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Планово-экономический отдел\2023-2025\!!!Краткосрочные планы\КП 2023-2025 после отпр. 07.05.2025 Проект\В МИН ЖКХ\"/>
    </mc:Choice>
  </mc:AlternateContent>
  <xr:revisionPtr revIDLastSave="0" documentId="13_ncr:1_{D451F4CB-02DB-4833-AA9B-FCA802FC5EB8}" xr6:coauthVersionLast="47" xr6:coauthVersionMax="47" xr10:uidLastSave="{00000000-0000-0000-0000-000000000000}"/>
  <bookViews>
    <workbookView xWindow="-118" yWindow="-118" windowWidth="25370" windowHeight="13759" xr2:uid="{00000000-000D-0000-FFFF-FFFF00000000}"/>
  </bookViews>
  <sheets>
    <sheet name="Раздел 2" sheetId="2" r:id="rId1"/>
    <sheet name="Раздел 1 " sheetId="38" r:id="rId2"/>
    <sheet name="Лист2" sheetId="66" state="hidden" r:id="rId3"/>
    <sheet name="Лист6" sheetId="69" state="hidden" r:id="rId4"/>
    <sheet name="Лист3" sheetId="67" state="hidden" r:id="rId5"/>
    <sheet name="справка от 04.12.2023" sheetId="65" state="hidden" r:id="rId6"/>
    <sheet name="Лист5" sheetId="68" state="hidden" r:id="rId7"/>
    <sheet name="Лист7" sheetId="70" state="hidden" r:id="rId8"/>
    <sheet name="справка от 07.10.2023" sheetId="52" state="hidden" r:id="rId9"/>
    <sheet name="Лист1" sheetId="60" state="hidden" r:id="rId10"/>
    <sheet name="проект" sheetId="57" state="hidden" r:id="rId11"/>
    <sheet name="утвержденый" sheetId="58" state="hidden" r:id="rId12"/>
    <sheet name="ангарск" sheetId="59" state="hidden" r:id="rId13"/>
    <sheet name="Раздел 1" sheetId="32" state="hidden" r:id="rId14"/>
    <sheet name="Лист4" sheetId="44" state="hidden" r:id="rId15"/>
    <sheet name="предложения июнь 23" sheetId="40" state="hidden" r:id="rId16"/>
    <sheet name="АГО, отправлен по электронке" sheetId="39" state="hidden" r:id="rId17"/>
    <sheet name="исключение" sheetId="30" state="hidden" r:id="rId18"/>
    <sheet name="передвиж" sheetId="27" state="hidden" r:id="rId19"/>
    <sheet name="другое" sheetId="28" state="hidden" r:id="rId20"/>
    <sheet name="первая проверка по программе" sheetId="29" state="hidden" r:id="rId21"/>
    <sheet name="вторая проверка по рп" sheetId="31" state="hidden" r:id="rId22"/>
  </sheets>
  <externalReferences>
    <externalReference r:id="rId23"/>
    <externalReference r:id="rId24"/>
  </externalReferences>
  <definedNames>
    <definedName name="_xlnm._FilterDatabase" localSheetId="16" hidden="1">'АГО, отправлен по электронке'!$A$5:$AJ$342</definedName>
    <definedName name="_xlnm._FilterDatabase" localSheetId="19" hidden="1">другое!$A$1:$B$21</definedName>
    <definedName name="_xlnm._FilterDatabase" localSheetId="17" hidden="1">исключение!$A$1:$C$21</definedName>
    <definedName name="_xlnm._FilterDatabase" localSheetId="2" hidden="1">Лист2!$A$29:$F$43</definedName>
    <definedName name="_xlnm._FilterDatabase" localSheetId="4" hidden="1">Лист3!$A$5:$U$1052</definedName>
    <definedName name="_xlnm._FilterDatabase" localSheetId="14" hidden="1">Лист4!$A$1:$J$1</definedName>
    <definedName name="_xlnm._FilterDatabase" localSheetId="3" hidden="1">Лист6!$A$1:$S$1</definedName>
    <definedName name="_xlnm._FilterDatabase" localSheetId="7" hidden="1">Лист7!$V$5:$Z$5</definedName>
    <definedName name="_xlnm._FilterDatabase" localSheetId="13" hidden="1">'Раздел 1'!$A$10:$S$2188</definedName>
    <definedName name="_xlnm._FilterDatabase" localSheetId="1" hidden="1">'Раздел 1 '!$A$10:$U$4056</definedName>
    <definedName name="_xlnm._FilterDatabase" localSheetId="0" hidden="1">'Раздел 2'!$A$3:$AO$4049</definedName>
    <definedName name="_xlnm._FilterDatabase" localSheetId="5" hidden="1">'справка от 04.12.2023'!$A$1:$H$111</definedName>
    <definedName name="_xlnm._FilterDatabase" localSheetId="8" hidden="1">'справка от 07.10.2023'!$A$1:$H$165</definedName>
    <definedName name="_xlnm._FilterDatabase" localSheetId="11" hidden="1">утвержденый!$A$1:$BF$99</definedName>
    <definedName name="_xlnm.Print_Titles" localSheetId="13">'Раздел 1'!$6:$9</definedName>
    <definedName name="_xlnm.Print_Titles" localSheetId="1">'Раздел 1 '!$6:$9</definedName>
    <definedName name="_xlnm.Print_Titles" localSheetId="0">'Раздел 2'!$2:$2</definedName>
    <definedName name="О1874">'Раздел 1 '!$L$2400</definedName>
    <definedName name="_xlnm.Print_Area" localSheetId="1">'Раздел 1 '!$A$1:$S$4057</definedName>
    <definedName name="_xlnm.Print_Area" localSheetId="0">'Раздел 2'!$B$1:$AJ$4053</definedName>
  </definedNames>
  <calcPr calcId="181029"/>
</workbook>
</file>

<file path=xl/calcChain.xml><?xml version="1.0" encoding="utf-8"?>
<calcChain xmlns="http://schemas.openxmlformats.org/spreadsheetml/2006/main">
  <c r="J2316" i="38" l="1"/>
  <c r="AH3388" i="2" l="1"/>
  <c r="AJ3388" i="2"/>
  <c r="AJ3588" i="2" l="1"/>
  <c r="AJ3665" i="2"/>
  <c r="AI3665" i="2"/>
  <c r="AH3665" i="2"/>
  <c r="AG3665" i="2"/>
  <c r="AF3665" i="2"/>
  <c r="AE3665" i="2"/>
  <c r="AD3665" i="2"/>
  <c r="AC3665" i="2"/>
  <c r="AB3665" i="2"/>
  <c r="AA3665" i="2"/>
  <c r="Z3665" i="2"/>
  <c r="Y3665" i="2"/>
  <c r="X3665" i="2"/>
  <c r="W3665" i="2"/>
  <c r="V3665" i="2"/>
  <c r="U3665" i="2"/>
  <c r="T3665" i="2"/>
  <c r="S3665" i="2"/>
  <c r="J3665" i="2"/>
  <c r="E3665" i="2"/>
  <c r="R3664" i="2"/>
  <c r="R3665" i="2" s="1"/>
  <c r="Q3664" i="2"/>
  <c r="Q3665" i="2" s="1"/>
  <c r="K3664" i="2"/>
  <c r="J3664" i="2"/>
  <c r="H3664" i="2"/>
  <c r="E3664" i="2"/>
  <c r="J3663" i="2"/>
  <c r="E3663" i="2"/>
  <c r="Q3672" i="38"/>
  <c r="P3672" i="38"/>
  <c r="O3672" i="38"/>
  <c r="L3672" i="38"/>
  <c r="K3672" i="38"/>
  <c r="J3672" i="38"/>
  <c r="M3671" i="38"/>
  <c r="M3672" i="38" s="1"/>
  <c r="N3671" i="38" l="1"/>
  <c r="N3672" i="38" s="1"/>
  <c r="Q3872" i="2" l="1"/>
  <c r="M3879" i="38" s="1"/>
  <c r="N3879" i="38" s="1"/>
  <c r="Q3873" i="2"/>
  <c r="M3880" i="38" s="1"/>
  <c r="N3880" i="38" s="1"/>
  <c r="Q3874" i="2"/>
  <c r="M3881" i="38" s="1"/>
  <c r="N3881" i="38" s="1"/>
  <c r="J3894" i="38" l="1"/>
  <c r="K3894" i="38"/>
  <c r="L3894" i="38"/>
  <c r="P3894" i="38"/>
  <c r="Q3844" i="2"/>
  <c r="M3851" i="38" s="1"/>
  <c r="N3851" i="38" s="1"/>
  <c r="R3844" i="2"/>
  <c r="Q3845" i="2"/>
  <c r="M3852" i="38" s="1"/>
  <c r="N3852" i="38" s="1"/>
  <c r="R3845" i="2"/>
  <c r="Q3846" i="2"/>
  <c r="M3853" i="38" s="1"/>
  <c r="N3853" i="38" s="1"/>
  <c r="R3846" i="2"/>
  <c r="Q3847" i="2"/>
  <c r="M3854" i="38" s="1"/>
  <c r="N3854" i="38" s="1"/>
  <c r="R3847" i="2"/>
  <c r="Q3848" i="2"/>
  <c r="M3855" i="38" s="1"/>
  <c r="N3855" i="38" s="1"/>
  <c r="R3848" i="2"/>
  <c r="Q3849" i="2"/>
  <c r="M3856" i="38" s="1"/>
  <c r="N3856" i="38" s="1"/>
  <c r="R3849" i="2"/>
  <c r="Q3850" i="2"/>
  <c r="M3857" i="38" s="1"/>
  <c r="N3857" i="38" s="1"/>
  <c r="R3850" i="2"/>
  <c r="Q3851" i="2"/>
  <c r="M3858" i="38" s="1"/>
  <c r="N3858" i="38" s="1"/>
  <c r="R3851" i="2"/>
  <c r="Q3852" i="2"/>
  <c r="M3859" i="38" s="1"/>
  <c r="N3859" i="38" s="1"/>
  <c r="R3852" i="2"/>
  <c r="Q3853" i="2"/>
  <c r="M3860" i="38" s="1"/>
  <c r="N3860" i="38" s="1"/>
  <c r="R3853" i="2"/>
  <c r="Q3854" i="2"/>
  <c r="M3861" i="38" s="1"/>
  <c r="N3861" i="38" s="1"/>
  <c r="R3854" i="2"/>
  <c r="Q3855" i="2"/>
  <c r="M3862" i="38" s="1"/>
  <c r="N3862" i="38" s="1"/>
  <c r="R3855" i="2"/>
  <c r="Q3856" i="2"/>
  <c r="M3863" i="38" s="1"/>
  <c r="N3863" i="38" s="1"/>
  <c r="R3856" i="2"/>
  <c r="Q3857" i="2"/>
  <c r="M3864" i="38" s="1"/>
  <c r="N3864" i="38" s="1"/>
  <c r="R3857" i="2"/>
  <c r="Q3858" i="2"/>
  <c r="M3865" i="38" s="1"/>
  <c r="N3865" i="38" s="1"/>
  <c r="R3858" i="2"/>
  <c r="Q3859" i="2"/>
  <c r="M3866" i="38" s="1"/>
  <c r="N3866" i="38" s="1"/>
  <c r="R3859" i="2"/>
  <c r="Q3860" i="2"/>
  <c r="M3867" i="38" s="1"/>
  <c r="N3867" i="38" s="1"/>
  <c r="R3860" i="2"/>
  <c r="Q3861" i="2"/>
  <c r="M3868" i="38" s="1"/>
  <c r="N3868" i="38" s="1"/>
  <c r="R3861" i="2"/>
  <c r="Q3862" i="2"/>
  <c r="M3869" i="38" s="1"/>
  <c r="N3869" i="38" s="1"/>
  <c r="R3862" i="2"/>
  <c r="Q3863" i="2"/>
  <c r="M3870" i="38" s="1"/>
  <c r="N3870" i="38" s="1"/>
  <c r="R3863" i="2"/>
  <c r="Q3864" i="2"/>
  <c r="M3871" i="38" s="1"/>
  <c r="N3871" i="38" s="1"/>
  <c r="R3864" i="2"/>
  <c r="Q3865" i="2"/>
  <c r="M3872" i="38" s="1"/>
  <c r="N3872" i="38" s="1"/>
  <c r="R3865" i="2"/>
  <c r="Q3866" i="2"/>
  <c r="M3873" i="38" s="1"/>
  <c r="N3873" i="38" s="1"/>
  <c r="R3866" i="2"/>
  <c r="Q3867" i="2"/>
  <c r="M3874" i="38" s="1"/>
  <c r="N3874" i="38" s="1"/>
  <c r="R3867" i="2"/>
  <c r="Q3868" i="2"/>
  <c r="M3875" i="38" s="1"/>
  <c r="N3875" i="38" s="1"/>
  <c r="R3868" i="2"/>
  <c r="Q3869" i="2"/>
  <c r="M3876" i="38" s="1"/>
  <c r="N3876" i="38" s="1"/>
  <c r="R3869" i="2"/>
  <c r="Q3870" i="2"/>
  <c r="M3877" i="38" s="1"/>
  <c r="N3877" i="38" s="1"/>
  <c r="R3870" i="2"/>
  <c r="Q3871" i="2"/>
  <c r="M3878" i="38" s="1"/>
  <c r="N3878" i="38" s="1"/>
  <c r="R3871" i="2"/>
  <c r="R3872" i="2"/>
  <c r="R3873" i="2"/>
  <c r="R3874" i="2"/>
  <c r="Q3875" i="2"/>
  <c r="M3882" i="38" s="1"/>
  <c r="N3882" i="38" s="1"/>
  <c r="R3875" i="2"/>
  <c r="Q3876" i="2"/>
  <c r="M3883" i="38" s="1"/>
  <c r="N3883" i="38" s="1"/>
  <c r="R3876" i="2"/>
  <c r="Q3877" i="2"/>
  <c r="M3884" i="38" s="1"/>
  <c r="N3884" i="38" s="1"/>
  <c r="R3877" i="2"/>
  <c r="Q3878" i="2"/>
  <c r="M3885" i="38" s="1"/>
  <c r="N3885" i="38" s="1"/>
  <c r="R3878" i="2"/>
  <c r="Q3879" i="2"/>
  <c r="M3886" i="38" s="1"/>
  <c r="N3886" i="38" s="1"/>
  <c r="R3879" i="2"/>
  <c r="Q3880" i="2"/>
  <c r="M3887" i="38" s="1"/>
  <c r="N3887" i="38" s="1"/>
  <c r="R3880" i="2"/>
  <c r="Q3881" i="2"/>
  <c r="M3888" i="38" s="1"/>
  <c r="N3888" i="38" s="1"/>
  <c r="R3881" i="2"/>
  <c r="Q3882" i="2"/>
  <c r="M3889" i="38" s="1"/>
  <c r="N3889" i="38" s="1"/>
  <c r="R3882" i="2"/>
  <c r="Q3883" i="2"/>
  <c r="M3890" i="38" s="1"/>
  <c r="N3890" i="38" s="1"/>
  <c r="R3883" i="2"/>
  <c r="Q3884" i="2"/>
  <c r="M3891" i="38" s="1"/>
  <c r="N3891" i="38" s="1"/>
  <c r="R3884" i="2"/>
  <c r="Q3885" i="2"/>
  <c r="M3892" i="38" s="1"/>
  <c r="N3892" i="38" s="1"/>
  <c r="R3885" i="2"/>
  <c r="Q3886" i="2"/>
  <c r="M3893" i="38" s="1"/>
  <c r="N3893" i="38" s="1"/>
  <c r="R3886" i="2"/>
  <c r="O3894" i="38"/>
  <c r="U3887" i="2"/>
  <c r="V3887" i="2"/>
  <c r="W3887" i="2"/>
  <c r="X3887" i="2"/>
  <c r="Y3887" i="2"/>
  <c r="Z3887" i="2"/>
  <c r="AA3887" i="2"/>
  <c r="AB3887" i="2"/>
  <c r="AC3887" i="2"/>
  <c r="AD3887" i="2"/>
  <c r="AE3887" i="2"/>
  <c r="AF3887" i="2"/>
  <c r="AH3887" i="2"/>
  <c r="AI3887" i="2"/>
  <c r="T3887" i="2"/>
  <c r="S3887" i="2"/>
  <c r="U3900" i="2"/>
  <c r="V3900" i="2"/>
  <c r="W3900" i="2"/>
  <c r="X3900" i="2"/>
  <c r="Y3900" i="2"/>
  <c r="Z3900" i="2"/>
  <c r="AA3900" i="2"/>
  <c r="AB3900" i="2"/>
  <c r="AC3900" i="2"/>
  <c r="AD3900" i="2"/>
  <c r="AE3900" i="2"/>
  <c r="AF3900" i="2"/>
  <c r="AG3900" i="2"/>
  <c r="AH3900" i="2"/>
  <c r="AI3900" i="2"/>
  <c r="T3900" i="2"/>
  <c r="S3900" i="2"/>
  <c r="Q3898" i="2"/>
  <c r="M3905" i="38" s="1"/>
  <c r="N3905" i="38" s="1"/>
  <c r="R3898" i="2"/>
  <c r="Q3899" i="2"/>
  <c r="M3906" i="38" s="1"/>
  <c r="N3906" i="38" s="1"/>
  <c r="R3899" i="2"/>
  <c r="J3907" i="38"/>
  <c r="K3907" i="38"/>
  <c r="L3907" i="38"/>
  <c r="O3907" i="38"/>
  <c r="Q3386" i="2" l="1"/>
  <c r="R3386" i="2"/>
  <c r="Q3387" i="2"/>
  <c r="M3394" i="38" s="1"/>
  <c r="N3394" i="38" s="1"/>
  <c r="R3387" i="2"/>
  <c r="U3388" i="2"/>
  <c r="V3388" i="2"/>
  <c r="W3388" i="2"/>
  <c r="X3388" i="2"/>
  <c r="Y3388" i="2"/>
  <c r="Z3388" i="2"/>
  <c r="AA3388" i="2"/>
  <c r="AB3388" i="2"/>
  <c r="AC3388" i="2"/>
  <c r="AD3388" i="2"/>
  <c r="AE3388" i="2"/>
  <c r="AF3388" i="2"/>
  <c r="AG3388" i="2"/>
  <c r="AI3388" i="2"/>
  <c r="T3388" i="2"/>
  <c r="S3388" i="2"/>
  <c r="J3395" i="38"/>
  <c r="K3395" i="38"/>
  <c r="L3395" i="38"/>
  <c r="O3320" i="38" l="1"/>
  <c r="U3313" i="2"/>
  <c r="V3313" i="2"/>
  <c r="W3313" i="2"/>
  <c r="X3313" i="2"/>
  <c r="Y3313" i="2"/>
  <c r="Z3313" i="2"/>
  <c r="AB3313" i="2"/>
  <c r="AD3313" i="2"/>
  <c r="AE3313" i="2"/>
  <c r="AF3313" i="2"/>
  <c r="AG3313" i="2"/>
  <c r="AH3313" i="2"/>
  <c r="AI3313" i="2"/>
  <c r="T3313" i="2"/>
  <c r="S3313" i="2"/>
  <c r="Q3312" i="2"/>
  <c r="M3319" i="38" s="1"/>
  <c r="N3319" i="38" s="1"/>
  <c r="R3312" i="2"/>
  <c r="AG3614" i="2" l="1"/>
  <c r="AG3608" i="2"/>
  <c r="Q2874" i="2"/>
  <c r="M2881" i="38" s="1"/>
  <c r="N2881" i="38" s="1"/>
  <c r="R2874" i="2"/>
  <c r="Q2875" i="2"/>
  <c r="M2882" i="38" s="1"/>
  <c r="N2882" i="38" s="1"/>
  <c r="R2875" i="2"/>
  <c r="Q3306" i="2" l="1"/>
  <c r="M3313" i="38" s="1"/>
  <c r="N3313" i="38" s="1"/>
  <c r="R3306" i="2"/>
  <c r="Q3307" i="2"/>
  <c r="M3314" i="38" s="1"/>
  <c r="N3314" i="38" s="1"/>
  <c r="R3307" i="2"/>
  <c r="Q3308" i="2"/>
  <c r="M3315" i="38" s="1"/>
  <c r="N3315" i="38" s="1"/>
  <c r="R3308" i="2"/>
  <c r="Q3309" i="2"/>
  <c r="M3316" i="38" s="1"/>
  <c r="N3316" i="38" s="1"/>
  <c r="R3309" i="2"/>
  <c r="Q3310" i="2"/>
  <c r="M3317" i="38" s="1"/>
  <c r="N3317" i="38" s="1"/>
  <c r="R3310" i="2"/>
  <c r="Q3311" i="2"/>
  <c r="M3318" i="38" s="1"/>
  <c r="N3318" i="38" s="1"/>
  <c r="R3311" i="2"/>
  <c r="Q3305" i="2"/>
  <c r="R3305" i="2"/>
  <c r="Q2883" i="38" l="1"/>
  <c r="P2883" i="38"/>
  <c r="O2883" i="38"/>
  <c r="J2883" i="38"/>
  <c r="K2883" i="38"/>
  <c r="L2883" i="38"/>
  <c r="U2876" i="2"/>
  <c r="V2876" i="2"/>
  <c r="W2876" i="2"/>
  <c r="X2876" i="2"/>
  <c r="Y2876" i="2"/>
  <c r="Z2876" i="2"/>
  <c r="AA2876" i="2"/>
  <c r="AB2876" i="2"/>
  <c r="AC2876" i="2"/>
  <c r="AD2876" i="2"/>
  <c r="AE2876" i="2"/>
  <c r="AF2876" i="2"/>
  <c r="AG2876" i="2"/>
  <c r="AH2876" i="2"/>
  <c r="AI2876" i="2"/>
  <c r="S2876" i="2"/>
  <c r="T2876" i="2"/>
  <c r="Q2854" i="2"/>
  <c r="R2854" i="2"/>
  <c r="Q2855" i="2"/>
  <c r="R2855" i="2"/>
  <c r="Q2856" i="2"/>
  <c r="M2863" i="38" s="1"/>
  <c r="N2863" i="38" s="1"/>
  <c r="R2856" i="2"/>
  <c r="Q2857" i="2"/>
  <c r="M2864" i="38" s="1"/>
  <c r="N2864" i="38" s="1"/>
  <c r="R2857" i="2"/>
  <c r="Q2858" i="2"/>
  <c r="M2865" i="38" s="1"/>
  <c r="N2865" i="38" s="1"/>
  <c r="R2858" i="2"/>
  <c r="Q2859" i="2"/>
  <c r="M2866" i="38" s="1"/>
  <c r="N2866" i="38" s="1"/>
  <c r="R2859" i="2"/>
  <c r="Q2860" i="2"/>
  <c r="M2867" i="38" s="1"/>
  <c r="N2867" i="38" s="1"/>
  <c r="R2860" i="2"/>
  <c r="Q2861" i="2"/>
  <c r="M2868" i="38" s="1"/>
  <c r="N2868" i="38" s="1"/>
  <c r="R2861" i="2"/>
  <c r="Q2862" i="2"/>
  <c r="M2869" i="38" s="1"/>
  <c r="N2869" i="38" s="1"/>
  <c r="R2862" i="2"/>
  <c r="Q2863" i="2"/>
  <c r="M2870" i="38" s="1"/>
  <c r="N2870" i="38" s="1"/>
  <c r="R2863" i="2"/>
  <c r="Q2864" i="2"/>
  <c r="M2871" i="38" s="1"/>
  <c r="N2871" i="38" s="1"/>
  <c r="R2864" i="2"/>
  <c r="Q2865" i="2"/>
  <c r="M2872" i="38" s="1"/>
  <c r="N2872" i="38" s="1"/>
  <c r="R2865" i="2"/>
  <c r="Q2866" i="2"/>
  <c r="M2873" i="38" s="1"/>
  <c r="N2873" i="38" s="1"/>
  <c r="R2866" i="2"/>
  <c r="Q2867" i="2"/>
  <c r="M2874" i="38" s="1"/>
  <c r="N2874" i="38" s="1"/>
  <c r="R2867" i="2"/>
  <c r="Q2868" i="2"/>
  <c r="M2875" i="38" s="1"/>
  <c r="N2875" i="38" s="1"/>
  <c r="R2868" i="2"/>
  <c r="Q2869" i="2"/>
  <c r="M2876" i="38" s="1"/>
  <c r="N2876" i="38" s="1"/>
  <c r="R2869" i="2"/>
  <c r="Q2870" i="2"/>
  <c r="M2877" i="38" s="1"/>
  <c r="N2877" i="38" s="1"/>
  <c r="R2870" i="2"/>
  <c r="Q2871" i="2"/>
  <c r="M2878" i="38" s="1"/>
  <c r="N2878" i="38" s="1"/>
  <c r="R2871" i="2"/>
  <c r="Q2872" i="2"/>
  <c r="M2879" i="38" s="1"/>
  <c r="N2879" i="38" s="1"/>
  <c r="R2872" i="2"/>
  <c r="Q2873" i="2"/>
  <c r="M2880" i="38" s="1"/>
  <c r="N2880" i="38" s="1"/>
  <c r="R2873" i="2"/>
  <c r="O3435" i="38" l="1"/>
  <c r="Q3684" i="38" l="1"/>
  <c r="Q3685" i="38" s="1"/>
  <c r="P3684" i="38"/>
  <c r="P3685" i="38" s="1"/>
  <c r="O3684" i="38"/>
  <c r="O3685" i="38" s="1"/>
  <c r="L3684" i="38"/>
  <c r="L3685" i="38" s="1"/>
  <c r="K3684" i="38"/>
  <c r="K3685" i="38" s="1"/>
  <c r="J3684" i="38"/>
  <c r="J3685" i="38" s="1"/>
  <c r="J3678" i="2" l="1"/>
  <c r="E3678" i="2"/>
  <c r="AJ3677" i="2"/>
  <c r="AJ3678" i="2" s="1"/>
  <c r="AI3677" i="2"/>
  <c r="AI3678" i="2" s="1"/>
  <c r="AH3677" i="2"/>
  <c r="AH3678" i="2" s="1"/>
  <c r="AG3677" i="2"/>
  <c r="AG3678" i="2" s="1"/>
  <c r="AF3677" i="2"/>
  <c r="AF3678" i="2" s="1"/>
  <c r="AE3677" i="2"/>
  <c r="AE3678" i="2" s="1"/>
  <c r="AD3677" i="2"/>
  <c r="AD3678" i="2" s="1"/>
  <c r="AC3677" i="2"/>
  <c r="AC3678" i="2" s="1"/>
  <c r="AB3677" i="2"/>
  <c r="AB3678" i="2" s="1"/>
  <c r="AA3677" i="2"/>
  <c r="AA3678" i="2" s="1"/>
  <c r="Z3677" i="2"/>
  <c r="Z3678" i="2" s="1"/>
  <c r="Y3677" i="2"/>
  <c r="Y3678" i="2" s="1"/>
  <c r="X3677" i="2"/>
  <c r="X3678" i="2" s="1"/>
  <c r="W3677" i="2"/>
  <c r="W3678" i="2" s="1"/>
  <c r="V3677" i="2"/>
  <c r="V3678" i="2" s="1"/>
  <c r="U3677" i="2"/>
  <c r="U3678" i="2" s="1"/>
  <c r="T3677" i="2"/>
  <c r="T3678" i="2" s="1"/>
  <c r="S3677" i="2"/>
  <c r="S3678" i="2" s="1"/>
  <c r="J3677" i="2"/>
  <c r="E3677" i="2"/>
  <c r="R3676" i="2"/>
  <c r="Q3676" i="2"/>
  <c r="M3683" i="38" s="1"/>
  <c r="N3683" i="38" s="1"/>
  <c r="K3676" i="2"/>
  <c r="J3676" i="2"/>
  <c r="E3676" i="2"/>
  <c r="R3675" i="2"/>
  <c r="Q3675" i="2"/>
  <c r="M3682" i="38" s="1"/>
  <c r="K3675" i="2"/>
  <c r="J3675" i="2"/>
  <c r="E3675" i="2"/>
  <c r="J3674" i="2"/>
  <c r="E3674" i="2"/>
  <c r="J3673" i="2"/>
  <c r="E3673" i="2"/>
  <c r="M3684" i="38" l="1"/>
  <c r="M3685" i="38" s="1"/>
  <c r="N3682" i="38"/>
  <c r="N3684" i="38" s="1"/>
  <c r="N3685" i="38" s="1"/>
  <c r="Q3677" i="2"/>
  <c r="Q3678" i="2" s="1"/>
  <c r="R3677" i="2"/>
  <c r="R3678" i="2" s="1"/>
  <c r="U3890" i="2" l="1"/>
  <c r="V3890" i="2"/>
  <c r="W3890" i="2"/>
  <c r="X3890" i="2"/>
  <c r="Y3890" i="2"/>
  <c r="Z3890" i="2"/>
  <c r="AA3890" i="2"/>
  <c r="AB3890" i="2"/>
  <c r="AC3890" i="2"/>
  <c r="AD3890" i="2"/>
  <c r="AE3890" i="2"/>
  <c r="AF3890" i="2"/>
  <c r="AG3890" i="2"/>
  <c r="AH3890" i="2"/>
  <c r="AI3890" i="2"/>
  <c r="AJ3890" i="2"/>
  <c r="T3890" i="2"/>
  <c r="S3890" i="2"/>
  <c r="Q3894" i="38"/>
  <c r="Q3897" i="38"/>
  <c r="P3897" i="38"/>
  <c r="O3897" i="38"/>
  <c r="L3897" i="38"/>
  <c r="K3897" i="38"/>
  <c r="J3897" i="38"/>
  <c r="L3512" i="38" l="1"/>
  <c r="K3512" i="38"/>
  <c r="J3512" i="38"/>
  <c r="Q3500" i="2"/>
  <c r="R3500" i="2"/>
  <c r="Q3501" i="2"/>
  <c r="M3508" i="38" s="1"/>
  <c r="N3508" i="38" s="1"/>
  <c r="R3501" i="2"/>
  <c r="Q3502" i="2"/>
  <c r="M3509" i="38" s="1"/>
  <c r="N3509" i="38" s="1"/>
  <c r="R3502" i="2"/>
  <c r="Q3503" i="2"/>
  <c r="M3510" i="38" s="1"/>
  <c r="N3510" i="38" s="1"/>
  <c r="R3503" i="2"/>
  <c r="Q3504" i="2"/>
  <c r="M3511" i="38" s="1"/>
  <c r="N3511" i="38" s="1"/>
  <c r="R3504" i="2"/>
  <c r="U3505" i="2"/>
  <c r="V3505" i="2"/>
  <c r="W3505" i="2"/>
  <c r="X3505" i="2"/>
  <c r="Y3505" i="2"/>
  <c r="Z3505" i="2"/>
  <c r="AA3505" i="2"/>
  <c r="AB3505" i="2"/>
  <c r="AC3505" i="2"/>
  <c r="AD3505" i="2"/>
  <c r="AE3505" i="2"/>
  <c r="AF3505" i="2"/>
  <c r="AG3505" i="2"/>
  <c r="AH3505" i="2"/>
  <c r="AI3505" i="2"/>
  <c r="U2782" i="2" l="1"/>
  <c r="V2782" i="2"/>
  <c r="W2782" i="2"/>
  <c r="X2782" i="2"/>
  <c r="Y2782" i="2"/>
  <c r="Z2782" i="2"/>
  <c r="AA2782" i="2"/>
  <c r="AB2782" i="2"/>
  <c r="AC2782" i="2"/>
  <c r="AD2782" i="2"/>
  <c r="AE2782" i="2"/>
  <c r="AF2782" i="2"/>
  <c r="AG2782" i="2"/>
  <c r="AH2782" i="2"/>
  <c r="AI2782" i="2"/>
  <c r="T2782" i="2"/>
  <c r="S2782" i="2"/>
  <c r="Q2778" i="2"/>
  <c r="M2785" i="38" s="1"/>
  <c r="N2785" i="38" s="1"/>
  <c r="R2778" i="2"/>
  <c r="Q2779" i="2"/>
  <c r="M2786" i="38" s="1"/>
  <c r="N2786" i="38" s="1"/>
  <c r="R2779" i="2"/>
  <c r="Q2780" i="2"/>
  <c r="M2787" i="38" s="1"/>
  <c r="N2787" i="38" s="1"/>
  <c r="R2780" i="2"/>
  <c r="Q2781" i="2"/>
  <c r="M2788" i="38" s="1"/>
  <c r="N2788" i="38" s="1"/>
  <c r="R2781" i="2"/>
  <c r="J2789" i="38"/>
  <c r="K2789" i="38"/>
  <c r="L2789" i="38"/>
  <c r="P2789" i="38"/>
  <c r="O2789" i="38"/>
  <c r="T3505" i="2" l="1"/>
  <c r="S3505" i="2"/>
  <c r="Q3498" i="2"/>
  <c r="M3505" i="38" s="1"/>
  <c r="N3505" i="38" s="1"/>
  <c r="R3498" i="2"/>
  <c r="Q3499" i="2"/>
  <c r="M3506" i="38" s="1"/>
  <c r="N3506" i="38" s="1"/>
  <c r="R3499" i="2"/>
  <c r="M3507" i="38"/>
  <c r="N3507" i="38" s="1"/>
  <c r="Q3298" i="2"/>
  <c r="R3298" i="2"/>
  <c r="Q3299" i="2"/>
  <c r="R3299" i="2"/>
  <c r="Q3300" i="2"/>
  <c r="M3307" i="38" s="1"/>
  <c r="N3307" i="38" s="1"/>
  <c r="R3300" i="2"/>
  <c r="Q3301" i="2"/>
  <c r="M3308" i="38" s="1"/>
  <c r="N3308" i="38" s="1"/>
  <c r="R3301" i="2"/>
  <c r="Q3302" i="2"/>
  <c r="M3309" i="38" s="1"/>
  <c r="N3309" i="38" s="1"/>
  <c r="R3302" i="2"/>
  <c r="Q3303" i="2"/>
  <c r="M3310" i="38" s="1"/>
  <c r="N3310" i="38" s="1"/>
  <c r="R3303" i="2"/>
  <c r="Q3304" i="2"/>
  <c r="M3311" i="38" s="1"/>
  <c r="N3311" i="38" s="1"/>
  <c r="R3304" i="2"/>
  <c r="M3312" i="38"/>
  <c r="N3312" i="38" s="1"/>
  <c r="R3593" i="2" l="1"/>
  <c r="Q3295" i="2"/>
  <c r="R3295" i="2"/>
  <c r="R3296" i="2"/>
  <c r="Q3297" i="2"/>
  <c r="M3304" i="38" s="1"/>
  <c r="N3304" i="38" s="1"/>
  <c r="R3297" i="2"/>
  <c r="M3305" i="38"/>
  <c r="N3305" i="38" s="1"/>
  <c r="M3306" i="38"/>
  <c r="N3306" i="38" s="1"/>
  <c r="J3320" i="38"/>
  <c r="K3320" i="38"/>
  <c r="L3320" i="38"/>
  <c r="P3320" i="38" l="1"/>
  <c r="AJ3296" i="2" l="1"/>
  <c r="Q3296" i="2" l="1"/>
  <c r="M3303" i="38" s="1"/>
  <c r="N3303" i="38" s="1"/>
  <c r="M3302" i="38"/>
  <c r="N3302" i="38" s="1"/>
  <c r="O3336" i="38" l="1"/>
  <c r="P3336" i="38"/>
  <c r="Q3336" i="38"/>
  <c r="U3912" i="2" l="1"/>
  <c r="V3912" i="2"/>
  <c r="W3912" i="2"/>
  <c r="X3912" i="2"/>
  <c r="Y3912" i="2"/>
  <c r="Z3912" i="2"/>
  <c r="AA3912" i="2"/>
  <c r="AB3912" i="2"/>
  <c r="AC3912" i="2"/>
  <c r="AD3912" i="2"/>
  <c r="AE3912" i="2"/>
  <c r="AF3912" i="2"/>
  <c r="AG3912" i="2"/>
  <c r="AH3912" i="2"/>
  <c r="AI3912" i="2"/>
  <c r="AJ3912" i="2"/>
  <c r="T3912" i="2"/>
  <c r="S3912" i="2"/>
  <c r="Q3911" i="2"/>
  <c r="M3918" i="38" s="1"/>
  <c r="N3918" i="38" s="1"/>
  <c r="R3911" i="2"/>
  <c r="J3919" i="38"/>
  <c r="L3919" i="38"/>
  <c r="K3919" i="38"/>
  <c r="O3919" i="38"/>
  <c r="Q3906" i="2"/>
  <c r="M3913" i="38" s="1"/>
  <c r="N3913" i="38" s="1"/>
  <c r="R3906" i="2"/>
  <c r="Q3409" i="2" l="1"/>
  <c r="M3416" i="38" s="1"/>
  <c r="N3416" i="38" s="1"/>
  <c r="O3419" i="38"/>
  <c r="Q3410" i="2"/>
  <c r="M3417" i="38" s="1"/>
  <c r="N3417" i="38" s="1"/>
  <c r="R3410" i="2"/>
  <c r="Q3411" i="2"/>
  <c r="M3418" i="38" s="1"/>
  <c r="N3418" i="38" s="1"/>
  <c r="R3411" i="2"/>
  <c r="U3412" i="2"/>
  <c r="V3412" i="2"/>
  <c r="W3412" i="2"/>
  <c r="X3412" i="2"/>
  <c r="Y3412" i="2"/>
  <c r="Z3412" i="2"/>
  <c r="AA3412" i="2"/>
  <c r="AB3412" i="2"/>
  <c r="AC3412" i="2"/>
  <c r="AD3412" i="2"/>
  <c r="AE3412" i="2"/>
  <c r="AF3412" i="2"/>
  <c r="AG3412" i="2"/>
  <c r="AH3412" i="2"/>
  <c r="AI3412" i="2"/>
  <c r="T3412" i="2"/>
  <c r="S3412" i="2"/>
  <c r="Q3407" i="2"/>
  <c r="R3407" i="2"/>
  <c r="Q3408" i="2"/>
  <c r="R3408" i="2"/>
  <c r="R3409" i="2"/>
  <c r="L3419" i="38" l="1"/>
  <c r="J3419" i="38"/>
  <c r="K3419" i="38"/>
  <c r="AJ3013" i="2" l="1"/>
  <c r="AJ3921" i="2" l="1"/>
  <c r="AJ3920" i="2"/>
  <c r="AJ3919" i="2"/>
  <c r="AJ3918" i="2"/>
  <c r="AJ3516" i="2"/>
  <c r="AJ3515" i="2"/>
  <c r="AJ3514" i="2"/>
  <c r="AJ3512" i="2"/>
  <c r="Q3941" i="2"/>
  <c r="R3941" i="2"/>
  <c r="Q3942" i="2"/>
  <c r="M3949" i="38" s="1"/>
  <c r="N3949" i="38" s="1"/>
  <c r="R3942" i="2"/>
  <c r="Q3943" i="2"/>
  <c r="M3950" i="38" s="1"/>
  <c r="N3950" i="38" s="1"/>
  <c r="R3943" i="2"/>
  <c r="Q3944" i="2"/>
  <c r="M3951" i="38" s="1"/>
  <c r="N3951" i="38" s="1"/>
  <c r="R3944" i="2"/>
  <c r="Q3945" i="2"/>
  <c r="R3945" i="2"/>
  <c r="Q3946" i="2"/>
  <c r="R3946" i="2"/>
  <c r="Q3947" i="2"/>
  <c r="R3947" i="2"/>
  <c r="M3948" i="38"/>
  <c r="N3948" i="38" s="1"/>
  <c r="U4040" i="2" l="1"/>
  <c r="V4040" i="2"/>
  <c r="W4040" i="2"/>
  <c r="X4040" i="2"/>
  <c r="Y4040" i="2"/>
  <c r="Z4040" i="2"/>
  <c r="AA4040" i="2"/>
  <c r="AB4040" i="2"/>
  <c r="AC4040" i="2"/>
  <c r="AD4040" i="2"/>
  <c r="AE4040" i="2"/>
  <c r="AF4040" i="2"/>
  <c r="AG4040" i="2"/>
  <c r="AH4040" i="2"/>
  <c r="AI4040" i="2"/>
  <c r="T4040" i="2"/>
  <c r="S4040" i="2"/>
  <c r="Q4039" i="2"/>
  <c r="M4046" i="38" s="1"/>
  <c r="R4039" i="2"/>
  <c r="J4047" i="38"/>
  <c r="L4047" i="38"/>
  <c r="K4047" i="38"/>
  <c r="N4046" i="38" l="1"/>
  <c r="U2906" i="2"/>
  <c r="V2906" i="2"/>
  <c r="W2906" i="2"/>
  <c r="X2906" i="2"/>
  <c r="Y2906" i="2"/>
  <c r="Z2906" i="2"/>
  <c r="AA2906" i="2"/>
  <c r="AB2906" i="2"/>
  <c r="AC2906" i="2"/>
  <c r="AD2906" i="2"/>
  <c r="AE2906" i="2"/>
  <c r="AF2906" i="2"/>
  <c r="AG2906" i="2"/>
  <c r="AH2906" i="2"/>
  <c r="AI2906" i="2"/>
  <c r="T2906" i="2"/>
  <c r="S2906" i="2"/>
  <c r="Q2903" i="2"/>
  <c r="R2903" i="2"/>
  <c r="Q2904" i="2"/>
  <c r="M2911" i="38" s="1"/>
  <c r="N2911" i="38" s="1"/>
  <c r="R2904" i="2"/>
  <c r="Q2905" i="2"/>
  <c r="M2912" i="38" s="1"/>
  <c r="N2912" i="38" s="1"/>
  <c r="R2905" i="2"/>
  <c r="K2913" i="38" l="1"/>
  <c r="L2913" i="38"/>
  <c r="R2823" i="2" l="1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6" i="2" l="1"/>
  <c r="AJ2031" i="2"/>
  <c r="AJ3262" i="2" l="1"/>
  <c r="M2862" i="38" l="1"/>
  <c r="N2862" i="38" s="1"/>
  <c r="Q2853" i="2"/>
  <c r="M2860" i="38" s="1"/>
  <c r="N2860" i="38" s="1"/>
  <c r="M2861" i="38"/>
  <c r="N2861" i="38" s="1"/>
  <c r="AJ3551" i="2" l="1"/>
  <c r="R3153" i="2" l="1"/>
  <c r="Q3153" i="2"/>
  <c r="M3160" i="38" s="1"/>
  <c r="N3160" i="38" s="1"/>
  <c r="K3940" i="38"/>
  <c r="L3940" i="38"/>
  <c r="R3914" i="2"/>
  <c r="R3930" i="2"/>
  <c r="AC3933" i="2"/>
  <c r="AB3933" i="2"/>
  <c r="AA3933" i="2"/>
  <c r="X3933" i="2"/>
  <c r="W3933" i="2"/>
  <c r="R3932" i="2"/>
  <c r="T3933" i="2"/>
  <c r="U3933" i="2"/>
  <c r="V3933" i="2"/>
  <c r="Y3933" i="2"/>
  <c r="Z3933" i="2"/>
  <c r="AD3933" i="2"/>
  <c r="AE3933" i="2"/>
  <c r="AF3933" i="2"/>
  <c r="AG3933" i="2"/>
  <c r="AH3933" i="2"/>
  <c r="AI3933" i="2"/>
  <c r="S3933" i="2"/>
  <c r="AJ3932" i="2"/>
  <c r="Q3932" i="2" s="1"/>
  <c r="M3939" i="38" s="1"/>
  <c r="N3939" i="38" s="1"/>
  <c r="R3725" i="2" l="1"/>
  <c r="R3726" i="2"/>
  <c r="Q3725" i="2"/>
  <c r="M3732" i="38" s="1"/>
  <c r="N3732" i="38" s="1"/>
  <c r="Q3726" i="2"/>
  <c r="M3733" i="38" s="1"/>
  <c r="N3733" i="38" s="1"/>
  <c r="Q3698" i="38" l="1"/>
  <c r="P3698" i="38"/>
  <c r="O3698" i="38"/>
  <c r="AJ3564" i="2" l="1"/>
  <c r="AI3564" i="2"/>
  <c r="AH3564" i="2"/>
  <c r="AG3564" i="2"/>
  <c r="AF3564" i="2"/>
  <c r="AE3564" i="2"/>
  <c r="AD3564" i="2"/>
  <c r="AC3564" i="2"/>
  <c r="AB3564" i="2"/>
  <c r="AA3564" i="2"/>
  <c r="Z3564" i="2"/>
  <c r="Y3564" i="2"/>
  <c r="X3564" i="2"/>
  <c r="W3564" i="2"/>
  <c r="V3564" i="2"/>
  <c r="U3564" i="2"/>
  <c r="T3564" i="2"/>
  <c r="S3564" i="2"/>
  <c r="R3563" i="2"/>
  <c r="R3564" i="2" s="1"/>
  <c r="Q3563" i="2"/>
  <c r="Q3564" i="2" s="1"/>
  <c r="Q3571" i="38"/>
  <c r="P3571" i="38"/>
  <c r="O3571" i="38"/>
  <c r="L3571" i="38"/>
  <c r="K3571" i="38"/>
  <c r="J3571" i="38"/>
  <c r="M3570" i="38" l="1"/>
  <c r="M3571" i="38" s="1"/>
  <c r="N3570" i="38" l="1"/>
  <c r="N3571" i="38" s="1"/>
  <c r="AJ3427" i="2"/>
  <c r="Q3427" i="2" s="1"/>
  <c r="M3434" i="38" s="1"/>
  <c r="N3434" i="38" s="1"/>
  <c r="U3428" i="2"/>
  <c r="V3428" i="2"/>
  <c r="W3428" i="2"/>
  <c r="X3428" i="2"/>
  <c r="Y3428" i="2"/>
  <c r="Z3428" i="2"/>
  <c r="AA3428" i="2"/>
  <c r="AB3428" i="2"/>
  <c r="AC3428" i="2"/>
  <c r="AD3428" i="2"/>
  <c r="AE3428" i="2"/>
  <c r="AF3428" i="2"/>
  <c r="AG3428" i="2"/>
  <c r="AH3428" i="2"/>
  <c r="AI3428" i="2"/>
  <c r="R3427" i="2"/>
  <c r="T3428" i="2"/>
  <c r="S3428" i="2"/>
  <c r="Q3435" i="38"/>
  <c r="P3435" i="38"/>
  <c r="J3435" i="38"/>
  <c r="K3435" i="38"/>
  <c r="L3435" i="38"/>
  <c r="AJ2995" i="2" l="1"/>
  <c r="AC2995" i="2"/>
  <c r="Q2743" i="2" l="1"/>
  <c r="M2750" i="38" s="1"/>
  <c r="N2750" i="38" s="1"/>
  <c r="R2743" i="2"/>
  <c r="Q2744" i="2"/>
  <c r="M2751" i="38" s="1"/>
  <c r="N2751" i="38" s="1"/>
  <c r="R2744" i="2"/>
  <c r="Q2745" i="2"/>
  <c r="M2752" i="38" s="1"/>
  <c r="N2752" i="38" s="1"/>
  <c r="R2745" i="2"/>
  <c r="Q2746" i="2"/>
  <c r="M2753" i="38" s="1"/>
  <c r="N2753" i="38" s="1"/>
  <c r="R2746" i="2"/>
  <c r="Q2747" i="2"/>
  <c r="M2754" i="38" s="1"/>
  <c r="N2754" i="38" s="1"/>
  <c r="R2747" i="2"/>
  <c r="Q2748" i="2"/>
  <c r="M2755" i="38" s="1"/>
  <c r="N2755" i="38" s="1"/>
  <c r="R2748" i="2"/>
  <c r="Q2749" i="2"/>
  <c r="M2756" i="38" s="1"/>
  <c r="N2756" i="38" s="1"/>
  <c r="R2749" i="2"/>
  <c r="Q2750" i="2"/>
  <c r="M2757" i="38" s="1"/>
  <c r="N2757" i="38" s="1"/>
  <c r="R2750" i="2"/>
  <c r="Q2751" i="2"/>
  <c r="M2758" i="38" s="1"/>
  <c r="N2758" i="38" s="1"/>
  <c r="R2751" i="2"/>
  <c r="Q2752" i="2"/>
  <c r="M2759" i="38" s="1"/>
  <c r="N2759" i="38" s="1"/>
  <c r="R2752" i="2"/>
  <c r="Q2753" i="2"/>
  <c r="M2760" i="38" s="1"/>
  <c r="N2760" i="38" s="1"/>
  <c r="R2753" i="2"/>
  <c r="Q2754" i="2"/>
  <c r="M2761" i="38" s="1"/>
  <c r="N2761" i="38" s="1"/>
  <c r="R2754" i="2"/>
  <c r="Q2755" i="2"/>
  <c r="M2762" i="38" s="1"/>
  <c r="N2762" i="38" s="1"/>
  <c r="R2755" i="2"/>
  <c r="Q2756" i="2"/>
  <c r="M2763" i="38" s="1"/>
  <c r="N2763" i="38" s="1"/>
  <c r="R2756" i="2"/>
  <c r="Q2757" i="2"/>
  <c r="M2769" i="38" s="1"/>
  <c r="N2769" i="38" s="1"/>
  <c r="R2757" i="2"/>
  <c r="Q2758" i="2"/>
  <c r="M2764" i="38" s="1"/>
  <c r="N2764" i="38" s="1"/>
  <c r="R2758" i="2"/>
  <c r="Q2759" i="2"/>
  <c r="M2765" i="38" s="1"/>
  <c r="N2765" i="38" s="1"/>
  <c r="R2759" i="2"/>
  <c r="Q2760" i="2"/>
  <c r="M2766" i="38" s="1"/>
  <c r="N2766" i="38" s="1"/>
  <c r="R2760" i="2"/>
  <c r="Q2761" i="2"/>
  <c r="M2767" i="38" s="1"/>
  <c r="N2767" i="38" s="1"/>
  <c r="R2761" i="2"/>
  <c r="Q2762" i="2"/>
  <c r="M2768" i="38" s="1"/>
  <c r="N2768" i="38" s="1"/>
  <c r="R2762" i="2"/>
  <c r="Q2763" i="2"/>
  <c r="M2770" i="38" s="1"/>
  <c r="N2770" i="38" s="1"/>
  <c r="R2763" i="2"/>
  <c r="Q3273" i="2" l="1"/>
  <c r="M3280" i="38" s="1"/>
  <c r="N3280" i="38" s="1"/>
  <c r="AJ2900" i="2" l="1"/>
  <c r="K3736" i="38"/>
  <c r="O3736" i="38"/>
  <c r="L3736" i="38"/>
  <c r="J3736" i="38"/>
  <c r="Q3736" i="38"/>
  <c r="P3736" i="38"/>
  <c r="U3729" i="2"/>
  <c r="V3729" i="2"/>
  <c r="W3729" i="2"/>
  <c r="X3729" i="2"/>
  <c r="Y3729" i="2"/>
  <c r="Z3729" i="2"/>
  <c r="AA3729" i="2"/>
  <c r="AB3729" i="2"/>
  <c r="AC3729" i="2"/>
  <c r="AD3729" i="2"/>
  <c r="AE3729" i="2"/>
  <c r="AF3729" i="2"/>
  <c r="AH3729" i="2"/>
  <c r="AI3729" i="2"/>
  <c r="T3729" i="2"/>
  <c r="S3729" i="2"/>
  <c r="Q3727" i="2"/>
  <c r="M3734" i="38" s="1"/>
  <c r="N3734" i="38" s="1"/>
  <c r="R3727" i="2"/>
  <c r="Q3728" i="2"/>
  <c r="M3735" i="38" s="1"/>
  <c r="N3735" i="38" s="1"/>
  <c r="R3728" i="2"/>
  <c r="AG3843" i="2" l="1"/>
  <c r="R3843" i="2" l="1"/>
  <c r="AG3887" i="2"/>
  <c r="Q3843" i="2"/>
  <c r="M3850" i="38" s="1"/>
  <c r="N3850" i="38" s="1"/>
  <c r="O4050" i="38"/>
  <c r="P4050" i="38"/>
  <c r="Q4050" i="38"/>
  <c r="K4050" i="38"/>
  <c r="J4050" i="38"/>
  <c r="L4049" i="38"/>
  <c r="L4050" i="38" s="1"/>
  <c r="S4043" i="2"/>
  <c r="T4043" i="2"/>
  <c r="U4043" i="2"/>
  <c r="V4043" i="2"/>
  <c r="W4043" i="2"/>
  <c r="X4043" i="2"/>
  <c r="Y4043" i="2"/>
  <c r="Z4043" i="2"/>
  <c r="AA4043" i="2"/>
  <c r="AB4043" i="2"/>
  <c r="AC4043" i="2"/>
  <c r="AD4043" i="2"/>
  <c r="AE4043" i="2"/>
  <c r="AF4043" i="2"/>
  <c r="AG4043" i="2"/>
  <c r="AH4043" i="2"/>
  <c r="AI4043" i="2"/>
  <c r="AJ4043" i="2"/>
  <c r="R4042" i="2"/>
  <c r="R4043" i="2" s="1"/>
  <c r="Q4042" i="2"/>
  <c r="M4049" i="38" s="1"/>
  <c r="M4050" i="38" s="1"/>
  <c r="AJ2600" i="2"/>
  <c r="Q4043" i="2" l="1"/>
  <c r="N4049" i="38"/>
  <c r="N4050" i="38" s="1"/>
  <c r="L3610" i="38" l="1"/>
  <c r="K3610" i="38"/>
  <c r="T3603" i="2"/>
  <c r="R3601" i="2"/>
  <c r="Q3601" i="2"/>
  <c r="M3608" i="38" s="1"/>
  <c r="N3608" i="38" s="1"/>
  <c r="Q2838" i="2" l="1"/>
  <c r="Q2839" i="2"/>
  <c r="Q2840" i="2"/>
  <c r="M2847" i="38" s="1"/>
  <c r="N2847" i="38" s="1"/>
  <c r="Q2841" i="2"/>
  <c r="M2848" i="38" s="1"/>
  <c r="N2848" i="38" s="1"/>
  <c r="Q2842" i="2"/>
  <c r="Q2843" i="2"/>
  <c r="M2850" i="38" s="1"/>
  <c r="N2850" i="38" s="1"/>
  <c r="Q2844" i="2"/>
  <c r="M2851" i="38" s="1"/>
  <c r="N2851" i="38" s="1"/>
  <c r="Q2845" i="2"/>
  <c r="Q2846" i="2"/>
  <c r="M2853" i="38" s="1"/>
  <c r="N2853" i="38" s="1"/>
  <c r="Q2847" i="2"/>
  <c r="M2854" i="38" s="1"/>
  <c r="N2854" i="38" s="1"/>
  <c r="Q2848" i="2"/>
  <c r="M2855" i="38" s="1"/>
  <c r="N2855" i="38" s="1"/>
  <c r="Q2849" i="2"/>
  <c r="M2856" i="38" s="1"/>
  <c r="N2856" i="38" s="1"/>
  <c r="Q2850" i="2"/>
  <c r="M2857" i="38" s="1"/>
  <c r="N2857" i="38" s="1"/>
  <c r="Q2851" i="2"/>
  <c r="M2858" i="38" l="1"/>
  <c r="N2858" i="38" s="1"/>
  <c r="M2849" i="38"/>
  <c r="N2849" i="38" s="1"/>
  <c r="M2852" i="38"/>
  <c r="N2852" i="38" s="1"/>
  <c r="Q3722" i="2"/>
  <c r="R3722" i="2"/>
  <c r="Q3723" i="2"/>
  <c r="M3730" i="38" s="1"/>
  <c r="N3730" i="38" s="1"/>
  <c r="R3723" i="2"/>
  <c r="Q3724" i="2"/>
  <c r="M3731" i="38" s="1"/>
  <c r="N3731" i="38" s="1"/>
  <c r="R3724" i="2"/>
  <c r="Q2742" i="2" l="1"/>
  <c r="M2749" i="38" s="1"/>
  <c r="N2749" i="38" s="1"/>
  <c r="R2742" i="2"/>
  <c r="Q2764" i="2"/>
  <c r="M2771" i="38" s="1"/>
  <c r="N2771" i="38" s="1"/>
  <c r="R2764" i="2"/>
  <c r="Q2765" i="2"/>
  <c r="M2772" i="38" s="1"/>
  <c r="N2772" i="38" s="1"/>
  <c r="R2765" i="2"/>
  <c r="Q2766" i="2"/>
  <c r="M2773" i="38" s="1"/>
  <c r="N2773" i="38" s="1"/>
  <c r="R2766" i="2"/>
  <c r="Q2767" i="2"/>
  <c r="M2774" i="38" s="1"/>
  <c r="N2774" i="38" s="1"/>
  <c r="R2767" i="2"/>
  <c r="Q2768" i="2"/>
  <c r="M2775" i="38" s="1"/>
  <c r="N2775" i="38" s="1"/>
  <c r="R2768" i="2"/>
  <c r="Q2769" i="2"/>
  <c r="M2776" i="38" s="1"/>
  <c r="N2776" i="38" s="1"/>
  <c r="R2769" i="2"/>
  <c r="Q2770" i="2"/>
  <c r="M2777" i="38" s="1"/>
  <c r="N2777" i="38" s="1"/>
  <c r="R2770" i="2"/>
  <c r="Q2771" i="2"/>
  <c r="M2778" i="38" s="1"/>
  <c r="N2778" i="38" s="1"/>
  <c r="R2771" i="2"/>
  <c r="Q2772" i="2"/>
  <c r="M2779" i="38" s="1"/>
  <c r="N2779" i="38" s="1"/>
  <c r="R2772" i="2"/>
  <c r="Q2773" i="2"/>
  <c r="M2780" i="38" s="1"/>
  <c r="N2780" i="38" s="1"/>
  <c r="R2773" i="2"/>
  <c r="Q2774" i="2"/>
  <c r="M2781" i="38" s="1"/>
  <c r="R2774" i="2"/>
  <c r="Q2775" i="2"/>
  <c r="M2782" i="38" s="1"/>
  <c r="N2782" i="38" s="1"/>
  <c r="R2775" i="2"/>
  <c r="Q2776" i="2"/>
  <c r="M2783" i="38" s="1"/>
  <c r="N2783" i="38" s="1"/>
  <c r="R2776" i="2"/>
  <c r="Q2777" i="2"/>
  <c r="M2784" i="38" s="1"/>
  <c r="N2784" i="38" s="1"/>
  <c r="R2777" i="2"/>
  <c r="AJ3425" i="2"/>
  <c r="AJ3424" i="2"/>
  <c r="N2781" i="38" l="1"/>
  <c r="J3990" i="38"/>
  <c r="K3990" i="38"/>
  <c r="L3990" i="38"/>
  <c r="Q3982" i="2"/>
  <c r="M3989" i="38" s="1"/>
  <c r="N3989" i="38" s="1"/>
  <c r="R3982" i="2"/>
  <c r="U3983" i="2"/>
  <c r="V3983" i="2"/>
  <c r="W3983" i="2"/>
  <c r="X3983" i="2"/>
  <c r="Y3983" i="2"/>
  <c r="Z3983" i="2"/>
  <c r="AA3983" i="2"/>
  <c r="AB3983" i="2"/>
  <c r="AC3983" i="2"/>
  <c r="AD3983" i="2"/>
  <c r="AE3983" i="2"/>
  <c r="AF3983" i="2"/>
  <c r="AG3983" i="2"/>
  <c r="AH3983" i="2"/>
  <c r="AI3983" i="2"/>
  <c r="S3983" i="2"/>
  <c r="T3983" i="2"/>
  <c r="R3762" i="2" l="1"/>
  <c r="Q3762" i="2"/>
  <c r="M3769" i="38" s="1"/>
  <c r="N3769" i="38" s="1"/>
  <c r="AI3764" i="2"/>
  <c r="Q3626" i="38" l="1"/>
  <c r="P3626" i="38"/>
  <c r="O3626" i="38"/>
  <c r="J3626" i="38"/>
  <c r="K3626" i="38"/>
  <c r="L3626" i="38"/>
  <c r="U3619" i="2"/>
  <c r="V3619" i="2"/>
  <c r="W3619" i="2"/>
  <c r="X3619" i="2"/>
  <c r="Y3619" i="2"/>
  <c r="Z3619" i="2"/>
  <c r="AA3619" i="2"/>
  <c r="AB3619" i="2"/>
  <c r="AC3619" i="2"/>
  <c r="AD3619" i="2"/>
  <c r="AE3619" i="2"/>
  <c r="AF3619" i="2"/>
  <c r="AH3619" i="2"/>
  <c r="AI3619" i="2"/>
  <c r="AJ3619" i="2"/>
  <c r="T3619" i="2"/>
  <c r="S3619" i="2"/>
  <c r="Q3618" i="2"/>
  <c r="M3625" i="38" s="1"/>
  <c r="N3625" i="38" s="1"/>
  <c r="R3618" i="2"/>
  <c r="R3261" i="2" l="1"/>
  <c r="R3897" i="2"/>
  <c r="Q3897" i="2"/>
  <c r="M3904" i="38" s="1"/>
  <c r="N3904" i="38" s="1"/>
  <c r="Q3721" i="2" l="1"/>
  <c r="M3729" i="38" l="1"/>
  <c r="N3729" i="38" s="1"/>
  <c r="J3970" i="38"/>
  <c r="K3970" i="38"/>
  <c r="L3970" i="38"/>
  <c r="Q3970" i="38"/>
  <c r="P3970" i="38"/>
  <c r="O3970" i="38"/>
  <c r="U3963" i="2"/>
  <c r="V3963" i="2"/>
  <c r="W3963" i="2"/>
  <c r="X3963" i="2"/>
  <c r="Y3963" i="2"/>
  <c r="Z3963" i="2"/>
  <c r="AA3963" i="2"/>
  <c r="AB3963" i="2"/>
  <c r="AC3963" i="2"/>
  <c r="AD3963" i="2"/>
  <c r="AE3963" i="2"/>
  <c r="AF3963" i="2"/>
  <c r="AG3963" i="2"/>
  <c r="AH3963" i="2"/>
  <c r="AI3963" i="2"/>
  <c r="AJ3963" i="2"/>
  <c r="T3963" i="2"/>
  <c r="S3963" i="2"/>
  <c r="R3962" i="2"/>
  <c r="Q3962" i="2"/>
  <c r="M3969" i="38" s="1"/>
  <c r="N3969" i="38" s="1"/>
  <c r="R3961" i="2"/>
  <c r="Q3961" i="2"/>
  <c r="M3968" i="38" s="1"/>
  <c r="N3968" i="38" s="1"/>
  <c r="R3960" i="2"/>
  <c r="Q3960" i="2"/>
  <c r="M3967" i="38" s="1"/>
  <c r="N3967" i="38" s="1"/>
  <c r="R3959" i="2"/>
  <c r="Q3959" i="2"/>
  <c r="M3966" i="38" s="1"/>
  <c r="N3966" i="38" s="1"/>
  <c r="M3970" i="38" l="1"/>
  <c r="N3970" i="38"/>
  <c r="Q3963" i="2"/>
  <c r="R3963" i="2"/>
  <c r="AC3062" i="2" l="1"/>
  <c r="Q3382" i="2"/>
  <c r="M3389" i="38" s="1"/>
  <c r="N3389" i="38" s="1"/>
  <c r="R3382" i="2"/>
  <c r="Q3383" i="2"/>
  <c r="M3390" i="38" s="1"/>
  <c r="R3383" i="2"/>
  <c r="Q3384" i="2"/>
  <c r="M3391" i="38" s="1"/>
  <c r="N3391" i="38" s="1"/>
  <c r="R3384" i="2"/>
  <c r="Q3385" i="2"/>
  <c r="M3392" i="38" s="1"/>
  <c r="N3392" i="38" s="1"/>
  <c r="R3385" i="2"/>
  <c r="M3393" i="38"/>
  <c r="N3393" i="38" s="1"/>
  <c r="N3390" i="38" l="1"/>
  <c r="Q2836" i="2" l="1"/>
  <c r="M2843" i="38" s="1"/>
  <c r="N2843" i="38" s="1"/>
  <c r="Q2837" i="2"/>
  <c r="M2844" i="38" s="1"/>
  <c r="N2844" i="38" s="1"/>
  <c r="M2845" i="38"/>
  <c r="N2845" i="38" s="1"/>
  <c r="M2846" i="38"/>
  <c r="N2846" i="38" s="1"/>
  <c r="Q2852" i="2"/>
  <c r="M2859" i="38" s="1"/>
  <c r="N2859" i="38" s="1"/>
  <c r="Q2834" i="2"/>
  <c r="M2841" i="38" s="1"/>
  <c r="N2841" i="38" s="1"/>
  <c r="Q2835" i="2"/>
  <c r="M2842" i="38" s="1"/>
  <c r="N2842" i="38" s="1"/>
  <c r="AJ2893" i="2" l="1"/>
  <c r="AJ2906" i="2" s="1"/>
  <c r="Q3259" i="2" l="1"/>
  <c r="M3266" i="38" s="1"/>
  <c r="N3266" i="38" s="1"/>
  <c r="R3259" i="2"/>
  <c r="Q3260" i="2"/>
  <c r="M3267" i="38" s="1"/>
  <c r="N3267" i="38" s="1"/>
  <c r="R3260" i="2"/>
  <c r="Q3261" i="2"/>
  <c r="M3268" i="38" s="1"/>
  <c r="N3268" i="38" s="1"/>
  <c r="Q3262" i="2"/>
  <c r="M3269" i="38" s="1"/>
  <c r="N3269" i="38" s="1"/>
  <c r="R3262" i="2"/>
  <c r="Q3263" i="2"/>
  <c r="M3270" i="38" s="1"/>
  <c r="N3270" i="38" s="1"/>
  <c r="R3263" i="2"/>
  <c r="Q3264" i="2"/>
  <c r="M3271" i="38" s="1"/>
  <c r="N3271" i="38" s="1"/>
  <c r="R3264" i="2"/>
  <c r="Q3265" i="2"/>
  <c r="M3272" i="38" s="1"/>
  <c r="N3272" i="38" s="1"/>
  <c r="R3265" i="2"/>
  <c r="Q3266" i="2"/>
  <c r="M3273" i="38" s="1"/>
  <c r="N3273" i="38" s="1"/>
  <c r="R3266" i="2"/>
  <c r="Q3267" i="2"/>
  <c r="M3274" i="38" s="1"/>
  <c r="N3274" i="38" s="1"/>
  <c r="R3267" i="2"/>
  <c r="Q3268" i="2"/>
  <c r="M3275" i="38" s="1"/>
  <c r="N3275" i="38" s="1"/>
  <c r="R3268" i="2"/>
  <c r="Q3269" i="2"/>
  <c r="M3276" i="38" s="1"/>
  <c r="N3276" i="38" s="1"/>
  <c r="R3269" i="2"/>
  <c r="Q3270" i="2"/>
  <c r="M3277" i="38" s="1"/>
  <c r="N3277" i="38" s="1"/>
  <c r="R3270" i="2"/>
  <c r="Q3271" i="2"/>
  <c r="M3278" i="38" s="1"/>
  <c r="N3278" i="38" s="1"/>
  <c r="R3271" i="2"/>
  <c r="Q3272" i="2"/>
  <c r="M3279" i="38" s="1"/>
  <c r="N3279" i="38" s="1"/>
  <c r="R3272" i="2"/>
  <c r="R3273" i="2"/>
  <c r="Q3274" i="2"/>
  <c r="M3281" i="38" s="1"/>
  <c r="N3281" i="38" s="1"/>
  <c r="R3274" i="2"/>
  <c r="Q3275" i="2"/>
  <c r="M3282" i="38" s="1"/>
  <c r="N3282" i="38" s="1"/>
  <c r="R3275" i="2"/>
  <c r="Q3276" i="2"/>
  <c r="M3283" i="38" s="1"/>
  <c r="N3283" i="38" s="1"/>
  <c r="R3276" i="2"/>
  <c r="Q3277" i="2"/>
  <c r="M3284" i="38" s="1"/>
  <c r="N3284" i="38" s="1"/>
  <c r="R3277" i="2"/>
  <c r="Q3278" i="2"/>
  <c r="M3285" i="38" s="1"/>
  <c r="N3285" i="38" s="1"/>
  <c r="R3278" i="2"/>
  <c r="Q3279" i="2"/>
  <c r="M3286" i="38" s="1"/>
  <c r="N3286" i="38" s="1"/>
  <c r="R3279" i="2"/>
  <c r="Q3280" i="2"/>
  <c r="M3287" i="38" s="1"/>
  <c r="N3287" i="38" s="1"/>
  <c r="R3280" i="2"/>
  <c r="Q3281" i="2"/>
  <c r="M3288" i="38" s="1"/>
  <c r="N3288" i="38" s="1"/>
  <c r="R3281" i="2"/>
  <c r="Q3282" i="2"/>
  <c r="M3289" i="38" s="1"/>
  <c r="N3289" i="38" s="1"/>
  <c r="R3282" i="2"/>
  <c r="Q3283" i="2"/>
  <c r="M3290" i="38" s="1"/>
  <c r="N3290" i="38" s="1"/>
  <c r="R3283" i="2"/>
  <c r="Q3284" i="2"/>
  <c r="M3291" i="38" s="1"/>
  <c r="N3291" i="38" s="1"/>
  <c r="R3284" i="2"/>
  <c r="Q3285" i="2"/>
  <c r="M3292" i="38" s="1"/>
  <c r="N3292" i="38" s="1"/>
  <c r="R3285" i="2"/>
  <c r="Q3286" i="2"/>
  <c r="M3293" i="38" s="1"/>
  <c r="N3293" i="38" s="1"/>
  <c r="R3286" i="2"/>
  <c r="O3610" i="38" l="1"/>
  <c r="J3610" i="38"/>
  <c r="V3603" i="2"/>
  <c r="U3603" i="2"/>
  <c r="W3603" i="2"/>
  <c r="X3603" i="2"/>
  <c r="Y3603" i="2"/>
  <c r="Z3603" i="2"/>
  <c r="AA3603" i="2"/>
  <c r="AB3603" i="2"/>
  <c r="AC3603" i="2"/>
  <c r="AD3603" i="2"/>
  <c r="AE3603" i="2"/>
  <c r="AF3603" i="2"/>
  <c r="AG3603" i="2"/>
  <c r="AH3603" i="2"/>
  <c r="AI3603" i="2"/>
  <c r="S3603" i="2"/>
  <c r="R3602" i="2"/>
  <c r="Q3595" i="2"/>
  <c r="M3602" i="38" s="1"/>
  <c r="N3602" i="38" s="1"/>
  <c r="R3595" i="2"/>
  <c r="Q3596" i="2"/>
  <c r="M3603" i="38" s="1"/>
  <c r="N3603" i="38" s="1"/>
  <c r="R3596" i="2"/>
  <c r="Q3597" i="2"/>
  <c r="M3604" i="38" s="1"/>
  <c r="N3604" i="38" s="1"/>
  <c r="R3597" i="2"/>
  <c r="Q3598" i="2"/>
  <c r="M3605" i="38" s="1"/>
  <c r="N3605" i="38" s="1"/>
  <c r="R3598" i="2"/>
  <c r="Q3599" i="2"/>
  <c r="M3606" i="38" s="1"/>
  <c r="N3606" i="38" s="1"/>
  <c r="R3599" i="2"/>
  <c r="Q3600" i="2"/>
  <c r="M3607" i="38" s="1"/>
  <c r="N3607" i="38" s="1"/>
  <c r="R3600" i="2"/>
  <c r="Q3602" i="2"/>
  <c r="M3609" i="38" s="1"/>
  <c r="N3609" i="38" s="1"/>
  <c r="J4013" i="38" l="1"/>
  <c r="K4013" i="38"/>
  <c r="L4013" i="38"/>
  <c r="U4006" i="2"/>
  <c r="V4006" i="2"/>
  <c r="W4006" i="2"/>
  <c r="X4006" i="2"/>
  <c r="Y4006" i="2"/>
  <c r="Z4006" i="2"/>
  <c r="AA4006" i="2"/>
  <c r="AB4006" i="2"/>
  <c r="AC4006" i="2"/>
  <c r="AD4006" i="2"/>
  <c r="AE4006" i="2"/>
  <c r="AF4006" i="2"/>
  <c r="AG4006" i="2"/>
  <c r="AH4006" i="2"/>
  <c r="AI4006" i="2"/>
  <c r="AJ4006" i="2"/>
  <c r="S4006" i="2"/>
  <c r="T4006" i="2"/>
  <c r="R4004" i="2"/>
  <c r="R4005" i="2"/>
  <c r="Q4004" i="2"/>
  <c r="Q4005" i="2"/>
  <c r="M4012" i="38" s="1"/>
  <c r="N4012" i="38" s="1"/>
  <c r="AJ3075" i="2"/>
  <c r="AJ3583" i="2" l="1"/>
  <c r="W3591" i="2"/>
  <c r="AJ3842" i="2"/>
  <c r="R3842" i="2"/>
  <c r="Q3842" i="2" l="1"/>
  <c r="M3849" i="38" s="1"/>
  <c r="N3849" i="38" s="1"/>
  <c r="AJ3887" i="2"/>
  <c r="U3591" i="2"/>
  <c r="V3591" i="2"/>
  <c r="X3591" i="2"/>
  <c r="Y3591" i="2"/>
  <c r="Z3591" i="2"/>
  <c r="AA3591" i="2"/>
  <c r="AB3591" i="2"/>
  <c r="AC3591" i="2"/>
  <c r="AD3591" i="2"/>
  <c r="AE3591" i="2"/>
  <c r="AF3591" i="2"/>
  <c r="AG3591" i="2"/>
  <c r="AH3591" i="2"/>
  <c r="AI3591" i="2"/>
  <c r="T3591" i="2"/>
  <c r="S3591" i="2"/>
  <c r="S3604" i="2" s="1"/>
  <c r="Q3580" i="2"/>
  <c r="M3587" i="38" s="1"/>
  <c r="N3587" i="38" s="1"/>
  <c r="R3580" i="2"/>
  <c r="Q3581" i="2"/>
  <c r="M3588" i="38" s="1"/>
  <c r="N3588" i="38" s="1"/>
  <c r="R3581" i="2"/>
  <c r="Q3582" i="2"/>
  <c r="M3589" i="38" s="1"/>
  <c r="N3589" i="38" s="1"/>
  <c r="R3582" i="2"/>
  <c r="Q3583" i="2"/>
  <c r="M3590" i="38" s="1"/>
  <c r="N3590" i="38" s="1"/>
  <c r="R3583" i="2"/>
  <c r="Q3584" i="2"/>
  <c r="M3591" i="38" s="1"/>
  <c r="N3591" i="38" s="1"/>
  <c r="R3584" i="2"/>
  <c r="Q3585" i="2"/>
  <c r="M3592" i="38" s="1"/>
  <c r="N3592" i="38" s="1"/>
  <c r="R3585" i="2"/>
  <c r="Q3586" i="2"/>
  <c r="M3593" i="38" s="1"/>
  <c r="N3593" i="38" s="1"/>
  <c r="R3586" i="2"/>
  <c r="Q3587" i="2"/>
  <c r="M3594" i="38" s="1"/>
  <c r="N3594" i="38" s="1"/>
  <c r="R3587" i="2"/>
  <c r="Q3588" i="2"/>
  <c r="M3595" i="38" s="1"/>
  <c r="N3595" i="38" s="1"/>
  <c r="R3588" i="2"/>
  <c r="Q3589" i="2"/>
  <c r="M3596" i="38" s="1"/>
  <c r="N3596" i="38" s="1"/>
  <c r="R3589" i="2"/>
  <c r="Q3590" i="2"/>
  <c r="M3597" i="38" s="1"/>
  <c r="N3597" i="38" s="1"/>
  <c r="R3590" i="2"/>
  <c r="J3598" i="38"/>
  <c r="Q3598" i="38"/>
  <c r="P3598" i="38"/>
  <c r="O3598" i="38"/>
  <c r="L3598" i="38"/>
  <c r="K3598" i="38"/>
  <c r="O3512" i="38" l="1"/>
  <c r="Q3490" i="2"/>
  <c r="M3497" i="38" s="1"/>
  <c r="N3497" i="38" s="1"/>
  <c r="R3490" i="2"/>
  <c r="Q3491" i="2"/>
  <c r="M3498" i="38" s="1"/>
  <c r="N3498" i="38" s="1"/>
  <c r="R3491" i="2"/>
  <c r="Q3492" i="2"/>
  <c r="M3499" i="38" s="1"/>
  <c r="N3499" i="38" s="1"/>
  <c r="R3492" i="2"/>
  <c r="Q3493" i="2"/>
  <c r="M3500" i="38" s="1"/>
  <c r="N3500" i="38" s="1"/>
  <c r="R3493" i="2"/>
  <c r="Q3494" i="2"/>
  <c r="M3501" i="38" s="1"/>
  <c r="N3501" i="38" s="1"/>
  <c r="R3494" i="2"/>
  <c r="Q3495" i="2"/>
  <c r="M3502" i="38" s="1"/>
  <c r="N3502" i="38" s="1"/>
  <c r="R3495" i="2"/>
  <c r="Q3496" i="2"/>
  <c r="M3503" i="38" s="1"/>
  <c r="N3503" i="38" s="1"/>
  <c r="R3496" i="2"/>
  <c r="Q3497" i="2"/>
  <c r="M3504" i="38" s="1"/>
  <c r="N3504" i="38" s="1"/>
  <c r="R3497" i="2"/>
  <c r="Q3252" i="2"/>
  <c r="M3259" i="38" s="1"/>
  <c r="N3259" i="38" s="1"/>
  <c r="R3252" i="2"/>
  <c r="Q3253" i="2"/>
  <c r="M3260" i="38" s="1"/>
  <c r="N3260" i="38" s="1"/>
  <c r="R3253" i="2"/>
  <c r="Q3254" i="2"/>
  <c r="M3261" i="38" s="1"/>
  <c r="N3261" i="38" s="1"/>
  <c r="R3254" i="2"/>
  <c r="Q3255" i="2"/>
  <c r="M3262" i="38" s="1"/>
  <c r="N3262" i="38" s="1"/>
  <c r="R3255" i="2"/>
  <c r="Q3256" i="2"/>
  <c r="M3263" i="38" s="1"/>
  <c r="N3263" i="38" s="1"/>
  <c r="R3256" i="2"/>
  <c r="Q3257" i="2"/>
  <c r="M3264" i="38" s="1"/>
  <c r="N3264" i="38" s="1"/>
  <c r="R3257" i="2"/>
  <c r="Q3258" i="2"/>
  <c r="M3265" i="38" s="1"/>
  <c r="N3265" i="38" s="1"/>
  <c r="R3258" i="2"/>
  <c r="Q3287" i="2"/>
  <c r="M3294" i="38" s="1"/>
  <c r="N3294" i="38" s="1"/>
  <c r="R3287" i="2"/>
  <c r="Q3288" i="2"/>
  <c r="M3295" i="38" s="1"/>
  <c r="N3295" i="38" s="1"/>
  <c r="R3288" i="2"/>
  <c r="Q3289" i="2"/>
  <c r="M3296" i="38" s="1"/>
  <c r="N3296" i="38" s="1"/>
  <c r="R3289" i="2"/>
  <c r="Q3290" i="2"/>
  <c r="M3297" i="38" s="1"/>
  <c r="N3297" i="38" s="1"/>
  <c r="R3290" i="2"/>
  <c r="Q3291" i="2"/>
  <c r="M3298" i="38" s="1"/>
  <c r="N3298" i="38" s="1"/>
  <c r="R3291" i="2"/>
  <c r="Q3292" i="2"/>
  <c r="M3299" i="38" s="1"/>
  <c r="N3299" i="38" s="1"/>
  <c r="R3292" i="2"/>
  <c r="Q3293" i="2"/>
  <c r="M3300" i="38" s="1"/>
  <c r="N3300" i="38" s="1"/>
  <c r="R3293" i="2"/>
  <c r="Q3294" i="2"/>
  <c r="M3301" i="38" s="1"/>
  <c r="N3301" i="38" s="1"/>
  <c r="R3294" i="2"/>
  <c r="AJ1239" i="2" l="1"/>
  <c r="J2913" i="38" l="1"/>
  <c r="Q2893" i="2"/>
  <c r="Q2894" i="2"/>
  <c r="M2901" i="38" s="1"/>
  <c r="N2901" i="38" s="1"/>
  <c r="Q2895" i="2"/>
  <c r="M2902" i="38" s="1"/>
  <c r="N2902" i="38" s="1"/>
  <c r="Q2896" i="2"/>
  <c r="M2903" i="38" s="1"/>
  <c r="N2903" i="38" s="1"/>
  <c r="Q2897" i="2"/>
  <c r="M2904" i="38" s="1"/>
  <c r="N2904" i="38" s="1"/>
  <c r="Q2898" i="2"/>
  <c r="M2905" i="38" s="1"/>
  <c r="N2905" i="38" s="1"/>
  <c r="Q2899" i="2"/>
  <c r="M2906" i="38" s="1"/>
  <c r="N2906" i="38" s="1"/>
  <c r="Q2900" i="2"/>
  <c r="M2907" i="38" s="1"/>
  <c r="N2907" i="38" s="1"/>
  <c r="Q2901" i="2"/>
  <c r="M2908" i="38" s="1"/>
  <c r="N2908" i="38" s="1"/>
  <c r="Q2902" i="2"/>
  <c r="M2909" i="38" s="1"/>
  <c r="N2909" i="38" s="1"/>
  <c r="M2910" i="38"/>
  <c r="N2910" i="38" s="1"/>
  <c r="M2900" i="38" l="1"/>
  <c r="N2900" i="38" s="1"/>
  <c r="J4051" i="38"/>
  <c r="K4051" i="38"/>
  <c r="L4051" i="38"/>
  <c r="Q3834" i="38" l="1"/>
  <c r="P3834" i="38"/>
  <c r="O3834" i="38"/>
  <c r="L3834" i="38"/>
  <c r="K3834" i="38"/>
  <c r="J3834" i="38"/>
  <c r="AJ3827" i="2"/>
  <c r="AI3827" i="2"/>
  <c r="AH3827" i="2"/>
  <c r="AG3827" i="2"/>
  <c r="AF3827" i="2"/>
  <c r="AE3827" i="2"/>
  <c r="AD3827" i="2"/>
  <c r="AC3827" i="2"/>
  <c r="AB3827" i="2"/>
  <c r="AA3827" i="2"/>
  <c r="Z3827" i="2"/>
  <c r="Y3827" i="2"/>
  <c r="X3827" i="2"/>
  <c r="W3827" i="2"/>
  <c r="V3827" i="2"/>
  <c r="U3827" i="2"/>
  <c r="T3827" i="2"/>
  <c r="S3827" i="2"/>
  <c r="R3826" i="2"/>
  <c r="R3827" i="2" s="1"/>
  <c r="Q3826" i="2"/>
  <c r="Q3827" i="2" s="1"/>
  <c r="E3824" i="2"/>
  <c r="J3824" i="2"/>
  <c r="K3771" i="38"/>
  <c r="L3771" i="38"/>
  <c r="O3771" i="38"/>
  <c r="P3771" i="38"/>
  <c r="Q3771" i="38"/>
  <c r="J3771" i="38"/>
  <c r="U3764" i="2"/>
  <c r="V3764" i="2"/>
  <c r="W3764" i="2"/>
  <c r="X3764" i="2"/>
  <c r="Y3764" i="2"/>
  <c r="Z3764" i="2"/>
  <c r="AA3764" i="2"/>
  <c r="AB3764" i="2"/>
  <c r="AC3764" i="2"/>
  <c r="AD3764" i="2"/>
  <c r="AE3764" i="2"/>
  <c r="AF3764" i="2"/>
  <c r="AG3764" i="2"/>
  <c r="AH3764" i="2"/>
  <c r="T3764" i="2"/>
  <c r="S3764" i="2"/>
  <c r="Q3763" i="2"/>
  <c r="M3770" i="38" s="1"/>
  <c r="N3770" i="38" s="1"/>
  <c r="R3763" i="2"/>
  <c r="M3833" i="38" l="1"/>
  <c r="M3834" i="38" s="1"/>
  <c r="N3833" i="38" l="1"/>
  <c r="N3834" i="38" s="1"/>
  <c r="K3800" i="38"/>
  <c r="L3800" i="38"/>
  <c r="J3800" i="38"/>
  <c r="U3793" i="2"/>
  <c r="V3793" i="2"/>
  <c r="W3793" i="2"/>
  <c r="X3793" i="2"/>
  <c r="Y3793" i="2"/>
  <c r="Z3793" i="2"/>
  <c r="AA3793" i="2"/>
  <c r="AB3793" i="2"/>
  <c r="AC3793" i="2"/>
  <c r="AD3793" i="2"/>
  <c r="AE3793" i="2"/>
  <c r="AF3793" i="2"/>
  <c r="AG3793" i="2"/>
  <c r="AH3793" i="2"/>
  <c r="AI3793" i="2"/>
  <c r="T3793" i="2"/>
  <c r="S3793" i="2"/>
  <c r="Q3791" i="2"/>
  <c r="M3798" i="38" s="1"/>
  <c r="N3798" i="38" s="1"/>
  <c r="R3791" i="2"/>
  <c r="Q3792" i="2"/>
  <c r="M3799" i="38" s="1"/>
  <c r="N3799" i="38" s="1"/>
  <c r="R3792" i="2"/>
  <c r="Q3358" i="2" l="1"/>
  <c r="R3358" i="2"/>
  <c r="Q3359" i="2"/>
  <c r="M3366" i="38" s="1"/>
  <c r="N3366" i="38" s="1"/>
  <c r="R3359" i="2"/>
  <c r="Q3360" i="2"/>
  <c r="R3360" i="2"/>
  <c r="Q3361" i="2"/>
  <c r="R3361" i="2"/>
  <c r="Q3362" i="2"/>
  <c r="R3362" i="2"/>
  <c r="Q3363" i="2"/>
  <c r="M3370" i="38" s="1"/>
  <c r="N3370" i="38" s="1"/>
  <c r="R3363" i="2"/>
  <c r="Q3364" i="2"/>
  <c r="M3371" i="38" s="1"/>
  <c r="N3371" i="38" s="1"/>
  <c r="R3364" i="2"/>
  <c r="Q3365" i="2"/>
  <c r="M3372" i="38" s="1"/>
  <c r="N3372" i="38" s="1"/>
  <c r="R3365" i="2"/>
  <c r="Q3366" i="2"/>
  <c r="M3373" i="38" s="1"/>
  <c r="N3373" i="38" s="1"/>
  <c r="R3366" i="2"/>
  <c r="Q3367" i="2"/>
  <c r="M3374" i="38" s="1"/>
  <c r="N3374" i="38" s="1"/>
  <c r="R3367" i="2"/>
  <c r="Q3368" i="2"/>
  <c r="M3375" i="38" s="1"/>
  <c r="N3375" i="38" s="1"/>
  <c r="R3368" i="2"/>
  <c r="Q3369" i="2"/>
  <c r="M3376" i="38" s="1"/>
  <c r="N3376" i="38" s="1"/>
  <c r="R3369" i="2"/>
  <c r="Q3370" i="2"/>
  <c r="M3377" i="38" s="1"/>
  <c r="N3377" i="38" s="1"/>
  <c r="R3370" i="2"/>
  <c r="Q3371" i="2"/>
  <c r="M3378" i="38" s="1"/>
  <c r="N3378" i="38" s="1"/>
  <c r="R3371" i="2"/>
  <c r="Q3372" i="2"/>
  <c r="M3379" i="38" s="1"/>
  <c r="N3379" i="38" s="1"/>
  <c r="R3372" i="2"/>
  <c r="Q3373" i="2"/>
  <c r="M3380" i="38" s="1"/>
  <c r="N3380" i="38" s="1"/>
  <c r="R3373" i="2"/>
  <c r="Q3545" i="38" l="1"/>
  <c r="P3545" i="38"/>
  <c r="O3545" i="38"/>
  <c r="L3545" i="38"/>
  <c r="K3545" i="38"/>
  <c r="J3545" i="38"/>
  <c r="U3538" i="2"/>
  <c r="V3538" i="2"/>
  <c r="W3538" i="2"/>
  <c r="X3538" i="2"/>
  <c r="Y3538" i="2"/>
  <c r="Z3538" i="2"/>
  <c r="AA3538" i="2"/>
  <c r="AB3538" i="2"/>
  <c r="AC3538" i="2"/>
  <c r="AD3538" i="2"/>
  <c r="AE3538" i="2"/>
  <c r="AF3538" i="2"/>
  <c r="AG3538" i="2"/>
  <c r="AH3538" i="2"/>
  <c r="AI3538" i="2"/>
  <c r="Q3537" i="2"/>
  <c r="M3544" i="38" s="1"/>
  <c r="N3544" i="38" s="1"/>
  <c r="R3537" i="2"/>
  <c r="T3538" i="2" l="1"/>
  <c r="S3538" i="2"/>
  <c r="S3542" i="2"/>
  <c r="T3542" i="2"/>
  <c r="U3542" i="2"/>
  <c r="V3542" i="2"/>
  <c r="W3542" i="2"/>
  <c r="X3542" i="2"/>
  <c r="Y3542" i="2"/>
  <c r="Z3542" i="2"/>
  <c r="AA3542" i="2"/>
  <c r="AB3542" i="2"/>
  <c r="AC3542" i="2"/>
  <c r="AD3542" i="2"/>
  <c r="AE3542" i="2"/>
  <c r="AF3542" i="2"/>
  <c r="AG3542" i="2"/>
  <c r="AH3542" i="2"/>
  <c r="AI3542" i="2"/>
  <c r="AJ3542" i="2"/>
  <c r="J3542" i="2"/>
  <c r="E3542" i="2"/>
  <c r="AJ3545" i="2"/>
  <c r="AI3545" i="2"/>
  <c r="AH3545" i="2"/>
  <c r="AG3545" i="2"/>
  <c r="AF3545" i="2"/>
  <c r="AE3545" i="2"/>
  <c r="AD3545" i="2"/>
  <c r="AC3545" i="2"/>
  <c r="AB3545" i="2"/>
  <c r="AA3545" i="2"/>
  <c r="Z3545" i="2"/>
  <c r="Y3545" i="2"/>
  <c r="X3545" i="2"/>
  <c r="W3545" i="2"/>
  <c r="V3545" i="2"/>
  <c r="U3545" i="2"/>
  <c r="T3545" i="2"/>
  <c r="S3545" i="2"/>
  <c r="R3544" i="2"/>
  <c r="R3545" i="2" s="1"/>
  <c r="Q3544" i="2"/>
  <c r="Q3545" i="2" s="1"/>
  <c r="K3559" i="38"/>
  <c r="L3559" i="38"/>
  <c r="O3559" i="38"/>
  <c r="P3559" i="38"/>
  <c r="Q3559" i="38"/>
  <c r="J3559" i="38"/>
  <c r="K3549" i="38"/>
  <c r="L3549" i="38"/>
  <c r="O3549" i="38"/>
  <c r="P3549" i="38"/>
  <c r="Q3549" i="38"/>
  <c r="J3549" i="38"/>
  <c r="Q3552" i="38"/>
  <c r="P3552" i="38"/>
  <c r="O3552" i="38"/>
  <c r="L3552" i="38"/>
  <c r="K3552" i="38"/>
  <c r="J3552" i="38"/>
  <c r="R3236" i="2"/>
  <c r="Q3236" i="2"/>
  <c r="M3551" i="38" l="1"/>
  <c r="N3551" i="38" s="1"/>
  <c r="N3552" i="38" s="1"/>
  <c r="Q2737" i="2"/>
  <c r="M2744" i="38" s="1"/>
  <c r="N2744" i="38" s="1"/>
  <c r="R2738" i="2"/>
  <c r="R2737" i="2"/>
  <c r="R2739" i="2"/>
  <c r="R2740" i="2"/>
  <c r="R2741" i="2"/>
  <c r="Q2738" i="2"/>
  <c r="M2745" i="38" s="1"/>
  <c r="N2745" i="38" s="1"/>
  <c r="Q2739" i="2"/>
  <c r="M2746" i="38" s="1"/>
  <c r="N2746" i="38" s="1"/>
  <c r="Q2740" i="2"/>
  <c r="M2747" i="38" s="1"/>
  <c r="N2747" i="38" s="1"/>
  <c r="Q2741" i="2"/>
  <c r="M2748" i="38" s="1"/>
  <c r="N2748" i="38" s="1"/>
  <c r="M3552" i="38" l="1"/>
  <c r="AJ3893" i="2" l="1"/>
  <c r="AJ3900" i="2" s="1"/>
  <c r="AJ3594" i="2" l="1"/>
  <c r="AJ3603" i="2" s="1"/>
  <c r="AJ3591" i="2" l="1"/>
  <c r="AG4044" i="2"/>
  <c r="AH4044" i="2"/>
  <c r="Z4044" i="2"/>
  <c r="AA4044" i="2"/>
  <c r="AB4044" i="2"/>
  <c r="AC4044" i="2"/>
  <c r="AD4044" i="2"/>
  <c r="AE4044" i="2"/>
  <c r="AF4044" i="2"/>
  <c r="AI4044" i="2"/>
  <c r="W4044" i="2"/>
  <c r="V4044" i="2"/>
  <c r="X4044" i="2"/>
  <c r="Y4044" i="2"/>
  <c r="U4044" i="2"/>
  <c r="T4044" i="2"/>
  <c r="Q4036" i="2"/>
  <c r="M4043" i="38" s="1"/>
  <c r="N4043" i="38" s="1"/>
  <c r="Q4037" i="2"/>
  <c r="M4044" i="38" s="1"/>
  <c r="N4044" i="38" s="1"/>
  <c r="Q4038" i="2"/>
  <c r="M4045" i="38" s="1"/>
  <c r="N4045" i="38" s="1"/>
  <c r="R4036" i="2"/>
  <c r="R4037" i="2"/>
  <c r="R4038" i="2"/>
  <c r="R3423" i="2" l="1"/>
  <c r="R3424" i="2"/>
  <c r="R3425" i="2"/>
  <c r="R3426" i="2"/>
  <c r="Q3423" i="2"/>
  <c r="M3430" i="38" s="1"/>
  <c r="N3430" i="38" s="1"/>
  <c r="Q3424" i="2"/>
  <c r="M3431" i="38" s="1"/>
  <c r="N3431" i="38" s="1"/>
  <c r="Q3425" i="2"/>
  <c r="M3432" i="38" s="1"/>
  <c r="N3432" i="38" s="1"/>
  <c r="Q3426" i="2"/>
  <c r="M3433" i="38" l="1"/>
  <c r="N3433" i="38" s="1"/>
  <c r="AJ3711" i="2"/>
  <c r="AJ3729" i="2" s="1"/>
  <c r="K3822" i="38" l="1"/>
  <c r="Q3822" i="38"/>
  <c r="P3822" i="38"/>
  <c r="O3822" i="38"/>
  <c r="L3822" i="38"/>
  <c r="J3822" i="38"/>
  <c r="U3815" i="2"/>
  <c r="V3815" i="2"/>
  <c r="W3815" i="2"/>
  <c r="X3815" i="2"/>
  <c r="Y3815" i="2"/>
  <c r="Z3815" i="2"/>
  <c r="AA3815" i="2"/>
  <c r="AB3815" i="2"/>
  <c r="AC3815" i="2"/>
  <c r="AD3815" i="2"/>
  <c r="AE3815" i="2"/>
  <c r="AF3815" i="2"/>
  <c r="AG3815" i="2"/>
  <c r="AH3815" i="2"/>
  <c r="AI3815" i="2"/>
  <c r="T3815" i="2"/>
  <c r="S3815" i="2"/>
  <c r="Q3812" i="2"/>
  <c r="M3819" i="38" s="1"/>
  <c r="N3819" i="38" s="1"/>
  <c r="R3812" i="2"/>
  <c r="Q3813" i="2"/>
  <c r="M3820" i="38" s="1"/>
  <c r="N3820" i="38" s="1"/>
  <c r="R3813" i="2"/>
  <c r="Q3814" i="2"/>
  <c r="M3821" i="38" s="1"/>
  <c r="N3821" i="38" s="1"/>
  <c r="R3814" i="2"/>
  <c r="Q3231" i="2"/>
  <c r="M3238" i="38" s="1"/>
  <c r="N3238" i="38" s="1"/>
  <c r="R3231" i="2"/>
  <c r="Q3232" i="2"/>
  <c r="M3239" i="38" s="1"/>
  <c r="N3239" i="38" s="1"/>
  <c r="R3232" i="2"/>
  <c r="Q3233" i="2"/>
  <c r="M3240" i="38" s="1"/>
  <c r="N3240" i="38" s="1"/>
  <c r="R3233" i="2"/>
  <c r="Q3234" i="2"/>
  <c r="M3241" i="38" s="1"/>
  <c r="N3241" i="38" s="1"/>
  <c r="R3234" i="2"/>
  <c r="Q3235" i="2"/>
  <c r="M3242" i="38" s="1"/>
  <c r="N3242" i="38" s="1"/>
  <c r="R3235" i="2"/>
  <c r="M3243" i="38"/>
  <c r="N3243" i="38" s="1"/>
  <c r="Q3237" i="2"/>
  <c r="M3244" i="38" s="1"/>
  <c r="N3244" i="38" s="1"/>
  <c r="R3237" i="2"/>
  <c r="Q3238" i="2"/>
  <c r="M3245" i="38" s="1"/>
  <c r="N3245" i="38" s="1"/>
  <c r="R3238" i="2"/>
  <c r="Q3239" i="2"/>
  <c r="M3246" i="38" s="1"/>
  <c r="N3246" i="38" s="1"/>
  <c r="R3239" i="2"/>
  <c r="Q3240" i="2"/>
  <c r="M3247" i="38" s="1"/>
  <c r="N3247" i="38" s="1"/>
  <c r="R3240" i="2"/>
  <c r="Q3241" i="2"/>
  <c r="M3248" i="38" s="1"/>
  <c r="N3248" i="38" s="1"/>
  <c r="R3241" i="2"/>
  <c r="Q3242" i="2"/>
  <c r="M3249" i="38" s="1"/>
  <c r="N3249" i="38" s="1"/>
  <c r="R3242" i="2"/>
  <c r="Q3243" i="2"/>
  <c r="M3250" i="38" s="1"/>
  <c r="N3250" i="38" s="1"/>
  <c r="R3243" i="2"/>
  <c r="Q3244" i="2"/>
  <c r="M3251" i="38" s="1"/>
  <c r="N3251" i="38" s="1"/>
  <c r="R3244" i="2"/>
  <c r="Q3245" i="2"/>
  <c r="M3252" i="38" s="1"/>
  <c r="N3252" i="38" s="1"/>
  <c r="R3245" i="2"/>
  <c r="Q3246" i="2"/>
  <c r="M3253" i="38" s="1"/>
  <c r="N3253" i="38" s="1"/>
  <c r="R3246" i="2"/>
  <c r="Q3247" i="2"/>
  <c r="M3254" i="38" s="1"/>
  <c r="N3254" i="38" s="1"/>
  <c r="R3247" i="2"/>
  <c r="Q3248" i="2"/>
  <c r="M3255" i="38" s="1"/>
  <c r="N3255" i="38" s="1"/>
  <c r="R3248" i="2"/>
  <c r="Q3249" i="2"/>
  <c r="M3256" i="38" s="1"/>
  <c r="N3256" i="38" s="1"/>
  <c r="R3249" i="2"/>
  <c r="Q3250" i="2"/>
  <c r="M3257" i="38" s="1"/>
  <c r="N3257" i="38" s="1"/>
  <c r="R3250" i="2"/>
  <c r="Q3251" i="2"/>
  <c r="M3258" i="38" s="1"/>
  <c r="N3258" i="38" s="1"/>
  <c r="R3251" i="2"/>
  <c r="AG3729" i="2" l="1"/>
  <c r="R2195" i="2"/>
  <c r="AD1429" i="2" l="1"/>
  <c r="Q3230" i="2" l="1"/>
  <c r="M3237" i="38" s="1"/>
  <c r="N3237" i="38" s="1"/>
  <c r="Q3419" i="38" l="1"/>
  <c r="P3419" i="38"/>
  <c r="M3415" i="38"/>
  <c r="N3415" i="38" s="1"/>
  <c r="R3227" i="2" l="1"/>
  <c r="R3228" i="2"/>
  <c r="R3229" i="2"/>
  <c r="R3230" i="2"/>
  <c r="Q3227" i="2"/>
  <c r="M3234" i="38" s="1"/>
  <c r="N3234" i="38" s="1"/>
  <c r="Q3228" i="2"/>
  <c r="M3235" i="38" s="1"/>
  <c r="N3235" i="38" s="1"/>
  <c r="Q3229" i="2"/>
  <c r="M3236" i="38" s="1"/>
  <c r="N3236" i="38" s="1"/>
  <c r="S3822" i="2" l="1"/>
  <c r="AJ3558" i="2" l="1"/>
  <c r="U3552" i="2"/>
  <c r="V3552" i="2"/>
  <c r="W3552" i="2"/>
  <c r="X3552" i="2"/>
  <c r="Y3552" i="2"/>
  <c r="Z3552" i="2"/>
  <c r="AA3552" i="2"/>
  <c r="AB3552" i="2"/>
  <c r="AC3552" i="2"/>
  <c r="AD3552" i="2"/>
  <c r="AE3552" i="2"/>
  <c r="AF3552" i="2"/>
  <c r="AG3552" i="2"/>
  <c r="AH3552" i="2"/>
  <c r="AI3552" i="2"/>
  <c r="AJ3552" i="2"/>
  <c r="S3552" i="2"/>
  <c r="T3552" i="2"/>
  <c r="Q3550" i="2"/>
  <c r="M3557" i="38" s="1"/>
  <c r="N3557" i="38" s="1"/>
  <c r="R3550" i="2"/>
  <c r="Q3551" i="2"/>
  <c r="M3558" i="38" s="1"/>
  <c r="N3558" i="38" s="1"/>
  <c r="R3551" i="2"/>
  <c r="Q2823" i="2"/>
  <c r="M2830" i="38" s="1"/>
  <c r="N2830" i="38" s="1"/>
  <c r="Q2824" i="2"/>
  <c r="M2831" i="38" s="1"/>
  <c r="N2831" i="38" s="1"/>
  <c r="Q2825" i="2"/>
  <c r="M2832" i="38" s="1"/>
  <c r="N2832" i="38" s="1"/>
  <c r="Q2826" i="2"/>
  <c r="M2833" i="38" s="1"/>
  <c r="N2833" i="38" s="1"/>
  <c r="Q2827" i="2"/>
  <c r="M2834" i="38" s="1"/>
  <c r="N2834" i="38" s="1"/>
  <c r="Q2828" i="2"/>
  <c r="M2835" i="38" s="1"/>
  <c r="N2835" i="38" s="1"/>
  <c r="Q2829" i="2"/>
  <c r="M2836" i="38" s="1"/>
  <c r="N2836" i="38" s="1"/>
  <c r="Q2830" i="2"/>
  <c r="M2837" i="38" s="1"/>
  <c r="N2837" i="38" s="1"/>
  <c r="Q2831" i="2"/>
  <c r="M2838" i="38" s="1"/>
  <c r="N2838" i="38" s="1"/>
  <c r="Q2832" i="2"/>
  <c r="M2839" i="38" s="1"/>
  <c r="N2839" i="38" s="1"/>
  <c r="Q2833" i="2"/>
  <c r="M2840" i="38" s="1"/>
  <c r="N2840" i="38" s="1"/>
  <c r="O2602" i="38" l="1"/>
  <c r="O2601" i="38"/>
  <c r="O2600" i="38"/>
  <c r="U1999" i="2" l="1"/>
  <c r="W1999" i="2"/>
  <c r="Y1999" i="2"/>
  <c r="Z1999" i="2"/>
  <c r="AD1999" i="2"/>
  <c r="AE1999" i="2"/>
  <c r="AF1999" i="2"/>
  <c r="AH1999" i="2"/>
  <c r="AI1999" i="2"/>
  <c r="T1511" i="2"/>
  <c r="U1511" i="2"/>
  <c r="V1511" i="2"/>
  <c r="X1511" i="2"/>
  <c r="Y1511" i="2"/>
  <c r="Z1511" i="2"/>
  <c r="AA1511" i="2"/>
  <c r="AD1511" i="2"/>
  <c r="AE1511" i="2"/>
  <c r="AF1511" i="2"/>
  <c r="AG1511" i="2"/>
  <c r="AH1511" i="2"/>
  <c r="AI1511" i="2"/>
  <c r="S1429" i="2"/>
  <c r="T1429" i="2"/>
  <c r="U1429" i="2"/>
  <c r="V1429" i="2"/>
  <c r="W1429" i="2"/>
  <c r="X1429" i="2"/>
  <c r="Y1429" i="2"/>
  <c r="Z1429" i="2"/>
  <c r="AB1429" i="2"/>
  <c r="AE1429" i="2"/>
  <c r="AF1429" i="2"/>
  <c r="AH1429" i="2"/>
  <c r="AI1429" i="2"/>
  <c r="Q3221" i="2"/>
  <c r="M3228" i="38" s="1"/>
  <c r="N3228" i="38" s="1"/>
  <c r="R3221" i="2"/>
  <c r="Q3222" i="2"/>
  <c r="M3229" i="38" s="1"/>
  <c r="R3222" i="2"/>
  <c r="R3223" i="2"/>
  <c r="AJ3223" i="2" s="1"/>
  <c r="Q3223" i="2" s="1"/>
  <c r="M3230" i="38" s="1"/>
  <c r="Q3224" i="2"/>
  <c r="M3231" i="38" s="1"/>
  <c r="R3224" i="2"/>
  <c r="R3225" i="2"/>
  <c r="AJ3225" i="2" s="1"/>
  <c r="Q3225" i="2" s="1"/>
  <c r="M3232" i="38" s="1"/>
  <c r="N3232" i="38" s="1"/>
  <c r="R3226" i="2"/>
  <c r="Q3226" i="2" s="1"/>
  <c r="M3233" i="38" s="1"/>
  <c r="Q3486" i="2"/>
  <c r="M3493" i="38" s="1"/>
  <c r="N3493" i="38" s="1"/>
  <c r="R3486" i="2"/>
  <c r="Q3487" i="2"/>
  <c r="M3494" i="38" s="1"/>
  <c r="N3494" i="38" s="1"/>
  <c r="R3487" i="2"/>
  <c r="Q3488" i="2"/>
  <c r="M3495" i="38" s="1"/>
  <c r="N3495" i="38" s="1"/>
  <c r="R3488" i="2"/>
  <c r="Q3489" i="2"/>
  <c r="M3496" i="38" s="1"/>
  <c r="N3496" i="38" s="1"/>
  <c r="R3489" i="2"/>
  <c r="N3233" i="38" l="1"/>
  <c r="N3229" i="38"/>
  <c r="N3230" i="38"/>
  <c r="N3231" i="38"/>
  <c r="K3336" i="38"/>
  <c r="L3336" i="38"/>
  <c r="J3336" i="38"/>
  <c r="V3329" i="2"/>
  <c r="U3329" i="2"/>
  <c r="W3329" i="2"/>
  <c r="X3329" i="2"/>
  <c r="Y3329" i="2"/>
  <c r="Z3329" i="2"/>
  <c r="AA3329" i="2"/>
  <c r="AB3329" i="2"/>
  <c r="AC3329" i="2"/>
  <c r="AD3329" i="2"/>
  <c r="AE3329" i="2"/>
  <c r="AF3329" i="2"/>
  <c r="AG3329" i="2"/>
  <c r="AH3329" i="2"/>
  <c r="AI3329" i="2"/>
  <c r="AJ3329" i="2"/>
  <c r="T3329" i="2"/>
  <c r="S3329" i="2"/>
  <c r="Q3315" i="2"/>
  <c r="M3322" i="38" s="1"/>
  <c r="N3322" i="38" s="1"/>
  <c r="R3315" i="2"/>
  <c r="Q3316" i="2"/>
  <c r="M3323" i="38" s="1"/>
  <c r="N3323" i="38" s="1"/>
  <c r="R3316" i="2"/>
  <c r="Q3317" i="2"/>
  <c r="R3317" i="2"/>
  <c r="Q3318" i="2"/>
  <c r="R3318" i="2"/>
  <c r="Q3319" i="2"/>
  <c r="R3319" i="2"/>
  <c r="K3651" i="38" l="1"/>
  <c r="L3651" i="38"/>
  <c r="J3651" i="38"/>
  <c r="O3651" i="38"/>
  <c r="P3651" i="38"/>
  <c r="Q3651" i="38"/>
  <c r="U3644" i="2"/>
  <c r="V3644" i="2"/>
  <c r="W3644" i="2"/>
  <c r="X3644" i="2"/>
  <c r="Y3644" i="2"/>
  <c r="Z3644" i="2"/>
  <c r="AA3644" i="2"/>
  <c r="AB3644" i="2"/>
  <c r="AC3644" i="2"/>
  <c r="AD3644" i="2"/>
  <c r="AE3644" i="2"/>
  <c r="AF3644" i="2"/>
  <c r="AG3644" i="2"/>
  <c r="AH3644" i="2"/>
  <c r="AI3644" i="2"/>
  <c r="S3644" i="2"/>
  <c r="T3644" i="2"/>
  <c r="Q3642" i="2"/>
  <c r="M3649" i="38" s="1"/>
  <c r="R3642" i="2"/>
  <c r="R3643" i="2"/>
  <c r="AJ3643" i="2" s="1"/>
  <c r="Q3643" i="2" s="1"/>
  <c r="M3650" i="38" s="1"/>
  <c r="N3650" i="38" l="1"/>
  <c r="AJ3644" i="2"/>
  <c r="N3649" i="38"/>
  <c r="R1507" i="2"/>
  <c r="R1508" i="2"/>
  <c r="R1509" i="2"/>
  <c r="R1510" i="2"/>
  <c r="S1541" i="2"/>
  <c r="Q1507" i="2"/>
  <c r="Q1508" i="2"/>
  <c r="Q1509" i="2"/>
  <c r="M1516" i="38" s="1"/>
  <c r="Q1510" i="2"/>
  <c r="K1518" i="38"/>
  <c r="L1518" i="38"/>
  <c r="M1514" i="38" l="1"/>
  <c r="M1517" i="38"/>
  <c r="M1515" i="38"/>
  <c r="N1515" i="38" s="1"/>
  <c r="N1516" i="38"/>
  <c r="AJ3668" i="2"/>
  <c r="R3704" i="2"/>
  <c r="Q3704" i="2"/>
  <c r="K3704" i="2"/>
  <c r="J3704" i="2"/>
  <c r="H3704" i="2"/>
  <c r="E3704" i="2"/>
  <c r="L3964" i="38"/>
  <c r="K3964" i="38"/>
  <c r="S4044" i="2"/>
  <c r="R1506" i="2"/>
  <c r="Q1506" i="2"/>
  <c r="Q1518" i="38"/>
  <c r="P1518" i="38"/>
  <c r="O1518" i="38"/>
  <c r="R1502" i="2"/>
  <c r="R1503" i="2"/>
  <c r="R1504" i="2"/>
  <c r="R1505" i="2"/>
  <c r="Q1502" i="2"/>
  <c r="Q1503" i="2"/>
  <c r="Q1504" i="2"/>
  <c r="Q1505" i="2"/>
  <c r="M3711" i="38" l="1"/>
  <c r="M1511" i="38"/>
  <c r="M1510" i="38"/>
  <c r="N1514" i="38"/>
  <c r="N1517" i="38"/>
  <c r="M1509" i="38"/>
  <c r="N1509" i="38" s="1"/>
  <c r="M1512" i="38"/>
  <c r="N1512" i="38" s="1"/>
  <c r="O2500" i="38"/>
  <c r="P2605" i="38"/>
  <c r="Q2605" i="38"/>
  <c r="L2605" i="38"/>
  <c r="K2605" i="38"/>
  <c r="R2597" i="2"/>
  <c r="Q2597" i="2"/>
  <c r="T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AG2598" i="2"/>
  <c r="AH2598" i="2"/>
  <c r="AI2598" i="2"/>
  <c r="S2598" i="2"/>
  <c r="P2098" i="38"/>
  <c r="Q2098" i="38"/>
  <c r="O2098" i="38"/>
  <c r="L2098" i="38"/>
  <c r="K2098" i="38"/>
  <c r="T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R2090" i="2"/>
  <c r="Q2090" i="2"/>
  <c r="L2030" i="38"/>
  <c r="K2030" i="38"/>
  <c r="S2023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T2023" i="2"/>
  <c r="U2023" i="2"/>
  <c r="V2023" i="2"/>
  <c r="W2023" i="2"/>
  <c r="X2023" i="2"/>
  <c r="Y2023" i="2"/>
  <c r="Z2023" i="2"/>
  <c r="AA2023" i="2"/>
  <c r="AC2023" i="2"/>
  <c r="AD2023" i="2"/>
  <c r="AE2023" i="2"/>
  <c r="AF2023" i="2"/>
  <c r="AG2023" i="2"/>
  <c r="AH2023" i="2"/>
  <c r="AI2023" i="2"/>
  <c r="AJ2023" i="2"/>
  <c r="S2493" i="2"/>
  <c r="R2488" i="2"/>
  <c r="Q2488" i="2"/>
  <c r="T2309" i="2"/>
  <c r="U2309" i="2"/>
  <c r="V2309" i="2"/>
  <c r="W2309" i="2"/>
  <c r="X2309" i="2"/>
  <c r="Y2309" i="2"/>
  <c r="Z2309" i="2"/>
  <c r="AA2309" i="2"/>
  <c r="AB2309" i="2"/>
  <c r="AC2309" i="2"/>
  <c r="AD2309" i="2"/>
  <c r="AE2309" i="2"/>
  <c r="AF2309" i="2"/>
  <c r="AG2309" i="2"/>
  <c r="AH2309" i="2"/>
  <c r="AI2309" i="2"/>
  <c r="AJ2309" i="2"/>
  <c r="S2309" i="2"/>
  <c r="P2316" i="38"/>
  <c r="Q2316" i="38"/>
  <c r="O2316" i="38"/>
  <c r="L2316" i="38"/>
  <c r="K2316" i="38"/>
  <c r="K2006" i="38"/>
  <c r="P2006" i="38"/>
  <c r="O2006" i="38"/>
  <c r="L2006" i="38"/>
  <c r="Q1436" i="38"/>
  <c r="P1436" i="38"/>
  <c r="O1436" i="38"/>
  <c r="L1436" i="38"/>
  <c r="K1436" i="38"/>
  <c r="R1428" i="2"/>
  <c r="Q1428" i="2"/>
  <c r="R2308" i="2"/>
  <c r="R2307" i="2"/>
  <c r="Q2307" i="2"/>
  <c r="R2305" i="2"/>
  <c r="R2306" i="2"/>
  <c r="Q2305" i="2"/>
  <c r="Q2306" i="2"/>
  <c r="Q2308" i="2"/>
  <c r="Q1966" i="38"/>
  <c r="Q1967" i="38"/>
  <c r="Q1968" i="38"/>
  <c r="Q1969" i="38"/>
  <c r="Q1970" i="38"/>
  <c r="Q1971" i="38"/>
  <c r="Q1972" i="38"/>
  <c r="Q1973" i="38"/>
  <c r="Q1974" i="38"/>
  <c r="Q1975" i="38"/>
  <c r="Q1976" i="38"/>
  <c r="Q1977" i="38"/>
  <c r="Q1978" i="38"/>
  <c r="Q1979" i="38"/>
  <c r="Q1980" i="38"/>
  <c r="Q1981" i="38"/>
  <c r="Q1982" i="38"/>
  <c r="Q1983" i="38"/>
  <c r="Q1984" i="38"/>
  <c r="Q1985" i="38"/>
  <c r="Q1986" i="38"/>
  <c r="Q1987" i="38"/>
  <c r="Q1988" i="38"/>
  <c r="Q1989" i="38"/>
  <c r="Q1990" i="38"/>
  <c r="Q1991" i="38"/>
  <c r="Q1992" i="38"/>
  <c r="Q1993" i="38"/>
  <c r="Q1994" i="38"/>
  <c r="Q1995" i="38"/>
  <c r="Q1996" i="38"/>
  <c r="Q1997" i="38"/>
  <c r="Q1998" i="38"/>
  <c r="Q1999" i="38"/>
  <c r="Q2000" i="38"/>
  <c r="Q2001" i="38"/>
  <c r="Q2002" i="38"/>
  <c r="Q2003" i="38"/>
  <c r="Q2004" i="38"/>
  <c r="Q2005" i="38"/>
  <c r="Q1963" i="38"/>
  <c r="Q1964" i="38"/>
  <c r="Q1965" i="38"/>
  <c r="R1996" i="2"/>
  <c r="R1997" i="2"/>
  <c r="Q1996" i="2"/>
  <c r="Q1997" i="2"/>
  <c r="R1992" i="2"/>
  <c r="R1993" i="2"/>
  <c r="R1994" i="2"/>
  <c r="Q1992" i="2"/>
  <c r="Q1993" i="2"/>
  <c r="Q1994" i="2"/>
  <c r="R1978" i="2"/>
  <c r="R1979" i="2"/>
  <c r="R1980" i="2"/>
  <c r="R1981" i="2"/>
  <c r="R1982" i="2"/>
  <c r="R1983" i="2"/>
  <c r="R1984" i="2"/>
  <c r="R1985" i="2"/>
  <c r="R1986" i="2"/>
  <c r="R1987" i="2"/>
  <c r="R1988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R1976" i="2"/>
  <c r="R1977" i="2"/>
  <c r="R1989" i="2"/>
  <c r="R1990" i="2"/>
  <c r="R1991" i="2"/>
  <c r="R1995" i="2"/>
  <c r="Q1976" i="2"/>
  <c r="Q1977" i="2"/>
  <c r="Q1990" i="2"/>
  <c r="Q1991" i="2"/>
  <c r="Q1995" i="2"/>
  <c r="R1975" i="2"/>
  <c r="Q1975" i="2"/>
  <c r="R1972" i="2"/>
  <c r="R1973" i="2"/>
  <c r="R1974" i="2"/>
  <c r="Q1972" i="2"/>
  <c r="Q1973" i="2"/>
  <c r="Q1974" i="2"/>
  <c r="N3711" i="38" l="1"/>
  <c r="M2002" i="38"/>
  <c r="N2002" i="38" s="1"/>
  <c r="M1983" i="38"/>
  <c r="N1983" i="38" s="1"/>
  <c r="M1995" i="38"/>
  <c r="N1995" i="38" s="1"/>
  <c r="M1991" i="38"/>
  <c r="N1991" i="38" s="1"/>
  <c r="M2001" i="38"/>
  <c r="N2001" i="38" s="1"/>
  <c r="M2312" i="38"/>
  <c r="M2495" i="38"/>
  <c r="N2495" i="38" s="1"/>
  <c r="M2028" i="38"/>
  <c r="N2028" i="38" s="1"/>
  <c r="M2024" i="38"/>
  <c r="N2024" i="38" s="1"/>
  <c r="M2020" i="38"/>
  <c r="N2020" i="38" s="1"/>
  <c r="M2016" i="38"/>
  <c r="N2016" i="38" s="1"/>
  <c r="M2097" i="38"/>
  <c r="N2097" i="38" s="1"/>
  <c r="N1510" i="38"/>
  <c r="M1980" i="38"/>
  <c r="N1980" i="38" s="1"/>
  <c r="M1998" i="38"/>
  <c r="N1998" i="38" s="1"/>
  <c r="M1994" i="38"/>
  <c r="N1994" i="38" s="1"/>
  <c r="M1990" i="38"/>
  <c r="N1990" i="38" s="1"/>
  <c r="M1987" i="38"/>
  <c r="N1987" i="38" s="1"/>
  <c r="M2000" i="38"/>
  <c r="N2000" i="38" s="1"/>
  <c r="M2027" i="38"/>
  <c r="N2027" i="38" s="1"/>
  <c r="M2023" i="38"/>
  <c r="N2023" i="38" s="1"/>
  <c r="M2019" i="38"/>
  <c r="N2019" i="38" s="1"/>
  <c r="M2604" i="38"/>
  <c r="N2604" i="38" s="1"/>
  <c r="M1981" i="38"/>
  <c r="N1981" i="38" s="1"/>
  <c r="M1979" i="38"/>
  <c r="M1982" i="38"/>
  <c r="M1997" i="38"/>
  <c r="N1997" i="38" s="1"/>
  <c r="M1993" i="38"/>
  <c r="M1989" i="38"/>
  <c r="N1989" i="38" s="1"/>
  <c r="M1986" i="38"/>
  <c r="M1999" i="38"/>
  <c r="N1999" i="38" s="1"/>
  <c r="M2004" i="38"/>
  <c r="M2315" i="38"/>
  <c r="N2315" i="38" s="1"/>
  <c r="M1435" i="38"/>
  <c r="N1435" i="38" s="1"/>
  <c r="M2026" i="38"/>
  <c r="N2026" i="38" s="1"/>
  <c r="M2022" i="38"/>
  <c r="N2022" i="38" s="1"/>
  <c r="M2018" i="38"/>
  <c r="N1511" i="38"/>
  <c r="M1984" i="38"/>
  <c r="N1984" i="38" s="1"/>
  <c r="M1996" i="38"/>
  <c r="N1996" i="38" s="1"/>
  <c r="M1992" i="38"/>
  <c r="N1992" i="38" s="1"/>
  <c r="M1988" i="38"/>
  <c r="N1988" i="38" s="1"/>
  <c r="M1985" i="38"/>
  <c r="N1985" i="38" s="1"/>
  <c r="M2003" i="38"/>
  <c r="N2003" i="38" s="1"/>
  <c r="M2313" i="38"/>
  <c r="M2314" i="38"/>
  <c r="N2314" i="38" s="1"/>
  <c r="M2029" i="38"/>
  <c r="N2029" i="38" s="1"/>
  <c r="M2025" i="38"/>
  <c r="N2025" i="38" s="1"/>
  <c r="M2021" i="38"/>
  <c r="N2021" i="38" s="1"/>
  <c r="M2017" i="38"/>
  <c r="N2017" i="38" s="1"/>
  <c r="M2015" i="38"/>
  <c r="R1969" i="2"/>
  <c r="R1970" i="2"/>
  <c r="R1971" i="2"/>
  <c r="R1998" i="2"/>
  <c r="Q1969" i="2"/>
  <c r="Q1970" i="2"/>
  <c r="Q1971" i="2"/>
  <c r="R1967" i="2"/>
  <c r="R1968" i="2"/>
  <c r="R1965" i="2"/>
  <c r="R1966" i="2"/>
  <c r="R1963" i="2"/>
  <c r="R1964" i="2"/>
  <c r="R1959" i="2"/>
  <c r="R1960" i="2"/>
  <c r="R1961" i="2"/>
  <c r="R1962" i="2"/>
  <c r="R1958" i="2"/>
  <c r="R1956" i="2"/>
  <c r="R1957" i="2"/>
  <c r="Q1962" i="38"/>
  <c r="R1955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98" i="2"/>
  <c r="Q1961" i="38"/>
  <c r="J2006" i="38"/>
  <c r="M1973" i="38" l="1"/>
  <c r="N1973" i="38" s="1"/>
  <c r="M1971" i="38"/>
  <c r="N1971" i="38" s="1"/>
  <c r="M1963" i="38"/>
  <c r="N1963" i="38" s="1"/>
  <c r="M1974" i="38"/>
  <c r="N1974" i="38" s="1"/>
  <c r="M1970" i="38"/>
  <c r="M1966" i="38"/>
  <c r="N1966" i="38" s="1"/>
  <c r="M1962" i="38"/>
  <c r="N1962" i="38" s="1"/>
  <c r="N1979" i="38"/>
  <c r="N2018" i="38"/>
  <c r="N2004" i="38"/>
  <c r="N1993" i="38"/>
  <c r="M1965" i="38"/>
  <c r="N1965" i="38" s="1"/>
  <c r="M1969" i="38"/>
  <c r="N1969" i="38" s="1"/>
  <c r="M1978" i="38"/>
  <c r="N1978" i="38" s="1"/>
  <c r="M2005" i="38"/>
  <c r="N2005" i="38" s="1"/>
  <c r="M1972" i="38"/>
  <c r="N1972" i="38" s="1"/>
  <c r="M1968" i="38"/>
  <c r="N1968" i="38" s="1"/>
  <c r="M1964" i="38"/>
  <c r="N1964" i="38" s="1"/>
  <c r="M1977" i="38"/>
  <c r="N1977" i="38" s="1"/>
  <c r="N1986" i="38"/>
  <c r="N1982" i="38"/>
  <c r="M1975" i="38"/>
  <c r="M1967" i="38"/>
  <c r="N1967" i="38" s="1"/>
  <c r="M1976" i="38"/>
  <c r="N2015" i="38"/>
  <c r="Q1960" i="38"/>
  <c r="R1953" i="2"/>
  <c r="R1954" i="2"/>
  <c r="Q1953" i="2"/>
  <c r="N1976" i="38" l="1"/>
  <c r="N1975" i="38"/>
  <c r="N1970" i="38"/>
  <c r="M1960" i="38"/>
  <c r="N1960" i="38" s="1"/>
  <c r="Q1950" i="2"/>
  <c r="M1957" i="38" l="1"/>
  <c r="Q2026" i="2"/>
  <c r="O2034" i="38"/>
  <c r="P2034" i="38"/>
  <c r="Q2034" i="38"/>
  <c r="L2034" i="38"/>
  <c r="K2034" i="38"/>
  <c r="L1548" i="38"/>
  <c r="K1548" i="38"/>
  <c r="P1548" i="38"/>
  <c r="Q1548" i="38"/>
  <c r="O1548" i="38"/>
  <c r="P2519" i="38"/>
  <c r="P2520" i="38" s="1"/>
  <c r="Q2519" i="38"/>
  <c r="Q2520" i="38" s="1"/>
  <c r="O2519" i="38"/>
  <c r="O2520" i="38" s="1"/>
  <c r="K2519" i="38"/>
  <c r="K2520" i="38" s="1"/>
  <c r="L2519" i="38"/>
  <c r="L2520" i="38" s="1"/>
  <c r="K2508" i="38"/>
  <c r="M2033" i="38" l="1"/>
  <c r="N2033" i="38" s="1"/>
  <c r="N1957" i="38"/>
  <c r="R3742" i="2"/>
  <c r="Q3742" i="2" s="1"/>
  <c r="M3749" i="38" s="1"/>
  <c r="AC1429" i="2"/>
  <c r="T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AG1541" i="2"/>
  <c r="AH1541" i="2"/>
  <c r="AI1541" i="2"/>
  <c r="R1540" i="2"/>
  <c r="Q1540" i="2"/>
  <c r="S2512" i="2"/>
  <c r="S2513" i="2" s="1"/>
  <c r="U2512" i="2"/>
  <c r="U2513" i="2" s="1"/>
  <c r="V2512" i="2"/>
  <c r="V2513" i="2" s="1"/>
  <c r="W2512" i="2"/>
  <c r="W2513" i="2" s="1"/>
  <c r="X2512" i="2"/>
  <c r="X2513" i="2" s="1"/>
  <c r="Y2512" i="2"/>
  <c r="Y2513" i="2" s="1"/>
  <c r="Z2512" i="2"/>
  <c r="Z2513" i="2" s="1"/>
  <c r="AA2512" i="2"/>
  <c r="AA2513" i="2" s="1"/>
  <c r="AB2512" i="2"/>
  <c r="AB2513" i="2" s="1"/>
  <c r="AC2512" i="2"/>
  <c r="AC2513" i="2" s="1"/>
  <c r="AD2512" i="2"/>
  <c r="AD2513" i="2" s="1"/>
  <c r="AE2512" i="2"/>
  <c r="AE2513" i="2" s="1"/>
  <c r="AF2512" i="2"/>
  <c r="AF2513" i="2" s="1"/>
  <c r="AG2512" i="2"/>
  <c r="AG2513" i="2" s="1"/>
  <c r="AH2512" i="2"/>
  <c r="AH2513" i="2" s="1"/>
  <c r="AI2512" i="2"/>
  <c r="AI2513" i="2" s="1"/>
  <c r="AJ2512" i="2"/>
  <c r="AJ2513" i="2" s="1"/>
  <c r="T2512" i="2"/>
  <c r="T2513" i="2" s="1"/>
  <c r="R2507" i="2"/>
  <c r="R2508" i="2"/>
  <c r="R2509" i="2"/>
  <c r="R2510" i="2"/>
  <c r="R2511" i="2"/>
  <c r="Q2507" i="2"/>
  <c r="Q2508" i="2"/>
  <c r="Q2509" i="2"/>
  <c r="Q2510" i="2"/>
  <c r="Q2511" i="2"/>
  <c r="M2516" i="38" l="1"/>
  <c r="N2516" i="38" s="1"/>
  <c r="M2515" i="38"/>
  <c r="M2518" i="38"/>
  <c r="N2518" i="38" s="1"/>
  <c r="M2514" i="38"/>
  <c r="N2514" i="38" s="1"/>
  <c r="M1547" i="38"/>
  <c r="N1547" i="38" s="1"/>
  <c r="M2517" i="38"/>
  <c r="N2517" i="38" s="1"/>
  <c r="N3749" i="38"/>
  <c r="J2513" i="2"/>
  <c r="E2513" i="2"/>
  <c r="J2512" i="2"/>
  <c r="E2512" i="2"/>
  <c r="R2506" i="2"/>
  <c r="Q2506" i="2"/>
  <c r="K2506" i="2"/>
  <c r="J2506" i="2"/>
  <c r="H2506" i="2"/>
  <c r="E2506" i="2"/>
  <c r="R2505" i="2"/>
  <c r="Q2505" i="2"/>
  <c r="K2505" i="2"/>
  <c r="J2505" i="2"/>
  <c r="H2505" i="2"/>
  <c r="E2505" i="2"/>
  <c r="AC2027" i="2"/>
  <c r="AD2027" i="2"/>
  <c r="AE2027" i="2"/>
  <c r="AF2027" i="2"/>
  <c r="AG2027" i="2"/>
  <c r="AH2027" i="2"/>
  <c r="AI2027" i="2"/>
  <c r="AJ2027" i="2"/>
  <c r="AA2027" i="2"/>
  <c r="AB2027" i="2"/>
  <c r="X2027" i="2"/>
  <c r="Y2027" i="2"/>
  <c r="Z2027" i="2"/>
  <c r="W2027" i="2"/>
  <c r="S2027" i="2"/>
  <c r="T2027" i="2"/>
  <c r="U2027" i="2"/>
  <c r="V2027" i="2"/>
  <c r="R2512" i="2" l="1"/>
  <c r="R2513" i="2" s="1"/>
  <c r="N2515" i="38"/>
  <c r="M2513" i="38"/>
  <c r="Q2512" i="2"/>
  <c r="M2512" i="38"/>
  <c r="J1436" i="38"/>
  <c r="N2513" i="38" l="1"/>
  <c r="N2512" i="38"/>
  <c r="M2519" i="38"/>
  <c r="Q2513" i="2"/>
  <c r="Q3208" i="2"/>
  <c r="R3208" i="2"/>
  <c r="Q3209" i="2"/>
  <c r="M3216" i="38" s="1"/>
  <c r="R3209" i="2"/>
  <c r="Q3210" i="2"/>
  <c r="M3217" i="38" s="1"/>
  <c r="R3210" i="2"/>
  <c r="Q3211" i="2"/>
  <c r="M3218" i="38" s="1"/>
  <c r="R3211" i="2"/>
  <c r="Q3212" i="2"/>
  <c r="M3219" i="38" s="1"/>
  <c r="R3212" i="2"/>
  <c r="Q3213" i="2"/>
  <c r="M3220" i="38" s="1"/>
  <c r="R3213" i="2"/>
  <c r="Q3214" i="2"/>
  <c r="M3221" i="38" s="1"/>
  <c r="R3214" i="2"/>
  <c r="Q3215" i="2"/>
  <c r="M3222" i="38" s="1"/>
  <c r="R3215" i="2"/>
  <c r="Q3216" i="2"/>
  <c r="M3223" i="38" s="1"/>
  <c r="R3216" i="2"/>
  <c r="Q3217" i="2"/>
  <c r="M3224" i="38" s="1"/>
  <c r="R3217" i="2"/>
  <c r="Q3218" i="2"/>
  <c r="M3225" i="38" s="1"/>
  <c r="R3218" i="2"/>
  <c r="R3219" i="2"/>
  <c r="Q3219" i="2" s="1"/>
  <c r="M3226" i="38" s="1"/>
  <c r="R3220" i="2"/>
  <c r="AJ3220" i="2" s="1"/>
  <c r="Q3220" i="2" s="1"/>
  <c r="M3227" i="38" s="1"/>
  <c r="N3224" i="38" l="1"/>
  <c r="N3222" i="38"/>
  <c r="N3220" i="38"/>
  <c r="N3216" i="38"/>
  <c r="N3227" i="38"/>
  <c r="N3218" i="38"/>
  <c r="N3226" i="38"/>
  <c r="N3225" i="38"/>
  <c r="N3223" i="38"/>
  <c r="N3221" i="38"/>
  <c r="N3219" i="38"/>
  <c r="N3217" i="38"/>
  <c r="M2520" i="38"/>
  <c r="N2519" i="38"/>
  <c r="N2520" i="38" s="1"/>
  <c r="J2571" i="38"/>
  <c r="Q3480" i="2" l="1"/>
  <c r="R3480" i="2"/>
  <c r="Q3481" i="2"/>
  <c r="R3481" i="2"/>
  <c r="Q3482" i="2"/>
  <c r="M3489" i="38" s="1"/>
  <c r="R3482" i="2"/>
  <c r="Q3483" i="2"/>
  <c r="M3490" i="38" s="1"/>
  <c r="R3483" i="2"/>
  <c r="Q3484" i="2"/>
  <c r="M3491" i="38" s="1"/>
  <c r="R3484" i="2"/>
  <c r="Q3485" i="2"/>
  <c r="M3492" i="38" s="1"/>
  <c r="R3485" i="2"/>
  <c r="P3512" i="38"/>
  <c r="Q3512" i="38"/>
  <c r="N3491" i="38" l="1"/>
  <c r="N3492" i="38"/>
  <c r="N3490" i="38"/>
  <c r="N3489" i="38"/>
  <c r="L3655" i="38" l="1"/>
  <c r="K3655" i="38"/>
  <c r="Q3631" i="38"/>
  <c r="P3631" i="38"/>
  <c r="O3631" i="38"/>
  <c r="L3631" i="38"/>
  <c r="K3631" i="38"/>
  <c r="J3631" i="38"/>
  <c r="AJ3624" i="2"/>
  <c r="AI3624" i="2"/>
  <c r="AH3624" i="2"/>
  <c r="AG3624" i="2"/>
  <c r="AF3624" i="2"/>
  <c r="AE3624" i="2"/>
  <c r="AD3624" i="2"/>
  <c r="AC3624" i="2"/>
  <c r="AB3624" i="2"/>
  <c r="AA3624" i="2"/>
  <c r="Z3624" i="2"/>
  <c r="Y3624" i="2"/>
  <c r="X3624" i="2"/>
  <c r="W3624" i="2"/>
  <c r="V3624" i="2"/>
  <c r="U3624" i="2"/>
  <c r="T3624" i="2"/>
  <c r="S3624" i="2"/>
  <c r="J3624" i="2"/>
  <c r="E3624" i="2"/>
  <c r="R3623" i="2"/>
  <c r="R3624" i="2" s="1"/>
  <c r="Q3623" i="2"/>
  <c r="Q3624" i="2" s="1"/>
  <c r="K3623" i="2"/>
  <c r="J3623" i="2"/>
  <c r="H3623" i="2"/>
  <c r="E3623" i="2"/>
  <c r="J3622" i="2"/>
  <c r="E3622" i="2"/>
  <c r="M3630" i="38" l="1"/>
  <c r="M3631" i="38" l="1"/>
  <c r="N3630" i="38"/>
  <c r="N3631" i="38" s="1"/>
  <c r="K3996" i="38" l="1"/>
  <c r="L3996" i="38"/>
  <c r="J3996" i="38"/>
  <c r="R3988" i="2"/>
  <c r="Q3988" i="2"/>
  <c r="M3995" i="38" s="1"/>
  <c r="K3988" i="2"/>
  <c r="J3988" i="2"/>
  <c r="H3988" i="2"/>
  <c r="E3988" i="2"/>
  <c r="U3989" i="2"/>
  <c r="V3989" i="2"/>
  <c r="W3989" i="2"/>
  <c r="X3989" i="2"/>
  <c r="Y3989" i="2"/>
  <c r="Z3989" i="2"/>
  <c r="AA3989" i="2"/>
  <c r="AB3989" i="2"/>
  <c r="AC3989" i="2"/>
  <c r="AD3989" i="2"/>
  <c r="AE3989" i="2"/>
  <c r="AF3989" i="2"/>
  <c r="AG3989" i="2"/>
  <c r="AH3989" i="2"/>
  <c r="AI3989" i="2"/>
  <c r="AJ3989" i="2"/>
  <c r="T3989" i="2"/>
  <c r="S3989" i="2"/>
  <c r="Q3806" i="2"/>
  <c r="M3813" i="38" s="1"/>
  <c r="R3806" i="2"/>
  <c r="Q3807" i="2"/>
  <c r="M3814" i="38" s="1"/>
  <c r="R3807" i="2"/>
  <c r="Q3808" i="2"/>
  <c r="M3815" i="38" s="1"/>
  <c r="R3808" i="2"/>
  <c r="Q3809" i="2"/>
  <c r="M3816" i="38" s="1"/>
  <c r="R3809" i="2"/>
  <c r="R3810" i="2"/>
  <c r="AJ3810" i="2" s="1"/>
  <c r="R3811" i="2"/>
  <c r="AJ3811" i="2" s="1"/>
  <c r="Q3811" i="2" s="1"/>
  <c r="M3818" i="38" s="1"/>
  <c r="Q3810" i="2" l="1"/>
  <c r="M3817" i="38" s="1"/>
  <c r="N3817" i="38" s="1"/>
  <c r="AJ3815" i="2"/>
  <c r="N3816" i="38"/>
  <c r="N3818" i="38"/>
  <c r="N3815" i="38"/>
  <c r="N3814" i="38"/>
  <c r="N3813" i="38"/>
  <c r="N3995" i="38"/>
  <c r="M1513" i="38"/>
  <c r="Q1418" i="2"/>
  <c r="R1418" i="2"/>
  <c r="Q1419" i="2"/>
  <c r="R1419" i="2"/>
  <c r="Q1420" i="2"/>
  <c r="R1420" i="2"/>
  <c r="Q1421" i="2"/>
  <c r="R1421" i="2"/>
  <c r="Q1422" i="2"/>
  <c r="R1422" i="2"/>
  <c r="Q1423" i="2"/>
  <c r="R1423" i="2"/>
  <c r="Q1424" i="2"/>
  <c r="R1424" i="2"/>
  <c r="Q1425" i="2"/>
  <c r="R1425" i="2"/>
  <c r="Q1426" i="2"/>
  <c r="R1426" i="2"/>
  <c r="Q1427" i="2"/>
  <c r="R1427" i="2"/>
  <c r="N1513" i="38" l="1"/>
  <c r="M1431" i="38"/>
  <c r="N1431" i="38" s="1"/>
  <c r="M1425" i="38"/>
  <c r="N1425" i="38" s="1"/>
  <c r="M1429" i="38"/>
  <c r="N1429" i="38" s="1"/>
  <c r="M1427" i="38"/>
  <c r="N1427" i="38" s="1"/>
  <c r="M1434" i="38"/>
  <c r="N1434" i="38" s="1"/>
  <c r="M1432" i="38"/>
  <c r="N1432" i="38" s="1"/>
  <c r="M1430" i="38"/>
  <c r="N1430" i="38" s="1"/>
  <c r="M1428" i="38"/>
  <c r="N1428" i="38" s="1"/>
  <c r="M1426" i="38"/>
  <c r="N1426" i="38" s="1"/>
  <c r="M1433" i="38"/>
  <c r="N1433" i="38" s="1"/>
  <c r="Q3642" i="38"/>
  <c r="P3642" i="38"/>
  <c r="O3642" i="38"/>
  <c r="L3642" i="38"/>
  <c r="K3642" i="38"/>
  <c r="J3642" i="38"/>
  <c r="AJ3635" i="2"/>
  <c r="AI3635" i="2"/>
  <c r="AH3635" i="2"/>
  <c r="AG3635" i="2"/>
  <c r="AF3635" i="2"/>
  <c r="AE3635" i="2"/>
  <c r="AD3635" i="2"/>
  <c r="AC3635" i="2"/>
  <c r="AB3635" i="2"/>
  <c r="AA3635" i="2"/>
  <c r="Z3635" i="2"/>
  <c r="Y3635" i="2"/>
  <c r="X3635" i="2"/>
  <c r="W3635" i="2"/>
  <c r="V3635" i="2"/>
  <c r="U3635" i="2"/>
  <c r="T3635" i="2"/>
  <c r="S3635" i="2"/>
  <c r="J3635" i="2"/>
  <c r="E3635" i="2"/>
  <c r="R3634" i="2"/>
  <c r="R3635" i="2" s="1"/>
  <c r="Q3634" i="2"/>
  <c r="Q3635" i="2" s="1"/>
  <c r="K3634" i="2"/>
  <c r="J3634" i="2"/>
  <c r="H3634" i="2"/>
  <c r="E3634" i="2"/>
  <c r="J3633" i="2"/>
  <c r="E3633" i="2"/>
  <c r="Q3197" i="2"/>
  <c r="M3204" i="38" s="1"/>
  <c r="R3197" i="2"/>
  <c r="Q3198" i="2"/>
  <c r="M3205" i="38" s="1"/>
  <c r="R3198" i="2"/>
  <c r="Q3199" i="2"/>
  <c r="M3206" i="38" s="1"/>
  <c r="R3199" i="2"/>
  <c r="Q3200" i="2"/>
  <c r="M3207" i="38" s="1"/>
  <c r="R3200" i="2"/>
  <c r="Q3201" i="2"/>
  <c r="M3208" i="38" s="1"/>
  <c r="R3201" i="2"/>
  <c r="Q3202" i="2"/>
  <c r="M3209" i="38" s="1"/>
  <c r="R3202" i="2"/>
  <c r="Q3203" i="2"/>
  <c r="M3210" i="38" s="1"/>
  <c r="R3203" i="2"/>
  <c r="Q3204" i="2"/>
  <c r="M3211" i="38" s="1"/>
  <c r="R3204" i="2"/>
  <c r="Q3205" i="2"/>
  <c r="M3212" i="38" s="1"/>
  <c r="R3205" i="2"/>
  <c r="Q3206" i="2"/>
  <c r="M3213" i="38" s="1"/>
  <c r="R3206" i="2"/>
  <c r="Q3207" i="2"/>
  <c r="M3214" i="38" s="1"/>
  <c r="R3207" i="2"/>
  <c r="M3215" i="38"/>
  <c r="N3209" i="38" l="1"/>
  <c r="N3214" i="38"/>
  <c r="N3210" i="38"/>
  <c r="N3204" i="38"/>
  <c r="N3211" i="38"/>
  <c r="N3212" i="38"/>
  <c r="N3208" i="38"/>
  <c r="N3206" i="38"/>
  <c r="N3215" i="38"/>
  <c r="N3213" i="38"/>
  <c r="N3207" i="38"/>
  <c r="N3205" i="38"/>
  <c r="M3641" i="38"/>
  <c r="Q3839" i="2"/>
  <c r="M3846" i="38" s="1"/>
  <c r="R3839" i="2"/>
  <c r="Q3840" i="2"/>
  <c r="M3847" i="38" s="1"/>
  <c r="R3840" i="2"/>
  <c r="Q3841" i="2"/>
  <c r="M3848" i="38" s="1"/>
  <c r="R3841" i="2"/>
  <c r="N3848" i="38" l="1"/>
  <c r="N3846" i="38"/>
  <c r="N3847" i="38"/>
  <c r="M3642" i="38"/>
  <c r="N3641" i="38"/>
  <c r="N3642" i="38" s="1"/>
  <c r="R3194" i="2"/>
  <c r="Q3194" i="2"/>
  <c r="M3201" i="38" s="1"/>
  <c r="Q3463" i="2"/>
  <c r="R3463" i="2"/>
  <c r="Q3464" i="2"/>
  <c r="R3464" i="2"/>
  <c r="Q3465" i="2"/>
  <c r="R3465" i="2"/>
  <c r="Q3466" i="2"/>
  <c r="R3466" i="2"/>
  <c r="Q3467" i="2"/>
  <c r="R3467" i="2"/>
  <c r="Q3468" i="2"/>
  <c r="R3468" i="2"/>
  <c r="Q3469" i="2"/>
  <c r="R3469" i="2"/>
  <c r="Q3470" i="2"/>
  <c r="R3470" i="2"/>
  <c r="R3471" i="2"/>
  <c r="R3472" i="2"/>
  <c r="Q3473" i="2"/>
  <c r="R3473" i="2"/>
  <c r="Q3474" i="2"/>
  <c r="M3481" i="38" s="1"/>
  <c r="R3474" i="2"/>
  <c r="Q3475" i="2"/>
  <c r="M3482" i="38" s="1"/>
  <c r="R3475" i="2"/>
  <c r="Q3476" i="2"/>
  <c r="M3483" i="38" s="1"/>
  <c r="R3476" i="2"/>
  <c r="Q3477" i="2"/>
  <c r="M3484" i="38" s="1"/>
  <c r="R3477" i="2"/>
  <c r="Q3478" i="2"/>
  <c r="R3478" i="2"/>
  <c r="Q3479" i="2"/>
  <c r="R3479" i="2"/>
  <c r="N3481" i="38" l="1"/>
  <c r="N3484" i="38"/>
  <c r="N3483" i="38"/>
  <c r="N3201" i="38"/>
  <c r="N3482" i="38"/>
  <c r="J3965" i="2"/>
  <c r="E3965" i="2"/>
  <c r="Q3976" i="38"/>
  <c r="P3976" i="38"/>
  <c r="O3976" i="38"/>
  <c r="L3976" i="38"/>
  <c r="K3976" i="38"/>
  <c r="J3976" i="38"/>
  <c r="X1999" i="2" l="1"/>
  <c r="AC1999" i="2" l="1"/>
  <c r="V1999" i="2" l="1"/>
  <c r="AA1999" i="2" l="1"/>
  <c r="W1511" i="2"/>
  <c r="AA1429" i="2" l="1"/>
  <c r="S2091" i="2" l="1"/>
  <c r="AB1999" i="2" l="1"/>
  <c r="S1511" i="2"/>
  <c r="S1999" i="2" l="1"/>
  <c r="AJ3969" i="2"/>
  <c r="AI3969" i="2"/>
  <c r="AH3969" i="2"/>
  <c r="AG3969" i="2"/>
  <c r="AF3969" i="2"/>
  <c r="AE3969" i="2"/>
  <c r="AD3969" i="2"/>
  <c r="AC3969" i="2"/>
  <c r="AB3969" i="2"/>
  <c r="AA3969" i="2"/>
  <c r="Z3969" i="2"/>
  <c r="Y3969" i="2"/>
  <c r="X3969" i="2"/>
  <c r="W3969" i="2"/>
  <c r="V3969" i="2"/>
  <c r="U3969" i="2"/>
  <c r="T3969" i="2"/>
  <c r="S3969" i="2"/>
  <c r="J3969" i="2"/>
  <c r="E3969" i="2"/>
  <c r="R3968" i="2"/>
  <c r="Q3968" i="2"/>
  <c r="K3968" i="2"/>
  <c r="J3968" i="2"/>
  <c r="H3968" i="2"/>
  <c r="E3968" i="2"/>
  <c r="R3967" i="2"/>
  <c r="Q3967" i="2"/>
  <c r="K3967" i="2"/>
  <c r="J3967" i="2"/>
  <c r="H3967" i="2"/>
  <c r="E3967" i="2"/>
  <c r="J3966" i="2"/>
  <c r="E3966" i="2"/>
  <c r="R3969" i="2" l="1"/>
  <c r="Q3969" i="2"/>
  <c r="U3343" i="2"/>
  <c r="V3343" i="2"/>
  <c r="W3343" i="2"/>
  <c r="X3343" i="2"/>
  <c r="Y3343" i="2"/>
  <c r="Z3343" i="2"/>
  <c r="AA3343" i="2"/>
  <c r="AB3343" i="2"/>
  <c r="AC3343" i="2"/>
  <c r="AD3343" i="2"/>
  <c r="AE3343" i="2"/>
  <c r="AF3343" i="2"/>
  <c r="AG3343" i="2"/>
  <c r="AH3343" i="2"/>
  <c r="AI3343" i="2"/>
  <c r="T3343" i="2"/>
  <c r="S3343" i="2"/>
  <c r="Q3335" i="2"/>
  <c r="M3342" i="38" s="1"/>
  <c r="R3335" i="2"/>
  <c r="Q3336" i="2"/>
  <c r="M3343" i="38" s="1"/>
  <c r="R3336" i="2"/>
  <c r="Q3337" i="2"/>
  <c r="M3344" i="38" s="1"/>
  <c r="R3337" i="2"/>
  <c r="Q3338" i="2"/>
  <c r="M3345" i="38" s="1"/>
  <c r="R3338" i="2"/>
  <c r="Q3339" i="2"/>
  <c r="M3346" i="38" s="1"/>
  <c r="R3339" i="2"/>
  <c r="Q3340" i="2"/>
  <c r="M3347" i="38" s="1"/>
  <c r="R3340" i="2"/>
  <c r="Q3341" i="2"/>
  <c r="M3348" i="38" s="1"/>
  <c r="R3341" i="2"/>
  <c r="Q3342" i="2"/>
  <c r="M3349" i="38" s="1"/>
  <c r="R3342" i="2"/>
  <c r="Q3350" i="38"/>
  <c r="P3350" i="38"/>
  <c r="O3350" i="38"/>
  <c r="L3350" i="38"/>
  <c r="K3350" i="38"/>
  <c r="J3350" i="38"/>
  <c r="Q3321" i="2"/>
  <c r="M3328" i="38" s="1"/>
  <c r="N3328" i="38" s="1"/>
  <c r="R3321" i="2"/>
  <c r="Q3322" i="2"/>
  <c r="M3329" i="38" s="1"/>
  <c r="N3329" i="38" s="1"/>
  <c r="R3322" i="2"/>
  <c r="Q3323" i="2"/>
  <c r="M3330" i="38" s="1"/>
  <c r="N3330" i="38" s="1"/>
  <c r="R3323" i="2"/>
  <c r="Q3324" i="2"/>
  <c r="M3331" i="38" s="1"/>
  <c r="N3331" i="38" s="1"/>
  <c r="R3324" i="2"/>
  <c r="Q3325" i="2"/>
  <c r="M3332" i="38" s="1"/>
  <c r="N3332" i="38" s="1"/>
  <c r="R3325" i="2"/>
  <c r="Q3326" i="2"/>
  <c r="M3333" i="38" s="1"/>
  <c r="N3333" i="38" s="1"/>
  <c r="R3326" i="2"/>
  <c r="Q3327" i="2"/>
  <c r="M3334" i="38" s="1"/>
  <c r="N3334" i="38" s="1"/>
  <c r="R3327" i="2"/>
  <c r="Q3328" i="2"/>
  <c r="M3335" i="38" s="1"/>
  <c r="N3335" i="38" s="1"/>
  <c r="R3328" i="2"/>
  <c r="N3349" i="38" l="1"/>
  <c r="N3343" i="38"/>
  <c r="N3345" i="38"/>
  <c r="N3344" i="38"/>
  <c r="N3347" i="38"/>
  <c r="N3348" i="38"/>
  <c r="N3346" i="38"/>
  <c r="N3342" i="38"/>
  <c r="R2718" i="2"/>
  <c r="AJ2718" i="2" s="1"/>
  <c r="Q2718" i="2" s="1"/>
  <c r="Q2705" i="2"/>
  <c r="M2712" i="38" s="1"/>
  <c r="R2705" i="2"/>
  <c r="R2706" i="2"/>
  <c r="Q2707" i="2"/>
  <c r="R2707" i="2"/>
  <c r="R3393" i="2"/>
  <c r="AJ3393" i="2" s="1"/>
  <c r="Q3393" i="2" s="1"/>
  <c r="M3400" i="38" s="1"/>
  <c r="R3394" i="2"/>
  <c r="AJ3394" i="2" s="1"/>
  <c r="Q3394" i="2" s="1"/>
  <c r="M3401" i="38" s="1"/>
  <c r="R3395" i="2"/>
  <c r="Q3396" i="2"/>
  <c r="M3403" i="38" s="1"/>
  <c r="R3396" i="2"/>
  <c r="R3397" i="2"/>
  <c r="R3398" i="2"/>
  <c r="AJ3398" i="2" s="1"/>
  <c r="R3399" i="2"/>
  <c r="R3400" i="2"/>
  <c r="Q3401" i="2"/>
  <c r="R3401" i="2"/>
  <c r="Q3402" i="2"/>
  <c r="R3402" i="2"/>
  <c r="N3401" i="38" l="1"/>
  <c r="N3400" i="38"/>
  <c r="N3403" i="38"/>
  <c r="N2712" i="38"/>
  <c r="Q1949" i="38"/>
  <c r="Q1950" i="38"/>
  <c r="Q1951" i="38"/>
  <c r="Q1952" i="38"/>
  <c r="Q1953" i="38"/>
  <c r="Q1954" i="38"/>
  <c r="Q1955" i="38"/>
  <c r="Q1956" i="38"/>
  <c r="Q1957" i="38"/>
  <c r="Q1958" i="38"/>
  <c r="Q1959" i="38"/>
  <c r="Q1942" i="2"/>
  <c r="R1942" i="2"/>
  <c r="Q1943" i="2"/>
  <c r="R1943" i="2"/>
  <c r="Q1944" i="2"/>
  <c r="R1944" i="2"/>
  <c r="Q1945" i="2"/>
  <c r="R1945" i="2"/>
  <c r="Q1946" i="2"/>
  <c r="R1946" i="2"/>
  <c r="Q1947" i="2"/>
  <c r="R1947" i="2"/>
  <c r="Q1948" i="2"/>
  <c r="R1948" i="2"/>
  <c r="Q1949" i="2"/>
  <c r="R1949" i="2"/>
  <c r="R1950" i="2"/>
  <c r="Q1951" i="2"/>
  <c r="R1951" i="2"/>
  <c r="Q1952" i="2"/>
  <c r="R1952" i="2"/>
  <c r="Q1954" i="2"/>
  <c r="M1955" i="38" l="1"/>
  <c r="N1955" i="38" s="1"/>
  <c r="M1953" i="38"/>
  <c r="N1953" i="38" s="1"/>
  <c r="M1951" i="38"/>
  <c r="M1949" i="38"/>
  <c r="M1959" i="38"/>
  <c r="N1959" i="38" s="1"/>
  <c r="M1956" i="38"/>
  <c r="N1956" i="38" s="1"/>
  <c r="M1954" i="38"/>
  <c r="N1954" i="38" s="1"/>
  <c r="M1952" i="38"/>
  <c r="N1952" i="38" s="1"/>
  <c r="M1950" i="38"/>
  <c r="M1961" i="38"/>
  <c r="M1958" i="38"/>
  <c r="N1958" i="38" s="1"/>
  <c r="R2702" i="2"/>
  <c r="Q2702" i="2" s="1"/>
  <c r="M2709" i="38" s="1"/>
  <c r="R2703" i="2"/>
  <c r="AJ2703" i="2" s="1"/>
  <c r="Q2703" i="2" s="1"/>
  <c r="M2710" i="38" s="1"/>
  <c r="R2704" i="2"/>
  <c r="AJ2704" i="2" s="1"/>
  <c r="Q2704" i="2" s="1"/>
  <c r="M2711" i="38" s="1"/>
  <c r="AJ2706" i="2"/>
  <c r="R2708" i="2"/>
  <c r="R2709" i="2"/>
  <c r="R2710" i="2"/>
  <c r="R2711" i="2"/>
  <c r="AJ2711" i="2" s="1"/>
  <c r="Q2711" i="2" s="1"/>
  <c r="M2718" i="38" s="1"/>
  <c r="R2712" i="2"/>
  <c r="R2713" i="2"/>
  <c r="AJ2713" i="2" s="1"/>
  <c r="Q2713" i="2" s="1"/>
  <c r="M2720" i="38" s="1"/>
  <c r="R2714" i="2"/>
  <c r="R2715" i="2"/>
  <c r="R2716" i="2"/>
  <c r="R2717" i="2"/>
  <c r="R2719" i="2"/>
  <c r="R2720" i="2"/>
  <c r="AJ2720" i="2" s="1"/>
  <c r="R2721" i="2"/>
  <c r="Q2721" i="2" s="1"/>
  <c r="M2728" i="38" s="1"/>
  <c r="R2722" i="2"/>
  <c r="R2723" i="2"/>
  <c r="R2724" i="2"/>
  <c r="R2725" i="2"/>
  <c r="R2726" i="2"/>
  <c r="R2727" i="2"/>
  <c r="Q2727" i="2" s="1"/>
  <c r="M2734" i="38" s="1"/>
  <c r="R2728" i="2"/>
  <c r="R2729" i="2"/>
  <c r="Q2729" i="2" s="1"/>
  <c r="M2736" i="38" s="1"/>
  <c r="R2730" i="2"/>
  <c r="R2731" i="2"/>
  <c r="R2732" i="2"/>
  <c r="R2733" i="2"/>
  <c r="R2734" i="2"/>
  <c r="R2735" i="2"/>
  <c r="AJ2735" i="2" s="1"/>
  <c r="Q2735" i="2" s="1"/>
  <c r="M2742" i="38" s="1"/>
  <c r="R2736" i="2"/>
  <c r="N1961" i="38" l="1"/>
  <c r="N1951" i="38"/>
  <c r="N1949" i="38"/>
  <c r="N1950" i="38"/>
  <c r="N2720" i="38"/>
  <c r="N2728" i="38"/>
  <c r="N2710" i="38"/>
  <c r="N2736" i="38"/>
  <c r="N2709" i="38"/>
  <c r="N2718" i="38"/>
  <c r="N2742" i="38"/>
  <c r="N2734" i="38"/>
  <c r="N2711" i="38"/>
  <c r="AJ2719" i="2"/>
  <c r="Q2719" i="2" s="1"/>
  <c r="M2726" i="38" s="1"/>
  <c r="Q2706" i="2"/>
  <c r="M2713" i="38" s="1"/>
  <c r="Q2731" i="2"/>
  <c r="M2738" i="38" s="1"/>
  <c r="AJ2725" i="2"/>
  <c r="Q2725" i="2" s="1"/>
  <c r="M2732" i="38" s="1"/>
  <c r="AJ2734" i="2"/>
  <c r="Q2734" i="2" s="1"/>
  <c r="M2741" i="38" s="1"/>
  <c r="Q2730" i="2"/>
  <c r="M2737" i="38" s="1"/>
  <c r="Q2724" i="2"/>
  <c r="M2731" i="38" s="1"/>
  <c r="Q2732" i="2"/>
  <c r="M2739" i="38" s="1"/>
  <c r="AJ2726" i="2"/>
  <c r="Q2726" i="2" s="1"/>
  <c r="M2733" i="38" s="1"/>
  <c r="Q2722" i="2"/>
  <c r="M2729" i="38" s="1"/>
  <c r="AJ2728" i="2"/>
  <c r="Q2728" i="2" s="1"/>
  <c r="M2735" i="38" s="1"/>
  <c r="AJ2736" i="2"/>
  <c r="Q2736" i="2" s="1"/>
  <c r="M2743" i="38" s="1"/>
  <c r="N2743" i="38" s="1"/>
  <c r="AJ2733" i="2"/>
  <c r="Q2733" i="2" s="1"/>
  <c r="M2740" i="38" s="1"/>
  <c r="Q2723" i="2"/>
  <c r="M2730" i="38" s="1"/>
  <c r="Q2720" i="2"/>
  <c r="M2727" i="38" s="1"/>
  <c r="M2725" i="38"/>
  <c r="Q2717" i="2"/>
  <c r="M2724" i="38" s="1"/>
  <c r="Q2716" i="2"/>
  <c r="M2723" i="38" s="1"/>
  <c r="AJ2715" i="2"/>
  <c r="Q2715" i="2" s="1"/>
  <c r="M2722" i="38" s="1"/>
  <c r="AJ2714" i="2"/>
  <c r="Q2714" i="2" s="1"/>
  <c r="M2721" i="38" s="1"/>
  <c r="AJ2712" i="2"/>
  <c r="Q2712" i="2" s="1"/>
  <c r="M2719" i="38" s="1"/>
  <c r="AJ2710" i="2"/>
  <c r="Q2710" i="2" s="1"/>
  <c r="M2717" i="38" s="1"/>
  <c r="AJ2709" i="2"/>
  <c r="Q2709" i="2" s="1"/>
  <c r="M2716" i="38" s="1"/>
  <c r="AJ2708" i="2"/>
  <c r="Q2708" i="2" s="1"/>
  <c r="M2715" i="38" s="1"/>
  <c r="M2714" i="38"/>
  <c r="K3698" i="38"/>
  <c r="L3698" i="38"/>
  <c r="J3698" i="38"/>
  <c r="Q3690" i="2"/>
  <c r="M3697" i="38" s="1"/>
  <c r="R3690" i="2"/>
  <c r="T3691" i="2"/>
  <c r="U3691" i="2"/>
  <c r="V3691" i="2"/>
  <c r="W3691" i="2"/>
  <c r="X3691" i="2"/>
  <c r="Y3691" i="2"/>
  <c r="Z3691" i="2"/>
  <c r="AA3691" i="2"/>
  <c r="AB3691" i="2"/>
  <c r="AC3691" i="2"/>
  <c r="AD3691" i="2"/>
  <c r="AE3691" i="2"/>
  <c r="AF3691" i="2"/>
  <c r="AG3691" i="2"/>
  <c r="AH3691" i="2"/>
  <c r="AI3691" i="2"/>
  <c r="AJ3691" i="2"/>
  <c r="S3691" i="2"/>
  <c r="Q3919" i="38"/>
  <c r="P3919" i="38"/>
  <c r="R3910" i="2"/>
  <c r="Q3910" i="2"/>
  <c r="M3917" i="38" s="1"/>
  <c r="R3909" i="2"/>
  <c r="Q3909" i="2"/>
  <c r="M3916" i="38" s="1"/>
  <c r="R3908" i="2"/>
  <c r="Q3908" i="2"/>
  <c r="M3915" i="38" s="1"/>
  <c r="R3907" i="2"/>
  <c r="Q3907" i="2"/>
  <c r="M3914" i="38" s="1"/>
  <c r="N3914" i="38" s="1"/>
  <c r="R3905" i="2"/>
  <c r="Q3905" i="2"/>
  <c r="M3912" i="38" s="1"/>
  <c r="R3904" i="2"/>
  <c r="Q3904" i="2"/>
  <c r="AJ3471" i="2"/>
  <c r="AJ3472" i="2"/>
  <c r="M3486" i="38"/>
  <c r="M3487" i="38"/>
  <c r="M3488" i="38"/>
  <c r="M3480" i="38"/>
  <c r="M3485" i="38"/>
  <c r="AJ3505" i="2" l="1"/>
  <c r="R3912" i="2"/>
  <c r="M3911" i="38"/>
  <c r="M3919" i="38" s="1"/>
  <c r="Q3912" i="2"/>
  <c r="N3486" i="38"/>
  <c r="N2723" i="38"/>
  <c r="N2730" i="38"/>
  <c r="N2729" i="38"/>
  <c r="N2737" i="38"/>
  <c r="N2713" i="38"/>
  <c r="N3488" i="38"/>
  <c r="N3915" i="38"/>
  <c r="N2714" i="38"/>
  <c r="N2719" i="38"/>
  <c r="N2724" i="38"/>
  <c r="N2740" i="38"/>
  <c r="N2733" i="38"/>
  <c r="N2741" i="38"/>
  <c r="N2726" i="38"/>
  <c r="N3485" i="38"/>
  <c r="N3480" i="38"/>
  <c r="N2717" i="38"/>
  <c r="N3912" i="38"/>
  <c r="N3917" i="38"/>
  <c r="N3487" i="38"/>
  <c r="N2715" i="38"/>
  <c r="N2721" i="38"/>
  <c r="N2725" i="38"/>
  <c r="N2739" i="38"/>
  <c r="N2732" i="38"/>
  <c r="N3916" i="38"/>
  <c r="N2716" i="38"/>
  <c r="N2722" i="38"/>
  <c r="N2727" i="38"/>
  <c r="N2735" i="38"/>
  <c r="N2731" i="38"/>
  <c r="N2738" i="38"/>
  <c r="Q3471" i="2"/>
  <c r="M3478" i="38" s="1"/>
  <c r="Q3472" i="2"/>
  <c r="M3479" i="38" s="1"/>
  <c r="N3697" i="38"/>
  <c r="N3911" i="38" l="1"/>
  <c r="N3919" i="38" s="1"/>
  <c r="N3478" i="38"/>
  <c r="N3479" i="38"/>
  <c r="T3700" i="2"/>
  <c r="U3700" i="2"/>
  <c r="V3700" i="2"/>
  <c r="W3700" i="2"/>
  <c r="X3700" i="2"/>
  <c r="Y3700" i="2"/>
  <c r="Z3700" i="2"/>
  <c r="AA3700" i="2"/>
  <c r="AB3700" i="2"/>
  <c r="AC3700" i="2"/>
  <c r="AD3700" i="2"/>
  <c r="AE3700" i="2"/>
  <c r="AF3700" i="2"/>
  <c r="AG3700" i="2"/>
  <c r="AH3700" i="2"/>
  <c r="AI3700" i="2"/>
  <c r="AJ3700" i="2"/>
  <c r="S3700" i="2"/>
  <c r="Q3693" i="2"/>
  <c r="M3700" i="38" s="1"/>
  <c r="R3693" i="2"/>
  <c r="K3707" i="38"/>
  <c r="L3707" i="38"/>
  <c r="J3707" i="38"/>
  <c r="O3707" i="38"/>
  <c r="P3707" i="38"/>
  <c r="Q3707" i="38"/>
  <c r="M3471" i="38"/>
  <c r="M3472" i="38"/>
  <c r="M3473" i="38"/>
  <c r="M3474" i="38"/>
  <c r="M3475" i="38"/>
  <c r="M3476" i="38"/>
  <c r="M3477" i="38"/>
  <c r="M3470" i="38"/>
  <c r="N3472" i="38" l="1"/>
  <c r="N3700" i="38"/>
  <c r="N3470" i="38"/>
  <c r="N3476" i="38"/>
  <c r="N3475" i="38"/>
  <c r="N3471" i="38"/>
  <c r="N3474" i="38"/>
  <c r="N3477" i="38"/>
  <c r="N3473" i="38"/>
  <c r="Q3775" i="2"/>
  <c r="M3782" i="38" s="1"/>
  <c r="R3775" i="2"/>
  <c r="Q3776" i="2"/>
  <c r="M3783" i="38" s="1"/>
  <c r="R3776" i="2"/>
  <c r="Q3777" i="2"/>
  <c r="M3784" i="38" s="1"/>
  <c r="R3777" i="2"/>
  <c r="N3784" i="38" l="1"/>
  <c r="N3782" i="38"/>
  <c r="N3783" i="38"/>
  <c r="Q3611" i="2"/>
  <c r="M3618" i="38" s="1"/>
  <c r="R3611" i="2"/>
  <c r="Q3612" i="2"/>
  <c r="M3619" i="38" s="1"/>
  <c r="R3612" i="2"/>
  <c r="Q3613" i="2"/>
  <c r="R3613" i="2"/>
  <c r="Q3614" i="2"/>
  <c r="R3614" i="2"/>
  <c r="Q3615" i="2"/>
  <c r="R3615" i="2"/>
  <c r="N3618" i="38" l="1"/>
  <c r="N3619" i="38"/>
  <c r="Q4008" i="38"/>
  <c r="P4008" i="38"/>
  <c r="O4008" i="38"/>
  <c r="L4008" i="38"/>
  <c r="K4008" i="38"/>
  <c r="J4008" i="38"/>
  <c r="Q3930" i="2"/>
  <c r="M3937" i="38" s="1"/>
  <c r="Q3931" i="2"/>
  <c r="M3938" i="38" s="1"/>
  <c r="R3931" i="2"/>
  <c r="N3937" i="38" l="1"/>
  <c r="N3938" i="38"/>
  <c r="Q3181" i="2"/>
  <c r="M3188" i="38" s="1"/>
  <c r="R3181" i="2"/>
  <c r="Q3182" i="2"/>
  <c r="M3189" i="38" s="1"/>
  <c r="R3182" i="2"/>
  <c r="Q3183" i="2"/>
  <c r="M3190" i="38" s="1"/>
  <c r="R3183" i="2"/>
  <c r="Q3184" i="2"/>
  <c r="M3191" i="38" s="1"/>
  <c r="R3184" i="2"/>
  <c r="Q3185" i="2"/>
  <c r="M3192" i="38" s="1"/>
  <c r="R3185" i="2"/>
  <c r="Q3186" i="2"/>
  <c r="M3193" i="38" s="1"/>
  <c r="R3186" i="2"/>
  <c r="Q3187" i="2"/>
  <c r="M3194" i="38" s="1"/>
  <c r="R3187" i="2"/>
  <c r="Q3188" i="2"/>
  <c r="M3195" i="38" s="1"/>
  <c r="R3188" i="2"/>
  <c r="Q3189" i="2"/>
  <c r="M3196" i="38" s="1"/>
  <c r="R3189" i="2"/>
  <c r="R3190" i="2"/>
  <c r="AJ3190" i="2" s="1"/>
  <c r="Q3190" i="2" s="1"/>
  <c r="M3197" i="38" s="1"/>
  <c r="R3191" i="2"/>
  <c r="AJ3191" i="2" s="1"/>
  <c r="Q3191" i="2" s="1"/>
  <c r="M3198" i="38" s="1"/>
  <c r="Q3192" i="2"/>
  <c r="M3199" i="38" s="1"/>
  <c r="R3192" i="2"/>
  <c r="Q3193" i="2"/>
  <c r="M3200" i="38" s="1"/>
  <c r="R3193" i="2"/>
  <c r="Q3195" i="2"/>
  <c r="M3202" i="38" s="1"/>
  <c r="R3195" i="2"/>
  <c r="Q3196" i="2"/>
  <c r="M3203" i="38" s="1"/>
  <c r="R3196" i="2"/>
  <c r="AJ4001" i="2"/>
  <c r="AI4001" i="2"/>
  <c r="AH4001" i="2"/>
  <c r="AG4001" i="2"/>
  <c r="AF4001" i="2"/>
  <c r="AE4001" i="2"/>
  <c r="AD4001" i="2"/>
  <c r="AC4001" i="2"/>
  <c r="AB4001" i="2"/>
  <c r="AA4001" i="2"/>
  <c r="Z4001" i="2"/>
  <c r="Y4001" i="2"/>
  <c r="X4001" i="2"/>
  <c r="W4001" i="2"/>
  <c r="V4001" i="2"/>
  <c r="U4001" i="2"/>
  <c r="T4001" i="2"/>
  <c r="S4001" i="2"/>
  <c r="J4001" i="2"/>
  <c r="E4001" i="2"/>
  <c r="R4000" i="2"/>
  <c r="R4001" i="2" s="1"/>
  <c r="Q4000" i="2"/>
  <c r="K4000" i="2"/>
  <c r="J4000" i="2"/>
  <c r="H4000" i="2"/>
  <c r="E4000" i="2"/>
  <c r="J3999" i="2"/>
  <c r="E3999" i="2"/>
  <c r="AG3616" i="2"/>
  <c r="AG3619" i="2" s="1"/>
  <c r="N3202" i="38" l="1"/>
  <c r="N3196" i="38"/>
  <c r="N3194" i="38"/>
  <c r="N3190" i="38"/>
  <c r="N3188" i="38"/>
  <c r="N3199" i="38"/>
  <c r="N3192" i="38"/>
  <c r="N3198" i="38"/>
  <c r="N3203" i="38"/>
  <c r="N3200" i="38"/>
  <c r="N3197" i="38"/>
  <c r="N3195" i="38"/>
  <c r="N3193" i="38"/>
  <c r="N3191" i="38"/>
  <c r="N3189" i="38"/>
  <c r="Q4001" i="2"/>
  <c r="M4007" i="38"/>
  <c r="Q3461" i="2"/>
  <c r="M3468" i="38" s="1"/>
  <c r="R3461" i="2"/>
  <c r="Q3462" i="2"/>
  <c r="M3469" i="38" s="1"/>
  <c r="R3462" i="2"/>
  <c r="N3468" i="38" l="1"/>
  <c r="N3469" i="38"/>
  <c r="M4008" i="38"/>
  <c r="N4007" i="38"/>
  <c r="N4008" i="38" s="1"/>
  <c r="Q3695" i="2"/>
  <c r="M3702" i="38" s="1"/>
  <c r="Q3696" i="2"/>
  <c r="Q3697" i="2"/>
  <c r="Q3698" i="2"/>
  <c r="Q3699" i="2"/>
  <c r="R3695" i="2"/>
  <c r="R3696" i="2"/>
  <c r="R3697" i="2"/>
  <c r="R3698" i="2"/>
  <c r="R3699" i="2"/>
  <c r="N3702" i="38" l="1"/>
  <c r="Q3375" i="2"/>
  <c r="M3382" i="38" s="1"/>
  <c r="R3375" i="2"/>
  <c r="Q3376" i="2"/>
  <c r="M3383" i="38" s="1"/>
  <c r="R3376" i="2"/>
  <c r="Q3377" i="2"/>
  <c r="M3384" i="38" s="1"/>
  <c r="R3377" i="2"/>
  <c r="Q3378" i="2"/>
  <c r="M3385" i="38" s="1"/>
  <c r="R3378" i="2"/>
  <c r="Q3379" i="2"/>
  <c r="M3386" i="38" s="1"/>
  <c r="R3379" i="2"/>
  <c r="Q3380" i="2"/>
  <c r="M3387" i="38" s="1"/>
  <c r="R3380" i="2"/>
  <c r="Q3381" i="2"/>
  <c r="M3388" i="38" s="1"/>
  <c r="R3381" i="2"/>
  <c r="R3421" i="2"/>
  <c r="AJ3421" i="2" s="1"/>
  <c r="AJ3428" i="2" s="1"/>
  <c r="Q3422" i="2"/>
  <c r="M3429" i="38" s="1"/>
  <c r="R3422" i="2"/>
  <c r="Q3421" i="2" l="1"/>
  <c r="M3428" i="38" s="1"/>
  <c r="N3382" i="38"/>
  <c r="N3388" i="38"/>
  <c r="N3386" i="38"/>
  <c r="N3384" i="38"/>
  <c r="N3429" i="38"/>
  <c r="N3387" i="38"/>
  <c r="N3385" i="38"/>
  <c r="N3383" i="38"/>
  <c r="N3428" i="38" l="1"/>
  <c r="Q3172" i="2"/>
  <c r="M3179" i="38" s="1"/>
  <c r="R3172" i="2"/>
  <c r="Q3173" i="2"/>
  <c r="M3180" i="38" s="1"/>
  <c r="R3173" i="2"/>
  <c r="Q3174" i="2"/>
  <c r="M3181" i="38" s="1"/>
  <c r="R3174" i="2"/>
  <c r="Q3175" i="2"/>
  <c r="M3182" i="38" s="1"/>
  <c r="R3175" i="2"/>
  <c r="R3176" i="2"/>
  <c r="AJ3176" i="2" s="1"/>
  <c r="Q3176" i="2" s="1"/>
  <c r="M3183" i="38" s="1"/>
  <c r="R3177" i="2"/>
  <c r="AJ3177" i="2" s="1"/>
  <c r="Q3177" i="2" s="1"/>
  <c r="M3184" i="38" s="1"/>
  <c r="R3178" i="2"/>
  <c r="AJ3178" i="2" s="1"/>
  <c r="Q3178" i="2" s="1"/>
  <c r="M3185" i="38" s="1"/>
  <c r="R3179" i="2"/>
  <c r="AJ3179" i="2" s="1"/>
  <c r="Q3179" i="2" s="1"/>
  <c r="M3186" i="38" s="1"/>
  <c r="Q3180" i="2"/>
  <c r="M3187" i="38" s="1"/>
  <c r="R3180" i="2"/>
  <c r="N3184" i="38" l="1"/>
  <c r="N3179" i="38"/>
  <c r="N3187" i="38"/>
  <c r="N3183" i="38"/>
  <c r="N3181" i="38"/>
  <c r="N3186" i="38"/>
  <c r="N3185" i="38"/>
  <c r="N3182" i="38"/>
  <c r="N3180" i="38"/>
  <c r="K3690" i="38"/>
  <c r="L3690" i="38"/>
  <c r="O3690" i="38"/>
  <c r="P3690" i="38"/>
  <c r="Q3690" i="38"/>
  <c r="J3690" i="38"/>
  <c r="U3683" i="2"/>
  <c r="V3683" i="2"/>
  <c r="W3683" i="2"/>
  <c r="X3683" i="2"/>
  <c r="Y3683" i="2"/>
  <c r="Z3683" i="2"/>
  <c r="AA3683" i="2"/>
  <c r="AB3683" i="2"/>
  <c r="AC3683" i="2"/>
  <c r="AD3683" i="2"/>
  <c r="AE3683" i="2"/>
  <c r="AF3683" i="2"/>
  <c r="AG3683" i="2"/>
  <c r="AH3683" i="2"/>
  <c r="AI3683" i="2"/>
  <c r="AJ3683" i="2"/>
  <c r="T3683" i="2"/>
  <c r="S3683" i="2"/>
  <c r="Q3682" i="2"/>
  <c r="M3689" i="38" s="1"/>
  <c r="R3682" i="2"/>
  <c r="U3648" i="2"/>
  <c r="V3648" i="2"/>
  <c r="W3648" i="2"/>
  <c r="X3648" i="2"/>
  <c r="Y3648" i="2"/>
  <c r="Z3648" i="2"/>
  <c r="AA3648" i="2"/>
  <c r="AB3648" i="2"/>
  <c r="AC3648" i="2"/>
  <c r="AD3648" i="2"/>
  <c r="AE3648" i="2"/>
  <c r="AF3648" i="2"/>
  <c r="AH3648" i="2"/>
  <c r="AI3648" i="2"/>
  <c r="AJ3648" i="2"/>
  <c r="T3648" i="2"/>
  <c r="S3648" i="2"/>
  <c r="Q3647" i="2"/>
  <c r="M3654" i="38" s="1"/>
  <c r="R3647" i="2"/>
  <c r="AG3646" i="2"/>
  <c r="AG3648" i="2" s="1"/>
  <c r="N3689" i="38" l="1"/>
  <c r="N3654" i="38"/>
  <c r="AJ3167" i="2" l="1"/>
  <c r="AJ2699" i="2" l="1"/>
  <c r="AJ3166" i="2"/>
  <c r="AJ3162" i="2" l="1"/>
  <c r="AJ3163" i="2" l="1"/>
  <c r="Q3162" i="2" l="1"/>
  <c r="M3169" i="38" s="1"/>
  <c r="R3162" i="2"/>
  <c r="Q3163" i="2"/>
  <c r="M3170" i="38" s="1"/>
  <c r="R3163" i="2"/>
  <c r="Q3164" i="2"/>
  <c r="M3171" i="38" s="1"/>
  <c r="R3164" i="2"/>
  <c r="Q3165" i="2"/>
  <c r="M3172" i="38" s="1"/>
  <c r="R3165" i="2"/>
  <c r="Q3166" i="2"/>
  <c r="M3173" i="38" s="1"/>
  <c r="R3166" i="2"/>
  <c r="Q3167" i="2"/>
  <c r="M3174" i="38" s="1"/>
  <c r="R3167" i="2"/>
  <c r="Q3168" i="2"/>
  <c r="M3175" i="38" s="1"/>
  <c r="R3168" i="2"/>
  <c r="R3169" i="2"/>
  <c r="AJ3169" i="2" s="1"/>
  <c r="Q3169" i="2" s="1"/>
  <c r="M3176" i="38" s="1"/>
  <c r="Q3170" i="2"/>
  <c r="M3177" i="38" s="1"/>
  <c r="R3170" i="2"/>
  <c r="Q3171" i="2"/>
  <c r="M3178" i="38" s="1"/>
  <c r="R3171" i="2"/>
  <c r="K3971" i="38"/>
  <c r="L3971" i="38"/>
  <c r="O3940" i="38"/>
  <c r="P3940" i="38"/>
  <c r="Q3940" i="38"/>
  <c r="J3940" i="38"/>
  <c r="Q3928" i="2"/>
  <c r="R3928" i="2"/>
  <c r="Q3929" i="2"/>
  <c r="M3936" i="38" s="1"/>
  <c r="R3929" i="2"/>
  <c r="N3174" i="38" l="1"/>
  <c r="N3172" i="38"/>
  <c r="N3170" i="38"/>
  <c r="N3177" i="38"/>
  <c r="N3176" i="38"/>
  <c r="N3178" i="38"/>
  <c r="N3936" i="38"/>
  <c r="N3175" i="38"/>
  <c r="N3173" i="38"/>
  <c r="N3171" i="38"/>
  <c r="N3169" i="38"/>
  <c r="M3935" i="38"/>
  <c r="N3935" i="38" l="1"/>
  <c r="K4014" i="38"/>
  <c r="L4014" i="38"/>
  <c r="O4013" i="38"/>
  <c r="P4013" i="38"/>
  <c r="Q4013" i="38"/>
  <c r="J4014" i="38"/>
  <c r="U4007" i="2" l="1"/>
  <c r="V4007" i="2"/>
  <c r="W4007" i="2"/>
  <c r="X4007" i="2"/>
  <c r="Y4007" i="2"/>
  <c r="Z4007" i="2"/>
  <c r="AA4007" i="2"/>
  <c r="AB4007" i="2"/>
  <c r="AC4007" i="2"/>
  <c r="AD4007" i="2"/>
  <c r="AE4007" i="2"/>
  <c r="AF4007" i="2"/>
  <c r="AG4007" i="2"/>
  <c r="AH4007" i="2"/>
  <c r="AI4007" i="2"/>
  <c r="AJ4007" i="2"/>
  <c r="T4007" i="2"/>
  <c r="S4007" i="2"/>
  <c r="M4011" i="38" l="1"/>
  <c r="Q4033" i="2"/>
  <c r="M4040" i="38" s="1"/>
  <c r="R4033" i="2"/>
  <c r="Q4034" i="2"/>
  <c r="M4041" i="38" s="1"/>
  <c r="R4034" i="2"/>
  <c r="R4035" i="2"/>
  <c r="AJ4035" i="2" s="1"/>
  <c r="Q4035" i="2" s="1"/>
  <c r="M4042" i="38" s="1"/>
  <c r="N4040" i="38" l="1"/>
  <c r="N4042" i="38"/>
  <c r="N4041" i="38"/>
  <c r="N4011" i="38"/>
  <c r="Q3744" i="2"/>
  <c r="R3744" i="2"/>
  <c r="Q3745" i="2"/>
  <c r="M3752" i="38" s="1"/>
  <c r="R3745" i="2"/>
  <c r="Q3746" i="2"/>
  <c r="M3753" i="38" s="1"/>
  <c r="R3746" i="2"/>
  <c r="Q3747" i="2"/>
  <c r="M3754" i="38" s="1"/>
  <c r="R3747" i="2"/>
  <c r="Q3748" i="2"/>
  <c r="M3755" i="38" s="1"/>
  <c r="R3748" i="2"/>
  <c r="Q3749" i="2"/>
  <c r="M3756" i="38" s="1"/>
  <c r="R3749" i="2"/>
  <c r="Q3750" i="2"/>
  <c r="M3757" i="38" s="1"/>
  <c r="R3750" i="2"/>
  <c r="Q3751" i="2"/>
  <c r="R3751" i="2"/>
  <c r="Q3752" i="2"/>
  <c r="R3752" i="2"/>
  <c r="Q3753" i="2"/>
  <c r="R3753" i="2"/>
  <c r="Q3754" i="2"/>
  <c r="R3754" i="2"/>
  <c r="Q3755" i="2"/>
  <c r="R3755" i="2"/>
  <c r="Q3756" i="2"/>
  <c r="R3756" i="2"/>
  <c r="Q3757" i="2"/>
  <c r="R3757" i="2"/>
  <c r="Q3758" i="2"/>
  <c r="R3758" i="2"/>
  <c r="Q3759" i="2"/>
  <c r="R3759" i="2"/>
  <c r="Q3760" i="2"/>
  <c r="R3760" i="2"/>
  <c r="Q3761" i="2"/>
  <c r="R3761" i="2"/>
  <c r="Q3459" i="2"/>
  <c r="M3466" i="38" s="1"/>
  <c r="R3459" i="2"/>
  <c r="Q3460" i="2"/>
  <c r="M3467" i="38" s="1"/>
  <c r="R3460" i="2"/>
  <c r="N3466" i="38" l="1"/>
  <c r="N3467" i="38"/>
  <c r="N3754" i="38"/>
  <c r="N3756" i="38"/>
  <c r="N3752" i="38"/>
  <c r="N3757" i="38"/>
  <c r="N3755" i="38"/>
  <c r="N3753" i="38"/>
  <c r="AJ3092" i="2"/>
  <c r="Q3742" i="38"/>
  <c r="P3742" i="38"/>
  <c r="O3742" i="38"/>
  <c r="L3742" i="38"/>
  <c r="K3742" i="38"/>
  <c r="J3742" i="38"/>
  <c r="Q3734" i="2" l="1"/>
  <c r="AJ3735" i="2"/>
  <c r="AI3735" i="2"/>
  <c r="AH3735" i="2"/>
  <c r="AG3735" i="2"/>
  <c r="AF3735" i="2"/>
  <c r="AE3735" i="2"/>
  <c r="AD3735" i="2"/>
  <c r="AC3735" i="2"/>
  <c r="AB3735" i="2"/>
  <c r="AA3735" i="2"/>
  <c r="Z3735" i="2"/>
  <c r="Y3735" i="2"/>
  <c r="X3735" i="2"/>
  <c r="W3735" i="2"/>
  <c r="V3735" i="2"/>
  <c r="U3735" i="2"/>
  <c r="T3735" i="2"/>
  <c r="S3735" i="2"/>
  <c r="J3735" i="2"/>
  <c r="E3735" i="2"/>
  <c r="R3734" i="2"/>
  <c r="R3735" i="2" s="1"/>
  <c r="K3734" i="2"/>
  <c r="J3734" i="2"/>
  <c r="H3734" i="2"/>
  <c r="E3734" i="2"/>
  <c r="J3733" i="2"/>
  <c r="E3733" i="2"/>
  <c r="Q3735" i="2" l="1"/>
  <c r="M3741" i="38"/>
  <c r="Q2809" i="2"/>
  <c r="M2816" i="38" s="1"/>
  <c r="R2809" i="2"/>
  <c r="Q2810" i="2"/>
  <c r="M2817" i="38" s="1"/>
  <c r="R2810" i="2"/>
  <c r="Q2811" i="2"/>
  <c r="M2818" i="38" s="1"/>
  <c r="R2811" i="2"/>
  <c r="Q2812" i="2"/>
  <c r="M2819" i="38" s="1"/>
  <c r="R2812" i="2"/>
  <c r="R2813" i="2"/>
  <c r="AJ2813" i="2" s="1"/>
  <c r="Q2813" i="2" s="1"/>
  <c r="M2820" i="38" s="1"/>
  <c r="R2814" i="2"/>
  <c r="AJ2814" i="2" s="1"/>
  <c r="Q2814" i="2" s="1"/>
  <c r="M2821" i="38" s="1"/>
  <c r="Q2815" i="2"/>
  <c r="M2822" i="38" s="1"/>
  <c r="R2815" i="2"/>
  <c r="Q2816" i="2"/>
  <c r="M2823" i="38" s="1"/>
  <c r="R2816" i="2"/>
  <c r="Q2817" i="2"/>
  <c r="M2824" i="38" s="1"/>
  <c r="R2817" i="2"/>
  <c r="Q2818" i="2"/>
  <c r="M2825" i="38" s="1"/>
  <c r="R2818" i="2"/>
  <c r="Q2819" i="2"/>
  <c r="M2826" i="38" s="1"/>
  <c r="R2819" i="2"/>
  <c r="R2820" i="2"/>
  <c r="AJ2820" i="2" s="1"/>
  <c r="Q2820" i="2" s="1"/>
  <c r="M2827" i="38" s="1"/>
  <c r="R2821" i="2"/>
  <c r="AJ2821" i="2" s="1"/>
  <c r="Q2821" i="2" s="1"/>
  <c r="M2828" i="38" s="1"/>
  <c r="R2822" i="2"/>
  <c r="Q2822" i="2" s="1"/>
  <c r="M2829" i="38" s="1"/>
  <c r="Q3356" i="2"/>
  <c r="M3363" i="38" s="1"/>
  <c r="R3356" i="2"/>
  <c r="Q3357" i="2"/>
  <c r="M3364" i="38" s="1"/>
  <c r="R3357" i="2"/>
  <c r="M3365" i="38"/>
  <c r="M3367" i="38"/>
  <c r="M3368" i="38"/>
  <c r="M3369" i="38"/>
  <c r="Q3374" i="2"/>
  <c r="M3381" i="38" s="1"/>
  <c r="N3381" i="38" s="1"/>
  <c r="R3374" i="2"/>
  <c r="O3395" i="38"/>
  <c r="P3395" i="38"/>
  <c r="Q3395" i="38"/>
  <c r="N3363" i="38" l="1"/>
  <c r="N2827" i="38"/>
  <c r="N2825" i="38"/>
  <c r="N2823" i="38"/>
  <c r="N2820" i="38"/>
  <c r="N2818" i="38"/>
  <c r="N2816" i="38"/>
  <c r="N3368" i="38"/>
  <c r="N2821" i="38"/>
  <c r="N3369" i="38"/>
  <c r="N3367" i="38"/>
  <c r="N3364" i="38"/>
  <c r="N3365" i="38"/>
  <c r="N2828" i="38"/>
  <c r="N2829" i="38"/>
  <c r="N2826" i="38"/>
  <c r="N2824" i="38"/>
  <c r="N2822" i="38"/>
  <c r="N2819" i="38"/>
  <c r="N2817" i="38"/>
  <c r="M3742" i="38"/>
  <c r="N3741" i="38"/>
  <c r="N3742" i="38" s="1"/>
  <c r="Q3926" i="2"/>
  <c r="M3933" i="38" s="1"/>
  <c r="R3926" i="2"/>
  <c r="Q3927" i="2"/>
  <c r="M3934" i="38" s="1"/>
  <c r="R3927" i="2"/>
  <c r="R3835" i="2"/>
  <c r="Q3836" i="2"/>
  <c r="R3836" i="2"/>
  <c r="Q3837" i="2"/>
  <c r="M3844" i="38" s="1"/>
  <c r="R3837" i="2"/>
  <c r="Q3838" i="2"/>
  <c r="M3845" i="38" s="1"/>
  <c r="R3838" i="2"/>
  <c r="Q3320" i="38"/>
  <c r="Q3134" i="2"/>
  <c r="M3141" i="38" s="1"/>
  <c r="R3134" i="2"/>
  <c r="Q3135" i="2"/>
  <c r="M3142" i="38" s="1"/>
  <c r="R3135" i="2"/>
  <c r="Q3136" i="2"/>
  <c r="M3143" i="38" s="1"/>
  <c r="R3136" i="2"/>
  <c r="Q3137" i="2"/>
  <c r="M3144" i="38" s="1"/>
  <c r="R3137" i="2"/>
  <c r="Q3138" i="2"/>
  <c r="M3145" i="38" s="1"/>
  <c r="R3138" i="2"/>
  <c r="Q3139" i="2"/>
  <c r="M3146" i="38" s="1"/>
  <c r="R3139" i="2"/>
  <c r="Q3140" i="2"/>
  <c r="M3147" i="38" s="1"/>
  <c r="R3140" i="2"/>
  <c r="Q3141" i="2"/>
  <c r="R3141" i="2"/>
  <c r="Q3142" i="2"/>
  <c r="M3149" i="38" s="1"/>
  <c r="R3142" i="2"/>
  <c r="Q3143" i="2"/>
  <c r="M3150" i="38" s="1"/>
  <c r="R3143" i="2"/>
  <c r="Q3144" i="2"/>
  <c r="M3151" i="38" s="1"/>
  <c r="R3144" i="2"/>
  <c r="Q3145" i="2"/>
  <c r="M3152" i="38" s="1"/>
  <c r="R3145" i="2"/>
  <c r="Q3146" i="2"/>
  <c r="M3153" i="38" s="1"/>
  <c r="R3146" i="2"/>
  <c r="Q3147" i="2"/>
  <c r="M3154" i="38" s="1"/>
  <c r="R3147" i="2"/>
  <c r="Q3148" i="2"/>
  <c r="M3155" i="38" s="1"/>
  <c r="R3148" i="2"/>
  <c r="Q3149" i="2"/>
  <c r="M3156" i="38" s="1"/>
  <c r="R3149" i="2"/>
  <c r="Q3150" i="2"/>
  <c r="M3157" i="38" s="1"/>
  <c r="R3150" i="2"/>
  <c r="Q3151" i="2"/>
  <c r="M3158" i="38" s="1"/>
  <c r="R3151" i="2"/>
  <c r="Q3152" i="2"/>
  <c r="M3159" i="38" s="1"/>
  <c r="R3152" i="2"/>
  <c r="Q3154" i="2"/>
  <c r="M3161" i="38" s="1"/>
  <c r="R3154" i="2"/>
  <c r="Q3155" i="2"/>
  <c r="M3162" i="38" s="1"/>
  <c r="R3155" i="2"/>
  <c r="Q3156" i="2"/>
  <c r="M3163" i="38" s="1"/>
  <c r="R3156" i="2"/>
  <c r="Q3157" i="2"/>
  <c r="M3164" i="38" s="1"/>
  <c r="R3157" i="2"/>
  <c r="Q3158" i="2"/>
  <c r="M3165" i="38" s="1"/>
  <c r="R3158" i="2"/>
  <c r="Q3159" i="2"/>
  <c r="M3166" i="38" s="1"/>
  <c r="R3159" i="2"/>
  <c r="Q3160" i="2"/>
  <c r="M3167" i="38" s="1"/>
  <c r="R3160" i="2"/>
  <c r="Q3161" i="2"/>
  <c r="M3168" i="38" s="1"/>
  <c r="R3161" i="2"/>
  <c r="N2602" i="38"/>
  <c r="N2601" i="38"/>
  <c r="N2600" i="38"/>
  <c r="M3843" i="38" l="1"/>
  <c r="N3843" i="38" s="1"/>
  <c r="Q3835" i="2"/>
  <c r="M3842" i="38" s="1"/>
  <c r="N3842" i="38" s="1"/>
  <c r="N3166" i="38"/>
  <c r="N3162" i="38"/>
  <c r="N3155" i="38"/>
  <c r="N3146" i="38"/>
  <c r="N3142" i="38"/>
  <c r="N3845" i="38"/>
  <c r="N3934" i="38"/>
  <c r="N3168" i="38"/>
  <c r="N3159" i="38"/>
  <c r="N3153" i="38"/>
  <c r="N3149" i="38"/>
  <c r="N3167" i="38"/>
  <c r="N3165" i="38"/>
  <c r="N3163" i="38"/>
  <c r="N3161" i="38"/>
  <c r="N3158" i="38"/>
  <c r="N3156" i="38"/>
  <c r="N3154" i="38"/>
  <c r="N3152" i="38"/>
  <c r="N3150" i="38"/>
  <c r="N3147" i="38"/>
  <c r="N3145" i="38"/>
  <c r="N3143" i="38"/>
  <c r="N3141" i="38"/>
  <c r="N3844" i="38"/>
  <c r="N3164" i="38"/>
  <c r="N3157" i="38"/>
  <c r="N3151" i="38"/>
  <c r="N3144" i="38"/>
  <c r="N3933" i="38"/>
  <c r="O2605" i="38"/>
  <c r="M3148" i="38"/>
  <c r="K3693" i="38"/>
  <c r="L3693" i="38"/>
  <c r="O3693" i="38"/>
  <c r="P3693" i="38"/>
  <c r="Q3693" i="38"/>
  <c r="N3148" i="38" l="1"/>
  <c r="O3990" i="38"/>
  <c r="P3990" i="38"/>
  <c r="Q3990" i="38"/>
  <c r="Q3133" i="2" l="1"/>
  <c r="M3140" i="38" s="1"/>
  <c r="R3133" i="2"/>
  <c r="Q3353" i="2"/>
  <c r="M3360" i="38" s="1"/>
  <c r="R3353" i="2"/>
  <c r="Q3354" i="2"/>
  <c r="M3361" i="38" s="1"/>
  <c r="R3354" i="2"/>
  <c r="Q3355" i="2"/>
  <c r="M3362" i="38" s="1"/>
  <c r="R3355" i="2"/>
  <c r="N3361" i="38" l="1"/>
  <c r="N3362" i="38"/>
  <c r="N3140" i="38"/>
  <c r="N3360" i="38"/>
  <c r="Q3831" i="2"/>
  <c r="R3831" i="2"/>
  <c r="Q3832" i="2"/>
  <c r="R3832" i="2"/>
  <c r="Q3833" i="2"/>
  <c r="M3840" i="38" s="1"/>
  <c r="R3833" i="2"/>
  <c r="Q3834" i="2"/>
  <c r="M3841" i="38" s="1"/>
  <c r="R3834" i="2"/>
  <c r="N3840" i="38" l="1"/>
  <c r="N3841" i="38"/>
  <c r="Q3720" i="2"/>
  <c r="M3727" i="38" s="1"/>
  <c r="R3720" i="2"/>
  <c r="M3728" i="38"/>
  <c r="R3721" i="2"/>
  <c r="Q3979" i="2"/>
  <c r="M3986" i="38" s="1"/>
  <c r="R3979" i="2"/>
  <c r="Q3980" i="2"/>
  <c r="M3987" i="38" s="1"/>
  <c r="R3980" i="2"/>
  <c r="R3981" i="2"/>
  <c r="AJ3983" i="2" s="1"/>
  <c r="N3727" i="38" l="1"/>
  <c r="N3987" i="38"/>
  <c r="N3986" i="38"/>
  <c r="N3728" i="38"/>
  <c r="Q3981" i="2"/>
  <c r="M3988" i="38" s="1"/>
  <c r="M3839" i="38"/>
  <c r="Q1941" i="2"/>
  <c r="R1941" i="2"/>
  <c r="Q1948" i="38"/>
  <c r="M1948" i="38" l="1"/>
  <c r="N3988" i="38"/>
  <c r="N3839" i="38"/>
  <c r="K2231" i="38"/>
  <c r="R2241" i="2"/>
  <c r="R2242" i="2"/>
  <c r="L2231" i="38"/>
  <c r="O2231" i="38"/>
  <c r="P2231" i="38"/>
  <c r="Q2231" i="38"/>
  <c r="J2231" i="38"/>
  <c r="U2224" i="2"/>
  <c r="V2224" i="2"/>
  <c r="W2224" i="2"/>
  <c r="X2224" i="2"/>
  <c r="Y2224" i="2"/>
  <c r="Z2224" i="2"/>
  <c r="AA2224" i="2"/>
  <c r="AB2224" i="2"/>
  <c r="AC2224" i="2"/>
  <c r="AD2224" i="2"/>
  <c r="AE2224" i="2"/>
  <c r="AF2224" i="2"/>
  <c r="AG2224" i="2"/>
  <c r="AH2224" i="2"/>
  <c r="AI2224" i="2"/>
  <c r="AJ2224" i="2"/>
  <c r="Q2223" i="2"/>
  <c r="R2223" i="2"/>
  <c r="T2224" i="2"/>
  <c r="S2224" i="2"/>
  <c r="N1948" i="38" l="1"/>
  <c r="M2230" i="38"/>
  <c r="N2230" i="38" l="1"/>
  <c r="J3701" i="2"/>
  <c r="E3701" i="2"/>
  <c r="J3700" i="2"/>
  <c r="E3700" i="2"/>
  <c r="M3706" i="38"/>
  <c r="K3699" i="2"/>
  <c r="J3699" i="2"/>
  <c r="H3699" i="2"/>
  <c r="E3699" i="2"/>
  <c r="M3705" i="38"/>
  <c r="K3698" i="2"/>
  <c r="J3698" i="2"/>
  <c r="H3698" i="2"/>
  <c r="E3698" i="2"/>
  <c r="M3704" i="38"/>
  <c r="M3703" i="38"/>
  <c r="K3696" i="2"/>
  <c r="J3696" i="2"/>
  <c r="H3696" i="2"/>
  <c r="E3696" i="2"/>
  <c r="R3694" i="2"/>
  <c r="R3700" i="2" s="1"/>
  <c r="Q3694" i="2"/>
  <c r="Q3700" i="2" s="1"/>
  <c r="K3694" i="2"/>
  <c r="J3694" i="2"/>
  <c r="H3694" i="2"/>
  <c r="E3694" i="2"/>
  <c r="J3692" i="2"/>
  <c r="E3692" i="2"/>
  <c r="N3704" i="38" l="1"/>
  <c r="N3705" i="38"/>
  <c r="N3703" i="38"/>
  <c r="N3706" i="38"/>
  <c r="M3701" i="38"/>
  <c r="Q2318" i="2"/>
  <c r="M2325" i="38" l="1"/>
  <c r="M3707" i="38"/>
  <c r="N3701" i="38"/>
  <c r="N3707" i="38" s="1"/>
  <c r="Q2609" i="2"/>
  <c r="Q2608" i="2"/>
  <c r="Q2607" i="2"/>
  <c r="Q2606" i="2"/>
  <c r="Q2601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4" i="2"/>
  <c r="Q2572" i="2"/>
  <c r="Q2571" i="2"/>
  <c r="Q2569" i="2"/>
  <c r="Q2568" i="2"/>
  <c r="Q2563" i="2"/>
  <c r="Q2560" i="2"/>
  <c r="Q2559" i="2"/>
  <c r="Q2558" i="2"/>
  <c r="Q2557" i="2"/>
  <c r="Q2556" i="2"/>
  <c r="Q2555" i="2"/>
  <c r="Q2554" i="2"/>
  <c r="Q2549" i="2"/>
  <c r="Q2543" i="2"/>
  <c r="Q2538" i="2"/>
  <c r="Q2537" i="2"/>
  <c r="Q2534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7" i="2"/>
  <c r="Q2516" i="2"/>
  <c r="Q2500" i="2"/>
  <c r="Q2499" i="2"/>
  <c r="Q2495" i="2"/>
  <c r="Q2486" i="2"/>
  <c r="Q2483" i="2"/>
  <c r="Q2482" i="2"/>
  <c r="Q2472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4" i="2"/>
  <c r="Q2453" i="2"/>
  <c r="Q2452" i="2"/>
  <c r="Q2451" i="2"/>
  <c r="Q2450" i="2"/>
  <c r="Q2449" i="2"/>
  <c r="Q2448" i="2"/>
  <c r="Q2447" i="2"/>
  <c r="Q2444" i="2"/>
  <c r="Q2443" i="2"/>
  <c r="Q2440" i="2"/>
  <c r="Q2438" i="2"/>
  <c r="Q2436" i="2"/>
  <c r="Q2435" i="2"/>
  <c r="Q2434" i="2"/>
  <c r="Q2433" i="2"/>
  <c r="Q2432" i="2"/>
  <c r="Q2431" i="2"/>
  <c r="Q2430" i="2"/>
  <c r="Q2429" i="2"/>
  <c r="Q2428" i="2"/>
  <c r="Q2425" i="2"/>
  <c r="Q2424" i="2"/>
  <c r="Q2419" i="2"/>
  <c r="Q2418" i="2"/>
  <c r="Q2417" i="2"/>
  <c r="Q2416" i="2"/>
  <c r="Q2415" i="2"/>
  <c r="Q2410" i="2"/>
  <c r="Q2409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7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M2368" i="38" s="1"/>
  <c r="Q2356" i="2"/>
  <c r="Q2355" i="2"/>
  <c r="Q2354" i="2"/>
  <c r="Q2353" i="2"/>
  <c r="Q2352" i="2"/>
  <c r="Q2351" i="2"/>
  <c r="Q2350" i="2"/>
  <c r="Q2349" i="2"/>
  <c r="Q2348" i="2"/>
  <c r="Q2347" i="2"/>
  <c r="Q2346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19" i="2"/>
  <c r="Q2313" i="2"/>
  <c r="Q2312" i="2"/>
  <c r="Q2311" i="2"/>
  <c r="Q2304" i="2"/>
  <c r="Q2303" i="2"/>
  <c r="Q2298" i="2"/>
  <c r="Q2297" i="2"/>
  <c r="Q2296" i="2"/>
  <c r="Q2291" i="2"/>
  <c r="Q2290" i="2"/>
  <c r="Q2285" i="2"/>
  <c r="Q2280" i="2"/>
  <c r="Q2279" i="2"/>
  <c r="Q2277" i="2"/>
  <c r="Q2276" i="2"/>
  <c r="Q2275" i="2"/>
  <c r="Q2270" i="2"/>
  <c r="Q2269" i="2"/>
  <c r="Q2268" i="2"/>
  <c r="Q2267" i="2"/>
  <c r="Q2262" i="2"/>
  <c r="Q2261" i="2"/>
  <c r="Q2260" i="2"/>
  <c r="Q2257" i="2"/>
  <c r="Q2256" i="2"/>
  <c r="Q2255" i="2"/>
  <c r="Q2252" i="2"/>
  <c r="Q2251" i="2"/>
  <c r="Q2248" i="2"/>
  <c r="Q2247" i="2"/>
  <c r="Q2246" i="2"/>
  <c r="Q2245" i="2"/>
  <c r="Q2244" i="2"/>
  <c r="Q2243" i="2"/>
  <c r="Q2242" i="2"/>
  <c r="Q2241" i="2"/>
  <c r="Q2240" i="2"/>
  <c r="Q2239" i="2"/>
  <c r="Q2236" i="2"/>
  <c r="Q2235" i="2"/>
  <c r="Q2232" i="2"/>
  <c r="Q2229" i="2"/>
  <c r="Q2228" i="2"/>
  <c r="Q2222" i="2"/>
  <c r="Q2221" i="2"/>
  <c r="Q2220" i="2"/>
  <c r="Q2219" i="2"/>
  <c r="Q2218" i="2"/>
  <c r="Q2217" i="2"/>
  <c r="Q2216" i="2"/>
  <c r="Q2215" i="2"/>
  <c r="Q2214" i="2"/>
  <c r="Q2209" i="2"/>
  <c r="M2216" i="38" s="1"/>
  <c r="Q2208" i="2"/>
  <c r="M2215" i="38" s="1"/>
  <c r="Q2207" i="2"/>
  <c r="M2214" i="38" s="1"/>
  <c r="Q2206" i="2"/>
  <c r="M2213" i="38" s="1"/>
  <c r="Q2205" i="2"/>
  <c r="M2212" i="38" s="1"/>
  <c r="Q2202" i="2"/>
  <c r="Q2201" i="2"/>
  <c r="Q2200" i="2"/>
  <c r="Q2198" i="2"/>
  <c r="Q2195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5" i="2"/>
  <c r="Q2104" i="2"/>
  <c r="Q2103" i="2"/>
  <c r="Q2102" i="2"/>
  <c r="Q2101" i="2"/>
  <c r="Q2100" i="2"/>
  <c r="Q2099" i="2"/>
  <c r="Q2097" i="2"/>
  <c r="Q2096" i="2"/>
  <c r="Q2095" i="2"/>
  <c r="Q2094" i="2"/>
  <c r="Q2093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5" i="2"/>
  <c r="Q2006" i="2"/>
  <c r="Q2005" i="2"/>
  <c r="Q2004" i="2"/>
  <c r="Q2003" i="2"/>
  <c r="Q2002" i="2"/>
  <c r="Q200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7" i="2"/>
  <c r="Q1916" i="2"/>
  <c r="Q1915" i="2"/>
  <c r="Q1914" i="2"/>
  <c r="Q1912" i="2"/>
  <c r="Q1911" i="2"/>
  <c r="Q1910" i="2"/>
  <c r="Q1909" i="2"/>
  <c r="Q1908" i="2"/>
  <c r="Q1907" i="2"/>
  <c r="Q1906" i="2"/>
  <c r="Q1905" i="2"/>
  <c r="Q1904" i="2"/>
  <c r="Q1902" i="2"/>
  <c r="Q1901" i="2"/>
  <c r="Q1900" i="2"/>
  <c r="Q1899" i="2"/>
  <c r="Q1898" i="2"/>
  <c r="Q1897" i="2"/>
  <c r="Q1896" i="2"/>
  <c r="Q1895" i="2"/>
  <c r="Q1894" i="2"/>
  <c r="Q1893" i="2"/>
  <c r="Q1891" i="2"/>
  <c r="Q1890" i="2"/>
  <c r="Q1889" i="2"/>
  <c r="Q1888" i="2"/>
  <c r="Q1887" i="2"/>
  <c r="Q1885" i="2"/>
  <c r="Q1884" i="2"/>
  <c r="Q1883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59" i="2"/>
  <c r="Q1857" i="2"/>
  <c r="Q1856" i="2"/>
  <c r="Q1855" i="2"/>
  <c r="Q1854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19" i="2"/>
  <c r="Q1818" i="2"/>
  <c r="Q1817" i="2"/>
  <c r="Q1816" i="2"/>
  <c r="Q1815" i="2"/>
  <c r="Q1814" i="2"/>
  <c r="Q1813" i="2"/>
  <c r="Q1812" i="2"/>
  <c r="Q1811" i="2"/>
  <c r="Q1810" i="2"/>
  <c r="Q1809" i="2"/>
  <c r="Q1807" i="2"/>
  <c r="Q1806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7" i="2"/>
  <c r="Q1656" i="2"/>
  <c r="Q1655" i="2"/>
  <c r="Q1654" i="2"/>
  <c r="Q1653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1" i="2"/>
  <c r="Q1620" i="2"/>
  <c r="Q1619" i="2"/>
  <c r="Q1618" i="2"/>
  <c r="Q1617" i="2"/>
  <c r="Q1616" i="2"/>
  <c r="Q1615" i="2"/>
  <c r="Q1613" i="2"/>
  <c r="Q1612" i="2"/>
  <c r="Q1611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5" i="2"/>
  <c r="Q1594" i="2"/>
  <c r="Q1593" i="2"/>
  <c r="Q1592" i="2"/>
  <c r="Q1591" i="2"/>
  <c r="Q1590" i="2"/>
  <c r="Q1589" i="2"/>
  <c r="Q1588" i="2"/>
  <c r="Q1587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7" i="2"/>
  <c r="Q1546" i="2"/>
  <c r="Q1544" i="2"/>
  <c r="Q1543" i="2"/>
  <c r="Q1539" i="2"/>
  <c r="Q1538" i="2"/>
  <c r="Q1537" i="2"/>
  <c r="Q1536" i="2"/>
  <c r="Q1534" i="2"/>
  <c r="Q1531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7" i="2"/>
  <c r="Q1486" i="2"/>
  <c r="Q1485" i="2"/>
  <c r="Q1484" i="2"/>
  <c r="Q1483" i="2"/>
  <c r="Q1482" i="2"/>
  <c r="Q1481" i="2"/>
  <c r="Q1480" i="2"/>
  <c r="Q1479" i="2"/>
  <c r="Q1478" i="2"/>
  <c r="Q1477" i="2"/>
  <c r="Q1474" i="2"/>
  <c r="Q1473" i="2"/>
  <c r="Q1472" i="2"/>
  <c r="Q1469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17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1" i="2"/>
  <c r="Q1400" i="2"/>
  <c r="Q1397" i="2"/>
  <c r="Q1396" i="2"/>
  <c r="Q1395" i="2"/>
  <c r="Q1393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2" i="2"/>
  <c r="Q1321" i="2"/>
  <c r="Q1320" i="2"/>
  <c r="Q1319" i="2"/>
  <c r="Q1318" i="2"/>
  <c r="Q1317" i="2"/>
  <c r="Q1316" i="2"/>
  <c r="Q1315" i="2"/>
  <c r="Q1314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8" i="2"/>
  <c r="M1309" i="38" l="1"/>
  <c r="N1309" i="38" s="1"/>
  <c r="M1313" i="38"/>
  <c r="N1313" i="38" s="1"/>
  <c r="M1402" i="38"/>
  <c r="N1402" i="38" s="1"/>
  <c r="M1408" i="38"/>
  <c r="N1408" i="38" s="1"/>
  <c r="M1417" i="38"/>
  <c r="N1417" i="38" s="1"/>
  <c r="M1421" i="38"/>
  <c r="N1421" i="38" s="1"/>
  <c r="M1310" i="38"/>
  <c r="N1310" i="38" s="1"/>
  <c r="M1403" i="38"/>
  <c r="N1403" i="38" s="1"/>
  <c r="M1414" i="38"/>
  <c r="N1414" i="38" s="1"/>
  <c r="M1418" i="38"/>
  <c r="N1418" i="38" s="1"/>
  <c r="M1422" i="38"/>
  <c r="N1422" i="38" s="1"/>
  <c r="M1508" i="38"/>
  <c r="N1508" i="38" s="1"/>
  <c r="M1307" i="38"/>
  <c r="N1307" i="38" s="1"/>
  <c r="M1311" i="38"/>
  <c r="N1311" i="38" s="1"/>
  <c r="M1404" i="38"/>
  <c r="N1404" i="38" s="1"/>
  <c r="M1415" i="38"/>
  <c r="N1415" i="38" s="1"/>
  <c r="M1419" i="38"/>
  <c r="N1419" i="38" s="1"/>
  <c r="M1424" i="38"/>
  <c r="N1424" i="38" s="1"/>
  <c r="M1308" i="38"/>
  <c r="N1308" i="38" s="1"/>
  <c r="M1312" i="38"/>
  <c r="N1312" i="38" s="1"/>
  <c r="M1400" i="38"/>
  <c r="N1400" i="38" s="1"/>
  <c r="M1407" i="38"/>
  <c r="N1407" i="38" s="1"/>
  <c r="M1416" i="38"/>
  <c r="N1416" i="38" s="1"/>
  <c r="M1420" i="38"/>
  <c r="N1420" i="38" s="1"/>
  <c r="Q2027" i="2"/>
  <c r="M2320" i="38"/>
  <c r="M2507" i="38"/>
  <c r="M2311" i="38"/>
  <c r="M2326" i="38"/>
  <c r="M2417" i="38"/>
  <c r="N2417" i="38" s="1"/>
  <c r="M1305" i="38"/>
  <c r="N1305" i="38" s="1"/>
  <c r="Q2091" i="2"/>
  <c r="Q2309" i="2"/>
  <c r="Q2224" i="2"/>
  <c r="Q3129" i="2"/>
  <c r="M3136" i="38" s="1"/>
  <c r="Q3128" i="2"/>
  <c r="M3135" i="38" s="1"/>
  <c r="A2623" i="38"/>
  <c r="A2624" i="38" s="1"/>
  <c r="A2625" i="38" s="1"/>
  <c r="A2626" i="38" s="1"/>
  <c r="A2627" i="38" s="1"/>
  <c r="A2628" i="38" s="1"/>
  <c r="A2629" i="38" s="1"/>
  <c r="A2630" i="38" s="1"/>
  <c r="A2631" i="38" s="1"/>
  <c r="A2632" i="38" s="1"/>
  <c r="A2633" i="38" s="1"/>
  <c r="A2634" i="38" s="1"/>
  <c r="A2635" i="38" s="1"/>
  <c r="A2636" i="38" s="1"/>
  <c r="A2637" i="38" s="1"/>
  <c r="A2638" i="38" s="1"/>
  <c r="A2639" i="38" s="1"/>
  <c r="A2640" i="38" s="1"/>
  <c r="A2641" i="38" s="1"/>
  <c r="A2642" i="38" s="1"/>
  <c r="A2643" i="38" s="1"/>
  <c r="A2644" i="38" s="1"/>
  <c r="A2645" i="38" s="1"/>
  <c r="A2646" i="38" s="1"/>
  <c r="A2647" i="38" s="1"/>
  <c r="A2648" i="38" s="1"/>
  <c r="A2649" i="38" s="1"/>
  <c r="A2650" i="38" s="1"/>
  <c r="A2651" i="38" s="1"/>
  <c r="A2652" i="38" s="1"/>
  <c r="A2653" i="38" s="1"/>
  <c r="A2654" i="38" s="1"/>
  <c r="A2655" i="38" s="1"/>
  <c r="A2656" i="38" s="1"/>
  <c r="A2657" i="38" s="1"/>
  <c r="A2658" i="38" s="1"/>
  <c r="A2659" i="38" s="1"/>
  <c r="A2660" i="38" s="1"/>
  <c r="A2661" i="38" s="1"/>
  <c r="A2662" i="38" s="1"/>
  <c r="A2663" i="38" s="1"/>
  <c r="A2664" i="38" s="1"/>
  <c r="A2665" i="38" s="1"/>
  <c r="A2666" i="38" s="1"/>
  <c r="A2667" i="38" s="1"/>
  <c r="A2668" i="38" s="1"/>
  <c r="J3627" i="38"/>
  <c r="L3627" i="38"/>
  <c r="K3627" i="38"/>
  <c r="Q3617" i="2"/>
  <c r="R3617" i="2"/>
  <c r="O3800" i="38"/>
  <c r="P3800" i="38"/>
  <c r="Q3800" i="38"/>
  <c r="Q3789" i="2"/>
  <c r="M3796" i="38" s="1"/>
  <c r="R3789" i="2"/>
  <c r="Q3790" i="2"/>
  <c r="M3797" i="38" s="1"/>
  <c r="R3790" i="2"/>
  <c r="Q1918" i="2"/>
  <c r="Q3127" i="2"/>
  <c r="M3134" i="38" s="1"/>
  <c r="R3127" i="2"/>
  <c r="R3128" i="2"/>
  <c r="R3129" i="2"/>
  <c r="Q3130" i="2"/>
  <c r="M3137" i="38" s="1"/>
  <c r="R3130" i="2"/>
  <c r="Q3131" i="2"/>
  <c r="M3138" i="38" s="1"/>
  <c r="R3131" i="2"/>
  <c r="Q2427" i="2"/>
  <c r="M2434" i="38" s="1"/>
  <c r="Q2426" i="2"/>
  <c r="Q2573" i="2"/>
  <c r="Q2278" i="2"/>
  <c r="M2285" i="38" s="1"/>
  <c r="Q4031" i="2"/>
  <c r="M4038" i="38" s="1"/>
  <c r="R4031" i="2"/>
  <c r="Q4032" i="2"/>
  <c r="M4039" i="38" s="1"/>
  <c r="R4032" i="2"/>
  <c r="Q2790" i="2"/>
  <c r="M2797" i="38" s="1"/>
  <c r="R2790" i="2"/>
  <c r="Q2791" i="2"/>
  <c r="M2798" i="38" s="1"/>
  <c r="R2791" i="2"/>
  <c r="Q2792" i="2"/>
  <c r="M2799" i="38" s="1"/>
  <c r="R2792" i="2"/>
  <c r="Q2793" i="2"/>
  <c r="M2800" i="38" s="1"/>
  <c r="R2793" i="2"/>
  <c r="Q2794" i="2"/>
  <c r="M2801" i="38" s="1"/>
  <c r="R2794" i="2"/>
  <c r="Q2795" i="2"/>
  <c r="M2802" i="38" s="1"/>
  <c r="R2795" i="2"/>
  <c r="Q2796" i="2"/>
  <c r="M2803" i="38" s="1"/>
  <c r="R2796" i="2"/>
  <c r="Q2797" i="2"/>
  <c r="M2804" i="38" s="1"/>
  <c r="R2797" i="2"/>
  <c r="Q2798" i="2"/>
  <c r="M2805" i="38" s="1"/>
  <c r="R2798" i="2"/>
  <c r="M3751" i="38"/>
  <c r="M3758" i="38"/>
  <c r="M3759" i="38"/>
  <c r="M3760" i="38"/>
  <c r="M3761" i="38"/>
  <c r="M3762" i="38"/>
  <c r="M3763" i="38"/>
  <c r="M3764" i="38"/>
  <c r="M3765" i="38"/>
  <c r="M3766" i="38"/>
  <c r="M3767" i="38"/>
  <c r="M3768" i="38"/>
  <c r="T3768" i="2"/>
  <c r="U3768" i="2"/>
  <c r="V3768" i="2"/>
  <c r="W3768" i="2"/>
  <c r="X3768" i="2"/>
  <c r="Y3768" i="2"/>
  <c r="Z3768" i="2"/>
  <c r="AA3768" i="2"/>
  <c r="AB3768" i="2"/>
  <c r="AC3768" i="2"/>
  <c r="AD3768" i="2"/>
  <c r="AE3768" i="2"/>
  <c r="AF3768" i="2"/>
  <c r="AG3768" i="2"/>
  <c r="AH3768" i="2"/>
  <c r="AI3768" i="2"/>
  <c r="AJ3768" i="2"/>
  <c r="S3768" i="2"/>
  <c r="Q3767" i="2"/>
  <c r="M3774" i="38" s="1"/>
  <c r="R3767" i="2"/>
  <c r="K3775" i="38"/>
  <c r="L3775" i="38"/>
  <c r="O3775" i="38"/>
  <c r="P3775" i="38"/>
  <c r="Q3775" i="38"/>
  <c r="J3775" i="38"/>
  <c r="Q3893" i="2"/>
  <c r="AC3119" i="2"/>
  <c r="R3119" i="2" s="1"/>
  <c r="O4047" i="38"/>
  <c r="O4051" i="38" s="1"/>
  <c r="P4047" i="38"/>
  <c r="P4051" i="38" s="1"/>
  <c r="Q4047" i="38"/>
  <c r="Q4051" i="38" s="1"/>
  <c r="Q4030" i="2"/>
  <c r="M4037" i="38" s="1"/>
  <c r="R4030" i="2"/>
  <c r="Q3350" i="2"/>
  <c r="M3357" i="38" s="1"/>
  <c r="R3350" i="2"/>
  <c r="Q3351" i="2"/>
  <c r="M3358" i="38" s="1"/>
  <c r="R3351" i="2"/>
  <c r="Q3352" i="2"/>
  <c r="M3359" i="38" s="1"/>
  <c r="R3352" i="2"/>
  <c r="Q3116" i="2"/>
  <c r="M3123" i="38" s="1"/>
  <c r="R3116" i="2"/>
  <c r="Q3117" i="2"/>
  <c r="M3124" i="38" s="1"/>
  <c r="R3117" i="2"/>
  <c r="Q3118" i="2"/>
  <c r="M3125" i="38" s="1"/>
  <c r="R3118" i="2"/>
  <c r="Q3120" i="2"/>
  <c r="M3127" i="38" s="1"/>
  <c r="R3120" i="2"/>
  <c r="Q3121" i="2"/>
  <c r="M3128" i="38" s="1"/>
  <c r="R3121" i="2"/>
  <c r="Q3122" i="2"/>
  <c r="M3129" i="38" s="1"/>
  <c r="R3122" i="2"/>
  <c r="Q3123" i="2"/>
  <c r="R3123" i="2"/>
  <c r="R3124" i="2"/>
  <c r="Q3124" i="2" s="1"/>
  <c r="M3131" i="38" s="1"/>
  <c r="Q3125" i="2"/>
  <c r="M3132" i="38" s="1"/>
  <c r="R3125" i="2"/>
  <c r="Q3126" i="2"/>
  <c r="M3133" i="38" s="1"/>
  <c r="R3126" i="2"/>
  <c r="Q3132" i="2"/>
  <c r="R3132" i="2"/>
  <c r="Q3639" i="38"/>
  <c r="P3639" i="38"/>
  <c r="O3639" i="38"/>
  <c r="L3639" i="38"/>
  <c r="K3639" i="38"/>
  <c r="J3639" i="38"/>
  <c r="U3632" i="2"/>
  <c r="V3632" i="2"/>
  <c r="W3632" i="2"/>
  <c r="X3632" i="2"/>
  <c r="Y3632" i="2"/>
  <c r="Z3632" i="2"/>
  <c r="AA3632" i="2"/>
  <c r="AB3632" i="2"/>
  <c r="AC3632" i="2"/>
  <c r="AD3632" i="2"/>
  <c r="AE3632" i="2"/>
  <c r="AF3632" i="2"/>
  <c r="AG3632" i="2"/>
  <c r="AH3632" i="2"/>
  <c r="AI3632" i="2"/>
  <c r="AJ3632" i="2"/>
  <c r="Q3631" i="2"/>
  <c r="M3638" i="38" s="1"/>
  <c r="R3631" i="2"/>
  <c r="T3632" i="2"/>
  <c r="S3632" i="2"/>
  <c r="Q3553" i="38"/>
  <c r="P3553" i="38"/>
  <c r="O3553" i="38"/>
  <c r="L3553" i="38"/>
  <c r="K3553" i="38"/>
  <c r="J3553" i="38"/>
  <c r="AI3546" i="2"/>
  <c r="AH3546" i="2"/>
  <c r="AG3546" i="2"/>
  <c r="AF3546" i="2"/>
  <c r="AE3546" i="2"/>
  <c r="AD3546" i="2"/>
  <c r="AC3546" i="2"/>
  <c r="AB3546" i="2"/>
  <c r="AA3546" i="2"/>
  <c r="Z3546" i="2"/>
  <c r="Y3546" i="2"/>
  <c r="X3546" i="2"/>
  <c r="W3546" i="2"/>
  <c r="V3546" i="2"/>
  <c r="U3546" i="2"/>
  <c r="T3546" i="2"/>
  <c r="J3538" i="2"/>
  <c r="E3538" i="2"/>
  <c r="AJ3536" i="2"/>
  <c r="Q3536" i="2" s="1"/>
  <c r="M3543" i="38" s="1"/>
  <c r="R3536" i="2"/>
  <c r="J3536" i="2"/>
  <c r="R3535" i="2"/>
  <c r="Q3535" i="2"/>
  <c r="M3542" i="38" s="1"/>
  <c r="K3535" i="2"/>
  <c r="J3535" i="2"/>
  <c r="H3535" i="2"/>
  <c r="E3535" i="2"/>
  <c r="R3534" i="2"/>
  <c r="Q3534" i="2"/>
  <c r="M3541" i="38" s="1"/>
  <c r="K3534" i="2"/>
  <c r="J3534" i="2"/>
  <c r="H3534" i="2"/>
  <c r="E3534" i="2"/>
  <c r="S3546" i="2"/>
  <c r="K3533" i="2"/>
  <c r="J3533" i="2"/>
  <c r="H3533" i="2"/>
  <c r="E3533" i="2"/>
  <c r="R3532" i="2"/>
  <c r="Q3532" i="2"/>
  <c r="M3539" i="38" s="1"/>
  <c r="K3532" i="2"/>
  <c r="J3532" i="2"/>
  <c r="H3532" i="2"/>
  <c r="E3532" i="2"/>
  <c r="R3531" i="2"/>
  <c r="Q3531" i="2"/>
  <c r="M3538" i="38" s="1"/>
  <c r="K3531" i="2"/>
  <c r="J3531" i="2"/>
  <c r="H3531" i="2"/>
  <c r="E3531" i="2"/>
  <c r="R3530" i="2"/>
  <c r="Q3530" i="2"/>
  <c r="M3537" i="38" s="1"/>
  <c r="K3530" i="2"/>
  <c r="J3530" i="2"/>
  <c r="H3530" i="2"/>
  <c r="E3530" i="2"/>
  <c r="AJ3529" i="2"/>
  <c r="Q3529" i="2" s="1"/>
  <c r="R3529" i="2"/>
  <c r="K3529" i="2"/>
  <c r="J3529" i="2"/>
  <c r="H3529" i="2"/>
  <c r="E3529" i="2"/>
  <c r="AJ3528" i="2"/>
  <c r="R3528" i="2"/>
  <c r="K3528" i="2"/>
  <c r="J3528" i="2"/>
  <c r="H3528" i="2"/>
  <c r="E3528" i="2"/>
  <c r="J3527" i="2"/>
  <c r="E3527" i="2"/>
  <c r="Q3528" i="2"/>
  <c r="R3533" i="2"/>
  <c r="E3539" i="2"/>
  <c r="J3539" i="2"/>
  <c r="E3540" i="2"/>
  <c r="H3540" i="2"/>
  <c r="J3540" i="2"/>
  <c r="K3540" i="2"/>
  <c r="Q3540" i="2"/>
  <c r="M3547" i="38" s="1"/>
  <c r="R3540" i="2"/>
  <c r="E3541" i="2"/>
  <c r="H3541" i="2"/>
  <c r="J3541" i="2"/>
  <c r="K3541" i="2"/>
  <c r="Q3541" i="2"/>
  <c r="M3548" i="38" s="1"/>
  <c r="R3541" i="2"/>
  <c r="Q3641" i="2"/>
  <c r="M3648" i="38" s="1"/>
  <c r="R3641" i="2"/>
  <c r="Q4029" i="2"/>
  <c r="M4036" i="38" s="1"/>
  <c r="R4029" i="2"/>
  <c r="Q2807" i="2"/>
  <c r="M2814" i="38" s="1"/>
  <c r="Q2787" i="2"/>
  <c r="M2794" i="38" s="1"/>
  <c r="R2787" i="2"/>
  <c r="Q2788" i="2"/>
  <c r="M2795" i="38" s="1"/>
  <c r="R2788" i="2"/>
  <c r="Q2789" i="2"/>
  <c r="M2796" i="38" s="1"/>
  <c r="R2789" i="2"/>
  <c r="Q2799" i="2"/>
  <c r="M2806" i="38" s="1"/>
  <c r="R2799" i="2"/>
  <c r="Q2800" i="2"/>
  <c r="M2807" i="38" s="1"/>
  <c r="R2800" i="2"/>
  <c r="Q2801" i="2"/>
  <c r="M2808" i="38" s="1"/>
  <c r="R2801" i="2"/>
  <c r="Q2802" i="2"/>
  <c r="M2809" i="38" s="1"/>
  <c r="R2802" i="2"/>
  <c r="Q2803" i="2"/>
  <c r="M2810" i="38" s="1"/>
  <c r="R2803" i="2"/>
  <c r="Q2804" i="2"/>
  <c r="M2811" i="38" s="1"/>
  <c r="R2804" i="2"/>
  <c r="Q2805" i="2"/>
  <c r="M2812" i="38" s="1"/>
  <c r="R2805" i="2"/>
  <c r="Q2806" i="2"/>
  <c r="M2813" i="38" s="1"/>
  <c r="R2806" i="2"/>
  <c r="R2807" i="2"/>
  <c r="Q2808" i="2"/>
  <c r="M2815" i="38" s="1"/>
  <c r="R2808" i="2"/>
  <c r="Q3719" i="2"/>
  <c r="M3726" i="38" s="1"/>
  <c r="R3719" i="2"/>
  <c r="X3901" i="2"/>
  <c r="J3890" i="2"/>
  <c r="E3890" i="2"/>
  <c r="R3889" i="2"/>
  <c r="R3890" i="2" s="1"/>
  <c r="Q3889" i="2"/>
  <c r="Q3890" i="2" s="1"/>
  <c r="K3889" i="2"/>
  <c r="J3889" i="2"/>
  <c r="H3889" i="2"/>
  <c r="E3889" i="2"/>
  <c r="J3888" i="2"/>
  <c r="E3888" i="2"/>
  <c r="J2027" i="2"/>
  <c r="E2027" i="2"/>
  <c r="R2025" i="2"/>
  <c r="R2027" i="2" s="1"/>
  <c r="K2025" i="2"/>
  <c r="J2025" i="2"/>
  <c r="H2025" i="2"/>
  <c r="E2025" i="2"/>
  <c r="J2024" i="2"/>
  <c r="E2024" i="2"/>
  <c r="J2034" i="38"/>
  <c r="M2032" i="38"/>
  <c r="N2032" i="38" s="1"/>
  <c r="J2098" i="38"/>
  <c r="M2096" i="38"/>
  <c r="N2096" i="38" s="1"/>
  <c r="R2089" i="2"/>
  <c r="Q3420" i="2"/>
  <c r="M3427" i="38" s="1"/>
  <c r="R3420" i="2"/>
  <c r="Q3629" i="2"/>
  <c r="M3636" i="38" s="1"/>
  <c r="R3629" i="2"/>
  <c r="Q3630" i="2"/>
  <c r="M3637" i="38" s="1"/>
  <c r="R3630" i="2"/>
  <c r="Q3786" i="2"/>
  <c r="M3793" i="38" s="1"/>
  <c r="R3786" i="2"/>
  <c r="Q3787" i="2"/>
  <c r="M3794" i="38" s="1"/>
  <c r="R3787" i="2"/>
  <c r="Q3788" i="2"/>
  <c r="M3795" i="38" s="1"/>
  <c r="R3788" i="2"/>
  <c r="Q3445" i="2"/>
  <c r="M3452" i="38" s="1"/>
  <c r="R3445" i="2"/>
  <c r="Q3446" i="2"/>
  <c r="M3453" i="38" s="1"/>
  <c r="R3446" i="2"/>
  <c r="Q3447" i="2"/>
  <c r="M3454" i="38" s="1"/>
  <c r="R3447" i="2"/>
  <c r="Q3448" i="2"/>
  <c r="M3455" i="38" s="1"/>
  <c r="R3448" i="2"/>
  <c r="Q3449" i="2"/>
  <c r="M3456" i="38" s="1"/>
  <c r="R3449" i="2"/>
  <c r="Q3450" i="2"/>
  <c r="M3457" i="38" s="1"/>
  <c r="R3450" i="2"/>
  <c r="Q3451" i="2"/>
  <c r="M3458" i="38" s="1"/>
  <c r="R3451" i="2"/>
  <c r="Q3452" i="2"/>
  <c r="M3459" i="38" s="1"/>
  <c r="R3452" i="2"/>
  <c r="Q3453" i="2"/>
  <c r="M3460" i="38" s="1"/>
  <c r="R3453" i="2"/>
  <c r="Q3454" i="2"/>
  <c r="M3461" i="38" s="1"/>
  <c r="R3454" i="2"/>
  <c r="Q3455" i="2"/>
  <c r="M3462" i="38" s="1"/>
  <c r="R3455" i="2"/>
  <c r="Q3456" i="2"/>
  <c r="M3463" i="38" s="1"/>
  <c r="R3456" i="2"/>
  <c r="Q3457" i="2"/>
  <c r="M3464" i="38" s="1"/>
  <c r="R3457" i="2"/>
  <c r="Q3458" i="2"/>
  <c r="M3465" i="38" s="1"/>
  <c r="R3458" i="2"/>
  <c r="Q3085" i="2"/>
  <c r="M3092" i="38" s="1"/>
  <c r="R3085" i="2"/>
  <c r="Q3086" i="2"/>
  <c r="M3093" i="38" s="1"/>
  <c r="R3086" i="2"/>
  <c r="R3087" i="2"/>
  <c r="Q3088" i="2"/>
  <c r="M3095" i="38" s="1"/>
  <c r="R3088" i="2"/>
  <c r="Q3089" i="2"/>
  <c r="M3096" i="38" s="1"/>
  <c r="R3089" i="2"/>
  <c r="Q3090" i="2"/>
  <c r="M3097" i="38" s="1"/>
  <c r="R3090" i="2"/>
  <c r="Q3091" i="2"/>
  <c r="M3098" i="38" s="1"/>
  <c r="R3091" i="2"/>
  <c r="Q3092" i="2"/>
  <c r="M3099" i="38" s="1"/>
  <c r="R3092" i="2"/>
  <c r="Q3093" i="2"/>
  <c r="M3100" i="38" s="1"/>
  <c r="R3093" i="2"/>
  <c r="Q3094" i="2"/>
  <c r="M3101" i="38" s="1"/>
  <c r="R3094" i="2"/>
  <c r="Q3095" i="2"/>
  <c r="M3102" i="38" s="1"/>
  <c r="R3095" i="2"/>
  <c r="Q3096" i="2"/>
  <c r="M3103" i="38" s="1"/>
  <c r="R3096" i="2"/>
  <c r="Q3097" i="2"/>
  <c r="M3104" i="38" s="1"/>
  <c r="R3097" i="2"/>
  <c r="Q3098" i="2"/>
  <c r="M3105" i="38" s="1"/>
  <c r="R3098" i="2"/>
  <c r="Q3099" i="2"/>
  <c r="M3106" i="38" s="1"/>
  <c r="R3099" i="2"/>
  <c r="Q3100" i="2"/>
  <c r="M3107" i="38" s="1"/>
  <c r="R3100" i="2"/>
  <c r="Q3101" i="2"/>
  <c r="M3108" i="38" s="1"/>
  <c r="R3101" i="2"/>
  <c r="Q3102" i="2"/>
  <c r="M3109" i="38" s="1"/>
  <c r="R3102" i="2"/>
  <c r="R3103" i="2"/>
  <c r="AJ3103" i="2" s="1"/>
  <c r="Q3103" i="2" s="1"/>
  <c r="M3110" i="38" s="1"/>
  <c r="Q3104" i="2"/>
  <c r="M3111" i="38" s="1"/>
  <c r="R3104" i="2"/>
  <c r="Q3105" i="2"/>
  <c r="M3112" i="38" s="1"/>
  <c r="R3105" i="2"/>
  <c r="Q3106" i="2"/>
  <c r="M3113" i="38" s="1"/>
  <c r="R3106" i="2"/>
  <c r="Q3107" i="2"/>
  <c r="M3114" i="38" s="1"/>
  <c r="R3107" i="2"/>
  <c r="Q3108" i="2"/>
  <c r="M3115" i="38" s="1"/>
  <c r="R3108" i="2"/>
  <c r="Q3109" i="2"/>
  <c r="M3116" i="38" s="1"/>
  <c r="R3109" i="2"/>
  <c r="Q3110" i="2"/>
  <c r="M3117" i="38" s="1"/>
  <c r="R3110" i="2"/>
  <c r="Q3111" i="2"/>
  <c r="M3118" i="38" s="1"/>
  <c r="R3111" i="2"/>
  <c r="Q3112" i="2"/>
  <c r="M3119" i="38" s="1"/>
  <c r="R3112" i="2"/>
  <c r="Q3113" i="2"/>
  <c r="M3120" i="38" s="1"/>
  <c r="R3113" i="2"/>
  <c r="Q3114" i="2"/>
  <c r="M3121" i="38" s="1"/>
  <c r="R3114" i="2"/>
  <c r="Q2786" i="2"/>
  <c r="M2793" i="38" s="1"/>
  <c r="R2786" i="2"/>
  <c r="Q2913" i="38"/>
  <c r="P2913" i="38"/>
  <c r="O2913" i="38"/>
  <c r="Q2890" i="2"/>
  <c r="M2898" i="38" s="1"/>
  <c r="Q2891" i="2"/>
  <c r="M2899" i="38" s="1"/>
  <c r="Q2892" i="2"/>
  <c r="M2897" i="38" s="1"/>
  <c r="Q3511" i="2"/>
  <c r="M3518" i="38" s="1"/>
  <c r="R3511" i="2"/>
  <c r="J2278" i="38"/>
  <c r="J2279" i="38" s="1"/>
  <c r="Q3348" i="2"/>
  <c r="M3355" i="38" s="1"/>
  <c r="R3348" i="2"/>
  <c r="Q3349" i="2"/>
  <c r="M3356" i="38" s="1"/>
  <c r="R3349" i="2"/>
  <c r="Q1475" i="2"/>
  <c r="Q1946" i="38"/>
  <c r="Q1947" i="38"/>
  <c r="M1947" i="38"/>
  <c r="R1940" i="2"/>
  <c r="M1507" i="38"/>
  <c r="R1500" i="2"/>
  <c r="R1501" i="2"/>
  <c r="J1518" i="38"/>
  <c r="M1506" i="38"/>
  <c r="R1499" i="2"/>
  <c r="Q2695" i="2"/>
  <c r="M2702" i="38" s="1"/>
  <c r="R2695" i="2"/>
  <c r="Q2696" i="2"/>
  <c r="M2703" i="38" s="1"/>
  <c r="R2696" i="2"/>
  <c r="Q2697" i="2"/>
  <c r="M2704" i="38" s="1"/>
  <c r="R2697" i="2"/>
  <c r="Q2698" i="2"/>
  <c r="M2705" i="38" s="1"/>
  <c r="R2698" i="2"/>
  <c r="Q2699" i="2"/>
  <c r="M2706" i="38" s="1"/>
  <c r="R2699" i="2"/>
  <c r="R2700" i="2"/>
  <c r="Q2700" i="2" s="1"/>
  <c r="M2707" i="38" s="1"/>
  <c r="Q2701" i="2"/>
  <c r="M2708" i="38" s="1"/>
  <c r="R2701" i="2"/>
  <c r="Q2694" i="2"/>
  <c r="M2701" i="38" s="1"/>
  <c r="R2694" i="2"/>
  <c r="K3524" i="38"/>
  <c r="L3524" i="38"/>
  <c r="O3524" i="38"/>
  <c r="P3524" i="38"/>
  <c r="Q3524" i="38"/>
  <c r="J3524" i="38"/>
  <c r="U3517" i="2"/>
  <c r="V3517" i="2"/>
  <c r="W3517" i="2"/>
  <c r="X3517" i="2"/>
  <c r="Y3517" i="2"/>
  <c r="Z3517" i="2"/>
  <c r="AA3517" i="2"/>
  <c r="AB3517" i="2"/>
  <c r="AC3517" i="2"/>
  <c r="AD3517" i="2"/>
  <c r="AE3517" i="2"/>
  <c r="AF3517" i="2"/>
  <c r="AG3517" i="2"/>
  <c r="AH3517" i="2"/>
  <c r="AI3517" i="2"/>
  <c r="AJ3517" i="2"/>
  <c r="S3517" i="2"/>
  <c r="T3517" i="2"/>
  <c r="Q3508" i="2"/>
  <c r="M3515" i="38" s="1"/>
  <c r="R3508" i="2"/>
  <c r="Q3509" i="2"/>
  <c r="M3516" i="38" s="1"/>
  <c r="R3509" i="2"/>
  <c r="J3678" i="38"/>
  <c r="L3678" i="38"/>
  <c r="K3678" i="38"/>
  <c r="T3671" i="2"/>
  <c r="U3671" i="2"/>
  <c r="V3671" i="2"/>
  <c r="W3671" i="2"/>
  <c r="X3671" i="2"/>
  <c r="Y3671" i="2"/>
  <c r="Z3671" i="2"/>
  <c r="AA3671" i="2"/>
  <c r="AB3671" i="2"/>
  <c r="AC3671" i="2"/>
  <c r="AD3671" i="2"/>
  <c r="AE3671" i="2"/>
  <c r="AF3671" i="2"/>
  <c r="AG3671" i="2"/>
  <c r="AH3671" i="2"/>
  <c r="AI3671" i="2"/>
  <c r="AJ3671" i="2"/>
  <c r="S3671" i="2"/>
  <c r="Q3667" i="2"/>
  <c r="M3674" i="38" s="1"/>
  <c r="R3667" i="2"/>
  <c r="Q3668" i="2"/>
  <c r="R3668" i="2"/>
  <c r="R3669" i="2"/>
  <c r="R3670" i="2"/>
  <c r="AC3080" i="2"/>
  <c r="AC3313" i="2" s="1"/>
  <c r="AG2107" i="2"/>
  <c r="L2180" i="38"/>
  <c r="O2180" i="38"/>
  <c r="P2180" i="38"/>
  <c r="Q2180" i="38"/>
  <c r="K2180" i="38"/>
  <c r="T2173" i="2"/>
  <c r="U2173" i="2"/>
  <c r="V2173" i="2"/>
  <c r="W2173" i="2"/>
  <c r="X2173" i="2"/>
  <c r="Y2173" i="2"/>
  <c r="Z2173" i="2"/>
  <c r="AA2173" i="2"/>
  <c r="AB2173" i="2"/>
  <c r="AC2173" i="2"/>
  <c r="AD2173" i="2"/>
  <c r="AE2173" i="2"/>
  <c r="AF2173" i="2"/>
  <c r="AG2173" i="2"/>
  <c r="AH2173" i="2"/>
  <c r="AI2173" i="2"/>
  <c r="S2173" i="2"/>
  <c r="M2179" i="38"/>
  <c r="R2172" i="2"/>
  <c r="M2178" i="38"/>
  <c r="R2171" i="2"/>
  <c r="Q3078" i="2"/>
  <c r="M3085" i="38" s="1"/>
  <c r="R3078" i="2"/>
  <c r="Q3079" i="2"/>
  <c r="M3086" i="38" s="1"/>
  <c r="R3079" i="2"/>
  <c r="Q3081" i="2"/>
  <c r="M3088" i="38" s="1"/>
  <c r="R3081" i="2"/>
  <c r="Q3082" i="2"/>
  <c r="M3089" i="38" s="1"/>
  <c r="R3082" i="2"/>
  <c r="Q3083" i="2"/>
  <c r="M3090" i="38" s="1"/>
  <c r="R3083" i="2"/>
  <c r="Q3084" i="2"/>
  <c r="M3091" i="38" s="1"/>
  <c r="R3084" i="2"/>
  <c r="Q3115" i="2"/>
  <c r="M3122" i="38" s="1"/>
  <c r="R3115" i="2"/>
  <c r="Q3077" i="2"/>
  <c r="M3084" i="38" s="1"/>
  <c r="R3077" i="2"/>
  <c r="R1417" i="2"/>
  <c r="Q3076" i="2"/>
  <c r="M3083" i="38" s="1"/>
  <c r="R3076" i="2"/>
  <c r="Q3718" i="2"/>
  <c r="M3725" i="38" s="1"/>
  <c r="R3718" i="2"/>
  <c r="M1939" i="38"/>
  <c r="R1932" i="2"/>
  <c r="M1940" i="38"/>
  <c r="R1933" i="2"/>
  <c r="M1941" i="38"/>
  <c r="R1934" i="2"/>
  <c r="M1942" i="38"/>
  <c r="R1935" i="2"/>
  <c r="M1943" i="38"/>
  <c r="R1936" i="2"/>
  <c r="M1944" i="38"/>
  <c r="R1937" i="2"/>
  <c r="M1945" i="38"/>
  <c r="R1938" i="2"/>
  <c r="M1946" i="38"/>
  <c r="R1939" i="2"/>
  <c r="Q1939" i="38"/>
  <c r="Q1940" i="38"/>
  <c r="Q1941" i="38"/>
  <c r="Q1942" i="38"/>
  <c r="Q1943" i="38"/>
  <c r="Q1944" i="38"/>
  <c r="Q1945" i="38"/>
  <c r="M2493" i="38"/>
  <c r="R2486" i="2"/>
  <c r="T2493" i="2"/>
  <c r="U2493" i="2"/>
  <c r="V2493" i="2"/>
  <c r="W2493" i="2"/>
  <c r="X2493" i="2"/>
  <c r="Y2493" i="2"/>
  <c r="Z2493" i="2"/>
  <c r="AA2493" i="2"/>
  <c r="AB2493" i="2"/>
  <c r="AC2493" i="2"/>
  <c r="AD2493" i="2"/>
  <c r="AE2493" i="2"/>
  <c r="AF2493" i="2"/>
  <c r="AG2493" i="2"/>
  <c r="AH2493" i="2"/>
  <c r="AI2493" i="2"/>
  <c r="J2605" i="38"/>
  <c r="J2610" i="38" s="1"/>
  <c r="M2603" i="38"/>
  <c r="R2596" i="2"/>
  <c r="Q3444" i="2"/>
  <c r="M3451" i="38" s="1"/>
  <c r="R3444" i="2"/>
  <c r="L2557" i="38"/>
  <c r="L2558" i="38" s="1"/>
  <c r="K2557" i="38"/>
  <c r="K2558" i="38" s="1"/>
  <c r="J2557" i="38"/>
  <c r="J2558" i="38" s="1"/>
  <c r="Q2557" i="38"/>
  <c r="Q2558" i="38" s="1"/>
  <c r="P2557" i="38"/>
  <c r="P2558" i="38" s="1"/>
  <c r="O2557" i="38"/>
  <c r="O2558" i="38" s="1"/>
  <c r="T2550" i="2"/>
  <c r="T2551" i="2" s="1"/>
  <c r="U2550" i="2"/>
  <c r="U2551" i="2" s="1"/>
  <c r="V2550" i="2"/>
  <c r="V2551" i="2" s="1"/>
  <c r="W2550" i="2"/>
  <c r="W2551" i="2" s="1"/>
  <c r="X2550" i="2"/>
  <c r="X2551" i="2" s="1"/>
  <c r="Y2550" i="2"/>
  <c r="Y2551" i="2" s="1"/>
  <c r="Z2550" i="2"/>
  <c r="Z2551" i="2" s="1"/>
  <c r="AA2550" i="2"/>
  <c r="AA2551" i="2" s="1"/>
  <c r="AB2550" i="2"/>
  <c r="AB2551" i="2" s="1"/>
  <c r="AC2550" i="2"/>
  <c r="AC2551" i="2" s="1"/>
  <c r="AD2550" i="2"/>
  <c r="AD2551" i="2" s="1"/>
  <c r="AE2550" i="2"/>
  <c r="AE2551" i="2" s="1"/>
  <c r="AF2550" i="2"/>
  <c r="AF2551" i="2" s="1"/>
  <c r="AG2550" i="2"/>
  <c r="AG2551" i="2" s="1"/>
  <c r="AH2550" i="2"/>
  <c r="AH2551" i="2" s="1"/>
  <c r="AI2550" i="2"/>
  <c r="AI2551" i="2" s="1"/>
  <c r="S2550" i="2"/>
  <c r="S2551" i="2" s="1"/>
  <c r="R2549" i="2"/>
  <c r="M2556" i="38"/>
  <c r="Q4014" i="38"/>
  <c r="P4014" i="38"/>
  <c r="AG1429" i="2"/>
  <c r="E403" i="2"/>
  <c r="H403" i="2"/>
  <c r="J403" i="2"/>
  <c r="K403" i="2"/>
  <c r="Q403" i="2"/>
  <c r="R403" i="2"/>
  <c r="Q3560" i="38"/>
  <c r="P3560" i="38"/>
  <c r="O3560" i="38"/>
  <c r="L3560" i="38"/>
  <c r="K3560" i="38"/>
  <c r="J3560" i="38"/>
  <c r="AB3553" i="2"/>
  <c r="AC3553" i="2"/>
  <c r="AD3553" i="2"/>
  <c r="AE3553" i="2"/>
  <c r="AF3553" i="2"/>
  <c r="AG3553" i="2"/>
  <c r="AH3553" i="2"/>
  <c r="AI3553" i="2"/>
  <c r="AJ3553" i="2"/>
  <c r="AA3553" i="2"/>
  <c r="T3553" i="2"/>
  <c r="U3553" i="2"/>
  <c r="V3553" i="2"/>
  <c r="W3553" i="2"/>
  <c r="X3553" i="2"/>
  <c r="Y3553" i="2"/>
  <c r="Z3553" i="2"/>
  <c r="S3553" i="2"/>
  <c r="R3549" i="2"/>
  <c r="Q3549" i="2"/>
  <c r="J3553" i="2"/>
  <c r="E3553" i="2"/>
  <c r="J3552" i="2"/>
  <c r="E3552" i="2"/>
  <c r="Q1596" i="2"/>
  <c r="J2180" i="38"/>
  <c r="M2166" i="38"/>
  <c r="R2159" i="2"/>
  <c r="M2167" i="38"/>
  <c r="R2160" i="2"/>
  <c r="M2168" i="38"/>
  <c r="R2161" i="2"/>
  <c r="M2169" i="38"/>
  <c r="R2162" i="2"/>
  <c r="M2170" i="38"/>
  <c r="R2163" i="2"/>
  <c r="M2171" i="38"/>
  <c r="R2164" i="2"/>
  <c r="M2172" i="38"/>
  <c r="R2165" i="2"/>
  <c r="M2173" i="38"/>
  <c r="R2166" i="2"/>
  <c r="M2174" i="38"/>
  <c r="R2167" i="2"/>
  <c r="M2175" i="38"/>
  <c r="R2168" i="2"/>
  <c r="M2176" i="38"/>
  <c r="R2169" i="2"/>
  <c r="M2177" i="38"/>
  <c r="R2170" i="2"/>
  <c r="J2270" i="38"/>
  <c r="L2278" i="38"/>
  <c r="L2279" i="38" s="1"/>
  <c r="K2278" i="38"/>
  <c r="K2279" i="38" s="1"/>
  <c r="AF2271" i="2"/>
  <c r="AF2272" i="2" s="1"/>
  <c r="AG2271" i="2"/>
  <c r="AG2272" i="2" s="1"/>
  <c r="AH2271" i="2"/>
  <c r="AH2272" i="2" s="1"/>
  <c r="AI2271" i="2"/>
  <c r="AI2272" i="2" s="1"/>
  <c r="AJ2271" i="2"/>
  <c r="AJ2272" i="2" s="1"/>
  <c r="AE2271" i="2"/>
  <c r="AE2272" i="2" s="1"/>
  <c r="U2271" i="2"/>
  <c r="U2272" i="2" s="1"/>
  <c r="V2271" i="2"/>
  <c r="V2272" i="2" s="1"/>
  <c r="W2271" i="2"/>
  <c r="W2272" i="2" s="1"/>
  <c r="X2271" i="2"/>
  <c r="X2272" i="2" s="1"/>
  <c r="Y2271" i="2"/>
  <c r="Y2272" i="2" s="1"/>
  <c r="Z2271" i="2"/>
  <c r="Z2272" i="2" s="1"/>
  <c r="AA2271" i="2"/>
  <c r="AA2272" i="2" s="1"/>
  <c r="AB2271" i="2"/>
  <c r="AB2272" i="2" s="1"/>
  <c r="AC2271" i="2"/>
  <c r="AC2272" i="2" s="1"/>
  <c r="AD2271" i="2"/>
  <c r="AD2272" i="2" s="1"/>
  <c r="T2271" i="2"/>
  <c r="T2272" i="2" s="1"/>
  <c r="S2271" i="2"/>
  <c r="S2272" i="2" s="1"/>
  <c r="M2275" i="38"/>
  <c r="R2268" i="2"/>
  <c r="M2276" i="38"/>
  <c r="R2269" i="2"/>
  <c r="M2277" i="38"/>
  <c r="R2270" i="2"/>
  <c r="Q1931" i="38"/>
  <c r="Q1932" i="38"/>
  <c r="Q1933" i="38"/>
  <c r="Q1934" i="38"/>
  <c r="Q1935" i="38"/>
  <c r="Q1936" i="38"/>
  <c r="Q1937" i="38"/>
  <c r="Q1938" i="38"/>
  <c r="R1919" i="2"/>
  <c r="M1930" i="38"/>
  <c r="R1923" i="2"/>
  <c r="M1931" i="38"/>
  <c r="R1924" i="2"/>
  <c r="M1932" i="38"/>
  <c r="R1925" i="2"/>
  <c r="M1933" i="38"/>
  <c r="R1926" i="2"/>
  <c r="M1934" i="38"/>
  <c r="R1927" i="2"/>
  <c r="M1935" i="38"/>
  <c r="R1928" i="2"/>
  <c r="M1936" i="38"/>
  <c r="R1929" i="2"/>
  <c r="M1937" i="38"/>
  <c r="R1930" i="2"/>
  <c r="M1938" i="38"/>
  <c r="R1931" i="2"/>
  <c r="Q3070" i="2"/>
  <c r="M3077" i="38" s="1"/>
  <c r="R3070" i="2"/>
  <c r="Q3071" i="2"/>
  <c r="M3078" i="38" s="1"/>
  <c r="R3071" i="2"/>
  <c r="Q3072" i="2"/>
  <c r="M3079" i="38" s="1"/>
  <c r="R3072" i="2"/>
  <c r="Q3073" i="2"/>
  <c r="M3080" i="38" s="1"/>
  <c r="R3073" i="2"/>
  <c r="Q3074" i="2"/>
  <c r="M3081" i="38" s="1"/>
  <c r="R3074" i="2"/>
  <c r="Q3075" i="2"/>
  <c r="M3082" i="38" s="1"/>
  <c r="R3075" i="2"/>
  <c r="AJ3069" i="2"/>
  <c r="Q3069" i="2" s="1"/>
  <c r="M3076" i="38" s="1"/>
  <c r="Q3979" i="38"/>
  <c r="Q3991" i="38" s="1"/>
  <c r="P3979" i="38"/>
  <c r="P3991" i="38" s="1"/>
  <c r="O3979" i="38"/>
  <c r="O3991" i="38" s="1"/>
  <c r="L3979" i="38"/>
  <c r="L3991" i="38" s="1"/>
  <c r="K3979" i="38"/>
  <c r="K3991" i="38" s="1"/>
  <c r="J3979" i="38"/>
  <c r="J3991" i="38" s="1"/>
  <c r="AJ3972" i="2"/>
  <c r="AJ3984" i="2" s="1"/>
  <c r="AI3972" i="2"/>
  <c r="AI3984" i="2" s="1"/>
  <c r="AH3972" i="2"/>
  <c r="AH3984" i="2" s="1"/>
  <c r="AG3972" i="2"/>
  <c r="AG3984" i="2" s="1"/>
  <c r="AF3972" i="2"/>
  <c r="AF3984" i="2" s="1"/>
  <c r="AE3972" i="2"/>
  <c r="AE3984" i="2" s="1"/>
  <c r="AD3972" i="2"/>
  <c r="AD3984" i="2" s="1"/>
  <c r="AC3972" i="2"/>
  <c r="AC3984" i="2" s="1"/>
  <c r="AB3972" i="2"/>
  <c r="AB3984" i="2" s="1"/>
  <c r="AA3972" i="2"/>
  <c r="AA3984" i="2" s="1"/>
  <c r="Z3972" i="2"/>
  <c r="Z3984" i="2" s="1"/>
  <c r="Y3972" i="2"/>
  <c r="Y3984" i="2" s="1"/>
  <c r="X3972" i="2"/>
  <c r="X3984" i="2" s="1"/>
  <c r="W3972" i="2"/>
  <c r="W3984" i="2" s="1"/>
  <c r="V3972" i="2"/>
  <c r="V3984" i="2" s="1"/>
  <c r="U3972" i="2"/>
  <c r="U3984" i="2" s="1"/>
  <c r="T3972" i="2"/>
  <c r="T3984" i="2" s="1"/>
  <c r="S3972" i="2"/>
  <c r="S3984" i="2" s="1"/>
  <c r="J3972" i="2"/>
  <c r="E3972" i="2"/>
  <c r="R3971" i="2"/>
  <c r="R3972" i="2" s="1"/>
  <c r="Q3971" i="2"/>
  <c r="Q3972" i="2" s="1"/>
  <c r="K3971" i="2"/>
  <c r="J3971" i="2"/>
  <c r="H3971" i="2"/>
  <c r="E3971" i="2"/>
  <c r="J3970" i="2"/>
  <c r="E3970" i="2"/>
  <c r="AJ3917" i="2"/>
  <c r="Q3917" i="2" s="1"/>
  <c r="M3924" i="38" s="1"/>
  <c r="AJ3916" i="2"/>
  <c r="Q3916" i="2" s="1"/>
  <c r="M3923" i="38" s="1"/>
  <c r="AJ3915" i="2"/>
  <c r="AJ3914" i="2"/>
  <c r="R3069" i="2"/>
  <c r="AJ3067" i="2"/>
  <c r="Q3067" i="2" s="1"/>
  <c r="M3074" i="38" s="1"/>
  <c r="Q3994" i="2"/>
  <c r="M4001" i="38" s="1"/>
  <c r="R3994" i="2"/>
  <c r="R1631" i="2"/>
  <c r="R1922" i="2"/>
  <c r="M1929" i="38"/>
  <c r="R3513" i="2"/>
  <c r="R3515" i="2"/>
  <c r="R3516" i="2"/>
  <c r="Q3513" i="2"/>
  <c r="M3520" i="38" s="1"/>
  <c r="Q3515" i="2"/>
  <c r="M3522" i="38" s="1"/>
  <c r="Q3516" i="2"/>
  <c r="M3523" i="38" s="1"/>
  <c r="R3512" i="2"/>
  <c r="Q3512" i="2"/>
  <c r="M3519" i="38" s="1"/>
  <c r="J3517" i="2"/>
  <c r="E3517" i="2"/>
  <c r="K3516" i="2"/>
  <c r="J3516" i="2"/>
  <c r="H3516" i="2"/>
  <c r="E3516" i="2"/>
  <c r="L3515" i="2"/>
  <c r="K3515" i="2"/>
  <c r="I3515" i="2"/>
  <c r="F3515" i="2"/>
  <c r="L3514" i="2"/>
  <c r="K3514" i="2"/>
  <c r="I3514" i="2"/>
  <c r="F3514" i="2"/>
  <c r="R3514" i="2"/>
  <c r="Q3514" i="2"/>
  <c r="M3521" i="38" s="1"/>
  <c r="R3320" i="2"/>
  <c r="R3329" i="2" s="1"/>
  <c r="Q3320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T2249" i="2"/>
  <c r="S2249" i="2"/>
  <c r="R2248" i="2"/>
  <c r="Q2256" i="38"/>
  <c r="P2256" i="38"/>
  <c r="O2256" i="38"/>
  <c r="K2256" i="38"/>
  <c r="L2256" i="38"/>
  <c r="J2256" i="38"/>
  <c r="M2255" i="38"/>
  <c r="Q2789" i="38"/>
  <c r="Q2692" i="2"/>
  <c r="M2699" i="38" s="1"/>
  <c r="Q2693" i="2"/>
  <c r="M2700" i="38" s="1"/>
  <c r="Q2691" i="2"/>
  <c r="M2698" i="38" s="1"/>
  <c r="R2692" i="2"/>
  <c r="R2693" i="2"/>
  <c r="Q3419" i="2"/>
  <c r="M3426" i="38" s="1"/>
  <c r="R3419" i="2"/>
  <c r="R3510" i="2"/>
  <c r="Q3510" i="2"/>
  <c r="R1908" i="2"/>
  <c r="R1909" i="2"/>
  <c r="R1910" i="2"/>
  <c r="R1911" i="2"/>
  <c r="M1919" i="38"/>
  <c r="R1912" i="2"/>
  <c r="R1913" i="2"/>
  <c r="M1921" i="38"/>
  <c r="R1914" i="2"/>
  <c r="M1922" i="38"/>
  <c r="R1915" i="2"/>
  <c r="M1923" i="38"/>
  <c r="R1916" i="2"/>
  <c r="M1924" i="38"/>
  <c r="R1917" i="2"/>
  <c r="M1927" i="38"/>
  <c r="R1920" i="2"/>
  <c r="R2594" i="2"/>
  <c r="Q1927" i="38"/>
  <c r="Q1926" i="38"/>
  <c r="M1926" i="38"/>
  <c r="Q1928" i="38"/>
  <c r="R1918" i="2"/>
  <c r="M1925" i="38"/>
  <c r="T1999" i="2"/>
  <c r="Q3064" i="2"/>
  <c r="M3071" i="38" s="1"/>
  <c r="J3064" i="2"/>
  <c r="H3064" i="2"/>
  <c r="E3064" i="2"/>
  <c r="Q2878" i="2"/>
  <c r="Q2879" i="2"/>
  <c r="M2886" i="38" s="1"/>
  <c r="Q2880" i="2"/>
  <c r="M2887" i="38" s="1"/>
  <c r="Q2881" i="2"/>
  <c r="M2888" i="38" s="1"/>
  <c r="Q2882" i="2"/>
  <c r="M2889" i="38" s="1"/>
  <c r="Q2883" i="2"/>
  <c r="M2890" i="38" s="1"/>
  <c r="Q2884" i="2"/>
  <c r="M2891" i="38" s="1"/>
  <c r="Q2885" i="2"/>
  <c r="M2892" i="38" s="1"/>
  <c r="Q2886" i="2"/>
  <c r="M2893" i="38" s="1"/>
  <c r="Q2887" i="2"/>
  <c r="M2894" i="38" s="1"/>
  <c r="Q2888" i="2"/>
  <c r="M2895" i="38" s="1"/>
  <c r="Q2889" i="2"/>
  <c r="M2896" i="38" s="1"/>
  <c r="M1928" i="38"/>
  <c r="R1921" i="2"/>
  <c r="M1505" i="38"/>
  <c r="R1498" i="2"/>
  <c r="Q1920" i="38"/>
  <c r="Q1921" i="38"/>
  <c r="Q1922" i="38"/>
  <c r="Q1923" i="38"/>
  <c r="Q1924" i="38"/>
  <c r="Q1925" i="38"/>
  <c r="Q1929" i="38"/>
  <c r="Q1930" i="38"/>
  <c r="Q2487" i="2"/>
  <c r="Q3065" i="2"/>
  <c r="M3072" i="38" s="1"/>
  <c r="R3065" i="2"/>
  <c r="Q3066" i="2"/>
  <c r="M3073" i="38" s="1"/>
  <c r="R3066" i="2"/>
  <c r="R3067" i="2"/>
  <c r="Q3068" i="2"/>
  <c r="M3075" i="38" s="1"/>
  <c r="R3068" i="2"/>
  <c r="Q1919" i="38"/>
  <c r="R3915" i="2"/>
  <c r="R3916" i="2"/>
  <c r="R3917" i="2"/>
  <c r="Q3918" i="2"/>
  <c r="M3925" i="38" s="1"/>
  <c r="R3918" i="2"/>
  <c r="Q3919" i="2"/>
  <c r="M3926" i="38" s="1"/>
  <c r="R3919" i="2"/>
  <c r="Q3920" i="2"/>
  <c r="M3927" i="38" s="1"/>
  <c r="R3920" i="2"/>
  <c r="Q3921" i="2"/>
  <c r="M3928" i="38" s="1"/>
  <c r="R3921" i="2"/>
  <c r="Q3922" i="2"/>
  <c r="M3929" i="38" s="1"/>
  <c r="R3922" i="2"/>
  <c r="Q3923" i="2"/>
  <c r="M3930" i="38" s="1"/>
  <c r="R3923" i="2"/>
  <c r="U3957" i="2"/>
  <c r="U3964" i="2" s="1"/>
  <c r="V3957" i="2"/>
  <c r="V3964" i="2" s="1"/>
  <c r="W3957" i="2"/>
  <c r="W3964" i="2" s="1"/>
  <c r="X3957" i="2"/>
  <c r="X3964" i="2" s="1"/>
  <c r="Y3957" i="2"/>
  <c r="Y3964" i="2" s="1"/>
  <c r="Z3957" i="2"/>
  <c r="Z3964" i="2" s="1"/>
  <c r="AA3957" i="2"/>
  <c r="AA3964" i="2" s="1"/>
  <c r="AB3957" i="2"/>
  <c r="AB3964" i="2" s="1"/>
  <c r="AC3957" i="2"/>
  <c r="AC3964" i="2" s="1"/>
  <c r="AD3957" i="2"/>
  <c r="AD3964" i="2" s="1"/>
  <c r="AE3957" i="2"/>
  <c r="AE3964" i="2" s="1"/>
  <c r="AF3957" i="2"/>
  <c r="AF3964" i="2" s="1"/>
  <c r="AG3957" i="2"/>
  <c r="AG3964" i="2" s="1"/>
  <c r="AH3957" i="2"/>
  <c r="AH3964" i="2" s="1"/>
  <c r="AI3957" i="2"/>
  <c r="AI3964" i="2" s="1"/>
  <c r="AJ3957" i="2"/>
  <c r="S3957" i="2"/>
  <c r="S3964" i="2" s="1"/>
  <c r="T3957" i="2"/>
  <c r="T3964" i="2" s="1"/>
  <c r="M3953" i="38"/>
  <c r="M3954" i="38"/>
  <c r="Q3948" i="2"/>
  <c r="M3955" i="38" s="1"/>
  <c r="R3948" i="2"/>
  <c r="Q3949" i="2"/>
  <c r="M3956" i="38" s="1"/>
  <c r="R3949" i="2"/>
  <c r="Q3950" i="2"/>
  <c r="M3957" i="38" s="1"/>
  <c r="R3950" i="2"/>
  <c r="Q3951" i="2"/>
  <c r="M3958" i="38" s="1"/>
  <c r="R3951" i="2"/>
  <c r="Q3952" i="2"/>
  <c r="M3959" i="38" s="1"/>
  <c r="R3952" i="2"/>
  <c r="Q3953" i="2"/>
  <c r="M3960" i="38" s="1"/>
  <c r="R3953" i="2"/>
  <c r="Q3954" i="2"/>
  <c r="M3961" i="38" s="1"/>
  <c r="R3954" i="2"/>
  <c r="Q3955" i="2"/>
  <c r="M3962" i="38" s="1"/>
  <c r="R3955" i="2"/>
  <c r="Q3956" i="2"/>
  <c r="M3963" i="38" s="1"/>
  <c r="R3956" i="2"/>
  <c r="J3964" i="38"/>
  <c r="J3971" i="38" s="1"/>
  <c r="Q2551" i="38"/>
  <c r="P2551" i="38"/>
  <c r="O2551" i="38"/>
  <c r="M3900" i="38"/>
  <c r="R3799" i="2"/>
  <c r="R3800" i="2"/>
  <c r="R3801" i="2"/>
  <c r="R3802" i="2"/>
  <c r="R3803" i="2"/>
  <c r="R3804" i="2"/>
  <c r="R3805" i="2"/>
  <c r="R3064" i="2"/>
  <c r="P3823" i="38"/>
  <c r="Q3823" i="38"/>
  <c r="O3823" i="38"/>
  <c r="Q3924" i="2"/>
  <c r="M3931" i="38" s="1"/>
  <c r="Q3925" i="2"/>
  <c r="M3932" i="38" s="1"/>
  <c r="R3925" i="2"/>
  <c r="J3933" i="2"/>
  <c r="E3933" i="2"/>
  <c r="R3924" i="2"/>
  <c r="K3921" i="2"/>
  <c r="J3921" i="2"/>
  <c r="H3921" i="2"/>
  <c r="E3921" i="2"/>
  <c r="K3920" i="2"/>
  <c r="J3920" i="2"/>
  <c r="H3920" i="2"/>
  <c r="E3920" i="2"/>
  <c r="K3919" i="2"/>
  <c r="J3919" i="2"/>
  <c r="H3919" i="2"/>
  <c r="E3919" i="2"/>
  <c r="K3918" i="2"/>
  <c r="J3918" i="2"/>
  <c r="H3918" i="2"/>
  <c r="E3918" i="2"/>
  <c r="J3913" i="2"/>
  <c r="E3913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AG2535" i="2"/>
  <c r="AH2535" i="2"/>
  <c r="AI2535" i="2"/>
  <c r="S2535" i="2"/>
  <c r="T2535" i="2"/>
  <c r="E2342" i="2"/>
  <c r="J2342" i="2"/>
  <c r="S2342" i="2"/>
  <c r="T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AH2342" i="2"/>
  <c r="AI2342" i="2"/>
  <c r="Q1918" i="38"/>
  <c r="M1918" i="38"/>
  <c r="L2500" i="38"/>
  <c r="K2500" i="38"/>
  <c r="Q2500" i="38"/>
  <c r="P2500" i="38"/>
  <c r="K2542" i="38"/>
  <c r="J2349" i="38"/>
  <c r="L2349" i="38"/>
  <c r="K2349" i="38"/>
  <c r="M2346" i="38"/>
  <c r="R2339" i="2"/>
  <c r="M2347" i="38"/>
  <c r="R2340" i="2"/>
  <c r="M2348" i="38"/>
  <c r="R2341" i="2"/>
  <c r="U2544" i="2"/>
  <c r="U2545" i="2" s="1"/>
  <c r="V2544" i="2"/>
  <c r="V2545" i="2" s="1"/>
  <c r="W2544" i="2"/>
  <c r="W2545" i="2" s="1"/>
  <c r="X2544" i="2"/>
  <c r="X2545" i="2" s="1"/>
  <c r="Y2544" i="2"/>
  <c r="Y2545" i="2" s="1"/>
  <c r="Z2544" i="2"/>
  <c r="Z2545" i="2" s="1"/>
  <c r="AA2544" i="2"/>
  <c r="AA2545" i="2" s="1"/>
  <c r="AB2544" i="2"/>
  <c r="AB2545" i="2" s="1"/>
  <c r="AC2544" i="2"/>
  <c r="AC2545" i="2" s="1"/>
  <c r="AD2544" i="2"/>
  <c r="AD2545" i="2" s="1"/>
  <c r="AE2544" i="2"/>
  <c r="AE2545" i="2" s="1"/>
  <c r="AF2544" i="2"/>
  <c r="AF2545" i="2" s="1"/>
  <c r="AG2544" i="2"/>
  <c r="AG2545" i="2" s="1"/>
  <c r="AH2544" i="2"/>
  <c r="AH2545" i="2" s="1"/>
  <c r="AI2544" i="2"/>
  <c r="AI2545" i="2" s="1"/>
  <c r="AJ2544" i="2"/>
  <c r="AJ2545" i="2" s="1"/>
  <c r="T2544" i="2"/>
  <c r="T2545" i="2" s="1"/>
  <c r="S2544" i="2"/>
  <c r="S2545" i="2" s="1"/>
  <c r="M1546" i="38"/>
  <c r="R1539" i="2"/>
  <c r="M1545" i="38"/>
  <c r="R1538" i="2"/>
  <c r="AA3313" i="2"/>
  <c r="Q3062" i="2"/>
  <c r="M3069" i="38" s="1"/>
  <c r="R3062" i="2"/>
  <c r="Q3063" i="2"/>
  <c r="M3070" i="38" s="1"/>
  <c r="R3063" i="2"/>
  <c r="Q1614" i="2"/>
  <c r="J2542" i="38"/>
  <c r="L2542" i="38"/>
  <c r="Q2542" i="38"/>
  <c r="P2542" i="38"/>
  <c r="O2542" i="38"/>
  <c r="M2541" i="38"/>
  <c r="R2534" i="2"/>
  <c r="M2164" i="38"/>
  <c r="R2157" i="2"/>
  <c r="M2157" i="38"/>
  <c r="R2150" i="2"/>
  <c r="M2158" i="38"/>
  <c r="R2151" i="2"/>
  <c r="M2159" i="38"/>
  <c r="R2152" i="2"/>
  <c r="M2160" i="38"/>
  <c r="R2153" i="2"/>
  <c r="M2161" i="38"/>
  <c r="R2154" i="2"/>
  <c r="M2162" i="38"/>
  <c r="R2155" i="2"/>
  <c r="M2163" i="38"/>
  <c r="R2156" i="2"/>
  <c r="M2165" i="38"/>
  <c r="R2158" i="2"/>
  <c r="R2149" i="2"/>
  <c r="Q1914" i="38"/>
  <c r="Q1915" i="38"/>
  <c r="Q1916" i="38"/>
  <c r="Q1917" i="38"/>
  <c r="M1914" i="38"/>
  <c r="R1907" i="2"/>
  <c r="R1471" i="2"/>
  <c r="M1917" i="38"/>
  <c r="M1915" i="38"/>
  <c r="M1916" i="38"/>
  <c r="AB1511" i="2"/>
  <c r="AC1511" i="2"/>
  <c r="R2477" i="2"/>
  <c r="R2478" i="2" s="1"/>
  <c r="R2479" i="2" s="1"/>
  <c r="S2478" i="2"/>
  <c r="S2479" i="2" s="1"/>
  <c r="T2478" i="2"/>
  <c r="T2479" i="2" s="1"/>
  <c r="U2478" i="2"/>
  <c r="U2479" i="2" s="1"/>
  <c r="V2478" i="2"/>
  <c r="V2479" i="2" s="1"/>
  <c r="W2478" i="2"/>
  <c r="W2479" i="2" s="1"/>
  <c r="X2478" i="2"/>
  <c r="X2479" i="2" s="1"/>
  <c r="Y2478" i="2"/>
  <c r="Y2479" i="2" s="1"/>
  <c r="Z2478" i="2"/>
  <c r="Z2479" i="2" s="1"/>
  <c r="AA2478" i="2"/>
  <c r="AA2479" i="2" s="1"/>
  <c r="AB2478" i="2"/>
  <c r="AB2479" i="2" s="1"/>
  <c r="AC2478" i="2"/>
  <c r="AC2479" i="2" s="1"/>
  <c r="AD2478" i="2"/>
  <c r="AD2479" i="2" s="1"/>
  <c r="AE2478" i="2"/>
  <c r="AE2479" i="2" s="1"/>
  <c r="AF2478" i="2"/>
  <c r="AF2479" i="2" s="1"/>
  <c r="AG2478" i="2"/>
  <c r="AG2479" i="2" s="1"/>
  <c r="AH2478" i="2"/>
  <c r="AH2479" i="2" s="1"/>
  <c r="AI2478" i="2"/>
  <c r="AI2479" i="2" s="1"/>
  <c r="K2485" i="38"/>
  <c r="K2486" i="38" s="1"/>
  <c r="L2485" i="38"/>
  <c r="L2486" i="38" s="1"/>
  <c r="O2485" i="38"/>
  <c r="O2486" i="38" s="1"/>
  <c r="P2485" i="38"/>
  <c r="P2486" i="38" s="1"/>
  <c r="Q2485" i="38"/>
  <c r="Q2486" i="38" s="1"/>
  <c r="J2485" i="38"/>
  <c r="J2486" i="38" s="1"/>
  <c r="AJ3054" i="2"/>
  <c r="Q3054" i="2" s="1"/>
  <c r="M3061" i="38" s="1"/>
  <c r="Q1658" i="2"/>
  <c r="Q3022" i="2"/>
  <c r="M3029" i="38" s="1"/>
  <c r="R3022" i="2"/>
  <c r="Q1392" i="2"/>
  <c r="Q1323" i="2"/>
  <c r="M1560" i="38"/>
  <c r="R1553" i="2"/>
  <c r="O3964" i="38"/>
  <c r="O3971" i="38" s="1"/>
  <c r="P3964" i="38"/>
  <c r="P3971" i="38" s="1"/>
  <c r="Q3964" i="38"/>
  <c r="Q3971" i="38" s="1"/>
  <c r="Q3936" i="2"/>
  <c r="M3943" i="38" s="1"/>
  <c r="R3936" i="2"/>
  <c r="Q3937" i="2"/>
  <c r="M3944" i="38" s="1"/>
  <c r="R3937" i="2"/>
  <c r="Q3938" i="2"/>
  <c r="M3945" i="38" s="1"/>
  <c r="R3938" i="2"/>
  <c r="Q3939" i="2"/>
  <c r="M3946" i="38" s="1"/>
  <c r="R3939" i="2"/>
  <c r="Q3940" i="2"/>
  <c r="M3947" i="38" s="1"/>
  <c r="R3940" i="2"/>
  <c r="M3952" i="38"/>
  <c r="R3935" i="2"/>
  <c r="Q3935" i="2"/>
  <c r="M3942" i="38" s="1"/>
  <c r="M1664" i="38"/>
  <c r="R1657" i="2"/>
  <c r="AJ2497" i="2"/>
  <c r="AA2497" i="2"/>
  <c r="L2504" i="38"/>
  <c r="K2504" i="38"/>
  <c r="Q2504" i="38"/>
  <c r="P2504" i="38"/>
  <c r="O2504" i="38"/>
  <c r="V2497" i="2"/>
  <c r="U2497" i="2"/>
  <c r="X2497" i="2"/>
  <c r="Y2497" i="2"/>
  <c r="Z2497" i="2"/>
  <c r="AB2497" i="2"/>
  <c r="AC2497" i="2"/>
  <c r="AD2497" i="2"/>
  <c r="AE2497" i="2"/>
  <c r="AF2497" i="2"/>
  <c r="AG2497" i="2"/>
  <c r="AH2497" i="2"/>
  <c r="AI2497" i="2"/>
  <c r="T2497" i="2"/>
  <c r="S2497" i="2"/>
  <c r="Q3017" i="2"/>
  <c r="M3024" i="38" s="1"/>
  <c r="R3017" i="2"/>
  <c r="Q1892" i="2"/>
  <c r="S2445" i="2"/>
  <c r="T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K2452" i="38"/>
  <c r="L2452" i="38"/>
  <c r="O2452" i="38"/>
  <c r="P2452" i="38"/>
  <c r="Q2452" i="38"/>
  <c r="J2452" i="38"/>
  <c r="M2451" i="38"/>
  <c r="Q2445" i="2"/>
  <c r="R2443" i="2"/>
  <c r="R2445" i="2" s="1"/>
  <c r="R2256" i="2"/>
  <c r="AC663" i="2"/>
  <c r="O645" i="38"/>
  <c r="O670" i="38" s="1"/>
  <c r="B4" i="66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A4" i="66"/>
  <c r="B25" i="66"/>
  <c r="B47" i="66"/>
  <c r="A25" i="66"/>
  <c r="B20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O20" i="66"/>
  <c r="P20" i="66"/>
  <c r="A20" i="66"/>
  <c r="U2" i="66"/>
  <c r="U8" i="66"/>
  <c r="U10" i="66"/>
  <c r="J2114" i="38"/>
  <c r="R1622" i="2"/>
  <c r="L2203" i="38"/>
  <c r="K2203" i="38"/>
  <c r="S2196" i="2"/>
  <c r="T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T2107" i="2"/>
  <c r="U2107" i="2"/>
  <c r="V2107" i="2"/>
  <c r="W2107" i="2"/>
  <c r="X2107" i="2"/>
  <c r="Y2107" i="2"/>
  <c r="Z2107" i="2"/>
  <c r="AA2107" i="2"/>
  <c r="AB2107" i="2"/>
  <c r="AC2107" i="2"/>
  <c r="AD2107" i="2"/>
  <c r="AE2107" i="2"/>
  <c r="AF2107" i="2"/>
  <c r="AH2107" i="2"/>
  <c r="AI2107" i="2"/>
  <c r="Y49" i="70"/>
  <c r="Z49" i="70" s="1"/>
  <c r="Y50" i="70"/>
  <c r="Z50" i="70" s="1"/>
  <c r="Y51" i="70"/>
  <c r="Z51" i="70" s="1"/>
  <c r="Y52" i="70"/>
  <c r="Z52" i="70" s="1"/>
  <c r="Y53" i="70"/>
  <c r="Z53" i="70" s="1"/>
  <c r="Y54" i="70"/>
  <c r="Z54" i="70" s="1"/>
  <c r="Y55" i="70"/>
  <c r="Z55" i="70" s="1"/>
  <c r="Y56" i="70"/>
  <c r="Z56" i="70" s="1"/>
  <c r="Y57" i="70"/>
  <c r="Z57" i="70" s="1"/>
  <c r="Y58" i="70"/>
  <c r="Z58" i="70" s="1"/>
  <c r="Y59" i="70"/>
  <c r="Z59" i="70" s="1"/>
  <c r="Y60" i="70"/>
  <c r="Z60" i="70" s="1"/>
  <c r="Y61" i="70"/>
  <c r="Z61" i="70" s="1"/>
  <c r="Y62" i="70"/>
  <c r="Z62" i="70" s="1"/>
  <c r="Y63" i="70"/>
  <c r="Z63" i="70" s="1"/>
  <c r="Y64" i="70"/>
  <c r="Z64" i="70" s="1"/>
  <c r="Y65" i="70"/>
  <c r="Z65" i="70" s="1"/>
  <c r="Y66" i="70"/>
  <c r="Z66" i="70" s="1"/>
  <c r="Y67" i="70"/>
  <c r="Z67" i="70" s="1"/>
  <c r="Y68" i="70"/>
  <c r="Z68" i="70" s="1"/>
  <c r="Y69" i="70"/>
  <c r="Z69" i="70" s="1"/>
  <c r="Y70" i="70"/>
  <c r="Z70" i="70" s="1"/>
  <c r="Y71" i="70"/>
  <c r="Z71" i="70" s="1"/>
  <c r="Y72" i="70"/>
  <c r="Z72" i="70" s="1"/>
  <c r="Y73" i="70"/>
  <c r="Z73" i="70" s="1"/>
  <c r="Y74" i="70"/>
  <c r="Z74" i="70" s="1"/>
  <c r="Y75" i="70"/>
  <c r="Z75" i="70" s="1"/>
  <c r="Y76" i="70"/>
  <c r="Z76" i="70" s="1"/>
  <c r="Y77" i="70"/>
  <c r="Z77" i="70" s="1"/>
  <c r="Y78" i="70"/>
  <c r="Z78" i="70" s="1"/>
  <c r="Y79" i="70"/>
  <c r="Z79" i="70" s="1"/>
  <c r="Y80" i="70"/>
  <c r="Z80" i="70" s="1"/>
  <c r="Y81" i="70"/>
  <c r="Z81" i="70" s="1"/>
  <c r="Y82" i="70"/>
  <c r="Z82" i="70" s="1"/>
  <c r="Y83" i="70"/>
  <c r="Z83" i="70" s="1"/>
  <c r="Y84" i="70"/>
  <c r="Z84" i="70" s="1"/>
  <c r="Y85" i="70"/>
  <c r="Z85" i="70" s="1"/>
  <c r="Y86" i="70"/>
  <c r="Z86" i="70" s="1"/>
  <c r="Y87" i="70"/>
  <c r="Z87" i="70" s="1"/>
  <c r="Y88" i="70"/>
  <c r="Z88" i="70" s="1"/>
  <c r="Y89" i="70"/>
  <c r="Z89" i="70" s="1"/>
  <c r="Y90" i="70"/>
  <c r="Z90" i="70" s="1"/>
  <c r="Y91" i="70"/>
  <c r="Z91" i="70" s="1"/>
  <c r="Y92" i="70"/>
  <c r="Z92" i="70" s="1"/>
  <c r="Y93" i="70"/>
  <c r="Z93" i="70" s="1"/>
  <c r="Y94" i="70"/>
  <c r="Z94" i="70" s="1"/>
  <c r="Y95" i="70"/>
  <c r="Z95" i="70" s="1"/>
  <c r="Y96" i="70"/>
  <c r="Z96" i="70" s="1"/>
  <c r="Y97" i="70"/>
  <c r="Z97" i="70" s="1"/>
  <c r="Y98" i="70"/>
  <c r="Z98" i="70" s="1"/>
  <c r="Y99" i="70"/>
  <c r="Z99" i="70" s="1"/>
  <c r="Y100" i="70"/>
  <c r="Z100" i="70" s="1"/>
  <c r="Y101" i="70"/>
  <c r="Z101" i="70" s="1"/>
  <c r="Y102" i="70"/>
  <c r="Z102" i="70" s="1"/>
  <c r="Y103" i="70"/>
  <c r="Z103" i="70" s="1"/>
  <c r="Y104" i="70"/>
  <c r="Z104" i="70" s="1"/>
  <c r="Y105" i="70"/>
  <c r="Z105" i="70" s="1"/>
  <c r="Y106" i="70"/>
  <c r="Z106" i="70" s="1"/>
  <c r="Y107" i="70"/>
  <c r="Z107" i="70" s="1"/>
  <c r="Y108" i="70"/>
  <c r="Z108" i="70" s="1"/>
  <c r="Y109" i="70"/>
  <c r="Z109" i="70" s="1"/>
  <c r="Y110" i="70"/>
  <c r="Z110" i="70" s="1"/>
  <c r="Y111" i="70"/>
  <c r="Z111" i="70" s="1"/>
  <c r="Y112" i="70"/>
  <c r="Z112" i="70" s="1"/>
  <c r="Y113" i="70"/>
  <c r="Z113" i="70" s="1"/>
  <c r="Y114" i="70"/>
  <c r="Z114" i="70" s="1"/>
  <c r="Y115" i="70"/>
  <c r="Z115" i="70" s="1"/>
  <c r="Y116" i="70"/>
  <c r="Z116" i="70" s="1"/>
  <c r="Y117" i="70"/>
  <c r="Z117" i="70" s="1"/>
  <c r="Y118" i="70"/>
  <c r="Z118" i="70" s="1"/>
  <c r="Y119" i="70"/>
  <c r="Z119" i="70" s="1"/>
  <c r="Y120" i="70"/>
  <c r="Z120" i="70" s="1"/>
  <c r="Y121" i="70"/>
  <c r="Z121" i="70" s="1"/>
  <c r="Y122" i="70"/>
  <c r="Z122" i="70" s="1"/>
  <c r="Y123" i="70"/>
  <c r="Z123" i="70" s="1"/>
  <c r="Y124" i="70"/>
  <c r="Z124" i="70" s="1"/>
  <c r="Y125" i="70"/>
  <c r="Z125" i="70" s="1"/>
  <c r="Y126" i="70"/>
  <c r="Z126" i="70" s="1"/>
  <c r="Y127" i="70"/>
  <c r="Z127" i="70" s="1"/>
  <c r="Y128" i="70"/>
  <c r="Z128" i="70" s="1"/>
  <c r="Y129" i="70"/>
  <c r="Z129" i="70" s="1"/>
  <c r="Y130" i="70"/>
  <c r="Z130" i="70" s="1"/>
  <c r="Y131" i="70"/>
  <c r="Z131" i="70" s="1"/>
  <c r="Y132" i="70"/>
  <c r="Z132" i="70" s="1"/>
  <c r="Y133" i="70"/>
  <c r="Z133" i="70" s="1"/>
  <c r="Y134" i="70"/>
  <c r="Z134" i="70" s="1"/>
  <c r="Y135" i="70"/>
  <c r="Z135" i="70" s="1"/>
  <c r="Y136" i="70"/>
  <c r="Z136" i="70" s="1"/>
  <c r="Y137" i="70"/>
  <c r="Z137" i="70" s="1"/>
  <c r="Y138" i="70"/>
  <c r="Z138" i="70" s="1"/>
  <c r="Y139" i="70"/>
  <c r="Z139" i="70" s="1"/>
  <c r="Y140" i="70"/>
  <c r="Z140" i="70" s="1"/>
  <c r="Y141" i="70"/>
  <c r="Z141" i="70" s="1"/>
  <c r="Y142" i="70"/>
  <c r="Z142" i="70" s="1"/>
  <c r="Y143" i="70"/>
  <c r="Z143" i="70" s="1"/>
  <c r="Y144" i="70"/>
  <c r="Z144" i="70" s="1"/>
  <c r="Y145" i="70"/>
  <c r="Z145" i="70" s="1"/>
  <c r="Y146" i="70"/>
  <c r="Z146" i="70" s="1"/>
  <c r="Y147" i="70"/>
  <c r="Z147" i="70" s="1"/>
  <c r="Y148" i="70"/>
  <c r="Z148" i="70" s="1"/>
  <c r="Y149" i="70"/>
  <c r="Z149" i="70" s="1"/>
  <c r="Y150" i="70"/>
  <c r="Z150" i="70" s="1"/>
  <c r="Y151" i="70"/>
  <c r="Z151" i="70" s="1"/>
  <c r="Y152" i="70"/>
  <c r="Z152" i="70" s="1"/>
  <c r="Y153" i="70"/>
  <c r="Z153" i="70" s="1"/>
  <c r="Y154" i="70"/>
  <c r="Z154" i="70" s="1"/>
  <c r="Y155" i="70"/>
  <c r="Z155" i="70" s="1"/>
  <c r="Y156" i="70"/>
  <c r="Z156" i="70" s="1"/>
  <c r="Y157" i="70"/>
  <c r="Z157" i="70" s="1"/>
  <c r="Y158" i="70"/>
  <c r="Z158" i="70" s="1"/>
  <c r="Y159" i="70"/>
  <c r="Z159" i="70" s="1"/>
  <c r="Y160" i="70"/>
  <c r="Z160" i="70" s="1"/>
  <c r="Y161" i="70"/>
  <c r="Z161" i="70" s="1"/>
  <c r="Y162" i="70"/>
  <c r="Z162" i="70" s="1"/>
  <c r="Y163" i="70"/>
  <c r="Z163" i="70" s="1"/>
  <c r="Y164" i="70"/>
  <c r="Z164" i="70" s="1"/>
  <c r="Y165" i="70"/>
  <c r="Z165" i="70" s="1"/>
  <c r="Y166" i="70"/>
  <c r="Z166" i="70" s="1"/>
  <c r="Y167" i="70"/>
  <c r="Z167" i="70" s="1"/>
  <c r="Y168" i="70"/>
  <c r="Z168" i="70" s="1"/>
  <c r="Y169" i="70"/>
  <c r="Z169" i="70" s="1"/>
  <c r="Y170" i="70"/>
  <c r="Z170" i="70" s="1"/>
  <c r="Y171" i="70"/>
  <c r="Z171" i="70" s="1"/>
  <c r="Y172" i="70"/>
  <c r="Z172" i="70" s="1"/>
  <c r="Y173" i="70"/>
  <c r="Z173" i="70" s="1"/>
  <c r="Y174" i="70"/>
  <c r="Z174" i="70" s="1"/>
  <c r="Y175" i="70"/>
  <c r="Z175" i="70" s="1"/>
  <c r="Y176" i="70"/>
  <c r="Z176" i="70" s="1"/>
  <c r="Y177" i="70"/>
  <c r="Z177" i="70" s="1"/>
  <c r="Y178" i="70"/>
  <c r="Z178" i="70" s="1"/>
  <c r="Y179" i="70"/>
  <c r="Z179" i="70" s="1"/>
  <c r="Y180" i="70"/>
  <c r="Z180" i="70" s="1"/>
  <c r="Y181" i="70"/>
  <c r="Z181" i="70" s="1"/>
  <c r="Y182" i="70"/>
  <c r="Z182" i="70" s="1"/>
  <c r="Y183" i="70"/>
  <c r="Z183" i="70" s="1"/>
  <c r="Y184" i="70"/>
  <c r="Z184" i="70" s="1"/>
  <c r="Y185" i="70"/>
  <c r="Z185" i="70" s="1"/>
  <c r="Y186" i="70"/>
  <c r="Z186" i="70" s="1"/>
  <c r="Y187" i="70"/>
  <c r="Z187" i="70" s="1"/>
  <c r="Y188" i="70"/>
  <c r="Z188" i="70" s="1"/>
  <c r="Y189" i="70"/>
  <c r="Z189" i="70" s="1"/>
  <c r="Y190" i="70"/>
  <c r="Z190" i="70" s="1"/>
  <c r="Y191" i="70"/>
  <c r="Z191" i="70" s="1"/>
  <c r="Y192" i="70"/>
  <c r="Z192" i="70" s="1"/>
  <c r="Y193" i="70"/>
  <c r="Z193" i="70" s="1"/>
  <c r="Y194" i="70"/>
  <c r="Z194" i="70" s="1"/>
  <c r="Y195" i="70"/>
  <c r="Z195" i="70" s="1"/>
  <c r="Y196" i="70"/>
  <c r="Z196" i="70" s="1"/>
  <c r="Y197" i="70"/>
  <c r="Z197" i="70" s="1"/>
  <c r="Y198" i="70"/>
  <c r="Z198" i="70" s="1"/>
  <c r="Y199" i="70"/>
  <c r="Z199" i="70" s="1"/>
  <c r="Y200" i="70"/>
  <c r="Z200" i="70" s="1"/>
  <c r="Y201" i="70"/>
  <c r="Z201" i="70" s="1"/>
  <c r="Y202" i="70"/>
  <c r="Z202" i="70" s="1"/>
  <c r="Y203" i="70"/>
  <c r="Z203" i="70" s="1"/>
  <c r="Y204" i="70"/>
  <c r="Z204" i="70" s="1"/>
  <c r="Y205" i="70"/>
  <c r="Z205" i="70" s="1"/>
  <c r="Y206" i="70"/>
  <c r="Z206" i="70" s="1"/>
  <c r="Y207" i="70"/>
  <c r="Z207" i="70" s="1"/>
  <c r="Y208" i="70"/>
  <c r="Z208" i="70" s="1"/>
  <c r="Y209" i="70"/>
  <c r="Z209" i="70" s="1"/>
  <c r="Y210" i="70"/>
  <c r="Z210" i="70" s="1"/>
  <c r="Y211" i="70"/>
  <c r="Z211" i="70" s="1"/>
  <c r="Y212" i="70"/>
  <c r="Z212" i="70" s="1"/>
  <c r="Y213" i="70"/>
  <c r="Z213" i="70" s="1"/>
  <c r="Y214" i="70"/>
  <c r="Z214" i="70" s="1"/>
  <c r="Y215" i="70"/>
  <c r="Z215" i="70" s="1"/>
  <c r="Y216" i="70"/>
  <c r="Z216" i="70" s="1"/>
  <c r="Y217" i="70"/>
  <c r="Z217" i="70" s="1"/>
  <c r="Y218" i="70"/>
  <c r="Z218" i="70" s="1"/>
  <c r="Y219" i="70"/>
  <c r="Z219" i="70" s="1"/>
  <c r="Y220" i="70"/>
  <c r="Z220" i="70" s="1"/>
  <c r="Y221" i="70"/>
  <c r="Z221" i="70" s="1"/>
  <c r="Y222" i="70"/>
  <c r="Z222" i="70" s="1"/>
  <c r="Y223" i="70"/>
  <c r="Z223" i="70" s="1"/>
  <c r="Y224" i="70"/>
  <c r="Z224" i="70" s="1"/>
  <c r="Y225" i="70"/>
  <c r="Z225" i="70" s="1"/>
  <c r="Y226" i="70"/>
  <c r="Z226" i="70" s="1"/>
  <c r="Y227" i="70"/>
  <c r="Z227" i="70" s="1"/>
  <c r="Y228" i="70"/>
  <c r="Z228" i="70" s="1"/>
  <c r="Y229" i="70"/>
  <c r="Z229" i="70" s="1"/>
  <c r="Y230" i="70"/>
  <c r="Z230" i="70" s="1"/>
  <c r="Y231" i="70"/>
  <c r="Z231" i="70" s="1"/>
  <c r="Y232" i="70"/>
  <c r="Z232" i="70" s="1"/>
  <c r="Y233" i="70"/>
  <c r="Z233" i="70" s="1"/>
  <c r="Y234" i="70"/>
  <c r="Z234" i="70" s="1"/>
  <c r="Y235" i="70"/>
  <c r="Z235" i="70" s="1"/>
  <c r="Y236" i="70"/>
  <c r="Z236" i="70" s="1"/>
  <c r="Y237" i="70"/>
  <c r="Z237" i="70" s="1"/>
  <c r="Y238" i="70"/>
  <c r="Z238" i="70" s="1"/>
  <c r="Y239" i="70"/>
  <c r="Z239" i="70" s="1"/>
  <c r="Y240" i="70"/>
  <c r="Z240" i="70" s="1"/>
  <c r="Y241" i="70"/>
  <c r="Z241" i="70" s="1"/>
  <c r="Y242" i="70"/>
  <c r="Z242" i="70" s="1"/>
  <c r="Y243" i="70"/>
  <c r="Z243" i="70" s="1"/>
  <c r="Y244" i="70"/>
  <c r="Z244" i="70" s="1"/>
  <c r="Y245" i="70"/>
  <c r="Z245" i="70" s="1"/>
  <c r="Y246" i="70"/>
  <c r="Z246" i="70" s="1"/>
  <c r="Y247" i="70"/>
  <c r="Z247" i="70" s="1"/>
  <c r="Y248" i="70"/>
  <c r="Z248" i="70" s="1"/>
  <c r="Y249" i="70"/>
  <c r="Z249" i="70" s="1"/>
  <c r="Y250" i="70"/>
  <c r="Z250" i="70" s="1"/>
  <c r="Y251" i="70"/>
  <c r="Z251" i="70" s="1"/>
  <c r="Y252" i="70"/>
  <c r="Z252" i="70" s="1"/>
  <c r="Y253" i="70"/>
  <c r="Z253" i="70" s="1"/>
  <c r="Y254" i="70"/>
  <c r="Z254" i="70" s="1"/>
  <c r="Y255" i="70"/>
  <c r="Z255" i="70" s="1"/>
  <c r="Y256" i="70"/>
  <c r="Z256" i="70" s="1"/>
  <c r="Y257" i="70"/>
  <c r="Z257" i="70" s="1"/>
  <c r="Y258" i="70"/>
  <c r="Z258" i="70" s="1"/>
  <c r="Y259" i="70"/>
  <c r="Z259" i="70" s="1"/>
  <c r="Y260" i="70"/>
  <c r="Z260" i="70" s="1"/>
  <c r="Y261" i="70"/>
  <c r="Z261" i="70" s="1"/>
  <c r="Y262" i="70"/>
  <c r="Z262" i="70" s="1"/>
  <c r="Y263" i="70"/>
  <c r="Z263" i="70" s="1"/>
  <c r="Y264" i="70"/>
  <c r="Z264" i="70" s="1"/>
  <c r="Y265" i="70"/>
  <c r="Z265" i="70" s="1"/>
  <c r="Y266" i="70"/>
  <c r="Z266" i="70" s="1"/>
  <c r="Y267" i="70"/>
  <c r="Z267" i="70" s="1"/>
  <c r="Y268" i="70"/>
  <c r="Z268" i="70" s="1"/>
  <c r="Y269" i="70"/>
  <c r="Z269" i="70" s="1"/>
  <c r="Y270" i="70"/>
  <c r="Z270" i="70" s="1"/>
  <c r="Y271" i="70"/>
  <c r="Z271" i="70" s="1"/>
  <c r="Y272" i="70"/>
  <c r="Z272" i="70" s="1"/>
  <c r="Y273" i="70"/>
  <c r="Z273" i="70" s="1"/>
  <c r="Y274" i="70"/>
  <c r="Z274" i="70" s="1"/>
  <c r="Y275" i="70"/>
  <c r="Z275" i="70" s="1"/>
  <c r="Y276" i="70"/>
  <c r="Z276" i="70" s="1"/>
  <c r="Y277" i="70"/>
  <c r="Z277" i="70" s="1"/>
  <c r="Y278" i="70"/>
  <c r="Z278" i="70" s="1"/>
  <c r="Y279" i="70"/>
  <c r="Z279" i="70" s="1"/>
  <c r="Y280" i="70"/>
  <c r="Z280" i="70" s="1"/>
  <c r="Y281" i="70"/>
  <c r="Z281" i="70" s="1"/>
  <c r="Y282" i="70"/>
  <c r="Z282" i="70" s="1"/>
  <c r="Y283" i="70"/>
  <c r="Z283" i="70" s="1"/>
  <c r="Y284" i="70"/>
  <c r="Z284" i="70" s="1"/>
  <c r="Y285" i="70"/>
  <c r="Z285" i="70" s="1"/>
  <c r="Y286" i="70"/>
  <c r="Z286" i="70" s="1"/>
  <c r="Y287" i="70"/>
  <c r="Z287" i="70" s="1"/>
  <c r="Y288" i="70"/>
  <c r="Z288" i="70" s="1"/>
  <c r="Y289" i="70"/>
  <c r="Z289" i="70" s="1"/>
  <c r="Y290" i="70"/>
  <c r="Z290" i="70" s="1"/>
  <c r="Y291" i="70"/>
  <c r="Z291" i="70" s="1"/>
  <c r="Y292" i="70"/>
  <c r="Z292" i="70" s="1"/>
  <c r="Y293" i="70"/>
  <c r="Z293" i="70" s="1"/>
  <c r="Y294" i="70"/>
  <c r="Z294" i="70" s="1"/>
  <c r="Y295" i="70"/>
  <c r="Z295" i="70" s="1"/>
  <c r="Y296" i="70"/>
  <c r="Z296" i="70" s="1"/>
  <c r="Y297" i="70"/>
  <c r="Z297" i="70" s="1"/>
  <c r="Y298" i="70"/>
  <c r="Z298" i="70" s="1"/>
  <c r="Y299" i="70"/>
  <c r="Z299" i="70" s="1"/>
  <c r="Y300" i="70"/>
  <c r="Z300" i="70" s="1"/>
  <c r="Y301" i="70"/>
  <c r="Z301" i="70" s="1"/>
  <c r="Y302" i="70"/>
  <c r="Z302" i="70" s="1"/>
  <c r="Y303" i="70"/>
  <c r="Z303" i="70" s="1"/>
  <c r="Y304" i="70"/>
  <c r="Z304" i="70" s="1"/>
  <c r="Y305" i="70"/>
  <c r="Z305" i="70" s="1"/>
  <c r="Y306" i="70"/>
  <c r="Z306" i="70" s="1"/>
  <c r="Y307" i="70"/>
  <c r="Z307" i="70" s="1"/>
  <c r="Y308" i="70"/>
  <c r="Z308" i="70" s="1"/>
  <c r="Y309" i="70"/>
  <c r="Z309" i="70" s="1"/>
  <c r="Y310" i="70"/>
  <c r="Z310" i="70" s="1"/>
  <c r="Y311" i="70"/>
  <c r="Z311" i="70" s="1"/>
  <c r="Y312" i="70"/>
  <c r="Z312" i="70" s="1"/>
  <c r="Y313" i="70"/>
  <c r="Z313" i="70" s="1"/>
  <c r="Y314" i="70"/>
  <c r="Z314" i="70" s="1"/>
  <c r="Y315" i="70"/>
  <c r="Z315" i="70" s="1"/>
  <c r="Y316" i="70"/>
  <c r="Z316" i="70" s="1"/>
  <c r="Y317" i="70"/>
  <c r="Z317" i="70" s="1"/>
  <c r="Y318" i="70"/>
  <c r="Z318" i="70" s="1"/>
  <c r="Y319" i="70"/>
  <c r="Z319" i="70" s="1"/>
  <c r="Y320" i="70"/>
  <c r="Z320" i="70" s="1"/>
  <c r="Y321" i="70"/>
  <c r="Z321" i="70" s="1"/>
  <c r="Y322" i="70"/>
  <c r="Z322" i="70" s="1"/>
  <c r="Y323" i="70"/>
  <c r="Z323" i="70" s="1"/>
  <c r="Y324" i="70"/>
  <c r="Z324" i="70" s="1"/>
  <c r="Y325" i="70"/>
  <c r="Z325" i="70" s="1"/>
  <c r="Y326" i="70"/>
  <c r="Z326" i="70" s="1"/>
  <c r="Y327" i="70"/>
  <c r="Z327" i="70" s="1"/>
  <c r="Y328" i="70"/>
  <c r="Z328" i="70" s="1"/>
  <c r="Y329" i="70"/>
  <c r="Z329" i="70" s="1"/>
  <c r="Y330" i="70"/>
  <c r="Z330" i="70" s="1"/>
  <c r="Y331" i="70"/>
  <c r="Z331" i="70" s="1"/>
  <c r="Y332" i="70"/>
  <c r="Z332" i="70" s="1"/>
  <c r="Y333" i="70"/>
  <c r="Z333" i="70" s="1"/>
  <c r="Y334" i="70"/>
  <c r="Z334" i="70" s="1"/>
  <c r="Y335" i="70"/>
  <c r="Z335" i="70" s="1"/>
  <c r="Y336" i="70"/>
  <c r="Z336" i="70" s="1"/>
  <c r="Y337" i="70"/>
  <c r="Z337" i="70" s="1"/>
  <c r="Y338" i="70"/>
  <c r="Z338" i="70" s="1"/>
  <c r="Y339" i="70"/>
  <c r="Z339" i="70" s="1"/>
  <c r="Y340" i="70"/>
  <c r="Z340" i="70" s="1"/>
  <c r="Y341" i="70"/>
  <c r="Z341" i="70" s="1"/>
  <c r="Y342" i="70"/>
  <c r="Z342" i="70" s="1"/>
  <c r="Y343" i="70"/>
  <c r="Z343" i="70" s="1"/>
  <c r="Y344" i="70"/>
  <c r="Z344" i="70" s="1"/>
  <c r="Y345" i="70"/>
  <c r="Z345" i="70" s="1"/>
  <c r="Y346" i="70"/>
  <c r="Z346" i="70" s="1"/>
  <c r="Y347" i="70"/>
  <c r="Z347" i="70" s="1"/>
  <c r="Y348" i="70"/>
  <c r="Z348" i="70" s="1"/>
  <c r="Y349" i="70"/>
  <c r="Z349" i="70" s="1"/>
  <c r="Y350" i="70"/>
  <c r="Z350" i="70" s="1"/>
  <c r="Y351" i="70"/>
  <c r="Z351" i="70" s="1"/>
  <c r="Y352" i="70"/>
  <c r="Z352" i="70" s="1"/>
  <c r="Y353" i="70"/>
  <c r="Z353" i="70" s="1"/>
  <c r="Y354" i="70"/>
  <c r="Z354" i="70" s="1"/>
  <c r="Y355" i="70"/>
  <c r="Z355" i="70" s="1"/>
  <c r="Y356" i="70"/>
  <c r="Z356" i="70" s="1"/>
  <c r="Y357" i="70"/>
  <c r="Z357" i="70" s="1"/>
  <c r="Y358" i="70"/>
  <c r="Z358" i="70" s="1"/>
  <c r="Y359" i="70"/>
  <c r="Z359" i="70" s="1"/>
  <c r="Y360" i="70"/>
  <c r="Z360" i="70" s="1"/>
  <c r="Y361" i="70"/>
  <c r="Z361" i="70" s="1"/>
  <c r="Y362" i="70"/>
  <c r="Z362" i="70" s="1"/>
  <c r="Y363" i="70"/>
  <c r="Z363" i="70" s="1"/>
  <c r="Y364" i="70"/>
  <c r="Z364" i="70" s="1"/>
  <c r="Y365" i="70"/>
  <c r="Z365" i="70" s="1"/>
  <c r="Y366" i="70"/>
  <c r="Z366" i="70" s="1"/>
  <c r="Y367" i="70"/>
  <c r="Z367" i="70" s="1"/>
  <c r="Y368" i="70"/>
  <c r="Z368" i="70" s="1"/>
  <c r="Y369" i="70"/>
  <c r="Z369" i="70" s="1"/>
  <c r="Y370" i="70"/>
  <c r="Z370" i="70" s="1"/>
  <c r="Y371" i="70"/>
  <c r="Z371" i="70" s="1"/>
  <c r="Y372" i="70"/>
  <c r="Z372" i="70" s="1"/>
  <c r="Y373" i="70"/>
  <c r="Z373" i="70" s="1"/>
  <c r="Y374" i="70"/>
  <c r="Z374" i="70" s="1"/>
  <c r="Y375" i="70"/>
  <c r="Z375" i="70" s="1"/>
  <c r="Y376" i="70"/>
  <c r="Z376" i="70" s="1"/>
  <c r="Y377" i="70"/>
  <c r="Z377" i="70" s="1"/>
  <c r="Y378" i="70"/>
  <c r="Z378" i="70" s="1"/>
  <c r="Y379" i="70"/>
  <c r="Z379" i="70" s="1"/>
  <c r="Y380" i="70"/>
  <c r="Z380" i="70" s="1"/>
  <c r="Y381" i="70"/>
  <c r="Z381" i="70" s="1"/>
  <c r="Y382" i="70"/>
  <c r="Z382" i="70" s="1"/>
  <c r="Y383" i="70"/>
  <c r="Z383" i="70" s="1"/>
  <c r="Y384" i="70"/>
  <c r="Z384" i="70" s="1"/>
  <c r="Y385" i="70"/>
  <c r="Z385" i="70" s="1"/>
  <c r="Y386" i="70"/>
  <c r="Z386" i="70" s="1"/>
  <c r="Y387" i="70"/>
  <c r="Z387" i="70" s="1"/>
  <c r="Y388" i="70"/>
  <c r="Z388" i="70" s="1"/>
  <c r="Y389" i="70"/>
  <c r="Z389" i="70" s="1"/>
  <c r="Y390" i="70"/>
  <c r="Z390" i="70" s="1"/>
  <c r="Y391" i="70"/>
  <c r="Z391" i="70" s="1"/>
  <c r="Y392" i="70"/>
  <c r="Z392" i="70" s="1"/>
  <c r="Y393" i="70"/>
  <c r="Z393" i="70" s="1"/>
  <c r="Y394" i="70"/>
  <c r="Z394" i="70" s="1"/>
  <c r="Y395" i="70"/>
  <c r="Z395" i="70" s="1"/>
  <c r="Y396" i="70"/>
  <c r="Z396" i="70" s="1"/>
  <c r="Y397" i="70"/>
  <c r="Z397" i="70" s="1"/>
  <c r="Y398" i="70"/>
  <c r="Z398" i="70" s="1"/>
  <c r="Y399" i="70"/>
  <c r="Z399" i="70" s="1"/>
  <c r="Y400" i="70"/>
  <c r="Z400" i="70" s="1"/>
  <c r="Y401" i="70"/>
  <c r="Z401" i="70" s="1"/>
  <c r="Y402" i="70"/>
  <c r="Z402" i="70" s="1"/>
  <c r="Y403" i="70"/>
  <c r="Z403" i="70" s="1"/>
  <c r="Y404" i="70"/>
  <c r="Z404" i="70" s="1"/>
  <c r="Y405" i="70"/>
  <c r="Z405" i="70" s="1"/>
  <c r="Y406" i="70"/>
  <c r="Z406" i="70" s="1"/>
  <c r="Y407" i="70"/>
  <c r="Z407" i="70" s="1"/>
  <c r="Y408" i="70"/>
  <c r="Z408" i="70" s="1"/>
  <c r="Y409" i="70"/>
  <c r="Z409" i="70" s="1"/>
  <c r="Y410" i="70"/>
  <c r="Z410" i="70" s="1"/>
  <c r="Y411" i="70"/>
  <c r="Z411" i="70" s="1"/>
  <c r="Y412" i="70"/>
  <c r="Z412" i="70" s="1"/>
  <c r="Y413" i="70"/>
  <c r="Z413" i="70" s="1"/>
  <c r="Y414" i="70"/>
  <c r="Z414" i="70" s="1"/>
  <c r="Y415" i="70"/>
  <c r="Z415" i="70" s="1"/>
  <c r="Y416" i="70"/>
  <c r="Z416" i="70" s="1"/>
  <c r="Y417" i="70"/>
  <c r="Z417" i="70" s="1"/>
  <c r="Y418" i="70"/>
  <c r="Z418" i="70" s="1"/>
  <c r="Y419" i="70"/>
  <c r="Z419" i="70" s="1"/>
  <c r="Y420" i="70"/>
  <c r="Z420" i="70" s="1"/>
  <c r="Y421" i="70"/>
  <c r="Z421" i="70" s="1"/>
  <c r="Y422" i="70"/>
  <c r="Z422" i="70" s="1"/>
  <c r="Y423" i="70"/>
  <c r="Z423" i="70" s="1"/>
  <c r="Y424" i="70"/>
  <c r="Z424" i="70" s="1"/>
  <c r="Y425" i="70"/>
  <c r="Z425" i="70" s="1"/>
  <c r="Y426" i="70"/>
  <c r="Z426" i="70" s="1"/>
  <c r="Y427" i="70"/>
  <c r="Z427" i="70" s="1"/>
  <c r="Y428" i="70"/>
  <c r="Z428" i="70" s="1"/>
  <c r="Y429" i="70"/>
  <c r="Z429" i="70" s="1"/>
  <c r="Y430" i="70"/>
  <c r="Z430" i="70" s="1"/>
  <c r="Y431" i="70"/>
  <c r="Z431" i="70" s="1"/>
  <c r="Y432" i="70"/>
  <c r="Z432" i="70" s="1"/>
  <c r="Y433" i="70"/>
  <c r="Z433" i="70" s="1"/>
  <c r="Y434" i="70"/>
  <c r="Z434" i="70" s="1"/>
  <c r="Y435" i="70"/>
  <c r="Z435" i="70" s="1"/>
  <c r="Y436" i="70"/>
  <c r="Z436" i="70" s="1"/>
  <c r="Y437" i="70"/>
  <c r="Z437" i="70" s="1"/>
  <c r="Y438" i="70"/>
  <c r="Z438" i="70" s="1"/>
  <c r="Y439" i="70"/>
  <c r="Z439" i="70" s="1"/>
  <c r="Y440" i="70"/>
  <c r="Z440" i="70" s="1"/>
  <c r="Y441" i="70"/>
  <c r="Z441" i="70" s="1"/>
  <c r="Y442" i="70"/>
  <c r="Z442" i="70" s="1"/>
  <c r="Y443" i="70"/>
  <c r="Z443" i="70" s="1"/>
  <c r="Y444" i="70"/>
  <c r="Z444" i="70" s="1"/>
  <c r="Y445" i="70"/>
  <c r="Z445" i="70" s="1"/>
  <c r="Y446" i="70"/>
  <c r="Z446" i="70" s="1"/>
  <c r="Y447" i="70"/>
  <c r="Z447" i="70" s="1"/>
  <c r="Y448" i="70"/>
  <c r="Z448" i="70" s="1"/>
  <c r="Y449" i="70"/>
  <c r="Z449" i="70" s="1"/>
  <c r="Y450" i="70"/>
  <c r="Z450" i="70" s="1"/>
  <c r="Y451" i="70"/>
  <c r="Z451" i="70" s="1"/>
  <c r="Y452" i="70"/>
  <c r="Z452" i="70" s="1"/>
  <c r="Y453" i="70"/>
  <c r="Z453" i="70" s="1"/>
  <c r="Y454" i="70"/>
  <c r="Z454" i="70" s="1"/>
  <c r="Y455" i="70"/>
  <c r="Z455" i="70" s="1"/>
  <c r="Y456" i="70"/>
  <c r="Z456" i="70" s="1"/>
  <c r="Y457" i="70"/>
  <c r="Z457" i="70" s="1"/>
  <c r="Y458" i="70"/>
  <c r="Z458" i="70" s="1"/>
  <c r="Y459" i="70"/>
  <c r="Z459" i="70" s="1"/>
  <c r="Y460" i="70"/>
  <c r="Z460" i="70" s="1"/>
  <c r="Y461" i="70"/>
  <c r="Z461" i="70" s="1"/>
  <c r="Y462" i="70"/>
  <c r="Z462" i="70" s="1"/>
  <c r="Y463" i="70"/>
  <c r="Z463" i="70" s="1"/>
  <c r="Y464" i="70"/>
  <c r="Z464" i="70" s="1"/>
  <c r="Y465" i="70"/>
  <c r="Z465" i="70" s="1"/>
  <c r="Y466" i="70"/>
  <c r="Z466" i="70" s="1"/>
  <c r="Y467" i="70"/>
  <c r="Z467" i="70" s="1"/>
  <c r="Y468" i="70"/>
  <c r="Z468" i="70" s="1"/>
  <c r="Y469" i="70"/>
  <c r="Z469" i="70" s="1"/>
  <c r="Y470" i="70"/>
  <c r="Z470" i="70" s="1"/>
  <c r="Y471" i="70"/>
  <c r="Z471" i="70" s="1"/>
  <c r="Y472" i="70"/>
  <c r="Z472" i="70" s="1"/>
  <c r="Y473" i="70"/>
  <c r="Z473" i="70" s="1"/>
  <c r="Y474" i="70"/>
  <c r="Z474" i="70" s="1"/>
  <c r="Y475" i="70"/>
  <c r="Z475" i="70" s="1"/>
  <c r="Y476" i="70"/>
  <c r="Z476" i="70" s="1"/>
  <c r="Y477" i="70"/>
  <c r="Z477" i="70" s="1"/>
  <c r="Y478" i="70"/>
  <c r="Z478" i="70" s="1"/>
  <c r="Y479" i="70"/>
  <c r="Z479" i="70" s="1"/>
  <c r="Y480" i="70"/>
  <c r="Z480" i="70" s="1"/>
  <c r="Y481" i="70"/>
  <c r="Z481" i="70" s="1"/>
  <c r="Y482" i="70"/>
  <c r="Z482" i="70" s="1"/>
  <c r="Y483" i="70"/>
  <c r="Z483" i="70" s="1"/>
  <c r="Y484" i="70"/>
  <c r="Z484" i="70" s="1"/>
  <c r="Y485" i="70"/>
  <c r="Z485" i="70" s="1"/>
  <c r="Y486" i="70"/>
  <c r="Z486" i="70" s="1"/>
  <c r="Y487" i="70"/>
  <c r="Z487" i="70" s="1"/>
  <c r="Y488" i="70"/>
  <c r="Z488" i="70" s="1"/>
  <c r="Y489" i="70"/>
  <c r="Z489" i="70" s="1"/>
  <c r="Y490" i="70"/>
  <c r="Z490" i="70" s="1"/>
  <c r="Y491" i="70"/>
  <c r="Z491" i="70" s="1"/>
  <c r="Y492" i="70"/>
  <c r="Z492" i="70" s="1"/>
  <c r="Y493" i="70"/>
  <c r="Z493" i="70" s="1"/>
  <c r="Y494" i="70"/>
  <c r="Z494" i="70" s="1"/>
  <c r="Y495" i="70"/>
  <c r="Z495" i="70" s="1"/>
  <c r="Y496" i="70"/>
  <c r="Z496" i="70" s="1"/>
  <c r="Y497" i="70"/>
  <c r="Z497" i="70" s="1"/>
  <c r="Y498" i="70"/>
  <c r="Z498" i="70" s="1"/>
  <c r="Y499" i="70"/>
  <c r="Z499" i="70" s="1"/>
  <c r="Y500" i="70"/>
  <c r="Z500" i="70" s="1"/>
  <c r="Y501" i="70"/>
  <c r="Z501" i="70" s="1"/>
  <c r="Y502" i="70"/>
  <c r="Z502" i="70" s="1"/>
  <c r="Y503" i="70"/>
  <c r="Z503" i="70" s="1"/>
  <c r="Y504" i="70"/>
  <c r="Z504" i="70" s="1"/>
  <c r="Y505" i="70"/>
  <c r="Z505" i="70" s="1"/>
  <c r="Y506" i="70"/>
  <c r="Z506" i="70" s="1"/>
  <c r="Y507" i="70"/>
  <c r="Z507" i="70" s="1"/>
  <c r="Y508" i="70"/>
  <c r="Z508" i="70" s="1"/>
  <c r="Y509" i="70"/>
  <c r="Z509" i="70" s="1"/>
  <c r="Y510" i="70"/>
  <c r="Z510" i="70" s="1"/>
  <c r="Y511" i="70"/>
  <c r="Z511" i="70" s="1"/>
  <c r="Y512" i="70"/>
  <c r="Z512" i="70" s="1"/>
  <c r="Y513" i="70"/>
  <c r="Z513" i="70" s="1"/>
  <c r="Y514" i="70"/>
  <c r="Z514" i="70" s="1"/>
  <c r="Y515" i="70"/>
  <c r="Z515" i="70" s="1"/>
  <c r="Y516" i="70"/>
  <c r="Z516" i="70" s="1"/>
  <c r="Y517" i="70"/>
  <c r="Z517" i="70" s="1"/>
  <c r="Y518" i="70"/>
  <c r="Z518" i="70" s="1"/>
  <c r="Y519" i="70"/>
  <c r="Z519" i="70" s="1"/>
  <c r="Y520" i="70"/>
  <c r="Z520" i="70" s="1"/>
  <c r="Y521" i="70"/>
  <c r="Z521" i="70" s="1"/>
  <c r="Y522" i="70"/>
  <c r="Z522" i="70" s="1"/>
  <c r="Y523" i="70"/>
  <c r="Z523" i="70" s="1"/>
  <c r="Y524" i="70"/>
  <c r="Z524" i="70" s="1"/>
  <c r="Y525" i="70"/>
  <c r="Z525" i="70" s="1"/>
  <c r="Y526" i="70"/>
  <c r="Z526" i="70" s="1"/>
  <c r="Y527" i="70"/>
  <c r="Z527" i="70" s="1"/>
  <c r="Y528" i="70"/>
  <c r="Z528" i="70" s="1"/>
  <c r="Y529" i="70"/>
  <c r="Z529" i="70" s="1"/>
  <c r="Y530" i="70"/>
  <c r="Z530" i="70" s="1"/>
  <c r="Y531" i="70"/>
  <c r="Z531" i="70" s="1"/>
  <c r="Y532" i="70"/>
  <c r="Z532" i="70" s="1"/>
  <c r="Y533" i="70"/>
  <c r="Z533" i="70" s="1"/>
  <c r="Y534" i="70"/>
  <c r="Z534" i="70" s="1"/>
  <c r="Y535" i="70"/>
  <c r="Z535" i="70" s="1"/>
  <c r="Y536" i="70"/>
  <c r="Z536" i="70" s="1"/>
  <c r="Y537" i="70"/>
  <c r="Z537" i="70" s="1"/>
  <c r="Y538" i="70"/>
  <c r="Z538" i="70" s="1"/>
  <c r="Y539" i="70"/>
  <c r="Z539" i="70" s="1"/>
  <c r="Y540" i="70"/>
  <c r="Z540" i="70" s="1"/>
  <c r="Y541" i="70"/>
  <c r="Z541" i="70" s="1"/>
  <c r="Y542" i="70"/>
  <c r="Z542" i="70" s="1"/>
  <c r="Y543" i="70"/>
  <c r="Z543" i="70" s="1"/>
  <c r="Y544" i="70"/>
  <c r="Z544" i="70" s="1"/>
  <c r="Y545" i="70"/>
  <c r="Z545" i="70" s="1"/>
  <c r="Y546" i="70"/>
  <c r="Z546" i="70" s="1"/>
  <c r="Y547" i="70"/>
  <c r="Z547" i="70" s="1"/>
  <c r="Y548" i="70"/>
  <c r="Z548" i="70" s="1"/>
  <c r="Y549" i="70"/>
  <c r="Z549" i="70" s="1"/>
  <c r="Y550" i="70"/>
  <c r="Z550" i="70" s="1"/>
  <c r="Y551" i="70"/>
  <c r="Z551" i="70" s="1"/>
  <c r="Y552" i="70"/>
  <c r="Z552" i="70" s="1"/>
  <c r="Y553" i="70"/>
  <c r="Z553" i="70" s="1"/>
  <c r="Y554" i="70"/>
  <c r="Z554" i="70" s="1"/>
  <c r="Y555" i="70"/>
  <c r="Z555" i="70" s="1"/>
  <c r="Y556" i="70"/>
  <c r="Z556" i="70" s="1"/>
  <c r="Y557" i="70"/>
  <c r="Z557" i="70" s="1"/>
  <c r="Y558" i="70"/>
  <c r="Z558" i="70" s="1"/>
  <c r="Y559" i="70"/>
  <c r="Z559" i="70" s="1"/>
  <c r="Y560" i="70"/>
  <c r="Z560" i="70" s="1"/>
  <c r="Y561" i="70"/>
  <c r="Z561" i="70" s="1"/>
  <c r="Y562" i="70"/>
  <c r="Z562" i="70" s="1"/>
  <c r="Y563" i="70"/>
  <c r="Z563" i="70" s="1"/>
  <c r="Y564" i="70"/>
  <c r="Z564" i="70" s="1"/>
  <c r="Y565" i="70"/>
  <c r="Z565" i="70" s="1"/>
  <c r="Y566" i="70"/>
  <c r="Z566" i="70" s="1"/>
  <c r="Y567" i="70"/>
  <c r="Z567" i="70" s="1"/>
  <c r="Y568" i="70"/>
  <c r="Z568" i="70" s="1"/>
  <c r="Y569" i="70"/>
  <c r="Z569" i="70" s="1"/>
  <c r="Y570" i="70"/>
  <c r="Z570" i="70" s="1"/>
  <c r="Y571" i="70"/>
  <c r="Z571" i="70" s="1"/>
  <c r="Y572" i="70"/>
  <c r="Z572" i="70" s="1"/>
  <c r="Y573" i="70"/>
  <c r="Z573" i="70" s="1"/>
  <c r="Y574" i="70"/>
  <c r="Z574" i="70" s="1"/>
  <c r="Y575" i="70"/>
  <c r="Z575" i="70" s="1"/>
  <c r="Y576" i="70"/>
  <c r="Z576" i="70" s="1"/>
  <c r="Y577" i="70"/>
  <c r="Z577" i="70" s="1"/>
  <c r="Y578" i="70"/>
  <c r="Z578" i="70" s="1"/>
  <c r="Y579" i="70"/>
  <c r="Z579" i="70" s="1"/>
  <c r="Y580" i="70"/>
  <c r="Z580" i="70" s="1"/>
  <c r="Y581" i="70"/>
  <c r="Z581" i="70" s="1"/>
  <c r="Y582" i="70"/>
  <c r="Z582" i="70" s="1"/>
  <c r="Y583" i="70"/>
  <c r="Z583" i="70" s="1"/>
  <c r="Y584" i="70"/>
  <c r="Z584" i="70" s="1"/>
  <c r="Y585" i="70"/>
  <c r="Z585" i="70" s="1"/>
  <c r="Y586" i="70"/>
  <c r="Z586" i="70" s="1"/>
  <c r="Y587" i="70"/>
  <c r="Z587" i="70" s="1"/>
  <c r="Y588" i="70"/>
  <c r="Z588" i="70" s="1"/>
  <c r="Y589" i="70"/>
  <c r="Z589" i="70" s="1"/>
  <c r="Y590" i="70"/>
  <c r="Z590" i="70" s="1"/>
  <c r="Y591" i="70"/>
  <c r="Z591" i="70" s="1"/>
  <c r="Y592" i="70"/>
  <c r="Z592" i="70" s="1"/>
  <c r="Y593" i="70"/>
  <c r="Z593" i="70" s="1"/>
  <c r="Y594" i="70"/>
  <c r="Z594" i="70" s="1"/>
  <c r="Y595" i="70"/>
  <c r="Z595" i="70" s="1"/>
  <c r="Y596" i="70"/>
  <c r="Z596" i="70" s="1"/>
  <c r="Y597" i="70"/>
  <c r="Z597" i="70" s="1"/>
  <c r="Y598" i="70"/>
  <c r="Z598" i="70" s="1"/>
  <c r="Y599" i="70"/>
  <c r="Z599" i="70" s="1"/>
  <c r="Y600" i="70"/>
  <c r="Z600" i="70" s="1"/>
  <c r="Y601" i="70"/>
  <c r="Z601" i="70" s="1"/>
  <c r="Y602" i="70"/>
  <c r="Z602" i="70" s="1"/>
  <c r="Y603" i="70"/>
  <c r="Z603" i="70" s="1"/>
  <c r="Y604" i="70"/>
  <c r="Z604" i="70" s="1"/>
  <c r="Y605" i="70"/>
  <c r="Z605" i="70" s="1"/>
  <c r="Y606" i="70"/>
  <c r="Z606" i="70" s="1"/>
  <c r="Y607" i="70"/>
  <c r="Z607" i="70" s="1"/>
  <c r="Y608" i="70"/>
  <c r="Z608" i="70" s="1"/>
  <c r="Y609" i="70"/>
  <c r="Z609" i="70" s="1"/>
  <c r="Y610" i="70"/>
  <c r="Z610" i="70" s="1"/>
  <c r="Y611" i="70"/>
  <c r="Z611" i="70" s="1"/>
  <c r="Y612" i="70"/>
  <c r="Z612" i="70" s="1"/>
  <c r="Y613" i="70"/>
  <c r="Z613" i="70" s="1"/>
  <c r="Y614" i="70"/>
  <c r="Z614" i="70" s="1"/>
  <c r="Y615" i="70"/>
  <c r="Z615" i="70" s="1"/>
  <c r="Y616" i="70"/>
  <c r="Z616" i="70" s="1"/>
  <c r="Y617" i="70"/>
  <c r="Z617" i="70" s="1"/>
  <c r="Y618" i="70"/>
  <c r="Z618" i="70" s="1"/>
  <c r="Y619" i="70"/>
  <c r="Z619" i="70" s="1"/>
  <c r="Y620" i="70"/>
  <c r="Z620" i="70" s="1"/>
  <c r="Y621" i="70"/>
  <c r="Z621" i="70" s="1"/>
  <c r="Y622" i="70"/>
  <c r="Z622" i="70" s="1"/>
  <c r="Y623" i="70"/>
  <c r="Z623" i="70" s="1"/>
  <c r="Y624" i="70"/>
  <c r="Z624" i="70" s="1"/>
  <c r="Y625" i="70"/>
  <c r="Z625" i="70" s="1"/>
  <c r="Y626" i="70"/>
  <c r="Z626" i="70" s="1"/>
  <c r="Y627" i="70"/>
  <c r="Z627" i="70" s="1"/>
  <c r="Y628" i="70"/>
  <c r="Z628" i="70" s="1"/>
  <c r="Y629" i="70"/>
  <c r="Z629" i="70" s="1"/>
  <c r="Y630" i="70"/>
  <c r="Z630" i="70" s="1"/>
  <c r="Y631" i="70"/>
  <c r="Z631" i="70" s="1"/>
  <c r="Y632" i="70"/>
  <c r="Z632" i="70" s="1"/>
  <c r="Y633" i="70"/>
  <c r="Z633" i="70" s="1"/>
  <c r="Y634" i="70"/>
  <c r="Z634" i="70" s="1"/>
  <c r="Y635" i="70"/>
  <c r="Z635" i="70" s="1"/>
  <c r="Y636" i="70"/>
  <c r="Z636" i="70" s="1"/>
  <c r="Y637" i="70"/>
  <c r="Z637" i="70" s="1"/>
  <c r="Y638" i="70"/>
  <c r="Z638" i="70" s="1"/>
  <c r="Y639" i="70"/>
  <c r="Z639" i="70" s="1"/>
  <c r="Y640" i="70"/>
  <c r="Z640" i="70" s="1"/>
  <c r="Y641" i="70"/>
  <c r="Z641" i="70" s="1"/>
  <c r="Y642" i="70"/>
  <c r="Z642" i="70" s="1"/>
  <c r="Y643" i="70"/>
  <c r="Z643" i="70" s="1"/>
  <c r="Y644" i="70"/>
  <c r="Z644" i="70" s="1"/>
  <c r="Y645" i="70"/>
  <c r="Z645" i="70" s="1"/>
  <c r="Y646" i="70"/>
  <c r="Z646" i="70" s="1"/>
  <c r="Y647" i="70"/>
  <c r="Z647" i="70" s="1"/>
  <c r="Y648" i="70"/>
  <c r="Z648" i="70" s="1"/>
  <c r="Y649" i="70"/>
  <c r="Z649" i="70" s="1"/>
  <c r="Y650" i="70"/>
  <c r="Z650" i="70" s="1"/>
  <c r="Y651" i="70"/>
  <c r="Z651" i="70" s="1"/>
  <c r="Y652" i="70"/>
  <c r="Z652" i="70" s="1"/>
  <c r="Y653" i="70"/>
  <c r="Z653" i="70" s="1"/>
  <c r="Y654" i="70"/>
  <c r="Z654" i="70" s="1"/>
  <c r="Y655" i="70"/>
  <c r="Z655" i="70" s="1"/>
  <c r="Y656" i="70"/>
  <c r="Z656" i="70" s="1"/>
  <c r="Y657" i="70"/>
  <c r="Z657" i="70" s="1"/>
  <c r="Y658" i="70"/>
  <c r="Z658" i="70" s="1"/>
  <c r="Y659" i="70"/>
  <c r="Z659" i="70" s="1"/>
  <c r="Y660" i="70"/>
  <c r="Z660" i="70" s="1"/>
  <c r="Y661" i="70"/>
  <c r="Z661" i="70" s="1"/>
  <c r="Y662" i="70"/>
  <c r="Z662" i="70" s="1"/>
  <c r="Y663" i="70"/>
  <c r="Z663" i="70" s="1"/>
  <c r="Y664" i="70"/>
  <c r="Z664" i="70" s="1"/>
  <c r="Y665" i="70"/>
  <c r="Z665" i="70" s="1"/>
  <c r="Y666" i="70"/>
  <c r="Z666" i="70" s="1"/>
  <c r="Y667" i="70"/>
  <c r="Z667" i="70" s="1"/>
  <c r="Y668" i="70"/>
  <c r="Z668" i="70" s="1"/>
  <c r="Y669" i="70"/>
  <c r="Z669" i="70" s="1"/>
  <c r="Y670" i="70"/>
  <c r="Z670" i="70" s="1"/>
  <c r="Y671" i="70"/>
  <c r="Z671" i="70" s="1"/>
  <c r="Y672" i="70"/>
  <c r="Z672" i="70" s="1"/>
  <c r="Y673" i="70"/>
  <c r="Z673" i="70" s="1"/>
  <c r="Y674" i="70"/>
  <c r="Z674" i="70" s="1"/>
  <c r="Y675" i="70"/>
  <c r="Z675" i="70" s="1"/>
  <c r="Y676" i="70"/>
  <c r="Z676" i="70" s="1"/>
  <c r="Y677" i="70"/>
  <c r="Z677" i="70" s="1"/>
  <c r="Y678" i="70"/>
  <c r="Z678" i="70" s="1"/>
  <c r="Y679" i="70"/>
  <c r="Z679" i="70" s="1"/>
  <c r="Y680" i="70"/>
  <c r="Z680" i="70" s="1"/>
  <c r="Y681" i="70"/>
  <c r="Z681" i="70" s="1"/>
  <c r="Y682" i="70"/>
  <c r="Z682" i="70" s="1"/>
  <c r="Y683" i="70"/>
  <c r="Z683" i="70" s="1"/>
  <c r="Y684" i="70"/>
  <c r="Z684" i="70" s="1"/>
  <c r="Y685" i="70"/>
  <c r="Z685" i="70" s="1"/>
  <c r="Y686" i="70"/>
  <c r="Z686" i="70" s="1"/>
  <c r="Y687" i="70"/>
  <c r="Z687" i="70" s="1"/>
  <c r="Y688" i="70"/>
  <c r="Z688" i="70" s="1"/>
  <c r="Y689" i="70"/>
  <c r="Z689" i="70" s="1"/>
  <c r="Y690" i="70"/>
  <c r="Z690" i="70" s="1"/>
  <c r="Y691" i="70"/>
  <c r="Z691" i="70" s="1"/>
  <c r="Y692" i="70"/>
  <c r="Z692" i="70" s="1"/>
  <c r="Y693" i="70"/>
  <c r="Z693" i="70" s="1"/>
  <c r="Y694" i="70"/>
  <c r="Z694" i="70" s="1"/>
  <c r="Y695" i="70"/>
  <c r="Z695" i="70" s="1"/>
  <c r="Y696" i="70"/>
  <c r="Z696" i="70" s="1"/>
  <c r="Y697" i="70"/>
  <c r="Z697" i="70" s="1"/>
  <c r="Y698" i="70"/>
  <c r="Z698" i="70" s="1"/>
  <c r="Y699" i="70"/>
  <c r="Z699" i="70" s="1"/>
  <c r="Y700" i="70"/>
  <c r="Z700" i="70" s="1"/>
  <c r="Y701" i="70"/>
  <c r="Z701" i="70" s="1"/>
  <c r="Y702" i="70"/>
  <c r="Z702" i="70" s="1"/>
  <c r="Y703" i="70"/>
  <c r="Z703" i="70" s="1"/>
  <c r="Y704" i="70"/>
  <c r="Z704" i="70" s="1"/>
  <c r="Y705" i="70"/>
  <c r="Z705" i="70" s="1"/>
  <c r="Y706" i="70"/>
  <c r="Z706" i="70" s="1"/>
  <c r="Y707" i="70"/>
  <c r="Z707" i="70" s="1"/>
  <c r="Y708" i="70"/>
  <c r="Z708" i="70" s="1"/>
  <c r="Y709" i="70"/>
  <c r="Z709" i="70" s="1"/>
  <c r="Y710" i="70"/>
  <c r="Z710" i="70" s="1"/>
  <c r="Y711" i="70"/>
  <c r="Z711" i="70" s="1"/>
  <c r="Y712" i="70"/>
  <c r="Z712" i="70" s="1"/>
  <c r="Y713" i="70"/>
  <c r="Z713" i="70" s="1"/>
  <c r="Y714" i="70"/>
  <c r="Z714" i="70" s="1"/>
  <c r="Y715" i="70"/>
  <c r="Z715" i="70" s="1"/>
  <c r="Y716" i="70"/>
  <c r="Z716" i="70" s="1"/>
  <c r="Y717" i="70"/>
  <c r="Z717" i="70" s="1"/>
  <c r="Y718" i="70"/>
  <c r="Z718" i="70" s="1"/>
  <c r="Y719" i="70"/>
  <c r="Z719" i="70" s="1"/>
  <c r="Y720" i="70"/>
  <c r="Z720" i="70" s="1"/>
  <c r="Y721" i="70"/>
  <c r="Z721" i="70" s="1"/>
  <c r="Y722" i="70"/>
  <c r="Z722" i="70" s="1"/>
  <c r="Y723" i="70"/>
  <c r="Z723" i="70" s="1"/>
  <c r="Y724" i="70"/>
  <c r="Z724" i="70" s="1"/>
  <c r="Y725" i="70"/>
  <c r="Z725" i="70" s="1"/>
  <c r="Y726" i="70"/>
  <c r="Z726" i="70" s="1"/>
  <c r="Y727" i="70"/>
  <c r="Z727" i="70" s="1"/>
  <c r="Y728" i="70"/>
  <c r="Z728" i="70" s="1"/>
  <c r="Y729" i="70"/>
  <c r="Z729" i="70" s="1"/>
  <c r="Y730" i="70"/>
  <c r="Z730" i="70" s="1"/>
  <c r="Y731" i="70"/>
  <c r="Z731" i="70" s="1"/>
  <c r="Y732" i="70"/>
  <c r="Z732" i="70" s="1"/>
  <c r="Y733" i="70"/>
  <c r="Z733" i="70" s="1"/>
  <c r="Y734" i="70"/>
  <c r="Z734" i="70" s="1"/>
  <c r="Y735" i="70"/>
  <c r="Z735" i="70" s="1"/>
  <c r="Y736" i="70"/>
  <c r="Z736" i="70" s="1"/>
  <c r="Y737" i="70"/>
  <c r="Z737" i="70" s="1"/>
  <c r="Y738" i="70"/>
  <c r="Z738" i="70" s="1"/>
  <c r="Y739" i="70"/>
  <c r="Z739" i="70" s="1"/>
  <c r="Y740" i="70"/>
  <c r="Z740" i="70" s="1"/>
  <c r="Y741" i="70"/>
  <c r="Z741" i="70" s="1"/>
  <c r="Y742" i="70"/>
  <c r="Z742" i="70" s="1"/>
  <c r="Y743" i="70"/>
  <c r="Z743" i="70" s="1"/>
  <c r="Y744" i="70"/>
  <c r="Z744" i="70" s="1"/>
  <c r="Y745" i="70"/>
  <c r="Z745" i="70" s="1"/>
  <c r="Y746" i="70"/>
  <c r="Z746" i="70" s="1"/>
  <c r="Y747" i="70"/>
  <c r="Z747" i="70" s="1"/>
  <c r="Y748" i="70"/>
  <c r="Z748" i="70" s="1"/>
  <c r="Y749" i="70"/>
  <c r="Z749" i="70" s="1"/>
  <c r="Y750" i="70"/>
  <c r="Z750" i="70" s="1"/>
  <c r="Y751" i="70"/>
  <c r="Z751" i="70" s="1"/>
  <c r="Y752" i="70"/>
  <c r="Z752" i="70" s="1"/>
  <c r="Y753" i="70"/>
  <c r="Z753" i="70" s="1"/>
  <c r="Y754" i="70"/>
  <c r="Z754" i="70" s="1"/>
  <c r="Y755" i="70"/>
  <c r="Z755" i="70" s="1"/>
  <c r="Y756" i="70"/>
  <c r="Z756" i="70" s="1"/>
  <c r="Y757" i="70"/>
  <c r="Z757" i="70" s="1"/>
  <c r="Y758" i="70"/>
  <c r="Z758" i="70" s="1"/>
  <c r="Y759" i="70"/>
  <c r="Z759" i="70" s="1"/>
  <c r="Y760" i="70"/>
  <c r="Z760" i="70" s="1"/>
  <c r="Y761" i="70"/>
  <c r="Z761" i="70" s="1"/>
  <c r="Y762" i="70"/>
  <c r="Z762" i="70" s="1"/>
  <c r="Y763" i="70"/>
  <c r="Z763" i="70" s="1"/>
  <c r="Y764" i="70"/>
  <c r="Z764" i="70" s="1"/>
  <c r="Y765" i="70"/>
  <c r="Z765" i="70" s="1"/>
  <c r="Y766" i="70"/>
  <c r="Z766" i="70" s="1"/>
  <c r="Y767" i="70"/>
  <c r="Z767" i="70" s="1"/>
  <c r="Y768" i="70"/>
  <c r="Z768" i="70" s="1"/>
  <c r="Y769" i="70"/>
  <c r="Z769" i="70" s="1"/>
  <c r="Y770" i="70"/>
  <c r="Z770" i="70" s="1"/>
  <c r="Y771" i="70"/>
  <c r="Z771" i="70" s="1"/>
  <c r="Y772" i="70"/>
  <c r="Z772" i="70" s="1"/>
  <c r="Y773" i="70"/>
  <c r="Z773" i="70" s="1"/>
  <c r="Y774" i="70"/>
  <c r="Z774" i="70" s="1"/>
  <c r="Y775" i="70"/>
  <c r="Z775" i="70" s="1"/>
  <c r="Y776" i="70"/>
  <c r="Z776" i="70" s="1"/>
  <c r="Y777" i="70"/>
  <c r="Z777" i="70" s="1"/>
  <c r="Y778" i="70"/>
  <c r="Z778" i="70" s="1"/>
  <c r="Y779" i="70"/>
  <c r="Z779" i="70" s="1"/>
  <c r="Y780" i="70"/>
  <c r="Z780" i="70" s="1"/>
  <c r="Y781" i="70"/>
  <c r="Z781" i="70" s="1"/>
  <c r="Y782" i="70"/>
  <c r="Z782" i="70" s="1"/>
  <c r="Y783" i="70"/>
  <c r="Z783" i="70" s="1"/>
  <c r="Y784" i="70"/>
  <c r="Z784" i="70" s="1"/>
  <c r="Y785" i="70"/>
  <c r="Z785" i="70" s="1"/>
  <c r="Y786" i="70"/>
  <c r="Z786" i="70" s="1"/>
  <c r="Y787" i="70"/>
  <c r="Z787" i="70" s="1"/>
  <c r="Y788" i="70"/>
  <c r="Z788" i="70" s="1"/>
  <c r="Y789" i="70"/>
  <c r="Z789" i="70" s="1"/>
  <c r="Y790" i="70"/>
  <c r="Z790" i="70" s="1"/>
  <c r="Y791" i="70"/>
  <c r="Z791" i="70" s="1"/>
  <c r="Y792" i="70"/>
  <c r="Z792" i="70" s="1"/>
  <c r="Y793" i="70"/>
  <c r="Z793" i="70" s="1"/>
  <c r="Y794" i="70"/>
  <c r="Z794" i="70" s="1"/>
  <c r="Y795" i="70"/>
  <c r="Z795" i="70" s="1"/>
  <c r="Y796" i="70"/>
  <c r="Z796" i="70" s="1"/>
  <c r="Y797" i="70"/>
  <c r="Z797" i="70" s="1"/>
  <c r="Y798" i="70"/>
  <c r="Z798" i="70" s="1"/>
  <c r="Y799" i="70"/>
  <c r="Z799" i="70" s="1"/>
  <c r="Y800" i="70"/>
  <c r="Z800" i="70" s="1"/>
  <c r="Y801" i="70"/>
  <c r="Z801" i="70" s="1"/>
  <c r="Y802" i="70"/>
  <c r="Z802" i="70" s="1"/>
  <c r="Y803" i="70"/>
  <c r="Z803" i="70" s="1"/>
  <c r="Y804" i="70"/>
  <c r="Z804" i="70" s="1"/>
  <c r="Y805" i="70"/>
  <c r="Z805" i="70" s="1"/>
  <c r="Y806" i="70"/>
  <c r="Z806" i="70" s="1"/>
  <c r="Y807" i="70"/>
  <c r="Z807" i="70" s="1"/>
  <c r="Y808" i="70"/>
  <c r="Z808" i="70" s="1"/>
  <c r="Y809" i="70"/>
  <c r="Z809" i="70" s="1"/>
  <c r="Y810" i="70"/>
  <c r="Z810" i="70" s="1"/>
  <c r="Y811" i="70"/>
  <c r="Z811" i="70" s="1"/>
  <c r="Y812" i="70"/>
  <c r="Z812" i="70" s="1"/>
  <c r="Y813" i="70"/>
  <c r="Z813" i="70" s="1"/>
  <c r="Y814" i="70"/>
  <c r="Z814" i="70" s="1"/>
  <c r="Y815" i="70"/>
  <c r="Z815" i="70" s="1"/>
  <c r="Y816" i="70"/>
  <c r="Z816" i="70" s="1"/>
  <c r="Y817" i="70"/>
  <c r="Z817" i="70" s="1"/>
  <c r="Y818" i="70"/>
  <c r="Z818" i="70" s="1"/>
  <c r="Y819" i="70"/>
  <c r="Z819" i="70" s="1"/>
  <c r="Y820" i="70"/>
  <c r="Z820" i="70" s="1"/>
  <c r="Y821" i="70"/>
  <c r="Z821" i="70" s="1"/>
  <c r="Y822" i="70"/>
  <c r="Z822" i="70" s="1"/>
  <c r="Y823" i="70"/>
  <c r="Z823" i="70" s="1"/>
  <c r="Y824" i="70"/>
  <c r="Z824" i="70" s="1"/>
  <c r="Y825" i="70"/>
  <c r="Z825" i="70" s="1"/>
  <c r="Y826" i="70"/>
  <c r="Z826" i="70" s="1"/>
  <c r="Y827" i="70"/>
  <c r="Z827" i="70" s="1"/>
  <c r="Y828" i="70"/>
  <c r="Z828" i="70" s="1"/>
  <c r="Y829" i="70"/>
  <c r="Z829" i="70" s="1"/>
  <c r="Y830" i="70"/>
  <c r="Z830" i="70" s="1"/>
  <c r="Y831" i="70"/>
  <c r="Z831" i="70" s="1"/>
  <c r="Y832" i="70"/>
  <c r="Z832" i="70" s="1"/>
  <c r="Y833" i="70"/>
  <c r="Z833" i="70" s="1"/>
  <c r="Y834" i="70"/>
  <c r="Z834" i="70" s="1"/>
  <c r="Y835" i="70"/>
  <c r="Z835" i="70" s="1"/>
  <c r="Y836" i="70"/>
  <c r="Z836" i="70" s="1"/>
  <c r="Y837" i="70"/>
  <c r="Z837" i="70" s="1"/>
  <c r="Y838" i="70"/>
  <c r="Z838" i="70" s="1"/>
  <c r="Y839" i="70"/>
  <c r="Z839" i="70" s="1"/>
  <c r="Y840" i="70"/>
  <c r="Z840" i="70" s="1"/>
  <c r="Y841" i="70"/>
  <c r="Z841" i="70" s="1"/>
  <c r="Y842" i="70"/>
  <c r="Z842" i="70" s="1"/>
  <c r="Y843" i="70"/>
  <c r="Z843" i="70" s="1"/>
  <c r="Y844" i="70"/>
  <c r="Z844" i="70" s="1"/>
  <c r="Y845" i="70"/>
  <c r="Z845" i="70" s="1"/>
  <c r="Y846" i="70"/>
  <c r="Z846" i="70" s="1"/>
  <c r="Y847" i="70"/>
  <c r="Z847" i="70" s="1"/>
  <c r="Y848" i="70"/>
  <c r="Z848" i="70" s="1"/>
  <c r="Y849" i="70"/>
  <c r="Z849" i="70" s="1"/>
  <c r="Y850" i="70"/>
  <c r="Z850" i="70" s="1"/>
  <c r="Y851" i="70"/>
  <c r="Z851" i="70" s="1"/>
  <c r="Y852" i="70"/>
  <c r="Z852" i="70" s="1"/>
  <c r="Y853" i="70"/>
  <c r="Z853" i="70" s="1"/>
  <c r="Y854" i="70"/>
  <c r="Z854" i="70" s="1"/>
  <c r="Y855" i="70"/>
  <c r="Z855" i="70" s="1"/>
  <c r="Y856" i="70"/>
  <c r="Z856" i="70" s="1"/>
  <c r="Y857" i="70"/>
  <c r="Z857" i="70" s="1"/>
  <c r="Y858" i="70"/>
  <c r="Z858" i="70" s="1"/>
  <c r="Y859" i="70"/>
  <c r="Z859" i="70" s="1"/>
  <c r="Y860" i="70"/>
  <c r="Z860" i="70" s="1"/>
  <c r="Y861" i="70"/>
  <c r="Z861" i="70" s="1"/>
  <c r="Y862" i="70"/>
  <c r="Z862" i="70" s="1"/>
  <c r="Y863" i="70"/>
  <c r="Z863" i="70" s="1"/>
  <c r="Y864" i="70"/>
  <c r="Z864" i="70" s="1"/>
  <c r="Y865" i="70"/>
  <c r="Z865" i="70" s="1"/>
  <c r="Y866" i="70"/>
  <c r="Z866" i="70" s="1"/>
  <c r="Y867" i="70"/>
  <c r="Z867" i="70" s="1"/>
  <c r="Y868" i="70"/>
  <c r="Z868" i="70" s="1"/>
  <c r="Y869" i="70"/>
  <c r="Z869" i="70" s="1"/>
  <c r="Y870" i="70"/>
  <c r="Z870" i="70" s="1"/>
  <c r="Y871" i="70"/>
  <c r="Z871" i="70" s="1"/>
  <c r="Y872" i="70"/>
  <c r="Z872" i="70" s="1"/>
  <c r="Y873" i="70"/>
  <c r="Z873" i="70" s="1"/>
  <c r="Y874" i="70"/>
  <c r="Z874" i="70" s="1"/>
  <c r="Y875" i="70"/>
  <c r="Z875" i="70" s="1"/>
  <c r="Y876" i="70"/>
  <c r="Z876" i="70" s="1"/>
  <c r="Y877" i="70"/>
  <c r="Z877" i="70" s="1"/>
  <c r="Y878" i="70"/>
  <c r="Z878" i="70" s="1"/>
  <c r="Y879" i="70"/>
  <c r="Z879" i="70" s="1"/>
  <c r="Y880" i="70"/>
  <c r="Z880" i="70" s="1"/>
  <c r="Y881" i="70"/>
  <c r="Z881" i="70" s="1"/>
  <c r="Y882" i="70"/>
  <c r="Z882" i="70" s="1"/>
  <c r="Y883" i="70"/>
  <c r="Z883" i="70" s="1"/>
  <c r="Y884" i="70"/>
  <c r="Z884" i="70" s="1"/>
  <c r="Y885" i="70"/>
  <c r="Z885" i="70" s="1"/>
  <c r="Y886" i="70"/>
  <c r="Z886" i="70" s="1"/>
  <c r="Y887" i="70"/>
  <c r="Z887" i="70" s="1"/>
  <c r="Y888" i="70"/>
  <c r="Z888" i="70" s="1"/>
  <c r="Y889" i="70"/>
  <c r="Z889" i="70" s="1"/>
  <c r="Y890" i="70"/>
  <c r="Z890" i="70" s="1"/>
  <c r="Y891" i="70"/>
  <c r="Z891" i="70" s="1"/>
  <c r="Y892" i="70"/>
  <c r="Z892" i="70" s="1"/>
  <c r="Y893" i="70"/>
  <c r="Z893" i="70" s="1"/>
  <c r="Y894" i="70"/>
  <c r="Z894" i="70" s="1"/>
  <c r="Y895" i="70"/>
  <c r="Z895" i="70" s="1"/>
  <c r="Y896" i="70"/>
  <c r="Z896" i="70" s="1"/>
  <c r="Y897" i="70"/>
  <c r="Z897" i="70" s="1"/>
  <c r="Y898" i="70"/>
  <c r="Z898" i="70" s="1"/>
  <c r="Y899" i="70"/>
  <c r="Z899" i="70" s="1"/>
  <c r="Y900" i="70"/>
  <c r="Z900" i="70" s="1"/>
  <c r="Y901" i="70"/>
  <c r="Z901" i="70" s="1"/>
  <c r="Y902" i="70"/>
  <c r="Z902" i="70" s="1"/>
  <c r="Y903" i="70"/>
  <c r="Z903" i="70" s="1"/>
  <c r="Y904" i="70"/>
  <c r="Z904" i="70" s="1"/>
  <c r="Y905" i="70"/>
  <c r="Z905" i="70" s="1"/>
  <c r="Y906" i="70"/>
  <c r="Z906" i="70" s="1"/>
  <c r="Y907" i="70"/>
  <c r="Z907" i="70" s="1"/>
  <c r="Y908" i="70"/>
  <c r="Z908" i="70" s="1"/>
  <c r="Y909" i="70"/>
  <c r="Z909" i="70" s="1"/>
  <c r="Y910" i="70"/>
  <c r="Z910" i="70" s="1"/>
  <c r="Y911" i="70"/>
  <c r="Z911" i="70" s="1"/>
  <c r="Y912" i="70"/>
  <c r="Z912" i="70" s="1"/>
  <c r="Y913" i="70"/>
  <c r="Z913" i="70" s="1"/>
  <c r="Y914" i="70"/>
  <c r="Z914" i="70" s="1"/>
  <c r="Y915" i="70"/>
  <c r="Z915" i="70" s="1"/>
  <c r="Y916" i="70"/>
  <c r="Z916" i="70" s="1"/>
  <c r="Y917" i="70"/>
  <c r="Z917" i="70" s="1"/>
  <c r="Y918" i="70"/>
  <c r="Z918" i="70" s="1"/>
  <c r="Y919" i="70"/>
  <c r="Z919" i="70" s="1"/>
  <c r="Y920" i="70"/>
  <c r="Z920" i="70" s="1"/>
  <c r="Y921" i="70"/>
  <c r="Z921" i="70" s="1"/>
  <c r="Y922" i="70"/>
  <c r="Z922" i="70" s="1"/>
  <c r="Y923" i="70"/>
  <c r="Z923" i="70" s="1"/>
  <c r="Y924" i="70"/>
  <c r="Z924" i="70" s="1"/>
  <c r="Y925" i="70"/>
  <c r="Z925" i="70" s="1"/>
  <c r="Y926" i="70"/>
  <c r="Z926" i="70" s="1"/>
  <c r="Y927" i="70"/>
  <c r="Z927" i="70" s="1"/>
  <c r="Y928" i="70"/>
  <c r="Z928" i="70" s="1"/>
  <c r="Y929" i="70"/>
  <c r="Z929" i="70" s="1"/>
  <c r="Y930" i="70"/>
  <c r="Z930" i="70" s="1"/>
  <c r="Y931" i="70"/>
  <c r="Z931" i="70" s="1"/>
  <c r="Y932" i="70"/>
  <c r="Z932" i="70" s="1"/>
  <c r="Y933" i="70"/>
  <c r="Z933" i="70" s="1"/>
  <c r="Y934" i="70"/>
  <c r="Z934" i="70" s="1"/>
  <c r="Y935" i="70"/>
  <c r="Z935" i="70" s="1"/>
  <c r="Y936" i="70"/>
  <c r="Z936" i="70" s="1"/>
  <c r="Y937" i="70"/>
  <c r="Z937" i="70" s="1"/>
  <c r="Y938" i="70"/>
  <c r="Z938" i="70" s="1"/>
  <c r="Y939" i="70"/>
  <c r="Z939" i="70" s="1"/>
  <c r="Y940" i="70"/>
  <c r="Z940" i="70" s="1"/>
  <c r="Y941" i="70"/>
  <c r="Z941" i="70" s="1"/>
  <c r="Y942" i="70"/>
  <c r="Z942" i="70" s="1"/>
  <c r="Y943" i="70"/>
  <c r="Z943" i="70" s="1"/>
  <c r="Y944" i="70"/>
  <c r="Z944" i="70" s="1"/>
  <c r="Y945" i="70"/>
  <c r="Z945" i="70" s="1"/>
  <c r="Y946" i="70"/>
  <c r="Z946" i="70" s="1"/>
  <c r="Y947" i="70"/>
  <c r="Z947" i="70" s="1"/>
  <c r="Y948" i="70"/>
  <c r="Z948" i="70" s="1"/>
  <c r="Y949" i="70"/>
  <c r="Z949" i="70" s="1"/>
  <c r="Y950" i="70"/>
  <c r="Z950" i="70" s="1"/>
  <c r="Y951" i="70"/>
  <c r="Z951" i="70" s="1"/>
  <c r="Y952" i="70"/>
  <c r="Z952" i="70" s="1"/>
  <c r="Y953" i="70"/>
  <c r="Z953" i="70" s="1"/>
  <c r="Y954" i="70"/>
  <c r="Z954" i="70" s="1"/>
  <c r="Y955" i="70"/>
  <c r="Z955" i="70" s="1"/>
  <c r="Y956" i="70"/>
  <c r="Z956" i="70" s="1"/>
  <c r="Y957" i="70"/>
  <c r="Z957" i="70" s="1"/>
  <c r="Y958" i="70"/>
  <c r="Z958" i="70" s="1"/>
  <c r="Y959" i="70"/>
  <c r="Z959" i="70" s="1"/>
  <c r="Y960" i="70"/>
  <c r="Z960" i="70" s="1"/>
  <c r="Y961" i="70"/>
  <c r="Z961" i="70" s="1"/>
  <c r="Y962" i="70"/>
  <c r="Z962" i="70" s="1"/>
  <c r="Y963" i="70"/>
  <c r="Z963" i="70" s="1"/>
  <c r="Y964" i="70"/>
  <c r="Z964" i="70" s="1"/>
  <c r="Y965" i="70"/>
  <c r="Z965" i="70" s="1"/>
  <c r="Y966" i="70"/>
  <c r="Z966" i="70" s="1"/>
  <c r="Y967" i="70"/>
  <c r="Z967" i="70" s="1"/>
  <c r="Y968" i="70"/>
  <c r="Z968" i="70" s="1"/>
  <c r="Y969" i="70"/>
  <c r="Z969" i="70" s="1"/>
  <c r="Y970" i="70"/>
  <c r="Z970" i="70" s="1"/>
  <c r="Y971" i="70"/>
  <c r="Z971" i="70" s="1"/>
  <c r="Y972" i="70"/>
  <c r="Z972" i="70" s="1"/>
  <c r="Y973" i="70"/>
  <c r="Z973" i="70" s="1"/>
  <c r="Y974" i="70"/>
  <c r="Z974" i="70" s="1"/>
  <c r="Y975" i="70"/>
  <c r="Z975" i="70" s="1"/>
  <c r="Y976" i="70"/>
  <c r="Z976" i="70" s="1"/>
  <c r="Y977" i="70"/>
  <c r="Z977" i="70" s="1"/>
  <c r="Y978" i="70"/>
  <c r="Z978" i="70" s="1"/>
  <c r="Y979" i="70"/>
  <c r="Z979" i="70" s="1"/>
  <c r="Y980" i="70"/>
  <c r="Z980" i="70" s="1"/>
  <c r="Y981" i="70"/>
  <c r="Z981" i="70" s="1"/>
  <c r="Y982" i="70"/>
  <c r="Z982" i="70" s="1"/>
  <c r="Y983" i="70"/>
  <c r="Z983" i="70" s="1"/>
  <c r="Y984" i="70"/>
  <c r="Z984" i="70" s="1"/>
  <c r="Y985" i="70"/>
  <c r="Z985" i="70" s="1"/>
  <c r="Y986" i="70"/>
  <c r="Z986" i="70" s="1"/>
  <c r="Y987" i="70"/>
  <c r="Z987" i="70" s="1"/>
  <c r="Y988" i="70"/>
  <c r="Z988" i="70" s="1"/>
  <c r="Y989" i="70"/>
  <c r="Z989" i="70" s="1"/>
  <c r="Y990" i="70"/>
  <c r="Z990" i="70" s="1"/>
  <c r="Y991" i="70"/>
  <c r="Z991" i="70" s="1"/>
  <c r="Y992" i="70"/>
  <c r="Z992" i="70" s="1"/>
  <c r="Y993" i="70"/>
  <c r="Z993" i="70" s="1"/>
  <c r="Y994" i="70"/>
  <c r="Z994" i="70" s="1"/>
  <c r="Y995" i="70"/>
  <c r="Z995" i="70" s="1"/>
  <c r="Y996" i="70"/>
  <c r="Z996" i="70" s="1"/>
  <c r="Y997" i="70"/>
  <c r="Z997" i="70" s="1"/>
  <c r="Y998" i="70"/>
  <c r="Z998" i="70" s="1"/>
  <c r="Y999" i="70"/>
  <c r="Z999" i="70" s="1"/>
  <c r="Y1000" i="70"/>
  <c r="Z1000" i="70" s="1"/>
  <c r="Y1001" i="70"/>
  <c r="Z1001" i="70" s="1"/>
  <c r="Y1002" i="70"/>
  <c r="Z1002" i="70" s="1"/>
  <c r="Y1003" i="70"/>
  <c r="Z1003" i="70" s="1"/>
  <c r="Y1004" i="70"/>
  <c r="Z1004" i="70" s="1"/>
  <c r="Y1005" i="70"/>
  <c r="Z1005" i="70" s="1"/>
  <c r="Y1006" i="70"/>
  <c r="Z1006" i="70" s="1"/>
  <c r="Y1007" i="70"/>
  <c r="Z1007" i="70" s="1"/>
  <c r="Y1008" i="70"/>
  <c r="Z1008" i="70" s="1"/>
  <c r="Y1009" i="70"/>
  <c r="Z1009" i="70" s="1"/>
  <c r="Y1010" i="70"/>
  <c r="Z1010" i="70" s="1"/>
  <c r="Y1011" i="70"/>
  <c r="Z1011" i="70" s="1"/>
  <c r="Y1012" i="70"/>
  <c r="Z1012" i="70" s="1"/>
  <c r="Y1013" i="70"/>
  <c r="Z1013" i="70" s="1"/>
  <c r="Y1014" i="70"/>
  <c r="Z1014" i="70" s="1"/>
  <c r="Y1015" i="70"/>
  <c r="Z1015" i="70" s="1"/>
  <c r="Y1016" i="70"/>
  <c r="Z1016" i="70" s="1"/>
  <c r="Y1017" i="70"/>
  <c r="Z1017" i="70" s="1"/>
  <c r="Y1018" i="70"/>
  <c r="Z1018" i="70" s="1"/>
  <c r="Y1019" i="70"/>
  <c r="Z1019" i="70" s="1"/>
  <c r="Y1020" i="70"/>
  <c r="Z1020" i="70" s="1"/>
  <c r="Y1021" i="70"/>
  <c r="Z1021" i="70" s="1"/>
  <c r="Y1022" i="70"/>
  <c r="Z1022" i="70" s="1"/>
  <c r="Y1023" i="70"/>
  <c r="Z1023" i="70" s="1"/>
  <c r="Y1024" i="70"/>
  <c r="Z1024" i="70" s="1"/>
  <c r="Y1025" i="70"/>
  <c r="Z1025" i="70" s="1"/>
  <c r="Y1026" i="70"/>
  <c r="Z1026" i="70" s="1"/>
  <c r="Y1027" i="70"/>
  <c r="Z1027" i="70" s="1"/>
  <c r="Y1028" i="70"/>
  <c r="Z1028" i="70" s="1"/>
  <c r="Y1029" i="70"/>
  <c r="Z1029" i="70" s="1"/>
  <c r="Y1030" i="70"/>
  <c r="Z1030" i="70" s="1"/>
  <c r="Y1031" i="70"/>
  <c r="Z1031" i="70" s="1"/>
  <c r="Y1032" i="70"/>
  <c r="Z1032" i="70" s="1"/>
  <c r="Y1033" i="70"/>
  <c r="Z1033" i="70" s="1"/>
  <c r="Y1034" i="70"/>
  <c r="Z1034" i="70" s="1"/>
  <c r="Y1035" i="70"/>
  <c r="Z1035" i="70" s="1"/>
  <c r="Y1036" i="70"/>
  <c r="Z1036" i="70" s="1"/>
  <c r="Y1037" i="70"/>
  <c r="Z1037" i="70" s="1"/>
  <c r="Y1038" i="70"/>
  <c r="Z1038" i="70" s="1"/>
  <c r="Y1039" i="70"/>
  <c r="Z1039" i="70" s="1"/>
  <c r="Y1040" i="70"/>
  <c r="Z1040" i="70" s="1"/>
  <c r="Y1041" i="70"/>
  <c r="Z1041" i="70" s="1"/>
  <c r="Y1042" i="70"/>
  <c r="Z1042" i="70" s="1"/>
  <c r="Y1043" i="70"/>
  <c r="Z1043" i="70" s="1"/>
  <c r="Y1044" i="70"/>
  <c r="Z1044" i="70" s="1"/>
  <c r="Y1045" i="70"/>
  <c r="Z1045" i="70" s="1"/>
  <c r="Y1046" i="70"/>
  <c r="Z1046" i="70" s="1"/>
  <c r="Y1047" i="70"/>
  <c r="Z1047" i="70" s="1"/>
  <c r="Y7" i="70"/>
  <c r="Z7" i="70" s="1"/>
  <c r="Y8" i="70"/>
  <c r="Z8" i="70" s="1"/>
  <c r="Y9" i="70"/>
  <c r="Z9" i="70" s="1"/>
  <c r="Y10" i="70"/>
  <c r="Z10" i="70" s="1"/>
  <c r="Y11" i="70"/>
  <c r="Z11" i="70" s="1"/>
  <c r="Y12" i="70"/>
  <c r="Z12" i="70" s="1"/>
  <c r="Y13" i="70"/>
  <c r="Z13" i="70" s="1"/>
  <c r="Y14" i="70"/>
  <c r="Z14" i="70" s="1"/>
  <c r="Y15" i="70"/>
  <c r="Z15" i="70" s="1"/>
  <c r="Y16" i="70"/>
  <c r="Z16" i="70" s="1"/>
  <c r="Y17" i="70"/>
  <c r="Z17" i="70" s="1"/>
  <c r="Y18" i="70"/>
  <c r="Z18" i="70" s="1"/>
  <c r="Y19" i="70"/>
  <c r="Z19" i="70" s="1"/>
  <c r="Y20" i="70"/>
  <c r="Z20" i="70" s="1"/>
  <c r="Y21" i="70"/>
  <c r="Z21" i="70" s="1"/>
  <c r="Y22" i="70"/>
  <c r="Z22" i="70" s="1"/>
  <c r="Y23" i="70"/>
  <c r="Z23" i="70" s="1"/>
  <c r="Y24" i="70"/>
  <c r="Z24" i="70" s="1"/>
  <c r="Y25" i="70"/>
  <c r="Z25" i="70" s="1"/>
  <c r="Y26" i="70"/>
  <c r="Z26" i="70" s="1"/>
  <c r="Y27" i="70"/>
  <c r="Z27" i="70" s="1"/>
  <c r="Y28" i="70"/>
  <c r="Z28" i="70" s="1"/>
  <c r="Y29" i="70"/>
  <c r="Z29" i="70" s="1"/>
  <c r="Y30" i="70"/>
  <c r="Z30" i="70" s="1"/>
  <c r="Y31" i="70"/>
  <c r="Z31" i="70" s="1"/>
  <c r="Y32" i="70"/>
  <c r="Z32" i="70" s="1"/>
  <c r="Y33" i="70"/>
  <c r="Z33" i="70" s="1"/>
  <c r="Y34" i="70"/>
  <c r="Z34" i="70" s="1"/>
  <c r="Y35" i="70"/>
  <c r="Z35" i="70" s="1"/>
  <c r="Y36" i="70"/>
  <c r="Z36" i="70" s="1"/>
  <c r="Y37" i="70"/>
  <c r="Z37" i="70" s="1"/>
  <c r="Y38" i="70"/>
  <c r="Z38" i="70" s="1"/>
  <c r="Y39" i="70"/>
  <c r="Z39" i="70" s="1"/>
  <c r="Y40" i="70"/>
  <c r="Z40" i="70" s="1"/>
  <c r="Y41" i="70"/>
  <c r="Z41" i="70" s="1"/>
  <c r="Y42" i="70"/>
  <c r="Z42" i="70" s="1"/>
  <c r="Y43" i="70"/>
  <c r="Z43" i="70" s="1"/>
  <c r="Y44" i="70"/>
  <c r="Z44" i="70" s="1"/>
  <c r="Y45" i="70"/>
  <c r="Z45" i="70" s="1"/>
  <c r="Y46" i="70"/>
  <c r="Z46" i="70" s="1"/>
  <c r="Y47" i="70"/>
  <c r="Z47" i="70" s="1"/>
  <c r="Y48" i="70"/>
  <c r="Z48" i="70" s="1"/>
  <c r="Y6" i="70"/>
  <c r="Z6" i="70" s="1"/>
  <c r="Q2912" i="2"/>
  <c r="M2919" i="38" s="1"/>
  <c r="R2912" i="2"/>
  <c r="M2100" i="38"/>
  <c r="R2093" i="2"/>
  <c r="K2114" i="38"/>
  <c r="L2114" i="38"/>
  <c r="O2114" i="38"/>
  <c r="P2114" i="38"/>
  <c r="Q2114" i="38"/>
  <c r="V710" i="67"/>
  <c r="V709" i="67"/>
  <c r="V708" i="67"/>
  <c r="V705" i="67"/>
  <c r="V704" i="67"/>
  <c r="V619" i="67"/>
  <c r="V618" i="67"/>
  <c r="V617" i="67"/>
  <c r="V616" i="67"/>
  <c r="V615" i="67"/>
  <c r="V535" i="67"/>
  <c r="V534" i="67"/>
  <c r="V494" i="67"/>
  <c r="V464" i="67"/>
  <c r="V133" i="67"/>
  <c r="V104" i="67"/>
  <c r="U865" i="67"/>
  <c r="U711" i="67"/>
  <c r="U710" i="67"/>
  <c r="U709" i="67"/>
  <c r="U708" i="67"/>
  <c r="U707" i="67"/>
  <c r="U705" i="67"/>
  <c r="U704" i="67"/>
  <c r="U619" i="67"/>
  <c r="U618" i="67"/>
  <c r="U617" i="67"/>
  <c r="U616" i="67"/>
  <c r="U615" i="67"/>
  <c r="U605" i="67"/>
  <c r="U535" i="67"/>
  <c r="U534" i="67"/>
  <c r="U494" i="67"/>
  <c r="U464" i="67"/>
  <c r="U168" i="67"/>
  <c r="U133" i="67"/>
  <c r="U119" i="67"/>
  <c r="U104" i="67"/>
  <c r="J2066" i="38"/>
  <c r="M1457" i="38"/>
  <c r="R1450" i="2"/>
  <c r="M1733" i="38"/>
  <c r="R1726" i="2"/>
  <c r="R3778" i="2"/>
  <c r="Q3778" i="2" s="1"/>
  <c r="M3785" i="38" s="1"/>
  <c r="Q3053" i="2"/>
  <c r="M3060" i="38" s="1"/>
  <c r="R3053" i="2"/>
  <c r="R1874" i="2"/>
  <c r="M1881" i="38"/>
  <c r="Q875" i="2"/>
  <c r="R875" i="2"/>
  <c r="Q110" i="2"/>
  <c r="R110" i="2"/>
  <c r="Q9" i="2"/>
  <c r="M16" i="38" s="1"/>
  <c r="R9" i="2"/>
  <c r="Q30" i="2"/>
  <c r="R30" i="2"/>
  <c r="R1610" i="2"/>
  <c r="R2106" i="2"/>
  <c r="R2094" i="2"/>
  <c r="M2101" i="38"/>
  <c r="N1299" i="38"/>
  <c r="N1300" i="38" s="1"/>
  <c r="N1301" i="38" s="1"/>
  <c r="M2202" i="38"/>
  <c r="R2196" i="2"/>
  <c r="O2203" i="38"/>
  <c r="P2203" i="38"/>
  <c r="Q2203" i="38"/>
  <c r="J2203" i="38"/>
  <c r="R1086" i="2"/>
  <c r="M2436" i="38"/>
  <c r="R2429" i="2"/>
  <c r="M2443" i="38"/>
  <c r="R2436" i="2"/>
  <c r="R2131" i="2"/>
  <c r="Q2192" i="2"/>
  <c r="M1727" i="38"/>
  <c r="R1720" i="2"/>
  <c r="Q1889" i="38"/>
  <c r="M2437" i="38"/>
  <c r="R2430" i="2"/>
  <c r="M2438" i="38"/>
  <c r="R2431" i="2"/>
  <c r="M2441" i="38"/>
  <c r="R2434" i="2"/>
  <c r="M2445" i="38"/>
  <c r="R2438" i="2"/>
  <c r="M2442" i="38"/>
  <c r="R2435" i="2"/>
  <c r="M2433" i="38"/>
  <c r="R2427" i="2"/>
  <c r="R2426" i="2"/>
  <c r="AJ3793" i="2"/>
  <c r="Q3785" i="2"/>
  <c r="M3792" i="38" s="1"/>
  <c r="R3785" i="2"/>
  <c r="R3797" i="2"/>
  <c r="Q3797" i="2"/>
  <c r="AJ3816" i="2"/>
  <c r="Q3439" i="2"/>
  <c r="M3446" i="38" s="1"/>
  <c r="R3439" i="2"/>
  <c r="Q3440" i="2"/>
  <c r="M3447" i="38" s="1"/>
  <c r="R3440" i="2"/>
  <c r="Q3416" i="2"/>
  <c r="M3423" i="38" s="1"/>
  <c r="R3416" i="2"/>
  <c r="R3347" i="2"/>
  <c r="Q3347" i="2"/>
  <c r="M3354" i="38" s="1"/>
  <c r="Q3060" i="2"/>
  <c r="M3067" i="38" s="1"/>
  <c r="R3060" i="2"/>
  <c r="Q2934" i="2"/>
  <c r="M2941" i="38" s="1"/>
  <c r="R2934" i="2"/>
  <c r="R2620" i="2"/>
  <c r="Q2620" i="2"/>
  <c r="M2627" i="38" s="1"/>
  <c r="R1776" i="2"/>
  <c r="M1783" i="38"/>
  <c r="Q1586" i="2"/>
  <c r="M2318" i="38"/>
  <c r="R2311" i="2"/>
  <c r="M2528" i="38"/>
  <c r="R2521" i="2"/>
  <c r="M2529" i="38"/>
  <c r="R2522" i="2"/>
  <c r="M2532" i="38"/>
  <c r="R2525" i="2"/>
  <c r="R2363" i="2"/>
  <c r="R2364" i="2"/>
  <c r="M2370" i="38"/>
  <c r="M2371" i="38"/>
  <c r="AJ2342" i="2"/>
  <c r="AG2342" i="2"/>
  <c r="R1672" i="2"/>
  <c r="M1679" i="38"/>
  <c r="M1728" i="38"/>
  <c r="R1721" i="2"/>
  <c r="AJ2405" i="2"/>
  <c r="R2404" i="2"/>
  <c r="Q2199" i="2"/>
  <c r="K2210" i="38"/>
  <c r="L2210" i="38"/>
  <c r="O2210" i="38"/>
  <c r="P2210" i="38"/>
  <c r="Q2210" i="38"/>
  <c r="J2210" i="38"/>
  <c r="S2203" i="2"/>
  <c r="T2203" i="2"/>
  <c r="U2203" i="2"/>
  <c r="V2203" i="2"/>
  <c r="W2203" i="2"/>
  <c r="X2203" i="2"/>
  <c r="Y2203" i="2"/>
  <c r="Z2203" i="2"/>
  <c r="AA2203" i="2"/>
  <c r="AB2203" i="2"/>
  <c r="AC2203" i="2"/>
  <c r="AD2203" i="2"/>
  <c r="AE2203" i="2"/>
  <c r="AF2203" i="2"/>
  <c r="AG2203" i="2"/>
  <c r="AH2203" i="2"/>
  <c r="AI2203" i="2"/>
  <c r="AJ2203" i="2"/>
  <c r="R2199" i="2"/>
  <c r="R2200" i="2"/>
  <c r="R2201" i="2"/>
  <c r="R2202" i="2"/>
  <c r="R2198" i="2"/>
  <c r="M2207" i="38"/>
  <c r="M2208" i="38"/>
  <c r="M2209" i="38"/>
  <c r="M2205" i="38"/>
  <c r="R1904" i="2"/>
  <c r="R1905" i="2"/>
  <c r="M1911" i="38"/>
  <c r="Q1911" i="38"/>
  <c r="M2435" i="38"/>
  <c r="R2428" i="2"/>
  <c r="R2425" i="2"/>
  <c r="M2432" i="38"/>
  <c r="Q2437" i="2"/>
  <c r="R2571" i="2"/>
  <c r="M2578" i="38"/>
  <c r="R1685" i="2"/>
  <c r="R1624" i="2"/>
  <c r="M1630" i="38"/>
  <c r="R2569" i="2"/>
  <c r="M1912" i="38"/>
  <c r="R1903" i="2"/>
  <c r="Q1910" i="38"/>
  <c r="Q1912" i="38"/>
  <c r="BB3" i="58"/>
  <c r="BC3" i="58" s="1"/>
  <c r="BB4" i="58"/>
  <c r="BC4" i="58" s="1"/>
  <c r="BB12" i="58"/>
  <c r="BC12" i="58" s="1"/>
  <c r="BB13" i="58"/>
  <c r="BC13" i="58" s="1"/>
  <c r="BB14" i="58"/>
  <c r="BC14" i="58" s="1"/>
  <c r="BB15" i="58"/>
  <c r="BC15" i="58" s="1"/>
  <c r="BB16" i="58"/>
  <c r="BC16" i="58" s="1"/>
  <c r="BB17" i="58"/>
  <c r="BC17" i="58" s="1"/>
  <c r="BB18" i="58"/>
  <c r="BC18" i="58" s="1"/>
  <c r="BB19" i="58"/>
  <c r="BC19" i="58" s="1"/>
  <c r="BB20" i="58"/>
  <c r="BC20" i="58" s="1"/>
  <c r="BB21" i="58"/>
  <c r="BC21" i="58" s="1"/>
  <c r="BB22" i="58"/>
  <c r="BC22" i="58" s="1"/>
  <c r="BB23" i="58"/>
  <c r="BC23" i="58" s="1"/>
  <c r="BB24" i="58"/>
  <c r="BC24" i="58" s="1"/>
  <c r="BB25" i="58"/>
  <c r="BC25" i="58" s="1"/>
  <c r="BB26" i="58"/>
  <c r="BC26" i="58" s="1"/>
  <c r="BB5" i="58"/>
  <c r="BC5" i="58" s="1"/>
  <c r="BB27" i="58"/>
  <c r="BC27" i="58" s="1"/>
  <c r="BB28" i="58"/>
  <c r="BC28" i="58" s="1"/>
  <c r="BB29" i="58"/>
  <c r="BC29" i="58" s="1"/>
  <c r="BB30" i="58"/>
  <c r="BC30" i="58" s="1"/>
  <c r="BB31" i="58"/>
  <c r="BC31" i="58" s="1"/>
  <c r="BB32" i="58"/>
  <c r="BC32" i="58" s="1"/>
  <c r="BB33" i="58"/>
  <c r="BC33" i="58" s="1"/>
  <c r="BB34" i="58"/>
  <c r="BC34" i="58" s="1"/>
  <c r="BB35" i="58"/>
  <c r="BC35" i="58" s="1"/>
  <c r="BB6" i="58"/>
  <c r="BC6" i="58" s="1"/>
  <c r="BB36" i="58"/>
  <c r="BC36" i="58" s="1"/>
  <c r="BB37" i="58"/>
  <c r="BC37" i="58" s="1"/>
  <c r="BB38" i="58"/>
  <c r="BC38" i="58" s="1"/>
  <c r="BB39" i="58"/>
  <c r="BC39" i="58" s="1"/>
  <c r="BB40" i="58"/>
  <c r="BC40" i="58" s="1"/>
  <c r="BB41" i="58"/>
  <c r="BC41" i="58" s="1"/>
  <c r="BB42" i="58"/>
  <c r="BC42" i="58" s="1"/>
  <c r="BB43" i="58"/>
  <c r="BC43" i="58" s="1"/>
  <c r="BB44" i="58"/>
  <c r="BC44" i="58" s="1"/>
  <c r="BB45" i="58"/>
  <c r="BC45" i="58" s="1"/>
  <c r="BB46" i="58"/>
  <c r="BC46" i="58" s="1"/>
  <c r="BB47" i="58"/>
  <c r="BC47" i="58" s="1"/>
  <c r="BB48" i="58"/>
  <c r="BC48" i="58" s="1"/>
  <c r="BB49" i="58"/>
  <c r="BC49" i="58" s="1"/>
  <c r="BB7" i="58"/>
  <c r="BC7" i="58" s="1"/>
  <c r="BB50" i="58"/>
  <c r="BC50" i="58" s="1"/>
  <c r="BB51" i="58"/>
  <c r="BC51" i="58" s="1"/>
  <c r="BB52" i="58"/>
  <c r="BC52" i="58" s="1"/>
  <c r="BB53" i="58"/>
  <c r="BC53" i="58" s="1"/>
  <c r="BB54" i="58"/>
  <c r="BC54" i="58" s="1"/>
  <c r="BB55" i="58"/>
  <c r="BC55" i="58" s="1"/>
  <c r="BB56" i="58"/>
  <c r="BC56" i="58" s="1"/>
  <c r="BB57" i="58"/>
  <c r="BC57" i="58" s="1"/>
  <c r="BB2" i="58"/>
  <c r="BC2" i="58" s="1"/>
  <c r="BB58" i="58"/>
  <c r="BC58" i="58" s="1"/>
  <c r="BB59" i="58"/>
  <c r="BC59" i="58" s="1"/>
  <c r="BB60" i="58"/>
  <c r="BC60" i="58" s="1"/>
  <c r="BB61" i="58"/>
  <c r="BC61" i="58" s="1"/>
  <c r="BB8" i="58"/>
  <c r="BC8" i="58" s="1"/>
  <c r="BB62" i="58"/>
  <c r="BC62" i="58" s="1"/>
  <c r="BB63" i="58"/>
  <c r="BC63" i="58" s="1"/>
  <c r="BB64" i="58"/>
  <c r="BC64" i="58" s="1"/>
  <c r="BB65" i="58"/>
  <c r="BC65" i="58" s="1"/>
  <c r="BB66" i="58"/>
  <c r="BC66" i="58" s="1"/>
  <c r="BB67" i="58"/>
  <c r="BC67" i="58" s="1"/>
  <c r="BB9" i="58"/>
  <c r="BC9" i="58" s="1"/>
  <c r="BB68" i="58"/>
  <c r="BC68" i="58" s="1"/>
  <c r="BB69" i="58"/>
  <c r="BC69" i="58" s="1"/>
  <c r="BB70" i="58"/>
  <c r="BC70" i="58" s="1"/>
  <c r="BB71" i="58"/>
  <c r="BC71" i="58" s="1"/>
  <c r="BB72" i="58"/>
  <c r="BC72" i="58" s="1"/>
  <c r="BB73" i="58"/>
  <c r="BC73" i="58" s="1"/>
  <c r="BB74" i="58"/>
  <c r="BC74" i="58" s="1"/>
  <c r="BB75" i="58"/>
  <c r="BC75" i="58" s="1"/>
  <c r="BB10" i="58"/>
  <c r="BC10" i="58" s="1"/>
  <c r="BB76" i="58"/>
  <c r="BC76" i="58" s="1"/>
  <c r="BB77" i="58"/>
  <c r="BC77" i="58" s="1"/>
  <c r="BB78" i="58"/>
  <c r="BC78" i="58" s="1"/>
  <c r="BB79" i="58"/>
  <c r="BC79" i="58" s="1"/>
  <c r="BB80" i="58"/>
  <c r="BC80" i="58" s="1"/>
  <c r="BB81" i="58"/>
  <c r="BC81" i="58" s="1"/>
  <c r="BB82" i="58"/>
  <c r="BC82" i="58" s="1"/>
  <c r="BB83" i="58"/>
  <c r="BC83" i="58" s="1"/>
  <c r="BB84" i="58"/>
  <c r="BC84" i="58" s="1"/>
  <c r="BB85" i="58"/>
  <c r="BC85" i="58" s="1"/>
  <c r="BB86" i="58"/>
  <c r="BC86" i="58" s="1"/>
  <c r="BB87" i="58"/>
  <c r="BC87" i="58" s="1"/>
  <c r="BB88" i="58"/>
  <c r="BC88" i="58" s="1"/>
  <c r="BB89" i="58"/>
  <c r="BC89" i="58" s="1"/>
  <c r="BB90" i="58"/>
  <c r="BC90" i="58" s="1"/>
  <c r="BB91" i="58"/>
  <c r="BC91" i="58" s="1"/>
  <c r="BB92" i="58"/>
  <c r="BC92" i="58" s="1"/>
  <c r="BB93" i="58"/>
  <c r="BC93" i="58" s="1"/>
  <c r="BB94" i="58"/>
  <c r="BC94" i="58" s="1"/>
  <c r="BB95" i="58"/>
  <c r="BC95" i="58" s="1"/>
  <c r="BB96" i="58"/>
  <c r="BC96" i="58" s="1"/>
  <c r="BB97" i="58"/>
  <c r="BC97" i="58" s="1"/>
  <c r="BB98" i="58"/>
  <c r="BC98" i="58" s="1"/>
  <c r="BB99" i="58"/>
  <c r="BC99" i="58" s="1"/>
  <c r="BB11" i="58"/>
  <c r="BC11" i="58" s="1"/>
  <c r="AY3" i="58"/>
  <c r="AZ3" i="58" s="1"/>
  <c r="AY4" i="58"/>
  <c r="AZ4" i="58" s="1"/>
  <c r="AY12" i="58"/>
  <c r="AZ12" i="58" s="1"/>
  <c r="AY13" i="58"/>
  <c r="AZ13" i="58" s="1"/>
  <c r="AY14" i="58"/>
  <c r="AZ14" i="58" s="1"/>
  <c r="AY15" i="58"/>
  <c r="AZ15" i="58" s="1"/>
  <c r="AY16" i="58"/>
  <c r="AZ16" i="58" s="1"/>
  <c r="AY17" i="58"/>
  <c r="AZ17" i="58" s="1"/>
  <c r="AY18" i="58"/>
  <c r="AZ18" i="58" s="1"/>
  <c r="AY19" i="58"/>
  <c r="AZ19" i="58" s="1"/>
  <c r="AY20" i="58"/>
  <c r="AZ20" i="58" s="1"/>
  <c r="AY21" i="58"/>
  <c r="AZ21" i="58" s="1"/>
  <c r="AY22" i="58"/>
  <c r="AZ22" i="58" s="1"/>
  <c r="AY23" i="58"/>
  <c r="AZ23" i="58" s="1"/>
  <c r="AY24" i="58"/>
  <c r="AZ24" i="58" s="1"/>
  <c r="AY25" i="58"/>
  <c r="AZ25" i="58" s="1"/>
  <c r="AY26" i="58"/>
  <c r="AZ26" i="58" s="1"/>
  <c r="AY5" i="58"/>
  <c r="AZ5" i="58" s="1"/>
  <c r="AY27" i="58"/>
  <c r="AZ27" i="58" s="1"/>
  <c r="AY28" i="58"/>
  <c r="AZ28" i="58" s="1"/>
  <c r="AY29" i="58"/>
  <c r="AZ29" i="58" s="1"/>
  <c r="AY30" i="58"/>
  <c r="AZ30" i="58" s="1"/>
  <c r="AY31" i="58"/>
  <c r="AZ31" i="58" s="1"/>
  <c r="AY32" i="58"/>
  <c r="AZ32" i="58" s="1"/>
  <c r="AY33" i="58"/>
  <c r="AZ33" i="58" s="1"/>
  <c r="AY34" i="58"/>
  <c r="AZ34" i="58" s="1"/>
  <c r="AY35" i="58"/>
  <c r="AZ35" i="58" s="1"/>
  <c r="AY6" i="58"/>
  <c r="AZ6" i="58" s="1"/>
  <c r="AY36" i="58"/>
  <c r="AZ36" i="58" s="1"/>
  <c r="AY37" i="58"/>
  <c r="AZ37" i="58" s="1"/>
  <c r="AY38" i="58"/>
  <c r="AZ38" i="58" s="1"/>
  <c r="AY39" i="58"/>
  <c r="AZ39" i="58" s="1"/>
  <c r="AY40" i="58"/>
  <c r="AZ40" i="58" s="1"/>
  <c r="AY41" i="58"/>
  <c r="AZ41" i="58" s="1"/>
  <c r="AY42" i="58"/>
  <c r="AZ42" i="58" s="1"/>
  <c r="AY43" i="58"/>
  <c r="AZ43" i="58" s="1"/>
  <c r="AY44" i="58"/>
  <c r="AZ44" i="58" s="1"/>
  <c r="AY45" i="58"/>
  <c r="AZ45" i="58" s="1"/>
  <c r="AY46" i="58"/>
  <c r="AZ46" i="58" s="1"/>
  <c r="AY47" i="58"/>
  <c r="AZ47" i="58" s="1"/>
  <c r="AY48" i="58"/>
  <c r="AZ48" i="58" s="1"/>
  <c r="AY49" i="58"/>
  <c r="AZ49" i="58" s="1"/>
  <c r="AY7" i="58"/>
  <c r="AZ7" i="58" s="1"/>
  <c r="AY50" i="58"/>
  <c r="AZ50" i="58" s="1"/>
  <c r="AY51" i="58"/>
  <c r="AZ51" i="58" s="1"/>
  <c r="AY52" i="58"/>
  <c r="AZ52" i="58" s="1"/>
  <c r="AY53" i="58"/>
  <c r="AZ53" i="58" s="1"/>
  <c r="AY54" i="58"/>
  <c r="AZ54" i="58" s="1"/>
  <c r="AY55" i="58"/>
  <c r="AZ55" i="58" s="1"/>
  <c r="AY56" i="58"/>
  <c r="AZ56" i="58" s="1"/>
  <c r="AY57" i="58"/>
  <c r="AZ57" i="58" s="1"/>
  <c r="AY2" i="58"/>
  <c r="AZ2" i="58" s="1"/>
  <c r="AY58" i="58"/>
  <c r="AZ58" i="58" s="1"/>
  <c r="AY59" i="58"/>
  <c r="AZ59" i="58" s="1"/>
  <c r="AY60" i="58"/>
  <c r="AZ60" i="58" s="1"/>
  <c r="AY61" i="58"/>
  <c r="AZ61" i="58" s="1"/>
  <c r="AY8" i="58"/>
  <c r="AZ8" i="58" s="1"/>
  <c r="AY62" i="58"/>
  <c r="AZ62" i="58" s="1"/>
  <c r="AY63" i="58"/>
  <c r="AZ63" i="58" s="1"/>
  <c r="AY64" i="58"/>
  <c r="AZ64" i="58" s="1"/>
  <c r="AY65" i="58"/>
  <c r="AZ65" i="58" s="1"/>
  <c r="AY66" i="58"/>
  <c r="AZ66" i="58" s="1"/>
  <c r="AY67" i="58"/>
  <c r="AZ67" i="58" s="1"/>
  <c r="AY9" i="58"/>
  <c r="AZ9" i="58" s="1"/>
  <c r="AY68" i="58"/>
  <c r="AZ68" i="58" s="1"/>
  <c r="AY69" i="58"/>
  <c r="AZ69" i="58" s="1"/>
  <c r="AY70" i="58"/>
  <c r="AZ70" i="58" s="1"/>
  <c r="AY71" i="58"/>
  <c r="AZ71" i="58" s="1"/>
  <c r="AY72" i="58"/>
  <c r="AZ72" i="58" s="1"/>
  <c r="AY73" i="58"/>
  <c r="AZ73" i="58" s="1"/>
  <c r="AY74" i="58"/>
  <c r="AZ74" i="58" s="1"/>
  <c r="AY75" i="58"/>
  <c r="AZ75" i="58" s="1"/>
  <c r="AY10" i="58"/>
  <c r="AZ10" i="58" s="1"/>
  <c r="AY76" i="58"/>
  <c r="AZ76" i="58" s="1"/>
  <c r="AY77" i="58"/>
  <c r="AZ77" i="58" s="1"/>
  <c r="AY78" i="58"/>
  <c r="AZ78" i="58" s="1"/>
  <c r="AY79" i="58"/>
  <c r="AZ79" i="58" s="1"/>
  <c r="AY80" i="58"/>
  <c r="AZ80" i="58" s="1"/>
  <c r="AY81" i="58"/>
  <c r="AZ81" i="58" s="1"/>
  <c r="AY82" i="58"/>
  <c r="AZ82" i="58" s="1"/>
  <c r="AY83" i="58"/>
  <c r="AZ83" i="58" s="1"/>
  <c r="AY84" i="58"/>
  <c r="AZ84" i="58" s="1"/>
  <c r="AY85" i="58"/>
  <c r="AZ85" i="58" s="1"/>
  <c r="AY86" i="58"/>
  <c r="AZ86" i="58" s="1"/>
  <c r="AY87" i="58"/>
  <c r="AZ87" i="58" s="1"/>
  <c r="AY88" i="58"/>
  <c r="AZ88" i="58" s="1"/>
  <c r="AY89" i="58"/>
  <c r="AZ89" i="58" s="1"/>
  <c r="AY90" i="58"/>
  <c r="AZ90" i="58" s="1"/>
  <c r="AY91" i="58"/>
  <c r="AZ91" i="58" s="1"/>
  <c r="AY92" i="58"/>
  <c r="AZ92" i="58" s="1"/>
  <c r="AY93" i="58"/>
  <c r="AZ93" i="58" s="1"/>
  <c r="AY94" i="58"/>
  <c r="AZ94" i="58" s="1"/>
  <c r="AY95" i="58"/>
  <c r="AZ95" i="58" s="1"/>
  <c r="AY96" i="58"/>
  <c r="AZ96" i="58" s="1"/>
  <c r="AY97" i="58"/>
  <c r="AZ97" i="58" s="1"/>
  <c r="AY98" i="58"/>
  <c r="AZ98" i="58" s="1"/>
  <c r="AY99" i="58"/>
  <c r="AZ99" i="58" s="1"/>
  <c r="AY11" i="58"/>
  <c r="AZ11" i="58" s="1"/>
  <c r="AV3" i="58"/>
  <c r="AW3" i="58" s="1"/>
  <c r="AV4" i="58"/>
  <c r="AW4" i="58" s="1"/>
  <c r="AV12" i="58"/>
  <c r="AW12" i="58" s="1"/>
  <c r="AV13" i="58"/>
  <c r="AW13" i="58" s="1"/>
  <c r="AV14" i="58"/>
  <c r="AW14" i="58" s="1"/>
  <c r="AV15" i="58"/>
  <c r="AW15" i="58" s="1"/>
  <c r="AV16" i="58"/>
  <c r="AW16" i="58" s="1"/>
  <c r="AV17" i="58"/>
  <c r="AW17" i="58" s="1"/>
  <c r="AV18" i="58"/>
  <c r="AW18" i="58" s="1"/>
  <c r="AV19" i="58"/>
  <c r="AW19" i="58" s="1"/>
  <c r="AV20" i="58"/>
  <c r="AW20" i="58" s="1"/>
  <c r="AV21" i="58"/>
  <c r="AW21" i="58" s="1"/>
  <c r="AV22" i="58"/>
  <c r="AW22" i="58" s="1"/>
  <c r="AV23" i="58"/>
  <c r="AW23" i="58" s="1"/>
  <c r="AV24" i="58"/>
  <c r="AW24" i="58" s="1"/>
  <c r="AV25" i="58"/>
  <c r="AW25" i="58" s="1"/>
  <c r="AV26" i="58"/>
  <c r="AW26" i="58" s="1"/>
  <c r="AV5" i="58"/>
  <c r="AW5" i="58" s="1"/>
  <c r="AV27" i="58"/>
  <c r="AW27" i="58" s="1"/>
  <c r="AV28" i="58"/>
  <c r="AW28" i="58" s="1"/>
  <c r="AV29" i="58"/>
  <c r="AW29" i="58" s="1"/>
  <c r="AV30" i="58"/>
  <c r="AW30" i="58" s="1"/>
  <c r="AV31" i="58"/>
  <c r="AW31" i="58" s="1"/>
  <c r="AV32" i="58"/>
  <c r="AW32" i="58" s="1"/>
  <c r="AV33" i="58"/>
  <c r="AW33" i="58" s="1"/>
  <c r="AV34" i="58"/>
  <c r="AW34" i="58" s="1"/>
  <c r="AV35" i="58"/>
  <c r="AW35" i="58" s="1"/>
  <c r="AV6" i="58"/>
  <c r="AW6" i="58" s="1"/>
  <c r="AV36" i="58"/>
  <c r="AW36" i="58" s="1"/>
  <c r="AV37" i="58"/>
  <c r="AW37" i="58" s="1"/>
  <c r="AV38" i="58"/>
  <c r="AW38" i="58" s="1"/>
  <c r="AV39" i="58"/>
  <c r="AW39" i="58" s="1"/>
  <c r="AV40" i="58"/>
  <c r="AW40" i="58" s="1"/>
  <c r="AV41" i="58"/>
  <c r="AW41" i="58" s="1"/>
  <c r="AV42" i="58"/>
  <c r="AW42" i="58" s="1"/>
  <c r="AV43" i="58"/>
  <c r="AW43" i="58" s="1"/>
  <c r="AV44" i="58"/>
  <c r="AW44" i="58" s="1"/>
  <c r="AV45" i="58"/>
  <c r="AW45" i="58" s="1"/>
  <c r="AV46" i="58"/>
  <c r="AW46" i="58" s="1"/>
  <c r="AV47" i="58"/>
  <c r="AW47" i="58" s="1"/>
  <c r="AV48" i="58"/>
  <c r="AW48" i="58" s="1"/>
  <c r="AV49" i="58"/>
  <c r="AW49" i="58" s="1"/>
  <c r="AV7" i="58"/>
  <c r="AW7" i="58" s="1"/>
  <c r="AV50" i="58"/>
  <c r="AW50" i="58" s="1"/>
  <c r="AV51" i="58"/>
  <c r="AW51" i="58" s="1"/>
  <c r="AV52" i="58"/>
  <c r="AW52" i="58" s="1"/>
  <c r="AV53" i="58"/>
  <c r="AW53" i="58" s="1"/>
  <c r="AV54" i="58"/>
  <c r="AW54" i="58" s="1"/>
  <c r="AV55" i="58"/>
  <c r="AW55" i="58" s="1"/>
  <c r="AV56" i="58"/>
  <c r="AW56" i="58" s="1"/>
  <c r="AV57" i="58"/>
  <c r="AW57" i="58" s="1"/>
  <c r="AV2" i="58"/>
  <c r="AW2" i="58" s="1"/>
  <c r="AV58" i="58"/>
  <c r="AW58" i="58" s="1"/>
  <c r="AV59" i="58"/>
  <c r="AW59" i="58" s="1"/>
  <c r="AV60" i="58"/>
  <c r="AW60" i="58" s="1"/>
  <c r="AV61" i="58"/>
  <c r="AW61" i="58" s="1"/>
  <c r="AV8" i="58"/>
  <c r="AW8" i="58" s="1"/>
  <c r="AV62" i="58"/>
  <c r="AW62" i="58" s="1"/>
  <c r="AV63" i="58"/>
  <c r="AW63" i="58" s="1"/>
  <c r="AV64" i="58"/>
  <c r="AW64" i="58" s="1"/>
  <c r="AV65" i="58"/>
  <c r="AW65" i="58" s="1"/>
  <c r="AV66" i="58"/>
  <c r="AW66" i="58" s="1"/>
  <c r="AV67" i="58"/>
  <c r="AW67" i="58" s="1"/>
  <c r="AV9" i="58"/>
  <c r="AW9" i="58" s="1"/>
  <c r="AV68" i="58"/>
  <c r="AW68" i="58" s="1"/>
  <c r="AV69" i="58"/>
  <c r="AW69" i="58" s="1"/>
  <c r="AV70" i="58"/>
  <c r="AW70" i="58" s="1"/>
  <c r="AV71" i="58"/>
  <c r="AW71" i="58" s="1"/>
  <c r="AV72" i="58"/>
  <c r="AW72" i="58" s="1"/>
  <c r="AV73" i="58"/>
  <c r="AW73" i="58" s="1"/>
  <c r="AV74" i="58"/>
  <c r="AW74" i="58" s="1"/>
  <c r="AV75" i="58"/>
  <c r="AW75" i="58" s="1"/>
  <c r="AV10" i="58"/>
  <c r="AW10" i="58" s="1"/>
  <c r="AV76" i="58"/>
  <c r="AW76" i="58" s="1"/>
  <c r="AV77" i="58"/>
  <c r="AW77" i="58" s="1"/>
  <c r="AV78" i="58"/>
  <c r="AW78" i="58" s="1"/>
  <c r="AV79" i="58"/>
  <c r="AW79" i="58" s="1"/>
  <c r="AV80" i="58"/>
  <c r="AW80" i="58" s="1"/>
  <c r="AV81" i="58"/>
  <c r="AW81" i="58" s="1"/>
  <c r="AV82" i="58"/>
  <c r="AW82" i="58" s="1"/>
  <c r="AV83" i="58"/>
  <c r="AW83" i="58" s="1"/>
  <c r="AV84" i="58"/>
  <c r="AW84" i="58" s="1"/>
  <c r="AV85" i="58"/>
  <c r="AW85" i="58" s="1"/>
  <c r="AV86" i="58"/>
  <c r="AW86" i="58" s="1"/>
  <c r="AV87" i="58"/>
  <c r="AW87" i="58" s="1"/>
  <c r="AV88" i="58"/>
  <c r="AW88" i="58" s="1"/>
  <c r="AV89" i="58"/>
  <c r="AW89" i="58" s="1"/>
  <c r="AV90" i="58"/>
  <c r="AW90" i="58" s="1"/>
  <c r="AV91" i="58"/>
  <c r="AW91" i="58" s="1"/>
  <c r="AV92" i="58"/>
  <c r="AW92" i="58" s="1"/>
  <c r="AV93" i="58"/>
  <c r="AW93" i="58" s="1"/>
  <c r="AV94" i="58"/>
  <c r="AW94" i="58" s="1"/>
  <c r="AV95" i="58"/>
  <c r="AW95" i="58" s="1"/>
  <c r="AV96" i="58"/>
  <c r="AW96" i="58" s="1"/>
  <c r="AV97" i="58"/>
  <c r="AW97" i="58" s="1"/>
  <c r="AV98" i="58"/>
  <c r="AW98" i="58" s="1"/>
  <c r="AV99" i="58"/>
  <c r="AW99" i="58" s="1"/>
  <c r="AV11" i="58"/>
  <c r="AW11" i="58" s="1"/>
  <c r="AS3" i="58"/>
  <c r="AT3" i="58" s="1"/>
  <c r="AS4" i="58"/>
  <c r="AT4" i="58" s="1"/>
  <c r="AS12" i="58"/>
  <c r="AT12" i="58" s="1"/>
  <c r="AS13" i="58"/>
  <c r="AT13" i="58" s="1"/>
  <c r="AS14" i="58"/>
  <c r="AT14" i="58" s="1"/>
  <c r="AS15" i="58"/>
  <c r="AT15" i="58" s="1"/>
  <c r="AS16" i="58"/>
  <c r="AT16" i="58" s="1"/>
  <c r="AS17" i="58"/>
  <c r="AT17" i="58" s="1"/>
  <c r="AS18" i="58"/>
  <c r="AT18" i="58" s="1"/>
  <c r="AS19" i="58"/>
  <c r="AT19" i="58" s="1"/>
  <c r="AS20" i="58"/>
  <c r="AT20" i="58" s="1"/>
  <c r="AS21" i="58"/>
  <c r="AT21" i="58" s="1"/>
  <c r="AS22" i="58"/>
  <c r="AT22" i="58" s="1"/>
  <c r="AS23" i="58"/>
  <c r="AT23" i="58" s="1"/>
  <c r="AS24" i="58"/>
  <c r="AT24" i="58" s="1"/>
  <c r="AS25" i="58"/>
  <c r="AT25" i="58" s="1"/>
  <c r="AS26" i="58"/>
  <c r="AT26" i="58" s="1"/>
  <c r="AS5" i="58"/>
  <c r="AT5" i="58" s="1"/>
  <c r="AS27" i="58"/>
  <c r="AT27" i="58" s="1"/>
  <c r="AS28" i="58"/>
  <c r="AT28" i="58" s="1"/>
  <c r="AS29" i="58"/>
  <c r="AT29" i="58" s="1"/>
  <c r="AS30" i="58"/>
  <c r="AT30" i="58" s="1"/>
  <c r="AS31" i="58"/>
  <c r="AT31" i="58" s="1"/>
  <c r="AS32" i="58"/>
  <c r="AT32" i="58" s="1"/>
  <c r="AS33" i="58"/>
  <c r="AT33" i="58" s="1"/>
  <c r="AS34" i="58"/>
  <c r="AT34" i="58" s="1"/>
  <c r="AS35" i="58"/>
  <c r="AT35" i="58" s="1"/>
  <c r="AS6" i="58"/>
  <c r="AT6" i="58" s="1"/>
  <c r="AS36" i="58"/>
  <c r="AT36" i="58" s="1"/>
  <c r="AS37" i="58"/>
  <c r="AT37" i="58" s="1"/>
  <c r="AS38" i="58"/>
  <c r="AT38" i="58" s="1"/>
  <c r="AS39" i="58"/>
  <c r="AT39" i="58" s="1"/>
  <c r="AS40" i="58"/>
  <c r="AT40" i="58" s="1"/>
  <c r="AS41" i="58"/>
  <c r="AT41" i="58" s="1"/>
  <c r="AS42" i="58"/>
  <c r="AT42" i="58" s="1"/>
  <c r="AS43" i="58"/>
  <c r="AT43" i="58" s="1"/>
  <c r="AS44" i="58"/>
  <c r="AT44" i="58" s="1"/>
  <c r="AS45" i="58"/>
  <c r="AT45" i="58" s="1"/>
  <c r="AS46" i="58"/>
  <c r="AT46" i="58" s="1"/>
  <c r="AS47" i="58"/>
  <c r="AT47" i="58" s="1"/>
  <c r="AS48" i="58"/>
  <c r="AT48" i="58" s="1"/>
  <c r="AS49" i="58"/>
  <c r="AT49" i="58" s="1"/>
  <c r="AS7" i="58"/>
  <c r="AT7" i="58" s="1"/>
  <c r="AS50" i="58"/>
  <c r="AT50" i="58" s="1"/>
  <c r="AS51" i="58"/>
  <c r="AT51" i="58" s="1"/>
  <c r="AS52" i="58"/>
  <c r="AT52" i="58" s="1"/>
  <c r="AS53" i="58"/>
  <c r="AT53" i="58" s="1"/>
  <c r="AS54" i="58"/>
  <c r="AT54" i="58" s="1"/>
  <c r="AS55" i="58"/>
  <c r="AT55" i="58" s="1"/>
  <c r="AS56" i="58"/>
  <c r="AT56" i="58" s="1"/>
  <c r="AS57" i="58"/>
  <c r="AT57" i="58" s="1"/>
  <c r="AS2" i="58"/>
  <c r="AT2" i="58" s="1"/>
  <c r="AS58" i="58"/>
  <c r="AT58" i="58" s="1"/>
  <c r="AS59" i="58"/>
  <c r="AT59" i="58" s="1"/>
  <c r="AS60" i="58"/>
  <c r="AT60" i="58" s="1"/>
  <c r="AS61" i="58"/>
  <c r="AT61" i="58" s="1"/>
  <c r="AS8" i="58"/>
  <c r="AT8" i="58" s="1"/>
  <c r="AS62" i="58"/>
  <c r="AT62" i="58" s="1"/>
  <c r="AS63" i="58"/>
  <c r="AT63" i="58" s="1"/>
  <c r="AS64" i="58"/>
  <c r="AT64" i="58" s="1"/>
  <c r="AS65" i="58"/>
  <c r="AT65" i="58" s="1"/>
  <c r="AS66" i="58"/>
  <c r="AT66" i="58" s="1"/>
  <c r="AS67" i="58"/>
  <c r="AT67" i="58" s="1"/>
  <c r="AS9" i="58"/>
  <c r="AT9" i="58" s="1"/>
  <c r="AS68" i="58"/>
  <c r="AT68" i="58" s="1"/>
  <c r="AS69" i="58"/>
  <c r="AT69" i="58" s="1"/>
  <c r="AS70" i="58"/>
  <c r="AT70" i="58" s="1"/>
  <c r="AS71" i="58"/>
  <c r="AT71" i="58" s="1"/>
  <c r="AS72" i="58"/>
  <c r="AT72" i="58" s="1"/>
  <c r="AS73" i="58"/>
  <c r="AT73" i="58" s="1"/>
  <c r="AS74" i="58"/>
  <c r="AT74" i="58" s="1"/>
  <c r="AS75" i="58"/>
  <c r="AT75" i="58" s="1"/>
  <c r="AS10" i="58"/>
  <c r="AT10" i="58" s="1"/>
  <c r="AS76" i="58"/>
  <c r="AT76" i="58" s="1"/>
  <c r="AS77" i="58"/>
  <c r="AT77" i="58" s="1"/>
  <c r="AS78" i="58"/>
  <c r="AT78" i="58" s="1"/>
  <c r="AS79" i="58"/>
  <c r="AT79" i="58" s="1"/>
  <c r="AS80" i="58"/>
  <c r="AT80" i="58" s="1"/>
  <c r="AS81" i="58"/>
  <c r="AT81" i="58" s="1"/>
  <c r="AS82" i="58"/>
  <c r="AT82" i="58" s="1"/>
  <c r="AS83" i="58"/>
  <c r="AT83" i="58" s="1"/>
  <c r="AS84" i="58"/>
  <c r="AT84" i="58" s="1"/>
  <c r="AS85" i="58"/>
  <c r="AT85" i="58" s="1"/>
  <c r="AS86" i="58"/>
  <c r="AT86" i="58" s="1"/>
  <c r="AS87" i="58"/>
  <c r="AT87" i="58" s="1"/>
  <c r="AS88" i="58"/>
  <c r="AT88" i="58" s="1"/>
  <c r="AS89" i="58"/>
  <c r="AT89" i="58" s="1"/>
  <c r="AS90" i="58"/>
  <c r="AT90" i="58" s="1"/>
  <c r="AS91" i="58"/>
  <c r="AT91" i="58" s="1"/>
  <c r="AS92" i="58"/>
  <c r="AT92" i="58" s="1"/>
  <c r="AS93" i="58"/>
  <c r="AT93" i="58" s="1"/>
  <c r="AS94" i="58"/>
  <c r="AT94" i="58" s="1"/>
  <c r="AS95" i="58"/>
  <c r="AT95" i="58" s="1"/>
  <c r="AS96" i="58"/>
  <c r="AT96" i="58" s="1"/>
  <c r="AS97" i="58"/>
  <c r="AT97" i="58" s="1"/>
  <c r="AS98" i="58"/>
  <c r="AT98" i="58" s="1"/>
  <c r="AS99" i="58"/>
  <c r="AT99" i="58" s="1"/>
  <c r="AS11" i="58"/>
  <c r="AT11" i="58" s="1"/>
  <c r="AP3" i="58"/>
  <c r="AQ3" i="58" s="1"/>
  <c r="AP4" i="58"/>
  <c r="AQ4" i="58" s="1"/>
  <c r="AP12" i="58"/>
  <c r="AQ12" i="58" s="1"/>
  <c r="AP13" i="58"/>
  <c r="AQ13" i="58" s="1"/>
  <c r="AP14" i="58"/>
  <c r="AQ14" i="58" s="1"/>
  <c r="AP15" i="58"/>
  <c r="AQ15" i="58" s="1"/>
  <c r="AP16" i="58"/>
  <c r="AQ16" i="58" s="1"/>
  <c r="AP17" i="58"/>
  <c r="AQ17" i="58" s="1"/>
  <c r="AP18" i="58"/>
  <c r="AQ18" i="58" s="1"/>
  <c r="AP19" i="58"/>
  <c r="AQ19" i="58" s="1"/>
  <c r="AP20" i="58"/>
  <c r="AQ20" i="58" s="1"/>
  <c r="AP21" i="58"/>
  <c r="AQ21" i="58" s="1"/>
  <c r="AP22" i="58"/>
  <c r="AQ22" i="58" s="1"/>
  <c r="AP23" i="58"/>
  <c r="AQ23" i="58" s="1"/>
  <c r="AP24" i="58"/>
  <c r="AQ24" i="58" s="1"/>
  <c r="AP25" i="58"/>
  <c r="AQ25" i="58" s="1"/>
  <c r="AP26" i="58"/>
  <c r="AQ26" i="58" s="1"/>
  <c r="AP5" i="58"/>
  <c r="AQ5" i="58" s="1"/>
  <c r="AP27" i="58"/>
  <c r="AQ27" i="58" s="1"/>
  <c r="AP28" i="58"/>
  <c r="AQ28" i="58" s="1"/>
  <c r="AP29" i="58"/>
  <c r="AQ29" i="58" s="1"/>
  <c r="AP30" i="58"/>
  <c r="AQ30" i="58" s="1"/>
  <c r="AP31" i="58"/>
  <c r="AQ31" i="58" s="1"/>
  <c r="AP32" i="58"/>
  <c r="AQ32" i="58" s="1"/>
  <c r="AP33" i="58"/>
  <c r="AQ33" i="58" s="1"/>
  <c r="AP34" i="58"/>
  <c r="AQ34" i="58" s="1"/>
  <c r="AP35" i="58"/>
  <c r="AQ35" i="58" s="1"/>
  <c r="AP6" i="58"/>
  <c r="AQ6" i="58" s="1"/>
  <c r="AP36" i="58"/>
  <c r="AQ36" i="58" s="1"/>
  <c r="AP37" i="58"/>
  <c r="AQ37" i="58" s="1"/>
  <c r="AP38" i="58"/>
  <c r="AQ38" i="58" s="1"/>
  <c r="AP39" i="58"/>
  <c r="AQ39" i="58" s="1"/>
  <c r="AP40" i="58"/>
  <c r="AQ40" i="58" s="1"/>
  <c r="AP41" i="58"/>
  <c r="AQ41" i="58" s="1"/>
  <c r="AP42" i="58"/>
  <c r="AQ42" i="58" s="1"/>
  <c r="AP43" i="58"/>
  <c r="AQ43" i="58" s="1"/>
  <c r="AP44" i="58"/>
  <c r="AQ44" i="58" s="1"/>
  <c r="AP45" i="58"/>
  <c r="AQ45" i="58" s="1"/>
  <c r="AP46" i="58"/>
  <c r="AQ46" i="58" s="1"/>
  <c r="AP47" i="58"/>
  <c r="AQ47" i="58" s="1"/>
  <c r="AP48" i="58"/>
  <c r="AQ48" i="58" s="1"/>
  <c r="AP49" i="58"/>
  <c r="AQ49" i="58" s="1"/>
  <c r="AP7" i="58"/>
  <c r="AQ7" i="58" s="1"/>
  <c r="AP50" i="58"/>
  <c r="AQ50" i="58" s="1"/>
  <c r="AP51" i="58"/>
  <c r="AQ51" i="58" s="1"/>
  <c r="AP52" i="58"/>
  <c r="AQ52" i="58" s="1"/>
  <c r="AP53" i="58"/>
  <c r="AQ53" i="58" s="1"/>
  <c r="AP54" i="58"/>
  <c r="AQ54" i="58" s="1"/>
  <c r="AP55" i="58"/>
  <c r="AQ55" i="58" s="1"/>
  <c r="AP56" i="58"/>
  <c r="AQ56" i="58" s="1"/>
  <c r="AP57" i="58"/>
  <c r="AQ57" i="58" s="1"/>
  <c r="AP2" i="58"/>
  <c r="AQ2" i="58" s="1"/>
  <c r="AP58" i="58"/>
  <c r="AQ58" i="58" s="1"/>
  <c r="AP59" i="58"/>
  <c r="AQ59" i="58" s="1"/>
  <c r="AP60" i="58"/>
  <c r="AQ60" i="58" s="1"/>
  <c r="AP61" i="58"/>
  <c r="AQ61" i="58" s="1"/>
  <c r="AP8" i="58"/>
  <c r="AQ8" i="58" s="1"/>
  <c r="AP62" i="58"/>
  <c r="AQ62" i="58" s="1"/>
  <c r="AP63" i="58"/>
  <c r="AQ63" i="58" s="1"/>
  <c r="AP64" i="58"/>
  <c r="AQ64" i="58" s="1"/>
  <c r="AP65" i="58"/>
  <c r="AQ65" i="58" s="1"/>
  <c r="AP66" i="58"/>
  <c r="AQ66" i="58" s="1"/>
  <c r="AP67" i="58"/>
  <c r="AQ67" i="58" s="1"/>
  <c r="AP9" i="58"/>
  <c r="AQ9" i="58" s="1"/>
  <c r="AP68" i="58"/>
  <c r="AQ68" i="58" s="1"/>
  <c r="AP69" i="58"/>
  <c r="AQ69" i="58" s="1"/>
  <c r="AP70" i="58"/>
  <c r="AQ70" i="58" s="1"/>
  <c r="AP71" i="58"/>
  <c r="AQ71" i="58" s="1"/>
  <c r="AP72" i="58"/>
  <c r="AQ72" i="58" s="1"/>
  <c r="AP73" i="58"/>
  <c r="AQ73" i="58" s="1"/>
  <c r="AP74" i="58"/>
  <c r="AQ74" i="58" s="1"/>
  <c r="AP75" i="58"/>
  <c r="AQ75" i="58" s="1"/>
  <c r="AP10" i="58"/>
  <c r="AQ10" i="58" s="1"/>
  <c r="AP76" i="58"/>
  <c r="AQ76" i="58" s="1"/>
  <c r="AP77" i="58"/>
  <c r="AQ77" i="58" s="1"/>
  <c r="AP78" i="58"/>
  <c r="AQ78" i="58" s="1"/>
  <c r="AP79" i="58"/>
  <c r="AQ79" i="58" s="1"/>
  <c r="AP80" i="58"/>
  <c r="AQ80" i="58" s="1"/>
  <c r="AP81" i="58"/>
  <c r="AQ81" i="58" s="1"/>
  <c r="AP82" i="58"/>
  <c r="AQ82" i="58" s="1"/>
  <c r="AP83" i="58"/>
  <c r="AQ83" i="58" s="1"/>
  <c r="AP84" i="58"/>
  <c r="AQ84" i="58" s="1"/>
  <c r="AP85" i="58"/>
  <c r="AQ85" i="58" s="1"/>
  <c r="AP86" i="58"/>
  <c r="AQ86" i="58" s="1"/>
  <c r="AP87" i="58"/>
  <c r="AQ87" i="58" s="1"/>
  <c r="AP88" i="58"/>
  <c r="AQ88" i="58" s="1"/>
  <c r="AP89" i="58"/>
  <c r="AQ89" i="58" s="1"/>
  <c r="AP90" i="58"/>
  <c r="AQ90" i="58" s="1"/>
  <c r="AP91" i="58"/>
  <c r="AQ91" i="58" s="1"/>
  <c r="AP92" i="58"/>
  <c r="AQ92" i="58" s="1"/>
  <c r="AP93" i="58"/>
  <c r="AQ93" i="58" s="1"/>
  <c r="AP94" i="58"/>
  <c r="AQ94" i="58" s="1"/>
  <c r="AP95" i="58"/>
  <c r="AQ95" i="58" s="1"/>
  <c r="AP96" i="58"/>
  <c r="AQ96" i="58" s="1"/>
  <c r="AP97" i="58"/>
  <c r="AQ97" i="58" s="1"/>
  <c r="AP98" i="58"/>
  <c r="AQ98" i="58" s="1"/>
  <c r="AP99" i="58"/>
  <c r="AQ99" i="58" s="1"/>
  <c r="AP11" i="58"/>
  <c r="AQ11" i="58" s="1"/>
  <c r="AK3" i="58"/>
  <c r="AL3" i="58" s="1"/>
  <c r="AK4" i="58"/>
  <c r="AL4" i="58" s="1"/>
  <c r="AK12" i="58"/>
  <c r="AL12" i="58" s="1"/>
  <c r="AK13" i="58"/>
  <c r="AL13" i="58" s="1"/>
  <c r="AK14" i="58"/>
  <c r="AL14" i="58" s="1"/>
  <c r="AK15" i="58"/>
  <c r="AL15" i="58" s="1"/>
  <c r="AK16" i="58"/>
  <c r="AL16" i="58" s="1"/>
  <c r="AK17" i="58"/>
  <c r="AL17" i="58" s="1"/>
  <c r="AK18" i="58"/>
  <c r="AL18" i="58" s="1"/>
  <c r="AK19" i="58"/>
  <c r="AL19" i="58" s="1"/>
  <c r="AK20" i="58"/>
  <c r="AL20" i="58" s="1"/>
  <c r="AK21" i="58"/>
  <c r="AL21" i="58" s="1"/>
  <c r="AK22" i="58"/>
  <c r="AL22" i="58" s="1"/>
  <c r="AK23" i="58"/>
  <c r="AL23" i="58" s="1"/>
  <c r="AK24" i="58"/>
  <c r="AL24" i="58" s="1"/>
  <c r="AK25" i="58"/>
  <c r="AL25" i="58" s="1"/>
  <c r="AK26" i="58"/>
  <c r="AL26" i="58" s="1"/>
  <c r="AK5" i="58"/>
  <c r="AL5" i="58" s="1"/>
  <c r="AK27" i="58"/>
  <c r="AL27" i="58" s="1"/>
  <c r="AK28" i="58"/>
  <c r="AL28" i="58" s="1"/>
  <c r="AK29" i="58"/>
  <c r="AL29" i="58" s="1"/>
  <c r="AK30" i="58"/>
  <c r="AL30" i="58" s="1"/>
  <c r="AK31" i="58"/>
  <c r="AL31" i="58" s="1"/>
  <c r="AK32" i="58"/>
  <c r="AL32" i="58" s="1"/>
  <c r="AK33" i="58"/>
  <c r="AL33" i="58" s="1"/>
  <c r="AK34" i="58"/>
  <c r="AL34" i="58" s="1"/>
  <c r="AK35" i="58"/>
  <c r="AL35" i="58" s="1"/>
  <c r="AK6" i="58"/>
  <c r="AL6" i="58" s="1"/>
  <c r="AK36" i="58"/>
  <c r="AL36" i="58" s="1"/>
  <c r="AK37" i="58"/>
  <c r="AL37" i="58" s="1"/>
  <c r="AK38" i="58"/>
  <c r="AL38" i="58" s="1"/>
  <c r="AK39" i="58"/>
  <c r="AL39" i="58" s="1"/>
  <c r="AK40" i="58"/>
  <c r="AL40" i="58" s="1"/>
  <c r="AK41" i="58"/>
  <c r="AL41" i="58" s="1"/>
  <c r="AK42" i="58"/>
  <c r="AL42" i="58" s="1"/>
  <c r="AK43" i="58"/>
  <c r="AL43" i="58" s="1"/>
  <c r="AK44" i="58"/>
  <c r="AL44" i="58" s="1"/>
  <c r="AK45" i="58"/>
  <c r="AL45" i="58" s="1"/>
  <c r="AK46" i="58"/>
  <c r="AL46" i="58" s="1"/>
  <c r="AK47" i="58"/>
  <c r="AL47" i="58" s="1"/>
  <c r="AK48" i="58"/>
  <c r="AL48" i="58" s="1"/>
  <c r="AK49" i="58"/>
  <c r="AL49" i="58" s="1"/>
  <c r="AK7" i="58"/>
  <c r="AL7" i="58" s="1"/>
  <c r="AK50" i="58"/>
  <c r="AL50" i="58" s="1"/>
  <c r="AK51" i="58"/>
  <c r="AL51" i="58" s="1"/>
  <c r="AK52" i="58"/>
  <c r="AL52" i="58" s="1"/>
  <c r="AK53" i="58"/>
  <c r="AL53" i="58" s="1"/>
  <c r="AK54" i="58"/>
  <c r="AL54" i="58" s="1"/>
  <c r="AK55" i="58"/>
  <c r="AL55" i="58" s="1"/>
  <c r="AK56" i="58"/>
  <c r="AL56" i="58" s="1"/>
  <c r="AK57" i="58"/>
  <c r="AL57" i="58" s="1"/>
  <c r="AK2" i="58"/>
  <c r="AL2" i="58" s="1"/>
  <c r="AK58" i="58"/>
  <c r="AL58" i="58" s="1"/>
  <c r="AK59" i="58"/>
  <c r="AL59" i="58" s="1"/>
  <c r="AK60" i="58"/>
  <c r="AL60" i="58" s="1"/>
  <c r="AK61" i="58"/>
  <c r="AL61" i="58" s="1"/>
  <c r="AK8" i="58"/>
  <c r="AL8" i="58" s="1"/>
  <c r="AK62" i="58"/>
  <c r="AL62" i="58" s="1"/>
  <c r="AK63" i="58"/>
  <c r="AL63" i="58" s="1"/>
  <c r="AK64" i="58"/>
  <c r="AL64" i="58" s="1"/>
  <c r="AK65" i="58"/>
  <c r="AL65" i="58" s="1"/>
  <c r="AK66" i="58"/>
  <c r="AL66" i="58" s="1"/>
  <c r="AK67" i="58"/>
  <c r="AL67" i="58" s="1"/>
  <c r="AK9" i="58"/>
  <c r="AL9" i="58" s="1"/>
  <c r="AK68" i="58"/>
  <c r="AL68" i="58" s="1"/>
  <c r="AK69" i="58"/>
  <c r="AL69" i="58" s="1"/>
  <c r="AK70" i="58"/>
  <c r="AL70" i="58" s="1"/>
  <c r="AK71" i="58"/>
  <c r="AL71" i="58" s="1"/>
  <c r="AK72" i="58"/>
  <c r="AL72" i="58" s="1"/>
  <c r="AK73" i="58"/>
  <c r="AL73" i="58" s="1"/>
  <c r="AK74" i="58"/>
  <c r="AL74" i="58" s="1"/>
  <c r="AK75" i="58"/>
  <c r="AL75" i="58" s="1"/>
  <c r="AK10" i="58"/>
  <c r="AL10" i="58" s="1"/>
  <c r="AK76" i="58"/>
  <c r="AL76" i="58" s="1"/>
  <c r="AK77" i="58"/>
  <c r="AL77" i="58" s="1"/>
  <c r="AK78" i="58"/>
  <c r="AL78" i="58" s="1"/>
  <c r="AK79" i="58"/>
  <c r="AL79" i="58" s="1"/>
  <c r="AK80" i="58"/>
  <c r="AL80" i="58" s="1"/>
  <c r="AK81" i="58"/>
  <c r="AL81" i="58" s="1"/>
  <c r="AK82" i="58"/>
  <c r="AL82" i="58" s="1"/>
  <c r="AK83" i="58"/>
  <c r="AL83" i="58" s="1"/>
  <c r="AK84" i="58"/>
  <c r="AL84" i="58" s="1"/>
  <c r="AK85" i="58"/>
  <c r="AL85" i="58" s="1"/>
  <c r="AK86" i="58"/>
  <c r="AL86" i="58" s="1"/>
  <c r="AK87" i="58"/>
  <c r="AL87" i="58" s="1"/>
  <c r="AK88" i="58"/>
  <c r="AL88" i="58" s="1"/>
  <c r="AK89" i="58"/>
  <c r="AL89" i="58" s="1"/>
  <c r="AK90" i="58"/>
  <c r="AL90" i="58" s="1"/>
  <c r="AK91" i="58"/>
  <c r="AL91" i="58" s="1"/>
  <c r="AK92" i="58"/>
  <c r="AL92" i="58" s="1"/>
  <c r="AK93" i="58"/>
  <c r="AL93" i="58" s="1"/>
  <c r="AK94" i="58"/>
  <c r="AL94" i="58" s="1"/>
  <c r="AK95" i="58"/>
  <c r="AL95" i="58" s="1"/>
  <c r="AK96" i="58"/>
  <c r="AL96" i="58" s="1"/>
  <c r="AK97" i="58"/>
  <c r="AL97" i="58" s="1"/>
  <c r="AK98" i="58"/>
  <c r="AL98" i="58" s="1"/>
  <c r="AK99" i="58"/>
  <c r="AL99" i="58" s="1"/>
  <c r="AK11" i="58"/>
  <c r="AL11" i="58" s="1"/>
  <c r="AH3" i="58"/>
  <c r="AI3" i="58" s="1"/>
  <c r="AH4" i="58"/>
  <c r="AI4" i="58" s="1"/>
  <c r="AH12" i="58"/>
  <c r="AI12" i="58" s="1"/>
  <c r="AH13" i="58"/>
  <c r="AI13" i="58" s="1"/>
  <c r="AH14" i="58"/>
  <c r="AI14" i="58" s="1"/>
  <c r="AH15" i="58"/>
  <c r="AI15" i="58" s="1"/>
  <c r="AH16" i="58"/>
  <c r="AI16" i="58" s="1"/>
  <c r="AH17" i="58"/>
  <c r="AI17" i="58" s="1"/>
  <c r="AH18" i="58"/>
  <c r="AI18" i="58" s="1"/>
  <c r="AH19" i="58"/>
  <c r="AI19" i="58" s="1"/>
  <c r="AH20" i="58"/>
  <c r="AI20" i="58" s="1"/>
  <c r="AH21" i="58"/>
  <c r="AI21" i="58" s="1"/>
  <c r="AH22" i="58"/>
  <c r="AI22" i="58" s="1"/>
  <c r="AH23" i="58"/>
  <c r="AI23" i="58" s="1"/>
  <c r="AH24" i="58"/>
  <c r="AI24" i="58" s="1"/>
  <c r="AH25" i="58"/>
  <c r="AI25" i="58" s="1"/>
  <c r="AH26" i="58"/>
  <c r="AI26" i="58" s="1"/>
  <c r="AH5" i="58"/>
  <c r="AI5" i="58" s="1"/>
  <c r="AH27" i="58"/>
  <c r="AI27" i="58" s="1"/>
  <c r="AH28" i="58"/>
  <c r="AI28" i="58" s="1"/>
  <c r="AH29" i="58"/>
  <c r="AI29" i="58" s="1"/>
  <c r="AH30" i="58"/>
  <c r="AI30" i="58" s="1"/>
  <c r="AH31" i="58"/>
  <c r="AI31" i="58" s="1"/>
  <c r="AH32" i="58"/>
  <c r="AI32" i="58" s="1"/>
  <c r="AH33" i="58"/>
  <c r="AI33" i="58" s="1"/>
  <c r="AH34" i="58"/>
  <c r="AI34" i="58" s="1"/>
  <c r="AH35" i="58"/>
  <c r="AI35" i="58" s="1"/>
  <c r="AH6" i="58"/>
  <c r="AI6" i="58" s="1"/>
  <c r="AH36" i="58"/>
  <c r="AI36" i="58" s="1"/>
  <c r="AH37" i="58"/>
  <c r="AI37" i="58" s="1"/>
  <c r="AH38" i="58"/>
  <c r="AI38" i="58" s="1"/>
  <c r="AH39" i="58"/>
  <c r="AI39" i="58" s="1"/>
  <c r="AH40" i="58"/>
  <c r="AI40" i="58" s="1"/>
  <c r="AH41" i="58"/>
  <c r="AI41" i="58" s="1"/>
  <c r="AH42" i="58"/>
  <c r="AI42" i="58" s="1"/>
  <c r="AH43" i="58"/>
  <c r="AI43" i="58" s="1"/>
  <c r="AH44" i="58"/>
  <c r="AI44" i="58" s="1"/>
  <c r="AH45" i="58"/>
  <c r="AI45" i="58" s="1"/>
  <c r="AH46" i="58"/>
  <c r="AI46" i="58" s="1"/>
  <c r="AH47" i="58"/>
  <c r="AI47" i="58" s="1"/>
  <c r="AH48" i="58"/>
  <c r="AI48" i="58" s="1"/>
  <c r="AH49" i="58"/>
  <c r="AI49" i="58" s="1"/>
  <c r="AH7" i="58"/>
  <c r="AI7" i="58" s="1"/>
  <c r="AH50" i="58"/>
  <c r="AI50" i="58" s="1"/>
  <c r="AH51" i="58"/>
  <c r="AI51" i="58" s="1"/>
  <c r="AH52" i="58"/>
  <c r="AI52" i="58" s="1"/>
  <c r="AH53" i="58"/>
  <c r="AI53" i="58" s="1"/>
  <c r="AH54" i="58"/>
  <c r="AI54" i="58" s="1"/>
  <c r="AH55" i="58"/>
  <c r="AI55" i="58" s="1"/>
  <c r="AH56" i="58"/>
  <c r="AI56" i="58" s="1"/>
  <c r="AH57" i="58"/>
  <c r="AI57" i="58" s="1"/>
  <c r="AH2" i="58"/>
  <c r="AI2" i="58" s="1"/>
  <c r="AH58" i="58"/>
  <c r="AI58" i="58" s="1"/>
  <c r="AH59" i="58"/>
  <c r="AI59" i="58" s="1"/>
  <c r="AH60" i="58"/>
  <c r="AI60" i="58" s="1"/>
  <c r="AH61" i="58"/>
  <c r="AI61" i="58" s="1"/>
  <c r="AH8" i="58"/>
  <c r="AI8" i="58" s="1"/>
  <c r="AH62" i="58"/>
  <c r="AI62" i="58" s="1"/>
  <c r="AH63" i="58"/>
  <c r="AI63" i="58" s="1"/>
  <c r="AH64" i="58"/>
  <c r="AI64" i="58" s="1"/>
  <c r="AH65" i="58"/>
  <c r="AI65" i="58" s="1"/>
  <c r="AH66" i="58"/>
  <c r="AI66" i="58" s="1"/>
  <c r="AH67" i="58"/>
  <c r="AI67" i="58" s="1"/>
  <c r="AH9" i="58"/>
  <c r="AI9" i="58" s="1"/>
  <c r="AH68" i="58"/>
  <c r="AI68" i="58" s="1"/>
  <c r="AH69" i="58"/>
  <c r="AI69" i="58" s="1"/>
  <c r="AH70" i="58"/>
  <c r="AI70" i="58" s="1"/>
  <c r="AH71" i="58"/>
  <c r="AI71" i="58" s="1"/>
  <c r="AH72" i="58"/>
  <c r="AI72" i="58" s="1"/>
  <c r="AH73" i="58"/>
  <c r="AI73" i="58" s="1"/>
  <c r="AH74" i="58"/>
  <c r="AI74" i="58" s="1"/>
  <c r="AH75" i="58"/>
  <c r="AI75" i="58" s="1"/>
  <c r="AH10" i="58"/>
  <c r="AI10" i="58" s="1"/>
  <c r="AH76" i="58"/>
  <c r="AI76" i="58" s="1"/>
  <c r="AH77" i="58"/>
  <c r="AI77" i="58" s="1"/>
  <c r="AH78" i="58"/>
  <c r="AI78" i="58" s="1"/>
  <c r="AH79" i="58"/>
  <c r="AI79" i="58" s="1"/>
  <c r="AH80" i="58"/>
  <c r="AI80" i="58" s="1"/>
  <c r="AH81" i="58"/>
  <c r="AI81" i="58" s="1"/>
  <c r="AH82" i="58"/>
  <c r="AI82" i="58" s="1"/>
  <c r="AH83" i="58"/>
  <c r="AI83" i="58" s="1"/>
  <c r="AH84" i="58"/>
  <c r="AI84" i="58" s="1"/>
  <c r="AH85" i="58"/>
  <c r="AI85" i="58" s="1"/>
  <c r="AH86" i="58"/>
  <c r="AI86" i="58" s="1"/>
  <c r="AH87" i="58"/>
  <c r="AI87" i="58" s="1"/>
  <c r="AH88" i="58"/>
  <c r="AI88" i="58" s="1"/>
  <c r="AH89" i="58"/>
  <c r="AI89" i="58" s="1"/>
  <c r="AH90" i="58"/>
  <c r="AI90" i="58" s="1"/>
  <c r="AH91" i="58"/>
  <c r="AI91" i="58" s="1"/>
  <c r="AH92" i="58"/>
  <c r="AI92" i="58" s="1"/>
  <c r="AH93" i="58"/>
  <c r="AI93" i="58" s="1"/>
  <c r="AH94" i="58"/>
  <c r="AI94" i="58" s="1"/>
  <c r="AH95" i="58"/>
  <c r="AI95" i="58" s="1"/>
  <c r="AH96" i="58"/>
  <c r="AI96" i="58" s="1"/>
  <c r="AH97" i="58"/>
  <c r="AI97" i="58" s="1"/>
  <c r="AH98" i="58"/>
  <c r="AI98" i="58" s="1"/>
  <c r="AH99" i="58"/>
  <c r="AI99" i="58" s="1"/>
  <c r="AH11" i="58"/>
  <c r="AI11" i="58" s="1"/>
  <c r="AE3" i="58"/>
  <c r="AF3" i="58" s="1"/>
  <c r="AE4" i="58"/>
  <c r="AF4" i="58" s="1"/>
  <c r="AE12" i="58"/>
  <c r="AF12" i="58" s="1"/>
  <c r="AE13" i="58"/>
  <c r="AF13" i="58" s="1"/>
  <c r="AE14" i="58"/>
  <c r="AF14" i="58" s="1"/>
  <c r="AE15" i="58"/>
  <c r="AF15" i="58" s="1"/>
  <c r="AE16" i="58"/>
  <c r="AF16" i="58" s="1"/>
  <c r="AE17" i="58"/>
  <c r="AF17" i="58" s="1"/>
  <c r="AE18" i="58"/>
  <c r="AF18" i="58" s="1"/>
  <c r="AE19" i="58"/>
  <c r="AF19" i="58" s="1"/>
  <c r="AE20" i="58"/>
  <c r="AF20" i="58" s="1"/>
  <c r="AE21" i="58"/>
  <c r="AF21" i="58" s="1"/>
  <c r="AE22" i="58"/>
  <c r="AF22" i="58" s="1"/>
  <c r="AE23" i="58"/>
  <c r="AF23" i="58" s="1"/>
  <c r="AE24" i="58"/>
  <c r="AF24" i="58" s="1"/>
  <c r="AE25" i="58"/>
  <c r="AF25" i="58" s="1"/>
  <c r="AE26" i="58"/>
  <c r="AF26" i="58" s="1"/>
  <c r="AE5" i="58"/>
  <c r="AF5" i="58" s="1"/>
  <c r="AE27" i="58"/>
  <c r="AF27" i="58" s="1"/>
  <c r="AE28" i="58"/>
  <c r="AF28" i="58" s="1"/>
  <c r="AE29" i="58"/>
  <c r="AF29" i="58" s="1"/>
  <c r="AE30" i="58"/>
  <c r="AF30" i="58" s="1"/>
  <c r="AE31" i="58"/>
  <c r="AF31" i="58" s="1"/>
  <c r="AE32" i="58"/>
  <c r="AF32" i="58" s="1"/>
  <c r="AE33" i="58"/>
  <c r="AF33" i="58" s="1"/>
  <c r="AE34" i="58"/>
  <c r="AF34" i="58" s="1"/>
  <c r="AE35" i="58"/>
  <c r="AF35" i="58" s="1"/>
  <c r="AE6" i="58"/>
  <c r="AF6" i="58" s="1"/>
  <c r="AE36" i="58"/>
  <c r="AF36" i="58" s="1"/>
  <c r="AE37" i="58"/>
  <c r="AF37" i="58" s="1"/>
  <c r="AE38" i="58"/>
  <c r="AF38" i="58" s="1"/>
  <c r="AE39" i="58"/>
  <c r="AF39" i="58" s="1"/>
  <c r="AE40" i="58"/>
  <c r="AF40" i="58" s="1"/>
  <c r="AE41" i="58"/>
  <c r="AF41" i="58" s="1"/>
  <c r="AE42" i="58"/>
  <c r="AF42" i="58" s="1"/>
  <c r="AE43" i="58"/>
  <c r="AF43" i="58" s="1"/>
  <c r="AE44" i="58"/>
  <c r="AF44" i="58" s="1"/>
  <c r="AE45" i="58"/>
  <c r="AF45" i="58" s="1"/>
  <c r="AE46" i="58"/>
  <c r="AF46" i="58" s="1"/>
  <c r="AE47" i="58"/>
  <c r="AF47" i="58" s="1"/>
  <c r="AE48" i="58"/>
  <c r="AF48" i="58" s="1"/>
  <c r="AE49" i="58"/>
  <c r="AF49" i="58" s="1"/>
  <c r="AE7" i="58"/>
  <c r="AF7" i="58" s="1"/>
  <c r="AE50" i="58"/>
  <c r="AF50" i="58" s="1"/>
  <c r="AE51" i="58"/>
  <c r="AF51" i="58" s="1"/>
  <c r="AE52" i="58"/>
  <c r="AF52" i="58" s="1"/>
  <c r="AE53" i="58"/>
  <c r="AF53" i="58" s="1"/>
  <c r="AE54" i="58"/>
  <c r="AF54" i="58" s="1"/>
  <c r="AE55" i="58"/>
  <c r="AF55" i="58" s="1"/>
  <c r="AE56" i="58"/>
  <c r="AF56" i="58" s="1"/>
  <c r="AE57" i="58"/>
  <c r="AF57" i="58" s="1"/>
  <c r="AE2" i="58"/>
  <c r="AF2" i="58" s="1"/>
  <c r="AE58" i="58"/>
  <c r="AF58" i="58" s="1"/>
  <c r="AE59" i="58"/>
  <c r="AF59" i="58" s="1"/>
  <c r="AE60" i="58"/>
  <c r="AF60" i="58" s="1"/>
  <c r="AE61" i="58"/>
  <c r="AF61" i="58" s="1"/>
  <c r="AE8" i="58"/>
  <c r="AF8" i="58" s="1"/>
  <c r="AE62" i="58"/>
  <c r="AF62" i="58" s="1"/>
  <c r="AE63" i="58"/>
  <c r="AF63" i="58" s="1"/>
  <c r="AE64" i="58"/>
  <c r="AF64" i="58" s="1"/>
  <c r="AE65" i="58"/>
  <c r="AF65" i="58" s="1"/>
  <c r="AE66" i="58"/>
  <c r="AF66" i="58" s="1"/>
  <c r="AE67" i="58"/>
  <c r="AF67" i="58" s="1"/>
  <c r="AE9" i="58"/>
  <c r="AF9" i="58" s="1"/>
  <c r="AE68" i="58"/>
  <c r="AF68" i="58" s="1"/>
  <c r="AE69" i="58"/>
  <c r="AF69" i="58" s="1"/>
  <c r="AE70" i="58"/>
  <c r="AF70" i="58" s="1"/>
  <c r="AE71" i="58"/>
  <c r="AF71" i="58" s="1"/>
  <c r="AE72" i="58"/>
  <c r="AF72" i="58" s="1"/>
  <c r="AE73" i="58"/>
  <c r="AF73" i="58" s="1"/>
  <c r="AE74" i="58"/>
  <c r="AF74" i="58" s="1"/>
  <c r="AE75" i="58"/>
  <c r="AF75" i="58" s="1"/>
  <c r="AE10" i="58"/>
  <c r="AF10" i="58" s="1"/>
  <c r="AE76" i="58"/>
  <c r="AF76" i="58" s="1"/>
  <c r="AE77" i="58"/>
  <c r="AF77" i="58" s="1"/>
  <c r="AE78" i="58"/>
  <c r="AF78" i="58" s="1"/>
  <c r="AE79" i="58"/>
  <c r="AF79" i="58" s="1"/>
  <c r="AE80" i="58"/>
  <c r="AF80" i="58" s="1"/>
  <c r="AE81" i="58"/>
  <c r="AF81" i="58" s="1"/>
  <c r="AE82" i="58"/>
  <c r="AF82" i="58" s="1"/>
  <c r="AE83" i="58"/>
  <c r="AF83" i="58" s="1"/>
  <c r="AE84" i="58"/>
  <c r="AF84" i="58" s="1"/>
  <c r="AE85" i="58"/>
  <c r="AF85" i="58" s="1"/>
  <c r="AE86" i="58"/>
  <c r="AF86" i="58" s="1"/>
  <c r="AE87" i="58"/>
  <c r="AF87" i="58" s="1"/>
  <c r="AE88" i="58"/>
  <c r="AF88" i="58" s="1"/>
  <c r="AE89" i="58"/>
  <c r="AF89" i="58" s="1"/>
  <c r="AE90" i="58"/>
  <c r="AF90" i="58" s="1"/>
  <c r="AE91" i="58"/>
  <c r="AF91" i="58" s="1"/>
  <c r="AE92" i="58"/>
  <c r="AF92" i="58" s="1"/>
  <c r="AE93" i="58"/>
  <c r="AF93" i="58" s="1"/>
  <c r="AE94" i="58"/>
  <c r="AF94" i="58" s="1"/>
  <c r="AE95" i="58"/>
  <c r="AF95" i="58" s="1"/>
  <c r="AE96" i="58"/>
  <c r="AF96" i="58" s="1"/>
  <c r="AE97" i="58"/>
  <c r="AF97" i="58" s="1"/>
  <c r="AE98" i="58"/>
  <c r="AF98" i="58" s="1"/>
  <c r="AE99" i="58"/>
  <c r="AF99" i="58" s="1"/>
  <c r="AE11" i="58"/>
  <c r="AF11" i="58" s="1"/>
  <c r="AB3" i="58"/>
  <c r="AC3" i="58" s="1"/>
  <c r="AB4" i="58"/>
  <c r="AC4" i="58" s="1"/>
  <c r="AB12" i="58"/>
  <c r="AC12" i="58" s="1"/>
  <c r="AB13" i="58"/>
  <c r="AC13" i="58" s="1"/>
  <c r="AB14" i="58"/>
  <c r="AC14" i="58" s="1"/>
  <c r="AB15" i="58"/>
  <c r="AC15" i="58" s="1"/>
  <c r="AB16" i="58"/>
  <c r="AC16" i="58" s="1"/>
  <c r="AB17" i="58"/>
  <c r="AC17" i="58" s="1"/>
  <c r="AB18" i="58"/>
  <c r="AC18" i="58" s="1"/>
  <c r="AB19" i="58"/>
  <c r="AC19" i="58" s="1"/>
  <c r="AB20" i="58"/>
  <c r="AC20" i="58" s="1"/>
  <c r="AB21" i="58"/>
  <c r="AC21" i="58" s="1"/>
  <c r="AB22" i="58"/>
  <c r="AC22" i="58" s="1"/>
  <c r="AB23" i="58"/>
  <c r="AC23" i="58" s="1"/>
  <c r="AB24" i="58"/>
  <c r="AC24" i="58" s="1"/>
  <c r="AB25" i="58"/>
  <c r="AC25" i="58" s="1"/>
  <c r="AB26" i="58"/>
  <c r="AC26" i="58" s="1"/>
  <c r="AB5" i="58"/>
  <c r="AC5" i="58" s="1"/>
  <c r="AB27" i="58"/>
  <c r="AC27" i="58" s="1"/>
  <c r="AB28" i="58"/>
  <c r="AC28" i="58" s="1"/>
  <c r="AB29" i="58"/>
  <c r="AC29" i="58" s="1"/>
  <c r="AB30" i="58"/>
  <c r="AC30" i="58" s="1"/>
  <c r="AB31" i="58"/>
  <c r="AC31" i="58" s="1"/>
  <c r="AB32" i="58"/>
  <c r="AC32" i="58" s="1"/>
  <c r="AB33" i="58"/>
  <c r="AC33" i="58" s="1"/>
  <c r="AB34" i="58"/>
  <c r="AC34" i="58" s="1"/>
  <c r="AB35" i="58"/>
  <c r="AC35" i="58" s="1"/>
  <c r="AB6" i="58"/>
  <c r="AC6" i="58" s="1"/>
  <c r="AB36" i="58"/>
  <c r="AC36" i="58" s="1"/>
  <c r="AB37" i="58"/>
  <c r="AC37" i="58" s="1"/>
  <c r="AB38" i="58"/>
  <c r="AC38" i="58" s="1"/>
  <c r="AB39" i="58"/>
  <c r="AC39" i="58" s="1"/>
  <c r="AB40" i="58"/>
  <c r="AC40" i="58" s="1"/>
  <c r="AB41" i="58"/>
  <c r="AC41" i="58" s="1"/>
  <c r="AB42" i="58"/>
  <c r="AC42" i="58" s="1"/>
  <c r="AB43" i="58"/>
  <c r="AC43" i="58" s="1"/>
  <c r="AB44" i="58"/>
  <c r="AC44" i="58" s="1"/>
  <c r="AB45" i="58"/>
  <c r="AC45" i="58" s="1"/>
  <c r="AB46" i="58"/>
  <c r="AC46" i="58" s="1"/>
  <c r="AB47" i="58"/>
  <c r="AC47" i="58" s="1"/>
  <c r="AB48" i="58"/>
  <c r="AC48" i="58" s="1"/>
  <c r="AB49" i="58"/>
  <c r="AC49" i="58" s="1"/>
  <c r="AB7" i="58"/>
  <c r="AC7" i="58" s="1"/>
  <c r="AB50" i="58"/>
  <c r="AC50" i="58" s="1"/>
  <c r="AB51" i="58"/>
  <c r="AC51" i="58" s="1"/>
  <c r="AB52" i="58"/>
  <c r="AC52" i="58" s="1"/>
  <c r="AB53" i="58"/>
  <c r="AC53" i="58" s="1"/>
  <c r="AB54" i="58"/>
  <c r="AC54" i="58" s="1"/>
  <c r="AB55" i="58"/>
  <c r="AC55" i="58" s="1"/>
  <c r="AB56" i="58"/>
  <c r="AC56" i="58" s="1"/>
  <c r="AB57" i="58"/>
  <c r="AC57" i="58" s="1"/>
  <c r="AB2" i="58"/>
  <c r="AC2" i="58" s="1"/>
  <c r="AB58" i="58"/>
  <c r="AC58" i="58" s="1"/>
  <c r="AB59" i="58"/>
  <c r="AC59" i="58" s="1"/>
  <c r="AB60" i="58"/>
  <c r="AC60" i="58" s="1"/>
  <c r="AB61" i="58"/>
  <c r="AC61" i="58" s="1"/>
  <c r="AB8" i="58"/>
  <c r="AC8" i="58" s="1"/>
  <c r="AB62" i="58"/>
  <c r="AC62" i="58" s="1"/>
  <c r="AB63" i="58"/>
  <c r="AC63" i="58" s="1"/>
  <c r="AB64" i="58"/>
  <c r="AC64" i="58" s="1"/>
  <c r="AB65" i="58"/>
  <c r="AC65" i="58" s="1"/>
  <c r="AB66" i="58"/>
  <c r="AC66" i="58" s="1"/>
  <c r="AB67" i="58"/>
  <c r="AC67" i="58" s="1"/>
  <c r="AB9" i="58"/>
  <c r="AC9" i="58" s="1"/>
  <c r="AB68" i="58"/>
  <c r="AC68" i="58" s="1"/>
  <c r="AB69" i="58"/>
  <c r="AC69" i="58" s="1"/>
  <c r="AB70" i="58"/>
  <c r="AC70" i="58" s="1"/>
  <c r="AB71" i="58"/>
  <c r="AC71" i="58" s="1"/>
  <c r="AB72" i="58"/>
  <c r="AC72" i="58" s="1"/>
  <c r="AB73" i="58"/>
  <c r="AC73" i="58" s="1"/>
  <c r="AB74" i="58"/>
  <c r="AC74" i="58" s="1"/>
  <c r="AB75" i="58"/>
  <c r="AC75" i="58" s="1"/>
  <c r="AB10" i="58"/>
  <c r="AC10" i="58" s="1"/>
  <c r="AB76" i="58"/>
  <c r="AC76" i="58" s="1"/>
  <c r="AB77" i="58"/>
  <c r="AC77" i="58" s="1"/>
  <c r="AB78" i="58"/>
  <c r="AC78" i="58" s="1"/>
  <c r="AB79" i="58"/>
  <c r="AC79" i="58" s="1"/>
  <c r="AB80" i="58"/>
  <c r="AC80" i="58" s="1"/>
  <c r="AB81" i="58"/>
  <c r="AC81" i="58" s="1"/>
  <c r="AB82" i="58"/>
  <c r="AC82" i="58" s="1"/>
  <c r="AB83" i="58"/>
  <c r="AC83" i="58" s="1"/>
  <c r="AB84" i="58"/>
  <c r="AC84" i="58" s="1"/>
  <c r="AB85" i="58"/>
  <c r="AC85" i="58" s="1"/>
  <c r="AB86" i="58"/>
  <c r="AC86" i="58" s="1"/>
  <c r="AB87" i="58"/>
  <c r="AC87" i="58" s="1"/>
  <c r="AB88" i="58"/>
  <c r="AC88" i="58" s="1"/>
  <c r="AB89" i="58"/>
  <c r="AC89" i="58" s="1"/>
  <c r="AB90" i="58"/>
  <c r="AC90" i="58" s="1"/>
  <c r="AB91" i="58"/>
  <c r="AC91" i="58" s="1"/>
  <c r="AB92" i="58"/>
  <c r="AC92" i="58" s="1"/>
  <c r="AB93" i="58"/>
  <c r="AC93" i="58" s="1"/>
  <c r="AB94" i="58"/>
  <c r="AC94" i="58" s="1"/>
  <c r="AB95" i="58"/>
  <c r="AC95" i="58" s="1"/>
  <c r="AB96" i="58"/>
  <c r="AC96" i="58" s="1"/>
  <c r="AB97" i="58"/>
  <c r="AC97" i="58" s="1"/>
  <c r="AB98" i="58"/>
  <c r="AC98" i="58" s="1"/>
  <c r="AB99" i="58"/>
  <c r="AC99" i="58" s="1"/>
  <c r="AB11" i="58"/>
  <c r="AC11" i="58" s="1"/>
  <c r="Y3" i="58"/>
  <c r="Z3" i="58" s="1"/>
  <c r="Y4" i="58"/>
  <c r="Z4" i="58" s="1"/>
  <c r="Y12" i="58"/>
  <c r="Z12" i="58" s="1"/>
  <c r="Y13" i="58"/>
  <c r="Z13" i="58" s="1"/>
  <c r="Y14" i="58"/>
  <c r="Z14" i="58" s="1"/>
  <c r="Y15" i="58"/>
  <c r="Z15" i="58" s="1"/>
  <c r="Y16" i="58"/>
  <c r="Z16" i="58" s="1"/>
  <c r="Y17" i="58"/>
  <c r="Z17" i="58" s="1"/>
  <c r="Y18" i="58"/>
  <c r="Z18" i="58" s="1"/>
  <c r="Y19" i="58"/>
  <c r="Z19" i="58" s="1"/>
  <c r="Y20" i="58"/>
  <c r="Z20" i="58" s="1"/>
  <c r="Y21" i="58"/>
  <c r="Z21" i="58" s="1"/>
  <c r="Y22" i="58"/>
  <c r="Z22" i="58" s="1"/>
  <c r="Y23" i="58"/>
  <c r="Z23" i="58" s="1"/>
  <c r="Y24" i="58"/>
  <c r="Z24" i="58" s="1"/>
  <c r="Y25" i="58"/>
  <c r="Z25" i="58" s="1"/>
  <c r="Y26" i="58"/>
  <c r="Z26" i="58" s="1"/>
  <c r="Y5" i="58"/>
  <c r="Z5" i="58" s="1"/>
  <c r="Y27" i="58"/>
  <c r="Z27" i="58" s="1"/>
  <c r="Y28" i="58"/>
  <c r="Z28" i="58" s="1"/>
  <c r="Y29" i="58"/>
  <c r="Z29" i="58" s="1"/>
  <c r="Y30" i="58"/>
  <c r="Z30" i="58" s="1"/>
  <c r="Y31" i="58"/>
  <c r="Z31" i="58" s="1"/>
  <c r="Y32" i="58"/>
  <c r="Z32" i="58" s="1"/>
  <c r="Y33" i="58"/>
  <c r="Z33" i="58" s="1"/>
  <c r="Y34" i="58"/>
  <c r="Z34" i="58" s="1"/>
  <c r="Y35" i="58"/>
  <c r="Z35" i="58" s="1"/>
  <c r="Y6" i="58"/>
  <c r="Z6" i="58" s="1"/>
  <c r="Y36" i="58"/>
  <c r="Z36" i="58" s="1"/>
  <c r="Y37" i="58"/>
  <c r="Z37" i="58" s="1"/>
  <c r="Y38" i="58"/>
  <c r="Z38" i="58" s="1"/>
  <c r="Y39" i="58"/>
  <c r="Z39" i="58" s="1"/>
  <c r="Y40" i="58"/>
  <c r="Z40" i="58" s="1"/>
  <c r="Y41" i="58"/>
  <c r="Z41" i="58" s="1"/>
  <c r="Y42" i="58"/>
  <c r="Z42" i="58" s="1"/>
  <c r="Y43" i="58"/>
  <c r="Z43" i="58" s="1"/>
  <c r="Y44" i="58"/>
  <c r="Z44" i="58" s="1"/>
  <c r="Y45" i="58"/>
  <c r="Z45" i="58" s="1"/>
  <c r="Y46" i="58"/>
  <c r="Z46" i="58" s="1"/>
  <c r="Y47" i="58"/>
  <c r="Z47" i="58" s="1"/>
  <c r="Y48" i="58"/>
  <c r="Z48" i="58" s="1"/>
  <c r="Y49" i="58"/>
  <c r="Z49" i="58" s="1"/>
  <c r="Y7" i="58"/>
  <c r="Z7" i="58" s="1"/>
  <c r="Y50" i="58"/>
  <c r="Z50" i="58" s="1"/>
  <c r="Y51" i="58"/>
  <c r="Z51" i="58" s="1"/>
  <c r="Y52" i="58"/>
  <c r="Z52" i="58" s="1"/>
  <c r="Y53" i="58"/>
  <c r="Z53" i="58" s="1"/>
  <c r="Y54" i="58"/>
  <c r="Z54" i="58" s="1"/>
  <c r="Y55" i="58"/>
  <c r="Z55" i="58" s="1"/>
  <c r="Y56" i="58"/>
  <c r="Z56" i="58" s="1"/>
  <c r="Y57" i="58"/>
  <c r="Z57" i="58" s="1"/>
  <c r="Y2" i="58"/>
  <c r="Z2" i="58" s="1"/>
  <c r="Y58" i="58"/>
  <c r="Z58" i="58" s="1"/>
  <c r="Y59" i="58"/>
  <c r="Z59" i="58" s="1"/>
  <c r="Y60" i="58"/>
  <c r="Z60" i="58" s="1"/>
  <c r="Y61" i="58"/>
  <c r="Z61" i="58" s="1"/>
  <c r="Y8" i="58"/>
  <c r="Z8" i="58" s="1"/>
  <c r="Y62" i="58"/>
  <c r="Z62" i="58" s="1"/>
  <c r="Y63" i="58"/>
  <c r="Z63" i="58" s="1"/>
  <c r="Y64" i="58"/>
  <c r="Z64" i="58" s="1"/>
  <c r="Y65" i="58"/>
  <c r="Z65" i="58" s="1"/>
  <c r="Y66" i="58"/>
  <c r="Z66" i="58" s="1"/>
  <c r="Y67" i="58"/>
  <c r="Z67" i="58" s="1"/>
  <c r="Y9" i="58"/>
  <c r="Z9" i="58" s="1"/>
  <c r="Y68" i="58"/>
  <c r="Z68" i="58" s="1"/>
  <c r="Y69" i="58"/>
  <c r="Z69" i="58" s="1"/>
  <c r="Y70" i="58"/>
  <c r="Z70" i="58" s="1"/>
  <c r="Y71" i="58"/>
  <c r="Z71" i="58" s="1"/>
  <c r="Y72" i="58"/>
  <c r="Z72" i="58" s="1"/>
  <c r="Y73" i="58"/>
  <c r="Z73" i="58" s="1"/>
  <c r="Y74" i="58"/>
  <c r="Z74" i="58" s="1"/>
  <c r="Y75" i="58"/>
  <c r="Z75" i="58" s="1"/>
  <c r="Y10" i="58"/>
  <c r="Z10" i="58" s="1"/>
  <c r="Y76" i="58"/>
  <c r="Z76" i="58" s="1"/>
  <c r="Y77" i="58"/>
  <c r="Z77" i="58" s="1"/>
  <c r="Y78" i="58"/>
  <c r="Z78" i="58" s="1"/>
  <c r="Y79" i="58"/>
  <c r="Z79" i="58" s="1"/>
  <c r="Y80" i="58"/>
  <c r="Z80" i="58" s="1"/>
  <c r="Y81" i="58"/>
  <c r="Z81" i="58" s="1"/>
  <c r="Y82" i="58"/>
  <c r="Z82" i="58" s="1"/>
  <c r="Y83" i="58"/>
  <c r="Z83" i="58" s="1"/>
  <c r="Y84" i="58"/>
  <c r="Z84" i="58" s="1"/>
  <c r="Y85" i="58"/>
  <c r="Z85" i="58" s="1"/>
  <c r="Y86" i="58"/>
  <c r="Z86" i="58" s="1"/>
  <c r="Y87" i="58"/>
  <c r="Z87" i="58" s="1"/>
  <c r="Y88" i="58"/>
  <c r="Z88" i="58" s="1"/>
  <c r="Y89" i="58"/>
  <c r="Z89" i="58" s="1"/>
  <c r="Y90" i="58"/>
  <c r="Z90" i="58" s="1"/>
  <c r="Y91" i="58"/>
  <c r="Z91" i="58" s="1"/>
  <c r="Y92" i="58"/>
  <c r="Z92" i="58" s="1"/>
  <c r="Y93" i="58"/>
  <c r="Z93" i="58" s="1"/>
  <c r="Y94" i="58"/>
  <c r="Z94" i="58" s="1"/>
  <c r="Y95" i="58"/>
  <c r="Z95" i="58" s="1"/>
  <c r="Y96" i="58"/>
  <c r="Z96" i="58" s="1"/>
  <c r="Y97" i="58"/>
  <c r="Z97" i="58" s="1"/>
  <c r="Y98" i="58"/>
  <c r="Z98" i="58" s="1"/>
  <c r="Y99" i="58"/>
  <c r="Z99" i="58" s="1"/>
  <c r="Y11" i="58"/>
  <c r="Z11" i="58" s="1"/>
  <c r="V3" i="58"/>
  <c r="W3" i="58" s="1"/>
  <c r="V4" i="58"/>
  <c r="W4" i="58" s="1"/>
  <c r="V12" i="58"/>
  <c r="W12" i="58" s="1"/>
  <c r="V13" i="58"/>
  <c r="W13" i="58" s="1"/>
  <c r="V14" i="58"/>
  <c r="W14" i="58" s="1"/>
  <c r="V15" i="58"/>
  <c r="W15" i="58" s="1"/>
  <c r="V16" i="58"/>
  <c r="W16" i="58" s="1"/>
  <c r="V17" i="58"/>
  <c r="W17" i="58" s="1"/>
  <c r="V18" i="58"/>
  <c r="W18" i="58" s="1"/>
  <c r="V19" i="58"/>
  <c r="W19" i="58" s="1"/>
  <c r="V20" i="58"/>
  <c r="W20" i="58" s="1"/>
  <c r="V21" i="58"/>
  <c r="W21" i="58" s="1"/>
  <c r="V22" i="58"/>
  <c r="W22" i="58" s="1"/>
  <c r="V23" i="58"/>
  <c r="W23" i="58" s="1"/>
  <c r="V24" i="58"/>
  <c r="W24" i="58" s="1"/>
  <c r="V25" i="58"/>
  <c r="W25" i="58" s="1"/>
  <c r="V26" i="58"/>
  <c r="W26" i="58" s="1"/>
  <c r="V5" i="58"/>
  <c r="W5" i="58" s="1"/>
  <c r="V27" i="58"/>
  <c r="W27" i="58" s="1"/>
  <c r="V28" i="58"/>
  <c r="W28" i="58" s="1"/>
  <c r="V29" i="58"/>
  <c r="W29" i="58" s="1"/>
  <c r="V30" i="58"/>
  <c r="W30" i="58" s="1"/>
  <c r="V31" i="58"/>
  <c r="W31" i="58" s="1"/>
  <c r="V32" i="58"/>
  <c r="W32" i="58" s="1"/>
  <c r="V33" i="58"/>
  <c r="W33" i="58" s="1"/>
  <c r="V34" i="58"/>
  <c r="W34" i="58" s="1"/>
  <c r="V35" i="58"/>
  <c r="W35" i="58" s="1"/>
  <c r="V6" i="58"/>
  <c r="W6" i="58" s="1"/>
  <c r="V36" i="58"/>
  <c r="W36" i="58" s="1"/>
  <c r="V37" i="58"/>
  <c r="W37" i="58" s="1"/>
  <c r="V38" i="58"/>
  <c r="W38" i="58" s="1"/>
  <c r="V39" i="58"/>
  <c r="W39" i="58" s="1"/>
  <c r="V40" i="58"/>
  <c r="W40" i="58" s="1"/>
  <c r="V41" i="58"/>
  <c r="W41" i="58" s="1"/>
  <c r="V42" i="58"/>
  <c r="W42" i="58" s="1"/>
  <c r="V43" i="58"/>
  <c r="W43" i="58" s="1"/>
  <c r="V44" i="58"/>
  <c r="W44" i="58" s="1"/>
  <c r="V45" i="58"/>
  <c r="W45" i="58" s="1"/>
  <c r="V46" i="58"/>
  <c r="W46" i="58" s="1"/>
  <c r="V47" i="58"/>
  <c r="W47" i="58" s="1"/>
  <c r="V48" i="58"/>
  <c r="W48" i="58" s="1"/>
  <c r="V49" i="58"/>
  <c r="W49" i="58" s="1"/>
  <c r="V7" i="58"/>
  <c r="W7" i="58" s="1"/>
  <c r="V50" i="58"/>
  <c r="W50" i="58" s="1"/>
  <c r="V51" i="58"/>
  <c r="W51" i="58" s="1"/>
  <c r="V52" i="58"/>
  <c r="W52" i="58" s="1"/>
  <c r="V53" i="58"/>
  <c r="W53" i="58" s="1"/>
  <c r="V54" i="58"/>
  <c r="W54" i="58" s="1"/>
  <c r="V55" i="58"/>
  <c r="W55" i="58" s="1"/>
  <c r="V56" i="58"/>
  <c r="W56" i="58" s="1"/>
  <c r="V57" i="58"/>
  <c r="W57" i="58" s="1"/>
  <c r="V2" i="58"/>
  <c r="W2" i="58" s="1"/>
  <c r="V58" i="58"/>
  <c r="W58" i="58" s="1"/>
  <c r="V59" i="58"/>
  <c r="W59" i="58" s="1"/>
  <c r="V60" i="58"/>
  <c r="W60" i="58" s="1"/>
  <c r="V61" i="58"/>
  <c r="W61" i="58" s="1"/>
  <c r="V8" i="58"/>
  <c r="W8" i="58" s="1"/>
  <c r="V62" i="58"/>
  <c r="W62" i="58" s="1"/>
  <c r="V63" i="58"/>
  <c r="W63" i="58" s="1"/>
  <c r="V64" i="58"/>
  <c r="W64" i="58" s="1"/>
  <c r="V65" i="58"/>
  <c r="W65" i="58" s="1"/>
  <c r="V66" i="58"/>
  <c r="W66" i="58" s="1"/>
  <c r="V67" i="58"/>
  <c r="W67" i="58" s="1"/>
  <c r="V9" i="58"/>
  <c r="W9" i="58" s="1"/>
  <c r="V68" i="58"/>
  <c r="W68" i="58" s="1"/>
  <c r="V69" i="58"/>
  <c r="W69" i="58" s="1"/>
  <c r="V70" i="58"/>
  <c r="W70" i="58" s="1"/>
  <c r="V71" i="58"/>
  <c r="W71" i="58" s="1"/>
  <c r="V72" i="58"/>
  <c r="W72" i="58" s="1"/>
  <c r="V73" i="58"/>
  <c r="W73" i="58" s="1"/>
  <c r="V74" i="58"/>
  <c r="W74" i="58" s="1"/>
  <c r="V75" i="58"/>
  <c r="W75" i="58" s="1"/>
  <c r="V10" i="58"/>
  <c r="W10" i="58" s="1"/>
  <c r="V76" i="58"/>
  <c r="W76" i="58" s="1"/>
  <c r="V77" i="58"/>
  <c r="W77" i="58" s="1"/>
  <c r="V78" i="58"/>
  <c r="W78" i="58" s="1"/>
  <c r="V79" i="58"/>
  <c r="W79" i="58" s="1"/>
  <c r="V80" i="58"/>
  <c r="W80" i="58" s="1"/>
  <c r="V81" i="58"/>
  <c r="W81" i="58" s="1"/>
  <c r="V82" i="58"/>
  <c r="W82" i="58" s="1"/>
  <c r="V83" i="58"/>
  <c r="W83" i="58" s="1"/>
  <c r="V84" i="58"/>
  <c r="W84" i="58" s="1"/>
  <c r="V85" i="58"/>
  <c r="W85" i="58" s="1"/>
  <c r="V86" i="58"/>
  <c r="W86" i="58" s="1"/>
  <c r="V87" i="58"/>
  <c r="W87" i="58" s="1"/>
  <c r="V88" i="58"/>
  <c r="W88" i="58" s="1"/>
  <c r="V89" i="58"/>
  <c r="W89" i="58" s="1"/>
  <c r="V90" i="58"/>
  <c r="W90" i="58" s="1"/>
  <c r="V91" i="58"/>
  <c r="W91" i="58" s="1"/>
  <c r="V92" i="58"/>
  <c r="W92" i="58" s="1"/>
  <c r="V93" i="58"/>
  <c r="W93" i="58" s="1"/>
  <c r="V94" i="58"/>
  <c r="W94" i="58" s="1"/>
  <c r="V95" i="58"/>
  <c r="W95" i="58" s="1"/>
  <c r="V96" i="58"/>
  <c r="W96" i="58" s="1"/>
  <c r="V97" i="58"/>
  <c r="W97" i="58" s="1"/>
  <c r="V98" i="58"/>
  <c r="W98" i="58" s="1"/>
  <c r="V99" i="58"/>
  <c r="W99" i="58" s="1"/>
  <c r="V11" i="58"/>
  <c r="W11" i="58" s="1"/>
  <c r="S3" i="58"/>
  <c r="T3" i="58" s="1"/>
  <c r="S4" i="58"/>
  <c r="T4" i="58" s="1"/>
  <c r="S12" i="58"/>
  <c r="T12" i="58" s="1"/>
  <c r="S13" i="58"/>
  <c r="T13" i="58" s="1"/>
  <c r="S14" i="58"/>
  <c r="T14" i="58" s="1"/>
  <c r="S15" i="58"/>
  <c r="T15" i="58" s="1"/>
  <c r="S16" i="58"/>
  <c r="T16" i="58" s="1"/>
  <c r="S17" i="58"/>
  <c r="T17" i="58" s="1"/>
  <c r="S18" i="58"/>
  <c r="T18" i="58" s="1"/>
  <c r="S19" i="58"/>
  <c r="T19" i="58" s="1"/>
  <c r="S20" i="58"/>
  <c r="T20" i="58" s="1"/>
  <c r="S21" i="58"/>
  <c r="T21" i="58" s="1"/>
  <c r="S22" i="58"/>
  <c r="T22" i="58" s="1"/>
  <c r="S23" i="58"/>
  <c r="T23" i="58" s="1"/>
  <c r="S24" i="58"/>
  <c r="T24" i="58" s="1"/>
  <c r="S25" i="58"/>
  <c r="T25" i="58" s="1"/>
  <c r="S26" i="58"/>
  <c r="T26" i="58" s="1"/>
  <c r="S5" i="58"/>
  <c r="T5" i="58" s="1"/>
  <c r="S27" i="58"/>
  <c r="T27" i="58" s="1"/>
  <c r="S28" i="58"/>
  <c r="T28" i="58" s="1"/>
  <c r="S29" i="58"/>
  <c r="T29" i="58" s="1"/>
  <c r="S30" i="58"/>
  <c r="T30" i="58" s="1"/>
  <c r="S31" i="58"/>
  <c r="T31" i="58" s="1"/>
  <c r="S32" i="58"/>
  <c r="T32" i="58" s="1"/>
  <c r="S33" i="58"/>
  <c r="T33" i="58" s="1"/>
  <c r="S34" i="58"/>
  <c r="T34" i="58" s="1"/>
  <c r="S35" i="58"/>
  <c r="T35" i="58" s="1"/>
  <c r="S6" i="58"/>
  <c r="T6" i="58" s="1"/>
  <c r="S36" i="58"/>
  <c r="T36" i="58" s="1"/>
  <c r="S37" i="58"/>
  <c r="T37" i="58" s="1"/>
  <c r="S38" i="58"/>
  <c r="T38" i="58" s="1"/>
  <c r="S39" i="58"/>
  <c r="T39" i="58" s="1"/>
  <c r="S40" i="58"/>
  <c r="T40" i="58" s="1"/>
  <c r="S41" i="58"/>
  <c r="T41" i="58" s="1"/>
  <c r="S42" i="58"/>
  <c r="T42" i="58" s="1"/>
  <c r="S43" i="58"/>
  <c r="T43" i="58" s="1"/>
  <c r="S44" i="58"/>
  <c r="T44" i="58" s="1"/>
  <c r="S45" i="58"/>
  <c r="T45" i="58" s="1"/>
  <c r="S46" i="58"/>
  <c r="T46" i="58" s="1"/>
  <c r="S47" i="58"/>
  <c r="T47" i="58" s="1"/>
  <c r="S48" i="58"/>
  <c r="T48" i="58" s="1"/>
  <c r="S49" i="58"/>
  <c r="T49" i="58" s="1"/>
  <c r="S7" i="58"/>
  <c r="T7" i="58" s="1"/>
  <c r="S50" i="58"/>
  <c r="T50" i="58" s="1"/>
  <c r="S51" i="58"/>
  <c r="T51" i="58" s="1"/>
  <c r="S52" i="58"/>
  <c r="T52" i="58" s="1"/>
  <c r="S53" i="58"/>
  <c r="T53" i="58" s="1"/>
  <c r="S54" i="58"/>
  <c r="T54" i="58" s="1"/>
  <c r="S55" i="58"/>
  <c r="T55" i="58" s="1"/>
  <c r="S56" i="58"/>
  <c r="T56" i="58" s="1"/>
  <c r="S57" i="58"/>
  <c r="T57" i="58" s="1"/>
  <c r="S2" i="58"/>
  <c r="T2" i="58" s="1"/>
  <c r="S58" i="58"/>
  <c r="T58" i="58" s="1"/>
  <c r="S59" i="58"/>
  <c r="T59" i="58" s="1"/>
  <c r="S60" i="58"/>
  <c r="T60" i="58" s="1"/>
  <c r="S61" i="58"/>
  <c r="T61" i="58" s="1"/>
  <c r="S8" i="58"/>
  <c r="T8" i="58" s="1"/>
  <c r="S62" i="58"/>
  <c r="T62" i="58" s="1"/>
  <c r="S63" i="58"/>
  <c r="T63" i="58" s="1"/>
  <c r="S64" i="58"/>
  <c r="T64" i="58" s="1"/>
  <c r="S65" i="58"/>
  <c r="T65" i="58" s="1"/>
  <c r="S66" i="58"/>
  <c r="T66" i="58" s="1"/>
  <c r="S67" i="58"/>
  <c r="T67" i="58" s="1"/>
  <c r="S9" i="58"/>
  <c r="T9" i="58" s="1"/>
  <c r="S68" i="58"/>
  <c r="T68" i="58" s="1"/>
  <c r="S69" i="58"/>
  <c r="T69" i="58" s="1"/>
  <c r="S70" i="58"/>
  <c r="T70" i="58" s="1"/>
  <c r="S71" i="58"/>
  <c r="T71" i="58" s="1"/>
  <c r="S72" i="58"/>
  <c r="T72" i="58" s="1"/>
  <c r="S73" i="58"/>
  <c r="T73" i="58" s="1"/>
  <c r="S74" i="58"/>
  <c r="T74" i="58" s="1"/>
  <c r="S75" i="58"/>
  <c r="T75" i="58" s="1"/>
  <c r="S10" i="58"/>
  <c r="T10" i="58" s="1"/>
  <c r="S76" i="58"/>
  <c r="T76" i="58" s="1"/>
  <c r="S77" i="58"/>
  <c r="T77" i="58" s="1"/>
  <c r="S78" i="58"/>
  <c r="T78" i="58" s="1"/>
  <c r="S79" i="58"/>
  <c r="T79" i="58" s="1"/>
  <c r="S80" i="58"/>
  <c r="T80" i="58" s="1"/>
  <c r="S81" i="58"/>
  <c r="T81" i="58" s="1"/>
  <c r="S82" i="58"/>
  <c r="T82" i="58" s="1"/>
  <c r="S83" i="58"/>
  <c r="T83" i="58" s="1"/>
  <c r="S84" i="58"/>
  <c r="T84" i="58" s="1"/>
  <c r="S85" i="58"/>
  <c r="T85" i="58" s="1"/>
  <c r="S86" i="58"/>
  <c r="T86" i="58" s="1"/>
  <c r="S87" i="58"/>
  <c r="T87" i="58" s="1"/>
  <c r="S88" i="58"/>
  <c r="T88" i="58" s="1"/>
  <c r="S89" i="58"/>
  <c r="T89" i="58" s="1"/>
  <c r="S90" i="58"/>
  <c r="T90" i="58" s="1"/>
  <c r="S91" i="58"/>
  <c r="T91" i="58" s="1"/>
  <c r="S92" i="58"/>
  <c r="T92" i="58" s="1"/>
  <c r="S93" i="58"/>
  <c r="T93" i="58" s="1"/>
  <c r="S94" i="58"/>
  <c r="T94" i="58" s="1"/>
  <c r="S95" i="58"/>
  <c r="T95" i="58" s="1"/>
  <c r="S96" i="58"/>
  <c r="T96" i="58" s="1"/>
  <c r="S97" i="58"/>
  <c r="T97" i="58" s="1"/>
  <c r="S98" i="58"/>
  <c r="T98" i="58" s="1"/>
  <c r="S99" i="58"/>
  <c r="T99" i="58" s="1"/>
  <c r="S11" i="58"/>
  <c r="T11" i="58" s="1"/>
  <c r="P3" i="58"/>
  <c r="Q3" i="58" s="1"/>
  <c r="P4" i="58"/>
  <c r="Q4" i="58" s="1"/>
  <c r="P12" i="58"/>
  <c r="Q12" i="58" s="1"/>
  <c r="P13" i="58"/>
  <c r="Q13" i="58" s="1"/>
  <c r="P14" i="58"/>
  <c r="Q14" i="58" s="1"/>
  <c r="P15" i="58"/>
  <c r="Q15" i="58" s="1"/>
  <c r="P16" i="58"/>
  <c r="Q16" i="58" s="1"/>
  <c r="P17" i="58"/>
  <c r="Q17" i="58" s="1"/>
  <c r="P18" i="58"/>
  <c r="Q18" i="58" s="1"/>
  <c r="P19" i="58"/>
  <c r="Q19" i="58" s="1"/>
  <c r="P20" i="58"/>
  <c r="Q20" i="58" s="1"/>
  <c r="P21" i="58"/>
  <c r="Q21" i="58" s="1"/>
  <c r="P22" i="58"/>
  <c r="Q22" i="58" s="1"/>
  <c r="P23" i="58"/>
  <c r="Q23" i="58" s="1"/>
  <c r="P24" i="58"/>
  <c r="Q24" i="58" s="1"/>
  <c r="P25" i="58"/>
  <c r="Q25" i="58" s="1"/>
  <c r="P26" i="58"/>
  <c r="Q26" i="58" s="1"/>
  <c r="P5" i="58"/>
  <c r="Q5" i="58" s="1"/>
  <c r="P27" i="58"/>
  <c r="Q27" i="58" s="1"/>
  <c r="P28" i="58"/>
  <c r="Q28" i="58" s="1"/>
  <c r="P29" i="58"/>
  <c r="Q29" i="58" s="1"/>
  <c r="P30" i="58"/>
  <c r="Q30" i="58" s="1"/>
  <c r="P31" i="58"/>
  <c r="Q31" i="58" s="1"/>
  <c r="P32" i="58"/>
  <c r="Q32" i="58" s="1"/>
  <c r="P33" i="58"/>
  <c r="Q33" i="58" s="1"/>
  <c r="P34" i="58"/>
  <c r="Q34" i="58" s="1"/>
  <c r="P35" i="58"/>
  <c r="Q35" i="58" s="1"/>
  <c r="P6" i="58"/>
  <c r="Q6" i="58" s="1"/>
  <c r="P36" i="58"/>
  <c r="Q36" i="58" s="1"/>
  <c r="P37" i="58"/>
  <c r="Q37" i="58" s="1"/>
  <c r="P38" i="58"/>
  <c r="Q38" i="58" s="1"/>
  <c r="P39" i="58"/>
  <c r="Q39" i="58" s="1"/>
  <c r="P40" i="58"/>
  <c r="Q40" i="58" s="1"/>
  <c r="P41" i="58"/>
  <c r="Q41" i="58" s="1"/>
  <c r="P42" i="58"/>
  <c r="Q42" i="58" s="1"/>
  <c r="P43" i="58"/>
  <c r="Q43" i="58" s="1"/>
  <c r="P44" i="58"/>
  <c r="Q44" i="58" s="1"/>
  <c r="P45" i="58"/>
  <c r="Q45" i="58" s="1"/>
  <c r="P46" i="58"/>
  <c r="Q46" i="58" s="1"/>
  <c r="P47" i="58"/>
  <c r="Q47" i="58" s="1"/>
  <c r="P48" i="58"/>
  <c r="Q48" i="58" s="1"/>
  <c r="P49" i="58"/>
  <c r="Q49" i="58" s="1"/>
  <c r="P7" i="58"/>
  <c r="Q7" i="58" s="1"/>
  <c r="P50" i="58"/>
  <c r="Q50" i="58" s="1"/>
  <c r="P51" i="58"/>
  <c r="Q51" i="58" s="1"/>
  <c r="P52" i="58"/>
  <c r="Q52" i="58" s="1"/>
  <c r="P53" i="58"/>
  <c r="Q53" i="58" s="1"/>
  <c r="P54" i="58"/>
  <c r="Q54" i="58" s="1"/>
  <c r="P55" i="58"/>
  <c r="Q55" i="58" s="1"/>
  <c r="P56" i="58"/>
  <c r="Q56" i="58" s="1"/>
  <c r="P57" i="58"/>
  <c r="Q57" i="58" s="1"/>
  <c r="P2" i="58"/>
  <c r="Q2" i="58" s="1"/>
  <c r="P58" i="58"/>
  <c r="Q58" i="58" s="1"/>
  <c r="P59" i="58"/>
  <c r="Q59" i="58" s="1"/>
  <c r="P60" i="58"/>
  <c r="Q60" i="58" s="1"/>
  <c r="P61" i="58"/>
  <c r="Q61" i="58" s="1"/>
  <c r="P8" i="58"/>
  <c r="Q8" i="58" s="1"/>
  <c r="P62" i="58"/>
  <c r="Q62" i="58" s="1"/>
  <c r="P63" i="58"/>
  <c r="Q63" i="58" s="1"/>
  <c r="P64" i="58"/>
  <c r="Q64" i="58" s="1"/>
  <c r="P65" i="58"/>
  <c r="Q65" i="58" s="1"/>
  <c r="P66" i="58"/>
  <c r="Q66" i="58" s="1"/>
  <c r="P67" i="58"/>
  <c r="Q67" i="58" s="1"/>
  <c r="P9" i="58"/>
  <c r="Q9" i="58" s="1"/>
  <c r="P68" i="58"/>
  <c r="Q68" i="58" s="1"/>
  <c r="P69" i="58"/>
  <c r="Q69" i="58" s="1"/>
  <c r="P70" i="58"/>
  <c r="Q70" i="58" s="1"/>
  <c r="P71" i="58"/>
  <c r="Q71" i="58" s="1"/>
  <c r="P72" i="58"/>
  <c r="Q72" i="58" s="1"/>
  <c r="P73" i="58"/>
  <c r="Q73" i="58" s="1"/>
  <c r="P74" i="58"/>
  <c r="Q74" i="58" s="1"/>
  <c r="P75" i="58"/>
  <c r="Q75" i="58" s="1"/>
  <c r="P10" i="58"/>
  <c r="Q10" i="58" s="1"/>
  <c r="P76" i="58"/>
  <c r="Q76" i="58" s="1"/>
  <c r="P77" i="58"/>
  <c r="Q77" i="58" s="1"/>
  <c r="P78" i="58"/>
  <c r="Q78" i="58" s="1"/>
  <c r="P79" i="58"/>
  <c r="Q79" i="58" s="1"/>
  <c r="P80" i="58"/>
  <c r="Q80" i="58" s="1"/>
  <c r="P81" i="58"/>
  <c r="Q81" i="58" s="1"/>
  <c r="P82" i="58"/>
  <c r="Q82" i="58" s="1"/>
  <c r="P83" i="58"/>
  <c r="Q83" i="58" s="1"/>
  <c r="P84" i="58"/>
  <c r="Q84" i="58" s="1"/>
  <c r="P85" i="58"/>
  <c r="Q85" i="58" s="1"/>
  <c r="P86" i="58"/>
  <c r="Q86" i="58" s="1"/>
  <c r="P87" i="58"/>
  <c r="Q87" i="58" s="1"/>
  <c r="P88" i="58"/>
  <c r="Q88" i="58" s="1"/>
  <c r="P89" i="58"/>
  <c r="Q89" i="58" s="1"/>
  <c r="P90" i="58"/>
  <c r="Q90" i="58" s="1"/>
  <c r="P91" i="58"/>
  <c r="Q91" i="58" s="1"/>
  <c r="P92" i="58"/>
  <c r="Q92" i="58" s="1"/>
  <c r="P93" i="58"/>
  <c r="Q93" i="58" s="1"/>
  <c r="P94" i="58"/>
  <c r="Q94" i="58" s="1"/>
  <c r="P95" i="58"/>
  <c r="Q95" i="58" s="1"/>
  <c r="P96" i="58"/>
  <c r="Q96" i="58" s="1"/>
  <c r="P97" i="58"/>
  <c r="Q97" i="58" s="1"/>
  <c r="P98" i="58"/>
  <c r="Q98" i="58" s="1"/>
  <c r="P99" i="58"/>
  <c r="Q99" i="58" s="1"/>
  <c r="P11" i="58"/>
  <c r="Q11" i="58" s="1"/>
  <c r="M3" i="58"/>
  <c r="N3" i="58" s="1"/>
  <c r="M4" i="58"/>
  <c r="N4" i="58" s="1"/>
  <c r="M12" i="58"/>
  <c r="N12" i="58" s="1"/>
  <c r="M13" i="58"/>
  <c r="N13" i="58" s="1"/>
  <c r="M14" i="58"/>
  <c r="N14" i="58" s="1"/>
  <c r="M15" i="58"/>
  <c r="N15" i="58" s="1"/>
  <c r="M16" i="58"/>
  <c r="N16" i="58" s="1"/>
  <c r="M17" i="58"/>
  <c r="N17" i="58" s="1"/>
  <c r="M18" i="58"/>
  <c r="N18" i="58" s="1"/>
  <c r="M19" i="58"/>
  <c r="N19" i="58" s="1"/>
  <c r="M20" i="58"/>
  <c r="N20" i="58" s="1"/>
  <c r="M21" i="58"/>
  <c r="N21" i="58" s="1"/>
  <c r="M22" i="58"/>
  <c r="N22" i="58" s="1"/>
  <c r="M23" i="58"/>
  <c r="N23" i="58" s="1"/>
  <c r="M24" i="58"/>
  <c r="N24" i="58" s="1"/>
  <c r="M25" i="58"/>
  <c r="N25" i="58" s="1"/>
  <c r="M26" i="58"/>
  <c r="N26" i="58" s="1"/>
  <c r="M5" i="58"/>
  <c r="N5" i="58" s="1"/>
  <c r="M27" i="58"/>
  <c r="N27" i="58" s="1"/>
  <c r="M28" i="58"/>
  <c r="N28" i="58" s="1"/>
  <c r="M29" i="58"/>
  <c r="N29" i="58" s="1"/>
  <c r="M30" i="58"/>
  <c r="N30" i="58" s="1"/>
  <c r="M31" i="58"/>
  <c r="N31" i="58" s="1"/>
  <c r="M32" i="58"/>
  <c r="N32" i="58" s="1"/>
  <c r="M33" i="58"/>
  <c r="N33" i="58" s="1"/>
  <c r="M34" i="58"/>
  <c r="N34" i="58" s="1"/>
  <c r="M35" i="58"/>
  <c r="N35" i="58" s="1"/>
  <c r="M6" i="58"/>
  <c r="N6" i="58" s="1"/>
  <c r="M36" i="58"/>
  <c r="N36" i="58" s="1"/>
  <c r="M37" i="58"/>
  <c r="N37" i="58" s="1"/>
  <c r="M38" i="58"/>
  <c r="N38" i="58" s="1"/>
  <c r="M39" i="58"/>
  <c r="N39" i="58" s="1"/>
  <c r="M40" i="58"/>
  <c r="N40" i="58" s="1"/>
  <c r="M41" i="58"/>
  <c r="N41" i="58" s="1"/>
  <c r="M42" i="58"/>
  <c r="N42" i="58" s="1"/>
  <c r="M43" i="58"/>
  <c r="N43" i="58" s="1"/>
  <c r="M44" i="58"/>
  <c r="N44" i="58" s="1"/>
  <c r="M45" i="58"/>
  <c r="N45" i="58" s="1"/>
  <c r="M46" i="58"/>
  <c r="N46" i="58" s="1"/>
  <c r="M47" i="58"/>
  <c r="N47" i="58" s="1"/>
  <c r="M48" i="58"/>
  <c r="N48" i="58" s="1"/>
  <c r="M49" i="58"/>
  <c r="N49" i="58" s="1"/>
  <c r="M7" i="58"/>
  <c r="N7" i="58" s="1"/>
  <c r="M50" i="58"/>
  <c r="N50" i="58" s="1"/>
  <c r="M51" i="58"/>
  <c r="N51" i="58" s="1"/>
  <c r="M52" i="58"/>
  <c r="N52" i="58" s="1"/>
  <c r="M53" i="58"/>
  <c r="N53" i="58" s="1"/>
  <c r="M54" i="58"/>
  <c r="N54" i="58" s="1"/>
  <c r="M55" i="58"/>
  <c r="N55" i="58" s="1"/>
  <c r="M56" i="58"/>
  <c r="N56" i="58" s="1"/>
  <c r="M57" i="58"/>
  <c r="N57" i="58" s="1"/>
  <c r="M2" i="58"/>
  <c r="N2" i="58" s="1"/>
  <c r="M58" i="58"/>
  <c r="N58" i="58" s="1"/>
  <c r="M59" i="58"/>
  <c r="N59" i="58" s="1"/>
  <c r="M60" i="58"/>
  <c r="N60" i="58" s="1"/>
  <c r="M61" i="58"/>
  <c r="N61" i="58" s="1"/>
  <c r="M8" i="58"/>
  <c r="N8" i="58" s="1"/>
  <c r="M62" i="58"/>
  <c r="N62" i="58" s="1"/>
  <c r="M63" i="58"/>
  <c r="N63" i="58" s="1"/>
  <c r="M64" i="58"/>
  <c r="N64" i="58" s="1"/>
  <c r="M65" i="58"/>
  <c r="N65" i="58" s="1"/>
  <c r="M66" i="58"/>
  <c r="N66" i="58" s="1"/>
  <c r="M67" i="58"/>
  <c r="N67" i="58" s="1"/>
  <c r="M9" i="58"/>
  <c r="N9" i="58" s="1"/>
  <c r="M68" i="58"/>
  <c r="N68" i="58" s="1"/>
  <c r="M69" i="58"/>
  <c r="N69" i="58" s="1"/>
  <c r="M70" i="58"/>
  <c r="N70" i="58" s="1"/>
  <c r="M71" i="58"/>
  <c r="N71" i="58" s="1"/>
  <c r="M72" i="58"/>
  <c r="N72" i="58" s="1"/>
  <c r="M73" i="58"/>
  <c r="N73" i="58" s="1"/>
  <c r="M74" i="58"/>
  <c r="N74" i="58" s="1"/>
  <c r="M75" i="58"/>
  <c r="N75" i="58" s="1"/>
  <c r="M10" i="58"/>
  <c r="N10" i="58" s="1"/>
  <c r="M76" i="58"/>
  <c r="N76" i="58" s="1"/>
  <c r="M77" i="58"/>
  <c r="N77" i="58" s="1"/>
  <c r="M78" i="58"/>
  <c r="N78" i="58" s="1"/>
  <c r="M79" i="58"/>
  <c r="N79" i="58" s="1"/>
  <c r="M80" i="58"/>
  <c r="N80" i="58" s="1"/>
  <c r="M81" i="58"/>
  <c r="N81" i="58" s="1"/>
  <c r="M82" i="58"/>
  <c r="N82" i="58" s="1"/>
  <c r="M83" i="58"/>
  <c r="N83" i="58" s="1"/>
  <c r="M84" i="58"/>
  <c r="N84" i="58" s="1"/>
  <c r="M85" i="58"/>
  <c r="N85" i="58" s="1"/>
  <c r="M86" i="58"/>
  <c r="N86" i="58" s="1"/>
  <c r="M87" i="58"/>
  <c r="N87" i="58" s="1"/>
  <c r="M88" i="58"/>
  <c r="N88" i="58" s="1"/>
  <c r="M89" i="58"/>
  <c r="N89" i="58" s="1"/>
  <c r="M90" i="58"/>
  <c r="N90" i="58" s="1"/>
  <c r="M91" i="58"/>
  <c r="N91" i="58" s="1"/>
  <c r="M92" i="58"/>
  <c r="N92" i="58" s="1"/>
  <c r="M93" i="58"/>
  <c r="N93" i="58" s="1"/>
  <c r="M94" i="58"/>
  <c r="N94" i="58" s="1"/>
  <c r="M95" i="58"/>
  <c r="N95" i="58" s="1"/>
  <c r="M96" i="58"/>
  <c r="N96" i="58" s="1"/>
  <c r="M97" i="58"/>
  <c r="N97" i="58" s="1"/>
  <c r="M98" i="58"/>
  <c r="N98" i="58" s="1"/>
  <c r="M99" i="58"/>
  <c r="N99" i="58" s="1"/>
  <c r="M11" i="58"/>
  <c r="N11" i="58" s="1"/>
  <c r="J11" i="58"/>
  <c r="K11" i="58" s="1"/>
  <c r="J3" i="58"/>
  <c r="K3" i="58" s="1"/>
  <c r="J4" i="58"/>
  <c r="K4" i="58" s="1"/>
  <c r="J12" i="58"/>
  <c r="K12" i="58" s="1"/>
  <c r="J13" i="58"/>
  <c r="K13" i="58" s="1"/>
  <c r="J14" i="58"/>
  <c r="K14" i="58" s="1"/>
  <c r="J15" i="58"/>
  <c r="K15" i="58" s="1"/>
  <c r="J16" i="58"/>
  <c r="K16" i="58" s="1"/>
  <c r="J17" i="58"/>
  <c r="K17" i="58" s="1"/>
  <c r="J18" i="58"/>
  <c r="K18" i="58" s="1"/>
  <c r="J19" i="58"/>
  <c r="K19" i="58" s="1"/>
  <c r="J20" i="58"/>
  <c r="K20" i="58" s="1"/>
  <c r="J21" i="58"/>
  <c r="K21" i="58" s="1"/>
  <c r="J22" i="58"/>
  <c r="K22" i="58" s="1"/>
  <c r="J23" i="58"/>
  <c r="K23" i="58" s="1"/>
  <c r="J24" i="58"/>
  <c r="K24" i="58" s="1"/>
  <c r="J25" i="58"/>
  <c r="K25" i="58" s="1"/>
  <c r="J26" i="58"/>
  <c r="K26" i="58" s="1"/>
  <c r="J5" i="58"/>
  <c r="K5" i="58" s="1"/>
  <c r="J27" i="58"/>
  <c r="K27" i="58" s="1"/>
  <c r="J28" i="58"/>
  <c r="K28" i="58" s="1"/>
  <c r="J29" i="58"/>
  <c r="K29" i="58" s="1"/>
  <c r="J30" i="58"/>
  <c r="K30" i="58" s="1"/>
  <c r="J31" i="58"/>
  <c r="K31" i="58" s="1"/>
  <c r="J32" i="58"/>
  <c r="K32" i="58" s="1"/>
  <c r="J33" i="58"/>
  <c r="K33" i="58" s="1"/>
  <c r="J34" i="58"/>
  <c r="K34" i="58" s="1"/>
  <c r="J35" i="58"/>
  <c r="K35" i="58" s="1"/>
  <c r="J6" i="58"/>
  <c r="K6" i="58" s="1"/>
  <c r="J36" i="58"/>
  <c r="K36" i="58" s="1"/>
  <c r="J37" i="58"/>
  <c r="K37" i="58" s="1"/>
  <c r="J38" i="58"/>
  <c r="K38" i="58" s="1"/>
  <c r="J39" i="58"/>
  <c r="K39" i="58" s="1"/>
  <c r="J40" i="58"/>
  <c r="K40" i="58" s="1"/>
  <c r="J41" i="58"/>
  <c r="K41" i="58" s="1"/>
  <c r="J42" i="58"/>
  <c r="K42" i="58" s="1"/>
  <c r="J43" i="58"/>
  <c r="K43" i="58" s="1"/>
  <c r="J44" i="58"/>
  <c r="K44" i="58" s="1"/>
  <c r="J45" i="58"/>
  <c r="K45" i="58" s="1"/>
  <c r="J46" i="58"/>
  <c r="K46" i="58" s="1"/>
  <c r="J47" i="58"/>
  <c r="K47" i="58" s="1"/>
  <c r="J48" i="58"/>
  <c r="K48" i="58" s="1"/>
  <c r="J49" i="58"/>
  <c r="K49" i="58" s="1"/>
  <c r="J7" i="58"/>
  <c r="K7" i="58" s="1"/>
  <c r="J50" i="58"/>
  <c r="K50" i="58" s="1"/>
  <c r="J51" i="58"/>
  <c r="K51" i="58" s="1"/>
  <c r="J52" i="58"/>
  <c r="K52" i="58" s="1"/>
  <c r="J53" i="58"/>
  <c r="K53" i="58" s="1"/>
  <c r="J54" i="58"/>
  <c r="K54" i="58" s="1"/>
  <c r="J55" i="58"/>
  <c r="K55" i="58" s="1"/>
  <c r="J56" i="58"/>
  <c r="K56" i="58" s="1"/>
  <c r="J57" i="58"/>
  <c r="K57" i="58" s="1"/>
  <c r="J2" i="58"/>
  <c r="K2" i="58" s="1"/>
  <c r="J58" i="58"/>
  <c r="K58" i="58" s="1"/>
  <c r="J59" i="58"/>
  <c r="K59" i="58" s="1"/>
  <c r="J60" i="58"/>
  <c r="K60" i="58" s="1"/>
  <c r="J61" i="58"/>
  <c r="K61" i="58" s="1"/>
  <c r="J8" i="58"/>
  <c r="K8" i="58" s="1"/>
  <c r="J62" i="58"/>
  <c r="K62" i="58" s="1"/>
  <c r="J63" i="58"/>
  <c r="K63" i="58" s="1"/>
  <c r="J64" i="58"/>
  <c r="K64" i="58" s="1"/>
  <c r="J65" i="58"/>
  <c r="K65" i="58" s="1"/>
  <c r="J66" i="58"/>
  <c r="K66" i="58" s="1"/>
  <c r="J67" i="58"/>
  <c r="K67" i="58" s="1"/>
  <c r="J9" i="58"/>
  <c r="K9" i="58" s="1"/>
  <c r="J68" i="58"/>
  <c r="K68" i="58" s="1"/>
  <c r="J69" i="58"/>
  <c r="K69" i="58" s="1"/>
  <c r="J70" i="58"/>
  <c r="K70" i="58" s="1"/>
  <c r="J71" i="58"/>
  <c r="K71" i="58" s="1"/>
  <c r="J72" i="58"/>
  <c r="K72" i="58" s="1"/>
  <c r="J73" i="58"/>
  <c r="K73" i="58" s="1"/>
  <c r="J74" i="58"/>
  <c r="K74" i="58" s="1"/>
  <c r="J75" i="58"/>
  <c r="K75" i="58" s="1"/>
  <c r="J10" i="58"/>
  <c r="K10" i="58" s="1"/>
  <c r="J76" i="58"/>
  <c r="K76" i="58" s="1"/>
  <c r="J77" i="58"/>
  <c r="K77" i="58" s="1"/>
  <c r="J78" i="58"/>
  <c r="K78" i="58" s="1"/>
  <c r="J79" i="58"/>
  <c r="K79" i="58" s="1"/>
  <c r="J80" i="58"/>
  <c r="K80" i="58" s="1"/>
  <c r="J81" i="58"/>
  <c r="K81" i="58" s="1"/>
  <c r="J82" i="58"/>
  <c r="K82" i="58" s="1"/>
  <c r="J83" i="58"/>
  <c r="K83" i="58" s="1"/>
  <c r="J84" i="58"/>
  <c r="K84" i="58" s="1"/>
  <c r="J85" i="58"/>
  <c r="K85" i="58" s="1"/>
  <c r="J86" i="58"/>
  <c r="K86" i="58" s="1"/>
  <c r="J87" i="58"/>
  <c r="K87" i="58" s="1"/>
  <c r="J88" i="58"/>
  <c r="K88" i="58" s="1"/>
  <c r="J89" i="58"/>
  <c r="K89" i="58" s="1"/>
  <c r="J90" i="58"/>
  <c r="K90" i="58" s="1"/>
  <c r="J91" i="58"/>
  <c r="K91" i="58" s="1"/>
  <c r="J92" i="58"/>
  <c r="K92" i="58" s="1"/>
  <c r="J93" i="58"/>
  <c r="K93" i="58" s="1"/>
  <c r="J94" i="58"/>
  <c r="K94" i="58" s="1"/>
  <c r="J95" i="58"/>
  <c r="K95" i="58" s="1"/>
  <c r="J96" i="58"/>
  <c r="K96" i="58" s="1"/>
  <c r="J97" i="58"/>
  <c r="K97" i="58" s="1"/>
  <c r="J98" i="58"/>
  <c r="K98" i="58" s="1"/>
  <c r="J99" i="58"/>
  <c r="K99" i="58" s="1"/>
  <c r="G3" i="58"/>
  <c r="H3" i="58" s="1"/>
  <c r="G4" i="58"/>
  <c r="H4" i="58" s="1"/>
  <c r="G12" i="58"/>
  <c r="H12" i="58" s="1"/>
  <c r="G13" i="58"/>
  <c r="H13" i="58" s="1"/>
  <c r="G14" i="58"/>
  <c r="H14" i="58" s="1"/>
  <c r="G15" i="58"/>
  <c r="H15" i="58" s="1"/>
  <c r="G16" i="58"/>
  <c r="H16" i="58" s="1"/>
  <c r="G17" i="58"/>
  <c r="H17" i="58" s="1"/>
  <c r="G18" i="58"/>
  <c r="H18" i="58" s="1"/>
  <c r="G19" i="58"/>
  <c r="H19" i="58" s="1"/>
  <c r="G20" i="58"/>
  <c r="H20" i="58" s="1"/>
  <c r="G21" i="58"/>
  <c r="H21" i="58" s="1"/>
  <c r="G22" i="58"/>
  <c r="H22" i="58" s="1"/>
  <c r="G23" i="58"/>
  <c r="H23" i="58" s="1"/>
  <c r="G24" i="58"/>
  <c r="H24" i="58" s="1"/>
  <c r="G25" i="58"/>
  <c r="H25" i="58" s="1"/>
  <c r="G26" i="58"/>
  <c r="H26" i="58" s="1"/>
  <c r="G5" i="58"/>
  <c r="H5" i="58" s="1"/>
  <c r="G27" i="58"/>
  <c r="H27" i="58" s="1"/>
  <c r="G28" i="58"/>
  <c r="H28" i="58" s="1"/>
  <c r="G29" i="58"/>
  <c r="H29" i="58" s="1"/>
  <c r="G30" i="58"/>
  <c r="H30" i="58" s="1"/>
  <c r="G31" i="58"/>
  <c r="H31" i="58" s="1"/>
  <c r="G32" i="58"/>
  <c r="H32" i="58" s="1"/>
  <c r="G33" i="58"/>
  <c r="H33" i="58" s="1"/>
  <c r="G34" i="58"/>
  <c r="H34" i="58" s="1"/>
  <c r="G35" i="58"/>
  <c r="H35" i="58" s="1"/>
  <c r="G6" i="58"/>
  <c r="H6" i="58" s="1"/>
  <c r="G36" i="58"/>
  <c r="H36" i="58" s="1"/>
  <c r="G37" i="58"/>
  <c r="H37" i="58" s="1"/>
  <c r="G38" i="58"/>
  <c r="H38" i="58" s="1"/>
  <c r="G39" i="58"/>
  <c r="H39" i="58" s="1"/>
  <c r="G40" i="58"/>
  <c r="H40" i="58" s="1"/>
  <c r="G41" i="58"/>
  <c r="H41" i="58" s="1"/>
  <c r="G42" i="58"/>
  <c r="H42" i="58" s="1"/>
  <c r="G43" i="58"/>
  <c r="H43" i="58" s="1"/>
  <c r="G44" i="58"/>
  <c r="H44" i="58" s="1"/>
  <c r="G45" i="58"/>
  <c r="H45" i="58" s="1"/>
  <c r="G46" i="58"/>
  <c r="H46" i="58" s="1"/>
  <c r="G47" i="58"/>
  <c r="H47" i="58" s="1"/>
  <c r="G48" i="58"/>
  <c r="H48" i="58" s="1"/>
  <c r="G49" i="58"/>
  <c r="H49" i="58" s="1"/>
  <c r="G7" i="58"/>
  <c r="H7" i="58" s="1"/>
  <c r="G50" i="58"/>
  <c r="H50" i="58" s="1"/>
  <c r="G51" i="58"/>
  <c r="H51" i="58" s="1"/>
  <c r="G52" i="58"/>
  <c r="H52" i="58" s="1"/>
  <c r="G53" i="58"/>
  <c r="H53" i="58" s="1"/>
  <c r="G54" i="58"/>
  <c r="H54" i="58" s="1"/>
  <c r="G55" i="58"/>
  <c r="H55" i="58" s="1"/>
  <c r="G56" i="58"/>
  <c r="H56" i="58" s="1"/>
  <c r="G57" i="58"/>
  <c r="H57" i="58" s="1"/>
  <c r="G2" i="58"/>
  <c r="H2" i="58" s="1"/>
  <c r="G58" i="58"/>
  <c r="H58" i="58" s="1"/>
  <c r="G59" i="58"/>
  <c r="H59" i="58" s="1"/>
  <c r="G60" i="58"/>
  <c r="H60" i="58" s="1"/>
  <c r="G61" i="58"/>
  <c r="H61" i="58" s="1"/>
  <c r="G8" i="58"/>
  <c r="H8" i="58" s="1"/>
  <c r="G62" i="58"/>
  <c r="H62" i="58" s="1"/>
  <c r="G63" i="58"/>
  <c r="H63" i="58" s="1"/>
  <c r="G64" i="58"/>
  <c r="H64" i="58" s="1"/>
  <c r="G65" i="58"/>
  <c r="H65" i="58" s="1"/>
  <c r="G66" i="58"/>
  <c r="H66" i="58" s="1"/>
  <c r="G67" i="58"/>
  <c r="H67" i="58" s="1"/>
  <c r="G9" i="58"/>
  <c r="H9" i="58" s="1"/>
  <c r="G68" i="58"/>
  <c r="H68" i="58" s="1"/>
  <c r="G69" i="58"/>
  <c r="H69" i="58" s="1"/>
  <c r="G70" i="58"/>
  <c r="H70" i="58" s="1"/>
  <c r="G71" i="58"/>
  <c r="H71" i="58" s="1"/>
  <c r="G72" i="58"/>
  <c r="H72" i="58" s="1"/>
  <c r="G73" i="58"/>
  <c r="H73" i="58" s="1"/>
  <c r="G74" i="58"/>
  <c r="H74" i="58" s="1"/>
  <c r="G75" i="58"/>
  <c r="H75" i="58" s="1"/>
  <c r="G10" i="58"/>
  <c r="H10" i="58" s="1"/>
  <c r="G76" i="58"/>
  <c r="H76" i="58" s="1"/>
  <c r="G77" i="58"/>
  <c r="H77" i="58" s="1"/>
  <c r="G78" i="58"/>
  <c r="H78" i="58" s="1"/>
  <c r="G79" i="58"/>
  <c r="H79" i="58" s="1"/>
  <c r="G80" i="58"/>
  <c r="H80" i="58" s="1"/>
  <c r="G81" i="58"/>
  <c r="H81" i="58" s="1"/>
  <c r="G82" i="58"/>
  <c r="H82" i="58" s="1"/>
  <c r="G83" i="58"/>
  <c r="H83" i="58" s="1"/>
  <c r="G84" i="58"/>
  <c r="H84" i="58" s="1"/>
  <c r="G85" i="58"/>
  <c r="H85" i="58" s="1"/>
  <c r="G86" i="58"/>
  <c r="H86" i="58" s="1"/>
  <c r="G87" i="58"/>
  <c r="H87" i="58" s="1"/>
  <c r="G88" i="58"/>
  <c r="H88" i="58" s="1"/>
  <c r="G89" i="58"/>
  <c r="H89" i="58" s="1"/>
  <c r="G90" i="58"/>
  <c r="H90" i="58" s="1"/>
  <c r="G91" i="58"/>
  <c r="H91" i="58" s="1"/>
  <c r="G92" i="58"/>
  <c r="H92" i="58" s="1"/>
  <c r="G93" i="58"/>
  <c r="H93" i="58" s="1"/>
  <c r="G94" i="58"/>
  <c r="H94" i="58" s="1"/>
  <c r="G95" i="58"/>
  <c r="H95" i="58" s="1"/>
  <c r="G96" i="58"/>
  <c r="H96" i="58" s="1"/>
  <c r="G97" i="58"/>
  <c r="H97" i="58" s="1"/>
  <c r="G98" i="58"/>
  <c r="H98" i="58" s="1"/>
  <c r="G99" i="58"/>
  <c r="H99" i="58" s="1"/>
  <c r="G11" i="58"/>
  <c r="H11" i="58" s="1"/>
  <c r="BD3" i="58"/>
  <c r="BF3" i="58" s="1"/>
  <c r="BD4" i="58"/>
  <c r="BF4" i="58" s="1"/>
  <c r="BD12" i="58"/>
  <c r="BF12" i="58" s="1"/>
  <c r="BD13" i="58"/>
  <c r="BF13" i="58" s="1"/>
  <c r="BD14" i="58"/>
  <c r="BF14" i="58" s="1"/>
  <c r="BD15" i="58"/>
  <c r="BF15" i="58" s="1"/>
  <c r="BD16" i="58"/>
  <c r="BF16" i="58" s="1"/>
  <c r="BD17" i="58"/>
  <c r="BF17" i="58" s="1"/>
  <c r="BD18" i="58"/>
  <c r="BF18" i="58" s="1"/>
  <c r="BD19" i="58"/>
  <c r="BF19" i="58" s="1"/>
  <c r="BD20" i="58"/>
  <c r="BF20" i="58" s="1"/>
  <c r="BD21" i="58"/>
  <c r="BF21" i="58" s="1"/>
  <c r="BD22" i="58"/>
  <c r="BF22" i="58" s="1"/>
  <c r="BD23" i="58"/>
  <c r="BF23" i="58" s="1"/>
  <c r="BD24" i="58"/>
  <c r="BF24" i="58" s="1"/>
  <c r="BD25" i="58"/>
  <c r="BF25" i="58" s="1"/>
  <c r="BD26" i="58"/>
  <c r="BF26" i="58" s="1"/>
  <c r="BD5" i="58"/>
  <c r="BF5" i="58" s="1"/>
  <c r="BD27" i="58"/>
  <c r="BF27" i="58" s="1"/>
  <c r="BD28" i="58"/>
  <c r="BF28" i="58" s="1"/>
  <c r="BD29" i="58"/>
  <c r="BF29" i="58" s="1"/>
  <c r="BD30" i="58"/>
  <c r="BF30" i="58" s="1"/>
  <c r="BD31" i="58"/>
  <c r="BF31" i="58" s="1"/>
  <c r="BD32" i="58"/>
  <c r="BF32" i="58" s="1"/>
  <c r="BD33" i="58"/>
  <c r="BF33" i="58" s="1"/>
  <c r="BD34" i="58"/>
  <c r="BF34" i="58" s="1"/>
  <c r="BD35" i="58"/>
  <c r="BF35" i="58" s="1"/>
  <c r="BD6" i="58"/>
  <c r="BF6" i="58" s="1"/>
  <c r="BD36" i="58"/>
  <c r="BF36" i="58" s="1"/>
  <c r="BD37" i="58"/>
  <c r="BF37" i="58" s="1"/>
  <c r="BD38" i="58"/>
  <c r="BF38" i="58" s="1"/>
  <c r="BD39" i="58"/>
  <c r="BF39" i="58" s="1"/>
  <c r="BD40" i="58"/>
  <c r="BF40" i="58" s="1"/>
  <c r="BD41" i="58"/>
  <c r="BF41" i="58" s="1"/>
  <c r="BD42" i="58"/>
  <c r="BF42" i="58" s="1"/>
  <c r="BD43" i="58"/>
  <c r="BF43" i="58" s="1"/>
  <c r="BD44" i="58"/>
  <c r="BF44" i="58" s="1"/>
  <c r="BD45" i="58"/>
  <c r="BF45" i="58" s="1"/>
  <c r="BD46" i="58"/>
  <c r="BF46" i="58" s="1"/>
  <c r="BD47" i="58"/>
  <c r="BF47" i="58" s="1"/>
  <c r="BD48" i="58"/>
  <c r="BF48" i="58" s="1"/>
  <c r="BD49" i="58"/>
  <c r="BF49" i="58" s="1"/>
  <c r="BD7" i="58"/>
  <c r="BF7" i="58" s="1"/>
  <c r="BD50" i="58"/>
  <c r="BF50" i="58" s="1"/>
  <c r="BD51" i="58"/>
  <c r="BF51" i="58" s="1"/>
  <c r="BD52" i="58"/>
  <c r="BF52" i="58" s="1"/>
  <c r="BD53" i="58"/>
  <c r="BF53" i="58" s="1"/>
  <c r="BD54" i="58"/>
  <c r="BF54" i="58" s="1"/>
  <c r="BD55" i="58"/>
  <c r="BF55" i="58" s="1"/>
  <c r="BD56" i="58"/>
  <c r="BF56" i="58" s="1"/>
  <c r="BD57" i="58"/>
  <c r="BF57" i="58" s="1"/>
  <c r="BD2" i="58"/>
  <c r="BF2" i="58" s="1"/>
  <c r="BD58" i="58"/>
  <c r="BF58" i="58" s="1"/>
  <c r="BD59" i="58"/>
  <c r="BF59" i="58" s="1"/>
  <c r="BD60" i="58"/>
  <c r="BF60" i="58" s="1"/>
  <c r="BD61" i="58"/>
  <c r="BF61" i="58" s="1"/>
  <c r="BD8" i="58"/>
  <c r="BF8" i="58" s="1"/>
  <c r="BD62" i="58"/>
  <c r="BF62" i="58" s="1"/>
  <c r="BD63" i="58"/>
  <c r="BF63" i="58" s="1"/>
  <c r="BD64" i="58"/>
  <c r="BF64" i="58" s="1"/>
  <c r="BD65" i="58"/>
  <c r="BF65" i="58" s="1"/>
  <c r="BD66" i="58"/>
  <c r="BF66" i="58" s="1"/>
  <c r="BD67" i="58"/>
  <c r="BF67" i="58" s="1"/>
  <c r="BD9" i="58"/>
  <c r="BF9" i="58" s="1"/>
  <c r="BD68" i="58"/>
  <c r="BF68" i="58" s="1"/>
  <c r="BD69" i="58"/>
  <c r="BF69" i="58" s="1"/>
  <c r="BD70" i="58"/>
  <c r="BF70" i="58" s="1"/>
  <c r="BD71" i="58"/>
  <c r="BF71" i="58" s="1"/>
  <c r="BD72" i="58"/>
  <c r="BF72" i="58" s="1"/>
  <c r="BD73" i="58"/>
  <c r="BF73" i="58" s="1"/>
  <c r="BD74" i="58"/>
  <c r="BF74" i="58" s="1"/>
  <c r="BD75" i="58"/>
  <c r="BF75" i="58" s="1"/>
  <c r="BD10" i="58"/>
  <c r="BF10" i="58" s="1"/>
  <c r="BD76" i="58"/>
  <c r="BF76" i="58" s="1"/>
  <c r="BD77" i="58"/>
  <c r="BF77" i="58" s="1"/>
  <c r="BD78" i="58"/>
  <c r="BF78" i="58" s="1"/>
  <c r="BD79" i="58"/>
  <c r="BF79" i="58" s="1"/>
  <c r="BD80" i="58"/>
  <c r="BF80" i="58" s="1"/>
  <c r="BD81" i="58"/>
  <c r="BF81" i="58" s="1"/>
  <c r="BD82" i="58"/>
  <c r="BF82" i="58" s="1"/>
  <c r="BD83" i="58"/>
  <c r="BF83" i="58" s="1"/>
  <c r="BD84" i="58"/>
  <c r="BF84" i="58" s="1"/>
  <c r="BD85" i="58"/>
  <c r="BF85" i="58" s="1"/>
  <c r="BD86" i="58"/>
  <c r="BF86" i="58" s="1"/>
  <c r="BD87" i="58"/>
  <c r="BF87" i="58" s="1"/>
  <c r="BD88" i="58"/>
  <c r="BF88" i="58" s="1"/>
  <c r="BD89" i="58"/>
  <c r="BF89" i="58" s="1"/>
  <c r="BD90" i="58"/>
  <c r="BF90" i="58" s="1"/>
  <c r="BD91" i="58"/>
  <c r="BF91" i="58" s="1"/>
  <c r="BD92" i="58"/>
  <c r="BF92" i="58" s="1"/>
  <c r="BD93" i="58"/>
  <c r="BF93" i="58" s="1"/>
  <c r="BD94" i="58"/>
  <c r="BF94" i="58" s="1"/>
  <c r="BD95" i="58"/>
  <c r="BF95" i="58" s="1"/>
  <c r="BD96" i="58"/>
  <c r="BF96" i="58" s="1"/>
  <c r="BD97" i="58"/>
  <c r="BF97" i="58" s="1"/>
  <c r="BD98" i="58"/>
  <c r="BF98" i="58" s="1"/>
  <c r="BD99" i="58"/>
  <c r="BF99" i="58" s="1"/>
  <c r="BD11" i="58"/>
  <c r="BF11" i="58" s="1"/>
  <c r="Q1399" i="2"/>
  <c r="M2373" i="38"/>
  <c r="R2366" i="2"/>
  <c r="M2372" i="38"/>
  <c r="R2365" i="2"/>
  <c r="R2279" i="2"/>
  <c r="M2286" i="38"/>
  <c r="Q1913" i="38"/>
  <c r="M1913" i="38"/>
  <c r="R1906" i="2"/>
  <c r="S2539" i="2"/>
  <c r="T2539" i="2"/>
  <c r="U2539" i="2"/>
  <c r="V2539" i="2"/>
  <c r="W2539" i="2"/>
  <c r="X2539" i="2"/>
  <c r="Y2539" i="2"/>
  <c r="Z2539" i="2"/>
  <c r="AA2539" i="2"/>
  <c r="AB2539" i="2"/>
  <c r="AC2539" i="2"/>
  <c r="AD2539" i="2"/>
  <c r="AE2539" i="2"/>
  <c r="AF2539" i="2"/>
  <c r="AG2539" i="2"/>
  <c r="AH2539" i="2"/>
  <c r="AI2539" i="2"/>
  <c r="AJ2539" i="2"/>
  <c r="Q1909" i="38"/>
  <c r="Q1908" i="38"/>
  <c r="R1901" i="2"/>
  <c r="M1909" i="38"/>
  <c r="R1902" i="2"/>
  <c r="M1908" i="38"/>
  <c r="R1475" i="2"/>
  <c r="R1476" i="2"/>
  <c r="M1484" i="38"/>
  <c r="R1477" i="2"/>
  <c r="M1485" i="38"/>
  <c r="R1478" i="2"/>
  <c r="M1486" i="38"/>
  <c r="R1479" i="2"/>
  <c r="M1487" i="38"/>
  <c r="R1480" i="2"/>
  <c r="M1488" i="38"/>
  <c r="R1481" i="2"/>
  <c r="M1489" i="38"/>
  <c r="R1482" i="2"/>
  <c r="M1490" i="38"/>
  <c r="R1483" i="2"/>
  <c r="M1491" i="38"/>
  <c r="R1484" i="2"/>
  <c r="M1492" i="38"/>
  <c r="R1485" i="2"/>
  <c r="M1493" i="38"/>
  <c r="R1486" i="2"/>
  <c r="M1494" i="38"/>
  <c r="R1487" i="2"/>
  <c r="R1488" i="2"/>
  <c r="M1496" i="38"/>
  <c r="R1489" i="2"/>
  <c r="M1497" i="38"/>
  <c r="R1490" i="2"/>
  <c r="M1498" i="38"/>
  <c r="R1491" i="2"/>
  <c r="M1499" i="38"/>
  <c r="R1492" i="2"/>
  <c r="M1500" i="38"/>
  <c r="R1493" i="2"/>
  <c r="M1501" i="38"/>
  <c r="R1494" i="2"/>
  <c r="M1502" i="38"/>
  <c r="R1495" i="2"/>
  <c r="K2418" i="38"/>
  <c r="K2419" i="38" s="1"/>
  <c r="L2418" i="38"/>
  <c r="L2419" i="38" s="1"/>
  <c r="O2418" i="38"/>
  <c r="O2419" i="38" s="1"/>
  <c r="P2418" i="38"/>
  <c r="P2419" i="38" s="1"/>
  <c r="Q2418" i="38"/>
  <c r="Q2419" i="38" s="1"/>
  <c r="J2418" i="38"/>
  <c r="J2419" i="38" s="1"/>
  <c r="R2579" i="2"/>
  <c r="M2584" i="38"/>
  <c r="Q1394" i="2"/>
  <c r="R1402" i="2"/>
  <c r="M1410" i="38"/>
  <c r="N1410" i="38" s="1"/>
  <c r="R1403" i="2"/>
  <c r="M1411" i="38"/>
  <c r="N1411" i="38" s="1"/>
  <c r="R1404" i="2"/>
  <c r="M1412" i="38"/>
  <c r="N1412" i="38" s="1"/>
  <c r="R1405" i="2"/>
  <c r="R1406" i="2"/>
  <c r="R1407" i="2"/>
  <c r="M1413" i="38"/>
  <c r="N1413" i="38" s="1"/>
  <c r="M1782" i="38"/>
  <c r="R1775" i="2"/>
  <c r="R1383" i="2"/>
  <c r="M1390" i="38"/>
  <c r="N1390" i="38" s="1"/>
  <c r="M2061" i="38"/>
  <c r="R2054" i="2"/>
  <c r="R3029" i="2"/>
  <c r="Q3029" i="2"/>
  <c r="M3037" i="38" s="1"/>
  <c r="S2320" i="2"/>
  <c r="T2320" i="2"/>
  <c r="U2320" i="2"/>
  <c r="V2320" i="2"/>
  <c r="W2320" i="2"/>
  <c r="X2320" i="2"/>
  <c r="Y2320" i="2"/>
  <c r="Z2320" i="2"/>
  <c r="AA2320" i="2"/>
  <c r="AB2320" i="2"/>
  <c r="AC2320" i="2"/>
  <c r="AD2320" i="2"/>
  <c r="AE2320" i="2"/>
  <c r="AF2320" i="2"/>
  <c r="AG2320" i="2"/>
  <c r="AH2320" i="2"/>
  <c r="AI2320" i="2"/>
  <c r="AJ2320" i="2"/>
  <c r="K2327" i="38"/>
  <c r="L2327" i="38"/>
  <c r="O2327" i="38"/>
  <c r="P2327" i="38"/>
  <c r="Q2327" i="38"/>
  <c r="J2327" i="38"/>
  <c r="R2319" i="2"/>
  <c r="Q1907" i="38"/>
  <c r="M1907" i="38"/>
  <c r="R1900" i="2"/>
  <c r="R1834" i="2"/>
  <c r="M1841" i="38"/>
  <c r="K2392" i="38"/>
  <c r="L2392" i="38"/>
  <c r="P2392" i="38"/>
  <c r="Q2392" i="38"/>
  <c r="J2392" i="38"/>
  <c r="Q2618" i="2"/>
  <c r="M2625" i="38" s="1"/>
  <c r="R2618" i="2"/>
  <c r="Q2619" i="2"/>
  <c r="M2626" i="38" s="1"/>
  <c r="R2619" i="2"/>
  <c r="Q2621" i="2"/>
  <c r="M2628" i="38" s="1"/>
  <c r="R2621" i="2"/>
  <c r="M1649" i="38"/>
  <c r="R1642" i="2"/>
  <c r="R1768" i="2"/>
  <c r="M1774" i="38"/>
  <c r="R1592" i="2"/>
  <c r="M1599" i="38"/>
  <c r="R1558" i="2"/>
  <c r="M1565" i="38"/>
  <c r="Q1671" i="2"/>
  <c r="R2691" i="2"/>
  <c r="R1773" i="2"/>
  <c r="M1780" i="38"/>
  <c r="K2395" i="38"/>
  <c r="L2395" i="38"/>
  <c r="J2395" i="38"/>
  <c r="Q2395" i="38"/>
  <c r="P2395" i="38"/>
  <c r="O2395" i="38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J2388" i="2"/>
  <c r="E2388" i="2"/>
  <c r="R2387" i="2"/>
  <c r="R2388" i="2" s="1"/>
  <c r="Q2388" i="2"/>
  <c r="R2573" i="2"/>
  <c r="M2580" i="38"/>
  <c r="R1854" i="2"/>
  <c r="M1861" i="38"/>
  <c r="R2432" i="2"/>
  <c r="R2433" i="2"/>
  <c r="R2437" i="2"/>
  <c r="R2439" i="2"/>
  <c r="R2440" i="2"/>
  <c r="M2439" i="38"/>
  <c r="M2440" i="38"/>
  <c r="M2447" i="38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K2448" i="38"/>
  <c r="L2448" i="38"/>
  <c r="O2448" i="38"/>
  <c r="P2448" i="38"/>
  <c r="Q2448" i="38"/>
  <c r="J2448" i="38"/>
  <c r="R2337" i="2"/>
  <c r="AI2258" i="2"/>
  <c r="Q2265" i="38"/>
  <c r="P2265" i="38"/>
  <c r="O2265" i="38"/>
  <c r="L2265" i="38"/>
  <c r="K2265" i="38"/>
  <c r="J2265" i="38"/>
  <c r="AG2258" i="2"/>
  <c r="J2258" i="2"/>
  <c r="E2258" i="2"/>
  <c r="R2257" i="2"/>
  <c r="M2264" i="38"/>
  <c r="K2257" i="2"/>
  <c r="J2257" i="2"/>
  <c r="H2257" i="2"/>
  <c r="E2257" i="2"/>
  <c r="R2255" i="2"/>
  <c r="M2262" i="38"/>
  <c r="K2255" i="2"/>
  <c r="J2255" i="2"/>
  <c r="H2255" i="2"/>
  <c r="E2255" i="2"/>
  <c r="M2344" i="38"/>
  <c r="R2326" i="2"/>
  <c r="M2333" i="38"/>
  <c r="R2125" i="2"/>
  <c r="R2124" i="2"/>
  <c r="M2131" i="38"/>
  <c r="M2132" i="38"/>
  <c r="M2343" i="38"/>
  <c r="AE2258" i="2"/>
  <c r="AH2258" i="2"/>
  <c r="AJ2258" i="2"/>
  <c r="AF2258" i="2"/>
  <c r="M2058" i="38"/>
  <c r="R2051" i="2"/>
  <c r="M2059" i="38"/>
  <c r="R2052" i="2"/>
  <c r="M2060" i="38"/>
  <c r="R2053" i="2"/>
  <c r="M1535" i="38"/>
  <c r="R1528" i="2"/>
  <c r="M1536" i="38"/>
  <c r="R1529" i="2"/>
  <c r="R1530" i="2"/>
  <c r="M1538" i="38"/>
  <c r="R1531" i="2"/>
  <c r="R1532" i="2"/>
  <c r="Q1532" i="2" s="1"/>
  <c r="R1533" i="2"/>
  <c r="AC2258" i="2"/>
  <c r="AD2258" i="2"/>
  <c r="S2385" i="2"/>
  <c r="T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R2378" i="2"/>
  <c r="R2379" i="2"/>
  <c r="R2380" i="2"/>
  <c r="R2381" i="2"/>
  <c r="R2382" i="2"/>
  <c r="R2383" i="2"/>
  <c r="R2384" i="2"/>
  <c r="M2385" i="38"/>
  <c r="M2386" i="38"/>
  <c r="M2387" i="38"/>
  <c r="M2388" i="38"/>
  <c r="M2389" i="38"/>
  <c r="M2390" i="38"/>
  <c r="M2391" i="38"/>
  <c r="AB2258" i="2"/>
  <c r="AA2258" i="2"/>
  <c r="Q3059" i="2"/>
  <c r="M3066" i="38" s="1"/>
  <c r="R3059" i="2"/>
  <c r="Y2258" i="2"/>
  <c r="Z2258" i="2"/>
  <c r="Q1906" i="38"/>
  <c r="J2272" i="2"/>
  <c r="E2272" i="2"/>
  <c r="X2258" i="2"/>
  <c r="W2258" i="2"/>
  <c r="R2267" i="2"/>
  <c r="Q2271" i="2"/>
  <c r="K2267" i="2"/>
  <c r="J2267" i="2"/>
  <c r="H2267" i="2"/>
  <c r="E2267" i="2"/>
  <c r="R1415" i="2"/>
  <c r="U2258" i="2"/>
  <c r="V2258" i="2"/>
  <c r="M1906" i="38"/>
  <c r="R1899" i="2"/>
  <c r="M2376" i="38"/>
  <c r="R2369" i="2"/>
  <c r="M2377" i="38"/>
  <c r="R2370" i="2"/>
  <c r="M2378" i="38"/>
  <c r="R2371" i="2"/>
  <c r="M1901" i="38"/>
  <c r="R1894" i="2"/>
  <c r="M1902" i="38"/>
  <c r="R1895" i="2"/>
  <c r="M1903" i="38"/>
  <c r="R1896" i="2"/>
  <c r="M1904" i="38"/>
  <c r="R1897" i="2"/>
  <c r="M1905" i="38"/>
  <c r="R1898" i="2"/>
  <c r="Q1901" i="38"/>
  <c r="Q1902" i="38"/>
  <c r="Q1903" i="38"/>
  <c r="Q1904" i="38"/>
  <c r="Q1905" i="38"/>
  <c r="T2258" i="2"/>
  <c r="S2258" i="2"/>
  <c r="R2277" i="2"/>
  <c r="R2278" i="2"/>
  <c r="R2280" i="2"/>
  <c r="M2284" i="38"/>
  <c r="M2287" i="38"/>
  <c r="O2288" i="38"/>
  <c r="O2289" i="38" s="1"/>
  <c r="P2288" i="38"/>
  <c r="P2289" i="38" s="1"/>
  <c r="Q2288" i="38"/>
  <c r="Q2289" i="38" s="1"/>
  <c r="J2288" i="38"/>
  <c r="J2289" i="38" s="1"/>
  <c r="L2288" i="38"/>
  <c r="L2289" i="38" s="1"/>
  <c r="K2288" i="38"/>
  <c r="K2289" i="38" s="1"/>
  <c r="AG2281" i="2"/>
  <c r="S2281" i="2"/>
  <c r="S2282" i="2" s="1"/>
  <c r="T2281" i="2"/>
  <c r="U2281" i="2"/>
  <c r="U2282" i="2" s="1"/>
  <c r="V2281" i="2"/>
  <c r="W2281" i="2"/>
  <c r="W2282" i="2" s="1"/>
  <c r="X2281" i="2"/>
  <c r="Y2281" i="2"/>
  <c r="Y2282" i="2" s="1"/>
  <c r="Z2281" i="2"/>
  <c r="AA2281" i="2"/>
  <c r="AA2282" i="2" s="1"/>
  <c r="AB2281" i="2"/>
  <c r="AB2282" i="2" s="1"/>
  <c r="AC2281" i="2"/>
  <c r="AC2282" i="2" s="1"/>
  <c r="AD2281" i="2"/>
  <c r="AE2281" i="2"/>
  <c r="AE2282" i="2" s="1"/>
  <c r="AF2281" i="2"/>
  <c r="AF2282" i="2" s="1"/>
  <c r="AH2281" i="2"/>
  <c r="AH2282" i="2" s="1"/>
  <c r="AI2281" i="2"/>
  <c r="AJ2281" i="2"/>
  <c r="AJ2282" i="2" s="1"/>
  <c r="R2313" i="2"/>
  <c r="R1762" i="2"/>
  <c r="M1769" i="38"/>
  <c r="Q2491" i="2"/>
  <c r="L2066" i="38"/>
  <c r="S2286" i="2"/>
  <c r="S2287" i="2" s="1"/>
  <c r="T2286" i="2"/>
  <c r="T2287" i="2" s="1"/>
  <c r="U2286" i="2"/>
  <c r="U2287" i="2" s="1"/>
  <c r="V2286" i="2"/>
  <c r="V2287" i="2" s="1"/>
  <c r="W2286" i="2"/>
  <c r="W2287" i="2" s="1"/>
  <c r="X2286" i="2"/>
  <c r="X2287" i="2" s="1"/>
  <c r="Y2286" i="2"/>
  <c r="Y2287" i="2" s="1"/>
  <c r="Z2286" i="2"/>
  <c r="Z2287" i="2" s="1"/>
  <c r="AA2286" i="2"/>
  <c r="AA2287" i="2" s="1"/>
  <c r="AB2286" i="2"/>
  <c r="AB2287" i="2" s="1"/>
  <c r="AC2286" i="2"/>
  <c r="AC2287" i="2" s="1"/>
  <c r="AD2286" i="2"/>
  <c r="AD2287" i="2" s="1"/>
  <c r="AE2286" i="2"/>
  <c r="AE2287" i="2" s="1"/>
  <c r="AF2286" i="2"/>
  <c r="AF2287" i="2" s="1"/>
  <c r="AG2286" i="2"/>
  <c r="AG2287" i="2" s="1"/>
  <c r="AH2286" i="2"/>
  <c r="AH2287" i="2" s="1"/>
  <c r="AI2286" i="2"/>
  <c r="AI2287" i="2" s="1"/>
  <c r="AJ2286" i="2"/>
  <c r="AJ2287" i="2" s="1"/>
  <c r="R2285" i="2"/>
  <c r="R2286" i="2" s="1"/>
  <c r="R2287" i="2" s="1"/>
  <c r="Q2286" i="2"/>
  <c r="K2293" i="38"/>
  <c r="K2294" i="38" s="1"/>
  <c r="L2293" i="38"/>
  <c r="L2294" i="38" s="1"/>
  <c r="O2293" i="38"/>
  <c r="O2294" i="38" s="1"/>
  <c r="P2293" i="38"/>
  <c r="P2294" i="38" s="1"/>
  <c r="Q2293" i="38"/>
  <c r="Q2294" i="38" s="1"/>
  <c r="J2293" i="38"/>
  <c r="J2294" i="38" s="1"/>
  <c r="R1466" i="2"/>
  <c r="M1472" i="38"/>
  <c r="R1667" i="2"/>
  <c r="M1674" i="38"/>
  <c r="R2538" i="2"/>
  <c r="P2546" i="38"/>
  <c r="Q2546" i="38"/>
  <c r="O2546" i="38"/>
  <c r="L2546" i="38"/>
  <c r="K2546" i="38"/>
  <c r="N2545" i="38"/>
  <c r="R2367" i="2"/>
  <c r="M2374" i="38"/>
  <c r="Q196" i="2"/>
  <c r="Q197" i="2"/>
  <c r="Q198" i="2"/>
  <c r="Q199" i="2"/>
  <c r="Q200" i="2"/>
  <c r="Q201" i="2"/>
  <c r="Q202" i="2"/>
  <c r="Q203" i="2"/>
  <c r="Q204" i="2"/>
  <c r="Q205" i="2"/>
  <c r="Q206" i="2"/>
  <c r="M213" i="38" s="1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M233" i="38" s="1"/>
  <c r="Q227" i="2"/>
  <c r="M234" i="38" s="1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M254" i="38" s="1"/>
  <c r="Q248" i="2"/>
  <c r="Q249" i="2"/>
  <c r="Q250" i="2"/>
  <c r="Q251" i="2"/>
  <c r="Q252" i="2"/>
  <c r="Q253" i="2"/>
  <c r="Q254" i="2"/>
  <c r="M261" i="38" s="1"/>
  <c r="Q255" i="2"/>
  <c r="Q256" i="2"/>
  <c r="Q257" i="2"/>
  <c r="Q259" i="2"/>
  <c r="M266" i="38" s="1"/>
  <c r="Q260" i="2"/>
  <c r="Q261" i="2"/>
  <c r="Q262" i="2"/>
  <c r="Q263" i="2"/>
  <c r="Q264" i="2"/>
  <c r="Q265" i="2"/>
  <c r="M272" i="38" s="1"/>
  <c r="Q266" i="2"/>
  <c r="Q268" i="2"/>
  <c r="Q269" i="2"/>
  <c r="Q270" i="2"/>
  <c r="Q271" i="2"/>
  <c r="Q272" i="2"/>
  <c r="M279" i="38" s="1"/>
  <c r="Q273" i="2"/>
  <c r="Q274" i="2"/>
  <c r="Q275" i="2"/>
  <c r="Q276" i="2"/>
  <c r="Q277" i="2"/>
  <c r="Q278" i="2"/>
  <c r="Q279" i="2"/>
  <c r="Q280" i="2"/>
  <c r="M287" i="38" s="1"/>
  <c r="Q281" i="2"/>
  <c r="Q282" i="2"/>
  <c r="Q283" i="2"/>
  <c r="Q284" i="2"/>
  <c r="Q285" i="2"/>
  <c r="Q286" i="2"/>
  <c r="Q287" i="2"/>
  <c r="Q193" i="2"/>
  <c r="Q194" i="2"/>
  <c r="Q187" i="2"/>
  <c r="Q188" i="2"/>
  <c r="Q189" i="2"/>
  <c r="Q190" i="2"/>
  <c r="Q191" i="2"/>
  <c r="Q184" i="2"/>
  <c r="Q182" i="2"/>
  <c r="Q183" i="2"/>
  <c r="Q176" i="2"/>
  <c r="Q177" i="2"/>
  <c r="Q178" i="2"/>
  <c r="Q179" i="2"/>
  <c r="Q180" i="2"/>
  <c r="Q181" i="2"/>
  <c r="Q165" i="2"/>
  <c r="Q166" i="2"/>
  <c r="Q167" i="2"/>
  <c r="Q168" i="2"/>
  <c r="Q169" i="2"/>
  <c r="Q170" i="2"/>
  <c r="Q171" i="2"/>
  <c r="Q172" i="2"/>
  <c r="Q173" i="2"/>
  <c r="Q174" i="2"/>
  <c r="Q175" i="2"/>
  <c r="Q156" i="2"/>
  <c r="Q157" i="2"/>
  <c r="M164" i="38" s="1"/>
  <c r="Q158" i="2"/>
  <c r="Q159" i="2"/>
  <c r="Q160" i="2"/>
  <c r="Q162" i="2"/>
  <c r="Q163" i="2"/>
  <c r="Q164" i="2"/>
  <c r="Q155" i="2"/>
  <c r="Q143" i="2"/>
  <c r="Q144" i="2"/>
  <c r="Q145" i="2"/>
  <c r="Q146" i="2"/>
  <c r="Q147" i="2"/>
  <c r="M154" i="38" s="1"/>
  <c r="Q148" i="2"/>
  <c r="Q149" i="2"/>
  <c r="Q142" i="2"/>
  <c r="M1398" i="38"/>
  <c r="N1398" i="38" s="1"/>
  <c r="R1385" i="2"/>
  <c r="M1392" i="38"/>
  <c r="N1392" i="38" s="1"/>
  <c r="R1379" i="2"/>
  <c r="M1386" i="38"/>
  <c r="N1386" i="38" s="1"/>
  <c r="M1383" i="38"/>
  <c r="N1383" i="38" s="1"/>
  <c r="M1375" i="38"/>
  <c r="N1375" i="38" s="1"/>
  <c r="M1371" i="38"/>
  <c r="N1371" i="38" s="1"/>
  <c r="M1370" i="38"/>
  <c r="N1370" i="38" s="1"/>
  <c r="R1362" i="2"/>
  <c r="M1369" i="38"/>
  <c r="N1369" i="38" s="1"/>
  <c r="R1360" i="2"/>
  <c r="M1367" i="38"/>
  <c r="N1367" i="38" s="1"/>
  <c r="M1363" i="38"/>
  <c r="N1363" i="38" s="1"/>
  <c r="M1354" i="38"/>
  <c r="N1354" i="38" s="1"/>
  <c r="M1347" i="38"/>
  <c r="N1347" i="38" s="1"/>
  <c r="R1336" i="2"/>
  <c r="M1340" i="38"/>
  <c r="N1340" i="38" s="1"/>
  <c r="M1339" i="38"/>
  <c r="N1339" i="38" s="1"/>
  <c r="R1326" i="2"/>
  <c r="M1333" i="38"/>
  <c r="N1333" i="38" s="1"/>
  <c r="R1325" i="2"/>
  <c r="M1332" i="38"/>
  <c r="N1332" i="38" s="1"/>
  <c r="R1324" i="2"/>
  <c r="M1331" i="38"/>
  <c r="N1331" i="38" s="1"/>
  <c r="R1322" i="2"/>
  <c r="M1329" i="38"/>
  <c r="N1329" i="38" s="1"/>
  <c r="M1328" i="38"/>
  <c r="N1328" i="38" s="1"/>
  <c r="R1321" i="2"/>
  <c r="M1326" i="38"/>
  <c r="N1326" i="38" s="1"/>
  <c r="R1317" i="2"/>
  <c r="M1324" i="38"/>
  <c r="N1324" i="38" s="1"/>
  <c r="M1319" i="38"/>
  <c r="N1319" i="38" s="1"/>
  <c r="R1310" i="2"/>
  <c r="M1317" i="38"/>
  <c r="N1317" i="38" s="1"/>
  <c r="M1314" i="38"/>
  <c r="N1314" i="38" s="1"/>
  <c r="Q129" i="2"/>
  <c r="R129" i="2"/>
  <c r="Q136" i="2"/>
  <c r="M143" i="38" s="1"/>
  <c r="Q112" i="2"/>
  <c r="Q99" i="2"/>
  <c r="R92" i="2"/>
  <c r="Q92" i="2"/>
  <c r="Q90" i="2"/>
  <c r="R90" i="2"/>
  <c r="M1384" i="38"/>
  <c r="N1384" i="38" s="1"/>
  <c r="M1352" i="38"/>
  <c r="N1352" i="38" s="1"/>
  <c r="R1343" i="2"/>
  <c r="M1350" i="38"/>
  <c r="N1350" i="38" s="1"/>
  <c r="R1617" i="2"/>
  <c r="M1624" i="38"/>
  <c r="T1817" i="38"/>
  <c r="E1767" i="2"/>
  <c r="R1767" i="2"/>
  <c r="M1817" i="38"/>
  <c r="Q380" i="2"/>
  <c r="R380" i="2"/>
  <c r="AJ3397" i="2"/>
  <c r="Q3398" i="2"/>
  <c r="AJ3399" i="2"/>
  <c r="AJ3400" i="2"/>
  <c r="R3403" i="2"/>
  <c r="AJ3403" i="2" s="1"/>
  <c r="Q3403" i="2" s="1"/>
  <c r="M3410" i="38" s="1"/>
  <c r="R3404" i="2"/>
  <c r="AJ3404" i="2" s="1"/>
  <c r="R3405" i="2"/>
  <c r="AJ3405" i="2" s="1"/>
  <c r="Q3405" i="2" s="1"/>
  <c r="M3412" i="38" s="1"/>
  <c r="R3406" i="2"/>
  <c r="R3390" i="2"/>
  <c r="R3391" i="2"/>
  <c r="AJ3391" i="2" s="1"/>
  <c r="Q3391" i="2" s="1"/>
  <c r="M3398" i="38" s="1"/>
  <c r="R3392" i="2"/>
  <c r="AJ3392" i="2" s="1"/>
  <c r="Q3392" i="2" s="1"/>
  <c r="M3399" i="38" s="1"/>
  <c r="M3408" i="38"/>
  <c r="M3409" i="38"/>
  <c r="Q3406" i="2"/>
  <c r="M3413" i="38" s="1"/>
  <c r="R2084" i="2"/>
  <c r="R2085" i="2"/>
  <c r="M2091" i="38"/>
  <c r="N2091" i="38" s="1"/>
  <c r="M2092" i="38"/>
  <c r="N2092" i="38" s="1"/>
  <c r="R2082" i="2"/>
  <c r="M2089" i="38"/>
  <c r="N2089" i="38" s="1"/>
  <c r="R2075" i="2"/>
  <c r="M2082" i="38"/>
  <c r="N2082" i="38" s="1"/>
  <c r="R2069" i="2"/>
  <c r="M2076" i="38"/>
  <c r="N2076" i="38" s="1"/>
  <c r="R2068" i="2"/>
  <c r="M2075" i="38"/>
  <c r="N2075" i="38" s="1"/>
  <c r="R2065" i="2"/>
  <c r="M2072" i="38"/>
  <c r="N2072" i="38" s="1"/>
  <c r="R2064" i="2"/>
  <c r="M2071" i="38"/>
  <c r="N2071" i="38" s="1"/>
  <c r="R2066" i="2"/>
  <c r="M2073" i="38"/>
  <c r="N2073" i="38" s="1"/>
  <c r="Q153" i="2"/>
  <c r="Q154" i="2"/>
  <c r="Q152" i="2"/>
  <c r="Q151" i="2"/>
  <c r="Q192" i="2"/>
  <c r="Q186" i="2"/>
  <c r="M193" i="38" s="1"/>
  <c r="Q185" i="2"/>
  <c r="Q195" i="2"/>
  <c r="R195" i="2"/>
  <c r="R2062" i="2"/>
  <c r="M2069" i="38"/>
  <c r="N2069" i="38" s="1"/>
  <c r="R2061" i="2"/>
  <c r="M2068" i="38"/>
  <c r="N2068" i="38" s="1"/>
  <c r="R1827" i="2"/>
  <c r="R21" i="2"/>
  <c r="R1414" i="2"/>
  <c r="R1763" i="2"/>
  <c r="M1770" i="38"/>
  <c r="R1412" i="2"/>
  <c r="R1413" i="2"/>
  <c r="M2140" i="38"/>
  <c r="R2133" i="2"/>
  <c r="M2141" i="38"/>
  <c r="R2134" i="2"/>
  <c r="M2142" i="38"/>
  <c r="R2135" i="2"/>
  <c r="M2143" i="38"/>
  <c r="R2136" i="2"/>
  <c r="M2144" i="38"/>
  <c r="R2137" i="2"/>
  <c r="M2145" i="38"/>
  <c r="R2138" i="2"/>
  <c r="M2146" i="38"/>
  <c r="R2139" i="2"/>
  <c r="M2147" i="38"/>
  <c r="R2140" i="2"/>
  <c r="M2148" i="38"/>
  <c r="R2141" i="2"/>
  <c r="M2149" i="38"/>
  <c r="R2142" i="2"/>
  <c r="M2150" i="38"/>
  <c r="R2143" i="2"/>
  <c r="M2151" i="38"/>
  <c r="R2144" i="2"/>
  <c r="M2152" i="38"/>
  <c r="R2145" i="2"/>
  <c r="M2153" i="38"/>
  <c r="R2146" i="2"/>
  <c r="M2154" i="38"/>
  <c r="R2147" i="2"/>
  <c r="M2155" i="38"/>
  <c r="R2148" i="2"/>
  <c r="M2156" i="38"/>
  <c r="R1890" i="2"/>
  <c r="R1891" i="2"/>
  <c r="R1892" i="2"/>
  <c r="R1893" i="2"/>
  <c r="M1897" i="38"/>
  <c r="M1898" i="38"/>
  <c r="M1900" i="38"/>
  <c r="Q1894" i="38"/>
  <c r="Q1895" i="38"/>
  <c r="Q1896" i="38"/>
  <c r="Q1897" i="38"/>
  <c r="Q1898" i="38"/>
  <c r="Q1899" i="38"/>
  <c r="Q1900" i="38"/>
  <c r="R1887" i="2"/>
  <c r="R1888" i="2"/>
  <c r="R1889" i="2"/>
  <c r="M1894" i="38"/>
  <c r="M1895" i="38"/>
  <c r="M1896" i="38"/>
  <c r="K2066" i="38"/>
  <c r="M2064" i="38"/>
  <c r="AJ2059" i="2"/>
  <c r="AA2059" i="2"/>
  <c r="AB2059" i="2"/>
  <c r="AC2059" i="2"/>
  <c r="AD2059" i="2"/>
  <c r="AE2059" i="2"/>
  <c r="AF2059" i="2"/>
  <c r="AG2059" i="2"/>
  <c r="AH2059" i="2"/>
  <c r="AI2059" i="2"/>
  <c r="Z2059" i="2"/>
  <c r="Y2059" i="2"/>
  <c r="X2059" i="2"/>
  <c r="W2059" i="2"/>
  <c r="V2059" i="2"/>
  <c r="U2059" i="2"/>
  <c r="T2059" i="2"/>
  <c r="S2059" i="2"/>
  <c r="R2058" i="2"/>
  <c r="M2065" i="38"/>
  <c r="R2057" i="2"/>
  <c r="R1496" i="2"/>
  <c r="R1497" i="2"/>
  <c r="M1503" i="38"/>
  <c r="M1504" i="38"/>
  <c r="L2551" i="38"/>
  <c r="L2552" i="38" s="1"/>
  <c r="K2551" i="38"/>
  <c r="K2552" i="38" s="1"/>
  <c r="R2543" i="2"/>
  <c r="R2544" i="2" s="1"/>
  <c r="R2545" i="2" s="1"/>
  <c r="T2602" i="2"/>
  <c r="U2602" i="2"/>
  <c r="V2602" i="2"/>
  <c r="W2602" i="2"/>
  <c r="W2603" i="2" s="1"/>
  <c r="X2602" i="2"/>
  <c r="Y2602" i="2"/>
  <c r="Z2602" i="2"/>
  <c r="AA2602" i="2"/>
  <c r="AA2603" i="2" s="1"/>
  <c r="AB2602" i="2"/>
  <c r="AC2602" i="2"/>
  <c r="AD2602" i="2"/>
  <c r="AD2603" i="2" s="1"/>
  <c r="AE2602" i="2"/>
  <c r="AF2602" i="2"/>
  <c r="AG2602" i="2"/>
  <c r="AG2603" i="2" s="1"/>
  <c r="AH2602" i="2"/>
  <c r="AI2602" i="2"/>
  <c r="S2602" i="2"/>
  <c r="L2607" i="38"/>
  <c r="K2609" i="38"/>
  <c r="R2600" i="2"/>
  <c r="R7" i="2"/>
  <c r="Q89" i="2"/>
  <c r="L982" i="38"/>
  <c r="K982" i="38"/>
  <c r="K975" i="38"/>
  <c r="L975" i="38"/>
  <c r="L970" i="38"/>
  <c r="K970" i="38"/>
  <c r="K963" i="38"/>
  <c r="K670" i="38"/>
  <c r="Q85" i="2"/>
  <c r="Q80" i="2"/>
  <c r="A1306" i="38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M1614" i="38"/>
  <c r="R1607" i="2"/>
  <c r="Q1892" i="38"/>
  <c r="R1885" i="2"/>
  <c r="M1892" i="38"/>
  <c r="R1853" i="2"/>
  <c r="M2533" i="38"/>
  <c r="R2526" i="2"/>
  <c r="R2102" i="2"/>
  <c r="M2109" i="38"/>
  <c r="R2368" i="2"/>
  <c r="R2372" i="2"/>
  <c r="R2373" i="2"/>
  <c r="R2374" i="2"/>
  <c r="R2375" i="2"/>
  <c r="R2376" i="2"/>
  <c r="R2377" i="2"/>
  <c r="M2375" i="38"/>
  <c r="M2379" i="38"/>
  <c r="M2380" i="38"/>
  <c r="M2381" i="38"/>
  <c r="M2382" i="38"/>
  <c r="M2383" i="38"/>
  <c r="M2384" i="38"/>
  <c r="L2608" i="38"/>
  <c r="L2609" i="38" s="1"/>
  <c r="O2609" i="38"/>
  <c r="P2609" i="38"/>
  <c r="Q2609" i="38"/>
  <c r="J2609" i="38"/>
  <c r="R2601" i="2"/>
  <c r="M2608" i="38"/>
  <c r="E1289" i="2"/>
  <c r="J1289" i="2"/>
  <c r="Q2492" i="2"/>
  <c r="Q2489" i="2"/>
  <c r="R2489" i="2"/>
  <c r="Q1893" i="38"/>
  <c r="R1886" i="2"/>
  <c r="R1884" i="2"/>
  <c r="R2548" i="2"/>
  <c r="O2612" i="2"/>
  <c r="P2612" i="2"/>
  <c r="Q1891" i="38"/>
  <c r="M1891" i="38"/>
  <c r="R2592" i="2"/>
  <c r="R2593" i="2"/>
  <c r="R2595" i="2"/>
  <c r="M2599" i="38"/>
  <c r="M2600" i="38"/>
  <c r="M2601" i="38"/>
  <c r="M2602" i="38"/>
  <c r="R3058" i="2"/>
  <c r="Q3058" i="2"/>
  <c r="M3065" i="38" s="1"/>
  <c r="K3058" i="2"/>
  <c r="J3058" i="2"/>
  <c r="H3058" i="2"/>
  <c r="E3058" i="2"/>
  <c r="R2132" i="2"/>
  <c r="M2139" i="38"/>
  <c r="K2132" i="2"/>
  <c r="J2132" i="2"/>
  <c r="H2132" i="2"/>
  <c r="E2132" i="2"/>
  <c r="R2130" i="2"/>
  <c r="K2130" i="2"/>
  <c r="J2130" i="2"/>
  <c r="H2130" i="2"/>
  <c r="E2130" i="2"/>
  <c r="Q1890" i="38"/>
  <c r="Q1888" i="38"/>
  <c r="Q1887" i="38"/>
  <c r="R1883" i="2"/>
  <c r="M1890" i="38"/>
  <c r="K1883" i="2"/>
  <c r="J1883" i="2"/>
  <c r="H1883" i="2"/>
  <c r="E1883" i="2"/>
  <c r="R1881" i="2"/>
  <c r="M1888" i="38"/>
  <c r="K1881" i="2"/>
  <c r="J1881" i="2"/>
  <c r="H1881" i="2"/>
  <c r="E1881" i="2"/>
  <c r="R1880" i="2"/>
  <c r="K1880" i="2"/>
  <c r="J1880" i="2"/>
  <c r="H1880" i="2"/>
  <c r="E1880" i="2"/>
  <c r="K2412" i="38"/>
  <c r="L2412" i="38"/>
  <c r="P2412" i="38"/>
  <c r="Q2412" i="38"/>
  <c r="S2405" i="2"/>
  <c r="T2405" i="2"/>
  <c r="U2405" i="2"/>
  <c r="V2405" i="2"/>
  <c r="W2405" i="2"/>
  <c r="X2405" i="2"/>
  <c r="Y2405" i="2"/>
  <c r="Z2405" i="2"/>
  <c r="AB2405" i="2"/>
  <c r="AC2405" i="2"/>
  <c r="AD2405" i="2"/>
  <c r="AE2405" i="2"/>
  <c r="AF2405" i="2"/>
  <c r="AG2405" i="2"/>
  <c r="AH2405" i="2"/>
  <c r="AI2405" i="2"/>
  <c r="K2404" i="2"/>
  <c r="J2404" i="2"/>
  <c r="H2404" i="2"/>
  <c r="E2404" i="2"/>
  <c r="K2568" i="38"/>
  <c r="L2568" i="38"/>
  <c r="O2568" i="38"/>
  <c r="P2568" i="38"/>
  <c r="Q2568" i="38"/>
  <c r="S2561" i="2"/>
  <c r="T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R2560" i="2"/>
  <c r="M2567" i="38"/>
  <c r="K2560" i="2"/>
  <c r="J2560" i="2"/>
  <c r="H2560" i="2"/>
  <c r="E2560" i="2"/>
  <c r="R2559" i="2"/>
  <c r="M2566" i="38"/>
  <c r="K2559" i="2"/>
  <c r="J2559" i="2"/>
  <c r="H2559" i="2"/>
  <c r="E2559" i="2"/>
  <c r="R3057" i="2"/>
  <c r="Q3057" i="2"/>
  <c r="M3064" i="38" s="1"/>
  <c r="J3057" i="2"/>
  <c r="R1825" i="2"/>
  <c r="M1832" i="38"/>
  <c r="R1680" i="2"/>
  <c r="M1687" i="38"/>
  <c r="R1879" i="2"/>
  <c r="M1886" i="38"/>
  <c r="K1879" i="2"/>
  <c r="J1879" i="2"/>
  <c r="H1879" i="2"/>
  <c r="E1879" i="2"/>
  <c r="M1887" i="38"/>
  <c r="K891" i="38"/>
  <c r="L891" i="38"/>
  <c r="O891" i="38"/>
  <c r="P891" i="38"/>
  <c r="Q891" i="38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R883" i="2"/>
  <c r="Q883" i="2"/>
  <c r="J883" i="2"/>
  <c r="R882" i="2"/>
  <c r="Q882" i="2"/>
  <c r="J882" i="2"/>
  <c r="R881" i="2"/>
  <c r="Q881" i="2"/>
  <c r="J881" i="2"/>
  <c r="R880" i="2"/>
  <c r="Q880" i="2"/>
  <c r="J880" i="2"/>
  <c r="R1411" i="2"/>
  <c r="K1411" i="2"/>
  <c r="J1411" i="2"/>
  <c r="H1411" i="2"/>
  <c r="E1411" i="2"/>
  <c r="J2906" i="2"/>
  <c r="E2906" i="2"/>
  <c r="J2877" i="2"/>
  <c r="E2877" i="2"/>
  <c r="R1537" i="2"/>
  <c r="M1544" i="38"/>
  <c r="K1537" i="2"/>
  <c r="J1537" i="2"/>
  <c r="H1537" i="2"/>
  <c r="E1537" i="2"/>
  <c r="R3050" i="2"/>
  <c r="Q3050" i="2"/>
  <c r="M3057" i="38" s="1"/>
  <c r="K3050" i="2"/>
  <c r="J3050" i="2"/>
  <c r="H3050" i="2"/>
  <c r="E3050" i="2"/>
  <c r="R3056" i="2"/>
  <c r="Q3056" i="2"/>
  <c r="M3063" i="38" s="1"/>
  <c r="K3056" i="2"/>
  <c r="J3056" i="2"/>
  <c r="H3056" i="2"/>
  <c r="E3056" i="2"/>
  <c r="R2088" i="2"/>
  <c r="M2095" i="38"/>
  <c r="N2095" i="38" s="1"/>
  <c r="K2088" i="2"/>
  <c r="J2088" i="2"/>
  <c r="H2088" i="2"/>
  <c r="E2088" i="2"/>
  <c r="Q1885" i="38"/>
  <c r="M1885" i="38"/>
  <c r="R1878" i="2"/>
  <c r="R3443" i="2"/>
  <c r="Q3443" i="2"/>
  <c r="M3450" i="38" s="1"/>
  <c r="K3443" i="2"/>
  <c r="J3443" i="2"/>
  <c r="H3443" i="2"/>
  <c r="E3443" i="2"/>
  <c r="R3442" i="2"/>
  <c r="Q3442" i="2"/>
  <c r="M3449" i="38" s="1"/>
  <c r="K3442" i="2"/>
  <c r="J3442" i="2"/>
  <c r="H3442" i="2"/>
  <c r="E3442" i="2"/>
  <c r="K2244" i="38"/>
  <c r="L2244" i="38"/>
  <c r="O2244" i="38"/>
  <c r="P2244" i="38"/>
  <c r="Q2244" i="38"/>
  <c r="Q1884" i="38"/>
  <c r="R1877" i="2"/>
  <c r="M1884" i="38"/>
  <c r="K1877" i="2"/>
  <c r="J1877" i="2"/>
  <c r="H1877" i="2"/>
  <c r="E1877" i="2"/>
  <c r="Q1883" i="38"/>
  <c r="Q1882" i="38"/>
  <c r="R1876" i="2"/>
  <c r="K1876" i="2"/>
  <c r="J1876" i="2"/>
  <c r="H1876" i="2"/>
  <c r="E1876" i="2"/>
  <c r="R1875" i="2"/>
  <c r="M1882" i="38"/>
  <c r="K1875" i="2"/>
  <c r="J1875" i="2"/>
  <c r="H1875" i="2"/>
  <c r="E1875" i="2"/>
  <c r="Q2576" i="2"/>
  <c r="Q2575" i="2"/>
  <c r="R4025" i="2"/>
  <c r="AJ4025" i="2" s="1"/>
  <c r="Q4025" i="2" s="1"/>
  <c r="M4030" i="38" s="1"/>
  <c r="K4025" i="2"/>
  <c r="J4025" i="2"/>
  <c r="H4025" i="2"/>
  <c r="E4025" i="2"/>
  <c r="R4024" i="2"/>
  <c r="AJ4024" i="2" s="1"/>
  <c r="K4024" i="2"/>
  <c r="J4024" i="2"/>
  <c r="H4024" i="2"/>
  <c r="E4024" i="2"/>
  <c r="M3838" i="38"/>
  <c r="K3831" i="2"/>
  <c r="J3831" i="2"/>
  <c r="H3831" i="2"/>
  <c r="E3831" i="2"/>
  <c r="O2066" i="38"/>
  <c r="P2066" i="38"/>
  <c r="Q2066" i="38"/>
  <c r="R2056" i="2"/>
  <c r="M2063" i="38"/>
  <c r="K2056" i="2"/>
  <c r="J2056" i="2"/>
  <c r="H2056" i="2"/>
  <c r="E2056" i="2"/>
  <c r="Q1805" i="2"/>
  <c r="R3055" i="2"/>
  <c r="AJ3055" i="2" s="1"/>
  <c r="Q3055" i="2" s="1"/>
  <c r="M3062" i="38" s="1"/>
  <c r="K3055" i="2"/>
  <c r="J3055" i="2"/>
  <c r="H3055" i="2"/>
  <c r="F3055" i="2"/>
  <c r="E3055" i="2"/>
  <c r="R3054" i="2"/>
  <c r="K3054" i="2"/>
  <c r="J3054" i="2"/>
  <c r="H3054" i="2"/>
  <c r="E3054" i="2"/>
  <c r="R2055" i="2"/>
  <c r="M2062" i="38"/>
  <c r="K2055" i="2"/>
  <c r="J2055" i="2"/>
  <c r="H2055" i="2"/>
  <c r="E2055" i="2"/>
  <c r="M1883" i="38"/>
  <c r="S2237" i="2"/>
  <c r="T2237" i="2"/>
  <c r="U2237" i="2"/>
  <c r="V2237" i="2"/>
  <c r="W2237" i="2"/>
  <c r="X2237" i="2"/>
  <c r="Y2237" i="2"/>
  <c r="Z2237" i="2"/>
  <c r="AA2237" i="2"/>
  <c r="AB2237" i="2"/>
  <c r="AC2237" i="2"/>
  <c r="AD2237" i="2"/>
  <c r="AE2237" i="2"/>
  <c r="AF2237" i="2"/>
  <c r="AG2237" i="2"/>
  <c r="AH2237" i="2"/>
  <c r="AI2237" i="2"/>
  <c r="AJ2237" i="2"/>
  <c r="R2236" i="2"/>
  <c r="M2243" i="38"/>
  <c r="K2236" i="2"/>
  <c r="J2236" i="2"/>
  <c r="H2236" i="2"/>
  <c r="E2236" i="2"/>
  <c r="Q1652" i="2"/>
  <c r="R3052" i="2"/>
  <c r="AJ3052" i="2" s="1"/>
  <c r="K3052" i="2"/>
  <c r="J3052" i="2"/>
  <c r="H3052" i="2"/>
  <c r="E3052" i="2"/>
  <c r="R3051" i="2"/>
  <c r="Q3051" i="2"/>
  <c r="M3058" i="38" s="1"/>
  <c r="K3051" i="2"/>
  <c r="J3051" i="2"/>
  <c r="H3051" i="2"/>
  <c r="E3051" i="2"/>
  <c r="R1401" i="2"/>
  <c r="K1401" i="2"/>
  <c r="J1401" i="2"/>
  <c r="H1401" i="2"/>
  <c r="E1401" i="2"/>
  <c r="R2909" i="2"/>
  <c r="AJ2909" i="2" s="1"/>
  <c r="K2909" i="2"/>
  <c r="J2909" i="2"/>
  <c r="H2909" i="2"/>
  <c r="E2909" i="2"/>
  <c r="E144" i="39"/>
  <c r="E114" i="39"/>
  <c r="E113" i="39"/>
  <c r="E112" i="39"/>
  <c r="E109" i="39"/>
  <c r="E108" i="39"/>
  <c r="E107" i="39"/>
  <c r="E106" i="39"/>
  <c r="E99" i="39"/>
  <c r="E97" i="39"/>
  <c r="E69" i="39"/>
  <c r="E58" i="39"/>
  <c r="E40" i="39"/>
  <c r="E37" i="39"/>
  <c r="E36" i="39"/>
  <c r="E29" i="39"/>
  <c r="E27" i="39"/>
  <c r="E26" i="39"/>
  <c r="E10" i="39"/>
  <c r="F145" i="39"/>
  <c r="E115" i="39"/>
  <c r="F100" i="39"/>
  <c r="F111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1" i="39"/>
  <c r="E341" i="39"/>
  <c r="F340" i="39"/>
  <c r="E340" i="39"/>
  <c r="F339" i="39"/>
  <c r="E339" i="39"/>
  <c r="F338" i="39"/>
  <c r="E338" i="39"/>
  <c r="F337" i="39"/>
  <c r="E337" i="39"/>
  <c r="F336" i="39"/>
  <c r="E336" i="39"/>
  <c r="F335" i="39"/>
  <c r="E335" i="39"/>
  <c r="F334" i="39"/>
  <c r="E334" i="39"/>
  <c r="F333" i="39"/>
  <c r="E333" i="39"/>
  <c r="F332" i="39"/>
  <c r="E332" i="39"/>
  <c r="F331" i="39"/>
  <c r="E331" i="39"/>
  <c r="F330" i="39"/>
  <c r="E330" i="39"/>
  <c r="F329" i="39"/>
  <c r="E329" i="39"/>
  <c r="F328" i="39"/>
  <c r="E328" i="39"/>
  <c r="F327" i="39"/>
  <c r="E327" i="39"/>
  <c r="F326" i="39"/>
  <c r="E326" i="39"/>
  <c r="F325" i="39"/>
  <c r="E325" i="39"/>
  <c r="F324" i="39"/>
  <c r="E324" i="39"/>
  <c r="F323" i="39"/>
  <c r="E323" i="39"/>
  <c r="F322" i="39"/>
  <c r="E322" i="39"/>
  <c r="F321" i="39"/>
  <c r="E321" i="39"/>
  <c r="F320" i="39"/>
  <c r="E320" i="39"/>
  <c r="F319" i="39"/>
  <c r="E319" i="39"/>
  <c r="F318" i="39"/>
  <c r="E318" i="39"/>
  <c r="F317" i="39"/>
  <c r="E317" i="39"/>
  <c r="F316" i="39"/>
  <c r="E316" i="39"/>
  <c r="F315" i="39"/>
  <c r="E315" i="39"/>
  <c r="F314" i="39"/>
  <c r="E314" i="39"/>
  <c r="F313" i="39"/>
  <c r="E313" i="39"/>
  <c r="F312" i="39"/>
  <c r="E312" i="39"/>
  <c r="F311" i="39"/>
  <c r="E311" i="39"/>
  <c r="F310" i="39"/>
  <c r="E310" i="39"/>
  <c r="F309" i="39"/>
  <c r="E309" i="39"/>
  <c r="F308" i="39"/>
  <c r="E308" i="39"/>
  <c r="F307" i="39"/>
  <c r="E307" i="39"/>
  <c r="F306" i="39"/>
  <c r="E306" i="39"/>
  <c r="F305" i="39"/>
  <c r="E305" i="39"/>
  <c r="F304" i="39"/>
  <c r="E304" i="39"/>
  <c r="F303" i="39"/>
  <c r="E303" i="39"/>
  <c r="F302" i="39"/>
  <c r="E302" i="39"/>
  <c r="F301" i="39"/>
  <c r="E301" i="39"/>
  <c r="F300" i="39"/>
  <c r="E300" i="39"/>
  <c r="F299" i="39"/>
  <c r="E299" i="39"/>
  <c r="F298" i="39"/>
  <c r="E298" i="39"/>
  <c r="F297" i="39"/>
  <c r="E297" i="39"/>
  <c r="F296" i="39"/>
  <c r="E296" i="39"/>
  <c r="F295" i="39"/>
  <c r="E295" i="39"/>
  <c r="F294" i="39"/>
  <c r="E294" i="39"/>
  <c r="F293" i="39"/>
  <c r="E293" i="39"/>
  <c r="F292" i="39"/>
  <c r="E292" i="39"/>
  <c r="F291" i="39"/>
  <c r="E291" i="39"/>
  <c r="F290" i="39"/>
  <c r="E290" i="39"/>
  <c r="F289" i="39"/>
  <c r="E289" i="39"/>
  <c r="F288" i="39"/>
  <c r="E288" i="39"/>
  <c r="F287" i="39"/>
  <c r="E287" i="39"/>
  <c r="F286" i="39"/>
  <c r="E286" i="39"/>
  <c r="F285" i="39"/>
  <c r="E285" i="39"/>
  <c r="F284" i="39"/>
  <c r="E284" i="39"/>
  <c r="F283" i="39"/>
  <c r="E283" i="39"/>
  <c r="F282" i="39"/>
  <c r="E282" i="39"/>
  <c r="F281" i="39"/>
  <c r="E281" i="39"/>
  <c r="F280" i="39"/>
  <c r="E280" i="39"/>
  <c r="F279" i="39"/>
  <c r="E279" i="39"/>
  <c r="F278" i="39"/>
  <c r="E278" i="39"/>
  <c r="F277" i="39"/>
  <c r="E277" i="39"/>
  <c r="F276" i="39"/>
  <c r="E276" i="39"/>
  <c r="F275" i="39"/>
  <c r="E275" i="39"/>
  <c r="F274" i="39"/>
  <c r="E274" i="39"/>
  <c r="F273" i="39"/>
  <c r="E273" i="39"/>
  <c r="F272" i="39"/>
  <c r="E272" i="39"/>
  <c r="F271" i="39"/>
  <c r="E271" i="39"/>
  <c r="F270" i="39"/>
  <c r="E270" i="39"/>
  <c r="F269" i="39"/>
  <c r="E269" i="39"/>
  <c r="A269" i="39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F268" i="39"/>
  <c r="E268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4" i="39"/>
  <c r="E264" i="39"/>
  <c r="F263" i="39"/>
  <c r="E263" i="39"/>
  <c r="F262" i="39"/>
  <c r="E262" i="39"/>
  <c r="F261" i="39"/>
  <c r="E261" i="39"/>
  <c r="F260" i="39"/>
  <c r="E260" i="39"/>
  <c r="F259" i="39"/>
  <c r="X259" i="39" s="1"/>
  <c r="F258" i="39"/>
  <c r="E258" i="39"/>
  <c r="F257" i="39"/>
  <c r="E257" i="39"/>
  <c r="F256" i="39"/>
  <c r="E256" i="39"/>
  <c r="F255" i="39"/>
  <c r="E255" i="39"/>
  <c r="F254" i="39"/>
  <c r="E254" i="39"/>
  <c r="F253" i="39"/>
  <c r="E253" i="39"/>
  <c r="F252" i="39"/>
  <c r="E252" i="39"/>
  <c r="F251" i="39"/>
  <c r="E251" i="39"/>
  <c r="F250" i="39"/>
  <c r="E250" i="39"/>
  <c r="F249" i="39"/>
  <c r="E249" i="39"/>
  <c r="F248" i="39"/>
  <c r="E248" i="39"/>
  <c r="F247" i="39"/>
  <c r="E247" i="39"/>
  <c r="F246" i="39"/>
  <c r="E246" i="39"/>
  <c r="F245" i="39"/>
  <c r="E245" i="39"/>
  <c r="F244" i="39"/>
  <c r="E244" i="39"/>
  <c r="F243" i="39"/>
  <c r="E243" i="39"/>
  <c r="F242" i="39"/>
  <c r="E242" i="39"/>
  <c r="F241" i="39"/>
  <c r="E241" i="39"/>
  <c r="F240" i="39"/>
  <c r="E240" i="39"/>
  <c r="F239" i="39"/>
  <c r="E239" i="39"/>
  <c r="F238" i="39"/>
  <c r="E238" i="39"/>
  <c r="F237" i="39"/>
  <c r="E237" i="39"/>
  <c r="F236" i="39"/>
  <c r="E236" i="39"/>
  <c r="F235" i="39"/>
  <c r="E235" i="39"/>
  <c r="F234" i="39"/>
  <c r="E234" i="39"/>
  <c r="F233" i="39"/>
  <c r="E233" i="39"/>
  <c r="F232" i="39"/>
  <c r="E232" i="39"/>
  <c r="F231" i="39"/>
  <c r="E231" i="39"/>
  <c r="F230" i="39"/>
  <c r="E230" i="39"/>
  <c r="F229" i="39"/>
  <c r="E229" i="39"/>
  <c r="F228" i="39"/>
  <c r="E228" i="39"/>
  <c r="F227" i="39"/>
  <c r="E227" i="39"/>
  <c r="F226" i="39"/>
  <c r="E226" i="39"/>
  <c r="F225" i="39"/>
  <c r="E225" i="39"/>
  <c r="F224" i="39"/>
  <c r="E224" i="39"/>
  <c r="F223" i="39"/>
  <c r="E223" i="39"/>
  <c r="F222" i="39"/>
  <c r="E222" i="39"/>
  <c r="F221" i="39"/>
  <c r="E221" i="39"/>
  <c r="F220" i="39"/>
  <c r="E220" i="39"/>
  <c r="F219" i="39"/>
  <c r="E219" i="39"/>
  <c r="F218" i="39"/>
  <c r="E218" i="39"/>
  <c r="F217" i="39"/>
  <c r="E217" i="39"/>
  <c r="F216" i="39"/>
  <c r="E216" i="39"/>
  <c r="F215" i="39"/>
  <c r="E215" i="39"/>
  <c r="F214" i="39"/>
  <c r="E214" i="39"/>
  <c r="F213" i="39"/>
  <c r="E213" i="39"/>
  <c r="F212" i="39"/>
  <c r="E212" i="39"/>
  <c r="F211" i="39"/>
  <c r="E211" i="39"/>
  <c r="F210" i="39"/>
  <c r="E210" i="39"/>
  <c r="F209" i="39"/>
  <c r="E209" i="39"/>
  <c r="F208" i="39"/>
  <c r="E208" i="39"/>
  <c r="F207" i="39"/>
  <c r="E207" i="39"/>
  <c r="F206" i="39"/>
  <c r="E206" i="39"/>
  <c r="F205" i="39"/>
  <c r="E205" i="39"/>
  <c r="F204" i="39"/>
  <c r="E204" i="39"/>
  <c r="F203" i="39"/>
  <c r="E203" i="39"/>
  <c r="F202" i="39"/>
  <c r="E202" i="39"/>
  <c r="F201" i="39"/>
  <c r="E201" i="39"/>
  <c r="F200" i="39"/>
  <c r="E200" i="39"/>
  <c r="F199" i="39"/>
  <c r="E199" i="39"/>
  <c r="F198" i="39"/>
  <c r="E198" i="39"/>
  <c r="F197" i="39"/>
  <c r="E197" i="39"/>
  <c r="F196" i="39"/>
  <c r="E196" i="39"/>
  <c r="F195" i="39"/>
  <c r="E195" i="39"/>
  <c r="F194" i="39"/>
  <c r="E194" i="39"/>
  <c r="F193" i="39"/>
  <c r="E193" i="39"/>
  <c r="F192" i="39"/>
  <c r="E192" i="39"/>
  <c r="F191" i="39"/>
  <c r="E191" i="39"/>
  <c r="F190" i="39"/>
  <c r="E190" i="39"/>
  <c r="F189" i="39"/>
  <c r="E189" i="39"/>
  <c r="F188" i="39"/>
  <c r="E188" i="39"/>
  <c r="F187" i="39"/>
  <c r="E187" i="39"/>
  <c r="F186" i="39"/>
  <c r="E186" i="39"/>
  <c r="F185" i="39"/>
  <c r="E185" i="39"/>
  <c r="F184" i="39"/>
  <c r="E184" i="39"/>
  <c r="F183" i="39"/>
  <c r="E183" i="39"/>
  <c r="F182" i="39"/>
  <c r="E182" i="39"/>
  <c r="F181" i="39"/>
  <c r="E181" i="39"/>
  <c r="F180" i="39"/>
  <c r="E180" i="39"/>
  <c r="F179" i="39"/>
  <c r="E179" i="39"/>
  <c r="F178" i="39"/>
  <c r="E178" i="39"/>
  <c r="F177" i="39"/>
  <c r="E177" i="39"/>
  <c r="F176" i="39"/>
  <c r="E176" i="39"/>
  <c r="F175" i="39"/>
  <c r="E175" i="39"/>
  <c r="F174" i="39"/>
  <c r="E174" i="39"/>
  <c r="F173" i="39"/>
  <c r="E173" i="39"/>
  <c r="F172" i="39"/>
  <c r="E172" i="39"/>
  <c r="F171" i="39"/>
  <c r="E171" i="39"/>
  <c r="F170" i="39"/>
  <c r="E170" i="39"/>
  <c r="F169" i="39"/>
  <c r="E169" i="39"/>
  <c r="F168" i="39"/>
  <c r="E168" i="39"/>
  <c r="F167" i="39"/>
  <c r="E167" i="39"/>
  <c r="F166" i="39"/>
  <c r="E166" i="39"/>
  <c r="F165" i="39"/>
  <c r="E165" i="39"/>
  <c r="F164" i="39"/>
  <c r="E164" i="39"/>
  <c r="F163" i="39"/>
  <c r="E163" i="39"/>
  <c r="F162" i="39"/>
  <c r="E162" i="39"/>
  <c r="F161" i="39"/>
  <c r="E161" i="39"/>
  <c r="F160" i="39"/>
  <c r="E160" i="39"/>
  <c r="F159" i="39"/>
  <c r="E159" i="39"/>
  <c r="F158" i="39"/>
  <c r="E158" i="39"/>
  <c r="F157" i="39"/>
  <c r="E157" i="39"/>
  <c r="F156" i="39"/>
  <c r="E156" i="39"/>
  <c r="F155" i="39"/>
  <c r="E155" i="39"/>
  <c r="A155" i="39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F154" i="39"/>
  <c r="E154" i="39"/>
  <c r="W151" i="39"/>
  <c r="V151" i="39"/>
  <c r="U151" i="39"/>
  <c r="T151" i="39"/>
  <c r="S151" i="39"/>
  <c r="R151" i="39"/>
  <c r="Q151" i="39"/>
  <c r="O151" i="39"/>
  <c r="M151" i="39"/>
  <c r="L151" i="39"/>
  <c r="K151" i="39"/>
  <c r="J151" i="39"/>
  <c r="I151" i="39"/>
  <c r="H151" i="39"/>
  <c r="G151" i="39"/>
  <c r="F150" i="39"/>
  <c r="E150" i="39"/>
  <c r="F149" i="39"/>
  <c r="E149" i="39"/>
  <c r="F148" i="39"/>
  <c r="E148" i="39"/>
  <c r="F147" i="39"/>
  <c r="E147" i="39"/>
  <c r="F146" i="39"/>
  <c r="E146" i="39"/>
  <c r="F144" i="39"/>
  <c r="F143" i="39"/>
  <c r="E143" i="39"/>
  <c r="F142" i="39"/>
  <c r="E142" i="39"/>
  <c r="F141" i="39"/>
  <c r="E141" i="39"/>
  <c r="F140" i="39"/>
  <c r="E140" i="39"/>
  <c r="F139" i="39"/>
  <c r="E139" i="39"/>
  <c r="F138" i="39"/>
  <c r="E138" i="39"/>
  <c r="F137" i="39"/>
  <c r="E137" i="39"/>
  <c r="F136" i="39"/>
  <c r="E136" i="39"/>
  <c r="F135" i="39"/>
  <c r="E135" i="39"/>
  <c r="F134" i="39"/>
  <c r="E134" i="39"/>
  <c r="F133" i="39"/>
  <c r="E133" i="39"/>
  <c r="F132" i="39"/>
  <c r="E132" i="39"/>
  <c r="F131" i="39"/>
  <c r="E131" i="39"/>
  <c r="F130" i="39"/>
  <c r="E130" i="39"/>
  <c r="F129" i="39"/>
  <c r="E129" i="39"/>
  <c r="F128" i="39"/>
  <c r="E128" i="39"/>
  <c r="F127" i="39"/>
  <c r="E127" i="39"/>
  <c r="F126" i="39"/>
  <c r="E126" i="39"/>
  <c r="F125" i="39"/>
  <c r="E125" i="39"/>
  <c r="F124" i="39"/>
  <c r="E124" i="39"/>
  <c r="F123" i="39"/>
  <c r="E123" i="39"/>
  <c r="F122" i="39"/>
  <c r="E122" i="39"/>
  <c r="F121" i="39"/>
  <c r="E121" i="39"/>
  <c r="F120" i="39"/>
  <c r="E120" i="39"/>
  <c r="F119" i="39"/>
  <c r="E119" i="39"/>
  <c r="F118" i="39"/>
  <c r="E118" i="39"/>
  <c r="F117" i="39"/>
  <c r="E117" i="39"/>
  <c r="F116" i="39"/>
  <c r="E116" i="39"/>
  <c r="F115" i="39"/>
  <c r="F114" i="39"/>
  <c r="F113" i="39"/>
  <c r="F112" i="39"/>
  <c r="E111" i="39"/>
  <c r="F110" i="39"/>
  <c r="E110" i="39"/>
  <c r="F109" i="39"/>
  <c r="F108" i="39"/>
  <c r="F107" i="39"/>
  <c r="F106" i="39"/>
  <c r="F105" i="39"/>
  <c r="E105" i="39"/>
  <c r="F104" i="39"/>
  <c r="E104" i="39"/>
  <c r="F103" i="39"/>
  <c r="E103" i="39"/>
  <c r="F102" i="39"/>
  <c r="E102" i="39"/>
  <c r="F101" i="39"/>
  <c r="E101" i="39"/>
  <c r="F99" i="39"/>
  <c r="F98" i="39"/>
  <c r="E98" i="39"/>
  <c r="F97" i="39"/>
  <c r="F96" i="39"/>
  <c r="E96" i="39"/>
  <c r="F95" i="39"/>
  <c r="E95" i="39"/>
  <c r="F94" i="39"/>
  <c r="E94" i="39"/>
  <c r="F93" i="39"/>
  <c r="E93" i="39"/>
  <c r="F92" i="39"/>
  <c r="E92" i="39"/>
  <c r="F91" i="39"/>
  <c r="E91" i="39"/>
  <c r="F90" i="39"/>
  <c r="E90" i="39"/>
  <c r="F89" i="39"/>
  <c r="E89" i="39"/>
  <c r="F88" i="39"/>
  <c r="E88" i="39"/>
  <c r="F87" i="39"/>
  <c r="E87" i="39"/>
  <c r="F86" i="39"/>
  <c r="E86" i="39"/>
  <c r="F85" i="39"/>
  <c r="E85" i="39"/>
  <c r="F84" i="39"/>
  <c r="E84" i="39"/>
  <c r="F83" i="39"/>
  <c r="E83" i="39"/>
  <c r="F82" i="39"/>
  <c r="E82" i="39"/>
  <c r="F81" i="39"/>
  <c r="E81" i="39"/>
  <c r="F80" i="39"/>
  <c r="E80" i="39"/>
  <c r="F79" i="39"/>
  <c r="E79" i="39"/>
  <c r="F78" i="39"/>
  <c r="E78" i="39"/>
  <c r="F77" i="39"/>
  <c r="E77" i="39"/>
  <c r="F76" i="39"/>
  <c r="E76" i="39"/>
  <c r="F75" i="39"/>
  <c r="E75" i="39"/>
  <c r="F74" i="39"/>
  <c r="E74" i="39"/>
  <c r="F73" i="39"/>
  <c r="E73" i="39"/>
  <c r="F72" i="39"/>
  <c r="E72" i="39"/>
  <c r="F71" i="39"/>
  <c r="E71" i="39"/>
  <c r="F70" i="39"/>
  <c r="E70" i="39"/>
  <c r="F69" i="39"/>
  <c r="F68" i="39"/>
  <c r="E68" i="39"/>
  <c r="F67" i="39"/>
  <c r="E67" i="39"/>
  <c r="F66" i="39"/>
  <c r="E66" i="39"/>
  <c r="F65" i="39"/>
  <c r="E65" i="39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F57" i="39"/>
  <c r="E57" i="39"/>
  <c r="F56" i="39"/>
  <c r="E56" i="39"/>
  <c r="F55" i="39"/>
  <c r="E55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F42" i="39"/>
  <c r="E42" i="39"/>
  <c r="F41" i="39"/>
  <c r="E41" i="39"/>
  <c r="F40" i="39"/>
  <c r="F39" i="39"/>
  <c r="E39" i="39"/>
  <c r="F38" i="39"/>
  <c r="E38" i="39"/>
  <c r="F37" i="39"/>
  <c r="F36" i="39"/>
  <c r="F35" i="39"/>
  <c r="E35" i="39"/>
  <c r="F34" i="39"/>
  <c r="E34" i="39"/>
  <c r="F33" i="39"/>
  <c r="E33" i="39"/>
  <c r="F32" i="39"/>
  <c r="E32" i="39"/>
  <c r="F31" i="39"/>
  <c r="E31" i="39"/>
  <c r="F30" i="39"/>
  <c r="E30" i="39"/>
  <c r="F29" i="39"/>
  <c r="F28" i="39"/>
  <c r="E28" i="39"/>
  <c r="F27" i="39"/>
  <c r="F26" i="39"/>
  <c r="F25" i="39"/>
  <c r="E25" i="39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F13" i="39"/>
  <c r="E13" i="39"/>
  <c r="F12" i="39"/>
  <c r="E12" i="39"/>
  <c r="F11" i="39"/>
  <c r="E11" i="39"/>
  <c r="F10" i="39"/>
  <c r="F9" i="39"/>
  <c r="E9" i="39"/>
  <c r="F8" i="39"/>
  <c r="E8" i="39"/>
  <c r="F7" i="39"/>
  <c r="E7" i="39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F6" i="39"/>
  <c r="E6" i="39"/>
  <c r="M1874" i="38"/>
  <c r="M1877" i="38"/>
  <c r="X151" i="39"/>
  <c r="E145" i="39"/>
  <c r="P151" i="39"/>
  <c r="E100" i="39"/>
  <c r="N151" i="39"/>
  <c r="O1114" i="38"/>
  <c r="P1114" i="38"/>
  <c r="Q1114" i="38"/>
  <c r="AJ1107" i="2"/>
  <c r="AI1107" i="2"/>
  <c r="AG1107" i="2"/>
  <c r="AF1107" i="2"/>
  <c r="AE1107" i="2"/>
  <c r="AC1107" i="2"/>
  <c r="Z1107" i="2"/>
  <c r="Y1107" i="2"/>
  <c r="X1107" i="2"/>
  <c r="W1107" i="2"/>
  <c r="V1107" i="2"/>
  <c r="U1107" i="2"/>
  <c r="T1107" i="2"/>
  <c r="S1107" i="2"/>
  <c r="AD1107" i="2"/>
  <c r="AA1107" i="2"/>
  <c r="AB1107" i="2"/>
  <c r="L1114" i="38"/>
  <c r="K1114" i="38"/>
  <c r="AH1107" i="2"/>
  <c r="R1106" i="2"/>
  <c r="R1105" i="2"/>
  <c r="Q1106" i="2"/>
  <c r="Q1105" i="2"/>
  <c r="Q1874" i="38"/>
  <c r="R1867" i="2"/>
  <c r="K1867" i="2"/>
  <c r="J1867" i="2"/>
  <c r="H1867" i="2"/>
  <c r="E1867" i="2"/>
  <c r="J670" i="38"/>
  <c r="L670" i="38"/>
  <c r="P670" i="38"/>
  <c r="Q594" i="38"/>
  <c r="Q569" i="38"/>
  <c r="Q621" i="38"/>
  <c r="Q580" i="38"/>
  <c r="Q629" i="38"/>
  <c r="U663" i="2"/>
  <c r="V663" i="2"/>
  <c r="W663" i="2"/>
  <c r="Y663" i="2"/>
  <c r="Z663" i="2"/>
  <c r="AD663" i="2"/>
  <c r="AE663" i="2"/>
  <c r="AF663" i="2"/>
  <c r="AG663" i="2"/>
  <c r="AH663" i="2"/>
  <c r="AI663" i="2"/>
  <c r="Q587" i="2"/>
  <c r="R587" i="2"/>
  <c r="Q562" i="2"/>
  <c r="R562" i="2"/>
  <c r="Q614" i="2"/>
  <c r="R614" i="2"/>
  <c r="Q573" i="2"/>
  <c r="R573" i="2"/>
  <c r="Q622" i="2"/>
  <c r="R622" i="2"/>
  <c r="N56" i="38"/>
  <c r="K146" i="38"/>
  <c r="L146" i="38"/>
  <c r="O146" i="38"/>
  <c r="Q146" i="38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Q49" i="2"/>
  <c r="R49" i="2"/>
  <c r="Q43" i="2"/>
  <c r="R43" i="2"/>
  <c r="M2094" i="38"/>
  <c r="N2094" i="38" s="1"/>
  <c r="R2087" i="2"/>
  <c r="R1536" i="2"/>
  <c r="M1543" i="38"/>
  <c r="K1536" i="2"/>
  <c r="J1536" i="2"/>
  <c r="H1536" i="2"/>
  <c r="E1536" i="2"/>
  <c r="K1267" i="38"/>
  <c r="Q1072" i="2"/>
  <c r="R1072" i="2"/>
  <c r="Q1073" i="2"/>
  <c r="R1073" i="2"/>
  <c r="Q1074" i="2"/>
  <c r="R1074" i="2"/>
  <c r="Q1075" i="2"/>
  <c r="R1075" i="2"/>
  <c r="Q1076" i="2"/>
  <c r="R1076" i="2"/>
  <c r="Q1077" i="2"/>
  <c r="R1077" i="2"/>
  <c r="Q1078" i="2"/>
  <c r="R1078" i="2"/>
  <c r="Q1079" i="2"/>
  <c r="R1079" i="2"/>
  <c r="Q1080" i="2"/>
  <c r="R1080" i="2"/>
  <c r="Q1081" i="2"/>
  <c r="R1081" i="2"/>
  <c r="Q1082" i="2"/>
  <c r="R1082" i="2"/>
  <c r="Q1083" i="2"/>
  <c r="R1083" i="2"/>
  <c r="Q1084" i="2"/>
  <c r="R1084" i="2"/>
  <c r="Q1085" i="2"/>
  <c r="R1085" i="2"/>
  <c r="Q1086" i="2"/>
  <c r="Q1087" i="2"/>
  <c r="R1087" i="2"/>
  <c r="Q1088" i="2"/>
  <c r="R1088" i="2"/>
  <c r="Q1089" i="2"/>
  <c r="R1089" i="2"/>
  <c r="Q1090" i="2"/>
  <c r="R1090" i="2"/>
  <c r="Q1091" i="2"/>
  <c r="R1091" i="2"/>
  <c r="Q1092" i="2"/>
  <c r="R1092" i="2"/>
  <c r="Q1093" i="2"/>
  <c r="R1093" i="2"/>
  <c r="Q1094" i="2"/>
  <c r="R1094" i="2"/>
  <c r="Q1095" i="2"/>
  <c r="R1095" i="2"/>
  <c r="Q1096" i="2"/>
  <c r="R1096" i="2"/>
  <c r="Q1097" i="2"/>
  <c r="R1097" i="2"/>
  <c r="Q1098" i="2"/>
  <c r="R1098" i="2"/>
  <c r="Q1099" i="2"/>
  <c r="R1099" i="2"/>
  <c r="Q1100" i="2"/>
  <c r="R1100" i="2"/>
  <c r="Q1101" i="2"/>
  <c r="R1101" i="2"/>
  <c r="Q1102" i="2"/>
  <c r="R1102" i="2"/>
  <c r="Q1103" i="2"/>
  <c r="R1103" i="2"/>
  <c r="Q1104" i="2"/>
  <c r="R1104" i="2"/>
  <c r="M2057" i="38"/>
  <c r="R2050" i="2"/>
  <c r="R1408" i="2"/>
  <c r="R1409" i="2"/>
  <c r="R1410" i="2"/>
  <c r="O2349" i="38"/>
  <c r="P2349" i="38"/>
  <c r="Q2349" i="38"/>
  <c r="M2345" i="38"/>
  <c r="R2338" i="2"/>
  <c r="R1870" i="2"/>
  <c r="M1878" i="38"/>
  <c r="R1871" i="2"/>
  <c r="M1879" i="38"/>
  <c r="R1872" i="2"/>
  <c r="M1880" i="38"/>
  <c r="R1873" i="2"/>
  <c r="M2565" i="38"/>
  <c r="R2558" i="2"/>
  <c r="L1267" i="38"/>
  <c r="O1267" i="38"/>
  <c r="P1267" i="38"/>
  <c r="Q1267" i="38"/>
  <c r="Q1244" i="2"/>
  <c r="R1244" i="2"/>
  <c r="Q1245" i="2"/>
  <c r="R1245" i="2"/>
  <c r="Q1246" i="2"/>
  <c r="R1246" i="2"/>
  <c r="Q1247" i="2"/>
  <c r="R1247" i="2"/>
  <c r="S1260" i="2"/>
  <c r="T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Q1259" i="2"/>
  <c r="R1259" i="2"/>
  <c r="J1114" i="38"/>
  <c r="R3639" i="2"/>
  <c r="Q3639" i="2"/>
  <c r="M3646" i="38" s="1"/>
  <c r="K3639" i="2"/>
  <c r="J3639" i="2"/>
  <c r="H3639" i="2"/>
  <c r="E3639" i="2"/>
  <c r="R3049" i="2"/>
  <c r="Q3049" i="2"/>
  <c r="M3056" i="38" s="1"/>
  <c r="J3049" i="2"/>
  <c r="H3049" i="2"/>
  <c r="E3049" i="2"/>
  <c r="R2403" i="2"/>
  <c r="M2410" i="38"/>
  <c r="J2403" i="2"/>
  <c r="H2403" i="2"/>
  <c r="E2403" i="2"/>
  <c r="R1812" i="2"/>
  <c r="M1819" i="38"/>
  <c r="J1812" i="2"/>
  <c r="H1812" i="2"/>
  <c r="E1812" i="2"/>
  <c r="R1811" i="2"/>
  <c r="J1811" i="2"/>
  <c r="H1811" i="2"/>
  <c r="E1811" i="2"/>
  <c r="M1818" i="38"/>
  <c r="Q1872" i="38"/>
  <c r="R1865" i="2"/>
  <c r="M1872" i="38"/>
  <c r="K1865" i="2"/>
  <c r="J1865" i="2"/>
  <c r="H1865" i="2"/>
  <c r="E1865" i="2"/>
  <c r="Q1873" i="38"/>
  <c r="R1866" i="2"/>
  <c r="M1873" i="38"/>
  <c r="K1866" i="2"/>
  <c r="J1866" i="2"/>
  <c r="H1866" i="2"/>
  <c r="E1866" i="2"/>
  <c r="O2412" i="38"/>
  <c r="Q526" i="2"/>
  <c r="Q489" i="2"/>
  <c r="Q490" i="2"/>
  <c r="R526" i="2"/>
  <c r="K526" i="2"/>
  <c r="J526" i="2"/>
  <c r="H526" i="2"/>
  <c r="E526" i="2"/>
  <c r="R2086" i="2"/>
  <c r="M2093" i="38"/>
  <c r="N2093" i="38" s="1"/>
  <c r="K2086" i="2"/>
  <c r="J2086" i="2"/>
  <c r="H2086" i="2"/>
  <c r="E2086" i="2"/>
  <c r="R2083" i="2"/>
  <c r="M2090" i="38"/>
  <c r="N2090" i="38" s="1"/>
  <c r="K2083" i="2"/>
  <c r="J2083" i="2"/>
  <c r="H2083" i="2"/>
  <c r="E2083" i="2"/>
  <c r="K3320" i="2"/>
  <c r="J3320" i="2"/>
  <c r="H3320" i="2"/>
  <c r="E3320" i="2"/>
  <c r="R1869" i="2"/>
  <c r="K1869" i="2"/>
  <c r="J1869" i="2"/>
  <c r="H1869" i="2"/>
  <c r="E1869" i="2"/>
  <c r="M1876" i="38"/>
  <c r="R1071" i="2"/>
  <c r="Q1071" i="2"/>
  <c r="K1071" i="2"/>
  <c r="J1071" i="2"/>
  <c r="H1071" i="2"/>
  <c r="E1071" i="2"/>
  <c r="N2368" i="38"/>
  <c r="O2368" i="38" s="1"/>
  <c r="O2392" i="38" s="1"/>
  <c r="R1868" i="2"/>
  <c r="M1875" i="38"/>
  <c r="Q363" i="38"/>
  <c r="Q364" i="38"/>
  <c r="Q365" i="38"/>
  <c r="Q366" i="38"/>
  <c r="Q367" i="38"/>
  <c r="Q369" i="38"/>
  <c r="Q371" i="38"/>
  <c r="Q372" i="38"/>
  <c r="Q373" i="38"/>
  <c r="Q374" i="38"/>
  <c r="Q378" i="38"/>
  <c r="Q379" i="38"/>
  <c r="Q380" i="38"/>
  <c r="Q383" i="38"/>
  <c r="Q384" i="38"/>
  <c r="Q386" i="38"/>
  <c r="Q388" i="38"/>
  <c r="Q390" i="38"/>
  <c r="Q391" i="38"/>
  <c r="Q393" i="38"/>
  <c r="Q394" i="38"/>
  <c r="Q395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0" i="38"/>
  <c r="Q415" i="38"/>
  <c r="Q416" i="38"/>
  <c r="Q425" i="38"/>
  <c r="Q426" i="38"/>
  <c r="Q427" i="38"/>
  <c r="Q428" i="38"/>
  <c r="Q429" i="38"/>
  <c r="Q430" i="38"/>
  <c r="Q431" i="38"/>
  <c r="Q432" i="38"/>
  <c r="Q433" i="38"/>
  <c r="Q434" i="38"/>
  <c r="Q435" i="38"/>
  <c r="Q436" i="38"/>
  <c r="Q439" i="38"/>
  <c r="Q440" i="38"/>
  <c r="Q441" i="38"/>
  <c r="Q442" i="38"/>
  <c r="Q443" i="38"/>
  <c r="Q444" i="38"/>
  <c r="Q445" i="38"/>
  <c r="Q446" i="38"/>
  <c r="Q449" i="38"/>
  <c r="Q451" i="38"/>
  <c r="Q453" i="38"/>
  <c r="Q454" i="38"/>
  <c r="Q455" i="38"/>
  <c r="Q456" i="38"/>
  <c r="Q457" i="38"/>
  <c r="Q458" i="38"/>
  <c r="Q459" i="38"/>
  <c r="Q460" i="38"/>
  <c r="Q462" i="38"/>
  <c r="Q463" i="38"/>
  <c r="Q465" i="38"/>
  <c r="Q466" i="38"/>
  <c r="Q467" i="38"/>
  <c r="Q469" i="38"/>
  <c r="Q471" i="38"/>
  <c r="Q472" i="38"/>
  <c r="Q473" i="38"/>
  <c r="Q474" i="38"/>
  <c r="Q476" i="38"/>
  <c r="Q477" i="38"/>
  <c r="Q478" i="38"/>
  <c r="Q479" i="38"/>
  <c r="Q480" i="38"/>
  <c r="Q481" i="38"/>
  <c r="Q482" i="38"/>
  <c r="Q483" i="38"/>
  <c r="Q484" i="38"/>
  <c r="Q485" i="38"/>
  <c r="Q486" i="38"/>
  <c r="Q487" i="38"/>
  <c r="Q488" i="38"/>
  <c r="Q489" i="38"/>
  <c r="Q490" i="38"/>
  <c r="Q491" i="38"/>
  <c r="Q493" i="38"/>
  <c r="Q495" i="38"/>
  <c r="Q506" i="38"/>
  <c r="Q508" i="38"/>
  <c r="Q509" i="38"/>
  <c r="Q510" i="38"/>
  <c r="Q512" i="38"/>
  <c r="Q515" i="38"/>
  <c r="Q516" i="38"/>
  <c r="Q519" i="38"/>
  <c r="Q520" i="38"/>
  <c r="Q521" i="38"/>
  <c r="Q522" i="38"/>
  <c r="Q525" i="38"/>
  <c r="Q526" i="38"/>
  <c r="Q527" i="38"/>
  <c r="Q528" i="38"/>
  <c r="Q530" i="38"/>
  <c r="Q532" i="38"/>
  <c r="Q546" i="38"/>
  <c r="Q547" i="38"/>
  <c r="Q560" i="38"/>
  <c r="Q568" i="38"/>
  <c r="Q585" i="38"/>
  <c r="Q602" i="38"/>
  <c r="Q620" i="38"/>
  <c r="Q626" i="38"/>
  <c r="Q633" i="38"/>
  <c r="Q634" i="38"/>
  <c r="Q639" i="38"/>
  <c r="Q641" i="38"/>
  <c r="Q644" i="38"/>
  <c r="Q648" i="38"/>
  <c r="Q649" i="38"/>
  <c r="Q650" i="38"/>
  <c r="Q651" i="38"/>
  <c r="Q652" i="38"/>
  <c r="Q653" i="38"/>
  <c r="Q654" i="38"/>
  <c r="Q655" i="38"/>
  <c r="Q656" i="38"/>
  <c r="Q657" i="38"/>
  <c r="Q658" i="38"/>
  <c r="Q659" i="38"/>
  <c r="Q660" i="38"/>
  <c r="Q661" i="38"/>
  <c r="Q662" i="38"/>
  <c r="Q663" i="38"/>
  <c r="Q370" i="38"/>
  <c r="Q424" i="38"/>
  <c r="Q561" i="38"/>
  <c r="Q638" i="38"/>
  <c r="Q642" i="38"/>
  <c r="Q632" i="38"/>
  <c r="Q637" i="38"/>
  <c r="Q529" i="38"/>
  <c r="Q524" i="38"/>
  <c r="Q356" i="38"/>
  <c r="Q470" i="38"/>
  <c r="Q625" i="38"/>
  <c r="Q368" i="38"/>
  <c r="Q414" i="38"/>
  <c r="Q350" i="38"/>
  <c r="Q396" i="38"/>
  <c r="Q492" i="38"/>
  <c r="Q534" i="38"/>
  <c r="Q381" i="38"/>
  <c r="Q468" i="38"/>
  <c r="Q352" i="38"/>
  <c r="Q385" i="38"/>
  <c r="Q545" i="38"/>
  <c r="Q564" i="38"/>
  <c r="Q584" i="38"/>
  <c r="Q616" i="38"/>
  <c r="Q617" i="38"/>
  <c r="Q571" i="38"/>
  <c r="Q578" i="38"/>
  <c r="Q579" i="38"/>
  <c r="Q422" i="38"/>
  <c r="Q417" i="38"/>
  <c r="Q419" i="38"/>
  <c r="Q420" i="38"/>
  <c r="Q423" i="38"/>
  <c r="Q559" i="38"/>
  <c r="Q461" i="38"/>
  <c r="Q421" i="38"/>
  <c r="Q562" i="38"/>
  <c r="Q607" i="38"/>
  <c r="Q392" i="38"/>
  <c r="Q413" i="38"/>
  <c r="Q647" i="38"/>
  <c r="Q349" i="38"/>
  <c r="Q377" i="38"/>
  <c r="Q382" i="38"/>
  <c r="Q640" i="38"/>
  <c r="Q611" i="38"/>
  <c r="Q614" i="38"/>
  <c r="Q598" i="38"/>
  <c r="Q576" i="38"/>
  <c r="Q612" i="38"/>
  <c r="Q595" i="38"/>
  <c r="Q572" i="38"/>
  <c r="Q535" i="38"/>
  <c r="Q628" i="38"/>
  <c r="Q631" i="38"/>
  <c r="Q343" i="38"/>
  <c r="Q619" i="38"/>
  <c r="Q340" i="38"/>
  <c r="Q341" i="38"/>
  <c r="Q342" i="38"/>
  <c r="Q346" i="38"/>
  <c r="Q345" i="38"/>
  <c r="Q344" i="38"/>
  <c r="Q623" i="38"/>
  <c r="Q537" i="38"/>
  <c r="Q549" i="38"/>
  <c r="Q567" i="38"/>
  <c r="Q593" i="38"/>
  <c r="Q609" i="38"/>
  <c r="Q587" i="38"/>
  <c r="Q581" i="38"/>
  <c r="Q624" i="38"/>
  <c r="Q438" i="38"/>
  <c r="Q588" i="38"/>
  <c r="Q589" i="38"/>
  <c r="Q543" i="38"/>
  <c r="Q538" i="38"/>
  <c r="Q548" i="38"/>
  <c r="Q613" i="38"/>
  <c r="Q596" i="38"/>
  <c r="Q591" i="38"/>
  <c r="Q570" i="38"/>
  <c r="Q605" i="38"/>
  <c r="Q603" i="38"/>
  <c r="Q622" i="38"/>
  <c r="Q544" i="38"/>
  <c r="Q412" i="38"/>
  <c r="Q540" i="38"/>
  <c r="Q565" i="38"/>
  <c r="Q610" i="38"/>
  <c r="Q630" i="38"/>
  <c r="Q550" i="38"/>
  <c r="Q577" i="38"/>
  <c r="Q618" i="38"/>
  <c r="Q582" i="38"/>
  <c r="Q536" i="38"/>
  <c r="Q566" i="38"/>
  <c r="Q447" i="38"/>
  <c r="Q573" i="38"/>
  <c r="Q586" i="38"/>
  <c r="Q552" i="38"/>
  <c r="Q608" i="38"/>
  <c r="Q600" i="38"/>
  <c r="Q437" i="38"/>
  <c r="Q554" i="38"/>
  <c r="Q583" i="38"/>
  <c r="Q551" i="38"/>
  <c r="Q557" i="38"/>
  <c r="Q418" i="38"/>
  <c r="Q601" i="38"/>
  <c r="Q539" i="38"/>
  <c r="Q542" i="38"/>
  <c r="Q604" i="38"/>
  <c r="Q615" i="38"/>
  <c r="Q541" i="38"/>
  <c r="Q555" i="38"/>
  <c r="Q556" i="38"/>
  <c r="Q606" i="38"/>
  <c r="Q597" i="38"/>
  <c r="Q450" i="38"/>
  <c r="Q452" i="38"/>
  <c r="Q517" i="38"/>
  <c r="Q387" i="38"/>
  <c r="Q411" i="38"/>
  <c r="Q464" i="38"/>
  <c r="Q518" i="38"/>
  <c r="Q590" i="38"/>
  <c r="Q475" i="38"/>
  <c r="Q389" i="38"/>
  <c r="Q376" i="38"/>
  <c r="Q645" i="38"/>
  <c r="Q494" i="38"/>
  <c r="Q375" i="38"/>
  <c r="Q563" i="38"/>
  <c r="Q347" i="38"/>
  <c r="Q553" i="38"/>
  <c r="Q558" i="38"/>
  <c r="Q574" i="38"/>
  <c r="Q575" i="38"/>
  <c r="Q592" i="38"/>
  <c r="Q599" i="38"/>
  <c r="Q627" i="38"/>
  <c r="Q448" i="38"/>
  <c r="Q496" i="38"/>
  <c r="Q497" i="38"/>
  <c r="Q498" i="38"/>
  <c r="Q499" i="38"/>
  <c r="Q500" i="38"/>
  <c r="Q501" i="38"/>
  <c r="Q502" i="38"/>
  <c r="Q503" i="38"/>
  <c r="Q504" i="38"/>
  <c r="Q505" i="38"/>
  <c r="Q507" i="38"/>
  <c r="Q511" i="38"/>
  <c r="Q513" i="38"/>
  <c r="Q514" i="38"/>
  <c r="Q523" i="38"/>
  <c r="Q635" i="38"/>
  <c r="Q643" i="38"/>
  <c r="Q636" i="38"/>
  <c r="Q531" i="38"/>
  <c r="Q646" i="38"/>
  <c r="Q666" i="38"/>
  <c r="Q667" i="38"/>
  <c r="Q664" i="38"/>
  <c r="Q665" i="38"/>
  <c r="Q668" i="38"/>
  <c r="Q669" i="38"/>
  <c r="Q348" i="38"/>
  <c r="Q351" i="38"/>
  <c r="Q353" i="38"/>
  <c r="Q354" i="38"/>
  <c r="Q355" i="38"/>
  <c r="Q357" i="38"/>
  <c r="Q358" i="38"/>
  <c r="Q359" i="38"/>
  <c r="Q360" i="38"/>
  <c r="Q361" i="38"/>
  <c r="Q362" i="38"/>
  <c r="K2464" i="38"/>
  <c r="L2464" i="38"/>
  <c r="O2464" i="38"/>
  <c r="P2464" i="38"/>
  <c r="Q2464" i="38"/>
  <c r="J2428" i="38"/>
  <c r="K2428" i="38"/>
  <c r="L2428" i="38"/>
  <c r="O2428" i="38"/>
  <c r="P2428" i="38"/>
  <c r="Q2428" i="38"/>
  <c r="J2364" i="38"/>
  <c r="K2364" i="38"/>
  <c r="K2365" i="38" s="1"/>
  <c r="L2364" i="38"/>
  <c r="L2365" i="38" s="1"/>
  <c r="O2364" i="38"/>
  <c r="O2365" i="38" s="1"/>
  <c r="P2364" i="38"/>
  <c r="P2365" i="38" s="1"/>
  <c r="Q2364" i="38"/>
  <c r="Q2365" i="38" s="1"/>
  <c r="J2200" i="38"/>
  <c r="K2200" i="38"/>
  <c r="L2200" i="38"/>
  <c r="O2200" i="38"/>
  <c r="P2200" i="38"/>
  <c r="Q2200" i="38"/>
  <c r="J1548" i="38"/>
  <c r="J1064" i="38"/>
  <c r="J1065" i="38" s="1"/>
  <c r="K1064" i="38"/>
  <c r="K1065" i="38" s="1"/>
  <c r="L1064" i="38"/>
  <c r="L1065" i="38" s="1"/>
  <c r="O1064" i="38"/>
  <c r="O1065" i="38" s="1"/>
  <c r="P1064" i="38"/>
  <c r="P1065" i="38" s="1"/>
  <c r="Q1064" i="38"/>
  <c r="Q1065" i="38" s="1"/>
  <c r="J1010" i="38"/>
  <c r="K1010" i="38"/>
  <c r="L1010" i="38"/>
  <c r="O1010" i="38"/>
  <c r="P1010" i="38"/>
  <c r="Q1010" i="38"/>
  <c r="J146" i="38"/>
  <c r="S2501" i="2"/>
  <c r="T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S2421" i="2"/>
  <c r="T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AG2421" i="2"/>
  <c r="AH2421" i="2"/>
  <c r="AI2421" i="2"/>
  <c r="Q480" i="2"/>
  <c r="R480" i="2"/>
  <c r="Q481" i="2"/>
  <c r="R481" i="2"/>
  <c r="M2013" i="38"/>
  <c r="R2006" i="2"/>
  <c r="R2570" i="2"/>
  <c r="M2579" i="38"/>
  <c r="R2572" i="2"/>
  <c r="M2581" i="38"/>
  <c r="R2574" i="2"/>
  <c r="R2575" i="2"/>
  <c r="R2576" i="2"/>
  <c r="M2585" i="38"/>
  <c r="R2577" i="2"/>
  <c r="M2586" i="38"/>
  <c r="R2578" i="2"/>
  <c r="M2587" i="38"/>
  <c r="R2580" i="2"/>
  <c r="M2588" i="38"/>
  <c r="R2581" i="2"/>
  <c r="M2589" i="38"/>
  <c r="R2582" i="2"/>
  <c r="M2590" i="38"/>
  <c r="R2583" i="2"/>
  <c r="M2591" i="38"/>
  <c r="R2584" i="2"/>
  <c r="M2592" i="38"/>
  <c r="R2585" i="2"/>
  <c r="M2593" i="38"/>
  <c r="R2586" i="2"/>
  <c r="M2594" i="38"/>
  <c r="R2587" i="2"/>
  <c r="M2595" i="38"/>
  <c r="R2588" i="2"/>
  <c r="R2589" i="2"/>
  <c r="M2597" i="38"/>
  <c r="R2590" i="2"/>
  <c r="M2598" i="38"/>
  <c r="R2591" i="2"/>
  <c r="S2457" i="2"/>
  <c r="T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AG2457" i="2"/>
  <c r="AH2457" i="2"/>
  <c r="AI2457" i="2"/>
  <c r="S2411" i="2"/>
  <c r="S2412" i="2" s="1"/>
  <c r="T2411" i="2"/>
  <c r="T2412" i="2" s="1"/>
  <c r="U2411" i="2"/>
  <c r="U2412" i="2" s="1"/>
  <c r="V2411" i="2"/>
  <c r="V2412" i="2" s="1"/>
  <c r="W2411" i="2"/>
  <c r="W2412" i="2" s="1"/>
  <c r="X2411" i="2"/>
  <c r="X2412" i="2" s="1"/>
  <c r="Y2411" i="2"/>
  <c r="Y2412" i="2" s="1"/>
  <c r="Z2411" i="2"/>
  <c r="Z2412" i="2" s="1"/>
  <c r="AA2411" i="2"/>
  <c r="AA2412" i="2" s="1"/>
  <c r="AB2411" i="2"/>
  <c r="AB2412" i="2" s="1"/>
  <c r="AC2411" i="2"/>
  <c r="AC2412" i="2" s="1"/>
  <c r="AD2411" i="2"/>
  <c r="AD2412" i="2" s="1"/>
  <c r="AE2411" i="2"/>
  <c r="AE2412" i="2" s="1"/>
  <c r="AF2411" i="2"/>
  <c r="AF2412" i="2" s="1"/>
  <c r="AG2411" i="2"/>
  <c r="AG2412" i="2" s="1"/>
  <c r="AH2411" i="2"/>
  <c r="AH2412" i="2" s="1"/>
  <c r="AI2411" i="2"/>
  <c r="AI2412" i="2" s="1"/>
  <c r="AJ2411" i="2"/>
  <c r="AJ2412" i="2" s="1"/>
  <c r="S2357" i="2"/>
  <c r="S2358" i="2" s="1"/>
  <c r="T2357" i="2"/>
  <c r="T2358" i="2" s="1"/>
  <c r="U2357" i="2"/>
  <c r="U2358" i="2" s="1"/>
  <c r="V2357" i="2"/>
  <c r="V2358" i="2" s="1"/>
  <c r="W2357" i="2"/>
  <c r="W2358" i="2" s="1"/>
  <c r="X2357" i="2"/>
  <c r="X2358" i="2" s="1"/>
  <c r="Y2357" i="2"/>
  <c r="Y2358" i="2" s="1"/>
  <c r="Z2357" i="2"/>
  <c r="Z2358" i="2" s="1"/>
  <c r="AA2357" i="2"/>
  <c r="AA2358" i="2" s="1"/>
  <c r="AB2357" i="2"/>
  <c r="AB2358" i="2" s="1"/>
  <c r="AC2357" i="2"/>
  <c r="AC2358" i="2" s="1"/>
  <c r="AD2357" i="2"/>
  <c r="AD2358" i="2" s="1"/>
  <c r="AE2357" i="2"/>
  <c r="AE2358" i="2" s="1"/>
  <c r="AF2357" i="2"/>
  <c r="AF2358" i="2" s="1"/>
  <c r="AG2357" i="2"/>
  <c r="AG2358" i="2" s="1"/>
  <c r="AH2357" i="2"/>
  <c r="AH2358" i="2" s="1"/>
  <c r="AI2357" i="2"/>
  <c r="AI2358" i="2" s="1"/>
  <c r="AJ2357" i="2"/>
  <c r="AJ2358" i="2" s="1"/>
  <c r="M2342" i="38"/>
  <c r="R2335" i="2"/>
  <c r="M2187" i="38"/>
  <c r="R2180" i="2"/>
  <c r="M2188" i="38"/>
  <c r="R2181" i="2"/>
  <c r="M2189" i="38"/>
  <c r="R2182" i="2"/>
  <c r="M2190" i="38"/>
  <c r="R2183" i="2"/>
  <c r="M2191" i="38"/>
  <c r="R2184" i="2"/>
  <c r="M2192" i="38"/>
  <c r="R2185" i="2"/>
  <c r="M2193" i="38"/>
  <c r="R2186" i="2"/>
  <c r="M2194" i="38"/>
  <c r="R2187" i="2"/>
  <c r="M2195" i="38"/>
  <c r="R2188" i="2"/>
  <c r="M2196" i="38"/>
  <c r="R2189" i="2"/>
  <c r="M2197" i="38"/>
  <c r="R2190" i="2"/>
  <c r="M2198" i="38"/>
  <c r="R2191" i="2"/>
  <c r="R2192" i="2"/>
  <c r="S2193" i="2"/>
  <c r="T2193" i="2"/>
  <c r="U2193" i="2"/>
  <c r="V2193" i="2"/>
  <c r="W2193" i="2"/>
  <c r="X2193" i="2"/>
  <c r="Y2193" i="2"/>
  <c r="Z2193" i="2"/>
  <c r="AA2193" i="2"/>
  <c r="AB2193" i="2"/>
  <c r="AC2193" i="2"/>
  <c r="AD2193" i="2"/>
  <c r="AE2193" i="2"/>
  <c r="AF2193" i="2"/>
  <c r="AG2193" i="2"/>
  <c r="AH2193" i="2"/>
  <c r="AI2193" i="2"/>
  <c r="AJ2193" i="2"/>
  <c r="M2136" i="38"/>
  <c r="R2129" i="2"/>
  <c r="M2110" i="38"/>
  <c r="R2103" i="2"/>
  <c r="M2111" i="38"/>
  <c r="R2104" i="2"/>
  <c r="M2112" i="38"/>
  <c r="R2105" i="2"/>
  <c r="M2047" i="38"/>
  <c r="R2040" i="2"/>
  <c r="M2048" i="38"/>
  <c r="R2041" i="2"/>
  <c r="M2049" i="38"/>
  <c r="R2042" i="2"/>
  <c r="M2050" i="38"/>
  <c r="R2043" i="2"/>
  <c r="M2051" i="38"/>
  <c r="R2044" i="2"/>
  <c r="M2052" i="38"/>
  <c r="R2045" i="2"/>
  <c r="M2053" i="38"/>
  <c r="R2046" i="2"/>
  <c r="M2054" i="38"/>
  <c r="R2047" i="2"/>
  <c r="M2055" i="38"/>
  <c r="R2048" i="2"/>
  <c r="M2056" i="38"/>
  <c r="R2049" i="2"/>
  <c r="M1812" i="38"/>
  <c r="R1806" i="2"/>
  <c r="M1813" i="38"/>
  <c r="R1807" i="2"/>
  <c r="R1809" i="2"/>
  <c r="R1810" i="2"/>
  <c r="M1820" i="38"/>
  <c r="R1813" i="2"/>
  <c r="M1821" i="38"/>
  <c r="R1814" i="2"/>
  <c r="R1815" i="2"/>
  <c r="M1822" i="38"/>
  <c r="M1823" i="38"/>
  <c r="R1816" i="2"/>
  <c r="M1824" i="38"/>
  <c r="R1817" i="2"/>
  <c r="M1825" i="38"/>
  <c r="R1818" i="2"/>
  <c r="R1819" i="2"/>
  <c r="R1820" i="2"/>
  <c r="R1821" i="2"/>
  <c r="M1829" i="38"/>
  <c r="R1822" i="2"/>
  <c r="M1830" i="38"/>
  <c r="R1823" i="2"/>
  <c r="M1831" i="38"/>
  <c r="R1824" i="2"/>
  <c r="M1833" i="38"/>
  <c r="R1826" i="2"/>
  <c r="M1834" i="38"/>
  <c r="M1835" i="38"/>
  <c r="R1828" i="2"/>
  <c r="M1836" i="38"/>
  <c r="R1829" i="2"/>
  <c r="M1837" i="38"/>
  <c r="R1830" i="2"/>
  <c r="M1838" i="38"/>
  <c r="R1831" i="2"/>
  <c r="M1839" i="38"/>
  <c r="R1832" i="2"/>
  <c r="M1840" i="38"/>
  <c r="R1833" i="2"/>
  <c r="M1842" i="38"/>
  <c r="R1835" i="2"/>
  <c r="M1843" i="38"/>
  <c r="R1836" i="2"/>
  <c r="M1844" i="38"/>
  <c r="R1837" i="2"/>
  <c r="M1845" i="38"/>
  <c r="R1838" i="2"/>
  <c r="M1846" i="38"/>
  <c r="R1839" i="2"/>
  <c r="M1847" i="38"/>
  <c r="R1840" i="2"/>
  <c r="M1848" i="38"/>
  <c r="R1841" i="2"/>
  <c r="M1849" i="38"/>
  <c r="R1842" i="2"/>
  <c r="M1850" i="38"/>
  <c r="R1843" i="2"/>
  <c r="M1851" i="38"/>
  <c r="R1844" i="2"/>
  <c r="M1852" i="38"/>
  <c r="R1845" i="2"/>
  <c r="M1853" i="38"/>
  <c r="R1846" i="2"/>
  <c r="M1854" i="38"/>
  <c r="R1847" i="2"/>
  <c r="M1855" i="38"/>
  <c r="R1848" i="2"/>
  <c r="M1856" i="38"/>
  <c r="R1849" i="2"/>
  <c r="M1857" i="38"/>
  <c r="R1850" i="2"/>
  <c r="M1858" i="38"/>
  <c r="R1851" i="2"/>
  <c r="M1860" i="38"/>
  <c r="R1852" i="2"/>
  <c r="M1862" i="38"/>
  <c r="R1855" i="2"/>
  <c r="M1863" i="38"/>
  <c r="R1856" i="2"/>
  <c r="M1864" i="38"/>
  <c r="R1857" i="2"/>
  <c r="R1858" i="2"/>
  <c r="M1866" i="38"/>
  <c r="R1859" i="2"/>
  <c r="M1868" i="38"/>
  <c r="R1861" i="2"/>
  <c r="M1869" i="38"/>
  <c r="R1862" i="2"/>
  <c r="M1870" i="38"/>
  <c r="R1863" i="2"/>
  <c r="M1871" i="38"/>
  <c r="R1864" i="2"/>
  <c r="M1528" i="38"/>
  <c r="R1521" i="2"/>
  <c r="M1529" i="38"/>
  <c r="R1522" i="2"/>
  <c r="M1530" i="38"/>
  <c r="R1523" i="2"/>
  <c r="M1531" i="38"/>
  <c r="R1524" i="2"/>
  <c r="M1532" i="38"/>
  <c r="R1525" i="2"/>
  <c r="M1533" i="38"/>
  <c r="R1526" i="2"/>
  <c r="M1534" i="38"/>
  <c r="R1527" i="2"/>
  <c r="M1541" i="38"/>
  <c r="R1534" i="2"/>
  <c r="R1535" i="2"/>
  <c r="M1473" i="38"/>
  <c r="R1465" i="2"/>
  <c r="R1467" i="2"/>
  <c r="R1468" i="2"/>
  <c r="M1476" i="38"/>
  <c r="R1469" i="2"/>
  <c r="R1472" i="2"/>
  <c r="M1479" i="38"/>
  <c r="M1480" i="38"/>
  <c r="R1473" i="2"/>
  <c r="M1481" i="38"/>
  <c r="R1474" i="2"/>
  <c r="R1397" i="2"/>
  <c r="R1398" i="2"/>
  <c r="R1399" i="2"/>
  <c r="R1400" i="2"/>
  <c r="Q1056" i="2"/>
  <c r="R1056" i="2"/>
  <c r="Q1273" i="2"/>
  <c r="Q1274" i="2"/>
  <c r="S1251" i="2"/>
  <c r="S1252" i="2" s="1"/>
  <c r="T1251" i="2"/>
  <c r="T1252" i="2" s="1"/>
  <c r="U1251" i="2"/>
  <c r="U1252" i="2" s="1"/>
  <c r="V1251" i="2"/>
  <c r="V1252" i="2" s="1"/>
  <c r="W1251" i="2"/>
  <c r="W1252" i="2" s="1"/>
  <c r="X1251" i="2"/>
  <c r="X1252" i="2" s="1"/>
  <c r="Y1251" i="2"/>
  <c r="Y1252" i="2" s="1"/>
  <c r="Z1251" i="2"/>
  <c r="Z1252" i="2" s="1"/>
  <c r="AA1251" i="2"/>
  <c r="AA1252" i="2" s="1"/>
  <c r="AB1251" i="2"/>
  <c r="AB1252" i="2" s="1"/>
  <c r="AC1251" i="2"/>
  <c r="AC1252" i="2" s="1"/>
  <c r="AD1251" i="2"/>
  <c r="AD1252" i="2" s="1"/>
  <c r="AE1251" i="2"/>
  <c r="AE1252" i="2" s="1"/>
  <c r="AF1251" i="2"/>
  <c r="AF1252" i="2" s="1"/>
  <c r="AG1251" i="2"/>
  <c r="AG1252" i="2" s="1"/>
  <c r="AH1251" i="2"/>
  <c r="AH1252" i="2" s="1"/>
  <c r="AI1251" i="2"/>
  <c r="AI1252" i="2" s="1"/>
  <c r="AJ1251" i="2"/>
  <c r="AJ1252" i="2" s="1"/>
  <c r="S1210" i="2"/>
  <c r="S1211" i="2" s="1"/>
  <c r="T1210" i="2"/>
  <c r="T1211" i="2" s="1"/>
  <c r="U1210" i="2"/>
  <c r="U1211" i="2" s="1"/>
  <c r="V1210" i="2"/>
  <c r="V1211" i="2" s="1"/>
  <c r="W1210" i="2"/>
  <c r="W1211" i="2" s="1"/>
  <c r="X1210" i="2"/>
  <c r="X1211" i="2" s="1"/>
  <c r="Y1210" i="2"/>
  <c r="Y1211" i="2" s="1"/>
  <c r="Z1210" i="2"/>
  <c r="Z1211" i="2" s="1"/>
  <c r="AA1210" i="2"/>
  <c r="AA1211" i="2" s="1"/>
  <c r="AB1210" i="2"/>
  <c r="AB1211" i="2" s="1"/>
  <c r="AC1210" i="2"/>
  <c r="AC1211" i="2" s="1"/>
  <c r="AD1210" i="2"/>
  <c r="AD1211" i="2" s="1"/>
  <c r="AE1210" i="2"/>
  <c r="AE1211" i="2" s="1"/>
  <c r="AF1210" i="2"/>
  <c r="AF1211" i="2" s="1"/>
  <c r="AG1210" i="2"/>
  <c r="AG1211" i="2" s="1"/>
  <c r="AH1210" i="2"/>
  <c r="AH1211" i="2" s="1"/>
  <c r="AI1210" i="2"/>
  <c r="AI1211" i="2" s="1"/>
  <c r="AJ1210" i="2"/>
  <c r="AJ1211" i="2" s="1"/>
  <c r="S1158" i="2"/>
  <c r="T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S1152" i="2"/>
  <c r="T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AG1152" i="2"/>
  <c r="AH1152" i="2"/>
  <c r="AI1152" i="2"/>
  <c r="Q1062" i="2"/>
  <c r="R1062" i="2"/>
  <c r="Q1063" i="2"/>
  <c r="R1063" i="2"/>
  <c r="Q1064" i="2"/>
  <c r="R1064" i="2"/>
  <c r="Q1065" i="2"/>
  <c r="R1065" i="2"/>
  <c r="Q1066" i="2"/>
  <c r="R1066" i="2"/>
  <c r="Q1067" i="2"/>
  <c r="R1067" i="2"/>
  <c r="Q1068" i="2"/>
  <c r="R1068" i="2"/>
  <c r="Q1069" i="2"/>
  <c r="R1069" i="2"/>
  <c r="Q1070" i="2"/>
  <c r="R1070" i="2"/>
  <c r="S1057" i="2"/>
  <c r="S1058" i="2" s="1"/>
  <c r="T1057" i="2"/>
  <c r="T1058" i="2" s="1"/>
  <c r="U1057" i="2"/>
  <c r="U1058" i="2" s="1"/>
  <c r="V1057" i="2"/>
  <c r="V1058" i="2" s="1"/>
  <c r="W1057" i="2"/>
  <c r="W1058" i="2" s="1"/>
  <c r="X1057" i="2"/>
  <c r="X1058" i="2" s="1"/>
  <c r="Y1057" i="2"/>
  <c r="Y1058" i="2" s="1"/>
  <c r="Z1057" i="2"/>
  <c r="Z1058" i="2" s="1"/>
  <c r="AA1057" i="2"/>
  <c r="AA1058" i="2" s="1"/>
  <c r="AB1057" i="2"/>
  <c r="AB1058" i="2" s="1"/>
  <c r="AC1057" i="2"/>
  <c r="AC1058" i="2" s="1"/>
  <c r="AD1057" i="2"/>
  <c r="AD1058" i="2" s="1"/>
  <c r="AE1057" i="2"/>
  <c r="AE1058" i="2" s="1"/>
  <c r="AF1057" i="2"/>
  <c r="AF1058" i="2" s="1"/>
  <c r="AG1057" i="2"/>
  <c r="AG1058" i="2" s="1"/>
  <c r="AH1057" i="2"/>
  <c r="AH1058" i="2" s="1"/>
  <c r="AI1057" i="2"/>
  <c r="AI1058" i="2" s="1"/>
  <c r="AJ1057" i="2"/>
  <c r="AJ1058" i="2" s="1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S904" i="2"/>
  <c r="S905" i="2" s="1"/>
  <c r="T904" i="2"/>
  <c r="T905" i="2" s="1"/>
  <c r="U904" i="2"/>
  <c r="U905" i="2" s="1"/>
  <c r="V904" i="2"/>
  <c r="V905" i="2" s="1"/>
  <c r="W904" i="2"/>
  <c r="W905" i="2" s="1"/>
  <c r="X904" i="2"/>
  <c r="X905" i="2" s="1"/>
  <c r="Y904" i="2"/>
  <c r="Y905" i="2" s="1"/>
  <c r="Z904" i="2"/>
  <c r="Z905" i="2" s="1"/>
  <c r="AA904" i="2"/>
  <c r="AA905" i="2" s="1"/>
  <c r="AB904" i="2"/>
  <c r="AB905" i="2" s="1"/>
  <c r="AC904" i="2"/>
  <c r="AC905" i="2" s="1"/>
  <c r="AD904" i="2"/>
  <c r="AD905" i="2" s="1"/>
  <c r="AE904" i="2"/>
  <c r="AE905" i="2" s="1"/>
  <c r="AF904" i="2"/>
  <c r="AF905" i="2" s="1"/>
  <c r="AG904" i="2"/>
  <c r="AG905" i="2" s="1"/>
  <c r="AH904" i="2"/>
  <c r="AH905" i="2" s="1"/>
  <c r="AI904" i="2"/>
  <c r="AI905" i="2" s="1"/>
  <c r="AJ904" i="2"/>
  <c r="AJ905" i="2" s="1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S791" i="2"/>
  <c r="U791" i="2"/>
  <c r="V791" i="2"/>
  <c r="W791" i="2"/>
  <c r="X791" i="2"/>
  <c r="Y791" i="2"/>
  <c r="Z791" i="2"/>
  <c r="AA791" i="2"/>
  <c r="AB791" i="2"/>
  <c r="AD791" i="2"/>
  <c r="AE791" i="2"/>
  <c r="AF791" i="2"/>
  <c r="AG791" i="2"/>
  <c r="AH791" i="2"/>
  <c r="AI791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G703" i="2"/>
  <c r="AH703" i="2"/>
  <c r="AI703" i="2"/>
  <c r="S692" i="2"/>
  <c r="T692" i="2"/>
  <c r="U692" i="2"/>
  <c r="V692" i="2"/>
  <c r="X692" i="2"/>
  <c r="Y692" i="2"/>
  <c r="Z692" i="2"/>
  <c r="AA692" i="2"/>
  <c r="AC692" i="2"/>
  <c r="AD692" i="2"/>
  <c r="AE692" i="2"/>
  <c r="AF692" i="2"/>
  <c r="AG692" i="2"/>
  <c r="AH692" i="2"/>
  <c r="AI692" i="2"/>
  <c r="AJ692" i="2"/>
  <c r="Q368" i="2"/>
  <c r="R368" i="2"/>
  <c r="Q556" i="2"/>
  <c r="R556" i="2"/>
  <c r="Q340" i="2"/>
  <c r="R340" i="2"/>
  <c r="Q546" i="2"/>
  <c r="R546" i="2"/>
  <c r="Q551" i="2"/>
  <c r="R551" i="2"/>
  <c r="Q567" i="2"/>
  <c r="R567" i="2"/>
  <c r="Q568" i="2"/>
  <c r="R568" i="2"/>
  <c r="Q585" i="2"/>
  <c r="R585" i="2"/>
  <c r="Q592" i="2"/>
  <c r="R592" i="2"/>
  <c r="Q620" i="2"/>
  <c r="R620" i="2"/>
  <c r="Q441" i="2"/>
  <c r="R441" i="2"/>
  <c r="R489" i="2"/>
  <c r="R490" i="2"/>
  <c r="Q491" i="2"/>
  <c r="R491" i="2"/>
  <c r="Q493" i="2"/>
  <c r="R493" i="2"/>
  <c r="Q494" i="2"/>
  <c r="R494" i="2"/>
  <c r="Q498" i="2"/>
  <c r="R498" i="2"/>
  <c r="Q500" i="2"/>
  <c r="R500" i="2"/>
  <c r="Q504" i="2"/>
  <c r="R504" i="2"/>
  <c r="Q516" i="2"/>
  <c r="R516" i="2"/>
  <c r="Q628" i="2"/>
  <c r="R628" i="2"/>
  <c r="Q636" i="2"/>
  <c r="R636" i="2"/>
  <c r="Q629" i="2"/>
  <c r="R629" i="2"/>
  <c r="Q524" i="2"/>
  <c r="R524" i="2"/>
  <c r="Q639" i="2"/>
  <c r="R639" i="2"/>
  <c r="Q659" i="2"/>
  <c r="R659" i="2"/>
  <c r="Q660" i="2"/>
  <c r="R660" i="2"/>
  <c r="Q658" i="2"/>
  <c r="R658" i="2"/>
  <c r="Q661" i="2"/>
  <c r="R661" i="2"/>
  <c r="Q662" i="2"/>
  <c r="R662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Q14" i="2"/>
  <c r="R14" i="2"/>
  <c r="Q135" i="2"/>
  <c r="R135" i="2"/>
  <c r="M1816" i="38"/>
  <c r="M2596" i="38"/>
  <c r="M1815" i="38"/>
  <c r="K1864" i="2"/>
  <c r="J1864" i="2"/>
  <c r="H1864" i="2"/>
  <c r="E1864" i="2"/>
  <c r="K1863" i="2"/>
  <c r="J1863" i="2"/>
  <c r="H1863" i="2"/>
  <c r="E1863" i="2"/>
  <c r="K1862" i="2"/>
  <c r="J1862" i="2"/>
  <c r="H1862" i="2"/>
  <c r="E1862" i="2"/>
  <c r="K1861" i="2"/>
  <c r="J1861" i="2"/>
  <c r="H1861" i="2"/>
  <c r="E1861" i="2"/>
  <c r="K1535" i="2"/>
  <c r="J1535" i="2"/>
  <c r="H1535" i="2"/>
  <c r="E1535" i="2"/>
  <c r="K2591" i="2"/>
  <c r="J2591" i="2"/>
  <c r="H2591" i="2"/>
  <c r="E2591" i="2"/>
  <c r="R2420" i="2"/>
  <c r="K2420" i="2"/>
  <c r="J2420" i="2"/>
  <c r="H2420" i="2"/>
  <c r="E2420" i="2"/>
  <c r="K1860" i="2"/>
  <c r="J1860" i="2"/>
  <c r="H1860" i="2"/>
  <c r="F1860" i="2"/>
  <c r="E1860" i="2"/>
  <c r="K1859" i="2"/>
  <c r="J1859" i="2"/>
  <c r="H1859" i="2"/>
  <c r="E1859" i="2"/>
  <c r="K2192" i="2"/>
  <c r="J2192" i="2"/>
  <c r="H2192" i="2"/>
  <c r="E2192" i="2"/>
  <c r="J2551" i="2"/>
  <c r="E2551" i="2"/>
  <c r="J2550" i="2"/>
  <c r="E2550" i="2"/>
  <c r="K2548" i="2"/>
  <c r="J2548" i="2"/>
  <c r="H2548" i="2"/>
  <c r="E2548" i="2"/>
  <c r="J2547" i="2"/>
  <c r="E2547" i="2"/>
  <c r="J2546" i="2"/>
  <c r="E2546" i="2"/>
  <c r="R2456" i="2"/>
  <c r="K2456" i="2"/>
  <c r="J2456" i="2"/>
  <c r="H2456" i="2"/>
  <c r="E2456" i="2"/>
  <c r="R2455" i="2"/>
  <c r="K2455" i="2"/>
  <c r="J2455" i="2"/>
  <c r="H2455" i="2"/>
  <c r="E2455" i="2"/>
  <c r="K1858" i="2"/>
  <c r="J1858" i="2"/>
  <c r="H1858" i="2"/>
  <c r="F1858" i="2"/>
  <c r="E1858" i="2"/>
  <c r="R2454" i="2"/>
  <c r="J1852" i="2"/>
  <c r="J1855" i="2"/>
  <c r="K2454" i="2"/>
  <c r="J2454" i="2"/>
  <c r="H2454" i="2"/>
  <c r="E2454" i="2"/>
  <c r="M2461" i="38"/>
  <c r="R2247" i="2"/>
  <c r="M2254" i="38"/>
  <c r="K2247" i="2"/>
  <c r="J2247" i="2"/>
  <c r="H2247" i="2"/>
  <c r="E2247" i="2"/>
  <c r="R2246" i="2"/>
  <c r="K2246" i="2"/>
  <c r="J2246" i="2"/>
  <c r="H2246" i="2"/>
  <c r="E2246" i="2"/>
  <c r="R2245" i="2"/>
  <c r="M2252" i="38"/>
  <c r="K2245" i="2"/>
  <c r="J2245" i="2"/>
  <c r="H2245" i="2"/>
  <c r="E2245" i="2"/>
  <c r="J2184" i="2"/>
  <c r="J2185" i="2"/>
  <c r="J2186" i="2"/>
  <c r="J2187" i="2"/>
  <c r="J2188" i="2"/>
  <c r="J2189" i="2"/>
  <c r="J2190" i="2"/>
  <c r="J2191" i="2"/>
  <c r="J2193" i="2"/>
  <c r="M2253" i="38"/>
  <c r="K1857" i="2"/>
  <c r="J1857" i="2"/>
  <c r="H1857" i="2"/>
  <c r="E1857" i="2"/>
  <c r="K1856" i="2"/>
  <c r="J1856" i="2"/>
  <c r="H1856" i="2"/>
  <c r="E1856" i="2"/>
  <c r="J1471" i="2"/>
  <c r="J1472" i="2"/>
  <c r="J1473" i="2"/>
  <c r="J1474" i="2"/>
  <c r="J8" i="2"/>
  <c r="J12" i="2"/>
  <c r="J15" i="2"/>
  <c r="J16" i="2"/>
  <c r="J17" i="2"/>
  <c r="J20" i="2"/>
  <c r="J21" i="2"/>
  <c r="J22" i="2"/>
  <c r="J23" i="2"/>
  <c r="J24" i="2"/>
  <c r="J25" i="2"/>
  <c r="J26" i="2"/>
  <c r="J27" i="2"/>
  <c r="J28" i="2"/>
  <c r="J29" i="2"/>
  <c r="J31" i="2"/>
  <c r="J32" i="2"/>
  <c r="J40" i="2"/>
  <c r="J41" i="2"/>
  <c r="J44" i="2"/>
  <c r="J45" i="2"/>
  <c r="J46" i="2"/>
  <c r="J47" i="2"/>
  <c r="J48" i="2"/>
  <c r="J51" i="2"/>
  <c r="J52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33" i="2"/>
  <c r="J35" i="2"/>
  <c r="J18" i="2"/>
  <c r="J19" i="2"/>
  <c r="J53" i="2"/>
  <c r="J34" i="2"/>
  <c r="J37" i="2"/>
  <c r="J138" i="2"/>
  <c r="J10" i="2"/>
  <c r="J132" i="2"/>
  <c r="J133" i="2"/>
  <c r="J134" i="2"/>
  <c r="J36" i="2"/>
  <c r="J11" i="2"/>
  <c r="J50" i="2"/>
  <c r="J6" i="2"/>
  <c r="J38" i="2"/>
  <c r="J39" i="2"/>
  <c r="J42" i="2"/>
  <c r="J84" i="2"/>
  <c r="J131" i="2"/>
  <c r="J122" i="2"/>
  <c r="J125" i="2"/>
  <c r="J123" i="2"/>
  <c r="J117" i="2"/>
  <c r="J112" i="2"/>
  <c r="J113" i="2"/>
  <c r="J136" i="2"/>
  <c r="J115" i="2"/>
  <c r="J124" i="2"/>
  <c r="J128" i="2"/>
  <c r="J127" i="2"/>
  <c r="J126" i="2"/>
  <c r="J120" i="2"/>
  <c r="J129" i="2"/>
  <c r="J118" i="2"/>
  <c r="J130" i="2"/>
  <c r="J116" i="2"/>
  <c r="J121" i="2"/>
  <c r="J119" i="2"/>
  <c r="J114" i="2"/>
  <c r="J13" i="2"/>
  <c r="J111" i="2"/>
  <c r="J14" i="2"/>
  <c r="J135" i="2"/>
  <c r="J137" i="2"/>
  <c r="J139" i="2"/>
  <c r="J140" i="2"/>
  <c r="J142" i="2"/>
  <c r="J143" i="2"/>
  <c r="J144" i="2"/>
  <c r="J145" i="2"/>
  <c r="J146" i="2"/>
  <c r="J147" i="2"/>
  <c r="J148" i="2"/>
  <c r="J149" i="2"/>
  <c r="J151" i="2"/>
  <c r="J152" i="2"/>
  <c r="J153" i="2"/>
  <c r="J154" i="2"/>
  <c r="J155" i="2"/>
  <c r="J156" i="2"/>
  <c r="J157" i="2"/>
  <c r="J158" i="2"/>
  <c r="J159" i="2"/>
  <c r="J160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5" i="2"/>
  <c r="J298" i="2"/>
  <c r="J300" i="2"/>
  <c r="J303" i="2"/>
  <c r="J150" i="2"/>
  <c r="J267" i="2"/>
  <c r="J296" i="2"/>
  <c r="J161" i="2"/>
  <c r="J302" i="2"/>
  <c r="J301" i="2"/>
  <c r="J304" i="2"/>
  <c r="J299" i="2"/>
  <c r="J141" i="2"/>
  <c r="J297" i="2"/>
  <c r="J292" i="2"/>
  <c r="J293" i="2"/>
  <c r="J29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41" i="2"/>
  <c r="J344" i="2"/>
  <c r="J346" i="2"/>
  <c r="J347" i="2"/>
  <c r="J348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4" i="2"/>
  <c r="J365" i="2"/>
  <c r="J366" i="2"/>
  <c r="J367" i="2"/>
  <c r="J371" i="2"/>
  <c r="J372" i="2"/>
  <c r="J373" i="2"/>
  <c r="J376" i="2"/>
  <c r="J377" i="2"/>
  <c r="J379" i="2"/>
  <c r="J381" i="2"/>
  <c r="J383" i="2"/>
  <c r="J384" i="2"/>
  <c r="J386" i="2"/>
  <c r="J387" i="2"/>
  <c r="J388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8" i="2"/>
  <c r="J409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2" i="2"/>
  <c r="J433" i="2"/>
  <c r="J434" i="2"/>
  <c r="J435" i="2"/>
  <c r="J436" i="2"/>
  <c r="J437" i="2"/>
  <c r="J438" i="2"/>
  <c r="J439" i="2"/>
  <c r="J442" i="2"/>
  <c r="J444" i="2"/>
  <c r="J446" i="2"/>
  <c r="J447" i="2"/>
  <c r="J448" i="2"/>
  <c r="J449" i="2"/>
  <c r="J450" i="2"/>
  <c r="J451" i="2"/>
  <c r="J452" i="2"/>
  <c r="J453" i="2"/>
  <c r="J455" i="2"/>
  <c r="J456" i="2"/>
  <c r="J458" i="2"/>
  <c r="J459" i="2"/>
  <c r="J460" i="2"/>
  <c r="J462" i="2"/>
  <c r="J464" i="2"/>
  <c r="J465" i="2"/>
  <c r="J466" i="2"/>
  <c r="J467" i="2"/>
  <c r="J469" i="2"/>
  <c r="J470" i="2"/>
  <c r="J471" i="2"/>
  <c r="J472" i="2"/>
  <c r="J473" i="2"/>
  <c r="J474" i="2"/>
  <c r="J475" i="2"/>
  <c r="J476" i="2"/>
  <c r="J477" i="2"/>
  <c r="J478" i="2"/>
  <c r="J479" i="2"/>
  <c r="J481" i="2"/>
  <c r="J482" i="2"/>
  <c r="J483" i="2"/>
  <c r="J484" i="2"/>
  <c r="J486" i="2"/>
  <c r="J488" i="2"/>
  <c r="J499" i="2"/>
  <c r="J501" i="2"/>
  <c r="J502" i="2"/>
  <c r="J503" i="2"/>
  <c r="J505" i="2"/>
  <c r="J508" i="2"/>
  <c r="J509" i="2"/>
  <c r="J512" i="2"/>
  <c r="J513" i="2"/>
  <c r="J514" i="2"/>
  <c r="J515" i="2"/>
  <c r="J518" i="2"/>
  <c r="J519" i="2"/>
  <c r="J520" i="2"/>
  <c r="J521" i="2"/>
  <c r="J523" i="2"/>
  <c r="J525" i="2"/>
  <c r="J539" i="2"/>
  <c r="J540" i="2"/>
  <c r="J553" i="2"/>
  <c r="J561" i="2"/>
  <c r="J578" i="2"/>
  <c r="J595" i="2"/>
  <c r="J613" i="2"/>
  <c r="J619" i="2"/>
  <c r="J626" i="2"/>
  <c r="J627" i="2"/>
  <c r="J632" i="2"/>
  <c r="J634" i="2"/>
  <c r="J637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363" i="2"/>
  <c r="J417" i="2"/>
  <c r="J554" i="2"/>
  <c r="J631" i="2"/>
  <c r="J635" i="2"/>
  <c r="J625" i="2"/>
  <c r="J630" i="2"/>
  <c r="J522" i="2"/>
  <c r="J517" i="2"/>
  <c r="J349" i="2"/>
  <c r="J463" i="2"/>
  <c r="J618" i="2"/>
  <c r="J361" i="2"/>
  <c r="J407" i="2"/>
  <c r="J343" i="2"/>
  <c r="J389" i="2"/>
  <c r="J485" i="2"/>
  <c r="J527" i="2"/>
  <c r="J374" i="2"/>
  <c r="J461" i="2"/>
  <c r="J345" i="2"/>
  <c r="J378" i="2"/>
  <c r="J538" i="2"/>
  <c r="J557" i="2"/>
  <c r="J577" i="2"/>
  <c r="J609" i="2"/>
  <c r="J610" i="2"/>
  <c r="J564" i="2"/>
  <c r="J571" i="2"/>
  <c r="J572" i="2"/>
  <c r="J415" i="2"/>
  <c r="J410" i="2"/>
  <c r="J412" i="2"/>
  <c r="J413" i="2"/>
  <c r="J416" i="2"/>
  <c r="J552" i="2"/>
  <c r="J454" i="2"/>
  <c r="J414" i="2"/>
  <c r="J555" i="2"/>
  <c r="J600" i="2"/>
  <c r="J385" i="2"/>
  <c r="J406" i="2"/>
  <c r="J640" i="2"/>
  <c r="J342" i="2"/>
  <c r="J370" i="2"/>
  <c r="J375" i="2"/>
  <c r="J633" i="2"/>
  <c r="J604" i="2"/>
  <c r="J607" i="2"/>
  <c r="J591" i="2"/>
  <c r="J569" i="2"/>
  <c r="J605" i="2"/>
  <c r="J588" i="2"/>
  <c r="J565" i="2"/>
  <c r="J528" i="2"/>
  <c r="J621" i="2"/>
  <c r="J624" i="2"/>
  <c r="J336" i="2"/>
  <c r="J612" i="2"/>
  <c r="J333" i="2"/>
  <c r="J334" i="2"/>
  <c r="J335" i="2"/>
  <c r="J339" i="2"/>
  <c r="J338" i="2"/>
  <c r="J337" i="2"/>
  <c r="J616" i="2"/>
  <c r="J530" i="2"/>
  <c r="J542" i="2"/>
  <c r="J560" i="2"/>
  <c r="J586" i="2"/>
  <c r="J602" i="2"/>
  <c r="J580" i="2"/>
  <c r="J574" i="2"/>
  <c r="J617" i="2"/>
  <c r="J431" i="2"/>
  <c r="J581" i="2"/>
  <c r="J582" i="2"/>
  <c r="J536" i="2"/>
  <c r="J531" i="2"/>
  <c r="J541" i="2"/>
  <c r="J606" i="2"/>
  <c r="J589" i="2"/>
  <c r="J584" i="2"/>
  <c r="J563" i="2"/>
  <c r="J598" i="2"/>
  <c r="J596" i="2"/>
  <c r="J615" i="2"/>
  <c r="J537" i="2"/>
  <c r="J405" i="2"/>
  <c r="J533" i="2"/>
  <c r="J558" i="2"/>
  <c r="J603" i="2"/>
  <c r="J623" i="2"/>
  <c r="J543" i="2"/>
  <c r="J570" i="2"/>
  <c r="J611" i="2"/>
  <c r="J575" i="2"/>
  <c r="J529" i="2"/>
  <c r="J559" i="2"/>
  <c r="J440" i="2"/>
  <c r="J566" i="2"/>
  <c r="J579" i="2"/>
  <c r="J545" i="2"/>
  <c r="J601" i="2"/>
  <c r="J593" i="2"/>
  <c r="J430" i="2"/>
  <c r="J547" i="2"/>
  <c r="J576" i="2"/>
  <c r="J544" i="2"/>
  <c r="J550" i="2"/>
  <c r="J411" i="2"/>
  <c r="J594" i="2"/>
  <c r="J532" i="2"/>
  <c r="J535" i="2"/>
  <c r="J597" i="2"/>
  <c r="J608" i="2"/>
  <c r="J534" i="2"/>
  <c r="J548" i="2"/>
  <c r="J549" i="2"/>
  <c r="J599" i="2"/>
  <c r="J590" i="2"/>
  <c r="J443" i="2"/>
  <c r="J445" i="2"/>
  <c r="J510" i="2"/>
  <c r="J380" i="2"/>
  <c r="J404" i="2"/>
  <c r="J457" i="2"/>
  <c r="J511" i="2"/>
  <c r="J583" i="2"/>
  <c r="J468" i="2"/>
  <c r="J382" i="2"/>
  <c r="J369" i="2"/>
  <c r="J638" i="2"/>
  <c r="J487" i="2"/>
  <c r="J368" i="2"/>
  <c r="J556" i="2"/>
  <c r="J340" i="2"/>
  <c r="J546" i="2"/>
  <c r="J551" i="2"/>
  <c r="J567" i="2"/>
  <c r="J568" i="2"/>
  <c r="J585" i="2"/>
  <c r="J592" i="2"/>
  <c r="J620" i="2"/>
  <c r="J441" i="2"/>
  <c r="J489" i="2"/>
  <c r="J490" i="2"/>
  <c r="J491" i="2"/>
  <c r="J492" i="2"/>
  <c r="J493" i="2"/>
  <c r="J494" i="2"/>
  <c r="J495" i="2"/>
  <c r="J496" i="2"/>
  <c r="J497" i="2"/>
  <c r="J498" i="2"/>
  <c r="J500" i="2"/>
  <c r="J504" i="2"/>
  <c r="J506" i="2"/>
  <c r="J507" i="2"/>
  <c r="J516" i="2"/>
  <c r="J628" i="2"/>
  <c r="J636" i="2"/>
  <c r="J629" i="2"/>
  <c r="J524" i="2"/>
  <c r="J639" i="2"/>
  <c r="J659" i="2"/>
  <c r="J660" i="2"/>
  <c r="J657" i="2"/>
  <c r="J658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6" i="2"/>
  <c r="J877" i="2"/>
  <c r="J878" i="2"/>
  <c r="J879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7" i="2"/>
  <c r="J1468" i="2"/>
  <c r="J1469" i="2"/>
  <c r="J147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34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4" i="2"/>
  <c r="J1555" i="2"/>
  <c r="J1556" i="2"/>
  <c r="J1557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8" i="2"/>
  <c r="J1609" i="2"/>
  <c r="J1611" i="2"/>
  <c r="J1612" i="2"/>
  <c r="J1613" i="2"/>
  <c r="J1614" i="2"/>
  <c r="J1615" i="2"/>
  <c r="J1616" i="2"/>
  <c r="J1618" i="2"/>
  <c r="J1619" i="2"/>
  <c r="J1620" i="2"/>
  <c r="J1621" i="2"/>
  <c r="J1622" i="2"/>
  <c r="J1623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8" i="2"/>
  <c r="J1659" i="2"/>
  <c r="J1660" i="2"/>
  <c r="J1661" i="2"/>
  <c r="J1662" i="2"/>
  <c r="J1663" i="2"/>
  <c r="J1664" i="2"/>
  <c r="J1665" i="2"/>
  <c r="J1666" i="2"/>
  <c r="J1668" i="2"/>
  <c r="J1669" i="2"/>
  <c r="J1670" i="2"/>
  <c r="J1671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2" i="2"/>
  <c r="J1723" i="2"/>
  <c r="J1724" i="2"/>
  <c r="J1725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3" i="2"/>
  <c r="J1764" i="2"/>
  <c r="J1765" i="2"/>
  <c r="J1766" i="2"/>
  <c r="J1769" i="2"/>
  <c r="J1770" i="2"/>
  <c r="J1771" i="2"/>
  <c r="J1772" i="2"/>
  <c r="J1774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999" i="2"/>
  <c r="J2000" i="2"/>
  <c r="J2001" i="2"/>
  <c r="J2002" i="2"/>
  <c r="J2003" i="2"/>
  <c r="J2004" i="2"/>
  <c r="J2005" i="2"/>
  <c r="J2006" i="2"/>
  <c r="J2007" i="2"/>
  <c r="J2023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9" i="2"/>
  <c r="J2060" i="2"/>
  <c r="J2063" i="2"/>
  <c r="J2067" i="2"/>
  <c r="J2070" i="2"/>
  <c r="J2071" i="2"/>
  <c r="J2072" i="2"/>
  <c r="J2073" i="2"/>
  <c r="J2074" i="2"/>
  <c r="J2076" i="2"/>
  <c r="J2077" i="2"/>
  <c r="J2078" i="2"/>
  <c r="J2079" i="2"/>
  <c r="J2080" i="2"/>
  <c r="J2081" i="2"/>
  <c r="J2091" i="2"/>
  <c r="J2092" i="2"/>
  <c r="J2095" i="2"/>
  <c r="J2096" i="2"/>
  <c r="J2097" i="2"/>
  <c r="J2098" i="2"/>
  <c r="J2099" i="2"/>
  <c r="J2100" i="2"/>
  <c r="J2101" i="2"/>
  <c r="J2103" i="2"/>
  <c r="J2104" i="2"/>
  <c r="J2105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6" i="2"/>
  <c r="J2127" i="2"/>
  <c r="J2128" i="2"/>
  <c r="J2129" i="2"/>
  <c r="J2173" i="2"/>
  <c r="J2174" i="2"/>
  <c r="J2175" i="2"/>
  <c r="J2176" i="2"/>
  <c r="J2177" i="2"/>
  <c r="J2178" i="2"/>
  <c r="J2179" i="2"/>
  <c r="J2180" i="2"/>
  <c r="J2181" i="2"/>
  <c r="J2182" i="2"/>
  <c r="J218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7" i="2"/>
  <c r="J2238" i="2"/>
  <c r="J2239" i="2"/>
  <c r="J2240" i="2"/>
  <c r="J2241" i="2"/>
  <c r="J2242" i="2"/>
  <c r="J2243" i="2"/>
  <c r="J2244" i="2"/>
  <c r="J2249" i="2"/>
  <c r="J2250" i="2"/>
  <c r="J2251" i="2"/>
  <c r="J2252" i="2"/>
  <c r="J2253" i="2"/>
  <c r="J2259" i="2"/>
  <c r="J2260" i="2"/>
  <c r="J2261" i="2"/>
  <c r="J2262" i="2"/>
  <c r="J2263" i="2"/>
  <c r="J2264" i="2"/>
  <c r="J2273" i="2"/>
  <c r="J2274" i="2"/>
  <c r="J2275" i="2"/>
  <c r="J2276" i="2"/>
  <c r="J2281" i="2"/>
  <c r="J2282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9" i="2"/>
  <c r="J2310" i="2"/>
  <c r="J2312" i="2"/>
  <c r="J2313" i="2"/>
  <c r="J2314" i="2"/>
  <c r="J2315" i="2"/>
  <c r="J2316" i="2"/>
  <c r="J2317" i="2"/>
  <c r="J2318" i="2"/>
  <c r="J2320" i="2"/>
  <c r="J2321" i="2"/>
  <c r="J2322" i="2"/>
  <c r="J2323" i="2"/>
  <c r="J2324" i="2"/>
  <c r="J2325" i="2"/>
  <c r="J2327" i="2"/>
  <c r="J2328" i="2"/>
  <c r="J2329" i="2"/>
  <c r="J2330" i="2"/>
  <c r="J2331" i="2"/>
  <c r="J2332" i="2"/>
  <c r="J2333" i="2"/>
  <c r="J2334" i="2"/>
  <c r="J2335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85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1" i="2"/>
  <c r="J2422" i="2"/>
  <c r="J2423" i="2"/>
  <c r="J2424" i="2"/>
  <c r="J2441" i="2"/>
  <c r="J2446" i="2"/>
  <c r="J2447" i="2"/>
  <c r="J2448" i="2"/>
  <c r="J2449" i="2"/>
  <c r="J2450" i="2"/>
  <c r="J2451" i="2"/>
  <c r="J2452" i="2"/>
  <c r="J2453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80" i="2"/>
  <c r="J2481" i="2"/>
  <c r="J2482" i="2"/>
  <c r="J2483" i="2"/>
  <c r="J2484" i="2"/>
  <c r="J2485" i="2"/>
  <c r="J2487" i="2"/>
  <c r="J2489" i="2"/>
  <c r="J2490" i="2"/>
  <c r="J2491" i="2"/>
  <c r="J2492" i="2"/>
  <c r="J2493" i="2"/>
  <c r="J2494" i="2"/>
  <c r="J2495" i="2"/>
  <c r="J2497" i="2"/>
  <c r="J2498" i="2"/>
  <c r="J2499" i="2"/>
  <c r="J2500" i="2"/>
  <c r="J2501" i="2"/>
  <c r="J2502" i="2"/>
  <c r="J2514" i="2"/>
  <c r="J2515" i="2"/>
  <c r="J2516" i="2"/>
  <c r="J2517" i="2"/>
  <c r="J2518" i="2"/>
  <c r="J2519" i="2"/>
  <c r="J2520" i="2"/>
  <c r="J2523" i="2"/>
  <c r="J2524" i="2"/>
  <c r="J2527" i="2"/>
  <c r="J2528" i="2"/>
  <c r="J2529" i="2"/>
  <c r="J2530" i="2"/>
  <c r="J2531" i="2"/>
  <c r="J2532" i="2"/>
  <c r="J2533" i="2"/>
  <c r="J2535" i="2"/>
  <c r="J2536" i="2"/>
  <c r="J2537" i="2"/>
  <c r="J2539" i="2"/>
  <c r="J2540" i="2"/>
  <c r="J2552" i="2"/>
  <c r="J2553" i="2"/>
  <c r="J2554" i="2"/>
  <c r="J2555" i="2"/>
  <c r="J2556" i="2"/>
  <c r="J2557" i="2"/>
  <c r="J2561" i="2"/>
  <c r="J2562" i="2"/>
  <c r="J2563" i="2"/>
  <c r="J2564" i="2"/>
  <c r="J2565" i="2"/>
  <c r="J2566" i="2"/>
  <c r="J2567" i="2"/>
  <c r="J2568" i="2"/>
  <c r="J2569" i="2"/>
  <c r="J2570" i="2"/>
  <c r="J2572" i="2"/>
  <c r="J2574" i="2"/>
  <c r="J2575" i="2"/>
  <c r="J2576" i="2"/>
  <c r="J2577" i="2"/>
  <c r="J2578" i="2"/>
  <c r="J2580" i="2"/>
  <c r="J2581" i="2"/>
  <c r="J2582" i="2"/>
  <c r="J2583" i="2"/>
  <c r="J2584" i="2"/>
  <c r="J2585" i="2"/>
  <c r="J2587" i="2"/>
  <c r="J2588" i="2"/>
  <c r="J2589" i="2"/>
  <c r="J2590" i="2"/>
  <c r="J2598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782" i="2"/>
  <c r="J2783" i="2"/>
  <c r="J2784" i="2"/>
  <c r="J2876" i="2"/>
  <c r="J2907" i="2"/>
  <c r="J2908" i="2"/>
  <c r="J2910" i="2"/>
  <c r="J2911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8" i="2"/>
  <c r="J3019" i="2"/>
  <c r="J3020" i="2"/>
  <c r="J3021" i="2"/>
  <c r="J3023" i="2"/>
  <c r="J3024" i="2"/>
  <c r="J3025" i="2"/>
  <c r="J3026" i="2"/>
  <c r="J3027" i="2"/>
  <c r="J3028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313" i="2"/>
  <c r="J3314" i="2"/>
  <c r="J3317" i="2"/>
  <c r="J3318" i="2"/>
  <c r="J3319" i="2"/>
  <c r="J3329" i="2"/>
  <c r="J3330" i="2"/>
  <c r="J3331" i="2"/>
  <c r="J3332" i="2"/>
  <c r="J3333" i="2"/>
  <c r="J3334" i="2"/>
  <c r="J3343" i="2"/>
  <c r="J3344" i="2"/>
  <c r="J3345" i="2"/>
  <c r="J3346" i="2"/>
  <c r="J3388" i="2"/>
  <c r="J3389" i="2"/>
  <c r="J3395" i="2"/>
  <c r="J3398" i="2"/>
  <c r="J3399" i="2"/>
  <c r="J3407" i="2"/>
  <c r="J3412" i="2"/>
  <c r="J3413" i="2"/>
  <c r="J3414" i="2"/>
  <c r="J3415" i="2"/>
  <c r="J3417" i="2"/>
  <c r="J3418" i="2"/>
  <c r="J3428" i="2"/>
  <c r="J3429" i="2"/>
  <c r="J3430" i="2"/>
  <c r="J3431" i="2"/>
  <c r="J3432" i="2"/>
  <c r="J3433" i="2"/>
  <c r="J3434" i="2"/>
  <c r="J3435" i="2"/>
  <c r="J3436" i="2"/>
  <c r="J3437" i="2"/>
  <c r="J3438" i="2"/>
  <c r="J3441" i="2"/>
  <c r="J3505" i="2"/>
  <c r="J3506" i="2"/>
  <c r="J3518" i="2"/>
  <c r="J3519" i="2"/>
  <c r="J3520" i="2"/>
  <c r="J3521" i="2"/>
  <c r="J3522" i="2"/>
  <c r="J3523" i="2"/>
  <c r="J3524" i="2"/>
  <c r="J3525" i="2"/>
  <c r="J3526" i="2"/>
  <c r="J3546" i="2"/>
  <c r="J3554" i="2"/>
  <c r="J3555" i="2"/>
  <c r="J3556" i="2"/>
  <c r="J3557" i="2"/>
  <c r="J3558" i="2"/>
  <c r="J3559" i="2"/>
  <c r="J3560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91" i="2"/>
  <c r="J3592" i="2"/>
  <c r="J3593" i="2"/>
  <c r="J3594" i="2"/>
  <c r="J3603" i="2"/>
  <c r="J3604" i="2"/>
  <c r="J3605" i="2"/>
  <c r="J3606" i="2"/>
  <c r="J3607" i="2"/>
  <c r="J3608" i="2"/>
  <c r="J3609" i="2"/>
  <c r="J3610" i="2"/>
  <c r="J3613" i="2"/>
  <c r="J3614" i="2"/>
  <c r="J3615" i="2"/>
  <c r="J3616" i="2"/>
  <c r="J3619" i="2"/>
  <c r="J3620" i="2"/>
  <c r="J3621" i="2"/>
  <c r="J3625" i="2"/>
  <c r="J3626" i="2"/>
  <c r="J3627" i="2"/>
  <c r="J3628" i="2"/>
  <c r="J3632" i="2"/>
  <c r="J3636" i="2"/>
  <c r="J3637" i="2"/>
  <c r="J3638" i="2"/>
  <c r="J3640" i="2"/>
  <c r="J3644" i="2"/>
  <c r="J3645" i="2"/>
  <c r="J3646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6" i="2"/>
  <c r="J3668" i="2"/>
  <c r="J3669" i="2"/>
  <c r="J3670" i="2"/>
  <c r="J3671" i="2"/>
  <c r="J3672" i="2"/>
  <c r="J3679" i="2"/>
  <c r="J3680" i="2"/>
  <c r="J3681" i="2"/>
  <c r="J3683" i="2"/>
  <c r="J3684" i="2"/>
  <c r="J3685" i="2"/>
  <c r="J3686" i="2"/>
  <c r="J3687" i="2"/>
  <c r="J3688" i="2"/>
  <c r="J3689" i="2"/>
  <c r="J3691" i="2"/>
  <c r="J3702" i="2"/>
  <c r="J3703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29" i="2"/>
  <c r="J3730" i="2"/>
  <c r="J3731" i="2"/>
  <c r="J3732" i="2"/>
  <c r="J3736" i="2"/>
  <c r="J3737" i="2"/>
  <c r="J3738" i="2"/>
  <c r="J3739" i="2"/>
  <c r="J3740" i="2"/>
  <c r="J3741" i="2"/>
  <c r="J3743" i="2"/>
  <c r="J3764" i="2"/>
  <c r="J3765" i="2"/>
  <c r="J3766" i="2"/>
  <c r="J3768" i="2"/>
  <c r="J3769" i="2"/>
  <c r="J3770" i="2"/>
  <c r="J3771" i="2"/>
  <c r="J3772" i="2"/>
  <c r="J3773" i="2"/>
  <c r="J3774" i="2"/>
  <c r="J3779" i="2"/>
  <c r="J3780" i="2"/>
  <c r="J3781" i="2"/>
  <c r="J3782" i="2"/>
  <c r="J3783" i="2"/>
  <c r="J3784" i="2"/>
  <c r="J3793" i="2"/>
  <c r="J3794" i="2"/>
  <c r="J3795" i="2"/>
  <c r="J3796" i="2"/>
  <c r="J3798" i="2"/>
  <c r="J3799" i="2"/>
  <c r="J3800" i="2"/>
  <c r="J3801" i="2"/>
  <c r="J3802" i="2"/>
  <c r="J3803" i="2"/>
  <c r="J3804" i="2"/>
  <c r="J3805" i="2"/>
  <c r="J3815" i="2"/>
  <c r="J3816" i="2"/>
  <c r="J3817" i="2"/>
  <c r="J3818" i="2"/>
  <c r="J3819" i="2"/>
  <c r="J3820" i="2"/>
  <c r="J3821" i="2"/>
  <c r="J3822" i="2"/>
  <c r="J3823" i="2"/>
  <c r="J3828" i="2"/>
  <c r="J3829" i="2"/>
  <c r="J3830" i="2"/>
  <c r="J3887" i="2"/>
  <c r="J3891" i="2"/>
  <c r="J3892" i="2"/>
  <c r="J3893" i="2"/>
  <c r="J3894" i="2"/>
  <c r="J3895" i="2"/>
  <c r="J3896" i="2"/>
  <c r="J3900" i="2"/>
  <c r="J3901" i="2"/>
  <c r="J3973" i="2"/>
  <c r="J3974" i="2"/>
  <c r="J3975" i="2"/>
  <c r="J3976" i="2"/>
  <c r="J3977" i="2"/>
  <c r="J3978" i="2"/>
  <c r="J3983" i="2"/>
  <c r="J3984" i="2"/>
  <c r="J3985" i="2"/>
  <c r="J3986" i="2"/>
  <c r="J3987" i="2"/>
  <c r="J3989" i="2"/>
  <c r="J3990" i="2"/>
  <c r="J3991" i="2"/>
  <c r="J3992" i="2"/>
  <c r="J3993" i="2"/>
  <c r="J3995" i="2"/>
  <c r="J3996" i="2"/>
  <c r="J3997" i="2"/>
  <c r="J3998" i="2"/>
  <c r="J4002" i="2"/>
  <c r="J4003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6" i="2"/>
  <c r="J4027" i="2"/>
  <c r="J4028" i="2"/>
  <c r="J4023" i="2"/>
  <c r="J4040" i="2"/>
  <c r="J4044" i="2"/>
  <c r="J4045" i="2"/>
  <c r="J4046" i="2"/>
  <c r="J4047" i="2"/>
  <c r="J4048" i="2"/>
  <c r="J4049" i="2"/>
  <c r="J7" i="2"/>
  <c r="R2356" i="2"/>
  <c r="R2355" i="2"/>
  <c r="R2235" i="2"/>
  <c r="K2589" i="2"/>
  <c r="H2589" i="2"/>
  <c r="E2589" i="2"/>
  <c r="K2588" i="2"/>
  <c r="H2588" i="2"/>
  <c r="E2588" i="2"/>
  <c r="K2356" i="2"/>
  <c r="H2356" i="2"/>
  <c r="E2356" i="2"/>
  <c r="M2362" i="38"/>
  <c r="K2355" i="2"/>
  <c r="H2355" i="2"/>
  <c r="E2355" i="2"/>
  <c r="J2244" i="38"/>
  <c r="E2237" i="2"/>
  <c r="Q2237" i="2"/>
  <c r="K2235" i="2"/>
  <c r="H2235" i="2"/>
  <c r="E2235" i="2"/>
  <c r="E2234" i="2"/>
  <c r="M2363" i="38"/>
  <c r="E1107" i="2"/>
  <c r="R1061" i="2"/>
  <c r="Q1061" i="2"/>
  <c r="K1061" i="2"/>
  <c r="H1061" i="2"/>
  <c r="F1061" i="2"/>
  <c r="E1061" i="2"/>
  <c r="E1060" i="2"/>
  <c r="K1828" i="2"/>
  <c r="H1828" i="2"/>
  <c r="E1828" i="2"/>
  <c r="E2441" i="2"/>
  <c r="R2424" i="2"/>
  <c r="K2424" i="2"/>
  <c r="H2424" i="2"/>
  <c r="E2424" i="2"/>
  <c r="E2423" i="2"/>
  <c r="R2101" i="2"/>
  <c r="K2101" i="2"/>
  <c r="H2101" i="2"/>
  <c r="E2101" i="2"/>
  <c r="M2108" i="38"/>
  <c r="L1258" i="38"/>
  <c r="L1259" i="38" s="1"/>
  <c r="L798" i="38"/>
  <c r="J699" i="38"/>
  <c r="L699" i="38"/>
  <c r="O699" i="38"/>
  <c r="P699" i="38"/>
  <c r="Q699" i="38"/>
  <c r="J1295" i="38"/>
  <c r="J1296" i="38" s="1"/>
  <c r="L1295" i="38"/>
  <c r="L1296" i="38" s="1"/>
  <c r="O1295" i="38"/>
  <c r="O1296" i="38" s="1"/>
  <c r="P1295" i="38"/>
  <c r="P1296" i="38" s="1"/>
  <c r="Q1295" i="38"/>
  <c r="Q1296" i="38" s="1"/>
  <c r="N1257" i="38"/>
  <c r="N1256" i="38"/>
  <c r="J1258" i="38"/>
  <c r="J1259" i="38" s="1"/>
  <c r="N1254" i="38"/>
  <c r="N1255" i="38"/>
  <c r="O1258" i="38"/>
  <c r="O1259" i="38" s="1"/>
  <c r="P1258" i="38"/>
  <c r="P1259" i="38" s="1"/>
  <c r="Q1258" i="38"/>
  <c r="Q1259" i="38" s="1"/>
  <c r="Q1248" i="2"/>
  <c r="R1248" i="2"/>
  <c r="Q1249" i="2"/>
  <c r="R1249" i="2"/>
  <c r="Q1250" i="2"/>
  <c r="R1250" i="2"/>
  <c r="J1196" i="38"/>
  <c r="L1196" i="38"/>
  <c r="O1196" i="38"/>
  <c r="P1196" i="38"/>
  <c r="Q1196" i="38"/>
  <c r="J1159" i="38"/>
  <c r="L1159" i="38"/>
  <c r="O1159" i="38"/>
  <c r="P1159" i="38"/>
  <c r="Q1159" i="38"/>
  <c r="M1005" i="38"/>
  <c r="M1006" i="38"/>
  <c r="M1007" i="38"/>
  <c r="M1008" i="38"/>
  <c r="M1009" i="38"/>
  <c r="M1004" i="38"/>
  <c r="O798" i="38"/>
  <c r="Q798" i="38"/>
  <c r="J798" i="38"/>
  <c r="S1288" i="2"/>
  <c r="S1289" i="2" s="1"/>
  <c r="T1288" i="2"/>
  <c r="T1289" i="2" s="1"/>
  <c r="U1288" i="2"/>
  <c r="U1289" i="2" s="1"/>
  <c r="V1288" i="2"/>
  <c r="V1289" i="2" s="1"/>
  <c r="W1288" i="2"/>
  <c r="W1289" i="2" s="1"/>
  <c r="X1288" i="2"/>
  <c r="X1289" i="2" s="1"/>
  <c r="Y1288" i="2"/>
  <c r="Y1289" i="2" s="1"/>
  <c r="Z1288" i="2"/>
  <c r="Z1289" i="2" s="1"/>
  <c r="AA1288" i="2"/>
  <c r="AA1289" i="2" s="1"/>
  <c r="AB1288" i="2"/>
  <c r="AB1289" i="2" s="1"/>
  <c r="AC1288" i="2"/>
  <c r="AC1289" i="2" s="1"/>
  <c r="AD1288" i="2"/>
  <c r="AD1289" i="2" s="1"/>
  <c r="AE1288" i="2"/>
  <c r="AE1289" i="2" s="1"/>
  <c r="AF1288" i="2"/>
  <c r="AF1289" i="2" s="1"/>
  <c r="AG1288" i="2"/>
  <c r="AG1289" i="2" s="1"/>
  <c r="AH1288" i="2"/>
  <c r="AH1289" i="2" s="1"/>
  <c r="AI1288" i="2"/>
  <c r="AI1289" i="2" s="1"/>
  <c r="AJ1288" i="2"/>
  <c r="AJ1289" i="2" s="1"/>
  <c r="Q1287" i="2"/>
  <c r="R1287" i="2"/>
  <c r="S1189" i="2"/>
  <c r="U1189" i="2"/>
  <c r="V1189" i="2"/>
  <c r="W1189" i="2"/>
  <c r="X1189" i="2"/>
  <c r="Y1189" i="2"/>
  <c r="Z1189" i="2"/>
  <c r="AA1189" i="2"/>
  <c r="AB1189" i="2"/>
  <c r="AD1189" i="2"/>
  <c r="AE1189" i="2"/>
  <c r="AF1189" i="2"/>
  <c r="AG1189" i="2"/>
  <c r="AH1189" i="2"/>
  <c r="AI1189" i="2"/>
  <c r="Q137" i="2"/>
  <c r="R137" i="2"/>
  <c r="Q787" i="2"/>
  <c r="R787" i="2"/>
  <c r="Q788" i="2"/>
  <c r="R788" i="2"/>
  <c r="Q789" i="2"/>
  <c r="R789" i="2"/>
  <c r="T786" i="2"/>
  <c r="T791" i="2" s="1"/>
  <c r="Q1151" i="2"/>
  <c r="R1151" i="2"/>
  <c r="Q671" i="2"/>
  <c r="R671" i="2"/>
  <c r="Q672" i="2"/>
  <c r="R672" i="2"/>
  <c r="Q674" i="2"/>
  <c r="R674" i="2"/>
  <c r="Q675" i="2"/>
  <c r="R675" i="2"/>
  <c r="Q676" i="2"/>
  <c r="R676" i="2"/>
  <c r="Q677" i="2"/>
  <c r="R677" i="2"/>
  <c r="Q678" i="2"/>
  <c r="R678" i="2"/>
  <c r="Q679" i="2"/>
  <c r="R679" i="2"/>
  <c r="Q680" i="2"/>
  <c r="R680" i="2"/>
  <c r="Q681" i="2"/>
  <c r="R681" i="2"/>
  <c r="Q682" i="2"/>
  <c r="R682" i="2"/>
  <c r="Q683" i="2"/>
  <c r="R683" i="2"/>
  <c r="Q684" i="2"/>
  <c r="R684" i="2"/>
  <c r="Q685" i="2"/>
  <c r="R685" i="2"/>
  <c r="Q686" i="2"/>
  <c r="R686" i="2"/>
  <c r="Q688" i="2"/>
  <c r="R688" i="2"/>
  <c r="Q689" i="2"/>
  <c r="R689" i="2"/>
  <c r="Q690" i="2"/>
  <c r="R690" i="2"/>
  <c r="Q691" i="2"/>
  <c r="R691" i="2"/>
  <c r="W687" i="2"/>
  <c r="W692" i="2" s="1"/>
  <c r="AB673" i="2"/>
  <c r="Q673" i="2" s="1"/>
  <c r="T1188" i="2"/>
  <c r="T1189" i="2" s="1"/>
  <c r="AC1189" i="2"/>
  <c r="Q997" i="2"/>
  <c r="R997" i="2"/>
  <c r="Q998" i="2"/>
  <c r="R998" i="2"/>
  <c r="Q999" i="2"/>
  <c r="R999" i="2"/>
  <c r="Q1000" i="2"/>
  <c r="R1000" i="2"/>
  <c r="Q1001" i="2"/>
  <c r="R1001" i="2"/>
  <c r="S1002" i="2"/>
  <c r="S1003" i="2" s="1"/>
  <c r="T657" i="2"/>
  <c r="Q657" i="2" s="1"/>
  <c r="T507" i="2"/>
  <c r="Q507" i="2" s="1"/>
  <c r="X506" i="2"/>
  <c r="R506" i="2" s="1"/>
  <c r="T496" i="2"/>
  <c r="Q496" i="2" s="1"/>
  <c r="AA495" i="2"/>
  <c r="AA663" i="2" s="1"/>
  <c r="T495" i="2"/>
  <c r="AB495" i="2"/>
  <c r="AB663" i="2" s="1"/>
  <c r="Q497" i="2"/>
  <c r="R497" i="2"/>
  <c r="Q790" i="2"/>
  <c r="AC791" i="2"/>
  <c r="R790" i="2"/>
  <c r="K1159" i="38"/>
  <c r="K1196" i="38"/>
  <c r="K1258" i="38"/>
  <c r="K1259" i="38" s="1"/>
  <c r="K1295" i="38"/>
  <c r="K1296" i="38" s="1"/>
  <c r="K699" i="38"/>
  <c r="K798" i="38"/>
  <c r="Q492" i="2"/>
  <c r="R492" i="2"/>
  <c r="L2321" i="38"/>
  <c r="O2321" i="38"/>
  <c r="P2321" i="38"/>
  <c r="Q2321" i="38"/>
  <c r="K2321" i="38"/>
  <c r="S2314" i="2"/>
  <c r="T2314" i="2"/>
  <c r="U2314" i="2"/>
  <c r="V2314" i="2"/>
  <c r="W2314" i="2"/>
  <c r="X2314" i="2"/>
  <c r="Y2314" i="2"/>
  <c r="Z2314" i="2"/>
  <c r="AA2314" i="2"/>
  <c r="AB2314" i="2"/>
  <c r="AC2314" i="2"/>
  <c r="AD2314" i="2"/>
  <c r="AE2314" i="2"/>
  <c r="AF2314" i="2"/>
  <c r="AG2314" i="2"/>
  <c r="AH2314" i="2"/>
  <c r="AI2314" i="2"/>
  <c r="AJ2314" i="2"/>
  <c r="AJ791" i="2"/>
  <c r="N910" i="38"/>
  <c r="N908" i="38"/>
  <c r="N907" i="38"/>
  <c r="L911" i="38"/>
  <c r="L912" i="38" s="1"/>
  <c r="O911" i="38"/>
  <c r="O912" i="38" s="1"/>
  <c r="P911" i="38"/>
  <c r="P912" i="38" s="1"/>
  <c r="Q911" i="38"/>
  <c r="Q912" i="38" s="1"/>
  <c r="K911" i="38"/>
  <c r="K912" i="38" s="1"/>
  <c r="N909" i="38"/>
  <c r="R903" i="2"/>
  <c r="Q903" i="2"/>
  <c r="K903" i="2"/>
  <c r="H903" i="2"/>
  <c r="E903" i="2"/>
  <c r="R902" i="2"/>
  <c r="Q902" i="2"/>
  <c r="K902" i="2"/>
  <c r="H902" i="2"/>
  <c r="E902" i="2"/>
  <c r="R901" i="2"/>
  <c r="Q901" i="2"/>
  <c r="K901" i="2"/>
  <c r="H901" i="2"/>
  <c r="E901" i="2"/>
  <c r="R900" i="2"/>
  <c r="Q900" i="2"/>
  <c r="K900" i="2"/>
  <c r="H900" i="2"/>
  <c r="E900" i="2"/>
  <c r="M1826" i="38"/>
  <c r="K1821" i="2"/>
  <c r="H1821" i="2"/>
  <c r="E1821" i="2"/>
  <c r="K1820" i="2"/>
  <c r="H1820" i="2"/>
  <c r="E1820" i="2"/>
  <c r="K1819" i="2"/>
  <c r="H1819" i="2"/>
  <c r="E1819" i="2"/>
  <c r="Q1187" i="38"/>
  <c r="P1187" i="38"/>
  <c r="O1187" i="38"/>
  <c r="L1187" i="38"/>
  <c r="K1187" i="38"/>
  <c r="J1187" i="38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E1180" i="2"/>
  <c r="R1179" i="2"/>
  <c r="Q1179" i="2"/>
  <c r="K1179" i="2"/>
  <c r="H1179" i="2"/>
  <c r="E1179" i="2"/>
  <c r="R1178" i="2"/>
  <c r="Q1178" i="2"/>
  <c r="K1178" i="2"/>
  <c r="H1178" i="2"/>
  <c r="E1178" i="2"/>
  <c r="R1177" i="2"/>
  <c r="Q1177" i="2"/>
  <c r="K1177" i="2"/>
  <c r="H1177" i="2"/>
  <c r="E1177" i="2"/>
  <c r="R1176" i="2"/>
  <c r="Q1176" i="2"/>
  <c r="K1176" i="2"/>
  <c r="H1176" i="2"/>
  <c r="E1176" i="2"/>
  <c r="E1175" i="2"/>
  <c r="R2081" i="2"/>
  <c r="M2088" i="38"/>
  <c r="N2088" i="38" s="1"/>
  <c r="K2081" i="2"/>
  <c r="H2081" i="2"/>
  <c r="E2081" i="2"/>
  <c r="L3823" i="38"/>
  <c r="K3823" i="38"/>
  <c r="S2484" i="2"/>
  <c r="T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S2473" i="2"/>
  <c r="T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AG2473" i="2"/>
  <c r="AH2473" i="2"/>
  <c r="AI2473" i="2"/>
  <c r="L1140" i="38"/>
  <c r="L1141" i="38" s="1"/>
  <c r="O1140" i="38"/>
  <c r="O1141" i="38" s="1"/>
  <c r="P1140" i="38"/>
  <c r="P1141" i="38" s="1"/>
  <c r="Q1140" i="38"/>
  <c r="Q1141" i="38" s="1"/>
  <c r="K1140" i="38"/>
  <c r="K1141" i="38" s="1"/>
  <c r="R590" i="2"/>
  <c r="Q590" i="2"/>
  <c r="K590" i="2"/>
  <c r="H590" i="2"/>
  <c r="E590" i="2"/>
  <c r="R1187" i="2"/>
  <c r="Q1187" i="2"/>
  <c r="M1194" i="38" s="1"/>
  <c r="K1187" i="2"/>
  <c r="H1187" i="2"/>
  <c r="E1187" i="2"/>
  <c r="K1818" i="2"/>
  <c r="H1818" i="2"/>
  <c r="E1818" i="2"/>
  <c r="L2270" i="38"/>
  <c r="K2270" i="38"/>
  <c r="Q2299" i="38"/>
  <c r="Q2300" i="38" s="1"/>
  <c r="P2299" i="38"/>
  <c r="P2300" i="38" s="1"/>
  <c r="O2299" i="38"/>
  <c r="O2300" i="38" s="1"/>
  <c r="L2299" i="38"/>
  <c r="L2300" i="38" s="1"/>
  <c r="K2299" i="38"/>
  <c r="K2300" i="38" s="1"/>
  <c r="J2299" i="38"/>
  <c r="J2300" i="38" s="1"/>
  <c r="E2293" i="2"/>
  <c r="AJ2292" i="2"/>
  <c r="AJ2293" i="2" s="1"/>
  <c r="AI2292" i="2"/>
  <c r="AI2293" i="2" s="1"/>
  <c r="AH2292" i="2"/>
  <c r="AH2293" i="2" s="1"/>
  <c r="AG2292" i="2"/>
  <c r="AG2293" i="2" s="1"/>
  <c r="AF2292" i="2"/>
  <c r="AF2293" i="2" s="1"/>
  <c r="AE2292" i="2"/>
  <c r="AE2293" i="2" s="1"/>
  <c r="AD2292" i="2"/>
  <c r="AD2293" i="2" s="1"/>
  <c r="AC2292" i="2"/>
  <c r="AC2293" i="2" s="1"/>
  <c r="AB2292" i="2"/>
  <c r="AB2293" i="2" s="1"/>
  <c r="AA2292" i="2"/>
  <c r="AA2293" i="2" s="1"/>
  <c r="Z2292" i="2"/>
  <c r="Z2293" i="2" s="1"/>
  <c r="Y2292" i="2"/>
  <c r="Y2293" i="2" s="1"/>
  <c r="X2292" i="2"/>
  <c r="X2293" i="2" s="1"/>
  <c r="W2292" i="2"/>
  <c r="W2293" i="2" s="1"/>
  <c r="V2292" i="2"/>
  <c r="V2293" i="2" s="1"/>
  <c r="U2292" i="2"/>
  <c r="U2293" i="2" s="1"/>
  <c r="T2292" i="2"/>
  <c r="T2293" i="2" s="1"/>
  <c r="S2292" i="2"/>
  <c r="S2293" i="2" s="1"/>
  <c r="E2292" i="2"/>
  <c r="R2291" i="2"/>
  <c r="M2298" i="38"/>
  <c r="K2291" i="2"/>
  <c r="E2291" i="2"/>
  <c r="R2290" i="2"/>
  <c r="Q2292" i="2"/>
  <c r="K2290" i="2"/>
  <c r="E2290" i="2"/>
  <c r="E2289" i="2"/>
  <c r="E2288" i="2"/>
  <c r="E2309" i="2"/>
  <c r="R2303" i="2"/>
  <c r="M2310" i="38"/>
  <c r="K2303" i="2"/>
  <c r="E2303" i="2"/>
  <c r="E2302" i="2"/>
  <c r="L2480" i="38"/>
  <c r="O2480" i="38"/>
  <c r="P2480" i="38"/>
  <c r="Q2480" i="38"/>
  <c r="K2480" i="38"/>
  <c r="R1186" i="2"/>
  <c r="Q1186" i="2"/>
  <c r="K1186" i="2"/>
  <c r="H1186" i="2"/>
  <c r="E1186" i="2"/>
  <c r="R2492" i="2"/>
  <c r="K2492" i="2"/>
  <c r="H2492" i="2"/>
  <c r="E2492" i="2"/>
  <c r="R2491" i="2"/>
  <c r="K2491" i="2"/>
  <c r="H2491" i="2"/>
  <c r="E2491" i="2"/>
  <c r="R2472" i="2"/>
  <c r="M2479" i="38"/>
  <c r="K2472" i="2"/>
  <c r="H2472" i="2"/>
  <c r="E2472" i="2"/>
  <c r="K1817" i="2"/>
  <c r="H1817" i="2"/>
  <c r="E1817" i="2"/>
  <c r="K1816" i="2"/>
  <c r="H1816" i="2"/>
  <c r="E1816" i="2"/>
  <c r="R3048" i="2"/>
  <c r="Q3048" i="2"/>
  <c r="M3055" i="38" s="1"/>
  <c r="H3048" i="2"/>
  <c r="E3048" i="2"/>
  <c r="S1133" i="2"/>
  <c r="S1134" i="2" s="1"/>
  <c r="T1133" i="2"/>
  <c r="T1134" i="2" s="1"/>
  <c r="U1133" i="2"/>
  <c r="U1134" i="2" s="1"/>
  <c r="V1133" i="2"/>
  <c r="V1134" i="2" s="1"/>
  <c r="W1133" i="2"/>
  <c r="W1134" i="2" s="1"/>
  <c r="X1133" i="2"/>
  <c r="X1134" i="2" s="1"/>
  <c r="Y1133" i="2"/>
  <c r="Y1134" i="2" s="1"/>
  <c r="Z1133" i="2"/>
  <c r="Z1134" i="2" s="1"/>
  <c r="AA1133" i="2"/>
  <c r="AA1134" i="2" s="1"/>
  <c r="AB1133" i="2"/>
  <c r="AB1134" i="2" s="1"/>
  <c r="AC1133" i="2"/>
  <c r="AC1134" i="2" s="1"/>
  <c r="AD1133" i="2"/>
  <c r="AD1134" i="2" s="1"/>
  <c r="AE1133" i="2"/>
  <c r="AE1134" i="2" s="1"/>
  <c r="AF1133" i="2"/>
  <c r="AF1134" i="2" s="1"/>
  <c r="AG1133" i="2"/>
  <c r="AG1134" i="2" s="1"/>
  <c r="AH1133" i="2"/>
  <c r="AH1134" i="2" s="1"/>
  <c r="AI1133" i="2"/>
  <c r="AI1134" i="2" s="1"/>
  <c r="AJ1133" i="2"/>
  <c r="AJ1134" i="2" s="1"/>
  <c r="Q1132" i="2"/>
  <c r="R1132" i="2"/>
  <c r="R1273" i="2"/>
  <c r="K1273" i="2"/>
  <c r="E1273" i="2"/>
  <c r="K2570" i="2"/>
  <c r="H2570" i="2"/>
  <c r="E2570" i="2"/>
  <c r="H4023" i="2"/>
  <c r="H4028" i="2"/>
  <c r="H4027" i="2"/>
  <c r="H4026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3" i="2"/>
  <c r="H3995" i="2"/>
  <c r="H3993" i="2"/>
  <c r="H3987" i="2"/>
  <c r="H3978" i="2"/>
  <c r="H3977" i="2"/>
  <c r="H3976" i="2"/>
  <c r="H3975" i="2"/>
  <c r="H3974" i="2"/>
  <c r="H3896" i="2"/>
  <c r="H3895" i="2"/>
  <c r="H3894" i="2"/>
  <c r="H3893" i="2"/>
  <c r="H3892" i="2"/>
  <c r="H3830" i="2"/>
  <c r="H3829" i="2"/>
  <c r="H3821" i="2"/>
  <c r="H3820" i="2"/>
  <c r="H3819" i="2"/>
  <c r="H3805" i="2"/>
  <c r="H3804" i="2"/>
  <c r="H3803" i="2"/>
  <c r="H3802" i="2"/>
  <c r="H3801" i="2"/>
  <c r="H3800" i="2"/>
  <c r="H3799" i="2"/>
  <c r="H3798" i="2"/>
  <c r="H3784" i="2"/>
  <c r="H3783" i="2"/>
  <c r="H3782" i="2"/>
  <c r="H3781" i="2"/>
  <c r="H3780" i="2"/>
  <c r="H3779" i="2"/>
  <c r="H3774" i="2"/>
  <c r="H3773" i="2"/>
  <c r="H3772" i="2"/>
  <c r="H3771" i="2"/>
  <c r="H3770" i="2"/>
  <c r="H3766" i="2"/>
  <c r="H3741" i="2"/>
  <c r="H3740" i="2"/>
  <c r="H3739" i="2"/>
  <c r="H3731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685" i="2"/>
  <c r="H3681" i="2"/>
  <c r="H3670" i="2"/>
  <c r="H3669" i="2"/>
  <c r="H3668" i="2"/>
  <c r="H3661" i="2"/>
  <c r="H3660" i="2"/>
  <c r="H3659" i="2"/>
  <c r="H3658" i="2"/>
  <c r="H3657" i="2"/>
  <c r="H3656" i="2"/>
  <c r="H3653" i="2"/>
  <c r="H3652" i="2"/>
  <c r="H3651" i="2"/>
  <c r="H3650" i="2"/>
  <c r="H3646" i="2"/>
  <c r="H3640" i="2"/>
  <c r="H3638" i="2"/>
  <c r="H3637" i="2"/>
  <c r="H3628" i="2"/>
  <c r="H3627" i="2"/>
  <c r="H3626" i="2"/>
  <c r="H3616" i="2"/>
  <c r="H3615" i="2"/>
  <c r="H3614" i="2"/>
  <c r="H3613" i="2"/>
  <c r="H3610" i="2"/>
  <c r="H3609" i="2"/>
  <c r="H3608" i="2"/>
  <c r="H3607" i="2"/>
  <c r="H3594" i="2"/>
  <c r="H3593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58" i="2"/>
  <c r="H3557" i="2"/>
  <c r="H3556" i="2"/>
  <c r="H3523" i="2"/>
  <c r="H3520" i="2"/>
  <c r="H3519" i="2"/>
  <c r="H3441" i="2"/>
  <c r="H3438" i="2"/>
  <c r="H3437" i="2"/>
  <c r="H3436" i="2"/>
  <c r="H3435" i="2"/>
  <c r="H3434" i="2"/>
  <c r="H3433" i="2"/>
  <c r="H3432" i="2"/>
  <c r="H3431" i="2"/>
  <c r="H3430" i="2"/>
  <c r="H3418" i="2"/>
  <c r="H3417" i="2"/>
  <c r="H3415" i="2"/>
  <c r="H3414" i="2"/>
  <c r="H3407" i="2"/>
  <c r="H3399" i="2"/>
  <c r="H3398" i="2"/>
  <c r="H3395" i="2"/>
  <c r="H3346" i="2"/>
  <c r="H3345" i="2"/>
  <c r="H3334" i="2"/>
  <c r="H3333" i="2"/>
  <c r="H3332" i="2"/>
  <c r="H3331" i="2"/>
  <c r="H3319" i="2"/>
  <c r="H3318" i="2"/>
  <c r="H3317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8" i="2"/>
  <c r="H3027" i="2"/>
  <c r="H3026" i="2"/>
  <c r="H3025" i="2"/>
  <c r="H3024" i="2"/>
  <c r="H3023" i="2"/>
  <c r="H3021" i="2"/>
  <c r="H3020" i="2"/>
  <c r="H3019" i="2"/>
  <c r="H3018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1" i="2"/>
  <c r="H2910" i="2"/>
  <c r="H2908" i="2"/>
  <c r="H2784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17" i="2"/>
  <c r="H2616" i="2"/>
  <c r="H2615" i="2"/>
  <c r="H2609" i="2"/>
  <c r="H2608" i="2"/>
  <c r="H2607" i="2"/>
  <c r="H2606" i="2"/>
  <c r="H2587" i="2"/>
  <c r="H2586" i="2"/>
  <c r="H2585" i="2"/>
  <c r="H2584" i="2"/>
  <c r="H2583" i="2"/>
  <c r="H2582" i="2"/>
  <c r="H2581" i="2"/>
  <c r="H2580" i="2"/>
  <c r="H2578" i="2"/>
  <c r="H2577" i="2"/>
  <c r="H2576" i="2"/>
  <c r="H2575" i="2"/>
  <c r="H2574" i="2"/>
  <c r="H2572" i="2"/>
  <c r="H2569" i="2"/>
  <c r="H2568" i="2"/>
  <c r="H2563" i="2"/>
  <c r="H2557" i="2"/>
  <c r="H2556" i="2"/>
  <c r="H2555" i="2"/>
  <c r="H2554" i="2"/>
  <c r="H2537" i="2"/>
  <c r="H2533" i="2"/>
  <c r="H2532" i="2"/>
  <c r="H2531" i="2"/>
  <c r="H2530" i="2"/>
  <c r="H2529" i="2"/>
  <c r="H2528" i="2"/>
  <c r="H2527" i="2"/>
  <c r="H2524" i="2"/>
  <c r="H2523" i="2"/>
  <c r="H2520" i="2"/>
  <c r="H2517" i="2"/>
  <c r="H2516" i="2"/>
  <c r="H2500" i="2"/>
  <c r="H2499" i="2"/>
  <c r="H2495" i="2"/>
  <c r="H2490" i="2"/>
  <c r="H2489" i="2"/>
  <c r="H2487" i="2"/>
  <c r="H2483" i="2"/>
  <c r="H248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3" i="2"/>
  <c r="H2452" i="2"/>
  <c r="H2451" i="2"/>
  <c r="H2450" i="2"/>
  <c r="H2449" i="2"/>
  <c r="H2448" i="2"/>
  <c r="H2447" i="2"/>
  <c r="H2419" i="2"/>
  <c r="H2418" i="2"/>
  <c r="H2417" i="2"/>
  <c r="H2416" i="2"/>
  <c r="H2415" i="2"/>
  <c r="H2410" i="2"/>
  <c r="H2409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3743" i="2"/>
  <c r="H2362" i="2"/>
  <c r="H2361" i="2"/>
  <c r="H2354" i="2"/>
  <c r="H2353" i="2"/>
  <c r="H2352" i="2"/>
  <c r="H2351" i="2"/>
  <c r="H2350" i="2"/>
  <c r="H2349" i="2"/>
  <c r="H2348" i="2"/>
  <c r="H2347" i="2"/>
  <c r="H2346" i="2"/>
  <c r="H2334" i="2"/>
  <c r="H2333" i="2"/>
  <c r="H2332" i="2"/>
  <c r="H2331" i="2"/>
  <c r="H2330" i="2"/>
  <c r="H2329" i="2"/>
  <c r="H2328" i="2"/>
  <c r="H2327" i="2"/>
  <c r="H2325" i="2"/>
  <c r="H2324" i="2"/>
  <c r="H2323" i="2"/>
  <c r="H2322" i="2"/>
  <c r="H2318" i="2"/>
  <c r="H2313" i="2"/>
  <c r="H2312" i="2"/>
  <c r="H2298" i="2"/>
  <c r="H2297" i="2"/>
  <c r="H2296" i="2"/>
  <c r="H2276" i="2"/>
  <c r="H2275" i="2"/>
  <c r="H2262" i="2"/>
  <c r="H2261" i="2"/>
  <c r="H2260" i="2"/>
  <c r="H2252" i="2"/>
  <c r="H2251" i="2"/>
  <c r="H2244" i="2"/>
  <c r="H2243" i="2"/>
  <c r="H2242" i="2"/>
  <c r="H2241" i="2"/>
  <c r="H2240" i="2"/>
  <c r="H2239" i="2"/>
  <c r="H2232" i="2"/>
  <c r="H2229" i="2"/>
  <c r="H2228" i="2"/>
  <c r="H2222" i="2"/>
  <c r="H2221" i="2"/>
  <c r="H2220" i="2"/>
  <c r="H2219" i="2"/>
  <c r="H2218" i="2"/>
  <c r="H2217" i="2"/>
  <c r="H2216" i="2"/>
  <c r="H2215" i="2"/>
  <c r="H2214" i="2"/>
  <c r="H2209" i="2"/>
  <c r="H2208" i="2"/>
  <c r="H2207" i="2"/>
  <c r="H2206" i="2"/>
  <c r="H2205" i="2"/>
  <c r="H2179" i="2"/>
  <c r="H2178" i="2"/>
  <c r="H2177" i="2"/>
  <c r="H2176" i="2"/>
  <c r="H2128" i="2"/>
  <c r="H2127" i="2"/>
  <c r="H2126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0" i="2"/>
  <c r="H2099" i="2"/>
  <c r="H2098" i="2"/>
  <c r="H2097" i="2"/>
  <c r="H2096" i="2"/>
  <c r="H2095" i="2"/>
  <c r="H2080" i="2"/>
  <c r="H2079" i="2"/>
  <c r="H2078" i="2"/>
  <c r="H2077" i="2"/>
  <c r="H2076" i="2"/>
  <c r="H2074" i="2"/>
  <c r="H2073" i="2"/>
  <c r="H2072" i="2"/>
  <c r="H2071" i="2"/>
  <c r="H2070" i="2"/>
  <c r="H2067" i="2"/>
  <c r="H2063" i="2"/>
  <c r="H2039" i="2"/>
  <c r="H2038" i="2"/>
  <c r="H2037" i="2"/>
  <c r="H2036" i="2"/>
  <c r="H2035" i="2"/>
  <c r="H2034" i="2"/>
  <c r="H2033" i="2"/>
  <c r="H2032" i="2"/>
  <c r="H2031" i="2"/>
  <c r="H2030" i="2"/>
  <c r="H2029" i="2"/>
  <c r="H2007" i="2"/>
  <c r="H2005" i="2"/>
  <c r="H2004" i="2"/>
  <c r="H2003" i="2"/>
  <c r="H2002" i="2"/>
  <c r="H2001" i="2"/>
  <c r="H1810" i="2"/>
  <c r="H1809" i="2"/>
  <c r="H1808" i="2"/>
  <c r="H1805" i="2"/>
  <c r="H1802" i="2"/>
  <c r="H1801" i="2"/>
  <c r="H1800" i="2"/>
  <c r="H1799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4" i="2"/>
  <c r="H1772" i="2"/>
  <c r="H1771" i="2"/>
  <c r="H1770" i="2"/>
  <c r="H1769" i="2"/>
  <c r="H1766" i="2"/>
  <c r="H1765" i="2"/>
  <c r="H1764" i="2"/>
  <c r="H1763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5" i="2"/>
  <c r="H1724" i="2"/>
  <c r="H1723" i="2"/>
  <c r="H1722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1" i="2"/>
  <c r="H1670" i="2"/>
  <c r="H1669" i="2"/>
  <c r="H1668" i="2"/>
  <c r="H1666" i="2"/>
  <c r="H1665" i="2"/>
  <c r="H1664" i="2"/>
  <c r="H1663" i="2"/>
  <c r="H1662" i="2"/>
  <c r="H1661" i="2"/>
  <c r="H1660" i="2"/>
  <c r="H1659" i="2"/>
  <c r="H1658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3" i="2"/>
  <c r="H1622" i="2"/>
  <c r="H1621" i="2"/>
  <c r="H1620" i="2"/>
  <c r="H1619" i="2"/>
  <c r="H1618" i="2"/>
  <c r="H1616" i="2"/>
  <c r="H1615" i="2"/>
  <c r="H1614" i="2"/>
  <c r="H1613" i="2"/>
  <c r="H1612" i="2"/>
  <c r="H1611" i="2"/>
  <c r="H1609" i="2"/>
  <c r="H1608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7" i="2"/>
  <c r="H1556" i="2"/>
  <c r="H1555" i="2"/>
  <c r="H1554" i="2"/>
  <c r="H1552" i="2"/>
  <c r="H1551" i="2"/>
  <c r="H1550" i="2"/>
  <c r="H1549" i="2"/>
  <c r="H1548" i="2"/>
  <c r="H1547" i="2"/>
  <c r="H1546" i="2"/>
  <c r="H1545" i="2"/>
  <c r="H1544" i="2"/>
  <c r="H1543" i="2"/>
  <c r="H1522" i="2"/>
  <c r="H1521" i="2"/>
  <c r="H1520" i="2"/>
  <c r="H1519" i="2"/>
  <c r="H1518" i="2"/>
  <c r="H1517" i="2"/>
  <c r="H1516" i="2"/>
  <c r="H1515" i="2"/>
  <c r="H1514" i="2"/>
  <c r="H1513" i="2"/>
  <c r="H1469" i="2"/>
  <c r="H1468" i="2"/>
  <c r="H1467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2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2" i="2"/>
  <c r="H1271" i="2"/>
  <c r="H1270" i="2"/>
  <c r="H1269" i="2"/>
  <c r="H1268" i="2"/>
  <c r="H1263" i="2"/>
  <c r="H1262" i="2"/>
  <c r="H1258" i="2"/>
  <c r="H1257" i="2"/>
  <c r="H1256" i="2"/>
  <c r="H1255" i="2"/>
  <c r="H1243" i="2"/>
  <c r="H1242" i="2"/>
  <c r="H1241" i="2"/>
  <c r="H1240" i="2"/>
  <c r="H1239" i="2"/>
  <c r="H1234" i="2"/>
  <c r="H1233" i="2"/>
  <c r="H1232" i="2"/>
  <c r="H1231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4" i="2"/>
  <c r="H1209" i="2"/>
  <c r="H1208" i="2"/>
  <c r="H1207" i="2"/>
  <c r="H1206" i="2"/>
  <c r="H1205" i="2"/>
  <c r="H1204" i="2"/>
  <c r="H1203" i="2"/>
  <c r="H1198" i="2"/>
  <c r="H1195" i="2"/>
  <c r="H1194" i="2"/>
  <c r="H1191" i="2"/>
  <c r="H1185" i="2"/>
  <c r="H1184" i="2"/>
  <c r="H1183" i="2"/>
  <c r="H1182" i="2"/>
  <c r="H1171" i="2"/>
  <c r="H1168" i="2"/>
  <c r="H1165" i="2"/>
  <c r="H1160" i="2"/>
  <c r="H1157" i="2"/>
  <c r="H1156" i="2"/>
  <c r="H1155" i="2"/>
  <c r="H1154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1" i="2"/>
  <c r="H1126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37" i="2"/>
  <c r="H1036" i="2"/>
  <c r="H1035" i="2"/>
  <c r="H1034" i="2"/>
  <c r="H1031" i="2"/>
  <c r="H1030" i="2"/>
  <c r="H1029" i="2"/>
  <c r="H1028" i="2"/>
  <c r="H1027" i="2"/>
  <c r="H1026" i="2"/>
  <c r="H1025" i="2"/>
  <c r="H1024" i="2"/>
  <c r="H1023" i="2"/>
  <c r="H1022" i="2"/>
  <c r="H1019" i="2"/>
  <c r="H1014" i="2"/>
  <c r="H1013" i="2"/>
  <c r="H1012" i="2"/>
  <c r="H1011" i="2"/>
  <c r="H1010" i="2"/>
  <c r="H1009" i="2"/>
  <c r="H1008" i="2"/>
  <c r="H1007" i="2"/>
  <c r="H1006" i="2"/>
  <c r="H1005" i="2"/>
  <c r="H996" i="2"/>
  <c r="H995" i="2"/>
  <c r="H2304" i="2"/>
  <c r="H990" i="2"/>
  <c r="H989" i="2"/>
  <c r="H984" i="2"/>
  <c r="H981" i="2"/>
  <c r="H980" i="2"/>
  <c r="H977" i="2"/>
  <c r="H974" i="2"/>
  <c r="H973" i="2"/>
  <c r="H972" i="2"/>
  <c r="H971" i="2"/>
  <c r="H970" i="2"/>
  <c r="H967" i="2"/>
  <c r="H966" i="2"/>
  <c r="H965" i="2"/>
  <c r="H962" i="2"/>
  <c r="H961" i="2"/>
  <c r="H958" i="2"/>
  <c r="H955" i="2"/>
  <c r="H950" i="2"/>
  <c r="H949" i="2"/>
  <c r="H944" i="2"/>
  <c r="H939" i="2"/>
  <c r="H938" i="2"/>
  <c r="H937" i="2"/>
  <c r="H932" i="2"/>
  <c r="H931" i="2"/>
  <c r="H930" i="2"/>
  <c r="H929" i="2"/>
  <c r="H928" i="2"/>
  <c r="H927" i="2"/>
  <c r="H926" i="2"/>
  <c r="H925" i="2"/>
  <c r="H924" i="2"/>
  <c r="H923" i="2"/>
  <c r="H920" i="2"/>
  <c r="H919" i="2"/>
  <c r="H918" i="2"/>
  <c r="H917" i="2"/>
  <c r="H916" i="2"/>
  <c r="H915" i="2"/>
  <c r="H914" i="2"/>
  <c r="H911" i="2"/>
  <c r="H910" i="2"/>
  <c r="H909" i="2"/>
  <c r="H908" i="2"/>
  <c r="H899" i="2"/>
  <c r="H898" i="2"/>
  <c r="H897" i="2"/>
  <c r="H892" i="2"/>
  <c r="H888" i="2"/>
  <c r="H887" i="2"/>
  <c r="H886" i="2"/>
  <c r="H879" i="2"/>
  <c r="H878" i="2"/>
  <c r="H877" i="2"/>
  <c r="H876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2" i="2"/>
  <c r="H701" i="2"/>
  <c r="H700" i="2"/>
  <c r="H699" i="2"/>
  <c r="H698" i="2"/>
  <c r="H697" i="2"/>
  <c r="H694" i="2"/>
  <c r="H670" i="2"/>
  <c r="H669" i="2"/>
  <c r="H668" i="2"/>
  <c r="H667" i="2"/>
  <c r="H666" i="2"/>
  <c r="H665" i="2"/>
  <c r="H368" i="2"/>
  <c r="H487" i="2"/>
  <c r="H638" i="2"/>
  <c r="H369" i="2"/>
  <c r="H382" i="2"/>
  <c r="H468" i="2"/>
  <c r="H583" i="2"/>
  <c r="H511" i="2"/>
  <c r="H457" i="2"/>
  <c r="H404" i="2"/>
  <c r="H380" i="2"/>
  <c r="H510" i="2"/>
  <c r="H445" i="2"/>
  <c r="H443" i="2"/>
  <c r="H599" i="2"/>
  <c r="H549" i="2"/>
  <c r="H548" i="2"/>
  <c r="H534" i="2"/>
  <c r="H608" i="2"/>
  <c r="H597" i="2"/>
  <c r="H535" i="2"/>
  <c r="H532" i="2"/>
  <c r="H594" i="2"/>
  <c r="H411" i="2"/>
  <c r="H550" i="2"/>
  <c r="H544" i="2"/>
  <c r="H576" i="2"/>
  <c r="H547" i="2"/>
  <c r="H430" i="2"/>
  <c r="H593" i="2"/>
  <c r="H601" i="2"/>
  <c r="H545" i="2"/>
  <c r="H579" i="2"/>
  <c r="H566" i="2"/>
  <c r="H440" i="2"/>
  <c r="H559" i="2"/>
  <c r="H529" i="2"/>
  <c r="H575" i="2"/>
  <c r="H611" i="2"/>
  <c r="H570" i="2"/>
  <c r="H543" i="2"/>
  <c r="H623" i="2"/>
  <c r="H603" i="2"/>
  <c r="H558" i="2"/>
  <c r="H533" i="2"/>
  <c r="H405" i="2"/>
  <c r="H537" i="2"/>
  <c r="H615" i="2"/>
  <c r="H596" i="2"/>
  <c r="H598" i="2"/>
  <c r="H563" i="2"/>
  <c r="H584" i="2"/>
  <c r="H589" i="2"/>
  <c r="H606" i="2"/>
  <c r="H541" i="2"/>
  <c r="H531" i="2"/>
  <c r="H536" i="2"/>
  <c r="H582" i="2"/>
  <c r="H581" i="2"/>
  <c r="H431" i="2"/>
  <c r="H617" i="2"/>
  <c r="H574" i="2"/>
  <c r="H580" i="2"/>
  <c r="H602" i="2"/>
  <c r="H586" i="2"/>
  <c r="H560" i="2"/>
  <c r="H542" i="2"/>
  <c r="H530" i="2"/>
  <c r="H616" i="2"/>
  <c r="H337" i="2"/>
  <c r="H338" i="2"/>
  <c r="H339" i="2"/>
  <c r="H335" i="2"/>
  <c r="H334" i="2"/>
  <c r="H333" i="2"/>
  <c r="H612" i="2"/>
  <c r="H336" i="2"/>
  <c r="H624" i="2"/>
  <c r="H621" i="2"/>
  <c r="H528" i="2"/>
  <c r="H565" i="2"/>
  <c r="H588" i="2"/>
  <c r="H605" i="2"/>
  <c r="H569" i="2"/>
  <c r="H591" i="2"/>
  <c r="H607" i="2"/>
  <c r="H604" i="2"/>
  <c r="H633" i="2"/>
  <c r="H375" i="2"/>
  <c r="H370" i="2"/>
  <c r="H342" i="2"/>
  <c r="H640" i="2"/>
  <c r="H406" i="2"/>
  <c r="H385" i="2"/>
  <c r="H600" i="2"/>
  <c r="H555" i="2"/>
  <c r="H414" i="2"/>
  <c r="H454" i="2"/>
  <c r="H552" i="2"/>
  <c r="H416" i="2"/>
  <c r="H413" i="2"/>
  <c r="H412" i="2"/>
  <c r="H410" i="2"/>
  <c r="H415" i="2"/>
  <c r="H572" i="2"/>
  <c r="H571" i="2"/>
  <c r="H564" i="2"/>
  <c r="H610" i="2"/>
  <c r="H609" i="2"/>
  <c r="H577" i="2"/>
  <c r="H557" i="2"/>
  <c r="H538" i="2"/>
  <c r="H378" i="2"/>
  <c r="H345" i="2"/>
  <c r="H461" i="2"/>
  <c r="H374" i="2"/>
  <c r="H527" i="2"/>
  <c r="H485" i="2"/>
  <c r="H389" i="2"/>
  <c r="H343" i="2"/>
  <c r="H407" i="2"/>
  <c r="H361" i="2"/>
  <c r="H618" i="2"/>
  <c r="H463" i="2"/>
  <c r="H349" i="2"/>
  <c r="H517" i="2"/>
  <c r="H522" i="2"/>
  <c r="H630" i="2"/>
  <c r="H625" i="2"/>
  <c r="H635" i="2"/>
  <c r="H631" i="2"/>
  <c r="H554" i="2"/>
  <c r="H417" i="2"/>
  <c r="H363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37" i="2"/>
  <c r="H634" i="2"/>
  <c r="H632" i="2"/>
  <c r="H627" i="2"/>
  <c r="H626" i="2"/>
  <c r="H619" i="2"/>
  <c r="H613" i="2"/>
  <c r="H595" i="2"/>
  <c r="H578" i="2"/>
  <c r="H561" i="2"/>
  <c r="H553" i="2"/>
  <c r="H540" i="2"/>
  <c r="H539" i="2"/>
  <c r="H525" i="2"/>
  <c r="H523" i="2"/>
  <c r="H521" i="2"/>
  <c r="H520" i="2"/>
  <c r="H519" i="2"/>
  <c r="H518" i="2"/>
  <c r="H515" i="2"/>
  <c r="H514" i="2"/>
  <c r="H513" i="2"/>
  <c r="H512" i="2"/>
  <c r="H509" i="2"/>
  <c r="H508" i="2"/>
  <c r="H505" i="2"/>
  <c r="H503" i="2"/>
  <c r="H502" i="2"/>
  <c r="H501" i="2"/>
  <c r="H499" i="2"/>
  <c r="H488" i="2"/>
  <c r="H486" i="2"/>
  <c r="H484" i="2"/>
  <c r="H483" i="2"/>
  <c r="H482" i="2"/>
  <c r="H481" i="2"/>
  <c r="H479" i="2"/>
  <c r="H478" i="2"/>
  <c r="H477" i="2"/>
  <c r="H476" i="2"/>
  <c r="H475" i="2"/>
  <c r="H474" i="2"/>
  <c r="H473" i="2"/>
  <c r="H472" i="2"/>
  <c r="H471" i="2"/>
  <c r="H470" i="2"/>
  <c r="H469" i="2"/>
  <c r="H467" i="2"/>
  <c r="H466" i="2"/>
  <c r="H465" i="2"/>
  <c r="H464" i="2"/>
  <c r="H462" i="2"/>
  <c r="H460" i="2"/>
  <c r="H459" i="2"/>
  <c r="H458" i="2"/>
  <c r="H456" i="2"/>
  <c r="H455" i="2"/>
  <c r="H453" i="2"/>
  <c r="H452" i="2"/>
  <c r="H451" i="2"/>
  <c r="H450" i="2"/>
  <c r="H449" i="2"/>
  <c r="H448" i="2"/>
  <c r="H447" i="2"/>
  <c r="H446" i="2"/>
  <c r="H444" i="2"/>
  <c r="H442" i="2"/>
  <c r="H439" i="2"/>
  <c r="H438" i="2"/>
  <c r="H437" i="2"/>
  <c r="H436" i="2"/>
  <c r="H435" i="2"/>
  <c r="H434" i="2"/>
  <c r="H433" i="2"/>
  <c r="H432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09" i="2"/>
  <c r="H408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8" i="2"/>
  <c r="H387" i="2"/>
  <c r="H386" i="2"/>
  <c r="H384" i="2"/>
  <c r="H383" i="2"/>
  <c r="H381" i="2"/>
  <c r="H379" i="2"/>
  <c r="H377" i="2"/>
  <c r="H376" i="2"/>
  <c r="H373" i="2"/>
  <c r="H372" i="2"/>
  <c r="H371" i="2"/>
  <c r="H367" i="2"/>
  <c r="H366" i="2"/>
  <c r="H365" i="2"/>
  <c r="H364" i="2"/>
  <c r="H362" i="2"/>
  <c r="H360" i="2"/>
  <c r="H359" i="2"/>
  <c r="H358" i="2"/>
  <c r="H357" i="2"/>
  <c r="H356" i="2"/>
  <c r="H355" i="2"/>
  <c r="H354" i="2"/>
  <c r="H353" i="2"/>
  <c r="H352" i="2"/>
  <c r="H351" i="2"/>
  <c r="H350" i="2"/>
  <c r="H348" i="2"/>
  <c r="H347" i="2"/>
  <c r="H346" i="2"/>
  <c r="H344" i="2"/>
  <c r="H34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294" i="2"/>
  <c r="H293" i="2"/>
  <c r="H292" i="2"/>
  <c r="H297" i="2"/>
  <c r="H141" i="2"/>
  <c r="H299" i="2"/>
  <c r="H304" i="2"/>
  <c r="H301" i="2"/>
  <c r="H302" i="2"/>
  <c r="H161" i="2"/>
  <c r="H296" i="2"/>
  <c r="H267" i="2"/>
  <c r="H150" i="2"/>
  <c r="H303" i="2"/>
  <c r="H300" i="2"/>
  <c r="H298" i="2"/>
  <c r="H295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0" i="2"/>
  <c r="H159" i="2"/>
  <c r="H158" i="2"/>
  <c r="H157" i="2"/>
  <c r="H156" i="2"/>
  <c r="H155" i="2"/>
  <c r="H154" i="2"/>
  <c r="H153" i="2"/>
  <c r="H152" i="2"/>
  <c r="H151" i="2"/>
  <c r="H149" i="2"/>
  <c r="H148" i="2"/>
  <c r="H147" i="2"/>
  <c r="H146" i="2"/>
  <c r="H145" i="2"/>
  <c r="H144" i="2"/>
  <c r="H143" i="2"/>
  <c r="H142" i="2"/>
  <c r="H111" i="2"/>
  <c r="H13" i="2"/>
  <c r="H114" i="2"/>
  <c r="H119" i="2"/>
  <c r="H121" i="2"/>
  <c r="H116" i="2"/>
  <c r="H130" i="2"/>
  <c r="H118" i="2"/>
  <c r="H129" i="2"/>
  <c r="H120" i="2"/>
  <c r="H126" i="2"/>
  <c r="H127" i="2"/>
  <c r="H128" i="2"/>
  <c r="H124" i="2"/>
  <c r="H115" i="2"/>
  <c r="H136" i="2"/>
  <c r="H113" i="2"/>
  <c r="H112" i="2"/>
  <c r="H117" i="2"/>
  <c r="H123" i="2"/>
  <c r="H125" i="2"/>
  <c r="H122" i="2"/>
  <c r="H131" i="2"/>
  <c r="H84" i="2"/>
  <c r="H42" i="2"/>
  <c r="H39" i="2"/>
  <c r="H38" i="2"/>
  <c r="H6" i="2"/>
  <c r="H50" i="2"/>
  <c r="H11" i="2"/>
  <c r="H36" i="2"/>
  <c r="H134" i="2"/>
  <c r="H133" i="2"/>
  <c r="H132" i="2"/>
  <c r="H10" i="2"/>
  <c r="H138" i="2"/>
  <c r="H37" i="2"/>
  <c r="H34" i="2"/>
  <c r="H53" i="2"/>
  <c r="H19" i="2"/>
  <c r="H18" i="2"/>
  <c r="H35" i="2"/>
  <c r="H33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2" i="2"/>
  <c r="H51" i="2"/>
  <c r="H48" i="2"/>
  <c r="H47" i="2"/>
  <c r="H46" i="2"/>
  <c r="H45" i="2"/>
  <c r="H44" i="2"/>
  <c r="H41" i="2"/>
  <c r="H40" i="2"/>
  <c r="H32" i="2"/>
  <c r="H31" i="2"/>
  <c r="H29" i="2"/>
  <c r="H28" i="2"/>
  <c r="H27" i="2"/>
  <c r="H26" i="2"/>
  <c r="H25" i="2"/>
  <c r="H24" i="2"/>
  <c r="H23" i="2"/>
  <c r="H22" i="2"/>
  <c r="H21" i="2"/>
  <c r="H20" i="2"/>
  <c r="H17" i="2"/>
  <c r="H16" i="2"/>
  <c r="H15" i="2"/>
  <c r="H12" i="2"/>
  <c r="H8" i="2"/>
  <c r="E8" i="2"/>
  <c r="E12" i="2"/>
  <c r="E15" i="2"/>
  <c r="E16" i="2"/>
  <c r="E17" i="2"/>
  <c r="E20" i="2"/>
  <c r="E21" i="2"/>
  <c r="E22" i="2"/>
  <c r="E23" i="2"/>
  <c r="E24" i="2"/>
  <c r="E25" i="2"/>
  <c r="E26" i="2"/>
  <c r="E27" i="2"/>
  <c r="E28" i="2"/>
  <c r="E29" i="2"/>
  <c r="E31" i="2"/>
  <c r="E32" i="2"/>
  <c r="E40" i="2"/>
  <c r="E41" i="2"/>
  <c r="E44" i="2"/>
  <c r="E45" i="2"/>
  <c r="E46" i="2"/>
  <c r="E47" i="2"/>
  <c r="E48" i="2"/>
  <c r="E51" i="2"/>
  <c r="E52" i="2"/>
  <c r="E54" i="2"/>
  <c r="E55" i="2"/>
  <c r="E56" i="2"/>
  <c r="E57" i="2"/>
  <c r="E58" i="2"/>
  <c r="E59" i="2"/>
  <c r="E60" i="2"/>
  <c r="E61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33" i="2"/>
  <c r="E35" i="2"/>
  <c r="E18" i="2"/>
  <c r="E19" i="2"/>
  <c r="E53" i="2"/>
  <c r="E34" i="2"/>
  <c r="E37" i="2"/>
  <c r="E138" i="2"/>
  <c r="E10" i="2"/>
  <c r="E132" i="2"/>
  <c r="E133" i="2"/>
  <c r="E134" i="2"/>
  <c r="E36" i="2"/>
  <c r="E11" i="2"/>
  <c r="E50" i="2"/>
  <c r="E6" i="2"/>
  <c r="E38" i="2"/>
  <c r="E39" i="2"/>
  <c r="E42" i="2"/>
  <c r="E84" i="2"/>
  <c r="E131" i="2"/>
  <c r="E122" i="2"/>
  <c r="E125" i="2"/>
  <c r="E123" i="2"/>
  <c r="E117" i="2"/>
  <c r="E112" i="2"/>
  <c r="E113" i="2"/>
  <c r="E136" i="2"/>
  <c r="E115" i="2"/>
  <c r="E124" i="2"/>
  <c r="E128" i="2"/>
  <c r="E127" i="2"/>
  <c r="E126" i="2"/>
  <c r="E120" i="2"/>
  <c r="E129" i="2"/>
  <c r="E118" i="2"/>
  <c r="E130" i="2"/>
  <c r="E116" i="2"/>
  <c r="E121" i="2"/>
  <c r="E119" i="2"/>
  <c r="E114" i="2"/>
  <c r="E13" i="2"/>
  <c r="E111" i="2"/>
  <c r="E139" i="2"/>
  <c r="E140" i="2"/>
  <c r="E142" i="2"/>
  <c r="E143" i="2"/>
  <c r="E144" i="2"/>
  <c r="E145" i="2"/>
  <c r="E146" i="2"/>
  <c r="E147" i="2"/>
  <c r="E148" i="2"/>
  <c r="E149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5" i="2"/>
  <c r="E298" i="2"/>
  <c r="E300" i="2"/>
  <c r="E303" i="2"/>
  <c r="E150" i="2"/>
  <c r="E267" i="2"/>
  <c r="E296" i="2"/>
  <c r="E161" i="2"/>
  <c r="E302" i="2"/>
  <c r="E301" i="2"/>
  <c r="E304" i="2"/>
  <c r="E299" i="2"/>
  <c r="E141" i="2"/>
  <c r="E297" i="2"/>
  <c r="E292" i="2"/>
  <c r="E293" i="2"/>
  <c r="E29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41" i="2"/>
  <c r="E344" i="2"/>
  <c r="E346" i="2"/>
  <c r="E347" i="2"/>
  <c r="E348" i="2"/>
  <c r="E350" i="2"/>
  <c r="E351" i="2"/>
  <c r="E352" i="2"/>
  <c r="E353" i="2"/>
  <c r="E354" i="2"/>
  <c r="E355" i="2"/>
  <c r="E356" i="2"/>
  <c r="E357" i="2"/>
  <c r="E358" i="2"/>
  <c r="E359" i="2"/>
  <c r="E360" i="2"/>
  <c r="E362" i="2"/>
  <c r="E364" i="2"/>
  <c r="E365" i="2"/>
  <c r="E366" i="2"/>
  <c r="E367" i="2"/>
  <c r="E371" i="2"/>
  <c r="E372" i="2"/>
  <c r="E373" i="2"/>
  <c r="E376" i="2"/>
  <c r="E377" i="2"/>
  <c r="E379" i="2"/>
  <c r="E381" i="2"/>
  <c r="E383" i="2"/>
  <c r="E384" i="2"/>
  <c r="E386" i="2"/>
  <c r="E387" i="2"/>
  <c r="E388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8" i="2"/>
  <c r="E409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2" i="2"/>
  <c r="E433" i="2"/>
  <c r="E434" i="2"/>
  <c r="E435" i="2"/>
  <c r="E436" i="2"/>
  <c r="E437" i="2"/>
  <c r="E438" i="2"/>
  <c r="E439" i="2"/>
  <c r="E442" i="2"/>
  <c r="E444" i="2"/>
  <c r="E446" i="2"/>
  <c r="E447" i="2"/>
  <c r="E448" i="2"/>
  <c r="E449" i="2"/>
  <c r="E450" i="2"/>
  <c r="E451" i="2"/>
  <c r="E452" i="2"/>
  <c r="E453" i="2"/>
  <c r="E455" i="2"/>
  <c r="E456" i="2"/>
  <c r="E458" i="2"/>
  <c r="E459" i="2"/>
  <c r="E460" i="2"/>
  <c r="E462" i="2"/>
  <c r="E464" i="2"/>
  <c r="E465" i="2"/>
  <c r="E466" i="2"/>
  <c r="E467" i="2"/>
  <c r="E469" i="2"/>
  <c r="E470" i="2"/>
  <c r="E471" i="2"/>
  <c r="E472" i="2"/>
  <c r="E473" i="2"/>
  <c r="E474" i="2"/>
  <c r="E475" i="2"/>
  <c r="E476" i="2"/>
  <c r="E477" i="2"/>
  <c r="E478" i="2"/>
  <c r="E479" i="2"/>
  <c r="E481" i="2"/>
  <c r="E482" i="2"/>
  <c r="E483" i="2"/>
  <c r="E484" i="2"/>
  <c r="E486" i="2"/>
  <c r="E488" i="2"/>
  <c r="E499" i="2"/>
  <c r="E501" i="2"/>
  <c r="E502" i="2"/>
  <c r="E503" i="2"/>
  <c r="E505" i="2"/>
  <c r="E508" i="2"/>
  <c r="E509" i="2"/>
  <c r="E512" i="2"/>
  <c r="E513" i="2"/>
  <c r="E514" i="2"/>
  <c r="E515" i="2"/>
  <c r="E518" i="2"/>
  <c r="E519" i="2"/>
  <c r="E520" i="2"/>
  <c r="E521" i="2"/>
  <c r="E523" i="2"/>
  <c r="E525" i="2"/>
  <c r="E539" i="2"/>
  <c r="E540" i="2"/>
  <c r="E553" i="2"/>
  <c r="E561" i="2"/>
  <c r="E578" i="2"/>
  <c r="E595" i="2"/>
  <c r="E613" i="2"/>
  <c r="E619" i="2"/>
  <c r="E626" i="2"/>
  <c r="E627" i="2"/>
  <c r="E632" i="2"/>
  <c r="E634" i="2"/>
  <c r="E637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363" i="2"/>
  <c r="E417" i="2"/>
  <c r="E554" i="2"/>
  <c r="E631" i="2"/>
  <c r="E635" i="2"/>
  <c r="E625" i="2"/>
  <c r="E630" i="2"/>
  <c r="E522" i="2"/>
  <c r="E517" i="2"/>
  <c r="E349" i="2"/>
  <c r="E463" i="2"/>
  <c r="E618" i="2"/>
  <c r="E361" i="2"/>
  <c r="E407" i="2"/>
  <c r="E343" i="2"/>
  <c r="E389" i="2"/>
  <c r="E485" i="2"/>
  <c r="E527" i="2"/>
  <c r="E374" i="2"/>
  <c r="E461" i="2"/>
  <c r="E345" i="2"/>
  <c r="E378" i="2"/>
  <c r="E538" i="2"/>
  <c r="E557" i="2"/>
  <c r="E577" i="2"/>
  <c r="E609" i="2"/>
  <c r="E610" i="2"/>
  <c r="E564" i="2"/>
  <c r="E571" i="2"/>
  <c r="E572" i="2"/>
  <c r="E415" i="2"/>
  <c r="E410" i="2"/>
  <c r="E412" i="2"/>
  <c r="E413" i="2"/>
  <c r="E416" i="2"/>
  <c r="E552" i="2"/>
  <c r="E454" i="2"/>
  <c r="E414" i="2"/>
  <c r="E555" i="2"/>
  <c r="E600" i="2"/>
  <c r="E385" i="2"/>
  <c r="E406" i="2"/>
  <c r="E640" i="2"/>
  <c r="E342" i="2"/>
  <c r="E370" i="2"/>
  <c r="E375" i="2"/>
  <c r="E633" i="2"/>
  <c r="E604" i="2"/>
  <c r="E607" i="2"/>
  <c r="E591" i="2"/>
  <c r="E569" i="2"/>
  <c r="E605" i="2"/>
  <c r="E588" i="2"/>
  <c r="E565" i="2"/>
  <c r="E528" i="2"/>
  <c r="E621" i="2"/>
  <c r="E624" i="2"/>
  <c r="E336" i="2"/>
  <c r="E612" i="2"/>
  <c r="E333" i="2"/>
  <c r="E334" i="2"/>
  <c r="E335" i="2"/>
  <c r="E339" i="2"/>
  <c r="E338" i="2"/>
  <c r="E337" i="2"/>
  <c r="E616" i="2"/>
  <c r="E530" i="2"/>
  <c r="E542" i="2"/>
  <c r="E560" i="2"/>
  <c r="E586" i="2"/>
  <c r="E602" i="2"/>
  <c r="E580" i="2"/>
  <c r="E574" i="2"/>
  <c r="E617" i="2"/>
  <c r="E431" i="2"/>
  <c r="E581" i="2"/>
  <c r="E582" i="2"/>
  <c r="E536" i="2"/>
  <c r="E531" i="2"/>
  <c r="E541" i="2"/>
  <c r="E606" i="2"/>
  <c r="E589" i="2"/>
  <c r="E584" i="2"/>
  <c r="E563" i="2"/>
  <c r="E598" i="2"/>
  <c r="E596" i="2"/>
  <c r="E615" i="2"/>
  <c r="E537" i="2"/>
  <c r="E405" i="2"/>
  <c r="E533" i="2"/>
  <c r="E558" i="2"/>
  <c r="E603" i="2"/>
  <c r="E623" i="2"/>
  <c r="E543" i="2"/>
  <c r="E570" i="2"/>
  <c r="E611" i="2"/>
  <c r="E575" i="2"/>
  <c r="E529" i="2"/>
  <c r="E559" i="2"/>
  <c r="E440" i="2"/>
  <c r="E566" i="2"/>
  <c r="E579" i="2"/>
  <c r="E545" i="2"/>
  <c r="E601" i="2"/>
  <c r="E593" i="2"/>
  <c r="E430" i="2"/>
  <c r="E547" i="2"/>
  <c r="E576" i="2"/>
  <c r="E544" i="2"/>
  <c r="E550" i="2"/>
  <c r="E411" i="2"/>
  <c r="E594" i="2"/>
  <c r="E532" i="2"/>
  <c r="E535" i="2"/>
  <c r="E597" i="2"/>
  <c r="E608" i="2"/>
  <c r="E534" i="2"/>
  <c r="E548" i="2"/>
  <c r="E549" i="2"/>
  <c r="E599" i="2"/>
  <c r="E443" i="2"/>
  <c r="E445" i="2"/>
  <c r="E510" i="2"/>
  <c r="E380" i="2"/>
  <c r="E404" i="2"/>
  <c r="E457" i="2"/>
  <c r="E511" i="2"/>
  <c r="E583" i="2"/>
  <c r="E468" i="2"/>
  <c r="E382" i="2"/>
  <c r="E369" i="2"/>
  <c r="E638" i="2"/>
  <c r="E487" i="2"/>
  <c r="E368" i="2"/>
  <c r="E663" i="2"/>
  <c r="E664" i="2"/>
  <c r="E665" i="2"/>
  <c r="E666" i="2"/>
  <c r="E667" i="2"/>
  <c r="E668" i="2"/>
  <c r="E669" i="2"/>
  <c r="E670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6" i="2"/>
  <c r="E877" i="2"/>
  <c r="E878" i="2"/>
  <c r="E879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2304" i="2"/>
  <c r="E995" i="2"/>
  <c r="E996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7" i="2"/>
  <c r="E1058" i="2"/>
  <c r="E1059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81" i="2"/>
  <c r="E1182" i="2"/>
  <c r="E1183" i="2"/>
  <c r="E1184" i="2"/>
  <c r="E1185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51" i="2"/>
  <c r="E1252" i="2"/>
  <c r="E1253" i="2"/>
  <c r="E1254" i="2"/>
  <c r="E1255" i="2"/>
  <c r="E1256" i="2"/>
  <c r="E1257" i="2"/>
  <c r="E1258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8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7" i="2"/>
  <c r="E1468" i="2"/>
  <c r="E1469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4" i="2"/>
  <c r="E1555" i="2"/>
  <c r="E1556" i="2"/>
  <c r="E1557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8" i="2"/>
  <c r="E1609" i="2"/>
  <c r="E1611" i="2"/>
  <c r="E1612" i="2"/>
  <c r="E1613" i="2"/>
  <c r="E1614" i="2"/>
  <c r="E1615" i="2"/>
  <c r="E1616" i="2"/>
  <c r="E1618" i="2"/>
  <c r="E1619" i="2"/>
  <c r="E1620" i="2"/>
  <c r="E1621" i="2"/>
  <c r="E1622" i="2"/>
  <c r="E1623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8" i="2"/>
  <c r="E1659" i="2"/>
  <c r="E1660" i="2"/>
  <c r="E1661" i="2"/>
  <c r="E1662" i="2"/>
  <c r="E1663" i="2"/>
  <c r="E1664" i="2"/>
  <c r="E1665" i="2"/>
  <c r="E1666" i="2"/>
  <c r="E1668" i="2"/>
  <c r="E1669" i="2"/>
  <c r="E1670" i="2"/>
  <c r="E1671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2" i="2"/>
  <c r="E1723" i="2"/>
  <c r="E1724" i="2"/>
  <c r="E1725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3" i="2"/>
  <c r="E1764" i="2"/>
  <c r="E1765" i="2"/>
  <c r="E1766" i="2"/>
  <c r="E1769" i="2"/>
  <c r="E1770" i="2"/>
  <c r="E1771" i="2"/>
  <c r="E1772" i="2"/>
  <c r="E1774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999" i="2"/>
  <c r="E2000" i="2"/>
  <c r="E2001" i="2"/>
  <c r="E2002" i="2"/>
  <c r="E2003" i="2"/>
  <c r="E2004" i="2"/>
  <c r="E2005" i="2"/>
  <c r="E2007" i="2"/>
  <c r="E2023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59" i="2"/>
  <c r="E2060" i="2"/>
  <c r="E2063" i="2"/>
  <c r="E2067" i="2"/>
  <c r="E2070" i="2"/>
  <c r="E2071" i="2"/>
  <c r="E2072" i="2"/>
  <c r="E2073" i="2"/>
  <c r="E2074" i="2"/>
  <c r="E2076" i="2"/>
  <c r="E2077" i="2"/>
  <c r="E2078" i="2"/>
  <c r="E2079" i="2"/>
  <c r="E2080" i="2"/>
  <c r="E2091" i="2"/>
  <c r="E2092" i="2"/>
  <c r="E2095" i="2"/>
  <c r="E2096" i="2"/>
  <c r="E2097" i="2"/>
  <c r="E2098" i="2"/>
  <c r="E2099" i="2"/>
  <c r="E2100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6" i="2"/>
  <c r="E2127" i="2"/>
  <c r="E2128" i="2"/>
  <c r="E2173" i="2"/>
  <c r="E2174" i="2"/>
  <c r="E2175" i="2"/>
  <c r="E2176" i="2"/>
  <c r="E2177" i="2"/>
  <c r="E2178" i="2"/>
  <c r="E2179" i="2"/>
  <c r="E219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4" i="2"/>
  <c r="E2225" i="2"/>
  <c r="E2226" i="2"/>
  <c r="E2227" i="2"/>
  <c r="E2228" i="2"/>
  <c r="E2229" i="2"/>
  <c r="E2230" i="2"/>
  <c r="E2231" i="2"/>
  <c r="E2232" i="2"/>
  <c r="E2233" i="2"/>
  <c r="E2238" i="2"/>
  <c r="E2239" i="2"/>
  <c r="E2240" i="2"/>
  <c r="E2241" i="2"/>
  <c r="E2242" i="2"/>
  <c r="E2243" i="2"/>
  <c r="E2244" i="2"/>
  <c r="E2249" i="2"/>
  <c r="E2250" i="2"/>
  <c r="E2251" i="2"/>
  <c r="E2252" i="2"/>
  <c r="E2253" i="2"/>
  <c r="E2259" i="2"/>
  <c r="E2260" i="2"/>
  <c r="E2261" i="2"/>
  <c r="E2262" i="2"/>
  <c r="E2263" i="2"/>
  <c r="E2264" i="2"/>
  <c r="E2273" i="2"/>
  <c r="E2274" i="2"/>
  <c r="E2275" i="2"/>
  <c r="E2276" i="2"/>
  <c r="E2281" i="2"/>
  <c r="E2282" i="2"/>
  <c r="E2294" i="2"/>
  <c r="E2295" i="2"/>
  <c r="E2296" i="2"/>
  <c r="E2297" i="2"/>
  <c r="E2298" i="2"/>
  <c r="E2299" i="2"/>
  <c r="E2300" i="2"/>
  <c r="E2301" i="2"/>
  <c r="E2310" i="2"/>
  <c r="E2312" i="2"/>
  <c r="E2313" i="2"/>
  <c r="E2314" i="2"/>
  <c r="E2315" i="2"/>
  <c r="E2316" i="2"/>
  <c r="E2317" i="2"/>
  <c r="E2318" i="2"/>
  <c r="E2320" i="2"/>
  <c r="E2321" i="2"/>
  <c r="E2322" i="2"/>
  <c r="E2323" i="2"/>
  <c r="E2324" i="2"/>
  <c r="E2325" i="2"/>
  <c r="E2327" i="2"/>
  <c r="E2328" i="2"/>
  <c r="E2329" i="2"/>
  <c r="E2330" i="2"/>
  <c r="E2331" i="2"/>
  <c r="E2332" i="2"/>
  <c r="E2333" i="2"/>
  <c r="E2334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7" i="2"/>
  <c r="E2358" i="2"/>
  <c r="E2359" i="2"/>
  <c r="E2360" i="2"/>
  <c r="E2361" i="2"/>
  <c r="E2362" i="2"/>
  <c r="E3743" i="2"/>
  <c r="E2385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1" i="2"/>
  <c r="E2422" i="2"/>
  <c r="E2446" i="2"/>
  <c r="E2447" i="2"/>
  <c r="E2448" i="2"/>
  <c r="E2449" i="2"/>
  <c r="E2450" i="2"/>
  <c r="E2451" i="2"/>
  <c r="E2452" i="2"/>
  <c r="E2453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3" i="2"/>
  <c r="E2474" i="2"/>
  <c r="E2480" i="2"/>
  <c r="E2481" i="2"/>
  <c r="E2482" i="2"/>
  <c r="E2483" i="2"/>
  <c r="E2484" i="2"/>
  <c r="E2485" i="2"/>
  <c r="E2487" i="2"/>
  <c r="E2489" i="2"/>
  <c r="E2490" i="2"/>
  <c r="E2493" i="2"/>
  <c r="E2494" i="2"/>
  <c r="E2495" i="2"/>
  <c r="E2497" i="2"/>
  <c r="E2498" i="2"/>
  <c r="E2499" i="2"/>
  <c r="E2500" i="2"/>
  <c r="E2501" i="2"/>
  <c r="E2502" i="2"/>
  <c r="E2514" i="2"/>
  <c r="E2515" i="2"/>
  <c r="E2516" i="2"/>
  <c r="E2517" i="2"/>
  <c r="E2518" i="2"/>
  <c r="E2519" i="2"/>
  <c r="E2520" i="2"/>
  <c r="E2523" i="2"/>
  <c r="E2524" i="2"/>
  <c r="E2527" i="2"/>
  <c r="E2528" i="2"/>
  <c r="E2529" i="2"/>
  <c r="E2530" i="2"/>
  <c r="E2531" i="2"/>
  <c r="E2532" i="2"/>
  <c r="E2533" i="2"/>
  <c r="E2535" i="2"/>
  <c r="E2536" i="2"/>
  <c r="E2537" i="2"/>
  <c r="E2539" i="2"/>
  <c r="E2540" i="2"/>
  <c r="E2552" i="2"/>
  <c r="E2553" i="2"/>
  <c r="E2554" i="2"/>
  <c r="E2555" i="2"/>
  <c r="E2556" i="2"/>
  <c r="E2557" i="2"/>
  <c r="E2561" i="2"/>
  <c r="E2562" i="2"/>
  <c r="E2563" i="2"/>
  <c r="E2564" i="2"/>
  <c r="E2565" i="2"/>
  <c r="E2566" i="2"/>
  <c r="E2567" i="2"/>
  <c r="E2568" i="2"/>
  <c r="E2569" i="2"/>
  <c r="E2572" i="2"/>
  <c r="E2574" i="2"/>
  <c r="E2575" i="2"/>
  <c r="E2576" i="2"/>
  <c r="E2577" i="2"/>
  <c r="E2578" i="2"/>
  <c r="E2580" i="2"/>
  <c r="E2581" i="2"/>
  <c r="E2582" i="2"/>
  <c r="E2583" i="2"/>
  <c r="E2584" i="2"/>
  <c r="E2585" i="2"/>
  <c r="E2586" i="2"/>
  <c r="E2587" i="2"/>
  <c r="E2598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782" i="2"/>
  <c r="E2783" i="2"/>
  <c r="E2784" i="2"/>
  <c r="E2876" i="2"/>
  <c r="E2907" i="2"/>
  <c r="E2908" i="2"/>
  <c r="E2910" i="2"/>
  <c r="E2911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8" i="2"/>
  <c r="E3019" i="2"/>
  <c r="E3020" i="2"/>
  <c r="E3021" i="2"/>
  <c r="E3023" i="2"/>
  <c r="E3024" i="2"/>
  <c r="E3025" i="2"/>
  <c r="E3026" i="2"/>
  <c r="E3027" i="2"/>
  <c r="E3028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313" i="2"/>
  <c r="E3314" i="2"/>
  <c r="E3317" i="2"/>
  <c r="E3318" i="2"/>
  <c r="E3319" i="2"/>
  <c r="E3329" i="2"/>
  <c r="E3330" i="2"/>
  <c r="E3331" i="2"/>
  <c r="E3332" i="2"/>
  <c r="E3333" i="2"/>
  <c r="E3334" i="2"/>
  <c r="E3343" i="2"/>
  <c r="E3344" i="2"/>
  <c r="E3345" i="2"/>
  <c r="E3346" i="2"/>
  <c r="E3388" i="2"/>
  <c r="E3389" i="2"/>
  <c r="E3395" i="2"/>
  <c r="E3398" i="2"/>
  <c r="E3399" i="2"/>
  <c r="E3407" i="2"/>
  <c r="E3412" i="2"/>
  <c r="E3413" i="2"/>
  <c r="E3414" i="2"/>
  <c r="E3415" i="2"/>
  <c r="E3417" i="2"/>
  <c r="E3418" i="2"/>
  <c r="E3428" i="2"/>
  <c r="E3429" i="2"/>
  <c r="E3430" i="2"/>
  <c r="E3431" i="2"/>
  <c r="E3432" i="2"/>
  <c r="E3433" i="2"/>
  <c r="E3434" i="2"/>
  <c r="E3435" i="2"/>
  <c r="E3436" i="2"/>
  <c r="E3437" i="2"/>
  <c r="E3438" i="2"/>
  <c r="E3441" i="2"/>
  <c r="E3505" i="2"/>
  <c r="E3506" i="2"/>
  <c r="E3518" i="2"/>
  <c r="E3519" i="2"/>
  <c r="E3520" i="2"/>
  <c r="E3521" i="2"/>
  <c r="E3522" i="2"/>
  <c r="E3523" i="2"/>
  <c r="E3524" i="2"/>
  <c r="E3525" i="2"/>
  <c r="E3526" i="2"/>
  <c r="E3546" i="2"/>
  <c r="E3554" i="2"/>
  <c r="E3555" i="2"/>
  <c r="E3556" i="2"/>
  <c r="E3557" i="2"/>
  <c r="E3558" i="2"/>
  <c r="E3559" i="2"/>
  <c r="E3560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91" i="2"/>
  <c r="E3592" i="2"/>
  <c r="E3593" i="2"/>
  <c r="E3594" i="2"/>
  <c r="E3603" i="2"/>
  <c r="E3604" i="2"/>
  <c r="E3605" i="2"/>
  <c r="E3606" i="2"/>
  <c r="E3607" i="2"/>
  <c r="E3608" i="2"/>
  <c r="E3609" i="2"/>
  <c r="E3610" i="2"/>
  <c r="E3613" i="2"/>
  <c r="E3614" i="2"/>
  <c r="E3615" i="2"/>
  <c r="E3616" i="2"/>
  <c r="E3619" i="2"/>
  <c r="E3620" i="2"/>
  <c r="E3621" i="2"/>
  <c r="E3625" i="2"/>
  <c r="E3626" i="2"/>
  <c r="E3627" i="2"/>
  <c r="E3628" i="2"/>
  <c r="E3632" i="2"/>
  <c r="E3636" i="2"/>
  <c r="E3637" i="2"/>
  <c r="E3638" i="2"/>
  <c r="E3640" i="2"/>
  <c r="E3644" i="2"/>
  <c r="E3645" i="2"/>
  <c r="E3646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6" i="2"/>
  <c r="E3668" i="2"/>
  <c r="E3669" i="2"/>
  <c r="E3670" i="2"/>
  <c r="E3671" i="2"/>
  <c r="E3672" i="2"/>
  <c r="E3679" i="2"/>
  <c r="E3680" i="2"/>
  <c r="E3681" i="2"/>
  <c r="E3683" i="2"/>
  <c r="E3684" i="2"/>
  <c r="E3685" i="2"/>
  <c r="E3686" i="2"/>
  <c r="E3687" i="2"/>
  <c r="E3688" i="2"/>
  <c r="E3689" i="2"/>
  <c r="E3691" i="2"/>
  <c r="E3702" i="2"/>
  <c r="E3703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29" i="2"/>
  <c r="E3730" i="2"/>
  <c r="E3731" i="2"/>
  <c r="E3732" i="2"/>
  <c r="E3736" i="2"/>
  <c r="E3737" i="2"/>
  <c r="E3738" i="2"/>
  <c r="E3739" i="2"/>
  <c r="E3740" i="2"/>
  <c r="E3741" i="2"/>
  <c r="E3764" i="2"/>
  <c r="E3765" i="2"/>
  <c r="E3766" i="2"/>
  <c r="E3768" i="2"/>
  <c r="E3769" i="2"/>
  <c r="E3770" i="2"/>
  <c r="E3771" i="2"/>
  <c r="E3772" i="2"/>
  <c r="E3773" i="2"/>
  <c r="E3774" i="2"/>
  <c r="E3779" i="2"/>
  <c r="E3780" i="2"/>
  <c r="E3781" i="2"/>
  <c r="E3782" i="2"/>
  <c r="E3783" i="2"/>
  <c r="E3784" i="2"/>
  <c r="E3793" i="2"/>
  <c r="E3794" i="2"/>
  <c r="E3795" i="2"/>
  <c r="E3796" i="2"/>
  <c r="E3798" i="2"/>
  <c r="E3799" i="2"/>
  <c r="E3800" i="2"/>
  <c r="E3801" i="2"/>
  <c r="E3802" i="2"/>
  <c r="E3803" i="2"/>
  <c r="E3804" i="2"/>
  <c r="E3805" i="2"/>
  <c r="E3815" i="2"/>
  <c r="E3816" i="2"/>
  <c r="E3817" i="2"/>
  <c r="E3818" i="2"/>
  <c r="E3819" i="2"/>
  <c r="E3820" i="2"/>
  <c r="E3821" i="2"/>
  <c r="E3822" i="2"/>
  <c r="E3823" i="2"/>
  <c r="E3828" i="2"/>
  <c r="E3829" i="2"/>
  <c r="E3830" i="2"/>
  <c r="E3887" i="2"/>
  <c r="E3891" i="2"/>
  <c r="E3892" i="2"/>
  <c r="E3893" i="2"/>
  <c r="E3894" i="2"/>
  <c r="E3895" i="2"/>
  <c r="E3896" i="2"/>
  <c r="E3900" i="2"/>
  <c r="E3901" i="2"/>
  <c r="E3973" i="2"/>
  <c r="E3974" i="2"/>
  <c r="E3975" i="2"/>
  <c r="E3976" i="2"/>
  <c r="E3977" i="2"/>
  <c r="E3978" i="2"/>
  <c r="E3983" i="2"/>
  <c r="E3984" i="2"/>
  <c r="E3985" i="2"/>
  <c r="E3986" i="2"/>
  <c r="E3987" i="2"/>
  <c r="E3989" i="2"/>
  <c r="E3990" i="2"/>
  <c r="E3991" i="2"/>
  <c r="E3992" i="2"/>
  <c r="E3993" i="2"/>
  <c r="E3995" i="2"/>
  <c r="E3996" i="2"/>
  <c r="E3997" i="2"/>
  <c r="E3998" i="2"/>
  <c r="E4002" i="2"/>
  <c r="E4003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6" i="2"/>
  <c r="E4027" i="2"/>
  <c r="E4028" i="2"/>
  <c r="E4023" i="2"/>
  <c r="E4040" i="2"/>
  <c r="E4044" i="2"/>
  <c r="E4045" i="2"/>
  <c r="E4046" i="2"/>
  <c r="E4047" i="2"/>
  <c r="E4048" i="2"/>
  <c r="E4049" i="2"/>
  <c r="E7" i="2"/>
  <c r="M2267" i="38"/>
  <c r="R487" i="2"/>
  <c r="Q487" i="2"/>
  <c r="M1796" i="38"/>
  <c r="M1797" i="38"/>
  <c r="R1792" i="2"/>
  <c r="K1792" i="2"/>
  <c r="M1798" i="38"/>
  <c r="R1391" i="2"/>
  <c r="R1392" i="2"/>
  <c r="R1393" i="2"/>
  <c r="R1394" i="2"/>
  <c r="R1395" i="2"/>
  <c r="R1396" i="2"/>
  <c r="AJ1511" i="2"/>
  <c r="K1467" i="2"/>
  <c r="Q702" i="38"/>
  <c r="P702" i="38"/>
  <c r="O702" i="38"/>
  <c r="L702" i="38"/>
  <c r="K702" i="38"/>
  <c r="J702" i="38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G695" i="2"/>
  <c r="AH695" i="2"/>
  <c r="AI695" i="2"/>
  <c r="AJ695" i="2"/>
  <c r="R694" i="2"/>
  <c r="R695" i="2" s="1"/>
  <c r="Q694" i="2"/>
  <c r="K694" i="2"/>
  <c r="S663" i="2"/>
  <c r="AJ703" i="2"/>
  <c r="AJ1189" i="2"/>
  <c r="K858" i="38"/>
  <c r="L858" i="38"/>
  <c r="O858" i="38"/>
  <c r="P858" i="38"/>
  <c r="Q858" i="38"/>
  <c r="F633" i="2"/>
  <c r="F3043" i="2"/>
  <c r="F2405" i="2"/>
  <c r="F2357" i="2"/>
  <c r="F2314" i="2"/>
  <c r="F2263" i="2"/>
  <c r="F2080" i="2"/>
  <c r="F2079" i="2"/>
  <c r="F2078" i="2"/>
  <c r="F1807" i="2"/>
  <c r="F1799" i="2"/>
  <c r="F1798" i="2"/>
  <c r="F1797" i="2"/>
  <c r="F1796" i="2"/>
  <c r="F1795" i="2"/>
  <c r="F1794" i="2"/>
  <c r="F1793" i="2"/>
  <c r="F1522" i="2"/>
  <c r="F1521" i="2"/>
  <c r="F1520" i="2"/>
  <c r="F1519" i="2"/>
  <c r="F1518" i="2"/>
  <c r="F1517" i="2"/>
  <c r="F1516" i="2"/>
  <c r="F1515" i="2"/>
  <c r="F1514" i="2"/>
  <c r="F1513" i="2"/>
  <c r="F1361" i="2"/>
  <c r="F1243" i="2"/>
  <c r="F1242" i="2"/>
  <c r="F1157" i="2"/>
  <c r="F1156" i="2"/>
  <c r="F1155" i="2"/>
  <c r="F1030" i="2"/>
  <c r="F1029" i="2"/>
  <c r="F784" i="2"/>
  <c r="F783" i="2"/>
  <c r="F782" i="2"/>
  <c r="F701" i="2"/>
  <c r="F601" i="2"/>
  <c r="F611" i="2"/>
  <c r="F623" i="2"/>
  <c r="F533" i="2"/>
  <c r="F405" i="2"/>
  <c r="F541" i="2"/>
  <c r="F531" i="2"/>
  <c r="F560" i="2"/>
  <c r="F542" i="2"/>
  <c r="F335" i="2"/>
  <c r="F334" i="2"/>
  <c r="F333" i="2"/>
  <c r="F612" i="2"/>
  <c r="F141" i="2"/>
  <c r="F42" i="2"/>
  <c r="F39" i="2"/>
  <c r="F38" i="2"/>
  <c r="J858" i="38"/>
  <c r="K1236" i="38"/>
  <c r="L1236" i="38"/>
  <c r="L3661" i="38"/>
  <c r="O3661" i="38"/>
  <c r="P3661" i="38"/>
  <c r="Q3661" i="38"/>
  <c r="O3627" i="38"/>
  <c r="P3627" i="38"/>
  <c r="Q3627" i="38"/>
  <c r="K2571" i="38"/>
  <c r="L2571" i="38"/>
  <c r="O2571" i="38"/>
  <c r="P2571" i="38"/>
  <c r="Q2571" i="38"/>
  <c r="K3661" i="38"/>
  <c r="J2412" i="38"/>
  <c r="O2270" i="38"/>
  <c r="P2270" i="38"/>
  <c r="Q2270" i="38"/>
  <c r="K2217" i="38"/>
  <c r="L2217" i="38"/>
  <c r="O2217" i="38"/>
  <c r="P2217" i="38"/>
  <c r="Q2217" i="38"/>
  <c r="M2217" i="38"/>
  <c r="N2216" i="38"/>
  <c r="N2215" i="38"/>
  <c r="N2214" i="38"/>
  <c r="N2213" i="38"/>
  <c r="N2212" i="38"/>
  <c r="J1242" i="38"/>
  <c r="K1242" i="38"/>
  <c r="L1242" i="38"/>
  <c r="O1242" i="38"/>
  <c r="P1242" i="38"/>
  <c r="Q1242" i="38"/>
  <c r="O1236" i="38"/>
  <c r="P1236" i="38"/>
  <c r="Q1236" i="38"/>
  <c r="O1165" i="38"/>
  <c r="P1165" i="38"/>
  <c r="Q1165" i="38"/>
  <c r="K989" i="38"/>
  <c r="L989" i="38"/>
  <c r="O989" i="38"/>
  <c r="P989" i="38"/>
  <c r="Q989" i="38"/>
  <c r="J1039" i="38"/>
  <c r="K1039" i="38"/>
  <c r="L1039" i="38"/>
  <c r="O1039" i="38"/>
  <c r="P1039" i="38"/>
  <c r="Q1039" i="38"/>
  <c r="K1129" i="38"/>
  <c r="L1129" i="38"/>
  <c r="O1129" i="38"/>
  <c r="P1129" i="38"/>
  <c r="Q1129" i="38"/>
  <c r="O970" i="38"/>
  <c r="P970" i="38"/>
  <c r="Q970" i="38"/>
  <c r="O975" i="38"/>
  <c r="P975" i="38"/>
  <c r="Q975" i="38"/>
  <c r="J928" i="38"/>
  <c r="K928" i="38"/>
  <c r="L928" i="38"/>
  <c r="O928" i="38"/>
  <c r="P928" i="38"/>
  <c r="Q928" i="38"/>
  <c r="J911" i="38"/>
  <c r="J912" i="38" s="1"/>
  <c r="J891" i="38"/>
  <c r="K710" i="38"/>
  <c r="L710" i="38"/>
  <c r="J312" i="38"/>
  <c r="K312" i="38"/>
  <c r="L312" i="38"/>
  <c r="O312" i="38"/>
  <c r="P312" i="38"/>
  <c r="Q312" i="38"/>
  <c r="J2546" i="38"/>
  <c r="Q3708" i="38"/>
  <c r="P3708" i="38"/>
  <c r="O3708" i="38"/>
  <c r="L3708" i="38"/>
  <c r="K3708" i="38"/>
  <c r="J3708" i="38"/>
  <c r="Q2910" i="2"/>
  <c r="M2917" i="38" s="1"/>
  <c r="Q2911" i="2"/>
  <c r="M2918" i="38" s="1"/>
  <c r="Q2913" i="2"/>
  <c r="M2920" i="38" s="1"/>
  <c r="Q2914" i="2"/>
  <c r="M2921" i="38" s="1"/>
  <c r="Q2915" i="2"/>
  <c r="M2922" i="38" s="1"/>
  <c r="Q2916" i="2"/>
  <c r="M2923" i="38" s="1"/>
  <c r="Q2917" i="2"/>
  <c r="M2924" i="38" s="1"/>
  <c r="Q2918" i="2"/>
  <c r="M2925" i="38" s="1"/>
  <c r="Q2919" i="2"/>
  <c r="M2926" i="38" s="1"/>
  <c r="Q2920" i="2"/>
  <c r="M2927" i="38" s="1"/>
  <c r="Q2921" i="2"/>
  <c r="M2928" i="38" s="1"/>
  <c r="Q2922" i="2"/>
  <c r="M2929" i="38" s="1"/>
  <c r="Q2923" i="2"/>
  <c r="M2930" i="38" s="1"/>
  <c r="Q2924" i="2"/>
  <c r="M2931" i="38" s="1"/>
  <c r="Q2925" i="2"/>
  <c r="M2932" i="38" s="1"/>
  <c r="Q2926" i="2"/>
  <c r="M2933" i="38" s="1"/>
  <c r="Q2927" i="2"/>
  <c r="M2934" i="38" s="1"/>
  <c r="Q2928" i="2"/>
  <c r="M2935" i="38" s="1"/>
  <c r="Q2929" i="2"/>
  <c r="M2936" i="38" s="1"/>
  <c r="Q2930" i="2"/>
  <c r="M2937" i="38" s="1"/>
  <c r="Q2931" i="2"/>
  <c r="M2938" i="38" s="1"/>
  <c r="Q2932" i="2"/>
  <c r="M2939" i="38" s="1"/>
  <c r="Q2933" i="2"/>
  <c r="M2940" i="38" s="1"/>
  <c r="Q2935" i="2"/>
  <c r="M2942" i="38" s="1"/>
  <c r="Q2936" i="2"/>
  <c r="M2943" i="38" s="1"/>
  <c r="Q2937" i="2"/>
  <c r="M2944" i="38" s="1"/>
  <c r="Q2938" i="2"/>
  <c r="M2945" i="38" s="1"/>
  <c r="Q2939" i="2"/>
  <c r="M2946" i="38" s="1"/>
  <c r="Q2940" i="2"/>
  <c r="M2947" i="38" s="1"/>
  <c r="Q2941" i="2"/>
  <c r="M2948" i="38" s="1"/>
  <c r="Q2942" i="2"/>
  <c r="M2949" i="38" s="1"/>
  <c r="Q2943" i="2"/>
  <c r="M2950" i="38" s="1"/>
  <c r="Q2944" i="2"/>
  <c r="M2951" i="38" s="1"/>
  <c r="Q2945" i="2"/>
  <c r="M2952" i="38" s="1"/>
  <c r="Q2946" i="2"/>
  <c r="M2953" i="38" s="1"/>
  <c r="Q2947" i="2"/>
  <c r="M2954" i="38" s="1"/>
  <c r="Q2948" i="2"/>
  <c r="M2955" i="38" s="1"/>
  <c r="Q2949" i="2"/>
  <c r="M2956" i="38" s="1"/>
  <c r="Q2950" i="2"/>
  <c r="M2957" i="38" s="1"/>
  <c r="Q2951" i="2"/>
  <c r="M2958" i="38" s="1"/>
  <c r="Q2952" i="2"/>
  <c r="M2959" i="38" s="1"/>
  <c r="Q2953" i="2"/>
  <c r="M2960" i="38" s="1"/>
  <c r="Q2954" i="2"/>
  <c r="M2961" i="38" s="1"/>
  <c r="Q2955" i="2"/>
  <c r="M2962" i="38" s="1"/>
  <c r="Q2956" i="2"/>
  <c r="M2963" i="38" s="1"/>
  <c r="Q2957" i="2"/>
  <c r="M2964" i="38" s="1"/>
  <c r="Q2958" i="2"/>
  <c r="M2965" i="38" s="1"/>
  <c r="Q2959" i="2"/>
  <c r="M2966" i="38" s="1"/>
  <c r="Q2960" i="2"/>
  <c r="M2967" i="38" s="1"/>
  <c r="Q2961" i="2"/>
  <c r="M2968" i="38" s="1"/>
  <c r="Q2962" i="2"/>
  <c r="M2969" i="38" s="1"/>
  <c r="Q2963" i="2"/>
  <c r="M2970" i="38" s="1"/>
  <c r="Q2964" i="2"/>
  <c r="M2971" i="38" s="1"/>
  <c r="Q2965" i="2"/>
  <c r="M2972" i="38" s="1"/>
  <c r="Q2966" i="2"/>
  <c r="M2973" i="38" s="1"/>
  <c r="Q2967" i="2"/>
  <c r="M2974" i="38" s="1"/>
  <c r="Q2968" i="2"/>
  <c r="M2975" i="38" s="1"/>
  <c r="Q2969" i="2"/>
  <c r="M2976" i="38" s="1"/>
  <c r="Q2970" i="2"/>
  <c r="M2977" i="38" s="1"/>
  <c r="Q2971" i="2"/>
  <c r="M2978" i="38" s="1"/>
  <c r="Q2972" i="2"/>
  <c r="M2979" i="38" s="1"/>
  <c r="Q2973" i="2"/>
  <c r="M2980" i="38" s="1"/>
  <c r="Q2974" i="2"/>
  <c r="M2981" i="38" s="1"/>
  <c r="Q2975" i="2"/>
  <c r="M2982" i="38" s="1"/>
  <c r="Q2976" i="2"/>
  <c r="M2983" i="38" s="1"/>
  <c r="Q2977" i="2"/>
  <c r="M2984" i="38" s="1"/>
  <c r="Q2978" i="2"/>
  <c r="M2985" i="38" s="1"/>
  <c r="Q2979" i="2"/>
  <c r="M2986" i="38" s="1"/>
  <c r="Q2980" i="2"/>
  <c r="M2987" i="38" s="1"/>
  <c r="Q2981" i="2"/>
  <c r="M2988" i="38" s="1"/>
  <c r="Q2982" i="2"/>
  <c r="M2989" i="38" s="1"/>
  <c r="Q2983" i="2"/>
  <c r="M2990" i="38" s="1"/>
  <c r="Q2984" i="2"/>
  <c r="M2991" i="38" s="1"/>
  <c r="Q2985" i="2"/>
  <c r="M2992" i="38" s="1"/>
  <c r="Q2986" i="2"/>
  <c r="M2993" i="38" s="1"/>
  <c r="Q2987" i="2"/>
  <c r="M2994" i="38" s="1"/>
  <c r="Q2988" i="2"/>
  <c r="M2995" i="38" s="1"/>
  <c r="Q2989" i="2"/>
  <c r="M2996" i="38" s="1"/>
  <c r="Q2990" i="2"/>
  <c r="M2997" i="38" s="1"/>
  <c r="Q2991" i="2"/>
  <c r="M2998" i="38" s="1"/>
  <c r="Q2992" i="2"/>
  <c r="M2999" i="38" s="1"/>
  <c r="Q2993" i="2"/>
  <c r="M3000" i="38" s="1"/>
  <c r="Q2994" i="2"/>
  <c r="M3001" i="38" s="1"/>
  <c r="Q2995" i="2"/>
  <c r="M3002" i="38" s="1"/>
  <c r="Q2996" i="2"/>
  <c r="M3003" i="38" s="1"/>
  <c r="Q2997" i="2"/>
  <c r="M3004" i="38" s="1"/>
  <c r="Q2998" i="2"/>
  <c r="M3005" i="38" s="1"/>
  <c r="Q2999" i="2"/>
  <c r="M3006" i="38" s="1"/>
  <c r="Q3000" i="2"/>
  <c r="M3007" i="38" s="1"/>
  <c r="Q3001" i="2"/>
  <c r="M3008" i="38" s="1"/>
  <c r="Q3002" i="2"/>
  <c r="M3009" i="38" s="1"/>
  <c r="Q3003" i="2"/>
  <c r="M3010" i="38" s="1"/>
  <c r="Q3004" i="2"/>
  <c r="M3011" i="38" s="1"/>
  <c r="Q3005" i="2"/>
  <c r="M3012" i="38" s="1"/>
  <c r="Q3006" i="2"/>
  <c r="M3013" i="38" s="1"/>
  <c r="Q3007" i="2"/>
  <c r="M3014" i="38" s="1"/>
  <c r="Q3008" i="2"/>
  <c r="M3015" i="38" s="1"/>
  <c r="Q3009" i="2"/>
  <c r="M3016" i="38" s="1"/>
  <c r="Q3010" i="2"/>
  <c r="M3017" i="38" s="1"/>
  <c r="Q3011" i="2"/>
  <c r="M3018" i="38" s="1"/>
  <c r="Q3012" i="2"/>
  <c r="M3019" i="38" s="1"/>
  <c r="Q3013" i="2"/>
  <c r="M3020" i="38" s="1"/>
  <c r="Q3014" i="2"/>
  <c r="M3021" i="38" s="1"/>
  <c r="Q3015" i="2"/>
  <c r="M3022" i="38" s="1"/>
  <c r="Q3016" i="2"/>
  <c r="M3023" i="38" s="1"/>
  <c r="Q3018" i="2"/>
  <c r="M3025" i="38" s="1"/>
  <c r="Q3019" i="2"/>
  <c r="M3026" i="38" s="1"/>
  <c r="Q3020" i="2"/>
  <c r="M3027" i="38" s="1"/>
  <c r="Q3021" i="2"/>
  <c r="M3028" i="38" s="1"/>
  <c r="Q3023" i="2"/>
  <c r="M3030" i="38" s="1"/>
  <c r="Q3024" i="2"/>
  <c r="M3031" i="38" s="1"/>
  <c r="Q3025" i="2"/>
  <c r="M3032" i="38" s="1"/>
  <c r="Q3026" i="2"/>
  <c r="M3033" i="38" s="1"/>
  <c r="Q3027" i="2"/>
  <c r="M3034" i="38" s="1"/>
  <c r="Q3028" i="2"/>
  <c r="M3035" i="38" s="1"/>
  <c r="Q3030" i="2"/>
  <c r="M3036" i="38" s="1"/>
  <c r="Q3031" i="2"/>
  <c r="M3038" i="38" s="1"/>
  <c r="Q3032" i="2"/>
  <c r="M3039" i="38" s="1"/>
  <c r="Q3033" i="2"/>
  <c r="M3040" i="38" s="1"/>
  <c r="Q3034" i="2"/>
  <c r="M3041" i="38" s="1"/>
  <c r="Q3035" i="2"/>
  <c r="M3042" i="38" s="1"/>
  <c r="Q3036" i="2"/>
  <c r="M3043" i="38" s="1"/>
  <c r="Q3037" i="2"/>
  <c r="M3044" i="38" s="1"/>
  <c r="Q3038" i="2"/>
  <c r="M3045" i="38" s="1"/>
  <c r="Q3039" i="2"/>
  <c r="M3046" i="38" s="1"/>
  <c r="Q3040" i="2"/>
  <c r="M3047" i="38" s="1"/>
  <c r="Q3041" i="2"/>
  <c r="M3048" i="38" s="1"/>
  <c r="Q3042" i="2"/>
  <c r="M3049" i="38" s="1"/>
  <c r="Q3043" i="2"/>
  <c r="M3050" i="38" s="1"/>
  <c r="Q3044" i="2"/>
  <c r="M3051" i="38" s="1"/>
  <c r="Q3045" i="2"/>
  <c r="M3052" i="38" s="1"/>
  <c r="Q3047" i="2"/>
  <c r="M3054" i="38" s="1"/>
  <c r="Q3046" i="2"/>
  <c r="M3053" i="38" s="1"/>
  <c r="Q2260" i="38"/>
  <c r="P2260" i="38"/>
  <c r="O2260" i="38"/>
  <c r="L2260" i="38"/>
  <c r="K2260" i="38"/>
  <c r="J2260" i="38"/>
  <c r="J2217" i="38"/>
  <c r="Q1199" i="38"/>
  <c r="P1199" i="38"/>
  <c r="O1199" i="38"/>
  <c r="L1199" i="38"/>
  <c r="K1199" i="38"/>
  <c r="J1199" i="38"/>
  <c r="Q1134" i="38"/>
  <c r="Q1135" i="38" s="1"/>
  <c r="P1134" i="38"/>
  <c r="P1135" i="38" s="1"/>
  <c r="O1134" i="38"/>
  <c r="O1135" i="38" s="1"/>
  <c r="L1134" i="38"/>
  <c r="L1135" i="38" s="1"/>
  <c r="K1134" i="38"/>
  <c r="K1135" i="38" s="1"/>
  <c r="J1134" i="38"/>
  <c r="J1135" i="38" s="1"/>
  <c r="J970" i="38"/>
  <c r="A14" i="38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701" i="38" s="1"/>
  <c r="A704" i="38" s="1"/>
  <c r="A705" i="38" s="1"/>
  <c r="A706" i="38" s="1"/>
  <c r="A707" i="38" s="1"/>
  <c r="A708" i="38" s="1"/>
  <c r="A709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3" i="38" s="1"/>
  <c r="A894" i="38" s="1"/>
  <c r="A895" i="38" s="1"/>
  <c r="A899" i="38" s="1"/>
  <c r="A904" i="38" s="1"/>
  <c r="A905" i="38" s="1"/>
  <c r="A906" i="38" s="1"/>
  <c r="A907" i="38" s="1"/>
  <c r="A908" i="38" s="1"/>
  <c r="A909" i="38" s="1"/>
  <c r="A910" i="38" s="1"/>
  <c r="A915" i="38" s="1"/>
  <c r="A916" i="38" s="1"/>
  <c r="A917" i="38" s="1"/>
  <c r="A918" i="38" s="1"/>
  <c r="A921" i="38" s="1"/>
  <c r="A922" i="38" s="1"/>
  <c r="A923" i="38" s="1"/>
  <c r="A924" i="38" s="1"/>
  <c r="A925" i="38" s="1"/>
  <c r="A926" i="38" s="1"/>
  <c r="A927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4" i="38" s="1"/>
  <c r="A945" i="38" s="1"/>
  <c r="A946" i="38" s="1"/>
  <c r="A951" i="38" s="1"/>
  <c r="A956" i="38" s="1"/>
  <c r="A957" i="38" s="1"/>
  <c r="A962" i="38" s="1"/>
  <c r="A965" i="38" s="1"/>
  <c r="A968" i="38" s="1"/>
  <c r="A969" i="38" s="1"/>
  <c r="A972" i="38" s="1"/>
  <c r="A973" i="38" s="1"/>
  <c r="A974" i="38" s="1"/>
  <c r="A977" i="38" s="1"/>
  <c r="A978" i="38" s="1"/>
  <c r="A979" i="38" s="1"/>
  <c r="A980" i="38" s="1"/>
  <c r="A981" i="38" s="1"/>
  <c r="A984" i="38" s="1"/>
  <c r="A987" i="38" s="1"/>
  <c r="A988" i="38" s="1"/>
  <c r="A991" i="38" s="1"/>
  <c r="A996" i="38" s="1"/>
  <c r="A997" i="38" s="1"/>
  <c r="A1002" i="38" s="1"/>
  <c r="A1003" i="38" s="1"/>
  <c r="A1004" i="38" s="1"/>
  <c r="A1005" i="38" s="1"/>
  <c r="A1006" i="38" s="1"/>
  <c r="A1007" i="38" s="1"/>
  <c r="A1008" i="38" s="1"/>
  <c r="A1009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6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41" i="38" s="1"/>
  <c r="A1042" i="38" s="1"/>
  <c r="A1043" i="38" s="1"/>
  <c r="A1044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33" i="38" s="1"/>
  <c r="A1138" i="38" s="1"/>
  <c r="A1139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61" i="38" s="1"/>
  <c r="A1162" i="38" s="1"/>
  <c r="A1163" i="38" s="1"/>
  <c r="A1164" i="38" s="1"/>
  <c r="A1167" i="38" s="1"/>
  <c r="A1172" i="38" s="1"/>
  <c r="A1175" i="38" s="1"/>
  <c r="A1178" i="38" s="1"/>
  <c r="A1183" i="38" s="1"/>
  <c r="A1184" i="38" s="1"/>
  <c r="A1185" i="38" s="1"/>
  <c r="A1186" i="38" s="1"/>
  <c r="A1189" i="38" s="1"/>
  <c r="A1190" i="38" s="1"/>
  <c r="A1191" i="38" s="1"/>
  <c r="A1192" i="38" s="1"/>
  <c r="A1193" i="38" s="1"/>
  <c r="A1194" i="38" s="1"/>
  <c r="A1195" i="38" s="1"/>
  <c r="A1198" i="38" s="1"/>
  <c r="A1201" i="38" s="1"/>
  <c r="A1202" i="38" s="1"/>
  <c r="A1205" i="38" s="1"/>
  <c r="A1210" i="38" s="1"/>
  <c r="A1211" i="38" s="1"/>
  <c r="A1212" i="38" s="1"/>
  <c r="A1213" i="38" s="1"/>
  <c r="A1214" i="38" s="1"/>
  <c r="A1215" i="38" s="1"/>
  <c r="A1216" i="38" s="1"/>
  <c r="A1221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8" i="38" s="1"/>
  <c r="A1239" i="38" s="1"/>
  <c r="A1240" i="38" s="1"/>
  <c r="A1241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62" i="38" s="1"/>
  <c r="A1263" i="38" s="1"/>
  <c r="A1264" i="38" s="1"/>
  <c r="A1265" i="38" s="1"/>
  <c r="A1266" i="38" s="1"/>
  <c r="A1269" i="38" s="1"/>
  <c r="A1270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9" i="38" s="1"/>
  <c r="O4014" i="38"/>
  <c r="Q4003" i="38"/>
  <c r="Q4004" i="38" s="1"/>
  <c r="P4003" i="38"/>
  <c r="P4004" i="38" s="1"/>
  <c r="O4003" i="38"/>
  <c r="O4004" i="38" s="1"/>
  <c r="L4003" i="38"/>
  <c r="L4004" i="38" s="1"/>
  <c r="K4003" i="38"/>
  <c r="K4004" i="38" s="1"/>
  <c r="J4003" i="38"/>
  <c r="J4004" i="38" s="1"/>
  <c r="Q3996" i="38"/>
  <c r="Q3997" i="38" s="1"/>
  <c r="P3996" i="38"/>
  <c r="P3997" i="38" s="1"/>
  <c r="O3996" i="38"/>
  <c r="O3997" i="38" s="1"/>
  <c r="L3997" i="38"/>
  <c r="K3997" i="38"/>
  <c r="J3997" i="38"/>
  <c r="Q3907" i="38"/>
  <c r="P3907" i="38"/>
  <c r="Q3829" i="38"/>
  <c r="Q3830" i="38" s="1"/>
  <c r="P3829" i="38"/>
  <c r="O3829" i="38"/>
  <c r="O3830" i="38" s="1"/>
  <c r="L3829" i="38"/>
  <c r="L3830" i="38" s="1"/>
  <c r="K3829" i="38"/>
  <c r="K3830" i="38" s="1"/>
  <c r="J3829" i="38"/>
  <c r="J3830" i="38" s="1"/>
  <c r="J3823" i="38"/>
  <c r="Q3739" i="38"/>
  <c r="Q3743" i="38" s="1"/>
  <c r="P3739" i="38"/>
  <c r="P3743" i="38" s="1"/>
  <c r="O3739" i="38"/>
  <c r="O3743" i="38" s="1"/>
  <c r="L3739" i="38"/>
  <c r="L3743" i="38" s="1"/>
  <c r="K3739" i="38"/>
  <c r="K3743" i="38" s="1"/>
  <c r="J3739" i="38"/>
  <c r="J3743" i="38" s="1"/>
  <c r="J3693" i="38"/>
  <c r="Q3694" i="38"/>
  <c r="P3694" i="38"/>
  <c r="O3694" i="38"/>
  <c r="L3694" i="38"/>
  <c r="K3694" i="38"/>
  <c r="Q3678" i="38"/>
  <c r="P3678" i="38"/>
  <c r="O3678" i="38"/>
  <c r="Q3669" i="38"/>
  <c r="P3669" i="38"/>
  <c r="O3669" i="38"/>
  <c r="L3669" i="38"/>
  <c r="K3669" i="38"/>
  <c r="J3669" i="38"/>
  <c r="J3661" i="38"/>
  <c r="Q3655" i="38"/>
  <c r="P3655" i="38"/>
  <c r="O3655" i="38"/>
  <c r="J3655" i="38"/>
  <c r="Q3610" i="38"/>
  <c r="P3610" i="38"/>
  <c r="Q3566" i="38"/>
  <c r="Q3567" i="38" s="1"/>
  <c r="P3566" i="38"/>
  <c r="P3567" i="38" s="1"/>
  <c r="O3566" i="38"/>
  <c r="O3567" i="38" s="1"/>
  <c r="L3566" i="38"/>
  <c r="L3567" i="38" s="1"/>
  <c r="K3566" i="38"/>
  <c r="K3567" i="38" s="1"/>
  <c r="J3566" i="38"/>
  <c r="J3567" i="38" s="1"/>
  <c r="Q3531" i="38"/>
  <c r="P3531" i="38"/>
  <c r="O3531" i="38"/>
  <c r="L3531" i="38"/>
  <c r="K3531" i="38"/>
  <c r="J3531" i="38"/>
  <c r="Q3528" i="38"/>
  <c r="P3528" i="38"/>
  <c r="O3528" i="38"/>
  <c r="L3528" i="38"/>
  <c r="K3528" i="38"/>
  <c r="J3528" i="38"/>
  <c r="Q2617" i="38"/>
  <c r="Q2618" i="38" s="1"/>
  <c r="P2617" i="38"/>
  <c r="P2618" i="38" s="1"/>
  <c r="O2617" i="38"/>
  <c r="O2618" i="38" s="1"/>
  <c r="L2617" i="38"/>
  <c r="L2618" i="38" s="1"/>
  <c r="K2617" i="38"/>
  <c r="K2618" i="38" s="1"/>
  <c r="J2617" i="38"/>
  <c r="J2618" i="38" s="1"/>
  <c r="J2568" i="38"/>
  <c r="Q2525" i="38"/>
  <c r="P2525" i="38"/>
  <c r="O2525" i="38"/>
  <c r="L2525" i="38"/>
  <c r="K2525" i="38"/>
  <c r="J2525" i="38"/>
  <c r="Q2508" i="38"/>
  <c r="P2508" i="38"/>
  <c r="O2508" i="38"/>
  <c r="L2508" i="38"/>
  <c r="J2508" i="38"/>
  <c r="J2504" i="38"/>
  <c r="J2500" i="38"/>
  <c r="Q2491" i="38"/>
  <c r="P2491" i="38"/>
  <c r="O2491" i="38"/>
  <c r="L2491" i="38"/>
  <c r="K2491" i="38"/>
  <c r="J2491" i="38"/>
  <c r="J2480" i="38"/>
  <c r="J2464" i="38"/>
  <c r="J2365" i="38"/>
  <c r="N2325" i="38"/>
  <c r="J2321" i="38"/>
  <c r="J2322" i="38" s="1"/>
  <c r="Q2306" i="38"/>
  <c r="Q2307" i="38" s="1"/>
  <c r="P2306" i="38"/>
  <c r="P2307" i="38" s="1"/>
  <c r="O2306" i="38"/>
  <c r="O2307" i="38" s="1"/>
  <c r="L2306" i="38"/>
  <c r="L2307" i="38" s="1"/>
  <c r="K2306" i="38"/>
  <c r="K2307" i="38" s="1"/>
  <c r="J2306" i="38"/>
  <c r="J2307" i="38" s="1"/>
  <c r="Q2240" i="38"/>
  <c r="P2240" i="38"/>
  <c r="O2240" i="38"/>
  <c r="L2240" i="38"/>
  <c r="K2240" i="38"/>
  <c r="J2240" i="38"/>
  <c r="Q2237" i="38"/>
  <c r="P2237" i="38"/>
  <c r="O2237" i="38"/>
  <c r="L2237" i="38"/>
  <c r="K2237" i="38"/>
  <c r="J2237" i="38"/>
  <c r="Q2232" i="38"/>
  <c r="P2232" i="38"/>
  <c r="O2232" i="38"/>
  <c r="L2232" i="38"/>
  <c r="K2232" i="38"/>
  <c r="J2232" i="38"/>
  <c r="Q2030" i="38"/>
  <c r="P2030" i="38"/>
  <c r="O2030" i="38"/>
  <c r="J2030" i="38"/>
  <c r="Q1300" i="38"/>
  <c r="Q1301" i="38" s="1"/>
  <c r="P1300" i="38"/>
  <c r="P1301" i="38" s="1"/>
  <c r="O1300" i="38"/>
  <c r="O1301" i="38" s="1"/>
  <c r="M1300" i="38"/>
  <c r="L1300" i="38"/>
  <c r="L1301" i="38" s="1"/>
  <c r="K1300" i="38"/>
  <c r="K1301" i="38" s="1"/>
  <c r="J1300" i="38"/>
  <c r="J1301" i="38" s="1"/>
  <c r="Q1271" i="38"/>
  <c r="P1271" i="38"/>
  <c r="O1271" i="38"/>
  <c r="L1271" i="38"/>
  <c r="K1271" i="38"/>
  <c r="J1271" i="38"/>
  <c r="J1267" i="38"/>
  <c r="J1236" i="38"/>
  <c r="Q1222" i="38"/>
  <c r="P1222" i="38"/>
  <c r="O1222" i="38"/>
  <c r="M1222" i="38"/>
  <c r="L1222" i="38"/>
  <c r="K1222" i="38"/>
  <c r="J1222" i="38"/>
  <c r="N1221" i="38"/>
  <c r="N1222" i="38" s="1"/>
  <c r="Q1217" i="38"/>
  <c r="Q1218" i="38" s="1"/>
  <c r="P1217" i="38"/>
  <c r="P1218" i="38" s="1"/>
  <c r="O1217" i="38"/>
  <c r="O1218" i="38" s="1"/>
  <c r="L1217" i="38"/>
  <c r="L1218" i="38" s="1"/>
  <c r="K1217" i="38"/>
  <c r="K1218" i="38" s="1"/>
  <c r="J1217" i="38"/>
  <c r="J1218" i="38" s="1"/>
  <c r="Q1206" i="38"/>
  <c r="P1206" i="38"/>
  <c r="O1206" i="38"/>
  <c r="L1206" i="38"/>
  <c r="K1206" i="38"/>
  <c r="J1206" i="38"/>
  <c r="Q1203" i="38"/>
  <c r="P1203" i="38"/>
  <c r="O1203" i="38"/>
  <c r="L1203" i="38"/>
  <c r="K1203" i="38"/>
  <c r="J1203" i="38"/>
  <c r="Q1179" i="38"/>
  <c r="P1179" i="38"/>
  <c r="O1179" i="38"/>
  <c r="L1179" i="38"/>
  <c r="K1179" i="38"/>
  <c r="J1179" i="38"/>
  <c r="Q1176" i="38"/>
  <c r="P1176" i="38"/>
  <c r="O1176" i="38"/>
  <c r="L1176" i="38"/>
  <c r="K1176" i="38"/>
  <c r="J1176" i="38"/>
  <c r="Q1173" i="38"/>
  <c r="P1173" i="38"/>
  <c r="O1173" i="38"/>
  <c r="L1173" i="38"/>
  <c r="K1173" i="38"/>
  <c r="J1173" i="38"/>
  <c r="Q1168" i="38"/>
  <c r="P1168" i="38"/>
  <c r="O1168" i="38"/>
  <c r="L1168" i="38"/>
  <c r="K1168" i="38"/>
  <c r="J1168" i="38"/>
  <c r="L1165" i="38"/>
  <c r="K1165" i="38"/>
  <c r="J1165" i="38"/>
  <c r="J1140" i="38"/>
  <c r="J1141" i="38" s="1"/>
  <c r="J1129" i="38"/>
  <c r="Q1045" i="38"/>
  <c r="P1045" i="38"/>
  <c r="O1045" i="38"/>
  <c r="L1045" i="38"/>
  <c r="K1045" i="38"/>
  <c r="J1045" i="38"/>
  <c r="Q1027" i="38"/>
  <c r="P1027" i="38"/>
  <c r="O1027" i="38"/>
  <c r="L1027" i="38"/>
  <c r="K1027" i="38"/>
  <c r="J1027" i="38"/>
  <c r="Q1022" i="38"/>
  <c r="P1022" i="38"/>
  <c r="O1022" i="38"/>
  <c r="L1022" i="38"/>
  <c r="K1022" i="38"/>
  <c r="J1022" i="38"/>
  <c r="N1003" i="38"/>
  <c r="N1002" i="38"/>
  <c r="Q998" i="38"/>
  <c r="Q999" i="38" s="1"/>
  <c r="P998" i="38"/>
  <c r="P999" i="38" s="1"/>
  <c r="O998" i="38"/>
  <c r="O999" i="38" s="1"/>
  <c r="M998" i="38"/>
  <c r="L998" i="38"/>
  <c r="L999" i="38" s="1"/>
  <c r="K998" i="38"/>
  <c r="K999" i="38" s="1"/>
  <c r="J998" i="38"/>
  <c r="J999" i="38" s="1"/>
  <c r="N997" i="38"/>
  <c r="N996" i="38"/>
  <c r="Q992" i="38"/>
  <c r="P992" i="38"/>
  <c r="O992" i="38"/>
  <c r="L992" i="38"/>
  <c r="K992" i="38"/>
  <c r="J992" i="38"/>
  <c r="J989" i="38"/>
  <c r="Q985" i="38"/>
  <c r="P985" i="38"/>
  <c r="O985" i="38"/>
  <c r="L985" i="38"/>
  <c r="K985" i="38"/>
  <c r="J985" i="38"/>
  <c r="Q982" i="38"/>
  <c r="P982" i="38"/>
  <c r="O982" i="38"/>
  <c r="J982" i="38"/>
  <c r="J975" i="38"/>
  <c r="Q966" i="38"/>
  <c r="P966" i="38"/>
  <c r="O966" i="38"/>
  <c r="L966" i="38"/>
  <c r="K966" i="38"/>
  <c r="J966" i="38"/>
  <c r="Q963" i="38"/>
  <c r="P963" i="38"/>
  <c r="O963" i="38"/>
  <c r="L963" i="38"/>
  <c r="J963" i="38"/>
  <c r="Q958" i="38"/>
  <c r="Q959" i="38" s="1"/>
  <c r="P958" i="38"/>
  <c r="P959" i="38" s="1"/>
  <c r="O958" i="38"/>
  <c r="O959" i="38" s="1"/>
  <c r="L958" i="38"/>
  <c r="L959" i="38" s="1"/>
  <c r="K958" i="38"/>
  <c r="K959" i="38" s="1"/>
  <c r="J958" i="38"/>
  <c r="J959" i="38" s="1"/>
  <c r="Q952" i="38"/>
  <c r="Q953" i="38" s="1"/>
  <c r="P952" i="38"/>
  <c r="P953" i="38" s="1"/>
  <c r="O952" i="38"/>
  <c r="O953" i="38" s="1"/>
  <c r="L952" i="38"/>
  <c r="L953" i="38" s="1"/>
  <c r="K952" i="38"/>
  <c r="K953" i="38" s="1"/>
  <c r="J952" i="38"/>
  <c r="J953" i="38" s="1"/>
  <c r="Q947" i="38"/>
  <c r="Q948" i="38" s="1"/>
  <c r="P947" i="38"/>
  <c r="P948" i="38" s="1"/>
  <c r="O947" i="38"/>
  <c r="O948" i="38" s="1"/>
  <c r="L947" i="38"/>
  <c r="L948" i="38" s="1"/>
  <c r="K947" i="38"/>
  <c r="K948" i="38" s="1"/>
  <c r="J947" i="38"/>
  <c r="J948" i="38" s="1"/>
  <c r="Q940" i="38"/>
  <c r="P940" i="38"/>
  <c r="O940" i="38"/>
  <c r="L940" i="38"/>
  <c r="K940" i="38"/>
  <c r="J940" i="38"/>
  <c r="Q919" i="38"/>
  <c r="P919" i="38"/>
  <c r="O919" i="38"/>
  <c r="L919" i="38"/>
  <c r="K919" i="38"/>
  <c r="J919" i="38"/>
  <c r="N918" i="38"/>
  <c r="N917" i="38"/>
  <c r="N916" i="38"/>
  <c r="Q900" i="38"/>
  <c r="Q901" i="38" s="1"/>
  <c r="P900" i="38"/>
  <c r="P901" i="38" s="1"/>
  <c r="O900" i="38"/>
  <c r="O901" i="38" s="1"/>
  <c r="L900" i="38"/>
  <c r="L901" i="38" s="1"/>
  <c r="K900" i="38"/>
  <c r="K901" i="38" s="1"/>
  <c r="J900" i="38"/>
  <c r="J901" i="38" s="1"/>
  <c r="Q896" i="38"/>
  <c r="P896" i="38"/>
  <c r="O896" i="38"/>
  <c r="L896" i="38"/>
  <c r="K896" i="38"/>
  <c r="J896" i="38"/>
  <c r="Q710" i="38"/>
  <c r="P710" i="38"/>
  <c r="O710" i="38"/>
  <c r="J710" i="38"/>
  <c r="Q338" i="38"/>
  <c r="P338" i="38"/>
  <c r="O338" i="38"/>
  <c r="L338" i="38"/>
  <c r="K338" i="38"/>
  <c r="J338" i="38"/>
  <c r="S3816" i="2"/>
  <c r="T3816" i="2"/>
  <c r="U3816" i="2"/>
  <c r="V3816" i="2"/>
  <c r="W3816" i="2"/>
  <c r="X3816" i="2"/>
  <c r="Y3816" i="2"/>
  <c r="Z3816" i="2"/>
  <c r="AA3816" i="2"/>
  <c r="AB3816" i="2"/>
  <c r="AC3816" i="2"/>
  <c r="AD3816" i="2"/>
  <c r="AE3816" i="2"/>
  <c r="AF3816" i="2"/>
  <c r="AG3816" i="2"/>
  <c r="AH3816" i="2"/>
  <c r="AI3816" i="2"/>
  <c r="S3654" i="2"/>
  <c r="T3654" i="2"/>
  <c r="U3654" i="2"/>
  <c r="V3654" i="2"/>
  <c r="W3654" i="2"/>
  <c r="X3654" i="2"/>
  <c r="Y3654" i="2"/>
  <c r="Z3654" i="2"/>
  <c r="AA3654" i="2"/>
  <c r="AB3654" i="2"/>
  <c r="AC3654" i="2"/>
  <c r="AD3654" i="2"/>
  <c r="AE3654" i="2"/>
  <c r="AF3654" i="2"/>
  <c r="AG3654" i="2"/>
  <c r="AH3654" i="2"/>
  <c r="AI3654" i="2"/>
  <c r="AJ3654" i="2"/>
  <c r="S3559" i="2"/>
  <c r="S3560" i="2" s="1"/>
  <c r="T3559" i="2"/>
  <c r="T3560" i="2" s="1"/>
  <c r="U3559" i="2"/>
  <c r="U3560" i="2" s="1"/>
  <c r="V3559" i="2"/>
  <c r="V3560" i="2" s="1"/>
  <c r="W3559" i="2"/>
  <c r="W3560" i="2" s="1"/>
  <c r="X3559" i="2"/>
  <c r="X3560" i="2" s="1"/>
  <c r="Y3559" i="2"/>
  <c r="Y3560" i="2" s="1"/>
  <c r="Z3559" i="2"/>
  <c r="Z3560" i="2" s="1"/>
  <c r="AA3559" i="2"/>
  <c r="AA3560" i="2" s="1"/>
  <c r="AB3559" i="2"/>
  <c r="AB3560" i="2" s="1"/>
  <c r="AC3559" i="2"/>
  <c r="AC3560" i="2" s="1"/>
  <c r="AD3559" i="2"/>
  <c r="AD3560" i="2" s="1"/>
  <c r="AE3559" i="2"/>
  <c r="AE3560" i="2" s="1"/>
  <c r="AF3559" i="2"/>
  <c r="AF3560" i="2" s="1"/>
  <c r="AG3559" i="2"/>
  <c r="AG3560" i="2" s="1"/>
  <c r="AH3559" i="2"/>
  <c r="AH3560" i="2" s="1"/>
  <c r="AI3559" i="2"/>
  <c r="AI3560" i="2" s="1"/>
  <c r="AJ3559" i="2"/>
  <c r="AJ3560" i="2" s="1"/>
  <c r="R2910" i="2"/>
  <c r="R2911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8" i="2"/>
  <c r="R3019" i="2"/>
  <c r="R3020" i="2"/>
  <c r="R3021" i="2"/>
  <c r="R3023" i="2"/>
  <c r="R3024" i="2"/>
  <c r="R3025" i="2"/>
  <c r="R3026" i="2"/>
  <c r="R3027" i="2"/>
  <c r="R3028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7" i="2"/>
  <c r="R3046" i="2"/>
  <c r="S2564" i="2"/>
  <c r="T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S2263" i="2"/>
  <c r="T2263" i="2"/>
  <c r="U2263" i="2"/>
  <c r="V2263" i="2"/>
  <c r="W2263" i="2"/>
  <c r="X2263" i="2"/>
  <c r="Y2263" i="2"/>
  <c r="Z2263" i="2"/>
  <c r="AA2263" i="2"/>
  <c r="AB2263" i="2"/>
  <c r="AC2263" i="2"/>
  <c r="AD2263" i="2"/>
  <c r="AE2263" i="2"/>
  <c r="AF2263" i="2"/>
  <c r="AG2263" i="2"/>
  <c r="AH2263" i="2"/>
  <c r="AI2263" i="2"/>
  <c r="AJ2263" i="2"/>
  <c r="K2532" i="2"/>
  <c r="K1791" i="2"/>
  <c r="K1790" i="2"/>
  <c r="K1789" i="2"/>
  <c r="K1788" i="2"/>
  <c r="R633" i="2"/>
  <c r="K633" i="2"/>
  <c r="K2585" i="2"/>
  <c r="K2584" i="2"/>
  <c r="AJ961" i="2"/>
  <c r="AJ963" i="2" s="1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K2252" i="2"/>
  <c r="K2251" i="2"/>
  <c r="K2128" i="2"/>
  <c r="K1787" i="2"/>
  <c r="K1786" i="2"/>
  <c r="K1785" i="2"/>
  <c r="K1784" i="2"/>
  <c r="K1465" i="2"/>
  <c r="K1464" i="2"/>
  <c r="K1463" i="2"/>
  <c r="K1462" i="2"/>
  <c r="K1461" i="2"/>
  <c r="K2583" i="2"/>
  <c r="K2582" i="2"/>
  <c r="K2563" i="2"/>
  <c r="K2537" i="2"/>
  <c r="AJ1152" i="2"/>
  <c r="K2453" i="2"/>
  <c r="AJ884" i="2"/>
  <c r="K2127" i="2"/>
  <c r="K1783" i="2"/>
  <c r="K1782" i="2"/>
  <c r="K1781" i="2"/>
  <c r="K1780" i="2"/>
  <c r="K1779" i="2"/>
  <c r="K1778" i="2"/>
  <c r="K1777" i="2"/>
  <c r="K1774" i="2"/>
  <c r="K1772" i="2"/>
  <c r="K1771" i="2"/>
  <c r="K1770" i="2"/>
  <c r="K1460" i="2"/>
  <c r="Q258" i="2"/>
  <c r="K1459" i="2"/>
  <c r="K1458" i="2"/>
  <c r="K1457" i="2"/>
  <c r="K1456" i="2"/>
  <c r="K1455" i="2"/>
  <c r="K1454" i="2"/>
  <c r="M2539" i="38"/>
  <c r="R2532" i="2"/>
  <c r="R1791" i="2"/>
  <c r="R1790" i="2"/>
  <c r="M1795" i="38"/>
  <c r="R1789" i="2"/>
  <c r="R1788" i="2"/>
  <c r="M1794" i="38"/>
  <c r="Q633" i="2"/>
  <c r="M2259" i="38"/>
  <c r="R2251" i="2"/>
  <c r="R2252" i="2"/>
  <c r="M2258" i="38"/>
  <c r="R2128" i="2"/>
  <c r="M2135" i="38"/>
  <c r="M1793" i="38"/>
  <c r="M1792" i="38"/>
  <c r="R1787" i="2"/>
  <c r="R1786" i="2"/>
  <c r="M1791" i="38"/>
  <c r="R1785" i="2"/>
  <c r="R1784" i="2"/>
  <c r="M1790" i="38"/>
  <c r="M1471" i="38"/>
  <c r="M1470" i="38"/>
  <c r="R1462" i="2"/>
  <c r="M1469" i="38"/>
  <c r="R1463" i="2"/>
  <c r="R1464" i="2"/>
  <c r="R1461" i="2"/>
  <c r="M1468" i="38"/>
  <c r="M2570" i="38"/>
  <c r="R2563" i="2"/>
  <c r="Q2539" i="2"/>
  <c r="R2537" i="2"/>
  <c r="R2453" i="2"/>
  <c r="M2460" i="38"/>
  <c r="M2134" i="38"/>
  <c r="R2127" i="2"/>
  <c r="M1789" i="38"/>
  <c r="R1783" i="2"/>
  <c r="R1782" i="2"/>
  <c r="M1788" i="38"/>
  <c r="R1781" i="2"/>
  <c r="R1780" i="2"/>
  <c r="M1786" i="38"/>
  <c r="M1785" i="38"/>
  <c r="R1779" i="2"/>
  <c r="R1778" i="2"/>
  <c r="M1784" i="38"/>
  <c r="R1777" i="2"/>
  <c r="M1781" i="38"/>
  <c r="R1774" i="2"/>
  <c r="M1779" i="38"/>
  <c r="M1778" i="38"/>
  <c r="R1772" i="2"/>
  <c r="R1771" i="2"/>
  <c r="M1777" i="38"/>
  <c r="R1770" i="2"/>
  <c r="M1776" i="38"/>
  <c r="M1467" i="38"/>
  <c r="R1460" i="2"/>
  <c r="R1459" i="2"/>
  <c r="M1466" i="38"/>
  <c r="R1458" i="2"/>
  <c r="M1465" i="38"/>
  <c r="R1457" i="2"/>
  <c r="M1464" i="38"/>
  <c r="R1456" i="2"/>
  <c r="M1463" i="38"/>
  <c r="R1455" i="2"/>
  <c r="M1462" i="38"/>
  <c r="R1454" i="2"/>
  <c r="M1461" i="38"/>
  <c r="M1787" i="38"/>
  <c r="R4023" i="2"/>
  <c r="Q4023" i="2"/>
  <c r="M4024" i="38" s="1"/>
  <c r="Q3805" i="2"/>
  <c r="M3812" i="38" s="1"/>
  <c r="R3741" i="2"/>
  <c r="AJ3741" i="2" s="1"/>
  <c r="Q3741" i="2" s="1"/>
  <c r="M3748" i="38" s="1"/>
  <c r="R3653" i="2"/>
  <c r="Q3653" i="2"/>
  <c r="M3660" i="38" s="1"/>
  <c r="R3652" i="2"/>
  <c r="Q3652" i="2"/>
  <c r="M3659" i="38" s="1"/>
  <c r="R3651" i="2"/>
  <c r="Q3651" i="2"/>
  <c r="M3658" i="38" s="1"/>
  <c r="R3579" i="2"/>
  <c r="Q3579" i="2"/>
  <c r="M3586" i="38" s="1"/>
  <c r="R2690" i="2"/>
  <c r="Q2690" i="2"/>
  <c r="M2697" i="38" s="1"/>
  <c r="R2689" i="2"/>
  <c r="Q2689" i="2"/>
  <c r="M2696" i="38" s="1"/>
  <c r="R2533" i="2"/>
  <c r="R2410" i="2"/>
  <c r="R2354" i="2"/>
  <c r="M2361" i="38"/>
  <c r="N2320" i="38"/>
  <c r="R2262" i="2"/>
  <c r="M2269" i="38"/>
  <c r="R2261" i="2"/>
  <c r="M2268" i="38"/>
  <c r="R2260" i="2"/>
  <c r="R2100" i="2"/>
  <c r="M2107" i="38"/>
  <c r="R2099" i="2"/>
  <c r="M2106" i="38"/>
  <c r="R2080" i="2"/>
  <c r="M2087" i="38"/>
  <c r="N2087" i="38" s="1"/>
  <c r="R2079" i="2"/>
  <c r="M2086" i="38"/>
  <c r="N2086" i="38" s="1"/>
  <c r="R2078" i="2"/>
  <c r="M2085" i="38"/>
  <c r="N2085" i="38" s="1"/>
  <c r="R638" i="2"/>
  <c r="Q638" i="2"/>
  <c r="R1805" i="2"/>
  <c r="R1804" i="2"/>
  <c r="M1810" i="38"/>
  <c r="R1803" i="2"/>
  <c r="M1809" i="38"/>
  <c r="R1802" i="2"/>
  <c r="M1808" i="38"/>
  <c r="R1801" i="2"/>
  <c r="M1807" i="38"/>
  <c r="R1800" i="2"/>
  <c r="M1806" i="38"/>
  <c r="R1799" i="2"/>
  <c r="M1805" i="38"/>
  <c r="R1798" i="2"/>
  <c r="M1804" i="38"/>
  <c r="R1797" i="2"/>
  <c r="M1803" i="38"/>
  <c r="R1796" i="2"/>
  <c r="M1802" i="38"/>
  <c r="R1795" i="2"/>
  <c r="M1801" i="38"/>
  <c r="R1794" i="2"/>
  <c r="M1800" i="38"/>
  <c r="R1793" i="2"/>
  <c r="M1799" i="38"/>
  <c r="R1520" i="2"/>
  <c r="M1527" i="38"/>
  <c r="R1519" i="2"/>
  <c r="M1526" i="38"/>
  <c r="R1518" i="2"/>
  <c r="M1525" i="38"/>
  <c r="R1517" i="2"/>
  <c r="M1524" i="38"/>
  <c r="R1516" i="2"/>
  <c r="M1523" i="38"/>
  <c r="R1515" i="2"/>
  <c r="M1522" i="38"/>
  <c r="R1514" i="2"/>
  <c r="M1521" i="38"/>
  <c r="R1513" i="2"/>
  <c r="M1520" i="38"/>
  <c r="R1390" i="2"/>
  <c r="M1397" i="38"/>
  <c r="N1397" i="38" s="1"/>
  <c r="R1389" i="2"/>
  <c r="M1396" i="38"/>
  <c r="N1396" i="38" s="1"/>
  <c r="R1388" i="2"/>
  <c r="M1395" i="38"/>
  <c r="N1395" i="38" s="1"/>
  <c r="R1387" i="2"/>
  <c r="M1394" i="38"/>
  <c r="N1394" i="38" s="1"/>
  <c r="R1386" i="2"/>
  <c r="M1393" i="38"/>
  <c r="N1393" i="38" s="1"/>
  <c r="R1384" i="2"/>
  <c r="M1391" i="38"/>
  <c r="N1391" i="38" s="1"/>
  <c r="R1382" i="2"/>
  <c r="M1389" i="38"/>
  <c r="N1389" i="38" s="1"/>
  <c r="R1381" i="2"/>
  <c r="M1388" i="38"/>
  <c r="N1388" i="38" s="1"/>
  <c r="R1380" i="2"/>
  <c r="M1387" i="38"/>
  <c r="N1387" i="38" s="1"/>
  <c r="R1378" i="2"/>
  <c r="M1385" i="38"/>
  <c r="N1385" i="38" s="1"/>
  <c r="R1377" i="2"/>
  <c r="R1376" i="2"/>
  <c r="R1375" i="2"/>
  <c r="M1382" i="38"/>
  <c r="N1382" i="38" s="1"/>
  <c r="R1374" i="2"/>
  <c r="M1381" i="38"/>
  <c r="N1381" i="38" s="1"/>
  <c r="R1373" i="2"/>
  <c r="M1380" i="38"/>
  <c r="N1380" i="38" s="1"/>
  <c r="R1372" i="2"/>
  <c r="M1379" i="38"/>
  <c r="N1379" i="38" s="1"/>
  <c r="R1371" i="2"/>
  <c r="M1378" i="38"/>
  <c r="N1378" i="38" s="1"/>
  <c r="R1370" i="2"/>
  <c r="M1377" i="38"/>
  <c r="N1377" i="38" s="1"/>
  <c r="R1369" i="2"/>
  <c r="M1376" i="38"/>
  <c r="N1376" i="38" s="1"/>
  <c r="R1368" i="2"/>
  <c r="R1367" i="2"/>
  <c r="M1374" i="38"/>
  <c r="N1374" i="38" s="1"/>
  <c r="R1366" i="2"/>
  <c r="M1373" i="38"/>
  <c r="N1373" i="38" s="1"/>
  <c r="R1365" i="2"/>
  <c r="M1372" i="38"/>
  <c r="N1372" i="38" s="1"/>
  <c r="R1364" i="2"/>
  <c r="R1363" i="2"/>
  <c r="R1361" i="2"/>
  <c r="M1368" i="38"/>
  <c r="N1368" i="38" s="1"/>
  <c r="R1286" i="2"/>
  <c r="R1255" i="2"/>
  <c r="R1243" i="2"/>
  <c r="R1242" i="2"/>
  <c r="R1239" i="2"/>
  <c r="R1231" i="2"/>
  <c r="R1191" i="2"/>
  <c r="R1192" i="2" s="1"/>
  <c r="R1185" i="2"/>
  <c r="R1184" i="2"/>
  <c r="R1183" i="2"/>
  <c r="R1160" i="2"/>
  <c r="R1161" i="2" s="1"/>
  <c r="R1157" i="2"/>
  <c r="R1156" i="2"/>
  <c r="R1155" i="2"/>
  <c r="R1121" i="2"/>
  <c r="R1035" i="2"/>
  <c r="R1034" i="2"/>
  <c r="R1031" i="2"/>
  <c r="S1235" i="2"/>
  <c r="T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S1229" i="2"/>
  <c r="T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S1192" i="2"/>
  <c r="T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S1122" i="2"/>
  <c r="T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S1032" i="2"/>
  <c r="T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G982" i="2"/>
  <c r="AH982" i="2"/>
  <c r="AI982" i="2"/>
  <c r="AJ982" i="2"/>
  <c r="R981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G968" i="2"/>
  <c r="AH968" i="2"/>
  <c r="AI968" i="2"/>
  <c r="AJ968" i="2"/>
  <c r="R966" i="2"/>
  <c r="R967" i="2"/>
  <c r="R962" i="2"/>
  <c r="R961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G963" i="2"/>
  <c r="AH963" i="2"/>
  <c r="AI963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G921" i="2"/>
  <c r="AH921" i="2"/>
  <c r="AI921" i="2"/>
  <c r="AJ921" i="2"/>
  <c r="Q898" i="2"/>
  <c r="R898" i="2"/>
  <c r="Q899" i="2"/>
  <c r="R899" i="2"/>
  <c r="Q854" i="2"/>
  <c r="R854" i="2"/>
  <c r="Q855" i="2"/>
  <c r="R855" i="2"/>
  <c r="Q856" i="2"/>
  <c r="R856" i="2"/>
  <c r="Q857" i="2"/>
  <c r="R857" i="2"/>
  <c r="Q858" i="2"/>
  <c r="R858" i="2"/>
  <c r="Q859" i="2"/>
  <c r="R859" i="2"/>
  <c r="Q860" i="2"/>
  <c r="R860" i="2"/>
  <c r="Q861" i="2"/>
  <c r="R861" i="2"/>
  <c r="Q862" i="2"/>
  <c r="R862" i="2"/>
  <c r="Q863" i="2"/>
  <c r="R863" i="2"/>
  <c r="Q864" i="2"/>
  <c r="R864" i="2"/>
  <c r="Q865" i="2"/>
  <c r="R865" i="2"/>
  <c r="Q866" i="2"/>
  <c r="R866" i="2"/>
  <c r="Q867" i="2"/>
  <c r="R867" i="2"/>
  <c r="Q868" i="2"/>
  <c r="R868" i="2"/>
  <c r="Q869" i="2"/>
  <c r="R869" i="2"/>
  <c r="Q870" i="2"/>
  <c r="R870" i="2"/>
  <c r="Q871" i="2"/>
  <c r="R871" i="2"/>
  <c r="Q872" i="2"/>
  <c r="R872" i="2"/>
  <c r="Q873" i="2"/>
  <c r="R873" i="2"/>
  <c r="Q874" i="2"/>
  <c r="R874" i="2"/>
  <c r="Q876" i="2"/>
  <c r="R876" i="2"/>
  <c r="Q877" i="2"/>
  <c r="R877" i="2"/>
  <c r="Q878" i="2"/>
  <c r="R878" i="2"/>
  <c r="Q879" i="2"/>
  <c r="R879" i="2"/>
  <c r="Q838" i="2"/>
  <c r="R838" i="2"/>
  <c r="Q839" i="2"/>
  <c r="R839" i="2"/>
  <c r="Q840" i="2"/>
  <c r="R840" i="2"/>
  <c r="Q841" i="2"/>
  <c r="R841" i="2"/>
  <c r="Q842" i="2"/>
  <c r="R842" i="2"/>
  <c r="Q843" i="2"/>
  <c r="R843" i="2"/>
  <c r="Q844" i="2"/>
  <c r="R844" i="2"/>
  <c r="Q845" i="2"/>
  <c r="R845" i="2"/>
  <c r="Q846" i="2"/>
  <c r="R846" i="2"/>
  <c r="Q847" i="2"/>
  <c r="R847" i="2"/>
  <c r="Q848" i="2"/>
  <c r="R848" i="2"/>
  <c r="R849" i="2"/>
  <c r="R850" i="2"/>
  <c r="R2098" i="2"/>
  <c r="Q706" i="2"/>
  <c r="R706" i="2"/>
  <c r="Q707" i="2"/>
  <c r="R707" i="2"/>
  <c r="Q708" i="2"/>
  <c r="R708" i="2"/>
  <c r="Q709" i="2"/>
  <c r="R709" i="2"/>
  <c r="Q710" i="2"/>
  <c r="R710" i="2"/>
  <c r="Q711" i="2"/>
  <c r="R711" i="2"/>
  <c r="Q712" i="2"/>
  <c r="R712" i="2"/>
  <c r="Q713" i="2"/>
  <c r="R713" i="2"/>
  <c r="Q714" i="2"/>
  <c r="R714" i="2"/>
  <c r="Q715" i="2"/>
  <c r="R715" i="2"/>
  <c r="Q716" i="2"/>
  <c r="R716" i="2"/>
  <c r="Q717" i="2"/>
  <c r="R717" i="2"/>
  <c r="Q718" i="2"/>
  <c r="R718" i="2"/>
  <c r="Q719" i="2"/>
  <c r="R719" i="2"/>
  <c r="Q720" i="2"/>
  <c r="R720" i="2"/>
  <c r="Q721" i="2"/>
  <c r="R721" i="2"/>
  <c r="Q722" i="2"/>
  <c r="R722" i="2"/>
  <c r="Q723" i="2"/>
  <c r="R723" i="2"/>
  <c r="Q724" i="2"/>
  <c r="R724" i="2"/>
  <c r="Q725" i="2"/>
  <c r="R725" i="2"/>
  <c r="Q726" i="2"/>
  <c r="R726" i="2"/>
  <c r="Q727" i="2"/>
  <c r="R727" i="2"/>
  <c r="Q728" i="2"/>
  <c r="R728" i="2"/>
  <c r="Q729" i="2"/>
  <c r="R729" i="2"/>
  <c r="Q730" i="2"/>
  <c r="R730" i="2"/>
  <c r="Q731" i="2"/>
  <c r="R731" i="2"/>
  <c r="Q732" i="2"/>
  <c r="R732" i="2"/>
  <c r="Q733" i="2"/>
  <c r="R733" i="2"/>
  <c r="Q734" i="2"/>
  <c r="R734" i="2"/>
  <c r="Q735" i="2"/>
  <c r="R735" i="2"/>
  <c r="Q736" i="2"/>
  <c r="R736" i="2"/>
  <c r="Q737" i="2"/>
  <c r="R737" i="2"/>
  <c r="Q738" i="2"/>
  <c r="R738" i="2"/>
  <c r="Q739" i="2"/>
  <c r="R739" i="2"/>
  <c r="Q740" i="2"/>
  <c r="R740" i="2"/>
  <c r="Q741" i="2"/>
  <c r="R741" i="2"/>
  <c r="Q742" i="2"/>
  <c r="R742" i="2"/>
  <c r="Q743" i="2"/>
  <c r="R743" i="2"/>
  <c r="Q744" i="2"/>
  <c r="R744" i="2"/>
  <c r="Q745" i="2"/>
  <c r="R745" i="2"/>
  <c r="Q746" i="2"/>
  <c r="R746" i="2"/>
  <c r="Q747" i="2"/>
  <c r="R747" i="2"/>
  <c r="Q748" i="2"/>
  <c r="R748" i="2"/>
  <c r="Q749" i="2"/>
  <c r="R749" i="2"/>
  <c r="Q750" i="2"/>
  <c r="R750" i="2"/>
  <c r="Q751" i="2"/>
  <c r="R751" i="2"/>
  <c r="Q752" i="2"/>
  <c r="R752" i="2"/>
  <c r="Q753" i="2"/>
  <c r="R753" i="2"/>
  <c r="Q754" i="2"/>
  <c r="R754" i="2"/>
  <c r="Q755" i="2"/>
  <c r="R755" i="2"/>
  <c r="Q756" i="2"/>
  <c r="R756" i="2"/>
  <c r="Q757" i="2"/>
  <c r="R757" i="2"/>
  <c r="Q758" i="2"/>
  <c r="R758" i="2"/>
  <c r="Q759" i="2"/>
  <c r="R759" i="2"/>
  <c r="Q760" i="2"/>
  <c r="R760" i="2"/>
  <c r="Q761" i="2"/>
  <c r="R761" i="2"/>
  <c r="Q762" i="2"/>
  <c r="R762" i="2"/>
  <c r="Q763" i="2"/>
  <c r="R763" i="2"/>
  <c r="Q764" i="2"/>
  <c r="R764" i="2"/>
  <c r="Q765" i="2"/>
  <c r="R765" i="2"/>
  <c r="Q766" i="2"/>
  <c r="R766" i="2"/>
  <c r="Q767" i="2"/>
  <c r="R767" i="2"/>
  <c r="Q768" i="2"/>
  <c r="R768" i="2"/>
  <c r="Q769" i="2"/>
  <c r="R769" i="2"/>
  <c r="Q770" i="2"/>
  <c r="R770" i="2"/>
  <c r="Q771" i="2"/>
  <c r="R771" i="2"/>
  <c r="Q772" i="2"/>
  <c r="R772" i="2"/>
  <c r="Q773" i="2"/>
  <c r="R773" i="2"/>
  <c r="Q774" i="2"/>
  <c r="R774" i="2"/>
  <c r="Q775" i="2"/>
  <c r="R775" i="2"/>
  <c r="Q776" i="2"/>
  <c r="R776" i="2"/>
  <c r="Q777" i="2"/>
  <c r="R777" i="2"/>
  <c r="Q778" i="2"/>
  <c r="R778" i="2"/>
  <c r="Q779" i="2"/>
  <c r="R779" i="2"/>
  <c r="Q780" i="2"/>
  <c r="R780" i="2"/>
  <c r="Q781" i="2"/>
  <c r="R781" i="2"/>
  <c r="Q782" i="2"/>
  <c r="R782" i="2"/>
  <c r="Q783" i="2"/>
  <c r="R783" i="2"/>
  <c r="Q784" i="2"/>
  <c r="R784" i="2"/>
  <c r="Q785" i="2"/>
  <c r="R785" i="2"/>
  <c r="Q698" i="2"/>
  <c r="R698" i="2"/>
  <c r="Q699" i="2"/>
  <c r="R699" i="2"/>
  <c r="Q700" i="2"/>
  <c r="R700" i="2"/>
  <c r="Q701" i="2"/>
  <c r="R701" i="2"/>
  <c r="Q702" i="2"/>
  <c r="R702" i="2"/>
  <c r="Q341" i="2"/>
  <c r="R341" i="2"/>
  <c r="Q344" i="2"/>
  <c r="R344" i="2"/>
  <c r="Q346" i="2"/>
  <c r="R346" i="2"/>
  <c r="Q347" i="2"/>
  <c r="R347" i="2"/>
  <c r="Q348" i="2"/>
  <c r="R348" i="2"/>
  <c r="Q350" i="2"/>
  <c r="R350" i="2"/>
  <c r="Q351" i="2"/>
  <c r="R351" i="2"/>
  <c r="Q352" i="2"/>
  <c r="R352" i="2"/>
  <c r="Q353" i="2"/>
  <c r="R353" i="2"/>
  <c r="Q354" i="2"/>
  <c r="R354" i="2"/>
  <c r="Q355" i="2"/>
  <c r="R355" i="2"/>
  <c r="Q356" i="2"/>
  <c r="R356" i="2"/>
  <c r="Q357" i="2"/>
  <c r="R357" i="2"/>
  <c r="Q358" i="2"/>
  <c r="R358" i="2"/>
  <c r="Q359" i="2"/>
  <c r="R359" i="2"/>
  <c r="Q360" i="2"/>
  <c r="R360" i="2"/>
  <c r="Q362" i="2"/>
  <c r="R362" i="2"/>
  <c r="Q364" i="2"/>
  <c r="R364" i="2"/>
  <c r="Q365" i="2"/>
  <c r="R365" i="2"/>
  <c r="Q366" i="2"/>
  <c r="R366" i="2"/>
  <c r="Q367" i="2"/>
  <c r="R367" i="2"/>
  <c r="Q371" i="2"/>
  <c r="R371" i="2"/>
  <c r="Q372" i="2"/>
  <c r="R372" i="2"/>
  <c r="Q373" i="2"/>
  <c r="R373" i="2"/>
  <c r="Q376" i="2"/>
  <c r="R376" i="2"/>
  <c r="Q377" i="2"/>
  <c r="R377" i="2"/>
  <c r="Q379" i="2"/>
  <c r="R379" i="2"/>
  <c r="Q381" i="2"/>
  <c r="R381" i="2"/>
  <c r="Q383" i="2"/>
  <c r="R383" i="2"/>
  <c r="Q384" i="2"/>
  <c r="R384" i="2"/>
  <c r="Q386" i="2"/>
  <c r="R386" i="2"/>
  <c r="Q387" i="2"/>
  <c r="R387" i="2"/>
  <c r="Q388" i="2"/>
  <c r="R388" i="2"/>
  <c r="Q390" i="2"/>
  <c r="R390" i="2"/>
  <c r="Q391" i="2"/>
  <c r="R391" i="2"/>
  <c r="Q392" i="2"/>
  <c r="R392" i="2"/>
  <c r="Q393" i="2"/>
  <c r="R393" i="2"/>
  <c r="Q394" i="2"/>
  <c r="R394" i="2"/>
  <c r="Q395" i="2"/>
  <c r="R395" i="2"/>
  <c r="Q396" i="2"/>
  <c r="R396" i="2"/>
  <c r="Q397" i="2"/>
  <c r="R397" i="2"/>
  <c r="Q398" i="2"/>
  <c r="R398" i="2"/>
  <c r="Q399" i="2"/>
  <c r="R399" i="2"/>
  <c r="Q400" i="2"/>
  <c r="R400" i="2"/>
  <c r="Q401" i="2"/>
  <c r="R401" i="2"/>
  <c r="Q402" i="2"/>
  <c r="R402" i="2"/>
  <c r="Q408" i="2"/>
  <c r="R408" i="2"/>
  <c r="Q409" i="2"/>
  <c r="R409" i="2"/>
  <c r="Q418" i="2"/>
  <c r="R418" i="2"/>
  <c r="Q419" i="2"/>
  <c r="R419" i="2"/>
  <c r="Q420" i="2"/>
  <c r="R420" i="2"/>
  <c r="Q421" i="2"/>
  <c r="R421" i="2"/>
  <c r="Q422" i="2"/>
  <c r="R422" i="2"/>
  <c r="Q423" i="2"/>
  <c r="R423" i="2"/>
  <c r="Q424" i="2"/>
  <c r="R424" i="2"/>
  <c r="Q425" i="2"/>
  <c r="R425" i="2"/>
  <c r="Q426" i="2"/>
  <c r="R426" i="2"/>
  <c r="Q427" i="2"/>
  <c r="R427" i="2"/>
  <c r="Q428" i="2"/>
  <c r="R428" i="2"/>
  <c r="Q429" i="2"/>
  <c r="R429" i="2"/>
  <c r="Q432" i="2"/>
  <c r="R432" i="2"/>
  <c r="Q433" i="2"/>
  <c r="R433" i="2"/>
  <c r="Q434" i="2"/>
  <c r="R434" i="2"/>
  <c r="Q435" i="2"/>
  <c r="R435" i="2"/>
  <c r="Q436" i="2"/>
  <c r="R436" i="2"/>
  <c r="Q437" i="2"/>
  <c r="R437" i="2"/>
  <c r="Q438" i="2"/>
  <c r="R438" i="2"/>
  <c r="Q439" i="2"/>
  <c r="R439" i="2"/>
  <c r="Q442" i="2"/>
  <c r="R442" i="2"/>
  <c r="Q444" i="2"/>
  <c r="R444" i="2"/>
  <c r="Q446" i="2"/>
  <c r="R446" i="2"/>
  <c r="Q447" i="2"/>
  <c r="R447" i="2"/>
  <c r="Q448" i="2"/>
  <c r="R448" i="2"/>
  <c r="Q449" i="2"/>
  <c r="R449" i="2"/>
  <c r="Q450" i="2"/>
  <c r="R450" i="2"/>
  <c r="Q451" i="2"/>
  <c r="R451" i="2"/>
  <c r="Q452" i="2"/>
  <c r="R452" i="2"/>
  <c r="Q453" i="2"/>
  <c r="R453" i="2"/>
  <c r="Q455" i="2"/>
  <c r="R455" i="2"/>
  <c r="Q456" i="2"/>
  <c r="R456" i="2"/>
  <c r="Q458" i="2"/>
  <c r="R458" i="2"/>
  <c r="Q459" i="2"/>
  <c r="R459" i="2"/>
  <c r="Q460" i="2"/>
  <c r="R460" i="2"/>
  <c r="Q462" i="2"/>
  <c r="R462" i="2"/>
  <c r="Q464" i="2"/>
  <c r="R464" i="2"/>
  <c r="Q465" i="2"/>
  <c r="R465" i="2"/>
  <c r="Q466" i="2"/>
  <c r="R466" i="2"/>
  <c r="Q467" i="2"/>
  <c r="R467" i="2"/>
  <c r="Q469" i="2"/>
  <c r="R469" i="2"/>
  <c r="Q470" i="2"/>
  <c r="R470" i="2"/>
  <c r="R471" i="2"/>
  <c r="Q472" i="2"/>
  <c r="R472" i="2"/>
  <c r="Q473" i="2"/>
  <c r="R473" i="2"/>
  <c r="Q474" i="2"/>
  <c r="R474" i="2"/>
  <c r="Q475" i="2"/>
  <c r="R475" i="2"/>
  <c r="Q476" i="2"/>
  <c r="R476" i="2"/>
  <c r="Q477" i="2"/>
  <c r="R477" i="2"/>
  <c r="Q478" i="2"/>
  <c r="R478" i="2"/>
  <c r="Q479" i="2"/>
  <c r="R479" i="2"/>
  <c r="Q482" i="2"/>
  <c r="R482" i="2"/>
  <c r="Q483" i="2"/>
  <c r="R483" i="2"/>
  <c r="Q484" i="2"/>
  <c r="R484" i="2"/>
  <c r="Q486" i="2"/>
  <c r="R486" i="2"/>
  <c r="Q488" i="2"/>
  <c r="R488" i="2"/>
  <c r="Q499" i="2"/>
  <c r="R499" i="2"/>
  <c r="Q501" i="2"/>
  <c r="R501" i="2"/>
  <c r="Q502" i="2"/>
  <c r="R502" i="2"/>
  <c r="Q503" i="2"/>
  <c r="R503" i="2"/>
  <c r="Q505" i="2"/>
  <c r="R505" i="2"/>
  <c r="Q508" i="2"/>
  <c r="R508" i="2"/>
  <c r="Q509" i="2"/>
  <c r="R509" i="2"/>
  <c r="Q512" i="2"/>
  <c r="R512" i="2"/>
  <c r="Q513" i="2"/>
  <c r="R513" i="2"/>
  <c r="Q514" i="2"/>
  <c r="R514" i="2"/>
  <c r="Q515" i="2"/>
  <c r="R515" i="2"/>
  <c r="Q518" i="2"/>
  <c r="R518" i="2"/>
  <c r="Q519" i="2"/>
  <c r="R519" i="2"/>
  <c r="Q520" i="2"/>
  <c r="R520" i="2"/>
  <c r="Q521" i="2"/>
  <c r="R521" i="2"/>
  <c r="Q523" i="2"/>
  <c r="R523" i="2"/>
  <c r="R525" i="2"/>
  <c r="Q539" i="2"/>
  <c r="R539" i="2"/>
  <c r="Q540" i="2"/>
  <c r="R540" i="2"/>
  <c r="Q553" i="2"/>
  <c r="R553" i="2"/>
  <c r="Q561" i="2"/>
  <c r="R561" i="2"/>
  <c r="Q578" i="2"/>
  <c r="R578" i="2"/>
  <c r="Q595" i="2"/>
  <c r="R595" i="2"/>
  <c r="Q613" i="2"/>
  <c r="R613" i="2"/>
  <c r="Q619" i="2"/>
  <c r="R619" i="2"/>
  <c r="Q626" i="2"/>
  <c r="R626" i="2"/>
  <c r="Q627" i="2"/>
  <c r="R627" i="2"/>
  <c r="Q632" i="2"/>
  <c r="R632" i="2"/>
  <c r="Q634" i="2"/>
  <c r="R634" i="2"/>
  <c r="Q637" i="2"/>
  <c r="R637" i="2"/>
  <c r="Q641" i="2"/>
  <c r="R641" i="2"/>
  <c r="Q642" i="2"/>
  <c r="R642" i="2"/>
  <c r="Q643" i="2"/>
  <c r="R643" i="2"/>
  <c r="Q644" i="2"/>
  <c r="R644" i="2"/>
  <c r="Q645" i="2"/>
  <c r="R645" i="2"/>
  <c r="Q646" i="2"/>
  <c r="R646" i="2"/>
  <c r="Q647" i="2"/>
  <c r="R647" i="2"/>
  <c r="Q648" i="2"/>
  <c r="R648" i="2"/>
  <c r="Q649" i="2"/>
  <c r="R649" i="2"/>
  <c r="Q650" i="2"/>
  <c r="R650" i="2"/>
  <c r="Q651" i="2"/>
  <c r="R651" i="2"/>
  <c r="Q652" i="2"/>
  <c r="R652" i="2"/>
  <c r="Q653" i="2"/>
  <c r="R653" i="2"/>
  <c r="Q654" i="2"/>
  <c r="R654" i="2"/>
  <c r="Q655" i="2"/>
  <c r="R655" i="2"/>
  <c r="Q656" i="2"/>
  <c r="R656" i="2"/>
  <c r="Q363" i="2"/>
  <c r="R363" i="2"/>
  <c r="Q417" i="2"/>
  <c r="R417" i="2"/>
  <c r="Q554" i="2"/>
  <c r="R554" i="2"/>
  <c r="Q631" i="2"/>
  <c r="R631" i="2"/>
  <c r="Q635" i="2"/>
  <c r="R635" i="2"/>
  <c r="Q625" i="2"/>
  <c r="R625" i="2"/>
  <c r="Q630" i="2"/>
  <c r="R630" i="2"/>
  <c r="Q522" i="2"/>
  <c r="R522" i="2"/>
  <c r="Q517" i="2"/>
  <c r="R517" i="2"/>
  <c r="Q349" i="2"/>
  <c r="R349" i="2"/>
  <c r="Q463" i="2"/>
  <c r="R463" i="2"/>
  <c r="Q618" i="2"/>
  <c r="R618" i="2"/>
  <c r="Q361" i="2"/>
  <c r="R361" i="2"/>
  <c r="Q407" i="2"/>
  <c r="R407" i="2"/>
  <c r="Q343" i="2"/>
  <c r="R343" i="2"/>
  <c r="Q389" i="2"/>
  <c r="R389" i="2"/>
  <c r="Q485" i="2"/>
  <c r="R485" i="2"/>
  <c r="Q527" i="2"/>
  <c r="R527" i="2"/>
  <c r="Q374" i="2"/>
  <c r="R374" i="2"/>
  <c r="Q461" i="2"/>
  <c r="R461" i="2"/>
  <c r="Q345" i="2"/>
  <c r="R345" i="2"/>
  <c r="Q378" i="2"/>
  <c r="R378" i="2"/>
  <c r="Q538" i="2"/>
  <c r="R538" i="2"/>
  <c r="Q557" i="2"/>
  <c r="R557" i="2"/>
  <c r="Q577" i="2"/>
  <c r="R577" i="2"/>
  <c r="Q609" i="2"/>
  <c r="R609" i="2"/>
  <c r="Q610" i="2"/>
  <c r="R610" i="2"/>
  <c r="Q564" i="2"/>
  <c r="R564" i="2"/>
  <c r="Q571" i="2"/>
  <c r="R571" i="2"/>
  <c r="Q572" i="2"/>
  <c r="R572" i="2"/>
  <c r="Q415" i="2"/>
  <c r="R415" i="2"/>
  <c r="Q410" i="2"/>
  <c r="R410" i="2"/>
  <c r="Q412" i="2"/>
  <c r="R412" i="2"/>
  <c r="Q413" i="2"/>
  <c r="R413" i="2"/>
  <c r="Q416" i="2"/>
  <c r="R416" i="2"/>
  <c r="Q552" i="2"/>
  <c r="R552" i="2"/>
  <c r="Q454" i="2"/>
  <c r="R454" i="2"/>
  <c r="Q414" i="2"/>
  <c r="R414" i="2"/>
  <c r="Q555" i="2"/>
  <c r="R555" i="2"/>
  <c r="Q600" i="2"/>
  <c r="R600" i="2"/>
  <c r="Q385" i="2"/>
  <c r="R385" i="2"/>
  <c r="R406" i="2"/>
  <c r="Q640" i="2"/>
  <c r="R640" i="2"/>
  <c r="Q342" i="2"/>
  <c r="R342" i="2"/>
  <c r="Q370" i="2"/>
  <c r="R370" i="2"/>
  <c r="Q375" i="2"/>
  <c r="R375" i="2"/>
  <c r="Q604" i="2"/>
  <c r="R604" i="2"/>
  <c r="Q607" i="2"/>
  <c r="R607" i="2"/>
  <c r="Q591" i="2"/>
  <c r="R591" i="2"/>
  <c r="Q569" i="2"/>
  <c r="R569" i="2"/>
  <c r="Q605" i="2"/>
  <c r="R605" i="2"/>
  <c r="Q588" i="2"/>
  <c r="R588" i="2"/>
  <c r="Q565" i="2"/>
  <c r="R565" i="2"/>
  <c r="Q528" i="2"/>
  <c r="R528" i="2"/>
  <c r="Q621" i="2"/>
  <c r="R621" i="2"/>
  <c r="Q624" i="2"/>
  <c r="R624" i="2"/>
  <c r="R336" i="2"/>
  <c r="Q612" i="2"/>
  <c r="R612" i="2"/>
  <c r="Q333" i="2"/>
  <c r="R333" i="2"/>
  <c r="Q334" i="2"/>
  <c r="R334" i="2"/>
  <c r="Q335" i="2"/>
  <c r="R335" i="2"/>
  <c r="R339" i="2"/>
  <c r="Q338" i="2"/>
  <c r="R338" i="2"/>
  <c r="Q337" i="2"/>
  <c r="R337" i="2"/>
  <c r="Q616" i="2"/>
  <c r="R616" i="2"/>
  <c r="Q530" i="2"/>
  <c r="R530" i="2"/>
  <c r="Q542" i="2"/>
  <c r="R542" i="2"/>
  <c r="Q560" i="2"/>
  <c r="R560" i="2"/>
  <c r="Q586" i="2"/>
  <c r="R586" i="2"/>
  <c r="Q602" i="2"/>
  <c r="R602" i="2"/>
  <c r="Q580" i="2"/>
  <c r="R580" i="2"/>
  <c r="Q574" i="2"/>
  <c r="R574" i="2"/>
  <c r="Q617" i="2"/>
  <c r="R617" i="2"/>
  <c r="Q431" i="2"/>
  <c r="R431" i="2"/>
  <c r="Q581" i="2"/>
  <c r="R581" i="2"/>
  <c r="Q582" i="2"/>
  <c r="R582" i="2"/>
  <c r="Q536" i="2"/>
  <c r="R536" i="2"/>
  <c r="Q531" i="2"/>
  <c r="R531" i="2"/>
  <c r="Q541" i="2"/>
  <c r="R541" i="2"/>
  <c r="Q606" i="2"/>
  <c r="R606" i="2"/>
  <c r="Q589" i="2"/>
  <c r="R589" i="2"/>
  <c r="Q584" i="2"/>
  <c r="R584" i="2"/>
  <c r="Q563" i="2"/>
  <c r="R563" i="2"/>
  <c r="R598" i="2"/>
  <c r="Q596" i="2"/>
  <c r="R596" i="2"/>
  <c r="Q615" i="2"/>
  <c r="R615" i="2"/>
  <c r="Q537" i="2"/>
  <c r="R537" i="2"/>
  <c r="Q405" i="2"/>
  <c r="R405" i="2"/>
  <c r="Q533" i="2"/>
  <c r="R533" i="2"/>
  <c r="Q558" i="2"/>
  <c r="R558" i="2"/>
  <c r="Q603" i="2"/>
  <c r="R603" i="2"/>
  <c r="Q623" i="2"/>
  <c r="R623" i="2"/>
  <c r="Q543" i="2"/>
  <c r="R543" i="2"/>
  <c r="Q570" i="2"/>
  <c r="R570" i="2"/>
  <c r="Q611" i="2"/>
  <c r="R611" i="2"/>
  <c r="Q575" i="2"/>
  <c r="R575" i="2"/>
  <c r="Q529" i="2"/>
  <c r="R529" i="2"/>
  <c r="R559" i="2"/>
  <c r="Q440" i="2"/>
  <c r="R440" i="2"/>
  <c r="Q566" i="2"/>
  <c r="R566" i="2"/>
  <c r="Q579" i="2"/>
  <c r="R579" i="2"/>
  <c r="Q545" i="2"/>
  <c r="R545" i="2"/>
  <c r="R601" i="2"/>
  <c r="Q601" i="2"/>
  <c r="Q593" i="2"/>
  <c r="R593" i="2"/>
  <c r="Q430" i="2"/>
  <c r="R430" i="2"/>
  <c r="Q547" i="2"/>
  <c r="R547" i="2"/>
  <c r="Q576" i="2"/>
  <c r="R576" i="2"/>
  <c r="Q544" i="2"/>
  <c r="R544" i="2"/>
  <c r="Q550" i="2"/>
  <c r="R550" i="2"/>
  <c r="Q411" i="2"/>
  <c r="R411" i="2"/>
  <c r="Q594" i="2"/>
  <c r="R594" i="2"/>
  <c r="Q532" i="2"/>
  <c r="R532" i="2"/>
  <c r="Q535" i="2"/>
  <c r="R535" i="2"/>
  <c r="Q597" i="2"/>
  <c r="R597" i="2"/>
  <c r="Q608" i="2"/>
  <c r="R608" i="2"/>
  <c r="Q534" i="2"/>
  <c r="R534" i="2"/>
  <c r="Q548" i="2"/>
  <c r="R548" i="2"/>
  <c r="Q549" i="2"/>
  <c r="R549" i="2"/>
  <c r="Q599" i="2"/>
  <c r="R599" i="2"/>
  <c r="Q443" i="2"/>
  <c r="R443" i="2"/>
  <c r="Q445" i="2"/>
  <c r="R445" i="2"/>
  <c r="Q510" i="2"/>
  <c r="R510" i="2"/>
  <c r="Q404" i="2"/>
  <c r="R404" i="2"/>
  <c r="Q457" i="2"/>
  <c r="R457" i="2"/>
  <c r="Q511" i="2"/>
  <c r="R511" i="2"/>
  <c r="Q583" i="2"/>
  <c r="R583" i="2"/>
  <c r="Q468" i="2"/>
  <c r="R468" i="2"/>
  <c r="Q382" i="2"/>
  <c r="R382" i="2"/>
  <c r="Q369" i="2"/>
  <c r="R369" i="2"/>
  <c r="R143" i="2"/>
  <c r="R144" i="2"/>
  <c r="R145" i="2"/>
  <c r="R146" i="2"/>
  <c r="R147" i="2"/>
  <c r="R148" i="2"/>
  <c r="R149" i="2"/>
  <c r="R151" i="2"/>
  <c r="R152" i="2"/>
  <c r="R153" i="2"/>
  <c r="R154" i="2"/>
  <c r="R155" i="2"/>
  <c r="R156" i="2"/>
  <c r="R157" i="2"/>
  <c r="R158" i="2"/>
  <c r="R159" i="2"/>
  <c r="R160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Q288" i="2"/>
  <c r="R288" i="2"/>
  <c r="Q289" i="2"/>
  <c r="R289" i="2"/>
  <c r="Q290" i="2"/>
  <c r="R290" i="2"/>
  <c r="Q291" i="2"/>
  <c r="R291" i="2"/>
  <c r="Q295" i="2"/>
  <c r="R295" i="2"/>
  <c r="Q298" i="2"/>
  <c r="R298" i="2"/>
  <c r="Q300" i="2"/>
  <c r="R300" i="2"/>
  <c r="Q303" i="2"/>
  <c r="R303" i="2"/>
  <c r="Q150" i="2"/>
  <c r="R150" i="2"/>
  <c r="Q267" i="2"/>
  <c r="R267" i="2"/>
  <c r="Q296" i="2"/>
  <c r="R296" i="2"/>
  <c r="Q161" i="2"/>
  <c r="R161" i="2"/>
  <c r="Q302" i="2"/>
  <c r="R302" i="2"/>
  <c r="Q301" i="2"/>
  <c r="R301" i="2"/>
  <c r="Q304" i="2"/>
  <c r="R304" i="2"/>
  <c r="Q299" i="2"/>
  <c r="R299" i="2"/>
  <c r="Q141" i="2"/>
  <c r="R141" i="2"/>
  <c r="Q297" i="2"/>
  <c r="R297" i="2"/>
  <c r="R292" i="2"/>
  <c r="R293" i="2"/>
  <c r="R294" i="2"/>
  <c r="M410" i="38"/>
  <c r="AJ663" i="2"/>
  <c r="Q471" i="2"/>
  <c r="M291" i="38"/>
  <c r="M262" i="38"/>
  <c r="M288" i="38"/>
  <c r="M251" i="38"/>
  <c r="M230" i="38"/>
  <c r="Q1029" i="2"/>
  <c r="R1029" i="2"/>
  <c r="Q1030" i="2"/>
  <c r="R1030" i="2"/>
  <c r="P798" i="38"/>
  <c r="Q850" i="2"/>
  <c r="AJ851" i="2"/>
  <c r="Q849" i="2"/>
  <c r="K899" i="2"/>
  <c r="Q559" i="2"/>
  <c r="Q598" i="2"/>
  <c r="Q336" i="2"/>
  <c r="Q339" i="2"/>
  <c r="K588" i="2"/>
  <c r="Q1286" i="2"/>
  <c r="Q1243" i="2"/>
  <c r="Q1242" i="2"/>
  <c r="Q1191" i="2"/>
  <c r="Q1185" i="2"/>
  <c r="Q1184" i="2"/>
  <c r="Q1183" i="2"/>
  <c r="Q1157" i="2"/>
  <c r="Q1156" i="2"/>
  <c r="Q1155" i="2"/>
  <c r="Q1121" i="2"/>
  <c r="Q1031" i="2"/>
  <c r="Q981" i="2"/>
  <c r="Q967" i="2"/>
  <c r="Q966" i="2"/>
  <c r="Q962" i="2"/>
  <c r="Q294" i="2"/>
  <c r="Q293" i="2"/>
  <c r="AJ305" i="2"/>
  <c r="Q292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G975" i="2"/>
  <c r="AH975" i="2"/>
  <c r="AI975" i="2"/>
  <c r="AJ975" i="2"/>
  <c r="H7" i="2"/>
  <c r="K743" i="2"/>
  <c r="K4023" i="2"/>
  <c r="K4028" i="2"/>
  <c r="K4027" i="2"/>
  <c r="K4026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3" i="2"/>
  <c r="K3995" i="2"/>
  <c r="K3993" i="2"/>
  <c r="K3987" i="2"/>
  <c r="K3978" i="2"/>
  <c r="K3977" i="2"/>
  <c r="K3976" i="2"/>
  <c r="K3975" i="2"/>
  <c r="K3974" i="2"/>
  <c r="K3896" i="2"/>
  <c r="K3895" i="2"/>
  <c r="K3894" i="2"/>
  <c r="K3893" i="2"/>
  <c r="K3892" i="2"/>
  <c r="K3830" i="2"/>
  <c r="K3829" i="2"/>
  <c r="K3821" i="2"/>
  <c r="K3820" i="2"/>
  <c r="K3819" i="2"/>
  <c r="K3805" i="2"/>
  <c r="K3804" i="2"/>
  <c r="K3803" i="2"/>
  <c r="K3802" i="2"/>
  <c r="K3801" i="2"/>
  <c r="K3800" i="2"/>
  <c r="K3799" i="2"/>
  <c r="K3798" i="2"/>
  <c r="K3784" i="2"/>
  <c r="K3783" i="2"/>
  <c r="K3782" i="2"/>
  <c r="K3781" i="2"/>
  <c r="K3780" i="2"/>
  <c r="K3779" i="2"/>
  <c r="K3774" i="2"/>
  <c r="K3773" i="2"/>
  <c r="K3772" i="2"/>
  <c r="K3771" i="2"/>
  <c r="K3770" i="2"/>
  <c r="K3766" i="2"/>
  <c r="K3741" i="2"/>
  <c r="K3740" i="2"/>
  <c r="K3739" i="2"/>
  <c r="K1126" i="2"/>
  <c r="K3731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685" i="2"/>
  <c r="K3681" i="2"/>
  <c r="K3670" i="2"/>
  <c r="K3669" i="2"/>
  <c r="K3668" i="2"/>
  <c r="K3661" i="2"/>
  <c r="K3660" i="2"/>
  <c r="K3659" i="2"/>
  <c r="K3658" i="2"/>
  <c r="K3657" i="2"/>
  <c r="K3656" i="2"/>
  <c r="K3653" i="2"/>
  <c r="K3652" i="2"/>
  <c r="K3651" i="2"/>
  <c r="K3650" i="2"/>
  <c r="K3646" i="2"/>
  <c r="K3640" i="2"/>
  <c r="K3638" i="2"/>
  <c r="K3637" i="2"/>
  <c r="K3628" i="2"/>
  <c r="K3627" i="2"/>
  <c r="K3626" i="2"/>
  <c r="K3616" i="2"/>
  <c r="K3615" i="2"/>
  <c r="K3614" i="2"/>
  <c r="K3613" i="2"/>
  <c r="K3610" i="2"/>
  <c r="K3609" i="2"/>
  <c r="K3608" i="2"/>
  <c r="K3607" i="2"/>
  <c r="K3594" i="2"/>
  <c r="K3593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58" i="2"/>
  <c r="K3557" i="2"/>
  <c r="K3556" i="2"/>
  <c r="K3523" i="2"/>
  <c r="K3520" i="2"/>
  <c r="K3519" i="2"/>
  <c r="K3441" i="2"/>
  <c r="K3438" i="2"/>
  <c r="K3437" i="2"/>
  <c r="K3436" i="2"/>
  <c r="K3435" i="2"/>
  <c r="K3434" i="2"/>
  <c r="K3433" i="2"/>
  <c r="K3432" i="2"/>
  <c r="K3431" i="2"/>
  <c r="K3430" i="2"/>
  <c r="K3418" i="2"/>
  <c r="K3417" i="2"/>
  <c r="K3415" i="2"/>
  <c r="K3414" i="2"/>
  <c r="K707" i="2"/>
  <c r="K706" i="2"/>
  <c r="K3345" i="2"/>
  <c r="K3334" i="2"/>
  <c r="K3333" i="2"/>
  <c r="K3332" i="2"/>
  <c r="K3331" i="2"/>
  <c r="K3319" i="2"/>
  <c r="K3318" i="2"/>
  <c r="K3317" i="2"/>
  <c r="K3043" i="2"/>
  <c r="K3042" i="2"/>
  <c r="K3041" i="2"/>
  <c r="K3040" i="2"/>
  <c r="K3039" i="2"/>
  <c r="K3038" i="2"/>
  <c r="K3037" i="2"/>
  <c r="K3030" i="2"/>
  <c r="K3028" i="2"/>
  <c r="K3027" i="2"/>
  <c r="K3026" i="2"/>
  <c r="K3025" i="2"/>
  <c r="K3024" i="2"/>
  <c r="K3023" i="2"/>
  <c r="K3021" i="2"/>
  <c r="K3020" i="2"/>
  <c r="K3019" i="2"/>
  <c r="K3018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3" i="2"/>
  <c r="K375" i="2"/>
  <c r="K2932" i="2"/>
  <c r="K370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1" i="2"/>
  <c r="K2910" i="2"/>
  <c r="K2908" i="2"/>
  <c r="K342" i="2"/>
  <c r="K2784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1359" i="2"/>
  <c r="K2617" i="2"/>
  <c r="K2616" i="2"/>
  <c r="K2615" i="2"/>
  <c r="K2609" i="2"/>
  <c r="K2608" i="2"/>
  <c r="K2607" i="2"/>
  <c r="K2606" i="2"/>
  <c r="K2587" i="2"/>
  <c r="K2586" i="2"/>
  <c r="K2581" i="2"/>
  <c r="K2580" i="2"/>
  <c r="K2578" i="2"/>
  <c r="K2577" i="2"/>
  <c r="K2576" i="2"/>
  <c r="K2575" i="2"/>
  <c r="K2574" i="2"/>
  <c r="K2572" i="2"/>
  <c r="K2569" i="2"/>
  <c r="K2568" i="2"/>
  <c r="K2557" i="2"/>
  <c r="K2556" i="2"/>
  <c r="K2555" i="2"/>
  <c r="K2554" i="2"/>
  <c r="K2533" i="2"/>
  <c r="K2531" i="2"/>
  <c r="K2530" i="2"/>
  <c r="K2529" i="2"/>
  <c r="K2528" i="2"/>
  <c r="K2527" i="2"/>
  <c r="K2524" i="2"/>
  <c r="K2523" i="2"/>
  <c r="K2520" i="2"/>
  <c r="K2517" i="2"/>
  <c r="K2516" i="2"/>
  <c r="K2500" i="2"/>
  <c r="K2499" i="2"/>
  <c r="K2495" i="2"/>
  <c r="K2490" i="2"/>
  <c r="K2489" i="2"/>
  <c r="K2487" i="2"/>
  <c r="K2483" i="2"/>
  <c r="K248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2" i="2"/>
  <c r="K2451" i="2"/>
  <c r="K2450" i="2"/>
  <c r="K2449" i="2"/>
  <c r="K2448" i="2"/>
  <c r="K2447" i="2"/>
  <c r="K2419" i="2"/>
  <c r="K2418" i="2"/>
  <c r="K2417" i="2"/>
  <c r="K2416" i="2"/>
  <c r="K2415" i="2"/>
  <c r="K2410" i="2"/>
  <c r="K2409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3743" i="2"/>
  <c r="K2362" i="2"/>
  <c r="K2361" i="2"/>
  <c r="K2354" i="2"/>
  <c r="K2353" i="2"/>
  <c r="K2352" i="2"/>
  <c r="K2351" i="2"/>
  <c r="K2350" i="2"/>
  <c r="K2349" i="2"/>
  <c r="K2348" i="2"/>
  <c r="K2347" i="2"/>
  <c r="K2346" i="2"/>
  <c r="K2334" i="2"/>
  <c r="K2333" i="2"/>
  <c r="K2332" i="2"/>
  <c r="K2331" i="2"/>
  <c r="K2330" i="2"/>
  <c r="K2329" i="2"/>
  <c r="K2328" i="2"/>
  <c r="K2327" i="2"/>
  <c r="K2325" i="2"/>
  <c r="K2324" i="2"/>
  <c r="K2323" i="2"/>
  <c r="K2322" i="2"/>
  <c r="K2318" i="2"/>
  <c r="K2313" i="2"/>
  <c r="K2312" i="2"/>
  <c r="K2298" i="2"/>
  <c r="K2297" i="2"/>
  <c r="K2296" i="2"/>
  <c r="K2276" i="2"/>
  <c r="K2275" i="2"/>
  <c r="K2262" i="2"/>
  <c r="K2261" i="2"/>
  <c r="K2260" i="2"/>
  <c r="K2243" i="2"/>
  <c r="K2242" i="2"/>
  <c r="K2241" i="2"/>
  <c r="K2240" i="2"/>
  <c r="K2239" i="2"/>
  <c r="K2232" i="2"/>
  <c r="K2229" i="2"/>
  <c r="K2228" i="2"/>
  <c r="K2222" i="2"/>
  <c r="K2221" i="2"/>
  <c r="K2220" i="2"/>
  <c r="K2219" i="2"/>
  <c r="K2218" i="2"/>
  <c r="K2217" i="2"/>
  <c r="K2216" i="2"/>
  <c r="K2215" i="2"/>
  <c r="K2214" i="2"/>
  <c r="K2209" i="2"/>
  <c r="K2208" i="2"/>
  <c r="K2207" i="2"/>
  <c r="K2206" i="2"/>
  <c r="K2205" i="2"/>
  <c r="K2179" i="2"/>
  <c r="K2178" i="2"/>
  <c r="K2177" i="2"/>
  <c r="K2176" i="2"/>
  <c r="K2126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097" i="2"/>
  <c r="K2096" i="2"/>
  <c r="K2095" i="2"/>
  <c r="K2080" i="2"/>
  <c r="K2079" i="2"/>
  <c r="K2078" i="2"/>
  <c r="K2070" i="2"/>
  <c r="K3407" i="2"/>
  <c r="K777" i="2"/>
  <c r="K739" i="2"/>
  <c r="K2063" i="2"/>
  <c r="K714" i="2"/>
  <c r="K713" i="2"/>
  <c r="K712" i="2"/>
  <c r="K711" i="2"/>
  <c r="K710" i="2"/>
  <c r="K2039" i="2"/>
  <c r="K2038" i="2"/>
  <c r="K2037" i="2"/>
  <c r="K2036" i="2"/>
  <c r="K2035" i="2"/>
  <c r="K2034" i="2"/>
  <c r="K2033" i="2"/>
  <c r="K2032" i="2"/>
  <c r="K2031" i="2"/>
  <c r="K2030" i="2"/>
  <c r="K2029" i="2"/>
  <c r="K2007" i="2"/>
  <c r="K2005" i="2"/>
  <c r="K2004" i="2"/>
  <c r="K2003" i="2"/>
  <c r="K2002" i="2"/>
  <c r="K2001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64" i="2"/>
  <c r="K1763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5" i="2"/>
  <c r="K1724" i="2"/>
  <c r="K1723" i="2"/>
  <c r="K1722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1" i="2"/>
  <c r="K1670" i="2"/>
  <c r="K1669" i="2"/>
  <c r="K1668" i="2"/>
  <c r="K1666" i="2"/>
  <c r="K1665" i="2"/>
  <c r="K1664" i="2"/>
  <c r="K1663" i="2"/>
  <c r="K1662" i="2"/>
  <c r="K1661" i="2"/>
  <c r="K1660" i="2"/>
  <c r="K1659" i="2"/>
  <c r="K1658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3" i="2"/>
  <c r="K1622" i="2"/>
  <c r="K1621" i="2"/>
  <c r="K1620" i="2"/>
  <c r="K1619" i="2"/>
  <c r="K1618" i="2"/>
  <c r="K1616" i="2"/>
  <c r="K1615" i="2"/>
  <c r="K1614" i="2"/>
  <c r="K1613" i="2"/>
  <c r="K1612" i="2"/>
  <c r="K1611" i="2"/>
  <c r="K1609" i="2"/>
  <c r="K1608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7" i="2"/>
  <c r="K1556" i="2"/>
  <c r="K1555" i="2"/>
  <c r="K1554" i="2"/>
  <c r="K1552" i="2"/>
  <c r="K1551" i="2"/>
  <c r="K1550" i="2"/>
  <c r="K1549" i="2"/>
  <c r="K1548" i="2"/>
  <c r="K1547" i="2"/>
  <c r="K1546" i="2"/>
  <c r="K1545" i="2"/>
  <c r="K1544" i="2"/>
  <c r="K1543" i="2"/>
  <c r="K1522" i="2"/>
  <c r="K1521" i="2"/>
  <c r="K1520" i="2"/>
  <c r="K1519" i="2"/>
  <c r="K1518" i="2"/>
  <c r="K1517" i="2"/>
  <c r="K1516" i="2"/>
  <c r="K1515" i="2"/>
  <c r="K1514" i="2"/>
  <c r="K1513" i="2"/>
  <c r="K294" i="2"/>
  <c r="K293" i="2"/>
  <c r="K1469" i="2"/>
  <c r="K1468" i="2"/>
  <c r="K1453" i="2"/>
  <c r="K1452" i="2"/>
  <c r="K1451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390" i="2"/>
  <c r="K1389" i="2"/>
  <c r="K1388" i="2"/>
  <c r="K1387" i="2"/>
  <c r="K1386" i="2"/>
  <c r="K1385" i="2"/>
  <c r="K1384" i="2"/>
  <c r="K1382" i="2"/>
  <c r="K1381" i="2"/>
  <c r="K1380" i="2"/>
  <c r="K1379" i="2"/>
  <c r="K1378" i="2"/>
  <c r="K1377" i="2"/>
  <c r="K1376" i="2"/>
  <c r="K1375" i="2"/>
  <c r="K1374" i="2"/>
  <c r="K1373" i="2"/>
  <c r="K1372" i="2"/>
  <c r="K2690" i="2"/>
  <c r="K2689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2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2" i="2"/>
  <c r="K1271" i="2"/>
  <c r="K1270" i="2"/>
  <c r="K1269" i="2"/>
  <c r="K1268" i="2"/>
  <c r="K1263" i="2"/>
  <c r="K1262" i="2"/>
  <c r="K1258" i="2"/>
  <c r="K1257" i="2"/>
  <c r="K1256" i="2"/>
  <c r="K1255" i="2"/>
  <c r="K1243" i="2"/>
  <c r="K1242" i="2"/>
  <c r="K1241" i="2"/>
  <c r="K1240" i="2"/>
  <c r="K1239" i="2"/>
  <c r="K1234" i="2"/>
  <c r="K1233" i="2"/>
  <c r="K1232" i="2"/>
  <c r="K1231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4" i="2"/>
  <c r="K1209" i="2"/>
  <c r="K1208" i="2"/>
  <c r="K1207" i="2"/>
  <c r="K1206" i="2"/>
  <c r="K1205" i="2"/>
  <c r="K1204" i="2"/>
  <c r="K1203" i="2"/>
  <c r="K1198" i="2"/>
  <c r="K1195" i="2"/>
  <c r="K1194" i="2"/>
  <c r="K1191" i="2"/>
  <c r="K1185" i="2"/>
  <c r="K1184" i="2"/>
  <c r="K1183" i="2"/>
  <c r="K1182" i="2"/>
  <c r="K1171" i="2"/>
  <c r="K1168" i="2"/>
  <c r="K1165" i="2"/>
  <c r="K1160" i="2"/>
  <c r="K1157" i="2"/>
  <c r="K1156" i="2"/>
  <c r="K1155" i="2"/>
  <c r="K1154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1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37" i="2"/>
  <c r="K1036" i="2"/>
  <c r="K1035" i="2"/>
  <c r="K1034" i="2"/>
  <c r="K1031" i="2"/>
  <c r="K1030" i="2"/>
  <c r="K1029" i="2"/>
  <c r="K1028" i="2"/>
  <c r="K1027" i="2"/>
  <c r="K1026" i="2"/>
  <c r="K1025" i="2"/>
  <c r="K1024" i="2"/>
  <c r="K1023" i="2"/>
  <c r="K1022" i="2"/>
  <c r="K1019" i="2"/>
  <c r="K1014" i="2"/>
  <c r="K1013" i="2"/>
  <c r="K1012" i="2"/>
  <c r="K1011" i="2"/>
  <c r="K1010" i="2"/>
  <c r="K1009" i="2"/>
  <c r="K1008" i="2"/>
  <c r="K1007" i="2"/>
  <c r="K1006" i="2"/>
  <c r="K1005" i="2"/>
  <c r="K996" i="2"/>
  <c r="K995" i="2"/>
  <c r="K2304" i="2"/>
  <c r="K990" i="2"/>
  <c r="K989" i="2"/>
  <c r="K984" i="2"/>
  <c r="K980" i="2"/>
  <c r="K977" i="2"/>
  <c r="K2244" i="2"/>
  <c r="K974" i="2"/>
  <c r="K973" i="2"/>
  <c r="K972" i="2"/>
  <c r="K971" i="2"/>
  <c r="K970" i="2"/>
  <c r="K967" i="2"/>
  <c r="K966" i="2"/>
  <c r="K965" i="2"/>
  <c r="K962" i="2"/>
  <c r="K961" i="2"/>
  <c r="K958" i="2"/>
  <c r="K955" i="2"/>
  <c r="K950" i="2"/>
  <c r="K949" i="2"/>
  <c r="K944" i="2"/>
  <c r="K939" i="2"/>
  <c r="K938" i="2"/>
  <c r="K937" i="2"/>
  <c r="K932" i="2"/>
  <c r="K931" i="2"/>
  <c r="K930" i="2"/>
  <c r="K929" i="2"/>
  <c r="K928" i="2"/>
  <c r="K927" i="2"/>
  <c r="K926" i="2"/>
  <c r="K925" i="2"/>
  <c r="K924" i="2"/>
  <c r="K923" i="2"/>
  <c r="K920" i="2"/>
  <c r="K919" i="2"/>
  <c r="K918" i="2"/>
  <c r="K917" i="2"/>
  <c r="K916" i="2"/>
  <c r="K915" i="2"/>
  <c r="K914" i="2"/>
  <c r="K911" i="2"/>
  <c r="K910" i="2"/>
  <c r="K909" i="2"/>
  <c r="K908" i="2"/>
  <c r="K898" i="2"/>
  <c r="K897" i="2"/>
  <c r="K892" i="2"/>
  <c r="K888" i="2"/>
  <c r="K887" i="2"/>
  <c r="K886" i="2"/>
  <c r="K879" i="2"/>
  <c r="K878" i="2"/>
  <c r="K877" i="2"/>
  <c r="K876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2098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85" i="2"/>
  <c r="K784" i="2"/>
  <c r="K783" i="2"/>
  <c r="K782" i="2"/>
  <c r="K781" i="2"/>
  <c r="K780" i="2"/>
  <c r="K779" i="2"/>
  <c r="K778" i="2"/>
  <c r="K2077" i="2"/>
  <c r="K776" i="2"/>
  <c r="K775" i="2"/>
  <c r="K774" i="2"/>
  <c r="K773" i="2"/>
  <c r="K772" i="2"/>
  <c r="K771" i="2"/>
  <c r="K3399" i="2"/>
  <c r="K770" i="2"/>
  <c r="K2076" i="2"/>
  <c r="K2074" i="2"/>
  <c r="K2073" i="2"/>
  <c r="K735" i="2"/>
  <c r="K769" i="2"/>
  <c r="K720" i="2"/>
  <c r="K730" i="2"/>
  <c r="K768" i="2"/>
  <c r="K718" i="2"/>
  <c r="K767" i="2"/>
  <c r="K719" i="2"/>
  <c r="K732" i="2"/>
  <c r="K731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2072" i="2"/>
  <c r="K753" i="2"/>
  <c r="K752" i="2"/>
  <c r="K751" i="2"/>
  <c r="K2071" i="2"/>
  <c r="K750" i="2"/>
  <c r="K749" i="2"/>
  <c r="K748" i="2"/>
  <c r="K747" i="2"/>
  <c r="K746" i="2"/>
  <c r="K745" i="2"/>
  <c r="K744" i="2"/>
  <c r="K3398" i="2"/>
  <c r="K742" i="2"/>
  <c r="K741" i="2"/>
  <c r="K740" i="2"/>
  <c r="K3395" i="2"/>
  <c r="K738" i="2"/>
  <c r="K737" i="2"/>
  <c r="K736" i="2"/>
  <c r="K734" i="2"/>
  <c r="K733" i="2"/>
  <c r="K2067" i="2"/>
  <c r="K729" i="2"/>
  <c r="K728" i="2"/>
  <c r="K727" i="2"/>
  <c r="K726" i="2"/>
  <c r="K725" i="2"/>
  <c r="K724" i="2"/>
  <c r="K723" i="2"/>
  <c r="K722" i="2"/>
  <c r="K721" i="2"/>
  <c r="K717" i="2"/>
  <c r="K716" i="2"/>
  <c r="K709" i="2"/>
  <c r="K708" i="2"/>
  <c r="K715" i="2"/>
  <c r="K705" i="2"/>
  <c r="K702" i="2"/>
  <c r="K701" i="2"/>
  <c r="K3346" i="2"/>
  <c r="K700" i="2"/>
  <c r="K699" i="2"/>
  <c r="K698" i="2"/>
  <c r="K697" i="2"/>
  <c r="K670" i="2"/>
  <c r="K669" i="2"/>
  <c r="K668" i="2"/>
  <c r="K667" i="2"/>
  <c r="K666" i="2"/>
  <c r="K665" i="2"/>
  <c r="K599" i="2"/>
  <c r="K549" i="2"/>
  <c r="K548" i="2"/>
  <c r="K534" i="2"/>
  <c r="K608" i="2"/>
  <c r="K597" i="2"/>
  <c r="K535" i="2"/>
  <c r="K532" i="2"/>
  <c r="K594" i="2"/>
  <c r="K411" i="2"/>
  <c r="K550" i="2"/>
  <c r="K544" i="2"/>
  <c r="K576" i="2"/>
  <c r="K547" i="2"/>
  <c r="K430" i="2"/>
  <c r="K593" i="2"/>
  <c r="K601" i="2"/>
  <c r="K545" i="2"/>
  <c r="K579" i="2"/>
  <c r="K566" i="2"/>
  <c r="K440" i="2"/>
  <c r="K559" i="2"/>
  <c r="K529" i="2"/>
  <c r="K575" i="2"/>
  <c r="K611" i="2"/>
  <c r="K570" i="2"/>
  <c r="K543" i="2"/>
  <c r="K623" i="2"/>
  <c r="K603" i="2"/>
  <c r="K558" i="2"/>
  <c r="K533" i="2"/>
  <c r="K405" i="2"/>
  <c r="K537" i="2"/>
  <c r="K615" i="2"/>
  <c r="K596" i="2"/>
  <c r="K598" i="2"/>
  <c r="K563" i="2"/>
  <c r="K584" i="2"/>
  <c r="K589" i="2"/>
  <c r="K606" i="2"/>
  <c r="K541" i="2"/>
  <c r="K531" i="2"/>
  <c r="K536" i="2"/>
  <c r="K582" i="2"/>
  <c r="K581" i="2"/>
  <c r="K431" i="2"/>
  <c r="K617" i="2"/>
  <c r="K574" i="2"/>
  <c r="K580" i="2"/>
  <c r="K602" i="2"/>
  <c r="K586" i="2"/>
  <c r="K560" i="2"/>
  <c r="K542" i="2"/>
  <c r="K530" i="2"/>
  <c r="K616" i="2"/>
  <c r="K337" i="2"/>
  <c r="K338" i="2"/>
  <c r="K339" i="2"/>
  <c r="K335" i="2"/>
  <c r="K334" i="2"/>
  <c r="K333" i="2"/>
  <c r="K612" i="2"/>
  <c r="K336" i="2"/>
  <c r="K624" i="2"/>
  <c r="K621" i="2"/>
  <c r="K528" i="2"/>
  <c r="K565" i="2"/>
  <c r="K605" i="2"/>
  <c r="K569" i="2"/>
  <c r="K591" i="2"/>
  <c r="K607" i="2"/>
  <c r="K604" i="2"/>
  <c r="K640" i="2"/>
  <c r="K406" i="2"/>
  <c r="K385" i="2"/>
  <c r="K600" i="2"/>
  <c r="K555" i="2"/>
  <c r="K414" i="2"/>
  <c r="K454" i="2"/>
  <c r="K552" i="2"/>
  <c r="K416" i="2"/>
  <c r="K413" i="2"/>
  <c r="K412" i="2"/>
  <c r="K410" i="2"/>
  <c r="K415" i="2"/>
  <c r="K572" i="2"/>
  <c r="K571" i="2"/>
  <c r="K564" i="2"/>
  <c r="K610" i="2"/>
  <c r="K609" i="2"/>
  <c r="K577" i="2"/>
  <c r="K557" i="2"/>
  <c r="K538" i="2"/>
  <c r="K378" i="2"/>
  <c r="K345" i="2"/>
  <c r="K461" i="2"/>
  <c r="K374" i="2"/>
  <c r="K527" i="2"/>
  <c r="K485" i="2"/>
  <c r="K389" i="2"/>
  <c r="K343" i="2"/>
  <c r="K407" i="2"/>
  <c r="K361" i="2"/>
  <c r="K618" i="2"/>
  <c r="K463" i="2"/>
  <c r="K349" i="2"/>
  <c r="K517" i="2"/>
  <c r="K522" i="2"/>
  <c r="K630" i="2"/>
  <c r="K625" i="2"/>
  <c r="K635" i="2"/>
  <c r="K631" i="2"/>
  <c r="K554" i="2"/>
  <c r="K417" i="2"/>
  <c r="K363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37" i="2"/>
  <c r="K634" i="2"/>
  <c r="K632" i="2"/>
  <c r="K627" i="2"/>
  <c r="K626" i="2"/>
  <c r="K619" i="2"/>
  <c r="K613" i="2"/>
  <c r="K595" i="2"/>
  <c r="K578" i="2"/>
  <c r="K561" i="2"/>
  <c r="K553" i="2"/>
  <c r="K540" i="2"/>
  <c r="K539" i="2"/>
  <c r="K525" i="2"/>
  <c r="K523" i="2"/>
  <c r="K521" i="2"/>
  <c r="K520" i="2"/>
  <c r="K519" i="2"/>
  <c r="K518" i="2"/>
  <c r="K515" i="2"/>
  <c r="K514" i="2"/>
  <c r="K513" i="2"/>
  <c r="K512" i="2"/>
  <c r="K509" i="2"/>
  <c r="K508" i="2"/>
  <c r="K505" i="2"/>
  <c r="K503" i="2"/>
  <c r="K502" i="2"/>
  <c r="K501" i="2"/>
  <c r="K499" i="2"/>
  <c r="K488" i="2"/>
  <c r="K486" i="2"/>
  <c r="K484" i="2"/>
  <c r="K483" i="2"/>
  <c r="K482" i="2"/>
  <c r="K481" i="2"/>
  <c r="K479" i="2"/>
  <c r="K478" i="2"/>
  <c r="K477" i="2"/>
  <c r="K3033" i="2"/>
  <c r="K476" i="2"/>
  <c r="K475" i="2"/>
  <c r="K474" i="2"/>
  <c r="K473" i="2"/>
  <c r="K472" i="2"/>
  <c r="K471" i="2"/>
  <c r="K470" i="2"/>
  <c r="K469" i="2"/>
  <c r="K3032" i="2"/>
  <c r="K467" i="2"/>
  <c r="K466" i="2"/>
  <c r="K465" i="2"/>
  <c r="K464" i="2"/>
  <c r="K462" i="2"/>
  <c r="K460" i="2"/>
  <c r="K459" i="2"/>
  <c r="K458" i="2"/>
  <c r="K456" i="2"/>
  <c r="K455" i="2"/>
  <c r="K453" i="2"/>
  <c r="K452" i="2"/>
  <c r="K451" i="2"/>
  <c r="K450" i="2"/>
  <c r="K449" i="2"/>
  <c r="K448" i="2"/>
  <c r="K447" i="2"/>
  <c r="K446" i="2"/>
  <c r="K444" i="2"/>
  <c r="K442" i="2"/>
  <c r="K439" i="2"/>
  <c r="K438" i="2"/>
  <c r="K437" i="2"/>
  <c r="K436" i="2"/>
  <c r="K435" i="2"/>
  <c r="K434" i="2"/>
  <c r="K433" i="2"/>
  <c r="K432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09" i="2"/>
  <c r="K408" i="2"/>
  <c r="K402" i="2"/>
  <c r="K401" i="2"/>
  <c r="K400" i="2"/>
  <c r="K399" i="2"/>
  <c r="K398" i="2"/>
  <c r="K397" i="2"/>
  <c r="K3031" i="2"/>
  <c r="K396" i="2"/>
  <c r="K395" i="2"/>
  <c r="K1769" i="2"/>
  <c r="K394" i="2"/>
  <c r="K393" i="2"/>
  <c r="K392" i="2"/>
  <c r="K391" i="2"/>
  <c r="K390" i="2"/>
  <c r="K388" i="2"/>
  <c r="K387" i="2"/>
  <c r="K386" i="2"/>
  <c r="K384" i="2"/>
  <c r="K383" i="2"/>
  <c r="K381" i="2"/>
  <c r="K1766" i="2"/>
  <c r="K379" i="2"/>
  <c r="K377" i="2"/>
  <c r="K376" i="2"/>
  <c r="K373" i="2"/>
  <c r="K372" i="2"/>
  <c r="K371" i="2"/>
  <c r="K367" i="2"/>
  <c r="K366" i="2"/>
  <c r="K365" i="2"/>
  <c r="K364" i="2"/>
  <c r="K362" i="2"/>
  <c r="K360" i="2"/>
  <c r="K359" i="2"/>
  <c r="K358" i="2"/>
  <c r="K357" i="2"/>
  <c r="K356" i="2"/>
  <c r="K355" i="2"/>
  <c r="K354" i="2"/>
  <c r="K353" i="2"/>
  <c r="K352" i="2"/>
  <c r="K351" i="2"/>
  <c r="K350" i="2"/>
  <c r="K348" i="2"/>
  <c r="K347" i="2"/>
  <c r="K346" i="2"/>
  <c r="K1765" i="2"/>
  <c r="K344" i="2"/>
  <c r="K34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292" i="2"/>
  <c r="K297" i="2"/>
  <c r="K141" i="2"/>
  <c r="K299" i="2"/>
  <c r="K304" i="2"/>
  <c r="K301" i="2"/>
  <c r="K302" i="2"/>
  <c r="K161" i="2"/>
  <c r="K296" i="2"/>
  <c r="K267" i="2"/>
  <c r="K150" i="2"/>
  <c r="K303" i="2"/>
  <c r="K300" i="2"/>
  <c r="K298" i="2"/>
  <c r="K295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0" i="2"/>
  <c r="K159" i="2"/>
  <c r="K158" i="2"/>
  <c r="K157" i="2"/>
  <c r="K156" i="2"/>
  <c r="K155" i="2"/>
  <c r="K154" i="2"/>
  <c r="K153" i="2"/>
  <c r="K152" i="2"/>
  <c r="K151" i="2"/>
  <c r="K149" i="2"/>
  <c r="K148" i="2"/>
  <c r="K147" i="2"/>
  <c r="K146" i="2"/>
  <c r="K145" i="2"/>
  <c r="K144" i="2"/>
  <c r="K143" i="2"/>
  <c r="K142" i="2"/>
  <c r="K111" i="2"/>
  <c r="K13" i="2"/>
  <c r="K114" i="2"/>
  <c r="K119" i="2"/>
  <c r="K121" i="2"/>
  <c r="K116" i="2"/>
  <c r="K130" i="2"/>
  <c r="K118" i="2"/>
  <c r="K129" i="2"/>
  <c r="K120" i="2"/>
  <c r="K126" i="2"/>
  <c r="K127" i="2"/>
  <c r="K128" i="2"/>
  <c r="K124" i="2"/>
  <c r="K115" i="2"/>
  <c r="K136" i="2"/>
  <c r="K113" i="2"/>
  <c r="K112" i="2"/>
  <c r="K117" i="2"/>
  <c r="K123" i="2"/>
  <c r="K125" i="2"/>
  <c r="K122" i="2"/>
  <c r="K131" i="2"/>
  <c r="K84" i="2"/>
  <c r="K42" i="2"/>
  <c r="K39" i="2"/>
  <c r="K38" i="2"/>
  <c r="K6" i="2"/>
  <c r="K1358" i="2"/>
  <c r="K50" i="2"/>
  <c r="K11" i="2"/>
  <c r="K36" i="2"/>
  <c r="K134" i="2"/>
  <c r="K133" i="2"/>
  <c r="K132" i="2"/>
  <c r="K10" i="2"/>
  <c r="K138" i="2"/>
  <c r="K37" i="2"/>
  <c r="K34" i="2"/>
  <c r="K53" i="2"/>
  <c r="K19" i="2"/>
  <c r="K18" i="2"/>
  <c r="K35" i="2"/>
  <c r="K33" i="2"/>
  <c r="K109" i="2"/>
  <c r="K108" i="2"/>
  <c r="K268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2" i="2"/>
  <c r="K51" i="2"/>
  <c r="K1357" i="2"/>
  <c r="K48" i="2"/>
  <c r="K47" i="2"/>
  <c r="K46" i="2"/>
  <c r="K45" i="2"/>
  <c r="K44" i="2"/>
  <c r="K1356" i="2"/>
  <c r="K41" i="2"/>
  <c r="K40" i="2"/>
  <c r="K1355" i="2"/>
  <c r="K32" i="2"/>
  <c r="K31" i="2"/>
  <c r="K29" i="2"/>
  <c r="K28" i="2"/>
  <c r="K27" i="2"/>
  <c r="K26" i="2"/>
  <c r="K25" i="2"/>
  <c r="K24" i="2"/>
  <c r="K23" i="2"/>
  <c r="K22" i="2"/>
  <c r="K21" i="2"/>
  <c r="K20" i="2"/>
  <c r="K17" i="2"/>
  <c r="K16" i="2"/>
  <c r="K15" i="2"/>
  <c r="K12" i="2"/>
  <c r="K8" i="2"/>
  <c r="K7" i="2"/>
  <c r="Q6" i="2"/>
  <c r="R6" i="2"/>
  <c r="Q38" i="2"/>
  <c r="R38" i="2"/>
  <c r="Q39" i="2"/>
  <c r="R39" i="2"/>
  <c r="Q42" i="2"/>
  <c r="R42" i="2"/>
  <c r="Q84" i="2"/>
  <c r="R84" i="2"/>
  <c r="Q131" i="2"/>
  <c r="R131" i="2"/>
  <c r="Q122" i="2"/>
  <c r="R122" i="2"/>
  <c r="Q125" i="2"/>
  <c r="R125" i="2"/>
  <c r="Q123" i="2"/>
  <c r="R123" i="2"/>
  <c r="Q117" i="2"/>
  <c r="R117" i="2"/>
  <c r="R112" i="2"/>
  <c r="Q113" i="2"/>
  <c r="R113" i="2"/>
  <c r="R136" i="2"/>
  <c r="Q115" i="2"/>
  <c r="R115" i="2"/>
  <c r="Q124" i="2"/>
  <c r="R124" i="2"/>
  <c r="Q128" i="2"/>
  <c r="R128" i="2"/>
  <c r="Q127" i="2"/>
  <c r="R127" i="2"/>
  <c r="Q126" i="2"/>
  <c r="R126" i="2"/>
  <c r="Q120" i="2"/>
  <c r="R120" i="2"/>
  <c r="Q118" i="2"/>
  <c r="R118" i="2"/>
  <c r="Q130" i="2"/>
  <c r="R130" i="2"/>
  <c r="Q116" i="2"/>
  <c r="R116" i="2"/>
  <c r="Q121" i="2"/>
  <c r="R121" i="2"/>
  <c r="Q119" i="2"/>
  <c r="R119" i="2"/>
  <c r="Q114" i="2"/>
  <c r="R114" i="2"/>
  <c r="Q13" i="2"/>
  <c r="R13" i="2"/>
  <c r="Q111" i="2"/>
  <c r="R111" i="2"/>
  <c r="AJ3701" i="2"/>
  <c r="AI3701" i="2"/>
  <c r="AH3701" i="2"/>
  <c r="AG3701" i="2"/>
  <c r="AF3701" i="2"/>
  <c r="AE3701" i="2"/>
  <c r="AD3701" i="2"/>
  <c r="AC3701" i="2"/>
  <c r="AB3701" i="2"/>
  <c r="AA3701" i="2"/>
  <c r="Z3701" i="2"/>
  <c r="Y3701" i="2"/>
  <c r="X3701" i="2"/>
  <c r="W3701" i="2"/>
  <c r="V3701" i="2"/>
  <c r="U3701" i="2"/>
  <c r="T3701" i="2"/>
  <c r="S3701" i="2"/>
  <c r="Q3691" i="2"/>
  <c r="R3740" i="2"/>
  <c r="AJ3740" i="2" s="1"/>
  <c r="R3739" i="2"/>
  <c r="Q3739" i="2"/>
  <c r="AJ2210" i="2"/>
  <c r="AI2210" i="2"/>
  <c r="AH2210" i="2"/>
  <c r="AG2210" i="2"/>
  <c r="AF2210" i="2"/>
  <c r="AE2210" i="2"/>
  <c r="AD2210" i="2"/>
  <c r="AC2210" i="2"/>
  <c r="AB2210" i="2"/>
  <c r="AA2210" i="2"/>
  <c r="Z2210" i="2"/>
  <c r="Y2210" i="2"/>
  <c r="X2210" i="2"/>
  <c r="W2210" i="2"/>
  <c r="V2210" i="2"/>
  <c r="U2210" i="2"/>
  <c r="T2210" i="2"/>
  <c r="S2210" i="2"/>
  <c r="R2209" i="2"/>
  <c r="R2208" i="2"/>
  <c r="R2207" i="2"/>
  <c r="R2206" i="2"/>
  <c r="R2205" i="2"/>
  <c r="R2409" i="2"/>
  <c r="K2182" i="32"/>
  <c r="K2183" i="32" s="1"/>
  <c r="L2182" i="32"/>
  <c r="L2183" i="32" s="1"/>
  <c r="M2182" i="32"/>
  <c r="M2183" i="32" s="1"/>
  <c r="O2182" i="32"/>
  <c r="O2183" i="32" s="1"/>
  <c r="P2182" i="32"/>
  <c r="P2183" i="32" s="1"/>
  <c r="Q2182" i="32"/>
  <c r="Q2183" i="32" s="1"/>
  <c r="J2182" i="32"/>
  <c r="J2183" i="32" s="1"/>
  <c r="K2159" i="32"/>
  <c r="K2160" i="32" s="1"/>
  <c r="L2159" i="32"/>
  <c r="L2160" i="32" s="1"/>
  <c r="M2159" i="32"/>
  <c r="M2160" i="32" s="1"/>
  <c r="O2159" i="32"/>
  <c r="O2160" i="32" s="1"/>
  <c r="P2159" i="32"/>
  <c r="P2160" i="32" s="1"/>
  <c r="Q2159" i="32"/>
  <c r="Q2160" i="32" s="1"/>
  <c r="J2159" i="32"/>
  <c r="J2160" i="32" s="1"/>
  <c r="K2154" i="32"/>
  <c r="K2155" i="32" s="1"/>
  <c r="L2154" i="32"/>
  <c r="L2155" i="32" s="1"/>
  <c r="M2154" i="32"/>
  <c r="M2155" i="32" s="1"/>
  <c r="O2154" i="32"/>
  <c r="O2155" i="32" s="1"/>
  <c r="P2154" i="32"/>
  <c r="P2155" i="32" s="1"/>
  <c r="Q2154" i="32"/>
  <c r="Q2155" i="32" s="1"/>
  <c r="J2154" i="32"/>
  <c r="J2155" i="32" s="1"/>
  <c r="K2148" i="32"/>
  <c r="K2149" i="32" s="1"/>
  <c r="L2148" i="32"/>
  <c r="L2149" i="32" s="1"/>
  <c r="M2148" i="32"/>
  <c r="M2149" i="32" s="1"/>
  <c r="O2148" i="32"/>
  <c r="O2149" i="32" s="1"/>
  <c r="P2148" i="32"/>
  <c r="P2149" i="32" s="1"/>
  <c r="Q2148" i="32"/>
  <c r="Q2149" i="32" s="1"/>
  <c r="J2148" i="32"/>
  <c r="J2149" i="32" s="1"/>
  <c r="K2143" i="32"/>
  <c r="K2144" i="32" s="1"/>
  <c r="L2143" i="32"/>
  <c r="L2144" i="32" s="1"/>
  <c r="M2143" i="32"/>
  <c r="M2144" i="32" s="1"/>
  <c r="O2143" i="32"/>
  <c r="O2144" i="32" s="1"/>
  <c r="P2143" i="32"/>
  <c r="P2144" i="32" s="1"/>
  <c r="Q2143" i="32"/>
  <c r="Q2144" i="32" s="1"/>
  <c r="J2143" i="32"/>
  <c r="J2144" i="32" s="1"/>
  <c r="K2134" i="32"/>
  <c r="K2135" i="32" s="1"/>
  <c r="L2134" i="32"/>
  <c r="L2135" i="32" s="1"/>
  <c r="M2134" i="32"/>
  <c r="M2135" i="32" s="1"/>
  <c r="O2134" i="32"/>
  <c r="O2135" i="32" s="1"/>
  <c r="P2134" i="32"/>
  <c r="P2135" i="32" s="1"/>
  <c r="Q2134" i="32"/>
  <c r="Q2135" i="32" s="1"/>
  <c r="J2134" i="32"/>
  <c r="J2135" i="32" s="1"/>
  <c r="K2126" i="32"/>
  <c r="K2127" i="32" s="1"/>
  <c r="L2126" i="32"/>
  <c r="L2127" i="32" s="1"/>
  <c r="M2126" i="32"/>
  <c r="M2127" i="32" s="1"/>
  <c r="O2126" i="32"/>
  <c r="O2127" i="32" s="1"/>
  <c r="P2126" i="32"/>
  <c r="P2127" i="32" s="1"/>
  <c r="Q2126" i="32"/>
  <c r="Q2127" i="32" s="1"/>
  <c r="J2126" i="32"/>
  <c r="J2127" i="32" s="1"/>
  <c r="K2120" i="32"/>
  <c r="L2120" i="32"/>
  <c r="M2120" i="32"/>
  <c r="O2120" i="32"/>
  <c r="P2120" i="32"/>
  <c r="Q2120" i="32"/>
  <c r="J2120" i="32"/>
  <c r="K2112" i="32"/>
  <c r="L2112" i="32"/>
  <c r="M2112" i="32"/>
  <c r="O2112" i="32"/>
  <c r="P2112" i="32"/>
  <c r="Q2112" i="32"/>
  <c r="J2112" i="32"/>
  <c r="K2105" i="32"/>
  <c r="K2106" i="32" s="1"/>
  <c r="L2105" i="32"/>
  <c r="L2106" i="32" s="1"/>
  <c r="M2105" i="32"/>
  <c r="M2106" i="32" s="1"/>
  <c r="O2105" i="32"/>
  <c r="O2106" i="32" s="1"/>
  <c r="P2105" i="32"/>
  <c r="P2106" i="32" s="1"/>
  <c r="Q2105" i="32"/>
  <c r="Q2106" i="32" s="1"/>
  <c r="J2105" i="32"/>
  <c r="J2106" i="32" s="1"/>
  <c r="K2098" i="32"/>
  <c r="K2099" i="32" s="1"/>
  <c r="L2098" i="32"/>
  <c r="L2099" i="32" s="1"/>
  <c r="M2098" i="32"/>
  <c r="M2099" i="32" s="1"/>
  <c r="O2098" i="32"/>
  <c r="O2099" i="32" s="1"/>
  <c r="P2098" i="32"/>
  <c r="P2099" i="32" s="1"/>
  <c r="Q2098" i="32"/>
  <c r="Q2099" i="32" s="1"/>
  <c r="J2098" i="32"/>
  <c r="J2099" i="32" s="1"/>
  <c r="K2085" i="32"/>
  <c r="L2085" i="32"/>
  <c r="M2085" i="32"/>
  <c r="O2085" i="32"/>
  <c r="P2085" i="32"/>
  <c r="Q2085" i="32"/>
  <c r="J2085" i="32"/>
  <c r="K2070" i="32"/>
  <c r="L2070" i="32"/>
  <c r="M2070" i="32"/>
  <c r="O2070" i="32"/>
  <c r="P2070" i="32"/>
  <c r="Q2070" i="32"/>
  <c r="J2070" i="32"/>
  <c r="K2065" i="32"/>
  <c r="K2066" i="32" s="1"/>
  <c r="L2065" i="32"/>
  <c r="L2066" i="32" s="1"/>
  <c r="M2065" i="32"/>
  <c r="M2066" i="32" s="1"/>
  <c r="O2065" i="32"/>
  <c r="O2066" i="32" s="1"/>
  <c r="P2065" i="32"/>
  <c r="P2066" i="32" s="1"/>
  <c r="Q2065" i="32"/>
  <c r="Q2066" i="32" s="1"/>
  <c r="J2065" i="32"/>
  <c r="J2066" i="32" s="1"/>
  <c r="K2060" i="32"/>
  <c r="K2061" i="32" s="1"/>
  <c r="L2060" i="32"/>
  <c r="L2061" i="32" s="1"/>
  <c r="M2060" i="32"/>
  <c r="M2061" i="32" s="1"/>
  <c r="O2060" i="32"/>
  <c r="O2061" i="32" s="1"/>
  <c r="P2060" i="32"/>
  <c r="P2061" i="32" s="1"/>
  <c r="Q2060" i="32"/>
  <c r="Q2061" i="32" s="1"/>
  <c r="J2060" i="32"/>
  <c r="J2061" i="32" s="1"/>
  <c r="K2055" i="32"/>
  <c r="K2056" i="32" s="1"/>
  <c r="L2055" i="32"/>
  <c r="L2056" i="32" s="1"/>
  <c r="M2055" i="32"/>
  <c r="M2056" i="32" s="1"/>
  <c r="O2055" i="32"/>
  <c r="O2056" i="32" s="1"/>
  <c r="P2055" i="32"/>
  <c r="P2056" i="32" s="1"/>
  <c r="Q2055" i="32"/>
  <c r="Q2056" i="32" s="1"/>
  <c r="J2055" i="32"/>
  <c r="J2056" i="32" s="1"/>
  <c r="K2052" i="32"/>
  <c r="L2052" i="32"/>
  <c r="M2052" i="32"/>
  <c r="O2052" i="32"/>
  <c r="P2052" i="32"/>
  <c r="Q2052" i="32"/>
  <c r="J2052" i="32"/>
  <c r="K2035" i="32"/>
  <c r="K2036" i="32" s="1"/>
  <c r="L2035" i="32"/>
  <c r="L2036" i="32" s="1"/>
  <c r="M2035" i="32"/>
  <c r="M2036" i="32" s="1"/>
  <c r="O2035" i="32"/>
  <c r="O2036" i="32" s="1"/>
  <c r="P2035" i="32"/>
  <c r="P2036" i="32" s="1"/>
  <c r="Q2035" i="32"/>
  <c r="Q2036" i="32" s="1"/>
  <c r="J2035" i="32"/>
  <c r="J2036" i="32" s="1"/>
  <c r="K2032" i="32"/>
  <c r="L2032" i="32"/>
  <c r="M2032" i="32"/>
  <c r="O2032" i="32"/>
  <c r="P2032" i="32"/>
  <c r="Q2032" i="32"/>
  <c r="J2032" i="32"/>
  <c r="K2027" i="32"/>
  <c r="K2028" i="32" s="1"/>
  <c r="L2027" i="32"/>
  <c r="L2028" i="32" s="1"/>
  <c r="M2027" i="32"/>
  <c r="M2028" i="32" s="1"/>
  <c r="O2027" i="32"/>
  <c r="O2028" i="32" s="1"/>
  <c r="P2027" i="32"/>
  <c r="P2028" i="32" s="1"/>
  <c r="Q2027" i="32"/>
  <c r="Q2028" i="32" s="1"/>
  <c r="J2027" i="32"/>
  <c r="J2028" i="32" s="1"/>
  <c r="K2022" i="32"/>
  <c r="L2022" i="32"/>
  <c r="M2022" i="32"/>
  <c r="O2022" i="32"/>
  <c r="P2022" i="32"/>
  <c r="Q2022" i="32"/>
  <c r="J2022" i="32"/>
  <c r="K2014" i="32"/>
  <c r="L2014" i="32"/>
  <c r="M2014" i="32"/>
  <c r="O2014" i="32"/>
  <c r="P2014" i="32"/>
  <c r="Q2014" i="32"/>
  <c r="J2014" i="32"/>
  <c r="K2011" i="32"/>
  <c r="L2011" i="32"/>
  <c r="M2011" i="32"/>
  <c r="O2011" i="32"/>
  <c r="P2011" i="32"/>
  <c r="Q2011" i="32"/>
  <c r="J2011" i="32"/>
  <c r="K2007" i="32"/>
  <c r="L2007" i="32"/>
  <c r="M2007" i="32"/>
  <c r="O2007" i="32"/>
  <c r="P2007" i="32"/>
  <c r="Q2007" i="32"/>
  <c r="J2007" i="32"/>
  <c r="K2004" i="32"/>
  <c r="L2004" i="32"/>
  <c r="M2004" i="32"/>
  <c r="O2004" i="32"/>
  <c r="P2004" i="32"/>
  <c r="Q2004" i="32"/>
  <c r="J2004" i="32"/>
  <c r="K1996" i="32"/>
  <c r="L1996" i="32"/>
  <c r="M1996" i="32"/>
  <c r="O1996" i="32"/>
  <c r="P1996" i="32"/>
  <c r="Q1996" i="32"/>
  <c r="J1996" i="32"/>
  <c r="K1987" i="32"/>
  <c r="K1988" i="32" s="1"/>
  <c r="L1987" i="32"/>
  <c r="L1988" i="32" s="1"/>
  <c r="M1987" i="32"/>
  <c r="M1988" i="32" s="1"/>
  <c r="O1987" i="32"/>
  <c r="O1988" i="32" s="1"/>
  <c r="P1987" i="32"/>
  <c r="P1988" i="32" s="1"/>
  <c r="Q1987" i="32"/>
  <c r="Q1988" i="32" s="1"/>
  <c r="J1987" i="32"/>
  <c r="J1988" i="32" s="1"/>
  <c r="K1975" i="32"/>
  <c r="L1975" i="32"/>
  <c r="M1975" i="32"/>
  <c r="O1975" i="32"/>
  <c r="P1975" i="32"/>
  <c r="Q1975" i="32"/>
  <c r="J1975" i="32"/>
  <c r="K1971" i="32"/>
  <c r="L1971" i="32"/>
  <c r="M1971" i="32"/>
  <c r="O1971" i="32"/>
  <c r="P1971" i="32"/>
  <c r="Q1971" i="32"/>
  <c r="J1971" i="32"/>
  <c r="K1955" i="32"/>
  <c r="K1956" i="32" s="1"/>
  <c r="L1955" i="32"/>
  <c r="L1956" i="32" s="1"/>
  <c r="M1955" i="32"/>
  <c r="M1956" i="32" s="1"/>
  <c r="O1955" i="32"/>
  <c r="O1956" i="32" s="1"/>
  <c r="P1955" i="32"/>
  <c r="P1956" i="32" s="1"/>
  <c r="Q1955" i="32"/>
  <c r="Q1956" i="32" s="1"/>
  <c r="J1955" i="32"/>
  <c r="J1956" i="32" s="1"/>
  <c r="K1948" i="32"/>
  <c r="L1948" i="32"/>
  <c r="M1948" i="32"/>
  <c r="O1948" i="32"/>
  <c r="P1948" i="32"/>
  <c r="Q1948" i="32"/>
  <c r="J1948" i="32"/>
  <c r="K1945" i="32"/>
  <c r="L1945" i="32"/>
  <c r="M1945" i="32"/>
  <c r="O1945" i="32"/>
  <c r="P1945" i="32"/>
  <c r="Q1945" i="32"/>
  <c r="J1945" i="32"/>
  <c r="K1934" i="32"/>
  <c r="L1934" i="32"/>
  <c r="M1934" i="32"/>
  <c r="O1934" i="32"/>
  <c r="P1934" i="32"/>
  <c r="Q1934" i="32"/>
  <c r="J1934" i="32"/>
  <c r="K1931" i="32"/>
  <c r="L1931" i="32"/>
  <c r="M1931" i="32"/>
  <c r="O1931" i="32"/>
  <c r="P1931" i="32"/>
  <c r="Q1931" i="32"/>
  <c r="J1931" i="32"/>
  <c r="K1926" i="32"/>
  <c r="L1926" i="32"/>
  <c r="M1926" i="32"/>
  <c r="O1926" i="32"/>
  <c r="P1926" i="32"/>
  <c r="Q1926" i="32"/>
  <c r="J1926" i="32"/>
  <c r="K1912" i="32"/>
  <c r="L1912" i="32"/>
  <c r="M1912" i="32"/>
  <c r="O1912" i="32"/>
  <c r="P1912" i="32"/>
  <c r="Q1912" i="32"/>
  <c r="J1912" i="32"/>
  <c r="K1906" i="32"/>
  <c r="L1906" i="32"/>
  <c r="M1906" i="32"/>
  <c r="O1906" i="32"/>
  <c r="P1906" i="32"/>
  <c r="Q1906" i="32"/>
  <c r="J1906" i="32"/>
  <c r="K1901" i="32"/>
  <c r="L1901" i="32"/>
  <c r="M1901" i="32"/>
  <c r="O1901" i="32"/>
  <c r="P1901" i="32"/>
  <c r="Q1901" i="32"/>
  <c r="J1901" i="32"/>
  <c r="K1889" i="32"/>
  <c r="L1889" i="32"/>
  <c r="M1889" i="32"/>
  <c r="O1889" i="32"/>
  <c r="P1889" i="32"/>
  <c r="Q1889" i="32"/>
  <c r="J1889" i="32"/>
  <c r="K1877" i="32"/>
  <c r="L1877" i="32"/>
  <c r="M1877" i="32"/>
  <c r="O1877" i="32"/>
  <c r="P1877" i="32"/>
  <c r="Q1877" i="32"/>
  <c r="J1877" i="32"/>
  <c r="K1871" i="32"/>
  <c r="L1871" i="32"/>
  <c r="M1871" i="32"/>
  <c r="O1871" i="32"/>
  <c r="P1871" i="32"/>
  <c r="Q1871" i="32"/>
  <c r="J1871" i="32"/>
  <c r="K1717" i="32"/>
  <c r="L1717" i="32"/>
  <c r="M1717" i="32"/>
  <c r="O1717" i="32"/>
  <c r="P1717" i="32"/>
  <c r="Q1717" i="32"/>
  <c r="J1717" i="32"/>
  <c r="K1714" i="32"/>
  <c r="L1714" i="32"/>
  <c r="M1714" i="32"/>
  <c r="O1714" i="32"/>
  <c r="P1714" i="32"/>
  <c r="Q1714" i="32"/>
  <c r="J1714" i="32"/>
  <c r="K1637" i="32"/>
  <c r="K1638" i="32" s="1"/>
  <c r="L1637" i="32"/>
  <c r="L1638" i="32" s="1"/>
  <c r="M1637" i="32"/>
  <c r="M1638" i="32" s="1"/>
  <c r="O1637" i="32"/>
  <c r="O1638" i="32" s="1"/>
  <c r="P1637" i="32"/>
  <c r="P1638" i="32" s="1"/>
  <c r="Q1637" i="32"/>
  <c r="Q1638" i="32" s="1"/>
  <c r="J1637" i="32"/>
  <c r="J1638" i="32" s="1"/>
  <c r="K1629" i="32"/>
  <c r="K1630" i="32" s="1"/>
  <c r="L1629" i="32"/>
  <c r="L1630" i="32" s="1"/>
  <c r="M1629" i="32"/>
  <c r="M1630" i="32" s="1"/>
  <c r="O1629" i="32"/>
  <c r="O1630" i="32" s="1"/>
  <c r="P1629" i="32"/>
  <c r="P1630" i="32" s="1"/>
  <c r="Q1629" i="32"/>
  <c r="Q1630" i="32" s="1"/>
  <c r="J1629" i="32"/>
  <c r="J1630" i="32" s="1"/>
  <c r="K1615" i="32"/>
  <c r="L1615" i="32"/>
  <c r="M1615" i="32"/>
  <c r="O1615" i="32"/>
  <c r="P1615" i="32"/>
  <c r="Q1615" i="32"/>
  <c r="J1615" i="32"/>
  <c r="K1612" i="32"/>
  <c r="L1612" i="32"/>
  <c r="M1612" i="32"/>
  <c r="O1612" i="32"/>
  <c r="P1612" i="32"/>
  <c r="Q1612" i="32"/>
  <c r="J1612" i="32"/>
  <c r="K1604" i="32"/>
  <c r="L1604" i="32"/>
  <c r="M1604" i="32"/>
  <c r="O1604" i="32"/>
  <c r="P1604" i="32"/>
  <c r="Q1604" i="32"/>
  <c r="J1604" i="32"/>
  <c r="K1594" i="32"/>
  <c r="L1594" i="32"/>
  <c r="M1594" i="32"/>
  <c r="O1594" i="32"/>
  <c r="P1594" i="32"/>
  <c r="Q1594" i="32"/>
  <c r="J1594" i="32"/>
  <c r="K1588" i="32"/>
  <c r="L1588" i="32"/>
  <c r="M1588" i="32"/>
  <c r="O1588" i="32"/>
  <c r="P1588" i="32"/>
  <c r="Q1588" i="32"/>
  <c r="J1588" i="32"/>
  <c r="K1584" i="32"/>
  <c r="L1584" i="32"/>
  <c r="M1584" i="32"/>
  <c r="O1584" i="32"/>
  <c r="P1584" i="32"/>
  <c r="Q1584" i="32"/>
  <c r="J1584" i="32"/>
  <c r="K1581" i="32"/>
  <c r="L1581" i="32"/>
  <c r="M1581" i="32"/>
  <c r="O1581" i="32"/>
  <c r="P1581" i="32"/>
  <c r="Q1581" i="32"/>
  <c r="J1581" i="32"/>
  <c r="K1576" i="32"/>
  <c r="L1576" i="32"/>
  <c r="M1576" i="32"/>
  <c r="O1576" i="32"/>
  <c r="P1576" i="32"/>
  <c r="Q1576" i="32"/>
  <c r="J1576" i="32"/>
  <c r="K1570" i="32"/>
  <c r="L1570" i="32"/>
  <c r="M1570" i="32"/>
  <c r="O1570" i="32"/>
  <c r="P1570" i="32"/>
  <c r="Q1570" i="32"/>
  <c r="J1570" i="32"/>
  <c r="K1555" i="32"/>
  <c r="L1555" i="32"/>
  <c r="M1555" i="32"/>
  <c r="O1555" i="32"/>
  <c r="P1555" i="32"/>
  <c r="Q1555" i="32"/>
  <c r="J1555" i="32"/>
  <c r="K1544" i="32"/>
  <c r="L1544" i="32"/>
  <c r="M1544" i="32"/>
  <c r="O1544" i="32"/>
  <c r="P1544" i="32"/>
  <c r="Q1544" i="32"/>
  <c r="J1544" i="32"/>
  <c r="K1535" i="32"/>
  <c r="L1535" i="32"/>
  <c r="M1535" i="32"/>
  <c r="O1535" i="32"/>
  <c r="P1535" i="32"/>
  <c r="Q1535" i="32"/>
  <c r="J1535" i="32"/>
  <c r="K1516" i="32"/>
  <c r="L1516" i="32"/>
  <c r="M1516" i="32"/>
  <c r="O1516" i="32"/>
  <c r="P1516" i="32"/>
  <c r="Q1516" i="32"/>
  <c r="J1516" i="32"/>
  <c r="K1509" i="32"/>
  <c r="L1509" i="32"/>
  <c r="M1509" i="32"/>
  <c r="O1509" i="32"/>
  <c r="P1509" i="32"/>
  <c r="Q1509" i="32"/>
  <c r="J1509" i="32"/>
  <c r="K1508" i="32"/>
  <c r="L1508" i="32"/>
  <c r="M1508" i="32"/>
  <c r="O1508" i="32"/>
  <c r="P1508" i="32"/>
  <c r="Q1508" i="32"/>
  <c r="J1508" i="32"/>
  <c r="K1493" i="32"/>
  <c r="L1493" i="32"/>
  <c r="M1493" i="32"/>
  <c r="O1493" i="32"/>
  <c r="P1493" i="32"/>
  <c r="Q1493" i="32"/>
  <c r="J1493" i="32"/>
  <c r="Q1479" i="32"/>
  <c r="K1479" i="32"/>
  <c r="L1479" i="32"/>
  <c r="M1479" i="32"/>
  <c r="M1494" i="32" s="1"/>
  <c r="O1479" i="32"/>
  <c r="P1479" i="32"/>
  <c r="P1494" i="32" s="1"/>
  <c r="J1479" i="32"/>
  <c r="K1474" i="32"/>
  <c r="K1475" i="32" s="1"/>
  <c r="L1474" i="32"/>
  <c r="L1475" i="32" s="1"/>
  <c r="M1474" i="32"/>
  <c r="M1475" i="32" s="1"/>
  <c r="O1474" i="32"/>
  <c r="O1475" i="32" s="1"/>
  <c r="P1474" i="32"/>
  <c r="P1475" i="32" s="1"/>
  <c r="Q1474" i="32"/>
  <c r="Q1475" i="32" s="1"/>
  <c r="J1474" i="32"/>
  <c r="J1475" i="32" s="1"/>
  <c r="K1465" i="32"/>
  <c r="K1466" i="32" s="1"/>
  <c r="L1465" i="32"/>
  <c r="L1466" i="32" s="1"/>
  <c r="M1465" i="32"/>
  <c r="M1466" i="32" s="1"/>
  <c r="O1465" i="32"/>
  <c r="O1466" i="32" s="1"/>
  <c r="P1465" i="32"/>
  <c r="P1466" i="32" s="1"/>
  <c r="Q1465" i="32"/>
  <c r="Q1466" i="32" s="1"/>
  <c r="J1465" i="32"/>
  <c r="J1466" i="32" s="1"/>
  <c r="K1458" i="32"/>
  <c r="K1459" i="32" s="1"/>
  <c r="L1458" i="32"/>
  <c r="L1459" i="32" s="1"/>
  <c r="M1458" i="32"/>
  <c r="M1459" i="32" s="1"/>
  <c r="O1458" i="32"/>
  <c r="O1459" i="32" s="1"/>
  <c r="P1458" i="32"/>
  <c r="P1459" i="32" s="1"/>
  <c r="Q1458" i="32"/>
  <c r="Q1459" i="32" s="1"/>
  <c r="J1458" i="32"/>
  <c r="J1459" i="32" s="1"/>
  <c r="Q1452" i="32"/>
  <c r="K1452" i="32"/>
  <c r="L1452" i="32"/>
  <c r="M1452" i="32"/>
  <c r="O1452" i="32"/>
  <c r="P1452" i="32"/>
  <c r="J1452" i="32"/>
  <c r="K1444" i="32"/>
  <c r="L1444" i="32"/>
  <c r="M1444" i="32"/>
  <c r="O1444" i="32"/>
  <c r="P1444" i="32"/>
  <c r="Q1444" i="32"/>
  <c r="J1444" i="32"/>
  <c r="K1441" i="32"/>
  <c r="L1441" i="32"/>
  <c r="M1441" i="32"/>
  <c r="O1441" i="32"/>
  <c r="P1441" i="32"/>
  <c r="Q1441" i="32"/>
  <c r="J1441" i="32"/>
  <c r="K1435" i="32"/>
  <c r="K1436" i="32" s="1"/>
  <c r="L1435" i="32"/>
  <c r="L1436" i="32" s="1"/>
  <c r="M1435" i="32"/>
  <c r="M1436" i="32" s="1"/>
  <c r="O1435" i="32"/>
  <c r="O1436" i="32" s="1"/>
  <c r="P1435" i="32"/>
  <c r="P1436" i="32" s="1"/>
  <c r="Q1435" i="32"/>
  <c r="Q1436" i="32" s="1"/>
  <c r="J1435" i="32"/>
  <c r="J1436" i="32" s="1"/>
  <c r="K1421" i="32"/>
  <c r="L1421" i="32"/>
  <c r="M1421" i="32"/>
  <c r="O1421" i="32"/>
  <c r="P1421" i="32"/>
  <c r="Q1421" i="32"/>
  <c r="J1421" i="32"/>
  <c r="K1406" i="32"/>
  <c r="L1406" i="32"/>
  <c r="M1406" i="32"/>
  <c r="O1406" i="32"/>
  <c r="P1406" i="32"/>
  <c r="Q1406" i="32"/>
  <c r="J1406" i="32"/>
  <c r="K1401" i="32"/>
  <c r="L1401" i="32"/>
  <c r="M1401" i="32"/>
  <c r="O1401" i="32"/>
  <c r="P1401" i="32"/>
  <c r="Q1401" i="32"/>
  <c r="J1401" i="32"/>
  <c r="K1382" i="32"/>
  <c r="L1382" i="32"/>
  <c r="M1382" i="32"/>
  <c r="O1382" i="32"/>
  <c r="P1382" i="32"/>
  <c r="Q1382" i="32"/>
  <c r="J1382" i="32"/>
  <c r="K1376" i="32"/>
  <c r="L1376" i="32"/>
  <c r="M1376" i="32"/>
  <c r="O1376" i="32"/>
  <c r="P1376" i="32"/>
  <c r="Q1376" i="32"/>
  <c r="J1376" i="32"/>
  <c r="K1364" i="32"/>
  <c r="L1364" i="32"/>
  <c r="M1364" i="32"/>
  <c r="O1364" i="32"/>
  <c r="P1364" i="32"/>
  <c r="Q1364" i="32"/>
  <c r="J1364" i="32"/>
  <c r="K1349" i="32"/>
  <c r="L1349" i="32"/>
  <c r="M1349" i="32"/>
  <c r="O1349" i="32"/>
  <c r="P1349" i="32"/>
  <c r="Q1349" i="32"/>
  <c r="J1349" i="32"/>
  <c r="K1341" i="32"/>
  <c r="L1341" i="32"/>
  <c r="M1341" i="32"/>
  <c r="O1341" i="32"/>
  <c r="P1341" i="32"/>
  <c r="Q1341" i="32"/>
  <c r="J1341" i="32"/>
  <c r="K1117" i="32"/>
  <c r="L1117" i="32"/>
  <c r="M1117" i="32"/>
  <c r="O1117" i="32"/>
  <c r="P1117" i="32"/>
  <c r="Q1117" i="32"/>
  <c r="J1117" i="32"/>
  <c r="K1093" i="32"/>
  <c r="L1093" i="32"/>
  <c r="M1093" i="32"/>
  <c r="O1093" i="32"/>
  <c r="P1093" i="32"/>
  <c r="Q1093" i="32"/>
  <c r="J1093" i="32"/>
  <c r="K803" i="32"/>
  <c r="L803" i="32"/>
  <c r="M803" i="32"/>
  <c r="O803" i="32"/>
  <c r="P803" i="32"/>
  <c r="Q803" i="32"/>
  <c r="J803" i="32"/>
  <c r="K1030" i="32"/>
  <c r="K1031" i="32" s="1"/>
  <c r="L1030" i="32"/>
  <c r="L1031" i="32" s="1"/>
  <c r="M1030" i="32"/>
  <c r="M1031" i="32" s="1"/>
  <c r="O1030" i="32"/>
  <c r="O1031" i="32" s="1"/>
  <c r="P1030" i="32"/>
  <c r="P1031" i="32" s="1"/>
  <c r="Q1030" i="32"/>
  <c r="Q1031" i="32" s="1"/>
  <c r="J1030" i="32"/>
  <c r="J1031" i="32" s="1"/>
  <c r="K1025" i="32"/>
  <c r="K1026" i="32" s="1"/>
  <c r="L1025" i="32"/>
  <c r="L1026" i="32" s="1"/>
  <c r="M1025" i="32"/>
  <c r="M1026" i="32" s="1"/>
  <c r="O1025" i="32"/>
  <c r="O1026" i="32" s="1"/>
  <c r="P1025" i="32"/>
  <c r="P1026" i="32" s="1"/>
  <c r="Q1025" i="32"/>
  <c r="Q1026" i="32" s="1"/>
  <c r="J1025" i="32"/>
  <c r="J1026" i="32" s="1"/>
  <c r="K1004" i="32"/>
  <c r="L1004" i="32"/>
  <c r="M1004" i="32"/>
  <c r="O1004" i="32"/>
  <c r="P1004" i="32"/>
  <c r="Q1004" i="32"/>
  <c r="J1004" i="32"/>
  <c r="K1000" i="32"/>
  <c r="L1000" i="32"/>
  <c r="M1000" i="32"/>
  <c r="O1000" i="32"/>
  <c r="P1000" i="32"/>
  <c r="Q1000" i="32"/>
  <c r="J1000" i="32"/>
  <c r="K992" i="32"/>
  <c r="K993" i="32" s="1"/>
  <c r="L992" i="32"/>
  <c r="L993" i="32" s="1"/>
  <c r="M992" i="32"/>
  <c r="M993" i="32" s="1"/>
  <c r="O992" i="32"/>
  <c r="O993" i="32" s="1"/>
  <c r="P992" i="32"/>
  <c r="P993" i="32" s="1"/>
  <c r="Q992" i="32"/>
  <c r="Q993" i="32" s="1"/>
  <c r="J992" i="32"/>
  <c r="J993" i="32" s="1"/>
  <c r="K984" i="32"/>
  <c r="L984" i="32"/>
  <c r="M984" i="32"/>
  <c r="O984" i="32"/>
  <c r="P984" i="32"/>
  <c r="Q984" i="32"/>
  <c r="J984" i="32"/>
  <c r="K978" i="32"/>
  <c r="L978" i="32"/>
  <c r="M978" i="32"/>
  <c r="O978" i="32"/>
  <c r="P978" i="32"/>
  <c r="Q978" i="32"/>
  <c r="J978" i="32"/>
  <c r="K963" i="32"/>
  <c r="L963" i="32"/>
  <c r="M963" i="32"/>
  <c r="O963" i="32"/>
  <c r="P963" i="32"/>
  <c r="Q963" i="32"/>
  <c r="J963" i="32"/>
  <c r="K958" i="32"/>
  <c r="K959" i="32" s="1"/>
  <c r="L958" i="32"/>
  <c r="L959" i="32" s="1"/>
  <c r="M958" i="32"/>
  <c r="M959" i="32" s="1"/>
  <c r="O958" i="32"/>
  <c r="O959" i="32" s="1"/>
  <c r="P958" i="32"/>
  <c r="P959" i="32" s="1"/>
  <c r="Q958" i="32"/>
  <c r="Q959" i="32" s="1"/>
  <c r="J958" i="32"/>
  <c r="J959" i="32" s="1"/>
  <c r="K947" i="32"/>
  <c r="L947" i="32"/>
  <c r="M947" i="32"/>
  <c r="O947" i="32"/>
  <c r="P947" i="32"/>
  <c r="Q947" i="32"/>
  <c r="J947" i="32"/>
  <c r="K944" i="32"/>
  <c r="L944" i="32"/>
  <c r="M944" i="32"/>
  <c r="O944" i="32"/>
  <c r="P944" i="32"/>
  <c r="Q944" i="32"/>
  <c r="J944" i="32"/>
  <c r="K940" i="32"/>
  <c r="L940" i="32"/>
  <c r="M940" i="32"/>
  <c r="O940" i="32"/>
  <c r="P940" i="32"/>
  <c r="Q940" i="32"/>
  <c r="J940" i="32"/>
  <c r="K934" i="32"/>
  <c r="L934" i="32"/>
  <c r="M934" i="32"/>
  <c r="O934" i="32"/>
  <c r="P934" i="32"/>
  <c r="Q934" i="32"/>
  <c r="J934" i="32"/>
  <c r="K931" i="32"/>
  <c r="L931" i="32"/>
  <c r="M931" i="32"/>
  <c r="O931" i="32"/>
  <c r="P931" i="32"/>
  <c r="Q931" i="32"/>
  <c r="J931" i="32"/>
  <c r="K928" i="32"/>
  <c r="L928" i="32"/>
  <c r="M928" i="32"/>
  <c r="O928" i="32"/>
  <c r="P928" i="32"/>
  <c r="Q928" i="32"/>
  <c r="J928" i="32"/>
  <c r="K923" i="32"/>
  <c r="L923" i="32"/>
  <c r="M923" i="32"/>
  <c r="O923" i="32"/>
  <c r="P923" i="32"/>
  <c r="Q923" i="32"/>
  <c r="J923" i="32"/>
  <c r="K920" i="32"/>
  <c r="L920" i="32"/>
  <c r="M920" i="32"/>
  <c r="O920" i="32"/>
  <c r="P920" i="32"/>
  <c r="Q920" i="32"/>
  <c r="J920" i="32"/>
  <c r="K917" i="32"/>
  <c r="L917" i="32"/>
  <c r="M917" i="32"/>
  <c r="O917" i="32"/>
  <c r="P917" i="32"/>
  <c r="Q917" i="32"/>
  <c r="J917" i="32"/>
  <c r="K899" i="32"/>
  <c r="K900" i="32" s="1"/>
  <c r="L899" i="32"/>
  <c r="L900" i="32" s="1"/>
  <c r="M899" i="32"/>
  <c r="M900" i="32" s="1"/>
  <c r="O899" i="32"/>
  <c r="O900" i="32" s="1"/>
  <c r="P899" i="32"/>
  <c r="P900" i="32" s="1"/>
  <c r="Q899" i="32"/>
  <c r="Q900" i="32" s="1"/>
  <c r="J899" i="32"/>
  <c r="J900" i="32" s="1"/>
  <c r="K894" i="32"/>
  <c r="K895" i="32" s="1"/>
  <c r="L894" i="32"/>
  <c r="L895" i="32" s="1"/>
  <c r="M894" i="32"/>
  <c r="M895" i="32" s="1"/>
  <c r="O894" i="32"/>
  <c r="O895" i="32" s="1"/>
  <c r="P894" i="32"/>
  <c r="P895" i="32" s="1"/>
  <c r="Q894" i="32"/>
  <c r="Q895" i="32" s="1"/>
  <c r="J894" i="32"/>
  <c r="J895" i="32" s="1"/>
  <c r="K877" i="32"/>
  <c r="K878" i="32" s="1"/>
  <c r="L877" i="32"/>
  <c r="L878" i="32" s="1"/>
  <c r="M877" i="32"/>
  <c r="M878" i="32" s="1"/>
  <c r="O877" i="32"/>
  <c r="O878" i="32" s="1"/>
  <c r="P877" i="32"/>
  <c r="P878" i="32" s="1"/>
  <c r="Q877" i="32"/>
  <c r="Q878" i="32" s="1"/>
  <c r="J877" i="32"/>
  <c r="J878" i="32" s="1"/>
  <c r="K858" i="32"/>
  <c r="L858" i="32"/>
  <c r="M858" i="32"/>
  <c r="O858" i="32"/>
  <c r="P858" i="32"/>
  <c r="Q858" i="32"/>
  <c r="J858" i="32"/>
  <c r="K852" i="32"/>
  <c r="L852" i="32"/>
  <c r="M852" i="32"/>
  <c r="O852" i="32"/>
  <c r="P852" i="32"/>
  <c r="Q852" i="32"/>
  <c r="J852" i="32"/>
  <c r="K843" i="32"/>
  <c r="L843" i="32"/>
  <c r="M843" i="32"/>
  <c r="O843" i="32"/>
  <c r="P843" i="32"/>
  <c r="Q843" i="32"/>
  <c r="J843" i="32"/>
  <c r="K838" i="32"/>
  <c r="L838" i="32"/>
  <c r="M838" i="32"/>
  <c r="O838" i="32"/>
  <c r="P838" i="32"/>
  <c r="Q838" i="32"/>
  <c r="J838" i="32"/>
  <c r="K825" i="32"/>
  <c r="L825" i="32"/>
  <c r="M825" i="32"/>
  <c r="O825" i="32"/>
  <c r="P825" i="32"/>
  <c r="Q825" i="32"/>
  <c r="J825" i="32"/>
  <c r="K818" i="32"/>
  <c r="K819" i="32" s="1"/>
  <c r="L818" i="32"/>
  <c r="L819" i="32" s="1"/>
  <c r="M818" i="32"/>
  <c r="M819" i="32" s="1"/>
  <c r="O818" i="32"/>
  <c r="O819" i="32" s="1"/>
  <c r="P818" i="32"/>
  <c r="P819" i="32" s="1"/>
  <c r="Q818" i="32"/>
  <c r="Q819" i="32" s="1"/>
  <c r="J818" i="32"/>
  <c r="J819" i="32" s="1"/>
  <c r="Q812" i="32"/>
  <c r="P812" i="32"/>
  <c r="O812" i="32"/>
  <c r="M812" i="32"/>
  <c r="L812" i="32"/>
  <c r="K812" i="32"/>
  <c r="J812" i="32"/>
  <c r="Q809" i="32"/>
  <c r="P809" i="32"/>
  <c r="O809" i="32"/>
  <c r="M809" i="32"/>
  <c r="L809" i="32"/>
  <c r="K809" i="32"/>
  <c r="J809" i="32"/>
  <c r="Q806" i="32"/>
  <c r="P806" i="32"/>
  <c r="O806" i="32"/>
  <c r="M806" i="32"/>
  <c r="L806" i="32"/>
  <c r="K806" i="32"/>
  <c r="J806" i="32"/>
  <c r="Q795" i="32"/>
  <c r="P795" i="32"/>
  <c r="O795" i="32"/>
  <c r="M795" i="32"/>
  <c r="L795" i="32"/>
  <c r="K795" i="32"/>
  <c r="J795" i="32"/>
  <c r="Q792" i="32"/>
  <c r="P792" i="32"/>
  <c r="O792" i="32"/>
  <c r="M792" i="32"/>
  <c r="L792" i="32"/>
  <c r="K792" i="32"/>
  <c r="J792" i="32"/>
  <c r="K789" i="32"/>
  <c r="L789" i="32"/>
  <c r="M789" i="32"/>
  <c r="O789" i="32"/>
  <c r="P789" i="32"/>
  <c r="Q789" i="32"/>
  <c r="J789" i="32"/>
  <c r="K784" i="32"/>
  <c r="L784" i="32"/>
  <c r="M784" i="32"/>
  <c r="O784" i="32"/>
  <c r="P784" i="32"/>
  <c r="Q784" i="32"/>
  <c r="J784" i="32"/>
  <c r="K780" i="32"/>
  <c r="L780" i="32"/>
  <c r="M780" i="32"/>
  <c r="O780" i="32"/>
  <c r="P780" i="32"/>
  <c r="Q780" i="32"/>
  <c r="J780" i="32"/>
  <c r="K772" i="32"/>
  <c r="L772" i="32"/>
  <c r="M772" i="32"/>
  <c r="O772" i="32"/>
  <c r="P772" i="32"/>
  <c r="Q772" i="32"/>
  <c r="J772" i="32"/>
  <c r="K775" i="32"/>
  <c r="L775" i="32"/>
  <c r="M775" i="32"/>
  <c r="O775" i="32"/>
  <c r="P775" i="32"/>
  <c r="Q775" i="32"/>
  <c r="J775" i="32"/>
  <c r="K765" i="32"/>
  <c r="K766" i="32" s="1"/>
  <c r="L765" i="32"/>
  <c r="L766" i="32" s="1"/>
  <c r="M765" i="32"/>
  <c r="M766" i="32" s="1"/>
  <c r="O765" i="32"/>
  <c r="O766" i="32" s="1"/>
  <c r="P765" i="32"/>
  <c r="P766" i="32" s="1"/>
  <c r="Q765" i="32"/>
  <c r="Q766" i="32" s="1"/>
  <c r="J765" i="32"/>
  <c r="J766" i="32" s="1"/>
  <c r="K758" i="32"/>
  <c r="L758" i="32"/>
  <c r="M758" i="32"/>
  <c r="O758" i="32"/>
  <c r="P758" i="32"/>
  <c r="Q758" i="32"/>
  <c r="J758" i="32"/>
  <c r="K745" i="32"/>
  <c r="L745" i="32"/>
  <c r="M745" i="32"/>
  <c r="O745" i="32"/>
  <c r="P745" i="32"/>
  <c r="Q745" i="32"/>
  <c r="J745" i="32"/>
  <c r="K734" i="32"/>
  <c r="L734" i="32"/>
  <c r="M734" i="32"/>
  <c r="O734" i="32"/>
  <c r="P734" i="32"/>
  <c r="Q734" i="32"/>
  <c r="J734" i="32"/>
  <c r="K726" i="32"/>
  <c r="K727" i="32" s="1"/>
  <c r="L726" i="32"/>
  <c r="L727" i="32" s="1"/>
  <c r="M726" i="32"/>
  <c r="M727" i="32" s="1"/>
  <c r="O726" i="32"/>
  <c r="O727" i="32" s="1"/>
  <c r="P726" i="32"/>
  <c r="P727" i="32" s="1"/>
  <c r="Q726" i="32"/>
  <c r="Q727" i="32" s="1"/>
  <c r="J726" i="32"/>
  <c r="J727" i="32" s="1"/>
  <c r="K720" i="32"/>
  <c r="K721" i="32" s="1"/>
  <c r="L720" i="32"/>
  <c r="L721" i="32" s="1"/>
  <c r="M720" i="32"/>
  <c r="M721" i="32" s="1"/>
  <c r="O720" i="32"/>
  <c r="O721" i="32" s="1"/>
  <c r="P720" i="32"/>
  <c r="P721" i="32" s="1"/>
  <c r="Q720" i="32"/>
  <c r="Q721" i="32" s="1"/>
  <c r="J720" i="32"/>
  <c r="J721" i="32" s="1"/>
  <c r="K716" i="32"/>
  <c r="L716" i="32"/>
  <c r="M716" i="32"/>
  <c r="O716" i="32"/>
  <c r="P716" i="32"/>
  <c r="Q716" i="32"/>
  <c r="J716" i="32"/>
  <c r="K711" i="32"/>
  <c r="L711" i="32"/>
  <c r="M711" i="32"/>
  <c r="O711" i="32"/>
  <c r="P711" i="32"/>
  <c r="Q711" i="32"/>
  <c r="J711" i="32"/>
  <c r="K686" i="32"/>
  <c r="L686" i="32"/>
  <c r="M686" i="32"/>
  <c r="O686" i="32"/>
  <c r="P686" i="32"/>
  <c r="Q686" i="32"/>
  <c r="J686" i="32"/>
  <c r="K627" i="32"/>
  <c r="L627" i="32"/>
  <c r="M627" i="32"/>
  <c r="O627" i="32"/>
  <c r="P627" i="32"/>
  <c r="Q627" i="32"/>
  <c r="J627" i="32"/>
  <c r="K548" i="32"/>
  <c r="L548" i="32"/>
  <c r="M548" i="32"/>
  <c r="O548" i="32"/>
  <c r="P548" i="32"/>
  <c r="Q548" i="32"/>
  <c r="J548" i="32"/>
  <c r="K540" i="32"/>
  <c r="L540" i="32"/>
  <c r="M540" i="32"/>
  <c r="O540" i="32"/>
  <c r="P540" i="32"/>
  <c r="Q540" i="32"/>
  <c r="J540" i="32"/>
  <c r="K531" i="32"/>
  <c r="L531" i="32"/>
  <c r="M531" i="32"/>
  <c r="O531" i="32"/>
  <c r="P531" i="32"/>
  <c r="Q531" i="32"/>
  <c r="J531" i="32"/>
  <c r="K313" i="32"/>
  <c r="L313" i="32"/>
  <c r="M313" i="32"/>
  <c r="O313" i="32"/>
  <c r="P313" i="32"/>
  <c r="Q313" i="32"/>
  <c r="J313" i="32"/>
  <c r="K287" i="32"/>
  <c r="L287" i="32"/>
  <c r="M287" i="32"/>
  <c r="O287" i="32"/>
  <c r="P287" i="32"/>
  <c r="Q287" i="32"/>
  <c r="J287" i="32"/>
  <c r="K126" i="32"/>
  <c r="L126" i="32"/>
  <c r="M126" i="32"/>
  <c r="O126" i="32"/>
  <c r="P126" i="32"/>
  <c r="Q126" i="32"/>
  <c r="J126" i="32"/>
  <c r="A965" i="32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80" i="32" s="1"/>
  <c r="A981" i="32" s="1"/>
  <c r="A982" i="32" s="1"/>
  <c r="A983" i="32" s="1"/>
  <c r="A988" i="32" s="1"/>
  <c r="A989" i="32" s="1"/>
  <c r="A990" i="32" s="1"/>
  <c r="A991" i="32" s="1"/>
  <c r="A996" i="32" s="1"/>
  <c r="A997" i="32" s="1"/>
  <c r="A998" i="32" s="1"/>
  <c r="A999" i="32" s="1"/>
  <c r="A1002" i="32" s="1"/>
  <c r="A1003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9" i="32" s="1"/>
  <c r="AJ3996" i="2"/>
  <c r="AJ3997" i="2" s="1"/>
  <c r="AJ3990" i="2"/>
  <c r="AJ3901" i="2"/>
  <c r="AJ3822" i="2"/>
  <c r="AJ3823" i="2" s="1"/>
  <c r="AJ1127" i="2"/>
  <c r="AJ1128" i="2" s="1"/>
  <c r="AJ3686" i="2"/>
  <c r="AJ3687" i="2" s="1"/>
  <c r="AJ3662" i="2"/>
  <c r="AJ3620" i="2"/>
  <c r="AJ3521" i="2"/>
  <c r="AJ3525" i="2" s="1"/>
  <c r="AJ1038" i="2"/>
  <c r="S1038" i="2"/>
  <c r="T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AG1038" i="2"/>
  <c r="AH1038" i="2"/>
  <c r="AI1038" i="2"/>
  <c r="Q4010" i="2"/>
  <c r="R4010" i="2"/>
  <c r="Q4011" i="2"/>
  <c r="M4018" i="38" s="1"/>
  <c r="R4011" i="2"/>
  <c r="Q4012" i="2"/>
  <c r="M4019" i="38" s="1"/>
  <c r="R4012" i="2"/>
  <c r="Q4013" i="2"/>
  <c r="M4021" i="38" s="1"/>
  <c r="R4013" i="2"/>
  <c r="Q4014" i="2"/>
  <c r="M4031" i="38" s="1"/>
  <c r="R4014" i="2"/>
  <c r="Q4015" i="2"/>
  <c r="M4027" i="38" s="1"/>
  <c r="R4015" i="2"/>
  <c r="Q4016" i="2"/>
  <c r="M4032" i="38" s="1"/>
  <c r="R4016" i="2"/>
  <c r="Q4017" i="2"/>
  <c r="M4020" i="38" s="1"/>
  <c r="R4017" i="2"/>
  <c r="Q4018" i="2"/>
  <c r="M4022" i="38" s="1"/>
  <c r="R4018" i="2"/>
  <c r="Q4019" i="2"/>
  <c r="M4023" i="38" s="1"/>
  <c r="R4019" i="2"/>
  <c r="Q4020" i="2"/>
  <c r="M4026" i="38" s="1"/>
  <c r="R4020" i="2"/>
  <c r="R4021" i="2"/>
  <c r="R4022" i="2"/>
  <c r="Q4026" i="2"/>
  <c r="M4033" i="38" s="1"/>
  <c r="R4026" i="2"/>
  <c r="Q4027" i="2"/>
  <c r="M4034" i="38" s="1"/>
  <c r="R4027" i="2"/>
  <c r="R4028" i="2"/>
  <c r="Q3995" i="2"/>
  <c r="M4002" i="38" s="1"/>
  <c r="R3995" i="2"/>
  <c r="S3990" i="2"/>
  <c r="T3990" i="2"/>
  <c r="U3990" i="2"/>
  <c r="V3990" i="2"/>
  <c r="W3990" i="2"/>
  <c r="X3990" i="2"/>
  <c r="Y3990" i="2"/>
  <c r="Z3990" i="2"/>
  <c r="AA3990" i="2"/>
  <c r="AB3990" i="2"/>
  <c r="AC3990" i="2"/>
  <c r="AD3990" i="2"/>
  <c r="AE3990" i="2"/>
  <c r="AF3990" i="2"/>
  <c r="AG3990" i="2"/>
  <c r="AH3990" i="2"/>
  <c r="AI3990" i="2"/>
  <c r="R3975" i="2"/>
  <c r="Q3976" i="2"/>
  <c r="M3983" i="38" s="1"/>
  <c r="R3976" i="2"/>
  <c r="Q3977" i="2"/>
  <c r="M3984" i="38" s="1"/>
  <c r="R3977" i="2"/>
  <c r="Q3978" i="2"/>
  <c r="M3985" i="38" s="1"/>
  <c r="R3978" i="2"/>
  <c r="S3901" i="2"/>
  <c r="T3901" i="2"/>
  <c r="U3901" i="2"/>
  <c r="V3901" i="2"/>
  <c r="W3901" i="2"/>
  <c r="Y3901" i="2"/>
  <c r="Z3901" i="2"/>
  <c r="AA3901" i="2"/>
  <c r="AB3901" i="2"/>
  <c r="AC3901" i="2"/>
  <c r="AD3901" i="2"/>
  <c r="AE3901" i="2"/>
  <c r="AF3901" i="2"/>
  <c r="AG3901" i="2"/>
  <c r="AH3901" i="2"/>
  <c r="AI3901" i="2"/>
  <c r="R3893" i="2"/>
  <c r="R3894" i="2"/>
  <c r="Q3895" i="2"/>
  <c r="M3902" i="38" s="1"/>
  <c r="R3895" i="2"/>
  <c r="Q3896" i="2"/>
  <c r="M3903" i="38" s="1"/>
  <c r="R3896" i="2"/>
  <c r="Q3830" i="2"/>
  <c r="M3837" i="38" s="1"/>
  <c r="R3830" i="2"/>
  <c r="S3823" i="2"/>
  <c r="T3822" i="2"/>
  <c r="T3823" i="2" s="1"/>
  <c r="U3822" i="2"/>
  <c r="U3823" i="2" s="1"/>
  <c r="V3822" i="2"/>
  <c r="V3823" i="2" s="1"/>
  <c r="W3822" i="2"/>
  <c r="W3823" i="2" s="1"/>
  <c r="X3822" i="2"/>
  <c r="X3823" i="2" s="1"/>
  <c r="Y3822" i="2"/>
  <c r="Y3823" i="2" s="1"/>
  <c r="Z3822" i="2"/>
  <c r="Z3823" i="2" s="1"/>
  <c r="AA3822" i="2"/>
  <c r="AA3823" i="2" s="1"/>
  <c r="AB3822" i="2"/>
  <c r="AB3823" i="2" s="1"/>
  <c r="AC3822" i="2"/>
  <c r="AC3823" i="2" s="1"/>
  <c r="AD3822" i="2"/>
  <c r="AD3823" i="2" s="1"/>
  <c r="AE3822" i="2"/>
  <c r="AE3823" i="2" s="1"/>
  <c r="AF3822" i="2"/>
  <c r="AF3823" i="2" s="1"/>
  <c r="AG3822" i="2"/>
  <c r="AG3823" i="2" s="1"/>
  <c r="AH3822" i="2"/>
  <c r="AH3823" i="2" s="1"/>
  <c r="AI3822" i="2"/>
  <c r="AI3823" i="2" s="1"/>
  <c r="Q3820" i="2"/>
  <c r="M3827" i="38" s="1"/>
  <c r="R3820" i="2"/>
  <c r="Q3821" i="2"/>
  <c r="M3828" i="38" s="1"/>
  <c r="R3821" i="2"/>
  <c r="Q3799" i="2"/>
  <c r="M3806" i="38" s="1"/>
  <c r="Q3800" i="2"/>
  <c r="M3807" i="38" s="1"/>
  <c r="Q3801" i="2"/>
  <c r="M3808" i="38" s="1"/>
  <c r="Q3804" i="2"/>
  <c r="M3811" i="38" s="1"/>
  <c r="R4003" i="2"/>
  <c r="R4006" i="2" s="1"/>
  <c r="Q4003" i="2"/>
  <c r="Q4006" i="2" s="1"/>
  <c r="R3993" i="2"/>
  <c r="Q3993" i="2"/>
  <c r="M4000" i="38" s="1"/>
  <c r="R3987" i="2"/>
  <c r="Q3987" i="2"/>
  <c r="R3974" i="2"/>
  <c r="R3892" i="2"/>
  <c r="Q3892" i="2"/>
  <c r="R3829" i="2"/>
  <c r="Q3829" i="2"/>
  <c r="R3819" i="2"/>
  <c r="Q3819" i="2"/>
  <c r="M3826" i="38" s="1"/>
  <c r="R3798" i="2"/>
  <c r="Q3798" i="2"/>
  <c r="M3805" i="38" s="1"/>
  <c r="Q3771" i="2"/>
  <c r="M3778" i="38" s="1"/>
  <c r="R3771" i="2"/>
  <c r="Q3772" i="2"/>
  <c r="M3779" i="38" s="1"/>
  <c r="R3772" i="2"/>
  <c r="Q3773" i="2"/>
  <c r="M3780" i="38" s="1"/>
  <c r="R3773" i="2"/>
  <c r="Q3774" i="2"/>
  <c r="M3781" i="38" s="1"/>
  <c r="R3774" i="2"/>
  <c r="Q3779" i="2"/>
  <c r="M3786" i="38" s="1"/>
  <c r="R3779" i="2"/>
  <c r="Q3780" i="2"/>
  <c r="R3780" i="2"/>
  <c r="R3781" i="2"/>
  <c r="R3782" i="2"/>
  <c r="Q3783" i="2"/>
  <c r="M3790" i="38" s="1"/>
  <c r="R3783" i="2"/>
  <c r="Q3784" i="2"/>
  <c r="M3791" i="38" s="1"/>
  <c r="R3784" i="2"/>
  <c r="R3770" i="2"/>
  <c r="Q3770" i="2"/>
  <c r="R3766" i="2"/>
  <c r="R3768" i="2" s="1"/>
  <c r="Q3766" i="2"/>
  <c r="R1126" i="2"/>
  <c r="R1127" i="2" s="1"/>
  <c r="R1128" i="2" s="1"/>
  <c r="Q1126" i="2"/>
  <c r="S3732" i="2"/>
  <c r="S3736" i="2" s="1"/>
  <c r="T3732" i="2"/>
  <c r="T3736" i="2" s="1"/>
  <c r="U3732" i="2"/>
  <c r="U3736" i="2" s="1"/>
  <c r="V3732" i="2"/>
  <c r="V3736" i="2" s="1"/>
  <c r="W3732" i="2"/>
  <c r="W3736" i="2" s="1"/>
  <c r="X3732" i="2"/>
  <c r="X3736" i="2" s="1"/>
  <c r="Y3732" i="2"/>
  <c r="Y3736" i="2" s="1"/>
  <c r="Z3732" i="2"/>
  <c r="Z3736" i="2" s="1"/>
  <c r="AA3732" i="2"/>
  <c r="AA3736" i="2" s="1"/>
  <c r="AB3732" i="2"/>
  <c r="AB3736" i="2" s="1"/>
  <c r="AC3732" i="2"/>
  <c r="AC3736" i="2" s="1"/>
  <c r="AD3732" i="2"/>
  <c r="AD3736" i="2" s="1"/>
  <c r="AE3732" i="2"/>
  <c r="AE3736" i="2" s="1"/>
  <c r="AF3732" i="2"/>
  <c r="AF3736" i="2" s="1"/>
  <c r="AG3732" i="2"/>
  <c r="AG3736" i="2" s="1"/>
  <c r="AH3732" i="2"/>
  <c r="AH3736" i="2" s="1"/>
  <c r="AI3732" i="2"/>
  <c r="AI3736" i="2" s="1"/>
  <c r="AJ3732" i="2"/>
  <c r="AJ3736" i="2" s="1"/>
  <c r="R3731" i="2"/>
  <c r="R3732" i="2" s="1"/>
  <c r="Q3731" i="2"/>
  <c r="Q3706" i="2"/>
  <c r="M3713" i="38" s="1"/>
  <c r="R3706" i="2"/>
  <c r="Q3707" i="2"/>
  <c r="M3714" i="38" s="1"/>
  <c r="R3707" i="2"/>
  <c r="Q3708" i="2"/>
  <c r="M3715" i="38" s="1"/>
  <c r="R3708" i="2"/>
  <c r="Q3709" i="2"/>
  <c r="M3716" i="38" s="1"/>
  <c r="R3709" i="2"/>
  <c r="Q3710" i="2"/>
  <c r="M3717" i="38" s="1"/>
  <c r="R3710" i="2"/>
  <c r="Q3711" i="2"/>
  <c r="M3718" i="38" s="1"/>
  <c r="R3711" i="2"/>
  <c r="Q3712" i="2"/>
  <c r="M3719" i="38" s="1"/>
  <c r="R3712" i="2"/>
  <c r="R3713" i="2"/>
  <c r="Q3714" i="2"/>
  <c r="M3721" i="38" s="1"/>
  <c r="R3714" i="2"/>
  <c r="Q3715" i="2"/>
  <c r="M3722" i="38" s="1"/>
  <c r="R3715" i="2"/>
  <c r="R3716" i="2"/>
  <c r="R3717" i="2"/>
  <c r="R3705" i="2"/>
  <c r="Q3705" i="2"/>
  <c r="R3685" i="2"/>
  <c r="R3686" i="2" s="1"/>
  <c r="Q3685" i="2"/>
  <c r="M3692" i="38" s="1"/>
  <c r="R3681" i="2"/>
  <c r="R3683" i="2" s="1"/>
  <c r="Q3681" i="2"/>
  <c r="Q3683" i="2" s="1"/>
  <c r="Q3669" i="2"/>
  <c r="M3676" i="38" s="1"/>
  <c r="R3657" i="2"/>
  <c r="Q3658" i="2"/>
  <c r="M3665" i="38" s="1"/>
  <c r="R3658" i="2"/>
  <c r="Q3659" i="2"/>
  <c r="M3666" i="38" s="1"/>
  <c r="R3659" i="2"/>
  <c r="Q3660" i="2"/>
  <c r="M3667" i="38" s="1"/>
  <c r="R3660" i="2"/>
  <c r="Q3661" i="2"/>
  <c r="M3668" i="38" s="1"/>
  <c r="R3661" i="2"/>
  <c r="R3656" i="2"/>
  <c r="Q3656" i="2"/>
  <c r="M3663" i="38" s="1"/>
  <c r="R3650" i="2"/>
  <c r="R3646" i="2"/>
  <c r="R3648" i="2" s="1"/>
  <c r="Q3637" i="2"/>
  <c r="R3637" i="2"/>
  <c r="R3638" i="2"/>
  <c r="Q3640" i="2"/>
  <c r="M3647" i="38" s="1"/>
  <c r="R3640" i="2"/>
  <c r="Q3626" i="2"/>
  <c r="M3633" i="38" s="1"/>
  <c r="R3626" i="2"/>
  <c r="Q3627" i="2"/>
  <c r="M3634" i="38" s="1"/>
  <c r="R3627" i="2"/>
  <c r="Q3628" i="2"/>
  <c r="R3628" i="2"/>
  <c r="M3622" i="38"/>
  <c r="Q3616" i="2"/>
  <c r="M3623" i="38" s="1"/>
  <c r="R3616" i="2"/>
  <c r="Q3608" i="2"/>
  <c r="M3615" i="38" s="1"/>
  <c r="R3608" i="2"/>
  <c r="Q3609" i="2"/>
  <c r="R3609" i="2"/>
  <c r="R3610" i="2"/>
  <c r="M3621" i="38"/>
  <c r="R3607" i="2"/>
  <c r="Q3607" i="2"/>
  <c r="Q3594" i="2"/>
  <c r="M3601" i="38" s="1"/>
  <c r="R3594" i="2"/>
  <c r="Q3593" i="2"/>
  <c r="Q3568" i="2"/>
  <c r="M3575" i="38" s="1"/>
  <c r="R3568" i="2"/>
  <c r="Q3569" i="2"/>
  <c r="M3576" i="38" s="1"/>
  <c r="R3569" i="2"/>
  <c r="Q3570" i="2"/>
  <c r="M3577" i="38" s="1"/>
  <c r="R3570" i="2"/>
  <c r="Q3571" i="2"/>
  <c r="M3578" i="38" s="1"/>
  <c r="R3571" i="2"/>
  <c r="Q3572" i="2"/>
  <c r="M3579" i="38" s="1"/>
  <c r="R3572" i="2"/>
  <c r="Q3573" i="2"/>
  <c r="M3580" i="38" s="1"/>
  <c r="R3573" i="2"/>
  <c r="R3574" i="2"/>
  <c r="Q3575" i="2"/>
  <c r="M3582" i="38" s="1"/>
  <c r="R3575" i="2"/>
  <c r="Q3576" i="2"/>
  <c r="M3583" i="38" s="1"/>
  <c r="R3576" i="2"/>
  <c r="Q3577" i="2"/>
  <c r="M3584" i="38" s="1"/>
  <c r="R3577" i="2"/>
  <c r="R3578" i="2"/>
  <c r="R3567" i="2"/>
  <c r="Q3567" i="2"/>
  <c r="Q3557" i="2"/>
  <c r="M3564" i="38" s="1"/>
  <c r="R3557" i="2"/>
  <c r="Q3558" i="2"/>
  <c r="M3565" i="38" s="1"/>
  <c r="R3558" i="2"/>
  <c r="R3556" i="2"/>
  <c r="Q3556" i="2"/>
  <c r="M3563" i="38" s="1"/>
  <c r="R3523" i="2"/>
  <c r="R3524" i="2" s="1"/>
  <c r="Q3523" i="2"/>
  <c r="Q3520" i="2"/>
  <c r="R3520" i="2"/>
  <c r="R3519" i="2"/>
  <c r="Q3519" i="2"/>
  <c r="M3526" i="38" s="1"/>
  <c r="R2615" i="2"/>
  <c r="Q2616" i="2"/>
  <c r="R2616" i="2"/>
  <c r="R2617" i="2"/>
  <c r="AJ2617" i="2" s="1"/>
  <c r="Q2617" i="2" s="1"/>
  <c r="M2624" i="38" s="1"/>
  <c r="M1366" i="38"/>
  <c r="N1366" i="38" s="1"/>
  <c r="R1359" i="2"/>
  <c r="Q2622" i="2"/>
  <c r="M2629" i="38" s="1"/>
  <c r="R2622" i="2"/>
  <c r="Q2623" i="2"/>
  <c r="M2630" i="38" s="1"/>
  <c r="R2623" i="2"/>
  <c r="Q2624" i="2"/>
  <c r="M2631" i="38" s="1"/>
  <c r="R2624" i="2"/>
  <c r="Q2625" i="2"/>
  <c r="M2632" i="38" s="1"/>
  <c r="R2625" i="2"/>
  <c r="Q2626" i="2"/>
  <c r="M2633" i="38" s="1"/>
  <c r="R2626" i="2"/>
  <c r="Q2627" i="2"/>
  <c r="M2634" i="38" s="1"/>
  <c r="R2627" i="2"/>
  <c r="Q2628" i="2"/>
  <c r="M2635" i="38" s="1"/>
  <c r="R2628" i="2"/>
  <c r="Q2629" i="2"/>
  <c r="M2636" i="38" s="1"/>
  <c r="R2629" i="2"/>
  <c r="Q2630" i="2"/>
  <c r="M2637" i="38" s="1"/>
  <c r="R2630" i="2"/>
  <c r="Q2631" i="2"/>
  <c r="M2638" i="38" s="1"/>
  <c r="R2631" i="2"/>
  <c r="Q2632" i="2"/>
  <c r="M2639" i="38" s="1"/>
  <c r="R2632" i="2"/>
  <c r="Q2633" i="2"/>
  <c r="M2640" i="38" s="1"/>
  <c r="R2633" i="2"/>
  <c r="Q2634" i="2"/>
  <c r="M2641" i="38" s="1"/>
  <c r="R2634" i="2"/>
  <c r="Q2635" i="2"/>
  <c r="M2642" i="38" s="1"/>
  <c r="R2635" i="2"/>
  <c r="Q2636" i="2"/>
  <c r="M2643" i="38" s="1"/>
  <c r="R2636" i="2"/>
  <c r="Q2637" i="2"/>
  <c r="M2644" i="38" s="1"/>
  <c r="R2637" i="2"/>
  <c r="Q2638" i="2"/>
  <c r="M2645" i="38" s="1"/>
  <c r="R2638" i="2"/>
  <c r="Q2639" i="2"/>
  <c r="M2646" i="38" s="1"/>
  <c r="R2639" i="2"/>
  <c r="Q2640" i="2"/>
  <c r="M2647" i="38" s="1"/>
  <c r="R2640" i="2"/>
  <c r="Q2641" i="2"/>
  <c r="M2648" i="38" s="1"/>
  <c r="R2641" i="2"/>
  <c r="Q2642" i="2"/>
  <c r="M2649" i="38" s="1"/>
  <c r="R2642" i="2"/>
  <c r="Q2643" i="2"/>
  <c r="M2650" i="38" s="1"/>
  <c r="R2643" i="2"/>
  <c r="Q2644" i="2"/>
  <c r="M2651" i="38" s="1"/>
  <c r="R2644" i="2"/>
  <c r="Q2645" i="2"/>
  <c r="M2652" i="38" s="1"/>
  <c r="R2645" i="2"/>
  <c r="Q2646" i="2"/>
  <c r="M2653" i="38" s="1"/>
  <c r="R2646" i="2"/>
  <c r="Q2647" i="2"/>
  <c r="M2654" i="38" s="1"/>
  <c r="R2647" i="2"/>
  <c r="Q2648" i="2"/>
  <c r="M2655" i="38" s="1"/>
  <c r="R2648" i="2"/>
  <c r="Q2649" i="2"/>
  <c r="M2656" i="38" s="1"/>
  <c r="R2649" i="2"/>
  <c r="Q2650" i="2"/>
  <c r="M2657" i="38" s="1"/>
  <c r="R2650" i="2"/>
  <c r="Q2651" i="2"/>
  <c r="M2658" i="38" s="1"/>
  <c r="R2651" i="2"/>
  <c r="Q2652" i="2"/>
  <c r="M2659" i="38" s="1"/>
  <c r="R2652" i="2"/>
  <c r="Q2653" i="2"/>
  <c r="M2660" i="38" s="1"/>
  <c r="R2653" i="2"/>
  <c r="Q2654" i="2"/>
  <c r="M2661" i="38" s="1"/>
  <c r="R2654" i="2"/>
  <c r="Q2655" i="2"/>
  <c r="M2662" i="38" s="1"/>
  <c r="R2655" i="2"/>
  <c r="Q2656" i="2"/>
  <c r="M2663" i="38" s="1"/>
  <c r="R2656" i="2"/>
  <c r="Q2657" i="2"/>
  <c r="M2664" i="38" s="1"/>
  <c r="R2657" i="2"/>
  <c r="Q2658" i="2"/>
  <c r="M2665" i="38" s="1"/>
  <c r="R2658" i="2"/>
  <c r="Q2659" i="2"/>
  <c r="M2666" i="38" s="1"/>
  <c r="R2659" i="2"/>
  <c r="Q2660" i="2"/>
  <c r="M2667" i="38" s="1"/>
  <c r="R2660" i="2"/>
  <c r="Q2661" i="2"/>
  <c r="M2668" i="38" s="1"/>
  <c r="R2661" i="2"/>
  <c r="Q2662" i="2"/>
  <c r="M2669" i="38" s="1"/>
  <c r="R2662" i="2"/>
  <c r="Q2663" i="2"/>
  <c r="M2670" i="38" s="1"/>
  <c r="R2663" i="2"/>
  <c r="Q2664" i="2"/>
  <c r="M2671" i="38" s="1"/>
  <c r="R2664" i="2"/>
  <c r="Q2665" i="2"/>
  <c r="M2672" i="38" s="1"/>
  <c r="R2665" i="2"/>
  <c r="Q2666" i="2"/>
  <c r="M2673" i="38" s="1"/>
  <c r="R2666" i="2"/>
  <c r="Q2667" i="2"/>
  <c r="M2674" i="38" s="1"/>
  <c r="R2667" i="2"/>
  <c r="Q2668" i="2"/>
  <c r="M2675" i="38" s="1"/>
  <c r="R2668" i="2"/>
  <c r="R2669" i="2"/>
  <c r="AJ2669" i="2" s="1"/>
  <c r="Q2669" i="2" s="1"/>
  <c r="M2676" i="38" s="1"/>
  <c r="R2670" i="2"/>
  <c r="Q2670" i="2" s="1"/>
  <c r="M2677" i="38" s="1"/>
  <c r="R2671" i="2"/>
  <c r="Q2671" i="2" s="1"/>
  <c r="M2678" i="38" s="1"/>
  <c r="Q2672" i="2"/>
  <c r="M2679" i="38" s="1"/>
  <c r="R2672" i="2"/>
  <c r="Q2673" i="2"/>
  <c r="M2680" i="38" s="1"/>
  <c r="R2673" i="2"/>
  <c r="Q2674" i="2"/>
  <c r="M2681" i="38" s="1"/>
  <c r="R2674" i="2"/>
  <c r="Q2675" i="2"/>
  <c r="M2682" i="38" s="1"/>
  <c r="R2675" i="2"/>
  <c r="Q2676" i="2"/>
  <c r="M2683" i="38" s="1"/>
  <c r="R2676" i="2"/>
  <c r="Q2677" i="2"/>
  <c r="M2684" i="38" s="1"/>
  <c r="R2677" i="2"/>
  <c r="Q2678" i="2"/>
  <c r="M2685" i="38" s="1"/>
  <c r="R2678" i="2"/>
  <c r="Q2679" i="2"/>
  <c r="M2686" i="38" s="1"/>
  <c r="R2679" i="2"/>
  <c r="Q2680" i="2"/>
  <c r="M2687" i="38" s="1"/>
  <c r="R2680" i="2"/>
  <c r="Q2681" i="2"/>
  <c r="M2688" i="38" s="1"/>
  <c r="R2681" i="2"/>
  <c r="Q2682" i="2"/>
  <c r="M2689" i="38" s="1"/>
  <c r="R2682" i="2"/>
  <c r="Q2683" i="2"/>
  <c r="M2690" i="38" s="1"/>
  <c r="R2683" i="2"/>
  <c r="Q2684" i="2"/>
  <c r="M2691" i="38" s="1"/>
  <c r="R2684" i="2"/>
  <c r="Q2685" i="2"/>
  <c r="M2692" i="38" s="1"/>
  <c r="R2685" i="2"/>
  <c r="R2686" i="2"/>
  <c r="R2687" i="2"/>
  <c r="Q2687" i="2"/>
  <c r="M2694" i="38" s="1"/>
  <c r="Q2784" i="2"/>
  <c r="Q2908" i="2"/>
  <c r="R2908" i="2"/>
  <c r="M3325" i="38"/>
  <c r="N3325" i="38" s="1"/>
  <c r="M3326" i="38"/>
  <c r="N3326" i="38" s="1"/>
  <c r="Q3331" i="2"/>
  <c r="R3331" i="2"/>
  <c r="Q3332" i="2"/>
  <c r="M3339" i="38" s="1"/>
  <c r="R3332" i="2"/>
  <c r="Q3333" i="2"/>
  <c r="M3340" i="38" s="1"/>
  <c r="R3333" i="2"/>
  <c r="R3334" i="2"/>
  <c r="AJ3334" i="2" s="1"/>
  <c r="AJ3343" i="2" s="1"/>
  <c r="Q3345" i="2"/>
  <c r="R3345" i="2"/>
  <c r="Q3415" i="2"/>
  <c r="M3422" i="38" s="1"/>
  <c r="R3415" i="2"/>
  <c r="Q3417" i="2"/>
  <c r="M3424" i="38" s="1"/>
  <c r="R3417" i="2"/>
  <c r="Q3418" i="2"/>
  <c r="M3425" i="38" s="1"/>
  <c r="R3418" i="2"/>
  <c r="Q3414" i="2"/>
  <c r="Q3431" i="2"/>
  <c r="M3438" i="38" s="1"/>
  <c r="R3431" i="2"/>
  <c r="Q3432" i="2"/>
  <c r="M3439" i="38" s="1"/>
  <c r="R3432" i="2"/>
  <c r="Q3433" i="2"/>
  <c r="M3440" i="38" s="1"/>
  <c r="R3433" i="2"/>
  <c r="Q3434" i="2"/>
  <c r="M3441" i="38" s="1"/>
  <c r="R3434" i="2"/>
  <c r="Q3435" i="2"/>
  <c r="M3442" i="38" s="1"/>
  <c r="R3435" i="2"/>
  <c r="Q3436" i="2"/>
  <c r="M3443" i="38" s="1"/>
  <c r="R3436" i="2"/>
  <c r="Q3437" i="2"/>
  <c r="M3444" i="38" s="1"/>
  <c r="R3437" i="2"/>
  <c r="Q3438" i="2"/>
  <c r="M3445" i="38" s="1"/>
  <c r="R3438" i="2"/>
  <c r="Q3441" i="2"/>
  <c r="M3448" i="38" s="1"/>
  <c r="R3441" i="2"/>
  <c r="Q3430" i="2"/>
  <c r="M3675" i="38"/>
  <c r="N1947" i="32"/>
  <c r="N1948" i="32" s="1"/>
  <c r="N2147" i="32"/>
  <c r="N2148" i="32" s="1"/>
  <c r="N2149" i="32" s="1"/>
  <c r="N1911" i="32"/>
  <c r="N1898" i="32"/>
  <c r="N1925" i="32"/>
  <c r="N1923" i="32"/>
  <c r="N1921" i="32"/>
  <c r="N1919" i="32"/>
  <c r="N1917" i="32"/>
  <c r="N1915" i="32"/>
  <c r="N1903" i="32"/>
  <c r="N1904" i="32"/>
  <c r="N1879" i="32"/>
  <c r="N1887" i="32"/>
  <c r="N1885" i="32"/>
  <c r="N1883" i="32"/>
  <c r="N1881" i="32"/>
  <c r="N1870" i="32"/>
  <c r="N1868" i="32"/>
  <c r="N1866" i="32"/>
  <c r="N1864" i="32"/>
  <c r="N1862" i="32"/>
  <c r="N1860" i="32"/>
  <c r="N1858" i="32"/>
  <c r="N1856" i="32"/>
  <c r="N1854" i="32"/>
  <c r="N1852" i="32"/>
  <c r="N1850" i="32"/>
  <c r="N1848" i="32"/>
  <c r="N1846" i="32"/>
  <c r="N1844" i="32"/>
  <c r="N1842" i="32"/>
  <c r="N1840" i="32"/>
  <c r="N1838" i="32"/>
  <c r="N1836" i="32"/>
  <c r="N1834" i="32"/>
  <c r="N1832" i="32"/>
  <c r="N1830" i="32"/>
  <c r="N1828" i="32"/>
  <c r="N1826" i="32"/>
  <c r="N1824" i="32"/>
  <c r="N1822" i="32"/>
  <c r="N1820" i="32"/>
  <c r="N1818" i="32"/>
  <c r="N1816" i="32"/>
  <c r="N1814" i="32"/>
  <c r="N1812" i="32"/>
  <c r="N1810" i="32"/>
  <c r="N1808" i="32"/>
  <c r="N1806" i="32"/>
  <c r="N1804" i="32"/>
  <c r="N1802" i="32"/>
  <c r="N1800" i="32"/>
  <c r="N1798" i="32"/>
  <c r="N1796" i="32"/>
  <c r="N1794" i="32"/>
  <c r="N1792" i="32"/>
  <c r="N1790" i="32"/>
  <c r="N1788" i="32"/>
  <c r="N1786" i="32"/>
  <c r="N1784" i="32"/>
  <c r="N1782" i="32"/>
  <c r="N1780" i="32"/>
  <c r="N1778" i="32"/>
  <c r="N1776" i="32"/>
  <c r="N1774" i="32"/>
  <c r="N1772" i="32"/>
  <c r="N1770" i="32"/>
  <c r="N1768" i="32"/>
  <c r="N1766" i="32"/>
  <c r="N1764" i="32"/>
  <c r="N1762" i="32"/>
  <c r="N1760" i="32"/>
  <c r="N1758" i="32"/>
  <c r="N1756" i="32"/>
  <c r="N1754" i="32"/>
  <c r="N1751" i="32"/>
  <c r="N1749" i="32"/>
  <c r="N1747" i="32"/>
  <c r="N1745" i="32"/>
  <c r="N1743" i="32"/>
  <c r="N1741" i="32"/>
  <c r="N1739" i="32"/>
  <c r="N1737" i="32"/>
  <c r="N1735" i="32"/>
  <c r="N1733" i="32"/>
  <c r="N1731" i="32"/>
  <c r="N1729" i="32"/>
  <c r="N1727" i="32"/>
  <c r="N1725" i="32"/>
  <c r="N1723" i="32"/>
  <c r="N1721" i="32"/>
  <c r="N1713" i="32"/>
  <c r="N1711" i="32"/>
  <c r="N1709" i="32"/>
  <c r="N1707" i="32"/>
  <c r="N1705" i="32"/>
  <c r="N1703" i="32"/>
  <c r="N1701" i="32"/>
  <c r="N1699" i="32"/>
  <c r="N1697" i="32"/>
  <c r="N1695" i="32"/>
  <c r="N1693" i="32"/>
  <c r="N1691" i="32"/>
  <c r="N1689" i="32"/>
  <c r="N1687" i="32"/>
  <c r="N1685" i="32"/>
  <c r="N1683" i="32"/>
  <c r="N1681" i="32"/>
  <c r="N1679" i="32"/>
  <c r="N1677" i="32"/>
  <c r="N1675" i="32"/>
  <c r="N1673" i="32"/>
  <c r="N1671" i="32"/>
  <c r="N1669" i="32"/>
  <c r="N1667" i="32"/>
  <c r="N1665" i="32"/>
  <c r="N1663" i="32"/>
  <c r="N1661" i="32"/>
  <c r="N1659" i="32"/>
  <c r="N1657" i="32"/>
  <c r="N1655" i="32"/>
  <c r="N1653" i="32"/>
  <c r="N1651" i="32"/>
  <c r="N1649" i="32"/>
  <c r="N1647" i="32"/>
  <c r="N1645" i="32"/>
  <c r="N1643" i="32"/>
  <c r="N1944" i="32"/>
  <c r="N1942" i="32"/>
  <c r="N1940" i="32"/>
  <c r="N1953" i="32"/>
  <c r="N1965" i="32"/>
  <c r="N1963" i="32"/>
  <c r="N1961" i="32"/>
  <c r="N1973" i="32"/>
  <c r="N1979" i="32"/>
  <c r="N1994" i="32"/>
  <c r="N1992" i="32"/>
  <c r="N2003" i="32"/>
  <c r="N2013" i="32"/>
  <c r="N2014" i="32" s="1"/>
  <c r="N2034" i="32"/>
  <c r="N2035" i="32" s="1"/>
  <c r="N2036" i="32" s="1"/>
  <c r="N2046" i="32"/>
  <c r="N2044" i="32"/>
  <c r="N2042" i="32"/>
  <c r="N2040" i="32"/>
  <c r="N2064" i="32"/>
  <c r="N2065" i="32" s="1"/>
  <c r="N2066" i="32" s="1"/>
  <c r="N2072" i="32"/>
  <c r="N2102" i="32"/>
  <c r="N2114" i="32"/>
  <c r="N2152" i="32"/>
  <c r="N2163" i="32"/>
  <c r="N2110" i="32"/>
  <c r="N2118" i="32"/>
  <c r="N2142" i="32"/>
  <c r="N2140" i="32"/>
  <c r="N1894" i="32"/>
  <c r="N1875" i="32"/>
  <c r="N1908" i="32"/>
  <c r="N1910" i="32"/>
  <c r="N1891" i="32"/>
  <c r="N1899" i="32"/>
  <c r="N1897" i="32"/>
  <c r="N1895" i="32"/>
  <c r="N1893" i="32"/>
  <c r="N1876" i="32"/>
  <c r="N1874" i="32"/>
  <c r="N1938" i="32"/>
  <c r="N1959" i="32"/>
  <c r="N1969" i="32"/>
  <c r="N1967" i="32"/>
  <c r="N1980" i="32"/>
  <c r="N1986" i="32"/>
  <c r="N1998" i="32"/>
  <c r="N2000" i="32"/>
  <c r="N2021" i="32"/>
  <c r="N2019" i="32"/>
  <c r="N2024" i="32"/>
  <c r="N2025" i="32"/>
  <c r="N2048" i="32"/>
  <c r="N2083" i="32"/>
  <c r="N2078" i="32"/>
  <c r="N2076" i="32"/>
  <c r="N2074" i="32"/>
  <c r="N2089" i="32"/>
  <c r="N2096" i="32"/>
  <c r="N2091" i="32"/>
  <c r="N2104" i="32"/>
  <c r="N2115" i="32"/>
  <c r="N2133" i="32"/>
  <c r="N2131" i="32"/>
  <c r="N2153" i="32"/>
  <c r="N2180" i="32"/>
  <c r="N2175" i="32"/>
  <c r="N2173" i="32"/>
  <c r="N2171" i="32"/>
  <c r="N2169" i="32"/>
  <c r="N2167" i="32"/>
  <c r="N2165" i="32"/>
  <c r="N1909" i="32"/>
  <c r="N1896" i="32"/>
  <c r="N1914" i="32"/>
  <c r="N1924" i="32"/>
  <c r="N1922" i="32"/>
  <c r="N1920" i="32"/>
  <c r="N1918" i="32"/>
  <c r="N1916" i="32"/>
  <c r="N1905" i="32"/>
  <c r="N1888" i="32"/>
  <c r="N1886" i="32"/>
  <c r="N1884" i="32"/>
  <c r="N1882" i="32"/>
  <c r="N1880" i="32"/>
  <c r="N1719" i="32"/>
  <c r="N1869" i="32"/>
  <c r="N1867" i="32"/>
  <c r="N1865" i="32"/>
  <c r="N1863" i="32"/>
  <c r="N1861" i="32"/>
  <c r="N1859" i="32"/>
  <c r="N1857" i="32"/>
  <c r="N1855" i="32"/>
  <c r="N1853" i="32"/>
  <c r="N1851" i="32"/>
  <c r="N1849" i="32"/>
  <c r="N1847" i="32"/>
  <c r="N1845" i="32"/>
  <c r="N1843" i="32"/>
  <c r="N1841" i="32"/>
  <c r="N1839" i="32"/>
  <c r="N1837" i="32"/>
  <c r="N1835" i="32"/>
  <c r="N1833" i="32"/>
  <c r="N1831" i="32"/>
  <c r="N1829" i="32"/>
  <c r="N1827" i="32"/>
  <c r="N1825" i="32"/>
  <c r="N1823" i="32"/>
  <c r="N1821" i="32"/>
  <c r="N1819" i="32"/>
  <c r="N1817" i="32"/>
  <c r="N1815" i="32"/>
  <c r="N1813" i="32"/>
  <c r="N1811" i="32"/>
  <c r="N1809" i="32"/>
  <c r="N1807" i="32"/>
  <c r="N1805" i="32"/>
  <c r="N1803" i="32"/>
  <c r="N1801" i="32"/>
  <c r="N1799" i="32"/>
  <c r="N1797" i="32"/>
  <c r="N1795" i="32"/>
  <c r="N1793" i="32"/>
  <c r="N1791" i="32"/>
  <c r="N1789" i="32"/>
  <c r="N1787" i="32"/>
  <c r="N1785" i="32"/>
  <c r="N1783" i="32"/>
  <c r="N1781" i="32"/>
  <c r="N1779" i="32"/>
  <c r="N1777" i="32"/>
  <c r="N1775" i="32"/>
  <c r="N1773" i="32"/>
  <c r="N1771" i="32"/>
  <c r="N1769" i="32"/>
  <c r="N1767" i="32"/>
  <c r="N1765" i="32"/>
  <c r="N1763" i="32"/>
  <c r="N1761" i="32"/>
  <c r="N1759" i="32"/>
  <c r="N1757" i="32"/>
  <c r="N1755" i="32"/>
  <c r="N1753" i="32"/>
  <c r="N1752" i="32"/>
  <c r="N1750" i="32"/>
  <c r="N1748" i="32"/>
  <c r="N1746" i="32"/>
  <c r="N1744" i="32"/>
  <c r="N1742" i="32"/>
  <c r="N1740" i="32"/>
  <c r="N1738" i="32"/>
  <c r="N1736" i="32"/>
  <c r="N1734" i="32"/>
  <c r="N1732" i="32"/>
  <c r="N1730" i="32"/>
  <c r="N1728" i="32"/>
  <c r="N1726" i="32"/>
  <c r="N1724" i="32"/>
  <c r="N1722" i="32"/>
  <c r="N1720" i="32"/>
  <c r="N1710" i="32"/>
  <c r="N1708" i="32"/>
  <c r="N1706" i="32"/>
  <c r="N1704" i="32"/>
  <c r="N1702" i="32"/>
  <c r="N1700" i="32"/>
  <c r="N1698" i="32"/>
  <c r="N1696" i="32"/>
  <c r="N1694" i="32"/>
  <c r="N1692" i="32"/>
  <c r="N1690" i="32"/>
  <c r="N1688" i="32"/>
  <c r="N1686" i="32"/>
  <c r="N1684" i="32"/>
  <c r="N1682" i="32"/>
  <c r="N1680" i="32"/>
  <c r="N1678" i="32"/>
  <c r="N1676" i="32"/>
  <c r="N1674" i="32"/>
  <c r="N1672" i="32"/>
  <c r="N1670" i="32"/>
  <c r="N1668" i="32"/>
  <c r="N1666" i="32"/>
  <c r="N1664" i="32"/>
  <c r="N1662" i="32"/>
  <c r="N1660" i="32"/>
  <c r="N1658" i="32"/>
  <c r="N1656" i="32"/>
  <c r="N1654" i="32"/>
  <c r="N1652" i="32"/>
  <c r="N1650" i="32"/>
  <c r="N1648" i="32"/>
  <c r="N1646" i="32"/>
  <c r="N1644" i="32"/>
  <c r="N1642" i="32"/>
  <c r="N1930" i="32"/>
  <c r="N1943" i="32"/>
  <c r="N1941" i="32"/>
  <c r="N1939" i="32"/>
  <c r="N1954" i="32"/>
  <c r="N1964" i="32"/>
  <c r="N1962" i="32"/>
  <c r="N1960" i="32"/>
  <c r="N1995" i="32"/>
  <c r="N1993" i="32"/>
  <c r="N2016" i="32"/>
  <c r="N2031" i="32"/>
  <c r="N2032" i="32" s="1"/>
  <c r="N2039" i="32"/>
  <c r="N2045" i="32"/>
  <c r="N2043" i="32"/>
  <c r="N2041" i="32"/>
  <c r="N2054" i="32"/>
  <c r="N2055" i="32" s="1"/>
  <c r="N2056" i="32" s="1"/>
  <c r="N2059" i="32"/>
  <c r="N2060" i="32" s="1"/>
  <c r="N2061" i="32" s="1"/>
  <c r="N2069" i="32"/>
  <c r="N2070" i="32" s="1"/>
  <c r="N2109" i="32"/>
  <c r="N2124" i="32"/>
  <c r="N2158" i="32"/>
  <c r="N2159" i="32" s="1"/>
  <c r="N2160" i="32" s="1"/>
  <c r="N2111" i="32"/>
  <c r="N2119" i="32"/>
  <c r="N2117" i="32"/>
  <c r="N2141" i="32"/>
  <c r="N1900" i="32"/>
  <c r="N1892" i="32"/>
  <c r="N1873" i="32"/>
  <c r="N1716" i="32"/>
  <c r="N1717" i="32" s="1"/>
  <c r="N1929" i="32"/>
  <c r="N1933" i="32"/>
  <c r="N1934" i="32" s="1"/>
  <c r="N1952" i="32"/>
  <c r="N1968" i="32"/>
  <c r="N1974" i="32"/>
  <c r="N1984" i="32"/>
  <c r="N1981" i="32"/>
  <c r="N1985" i="32"/>
  <c r="N2001" i="32"/>
  <c r="N1999" i="32"/>
  <c r="N2010" i="32"/>
  <c r="N2020" i="32"/>
  <c r="N2018" i="32"/>
  <c r="N2049" i="32"/>
  <c r="N2084" i="32"/>
  <c r="N2082" i="32"/>
  <c r="N2079" i="32"/>
  <c r="N2077" i="32"/>
  <c r="N2075" i="32"/>
  <c r="N2073" i="32"/>
  <c r="N2097" i="32"/>
  <c r="N2095" i="32"/>
  <c r="N2092" i="32"/>
  <c r="N2090" i="32"/>
  <c r="N2103" i="32"/>
  <c r="N2132" i="32"/>
  <c r="N2179" i="32"/>
  <c r="N2176" i="32"/>
  <c r="N2174" i="32"/>
  <c r="N2172" i="32"/>
  <c r="N2170" i="32"/>
  <c r="N2168" i="32"/>
  <c r="N2166" i="32"/>
  <c r="N2164" i="32"/>
  <c r="R3430" i="2"/>
  <c r="R3414" i="2"/>
  <c r="R2784" i="2"/>
  <c r="S2610" i="2"/>
  <c r="S2611" i="2" s="1"/>
  <c r="T2610" i="2"/>
  <c r="T2611" i="2" s="1"/>
  <c r="U2610" i="2"/>
  <c r="U2611" i="2" s="1"/>
  <c r="V2610" i="2"/>
  <c r="V2611" i="2" s="1"/>
  <c r="W2610" i="2"/>
  <c r="W2611" i="2" s="1"/>
  <c r="X2610" i="2"/>
  <c r="X2611" i="2" s="1"/>
  <c r="Y2610" i="2"/>
  <c r="Y2611" i="2" s="1"/>
  <c r="Z2610" i="2"/>
  <c r="Z2611" i="2" s="1"/>
  <c r="AA2610" i="2"/>
  <c r="AA2611" i="2" s="1"/>
  <c r="AB2610" i="2"/>
  <c r="AB2611" i="2" s="1"/>
  <c r="AC2610" i="2"/>
  <c r="AC2611" i="2" s="1"/>
  <c r="AD2610" i="2"/>
  <c r="AD2611" i="2" s="1"/>
  <c r="AE2610" i="2"/>
  <c r="AE2611" i="2" s="1"/>
  <c r="AF2610" i="2"/>
  <c r="AF2611" i="2" s="1"/>
  <c r="AG2610" i="2"/>
  <c r="AG2611" i="2" s="1"/>
  <c r="AH2610" i="2"/>
  <c r="AH2611" i="2" s="1"/>
  <c r="AI2610" i="2"/>
  <c r="AI2611" i="2" s="1"/>
  <c r="AJ2610" i="2"/>
  <c r="AJ2611" i="2" s="1"/>
  <c r="M2614" i="38"/>
  <c r="R2607" i="2"/>
  <c r="M2615" i="38"/>
  <c r="R2608" i="2"/>
  <c r="M2616" i="38"/>
  <c r="R2609" i="2"/>
  <c r="R2606" i="2"/>
  <c r="M2613" i="38"/>
  <c r="M2576" i="38"/>
  <c r="R2568" i="2"/>
  <c r="M2562" i="38"/>
  <c r="R2555" i="2"/>
  <c r="M2563" i="38"/>
  <c r="R2556" i="2"/>
  <c r="M2564" i="38"/>
  <c r="R2557" i="2"/>
  <c r="M2561" i="38"/>
  <c r="M2523" i="38"/>
  <c r="M2530" i="38"/>
  <c r="R2523" i="2"/>
  <c r="M2531" i="38"/>
  <c r="R2524" i="2"/>
  <c r="M2534" i="38"/>
  <c r="R2527" i="2"/>
  <c r="R2528" i="2"/>
  <c r="M2536" i="38"/>
  <c r="R2529" i="2"/>
  <c r="M2537" i="38"/>
  <c r="R2530" i="2"/>
  <c r="M2538" i="38"/>
  <c r="R2531" i="2"/>
  <c r="S2518" i="2"/>
  <c r="T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AG2518" i="2"/>
  <c r="AH2518" i="2"/>
  <c r="AH2540" i="2" s="1"/>
  <c r="AI2518" i="2"/>
  <c r="AJ2518" i="2"/>
  <c r="R2500" i="2"/>
  <c r="R2499" i="2"/>
  <c r="M2506" i="38"/>
  <c r="R2490" i="2"/>
  <c r="M2354" i="38"/>
  <c r="R2347" i="2"/>
  <c r="M2355" i="38"/>
  <c r="R2348" i="2"/>
  <c r="M2356" i="38"/>
  <c r="R2349" i="2"/>
  <c r="M2357" i="38"/>
  <c r="R2350" i="2"/>
  <c r="M2358" i="38"/>
  <c r="R2351" i="2"/>
  <c r="M2359" i="38"/>
  <c r="R2352" i="2"/>
  <c r="M2360" i="38"/>
  <c r="R2353" i="2"/>
  <c r="M2330" i="38"/>
  <c r="R2323" i="2"/>
  <c r="M2331" i="38"/>
  <c r="R2324" i="2"/>
  <c r="M2332" i="38"/>
  <c r="R2325" i="2"/>
  <c r="M2334" i="38"/>
  <c r="R2327" i="2"/>
  <c r="M2335" i="38"/>
  <c r="R2328" i="2"/>
  <c r="M2336" i="38"/>
  <c r="R2329" i="2"/>
  <c r="M2337" i="38"/>
  <c r="R2330" i="2"/>
  <c r="M2338" i="38"/>
  <c r="R2331" i="2"/>
  <c r="M2339" i="38"/>
  <c r="R2332" i="2"/>
  <c r="M2340" i="38"/>
  <c r="R2333" i="2"/>
  <c r="M2341" i="38"/>
  <c r="R2334" i="2"/>
  <c r="AF2343" i="2"/>
  <c r="S2233" i="2"/>
  <c r="T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S2230" i="2"/>
  <c r="T2230" i="2"/>
  <c r="U2230" i="2"/>
  <c r="V2230" i="2"/>
  <c r="W2230" i="2"/>
  <c r="X2230" i="2"/>
  <c r="Y2230" i="2"/>
  <c r="Z2230" i="2"/>
  <c r="AA2230" i="2"/>
  <c r="AB2230" i="2"/>
  <c r="AC2230" i="2"/>
  <c r="AD2230" i="2"/>
  <c r="AE2230" i="2"/>
  <c r="AF2230" i="2"/>
  <c r="AG2230" i="2"/>
  <c r="AH2230" i="2"/>
  <c r="AI2230" i="2"/>
  <c r="AJ2230" i="2"/>
  <c r="S2225" i="2"/>
  <c r="T2225" i="2"/>
  <c r="U2225" i="2"/>
  <c r="V2225" i="2"/>
  <c r="W2225" i="2"/>
  <c r="X2225" i="2"/>
  <c r="Y2225" i="2"/>
  <c r="Z2225" i="2"/>
  <c r="AA2225" i="2"/>
  <c r="AB2225" i="2"/>
  <c r="AC2225" i="2"/>
  <c r="AD2225" i="2"/>
  <c r="AE2225" i="2"/>
  <c r="AF2225" i="2"/>
  <c r="AG2225" i="2"/>
  <c r="AH2225" i="2"/>
  <c r="AI2225" i="2"/>
  <c r="M2103" i="38"/>
  <c r="R2096" i="2"/>
  <c r="M2104" i="38"/>
  <c r="R2097" i="2"/>
  <c r="M1551" i="38"/>
  <c r="R1544" i="2"/>
  <c r="R1545" i="2"/>
  <c r="M1553" i="38"/>
  <c r="R1546" i="2"/>
  <c r="M1554" i="38"/>
  <c r="R1547" i="2"/>
  <c r="R1548" i="2"/>
  <c r="M1556" i="38"/>
  <c r="R1549" i="2"/>
  <c r="M1557" i="38"/>
  <c r="R1550" i="2"/>
  <c r="M1558" i="38"/>
  <c r="R1551" i="2"/>
  <c r="M1559" i="38"/>
  <c r="R1552" i="2"/>
  <c r="M1561" i="38"/>
  <c r="R1554" i="2"/>
  <c r="M1562" i="38"/>
  <c r="R1555" i="2"/>
  <c r="M1563" i="38"/>
  <c r="R1556" i="2"/>
  <c r="M1564" i="38"/>
  <c r="R1557" i="2"/>
  <c r="M1566" i="38"/>
  <c r="R1559" i="2"/>
  <c r="M1567" i="38"/>
  <c r="R1560" i="2"/>
  <c r="M1568" i="38"/>
  <c r="R1561" i="2"/>
  <c r="M1569" i="38"/>
  <c r="R1562" i="2"/>
  <c r="M1570" i="38"/>
  <c r="R1563" i="2"/>
  <c r="M1571" i="38"/>
  <c r="R1564" i="2"/>
  <c r="M1572" i="38"/>
  <c r="R1565" i="2"/>
  <c r="M1574" i="38"/>
  <c r="R1567" i="2"/>
  <c r="M1575" i="38"/>
  <c r="R1568" i="2"/>
  <c r="M1576" i="38"/>
  <c r="R1569" i="2"/>
  <c r="M1577" i="38"/>
  <c r="R1570" i="2"/>
  <c r="M1578" i="38"/>
  <c r="R1571" i="2"/>
  <c r="M1579" i="38"/>
  <c r="R1572" i="2"/>
  <c r="M1580" i="38"/>
  <c r="R1573" i="2"/>
  <c r="M1581" i="38"/>
  <c r="R1574" i="2"/>
  <c r="M1582" i="38"/>
  <c r="R1575" i="2"/>
  <c r="M1583" i="38"/>
  <c r="R1576" i="2"/>
  <c r="M1584" i="38"/>
  <c r="R1577" i="2"/>
  <c r="M1585" i="38"/>
  <c r="R1578" i="2"/>
  <c r="M1586" i="38"/>
  <c r="R1579" i="2"/>
  <c r="M1587" i="38"/>
  <c r="R1580" i="2"/>
  <c r="M1588" i="38"/>
  <c r="R1581" i="2"/>
  <c r="M1589" i="38"/>
  <c r="R1582" i="2"/>
  <c r="M1590" i="38"/>
  <c r="R1583" i="2"/>
  <c r="M1591" i="38"/>
  <c r="R1584" i="2"/>
  <c r="M1592" i="38"/>
  <c r="R1585" i="2"/>
  <c r="M1593" i="38"/>
  <c r="R1586" i="2"/>
  <c r="M1594" i="38"/>
  <c r="R1587" i="2"/>
  <c r="M1595" i="38"/>
  <c r="R1588" i="2"/>
  <c r="M1596" i="38"/>
  <c r="R1589" i="2"/>
  <c r="M1597" i="38"/>
  <c r="R1590" i="2"/>
  <c r="M1598" i="38"/>
  <c r="R1591" i="2"/>
  <c r="M1600" i="38"/>
  <c r="R1593" i="2"/>
  <c r="M1601" i="38"/>
  <c r="R1594" i="2"/>
  <c r="M1602" i="38"/>
  <c r="R1595" i="2"/>
  <c r="M1603" i="38"/>
  <c r="R1596" i="2"/>
  <c r="M1604" i="38"/>
  <c r="R1597" i="2"/>
  <c r="M1605" i="38"/>
  <c r="R1598" i="2"/>
  <c r="M1606" i="38"/>
  <c r="R1599" i="2"/>
  <c r="M1607" i="38"/>
  <c r="R1600" i="2"/>
  <c r="M1608" i="38"/>
  <c r="R1601" i="2"/>
  <c r="M1609" i="38"/>
  <c r="R1602" i="2"/>
  <c r="M1610" i="38"/>
  <c r="R1603" i="2"/>
  <c r="M1611" i="38"/>
  <c r="R1604" i="2"/>
  <c r="M1612" i="38"/>
  <c r="R1605" i="2"/>
  <c r="M1613" i="38"/>
  <c r="R1606" i="2"/>
  <c r="M1615" i="38"/>
  <c r="R1608" i="2"/>
  <c r="M1616" i="38"/>
  <c r="R1609" i="2"/>
  <c r="M1618" i="38"/>
  <c r="R1611" i="2"/>
  <c r="M1619" i="38"/>
  <c r="R1612" i="2"/>
  <c r="M1620" i="38"/>
  <c r="R1613" i="2"/>
  <c r="M1621" i="38"/>
  <c r="R1614" i="2"/>
  <c r="M1622" i="38"/>
  <c r="R1615" i="2"/>
  <c r="M1623" i="38"/>
  <c r="R1616" i="2"/>
  <c r="M1625" i="38"/>
  <c r="R1618" i="2"/>
  <c r="M1626" i="38"/>
  <c r="R1619" i="2"/>
  <c r="M1627" i="38"/>
  <c r="R1620" i="2"/>
  <c r="M1628" i="38"/>
  <c r="R1621" i="2"/>
  <c r="M1631" i="38"/>
  <c r="R1623" i="2"/>
  <c r="M1632" i="38"/>
  <c r="R1625" i="2"/>
  <c r="M1633" i="38"/>
  <c r="R1626" i="2"/>
  <c r="M1634" i="38"/>
  <c r="R1627" i="2"/>
  <c r="M1635" i="38"/>
  <c r="R1628" i="2"/>
  <c r="M1636" i="38"/>
  <c r="R1629" i="2"/>
  <c r="M1637" i="38"/>
  <c r="R1630" i="2"/>
  <c r="M1638" i="38"/>
  <c r="M1639" i="38"/>
  <c r="R1632" i="2"/>
  <c r="M1640" i="38"/>
  <c r="R1633" i="2"/>
  <c r="M1641" i="38"/>
  <c r="R1634" i="2"/>
  <c r="M1642" i="38"/>
  <c r="R1635" i="2"/>
  <c r="M1643" i="38"/>
  <c r="R1636" i="2"/>
  <c r="M1644" i="38"/>
  <c r="R1637" i="2"/>
  <c r="M1645" i="38"/>
  <c r="R1638" i="2"/>
  <c r="M1646" i="38"/>
  <c r="R1639" i="2"/>
  <c r="M1647" i="38"/>
  <c r="R1640" i="2"/>
  <c r="M1648" i="38"/>
  <c r="R1641" i="2"/>
  <c r="M1650" i="38"/>
  <c r="R1643" i="2"/>
  <c r="M1651" i="38"/>
  <c r="R1644" i="2"/>
  <c r="M1652" i="38"/>
  <c r="R1645" i="2"/>
  <c r="M1653" i="38"/>
  <c r="R1646" i="2"/>
  <c r="M1654" i="38"/>
  <c r="R1647" i="2"/>
  <c r="M1655" i="38"/>
  <c r="R1648" i="2"/>
  <c r="M1656" i="38"/>
  <c r="R1649" i="2"/>
  <c r="M1657" i="38"/>
  <c r="R1650" i="2"/>
  <c r="M1658" i="38"/>
  <c r="R1651" i="2"/>
  <c r="R1652" i="2"/>
  <c r="M1660" i="38"/>
  <c r="R1653" i="2"/>
  <c r="M1661" i="38"/>
  <c r="R1654" i="2"/>
  <c r="M1662" i="38"/>
  <c r="R1655" i="2"/>
  <c r="M1663" i="38"/>
  <c r="R1656" i="2"/>
  <c r="M1665" i="38"/>
  <c r="R1658" i="2"/>
  <c r="M1666" i="38"/>
  <c r="R1659" i="2"/>
  <c r="M1667" i="38"/>
  <c r="R1660" i="2"/>
  <c r="M1668" i="38"/>
  <c r="R1661" i="2"/>
  <c r="M1669" i="38"/>
  <c r="R1662" i="2"/>
  <c r="M1670" i="38"/>
  <c r="R1663" i="2"/>
  <c r="M1671" i="38"/>
  <c r="R1664" i="2"/>
  <c r="M1672" i="38"/>
  <c r="R1665" i="2"/>
  <c r="M1673" i="38"/>
  <c r="R1666" i="2"/>
  <c r="M1675" i="38"/>
  <c r="R1668" i="2"/>
  <c r="M1676" i="38"/>
  <c r="R1669" i="2"/>
  <c r="M1677" i="38"/>
  <c r="R1670" i="2"/>
  <c r="R1671" i="2"/>
  <c r="M1680" i="38"/>
  <c r="R1673" i="2"/>
  <c r="M1681" i="38"/>
  <c r="R1674" i="2"/>
  <c r="M1682" i="38"/>
  <c r="R1675" i="2"/>
  <c r="M1683" i="38"/>
  <c r="R1676" i="2"/>
  <c r="M1684" i="38"/>
  <c r="R1677" i="2"/>
  <c r="M1685" i="38"/>
  <c r="R1678" i="2"/>
  <c r="M1686" i="38"/>
  <c r="R1679" i="2"/>
  <c r="M1688" i="38"/>
  <c r="R1681" i="2"/>
  <c r="M1689" i="38"/>
  <c r="R1682" i="2"/>
  <c r="M1690" i="38"/>
  <c r="R1683" i="2"/>
  <c r="M1691" i="38"/>
  <c r="R1684" i="2"/>
  <c r="M1693" i="38"/>
  <c r="R1686" i="2"/>
  <c r="M1694" i="38"/>
  <c r="R1687" i="2"/>
  <c r="M1695" i="38"/>
  <c r="R1688" i="2"/>
  <c r="M1696" i="38"/>
  <c r="R1689" i="2"/>
  <c r="M1697" i="38"/>
  <c r="R1690" i="2"/>
  <c r="M1698" i="38"/>
  <c r="R1691" i="2"/>
  <c r="M1699" i="38"/>
  <c r="R1692" i="2"/>
  <c r="M1700" i="38"/>
  <c r="R1693" i="2"/>
  <c r="M1701" i="38"/>
  <c r="R1694" i="2"/>
  <c r="M1702" i="38"/>
  <c r="R1695" i="2"/>
  <c r="M1703" i="38"/>
  <c r="R1696" i="2"/>
  <c r="M1704" i="38"/>
  <c r="R1697" i="2"/>
  <c r="M1705" i="38"/>
  <c r="R1698" i="2"/>
  <c r="M1706" i="38"/>
  <c r="R1699" i="2"/>
  <c r="M1707" i="38"/>
  <c r="R1700" i="2"/>
  <c r="M1708" i="38"/>
  <c r="R1701" i="2"/>
  <c r="M1709" i="38"/>
  <c r="R1702" i="2"/>
  <c r="M1710" i="38"/>
  <c r="R1703" i="2"/>
  <c r="M1711" i="38"/>
  <c r="R1704" i="2"/>
  <c r="M1712" i="38"/>
  <c r="R1705" i="2"/>
  <c r="M1713" i="38"/>
  <c r="R1706" i="2"/>
  <c r="M1714" i="38"/>
  <c r="R1707" i="2"/>
  <c r="R1708" i="2"/>
  <c r="M1716" i="38"/>
  <c r="R1709" i="2"/>
  <c r="M1717" i="38"/>
  <c r="R1710" i="2"/>
  <c r="M1718" i="38"/>
  <c r="R1711" i="2"/>
  <c r="M1719" i="38"/>
  <c r="R1712" i="2"/>
  <c r="M1720" i="38"/>
  <c r="R1713" i="2"/>
  <c r="M1721" i="38"/>
  <c r="R1714" i="2"/>
  <c r="M1722" i="38"/>
  <c r="R1715" i="2"/>
  <c r="M1723" i="38"/>
  <c r="R1716" i="2"/>
  <c r="M1724" i="38"/>
  <c r="R1717" i="2"/>
  <c r="M1725" i="38"/>
  <c r="R1718" i="2"/>
  <c r="M1726" i="38"/>
  <c r="R1719" i="2"/>
  <c r="M1729" i="38"/>
  <c r="R1722" i="2"/>
  <c r="M1730" i="38"/>
  <c r="R1723" i="2"/>
  <c r="M1731" i="38"/>
  <c r="R1724" i="2"/>
  <c r="M1732" i="38"/>
  <c r="R1725" i="2"/>
  <c r="M1734" i="38"/>
  <c r="R1727" i="2"/>
  <c r="M1735" i="38"/>
  <c r="R1728" i="2"/>
  <c r="M1736" i="38"/>
  <c r="R1729" i="2"/>
  <c r="M1737" i="38"/>
  <c r="R1730" i="2"/>
  <c r="M1738" i="38"/>
  <c r="R1731" i="2"/>
  <c r="M1739" i="38"/>
  <c r="R1732" i="2"/>
  <c r="M1740" i="38"/>
  <c r="R1733" i="2"/>
  <c r="M1741" i="38"/>
  <c r="R1734" i="2"/>
  <c r="M1742" i="38"/>
  <c r="R1735" i="2"/>
  <c r="M1743" i="38"/>
  <c r="R1736" i="2"/>
  <c r="M1744" i="38"/>
  <c r="R1737" i="2"/>
  <c r="M1745" i="38"/>
  <c r="R1738" i="2"/>
  <c r="M1746" i="38"/>
  <c r="R1739" i="2"/>
  <c r="M1747" i="38"/>
  <c r="R1740" i="2"/>
  <c r="M1748" i="38"/>
  <c r="R1741" i="2"/>
  <c r="M1749" i="38"/>
  <c r="R1742" i="2"/>
  <c r="M1750" i="38"/>
  <c r="R1743" i="2"/>
  <c r="M1751" i="38"/>
  <c r="R1744" i="2"/>
  <c r="M1752" i="38"/>
  <c r="R1745" i="2"/>
  <c r="M1753" i="38"/>
  <c r="R1746" i="2"/>
  <c r="M1754" i="38"/>
  <c r="R1747" i="2"/>
  <c r="M1755" i="38"/>
  <c r="R1748" i="2"/>
  <c r="M1756" i="38"/>
  <c r="R1749" i="2"/>
  <c r="M1757" i="38"/>
  <c r="R1750" i="2"/>
  <c r="M1758" i="38"/>
  <c r="R1751" i="2"/>
  <c r="M1759" i="38"/>
  <c r="R1752" i="2"/>
  <c r="M1760" i="38"/>
  <c r="R1753" i="2"/>
  <c r="M1761" i="38"/>
  <c r="R1754" i="2"/>
  <c r="M1762" i="38"/>
  <c r="R1755" i="2"/>
  <c r="M1763" i="38"/>
  <c r="R1756" i="2"/>
  <c r="M1764" i="38"/>
  <c r="R1757" i="2"/>
  <c r="M1765" i="38"/>
  <c r="R1758" i="2"/>
  <c r="M1766" i="38"/>
  <c r="R1759" i="2"/>
  <c r="R1760" i="2"/>
  <c r="M1768" i="38"/>
  <c r="R1761" i="2"/>
  <c r="M1771" i="38"/>
  <c r="R1764" i="2"/>
  <c r="M1438" i="38"/>
  <c r="R1431" i="2"/>
  <c r="M1439" i="38"/>
  <c r="R1432" i="2"/>
  <c r="M1440" i="38"/>
  <c r="R1433" i="2"/>
  <c r="M1441" i="38"/>
  <c r="R1434" i="2"/>
  <c r="M1442" i="38"/>
  <c r="R1435" i="2"/>
  <c r="M1443" i="38"/>
  <c r="R1436" i="2"/>
  <c r="M1444" i="38"/>
  <c r="R1437" i="2"/>
  <c r="M1445" i="38"/>
  <c r="R1438" i="2"/>
  <c r="M1446" i="38"/>
  <c r="R1439" i="2"/>
  <c r="M1447" i="38"/>
  <c r="R1440" i="2"/>
  <c r="M1448" i="38"/>
  <c r="R1441" i="2"/>
  <c r="M1449" i="38"/>
  <c r="R1442" i="2"/>
  <c r="M1450" i="38"/>
  <c r="R1443" i="2"/>
  <c r="M1451" i="38"/>
  <c r="R1444" i="2"/>
  <c r="R1445" i="2"/>
  <c r="M1453" i="38"/>
  <c r="R1446" i="2"/>
  <c r="M1454" i="38"/>
  <c r="R1447" i="2"/>
  <c r="M1455" i="38"/>
  <c r="R1448" i="2"/>
  <c r="M1456" i="38"/>
  <c r="R1449" i="2"/>
  <c r="M1458" i="38"/>
  <c r="R1451" i="2"/>
  <c r="M1459" i="38"/>
  <c r="R1452" i="2"/>
  <c r="M1460" i="38"/>
  <c r="R1453" i="2"/>
  <c r="M1767" i="38"/>
  <c r="N1614" i="32"/>
  <c r="N1615" i="32" s="1"/>
  <c r="N1578" i="32"/>
  <c r="N1579" i="32"/>
  <c r="N1587" i="32"/>
  <c r="N1603" i="32"/>
  <c r="N1601" i="32"/>
  <c r="N1592" i="32"/>
  <c r="N1628" i="32"/>
  <c r="N1626" i="32"/>
  <c r="N1623" i="32"/>
  <c r="N1621" i="32"/>
  <c r="N1633" i="32"/>
  <c r="N1114" i="32"/>
  <c r="N1112" i="32"/>
  <c r="N1110" i="32"/>
  <c r="N1108" i="32"/>
  <c r="N1106" i="32"/>
  <c r="N1104" i="32"/>
  <c r="N1102" i="32"/>
  <c r="N1100" i="32"/>
  <c r="N1098" i="32"/>
  <c r="N1096" i="32"/>
  <c r="N1339" i="32"/>
  <c r="N1337" i="32"/>
  <c r="N1335" i="32"/>
  <c r="N1333" i="32"/>
  <c r="N1331" i="32"/>
  <c r="N1329" i="32"/>
  <c r="N1327" i="32"/>
  <c r="N1325" i="32"/>
  <c r="N1323" i="32"/>
  <c r="N1321" i="32"/>
  <c r="N1319" i="32"/>
  <c r="N1317" i="32"/>
  <c r="N1315" i="32"/>
  <c r="N1313" i="32"/>
  <c r="N1311" i="32"/>
  <c r="N1309" i="32"/>
  <c r="N1307" i="32"/>
  <c r="N1305" i="32"/>
  <c r="N1303" i="32"/>
  <c r="N1301" i="32"/>
  <c r="N1299" i="32"/>
  <c r="N1297" i="32"/>
  <c r="N1295" i="32"/>
  <c r="N1293" i="32"/>
  <c r="N1291" i="32"/>
  <c r="N1289" i="32"/>
  <c r="N1287" i="32"/>
  <c r="N1285" i="32"/>
  <c r="N1283" i="32"/>
  <c r="N1281" i="32"/>
  <c r="N1279" i="32"/>
  <c r="N1277" i="32"/>
  <c r="N1275" i="32"/>
  <c r="N1273" i="32"/>
  <c r="N1271" i="32"/>
  <c r="N1269" i="32"/>
  <c r="N1267" i="32"/>
  <c r="N1265" i="32"/>
  <c r="N1263" i="32"/>
  <c r="N1261" i="32"/>
  <c r="N1259" i="32"/>
  <c r="N1257" i="32"/>
  <c r="N1255" i="32"/>
  <c r="N1253" i="32"/>
  <c r="N1251" i="32"/>
  <c r="N1249" i="32"/>
  <c r="N1247" i="32"/>
  <c r="N1245" i="32"/>
  <c r="N1243" i="32"/>
  <c r="N1241" i="32"/>
  <c r="N1239" i="32"/>
  <c r="N1237" i="32"/>
  <c r="N1235" i="32"/>
  <c r="N1233" i="32"/>
  <c r="N1231" i="32"/>
  <c r="N1229" i="32"/>
  <c r="N1227" i="32"/>
  <c r="N1225" i="32"/>
  <c r="N1223" i="32"/>
  <c r="N1221" i="32"/>
  <c r="N1219" i="32"/>
  <c r="N1217" i="32"/>
  <c r="N1215" i="32"/>
  <c r="N1213" i="32"/>
  <c r="N1211" i="32"/>
  <c r="N1209" i="32"/>
  <c r="N1207" i="32"/>
  <c r="N1205" i="32"/>
  <c r="N1203" i="32"/>
  <c r="N1201" i="32"/>
  <c r="N1199" i="32"/>
  <c r="N1197" i="32"/>
  <c r="N1195" i="32"/>
  <c r="N1193" i="32"/>
  <c r="N1191" i="32"/>
  <c r="N1189" i="32"/>
  <c r="N1187" i="32"/>
  <c r="N1185" i="32"/>
  <c r="N1183" i="32"/>
  <c r="N1181" i="32"/>
  <c r="N1179" i="32"/>
  <c r="N1177" i="32"/>
  <c r="N1175" i="32"/>
  <c r="N1173" i="32"/>
  <c r="N1171" i="32"/>
  <c r="N1169" i="32"/>
  <c r="N1167" i="32"/>
  <c r="N1165" i="32"/>
  <c r="N1163" i="32"/>
  <c r="N1161" i="32"/>
  <c r="N1159" i="32"/>
  <c r="N1157" i="32"/>
  <c r="N1155" i="32"/>
  <c r="N1153" i="32"/>
  <c r="N1151" i="32"/>
  <c r="N1149" i="32"/>
  <c r="N1147" i="32"/>
  <c r="N1145" i="32"/>
  <c r="N1143" i="32"/>
  <c r="N1141" i="32"/>
  <c r="N1139" i="32"/>
  <c r="N1137" i="32"/>
  <c r="N1135" i="32"/>
  <c r="N1133" i="32"/>
  <c r="N1131" i="32"/>
  <c r="N1129" i="32"/>
  <c r="N1127" i="32"/>
  <c r="N1125" i="32"/>
  <c r="N1123" i="32"/>
  <c r="N1121" i="32"/>
  <c r="N1381" i="32"/>
  <c r="N1379" i="32"/>
  <c r="N1491" i="32"/>
  <c r="N1490" i="32"/>
  <c r="N1488" i="32"/>
  <c r="N1486" i="32"/>
  <c r="N1484" i="32"/>
  <c r="N1482" i="32"/>
  <c r="N1507" i="32"/>
  <c r="N1505" i="32"/>
  <c r="N1503" i="32"/>
  <c r="N1501" i="32"/>
  <c r="N1499" i="32"/>
  <c r="N1586" i="32"/>
  <c r="N1598" i="32"/>
  <c r="N1593" i="32"/>
  <c r="N1610" i="32"/>
  <c r="N1619" i="32"/>
  <c r="N1635" i="32"/>
  <c r="N1116" i="32"/>
  <c r="N1580" i="32"/>
  <c r="N1596" i="32"/>
  <c r="N1602" i="32"/>
  <c r="N1608" i="32"/>
  <c r="N1627" i="32"/>
  <c r="N1622" i="32"/>
  <c r="N1620" i="32"/>
  <c r="N1115" i="32"/>
  <c r="N1113" i="32"/>
  <c r="N1111" i="32"/>
  <c r="N1109" i="32"/>
  <c r="N1107" i="32"/>
  <c r="N1105" i="32"/>
  <c r="N1103" i="32"/>
  <c r="N1101" i="32"/>
  <c r="N1099" i="32"/>
  <c r="N1097" i="32"/>
  <c r="N1095" i="32"/>
  <c r="N1340" i="32"/>
  <c r="N1338" i="32"/>
  <c r="N1336" i="32"/>
  <c r="N1334" i="32"/>
  <c r="N1332" i="32"/>
  <c r="N1330" i="32"/>
  <c r="N1328" i="32"/>
  <c r="N1326" i="32"/>
  <c r="N1324" i="32"/>
  <c r="N1322" i="32"/>
  <c r="N1320" i="32"/>
  <c r="N1318" i="32"/>
  <c r="N1316" i="32"/>
  <c r="N1314" i="32"/>
  <c r="N1312" i="32"/>
  <c r="N1310" i="32"/>
  <c r="N1308" i="32"/>
  <c r="N1306" i="32"/>
  <c r="N1304" i="32"/>
  <c r="N1302" i="32"/>
  <c r="N1300" i="32"/>
  <c r="N1298" i="32"/>
  <c r="N1296" i="32"/>
  <c r="N1294" i="32"/>
  <c r="N1292" i="32"/>
  <c r="N1290" i="32"/>
  <c r="N1288" i="32"/>
  <c r="N1286" i="32"/>
  <c r="N1284" i="32"/>
  <c r="N1282" i="32"/>
  <c r="N1280" i="32"/>
  <c r="N1278" i="32"/>
  <c r="N1276" i="32"/>
  <c r="N1274" i="32"/>
  <c r="N1272" i="32"/>
  <c r="N1270" i="32"/>
  <c r="N1268" i="32"/>
  <c r="N1266" i="32"/>
  <c r="N1264" i="32"/>
  <c r="N1262" i="32"/>
  <c r="N1260" i="32"/>
  <c r="N1258" i="32"/>
  <c r="N1256" i="32"/>
  <c r="N1254" i="32"/>
  <c r="N1252" i="32"/>
  <c r="N1250" i="32"/>
  <c r="N1248" i="32"/>
  <c r="N1246" i="32"/>
  <c r="N1244" i="32"/>
  <c r="N1242" i="32"/>
  <c r="N1240" i="32"/>
  <c r="N1238" i="32"/>
  <c r="N1236" i="32"/>
  <c r="N1234" i="32"/>
  <c r="N1232" i="32"/>
  <c r="N1230" i="32"/>
  <c r="N1228" i="32"/>
  <c r="N1226" i="32"/>
  <c r="N1224" i="32"/>
  <c r="N1222" i="32"/>
  <c r="N1220" i="32"/>
  <c r="N1218" i="32"/>
  <c r="N1216" i="32"/>
  <c r="N1214" i="32"/>
  <c r="N1212" i="32"/>
  <c r="N1210" i="32"/>
  <c r="N1208" i="32"/>
  <c r="N1206" i="32"/>
  <c r="N1204" i="32"/>
  <c r="N1202" i="32"/>
  <c r="N1200" i="32"/>
  <c r="N1198" i="32"/>
  <c r="N1196" i="32"/>
  <c r="N1194" i="32"/>
  <c r="N1192" i="32"/>
  <c r="N1190" i="32"/>
  <c r="N1188" i="32"/>
  <c r="N1186" i="32"/>
  <c r="N1184" i="32"/>
  <c r="N1182" i="32"/>
  <c r="N1180" i="32"/>
  <c r="N1178" i="32"/>
  <c r="N1176" i="32"/>
  <c r="N1174" i="32"/>
  <c r="N1172" i="32"/>
  <c r="N1170" i="32"/>
  <c r="N1168" i="32"/>
  <c r="N1166" i="32"/>
  <c r="N1164" i="32"/>
  <c r="N1162" i="32"/>
  <c r="N1160" i="32"/>
  <c r="N1158" i="32"/>
  <c r="N1156" i="32"/>
  <c r="N1154" i="32"/>
  <c r="N1152" i="32"/>
  <c r="N1150" i="32"/>
  <c r="N1148" i="32"/>
  <c r="N1146" i="32"/>
  <c r="N1144" i="32"/>
  <c r="N1142" i="32"/>
  <c r="N1140" i="32"/>
  <c r="N1138" i="32"/>
  <c r="N1136" i="32"/>
  <c r="N1134" i="32"/>
  <c r="N1132" i="32"/>
  <c r="N1130" i="32"/>
  <c r="N1128" i="32"/>
  <c r="N1126" i="32"/>
  <c r="N1124" i="32"/>
  <c r="N1122" i="32"/>
  <c r="N1120" i="32"/>
  <c r="N1380" i="32"/>
  <c r="N1492" i="32"/>
  <c r="N1489" i="32"/>
  <c r="N1487" i="32"/>
  <c r="N1485" i="32"/>
  <c r="N1483" i="32"/>
  <c r="N1506" i="32"/>
  <c r="N1504" i="32"/>
  <c r="N1502" i="32"/>
  <c r="N1500" i="32"/>
  <c r="N1498" i="32"/>
  <c r="N1599" i="32"/>
  <c r="N1597" i="32"/>
  <c r="N1611" i="32"/>
  <c r="N1609" i="32"/>
  <c r="N1636" i="32"/>
  <c r="N1634" i="32"/>
  <c r="R2228" i="2"/>
  <c r="M2235" i="38"/>
  <c r="N1439" i="32"/>
  <c r="Q1269" i="2"/>
  <c r="R1269" i="2"/>
  <c r="Q1270" i="2"/>
  <c r="R1270" i="2"/>
  <c r="Q1271" i="2"/>
  <c r="R1271" i="2"/>
  <c r="Q1272" i="2"/>
  <c r="R1272" i="2"/>
  <c r="R1274" i="2"/>
  <c r="Q1275" i="2"/>
  <c r="R1275" i="2"/>
  <c r="Q1276" i="2"/>
  <c r="R1276" i="2"/>
  <c r="Q1277" i="2"/>
  <c r="R1277" i="2"/>
  <c r="Q1278" i="2"/>
  <c r="R1278" i="2"/>
  <c r="Q1279" i="2"/>
  <c r="R1279" i="2"/>
  <c r="Q1280" i="2"/>
  <c r="R1280" i="2"/>
  <c r="Q1281" i="2"/>
  <c r="R1281" i="2"/>
  <c r="Q1282" i="2"/>
  <c r="R1282" i="2"/>
  <c r="Q1283" i="2"/>
  <c r="R1283" i="2"/>
  <c r="Q1284" i="2"/>
  <c r="R1284" i="2"/>
  <c r="Q1285" i="2"/>
  <c r="R1285" i="2"/>
  <c r="Q1138" i="2"/>
  <c r="R1138" i="2"/>
  <c r="Q1139" i="2"/>
  <c r="R1139" i="2"/>
  <c r="Q1140" i="2"/>
  <c r="R1140" i="2"/>
  <c r="Q1141" i="2"/>
  <c r="R1141" i="2"/>
  <c r="Q1142" i="2"/>
  <c r="R1142" i="2"/>
  <c r="Q1143" i="2"/>
  <c r="R1143" i="2"/>
  <c r="Q1144" i="2"/>
  <c r="R1144" i="2"/>
  <c r="Q1145" i="2"/>
  <c r="R1145" i="2"/>
  <c r="Q1146" i="2"/>
  <c r="R1146" i="2"/>
  <c r="Q1147" i="2"/>
  <c r="R1147" i="2"/>
  <c r="Q1148" i="2"/>
  <c r="R1148" i="2"/>
  <c r="Q1149" i="2"/>
  <c r="R1149" i="2"/>
  <c r="Q1150" i="2"/>
  <c r="R1150" i="2"/>
  <c r="Q1023" i="2"/>
  <c r="R1023" i="2"/>
  <c r="Q1024" i="2"/>
  <c r="R1024" i="2"/>
  <c r="Q1025" i="2"/>
  <c r="R1025" i="2"/>
  <c r="Q1026" i="2"/>
  <c r="R1026" i="2"/>
  <c r="Q1027" i="2"/>
  <c r="R1027" i="2"/>
  <c r="Q1028" i="2"/>
  <c r="R1028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G1015" i="2"/>
  <c r="AH1015" i="2"/>
  <c r="AI1015" i="2"/>
  <c r="N846" i="32"/>
  <c r="N910" i="32"/>
  <c r="N851" i="32"/>
  <c r="N847" i="32"/>
  <c r="N913" i="32"/>
  <c r="N1023" i="32"/>
  <c r="N1021" i="32"/>
  <c r="N1019" i="32"/>
  <c r="N1017" i="32"/>
  <c r="N1015" i="32"/>
  <c r="N1013" i="32"/>
  <c r="N1011" i="32"/>
  <c r="N1009" i="32"/>
  <c r="N848" i="32"/>
  <c r="N916" i="32"/>
  <c r="N912" i="32"/>
  <c r="N908" i="32"/>
  <c r="N906" i="32"/>
  <c r="N904" i="32"/>
  <c r="N1024" i="32"/>
  <c r="N1022" i="32"/>
  <c r="N1020" i="32"/>
  <c r="N1018" i="32"/>
  <c r="N1016" i="32"/>
  <c r="N1014" i="32"/>
  <c r="N1012" i="32"/>
  <c r="N1010" i="32"/>
  <c r="N850" i="32"/>
  <c r="N914" i="32"/>
  <c r="N849" i="32"/>
  <c r="N915" i="32"/>
  <c r="N911" i="32"/>
  <c r="N909" i="32"/>
  <c r="N907" i="32"/>
  <c r="N905" i="32"/>
  <c r="Q971" i="2"/>
  <c r="R971" i="2"/>
  <c r="Q972" i="2"/>
  <c r="R972" i="2"/>
  <c r="Q973" i="2"/>
  <c r="R973" i="2"/>
  <c r="Q974" i="2"/>
  <c r="R974" i="2"/>
  <c r="M2251" i="38"/>
  <c r="R2244" i="2"/>
  <c r="S951" i="2"/>
  <c r="S952" i="2" s="1"/>
  <c r="T951" i="2"/>
  <c r="T952" i="2" s="1"/>
  <c r="U951" i="2"/>
  <c r="U952" i="2" s="1"/>
  <c r="V951" i="2"/>
  <c r="V952" i="2" s="1"/>
  <c r="W951" i="2"/>
  <c r="W952" i="2" s="1"/>
  <c r="X951" i="2"/>
  <c r="X952" i="2" s="1"/>
  <c r="Y951" i="2"/>
  <c r="Y952" i="2" s="1"/>
  <c r="Z951" i="2"/>
  <c r="Z952" i="2" s="1"/>
  <c r="AA951" i="2"/>
  <c r="AA952" i="2" s="1"/>
  <c r="AB951" i="2"/>
  <c r="AB952" i="2" s="1"/>
  <c r="AC951" i="2"/>
  <c r="AC952" i="2" s="1"/>
  <c r="AD951" i="2"/>
  <c r="AD952" i="2" s="1"/>
  <c r="AE951" i="2"/>
  <c r="AE952" i="2" s="1"/>
  <c r="AF951" i="2"/>
  <c r="AF952" i="2" s="1"/>
  <c r="AG951" i="2"/>
  <c r="AG952" i="2" s="1"/>
  <c r="AH951" i="2"/>
  <c r="AH952" i="2" s="1"/>
  <c r="AI951" i="2"/>
  <c r="AI952" i="2" s="1"/>
  <c r="AJ951" i="2"/>
  <c r="AJ952" i="2" s="1"/>
  <c r="Q950" i="2"/>
  <c r="R950" i="2"/>
  <c r="R949" i="2"/>
  <c r="Q949" i="2"/>
  <c r="S940" i="2"/>
  <c r="S941" i="2" s="1"/>
  <c r="T940" i="2"/>
  <c r="T941" i="2" s="1"/>
  <c r="U940" i="2"/>
  <c r="U941" i="2" s="1"/>
  <c r="V940" i="2"/>
  <c r="V941" i="2" s="1"/>
  <c r="W940" i="2"/>
  <c r="W941" i="2" s="1"/>
  <c r="X940" i="2"/>
  <c r="X941" i="2" s="1"/>
  <c r="Y940" i="2"/>
  <c r="Y941" i="2" s="1"/>
  <c r="Z940" i="2"/>
  <c r="Z941" i="2" s="1"/>
  <c r="AA940" i="2"/>
  <c r="AA941" i="2" s="1"/>
  <c r="AB940" i="2"/>
  <c r="AB941" i="2" s="1"/>
  <c r="AC940" i="2"/>
  <c r="AC941" i="2" s="1"/>
  <c r="AD940" i="2"/>
  <c r="AD941" i="2" s="1"/>
  <c r="AE940" i="2"/>
  <c r="AE941" i="2" s="1"/>
  <c r="AF940" i="2"/>
  <c r="AF941" i="2" s="1"/>
  <c r="AG940" i="2"/>
  <c r="AG941" i="2" s="1"/>
  <c r="AH940" i="2"/>
  <c r="AH941" i="2" s="1"/>
  <c r="AI940" i="2"/>
  <c r="AI941" i="2" s="1"/>
  <c r="AJ940" i="2"/>
  <c r="AJ941" i="2" s="1"/>
  <c r="N783" i="32"/>
  <c r="N800" i="32"/>
  <c r="N798" i="32"/>
  <c r="N782" i="32"/>
  <c r="N802" i="32"/>
  <c r="N801" i="32"/>
  <c r="N799" i="3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G933" i="2"/>
  <c r="AH933" i="2"/>
  <c r="AI933" i="2"/>
  <c r="AJ933" i="2"/>
  <c r="Q924" i="2"/>
  <c r="R924" i="2"/>
  <c r="Q925" i="2"/>
  <c r="R925" i="2"/>
  <c r="Q926" i="2"/>
  <c r="R926" i="2"/>
  <c r="Q927" i="2"/>
  <c r="R927" i="2"/>
  <c r="Q928" i="2"/>
  <c r="R928" i="2"/>
  <c r="Q929" i="2"/>
  <c r="R929" i="2"/>
  <c r="Q930" i="2"/>
  <c r="R930" i="2"/>
  <c r="Q931" i="2"/>
  <c r="R931" i="2"/>
  <c r="Q932" i="2"/>
  <c r="R932" i="2"/>
  <c r="R923" i="2"/>
  <c r="Q923" i="2"/>
  <c r="Q887" i="2"/>
  <c r="R887" i="2"/>
  <c r="Q888" i="2"/>
  <c r="R888" i="2"/>
  <c r="Q794" i="2"/>
  <c r="R794" i="2"/>
  <c r="Q795" i="2"/>
  <c r="R795" i="2"/>
  <c r="Q796" i="2"/>
  <c r="R796" i="2"/>
  <c r="Q797" i="2"/>
  <c r="R797" i="2"/>
  <c r="Q798" i="2"/>
  <c r="R798" i="2"/>
  <c r="Q799" i="2"/>
  <c r="R799" i="2"/>
  <c r="Q800" i="2"/>
  <c r="R800" i="2"/>
  <c r="Q801" i="2"/>
  <c r="R801" i="2"/>
  <c r="Q802" i="2"/>
  <c r="R802" i="2"/>
  <c r="Q803" i="2"/>
  <c r="R803" i="2"/>
  <c r="Q804" i="2"/>
  <c r="R804" i="2"/>
  <c r="Q805" i="2"/>
  <c r="R805" i="2"/>
  <c r="Q806" i="2"/>
  <c r="R806" i="2"/>
  <c r="Q807" i="2"/>
  <c r="R807" i="2"/>
  <c r="Q808" i="2"/>
  <c r="R808" i="2"/>
  <c r="Q809" i="2"/>
  <c r="R809" i="2"/>
  <c r="Q810" i="2"/>
  <c r="R810" i="2"/>
  <c r="Q811" i="2"/>
  <c r="R811" i="2"/>
  <c r="Q812" i="2"/>
  <c r="R812" i="2"/>
  <c r="Q813" i="2"/>
  <c r="R813" i="2"/>
  <c r="Q814" i="2"/>
  <c r="R814" i="2"/>
  <c r="Q815" i="2"/>
  <c r="R815" i="2"/>
  <c r="Q816" i="2"/>
  <c r="R816" i="2"/>
  <c r="Q817" i="2"/>
  <c r="R817" i="2"/>
  <c r="Q818" i="2"/>
  <c r="R818" i="2"/>
  <c r="Q819" i="2"/>
  <c r="R819" i="2"/>
  <c r="Q820" i="2"/>
  <c r="R820" i="2"/>
  <c r="Q821" i="2"/>
  <c r="R821" i="2"/>
  <c r="Q822" i="2"/>
  <c r="R822" i="2"/>
  <c r="Q823" i="2"/>
  <c r="R823" i="2"/>
  <c r="Q824" i="2"/>
  <c r="R824" i="2"/>
  <c r="Q825" i="2"/>
  <c r="R825" i="2"/>
  <c r="Q826" i="2"/>
  <c r="R826" i="2"/>
  <c r="Q827" i="2"/>
  <c r="R827" i="2"/>
  <c r="Q828" i="2"/>
  <c r="R828" i="2"/>
  <c r="Q829" i="2"/>
  <c r="R829" i="2"/>
  <c r="Q830" i="2"/>
  <c r="R830" i="2"/>
  <c r="Q831" i="2"/>
  <c r="R831" i="2"/>
  <c r="Q832" i="2"/>
  <c r="R832" i="2"/>
  <c r="Q833" i="2"/>
  <c r="R833" i="2"/>
  <c r="Q834" i="2"/>
  <c r="R834" i="2"/>
  <c r="Q835" i="2"/>
  <c r="R835" i="2"/>
  <c r="Q836" i="2"/>
  <c r="R836" i="2"/>
  <c r="Q837" i="2"/>
  <c r="R837" i="2"/>
  <c r="M2074" i="38"/>
  <c r="N2074" i="38" s="1"/>
  <c r="R2067" i="2"/>
  <c r="AJ3395" i="2"/>
  <c r="M3405" i="38"/>
  <c r="M2078" i="38"/>
  <c r="N2078" i="38" s="1"/>
  <c r="R2071" i="2"/>
  <c r="M2079" i="38"/>
  <c r="N2079" i="38" s="1"/>
  <c r="R2072" i="2"/>
  <c r="M2080" i="38"/>
  <c r="N2080" i="38" s="1"/>
  <c r="R2073" i="2"/>
  <c r="M2081" i="38"/>
  <c r="N2081" i="38" s="1"/>
  <c r="R2074" i="2"/>
  <c r="M2083" i="38"/>
  <c r="N2083" i="38" s="1"/>
  <c r="R2076" i="2"/>
  <c r="M2084" i="38"/>
  <c r="N2084" i="38" s="1"/>
  <c r="R2077" i="2"/>
  <c r="Q3346" i="2"/>
  <c r="M3353" i="38" s="1"/>
  <c r="R3346" i="2"/>
  <c r="Q666" i="2"/>
  <c r="R666" i="2"/>
  <c r="Q667" i="2"/>
  <c r="R667" i="2"/>
  <c r="Q668" i="2"/>
  <c r="R668" i="2"/>
  <c r="Q669" i="2"/>
  <c r="R669" i="2"/>
  <c r="Q670" i="2"/>
  <c r="R670" i="2"/>
  <c r="M1772" i="38"/>
  <c r="R1765" i="2"/>
  <c r="M1773" i="38"/>
  <c r="R1766" i="2"/>
  <c r="M1775" i="38"/>
  <c r="R1769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R318" i="2"/>
  <c r="AJ331" i="2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8" i="2"/>
  <c r="R8" i="2"/>
  <c r="Q12" i="2"/>
  <c r="R12" i="2"/>
  <c r="Q15" i="2"/>
  <c r="R15" i="2"/>
  <c r="Q16" i="2"/>
  <c r="R16" i="2"/>
  <c r="Q17" i="2"/>
  <c r="R17" i="2"/>
  <c r="Q20" i="2"/>
  <c r="R20" i="2"/>
  <c r="Q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1" i="2"/>
  <c r="R31" i="2"/>
  <c r="Q32" i="2"/>
  <c r="R32" i="2"/>
  <c r="R1355" i="2"/>
  <c r="Q40" i="2"/>
  <c r="R40" i="2"/>
  <c r="Q41" i="2"/>
  <c r="R41" i="2"/>
  <c r="R1356" i="2"/>
  <c r="Q44" i="2"/>
  <c r="R44" i="2"/>
  <c r="Q45" i="2"/>
  <c r="R45" i="2"/>
  <c r="Q46" i="2"/>
  <c r="R46" i="2"/>
  <c r="Q47" i="2"/>
  <c r="R47" i="2"/>
  <c r="Q48" i="2"/>
  <c r="R48" i="2"/>
  <c r="M1364" i="38"/>
  <c r="N1364" i="38" s="1"/>
  <c r="R1357" i="2"/>
  <c r="Q51" i="2"/>
  <c r="R51" i="2"/>
  <c r="Q52" i="2"/>
  <c r="R52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R80" i="2"/>
  <c r="Q81" i="2"/>
  <c r="R81" i="2"/>
  <c r="Q82" i="2"/>
  <c r="R82" i="2"/>
  <c r="Q83" i="2"/>
  <c r="R83" i="2"/>
  <c r="R85" i="2"/>
  <c r="Q86" i="2"/>
  <c r="R86" i="2"/>
  <c r="Q87" i="2"/>
  <c r="R87" i="2"/>
  <c r="Q88" i="2"/>
  <c r="R88" i="2"/>
  <c r="R89" i="2"/>
  <c r="Q91" i="2"/>
  <c r="R91" i="2"/>
  <c r="Q93" i="2"/>
  <c r="R93" i="2"/>
  <c r="Q94" i="2"/>
  <c r="R94" i="2"/>
  <c r="Q95" i="2"/>
  <c r="R95" i="2"/>
  <c r="Q96" i="2"/>
  <c r="R96" i="2"/>
  <c r="Q97" i="2"/>
  <c r="R97" i="2"/>
  <c r="Q98" i="2"/>
  <c r="R98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2688" i="2"/>
  <c r="M2695" i="38" s="1"/>
  <c r="R2688" i="2"/>
  <c r="Q108" i="2"/>
  <c r="R108" i="2"/>
  <c r="Q109" i="2"/>
  <c r="R109" i="2"/>
  <c r="Q33" i="2"/>
  <c r="R33" i="2"/>
  <c r="Q35" i="2"/>
  <c r="R35" i="2"/>
  <c r="Q18" i="2"/>
  <c r="R18" i="2"/>
  <c r="Q19" i="2"/>
  <c r="R19" i="2"/>
  <c r="Q53" i="2"/>
  <c r="R53" i="2"/>
  <c r="Q34" i="2"/>
  <c r="R34" i="2"/>
  <c r="Q37" i="2"/>
  <c r="R37" i="2"/>
  <c r="Q138" i="2"/>
  <c r="R138" i="2"/>
  <c r="R10" i="2"/>
  <c r="Q132" i="2"/>
  <c r="R132" i="2"/>
  <c r="Q133" i="2"/>
  <c r="R133" i="2"/>
  <c r="Q134" i="2"/>
  <c r="R134" i="2"/>
  <c r="Q36" i="2"/>
  <c r="R36" i="2"/>
  <c r="Q11" i="2"/>
  <c r="R11" i="2"/>
  <c r="Q50" i="2"/>
  <c r="R50" i="2"/>
  <c r="M1365" i="38"/>
  <c r="N1365" i="38" s="1"/>
  <c r="R1358" i="2"/>
  <c r="M1362" i="38"/>
  <c r="N1362" i="38" s="1"/>
  <c r="M99" i="38"/>
  <c r="Q10" i="2"/>
  <c r="Q318" i="2"/>
  <c r="Q525" i="2"/>
  <c r="N527" i="32"/>
  <c r="N525" i="32"/>
  <c r="N523" i="32"/>
  <c r="N521" i="32"/>
  <c r="N519" i="32"/>
  <c r="N517" i="32"/>
  <c r="N515" i="32"/>
  <c r="N513" i="32"/>
  <c r="N511" i="32"/>
  <c r="N509" i="32"/>
  <c r="N507" i="32"/>
  <c r="N505" i="32"/>
  <c r="N503" i="32"/>
  <c r="N501" i="32"/>
  <c r="N499" i="32"/>
  <c r="N497" i="32"/>
  <c r="N495" i="32"/>
  <c r="N493" i="32"/>
  <c r="N491" i="32"/>
  <c r="N489" i="32"/>
  <c r="N487" i="32"/>
  <c r="N485" i="32"/>
  <c r="N483" i="32"/>
  <c r="N481" i="32"/>
  <c r="N479" i="32"/>
  <c r="N477" i="32"/>
  <c r="N475" i="32"/>
  <c r="N473" i="32"/>
  <c r="N471" i="32"/>
  <c r="N469" i="32"/>
  <c r="N467" i="32"/>
  <c r="N465" i="32"/>
  <c r="N463" i="32"/>
  <c r="N461" i="32"/>
  <c r="N459" i="32"/>
  <c r="N457" i="32"/>
  <c r="N455" i="32"/>
  <c r="N453" i="32"/>
  <c r="N451" i="32"/>
  <c r="N449" i="32"/>
  <c r="N447" i="32"/>
  <c r="N445" i="32"/>
  <c r="N443" i="32"/>
  <c r="N441" i="32"/>
  <c r="N439" i="32"/>
  <c r="N437" i="32"/>
  <c r="N435" i="32"/>
  <c r="N433" i="32"/>
  <c r="N431" i="32"/>
  <c r="N429" i="32"/>
  <c r="N427" i="32"/>
  <c r="N425" i="32"/>
  <c r="N423" i="32"/>
  <c r="N421" i="32"/>
  <c r="N419" i="32"/>
  <c r="N417" i="32"/>
  <c r="N415" i="32"/>
  <c r="N413" i="32"/>
  <c r="N411" i="32"/>
  <c r="N409" i="32"/>
  <c r="N407" i="32"/>
  <c r="N405" i="32"/>
  <c r="N403" i="32"/>
  <c r="N401" i="32"/>
  <c r="N399" i="32"/>
  <c r="N397" i="32"/>
  <c r="N395" i="32"/>
  <c r="N393" i="32"/>
  <c r="N391" i="32"/>
  <c r="N389" i="32"/>
  <c r="N387" i="32"/>
  <c r="N385" i="32"/>
  <c r="N383" i="32"/>
  <c r="N381" i="32"/>
  <c r="N379" i="32"/>
  <c r="N377" i="32"/>
  <c r="N375" i="32"/>
  <c r="N373" i="32"/>
  <c r="N371" i="32"/>
  <c r="N369" i="32"/>
  <c r="N367" i="32"/>
  <c r="N365" i="32"/>
  <c r="N363" i="32"/>
  <c r="N361" i="32"/>
  <c r="N359" i="32"/>
  <c r="N357" i="32"/>
  <c r="N355" i="32"/>
  <c r="N353" i="32"/>
  <c r="N351" i="32"/>
  <c r="N349" i="32"/>
  <c r="N347" i="32"/>
  <c r="N345" i="32"/>
  <c r="N343" i="32"/>
  <c r="N341" i="32"/>
  <c r="N339" i="32"/>
  <c r="N337" i="32"/>
  <c r="N335" i="32"/>
  <c r="N333" i="32"/>
  <c r="N331" i="32"/>
  <c r="N328" i="32"/>
  <c r="N326" i="32"/>
  <c r="N324" i="32"/>
  <c r="N322" i="32"/>
  <c r="N320" i="32"/>
  <c r="N318" i="32"/>
  <c r="N316" i="32"/>
  <c r="N747" i="32"/>
  <c r="N125" i="32"/>
  <c r="N123" i="32"/>
  <c r="N121" i="32"/>
  <c r="N119" i="32"/>
  <c r="N117" i="32"/>
  <c r="N115" i="32"/>
  <c r="N113" i="32"/>
  <c r="N111" i="32"/>
  <c r="N109" i="32"/>
  <c r="N108" i="32"/>
  <c r="N106" i="32"/>
  <c r="N104" i="32"/>
  <c r="N102" i="32"/>
  <c r="N100" i="32"/>
  <c r="N98" i="32"/>
  <c r="N96" i="32"/>
  <c r="N94" i="32"/>
  <c r="N92" i="32"/>
  <c r="N90" i="32"/>
  <c r="N88" i="32"/>
  <c r="N86" i="32"/>
  <c r="N84" i="32"/>
  <c r="N82" i="32"/>
  <c r="N80" i="32"/>
  <c r="N78" i="32"/>
  <c r="N76" i="32"/>
  <c r="N74" i="32"/>
  <c r="N72" i="32"/>
  <c r="N70" i="32"/>
  <c r="N68" i="32"/>
  <c r="N66" i="32"/>
  <c r="N64" i="32"/>
  <c r="N62" i="32"/>
  <c r="N60" i="32"/>
  <c r="N58" i="32"/>
  <c r="N56" i="32"/>
  <c r="N54" i="32"/>
  <c r="N52" i="32"/>
  <c r="N50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286" i="32"/>
  <c r="N284" i="32"/>
  <c r="N282" i="32"/>
  <c r="N280" i="32"/>
  <c r="N278" i="32"/>
  <c r="N276" i="32"/>
  <c r="N273" i="32"/>
  <c r="N271" i="32"/>
  <c r="N269" i="32"/>
  <c r="N267" i="32"/>
  <c r="N265" i="32"/>
  <c r="N263" i="32"/>
  <c r="N261" i="32"/>
  <c r="N259" i="32"/>
  <c r="N257" i="32"/>
  <c r="N254" i="32"/>
  <c r="N252" i="32"/>
  <c r="N250" i="32"/>
  <c r="N248" i="32"/>
  <c r="N246" i="32"/>
  <c r="N244" i="32"/>
  <c r="N242" i="32"/>
  <c r="N240" i="32"/>
  <c r="N238" i="32"/>
  <c r="N236" i="32"/>
  <c r="N234" i="32"/>
  <c r="N232" i="32"/>
  <c r="N230" i="32"/>
  <c r="N228" i="32"/>
  <c r="N226" i="32"/>
  <c r="N224" i="32"/>
  <c r="N222" i="32"/>
  <c r="N220" i="32"/>
  <c r="N218" i="32"/>
  <c r="N216" i="32"/>
  <c r="N214" i="32"/>
  <c r="N212" i="32"/>
  <c r="N210" i="32"/>
  <c r="N208" i="32"/>
  <c r="N206" i="32"/>
  <c r="N204" i="32"/>
  <c r="N202" i="32"/>
  <c r="N200" i="32"/>
  <c r="N198" i="32"/>
  <c r="N196" i="32"/>
  <c r="N194" i="32"/>
  <c r="N192" i="32"/>
  <c r="N190" i="32"/>
  <c r="N188" i="32"/>
  <c r="N186" i="32"/>
  <c r="N184" i="32"/>
  <c r="N182" i="32"/>
  <c r="N180" i="32"/>
  <c r="N178" i="32"/>
  <c r="N176" i="32"/>
  <c r="N174" i="32"/>
  <c r="N172" i="32"/>
  <c r="N170" i="32"/>
  <c r="N168" i="32"/>
  <c r="N166" i="32"/>
  <c r="N164" i="32"/>
  <c r="N162" i="32"/>
  <c r="N160" i="32"/>
  <c r="N158" i="32"/>
  <c r="N156" i="32"/>
  <c r="N154" i="32"/>
  <c r="N152" i="32"/>
  <c r="N150" i="32"/>
  <c r="N148" i="32"/>
  <c r="N146" i="32"/>
  <c r="N144" i="32"/>
  <c r="N142" i="32"/>
  <c r="N140" i="32"/>
  <c r="N138" i="32"/>
  <c r="N136" i="32"/>
  <c r="N134" i="32"/>
  <c r="N132" i="32"/>
  <c r="N130" i="32"/>
  <c r="N311" i="32"/>
  <c r="N309" i="32"/>
  <c r="N307" i="32"/>
  <c r="N305" i="32"/>
  <c r="N303" i="32"/>
  <c r="N301" i="32"/>
  <c r="N299" i="32"/>
  <c r="N297" i="32"/>
  <c r="N295" i="32"/>
  <c r="N293" i="32"/>
  <c r="N291" i="32"/>
  <c r="N529" i="32"/>
  <c r="N538" i="32"/>
  <c r="N536" i="32"/>
  <c r="N534" i="32"/>
  <c r="N547" i="32"/>
  <c r="N545" i="32"/>
  <c r="N543" i="32"/>
  <c r="N626" i="32"/>
  <c r="N624" i="32"/>
  <c r="N622" i="32"/>
  <c r="N620" i="32"/>
  <c r="N618" i="32"/>
  <c r="N616" i="32"/>
  <c r="N614" i="32"/>
  <c r="N612" i="32"/>
  <c r="N610" i="32"/>
  <c r="N608" i="32"/>
  <c r="N606" i="32"/>
  <c r="N604" i="32"/>
  <c r="N602" i="32"/>
  <c r="N600" i="32"/>
  <c r="N598" i="32"/>
  <c r="N596" i="32"/>
  <c r="N594" i="32"/>
  <c r="N592" i="32"/>
  <c r="N590" i="32"/>
  <c r="N588" i="32"/>
  <c r="N586" i="32"/>
  <c r="N584" i="32"/>
  <c r="N582" i="32"/>
  <c r="N580" i="32"/>
  <c r="N578" i="32"/>
  <c r="N576" i="32"/>
  <c r="N574" i="32"/>
  <c r="N572" i="32"/>
  <c r="N570" i="32"/>
  <c r="N568" i="32"/>
  <c r="N566" i="32"/>
  <c r="N564" i="32"/>
  <c r="N562" i="32"/>
  <c r="N560" i="32"/>
  <c r="N558" i="32"/>
  <c r="N556" i="32"/>
  <c r="N554" i="32"/>
  <c r="N552" i="32"/>
  <c r="N685" i="32"/>
  <c r="N683" i="32"/>
  <c r="N681" i="32"/>
  <c r="N679" i="32"/>
  <c r="N677" i="32"/>
  <c r="N675" i="32"/>
  <c r="N673" i="32"/>
  <c r="N671" i="32"/>
  <c r="N669" i="32"/>
  <c r="N667" i="32"/>
  <c r="N665" i="32"/>
  <c r="N663" i="32"/>
  <c r="N661" i="32"/>
  <c r="N659" i="32"/>
  <c r="N657" i="32"/>
  <c r="N655" i="32"/>
  <c r="N653" i="32"/>
  <c r="N651" i="32"/>
  <c r="N649" i="32"/>
  <c r="N647" i="32"/>
  <c r="N645" i="32"/>
  <c r="N643" i="32"/>
  <c r="N641" i="32"/>
  <c r="N639" i="32"/>
  <c r="N637" i="32"/>
  <c r="N635" i="32"/>
  <c r="N633" i="32"/>
  <c r="N631" i="32"/>
  <c r="N709" i="32"/>
  <c r="N714" i="32"/>
  <c r="N756" i="32"/>
  <c r="N754" i="32"/>
  <c r="N752" i="32"/>
  <c r="N750" i="32"/>
  <c r="N748" i="32"/>
  <c r="N526" i="32"/>
  <c r="N524" i="32"/>
  <c r="N522" i="32"/>
  <c r="N520" i="32"/>
  <c r="N518" i="32"/>
  <c r="N516" i="32"/>
  <c r="N514" i="32"/>
  <c r="N512" i="32"/>
  <c r="N510" i="32"/>
  <c r="N508" i="32"/>
  <c r="N506" i="32"/>
  <c r="N504" i="32"/>
  <c r="N502" i="32"/>
  <c r="N500" i="32"/>
  <c r="N498" i="32"/>
  <c r="N496" i="32"/>
  <c r="N494" i="32"/>
  <c r="N492" i="32"/>
  <c r="N490" i="32"/>
  <c r="N488" i="32"/>
  <c r="N486" i="32"/>
  <c r="N484" i="32"/>
  <c r="N482" i="32"/>
  <c r="N480" i="32"/>
  <c r="N478" i="32"/>
  <c r="N476" i="32"/>
  <c r="N474" i="32"/>
  <c r="N472" i="32"/>
  <c r="N470" i="32"/>
  <c r="N468" i="32"/>
  <c r="N466" i="32"/>
  <c r="N464" i="32"/>
  <c r="N462" i="32"/>
  <c r="N460" i="32"/>
  <c r="N458" i="32"/>
  <c r="N456" i="32"/>
  <c r="N454" i="32"/>
  <c r="N452" i="32"/>
  <c r="N450" i="32"/>
  <c r="N448" i="32"/>
  <c r="N446" i="32"/>
  <c r="N444" i="32"/>
  <c r="N442" i="32"/>
  <c r="N440" i="32"/>
  <c r="N438" i="32"/>
  <c r="N436" i="32"/>
  <c r="N434" i="32"/>
  <c r="N432" i="32"/>
  <c r="N430" i="32"/>
  <c r="N428" i="32"/>
  <c r="N426" i="32"/>
  <c r="N424" i="32"/>
  <c r="N422" i="32"/>
  <c r="N420" i="32"/>
  <c r="N418" i="32"/>
  <c r="N416" i="32"/>
  <c r="N414" i="32"/>
  <c r="N412" i="32"/>
  <c r="N410" i="32"/>
  <c r="N408" i="32"/>
  <c r="N406" i="32"/>
  <c r="N404" i="32"/>
  <c r="N402" i="32"/>
  <c r="N400" i="32"/>
  <c r="N398" i="32"/>
  <c r="N396" i="32"/>
  <c r="N394" i="32"/>
  <c r="N392" i="32"/>
  <c r="N390" i="32"/>
  <c r="N388" i="32"/>
  <c r="N386" i="32"/>
  <c r="N384" i="32"/>
  <c r="N382" i="32"/>
  <c r="N380" i="32"/>
  <c r="N378" i="32"/>
  <c r="N376" i="32"/>
  <c r="N374" i="32"/>
  <c r="N372" i="32"/>
  <c r="N370" i="32"/>
  <c r="N368" i="32"/>
  <c r="N366" i="32"/>
  <c r="N364" i="32"/>
  <c r="N362" i="32"/>
  <c r="N360" i="32"/>
  <c r="N358" i="32"/>
  <c r="N356" i="32"/>
  <c r="N354" i="32"/>
  <c r="N352" i="32"/>
  <c r="N350" i="32"/>
  <c r="N348" i="32"/>
  <c r="N346" i="32"/>
  <c r="N344" i="32"/>
  <c r="N342" i="32"/>
  <c r="N340" i="32"/>
  <c r="N338" i="32"/>
  <c r="N336" i="32"/>
  <c r="N334" i="32"/>
  <c r="N332" i="32"/>
  <c r="N330" i="32"/>
  <c r="N329" i="32"/>
  <c r="N327" i="32"/>
  <c r="N325" i="32"/>
  <c r="N323" i="32"/>
  <c r="N321" i="32"/>
  <c r="N319" i="32"/>
  <c r="N317" i="32"/>
  <c r="N124" i="32"/>
  <c r="N122" i="32"/>
  <c r="N120" i="32"/>
  <c r="N118" i="32"/>
  <c r="N116" i="32"/>
  <c r="N114" i="32"/>
  <c r="N112" i="32"/>
  <c r="N110" i="32"/>
  <c r="N107" i="32"/>
  <c r="N105" i="32"/>
  <c r="N103" i="32"/>
  <c r="N101" i="32"/>
  <c r="N99" i="32"/>
  <c r="N97" i="32"/>
  <c r="N95" i="32"/>
  <c r="N93" i="32"/>
  <c r="N91" i="32"/>
  <c r="N89" i="32"/>
  <c r="N87" i="32"/>
  <c r="N85" i="32"/>
  <c r="N83" i="32"/>
  <c r="N81" i="32"/>
  <c r="N79" i="32"/>
  <c r="N77" i="32"/>
  <c r="N75" i="32"/>
  <c r="N73" i="32"/>
  <c r="N71" i="32"/>
  <c r="N69" i="32"/>
  <c r="N67" i="32"/>
  <c r="N65" i="32"/>
  <c r="N63" i="32"/>
  <c r="N61" i="32"/>
  <c r="N59" i="32"/>
  <c r="N57" i="32"/>
  <c r="N55" i="32"/>
  <c r="N53" i="32"/>
  <c r="N51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285" i="32"/>
  <c r="N283" i="32"/>
  <c r="N281" i="32"/>
  <c r="N279" i="32"/>
  <c r="N277" i="32"/>
  <c r="N275" i="32"/>
  <c r="N274" i="32"/>
  <c r="N272" i="32"/>
  <c r="N270" i="32"/>
  <c r="N268" i="32"/>
  <c r="N266" i="32"/>
  <c r="N264" i="32"/>
  <c r="N262" i="32"/>
  <c r="N260" i="32"/>
  <c r="N258" i="32"/>
  <c r="N256" i="32"/>
  <c r="N255" i="32"/>
  <c r="N253" i="32"/>
  <c r="N251" i="32"/>
  <c r="N249" i="32"/>
  <c r="N247" i="32"/>
  <c r="N245" i="32"/>
  <c r="N243" i="32"/>
  <c r="N241" i="32"/>
  <c r="N239" i="32"/>
  <c r="N237" i="32"/>
  <c r="N235" i="32"/>
  <c r="N233" i="32"/>
  <c r="N231" i="32"/>
  <c r="N229" i="32"/>
  <c r="N227" i="32"/>
  <c r="N225" i="32"/>
  <c r="N223" i="32"/>
  <c r="N221" i="32"/>
  <c r="N219" i="32"/>
  <c r="N217" i="32"/>
  <c r="N215" i="32"/>
  <c r="N213" i="32"/>
  <c r="N211" i="32"/>
  <c r="N209" i="32"/>
  <c r="N207" i="32"/>
  <c r="N205" i="32"/>
  <c r="N203" i="32"/>
  <c r="N201" i="32"/>
  <c r="N199" i="32"/>
  <c r="N197" i="32"/>
  <c r="N195" i="32"/>
  <c r="N193" i="32"/>
  <c r="N191" i="32"/>
  <c r="N189" i="32"/>
  <c r="N187" i="32"/>
  <c r="N185" i="32"/>
  <c r="N183" i="32"/>
  <c r="N181" i="32"/>
  <c r="N179" i="32"/>
  <c r="N177" i="32"/>
  <c r="N175" i="32"/>
  <c r="N173" i="32"/>
  <c r="N171" i="32"/>
  <c r="N169" i="32"/>
  <c r="N167" i="32"/>
  <c r="N165" i="32"/>
  <c r="N163" i="32"/>
  <c r="N161" i="32"/>
  <c r="N159" i="32"/>
  <c r="N157" i="32"/>
  <c r="N155" i="32"/>
  <c r="N153" i="32"/>
  <c r="N151" i="32"/>
  <c r="N149" i="32"/>
  <c r="N147" i="32"/>
  <c r="N145" i="32"/>
  <c r="N143" i="32"/>
  <c r="N141" i="32"/>
  <c r="N139" i="32"/>
  <c r="N137" i="32"/>
  <c r="N135" i="32"/>
  <c r="N133" i="32"/>
  <c r="N131" i="32"/>
  <c r="N129" i="32"/>
  <c r="N312" i="32"/>
  <c r="N310" i="32"/>
  <c r="N308" i="32"/>
  <c r="N306" i="32"/>
  <c r="N304" i="32"/>
  <c r="N302" i="32"/>
  <c r="N300" i="32"/>
  <c r="N298" i="32"/>
  <c r="N296" i="32"/>
  <c r="N294" i="32"/>
  <c r="N292" i="32"/>
  <c r="N290" i="32"/>
  <c r="N530" i="32"/>
  <c r="N539" i="32"/>
  <c r="N537" i="32"/>
  <c r="N535" i="32"/>
  <c r="N546" i="32"/>
  <c r="N544" i="32"/>
  <c r="N625" i="32"/>
  <c r="N623" i="32"/>
  <c r="N621" i="32"/>
  <c r="N619" i="32"/>
  <c r="N617" i="32"/>
  <c r="N615" i="32"/>
  <c r="N613" i="32"/>
  <c r="N611" i="32"/>
  <c r="N609" i="32"/>
  <c r="N607" i="32"/>
  <c r="N605" i="32"/>
  <c r="N603" i="32"/>
  <c r="N601" i="32"/>
  <c r="N599" i="32"/>
  <c r="N597" i="32"/>
  <c r="N595" i="32"/>
  <c r="N593" i="32"/>
  <c r="N591" i="32"/>
  <c r="N589" i="32"/>
  <c r="N587" i="32"/>
  <c r="N585" i="32"/>
  <c r="N583" i="32"/>
  <c r="N581" i="32"/>
  <c r="N579" i="32"/>
  <c r="N577" i="32"/>
  <c r="N575" i="32"/>
  <c r="N573" i="32"/>
  <c r="N571" i="32"/>
  <c r="N569" i="32"/>
  <c r="N567" i="32"/>
  <c r="N565" i="32"/>
  <c r="N563" i="32"/>
  <c r="N561" i="32"/>
  <c r="N559" i="32"/>
  <c r="N557" i="32"/>
  <c r="N555" i="32"/>
  <c r="N553" i="32"/>
  <c r="N551" i="32"/>
  <c r="N684" i="32"/>
  <c r="N682" i="32"/>
  <c r="N680" i="32"/>
  <c r="N678" i="32"/>
  <c r="N676" i="32"/>
  <c r="N674" i="32"/>
  <c r="N672" i="32"/>
  <c r="N670" i="32"/>
  <c r="N668" i="32"/>
  <c r="N666" i="32"/>
  <c r="N664" i="32"/>
  <c r="N662" i="32"/>
  <c r="N660" i="32"/>
  <c r="N658" i="32"/>
  <c r="N656" i="32"/>
  <c r="N654" i="32"/>
  <c r="N652" i="32"/>
  <c r="N650" i="32"/>
  <c r="N648" i="32"/>
  <c r="N646" i="32"/>
  <c r="N644" i="32"/>
  <c r="N642" i="32"/>
  <c r="N640" i="32"/>
  <c r="N638" i="32"/>
  <c r="N636" i="32"/>
  <c r="N634" i="32"/>
  <c r="N632" i="32"/>
  <c r="N630" i="32"/>
  <c r="N710" i="32"/>
  <c r="N715" i="32"/>
  <c r="N725" i="32"/>
  <c r="N757" i="32"/>
  <c r="N755" i="32"/>
  <c r="N753" i="32"/>
  <c r="N751" i="32"/>
  <c r="N749" i="32"/>
  <c r="R2487" i="2"/>
  <c r="N779" i="32"/>
  <c r="N780" i="32" s="1"/>
  <c r="R2229" i="2"/>
  <c r="M2236" i="38"/>
  <c r="N1440" i="32"/>
  <c r="N1363" i="32"/>
  <c r="Q406" i="2"/>
  <c r="N528" i="32"/>
  <c r="R1037" i="2"/>
  <c r="Q1037" i="2"/>
  <c r="R1036" i="2"/>
  <c r="Q1036" i="2"/>
  <c r="Q1035" i="2"/>
  <c r="Q1034" i="2"/>
  <c r="N854" i="32"/>
  <c r="N707" i="32"/>
  <c r="N855" i="32"/>
  <c r="N856" i="32"/>
  <c r="N857" i="32"/>
  <c r="R897" i="2"/>
  <c r="Q897" i="2"/>
  <c r="N724" i="32"/>
  <c r="N708" i="32"/>
  <c r="R1053" i="2"/>
  <c r="Q1053" i="2"/>
  <c r="N874" i="32"/>
  <c r="N706" i="32"/>
  <c r="N705" i="32"/>
  <c r="R1224" i="2"/>
  <c r="Q1224" i="2"/>
  <c r="R2465" i="2"/>
  <c r="M2472" i="38"/>
  <c r="R2464" i="2"/>
  <c r="M2471" i="38"/>
  <c r="R2463" i="2"/>
  <c r="M2470" i="38"/>
  <c r="R2462" i="2"/>
  <c r="M2469" i="38"/>
  <c r="R2461" i="2"/>
  <c r="M2468" i="38"/>
  <c r="R2460" i="2"/>
  <c r="M2467" i="38"/>
  <c r="R2459" i="2"/>
  <c r="M2466" i="38"/>
  <c r="N1557" i="32"/>
  <c r="N1558" i="32"/>
  <c r="N1559" i="32"/>
  <c r="N1560" i="32"/>
  <c r="N1561" i="32"/>
  <c r="N1562" i="32"/>
  <c r="N1563" i="32"/>
  <c r="N1583" i="32"/>
  <c r="N1584" i="32" s="1"/>
  <c r="N973" i="32"/>
  <c r="N972" i="32"/>
  <c r="S1161" i="2"/>
  <c r="T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Q116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19" i="2"/>
  <c r="R1020" i="2" s="1"/>
  <c r="Q1019" i="2"/>
  <c r="N842" i="32"/>
  <c r="N843" i="32" s="1"/>
  <c r="N922" i="32"/>
  <c r="N923" i="32" s="1"/>
  <c r="R970" i="2"/>
  <c r="Q970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5" i="2"/>
  <c r="R956" i="2" s="1"/>
  <c r="Q955" i="2"/>
  <c r="N788" i="32"/>
  <c r="N789" i="32" s="1"/>
  <c r="N797" i="32"/>
  <c r="Q1233" i="2"/>
  <c r="M1240" i="38" s="1"/>
  <c r="R1233" i="2"/>
  <c r="Q1234" i="2"/>
  <c r="R1234" i="2"/>
  <c r="N983" i="32"/>
  <c r="N982" i="32"/>
  <c r="Q3670" i="2"/>
  <c r="M3677" i="38" s="1"/>
  <c r="R1228" i="2"/>
  <c r="Q1228" i="2"/>
  <c r="R2471" i="2"/>
  <c r="R2470" i="2"/>
  <c r="M2477" i="38"/>
  <c r="R2469" i="2"/>
  <c r="M2476" i="38"/>
  <c r="R2468" i="2"/>
  <c r="M2475" i="38"/>
  <c r="R2467" i="2"/>
  <c r="M2474" i="38"/>
  <c r="R2466" i="2"/>
  <c r="M2473" i="38"/>
  <c r="R2318" i="2"/>
  <c r="R2320" i="2" s="1"/>
  <c r="Q2320" i="2"/>
  <c r="R2243" i="2"/>
  <c r="M2250" i="38"/>
  <c r="M2249" i="38"/>
  <c r="M2248" i="38"/>
  <c r="R2240" i="2"/>
  <c r="M2247" i="38"/>
  <c r="R2239" i="2"/>
  <c r="R2232" i="2"/>
  <c r="R2233" i="2" s="1"/>
  <c r="R939" i="2"/>
  <c r="Q939" i="2"/>
  <c r="R938" i="2"/>
  <c r="Q938" i="2"/>
  <c r="R937" i="2"/>
  <c r="Q937" i="2"/>
  <c r="N2125" i="32"/>
  <c r="R2554" i="2"/>
  <c r="R1232" i="2"/>
  <c r="Q1232" i="2"/>
  <c r="Q1231" i="2"/>
  <c r="R1227" i="2"/>
  <c r="Q1227" i="2"/>
  <c r="R1226" i="2"/>
  <c r="Q1226" i="2"/>
  <c r="R1225" i="2"/>
  <c r="Q1225" i="2"/>
  <c r="R2520" i="2"/>
  <c r="R2517" i="2"/>
  <c r="R2516" i="2"/>
  <c r="R1214" i="2"/>
  <c r="R1215" i="2" s="1"/>
  <c r="Q1214" i="2"/>
  <c r="R2483" i="2"/>
  <c r="M2490" i="38"/>
  <c r="R2482" i="2"/>
  <c r="M2489" i="38"/>
  <c r="R2452" i="2"/>
  <c r="M2459" i="38"/>
  <c r="R2451" i="2"/>
  <c r="M2458" i="38"/>
  <c r="R2450" i="2"/>
  <c r="M2457" i="38"/>
  <c r="R2449" i="2"/>
  <c r="M2456" i="38"/>
  <c r="R2448" i="2"/>
  <c r="M2455" i="38"/>
  <c r="R2447" i="2"/>
  <c r="M2454" i="38"/>
  <c r="R2402" i="2"/>
  <c r="M2409" i="38"/>
  <c r="R2401" i="2"/>
  <c r="M2408" i="38"/>
  <c r="R2399" i="2"/>
  <c r="M2406" i="38"/>
  <c r="R2398" i="2"/>
  <c r="M2405" i="38"/>
  <c r="R2396" i="2"/>
  <c r="M2403" i="38"/>
  <c r="R2395" i="2"/>
  <c r="M2402" i="38"/>
  <c r="R2394" i="2"/>
  <c r="M2401" i="38"/>
  <c r="R2391" i="2"/>
  <c r="M2398" i="38"/>
  <c r="R2390" i="2"/>
  <c r="M2397" i="38"/>
  <c r="R3743" i="2"/>
  <c r="Q3743" i="2"/>
  <c r="M3750" i="38" s="1"/>
  <c r="R2362" i="2"/>
  <c r="M2369" i="38"/>
  <c r="R2361" i="2"/>
  <c r="R2346" i="2"/>
  <c r="M2353" i="38"/>
  <c r="R2322" i="2"/>
  <c r="M2329" i="38"/>
  <c r="R2298" i="2"/>
  <c r="M2305" i="38"/>
  <c r="R2297" i="2"/>
  <c r="M2304" i="38"/>
  <c r="R2296" i="2"/>
  <c r="M2303" i="38"/>
  <c r="R2276" i="2"/>
  <c r="M2283" i="38"/>
  <c r="R2275" i="2"/>
  <c r="R2222" i="2"/>
  <c r="M2229" i="38"/>
  <c r="R2221" i="2"/>
  <c r="M2228" i="38"/>
  <c r="R2220" i="2"/>
  <c r="R2219" i="2"/>
  <c r="R2218" i="2"/>
  <c r="R2217" i="2"/>
  <c r="M2224" i="38"/>
  <c r="R2216" i="2"/>
  <c r="M2223" i="38"/>
  <c r="R2215" i="2"/>
  <c r="M2222" i="38"/>
  <c r="R2214" i="2"/>
  <c r="R2177" i="2"/>
  <c r="M2184" i="38"/>
  <c r="R2176" i="2"/>
  <c r="R2121" i="2"/>
  <c r="M2128" i="38"/>
  <c r="R2120" i="2"/>
  <c r="M2127" i="38"/>
  <c r="R2119" i="2"/>
  <c r="M2126" i="38"/>
  <c r="R2118" i="2"/>
  <c r="M2125" i="38"/>
  <c r="R2117" i="2"/>
  <c r="M2124" i="38"/>
  <c r="R2116" i="2"/>
  <c r="M2123" i="38"/>
  <c r="R2115" i="2"/>
  <c r="M2122" i="38"/>
  <c r="R2114" i="2"/>
  <c r="M2121" i="38"/>
  <c r="R2113" i="2"/>
  <c r="M2120" i="38"/>
  <c r="R2112" i="2"/>
  <c r="M2119" i="38"/>
  <c r="R2111" i="2"/>
  <c r="M2118" i="38"/>
  <c r="R2110" i="2"/>
  <c r="R2109" i="2"/>
  <c r="M2116" i="38"/>
  <c r="R2095" i="2"/>
  <c r="R2070" i="2"/>
  <c r="M2077" i="38"/>
  <c r="N2077" i="38" s="1"/>
  <c r="M3414" i="38"/>
  <c r="R2063" i="2"/>
  <c r="R2035" i="2"/>
  <c r="M2042" i="38"/>
  <c r="R2034" i="2"/>
  <c r="M2041" i="38"/>
  <c r="R2033" i="2"/>
  <c r="M2040" i="38"/>
  <c r="R2032" i="2"/>
  <c r="M2039" i="38"/>
  <c r="R2031" i="2"/>
  <c r="M2038" i="38"/>
  <c r="R2030" i="2"/>
  <c r="M2037" i="38"/>
  <c r="R2029" i="2"/>
  <c r="M2036" i="38"/>
  <c r="R2007" i="2"/>
  <c r="R2003" i="2"/>
  <c r="M2010" i="38"/>
  <c r="R2002" i="2"/>
  <c r="M2009" i="38"/>
  <c r="R2001" i="2"/>
  <c r="M2008" i="38"/>
  <c r="R1543" i="2"/>
  <c r="R1354" i="2"/>
  <c r="M1361" i="38"/>
  <c r="N1361" i="38" s="1"/>
  <c r="R1353" i="2"/>
  <c r="M1360" i="38"/>
  <c r="N1360" i="38" s="1"/>
  <c r="R1352" i="2"/>
  <c r="M1359" i="38"/>
  <c r="N1359" i="38" s="1"/>
  <c r="R1351" i="2"/>
  <c r="M1358" i="38"/>
  <c r="N1358" i="38" s="1"/>
  <c r="R1350" i="2"/>
  <c r="M1357" i="38"/>
  <c r="N1357" i="38" s="1"/>
  <c r="R1349" i="2"/>
  <c r="R1348" i="2"/>
  <c r="M1355" i="38"/>
  <c r="N1355" i="38" s="1"/>
  <c r="R1347" i="2"/>
  <c r="R1346" i="2"/>
  <c r="M1353" i="38"/>
  <c r="N1353" i="38" s="1"/>
  <c r="R1345" i="2"/>
  <c r="R1344" i="2"/>
  <c r="M1351" i="38"/>
  <c r="N1351" i="38" s="1"/>
  <c r="R1342" i="2"/>
  <c r="M1349" i="38"/>
  <c r="N1349" i="38" s="1"/>
  <c r="R1341" i="2"/>
  <c r="M1348" i="38"/>
  <c r="N1348" i="38" s="1"/>
  <c r="R1340" i="2"/>
  <c r="R1339" i="2"/>
  <c r="M1346" i="38"/>
  <c r="N1346" i="38" s="1"/>
  <c r="R1338" i="2"/>
  <c r="M1345" i="38"/>
  <c r="N1345" i="38" s="1"/>
  <c r="R1337" i="2"/>
  <c r="M1344" i="38"/>
  <c r="N1344" i="38" s="1"/>
  <c r="M1343" i="38"/>
  <c r="N1343" i="38" s="1"/>
  <c r="R1335" i="2"/>
  <c r="M1342" i="38"/>
  <c r="N1342" i="38" s="1"/>
  <c r="R1334" i="2"/>
  <c r="M1341" i="38"/>
  <c r="N1341" i="38" s="1"/>
  <c r="R1333" i="2"/>
  <c r="R1332" i="2"/>
  <c r="R1331" i="2"/>
  <c r="M1338" i="38"/>
  <c r="N1338" i="38" s="1"/>
  <c r="R1330" i="2"/>
  <c r="M1337" i="38"/>
  <c r="N1337" i="38" s="1"/>
  <c r="R1329" i="2"/>
  <c r="M1336" i="38"/>
  <c r="N1336" i="38" s="1"/>
  <c r="R1328" i="2"/>
  <c r="M1335" i="38"/>
  <c r="N1335" i="38" s="1"/>
  <c r="R1327" i="2"/>
  <c r="M1334" i="38"/>
  <c r="N1334" i="38" s="1"/>
  <c r="R1323" i="2"/>
  <c r="M1330" i="38"/>
  <c r="N1330" i="38" s="1"/>
  <c r="R1320" i="2"/>
  <c r="M1327" i="38"/>
  <c r="N1327" i="38" s="1"/>
  <c r="R1319" i="2"/>
  <c r="R1318" i="2"/>
  <c r="M1325" i="38"/>
  <c r="N1325" i="38" s="1"/>
  <c r="R1316" i="2"/>
  <c r="M1323" i="38"/>
  <c r="N1323" i="38" s="1"/>
  <c r="R1315" i="2"/>
  <c r="M1322" i="38"/>
  <c r="N1322" i="38" s="1"/>
  <c r="R1314" i="2"/>
  <c r="M1321" i="38"/>
  <c r="N1321" i="38" s="1"/>
  <c r="R1313" i="2"/>
  <c r="R1312" i="2"/>
  <c r="R1311" i="2"/>
  <c r="M1318" i="38"/>
  <c r="N1318" i="38" s="1"/>
  <c r="R1309" i="2"/>
  <c r="M1316" i="38"/>
  <c r="N1316" i="38" s="1"/>
  <c r="R1308" i="2"/>
  <c r="M1315" i="38"/>
  <c r="N1315" i="38" s="1"/>
  <c r="R1307" i="2"/>
  <c r="R1306" i="2"/>
  <c r="R1304" i="2"/>
  <c r="R1303" i="2"/>
  <c r="R1302" i="2"/>
  <c r="R1301" i="2"/>
  <c r="R1300" i="2"/>
  <c r="R1299" i="2"/>
  <c r="R1298" i="2"/>
  <c r="R1292" i="2"/>
  <c r="R1293" i="2" s="1"/>
  <c r="R1294" i="2" s="1"/>
  <c r="Q1292" i="2"/>
  <c r="R1268" i="2"/>
  <c r="Q1268" i="2"/>
  <c r="R1263" i="2"/>
  <c r="Q1263" i="2"/>
  <c r="R1262" i="2"/>
  <c r="Q1262" i="2"/>
  <c r="R1258" i="2"/>
  <c r="Q1258" i="2"/>
  <c r="R1257" i="2"/>
  <c r="Q1257" i="2"/>
  <c r="R1256" i="2"/>
  <c r="Q1256" i="2"/>
  <c r="Q1255" i="2"/>
  <c r="R1241" i="2"/>
  <c r="Q1241" i="2"/>
  <c r="R1240" i="2"/>
  <c r="Q1240" i="2"/>
  <c r="Q1239" i="2"/>
  <c r="R1223" i="2"/>
  <c r="Q1223" i="2"/>
  <c r="R1222" i="2"/>
  <c r="Q1222" i="2"/>
  <c r="R1221" i="2"/>
  <c r="Q1221" i="2"/>
  <c r="R1220" i="2"/>
  <c r="Q1220" i="2"/>
  <c r="R1219" i="2"/>
  <c r="Q1219" i="2"/>
  <c r="R1218" i="2"/>
  <c r="Q1218" i="2"/>
  <c r="R1217" i="2"/>
  <c r="Q1217" i="2"/>
  <c r="R1209" i="2"/>
  <c r="Q1209" i="2"/>
  <c r="R1208" i="2"/>
  <c r="Q1208" i="2"/>
  <c r="R1207" i="2"/>
  <c r="Q1207" i="2"/>
  <c r="R1206" i="2"/>
  <c r="Q1206" i="2"/>
  <c r="R1205" i="2"/>
  <c r="Q1205" i="2"/>
  <c r="R1204" i="2"/>
  <c r="Q1204" i="2"/>
  <c r="R1203" i="2"/>
  <c r="Q1203" i="2"/>
  <c r="R1195" i="2"/>
  <c r="Q1195" i="2"/>
  <c r="R1194" i="2"/>
  <c r="Q1194" i="2"/>
  <c r="R2495" i="2"/>
  <c r="R1182" i="2"/>
  <c r="Q1182" i="2"/>
  <c r="R1171" i="2"/>
  <c r="R1172" i="2" s="1"/>
  <c r="Q1171" i="2"/>
  <c r="R1168" i="2"/>
  <c r="R1169" i="2" s="1"/>
  <c r="Q1168" i="2"/>
  <c r="R1165" i="2"/>
  <c r="R1166" i="2" s="1"/>
  <c r="Q1165" i="2"/>
  <c r="R1154" i="2"/>
  <c r="Q1154" i="2"/>
  <c r="R1137" i="2"/>
  <c r="Q1137" i="2"/>
  <c r="R2419" i="2"/>
  <c r="M2426" i="38"/>
  <c r="R2418" i="2"/>
  <c r="M2425" i="38"/>
  <c r="R2417" i="2"/>
  <c r="M2424" i="38"/>
  <c r="R2416" i="2"/>
  <c r="M2423" i="38"/>
  <c r="R2415" i="2"/>
  <c r="M2422" i="38"/>
  <c r="R1131" i="2"/>
  <c r="Q1131" i="2"/>
  <c r="R2400" i="2"/>
  <c r="M2407" i="38"/>
  <c r="R1120" i="2"/>
  <c r="Q1120" i="2"/>
  <c r="R1119" i="2"/>
  <c r="Q1119" i="2"/>
  <c r="R1118" i="2"/>
  <c r="Q1118" i="2"/>
  <c r="R1117" i="2"/>
  <c r="Q1117" i="2"/>
  <c r="R1116" i="2"/>
  <c r="Q1116" i="2"/>
  <c r="R1115" i="2"/>
  <c r="Q1115" i="2"/>
  <c r="R1114" i="2"/>
  <c r="Q1114" i="2"/>
  <c r="R2397" i="2"/>
  <c r="M2404" i="38"/>
  <c r="R1113" i="2"/>
  <c r="Q1113" i="2"/>
  <c r="R1112" i="2"/>
  <c r="Q1112" i="2"/>
  <c r="R1111" i="2"/>
  <c r="Q1111" i="2"/>
  <c r="R2393" i="2"/>
  <c r="M2400" i="38"/>
  <c r="R1110" i="2"/>
  <c r="Q1110" i="2"/>
  <c r="R2392" i="2"/>
  <c r="R1109" i="2"/>
  <c r="Q1109" i="2"/>
  <c r="R1055" i="2"/>
  <c r="Q1055" i="2"/>
  <c r="R1054" i="2"/>
  <c r="Q1054" i="2"/>
  <c r="R1052" i="2"/>
  <c r="Q1052" i="2"/>
  <c r="R1051" i="2"/>
  <c r="Q1051" i="2"/>
  <c r="R1050" i="2"/>
  <c r="Q1050" i="2"/>
  <c r="R1049" i="2"/>
  <c r="Q1049" i="2"/>
  <c r="R1048" i="2"/>
  <c r="Q1048" i="2"/>
  <c r="R1047" i="2"/>
  <c r="Q1047" i="2"/>
  <c r="R1046" i="2"/>
  <c r="Q1046" i="2"/>
  <c r="R1045" i="2"/>
  <c r="Q1045" i="2"/>
  <c r="R1044" i="2"/>
  <c r="Q1044" i="2"/>
  <c r="R1043" i="2"/>
  <c r="Q1043" i="2"/>
  <c r="R1042" i="2"/>
  <c r="Q1042" i="2"/>
  <c r="R1022" i="2"/>
  <c r="Q1022" i="2"/>
  <c r="R1014" i="2"/>
  <c r="Q1014" i="2"/>
  <c r="R1013" i="2"/>
  <c r="Q1013" i="2"/>
  <c r="R2312" i="2"/>
  <c r="M2319" i="38"/>
  <c r="R1012" i="2"/>
  <c r="Q1012" i="2"/>
  <c r="R1011" i="2"/>
  <c r="Q1011" i="2"/>
  <c r="R1010" i="2"/>
  <c r="Q1010" i="2"/>
  <c r="R1009" i="2"/>
  <c r="Q1009" i="2"/>
  <c r="R1008" i="2"/>
  <c r="R1007" i="2"/>
  <c r="Q1007" i="2"/>
  <c r="R1006" i="2"/>
  <c r="Q1006" i="2"/>
  <c r="R1005" i="2"/>
  <c r="Q1005" i="2"/>
  <c r="R996" i="2"/>
  <c r="Q996" i="2"/>
  <c r="R995" i="2"/>
  <c r="Q995" i="2"/>
  <c r="R2304" i="2"/>
  <c r="R990" i="2"/>
  <c r="Q990" i="2"/>
  <c r="R989" i="2"/>
  <c r="Q989" i="2"/>
  <c r="R984" i="2"/>
  <c r="R985" i="2" s="1"/>
  <c r="Q984" i="2"/>
  <c r="R980" i="2"/>
  <c r="Q980" i="2"/>
  <c r="R977" i="2"/>
  <c r="R978" i="2" s="1"/>
  <c r="Q977" i="2"/>
  <c r="R965" i="2"/>
  <c r="Q965" i="2"/>
  <c r="R958" i="2"/>
  <c r="R959" i="2" s="1"/>
  <c r="Q958" i="2"/>
  <c r="R944" i="2"/>
  <c r="R945" i="2" s="1"/>
  <c r="R946" i="2" s="1"/>
  <c r="Q944" i="2"/>
  <c r="R920" i="2"/>
  <c r="Q920" i="2"/>
  <c r="R919" i="2"/>
  <c r="Q919" i="2"/>
  <c r="R918" i="2"/>
  <c r="Q918" i="2"/>
  <c r="R917" i="2"/>
  <c r="Q917" i="2"/>
  <c r="R916" i="2"/>
  <c r="Q916" i="2"/>
  <c r="R915" i="2"/>
  <c r="Q915" i="2"/>
  <c r="R914" i="2"/>
  <c r="Q914" i="2"/>
  <c r="R911" i="2"/>
  <c r="Q911" i="2"/>
  <c r="R910" i="2"/>
  <c r="Q910" i="2"/>
  <c r="R909" i="2"/>
  <c r="Q909" i="2"/>
  <c r="R908" i="2"/>
  <c r="Q908" i="2"/>
  <c r="R2179" i="2"/>
  <c r="M2186" i="38"/>
  <c r="R2178" i="2"/>
  <c r="M2185" i="38"/>
  <c r="R892" i="2"/>
  <c r="R893" i="2" s="1"/>
  <c r="R894" i="2" s="1"/>
  <c r="Q892" i="2"/>
  <c r="R886" i="2"/>
  <c r="Q886" i="2"/>
  <c r="R2126" i="2"/>
  <c r="AJ2173" i="2" s="1"/>
  <c r="R853" i="2"/>
  <c r="Q853" i="2"/>
  <c r="R2123" i="2"/>
  <c r="M2130" i="38"/>
  <c r="R2122" i="2"/>
  <c r="M2129" i="38"/>
  <c r="R793" i="2"/>
  <c r="Q793" i="2"/>
  <c r="R705" i="2"/>
  <c r="Q705" i="2"/>
  <c r="R2039" i="2"/>
  <c r="M2046" i="38"/>
  <c r="R2038" i="2"/>
  <c r="M2045" i="38"/>
  <c r="R2037" i="2"/>
  <c r="M2044" i="38"/>
  <c r="R2036" i="2"/>
  <c r="M2043" i="38"/>
  <c r="R697" i="2"/>
  <c r="Q697" i="2"/>
  <c r="R2005" i="2"/>
  <c r="M2012" i="38"/>
  <c r="R2004" i="2"/>
  <c r="M2011" i="38"/>
  <c r="R665" i="2"/>
  <c r="Q665" i="2"/>
  <c r="R307" i="2"/>
  <c r="Q307" i="2"/>
  <c r="R142" i="2"/>
  <c r="Q7" i="2"/>
  <c r="Q4021" i="2"/>
  <c r="M2227" i="38"/>
  <c r="M2226" i="38"/>
  <c r="M2225" i="38"/>
  <c r="N1497" i="32"/>
  <c r="N1119" i="32"/>
  <c r="N980" i="32"/>
  <c r="N2177" i="32"/>
  <c r="N13" i="32"/>
  <c r="N128" i="32"/>
  <c r="N289" i="32"/>
  <c r="N315" i="32"/>
  <c r="N533" i="32"/>
  <c r="N1346" i="32"/>
  <c r="N1347" i="32"/>
  <c r="N542" i="32"/>
  <c r="N1359" i="32"/>
  <c r="N1360" i="32"/>
  <c r="N1361" i="32"/>
  <c r="N1362" i="32"/>
  <c r="N550" i="32"/>
  <c r="N629" i="32"/>
  <c r="N1398" i="32"/>
  <c r="N1399" i="32"/>
  <c r="N688" i="32"/>
  <c r="N689" i="32"/>
  <c r="N690" i="32"/>
  <c r="N691" i="32"/>
  <c r="N692" i="32"/>
  <c r="N693" i="32"/>
  <c r="N1400" i="32"/>
  <c r="N694" i="32"/>
  <c r="N695" i="32"/>
  <c r="N696" i="32"/>
  <c r="N697" i="32"/>
  <c r="N698" i="32"/>
  <c r="N699" i="32"/>
  <c r="N700" i="32"/>
  <c r="N701" i="32"/>
  <c r="N702" i="32"/>
  <c r="N703" i="32"/>
  <c r="N704" i="32"/>
  <c r="N713" i="32"/>
  <c r="N719" i="32"/>
  <c r="N720" i="32" s="1"/>
  <c r="N721" i="32" s="1"/>
  <c r="N1418" i="32"/>
  <c r="N1419" i="32"/>
  <c r="N1420" i="32"/>
  <c r="N730" i="32"/>
  <c r="N731" i="32"/>
  <c r="N732" i="32"/>
  <c r="N733" i="32"/>
  <c r="N1404" i="32"/>
  <c r="N1405" i="32"/>
  <c r="N736" i="32"/>
  <c r="N737" i="32"/>
  <c r="N738" i="32"/>
  <c r="N739" i="32"/>
  <c r="N740" i="32"/>
  <c r="N741" i="32"/>
  <c r="N742" i="32"/>
  <c r="N743" i="32"/>
  <c r="N744" i="32"/>
  <c r="N769" i="32"/>
  <c r="N770" i="32"/>
  <c r="N771" i="32"/>
  <c r="N774" i="32"/>
  <c r="N775" i="32" s="1"/>
  <c r="N791" i="32"/>
  <c r="N792" i="32" s="1"/>
  <c r="N794" i="32"/>
  <c r="N795" i="32" s="1"/>
  <c r="N805" i="32"/>
  <c r="N806" i="32" s="1"/>
  <c r="N808" i="32"/>
  <c r="N809" i="32" s="1"/>
  <c r="N811" i="32"/>
  <c r="N812" i="32" s="1"/>
  <c r="N816" i="32"/>
  <c r="N817" i="32"/>
  <c r="N822" i="32"/>
  <c r="N823" i="32"/>
  <c r="N824" i="32"/>
  <c r="N827" i="32"/>
  <c r="N828" i="32"/>
  <c r="N829" i="32"/>
  <c r="N830" i="32"/>
  <c r="N832" i="32"/>
  <c r="N833" i="32"/>
  <c r="N834" i="32"/>
  <c r="N835" i="32"/>
  <c r="N1473" i="32"/>
  <c r="N836" i="32"/>
  <c r="N837" i="32"/>
  <c r="N845" i="32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5" i="32"/>
  <c r="N876" i="32"/>
  <c r="N881" i="32"/>
  <c r="N1520" i="32"/>
  <c r="N882" i="32"/>
  <c r="N1522" i="32"/>
  <c r="N883" i="32"/>
  <c r="N884" i="32"/>
  <c r="N885" i="32"/>
  <c r="N1526" i="32"/>
  <c r="N886" i="32"/>
  <c r="N887" i="32"/>
  <c r="N888" i="32"/>
  <c r="N889" i="32"/>
  <c r="N890" i="32"/>
  <c r="N891" i="32"/>
  <c r="N892" i="32"/>
  <c r="N893" i="32"/>
  <c r="N1530" i="32"/>
  <c r="N898" i="32"/>
  <c r="N899" i="32" s="1"/>
  <c r="N900" i="32" s="1"/>
  <c r="N1539" i="32"/>
  <c r="N1540" i="32"/>
  <c r="N1541" i="32"/>
  <c r="N1542" i="32"/>
  <c r="N1543" i="32"/>
  <c r="N903" i="32"/>
  <c r="N919" i="32"/>
  <c r="N920" i="32" s="1"/>
  <c r="N927" i="32"/>
  <c r="N928" i="32" s="1"/>
  <c r="N930" i="32"/>
  <c r="N931" i="32" s="1"/>
  <c r="N933" i="32"/>
  <c r="N934" i="32" s="1"/>
  <c r="N938" i="32"/>
  <c r="N939" i="32"/>
  <c r="N942" i="32"/>
  <c r="N943" i="32"/>
  <c r="N951" i="32"/>
  <c r="N952" i="32"/>
  <c r="N953" i="32"/>
  <c r="N954" i="32"/>
  <c r="N955" i="32"/>
  <c r="N956" i="32"/>
  <c r="N957" i="32"/>
  <c r="N965" i="32"/>
  <c r="N966" i="32"/>
  <c r="N967" i="32"/>
  <c r="N968" i="32"/>
  <c r="N969" i="32"/>
  <c r="N970" i="32"/>
  <c r="N971" i="32"/>
  <c r="N988" i="32"/>
  <c r="N989" i="32"/>
  <c r="N990" i="32"/>
  <c r="N991" i="32"/>
  <c r="N996" i="32"/>
  <c r="N997" i="32"/>
  <c r="N998" i="32"/>
  <c r="N999" i="32"/>
  <c r="N1002" i="32"/>
  <c r="N1003" i="32"/>
  <c r="N1008" i="32"/>
  <c r="N1029" i="32"/>
  <c r="N1030" i="32" s="1"/>
  <c r="N1031" i="32" s="1"/>
  <c r="N1035" i="32"/>
  <c r="N1036" i="32"/>
  <c r="N1037" i="32"/>
  <c r="N1038" i="32"/>
  <c r="N1039" i="32"/>
  <c r="N1040" i="32"/>
  <c r="N1041" i="32"/>
  <c r="N1042" i="32"/>
  <c r="N1043" i="32"/>
  <c r="N1044" i="32"/>
  <c r="N1045" i="32"/>
  <c r="N1046" i="32"/>
  <c r="N1047" i="32"/>
  <c r="N1048" i="32"/>
  <c r="N1049" i="32"/>
  <c r="N1050" i="32"/>
  <c r="N1051" i="32"/>
  <c r="N1052" i="32"/>
  <c r="N1053" i="32"/>
  <c r="N1054" i="32"/>
  <c r="N1055" i="32"/>
  <c r="N1056" i="32"/>
  <c r="N1057" i="32"/>
  <c r="N1058" i="32"/>
  <c r="N1059" i="32"/>
  <c r="N1060" i="32"/>
  <c r="N1061" i="32"/>
  <c r="N1062" i="32"/>
  <c r="N1063" i="32"/>
  <c r="N1064" i="32"/>
  <c r="N1065" i="32"/>
  <c r="N1066" i="32"/>
  <c r="N1067" i="32"/>
  <c r="N1068" i="32"/>
  <c r="N1069" i="32"/>
  <c r="N1070" i="32"/>
  <c r="N1071" i="32"/>
  <c r="N1072" i="32"/>
  <c r="N1073" i="32"/>
  <c r="N1074" i="32"/>
  <c r="N1075" i="32"/>
  <c r="N1076" i="32"/>
  <c r="N1077" i="32"/>
  <c r="N1078" i="32"/>
  <c r="N1079" i="32"/>
  <c r="N1080" i="32"/>
  <c r="N1081" i="32"/>
  <c r="N1082" i="32"/>
  <c r="N1083" i="32"/>
  <c r="N1084" i="32"/>
  <c r="N1085" i="32"/>
  <c r="N1086" i="32"/>
  <c r="N1087" i="32"/>
  <c r="N1088" i="32"/>
  <c r="N1089" i="32"/>
  <c r="N1090" i="32"/>
  <c r="N1091" i="32"/>
  <c r="N1092" i="32"/>
  <c r="N1343" i="32"/>
  <c r="N1344" i="32"/>
  <c r="N1345" i="32"/>
  <c r="N1348" i="32"/>
  <c r="N1351" i="32"/>
  <c r="N1352" i="32"/>
  <c r="N1353" i="32"/>
  <c r="N1354" i="32"/>
  <c r="N1355" i="32"/>
  <c r="N1356" i="32"/>
  <c r="N1357" i="32"/>
  <c r="N1358" i="32"/>
  <c r="N1366" i="32"/>
  <c r="N1367" i="32"/>
  <c r="N1368" i="32"/>
  <c r="N1369" i="32"/>
  <c r="N1370" i="32"/>
  <c r="N1371" i="32"/>
  <c r="N1372" i="32"/>
  <c r="N1373" i="32"/>
  <c r="N1374" i="32"/>
  <c r="N1375" i="32"/>
  <c r="N1378" i="32"/>
  <c r="N1384" i="32"/>
  <c r="N1385" i="32"/>
  <c r="N1386" i="32"/>
  <c r="N1387" i="32"/>
  <c r="N1388" i="32"/>
  <c r="N1389" i="32"/>
  <c r="N1390" i="32"/>
  <c r="N1391" i="32"/>
  <c r="N1392" i="32"/>
  <c r="N1393" i="32"/>
  <c r="N1394" i="32"/>
  <c r="N1395" i="32"/>
  <c r="N1396" i="32"/>
  <c r="N1397" i="32"/>
  <c r="N1408" i="32"/>
  <c r="N1409" i="32"/>
  <c r="N1410" i="32"/>
  <c r="N1411" i="32"/>
  <c r="N1412" i="32"/>
  <c r="N1413" i="32"/>
  <c r="N1414" i="32"/>
  <c r="N1415" i="32"/>
  <c r="N1416" i="32"/>
  <c r="N1417" i="32"/>
  <c r="N1425" i="32"/>
  <c r="N1426" i="32"/>
  <c r="N1427" i="32"/>
  <c r="N1428" i="32"/>
  <c r="N1429" i="32"/>
  <c r="N1430" i="32"/>
  <c r="N1431" i="32"/>
  <c r="N1432" i="32"/>
  <c r="N1433" i="32"/>
  <c r="N1434" i="32"/>
  <c r="N1456" i="32"/>
  <c r="N1457" i="32"/>
  <c r="N1462" i="32"/>
  <c r="N1463" i="32"/>
  <c r="N1464" i="32"/>
  <c r="N1469" i="32"/>
  <c r="N1470" i="32"/>
  <c r="N1471" i="32"/>
  <c r="N1472" i="32"/>
  <c r="N1481" i="32"/>
  <c r="N1512" i="32"/>
  <c r="N1513" i="32"/>
  <c r="N1514" i="32"/>
  <c r="N1515" i="32"/>
  <c r="N1518" i="32"/>
  <c r="N1519" i="32"/>
  <c r="N1521" i="32"/>
  <c r="N1523" i="32"/>
  <c r="N1524" i="32"/>
  <c r="N1525" i="32"/>
  <c r="N1527" i="32"/>
  <c r="N1528" i="32"/>
  <c r="N1529" i="32"/>
  <c r="N1531" i="32"/>
  <c r="N1532" i="32"/>
  <c r="N1533" i="32"/>
  <c r="N1534" i="32"/>
  <c r="N1547" i="32"/>
  <c r="N1548" i="32"/>
  <c r="N1549" i="32"/>
  <c r="N1550" i="32"/>
  <c r="N1551" i="32"/>
  <c r="N1552" i="32"/>
  <c r="N1553" i="32"/>
  <c r="N1554" i="32"/>
  <c r="N1574" i="32"/>
  <c r="N1575" i="32"/>
  <c r="N962" i="32"/>
  <c r="N963" i="32" s="1"/>
  <c r="N974" i="32"/>
  <c r="N975" i="32"/>
  <c r="N976" i="32"/>
  <c r="N981" i="32"/>
  <c r="N762" i="32"/>
  <c r="N763" i="32"/>
  <c r="N764" i="32"/>
  <c r="N1443" i="32"/>
  <c r="N1444" i="32" s="1"/>
  <c r="N1446" i="32"/>
  <c r="N1447" i="32"/>
  <c r="N1448" i="32"/>
  <c r="N1449" i="32"/>
  <c r="N1450" i="32"/>
  <c r="N1451" i="32"/>
  <c r="N1478" i="32"/>
  <c r="N1479" i="32" s="1"/>
  <c r="N1564" i="32"/>
  <c r="N1565" i="32"/>
  <c r="N1566" i="32"/>
  <c r="N1567" i="32"/>
  <c r="N1568" i="32"/>
  <c r="N1569" i="32"/>
  <c r="N977" i="32"/>
  <c r="N2026" i="32"/>
  <c r="Q1008" i="2"/>
  <c r="AJ1015" i="2"/>
  <c r="AJ2225" i="2"/>
  <c r="N831" i="32"/>
  <c r="S945" i="2"/>
  <c r="S946" i="2" s="1"/>
  <c r="T945" i="2"/>
  <c r="T946" i="2" s="1"/>
  <c r="U945" i="2"/>
  <c r="U946" i="2" s="1"/>
  <c r="V945" i="2"/>
  <c r="V946" i="2" s="1"/>
  <c r="W945" i="2"/>
  <c r="W946" i="2" s="1"/>
  <c r="X945" i="2"/>
  <c r="X946" i="2" s="1"/>
  <c r="Y945" i="2"/>
  <c r="Y946" i="2" s="1"/>
  <c r="Z945" i="2"/>
  <c r="Z946" i="2" s="1"/>
  <c r="AA945" i="2"/>
  <c r="AA946" i="2" s="1"/>
  <c r="AB945" i="2"/>
  <c r="AB946" i="2" s="1"/>
  <c r="AC945" i="2"/>
  <c r="AC946" i="2" s="1"/>
  <c r="AD945" i="2"/>
  <c r="AD946" i="2" s="1"/>
  <c r="AE945" i="2"/>
  <c r="AE946" i="2" s="1"/>
  <c r="AF945" i="2"/>
  <c r="AF946" i="2" s="1"/>
  <c r="AG945" i="2"/>
  <c r="AG946" i="2" s="1"/>
  <c r="AH945" i="2"/>
  <c r="AH946" i="2" s="1"/>
  <c r="AI945" i="2"/>
  <c r="AI946" i="2" s="1"/>
  <c r="AJ945" i="2"/>
  <c r="AJ946" i="2" s="1"/>
  <c r="P146" i="38"/>
  <c r="S3996" i="2"/>
  <c r="S3997" i="2" s="1"/>
  <c r="T3996" i="2"/>
  <c r="T3997" i="2" s="1"/>
  <c r="U3996" i="2"/>
  <c r="U3997" i="2" s="1"/>
  <c r="V3996" i="2"/>
  <c r="V3997" i="2" s="1"/>
  <c r="W3996" i="2"/>
  <c r="W3997" i="2" s="1"/>
  <c r="X3996" i="2"/>
  <c r="X3997" i="2" s="1"/>
  <c r="Y3996" i="2"/>
  <c r="Y3997" i="2" s="1"/>
  <c r="Z3996" i="2"/>
  <c r="Z3997" i="2" s="1"/>
  <c r="AA3996" i="2"/>
  <c r="AA3997" i="2" s="1"/>
  <c r="AB3996" i="2"/>
  <c r="AB3997" i="2" s="1"/>
  <c r="AC3996" i="2"/>
  <c r="AC3997" i="2" s="1"/>
  <c r="AD3996" i="2"/>
  <c r="AD3997" i="2" s="1"/>
  <c r="AE3996" i="2"/>
  <c r="AE3997" i="2" s="1"/>
  <c r="AF3996" i="2"/>
  <c r="AF3997" i="2" s="1"/>
  <c r="AG3996" i="2"/>
  <c r="AG3997" i="2" s="1"/>
  <c r="AH3996" i="2"/>
  <c r="AH3997" i="2" s="1"/>
  <c r="AI3996" i="2"/>
  <c r="AI3997" i="2" s="1"/>
  <c r="Q3781" i="2"/>
  <c r="M3788" i="38" s="1"/>
  <c r="U3794" i="2"/>
  <c r="W3794" i="2"/>
  <c r="X3794" i="2"/>
  <c r="Y3794" i="2"/>
  <c r="AC3794" i="2"/>
  <c r="AE3794" i="2"/>
  <c r="AF3794" i="2"/>
  <c r="AI3794" i="2"/>
  <c r="S1127" i="2"/>
  <c r="S1128" i="2" s="1"/>
  <c r="T1127" i="2"/>
  <c r="T1128" i="2" s="1"/>
  <c r="U1127" i="2"/>
  <c r="U1128" i="2" s="1"/>
  <c r="V1127" i="2"/>
  <c r="V1128" i="2" s="1"/>
  <c r="W1127" i="2"/>
  <c r="W1128" i="2" s="1"/>
  <c r="X1127" i="2"/>
  <c r="X1128" i="2" s="1"/>
  <c r="Y1127" i="2"/>
  <c r="Y1128" i="2" s="1"/>
  <c r="Z1127" i="2"/>
  <c r="Z1128" i="2" s="1"/>
  <c r="AA1127" i="2"/>
  <c r="AA1128" i="2" s="1"/>
  <c r="AB1127" i="2"/>
  <c r="AB1128" i="2" s="1"/>
  <c r="AC1127" i="2"/>
  <c r="AC1128" i="2" s="1"/>
  <c r="AD1127" i="2"/>
  <c r="AD1128" i="2" s="1"/>
  <c r="AE1127" i="2"/>
  <c r="AE1128" i="2" s="1"/>
  <c r="AF1127" i="2"/>
  <c r="AF1128" i="2" s="1"/>
  <c r="AG1127" i="2"/>
  <c r="AG1128" i="2" s="1"/>
  <c r="AH1127" i="2"/>
  <c r="AH1128" i="2" s="1"/>
  <c r="AI1127" i="2"/>
  <c r="AI1128" i="2" s="1"/>
  <c r="Q3716" i="2"/>
  <c r="M3723" i="38" s="1"/>
  <c r="S3686" i="2"/>
  <c r="S3687" i="2" s="1"/>
  <c r="T3686" i="2"/>
  <c r="T3687" i="2" s="1"/>
  <c r="U3686" i="2"/>
  <c r="U3687" i="2" s="1"/>
  <c r="V3686" i="2"/>
  <c r="V3687" i="2" s="1"/>
  <c r="W3686" i="2"/>
  <c r="W3687" i="2" s="1"/>
  <c r="X3686" i="2"/>
  <c r="X3687" i="2" s="1"/>
  <c r="Y3686" i="2"/>
  <c r="Y3687" i="2" s="1"/>
  <c r="Z3686" i="2"/>
  <c r="Z3687" i="2" s="1"/>
  <c r="AA3686" i="2"/>
  <c r="AA3687" i="2" s="1"/>
  <c r="AB3686" i="2"/>
  <c r="AB3687" i="2" s="1"/>
  <c r="AC3686" i="2"/>
  <c r="AC3687" i="2" s="1"/>
  <c r="AD3686" i="2"/>
  <c r="AD3687" i="2" s="1"/>
  <c r="AE3686" i="2"/>
  <c r="AE3687" i="2" s="1"/>
  <c r="AF3686" i="2"/>
  <c r="AF3687" i="2" s="1"/>
  <c r="AG3686" i="2"/>
  <c r="AG3687" i="2" s="1"/>
  <c r="AH3686" i="2"/>
  <c r="AH3687" i="2" s="1"/>
  <c r="AI3686" i="2"/>
  <c r="AI3687" i="2" s="1"/>
  <c r="S3662" i="2"/>
  <c r="T3662" i="2"/>
  <c r="U3662" i="2"/>
  <c r="V3662" i="2"/>
  <c r="W3662" i="2"/>
  <c r="X3662" i="2"/>
  <c r="Y3662" i="2"/>
  <c r="Z3662" i="2"/>
  <c r="AA3662" i="2"/>
  <c r="AB3662" i="2"/>
  <c r="AC3662" i="2"/>
  <c r="AD3662" i="2"/>
  <c r="AE3662" i="2"/>
  <c r="AF3662" i="2"/>
  <c r="AG3662" i="2"/>
  <c r="AH3662" i="2"/>
  <c r="AI3662" i="2"/>
  <c r="Q3657" i="2"/>
  <c r="M3664" i="38" s="1"/>
  <c r="Q3650" i="2"/>
  <c r="S3620" i="2"/>
  <c r="T3620" i="2"/>
  <c r="U3620" i="2"/>
  <c r="V3620" i="2"/>
  <c r="W3620" i="2"/>
  <c r="X3620" i="2"/>
  <c r="Y3620" i="2"/>
  <c r="Z3620" i="2"/>
  <c r="AA3620" i="2"/>
  <c r="AB3620" i="2"/>
  <c r="AC3620" i="2"/>
  <c r="AD3620" i="2"/>
  <c r="AE3620" i="2"/>
  <c r="AF3620" i="2"/>
  <c r="AG3620" i="2"/>
  <c r="AH3620" i="2"/>
  <c r="AI3620" i="2"/>
  <c r="Q3610" i="2"/>
  <c r="M3617" i="38" s="1"/>
  <c r="M3620" i="38"/>
  <c r="Q3578" i="2"/>
  <c r="M3585" i="38" s="1"/>
  <c r="S3524" i="2"/>
  <c r="T3524" i="2"/>
  <c r="U3524" i="2"/>
  <c r="V3524" i="2"/>
  <c r="W3524" i="2"/>
  <c r="X3524" i="2"/>
  <c r="Y3524" i="2"/>
  <c r="Z3524" i="2"/>
  <c r="AA3524" i="2"/>
  <c r="AB3524" i="2"/>
  <c r="AC3524" i="2"/>
  <c r="AD3524" i="2"/>
  <c r="AE3524" i="2"/>
  <c r="AF3524" i="2"/>
  <c r="AG3524" i="2"/>
  <c r="AH3524" i="2"/>
  <c r="AI3524" i="2"/>
  <c r="S3521" i="2"/>
  <c r="T3521" i="2"/>
  <c r="U3521" i="2"/>
  <c r="V3521" i="2"/>
  <c r="W3521" i="2"/>
  <c r="X3521" i="2"/>
  <c r="Y3521" i="2"/>
  <c r="Z3521" i="2"/>
  <c r="AA3521" i="2"/>
  <c r="AB3521" i="2"/>
  <c r="AC3521" i="2"/>
  <c r="AD3521" i="2"/>
  <c r="AE3521" i="2"/>
  <c r="AF3521" i="2"/>
  <c r="AG3521" i="2"/>
  <c r="AH3521" i="2"/>
  <c r="AI3521" i="2"/>
  <c r="N1970" i="32"/>
  <c r="N1983" i="32"/>
  <c r="N1982" i="32"/>
  <c r="N2009" i="32"/>
  <c r="N2017" i="32"/>
  <c r="N2050" i="32"/>
  <c r="N2080" i="32"/>
  <c r="Q4022" i="2"/>
  <c r="M4029" i="38" s="1"/>
  <c r="Q3713" i="2"/>
  <c r="M3720" i="38" s="1"/>
  <c r="Q3802" i="2"/>
  <c r="M3809" i="38" s="1"/>
  <c r="Q3646" i="2"/>
  <c r="Q3638" i="2"/>
  <c r="M3645" i="38" s="1"/>
  <c r="Q3574" i="2"/>
  <c r="M3581" i="38" s="1"/>
  <c r="Q2686" i="2"/>
  <c r="M2693" i="38" s="1"/>
  <c r="S1215" i="2"/>
  <c r="T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S2299" i="2"/>
  <c r="S2300" i="2" s="1"/>
  <c r="T2299" i="2"/>
  <c r="T2300" i="2" s="1"/>
  <c r="U2299" i="2"/>
  <c r="U2300" i="2" s="1"/>
  <c r="V2299" i="2"/>
  <c r="V2300" i="2" s="1"/>
  <c r="W2299" i="2"/>
  <c r="W2300" i="2" s="1"/>
  <c r="X2299" i="2"/>
  <c r="X2300" i="2" s="1"/>
  <c r="Y2299" i="2"/>
  <c r="Y2300" i="2" s="1"/>
  <c r="Z2299" i="2"/>
  <c r="Z2300" i="2" s="1"/>
  <c r="AA2299" i="2"/>
  <c r="AA2300" i="2" s="1"/>
  <c r="AB2299" i="2"/>
  <c r="AB2300" i="2" s="1"/>
  <c r="AC2299" i="2"/>
  <c r="AC2300" i="2" s="1"/>
  <c r="AD2299" i="2"/>
  <c r="AD2300" i="2" s="1"/>
  <c r="AE2299" i="2"/>
  <c r="AE2300" i="2" s="1"/>
  <c r="AF2299" i="2"/>
  <c r="AF2300" i="2" s="1"/>
  <c r="AG2299" i="2"/>
  <c r="AG2300" i="2" s="1"/>
  <c r="AH2299" i="2"/>
  <c r="AH2300" i="2" s="1"/>
  <c r="AI2299" i="2"/>
  <c r="AI2300" i="2" s="1"/>
  <c r="AJ2299" i="2"/>
  <c r="AJ2300" i="2" s="1"/>
  <c r="S1293" i="2"/>
  <c r="S1294" i="2" s="1"/>
  <c r="T1293" i="2"/>
  <c r="T1294" i="2" s="1"/>
  <c r="U1293" i="2"/>
  <c r="U1294" i="2" s="1"/>
  <c r="V1293" i="2"/>
  <c r="V1294" i="2" s="1"/>
  <c r="W1293" i="2"/>
  <c r="W1294" i="2" s="1"/>
  <c r="X1293" i="2"/>
  <c r="X1294" i="2" s="1"/>
  <c r="Y1293" i="2"/>
  <c r="Y1294" i="2" s="1"/>
  <c r="Z1293" i="2"/>
  <c r="Z1294" i="2" s="1"/>
  <c r="AA1293" i="2"/>
  <c r="AA1294" i="2" s="1"/>
  <c r="AB1293" i="2"/>
  <c r="AB1294" i="2" s="1"/>
  <c r="AC1293" i="2"/>
  <c r="AC1294" i="2" s="1"/>
  <c r="AD1293" i="2"/>
  <c r="AD1294" i="2" s="1"/>
  <c r="AE1293" i="2"/>
  <c r="AE1294" i="2" s="1"/>
  <c r="AF1293" i="2"/>
  <c r="AF1294" i="2" s="1"/>
  <c r="AG1293" i="2"/>
  <c r="AG1294" i="2" s="1"/>
  <c r="AH1293" i="2"/>
  <c r="AH1294" i="2" s="1"/>
  <c r="AI1293" i="2"/>
  <c r="AI1294" i="2" s="1"/>
  <c r="AJ1293" i="2"/>
  <c r="AJ1294" i="2" s="1"/>
  <c r="S1264" i="2"/>
  <c r="T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U1199" i="2"/>
  <c r="V1199" i="2"/>
  <c r="W1199" i="2"/>
  <c r="X1199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J1196" i="2"/>
  <c r="S1196" i="2"/>
  <c r="T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AG1196" i="2"/>
  <c r="AH1196" i="2"/>
  <c r="AI1196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S1169" i="2"/>
  <c r="T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S1166" i="2"/>
  <c r="T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S991" i="2"/>
  <c r="S992" i="2" s="1"/>
  <c r="T991" i="2"/>
  <c r="T992" i="2" s="1"/>
  <c r="U991" i="2"/>
  <c r="U992" i="2" s="1"/>
  <c r="V991" i="2"/>
  <c r="V992" i="2" s="1"/>
  <c r="W991" i="2"/>
  <c r="W992" i="2" s="1"/>
  <c r="X991" i="2"/>
  <c r="X992" i="2" s="1"/>
  <c r="Y991" i="2"/>
  <c r="Y992" i="2" s="1"/>
  <c r="Z991" i="2"/>
  <c r="Z992" i="2" s="1"/>
  <c r="AA991" i="2"/>
  <c r="AA992" i="2" s="1"/>
  <c r="AB991" i="2"/>
  <c r="AB992" i="2" s="1"/>
  <c r="AC991" i="2"/>
  <c r="AC992" i="2" s="1"/>
  <c r="AD991" i="2"/>
  <c r="AD992" i="2" s="1"/>
  <c r="AE991" i="2"/>
  <c r="AE992" i="2" s="1"/>
  <c r="AF991" i="2"/>
  <c r="AF992" i="2" s="1"/>
  <c r="AG991" i="2"/>
  <c r="AG992" i="2" s="1"/>
  <c r="AH991" i="2"/>
  <c r="AH992" i="2" s="1"/>
  <c r="AI991" i="2"/>
  <c r="AI992" i="2" s="1"/>
  <c r="AJ991" i="2"/>
  <c r="AJ992" i="2" s="1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G985" i="2"/>
  <c r="AH985" i="2"/>
  <c r="AI985" i="2"/>
  <c r="AJ985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G959" i="2"/>
  <c r="AH959" i="2"/>
  <c r="AI959" i="2"/>
  <c r="AJ959" i="2"/>
  <c r="S893" i="2"/>
  <c r="S894" i="2" s="1"/>
  <c r="T893" i="2"/>
  <c r="T894" i="2" s="1"/>
  <c r="U893" i="2"/>
  <c r="U894" i="2" s="1"/>
  <c r="V893" i="2"/>
  <c r="V894" i="2" s="1"/>
  <c r="W893" i="2"/>
  <c r="W894" i="2" s="1"/>
  <c r="X893" i="2"/>
  <c r="X894" i="2" s="1"/>
  <c r="Y893" i="2"/>
  <c r="Y894" i="2" s="1"/>
  <c r="Z893" i="2"/>
  <c r="Z894" i="2" s="1"/>
  <c r="AA893" i="2"/>
  <c r="AA894" i="2" s="1"/>
  <c r="AB893" i="2"/>
  <c r="AB894" i="2" s="1"/>
  <c r="AC893" i="2"/>
  <c r="AC894" i="2" s="1"/>
  <c r="AD893" i="2"/>
  <c r="AD894" i="2" s="1"/>
  <c r="AE893" i="2"/>
  <c r="AE894" i="2" s="1"/>
  <c r="AF893" i="2"/>
  <c r="AF894" i="2" s="1"/>
  <c r="AG893" i="2"/>
  <c r="AG894" i="2" s="1"/>
  <c r="AH893" i="2"/>
  <c r="AH894" i="2" s="1"/>
  <c r="AI893" i="2"/>
  <c r="AI894" i="2" s="1"/>
  <c r="AJ893" i="2"/>
  <c r="AJ894" i="2" s="1"/>
  <c r="B1299" i="2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4" i="2" s="1"/>
  <c r="B697" i="2" s="1"/>
  <c r="B698" i="2" s="1"/>
  <c r="B699" i="2" s="1"/>
  <c r="B700" i="2" s="1"/>
  <c r="B701" i="2" s="1"/>
  <c r="B702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6" i="2" s="1"/>
  <c r="B887" i="2" s="1"/>
  <c r="B888" i="2" s="1"/>
  <c r="B892" i="2" s="1"/>
  <c r="B897" i="2" s="1"/>
  <c r="B898" i="2" s="1"/>
  <c r="B899" i="2" s="1"/>
  <c r="B900" i="2" s="1"/>
  <c r="B901" i="2" s="1"/>
  <c r="B902" i="2" s="1"/>
  <c r="B903" i="2" s="1"/>
  <c r="B908" i="2" s="1"/>
  <c r="B909" i="2" s="1"/>
  <c r="B910" i="2" s="1"/>
  <c r="B911" i="2" s="1"/>
  <c r="B914" i="2" s="1"/>
  <c r="B915" i="2" s="1"/>
  <c r="B916" i="2" s="1"/>
  <c r="B917" i="2" s="1"/>
  <c r="B918" i="2" s="1"/>
  <c r="B919" i="2" s="1"/>
  <c r="B920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7" i="2" s="1"/>
  <c r="B938" i="2" s="1"/>
  <c r="B939" i="2" s="1"/>
  <c r="B944" i="2" s="1"/>
  <c r="B949" i="2" s="1"/>
  <c r="B950" i="2" s="1"/>
  <c r="B955" i="2" s="1"/>
  <c r="B958" i="2" s="1"/>
  <c r="B961" i="2" s="1"/>
  <c r="B962" i="2" s="1"/>
  <c r="B965" i="2" s="1"/>
  <c r="B966" i="2" s="1"/>
  <c r="B967" i="2" s="1"/>
  <c r="B970" i="2" s="1"/>
  <c r="B971" i="2" s="1"/>
  <c r="B972" i="2" s="1"/>
  <c r="B973" i="2" s="1"/>
  <c r="B974" i="2" s="1"/>
  <c r="B977" i="2" s="1"/>
  <c r="B980" i="2" s="1"/>
  <c r="B981" i="2" s="1"/>
  <c r="B984" i="2" s="1"/>
  <c r="B989" i="2" s="1"/>
  <c r="B990" i="2" s="1"/>
  <c r="B995" i="2" s="1"/>
  <c r="B996" i="2" s="1"/>
  <c r="B997" i="2" s="1"/>
  <c r="B998" i="2" s="1"/>
  <c r="B999" i="2" s="1"/>
  <c r="B1000" i="2" s="1"/>
  <c r="B1001" i="2" s="1"/>
  <c r="B1002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9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4" i="2" s="1"/>
  <c r="B1035" i="2" s="1"/>
  <c r="B1036" i="2" s="1"/>
  <c r="B1037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6" i="2" s="1"/>
  <c r="B1131" i="2" s="1"/>
  <c r="B1132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4" i="2" s="1"/>
  <c r="B1155" i="2" s="1"/>
  <c r="B1156" i="2" s="1"/>
  <c r="B1157" i="2" s="1"/>
  <c r="B1160" i="2" s="1"/>
  <c r="B1165" i="2" s="1"/>
  <c r="B1168" i="2" s="1"/>
  <c r="B1171" i="2" s="1"/>
  <c r="B1176" i="2" s="1"/>
  <c r="B1177" i="2" s="1"/>
  <c r="B1178" i="2" s="1"/>
  <c r="B1179" i="2" s="1"/>
  <c r="B1182" i="2" s="1"/>
  <c r="B1183" i="2" s="1"/>
  <c r="B1184" i="2" s="1"/>
  <c r="B1185" i="2" s="1"/>
  <c r="B1186" i="2" s="1"/>
  <c r="B1187" i="2" s="1"/>
  <c r="B1188" i="2" s="1"/>
  <c r="B1191" i="2" s="1"/>
  <c r="B1194" i="2" s="1"/>
  <c r="B1195" i="2" s="1"/>
  <c r="B1198" i="2" s="1"/>
  <c r="B1203" i="2" s="1"/>
  <c r="B1204" i="2" s="1"/>
  <c r="B1205" i="2" s="1"/>
  <c r="B1206" i="2" s="1"/>
  <c r="B1207" i="2" s="1"/>
  <c r="B1208" i="2" s="1"/>
  <c r="B1209" i="2" s="1"/>
  <c r="B1214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31" i="2" s="1"/>
  <c r="B1232" i="2" s="1"/>
  <c r="B1233" i="2" s="1"/>
  <c r="B1234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5" i="2" s="1"/>
  <c r="B1256" i="2" s="1"/>
  <c r="B1257" i="2" s="1"/>
  <c r="B1258" i="2" s="1"/>
  <c r="B1259" i="2" s="1"/>
  <c r="B1262" i="2" s="1"/>
  <c r="B1263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92" i="2" s="1"/>
  <c r="N2002" i="32"/>
  <c r="N2006" i="32"/>
  <c r="N2007" i="32" s="1"/>
  <c r="N1712" i="32"/>
  <c r="N1966" i="32"/>
  <c r="N2130" i="32"/>
  <c r="N2093" i="32"/>
  <c r="N2047" i="32"/>
  <c r="N1991" i="32"/>
  <c r="N2178" i="32"/>
  <c r="Q3717" i="2"/>
  <c r="M3724" i="38" s="1"/>
  <c r="Q3782" i="2"/>
  <c r="M3789" i="38" s="1"/>
  <c r="Q3803" i="2"/>
  <c r="B2616" i="2"/>
  <c r="AI2282" i="2"/>
  <c r="AD2282" i="2"/>
  <c r="Z2282" i="2"/>
  <c r="V2282" i="2"/>
  <c r="AG2282" i="2"/>
  <c r="X2282" i="2"/>
  <c r="T2282" i="2"/>
  <c r="N1624" i="32"/>
  <c r="N1625" i="32"/>
  <c r="N2094" i="32"/>
  <c r="N2081" i="32"/>
  <c r="N2051" i="32"/>
  <c r="M2535" i="38"/>
  <c r="N1600" i="32"/>
  <c r="T1199" i="2"/>
  <c r="Y1199" i="2"/>
  <c r="R1198" i="2"/>
  <c r="R1199" i="2" s="1"/>
  <c r="Q1198" i="2"/>
  <c r="S1199" i="2"/>
  <c r="N946" i="32"/>
  <c r="N947" i="32" s="1"/>
  <c r="Q4028" i="2"/>
  <c r="M4035" i="38" s="1"/>
  <c r="N2181" i="32"/>
  <c r="Q3894" i="2"/>
  <c r="M3901" i="38" s="1"/>
  <c r="N2116" i="32"/>
  <c r="Q3974" i="2"/>
  <c r="N2138" i="32"/>
  <c r="Q3975" i="2"/>
  <c r="M3982" i="38" s="1"/>
  <c r="N2139" i="32"/>
  <c r="F594" i="2"/>
  <c r="F292" i="2"/>
  <c r="F294" i="2"/>
  <c r="F293" i="2"/>
  <c r="F1390" i="2"/>
  <c r="F2587" i="2"/>
  <c r="F1806" i="2"/>
  <c r="F3042" i="2"/>
  <c r="F2586" i="2"/>
  <c r="F3041" i="2"/>
  <c r="F411" i="2"/>
  <c r="F3579" i="2"/>
  <c r="F114" i="2"/>
  <c r="F119" i="2"/>
  <c r="F121" i="2"/>
  <c r="F116" i="2"/>
  <c r="F130" i="2"/>
  <c r="F1805" i="2"/>
  <c r="F1388" i="2"/>
  <c r="F1387" i="2"/>
  <c r="F1386" i="2"/>
  <c r="F1385" i="2"/>
  <c r="F1384" i="2"/>
  <c r="F1382" i="2"/>
  <c r="F1381" i="2"/>
  <c r="F1380" i="2"/>
  <c r="F118" i="2"/>
  <c r="F1379" i="2"/>
  <c r="F1378" i="2"/>
  <c r="F1377" i="2"/>
  <c r="F1376" i="2"/>
  <c r="F1375" i="2"/>
  <c r="F1374" i="2"/>
  <c r="F1373" i="2"/>
  <c r="F1804" i="2"/>
  <c r="F877" i="2"/>
  <c r="F1372" i="2"/>
  <c r="F2690" i="2"/>
  <c r="F2689" i="2"/>
  <c r="F1371" i="2"/>
  <c r="F1803" i="2"/>
  <c r="F129" i="2"/>
  <c r="F126" i="2"/>
  <c r="F127" i="2"/>
  <c r="F128" i="2"/>
  <c r="F124" i="2"/>
  <c r="F115" i="2"/>
  <c r="F136" i="2"/>
  <c r="F113" i="2"/>
  <c r="F117" i="2"/>
  <c r="F123" i="2"/>
  <c r="F125" i="2"/>
  <c r="F122" i="2"/>
  <c r="F1370" i="2"/>
  <c r="F1369" i="2"/>
  <c r="F1469" i="2"/>
  <c r="F590" i="2"/>
  <c r="F544" i="2"/>
  <c r="F1801" i="2"/>
  <c r="F2533" i="2"/>
  <c r="F1800" i="2"/>
  <c r="F850" i="2"/>
  <c r="F1031" i="2"/>
  <c r="F430" i="2"/>
  <c r="F876" i="2"/>
  <c r="F3653" i="2"/>
  <c r="F3652" i="2"/>
  <c r="F3651" i="2"/>
  <c r="F593" i="2"/>
  <c r="F899" i="2"/>
  <c r="F596" i="2"/>
  <c r="F598" i="2"/>
  <c r="F4023" i="2"/>
  <c r="F3805" i="2"/>
  <c r="F3040" i="2"/>
  <c r="F536" i="2"/>
  <c r="F3039" i="2"/>
  <c r="F582" i="2"/>
  <c r="F3741" i="2"/>
  <c r="F2209" i="2"/>
  <c r="F2208" i="2"/>
  <c r="F2207" i="2"/>
  <c r="F2206" i="2"/>
  <c r="F2205" i="2"/>
  <c r="F574" i="2"/>
  <c r="F586" i="2"/>
  <c r="F530" i="2"/>
  <c r="F616" i="2"/>
  <c r="F338" i="2"/>
  <c r="F879" i="2"/>
  <c r="F339" i="2"/>
  <c r="F3739" i="2"/>
  <c r="F878" i="2"/>
  <c r="F967" i="2"/>
  <c r="F336" i="2"/>
  <c r="F966" i="2"/>
  <c r="F2313" i="2"/>
  <c r="F624" i="2"/>
  <c r="F621" i="2"/>
  <c r="F1121" i="2"/>
  <c r="F528" i="2"/>
  <c r="F6" i="2"/>
  <c r="F1468" i="2"/>
  <c r="W2497" i="2"/>
  <c r="S2603" i="2"/>
  <c r="L3679" i="38" l="1"/>
  <c r="O3679" i="38"/>
  <c r="P3679" i="38"/>
  <c r="K3679" i="38"/>
  <c r="Q3679" i="38"/>
  <c r="AH3672" i="2"/>
  <c r="AD3672" i="2"/>
  <c r="Z3672" i="2"/>
  <c r="V3672" i="2"/>
  <c r="AG3672" i="2"/>
  <c r="AC3672" i="2"/>
  <c r="Y3672" i="2"/>
  <c r="U3672" i="2"/>
  <c r="S3672" i="2"/>
  <c r="AJ3672" i="2"/>
  <c r="AF3672" i="2"/>
  <c r="AB3672" i="2"/>
  <c r="X3672" i="2"/>
  <c r="T3672" i="2"/>
  <c r="AI3672" i="2"/>
  <c r="AE3672" i="2"/>
  <c r="AA3672" i="2"/>
  <c r="W3672" i="2"/>
  <c r="R3887" i="2"/>
  <c r="Q3887" i="2"/>
  <c r="Q3900" i="2"/>
  <c r="R3900" i="2"/>
  <c r="Q3388" i="2"/>
  <c r="R3388" i="2"/>
  <c r="R3505" i="2"/>
  <c r="Q3505" i="2"/>
  <c r="R2782" i="2"/>
  <c r="M3130" i="38"/>
  <c r="N3130" i="38" s="1"/>
  <c r="M2392" i="38"/>
  <c r="R3412" i="2"/>
  <c r="AJ4040" i="2"/>
  <c r="AJ4044" i="2" s="1"/>
  <c r="R4040" i="2"/>
  <c r="R4044" i="2" s="1"/>
  <c r="Q2906" i="2"/>
  <c r="R3933" i="2"/>
  <c r="AJ3933" i="2"/>
  <c r="AJ3964" i="2" s="1"/>
  <c r="Q3428" i="2"/>
  <c r="R3428" i="2"/>
  <c r="AJ3087" i="2"/>
  <c r="Q3087" i="2" s="1"/>
  <c r="M3094" i="38" s="1"/>
  <c r="N3094" i="38" s="1"/>
  <c r="R3729" i="2"/>
  <c r="R3736" i="2" s="1"/>
  <c r="Q3729" i="2"/>
  <c r="Q3603" i="2"/>
  <c r="A2669" i="38"/>
  <c r="A2670" i="38" s="1"/>
  <c r="A2671" i="38" s="1"/>
  <c r="A2672" i="38" s="1"/>
  <c r="A2673" i="38" s="1"/>
  <c r="A2674" i="38" s="1"/>
  <c r="A2675" i="38" s="1"/>
  <c r="Q3983" i="2"/>
  <c r="Q3984" i="2" s="1"/>
  <c r="R3983" i="2"/>
  <c r="R3619" i="2"/>
  <c r="R3620" i="2" s="1"/>
  <c r="M3614" i="38"/>
  <c r="N3614" i="38" s="1"/>
  <c r="Q3619" i="2"/>
  <c r="Q3620" i="2" s="1"/>
  <c r="M3899" i="38"/>
  <c r="M3907" i="38" s="1"/>
  <c r="S2343" i="2"/>
  <c r="M3600" i="38"/>
  <c r="M3610" i="38" s="1"/>
  <c r="R3603" i="2"/>
  <c r="O1494" i="32"/>
  <c r="Q3591" i="2"/>
  <c r="R3591" i="2"/>
  <c r="K1494" i="32"/>
  <c r="M2885" i="38"/>
  <c r="M2913" i="38" s="1"/>
  <c r="J3908" i="38"/>
  <c r="O3908" i="38"/>
  <c r="L3908" i="38"/>
  <c r="K3908" i="38"/>
  <c r="AJ3764" i="2"/>
  <c r="R3764" i="2"/>
  <c r="M3777" i="38"/>
  <c r="N3777" i="38" s="1"/>
  <c r="R3793" i="2"/>
  <c r="R3542" i="2"/>
  <c r="AJ3538" i="2"/>
  <c r="AJ3546" i="2" s="1"/>
  <c r="R3538" i="2"/>
  <c r="M3535" i="38"/>
  <c r="N3535" i="38" s="1"/>
  <c r="Q3542" i="2"/>
  <c r="M3549" i="38"/>
  <c r="AJ2615" i="2"/>
  <c r="AJ2782" i="2" s="1"/>
  <c r="L1976" i="32"/>
  <c r="Q3815" i="2"/>
  <c r="R3815" i="2"/>
  <c r="R3816" i="2" s="1"/>
  <c r="R2539" i="2"/>
  <c r="AD2343" i="2"/>
  <c r="Z2343" i="2"/>
  <c r="V2343" i="2"/>
  <c r="AI2540" i="2"/>
  <c r="AE2540" i="2"/>
  <c r="AA2540" i="2"/>
  <c r="W2540" i="2"/>
  <c r="Q1402" i="2"/>
  <c r="M1409" i="38" s="1"/>
  <c r="N1409" i="38" s="1"/>
  <c r="AB3794" i="2"/>
  <c r="AG3794" i="2"/>
  <c r="AJ3390" i="2"/>
  <c r="M3556" i="38"/>
  <c r="M3559" i="38" s="1"/>
  <c r="Q3552" i="2"/>
  <c r="R3552" i="2"/>
  <c r="R3553" i="2" s="1"/>
  <c r="M1124" i="38"/>
  <c r="N1124" i="38" s="1"/>
  <c r="Q1020" i="2"/>
  <c r="M1167" i="38"/>
  <c r="M1168" i="38" s="1"/>
  <c r="M107" i="38"/>
  <c r="N107" i="38" s="1"/>
  <c r="M84" i="38"/>
  <c r="N84" i="38" s="1"/>
  <c r="M78" i="38"/>
  <c r="N78" i="38" s="1"/>
  <c r="M72" i="38"/>
  <c r="N72" i="38" s="1"/>
  <c r="M35" i="38"/>
  <c r="N35" i="38" s="1"/>
  <c r="M29" i="38"/>
  <c r="N29" i="38" s="1"/>
  <c r="M1034" i="38"/>
  <c r="N1034" i="38" s="1"/>
  <c r="M1156" i="38"/>
  <c r="N1156" i="38" s="1"/>
  <c r="M1150" i="38"/>
  <c r="M1292" i="38"/>
  <c r="N1292" i="38" s="1"/>
  <c r="M1286" i="38"/>
  <c r="M20" i="38"/>
  <c r="N20" i="38" s="1"/>
  <c r="M126" i="38"/>
  <c r="N126" i="38" s="1"/>
  <c r="M123" i="38"/>
  <c r="N123" i="38" s="1"/>
  <c r="M125" i="38"/>
  <c r="N125" i="38" s="1"/>
  <c r="M133" i="38"/>
  <c r="N133" i="38" s="1"/>
  <c r="M135" i="38"/>
  <c r="M122" i="38"/>
  <c r="N122" i="38" s="1"/>
  <c r="M130" i="38"/>
  <c r="M129" i="38"/>
  <c r="N129" i="38" s="1"/>
  <c r="M91" i="38"/>
  <c r="M46" i="38"/>
  <c r="N46" i="38" s="1"/>
  <c r="M13" i="38"/>
  <c r="N13" i="38" s="1"/>
  <c r="M299" i="38"/>
  <c r="N299" i="38" s="1"/>
  <c r="M969" i="38"/>
  <c r="N969" i="38" s="1"/>
  <c r="M1038" i="38"/>
  <c r="N1038" i="38" s="1"/>
  <c r="M1164" i="38"/>
  <c r="N1164" i="38" s="1"/>
  <c r="Q1192" i="2"/>
  <c r="M566" i="38"/>
  <c r="M857" i="38"/>
  <c r="N857" i="38" s="1"/>
  <c r="M304" i="38"/>
  <c r="M306" i="38"/>
  <c r="N306" i="38" s="1"/>
  <c r="M308" i="38"/>
  <c r="N308" i="38" s="1"/>
  <c r="M168" i="38"/>
  <c r="N168" i="38" s="1"/>
  <c r="M274" i="38"/>
  <c r="M310" i="38"/>
  <c r="N310" i="38" s="1"/>
  <c r="M305" i="38"/>
  <c r="N305" i="38" s="1"/>
  <c r="M298" i="38"/>
  <c r="N298" i="38" s="1"/>
  <c r="M296" i="38"/>
  <c r="M608" i="38"/>
  <c r="N608" i="38" s="1"/>
  <c r="M536" i="38"/>
  <c r="M618" i="38"/>
  <c r="N618" i="38" s="1"/>
  <c r="M550" i="38"/>
  <c r="N550" i="38" s="1"/>
  <c r="M610" i="38"/>
  <c r="N610" i="38" s="1"/>
  <c r="M540" i="38"/>
  <c r="N540" i="38" s="1"/>
  <c r="M544" i="38"/>
  <c r="N544" i="38" s="1"/>
  <c r="M603" i="38"/>
  <c r="M341" i="38"/>
  <c r="N341" i="38" s="1"/>
  <c r="M619" i="38"/>
  <c r="M392" i="38"/>
  <c r="N392" i="38" s="1"/>
  <c r="M562" i="38"/>
  <c r="N562" i="38" s="1"/>
  <c r="M461" i="38"/>
  <c r="N461" i="38" s="1"/>
  <c r="M423" i="38"/>
  <c r="N423" i="38" s="1"/>
  <c r="M419" i="38"/>
  <c r="N419" i="38" s="1"/>
  <c r="M422" i="38"/>
  <c r="M578" i="38"/>
  <c r="N578" i="38" s="1"/>
  <c r="M617" i="38"/>
  <c r="M584" i="38"/>
  <c r="N584" i="38" s="1"/>
  <c r="M545" i="38"/>
  <c r="N545" i="38" s="1"/>
  <c r="M352" i="38"/>
  <c r="N352" i="38" s="1"/>
  <c r="M381" i="38"/>
  <c r="N381" i="38" s="1"/>
  <c r="M492" i="38"/>
  <c r="N492" i="38" s="1"/>
  <c r="M350" i="38"/>
  <c r="M368" i="38"/>
  <c r="N368" i="38" s="1"/>
  <c r="M470" i="38"/>
  <c r="M524" i="38"/>
  <c r="N524" i="38" s="1"/>
  <c r="M637" i="38"/>
  <c r="N637" i="38" s="1"/>
  <c r="M642" i="38"/>
  <c r="N642" i="38" s="1"/>
  <c r="M561" i="38"/>
  <c r="N561" i="38" s="1"/>
  <c r="M370" i="38"/>
  <c r="N370" i="38" s="1"/>
  <c r="M662" i="38"/>
  <c r="N662" i="38" s="1"/>
  <c r="M660" i="38"/>
  <c r="N660" i="38" s="1"/>
  <c r="M658" i="38"/>
  <c r="M656" i="38"/>
  <c r="N656" i="38" s="1"/>
  <c r="M654" i="38"/>
  <c r="M652" i="38"/>
  <c r="N652" i="38" s="1"/>
  <c r="M650" i="38"/>
  <c r="M648" i="38"/>
  <c r="N648" i="38" s="1"/>
  <c r="M641" i="38"/>
  <c r="N641" i="38" s="1"/>
  <c r="M634" i="38"/>
  <c r="N634" i="38" s="1"/>
  <c r="M626" i="38"/>
  <c r="N626" i="38" s="1"/>
  <c r="M602" i="38"/>
  <c r="N602" i="38" s="1"/>
  <c r="M568" i="38"/>
  <c r="N568" i="38" s="1"/>
  <c r="M547" i="38"/>
  <c r="N547" i="38" s="1"/>
  <c r="M477" i="38"/>
  <c r="M474" i="38"/>
  <c r="N474" i="38" s="1"/>
  <c r="M472" i="38"/>
  <c r="M469" i="38"/>
  <c r="N469" i="38" s="1"/>
  <c r="M466" i="38"/>
  <c r="M463" i="38"/>
  <c r="N463" i="38" s="1"/>
  <c r="M460" i="38"/>
  <c r="N460" i="38" s="1"/>
  <c r="M458" i="38"/>
  <c r="N458" i="38" s="1"/>
  <c r="M456" i="38"/>
  <c r="N456" i="38" s="1"/>
  <c r="M454" i="38"/>
  <c r="N454" i="38" s="1"/>
  <c r="M451" i="38"/>
  <c r="N451" i="38" s="1"/>
  <c r="M446" i="38"/>
  <c r="N446" i="38" s="1"/>
  <c r="M444" i="38"/>
  <c r="M442" i="38"/>
  <c r="N442" i="38" s="1"/>
  <c r="M440" i="38"/>
  <c r="M436" i="38"/>
  <c r="N436" i="38" s="1"/>
  <c r="M434" i="38"/>
  <c r="M432" i="38"/>
  <c r="N432" i="38" s="1"/>
  <c r="M430" i="38"/>
  <c r="N430" i="38" s="1"/>
  <c r="M428" i="38"/>
  <c r="N428" i="38" s="1"/>
  <c r="M426" i="38"/>
  <c r="N426" i="38" s="1"/>
  <c r="M416" i="38"/>
  <c r="N416" i="38" s="1"/>
  <c r="M409" i="38"/>
  <c r="M407" i="38"/>
  <c r="N407" i="38" s="1"/>
  <c r="M405" i="38"/>
  <c r="M403" i="38"/>
  <c r="N403" i="38" s="1"/>
  <c r="M401" i="38"/>
  <c r="M399" i="38"/>
  <c r="N399" i="38" s="1"/>
  <c r="M397" i="38"/>
  <c r="M394" i="38"/>
  <c r="N394" i="38" s="1"/>
  <c r="M391" i="38"/>
  <c r="N391" i="38" s="1"/>
  <c r="M388" i="38"/>
  <c r="N388" i="38" s="1"/>
  <c r="M384" i="38"/>
  <c r="N384" i="38" s="1"/>
  <c r="M380" i="38"/>
  <c r="N380" i="38" s="1"/>
  <c r="M378" i="38"/>
  <c r="N378" i="38" s="1"/>
  <c r="M373" i="38"/>
  <c r="N373" i="38" s="1"/>
  <c r="M371" i="38"/>
  <c r="M367" i="38"/>
  <c r="N367" i="38" s="1"/>
  <c r="M365" i="38"/>
  <c r="M363" i="38"/>
  <c r="N363" i="38" s="1"/>
  <c r="M361" i="38"/>
  <c r="M359" i="38"/>
  <c r="N359" i="38" s="1"/>
  <c r="M357" i="38"/>
  <c r="N357" i="38" s="1"/>
  <c r="M354" i="38"/>
  <c r="N354" i="38" s="1"/>
  <c r="M351" i="38"/>
  <c r="N351" i="38" s="1"/>
  <c r="M709" i="38"/>
  <c r="N709" i="38" s="1"/>
  <c r="M707" i="38"/>
  <c r="N707" i="38" s="1"/>
  <c r="M705" i="38"/>
  <c r="N705" i="38" s="1"/>
  <c r="M791" i="38"/>
  <c r="M789" i="38"/>
  <c r="N789" i="38" s="1"/>
  <c r="M787" i="38"/>
  <c r="M785" i="38"/>
  <c r="N785" i="38" s="1"/>
  <c r="M783" i="38"/>
  <c r="M781" i="38"/>
  <c r="N781" i="38" s="1"/>
  <c r="M779" i="38"/>
  <c r="N779" i="38" s="1"/>
  <c r="M777" i="38"/>
  <c r="N777" i="38" s="1"/>
  <c r="M775" i="38"/>
  <c r="N775" i="38" s="1"/>
  <c r="M773" i="38"/>
  <c r="N773" i="38" s="1"/>
  <c r="M771" i="38"/>
  <c r="N771" i="38" s="1"/>
  <c r="M769" i="38"/>
  <c r="N769" i="38" s="1"/>
  <c r="M767" i="38"/>
  <c r="M765" i="38"/>
  <c r="N765" i="38" s="1"/>
  <c r="M763" i="38"/>
  <c r="M761" i="38"/>
  <c r="N761" i="38" s="1"/>
  <c r="M759" i="38"/>
  <c r="M757" i="38"/>
  <c r="N757" i="38" s="1"/>
  <c r="M755" i="38"/>
  <c r="N755" i="38" s="1"/>
  <c r="M753" i="38"/>
  <c r="N753" i="38" s="1"/>
  <c r="M751" i="38"/>
  <c r="N751" i="38" s="1"/>
  <c r="M749" i="38"/>
  <c r="N749" i="38" s="1"/>
  <c r="M747" i="38"/>
  <c r="N747" i="38" s="1"/>
  <c r="M745" i="38"/>
  <c r="N745" i="38" s="1"/>
  <c r="M743" i="38"/>
  <c r="M741" i="38"/>
  <c r="N741" i="38" s="1"/>
  <c r="M739" i="38"/>
  <c r="M737" i="38"/>
  <c r="N737" i="38" s="1"/>
  <c r="M735" i="38"/>
  <c r="M733" i="38"/>
  <c r="N733" i="38" s="1"/>
  <c r="M731" i="38"/>
  <c r="N731" i="38" s="1"/>
  <c r="M729" i="38"/>
  <c r="N729" i="38" s="1"/>
  <c r="M727" i="38"/>
  <c r="N727" i="38" s="1"/>
  <c r="M725" i="38"/>
  <c r="N725" i="38" s="1"/>
  <c r="M723" i="38"/>
  <c r="N723" i="38" s="1"/>
  <c r="M721" i="38"/>
  <c r="N721" i="38" s="1"/>
  <c r="M719" i="38"/>
  <c r="M717" i="38"/>
  <c r="N717" i="38" s="1"/>
  <c r="M715" i="38"/>
  <c r="M713" i="38"/>
  <c r="N713" i="38" s="1"/>
  <c r="M645" i="38"/>
  <c r="N645" i="38" s="1"/>
  <c r="M640" i="38"/>
  <c r="N640" i="38" s="1"/>
  <c r="M494" i="38"/>
  <c r="M1139" i="38"/>
  <c r="N1139" i="38" s="1"/>
  <c r="M597" i="38"/>
  <c r="M1186" i="38"/>
  <c r="N1186" i="38" s="1"/>
  <c r="M499" i="38"/>
  <c r="M680" i="38"/>
  <c r="M796" i="38"/>
  <c r="M794" i="38"/>
  <c r="M142" i="38"/>
  <c r="M668" i="38"/>
  <c r="N668" i="38" s="1"/>
  <c r="M667" i="38"/>
  <c r="N667" i="38" s="1"/>
  <c r="M646" i="38"/>
  <c r="N646" i="38" s="1"/>
  <c r="M636" i="38"/>
  <c r="M635" i="38"/>
  <c r="N635" i="38" s="1"/>
  <c r="M511" i="38"/>
  <c r="N511" i="38" s="1"/>
  <c r="M505" i="38"/>
  <c r="N505" i="38" s="1"/>
  <c r="M500" i="38"/>
  <c r="M627" i="38"/>
  <c r="N627" i="38" s="1"/>
  <c r="M592" i="38"/>
  <c r="N592" i="38" s="1"/>
  <c r="M574" i="38"/>
  <c r="N574" i="38" s="1"/>
  <c r="M553" i="38"/>
  <c r="M563" i="38"/>
  <c r="N563" i="38" s="1"/>
  <c r="M1076" i="38"/>
  <c r="N1076" i="38" s="1"/>
  <c r="M1074" i="38"/>
  <c r="N1074" i="38" s="1"/>
  <c r="M1072" i="38"/>
  <c r="M1070" i="38"/>
  <c r="N1070" i="38" s="1"/>
  <c r="M1093" i="38"/>
  <c r="N1093" i="38" s="1"/>
  <c r="M1091" i="38"/>
  <c r="N1091" i="38" s="1"/>
  <c r="M1089" i="38"/>
  <c r="M1087" i="38"/>
  <c r="N1087" i="38" s="1"/>
  <c r="M1085" i="38"/>
  <c r="N1085" i="38" s="1"/>
  <c r="M1083" i="38"/>
  <c r="N1083" i="38" s="1"/>
  <c r="M1081" i="38"/>
  <c r="M1079" i="38"/>
  <c r="N1079" i="38" s="1"/>
  <c r="M580" i="38"/>
  <c r="N580" i="38" s="1"/>
  <c r="M569" i="38"/>
  <c r="N569" i="38" s="1"/>
  <c r="M1112" i="38"/>
  <c r="M1811" i="38"/>
  <c r="N1811" i="38" s="1"/>
  <c r="M889" i="38"/>
  <c r="N889" i="38" s="1"/>
  <c r="M92" i="38"/>
  <c r="N92" i="38" s="1"/>
  <c r="M199" i="38"/>
  <c r="M160" i="38"/>
  <c r="N160" i="38" s="1"/>
  <c r="M150" i="38"/>
  <c r="N150" i="38" s="1"/>
  <c r="M169" i="38"/>
  <c r="N169" i="38" s="1"/>
  <c r="M180" i="38"/>
  <c r="N180" i="38" s="1"/>
  <c r="M176" i="38"/>
  <c r="N176" i="38" s="1"/>
  <c r="M172" i="38"/>
  <c r="M185" i="38"/>
  <c r="N185" i="38" s="1"/>
  <c r="M189" i="38"/>
  <c r="N189" i="38" s="1"/>
  <c r="M196" i="38"/>
  <c r="N196" i="38" s="1"/>
  <c r="M200" i="38"/>
  <c r="M283" i="38"/>
  <c r="N283" i="38" s="1"/>
  <c r="M275" i="38"/>
  <c r="N275" i="38" s="1"/>
  <c r="M270" i="38"/>
  <c r="N270" i="38" s="1"/>
  <c r="M257" i="38"/>
  <c r="N257" i="38" s="1"/>
  <c r="M253" i="38"/>
  <c r="N253" i="38" s="1"/>
  <c r="M249" i="38"/>
  <c r="N249" i="38" s="1"/>
  <c r="M245" i="38"/>
  <c r="N245" i="38" s="1"/>
  <c r="M241" i="38"/>
  <c r="N241" i="38" s="1"/>
  <c r="M237" i="38"/>
  <c r="N237" i="38" s="1"/>
  <c r="M229" i="38"/>
  <c r="N229" i="38" s="1"/>
  <c r="M225" i="38"/>
  <c r="M221" i="38"/>
  <c r="N221" i="38" s="1"/>
  <c r="M217" i="38"/>
  <c r="N217" i="38" s="1"/>
  <c r="M209" i="38"/>
  <c r="N209" i="38" s="1"/>
  <c r="M205" i="38"/>
  <c r="N205" i="38" s="1"/>
  <c r="AG1999" i="2"/>
  <c r="M2199" i="38"/>
  <c r="N2199" i="38" s="1"/>
  <c r="M1899" i="38"/>
  <c r="N1899" i="38" s="1"/>
  <c r="M532" i="38"/>
  <c r="M43" i="38"/>
  <c r="N43" i="38" s="1"/>
  <c r="M105" i="38"/>
  <c r="N105" i="38" s="1"/>
  <c r="M98" i="38"/>
  <c r="N98" i="38" s="1"/>
  <c r="M47" i="38"/>
  <c r="N47" i="38" s="1"/>
  <c r="M27" i="38"/>
  <c r="N27" i="38" s="1"/>
  <c r="M19" i="38"/>
  <c r="N19" i="38" s="1"/>
  <c r="M333" i="38"/>
  <c r="N333" i="38" s="1"/>
  <c r="M329" i="38"/>
  <c r="N329" i="38" s="1"/>
  <c r="M321" i="38"/>
  <c r="N321" i="38" s="1"/>
  <c r="M317" i="38"/>
  <c r="M677" i="38"/>
  <c r="N677" i="38" s="1"/>
  <c r="M840" i="38"/>
  <c r="N840" i="38" s="1"/>
  <c r="M836" i="38"/>
  <c r="N836" i="38" s="1"/>
  <c r="M830" i="38"/>
  <c r="M824" i="38"/>
  <c r="N824" i="38" s="1"/>
  <c r="M818" i="38"/>
  <c r="N818" i="38" s="1"/>
  <c r="M812" i="38"/>
  <c r="N812" i="38" s="1"/>
  <c r="M806" i="38"/>
  <c r="M895" i="38"/>
  <c r="N895" i="38" s="1"/>
  <c r="M936" i="38"/>
  <c r="M1279" i="38"/>
  <c r="N1279" i="38" s="1"/>
  <c r="M712" i="38"/>
  <c r="M1122" i="38"/>
  <c r="N1122" i="38" s="1"/>
  <c r="M1189" i="38"/>
  <c r="N1189" i="38" s="1"/>
  <c r="M1247" i="38"/>
  <c r="N1247" i="38" s="1"/>
  <c r="M1233" i="38"/>
  <c r="N1233" i="38" s="1"/>
  <c r="M1235" i="38"/>
  <c r="N1235" i="38" s="1"/>
  <c r="M1060" i="38"/>
  <c r="N1060" i="38" s="1"/>
  <c r="M145" i="38"/>
  <c r="N145" i="38" s="1"/>
  <c r="M26" i="38"/>
  <c r="N26" i="38" s="1"/>
  <c r="M116" i="38"/>
  <c r="M111" i="38"/>
  <c r="N111" i="38" s="1"/>
  <c r="M94" i="38"/>
  <c r="N94" i="38" s="1"/>
  <c r="M82" i="38"/>
  <c r="N82" i="38" s="1"/>
  <c r="M74" i="38"/>
  <c r="M68" i="38"/>
  <c r="N68" i="38" s="1"/>
  <c r="M64" i="38"/>
  <c r="N64" i="38" s="1"/>
  <c r="M59" i="38"/>
  <c r="N59" i="38" s="1"/>
  <c r="M52" i="38"/>
  <c r="M38" i="38"/>
  <c r="N38" i="38" s="1"/>
  <c r="M31" i="38"/>
  <c r="N31" i="38" s="1"/>
  <c r="M978" i="38"/>
  <c r="N978" i="38" s="1"/>
  <c r="M1030" i="38"/>
  <c r="N1030" i="38" s="1"/>
  <c r="M1152" i="38"/>
  <c r="N1152" i="38" s="1"/>
  <c r="M1146" i="38"/>
  <c r="N1146" i="38" s="1"/>
  <c r="M1288" i="38"/>
  <c r="N1288" i="38" s="1"/>
  <c r="M1284" i="38"/>
  <c r="N1284" i="38" s="1"/>
  <c r="M899" i="38"/>
  <c r="N899" i="38" s="1"/>
  <c r="N900" i="38" s="1"/>
  <c r="N901" i="38" s="1"/>
  <c r="M922" i="38"/>
  <c r="N922" i="38" s="1"/>
  <c r="M924" i="38"/>
  <c r="N924" i="38" s="1"/>
  <c r="M926" i="38"/>
  <c r="N926" i="38" s="1"/>
  <c r="M972" i="38"/>
  <c r="M1016" i="38"/>
  <c r="N1016" i="38" s="1"/>
  <c r="M1018" i="38"/>
  <c r="N1018" i="38" s="1"/>
  <c r="M1021" i="38"/>
  <c r="N1021" i="38" s="1"/>
  <c r="M1049" i="38"/>
  <c r="N1049" i="38" s="1"/>
  <c r="M1051" i="38"/>
  <c r="N1051" i="38" s="1"/>
  <c r="M1053" i="38"/>
  <c r="N1053" i="38" s="1"/>
  <c r="M1055" i="38"/>
  <c r="N1055" i="38" s="1"/>
  <c r="M1057" i="38"/>
  <c r="N1057" i="38" s="1"/>
  <c r="M1059" i="38"/>
  <c r="N1059" i="38" s="1"/>
  <c r="M1062" i="38"/>
  <c r="N1062" i="38" s="1"/>
  <c r="M1202" i="38"/>
  <c r="N1202" i="38" s="1"/>
  <c r="M1211" i="38"/>
  <c r="N1211" i="38" s="1"/>
  <c r="M1213" i="38"/>
  <c r="N1213" i="38" s="1"/>
  <c r="M1215" i="38"/>
  <c r="N1215" i="38" s="1"/>
  <c r="M1226" i="38"/>
  <c r="M1228" i="38"/>
  <c r="N1228" i="38" s="1"/>
  <c r="M1230" i="38"/>
  <c r="N1230" i="38" s="1"/>
  <c r="M1265" i="38"/>
  <c r="N1265" i="38" s="1"/>
  <c r="Q1293" i="2"/>
  <c r="Q1215" i="2"/>
  <c r="M946" i="38"/>
  <c r="M1043" i="38"/>
  <c r="N1043" i="38" s="1"/>
  <c r="M17" i="38"/>
  <c r="N17" i="38" s="1"/>
  <c r="M18" i="38"/>
  <c r="N18" i="38" s="1"/>
  <c r="M141" i="38"/>
  <c r="N141" i="38" s="1"/>
  <c r="M139" i="38"/>
  <c r="N139" i="38" s="1"/>
  <c r="M104" i="38"/>
  <c r="N104" i="38" s="1"/>
  <c r="M102" i="38"/>
  <c r="N102" i="38" s="1"/>
  <c r="M100" i="38"/>
  <c r="N100" i="38" s="1"/>
  <c r="M90" i="38"/>
  <c r="N90" i="38" s="1"/>
  <c r="M88" i="38"/>
  <c r="N88" i="38" s="1"/>
  <c r="M48" i="38"/>
  <c r="N48" i="38" s="1"/>
  <c r="M28" i="38"/>
  <c r="N28" i="38" s="1"/>
  <c r="M24" i="38"/>
  <c r="N24" i="38" s="1"/>
  <c r="M22" i="38"/>
  <c r="N22" i="38" s="1"/>
  <c r="M15" i="38"/>
  <c r="N15" i="38" s="1"/>
  <c r="M336" i="38"/>
  <c r="N336" i="38" s="1"/>
  <c r="M334" i="38"/>
  <c r="N334" i="38" s="1"/>
  <c r="M332" i="38"/>
  <c r="N332" i="38" s="1"/>
  <c r="M330" i="38"/>
  <c r="N330" i="38" s="1"/>
  <c r="M328" i="38"/>
  <c r="N328" i="38" s="1"/>
  <c r="M326" i="38"/>
  <c r="N326" i="38" s="1"/>
  <c r="M324" i="38"/>
  <c r="N324" i="38" s="1"/>
  <c r="M322" i="38"/>
  <c r="N322" i="38" s="1"/>
  <c r="M320" i="38"/>
  <c r="N320" i="38" s="1"/>
  <c r="M318" i="38"/>
  <c r="N318" i="38" s="1"/>
  <c r="M316" i="38"/>
  <c r="N316" i="38" s="1"/>
  <c r="M676" i="38"/>
  <c r="N676" i="38" s="1"/>
  <c r="M674" i="38"/>
  <c r="N674" i="38" s="1"/>
  <c r="M843" i="38"/>
  <c r="N843" i="38" s="1"/>
  <c r="M841" i="38"/>
  <c r="N841" i="38" s="1"/>
  <c r="M839" i="38"/>
  <c r="N839" i="38" s="1"/>
  <c r="M837" i="38"/>
  <c r="N837" i="38" s="1"/>
  <c r="M835" i="38"/>
  <c r="N835" i="38" s="1"/>
  <c r="M833" i="38"/>
  <c r="N833" i="38" s="1"/>
  <c r="M831" i="38"/>
  <c r="N831" i="38" s="1"/>
  <c r="M829" i="38"/>
  <c r="N829" i="38" s="1"/>
  <c r="M827" i="38"/>
  <c r="N827" i="38" s="1"/>
  <c r="M825" i="38"/>
  <c r="N825" i="38" s="1"/>
  <c r="M823" i="38"/>
  <c r="N823" i="38" s="1"/>
  <c r="M821" i="38"/>
  <c r="N821" i="38" s="1"/>
  <c r="M819" i="38"/>
  <c r="N819" i="38" s="1"/>
  <c r="M817" i="38"/>
  <c r="N817" i="38" s="1"/>
  <c r="M815" i="38"/>
  <c r="N815" i="38" s="1"/>
  <c r="M813" i="38"/>
  <c r="N813" i="38" s="1"/>
  <c r="M811" i="38"/>
  <c r="N811" i="38" s="1"/>
  <c r="M809" i="38"/>
  <c r="N809" i="38" s="1"/>
  <c r="M807" i="38"/>
  <c r="N807" i="38" s="1"/>
  <c r="M805" i="38"/>
  <c r="N805" i="38" s="1"/>
  <c r="M803" i="38"/>
  <c r="N803" i="38" s="1"/>
  <c r="M801" i="38"/>
  <c r="N801" i="38" s="1"/>
  <c r="M894" i="38"/>
  <c r="N894" i="38" s="1"/>
  <c r="M939" i="38"/>
  <c r="N939" i="38" s="1"/>
  <c r="M937" i="38"/>
  <c r="N937" i="38" s="1"/>
  <c r="M935" i="38"/>
  <c r="N935" i="38" s="1"/>
  <c r="M933" i="38"/>
  <c r="N933" i="38" s="1"/>
  <c r="M931" i="38"/>
  <c r="M956" i="38"/>
  <c r="N956" i="38" s="1"/>
  <c r="M1278" i="38"/>
  <c r="N1278" i="38" s="1"/>
  <c r="M1276" i="38"/>
  <c r="N1276" i="38" s="1"/>
  <c r="M973" i="38"/>
  <c r="N973" i="38" s="1"/>
  <c r="M1128" i="38"/>
  <c r="N1128" i="38" s="1"/>
  <c r="M1190" i="38"/>
  <c r="N1190" i="38" s="1"/>
  <c r="M1249" i="38"/>
  <c r="N1249" i="38" s="1"/>
  <c r="M346" i="38"/>
  <c r="N346" i="38" s="1"/>
  <c r="M1036" i="38"/>
  <c r="N1036" i="38" s="1"/>
  <c r="M478" i="38"/>
  <c r="N478" i="38" s="1"/>
  <c r="M376" i="38"/>
  <c r="N376" i="38" s="1"/>
  <c r="M475" i="38"/>
  <c r="N475" i="38" s="1"/>
  <c r="M518" i="38"/>
  <c r="N518" i="38" s="1"/>
  <c r="M411" i="38"/>
  <c r="N411" i="38" s="1"/>
  <c r="M452" i="38"/>
  <c r="N452" i="38" s="1"/>
  <c r="M606" i="38"/>
  <c r="N606" i="38" s="1"/>
  <c r="M555" i="38"/>
  <c r="N555" i="38" s="1"/>
  <c r="M615" i="38"/>
  <c r="N615" i="38" s="1"/>
  <c r="M542" i="38"/>
  <c r="N542" i="38" s="1"/>
  <c r="M601" i="38"/>
  <c r="N601" i="38" s="1"/>
  <c r="M557" i="38"/>
  <c r="N557" i="38" s="1"/>
  <c r="M583" i="38"/>
  <c r="N583" i="38" s="1"/>
  <c r="M437" i="38"/>
  <c r="N437" i="38" s="1"/>
  <c r="M586" i="38"/>
  <c r="N586" i="38" s="1"/>
  <c r="M447" i="38"/>
  <c r="N447" i="38" s="1"/>
  <c r="M591" i="38"/>
  <c r="N591" i="38" s="1"/>
  <c r="M613" i="38"/>
  <c r="N613" i="38" s="1"/>
  <c r="M538" i="38"/>
  <c r="N538" i="38" s="1"/>
  <c r="M589" i="38"/>
  <c r="N589" i="38" s="1"/>
  <c r="M438" i="38"/>
  <c r="N438" i="38" s="1"/>
  <c r="M581" i="38"/>
  <c r="N581" i="38" s="1"/>
  <c r="M609" i="38"/>
  <c r="N609" i="38" s="1"/>
  <c r="M567" i="38"/>
  <c r="N567" i="38" s="1"/>
  <c r="M537" i="38"/>
  <c r="N537" i="38" s="1"/>
  <c r="M344" i="38"/>
  <c r="N344" i="38" s="1"/>
  <c r="M628" i="38"/>
  <c r="N628" i="38" s="1"/>
  <c r="M572" i="38"/>
  <c r="N572" i="38" s="1"/>
  <c r="M612" i="38"/>
  <c r="N612" i="38" s="1"/>
  <c r="M598" i="38"/>
  <c r="N598" i="38" s="1"/>
  <c r="M611" i="38"/>
  <c r="N611" i="38" s="1"/>
  <c r="M377" i="38"/>
  <c r="N377" i="38" s="1"/>
  <c r="M647" i="38"/>
  <c r="N647" i="38" s="1"/>
  <c r="M530" i="38"/>
  <c r="N530" i="38" s="1"/>
  <c r="M527" i="38"/>
  <c r="N527" i="38" s="1"/>
  <c r="M525" i="38"/>
  <c r="N525" i="38" s="1"/>
  <c r="M521" i="38"/>
  <c r="N521" i="38" s="1"/>
  <c r="M519" i="38"/>
  <c r="N519" i="38" s="1"/>
  <c r="M515" i="38"/>
  <c r="N515" i="38" s="1"/>
  <c r="M510" i="38"/>
  <c r="N510" i="38" s="1"/>
  <c r="M508" i="38"/>
  <c r="N508" i="38" s="1"/>
  <c r="M495" i="38"/>
  <c r="N495" i="38" s="1"/>
  <c r="M491" i="38"/>
  <c r="N491" i="38" s="1"/>
  <c r="M489" i="38"/>
  <c r="N489" i="38" s="1"/>
  <c r="M485" i="38"/>
  <c r="N485" i="38" s="1"/>
  <c r="M483" i="38"/>
  <c r="N483" i="38" s="1"/>
  <c r="M481" i="38"/>
  <c r="N481" i="38" s="1"/>
  <c r="M479" i="38"/>
  <c r="N479" i="38" s="1"/>
  <c r="M855" i="38"/>
  <c r="N855" i="38" s="1"/>
  <c r="M853" i="38"/>
  <c r="N853" i="38" s="1"/>
  <c r="M851" i="38"/>
  <c r="N851" i="38" s="1"/>
  <c r="M849" i="38"/>
  <c r="N849" i="38" s="1"/>
  <c r="M847" i="38"/>
  <c r="N847" i="38" s="1"/>
  <c r="M845" i="38"/>
  <c r="N845" i="38" s="1"/>
  <c r="M885" i="38"/>
  <c r="N885" i="38" s="1"/>
  <c r="M883" i="38"/>
  <c r="N883" i="38" s="1"/>
  <c r="M880" i="38"/>
  <c r="N880" i="38" s="1"/>
  <c r="M878" i="38"/>
  <c r="N878" i="38" s="1"/>
  <c r="M876" i="38"/>
  <c r="N876" i="38" s="1"/>
  <c r="M874" i="38"/>
  <c r="N874" i="38" s="1"/>
  <c r="M872" i="38"/>
  <c r="N872" i="38" s="1"/>
  <c r="M870" i="38"/>
  <c r="N870" i="38" s="1"/>
  <c r="M868" i="38"/>
  <c r="N868" i="38" s="1"/>
  <c r="M866" i="38"/>
  <c r="N866" i="38" s="1"/>
  <c r="M864" i="38"/>
  <c r="N864" i="38" s="1"/>
  <c r="M862" i="38"/>
  <c r="N862" i="38" s="1"/>
  <c r="M906" i="38"/>
  <c r="N906" i="38" s="1"/>
  <c r="M1193" i="38"/>
  <c r="N1193" i="38" s="1"/>
  <c r="M1183" i="38"/>
  <c r="N1183" i="38" s="1"/>
  <c r="M797" i="38"/>
  <c r="M514" i="38"/>
  <c r="N514" i="38" s="1"/>
  <c r="N2312" i="38"/>
  <c r="M697" i="38"/>
  <c r="M695" i="38"/>
  <c r="M692" i="38"/>
  <c r="M690" i="38"/>
  <c r="M688" i="38"/>
  <c r="M686" i="38"/>
  <c r="M684" i="38"/>
  <c r="M682" i="38"/>
  <c r="M679" i="38"/>
  <c r="M1158" i="38"/>
  <c r="M1063" i="38"/>
  <c r="N1063" i="38" s="1"/>
  <c r="M487" i="38"/>
  <c r="N487" i="38" s="1"/>
  <c r="M1078" i="38"/>
  <c r="N1078" i="38" s="1"/>
  <c r="M497" i="38"/>
  <c r="N497" i="38" s="1"/>
  <c r="M1253" i="38"/>
  <c r="N1253" i="38" s="1"/>
  <c r="M1251" i="38"/>
  <c r="N1251" i="38" s="1"/>
  <c r="M1111" i="38"/>
  <c r="N1111" i="38" s="1"/>
  <c r="M1109" i="38"/>
  <c r="N1109" i="38" s="1"/>
  <c r="M1107" i="38"/>
  <c r="N1107" i="38" s="1"/>
  <c r="M1105" i="38"/>
  <c r="N1105" i="38" s="1"/>
  <c r="M1103" i="38"/>
  <c r="N1103" i="38" s="1"/>
  <c r="M1101" i="38"/>
  <c r="N1101" i="38" s="1"/>
  <c r="M1099" i="38"/>
  <c r="N1099" i="38" s="1"/>
  <c r="M1097" i="38"/>
  <c r="N1097" i="38" s="1"/>
  <c r="M1095" i="38"/>
  <c r="N1095" i="38" s="1"/>
  <c r="M1113" i="38"/>
  <c r="N1113" i="38" s="1"/>
  <c r="M1659" i="38"/>
  <c r="N1659" i="38" s="1"/>
  <c r="M2582" i="38"/>
  <c r="N2582" i="38" s="1"/>
  <c r="M888" i="38"/>
  <c r="N888" i="38" s="1"/>
  <c r="M2496" i="38"/>
  <c r="N2496" i="38" s="1"/>
  <c r="M96" i="38"/>
  <c r="N96" i="38" s="1"/>
  <c r="M202" i="38"/>
  <c r="N202" i="38" s="1"/>
  <c r="M158" i="38"/>
  <c r="N158" i="38" s="1"/>
  <c r="M149" i="38"/>
  <c r="N149" i="38" s="1"/>
  <c r="M153" i="38"/>
  <c r="N153" i="38" s="1"/>
  <c r="M162" i="38"/>
  <c r="N162" i="38" s="1"/>
  <c r="M167" i="38"/>
  <c r="N167" i="38" s="1"/>
  <c r="M163" i="38"/>
  <c r="N163" i="38" s="1"/>
  <c r="M179" i="38"/>
  <c r="N179" i="38" s="1"/>
  <c r="M175" i="38"/>
  <c r="N175" i="38" s="1"/>
  <c r="M188" i="38"/>
  <c r="N188" i="38" s="1"/>
  <c r="M184" i="38"/>
  <c r="N184" i="38" s="1"/>
  <c r="M191" i="38"/>
  <c r="N191" i="38" s="1"/>
  <c r="M195" i="38"/>
  <c r="N195" i="38" s="1"/>
  <c r="M294" i="38"/>
  <c r="N294" i="38" s="1"/>
  <c r="M290" i="38"/>
  <c r="N290" i="38" s="1"/>
  <c r="M286" i="38"/>
  <c r="N286" i="38" s="1"/>
  <c r="M282" i="38"/>
  <c r="N282" i="38" s="1"/>
  <c r="M278" i="38"/>
  <c r="N278" i="38" s="1"/>
  <c r="M273" i="38"/>
  <c r="N273" i="38" s="1"/>
  <c r="M269" i="38"/>
  <c r="N269" i="38" s="1"/>
  <c r="M264" i="38"/>
  <c r="N264" i="38" s="1"/>
  <c r="M260" i="38"/>
  <c r="N260" i="38" s="1"/>
  <c r="M256" i="38"/>
  <c r="N256" i="38" s="1"/>
  <c r="M252" i="38"/>
  <c r="N252" i="38" s="1"/>
  <c r="M248" i="38"/>
  <c r="N248" i="38" s="1"/>
  <c r="M244" i="38"/>
  <c r="N244" i="38" s="1"/>
  <c r="M240" i="38"/>
  <c r="N240" i="38" s="1"/>
  <c r="M236" i="38"/>
  <c r="N236" i="38" s="1"/>
  <c r="M232" i="38"/>
  <c r="N232" i="38" s="1"/>
  <c r="M228" i="38"/>
  <c r="N228" i="38" s="1"/>
  <c r="M224" i="38"/>
  <c r="N224" i="38" s="1"/>
  <c r="M220" i="38"/>
  <c r="N220" i="38" s="1"/>
  <c r="M216" i="38"/>
  <c r="N216" i="38" s="1"/>
  <c r="M212" i="38"/>
  <c r="N212" i="38" s="1"/>
  <c r="M208" i="38"/>
  <c r="N208" i="38" s="1"/>
  <c r="M204" i="38"/>
  <c r="N204" i="38" s="1"/>
  <c r="M1678" i="38"/>
  <c r="N1678" i="38" s="1"/>
  <c r="M881" i="38"/>
  <c r="N881" i="38" s="1"/>
  <c r="M1399" i="38"/>
  <c r="N1399" i="38" s="1"/>
  <c r="Q1199" i="2"/>
  <c r="M1015" i="38"/>
  <c r="N1015" i="38" s="1"/>
  <c r="M921" i="38"/>
  <c r="M925" i="38"/>
  <c r="N925" i="38" s="1"/>
  <c r="M965" i="38"/>
  <c r="M966" i="38" s="1"/>
  <c r="M1017" i="38"/>
  <c r="N1017" i="38" s="1"/>
  <c r="M1020" i="38"/>
  <c r="N1020" i="38" s="1"/>
  <c r="M1050" i="38"/>
  <c r="N1050" i="38" s="1"/>
  <c r="M1054" i="38"/>
  <c r="M1058" i="38"/>
  <c r="N1058" i="38" s="1"/>
  <c r="M1116" i="38"/>
  <c r="M1201" i="38"/>
  <c r="M1212" i="38"/>
  <c r="M1216" i="38"/>
  <c r="N1216" i="38" s="1"/>
  <c r="M1227" i="38"/>
  <c r="M1246" i="38"/>
  <c r="N1246" i="38" s="1"/>
  <c r="M1264" i="38"/>
  <c r="N1264" i="38" s="1"/>
  <c r="M945" i="38"/>
  <c r="N945" i="38" s="1"/>
  <c r="M1231" i="38"/>
  <c r="N1231" i="38" s="1"/>
  <c r="M140" i="38"/>
  <c r="N140" i="38" s="1"/>
  <c r="M103" i="38"/>
  <c r="N103" i="38" s="1"/>
  <c r="M337" i="38"/>
  <c r="N337" i="38" s="1"/>
  <c r="M675" i="38"/>
  <c r="N675" i="38" s="1"/>
  <c r="M844" i="38"/>
  <c r="N844" i="38" s="1"/>
  <c r="M838" i="38"/>
  <c r="N838" i="38" s="1"/>
  <c r="M834" i="38"/>
  <c r="N834" i="38" s="1"/>
  <c r="M828" i="38"/>
  <c r="N828" i="38" s="1"/>
  <c r="M822" i="38"/>
  <c r="N822" i="38" s="1"/>
  <c r="M816" i="38"/>
  <c r="N816" i="38" s="1"/>
  <c r="M810" i="38"/>
  <c r="N810" i="38" s="1"/>
  <c r="M804" i="38"/>
  <c r="N804" i="38" s="1"/>
  <c r="M934" i="38"/>
  <c r="N934" i="38" s="1"/>
  <c r="M672" i="38"/>
  <c r="N672" i="38" s="1"/>
  <c r="M1013" i="38"/>
  <c r="M1126" i="38"/>
  <c r="N1126" i="38" s="1"/>
  <c r="M1262" i="38"/>
  <c r="N1262" i="38" s="1"/>
  <c r="M962" i="38"/>
  <c r="N962" i="38" s="1"/>
  <c r="N963" i="38" s="1"/>
  <c r="M1042" i="38"/>
  <c r="N1042" i="38" s="1"/>
  <c r="M325" i="38"/>
  <c r="N325" i="38" s="1"/>
  <c r="M41" i="38"/>
  <c r="N41" i="38" s="1"/>
  <c r="M42" i="38"/>
  <c r="N42" i="38" s="1"/>
  <c r="M113" i="38"/>
  <c r="N113" i="38" s="1"/>
  <c r="M109" i="38"/>
  <c r="N109" i="38" s="1"/>
  <c r="M86" i="38"/>
  <c r="N86" i="38" s="1"/>
  <c r="M80" i="38"/>
  <c r="N80" i="38" s="1"/>
  <c r="M76" i="38"/>
  <c r="N76" i="38" s="1"/>
  <c r="M70" i="38"/>
  <c r="N70" i="38" s="1"/>
  <c r="M66" i="38"/>
  <c r="N66" i="38" s="1"/>
  <c r="M62" i="38"/>
  <c r="N62" i="38" s="1"/>
  <c r="M54" i="38"/>
  <c r="N54" i="38" s="1"/>
  <c r="M33" i="38"/>
  <c r="N33" i="38" s="1"/>
  <c r="M980" i="38"/>
  <c r="N980" i="38" s="1"/>
  <c r="M1032" i="38"/>
  <c r="N1032" i="38" s="1"/>
  <c r="M1154" i="38"/>
  <c r="N1154" i="38" s="1"/>
  <c r="M1148" i="38"/>
  <c r="N1148" i="38" s="1"/>
  <c r="M1290" i="38"/>
  <c r="N1290" i="38" s="1"/>
  <c r="M1282" i="38"/>
  <c r="N1282" i="38" s="1"/>
  <c r="M800" i="38"/>
  <c r="N800" i="38" s="1"/>
  <c r="M1014" i="38"/>
  <c r="N1014" i="38" s="1"/>
  <c r="M1117" i="38"/>
  <c r="N1117" i="38" s="1"/>
  <c r="M1118" i="38"/>
  <c r="N1118" i="38" s="1"/>
  <c r="M1120" i="38"/>
  <c r="N1120" i="38" s="1"/>
  <c r="M1121" i="38"/>
  <c r="M1123" i="38"/>
  <c r="N1123" i="38" s="1"/>
  <c r="M1125" i="38"/>
  <c r="M1127" i="38"/>
  <c r="N1127" i="38" s="1"/>
  <c r="Q1166" i="2"/>
  <c r="M1178" i="38"/>
  <c r="M1179" i="38" s="1"/>
  <c r="M1248" i="38"/>
  <c r="N1248" i="38" s="1"/>
  <c r="M1232" i="38"/>
  <c r="M1234" i="38"/>
  <c r="N1234" i="38" s="1"/>
  <c r="M413" i="38"/>
  <c r="M44" i="38"/>
  <c r="N44" i="38" s="1"/>
  <c r="M60" i="38"/>
  <c r="N60" i="38" s="1"/>
  <c r="M25" i="38"/>
  <c r="N25" i="38" s="1"/>
  <c r="M40" i="38"/>
  <c r="N40" i="38" s="1"/>
  <c r="M115" i="38"/>
  <c r="N115" i="38" s="1"/>
  <c r="M114" i="38"/>
  <c r="M112" i="38"/>
  <c r="N112" i="38" s="1"/>
  <c r="M110" i="38"/>
  <c r="M108" i="38"/>
  <c r="N108" i="38" s="1"/>
  <c r="M95" i="38"/>
  <c r="M93" i="38"/>
  <c r="N93" i="38" s="1"/>
  <c r="M85" i="38"/>
  <c r="N85" i="38" s="1"/>
  <c r="M83" i="38"/>
  <c r="N83" i="38" s="1"/>
  <c r="M81" i="38"/>
  <c r="N81" i="38" s="1"/>
  <c r="M79" i="38"/>
  <c r="N79" i="38" s="1"/>
  <c r="M77" i="38"/>
  <c r="M75" i="38"/>
  <c r="N75" i="38" s="1"/>
  <c r="M73" i="38"/>
  <c r="M71" i="38"/>
  <c r="N71" i="38" s="1"/>
  <c r="M69" i="38"/>
  <c r="N69" i="38" s="1"/>
  <c r="M67" i="38"/>
  <c r="N67" i="38" s="1"/>
  <c r="M65" i="38"/>
  <c r="N65" i="38" s="1"/>
  <c r="M63" i="38"/>
  <c r="N63" i="38" s="1"/>
  <c r="M61" i="38"/>
  <c r="M58" i="38"/>
  <c r="N58" i="38" s="1"/>
  <c r="M55" i="38"/>
  <c r="M53" i="38"/>
  <c r="N53" i="38" s="1"/>
  <c r="M51" i="38"/>
  <c r="N51" i="38" s="1"/>
  <c r="M39" i="38"/>
  <c r="N39" i="38" s="1"/>
  <c r="M36" i="38"/>
  <c r="N36" i="38" s="1"/>
  <c r="M34" i="38"/>
  <c r="N34" i="38" s="1"/>
  <c r="M32" i="38"/>
  <c r="M30" i="38"/>
  <c r="N30" i="38" s="1"/>
  <c r="M930" i="38"/>
  <c r="N930" i="38" s="1"/>
  <c r="M981" i="38"/>
  <c r="N981" i="38" s="1"/>
  <c r="M979" i="38"/>
  <c r="M1035" i="38"/>
  <c r="N1035" i="38" s="1"/>
  <c r="M1033" i="38"/>
  <c r="N1033" i="38" s="1"/>
  <c r="M1157" i="38"/>
  <c r="N1157" i="38" s="1"/>
  <c r="M1155" i="38"/>
  <c r="N1155" i="38" s="1"/>
  <c r="M1153" i="38"/>
  <c r="N1153" i="38" s="1"/>
  <c r="M1151" i="38"/>
  <c r="N1151" i="38" s="1"/>
  <c r="M1149" i="38"/>
  <c r="N1149" i="38" s="1"/>
  <c r="M1147" i="38"/>
  <c r="N1147" i="38" s="1"/>
  <c r="M1145" i="38"/>
  <c r="N1145" i="38" s="1"/>
  <c r="M1291" i="38"/>
  <c r="N1291" i="38" s="1"/>
  <c r="M1289" i="38"/>
  <c r="N1289" i="38" s="1"/>
  <c r="M1287" i="38"/>
  <c r="N1287" i="38" s="1"/>
  <c r="M1285" i="38"/>
  <c r="N1285" i="38" s="1"/>
  <c r="M1283" i="38"/>
  <c r="N1283" i="38" s="1"/>
  <c r="M118" i="38"/>
  <c r="N118" i="38" s="1"/>
  <c r="M121" i="38"/>
  <c r="N121" i="38" s="1"/>
  <c r="M128" i="38"/>
  <c r="N128" i="38" s="1"/>
  <c r="M137" i="38"/>
  <c r="N137" i="38" s="1"/>
  <c r="M127" i="38"/>
  <c r="N127" i="38" s="1"/>
  <c r="M134" i="38"/>
  <c r="N134" i="38" s="1"/>
  <c r="M131" i="38"/>
  <c r="N131" i="38" s="1"/>
  <c r="M124" i="38"/>
  <c r="N124" i="38" s="1"/>
  <c r="M132" i="38"/>
  <c r="N132" i="38" s="1"/>
  <c r="M138" i="38"/>
  <c r="N138" i="38" s="1"/>
  <c r="M49" i="38"/>
  <c r="N49" i="38" s="1"/>
  <c r="M45" i="38"/>
  <c r="N45" i="38" s="1"/>
  <c r="M300" i="38"/>
  <c r="N300" i="38" s="1"/>
  <c r="M974" i="38"/>
  <c r="N974" i="38" s="1"/>
  <c r="M1162" i="38"/>
  <c r="N1162" i="38" s="1"/>
  <c r="M1191" i="38"/>
  <c r="N1191" i="38" s="1"/>
  <c r="M1250" i="38"/>
  <c r="N1250" i="38" s="1"/>
  <c r="M343" i="38"/>
  <c r="N343" i="38" s="1"/>
  <c r="M856" i="38"/>
  <c r="N856" i="38" s="1"/>
  <c r="M148" i="38"/>
  <c r="N148" i="38" s="1"/>
  <c r="M311" i="38"/>
  <c r="N311" i="38" s="1"/>
  <c r="M309" i="38"/>
  <c r="N309" i="38" s="1"/>
  <c r="M303" i="38"/>
  <c r="N303" i="38" s="1"/>
  <c r="M157" i="38"/>
  <c r="N157" i="38" s="1"/>
  <c r="M307" i="38"/>
  <c r="N307" i="38" s="1"/>
  <c r="M302" i="38"/>
  <c r="N302" i="38" s="1"/>
  <c r="M297" i="38"/>
  <c r="N297" i="38" s="1"/>
  <c r="M295" i="38"/>
  <c r="N295" i="38" s="1"/>
  <c r="M582" i="38"/>
  <c r="N582" i="38" s="1"/>
  <c r="M577" i="38"/>
  <c r="N577" i="38" s="1"/>
  <c r="M630" i="38"/>
  <c r="N630" i="38" s="1"/>
  <c r="M565" i="38"/>
  <c r="N565" i="38" s="1"/>
  <c r="M412" i="38"/>
  <c r="N412" i="38" s="1"/>
  <c r="M622" i="38"/>
  <c r="N622" i="38" s="1"/>
  <c r="M342" i="38"/>
  <c r="N342" i="38" s="1"/>
  <c r="M340" i="38"/>
  <c r="N340" i="38" s="1"/>
  <c r="M607" i="38"/>
  <c r="N607" i="38" s="1"/>
  <c r="M421" i="38"/>
  <c r="N421" i="38" s="1"/>
  <c r="M559" i="38"/>
  <c r="N559" i="38" s="1"/>
  <c r="M420" i="38"/>
  <c r="N420" i="38" s="1"/>
  <c r="M417" i="38"/>
  <c r="N417" i="38" s="1"/>
  <c r="M579" i="38"/>
  <c r="N579" i="38" s="1"/>
  <c r="M571" i="38"/>
  <c r="N571" i="38" s="1"/>
  <c r="M616" i="38"/>
  <c r="N616" i="38" s="1"/>
  <c r="M564" i="38"/>
  <c r="N564" i="38" s="1"/>
  <c r="M385" i="38"/>
  <c r="N385" i="38" s="1"/>
  <c r="M468" i="38"/>
  <c r="N468" i="38" s="1"/>
  <c r="M534" i="38"/>
  <c r="N534" i="38" s="1"/>
  <c r="M396" i="38"/>
  <c r="N396" i="38" s="1"/>
  <c r="M414" i="38"/>
  <c r="N414" i="38" s="1"/>
  <c r="M625" i="38"/>
  <c r="N625" i="38" s="1"/>
  <c r="M356" i="38"/>
  <c r="N356" i="38" s="1"/>
  <c r="M529" i="38"/>
  <c r="N529" i="38" s="1"/>
  <c r="M632" i="38"/>
  <c r="N632" i="38" s="1"/>
  <c r="M638" i="38"/>
  <c r="N638" i="38" s="1"/>
  <c r="M424" i="38"/>
  <c r="N424" i="38" s="1"/>
  <c r="M663" i="38"/>
  <c r="N663" i="38" s="1"/>
  <c r="M661" i="38"/>
  <c r="N661" i="38" s="1"/>
  <c r="M659" i="38"/>
  <c r="N659" i="38" s="1"/>
  <c r="M657" i="38"/>
  <c r="N657" i="38" s="1"/>
  <c r="M655" i="38"/>
  <c r="N655" i="38" s="1"/>
  <c r="M653" i="38"/>
  <c r="N653" i="38" s="1"/>
  <c r="M651" i="38"/>
  <c r="N651" i="38" s="1"/>
  <c r="M649" i="38"/>
  <c r="N649" i="38" s="1"/>
  <c r="M644" i="38"/>
  <c r="N644" i="38" s="1"/>
  <c r="M639" i="38"/>
  <c r="N639" i="38" s="1"/>
  <c r="M633" i="38"/>
  <c r="N633" i="38" s="1"/>
  <c r="M620" i="38"/>
  <c r="N620" i="38" s="1"/>
  <c r="M585" i="38"/>
  <c r="N585" i="38" s="1"/>
  <c r="M560" i="38"/>
  <c r="N560" i="38" s="1"/>
  <c r="M546" i="38"/>
  <c r="N546" i="38" s="1"/>
  <c r="M476" i="38"/>
  <c r="N476" i="38" s="1"/>
  <c r="M473" i="38"/>
  <c r="N473" i="38" s="1"/>
  <c r="M471" i="38"/>
  <c r="N471" i="38" s="1"/>
  <c r="M467" i="38"/>
  <c r="N467" i="38" s="1"/>
  <c r="M465" i="38"/>
  <c r="N465" i="38" s="1"/>
  <c r="M462" i="38"/>
  <c r="N462" i="38" s="1"/>
  <c r="M459" i="38"/>
  <c r="N459" i="38" s="1"/>
  <c r="M457" i="38"/>
  <c r="N457" i="38" s="1"/>
  <c r="M455" i="38"/>
  <c r="N455" i="38" s="1"/>
  <c r="M453" i="38"/>
  <c r="N453" i="38" s="1"/>
  <c r="M449" i="38"/>
  <c r="N449" i="38" s="1"/>
  <c r="M445" i="38"/>
  <c r="N445" i="38" s="1"/>
  <c r="M443" i="38"/>
  <c r="N443" i="38" s="1"/>
  <c r="M441" i="38"/>
  <c r="N441" i="38" s="1"/>
  <c r="M439" i="38"/>
  <c r="N439" i="38" s="1"/>
  <c r="M435" i="38"/>
  <c r="N435" i="38" s="1"/>
  <c r="M433" i="38"/>
  <c r="N433" i="38" s="1"/>
  <c r="M431" i="38"/>
  <c r="N431" i="38" s="1"/>
  <c r="M429" i="38"/>
  <c r="N429" i="38" s="1"/>
  <c r="M427" i="38"/>
  <c r="N427" i="38" s="1"/>
  <c r="M425" i="38"/>
  <c r="N425" i="38" s="1"/>
  <c r="M415" i="38"/>
  <c r="N415" i="38" s="1"/>
  <c r="M408" i="38"/>
  <c r="N408" i="38" s="1"/>
  <c r="M406" i="38"/>
  <c r="N406" i="38" s="1"/>
  <c r="M404" i="38"/>
  <c r="N404" i="38" s="1"/>
  <c r="M402" i="38"/>
  <c r="N402" i="38" s="1"/>
  <c r="M400" i="38"/>
  <c r="N400" i="38" s="1"/>
  <c r="M398" i="38"/>
  <c r="N398" i="38" s="1"/>
  <c r="M395" i="38"/>
  <c r="N395" i="38" s="1"/>
  <c r="M393" i="38"/>
  <c r="N393" i="38" s="1"/>
  <c r="M390" i="38"/>
  <c r="N390" i="38" s="1"/>
  <c r="M386" i="38"/>
  <c r="N386" i="38" s="1"/>
  <c r="M383" i="38"/>
  <c r="N383" i="38" s="1"/>
  <c r="M379" i="38"/>
  <c r="N379" i="38" s="1"/>
  <c r="M374" i="38"/>
  <c r="N374" i="38" s="1"/>
  <c r="M372" i="38"/>
  <c r="N372" i="38" s="1"/>
  <c r="M369" i="38"/>
  <c r="N369" i="38" s="1"/>
  <c r="M366" i="38"/>
  <c r="N366" i="38" s="1"/>
  <c r="M364" i="38"/>
  <c r="N364" i="38" s="1"/>
  <c r="M362" i="38"/>
  <c r="N362" i="38" s="1"/>
  <c r="M360" i="38"/>
  <c r="N360" i="38" s="1"/>
  <c r="M358" i="38"/>
  <c r="N358" i="38" s="1"/>
  <c r="M355" i="38"/>
  <c r="N355" i="38" s="1"/>
  <c r="M353" i="38"/>
  <c r="N353" i="38" s="1"/>
  <c r="M348" i="38"/>
  <c r="N348" i="38" s="1"/>
  <c r="M708" i="38"/>
  <c r="N708" i="38" s="1"/>
  <c r="M706" i="38"/>
  <c r="N706" i="38" s="1"/>
  <c r="M792" i="38"/>
  <c r="N792" i="38" s="1"/>
  <c r="M790" i="38"/>
  <c r="N790" i="38" s="1"/>
  <c r="M788" i="38"/>
  <c r="N788" i="38" s="1"/>
  <c r="M786" i="38"/>
  <c r="N786" i="38" s="1"/>
  <c r="M784" i="38"/>
  <c r="N784" i="38" s="1"/>
  <c r="M782" i="38"/>
  <c r="N782" i="38" s="1"/>
  <c r="M780" i="38"/>
  <c r="N780" i="38" s="1"/>
  <c r="M778" i="38"/>
  <c r="N778" i="38" s="1"/>
  <c r="M776" i="38"/>
  <c r="N776" i="38" s="1"/>
  <c r="M774" i="38"/>
  <c r="N774" i="38" s="1"/>
  <c r="M772" i="38"/>
  <c r="N772" i="38" s="1"/>
  <c r="M770" i="38"/>
  <c r="N770" i="38" s="1"/>
  <c r="M768" i="38"/>
  <c r="N768" i="38" s="1"/>
  <c r="M766" i="38"/>
  <c r="N766" i="38" s="1"/>
  <c r="M764" i="38"/>
  <c r="N764" i="38" s="1"/>
  <c r="M762" i="38"/>
  <c r="N762" i="38" s="1"/>
  <c r="M760" i="38"/>
  <c r="N760" i="38" s="1"/>
  <c r="M758" i="38"/>
  <c r="N758" i="38" s="1"/>
  <c r="M756" i="38"/>
  <c r="N756" i="38" s="1"/>
  <c r="M754" i="38"/>
  <c r="N754" i="38" s="1"/>
  <c r="M752" i="38"/>
  <c r="N752" i="38" s="1"/>
  <c r="M750" i="38"/>
  <c r="N750" i="38" s="1"/>
  <c r="M748" i="38"/>
  <c r="N748" i="38" s="1"/>
  <c r="M746" i="38"/>
  <c r="N746" i="38" s="1"/>
  <c r="M744" i="38"/>
  <c r="N744" i="38" s="1"/>
  <c r="M742" i="38"/>
  <c r="N742" i="38" s="1"/>
  <c r="M740" i="38"/>
  <c r="N740" i="38" s="1"/>
  <c r="M738" i="38"/>
  <c r="N738" i="38" s="1"/>
  <c r="M736" i="38"/>
  <c r="N736" i="38" s="1"/>
  <c r="M734" i="38"/>
  <c r="N734" i="38" s="1"/>
  <c r="M732" i="38"/>
  <c r="N732" i="38" s="1"/>
  <c r="M730" i="38"/>
  <c r="N730" i="38" s="1"/>
  <c r="M728" i="38"/>
  <c r="N728" i="38" s="1"/>
  <c r="M726" i="38"/>
  <c r="N726" i="38" s="1"/>
  <c r="M724" i="38"/>
  <c r="N724" i="38" s="1"/>
  <c r="M722" i="38"/>
  <c r="N722" i="38" s="1"/>
  <c r="M720" i="38"/>
  <c r="N720" i="38" s="1"/>
  <c r="M718" i="38"/>
  <c r="N718" i="38" s="1"/>
  <c r="M716" i="38"/>
  <c r="N716" i="38" s="1"/>
  <c r="M714" i="38"/>
  <c r="N714" i="38" s="1"/>
  <c r="M701" i="38"/>
  <c r="N701" i="38" s="1"/>
  <c r="N702" i="38" s="1"/>
  <c r="Q2293" i="2"/>
  <c r="M664" i="38"/>
  <c r="N664" i="38" s="1"/>
  <c r="M795" i="38"/>
  <c r="M144" i="38"/>
  <c r="M21" i="38"/>
  <c r="N21" i="38" s="1"/>
  <c r="M669" i="38"/>
  <c r="N669" i="38" s="1"/>
  <c r="M665" i="38"/>
  <c r="N665" i="38" s="1"/>
  <c r="M666" i="38"/>
  <c r="N666" i="38" s="1"/>
  <c r="M531" i="38"/>
  <c r="N531" i="38" s="1"/>
  <c r="M643" i="38"/>
  <c r="N643" i="38" s="1"/>
  <c r="M523" i="38"/>
  <c r="N523" i="38" s="1"/>
  <c r="M507" i="38"/>
  <c r="N507" i="38" s="1"/>
  <c r="M501" i="38"/>
  <c r="N501" i="38" s="1"/>
  <c r="M498" i="38"/>
  <c r="N498" i="38" s="1"/>
  <c r="M448" i="38"/>
  <c r="N448" i="38" s="1"/>
  <c r="M599" i="38"/>
  <c r="N599" i="38" s="1"/>
  <c r="M575" i="38"/>
  <c r="N575" i="38" s="1"/>
  <c r="M558" i="38"/>
  <c r="N558" i="38" s="1"/>
  <c r="M347" i="38"/>
  <c r="N347" i="38" s="1"/>
  <c r="M375" i="38"/>
  <c r="N375" i="38" s="1"/>
  <c r="M1077" i="38"/>
  <c r="N1077" i="38" s="1"/>
  <c r="M1075" i="38"/>
  <c r="N1075" i="38" s="1"/>
  <c r="M1073" i="38"/>
  <c r="N1073" i="38" s="1"/>
  <c r="M1071" i="38"/>
  <c r="N1071" i="38" s="1"/>
  <c r="M1069" i="38"/>
  <c r="N1069" i="38" s="1"/>
  <c r="M1281" i="38"/>
  <c r="N1281" i="38" s="1"/>
  <c r="M496" i="38"/>
  <c r="N496" i="38" s="1"/>
  <c r="M1092" i="38"/>
  <c r="N1092" i="38" s="1"/>
  <c r="M1090" i="38"/>
  <c r="N1090" i="38" s="1"/>
  <c r="M1088" i="38"/>
  <c r="N1088" i="38" s="1"/>
  <c r="M1086" i="38"/>
  <c r="N1086" i="38" s="1"/>
  <c r="M1084" i="38"/>
  <c r="N1084" i="38" s="1"/>
  <c r="M1082" i="38"/>
  <c r="N1082" i="38" s="1"/>
  <c r="M1080" i="38"/>
  <c r="N1080" i="38" s="1"/>
  <c r="M629" i="38"/>
  <c r="N629" i="38" s="1"/>
  <c r="M621" i="38"/>
  <c r="N621" i="38" s="1"/>
  <c r="M594" i="38"/>
  <c r="N594" i="38" s="1"/>
  <c r="M2583" i="38"/>
  <c r="N2583" i="38" s="1"/>
  <c r="M887" i="38"/>
  <c r="N887" i="38" s="1"/>
  <c r="M192" i="38"/>
  <c r="N192" i="38" s="1"/>
  <c r="M159" i="38"/>
  <c r="N159" i="38" s="1"/>
  <c r="M106" i="38"/>
  <c r="N106" i="38" s="1"/>
  <c r="M136" i="38"/>
  <c r="N136" i="38" s="1"/>
  <c r="M156" i="38"/>
  <c r="N156" i="38" s="1"/>
  <c r="M152" i="38"/>
  <c r="N152" i="38" s="1"/>
  <c r="M171" i="38"/>
  <c r="N171" i="38" s="1"/>
  <c r="M166" i="38"/>
  <c r="N166" i="38" s="1"/>
  <c r="M182" i="38"/>
  <c r="N182" i="38" s="1"/>
  <c r="M178" i="38"/>
  <c r="N178" i="38" s="1"/>
  <c r="M174" i="38"/>
  <c r="N174" i="38" s="1"/>
  <c r="M187" i="38"/>
  <c r="N187" i="38" s="1"/>
  <c r="M183" i="38"/>
  <c r="N183" i="38" s="1"/>
  <c r="M198" i="38"/>
  <c r="N198" i="38" s="1"/>
  <c r="M194" i="38"/>
  <c r="N194" i="38" s="1"/>
  <c r="M293" i="38"/>
  <c r="N293" i="38" s="1"/>
  <c r="M289" i="38"/>
  <c r="N289" i="38" s="1"/>
  <c r="M285" i="38"/>
  <c r="N285" i="38" s="1"/>
  <c r="M281" i="38"/>
  <c r="N281" i="38" s="1"/>
  <c r="M277" i="38"/>
  <c r="N277" i="38" s="1"/>
  <c r="M268" i="38"/>
  <c r="N268" i="38" s="1"/>
  <c r="M263" i="38"/>
  <c r="N263" i="38" s="1"/>
  <c r="M259" i="38"/>
  <c r="N259" i="38" s="1"/>
  <c r="M255" i="38"/>
  <c r="N255" i="38" s="1"/>
  <c r="M247" i="38"/>
  <c r="N247" i="38" s="1"/>
  <c r="M243" i="38"/>
  <c r="N243" i="38" s="1"/>
  <c r="M239" i="38"/>
  <c r="N239" i="38" s="1"/>
  <c r="M235" i="38"/>
  <c r="N235" i="38" s="1"/>
  <c r="M231" i="38"/>
  <c r="N231" i="38" s="1"/>
  <c r="M227" i="38"/>
  <c r="N227" i="38" s="1"/>
  <c r="M223" i="38"/>
  <c r="N223" i="38" s="1"/>
  <c r="M219" i="38"/>
  <c r="N219" i="38" s="1"/>
  <c r="M215" i="38"/>
  <c r="N215" i="38" s="1"/>
  <c r="M211" i="38"/>
  <c r="N211" i="38" s="1"/>
  <c r="M207" i="38"/>
  <c r="N207" i="38" s="1"/>
  <c r="M203" i="38"/>
  <c r="N203" i="38" s="1"/>
  <c r="Q2287" i="2"/>
  <c r="Q2272" i="2"/>
  <c r="M893" i="38"/>
  <c r="N893" i="38" s="1"/>
  <c r="M923" i="38"/>
  <c r="N923" i="38" s="1"/>
  <c r="M927" i="38"/>
  <c r="N927" i="38" s="1"/>
  <c r="M984" i="38"/>
  <c r="N984" i="38" s="1"/>
  <c r="N985" i="38" s="1"/>
  <c r="M991" i="38"/>
  <c r="M992" i="38" s="1"/>
  <c r="M1019" i="38"/>
  <c r="N1019" i="38" s="1"/>
  <c r="M1029" i="38"/>
  <c r="N1029" i="38" s="1"/>
  <c r="M1052" i="38"/>
  <c r="N1052" i="38" s="1"/>
  <c r="M1056" i="38"/>
  <c r="N1056" i="38" s="1"/>
  <c r="M1061" i="38"/>
  <c r="N1061" i="38" s="1"/>
  <c r="M1210" i="38"/>
  <c r="N1210" i="38" s="1"/>
  <c r="M1214" i="38"/>
  <c r="N1214" i="38" s="1"/>
  <c r="M1225" i="38"/>
  <c r="N1225" i="38" s="1"/>
  <c r="M1229" i="38"/>
  <c r="N1229" i="38" s="1"/>
  <c r="M1269" i="38"/>
  <c r="N1269" i="38" s="1"/>
  <c r="M1275" i="38"/>
  <c r="N1275" i="38" s="1"/>
  <c r="M1044" i="38"/>
  <c r="N1044" i="38" s="1"/>
  <c r="M57" i="38"/>
  <c r="N57" i="38" s="1"/>
  <c r="M101" i="38"/>
  <c r="N101" i="38" s="1"/>
  <c r="M89" i="38"/>
  <c r="N89" i="38" s="1"/>
  <c r="M23" i="38"/>
  <c r="N23" i="38" s="1"/>
  <c r="M335" i="38"/>
  <c r="M331" i="38"/>
  <c r="N331" i="38" s="1"/>
  <c r="M327" i="38"/>
  <c r="M323" i="38"/>
  <c r="N323" i="38" s="1"/>
  <c r="M319" i="38"/>
  <c r="N319" i="38" s="1"/>
  <c r="M315" i="38"/>
  <c r="N315" i="38" s="1"/>
  <c r="M673" i="38"/>
  <c r="M842" i="38"/>
  <c r="N842" i="38" s="1"/>
  <c r="M832" i="38"/>
  <c r="N832" i="38" s="1"/>
  <c r="M826" i="38"/>
  <c r="N826" i="38" s="1"/>
  <c r="M820" i="38"/>
  <c r="M814" i="38"/>
  <c r="N814" i="38" s="1"/>
  <c r="M808" i="38"/>
  <c r="N808" i="38" s="1"/>
  <c r="M802" i="38"/>
  <c r="M938" i="38"/>
  <c r="M932" i="38"/>
  <c r="N932" i="38" s="1"/>
  <c r="M1277" i="38"/>
  <c r="M120" i="38"/>
  <c r="N120" i="38" s="1"/>
  <c r="M301" i="38"/>
  <c r="N301" i="38" s="1"/>
  <c r="M988" i="38"/>
  <c r="N988" i="38" s="1"/>
  <c r="M1163" i="38"/>
  <c r="N1163" i="38" s="1"/>
  <c r="M1192" i="38"/>
  <c r="N1192" i="38" s="1"/>
  <c r="M1293" i="38"/>
  <c r="N1293" i="38" s="1"/>
  <c r="M605" i="38"/>
  <c r="N605" i="38" s="1"/>
  <c r="M1037" i="38"/>
  <c r="N1037" i="38" s="1"/>
  <c r="M389" i="38"/>
  <c r="N389" i="38" s="1"/>
  <c r="M590" i="38"/>
  <c r="N590" i="38" s="1"/>
  <c r="M464" i="38"/>
  <c r="N464" i="38" s="1"/>
  <c r="M517" i="38"/>
  <c r="N517" i="38" s="1"/>
  <c r="M450" i="38"/>
  <c r="N450" i="38" s="1"/>
  <c r="M556" i="38"/>
  <c r="N556" i="38" s="1"/>
  <c r="M541" i="38"/>
  <c r="N541" i="38" s="1"/>
  <c r="M604" i="38"/>
  <c r="N604" i="38" s="1"/>
  <c r="M539" i="38"/>
  <c r="N539" i="38" s="1"/>
  <c r="M418" i="38"/>
  <c r="N418" i="38" s="1"/>
  <c r="M551" i="38"/>
  <c r="N551" i="38" s="1"/>
  <c r="M554" i="38"/>
  <c r="N554" i="38" s="1"/>
  <c r="M600" i="38"/>
  <c r="N600" i="38" s="1"/>
  <c r="M552" i="38"/>
  <c r="N552" i="38" s="1"/>
  <c r="M573" i="38"/>
  <c r="N573" i="38" s="1"/>
  <c r="M570" i="38"/>
  <c r="N570" i="38" s="1"/>
  <c r="M596" i="38"/>
  <c r="N596" i="38" s="1"/>
  <c r="M548" i="38"/>
  <c r="N548" i="38" s="1"/>
  <c r="M543" i="38"/>
  <c r="N543" i="38" s="1"/>
  <c r="M588" i="38"/>
  <c r="N588" i="38" s="1"/>
  <c r="M624" i="38"/>
  <c r="N624" i="38" s="1"/>
  <c r="M587" i="38"/>
  <c r="N587" i="38" s="1"/>
  <c r="M593" i="38"/>
  <c r="N593" i="38" s="1"/>
  <c r="M549" i="38"/>
  <c r="N549" i="38" s="1"/>
  <c r="M623" i="38"/>
  <c r="N623" i="38" s="1"/>
  <c r="M345" i="38"/>
  <c r="N345" i="38" s="1"/>
  <c r="M631" i="38"/>
  <c r="N631" i="38" s="1"/>
  <c r="M535" i="38"/>
  <c r="N535" i="38" s="1"/>
  <c r="M595" i="38"/>
  <c r="N595" i="38" s="1"/>
  <c r="M576" i="38"/>
  <c r="N576" i="38" s="1"/>
  <c r="M614" i="38"/>
  <c r="N614" i="38" s="1"/>
  <c r="M382" i="38"/>
  <c r="N382" i="38" s="1"/>
  <c r="M349" i="38"/>
  <c r="N349" i="38" s="1"/>
  <c r="M528" i="38"/>
  <c r="N528" i="38" s="1"/>
  <c r="M526" i="38"/>
  <c r="N526" i="38" s="1"/>
  <c r="M522" i="38"/>
  <c r="N522" i="38" s="1"/>
  <c r="M520" i="38"/>
  <c r="N520" i="38" s="1"/>
  <c r="M516" i="38"/>
  <c r="N516" i="38" s="1"/>
  <c r="M512" i="38"/>
  <c r="N512" i="38" s="1"/>
  <c r="M509" i="38"/>
  <c r="N509" i="38" s="1"/>
  <c r="M506" i="38"/>
  <c r="N506" i="38" s="1"/>
  <c r="M493" i="38"/>
  <c r="N493" i="38" s="1"/>
  <c r="M490" i="38"/>
  <c r="N490" i="38" s="1"/>
  <c r="M486" i="38"/>
  <c r="N486" i="38" s="1"/>
  <c r="M484" i="38"/>
  <c r="N484" i="38" s="1"/>
  <c r="M482" i="38"/>
  <c r="N482" i="38" s="1"/>
  <c r="M480" i="38"/>
  <c r="N480" i="38" s="1"/>
  <c r="M854" i="38"/>
  <c r="N854" i="38" s="1"/>
  <c r="M852" i="38"/>
  <c r="N852" i="38" s="1"/>
  <c r="M850" i="38"/>
  <c r="N850" i="38" s="1"/>
  <c r="M848" i="38"/>
  <c r="N848" i="38" s="1"/>
  <c r="M846" i="38"/>
  <c r="N846" i="38" s="1"/>
  <c r="M886" i="38"/>
  <c r="N886" i="38" s="1"/>
  <c r="M884" i="38"/>
  <c r="N884" i="38" s="1"/>
  <c r="M882" i="38"/>
  <c r="N882" i="38" s="1"/>
  <c r="M879" i="38"/>
  <c r="N879" i="38" s="1"/>
  <c r="M877" i="38"/>
  <c r="N877" i="38" s="1"/>
  <c r="M875" i="38"/>
  <c r="N875" i="38" s="1"/>
  <c r="M873" i="38"/>
  <c r="N873" i="38" s="1"/>
  <c r="M871" i="38"/>
  <c r="N871" i="38" s="1"/>
  <c r="M869" i="38"/>
  <c r="N869" i="38" s="1"/>
  <c r="M867" i="38"/>
  <c r="N867" i="38" s="1"/>
  <c r="M865" i="38"/>
  <c r="N865" i="38" s="1"/>
  <c r="M863" i="38"/>
  <c r="N863" i="38" s="1"/>
  <c r="M861" i="38"/>
  <c r="N861" i="38" s="1"/>
  <c r="M905" i="38"/>
  <c r="N905" i="38" s="1"/>
  <c r="M265" i="38"/>
  <c r="N265" i="38" s="1"/>
  <c r="M1185" i="38"/>
  <c r="N1185" i="38" s="1"/>
  <c r="M504" i="38"/>
  <c r="N504" i="38" s="1"/>
  <c r="M503" i="38"/>
  <c r="N503" i="38" s="1"/>
  <c r="N2313" i="38"/>
  <c r="M698" i="38"/>
  <c r="M696" i="38"/>
  <c r="M693" i="38"/>
  <c r="M691" i="38"/>
  <c r="M689" i="38"/>
  <c r="M687" i="38"/>
  <c r="M685" i="38"/>
  <c r="M683" i="38"/>
  <c r="M681" i="38"/>
  <c r="M678" i="38"/>
  <c r="M1294" i="38"/>
  <c r="N1294" i="38" s="1"/>
  <c r="M1280" i="38"/>
  <c r="N1280" i="38" s="1"/>
  <c r="M488" i="38"/>
  <c r="M533" i="38"/>
  <c r="N533" i="38" s="1"/>
  <c r="M1266" i="38"/>
  <c r="M1252" i="38"/>
  <c r="N1252" i="38" s="1"/>
  <c r="M1110" i="38"/>
  <c r="M1108" i="38"/>
  <c r="N1108" i="38" s="1"/>
  <c r="M1106" i="38"/>
  <c r="M1104" i="38"/>
  <c r="N1104" i="38" s="1"/>
  <c r="M1102" i="38"/>
  <c r="N1102" i="38" s="1"/>
  <c r="M1100" i="38"/>
  <c r="N1100" i="38" s="1"/>
  <c r="M1098" i="38"/>
  <c r="M1096" i="38"/>
  <c r="N1096" i="38" s="1"/>
  <c r="M1094" i="38"/>
  <c r="M50" i="38"/>
  <c r="N50" i="38" s="1"/>
  <c r="M890" i="38"/>
  <c r="M2499" i="38"/>
  <c r="N2499" i="38" s="1"/>
  <c r="M87" i="38"/>
  <c r="M161" i="38"/>
  <c r="M387" i="38"/>
  <c r="N387" i="38" s="1"/>
  <c r="M97" i="38"/>
  <c r="N97" i="38" s="1"/>
  <c r="M119" i="38"/>
  <c r="N119" i="38" s="1"/>
  <c r="M155" i="38"/>
  <c r="N155" i="38" s="1"/>
  <c r="M151" i="38"/>
  <c r="M170" i="38"/>
  <c r="N170" i="38" s="1"/>
  <c r="M165" i="38"/>
  <c r="M181" i="38"/>
  <c r="N181" i="38" s="1"/>
  <c r="M177" i="38"/>
  <c r="N177" i="38" s="1"/>
  <c r="M173" i="38"/>
  <c r="N173" i="38" s="1"/>
  <c r="M186" i="38"/>
  <c r="N186" i="38" s="1"/>
  <c r="M190" i="38"/>
  <c r="N190" i="38" s="1"/>
  <c r="M197" i="38"/>
  <c r="N197" i="38" s="1"/>
  <c r="M201" i="38"/>
  <c r="N201" i="38" s="1"/>
  <c r="M292" i="38"/>
  <c r="N292" i="38" s="1"/>
  <c r="M284" i="38"/>
  <c r="M280" i="38"/>
  <c r="N280" i="38" s="1"/>
  <c r="M276" i="38"/>
  <c r="M271" i="38"/>
  <c r="N271" i="38" s="1"/>
  <c r="M267" i="38"/>
  <c r="N267" i="38" s="1"/>
  <c r="M258" i="38"/>
  <c r="N258" i="38" s="1"/>
  <c r="M250" i="38"/>
  <c r="N250" i="38" s="1"/>
  <c r="M246" i="38"/>
  <c r="N246" i="38" s="1"/>
  <c r="M242" i="38"/>
  <c r="N242" i="38" s="1"/>
  <c r="M238" i="38"/>
  <c r="N238" i="38" s="1"/>
  <c r="M226" i="38"/>
  <c r="M222" i="38"/>
  <c r="N222" i="38" s="1"/>
  <c r="M218" i="38"/>
  <c r="M214" i="38"/>
  <c r="N214" i="38" s="1"/>
  <c r="M210" i="38"/>
  <c r="M206" i="38"/>
  <c r="N206" i="38" s="1"/>
  <c r="M2498" i="38"/>
  <c r="M2444" i="38"/>
  <c r="N2444" i="38" s="1"/>
  <c r="M37" i="38"/>
  <c r="N37" i="38" s="1"/>
  <c r="M117" i="38"/>
  <c r="M1482" i="38"/>
  <c r="N1482" i="38" s="1"/>
  <c r="N3789" i="38"/>
  <c r="N3620" i="38"/>
  <c r="N2225" i="38"/>
  <c r="N2012" i="38"/>
  <c r="N712" i="38"/>
  <c r="N2400" i="38"/>
  <c r="N2010" i="38"/>
  <c r="N2121" i="38"/>
  <c r="N2222" i="38"/>
  <c r="N2305" i="38"/>
  <c r="N2251" i="38"/>
  <c r="N1449" i="38"/>
  <c r="N1771" i="38"/>
  <c r="N1711" i="38"/>
  <c r="N1705" i="38"/>
  <c r="N1699" i="38"/>
  <c r="N1693" i="38"/>
  <c r="N1685" i="38"/>
  <c r="N1657" i="38"/>
  <c r="N1646" i="38"/>
  <c r="N1642" i="38"/>
  <c r="N2561" i="38"/>
  <c r="N2616" i="38"/>
  <c r="N3445" i="38"/>
  <c r="N3340" i="38"/>
  <c r="N2689" i="38"/>
  <c r="N2685" i="38"/>
  <c r="N2681" i="38"/>
  <c r="N3714" i="38"/>
  <c r="N4033" i="38"/>
  <c r="N4019" i="38"/>
  <c r="N213" i="38"/>
  <c r="N2697" i="38"/>
  <c r="N3660" i="38"/>
  <c r="N1470" i="38"/>
  <c r="N1795" i="38"/>
  <c r="N3046" i="38"/>
  <c r="N3038" i="38"/>
  <c r="N3022" i="38"/>
  <c r="N3010" i="38"/>
  <c r="N2998" i="38"/>
  <c r="N2986" i="38"/>
  <c r="N2963" i="38"/>
  <c r="N2951" i="38"/>
  <c r="N2939" i="38"/>
  <c r="N2927" i="38"/>
  <c r="N1480" i="38"/>
  <c r="N1863" i="38"/>
  <c r="N1857" i="38"/>
  <c r="N1851" i="38"/>
  <c r="N1845" i="38"/>
  <c r="N1836" i="38"/>
  <c r="N1821" i="38"/>
  <c r="N2053" i="38"/>
  <c r="N2047" i="38"/>
  <c r="N2598" i="38"/>
  <c r="N1876" i="38"/>
  <c r="N1879" i="38"/>
  <c r="N2062" i="38"/>
  <c r="N1882" i="38"/>
  <c r="N1887" i="38"/>
  <c r="N1890" i="38"/>
  <c r="N2375" i="38"/>
  <c r="N1504" i="38"/>
  <c r="N1770" i="38"/>
  <c r="N2374" i="38"/>
  <c r="N1902" i="38"/>
  <c r="N2391" i="38"/>
  <c r="N2060" i="38"/>
  <c r="N2628" i="38"/>
  <c r="N3037" i="38"/>
  <c r="N1909" i="38"/>
  <c r="N2208" i="38"/>
  <c r="N2371" i="38"/>
  <c r="N2438" i="38"/>
  <c r="N1560" i="38"/>
  <c r="N1917" i="38"/>
  <c r="N2165" i="38"/>
  <c r="N2160" i="38"/>
  <c r="N2164" i="38"/>
  <c r="N1546" i="38"/>
  <c r="N2346" i="38"/>
  <c r="N3075" i="38"/>
  <c r="N3924" i="38"/>
  <c r="N2275" i="38"/>
  <c r="N3515" i="38"/>
  <c r="N3355" i="38"/>
  <c r="N3119" i="38"/>
  <c r="N3113" i="38"/>
  <c r="N3462" i="38"/>
  <c r="N3456" i="38"/>
  <c r="N3454" i="38"/>
  <c r="N2812" i="38"/>
  <c r="N2810" i="38"/>
  <c r="N2808" i="38"/>
  <c r="N4029" i="38"/>
  <c r="N2045" i="38"/>
  <c r="N2407" i="38"/>
  <c r="N2424" i="38"/>
  <c r="N2125" i="38"/>
  <c r="N2224" i="38"/>
  <c r="N2353" i="38"/>
  <c r="N2695" i="38"/>
  <c r="N1447" i="38"/>
  <c r="N1443" i="38"/>
  <c r="N1441" i="38"/>
  <c r="N1713" i="38"/>
  <c r="N1707" i="38"/>
  <c r="N1701" i="38"/>
  <c r="N1695" i="38"/>
  <c r="N1688" i="38"/>
  <c r="N1681" i="38"/>
  <c r="N1653" i="38"/>
  <c r="N1648" i="38"/>
  <c r="N1640" i="38"/>
  <c r="N2531" i="38"/>
  <c r="N3443" i="38"/>
  <c r="N3438" i="38"/>
  <c r="N2691" i="38"/>
  <c r="N2687" i="38"/>
  <c r="N2683" i="38"/>
  <c r="N2679" i="38"/>
  <c r="N3583" i="38"/>
  <c r="N3716" i="38"/>
  <c r="N3790" i="38"/>
  <c r="N3903" i="38"/>
  <c r="N4026" i="38"/>
  <c r="N4032" i="38"/>
  <c r="N287" i="38"/>
  <c r="N262" i="38"/>
  <c r="N291" i="38"/>
  <c r="N2106" i="38"/>
  <c r="N3658" i="38"/>
  <c r="N1467" i="38"/>
  <c r="N1792" i="38"/>
  <c r="N2539" i="38"/>
  <c r="N3050" i="38"/>
  <c r="N3030" i="38"/>
  <c r="N3018" i="38"/>
  <c r="N3006" i="38"/>
  <c r="N2994" i="38"/>
  <c r="N2975" i="38"/>
  <c r="N2967" i="38"/>
  <c r="N2955" i="38"/>
  <c r="N2944" i="38"/>
  <c r="N2931" i="38"/>
  <c r="N2920" i="38"/>
  <c r="N2479" i="38"/>
  <c r="N1826" i="38"/>
  <c r="N2253" i="38"/>
  <c r="N1476" i="38"/>
  <c r="N1860" i="38"/>
  <c r="N1853" i="38"/>
  <c r="N1847" i="38"/>
  <c r="N1840" i="38"/>
  <c r="N1825" i="38"/>
  <c r="N1812" i="38"/>
  <c r="N2051" i="38"/>
  <c r="N2111" i="38"/>
  <c r="N3646" i="38"/>
  <c r="N3062" i="38"/>
  <c r="N3064" i="38"/>
  <c r="N1891" i="38"/>
  <c r="N2109" i="38"/>
  <c r="N1900" i="38"/>
  <c r="N193" i="38"/>
  <c r="N3412" i="38"/>
  <c r="N1904" i="38"/>
  <c r="N2376" i="38"/>
  <c r="N1536" i="38"/>
  <c r="N2344" i="38"/>
  <c r="N2625" i="38"/>
  <c r="N1502" i="38"/>
  <c r="N1500" i="38"/>
  <c r="N1496" i="38"/>
  <c r="N3067" i="38"/>
  <c r="N2445" i="38"/>
  <c r="N1727" i="38"/>
  <c r="N2101" i="38"/>
  <c r="N2919" i="38"/>
  <c r="N2451" i="38"/>
  <c r="N3932" i="38"/>
  <c r="N2255" i="38"/>
  <c r="N1929" i="38"/>
  <c r="N3117" i="38"/>
  <c r="N3111" i="38"/>
  <c r="N3464" i="38"/>
  <c r="N3458" i="38"/>
  <c r="N3452" i="38"/>
  <c r="N2806" i="38"/>
  <c r="N2535" i="38"/>
  <c r="N3664" i="38"/>
  <c r="N2043" i="38"/>
  <c r="N2129" i="38"/>
  <c r="N2404" i="38"/>
  <c r="N2422" i="38"/>
  <c r="N2426" i="38"/>
  <c r="N2119" i="38"/>
  <c r="N2123" i="38"/>
  <c r="N2127" i="38"/>
  <c r="N2249" i="38"/>
  <c r="N1451" i="38"/>
  <c r="N1445" i="38"/>
  <c r="N1709" i="38"/>
  <c r="N1703" i="38"/>
  <c r="N1697" i="38"/>
  <c r="N1690" i="38"/>
  <c r="N1683" i="38"/>
  <c r="N1655" i="38"/>
  <c r="N1651" i="38"/>
  <c r="N1644" i="38"/>
  <c r="N1554" i="38"/>
  <c r="N2563" i="38"/>
  <c r="N2614" i="38"/>
  <c r="N3440" i="38"/>
  <c r="N3563" i="38"/>
  <c r="N3633" i="38"/>
  <c r="N3718" i="38"/>
  <c r="N3791" i="38"/>
  <c r="N3786" i="38"/>
  <c r="N3780" i="38"/>
  <c r="N3778" i="38"/>
  <c r="N3811" i="38"/>
  <c r="N4022" i="38"/>
  <c r="N4031" i="38"/>
  <c r="N4024" i="38"/>
  <c r="N2460" i="38"/>
  <c r="N3054" i="38"/>
  <c r="N3042" i="38"/>
  <c r="N3033" i="38"/>
  <c r="N3026" i="38"/>
  <c r="N3014" i="38"/>
  <c r="N3002" i="38"/>
  <c r="N2990" i="38"/>
  <c r="N2982" i="38"/>
  <c r="N2971" i="38"/>
  <c r="N2959" i="38"/>
  <c r="N2935" i="38"/>
  <c r="N2924" i="38"/>
  <c r="N1473" i="38"/>
  <c r="N1855" i="38"/>
  <c r="N1849" i="38"/>
  <c r="N1843" i="38"/>
  <c r="N1838" i="38"/>
  <c r="N1823" i="38"/>
  <c r="N2055" i="38"/>
  <c r="N2049" i="38"/>
  <c r="N2136" i="38"/>
  <c r="N2565" i="38"/>
  <c r="N2057" i="38"/>
  <c r="N3057" i="38"/>
  <c r="N2567" i="38"/>
  <c r="N3065" i="38"/>
  <c r="N2599" i="38"/>
  <c r="N2382" i="38"/>
  <c r="N1895" i="38"/>
  <c r="N3399" i="38"/>
  <c r="N2287" i="38"/>
  <c r="N2378" i="38"/>
  <c r="N2387" i="38"/>
  <c r="N2058" i="38"/>
  <c r="N2440" i="38"/>
  <c r="N1498" i="38"/>
  <c r="N1913" i="38"/>
  <c r="N1679" i="38"/>
  <c r="N3423" i="38"/>
  <c r="N3029" i="38"/>
  <c r="N2162" i="38"/>
  <c r="N2158" i="38"/>
  <c r="N3069" i="38"/>
  <c r="N2348" i="38"/>
  <c r="N1919" i="38"/>
  <c r="N2700" i="38"/>
  <c r="N3521" i="38"/>
  <c r="N3519" i="38"/>
  <c r="N3520" i="38"/>
  <c r="N2277" i="38"/>
  <c r="N2708" i="38"/>
  <c r="N3121" i="38"/>
  <c r="N3115" i="38"/>
  <c r="N3092" i="38"/>
  <c r="N3460" i="38"/>
  <c r="N2795" i="38"/>
  <c r="N3538" i="38"/>
  <c r="N4038" i="38"/>
  <c r="N3797" i="38"/>
  <c r="N3724" i="38"/>
  <c r="N2226" i="38"/>
  <c r="N3750" i="38"/>
  <c r="N2405" i="38"/>
  <c r="N2456" i="38"/>
  <c r="N2247" i="38"/>
  <c r="N2475" i="38"/>
  <c r="N2472" i="38"/>
  <c r="N1754" i="38"/>
  <c r="N1746" i="38"/>
  <c r="N1740" i="38"/>
  <c r="N1734" i="38"/>
  <c r="N1731" i="38"/>
  <c r="N1723" i="38"/>
  <c r="N1719" i="38"/>
  <c r="N1677" i="38"/>
  <c r="N1668" i="38"/>
  <c r="N1663" i="38"/>
  <c r="N1633" i="38"/>
  <c r="N1627" i="38"/>
  <c r="N1620" i="38"/>
  <c r="N1612" i="38"/>
  <c r="N1604" i="38"/>
  <c r="N1597" i="38"/>
  <c r="N1591" i="38"/>
  <c r="N1585" i="38"/>
  <c r="N1579" i="38"/>
  <c r="N1572" i="38"/>
  <c r="N1563" i="38"/>
  <c r="N2341" i="38"/>
  <c r="N2335" i="38"/>
  <c r="N2359" i="38"/>
  <c r="N2506" i="38"/>
  <c r="N3424" i="38"/>
  <c r="N2670" i="38"/>
  <c r="N2664" i="38"/>
  <c r="N2658" i="38"/>
  <c r="N2654" i="38"/>
  <c r="N2650" i="38"/>
  <c r="N2646" i="38"/>
  <c r="N2642" i="38"/>
  <c r="N2638" i="38"/>
  <c r="N2634" i="38"/>
  <c r="N2630" i="38"/>
  <c r="N3576" i="38"/>
  <c r="N3665" i="38"/>
  <c r="N233" i="38"/>
  <c r="N1521" i="38"/>
  <c r="N1523" i="38"/>
  <c r="N1525" i="38"/>
  <c r="N1527" i="38"/>
  <c r="N1800" i="38"/>
  <c r="N1802" i="38"/>
  <c r="N1804" i="38"/>
  <c r="N1806" i="38"/>
  <c r="N1808" i="38"/>
  <c r="N1810" i="38"/>
  <c r="N2268" i="38"/>
  <c r="N1462" i="38"/>
  <c r="N1464" i="38"/>
  <c r="N1466" i="38"/>
  <c r="N1776" i="38"/>
  <c r="N1781" i="38"/>
  <c r="N1789" i="38"/>
  <c r="N2570" i="38"/>
  <c r="N2571" i="38" s="1"/>
  <c r="N1471" i="38"/>
  <c r="N1791" i="38"/>
  <c r="N1793" i="38"/>
  <c r="N1794" i="38"/>
  <c r="M999" i="38"/>
  <c r="N3049" i="38"/>
  <c r="N3045" i="38"/>
  <c r="N3041" i="38"/>
  <c r="N3036" i="38"/>
  <c r="N3028" i="38"/>
  <c r="N3025" i="38"/>
  <c r="N3021" i="38"/>
  <c r="N3017" i="38"/>
  <c r="N3013" i="38"/>
  <c r="N3009" i="38"/>
  <c r="N3005" i="38"/>
  <c r="N3001" i="38"/>
  <c r="N2997" i="38"/>
  <c r="N2993" i="38"/>
  <c r="N2989" i="38"/>
  <c r="N2985" i="38"/>
  <c r="N2981" i="38"/>
  <c r="N2978" i="38"/>
  <c r="N2974" i="38"/>
  <c r="N2970" i="38"/>
  <c r="N2966" i="38"/>
  <c r="N2962" i="38"/>
  <c r="N2958" i="38"/>
  <c r="N2954" i="38"/>
  <c r="N2950" i="38"/>
  <c r="N2947" i="38"/>
  <c r="N2943" i="38"/>
  <c r="N2938" i="38"/>
  <c r="N2934" i="38"/>
  <c r="N2930" i="38"/>
  <c r="N2923" i="38"/>
  <c r="N2918" i="38"/>
  <c r="N3055" i="38"/>
  <c r="N2363" i="38"/>
  <c r="N2362" i="38"/>
  <c r="N2254" i="38"/>
  <c r="N1479" i="38"/>
  <c r="N1534" i="38"/>
  <c r="N1532" i="38"/>
  <c r="N1530" i="38"/>
  <c r="N1528" i="38"/>
  <c r="N1870" i="38"/>
  <c r="N1868" i="38"/>
  <c r="N1833" i="38"/>
  <c r="N1830" i="38"/>
  <c r="N1822" i="38"/>
  <c r="N2198" i="38"/>
  <c r="N2196" i="38"/>
  <c r="N2194" i="38"/>
  <c r="N2192" i="38"/>
  <c r="N2190" i="38"/>
  <c r="N2188" i="38"/>
  <c r="N2342" i="38"/>
  <c r="N2595" i="38"/>
  <c r="N2593" i="38"/>
  <c r="N2591" i="38"/>
  <c r="N2589" i="38"/>
  <c r="N2587" i="38"/>
  <c r="N2585" i="38"/>
  <c r="N2581" i="38"/>
  <c r="N1872" i="38"/>
  <c r="N2345" i="38"/>
  <c r="N1877" i="38"/>
  <c r="N4030" i="38"/>
  <c r="N1884" i="38"/>
  <c r="N3449" i="38"/>
  <c r="N1886" i="38"/>
  <c r="N1832" i="38"/>
  <c r="N2381" i="38"/>
  <c r="N1503" i="38"/>
  <c r="N2065" i="38"/>
  <c r="N2064" i="38"/>
  <c r="N1894" i="38"/>
  <c r="N1898" i="38"/>
  <c r="N2155" i="38"/>
  <c r="N2153" i="38"/>
  <c r="N2151" i="38"/>
  <c r="N2149" i="38"/>
  <c r="N2147" i="38"/>
  <c r="N2145" i="38"/>
  <c r="N2143" i="38"/>
  <c r="N2141" i="38"/>
  <c r="N3413" i="38"/>
  <c r="N3398" i="38"/>
  <c r="N1817" i="38"/>
  <c r="N1624" i="38"/>
  <c r="N154" i="38"/>
  <c r="N1674" i="38"/>
  <c r="N2285" i="38"/>
  <c r="N3066" i="38"/>
  <c r="N2390" i="38"/>
  <c r="N2386" i="38"/>
  <c r="N1538" i="38"/>
  <c r="N2343" i="38"/>
  <c r="N2439" i="38"/>
  <c r="N2580" i="38"/>
  <c r="N1599" i="38"/>
  <c r="N1907" i="38"/>
  <c r="N1493" i="38"/>
  <c r="N1491" i="38"/>
  <c r="N1489" i="38"/>
  <c r="N1487" i="38"/>
  <c r="N1485" i="38"/>
  <c r="N2372" i="38"/>
  <c r="N1630" i="38"/>
  <c r="N2578" i="38"/>
  <c r="N2432" i="38"/>
  <c r="N2435" i="38"/>
  <c r="N2207" i="38"/>
  <c r="N2370" i="38"/>
  <c r="N2532" i="38"/>
  <c r="N2528" i="38"/>
  <c r="N1783" i="38"/>
  <c r="N3354" i="38"/>
  <c r="N2442" i="38"/>
  <c r="N2443" i="38"/>
  <c r="N1733" i="38"/>
  <c r="N1664" i="38"/>
  <c r="N3952" i="38"/>
  <c r="N3946" i="38"/>
  <c r="N3944" i="38"/>
  <c r="N1914" i="38"/>
  <c r="N1918" i="38"/>
  <c r="N3931" i="38"/>
  <c r="N3900" i="38"/>
  <c r="N3962" i="38"/>
  <c r="N3960" i="38"/>
  <c r="N3958" i="38"/>
  <c r="N3956" i="38"/>
  <c r="N3954" i="38"/>
  <c r="N3929" i="38"/>
  <c r="N3927" i="38"/>
  <c r="N3925" i="38"/>
  <c r="N3072" i="38"/>
  <c r="N1505" i="38"/>
  <c r="N2896" i="38"/>
  <c r="N2894" i="38"/>
  <c r="N2892" i="38"/>
  <c r="N2890" i="38"/>
  <c r="N2888" i="38"/>
  <c r="N2886" i="38"/>
  <c r="N1921" i="38"/>
  <c r="N3426" i="38"/>
  <c r="N2699" i="38"/>
  <c r="N3082" i="38"/>
  <c r="N3080" i="38"/>
  <c r="N3078" i="38"/>
  <c r="N1938" i="38"/>
  <c r="N1936" i="38"/>
  <c r="N1934" i="38"/>
  <c r="N1932" i="38"/>
  <c r="N1930" i="38"/>
  <c r="N2176" i="38"/>
  <c r="N2174" i="38"/>
  <c r="N2172" i="38"/>
  <c r="N2170" i="38"/>
  <c r="N2168" i="38"/>
  <c r="N2166" i="38"/>
  <c r="N3451" i="38"/>
  <c r="N1945" i="38"/>
  <c r="N1943" i="38"/>
  <c r="N1941" i="38"/>
  <c r="N1939" i="38"/>
  <c r="N3083" i="38"/>
  <c r="N3084" i="38"/>
  <c r="N3091" i="38"/>
  <c r="N3089" i="38"/>
  <c r="N3086" i="38"/>
  <c r="N2178" i="38"/>
  <c r="N3674" i="38"/>
  <c r="N2707" i="38"/>
  <c r="N2705" i="38"/>
  <c r="N2703" i="38"/>
  <c r="N1506" i="38"/>
  <c r="N1947" i="38"/>
  <c r="N2897" i="38"/>
  <c r="N2898" i="38"/>
  <c r="N3110" i="38"/>
  <c r="N3108" i="38"/>
  <c r="N3106" i="38"/>
  <c r="N3104" i="38"/>
  <c r="N3102" i="38"/>
  <c r="N3100" i="38"/>
  <c r="N3098" i="38"/>
  <c r="N3096" i="38"/>
  <c r="N3794" i="38"/>
  <c r="N3637" i="38"/>
  <c r="N3427" i="38"/>
  <c r="M2034" i="38"/>
  <c r="N3726" i="38"/>
  <c r="N4036" i="38"/>
  <c r="N3548" i="38"/>
  <c r="N3638" i="38"/>
  <c r="N3132" i="38"/>
  <c r="N4037" i="38"/>
  <c r="N3768" i="38"/>
  <c r="N3764" i="38"/>
  <c r="N3760" i="38"/>
  <c r="N3542" i="38"/>
  <c r="N3128" i="38"/>
  <c r="N3123" i="38"/>
  <c r="N3761" i="38"/>
  <c r="N2803" i="38"/>
  <c r="N2799" i="38"/>
  <c r="N3138" i="38"/>
  <c r="N3134" i="38"/>
  <c r="N2186" i="38"/>
  <c r="N2319" i="38"/>
  <c r="N2039" i="38"/>
  <c r="N2184" i="38"/>
  <c r="N2402" i="38"/>
  <c r="N2454" i="38"/>
  <c r="N2489" i="38"/>
  <c r="N2250" i="38"/>
  <c r="N2477" i="38"/>
  <c r="N2468" i="38"/>
  <c r="N1775" i="38"/>
  <c r="N3353" i="38"/>
  <c r="N1460" i="38"/>
  <c r="N1455" i="38"/>
  <c r="N1764" i="38"/>
  <c r="N1760" i="38"/>
  <c r="N1756" i="38"/>
  <c r="N1750" i="38"/>
  <c r="N1744" i="38"/>
  <c r="N1736" i="38"/>
  <c r="N1725" i="38"/>
  <c r="N1675" i="38"/>
  <c r="N1670" i="38"/>
  <c r="N1661" i="38"/>
  <c r="N1635" i="38"/>
  <c r="N1625" i="38"/>
  <c r="N1618" i="38"/>
  <c r="N1610" i="38"/>
  <c r="N1606" i="38"/>
  <c r="N1600" i="38"/>
  <c r="N1593" i="38"/>
  <c r="N1587" i="38"/>
  <c r="N1581" i="38"/>
  <c r="N1575" i="38"/>
  <c r="N1568" i="38"/>
  <c r="N1561" i="38"/>
  <c r="N1556" i="38"/>
  <c r="N2339" i="38"/>
  <c r="N2332" i="38"/>
  <c r="N2357" i="38"/>
  <c r="N2674" i="38"/>
  <c r="N2668" i="38"/>
  <c r="N2660" i="38"/>
  <c r="N3564" i="38"/>
  <c r="N3578" i="38"/>
  <c r="N3667" i="38"/>
  <c r="N3722" i="38"/>
  <c r="N3808" i="38"/>
  <c r="N251" i="38"/>
  <c r="N3901" i="38"/>
  <c r="N2693" i="38"/>
  <c r="N3809" i="38"/>
  <c r="N2011" i="38"/>
  <c r="N2044" i="38"/>
  <c r="N2046" i="38"/>
  <c r="N2130" i="38"/>
  <c r="N2423" i="38"/>
  <c r="N3414" i="38"/>
  <c r="N2120" i="38"/>
  <c r="N2124" i="38"/>
  <c r="N2128" i="38"/>
  <c r="N2283" i="38"/>
  <c r="N3405" i="38"/>
  <c r="N1448" i="38"/>
  <c r="N1444" i="38"/>
  <c r="N1440" i="38"/>
  <c r="N1438" i="38"/>
  <c r="N1714" i="38"/>
  <c r="N1712" i="38"/>
  <c r="N1708" i="38"/>
  <c r="N1704" i="38"/>
  <c r="N1702" i="38"/>
  <c r="N1700" i="38"/>
  <c r="N1696" i="38"/>
  <c r="N1689" i="38"/>
  <c r="N1682" i="38"/>
  <c r="N1658" i="38"/>
  <c r="N1654" i="38"/>
  <c r="N1650" i="38"/>
  <c r="N1645" i="38"/>
  <c r="N1641" i="38"/>
  <c r="N2534" i="38"/>
  <c r="N2564" i="38"/>
  <c r="N2615" i="38"/>
  <c r="N3444" i="38"/>
  <c r="N3441" i="38"/>
  <c r="N3339" i="38"/>
  <c r="N2694" i="38"/>
  <c r="N2690" i="38"/>
  <c r="N2688" i="38"/>
  <c r="N2686" i="38"/>
  <c r="N2684" i="38"/>
  <c r="N2682" i="38"/>
  <c r="N2680" i="38"/>
  <c r="N2677" i="38"/>
  <c r="N2624" i="38"/>
  <c r="N3584" i="38"/>
  <c r="N3621" i="38"/>
  <c r="N3634" i="38"/>
  <c r="M3693" i="38"/>
  <c r="N3717" i="38"/>
  <c r="N3713" i="38"/>
  <c r="N3902" i="38"/>
  <c r="N4023" i="38"/>
  <c r="N4020" i="38"/>
  <c r="N4021" i="38"/>
  <c r="N230" i="38"/>
  <c r="N288" i="38"/>
  <c r="N3052" i="38"/>
  <c r="N3048" i="38"/>
  <c r="N3044" i="38"/>
  <c r="N3040" i="38"/>
  <c r="N3035" i="38"/>
  <c r="N3032" i="38"/>
  <c r="N3023" i="38"/>
  <c r="N3020" i="38"/>
  <c r="N3016" i="38"/>
  <c r="N3012" i="38"/>
  <c r="N3008" i="38"/>
  <c r="N3004" i="38"/>
  <c r="N3000" i="38"/>
  <c r="N2996" i="38"/>
  <c r="N2992" i="38"/>
  <c r="N2988" i="38"/>
  <c r="N2984" i="38"/>
  <c r="N2980" i="38"/>
  <c r="N2977" i="38"/>
  <c r="N2973" i="38"/>
  <c r="N2969" i="38"/>
  <c r="N2965" i="38"/>
  <c r="N2961" i="38"/>
  <c r="N2957" i="38"/>
  <c r="N2949" i="38"/>
  <c r="N2946" i="38"/>
  <c r="N2942" i="38"/>
  <c r="N2937" i="38"/>
  <c r="N2933" i="38"/>
  <c r="N2929" i="38"/>
  <c r="N2926" i="38"/>
  <c r="N2922" i="38"/>
  <c r="N2917" i="38"/>
  <c r="N1797" i="38"/>
  <c r="N2298" i="38"/>
  <c r="N2252" i="38"/>
  <c r="N2596" i="38"/>
  <c r="N1481" i="38"/>
  <c r="N1864" i="38"/>
  <c r="N1862" i="38"/>
  <c r="N1858" i="38"/>
  <c r="N1856" i="38"/>
  <c r="N1854" i="38"/>
  <c r="N1852" i="38"/>
  <c r="N1850" i="38"/>
  <c r="N1848" i="38"/>
  <c r="N1846" i="38"/>
  <c r="N1844" i="38"/>
  <c r="N1842" i="38"/>
  <c r="N1839" i="38"/>
  <c r="N1837" i="38"/>
  <c r="N1835" i="38"/>
  <c r="N1824" i="38"/>
  <c r="N1820" i="38"/>
  <c r="N1813" i="38"/>
  <c r="N2056" i="38"/>
  <c r="N2054" i="38"/>
  <c r="N2052" i="38"/>
  <c r="N2050" i="38"/>
  <c r="N2048" i="38"/>
  <c r="N2112" i="38"/>
  <c r="N2110" i="38"/>
  <c r="N2597" i="38"/>
  <c r="N2013" i="38"/>
  <c r="N1873" i="38"/>
  <c r="N3056" i="38"/>
  <c r="N1880" i="38"/>
  <c r="N1878" i="38"/>
  <c r="N1874" i="38"/>
  <c r="N2063" i="38"/>
  <c r="N1885" i="38"/>
  <c r="N3063" i="38"/>
  <c r="N1544" i="38"/>
  <c r="N2566" i="38"/>
  <c r="N1888" i="38"/>
  <c r="N2139" i="38"/>
  <c r="N3547" i="38"/>
  <c r="N2384" i="38"/>
  <c r="N2380" i="38"/>
  <c r="N1892" i="38"/>
  <c r="N1614" i="38"/>
  <c r="N1897" i="38"/>
  <c r="N3409" i="38"/>
  <c r="N3410" i="38"/>
  <c r="N2284" i="38"/>
  <c r="N1905" i="38"/>
  <c r="N1903" i="38"/>
  <c r="N1901" i="38"/>
  <c r="N2377" i="38"/>
  <c r="N1906" i="38"/>
  <c r="N2389" i="38"/>
  <c r="N2385" i="38"/>
  <c r="N1535" i="38"/>
  <c r="N2059" i="38"/>
  <c r="N2132" i="38"/>
  <c r="N2333" i="38"/>
  <c r="N1649" i="38"/>
  <c r="N2626" i="38"/>
  <c r="N1841" i="38"/>
  <c r="N1501" i="38"/>
  <c r="N1499" i="38"/>
  <c r="N1497" i="38"/>
  <c r="N1908" i="38"/>
  <c r="N2286" i="38"/>
  <c r="N2205" i="38"/>
  <c r="N2941" i="38"/>
  <c r="N3447" i="38"/>
  <c r="N3446" i="38"/>
  <c r="N2434" i="38"/>
  <c r="N2441" i="38"/>
  <c r="N2437" i="38"/>
  <c r="N16" i="38"/>
  <c r="N3060" i="38"/>
  <c r="N3061" i="38"/>
  <c r="N1916" i="38"/>
  <c r="N2163" i="38"/>
  <c r="N2161" i="38"/>
  <c r="N2159" i="38"/>
  <c r="N2157" i="38"/>
  <c r="N2541" i="38"/>
  <c r="N3070" i="38"/>
  <c r="N1545" i="38"/>
  <c r="N2347" i="38"/>
  <c r="N3523" i="38"/>
  <c r="N4001" i="38"/>
  <c r="N2276" i="38"/>
  <c r="N2493" i="38"/>
  <c r="N3516" i="38"/>
  <c r="N2701" i="38"/>
  <c r="N1507" i="38"/>
  <c r="N3356" i="38"/>
  <c r="N2793" i="38"/>
  <c r="N3120" i="38"/>
  <c r="N3118" i="38"/>
  <c r="N3116" i="38"/>
  <c r="N3114" i="38"/>
  <c r="N3112" i="38"/>
  <c r="N3093" i="38"/>
  <c r="N3465" i="38"/>
  <c r="N3463" i="38"/>
  <c r="N3461" i="38"/>
  <c r="N3459" i="38"/>
  <c r="N3457" i="38"/>
  <c r="N3455" i="38"/>
  <c r="N3453" i="38"/>
  <c r="N2813" i="38"/>
  <c r="N2811" i="38"/>
  <c r="N2809" i="38"/>
  <c r="N2807" i="38"/>
  <c r="N2796" i="38"/>
  <c r="N2794" i="38"/>
  <c r="N3537" i="38"/>
  <c r="N3539" i="38"/>
  <c r="N3541" i="38"/>
  <c r="N3131" i="38"/>
  <c r="N3129" i="38"/>
  <c r="N3127" i="38"/>
  <c r="N3124" i="38"/>
  <c r="N3359" i="38"/>
  <c r="N3357" i="38"/>
  <c r="N3774" i="38"/>
  <c r="N3767" i="38"/>
  <c r="N3763" i="38"/>
  <c r="N3759" i="38"/>
  <c r="N2804" i="38"/>
  <c r="N2802" i="38"/>
  <c r="N2800" i="38"/>
  <c r="N2798" i="38"/>
  <c r="N4039" i="38"/>
  <c r="N3137" i="38"/>
  <c r="N3796" i="38"/>
  <c r="N3135" i="38"/>
  <c r="N3543" i="38"/>
  <c r="N3125" i="38"/>
  <c r="N3358" i="38"/>
  <c r="N3765" i="38"/>
  <c r="N3751" i="38"/>
  <c r="N2805" i="38"/>
  <c r="N2801" i="38"/>
  <c r="N2797" i="38"/>
  <c r="N3617" i="38"/>
  <c r="N2041" i="38"/>
  <c r="N2228" i="38"/>
  <c r="N2398" i="38"/>
  <c r="N2408" i="38"/>
  <c r="N2458" i="38"/>
  <c r="N2473" i="38"/>
  <c r="N1240" i="38"/>
  <c r="N2470" i="38"/>
  <c r="N2236" i="38"/>
  <c r="N1772" i="38"/>
  <c r="N1458" i="38"/>
  <c r="N1453" i="38"/>
  <c r="N1766" i="38"/>
  <c r="N1762" i="38"/>
  <c r="N1758" i="38"/>
  <c r="N1752" i="38"/>
  <c r="N1748" i="38"/>
  <c r="N1742" i="38"/>
  <c r="N1738" i="38"/>
  <c r="N1729" i="38"/>
  <c r="N1721" i="38"/>
  <c r="N1717" i="38"/>
  <c r="N1672" i="38"/>
  <c r="N1666" i="38"/>
  <c r="N1637" i="38"/>
  <c r="N1631" i="38"/>
  <c r="N1622" i="38"/>
  <c r="N1615" i="38"/>
  <c r="N1608" i="38"/>
  <c r="N1602" i="38"/>
  <c r="N1595" i="38"/>
  <c r="N1589" i="38"/>
  <c r="N1583" i="38"/>
  <c r="N1577" i="38"/>
  <c r="N1570" i="38"/>
  <c r="N1566" i="38"/>
  <c r="N1558" i="38"/>
  <c r="N2103" i="38"/>
  <c r="N2337" i="38"/>
  <c r="N2330" i="38"/>
  <c r="N2355" i="38"/>
  <c r="N2537" i="38"/>
  <c r="N2678" i="38"/>
  <c r="N2672" i="38"/>
  <c r="N2666" i="38"/>
  <c r="N2662" i="38"/>
  <c r="N2656" i="38"/>
  <c r="N2652" i="38"/>
  <c r="N2648" i="38"/>
  <c r="N2644" i="38"/>
  <c r="N2640" i="38"/>
  <c r="N2636" i="38"/>
  <c r="N2632" i="38"/>
  <c r="N3580" i="38"/>
  <c r="N3623" i="38"/>
  <c r="N3984" i="38"/>
  <c r="N266" i="38"/>
  <c r="N3982" i="38"/>
  <c r="N3585" i="38"/>
  <c r="N2227" i="38"/>
  <c r="N2425" i="38"/>
  <c r="N2009" i="38"/>
  <c r="N2118" i="38"/>
  <c r="N2122" i="38"/>
  <c r="N2126" i="38"/>
  <c r="N2223" i="38"/>
  <c r="N2304" i="38"/>
  <c r="N3677" i="38"/>
  <c r="N99" i="38"/>
  <c r="N1450" i="38"/>
  <c r="N1446" i="38"/>
  <c r="N1442" i="38"/>
  <c r="N1768" i="38"/>
  <c r="N1710" i="38"/>
  <c r="N1706" i="38"/>
  <c r="N1698" i="38"/>
  <c r="N1694" i="38"/>
  <c r="N1691" i="38"/>
  <c r="N1686" i="38"/>
  <c r="N1684" i="38"/>
  <c r="N1680" i="38"/>
  <c r="N1656" i="38"/>
  <c r="N1652" i="38"/>
  <c r="N1647" i="38"/>
  <c r="N1643" i="38"/>
  <c r="N1639" i="38"/>
  <c r="N1553" i="38"/>
  <c r="N2530" i="38"/>
  <c r="N2562" i="38"/>
  <c r="N3448" i="38"/>
  <c r="N3442" i="38"/>
  <c r="N3439" i="38"/>
  <c r="N2692" i="38"/>
  <c r="N3526" i="38"/>
  <c r="N3582" i="38"/>
  <c r="N3622" i="38"/>
  <c r="N3647" i="38"/>
  <c r="N3719" i="38"/>
  <c r="N3715" i="38"/>
  <c r="N3781" i="38"/>
  <c r="N3779" i="38"/>
  <c r="N3807" i="38"/>
  <c r="N3837" i="38"/>
  <c r="N4034" i="38"/>
  <c r="N4027" i="38"/>
  <c r="N4018" i="38"/>
  <c r="N143" i="38"/>
  <c r="N261" i="38"/>
  <c r="N272" i="38"/>
  <c r="N2107" i="38"/>
  <c r="N2361" i="38"/>
  <c r="N2696" i="38"/>
  <c r="N3586" i="38"/>
  <c r="N3659" i="38"/>
  <c r="N3748" i="38"/>
  <c r="N1787" i="38"/>
  <c r="N1778" i="38"/>
  <c r="N1785" i="38"/>
  <c r="N1788" i="38"/>
  <c r="N1468" i="38"/>
  <c r="N1469" i="38"/>
  <c r="N1790" i="38"/>
  <c r="N2135" i="38"/>
  <c r="N2953" i="38"/>
  <c r="N3581" i="38"/>
  <c r="N3720" i="38"/>
  <c r="N3723" i="38"/>
  <c r="N3788" i="38"/>
  <c r="N2185" i="38"/>
  <c r="N2036" i="38"/>
  <c r="N2038" i="38"/>
  <c r="N2040" i="38"/>
  <c r="N2042" i="38"/>
  <c r="N2229" i="38"/>
  <c r="N2397" i="38"/>
  <c r="N2401" i="38"/>
  <c r="N2403" i="38"/>
  <c r="N2406" i="38"/>
  <c r="N2409" i="38"/>
  <c r="N2455" i="38"/>
  <c r="N2457" i="38"/>
  <c r="N2459" i="38"/>
  <c r="N2490" i="38"/>
  <c r="N2248" i="38"/>
  <c r="N2474" i="38"/>
  <c r="N2476" i="38"/>
  <c r="N2467" i="38"/>
  <c r="N2469" i="38"/>
  <c r="N2471" i="38"/>
  <c r="N1773" i="38"/>
  <c r="N1767" i="38"/>
  <c r="N1459" i="38"/>
  <c r="N1456" i="38"/>
  <c r="N1454" i="38"/>
  <c r="N1765" i="38"/>
  <c r="N1763" i="38"/>
  <c r="N1759" i="38"/>
  <c r="N1757" i="38"/>
  <c r="N1755" i="38"/>
  <c r="N1753" i="38"/>
  <c r="N1751" i="38"/>
  <c r="N1749" i="38"/>
  <c r="N1747" i="38"/>
  <c r="N1745" i="38"/>
  <c r="N1743" i="38"/>
  <c r="N1741" i="38"/>
  <c r="N1739" i="38"/>
  <c r="N1737" i="38"/>
  <c r="N1735" i="38"/>
  <c r="N1732" i="38"/>
  <c r="N1730" i="38"/>
  <c r="N1726" i="38"/>
  <c r="N1724" i="38"/>
  <c r="N1722" i="38"/>
  <c r="N1720" i="38"/>
  <c r="N1718" i="38"/>
  <c r="N1716" i="38"/>
  <c r="N1676" i="38"/>
  <c r="N1673" i="38"/>
  <c r="N1671" i="38"/>
  <c r="N1669" i="38"/>
  <c r="N1667" i="38"/>
  <c r="N1665" i="38"/>
  <c r="N1662" i="38"/>
  <c r="N1660" i="38"/>
  <c r="N1638" i="38"/>
  <c r="N1636" i="38"/>
  <c r="N1634" i="38"/>
  <c r="N1632" i="38"/>
  <c r="N1628" i="38"/>
  <c r="N1626" i="38"/>
  <c r="N1623" i="38"/>
  <c r="N1621" i="38"/>
  <c r="N1619" i="38"/>
  <c r="N1616" i="38"/>
  <c r="N1613" i="38"/>
  <c r="N1611" i="38"/>
  <c r="N1609" i="38"/>
  <c r="N1607" i="38"/>
  <c r="N1605" i="38"/>
  <c r="N1603" i="38"/>
  <c r="N1601" i="38"/>
  <c r="N1598" i="38"/>
  <c r="N1596" i="38"/>
  <c r="N1594" i="38"/>
  <c r="N1592" i="38"/>
  <c r="N1590" i="38"/>
  <c r="N1588" i="38"/>
  <c r="N1586" i="38"/>
  <c r="N1584" i="38"/>
  <c r="N1582" i="38"/>
  <c r="N1580" i="38"/>
  <c r="N1578" i="38"/>
  <c r="N1576" i="38"/>
  <c r="N1574" i="38"/>
  <c r="N1571" i="38"/>
  <c r="N1569" i="38"/>
  <c r="N1567" i="38"/>
  <c r="N1564" i="38"/>
  <c r="N1562" i="38"/>
  <c r="N1559" i="38"/>
  <c r="N1557" i="38"/>
  <c r="N2104" i="38"/>
  <c r="N2340" i="38"/>
  <c r="N2338" i="38"/>
  <c r="N2336" i="38"/>
  <c r="N2331" i="38"/>
  <c r="N2360" i="38"/>
  <c r="N2358" i="38"/>
  <c r="N2354" i="38"/>
  <c r="N2538" i="38"/>
  <c r="N2536" i="38"/>
  <c r="N2523" i="38"/>
  <c r="N3675" i="38"/>
  <c r="N3425" i="38"/>
  <c r="N3422" i="38"/>
  <c r="N2676" i="38"/>
  <c r="N2675" i="38"/>
  <c r="N2673" i="38"/>
  <c r="N2671" i="38"/>
  <c r="N2669" i="38"/>
  <c r="N2667" i="38"/>
  <c r="N2665" i="38"/>
  <c r="N2663" i="38"/>
  <c r="N2661" i="38"/>
  <c r="N2659" i="38"/>
  <c r="N2657" i="38"/>
  <c r="N2655" i="38"/>
  <c r="N2653" i="38"/>
  <c r="N2651" i="38"/>
  <c r="N2649" i="38"/>
  <c r="N2647" i="38"/>
  <c r="N2645" i="38"/>
  <c r="N2643" i="38"/>
  <c r="N2641" i="38"/>
  <c r="N2639" i="38"/>
  <c r="N2637" i="38"/>
  <c r="N2635" i="38"/>
  <c r="N2633" i="38"/>
  <c r="N2631" i="38"/>
  <c r="N2629" i="38"/>
  <c r="N3565" i="38"/>
  <c r="N3579" i="38"/>
  <c r="N3577" i="38"/>
  <c r="N3575" i="38"/>
  <c r="N3601" i="38"/>
  <c r="N3615" i="38"/>
  <c r="N3668" i="38"/>
  <c r="N3666" i="38"/>
  <c r="N3676" i="38"/>
  <c r="N3721" i="38"/>
  <c r="N3826" i="38"/>
  <c r="N3806" i="38"/>
  <c r="N3827" i="38"/>
  <c r="N3985" i="38"/>
  <c r="N3983" i="38"/>
  <c r="N4002" i="38"/>
  <c r="N234" i="38"/>
  <c r="N164" i="38"/>
  <c r="N254" i="38"/>
  <c r="N279" i="38"/>
  <c r="N410" i="38"/>
  <c r="N1522" i="38"/>
  <c r="N1524" i="38"/>
  <c r="N1526" i="38"/>
  <c r="N1799" i="38"/>
  <c r="N1801" i="38"/>
  <c r="N1803" i="38"/>
  <c r="N1805" i="38"/>
  <c r="N1807" i="38"/>
  <c r="N1809" i="38"/>
  <c r="N2269" i="38"/>
  <c r="N3812" i="38"/>
  <c r="N1461" i="38"/>
  <c r="N1463" i="38"/>
  <c r="N1465" i="38"/>
  <c r="N1777" i="38"/>
  <c r="N1779" i="38"/>
  <c r="N1784" i="38"/>
  <c r="N1786" i="38"/>
  <c r="N2134" i="38"/>
  <c r="N2259" i="38"/>
  <c r="M1301" i="38"/>
  <c r="N3053" i="38"/>
  <c r="N3051" i="38"/>
  <c r="N3047" i="38"/>
  <c r="N3043" i="38"/>
  <c r="N3039" i="38"/>
  <c r="N3034" i="38"/>
  <c r="N3031" i="38"/>
  <c r="N3027" i="38"/>
  <c r="N3019" i="38"/>
  <c r="N3015" i="38"/>
  <c r="N3011" i="38"/>
  <c r="N3007" i="38"/>
  <c r="N3003" i="38"/>
  <c r="N2999" i="38"/>
  <c r="N2995" i="38"/>
  <c r="N2991" i="38"/>
  <c r="N2987" i="38"/>
  <c r="N2983" i="38"/>
  <c r="N2979" i="38"/>
  <c r="N2976" i="38"/>
  <c r="N2972" i="38"/>
  <c r="N2968" i="38"/>
  <c r="N2964" i="38"/>
  <c r="N2960" i="38"/>
  <c r="N2956" i="38"/>
  <c r="N2952" i="38"/>
  <c r="N2948" i="38"/>
  <c r="N2945" i="38"/>
  <c r="N2940" i="38"/>
  <c r="N2936" i="38"/>
  <c r="N2932" i="38"/>
  <c r="N2928" i="38"/>
  <c r="N2925" i="38"/>
  <c r="N2921" i="38"/>
  <c r="N1798" i="38"/>
  <c r="N1796" i="38"/>
  <c r="M2316" i="38"/>
  <c r="N1194" i="38"/>
  <c r="N2108" i="38"/>
  <c r="N2461" i="38"/>
  <c r="N1541" i="38"/>
  <c r="N1533" i="38"/>
  <c r="N1531" i="38"/>
  <c r="N1529" i="38"/>
  <c r="N1871" i="38"/>
  <c r="N1869" i="38"/>
  <c r="N1866" i="38"/>
  <c r="N1834" i="38"/>
  <c r="N1831" i="38"/>
  <c r="N1829" i="38"/>
  <c r="N2197" i="38"/>
  <c r="N2195" i="38"/>
  <c r="N2193" i="38"/>
  <c r="N2191" i="38"/>
  <c r="N2189" i="38"/>
  <c r="N2187" i="38"/>
  <c r="N2594" i="38"/>
  <c r="N2592" i="38"/>
  <c r="N2590" i="38"/>
  <c r="N2588" i="38"/>
  <c r="N2586" i="38"/>
  <c r="N2579" i="38"/>
  <c r="N1875" i="38"/>
  <c r="N1543" i="38"/>
  <c r="N3058" i="38"/>
  <c r="N2243" i="38"/>
  <c r="N1883" i="38"/>
  <c r="N3838" i="38"/>
  <c r="N3450" i="38"/>
  <c r="N1687" i="38"/>
  <c r="N2608" i="38"/>
  <c r="N2383" i="38"/>
  <c r="N2379" i="38"/>
  <c r="N2533" i="38"/>
  <c r="N1896" i="38"/>
  <c r="N2156" i="38"/>
  <c r="N2154" i="38"/>
  <c r="N2152" i="38"/>
  <c r="N2150" i="38"/>
  <c r="N2148" i="38"/>
  <c r="N2146" i="38"/>
  <c r="N2144" i="38"/>
  <c r="N2142" i="38"/>
  <c r="N2140" i="38"/>
  <c r="N3408" i="38"/>
  <c r="N1472" i="38"/>
  <c r="N2388" i="38"/>
  <c r="N2131" i="38"/>
  <c r="N2264" i="38"/>
  <c r="N2447" i="38"/>
  <c r="N1861" i="38"/>
  <c r="N1780" i="38"/>
  <c r="N1565" i="38"/>
  <c r="N1774" i="38"/>
  <c r="N2061" i="38"/>
  <c r="N1782" i="38"/>
  <c r="N2584" i="38"/>
  <c r="N1494" i="38"/>
  <c r="N1492" i="38"/>
  <c r="N1490" i="38"/>
  <c r="N1488" i="38"/>
  <c r="N1486" i="38"/>
  <c r="N1484" i="38"/>
  <c r="N2373" i="38"/>
  <c r="N1912" i="38"/>
  <c r="N1911" i="38"/>
  <c r="N2209" i="38"/>
  <c r="N1728" i="38"/>
  <c r="N2529" i="38"/>
  <c r="N2318" i="38"/>
  <c r="N2627" i="38"/>
  <c r="N3792" i="38"/>
  <c r="N2433" i="38"/>
  <c r="N2436" i="38"/>
  <c r="N3785" i="38"/>
  <c r="N1457" i="38"/>
  <c r="N3024" i="38"/>
  <c r="N3947" i="38"/>
  <c r="N3945" i="38"/>
  <c r="N3943" i="38"/>
  <c r="N1915" i="38"/>
  <c r="N3963" i="38"/>
  <c r="N3961" i="38"/>
  <c r="N3959" i="38"/>
  <c r="N3957" i="38"/>
  <c r="N3955" i="38"/>
  <c r="N3953" i="38"/>
  <c r="N3930" i="38"/>
  <c r="N3928" i="38"/>
  <c r="N3926" i="38"/>
  <c r="N3073" i="38"/>
  <c r="N1928" i="38"/>
  <c r="N2895" i="38"/>
  <c r="N2893" i="38"/>
  <c r="N2891" i="38"/>
  <c r="N2889" i="38"/>
  <c r="N2887" i="38"/>
  <c r="N3071" i="38"/>
  <c r="N1922" i="38"/>
  <c r="N2698" i="38"/>
  <c r="N3522" i="38"/>
  <c r="N3074" i="38"/>
  <c r="N3923" i="38"/>
  <c r="N3076" i="38"/>
  <c r="N3081" i="38"/>
  <c r="N3079" i="38"/>
  <c r="N3077" i="38"/>
  <c r="N1937" i="38"/>
  <c r="N1935" i="38"/>
  <c r="N1933" i="38"/>
  <c r="N1931" i="38"/>
  <c r="N2177" i="38"/>
  <c r="N2175" i="38"/>
  <c r="N2173" i="38"/>
  <c r="N2171" i="38"/>
  <c r="N2169" i="38"/>
  <c r="N2167" i="38"/>
  <c r="N2556" i="38"/>
  <c r="N2603" i="38"/>
  <c r="N1946" i="38"/>
  <c r="N1944" i="38"/>
  <c r="N1942" i="38"/>
  <c r="N1940" i="38"/>
  <c r="N3725" i="38"/>
  <c r="N3122" i="38"/>
  <c r="N3090" i="38"/>
  <c r="N3088" i="38"/>
  <c r="N3085" i="38"/>
  <c r="N2179" i="38"/>
  <c r="N2706" i="38"/>
  <c r="N2704" i="38"/>
  <c r="N2702" i="38"/>
  <c r="N3518" i="38"/>
  <c r="N2899" i="38"/>
  <c r="N3109" i="38"/>
  <c r="N3107" i="38"/>
  <c r="N3105" i="38"/>
  <c r="N3103" i="38"/>
  <c r="N3101" i="38"/>
  <c r="N3099" i="38"/>
  <c r="N3097" i="38"/>
  <c r="N3095" i="38"/>
  <c r="N3795" i="38"/>
  <c r="N3793" i="38"/>
  <c r="N3636" i="38"/>
  <c r="N2815" i="38"/>
  <c r="N2814" i="38"/>
  <c r="N3648" i="38"/>
  <c r="N3133" i="38"/>
  <c r="N3766" i="38"/>
  <c r="N3762" i="38"/>
  <c r="N3758" i="38"/>
  <c r="N3136" i="38"/>
  <c r="AJ1999" i="2"/>
  <c r="B2617" i="2"/>
  <c r="R2598" i="2"/>
  <c r="Q3816" i="2"/>
  <c r="R3644" i="2"/>
  <c r="M3327" i="38"/>
  <c r="N3327" i="38" s="1"/>
  <c r="Q3329" i="2"/>
  <c r="M3644" i="38"/>
  <c r="Q3644" i="2"/>
  <c r="R2550" i="2"/>
  <c r="R2551" i="2" s="1"/>
  <c r="R2785" i="2"/>
  <c r="R2876" i="2" s="1"/>
  <c r="M3964" i="38"/>
  <c r="N716" i="32"/>
  <c r="Q1445" i="2"/>
  <c r="N1439" i="38"/>
  <c r="R2023" i="2"/>
  <c r="N2466" i="38"/>
  <c r="N2613" i="38"/>
  <c r="M2617" i="38"/>
  <c r="M1401" i="38"/>
  <c r="N1401" i="38" s="1"/>
  <c r="M1406" i="38"/>
  <c r="N1406" i="38" s="1"/>
  <c r="Q2570" i="2"/>
  <c r="AJ2598" i="2"/>
  <c r="N2100" i="38"/>
  <c r="N2576" i="38"/>
  <c r="R2091" i="2"/>
  <c r="R2493" i="2"/>
  <c r="R2309" i="2"/>
  <c r="Q2007" i="2"/>
  <c r="AB2023" i="2"/>
  <c r="Q2006" i="38"/>
  <c r="N1761" i="38"/>
  <c r="N2310" i="38"/>
  <c r="S3794" i="2"/>
  <c r="N1520" i="38"/>
  <c r="X2343" i="2"/>
  <c r="K1949" i="32"/>
  <c r="R1541" i="2"/>
  <c r="AJ1541" i="2"/>
  <c r="Q2490" i="2"/>
  <c r="J3679" i="38"/>
  <c r="R3687" i="2"/>
  <c r="AG2565" i="2"/>
  <c r="AC2565" i="2"/>
  <c r="Y2565" i="2"/>
  <c r="U2565" i="2"/>
  <c r="R3989" i="2"/>
  <c r="R3990" i="2" s="1"/>
  <c r="Q3989" i="2"/>
  <c r="Q3990" i="2" s="1"/>
  <c r="R1416" i="2"/>
  <c r="R1429" i="2" s="1"/>
  <c r="AE2603" i="2"/>
  <c r="AH2343" i="2"/>
  <c r="AB2343" i="2"/>
  <c r="T2343" i="2"/>
  <c r="AF2540" i="2"/>
  <c r="AB2540" i="2"/>
  <c r="X2540" i="2"/>
  <c r="T2540" i="2"/>
  <c r="AJ2343" i="2"/>
  <c r="S2540" i="2"/>
  <c r="N818" i="32"/>
  <c r="N819" i="32" s="1"/>
  <c r="F342" i="39"/>
  <c r="J1422" i="32"/>
  <c r="P1616" i="32"/>
  <c r="N1912" i="32"/>
  <c r="L1422" i="32"/>
  <c r="L1536" i="32"/>
  <c r="J1935" i="32"/>
  <c r="M1935" i="32"/>
  <c r="L1494" i="32"/>
  <c r="P1949" i="32"/>
  <c r="P2121" i="32"/>
  <c r="K2121" i="32"/>
  <c r="N917" i="32"/>
  <c r="N924" i="32" s="1"/>
  <c r="P785" i="32"/>
  <c r="K785" i="32"/>
  <c r="Q1935" i="32"/>
  <c r="L1935" i="32"/>
  <c r="O1949" i="32"/>
  <c r="P1976" i="32"/>
  <c r="K1976" i="32"/>
  <c r="O1935" i="32"/>
  <c r="Q1949" i="32"/>
  <c r="L1949" i="32"/>
  <c r="M1238" i="38"/>
  <c r="M3974" i="38"/>
  <c r="M1239" i="38"/>
  <c r="M3975" i="38"/>
  <c r="M1241" i="38"/>
  <c r="Q935" i="32"/>
  <c r="N2098" i="32"/>
  <c r="N2099" i="32" s="1"/>
  <c r="J1494" i="32"/>
  <c r="N287" i="32"/>
  <c r="P776" i="32"/>
  <c r="K776" i="32"/>
  <c r="J785" i="32"/>
  <c r="O1536" i="32"/>
  <c r="K1571" i="32"/>
  <c r="J1605" i="32"/>
  <c r="K1616" i="32"/>
  <c r="Q2121" i="32"/>
  <c r="L2121" i="32"/>
  <c r="N1349" i="32"/>
  <c r="N1931" i="32"/>
  <c r="N1935" i="32" s="1"/>
  <c r="J776" i="32"/>
  <c r="M776" i="32"/>
  <c r="Q776" i="32"/>
  <c r="M813" i="32"/>
  <c r="Q1005" i="32"/>
  <c r="P1605" i="32"/>
  <c r="P2086" i="32"/>
  <c r="K2086" i="32"/>
  <c r="O2086" i="32"/>
  <c r="J2121" i="32"/>
  <c r="F265" i="39"/>
  <c r="AI2343" i="2"/>
  <c r="AD2540" i="2"/>
  <c r="Z2540" i="2"/>
  <c r="V2540" i="2"/>
  <c r="AJ2565" i="2"/>
  <c r="AF2565" i="2"/>
  <c r="AB2565" i="2"/>
  <c r="X2565" i="2"/>
  <c r="T2565" i="2"/>
  <c r="AF1016" i="2"/>
  <c r="AB1016" i="2"/>
  <c r="X1016" i="2"/>
  <c r="T1016" i="2"/>
  <c r="AB2603" i="2"/>
  <c r="X2603" i="2"/>
  <c r="T2603" i="2"/>
  <c r="Q3533" i="2"/>
  <c r="M3540" i="38" s="1"/>
  <c r="AI2603" i="2"/>
  <c r="R3343" i="2"/>
  <c r="M3338" i="38"/>
  <c r="M3324" i="38"/>
  <c r="N3324" i="38" s="1"/>
  <c r="Q3395" i="2"/>
  <c r="M3402" i="38" s="1"/>
  <c r="Q3399" i="2"/>
  <c r="M3406" i="38" s="1"/>
  <c r="Q3397" i="2"/>
  <c r="M3404" i="38" s="1"/>
  <c r="Q3400" i="2"/>
  <c r="M3407" i="38" s="1"/>
  <c r="N745" i="32"/>
  <c r="N2182" i="32"/>
  <c r="N2183" i="32" s="1"/>
  <c r="N2027" i="32"/>
  <c r="N2028" i="32" s="1"/>
  <c r="N1877" i="32"/>
  <c r="N2120" i="32"/>
  <c r="P839" i="32"/>
  <c r="K839" i="32"/>
  <c r="P1536" i="32"/>
  <c r="K1536" i="32"/>
  <c r="Q1571" i="32"/>
  <c r="L1571" i="32"/>
  <c r="M1589" i="32"/>
  <c r="O1605" i="32"/>
  <c r="Q1616" i="32"/>
  <c r="L1616" i="32"/>
  <c r="P1935" i="32"/>
  <c r="J1949" i="32"/>
  <c r="M1949" i="32"/>
  <c r="O1976" i="32"/>
  <c r="N1401" i="32"/>
  <c r="N940" i="32"/>
  <c r="N935" i="32"/>
  <c r="N1406" i="32"/>
  <c r="N1612" i="32"/>
  <c r="N1616" i="32" s="1"/>
  <c r="N1594" i="32"/>
  <c r="N2085" i="32"/>
  <c r="N2086" i="32" s="1"/>
  <c r="J759" i="32"/>
  <c r="M759" i="32"/>
  <c r="O776" i="32"/>
  <c r="Q785" i="32"/>
  <c r="J839" i="32"/>
  <c r="P859" i="32"/>
  <c r="L1005" i="32"/>
  <c r="P1005" i="32"/>
  <c r="K1005" i="32"/>
  <c r="P1453" i="32"/>
  <c r="K1453" i="32"/>
  <c r="L1453" i="32"/>
  <c r="Q1976" i="32"/>
  <c r="J2086" i="32"/>
  <c r="M2086" i="32"/>
  <c r="E151" i="39"/>
  <c r="N2134" i="32"/>
  <c r="N2135" i="32" s="1"/>
  <c r="N1382" i="32"/>
  <c r="N1376" i="32"/>
  <c r="N1004" i="32"/>
  <c r="N1975" i="32"/>
  <c r="K759" i="32"/>
  <c r="O759" i="32"/>
  <c r="J859" i="32"/>
  <c r="M948" i="32"/>
  <c r="L985" i="32"/>
  <c r="Q1536" i="32"/>
  <c r="J1571" i="32"/>
  <c r="M1571" i="32"/>
  <c r="K1605" i="32"/>
  <c r="J1616" i="32"/>
  <c r="M1616" i="32"/>
  <c r="C25" i="66"/>
  <c r="R1566" i="2"/>
  <c r="R1808" i="2"/>
  <c r="AH2603" i="2"/>
  <c r="Z2603" i="2"/>
  <c r="V2603" i="2"/>
  <c r="R3691" i="2"/>
  <c r="R3701" i="2" s="1"/>
  <c r="A1365" i="38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B1358" i="2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AC2343" i="2"/>
  <c r="Y2343" i="2"/>
  <c r="U2343" i="2"/>
  <c r="AE2343" i="2"/>
  <c r="AA2343" i="2"/>
  <c r="W2343" i="2"/>
  <c r="AG2343" i="2"/>
  <c r="AF2502" i="2"/>
  <c r="AH1162" i="2"/>
  <c r="AD1162" i="2"/>
  <c r="Z1162" i="2"/>
  <c r="V1162" i="2"/>
  <c r="T2211" i="2"/>
  <c r="X2211" i="2"/>
  <c r="AB2211" i="2"/>
  <c r="AF2211" i="2"/>
  <c r="AJ2211" i="2"/>
  <c r="AH1265" i="2"/>
  <c r="AD1265" i="2"/>
  <c r="Z1265" i="2"/>
  <c r="V1265" i="2"/>
  <c r="AG2540" i="2"/>
  <c r="Y2540" i="2"/>
  <c r="AC2540" i="2"/>
  <c r="U2540" i="2"/>
  <c r="AF2603" i="2"/>
  <c r="AI2502" i="2"/>
  <c r="AG1265" i="2"/>
  <c r="AC1265" i="2"/>
  <c r="Y1265" i="2"/>
  <c r="U1265" i="2"/>
  <c r="AJ1016" i="2"/>
  <c r="AH2565" i="2"/>
  <c r="AD2565" i="2"/>
  <c r="Z2565" i="2"/>
  <c r="V2565" i="2"/>
  <c r="Q3740" i="2"/>
  <c r="M3747" i="38" s="1"/>
  <c r="AA3794" i="2"/>
  <c r="AC1123" i="2"/>
  <c r="AJ1265" i="2"/>
  <c r="AF1265" i="2"/>
  <c r="AB1265" i="2"/>
  <c r="X1265" i="2"/>
  <c r="T1265" i="2"/>
  <c r="AH1123" i="2"/>
  <c r="AE1123" i="2"/>
  <c r="R1860" i="2"/>
  <c r="AA1123" i="2"/>
  <c r="AD3794" i="2"/>
  <c r="Z3794" i="2"/>
  <c r="V3794" i="2"/>
  <c r="W2502" i="2"/>
  <c r="J3801" i="38"/>
  <c r="AF1162" i="2"/>
  <c r="AB1162" i="2"/>
  <c r="X1162" i="2"/>
  <c r="T1162" i="2"/>
  <c r="AI1123" i="2"/>
  <c r="W1123" i="2"/>
  <c r="S1123" i="2"/>
  <c r="AF2315" i="2"/>
  <c r="X2315" i="2"/>
  <c r="T2315" i="2"/>
  <c r="AH1016" i="2"/>
  <c r="AD1016" i="2"/>
  <c r="Z1016" i="2"/>
  <c r="V1016" i="2"/>
  <c r="Q3334" i="2"/>
  <c r="Q3343" i="2" s="1"/>
  <c r="V2502" i="2"/>
  <c r="T3794" i="2"/>
  <c r="AH3794" i="2"/>
  <c r="AG2502" i="2"/>
  <c r="AC2502" i="2"/>
  <c r="U2502" i="2"/>
  <c r="Q3404" i="2"/>
  <c r="M3411" i="38" s="1"/>
  <c r="Y2603" i="2"/>
  <c r="U2603" i="2"/>
  <c r="AI1016" i="2"/>
  <c r="AE1016" i="2"/>
  <c r="AA1016" i="2"/>
  <c r="W1016" i="2"/>
  <c r="S2211" i="2"/>
  <c r="W2211" i="2"/>
  <c r="AA2211" i="2"/>
  <c r="AE2211" i="2"/>
  <c r="AI2211" i="2"/>
  <c r="Z2502" i="2"/>
  <c r="AB2502" i="2"/>
  <c r="T2502" i="2"/>
  <c r="AE1162" i="2"/>
  <c r="W1162" i="2"/>
  <c r="AI1265" i="2"/>
  <c r="AE1265" i="2"/>
  <c r="AA1265" i="2"/>
  <c r="W1265" i="2"/>
  <c r="S1265" i="2"/>
  <c r="AI1162" i="2"/>
  <c r="AA1162" i="2"/>
  <c r="S1162" i="2"/>
  <c r="AD1123" i="2"/>
  <c r="Z1123" i="2"/>
  <c r="V1123" i="2"/>
  <c r="M3421" i="38"/>
  <c r="M3435" i="38" s="1"/>
  <c r="AJ2315" i="2"/>
  <c r="M3653" i="38"/>
  <c r="Q3648" i="2"/>
  <c r="M3804" i="38"/>
  <c r="N3805" i="38"/>
  <c r="AO1667" i="2"/>
  <c r="L3801" i="38"/>
  <c r="Y2315" i="2"/>
  <c r="Q1133" i="2"/>
  <c r="AG1016" i="2"/>
  <c r="AC1016" i="2"/>
  <c r="Y1016" i="2"/>
  <c r="U1016" i="2"/>
  <c r="U2211" i="2"/>
  <c r="Y2211" i="2"/>
  <c r="AC2211" i="2"/>
  <c r="AG2211" i="2"/>
  <c r="AG1123" i="2"/>
  <c r="Y1123" i="2"/>
  <c r="U1123" i="2"/>
  <c r="AI2565" i="2"/>
  <c r="AE2565" i="2"/>
  <c r="AA2565" i="2"/>
  <c r="W2565" i="2"/>
  <c r="S2565" i="2"/>
  <c r="AB2315" i="2"/>
  <c r="AE2502" i="2"/>
  <c r="S2502" i="2"/>
  <c r="Q4007" i="2"/>
  <c r="R4007" i="2"/>
  <c r="Q2350" i="38"/>
  <c r="M4017" i="38"/>
  <c r="O3801" i="38"/>
  <c r="X2502" i="2"/>
  <c r="R1133" i="2"/>
  <c r="R1134" i="2" s="1"/>
  <c r="AJ1123" i="2"/>
  <c r="AB1123" i="2"/>
  <c r="X1123" i="2"/>
  <c r="T1123" i="2"/>
  <c r="Y2502" i="2"/>
  <c r="M3746" i="38"/>
  <c r="K3801" i="38"/>
  <c r="Q2610" i="38"/>
  <c r="K2610" i="38"/>
  <c r="P2572" i="38"/>
  <c r="Q3801" i="38"/>
  <c r="L2610" i="38"/>
  <c r="M3437" i="38"/>
  <c r="M3512" i="38" s="1"/>
  <c r="V2315" i="2"/>
  <c r="P3801" i="38"/>
  <c r="P2413" i="38"/>
  <c r="AH2502" i="2"/>
  <c r="AD2502" i="2"/>
  <c r="S1016" i="2"/>
  <c r="M2791" i="38"/>
  <c r="M3896" i="38"/>
  <c r="M3897" i="38" s="1"/>
  <c r="J1023" i="38"/>
  <c r="P1023" i="38"/>
  <c r="P2509" i="38"/>
  <c r="L2547" i="38"/>
  <c r="R1470" i="2"/>
  <c r="R1511" i="2" s="1"/>
  <c r="AF3604" i="2"/>
  <c r="AB3604" i="2"/>
  <c r="X3604" i="2"/>
  <c r="T3604" i="2"/>
  <c r="AH2406" i="2"/>
  <c r="AD2406" i="2"/>
  <c r="Q3914" i="2"/>
  <c r="J2413" i="38"/>
  <c r="O2350" i="38"/>
  <c r="AH3604" i="2"/>
  <c r="Z3604" i="2"/>
  <c r="AD3604" i="2"/>
  <c r="V3604" i="2"/>
  <c r="P2547" i="38"/>
  <c r="K2350" i="38"/>
  <c r="L1272" i="38"/>
  <c r="AG2315" i="2"/>
  <c r="AC2315" i="2"/>
  <c r="U2315" i="2"/>
  <c r="AD2315" i="2"/>
  <c r="P2350" i="38"/>
  <c r="K2509" i="38"/>
  <c r="Q2572" i="38"/>
  <c r="K2572" i="38"/>
  <c r="O1023" i="38"/>
  <c r="O1272" i="38"/>
  <c r="Q1130" i="38"/>
  <c r="M3139" i="38"/>
  <c r="AI1236" i="2"/>
  <c r="AE1236" i="2"/>
  <c r="AA1236" i="2"/>
  <c r="W1236" i="2"/>
  <c r="S1236" i="2"/>
  <c r="AG1162" i="2"/>
  <c r="AC1162" i="2"/>
  <c r="Y1162" i="2"/>
  <c r="U1162" i="2"/>
  <c r="V2211" i="2"/>
  <c r="Z2211" i="2"/>
  <c r="AD2211" i="2"/>
  <c r="AH2211" i="2"/>
  <c r="AF1123" i="2"/>
  <c r="AH2315" i="2"/>
  <c r="Z2315" i="2"/>
  <c r="AG3604" i="2"/>
  <c r="AC3604" i="2"/>
  <c r="Y3604" i="2"/>
  <c r="U3604" i="2"/>
  <c r="R982" i="2"/>
  <c r="AG934" i="2"/>
  <c r="AC934" i="2"/>
  <c r="Y934" i="2"/>
  <c r="U934" i="2"/>
  <c r="R1158" i="2"/>
  <c r="R2564" i="2"/>
  <c r="AI2315" i="2"/>
  <c r="AE2315" i="2"/>
  <c r="AA2315" i="2"/>
  <c r="W2315" i="2"/>
  <c r="S2315" i="2"/>
  <c r="Q305" i="2"/>
  <c r="R968" i="2"/>
  <c r="AH1236" i="2"/>
  <c r="AD1236" i="2"/>
  <c r="Z1236" i="2"/>
  <c r="V1236" i="2"/>
  <c r="R884" i="2"/>
  <c r="AH934" i="2"/>
  <c r="AD934" i="2"/>
  <c r="Z934" i="2"/>
  <c r="V934" i="2"/>
  <c r="R2441" i="2"/>
  <c r="AJ934" i="2"/>
  <c r="AF934" i="2"/>
  <c r="AB934" i="2"/>
  <c r="X934" i="2"/>
  <c r="T934" i="2"/>
  <c r="AJ3604" i="2"/>
  <c r="R2411" i="2"/>
  <c r="R2412" i="2" s="1"/>
  <c r="AJ1236" i="2"/>
  <c r="AF1236" i="2"/>
  <c r="AB1236" i="2"/>
  <c r="X1236" i="2"/>
  <c r="T1236" i="2"/>
  <c r="AI3604" i="2"/>
  <c r="AE3604" i="2"/>
  <c r="AA3604" i="2"/>
  <c r="W3604" i="2"/>
  <c r="AJ1162" i="2"/>
  <c r="R904" i="2"/>
  <c r="R905" i="2" s="1"/>
  <c r="AI2474" i="2"/>
  <c r="AE2474" i="2"/>
  <c r="AA2474" i="2"/>
  <c r="W2474" i="2"/>
  <c r="S2474" i="2"/>
  <c r="Z2406" i="2"/>
  <c r="V2406" i="2"/>
  <c r="AG2474" i="2"/>
  <c r="AC2474" i="2"/>
  <c r="Y2474" i="2"/>
  <c r="U2474" i="2"/>
  <c r="Q3915" i="2"/>
  <c r="M3922" i="38" s="1"/>
  <c r="AF2474" i="2"/>
  <c r="AB2474" i="2"/>
  <c r="X2474" i="2"/>
  <c r="T2474" i="2"/>
  <c r="R1107" i="2"/>
  <c r="R2237" i="2"/>
  <c r="AA2405" i="2"/>
  <c r="AA2406" i="2" s="1"/>
  <c r="R305" i="2"/>
  <c r="AH2474" i="2"/>
  <c r="AD2474" i="2"/>
  <c r="Z2474" i="2"/>
  <c r="V2474" i="2"/>
  <c r="R2271" i="2"/>
  <c r="R2272" i="2" s="1"/>
  <c r="N1996" i="32"/>
  <c r="N2022" i="32"/>
  <c r="N1093" i="32"/>
  <c r="N1025" i="32"/>
  <c r="N1026" i="32" s="1"/>
  <c r="N992" i="32"/>
  <c r="N993" i="32" s="1"/>
  <c r="N978" i="32"/>
  <c r="N958" i="32"/>
  <c r="N959" i="32" s="1"/>
  <c r="N852" i="32"/>
  <c r="N711" i="32"/>
  <c r="N1570" i="32"/>
  <c r="L776" i="32"/>
  <c r="O785" i="32"/>
  <c r="Q813" i="32"/>
  <c r="L813" i="32"/>
  <c r="O813" i="32"/>
  <c r="K813" i="32"/>
  <c r="P1422" i="32"/>
  <c r="K1422" i="32"/>
  <c r="N1926" i="32"/>
  <c r="M3352" i="38"/>
  <c r="M3395" i="38" s="1"/>
  <c r="N765" i="32"/>
  <c r="N766" i="32" s="1"/>
  <c r="N1555" i="32"/>
  <c r="N1516" i="32"/>
  <c r="N1465" i="32"/>
  <c r="N1466" i="32" s="1"/>
  <c r="N1458" i="32"/>
  <c r="N1459" i="32" s="1"/>
  <c r="N1421" i="32"/>
  <c r="N944" i="32"/>
  <c r="N772" i="32"/>
  <c r="N776" i="32" s="1"/>
  <c r="N734" i="32"/>
  <c r="N686" i="32"/>
  <c r="N984" i="32"/>
  <c r="R703" i="2"/>
  <c r="N627" i="32"/>
  <c r="AI934" i="2"/>
  <c r="AE934" i="2"/>
  <c r="AA934" i="2"/>
  <c r="W934" i="2"/>
  <c r="S934" i="2"/>
  <c r="N784" i="32"/>
  <c r="N785" i="32" s="1"/>
  <c r="N1441" i="32"/>
  <c r="N2011" i="32"/>
  <c r="N1955" i="32"/>
  <c r="N1956" i="32" s="1"/>
  <c r="N2105" i="32"/>
  <c r="N2106" i="32" s="1"/>
  <c r="M2915" i="38"/>
  <c r="M839" i="32"/>
  <c r="AG1236" i="2"/>
  <c r="AC1236" i="2"/>
  <c r="Y1236" i="2"/>
  <c r="U1236" i="2"/>
  <c r="N894" i="32"/>
  <c r="N895" i="32" s="1"/>
  <c r="N540" i="32"/>
  <c r="N726" i="32"/>
  <c r="N727" i="32" s="1"/>
  <c r="N531" i="32"/>
  <c r="N1637" i="32"/>
  <c r="N1638" i="32" s="1"/>
  <c r="N1509" i="32"/>
  <c r="N1117" i="32"/>
  <c r="N1629" i="32"/>
  <c r="N1630" i="32" s="1"/>
  <c r="N1588" i="32"/>
  <c r="N1581" i="32"/>
  <c r="P924" i="32"/>
  <c r="L935" i="32"/>
  <c r="Q985" i="32"/>
  <c r="L1589" i="32"/>
  <c r="L785" i="32"/>
  <c r="J813" i="32"/>
  <c r="Q839" i="32"/>
  <c r="L839" i="32"/>
  <c r="O859" i="32"/>
  <c r="L859" i="32"/>
  <c r="O1005" i="32"/>
  <c r="M1005" i="32"/>
  <c r="M1422" i="32"/>
  <c r="O1453" i="32"/>
  <c r="J1453" i="32"/>
  <c r="Q1494" i="32"/>
  <c r="J1536" i="32"/>
  <c r="M1536" i="32"/>
  <c r="O1571" i="32"/>
  <c r="Q1589" i="32"/>
  <c r="P1589" i="32"/>
  <c r="K1589" i="32"/>
  <c r="O1589" i="32"/>
  <c r="J1589" i="32"/>
  <c r="Q1605" i="32"/>
  <c r="L1605" i="32"/>
  <c r="O1616" i="32"/>
  <c r="O839" i="32"/>
  <c r="M859" i="32"/>
  <c r="Q859" i="32"/>
  <c r="O924" i="32"/>
  <c r="M924" i="32"/>
  <c r="P935" i="32"/>
  <c r="K935" i="32"/>
  <c r="J935" i="32"/>
  <c r="Q948" i="32"/>
  <c r="L948" i="32"/>
  <c r="K948" i="32"/>
  <c r="O948" i="32"/>
  <c r="P985" i="32"/>
  <c r="K985" i="32"/>
  <c r="O985" i="32"/>
  <c r="J985" i="32"/>
  <c r="Q1422" i="32"/>
  <c r="Q1453" i="32"/>
  <c r="J3694" i="38"/>
  <c r="K1935" i="32"/>
  <c r="R657" i="2"/>
  <c r="Q2909" i="2"/>
  <c r="M2916" i="38" s="1"/>
  <c r="F151" i="39"/>
  <c r="E342" i="39"/>
  <c r="Q1471" i="2"/>
  <c r="L2350" i="38"/>
  <c r="O1130" i="38"/>
  <c r="AA2502" i="2"/>
  <c r="N1010" i="38"/>
  <c r="L2509" i="38"/>
  <c r="Q2218" i="38"/>
  <c r="K2218" i="38"/>
  <c r="L2572" i="38"/>
  <c r="P2481" i="38"/>
  <c r="P2610" i="38"/>
  <c r="J2481" i="38"/>
  <c r="O2509" i="38"/>
  <c r="K2547" i="38"/>
  <c r="Q2547" i="38"/>
  <c r="O2572" i="38"/>
  <c r="M3981" i="38"/>
  <c r="M3990" i="38" s="1"/>
  <c r="AJ2406" i="2"/>
  <c r="AF2406" i="2"/>
  <c r="AB2406" i="2"/>
  <c r="X2406" i="2"/>
  <c r="T2406" i="2"/>
  <c r="R3061" i="2"/>
  <c r="R2496" i="2"/>
  <c r="R2497" i="2" s="1"/>
  <c r="Q1808" i="2"/>
  <c r="Q3119" i="2"/>
  <c r="M3126" i="38" s="1"/>
  <c r="Q1545" i="2"/>
  <c r="M3836" i="38"/>
  <c r="M3894" i="38" s="1"/>
  <c r="R3984" i="2"/>
  <c r="N1551" i="38"/>
  <c r="R2258" i="2"/>
  <c r="J1180" i="38"/>
  <c r="P1272" i="38"/>
  <c r="J2350" i="38"/>
  <c r="R507" i="2"/>
  <c r="Q1416" i="2"/>
  <c r="K1023" i="38"/>
  <c r="Q1023" i="38"/>
  <c r="J2572" i="38"/>
  <c r="L1130" i="38"/>
  <c r="Q3611" i="38"/>
  <c r="K3611" i="38"/>
  <c r="O2481" i="38"/>
  <c r="O2322" i="38"/>
  <c r="J941" i="38"/>
  <c r="O1243" i="38"/>
  <c r="Q2271" i="38"/>
  <c r="Q2278" i="38" s="1"/>
  <c r="Q2279" i="38" s="1"/>
  <c r="Q2509" i="38"/>
  <c r="O2547" i="38"/>
  <c r="K3532" i="38"/>
  <c r="Q3532" i="38"/>
  <c r="O3532" i="38"/>
  <c r="L3611" i="38"/>
  <c r="L2481" i="38"/>
  <c r="O2413" i="38"/>
  <c r="Q2413" i="38"/>
  <c r="Q1046" i="38"/>
  <c r="J2547" i="38"/>
  <c r="L2218" i="38"/>
  <c r="P2322" i="38"/>
  <c r="M3624" i="38"/>
  <c r="R2224" i="2"/>
  <c r="R2225" i="2" s="1"/>
  <c r="L1169" i="38"/>
  <c r="P2218" i="38"/>
  <c r="O2610" i="38"/>
  <c r="L1046" i="38"/>
  <c r="L1180" i="38"/>
  <c r="O1207" i="38"/>
  <c r="K1169" i="38"/>
  <c r="L1023" i="38"/>
  <c r="Q1272" i="38"/>
  <c r="O1180" i="38"/>
  <c r="K1180" i="38"/>
  <c r="Q1180" i="38"/>
  <c r="P1046" i="38"/>
  <c r="J1046" i="38"/>
  <c r="J1130" i="38"/>
  <c r="K1272" i="38"/>
  <c r="J2271" i="38"/>
  <c r="P2271" i="38"/>
  <c r="P2278" i="38" s="1"/>
  <c r="P2279" i="38" s="1"/>
  <c r="L2271" i="38"/>
  <c r="J2218" i="38"/>
  <c r="L2413" i="38"/>
  <c r="K1046" i="38"/>
  <c r="P1180" i="38"/>
  <c r="J1207" i="38"/>
  <c r="P1207" i="38"/>
  <c r="K1130" i="38"/>
  <c r="Q1169" i="38"/>
  <c r="K1207" i="38"/>
  <c r="J1272" i="38"/>
  <c r="P1130" i="38"/>
  <c r="K2481" i="38"/>
  <c r="Q2322" i="38"/>
  <c r="N1493" i="32"/>
  <c r="N1494" i="32" s="1"/>
  <c r="N1474" i="32"/>
  <c r="N1475" i="32" s="1"/>
  <c r="N1544" i="32"/>
  <c r="N877" i="32"/>
  <c r="N878" i="32" s="1"/>
  <c r="N1508" i="32"/>
  <c r="N1576" i="32"/>
  <c r="N1435" i="32"/>
  <c r="N1436" i="32" s="1"/>
  <c r="N1364" i="32"/>
  <c r="N1000" i="32"/>
  <c r="N825" i="32"/>
  <c r="N548" i="32"/>
  <c r="N1341" i="32"/>
  <c r="N858" i="32"/>
  <c r="N2112" i="32"/>
  <c r="N1714" i="32"/>
  <c r="N1971" i="32"/>
  <c r="N1901" i="32"/>
  <c r="N2052" i="32"/>
  <c r="N1871" i="32"/>
  <c r="J924" i="32"/>
  <c r="L924" i="32"/>
  <c r="P948" i="32"/>
  <c r="Q2086" i="32"/>
  <c r="L2086" i="32"/>
  <c r="O2121" i="32"/>
  <c r="N1452" i="32"/>
  <c r="N1604" i="32"/>
  <c r="N1987" i="32"/>
  <c r="N1988" i="32" s="1"/>
  <c r="N1889" i="32"/>
  <c r="N2143" i="32"/>
  <c r="N2144" i="32" s="1"/>
  <c r="N1535" i="32"/>
  <c r="N838" i="32"/>
  <c r="N758" i="32"/>
  <c r="N2004" i="32"/>
  <c r="Q924" i="32"/>
  <c r="M935" i="32"/>
  <c r="J1976" i="32"/>
  <c r="M1976" i="32"/>
  <c r="N126" i="32"/>
  <c r="N2154" i="32"/>
  <c r="N2155" i="32" s="1"/>
  <c r="N313" i="32"/>
  <c r="N803" i="32"/>
  <c r="N813" i="32" s="1"/>
  <c r="N2126" i="32"/>
  <c r="N2127" i="32" s="1"/>
  <c r="K859" i="32"/>
  <c r="M1453" i="32"/>
  <c r="P1571" i="32"/>
  <c r="M1605" i="32"/>
  <c r="N1945" i="32"/>
  <c r="N1949" i="32" s="1"/>
  <c r="N1906" i="32"/>
  <c r="Q759" i="32"/>
  <c r="L759" i="32"/>
  <c r="P759" i="32"/>
  <c r="M785" i="32"/>
  <c r="P813" i="32"/>
  <c r="O935" i="32"/>
  <c r="J1005" i="32"/>
  <c r="K924" i="32"/>
  <c r="J948" i="32"/>
  <c r="M985" i="32"/>
  <c r="O1422" i="32"/>
  <c r="M2121" i="32"/>
  <c r="L941" i="38"/>
  <c r="Q993" i="38"/>
  <c r="O1046" i="38"/>
  <c r="P1243" i="38"/>
  <c r="J3532" i="38"/>
  <c r="Q3908" i="38"/>
  <c r="K2271" i="38"/>
  <c r="T663" i="2"/>
  <c r="E259" i="39"/>
  <c r="E265" i="39" s="1"/>
  <c r="X265" i="39"/>
  <c r="O941" i="38"/>
  <c r="L1243" i="38"/>
  <c r="Q1243" i="38"/>
  <c r="O3611" i="38"/>
  <c r="R673" i="2"/>
  <c r="R496" i="2"/>
  <c r="O2271" i="38"/>
  <c r="O2278" i="38" s="1"/>
  <c r="O2279" i="38" s="1"/>
  <c r="J1169" i="38"/>
  <c r="J1243" i="38"/>
  <c r="J2509" i="38"/>
  <c r="N2217" i="38"/>
  <c r="P3611" i="38"/>
  <c r="L1207" i="38"/>
  <c r="K2322" i="38"/>
  <c r="P1169" i="38"/>
  <c r="Q2481" i="38"/>
  <c r="AG2406" i="2"/>
  <c r="AC2406" i="2"/>
  <c r="Y2406" i="2"/>
  <c r="U2406" i="2"/>
  <c r="Q1886" i="2"/>
  <c r="R1882" i="2"/>
  <c r="Q1882" i="2"/>
  <c r="Q1470" i="2"/>
  <c r="Q2098" i="2"/>
  <c r="AI2406" i="2"/>
  <c r="AE2406" i="2"/>
  <c r="W2406" i="2"/>
  <c r="S2406" i="2"/>
  <c r="Q2404" i="2"/>
  <c r="Q1566" i="2"/>
  <c r="Q2496" i="2"/>
  <c r="AJ2535" i="2"/>
  <c r="AJ2540" i="2" s="1"/>
  <c r="Q2533" i="2"/>
  <c r="Q1548" i="2"/>
  <c r="Q1622" i="2"/>
  <c r="Q1708" i="2"/>
  <c r="N2329" i="38"/>
  <c r="M2349" i="38"/>
  <c r="Q1313" i="2"/>
  <c r="Q1349" i="2"/>
  <c r="AJ2473" i="2"/>
  <c r="Q2471" i="2"/>
  <c r="Q1468" i="2"/>
  <c r="Q1467" i="2"/>
  <c r="Q1398" i="2"/>
  <c r="Q1860" i="2"/>
  <c r="Q1858" i="2"/>
  <c r="Q2455" i="2"/>
  <c r="Q2456" i="2"/>
  <c r="AJ2421" i="2"/>
  <c r="Q2420" i="2"/>
  <c r="Q1535" i="2"/>
  <c r="Q2130" i="2"/>
  <c r="Q1853" i="2"/>
  <c r="Q2600" i="2"/>
  <c r="Q1533" i="2"/>
  <c r="Q1530" i="2"/>
  <c r="AJ2550" i="2"/>
  <c r="AJ2551" i="2" s="1"/>
  <c r="Q2548" i="2"/>
  <c r="Q1488" i="2"/>
  <c r="Q1476" i="2"/>
  <c r="Q1903" i="2"/>
  <c r="Q1685" i="2"/>
  <c r="Q2439" i="2"/>
  <c r="Q2131" i="2"/>
  <c r="Q2106" i="2"/>
  <c r="Q1610" i="2"/>
  <c r="Q1913" i="2"/>
  <c r="Q1821" i="2"/>
  <c r="Q1820" i="2"/>
  <c r="M2545" i="38"/>
  <c r="M2274" i="38"/>
  <c r="Q2477" i="2"/>
  <c r="Q2258" i="2"/>
  <c r="M1172" i="38"/>
  <c r="M2394" i="38"/>
  <c r="AJ2602" i="2"/>
  <c r="Q2602" i="2" s="1"/>
  <c r="AC2603" i="2"/>
  <c r="M2292" i="38"/>
  <c r="R3517" i="2"/>
  <c r="AJ2493" i="2"/>
  <c r="AJ2502" i="2" s="1"/>
  <c r="N2292" i="38"/>
  <c r="N2293" i="38" s="1"/>
  <c r="N2294" i="38" s="1"/>
  <c r="N1769" i="38"/>
  <c r="Q3553" i="2"/>
  <c r="R2602" i="2"/>
  <c r="Q991" i="2"/>
  <c r="R1196" i="2"/>
  <c r="W1039" i="2"/>
  <c r="AE1039" i="2"/>
  <c r="Y1039" i="2"/>
  <c r="AC1039" i="2"/>
  <c r="AA2264" i="2"/>
  <c r="AG2264" i="2"/>
  <c r="AI986" i="2"/>
  <c r="AA986" i="2"/>
  <c r="W986" i="2"/>
  <c r="S986" i="2"/>
  <c r="Q985" i="2"/>
  <c r="U3525" i="2"/>
  <c r="Z1039" i="2"/>
  <c r="AH1039" i="2"/>
  <c r="AB986" i="2"/>
  <c r="AG1200" i="2"/>
  <c r="AJ1039" i="2"/>
  <c r="Q3686" i="2"/>
  <c r="T1039" i="2"/>
  <c r="M1205" i="38"/>
  <c r="Q978" i="2"/>
  <c r="AB1200" i="2"/>
  <c r="M4010" i="38"/>
  <c r="M4013" i="38" s="1"/>
  <c r="AC1173" i="2"/>
  <c r="AI1200" i="2"/>
  <c r="AE1200" i="2"/>
  <c r="AA1200" i="2"/>
  <c r="R912" i="2"/>
  <c r="U1039" i="2"/>
  <c r="AF1039" i="2"/>
  <c r="R2230" i="2"/>
  <c r="Q695" i="2"/>
  <c r="Q3996" i="2"/>
  <c r="Q3997" i="2" s="1"/>
  <c r="Q959" i="2"/>
  <c r="AG986" i="2"/>
  <c r="AC986" i="2"/>
  <c r="Y986" i="2"/>
  <c r="M1138" i="38"/>
  <c r="Q3671" i="2"/>
  <c r="R2518" i="2"/>
  <c r="Q940" i="2"/>
  <c r="AJ986" i="2"/>
  <c r="X1039" i="2"/>
  <c r="AB1039" i="2"/>
  <c r="M3994" i="38"/>
  <c r="R3996" i="2"/>
  <c r="R3997" i="2" s="1"/>
  <c r="R1180" i="2"/>
  <c r="R495" i="2"/>
  <c r="R3521" i="2"/>
  <c r="AH1200" i="2"/>
  <c r="AC3525" i="2"/>
  <c r="R2484" i="2"/>
  <c r="AG1039" i="2"/>
  <c r="AF2264" i="2"/>
  <c r="AI1039" i="2"/>
  <c r="AA1039" i="2"/>
  <c r="S1039" i="2"/>
  <c r="Q3701" i="2"/>
  <c r="AD1200" i="2"/>
  <c r="R975" i="2"/>
  <c r="Q2610" i="2"/>
  <c r="AH3525" i="2"/>
  <c r="Q968" i="2"/>
  <c r="M944" i="38"/>
  <c r="R1122" i="2"/>
  <c r="AE986" i="2"/>
  <c r="M1026" i="38"/>
  <c r="V1039" i="2"/>
  <c r="AD1039" i="2"/>
  <c r="M3527" i="38"/>
  <c r="Q3521" i="2"/>
  <c r="Z1200" i="2"/>
  <c r="M2416" i="38"/>
  <c r="Q2411" i="2"/>
  <c r="S1200" i="2"/>
  <c r="T986" i="2"/>
  <c r="AH986" i="2"/>
  <c r="S1173" i="2"/>
  <c r="AA1173" i="2"/>
  <c r="AC1200" i="2"/>
  <c r="Y1200" i="2"/>
  <c r="AJ1200" i="2"/>
  <c r="Q2484" i="2"/>
  <c r="Q687" i="2"/>
  <c r="U1173" i="2"/>
  <c r="AF1200" i="2"/>
  <c r="X1200" i="2"/>
  <c r="T1200" i="2"/>
  <c r="AF3525" i="2"/>
  <c r="AB3525" i="2"/>
  <c r="X3525" i="2"/>
  <c r="T3525" i="2"/>
  <c r="Y3525" i="2"/>
  <c r="R2299" i="2"/>
  <c r="R2300" i="2" s="1"/>
  <c r="R951" i="2"/>
  <c r="R952" i="2" s="1"/>
  <c r="AJ2264" i="2"/>
  <c r="AB2264" i="2"/>
  <c r="X2264" i="2"/>
  <c r="T2264" i="2"/>
  <c r="AH2264" i="2"/>
  <c r="AD2264" i="2"/>
  <c r="Z2264" i="2"/>
  <c r="V2264" i="2"/>
  <c r="R687" i="2"/>
  <c r="Q1169" i="2"/>
  <c r="M1175" i="38"/>
  <c r="M977" i="38"/>
  <c r="Q975" i="2"/>
  <c r="AG1173" i="2"/>
  <c r="Y1173" i="2"/>
  <c r="V1200" i="2"/>
  <c r="AD3525" i="2"/>
  <c r="AI3525" i="2"/>
  <c r="AE3525" i="2"/>
  <c r="AA3525" i="2"/>
  <c r="W3525" i="2"/>
  <c r="S3525" i="2"/>
  <c r="Y2264" i="2"/>
  <c r="Q2210" i="2"/>
  <c r="R2263" i="2"/>
  <c r="R2253" i="2"/>
  <c r="Q851" i="2"/>
  <c r="M1119" i="38"/>
  <c r="Q1122" i="2"/>
  <c r="Q904" i="2"/>
  <c r="M904" i="38"/>
  <c r="M1144" i="38"/>
  <c r="Q1152" i="2"/>
  <c r="R1015" i="2"/>
  <c r="R2357" i="2"/>
  <c r="R2358" i="2" s="1"/>
  <c r="R2385" i="2"/>
  <c r="R2405" i="2"/>
  <c r="R2473" i="2"/>
  <c r="R2561" i="2"/>
  <c r="R2193" i="2"/>
  <c r="R1288" i="2"/>
  <c r="R1289" i="2" s="1"/>
  <c r="Q3517" i="2"/>
  <c r="N3692" i="38"/>
  <c r="N3693" i="38" s="1"/>
  <c r="P941" i="38"/>
  <c r="O1169" i="38"/>
  <c r="Q1207" i="38"/>
  <c r="P3532" i="38"/>
  <c r="L3532" i="38"/>
  <c r="O2218" i="38"/>
  <c r="O993" i="38"/>
  <c r="K993" i="38"/>
  <c r="J993" i="38"/>
  <c r="N998" i="38"/>
  <c r="N999" i="38" s="1"/>
  <c r="K1243" i="38"/>
  <c r="Q941" i="38"/>
  <c r="K941" i="38"/>
  <c r="L2322" i="38"/>
  <c r="M1010" i="38"/>
  <c r="J3611" i="38"/>
  <c r="Q670" i="38"/>
  <c r="M2571" i="38"/>
  <c r="Q3662" i="2"/>
  <c r="Q893" i="2"/>
  <c r="W1200" i="2"/>
  <c r="Q1161" i="2"/>
  <c r="M2133" i="38"/>
  <c r="R1032" i="2"/>
  <c r="R1057" i="2"/>
  <c r="R1058" i="2" s="1"/>
  <c r="R1210" i="2"/>
  <c r="R1211" i="2" s="1"/>
  <c r="R1260" i="2"/>
  <c r="R1264" i="2"/>
  <c r="M2282" i="38"/>
  <c r="Q2281" i="2"/>
  <c r="R2249" i="2"/>
  <c r="Q933" i="2"/>
  <c r="Q2564" i="2"/>
  <c r="R2501" i="2"/>
  <c r="Q3768" i="2"/>
  <c r="M3773" i="38"/>
  <c r="Q1172" i="2"/>
  <c r="V1173" i="2"/>
  <c r="Z1173" i="2"/>
  <c r="AD1173" i="2"/>
  <c r="AH1173" i="2"/>
  <c r="U1200" i="2"/>
  <c r="Z3525" i="2"/>
  <c r="V3525" i="2"/>
  <c r="Q139" i="2"/>
  <c r="M14" i="38"/>
  <c r="M951" i="38"/>
  <c r="Q945" i="2"/>
  <c r="R2107" i="2"/>
  <c r="R2281" i="2"/>
  <c r="R2282" i="2" s="1"/>
  <c r="Q2299" i="2"/>
  <c r="R1235" i="2"/>
  <c r="M2502" i="38"/>
  <c r="R1038" i="2"/>
  <c r="Q1032" i="2"/>
  <c r="M1031" i="38"/>
  <c r="AJ1173" i="2"/>
  <c r="AF1173" i="2"/>
  <c r="X1173" i="2"/>
  <c r="R2421" i="2"/>
  <c r="R2535" i="2"/>
  <c r="R933" i="2"/>
  <c r="N2235" i="38"/>
  <c r="M2237" i="38"/>
  <c r="Q2561" i="2"/>
  <c r="R3662" i="2"/>
  <c r="Q2230" i="2"/>
  <c r="Q889" i="2"/>
  <c r="Q912" i="2"/>
  <c r="Q921" i="2"/>
  <c r="R1173" i="2"/>
  <c r="R1251" i="2"/>
  <c r="R1252" i="2" s="1"/>
  <c r="Q2385" i="2"/>
  <c r="Q1235" i="2"/>
  <c r="R889" i="2"/>
  <c r="AI2264" i="2"/>
  <c r="AE2264" i="2"/>
  <c r="W2264" i="2"/>
  <c r="S2264" i="2"/>
  <c r="U2264" i="2"/>
  <c r="M2494" i="38"/>
  <c r="Q2518" i="2"/>
  <c r="M2524" i="38"/>
  <c r="R3822" i="2"/>
  <c r="R3823" i="2" s="1"/>
  <c r="R3632" i="2"/>
  <c r="R3654" i="2"/>
  <c r="M1198" i="38"/>
  <c r="Q961" i="2"/>
  <c r="R2292" i="2"/>
  <c r="R2293" i="2" s="1"/>
  <c r="M2550" i="38"/>
  <c r="Q2544" i="2"/>
  <c r="Q2263" i="2"/>
  <c r="M2242" i="38"/>
  <c r="AJ2457" i="2"/>
  <c r="M2297" i="38"/>
  <c r="Q1188" i="2"/>
  <c r="AB692" i="2"/>
  <c r="Q495" i="2"/>
  <c r="R963" i="2"/>
  <c r="Q2253" i="2"/>
  <c r="R1188" i="2"/>
  <c r="R1189" i="2" s="1"/>
  <c r="R2203" i="2"/>
  <c r="R3957" i="2"/>
  <c r="M3978" i="38"/>
  <c r="M2263" i="38"/>
  <c r="M2450" i="38"/>
  <c r="R2336" i="2"/>
  <c r="R2342" i="2" s="1"/>
  <c r="R2343" i="2" s="1"/>
  <c r="AJ2441" i="2"/>
  <c r="Q2196" i="2"/>
  <c r="AJ2107" i="2"/>
  <c r="M3536" i="38"/>
  <c r="N3645" i="38"/>
  <c r="P3830" i="38"/>
  <c r="P993" i="38"/>
  <c r="L993" i="38"/>
  <c r="K2413" i="38"/>
  <c r="N2356" i="38"/>
  <c r="M2364" i="38"/>
  <c r="M3616" i="38"/>
  <c r="Q2225" i="2"/>
  <c r="M2221" i="38"/>
  <c r="AJ1429" i="2"/>
  <c r="M1041" i="38"/>
  <c r="Q1038" i="2"/>
  <c r="M3787" i="38"/>
  <c r="Q3822" i="2"/>
  <c r="Q3823" i="2" s="1"/>
  <c r="M1161" i="38"/>
  <c r="Q1158" i="2"/>
  <c r="Q1229" i="2"/>
  <c r="M1224" i="38"/>
  <c r="M1263" i="38"/>
  <c r="Q1260" i="2"/>
  <c r="M1270" i="38"/>
  <c r="Q1264" i="2"/>
  <c r="M3669" i="38"/>
  <c r="N3663" i="38"/>
  <c r="M4028" i="38"/>
  <c r="N2008" i="38"/>
  <c r="N2037" i="38"/>
  <c r="M2066" i="38"/>
  <c r="N2334" i="38"/>
  <c r="W1173" i="2"/>
  <c r="AE1173" i="2"/>
  <c r="AI1173" i="2"/>
  <c r="Q1057" i="2"/>
  <c r="M3678" i="38"/>
  <c r="M704" i="38"/>
  <c r="Q703" i="2"/>
  <c r="M860" i="38"/>
  <c r="Q884" i="2"/>
  <c r="Q982" i="2"/>
  <c r="M987" i="38"/>
  <c r="M1012" i="38"/>
  <c r="Q1015" i="2"/>
  <c r="R1229" i="2"/>
  <c r="M1550" i="38"/>
  <c r="Q2059" i="2"/>
  <c r="Q2233" i="2"/>
  <c r="M2239" i="38"/>
  <c r="V986" i="2"/>
  <c r="Z986" i="2"/>
  <c r="AD986" i="2"/>
  <c r="M2575" i="38"/>
  <c r="M2527" i="38"/>
  <c r="M1133" i="38"/>
  <c r="Q1127" i="2"/>
  <c r="T1173" i="2"/>
  <c r="AB1173" i="2"/>
  <c r="M2102" i="38"/>
  <c r="R2173" i="2"/>
  <c r="M2183" i="38"/>
  <c r="Q2193" i="2"/>
  <c r="R2457" i="2"/>
  <c r="R331" i="2"/>
  <c r="R851" i="2"/>
  <c r="M3530" i="38"/>
  <c r="Q3524" i="2"/>
  <c r="M3574" i="38"/>
  <c r="M3598" i="38" s="1"/>
  <c r="R139" i="2"/>
  <c r="N2116" i="38"/>
  <c r="M314" i="38"/>
  <c r="Q331" i="2"/>
  <c r="M2399" i="38"/>
  <c r="M2070" i="38"/>
  <c r="N2070" i="38" s="1"/>
  <c r="M2117" i="38"/>
  <c r="M2306" i="38"/>
  <c r="N2303" i="38"/>
  <c r="R2314" i="2"/>
  <c r="X986" i="2"/>
  <c r="M957" i="38"/>
  <c r="Q951" i="2"/>
  <c r="R1152" i="2"/>
  <c r="Q2501" i="2"/>
  <c r="R2610" i="2"/>
  <c r="R2611" i="2" s="1"/>
  <c r="M2623" i="38"/>
  <c r="M3688" i="38"/>
  <c r="M3712" i="38"/>
  <c r="M3736" i="38" s="1"/>
  <c r="M3657" i="38"/>
  <c r="Q3654" i="2"/>
  <c r="Q1288" i="2"/>
  <c r="R2059" i="2"/>
  <c r="R940" i="2"/>
  <c r="R941" i="2" s="1"/>
  <c r="Q2249" i="2"/>
  <c r="M2246" i="38"/>
  <c r="AF986" i="2"/>
  <c r="Q1210" i="2"/>
  <c r="Q1251" i="2"/>
  <c r="AC2264" i="2"/>
  <c r="R2210" i="2"/>
  <c r="Q3559" i="2"/>
  <c r="Q3560" i="2" s="1"/>
  <c r="Q1196" i="2"/>
  <c r="AG3525" i="2"/>
  <c r="Q2357" i="2"/>
  <c r="M915" i="38"/>
  <c r="R921" i="2"/>
  <c r="R991" i="2"/>
  <c r="R992" i="2" s="1"/>
  <c r="Q2314" i="2"/>
  <c r="Q2342" i="2"/>
  <c r="M2491" i="38"/>
  <c r="Q956" i="2"/>
  <c r="U986" i="2"/>
  <c r="M2568" i="38"/>
  <c r="R3559" i="2"/>
  <c r="R3560" i="2" s="1"/>
  <c r="M3635" i="38"/>
  <c r="Q3632" i="2"/>
  <c r="M3738" i="38"/>
  <c r="Q3732" i="2"/>
  <c r="N2258" i="38"/>
  <c r="M2260" i="38"/>
  <c r="M2270" i="38"/>
  <c r="N2267" i="38"/>
  <c r="M2544" i="38"/>
  <c r="R786" i="2"/>
  <c r="R791" i="2" s="1"/>
  <c r="Q786" i="2"/>
  <c r="X663" i="2"/>
  <c r="Q506" i="2"/>
  <c r="R1002" i="2"/>
  <c r="R1003" i="2" s="1"/>
  <c r="Q1002" i="2"/>
  <c r="Q1107" i="2"/>
  <c r="M1068" i="38"/>
  <c r="Q3052" i="2"/>
  <c r="N2202" i="38"/>
  <c r="N2203" i="38" s="1"/>
  <c r="M2203" i="38"/>
  <c r="M2431" i="38"/>
  <c r="M2327" i="38"/>
  <c r="N2326" i="38"/>
  <c r="N2327" i="38" s="1"/>
  <c r="Q1180" i="2"/>
  <c r="M1184" i="38"/>
  <c r="N2262" i="38"/>
  <c r="M2206" i="38"/>
  <c r="Q2203" i="2"/>
  <c r="Q4024" i="2"/>
  <c r="M4025" i="38" s="1"/>
  <c r="Q3061" i="2"/>
  <c r="M3068" i="38" s="1"/>
  <c r="Q3957" i="2"/>
  <c r="M3517" i="38"/>
  <c r="Q3080" i="2"/>
  <c r="M3087" i="38" s="1"/>
  <c r="R3080" i="2"/>
  <c r="N2034" i="38"/>
  <c r="R3671" i="2"/>
  <c r="M3566" i="38"/>
  <c r="M4003" i="38"/>
  <c r="N2369" i="38"/>
  <c r="M3810" i="38"/>
  <c r="N2311" i="38"/>
  <c r="N4000" i="38"/>
  <c r="N3942" i="38"/>
  <c r="N4035" i="38"/>
  <c r="Q3672" i="2" l="1"/>
  <c r="R3672" i="2"/>
  <c r="A2676" i="38"/>
  <c r="A2677" i="38" s="1"/>
  <c r="A2678" i="38" s="1"/>
  <c r="A2679" i="38" s="1"/>
  <c r="A2680" i="38" s="1"/>
  <c r="A2681" i="38" s="1"/>
  <c r="A2682" i="38" s="1"/>
  <c r="A2683" i="38" s="1"/>
  <c r="A2684" i="38" s="1"/>
  <c r="A2685" i="38" s="1"/>
  <c r="A2686" i="38" s="1"/>
  <c r="A2687" i="38" s="1"/>
  <c r="A2688" i="38" s="1"/>
  <c r="A2689" i="38" s="1"/>
  <c r="A2690" i="38" s="1"/>
  <c r="A2691" i="38" s="1"/>
  <c r="A2692" i="38" s="1"/>
  <c r="A2693" i="38" s="1"/>
  <c r="A2694" i="38" s="1"/>
  <c r="A2695" i="38" s="1"/>
  <c r="A2696" i="38" s="1"/>
  <c r="A2697" i="38" s="1"/>
  <c r="A2698" i="38" s="1"/>
  <c r="A2699" i="38" s="1"/>
  <c r="A2700" i="38" s="1"/>
  <c r="A2701" i="38" s="1"/>
  <c r="A2702" i="38" s="1"/>
  <c r="A2703" i="38" s="1"/>
  <c r="A2704" i="38" s="1"/>
  <c r="A2705" i="38" s="1"/>
  <c r="A2706" i="38" s="1"/>
  <c r="A2707" i="38" s="1"/>
  <c r="A2708" i="38" s="1"/>
  <c r="A2709" i="38" s="1"/>
  <c r="A2710" i="38" s="1"/>
  <c r="A2711" i="38" s="1"/>
  <c r="A2712" i="38" s="1"/>
  <c r="A2713" i="38" s="1"/>
  <c r="A2714" i="38" s="1"/>
  <c r="A2715" i="38" s="1"/>
  <c r="A2716" i="38" s="1"/>
  <c r="A2717" i="38" s="1"/>
  <c r="A2718" i="38" s="1"/>
  <c r="A2719" i="38" s="1"/>
  <c r="A2720" i="38" s="1"/>
  <c r="A2721" i="38" s="1"/>
  <c r="A2722" i="38" s="1"/>
  <c r="A2723" i="38" s="1"/>
  <c r="A2724" i="38" s="1"/>
  <c r="A2725" i="38" s="1"/>
  <c r="A2726" i="38" s="1"/>
  <c r="A2727" i="38" s="1"/>
  <c r="A2728" i="38" s="1"/>
  <c r="A2729" i="38" s="1"/>
  <c r="A2730" i="38" s="1"/>
  <c r="A2731" i="38" s="1"/>
  <c r="A2732" i="38" s="1"/>
  <c r="A2733" i="38" s="1"/>
  <c r="A2734" i="38" s="1"/>
  <c r="A2735" i="38" s="1"/>
  <c r="A2736" i="38" s="1"/>
  <c r="A2737" i="38" s="1"/>
  <c r="A2738" i="38" s="1"/>
  <c r="A2739" i="38" s="1"/>
  <c r="A2740" i="38" s="1"/>
  <c r="A2741" i="38" s="1"/>
  <c r="A2742" i="38" s="1"/>
  <c r="A2743" i="38" s="1"/>
  <c r="R3313" i="2"/>
  <c r="Q3313" i="2"/>
  <c r="AJ3313" i="2"/>
  <c r="O4052" i="38"/>
  <c r="O4055" i="38" s="1"/>
  <c r="Q4052" i="38"/>
  <c r="Q4055" i="38" s="1"/>
  <c r="K4052" i="38"/>
  <c r="P2619" i="38"/>
  <c r="P4054" i="38" s="1"/>
  <c r="Q3390" i="2"/>
  <c r="Q3412" i="2" s="1"/>
  <c r="AJ3412" i="2"/>
  <c r="Q4040" i="2"/>
  <c r="Q4044" i="2" s="1"/>
  <c r="M4047" i="38"/>
  <c r="M4051" i="38" s="1"/>
  <c r="AD4045" i="2"/>
  <c r="AD4048" i="2" s="1"/>
  <c r="J4052" i="38"/>
  <c r="J4055" i="38" s="1"/>
  <c r="AG4045" i="2"/>
  <c r="AG4048" i="2" s="1"/>
  <c r="AA4045" i="2"/>
  <c r="AA4048" i="2" s="1"/>
  <c r="X4045" i="2"/>
  <c r="X4048" i="2" s="1"/>
  <c r="AC4045" i="2"/>
  <c r="AC4048" i="2" s="1"/>
  <c r="Z4045" i="2"/>
  <c r="S4045" i="2"/>
  <c r="S4048" i="2" s="1"/>
  <c r="Y4045" i="2"/>
  <c r="Y4048" i="2" s="1"/>
  <c r="AI4045" i="2"/>
  <c r="AI4048" i="2" s="1"/>
  <c r="AF4045" i="2"/>
  <c r="AF4048" i="2" s="1"/>
  <c r="W4045" i="2"/>
  <c r="W4048" i="2" s="1"/>
  <c r="T4045" i="2"/>
  <c r="T4048" i="2" s="1"/>
  <c r="U4045" i="2"/>
  <c r="U4048" i="2" s="1"/>
  <c r="Q3933" i="2"/>
  <c r="Q3964" i="2" s="1"/>
  <c r="AE4045" i="2"/>
  <c r="AE4048" i="2" s="1"/>
  <c r="AB4045" i="2"/>
  <c r="AB4048" i="2" s="1"/>
  <c r="AH4045" i="2"/>
  <c r="AH4048" i="2" s="1"/>
  <c r="V4045" i="2"/>
  <c r="V4048" i="2" s="1"/>
  <c r="R3604" i="2"/>
  <c r="N3899" i="38"/>
  <c r="N3907" i="38" s="1"/>
  <c r="N3600" i="38"/>
  <c r="N3610" i="38" s="1"/>
  <c r="Q3764" i="2"/>
  <c r="M3771" i="38"/>
  <c r="M3626" i="38"/>
  <c r="R3901" i="2"/>
  <c r="R3964" i="2"/>
  <c r="N3549" i="38"/>
  <c r="R3546" i="2"/>
  <c r="N2885" i="38"/>
  <c r="N2913" i="38" s="1"/>
  <c r="Q3901" i="2"/>
  <c r="N1422" i="32"/>
  <c r="Q3793" i="2"/>
  <c r="M3800" i="38"/>
  <c r="Q3538" i="2"/>
  <c r="Q3546" i="2" s="1"/>
  <c r="M3545" i="38"/>
  <c r="M3553" i="38" s="1"/>
  <c r="Q2615" i="2"/>
  <c r="Q2782" i="2" s="1"/>
  <c r="N1453" i="32"/>
  <c r="M3822" i="38"/>
  <c r="AJ2785" i="2"/>
  <c r="AJ2876" i="2" s="1"/>
  <c r="N3556" i="38"/>
  <c r="Q2184" i="32"/>
  <c r="Q2187" i="32" s="1"/>
  <c r="O2184" i="32"/>
  <c r="O2187" i="32" s="1"/>
  <c r="N859" i="32"/>
  <c r="N1167" i="38"/>
  <c r="N1168" i="38" s="1"/>
  <c r="N2306" i="38"/>
  <c r="N2307" i="38" s="1"/>
  <c r="M985" i="38"/>
  <c r="N991" i="38"/>
  <c r="N992" i="38" s="1"/>
  <c r="N2270" i="38"/>
  <c r="N3566" i="38"/>
  <c r="N3567" i="38" s="1"/>
  <c r="N3678" i="38"/>
  <c r="M896" i="38"/>
  <c r="M1258" i="38"/>
  <c r="M1259" i="38" s="1"/>
  <c r="N2237" i="38"/>
  <c r="N2491" i="38"/>
  <c r="N4003" i="38"/>
  <c r="N4004" i="38" s="1"/>
  <c r="N2066" i="38"/>
  <c r="N2568" i="38"/>
  <c r="N2572" i="38" s="1"/>
  <c r="N931" i="38"/>
  <c r="M940" i="38"/>
  <c r="M900" i="38"/>
  <c r="M901" i="38" s="1"/>
  <c r="M1295" i="38"/>
  <c r="M1296" i="38" s="1"/>
  <c r="N3964" i="38"/>
  <c r="N2260" i="38"/>
  <c r="N3669" i="38"/>
  <c r="N2364" i="38"/>
  <c r="N2365" i="38" s="1"/>
  <c r="N2617" i="38"/>
  <c r="N2618" i="38" s="1"/>
  <c r="M858" i="38"/>
  <c r="N1258" i="38"/>
  <c r="N1259" i="38" s="1"/>
  <c r="M1203" i="38"/>
  <c r="N896" i="38"/>
  <c r="M1064" i="38"/>
  <c r="M1065" i="38" s="1"/>
  <c r="M975" i="38"/>
  <c r="N1196" i="38"/>
  <c r="M963" i="38"/>
  <c r="M1217" i="38"/>
  <c r="M1218" i="38" s="1"/>
  <c r="N802" i="38"/>
  <c r="N1201" i="38"/>
  <c r="N1203" i="38" s="1"/>
  <c r="N1178" i="38"/>
  <c r="N1179" i="38" s="1"/>
  <c r="M312" i="38"/>
  <c r="M928" i="38"/>
  <c r="M702" i="38"/>
  <c r="Q1003" i="2"/>
  <c r="Q1016" i="2" s="1"/>
  <c r="Q905" i="2"/>
  <c r="Q2611" i="2"/>
  <c r="Q2343" i="2"/>
  <c r="M968" i="38"/>
  <c r="N968" i="38" s="1"/>
  <c r="N970" i="38" s="1"/>
  <c r="M2138" i="38"/>
  <c r="N2138" i="38" s="1"/>
  <c r="Q2358" i="2"/>
  <c r="Q1211" i="2"/>
  <c r="Q952" i="2"/>
  <c r="Q2545" i="2"/>
  <c r="Q2300" i="2"/>
  <c r="Q894" i="2"/>
  <c r="Q2412" i="2"/>
  <c r="Q992" i="2"/>
  <c r="M1920" i="38"/>
  <c r="N1920" i="38" s="1"/>
  <c r="M2446" i="38"/>
  <c r="N2446" i="38" s="1"/>
  <c r="M1495" i="38"/>
  <c r="N1495" i="38" s="1"/>
  <c r="M1540" i="38"/>
  <c r="N1540" i="38" s="1"/>
  <c r="M1542" i="38"/>
  <c r="N1542" i="38" s="1"/>
  <c r="M2462" i="38"/>
  <c r="N2462" i="38" s="1"/>
  <c r="M1474" i="38"/>
  <c r="N1474" i="38" s="1"/>
  <c r="M1356" i="38"/>
  <c r="N1356" i="38" s="1"/>
  <c r="M1715" i="38"/>
  <c r="N1715" i="38" s="1"/>
  <c r="M2105" i="38"/>
  <c r="N2105" i="38" s="1"/>
  <c r="M1893" i="38"/>
  <c r="N1893" i="38" s="1"/>
  <c r="M1814" i="38"/>
  <c r="N117" i="38"/>
  <c r="N1094" i="38"/>
  <c r="N1106" i="38"/>
  <c r="N210" i="38"/>
  <c r="N87" i="38"/>
  <c r="N488" i="38"/>
  <c r="N938" i="38"/>
  <c r="N673" i="38"/>
  <c r="N699" i="38" s="1"/>
  <c r="N55" i="38"/>
  <c r="N73" i="38"/>
  <c r="N95" i="38"/>
  <c r="N1212" i="38"/>
  <c r="N1217" i="38" s="1"/>
  <c r="N1218" i="38" s="1"/>
  <c r="N965" i="38"/>
  <c r="N966" i="38" s="1"/>
  <c r="N946" i="38"/>
  <c r="N225" i="38"/>
  <c r="N597" i="38"/>
  <c r="N719" i="38"/>
  <c r="N735" i="38"/>
  <c r="N743" i="38"/>
  <c r="N759" i="38"/>
  <c r="N767" i="38"/>
  <c r="N783" i="38"/>
  <c r="N791" i="38"/>
  <c r="N361" i="38"/>
  <c r="N371" i="38"/>
  <c r="N397" i="38"/>
  <c r="N405" i="38"/>
  <c r="N434" i="38"/>
  <c r="N444" i="38"/>
  <c r="N466" i="38"/>
  <c r="N477" i="38"/>
  <c r="N650" i="38"/>
  <c r="N658" i="38"/>
  <c r="N470" i="38"/>
  <c r="N617" i="38"/>
  <c r="N619" i="38"/>
  <c r="N536" i="38"/>
  <c r="N566" i="38"/>
  <c r="N91" i="38"/>
  <c r="N135" i="38"/>
  <c r="N161" i="38"/>
  <c r="N1110" i="38"/>
  <c r="N2498" i="38"/>
  <c r="N284" i="38"/>
  <c r="N1098" i="38"/>
  <c r="N1266" i="38"/>
  <c r="N1277" i="38"/>
  <c r="N335" i="38"/>
  <c r="N979" i="38"/>
  <c r="N1227" i="38"/>
  <c r="N972" i="38"/>
  <c r="N975" i="38" s="1"/>
  <c r="N52" i="38"/>
  <c r="N74" i="38"/>
  <c r="N116" i="38"/>
  <c r="N806" i="38"/>
  <c r="N830" i="38"/>
  <c r="N317" i="38"/>
  <c r="N200" i="38"/>
  <c r="N172" i="38"/>
  <c r="N199" i="38"/>
  <c r="M793" i="38"/>
  <c r="M798" i="38" s="1"/>
  <c r="M1617" i="38"/>
  <c r="N1617" i="38" s="1"/>
  <c r="M1692" i="38"/>
  <c r="N1692" i="38" s="1"/>
  <c r="Q2550" i="2"/>
  <c r="M2607" i="38"/>
  <c r="M2609" i="38" s="1"/>
  <c r="M1865" i="38"/>
  <c r="N1865" i="38" s="1"/>
  <c r="M1475" i="38"/>
  <c r="N1475" i="38" s="1"/>
  <c r="M1320" i="38"/>
  <c r="N1320" i="38" s="1"/>
  <c r="M1629" i="38"/>
  <c r="N1629" i="38" s="1"/>
  <c r="Q2497" i="2"/>
  <c r="M1477" i="38"/>
  <c r="N1477" i="38" s="1"/>
  <c r="Q1289" i="2"/>
  <c r="Q1128" i="2"/>
  <c r="Q2282" i="2"/>
  <c r="M694" i="38"/>
  <c r="M699" i="38" s="1"/>
  <c r="Q941" i="2"/>
  <c r="M1827" i="38"/>
  <c r="N1827" i="38" s="1"/>
  <c r="M2113" i="38"/>
  <c r="N2113" i="38" s="1"/>
  <c r="M1910" i="38"/>
  <c r="N1910" i="38" s="1"/>
  <c r="M1859" i="38"/>
  <c r="N1859" i="38" s="1"/>
  <c r="M1867" i="38"/>
  <c r="N1867" i="38" s="1"/>
  <c r="Q2473" i="2"/>
  <c r="M1573" i="38"/>
  <c r="N1573" i="38" s="1"/>
  <c r="M1889" i="38"/>
  <c r="N1889" i="38" s="1"/>
  <c r="Q1134" i="2"/>
  <c r="N226" i="38"/>
  <c r="N276" i="38"/>
  <c r="N820" i="38"/>
  <c r="N327" i="38"/>
  <c r="N144" i="38"/>
  <c r="N114" i="38"/>
  <c r="N1232" i="38"/>
  <c r="N1121" i="38"/>
  <c r="N1054" i="38"/>
  <c r="N1064" i="38" s="1"/>
  <c r="N1065" i="38" s="1"/>
  <c r="N1112" i="38"/>
  <c r="N1081" i="38"/>
  <c r="N1089" i="38"/>
  <c r="N1072" i="38"/>
  <c r="N553" i="38"/>
  <c r="N500" i="38"/>
  <c r="N636" i="38"/>
  <c r="N142" i="38"/>
  <c r="N499" i="38"/>
  <c r="N494" i="38"/>
  <c r="N715" i="38"/>
  <c r="N739" i="38"/>
  <c r="N763" i="38"/>
  <c r="N787" i="38"/>
  <c r="N365" i="38"/>
  <c r="N401" i="38"/>
  <c r="N409" i="38"/>
  <c r="N440" i="38"/>
  <c r="N472" i="38"/>
  <c r="N654" i="38"/>
  <c r="N350" i="38"/>
  <c r="N422" i="38"/>
  <c r="N603" i="38"/>
  <c r="N296" i="38"/>
  <c r="N274" i="38"/>
  <c r="N304" i="38"/>
  <c r="N130" i="38"/>
  <c r="N1286" i="38"/>
  <c r="M502" i="38"/>
  <c r="N502" i="38" s="1"/>
  <c r="Q1252" i="2"/>
  <c r="Q1058" i="2"/>
  <c r="Q946" i="2"/>
  <c r="Q2478" i="2"/>
  <c r="M1828" i="38"/>
  <c r="N1828" i="38" s="1"/>
  <c r="M1483" i="38"/>
  <c r="N1483" i="38" s="1"/>
  <c r="M2137" i="38"/>
  <c r="N2137" i="38" s="1"/>
  <c r="M2463" i="38"/>
  <c r="N2463" i="38" s="1"/>
  <c r="M2540" i="38"/>
  <c r="N2540" i="38" s="1"/>
  <c r="M2411" i="38"/>
  <c r="N2411" i="38" s="1"/>
  <c r="M1478" i="38"/>
  <c r="N1478" i="38" s="1"/>
  <c r="N218" i="38"/>
  <c r="N890" i="38"/>
  <c r="N32" i="38"/>
  <c r="N61" i="38"/>
  <c r="N77" i="38"/>
  <c r="N110" i="38"/>
  <c r="N413" i="38"/>
  <c r="N1125" i="38"/>
  <c r="N1013" i="38"/>
  <c r="N1116" i="38"/>
  <c r="N921" i="38"/>
  <c r="N928" i="38" s="1"/>
  <c r="N1226" i="38"/>
  <c r="N936" i="38"/>
  <c r="N532" i="38"/>
  <c r="N1150" i="38"/>
  <c r="N165" i="38"/>
  <c r="N151" i="38"/>
  <c r="Q1294" i="2"/>
  <c r="N1184" i="38"/>
  <c r="N1187" i="38" s="1"/>
  <c r="N3975" i="38"/>
  <c r="N4025" i="38"/>
  <c r="M1134" i="38"/>
  <c r="N1012" i="38"/>
  <c r="N1270" i="38"/>
  <c r="N1271" i="38" s="1"/>
  <c r="M4004" i="38"/>
  <c r="N3087" i="38"/>
  <c r="N3068" i="38"/>
  <c r="N2206" i="38"/>
  <c r="N2210" i="38" s="1"/>
  <c r="N3635" i="38"/>
  <c r="N3639" i="38" s="1"/>
  <c r="N957" i="38"/>
  <c r="N958" i="38" s="1"/>
  <c r="N959" i="38" s="1"/>
  <c r="N704" i="38"/>
  <c r="N710" i="38" s="1"/>
  <c r="N1263" i="38"/>
  <c r="N1161" i="38"/>
  <c r="N1165" i="38" s="1"/>
  <c r="N2392" i="38"/>
  <c r="N2450" i="38"/>
  <c r="N2452" i="38" s="1"/>
  <c r="N2550" i="38"/>
  <c r="N2551" i="38" s="1"/>
  <c r="N2552" i="38" s="1"/>
  <c r="N14" i="38"/>
  <c r="N2133" i="38"/>
  <c r="M2418" i="38"/>
  <c r="N1138" i="38"/>
  <c r="N1140" i="38" s="1"/>
  <c r="N1141" i="38" s="1"/>
  <c r="N1172" i="38"/>
  <c r="N1173" i="38" s="1"/>
  <c r="M3908" i="38"/>
  <c r="N3407" i="38"/>
  <c r="N3540" i="38"/>
  <c r="M3651" i="38"/>
  <c r="N3810" i="38"/>
  <c r="M3690" i="38"/>
  <c r="M2307" i="38"/>
  <c r="N1224" i="38"/>
  <c r="N1041" i="38"/>
  <c r="N1045" i="38" s="1"/>
  <c r="N3616" i="38"/>
  <c r="M3560" i="38"/>
  <c r="N2263" i="38"/>
  <c r="N2265" i="38" s="1"/>
  <c r="N2242" i="38"/>
  <c r="N2244" i="38" s="1"/>
  <c r="N2524" i="38"/>
  <c r="N2525" i="38" s="1"/>
  <c r="N944" i="38"/>
  <c r="N2916" i="38"/>
  <c r="N3404" i="38"/>
  <c r="N3338" i="38"/>
  <c r="N1239" i="38"/>
  <c r="M2618" i="38"/>
  <c r="M3567" i="38"/>
  <c r="N2431" i="38"/>
  <c r="M1114" i="38"/>
  <c r="M919" i="38"/>
  <c r="N4028" i="38"/>
  <c r="N3828" i="38"/>
  <c r="N3829" i="38" s="1"/>
  <c r="N3830" i="38" s="1"/>
  <c r="M2365" i="38"/>
  <c r="N1031" i="38"/>
  <c r="N1039" i="38" s="1"/>
  <c r="N3773" i="38"/>
  <c r="N3775" i="38" s="1"/>
  <c r="N2282" i="38"/>
  <c r="N2288" i="38" s="1"/>
  <c r="N2289" i="38" s="1"/>
  <c r="N1144" i="38"/>
  <c r="N1119" i="38"/>
  <c r="M982" i="38"/>
  <c r="N1026" i="38"/>
  <c r="N1027" i="38" s="1"/>
  <c r="M1206" i="38"/>
  <c r="N2394" i="38"/>
  <c r="N2395" i="38" s="1"/>
  <c r="N3624" i="38"/>
  <c r="N3126" i="38"/>
  <c r="N3922" i="38"/>
  <c r="N2791" i="38"/>
  <c r="N3746" i="38"/>
  <c r="M3655" i="38"/>
  <c r="N3411" i="38"/>
  <c r="N3406" i="38"/>
  <c r="M2098" i="38"/>
  <c r="N2098" i="38" s="1"/>
  <c r="M989" i="38"/>
  <c r="N3787" i="38"/>
  <c r="N3800" i="38" s="1"/>
  <c r="M2231" i="38"/>
  <c r="M2232" i="38" s="1"/>
  <c r="N3536" i="38"/>
  <c r="N2297" i="38"/>
  <c r="N2299" i="38" s="1"/>
  <c r="N2300" i="38" s="1"/>
  <c r="M1199" i="38"/>
  <c r="N951" i="38"/>
  <c r="N952" i="38" s="1"/>
  <c r="N953" i="38" s="1"/>
  <c r="M911" i="38"/>
  <c r="N1175" i="38"/>
  <c r="N1176" i="38" s="1"/>
  <c r="N3527" i="38"/>
  <c r="N3528" i="38" s="1"/>
  <c r="M3698" i="38"/>
  <c r="M3708" i="38" s="1"/>
  <c r="M2293" i="38"/>
  <c r="M2278" i="38"/>
  <c r="N3139" i="38"/>
  <c r="N3747" i="38"/>
  <c r="N3402" i="38"/>
  <c r="N1241" i="38"/>
  <c r="N1238" i="38"/>
  <c r="R1999" i="2"/>
  <c r="Q1999" i="2"/>
  <c r="B2618" i="2"/>
  <c r="N1605" i="32"/>
  <c r="N2121" i="32"/>
  <c r="Q1639" i="32"/>
  <c r="Q2186" i="32" s="1"/>
  <c r="N948" i="32"/>
  <c r="A1379" i="38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B1372" i="2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M3336" i="38"/>
  <c r="N3644" i="38"/>
  <c r="N3651" i="38" s="1"/>
  <c r="Q1511" i="2"/>
  <c r="N4017" i="38"/>
  <c r="M1452" i="38"/>
  <c r="Q2598" i="2"/>
  <c r="Q2603" i="2" s="1"/>
  <c r="M2577" i="38"/>
  <c r="M1405" i="38"/>
  <c r="N1405" i="38" s="1"/>
  <c r="M1423" i="38"/>
  <c r="N1423" i="38" s="1"/>
  <c r="M2497" i="38"/>
  <c r="Q2493" i="2"/>
  <c r="M2014" i="38"/>
  <c r="Q2023" i="2"/>
  <c r="AB2612" i="2"/>
  <c r="AB4047" i="2" s="1"/>
  <c r="N2316" i="38"/>
  <c r="AH2612" i="2"/>
  <c r="AH4047" i="2" s="1"/>
  <c r="U2612" i="2"/>
  <c r="U4047" i="2" s="1"/>
  <c r="AI2612" i="2"/>
  <c r="AI4047" i="2" s="1"/>
  <c r="S2612" i="2"/>
  <c r="S4047" i="2" s="1"/>
  <c r="X2612" i="2"/>
  <c r="X4047" i="2" s="1"/>
  <c r="AD2612" i="2"/>
  <c r="AD4047" i="2" s="1"/>
  <c r="AE2612" i="2"/>
  <c r="AE4047" i="2" s="1"/>
  <c r="AA2612" i="2"/>
  <c r="AA4047" i="2" s="1"/>
  <c r="Z2612" i="2"/>
  <c r="Z4047" i="2" s="1"/>
  <c r="AF2612" i="2"/>
  <c r="AF4047" i="2" s="1"/>
  <c r="T2612" i="2"/>
  <c r="T4047" i="2" s="1"/>
  <c r="V2612" i="2"/>
  <c r="V4047" i="2" s="1"/>
  <c r="Y2612" i="2"/>
  <c r="Y4047" i="2" s="1"/>
  <c r="W2612" i="2"/>
  <c r="W4047" i="2" s="1"/>
  <c r="AG2612" i="2"/>
  <c r="AG4047" i="2" s="1"/>
  <c r="AC2612" i="2"/>
  <c r="AC4047" i="2" s="1"/>
  <c r="M1537" i="38"/>
  <c r="Q1541" i="2"/>
  <c r="R1162" i="2"/>
  <c r="M3341" i="38"/>
  <c r="N3994" i="38"/>
  <c r="M3996" i="38"/>
  <c r="Q1299" i="2"/>
  <c r="Q1429" i="2" s="1"/>
  <c r="N3804" i="38"/>
  <c r="AJ3794" i="2"/>
  <c r="J2184" i="32"/>
  <c r="J2187" i="32" s="1"/>
  <c r="L2184" i="32"/>
  <c r="L2187" i="32" s="1"/>
  <c r="N985" i="32"/>
  <c r="O1639" i="32"/>
  <c r="O2186" i="32" s="1"/>
  <c r="K2184" i="32"/>
  <c r="K2187" i="32" s="1"/>
  <c r="J1639" i="32"/>
  <c r="J2186" i="32" s="1"/>
  <c r="O1032" i="32"/>
  <c r="O2185" i="32" s="1"/>
  <c r="N1976" i="32"/>
  <c r="N759" i="32"/>
  <c r="L1639" i="32"/>
  <c r="L2186" i="32" s="1"/>
  <c r="P1639" i="32"/>
  <c r="P2186" i="32" s="1"/>
  <c r="N1536" i="32"/>
  <c r="P2184" i="32"/>
  <c r="P2187" i="32" s="1"/>
  <c r="M2484" i="38"/>
  <c r="N1005" i="32"/>
  <c r="N1589" i="32"/>
  <c r="M1242" i="38"/>
  <c r="M3976" i="38"/>
  <c r="N3974" i="38"/>
  <c r="Q1032" i="32"/>
  <c r="Q2185" i="32" s="1"/>
  <c r="M1639" i="32"/>
  <c r="M2186" i="32" s="1"/>
  <c r="P1032" i="32"/>
  <c r="P2185" i="32" s="1"/>
  <c r="K1032" i="32"/>
  <c r="K2185" i="32" s="1"/>
  <c r="M1552" i="38"/>
  <c r="R2315" i="2"/>
  <c r="R2565" i="2"/>
  <c r="R1123" i="2"/>
  <c r="Q2405" i="2"/>
  <c r="Q2457" i="2"/>
  <c r="Q2535" i="2"/>
  <c r="M2555" i="38"/>
  <c r="AJ2478" i="2"/>
  <c r="AJ2479" i="2" s="1"/>
  <c r="N3653" i="38"/>
  <c r="N3655" i="38" s="1"/>
  <c r="N3421" i="38"/>
  <c r="N3435" i="38" s="1"/>
  <c r="Q3687" i="2"/>
  <c r="M3921" i="38"/>
  <c r="M3940" i="38" s="1"/>
  <c r="N4010" i="38"/>
  <c r="N4013" i="38" s="1"/>
  <c r="N3437" i="38"/>
  <c r="N3512" i="38" s="1"/>
  <c r="Q3736" i="2"/>
  <c r="N3896" i="38"/>
  <c r="N3897" i="38" s="1"/>
  <c r="N3352" i="38"/>
  <c r="N3395" i="38" s="1"/>
  <c r="Q2441" i="2"/>
  <c r="Q2107" i="2"/>
  <c r="R663" i="2"/>
  <c r="AF1295" i="2"/>
  <c r="AF4046" i="2" s="1"/>
  <c r="N2915" i="38"/>
  <c r="Q963" i="2"/>
  <c r="Q692" i="2"/>
  <c r="R692" i="2"/>
  <c r="Z4048" i="2"/>
  <c r="K2619" i="38"/>
  <c r="K4054" i="38" s="1"/>
  <c r="J2619" i="38"/>
  <c r="J4054" i="38" s="1"/>
  <c r="V1295" i="2"/>
  <c r="V4046" i="2" s="1"/>
  <c r="R2540" i="2"/>
  <c r="M1032" i="32"/>
  <c r="M2185" i="32" s="1"/>
  <c r="K1639" i="32"/>
  <c r="K2186" i="32" s="1"/>
  <c r="L1032" i="32"/>
  <c r="L2185" i="32" s="1"/>
  <c r="J1032" i="32"/>
  <c r="J2185" i="32" s="1"/>
  <c r="Q2619" i="38"/>
  <c r="Q4054" i="38" s="1"/>
  <c r="Q1302" i="38"/>
  <c r="Q4053" i="38" s="1"/>
  <c r="M2184" i="32"/>
  <c r="M2187" i="32" s="1"/>
  <c r="N1571" i="32"/>
  <c r="R2603" i="2"/>
  <c r="N3981" i="38"/>
  <c r="N3990" i="38" s="1"/>
  <c r="N3836" i="38"/>
  <c r="N3894" i="38" s="1"/>
  <c r="L2619" i="38"/>
  <c r="L4054" i="38" s="1"/>
  <c r="N2349" i="38"/>
  <c r="N2350" i="38" s="1"/>
  <c r="L1302" i="38"/>
  <c r="L4053" i="38" s="1"/>
  <c r="J1302" i="38"/>
  <c r="J4053" i="38" s="1"/>
  <c r="Q3604" i="2"/>
  <c r="R1016" i="2"/>
  <c r="Q2315" i="2"/>
  <c r="R2474" i="2"/>
  <c r="Q2173" i="2"/>
  <c r="M2503" i="38"/>
  <c r="R2211" i="2"/>
  <c r="R2502" i="2"/>
  <c r="M1555" i="38"/>
  <c r="M3528" i="38"/>
  <c r="AJ2603" i="2"/>
  <c r="M2350" i="38"/>
  <c r="M2299" i="38"/>
  <c r="AC1295" i="2"/>
  <c r="AC4046" i="2" s="1"/>
  <c r="R1200" i="2"/>
  <c r="Y1295" i="2"/>
  <c r="Y4046" i="2" s="1"/>
  <c r="U1295" i="2"/>
  <c r="U4046" i="2" s="1"/>
  <c r="AB1295" i="2"/>
  <c r="AB4046" i="2" s="1"/>
  <c r="AD1295" i="2"/>
  <c r="AD4046" i="2" s="1"/>
  <c r="Q1039" i="2"/>
  <c r="P1302" i="38"/>
  <c r="P4053" i="38" s="1"/>
  <c r="M2265" i="38"/>
  <c r="M2572" i="38"/>
  <c r="AJ1295" i="2"/>
  <c r="AJ4046" i="2" s="1"/>
  <c r="AA1295" i="2"/>
  <c r="AA4046" i="2" s="1"/>
  <c r="S1295" i="2"/>
  <c r="S4046" i="2" s="1"/>
  <c r="N3698" i="38"/>
  <c r="M2244" i="38"/>
  <c r="N2502" i="38"/>
  <c r="O2619" i="38"/>
  <c r="O4054" i="38" s="1"/>
  <c r="N2274" i="38"/>
  <c r="N2278" i="38" s="1"/>
  <c r="N2279" i="38" s="1"/>
  <c r="O1302" i="38"/>
  <c r="O4053" i="38" s="1"/>
  <c r="K1302" i="38"/>
  <c r="K4053" i="38" s="1"/>
  <c r="N2184" i="32"/>
  <c r="N2187" i="32" s="1"/>
  <c r="P3908" i="38"/>
  <c r="P4052" i="38" s="1"/>
  <c r="N839" i="32"/>
  <c r="M2525" i="38"/>
  <c r="M1140" i="38"/>
  <c r="N2117" i="38"/>
  <c r="N904" i="38"/>
  <c r="N911" i="38" s="1"/>
  <c r="N912" i="38" s="1"/>
  <c r="M1129" i="38"/>
  <c r="M1027" i="38"/>
  <c r="M1176" i="38"/>
  <c r="N977" i="38"/>
  <c r="M1173" i="38"/>
  <c r="M1159" i="38"/>
  <c r="Q2565" i="2"/>
  <c r="R3525" i="2"/>
  <c r="AH1295" i="2"/>
  <c r="AH4046" i="2" s="1"/>
  <c r="M2551" i="38"/>
  <c r="Q1123" i="2"/>
  <c r="R934" i="2"/>
  <c r="Q3525" i="2"/>
  <c r="M947" i="38"/>
  <c r="T1295" i="2"/>
  <c r="T4046" i="2" s="1"/>
  <c r="M2478" i="38"/>
  <c r="Q1236" i="2"/>
  <c r="AI1295" i="2"/>
  <c r="AI4046" i="2" s="1"/>
  <c r="M2288" i="38"/>
  <c r="Q1162" i="2"/>
  <c r="M1045" i="38"/>
  <c r="M2395" i="38"/>
  <c r="N1205" i="38"/>
  <c r="N1206" i="38" s="1"/>
  <c r="R1236" i="2"/>
  <c r="AG1295" i="2"/>
  <c r="AG4046" i="2" s="1"/>
  <c r="R2406" i="2"/>
  <c r="R2264" i="2"/>
  <c r="R1265" i="2"/>
  <c r="Q1173" i="2"/>
  <c r="M2210" i="38"/>
  <c r="X1295" i="2"/>
  <c r="X4046" i="2" s="1"/>
  <c r="R986" i="2"/>
  <c r="AE1295" i="2"/>
  <c r="AE4046" i="2" s="1"/>
  <c r="N2416" i="38"/>
  <c r="N2418" i="38" s="1"/>
  <c r="N2419" i="38" s="1"/>
  <c r="M3775" i="38"/>
  <c r="M146" i="38"/>
  <c r="Q2264" i="2"/>
  <c r="R3794" i="2"/>
  <c r="Z1295" i="2"/>
  <c r="Z4046" i="2" s="1"/>
  <c r="W1295" i="2"/>
  <c r="W4046" i="2" s="1"/>
  <c r="AJ2474" i="2"/>
  <c r="R1039" i="2"/>
  <c r="Q934" i="2"/>
  <c r="M2452" i="38"/>
  <c r="M1039" i="38"/>
  <c r="M3829" i="38"/>
  <c r="N1198" i="38"/>
  <c r="N1199" i="38" s="1"/>
  <c r="M952" i="38"/>
  <c r="M1165" i="38"/>
  <c r="M3639" i="38"/>
  <c r="M710" i="38"/>
  <c r="M1236" i="38"/>
  <c r="N3978" i="38"/>
  <c r="N3979" i="38" s="1"/>
  <c r="M3979" i="38"/>
  <c r="M1195" i="38"/>
  <c r="Q1189" i="2"/>
  <c r="N2494" i="38"/>
  <c r="M1267" i="38"/>
  <c r="M1271" i="38"/>
  <c r="N987" i="38"/>
  <c r="N989" i="38" s="1"/>
  <c r="M958" i="38"/>
  <c r="M1022" i="38"/>
  <c r="N1133" i="38"/>
  <c r="N1134" i="38" s="1"/>
  <c r="N1135" i="38" s="1"/>
  <c r="N915" i="38"/>
  <c r="N919" i="38" s="1"/>
  <c r="M3524" i="38"/>
  <c r="N3517" i="38"/>
  <c r="N3524" i="38" s="1"/>
  <c r="M3059" i="38"/>
  <c r="M3320" i="38" s="1"/>
  <c r="M3661" i="38"/>
  <c r="N3657" i="38"/>
  <c r="N3661" i="38" s="1"/>
  <c r="M338" i="38"/>
  <c r="N314" i="38"/>
  <c r="M2321" i="38"/>
  <c r="N2102" i="38"/>
  <c r="M2240" i="38"/>
  <c r="N2239" i="38"/>
  <c r="N2240" i="38" s="1"/>
  <c r="Q791" i="2"/>
  <c r="Q1265" i="2"/>
  <c r="N2221" i="38"/>
  <c r="M1187" i="38"/>
  <c r="M513" i="38"/>
  <c r="Q663" i="2"/>
  <c r="N3688" i="38"/>
  <c r="N3574" i="38"/>
  <c r="N3598" i="38" s="1"/>
  <c r="Q2211" i="2"/>
  <c r="N1550" i="38"/>
  <c r="N2507" i="38"/>
  <c r="N2508" i="38" s="1"/>
  <c r="M2508" i="38"/>
  <c r="N2399" i="38"/>
  <c r="N2183" i="38"/>
  <c r="N2200" i="38" s="1"/>
  <c r="M2200" i="38"/>
  <c r="N2527" i="38"/>
  <c r="N2575" i="38"/>
  <c r="M1539" i="38"/>
  <c r="M2427" i="38"/>
  <c r="Q2421" i="2"/>
  <c r="M2546" i="38"/>
  <c r="N2544" i="38"/>
  <c r="N2546" i="38" s="1"/>
  <c r="N3738" i="38"/>
  <c r="N3739" i="38" s="1"/>
  <c r="M3739" i="38"/>
  <c r="M2256" i="38"/>
  <c r="N2246" i="38"/>
  <c r="N2256" i="38" s="1"/>
  <c r="N3712" i="38"/>
  <c r="N3736" i="38" s="1"/>
  <c r="N2623" i="38"/>
  <c r="M3531" i="38"/>
  <c r="N3530" i="38"/>
  <c r="N3531" i="38" s="1"/>
  <c r="N2321" i="38"/>
  <c r="N860" i="38"/>
  <c r="M891" i="38"/>
  <c r="M3679" i="38" l="1"/>
  <c r="N3679" i="38"/>
  <c r="R4045" i="2"/>
  <c r="R4048" i="2" s="1"/>
  <c r="M3397" i="38"/>
  <c r="M3419" i="38" s="1"/>
  <c r="N4047" i="38"/>
  <c r="N4051" i="38" s="1"/>
  <c r="A2744" i="38"/>
  <c r="A2745" i="38" s="1"/>
  <c r="A2746" i="38" s="1"/>
  <c r="A2747" i="38" s="1"/>
  <c r="A2748" i="38" s="1"/>
  <c r="A2749" i="38" s="1"/>
  <c r="AJ4045" i="2"/>
  <c r="AJ4048" i="2" s="1"/>
  <c r="P4055" i="38"/>
  <c r="P4056" i="38" s="1"/>
  <c r="L2188" i="32"/>
  <c r="N3626" i="38"/>
  <c r="N3627" i="38" s="1"/>
  <c r="N1032" i="32"/>
  <c r="N2185" i="32" s="1"/>
  <c r="N1639" i="32"/>
  <c r="N2186" i="32" s="1"/>
  <c r="K2188" i="32"/>
  <c r="O2188" i="32"/>
  <c r="N3771" i="38"/>
  <c r="N3545" i="38"/>
  <c r="N3553" i="38" s="1"/>
  <c r="N3559" i="38"/>
  <c r="N3560" i="38" s="1"/>
  <c r="M2622" i="38"/>
  <c r="M2789" i="38" s="1"/>
  <c r="Q2188" i="32"/>
  <c r="Q2785" i="2"/>
  <c r="Q2876" i="2" s="1"/>
  <c r="N3822" i="38"/>
  <c r="N3823" i="38" s="1"/>
  <c r="J2188" i="32"/>
  <c r="M2448" i="38"/>
  <c r="N2218" i="38"/>
  <c r="N3336" i="38"/>
  <c r="N3611" i="38"/>
  <c r="M2542" i="38"/>
  <c r="M2547" i="38" s="1"/>
  <c r="M2412" i="38"/>
  <c r="M2413" i="38" s="1"/>
  <c r="N2607" i="38"/>
  <c r="N2609" i="38" s="1"/>
  <c r="N338" i="38"/>
  <c r="Q2502" i="2"/>
  <c r="M970" i="38"/>
  <c r="M993" i="38" s="1"/>
  <c r="N2542" i="38"/>
  <c r="N2547" i="38" s="1"/>
  <c r="N3976" i="38"/>
  <c r="N3991" i="38" s="1"/>
  <c r="N1267" i="38"/>
  <c r="N1272" i="38" s="1"/>
  <c r="N858" i="38"/>
  <c r="N940" i="38"/>
  <c r="N941" i="38" s="1"/>
  <c r="N2448" i="38"/>
  <c r="M2114" i="38"/>
  <c r="N2412" i="38"/>
  <c r="N2413" i="38" s="1"/>
  <c r="N1046" i="38"/>
  <c r="N947" i="38"/>
  <c r="N948" i="38" s="1"/>
  <c r="N2114" i="38"/>
  <c r="M2180" i="38"/>
  <c r="N1159" i="38"/>
  <c r="N1169" i="38" s="1"/>
  <c r="M941" i="38"/>
  <c r="N1236" i="38"/>
  <c r="M2464" i="38"/>
  <c r="N1242" i="38"/>
  <c r="N1180" i="38"/>
  <c r="N312" i="38"/>
  <c r="N1022" i="38"/>
  <c r="N1023" i="38" s="1"/>
  <c r="N982" i="38"/>
  <c r="N993" i="38" s="1"/>
  <c r="N891" i="38"/>
  <c r="N1129" i="38"/>
  <c r="Q2540" i="2"/>
  <c r="N146" i="38"/>
  <c r="N1114" i="38"/>
  <c r="Q2551" i="2"/>
  <c r="N1295" i="38"/>
  <c r="N1296" i="38" s="1"/>
  <c r="Q1200" i="2"/>
  <c r="Q986" i="2"/>
  <c r="Q2406" i="2"/>
  <c r="N798" i="38"/>
  <c r="Q2479" i="2"/>
  <c r="N2464" i="38"/>
  <c r="N2180" i="38"/>
  <c r="M3694" i="38"/>
  <c r="M1023" i="38"/>
  <c r="M2322" i="38"/>
  <c r="M2557" i="38"/>
  <c r="M2485" i="38"/>
  <c r="N3341" i="38"/>
  <c r="N3350" i="38" s="1"/>
  <c r="N2497" i="38"/>
  <c r="N2500" i="38" s="1"/>
  <c r="M1196" i="38"/>
  <c r="M1207" i="38" s="1"/>
  <c r="M948" i="38"/>
  <c r="M2552" i="38"/>
  <c r="M1141" i="38"/>
  <c r="N2503" i="38"/>
  <c r="N2504" i="38" s="1"/>
  <c r="M4014" i="38"/>
  <c r="M2294" i="38"/>
  <c r="M912" i="38"/>
  <c r="M3743" i="38"/>
  <c r="M959" i="38"/>
  <c r="M3830" i="38"/>
  <c r="M2300" i="38"/>
  <c r="N1555" i="38"/>
  <c r="M3997" i="38"/>
  <c r="M2030" i="38"/>
  <c r="M3611" i="38"/>
  <c r="M953" i="38"/>
  <c r="M3627" i="38"/>
  <c r="M2289" i="38"/>
  <c r="M2480" i="38"/>
  <c r="M1130" i="38"/>
  <c r="M3971" i="38"/>
  <c r="M3823" i="38"/>
  <c r="N2577" i="38"/>
  <c r="N2605" i="38" s="1"/>
  <c r="M2279" i="38"/>
  <c r="M2419" i="38"/>
  <c r="M1135" i="38"/>
  <c r="B2619" i="2"/>
  <c r="A1407" i="38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A1453" i="38" s="1"/>
  <c r="A1454" i="38" s="1"/>
  <c r="A1455" i="38" s="1"/>
  <c r="A1456" i="38" s="1"/>
  <c r="A1457" i="38" s="1"/>
  <c r="A1458" i="38" s="1"/>
  <c r="A1459" i="38" s="1"/>
  <c r="A1460" i="38" s="1"/>
  <c r="A1461" i="38" s="1"/>
  <c r="A1462" i="38" s="1"/>
  <c r="A1463" i="38" s="1"/>
  <c r="A1464" i="38" s="1"/>
  <c r="A1465" i="38" s="1"/>
  <c r="A1466" i="38" s="1"/>
  <c r="A1467" i="38" s="1"/>
  <c r="A1468" i="38" s="1"/>
  <c r="A1469" i="38" s="1"/>
  <c r="A1470" i="38" s="1"/>
  <c r="A1471" i="38" s="1"/>
  <c r="A1472" i="38" s="1"/>
  <c r="A1473" i="38" s="1"/>
  <c r="A1474" i="38" s="1"/>
  <c r="A1475" i="38" s="1"/>
  <c r="B1400" i="2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M1548" i="38"/>
  <c r="N1452" i="38"/>
  <c r="N1518" i="38" s="1"/>
  <c r="M1518" i="38"/>
  <c r="M3991" i="38"/>
  <c r="M2605" i="38"/>
  <c r="R2612" i="2"/>
  <c r="R4047" i="2" s="1"/>
  <c r="M2500" i="38"/>
  <c r="M1306" i="38"/>
  <c r="N1306" i="38" s="1"/>
  <c r="N2014" i="38"/>
  <c r="N2030" i="38" s="1"/>
  <c r="M2006" i="38"/>
  <c r="N2322" i="38"/>
  <c r="N1552" i="38"/>
  <c r="AJ2612" i="2"/>
  <c r="AJ4047" i="2" s="1"/>
  <c r="N1537" i="38"/>
  <c r="M3350" i="38"/>
  <c r="N2484" i="38"/>
  <c r="N2485" i="38" s="1"/>
  <c r="N2486" i="38" s="1"/>
  <c r="N3996" i="38"/>
  <c r="N3997" i="38" s="1"/>
  <c r="P2188" i="32"/>
  <c r="M1243" i="38"/>
  <c r="Q3794" i="2"/>
  <c r="M2188" i="32"/>
  <c r="Q2474" i="2"/>
  <c r="N2555" i="38"/>
  <c r="N2557" i="38" s="1"/>
  <c r="N2558" i="38" s="1"/>
  <c r="N3690" i="38"/>
  <c r="N3694" i="38" s="1"/>
  <c r="N3921" i="38"/>
  <c r="V4049" i="2"/>
  <c r="N4014" i="38"/>
  <c r="N3743" i="38"/>
  <c r="AF4049" i="2"/>
  <c r="N3908" i="38"/>
  <c r="Z4049" i="2"/>
  <c r="J4056" i="38"/>
  <c r="Q4056" i="38"/>
  <c r="AD4049" i="2"/>
  <c r="AC4049" i="2"/>
  <c r="U4049" i="2"/>
  <c r="M2504" i="38"/>
  <c r="AH4049" i="2"/>
  <c r="AI4049" i="2"/>
  <c r="Y4049" i="2"/>
  <c r="AB4049" i="2"/>
  <c r="AA4049" i="2"/>
  <c r="X4049" i="2"/>
  <c r="S4049" i="2"/>
  <c r="AE4049" i="2"/>
  <c r="N2231" i="38"/>
  <c r="N2232" i="38" s="1"/>
  <c r="M2218" i="38"/>
  <c r="O4056" i="38"/>
  <c r="N1207" i="38"/>
  <c r="T4049" i="2"/>
  <c r="R1295" i="2"/>
  <c r="R4046" i="2" s="1"/>
  <c r="N2478" i="38"/>
  <c r="N2480" i="38" s="1"/>
  <c r="AG4049" i="2"/>
  <c r="W4049" i="2"/>
  <c r="M1180" i="38"/>
  <c r="M1169" i="38"/>
  <c r="M1046" i="38"/>
  <c r="M3801" i="38"/>
  <c r="N3532" i="38"/>
  <c r="M1272" i="38"/>
  <c r="N2271" i="38"/>
  <c r="M3532" i="38"/>
  <c r="N2427" i="38"/>
  <c r="N2428" i="38" s="1"/>
  <c r="M2428" i="38"/>
  <c r="N513" i="38"/>
  <c r="N670" i="38" s="1"/>
  <c r="M670" i="38"/>
  <c r="M2271" i="38"/>
  <c r="N1539" i="38"/>
  <c r="N3059" i="38"/>
  <c r="N3320" i="38" s="1"/>
  <c r="Q4045" i="2" l="1"/>
  <c r="Q4048" i="2" s="1"/>
  <c r="N3397" i="38"/>
  <c r="N3419" i="38" s="1"/>
  <c r="N3940" i="38"/>
  <c r="N3971" i="38" s="1"/>
  <c r="N2188" i="32"/>
  <c r="A2750" i="38"/>
  <c r="A2751" i="38" s="1"/>
  <c r="A2752" i="38" s="1"/>
  <c r="A2753" i="38" s="1"/>
  <c r="A2754" i="38" s="1"/>
  <c r="A2755" i="38" s="1"/>
  <c r="A2756" i="38" s="1"/>
  <c r="A2757" i="38" s="1"/>
  <c r="A2758" i="38" s="1"/>
  <c r="A2759" i="38" s="1"/>
  <c r="A2760" i="38" s="1"/>
  <c r="A2761" i="38" s="1"/>
  <c r="A2762" i="38" s="1"/>
  <c r="A2763" i="38" s="1"/>
  <c r="A2764" i="38" s="1"/>
  <c r="A2765" i="38" s="1"/>
  <c r="A2766" i="38" s="1"/>
  <c r="A2767" i="38" s="1"/>
  <c r="A2768" i="38" s="1"/>
  <c r="A2769" i="38" s="1"/>
  <c r="A2770" i="38" s="1"/>
  <c r="A2771" i="38" s="1"/>
  <c r="A2772" i="38" s="1"/>
  <c r="A2773" i="38" s="1"/>
  <c r="A2774" i="38" s="1"/>
  <c r="A2775" i="38" s="1"/>
  <c r="A2776" i="38" s="1"/>
  <c r="A2777" i="38" s="1"/>
  <c r="A2778" i="38" s="1"/>
  <c r="A2779" i="38" s="1"/>
  <c r="A2780" i="38" s="1"/>
  <c r="A2781" i="38" s="1"/>
  <c r="A2782" i="38" s="1"/>
  <c r="A2783" i="38" s="1"/>
  <c r="A2784" i="38" s="1"/>
  <c r="N2622" i="38"/>
  <c r="N2789" i="38" s="1"/>
  <c r="M2792" i="38"/>
  <c r="AJ4049" i="2"/>
  <c r="N1243" i="38"/>
  <c r="N1130" i="38"/>
  <c r="N2610" i="38"/>
  <c r="Q1295" i="2"/>
  <c r="Q4046" i="2" s="1"/>
  <c r="N3801" i="38"/>
  <c r="N2481" i="38"/>
  <c r="N2006" i="38"/>
  <c r="M2486" i="38"/>
  <c r="M1436" i="38"/>
  <c r="N1436" i="38" s="1"/>
  <c r="M2481" i="38"/>
  <c r="M2610" i="38"/>
  <c r="M2558" i="38"/>
  <c r="B2620" i="2"/>
  <c r="B1469" i="2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3" i="2" s="1"/>
  <c r="A1476" i="38"/>
  <c r="A1477" i="38" s="1"/>
  <c r="A1478" i="38" s="1"/>
  <c r="A1479" i="38" s="1"/>
  <c r="A1480" i="38" s="1"/>
  <c r="A1481" i="38" s="1"/>
  <c r="A1482" i="38" s="1"/>
  <c r="A1483" i="38" s="1"/>
  <c r="A1484" i="38" s="1"/>
  <c r="A1485" i="38" s="1"/>
  <c r="A1486" i="38" s="1"/>
  <c r="A1487" i="38" s="1"/>
  <c r="A1488" i="38" s="1"/>
  <c r="A1489" i="38" s="1"/>
  <c r="A1490" i="38" s="1"/>
  <c r="A1491" i="38" s="1"/>
  <c r="A1492" i="38" s="1"/>
  <c r="A1493" i="38" s="1"/>
  <c r="A1494" i="38" s="1"/>
  <c r="A1495" i="38" s="1"/>
  <c r="A1496" i="38" s="1"/>
  <c r="A1497" i="38" s="1"/>
  <c r="A1498" i="38" s="1"/>
  <c r="A1499" i="38" s="1"/>
  <c r="A1500" i="38" s="1"/>
  <c r="A1501" i="38" s="1"/>
  <c r="A1502" i="38" s="1"/>
  <c r="A1503" i="38" s="1"/>
  <c r="A1504" i="38" s="1"/>
  <c r="A1505" i="38" s="1"/>
  <c r="A1506" i="38" s="1"/>
  <c r="A1507" i="38" s="1"/>
  <c r="A1508" i="38" s="1"/>
  <c r="A1509" i="38" s="1"/>
  <c r="A1510" i="38" s="1"/>
  <c r="A1511" i="38" s="1"/>
  <c r="Q2612" i="2"/>
  <c r="N2509" i="38"/>
  <c r="M2509" i="38"/>
  <c r="N1548" i="38"/>
  <c r="N3708" i="38"/>
  <c r="R4049" i="2"/>
  <c r="M1302" i="38"/>
  <c r="M2883" i="38" l="1"/>
  <c r="M4052" i="38" s="1"/>
  <c r="M4055" i="38" s="1"/>
  <c r="A2785" i="38"/>
  <c r="N2792" i="38"/>
  <c r="N1302" i="38"/>
  <c r="N4053" i="38" s="1"/>
  <c r="Q4047" i="2"/>
  <c r="Q4049" i="2" s="1"/>
  <c r="M2619" i="38"/>
  <c r="M4053" i="38"/>
  <c r="B2621" i="2"/>
  <c r="A1512" i="38"/>
  <c r="A1513" i="38" s="1"/>
  <c r="B1514" i="2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N2619" i="38"/>
  <c r="N4054" i="38" s="1"/>
  <c r="N2883" i="38" l="1"/>
  <c r="N4052" i="38" s="1"/>
  <c r="N4055" i="38" s="1"/>
  <c r="N4056" i="38" s="1"/>
  <c r="A2786" i="38"/>
  <c r="A2787" i="38" s="1"/>
  <c r="A2788" i="38" s="1"/>
  <c r="A2791" i="38" s="1"/>
  <c r="A2792" i="38" s="1"/>
  <c r="A2793" i="38" s="1"/>
  <c r="A2794" i="38" s="1"/>
  <c r="A2795" i="38" s="1"/>
  <c r="A2796" i="38" s="1"/>
  <c r="A2797" i="38" s="1"/>
  <c r="A2798" i="38" s="1"/>
  <c r="A2799" i="38" s="1"/>
  <c r="A2800" i="38" s="1"/>
  <c r="A2801" i="38" s="1"/>
  <c r="A2802" i="38" s="1"/>
  <c r="A2803" i="38" s="1"/>
  <c r="A2804" i="38" s="1"/>
  <c r="A2805" i="38" s="1"/>
  <c r="A2806" i="38" s="1"/>
  <c r="A2807" i="38" s="1"/>
  <c r="A2808" i="38" s="1"/>
  <c r="A2809" i="38" s="1"/>
  <c r="A2810" i="38" s="1"/>
  <c r="A2811" i="38" s="1"/>
  <c r="A2812" i="38" s="1"/>
  <c r="A2813" i="38" s="1"/>
  <c r="A2814" i="38" s="1"/>
  <c r="A2815" i="38" s="1"/>
  <c r="A2816" i="38" s="1"/>
  <c r="A2817" i="38" s="1"/>
  <c r="A2818" i="38" s="1"/>
  <c r="A2819" i="38" s="1"/>
  <c r="A2820" i="38" s="1"/>
  <c r="A2821" i="38" s="1"/>
  <c r="A2822" i="38" s="1"/>
  <c r="A2823" i="38" s="1"/>
  <c r="A2824" i="38" s="1"/>
  <c r="A2825" i="38" s="1"/>
  <c r="A2826" i="38" s="1"/>
  <c r="A2827" i="38" s="1"/>
  <c r="A2828" i="38" s="1"/>
  <c r="A2829" i="38" s="1"/>
  <c r="A2830" i="38" s="1"/>
  <c r="A2831" i="38" s="1"/>
  <c r="A2832" i="38" s="1"/>
  <c r="A2833" i="38" s="1"/>
  <c r="A2834" i="38" s="1"/>
  <c r="A2835" i="38" s="1"/>
  <c r="A2836" i="38" s="1"/>
  <c r="A2837" i="38" s="1"/>
  <c r="A2838" i="38" s="1"/>
  <c r="A2839" i="38" s="1"/>
  <c r="A2840" i="38" s="1"/>
  <c r="A2841" i="38" s="1"/>
  <c r="A2842" i="38" s="1"/>
  <c r="A2843" i="38" s="1"/>
  <c r="A2844" i="38" s="1"/>
  <c r="A2845" i="38" s="1"/>
  <c r="A2846" i="38" s="1"/>
  <c r="M4054" i="38"/>
  <c r="M4056" i="38" s="1"/>
  <c r="B2622" i="2"/>
  <c r="A1514" i="38"/>
  <c r="A1515" i="38" s="1"/>
  <c r="A1516" i="38" s="1"/>
  <c r="A1517" i="38" s="1"/>
  <c r="A1520" i="38" s="1"/>
  <c r="A1521" i="38" s="1"/>
  <c r="A1522" i="38" s="1"/>
  <c r="A1523" i="38" s="1"/>
  <c r="A1524" i="38" s="1"/>
  <c r="A1525" i="38" s="1"/>
  <c r="A1526" i="38" s="1"/>
  <c r="A1527" i="38" s="1"/>
  <c r="A1528" i="38" s="1"/>
  <c r="A1529" i="38" s="1"/>
  <c r="A1530" i="38" s="1"/>
  <c r="A1531" i="38" s="1"/>
  <c r="A1532" i="38" s="1"/>
  <c r="A1533" i="38" s="1"/>
  <c r="A1534" i="38" s="1"/>
  <c r="A1535" i="38" s="1"/>
  <c r="A1536" i="38" s="1"/>
  <c r="A1537" i="38" s="1"/>
  <c r="A1538" i="38" s="1"/>
  <c r="A1539" i="38" s="1"/>
  <c r="A1540" i="38" s="1"/>
  <c r="A1541" i="38" s="1"/>
  <c r="A1542" i="38" s="1"/>
  <c r="A1543" i="38" s="1"/>
  <c r="A1544" i="38" s="1"/>
  <c r="A1545" i="38" s="1"/>
  <c r="A1546" i="38" s="1"/>
  <c r="A1547" i="38" s="1"/>
  <c r="A1550" i="38" s="1"/>
  <c r="A1551" i="38" s="1"/>
  <c r="A1552" i="38" s="1"/>
  <c r="A1553" i="38" s="1"/>
  <c r="A1554" i="38" s="1"/>
  <c r="A1555" i="38" s="1"/>
  <c r="A1556" i="38" s="1"/>
  <c r="A1557" i="38" s="1"/>
  <c r="A1558" i="38" s="1"/>
  <c r="A1559" i="38" s="1"/>
  <c r="A1560" i="38" s="1"/>
  <c r="A1561" i="38" s="1"/>
  <c r="A1562" i="38" s="1"/>
  <c r="A1563" i="38" s="1"/>
  <c r="A1564" i="38" s="1"/>
  <c r="A1565" i="38" s="1"/>
  <c r="A1566" i="38" s="1"/>
  <c r="A1567" i="38" s="1"/>
  <c r="A1568" i="38" s="1"/>
  <c r="A1569" i="38" s="1"/>
  <c r="A1570" i="38" s="1"/>
  <c r="A1571" i="38" s="1"/>
  <c r="A1572" i="38" s="1"/>
  <c r="A1573" i="38" s="1"/>
  <c r="A1574" i="38" s="1"/>
  <c r="A1575" i="38" s="1"/>
  <c r="A1576" i="38" s="1"/>
  <c r="A1577" i="38" s="1"/>
  <c r="A1578" i="38" s="1"/>
  <c r="A1579" i="38" s="1"/>
  <c r="A1580" i="38" s="1"/>
  <c r="A1581" i="38" s="1"/>
  <c r="A1582" i="38" s="1"/>
  <c r="A1583" i="38" s="1"/>
  <c r="A1584" i="38" s="1"/>
  <c r="A1585" i="38" s="1"/>
  <c r="A1586" i="38" s="1"/>
  <c r="A1587" i="38" s="1"/>
  <c r="A1588" i="38" s="1"/>
  <c r="A1589" i="38" s="1"/>
  <c r="A1590" i="38" s="1"/>
  <c r="A1591" i="38" s="1"/>
  <c r="A1592" i="38" s="1"/>
  <c r="A1593" i="38" s="1"/>
  <c r="A1594" i="38" s="1"/>
  <c r="A1595" i="38" s="1"/>
  <c r="A1596" i="38" s="1"/>
  <c r="A1597" i="38" s="1"/>
  <c r="A1598" i="38" s="1"/>
  <c r="A1599" i="38" s="1"/>
  <c r="A1600" i="38" s="1"/>
  <c r="A1601" i="38" s="1"/>
  <c r="A1602" i="38" s="1"/>
  <c r="A1603" i="38" s="1"/>
  <c r="A1604" i="38" s="1"/>
  <c r="A1605" i="38" s="1"/>
  <c r="A1606" i="38" s="1"/>
  <c r="A1607" i="38" s="1"/>
  <c r="A1608" i="38" s="1"/>
  <c r="A1609" i="38" s="1"/>
  <c r="A1610" i="38" s="1"/>
  <c r="A1611" i="38" s="1"/>
  <c r="A1612" i="38" s="1"/>
  <c r="A1613" i="38" s="1"/>
  <c r="A1614" i="38" s="1"/>
  <c r="A1615" i="38" s="1"/>
  <c r="A1616" i="38" s="1"/>
  <c r="A1617" i="38" s="1"/>
  <c r="A1618" i="38" s="1"/>
  <c r="A1619" i="38" s="1"/>
  <c r="A1620" i="38" s="1"/>
  <c r="A1621" i="38" s="1"/>
  <c r="A1622" i="38" s="1"/>
  <c r="A1623" i="38" s="1"/>
  <c r="A1624" i="38" s="1"/>
  <c r="A1625" i="38" s="1"/>
  <c r="A1626" i="38" s="1"/>
  <c r="A1627" i="38" s="1"/>
  <c r="A1628" i="38" s="1"/>
  <c r="A1629" i="38" s="1"/>
  <c r="A1630" i="38" s="1"/>
  <c r="A1631" i="38" s="1"/>
  <c r="A1632" i="38" s="1"/>
  <c r="A1633" i="38" s="1"/>
  <c r="A1634" i="38" s="1"/>
  <c r="A1635" i="38" s="1"/>
  <c r="A1636" i="38" s="1"/>
  <c r="A1637" i="38" s="1"/>
  <c r="A1638" i="38" s="1"/>
  <c r="A1639" i="38" s="1"/>
  <c r="A1640" i="38" s="1"/>
  <c r="A1641" i="38" s="1"/>
  <c r="A1642" i="38" s="1"/>
  <c r="A1643" i="38" s="1"/>
  <c r="A1644" i="38" s="1"/>
  <c r="A1645" i="38" s="1"/>
  <c r="A1646" i="38" s="1"/>
  <c r="A1647" i="38" s="1"/>
  <c r="A1648" i="38" s="1"/>
  <c r="A1649" i="38" s="1"/>
  <c r="A1650" i="38" s="1"/>
  <c r="A1651" i="38" s="1"/>
  <c r="A1652" i="38" s="1"/>
  <c r="A1653" i="38" s="1"/>
  <c r="A1654" i="38" s="1"/>
  <c r="A1655" i="38" s="1"/>
  <c r="A1656" i="38" s="1"/>
  <c r="A1657" i="38" s="1"/>
  <c r="A1658" i="38" s="1"/>
  <c r="A1659" i="38" s="1"/>
  <c r="A1660" i="38" s="1"/>
  <c r="A1661" i="38" s="1"/>
  <c r="A1662" i="38" s="1"/>
  <c r="A1663" i="38" s="1"/>
  <c r="A1664" i="38" s="1"/>
  <c r="A1665" i="38" s="1"/>
  <c r="A1666" i="38" s="1"/>
  <c r="A1667" i="38" s="1"/>
  <c r="A1668" i="38" s="1"/>
  <c r="A1669" i="38" s="1"/>
  <c r="A1670" i="38" s="1"/>
  <c r="A1671" i="38" s="1"/>
  <c r="A1672" i="38" s="1"/>
  <c r="A1673" i="38" s="1"/>
  <c r="A1674" i="38" s="1"/>
  <c r="A1675" i="38" s="1"/>
  <c r="A1676" i="38" s="1"/>
  <c r="A1677" i="38" s="1"/>
  <c r="A1678" i="38" s="1"/>
  <c r="A1679" i="38" s="1"/>
  <c r="A1680" i="38" s="1"/>
  <c r="A1681" i="38" s="1"/>
  <c r="A1682" i="38" s="1"/>
  <c r="A1683" i="38" s="1"/>
  <c r="A1684" i="38" s="1"/>
  <c r="A1685" i="38" s="1"/>
  <c r="A1686" i="38" s="1"/>
  <c r="A1687" i="38" s="1"/>
  <c r="A1688" i="38" s="1"/>
  <c r="A1689" i="38" s="1"/>
  <c r="A1690" i="38" s="1"/>
  <c r="A1691" i="38" s="1"/>
  <c r="A1692" i="38" s="1"/>
  <c r="A1693" i="38" s="1"/>
  <c r="A1694" i="38" s="1"/>
  <c r="A1695" i="38" s="1"/>
  <c r="A1696" i="38" s="1"/>
  <c r="A1697" i="38" s="1"/>
  <c r="A1698" i="38" s="1"/>
  <c r="A1699" i="38" s="1"/>
  <c r="A1700" i="38" s="1"/>
  <c r="A1701" i="38" s="1"/>
  <c r="A1702" i="38" s="1"/>
  <c r="A1703" i="38" s="1"/>
  <c r="A1704" i="38" s="1"/>
  <c r="A1705" i="38" s="1"/>
  <c r="A1706" i="38" s="1"/>
  <c r="A1707" i="38" s="1"/>
  <c r="A1708" i="38" s="1"/>
  <c r="A1709" i="38" s="1"/>
  <c r="A1710" i="38" s="1"/>
  <c r="A1711" i="38" s="1"/>
  <c r="A1712" i="38" s="1"/>
  <c r="A1713" i="38" s="1"/>
  <c r="A1714" i="38" s="1"/>
  <c r="A1715" i="38" s="1"/>
  <c r="A1716" i="38" s="1"/>
  <c r="A1717" i="38" s="1"/>
  <c r="A1718" i="38" s="1"/>
  <c r="A1719" i="38" s="1"/>
  <c r="A1720" i="38" s="1"/>
  <c r="A1721" i="38" s="1"/>
  <c r="A1722" i="38" s="1"/>
  <c r="A1723" i="38" s="1"/>
  <c r="A1724" i="38" s="1"/>
  <c r="A1725" i="38" s="1"/>
  <c r="A1726" i="38" s="1"/>
  <c r="A1727" i="38" s="1"/>
  <c r="A1728" i="38" s="1"/>
  <c r="A1729" i="38" s="1"/>
  <c r="A1730" i="38" s="1"/>
  <c r="A1731" i="38" s="1"/>
  <c r="A1732" i="38" s="1"/>
  <c r="A1733" i="38" s="1"/>
  <c r="A1734" i="38" s="1"/>
  <c r="A1735" i="38" s="1"/>
  <c r="A1736" i="38" s="1"/>
  <c r="A1737" i="38" s="1"/>
  <c r="A1738" i="38" s="1"/>
  <c r="A1739" i="38" s="1"/>
  <c r="A1740" i="38" s="1"/>
  <c r="A1741" i="38" s="1"/>
  <c r="A1742" i="38" s="1"/>
  <c r="A1743" i="38" s="1"/>
  <c r="A1744" i="38" s="1"/>
  <c r="A1745" i="38" s="1"/>
  <c r="A1746" i="38" s="1"/>
  <c r="A1747" i="38" s="1"/>
  <c r="A1748" i="38" s="1"/>
  <c r="A1749" i="38" s="1"/>
  <c r="A1750" i="38" s="1"/>
  <c r="A1751" i="38" s="1"/>
  <c r="A1752" i="38" s="1"/>
  <c r="A1753" i="38" s="1"/>
  <c r="A1754" i="38" s="1"/>
  <c r="A1755" i="38" s="1"/>
  <c r="A1756" i="38" s="1"/>
  <c r="A1757" i="38" s="1"/>
  <c r="A1758" i="38" s="1"/>
  <c r="A1759" i="38" s="1"/>
  <c r="A1760" i="38" s="1"/>
  <c r="A1761" i="38" s="1"/>
  <c r="A1762" i="38" s="1"/>
  <c r="A1763" i="38" s="1"/>
  <c r="A1764" i="38" s="1"/>
  <c r="A1765" i="38" s="1"/>
  <c r="A1766" i="38" s="1"/>
  <c r="A1767" i="38" s="1"/>
  <c r="A1768" i="38" s="1"/>
  <c r="A1769" i="38" s="1"/>
  <c r="A1770" i="38" s="1"/>
  <c r="A1771" i="38" s="1"/>
  <c r="A1772" i="38" s="1"/>
  <c r="A1773" i="38" s="1"/>
  <c r="A1774" i="38" s="1"/>
  <c r="A1775" i="38" s="1"/>
  <c r="A1776" i="38" s="1"/>
  <c r="A1777" i="38" s="1"/>
  <c r="A1778" i="38" s="1"/>
  <c r="A1779" i="38" s="1"/>
  <c r="A1780" i="38" s="1"/>
  <c r="A1781" i="38" s="1"/>
  <c r="A1782" i="38" s="1"/>
  <c r="A1783" i="38" s="1"/>
  <c r="A1784" i="38" s="1"/>
  <c r="A1785" i="38" s="1"/>
  <c r="A1786" i="38" s="1"/>
  <c r="A1787" i="38" s="1"/>
  <c r="A1788" i="38" s="1"/>
  <c r="A1789" i="38" s="1"/>
  <c r="A1790" i="38" s="1"/>
  <c r="A1791" i="38" s="1"/>
  <c r="A1792" i="38" s="1"/>
  <c r="A1793" i="38" s="1"/>
  <c r="A1794" i="38" s="1"/>
  <c r="A1795" i="38" s="1"/>
  <c r="B1788" i="2"/>
  <c r="B1789" i="2" s="1"/>
  <c r="A2847" i="38" l="1"/>
  <c r="A2848" i="38" s="1"/>
  <c r="A2849" i="38" s="1"/>
  <c r="A2850" i="38" s="1"/>
  <c r="A2851" i="38" s="1"/>
  <c r="A2852" i="38" s="1"/>
  <c r="A2853" i="38" s="1"/>
  <c r="A2854" i="38" s="1"/>
  <c r="A2855" i="38" s="1"/>
  <c r="A2856" i="38" s="1"/>
  <c r="A2857" i="38" s="1"/>
  <c r="A2858" i="38" s="1"/>
  <c r="A2859" i="38" s="1"/>
  <c r="A2860" i="38" s="1"/>
  <c r="B2623" i="2"/>
  <c r="B1790" i="2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A1796" i="38"/>
  <c r="A1797" i="38" s="1"/>
  <c r="A1798" i="38" s="1"/>
  <c r="A1799" i="38" s="1"/>
  <c r="A1800" i="38" s="1"/>
  <c r="A1801" i="38" s="1"/>
  <c r="A1802" i="38" s="1"/>
  <c r="A1803" i="38" s="1"/>
  <c r="A1804" i="38" s="1"/>
  <c r="A1805" i="38" s="1"/>
  <c r="A1806" i="38" s="1"/>
  <c r="A1807" i="38" s="1"/>
  <c r="A1808" i="38" s="1"/>
  <c r="A1809" i="38" s="1"/>
  <c r="A1810" i="38" s="1"/>
  <c r="A1811" i="38" s="1"/>
  <c r="A1812" i="38" s="1"/>
  <c r="A1813" i="38" s="1"/>
  <c r="A1814" i="38" s="1"/>
  <c r="A1815" i="38" s="1"/>
  <c r="A1816" i="38" s="1"/>
  <c r="A1817" i="38" s="1"/>
  <c r="A1818" i="38" s="1"/>
  <c r="A1819" i="38" s="1"/>
  <c r="A1820" i="38" s="1"/>
  <c r="A1821" i="38" s="1"/>
  <c r="A1822" i="38" s="1"/>
  <c r="A1823" i="38" s="1"/>
  <c r="A1824" i="38" s="1"/>
  <c r="A1825" i="38" s="1"/>
  <c r="A1826" i="38" s="1"/>
  <c r="A1827" i="38" s="1"/>
  <c r="A1828" i="38" s="1"/>
  <c r="A1829" i="38" s="1"/>
  <c r="A1830" i="38" s="1"/>
  <c r="A1831" i="38" s="1"/>
  <c r="A1832" i="38" s="1"/>
  <c r="A1833" i="38" s="1"/>
  <c r="A1834" i="38" s="1"/>
  <c r="A1835" i="38" s="1"/>
  <c r="A1836" i="38" s="1"/>
  <c r="A1837" i="38" s="1"/>
  <c r="A1838" i="38" s="1"/>
  <c r="A1839" i="38" s="1"/>
  <c r="A1840" i="38" s="1"/>
  <c r="A1841" i="38" s="1"/>
  <c r="A1842" i="38" s="1"/>
  <c r="A1843" i="38" s="1"/>
  <c r="A1844" i="38" s="1"/>
  <c r="A1845" i="38" s="1"/>
  <c r="A1846" i="38" s="1"/>
  <c r="A1847" i="38" s="1"/>
  <c r="A1848" i="38" s="1"/>
  <c r="A1849" i="38" s="1"/>
  <c r="A1850" i="38" s="1"/>
  <c r="A1851" i="38" s="1"/>
  <c r="A1852" i="38" s="1"/>
  <c r="A1853" i="38" s="1"/>
  <c r="A1854" i="38" s="1"/>
  <c r="A1855" i="38" s="1"/>
  <c r="A1856" i="38" s="1"/>
  <c r="A1857" i="38" s="1"/>
  <c r="A1858" i="38" s="1"/>
  <c r="A1859" i="38" s="1"/>
  <c r="A1860" i="38" s="1"/>
  <c r="A1861" i="38" s="1"/>
  <c r="A1862" i="38" s="1"/>
  <c r="A1863" i="38" s="1"/>
  <c r="A1864" i="38" s="1"/>
  <c r="A1865" i="38" s="1"/>
  <c r="A1866" i="38" s="1"/>
  <c r="A1867" i="38" s="1"/>
  <c r="A1868" i="38" s="1"/>
  <c r="A1869" i="38" s="1"/>
  <c r="A1870" i="38" s="1"/>
  <c r="A1871" i="38" s="1"/>
  <c r="A1872" i="38" s="1"/>
  <c r="A1873" i="38" s="1"/>
  <c r="A1874" i="38" s="1"/>
  <c r="A1875" i="38" s="1"/>
  <c r="A1876" i="38" s="1"/>
  <c r="A1877" i="38" s="1"/>
  <c r="A1878" i="38" s="1"/>
  <c r="A1879" i="38" s="1"/>
  <c r="A1880" i="38" s="1"/>
  <c r="A1881" i="38" s="1"/>
  <c r="A1882" i="38" s="1"/>
  <c r="A1883" i="38" s="1"/>
  <c r="A1884" i="38" s="1"/>
  <c r="A1885" i="38" s="1"/>
  <c r="A2861" i="38" l="1"/>
  <c r="A2862" i="38" s="1"/>
  <c r="A2863" i="38" s="1"/>
  <c r="A2864" i="38" s="1"/>
  <c r="A2865" i="38" s="1"/>
  <c r="A2866" i="38" s="1"/>
  <c r="A2867" i="38" s="1"/>
  <c r="A2868" i="38" s="1"/>
  <c r="A2869" i="38" s="1"/>
  <c r="A2870" i="38" s="1"/>
  <c r="A2871" i="38" s="1"/>
  <c r="A2872" i="38" s="1"/>
  <c r="A2873" i="38" s="1"/>
  <c r="A2874" i="38" s="1"/>
  <c r="A2875" i="38" s="1"/>
  <c r="A2876" i="38" s="1"/>
  <c r="A2877" i="38" s="1"/>
  <c r="A2878" i="38" s="1"/>
  <c r="A2879" i="38" s="1"/>
  <c r="A2880" i="38" s="1"/>
  <c r="B2624" i="2"/>
  <c r="A1886" i="38"/>
  <c r="A1887" i="38" s="1"/>
  <c r="A1888" i="38" s="1"/>
  <c r="A1889" i="38" s="1"/>
  <c r="A1890" i="38" s="1"/>
  <c r="A1891" i="38" s="1"/>
  <c r="A1892" i="38" s="1"/>
  <c r="A1893" i="38" s="1"/>
  <c r="A1894" i="38" s="1"/>
  <c r="A1895" i="38" s="1"/>
  <c r="A1896" i="38" s="1"/>
  <c r="A1897" i="38" s="1"/>
  <c r="A1898" i="38" s="1"/>
  <c r="A1899" i="38" s="1"/>
  <c r="A1900" i="38" s="1"/>
  <c r="A1901" i="38" s="1"/>
  <c r="A1902" i="38" s="1"/>
  <c r="A1903" i="38" s="1"/>
  <c r="A1904" i="38" s="1"/>
  <c r="A1905" i="38" s="1"/>
  <c r="A1906" i="38" s="1"/>
  <c r="A1907" i="38" s="1"/>
  <c r="A1908" i="38" s="1"/>
  <c r="A1909" i="38" s="1"/>
  <c r="A1910" i="38" s="1"/>
  <c r="A1911" i="38" s="1"/>
  <c r="A1912" i="38" s="1"/>
  <c r="A1913" i="38" s="1"/>
  <c r="A1914" i="38" s="1"/>
  <c r="A1915" i="38" s="1"/>
  <c r="A1916" i="38" s="1"/>
  <c r="A1917" i="38" s="1"/>
  <c r="A1918" i="38" s="1"/>
  <c r="A1919" i="38" s="1"/>
  <c r="A1920" i="38" s="1"/>
  <c r="A1921" i="38" s="1"/>
  <c r="A1922" i="38" s="1"/>
  <c r="A1923" i="38" s="1"/>
  <c r="A1924" i="38" s="1"/>
  <c r="A1925" i="38" s="1"/>
  <c r="A1926" i="38" s="1"/>
  <c r="A1927" i="38" s="1"/>
  <c r="A1928" i="38" s="1"/>
  <c r="A1929" i="38" s="1"/>
  <c r="A1930" i="38" s="1"/>
  <c r="A1931" i="38" s="1"/>
  <c r="A1932" i="38" s="1"/>
  <c r="A1933" i="38" s="1"/>
  <c r="A1934" i="38" s="1"/>
  <c r="A1935" i="38" s="1"/>
  <c r="A1936" i="38" s="1"/>
  <c r="A1937" i="38" s="1"/>
  <c r="A1938" i="38" s="1"/>
  <c r="A1939" i="38" s="1"/>
  <c r="A1940" i="38" s="1"/>
  <c r="A1941" i="38" s="1"/>
  <c r="A1942" i="38" s="1"/>
  <c r="A1943" i="38" s="1"/>
  <c r="A1944" i="38" s="1"/>
  <c r="A1945" i="38" s="1"/>
  <c r="A1946" i="38" s="1"/>
  <c r="A1947" i="38" s="1"/>
  <c r="A1948" i="38" s="1"/>
  <c r="A1949" i="38" s="1"/>
  <c r="A1950" i="38" s="1"/>
  <c r="A1951" i="38" s="1"/>
  <c r="A1952" i="38" s="1"/>
  <c r="A1953" i="38" s="1"/>
  <c r="A1954" i="38" s="1"/>
  <c r="A1955" i="38" s="1"/>
  <c r="A1956" i="38" s="1"/>
  <c r="A1957" i="38" s="1"/>
  <c r="A1958" i="38" s="1"/>
  <c r="A1959" i="38" s="1"/>
  <c r="A1960" i="38" s="1"/>
  <c r="A1961" i="38" s="1"/>
  <c r="B1879" i="2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A2881" i="38" l="1"/>
  <c r="A2882" i="38" s="1"/>
  <c r="A2885" i="38" s="1"/>
  <c r="A2886" i="38" s="1"/>
  <c r="A2887" i="38" s="1"/>
  <c r="A2888" i="38" s="1"/>
  <c r="A2889" i="38" s="1"/>
  <c r="A2890" i="38" s="1"/>
  <c r="A2891" i="38" s="1"/>
  <c r="A2892" i="38" s="1"/>
  <c r="A2893" i="38" s="1"/>
  <c r="A2894" i="38" s="1"/>
  <c r="A2895" i="38" s="1"/>
  <c r="A2896" i="38" s="1"/>
  <c r="A2897" i="38" s="1"/>
  <c r="A2898" i="38" s="1"/>
  <c r="A2899" i="38" s="1"/>
  <c r="A2900" i="38" s="1"/>
  <c r="A2901" i="38" s="1"/>
  <c r="A2902" i="38" s="1"/>
  <c r="A2903" i="38" s="1"/>
  <c r="A2904" i="38" s="1"/>
  <c r="A2905" i="38" s="1"/>
  <c r="A2906" i="38" s="1"/>
  <c r="A2907" i="38" s="1"/>
  <c r="A2908" i="38" s="1"/>
  <c r="A2909" i="38" s="1"/>
  <c r="A2910" i="38" s="1"/>
  <c r="A2911" i="38" s="1"/>
  <c r="A2912" i="38" s="1"/>
  <c r="A2915" i="38" s="1"/>
  <c r="A2916" i="38" s="1"/>
  <c r="A2917" i="38" s="1"/>
  <c r="A2918" i="38" s="1"/>
  <c r="A2919" i="38" s="1"/>
  <c r="A2920" i="38" s="1"/>
  <c r="A2921" i="38" s="1"/>
  <c r="A2922" i="38" s="1"/>
  <c r="A2923" i="38" s="1"/>
  <c r="A2924" i="38" s="1"/>
  <c r="A2925" i="38" s="1"/>
  <c r="A2926" i="38" s="1"/>
  <c r="B2625" i="2"/>
  <c r="A1962" i="38"/>
  <c r="A1963" i="38" s="1"/>
  <c r="A1964" i="38" s="1"/>
  <c r="A1965" i="38" s="1"/>
  <c r="A1966" i="38" s="1"/>
  <c r="A1967" i="38" s="1"/>
  <c r="A1968" i="38" s="1"/>
  <c r="A1969" i="38" s="1"/>
  <c r="A1970" i="38" s="1"/>
  <c r="A1971" i="38" s="1"/>
  <c r="A1972" i="38" s="1"/>
  <c r="A1973" i="38" s="1"/>
  <c r="B1954" i="2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A2927" i="38" l="1"/>
  <c r="A2928" i="38" s="1"/>
  <c r="A2929" i="38" s="1"/>
  <c r="A2930" i="38" s="1"/>
  <c r="A2931" i="38" s="1"/>
  <c r="A2932" i="38" s="1"/>
  <c r="A2933" i="38" s="1"/>
  <c r="A2934" i="38" s="1"/>
  <c r="A2935" i="38" s="1"/>
  <c r="A2936" i="38" s="1"/>
  <c r="A2937" i="38" s="1"/>
  <c r="A2938" i="38" s="1"/>
  <c r="A2939" i="38" s="1"/>
  <c r="A2940" i="38" s="1"/>
  <c r="A2941" i="38" s="1"/>
  <c r="A2942" i="38" s="1"/>
  <c r="A2943" i="38" s="1"/>
  <c r="A2944" i="38" s="1"/>
  <c r="A2945" i="38" s="1"/>
  <c r="A2946" i="38" s="1"/>
  <c r="A2947" i="38" s="1"/>
  <c r="B2626" i="2"/>
  <c r="A1974" i="38"/>
  <c r="A1975" i="38" s="1"/>
  <c r="A1976" i="38" s="1"/>
  <c r="A1977" i="38" s="1"/>
  <c r="A1978" i="38" s="1"/>
  <c r="A1979" i="38" s="1"/>
  <c r="A1980" i="38" s="1"/>
  <c r="A1981" i="38" s="1"/>
  <c r="A1982" i="38" s="1"/>
  <c r="A1983" i="38" s="1"/>
  <c r="A1984" i="38" s="1"/>
  <c r="A1985" i="38" s="1"/>
  <c r="A1986" i="38" s="1"/>
  <c r="A1987" i="38" s="1"/>
  <c r="B1969" i="2"/>
  <c r="B1970" i="2" s="1"/>
  <c r="B1971" i="2" s="1"/>
  <c r="A2948" i="38" l="1"/>
  <c r="A2949" i="38" s="1"/>
  <c r="A2950" i="38" s="1"/>
  <c r="A2951" i="38" s="1"/>
  <c r="A2952" i="38" s="1"/>
  <c r="A2953" i="38" s="1"/>
  <c r="A2954" i="38" s="1"/>
  <c r="A2955" i="38" s="1"/>
  <c r="A2956" i="38" s="1"/>
  <c r="A2957" i="38" s="1"/>
  <c r="A2958" i="38" s="1"/>
  <c r="A2959" i="38" s="1"/>
  <c r="A2960" i="38" s="1"/>
  <c r="A2961" i="38" s="1"/>
  <c r="A2962" i="38" s="1"/>
  <c r="A2963" i="38" s="1"/>
  <c r="A2964" i="38" s="1"/>
  <c r="A2965" i="38" s="1"/>
  <c r="A2966" i="38" s="1"/>
  <c r="A2967" i="38" s="1"/>
  <c r="A2968" i="38" s="1"/>
  <c r="A2969" i="38" s="1"/>
  <c r="A2970" i="38" s="1"/>
  <c r="A2971" i="38" s="1"/>
  <c r="A2972" i="38" s="1"/>
  <c r="A2973" i="38" s="1"/>
  <c r="A2974" i="38" s="1"/>
  <c r="A2975" i="38" s="1"/>
  <c r="A2976" i="38" s="1"/>
  <c r="A2977" i="38" s="1"/>
  <c r="A2978" i="38" s="1"/>
  <c r="A2979" i="38" s="1"/>
  <c r="A2980" i="38" s="1"/>
  <c r="A2981" i="38" s="1"/>
  <c r="A2982" i="38" s="1"/>
  <c r="A2983" i="38" s="1"/>
  <c r="A2984" i="38" s="1"/>
  <c r="A2985" i="38" s="1"/>
  <c r="A2986" i="38" s="1"/>
  <c r="A2987" i="38" s="1"/>
  <c r="A2988" i="38" s="1"/>
  <c r="A2989" i="38" s="1"/>
  <c r="A2990" i="38" s="1"/>
  <c r="A2991" i="38" s="1"/>
  <c r="A2992" i="38" s="1"/>
  <c r="A2993" i="38" s="1"/>
  <c r="A2994" i="38" s="1"/>
  <c r="A2995" i="38" s="1"/>
  <c r="A2996" i="38" s="1"/>
  <c r="A2997" i="38" s="1"/>
  <c r="A2998" i="38" s="1"/>
  <c r="A2999" i="38" s="1"/>
  <c r="A3000" i="38" s="1"/>
  <c r="A3001" i="38" s="1"/>
  <c r="A3002" i="38" s="1"/>
  <c r="A3003" i="38" s="1"/>
  <c r="A3004" i="38" s="1"/>
  <c r="A3005" i="38" s="1"/>
  <c r="A3006" i="38" s="1"/>
  <c r="A3007" i="38" s="1"/>
  <c r="A3008" i="38" s="1"/>
  <c r="A3009" i="38" s="1"/>
  <c r="A3010" i="38" s="1"/>
  <c r="A3011" i="38" s="1"/>
  <c r="A3012" i="38" s="1"/>
  <c r="A3013" i="38" s="1"/>
  <c r="A3014" i="38" s="1"/>
  <c r="A3015" i="38" s="1"/>
  <c r="A3016" i="38" s="1"/>
  <c r="A3017" i="38" s="1"/>
  <c r="A3018" i="38" s="1"/>
  <c r="A3019" i="38" s="1"/>
  <c r="A3020" i="38" s="1"/>
  <c r="A3021" i="38" s="1"/>
  <c r="A3022" i="38" s="1"/>
  <c r="A3023" i="38" s="1"/>
  <c r="A3024" i="38" s="1"/>
  <c r="A3025" i="38" s="1"/>
  <c r="A3026" i="38" s="1"/>
  <c r="A3027" i="38" s="1"/>
  <c r="A1988" i="38"/>
  <c r="A1989" i="38" s="1"/>
  <c r="A1990" i="38" s="1"/>
  <c r="A1991" i="38" s="1"/>
  <c r="A1992" i="38" s="1"/>
  <c r="A1993" i="38" s="1"/>
  <c r="A1994" i="38" s="1"/>
  <c r="A1995" i="38" s="1"/>
  <c r="A1996" i="38" s="1"/>
  <c r="A1997" i="38" s="1"/>
  <c r="A1998" i="38" s="1"/>
  <c r="A1999" i="38" s="1"/>
  <c r="A2000" i="38" s="1"/>
  <c r="A2001" i="38" s="1"/>
  <c r="A2002" i="38" s="1"/>
  <c r="A2003" i="38" s="1"/>
  <c r="A2004" i="38" s="1"/>
  <c r="A2005" i="38" s="1"/>
  <c r="A2008" i="38" s="1"/>
  <c r="B2627" i="2"/>
  <c r="B1972" i="2"/>
  <c r="B1973" i="2" s="1"/>
  <c r="B1974" i="2" s="1"/>
  <c r="B1975" i="2" s="1"/>
  <c r="B1976" i="2" s="1"/>
  <c r="B1977" i="2" s="1"/>
  <c r="A3028" i="38" l="1"/>
  <c r="A3029" i="38" s="1"/>
  <c r="A3030" i="38" s="1"/>
  <c r="A3031" i="38" s="1"/>
  <c r="A3032" i="38" s="1"/>
  <c r="B2628" i="2"/>
  <c r="A2009" i="38"/>
  <c r="A2010" i="38" s="1"/>
  <c r="A2011" i="38" s="1"/>
  <c r="A2012" i="38" s="1"/>
  <c r="A2013" i="38" s="1"/>
  <c r="A2014" i="38" s="1"/>
  <c r="A2015" i="38" s="1"/>
  <c r="A2016" i="38" s="1"/>
  <c r="A2017" i="38" s="1"/>
  <c r="A2018" i="38" s="1"/>
  <c r="A2019" i="38" s="1"/>
  <c r="A2020" i="38" s="1"/>
  <c r="A2021" i="38" s="1"/>
  <c r="A2022" i="38" s="1"/>
  <c r="A2023" i="38" s="1"/>
  <c r="A2024" i="38" s="1"/>
  <c r="A2025" i="38" s="1"/>
  <c r="A2026" i="38" s="1"/>
  <c r="A2027" i="38" s="1"/>
  <c r="A2028" i="38" s="1"/>
  <c r="A2029" i="38" s="1"/>
  <c r="A2032" i="38" s="1"/>
  <c r="B1978" i="2"/>
  <c r="B1979" i="2" s="1"/>
  <c r="B1980" i="2" s="1"/>
  <c r="A3033" i="38" l="1"/>
  <c r="A3034" i="38" s="1"/>
  <c r="A3035" i="38" s="1"/>
  <c r="A3036" i="38" s="1"/>
  <c r="A3037" i="38" s="1"/>
  <c r="A3038" i="38" s="1"/>
  <c r="A3039" i="38" s="1"/>
  <c r="A3040" i="38" s="1"/>
  <c r="A3041" i="38" s="1"/>
  <c r="A3042" i="38" s="1"/>
  <c r="A3043" i="38" s="1"/>
  <c r="A3044" i="38" s="1"/>
  <c r="A3045" i="38" s="1"/>
  <c r="A3046" i="38" s="1"/>
  <c r="A3047" i="38" s="1"/>
  <c r="A3048" i="38" s="1"/>
  <c r="A3049" i="38" s="1"/>
  <c r="A3050" i="38" s="1"/>
  <c r="A3051" i="38" s="1"/>
  <c r="A3052" i="38" s="1"/>
  <c r="B1981" i="2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2629" i="2"/>
  <c r="A2033" i="38"/>
  <c r="A2036" i="38" s="1"/>
  <c r="A2037" i="38" s="1"/>
  <c r="A2038" i="38" s="1"/>
  <c r="A2039" i="38" s="1"/>
  <c r="A2040" i="38" s="1"/>
  <c r="A2041" i="38" s="1"/>
  <c r="A2042" i="38" s="1"/>
  <c r="A2043" i="38" s="1"/>
  <c r="A2044" i="38" s="1"/>
  <c r="A2045" i="38" s="1"/>
  <c r="A2046" i="38" s="1"/>
  <c r="A2047" i="38" s="1"/>
  <c r="A2048" i="38" s="1"/>
  <c r="A2049" i="38" s="1"/>
  <c r="A2050" i="38" s="1"/>
  <c r="A2051" i="38" s="1"/>
  <c r="A2052" i="38" s="1"/>
  <c r="A2053" i="38" s="1"/>
  <c r="A2054" i="38" s="1"/>
  <c r="A2055" i="38" s="1"/>
  <c r="A2056" i="38" s="1"/>
  <c r="A2057" i="38" s="1"/>
  <c r="A2058" i="38" s="1"/>
  <c r="A2059" i="38" s="1"/>
  <c r="A2060" i="38" s="1"/>
  <c r="A2061" i="38" s="1"/>
  <c r="A2062" i="38" s="1"/>
  <c r="A2063" i="38" s="1"/>
  <c r="A2064" i="38" s="1"/>
  <c r="A2065" i="38" s="1"/>
  <c r="A2068" i="38" s="1"/>
  <c r="A2069" i="38" s="1"/>
  <c r="A2070" i="38" s="1"/>
  <c r="A2071" i="38" s="1"/>
  <c r="A2072" i="38" s="1"/>
  <c r="A2073" i="38" s="1"/>
  <c r="A2074" i="38" s="1"/>
  <c r="A2075" i="38" s="1"/>
  <c r="A2076" i="38" s="1"/>
  <c r="A2077" i="38" s="1"/>
  <c r="A2078" i="38" s="1"/>
  <c r="A2079" i="38" s="1"/>
  <c r="A2080" i="38" s="1"/>
  <c r="A2081" i="38" s="1"/>
  <c r="A2082" i="38" s="1"/>
  <c r="A2083" i="38" s="1"/>
  <c r="A2084" i="38" s="1"/>
  <c r="A2085" i="38" s="1"/>
  <c r="A2086" i="38" s="1"/>
  <c r="A2087" i="38" s="1"/>
  <c r="A2088" i="38" s="1"/>
  <c r="A2089" i="38" s="1"/>
  <c r="A2090" i="38" s="1"/>
  <c r="A2091" i="38" s="1"/>
  <c r="A2092" i="38" s="1"/>
  <c r="A2093" i="38" s="1"/>
  <c r="A2094" i="38" s="1"/>
  <c r="A2095" i="38" s="1"/>
  <c r="A2096" i="38" s="1"/>
  <c r="A3053" i="38" l="1"/>
  <c r="A3054" i="38" s="1"/>
  <c r="A3055" i="38" s="1"/>
  <c r="A3056" i="38" s="1"/>
  <c r="A3057" i="38" s="1"/>
  <c r="A3058" i="38" s="1"/>
  <c r="A3059" i="38" s="1"/>
  <c r="A3060" i="38" s="1"/>
  <c r="A3061" i="38" s="1"/>
  <c r="A3062" i="38" s="1"/>
  <c r="A3063" i="38" s="1"/>
  <c r="A3064" i="38" s="1"/>
  <c r="A3065" i="38" s="1"/>
  <c r="A3066" i="38" s="1"/>
  <c r="A3067" i="38" s="1"/>
  <c r="A3068" i="38" s="1"/>
  <c r="A3069" i="38" s="1"/>
  <c r="A3070" i="38" s="1"/>
  <c r="A3071" i="38" s="1"/>
  <c r="A3072" i="38" s="1"/>
  <c r="A3073" i="38" s="1"/>
  <c r="A3074" i="38" s="1"/>
  <c r="A3075" i="38" s="1"/>
  <c r="A3076" i="38" s="1"/>
  <c r="A3077" i="38" s="1"/>
  <c r="A3078" i="38" s="1"/>
  <c r="A3079" i="38" s="1"/>
  <c r="A3080" i="38" s="1"/>
  <c r="A3081" i="38" s="1"/>
  <c r="A3082" i="38" s="1"/>
  <c r="A3083" i="38" s="1"/>
  <c r="A3084" i="38" s="1"/>
  <c r="A3085" i="38" s="1"/>
  <c r="A3086" i="38" s="1"/>
  <c r="A3087" i="38" s="1"/>
  <c r="A3088" i="38" s="1"/>
  <c r="A3089" i="38" s="1"/>
  <c r="A3090" i="38" s="1"/>
  <c r="A3091" i="38" s="1"/>
  <c r="A3092" i="38" s="1"/>
  <c r="A3093" i="38" s="1"/>
  <c r="A3094" i="38" s="1"/>
  <c r="A3095" i="38" s="1"/>
  <c r="A3096" i="38" s="1"/>
  <c r="A3097" i="38" s="1"/>
  <c r="A3098" i="38" s="1"/>
  <c r="A3099" i="38" s="1"/>
  <c r="A3100" i="38" s="1"/>
  <c r="A3101" i="38" s="1"/>
  <c r="A3102" i="38" s="1"/>
  <c r="A3103" i="38" s="1"/>
  <c r="A3104" i="38" s="1"/>
  <c r="A3105" i="38" s="1"/>
  <c r="A3106" i="38" s="1"/>
  <c r="A3107" i="38" s="1"/>
  <c r="A3108" i="38" s="1"/>
  <c r="A3109" i="38" s="1"/>
  <c r="A3110" i="38" s="1"/>
  <c r="A3111" i="38" s="1"/>
  <c r="A3112" i="38" s="1"/>
  <c r="A3113" i="38" s="1"/>
  <c r="A3114" i="38" s="1"/>
  <c r="A3115" i="38" s="1"/>
  <c r="A3116" i="38" s="1"/>
  <c r="A3117" i="38" s="1"/>
  <c r="A3118" i="38" s="1"/>
  <c r="A3119" i="38" s="1"/>
  <c r="A3120" i="38" s="1"/>
  <c r="A3121" i="38" s="1"/>
  <c r="A3122" i="38" s="1"/>
  <c r="A3123" i="38" s="1"/>
  <c r="A3124" i="38" s="1"/>
  <c r="A3125" i="38" s="1"/>
  <c r="A3126" i="38" s="1"/>
  <c r="A3127" i="38" s="1"/>
  <c r="A3128" i="38" s="1"/>
  <c r="A3129" i="38" s="1"/>
  <c r="A3130" i="38" s="1"/>
  <c r="A3131" i="38" s="1"/>
  <c r="A3132" i="38" s="1"/>
  <c r="A3133" i="38" s="1"/>
  <c r="A3134" i="38" s="1"/>
  <c r="A3135" i="38" s="1"/>
  <c r="A3136" i="38" s="1"/>
  <c r="A3137" i="38" s="1"/>
  <c r="A3138" i="38" s="1"/>
  <c r="A3139" i="38" s="1"/>
  <c r="A3140" i="38" s="1"/>
  <c r="A3141" i="38" s="1"/>
  <c r="A3142" i="38" s="1"/>
  <c r="A3143" i="38" s="1"/>
  <c r="A3144" i="38" s="1"/>
  <c r="A3145" i="38" s="1"/>
  <c r="A3146" i="38" s="1"/>
  <c r="A3147" i="38" s="1"/>
  <c r="A3148" i="38" s="1"/>
  <c r="A3149" i="38" s="1"/>
  <c r="A3150" i="38" s="1"/>
  <c r="A3151" i="38" s="1"/>
  <c r="A3152" i="38" s="1"/>
  <c r="A3153" i="38" s="1"/>
  <c r="A3154" i="38" s="1"/>
  <c r="A3155" i="38" s="1"/>
  <c r="A3156" i="38" s="1"/>
  <c r="A3157" i="38" s="1"/>
  <c r="A3158" i="38" s="1"/>
  <c r="A3159" i="38" s="1"/>
  <c r="A3160" i="38" s="1"/>
  <c r="A3161" i="38" s="1"/>
  <c r="A3162" i="38" s="1"/>
  <c r="A3163" i="38" s="1"/>
  <c r="A3164" i="38" s="1"/>
  <c r="A3165" i="38" s="1"/>
  <c r="A3166" i="38" s="1"/>
  <c r="A3167" i="38" s="1"/>
  <c r="A3168" i="38" s="1"/>
  <c r="A3169" i="38" s="1"/>
  <c r="A3170" i="38" s="1"/>
  <c r="A3171" i="38" s="1"/>
  <c r="A3172" i="38" s="1"/>
  <c r="A3173" i="38" s="1"/>
  <c r="A3174" i="38" s="1"/>
  <c r="A3175" i="38" s="1"/>
  <c r="A3176" i="38" s="1"/>
  <c r="A3177" i="38" s="1"/>
  <c r="A3178" i="38" s="1"/>
  <c r="A3179" i="38" s="1"/>
  <c r="A3180" i="38" s="1"/>
  <c r="A3181" i="38" s="1"/>
  <c r="A3182" i="38" s="1"/>
  <c r="A3183" i="38" s="1"/>
  <c r="A3184" i="38" s="1"/>
  <c r="A3185" i="38" s="1"/>
  <c r="A3186" i="38" s="1"/>
  <c r="A3187" i="38" s="1"/>
  <c r="A3188" i="38" s="1"/>
  <c r="A3189" i="38" s="1"/>
  <c r="A3190" i="38" s="1"/>
  <c r="A3191" i="38" s="1"/>
  <c r="A3192" i="38" s="1"/>
  <c r="A3193" i="38" s="1"/>
  <c r="A3194" i="38" s="1"/>
  <c r="A3195" i="38" s="1"/>
  <c r="A3196" i="38" s="1"/>
  <c r="A3197" i="38" s="1"/>
  <c r="A3198" i="38" s="1"/>
  <c r="A3199" i="38" s="1"/>
  <c r="A3200" i="38" s="1"/>
  <c r="A3201" i="38" s="1"/>
  <c r="A3202" i="38" s="1"/>
  <c r="A3203" i="38" s="1"/>
  <c r="A3204" i="38" s="1"/>
  <c r="A3205" i="38" s="1"/>
  <c r="A3206" i="38" s="1"/>
  <c r="A3207" i="38" s="1"/>
  <c r="A3208" i="38" s="1"/>
  <c r="A3209" i="38" s="1"/>
  <c r="A3210" i="38" s="1"/>
  <c r="A3211" i="38" s="1"/>
  <c r="A3212" i="38" s="1"/>
  <c r="A3213" i="38" s="1"/>
  <c r="A3214" i="38" s="1"/>
  <c r="A3215" i="38" s="1"/>
  <c r="A3216" i="38" s="1"/>
  <c r="A3217" i="38" s="1"/>
  <c r="A3218" i="38" s="1"/>
  <c r="A3219" i="38" s="1"/>
  <c r="A3220" i="38" s="1"/>
  <c r="A3221" i="38" s="1"/>
  <c r="A3222" i="38" s="1"/>
  <c r="A3223" i="38" s="1"/>
  <c r="A3224" i="38" s="1"/>
  <c r="A3225" i="38" s="1"/>
  <c r="A3226" i="38" s="1"/>
  <c r="A3227" i="38" s="1"/>
  <c r="A3228" i="38" s="1"/>
  <c r="A3229" i="38" s="1"/>
  <c r="A3230" i="38" s="1"/>
  <c r="A3231" i="38" s="1"/>
  <c r="A3232" i="38" s="1"/>
  <c r="A3233" i="38" s="1"/>
  <c r="A3234" i="38" s="1"/>
  <c r="A3235" i="38" s="1"/>
  <c r="A3236" i="38" s="1"/>
  <c r="A3237" i="38" s="1"/>
  <c r="A3238" i="38" s="1"/>
  <c r="A3239" i="38" s="1"/>
  <c r="A3240" i="38" s="1"/>
  <c r="A3241" i="38" s="1"/>
  <c r="A3242" i="38" s="1"/>
  <c r="A3243" i="38" s="1"/>
  <c r="A3244" i="38" s="1"/>
  <c r="A3245" i="38" s="1"/>
  <c r="A3246" i="38" s="1"/>
  <c r="A3247" i="38" s="1"/>
  <c r="A3248" i="38" s="1"/>
  <c r="A3249" i="38" s="1"/>
  <c r="A3250" i="38" s="1"/>
  <c r="A3251" i="38" s="1"/>
  <c r="A3252" i="38" s="1"/>
  <c r="A3253" i="38" s="1"/>
  <c r="A3254" i="38" s="1"/>
  <c r="A3255" i="38" s="1"/>
  <c r="A3256" i="38" s="1"/>
  <c r="A3257" i="38" s="1"/>
  <c r="A3258" i="38" s="1"/>
  <c r="A3259" i="38" s="1"/>
  <c r="A3260" i="38" s="1"/>
  <c r="A3261" i="38" s="1"/>
  <c r="A3262" i="38" s="1"/>
  <c r="A3263" i="38" s="1"/>
  <c r="A3264" i="38" s="1"/>
  <c r="A3265" i="38" s="1"/>
  <c r="A3266" i="38" s="1"/>
  <c r="A3267" i="38" s="1"/>
  <c r="A3268" i="38" s="1"/>
  <c r="A3269" i="38" s="1"/>
  <c r="A3270" i="38" s="1"/>
  <c r="A3271" i="38" s="1"/>
  <c r="A3272" i="38" s="1"/>
  <c r="A3273" i="38" s="1"/>
  <c r="A3274" i="38" s="1"/>
  <c r="A3275" i="38" s="1"/>
  <c r="A3276" i="38" s="1"/>
  <c r="A3277" i="38" s="1"/>
  <c r="A3278" i="38" s="1"/>
  <c r="A3279" i="38" s="1"/>
  <c r="A3280" i="38" s="1"/>
  <c r="A3281" i="38" s="1"/>
  <c r="A3282" i="38" s="1"/>
  <c r="A3283" i="38" s="1"/>
  <c r="A3284" i="38" s="1"/>
  <c r="A3285" i="38" s="1"/>
  <c r="A3286" i="38" s="1"/>
  <c r="A3287" i="38" s="1"/>
  <c r="A3288" i="38" s="1"/>
  <c r="A3289" i="38" s="1"/>
  <c r="A3290" i="38" s="1"/>
  <c r="A3291" i="38" s="1"/>
  <c r="A3292" i="38" s="1"/>
  <c r="A3293" i="38" s="1"/>
  <c r="A3294" i="38" s="1"/>
  <c r="A3295" i="38" s="1"/>
  <c r="A3296" i="38" s="1"/>
  <c r="A3297" i="38" s="1"/>
  <c r="A3298" i="38" s="1"/>
  <c r="A3299" i="38" s="1"/>
  <c r="A3300" i="38" s="1"/>
  <c r="A3301" i="38" s="1"/>
  <c r="A3302" i="38" s="1"/>
  <c r="A3303" i="38" s="1"/>
  <c r="A3304" i="38" s="1"/>
  <c r="A3305" i="38" s="1"/>
  <c r="A3306" i="38" s="1"/>
  <c r="A3307" i="38" s="1"/>
  <c r="B2630" i="2"/>
  <c r="A2097" i="38"/>
  <c r="A2100" i="38" s="1"/>
  <c r="A2101" i="38" s="1"/>
  <c r="A2102" i="38" s="1"/>
  <c r="A2103" i="38" s="1"/>
  <c r="A2104" i="38" s="1"/>
  <c r="A2105" i="38" s="1"/>
  <c r="A2106" i="38" s="1"/>
  <c r="A2107" i="38" s="1"/>
  <c r="A2108" i="38" s="1"/>
  <c r="A2109" i="38" s="1"/>
  <c r="A2110" i="38" s="1"/>
  <c r="A2111" i="38" s="1"/>
  <c r="A2112" i="38" s="1"/>
  <c r="A2113" i="38" s="1"/>
  <c r="A2116" i="38" s="1"/>
  <c r="A2117" i="38" s="1"/>
  <c r="A2118" i="38" s="1"/>
  <c r="A2119" i="38" s="1"/>
  <c r="A2120" i="38" s="1"/>
  <c r="A2121" i="38" s="1"/>
  <c r="A2122" i="38" s="1"/>
  <c r="A2123" i="38" s="1"/>
  <c r="A2124" i="38" s="1"/>
  <c r="A2125" i="38" s="1"/>
  <c r="A2126" i="38" s="1"/>
  <c r="A2127" i="38" s="1"/>
  <c r="A2128" i="38" s="1"/>
  <c r="A2129" i="38" s="1"/>
  <c r="A2130" i="38" s="1"/>
  <c r="A2131" i="38" s="1"/>
  <c r="A2132" i="38" s="1"/>
  <c r="A2133" i="38" s="1"/>
  <c r="A2134" i="38" s="1"/>
  <c r="A2135" i="38" s="1"/>
  <c r="A2136" i="38" s="1"/>
  <c r="A2137" i="38" s="1"/>
  <c r="A2138" i="38" s="1"/>
  <c r="A2139" i="38" s="1"/>
  <c r="A2140" i="38" s="1"/>
  <c r="A2141" i="38" s="1"/>
  <c r="A2142" i="38" s="1"/>
  <c r="A2143" i="38" s="1"/>
  <c r="A2144" i="38" s="1"/>
  <c r="A2145" i="38" s="1"/>
  <c r="A2146" i="38" s="1"/>
  <c r="A2147" i="38" s="1"/>
  <c r="A2148" i="38" s="1"/>
  <c r="A2149" i="38" s="1"/>
  <c r="A2150" i="38" s="1"/>
  <c r="A2151" i="38" s="1"/>
  <c r="A2152" i="38" s="1"/>
  <c r="A2153" i="38" s="1"/>
  <c r="A2154" i="38" s="1"/>
  <c r="A2155" i="38" s="1"/>
  <c r="A2156" i="38" s="1"/>
  <c r="A2157" i="38" s="1"/>
  <c r="A2158" i="38" s="1"/>
  <c r="A2159" i="38" s="1"/>
  <c r="A2160" i="38" s="1"/>
  <c r="A2161" i="38" s="1"/>
  <c r="A2162" i="38" s="1"/>
  <c r="A2163" i="38" s="1"/>
  <c r="A2164" i="38" s="1"/>
  <c r="A2165" i="38" s="1"/>
  <c r="A2166" i="38" s="1"/>
  <c r="A2167" i="38" s="1"/>
  <c r="A2168" i="38" s="1"/>
  <c r="A2169" i="38" s="1"/>
  <c r="A2170" i="38" s="1"/>
  <c r="A2171" i="38" s="1"/>
  <c r="A2172" i="38" s="1"/>
  <c r="A2173" i="38" s="1"/>
  <c r="A2174" i="38" s="1"/>
  <c r="A2175" i="38" s="1"/>
  <c r="A2176" i="38" s="1"/>
  <c r="A2177" i="38" s="1"/>
  <c r="A2178" i="38" s="1"/>
  <c r="A2179" i="38" s="1"/>
  <c r="A2183" i="38" s="1"/>
  <c r="A2184" i="38" s="1"/>
  <c r="A2185" i="38" s="1"/>
  <c r="A2186" i="38" s="1"/>
  <c r="A2187" i="38" s="1"/>
  <c r="A2188" i="38" s="1"/>
  <c r="A2189" i="38" s="1"/>
  <c r="A2190" i="38" s="1"/>
  <c r="A2191" i="38" s="1"/>
  <c r="A2192" i="38" s="1"/>
  <c r="A2193" i="38" s="1"/>
  <c r="A2194" i="38" s="1"/>
  <c r="A2195" i="38" s="1"/>
  <c r="A2196" i="38" s="1"/>
  <c r="A2197" i="38" s="1"/>
  <c r="A2198" i="38" s="1"/>
  <c r="A2199" i="38" s="1"/>
  <c r="A2202" i="38" s="1"/>
  <c r="A2205" i="38" s="1"/>
  <c r="A2206" i="38" s="1"/>
  <c r="A2207" i="38" s="1"/>
  <c r="A2208" i="38" s="1"/>
  <c r="A2209" i="38" s="1"/>
  <c r="A2212" i="38" s="1"/>
  <c r="A2213" i="38" s="1"/>
  <c r="A2214" i="38" s="1"/>
  <c r="A2215" i="38" s="1"/>
  <c r="A2216" i="38" s="1"/>
  <c r="A2221" i="38" s="1"/>
  <c r="A2222" i="38" s="1"/>
  <c r="A2223" i="38" s="1"/>
  <c r="A2224" i="38" s="1"/>
  <c r="A2225" i="38" s="1"/>
  <c r="A2226" i="38" s="1"/>
  <c r="A2227" i="38" s="1"/>
  <c r="A2228" i="38" s="1"/>
  <c r="A2229" i="38" s="1"/>
  <c r="A2230" i="38" s="1"/>
  <c r="A2235" i="38" s="1"/>
  <c r="A2236" i="38" s="1"/>
  <c r="A2239" i="38" s="1"/>
  <c r="A2242" i="38" s="1"/>
  <c r="A2243" i="38" s="1"/>
  <c r="A2246" i="38" s="1"/>
  <c r="A2247" i="38" s="1"/>
  <c r="A2248" i="38" s="1"/>
  <c r="A2249" i="38" s="1"/>
  <c r="A2250" i="38" s="1"/>
  <c r="A2251" i="38" s="1"/>
  <c r="A2252" i="38" s="1"/>
  <c r="A2253" i="38" s="1"/>
  <c r="A2254" i="38" s="1"/>
  <c r="A2255" i="38" s="1"/>
  <c r="A2258" i="38" s="1"/>
  <c r="A2259" i="38" s="1"/>
  <c r="A2262" i="38" s="1"/>
  <c r="A2263" i="38" s="1"/>
  <c r="A2264" i="38" s="1"/>
  <c r="A2267" i="38" s="1"/>
  <c r="A2268" i="38" s="1"/>
  <c r="A2269" i="38" s="1"/>
  <c r="A2274" i="38" s="1"/>
  <c r="A2275" i="38" s="1"/>
  <c r="A2276" i="38" s="1"/>
  <c r="A2277" i="38" s="1"/>
  <c r="A2282" i="38" s="1"/>
  <c r="A2283" i="38" s="1"/>
  <c r="A2284" i="38" s="1"/>
  <c r="A2285" i="38" s="1"/>
  <c r="A2286" i="38" s="1"/>
  <c r="A2287" i="38" s="1"/>
  <c r="A2292" i="38" s="1"/>
  <c r="A2297" i="38" s="1"/>
  <c r="A2298" i="38" s="1"/>
  <c r="A2303" i="38" s="1"/>
  <c r="A2304" i="38" s="1"/>
  <c r="A2305" i="38" s="1"/>
  <c r="A2310" i="38" s="1"/>
  <c r="A2311" i="38" s="1"/>
  <c r="A2312" i="38" s="1"/>
  <c r="A2313" i="38" s="1"/>
  <c r="A2314" i="38" s="1"/>
  <c r="A2315" i="38" s="1"/>
  <c r="A2318" i="38" s="1"/>
  <c r="A2319" i="38" s="1"/>
  <c r="A2320" i="38" s="1"/>
  <c r="A2325" i="38" s="1"/>
  <c r="A2326" i="38" s="1"/>
  <c r="A2329" i="38" s="1"/>
  <c r="A2330" i="38" s="1"/>
  <c r="A2331" i="38" s="1"/>
  <c r="A2332" i="38" s="1"/>
  <c r="A2333" i="38" s="1"/>
  <c r="A2334" i="38" s="1"/>
  <c r="A2335" i="38" s="1"/>
  <c r="A2336" i="38" s="1"/>
  <c r="A2337" i="38" s="1"/>
  <c r="A2338" i="38" s="1"/>
  <c r="A2339" i="38" s="1"/>
  <c r="A2340" i="38" s="1"/>
  <c r="A2341" i="38" s="1"/>
  <c r="A2342" i="38" s="1"/>
  <c r="A2343" i="38" s="1"/>
  <c r="A2344" i="38" s="1"/>
  <c r="A2345" i="38" s="1"/>
  <c r="A2346" i="38" s="1"/>
  <c r="A2347" i="38" s="1"/>
  <c r="A2348" i="38" s="1"/>
  <c r="A2353" i="38" s="1"/>
  <c r="A2354" i="38" s="1"/>
  <c r="A2355" i="38" s="1"/>
  <c r="A2356" i="38" s="1"/>
  <c r="A2357" i="38" s="1"/>
  <c r="A2358" i="38" s="1"/>
  <c r="A2359" i="38" s="1"/>
  <c r="A2360" i="38" s="1"/>
  <c r="A2361" i="38" s="1"/>
  <c r="A2362" i="38" s="1"/>
  <c r="A2363" i="38" s="1"/>
  <c r="A2368" i="38" s="1"/>
  <c r="A2369" i="38" s="1"/>
  <c r="A2370" i="38" s="1"/>
  <c r="A2371" i="38" s="1"/>
  <c r="A2372" i="38" s="1"/>
  <c r="A2373" i="38" s="1"/>
  <c r="A2374" i="38" s="1"/>
  <c r="A2375" i="38" s="1"/>
  <c r="A2376" i="38" s="1"/>
  <c r="A2377" i="38" s="1"/>
  <c r="A2378" i="38" s="1"/>
  <c r="A2379" i="38" s="1"/>
  <c r="A2380" i="38" s="1"/>
  <c r="A2381" i="38" s="1"/>
  <c r="A2382" i="38" s="1"/>
  <c r="A2383" i="38" s="1"/>
  <c r="A2384" i="38" s="1"/>
  <c r="A2385" i="38" s="1"/>
  <c r="A2386" i="38" s="1"/>
  <c r="A2387" i="38" s="1"/>
  <c r="A2388" i="38" s="1"/>
  <c r="A2389" i="38" s="1"/>
  <c r="A2390" i="38" s="1"/>
  <c r="A2391" i="38" s="1"/>
  <c r="A2394" i="38" s="1"/>
  <c r="A2397" i="38" s="1"/>
  <c r="A2398" i="38" s="1"/>
  <c r="A2399" i="38" s="1"/>
  <c r="A2400" i="38" s="1"/>
  <c r="A2401" i="38" s="1"/>
  <c r="A2402" i="38" s="1"/>
  <c r="A2403" i="38" s="1"/>
  <c r="A2404" i="38" s="1"/>
  <c r="A2405" i="38" s="1"/>
  <c r="A2406" i="38" s="1"/>
  <c r="A2407" i="38" s="1"/>
  <c r="A2408" i="38" s="1"/>
  <c r="A2409" i="38" s="1"/>
  <c r="A2410" i="38" s="1"/>
  <c r="A2411" i="38" s="1"/>
  <c r="A2416" i="38" s="1"/>
  <c r="A2417" i="38" s="1"/>
  <c r="A2422" i="38" s="1"/>
  <c r="A2423" i="38" s="1"/>
  <c r="A2424" i="38" s="1"/>
  <c r="A2425" i="38" s="1"/>
  <c r="A2426" i="38" s="1"/>
  <c r="A2427" i="38" s="1"/>
  <c r="A2431" i="38" s="1"/>
  <c r="A2432" i="38" s="1"/>
  <c r="A2433" i="38" s="1"/>
  <c r="A2434" i="38" s="1"/>
  <c r="A2435" i="38" s="1"/>
  <c r="A2436" i="38" s="1"/>
  <c r="A2437" i="38" s="1"/>
  <c r="A2438" i="38" s="1"/>
  <c r="A2439" i="38" s="1"/>
  <c r="A2440" i="38" s="1"/>
  <c r="A2441" i="38" s="1"/>
  <c r="A2442" i="38" s="1"/>
  <c r="A2443" i="38" s="1"/>
  <c r="A2444" i="38" s="1"/>
  <c r="A2445" i="38" s="1"/>
  <c r="A2446" i="38" s="1"/>
  <c r="A2447" i="38" s="1"/>
  <c r="A2450" i="38" s="1"/>
  <c r="A2451" i="38" s="1"/>
  <c r="A2454" i="38" s="1"/>
  <c r="A2455" i="38" s="1"/>
  <c r="A2456" i="38" s="1"/>
  <c r="A2457" i="38" s="1"/>
  <c r="A2458" i="38" s="1"/>
  <c r="A2459" i="38" s="1"/>
  <c r="A2460" i="38" s="1"/>
  <c r="A2461" i="38" s="1"/>
  <c r="A2462" i="38" s="1"/>
  <c r="A2463" i="38" s="1"/>
  <c r="A2466" i="38" s="1"/>
  <c r="A2467" i="38" s="1"/>
  <c r="A2468" i="38" s="1"/>
  <c r="A2469" i="38" s="1"/>
  <c r="A2470" i="38" s="1"/>
  <c r="A2471" i="38" s="1"/>
  <c r="A2472" i="38" s="1"/>
  <c r="A2473" i="38" s="1"/>
  <c r="A2474" i="38" s="1"/>
  <c r="A2475" i="38" s="1"/>
  <c r="A2476" i="38" s="1"/>
  <c r="A2477" i="38" s="1"/>
  <c r="A2478" i="38" s="1"/>
  <c r="A2479" i="38" s="1"/>
  <c r="A2484" i="38" s="1"/>
  <c r="A2489" i="38" s="1"/>
  <c r="A2490" i="38" s="1"/>
  <c r="A2493" i="38" s="1"/>
  <c r="A2494" i="38" s="1"/>
  <c r="B1996" i="2"/>
  <c r="B1997" i="2" s="1"/>
  <c r="B1998" i="2" s="1"/>
  <c r="B2001" i="2" s="1"/>
  <c r="B2002" i="2" s="1"/>
  <c r="B2003" i="2" s="1"/>
  <c r="B2004" i="2" s="1"/>
  <c r="B2005" i="2" s="1"/>
  <c r="A3308" i="38" l="1"/>
  <c r="A3309" i="38" s="1"/>
  <c r="A3310" i="38" s="1"/>
  <c r="A3311" i="38" s="1"/>
  <c r="A3312" i="38" s="1"/>
  <c r="B2631" i="2"/>
  <c r="A2495" i="38"/>
  <c r="A2496" i="38" s="1"/>
  <c r="A2497" i="38" s="1"/>
  <c r="A2498" i="38" s="1"/>
  <c r="A2499" i="38" s="1"/>
  <c r="A2502" i="38" s="1"/>
  <c r="A2503" i="38" s="1"/>
  <c r="A2506" i="38" s="1"/>
  <c r="A2507" i="38" s="1"/>
  <c r="A2512" i="38" s="1"/>
  <c r="A2513" i="38" s="1"/>
  <c r="A2514" i="38" s="1"/>
  <c r="A2515" i="38" s="1"/>
  <c r="A2516" i="38" s="1"/>
  <c r="A2517" i="38" s="1"/>
  <c r="A2518" i="38" s="1"/>
  <c r="A2523" i="38" s="1"/>
  <c r="A2524" i="38" s="1"/>
  <c r="A2527" i="38" s="1"/>
  <c r="A2528" i="38" s="1"/>
  <c r="A2529" i="38" s="1"/>
  <c r="A2530" i="38" s="1"/>
  <c r="A2531" i="38" s="1"/>
  <c r="A2532" i="38" s="1"/>
  <c r="A2533" i="38" s="1"/>
  <c r="A2534" i="38" s="1"/>
  <c r="A2535" i="38" s="1"/>
  <c r="A2536" i="38" s="1"/>
  <c r="A2537" i="38" s="1"/>
  <c r="A2538" i="38" s="1"/>
  <c r="A2539" i="38" s="1"/>
  <c r="A2540" i="38" s="1"/>
  <c r="A2541" i="38" s="1"/>
  <c r="A2544" i="38" s="1"/>
  <c r="A2545" i="38" s="1"/>
  <c r="A2550" i="38" s="1"/>
  <c r="A2555" i="38" s="1"/>
  <c r="A2556" i="38" s="1"/>
  <c r="A2561" i="38" s="1"/>
  <c r="A2562" i="38" s="1"/>
  <c r="A2563" i="38" s="1"/>
  <c r="A2564" i="38" s="1"/>
  <c r="A2565" i="38" s="1"/>
  <c r="A2566" i="38" s="1"/>
  <c r="A2567" i="38" s="1"/>
  <c r="A2570" i="38" s="1"/>
  <c r="A2575" i="38" s="1"/>
  <c r="A2576" i="38" s="1"/>
  <c r="A2577" i="38" s="1"/>
  <c r="A2578" i="38" s="1"/>
  <c r="A2579" i="38" s="1"/>
  <c r="A2580" i="38" s="1"/>
  <c r="A2581" i="38" s="1"/>
  <c r="A2582" i="38" s="1"/>
  <c r="A2583" i="38" s="1"/>
  <c r="A2584" i="38" s="1"/>
  <c r="A2585" i="38" s="1"/>
  <c r="A2586" i="38" s="1"/>
  <c r="A2587" i="38" s="1"/>
  <c r="A2588" i="38" s="1"/>
  <c r="A2589" i="38" s="1"/>
  <c r="A2590" i="38" s="1"/>
  <c r="A2591" i="38" s="1"/>
  <c r="A2592" i="38" s="1"/>
  <c r="A2593" i="38" s="1"/>
  <c r="A2594" i="38" s="1"/>
  <c r="A2595" i="38" s="1"/>
  <c r="A2596" i="38" s="1"/>
  <c r="A2597" i="38" s="1"/>
  <c r="A2598" i="38" s="1"/>
  <c r="A2599" i="38" s="1"/>
  <c r="A2600" i="38" s="1"/>
  <c r="A2601" i="38" s="1"/>
  <c r="A2602" i="38" s="1"/>
  <c r="A2603" i="38" s="1"/>
  <c r="B2006" i="2"/>
  <c r="B2007" i="2" s="1"/>
  <c r="A3313" i="38" l="1"/>
  <c r="A3314" i="38" s="1"/>
  <c r="A3315" i="38" s="1"/>
  <c r="A3316" i="38" s="1"/>
  <c r="A3317" i="38" s="1"/>
  <c r="A3318" i="38" s="1"/>
  <c r="B2632" i="2"/>
  <c r="A2604" i="38"/>
  <c r="A2607" i="38" s="1"/>
  <c r="A2608" i="38" s="1"/>
  <c r="A2613" i="38" s="1"/>
  <c r="A2614" i="38" s="1"/>
  <c r="A2615" i="38" s="1"/>
  <c r="A2616" i="38" s="1"/>
  <c r="B2008" i="2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5" i="2" s="1"/>
  <c r="B2026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A3319" i="38" l="1"/>
  <c r="A3322" i="38" s="1"/>
  <c r="A3323" i="38" s="1"/>
  <c r="A3324" i="38" s="1"/>
  <c r="A3325" i="38" s="1"/>
  <c r="A3326" i="38" s="1"/>
  <c r="A3327" i="38" s="1"/>
  <c r="A3328" i="38" s="1"/>
  <c r="A3329" i="38" s="1"/>
  <c r="A3330" i="38" s="1"/>
  <c r="A3331" i="38" s="1"/>
  <c r="A3332" i="38" s="1"/>
  <c r="A3333" i="38" s="1"/>
  <c r="A3334" i="38" s="1"/>
  <c r="A3335" i="38" s="1"/>
  <c r="A3338" i="38" s="1"/>
  <c r="A3339" i="38" s="1"/>
  <c r="A3340" i="38" s="1"/>
  <c r="A3341" i="38" s="1"/>
  <c r="A3342" i="38" s="1"/>
  <c r="A3343" i="38" s="1"/>
  <c r="A3344" i="38" s="1"/>
  <c r="A3345" i="38" s="1"/>
  <c r="A3346" i="38" s="1"/>
  <c r="A3347" i="38" s="1"/>
  <c r="A3348" i="38" s="1"/>
  <c r="A3349" i="38" s="1"/>
  <c r="A3352" i="38" s="1"/>
  <c r="A3353" i="38" s="1"/>
  <c r="A3354" i="38" s="1"/>
  <c r="A3355" i="38" s="1"/>
  <c r="A3356" i="38" s="1"/>
  <c r="A3357" i="38" s="1"/>
  <c r="A3358" i="38" s="1"/>
  <c r="A3359" i="38" s="1"/>
  <c r="A3360" i="38" s="1"/>
  <c r="A3361" i="38" s="1"/>
  <c r="A3362" i="38" s="1"/>
  <c r="A3363" i="38" s="1"/>
  <c r="A3364" i="38" s="1"/>
  <c r="A3365" i="38" s="1"/>
  <c r="A3366" i="38" s="1"/>
  <c r="A3367" i="38" s="1"/>
  <c r="A3368" i="38" s="1"/>
  <c r="A3369" i="38" s="1"/>
  <c r="A3370" i="38" s="1"/>
  <c r="A3371" i="38" s="1"/>
  <c r="A3372" i="38" s="1"/>
  <c r="A3373" i="38" s="1"/>
  <c r="A3374" i="38" s="1"/>
  <c r="A3375" i="38" s="1"/>
  <c r="A3376" i="38" s="1"/>
  <c r="A3377" i="38" s="1"/>
  <c r="A3378" i="38" s="1"/>
  <c r="A3379" i="38" s="1"/>
  <c r="A3380" i="38" s="1"/>
  <c r="A3381" i="38" s="1"/>
  <c r="A3382" i="38" s="1"/>
  <c r="A3383" i="38" s="1"/>
  <c r="A3384" i="38" s="1"/>
  <c r="A3385" i="38" s="1"/>
  <c r="A3386" i="38" s="1"/>
  <c r="A3387" i="38" s="1"/>
  <c r="A3388" i="38" s="1"/>
  <c r="A3389" i="38" s="1"/>
  <c r="A3390" i="38" s="1"/>
  <c r="A3391" i="38" s="1"/>
  <c r="A3392" i="38" s="1"/>
  <c r="A3393" i="38" s="1"/>
  <c r="B2633" i="2"/>
  <c r="B2090" i="2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5" i="2" s="1"/>
  <c r="B2198" i="2" s="1"/>
  <c r="B2199" i="2" s="1"/>
  <c r="B2200" i="2" s="1"/>
  <c r="B2201" i="2" s="1"/>
  <c r="B2202" i="2" s="1"/>
  <c r="B2205" i="2" s="1"/>
  <c r="B2206" i="2" s="1"/>
  <c r="B2207" i="2" s="1"/>
  <c r="B2208" i="2" s="1"/>
  <c r="B2209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8" i="2" s="1"/>
  <c r="B2229" i="2" s="1"/>
  <c r="B2232" i="2" s="1"/>
  <c r="B2235" i="2" s="1"/>
  <c r="B2236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51" i="2" s="1"/>
  <c r="B2252" i="2" s="1"/>
  <c r="B2255" i="2" s="1"/>
  <c r="B2256" i="2" s="1"/>
  <c r="B2257" i="2" s="1"/>
  <c r="B2260" i="2" s="1"/>
  <c r="B2261" i="2" s="1"/>
  <c r="B2262" i="2" s="1"/>
  <c r="B2267" i="2" s="1"/>
  <c r="B2268" i="2" s="1"/>
  <c r="B2269" i="2" s="1"/>
  <c r="B2270" i="2" s="1"/>
  <c r="B2275" i="2" s="1"/>
  <c r="B2276" i="2" s="1"/>
  <c r="B2277" i="2" s="1"/>
  <c r="B2278" i="2" s="1"/>
  <c r="B2279" i="2" s="1"/>
  <c r="B2280" i="2" s="1"/>
  <c r="B2285" i="2" s="1"/>
  <c r="B2290" i="2" s="1"/>
  <c r="B2291" i="2" s="1"/>
  <c r="B2296" i="2" s="1"/>
  <c r="B2297" i="2" s="1"/>
  <c r="B2298" i="2" s="1"/>
  <c r="B2303" i="2" s="1"/>
  <c r="B2304" i="2" s="1"/>
  <c r="B2305" i="2" s="1"/>
  <c r="B2306" i="2" s="1"/>
  <c r="B2307" i="2" s="1"/>
  <c r="B2308" i="2" s="1"/>
  <c r="B2311" i="2" s="1"/>
  <c r="B2312" i="2" s="1"/>
  <c r="B2313" i="2" s="1"/>
  <c r="B2318" i="2" s="1"/>
  <c r="B2319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7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9" i="2" s="1"/>
  <c r="B2410" i="2" s="1"/>
  <c r="B2415" i="2" s="1"/>
  <c r="B2416" i="2" s="1"/>
  <c r="B2417" i="2" s="1"/>
  <c r="B2418" i="2" s="1"/>
  <c r="B2419" i="2" s="1"/>
  <c r="B2420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3" i="2" s="1"/>
  <c r="B2444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7" i="2" s="1"/>
  <c r="B2482" i="2" s="1"/>
  <c r="B2483" i="2" s="1"/>
  <c r="B2486" i="2" s="1"/>
  <c r="B2487" i="2" s="1"/>
  <c r="B2488" i="2" s="1"/>
  <c r="B2489" i="2" s="1"/>
  <c r="B2490" i="2" s="1"/>
  <c r="B2491" i="2" s="1"/>
  <c r="B2492" i="2" s="1"/>
  <c r="B2495" i="2" s="1"/>
  <c r="B2496" i="2" s="1"/>
  <c r="B2499" i="2" s="1"/>
  <c r="B2500" i="2" s="1"/>
  <c r="B2505" i="2" s="1"/>
  <c r="B2506" i="2" s="1"/>
  <c r="B2507" i="2" s="1"/>
  <c r="B2508" i="2" s="1"/>
  <c r="B2509" i="2" s="1"/>
  <c r="B2510" i="2" s="1"/>
  <c r="B2511" i="2" s="1"/>
  <c r="B2516" i="2" s="1"/>
  <c r="B2517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7" i="2" s="1"/>
  <c r="B2538" i="2" s="1"/>
  <c r="B2543" i="2" s="1"/>
  <c r="B2548" i="2" s="1"/>
  <c r="B2549" i="2" s="1"/>
  <c r="B2554" i="2" s="1"/>
  <c r="B2555" i="2" s="1"/>
  <c r="B2556" i="2" s="1"/>
  <c r="B2557" i="2" s="1"/>
  <c r="B2558" i="2" s="1"/>
  <c r="B2559" i="2" s="1"/>
  <c r="B2560" i="2" s="1"/>
  <c r="B2563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600" i="2" s="1"/>
  <c r="A3394" i="38" l="1"/>
  <c r="A3397" i="38" s="1"/>
  <c r="A3398" i="38" s="1"/>
  <c r="A3399" i="38" s="1"/>
  <c r="A3400" i="38" s="1"/>
  <c r="A3401" i="38" s="1"/>
  <c r="A3402" i="38" s="1"/>
  <c r="A3403" i="38" s="1"/>
  <c r="A3404" i="38" s="1"/>
  <c r="A3405" i="38" s="1"/>
  <c r="A3406" i="38" s="1"/>
  <c r="A3407" i="38" s="1"/>
  <c r="A3408" i="38" s="1"/>
  <c r="A3409" i="38" s="1"/>
  <c r="A3410" i="38" s="1"/>
  <c r="A3411" i="38" s="1"/>
  <c r="A3412" i="38" s="1"/>
  <c r="A3413" i="38" s="1"/>
  <c r="A3414" i="38" s="1"/>
  <c r="A3415" i="38" s="1"/>
  <c r="A3416" i="38" s="1"/>
  <c r="A3417" i="38" s="1"/>
  <c r="A3418" i="38" s="1"/>
  <c r="A3421" i="38" s="1"/>
  <c r="A3422" i="38" s="1"/>
  <c r="A3423" i="38" s="1"/>
  <c r="A3424" i="38" s="1"/>
  <c r="A3425" i="38" s="1"/>
  <c r="A3426" i="38" s="1"/>
  <c r="A3427" i="38" s="1"/>
  <c r="A3428" i="38" s="1"/>
  <c r="A3429" i="38" s="1"/>
  <c r="A3430" i="38" s="1"/>
  <c r="A3431" i="38" s="1"/>
  <c r="A3432" i="38" s="1"/>
  <c r="A3433" i="38" s="1"/>
  <c r="A3434" i="38" s="1"/>
  <c r="A3437" i="38" s="1"/>
  <c r="A3438" i="38" s="1"/>
  <c r="A3439" i="38" s="1"/>
  <c r="A3440" i="38" s="1"/>
  <c r="A3441" i="38" s="1"/>
  <c r="A3442" i="38" s="1"/>
  <c r="A3443" i="38" s="1"/>
  <c r="A3444" i="38" s="1"/>
  <c r="A3445" i="38" s="1"/>
  <c r="A3446" i="38" s="1"/>
  <c r="A3447" i="38" s="1"/>
  <c r="A3448" i="38" s="1"/>
  <c r="A3449" i="38" s="1"/>
  <c r="A3450" i="38" s="1"/>
  <c r="A3451" i="38" s="1"/>
  <c r="A3452" i="38" s="1"/>
  <c r="A3453" i="38" s="1"/>
  <c r="A3454" i="38" s="1"/>
  <c r="A3455" i="38" s="1"/>
  <c r="A3456" i="38" s="1"/>
  <c r="A3457" i="38" s="1"/>
  <c r="A3458" i="38" s="1"/>
  <c r="A3459" i="38" s="1"/>
  <c r="A3460" i="38" s="1"/>
  <c r="A3461" i="38" s="1"/>
  <c r="A3462" i="38" s="1"/>
  <c r="A3463" i="38" s="1"/>
  <c r="A3464" i="38" s="1"/>
  <c r="A3465" i="38" s="1"/>
  <c r="A3466" i="38" s="1"/>
  <c r="A3467" i="38" s="1"/>
  <c r="A3468" i="38" s="1"/>
  <c r="A3469" i="38" s="1"/>
  <c r="A3470" i="38" s="1"/>
  <c r="A3471" i="38" s="1"/>
  <c r="A3472" i="38" s="1"/>
  <c r="A3473" i="38" s="1"/>
  <c r="A3474" i="38" s="1"/>
  <c r="A3475" i="38" s="1"/>
  <c r="A3476" i="38" s="1"/>
  <c r="A3477" i="38" s="1"/>
  <c r="A3478" i="38" s="1"/>
  <c r="A3479" i="38" s="1"/>
  <c r="A3480" i="38" s="1"/>
  <c r="A3481" i="38" s="1"/>
  <c r="A3482" i="38" s="1"/>
  <c r="A3483" i="38" s="1"/>
  <c r="A3484" i="38" s="1"/>
  <c r="A3485" i="38" s="1"/>
  <c r="A3486" i="38" s="1"/>
  <c r="A3487" i="38" s="1"/>
  <c r="A3488" i="38" s="1"/>
  <c r="A3489" i="38" s="1"/>
  <c r="A3490" i="38" s="1"/>
  <c r="A3491" i="38" s="1"/>
  <c r="A3492" i="38" s="1"/>
  <c r="A3493" i="38" s="1"/>
  <c r="A3494" i="38" s="1"/>
  <c r="A3495" i="38" s="1"/>
  <c r="A3496" i="38" s="1"/>
  <c r="A3497" i="38" s="1"/>
  <c r="A3498" i="38" s="1"/>
  <c r="A3499" i="38" s="1"/>
  <c r="A3500" i="38" s="1"/>
  <c r="A3501" i="38" s="1"/>
  <c r="A3502" i="38" s="1"/>
  <c r="A3503" i="38" s="1"/>
  <c r="A3504" i="38" s="1"/>
  <c r="A3505" i="38" s="1"/>
  <c r="A3506" i="38" s="1"/>
  <c r="A3507" i="38" s="1"/>
  <c r="A3508" i="38" s="1"/>
  <c r="A3509" i="38" s="1"/>
  <c r="A3510" i="38" s="1"/>
  <c r="A3511" i="38" s="1"/>
  <c r="B2634" i="2"/>
  <c r="B2601" i="2"/>
  <c r="B2606" i="2" s="1"/>
  <c r="B2607" i="2" s="1"/>
  <c r="B2608" i="2" s="1"/>
  <c r="B2609" i="2" s="1"/>
  <c r="A3515" i="38" l="1"/>
  <c r="A3516" i="38" s="1"/>
  <c r="A3517" i="38" s="1"/>
  <c r="A3518" i="38" s="1"/>
  <c r="A3519" i="38" s="1"/>
  <c r="A3520" i="38" s="1"/>
  <c r="A3521" i="38" s="1"/>
  <c r="A3522" i="38" s="1"/>
  <c r="A3523" i="38" s="1"/>
  <c r="A3526" i="38" s="1"/>
  <c r="A3527" i="38" s="1"/>
  <c r="A3530" i="38" s="1"/>
  <c r="A3535" i="38" s="1"/>
  <c r="A3536" i="38" s="1"/>
  <c r="A3537" i="38" s="1"/>
  <c r="A3538" i="38" s="1"/>
  <c r="A3539" i="38" s="1"/>
  <c r="A3540" i="38" s="1"/>
  <c r="A3541" i="38" s="1"/>
  <c r="A3542" i="38" s="1"/>
  <c r="A3543" i="38" s="1"/>
  <c r="A3544" i="38" s="1"/>
  <c r="A3547" i="38" s="1"/>
  <c r="A3548" i="38" s="1"/>
  <c r="A3551" i="38" s="1"/>
  <c r="A3556" i="38" s="1"/>
  <c r="A3557" i="38" s="1"/>
  <c r="A3558" i="38" s="1"/>
  <c r="A3563" i="38" s="1"/>
  <c r="A3564" i="38" s="1"/>
  <c r="A3565" i="38" s="1"/>
  <c r="A3570" i="38" s="1"/>
  <c r="A3574" i="38" s="1"/>
  <c r="A3575" i="38" s="1"/>
  <c r="A3576" i="38" s="1"/>
  <c r="A3577" i="38" s="1"/>
  <c r="A3578" i="38" s="1"/>
  <c r="A3579" i="38" s="1"/>
  <c r="A3580" i="38" s="1"/>
  <c r="A3581" i="38" s="1"/>
  <c r="A3582" i="38" s="1"/>
  <c r="A3583" i="38" s="1"/>
  <c r="A3584" i="38" s="1"/>
  <c r="A3585" i="38" s="1"/>
  <c r="A3586" i="38" s="1"/>
  <c r="A3587" i="38" s="1"/>
  <c r="A3588" i="38" s="1"/>
  <c r="A3589" i="38" s="1"/>
  <c r="A3590" i="38" s="1"/>
  <c r="A3591" i="38" s="1"/>
  <c r="A3592" i="38" s="1"/>
  <c r="A3593" i="38" s="1"/>
  <c r="A3594" i="38" s="1"/>
  <c r="A3595" i="38" s="1"/>
  <c r="A3596" i="38" s="1"/>
  <c r="A3597" i="38" s="1"/>
  <c r="A3600" i="38" s="1"/>
  <c r="A3601" i="38" s="1"/>
  <c r="A3602" i="38" s="1"/>
  <c r="A3603" i="38" s="1"/>
  <c r="A3604" i="38" s="1"/>
  <c r="A3605" i="38" s="1"/>
  <c r="A3606" i="38" s="1"/>
  <c r="A3607" i="38" s="1"/>
  <c r="A3608" i="38" s="1"/>
  <c r="A3609" i="38" s="1"/>
  <c r="A3614" i="38" s="1"/>
  <c r="A3615" i="38" s="1"/>
  <c r="A3616" i="38" s="1"/>
  <c r="A3617" i="38" s="1"/>
  <c r="A3618" i="38" s="1"/>
  <c r="A3619" i="38" s="1"/>
  <c r="A3620" i="38" s="1"/>
  <c r="A3621" i="38" s="1"/>
  <c r="A3622" i="38" s="1"/>
  <c r="A3623" i="38" s="1"/>
  <c r="A3624" i="38" s="1"/>
  <c r="A3625" i="38" s="1"/>
  <c r="A3630" i="38" s="1"/>
  <c r="A3633" i="38" s="1"/>
  <c r="A3634" i="38" s="1"/>
  <c r="A3635" i="38" s="1"/>
  <c r="A3636" i="38" s="1"/>
  <c r="A3637" i="38" s="1"/>
  <c r="A3638" i="38" s="1"/>
  <c r="A3641" i="38" s="1"/>
  <c r="A3644" i="38" s="1"/>
  <c r="A3645" i="38" s="1"/>
  <c r="A3646" i="38" s="1"/>
  <c r="A3647" i="38" s="1"/>
  <c r="A3648" i="38" s="1"/>
  <c r="A3649" i="38" s="1"/>
  <c r="A3650" i="38" s="1"/>
  <c r="A3653" i="38" s="1"/>
  <c r="A3654" i="38" s="1"/>
  <c r="A3657" i="38" s="1"/>
  <c r="A3658" i="38" s="1"/>
  <c r="A3659" i="38" s="1"/>
  <c r="A3660" i="38" s="1"/>
  <c r="A3663" i="38" s="1"/>
  <c r="A3664" i="38" s="1"/>
  <c r="A3665" i="38" s="1"/>
  <c r="A3666" i="38" s="1"/>
  <c r="A3667" i="38" s="1"/>
  <c r="A3668" i="38" s="1"/>
  <c r="B2635" i="2"/>
  <c r="A3671" i="38" l="1"/>
  <c r="A3674" i="38" s="1"/>
  <c r="A3675" i="38" s="1"/>
  <c r="A3676" i="38" s="1"/>
  <c r="A3677" i="38" s="1"/>
  <c r="A3682" i="38" s="1"/>
  <c r="A3683" i="38" s="1"/>
  <c r="A3688" i="38" s="1"/>
  <c r="A3689" i="38" s="1"/>
  <c r="A3692" i="38" s="1"/>
  <c r="A3697" i="38" s="1"/>
  <c r="A3700" i="38" s="1"/>
  <c r="A3701" i="38" s="1"/>
  <c r="A3702" i="38" s="1"/>
  <c r="A3703" i="38" s="1"/>
  <c r="A3704" i="38" s="1"/>
  <c r="A3705" i="38" s="1"/>
  <c r="A3706" i="38" s="1"/>
  <c r="A3711" i="38" s="1"/>
  <c r="A3712" i="38" s="1"/>
  <c r="A3713" i="38" s="1"/>
  <c r="A3714" i="38" s="1"/>
  <c r="A3715" i="38" s="1"/>
  <c r="A3716" i="38" s="1"/>
  <c r="A3717" i="38" s="1"/>
  <c r="A3718" i="38" s="1"/>
  <c r="A3719" i="38" s="1"/>
  <c r="A3720" i="38" s="1"/>
  <c r="A3721" i="38" s="1"/>
  <c r="A3722" i="38" s="1"/>
  <c r="A3723" i="38" s="1"/>
  <c r="A3724" i="38" s="1"/>
  <c r="A3725" i="38" s="1"/>
  <c r="A3726" i="38" s="1"/>
  <c r="A3727" i="38" s="1"/>
  <c r="A3728" i="38" s="1"/>
  <c r="A3729" i="38" s="1"/>
  <c r="A3730" i="38" s="1"/>
  <c r="A3731" i="38" s="1"/>
  <c r="A3732" i="38" s="1"/>
  <c r="A3733" i="38" s="1"/>
  <c r="A3734" i="38" s="1"/>
  <c r="A3735" i="38" s="1"/>
  <c r="A3738" i="38" s="1"/>
  <c r="A3741" i="38" s="1"/>
  <c r="B2636" i="2"/>
  <c r="A3746" i="38" l="1"/>
  <c r="A3747" i="38" s="1"/>
  <c r="A3748" i="38" s="1"/>
  <c r="A3749" i="38" s="1"/>
  <c r="A3750" i="38" s="1"/>
  <c r="A3751" i="38" s="1"/>
  <c r="A3752" i="38" s="1"/>
  <c r="A3753" i="38" s="1"/>
  <c r="A3754" i="38" s="1"/>
  <c r="A3755" i="38" s="1"/>
  <c r="A3756" i="38" s="1"/>
  <c r="A3757" i="38" s="1"/>
  <c r="A3758" i="38" s="1"/>
  <c r="A3759" i="38" s="1"/>
  <c r="A3760" i="38" s="1"/>
  <c r="A3761" i="38" s="1"/>
  <c r="A3762" i="38" s="1"/>
  <c r="A3763" i="38" s="1"/>
  <c r="A3764" i="38" s="1"/>
  <c r="A3765" i="38" s="1"/>
  <c r="A3766" i="38" s="1"/>
  <c r="A3767" i="38" s="1"/>
  <c r="A3768" i="38" s="1"/>
  <c r="A3769" i="38" s="1"/>
  <c r="A3770" i="38" s="1"/>
  <c r="A3773" i="38" s="1"/>
  <c r="A3774" i="38" s="1"/>
  <c r="A3777" i="38" s="1"/>
  <c r="A3778" i="38" s="1"/>
  <c r="A3779" i="38" s="1"/>
  <c r="A3780" i="38" s="1"/>
  <c r="A3781" i="38" s="1"/>
  <c r="A3782" i="38" s="1"/>
  <c r="A3783" i="38" s="1"/>
  <c r="A3784" i="38" s="1"/>
  <c r="A3785" i="38" s="1"/>
  <c r="A3786" i="38" s="1"/>
  <c r="A3787" i="38" s="1"/>
  <c r="A3788" i="38" s="1"/>
  <c r="A3789" i="38" s="1"/>
  <c r="A3790" i="38" s="1"/>
  <c r="A3791" i="38" s="1"/>
  <c r="B2637" i="2"/>
  <c r="A3792" i="38" l="1"/>
  <c r="A3793" i="38" s="1"/>
  <c r="A3794" i="38" s="1"/>
  <c r="A3795" i="38" s="1"/>
  <c r="A3796" i="38" s="1"/>
  <c r="A3797" i="38" s="1"/>
  <c r="A3798" i="38" s="1"/>
  <c r="A3799" i="38" s="1"/>
  <c r="B2638" i="2"/>
  <c r="A3804" i="38" l="1"/>
  <c r="A3805" i="38" s="1"/>
  <c r="A3806" i="38" s="1"/>
  <c r="A3807" i="38" s="1"/>
  <c r="A3808" i="38" s="1"/>
  <c r="A3809" i="38" s="1"/>
  <c r="A3810" i="38" s="1"/>
  <c r="A3811" i="38" s="1"/>
  <c r="A3812" i="38" s="1"/>
  <c r="A3813" i="38" s="1"/>
  <c r="A3814" i="38" s="1"/>
  <c r="A3815" i="38" s="1"/>
  <c r="A3816" i="38" s="1"/>
  <c r="A3817" i="38" s="1"/>
  <c r="A3818" i="38" s="1"/>
  <c r="A3819" i="38" s="1"/>
  <c r="A3820" i="38" s="1"/>
  <c r="A3821" i="38" s="1"/>
  <c r="A3826" i="38" s="1"/>
  <c r="A3827" i="38" s="1"/>
  <c r="A3828" i="38" s="1"/>
  <c r="A3833" i="38" s="1"/>
  <c r="A3836" i="38" s="1"/>
  <c r="A3837" i="38" s="1"/>
  <c r="A3838" i="38" s="1"/>
  <c r="A3839" i="38" s="1"/>
  <c r="A3840" i="38" s="1"/>
  <c r="A3841" i="38" s="1"/>
  <c r="A3842" i="38" s="1"/>
  <c r="A3843" i="38" s="1"/>
  <c r="A3844" i="38" s="1"/>
  <c r="A3845" i="38" s="1"/>
  <c r="A3846" i="38" s="1"/>
  <c r="A3847" i="38" s="1"/>
  <c r="A3848" i="38" s="1"/>
  <c r="A3849" i="38" s="1"/>
  <c r="A3850" i="38" s="1"/>
  <c r="B2639" i="2"/>
  <c r="A3851" i="38" l="1"/>
  <c r="A3852" i="38" s="1"/>
  <c r="A3853" i="38" s="1"/>
  <c r="A3854" i="38" s="1"/>
  <c r="A3855" i="38" s="1"/>
  <c r="A3856" i="38" s="1"/>
  <c r="A3857" i="38" s="1"/>
  <c r="A3858" i="38" s="1"/>
  <c r="A3859" i="38" s="1"/>
  <c r="A3860" i="38" s="1"/>
  <c r="A3861" i="38" s="1"/>
  <c r="A3862" i="38" s="1"/>
  <c r="A3863" i="38" s="1"/>
  <c r="A3864" i="38" s="1"/>
  <c r="A3865" i="38" s="1"/>
  <c r="A3866" i="38" s="1"/>
  <c r="A3867" i="38" s="1"/>
  <c r="A3868" i="38" s="1"/>
  <c r="A3869" i="38" s="1"/>
  <c r="A3870" i="38" s="1"/>
  <c r="A3871" i="38" s="1"/>
  <c r="A3872" i="38" s="1"/>
  <c r="A3873" i="38" s="1"/>
  <c r="A3874" i="38" s="1"/>
  <c r="A3875" i="38" s="1"/>
  <c r="A3876" i="38" s="1"/>
  <c r="A3877" i="38" s="1"/>
  <c r="A3878" i="38" s="1"/>
  <c r="A3879" i="38" s="1"/>
  <c r="A3880" i="38" s="1"/>
  <c r="A3881" i="38" s="1"/>
  <c r="A3882" i="38" s="1"/>
  <c r="A3883" i="38" s="1"/>
  <c r="A3884" i="38" s="1"/>
  <c r="A3885" i="38" s="1"/>
  <c r="A3886" i="38" s="1"/>
  <c r="A3887" i="38" s="1"/>
  <c r="A3888" i="38" s="1"/>
  <c r="A3889" i="38" s="1"/>
  <c r="A3890" i="38" s="1"/>
  <c r="A3891" i="38" s="1"/>
  <c r="A3892" i="38" s="1"/>
  <c r="A3893" i="38" s="1"/>
  <c r="A3896" i="38" s="1"/>
  <c r="A3899" i="38" s="1"/>
  <c r="A3900" i="38" s="1"/>
  <c r="A3901" i="38" s="1"/>
  <c r="A3902" i="38" s="1"/>
  <c r="A3903" i="38" s="1"/>
  <c r="A3904" i="38" s="1"/>
  <c r="B2640" i="2"/>
  <c r="A3905" i="38" l="1"/>
  <c r="A3906" i="38" s="1"/>
  <c r="A3911" i="38" s="1"/>
  <c r="A3912" i="38" s="1"/>
  <c r="A3913" i="38" s="1"/>
  <c r="A3914" i="38" s="1"/>
  <c r="A3915" i="38" s="1"/>
  <c r="A3916" i="38" s="1"/>
  <c r="A3917" i="38" s="1"/>
  <c r="A3918" i="38" s="1"/>
  <c r="A3921" i="38" s="1"/>
  <c r="A3922" i="38" s="1"/>
  <c r="A3923" i="38" s="1"/>
  <c r="A3924" i="38" s="1"/>
  <c r="A3925" i="38" s="1"/>
  <c r="A3926" i="38" s="1"/>
  <c r="A3927" i="38" s="1"/>
  <c r="A3928" i="38" s="1"/>
  <c r="A3929" i="38" s="1"/>
  <c r="A3930" i="38" s="1"/>
  <c r="A3931" i="38" s="1"/>
  <c r="A3932" i="38" s="1"/>
  <c r="A3933" i="38" s="1"/>
  <c r="A3934" i="38" s="1"/>
  <c r="A3935" i="38" s="1"/>
  <c r="A3936" i="38" s="1"/>
  <c r="A3937" i="38" s="1"/>
  <c r="A3938" i="38" s="1"/>
  <c r="A3939" i="38" s="1"/>
  <c r="A3942" i="38" s="1"/>
  <c r="A3943" i="38" s="1"/>
  <c r="A3944" i="38" s="1"/>
  <c r="A3945" i="38" s="1"/>
  <c r="A3946" i="38" s="1"/>
  <c r="A3947" i="38" s="1"/>
  <c r="A3948" i="38" s="1"/>
  <c r="A3949" i="38" s="1"/>
  <c r="A3950" i="38" s="1"/>
  <c r="A3951" i="38" s="1"/>
  <c r="A3952" i="38" s="1"/>
  <c r="A3953" i="38" s="1"/>
  <c r="A3954" i="38" s="1"/>
  <c r="A3955" i="38" s="1"/>
  <c r="A3956" i="38" s="1"/>
  <c r="A3957" i="38" s="1"/>
  <c r="A3958" i="38" s="1"/>
  <c r="A3959" i="38" s="1"/>
  <c r="A3960" i="38" s="1"/>
  <c r="A3961" i="38" s="1"/>
  <c r="A3962" i="38" s="1"/>
  <c r="A3963" i="38" s="1"/>
  <c r="A3966" i="38" s="1"/>
  <c r="A3967" i="38" s="1"/>
  <c r="A3968" i="38" s="1"/>
  <c r="A3969" i="38" s="1"/>
  <c r="A3974" i="38" s="1"/>
  <c r="A3975" i="38" s="1"/>
  <c r="A3978" i="38" s="1"/>
  <c r="A3981" i="38" s="1"/>
  <c r="A3982" i="38" s="1"/>
  <c r="A3983" i="38" s="1"/>
  <c r="A3984" i="38" s="1"/>
  <c r="A3985" i="38" s="1"/>
  <c r="A3986" i="38" s="1"/>
  <c r="A3987" i="38" s="1"/>
  <c r="A3988" i="38" s="1"/>
  <c r="A3989" i="38" s="1"/>
  <c r="B2641" i="2"/>
  <c r="A3994" i="38" l="1"/>
  <c r="A3995" i="38" s="1"/>
  <c r="A4000" i="38" s="1"/>
  <c r="A4001" i="38" s="1"/>
  <c r="A4002" i="38" s="1"/>
  <c r="A4007" i="38" s="1"/>
  <c r="A4010" i="38" s="1"/>
  <c r="A4011" i="38" s="1"/>
  <c r="A4012" i="38" s="1"/>
  <c r="A4017" i="38" s="1"/>
  <c r="A4018" i="38" s="1"/>
  <c r="A4019" i="38" s="1"/>
  <c r="A4020" i="38" s="1"/>
  <c r="A4021" i="38" s="1"/>
  <c r="A4022" i="38" s="1"/>
  <c r="A4023" i="38" s="1"/>
  <c r="A4024" i="38" s="1"/>
  <c r="A4025" i="38" s="1"/>
  <c r="A4026" i="38" s="1"/>
  <c r="A4027" i="38" s="1"/>
  <c r="A4028" i="38" s="1"/>
  <c r="A4029" i="38" s="1"/>
  <c r="A4030" i="38" s="1"/>
  <c r="A4031" i="38" s="1"/>
  <c r="A4032" i="38" s="1"/>
  <c r="A4033" i="38" s="1"/>
  <c r="A4034" i="38" s="1"/>
  <c r="A4035" i="38" s="1"/>
  <c r="A4036" i="38" s="1"/>
  <c r="A4037" i="38" s="1"/>
  <c r="A4038" i="38" s="1"/>
  <c r="A4039" i="38" s="1"/>
  <c r="A4040" i="38" s="1"/>
  <c r="A4041" i="38" s="1"/>
  <c r="A4042" i="38" s="1"/>
  <c r="A4043" i="38" s="1"/>
  <c r="A4044" i="38" s="1"/>
  <c r="A4045" i="38" s="1"/>
  <c r="B2642" i="2"/>
  <c r="A4046" i="38" l="1"/>
  <c r="A4049" i="38" s="1"/>
  <c r="B2643" i="2"/>
  <c r="B2644" i="2" l="1"/>
  <c r="B2645" i="2" l="1"/>
  <c r="B2646" i="2" l="1"/>
  <c r="B2647" i="2" l="1"/>
  <c r="B2648" i="2" l="1"/>
  <c r="B2649" i="2" l="1"/>
  <c r="B2650" i="2" l="1"/>
  <c r="B2651" i="2" l="1"/>
  <c r="B2652" i="2" l="1"/>
  <c r="B2653" i="2" l="1"/>
  <c r="B2654" i="2" l="1"/>
  <c r="B2655" i="2" l="1"/>
  <c r="B2656" i="2" l="1"/>
  <c r="B2657" i="2" l="1"/>
  <c r="B2658" i="2" l="1"/>
  <c r="B2659" i="2" l="1"/>
  <c r="B2660" i="2" l="1"/>
  <c r="B2661" i="2" s="1"/>
  <c r="B2662" i="2" l="1"/>
  <c r="B2663" i="2" l="1"/>
  <c r="B2664" i="2" l="1"/>
  <c r="B2665" i="2" l="1"/>
  <c r="B2666" i="2" l="1"/>
  <c r="B2667" i="2" l="1"/>
  <c r="B2668" i="2" l="1"/>
  <c r="B2669" i="2" s="1"/>
  <c r="B2670" i="2" l="1"/>
  <c r="B2671" i="2" l="1"/>
  <c r="B2672" i="2" l="1"/>
  <c r="B2673" i="2" l="1"/>
  <c r="B2674" i="2" l="1"/>
  <c r="B2675" i="2" l="1"/>
  <c r="B2676" i="2" l="1"/>
  <c r="B2677" i="2" l="1"/>
  <c r="B2678" i="2" l="1"/>
  <c r="B2679" i="2" l="1"/>
  <c r="B2680" i="2" l="1"/>
  <c r="B2681" i="2" s="1"/>
  <c r="B2682" i="2" l="1"/>
  <c r="B2683" i="2" l="1"/>
  <c r="B2684" i="2" l="1"/>
  <c r="B2685" i="2" l="1"/>
  <c r="B2686" i="2" l="1"/>
  <c r="B2687" i="2" l="1"/>
  <c r="B2688" i="2" l="1"/>
  <c r="B2689" i="2" l="1"/>
  <c r="B2690" i="2" l="1"/>
  <c r="B2691" i="2" l="1"/>
  <c r="B2692" i="2" s="1"/>
  <c r="B2693" i="2" l="1"/>
  <c r="B2694" i="2" l="1"/>
  <c r="B2695" i="2" l="1"/>
  <c r="B2696" i="2" l="1"/>
  <c r="B2697" i="2" l="1"/>
  <c r="B2698" i="2" l="1"/>
  <c r="B2699" i="2" l="1"/>
  <c r="B2700" i="2" l="1"/>
  <c r="B2701" i="2" l="1"/>
  <c r="B2702" i="2" l="1"/>
  <c r="B2703" i="2" l="1"/>
  <c r="B2704" i="2" l="1"/>
  <c r="B2705" i="2" l="1"/>
  <c r="B2706" i="2" l="1"/>
  <c r="B2707" i="2" l="1"/>
  <c r="B2708" i="2" l="1"/>
  <c r="B2709" i="2" l="1"/>
  <c r="B2710" i="2" l="1"/>
  <c r="B2711" i="2" l="1"/>
  <c r="B2712" i="2" l="1"/>
  <c r="B2713" i="2" l="1"/>
  <c r="B2714" i="2" l="1"/>
  <c r="B2715" i="2" l="1"/>
  <c r="B2716" i="2" l="1"/>
  <c r="B2717" i="2" l="1"/>
  <c r="B2718" i="2" l="1"/>
  <c r="B2719" i="2" l="1"/>
  <c r="B2720" i="2" l="1"/>
  <c r="B2721" i="2" l="1"/>
  <c r="B2722" i="2" l="1"/>
  <c r="B2723" i="2" l="1"/>
  <c r="B2724" i="2" l="1"/>
  <c r="B2725" i="2" l="1"/>
  <c r="B2726" i="2" l="1"/>
  <c r="B2727" i="2" l="1"/>
  <c r="B2728" i="2" l="1"/>
  <c r="B2729" i="2" l="1"/>
  <c r="B2730" i="2" l="1"/>
  <c r="B2731" i="2" l="1"/>
  <c r="B2732" i="2" l="1"/>
  <c r="B2733" i="2" l="1"/>
  <c r="B2734" i="2" l="1"/>
  <c r="B2735" i="2" l="1"/>
  <c r="B2736" i="2" l="1"/>
  <c r="B2737" i="2" s="1"/>
  <c r="B2738" i="2" s="1"/>
  <c r="B2739" i="2" s="1"/>
  <c r="B2740" i="2" s="1"/>
  <c r="B2741" i="2" s="1"/>
  <c r="B2742" i="2" s="1"/>
  <c r="B2743" i="2" l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4" i="2" s="1"/>
  <c r="B2785" i="2" l="1"/>
  <c r="B2786" i="2" s="1"/>
  <c r="B2787" i="2" s="1"/>
  <c r="B2788" i="2" l="1"/>
  <c r="B2789" i="2" l="1"/>
  <c r="B2790" i="2" l="1"/>
  <c r="B2791" i="2" l="1"/>
  <c r="B2792" i="2" l="1"/>
  <c r="B2793" i="2" l="1"/>
  <c r="B2794" i="2" l="1"/>
  <c r="B2795" i="2" l="1"/>
  <c r="B2796" i="2" l="1"/>
  <c r="B2797" i="2" l="1"/>
  <c r="B2798" i="2" l="1"/>
  <c r="B2799" i="2" l="1"/>
  <c r="B2800" i="2" l="1"/>
  <c r="B2801" i="2" l="1"/>
  <c r="B2802" i="2" l="1"/>
  <c r="B2803" i="2" l="1"/>
  <c r="B2804" i="2" l="1"/>
  <c r="B2805" i="2" l="1"/>
  <c r="B2806" i="2" l="1"/>
  <c r="B2807" i="2" l="1"/>
  <c r="B2808" i="2" l="1"/>
  <c r="B2809" i="2" l="1"/>
  <c r="B2810" i="2" l="1"/>
  <c r="B2811" i="2" l="1"/>
  <c r="B2812" i="2" l="1"/>
  <c r="B2813" i="2" l="1"/>
  <c r="B2814" i="2" l="1"/>
  <c r="B2815" i="2" l="1"/>
  <c r="B2816" i="2" l="1"/>
  <c r="B2817" i="2" l="1"/>
  <c r="B2818" i="2" l="1"/>
  <c r="B2819" i="2" l="1"/>
  <c r="B2820" i="2" l="1"/>
  <c r="B2821" i="2" l="1"/>
  <c r="B2822" i="2" l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l="1"/>
  <c r="B2837" i="2" s="1"/>
  <c r="B2838" i="2" s="1"/>
  <c r="B2839" i="2" s="1"/>
  <c r="B2840" i="2" l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l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l="1"/>
  <c r="B2875" i="2" s="1"/>
  <c r="B2878" i="2" s="1"/>
  <c r="B2879" i="2" s="1"/>
  <c r="B2880" i="2" s="1"/>
  <c r="B2881" i="2" s="1"/>
  <c r="B2882" i="2" s="1"/>
  <c r="B2883" i="2" l="1"/>
  <c r="B2884" i="2" l="1"/>
  <c r="B2885" i="2" l="1"/>
  <c r="B2886" i="2" l="1"/>
  <c r="B2887" i="2" l="1"/>
  <c r="B2888" i="2" l="1"/>
  <c r="B2889" i="2" l="1"/>
  <c r="B2890" i="2" l="1"/>
  <c r="B2891" i="2" l="1"/>
  <c r="B2892" i="2" l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8" i="2" s="1"/>
  <c r="B2909" i="2" l="1"/>
  <c r="B2910" i="2" l="1"/>
  <c r="B2911" i="2" l="1"/>
  <c r="B2912" i="2" l="1"/>
  <c r="B2913" i="2" l="1"/>
  <c r="B2914" i="2" l="1"/>
  <c r="B2915" i="2" l="1"/>
  <c r="B2916" i="2" l="1"/>
  <c r="B2917" i="2" l="1"/>
  <c r="B2918" i="2" l="1"/>
  <c r="B2919" i="2" l="1"/>
  <c r="B2920" i="2" s="1"/>
  <c r="B2921" i="2" l="1"/>
  <c r="B2922" i="2" l="1"/>
  <c r="B2923" i="2" l="1"/>
  <c r="B2924" i="2" l="1"/>
  <c r="B2925" i="2" l="1"/>
  <c r="B2926" i="2" l="1"/>
  <c r="B2927" i="2" l="1"/>
  <c r="B2928" i="2" l="1"/>
  <c r="B2929" i="2" l="1"/>
  <c r="B2930" i="2" l="1"/>
  <c r="B2931" i="2" l="1"/>
  <c r="B2932" i="2" l="1"/>
  <c r="B2933" i="2" l="1"/>
  <c r="B2934" i="2" l="1"/>
  <c r="B2935" i="2" l="1"/>
  <c r="B2936" i="2" l="1"/>
  <c r="B2937" i="2" l="1"/>
  <c r="B2938" i="2" l="1"/>
  <c r="B2939" i="2" l="1"/>
  <c r="B2940" i="2" l="1"/>
  <c r="B2941" i="2" s="1"/>
  <c r="B2942" i="2" l="1"/>
  <c r="B2943" i="2" l="1"/>
  <c r="B2944" i="2" l="1"/>
  <c r="B2945" i="2" l="1"/>
  <c r="B2946" i="2" l="1"/>
  <c r="B2947" i="2" l="1"/>
  <c r="B2948" i="2" l="1"/>
  <c r="B2949" i="2" l="1"/>
  <c r="B2950" i="2" l="1"/>
  <c r="B2951" i="2" l="1"/>
  <c r="B2952" i="2" l="1"/>
  <c r="B2953" i="2" l="1"/>
  <c r="B2954" i="2" l="1"/>
  <c r="B2955" i="2" l="1"/>
  <c r="B2956" i="2" l="1"/>
  <c r="B2957" i="2" l="1"/>
  <c r="B2958" i="2" l="1"/>
  <c r="B2959" i="2" l="1"/>
  <c r="B2960" i="2" l="1"/>
  <c r="B2961" i="2" l="1"/>
  <c r="B2962" i="2" l="1"/>
  <c r="B2963" i="2" l="1"/>
  <c r="B2964" i="2" l="1"/>
  <c r="B2965" i="2" l="1"/>
  <c r="B2966" i="2" l="1"/>
  <c r="B2967" i="2" l="1"/>
  <c r="B2968" i="2" l="1"/>
  <c r="B2969" i="2" l="1"/>
  <c r="B2970" i="2" l="1"/>
  <c r="B2971" i="2" l="1"/>
  <c r="B2972" i="2" s="1"/>
  <c r="B2973" i="2" l="1"/>
  <c r="B2974" i="2" l="1"/>
  <c r="B2975" i="2" l="1"/>
  <c r="B2976" i="2" l="1"/>
  <c r="B2977" i="2" l="1"/>
  <c r="B2978" i="2" l="1"/>
  <c r="B2979" i="2" l="1"/>
  <c r="B2980" i="2" l="1"/>
  <c r="B2981" i="2" l="1"/>
  <c r="B2982" i="2" l="1"/>
  <c r="B2983" i="2" l="1"/>
  <c r="B2984" i="2" l="1"/>
  <c r="B2985" i="2" l="1"/>
  <c r="B2986" i="2" l="1"/>
  <c r="B2987" i="2" l="1"/>
  <c r="B2988" i="2" l="1"/>
  <c r="B2989" i="2" l="1"/>
  <c r="B2990" i="2" l="1"/>
  <c r="B2991" i="2" l="1"/>
  <c r="B2992" i="2" l="1"/>
  <c r="B2993" i="2" l="1"/>
  <c r="B2994" i="2" l="1"/>
  <c r="B2995" i="2" l="1"/>
  <c r="B2996" i="2" l="1"/>
  <c r="B2997" i="2" l="1"/>
  <c r="B2998" i="2" l="1"/>
  <c r="B2999" i="2" l="1"/>
  <c r="B3000" i="2" l="1"/>
  <c r="B3001" i="2" l="1"/>
  <c r="B3002" i="2" l="1"/>
  <c r="B3003" i="2" l="1"/>
  <c r="B3004" i="2" l="1"/>
  <c r="B3005" i="2" l="1"/>
  <c r="B3006" i="2" l="1"/>
  <c r="B3007" i="2" l="1"/>
  <c r="B3008" i="2" l="1"/>
  <c r="B3009" i="2" l="1"/>
  <c r="B3010" i="2" l="1"/>
  <c r="B3011" i="2" l="1"/>
  <c r="B3012" i="2" l="1"/>
  <c r="B3013" i="2" l="1"/>
  <c r="B3014" i="2" l="1"/>
  <c r="B3015" i="2" l="1"/>
  <c r="B3016" i="2" s="1"/>
  <c r="B3017" i="2" l="1"/>
  <c r="B3018" i="2" l="1"/>
  <c r="B3019" i="2" l="1"/>
  <c r="B3020" i="2" l="1"/>
  <c r="B3021" i="2" s="1"/>
  <c r="B3022" i="2" l="1"/>
  <c r="B3023" i="2" l="1"/>
  <c r="B3024" i="2" l="1"/>
  <c r="B3025" i="2" l="1"/>
  <c r="B3026" i="2" s="1"/>
  <c r="B3027" i="2" l="1"/>
  <c r="B3028" i="2" l="1"/>
  <c r="B3029" i="2" l="1"/>
  <c r="B3030" i="2" l="1"/>
  <c r="B3031" i="2" l="1"/>
  <c r="B3032" i="2" l="1"/>
  <c r="B3033" i="2" l="1"/>
  <c r="B3034" i="2" l="1"/>
  <c r="B3035" i="2" l="1"/>
  <c r="B3036" i="2" l="1"/>
  <c r="B3037" i="2" l="1"/>
  <c r="B3038" i="2" l="1"/>
  <c r="B3039" i="2" l="1"/>
  <c r="B3040" i="2" l="1"/>
  <c r="B3041" i="2" l="1"/>
  <c r="B3042" i="2" l="1"/>
  <c r="B3043" i="2" l="1"/>
  <c r="B3044" i="2" l="1"/>
  <c r="B3045" i="2" l="1"/>
  <c r="B3046" i="2" s="1"/>
  <c r="B3047" i="2" l="1"/>
  <c r="B3048" i="2" l="1"/>
  <c r="B3049" i="2" l="1"/>
  <c r="B3050" i="2" l="1"/>
  <c r="B3051" i="2" l="1"/>
  <c r="B3052" i="2" l="1"/>
  <c r="B3053" i="2" l="1"/>
  <c r="B3054" i="2" l="1"/>
  <c r="B3055" i="2" l="1"/>
  <c r="B3056" i="2" l="1"/>
  <c r="B3057" i="2" l="1"/>
  <c r="B3058" i="2" l="1"/>
  <c r="B3059" i="2" l="1"/>
  <c r="B3060" i="2" l="1"/>
  <c r="B3061" i="2" s="1"/>
  <c r="B3062" i="2" l="1"/>
  <c r="B3063" i="2" l="1"/>
  <c r="B3064" i="2" l="1"/>
  <c r="B3065" i="2" l="1"/>
  <c r="B3066" i="2" l="1"/>
  <c r="B3067" i="2" l="1"/>
  <c r="B3068" i="2" l="1"/>
  <c r="B3069" i="2" l="1"/>
  <c r="B3070" i="2" l="1"/>
  <c r="B3071" i="2" l="1"/>
  <c r="B3072" i="2" l="1"/>
  <c r="B3073" i="2" l="1"/>
  <c r="B3074" i="2" l="1"/>
  <c r="B3075" i="2" l="1"/>
  <c r="B3076" i="2" l="1"/>
  <c r="B3077" i="2" l="1"/>
  <c r="B3078" i="2" l="1"/>
  <c r="B3079" i="2" l="1"/>
  <c r="B3080" i="2" l="1"/>
  <c r="B3081" i="2" l="1"/>
  <c r="B3082" i="2" l="1"/>
  <c r="B3083" i="2" l="1"/>
  <c r="B3084" i="2" l="1"/>
  <c r="B3085" i="2" l="1"/>
  <c r="B3086" i="2" l="1"/>
  <c r="B3087" i="2" l="1"/>
  <c r="B3088" i="2" l="1"/>
  <c r="B3089" i="2" l="1"/>
  <c r="B3090" i="2" l="1"/>
  <c r="B3091" i="2" l="1"/>
  <c r="B3092" i="2" l="1"/>
  <c r="B3093" i="2" l="1"/>
  <c r="B3094" i="2" l="1"/>
  <c r="B3095" i="2" l="1"/>
  <c r="B3096" i="2" l="1"/>
  <c r="B3097" i="2" l="1"/>
  <c r="B3098" i="2" l="1"/>
  <c r="B3099" i="2" l="1"/>
  <c r="B3100" i="2" l="1"/>
  <c r="B3101" i="2" l="1"/>
  <c r="B3102" i="2" l="1"/>
  <c r="B3103" i="2" l="1"/>
  <c r="B3104" i="2" l="1"/>
  <c r="B3105" i="2" l="1"/>
  <c r="B3106" i="2" l="1"/>
  <c r="B3107" i="2" l="1"/>
  <c r="B3108" i="2" l="1"/>
  <c r="B3109" i="2" l="1"/>
  <c r="B3110" i="2" l="1"/>
  <c r="B3111" i="2" l="1"/>
  <c r="B3112" i="2" l="1"/>
  <c r="B3113" i="2" l="1"/>
  <c r="B3114" i="2" l="1"/>
  <c r="B3115" i="2" l="1"/>
  <c r="B3116" i="2" l="1"/>
  <c r="B3117" i="2" l="1"/>
  <c r="B3118" i="2" l="1"/>
  <c r="B3119" i="2" l="1"/>
  <c r="B3120" i="2" l="1"/>
  <c r="B3121" i="2" l="1"/>
  <c r="B3122" i="2" l="1"/>
  <c r="B3123" i="2" l="1"/>
  <c r="B3124" i="2" l="1"/>
  <c r="B3125" i="2" l="1"/>
  <c r="B3126" i="2" l="1"/>
  <c r="B3127" i="2" l="1"/>
  <c r="B3128" i="2" l="1"/>
  <c r="B3129" i="2" l="1"/>
  <c r="B3130" i="2" s="1"/>
  <c r="B3131" i="2" l="1"/>
  <c r="B3132" i="2" l="1"/>
  <c r="B3133" i="2" l="1"/>
  <c r="B3134" i="2" l="1"/>
  <c r="B3135" i="2" l="1"/>
  <c r="B3136" i="2" l="1"/>
  <c r="B3137" i="2" l="1"/>
  <c r="B3138" i="2" l="1"/>
  <c r="B3139" i="2" l="1"/>
  <c r="B3140" i="2" l="1"/>
  <c r="B3141" i="2" s="1"/>
  <c r="B3142" i="2" l="1"/>
  <c r="B3143" i="2" l="1"/>
  <c r="B3144" i="2" l="1"/>
  <c r="B3145" i="2" l="1"/>
  <c r="B3146" i="2" l="1"/>
  <c r="B3147" i="2" l="1"/>
  <c r="B3148" i="2" l="1"/>
  <c r="B3149" i="2" l="1"/>
  <c r="B3150" i="2" l="1"/>
  <c r="B3151" i="2" l="1"/>
  <c r="B3152" i="2" l="1"/>
  <c r="B3153" i="2" s="1"/>
  <c r="B3154" i="2" s="1"/>
  <c r="B3155" i="2" l="1"/>
  <c r="B3156" i="2" l="1"/>
  <c r="B3157" i="2" l="1"/>
  <c r="B3158" i="2" l="1"/>
  <c r="B3159" i="2" l="1"/>
  <c r="B3160" i="2" l="1"/>
  <c r="B3161" i="2" l="1"/>
  <c r="B3162" i="2" l="1"/>
  <c r="B3163" i="2" l="1"/>
  <c r="B3164" i="2" l="1"/>
  <c r="B3165" i="2" l="1"/>
  <c r="B3166" i="2" l="1"/>
  <c r="B3167" i="2" l="1"/>
  <c r="B3168" i="2" l="1"/>
  <c r="B3169" i="2" l="1"/>
  <c r="B3170" i="2" l="1"/>
  <c r="B3171" i="2" l="1"/>
  <c r="B3172" i="2" l="1"/>
  <c r="B3173" i="2" l="1"/>
  <c r="B3174" i="2" l="1"/>
  <c r="B3175" i="2" l="1"/>
  <c r="B3176" i="2" l="1"/>
  <c r="B3177" i="2" l="1"/>
  <c r="B3178" i="2" l="1"/>
  <c r="B3179" i="2" l="1"/>
  <c r="B3180" i="2" l="1"/>
  <c r="B3181" i="2" s="1"/>
  <c r="B3182" i="2" l="1"/>
  <c r="B3183" i="2" l="1"/>
  <c r="B3184" i="2" l="1"/>
  <c r="B3185" i="2" l="1"/>
  <c r="B3186" i="2" l="1"/>
  <c r="B3187" i="2" l="1"/>
  <c r="B3188" i="2" l="1"/>
  <c r="B3189" i="2" l="1"/>
  <c r="B3190" i="2" l="1"/>
  <c r="B3191" i="2" l="1"/>
  <c r="B3192" i="2" l="1"/>
  <c r="B3193" i="2" l="1"/>
  <c r="B3194" i="2" l="1"/>
  <c r="B3195" i="2" l="1"/>
  <c r="B3196" i="2" l="1"/>
  <c r="B3197" i="2" l="1"/>
  <c r="B3198" i="2" l="1"/>
  <c r="B3199" i="2" l="1"/>
  <c r="B3200" i="2" l="1"/>
  <c r="B3201" i="2" l="1"/>
  <c r="B3202" i="2" l="1"/>
  <c r="B3203" i="2" l="1"/>
  <c r="B3204" i="2" l="1"/>
  <c r="B3205" i="2" l="1"/>
  <c r="B3206" i="2" l="1"/>
  <c r="B3207" i="2" l="1"/>
  <c r="B3208" i="2" s="1"/>
  <c r="B3209" i="2" l="1"/>
  <c r="B3210" i="2" l="1"/>
  <c r="B3211" i="2" l="1"/>
  <c r="B3212" i="2" l="1"/>
  <c r="B3213" i="2" l="1"/>
  <c r="B3214" i="2" l="1"/>
  <c r="B3215" i="2" l="1"/>
  <c r="B3216" i="2" l="1"/>
  <c r="B3217" i="2" l="1"/>
  <c r="B3218" i="2" l="1"/>
  <c r="B3219" i="2" l="1"/>
  <c r="B3220" i="2" l="1"/>
  <c r="B3221" i="2" l="1"/>
  <c r="B3222" i="2" l="1"/>
  <c r="B3223" i="2" l="1"/>
  <c r="B3224" i="2" l="1"/>
  <c r="B3225" i="2" l="1"/>
  <c r="B3226" i="2" l="1"/>
  <c r="B3227" i="2" s="1"/>
  <c r="B3228" i="2" s="1"/>
  <c r="B3229" i="2" s="1"/>
  <c r="B3230" i="2" s="1"/>
  <c r="B3231" i="2" l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l="1"/>
  <c r="B3253" i="2" s="1"/>
  <c r="B3254" i="2" s="1"/>
  <c r="B3255" i="2" s="1"/>
  <c r="B3256" i="2" s="1"/>
  <c r="B3257" i="2" s="1"/>
  <c r="B3258" i="2" s="1"/>
  <c r="B3259" i="2" l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l="1"/>
  <c r="B3296" i="2" l="1"/>
  <c r="B3297" i="2" l="1"/>
  <c r="B3298" i="2" l="1"/>
  <c r="B3299" i="2" s="1"/>
  <c r="B3300" i="2" l="1"/>
  <c r="B3301" i="2" s="1"/>
  <c r="B3302" i="2" s="1"/>
  <c r="B3303" i="2" s="1"/>
  <c r="B3304" i="2" s="1"/>
  <c r="B3305" i="2" s="1"/>
  <c r="B3306" i="2" l="1"/>
  <c r="B3307" i="2" s="1"/>
  <c r="B3308" i="2" s="1"/>
  <c r="B3309" i="2" s="1"/>
  <c r="B3310" i="2" s="1"/>
  <c r="B3311" i="2" s="1"/>
  <c r="B3312" i="2" l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l="1"/>
  <c r="B3327" i="2" l="1"/>
  <c r="B3328" i="2" l="1"/>
  <c r="B3331" i="2" l="1"/>
  <c r="B3332" i="2" s="1"/>
  <c r="B3333" i="2" l="1"/>
  <c r="B3334" i="2" l="1"/>
  <c r="B3335" i="2" l="1"/>
  <c r="B3336" i="2" l="1"/>
  <c r="B3337" i="2" l="1"/>
  <c r="B3338" i="2" l="1"/>
  <c r="B3339" i="2" l="1"/>
  <c r="B3340" i="2" l="1"/>
  <c r="B3341" i="2" l="1"/>
  <c r="B3342" i="2" l="1"/>
  <c r="B3345" i="2" l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90" i="2" s="1"/>
  <c r="B3391" i="2" l="1"/>
  <c r="B3392" i="2" l="1"/>
  <c r="B3393" i="2" l="1"/>
  <c r="B3394" i="2" l="1"/>
  <c r="B3395" i="2" l="1"/>
  <c r="B3396" i="2" l="1"/>
  <c r="B3397" i="2" l="1"/>
  <c r="B3398" i="2" l="1"/>
  <c r="B3399" i="2" l="1"/>
  <c r="B3400" i="2" l="1"/>
  <c r="B3401" i="2" l="1"/>
  <c r="B3402" i="2" l="1"/>
  <c r="B3403" i="2" l="1"/>
  <c r="B3404" i="2" l="1"/>
  <c r="B3405" i="2" l="1"/>
  <c r="B3406" i="2" l="1"/>
  <c r="B3407" i="2" l="1"/>
  <c r="B3408" i="2" s="1"/>
  <c r="B3409" i="2" s="1"/>
  <c r="B3410" i="2" s="1"/>
  <c r="B3411" i="2" s="1"/>
  <c r="B3414" i="2" s="1"/>
  <c r="B3415" i="2" l="1"/>
  <c r="B3416" i="2" l="1"/>
  <c r="B3417" i="2" l="1"/>
  <c r="B3418" i="2" l="1"/>
  <c r="B3419" i="2" l="1"/>
  <c r="B3420" i="2" l="1"/>
  <c r="B3421" i="2" l="1"/>
  <c r="B3422" i="2" l="1"/>
  <c r="B3423" i="2" s="1"/>
  <c r="B3424" i="2" s="1"/>
  <c r="B3425" i="2" s="1"/>
  <c r="B3426" i="2" s="1"/>
  <c r="B3427" i="2" s="1"/>
  <c r="B3430" i="2" s="1"/>
  <c r="B3431" i="2" l="1"/>
  <c r="B3432" i="2" l="1"/>
  <c r="B3433" i="2" l="1"/>
  <c r="B3434" i="2" l="1"/>
  <c r="B3435" i="2" s="1"/>
  <c r="B3436" i="2" l="1"/>
  <c r="B3437" i="2" l="1"/>
  <c r="B3438" i="2" l="1"/>
  <c r="B3439" i="2" l="1"/>
  <c r="B3440" i="2" s="1"/>
  <c r="B3441" i="2" l="1"/>
  <c r="B3442" i="2" l="1"/>
  <c r="B3443" i="2" l="1"/>
  <c r="B3444" i="2" l="1"/>
  <c r="B3445" i="2" l="1"/>
  <c r="B3446" i="2" l="1"/>
  <c r="B3447" i="2" l="1"/>
  <c r="B3448" i="2" l="1"/>
  <c r="B3449" i="2" l="1"/>
  <c r="B3450" i="2" l="1"/>
  <c r="B3451" i="2" l="1"/>
  <c r="B3452" i="2" l="1"/>
  <c r="B3453" i="2" l="1"/>
  <c r="B3454" i="2" l="1"/>
  <c r="B3455" i="2" l="1"/>
  <c r="B3456" i="2" l="1"/>
  <c r="B3457" i="2" l="1"/>
  <c r="B3458" i="2" l="1"/>
  <c r="B3459" i="2" l="1"/>
  <c r="B3460" i="2" l="1"/>
  <c r="B3461" i="2" l="1"/>
  <c r="B3462" i="2" l="1"/>
  <c r="B3463" i="2" l="1"/>
  <c r="B3464" i="2" l="1"/>
  <c r="B3465" i="2" l="1"/>
  <c r="B3466" i="2" l="1"/>
  <c r="B3467" i="2" l="1"/>
  <c r="B3468" i="2" l="1"/>
  <c r="B3469" i="2" l="1"/>
  <c r="B3470" i="2" l="1"/>
  <c r="B3471" i="2" l="1"/>
  <c r="B3472" i="2" l="1"/>
  <c r="B3473" i="2" l="1"/>
  <c r="B3474" i="2" l="1"/>
  <c r="B3475" i="2" l="1"/>
  <c r="B3476" i="2" l="1"/>
  <c r="B3477" i="2" l="1"/>
  <c r="B3478" i="2" l="1"/>
  <c r="B3479" i="2" l="1"/>
  <c r="B3480" i="2" l="1"/>
  <c r="B3481" i="2" l="1"/>
  <c r="B3482" i="2" l="1"/>
  <c r="B3483" i="2" l="1"/>
  <c r="B3484" i="2" l="1"/>
  <c r="B3485" i="2" l="1"/>
  <c r="B3486" i="2" l="1"/>
  <c r="B3487" i="2" l="1"/>
  <c r="B3488" i="2" l="1"/>
  <c r="B3489" i="2" l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l="1"/>
  <c r="B3502" i="2" s="1"/>
  <c r="B3503" i="2" s="1"/>
  <c r="B3504" i="2" s="1"/>
  <c r="B3508" i="2" l="1"/>
  <c r="B3509" i="2" s="1"/>
  <c r="B3510" i="2" s="1"/>
  <c r="B3511" i="2" l="1"/>
  <c r="B3512" i="2" l="1"/>
  <c r="B3513" i="2" l="1"/>
  <c r="B3514" i="2" l="1"/>
  <c r="B3515" i="2" l="1"/>
  <c r="B3516" i="2" l="1"/>
  <c r="B3519" i="2" l="1"/>
  <c r="B3520" i="2" s="1"/>
  <c r="B3523" i="2" l="1"/>
  <c r="B3528" i="2" l="1"/>
  <c r="B3529" i="2" s="1"/>
  <c r="B3530" i="2" l="1"/>
  <c r="B3531" i="2" l="1"/>
  <c r="B3532" i="2" l="1"/>
  <c r="B3533" i="2" l="1"/>
  <c r="B3534" i="2" l="1"/>
  <c r="B3535" i="2" l="1"/>
  <c r="B3536" i="2" l="1"/>
  <c r="B3537" i="2" s="1"/>
  <c r="B3540" i="2" s="1"/>
  <c r="B3541" i="2" l="1"/>
  <c r="B3544" i="2" s="1"/>
  <c r="B3549" i="2" s="1"/>
  <c r="B3550" i="2" s="1"/>
  <c r="B3551" i="2" s="1"/>
  <c r="B3556" i="2" s="1"/>
  <c r="B3557" i="2" l="1"/>
  <c r="B3558" i="2" l="1"/>
  <c r="B3563" i="2" s="1"/>
  <c r="B3567" i="2" s="1"/>
  <c r="B3568" i="2" l="1"/>
  <c r="B3569" i="2" l="1"/>
  <c r="B3570" i="2" l="1"/>
  <c r="B3571" i="2" l="1"/>
  <c r="B3572" i="2" l="1"/>
  <c r="B3573" i="2" l="1"/>
  <c r="B3574" i="2" l="1"/>
  <c r="B3575" i="2" l="1"/>
  <c r="B3576" i="2" l="1"/>
  <c r="B3577" i="2" l="1"/>
  <c r="B3578" i="2" l="1"/>
  <c r="B3579" i="2" l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3" i="2" s="1"/>
  <c r="B3594" i="2" l="1"/>
  <c r="B3595" i="2" s="1"/>
  <c r="B3596" i="2" s="1"/>
  <c r="B3597" i="2" s="1"/>
  <c r="B3598" i="2" s="1"/>
  <c r="B3599" i="2" s="1"/>
  <c r="B3600" i="2" s="1"/>
  <c r="B3601" i="2" l="1"/>
  <c r="B3602" i="2" s="1"/>
  <c r="B3607" i="2" l="1"/>
  <c r="B3608" i="2" s="1"/>
  <c r="B3609" i="2" s="1"/>
  <c r="B3610" i="2" l="1"/>
  <c r="B3611" i="2" l="1"/>
  <c r="B3612" i="2" l="1"/>
  <c r="B3613" i="2" l="1"/>
  <c r="B3614" i="2" l="1"/>
  <c r="B3615" i="2" l="1"/>
  <c r="B3616" i="2" l="1"/>
  <c r="B3617" i="2" l="1"/>
  <c r="B3618" i="2" s="1"/>
  <c r="B3623" i="2" s="1"/>
  <c r="B3626" i="2" l="1"/>
  <c r="B3627" i="2" s="1"/>
  <c r="B3628" i="2" l="1"/>
  <c r="B3629" i="2" l="1"/>
  <c r="B3630" i="2" l="1"/>
  <c r="B3631" i="2" l="1"/>
  <c r="B3634" i="2" l="1"/>
  <c r="B3637" i="2" l="1"/>
  <c r="B3638" i="2" s="1"/>
  <c r="B3639" i="2" l="1"/>
  <c r="B3640" i="2" l="1"/>
  <c r="B3641" i="2" l="1"/>
  <c r="B3642" i="2" l="1"/>
  <c r="B3643" i="2" l="1"/>
  <c r="B3646" i="2" l="1"/>
  <c r="B3647" i="2" s="1"/>
  <c r="B3650" i="2" l="1"/>
  <c r="B3651" i="2" s="1"/>
  <c r="B3652" i="2" l="1"/>
  <c r="B3653" i="2" l="1"/>
  <c r="B3656" i="2" l="1"/>
  <c r="B3657" i="2" s="1"/>
  <c r="B3658" i="2" l="1"/>
  <c r="B3659" i="2" l="1"/>
  <c r="B3660" i="2" l="1"/>
  <c r="B3661" i="2" l="1"/>
  <c r="B3664" i="2" s="1"/>
  <c r="B3667" i="2" s="1"/>
  <c r="B3668" i="2" l="1"/>
  <c r="B3669" i="2" l="1"/>
  <c r="B3670" i="2" l="1"/>
  <c r="B3675" i="2" s="1"/>
  <c r="B3676" i="2" s="1"/>
  <c r="B3681" i="2" s="1"/>
  <c r="B3682" i="2" l="1"/>
  <c r="B3685" i="2" l="1"/>
  <c r="B3690" i="2" s="1"/>
  <c r="B3693" i="2" l="1"/>
  <c r="B3694" i="2" s="1"/>
  <c r="B3695" i="2" l="1"/>
  <c r="B3696" i="2" l="1"/>
  <c r="B3697" i="2" l="1"/>
  <c r="B3698" i="2" l="1"/>
  <c r="B3699" i="2" l="1"/>
  <c r="B3704" i="2" l="1"/>
  <c r="B3705" i="2" s="1"/>
  <c r="B3706" i="2" l="1"/>
  <c r="B3707" i="2" l="1"/>
  <c r="B3708" i="2" l="1"/>
  <c r="B3709" i="2" l="1"/>
  <c r="B3710" i="2" l="1"/>
  <c r="B3711" i="2" l="1"/>
  <c r="B3712" i="2" l="1"/>
  <c r="B3713" i="2" l="1"/>
  <c r="B3714" i="2" l="1"/>
  <c r="B3715" i="2" l="1"/>
  <c r="B3716" i="2" l="1"/>
  <c r="B3717" i="2" l="1"/>
  <c r="B3718" i="2" l="1"/>
  <c r="B3719" i="2" l="1"/>
  <c r="B3720" i="2" l="1"/>
  <c r="B3721" i="2" l="1"/>
  <c r="B3722" i="2" s="1"/>
  <c r="B3723" i="2" s="1"/>
  <c r="B3724" i="2" l="1"/>
  <c r="B3725" i="2" s="1"/>
  <c r="B3726" i="2" s="1"/>
  <c r="B3727" i="2" s="1"/>
  <c r="B3728" i="2" s="1"/>
  <c r="B3731" i="2" s="1"/>
  <c r="B3734" i="2" s="1"/>
  <c r="B3739" i="2" s="1"/>
  <c r="B3740" i="2" l="1"/>
  <c r="B3741" i="2" l="1"/>
  <c r="B3742" i="2" l="1"/>
  <c r="B3743" i="2" l="1"/>
  <c r="B3744" i="2" l="1"/>
  <c r="B3745" i="2" l="1"/>
  <c r="B3746" i="2" l="1"/>
  <c r="B3747" i="2" l="1"/>
  <c r="B3748" i="2" l="1"/>
  <c r="B3749" i="2" l="1"/>
  <c r="B3750" i="2" l="1"/>
  <c r="B3751" i="2" l="1"/>
  <c r="B3752" i="2" l="1"/>
  <c r="B3753" i="2" l="1"/>
  <c r="B3754" i="2" l="1"/>
  <c r="B3755" i="2" l="1"/>
  <c r="B3756" i="2" l="1"/>
  <c r="B3757" i="2" l="1"/>
  <c r="B3758" i="2" l="1"/>
  <c r="B3759" i="2" l="1"/>
  <c r="B3760" i="2" l="1"/>
  <c r="B3761" i="2" l="1"/>
  <c r="B3762" i="2" l="1"/>
  <c r="B3763" i="2" s="1"/>
  <c r="B3766" i="2" l="1"/>
  <c r="B3767" i="2" s="1"/>
  <c r="B3770" i="2" s="1"/>
  <c r="B3771" i="2" s="1"/>
  <c r="B3772" i="2" l="1"/>
  <c r="B3773" i="2" l="1"/>
  <c r="B3774" i="2" l="1"/>
  <c r="B3775" i="2" l="1"/>
  <c r="B3776" i="2" l="1"/>
  <c r="B3777" i="2" l="1"/>
  <c r="B3778" i="2" l="1"/>
  <c r="B3779" i="2" l="1"/>
  <c r="B3780" i="2" s="1"/>
  <c r="B3781" i="2" l="1"/>
  <c r="B3782" i="2" l="1"/>
  <c r="B3783" i="2" l="1"/>
  <c r="B3784" i="2" s="1"/>
  <c r="B3785" i="2" s="1"/>
  <c r="B3786" i="2" l="1"/>
  <c r="B3787" i="2" l="1"/>
  <c r="B3788" i="2" l="1"/>
  <c r="B3789" i="2" l="1"/>
  <c r="B3790" i="2" l="1"/>
  <c r="B3791" i="2" s="1"/>
  <c r="B3792" i="2" s="1"/>
  <c r="B3797" i="2" s="1"/>
  <c r="B3798" i="2" l="1"/>
  <c r="B3799" i="2" l="1"/>
  <c r="B3800" i="2" l="1"/>
  <c r="B3801" i="2" l="1"/>
  <c r="B3802" i="2" l="1"/>
  <c r="B3803" i="2" l="1"/>
  <c r="B3804" i="2" l="1"/>
  <c r="B3805" i="2" l="1"/>
  <c r="B3806" i="2" l="1"/>
  <c r="B3807" i="2" l="1"/>
  <c r="B3808" i="2" l="1"/>
  <c r="B3809" i="2" l="1"/>
  <c r="B3810" i="2" l="1"/>
  <c r="B3811" i="2" l="1"/>
  <c r="B3812" i="2" s="1"/>
  <c r="B3813" i="2" s="1"/>
  <c r="B3814" i="2" s="1"/>
  <c r="B3819" i="2" s="1"/>
  <c r="B3820" i="2" l="1"/>
  <c r="B3821" i="2" l="1"/>
  <c r="B3826" i="2" s="1"/>
  <c r="B3829" i="2" s="1"/>
  <c r="B3830" i="2" l="1"/>
  <c r="B3831" i="2" l="1"/>
  <c r="B3832" i="2" l="1"/>
  <c r="B3833" i="2" l="1"/>
  <c r="B3834" i="2" l="1"/>
  <c r="B3835" i="2" l="1"/>
  <c r="B3836" i="2" l="1"/>
  <c r="B3837" i="2" l="1"/>
  <c r="B3838" i="2" l="1"/>
  <c r="B3839" i="2" l="1"/>
  <c r="B3840" i="2" l="1"/>
  <c r="B3841" i="2" l="1"/>
  <c r="B3842" i="2" s="1"/>
  <c r="B3843" i="2" s="1"/>
  <c r="B3844" i="2" l="1"/>
  <c r="B3845" i="2" s="1"/>
  <c r="B3846" i="2" s="1"/>
  <c r="B3847" i="2" s="1"/>
  <c r="B3848" i="2" l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9" i="2" s="1"/>
  <c r="B3892" i="2" s="1"/>
  <c r="B3893" i="2" s="1"/>
  <c r="B3894" i="2" s="1"/>
  <c r="B3895" i="2" l="1"/>
  <c r="B3896" i="2" l="1"/>
  <c r="B3897" i="2" s="1"/>
  <c r="B3898" i="2" s="1"/>
  <c r="B3899" i="2" s="1"/>
  <c r="B3904" i="2" s="1"/>
  <c r="B3905" i="2" l="1"/>
  <c r="B3906" i="2" s="1"/>
  <c r="B3907" i="2" s="1"/>
  <c r="B3908" i="2" l="1"/>
  <c r="B3909" i="2" l="1"/>
  <c r="B3910" i="2" l="1"/>
  <c r="B3911" i="2" s="1"/>
  <c r="B3914" i="2" s="1"/>
  <c r="B3915" i="2" l="1"/>
  <c r="B3916" i="2" l="1"/>
  <c r="B3917" i="2" l="1"/>
  <c r="B3918" i="2" l="1"/>
  <c r="B3919" i="2" l="1"/>
  <c r="B3920" i="2" l="1"/>
  <c r="B3921" i="2" l="1"/>
  <c r="B3922" i="2" l="1"/>
  <c r="B3923" i="2" l="1"/>
  <c r="B3924" i="2" l="1"/>
  <c r="B3925" i="2" l="1"/>
  <c r="B3926" i="2" l="1"/>
  <c r="B3927" i="2" l="1"/>
  <c r="B3928" i="2" l="1"/>
  <c r="B3929" i="2" l="1"/>
  <c r="B3930" i="2" l="1"/>
  <c r="B3931" i="2" l="1"/>
  <c r="B3932" i="2" s="1"/>
  <c r="B3935" i="2" s="1"/>
  <c r="B3936" i="2" l="1"/>
  <c r="B3937" i="2" l="1"/>
  <c r="B3938" i="2" l="1"/>
  <c r="B3939" i="2" l="1"/>
  <c r="B3940" i="2" l="1"/>
  <c r="B3941" i="2" s="1"/>
  <c r="B3942" i="2" s="1"/>
  <c r="B3943" i="2" l="1"/>
  <c r="B3944" i="2" s="1"/>
  <c r="B3945" i="2" s="1"/>
  <c r="B3946" i="2" l="1"/>
  <c r="B3947" i="2" l="1"/>
  <c r="B3948" i="2" l="1"/>
  <c r="B3949" i="2" l="1"/>
  <c r="B3950" i="2" l="1"/>
  <c r="B3951" i="2" l="1"/>
  <c r="B3952" i="2" l="1"/>
  <c r="B3953" i="2" l="1"/>
  <c r="B3954" i="2" l="1"/>
  <c r="B3955" i="2" l="1"/>
  <c r="B3956" i="2" l="1"/>
  <c r="B3959" i="2" s="1"/>
  <c r="B3960" i="2" s="1"/>
  <c r="B3961" i="2" s="1"/>
  <c r="B3962" i="2" s="1"/>
  <c r="B3967" i="2" s="1"/>
  <c r="B3968" i="2" l="1"/>
  <c r="B3971" i="2" l="1"/>
  <c r="B3974" i="2" l="1"/>
  <c r="B3975" i="2" s="1"/>
  <c r="B3976" i="2" l="1"/>
  <c r="B3977" i="2" l="1"/>
  <c r="B3978" i="2" l="1"/>
  <c r="B3979" i="2" l="1"/>
  <c r="B3980" i="2" l="1"/>
  <c r="B3981" i="2" l="1"/>
  <c r="B3982" i="2" s="1"/>
  <c r="B3987" i="2" s="1"/>
  <c r="B3988" i="2" l="1"/>
  <c r="B3993" i="2" l="1"/>
  <c r="B3994" i="2" s="1"/>
  <c r="B3995" i="2" l="1"/>
  <c r="B4000" i="2" l="1"/>
  <c r="B4003" i="2" l="1"/>
  <c r="B4004" i="2" s="1"/>
  <c r="B4005" i="2" s="1"/>
  <c r="B4010" i="2" s="1"/>
  <c r="B4011" i="2" l="1"/>
  <c r="B4012" i="2" l="1"/>
  <c r="B4013" i="2" l="1"/>
  <c r="B4014" i="2" l="1"/>
  <c r="B4015" i="2" l="1"/>
  <c r="B4016" i="2" l="1"/>
  <c r="B4017" i="2" l="1"/>
  <c r="B4018" i="2" l="1"/>
  <c r="B4019" i="2" l="1"/>
  <c r="B4020" i="2" l="1"/>
  <c r="B4021" i="2" l="1"/>
  <c r="B4022" i="2" l="1"/>
  <c r="B4023" i="2" l="1"/>
  <c r="B4024" i="2" l="1"/>
  <c r="B4025" i="2" l="1"/>
  <c r="B4026" i="2" l="1"/>
  <c r="B4027" i="2" l="1"/>
  <c r="B4028" i="2" l="1"/>
  <c r="B4029" i="2" l="1"/>
  <c r="B4030" i="2" l="1"/>
  <c r="B4031" i="2" l="1"/>
  <c r="B4032" i="2" l="1"/>
  <c r="B4033" i="2" l="1"/>
  <c r="B4034" i="2" l="1"/>
  <c r="B4035" i="2" l="1"/>
  <c r="B4036" i="2" s="1"/>
  <c r="B4037" i="2" s="1"/>
  <c r="B4038" i="2" s="1"/>
  <c r="K4055" i="38"/>
  <c r="K4056" i="38" s="1"/>
  <c r="L4052" i="38"/>
  <c r="L4055" i="38" s="1"/>
  <c r="L4056" i="38" s="1"/>
  <c r="B4039" i="2" l="1"/>
  <c r="B404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Юдина Елена Артуровна</author>
  </authors>
  <commentList>
    <comment ref="AJ165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40787,56</t>
        </r>
      </text>
    </comment>
    <comment ref="AJ169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91252,41</t>
        </r>
      </text>
    </comment>
    <comment ref="AJ1739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Юдина Елена Артуровна:</t>
        </r>
        <r>
          <rPr>
            <sz val="9"/>
            <color indexed="81"/>
            <rFont val="Tahoma"/>
            <family val="2"/>
            <charset val="204"/>
          </rPr>
          <t xml:space="preserve">
по дог 8 758,84</t>
        </r>
      </text>
    </comment>
  </commentList>
</comments>
</file>

<file path=xl/sharedStrings.xml><?xml version="1.0" encoding="utf-8"?>
<sst xmlns="http://schemas.openxmlformats.org/spreadsheetml/2006/main" count="54186" uniqueCount="5001">
  <si>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</si>
  <si>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</si>
  <si>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</si>
  <si>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</si>
  <si>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</si>
  <si>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</si>
  <si>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</si>
  <si>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</si>
  <si>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</si>
  <si>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</si>
  <si>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</si>
  <si>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</si>
  <si>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</si>
  <si>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</si>
  <si>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</si>
  <si>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</si>
  <si>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</si>
  <si>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</si>
  <si>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</si>
  <si>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</si>
  <si>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</si>
  <si>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</si>
  <si>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</si>
  <si>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</si>
  <si>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</si>
  <si>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</si>
  <si>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</si>
  <si>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</si>
  <si>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</si>
  <si>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</si>
  <si>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</si>
  <si>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</si>
  <si>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</si>
  <si>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</si>
  <si>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</si>
  <si>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</si>
  <si>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</si>
  <si>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</si>
  <si>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</si>
  <si>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</si>
  <si>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</si>
  <si>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</si>
  <si>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</si>
  <si>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</si>
  <si>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</si>
  <si>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</si>
  <si>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</si>
  <si>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</si>
  <si>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</si>
  <si>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</si>
  <si>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</si>
  <si>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Байкальская ул., д. 209А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</si>
  <si>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</si>
  <si>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</si>
  <si>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</si>
  <si>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</si>
  <si>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</si>
  <si>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</si>
  <si>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</si>
  <si>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</si>
  <si>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</si>
  <si>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</si>
  <si>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Иркутск, Баумана ул., д. 192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</si>
  <si>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</si>
  <si>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</si>
  <si>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</si>
  <si>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</si>
  <si>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</si>
  <si>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</si>
  <si>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</si>
  <si>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</si>
  <si>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</si>
  <si>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</si>
  <si>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</si>
  <si>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</si>
  <si>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</si>
  <si>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</si>
  <si>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</si>
  <si>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</si>
  <si>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</si>
  <si>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</si>
  <si>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</si>
  <si>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</si>
  <si>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</si>
  <si>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</si>
  <si>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</si>
  <si>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</si>
  <si>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</si>
  <si>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</si>
  <si>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</si>
  <si>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</si>
  <si>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</si>
  <si>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</si>
  <si>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</si>
  <si>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</si>
  <si>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</si>
  <si>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</si>
  <si>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</si>
  <si>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</si>
  <si>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</si>
  <si>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</si>
  <si>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</si>
  <si>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</si>
  <si>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</si>
  <si>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</si>
  <si>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</si>
  <si>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</si>
  <si>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</si>
  <si>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</si>
  <si>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</si>
  <si>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</si>
  <si>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</si>
  <si>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</si>
  <si>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72-й кв-л., д. 9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</si>
  <si>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</si>
  <si>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</si>
  <si>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</si>
  <si>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</si>
  <si>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</si>
  <si>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</si>
  <si>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</si>
  <si>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</si>
  <si>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</si>
  <si>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</si>
  <si>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</si>
  <si>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</si>
  <si>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</si>
  <si>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</si>
  <si>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</si>
  <si>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</si>
  <si>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</si>
  <si>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</si>
  <si>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</si>
  <si>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</si>
  <si>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</si>
  <si>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</si>
  <si>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</si>
  <si>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</si>
  <si>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</si>
  <si>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</si>
  <si>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</si>
  <si>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</si>
  <si>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</si>
  <si>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</si>
  <si>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</si>
  <si>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</si>
  <si>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</si>
  <si>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</si>
  <si>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</si>
  <si>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</si>
  <si>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</si>
  <si>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</si>
  <si>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</si>
  <si>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</si>
  <si>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</si>
  <si>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</si>
  <si>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</si>
  <si>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</si>
  <si>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</si>
  <si>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</si>
  <si>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</si>
  <si>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</si>
  <si>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</si>
  <si>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</si>
  <si>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</si>
  <si>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</si>
  <si>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</si>
  <si>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</si>
  <si>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</si>
  <si>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</si>
  <si>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</si>
  <si>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</si>
  <si>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</si>
  <si>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</si>
  <si>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</si>
  <si>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</si>
  <si>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</si>
  <si>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</si>
  <si>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</si>
  <si>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</si>
  <si>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</si>
  <si>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</si>
  <si>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</si>
  <si>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</si>
  <si>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</si>
  <si>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</si>
  <si>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</si>
  <si>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</si>
  <si>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</si>
  <si>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</si>
  <si>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</si>
  <si>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</si>
  <si>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</si>
  <si>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</si>
  <si>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</si>
  <si>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</si>
  <si>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</si>
  <si>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</si>
  <si>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</si>
  <si>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</si>
  <si>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</si>
  <si>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</si>
  <si>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</si>
  <si>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</si>
  <si>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</si>
  <si>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</si>
  <si>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</si>
  <si>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</si>
  <si>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</si>
  <si>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</si>
  <si>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</si>
  <si>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</si>
  <si>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</si>
  <si>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</si>
  <si>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</si>
  <si>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8А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</si>
  <si>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</si>
  <si>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</si>
  <si>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</si>
  <si>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</si>
  <si>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</si>
  <si>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</si>
  <si>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</si>
  <si>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</si>
  <si>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</si>
  <si>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</si>
  <si>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</si>
  <si>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</si>
  <si>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</si>
  <si>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</si>
  <si>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</si>
  <si>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</si>
  <si>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</si>
  <si>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</si>
  <si>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</si>
  <si>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</si>
  <si>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</si>
  <si>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</si>
  <si>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</si>
  <si>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</si>
  <si>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</si>
  <si>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</si>
  <si>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</si>
  <si>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</si>
  <si>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</si>
  <si>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</si>
  <si>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</si>
  <si>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</si>
  <si>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</si>
  <si>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</si>
  <si>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</si>
  <si>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</si>
  <si>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</si>
  <si>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</si>
  <si>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</si>
  <si>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</si>
  <si>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</si>
  <si>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</si>
  <si>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</si>
  <si>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</si>
  <si>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</si>
  <si>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</si>
  <si>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</si>
  <si>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</si>
  <si>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</si>
  <si>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</si>
  <si>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</si>
  <si>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24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</si>
  <si>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</si>
  <si>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</si>
  <si>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</si>
  <si>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</si>
  <si>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</si>
  <si>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</si>
  <si>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</si>
  <si>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</si>
  <si>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12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</si>
  <si>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</si>
  <si>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</si>
  <si>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</si>
  <si>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</si>
  <si>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</si>
  <si>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</si>
  <si>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</si>
  <si>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</si>
  <si>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</si>
  <si>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</si>
  <si>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</si>
  <si>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</si>
  <si>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</si>
  <si>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</si>
  <si>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</si>
  <si>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</si>
  <si>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</si>
  <si>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</si>
  <si>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</si>
  <si>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</si>
  <si>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</si>
  <si>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</si>
  <si>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25</t>
  </si>
  <si>
    <t>г. Братск, жилрайон Центральный, Подбельского ул., д. 3</t>
  </si>
  <si>
    <t>г. Братск, жилрайон Центральный, Подбельского ул., д. 35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</si>
  <si>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</si>
  <si>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</si>
  <si>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</si>
  <si>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</si>
  <si>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</si>
  <si>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</si>
  <si>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</si>
  <si>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</si>
  <si>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</si>
  <si>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</si>
  <si>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</si>
  <si>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</si>
  <si>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Энергетик, Приморская ул., д. 57А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</si>
  <si>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</si>
  <si>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</si>
  <si>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</si>
  <si>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</si>
  <si>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</si>
  <si>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</si>
  <si>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</si>
  <si>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</si>
  <si>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</si>
  <si>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</si>
  <si>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</si>
  <si>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</si>
  <si>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</si>
  <si>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</si>
  <si>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</si>
  <si>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</si>
  <si>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</si>
  <si>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</si>
  <si>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</si>
  <si>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</si>
  <si>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</si>
  <si>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</si>
  <si>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</si>
  <si>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</si>
  <si>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</si>
  <si>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</si>
  <si>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</si>
  <si>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</si>
  <si>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</si>
  <si>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</si>
  <si>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247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</si>
  <si>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</si>
  <si>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</si>
  <si>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</si>
  <si>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</si>
  <si>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</si>
  <si>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</si>
  <si>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</si>
  <si>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</si>
  <si>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</si>
  <si>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</si>
  <si>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</si>
  <si>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</si>
  <si>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</si>
  <si>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</si>
  <si>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Либкнехта ул., д. 208</t>
  </si>
  <si>
    <t>г. Иркутск, Карла Либкнехта ул., д. 212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</si>
  <si>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</si>
  <si>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</si>
  <si>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</si>
  <si>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</si>
  <si>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</si>
  <si>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</si>
  <si>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</si>
  <si>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</si>
  <si>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</si>
  <si>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</si>
  <si>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Ленина ул., д. 24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</si>
  <si>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</si>
  <si>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</si>
  <si>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</si>
  <si>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</si>
  <si>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</si>
  <si>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</si>
  <si>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</si>
  <si>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</si>
  <si>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</si>
  <si>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</si>
  <si>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</si>
  <si>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</si>
  <si>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</si>
  <si>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</si>
  <si>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</si>
  <si>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</si>
  <si>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</si>
  <si>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</si>
  <si>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</si>
  <si>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</si>
  <si>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</si>
  <si>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</si>
  <si>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</si>
  <si>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</si>
  <si>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</si>
  <si>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</si>
  <si>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</si>
  <si>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</si>
  <si>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</si>
  <si>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3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</si>
  <si>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</si>
  <si>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</si>
  <si>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</si>
  <si>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</si>
  <si>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</si>
  <si>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</si>
  <si>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</si>
  <si>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</si>
  <si>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</si>
  <si>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</si>
  <si>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Розы Люксембург ул., д. 331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</si>
  <si>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</si>
  <si>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</si>
  <si>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</si>
  <si>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</si>
  <si>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</si>
  <si>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</si>
  <si>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</si>
  <si>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</si>
  <si>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</si>
  <si>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</si>
  <si>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</si>
  <si>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</si>
  <si>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</si>
  <si>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</si>
  <si>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</si>
  <si>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</si>
  <si>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</si>
  <si>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</si>
  <si>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</si>
  <si>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</si>
  <si>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</si>
  <si>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</si>
  <si>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</si>
  <si>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</si>
  <si>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</si>
  <si>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</si>
  <si>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</si>
  <si>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</si>
  <si>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</si>
  <si>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</si>
  <si>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</si>
  <si>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</si>
  <si>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</si>
  <si>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</si>
  <si>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</si>
  <si>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</si>
  <si>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</si>
  <si>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</si>
  <si>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</si>
  <si>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</si>
  <si>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</si>
  <si>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</si>
  <si>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</si>
  <si>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</si>
  <si>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</si>
  <si>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</si>
  <si>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</si>
  <si>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</si>
  <si>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</si>
  <si>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</si>
  <si>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</si>
  <si>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</si>
  <si>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</si>
  <si>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</si>
  <si>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</si>
  <si>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</si>
  <si>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</si>
  <si>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</si>
  <si>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</si>
  <si>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</si>
  <si>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</si>
  <si>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</si>
  <si>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</si>
  <si>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</si>
  <si>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</si>
  <si>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</si>
  <si>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</si>
  <si>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</si>
  <si>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</si>
  <si>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</si>
  <si>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Воскресенского ул., д. 13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</si>
  <si>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</si>
  <si>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</si>
  <si>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</si>
  <si>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</si>
  <si>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</si>
  <si>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</si>
  <si>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</si>
  <si>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</si>
  <si>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</si>
  <si>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</si>
  <si>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</si>
  <si>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</si>
  <si>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</si>
  <si>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</si>
  <si>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</si>
  <si>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</si>
  <si>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</si>
  <si>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</si>
  <si>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</si>
  <si>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</si>
  <si>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</si>
  <si>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</si>
  <si>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</si>
  <si>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</si>
  <si>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</si>
  <si>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</si>
  <si>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</si>
  <si>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</si>
  <si>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</si>
  <si>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</si>
  <si>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</si>
  <si>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</si>
  <si>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</si>
  <si>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</si>
  <si>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</si>
  <si>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</si>
  <si>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</si>
  <si>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</si>
  <si>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</si>
  <si>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</si>
  <si>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</si>
  <si>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</si>
  <si>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10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</si>
  <si>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</si>
  <si>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</si>
  <si>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</si>
  <si>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</si>
  <si>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4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</si>
  <si>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</si>
  <si>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</si>
  <si>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</si>
  <si>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</si>
  <si>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</si>
  <si>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</si>
  <si>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</si>
  <si>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</si>
  <si>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</si>
  <si>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</si>
  <si>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</si>
  <si>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</si>
  <si>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</si>
  <si>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</si>
  <si>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</si>
  <si>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</si>
  <si>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</si>
  <si>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</si>
  <si>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</si>
  <si>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</si>
  <si>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</si>
  <si>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</si>
  <si>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</si>
  <si>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</si>
  <si>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</si>
  <si>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</si>
  <si>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</si>
  <si>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</si>
  <si>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</si>
  <si>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</si>
  <si>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</si>
  <si>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</si>
  <si>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</si>
  <si>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</si>
  <si>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</si>
  <si>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</si>
  <si>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</si>
  <si>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</si>
  <si>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</si>
  <si>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</si>
  <si>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</si>
  <si>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</si>
  <si>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</si>
  <si>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</si>
  <si>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</si>
  <si>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</si>
  <si>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</si>
  <si>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</si>
  <si>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</si>
  <si>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</si>
  <si>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</si>
  <si>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</si>
  <si>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</si>
  <si>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</si>
  <si>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</si>
  <si>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</si>
  <si>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</si>
  <si>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</si>
  <si>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</si>
  <si>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</si>
  <si>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</si>
  <si>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</si>
  <si>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</si>
  <si>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</si>
  <si>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</si>
  <si>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</si>
  <si>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</si>
  <si>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</si>
  <si>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</si>
  <si>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</si>
  <si>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</si>
  <si>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</si>
  <si>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</si>
  <si>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</si>
  <si>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</si>
  <si>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</si>
  <si>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</si>
  <si>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</si>
  <si>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</si>
  <si>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</si>
  <si>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</si>
  <si>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</si>
  <si>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</si>
  <si>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</si>
  <si>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</si>
  <si>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</si>
  <si>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</si>
  <si>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</si>
  <si>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</si>
  <si>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</si>
  <si>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</si>
  <si>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</si>
  <si>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</si>
  <si>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</si>
  <si>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</si>
  <si>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</si>
  <si>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</si>
  <si>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</si>
  <si>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</si>
  <si>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</si>
  <si>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</si>
  <si>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</si>
  <si>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</si>
  <si>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</si>
  <si>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п. Горный, д. 2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</si>
  <si>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</si>
  <si>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</si>
  <si>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</si>
  <si>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</si>
  <si>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</si>
  <si>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</si>
  <si>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</si>
  <si>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</si>
  <si>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</si>
  <si>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</si>
  <si>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</si>
  <si>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</si>
  <si>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</si>
  <si>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</si>
  <si>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</si>
  <si>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</si>
  <si>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</si>
  <si>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</si>
  <si>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</si>
  <si>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</si>
  <si>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</si>
  <si>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</si>
  <si>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</si>
  <si>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</si>
  <si>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</si>
  <si>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</si>
  <si>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</si>
  <si>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</si>
  <si>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64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</si>
  <si>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</si>
  <si>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</si>
  <si>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</si>
  <si>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</si>
  <si>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</si>
  <si>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</si>
  <si>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</si>
  <si>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</si>
  <si>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</si>
  <si>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</si>
  <si>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</si>
  <si>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</si>
  <si>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</si>
  <si>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</si>
  <si>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</si>
  <si>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</si>
  <si>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</si>
  <si>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</si>
  <si>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</si>
  <si>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11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</si>
  <si>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</si>
  <si>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</si>
  <si>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</si>
  <si>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</si>
  <si>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</si>
  <si>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</si>
  <si>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</si>
  <si>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</si>
  <si>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</si>
  <si>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</si>
  <si>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</si>
  <si>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</si>
  <si>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</si>
  <si>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</si>
  <si>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</si>
  <si>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</si>
  <si>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</si>
  <si>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</si>
  <si>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</si>
  <si>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</si>
  <si>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</si>
  <si>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</si>
  <si>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</si>
  <si>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</si>
  <si>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</si>
  <si>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</si>
  <si>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</si>
  <si>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</si>
  <si>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</si>
  <si>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</si>
  <si>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</si>
  <si>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</si>
  <si>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</si>
  <si>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</si>
  <si>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</si>
  <si>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</si>
  <si>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</si>
  <si>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</si>
  <si>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</si>
  <si>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</si>
  <si>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</si>
  <si>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</si>
  <si>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</si>
  <si>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</si>
  <si>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</si>
  <si>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</si>
  <si>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</si>
  <si>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</si>
  <si>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</si>
  <si>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</si>
  <si>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</si>
  <si>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</si>
  <si>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</si>
  <si>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</si>
  <si>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</si>
  <si>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</si>
  <si>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</si>
  <si>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</si>
  <si>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</si>
  <si>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</si>
  <si>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</si>
  <si>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</si>
  <si>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</si>
  <si>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</si>
  <si>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</si>
  <si>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</si>
  <si>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</si>
  <si>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</si>
  <si>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</si>
  <si>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</si>
  <si>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</si>
  <si>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</si>
  <si>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</si>
  <si>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</si>
  <si>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</si>
  <si>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</si>
  <si>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</si>
  <si>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</si>
  <si>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</si>
  <si>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</si>
  <si>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</si>
  <si>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</si>
  <si>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</si>
  <si>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</si>
  <si>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</si>
  <si>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</si>
  <si>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</si>
  <si>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</si>
  <si>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</si>
  <si>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</si>
  <si>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</si>
  <si>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</si>
  <si>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</si>
  <si>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</si>
  <si>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</si>
  <si>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</si>
  <si>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</si>
  <si>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</si>
  <si>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</si>
  <si>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</si>
  <si>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</si>
  <si>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</si>
  <si>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</si>
  <si>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</si>
  <si>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</si>
  <si>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</si>
  <si>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</si>
  <si>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</si>
  <si>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</si>
  <si>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</si>
  <si>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</si>
  <si>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</si>
  <si>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</si>
  <si>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</si>
  <si>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</si>
  <si>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</si>
  <si>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</si>
  <si>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</si>
  <si>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</si>
  <si>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</si>
  <si>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</si>
  <si>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</si>
  <si>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</si>
  <si>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</si>
  <si>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</si>
  <si>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</si>
  <si>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</si>
  <si>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</si>
  <si>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</si>
  <si>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</si>
  <si>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</si>
  <si>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</si>
  <si>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</si>
  <si>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</si>
  <si>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</si>
  <si>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</si>
  <si>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</si>
  <si>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4-я Советская ул., д. 1/4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</si>
  <si>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</si>
  <si>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</si>
  <si>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</si>
  <si>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</si>
  <si>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</si>
  <si>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</si>
  <si>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</si>
  <si>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</si>
  <si>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</si>
  <si>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</si>
  <si>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</si>
  <si>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</si>
  <si>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</si>
  <si>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</si>
  <si>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</si>
  <si>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</si>
  <si>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</si>
  <si>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</si>
  <si>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</si>
  <si>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</si>
  <si>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</si>
  <si>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</si>
  <si>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</si>
  <si>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</si>
  <si>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161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</si>
  <si>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</si>
  <si>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</si>
  <si>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</si>
  <si>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</si>
  <si>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</si>
  <si>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</si>
  <si>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</si>
  <si>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</si>
  <si>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</si>
  <si>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</si>
  <si>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</si>
  <si>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</si>
  <si>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</si>
  <si>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</si>
  <si>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</si>
  <si>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</si>
  <si>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</si>
  <si>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</si>
  <si>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</si>
  <si>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</si>
  <si>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</si>
  <si>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</si>
  <si>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</si>
  <si>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</si>
  <si>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</si>
  <si>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</si>
  <si>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</si>
  <si>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</si>
  <si>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</si>
  <si>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</si>
  <si>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</si>
  <si>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</si>
  <si>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</si>
  <si>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</si>
  <si>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</si>
  <si>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</si>
  <si>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</si>
  <si>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</si>
  <si>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</si>
  <si>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</si>
  <si>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</si>
  <si>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</si>
  <si>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</si>
  <si>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</si>
  <si>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</si>
  <si>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</si>
  <si>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</si>
  <si>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</si>
  <si>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</si>
  <si>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</si>
  <si>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</si>
  <si>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</si>
  <si>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</si>
  <si>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</si>
  <si>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</si>
  <si>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</si>
  <si>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</si>
  <si>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ул. Костычева, д. 12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</si>
  <si>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</si>
  <si>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</si>
  <si>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</si>
  <si>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</si>
  <si>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</si>
  <si>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</si>
  <si>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</si>
  <si>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</si>
  <si>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</si>
  <si>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</si>
  <si>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</si>
  <si>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</si>
  <si>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</si>
  <si>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</si>
  <si>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</si>
  <si>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</si>
  <si>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</si>
  <si>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</si>
  <si>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</si>
  <si>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</si>
  <si>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</si>
  <si>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</si>
  <si>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</si>
  <si>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</si>
  <si>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</si>
  <si>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</si>
  <si>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</si>
  <si>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</si>
  <si>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</si>
  <si>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</si>
  <si>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</si>
  <si>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ул. Профсоюзная, д. 9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</si>
  <si>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</si>
  <si>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</si>
  <si>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</si>
  <si>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</si>
  <si>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</si>
  <si>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</si>
  <si>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</si>
  <si>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</si>
  <si>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</si>
  <si>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</si>
  <si>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</si>
  <si>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</si>
  <si>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</si>
  <si>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</si>
  <si>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</si>
  <si>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</si>
  <si>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</si>
  <si>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</si>
  <si>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</si>
  <si>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</si>
  <si>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</si>
  <si>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</si>
  <si>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</si>
  <si>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</si>
  <si>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</si>
  <si>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</si>
  <si>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</si>
  <si>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</si>
  <si>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</si>
  <si>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</si>
  <si>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</si>
  <si>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</si>
  <si>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</si>
  <si>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</si>
  <si>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</si>
  <si>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</si>
  <si>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</si>
  <si>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</si>
  <si>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</si>
  <si>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</si>
  <si>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</si>
  <si>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</si>
  <si>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</si>
  <si>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</si>
  <si>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</si>
  <si>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</si>
  <si>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</si>
  <si>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</si>
  <si>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</si>
  <si>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</si>
  <si>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</si>
  <si>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</si>
  <si>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</si>
  <si>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</si>
  <si>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</si>
  <si>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</si>
  <si>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</si>
  <si>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</si>
  <si>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11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</si>
  <si>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</si>
  <si>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</si>
  <si>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</si>
  <si>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</si>
  <si>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</si>
  <si>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</si>
  <si>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</si>
  <si>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</si>
  <si>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</si>
  <si>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</si>
  <si>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</si>
  <si>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</si>
  <si>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</si>
  <si>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</si>
  <si>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</si>
  <si>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</si>
  <si>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</si>
  <si>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</si>
  <si>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</si>
  <si>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</si>
  <si>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</si>
  <si>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</si>
  <si>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</si>
  <si>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</si>
  <si>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</si>
  <si>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Саянск, Юбилейный мкр., д. 65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</si>
  <si>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</si>
  <si>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</si>
  <si>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</si>
  <si>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</si>
  <si>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</si>
  <si>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</si>
  <si>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</si>
  <si>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</si>
  <si>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</si>
  <si>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</si>
  <si>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</si>
  <si>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</si>
  <si>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</si>
  <si>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</si>
  <si>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</si>
  <si>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</si>
  <si>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</si>
  <si>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</si>
  <si>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</si>
  <si>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</si>
  <si>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</si>
  <si>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</si>
  <si>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</si>
  <si>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</si>
  <si>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</si>
  <si>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</si>
  <si>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</si>
  <si>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</si>
  <si>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</si>
  <si>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</si>
  <si>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</si>
  <si>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</si>
  <si>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</si>
  <si>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</si>
  <si>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</si>
  <si>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</si>
  <si>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</si>
  <si>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</si>
  <si>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</si>
  <si>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</si>
  <si>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</si>
  <si>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</si>
  <si>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</si>
  <si>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</si>
  <si>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</si>
  <si>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</si>
  <si>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</si>
  <si>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</si>
  <si>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</si>
  <si>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</si>
  <si>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</si>
  <si>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</si>
  <si>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</si>
  <si>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</si>
  <si>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</si>
  <si>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</si>
  <si>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</si>
  <si>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</si>
  <si>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</si>
  <si>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</si>
  <si>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</si>
  <si>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</si>
  <si>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</si>
  <si>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</si>
  <si>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</si>
  <si>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</si>
  <si>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</si>
  <si>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</si>
  <si>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</si>
  <si>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</si>
  <si>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</si>
  <si>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</si>
  <si>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</si>
  <si>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</si>
  <si>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</si>
  <si>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</si>
  <si>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</si>
  <si>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</si>
  <si>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</si>
  <si>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</si>
  <si>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</si>
  <si>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</si>
  <si>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</si>
  <si>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</si>
  <si>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</si>
  <si>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</si>
  <si>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</si>
  <si>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</si>
  <si>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</si>
  <si>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</si>
  <si>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</si>
  <si>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</si>
  <si>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</si>
  <si>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</si>
  <si>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Бабушкина ул., д. 18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</si>
  <si>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</si>
  <si>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</si>
  <si>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</si>
  <si>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Слюдянских Красногвардейцев ул., д. 63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</si>
  <si>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</si>
  <si>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</si>
  <si>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</si>
  <si>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</si>
  <si>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</si>
  <si>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</si>
  <si>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</si>
  <si>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</si>
  <si>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</si>
  <si>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</si>
  <si>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</si>
  <si>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</si>
  <si>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</si>
  <si>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</si>
  <si>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</si>
  <si>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</si>
  <si>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</si>
  <si>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</si>
  <si>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</si>
  <si>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</si>
  <si>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</si>
  <si>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</si>
  <si>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</si>
  <si>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</si>
  <si>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11</t>
  </si>
  <si>
    <t>г. Шелехов, 18-й кв-л., д. 12</t>
  </si>
  <si>
    <t>г. Шелехов, 18-й кв-л., д. 13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</si>
  <si>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</si>
  <si>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</si>
  <si>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</si>
  <si>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</si>
  <si>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</si>
  <si>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</si>
  <si>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</si>
  <si>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</si>
  <si>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</si>
  <si>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</si>
  <si>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</si>
  <si>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</si>
  <si>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</si>
  <si>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</si>
  <si>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</si>
  <si>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</si>
  <si>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</si>
  <si>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</si>
  <si>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</si>
  <si>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</si>
  <si>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</si>
  <si>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</si>
  <si>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</si>
  <si>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</si>
  <si>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</si>
  <si>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</si>
  <si>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</si>
  <si>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</si>
  <si>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</si>
  <si>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</si>
  <si>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</si>
  <si>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</si>
  <si>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</si>
  <si>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</si>
  <si>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</si>
  <si>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</si>
  <si>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</si>
  <si>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</si>
  <si>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</si>
  <si>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</si>
  <si>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</si>
  <si>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</si>
  <si>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</si>
  <si>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</si>
  <si>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</si>
  <si>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</si>
  <si>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</si>
  <si>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</si>
  <si>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</si>
  <si>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</si>
  <si>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</si>
  <si>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</si>
  <si>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</si>
  <si>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</si>
  <si>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</si>
  <si>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</si>
  <si>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</si>
  <si>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</si>
  <si>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</si>
  <si>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</si>
  <si>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</si>
  <si>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</si>
  <si>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</si>
  <si>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</si>
  <si>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</si>
  <si>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</si>
  <si>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</si>
  <si>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</si>
  <si>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</si>
  <si>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</si>
  <si>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</si>
  <si>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</si>
  <si>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</si>
  <si>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</si>
  <si>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</si>
  <si>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</si>
  <si>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</si>
  <si>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</si>
  <si>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</si>
  <si>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</si>
  <si>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</si>
  <si>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</si>
  <si>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</si>
  <si>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</si>
  <si>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</si>
  <si>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</si>
  <si>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</si>
  <si>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</si>
  <si>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</si>
  <si>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</si>
  <si>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</si>
  <si>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</si>
  <si>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</si>
  <si>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</si>
  <si>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</si>
  <si>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</si>
  <si>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</si>
  <si>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</si>
  <si>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</si>
  <si>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</si>
  <si>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</si>
  <si>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</si>
  <si>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36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</si>
  <si>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</si>
  <si>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</si>
  <si>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</si>
  <si>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</si>
  <si>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Красных Мадьяр ул., д. 62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</si>
  <si>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</si>
  <si>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</si>
  <si>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</si>
  <si>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</si>
  <si>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</si>
  <si>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</si>
  <si>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</si>
  <si>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</si>
  <si>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</si>
  <si>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</si>
  <si>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</si>
  <si>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</si>
  <si>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</si>
  <si>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</si>
  <si>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</si>
  <si>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</si>
  <si>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</si>
  <si>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</si>
  <si>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</si>
  <si>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</si>
  <si>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</si>
  <si>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</si>
  <si>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</si>
  <si>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</si>
  <si>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</si>
  <si>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Освобождения ул., д. 103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</si>
  <si>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</si>
  <si>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</si>
  <si>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</si>
  <si>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</si>
  <si>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</si>
  <si>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</si>
  <si>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</si>
  <si>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</si>
  <si>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</si>
  <si>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</si>
  <si>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</si>
  <si>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</si>
  <si>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64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</si>
  <si>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</si>
  <si>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</si>
  <si>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</si>
  <si>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</si>
  <si>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</si>
  <si>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</si>
  <si>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</si>
  <si>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</si>
  <si>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</si>
  <si>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</si>
  <si>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</si>
  <si>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Тимирязева ул., д. 56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</si>
  <si>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</si>
  <si>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</si>
  <si>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</si>
  <si>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</si>
  <si>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</si>
  <si>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</si>
  <si>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</si>
  <si>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</si>
  <si>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</si>
  <si>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</si>
  <si>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</si>
  <si>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</si>
  <si>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</si>
  <si>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</si>
  <si>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</si>
  <si>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</si>
  <si>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</si>
  <si>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</si>
  <si>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</si>
  <si>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10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</si>
  <si>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</si>
  <si>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</si>
  <si>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</si>
  <si>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</si>
  <si>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</si>
  <si>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</si>
  <si>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</si>
  <si>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</si>
  <si>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</si>
  <si>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</si>
  <si>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</si>
  <si>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</si>
  <si>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</si>
  <si>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</si>
  <si>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</si>
  <si>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Ленина ул., д. 3</t>
  </si>
  <si>
    <t>г. Свирск, Ленина ул., д. 35</t>
  </si>
  <si>
    <t>г. Свирск, Лермонтова ул., д. 2</t>
  </si>
  <si>
    <t>г. Свирск, Лермонтова ул., д. 4</t>
  </si>
  <si>
    <t>г. Свирск, Лермонтова ул., д. 6</t>
  </si>
  <si>
    <t>г. Свирск, Маяковского ул., д. 22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</si>
  <si>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</si>
  <si>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</si>
  <si>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</si>
  <si>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</si>
  <si>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</si>
  <si>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</si>
  <si>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</si>
  <si>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</si>
  <si>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</si>
  <si>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</si>
  <si>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</si>
  <si>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</si>
  <si>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</si>
  <si>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</si>
  <si>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</si>
  <si>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</si>
  <si>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</si>
  <si>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</si>
  <si>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</si>
  <si>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</si>
  <si>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</si>
  <si>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</si>
  <si>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</si>
  <si>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</si>
  <si>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</si>
  <si>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14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</si>
  <si>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</si>
  <si>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</si>
  <si>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</si>
  <si>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</si>
  <si>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</si>
  <si>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</si>
  <si>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</si>
  <si>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</si>
  <si>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</si>
  <si>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</si>
  <si>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</si>
  <si>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</si>
  <si>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</si>
  <si>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</si>
  <si>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</si>
  <si>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</si>
  <si>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</si>
  <si>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</si>
  <si>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</si>
  <si>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</si>
  <si>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</si>
  <si>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</si>
  <si>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</si>
  <si>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</si>
  <si>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</si>
  <si>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</si>
  <si>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</si>
  <si>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</si>
  <si>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</si>
  <si>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</si>
  <si>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</si>
  <si>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</si>
  <si>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</si>
  <si>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</si>
  <si>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</si>
  <si>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</si>
  <si>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</si>
  <si>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</si>
  <si>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</si>
  <si>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</si>
  <si>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</si>
  <si>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</si>
  <si>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</si>
  <si>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</si>
  <si>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</si>
  <si>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</si>
  <si>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</si>
  <si>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</si>
  <si>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</si>
  <si>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</si>
  <si>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</si>
  <si>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</si>
  <si>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</si>
  <si>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</si>
  <si>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Мира ул., д. 11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</si>
  <si>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</si>
  <si>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</si>
  <si>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</si>
  <si>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</si>
  <si>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</si>
  <si>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</si>
  <si>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</si>
  <si>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</si>
  <si>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</si>
  <si>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</si>
  <si>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</si>
  <si>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</si>
  <si>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</si>
  <si>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</si>
  <si>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</si>
  <si>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</si>
  <si>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</si>
  <si>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</si>
  <si>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ул. Набережная, д. 1А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</si>
  <si>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</si>
  <si>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</si>
  <si>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</si>
  <si>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</si>
  <si>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</si>
  <si>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</si>
  <si>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</si>
  <si>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</si>
  <si>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</si>
  <si>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</si>
  <si>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</si>
  <si>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</si>
  <si>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</si>
  <si>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</si>
  <si>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</si>
  <si>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</si>
  <si>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</si>
  <si>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</si>
  <si>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</si>
  <si>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</si>
  <si>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</si>
  <si>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</si>
  <si>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</si>
  <si>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</si>
  <si>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</si>
  <si>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</si>
  <si>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</si>
  <si>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</si>
  <si>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</si>
  <si>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</si>
  <si>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</si>
  <si>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</si>
  <si>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</si>
  <si>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</si>
  <si>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</si>
  <si>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</si>
  <si>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</si>
  <si>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</si>
  <si>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</si>
  <si>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</si>
  <si>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</si>
  <si>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</si>
  <si>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</si>
  <si>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</si>
  <si>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</si>
  <si>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</si>
  <si>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</si>
  <si>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</si>
  <si>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</si>
  <si>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</si>
  <si>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</si>
  <si>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</si>
  <si>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</si>
  <si>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</si>
  <si>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</si>
  <si>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</si>
  <si>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</si>
  <si>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</si>
  <si>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</si>
  <si>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</si>
  <si>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</si>
  <si>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</si>
  <si>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</si>
  <si>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</si>
  <si>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</si>
  <si>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</si>
  <si>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</si>
  <si>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</si>
  <si>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</si>
  <si>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</si>
  <si>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</si>
  <si>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</si>
  <si>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</si>
  <si>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</si>
  <si>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</si>
  <si>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</si>
  <si>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</si>
  <si>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</si>
  <si>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</si>
  <si>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</si>
  <si>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</si>
  <si>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</si>
  <si>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</si>
  <si>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</si>
  <si>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</si>
  <si>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</si>
  <si>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</si>
  <si>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Министр жилищной политики и энергетики Иркутской области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</si>
  <si>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</si>
  <si>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</si>
  <si>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</si>
  <si>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</si>
  <si>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</si>
  <si>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</si>
  <si>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</si>
  <si>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</si>
  <si>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</si>
  <si>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</si>
  <si>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</si>
  <si>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</si>
  <si>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</si>
  <si>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23.1. Муниципальное образование "Тайшетское городское поселение"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</si>
  <si>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</si>
  <si>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</si>
  <si>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</si>
  <si>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</si>
  <si>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</si>
  <si>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</si>
  <si>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</si>
  <si>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</si>
  <si>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</si>
  <si>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</si>
  <si>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</si>
  <si>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</si>
  <si>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</si>
  <si>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</si>
  <si>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</si>
  <si>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</si>
  <si>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</si>
  <si>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</si>
  <si>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</si>
  <si>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</si>
  <si>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</si>
  <si>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</si>
  <si>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</si>
  <si>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</si>
  <si>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</si>
  <si>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</si>
  <si>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Иркутск, ул. Волгоградская, д.53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</si>
  <si>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</si>
  <si>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</si>
  <si>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</si>
  <si>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пр. Комсомольский, д.39</t>
  </si>
  <si>
    <t>г. Усолье-Сибирское, пр. Комсомольский, д.59</t>
  </si>
  <si>
    <t>г. Усолье-Сибирское, ул. Интернациональная, д.4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</si>
  <si>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</si>
  <si>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</si>
  <si>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</si>
  <si>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</si>
  <si>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</si>
  <si>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</si>
  <si>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</si>
  <si>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</si>
  <si>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</si>
  <si>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</si>
  <si>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</si>
  <si>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</si>
  <si>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</si>
  <si>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</si>
  <si>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</si>
  <si>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</si>
  <si>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</si>
  <si>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</si>
  <si>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</si>
  <si>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</si>
  <si>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</si>
  <si>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</si>
  <si>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</si>
  <si>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</si>
  <si>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</si>
  <si>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</si>
  <si>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</si>
  <si>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</si>
  <si>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</si>
  <si>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</si>
  <si>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</si>
  <si>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</si>
  <si>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</si>
  <si>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</si>
  <si>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</si>
  <si>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</si>
  <si>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</si>
  <si>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</si>
  <si>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</si>
  <si>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</si>
  <si>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</si>
  <si>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</si>
  <si>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</si>
  <si>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</si>
  <si>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</si>
  <si>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</si>
  <si>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</si>
  <si>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</si>
  <si>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</si>
  <si>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</si>
  <si>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</si>
  <si>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</si>
  <si>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</si>
  <si>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15.1. Заларинское муниципальное образование</t>
  </si>
  <si>
    <t>15.2. Тыретское муниципальное образование</t>
  </si>
  <si>
    <t>г. Ангарск, 94-й кв-л., д. 24 (СПЕЦСЧЕТ)</t>
  </si>
  <si>
    <t>г. Иркутск, Амурский проезд., д. 10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</si>
  <si>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</si>
  <si>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</si>
  <si>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</si>
  <si>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</si>
  <si>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г. Усть-Илимск, 40 лет Победы ул., д. 9 (СПЕЦСЧЕТ)</t>
  </si>
  <si>
    <t>рп. Мишелевка, Лесная ул., д. 13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</si>
  <si>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</si>
  <si>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</si>
  <si>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</si>
  <si>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</si>
  <si>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</si>
  <si>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</si>
  <si>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</si>
  <si>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</si>
  <si>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</si>
  <si>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</si>
  <si>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</si>
  <si>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</si>
  <si>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</si>
  <si>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Юбилейный мкр., д. 62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</si>
  <si>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</si>
  <si>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</si>
  <si>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</si>
  <si>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</si>
  <si>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</si>
  <si>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г. Усть-Илимск, Мира пр-кт., д. 51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</si>
  <si>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</si>
  <si>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</si>
  <si>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</si>
  <si>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</si>
  <si>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Братск, жилрайон Центральный, Мира ул., д. 39А (ОКН)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</si>
  <si>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</si>
  <si>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</si>
  <si>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</si>
  <si>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</si>
  <si>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</si>
  <si>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</si>
  <si>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</si>
  <si>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</si>
  <si>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</si>
  <si>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17А (ОКН)</t>
  </si>
  <si>
    <t>г. Иркутск, Желябова ул., д. 21 (ОКН)</t>
  </si>
  <si>
    <t>г. Иркутск, Карла Либкнехта ул., д. 39А (ОКН)</t>
  </si>
  <si>
    <t>г. Иркутск, Карла Маркса ул., д. 31 (ОКН)</t>
  </si>
  <si>
    <t>г. Иркутск, Карла Маркса ул., д. 33 (ОКН)</t>
  </si>
  <si>
    <t>г. Иркутск, Каховского ул., д. 33 (ОКН)</t>
  </si>
  <si>
    <t>г. Иркутск, Коммунаров ул., д. 19А (ОКН)</t>
  </si>
  <si>
    <t>г. Иркутск, Лапина ул., д. 14 (ОКН)</t>
  </si>
  <si>
    <t>г. Иркутск, Полярная ул., д. 83 (ОКН)</t>
  </si>
  <si>
    <t>г. Иркутск, Полярная ул., д. 78 (ОКН)</t>
  </si>
  <si>
    <t>г. Иркутск, Рабочая ул., д. 12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</si>
  <si>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</si>
  <si>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</si>
  <si>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</si>
  <si>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</si>
  <si>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</si>
  <si>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Степана Разина ул., д. 31В (ОКН)</t>
  </si>
  <si>
    <t>г. Иркутск, Сухэ-Батора ул., д. 12 (ОКН)</t>
  </si>
  <si>
    <t>г. Иркутск, ул. Бабушкина, д. 11 (ОКН)</t>
  </si>
  <si>
    <t>г. Иркутск, ул. Бабушкина, д. 13 (ОКН)</t>
  </si>
  <si>
    <t>г. Иркутск, ул. Бабушкина, д. 6 (ОКН)</t>
  </si>
  <si>
    <t>г. Иркутск, ул. Грязнова, д. 15 (ОКН)</t>
  </si>
  <si>
    <t>г. Иркутск, ул. Желябова, д. 25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</si>
  <si>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</si>
  <si>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</si>
  <si>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</si>
  <si>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</si>
  <si>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Черемхово, Бердниковой ул., д. 33 (ОКН)</t>
  </si>
  <si>
    <t>г. Киренск, мкр. Центральный, Урицкого пер., д. 8 (аварийный)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</si>
  <si>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</si>
  <si>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</si>
  <si>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</si>
  <si>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</si>
  <si>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</si>
  <si>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</si>
  <si>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</si>
  <si>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</si>
  <si>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</si>
  <si>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</si>
  <si>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</si>
  <si>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</si>
  <si>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</si>
  <si>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</si>
  <si>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</si>
  <si>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</si>
  <si>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</si>
  <si>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</si>
  <si>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</si>
  <si>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</si>
  <si>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</si>
  <si>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</si>
  <si>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</si>
  <si>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Ленина ул., д. 28</t>
  </si>
  <si>
    <t>г. Иркутск, Зверева ул., д. 29</t>
  </si>
  <si>
    <t>г. Иркутск, Маршала Жукова пр-кт., д. 72и</t>
  </si>
  <si>
    <t>г. Иркутск, Маршала Конева ул., д. 20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</si>
  <si>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</si>
  <si>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</si>
  <si>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</si>
  <si>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</si>
  <si>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</si>
  <si>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 по предложениям</t>
  </si>
  <si>
    <t>Год</t>
  </si>
  <si>
    <t>предложение 2024</t>
  </si>
  <si>
    <t>предложение 2023</t>
  </si>
  <si>
    <t>статус изменен на РО</t>
  </si>
  <si>
    <t>г. Усть-Илимск, Мира пр-кт., д. 51</t>
  </si>
  <si>
    <t>только 24</t>
  </si>
  <si>
    <t>в 24 год</t>
  </si>
  <si>
    <t>в 25 год</t>
  </si>
  <si>
    <t>адрес изменен на 17</t>
  </si>
  <si>
    <t>г. Иркутск, Желябова ул., д. 17 (ОКН)</t>
  </si>
  <si>
    <t>адрес без литеры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</si>
  <si>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</si>
  <si>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</si>
  <si>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</si>
  <si>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есть в рп</t>
  </si>
  <si>
    <t>авариный</t>
  </si>
  <si>
    <t>поздний</t>
  </si>
  <si>
    <t>ранний</t>
  </si>
  <si>
    <t>менее 5</t>
  </si>
  <si>
    <t>не существует</t>
  </si>
  <si>
    <t>не мкд</t>
  </si>
  <si>
    <t>по протоколу изменения</t>
  </si>
  <si>
    <t>статус изменен на СС</t>
  </si>
  <si>
    <t>спецсчет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</si>
  <si>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</si>
  <si>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</si>
  <si>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</si>
  <si>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</si>
  <si>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г. Вихоревка, Октябрьская ул., д. 4А</t>
  </si>
  <si>
    <t>по протоколу/ направлено предложение</t>
  </si>
  <si>
    <t>г. Черемхово, Лучевая ул., д. 2</t>
  </si>
  <si>
    <t>р-н. Бодайбинский, п. Мамакан, Ленина ул., д. 3</t>
  </si>
  <si>
    <t>р-н. Бодайбинский, п. Мамакан, Ленина ул., д. 6</t>
  </si>
  <si>
    <t>р-н. Бодайбинский, п. Мамакан, Ленина ул., д. 7</t>
  </si>
  <si>
    <t>р-н. Бодайбинский, п. Мамакан, Ленина ул., д. 9</t>
  </si>
  <si>
    <t>р-н. Бодайбинский, п. Мамакан, Лизы Чайкиной ул., д. 3</t>
  </si>
  <si>
    <t>р-н. Бодайбинский, п. Мамакан, Лизы Чайкиной ул., д. 4</t>
  </si>
  <si>
    <t>р-н. Бодайбинский, п. Мамакан, Мира ул., д. 3</t>
  </si>
  <si>
    <t>р-н. Бодайбинский, п. Мамакан, Мира ул., д. 4</t>
  </si>
  <si>
    <t>р-н. Бодайбинский, п. Мамакан, Мира ул., д. 7</t>
  </si>
  <si>
    <t>р-н. Бодайбинский, п. Мамакан, Мира ул., д. 8</t>
  </si>
  <si>
    <t>р-н. Бодайбинский, п. Мамакан, Мира ул., д. 9</t>
  </si>
  <si>
    <t>перенос по 417-пп (поздний)/направлено предложение</t>
  </si>
  <si>
    <t>перенос по 417-пп (ранний)/направлено предложение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</si>
  <si>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</si>
  <si>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</si>
  <si>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</si>
  <si>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</si>
  <si>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</si>
  <si>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</si>
  <si>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</si>
  <si>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</si>
  <si>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</si>
  <si>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</si>
  <si>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</si>
  <si>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</si>
  <si>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</si>
  <si>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</si>
  <si>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</si>
  <si>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</si>
  <si>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</si>
  <si>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</si>
  <si>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</si>
  <si>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</si>
  <si>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</si>
  <si>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</si>
  <si>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</si>
  <si>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</si>
  <si>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</si>
  <si>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</si>
  <si>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</si>
  <si>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</si>
  <si>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</si>
  <si>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</si>
  <si>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Ангарск, кв. 29, д. 17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</si>
  <si>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</si>
  <si>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</si>
  <si>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</si>
  <si>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</si>
  <si>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</si>
  <si>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</si>
  <si>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</si>
  <si>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</si>
  <si>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</si>
  <si>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</si>
  <si>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</si>
  <si>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</si>
  <si>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</si>
  <si>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</si>
  <si>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</si>
  <si>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</si>
  <si>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</si>
  <si>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</si>
  <si>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адрес изменен на 13/1</t>
  </si>
  <si>
    <t>г. Иркутск, ул. Бабушкина, д. 13/1 (ОКН)</t>
  </si>
  <si>
    <t>г. Ангарск, 106-й кв-л., д. 7В</t>
  </si>
  <si>
    <t>г. Ангарск, 81-й кв-л., д. 5</t>
  </si>
  <si>
    <t>по решению собственников поздний</t>
  </si>
  <si>
    <t>г. Братск, жилрайон. Центральный, б-р. Победы, д. 16</t>
  </si>
  <si>
    <t>перенос по 417-пп (ранний)/протокол</t>
  </si>
  <si>
    <t>г. Иркутск, Карла Маркса ул., д. 5</t>
  </si>
  <si>
    <t>перенос по 417-пп (поздний)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</si>
  <si>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</si>
  <si>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</si>
  <si>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</si>
  <si>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</si>
  <si>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</si>
  <si>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</si>
  <si>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</si>
  <si>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</si>
  <si>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</si>
  <si>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</si>
  <si>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</si>
  <si>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</si>
  <si>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</si>
  <si>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</si>
  <si>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</si>
  <si>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</si>
  <si>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</si>
  <si>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</si>
  <si>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</si>
  <si>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</si>
  <si>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</si>
  <si>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перенос по 417-пп (ранний)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</si>
  <si>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</si>
  <si>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</si>
  <si>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</si>
  <si>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</si>
  <si>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</si>
  <si>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</si>
  <si>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</si>
  <si>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</si>
  <si>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</si>
  <si>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</si>
  <si>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</si>
  <si>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</si>
  <si>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</si>
  <si>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</si>
  <si>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</si>
  <si>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</si>
  <si>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</si>
  <si>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</si>
  <si>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16. Муниципальное образование "Зиминский район"</t>
  </si>
  <si>
    <t>16.1. Кимильтейское муниципальное образование</t>
  </si>
  <si>
    <t>16.2. Ухтуйское муниципальное образование</t>
  </si>
  <si>
    <t>с. Ухтуй, Лесная ул., д. 4</t>
  </si>
  <si>
    <t>с. Ухтуй, Советская ул., д. 7</t>
  </si>
  <si>
    <t>по решению собственников поздний/протокол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</si>
  <si>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</si>
  <si>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</si>
  <si>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</si>
  <si>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</si>
  <si>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</si>
  <si>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</si>
  <si>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</si>
  <si>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</si>
  <si>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сс</t>
  </si>
  <si>
    <t>в соотв с Кп свирска</t>
  </si>
  <si>
    <t>нет в кп саянска в этом периоде</t>
  </si>
  <si>
    <t>17.2. Листвянское муниципальное образование</t>
  </si>
  <si>
    <t>17.3. Мамонское муниципальное образование</t>
  </si>
  <si>
    <t>17.4. Марковское муниципальное образование</t>
  </si>
  <si>
    <t>17.1. Карлукское муниципальное образование</t>
  </si>
  <si>
    <t>17.5. Уриковское муниципальное образование</t>
  </si>
  <si>
    <t>17.6. Ушаковское муниципальное образование</t>
  </si>
  <si>
    <t>17.7. Хомутовское муниципальное образование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</si>
  <si>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</si>
  <si>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</si>
  <si>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</si>
  <si>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</si>
  <si>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</si>
  <si>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</si>
  <si>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</si>
  <si>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</si>
  <si>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</si>
  <si>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10. Аларский муниципальный район</t>
  </si>
  <si>
    <t>11. Балаганский муниципальный район</t>
  </si>
  <si>
    <t>12. Братский муниципальный район</t>
  </si>
  <si>
    <t>13. Муниципальное образование города Бодайбо и района</t>
  </si>
  <si>
    <t>14. Муниципальное образование "Боханский район"</t>
  </si>
  <si>
    <t>15. Муниципальное образование "Заларинский район"</t>
  </si>
  <si>
    <t>17. Иркутский муниципальный район</t>
  </si>
  <si>
    <t>11.1 Балаганское муниципальное образование</t>
  </si>
  <si>
    <t>12.1 Вихоревское муниципальное образование</t>
  </si>
  <si>
    <t>13.1 Бодайбинское муниципальное образование</t>
  </si>
  <si>
    <t>13.2 Кропоткинское муниципальное образование</t>
  </si>
  <si>
    <t>13.3 Мамаканское муниципальное образование</t>
  </si>
  <si>
    <t>14.1 Муниципальное образование "Бохан"</t>
  </si>
  <si>
    <t>18. Муниципальное образование "Нукутский район"</t>
  </si>
  <si>
    <t>18.1.  Новонукутское муниципальное образование</t>
  </si>
  <si>
    <t>19. Киренское районное муниципальное образование</t>
  </si>
  <si>
    <t>19.1. Киренское муниципальное образование</t>
  </si>
  <si>
    <t>19.2. Алексеевское муниципальное образование</t>
  </si>
  <si>
    <t>20. Нижнеилимский муниципальный район</t>
  </si>
  <si>
    <t>20.1 Березняковское муниципальное образование</t>
  </si>
  <si>
    <t>20.2. Муниципальное образование "Железногорск-Илимское городское поселение"</t>
  </si>
  <si>
    <t>20.3. Янгелевское муниципальное образование</t>
  </si>
  <si>
    <t>21. Нижнеудинский муниципальный район</t>
  </si>
  <si>
    <t>21.1. Нижнеудинское муниципальное образование</t>
  </si>
  <si>
    <t>22. Муниципальное образование "Слюдянский район"</t>
  </si>
  <si>
    <t>23. Мамско-Чуйское муниципальное образование</t>
  </si>
  <si>
    <t>22.1. Слюдянское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</si>
  <si>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</si>
  <si>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</si>
  <si>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</si>
  <si>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>24.2. Бирюсинское муниципальное образование</t>
  </si>
  <si>
    <t xml:space="preserve">24.3. Юртинское муниципальное образование </t>
  </si>
  <si>
    <t>25. Тулунский муниципальный район</t>
  </si>
  <si>
    <t>25.1. Азейское муниципальное образование</t>
  </si>
  <si>
    <t>25.2. Будаговское муниципальное образование</t>
  </si>
  <si>
    <t>25.3. Шерагульское муниципальное образование</t>
  </si>
  <si>
    <t>26. Усольское районное муниципальное образование</t>
  </si>
  <si>
    <t>26.1. Мишелевкое муниципальное образование</t>
  </si>
  <si>
    <t>26.3. Тайтуртовское муниципальное образование</t>
  </si>
  <si>
    <t>26.4. Тельминское муниципальное образование</t>
  </si>
  <si>
    <t>27. Усть-Илимский муниципальный район</t>
  </si>
  <si>
    <t>27.1. Железнодорожное муниципальное образование</t>
  </si>
  <si>
    <t>28. Усть-Кутский муниципальный район</t>
  </si>
  <si>
    <t>28.1. Звездинское муниципальное образование</t>
  </si>
  <si>
    <t>28.2. Усть-Кутское муниципальное образование (городское поселение)</t>
  </si>
  <si>
    <t>28.3. Янтальское муниципальное образование</t>
  </si>
  <si>
    <t>29. Черемховский муниципальный район</t>
  </si>
  <si>
    <t>29.1.  Михайловское муниципальное образование</t>
  </si>
  <si>
    <t>30. Чунский муниципальный район</t>
  </si>
  <si>
    <t>30.1. Чунское муниципальное образование</t>
  </si>
  <si>
    <t>30.2.  Лесогорское муниципальное образование</t>
  </si>
  <si>
    <t>31. Шелеховский муниципальный район</t>
  </si>
  <si>
    <t>31.1. Город Шелехов</t>
  </si>
  <si>
    <t>32. Эхирит-Булагатский муниципальный район</t>
  </si>
  <si>
    <t>32.1. Усть-Ордынское муниципальное образование</t>
  </si>
  <si>
    <t>г. Шелехов, 8-й кв-л, д .4</t>
  </si>
  <si>
    <t>3. Город Иркутск</t>
  </si>
  <si>
    <t>4. Муниципальное образование "город Саянск"</t>
  </si>
  <si>
    <t>5. Муниципальное образование - "город Тулун"</t>
  </si>
  <si>
    <t>6. Муниципальное образование город Усолье-Сибирское</t>
  </si>
  <si>
    <t>7. Муниципальное образование город Усть-Илимск</t>
  </si>
  <si>
    <t>8. Муниципальное образование "город Черемхово"</t>
  </si>
  <si>
    <t>9. Муниципальное образование города Бодайбо и района</t>
  </si>
  <si>
    <t>9.2. Бодайбинское муниципальное образование</t>
  </si>
  <si>
    <t>9.1 Артемовское муниципальное образование</t>
  </si>
  <si>
    <t>10.1. Вихоревское муниципальное образование</t>
  </si>
  <si>
    <t>10. Братский муниципальный район</t>
  </si>
  <si>
    <t>11. Иркутский муниципальный район</t>
  </si>
  <si>
    <t>11.1. Дзержинское муниципальное образование</t>
  </si>
  <si>
    <t>11.2. Карлукское муниципальное образование</t>
  </si>
  <si>
    <t>11.3. Марковское муниципальное образование</t>
  </si>
  <si>
    <t>12. Муниципальное образование "Заларинский район"</t>
  </si>
  <si>
    <t>12.1. Заларинское муниципальное образование</t>
  </si>
  <si>
    <t>13. Качугский муниципальный район</t>
  </si>
  <si>
    <t>13.1. Качугское  муниципальное образование</t>
  </si>
  <si>
    <t>14. Киренское районное муниципальное образование</t>
  </si>
  <si>
    <t>14.1. Алексеевское муниципальное образование</t>
  </si>
  <si>
    <t>15. Нижнеилимский муниципальный район</t>
  </si>
  <si>
    <t>15.1 Березняковское муниципальное образование</t>
  </si>
  <si>
    <t>15.2. Муниципальное образование "Железногорск-Илимское городское поселение"</t>
  </si>
  <si>
    <t>г. Железногорск-Илимский, 1-й кв-л., д. 63Б</t>
  </si>
  <si>
    <t>16. Нижнеудинский муниципальный район</t>
  </si>
  <si>
    <t>16.1. Нижнеудинское муниципальное образование</t>
  </si>
  <si>
    <t>17. Муниципальное образование "Слюдянский район"</t>
  </si>
  <si>
    <t>17.1. Байкальское  муниципальное образование</t>
  </si>
  <si>
    <t>17.2. Слюдянское муниципальное образование</t>
  </si>
  <si>
    <t>18. Мамско-Чуйское муниципальное образование</t>
  </si>
  <si>
    <t>18.1. Мамское муниципальное образование</t>
  </si>
  <si>
    <t>19. Тайшетский муниципальный район</t>
  </si>
  <si>
    <t>19.1. Муниципальное образование "Тайшетское городское поселение"</t>
  </si>
  <si>
    <t xml:space="preserve">19.2. Юртинское муниципальное образование </t>
  </si>
  <si>
    <t>20. Усольское районное муниципальное образование</t>
  </si>
  <si>
    <t>20.1. Мальтинское муниципальное образование</t>
  </si>
  <si>
    <t>20.2. Мишелевкое муниципальное образование</t>
  </si>
  <si>
    <t>21. Усть-Кутский муниципальный район</t>
  </si>
  <si>
    <t>21.1. Нийское муниципальное образование</t>
  </si>
  <si>
    <t>21.2. Усть-Кутское муниципальное образование (городское поселение)</t>
  </si>
  <si>
    <t>22. Чунский муниципальный район</t>
  </si>
  <si>
    <t>22.1. Чунское муниципальное образование</t>
  </si>
  <si>
    <t>23. Шелеховский муниципальный район</t>
  </si>
  <si>
    <t>23.1. Город Шелехов</t>
  </si>
  <si>
    <t>22.2.  Лесогорское муниципальное образование</t>
  </si>
  <si>
    <t>24. Эхирит-Булагатский муниципальный район</t>
  </si>
  <si>
    <t>24.1. Усть-Ордынское муниципальное образование</t>
  </si>
  <si>
    <t>5. Муниципальное образование "город Свирск"</t>
  </si>
  <si>
    <t>10. Муниципальное образование "Аларский район"</t>
  </si>
  <si>
    <t>10.1. Муниципальное образование  "Кутулик"</t>
  </si>
  <si>
    <t>10.2. Муниципальное образование  "Забитуй"</t>
  </si>
  <si>
    <t>11. Муниципальное образование города Бодайбо и района</t>
  </si>
  <si>
    <t>11.1. Бодайбинское муниципальное образование</t>
  </si>
  <si>
    <t>11.2. Мараканское муниципальное образование</t>
  </si>
  <si>
    <t>13. Муниципальное образование "Казачинско-Ленский район"</t>
  </si>
  <si>
    <t>13.1. Магистральнинское муниципальное образование</t>
  </si>
  <si>
    <t>13.2. Ульканское муниципальное образование</t>
  </si>
  <si>
    <t>14. Братский муниципальный район</t>
  </si>
  <si>
    <t>14.1. Вихоревское муниципальное образование</t>
  </si>
  <si>
    <t>15 Иркутский муниципальный район</t>
  </si>
  <si>
    <t>15.1. Листвянское муниципальное образование</t>
  </si>
  <si>
    <t>15.2. Марковское муниципальное образование</t>
  </si>
  <si>
    <t>15.3. Молодежное муниципальное образование</t>
  </si>
  <si>
    <t>15.4. Оёкское муниципальное образование</t>
  </si>
  <si>
    <t>15.5. Смоленское муниципальное образование</t>
  </si>
  <si>
    <t>15.6. Уриковское муниципальное образование</t>
  </si>
  <si>
    <t>15.7. Ушаковское муниципальное образование</t>
  </si>
  <si>
    <t>16. Куйтунский муниципальный район</t>
  </si>
  <si>
    <t>16.1. Куйтунское муниципальное образование</t>
  </si>
  <si>
    <t>16.2. Харикское муниципальное образование</t>
  </si>
  <si>
    <t>17. Нижнеилимский муниципальный район</t>
  </si>
  <si>
    <t>17.1. Муниципальное образование "Железногорск-Илимское городское поселение"</t>
  </si>
  <si>
    <t>17.2 Новоигирминское муниципальное образование</t>
  </si>
  <si>
    <t>18. Муниципальное образование  "Жигаловский район"</t>
  </si>
  <si>
    <t>18.1. Жигаловское муниципальное образование</t>
  </si>
  <si>
    <t>19. Мамско-Чуйское муниципальное образование</t>
  </si>
  <si>
    <t>19.1. Луговское муниципальное образование</t>
  </si>
  <si>
    <t>20. Муниципальное образование "Слюдянский район"</t>
  </si>
  <si>
    <t>20.1. Култукское муниципальное образование</t>
  </si>
  <si>
    <t>20.2. Слюдянское муниципальное образование</t>
  </si>
  <si>
    <t>22. Ольхонское районное муниципальное образование</t>
  </si>
  <si>
    <t>22.1. Ольхонское  муниципальное образование</t>
  </si>
  <si>
    <t>23. Тайшетский муниципальный район</t>
  </si>
  <si>
    <t>23.2. Юртинское муниципальное образование</t>
  </si>
  <si>
    <t>24. Усольское районное муниципальное образование</t>
  </si>
  <si>
    <t>25. Усть-Илимский муниципальный район</t>
  </si>
  <si>
    <t>25.1. Железнодорожное муниципальное образование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</si>
  <si>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</si>
  <si>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</si>
  <si>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</si>
  <si>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</si>
  <si>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</si>
  <si>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</si>
  <si>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</si>
  <si>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</si>
  <si>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</si>
  <si>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</si>
  <si>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</si>
  <si>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</si>
  <si>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</si>
  <si>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</si>
  <si>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</si>
  <si>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</si>
  <si>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</si>
  <si>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</si>
  <si>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</si>
  <si>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</si>
  <si>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</si>
  <si>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</si>
  <si>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</si>
  <si>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кол-во лифтов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</si>
  <si>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</si>
  <si>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</si>
  <si>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</si>
  <si>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адрес изменен на 39</t>
  </si>
  <si>
    <t>г. Иркутск, Карла Либкнехта ул., д. 39 (ОКН)</t>
  </si>
  <si>
    <t>причина появления</t>
  </si>
  <si>
    <t>перенос по 417 на более ранний</t>
  </si>
  <si>
    <t>по протоколу поздний</t>
  </si>
  <si>
    <t>перенос по 417 на более поздний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</si>
  <si>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</si>
  <si>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</si>
  <si>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</si>
  <si>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</si>
  <si>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</si>
  <si>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Газозолобетон оштукатуренный с двух сторон 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</si>
  <si>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</si>
  <si>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</si>
  <si>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</si>
  <si>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</si>
  <si>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</si>
  <si>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</si>
  <si>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</si>
  <si>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</si>
  <si>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</si>
  <si>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</si>
  <si>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</si>
  <si>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</si>
  <si>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прич</t>
  </si>
  <si>
    <t>адрес</t>
  </si>
  <si>
    <t>причина</t>
  </si>
  <si>
    <t>А.Н Никитин</t>
  </si>
  <si>
    <t>20.3. Среднинское муниципальное образование</t>
  </si>
  <si>
    <t>20.4. Тайтуртовское муниципальное образование</t>
  </si>
  <si>
    <t>26.1. Усть-Кутское муниципальное образование (городское поселение)</t>
  </si>
  <si>
    <t>27. Чунский муниципальный район</t>
  </si>
  <si>
    <t>27.1.  Лесогорское муниципальное образование</t>
  </si>
  <si>
    <t>28. Усть-Удинский муниципальный район</t>
  </si>
  <si>
    <t>28.1.  Усть-Удинское муниципальное образование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</si>
  <si>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</si>
  <si>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</si>
  <si>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</si>
  <si>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</si>
  <si>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</si>
  <si>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</si>
  <si>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24.1.Мишелевское муниципальное образование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</si>
  <si>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</si>
  <si>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г. Иркутск, Карла Либкнехта ул., д. 208 (СПЕЦСЧЕТ)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</si>
  <si>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</si>
  <si>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</si>
  <si>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</si>
  <si>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Слюдянский р-н, п. Сухой Ручей, Линейная ул., д. 4А</t>
  </si>
  <si>
    <t>новый дом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</si>
  <si>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</si>
  <si>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</si>
  <si>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</si>
  <si>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</si>
  <si>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</si>
  <si>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</si>
  <si>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</si>
  <si>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</si>
  <si>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</si>
  <si>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</si>
  <si>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</si>
  <si>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</si>
  <si>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</si>
  <si>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</si>
  <si>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</si>
  <si>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</si>
  <si>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</si>
  <si>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</si>
  <si>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</si>
  <si>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</si>
  <si>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</si>
  <si>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</si>
  <si>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</si>
  <si>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</si>
  <si>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</si>
  <si>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</si>
  <si>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</si>
  <si>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</si>
  <si>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</si>
  <si>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</si>
  <si>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</si>
  <si>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</si>
  <si>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</si>
  <si>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</si>
  <si>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</si>
  <si>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</si>
  <si>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</si>
  <si>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</si>
  <si>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</si>
  <si>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</si>
  <si>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</si>
  <si>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</si>
  <si>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</si>
  <si>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</si>
  <si>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</si>
  <si>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</si>
  <si>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</si>
  <si>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</si>
  <si>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</si>
  <si>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</si>
  <si>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</si>
  <si>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</si>
  <si>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</si>
  <si>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</si>
  <si>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</si>
  <si>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</si>
  <si>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</si>
  <si>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</si>
  <si>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</si>
  <si>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</si>
  <si>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</si>
  <si>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</si>
  <si>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</si>
  <si>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Чайковского, д. 18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</si>
  <si>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</si>
  <si>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</si>
  <si>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</si>
  <si>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</si>
  <si>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</si>
  <si>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</si>
  <si>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</si>
  <si>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</si>
  <si>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</si>
  <si>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</si>
  <si>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</si>
  <si>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</si>
  <si>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</si>
  <si>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</si>
  <si>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</si>
  <si>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</si>
  <si>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</si>
  <si>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</si>
  <si>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</si>
  <si>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</si>
  <si>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</si>
  <si>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</si>
  <si>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</si>
  <si>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</si>
  <si>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</si>
  <si>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</si>
  <si>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</si>
  <si>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</si>
  <si>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</si>
  <si>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</si>
  <si>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</si>
  <si>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</si>
  <si>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</si>
  <si>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</si>
  <si>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</si>
  <si>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</si>
  <si>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</si>
  <si>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</si>
  <si>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</si>
  <si>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</si>
  <si>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</si>
  <si>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</si>
  <si>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</si>
  <si>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</si>
  <si>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</si>
  <si>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</si>
  <si>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</si>
  <si>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</si>
  <si>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</si>
  <si>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</si>
  <si>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</si>
  <si>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</si>
  <si>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</si>
  <si>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</si>
  <si>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</si>
  <si>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</si>
  <si>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</si>
  <si>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</si>
  <si>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</si>
  <si>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</si>
  <si>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</si>
  <si>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</si>
  <si>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</si>
  <si>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</si>
  <si>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</si>
  <si>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</si>
  <si>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</si>
  <si>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</si>
  <si>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</si>
  <si>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</si>
  <si>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</si>
  <si>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</si>
  <si>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</si>
  <si>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</si>
  <si>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</si>
  <si>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</si>
  <si>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</si>
  <si>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</si>
  <si>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</si>
  <si>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</si>
  <si>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</si>
  <si>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</si>
  <si>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</si>
  <si>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</si>
  <si>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</si>
  <si>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</si>
  <si>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</si>
  <si>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</si>
  <si>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</si>
  <si>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</si>
  <si>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</si>
  <si>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</si>
  <si>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</si>
  <si>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</si>
  <si>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</si>
  <si>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</si>
  <si>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</si>
  <si>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</si>
  <si>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</si>
  <si>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</si>
  <si>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</si>
  <si>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</si>
  <si>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</si>
  <si>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</si>
  <si>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</si>
  <si>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</si>
  <si>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</si>
  <si>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</si>
  <si>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</si>
  <si>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</si>
  <si>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</si>
  <si>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</si>
  <si>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</si>
  <si>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</si>
  <si>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</si>
  <si>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</si>
  <si>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</si>
  <si>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</si>
  <si>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</si>
  <si>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</si>
  <si>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</si>
  <si>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</si>
  <si>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</si>
  <si>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</si>
  <si>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</si>
  <si>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</si>
  <si>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</si>
  <si>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</si>
  <si>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</si>
  <si>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</si>
  <si>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</si>
  <si>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</si>
  <si>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</si>
  <si>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</si>
  <si>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</si>
  <si>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</si>
  <si>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</si>
  <si>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</si>
  <si>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</si>
  <si>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</si>
  <si>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</si>
  <si>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</si>
  <si>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</si>
  <si>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</si>
  <si>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</si>
  <si>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</si>
  <si>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</si>
  <si>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</si>
  <si>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</si>
  <si>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</si>
  <si>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включены в РП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</si>
  <si>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</si>
  <si>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</si>
  <si>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</si>
  <si>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</si>
  <si>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</si>
  <si>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</si>
  <si>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</si>
  <si>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</si>
  <si>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</si>
  <si>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</si>
  <si>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</si>
  <si>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</si>
  <si>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</si>
  <si>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</si>
  <si>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</si>
  <si>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</si>
  <si>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</si>
  <si>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</si>
  <si>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</si>
  <si>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</si>
  <si>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</si>
  <si>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</si>
  <si>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</si>
  <si>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</si>
  <si>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</si>
  <si>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</si>
  <si>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</si>
  <si>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</si>
  <si>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</si>
  <si>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</si>
  <si>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</si>
  <si>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</si>
  <si>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</si>
  <si>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</si>
  <si>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</si>
  <si>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</si>
  <si>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ЭС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</si>
  <si>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</si>
  <si>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</si>
  <si>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</si>
  <si>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</si>
  <si>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</si>
  <si>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</si>
  <si>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</si>
  <si>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</si>
  <si>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</si>
  <si>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</si>
  <si>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</si>
  <si>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</si>
  <si>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</si>
  <si>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</si>
  <si>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</si>
  <si>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</si>
  <si>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</si>
  <si>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</si>
  <si>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</si>
  <si>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</si>
  <si>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</si>
  <si>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</si>
  <si>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</si>
  <si>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</si>
  <si>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</si>
  <si>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</si>
  <si>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</si>
  <si>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</si>
  <si>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</si>
  <si>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</si>
  <si>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</si>
  <si>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</si>
  <si>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</si>
  <si>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</si>
  <si>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</si>
  <si>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</si>
  <si>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</si>
  <si>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>по протоколу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</si>
  <si>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</si>
  <si>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</si>
  <si>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</si>
  <si>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</si>
  <si>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</si>
  <si>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нужен лифт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</si>
  <si>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</si>
  <si>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</si>
  <si>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</si>
  <si>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примечание</t>
  </si>
  <si>
    <t>Постановление № 74-па</t>
  </si>
  <si>
    <t>Протокол</t>
  </si>
  <si>
    <t>протокол № 02/2022</t>
  </si>
  <si>
    <t>протокол № 2/2022</t>
  </si>
  <si>
    <t>протокол № 1/2022-к</t>
  </si>
  <si>
    <t>протокол № 1/2022</t>
  </si>
  <si>
    <t>Протокол № 1</t>
  </si>
  <si>
    <t>доп вид работы - фасад, сз в стз по стоимости, после расчета направить на ЭА, если хватит денег</t>
  </si>
  <si>
    <t xml:space="preserve">протокол </t>
  </si>
  <si>
    <t>протокол № 1/2022/92/93-15</t>
  </si>
  <si>
    <t xml:space="preserve">Протокол </t>
  </si>
  <si>
    <t>замена работ</t>
  </si>
  <si>
    <t>протокол №1</t>
  </si>
  <si>
    <t>Постановление № 999-па</t>
  </si>
  <si>
    <t>ст-ть ЭС  будет известна после разработки псд, необходим протокол с увеличенной суммой для направления ЭС на аукцион</t>
  </si>
  <si>
    <t>Постановление № 1271-пп</t>
  </si>
  <si>
    <t>Постановление № 1371-па</t>
  </si>
  <si>
    <t>Протокол № 4</t>
  </si>
  <si>
    <t>после ответа от СТЗ написать СЗ Фоминсокой, т.к. нет СК, на фасад денег нет</t>
  </si>
  <si>
    <t>Протокол № 2</t>
  </si>
  <si>
    <t>перенос /поступил протокол от 11.11.2022 № 3 со стройконтролем</t>
  </si>
  <si>
    <t>протокол № 1-10/2022</t>
  </si>
  <si>
    <t>первоначально было принято постановлением № 1485-па</t>
  </si>
  <si>
    <t>протокол № 1</t>
  </si>
  <si>
    <t xml:space="preserve"> нет СК</t>
  </si>
  <si>
    <t>можно работать по протоколу, но в протоколе утверждена ЭС, а по комиссии перенесли ТС, ХВС, ГВС, ВО</t>
  </si>
  <si>
    <t>акт воспреп</t>
  </si>
  <si>
    <t>постановление №2365</t>
  </si>
  <si>
    <t>постановление №2366</t>
  </si>
  <si>
    <t>постановление №2367</t>
  </si>
  <si>
    <t>постановление №2368</t>
  </si>
  <si>
    <t>постановление №2369</t>
  </si>
  <si>
    <t>постановление №2370</t>
  </si>
  <si>
    <t>постановление №2371</t>
  </si>
  <si>
    <t>постановление №2372</t>
  </si>
  <si>
    <t>постановление №2374</t>
  </si>
  <si>
    <t>Постановление</t>
  </si>
  <si>
    <t>постановление №2376</t>
  </si>
  <si>
    <t>постановление №2377</t>
  </si>
  <si>
    <t>постановление №2378</t>
  </si>
  <si>
    <t>постановление №2379</t>
  </si>
  <si>
    <t>постановление №2380</t>
  </si>
  <si>
    <t>постановление №2381</t>
  </si>
  <si>
    <t>постановление №2385</t>
  </si>
  <si>
    <t>постановление №2386</t>
  </si>
  <si>
    <t>постановление №2384</t>
  </si>
  <si>
    <t>постановление №2353</t>
  </si>
  <si>
    <t>постановление №2375</t>
  </si>
  <si>
    <t>постановление №2354</t>
  </si>
  <si>
    <t>постановление №2355</t>
  </si>
  <si>
    <t>постановление №2356</t>
  </si>
  <si>
    <t>постановление №2357</t>
  </si>
  <si>
    <t>постановление №2359</t>
  </si>
  <si>
    <t>постановление №2361</t>
  </si>
  <si>
    <t>постановление №2362</t>
  </si>
  <si>
    <t>постановление №2363</t>
  </si>
  <si>
    <t>постановление №2358</t>
  </si>
  <si>
    <t>постановление №2360</t>
  </si>
  <si>
    <t>постановление №2351</t>
  </si>
  <si>
    <t>постановление №2352</t>
  </si>
  <si>
    <t>постановление №2364</t>
  </si>
  <si>
    <t>Протокол №1</t>
  </si>
  <si>
    <t>Постановление № 1467</t>
  </si>
  <si>
    <t>Постановление № 1471</t>
  </si>
  <si>
    <t>Постановление № 1472</t>
  </si>
  <si>
    <t>Постановление № 1473</t>
  </si>
  <si>
    <t>Постановление № 1474</t>
  </si>
  <si>
    <t>Постановление № 1476</t>
  </si>
  <si>
    <t>Постановление № 1477</t>
  </si>
  <si>
    <t>Постановление № 1478</t>
  </si>
  <si>
    <t xml:space="preserve">Постановление № 1201 </t>
  </si>
  <si>
    <t xml:space="preserve">Протокол № 1 </t>
  </si>
  <si>
    <t>Постановление № 1468</t>
  </si>
  <si>
    <t>Постановление № 1202</t>
  </si>
  <si>
    <t>Постановление № 1203</t>
  </si>
  <si>
    <t>Постановление № 1204</t>
  </si>
  <si>
    <t>Постановление № 1469</t>
  </si>
  <si>
    <t>Постановление № 1470</t>
  </si>
  <si>
    <t>Постановление № 1205</t>
  </si>
  <si>
    <t>Постановление № 1206</t>
  </si>
  <si>
    <t>Постановление № 992</t>
  </si>
  <si>
    <t>Постановление № 1207</t>
  </si>
  <si>
    <t>Постановление № 1479</t>
  </si>
  <si>
    <t>Протокол № 3</t>
  </si>
  <si>
    <t>Постановление № 1475</t>
  </si>
  <si>
    <t>Постановление № 786</t>
  </si>
  <si>
    <t>Постановление № 1483</t>
  </si>
  <si>
    <t>Постановление № 1480</t>
  </si>
  <si>
    <t>Постановление № 1481</t>
  </si>
  <si>
    <t>Постановление № 1482</t>
  </si>
  <si>
    <t>Постановление № 1484</t>
  </si>
  <si>
    <t>Постановление № 788</t>
  </si>
  <si>
    <t>Постановление № 789</t>
  </si>
  <si>
    <t>Постановление № 790</t>
  </si>
  <si>
    <t>Постановление № 791</t>
  </si>
  <si>
    <t>Постановление № 796</t>
  </si>
  <si>
    <t>Постановление № 797</t>
  </si>
  <si>
    <t>Постановление № 798</t>
  </si>
  <si>
    <t>Постановление № 799</t>
  </si>
  <si>
    <t>Постановление № 800</t>
  </si>
  <si>
    <t>Постановление № 993</t>
  </si>
  <si>
    <t>Постановление № 793</t>
  </si>
  <si>
    <t>Постановление № 994</t>
  </si>
  <si>
    <t>Постановление № 995</t>
  </si>
  <si>
    <t>Постановление № 996</t>
  </si>
  <si>
    <t>Постановление № 794</t>
  </si>
  <si>
    <t>Постановление № 795</t>
  </si>
  <si>
    <t>Протокол № 1-22</t>
  </si>
  <si>
    <t>Постановление № 997</t>
  </si>
  <si>
    <t>Протокол №1-22</t>
  </si>
  <si>
    <t>Постановление № 803</t>
  </si>
  <si>
    <t>Постановление № 804</t>
  </si>
  <si>
    <t>Постановление № 805</t>
  </si>
  <si>
    <t>Постановление № 806</t>
  </si>
  <si>
    <t>Постановление № 807</t>
  </si>
  <si>
    <t>Постановление № 808</t>
  </si>
  <si>
    <t>Постановление № 809</t>
  </si>
  <si>
    <t>Постановление № 802</t>
  </si>
  <si>
    <t>Постановление № 998</t>
  </si>
  <si>
    <t>Постановление № 810</t>
  </si>
  <si>
    <t>протокол на тс, во, хвс УК подготовит в январе</t>
  </si>
  <si>
    <t>Постановление № 801</t>
  </si>
  <si>
    <t>Протокол № 24</t>
  </si>
  <si>
    <t>Постановление № 792</t>
  </si>
  <si>
    <t>доп вид работ ЭС</t>
  </si>
  <si>
    <t>Постановление № 1710</t>
  </si>
  <si>
    <t>Протокол № 3/2022</t>
  </si>
  <si>
    <t>актуал., сз с стз по ст-ти работ</t>
  </si>
  <si>
    <t xml:space="preserve">Протокол № 2/22 </t>
  </si>
  <si>
    <t>ремонт фактически планируется на 2022 г.</t>
  </si>
  <si>
    <t>протокол №7</t>
  </si>
  <si>
    <t xml:space="preserve">Постановление № 398 </t>
  </si>
  <si>
    <t>Протокол № 10</t>
  </si>
  <si>
    <t>Постановление № 36</t>
  </si>
  <si>
    <t>Протокол № 8</t>
  </si>
  <si>
    <t>Протокол № 9</t>
  </si>
  <si>
    <t>Протокол № 16</t>
  </si>
  <si>
    <t>Протокол № 12</t>
  </si>
  <si>
    <t>Протокол № 6</t>
  </si>
  <si>
    <t>Протокол № 7</t>
  </si>
  <si>
    <t>Протокол № 13</t>
  </si>
  <si>
    <t>Протокол № 14</t>
  </si>
  <si>
    <t>Распоряжение № 404-02-110/22</t>
  </si>
  <si>
    <t>Распоряжение № 404-02-146/22</t>
  </si>
  <si>
    <t>Распоряжение 404-02-23/22</t>
  </si>
  <si>
    <t>Распоряжение № 404-02-64/22</t>
  </si>
  <si>
    <t>направлена повторная СЗ в юр.службу, чтобы разыграли крышу с профлистом, повторный протокол поступил от 27.04.2022</t>
  </si>
  <si>
    <t>Распоряжение № 404-02-121/22</t>
  </si>
  <si>
    <t>доп виды работ в протоколе, нет ск/фасад на ЭА после разработки псд, если хватит ср-в</t>
  </si>
  <si>
    <t>протокол на доп виды работ: фасад и псд/на фасад денег не хватит, поэтому псд на фасад разыгрывать не стали/просили у юр. Службы первоначально разыграть ТО, а потом крышу</t>
  </si>
  <si>
    <t>первоначально было принято распоряжением № 404-02-121/22</t>
  </si>
  <si>
    <t>Распоряжение № 404-02-88/22</t>
  </si>
  <si>
    <t>изменение вида работ: доп. Работы ГВС,ХВС,Фасад,отмостки,ск./в УК направлено письмо о том, что суммы, утвержденной протоколом, недостаточно для выполнения всех желаемых видов работ, необх. протокол с увелич. Стоимостью/протокол с увелич стоимостью поступил</t>
  </si>
  <si>
    <t>Распоряжение № 404-02-191/22</t>
  </si>
  <si>
    <t>Протокол № 1/2022</t>
  </si>
  <si>
    <t>отказались от крыши и ск, оставили ТО</t>
  </si>
  <si>
    <t>первоначально решение было принято распоряжением  № 404-02-110/22, поступил протокол № 1 от 30.04.2022, собственниками утверждено только ТО, соответственно крышу и СК отозвали с аукциона</t>
  </si>
  <si>
    <t>первоначально было принято распоряжением № 404-02-88/22, поступил протокол без СК, Ск отозвали с ЭА/поступ протокол от 12.07.2022 со СК, Ск направили на ЭА</t>
  </si>
  <si>
    <t>увеличили взнос, т.к. собственники хотят полный ремонт фасада+чтобы остались деньги на лифт</t>
  </si>
  <si>
    <t>замена работ/после разработки псд (ЭС, фасад) направить на ЭА ЭС, фасад, если хватит денег</t>
  </si>
  <si>
    <t>Протокол № 01-2022-КР</t>
  </si>
  <si>
    <t>после разработки псд на аитп, передать на ЭА АИТП, если хватит денег</t>
  </si>
  <si>
    <t>ждем урезанную стоимость по крыше и передаем на ЭА</t>
  </si>
  <si>
    <t>Распоряжение 404-02-332/21-1</t>
  </si>
  <si>
    <t xml:space="preserve"> протокол №1 </t>
  </si>
  <si>
    <t>Протокол защел после  Распоряжение № 404-02-88/22 от 20.05.2022, снят с аукциона (02.06.2022),  протоколом не утверждены предложенные фондом работы ТС,ПСД,ТО,СК., собственники утвердили Фасад, ПСД./после разработки псд отправить на ЭА фасад, если хватит денег</t>
  </si>
  <si>
    <t>замена работ с крыши на фасад/фасад отправлять на ЭА после разработки псд на фасад</t>
  </si>
  <si>
    <t>Первоначально решение было принято распоряжением, на эа передавалось по распоряжению, в протоколе утв-ны доп. Виды работ - фасад, денег на него не хватает</t>
  </si>
  <si>
    <t>Протокол № 0001-11</t>
  </si>
  <si>
    <t>протокол № 0001-11 с доп видами работ: крыша, эс, фасад, ск, ждем СЗ от СТЗ о возможности проведения и ст-ти доп работ/на ЭА отправили только псд (эс), после разработки псд необходимо посмотреть хватит ли денег на крышу и ЭС</t>
  </si>
  <si>
    <t>в протоколе доп виды работ - ЭС, фасад</t>
  </si>
  <si>
    <t>первоначально решение было принято распоряжением № 404-02-88/22, по распоряжению на ЭА направлена ЭС и псд (ЭС), расторгать договор не будем, если останутся деньги на доп виды работ (фасад, подвал), то необходимо направить их на ЭА</t>
  </si>
  <si>
    <t>доп виды работ - эс, фасад/ждем ст-ть фасада и отправить на эа</t>
  </si>
  <si>
    <t>первоначально решение было принято распоряжением № 404-02-146/22, на ЭА было направлено (26.08.2022): фасад, то, ск, поступил протокол с заменой работ на эс, псд, ск. Отменили аукцион, сз в стз о ст-ти ЭС и ПСД, сз юристам об отмене аукциона направлена/после разработки псд на электрику направить на ЭА электрику, если хватит денег</t>
  </si>
  <si>
    <t>на фасад, эс денег нет</t>
  </si>
  <si>
    <t>Поступил протокол от 05.05.2022 с доп. видом работ - отмостка, первоначально решение было принято распоряжением и на ЭА направлены были фасад и СК, в протоколе нет СК, написана СЗ Ветрову и в юр. Службу о снятии СК с ЭА</t>
  </si>
  <si>
    <t>доп виды работ, сз в стз для сведения</t>
  </si>
  <si>
    <t>335 серия, утвердили разработку псд, фасад, подвал, крышу</t>
  </si>
  <si>
    <t>утв Фасад без СК/ поступил протокол от10.07.2022  со ск</t>
  </si>
  <si>
    <t>Протокол № 01-07</t>
  </si>
  <si>
    <t>Протокол № 2/2022</t>
  </si>
  <si>
    <t>после заключения договоров на 2022 год, ср-в на ремонт подвала в 2023 недостаточно, на ЭА не отправляем, ждем возможного повышения тарифа</t>
  </si>
  <si>
    <t>поступил протокол с доп видами работ, направлена сз в стз, после расчета хвс и тс, нужно посмотреть хватит ли заголосованных в протоколе денег, если нет, то написать собственникам о предоставлении протокола на большую сумму ранее решение было принято распоряжением/направлено письмо собственникам с разъяснениями о стоимости работ, если они хотят ХВС - нужен новый протокол с увели ст-тью, на тс денег нет и в протоколе в решении по вопросу его нет</t>
  </si>
  <si>
    <t>сметы пересчитали</t>
  </si>
  <si>
    <t>На фасад требуется ПСД, поэтому на аукцион передано только с ПСД, т.к. денег может не хватить (вид работ по приоритету в протоколе)</t>
  </si>
  <si>
    <t>по служебке СТЗ хватает только на отмостку</t>
  </si>
  <si>
    <t>Распоряжение № 404-02-181/22</t>
  </si>
  <si>
    <t>Протокол № 01-22</t>
  </si>
  <si>
    <t>первоначально было принято распоряжением № 404-02-191/22</t>
  </si>
  <si>
    <t>Протокол № 01-04</t>
  </si>
  <si>
    <t>запросили в СТЗ стоимость работ</t>
  </si>
  <si>
    <t>Протокол № 02</t>
  </si>
  <si>
    <t>протокол № 01-01</t>
  </si>
  <si>
    <t>сз в стз по ст-ти работ</t>
  </si>
  <si>
    <t>протокол № 2</t>
  </si>
  <si>
    <t>сз в стз о ст-ти работ</t>
  </si>
  <si>
    <t>Протокол № 1/22</t>
  </si>
  <si>
    <t>нет ск (так нужно)/поступил протокол от 21.12.2022 № 2/22 на увел ст-ти</t>
  </si>
  <si>
    <t>поступил протокол от 31.05.2022 (14697 от 18.07.2022) без псд</t>
  </si>
  <si>
    <t xml:space="preserve">протокол №1 </t>
  </si>
  <si>
    <t>не хватает денег на фасад, ждем повышение взносов</t>
  </si>
  <si>
    <t>актуализация</t>
  </si>
  <si>
    <t>без ск (так нужно)/поступил протокол от 24.10.2022 на доп. Взнос</t>
  </si>
  <si>
    <t xml:space="preserve">перенос </t>
  </si>
  <si>
    <t>Протокол № 01-06</t>
  </si>
  <si>
    <t>поступил протокол от 10.08.22 с псд и срок 2023-2025/на 2023 г. передаем на ЭА только псд, после определения стоимости передаем на ЭА крышу</t>
  </si>
  <si>
    <t>денег на тс и итп со слов СТЗ должно хватить, отправляем на ЭА</t>
  </si>
  <si>
    <t>распоряжение № 404-02-224/22</t>
  </si>
  <si>
    <t>сз в стз - доп вида работ - фасад, псд/денег на фасад не хватает (фасад - 6 661 044,00)</t>
  </si>
  <si>
    <t>Протокол № 01-05</t>
  </si>
  <si>
    <t>собственники отказались от эс и тс в пользу крыши</t>
  </si>
  <si>
    <t>на комиссию по вкл. в 2023-2025, СЗ в СТЗ на возможность проведения работ и ст-ть (крыша, фасад, псд, ск)</t>
  </si>
  <si>
    <t>на комиссию по вкл. в 2023-2025, СЗ в СТЗ на возможность проведения работ и ст-ть (крыша, псд, ск)</t>
  </si>
  <si>
    <t>гсв перенесли с 2022 г., т.к. договор заключен не на тот состав работ</t>
  </si>
  <si>
    <t>по распоряжению директора передали на ЭА</t>
  </si>
  <si>
    <t>на 2023 год направляем на ЭА только псд (фасад),т.к. договоры АГ больше не заключаются, на 2024 год - фасад на остаток ср-в</t>
  </si>
  <si>
    <t>Протокол № 01-08</t>
  </si>
  <si>
    <t>денег на ТС и подвал нет, сз по стоимостям ТС и подвала 2638CP/2022/передали на ЭА только подвал</t>
  </si>
  <si>
    <t>Распоряжение № 404-02-1/23</t>
  </si>
  <si>
    <t>ремонт шахты лифта</t>
  </si>
  <si>
    <t>актуал., доп виды работ в протоколе</t>
  </si>
  <si>
    <t>актуал., сз в стз по стоимостям работ</t>
  </si>
  <si>
    <t>СЗ в СТЗ о ст-ти подвала, не заголосован СК после комиссии направить служебку Фоминской</t>
  </si>
  <si>
    <t>актуал</t>
  </si>
  <si>
    <t>комис, сз в стз по стоимости</t>
  </si>
  <si>
    <t>комиссия, перенос фасада с 2022 год на 2023</t>
  </si>
  <si>
    <t>разыгрывать ЭА не нужно, договор уже заключен</t>
  </si>
  <si>
    <t>актуал, сз в стз по ст-ти</t>
  </si>
  <si>
    <t>сз в стз по стоимости работ, актуал</t>
  </si>
  <si>
    <t>сз в стз по ст-ти фасада</t>
  </si>
  <si>
    <t>комиссия 2023-2025 фасад, сз с стз стоимость фасада/ждем расчет на ТС и ХВС, и вместе с фасадом отправляем на ЭА</t>
  </si>
  <si>
    <t>актуал 2023-2025, после разработки псд (фасад) направить фасад на ЭА, если хватит денег</t>
  </si>
  <si>
    <t>сз в стз по ст-ти работ, актуализ., денег может не хватить, ждем повышения взноса</t>
  </si>
  <si>
    <t>денег на фасад нет, ст-ть фасада 2 632 486,72 руб.</t>
  </si>
  <si>
    <t>после разработки псд на ИТП направить ИТП на ЭА, если хватит денег</t>
  </si>
  <si>
    <t>протокол № 3</t>
  </si>
  <si>
    <t>акт, сз в стз по ст-ти, нужен новый протокол, т.к. утвержденной суммы не хватает</t>
  </si>
  <si>
    <t>актуал, сз в стз по ст-ти, сз Фоминской</t>
  </si>
  <si>
    <t>сз в стз по ст-ти работ, перенос фасада, эс с 2022 г. на 2023 г.</t>
  </si>
  <si>
    <t>отказ в 2022 г. от ЭС, в 2023 г. - фасад, ск, комиссия, сз в стз по ст-ти работ</t>
  </si>
  <si>
    <t>разделение работ: утепление фасада в 2022 г., покраска в 2023 г., комиссия, сз с стз по ст-ти. Нужен ли ЭА, договор уже заключен</t>
  </si>
  <si>
    <t>комиссия/отказ от работ в 2022 г., утверждены другие виды работ в 2023 г./запрос в стз по стоимостям ремонта крыши, фасада, во, ск</t>
  </si>
  <si>
    <t>сз в стз по ст-ти</t>
  </si>
  <si>
    <t>в 2023 г. - псд (фундамент), в 2024-2025 - псд (фасад) / сз с стз по стоимости псд на фундамент/на эа после комиссии</t>
  </si>
  <si>
    <t>на повторный аукцион направляем АИТП и ск, первоначально направлено только на тс</t>
  </si>
  <si>
    <t>исключение подвала в 2022, его перенос на 2023 год, если хватит денег, предварительно денег на подвал не хватает, посчитать остаток после завершения работ в 2022 г.</t>
  </si>
  <si>
    <t>протокол № 01-02</t>
  </si>
  <si>
    <t>сз в стз по ст-ти работ/после сз из стз написать Фоминской сз об отсутствии СК</t>
  </si>
  <si>
    <t>поступил протокол с увеличенной ст-тью</t>
  </si>
  <si>
    <t>после разработки псд на эс направить на ЭА ЭС, если хватит денег</t>
  </si>
  <si>
    <t>актуал, сз в стз</t>
  </si>
  <si>
    <t>Постановление № 110-37-706-22</t>
  </si>
  <si>
    <t>Постановление № 1200</t>
  </si>
  <si>
    <t>Постановление № 1245-па</t>
  </si>
  <si>
    <t>Постановление № 1588-па</t>
  </si>
  <si>
    <t>поступил протокол от 22.08.2022 на доп взнос</t>
  </si>
  <si>
    <t>Постановление № 339</t>
  </si>
  <si>
    <t xml:space="preserve">Постановление № 448 </t>
  </si>
  <si>
    <t>Постановление № 571</t>
  </si>
  <si>
    <t>лифт,псд, ск. перенос</t>
  </si>
  <si>
    <t>Постановление № 338</t>
  </si>
  <si>
    <t>Постановление № 184</t>
  </si>
  <si>
    <t>Протокол №2</t>
  </si>
  <si>
    <t>первоначально было принято постановлением № 339</t>
  </si>
  <si>
    <t>Постановление № 650</t>
  </si>
  <si>
    <t>перенесен по комис., договор уже заключен и перенесен на 2023, т.к. из-за погодных условий выполнить работы невозможно, разыгрывать эа не нужно</t>
  </si>
  <si>
    <t xml:space="preserve">Протокол №1 </t>
  </si>
  <si>
    <t>утвержден доп вид работ - фундамент</t>
  </si>
  <si>
    <t>20.06.2022 отозвали с аукциона (передано 06.06.2022) - эс, крышу, ск, т.к. денег нет</t>
  </si>
  <si>
    <t>постановление № 805</t>
  </si>
  <si>
    <t>поступил протокол от 16.06.2022 без ст-ти и отв лица с запросом документов</t>
  </si>
  <si>
    <t>Постановление № 485</t>
  </si>
  <si>
    <t>на эа направлено псд на эс, итп, после разработки псд направить на ЭА АИТП, ЭС</t>
  </si>
  <si>
    <t>поступил протокол с отказом от крыши в 2023 г., необходимо тех обследование/расторжение договоров на крышу и ск (переданы были 02.06.2022 г.)</t>
  </si>
  <si>
    <t>СЗ о выборе приоритетных работ / со слов куратора, приоритеный вид работ - крыша</t>
  </si>
  <si>
    <t>перенос 417-пп</t>
  </si>
  <si>
    <t>перенесен по комис., сз в стз о ст-ти работ</t>
  </si>
  <si>
    <t>комисс., сз в стз по ст-ти работ, перенос ТС с 2022 на 2023</t>
  </si>
  <si>
    <t xml:space="preserve">Протокол № 2 </t>
  </si>
  <si>
    <t>отказ от ТС в 2022, на 2023 утверждают ВО, СК</t>
  </si>
  <si>
    <t>единоличное решение</t>
  </si>
  <si>
    <t>перенос по комиссии, направить на ЭА после комиссии</t>
  </si>
  <si>
    <t>Постановление № 103</t>
  </si>
  <si>
    <t>приоритет - фасад</t>
  </si>
  <si>
    <t xml:space="preserve">перенос фасада по комиссии в 2023 г, сз в стз по ст-ти </t>
  </si>
  <si>
    <t>Постановление № 202-пп</t>
  </si>
  <si>
    <t>Постановление № 309-п</t>
  </si>
  <si>
    <t>Постановление № 237-п</t>
  </si>
  <si>
    <t>замена видов работ</t>
  </si>
  <si>
    <t>Постановление № 77-п</t>
  </si>
  <si>
    <t xml:space="preserve">Постановление № 93-п </t>
  </si>
  <si>
    <t>замена работ по постановлению</t>
  </si>
  <si>
    <t>постановление № 106</t>
  </si>
  <si>
    <t>постановлением утверждены доп виды работ - ХВС, ВО, сз в стз о стоимостях доп. Видов работ</t>
  </si>
  <si>
    <t>Постановление № 81</t>
  </si>
  <si>
    <t>Постановление № 82</t>
  </si>
  <si>
    <t xml:space="preserve">Постановление № 56 </t>
  </si>
  <si>
    <t>после разработки псд (итп) направить на ЭА ИТП / поступил протокол от 09.10.2022 № 2 с уточненными видами работ</t>
  </si>
  <si>
    <t>после разработки псд (итп) направить на ЭА ИТП</t>
  </si>
  <si>
    <t>доп.. работы</t>
  </si>
  <si>
    <t>на ЭС денег не хватает</t>
  </si>
  <si>
    <t>Постановление № 615</t>
  </si>
  <si>
    <t>Постановление № 172</t>
  </si>
  <si>
    <t>Постановление № 152о/д</t>
  </si>
  <si>
    <t>Постановление № 276</t>
  </si>
  <si>
    <t>Постановление № 966</t>
  </si>
  <si>
    <t>поступило постановлениее с измененние ГВС на ХВС, в постановлении не заголосован СК/написана сз в юр отдел об исключении ГВС/передан на ЭА хвс/написала в администрацию, чтобы добавили в постановление СК, т.к. на него уже заключен договор, если они не исправят постановление, необходимо исключить СК и написать СЗ Фонминской</t>
  </si>
  <si>
    <t>Постановление №736</t>
  </si>
  <si>
    <t>Постановление №737</t>
  </si>
  <si>
    <t>замена работ, доп. Работы</t>
  </si>
  <si>
    <t>в протоколе утвержден доп вид работы - благоустройство территории, направлена СЗ в СТЗ о ст-ти/работы по благоустр. Произвести невозможно, участок не оформлен</t>
  </si>
  <si>
    <t>прислали протокол со СК</t>
  </si>
  <si>
    <t>Распоряжение № 110</t>
  </si>
  <si>
    <t>доп виды работ (эс), передаем только эс и во</t>
  </si>
  <si>
    <t>поступил протокол № 1 от 13.05.2022 с заменой видов работ</t>
  </si>
  <si>
    <t>можно отправлять на ЭА</t>
  </si>
  <si>
    <t>денег на отмостку нет</t>
  </si>
  <si>
    <t>Постановление № 269</t>
  </si>
  <si>
    <t xml:space="preserve">Постановление № 218 </t>
  </si>
  <si>
    <t>Постановление № 678</t>
  </si>
  <si>
    <t>комиссия, перенос крыши, доп вид работы хвс на 2023/сз в стз по ст-ти</t>
  </si>
  <si>
    <t>Постановление № 901</t>
  </si>
  <si>
    <t>протокол №01</t>
  </si>
  <si>
    <t>протокол №03</t>
  </si>
  <si>
    <t>протокол №04</t>
  </si>
  <si>
    <t>протокол №02</t>
  </si>
  <si>
    <t>поступил нелегитимный протокол, с УК договорились о том, что переделывать его не будут, решение пусть остается по постановлению, т.к. виды работ совпадают, фасад все равно сделать невозможно, т.к. он не перенесен по 417-пп на 2023-2025</t>
  </si>
  <si>
    <t>Постановление № 460</t>
  </si>
  <si>
    <t>Постановление № 474</t>
  </si>
  <si>
    <t>Постановление № 516</t>
  </si>
  <si>
    <t>Постановление № 296</t>
  </si>
  <si>
    <t>Постановление № 408</t>
  </si>
  <si>
    <t>Постановление № 99</t>
  </si>
  <si>
    <t>Постановление № 718</t>
  </si>
  <si>
    <t>первоначально решени было принято постановлением № 718</t>
  </si>
  <si>
    <t>Постановление № 493</t>
  </si>
  <si>
    <t>постановление № 1075</t>
  </si>
  <si>
    <t>постановление № 1127</t>
  </si>
  <si>
    <t>Постановление № 95, Постановление № 188</t>
  </si>
  <si>
    <t>доп вид работы - отмостка/по фасаду акт воспреп. (был передан на эа 16.08.2022, отменен), подготовили проект протокола на ТО</t>
  </si>
  <si>
    <t>сз в стз о стоимости работ</t>
  </si>
  <si>
    <t>сз в стз по стоимости</t>
  </si>
  <si>
    <t xml:space="preserve">Поступил протокол № 1 от 22.02.22 на увеличение стоимости </t>
  </si>
  <si>
    <t>Постановление № 21-ПГ</t>
  </si>
  <si>
    <t>Протокол с доп видом работ (ТС) и доп взносом на 8,09 руб.</t>
  </si>
  <si>
    <t>Постановление № 262</t>
  </si>
  <si>
    <t xml:space="preserve">единоличное решение </t>
  </si>
  <si>
    <t>актуал 2023-2025, направляем на ЭА псд (крыша), саму крышу после разработки псд</t>
  </si>
  <si>
    <t>Распоряжение № 82</t>
  </si>
  <si>
    <t>Распоряжение № 83</t>
  </si>
  <si>
    <t>Постановление № 10</t>
  </si>
  <si>
    <t>Постановление № 46</t>
  </si>
  <si>
    <t>Постановление № 1392-п</t>
  </si>
  <si>
    <t>Постановление № 1328-п</t>
  </si>
  <si>
    <t>Постановление № 1342-п</t>
  </si>
  <si>
    <t>разыгрывали по постановлению № 1392-п/сз в стз о том, что собственники хотят крышу из проф. Листа</t>
  </si>
  <si>
    <t>Постановление № 523</t>
  </si>
  <si>
    <t>перенос</t>
  </si>
  <si>
    <t>Постановление № 257</t>
  </si>
  <si>
    <t>постановление № 257</t>
  </si>
  <si>
    <t>Постановление № 235</t>
  </si>
  <si>
    <t>Постановление № 323па</t>
  </si>
  <si>
    <t>отправили на то, после результатов обследования в 2024, 2025 году остальные виды работ ЭС, ВО, СК</t>
  </si>
  <si>
    <t>Протокол № 49/22</t>
  </si>
  <si>
    <t>направляем на ЭА только псд (тс, итп), фасад и ТС после расчета псд, если хватит денег</t>
  </si>
  <si>
    <t xml:space="preserve">Постановление № 542па </t>
  </si>
  <si>
    <t>Постановление № 542па</t>
  </si>
  <si>
    <t>Протокол № 48/22</t>
  </si>
  <si>
    <t>сумму по фасаду уменьшат</t>
  </si>
  <si>
    <t>Постановление № 419па</t>
  </si>
  <si>
    <t>постановление № 819па</t>
  </si>
  <si>
    <t>сз в стз стоимость крыши, комиссия</t>
  </si>
  <si>
    <t>Постановление № 511</t>
  </si>
  <si>
    <t>протокол № 3к/2022</t>
  </si>
  <si>
    <t>необходимо передать СЗ в стз о стоимости работ, протокол легитимный</t>
  </si>
  <si>
    <t>сз со стоимостями СЗ258СЗ/2023, на фасад денег нет, отмостка - ?</t>
  </si>
  <si>
    <t>протокол № 4</t>
  </si>
  <si>
    <t xml:space="preserve">Постановление № 2003 </t>
  </si>
  <si>
    <t>Постановление № 2002</t>
  </si>
  <si>
    <t>Постановление № 2004</t>
  </si>
  <si>
    <t>Постановление № 2005</t>
  </si>
  <si>
    <t>Постановление № 2006</t>
  </si>
  <si>
    <t xml:space="preserve">Постановление № 2009 </t>
  </si>
  <si>
    <t>Постановление № 2007</t>
  </si>
  <si>
    <t>Постановление № 2008</t>
  </si>
  <si>
    <t>Постановление № 1711</t>
  </si>
  <si>
    <t>протокол только на перенос</t>
  </si>
  <si>
    <t>нет денег на крышу</t>
  </si>
  <si>
    <t>распоряжение № 404-02-244/22</t>
  </si>
  <si>
    <t>можно передавать на эа</t>
  </si>
  <si>
    <t>доп вид работы - отмостка/можно передавать на ЭА, цены прставлены актуальные, МКД 2024 г.</t>
  </si>
  <si>
    <t>аукцион приостановлен, будет изменение адреса</t>
  </si>
  <si>
    <t>перенесен по комиссии, протокола нет</t>
  </si>
  <si>
    <t>делать ВО через проект</t>
  </si>
  <si>
    <t>сз в стз о стоимости доп видов работ/СЗ 3481СЗ, крыша 952 839,60</t>
  </si>
  <si>
    <t>передаем на ЭА крышу и ск, на остальные виды работ денег не хватит, сз в стз не нужна</t>
  </si>
  <si>
    <t>Постановление № 576</t>
  </si>
  <si>
    <t>Постановление № 598</t>
  </si>
  <si>
    <t xml:space="preserve">Постановление № 598 </t>
  </si>
  <si>
    <t>Постановление № 605</t>
  </si>
  <si>
    <t>Постановление № 130</t>
  </si>
  <si>
    <t>протокол только на перенос срока</t>
  </si>
  <si>
    <t>Постановление № 612</t>
  </si>
  <si>
    <t>протокол только на перенос (не утверждена ст-ть работ)/стоимость крыши (шифер) - 5 601 195,13 руб., ск - 84 017,92 СЗ от СТЗ 3303СЗ/2022</t>
  </si>
  <si>
    <t>постановление № 855</t>
  </si>
  <si>
    <t>Постановление № 743</t>
  </si>
  <si>
    <t>постановление № 284</t>
  </si>
  <si>
    <t>Постановление № 68-п</t>
  </si>
  <si>
    <t>Постановление № 2453-п</t>
  </si>
  <si>
    <t>Постановление № 2478-п</t>
  </si>
  <si>
    <t>перенесены все виды работ</t>
  </si>
  <si>
    <t>протокол № 11б/22</t>
  </si>
  <si>
    <t>протокол на перенос ЭС, СК на 2025 г., отказ от работ в 2023 г.</t>
  </si>
  <si>
    <t>единоличное решение на перенос, все виды работ</t>
  </si>
  <si>
    <t>протокол только на перенос, капремонт по нему сделать невозможно (не утверждена ст-ть), минусовой котел</t>
  </si>
  <si>
    <t>ПСД</t>
  </si>
  <si>
    <t>подвал</t>
  </si>
  <si>
    <t>крыша, СК</t>
  </si>
  <si>
    <t>фасад</t>
  </si>
  <si>
    <t>г. Иркутск, ул. Баррикад, д. 17А</t>
  </si>
  <si>
    <t>г. Иркутск, ул. Баррикад, д. 17А/1</t>
  </si>
  <si>
    <t>г. Иркутск, ул. Баррикад, д. 21/2</t>
  </si>
  <si>
    <t>ВО</t>
  </si>
  <si>
    <t>г. Иркутск, ул. Волгоградская, д. 53</t>
  </si>
  <si>
    <t>СК</t>
  </si>
  <si>
    <t>ЭС, СК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</si>
  <si>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</si>
  <si>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</si>
  <si>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</si>
  <si>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</si>
  <si>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</si>
  <si>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</si>
  <si>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</si>
  <si>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</si>
  <si>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</si>
  <si>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</si>
  <si>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</si>
  <si>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</si>
  <si>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</si>
  <si>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перенос срока по программе</t>
  </si>
  <si>
    <t>(воспрепятствование)Подпункт 6 пункта 2 Порядка</t>
  </si>
  <si>
    <t>(решение собственников поздний) Подпункт 4 пункта 2 Порядка</t>
  </si>
  <si>
    <t>(ранний) Подпункт 3 пункта 2 Порядка</t>
  </si>
  <si>
    <t>перенос по программе</t>
  </si>
  <si>
    <t>перенос в программе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</si>
  <si>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</si>
  <si>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</si>
  <si>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</si>
  <si>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</si>
  <si>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</si>
  <si>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</si>
  <si>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</si>
  <si>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</si>
  <si>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</si>
  <si>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</si>
  <si>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</si>
  <si>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</si>
  <si>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</si>
  <si>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</si>
  <si>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</si>
  <si>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</si>
  <si>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</si>
  <si>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</si>
  <si>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</si>
  <si>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</si>
  <si>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</si>
  <si>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</si>
  <si>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</si>
  <si>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</si>
  <si>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</si>
  <si>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</si>
  <si>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</si>
  <si>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</si>
  <si>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</si>
  <si>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</si>
  <si>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</si>
  <si>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</si>
  <si>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</si>
  <si>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</si>
  <si>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</si>
  <si>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</si>
  <si>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</si>
  <si>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</si>
  <si>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</si>
  <si>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</si>
  <si>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</si>
  <si>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</si>
  <si>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</si>
  <si>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</si>
  <si>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</si>
  <si>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</si>
  <si>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</si>
  <si>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</si>
  <si>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</si>
  <si>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</si>
  <si>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</si>
  <si>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</si>
  <si>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</si>
  <si>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</si>
  <si>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</si>
  <si>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</si>
  <si>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</si>
  <si>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</si>
  <si>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</si>
  <si>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</si>
  <si>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</si>
  <si>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</si>
  <si>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</si>
  <si>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</si>
  <si>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</si>
  <si>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</si>
  <si>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</si>
  <si>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</si>
  <si>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</si>
  <si>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</si>
  <si>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</si>
  <si>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</si>
  <si>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</si>
  <si>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</si>
  <si>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год по предложениям решениям</t>
  </si>
  <si>
    <t>рп. Мишелевка, Лесная ул., д. 13</t>
  </si>
  <si>
    <t>крыша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</si>
  <si>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</si>
  <si>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</si>
  <si>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</si>
  <si>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</si>
  <si>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</si>
  <si>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</si>
  <si>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фасад, СК</t>
  </si>
  <si>
    <t>ТС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</si>
  <si>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</si>
  <si>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</si>
  <si>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</si>
  <si>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</si>
  <si>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</si>
  <si>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</si>
  <si>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</si>
  <si>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</si>
  <si>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</si>
  <si>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</si>
  <si>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</si>
  <si>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</si>
  <si>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</si>
  <si>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</si>
  <si>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</si>
  <si>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</si>
  <si>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</si>
  <si>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</si>
  <si>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</si>
  <si>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</si>
  <si>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</si>
  <si>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</si>
  <si>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</si>
  <si>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</si>
  <si>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</si>
  <si>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</si>
  <si>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</si>
  <si>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</si>
  <si>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</si>
  <si>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</si>
  <si>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</si>
  <si>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</si>
  <si>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</si>
  <si>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</si>
  <si>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</si>
  <si>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</si>
  <si>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</si>
  <si>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</si>
  <si>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</si>
  <si>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</si>
  <si>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</si>
  <si>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</si>
  <si>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</si>
  <si>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</si>
  <si>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</si>
  <si>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</si>
  <si>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</si>
  <si>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</si>
  <si>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</si>
  <si>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</si>
  <si>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</si>
  <si>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</si>
  <si>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</si>
  <si>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</si>
  <si>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</si>
  <si>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</si>
  <si>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</si>
  <si>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</si>
  <si>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</si>
  <si>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</si>
  <si>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</si>
  <si>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</si>
  <si>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</si>
  <si>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</si>
  <si>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</si>
  <si>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</si>
  <si>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</si>
  <si>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</si>
  <si>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</si>
  <si>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</si>
  <si>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</si>
  <si>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</si>
  <si>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</si>
  <si>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</si>
  <si>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</si>
  <si>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</si>
  <si>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</si>
  <si>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</si>
  <si>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</si>
  <si>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</si>
  <si>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</si>
  <si>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</si>
  <si>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</si>
  <si>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</si>
  <si>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</si>
  <si>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</si>
  <si>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</si>
  <si>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</si>
  <si>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</si>
  <si>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</si>
  <si>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</si>
  <si>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</si>
  <si>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</si>
  <si>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</si>
  <si>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</si>
  <si>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</si>
  <si>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</si>
  <si>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</si>
  <si>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</si>
  <si>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</si>
  <si>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</si>
  <si>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</si>
  <si>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</si>
  <si>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</si>
  <si>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</si>
  <si>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</si>
  <si>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</si>
  <si>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</si>
  <si>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подвал, СК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</si>
  <si>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</si>
  <si>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</si>
  <si>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</si>
  <si>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</si>
  <si>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крыша, фасад, СК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</si>
  <si>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</si>
  <si>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</si>
  <si>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</si>
  <si>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</si>
  <si>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</si>
  <si>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</si>
  <si>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</si>
  <si>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</si>
  <si>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</si>
  <si>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ТО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</si>
  <si>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</si>
  <si>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</si>
  <si>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</si>
  <si>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</si>
  <si>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</si>
  <si>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</si>
  <si>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</si>
  <si>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</si>
  <si>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</si>
  <si>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</si>
  <si>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</si>
  <si>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</si>
  <si>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</si>
  <si>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лифт, ПСД, СК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</si>
  <si>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</si>
  <si>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</si>
  <si>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</si>
  <si>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</si>
  <si>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</si>
  <si>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</si>
  <si>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</si>
  <si>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</si>
  <si>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</si>
  <si>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</si>
  <si>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</si>
  <si>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</si>
  <si>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</si>
  <si>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</si>
  <si>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новые предложения</t>
  </si>
  <si>
    <t>по предложению</t>
  </si>
  <si>
    <t>новые предложения май</t>
  </si>
  <si>
    <t>г. Бодайбо, ул. Лыткинская, д. 52</t>
  </si>
  <si>
    <t>г. Иркутск, Амурский проезд., д. 10</t>
  </si>
  <si>
    <t>г. Иркутск, Рабочая ул., д. 12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</si>
  <si>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</si>
  <si>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</si>
  <si>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</si>
  <si>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</si>
  <si>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</si>
  <si>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</si>
  <si>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</si>
  <si>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</si>
  <si>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</si>
  <si>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ТЗ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</si>
  <si>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</si>
  <si>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</si>
  <si>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</si>
  <si>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</si>
  <si>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</si>
  <si>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</si>
  <si>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</si>
  <si>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</si>
  <si>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</si>
  <si>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</si>
  <si>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</si>
  <si>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</si>
  <si>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</si>
  <si>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</si>
  <si>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</si>
  <si>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</si>
  <si>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</si>
  <si>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</si>
  <si>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</si>
  <si>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</si>
  <si>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</si>
  <si>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</si>
  <si>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</si>
  <si>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</si>
  <si>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</si>
  <si>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</si>
  <si>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</si>
  <si>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</si>
  <si>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</si>
  <si>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</si>
  <si>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</si>
  <si>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</si>
  <si>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</si>
  <si>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</si>
  <si>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</si>
  <si>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</si>
  <si>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</si>
  <si>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</si>
  <si>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</si>
  <si>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</si>
  <si>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</si>
  <si>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</si>
  <si>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</si>
  <si>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</si>
  <si>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</si>
  <si>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</si>
  <si>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</si>
  <si>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</si>
  <si>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</si>
  <si>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</si>
  <si>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</si>
  <si>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</si>
  <si>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</si>
  <si>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</si>
  <si>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</si>
  <si>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</si>
  <si>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</si>
  <si>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</si>
  <si>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</si>
  <si>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</si>
  <si>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</si>
  <si>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ДА</t>
  </si>
  <si>
    <t>нет/да</t>
  </si>
  <si>
    <t>да</t>
  </si>
  <si>
    <t>Техзаказчик</t>
  </si>
  <si>
    <t>фонд</t>
  </si>
  <si>
    <t>25 год был</t>
  </si>
  <si>
    <t>в 24 и в 25</t>
  </si>
  <si>
    <t>23 год был</t>
  </si>
  <si>
    <t>11. Муниципальное образование "Аларский район"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</si>
  <si>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</si>
  <si>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</si>
  <si>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</si>
  <si>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</si>
  <si>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</si>
  <si>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</si>
  <si>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</si>
  <si>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</si>
  <si>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</si>
  <si>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</si>
  <si>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</si>
  <si>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</si>
  <si>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</si>
  <si>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</si>
  <si>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</si>
  <si>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</si>
  <si>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</si>
  <si>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</si>
  <si>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</si>
  <si>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</si>
  <si>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</si>
  <si>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</si>
  <si>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</si>
  <si>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</si>
  <si>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</si>
  <si>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</si>
  <si>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</si>
  <si>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</si>
  <si>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</si>
  <si>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</si>
  <si>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</si>
  <si>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</si>
  <si>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</si>
  <si>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</si>
  <si>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</si>
  <si>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</si>
  <si>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</si>
  <si>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</si>
  <si>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</si>
  <si>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</si>
  <si>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</si>
  <si>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</si>
  <si>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</si>
  <si>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</si>
  <si>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</si>
  <si>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</si>
  <si>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</si>
  <si>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</si>
  <si>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</si>
  <si>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</si>
  <si>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</si>
  <si>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</si>
  <si>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</si>
  <si>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</si>
  <si>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направлено предложение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</si>
  <si>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</si>
  <si>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</si>
  <si>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</si>
  <si>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</si>
  <si>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</si>
  <si>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</si>
  <si>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</si>
  <si>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</si>
  <si>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</si>
  <si>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</si>
  <si>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</si>
  <si>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</si>
  <si>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</si>
  <si>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</si>
  <si>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</si>
  <si>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</si>
  <si>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</si>
  <si>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</si>
  <si>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</si>
  <si>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</si>
  <si>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</si>
  <si>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</si>
  <si>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</si>
  <si>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</si>
  <si>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</si>
  <si>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</si>
  <si>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</si>
  <si>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</si>
  <si>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</si>
  <si>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</si>
  <si>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</si>
  <si>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</si>
  <si>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</si>
  <si>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</si>
  <si>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</si>
  <si>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</si>
  <si>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</si>
  <si>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</si>
  <si>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</si>
  <si>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Крыша, СК</t>
  </si>
  <si>
    <t>фасад, ТС, ГВС, ХВС, ВО</t>
  </si>
  <si>
    <t>псд</t>
  </si>
  <si>
    <t>г. Иркутск, Советская ул., д. 65</t>
  </si>
  <si>
    <t>крыша,ск</t>
  </si>
  <si>
    <t>направлены предложения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</si>
  <si>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</si>
  <si>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</si>
  <si>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</si>
  <si>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</si>
  <si>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</si>
  <si>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</si>
  <si>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</si>
  <si>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</si>
  <si>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</si>
  <si>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</si>
  <si>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</si>
  <si>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</si>
  <si>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</si>
  <si>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</si>
  <si>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</si>
  <si>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</si>
  <si>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</si>
  <si>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</si>
  <si>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</si>
  <si>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</si>
  <si>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</si>
  <si>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</si>
  <si>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</si>
  <si>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</si>
  <si>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</si>
  <si>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</si>
  <si>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</si>
  <si>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</si>
  <si>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</si>
  <si>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</si>
  <si>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</si>
  <si>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</si>
  <si>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</si>
  <si>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</si>
  <si>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сентярь 2023 г.</t>
  </si>
  <si>
    <t>г. Братск, жилрайон. Энергетик, ул. Приморская, д. 61</t>
  </si>
  <si>
    <t>после ТО фасад, СК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</si>
  <si>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</si>
  <si>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</si>
  <si>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</si>
  <si>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</si>
  <si>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</si>
  <si>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</si>
  <si>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</si>
  <si>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</si>
  <si>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</si>
  <si>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</si>
  <si>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</si>
  <si>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</si>
  <si>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</si>
  <si>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</si>
  <si>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</si>
  <si>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</si>
  <si>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</si>
  <si>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</si>
  <si>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</si>
  <si>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</si>
  <si>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</si>
  <si>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</si>
  <si>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</si>
  <si>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аукционный не состоялись</t>
  </si>
  <si>
    <t>псд остается в 23, на 24 переносится ТС</t>
  </si>
  <si>
    <t>установлена стоимости ПСД</t>
  </si>
  <si>
    <t>увеличение стоимости фасада, СК, принят доп взнос с января 2024 года</t>
  </si>
  <si>
    <t>установление стоимости ТО</t>
  </si>
  <si>
    <t>перенос подвала, СК</t>
  </si>
  <si>
    <r>
      <t xml:space="preserve">исключены </t>
    </r>
    <r>
      <rPr>
        <sz val="11"/>
        <color rgb="FFFF0000"/>
        <rFont val="Calibri"/>
        <family val="2"/>
        <charset val="204"/>
      </rPr>
      <t>ТС, ГВС, ХВС, ВО</t>
    </r>
  </si>
  <si>
    <t>согласно протоколу</t>
  </si>
  <si>
    <t>перенос из 2023 в 2024 г.</t>
  </si>
  <si>
    <t>г. Иркутск, ул. Розы Люксембург, д. 21</t>
  </si>
  <si>
    <t>Железобетонные</t>
  </si>
  <si>
    <t>перенос подвала, СК из 2023 в 2024</t>
  </si>
  <si>
    <t>1</t>
  </si>
  <si>
    <t>ТС не разыгрался аукцион, изменение стоимости</t>
  </si>
  <si>
    <t>изменение количества работ</t>
  </si>
  <si>
    <t>включен протоколом В ДП И КП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</si>
  <si>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</si>
  <si>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</si>
  <si>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</si>
  <si>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</si>
  <si>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</si>
  <si>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из 23 в 24 акты восприпятствования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</si>
  <si>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</si>
  <si>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</si>
  <si>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</si>
  <si>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</si>
  <si>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</si>
  <si>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</si>
  <si>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от 18.09.2023 № 58-613-мр</t>
  </si>
  <si>
    <t>комиссия 417-пп (ранний) Подпункт 3 пункта 2 Порядка</t>
  </si>
  <si>
    <t>г. Байкальск, мкр. Гагарина, д.34</t>
  </si>
  <si>
    <t>г. Байкальск, мкр. Гагарина, д. 35</t>
  </si>
  <si>
    <t>г. Байкальск, мкр. Гагарина, д. 36</t>
  </si>
  <si>
    <t>то</t>
  </si>
  <si>
    <t>лифт</t>
  </si>
  <si>
    <t>рп. Куйтун, ул. Писецкого, д. 7А</t>
  </si>
  <si>
    <t>Крупноблочные</t>
  </si>
  <si>
    <t>РК</t>
  </si>
  <si>
    <t>14. Муниципальное образование "Заларинский район"</t>
  </si>
  <si>
    <t>возможно аварийный по ТО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</si>
  <si>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</si>
  <si>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</si>
  <si>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</si>
  <si>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</si>
  <si>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</si>
  <si>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</si>
  <si>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</si>
  <si>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</si>
  <si>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</si>
  <si>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</si>
  <si>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(отсутствие необходимости проведение ремонта) Подпункт 5 пункта 2 Порядка</t>
  </si>
  <si>
    <t>крыша, ТО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</si>
  <si>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</si>
  <si>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</si>
  <si>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</si>
  <si>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</si>
  <si>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</si>
  <si>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</si>
  <si>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</si>
  <si>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</si>
  <si>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</si>
  <si>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</si>
  <si>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</si>
  <si>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То</t>
  </si>
  <si>
    <t>г. Железногорск-Илимский, 7-й кв-л., д. 5</t>
  </si>
  <si>
    <t>г. Железногорск-Илимский, 8-й кв-л., д. 11</t>
  </si>
  <si>
    <t>крыша, фасад, ЭС, ТС, подвал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</si>
  <si>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</si>
  <si>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</si>
  <si>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</si>
  <si>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</si>
  <si>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исключен из КП (распоряжение МИНЖКХ от 10.10.2023 № 58-645-мр) перенос на 2029-2031</t>
  </si>
  <si>
    <t>УСОЛЬСКИЙ ТЗ</t>
  </si>
  <si>
    <t>Л.С.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</si>
  <si>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</si>
  <si>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</si>
  <si>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</si>
  <si>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</si>
  <si>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</si>
  <si>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</si>
  <si>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лифт, ЭС, подвал, фасад</t>
  </si>
  <si>
    <t>г. Шелехов, 6-й кв-л., д. 4</t>
  </si>
  <si>
    <t>акт восприпятствования газ, СК</t>
  </si>
  <si>
    <t xml:space="preserve"> рп. Култук, ул. Депутатская, д. 4</t>
  </si>
  <si>
    <t>по протоколу ПСД, фундамент, ТС</t>
  </si>
  <si>
    <t>изменение стоимости</t>
  </si>
  <si>
    <t>изменение стоимости ТС, ХВС, ВО,СК</t>
  </si>
  <si>
    <t>по протоколу подвал, СК</t>
  </si>
  <si>
    <t>по протоколу, ЭС, ПСД, фасад, СК</t>
  </si>
  <si>
    <t>перенос газа из 23 в 25, акт восприпятствования</t>
  </si>
  <si>
    <t>на основании заключения из 23 в 2024 перенос Газа</t>
  </si>
  <si>
    <t>акт восприпятствования перенос ГВС из 23 в 24</t>
  </si>
  <si>
    <t>по протоколу перенос из 23 в 24 искл ХВС, ГВС выбор ПСД, ТС, СК</t>
  </si>
  <si>
    <t>г. Иркутск, ул. Байкальская, д. 178</t>
  </si>
  <si>
    <t>протокол ПСД, фасад, СК</t>
  </si>
  <si>
    <t>по протоколу искл ТС, вкл. Крышу,СК</t>
  </si>
  <si>
    <t>акт восприпятствования ВО, СК- ранее ремонт проводился в рамках текущего</t>
  </si>
  <si>
    <t>протокол собственников</t>
  </si>
  <si>
    <t>изменение собственников</t>
  </si>
  <si>
    <t>протокол собственников ТС,СК</t>
  </si>
  <si>
    <t>г. Ангарск, 89-й кв-л., д. 2</t>
  </si>
  <si>
    <t>по акту восприпятствования перенос ТС, СК из 23 в 24</t>
  </si>
  <si>
    <t>протокол, акт восприпятствования</t>
  </si>
  <si>
    <r>
      <t xml:space="preserve">перенос ГАЗА из 23 в 24 г. на основании акта восприпятствования, вкл. </t>
    </r>
    <r>
      <rPr>
        <sz val="11"/>
        <color rgb="FF92D050"/>
        <rFont val="Calibri"/>
        <family val="2"/>
        <charset val="204"/>
      </rPr>
      <t>ПСД, ЭС, ФАСАД, СК</t>
    </r>
  </si>
  <si>
    <t>г. Иркутск, ул. Лыткина, д. 27/6</t>
  </si>
  <si>
    <t>г. Иркутск, Франк-Каменецкого ул., д. 30</t>
  </si>
  <si>
    <t>перенос из 23 в 25 подвал по протоколу</t>
  </si>
  <si>
    <t>акт воспр из 23 в 2024 перенос Газа</t>
  </si>
  <si>
    <t>акт воспр из 23 в 2024 перенос ТС, ТП</t>
  </si>
  <si>
    <t>в связи с планируемой организацией кап. Ремонта (исключен из договора по причине приостановки- В связи с увеличением объёмов работ)</t>
  </si>
  <si>
    <t>по протоколу исключается подвал</t>
  </si>
  <si>
    <r>
      <t xml:space="preserve">по протоколу исключается </t>
    </r>
    <r>
      <rPr>
        <sz val="11"/>
        <color rgb="FFFF0000"/>
        <rFont val="Calibri"/>
        <family val="2"/>
        <charset val="204"/>
      </rPr>
      <t>подвал</t>
    </r>
  </si>
  <si>
    <t>по протоколу исключается подвал, ВО</t>
  </si>
  <si>
    <t>по предложение</t>
  </si>
  <si>
    <t>исключен фасад, СК, перенос на 24 год ПСД- протокол</t>
  </si>
  <si>
    <t>ЭС, ПСД, СК протокол</t>
  </si>
  <si>
    <t>ПСД на фасад протокол</t>
  </si>
  <si>
    <t>исключили фасад, ск из 2023 г. в 2024 г. ПСД протокол</t>
  </si>
  <si>
    <t>включен по протокол ЭС, СК</t>
  </si>
  <si>
    <t>рп. Култук, ул. Депутатская, д. 4</t>
  </si>
  <si>
    <t>по протоколу крыша, СК</t>
  </si>
  <si>
    <t>г. Иркутск, ул. Зверева, д. 27</t>
  </si>
  <si>
    <t>рп. Залари, Российская ул., д. 6</t>
  </si>
  <si>
    <t>по протоколу фасад, СК</t>
  </si>
  <si>
    <t>г. Байкальск, Гагарина мкр., д. 6</t>
  </si>
  <si>
    <t>г. Байкальск, мкр. Южный, 4-й кв-л., д. 19</t>
  </si>
  <si>
    <t>по протоколу ТО</t>
  </si>
  <si>
    <t xml:space="preserve">Включены в период 2024 года в соответствии с краткосрочным планом администрации города Усолье-Сибирское </t>
  </si>
  <si>
    <t xml:space="preserve">Включены в период 2023 года в соответствии с краткосрочным планом администрации города Усолье-Сибирское </t>
  </si>
  <si>
    <t>акт воспр из 23 в 24 ХВС</t>
  </si>
  <si>
    <t>г. Иркутск, Полярная ул., д. 78 (ОКН) (исключен из РП)</t>
  </si>
  <si>
    <t>благоустройство</t>
  </si>
  <si>
    <t>неблагоприятные условия</t>
  </si>
  <si>
    <t>ГАЗ</t>
  </si>
  <si>
    <t>благоустройство, фасад</t>
  </si>
  <si>
    <t>ГАЗ,благоустройство</t>
  </si>
  <si>
    <t>ХВС</t>
  </si>
  <si>
    <t>исключенные</t>
  </si>
  <si>
    <t>после ПСД СМР-ФАСАД,СК</t>
  </si>
  <si>
    <t>на основании акта воспр из 23 в 2024 перенос Газа</t>
  </si>
  <si>
    <t>перенос на основании протокола из 23 в 24 гг. фасад, СК</t>
  </si>
  <si>
    <t>неуспели аукцион провести акт воспр Газ</t>
  </si>
  <si>
    <t>Год в КП</t>
  </si>
  <si>
    <t>г. Шелехов, 18-й кв-л., д. 21 (исключен из РП)</t>
  </si>
  <si>
    <t>аварийный (пост. от 31.10.2023 № 786па)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</si>
  <si>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</si>
  <si>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</si>
  <si>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аварийный (пост. от 26.10.2023 № 3070)</t>
  </si>
  <si>
    <t>аварийный (пост. от 26.10.2023 № 3074)</t>
  </si>
  <si>
    <t>аварийный (пост. от 26.10.2023 № 3073)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</si>
  <si>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</si>
  <si>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</si>
  <si>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аварийный (пост. от 02.11.2023 № 3189)</t>
  </si>
  <si>
    <t>г. Братск, жилрайон Падун, В.Синицы ул., д. 2 (исключен из РП)</t>
  </si>
  <si>
    <t>аварийный (пост. от 02.11.2023 № 3188)</t>
  </si>
  <si>
    <t>после ПСД, фасад, СК</t>
  </si>
  <si>
    <t>распоряжение адм</t>
  </si>
  <si>
    <t>ПСД, ВО,СК</t>
  </si>
  <si>
    <t>СТОИМОСТЬ ЭС после ПСД</t>
  </si>
  <si>
    <t>изменилась стоимость крыши, СК</t>
  </si>
  <si>
    <t>г. Иркутск, ул. Лермонтова, д. 323А</t>
  </si>
  <si>
    <t>Понельный</t>
  </si>
  <si>
    <t>работы включены протоколом</t>
  </si>
  <si>
    <t>ФАСАД, ТС, ЭС, ПСД(ТС, ЭС), СК</t>
  </si>
  <si>
    <t>почему нет ПСД????!!!</t>
  </si>
  <si>
    <t>по протоколу ЭС, СК</t>
  </si>
  <si>
    <t>искл благоустройство, акт восприпятствования</t>
  </si>
  <si>
    <t>г. Шелехов, кв. 5, д. 24</t>
  </si>
  <si>
    <t>вкл. Протоколом</t>
  </si>
  <si>
    <t>фасад, ВО. СК</t>
  </si>
  <si>
    <t>г. Байкальск, кв-л 4, д. 22</t>
  </si>
  <si>
    <t>г. Бирюсинск, ул. Советская, д. 7</t>
  </si>
  <si>
    <t>ст-ть подвал</t>
  </si>
  <si>
    <t>искл КРЫШЫ на 2041</t>
  </si>
  <si>
    <t>внести в РП</t>
  </si>
  <si>
    <t>г. Иркутск, Рабоче-крестьянская ул., д. 3</t>
  </si>
  <si>
    <t>добавить ПСД в 2024 г.</t>
  </si>
  <si>
    <t>не хватает денег на ТС, указан остаток фонда</t>
  </si>
  <si>
    <t>ПСД на крышу</t>
  </si>
  <si>
    <t xml:space="preserve">                                                                 </t>
  </si>
  <si>
    <t>акт восприпятствования</t>
  </si>
  <si>
    <t>перенос ЭС,СК</t>
  </si>
  <si>
    <t>перенос ТС, СК</t>
  </si>
  <si>
    <t>перенос ТС, ГВС, СК</t>
  </si>
  <si>
    <t>перенос фасада, СК</t>
  </si>
  <si>
    <t>г. Байкальск, мкр. Южный, 2-й кв-л., д. 52</t>
  </si>
  <si>
    <t>искл ГВС</t>
  </si>
  <si>
    <t>акт восприпятствования ТС(в связи с отопительным сезоном) из 23 в 24 г.</t>
  </si>
  <si>
    <t>изм виды работ</t>
  </si>
  <si>
    <t>искл ВО</t>
  </si>
  <si>
    <t>!!!!!</t>
  </si>
  <si>
    <t>СТОИМОСТЬ РАБОТЫ ВЫШЕ ФОНДА!!!!!!!!!!!!!!!!!!!!!!!!!!!!!!!!!!!!!!!!!!!!!!!!!!!!!!!!!!!!!!!!!!!!!!!!!!!!!!!!!!!!!!!!!!!!!!!!!!!!!!!!!</t>
  </si>
  <si>
    <t>!!!!!КАК ОБОСНОВАТЬ ИМЕННО ИСКЛЮЧЕНИЕ, А НЕ ПЕРЕНОС!!!!!!!!!!!!!!!!!!!!!!!!!!!!!!!!!!!!!!!</t>
  </si>
  <si>
    <t>планируемое проведение кап. Ремонта</t>
  </si>
  <si>
    <t>ТС, ЭС, ХВС, ВО, СК</t>
  </si>
  <si>
    <t>крыша,СК</t>
  </si>
  <si>
    <t>Подвал</t>
  </si>
  <si>
    <t>г. Бирюсинск, ул. Горького, д. 13</t>
  </si>
  <si>
    <t>г. Бирюсинск, ул. Горького, д. 15</t>
  </si>
  <si>
    <t>фасад, подвал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</si>
  <si>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</si>
  <si>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</si>
  <si>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</si>
  <si>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</si>
  <si>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</si>
  <si>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</si>
  <si>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фасад, ВО</t>
  </si>
  <si>
    <t>г. Бирюсинск, Крупской ул., д. 47</t>
  </si>
  <si>
    <t>Блочные</t>
  </si>
  <si>
    <t>г. Иркутск, ул. Декабрьских Событий, д. 105в</t>
  </si>
  <si>
    <t>вкл. Протокол</t>
  </si>
  <si>
    <t>стоимость</t>
  </si>
  <si>
    <t>ГВС, ХВС, ТС, ВО, СК</t>
  </si>
  <si>
    <t>г. Иркутск, ул. Сибирских Партизан, д. 4</t>
  </si>
  <si>
    <t>ТС,СК</t>
  </si>
  <si>
    <t>после ПСД - ЭС,СК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</si>
  <si>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</si>
  <si>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</si>
  <si>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</si>
  <si>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стоимость ПСД(ЭС, лифт),лифт, фасад, подвал, СК</t>
  </si>
  <si>
    <t>акт восприпятствования не допуск в квартиры</t>
  </si>
  <si>
    <t>на исключение в связи с признанием МКД аварийным</t>
  </si>
  <si>
    <t>постановление о признании многоквартирного дома аварийным и подлежащим сносу от 30.11.2023 №234-п</t>
  </si>
  <si>
    <t>акт восприпятствования - ДОГОВОР продлили на 2024 г.!!!</t>
  </si>
  <si>
    <t>искл ТС, ГВС, ВО</t>
  </si>
  <si>
    <t>разработка ПСД не целесообразна в связи с аварийным состоянием</t>
  </si>
  <si>
    <t>акт воспр-перенос ТС,ВО,СК</t>
  </si>
  <si>
    <t>стоимость перевышает остаток фонда</t>
  </si>
  <si>
    <t>ПСД на тс</t>
  </si>
  <si>
    <t>не выбрали ТО</t>
  </si>
  <si>
    <t>Продолжение проведения капитального ремонта</t>
  </si>
  <si>
    <t>исключен ТС, ГВС, ВО согласно ату воспр-ия</t>
  </si>
  <si>
    <t>417-пп</t>
  </si>
  <si>
    <t>по протоколу ТС,ВО</t>
  </si>
  <si>
    <t>в связи с планируемым проведением капитального ремонта в 2024 г.</t>
  </si>
  <si>
    <t>протокол ФАСАД</t>
  </si>
  <si>
    <t>после ПСД - ЭС, фасад, СК</t>
  </si>
  <si>
    <t>после ПСД, КРЫША, СК</t>
  </si>
  <si>
    <t>стоимость крыша, СК</t>
  </si>
  <si>
    <t>стоимость ПСД (ЭС,ТС), крыша, подвал, СК</t>
  </si>
  <si>
    <t>искл фасад, СК , вкл. ТО</t>
  </si>
  <si>
    <t>ТС, ХВС, ГВС, ВО, СК, не выбрали фасад</t>
  </si>
  <si>
    <t>перенос ТС, ХВС, ВО, СК, ГВС ИСКЛ ИЗ-ЗА ОТСУТСТВИЯ В ТЕХ ХАР</t>
  </si>
  <si>
    <t>ТО, фасад, ГВС, ХВС, ТС, ПСД(ЭС), СК</t>
  </si>
  <si>
    <t>ЭС, ТС,СК, выбрали ТО</t>
  </si>
  <si>
    <t>ЭС, крыша,СК</t>
  </si>
  <si>
    <t>смена работы ТС на крышу, СК</t>
  </si>
  <si>
    <t>акт воспр</t>
  </si>
  <si>
    <t>продолжение работ после ПСД</t>
  </si>
  <si>
    <t>г. Слюдянка, ул. Героя Ивана Тонконог, д. 31 (ОКН)</t>
  </si>
  <si>
    <t>г. Иркутск, Пролетарская ул., д. 4а (ОКН)</t>
  </si>
  <si>
    <t>перенос фасада в связи с сезонностью</t>
  </si>
  <si>
    <t>ГВС</t>
  </si>
  <si>
    <t xml:space="preserve">вентиляция
</t>
  </si>
  <si>
    <t>г. Усть-Илимск, Белградская ул., д. 17</t>
  </si>
  <si>
    <t>1992</t>
  </si>
  <si>
    <t>10</t>
  </si>
  <si>
    <t>в связи с планируемым ремонтом из 2024 в 2025</t>
  </si>
  <si>
    <t>12.7. Ушаковское муниципальное образование</t>
  </si>
  <si>
    <t>ФАКТ</t>
  </si>
  <si>
    <t>БИГ ПЛАН</t>
  </si>
  <si>
    <t>направлен 07.12.2023</t>
  </si>
  <si>
    <t>фундамент</t>
  </si>
  <si>
    <t>от 29.09.2023</t>
  </si>
  <si>
    <t>редакция от 13.12.2023</t>
  </si>
  <si>
    <t>долг 2022</t>
  </si>
  <si>
    <t>факт</t>
  </si>
  <si>
    <t>СК общий</t>
  </si>
  <si>
    <t>СК фасад</t>
  </si>
  <si>
    <t>план</t>
  </si>
  <si>
    <t>г. Усть-Илимск, Георгия Димитрова ул., д. 20</t>
  </si>
  <si>
    <t>г. Усть-Илимск, Мира пр-кт., д. 17</t>
  </si>
  <si>
    <t>г. Усть-Илимск, Проспект Мира ул., д. 19</t>
  </si>
  <si>
    <t>г. Усть-Илимск, Мира пр-кт., д. 21</t>
  </si>
  <si>
    <t>г. Усть-Илимск, Мира пр-кт., д. 23</t>
  </si>
  <si>
    <t>г. Усть-Илимск, Мира пр-кт., д. 25</t>
  </si>
  <si>
    <t>вентиляция</t>
  </si>
  <si>
    <t>СК вент</t>
  </si>
  <si>
    <t>факт общий</t>
  </si>
  <si>
    <t>Кол-во работ</t>
  </si>
  <si>
    <t>Сумма запланированных работ</t>
  </si>
  <si>
    <t>лифт/314 шт.</t>
  </si>
  <si>
    <t>экспертиза</t>
  </si>
  <si>
    <t>рп. Магистральный, 1-й мкр., д. 12</t>
  </si>
  <si>
    <t>п. Магистральный, ул. Комсомольская, д. 4</t>
  </si>
  <si>
    <t>1980</t>
  </si>
  <si>
    <t>1990</t>
  </si>
  <si>
    <t>г. Иркутск, ул. Академическая, д. 22 (СПЕЦСЧЕТ)</t>
  </si>
  <si>
    <t>1972</t>
  </si>
  <si>
    <t>4</t>
  </si>
  <si>
    <t>г. Иркутск, ул. Байкальская, д. 273А (СПЕЦСЧЕТ)</t>
  </si>
  <si>
    <t>г. Иркутск, Рябикова б-р., д. 38 (СПЕЦСЧЕТ)</t>
  </si>
  <si>
    <t>г. Иркутск, ул. Дальневосточная, д. 22/1 (СПЕЦСЧЕТ)</t>
  </si>
  <si>
    <t>г. Иркутск, ул. Дальневосточная, д. 22/2 (СПЕЦСЧЕТ)</t>
  </si>
  <si>
    <t>г. Иркутск, ул. Красных Мадьяр, д. 110 (СПЕЦСЧЕТ)</t>
  </si>
  <si>
    <t>г. Иркутск, ул. Лермонтова, д. 267/4 (СПЕЦСЧЕТ)</t>
  </si>
  <si>
    <t>г. Иркутск, ул. Лермонтова, д. 281/1 (СПЕЦСЧЕТ)</t>
  </si>
  <si>
    <t>г. Иркутск, ул. Лермонтова, д. 281/2 (СПЕЦСЧЕТ)</t>
  </si>
  <si>
    <t>г. Иркутск, ул. Лермонтова, д. 281/3 (СПЕЦСЧЕТ)</t>
  </si>
  <si>
    <t>г. Иркутск, Первомайский мкр., д. 26 (СПЕЦСЧЕТ)</t>
  </si>
  <si>
    <t>г. Иркутск, ул. Советская, д. 85 (СПЕЦСЧЕТ)</t>
  </si>
  <si>
    <t>г. Ангарск, 102-й кв-л., д. 1 (СЕРИЯ 1-335)</t>
  </si>
  <si>
    <t>г. Ангарск, 102-й кв-л., д. 2 (СЕРИЯ 1-335)</t>
  </si>
  <si>
    <t>г. Ангарск, 102-й кв-л., д. 3 (СЕРИЯ 1-335)</t>
  </si>
  <si>
    <t>г. Ангарск, 11-й мкр., д. 10 (СЕРИЯ 1-335)</t>
  </si>
  <si>
    <t>г. Ангарск, 11-й мкр., д. 12 (СЕРИЯ 1-335)</t>
  </si>
  <si>
    <t>г. Ангарск, 12-й мкр., д. 8 (СЕРИЯ 1-335)</t>
  </si>
  <si>
    <t>г. Ангарск, 13-й мкр., д. 10 (СЕРИЯ 1-335)</t>
  </si>
  <si>
    <t>г. Ангарск, 13-й мкр., д. 11 (СЕРИЯ 1-335)</t>
  </si>
  <si>
    <t>г. Ангарск, 13-й мкр., д. 3 (СЕРИЯ 1-335)</t>
  </si>
  <si>
    <t>г. Ангарск, 178-й кв-л., д. 1 (СЕРИЯ 1-335)</t>
  </si>
  <si>
    <t>г. Ангарск, 178-й кв-л., д. 14 (СЕРИЯ 1-335)</t>
  </si>
  <si>
    <t>г. Ангарск, 178-й кв-л., д. 8 (СЕРИЯ 1-335)</t>
  </si>
  <si>
    <t>г. Ангарск, 178-й кв-л., д. 9 (СЕРИЯ 1-335)</t>
  </si>
  <si>
    <t>г. Ангарск, 179-й кв-л., д. 11 (СЕРИЯ 1-335)</t>
  </si>
  <si>
    <t>г. Ангарск, 182-й кв-л., д. 13 (СЕРИЯ 1-335)</t>
  </si>
  <si>
    <t>г. Ангарск, 182-й кв-л., д. 6 (СЕРИЯ 1-335)</t>
  </si>
  <si>
    <t>г. Ангарск, 182-й кв-л., д. 9 (СЕРИЯ 1-335)</t>
  </si>
  <si>
    <t>г. Ангарск, 188-й кв-л., д. 17 (СЕРИЯ 1-335)</t>
  </si>
  <si>
    <t>г. Ангарск, 47-й кв-л., д. 3 (СЕРИЯ 1-335)</t>
  </si>
  <si>
    <t>г. Ангарск, 72-й кв-л., д. 13 (СЕРИЯ 1-335)</t>
  </si>
  <si>
    <t>г. Ангарск, 72-й кв-л., д. 2 (СЕРИЯ 1-335)</t>
  </si>
  <si>
    <t>г. Ангарск, 72-й кв-л., д. 4 (СЕРИЯ 1-335)</t>
  </si>
  <si>
    <t>г. Ангарск, 72-й кв-л., д. 6 (СЕРИЯ 1-335)</t>
  </si>
  <si>
    <t>г. Ангарск, 72-й кв-л., д. 7 (СЕРИЯ 1-335)</t>
  </si>
  <si>
    <t>г. Ангарск, 82-й кв-л., д. 9 (СЕРИЯ 1-335)</t>
  </si>
  <si>
    <t>г. Ангарск, 84-й кв-л., д. 13 (СЕРИЯ 1-335)</t>
  </si>
  <si>
    <t>г. Ангарск, 84-й кв-л., д. 15 (СЕРИЯ 1-335)</t>
  </si>
  <si>
    <t>г. Ангарск, 85-й кв-л., д. 11 (СЕРИЯ 1-335)</t>
  </si>
  <si>
    <t>г. Ангарск, 85-й кв-л., д. 13 (СЕРИЯ 1-335)</t>
  </si>
  <si>
    <t>г. Ангарск, 85-й кв-л., д. 19 (СЕРИЯ 1-335)</t>
  </si>
  <si>
    <t>г. Ангарск, 85-й кв-л., д. 22 (СЕРИЯ 1-335)</t>
  </si>
  <si>
    <t>г. Ангарск, 85-й кв-л., д. 3 (СЕРИЯ 1-335)</t>
  </si>
  <si>
    <t>г. Ангарск, 86-й кв-л., д. 16 (СЕРИЯ 1-335)</t>
  </si>
  <si>
    <t>г. Ангарск, 86-й кв-л., д. 3 (СЕРИЯ 1-335)</t>
  </si>
  <si>
    <t>г. Ангарск, 86-й кв-л., д. 5 (СЕРИЯ 1-335)</t>
  </si>
  <si>
    <t>г. Ангарск, 86-й кв-л., д. 8 (СЕРИЯ 1-335)</t>
  </si>
  <si>
    <t>г. Ангарск, 88-й кв-л., д. 11 (СЕРИЯ 1-335)</t>
  </si>
  <si>
    <t>г. Ангарск, 88-й кв-л., д. 15 (СЕРИЯ 1-335)</t>
  </si>
  <si>
    <t>г. Ангарск, 88-й кв-л., д. 18 (СЕРИЯ 1-335)</t>
  </si>
  <si>
    <t>г. Ангарск, 88-й кв-л., д. 19 (СЕРИЯ 1-335)</t>
  </si>
  <si>
    <t>г. Ангарск, 88-й кв-л., д. 22 (СЕРИЯ 1-335)</t>
  </si>
  <si>
    <t>г. Ангарск, 91-й кв-л., д. 1 (СЕРИЯ 1-335)</t>
  </si>
  <si>
    <t>г. Ангарск, 91-й кв-л., д. 11 (СЕРИЯ 1-335)</t>
  </si>
  <si>
    <t>г. Ангарск, 91-й кв-л., д. 14 (СЕРИЯ 1-335)</t>
  </si>
  <si>
    <t>г. Ангарск, 91-й кв-л., д. 16 (СЕРИЯ 1-335)</t>
  </si>
  <si>
    <t>г. Ангарск, 91-й кв-л., д. 3 (СЕРИЯ 1-335)</t>
  </si>
  <si>
    <t>г. Ангарск, 91-й кв-л., д. 4 (СЕРИЯ 1-335)</t>
  </si>
  <si>
    <t>г. Ангарск, 91-й кв-л., д. 5 (СЕРИЯ 1-335)</t>
  </si>
  <si>
    <t>г. Ангарск, 91-й кв-л., д. 7 (СЕРИЯ 1-335)</t>
  </si>
  <si>
    <t>г. Ангарск, 91-й кв-л., д. 8 (СЕРИЯ 1-335)</t>
  </si>
  <si>
    <t>г. Ангарск, 91-й кв-л., д. 9 (СЕРИЯ 1-335)</t>
  </si>
  <si>
    <t>г. Ангарск, 92-й кв-л., д. 13 (СЕРИЯ 1-335)</t>
  </si>
  <si>
    <t>г. Ангарск, 93-й кв-л., д. 1 (СЕРИЯ 1-335)</t>
  </si>
  <si>
    <t>г. Ангарск, 93-й кв-л., д. 10 (СЕРИЯ 1-335)</t>
  </si>
  <si>
    <t>г. Ангарск, 93-й кв-л., д. 16 (СЕРИЯ 1-335)</t>
  </si>
  <si>
    <t>г. Ангарск, 93-й кв-л., д. 17 (СЕРИЯ 1-335)</t>
  </si>
  <si>
    <t>г. Ангарск, 93-й кв-л., д. 18 (СЕРИЯ 1-335)</t>
  </si>
  <si>
    <t>г. Ангарск, 93-й кв-л., д. 19 (СЕРИЯ 1-335)</t>
  </si>
  <si>
    <t>г. Ангарск, 93-й кв-л., д. 2 (СЕРИЯ 1-335)</t>
  </si>
  <si>
    <t>г. Ангарск, 93-й кв-л., д. 21 (СЕРИЯ 1-335)</t>
  </si>
  <si>
    <t>г. Ангарск, 93-й кв-л., д. 22 (СЕРИЯ 1-335)</t>
  </si>
  <si>
    <t>г. Ангарск, 93-й кв-л., д. 26 (СЕРИЯ 1-335)</t>
  </si>
  <si>
    <t>г. Ангарск, 93-й кв-л., д. 27 (СЕРИЯ 1-335)</t>
  </si>
  <si>
    <t>г. Ангарск, 93-й кв-л., д. 28 (СЕРИЯ 1-335)</t>
  </si>
  <si>
    <t>г. Ангарск, 93-й кв-л., д. 29 (СЕРИЯ 1-335)</t>
  </si>
  <si>
    <t>г. Ангарск, 93-й кв-л., д. 3 (СЕРИЯ 1-335)</t>
  </si>
  <si>
    <t>г. Ангарск, 93-й кв-л., д. 31 (СЕРИЯ 1-335)</t>
  </si>
  <si>
    <t>г. Ангарск, 93-й кв-л., д. 32 (СЕРИЯ 1-335)</t>
  </si>
  <si>
    <t>г. Ангарск, 93-й кв-л., д. 33 (СЕРИЯ 1-335)</t>
  </si>
  <si>
    <t>г. Ангарск, 93-й кв-л., д. 4/4а (СЕРИЯ 1-335)</t>
  </si>
  <si>
    <t>г. Ангарск, 93-й кв-л., д. 5 (СЕРИЯ 1-335)</t>
  </si>
  <si>
    <t>г. Ангарск, 93-й кв-л., д. 6 (СЕРИЯ 1-335)</t>
  </si>
  <si>
    <t>г. Ангарск, 93-й кв-л., д. 7 (СЕРИЯ 1-335)</t>
  </si>
  <si>
    <t>г. Ангарск, 94-й кв-л., д. 16 (СЕРИЯ 1-335)</t>
  </si>
  <si>
    <t>г. Ангарск, 95-й кв-л., д. 10 (СЕРИЯ 1-335)</t>
  </si>
  <si>
    <t>г. Ангарск, 95-й кв-л., д. 7 (СЕРИЯ 1-335)</t>
  </si>
  <si>
    <t>г. Ангарск, 9-й мкр., д. 21 (СЕРИЯ 1-335)</t>
  </si>
  <si>
    <t>г. Ангарск, кв-л 189, д. 5 (СЕРИЯ 1-335)</t>
  </si>
  <si>
    <t>г. Ангарск, кв-л 72, д. 1 (СЕРИЯ 1-335)</t>
  </si>
  <si>
    <t>г. Ангарск, кв-л 85, д. 12 (СЕРИЯ 1-335)</t>
  </si>
  <si>
    <t>г. Ангарск, кв-л 88, д. 14 (СЕРИЯ 1-335)</t>
  </si>
  <si>
    <t>г. Ангарск, кв-л 88, д. 24 (СЕРИЯ 1-335)</t>
  </si>
  <si>
    <t>г. Ангарск, кв-л 92, д. 17 (СЕРИЯ 1-335)</t>
  </si>
  <si>
    <t>г. Ангарск, кв-л 92/93, д. 2 (СЕРИЯ 1-335)</t>
  </si>
  <si>
    <t>г. Зима, Ангарский мкр., д. 12 (СЕРИЯ 1-335)</t>
  </si>
  <si>
    <t>г. Зима, Ангарский мкр., д. 16 (СЕРИЯ 1-335)</t>
  </si>
  <si>
    <t>г. Зима, Ангарский мкр., д. 2 (СЕРИЯ 1-335)</t>
  </si>
  <si>
    <t>г. Зима, Ангарский мкр., д. 5 (СЕРИЯ 1-335)</t>
  </si>
  <si>
    <t>г. Зима, Ангарский мкр., д. 6 (СЕРИЯ 1-335)</t>
  </si>
  <si>
    <t>г. Иркутск, Байкальская ул., д. 157А (СЕРИЯ 1-335)</t>
  </si>
  <si>
    <t>г. Иркутск, Баумана ул., д. 208 (СЕРИЯ 1-335)</t>
  </si>
  <si>
    <t>г. Иркутск, Баумана ул., д. 214 (СЕРИЯ 1-335)</t>
  </si>
  <si>
    <t>г. Иркутск, Мира ул., д. 62 (СЕРИЯ 1-335)</t>
  </si>
  <si>
    <t>г. Иркутск, Мира ул., д. 82 (СЕРИЯ 1-335)</t>
  </si>
  <si>
    <t>г. Иркутск, Панфилова ул., д. 7 (СЕРИЯ 1-335)</t>
  </si>
  <si>
    <t>г. Иркутск, пер. Черемховский, д. 6Б (СЕРИЯ 1-335)</t>
  </si>
  <si>
    <t>г. Иркутск, Постышева б-р., д. 14 (СЕРИЯ 1-335)</t>
  </si>
  <si>
    <t>г. Иркутск, Постышева б-р., д. 16 (СЕРИЯ 1-335)</t>
  </si>
  <si>
    <t>г. Иркутск, Постышева б-р., д. 29А (СЕРИЯ 1-335)</t>
  </si>
  <si>
    <t>г. Иркутск, Постышева б-р., д. 3 (СЕРИЯ 1-335)</t>
  </si>
  <si>
    <t>г. Иркутск, Постышева б-р., д. 6А (СЕРИЯ 1-335)</t>
  </si>
  <si>
    <t>г. Иркутск, Постышева б-р., д. 8 (СЕРИЯ 1-335)</t>
  </si>
  <si>
    <t>г. Иркутск, Пржевальского ул., д. 36 (СЕРИЯ 1-335)</t>
  </si>
  <si>
    <t>г. Иркутск, Розы Люксембург ул., д. 313 (СЕРИЯ 1-335)</t>
  </si>
  <si>
    <t>г. Иркутск, Розы Люксембург ул., д. 315 (СЕРИЯ 1-335)</t>
  </si>
  <si>
    <t>г. Иркутск, Розы Люксембург ул., д. 325 (СЕРИЯ 1-335)</t>
  </si>
  <si>
    <t>г. Иркутск, Розы Люксембург ул., д. 329 (СЕРИЯ 1-335)</t>
  </si>
  <si>
    <t>г. Иркутск, Рябикова б-р., д. 15Б (СЕРИЯ 1-335)</t>
  </si>
  <si>
    <t>г. Иркутск, Рябикова б-р., д. 18 (СЕРИЯ 1-335)</t>
  </si>
  <si>
    <t>г. Иркутск, Рябикова б-р., д. 19 (СЕРИЯ 1-335)</t>
  </si>
  <si>
    <t>г. Иркутск, Рябикова б-р., д. 22 (СЕРИЯ 1-335)</t>
  </si>
  <si>
    <t>г. Иркутск, Рябикова б-р., д. 25 (СЕРИЯ 1-335)</t>
  </si>
  <si>
    <t>г. Иркутск, Рябикова б-р., д. 26 (СЕРИЯ 1-335)</t>
  </si>
  <si>
    <t>г. Иркутск, Рябикова б-р., д. 28 (СЕРИЯ 1-335)</t>
  </si>
  <si>
    <t>г. Иркутск, Рябикова б-р., д. 59 (СЕРИЯ 1-335)</t>
  </si>
  <si>
    <t>г. Иркутск, Рябикова б-р., д. 61 (СЕРИЯ 1-335)</t>
  </si>
  <si>
    <t>г. Иркутск, Сибирская ул., д. 38 (СЕРИЯ 1-335)</t>
  </si>
  <si>
    <t>г. Иркутск, Станиславского ул., д. 13 (СЕРИЯ 1-335)</t>
  </si>
  <si>
    <t>г. Иркутск, Станиславского ул., д. 15 (СЕРИЯ 1-335)</t>
  </si>
  <si>
    <t>г. Иркутск, Станиславского ул., д. 17 (СЕРИЯ 1-335)</t>
  </si>
  <si>
    <t>г. Иркутск, Станиславского ул., д. 3 (СЕРИЯ 1-335)</t>
  </si>
  <si>
    <t>г. Иркутск, Станиславского ул., д. 5 (СЕРИЯ 1-335)</t>
  </si>
  <si>
    <t>г. Иркутск, Станиславского ул., д. 7 (СЕРИЯ 1-335)</t>
  </si>
  <si>
    <t>г. Иркутск, Трудовая ул., д. 130 (СЕРИЯ 1-335)</t>
  </si>
  <si>
    <t>г. Иркутск, Трудовая ул., д. 132 (СЕРИЯ 1-335)</t>
  </si>
  <si>
    <t>г. Иркутск, Трудовая ул., д. 133 (СЕРИЯ 1-335)</t>
  </si>
  <si>
    <t>г. Иркутск, ул. Байкальская, д. 157 (СЕРИЯ 1-335)</t>
  </si>
  <si>
    <t>г. Иркутск, ул. Байкальская, д. 180 (СЕРИЯ 1-335)</t>
  </si>
  <si>
    <t>г. Иркутск, ул. Баумана, д. 170 (СЕРИЯ 1-335)</t>
  </si>
  <si>
    <t>г. Иркутск, ул. Коммунистическая, д. 74 (СЕРИЯ 1-335)</t>
  </si>
  <si>
    <t>г. Иркутск, ул. Розы Люксембург, д. 265 (СЕРИЯ 1-335)</t>
  </si>
  <si>
    <t>г. Иркутск, Юбилейный мкр., д. 1 (СЕРИЯ 1-335)</t>
  </si>
  <si>
    <t>г. Иркутск, Юбилейный мкр., д. 19 (СЕРИЯ 1-335)</t>
  </si>
  <si>
    <t>г. Иркутск, Юбилейный мкр., д. 20 (СЕРИЯ 1-335)</t>
  </si>
  <si>
    <t>г. Иркутск, Юбилейный мкр., д. 31 (СЕРИЯ 1-335)</t>
  </si>
  <si>
    <t>г. Иркутск, Юбилейный мкр., д. 52 (СЕРИЯ 1-335)</t>
  </si>
  <si>
    <t>г. Иркутск, Юбилейный мкр., д. 55 (СЕРИЯ 1-335)</t>
  </si>
  <si>
    <t>г. Иркутск, Юбилейный мкр., д. 56 (СЕРИЯ 1-335)</t>
  </si>
  <si>
    <t>г. Иркутск, Юбилейный мкр., д. 57 (СЕРИЯ 1-335)</t>
  </si>
  <si>
    <t>г. Иркутск, Юбилейный мкр., д. 61 (СЕРИЯ 1-335)</t>
  </si>
  <si>
    <t>г. Иркутск, Юбилейный мкр., д. 77 (СЕРИЯ 1-335)</t>
  </si>
  <si>
    <t>г. Тулун, Ленина ул., д. 128 (СЕРИЯ 1-335)</t>
  </si>
  <si>
    <t>г. Усолье-Сибирское, Интернациональная ул., д. 16 (СЕРИЯ 1-335)</t>
  </si>
  <si>
    <t>г. Усолье-Сибирское, Интернациональная ул., д. 30 (СЕРИЯ 1-335)</t>
  </si>
  <si>
    <t>г. Усолье-Сибирское, Комсомольский пр-кт., д. 10 (СЕРИЯ 1-335)</t>
  </si>
  <si>
    <t>г. Усолье-Сибирское, Комсомольский пр-кт., д. 4 (СЕРИЯ 1-335)</t>
  </si>
  <si>
    <t>г. Усолье-Сибирское, Комсомольский пр-кт., д. 6 (СЕРИЯ 1-335)</t>
  </si>
  <si>
    <t>г. Усолье-Сибирское, Комсомольский пр-кт., д. 67 (СЕРИЯ 1-335)</t>
  </si>
  <si>
    <t>г. Усолье-Сибирское, Комсомольский пр-кт., д. 91 (СЕРИЯ 1-335)</t>
  </si>
  <si>
    <t>г. Усолье-Сибирское, Комсомольский пр-кт., д. 93 (СЕРИЯ 1-335)</t>
  </si>
  <si>
    <t>г. Усолье-Сибирское, Коростова ул., д. 31 (СЕРИЯ 1-335)</t>
  </si>
  <si>
    <t>г. Усолье-Сибирское, Коростова ул., д. 33 (СЕРИЯ 1-335)</t>
  </si>
  <si>
    <t>г. Усолье-Сибирское, Куйбышева ул., д. 12 (СЕРИЯ 1-335)</t>
  </si>
  <si>
    <t>г. Усолье-Сибирское, Ленина ул., д. 91 (СЕРИЯ 1-335)</t>
  </si>
  <si>
    <t>г. Усолье-Сибирское, Серегина проезд., д. 20 (СЕРИЯ 1-335)</t>
  </si>
  <si>
    <t>г. Усолье-Сибирское, Серегина проезд., д. 22 (СЕРИЯ 1-335)</t>
  </si>
  <si>
    <t>г. Усолье-Сибирское, Серегина проезд., д. 24 (СЕРИЯ 1-335)</t>
  </si>
  <si>
    <t>г. Усолье-Сибирское, Серегина проезд., д. 5 (СЕРИЯ 1-335)</t>
  </si>
  <si>
    <t>г. Усолье-Сибирское, Серегина проезд., д. 7 (СЕРИЯ 1-335)</t>
  </si>
  <si>
    <t>г. Усолье-Сибирское, Сеченова ул., д. 21 (СЕРИЯ 1-335)</t>
  </si>
  <si>
    <t>г. Усолье-Сибирское, Толбухина ул., д. 11 (СЕРИЯ 1-335)</t>
  </si>
  <si>
    <t>г. Усолье-Сибирское, Толбухина ул., д. 46 (СЕРИЯ 1-335)</t>
  </si>
  <si>
    <t>г. Усолье-Сибирское, Толбухина ул., д. 9 (СЕРИЯ 1-335)</t>
  </si>
  <si>
    <t>г. Усолье-Сибирское, ул. Интернациональная, д. 48 (СЕРИЯ 1-335)</t>
  </si>
  <si>
    <t>г. Черемхово, Забойщика ул., д. 59 (СЕРИЯ 1-335)</t>
  </si>
  <si>
    <t>г. Черемхово, Шевченко ул., д. 41 (СЕРИЯ 1-335)</t>
  </si>
  <si>
    <t>г. Черемхово, Шевченко ул., д. 62 (СЕРИЯ 1-335)</t>
  </si>
  <si>
    <t>г. Бодайбо, Карла Либкнехта ул., д. 54 (СЕРИЯ 1-335)</t>
  </si>
  <si>
    <t>с. Пивовариха, Дачная ул., д. 1 (СЕРИЯ 1-335)</t>
  </si>
  <si>
    <t>рп. Тайтурка, Победы ул., д. 11 (СЕРИЯ 1-335)</t>
  </si>
  <si>
    <t>рп. Тайтурка, Победы ул., д. 9 (СЕРИЯ 1-335)</t>
  </si>
  <si>
    <t>г. Усть-Кут, Речников ул., д. 27А (СЕРИЯ 1-335)</t>
  </si>
  <si>
    <t>рп. Михайловка, 1-й кв-л., д. 19 (СЕРИЯ 1-335)</t>
  </si>
  <si>
    <t>рп. Михайловка, 1-й кв-л., д. 1А (СЕРИЯ 1-335)</t>
  </si>
  <si>
    <t>рп. Михайловка, 2-й кв-л., д. 29 (СЕРИЯ 1-335)</t>
  </si>
  <si>
    <t>рп. Михайловка, 2-й кв-л., д. 28 (СПЕЦСЧЕТ) (СЕРИЯ 1-335)</t>
  </si>
  <si>
    <t>рп. Чунский, Комарова ул., д. 2 (СЕРИЯ 1-335)</t>
  </si>
  <si>
    <t>рп. Чунский, Комарова ул., д. 4 (СЕРИЯ 1-335)</t>
  </si>
  <si>
    <t>рп. Лесогорск, Шастина ул., д. 33 (СЕРИЯ 1-335)</t>
  </si>
  <si>
    <t>г. Ангарск, кв-л 82, д. 7 (СЕРИЯ 1-335)</t>
  </si>
  <si>
    <t>г. Ангарск, кв-л 84, д. 14 (СЕРИЯ 1-335)</t>
  </si>
  <si>
    <t>г. Ангарск, кв-л 86, д. 40 (СЕРИЯ 1-335)</t>
  </si>
  <si>
    <t>г. Ангарск, кв-л 92, д. 5 (СЕРИЯ 1-335)</t>
  </si>
  <si>
    <t>г. Ангарск, кв-л 94, д. 15 (СЕРИЯ 1-335)</t>
  </si>
  <si>
    <t>г. Ангарск, 72-й кв-л., д. 16 (СЕРИЯ 1-335)</t>
  </si>
  <si>
    <t>г. Ангарск, 188-й кв-л., д. 7 (СЕРИЯ 1-335)</t>
  </si>
  <si>
    <t>г. Иркутск, Юбилейный мкр., д. 21 (СЕРИЯ 1-335)</t>
  </si>
  <si>
    <t>г. Иркутск, ул. Ярослава Гашека, д. 7 (СЕРИЯ 1-335)</t>
  </si>
  <si>
    <t>г. Иркутск, ул. Марата, д. 15/2 (СЕРИЯ 1-335)</t>
  </si>
  <si>
    <t>г. Иркутск, Тельмана ул., д. 185 (СЕРИЯ 1-335)</t>
  </si>
  <si>
    <t>г. Иркутск, Флюкова ул., д. 1 (СЕРИЯ 1-335)</t>
  </si>
  <si>
    <t>г. Иркутск, Баха ул., д. 2 (СЕРИЯ 1-335)</t>
  </si>
  <si>
    <t>г. Иркутск, Мира ул., д. 60 (СЕРИЯ 1-335)</t>
  </si>
  <si>
    <t>г. Иркутск, Мира ул., д. 84 (СЕРИЯ 1-335)</t>
  </si>
  <si>
    <t>г. Иркутск, Мира ул., д. 90 (СЕРИЯ 1-335)</t>
  </si>
  <si>
    <t>г. Иркутск, Мира ул., д. 90А (СЕРИЯ 1-335)</t>
  </si>
  <si>
    <t>г. Иркутск, Мира ул., д. 92 (СЕРИЯ 1-335)</t>
  </si>
  <si>
    <t>г. Иркутск, Советская ул., д. 74 (СЕРИЯ 1-335)</t>
  </si>
  <si>
    <t>г. Иркутск, Трилиссера ул., д. 107 (СЕРИЯ 1-335)</t>
  </si>
  <si>
    <t>г. Иркутск, Трилиссера ул., д. 69 (СЕРИЯ 1-335)</t>
  </si>
  <si>
    <t>г. Иркутск, Трилиссера ул., д. 85 (СЕРИЯ 1-335)</t>
  </si>
  <si>
    <t>г. Иркутск, Трудовая ул., д. 49 (СЕРИЯ 1-335)</t>
  </si>
  <si>
    <t>г. Иркутск, Юбилейный мкр., д. 62 (СЕРИЯ 1-335)</t>
  </si>
  <si>
    <t>г. Иркутск, Трилиссера ул., д. 101 (СЕРИЯ 1-335)</t>
  </si>
  <si>
    <t>г. Саянск, Юбилейный мкр., д. 7 (СЕРИЯ 1-335)</t>
  </si>
  <si>
    <t>г. Саянск, Юбилейный мкр., д. 9 (СЕРИЯ 1-335)</t>
  </si>
  <si>
    <t>г. Усолье-Сибирское, Серегина проезд., д. 6 (СЕРИЯ 1-335)</t>
  </si>
  <si>
    <t>г. Бодайбо, ул. Урицкого, д. 4 (СЕРИЯ 1-335)</t>
  </si>
  <si>
    <t>г. Бодайбо, Карла Либкнехта ул., д. 58 (СЕРИЯ 1-335)</t>
  </si>
  <si>
    <t>г. Бодайбо, Карла Либкнехта ул., д. 60 (СЕРИЯ 1-335)</t>
  </si>
  <si>
    <t>г. Бодайбо, Карла Либкнехта ул., д. 61 (СЕРИЯ 1-335)</t>
  </si>
  <si>
    <t>г. Бодайбо, Карла Либкнехта ул., д. 65 (СЕРИЯ 1-335)</t>
  </si>
  <si>
    <t>г. Бодайбо, Урицкого ул., д. 22 (СЕРИЯ 1-335)</t>
  </si>
  <si>
    <t>г. Бодайбо, Урицкого ул., д. 42 (СЕРИЯ 1-335)</t>
  </si>
  <si>
    <t>г. Усть-Кут, Халтурина ул., д. 56 (СЕРИЯ 1-335)</t>
  </si>
  <si>
    <t>г. Ангарск, 72-й кв-л., д. 8 (СЕРИЯ 1-335)</t>
  </si>
  <si>
    <t>г. Иркутск, Постышева б-р., д. 10 (СЕРИЯ 1-335)</t>
  </si>
  <si>
    <t>г. Иркутск, Розы Люксембург ул., д. 331 (СПЕЦСЧЕТ) (СЕРИЯ 1-335)</t>
  </si>
  <si>
    <t>г. Усолье-Сибирское, Комсомольский пр-т., д. 4 (СЕРИЯ 1-335)</t>
  </si>
  <si>
    <t>г. Усолье-Сибирское, Серегина проезд, д. 5 (СЕРИЯ 1-335)</t>
  </si>
  <si>
    <t>г. Усолье-Сибирское, Серегина проезд, д. 22 (СЕРИЯ 1-335)</t>
  </si>
  <si>
    <t>г. Усолье-Сибирское, Серегина проезд, д. 24 (СЕРИЯ 1-335)</t>
  </si>
  <si>
    <t>г. Усолье-Сибирское, Сеченова ул., д.21 (СЕРИЯ 1-335)</t>
  </si>
  <si>
    <t>г. Усолье-Сибирское, Толбухина ул., д.9  (СЕРИЯ 1-335)</t>
  </si>
  <si>
    <t>г. Усолье-Сибирское, Толбухина ул., д.11 (СЕРИЯ 1-335)</t>
  </si>
  <si>
    <t>г. Усолье-Сибирское, Толбухина ул., д.46 (СЕРИЯ 1-335)</t>
  </si>
  <si>
    <t>г. Усть-Кут, Речников ул., д. 51 (СЕРИЯ 1-335)</t>
  </si>
  <si>
    <t>рп. Михайловка, 2-й кв-л., д. 32 (СЕРИЯ 1-335)</t>
  </si>
  <si>
    <t>г. Иркутск, Юбилейный мкр., д. 56  (СЕРИЯ 1-335)</t>
  </si>
  <si>
    <t>г. Иркутск, Юбилейный мкр., д. 21  (СЕРИЯ 1-335)</t>
  </si>
  <si>
    <t>г. Иркутск, Постышева б-р., д. 3  (СЕРИЯ 1-335)</t>
  </si>
  <si>
    <t>г. Иркутск, Рябикова б-р., д. 25  (СЕРИЯ 1-335)</t>
  </si>
  <si>
    <t>г. Иркутск, Юбилейный мкр., д. 19  (СЕРИЯ 1-335)</t>
  </si>
  <si>
    <t>г. Иркутск, Юбилейный мкр., д. 52  (СЕРИЯ 1-335)</t>
  </si>
  <si>
    <t>г. Иркутск, Юбилейный мкр., д. 77  (СЕРИЯ 1-335)</t>
  </si>
  <si>
    <t>г. Иркутск, ул. Ярослава Гашека, д. 7  (СЕРИЯ 1-335)</t>
  </si>
  <si>
    <t>г. Иркутск, ул. Марата, д. 15/2  (СЕРИЯ 1-335)</t>
  </si>
  <si>
    <t>г. Иркутск, Мира ул., д. 62  (СЕРИЯ 1-335)</t>
  </si>
  <si>
    <t>г. Иркутск, Рябикова б-р., д. 61  (СЕРИЯ 1-335)</t>
  </si>
  <si>
    <t>г. Иркутск, Тельмана ул., д. 185  (СЕРИЯ 1-335)</t>
  </si>
  <si>
    <t>г. Иркутск, Трудовая ул., д. 132  (СЕРИЯ 1-335)</t>
  </si>
  <si>
    <t>г. Иркутск, Трудовая ул., д. 133  (СЕРИЯ 1-335)</t>
  </si>
  <si>
    <t>г. Иркутск, Мира ул., д. 82  (СЕРИЯ 1-335)</t>
  </si>
  <si>
    <t>г. Иркутск, Панфилова ул., д. 7  (СЕРИЯ 1-335)</t>
  </si>
  <si>
    <t>г. Иркутск, Баха ул., д. 2  (СЕРИЯ 1-335)</t>
  </si>
  <si>
    <t>г. Иркутск, Мира ул., д. 60  (СЕРИЯ 1-335)</t>
  </si>
  <si>
    <t>г. Иркутск, Мира ул., д. 84  (СЕРИЯ 1-335)</t>
  </si>
  <si>
    <t>г. Иркутск, Мира ул., д. 90  (СЕРИЯ 1-335)</t>
  </si>
  <si>
    <t>г. Иркутск, Мира ул., д. 90А  (СЕРИЯ 1-335)</t>
  </si>
  <si>
    <t>г. Иркутск, Мира ул., д. 92  (СЕРИЯ 1-335)</t>
  </si>
  <si>
    <t>г. Иркутск, Советская ул., д. 74  (СЕРИЯ 1-335)</t>
  </si>
  <si>
    <t>г. Иркутск, Трилиссера ул., д. 107  (СЕРИЯ 1-335)</t>
  </si>
  <si>
    <t>г. Иркутск, Трилиссера ул., д. 69  (СЕРИЯ 1-335)</t>
  </si>
  <si>
    <t>г. Иркутск, Трилиссера ул., д. 85  (СЕРИЯ 1-335)</t>
  </si>
  <si>
    <t>г. Иркутск, Трудовая ул., д. 49  (СЕРИЯ 1-335)</t>
  </si>
  <si>
    <t>г. Иркутск, Юбилейный мкр., д. 62  (СЕРИЯ 1-335)</t>
  </si>
  <si>
    <t>г. Иркутск, Постышева б-р., д. 16  (СЕРИЯ 1-335)</t>
  </si>
  <si>
    <t>г. Иркутск, Трилиссера ул., д. 101  (СЕРИЯ 1-335)</t>
  </si>
  <si>
    <t>г. Иркутск, Рябикова б-р., д. 28  (СЕРИЯ 1-335)</t>
  </si>
  <si>
    <t>г. Иркутск, Розы Люксембург ул., д. 313  (СЕРИЯ 1-335)</t>
  </si>
  <si>
    <t>г. Саянск, Юбилейный мкр., д. 7  (СЕРИЯ 1-335)</t>
  </si>
  <si>
    <t>г. Саянск, Юбилейный мкр., д. 9  (СЕРИЯ 1-335)</t>
  </si>
  <si>
    <t>г. Усолье-Сибирское, Комсомольский пр-кт., д. 6  (СЕРИЯ 1-335)</t>
  </si>
  <si>
    <t>г. Усолье-Сибирское, Комсомольский пр-кт., д. 10  (СЕРИЯ 1-335)</t>
  </si>
  <si>
    <t>г. Усолье-Сибирское, Комсомольский пр-кт., д. 67  (СЕРИЯ 1-335)</t>
  </si>
  <si>
    <t>г. Усолье-Сибирское, Куйбышева ул., д. 12  (СЕРИЯ 1-335)</t>
  </si>
  <si>
    <t>г. Усолье-Сибирское, Серегина проезд., д. 6  (СЕРИЯ 1-335)</t>
  </si>
  <si>
    <t>г. Усолье-Сибирское, ул. Интернациональная, д. 48  (СЕРИЯ 1-335)</t>
  </si>
  <si>
    <t>г. Черемхово, Шевченко ул., д. 41  (СЕРИЯ 1-335)</t>
  </si>
  <si>
    <t>г. Черемхово, Шевченко ул., д. 62  (СЕРИЯ 1-335)</t>
  </si>
  <si>
    <t>г. Бодайбо, ул. Урицкого, д. 4  (СЕРИЯ 1-335)</t>
  </si>
  <si>
    <t>г. Бодайбо, Карла Либкнехта ул., д. 58  (СЕРИЯ 1-335)</t>
  </si>
  <si>
    <t>г. Бодайбо, Карла Либкнехта ул., д. 60  (СЕРИЯ 1-335)</t>
  </si>
  <si>
    <t>г. Бодайбо, Карла Либкнехта ул., д. 61  (СЕРИЯ 1-335)</t>
  </si>
  <si>
    <t>г. Бодайбо, Карла Либкнехта ул., д. 65  (СЕРИЯ 1-335)</t>
  </si>
  <si>
    <t>г. Бодайбо, Урицкого ул., д. 22  (СЕРИЯ 1-335)</t>
  </si>
  <si>
    <t>г. Бодайбо, Урицкого ул., д. 42  (СЕРИЯ 1-335)</t>
  </si>
  <si>
    <t>г. Бодайбо, Карла Либкнехта ул., д. 54  (СЕРИЯ 1-335)</t>
  </si>
  <si>
    <t>г. Тайшет, Ленина ул., д. 258  (СЕРИЯ 1-335)</t>
  </si>
  <si>
    <t>г. Усть-Кут, Речников ул., д. 27А  (СЕРИЯ 1-335)</t>
  </si>
  <si>
    <t>г. Усть-Кут, Халтурина ул., д. 56  (СЕРИЯ 1-335)</t>
  </si>
  <si>
    <t>рп. Михайловка, 1-й кв-л., д. 1А  (СЕРИЯ 1-335)</t>
  </si>
  <si>
    <t>рп. Чунский, Комарова ул., д. 2  (СЕРИЯ 1-335)</t>
  </si>
  <si>
    <t>рп. Чунский, Комарова ул., д. 4  (СЕРИЯ 1-335)</t>
  </si>
  <si>
    <t>рп. Лесогорск, Шастина ул., д. 33  (СЕРИЯ 1-335)</t>
  </si>
  <si>
    <t>г. Ангарск, 72-й кв-л., д. 8  (СЕРИЯ 1-335)</t>
  </si>
  <si>
    <t>г. Ангарск, 72-й кв-л., д. 13  (СЕРИЯ 1-335)</t>
  </si>
  <si>
    <t>г. Иркутск, Рябикова б-р., д. 23 (СПЕЦСЧЕТ)  (СЕРИЯ 1-335)</t>
  </si>
  <si>
    <t>г. Усолье-Сибирское, Коростова ул., д. 31  (СЕРИЯ 1-335)</t>
  </si>
  <si>
    <t>г. Усолье-Сибирское, Коростова ул., д. 33  (СЕРИЯ 1-335)</t>
  </si>
  <si>
    <t>г. Усолье-Сибирское, Серегина проезд, д. 5  (СЕРИЯ 1-335)</t>
  </si>
  <si>
    <t>г. Усть-Кут, Речников ул., д. 51  (СЕРИЯ 1-335)</t>
  </si>
  <si>
    <t>рп. Михайловка, 2-й кв-л., д. 32  (СЕРИЯ 1-335)</t>
  </si>
  <si>
    <t>нет протокола и решения</t>
  </si>
  <si>
    <t>г. Иркутск, ул. Гоголя, д. 50</t>
  </si>
  <si>
    <t>г. Иркутск, Богдана Хмельницкого ул., д. 13  (ОКН) (исключен из РП)</t>
  </si>
  <si>
    <t>г. Иркутск, Богдана Хмельницкого ул., д. 16 (ОКН) (исключен из РП)</t>
  </si>
  <si>
    <t>г. Иркутск, Александра Невского ул., д. 3  (ОКН) (исключен из РП)</t>
  </si>
  <si>
    <t>г. Иркутск, Советская ул., д. 121а (ОКН) (исключен из РП)</t>
  </si>
  <si>
    <t>г. Иркутск, Советская ул., д. 123а (ОКН) (исключен из РП)</t>
  </si>
  <si>
    <t>рп. Средний, ул. ДОС, д. 1</t>
  </si>
  <si>
    <t>рп. Средний, ул. ДОС, д. 6</t>
  </si>
  <si>
    <t>рп. Средний, ул. ДОС, д. 7</t>
  </si>
  <si>
    <t>рп. Средний, ул. ДОС, д. 9</t>
  </si>
  <si>
    <t>рп. Средний, ул. ДОС, д. 10</t>
  </si>
  <si>
    <t>рп. Средний, ул. ДОС, д. 17</t>
  </si>
  <si>
    <t>рп. Средний, ул. ДОС, д. 20</t>
  </si>
  <si>
    <t>рп. Средний, ул. ДОС, д. 21</t>
  </si>
  <si>
    <t>рп. Средний, ул. ДОС, д. 23</t>
  </si>
  <si>
    <t>г. Иркутск, Пискунова ул., д. 130б</t>
  </si>
  <si>
    <t>г. Иркутск, ул. Литвинова, д. 9</t>
  </si>
  <si>
    <t>г. Иркутск, ул. Пушкина, д. 23</t>
  </si>
  <si>
    <t>г. Черемхово, Малый пер., д. 4</t>
  </si>
  <si>
    <t>г. Черемхово, Малый пер., д. 6</t>
  </si>
  <si>
    <t>г. Черемхово, ул. Чаплыгина, д. 8</t>
  </si>
  <si>
    <t>г. Черемхово, Орджоникидзе ул., д. 11</t>
  </si>
  <si>
    <t>г. Черемхово, Орджоникидзе ул., д. 14</t>
  </si>
  <si>
    <t>г. Черемхово, Орджоникидзе ул., д. 16</t>
  </si>
  <si>
    <t>г. Черемхово, Орджоникидзе ул., д. 18</t>
  </si>
  <si>
    <t>г. Черемхово, Орджоникидзе ул., д. 20</t>
  </si>
  <si>
    <t>г. Черемхово, Орджоникидзе ул., д. 23</t>
  </si>
  <si>
    <t>г. Черемхово, ул. Некрасова, д. 2</t>
  </si>
  <si>
    <t>г. Черемхово, ул. Некрасова, д. 3</t>
  </si>
  <si>
    <t>г. Черемхово, ул. Некрасова, д. 4</t>
  </si>
  <si>
    <t>г. Усть-Кут, ул. Кедровая, д. 21</t>
  </si>
  <si>
    <t>г. Иркутск, ул. Можайского, д. 3/2</t>
  </si>
  <si>
    <t>рп. Янталь, ул. Еловая, д. 3</t>
  </si>
  <si>
    <t>г. Усолье-Сибирское,  ул. Розы Люксембург, д. 13</t>
  </si>
  <si>
    <t>г. Усолье-Сибирское, ул. Розы Люксембург, д. 13</t>
  </si>
  <si>
    <t>г. Иркутск, Депутатская ул., д. 49А</t>
  </si>
  <si>
    <t>г. Иркутск, Маршала Жукова пр-кт., д. 13</t>
  </si>
  <si>
    <t>г. Черемхово, Безымянный пер., д. 3</t>
  </si>
  <si>
    <t>г. Черемхово, ул. Бердниковой, д. 12</t>
  </si>
  <si>
    <t>г. Черемхово, ул. Бердниковой, д. 18</t>
  </si>
  <si>
    <t>г. Черемхово, Малый пер., д. 1</t>
  </si>
  <si>
    <t>г. Зима, Ангарский мкр., д. 7</t>
  </si>
  <si>
    <t>г. Зима, Ангарский мкр., д. 11</t>
  </si>
  <si>
    <t>рп. Усть-Уда, ул. Горького, д. 18</t>
  </si>
  <si>
    <t>г. Иркутск, ул. Трилиссера, д. 115</t>
  </si>
  <si>
    <t>г. Железногорск-Илимский, ул. Радищева, д. 12</t>
  </si>
  <si>
    <t>г. Железногорск-Илимский, 6 кв-л., д. 5А</t>
  </si>
  <si>
    <t>г. Железногорск-Илимский, 1-й кв-л., д. 113</t>
  </si>
  <si>
    <t>г. Иркутск, Розы Люксембург ул., д. 231</t>
  </si>
  <si>
    <t>п. Усолье-7, ул. Лесная, д. 6</t>
  </si>
  <si>
    <t>п. Усолье-7, ул. Лесная, д. 7</t>
  </si>
  <si>
    <t>п. Усолье-7, ул. Лесная, д. 8</t>
  </si>
  <si>
    <t>п. Усолье-7, ул. Лесная, д. 9</t>
  </si>
  <si>
    <t>г. Иркутск,ул. Розы Люксембург, д. 231</t>
  </si>
  <si>
    <t>с. Оек, тер. автодор Оек-Ревякина-Усть-Ордынский, км. 4-й, д. 3/51</t>
  </si>
  <si>
    <t>с. Оек, тер. автодор Оек-Ревякина-Усть-Ордынский, км. 4-й, д. 3/41</t>
  </si>
  <si>
    <t>с. Оек, тер. автодор Оек-Ревякина-Усть-Ордынский, км. 4-й, д. 3/59</t>
  </si>
  <si>
    <t>г. Ангарск, 11-й мкр., д. 7а</t>
  </si>
  <si>
    <t>г. Ангарск, 94-й кв-л., д. 1</t>
  </si>
  <si>
    <t>г. Ангарск, 94-й кв-л., д. 3</t>
  </si>
  <si>
    <t>г. Ангарск, кв-л 81-й, д. 2</t>
  </si>
  <si>
    <t>п. Усолье-7, ул. Лесная, д. 10</t>
  </si>
  <si>
    <t>п. Усолье-7, ул. Лесная, д. 11</t>
  </si>
  <si>
    <t>п. Усолье-7, ул. Лесная, д. 12</t>
  </si>
  <si>
    <t>п. Усолье-7, ул. Лесная, д. 13</t>
  </si>
  <si>
    <t>рп Янталь, Энтузиастов ул., д. 6</t>
  </si>
  <si>
    <t>рп. Средний, ул. ДОС, д. 25</t>
  </si>
  <si>
    <t>рп. Средний, ул. ДОС, д. 33</t>
  </si>
  <si>
    <t>рп. Средний, ул. ДОС, д. 35</t>
  </si>
  <si>
    <t>рп. Средний, ул. ДОС, д. 37</t>
  </si>
  <si>
    <t>рп. Средний, ул. ДОС, д. 39</t>
  </si>
  <si>
    <t>рп. Средний, ул. ДОС, д. 26</t>
  </si>
  <si>
    <t>рп. Средний, ул. ДОС, д. 30</t>
  </si>
  <si>
    <t>рп. Средний, ул. ДОС, д. 32</t>
  </si>
  <si>
    <t>рп. Средний, ул. ДОС, д. 34</t>
  </si>
  <si>
    <t>рп. Средний, ул. ДОС, д. 36</t>
  </si>
  <si>
    <t>рп. Средний, ул. ДОС, д. 38</t>
  </si>
  <si>
    <t>г. Иркутск, Пулковский пер., д. 24А</t>
  </si>
  <si>
    <t>г. Усть-Илимск, ул. Генералова, д. 19</t>
  </si>
  <si>
    <t>г. Братск, жилрайон Центральный, Рябикова ул., д. 1</t>
  </si>
  <si>
    <t>г. Зима, ул. Лазо, д. 34А</t>
  </si>
  <si>
    <t>г. Зима, ул. Донская, д. 1</t>
  </si>
  <si>
    <t>г. Зима, ул. Трактовая, д. 27</t>
  </si>
  <si>
    <t>г. Зима, ул. Орджоникидзе, д. 49</t>
  </si>
  <si>
    <t>г. Зима, Ангарский мкр., д. 1</t>
  </si>
  <si>
    <t>г. Зима, Ангарский мкр., д. 9</t>
  </si>
  <si>
    <t>г. Зима, Ангарский мкр., д. 13</t>
  </si>
  <si>
    <t>г. Зима, Ангарский мкр., д. 15</t>
  </si>
  <si>
    <t>г. Братск, ж/р Гидростроитель, Гайнулина ул., д. 52</t>
  </si>
  <si>
    <t>г. Зима, ул. Клименко, д. 35</t>
  </si>
  <si>
    <t>г. Зима, ул. Куйбышева, д. 77</t>
  </si>
  <si>
    <t>г. Зима, ул. Куйбышева, д. 79</t>
  </si>
  <si>
    <t>г. Иркутск, ул. Степана Разина, д. 11/1</t>
  </si>
  <si>
    <t>г. Иркутск, ул. Ленина, д. 40</t>
  </si>
  <si>
    <t>г. Иркутск, Рабоче-Крестьянская ул., д. 3</t>
  </si>
  <si>
    <t>Крупнопанельный</t>
  </si>
  <si>
    <t>г. Братск, ж/р Гидростроитель, Заводская ул., д. 11а</t>
  </si>
  <si>
    <t>г. Иркутск, ул. Чайковского, д. 5</t>
  </si>
  <si>
    <t>рп. Маркова, Лесная ул., д. 1</t>
  </si>
  <si>
    <t>11.1 Маниловское муниципальное образование</t>
  </si>
  <si>
    <t>д. Маниловская, тер. Иркутск-45, ул. Молодежная, д. 10</t>
  </si>
  <si>
    <t>д. Маниловская, тер. Иркутск-45, ул. Юбилейная, д. 31</t>
  </si>
  <si>
    <t>д. Маниловская, тер. Иркутск-45, ул. Юбилейная, д. 32</t>
  </si>
  <si>
    <t>д. Маниловская, тер. Иркутск-45, ул. Юбилейная, д. 34</t>
  </si>
  <si>
    <t>д. Маниловская, тер. Иркутск-45, ул. Юбилейная, д. 36</t>
  </si>
  <si>
    <t>д. Маниловская, тер. Иркутск-45, ул. Юбилейная, д. 38</t>
  </si>
  <si>
    <t>г. Иркутск, Угольный проезд., д. 74</t>
  </si>
  <si>
    <t>г. Ангарск, 92-й кв-л., д. 6 (СЕРИЯ 1-335)</t>
  </si>
  <si>
    <t>г. Ангарск, 88-й кв-л., д. 25</t>
  </si>
  <si>
    <t>г. Иркутск, ул. Степана Разина, д. 26</t>
  </si>
  <si>
    <t>г. Иркутск, ул. Лермонтова, д. 263А</t>
  </si>
  <si>
    <t>Дома ТЗ</t>
  </si>
  <si>
    <t>РВР</t>
  </si>
  <si>
    <t>ФОНД ДОМА</t>
  </si>
  <si>
    <t>ОСТАТОК</t>
  </si>
  <si>
    <t>г. Иркутск, ул. Лермонтова, д. 327Б</t>
  </si>
  <si>
    <t>рп. Куйтун, ул. Киевская, д. 4А</t>
  </si>
  <si>
    <t>рп. Куйтун, ул. Киевская, д. 4А/1</t>
  </si>
  <si>
    <t>рп. Куйтун, ул. Киевская, д. 4А/2</t>
  </si>
  <si>
    <t xml:space="preserve">г. Черемхово, ул. Шевченко, д. 27 </t>
  </si>
  <si>
    <t>г. Черемхово, ул. Шевченко, д. 25</t>
  </si>
  <si>
    <t>г. Черемхово, ул. Шевченко, д. 16</t>
  </si>
  <si>
    <t>г. Черемхово, ул. Шевченко, д. 14</t>
  </si>
  <si>
    <t>г. Черемхово, ул. Шевченко, д. 29</t>
  </si>
  <si>
    <t>г. Черемхово, ул. Сибирских Партизан, д. 4</t>
  </si>
  <si>
    <t>г. Черемхово, ул. Сибирских Партизан, д. 2</t>
  </si>
  <si>
    <t>г. Черемхово, ул. Детская, д. 64</t>
  </si>
  <si>
    <t>г. Черемхово, пер. Ангарский, д. 10</t>
  </si>
  <si>
    <t>г. Черемхово, ул.2-я Стахановская, д. 11Б</t>
  </si>
  <si>
    <t>г. Черемхово, ул. Детская, д. 32</t>
  </si>
  <si>
    <t>г. Черемхово, ул. Шевченко, д. 16А</t>
  </si>
  <si>
    <t>13. Муниципальное образование "Боханский район"</t>
  </si>
  <si>
    <t>13.1 Муниципальное образование "Бохан"</t>
  </si>
  <si>
    <t>22.1. Байкальское  муниципальное образование</t>
  </si>
  <si>
    <t>22.2. Култукское муниципальное образование</t>
  </si>
  <si>
    <t>22.3. Слюдянское муниципальное образование</t>
  </si>
  <si>
    <t>25. Тайшетский муниципальный район</t>
  </si>
  <si>
    <t>г. Иркутск, ул. Лермонтова, д. 277</t>
  </si>
  <si>
    <t>д. Маниловская, тер. Иркутск-45, ул. Молодежная, д. 16</t>
  </si>
  <si>
    <t>д. Маниловская, тер. Иркутск-45, ул. Молодежная, д. 15</t>
  </si>
  <si>
    <t>д. Маниловская, тер. Иркутск-45, ул. Молодежная, д. 11</t>
  </si>
  <si>
    <t>рп. Средний, ул. ДОС, д. 22</t>
  </si>
  <si>
    <t>г. Черемхово, ул. Декабрьских Событий, д. 32/А</t>
  </si>
  <si>
    <t>г. Иркутск, ул. Декабрьских Событий, д. 85</t>
  </si>
  <si>
    <t>г. Слюдянка, ул. Парижской Коммуны, д. 86</t>
  </si>
  <si>
    <t>г. Иркутск, ул. Горького, д. 40</t>
  </si>
  <si>
    <t>г. Шелехов, кв-л. 7-й, д. 32</t>
  </si>
  <si>
    <t>г. Шелехов, кв-л. 7-й, д. 21</t>
  </si>
  <si>
    <t>г. Шелехов, кв-л. 6-й, д. 14</t>
  </si>
  <si>
    <t>г. Шелехов, кв-л. 6-й, д. 11</t>
  </si>
  <si>
    <t>г. Шелехов, кв-л. 6-й, д. 2</t>
  </si>
  <si>
    <t>с. Парфеново, ул. Молодежная, д. 2</t>
  </si>
  <si>
    <t>рп. Янталь, ул. Железнодорожная, д. 2</t>
  </si>
  <si>
    <t>рп. Янталь, ул. Железнодорожная, д. 1</t>
  </si>
  <si>
    <t>г. Усть-Кут, ул. Речников, д. 47</t>
  </si>
  <si>
    <t>г. Усть-Кут, ул. Кирова, д. 92</t>
  </si>
  <si>
    <t>п. Новомальтинск, 4-й кв-л., д. 4</t>
  </si>
  <si>
    <t>п. Новомальтинск, 4-й кв-л., д. 3</t>
  </si>
  <si>
    <t>п. Новомальтинск, 4-й кв-л., д. 2</t>
  </si>
  <si>
    <t>п. Новомальтинск, 4-й кв-л., д. 1</t>
  </si>
  <si>
    <t>п. Новомальтинск, 2-й кв-л., д. 15</t>
  </si>
  <si>
    <t>п. Новомальтинск, 1-й кв-л., д. 15</t>
  </si>
  <si>
    <t>п. Новомальтинск, 1-й кв-л., д. 14</t>
  </si>
  <si>
    <t>п. Новомальтинск, 1-й кв-л., д. 13</t>
  </si>
  <si>
    <t>г. Тайшет, ул. Транспортная, д. 35</t>
  </si>
  <si>
    <t>г. Тайшет, ул. Транспортная, д. 33</t>
  </si>
  <si>
    <t>г. Тайшет, ул. Тимирязева, д. 84</t>
  </si>
  <si>
    <t>г. Тайшет, ул. Ленина, д. 258</t>
  </si>
  <si>
    <t>г. Тайшет, ул. Гагарина, д. 125А</t>
  </si>
  <si>
    <t>г. Тайшет, ул. Гагарина, д. 96</t>
  </si>
  <si>
    <t>г. Тайшет, ул. 8 Марта, д. 5</t>
  </si>
  <si>
    <t>г. Бирюсинск, ул. Советская, д. 9</t>
  </si>
  <si>
    <t>г. Слюдянка, ул. Менделеева, д. 19</t>
  </si>
  <si>
    <t>г. Слюдянка, ул. Ленина, д. 26А</t>
  </si>
  <si>
    <t>г. Слюдянка, ул. Ленина, д. 16А</t>
  </si>
  <si>
    <t>г. Слюдянка, ул. Колхозная, д. 5</t>
  </si>
  <si>
    <t>г. Слюдянка, ул. Железнодорожная, д. 6</t>
  </si>
  <si>
    <t>г. Слюдянка, ул. Байкальская, д. 7</t>
  </si>
  <si>
    <t>г. Слюдянка, ул. Шахтерская, д. 22</t>
  </si>
  <si>
    <t>п. Новонукутский, ул. Ленина, д. 33</t>
  </si>
  <si>
    <t>г. Нижнеудинск, ул. Некрасова, д. 3</t>
  </si>
  <si>
    <t>г. Нижнеудинск, ул. Максима Горького, д. 6</t>
  </si>
  <si>
    <t>г. Нижнеудинск, ул. Краснопартизанская, д. 72</t>
  </si>
  <si>
    <t>г. Нижнеудинск, ул. Кирова, д. 2</t>
  </si>
  <si>
    <t>г. Нижнеудинск, ул. Кашика, д. 57</t>
  </si>
  <si>
    <t>г. Нижнеудинск, ул. Кашика, д. 43</t>
  </si>
  <si>
    <t>рп. Рудногорск, ул. Вокзальная, д. 1/14</t>
  </si>
  <si>
    <t>г. Железногорск-Илимский, 8-й кв-л., д. 28</t>
  </si>
  <si>
    <t>г. Железногорск-Илимский, 8-й кв-л., д. 2</t>
  </si>
  <si>
    <t>г. Железногорск-Илимский, 6-й кв-л., д. 17</t>
  </si>
  <si>
    <t>г. Железногорск-Илимский, 6-й кв-л., д. 6А</t>
  </si>
  <si>
    <t>г. Железногорск-Илимский, 3-й кв-л., д. 21</t>
  </si>
  <si>
    <t>рп. Куйтун, ул. Рабочая 1-я, д. 35</t>
  </si>
  <si>
    <t>рп. Магистральный, 1-й мкр., д. 35</t>
  </si>
  <si>
    <t>рп. Магистральный, 1-й мкр., д. 34</t>
  </si>
  <si>
    <t>рп. Магистральный, 1-й мкр., д. 9</t>
  </si>
  <si>
    <t>рп. Магистральный, 1-й мкр., д. 8</t>
  </si>
  <si>
    <t>рп. Магистральный, 1-й мкр., д. 7</t>
  </si>
  <si>
    <t>рп. Магистральный, 1-й мкр., д. 6</t>
  </si>
  <si>
    <t>рп. Магистральный, 1-й мкр., д. 5</t>
  </si>
  <si>
    <t>рп. Магистральный, 1-й мкр., д. 4</t>
  </si>
  <si>
    <t>рп. Магистральный, 1-й мкр., д. 3</t>
  </si>
  <si>
    <t>рп. Магистральный, 1-й мкр., д. 2</t>
  </si>
  <si>
    <t>рп. Магистральный, 1-й мкр., д. 1</t>
  </si>
  <si>
    <t>рп. Маркова, ул. Лесная, д. 1</t>
  </si>
  <si>
    <t>рп. Маркова, д. 36</t>
  </si>
  <si>
    <t>п. Молодежный, д. 1</t>
  </si>
  <si>
    <t>с. Мамоны, д. 2</t>
  </si>
  <si>
    <t>рп. Залари, ул. Российская, д. 13</t>
  </si>
  <si>
    <t>г. Вихоревка, ул. Дзержинского, д. 40</t>
  </si>
  <si>
    <t>г. Вихоревка, ул. Дзержинского, д. 38</t>
  </si>
  <si>
    <t>г. Бодайбо, ул. Розы Люксембург, д. 13</t>
  </si>
  <si>
    <t>г. Ангарск, 89-й кв-л., д. 29</t>
  </si>
  <si>
    <t>г. Ангарск, 89-й кв-л., д. 11</t>
  </si>
  <si>
    <t>г. Ангарск, 89-й кв-л., д. 7</t>
  </si>
  <si>
    <t>г. Ангарск, 89-й кв-л., д. 6</t>
  </si>
  <si>
    <t>г. Ангарск, 88-й кв-л., д. 16</t>
  </si>
  <si>
    <t>г. Ангарск, 88-й кв-л., д. 8</t>
  </si>
  <si>
    <t>г. Ангарск, 86-й кв-л., д. 13</t>
  </si>
  <si>
    <t>г. Ангарск, 86-й кв-л., д. 9</t>
  </si>
  <si>
    <t>г. Ангарск, 85-й кв-л., д. 93</t>
  </si>
  <si>
    <t>г. Ангарск, 85-й кв-л., д. 92</t>
  </si>
  <si>
    <t>г. Ангарск, 85-й кв-л., д. 91</t>
  </si>
  <si>
    <t>г. Ангарск, 85-й кв-л., д. 15</t>
  </si>
  <si>
    <t>г. Ангарск, 85-й кв-л., д. 14</t>
  </si>
  <si>
    <t>г. Ангарск, 85-й кв-л., д. 10</t>
  </si>
  <si>
    <t>г. Ангарск, 85-й кв-л., д. 9А</t>
  </si>
  <si>
    <t>г. Ангарск, 84-й кв-л., д. 1</t>
  </si>
  <si>
    <t>г. Ангарск, 82-й кв-л., д. 18</t>
  </si>
  <si>
    <t>г. Ангарск, 82-й кв-л., д. 17</t>
  </si>
  <si>
    <t>г. Ангарск, 80-й кв-л., д. 14</t>
  </si>
  <si>
    <t>г. Ангарск, 80-й кв-л., д. 4</t>
  </si>
  <si>
    <t>г. Ангарск, 80-й кв-л., д. 1</t>
  </si>
  <si>
    <t>г. Ангарск, 78-й кв-л., д. 9</t>
  </si>
  <si>
    <t>г. Ангарск, 76-й кв-л., д. 17</t>
  </si>
  <si>
    <t>г. Ангарск, 76-й кв-л., д. 15</t>
  </si>
  <si>
    <t>г. Ангарск, 76-й кв-л., д. 7</t>
  </si>
  <si>
    <t>г. Ангарск, 76-й кв-л., д. 1</t>
  </si>
  <si>
    <t>г. Ангарск, 75-й кв-л., д. 17</t>
  </si>
  <si>
    <t>г. Ангарск, 75-й кв-л., д. 8</t>
  </si>
  <si>
    <t>г. Ангарск, 75-й кв-л., д. 4</t>
  </si>
  <si>
    <t>г. Ангарск, 75-й кв-л., д. 3</t>
  </si>
  <si>
    <t>г. Ангарск, 75-й кв-л., д. 2</t>
  </si>
  <si>
    <t>г. Ангарск, 75-й кв-л., д. 1</t>
  </si>
  <si>
    <t>г. Ангарск, 107-й кв-л., д. 12</t>
  </si>
  <si>
    <t>г. Ангарск, кв-л. 53-й, д. 22</t>
  </si>
  <si>
    <t>г. Ангарск, 106-й кв-л., д. 11</t>
  </si>
  <si>
    <t>г. Ангарск, 51-й кв-л., д. 17</t>
  </si>
  <si>
    <t>г. Ангарск, 19-й кв-л., д. 3</t>
  </si>
  <si>
    <t>г. Ангарск, 9-й мкр., д. 84</t>
  </si>
  <si>
    <t>г. Ангарск, 29-й мкр., д. 9</t>
  </si>
  <si>
    <t>г. Ангарск, 19-й мкр., д. 10А</t>
  </si>
  <si>
    <t>г. Ангарск, 18-й мкр., д. 3</t>
  </si>
  <si>
    <t>г. Ангарск, 12А мкр., д. 15</t>
  </si>
  <si>
    <t>г. Ангарск, 11-й мкр., д. 18</t>
  </si>
  <si>
    <t>г. Ангарск, Б кв-л., д. 18</t>
  </si>
  <si>
    <t>г. Ангарск, Б кв-л., д. 8</t>
  </si>
  <si>
    <t>г. Ангарск, 94-й кв-л., д. 25</t>
  </si>
  <si>
    <t>г. Ангарск, 94-й кв-л., д. 14</t>
  </si>
  <si>
    <t>г. Ангарск, 94-й кв-л., д. 4</t>
  </si>
  <si>
    <t>г. Ангарск, 92/93 кв-л., д. 3</t>
  </si>
  <si>
    <t>г. Ангарск, 92-й кв-л., д. 28</t>
  </si>
  <si>
    <t>г. Ангарск, 92-й кв-л., д. 26</t>
  </si>
  <si>
    <t>г. Ангарск, 92-й кв-л., д. 24</t>
  </si>
  <si>
    <t>г. Ангарск, 92-й кв-л., д. 15</t>
  </si>
  <si>
    <t>г. Черемхово, ул. Школьная, д. 39</t>
  </si>
  <si>
    <t>г. Черемхово, ул. Школьная, д. 37</t>
  </si>
  <si>
    <t>г. Черемхово, ул. Школьная, д. 28</t>
  </si>
  <si>
    <t>г. Черемхово, ул. Шевченко, д. 87</t>
  </si>
  <si>
    <t>г. Черемхово, ул. Шевченко, д. 77</t>
  </si>
  <si>
    <t>г. Черемхово, ул. Социалистическая, д. 32Б</t>
  </si>
  <si>
    <t>г. Черемхово, ул. Социалистическая, д. 32А</t>
  </si>
  <si>
    <t>г. Черемхово, ул. Социалистическая, д. 27А</t>
  </si>
  <si>
    <t>г. Черемхово, ул. Свободы, д. 6</t>
  </si>
  <si>
    <t>г. Черемхово, ул. Свободы, д. 4</t>
  </si>
  <si>
    <t>г. Черемхово, ул. Свободы, д. 1</t>
  </si>
  <si>
    <t>г. Черемхово, ул. Первомайская, д. 76</t>
  </si>
  <si>
    <t>г. Черемхово, ул. Первомайская, д. 74</t>
  </si>
  <si>
    <t>г. Черемхово, ул. Первомайская, д. 37</t>
  </si>
  <si>
    <t>г. Черемхово, ул. Некрасова, д. 7</t>
  </si>
  <si>
    <t>г. Черемхово, ул. Маяковского, д. 211</t>
  </si>
  <si>
    <t>г. Черемхово, ул. Куйбышева, д. 23</t>
  </si>
  <si>
    <t>г. Черемхово, ул. Забойщика, д. 35</t>
  </si>
  <si>
    <t>г. Черемхово, ул. Забойщика, д. 34</t>
  </si>
  <si>
    <t>г. Черемхово, ул. Дударского, д. 27</t>
  </si>
  <si>
    <t>г. Черемхово, ул. Дзержинского, д. 1</t>
  </si>
  <si>
    <t>г. Черемхово, ул. Детская, д. 72</t>
  </si>
  <si>
    <t>г. Черемхово, ул. Детская, д. 68</t>
  </si>
  <si>
    <t>г. Черемхово, ул. Декабрьских Событий, д. 1</t>
  </si>
  <si>
    <t>г. Черемхово, ул. Ватутина, д. 21</t>
  </si>
  <si>
    <t>г. Черемхово, ул. 2-я Стахановская, д. 23</t>
  </si>
  <si>
    <t>г. Черемхово, Октябрьский проезд., д. 28</t>
  </si>
  <si>
    <t>г. Черемхово, Октябрьский проезд., д. 18</t>
  </si>
  <si>
    <t>г. Черемхово, Октябрьский проезд., д. 16</t>
  </si>
  <si>
    <t>г. Черемхово, Октябрьский проезд., д. 14</t>
  </si>
  <si>
    <t>г. Черемхово, Октябрьский проезд., д. 13</t>
  </si>
  <si>
    <t>г. Черемхово, Шевченко пер., д. 2</t>
  </si>
  <si>
    <t>г. Черемхово, Шевченко пер., д. 1</t>
  </si>
  <si>
    <t>г. Черемхово, Мичурина пер., д. 7</t>
  </si>
  <si>
    <t>г. Черемхово, Глинки пер., д. 29</t>
  </si>
  <si>
    <t>г. Черемхово, Глинки пер., д. 27</t>
  </si>
  <si>
    <t>г. Черемхово, Глинки пер., д. 2</t>
  </si>
  <si>
    <t>г. Черемхово, Ангарский пер., д. 12</t>
  </si>
  <si>
    <t>г. Черемхово, Ангарский пер., д. 6</t>
  </si>
  <si>
    <t>г. Черемхово, Ангарский пер., д. 4</t>
  </si>
  <si>
    <t>г. Усть-Илимск, ул. Наймушина, д. 2</t>
  </si>
  <si>
    <t>г. Усть-Илимск, ул. Мечтателей, д. 35</t>
  </si>
  <si>
    <t>г. Усть-Илимск, Дружбы Народов пр-кт., д. 48</t>
  </si>
  <si>
    <t>г. Усолье-Сибирское, ул. Стопани, д. 71</t>
  </si>
  <si>
    <t>г. Усолье-Сибирское, пр-кт. Красных Партизан, д. 3</t>
  </si>
  <si>
    <t>г. Усолье-Сибирское, ул. Ватутина, д. 26</t>
  </si>
  <si>
    <t>г. Усолье-Сибирское, ул. Ватутина, д. 7</t>
  </si>
  <si>
    <t>г. Усолье-Сибирское, Химиков пр-кт., д. 13</t>
  </si>
  <si>
    <t>г. Усолье-Сибирское, Космонавтов пр-кт., д. 34</t>
  </si>
  <si>
    <t>г. Тулун, ул. Тухачевского, д. 1</t>
  </si>
  <si>
    <t>г. Тулун, ул. Советская, д. 18</t>
  </si>
  <si>
    <t>г. Тулун, ул. Ленина, д. 90</t>
  </si>
  <si>
    <t>г. Тулун, ул. Ленина, д. 88</t>
  </si>
  <si>
    <t>г. Тулун, ул. Ленина, д. 86</t>
  </si>
  <si>
    <t>г. Тулун, ул. Ленина, д. 32</t>
  </si>
  <si>
    <t>г. Тулун, ул. Ленина, д. 30</t>
  </si>
  <si>
    <t>г. Тулун, ул. Ленина, д. 29</t>
  </si>
  <si>
    <t>г. Тулун, ул. Ленина, д. 28</t>
  </si>
  <si>
    <t>г. Тулун, ул. Ленина, д. 22</t>
  </si>
  <si>
    <t>г. Тулун, ул. Ленина, д. 20</t>
  </si>
  <si>
    <t>г. Тулун, ул. Ленина, д. 19</t>
  </si>
  <si>
    <t>г. Тулун, ул. Ленина, д. 18</t>
  </si>
  <si>
    <t>г. Тулун, ул. Ленина, д. 17</t>
  </si>
  <si>
    <t>г. Тулун, ул. Ленина, д. 16</t>
  </si>
  <si>
    <t>г. Тулун, ул. Ленина, д. 13</t>
  </si>
  <si>
    <t>г. Тулун, ул. Ленина, д. 12А</t>
  </si>
  <si>
    <t>г. Тулун, ул. Ленина, д. 12</t>
  </si>
  <si>
    <t>г. Тулун, ул. Ленина, д. 11</t>
  </si>
  <si>
    <t>г. Тулун, ул. Ленина, д. 10</t>
  </si>
  <si>
    <t>г. Тулун, ул. Ленина, д. 9</t>
  </si>
  <si>
    <t>г. Тулун, ул. Ленина, д. 6</t>
  </si>
  <si>
    <t>г. Тулун, ул. Ленина, д. 2</t>
  </si>
  <si>
    <t>г. Тулун, ул. Ленина, д. 1</t>
  </si>
  <si>
    <t>г. Тулун, ул. Жданова, д. 15</t>
  </si>
  <si>
    <t>г. Тулун, ул. Жданова, д. 13</t>
  </si>
  <si>
    <t>г. Тулун, ул. Жданова, д. 11</t>
  </si>
  <si>
    <t>г. Тулун, ул. Ермакова, д. 3</t>
  </si>
  <si>
    <t>г. Тулун, ул. Ермакова, д. 2</t>
  </si>
  <si>
    <t>г. Тулун, ул. Заречная 1-я, д. 3</t>
  </si>
  <si>
    <t>г. Тулун, Стекольный п., д. 53</t>
  </si>
  <si>
    <t>г. Тулун, Рабочий городок., д. 15</t>
  </si>
  <si>
    <t>г. Тулун, Рабочий городок., д. 13</t>
  </si>
  <si>
    <t>г. Саянск, Юбилейный мкр., д. 31</t>
  </si>
  <si>
    <t>г. Саянск, Юбилейный мкр., д. 29</t>
  </si>
  <si>
    <t>г. Саянск, Юбилейный мкр., д. 3</t>
  </si>
  <si>
    <t>г. Саянск, Юбилейный мкр., д. 2</t>
  </si>
  <si>
    <t>г. Саянск, Центральный мкр., д. 7</t>
  </si>
  <si>
    <t>г. Саянск, Центральный мкр., д. 4</t>
  </si>
  <si>
    <t>г. Саянск, Строителей мкр., д. 12</t>
  </si>
  <si>
    <t>г. Саянск, Строителей мкр., д. 1</t>
  </si>
  <si>
    <t>г. Иркутск, ул. Чайковского, д. 20</t>
  </si>
  <si>
    <t>г. Иркутск, ул. Центральная, д. 11А</t>
  </si>
  <si>
    <t>г. Иркутск, ул. Фурье, д. 15</t>
  </si>
  <si>
    <t>г. Иркутск, ул. Терешковой, д. 15А</t>
  </si>
  <si>
    <t>г. Иркутск, ул. Степана Разина, д. 24</t>
  </si>
  <si>
    <t>г. Иркутск, ул. Степана Разина, д. 9</t>
  </si>
  <si>
    <t>г. Иркутск, ул. Станиславского, д. 1</t>
  </si>
  <si>
    <t>г. Иркутск, ул. Советская, д. 176/189</t>
  </si>
  <si>
    <t>г. Иркутск, ул. Советская, д. 137</t>
  </si>
  <si>
    <t>г. Иркутск, ул. Советская, д. 127</t>
  </si>
  <si>
    <t>г. Иркутск, ул. Советская, д. 73А</t>
  </si>
  <si>
    <t>г. Иркутск, ул. Сибирских Партизан, д. 20</t>
  </si>
  <si>
    <t>г. Иркутск, ул. Сибирских Партизан, д. 11А</t>
  </si>
  <si>
    <t>г. Иркутск, ул. Сибирских Партизан, д. 9</t>
  </si>
  <si>
    <t>г. Иркутск, ул. Российская, д. 2</t>
  </si>
  <si>
    <t>г. Иркутск, ул. Российская, д. 1</t>
  </si>
  <si>
    <t>г. Иркутск, ул. Розы Люксембург, д. 317</t>
  </si>
  <si>
    <t>г. Иркутск, ул. Розы Люксембург, д. 307</t>
  </si>
  <si>
    <t>г. Иркутск, ул. Розы Люксембург, д. 213</t>
  </si>
  <si>
    <t>г. Иркутск, ул. Розы Люксембург, д. 160</t>
  </si>
  <si>
    <t>г. Иркутск, ул. Розы Люксембург, д. 29</t>
  </si>
  <si>
    <t>г. Иркутск, ул. Помяловского, д. 17</t>
  </si>
  <si>
    <t>г. Иркутск, ул. Помяловского, д. 15</t>
  </si>
  <si>
    <t>г. Иркутск, ул. Помяловского, д. 6</t>
  </si>
  <si>
    <t>г. Иркутск, ул. Пискунова, д. 46</t>
  </si>
  <si>
    <t>г. Иркутск, ул. Омулевского, д. 2</t>
  </si>
  <si>
    <t>г. Иркутск, ул. Нижняя Набережная, д. 12Б</t>
  </si>
  <si>
    <t>г. Иркутск, ул. Нижняя Набережная, д. 12А</t>
  </si>
  <si>
    <t>г. Иркутск, ул. Мира, д. 5</t>
  </si>
  <si>
    <t>г. Иркутск, ул. Марии Ульяновой, д. 15</t>
  </si>
  <si>
    <t>г. Иркутск, ул. Литвинова, д. 2</t>
  </si>
  <si>
    <t>г. Иркутск, ул. Лермонтова, д. 333Е</t>
  </si>
  <si>
    <t>г. Иркутск, ул. Лермонтова, д. 333Д</t>
  </si>
  <si>
    <t>г. Иркутск, ул. Лермонтова, д. 333В</t>
  </si>
  <si>
    <t>г. Иркутск, ул. Лермонтова, д. 325</t>
  </si>
  <si>
    <t>г. Иркутск, ул. Лермонтова, д. 313В</t>
  </si>
  <si>
    <t>г. Иркутск, ул. Лермонтова, д. 305</t>
  </si>
  <si>
    <t>г. Иркутск, ул. Лермонтова, д. 295Б</t>
  </si>
  <si>
    <t>г. Иркутск, ул. Лермонтова, д. 295А</t>
  </si>
  <si>
    <t>г. Иркутск, ул. Лермонтова, д. 295</t>
  </si>
  <si>
    <t>г. Иркутск, ул. Лермонтова, д. 283А</t>
  </si>
  <si>
    <t>г. Иркутск, ул. Лермонтова, д. 281</t>
  </si>
  <si>
    <t>г. Иркутск, ул. Лермонтова, д. 275</t>
  </si>
  <si>
    <t>г. Иркутск, ул. Лермонтова, д. 273Б</t>
  </si>
  <si>
    <t>г. Иркутск, ул. Лермонтова, д. 273</t>
  </si>
  <si>
    <t>г. Иркутск, ул. Лермонтова, д. 261</t>
  </si>
  <si>
    <t>г. Иркутск, ул. Лапина, д. 16</t>
  </si>
  <si>
    <t>г. Иркутск, ул. Курортная, д. 11</t>
  </si>
  <si>
    <t>г. Иркутск, ул. Крупской, д. 5</t>
  </si>
  <si>
    <t>г. Иркутск, ул. Красных Мадьяр, д. 135</t>
  </si>
  <si>
    <t>г. Иркутск, ул. Красных Мадьяр, д. 130</t>
  </si>
  <si>
    <t>г. Иркутск, ул. Красноказачья, д. 8А</t>
  </si>
  <si>
    <t>г. Иркутск, ул. Костычева, д. 4</t>
  </si>
  <si>
    <t>г. Иркутск, ул. Костычева, д. 2</t>
  </si>
  <si>
    <t>г. Иркутск, ул. Каховского, д. 33А</t>
  </si>
  <si>
    <t>г. Иркутск, ул. Кайская, д. 51</t>
  </si>
  <si>
    <t>г. Иркутск, ул. Игошина, д. 10</t>
  </si>
  <si>
    <t>г. Иркутск, ул. Игошина, д. 5</t>
  </si>
  <si>
    <t>г. Иркутск, ул. Жукова, д. 3</t>
  </si>
  <si>
    <t>г. Иркутск, ул. Депутатская, д. 73</t>
  </si>
  <si>
    <t>г. Иркутск, ул. Депутатская, д. 50</t>
  </si>
  <si>
    <t>г. Иркутск, ул. Депутатская, д. 34</t>
  </si>
  <si>
    <t>г. Иркутск, ул. Декабрьских Событий, д. 103Б</t>
  </si>
  <si>
    <t>г. Иркутск, ул. Декабрьских Событий, д. 103А</t>
  </si>
  <si>
    <t>г. Иркутск, ул. Гражданская, д. 64</t>
  </si>
  <si>
    <t>г. Иркутск, ул. Гравийная, д. 14</t>
  </si>
  <si>
    <t>г. Иркутск, ул. Горького, д. 27</t>
  </si>
  <si>
    <t>г. Иркутск, ул. Гоголя, д. 42Г</t>
  </si>
  <si>
    <t>г. Иркутск, ул. Гоголя, д. 42А</t>
  </si>
  <si>
    <t>г. Иркутск, ул. Гоголя, д. 2</t>
  </si>
  <si>
    <t>г. Иркутск, ул. Геологов, д. 32</t>
  </si>
  <si>
    <t>г. Иркутск, ул. Геологов, д. 26Г</t>
  </si>
  <si>
    <t>г. Иркутск, ул. Геологов, д. 26Б</t>
  </si>
  <si>
    <t>г. Иркутск, ул. Геологов, д. 26А</t>
  </si>
  <si>
    <t>г. Иркутск, ул. Геологов, д. 24</t>
  </si>
  <si>
    <t>г. Иркутск, ул. Волгоградская, д. 120</t>
  </si>
  <si>
    <t>г. Иркутск, ул. Волгоградская, д. 93</t>
  </si>
  <si>
    <t>г. Иркутск, ул. Волгоградская, д. 69</t>
  </si>
  <si>
    <t>г. Иркутск, ул. Чудотворская, д. 1</t>
  </si>
  <si>
    <t>г. Иркутск, ул. Безбокова, д. 18</t>
  </si>
  <si>
    <t>г. Иркутск, ул. Баумана, д. 202</t>
  </si>
  <si>
    <t>г. Иркутск, ул. Байкальская, д. 330А</t>
  </si>
  <si>
    <t>г. Иркутск, ул. Байкальская, д. 288</t>
  </si>
  <si>
    <t>г. Иркутск, ул. Байкальская, д. 272</t>
  </si>
  <si>
    <t>г. Иркутск, ул. Байкальская, д. 251Б</t>
  </si>
  <si>
    <t>г. Иркутск, ул. Байкальская, д. 207А</t>
  </si>
  <si>
    <t>г. Иркутск, ул. Байкальская, д. 137</t>
  </si>
  <si>
    <t>г. Иркутск, ул. Багратиона, д. 42</t>
  </si>
  <si>
    <t>г. Иркутск, ул. Аэрофлотская, д. 1</t>
  </si>
  <si>
    <t>г. Иркутск, ул. Авиастроителей, д. 10</t>
  </si>
  <si>
    <t>г. Иркутск, ул. 5-й Армии, д. 50</t>
  </si>
  <si>
    <t>г. Иркутск, ул. Железнодорожная 4-я, д. 48</t>
  </si>
  <si>
    <t>г. Иркутск, ул. 2-я Железнодорожная, д. 59</t>
  </si>
  <si>
    <t>г. Иркутск, Пионерский пер., д. 3</t>
  </si>
  <si>
    <t>г. Иркутск, Гершевича пер., д. 1</t>
  </si>
  <si>
    <t>г. Иркутск, 8 Марта пер., д. 4</t>
  </si>
  <si>
    <t>г. Иркутск, 8 Марта пер., д. 2</t>
  </si>
  <si>
    <t>г. Иркутск, 14-й Советский пер., д. 18</t>
  </si>
  <si>
    <t>г. Иркутск, Юбилейный мкр., д. 80</t>
  </si>
  <si>
    <t>г. Иркутск, Приморский мкр., д. 25</t>
  </si>
  <si>
    <t>г. Иркутск, Первомайский мкр., д. 76</t>
  </si>
  <si>
    <t>г. Иркутск, Первомайский мкр., д. 51</t>
  </si>
  <si>
    <t>г. Иркутск, Гагарина б-р., д. 54</t>
  </si>
  <si>
    <t>г. Зима, ул. Садовая, д. 26</t>
  </si>
  <si>
    <t>г. Зима, ул. Красный строитель, д. 39</t>
  </si>
  <si>
    <t>г. Зима, Ангарский мкр., д. 4</t>
  </si>
  <si>
    <t>п. Мишелевка, Маяковского ул., д. 20</t>
  </si>
  <si>
    <t>п. Мишелевка, ул. Лесная, д. 19</t>
  </si>
  <si>
    <t>г. Братск, жилрайон Энергетик, Наймушина ул., д. 40Б</t>
  </si>
  <si>
    <t>г. Братск, жилрайон Энергетик, Пирогова ул., д. 1/2</t>
  </si>
  <si>
    <t>г. Братск, жилрайон Центральный, Рябикова ул., д. 22</t>
  </si>
  <si>
    <t>г. Ангарск, 219-й кв-л., д.16</t>
  </si>
  <si>
    <t>рп. Куйтун, ул. Писецкого, д. 7А (СИР)</t>
  </si>
  <si>
    <t>рп. Куйтун, ул. Киевская, д. 4А (СИР)</t>
  </si>
  <si>
    <t>рп. Куйтун, ул. Киевская, д. 4А/1 (СИР)</t>
  </si>
  <si>
    <t>рп. Куйтун, ул. Киевская, д. 4А/2 (СИР)</t>
  </si>
  <si>
    <t>п. Малая Топка, ул. Ключевая, д. 54 (СИР)</t>
  </si>
  <si>
    <t>п. Малая Топка, ул. Ключевая, д. 56 (СИР)</t>
  </si>
  <si>
    <t>п. Малая Топка, ул. Ключевая, д. 58 (СИР)</t>
  </si>
  <si>
    <t>г. Шелехов, ул. Известковая, д. 16 (СИР)</t>
  </si>
  <si>
    <t>г. Шелехов, ул. Известковая, д. 17 (СИР)</t>
  </si>
  <si>
    <t>г. Шелехов, ул. Известковая, д. 18 (СИР)</t>
  </si>
  <si>
    <t>г. Шелехов, ул. Известковая, д. 19 (СИР)</t>
  </si>
  <si>
    <t>г. Иркутск, мкр. Искра, ул. Солнечная, д. 8</t>
  </si>
  <si>
    <t>г. Иркутск, Красноказачья ул., д. 9/1</t>
  </si>
  <si>
    <t>12.2 Артемовское муниципальное образование</t>
  </si>
  <si>
    <t>14.1 Заларинское муниципальное образование</t>
  </si>
  <si>
    <t>12.1 Бодайбинское муниципальное образование</t>
  </si>
  <si>
    <t>11.3 Муниципальное образование  "Забитуй"</t>
  </si>
  <si>
    <t xml:space="preserve">11.1 Маниловское муниципальное образование  </t>
  </si>
  <si>
    <t>г. Черемхово, Орджоникидзе ул., д. 21</t>
  </si>
  <si>
    <t>11.1 Бодайбинское муниципальное образование</t>
  </si>
  <si>
    <t>11.2 Кропоткинское муниципальное образование</t>
  </si>
  <si>
    <t>11.3. Мамаканское муниципальное образование</t>
  </si>
  <si>
    <t>11.4. Жуинское муниципальное образование</t>
  </si>
  <si>
    <t>12.1. Вихоревское муниципальное образование</t>
  </si>
  <si>
    <t>13. Иркутский муниципальный район</t>
  </si>
  <si>
    <t>13.1 Дзержинское муниципальное образование</t>
  </si>
  <si>
    <t>13.2 Карлукское муниципальное образование</t>
  </si>
  <si>
    <t>13.3 Листвянское муниципальное образование</t>
  </si>
  <si>
    <t>13.4 Марковское муниципальное образование</t>
  </si>
  <si>
    <t>13.5. Молодежное муниципальное образование</t>
  </si>
  <si>
    <t>13.6. Уриковское муниципальное образование</t>
  </si>
  <si>
    <t>13.7. Ушаковское муниципальное образование</t>
  </si>
  <si>
    <t>14. Муниципальное образование "Куйтунский район"</t>
  </si>
  <si>
    <t>14.1. Куйтунское муниципальное образование</t>
  </si>
  <si>
    <t>17. Муниципальное образование "Нукутский район"</t>
  </si>
  <si>
    <t>17.1.  Новонукутское муниципальное образование</t>
  </si>
  <si>
    <t>18. Качугский муниципальный район</t>
  </si>
  <si>
    <t>18.1 Качугское  муниципальное образование</t>
  </si>
  <si>
    <t>19.1 Киренское муниципальное образование</t>
  </si>
  <si>
    <t>19.2 Алексеевское муниципальное образование</t>
  </si>
  <si>
    <t>20.2 Муниципальное образование "Железногорск-Илимское городское поселение"</t>
  </si>
  <si>
    <t>21.1 Нижнеудинское муниципальное образование</t>
  </si>
  <si>
    <t>23. Муниципальное образование  "Жигаловский район"</t>
  </si>
  <si>
    <t>23.1. Жигаловское муниципальное образование</t>
  </si>
  <si>
    <t>24. Мамско-Чуйское муниципальное образование</t>
  </si>
  <si>
    <t>24.1. Мамское муниципальное образование</t>
  </si>
  <si>
    <t>25.1 Бирюсинское муниципальное образование</t>
  </si>
  <si>
    <t>25.3 Муниципальное образование "Тайшетское городское поселение"</t>
  </si>
  <si>
    <t>25.2 Квитокское муниципальное образование</t>
  </si>
  <si>
    <t xml:space="preserve">25.4. Юртинское муниципальное образование </t>
  </si>
  <si>
    <t>26. Тулунский муниципальный район</t>
  </si>
  <si>
    <t>26.1 Азейское муниципальное образование</t>
  </si>
  <si>
    <t>27. Усольское районное муниципальное образование</t>
  </si>
  <si>
    <t>27.1 Мальтинское муниципальное образование</t>
  </si>
  <si>
    <t>27.2. Мишелевкое муниципальное образование</t>
  </si>
  <si>
    <t>27.3. Среднинское муниципальное образование</t>
  </si>
  <si>
    <t>27.4. Тайтуртовское муниципальное образование</t>
  </si>
  <si>
    <t>рп. Листвянка, Гудина ул., д. 13</t>
  </si>
  <si>
    <t>г. Братск, жилрайон Центральный, Подбельского ул., д. 11Б</t>
  </si>
  <si>
    <t>г. Братск, жилрайон Центральный, Подбельского ул., д. 13</t>
  </si>
  <si>
    <t>г. Братск, жилрайон Центральный, Мира ул., д. 29Б</t>
  </si>
  <si>
    <t>г. Братск, жилрайон Центральный, Мира ул., д. 31А</t>
  </si>
  <si>
    <t>г. Братск, жилрайон Энергетик, Наймушина ул., д. 18</t>
  </si>
  <si>
    <t>г. Братск, жилрайон Центральный, Мира ул., д. 41Б</t>
  </si>
  <si>
    <t>г. Братск, жилрайон Центральный, Мира ул., д. 39Б</t>
  </si>
  <si>
    <t>г. Братск, жилрайон Центральный, Мира ул., д. 41</t>
  </si>
  <si>
    <t>г. Иркутск, Володарского ул., д. 4</t>
  </si>
  <si>
    <t>г. Иркутск, мкр. Искра, Центральная ул., д. 1А</t>
  </si>
  <si>
    <t>г. Иркутск, Маяковского ул., д. 5А</t>
  </si>
  <si>
    <t>п. Култук, Депутатская ул., д. 12Б</t>
  </si>
  <si>
    <t>п. Култук, ул. Лесников, д. 6</t>
  </si>
  <si>
    <t>г. Байкальск, мкр. Гагарина, д. 13</t>
  </si>
  <si>
    <t>г. Байкальск, мкр. Гагарина, д. 37</t>
  </si>
  <si>
    <t>г. Байкальск, мкр. Гагарина, д. 152</t>
  </si>
  <si>
    <t>г. Байкальск, мкр. Гагарина, д. 163</t>
  </si>
  <si>
    <t>г. Байкальск, мкр. Гагарина, д. 170</t>
  </si>
  <si>
    <t>г. Байкальск, мкр. Гагарина, д. 173</t>
  </si>
  <si>
    <t>г. Байкальск, мкр. Гагарина, д. 179</t>
  </si>
  <si>
    <t>г. Байкальск, мкр. Гагарина, д. 182</t>
  </si>
  <si>
    <t>г. Байкальск, мкр. Гагарина, д. 194</t>
  </si>
  <si>
    <t>г. Байкальск, мкр. Гагарина, д. 196</t>
  </si>
  <si>
    <t>г. Байкальск, мкр. Гагарина, д. 199</t>
  </si>
  <si>
    <t>г. Байкальск, мкр. Гагарина, д. 151</t>
  </si>
  <si>
    <t>г. Байкальск, мкр. Гагарина, д. 151А</t>
  </si>
  <si>
    <t>г. Байкальск, мкр. Гагарина, д. 175А</t>
  </si>
  <si>
    <t>г. Байкальск, мкр. Гагарина, д. 185</t>
  </si>
  <si>
    <t>г. Байкальск, мкр. Гагарина, д. 187</t>
  </si>
  <si>
    <t>г. Байкальск, мкр. Гагарина, д. 188</t>
  </si>
  <si>
    <t xml:space="preserve">г. Слюдянка, пер. Омулёвый, д. 1 </t>
  </si>
  <si>
    <t>11.3 Мамаканское муниципальное образование</t>
  </si>
  <si>
    <t>11.4 Жуинское муниципальное образование</t>
  </si>
  <si>
    <t>13.1. Дзержинское муниципальное образование</t>
  </si>
  <si>
    <t>13.2. Карлукское муниципальное образование</t>
  </si>
  <si>
    <t>13.3. Листвянское муниципальное образование</t>
  </si>
  <si>
    <t>13.4. Марковское муниципальное образование</t>
  </si>
  <si>
    <t>18.1. Качугское  муниципальное образование</t>
  </si>
  <si>
    <t>25.1. Бирюсинское муниципальное образование</t>
  </si>
  <si>
    <t>г. Братск, жилрайон Падун, Гидростроителей ул., д. 24 (исключен из РП)</t>
  </si>
  <si>
    <t>г. Братск, жилрайон Падун, Набережная ул., д. 47 (исключен из РП)</t>
  </si>
  <si>
    <t>г. Братск, жилрайон. Центральный, пр-кт. Ленина, д. 54</t>
  </si>
  <si>
    <t>г. Братск, ж/р Энергетик, ул. Приморская, д. 51а</t>
  </si>
  <si>
    <t>г. Братск, ж/р Гидростроитель, ул. Вокзальная, д. 13</t>
  </si>
  <si>
    <t>г. Братск, ж/р Гидростроитель, ул. Сосновая, д. 3</t>
  </si>
  <si>
    <t>г. Братск, жилрайон. Центральный, ул. Депутатская, д. 7</t>
  </si>
  <si>
    <t>г. Братск, жилрайон. Центральный, ул. Кирова, д. 18</t>
  </si>
  <si>
    <t>г. Братск, жилрайон. Центральный, ул. Кирова, д. 30</t>
  </si>
  <si>
    <t>г. Братск, жилрайон. Центральный, ул. Гагарина, д. 29</t>
  </si>
  <si>
    <t>г. Братск,  жилрайон. Центральный, ул. Гагарина, д. 25</t>
  </si>
  <si>
    <t>г. Братск,  жилрайон. Центральный, ул. Гагарина, д. 17</t>
  </si>
  <si>
    <t>г. Братск, жилрайон. Центральный, ул. Крупской, д. 10</t>
  </si>
  <si>
    <t>г. Братск, жилрайон. Центральный, ул. Крупской, д. 18</t>
  </si>
  <si>
    <t>г. Братск, жилрайон. Центральный, ул. Мира, д. 60</t>
  </si>
  <si>
    <t>г. Братск,  жилрайон. Центральный, ул. Обручева, д. 27</t>
  </si>
  <si>
    <t>г. Братск, жилрайон. Центральный, ул. Рябикова, д. 27</t>
  </si>
  <si>
    <t>г. Братск, жилрайон. Центральный, ул. Рябикова, д. 26</t>
  </si>
  <si>
    <t>г. Братск, район. Центральный, б-р. Космонавтов, д. 11</t>
  </si>
  <si>
    <t xml:space="preserve">	г. Братск, жилрайон. Центральный, ул. Малышева, д. 4</t>
  </si>
  <si>
    <t>г. Братск, жилрайон. Энергетик, ул. Приморская, д. 19</t>
  </si>
  <si>
    <t>г. Братск, жилрайон. Центральный, ул. Советская, д. 32</t>
  </si>
  <si>
    <t>г. Братск, жилрайон. Центральный, ул. Советская, д. 22</t>
  </si>
  <si>
    <t>г. Братск, жилрайон. Центральный, ул. Малышева, д. 6</t>
  </si>
  <si>
    <t>п. Магистральный, 1-й мкр., д. 29</t>
  </si>
  <si>
    <t>п. Магистральный, 1-й мкр., д. 10</t>
  </si>
  <si>
    <t>п. Магистральный, 1-й мкр., д. 11</t>
  </si>
  <si>
    <t>п. Магистральный, 1-й мкр., д. 12</t>
  </si>
  <si>
    <t xml:space="preserve">п. Магистральный, 1-й мкр., д. 13 </t>
  </si>
  <si>
    <t>п. Магистральный, 1-й мкр., д. 15</t>
  </si>
  <si>
    <t>п. Магистральный, 1-й мкр., д. 14</t>
  </si>
  <si>
    <t>п. Магистральный, 1-й мкр., д. 17</t>
  </si>
  <si>
    <t>п. Магистральный, 1-й мкр., д. 16</t>
  </si>
  <si>
    <t>п. Магистральный, 1-й мкр., д. 20</t>
  </si>
  <si>
    <t xml:space="preserve">п. Магистральный, 1-й мкр., д. 21 </t>
  </si>
  <si>
    <t>п. Магистральный, 1-й мкр., д. 22</t>
  </si>
  <si>
    <t>г. Иркутск, мкр. Зеленый, д. 6</t>
  </si>
  <si>
    <t>г. Иркутск, мкр. Зеленый, д. 21</t>
  </si>
  <si>
    <t>г. Иркутск, мкр. Зеленый, д. 22</t>
  </si>
  <si>
    <t>г. Иркутск, мкр. Зеленый, д. 32</t>
  </si>
  <si>
    <t>п. Мишелевка, ул. Щорса, д. 8В</t>
  </si>
  <si>
    <t>п. Мишелевка, ул. Щорса, д. 8Г</t>
  </si>
  <si>
    <t>Ремонт внутридомовых инженерных систем вентиляции, систем противопожарной автоматики и дымоудаления</t>
  </si>
  <si>
    <t>г. Братск, жилрайон. Центральный, б-р. Космонавтов, д. 2</t>
  </si>
  <si>
    <t>г. Байкальск, мкр. Гагарина, д. 33</t>
  </si>
  <si>
    <t>г. Шелехов, 11-й кв-л., д. 7</t>
  </si>
  <si>
    <t>г. Иркутск, Пионерский пер., д. 4 (ОКН)</t>
  </si>
  <si>
    <t>п. Мегет, ул. Детсадовская, д. 7</t>
  </si>
  <si>
    <t>Бревно (брус)</t>
  </si>
  <si>
    <t>г. Иркутск, ул. Литвинова,  д. 9</t>
  </si>
  <si>
    <t>г. Братск, жилрайон. Осиновка, ул. Спортивная, д. 6</t>
  </si>
  <si>
    <t>г. Братск, жилрайон. Гидростроитель, ул. Енисейская, д. 13</t>
  </si>
  <si>
    <t>г. Киренск, мкр. Центральный, ул. Комарова, д. 16</t>
  </si>
  <si>
    <t>г. Ангарск, 53-й кв-л., д. 22</t>
  </si>
  <si>
    <t>г. Иркутск, ул. Александра Невского, д. 46А (СЕРИЯ 1-335)</t>
  </si>
  <si>
    <t>1962</t>
  </si>
  <si>
    <t xml:space="preserve"> Крупноблочные</t>
  </si>
  <si>
    <t>г. Усолье-Сибирское, Толбухина ул., д.9 (СЕРИЯ 1-335)</t>
  </si>
  <si>
    <t>г. Ангарск, 76-й кв-л, д. 15</t>
  </si>
  <si>
    <t>г. Ангарск, 74-й кв-л., д. 4Б</t>
  </si>
  <si>
    <t>г. Свирск, Ленина ул., д. 5</t>
  </si>
  <si>
    <t>г. Свирск, Ленина ул., д. 7</t>
  </si>
  <si>
    <t>г. Свирск, Лермонтова ул., д. 8</t>
  </si>
  <si>
    <t>г. Свирск, Тимирязева ул., д. 4</t>
  </si>
  <si>
    <t>г. Свирск, Дзержинского ул., д. 1</t>
  </si>
  <si>
    <t>г. Свирск, Дзержинского ул., д. 2</t>
  </si>
  <si>
    <t>г. Свирск, Дзержинского ул., д. 3</t>
  </si>
  <si>
    <t>г. Свирск, Маяковского ул., д. 11</t>
  </si>
  <si>
    <t>Смешанные</t>
  </si>
  <si>
    <t>Комбинированные</t>
  </si>
  <si>
    <t>г. Ангарск, 85А кв-л., д. 15 (СПЕЦСЧЕТ)</t>
  </si>
  <si>
    <t>г. Братск, жилрайон. Центральный, ул. Обручева, д. 11</t>
  </si>
  <si>
    <t>г. Иркутск, Советская ул., д. 176/189</t>
  </si>
  <si>
    <t>г. Иркутск, Ершовский мкр., д. 89/1*</t>
  </si>
  <si>
    <t>Мелкоблочные</t>
  </si>
  <si>
    <t>г. Ангарск, 12А мкр., д. 13 (СПЕЦСЧЕТ)</t>
  </si>
  <si>
    <t>г. Ангарск, 6-й мкр., д. 16Г (СПЕЦСЧЕТ)</t>
  </si>
  <si>
    <t>г. Ангарск, 9-й мкр., д. 100 (СПЕЦСЧЕТ)</t>
  </si>
  <si>
    <t>г. Ангарск, 6А мкр., д. 42 (СПЕЦСЧЕТ)</t>
  </si>
  <si>
    <t>г. Ангарск, 278-й кв-л., д. 5 (СПЕЦСЧЕТ)</t>
  </si>
  <si>
    <t>г. Ангарск, 6А мкр., д. 47 (СПЕЦСЧЕТ)</t>
  </si>
  <si>
    <t xml:space="preserve"> г. Иркутск, ул. Баумана, д. 227 (СПЕЦСЧЕТ)</t>
  </si>
  <si>
    <t>г. Иркутск, ул. Трудовая, д. 66 (СПЕЦСЧЕТ)</t>
  </si>
  <si>
    <t>г. Иркутск, ул. Ямская, д. 7 (СПЕЦСЧЕТ)</t>
  </si>
  <si>
    <t>г. Иркутск, Первомайский мкр., д. 21б (СПЕЦСЧЕТ)</t>
  </si>
  <si>
    <t>г. Иркутск, ул. Омулевского, д. 20 (СПЕЦСЧЕТ)</t>
  </si>
  <si>
    <t>г. Свирск, ул. Молодежная, д. 4 (СПЕЦСЧЕТ)</t>
  </si>
  <si>
    <t>рп. Железнодорожный, ул. Строительная, д. 11 (СПЕЦСЧЕТ)</t>
  </si>
  <si>
    <t>рп. Железнодорожный, ул. Строительная, д. 12 (СПЕЦСЧЕТ)</t>
  </si>
  <si>
    <t>рп. Железнодорожный, ул. Мира, д. 1 (СПЕЦСЧЕТ)</t>
  </si>
  <si>
    <t>рп. Железнодорожный, ул. Железнодорожная, д. 20 (СПЕЦСЧЕТ)</t>
  </si>
  <si>
    <t>рп. Железнодорожный, ул. Дорожная, д. 1 (СПЕЦСЧЕТ)</t>
  </si>
  <si>
    <t>рп. Железнодорожный, ул. Строительная, д. 10 (СПЕЦСЧЕТ)</t>
  </si>
  <si>
    <t>рп. Железнодорожный, ул. Береговая, д. 1А (СПЕЦСЧЕТ)</t>
  </si>
  <si>
    <t>г. Ангарск, 95-й кв-л., д. 16 (СПЕЦСЧЕТ)</t>
  </si>
  <si>
    <t>г. Ангарск, 9-й мкр., д. 26 (СПЕЦСЧЕТ)</t>
  </si>
  <si>
    <t>г. Ангарск, 7-й мкр., д. 16 (СПЕЦСЧЕТ)</t>
  </si>
  <si>
    <t>г. Зима, ул. Проминского, д. 10 (СПЕЦСЧЕТ)</t>
  </si>
  <si>
    <t>г. Иркутск, ул. Парковая, д. 10 (СПЕЦСЧЕТ)</t>
  </si>
  <si>
    <t>г. Иркутск, ул. Баумана, д. 252 (СПЕЦСЧЕТ)</t>
  </si>
  <si>
    <t>г. Иркутск, ул. Парковая, д. 8 (СПЕЦСЧЕТ)</t>
  </si>
  <si>
    <t>28. Усть-Илимский муниципальный район</t>
  </si>
  <si>
    <t>29. Усть-Кутский муниципальный район</t>
  </si>
  <si>
    <t>29.1 Нийское муниципальное образование</t>
  </si>
  <si>
    <t>29.2 Усть-Кутское муниципальное образование (городское поселение)</t>
  </si>
  <si>
    <t>29.3 Янтальское муниципальное образование</t>
  </si>
  <si>
    <t>30. Усть-Удинский муниципальный район</t>
  </si>
  <si>
    <t>30.1.  Усть-Удинское муниципальное образование</t>
  </si>
  <si>
    <t>32.1 Чунское муниципальное образование</t>
  </si>
  <si>
    <t>32.2  Лесогорское муниципальное образование</t>
  </si>
  <si>
    <t>33.1 Город Шелехов</t>
  </si>
  <si>
    <t>33.2. п. Чистые Ключи</t>
  </si>
  <si>
    <t>34.1 Усть-Ордынское муниципальное образование</t>
  </si>
  <si>
    <t>кирпичные</t>
  </si>
  <si>
    <t>комбинированные</t>
  </si>
  <si>
    <t>панельные</t>
  </si>
  <si>
    <t>26.1. Азейское муниципальное образование</t>
  </si>
  <si>
    <t>27.1. Мальтинское муниципальное образование</t>
  </si>
  <si>
    <t>25.3. Муниципальное образование "Тайшетское городское поселение"</t>
  </si>
  <si>
    <t>25.2. Квитокское муниципальное образование</t>
  </si>
  <si>
    <t>27.2. Мишелевское муниципальное образование</t>
  </si>
  <si>
    <t>29.1. Нийское муниципальное образование</t>
  </si>
  <si>
    <t>29.2. Усть-Кутское муниципальное образование (городское поселение)</t>
  </si>
  <si>
    <t>29.3. Янтальское муниципальное образование</t>
  </si>
  <si>
    <t>30.1 Усть-Удинское муниципальное образование</t>
  </si>
  <si>
    <t>г. Иркутск, Зеленый мкр., д. 9 (СПЕЦСЧЕТ)</t>
  </si>
  <si>
    <t>г. Иркутсу, ул. Щедрина, д. 36 (СПЕЦСЧЕТ)</t>
  </si>
  <si>
    <t>г. Иркутсу, ул. Щедрина, д. 38 (СПЕЦСЧЕТ)</t>
  </si>
  <si>
    <t>г. Иркутск, ул. Щедрина, д. 36 (СПЕЦСЧЕТ)</t>
  </si>
  <si>
    <t>г. Иркутск, ул. Щедрина, д. 38 (СПЕЦСЧЕТ)</t>
  </si>
  <si>
    <t>г. Иркутск, ул. 2-я Железнодорожная, д. 32 (СПЕЦСЧЕТ)</t>
  </si>
  <si>
    <t>г. Иркутск, Амурский проезд., д. 12 (СПЕЦСЧЕТ)</t>
  </si>
  <si>
    <t>смешанные</t>
  </si>
  <si>
    <t>г. Иркутск, ул. Иркутской 30 Дивизии, д. 26/1 (СПЕЦСЧЕТ)</t>
  </si>
  <si>
    <t>г. Иркутск, ул. Донская, д. 4 (СПЕЦСЧЕТ)</t>
  </si>
  <si>
    <t>г. Иркутск, ул. Бродского, д. 2 (СПЕЦСЧЕТ)</t>
  </si>
  <si>
    <t>г. Иркутск, ул. Баумана, д. 237/1 (СПЕЦСЧЕТ)</t>
  </si>
  <si>
    <t>г. Иркутск, ул. Баумана, д. 231/9 (СПЕЦСЧЕТ)</t>
  </si>
  <si>
    <t>г. Иркутск, ул. Баумана, д. 216/3 (СПЕЦСЧЕТ)</t>
  </si>
  <si>
    <t>г. Иркутск, ул. Баумана, д. 214/6 (СПЕЦСЧЕТ)</t>
  </si>
  <si>
    <t>г. Иркутск, ул. Баумана, д. 214/2 (СПЕЦСЧЕТ)</t>
  </si>
  <si>
    <t>г. Иркутск, ул. Баумана, д. 207 (СПЕЦСЧЕТ)</t>
  </si>
  <si>
    <t>г. Иркутск, ул. Баумана, д. 205 (СПЕЦСЧЕТ)</t>
  </si>
  <si>
    <t>г. Иркутск, ул. Баумана, д. 197 (СПЕЦСЧЕТ)</t>
  </si>
  <si>
    <t>г. Иркутск, ул. Баумана, д. 195 (СПЕЦСЧЕТ)</t>
  </si>
  <si>
    <t>г. Иркутск, ул. Баумана, д. 172/3 (СПЕЦСЧЕТ)</t>
  </si>
  <si>
    <t>г. Иркутск, ул. Баумана, д. 172 (СПЕЦСЧЕТ)</t>
  </si>
  <si>
    <t>г. Иркутск, ул. Байкальская, д. 295/8 (СПЕЦСЧЕТ)</t>
  </si>
  <si>
    <t>г. Иркутск, ул. Байкальская, д. 280 (СПЕЦСЧЕТ)</t>
  </si>
  <si>
    <t>г. Иркутск, ул. Байкальская, д. 126/3 (СПЕЦСЧЕТ)</t>
  </si>
  <si>
    <t>г. Иркутск, ул. Красноярская, д. 33 (СПЕЦСЧЕТ)</t>
  </si>
  <si>
    <t>г. Иркутск, ул. Красноярская, д. 34 (СПЕЦСЧЕТ)</t>
  </si>
  <si>
    <t>г. Иркутск, пр-кт. Маршала Жукова, д. 5/1 (СПЕЦСЧЕТ)</t>
  </si>
  <si>
    <t>г. Иркутск, пр-кт. Маршала Жукова, д. 5/4 (СПЕЦСЧЕТ)</t>
  </si>
  <si>
    <t>г. Иркутск, пр-кт. Маршала Жукова, д. 42 (СПЕЦСЧЕТ)</t>
  </si>
  <si>
    <t>г. Иркутск, пр-кт. Маршала Жукова, д. 58 (СПЕЦСЧЕТ)</t>
  </si>
  <si>
    <t>г. Иркутск, ул. Мельничная, д. 2/2 (СПЕЦСЧЕТ)</t>
  </si>
  <si>
    <t>г. Иркутск, ул. Седова, д. 67 (СПЕЦСЧЕТ)</t>
  </si>
  <si>
    <t>г. Иркутск, ул. Советская, д. 176/193 (СПЕЦСЧЕТ)</t>
  </si>
  <si>
    <t>г. Иркутск, ул. Советская, д. 176/199 (СПЕЦСЧЕТ)</t>
  </si>
  <si>
    <t>г. Иркутск, ул. Тельмана, д. 38 (СПЕЦСЧЕТ)</t>
  </si>
  <si>
    <t>г. Иркутск, ул. Трилиссера, д. 128 (СПЕЦСЧЕТ)</t>
  </si>
  <si>
    <t>г. Иркутск, ул. Ядринцева, д. 11 (СПЕЦСЧЕТ)</t>
  </si>
  <si>
    <t>г. Иркутск, ул. Ярославского, д. 280Б (СПЕЦСЧЕТ)</t>
  </si>
  <si>
    <t>г. Иркутск, ул. Ярославского, д. 282 (СПЕЦСЧЕТ)</t>
  </si>
  <si>
    <t>рп. Мегет, ул. Песчаная, д. 21 (СПЕЦСЧЕТ)</t>
  </si>
  <si>
    <t>г. Киренск, мкр. Мельничный, ул. Воронинская, д. 16 (СПЕЦСЧЕТ)</t>
  </si>
  <si>
    <t>г. Киренск, мкр. Мельничный, ул. Партизанская, д. 23 (СПЕЦСЧЕТ)</t>
  </si>
  <si>
    <t>г. Киренск, мкр. Мельничный, ул. Строителей, д. 3 (СПЕЦСЧЕТ)</t>
  </si>
  <si>
    <t>г. Киренск, мкр. Мельничный, ул. Трудовых резервов, д. 2 (СПЕЦСЧЕТ)</t>
  </si>
  <si>
    <t>CC</t>
  </si>
  <si>
    <t>г. Усолье-Сибирское, Космонавтов пр-кт., д. 46 (СПЕЦСЧЕТ)</t>
  </si>
  <si>
    <t>г. Шелехов, мкр. 4-й, д. 26 (СПЕЦСЧЕТ)</t>
  </si>
  <si>
    <t>г. Саянск, Ленинградский мкр., д. 7 (СПЕЦСЧЕТ)</t>
  </si>
  <si>
    <t>г. Саянск, Мирный мкр., д. 1 (СПЕЦСЧЕТ)</t>
  </si>
  <si>
    <t>г. Саянск, Мирный мкр., д. 7 (СПЕЦСЧЕТ)</t>
  </si>
  <si>
    <t>г. Саянск, Мирный мкр., д. 10 (СПЕЦСЧЕТ)</t>
  </si>
  <si>
    <t>г. Саянск, Мирный мкр., д. 13 (СПЕЦСЧЕТ)</t>
  </si>
  <si>
    <t>г. Саянск, Октябрьский мкр., д. 3 (СПЕЦСЧЕТ)</t>
  </si>
  <si>
    <t>г. Саянск, Олимпийский мкр., д. 10 (СПЕЦСЧЕТ)</t>
  </si>
  <si>
    <t>г. Саянск, Солнечный мкр., д. 11 (СПЕЦСЧЕТ)</t>
  </si>
  <si>
    <t>г. Саянск, Строителей мкр., д. 11 (СПЕЦСЧЕТ)</t>
  </si>
  <si>
    <t>г. Саянск, Строителей мкр., д. 14 (СПЕЦСЧЕТ)</t>
  </si>
  <si>
    <t>г. Саянск, Юбилейный мкр., д. 17 (СПЕЦСЧЕТ)</t>
  </si>
  <si>
    <t>г. Саянск, Юбилейный мкр., д. 41 (СПЕЦСЧЕТ)</t>
  </si>
  <si>
    <t>г. Саянск, Юбилейный мкр., д. 67 (СПЕЦСЧЕТ)</t>
  </si>
  <si>
    <t>г. Братск, жилрайон. Центральный, ул. Баркова, д. 17 (СПЕЦСЧЕТ)</t>
  </si>
  <si>
    <t>г. Братск, жилрайон. Центральный, ул. Баркова, д. 15 (СПЕЦСЧЕТ)</t>
  </si>
  <si>
    <t>г. Братск, жилрайон. Центральный, ул. Пихтовая, д. 72 (СПЕЦСЧЕТ)</t>
  </si>
  <si>
    <t>г. Братск, жилрайон. Центральный, ул. Пихтовая, д. 74А (СПЕЦСЧЕТ)</t>
  </si>
  <si>
    <t>г. Братск, жилрайон. Центральный, ул. Пихтовая, д. 74 (СПЕЦСЧЕТ)</t>
  </si>
  <si>
    <t>г. Братск, жилрайон. Центральный, ул. Комсомольская, д. 79 (СПЕЦСЧЕТ)</t>
  </si>
  <si>
    <t>г. Братск, жилрайон. Центральный, ул. Комсомольская, д. 69 (СПЕЦСЧЕТ)</t>
  </si>
  <si>
    <t>г. Братск, жилрайон. Центральный, ул. Комсомольская, д. 71 (СПЕЦСЧЕТ)</t>
  </si>
  <si>
    <t>г. Братск, жилрайон. Центральный, ул. Комсомольская, д. 73 (СПЕЦСЧЕТ)</t>
  </si>
  <si>
    <t>п. Мегет, ул. Чехова, д. 19</t>
  </si>
  <si>
    <t>г. Саянск, Октябрьский мкр., д. 10б</t>
  </si>
  <si>
    <t>г. Саянск, Юбилейный мкр., д.28</t>
  </si>
  <si>
    <t>г. Братск, жилрайон. Гидростроитель, ул. Тургенева, д. 1А*</t>
  </si>
  <si>
    <t>рп. Мишелевка, ул. Сибирская, д. 2 (СПЕЦСЧЕТ)</t>
  </si>
  <si>
    <t>Итого по Иркутской области за 2023 - 2025 гг.</t>
  </si>
  <si>
    <t xml:space="preserve">Итого по 2024 году </t>
  </si>
  <si>
    <t>п. Бохан, Циолковского ул., д. 5</t>
  </si>
  <si>
    <t>г. Братск, жилрайон. Гидростроитель, ул. Енисейская, д. 7</t>
  </si>
  <si>
    <t>рп. Залари, пер. Матросова, д. 10</t>
  </si>
  <si>
    <t>рп. Залари, пер. Матросова, д. 8</t>
  </si>
  <si>
    <t>г. Братск, жилрайон. Центральный, ул. Депутатская, д. 38</t>
  </si>
  <si>
    <t>г. Братск, жилрайон. Центральный, ул. Обручева, д. 47</t>
  </si>
  <si>
    <t>г. Братск, жилрайон. Энергетик, ул. Приморская, д. 33Б</t>
  </si>
  <si>
    <t>г. Иркутск, ул. Степана Разина, д. 11/1 (ОКН)</t>
  </si>
  <si>
    <t>12.3 Мамаканское муниципальное образование</t>
  </si>
  <si>
    <t>г. Байкальск, мкр. Южный, 4-й кв-л., д. 22</t>
  </si>
  <si>
    <t>г. Иркутск, ул. Красноярская, д. 83*</t>
  </si>
  <si>
    <t>г. Ангарск, 7-й мкр., д. 15 (СПЕЦСЧЕТ)</t>
  </si>
  <si>
    <t xml:space="preserve">рп. Магистральный, 1-й мкр., д. 21 </t>
  </si>
  <si>
    <t xml:space="preserve">рп. Магистральный, 1-й мкр., д. 20 </t>
  </si>
  <si>
    <t xml:space="preserve">рп. Магистральный, 1-й мкр., д. 16 </t>
  </si>
  <si>
    <t xml:space="preserve">рп. Магистральный, 1-й мкр., д. 13 </t>
  </si>
  <si>
    <t>г. Братск, жилрайон. Падун, ул. 25-летия Братскгэсстроя, д. 81</t>
  </si>
  <si>
    <t>г. Братск, жилрайон. Осиновка, ул. Железнодорожная, д. 10</t>
  </si>
  <si>
    <t>г. Братск, жилрайон. Гидростроитель, ул. Заводская, д. 1А</t>
  </si>
  <si>
    <t>г. Братск, жилрайон. Энергетик, ул. Приморская, д. 53</t>
  </si>
  <si>
    <t>г. Братск, жилрайон. Бикей, ул. Профсоюзная, д. 11</t>
  </si>
  <si>
    <t xml:space="preserve"> рп. Тельма, ул. Фабричная, д. 3</t>
  </si>
  <si>
    <t xml:space="preserve"> рп. Тельма, ул. Фабричная, д. 4</t>
  </si>
  <si>
    <t xml:space="preserve"> рп. Тельма, ул. Фабричная, д. 5</t>
  </si>
  <si>
    <t xml:space="preserve"> рп. Тельма, ул. Фабричная, д. 5А</t>
  </si>
  <si>
    <t>г. Усть-Кут, ул. Кедровая, д. 21*</t>
  </si>
  <si>
    <t>г. Братск, жилрайон Центральный, ул. Обручева, д. 11</t>
  </si>
  <si>
    <t>г. Братск, жилрайон Гидростроитель, Ангарская ул., д. 47</t>
  </si>
  <si>
    <t>г. Братск, жилрайон Гидростроитель, ул. Сосновая, д. 7А</t>
  </si>
  <si>
    <t>г. Братск, жилрайон Центральный, б-р. Космонавтов, д. 58</t>
  </si>
  <si>
    <t>г. Братск, жилрайон Центральный, б-р. Победы, д. 16</t>
  </si>
  <si>
    <t>г. Братск, жилрайон Центральный, Возрождения ул., д. 14</t>
  </si>
  <si>
    <t>г. Братск, жилрайон Центральный, Советская ул., д. 27А</t>
  </si>
  <si>
    <t>г. Братск, жилрайон Энергетик, Иванова ул., д. 16</t>
  </si>
  <si>
    <t>г. Братск, жилрайон Энергетик, Приморская ул., д. 2</t>
  </si>
  <si>
    <t>г. Братск, жилрайон Энергетик, Студенческая ул., д. 2</t>
  </si>
  <si>
    <t>г. Братск, жилрайон Энергетик, ул. Приморская, д. 61</t>
  </si>
  <si>
    <t>г. Братск, жилрайон Энергетик, ул. Приморская, д. 15</t>
  </si>
  <si>
    <t>г. Братск, жилрайон Центральный, ул. Мира, д. 1/27</t>
  </si>
  <si>
    <t>г. Братск, жилрайон Центральный, б-р. Победы, д. 12</t>
  </si>
  <si>
    <t>г. Братск, жилрайон Центральный, б-р. Победы, д. 14</t>
  </si>
  <si>
    <t>г. Братск, жилрайон Гидростроитель, ул. Вокзальная, д. 2</t>
  </si>
  <si>
    <t>г. Братск, жилрайон Центральный, ул. Баркова, д. 17 (СПЕЦСЧЕТ)</t>
  </si>
  <si>
    <t>г. Братск, жилрайон Центральный, ул. Баркова, д. 15 (СПЕЦСЧЕТ)</t>
  </si>
  <si>
    <t>г. Братск, жилрайон Центральный, ул. Пихтовая, д. 74 (СПЕЦСЧЕТ)</t>
  </si>
  <si>
    <t>г. Братск, жилрайон Центральный, ул. Пихтовая, д. 74А (СПЕЦСЧЕТ)</t>
  </si>
  <si>
    <t>г. Братск, жилрайон Центральный, ул. Пихтовая, д. 72 (СПЕЦСЧЕТ)</t>
  </si>
  <si>
    <t>г. Братск, жилрайон Центральный, ул. Комсомольская, д. 79 (СПЕЦСЧЕТ)</t>
  </si>
  <si>
    <t>г. Братск, жилрайон Центральный, ул. Комсомольская, д. 69 (СПЕЦСЧЕТ)</t>
  </si>
  <si>
    <t>г. Братск, жилрайон Центральный, ул. Комсомольская, д. 71 (СПЕЦСЧЕТ)</t>
  </si>
  <si>
    <t>г. Братск, жилрайон Центральный, ул. Комсомольская, д. 73 (СПЕЦСЧЕТ)</t>
  </si>
  <si>
    <t>г. Братск, жилрайон Энергетик, ул. Приморская, д. 51А</t>
  </si>
  <si>
    <t>г. Братск, жилрайон Центральный, пр-кт. Ленина, д. 54</t>
  </si>
  <si>
    <t>г. Братск, жилрайон Гидростроитель, ул. Сосновая, д. 3</t>
  </si>
  <si>
    <t>г. Братск, жилрайон Центральный, ул. Депутатская, д. 7</t>
  </si>
  <si>
    <t>г. Братск, жилрайон Центральный, ул. Кирова, д. 18</t>
  </si>
  <si>
    <t>г. Братск, жилрайон Центральный, ул. Кирова, д. 30</t>
  </si>
  <si>
    <t>г. Братск, жилрайон Центральный, ул. Гагарина, д. 29</t>
  </si>
  <si>
    <t>г. Братск, жилрайон Центральный, ул. Гагарина, д. 25</t>
  </si>
  <si>
    <t>г. Братск, жилрайон Центральный, ул. Гагарина, д. 17</t>
  </si>
  <si>
    <t>г. Братск, жилрайон Центральный, ул. Крупской, д. 10</t>
  </si>
  <si>
    <t>г. Братск, жилрайон Центральный, ул. Крупской, д. 18</t>
  </si>
  <si>
    <t>г. Братск, жилрайон Центральный, ул. Мира, д. 60</t>
  </si>
  <si>
    <t>г. Братск, жилрайон Центральный, ул. Обручева, д. 27</t>
  </si>
  <si>
    <t>г. Братск, жилрайон Центральный, ул. Рябикова, д. 27</t>
  </si>
  <si>
    <t>г. Братск, жилрайон Центральный, ул. Рябикова, д. 26</t>
  </si>
  <si>
    <t>г. Братск, жилрайон Центральный, б-р. Космонавтов, д. 11</t>
  </si>
  <si>
    <t xml:space="preserve">	г. Братск, жилрайон Центральный, ул. Малышева, д. 4</t>
  </si>
  <si>
    <t>г. Братск, жилрайон Энергетик, ул. Приморская, д. 19</t>
  </si>
  <si>
    <t>г. Братск, жилрайон Центральный, ул. Советская, д. 32</t>
  </si>
  <si>
    <t>г. Братск, жилрайон Центральный, ул. Советская, д. 22</t>
  </si>
  <si>
    <t>г. Братск, жилрайон Центральный, ул. Малышева, д. 6</t>
  </si>
  <si>
    <t>г. Братск, жилрайон Центральный, б-р. Космонавтов, д. 2</t>
  </si>
  <si>
    <t>г. Братск, жилрайон Осиновка, ул. Спортивная, д. 6</t>
  </si>
  <si>
    <t>г. Братск, жилрайон Гидростроитель, ул. Енисейская, д. 13</t>
  </si>
  <si>
    <t>г. Братск, жилрайон Центральный, ул. Кирова, д. 10</t>
  </si>
  <si>
    <t>г. Братск, жилрайон Гидростроитель, ул. Тургенева, д. 1А*</t>
  </si>
  <si>
    <t>г. Братск, жилрайон Гидростроитель, ул. Енисейская, д. 7</t>
  </si>
  <si>
    <t>г. Братск, жилрайон Центральный, ул. Депутатская, д. 38</t>
  </si>
  <si>
    <t>г. Братск, жилрайон Центральный, ул. Обручева, д. 47</t>
  </si>
  <si>
    <t>г. Братск, жилрайон Энергетик, ул. Приморская, д. 33Б</t>
  </si>
  <si>
    <t>г. Братск, жилрайон Падун, ул. 25-летия Братскгэсстроя, д. 81</t>
  </si>
  <si>
    <t>г. Братск, жилрайон Осиновка, ул. Железнодорожная, д. 10</t>
  </si>
  <si>
    <t>г. Братск, жилрайон Гидростроитель, ул. Заводская, д. 1А</t>
  </si>
  <si>
    <t>г. Братск, жилрайон Энергетик, ул. Приморская, д. 53</t>
  </si>
  <si>
    <t>г. Братск, жилрайон Бикей, ул. Профсоюзная, д. 11</t>
  </si>
  <si>
    <t>г. Братск, жилрайон Гидростроитель, ул. Ангарская, д. 47</t>
  </si>
  <si>
    <t>г. Братск, жилрайон Энергетик, Наймушина ул., д. 10</t>
  </si>
  <si>
    <t>г. Братск, жилрайон Энергетик, ул. Макаренко, д. 10</t>
  </si>
  <si>
    <t>г. Братск, жилрайон Энергетик, ул. Макаренко, д. 6</t>
  </si>
  <si>
    <t>рп. Улькан, Дзержинского ул., д. 3</t>
  </si>
  <si>
    <t>рп. Улькан, 26 Бакинских комиссаров ул., д. 14А</t>
  </si>
  <si>
    <t>рп. Улькан, Дзержинского ул., д. 7</t>
  </si>
  <si>
    <t>рп. Улькан, 26 Бакинских комиссаров ул., д. 6</t>
  </si>
  <si>
    <t>рп. Улькан, 26 Бакинских комиссаров ул., д. 10</t>
  </si>
  <si>
    <t>рп. Улькан, Красноярская ул., д. 2</t>
  </si>
  <si>
    <t>рп. Улькан, Ленина ул., д. 1А</t>
  </si>
  <si>
    <t>рп. Улькан, Советская ул., д. 6</t>
  </si>
  <si>
    <t>г. Нижнеудинск, ул. Гоголя д. 87</t>
  </si>
  <si>
    <t>г. Железногорск-Илимский, 6А кв-л., д. 2</t>
  </si>
  <si>
    <t>г. Иркутск, ул. Российская, д.2</t>
  </si>
  <si>
    <t>г. Иркутск, Баррикад ул., д. 54И</t>
  </si>
  <si>
    <t>г. Иркутск, мкр. Зеленый, д. 3</t>
  </si>
  <si>
    <t>рп. Залари, пер. Матросова, д. 4</t>
  </si>
  <si>
    <t>15. Муниципальное образование "Зиминский район"</t>
  </si>
  <si>
    <t>16. Муниципальное образование "Казачинско-Ленский район"</t>
  </si>
  <si>
    <t>16.1 Магистральнинское муниципальное образование</t>
  </si>
  <si>
    <t>16.2 Ульканское муниципальное образование</t>
  </si>
  <si>
    <t>16.2. Ульканское муниципальное образование</t>
  </si>
  <si>
    <t>17. Братский муниципальный район</t>
  </si>
  <si>
    <t>17.1 Вихоревское муниципальное образование</t>
  </si>
  <si>
    <t>18.2 Листвянское муниципальное образование</t>
  </si>
  <si>
    <t>18.1 Карлукское муниципальное образование</t>
  </si>
  <si>
    <t>18.4 Марковское муниципальное образование</t>
  </si>
  <si>
    <t>18.5 Молодежное муниципальное образование</t>
  </si>
  <si>
    <t>18.6 Оёкское муниципальное образование</t>
  </si>
  <si>
    <t>18.3 Мамонское муниципальное образование</t>
  </si>
  <si>
    <t>18.7 Уриковское муниципальное образование</t>
  </si>
  <si>
    <t>11.2 Муниципальное образование  "Кутулик"</t>
  </si>
  <si>
    <t>15.1 Кимильтейское муниципальное образование</t>
  </si>
  <si>
    <t xml:space="preserve">п. Мишелевка, ул. Маяковского, д. 16 </t>
  </si>
  <si>
    <t>г. Черемхово, Свердлова ул., д. 32</t>
  </si>
  <si>
    <t>п. Мегет, 1-й кв-л., д. 24</t>
  </si>
  <si>
    <t>г. Иркутск, ул. Курортная, д. 11 (КРТ 2)</t>
  </si>
  <si>
    <t>г. Иркутск, Сарафановская ул., д. 80 (КРТ 1)</t>
  </si>
  <si>
    <t>г. Иркутск, Сарафановская ул., д. 66 (КРТ 1)</t>
  </si>
  <si>
    <t>г. Иркутск, Сарафановская ул., д. 74 (КРТ 1)</t>
  </si>
  <si>
    <t>г. Ангарск, 58-й кв-л., д. 1*</t>
  </si>
  <si>
    <t>г. Ангарск, 77-й кв-л., д. 4*</t>
  </si>
  <si>
    <t>г. Вихоревка, Дзержинского ул., д. 40</t>
  </si>
  <si>
    <t>г. Вихоревка, Дзержинского ул., д. 38</t>
  </si>
  <si>
    <t>г. Ангарск, 91-й кв-л., д. 13 (СЕРИЯ 1-335)</t>
  </si>
  <si>
    <t>г. Иркутск, Лермонтова ул., д. 313А</t>
  </si>
  <si>
    <t>п. Магистральный, 1-й мкр., д. 1</t>
  </si>
  <si>
    <t xml:space="preserve"> г. Иркутск, ул. Депутатская, д. 73</t>
  </si>
  <si>
    <t>г. Ангарск, мкр. Юго-Восточный, 11-й кв-л., д. 1</t>
  </si>
  <si>
    <t>п. Магистральный, 1-й мкр., д. 2</t>
  </si>
  <si>
    <t>п. Магистральный, 1-й мкр., д. 3</t>
  </si>
  <si>
    <t>п. Магистральный, 1-й мкр., д. 4</t>
  </si>
  <si>
    <t>п. Магистральный, 1-й мкр., д. 5</t>
  </si>
  <si>
    <t>п. Магистральный, 1-й мкр., д. 6</t>
  </si>
  <si>
    <t>п. Магистральный, 1-й мкр., д. 7</t>
  </si>
  <si>
    <t>п. Магистральный, 1-й мкр., д. 8</t>
  </si>
  <si>
    <t>п. Магистральный, 1-й мкр., д. 34</t>
  </si>
  <si>
    <t>п. Магистральный, 1-й мкр., д. 35</t>
  </si>
  <si>
    <t>п. Магистральный, 1-й мкр., д. 9</t>
  </si>
  <si>
    <t xml:space="preserve"> г. Черемхово, ул. Детская, д. 32</t>
  </si>
  <si>
    <t>г. Тайшет, Ленина ул, д. 258 (СЕРИЯ 1-335)</t>
  </si>
  <si>
    <t>п. Кутулик, А кв-л, д. 2А</t>
  </si>
  <si>
    <t>п. Новонукутский, Школьный пер. д. 5</t>
  </si>
  <si>
    <t>20. Куйтунский муниципальный район</t>
  </si>
  <si>
    <t>20.1 Куйтунское муниципальное образование</t>
  </si>
  <si>
    <t>20.2 Харикское муниципальное образование</t>
  </si>
  <si>
    <t>19.1  Новонукутское муниципальное образование</t>
  </si>
  <si>
    <t>21. Киренское районное муниципальное образование</t>
  </si>
  <si>
    <t>21.1 Киренское муниципальное образование</t>
  </si>
  <si>
    <t>21.2 Алексеевское муниципальное образование</t>
  </si>
  <si>
    <t>22. Нижнеилимский муниципальный район</t>
  </si>
  <si>
    <t>22.1 Муниципальное образование "Железногорск-Илимское городское поселение"</t>
  </si>
  <si>
    <t>22.2 Новоигирминское муниципальное образование</t>
  </si>
  <si>
    <t>22.3 Рудногорское муниципальное образование</t>
  </si>
  <si>
    <t>23.1 Байкальское  муниципальное образование</t>
  </si>
  <si>
    <t>23.2 Култукское муниципальное образование</t>
  </si>
  <si>
    <t>23.3 Слюдянское муниципальное образование</t>
  </si>
  <si>
    <t>24. Нижнеудинский муниципальный район</t>
  </si>
  <si>
    <t>24.1 Нижнеудинское муниципальное образование</t>
  </si>
  <si>
    <t>25. Ольхонское районное муниципальное образование</t>
  </si>
  <si>
    <t>25.1 Ольхонское  муниципальное образование</t>
  </si>
  <si>
    <t>26.1 Квитокское муниципальное образование</t>
  </si>
  <si>
    <t>26.2 Муниципальное образование "Тайшетское городское поселение"</t>
  </si>
  <si>
    <t>26.3 Бирюсинское муниципальное образование</t>
  </si>
  <si>
    <t>26.4 Юртинское муниципальное образование</t>
  </si>
  <si>
    <t>27.1 Новомальтинское муниципальное образование</t>
  </si>
  <si>
    <t>27.2 Мишелевское муниципальное образование</t>
  </si>
  <si>
    <t>27.3 Среднинское муниципальное образование</t>
  </si>
  <si>
    <t>27.4 Тельминское муниципальное образование</t>
  </si>
  <si>
    <t>28.1 Янтальское муниципальное образование</t>
  </si>
  <si>
    <t>28.2 Звездинское муниципальное образование</t>
  </si>
  <si>
    <t>28.3 Усть-Кутское муниципальное образование (городское поселение)</t>
  </si>
  <si>
    <t>29. Чунский муниципальный район</t>
  </si>
  <si>
    <t>29.1  Лесогорское муниципальное образование</t>
  </si>
  <si>
    <t>30.1  Усть-Удинское муниципальное образование</t>
  </si>
  <si>
    <t>31.1  Парфеновское муниципальное образование</t>
  </si>
  <si>
    <t>31.2  Михайловское муниципальное образование</t>
  </si>
  <si>
    <t>32. Шелеховский муниципальный район</t>
  </si>
  <si>
    <t>32.1 Город Шелехов</t>
  </si>
  <si>
    <t>32.2 п.Чистые Ключи</t>
  </si>
  <si>
    <t>г. Братск, жилрайон. Центральный, ул. Депутатская, д. 39</t>
  </si>
  <si>
    <t>г. Братск, жилрайон. Центральный, ул. Малышева, д. 22</t>
  </si>
  <si>
    <t>г. Братск, жилрайон. Центральный, ул. Комсомольская, д. 81</t>
  </si>
  <si>
    <t>г. Братск, жилрайон. Центральный, пр-кт. Ленина, д. 7</t>
  </si>
  <si>
    <t>г. Братск, жилрайон. Гидростроитель, ул. Маяковского, д. 3Б</t>
  </si>
  <si>
    <t>г. Братск, жилрайон. Гидростроитель, ул. Маяковского, д. 10</t>
  </si>
  <si>
    <t>г. Братск, жилрайон. Центральный, ул. Снежная, д. 37А</t>
  </si>
  <si>
    <t>г. Братск, жилрайон. Центральный, ул. Снежная, д. 24</t>
  </si>
  <si>
    <t>г. Братск,  жилрайон. Осиновка, ул. Спортивная, д. 6А</t>
  </si>
  <si>
    <t>г. Братск, жилрайон. Гидростроитель, ул. Гайнулина, д. 18</t>
  </si>
  <si>
    <t>г. Братск, жилрайон. Гидростроитель, ул. Гайнулина, д. 18А</t>
  </si>
  <si>
    <t>г. Братск, жилрайон. Гидростроитель, ул. Гайнулина, д. 40</t>
  </si>
  <si>
    <t>г. Братск,  жилрайон. Гидростроитель, пер. Звездный 2-й, д. 1</t>
  </si>
  <si>
    <t>г. Братск, жилрайон. Осиновка, ул. Коршуновская, д. 5Б</t>
  </si>
  <si>
    <t>г. Братск, жилрайон. Осиновка, ул. Центральная, д. 31</t>
  </si>
  <si>
    <t>г. Братск, жилрайон. Осиновка, ул. Осиновская, д. 4А</t>
  </si>
  <si>
    <t>г. Братск, жилрайон. Центральный, ул. Возрождения, д. 8</t>
  </si>
  <si>
    <t>г. Братск, жилрайон. Центральный, ул. Возрождения, д. 10</t>
  </si>
  <si>
    <t xml:space="preserve">г. Иркутск, ул. Геологов, д. 26Г </t>
  </si>
  <si>
    <t>г. Байкальск, мкр. Строитель, пер. Школьный., д. 15</t>
  </si>
  <si>
    <t>г. Иркутск, Воинская Площадка ул., д. 31 (исключен из РП)</t>
  </si>
  <si>
    <t>г. Иркутск, Воинская Площадка ул., д. 32 (исключен из РП)</t>
  </si>
  <si>
    <t>г. Иркутск, Воинская Площадка ул., д. 33 (исключен из РП)</t>
  </si>
  <si>
    <t>г. Иркутск, Воинская Площадка ул., д. 34 (исключен из РП)</t>
  </si>
  <si>
    <t>г. Иркутск, Воинская Площадка ул., д. 36 (исключен из РП)</t>
  </si>
  <si>
    <t>г. Иркутск, Воинская Площадка ул., д. 37 (исключен из РП)</t>
  </si>
  <si>
    <t>г. Братск, жилрайон. Центральный, ул. Советская, д. 12</t>
  </si>
  <si>
    <t>п. Мишелевка, Лесная ул., д. 15</t>
  </si>
  <si>
    <t>1. Ангарское городской округ</t>
  </si>
  <si>
    <t>г. Тулун, ул. Горького, д. 3*</t>
  </si>
  <si>
    <t>г. Тайшет, ул. Транспортная, д. 97*</t>
  </si>
  <si>
    <t>рп. Юрты, Советская ул., д. 39*</t>
  </si>
  <si>
    <t>р.п. Юрты, ул. Советская, д. 17*</t>
  </si>
  <si>
    <t>р.п. Юрты, ул. Дружбы, д. 16*</t>
  </si>
  <si>
    <t>г. Тайшет, ул. Крупской, д. 92*</t>
  </si>
  <si>
    <t>г. Тайшет, ул. Шевченко, д. 5*</t>
  </si>
  <si>
    <t>г. Тайшет, ул. Горького, д. 5*</t>
  </si>
  <si>
    <t>г. Тайшет, ул. Партизанская, д. 128*</t>
  </si>
  <si>
    <t>г. Тайшет, ул. 8 Марта, д. 10*</t>
  </si>
  <si>
    <t>г. Тайшет, мкр. Новый, д. 12*</t>
  </si>
  <si>
    <t>г. Тайшет, мкр. Новый, д. 3*</t>
  </si>
  <si>
    <t>г. Тайшет, мкр. Новый, д. 4*</t>
  </si>
  <si>
    <t>г. Тайшет, мкр. Новый, д. 7*</t>
  </si>
  <si>
    <t>г. Тайшет, мкр. Новый, д. 10*</t>
  </si>
  <si>
    <t>г. Тайшет, мкр. Мясникова, д. 6*</t>
  </si>
  <si>
    <t>г. Тайшет, ул. Локомотивная, д. 1*</t>
  </si>
  <si>
    <t>г. Тайшет, ул. Локомотивная, д. 3*</t>
  </si>
  <si>
    <t>г. Тайшет, ул. Проездная, д. 2*</t>
  </si>
  <si>
    <t>г. Тайшет, мкр. Мясникова, д. 8*</t>
  </si>
  <si>
    <t>г. Тайшет, мкр. Мясникова, д. 2*</t>
  </si>
  <si>
    <t>г. Тайшет, мкр. Мясникова, д. 4*</t>
  </si>
  <si>
    <t>г. Тайшет, мкр. Мясникова, д. 10*</t>
  </si>
  <si>
    <t>г. Тайшет, мкр. Пахотищева, д. 10*</t>
  </si>
  <si>
    <t>г. Тайшет, мкр. Пахотищева, д. 26*</t>
  </si>
  <si>
    <t>г. Тайшет, мкр. Новый, д. 5*</t>
  </si>
  <si>
    <t>г. Тайшет, мкр. Новый, д. 11*</t>
  </si>
  <si>
    <t>г. Тайшет, мкр. Новый, д. 13*</t>
  </si>
  <si>
    <t>г. Тайшет, мкр. Новый, д. 19*</t>
  </si>
  <si>
    <t>г. Тайшет, мкр. Новый, д. 19/3*</t>
  </si>
  <si>
    <t>г. Тайшет, ул. Автозаводская, д. 1*</t>
  </si>
  <si>
    <t>г. Тайшет, ул. Андреева, д. 8*</t>
  </si>
  <si>
    <t>г. Тайшет, ул. Зои Космодемьянской, д. 3*</t>
  </si>
  <si>
    <t>г. Тайшет, ул. Терешковой, д. 9*</t>
  </si>
  <si>
    <t>г. Тайшет, ул. Свободы, д. 8*</t>
  </si>
  <si>
    <t>г. Тайшет, мкр. Пахотищева, д. 14*</t>
  </si>
  <si>
    <t>г. Тайшет, ул. Терешковой, д. 7А*</t>
  </si>
  <si>
    <t>г. Тайшет, ул. Старобазарная, д. 1*</t>
  </si>
  <si>
    <t>г. Тайшет, ул. Чернышевского, д. 6*</t>
  </si>
  <si>
    <t>г. Тайшет, ул. Транспортная, д. 29*</t>
  </si>
  <si>
    <t>г. Тайшет, ул. Транспортная, д. 37*</t>
  </si>
  <si>
    <t>г. Тайшет, ул. Транспортная, д. 41*</t>
  </si>
  <si>
    <t>г. Тайшет, ул. Зои Космодемьянской, д. 1*</t>
  </si>
  <si>
    <t>г. Тайшет, ул. Зои Космодемьянской, д. 5*</t>
  </si>
  <si>
    <t>г. Тайшет, ул. Андреева, д. 3*</t>
  </si>
  <si>
    <t>г. Тайшет, ул. Свердлова, д. 83*</t>
  </si>
  <si>
    <t>г. Тайшет, ул. 8 Марта, д. 8*</t>
  </si>
  <si>
    <t>г. Тайшет, ул. Осипенко, д. 2*</t>
  </si>
  <si>
    <t>с. Хомутово, ул. Чапаева, д. 12АКОРПУС3*</t>
  </si>
  <si>
    <t>18.9 Ушаковское муниципальное образование</t>
  </si>
  <si>
    <t>18.8 Хомутовское муниципальное образование</t>
  </si>
  <si>
    <t>г. Тайшет, Ленина ул., д. 258 (СЕРИЯ 1-335)</t>
  </si>
  <si>
    <t>Приложение к приказу министерства жилищной политики и энергетики Иркутской области 
от _____________________________ № ________________________</t>
  </si>
  <si>
    <t>«Утвержден приказом министерства жилищной политики и энергетики Иркутской области 
от 00 ноября 0000 года № 00-00-мпр</t>
  </si>
  <si>
    <t xml:space="preserve">1. Ангарское городское муниципальное образование </t>
  </si>
  <si>
    <t>* работы, связанные с режимами ЧС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</si>
</sst>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\-??\ _₽_-;_-@_-"/>
    <numFmt numFmtId="165" formatCode="_-* #,##0.00_р_._-;\-* #,##0.00_р_._-;_-* &quot;-&quot;??_р_._-;_-@_-"/>
  </numFmts>
  <fonts count="64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8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2D05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8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20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sz val="16"/>
      <color rgb="FF00B050"/>
      <name val="Times New Roman"/>
      <family val="1"/>
      <charset val="204"/>
    </font>
    <font>
      <b/>
      <sz val="16"/>
      <color theme="5" tint="-0.249977111117893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9"/>
      <color rgb="FF484848"/>
      <name val="Arial"/>
      <family val="2"/>
      <charset val="204"/>
    </font>
    <font>
      <sz val="8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scheme val="minor"/>
    </font>
    <font>
      <sz val="11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" fillId="0" borderId="0" applyBorder="0" applyProtection="0"/>
    <xf numFmtId="164" fontId="5" fillId="0" borderId="0" applyBorder="0" applyProtection="0"/>
    <xf numFmtId="164" fontId="5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43" fontId="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0" fontId="22" fillId="0" borderId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6" fillId="0" borderId="0"/>
    <xf numFmtId="0" fontId="2" fillId="0" borderId="0"/>
    <xf numFmtId="0" fontId="2" fillId="0" borderId="0"/>
    <xf numFmtId="164" fontId="2" fillId="0" borderId="0" applyBorder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8" fillId="14" borderId="0" applyNumberFormat="0" applyBorder="0" applyAlignment="0" applyProtection="0"/>
  </cellStyleXfs>
  <cellXfs count="603">
    <xf numFmtId="0" fontId="0" fillId="0" borderId="0" xfId="0"/>
    <xf numFmtId="0" fontId="35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4" fontId="13" fillId="0" borderId="2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1" fontId="6" fillId="0" borderId="0" xfId="0" applyNumberFormat="1" applyFont="1"/>
    <xf numFmtId="1" fontId="13" fillId="0" borderId="2" xfId="0" applyNumberFormat="1" applyFont="1" applyBorder="1" applyAlignment="1">
      <alignment horizontal="center" vertical="center" wrapText="1"/>
    </xf>
    <xf numFmtId="0" fontId="11" fillId="0" borderId="0" xfId="0" applyFont="1"/>
    <xf numFmtId="0" fontId="2" fillId="0" borderId="0" xfId="0" applyFont="1"/>
    <xf numFmtId="0" fontId="11" fillId="0" borderId="8" xfId="0" applyFont="1" applyBorder="1"/>
    <xf numFmtId="0" fontId="10" fillId="0" borderId="0" xfId="1" applyFont="1" applyFill="1" applyBorder="1"/>
    <xf numFmtId="0" fontId="3" fillId="0" borderId="0" xfId="0" applyFont="1"/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center" wrapText="1"/>
    </xf>
    <xf numFmtId="0" fontId="18" fillId="0" borderId="7" xfId="2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 shrinkToFit="1"/>
    </xf>
    <xf numFmtId="3" fontId="13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 shrinkToFit="1"/>
    </xf>
    <xf numFmtId="3" fontId="14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 wrapText="1"/>
    </xf>
    <xf numFmtId="3" fontId="16" fillId="0" borderId="7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3" fontId="10" fillId="0" borderId="7" xfId="0" applyNumberFormat="1" applyFont="1" applyBorder="1" applyAlignment="1">
      <alignment horizontal="center" vertical="center" wrapText="1"/>
    </xf>
    <xf numFmtId="4" fontId="12" fillId="0" borderId="3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vertical="center"/>
    </xf>
    <xf numFmtId="4" fontId="10" fillId="0" borderId="0" xfId="1" applyNumberFormat="1" applyFont="1" applyFill="1" applyBorder="1" applyAlignment="1" applyProtection="1">
      <alignment vertical="center"/>
    </xf>
    <xf numFmtId="4" fontId="10" fillId="0" borderId="0" xfId="1" applyNumberFormat="1" applyFont="1" applyFill="1" applyBorder="1"/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4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vertical="center" wrapText="1" shrinkToFit="1"/>
    </xf>
    <xf numFmtId="0" fontId="11" fillId="0" borderId="2" xfId="0" applyFont="1" applyBorder="1" applyAlignment="1">
      <alignment vertical="center" shrinkToFit="1"/>
    </xf>
    <xf numFmtId="4" fontId="10" fillId="0" borderId="2" xfId="0" applyNumberFormat="1" applyFont="1" applyBorder="1" applyAlignment="1">
      <alignment horizontal="center" vertical="center"/>
    </xf>
    <xf numFmtId="0" fontId="11" fillId="0" borderId="2" xfId="13" applyFont="1" applyBorder="1" applyAlignment="1">
      <alignment vertical="center"/>
    </xf>
    <xf numFmtId="0" fontId="15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/>
    </xf>
    <xf numFmtId="4" fontId="8" fillId="0" borderId="0" xfId="2" applyNumberFormat="1" applyFill="1" applyAlignment="1" applyProtection="1">
      <alignment horizontal="center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shrinkToFit="1"/>
    </xf>
    <xf numFmtId="14" fontId="11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1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 wrapText="1" shrinkToFit="1"/>
    </xf>
    <xf numFmtId="0" fontId="11" fillId="0" borderId="12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0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2" fontId="10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center" wrapText="1"/>
    </xf>
    <xf numFmtId="3" fontId="10" fillId="0" borderId="2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0" fillId="2" borderId="0" xfId="0" applyFill="1"/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1" fillId="3" borderId="2" xfId="36" applyNumberFormat="1" applyFont="1" applyFill="1" applyBorder="1" applyAlignment="1" applyProtection="1">
      <alignment horizontal="center" vertical="center"/>
    </xf>
    <xf numFmtId="4" fontId="11" fillId="3" borderId="2" xfId="0" applyNumberFormat="1" applyFont="1" applyFill="1" applyBorder="1" applyAlignment="1">
      <alignment horizontal="center" vertical="center" shrinkToFit="1"/>
    </xf>
    <xf numFmtId="4" fontId="15" fillId="3" borderId="2" xfId="0" applyNumberFormat="1" applyFont="1" applyFill="1" applyBorder="1" applyAlignment="1">
      <alignment horizontal="center" vertical="center"/>
    </xf>
    <xf numFmtId="4" fontId="11" fillId="3" borderId="2" xfId="0" applyNumberFormat="1" applyFont="1" applyFill="1" applyBorder="1" applyAlignment="1">
      <alignment horizontal="center"/>
    </xf>
    <xf numFmtId="0" fontId="11" fillId="3" borderId="0" xfId="0" applyFont="1" applyFill="1"/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 wrapText="1" shrinkToFit="1"/>
    </xf>
    <xf numFmtId="0" fontId="11" fillId="3" borderId="2" xfId="0" applyFont="1" applyFill="1" applyBorder="1" applyAlignment="1">
      <alignment vertical="center" shrinkToFit="1"/>
    </xf>
    <xf numFmtId="0" fontId="10" fillId="3" borderId="0" xfId="0" applyFont="1" applyFill="1"/>
    <xf numFmtId="0" fontId="11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4" fontId="10" fillId="3" borderId="2" xfId="0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0" fillId="4" borderId="0" xfId="0" applyFont="1" applyFill="1" applyAlignment="1">
      <alignment vertical="center"/>
    </xf>
    <xf numFmtId="4" fontId="10" fillId="4" borderId="0" xfId="0" applyNumberFormat="1" applyFont="1" applyFill="1" applyAlignment="1">
      <alignment vertical="center"/>
    </xf>
    <xf numFmtId="0" fontId="10" fillId="4" borderId="0" xfId="1" applyFont="1" applyFill="1" applyBorder="1"/>
    <xf numFmtId="0" fontId="10" fillId="4" borderId="0" xfId="1" applyFont="1" applyFill="1" applyBorder="1" applyAlignment="1" applyProtection="1">
      <alignment vertical="center"/>
    </xf>
    <xf numFmtId="4" fontId="10" fillId="4" borderId="0" xfId="1" applyNumberFormat="1" applyFont="1" applyFill="1" applyBorder="1" applyAlignment="1" applyProtection="1">
      <alignment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vertical="center" wrapText="1"/>
    </xf>
    <xf numFmtId="4" fontId="11" fillId="4" borderId="2" xfId="0" applyNumberFormat="1" applyFont="1" applyFill="1" applyBorder="1" applyAlignment="1">
      <alignment horizontal="center" vertical="center"/>
    </xf>
    <xf numFmtId="4" fontId="11" fillId="4" borderId="2" xfId="36" applyNumberFormat="1" applyFont="1" applyFill="1" applyBorder="1" applyAlignment="1" applyProtection="1">
      <alignment horizontal="center" vertical="center"/>
    </xf>
    <xf numFmtId="4" fontId="11" fillId="4" borderId="2" xfId="0" applyNumberFormat="1" applyFont="1" applyFill="1" applyBorder="1" applyAlignment="1">
      <alignment horizontal="center" vertical="center" shrinkToFit="1"/>
    </xf>
    <xf numFmtId="4" fontId="15" fillId="4" borderId="2" xfId="0" applyNumberFormat="1" applyFont="1" applyFill="1" applyBorder="1" applyAlignment="1">
      <alignment horizontal="center" vertical="center"/>
    </xf>
    <xf numFmtId="4" fontId="11" fillId="4" borderId="2" xfId="0" applyNumberFormat="1" applyFont="1" applyFill="1" applyBorder="1" applyAlignment="1">
      <alignment horizontal="center"/>
    </xf>
    <xf numFmtId="0" fontId="11" fillId="4" borderId="0" xfId="0" applyFont="1" applyFill="1"/>
    <xf numFmtId="0" fontId="11" fillId="4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 wrapText="1" shrinkToFit="1"/>
    </xf>
    <xf numFmtId="0" fontId="11" fillId="4" borderId="2" xfId="0" applyFont="1" applyFill="1" applyBorder="1" applyAlignment="1">
      <alignment vertical="center" shrinkToFit="1"/>
    </xf>
    <xf numFmtId="0" fontId="10" fillId="4" borderId="0" xfId="0" applyFont="1" applyFill="1"/>
    <xf numFmtId="0" fontId="11" fillId="4" borderId="2" xfId="0" applyFont="1" applyFill="1" applyBorder="1" applyAlignment="1">
      <alignment horizontal="left" vertical="center"/>
    </xf>
    <xf numFmtId="0" fontId="10" fillId="4" borderId="2" xfId="0" applyFont="1" applyFill="1" applyBorder="1" applyAlignment="1">
      <alignment horizontal="center" vertical="center"/>
    </xf>
    <xf numFmtId="4" fontId="10" fillId="4" borderId="2" xfId="0" applyNumberFormat="1" applyFont="1" applyFill="1" applyBorder="1" applyAlignment="1">
      <alignment horizontal="center" vertical="center"/>
    </xf>
    <xf numFmtId="0" fontId="0" fillId="4" borderId="0" xfId="0" applyFill="1"/>
    <xf numFmtId="4" fontId="1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vertical="center"/>
    </xf>
    <xf numFmtId="4" fontId="10" fillId="5" borderId="0" xfId="0" applyNumberFormat="1" applyFont="1" applyFill="1" applyAlignment="1">
      <alignment vertical="center"/>
    </xf>
    <xf numFmtId="0" fontId="0" fillId="5" borderId="0" xfId="0" applyFill="1"/>
    <xf numFmtId="0" fontId="10" fillId="5" borderId="0" xfId="1" applyFont="1" applyFill="1" applyBorder="1"/>
    <xf numFmtId="0" fontId="10" fillId="5" borderId="0" xfId="1" applyFont="1" applyFill="1" applyBorder="1" applyAlignment="1" applyProtection="1">
      <alignment vertical="center"/>
    </xf>
    <xf numFmtId="4" fontId="10" fillId="5" borderId="0" xfId="1" applyNumberFormat="1" applyFont="1" applyFill="1" applyBorder="1" applyAlignment="1" applyProtection="1">
      <alignment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vertical="center" wrapText="1"/>
    </xf>
    <xf numFmtId="4" fontId="11" fillId="5" borderId="2" xfId="0" applyNumberFormat="1" applyFont="1" applyFill="1" applyBorder="1" applyAlignment="1">
      <alignment horizontal="center" vertical="center"/>
    </xf>
    <xf numFmtId="4" fontId="11" fillId="5" borderId="2" xfId="36" applyNumberFormat="1" applyFont="1" applyFill="1" applyBorder="1" applyAlignment="1" applyProtection="1">
      <alignment horizontal="center" vertical="center"/>
    </xf>
    <xf numFmtId="4" fontId="11" fillId="5" borderId="2" xfId="0" applyNumberFormat="1" applyFont="1" applyFill="1" applyBorder="1" applyAlignment="1">
      <alignment horizontal="center" vertical="center" shrinkToFit="1"/>
    </xf>
    <xf numFmtId="4" fontId="15" fillId="5" borderId="2" xfId="0" applyNumberFormat="1" applyFont="1" applyFill="1" applyBorder="1" applyAlignment="1">
      <alignment horizontal="center" vertical="center"/>
    </xf>
    <xf numFmtId="4" fontId="11" fillId="5" borderId="2" xfId="0" applyNumberFormat="1" applyFont="1" applyFill="1" applyBorder="1" applyAlignment="1">
      <alignment horizontal="center"/>
    </xf>
    <xf numFmtId="0" fontId="11" fillId="5" borderId="0" xfId="0" applyFont="1" applyFill="1"/>
    <xf numFmtId="0" fontId="11" fillId="5" borderId="2" xfId="0" applyFont="1" applyFill="1" applyBorder="1" applyAlignment="1">
      <alignment vertical="center"/>
    </xf>
    <xf numFmtId="0" fontId="11" fillId="5" borderId="2" xfId="0" applyFont="1" applyFill="1" applyBorder="1" applyAlignment="1">
      <alignment vertical="center" wrapText="1" shrinkToFit="1"/>
    </xf>
    <xf numFmtId="0" fontId="11" fillId="5" borderId="2" xfId="0" applyFont="1" applyFill="1" applyBorder="1" applyAlignment="1">
      <alignment vertical="center" shrinkToFit="1"/>
    </xf>
    <xf numFmtId="0" fontId="10" fillId="5" borderId="0" xfId="0" applyFont="1" applyFill="1"/>
    <xf numFmtId="0" fontId="11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4" fontId="10" fillId="5" borderId="2" xfId="0" applyNumberFormat="1" applyFont="1" applyFill="1" applyBorder="1" applyAlignment="1">
      <alignment horizontal="center" vertical="center"/>
    </xf>
    <xf numFmtId="0" fontId="3" fillId="4" borderId="0" xfId="0" applyFont="1" applyFill="1"/>
    <xf numFmtId="0" fontId="13" fillId="0" borderId="1" xfId="0" applyFont="1" applyBorder="1"/>
    <xf numFmtId="4" fontId="11" fillId="6" borderId="2" xfId="36" applyNumberFormat="1" applyFont="1" applyFill="1" applyBorder="1" applyAlignment="1" applyProtection="1">
      <alignment horizontal="center" vertical="center"/>
    </xf>
    <xf numFmtId="4" fontId="11" fillId="6" borderId="2" xfId="0" applyNumberFormat="1" applyFont="1" applyFill="1" applyBorder="1" applyAlignment="1">
      <alignment horizontal="center" vertical="center"/>
    </xf>
    <xf numFmtId="4" fontId="11" fillId="6" borderId="2" xfId="0" applyNumberFormat="1" applyFont="1" applyFill="1" applyBorder="1" applyAlignment="1">
      <alignment horizontal="center" vertical="center" shrinkToFit="1"/>
    </xf>
    <xf numFmtId="4" fontId="11" fillId="8" borderId="2" xfId="36" applyNumberFormat="1" applyFont="1" applyFill="1" applyBorder="1" applyAlignment="1" applyProtection="1">
      <alignment horizontal="center" vertical="center"/>
    </xf>
    <xf numFmtId="4" fontId="11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11" fillId="0" borderId="1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4" fontId="12" fillId="0" borderId="1" xfId="2" applyNumberFormat="1" applyFont="1" applyFill="1" applyBorder="1" applyAlignment="1">
      <alignment horizontal="center" vertical="center" wrapText="1"/>
    </xf>
    <xf numFmtId="0" fontId="18" fillId="0" borderId="0" xfId="2" applyNumberFormat="1" applyFont="1" applyFill="1" applyBorder="1" applyAlignment="1">
      <alignment horizontal="center" vertical="center" wrapText="1"/>
    </xf>
    <xf numFmtId="4" fontId="15" fillId="6" borderId="2" xfId="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/>
    </xf>
    <xf numFmtId="4" fontId="11" fillId="10" borderId="2" xfId="36" applyNumberFormat="1" applyFont="1" applyFill="1" applyBorder="1" applyAlignment="1" applyProtection="1">
      <alignment horizontal="center" vertical="center"/>
    </xf>
    <xf numFmtId="0" fontId="0" fillId="6" borderId="0" xfId="0" applyFill="1"/>
    <xf numFmtId="0" fontId="0" fillId="6" borderId="2" xfId="0" applyFill="1" applyBorder="1"/>
    <xf numFmtId="0" fontId="0" fillId="0" borderId="2" xfId="0" applyBorder="1"/>
    <xf numFmtId="0" fontId="2" fillId="0" borderId="2" xfId="0" applyFont="1" applyBorder="1"/>
    <xf numFmtId="0" fontId="0" fillId="2" borderId="2" xfId="0" applyFill="1" applyBorder="1"/>
    <xf numFmtId="0" fontId="2" fillId="6" borderId="2" xfId="0" applyFont="1" applyFill="1" applyBorder="1"/>
    <xf numFmtId="0" fontId="2" fillId="6" borderId="0" xfId="0" applyFont="1" applyFill="1"/>
    <xf numFmtId="0" fontId="0" fillId="11" borderId="0" xfId="0" applyFill="1"/>
    <xf numFmtId="0" fontId="0" fillId="8" borderId="0" xfId="0" applyFill="1"/>
    <xf numFmtId="0" fontId="2" fillId="7" borderId="2" xfId="0" applyFont="1" applyFill="1" applyBorder="1"/>
    <xf numFmtId="0" fontId="0" fillId="7" borderId="2" xfId="0" applyFill="1" applyBorder="1"/>
    <xf numFmtId="0" fontId="0" fillId="7" borderId="0" xfId="0" applyFill="1"/>
    <xf numFmtId="0" fontId="2" fillId="7" borderId="0" xfId="0" applyFont="1" applyFill="1"/>
    <xf numFmtId="0" fontId="2" fillId="11" borderId="0" xfId="0" applyFont="1" applyFill="1"/>
    <xf numFmtId="0" fontId="2" fillId="8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 shrinkToFit="1"/>
    </xf>
    <xf numFmtId="0" fontId="17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2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0" xfId="0" applyNumberFormat="1" applyFont="1" applyAlignment="1">
      <alignment horizontal="center"/>
    </xf>
    <xf numFmtId="0" fontId="10" fillId="0" borderId="0" xfId="0" applyFont="1"/>
    <xf numFmtId="4" fontId="0" fillId="0" borderId="0" xfId="0" applyNumberFormat="1" applyAlignment="1">
      <alignment horizontal="center"/>
    </xf>
    <xf numFmtId="49" fontId="2" fillId="6" borderId="0" xfId="0" applyNumberFormat="1" applyFont="1" applyFill="1"/>
    <xf numFmtId="49" fontId="11" fillId="0" borderId="2" xfId="1" applyNumberFormat="1" applyFont="1" applyFill="1" applyBorder="1" applyAlignment="1">
      <alignment horizontal="left" vertical="center"/>
    </xf>
    <xf numFmtId="4" fontId="11" fillId="0" borderId="2" xfId="1" applyNumberFormat="1" applyFont="1" applyFill="1" applyBorder="1" applyAlignment="1">
      <alignment horizontal="center"/>
    </xf>
    <xf numFmtId="4" fontId="11" fillId="0" borderId="2" xfId="1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49" fontId="11" fillId="0" borderId="2" xfId="1" applyNumberFormat="1" applyFont="1" applyFill="1" applyBorder="1" applyAlignment="1">
      <alignment horizontal="left" vertical="top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shrinkToFit="1"/>
    </xf>
    <xf numFmtId="4" fontId="17" fillId="0" borderId="2" xfId="0" applyNumberFormat="1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0" fontId="2" fillId="2" borderId="0" xfId="0" applyFont="1" applyFill="1"/>
    <xf numFmtId="0" fontId="11" fillId="2" borderId="0" xfId="0" applyFont="1" applyFill="1"/>
    <xf numFmtId="4" fontId="1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" fillId="15" borderId="0" xfId="0" applyFont="1" applyFill="1"/>
    <xf numFmtId="0" fontId="0" fillId="15" borderId="0" xfId="0" applyFill="1"/>
    <xf numFmtId="0" fontId="2" fillId="16" borderId="0" xfId="0" applyFont="1" applyFill="1"/>
    <xf numFmtId="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7" fillId="11" borderId="0" xfId="0" applyFont="1" applyFill="1"/>
    <xf numFmtId="0" fontId="30" fillId="8" borderId="0" xfId="0" applyFont="1" applyFill="1"/>
    <xf numFmtId="0" fontId="31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32" fillId="13" borderId="0" xfId="0" applyFont="1" applyFill="1"/>
    <xf numFmtId="0" fontId="12" fillId="0" borderId="0" xfId="0" applyFont="1"/>
    <xf numFmtId="0" fontId="12" fillId="0" borderId="0" xfId="0" applyFont="1" applyAlignment="1">
      <alignment vertical="center" wrapText="1" shrinkToFit="1"/>
    </xf>
    <xf numFmtId="49" fontId="2" fillId="7" borderId="0" xfId="0" applyNumberFormat="1" applyFont="1" applyFill="1"/>
    <xf numFmtId="0" fontId="0" fillId="16" borderId="0" xfId="0" applyFill="1"/>
    <xf numFmtId="0" fontId="2" fillId="7" borderId="0" xfId="0" applyFont="1" applyFill="1" applyAlignment="1">
      <alignment horizontal="center" vertical="center"/>
    </xf>
    <xf numFmtId="0" fontId="33" fillId="0" borderId="0" xfId="0" applyFont="1"/>
    <xf numFmtId="0" fontId="11" fillId="8" borderId="0" xfId="0" applyFont="1" applyFill="1" applyAlignment="1">
      <alignment horizontal="center" vertical="center"/>
    </xf>
    <xf numFmtId="4" fontId="0" fillId="8" borderId="0" xfId="0" applyNumberFormat="1" applyFill="1"/>
    <xf numFmtId="4" fontId="0" fillId="2" borderId="0" xfId="0" applyNumberFormat="1" applyFill="1"/>
    <xf numFmtId="4" fontId="0" fillId="6" borderId="0" xfId="0" applyNumberFormat="1" applyFill="1"/>
    <xf numFmtId="0" fontId="0" fillId="19" borderId="0" xfId="0" applyFill="1"/>
    <xf numFmtId="4" fontId="0" fillId="19" borderId="0" xfId="0" applyNumberFormat="1" applyFill="1"/>
    <xf numFmtId="4" fontId="0" fillId="12" borderId="0" xfId="0" applyNumberFormat="1" applyFill="1"/>
    <xf numFmtId="4" fontId="0" fillId="18" borderId="0" xfId="0" applyNumberFormat="1" applyFill="1"/>
    <xf numFmtId="4" fontId="0" fillId="17" borderId="0" xfId="0" applyNumberFormat="1" applyFill="1"/>
    <xf numFmtId="4" fontId="0" fillId="20" borderId="0" xfId="0" applyNumberFormat="1" applyFill="1"/>
    <xf numFmtId="0" fontId="4" fillId="8" borderId="0" xfId="0" applyFont="1" applyFill="1"/>
    <xf numFmtId="0" fontId="2" fillId="8" borderId="0" xfId="0" applyFont="1" applyFill="1" applyAlignment="1">
      <alignment wrapText="1"/>
    </xf>
    <xf numFmtId="0" fontId="2" fillId="19" borderId="0" xfId="0" applyFont="1" applyFill="1"/>
    <xf numFmtId="0" fontId="27" fillId="2" borderId="0" xfId="0" applyFont="1" applyFill="1"/>
    <xf numFmtId="0" fontId="17" fillId="6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vertical="center" wrapText="1" shrinkToFit="1"/>
    </xf>
    <xf numFmtId="0" fontId="11" fillId="6" borderId="0" xfId="0" applyFont="1" applyFill="1" applyAlignment="1">
      <alignment vertical="center"/>
    </xf>
    <xf numFmtId="0" fontId="12" fillId="0" borderId="2" xfId="0" applyFont="1" applyBorder="1"/>
    <xf numFmtId="0" fontId="15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28" fillId="14" borderId="2" xfId="54" applyBorder="1"/>
    <xf numFmtId="0" fontId="2" fillId="11" borderId="2" xfId="0" applyFont="1" applyFill="1" applyBorder="1"/>
    <xf numFmtId="0" fontId="2" fillId="15" borderId="2" xfId="0" applyFont="1" applyFill="1" applyBorder="1"/>
    <xf numFmtId="0" fontId="2" fillId="6" borderId="0" xfId="0" applyFont="1" applyFill="1" applyAlignment="1">
      <alignment horizontal="right"/>
    </xf>
    <xf numFmtId="0" fontId="27" fillId="11" borderId="0" xfId="0" applyFont="1" applyFill="1" applyAlignment="1">
      <alignment horizontal="center" vertical="center"/>
    </xf>
    <xf numFmtId="0" fontId="11" fillId="8" borderId="0" xfId="0" applyFont="1" applyFill="1"/>
    <xf numFmtId="0" fontId="0" fillId="0" borderId="0" xfId="0" applyAlignment="1">
      <alignment vertical="center"/>
    </xf>
    <xf numFmtId="0" fontId="11" fillId="21" borderId="0" xfId="0" applyFont="1" applyFill="1"/>
    <xf numFmtId="0" fontId="11" fillId="9" borderId="0" xfId="0" applyFont="1" applyFill="1"/>
    <xf numFmtId="0" fontId="17" fillId="0" borderId="2" xfId="0" applyFont="1" applyBorder="1" applyAlignment="1">
      <alignment vertical="center" wrapText="1" shrinkToFit="1"/>
    </xf>
    <xf numFmtId="0" fontId="11" fillId="7" borderId="0" xfId="0" applyFont="1" applyFill="1"/>
    <xf numFmtId="0" fontId="4" fillId="0" borderId="2" xfId="0" applyFont="1" applyBorder="1"/>
    <xf numFmtId="49" fontId="0" fillId="0" borderId="0" xfId="0" applyNumberFormat="1"/>
    <xf numFmtId="0" fontId="4" fillId="15" borderId="2" xfId="0" applyFont="1" applyFill="1" applyBorder="1"/>
    <xf numFmtId="0" fontId="0" fillId="15" borderId="2" xfId="0" applyFill="1" applyBorder="1"/>
    <xf numFmtId="0" fontId="11" fillId="6" borderId="0" xfId="0" applyFont="1" applyFill="1"/>
    <xf numFmtId="0" fontId="13" fillId="0" borderId="0" xfId="0" applyFont="1"/>
    <xf numFmtId="0" fontId="34" fillId="0" borderId="0" xfId="0" applyFont="1" applyAlignment="1">
      <alignment horizontal="center" vertical="center"/>
    </xf>
    <xf numFmtId="0" fontId="11" fillId="0" borderId="2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2" fillId="0" borderId="0" xfId="0" applyNumberFormat="1" applyFont="1"/>
    <xf numFmtId="4" fontId="0" fillId="0" borderId="2" xfId="0" applyNumberFormat="1" applyBorder="1"/>
    <xf numFmtId="0" fontId="0" fillId="0" borderId="5" xfId="0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35" fillId="0" borderId="1" xfId="0" applyFont="1" applyBorder="1"/>
    <xf numFmtId="1" fontId="35" fillId="0" borderId="2" xfId="0" applyNumberFormat="1" applyFont="1" applyBorder="1" applyAlignment="1">
      <alignment horizontal="center" vertical="center" wrapText="1"/>
    </xf>
    <xf numFmtId="4" fontId="35" fillId="0" borderId="2" xfId="0" applyNumberFormat="1" applyFont="1" applyBorder="1" applyAlignment="1">
      <alignment horizontal="center" vertical="center" wrapText="1"/>
    </xf>
    <xf numFmtId="43" fontId="36" fillId="0" borderId="2" xfId="36" applyFont="1" applyFill="1" applyBorder="1" applyAlignment="1">
      <alignment horizontal="center" vertical="center" wrapText="1"/>
    </xf>
    <xf numFmtId="14" fontId="36" fillId="0" borderId="2" xfId="36" applyNumberFormat="1" applyFont="1" applyFill="1" applyBorder="1" applyAlignment="1">
      <alignment horizontal="center" vertical="center" wrapText="1"/>
    </xf>
    <xf numFmtId="0" fontId="36" fillId="0" borderId="2" xfId="36" applyNumberFormat="1" applyFont="1" applyFill="1" applyBorder="1" applyAlignment="1">
      <alignment horizontal="center" vertical="center" wrapText="1"/>
    </xf>
    <xf numFmtId="4" fontId="35" fillId="0" borderId="3" xfId="2" applyNumberFormat="1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7" xfId="36" applyNumberFormat="1" applyFont="1" applyFill="1" applyBorder="1" applyAlignment="1">
      <alignment horizontal="center" vertical="center" wrapText="1"/>
    </xf>
    <xf numFmtId="0" fontId="37" fillId="0" borderId="7" xfId="2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14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vertical="center"/>
    </xf>
    <xf numFmtId="0" fontId="38" fillId="0" borderId="0" xfId="1" applyFont="1" applyFill="1" applyBorder="1"/>
    <xf numFmtId="0" fontId="17" fillId="0" borderId="0" xfId="1" applyFont="1" applyFill="1" applyBorder="1" applyAlignment="1" applyProtection="1">
      <alignment vertical="center"/>
    </xf>
    <xf numFmtId="0" fontId="38" fillId="0" borderId="0" xfId="1" applyFont="1" applyFill="1" applyBorder="1" applyAlignment="1" applyProtection="1">
      <alignment vertical="center"/>
    </xf>
    <xf numFmtId="43" fontId="38" fillId="0" borderId="0" xfId="36" applyFont="1" applyFill="1" applyBorder="1" applyAlignment="1" applyProtection="1">
      <alignment vertical="center"/>
    </xf>
    <xf numFmtId="14" fontId="38" fillId="0" borderId="0" xfId="36" applyNumberFormat="1" applyFont="1" applyFill="1" applyBorder="1" applyAlignment="1" applyProtection="1">
      <alignment vertical="center"/>
    </xf>
    <xf numFmtId="0" fontId="38" fillId="0" borderId="0" xfId="36" applyNumberFormat="1" applyFont="1" applyFill="1" applyBorder="1" applyAlignment="1" applyProtection="1">
      <alignment vertical="center"/>
    </xf>
    <xf numFmtId="4" fontId="38" fillId="0" borderId="0" xfId="1" applyNumberFormat="1" applyFont="1" applyFill="1" applyBorder="1" applyAlignment="1" applyProtection="1">
      <alignment vertical="center"/>
    </xf>
    <xf numFmtId="4" fontId="38" fillId="0" borderId="0" xfId="1" applyNumberFormat="1" applyFont="1" applyFill="1" applyBorder="1"/>
    <xf numFmtId="0" fontId="17" fillId="0" borderId="2" xfId="0" applyFont="1" applyBorder="1" applyAlignment="1">
      <alignment vertical="center" wrapText="1"/>
    </xf>
    <xf numFmtId="43" fontId="17" fillId="0" borderId="2" xfId="36" applyFont="1" applyFill="1" applyBorder="1" applyAlignment="1">
      <alignment horizontal="center" vertical="center"/>
    </xf>
    <xf numFmtId="14" fontId="17" fillId="0" borderId="2" xfId="36" applyNumberFormat="1" applyFont="1" applyFill="1" applyBorder="1" applyAlignment="1">
      <alignment horizontal="center" vertical="center"/>
    </xf>
    <xf numFmtId="0" fontId="17" fillId="0" borderId="2" xfId="36" applyNumberFormat="1" applyFont="1" applyFill="1" applyBorder="1" applyAlignment="1">
      <alignment horizontal="center" vertical="center"/>
    </xf>
    <xf numFmtId="4" fontId="17" fillId="0" borderId="2" xfId="36" applyNumberFormat="1" applyFont="1" applyFill="1" applyBorder="1" applyAlignment="1" applyProtection="1">
      <alignment horizontal="center" vertical="center"/>
    </xf>
    <xf numFmtId="4" fontId="17" fillId="0" borderId="2" xfId="0" applyNumberFormat="1" applyFont="1" applyBorder="1" applyAlignment="1">
      <alignment horizontal="center" vertical="center" shrinkToFit="1"/>
    </xf>
    <xf numFmtId="4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 applyAlignment="1">
      <alignment vertical="center" shrinkToFit="1"/>
    </xf>
    <xf numFmtId="4" fontId="36" fillId="0" borderId="2" xfId="1" applyNumberFormat="1" applyFont="1" applyFill="1" applyBorder="1" applyAlignment="1" applyProtection="1">
      <alignment horizontal="center" vertical="center"/>
    </xf>
    <xf numFmtId="0" fontId="38" fillId="0" borderId="2" xfId="0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0" fontId="17" fillId="0" borderId="0" xfId="0" applyFont="1"/>
    <xf numFmtId="4" fontId="17" fillId="0" borderId="0" xfId="0" applyNumberFormat="1" applyFont="1"/>
    <xf numFmtId="4" fontId="17" fillId="0" borderId="2" xfId="38" applyNumberFormat="1" applyFont="1" applyFill="1" applyBorder="1" applyAlignment="1" applyProtection="1">
      <alignment horizontal="center" vertical="center"/>
    </xf>
    <xf numFmtId="43" fontId="17" fillId="0" borderId="10" xfId="36" applyFont="1" applyFill="1" applyBorder="1" applyAlignment="1">
      <alignment horizontal="center" vertical="center"/>
    </xf>
    <xf numFmtId="14" fontId="17" fillId="0" borderId="10" xfId="36" applyNumberFormat="1" applyFont="1" applyFill="1" applyBorder="1" applyAlignment="1">
      <alignment horizontal="center" vertical="center"/>
    </xf>
    <xf numFmtId="0" fontId="17" fillId="0" borderId="10" xfId="36" applyNumberFormat="1" applyFont="1" applyFill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2" xfId="0" applyNumberFormat="1" applyFont="1" applyBorder="1" applyAlignment="1">
      <alignment horizontal="center" vertical="center" wrapText="1"/>
    </xf>
    <xf numFmtId="0" fontId="17" fillId="0" borderId="2" xfId="13" applyFont="1" applyBorder="1" applyAlignment="1">
      <alignment vertical="center"/>
    </xf>
    <xf numFmtId="4" fontId="17" fillId="0" borderId="7" xfId="0" applyNumberFormat="1" applyFont="1" applyBorder="1" applyAlignment="1">
      <alignment horizontal="center" vertical="center" shrinkToFit="1"/>
    </xf>
    <xf numFmtId="0" fontId="38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vertical="center"/>
    </xf>
    <xf numFmtId="0" fontId="17" fillId="0" borderId="12" xfId="36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43" fontId="17" fillId="0" borderId="7" xfId="36" applyFont="1" applyFill="1" applyBorder="1" applyAlignment="1">
      <alignment horizontal="center" vertical="center"/>
    </xf>
    <xf numFmtId="14" fontId="17" fillId="0" borderId="7" xfId="36" applyNumberFormat="1" applyFont="1" applyFill="1" applyBorder="1" applyAlignment="1">
      <alignment horizontal="center" vertical="center"/>
    </xf>
    <xf numFmtId="0" fontId="17" fillId="0" borderId="7" xfId="36" applyNumberFormat="1" applyFont="1" applyFill="1" applyBorder="1" applyAlignment="1">
      <alignment horizontal="center" vertical="center"/>
    </xf>
    <xf numFmtId="0" fontId="17" fillId="0" borderId="11" xfId="36" applyNumberFormat="1" applyFont="1" applyFill="1" applyBorder="1" applyAlignment="1">
      <alignment horizontal="center" vertical="center"/>
    </xf>
    <xf numFmtId="4" fontId="39" fillId="0" borderId="0" xfId="0" applyNumberFormat="1" applyFont="1" applyAlignment="1">
      <alignment vertical="center"/>
    </xf>
    <xf numFmtId="4" fontId="39" fillId="0" borderId="0" xfId="0" applyNumberFormat="1" applyFont="1" applyAlignment="1">
      <alignment horizontal="right"/>
    </xf>
    <xf numFmtId="4" fontId="38" fillId="0" borderId="0" xfId="0" applyNumberFormat="1" applyFont="1" applyAlignment="1">
      <alignment horizontal="right" vertical="center"/>
    </xf>
    <xf numFmtId="4" fontId="39" fillId="0" borderId="0" xfId="0" applyNumberFormat="1" applyFont="1" applyAlignment="1">
      <alignment horizontal="right" vertical="center"/>
    </xf>
    <xf numFmtId="0" fontId="17" fillId="0" borderId="2" xfId="0" applyFont="1" applyBorder="1" applyAlignment="1">
      <alignment horizontal="center"/>
    </xf>
    <xf numFmtId="0" fontId="38" fillId="0" borderId="0" xfId="0" applyFont="1"/>
    <xf numFmtId="43" fontId="17" fillId="0" borderId="5" xfId="36" applyFont="1" applyFill="1" applyBorder="1" applyAlignment="1">
      <alignment horizontal="center" vertical="center"/>
    </xf>
    <xf numFmtId="14" fontId="17" fillId="0" borderId="5" xfId="36" applyNumberFormat="1" applyFont="1" applyFill="1" applyBorder="1" applyAlignment="1">
      <alignment horizontal="center" vertical="center"/>
    </xf>
    <xf numFmtId="0" fontId="17" fillId="0" borderId="5" xfId="36" applyNumberFormat="1" applyFont="1" applyFill="1" applyBorder="1" applyAlignment="1">
      <alignment horizontal="center" vertical="center"/>
    </xf>
    <xf numFmtId="0" fontId="17" fillId="0" borderId="9" xfId="36" applyNumberFormat="1" applyFont="1" applyFill="1" applyBorder="1" applyAlignment="1">
      <alignment horizontal="center" vertical="center"/>
    </xf>
    <xf numFmtId="4" fontId="38" fillId="0" borderId="0" xfId="0" applyNumberFormat="1" applyFont="1"/>
    <xf numFmtId="0" fontId="39" fillId="0" borderId="0" xfId="0" applyFont="1"/>
    <xf numFmtId="0" fontId="38" fillId="0" borderId="0" xfId="0" applyFont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4" fontId="17" fillId="0" borderId="0" xfId="0" applyNumberFormat="1" applyFont="1" applyAlignment="1">
      <alignment horizontal="center" vertical="center" shrinkToFit="1"/>
    </xf>
    <xf numFmtId="4" fontId="39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 wrapText="1"/>
    </xf>
    <xf numFmtId="4" fontId="38" fillId="0" borderId="2" xfId="0" applyNumberFormat="1" applyFont="1" applyBorder="1" applyAlignment="1">
      <alignment horizontal="center" vertical="center" shrinkToFit="1"/>
    </xf>
    <xf numFmtId="4" fontId="38" fillId="0" borderId="2" xfId="0" applyNumberFormat="1" applyFont="1" applyBorder="1" applyAlignment="1">
      <alignment horizontal="center"/>
    </xf>
    <xf numFmtId="4" fontId="38" fillId="0" borderId="2" xfId="36" applyNumberFormat="1" applyFont="1" applyFill="1" applyBorder="1" applyAlignment="1" applyProtection="1">
      <alignment horizontal="center" vertical="center"/>
    </xf>
    <xf numFmtId="4" fontId="17" fillId="0" borderId="0" xfId="36" applyNumberFormat="1" applyFont="1" applyFill="1" applyBorder="1" applyAlignment="1" applyProtection="1">
      <alignment horizontal="center" vertical="center"/>
    </xf>
    <xf numFmtId="4" fontId="38" fillId="0" borderId="0" xfId="36" applyNumberFormat="1" applyFont="1" applyFill="1" applyBorder="1" applyAlignment="1" applyProtection="1">
      <alignment horizontal="left" vertical="center"/>
    </xf>
    <xf numFmtId="0" fontId="39" fillId="0" borderId="0" xfId="0" applyFont="1" applyAlignment="1">
      <alignment horizontal="left" vertical="center"/>
    </xf>
    <xf numFmtId="0" fontId="17" fillId="0" borderId="2" xfId="0" applyFont="1" applyBorder="1" applyAlignment="1">
      <alignment horizontal="left" vertical="top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4" fontId="38" fillId="0" borderId="0" xfId="0" applyNumberFormat="1" applyFont="1" applyAlignment="1">
      <alignment horizontal="left" vertical="center"/>
    </xf>
    <xf numFmtId="0" fontId="17" fillId="0" borderId="2" xfId="0" applyFont="1" applyBorder="1"/>
    <xf numFmtId="0" fontId="39" fillId="0" borderId="2" xfId="0" applyFont="1" applyBorder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43" fontId="17" fillId="0" borderId="0" xfId="36" applyFont="1" applyFill="1" applyBorder="1" applyAlignment="1">
      <alignment horizontal="center" vertical="center"/>
    </xf>
    <xf numFmtId="14" fontId="17" fillId="0" borderId="0" xfId="36" applyNumberFormat="1" applyFont="1" applyFill="1" applyBorder="1" applyAlignment="1">
      <alignment horizontal="center" vertical="center"/>
    </xf>
    <xf numFmtId="0" fontId="17" fillId="0" borderId="0" xfId="36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center" wrapText="1" shrinkToFit="1"/>
    </xf>
    <xf numFmtId="4" fontId="38" fillId="0" borderId="10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43" fontId="27" fillId="0" borderId="0" xfId="36" applyFont="1" applyFill="1" applyAlignment="1">
      <alignment horizontal="center"/>
    </xf>
    <xf numFmtId="14" fontId="27" fillId="0" borderId="0" xfId="36" applyNumberFormat="1" applyFont="1" applyFill="1" applyAlignment="1">
      <alignment horizontal="center"/>
    </xf>
    <xf numFmtId="0" fontId="27" fillId="0" borderId="0" xfId="36" applyNumberFormat="1" applyFont="1" applyFill="1" applyAlignment="1">
      <alignment horizontal="center"/>
    </xf>
    <xf numFmtId="4" fontId="27" fillId="0" borderId="0" xfId="0" applyNumberFormat="1" applyFont="1" applyAlignment="1">
      <alignment horizontal="center"/>
    </xf>
    <xf numFmtId="1" fontId="17" fillId="0" borderId="0" xfId="0" applyNumberFormat="1" applyFont="1" applyAlignment="1">
      <alignment vertical="center"/>
    </xf>
    <xf numFmtId="1" fontId="40" fillId="0" borderId="0" xfId="0" applyNumberFormat="1" applyFont="1" applyAlignment="1">
      <alignment horizontal="center" vertical="center" wrapText="1"/>
    </xf>
    <xf numFmtId="43" fontId="40" fillId="0" borderId="0" xfId="36" applyFont="1" applyFill="1" applyBorder="1" applyAlignment="1">
      <alignment horizontal="center" vertical="center" wrapText="1"/>
    </xf>
    <xf numFmtId="14" fontId="40" fillId="0" borderId="0" xfId="36" applyNumberFormat="1" applyFont="1" applyFill="1" applyBorder="1" applyAlignment="1">
      <alignment horizontal="center" vertical="center" wrapText="1"/>
    </xf>
    <xf numFmtId="0" fontId="40" fillId="0" borderId="0" xfId="36" applyNumberFormat="1" applyFont="1" applyFill="1" applyBorder="1" applyAlignment="1">
      <alignment horizontal="center" vertical="center" wrapText="1"/>
    </xf>
    <xf numFmtId="4" fontId="40" fillId="0" borderId="0" xfId="0" applyNumberFormat="1" applyFont="1" applyAlignment="1">
      <alignment horizontal="center" vertical="center" shrinkToFit="1"/>
    </xf>
    <xf numFmtId="0" fontId="41" fillId="0" borderId="0" xfId="0" applyFont="1"/>
    <xf numFmtId="0" fontId="41" fillId="0" borderId="0" xfId="0" applyFont="1" applyAlignment="1">
      <alignment horizontal="center"/>
    </xf>
    <xf numFmtId="43" fontId="41" fillId="0" borderId="0" xfId="36" applyFont="1" applyFill="1" applyAlignment="1" applyProtection="1">
      <alignment horizontal="center"/>
    </xf>
    <xf numFmtId="14" fontId="41" fillId="0" borderId="0" xfId="36" applyNumberFormat="1" applyFont="1" applyFill="1" applyAlignment="1" applyProtection="1">
      <alignment horizontal="center"/>
    </xf>
    <xf numFmtId="0" fontId="41" fillId="0" borderId="0" xfId="36" applyNumberFormat="1" applyFont="1" applyFill="1" applyAlignment="1" applyProtection="1">
      <alignment horizontal="center"/>
    </xf>
    <xf numFmtId="4" fontId="41" fillId="0" borderId="0" xfId="0" applyNumberFormat="1" applyFont="1" applyAlignment="1">
      <alignment horizontal="center"/>
    </xf>
    <xf numFmtId="1" fontId="41" fillId="0" borderId="0" xfId="0" applyNumberFormat="1" applyFont="1" applyAlignment="1">
      <alignment vertical="center" wrapText="1"/>
    </xf>
    <xf numFmtId="14" fontId="41" fillId="0" borderId="0" xfId="0" applyNumberFormat="1" applyFont="1" applyAlignment="1">
      <alignment vertical="center" wrapText="1"/>
    </xf>
    <xf numFmtId="0" fontId="41" fillId="0" borderId="0" xfId="0" applyFont="1" applyAlignment="1">
      <alignment vertical="center" wrapText="1"/>
    </xf>
    <xf numFmtId="4" fontId="41" fillId="0" borderId="0" xfId="0" applyNumberFormat="1" applyFont="1" applyAlignment="1">
      <alignment vertical="center" wrapText="1"/>
    </xf>
    <xf numFmtId="4" fontId="41" fillId="0" borderId="0" xfId="0" applyNumberFormat="1" applyFont="1" applyAlignment="1">
      <alignment horizontal="center" vertical="center" wrapText="1"/>
    </xf>
    <xf numFmtId="4" fontId="42" fillId="0" borderId="0" xfId="0" applyNumberFormat="1" applyFont="1" applyAlignment="1">
      <alignment horizontal="center"/>
    </xf>
    <xf numFmtId="4" fontId="43" fillId="0" borderId="0" xfId="2" applyNumberFormat="1" applyFont="1" applyFill="1" applyAlignment="1" applyProtection="1">
      <alignment horizontal="center"/>
    </xf>
    <xf numFmtId="0" fontId="11" fillId="5" borderId="0" xfId="0" applyFont="1" applyFill="1" applyAlignment="1">
      <alignment horizontal="center" vertical="center"/>
    </xf>
    <xf numFmtId="0" fontId="11" fillId="0" borderId="2" xfId="0" applyFont="1" applyBorder="1" applyAlignment="1">
      <alignment horizontal="center" vertical="center" shrinkToFit="1"/>
    </xf>
    <xf numFmtId="0" fontId="11" fillId="21" borderId="2" xfId="0" applyFont="1" applyFill="1" applyBorder="1" applyAlignment="1">
      <alignment horizontal="center"/>
    </xf>
    <xf numFmtId="0" fontId="44" fillId="0" borderId="0" xfId="0" applyFont="1" applyAlignment="1">
      <alignment horizontal="center" vertical="center"/>
    </xf>
    <xf numFmtId="43" fontId="45" fillId="0" borderId="2" xfId="36" applyFont="1" applyFill="1" applyBorder="1" applyAlignment="1">
      <alignment horizontal="center" vertical="center"/>
    </xf>
    <xf numFmtId="14" fontId="45" fillId="0" borderId="2" xfId="36" applyNumberFormat="1" applyFont="1" applyFill="1" applyBorder="1" applyAlignment="1">
      <alignment horizontal="center" vertical="center"/>
    </xf>
    <xf numFmtId="0" fontId="45" fillId="0" borderId="2" xfId="36" applyNumberFormat="1" applyFont="1" applyFill="1" applyBorder="1" applyAlignment="1">
      <alignment horizontal="center" vertical="center"/>
    </xf>
    <xf numFmtId="4" fontId="16" fillId="0" borderId="2" xfId="0" applyNumberFormat="1" applyFont="1" applyBorder="1" applyAlignment="1">
      <alignment horizontal="center" vertical="center"/>
    </xf>
    <xf numFmtId="43" fontId="17" fillId="22" borderId="2" xfId="36" applyFont="1" applyFill="1" applyBorder="1" applyAlignment="1">
      <alignment horizontal="center" vertical="center"/>
    </xf>
    <xf numFmtId="14" fontId="17" fillId="22" borderId="2" xfId="36" applyNumberFormat="1" applyFont="1" applyFill="1" applyBorder="1" applyAlignment="1">
      <alignment horizontal="center" vertical="center"/>
    </xf>
    <xf numFmtId="0" fontId="17" fillId="22" borderId="2" xfId="36" applyNumberFormat="1" applyFont="1" applyFill="1" applyBorder="1" applyAlignment="1">
      <alignment horizontal="center" vertical="center"/>
    </xf>
    <xf numFmtId="4" fontId="47" fillId="0" borderId="0" xfId="0" applyNumberFormat="1" applyFont="1" applyAlignment="1">
      <alignment horizontal="center"/>
    </xf>
    <xf numFmtId="0" fontId="11" fillId="22" borderId="0" xfId="0" applyFont="1" applyFill="1"/>
    <xf numFmtId="49" fontId="11" fillId="0" borderId="2" xfId="1" applyNumberFormat="1" applyFont="1" applyFill="1" applyBorder="1" applyAlignment="1">
      <alignment horizontal="left"/>
    </xf>
    <xf numFmtId="0" fontId="48" fillId="0" borderId="0" xfId="0" applyFont="1"/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 shrinkToFit="1"/>
    </xf>
    <xf numFmtId="0" fontId="34" fillId="21" borderId="0" xfId="0" applyFont="1" applyFill="1" applyAlignment="1">
      <alignment horizontal="center" vertical="center"/>
    </xf>
    <xf numFmtId="0" fontId="17" fillId="21" borderId="2" xfId="0" applyFont="1" applyFill="1" applyBorder="1" applyAlignment="1">
      <alignment horizontal="center" vertical="center"/>
    </xf>
    <xf numFmtId="0" fontId="17" fillId="21" borderId="2" xfId="0" applyFont="1" applyFill="1" applyBorder="1" applyAlignment="1">
      <alignment vertical="center" wrapText="1" shrinkToFit="1"/>
    </xf>
    <xf numFmtId="43" fontId="17" fillId="21" borderId="2" xfId="36" applyFont="1" applyFill="1" applyBorder="1" applyAlignment="1">
      <alignment horizontal="center" vertical="center"/>
    </xf>
    <xf numFmtId="14" fontId="17" fillId="21" borderId="2" xfId="36" applyNumberFormat="1" applyFont="1" applyFill="1" applyBorder="1" applyAlignment="1">
      <alignment horizontal="center" vertical="center"/>
    </xf>
    <xf numFmtId="0" fontId="17" fillId="21" borderId="2" xfId="36" applyNumberFormat="1" applyFont="1" applyFill="1" applyBorder="1" applyAlignment="1">
      <alignment horizontal="center" vertical="center"/>
    </xf>
    <xf numFmtId="4" fontId="17" fillId="21" borderId="2" xfId="0" applyNumberFormat="1" applyFont="1" applyFill="1" applyBorder="1" applyAlignment="1">
      <alignment horizontal="center" vertical="center"/>
    </xf>
    <xf numFmtId="4" fontId="11" fillId="0" borderId="2" xfId="0" applyNumberFormat="1" applyFont="1" applyBorder="1" applyAlignment="1">
      <alignment horizontal="center" vertical="center" wrapText="1"/>
    </xf>
    <xf numFmtId="49" fontId="10" fillId="0" borderId="2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9" fontId="11" fillId="0" borderId="2" xfId="1" applyNumberFormat="1" applyFont="1" applyFill="1" applyBorder="1" applyAlignment="1">
      <alignment horizontal="center" vertical="center"/>
    </xf>
    <xf numFmtId="49" fontId="11" fillId="0" borderId="2" xfId="1" applyNumberFormat="1" applyFont="1" applyFill="1" applyBorder="1" applyAlignment="1">
      <alignment horizontal="center"/>
    </xf>
    <xf numFmtId="4" fontId="10" fillId="22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 shrinkToFit="1"/>
    </xf>
    <xf numFmtId="0" fontId="15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/>
    </xf>
    <xf numFmtId="0" fontId="15" fillId="0" borderId="2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7" fillId="0" borderId="7" xfId="0" applyFont="1" applyBorder="1" applyAlignment="1">
      <alignment vertical="center" wrapText="1"/>
    </xf>
    <xf numFmtId="0" fontId="50" fillId="0" borderId="0" xfId="0" applyFont="1"/>
    <xf numFmtId="0" fontId="17" fillId="0" borderId="0" xfId="0" applyFont="1" applyAlignment="1">
      <alignment wrapText="1"/>
    </xf>
    <xf numFmtId="43" fontId="17" fillId="0" borderId="2" xfId="38" applyFont="1" applyFill="1" applyBorder="1" applyAlignment="1">
      <alignment horizontal="center" vertical="center"/>
    </xf>
    <xf numFmtId="14" fontId="17" fillId="0" borderId="2" xfId="38" applyNumberFormat="1" applyFont="1" applyFill="1" applyBorder="1" applyAlignment="1">
      <alignment horizontal="center" vertical="center"/>
    </xf>
    <xf numFmtId="0" fontId="17" fillId="0" borderId="2" xfId="38" applyNumberFormat="1" applyFont="1" applyFill="1" applyBorder="1" applyAlignment="1">
      <alignment horizontal="center" vertical="center"/>
    </xf>
    <xf numFmtId="0" fontId="15" fillId="0" borderId="7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43" fontId="15" fillId="0" borderId="2" xfId="36" applyFont="1" applyFill="1" applyBorder="1" applyAlignment="1">
      <alignment horizontal="center" vertical="center"/>
    </xf>
    <xf numFmtId="14" fontId="15" fillId="0" borderId="2" xfId="36" applyNumberFormat="1" applyFont="1" applyFill="1" applyBorder="1" applyAlignment="1">
      <alignment horizontal="center" vertical="center"/>
    </xf>
    <xf numFmtId="0" fontId="15" fillId="0" borderId="2" xfId="36" applyNumberFormat="1" applyFont="1" applyFill="1" applyBorder="1" applyAlignment="1">
      <alignment horizontal="center" vertical="center"/>
    </xf>
    <xf numFmtId="4" fontId="15" fillId="0" borderId="2" xfId="0" applyNumberFormat="1" applyFont="1" applyBorder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0" fontId="15" fillId="5" borderId="0" xfId="0" applyFont="1" applyFill="1"/>
    <xf numFmtId="0" fontId="11" fillId="0" borderId="2" xfId="0" applyFont="1" applyBorder="1" applyAlignment="1">
      <alignment horizontal="left" vertical="top" shrinkToFit="1"/>
    </xf>
    <xf numFmtId="4" fontId="15" fillId="0" borderId="2" xfId="1" applyNumberFormat="1" applyFont="1" applyFill="1" applyBorder="1" applyAlignment="1">
      <alignment horizontal="center"/>
    </xf>
    <xf numFmtId="0" fontId="17" fillId="0" borderId="10" xfId="0" applyFont="1" applyBorder="1" applyAlignment="1">
      <alignment horizontal="left" vertical="center"/>
    </xf>
    <xf numFmtId="0" fontId="17" fillId="0" borderId="10" xfId="0" applyFont="1" applyBorder="1" applyAlignment="1">
      <alignment vertical="center"/>
    </xf>
    <xf numFmtId="0" fontId="38" fillId="0" borderId="10" xfId="0" applyFont="1" applyBorder="1" applyAlignment="1">
      <alignment horizontal="center" vertical="center"/>
    </xf>
    <xf numFmtId="4" fontId="15" fillId="0" borderId="2" xfId="0" applyNumberFormat="1" applyFont="1" applyBorder="1" applyAlignment="1" applyProtection="1">
      <alignment horizontal="center" vertical="center" wrapText="1"/>
      <protection locked="0"/>
    </xf>
    <xf numFmtId="4" fontId="54" fillId="0" borderId="2" xfId="0" applyNumberFormat="1" applyFont="1" applyBorder="1" applyProtection="1">
      <protection locked="0"/>
    </xf>
    <xf numFmtId="4" fontId="15" fillId="0" borderId="2" xfId="0" applyNumberFormat="1" applyFont="1" applyBorder="1" applyAlignment="1" applyProtection="1">
      <alignment horizontal="center" vertical="center"/>
      <protection locked="0"/>
    </xf>
    <xf numFmtId="4" fontId="11" fillId="0" borderId="2" xfId="0" applyNumberFormat="1" applyFont="1" applyBorder="1" applyAlignment="1" applyProtection="1">
      <alignment horizontal="center" vertical="center"/>
      <protection locked="0"/>
    </xf>
    <xf numFmtId="4" fontId="11" fillId="0" borderId="4" xfId="38" applyNumberFormat="1" applyFont="1" applyFill="1" applyBorder="1" applyAlignment="1" applyProtection="1">
      <alignment horizontal="center" vertical="center"/>
      <protection locked="0"/>
    </xf>
    <xf numFmtId="4" fontId="11" fillId="0" borderId="2" xfId="38" applyNumberFormat="1" applyFont="1" applyFill="1" applyBorder="1" applyAlignment="1" applyProtection="1">
      <alignment horizontal="center" vertical="center"/>
      <protection locked="0"/>
    </xf>
    <xf numFmtId="4" fontId="15" fillId="0" borderId="2" xfId="41" applyNumberFormat="1" applyFont="1" applyFill="1" applyBorder="1" applyAlignment="1" applyProtection="1">
      <alignment horizontal="center" vertical="center" wrapText="1"/>
      <protection locked="0"/>
    </xf>
    <xf numFmtId="4" fontId="17" fillId="0" borderId="2" xfId="41" applyNumberFormat="1" applyFont="1" applyFill="1" applyBorder="1" applyAlignment="1">
      <alignment horizontal="center" vertical="center"/>
    </xf>
    <xf numFmtId="4" fontId="17" fillId="0" borderId="4" xfId="0" applyNumberFormat="1" applyFont="1" applyBorder="1" applyAlignment="1">
      <alignment horizontal="center" vertical="center" shrinkToFit="1"/>
    </xf>
    <xf numFmtId="4" fontId="17" fillId="0" borderId="4" xfId="0" applyNumberFormat="1" applyFont="1" applyBorder="1" applyAlignment="1">
      <alignment horizontal="center" vertical="center"/>
    </xf>
    <xf numFmtId="4" fontId="15" fillId="0" borderId="7" xfId="0" applyNumberFormat="1" applyFont="1" applyBorder="1" applyAlignment="1" applyProtection="1">
      <alignment horizontal="center" vertical="center" wrapText="1"/>
      <protection locked="0"/>
    </xf>
    <xf numFmtId="4" fontId="15" fillId="0" borderId="10" xfId="0" applyNumberFormat="1" applyFont="1" applyBorder="1" applyAlignment="1" applyProtection="1">
      <alignment horizontal="center" vertical="center" wrapText="1"/>
      <protection locked="0"/>
    </xf>
    <xf numFmtId="4" fontId="16" fillId="0" borderId="2" xfId="0" applyNumberFormat="1" applyFont="1" applyBorder="1" applyAlignment="1" applyProtection="1">
      <alignment horizontal="center" vertical="center" wrapText="1"/>
      <protection locked="0"/>
    </xf>
    <xf numFmtId="4" fontId="39" fillId="0" borderId="2" xfId="0" applyNumberFormat="1" applyFont="1" applyBorder="1" applyAlignment="1">
      <alignment vertical="center"/>
    </xf>
    <xf numFmtId="4" fontId="38" fillId="0" borderId="0" xfId="0" applyNumberFormat="1" applyFont="1" applyAlignment="1">
      <alignment horizontal="left"/>
    </xf>
    <xf numFmtId="4" fontId="39" fillId="0" borderId="0" xfId="0" applyNumberFormat="1" applyFont="1" applyAlignment="1">
      <alignment horizontal="left"/>
    </xf>
    <xf numFmtId="4" fontId="15" fillId="0" borderId="2" xfId="36" applyNumberFormat="1" applyFont="1" applyFill="1" applyBorder="1" applyAlignment="1" applyProtection="1">
      <alignment horizontal="center" vertical="center"/>
    </xf>
    <xf numFmtId="0" fontId="15" fillId="0" borderId="0" xfId="0" applyFont="1"/>
    <xf numFmtId="4" fontId="11" fillId="0" borderId="2" xfId="0" applyNumberFormat="1" applyFont="1" applyBorder="1" applyAlignment="1">
      <alignment horizontal="center"/>
    </xf>
    <xf numFmtId="4" fontId="11" fillId="0" borderId="0" xfId="0" applyNumberFormat="1" applyFont="1"/>
    <xf numFmtId="0" fontId="17" fillId="0" borderId="2" xfId="0" applyFont="1" applyBorder="1" applyAlignment="1">
      <alignment horizontal="left"/>
    </xf>
    <xf numFmtId="0" fontId="17" fillId="0" borderId="2" xfId="0" applyFont="1" applyBorder="1" applyAlignment="1">
      <alignment horizontal="left" wrapText="1" shrinkToFit="1"/>
    </xf>
    <xf numFmtId="0" fontId="55" fillId="0" borderId="0" xfId="0" applyFont="1"/>
    <xf numFmtId="4" fontId="56" fillId="0" borderId="2" xfId="38" applyNumberFormat="1" applyFont="1" applyFill="1" applyBorder="1" applyAlignment="1" applyProtection="1">
      <alignment horizontal="center" vertical="center"/>
    </xf>
    <xf numFmtId="4" fontId="57" fillId="0" borderId="2" xfId="38" applyNumberFormat="1" applyFont="1" applyFill="1" applyBorder="1" applyAlignment="1" applyProtection="1">
      <alignment horizontal="center" vertical="center"/>
    </xf>
    <xf numFmtId="4" fontId="11" fillId="18" borderId="0" xfId="0" applyNumberFormat="1" applyFont="1" applyFill="1" applyAlignment="1">
      <alignment horizontal="center"/>
    </xf>
    <xf numFmtId="4" fontId="11" fillId="23" borderId="0" xfId="0" applyNumberFormat="1" applyFont="1" applyFill="1" applyAlignment="1">
      <alignment horizontal="center"/>
    </xf>
    <xf numFmtId="0" fontId="15" fillId="0" borderId="2" xfId="0" applyFont="1" applyBorder="1" applyAlignment="1" applyProtection="1">
      <alignment horizontal="left" vertical="center" wrapText="1"/>
      <protection locked="0"/>
    </xf>
    <xf numFmtId="4" fontId="11" fillId="21" borderId="0" xfId="0" applyNumberFormat="1" applyFont="1" applyFill="1" applyAlignment="1">
      <alignment horizontal="center"/>
    </xf>
    <xf numFmtId="4" fontId="17" fillId="0" borderId="10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distributed" wrapText="1"/>
    </xf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vertical="center" wrapText="1" shrinkToFit="1"/>
    </xf>
    <xf numFmtId="4" fontId="17" fillId="0" borderId="3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1" fillId="0" borderId="0" xfId="0" applyFont="1"/>
    <xf numFmtId="4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 wrapText="1" shrinkToFit="1"/>
    </xf>
    <xf numFmtId="4" fontId="17" fillId="0" borderId="2" xfId="0" applyNumberFormat="1" applyFont="1" applyFill="1" applyBorder="1" applyAlignment="1">
      <alignment horizontal="center" vertical="center"/>
    </xf>
    <xf numFmtId="4" fontId="17" fillId="0" borderId="2" xfId="0" applyNumberFormat="1" applyFont="1" applyFill="1" applyBorder="1" applyAlignment="1">
      <alignment horizontal="center" vertical="center" shrinkToFit="1"/>
    </xf>
    <xf numFmtId="4" fontId="17" fillId="0" borderId="2" xfId="0" applyNumberFormat="1" applyFont="1" applyFill="1" applyBorder="1" applyAlignment="1">
      <alignment horizontal="center"/>
    </xf>
    <xf numFmtId="1" fontId="17" fillId="0" borderId="10" xfId="0" applyNumberFormat="1" applyFont="1" applyBorder="1" applyAlignment="1">
      <alignment vertical="center" wrapText="1"/>
    </xf>
    <xf numFmtId="1" fontId="45" fillId="0" borderId="2" xfId="0" applyNumberFormat="1" applyFont="1" applyBorder="1" applyAlignment="1">
      <alignment vertical="center" wrapText="1"/>
    </xf>
    <xf numFmtId="1" fontId="17" fillId="0" borderId="2" xfId="0" applyNumberFormat="1" applyFont="1" applyBorder="1" applyAlignment="1">
      <alignment vertical="center" wrapText="1"/>
    </xf>
    <xf numFmtId="0" fontId="2" fillId="4" borderId="0" xfId="0" applyFont="1" applyFill="1"/>
    <xf numFmtId="0" fontId="17" fillId="0" borderId="2" xfId="0" applyFont="1" applyFill="1" applyBorder="1" applyAlignment="1">
      <alignment vertical="center" wrapText="1"/>
    </xf>
    <xf numFmtId="0" fontId="34" fillId="0" borderId="0" xfId="0" applyFont="1" applyFill="1" applyAlignment="1">
      <alignment horizontal="center" vertical="center"/>
    </xf>
    <xf numFmtId="0" fontId="17" fillId="0" borderId="2" xfId="0" applyFont="1" applyFill="1" applyBorder="1" applyAlignment="1">
      <alignment vertical="center" shrinkToFit="1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0" xfId="0" applyNumberFormat="1" applyFont="1" applyFill="1" applyAlignment="1">
      <alignment vertical="center"/>
    </xf>
    <xf numFmtId="4" fontId="17" fillId="0" borderId="0" xfId="0" applyNumberFormat="1" applyFont="1" applyFill="1" applyAlignment="1">
      <alignment horizontal="center"/>
    </xf>
    <xf numFmtId="4" fontId="15" fillId="0" borderId="2" xfId="0" applyNumberFormat="1" applyFont="1" applyFill="1" applyBorder="1" applyAlignment="1">
      <alignment horizontal="center" vertical="center"/>
    </xf>
    <xf numFmtId="4" fontId="5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7" fillId="0" borderId="0" xfId="0" applyNumberFormat="1" applyFont="1" applyFill="1"/>
    <xf numFmtId="4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8" fillId="0" borderId="10" xfId="0" applyNumberFormat="1" applyFont="1" applyFill="1" applyBorder="1" applyAlignment="1">
      <alignment horizontal="center" vertical="center"/>
    </xf>
    <xf numFmtId="4" fontId="38" fillId="0" borderId="0" xfId="0" applyNumberFormat="1" applyFont="1" applyFill="1" applyAlignment="1">
      <alignment horizontal="center" vertical="center"/>
    </xf>
    <xf numFmtId="4" fontId="39" fillId="0" borderId="0" xfId="0" applyNumberFormat="1" applyFont="1" applyFill="1" applyAlignment="1">
      <alignment vertical="center"/>
    </xf>
    <xf numFmtId="4" fontId="17" fillId="0" borderId="4" xfId="0" applyNumberFormat="1" applyFont="1" applyFill="1" applyBorder="1" applyAlignment="1">
      <alignment horizontal="center" vertical="center"/>
    </xf>
    <xf numFmtId="4" fontId="39" fillId="0" borderId="0" xfId="0" applyNumberFormat="1" applyFont="1" applyFill="1" applyAlignment="1">
      <alignment horizontal="right" vertical="center"/>
    </xf>
    <xf numFmtId="4" fontId="38" fillId="0" borderId="0" xfId="0" applyNumberFormat="1" applyFont="1" applyFill="1"/>
    <xf numFmtId="4" fontId="39" fillId="0" borderId="0" xfId="0" applyNumberFormat="1" applyFont="1" applyFill="1" applyAlignment="1">
      <alignment horizontal="left" vertical="center"/>
    </xf>
    <xf numFmtId="4" fontId="38" fillId="0" borderId="0" xfId="0" applyNumberFormat="1" applyFont="1" applyFill="1" applyAlignment="1">
      <alignment horizontal="left" vertical="center"/>
    </xf>
    <xf numFmtId="4" fontId="39" fillId="0" borderId="0" xfId="0" applyNumberFormat="1" applyFont="1" applyFill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4" fontId="17" fillId="0" borderId="2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 shrinkToFit="1"/>
    </xf>
    <xf numFmtId="4" fontId="17" fillId="0" borderId="0" xfId="0" applyNumberFormat="1" applyFont="1" applyFill="1" applyAlignment="1">
      <alignment vertical="center" wrapText="1"/>
    </xf>
    <xf numFmtId="4" fontId="38" fillId="0" borderId="2" xfId="0" applyNumberFormat="1" applyFont="1" applyFill="1" applyBorder="1" applyAlignment="1">
      <alignment horizontal="center" vertical="center" shrinkToFit="1"/>
    </xf>
    <xf numFmtId="4" fontId="38" fillId="0" borderId="2" xfId="0" applyNumberFormat="1" applyFont="1" applyFill="1" applyBorder="1" applyAlignment="1">
      <alignment horizontal="center"/>
    </xf>
    <xf numFmtId="4" fontId="39" fillId="0" borderId="0" xfId="0" applyNumberFormat="1" applyFont="1" applyFill="1" applyAlignment="1">
      <alignment horizontal="left"/>
    </xf>
    <xf numFmtId="0" fontId="17" fillId="0" borderId="2" xfId="0" applyFont="1" applyFill="1" applyBorder="1" applyAlignment="1">
      <alignment horizontal="left" vertical="center" wrapText="1" shrinkToFit="1"/>
    </xf>
    <xf numFmtId="3" fontId="11" fillId="0" borderId="2" xfId="0" applyNumberFormat="1" applyFont="1" applyBorder="1" applyAlignment="1">
      <alignment horizontal="center" vertical="center"/>
    </xf>
    <xf numFmtId="4" fontId="63" fillId="0" borderId="2" xfId="0" applyNumberFormat="1" applyFont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 vertical="center"/>
    </xf>
    <xf numFmtId="0" fontId="0" fillId="0" borderId="0" xfId="0" applyFill="1"/>
    <xf numFmtId="4" fontId="10" fillId="0" borderId="2" xfId="0" applyNumberFormat="1" applyFont="1" applyFill="1" applyBorder="1" applyAlignment="1">
      <alignment horizontal="center" vertical="center" wrapText="1"/>
    </xf>
    <xf numFmtId="3" fontId="10" fillId="0" borderId="7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4" fontId="46" fillId="0" borderId="2" xfId="0" applyNumberFormat="1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1" fontId="17" fillId="0" borderId="0" xfId="0" applyNumberFormat="1" applyFont="1" applyAlignment="1">
      <alignment horizontal="left" vertical="center" wrapText="1"/>
    </xf>
    <xf numFmtId="0" fontId="17" fillId="0" borderId="3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49" fontId="10" fillId="0" borderId="2" xfId="1" applyNumberFormat="1" applyFont="1" applyFill="1" applyBorder="1" applyAlignment="1">
      <alignment horizontal="center"/>
    </xf>
    <xf numFmtId="49" fontId="59" fillId="0" borderId="2" xfId="1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59" fillId="0" borderId="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49" fontId="59" fillId="0" borderId="2" xfId="1" applyNumberFormat="1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60" fillId="0" borderId="6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4" fontId="59" fillId="0" borderId="2" xfId="0" applyNumberFormat="1" applyFont="1" applyBorder="1" applyAlignment="1">
      <alignment horizontal="center" vertical="center"/>
    </xf>
    <xf numFmtId="4" fontId="38" fillId="0" borderId="11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15" xfId="0" applyNumberFormat="1" applyFont="1" applyBorder="1" applyAlignment="1">
      <alignment horizontal="center" vertical="center"/>
    </xf>
    <xf numFmtId="4" fontId="38" fillId="0" borderId="12" xfId="0" applyNumberFormat="1" applyFont="1" applyBorder="1" applyAlignment="1">
      <alignment horizontal="center" vertical="center"/>
    </xf>
    <xf numFmtId="4" fontId="38" fillId="0" borderId="1" xfId="0" applyNumberFormat="1" applyFont="1" applyBorder="1" applyAlignment="1">
      <alignment horizontal="center" vertical="center"/>
    </xf>
    <xf numFmtId="4" fontId="38" fillId="0" borderId="14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/>
    </xf>
    <xf numFmtId="0" fontId="38" fillId="0" borderId="4" xfId="0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4" fontId="15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10" xfId="0" applyFont="1" applyBorder="1" applyAlignment="1">
      <alignment horizontal="center" vertical="center" wrapText="1" shrinkToFit="1"/>
    </xf>
    <xf numFmtId="1" fontId="10" fillId="0" borderId="7" xfId="0" applyNumberFormat="1" applyFont="1" applyBorder="1" applyAlignment="1">
      <alignment horizontal="center" vertical="center" textRotation="90" wrapText="1"/>
    </xf>
    <xf numFmtId="1" fontId="10" fillId="0" borderId="5" xfId="0" applyNumberFormat="1" applyFont="1" applyBorder="1" applyAlignment="1">
      <alignment horizontal="center" vertical="center" textRotation="90" wrapText="1"/>
    </xf>
    <xf numFmtId="1" fontId="10" fillId="0" borderId="10" xfId="0" applyNumberFormat="1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10" fillId="0" borderId="5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vertical="center" textRotation="90" wrapText="1"/>
    </xf>
    <xf numFmtId="1" fontId="62" fillId="0" borderId="7" xfId="0" applyNumberFormat="1" applyFont="1" applyBorder="1" applyAlignment="1">
      <alignment horizontal="center" vertical="center" textRotation="90" wrapText="1"/>
    </xf>
    <xf numFmtId="1" fontId="62" fillId="0" borderId="5" xfId="0" applyNumberFormat="1" applyFont="1" applyBorder="1" applyAlignment="1">
      <alignment horizontal="center" vertical="center" textRotation="90" wrapText="1"/>
    </xf>
    <xf numFmtId="1" fontId="62" fillId="0" borderId="10" xfId="0" applyNumberFormat="1" applyFont="1" applyBorder="1" applyAlignment="1">
      <alignment horizontal="center" vertical="center" textRotation="90" wrapText="1"/>
    </xf>
    <xf numFmtId="4" fontId="10" fillId="0" borderId="7" xfId="0" applyNumberFormat="1" applyFont="1" applyFill="1" applyBorder="1" applyAlignment="1">
      <alignment horizontal="center" vertical="center" wrapText="1"/>
    </xf>
    <xf numFmtId="4" fontId="10" fillId="0" borderId="10" xfId="0" applyNumberFormat="1" applyFont="1" applyFill="1" applyBorder="1" applyAlignment="1">
      <alignment horizontal="center" vertical="center" wrapText="1"/>
    </xf>
    <xf numFmtId="4" fontId="10" fillId="0" borderId="3" xfId="0" applyNumberFormat="1" applyFont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4" fontId="10" fillId="0" borderId="4" xfId="0" applyNumberFormat="1" applyFont="1" applyBorder="1" applyAlignment="1">
      <alignment horizontal="center" vertical="center" wrapText="1"/>
    </xf>
    <xf numFmtId="3" fontId="21" fillId="0" borderId="7" xfId="0" applyNumberFormat="1" applyFont="1" applyBorder="1" applyAlignment="1">
      <alignment horizontal="center" vertical="center" textRotation="90" wrapText="1"/>
    </xf>
    <xf numFmtId="3" fontId="21" fillId="0" borderId="5" xfId="0" applyNumberFormat="1" applyFont="1" applyBorder="1" applyAlignment="1">
      <alignment horizontal="center" vertical="center" textRotation="90" wrapText="1"/>
    </xf>
    <xf numFmtId="3" fontId="21" fillId="0" borderId="10" xfId="0" applyNumberFormat="1" applyFont="1" applyBorder="1" applyAlignment="1">
      <alignment horizontal="center" vertical="center" textRotation="90" wrapText="1"/>
    </xf>
    <xf numFmtId="4" fontId="10" fillId="0" borderId="7" xfId="0" applyNumberFormat="1" applyFont="1" applyBorder="1" applyAlignment="1">
      <alignment horizontal="center" vertical="center" wrapText="1"/>
    </xf>
    <xf numFmtId="4" fontId="10" fillId="0" borderId="5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right" vertical="center" wrapText="1"/>
    </xf>
    <xf numFmtId="49" fontId="10" fillId="0" borderId="8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49" fontId="10" fillId="0" borderId="0" xfId="1" applyNumberFormat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/>
    </xf>
    <xf numFmtId="49" fontId="10" fillId="0" borderId="6" xfId="1" applyNumberFormat="1" applyFont="1" applyFill="1" applyBorder="1" applyAlignment="1">
      <alignment horizontal="center"/>
    </xf>
    <xf numFmtId="49" fontId="10" fillId="0" borderId="4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3" fontId="10" fillId="0" borderId="7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</cellXfs>
  <cellStyles count="55">
    <cellStyle name="Обычный" xfId="0" builtinId="0"/>
    <cellStyle name="Обычный 10" xfId="3" xr:uid="{00000000-0005-0000-0000-000001000000}"/>
    <cellStyle name="Обычный 10 2" xfId="39" xr:uid="{00000000-0005-0000-0000-000002000000}"/>
    <cellStyle name="Обычный 11" xfId="4" xr:uid="{00000000-0005-0000-0000-000003000000}"/>
    <cellStyle name="Обычный 12" xfId="5" xr:uid="{00000000-0005-0000-0000-000004000000}"/>
    <cellStyle name="Обычный 13" xfId="6" xr:uid="{00000000-0005-0000-0000-000005000000}"/>
    <cellStyle name="Обычный 14" xfId="7" xr:uid="{00000000-0005-0000-0000-000006000000}"/>
    <cellStyle name="Обычный 15" xfId="8" xr:uid="{00000000-0005-0000-0000-000007000000}"/>
    <cellStyle name="Обычный 16" xfId="9" xr:uid="{00000000-0005-0000-0000-000008000000}"/>
    <cellStyle name="Обычный 17" xfId="10" xr:uid="{00000000-0005-0000-0000-000009000000}"/>
    <cellStyle name="Обычный 18" xfId="11" xr:uid="{00000000-0005-0000-0000-00000A000000}"/>
    <cellStyle name="Обычный 19" xfId="12" xr:uid="{00000000-0005-0000-0000-00000B000000}"/>
    <cellStyle name="Обычный 2" xfId="13" xr:uid="{00000000-0005-0000-0000-00000C000000}"/>
    <cellStyle name="Обычный 2 2" xfId="14" xr:uid="{00000000-0005-0000-0000-00000D000000}"/>
    <cellStyle name="Обычный 20" xfId="15" xr:uid="{00000000-0005-0000-0000-00000E000000}"/>
    <cellStyle name="Обычный 21" xfId="16" xr:uid="{00000000-0005-0000-0000-00000F000000}"/>
    <cellStyle name="Обычный 22" xfId="17" xr:uid="{00000000-0005-0000-0000-000010000000}"/>
    <cellStyle name="Обычный 23" xfId="18" xr:uid="{00000000-0005-0000-0000-000011000000}"/>
    <cellStyle name="Обычный 24" xfId="19" xr:uid="{00000000-0005-0000-0000-000012000000}"/>
    <cellStyle name="Обычный 25" xfId="20" xr:uid="{00000000-0005-0000-0000-000013000000}"/>
    <cellStyle name="Обычный 26" xfId="37" xr:uid="{00000000-0005-0000-0000-000014000000}"/>
    <cellStyle name="Обычный 26 2" xfId="43" xr:uid="{00000000-0005-0000-0000-000015000000}"/>
    <cellStyle name="Обычный 27" xfId="51" xr:uid="{00000000-0005-0000-0000-000016000000}"/>
    <cellStyle name="Обычный 28" xfId="52" xr:uid="{00000000-0005-0000-0000-000017000000}"/>
    <cellStyle name="Обычный 29" xfId="53" xr:uid="{00000000-0005-0000-0000-000018000000}"/>
    <cellStyle name="Обычный 3" xfId="21" xr:uid="{00000000-0005-0000-0000-000019000000}"/>
    <cellStyle name="Обычный 3 2" xfId="22" xr:uid="{00000000-0005-0000-0000-00001A000000}"/>
    <cellStyle name="Обычный 3 3" xfId="47" xr:uid="{00000000-0005-0000-0000-00001B000000}"/>
    <cellStyle name="Обычный 3 4" xfId="42" xr:uid="{00000000-0005-0000-0000-00001C000000}"/>
    <cellStyle name="Обычный 30" xfId="40" xr:uid="{00000000-0005-0000-0000-00001D000000}"/>
    <cellStyle name="Обычный 4" xfId="23" xr:uid="{00000000-0005-0000-0000-00001E000000}"/>
    <cellStyle name="Обычный 5" xfId="24" xr:uid="{00000000-0005-0000-0000-00001F000000}"/>
    <cellStyle name="Обычный 5 2" xfId="48" xr:uid="{00000000-0005-0000-0000-000020000000}"/>
    <cellStyle name="Обычный 5 3" xfId="46" xr:uid="{00000000-0005-0000-0000-000021000000}"/>
    <cellStyle name="Обычный 6" xfId="25" xr:uid="{00000000-0005-0000-0000-000022000000}"/>
    <cellStyle name="Обычный 7" xfId="26" xr:uid="{00000000-0005-0000-0000-000023000000}"/>
    <cellStyle name="Обычный 8" xfId="27" xr:uid="{00000000-0005-0000-0000-000024000000}"/>
    <cellStyle name="Обычный 9" xfId="28" xr:uid="{00000000-0005-0000-0000-000025000000}"/>
    <cellStyle name="Плохой" xfId="54" builtinId="27"/>
    <cellStyle name="Процентный 3" xfId="44" xr:uid="{00000000-0005-0000-0000-000027000000}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 xr:uid="{00000000-0005-0000-0000-00002B000000}"/>
    <cellStyle name="Финансовый 2 2" xfId="33" xr:uid="{00000000-0005-0000-0000-00002C000000}"/>
    <cellStyle name="Финансовый 2 3" xfId="32" xr:uid="{00000000-0005-0000-0000-00002D000000}"/>
    <cellStyle name="Финансовый 2 4" xfId="49" xr:uid="{00000000-0005-0000-0000-00002E000000}"/>
    <cellStyle name="Финансовый 2 5" xfId="45" xr:uid="{00000000-0005-0000-0000-00002F000000}"/>
    <cellStyle name="Финансовый 3" xfId="30" xr:uid="{00000000-0005-0000-0000-000030000000}"/>
    <cellStyle name="Финансовый 3 2" xfId="34" xr:uid="{00000000-0005-0000-0000-000031000000}"/>
    <cellStyle name="Финансовый 4" xfId="31" xr:uid="{00000000-0005-0000-0000-000032000000}"/>
    <cellStyle name="Финансовый 4 2" xfId="35" xr:uid="{00000000-0005-0000-0000-000033000000}"/>
    <cellStyle name="Финансовый 5" xfId="38" xr:uid="{00000000-0005-0000-0000-000034000000}"/>
    <cellStyle name="Финансовый 6" xfId="50" xr:uid="{00000000-0005-0000-0000-000035000000}"/>
    <cellStyle name="Финансовый 7" xfId="41" xr:uid="{00000000-0005-0000-0000-000036000000}"/>
  </cellStyles>
  <dxfs count="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ot.fkr38.local\share\&#1055;&#1083;&#1072;&#1085;&#1086;&#1074;&#1086;-&#1101;&#1082;&#1086;&#1085;&#1086;&#1084;&#1080;&#1095;&#1077;&#1089;&#1082;&#1080;&#1081;%20&#1086;&#1090;&#1076;&#1077;&#1083;\2023-2025\!!!&#1050;&#1088;&#1072;&#1090;&#1082;&#1086;&#1089;&#1088;&#1086;&#1095;&#1085;&#1099;&#1077;%20&#1087;&#1083;&#1072;&#1085;&#1099;\&#1050;&#1055;%202023-2025%20&#1089;&#1083;&#1077;&#1076;&#1091;&#1102;&#1097;&#1080;&#1081;\&#1055;&#1088;&#1077;&#1076;&#1083;&#1086;&#1078;&#1077;&#1085;&#1080;&#1103;,%20&#1088;&#1077;&#1096;&#1077;&#1085;&#1080;&#1103;%202023-2025%20&#1076;&#1083;&#1103;%20&#1082;&#108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&#1086;&#1074;&#1086;-&#1101;&#1082;&#1086;&#1085;&#1086;&#1084;&#1080;&#1095;&#1077;&#1089;&#1082;&#1080;&#1081;%20&#1086;&#1090;&#1076;&#1077;&#1083;/2023-2025/&#1050;&#1055;%202023-2025%20&#1072;&#1082;&#1090;&#1091;&#1072;&#1083;&#1100;&#1085;&#1072;&#1103;%20&#1074;&#1077;&#1088;&#1089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3-2025"/>
      <sheetName val="Лист1"/>
      <sheetName val="Лист2"/>
      <sheetName val="Лист3"/>
      <sheetName val="Лист4"/>
      <sheetName val="Изменения1"/>
      <sheetName val="Лист6"/>
      <sheetName val="Лист7"/>
    </sheetNames>
    <sheetDataSet>
      <sheetData sheetId="0">
        <row r="1">
          <cell r="A1" t="str">
            <v>Идентификационный номер МКД</v>
          </cell>
          <cell r="B1" t="str">
            <v>№ п/п</v>
          </cell>
          <cell r="C1" t="str">
            <v>МО</v>
          </cell>
          <cell r="D1" t="str">
            <v>Рег оператор</v>
          </cell>
          <cell r="E1" t="str">
            <v>Адрес МКД</v>
          </cell>
          <cell r="F1" t="str">
            <v>Техзаказчик</v>
          </cell>
          <cell r="G1" t="str">
            <v>Год в КП</v>
          </cell>
          <cell r="AK1" t="str">
            <v>Предложения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AK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AK3">
            <v>0</v>
          </cell>
        </row>
        <row r="4">
          <cell r="A4">
            <v>30722</v>
          </cell>
          <cell r="B4">
            <v>0</v>
          </cell>
          <cell r="C4" t="str">
            <v>Муниципальное образование города Братска</v>
          </cell>
          <cell r="D4">
            <v>0</v>
          </cell>
          <cell r="E4" t="str">
            <v>г. Братск, жилрайон Падун, ул. 25-летия Братскгэсстроя, д. 62</v>
          </cell>
          <cell r="F4">
            <v>0</v>
          </cell>
          <cell r="G4">
            <v>2023</v>
          </cell>
          <cell r="AK4">
            <v>44398</v>
          </cell>
        </row>
        <row r="5">
          <cell r="A5">
            <v>30723</v>
          </cell>
          <cell r="B5">
            <v>2</v>
          </cell>
          <cell r="C5" t="str">
            <v>Муниципальное образование города Братска</v>
          </cell>
          <cell r="D5">
            <v>0</v>
          </cell>
          <cell r="E5" t="str">
            <v>г. Братск, жилрайон Падун, ул. 25-летия Братскгэсстроя, д. 64</v>
          </cell>
          <cell r="F5">
            <v>0</v>
          </cell>
          <cell r="G5">
            <v>2023</v>
          </cell>
          <cell r="AK5">
            <v>44398</v>
          </cell>
        </row>
        <row r="6">
          <cell r="A6">
            <v>30779</v>
          </cell>
          <cell r="B6">
            <v>3</v>
          </cell>
          <cell r="C6" t="str">
            <v>Муниципальное образование города Братска</v>
          </cell>
          <cell r="D6">
            <v>0</v>
          </cell>
          <cell r="E6" t="str">
            <v>г. Братск, жилрайон Гидростроитель, Байкальская ул., д. 46</v>
          </cell>
          <cell r="F6">
            <v>0</v>
          </cell>
          <cell r="G6">
            <v>2023</v>
          </cell>
          <cell r="AK6">
            <v>44398</v>
          </cell>
        </row>
        <row r="7">
          <cell r="A7">
            <v>30782</v>
          </cell>
          <cell r="B7">
            <v>4</v>
          </cell>
          <cell r="C7" t="str">
            <v>Муниципальное образование города Братска</v>
          </cell>
          <cell r="D7">
            <v>0</v>
          </cell>
          <cell r="E7" t="str">
            <v>г. Братск, жилрайон Гидростроитель, Байкальская ул., д. 50</v>
          </cell>
          <cell r="F7">
            <v>0</v>
          </cell>
          <cell r="G7">
            <v>2023</v>
          </cell>
          <cell r="AK7">
            <v>44398</v>
          </cell>
        </row>
        <row r="8">
          <cell r="A8">
            <v>30785</v>
          </cell>
          <cell r="B8">
            <v>5</v>
          </cell>
          <cell r="C8" t="str">
            <v>Муниципальное образование города Братска</v>
          </cell>
          <cell r="D8">
            <v>0</v>
          </cell>
          <cell r="E8" t="str">
            <v>г. Братск, жилрайон Гидростроитель, Байкальская ул., д. 53</v>
          </cell>
          <cell r="F8">
            <v>0</v>
          </cell>
          <cell r="G8">
            <v>2023</v>
          </cell>
          <cell r="AK8">
            <v>44398</v>
          </cell>
        </row>
        <row r="9">
          <cell r="A9">
            <v>30792</v>
          </cell>
          <cell r="B9">
            <v>6</v>
          </cell>
          <cell r="C9" t="str">
            <v>Муниципальное образование города Братска</v>
          </cell>
          <cell r="D9">
            <v>0</v>
          </cell>
          <cell r="E9" t="str">
            <v>г. Братск, жилрайон Гидростроитель, Байкальская ул., д. 62</v>
          </cell>
          <cell r="F9">
            <v>0</v>
          </cell>
          <cell r="G9">
            <v>2023</v>
          </cell>
          <cell r="AK9">
            <v>44398</v>
          </cell>
        </row>
        <row r="10">
          <cell r="A10">
            <v>30794</v>
          </cell>
          <cell r="B10">
            <v>7</v>
          </cell>
          <cell r="C10" t="str">
            <v>Муниципальное образование города Братска</v>
          </cell>
          <cell r="D10">
            <v>0</v>
          </cell>
          <cell r="E10" t="str">
            <v>г. Братск, жилрайон Гидростроитель, Байкальская ул., д. 64</v>
          </cell>
          <cell r="F10">
            <v>0</v>
          </cell>
          <cell r="G10">
            <v>2023</v>
          </cell>
          <cell r="AK10">
            <v>44398</v>
          </cell>
        </row>
        <row r="11">
          <cell r="A11">
            <v>30797</v>
          </cell>
          <cell r="B11">
            <v>8</v>
          </cell>
          <cell r="C11" t="str">
            <v>Муниципальное образование города Братска</v>
          </cell>
          <cell r="D11">
            <v>0</v>
          </cell>
          <cell r="E11" t="str">
            <v>г. Братск, жилрайон Гидростроитель, Байкальская ул., д. 72</v>
          </cell>
          <cell r="F11">
            <v>0</v>
          </cell>
          <cell r="G11">
            <v>2023</v>
          </cell>
          <cell r="AK11">
            <v>44398</v>
          </cell>
        </row>
        <row r="12">
          <cell r="A12">
            <v>30798</v>
          </cell>
          <cell r="B12">
            <v>9</v>
          </cell>
          <cell r="C12" t="str">
            <v>Муниципальное образование города Братска</v>
          </cell>
          <cell r="D12">
            <v>0</v>
          </cell>
          <cell r="E12" t="str">
            <v>г. Братск, жилрайон Гидростроитель, Байкальская ул., д. 74</v>
          </cell>
          <cell r="F12">
            <v>0</v>
          </cell>
          <cell r="G12">
            <v>2023</v>
          </cell>
          <cell r="AK12">
            <v>44398</v>
          </cell>
        </row>
        <row r="13">
          <cell r="A13">
            <v>30799</v>
          </cell>
          <cell r="B13">
            <v>10</v>
          </cell>
          <cell r="C13" t="str">
            <v>Муниципальное образование города Братска</v>
          </cell>
          <cell r="D13">
            <v>0</v>
          </cell>
          <cell r="E13" t="str">
            <v>г. Братск, жилрайон Гидростроитель, Байкальская ул., д. 76</v>
          </cell>
          <cell r="F13">
            <v>0</v>
          </cell>
          <cell r="G13">
            <v>2023</v>
          </cell>
          <cell r="AK13">
            <v>44398</v>
          </cell>
        </row>
        <row r="14">
          <cell r="A14">
            <v>30832</v>
          </cell>
          <cell r="B14">
            <v>11</v>
          </cell>
          <cell r="C14" t="str">
            <v>Муниципальное образование города Братска</v>
          </cell>
          <cell r="D14">
            <v>0</v>
          </cell>
          <cell r="E14" t="str">
            <v>г. Братск, жилрайон Падун, Весенняя ул., д. 12</v>
          </cell>
          <cell r="F14">
            <v>0</v>
          </cell>
          <cell r="G14">
            <v>2023</v>
          </cell>
          <cell r="AK14">
            <v>44398</v>
          </cell>
        </row>
        <row r="15">
          <cell r="A15">
            <v>30828</v>
          </cell>
          <cell r="B15">
            <v>12</v>
          </cell>
          <cell r="C15" t="str">
            <v>Муниципальное образование города Братска</v>
          </cell>
          <cell r="D15">
            <v>0</v>
          </cell>
          <cell r="E15" t="str">
            <v>г. Братск, жилрайон Падун, Весенняя ул., д. 6</v>
          </cell>
          <cell r="F15">
            <v>0</v>
          </cell>
          <cell r="G15">
            <v>2023</v>
          </cell>
          <cell r="AK15">
            <v>44398</v>
          </cell>
        </row>
        <row r="16">
          <cell r="A16">
            <v>30830</v>
          </cell>
          <cell r="B16">
            <v>13</v>
          </cell>
          <cell r="C16" t="str">
            <v>Муниципальное образование города Братска</v>
          </cell>
          <cell r="D16">
            <v>0</v>
          </cell>
          <cell r="E16" t="str">
            <v>г. Братск, жилрайон Падун, Весенняя ул., д. 9</v>
          </cell>
          <cell r="F16">
            <v>0</v>
          </cell>
          <cell r="G16">
            <v>2023</v>
          </cell>
          <cell r="AK16">
            <v>44398</v>
          </cell>
        </row>
        <row r="17">
          <cell r="A17">
            <v>30817</v>
          </cell>
          <cell r="B17">
            <v>14</v>
          </cell>
          <cell r="C17" t="str">
            <v>Муниципальное образование города Братска</v>
          </cell>
          <cell r="D17">
            <v>0</v>
          </cell>
          <cell r="E17" t="str">
            <v>г. Братск, жилрайон Падун, В.Синицы ул., д. 2</v>
          </cell>
          <cell r="F17">
            <v>0</v>
          </cell>
          <cell r="G17">
            <v>2023</v>
          </cell>
          <cell r="AK17">
            <v>44398</v>
          </cell>
        </row>
        <row r="18">
          <cell r="A18">
            <v>30820</v>
          </cell>
          <cell r="B18">
            <v>15</v>
          </cell>
          <cell r="C18" t="str">
            <v>Муниципальное образование города Братска</v>
          </cell>
          <cell r="D18">
            <v>0</v>
          </cell>
          <cell r="E18" t="str">
            <v>г. Братск, жилрайон Падун, В.Синицы ул., д. 6</v>
          </cell>
          <cell r="F18">
            <v>0</v>
          </cell>
          <cell r="G18">
            <v>2023</v>
          </cell>
          <cell r="AK18">
            <v>44398</v>
          </cell>
        </row>
        <row r="19">
          <cell r="A19">
            <v>30821</v>
          </cell>
          <cell r="B19">
            <v>16</v>
          </cell>
          <cell r="C19" t="str">
            <v>Муниципальное образование города Братска</v>
          </cell>
          <cell r="D19">
            <v>0</v>
          </cell>
          <cell r="E19" t="str">
            <v>г. Братск, жилрайон Падун, В.Синицы ул., д. 9</v>
          </cell>
          <cell r="F19">
            <v>0</v>
          </cell>
          <cell r="G19">
            <v>2023</v>
          </cell>
          <cell r="AK19">
            <v>44398</v>
          </cell>
        </row>
        <row r="20">
          <cell r="A20">
            <v>30935</v>
          </cell>
          <cell r="B20">
            <v>17</v>
          </cell>
          <cell r="C20" t="str">
            <v>Муниципальное образование города Братска</v>
          </cell>
          <cell r="D20">
            <v>0</v>
          </cell>
          <cell r="E20" t="str">
            <v>г. Братск, жилрайон Гидростроитель, Гайнулина ул., д. 60</v>
          </cell>
          <cell r="F20">
            <v>0</v>
          </cell>
          <cell r="G20">
            <v>2023</v>
          </cell>
          <cell r="AK20">
            <v>44398</v>
          </cell>
        </row>
        <row r="21">
          <cell r="A21">
            <v>30972</v>
          </cell>
          <cell r="B21">
            <v>18</v>
          </cell>
          <cell r="C21" t="str">
            <v>Муниципальное образование города Братска</v>
          </cell>
          <cell r="D21">
            <v>0</v>
          </cell>
          <cell r="E21" t="str">
            <v>г. Братск, жилрайон Падун, Гидростроителей ул., д. 24</v>
          </cell>
          <cell r="F21">
            <v>0</v>
          </cell>
          <cell r="G21">
            <v>2023</v>
          </cell>
          <cell r="AK21">
            <v>44398</v>
          </cell>
        </row>
        <row r="22">
          <cell r="A22">
            <v>30973</v>
          </cell>
          <cell r="B22">
            <v>19</v>
          </cell>
          <cell r="C22" t="str">
            <v>Муниципальное образование города Братска</v>
          </cell>
          <cell r="D22">
            <v>0</v>
          </cell>
          <cell r="E22" t="str">
            <v>г. Братск, жилрайон Падун, Гидростроителей ул., д. 25</v>
          </cell>
          <cell r="F22">
            <v>0</v>
          </cell>
          <cell r="G22">
            <v>2023</v>
          </cell>
          <cell r="AK22">
            <v>44398</v>
          </cell>
        </row>
        <row r="23">
          <cell r="A23">
            <v>30974</v>
          </cell>
          <cell r="B23">
            <v>20</v>
          </cell>
          <cell r="C23" t="str">
            <v>Муниципальное образование города Братска</v>
          </cell>
          <cell r="D23">
            <v>0</v>
          </cell>
          <cell r="E23" t="str">
            <v>г. Братск, жилрайон Падун, Гидростроителей ул., д. 26</v>
          </cell>
          <cell r="F23">
            <v>0</v>
          </cell>
          <cell r="G23">
            <v>2023</v>
          </cell>
          <cell r="AK23">
            <v>44398</v>
          </cell>
        </row>
        <row r="24">
          <cell r="A24">
            <v>30980</v>
          </cell>
          <cell r="B24">
            <v>21</v>
          </cell>
          <cell r="C24" t="str">
            <v>Муниципальное образование города Братска</v>
          </cell>
          <cell r="D24">
            <v>0</v>
          </cell>
          <cell r="E24" t="str">
            <v>г. Братск, жилрайон Падун, Гидростроителей ул., д. 33А</v>
          </cell>
          <cell r="F24">
            <v>0</v>
          </cell>
          <cell r="G24">
            <v>2023</v>
          </cell>
          <cell r="AK24">
            <v>44398</v>
          </cell>
        </row>
        <row r="25">
          <cell r="A25">
            <v>30981</v>
          </cell>
          <cell r="B25">
            <v>22</v>
          </cell>
          <cell r="C25" t="str">
            <v>Муниципальное образование города Братска</v>
          </cell>
          <cell r="D25">
            <v>0</v>
          </cell>
          <cell r="E25" t="str">
            <v>г. Братск, жилрайон Падун, Гидростроителей ул., д. 34</v>
          </cell>
          <cell r="F25">
            <v>0</v>
          </cell>
          <cell r="G25">
            <v>2023</v>
          </cell>
          <cell r="AK25">
            <v>44398</v>
          </cell>
        </row>
        <row r="26">
          <cell r="A26">
            <v>30984</v>
          </cell>
          <cell r="B26">
            <v>23</v>
          </cell>
          <cell r="C26" t="str">
            <v>Муниципальное образование города Братска</v>
          </cell>
          <cell r="D26">
            <v>0</v>
          </cell>
          <cell r="E26" t="str">
            <v>г. Братск, жилрайон Падун, Гидростроителей ул., д. 39</v>
          </cell>
          <cell r="F26">
            <v>0</v>
          </cell>
          <cell r="G26">
            <v>2023</v>
          </cell>
          <cell r="AK26">
            <v>44398</v>
          </cell>
        </row>
        <row r="27">
          <cell r="A27">
            <v>30985</v>
          </cell>
          <cell r="B27">
            <v>24</v>
          </cell>
          <cell r="C27" t="str">
            <v>Муниципальное образование города Братска</v>
          </cell>
          <cell r="D27">
            <v>0</v>
          </cell>
          <cell r="E27" t="str">
            <v>г. Братск, жилрайон Падун, Гидростроителей ул., д. 41</v>
          </cell>
          <cell r="F27">
            <v>0</v>
          </cell>
          <cell r="G27">
            <v>2023</v>
          </cell>
          <cell r="AK27">
            <v>44398</v>
          </cell>
        </row>
        <row r="28">
          <cell r="A28">
            <v>30989</v>
          </cell>
          <cell r="B28">
            <v>25</v>
          </cell>
          <cell r="C28" t="str">
            <v>Муниципальное образование города Братска</v>
          </cell>
          <cell r="D28">
            <v>0</v>
          </cell>
          <cell r="E28" t="str">
            <v>г. Братск, жилрайон Падун, Гидростроителей ул., д. 59</v>
          </cell>
          <cell r="F28">
            <v>0</v>
          </cell>
          <cell r="G28">
            <v>2023</v>
          </cell>
          <cell r="AK28">
            <v>44398</v>
          </cell>
        </row>
        <row r="29">
          <cell r="A29">
            <v>30993</v>
          </cell>
          <cell r="B29">
            <v>26</v>
          </cell>
          <cell r="C29" t="str">
            <v>Муниципальное образование города Братска</v>
          </cell>
          <cell r="D29">
            <v>0</v>
          </cell>
          <cell r="E29" t="str">
            <v>г. Братск, жилрайон Падун, Гидростроителей ул., д. 65Б</v>
          </cell>
          <cell r="F29">
            <v>0</v>
          </cell>
          <cell r="G29">
            <v>2023</v>
          </cell>
          <cell r="AK29">
            <v>44398</v>
          </cell>
        </row>
        <row r="30">
          <cell r="A30">
            <v>30996</v>
          </cell>
          <cell r="B30">
            <v>27</v>
          </cell>
          <cell r="C30" t="str">
            <v>Муниципальное образование города Братска</v>
          </cell>
          <cell r="D30">
            <v>0</v>
          </cell>
          <cell r="E30" t="str">
            <v>г. Братск, жилрайон Падун, Гидростроителей ул., д. 81</v>
          </cell>
          <cell r="F30">
            <v>0</v>
          </cell>
          <cell r="G30">
            <v>2023</v>
          </cell>
          <cell r="AK30">
            <v>44398</v>
          </cell>
        </row>
        <row r="31">
          <cell r="A31">
            <v>30997</v>
          </cell>
          <cell r="B31">
            <v>28</v>
          </cell>
          <cell r="C31" t="str">
            <v>Муниципальное образование города Братска</v>
          </cell>
          <cell r="D31">
            <v>0</v>
          </cell>
          <cell r="E31" t="str">
            <v>г. Братск, жилрайон Падун, Гидростроителей ул., д. 89</v>
          </cell>
          <cell r="F31">
            <v>0</v>
          </cell>
          <cell r="G31">
            <v>2023</v>
          </cell>
          <cell r="AK31">
            <v>44398</v>
          </cell>
        </row>
        <row r="32">
          <cell r="A32">
            <v>31004</v>
          </cell>
          <cell r="B32">
            <v>29</v>
          </cell>
          <cell r="C32" t="str">
            <v>Муниципальное образование города Братска</v>
          </cell>
          <cell r="D32">
            <v>0</v>
          </cell>
          <cell r="E32" t="str">
            <v>г. Братск, жилрайон Гидростроитель, Горького ул., д. 3</v>
          </cell>
          <cell r="F32">
            <v>0</v>
          </cell>
          <cell r="G32">
            <v>2023</v>
          </cell>
          <cell r="AK32">
            <v>44398</v>
          </cell>
        </row>
        <row r="33">
          <cell r="A33">
            <v>31029</v>
          </cell>
          <cell r="B33">
            <v>30</v>
          </cell>
          <cell r="C33" t="str">
            <v>Муниципальное образование города Братска</v>
          </cell>
          <cell r="D33">
            <v>0</v>
          </cell>
          <cell r="E33" t="str">
            <v>г. Братск, жилрайон Гидростроитель, Грибоедова ул., д. 21</v>
          </cell>
          <cell r="F33">
            <v>0</v>
          </cell>
          <cell r="G33">
            <v>2023</v>
          </cell>
          <cell r="AK33">
            <v>44398</v>
          </cell>
        </row>
        <row r="34">
          <cell r="A34">
            <v>30613</v>
          </cell>
          <cell r="B34">
            <v>31</v>
          </cell>
          <cell r="C34" t="str">
            <v>Муниципальное образование города Братска</v>
          </cell>
          <cell r="D34">
            <v>0</v>
          </cell>
          <cell r="E34" t="str">
            <v>г. Братск, жилрайон Падун, пер. Дубынинский, д. 5</v>
          </cell>
          <cell r="F34">
            <v>0</v>
          </cell>
          <cell r="G34">
            <v>2023</v>
          </cell>
          <cell r="AK34">
            <v>44398</v>
          </cell>
        </row>
        <row r="35">
          <cell r="A35">
            <v>31073</v>
          </cell>
          <cell r="B35">
            <v>32</v>
          </cell>
          <cell r="C35" t="str">
            <v>Муниципальное образование города Братска</v>
          </cell>
          <cell r="D35">
            <v>0</v>
          </cell>
          <cell r="E35" t="str">
            <v>г. Братск, жилрайон Гидростроитель, Енисейская ул., д. 53</v>
          </cell>
          <cell r="F35">
            <v>0</v>
          </cell>
          <cell r="G35">
            <v>2023</v>
          </cell>
          <cell r="AK35">
            <v>44398</v>
          </cell>
        </row>
        <row r="36">
          <cell r="A36">
            <v>31215</v>
          </cell>
          <cell r="B36">
            <v>33</v>
          </cell>
          <cell r="C36" t="str">
            <v>Муниципальное образование города Братска</v>
          </cell>
          <cell r="D36">
            <v>0</v>
          </cell>
          <cell r="E36" t="str">
            <v>г. Братск, жилрайон Падун, Клубная ул., д. 8</v>
          </cell>
          <cell r="F36">
            <v>0</v>
          </cell>
          <cell r="G36">
            <v>2023</v>
          </cell>
          <cell r="AK36">
            <v>44398</v>
          </cell>
        </row>
        <row r="37">
          <cell r="A37">
            <v>30626</v>
          </cell>
          <cell r="B37">
            <v>34</v>
          </cell>
          <cell r="C37" t="str">
            <v>Муниципальное образование города Братска</v>
          </cell>
          <cell r="D37">
            <v>0</v>
          </cell>
          <cell r="E37" t="str">
            <v>г. Братск, жилрайон Падун, пер. Лазурный, д. 20</v>
          </cell>
          <cell r="F37">
            <v>0</v>
          </cell>
          <cell r="G37">
            <v>2023</v>
          </cell>
          <cell r="AK37">
            <v>44398</v>
          </cell>
        </row>
        <row r="38">
          <cell r="A38">
            <v>31392</v>
          </cell>
          <cell r="B38">
            <v>35</v>
          </cell>
          <cell r="C38" t="str">
            <v>Муниципальное образование города Братска</v>
          </cell>
          <cell r="D38">
            <v>0</v>
          </cell>
          <cell r="E38" t="str">
            <v>г. Братск, жилрайон Гидростроитель, Маяковского ул., д. 27</v>
          </cell>
          <cell r="F38">
            <v>0</v>
          </cell>
          <cell r="G38">
            <v>2023</v>
          </cell>
          <cell r="AK38">
            <v>44398</v>
          </cell>
        </row>
        <row r="39">
          <cell r="A39">
            <v>31394</v>
          </cell>
          <cell r="B39">
            <v>36</v>
          </cell>
          <cell r="C39" t="str">
            <v>Муниципальное образование города Братска</v>
          </cell>
          <cell r="D39">
            <v>0</v>
          </cell>
          <cell r="E39" t="str">
            <v>г. Братск, жилрайон Гидростроитель, Маяковского ул., д. 31</v>
          </cell>
          <cell r="F39">
            <v>0</v>
          </cell>
          <cell r="G39">
            <v>2023</v>
          </cell>
          <cell r="AK39">
            <v>44398</v>
          </cell>
        </row>
        <row r="40">
          <cell r="A40">
            <v>31526</v>
          </cell>
          <cell r="B40">
            <v>37</v>
          </cell>
          <cell r="C40" t="str">
            <v>Муниципальное образование города Братска</v>
          </cell>
          <cell r="D40">
            <v>0</v>
          </cell>
          <cell r="E40" t="str">
            <v>г. Братск, жилрайон Падун, Набережная ул., д. 11</v>
          </cell>
          <cell r="F40">
            <v>0</v>
          </cell>
          <cell r="G40">
            <v>2023</v>
          </cell>
          <cell r="AK40">
            <v>44398</v>
          </cell>
        </row>
        <row r="41">
          <cell r="A41">
            <v>31529</v>
          </cell>
          <cell r="B41">
            <v>38</v>
          </cell>
          <cell r="C41" t="str">
            <v>Муниципальное образование города Братска</v>
          </cell>
          <cell r="D41">
            <v>0</v>
          </cell>
          <cell r="E41" t="str">
            <v>г. Братск, жилрайон Падун, Набережная ул., д. 13</v>
          </cell>
          <cell r="F41">
            <v>0</v>
          </cell>
          <cell r="G41">
            <v>2023</v>
          </cell>
          <cell r="AK41">
            <v>44398</v>
          </cell>
        </row>
        <row r="42">
          <cell r="A42">
            <v>31534</v>
          </cell>
          <cell r="B42">
            <v>39</v>
          </cell>
          <cell r="C42" t="str">
            <v>Муниципальное образование города Братска</v>
          </cell>
          <cell r="D42">
            <v>0</v>
          </cell>
          <cell r="E42" t="str">
            <v>г. Братск, жилрайон Падун, Набережная ул., д. 21</v>
          </cell>
          <cell r="F42">
            <v>0</v>
          </cell>
          <cell r="G42">
            <v>2023</v>
          </cell>
          <cell r="AK42">
            <v>44398</v>
          </cell>
        </row>
        <row r="43">
          <cell r="A43">
            <v>31536</v>
          </cell>
          <cell r="B43">
            <v>40</v>
          </cell>
          <cell r="C43" t="str">
            <v>Муниципальное образование города Братска</v>
          </cell>
          <cell r="D43">
            <v>0</v>
          </cell>
          <cell r="E43" t="str">
            <v>г. Братск, жилрайон Падун, Набережная ул., д. 25</v>
          </cell>
          <cell r="F43">
            <v>0</v>
          </cell>
          <cell r="G43">
            <v>2023</v>
          </cell>
          <cell r="AK43">
            <v>44398</v>
          </cell>
        </row>
        <row r="44">
          <cell r="A44">
            <v>31538</v>
          </cell>
          <cell r="B44">
            <v>41</v>
          </cell>
          <cell r="C44" t="str">
            <v>Муниципальное образование города Братска</v>
          </cell>
          <cell r="D44">
            <v>0</v>
          </cell>
          <cell r="E44" t="str">
            <v>г. Братск, жилрайон Падун, Набережная ул., д. 38</v>
          </cell>
          <cell r="F44">
            <v>0</v>
          </cell>
          <cell r="G44">
            <v>2023</v>
          </cell>
          <cell r="AK44">
            <v>44398</v>
          </cell>
        </row>
        <row r="45">
          <cell r="A45">
            <v>31541</v>
          </cell>
          <cell r="B45">
            <v>42</v>
          </cell>
          <cell r="C45" t="str">
            <v>Муниципальное образование города Братска</v>
          </cell>
          <cell r="D45">
            <v>0</v>
          </cell>
          <cell r="E45" t="str">
            <v>г. Братск, жилрайон Падун, Набережная ул., д. 47</v>
          </cell>
          <cell r="F45">
            <v>0</v>
          </cell>
          <cell r="G45">
            <v>2023</v>
          </cell>
          <cell r="AK45">
            <v>44398</v>
          </cell>
        </row>
        <row r="46">
          <cell r="A46">
            <v>31542</v>
          </cell>
          <cell r="B46">
            <v>43</v>
          </cell>
          <cell r="C46" t="str">
            <v>Муниципальное образование города Братска</v>
          </cell>
          <cell r="D46">
            <v>0</v>
          </cell>
          <cell r="E46" t="str">
            <v>г. Братск, жилрайон Падун, Набережная ул., д. 53</v>
          </cell>
          <cell r="F46">
            <v>0</v>
          </cell>
          <cell r="G46">
            <v>2023</v>
          </cell>
          <cell r="AK46">
            <v>44398</v>
          </cell>
        </row>
        <row r="47">
          <cell r="A47">
            <v>31543</v>
          </cell>
          <cell r="B47">
            <v>44</v>
          </cell>
          <cell r="C47" t="str">
            <v>Муниципальное образование города Братска</v>
          </cell>
          <cell r="D47">
            <v>0</v>
          </cell>
          <cell r="E47" t="str">
            <v>г. Братск, жилрайон Падун, Набережная ул., д. 55</v>
          </cell>
          <cell r="F47">
            <v>0</v>
          </cell>
          <cell r="G47">
            <v>2023</v>
          </cell>
          <cell r="AK47">
            <v>44398</v>
          </cell>
        </row>
        <row r="48">
          <cell r="A48">
            <v>31589</v>
          </cell>
          <cell r="B48">
            <v>45</v>
          </cell>
          <cell r="C48" t="str">
            <v>Муниципальное образование города Братска</v>
          </cell>
          <cell r="D48">
            <v>0</v>
          </cell>
          <cell r="E48" t="str">
            <v>г. Братск, жилрайон Гидростроитель, Некрасова ул., д. 12</v>
          </cell>
          <cell r="F48">
            <v>0</v>
          </cell>
          <cell r="G48">
            <v>2023</v>
          </cell>
          <cell r="AK48">
            <v>44398</v>
          </cell>
        </row>
        <row r="49">
          <cell r="A49">
            <v>31586</v>
          </cell>
          <cell r="B49">
            <v>46</v>
          </cell>
          <cell r="C49" t="str">
            <v>Муниципальное образование города Братска</v>
          </cell>
          <cell r="D49">
            <v>0</v>
          </cell>
          <cell r="E49" t="str">
            <v>г. Братск, жилрайон Гидростроитель, Некрасова ул., д. 9</v>
          </cell>
          <cell r="F49">
            <v>0</v>
          </cell>
          <cell r="G49">
            <v>2023</v>
          </cell>
          <cell r="AK49">
            <v>44398</v>
          </cell>
        </row>
        <row r="50">
          <cell r="A50">
            <v>31896</v>
          </cell>
          <cell r="B50">
            <v>47</v>
          </cell>
          <cell r="C50" t="str">
            <v>Муниципальное образование города Братска</v>
          </cell>
          <cell r="D50">
            <v>0</v>
          </cell>
          <cell r="E50" t="str">
            <v>г. Братск, жилрайон Падун, Сластенко ул., д. 3</v>
          </cell>
          <cell r="F50">
            <v>0</v>
          </cell>
          <cell r="G50">
            <v>2023</v>
          </cell>
          <cell r="AK50">
            <v>44398</v>
          </cell>
        </row>
        <row r="51">
          <cell r="A51">
            <v>32020</v>
          </cell>
          <cell r="B51">
            <v>48</v>
          </cell>
          <cell r="C51" t="str">
            <v>Муниципальное образование города Братска</v>
          </cell>
          <cell r="D51">
            <v>0</v>
          </cell>
          <cell r="E51" t="str">
            <v>г. Братск, жилрайон Падун, Хабарова ул., д. 24</v>
          </cell>
          <cell r="F51">
            <v>0</v>
          </cell>
          <cell r="G51">
            <v>2023</v>
          </cell>
          <cell r="AK51">
            <v>44398</v>
          </cell>
        </row>
        <row r="52">
          <cell r="A52">
            <v>32060</v>
          </cell>
          <cell r="B52">
            <v>49</v>
          </cell>
          <cell r="C52" t="str">
            <v>Муниципальное образование города Братска</v>
          </cell>
          <cell r="D52">
            <v>0</v>
          </cell>
          <cell r="E52" t="str">
            <v>г. Братск, жилрайон Гидростроитель, Чехова ул., д. 23</v>
          </cell>
          <cell r="F52">
            <v>0</v>
          </cell>
          <cell r="G52">
            <v>2023</v>
          </cell>
          <cell r="AK52">
            <v>44398</v>
          </cell>
        </row>
        <row r="53">
          <cell r="A53">
            <v>32052</v>
          </cell>
          <cell r="B53">
            <v>50</v>
          </cell>
          <cell r="C53" t="str">
            <v>Муниципальное образование города Братска</v>
          </cell>
          <cell r="D53">
            <v>0</v>
          </cell>
          <cell r="E53" t="str">
            <v>г. Братск, жилрайон Гидростроитель, Чехова ул., д. 5</v>
          </cell>
          <cell r="F53">
            <v>0</v>
          </cell>
          <cell r="G53">
            <v>2023</v>
          </cell>
          <cell r="AK53">
            <v>44398</v>
          </cell>
        </row>
        <row r="54">
          <cell r="A54">
            <v>32090</v>
          </cell>
          <cell r="B54">
            <v>51</v>
          </cell>
          <cell r="C54" t="str">
            <v>Муниципальное образование города Братска</v>
          </cell>
          <cell r="D54">
            <v>0</v>
          </cell>
          <cell r="E54" t="str">
            <v>г. Братск, жилрайон Падун, Юго-Западная ул., д. 7</v>
          </cell>
          <cell r="F54">
            <v>0</v>
          </cell>
          <cell r="G54">
            <v>2023</v>
          </cell>
          <cell r="AK54">
            <v>44398</v>
          </cell>
        </row>
        <row r="55">
          <cell r="A55">
            <v>32056</v>
          </cell>
          <cell r="B55">
            <v>52</v>
          </cell>
          <cell r="C55" t="str">
            <v>Муниципальное образование города Братска</v>
          </cell>
          <cell r="D55">
            <v>0</v>
          </cell>
          <cell r="E55" t="str">
            <v>г. Братск, жилрайон Гидростроитель, Чехова ул., д. 10</v>
          </cell>
          <cell r="F55">
            <v>0</v>
          </cell>
          <cell r="G55">
            <v>2023</v>
          </cell>
          <cell r="AK55">
            <v>44398</v>
          </cell>
        </row>
        <row r="56">
          <cell r="A56">
            <v>44148</v>
          </cell>
          <cell r="B56">
            <v>53</v>
          </cell>
          <cell r="C56" t="str">
            <v>Муниципальное образование "Усть-Илимский район"</v>
          </cell>
          <cell r="D56">
            <v>0</v>
          </cell>
          <cell r="E56" t="str">
            <v>рп. Железнодорожный, Вокзальный мкр., д. 5</v>
          </cell>
          <cell r="F56">
            <v>0</v>
          </cell>
          <cell r="G56">
            <v>2023</v>
          </cell>
          <cell r="AK56">
            <v>44431</v>
          </cell>
        </row>
        <row r="57">
          <cell r="A57">
            <v>44149</v>
          </cell>
          <cell r="B57">
            <v>54</v>
          </cell>
          <cell r="C57" t="str">
            <v>Муниципальное образование "Усть-Илимский район"</v>
          </cell>
          <cell r="D57">
            <v>0</v>
          </cell>
          <cell r="E57" t="str">
            <v>рп. Железнодорожный, Вокзальный мкр., д. 5А</v>
          </cell>
          <cell r="F57">
            <v>0</v>
          </cell>
          <cell r="G57">
            <v>2023</v>
          </cell>
          <cell r="AK57">
            <v>44431</v>
          </cell>
        </row>
        <row r="58">
          <cell r="A58">
            <v>44150</v>
          </cell>
          <cell r="B58">
            <v>55</v>
          </cell>
          <cell r="C58" t="str">
            <v>Муниципальное образование "Усть-Илимский район"</v>
          </cell>
          <cell r="D58">
            <v>0</v>
          </cell>
          <cell r="E58" t="str">
            <v>рп. Железнодорожный, Вокзальный мкр., д. 6</v>
          </cell>
          <cell r="F58">
            <v>0</v>
          </cell>
          <cell r="G58">
            <v>2023</v>
          </cell>
          <cell r="AK58">
            <v>44431</v>
          </cell>
        </row>
        <row r="59">
          <cell r="A59">
            <v>44154</v>
          </cell>
          <cell r="B59">
            <v>56</v>
          </cell>
          <cell r="C59" t="str">
            <v>Муниципальное образование "Усть-Илимский район"</v>
          </cell>
          <cell r="D59">
            <v>0</v>
          </cell>
          <cell r="E59" t="str">
            <v>рп. Железнодорожный, Вокзальный мкр., д. 8</v>
          </cell>
          <cell r="F59">
            <v>0</v>
          </cell>
          <cell r="G59">
            <v>2023</v>
          </cell>
          <cell r="AK59">
            <v>44431</v>
          </cell>
        </row>
        <row r="60">
          <cell r="A60">
            <v>44155</v>
          </cell>
          <cell r="B60">
            <v>57</v>
          </cell>
          <cell r="C60" t="str">
            <v>Муниципальное образование "Усть-Илимский район"</v>
          </cell>
          <cell r="D60">
            <v>0</v>
          </cell>
          <cell r="E60" t="str">
            <v>рп. Железнодорожный, Вокзальный мкр., д. 9</v>
          </cell>
          <cell r="F60">
            <v>0</v>
          </cell>
          <cell r="G60">
            <v>2023</v>
          </cell>
          <cell r="AK60">
            <v>44431</v>
          </cell>
        </row>
        <row r="61">
          <cell r="A61">
            <v>44186</v>
          </cell>
          <cell r="B61">
            <v>58</v>
          </cell>
          <cell r="C61" t="str">
            <v>Муниципальное образование "Усть-Илимский район"</v>
          </cell>
          <cell r="D61">
            <v>0</v>
          </cell>
          <cell r="E61" t="str">
            <v>рп. Железнодорожный, Ленина ул., д. 64</v>
          </cell>
          <cell r="F61">
            <v>0</v>
          </cell>
          <cell r="G61">
            <v>2023</v>
          </cell>
          <cell r="AK61">
            <v>44431</v>
          </cell>
        </row>
        <row r="62">
          <cell r="A62">
            <v>44189</v>
          </cell>
          <cell r="B62">
            <v>59</v>
          </cell>
          <cell r="C62" t="str">
            <v>Муниципальное образование "Усть-Илимский район"</v>
          </cell>
          <cell r="D62">
            <v>0</v>
          </cell>
          <cell r="E62" t="str">
            <v>рп. Железнодорожный, Ленина ул., д. 69</v>
          </cell>
          <cell r="F62">
            <v>0</v>
          </cell>
          <cell r="G62">
            <v>2023</v>
          </cell>
          <cell r="AK62">
            <v>44431</v>
          </cell>
        </row>
        <row r="63">
          <cell r="A63">
            <v>42968</v>
          </cell>
          <cell r="B63">
            <v>60</v>
          </cell>
          <cell r="C63" t="str">
            <v>Муниципальное образование "Нукутский район"</v>
          </cell>
          <cell r="D63">
            <v>0</v>
          </cell>
          <cell r="E63" t="str">
            <v>п. Новонукутский, Ленина ул., д. 36</v>
          </cell>
          <cell r="F63">
            <v>0</v>
          </cell>
          <cell r="G63">
            <v>2023</v>
          </cell>
          <cell r="AK63">
            <v>44431</v>
          </cell>
        </row>
        <row r="64">
          <cell r="A64">
            <v>42970</v>
          </cell>
          <cell r="B64">
            <v>61</v>
          </cell>
          <cell r="C64" t="str">
            <v>протокол № 2 от 01.03.2023</v>
          </cell>
          <cell r="D64">
            <v>0</v>
          </cell>
          <cell r="E64" t="str">
            <v>п. Новонукутский, Ленина ул., д. 40</v>
          </cell>
          <cell r="F64">
            <v>0</v>
          </cell>
          <cell r="G64">
            <v>2023</v>
          </cell>
          <cell r="AK64">
            <v>44431</v>
          </cell>
        </row>
        <row r="65">
          <cell r="A65">
            <v>44819</v>
          </cell>
          <cell r="B65">
            <v>62</v>
          </cell>
          <cell r="C65" t="str">
            <v>Чунское муниципальное образование</v>
          </cell>
          <cell r="D65">
            <v>0</v>
          </cell>
          <cell r="E65" t="str">
            <v>рп. Чунский, Комарова ул., д. 2</v>
          </cell>
          <cell r="F65">
            <v>0</v>
          </cell>
          <cell r="G65">
            <v>2023</v>
          </cell>
          <cell r="AK65">
            <v>44431</v>
          </cell>
        </row>
        <row r="66">
          <cell r="A66">
            <v>44820</v>
          </cell>
          <cell r="B66">
            <v>63</v>
          </cell>
          <cell r="C66" t="str">
            <v>Чунское муниципальное образование</v>
          </cell>
          <cell r="D66">
            <v>0</v>
          </cell>
          <cell r="E66" t="str">
            <v>рп. Чунский, Комарова ул., д. 4</v>
          </cell>
          <cell r="F66">
            <v>0</v>
          </cell>
          <cell r="G66">
            <v>2023</v>
          </cell>
          <cell r="AK66">
            <v>44431</v>
          </cell>
        </row>
        <row r="67">
          <cell r="A67">
            <v>43935</v>
          </cell>
          <cell r="B67">
            <v>64</v>
          </cell>
          <cell r="C67" t="str">
            <v>Тулунский муниципальный район</v>
          </cell>
          <cell r="D67">
            <v>0</v>
          </cell>
          <cell r="E67" t="str">
            <v>с. Азей, Привокзальная ул., д. 2</v>
          </cell>
          <cell r="F67">
            <v>0</v>
          </cell>
          <cell r="G67">
            <v>2023</v>
          </cell>
          <cell r="AK67">
            <v>44431</v>
          </cell>
        </row>
        <row r="68">
          <cell r="A68">
            <v>42127</v>
          </cell>
          <cell r="B68">
            <v>65</v>
          </cell>
          <cell r="C68" t="str">
            <v>Муниципальное образование Киренский район</v>
          </cell>
          <cell r="D68">
            <v>0</v>
          </cell>
          <cell r="E68" t="str">
            <v>рп. Алексеевск, Речников кв-л., д. 8</v>
          </cell>
          <cell r="F68">
            <v>0</v>
          </cell>
          <cell r="G68">
            <v>2023</v>
          </cell>
          <cell r="AK68">
            <v>44431</v>
          </cell>
        </row>
        <row r="69">
          <cell r="A69">
            <v>42139</v>
          </cell>
          <cell r="B69">
            <v>66</v>
          </cell>
          <cell r="C69" t="str">
            <v>Муниципальное образование Киренский район</v>
          </cell>
          <cell r="D69">
            <v>0</v>
          </cell>
          <cell r="E69" t="str">
            <v>рп. Алексеевск, Чапаева ул., д. 51</v>
          </cell>
          <cell r="F69">
            <v>0</v>
          </cell>
          <cell r="G69">
            <v>2023</v>
          </cell>
          <cell r="AK69">
            <v>44431</v>
          </cell>
        </row>
        <row r="70">
          <cell r="A70">
            <v>35451</v>
          </cell>
          <cell r="B70">
            <v>67</v>
          </cell>
          <cell r="C70" t="str">
            <v>город Иркутск</v>
          </cell>
          <cell r="D70">
            <v>0</v>
          </cell>
          <cell r="E70" t="str">
            <v>г. Иркутск, Лиственичная ул., д. 6</v>
          </cell>
          <cell r="F70">
            <v>0</v>
          </cell>
          <cell r="G70">
            <v>2023</v>
          </cell>
          <cell r="AK70">
            <v>44431</v>
          </cell>
        </row>
        <row r="71">
          <cell r="A71">
            <v>36192</v>
          </cell>
          <cell r="B71">
            <v>68</v>
          </cell>
          <cell r="C71" t="str">
            <v>город Иркутск</v>
          </cell>
          <cell r="D71">
            <v>0</v>
          </cell>
          <cell r="E71" t="str">
            <v>г. Иркутск, Пушкина ул., д. 23</v>
          </cell>
          <cell r="F71">
            <v>0</v>
          </cell>
          <cell r="G71">
            <v>2023</v>
          </cell>
          <cell r="AK71">
            <v>44431</v>
          </cell>
        </row>
        <row r="72">
          <cell r="A72">
            <v>42004</v>
          </cell>
          <cell r="B72">
            <v>69</v>
          </cell>
          <cell r="C72" t="str">
            <v>Муниципальное образование Киренский район</v>
          </cell>
          <cell r="D72">
            <v>0</v>
          </cell>
          <cell r="E72" t="str">
            <v>г. Киренск, мкр. Мельничный, Воронинская ул., д. 19</v>
          </cell>
          <cell r="F72">
            <v>0</v>
          </cell>
          <cell r="G72">
            <v>2023</v>
          </cell>
          <cell r="AK72">
            <v>44431</v>
          </cell>
        </row>
        <row r="73">
          <cell r="A73">
            <v>42101</v>
          </cell>
          <cell r="B73">
            <v>70</v>
          </cell>
          <cell r="C73" t="str">
            <v>Муниципальное образование Киренский район</v>
          </cell>
          <cell r="D73">
            <v>0</v>
          </cell>
          <cell r="E73" t="str">
            <v>г. Киренск, мкр. Центральный, Стояновича ул., д. 1</v>
          </cell>
          <cell r="F73">
            <v>0</v>
          </cell>
          <cell r="G73">
            <v>2023</v>
          </cell>
          <cell r="AK73">
            <v>44431</v>
          </cell>
        </row>
        <row r="74">
          <cell r="A74">
            <v>31006</v>
          </cell>
          <cell r="B74">
            <v>71</v>
          </cell>
          <cell r="C74" t="str">
            <v>Муниципальное образование города Братска</v>
          </cell>
          <cell r="D74">
            <v>0</v>
          </cell>
          <cell r="E74" t="str">
            <v>г. Братск, жилрайон Гидростроитель, Горького ул., д. 11</v>
          </cell>
          <cell r="F74">
            <v>0</v>
          </cell>
          <cell r="G74">
            <v>2023</v>
          </cell>
          <cell r="AK74">
            <v>44491</v>
          </cell>
        </row>
        <row r="75">
          <cell r="A75">
            <v>31064</v>
          </cell>
          <cell r="B75">
            <v>72</v>
          </cell>
          <cell r="C75" t="str">
            <v>Муниципальное образование города Братска</v>
          </cell>
          <cell r="D75">
            <v>0</v>
          </cell>
          <cell r="E75" t="str">
            <v>г. Братск, жилрайон Гидростроитель, Енисейская ул., д. 45</v>
          </cell>
          <cell r="F75">
            <v>0</v>
          </cell>
          <cell r="G75">
            <v>2023</v>
          </cell>
          <cell r="AK75">
            <v>44491</v>
          </cell>
        </row>
        <row r="76">
          <cell r="A76">
            <v>31180</v>
          </cell>
          <cell r="B76">
            <v>73</v>
          </cell>
          <cell r="C76" t="str">
            <v>Муниципальное образование города Братска</v>
          </cell>
          <cell r="D76">
            <v>0</v>
          </cell>
          <cell r="E76" t="str">
            <v>г. Братск, жилрайон Центральный, Кирова ул., д. 10А</v>
          </cell>
          <cell r="F76">
            <v>0</v>
          </cell>
          <cell r="G76">
            <v>2023</v>
          </cell>
          <cell r="AK76">
            <v>44491</v>
          </cell>
        </row>
        <row r="77">
          <cell r="A77">
            <v>31694</v>
          </cell>
          <cell r="B77">
            <v>74</v>
          </cell>
          <cell r="C77" t="str">
            <v>Муниципальное образование города Братска</v>
          </cell>
          <cell r="D77">
            <v>0</v>
          </cell>
          <cell r="E77" t="str">
            <v>г. Братск, жилрайон Центральный, Пионерская ул., д. 7Б</v>
          </cell>
          <cell r="F77">
            <v>0</v>
          </cell>
          <cell r="G77">
            <v>2023</v>
          </cell>
          <cell r="AK77">
            <v>44491</v>
          </cell>
        </row>
        <row r="78">
          <cell r="A78">
            <v>32112</v>
          </cell>
          <cell r="B78">
            <v>75</v>
          </cell>
          <cell r="C78" t="str">
            <v>Муниципальное образование города Братска</v>
          </cell>
          <cell r="D78">
            <v>0</v>
          </cell>
          <cell r="E78" t="str">
            <v>г. Братск, жилрайон Центральный, Южная ул., д. 37</v>
          </cell>
          <cell r="F78">
            <v>0</v>
          </cell>
          <cell r="G78">
            <v>2023</v>
          </cell>
          <cell r="AK78">
            <v>44491</v>
          </cell>
        </row>
        <row r="79">
          <cell r="A79">
            <v>32149</v>
          </cell>
          <cell r="B79">
            <v>76</v>
          </cell>
          <cell r="C79" t="str">
            <v>Зиминское городское муниципальное образование</v>
          </cell>
          <cell r="D79">
            <v>0</v>
          </cell>
          <cell r="E79" t="str">
            <v>г. Зима, Ангарский мкр., д. 2</v>
          </cell>
          <cell r="F79">
            <v>0</v>
          </cell>
          <cell r="G79">
            <v>2023</v>
          </cell>
          <cell r="AK79">
            <v>44491</v>
          </cell>
        </row>
        <row r="80">
          <cell r="A80">
            <v>33638</v>
          </cell>
          <cell r="B80">
            <v>77</v>
          </cell>
          <cell r="C80" t="str">
            <v>город Иркутск</v>
          </cell>
          <cell r="D80">
            <v>0</v>
          </cell>
          <cell r="E80" t="str">
            <v>г. Иркутск, Аэрофлотская ул., д. 7</v>
          </cell>
          <cell r="F80">
            <v>0</v>
          </cell>
          <cell r="G80">
            <v>2023</v>
          </cell>
          <cell r="AK80">
            <v>44491</v>
          </cell>
        </row>
        <row r="81">
          <cell r="A81">
            <v>35564</v>
          </cell>
          <cell r="B81">
            <v>78</v>
          </cell>
          <cell r="C81" t="str">
            <v>город Иркутск</v>
          </cell>
          <cell r="D81">
            <v>0</v>
          </cell>
          <cell r="E81" t="str">
            <v>г. Иркутск, Мамина-Сибиряка ул., д. 23</v>
          </cell>
          <cell r="F81">
            <v>0</v>
          </cell>
          <cell r="G81">
            <v>2023</v>
          </cell>
          <cell r="AK81">
            <v>44491</v>
          </cell>
        </row>
        <row r="82">
          <cell r="A82">
            <v>35744</v>
          </cell>
          <cell r="B82">
            <v>79</v>
          </cell>
          <cell r="C82" t="str">
            <v>город Иркутск</v>
          </cell>
          <cell r="D82">
            <v>0</v>
          </cell>
          <cell r="E82" t="str">
            <v>г. Иркутск, Мухиной ул., д. 48</v>
          </cell>
          <cell r="F82">
            <v>0</v>
          </cell>
          <cell r="G82">
            <v>2023</v>
          </cell>
          <cell r="AK82">
            <v>44491</v>
          </cell>
        </row>
        <row r="83">
          <cell r="A83">
            <v>35745</v>
          </cell>
          <cell r="B83">
            <v>80</v>
          </cell>
          <cell r="C83" t="str">
            <v>город Иркутск</v>
          </cell>
          <cell r="D83">
            <v>0</v>
          </cell>
          <cell r="E83" t="str">
            <v>г. Иркутск, Мухиной ул., д. 50</v>
          </cell>
          <cell r="F83">
            <v>0</v>
          </cell>
          <cell r="G83">
            <v>2023</v>
          </cell>
          <cell r="AK83">
            <v>44491</v>
          </cell>
        </row>
        <row r="84">
          <cell r="A84">
            <v>35746</v>
          </cell>
          <cell r="B84">
            <v>81</v>
          </cell>
          <cell r="C84" t="str">
            <v>город Иркутск</v>
          </cell>
          <cell r="D84">
            <v>0</v>
          </cell>
          <cell r="E84" t="str">
            <v>г. Иркутск, Мухиной ул., д. 52</v>
          </cell>
          <cell r="F84">
            <v>0</v>
          </cell>
          <cell r="G84">
            <v>2023</v>
          </cell>
          <cell r="AK84">
            <v>44491</v>
          </cell>
        </row>
        <row r="85">
          <cell r="A85">
            <v>35747</v>
          </cell>
          <cell r="B85">
            <v>82</v>
          </cell>
          <cell r="C85" t="str">
            <v>город Иркутск</v>
          </cell>
          <cell r="D85">
            <v>0</v>
          </cell>
          <cell r="E85" t="str">
            <v>г. Иркутск, Мухиной ул., д. 54</v>
          </cell>
          <cell r="F85">
            <v>0</v>
          </cell>
          <cell r="G85">
            <v>2023</v>
          </cell>
          <cell r="AK85">
            <v>44491</v>
          </cell>
        </row>
        <row r="86">
          <cell r="A86">
            <v>35749</v>
          </cell>
          <cell r="B86">
            <v>83</v>
          </cell>
          <cell r="C86" t="str">
            <v>город Иркутск</v>
          </cell>
          <cell r="D86">
            <v>0</v>
          </cell>
          <cell r="E86" t="str">
            <v>г. Иркутск, Мухиной ул., д. 60</v>
          </cell>
          <cell r="F86">
            <v>0</v>
          </cell>
          <cell r="G86">
            <v>2023</v>
          </cell>
          <cell r="AK86">
            <v>44491</v>
          </cell>
        </row>
        <row r="87">
          <cell r="A87">
            <v>42936</v>
          </cell>
          <cell r="B87">
            <v>84</v>
          </cell>
          <cell r="C87" t="str">
            <v>Нижнеудинское муниципальное образование</v>
          </cell>
          <cell r="D87">
            <v>0</v>
          </cell>
          <cell r="E87" t="str">
            <v>г. Нижнеудинск, Розы Шнеерсон ул., д. 177</v>
          </cell>
          <cell r="F87">
            <v>0</v>
          </cell>
          <cell r="G87">
            <v>2023</v>
          </cell>
          <cell r="AK87">
            <v>44491</v>
          </cell>
        </row>
        <row r="88">
          <cell r="A88">
            <v>42316</v>
          </cell>
          <cell r="B88">
            <v>85</v>
          </cell>
          <cell r="C88" t="str">
            <v>Нижнеилимский муниципальный район</v>
          </cell>
          <cell r="D88">
            <v>0</v>
          </cell>
          <cell r="E88" t="str">
            <v>п. Березняки, Янгеля ул., д. 38</v>
          </cell>
          <cell r="F88">
            <v>0</v>
          </cell>
          <cell r="G88">
            <v>2023</v>
          </cell>
          <cell r="AK88">
            <v>44491</v>
          </cell>
        </row>
        <row r="89">
          <cell r="A89">
            <v>44845</v>
          </cell>
          <cell r="B89">
            <v>86</v>
          </cell>
          <cell r="C89" t="str">
            <v>Чунское муниципальное образование</v>
          </cell>
          <cell r="D89">
            <v>0</v>
          </cell>
          <cell r="E89" t="str">
            <v>рп. Чунский, Свердлова ул., д. 8</v>
          </cell>
          <cell r="F89">
            <v>0</v>
          </cell>
          <cell r="G89">
            <v>2023</v>
          </cell>
          <cell r="AK89">
            <v>44491</v>
          </cell>
        </row>
        <row r="90">
          <cell r="A90">
            <v>44846</v>
          </cell>
          <cell r="B90">
            <v>87</v>
          </cell>
          <cell r="C90" t="str">
            <v>Чунское муниципальное образование</v>
          </cell>
          <cell r="D90">
            <v>0</v>
          </cell>
          <cell r="E90" t="str">
            <v>рп. Чунский, Свердлова ул., д. 9</v>
          </cell>
          <cell r="F90">
            <v>0</v>
          </cell>
          <cell r="G90">
            <v>2023</v>
          </cell>
          <cell r="AK90">
            <v>44491</v>
          </cell>
        </row>
        <row r="91">
          <cell r="A91">
            <v>55991</v>
          </cell>
          <cell r="B91">
            <v>88</v>
          </cell>
          <cell r="C91" t="str">
            <v>Тайшетский муниципальный район</v>
          </cell>
          <cell r="D91">
            <v>0</v>
          </cell>
          <cell r="E91" t="str">
            <v>г. Бирюсинск, ул. Советская, д. 16</v>
          </cell>
          <cell r="F91">
            <v>0</v>
          </cell>
          <cell r="G91">
            <v>2023</v>
          </cell>
          <cell r="AK91">
            <v>44551</v>
          </cell>
        </row>
        <row r="92">
          <cell r="A92">
            <v>33875</v>
          </cell>
          <cell r="B92">
            <v>89</v>
          </cell>
          <cell r="C92" t="str">
            <v>город Иркутск</v>
          </cell>
          <cell r="D92">
            <v>0</v>
          </cell>
          <cell r="E92" t="str">
            <v>г. Иркутск, Байкальская ул., д. 278</v>
          </cell>
          <cell r="F92">
            <v>0</v>
          </cell>
          <cell r="G92">
            <v>2023</v>
          </cell>
          <cell r="AK92">
            <v>44551</v>
          </cell>
        </row>
        <row r="93">
          <cell r="A93">
            <v>34213</v>
          </cell>
          <cell r="B93">
            <v>90</v>
          </cell>
          <cell r="C93" t="str">
            <v>город Иркутск</v>
          </cell>
          <cell r="D93">
            <v>0</v>
          </cell>
          <cell r="E93" t="str">
            <v>г. Иркутск, Богдана Хмельницкого ул., д. 16 (ОКН)</v>
          </cell>
          <cell r="F93">
            <v>0</v>
          </cell>
          <cell r="G93">
            <v>2023</v>
          </cell>
          <cell r="AK93">
            <v>44551</v>
          </cell>
        </row>
        <row r="94">
          <cell r="A94">
            <v>32719</v>
          </cell>
          <cell r="B94">
            <v>91</v>
          </cell>
          <cell r="C94" t="str">
            <v>город Иркутск</v>
          </cell>
          <cell r="D94">
            <v>0</v>
          </cell>
          <cell r="E94" t="str">
            <v>г. Иркутск, Первомайский мкр., д. 62</v>
          </cell>
          <cell r="F94">
            <v>0</v>
          </cell>
          <cell r="G94">
            <v>2023</v>
          </cell>
          <cell r="AK94">
            <v>44551</v>
          </cell>
        </row>
        <row r="95">
          <cell r="A95">
            <v>42002</v>
          </cell>
          <cell r="B95">
            <v>92</v>
          </cell>
          <cell r="C95" t="str">
            <v>Муниципальное образование Киренский район</v>
          </cell>
          <cell r="D95">
            <v>0</v>
          </cell>
          <cell r="E95" t="str">
            <v>г. Киренск, мкр. Мельничный, Воронинская ул., д. 17</v>
          </cell>
          <cell r="F95">
            <v>0</v>
          </cell>
          <cell r="G95">
            <v>2023</v>
          </cell>
          <cell r="AK95">
            <v>44551</v>
          </cell>
        </row>
        <row r="96">
          <cell r="A96">
            <v>42111</v>
          </cell>
          <cell r="B96">
            <v>0</v>
          </cell>
          <cell r="C96" t="str">
            <v>Муниципальное образование Киренский район</v>
          </cell>
          <cell r="D96">
            <v>0</v>
          </cell>
          <cell r="E96" t="str">
            <v>рп. Алексеевск, Молодёжный кв-л., д. 1</v>
          </cell>
          <cell r="F96">
            <v>0</v>
          </cell>
          <cell r="G96">
            <v>2023</v>
          </cell>
          <cell r="AK96">
            <v>44551</v>
          </cell>
        </row>
        <row r="97">
          <cell r="A97">
            <v>44637</v>
          </cell>
          <cell r="B97">
            <v>1</v>
          </cell>
          <cell r="C97" t="str">
            <v>Усть-Кутский муниципальный район</v>
          </cell>
          <cell r="D97">
            <v>0</v>
          </cell>
          <cell r="E97" t="str">
            <v>рп. Звездный, Горбунова ул., д. 7</v>
          </cell>
          <cell r="F97">
            <v>0</v>
          </cell>
          <cell r="G97">
            <v>2023</v>
          </cell>
          <cell r="AK97">
            <v>44551</v>
          </cell>
        </row>
        <row r="98">
          <cell r="A98">
            <v>41559</v>
          </cell>
          <cell r="B98">
            <v>2</v>
          </cell>
          <cell r="C98" t="str">
            <v>Иркутский муниципальный район</v>
          </cell>
          <cell r="D98">
            <v>0</v>
          </cell>
          <cell r="E98" t="str">
            <v>р-н Иркутский, с. Мамоны, д. 10</v>
          </cell>
          <cell r="F98">
            <v>0</v>
          </cell>
          <cell r="G98">
            <v>2023</v>
          </cell>
          <cell r="AK98">
            <v>44551</v>
          </cell>
        </row>
        <row r="99">
          <cell r="A99">
            <v>41052</v>
          </cell>
          <cell r="B99">
            <v>3</v>
          </cell>
          <cell r="C99" t="str">
            <v>МО города Бодайбо и района</v>
          </cell>
          <cell r="D99">
            <v>0</v>
          </cell>
          <cell r="E99" t="str">
            <v>г. Бодайбо, Карла Либкнехта ул., д. 54</v>
          </cell>
          <cell r="F99">
            <v>0</v>
          </cell>
          <cell r="G99">
            <v>2023</v>
          </cell>
          <cell r="AK99">
            <v>44551</v>
          </cell>
        </row>
        <row r="100">
          <cell r="A100">
            <v>31760</v>
          </cell>
          <cell r="B100">
            <v>4</v>
          </cell>
          <cell r="C100" t="str">
            <v>Муниципальное образование города Братска</v>
          </cell>
          <cell r="D100">
            <v>0</v>
          </cell>
          <cell r="E100" t="str">
            <v>г. Братск, жилрайон Центральный, Подбельского ул., д. 11</v>
          </cell>
          <cell r="F100">
            <v>0</v>
          </cell>
          <cell r="G100">
            <v>2023</v>
          </cell>
          <cell r="AK100">
            <v>44551</v>
          </cell>
        </row>
        <row r="101">
          <cell r="A101">
            <v>31754</v>
          </cell>
          <cell r="B101">
            <v>5</v>
          </cell>
          <cell r="C101" t="str">
            <v>Муниципальное образование города Братска</v>
          </cell>
          <cell r="D101">
            <v>0</v>
          </cell>
          <cell r="E101" t="str">
            <v>г. Братск, жилрайон Центральный, Подбельского ул., д. 3</v>
          </cell>
          <cell r="F101">
            <v>0</v>
          </cell>
          <cell r="G101">
            <v>2023</v>
          </cell>
          <cell r="AK101">
            <v>44551</v>
          </cell>
        </row>
        <row r="102">
          <cell r="A102">
            <v>31755</v>
          </cell>
          <cell r="B102">
            <v>6</v>
          </cell>
          <cell r="C102" t="str">
            <v>Муниципальное образование города Братска</v>
          </cell>
          <cell r="D102">
            <v>0</v>
          </cell>
          <cell r="E102" t="str">
            <v>г. Братск, жилрайон Центральный, Подбельского ул., д. 5</v>
          </cell>
          <cell r="F102">
            <v>0</v>
          </cell>
          <cell r="G102">
            <v>2023</v>
          </cell>
          <cell r="AK102">
            <v>44551</v>
          </cell>
        </row>
        <row r="103">
          <cell r="A103">
            <v>31758</v>
          </cell>
          <cell r="B103">
            <v>7</v>
          </cell>
          <cell r="C103" t="str">
            <v>Муниципальное образование города Братска</v>
          </cell>
          <cell r="D103">
            <v>0</v>
          </cell>
          <cell r="E103" t="str">
            <v>г. Братск, жилрайон Центральный, Подбельского ул., д. 7А</v>
          </cell>
          <cell r="F103">
            <v>0</v>
          </cell>
          <cell r="G103">
            <v>2023</v>
          </cell>
          <cell r="AK103">
            <v>44551</v>
          </cell>
        </row>
        <row r="104">
          <cell r="A104">
            <v>31350</v>
          </cell>
          <cell r="B104">
            <v>8</v>
          </cell>
          <cell r="C104" t="str">
            <v>Муниципальное образование города Братска</v>
          </cell>
          <cell r="D104">
            <v>0</v>
          </cell>
          <cell r="E104" t="str">
            <v>г. Братск, жилрайон Энергетик, Макаренко ул., д. 12</v>
          </cell>
          <cell r="F104">
            <v>0</v>
          </cell>
          <cell r="G104">
            <v>2023</v>
          </cell>
          <cell r="AK104">
            <v>44551</v>
          </cell>
        </row>
        <row r="105">
          <cell r="A105">
            <v>31352</v>
          </cell>
          <cell r="B105">
            <v>9</v>
          </cell>
          <cell r="C105" t="str">
            <v>Муниципальное образование города Братска</v>
          </cell>
          <cell r="D105">
            <v>0</v>
          </cell>
          <cell r="E105" t="str">
            <v>г. Братск, жилрайон Энергетик, Макаренко ул., д. 20</v>
          </cell>
          <cell r="F105">
            <v>0</v>
          </cell>
          <cell r="G105">
            <v>2023</v>
          </cell>
          <cell r="AK105">
            <v>44551</v>
          </cell>
        </row>
        <row r="106">
          <cell r="A106">
            <v>31353</v>
          </cell>
          <cell r="B106">
            <v>10</v>
          </cell>
          <cell r="C106" t="str">
            <v>Муниципальное образование города Братска</v>
          </cell>
          <cell r="D106">
            <v>0</v>
          </cell>
          <cell r="E106" t="str">
            <v>г. Братск, жилрайон Энергетик, Макаренко ул., д. 24</v>
          </cell>
          <cell r="F106">
            <v>0</v>
          </cell>
          <cell r="G106">
            <v>2023</v>
          </cell>
          <cell r="AK106">
            <v>44551</v>
          </cell>
        </row>
        <row r="107">
          <cell r="A107">
            <v>31354</v>
          </cell>
          <cell r="B107">
            <v>11</v>
          </cell>
          <cell r="C107" t="str">
            <v>Муниципальное образование города Братска</v>
          </cell>
          <cell r="D107">
            <v>0</v>
          </cell>
          <cell r="E107" t="str">
            <v>г. Братск, жилрайон Энергетик, Макаренко ул., д. 26</v>
          </cell>
          <cell r="F107">
            <v>0</v>
          </cell>
          <cell r="G107">
            <v>2023</v>
          </cell>
          <cell r="AK107">
            <v>44551</v>
          </cell>
        </row>
        <row r="108">
          <cell r="A108">
            <v>31559</v>
          </cell>
          <cell r="B108">
            <v>12</v>
          </cell>
          <cell r="C108" t="str">
            <v>Муниципальное образование города Братска</v>
          </cell>
          <cell r="D108">
            <v>0</v>
          </cell>
          <cell r="E108" t="str">
            <v>г. Братск, жилрайон Энергетик, Наймушина ул., д. 14</v>
          </cell>
          <cell r="F108">
            <v>0</v>
          </cell>
          <cell r="G108">
            <v>2023</v>
          </cell>
          <cell r="AK108">
            <v>44551</v>
          </cell>
        </row>
        <row r="109">
          <cell r="A109">
            <v>31560</v>
          </cell>
          <cell r="B109">
            <v>13</v>
          </cell>
          <cell r="C109" t="str">
            <v>Муниципальное образование города Братска</v>
          </cell>
          <cell r="D109">
            <v>0</v>
          </cell>
          <cell r="E109" t="str">
            <v>г. Братск, жилрайон Энергетик, Наймушина ул., д. 15</v>
          </cell>
          <cell r="F109">
            <v>0</v>
          </cell>
          <cell r="G109">
            <v>2023</v>
          </cell>
          <cell r="AK109">
            <v>44551</v>
          </cell>
        </row>
        <row r="110">
          <cell r="A110">
            <v>31561</v>
          </cell>
          <cell r="B110">
            <v>14</v>
          </cell>
          <cell r="C110" t="str">
            <v>Муниципальное образование города Братска</v>
          </cell>
          <cell r="D110">
            <v>0</v>
          </cell>
          <cell r="E110" t="str">
            <v>г. Братск, жилрайон Энергетик, Наймушина ул., д. 16</v>
          </cell>
          <cell r="F110">
            <v>0</v>
          </cell>
          <cell r="G110">
            <v>2023</v>
          </cell>
          <cell r="AK110">
            <v>44551</v>
          </cell>
        </row>
        <row r="111">
          <cell r="A111">
            <v>31565</v>
          </cell>
          <cell r="B111">
            <v>15</v>
          </cell>
          <cell r="C111" t="str">
            <v>Муниципальное образование города Братска</v>
          </cell>
          <cell r="D111">
            <v>0</v>
          </cell>
          <cell r="E111" t="str">
            <v>г. Братск, жилрайон Энергетик, Наймушина ул., д. 20</v>
          </cell>
          <cell r="F111">
            <v>0</v>
          </cell>
          <cell r="G111">
            <v>2023</v>
          </cell>
          <cell r="AK111">
            <v>44551</v>
          </cell>
        </row>
        <row r="112">
          <cell r="A112">
            <v>31566</v>
          </cell>
          <cell r="B112">
            <v>16</v>
          </cell>
          <cell r="C112" t="str">
            <v>Муниципальное образование города Братска</v>
          </cell>
          <cell r="D112">
            <v>0</v>
          </cell>
          <cell r="E112" t="str">
            <v>г. Братск, жилрайон Энергетик, Наймушина ул., д. 22</v>
          </cell>
          <cell r="F112">
            <v>0</v>
          </cell>
          <cell r="G112">
            <v>2023</v>
          </cell>
          <cell r="AK112">
            <v>44551</v>
          </cell>
        </row>
        <row r="113">
          <cell r="A113">
            <v>31551</v>
          </cell>
          <cell r="B113">
            <v>17</v>
          </cell>
          <cell r="C113" t="str">
            <v>Муниципальное образование города Братска</v>
          </cell>
          <cell r="D113">
            <v>0</v>
          </cell>
          <cell r="E113" t="str">
            <v>г. Братск, жилрайон Энергетик, Наймушина ул., д. 4</v>
          </cell>
          <cell r="F113">
            <v>0</v>
          </cell>
          <cell r="G113">
            <v>2023</v>
          </cell>
          <cell r="AK113">
            <v>44551</v>
          </cell>
        </row>
        <row r="114">
          <cell r="A114">
            <v>31552</v>
          </cell>
          <cell r="B114">
            <v>18</v>
          </cell>
          <cell r="C114" t="str">
            <v>Муниципальное образование города Братска</v>
          </cell>
          <cell r="D114">
            <v>0</v>
          </cell>
          <cell r="E114" t="str">
            <v>г. Братск, жилрайон Энергетик, Наймушина ул., д. 4а</v>
          </cell>
          <cell r="F114">
            <v>0</v>
          </cell>
          <cell r="G114">
            <v>2023</v>
          </cell>
          <cell r="AK114">
            <v>44551</v>
          </cell>
        </row>
        <row r="115">
          <cell r="A115">
            <v>31555</v>
          </cell>
          <cell r="B115">
            <v>19</v>
          </cell>
          <cell r="C115" t="str">
            <v>Муниципальное образование города Братска</v>
          </cell>
          <cell r="D115">
            <v>0</v>
          </cell>
          <cell r="E115" t="str">
            <v>г. Братск, жилрайон Энергетик, Наймушина ул., д. 6</v>
          </cell>
          <cell r="F115">
            <v>0</v>
          </cell>
          <cell r="G115">
            <v>2023</v>
          </cell>
          <cell r="AK115">
            <v>44551</v>
          </cell>
        </row>
        <row r="116">
          <cell r="A116">
            <v>31706</v>
          </cell>
          <cell r="B116">
            <v>20</v>
          </cell>
          <cell r="C116" t="str">
            <v>Муниципальное образование города Братска</v>
          </cell>
          <cell r="D116">
            <v>0</v>
          </cell>
          <cell r="E116" t="str">
            <v>г. Братск, жилрайон Энергетик, Пирогова ул., д. 12</v>
          </cell>
          <cell r="F116">
            <v>0</v>
          </cell>
          <cell r="G116">
            <v>2023</v>
          </cell>
          <cell r="AK116">
            <v>44551</v>
          </cell>
        </row>
        <row r="117">
          <cell r="A117">
            <v>31744</v>
          </cell>
          <cell r="B117">
            <v>21</v>
          </cell>
          <cell r="C117" t="str">
            <v>Муниципальное образование города Братска</v>
          </cell>
          <cell r="D117">
            <v>0</v>
          </cell>
          <cell r="E117" t="str">
            <v>г. Братск, жилрайон Энергетик, Погодаева ул., д. 4</v>
          </cell>
          <cell r="F117">
            <v>0</v>
          </cell>
          <cell r="G117">
            <v>2023</v>
          </cell>
          <cell r="AK117">
            <v>44551</v>
          </cell>
        </row>
        <row r="118">
          <cell r="A118">
            <v>31791</v>
          </cell>
          <cell r="B118">
            <v>22</v>
          </cell>
          <cell r="C118" t="str">
            <v>Муниципальное образование города Братска</v>
          </cell>
          <cell r="D118">
            <v>0</v>
          </cell>
          <cell r="E118" t="str">
            <v>г. Братск, жилрайон Энергетик, Приморская ул., д. 11</v>
          </cell>
          <cell r="F118">
            <v>0</v>
          </cell>
          <cell r="G118">
            <v>2023</v>
          </cell>
          <cell r="AK118">
            <v>44551</v>
          </cell>
        </row>
        <row r="119">
          <cell r="A119">
            <v>31793</v>
          </cell>
          <cell r="B119">
            <v>23</v>
          </cell>
          <cell r="C119" t="str">
            <v>Муниципальное образование города Братска</v>
          </cell>
          <cell r="D119">
            <v>0</v>
          </cell>
          <cell r="E119" t="str">
            <v>г. Братск, жилрайон Энергетик, Приморская ул., д. 13</v>
          </cell>
          <cell r="F119">
            <v>0</v>
          </cell>
          <cell r="G119">
            <v>2023</v>
          </cell>
          <cell r="AK119">
            <v>44551</v>
          </cell>
        </row>
        <row r="120">
          <cell r="A120">
            <v>31797</v>
          </cell>
          <cell r="B120">
            <v>24</v>
          </cell>
          <cell r="C120" t="str">
            <v>Муниципальное образование города Братска</v>
          </cell>
          <cell r="D120">
            <v>0</v>
          </cell>
          <cell r="E120" t="str">
            <v>г. Братск, жилрайон Энергетик, Приморская ул., д. 17</v>
          </cell>
          <cell r="F120">
            <v>0</v>
          </cell>
          <cell r="G120">
            <v>2023</v>
          </cell>
          <cell r="AK120">
            <v>44551</v>
          </cell>
        </row>
        <row r="121">
          <cell r="A121">
            <v>31800</v>
          </cell>
          <cell r="B121">
            <v>25</v>
          </cell>
          <cell r="C121" t="str">
            <v>Муниципальное образование города Братска</v>
          </cell>
          <cell r="D121">
            <v>0</v>
          </cell>
          <cell r="E121" t="str">
            <v>г. Братск, жилрайон Энергетик, Приморская ул., д. 21</v>
          </cell>
          <cell r="F121">
            <v>0</v>
          </cell>
          <cell r="G121">
            <v>2023</v>
          </cell>
          <cell r="AK121">
            <v>44551</v>
          </cell>
        </row>
        <row r="122">
          <cell r="A122">
            <v>31802</v>
          </cell>
          <cell r="B122">
            <v>26</v>
          </cell>
          <cell r="C122" t="str">
            <v>Муниципальное образование города Братска</v>
          </cell>
          <cell r="D122">
            <v>0</v>
          </cell>
          <cell r="E122" t="str">
            <v>г. Братск, жилрайон Энергетик, Приморская ул., д. 23</v>
          </cell>
          <cell r="F122">
            <v>0</v>
          </cell>
          <cell r="G122">
            <v>2023</v>
          </cell>
          <cell r="AK122">
            <v>44551</v>
          </cell>
        </row>
        <row r="123">
          <cell r="A123">
            <v>31803</v>
          </cell>
          <cell r="B123">
            <v>27</v>
          </cell>
          <cell r="C123" t="str">
            <v>Муниципальное образование города Братска</v>
          </cell>
          <cell r="D123">
            <v>0</v>
          </cell>
          <cell r="E123" t="str">
            <v>г. Братск, жилрайон Энергетик, Приморская ул., д. 25</v>
          </cell>
          <cell r="F123">
            <v>0</v>
          </cell>
          <cell r="G123">
            <v>2023</v>
          </cell>
          <cell r="AK123">
            <v>44551</v>
          </cell>
        </row>
        <row r="124">
          <cell r="A124">
            <v>31804</v>
          </cell>
          <cell r="B124">
            <v>28</v>
          </cell>
          <cell r="C124" t="str">
            <v>Муниципальное образование города Братска</v>
          </cell>
          <cell r="D124">
            <v>0</v>
          </cell>
          <cell r="E124" t="str">
            <v>г. Братск, жилрайон Энергетик, Приморская ул., д. 27</v>
          </cell>
          <cell r="F124">
            <v>0</v>
          </cell>
          <cell r="G124">
            <v>2023</v>
          </cell>
          <cell r="AK124">
            <v>44551</v>
          </cell>
        </row>
        <row r="125">
          <cell r="A125">
            <v>31783</v>
          </cell>
          <cell r="B125">
            <v>29</v>
          </cell>
          <cell r="C125" t="str">
            <v>Муниципальное образование города Братска</v>
          </cell>
          <cell r="D125">
            <v>0</v>
          </cell>
          <cell r="E125" t="str">
            <v>г. Братск, жилрайон Энергетик, Приморская ул., д. 5</v>
          </cell>
          <cell r="F125">
            <v>0</v>
          </cell>
          <cell r="G125">
            <v>2023</v>
          </cell>
          <cell r="AK125">
            <v>44551</v>
          </cell>
        </row>
        <row r="126">
          <cell r="A126">
            <v>32027</v>
          </cell>
          <cell r="B126">
            <v>30</v>
          </cell>
          <cell r="C126" t="str">
            <v>Муниципальное образование города Братска</v>
          </cell>
          <cell r="D126">
            <v>0</v>
          </cell>
          <cell r="E126" t="str">
            <v>г. Братск, жилрайон Энергетик, Холоднова ул., д. 9</v>
          </cell>
          <cell r="F126">
            <v>0</v>
          </cell>
          <cell r="G126">
            <v>2023</v>
          </cell>
          <cell r="AK126">
            <v>44551</v>
          </cell>
        </row>
        <row r="127">
          <cell r="A127">
            <v>32160</v>
          </cell>
          <cell r="B127">
            <v>31</v>
          </cell>
          <cell r="C127" t="str">
            <v>Зиминское городское муниципальное образование</v>
          </cell>
          <cell r="D127">
            <v>0</v>
          </cell>
          <cell r="E127" t="str">
            <v>г. Зима, Ангарский мкр., д. 12</v>
          </cell>
          <cell r="F127">
            <v>0</v>
          </cell>
          <cell r="G127">
            <v>2023</v>
          </cell>
          <cell r="AK127">
            <v>44551</v>
          </cell>
        </row>
        <row r="128">
          <cell r="A128">
            <v>33737</v>
          </cell>
          <cell r="B128">
            <v>32</v>
          </cell>
          <cell r="C128" t="str">
            <v>город Иркутск</v>
          </cell>
          <cell r="D128">
            <v>0</v>
          </cell>
          <cell r="E128" t="str">
            <v>г. Иркутск, Байкальская ул., д. 135</v>
          </cell>
          <cell r="F128">
            <v>0</v>
          </cell>
          <cell r="G128">
            <v>2023</v>
          </cell>
          <cell r="AK128">
            <v>44551</v>
          </cell>
        </row>
        <row r="129">
          <cell r="A129">
            <v>33749</v>
          </cell>
          <cell r="B129">
            <v>33</v>
          </cell>
          <cell r="C129" t="str">
            <v>город Иркутск</v>
          </cell>
          <cell r="D129">
            <v>0</v>
          </cell>
          <cell r="E129" t="str">
            <v>г. Иркутск, Байкальская ул., д. 157А</v>
          </cell>
          <cell r="F129">
            <v>0</v>
          </cell>
          <cell r="G129">
            <v>2023</v>
          </cell>
          <cell r="AK129">
            <v>44551</v>
          </cell>
        </row>
        <row r="130">
          <cell r="A130">
            <v>34482</v>
          </cell>
          <cell r="B130">
            <v>34</v>
          </cell>
          <cell r="C130" t="str">
            <v>город Иркутск</v>
          </cell>
          <cell r="D130">
            <v>0</v>
          </cell>
          <cell r="E130" t="str">
            <v>г. Иркутск, Дальневосточная ул., д. 55</v>
          </cell>
          <cell r="F130">
            <v>0</v>
          </cell>
          <cell r="G130">
            <v>2023</v>
          </cell>
          <cell r="AK130">
            <v>44551</v>
          </cell>
        </row>
        <row r="131">
          <cell r="A131">
            <v>34852</v>
          </cell>
          <cell r="B131">
            <v>35</v>
          </cell>
          <cell r="C131" t="str">
            <v>город Иркутск</v>
          </cell>
          <cell r="D131">
            <v>0</v>
          </cell>
          <cell r="E131" t="str">
            <v>г. Иркутск, Иркутской 30 Дивизии ул., д. 23</v>
          </cell>
          <cell r="F131">
            <v>0</v>
          </cell>
          <cell r="G131">
            <v>2023</v>
          </cell>
          <cell r="AK131">
            <v>44551</v>
          </cell>
        </row>
        <row r="132">
          <cell r="A132">
            <v>35190</v>
          </cell>
          <cell r="B132">
            <v>36</v>
          </cell>
          <cell r="C132" t="str">
            <v>город Иркутск</v>
          </cell>
          <cell r="D132">
            <v>0</v>
          </cell>
          <cell r="E132" t="str">
            <v>г. Иркутск, Красных Мадьяр ул., д. 130</v>
          </cell>
          <cell r="F132">
            <v>0</v>
          </cell>
          <cell r="G132">
            <v>2023</v>
          </cell>
          <cell r="AK132">
            <v>44551</v>
          </cell>
        </row>
        <row r="133">
          <cell r="A133">
            <v>35248</v>
          </cell>
          <cell r="B133">
            <v>37</v>
          </cell>
          <cell r="C133" t="str">
            <v>город Иркутск</v>
          </cell>
          <cell r="D133">
            <v>0</v>
          </cell>
          <cell r="E133" t="str">
            <v>г. Иркутск, Лапина ул., д. 12</v>
          </cell>
          <cell r="F133">
            <v>0</v>
          </cell>
          <cell r="G133">
            <v>2023</v>
          </cell>
          <cell r="AK133">
            <v>44551</v>
          </cell>
        </row>
        <row r="134">
          <cell r="A134">
            <v>35739</v>
          </cell>
          <cell r="B134">
            <v>38</v>
          </cell>
          <cell r="C134" t="str">
            <v>город Иркутск</v>
          </cell>
          <cell r="D134">
            <v>0</v>
          </cell>
          <cell r="E134" t="str">
            <v>г. Иркутск, Мухиной ул., д. 38</v>
          </cell>
          <cell r="F134">
            <v>0</v>
          </cell>
          <cell r="G134">
            <v>2023</v>
          </cell>
          <cell r="AK134">
            <v>44551</v>
          </cell>
        </row>
        <row r="135">
          <cell r="A135">
            <v>35924</v>
          </cell>
          <cell r="B135">
            <v>39</v>
          </cell>
          <cell r="C135" t="str">
            <v>город Иркутск</v>
          </cell>
          <cell r="D135">
            <v>0</v>
          </cell>
          <cell r="E135" t="str">
            <v>г. Иркутск, Партизанская ул., д. 109</v>
          </cell>
          <cell r="F135">
            <v>0</v>
          </cell>
          <cell r="G135">
            <v>2023</v>
          </cell>
          <cell r="AK135">
            <v>44551</v>
          </cell>
        </row>
        <row r="136">
          <cell r="A136">
            <v>32699</v>
          </cell>
          <cell r="B136">
            <v>40</v>
          </cell>
          <cell r="C136" t="str">
            <v>город Иркутск</v>
          </cell>
          <cell r="D136">
            <v>0</v>
          </cell>
          <cell r="E136" t="str">
            <v>г. Иркутск, Первомайский мкр., д. 38</v>
          </cell>
          <cell r="F136">
            <v>0</v>
          </cell>
          <cell r="G136">
            <v>2023</v>
          </cell>
          <cell r="AK136">
            <v>44551</v>
          </cell>
        </row>
        <row r="137">
          <cell r="A137">
            <v>32700</v>
          </cell>
          <cell r="B137">
            <v>41</v>
          </cell>
          <cell r="C137" t="str">
            <v>город Иркутск</v>
          </cell>
          <cell r="D137">
            <v>0</v>
          </cell>
          <cell r="E137" t="str">
            <v>г. Иркутск, Первомайский мкр., д. 39</v>
          </cell>
          <cell r="F137">
            <v>0</v>
          </cell>
          <cell r="G137">
            <v>2023</v>
          </cell>
          <cell r="AK137">
            <v>44551</v>
          </cell>
        </row>
        <row r="138">
          <cell r="A138">
            <v>32703</v>
          </cell>
          <cell r="B138">
            <v>42</v>
          </cell>
          <cell r="C138" t="str">
            <v>город Иркутск</v>
          </cell>
          <cell r="D138">
            <v>0</v>
          </cell>
          <cell r="E138" t="str">
            <v>г. Иркутск, Первомайский мкр., д. 43</v>
          </cell>
          <cell r="F138">
            <v>0</v>
          </cell>
          <cell r="G138">
            <v>2023</v>
          </cell>
          <cell r="AK138">
            <v>44551</v>
          </cell>
        </row>
        <row r="139">
          <cell r="A139">
            <v>32704</v>
          </cell>
          <cell r="B139">
            <v>43</v>
          </cell>
          <cell r="C139" t="str">
            <v>город Иркутск</v>
          </cell>
          <cell r="D139">
            <v>0</v>
          </cell>
          <cell r="E139" t="str">
            <v>г. Иркутск, Первомайский мкр., д. 44</v>
          </cell>
          <cell r="F139">
            <v>0</v>
          </cell>
          <cell r="G139">
            <v>2023</v>
          </cell>
          <cell r="AK139">
            <v>44551</v>
          </cell>
        </row>
        <row r="140">
          <cell r="A140">
            <v>32382</v>
          </cell>
          <cell r="B140">
            <v>44</v>
          </cell>
          <cell r="C140" t="str">
            <v>город Иркутск</v>
          </cell>
          <cell r="D140">
            <v>0</v>
          </cell>
          <cell r="E140" t="str">
            <v>г. Иркутск, Рябикова б-р., д. 3</v>
          </cell>
          <cell r="F140">
            <v>0</v>
          </cell>
          <cell r="G140">
            <v>2023</v>
          </cell>
          <cell r="AK140">
            <v>44551</v>
          </cell>
        </row>
        <row r="141">
          <cell r="A141">
            <v>36899</v>
          </cell>
          <cell r="B141">
            <v>45</v>
          </cell>
          <cell r="C141" t="str">
            <v>город Иркутск</v>
          </cell>
          <cell r="D141">
            <v>0</v>
          </cell>
          <cell r="E141" t="str">
            <v>г. Иркутск, Трудовая ул., д. 130</v>
          </cell>
          <cell r="F141">
            <v>0</v>
          </cell>
          <cell r="G141">
            <v>2023</v>
          </cell>
          <cell r="AK141">
            <v>44551</v>
          </cell>
        </row>
        <row r="142">
          <cell r="A142">
            <v>36900</v>
          </cell>
          <cell r="B142">
            <v>46</v>
          </cell>
          <cell r="C142" t="str">
            <v>город Иркутск</v>
          </cell>
          <cell r="D142">
            <v>0</v>
          </cell>
          <cell r="E142" t="str">
            <v>г. Иркутск, Трудовая ул., д. 132</v>
          </cell>
          <cell r="F142">
            <v>0</v>
          </cell>
          <cell r="G142">
            <v>2023</v>
          </cell>
          <cell r="AK142">
            <v>44551</v>
          </cell>
        </row>
        <row r="143">
          <cell r="A143">
            <v>36901</v>
          </cell>
          <cell r="B143">
            <v>47</v>
          </cell>
          <cell r="C143" t="str">
            <v>город Иркутск</v>
          </cell>
          <cell r="D143">
            <v>0</v>
          </cell>
          <cell r="E143" t="str">
            <v>г. Иркутск, Трудовая ул., д. 133</v>
          </cell>
          <cell r="F143">
            <v>0</v>
          </cell>
          <cell r="G143">
            <v>2023</v>
          </cell>
          <cell r="AK143">
            <v>44551</v>
          </cell>
        </row>
        <row r="144">
          <cell r="A144">
            <v>46618</v>
          </cell>
          <cell r="B144">
            <v>48</v>
          </cell>
          <cell r="C144" t="str">
            <v>город Иркутск</v>
          </cell>
          <cell r="D144">
            <v>0</v>
          </cell>
          <cell r="E144" t="str">
            <v>г. Иркутск, ул. Чайковского, д. 4</v>
          </cell>
          <cell r="F144">
            <v>0</v>
          </cell>
          <cell r="G144">
            <v>2023</v>
          </cell>
          <cell r="AK144">
            <v>44551</v>
          </cell>
        </row>
        <row r="145">
          <cell r="A145">
            <v>46618</v>
          </cell>
          <cell r="B145">
            <v>49</v>
          </cell>
          <cell r="C145" t="str">
            <v>город Иркутск</v>
          </cell>
          <cell r="D145">
            <v>0</v>
          </cell>
          <cell r="E145" t="str">
            <v>г. Иркутск, ул. Чайковского, д. 4</v>
          </cell>
          <cell r="F145">
            <v>0</v>
          </cell>
          <cell r="G145">
            <v>2023</v>
          </cell>
          <cell r="AK145">
            <v>0</v>
          </cell>
        </row>
        <row r="146">
          <cell r="A146">
            <v>37069</v>
          </cell>
          <cell r="B146">
            <v>50</v>
          </cell>
          <cell r="C146" t="str">
            <v>город Иркутск</v>
          </cell>
          <cell r="D146">
            <v>0</v>
          </cell>
          <cell r="E146" t="str">
            <v>г. Иркутск, Шахтерская ул., д. 11</v>
          </cell>
          <cell r="F146">
            <v>0</v>
          </cell>
          <cell r="G146">
            <v>2023</v>
          </cell>
          <cell r="AK146">
            <v>44551</v>
          </cell>
        </row>
        <row r="147">
          <cell r="A147">
            <v>37070</v>
          </cell>
          <cell r="B147">
            <v>51</v>
          </cell>
          <cell r="C147" t="str">
            <v>город Иркутск</v>
          </cell>
          <cell r="D147">
            <v>0</v>
          </cell>
          <cell r="E147" t="str">
            <v>г. Иркутск, Шахтерская ул., д. 13</v>
          </cell>
          <cell r="F147">
            <v>0</v>
          </cell>
          <cell r="G147">
            <v>2023</v>
          </cell>
          <cell r="AK147">
            <v>44551</v>
          </cell>
        </row>
        <row r="148">
          <cell r="A148">
            <v>33051</v>
          </cell>
          <cell r="B148">
            <v>52</v>
          </cell>
          <cell r="C148" t="str">
            <v>город Иркутск</v>
          </cell>
          <cell r="D148">
            <v>0</v>
          </cell>
          <cell r="E148" t="str">
            <v>г. Иркутск, Юбилейный мкр., д. 61</v>
          </cell>
          <cell r="F148">
            <v>0</v>
          </cell>
          <cell r="G148">
            <v>2023</v>
          </cell>
          <cell r="AK148">
            <v>44551</v>
          </cell>
        </row>
        <row r="149">
          <cell r="A149">
            <v>42636</v>
          </cell>
          <cell r="B149">
            <v>53</v>
          </cell>
          <cell r="C149" t="str">
            <v>Нижнеудинское муниципальное образование</v>
          </cell>
          <cell r="D149">
            <v>0</v>
          </cell>
          <cell r="E149" t="str">
            <v>г. Нижнеудинск, Обороны пер., д. 20</v>
          </cell>
          <cell r="F149">
            <v>0</v>
          </cell>
          <cell r="G149">
            <v>2023</v>
          </cell>
          <cell r="AK149">
            <v>44551</v>
          </cell>
        </row>
        <row r="150">
          <cell r="A150">
            <v>42933</v>
          </cell>
          <cell r="B150">
            <v>54</v>
          </cell>
          <cell r="C150" t="str">
            <v>Нижнеудинское муниципальное образование</v>
          </cell>
          <cell r="D150">
            <v>0</v>
          </cell>
          <cell r="E150" t="str">
            <v>г. Нижнеудинск, Розы Шнеерсон ул., д. 174</v>
          </cell>
          <cell r="F150">
            <v>0</v>
          </cell>
          <cell r="G150">
            <v>2023</v>
          </cell>
          <cell r="AK150">
            <v>44551</v>
          </cell>
        </row>
        <row r="151">
          <cell r="A151">
            <v>43278</v>
          </cell>
          <cell r="B151">
            <v>55</v>
          </cell>
          <cell r="C151" t="str">
            <v>Слюдянское муниципальное образование</v>
          </cell>
          <cell r="D151">
            <v>0</v>
          </cell>
          <cell r="E151" t="str">
            <v>г. Слюдянка, Фрунзе ул., д. 10</v>
          </cell>
          <cell r="F151">
            <v>0</v>
          </cell>
          <cell r="G151">
            <v>2023</v>
          </cell>
          <cell r="AK151">
            <v>44551</v>
          </cell>
        </row>
        <row r="152">
          <cell r="A152">
            <v>43281</v>
          </cell>
          <cell r="B152">
            <v>56</v>
          </cell>
          <cell r="C152" t="str">
            <v>Слюдянское муниципальное образование</v>
          </cell>
          <cell r="D152">
            <v>0</v>
          </cell>
          <cell r="E152" t="str">
            <v>г. Слюдянка, Фрунзе ул., д. 13</v>
          </cell>
          <cell r="F152">
            <v>0</v>
          </cell>
          <cell r="G152">
            <v>2023</v>
          </cell>
          <cell r="AK152">
            <v>44551</v>
          </cell>
        </row>
        <row r="153">
          <cell r="A153">
            <v>43282</v>
          </cell>
          <cell r="B153">
            <v>57</v>
          </cell>
          <cell r="C153" t="str">
            <v>Слюдянское муниципальное образование</v>
          </cell>
          <cell r="D153">
            <v>0</v>
          </cell>
          <cell r="E153" t="str">
            <v>г. Слюдянка, Фрунзе ул., д. 16</v>
          </cell>
          <cell r="F153">
            <v>0</v>
          </cell>
          <cell r="G153">
            <v>2023</v>
          </cell>
          <cell r="AK153">
            <v>44551</v>
          </cell>
        </row>
        <row r="154">
          <cell r="A154">
            <v>43272</v>
          </cell>
          <cell r="B154">
            <v>58</v>
          </cell>
          <cell r="C154" t="str">
            <v>Слюдянское муниципальное образование</v>
          </cell>
          <cell r="D154">
            <v>0</v>
          </cell>
          <cell r="E154" t="str">
            <v>г. Слюдянка, Фрунзе ул., д. 5</v>
          </cell>
          <cell r="F154">
            <v>0</v>
          </cell>
          <cell r="G154">
            <v>2023</v>
          </cell>
          <cell r="AK154">
            <v>44551</v>
          </cell>
        </row>
        <row r="155">
          <cell r="A155">
            <v>43275</v>
          </cell>
          <cell r="B155">
            <v>59</v>
          </cell>
          <cell r="C155" t="str">
            <v>Слюдянское муниципальное образование</v>
          </cell>
          <cell r="D155">
            <v>0</v>
          </cell>
          <cell r="E155" t="str">
            <v>г. Слюдянка, Фрунзе ул., д. 7</v>
          </cell>
          <cell r="F155">
            <v>0</v>
          </cell>
          <cell r="G155">
            <v>2023</v>
          </cell>
          <cell r="AK155">
            <v>44551</v>
          </cell>
        </row>
        <row r="156">
          <cell r="A156">
            <v>42113</v>
          </cell>
          <cell r="B156">
            <v>60</v>
          </cell>
          <cell r="C156" t="str">
            <v>Муниципальное образование Киренский район</v>
          </cell>
          <cell r="D156">
            <v>0</v>
          </cell>
          <cell r="E156" t="str">
            <v>рп. Алексеевск, Молодёжный кв-л., д. 3</v>
          </cell>
          <cell r="F156">
            <v>0</v>
          </cell>
          <cell r="G156">
            <v>2023</v>
          </cell>
          <cell r="AK156">
            <v>44551</v>
          </cell>
        </row>
        <row r="157">
          <cell r="A157">
            <v>42117</v>
          </cell>
          <cell r="B157">
            <v>61</v>
          </cell>
          <cell r="C157" t="str">
            <v>Муниципальное образование Киренский район</v>
          </cell>
          <cell r="D157">
            <v>0</v>
          </cell>
          <cell r="E157" t="str">
            <v>рп. Алексеевск, Молодёжный кв-л., д. 7</v>
          </cell>
          <cell r="F157">
            <v>0</v>
          </cell>
          <cell r="G157">
            <v>2023</v>
          </cell>
          <cell r="AK157">
            <v>44729</v>
          </cell>
        </row>
        <row r="158">
          <cell r="A158">
            <v>30876</v>
          </cell>
          <cell r="B158">
            <v>62</v>
          </cell>
          <cell r="C158" t="str">
            <v>Муниципальное образование города Братска</v>
          </cell>
          <cell r="D158">
            <v>0</v>
          </cell>
          <cell r="E158" t="str">
            <v>г. Братск, жилрайон Гидростроитель, Вокзальная ул., д. 13</v>
          </cell>
          <cell r="F158">
            <v>0</v>
          </cell>
          <cell r="G158">
            <v>2023</v>
          </cell>
          <cell r="AK158">
            <v>44553</v>
          </cell>
        </row>
        <row r="159">
          <cell r="A159">
            <v>31084</v>
          </cell>
          <cell r="B159">
            <v>63</v>
          </cell>
          <cell r="C159" t="str">
            <v>Муниципальное образование города Братска</v>
          </cell>
          <cell r="D159">
            <v>0</v>
          </cell>
          <cell r="E159" t="str">
            <v>г. Братск, жилрайон Гидростроитель, Енисейская ул., д. 62</v>
          </cell>
          <cell r="F159">
            <v>0</v>
          </cell>
          <cell r="G159">
            <v>2023</v>
          </cell>
          <cell r="AK159" t="str">
            <v>23.12.2021/17.06.2022</v>
          </cell>
        </row>
        <row r="160">
          <cell r="A160">
            <v>30848</v>
          </cell>
          <cell r="B160">
            <v>64</v>
          </cell>
          <cell r="C160" t="str">
            <v>Муниципальное образование города Братска</v>
          </cell>
          <cell r="D160">
            <v>0</v>
          </cell>
          <cell r="E160" t="str">
            <v>г. Братск, жилрайон Центральный, Возрождения ул., д. 14</v>
          </cell>
          <cell r="F160">
            <v>0</v>
          </cell>
          <cell r="G160">
            <v>2023</v>
          </cell>
          <cell r="AK160">
            <v>44553</v>
          </cell>
        </row>
        <row r="161">
          <cell r="A161">
            <v>30854</v>
          </cell>
          <cell r="B161">
            <v>65</v>
          </cell>
          <cell r="C161" t="str">
            <v>Муниципальное образование города Братска</v>
          </cell>
          <cell r="D161">
            <v>0</v>
          </cell>
          <cell r="E161" t="str">
            <v>г. Братск, жилрайон Центральный, Возрождения ул., д. 34</v>
          </cell>
          <cell r="F161">
            <v>0</v>
          </cell>
          <cell r="G161">
            <v>2023</v>
          </cell>
          <cell r="AK161">
            <v>44553</v>
          </cell>
        </row>
        <row r="162">
          <cell r="A162">
            <v>31495</v>
          </cell>
          <cell r="B162">
            <v>66</v>
          </cell>
          <cell r="C162" t="str">
            <v>Муниципальное образование города Братска</v>
          </cell>
          <cell r="D162">
            <v>0</v>
          </cell>
          <cell r="E162" t="str">
            <v>г. Братск, жилрайон Центральный, Муханова ул., д. 2А</v>
          </cell>
          <cell r="F162">
            <v>0</v>
          </cell>
          <cell r="G162">
            <v>2023</v>
          </cell>
          <cell r="AK162">
            <v>44553</v>
          </cell>
        </row>
        <row r="163">
          <cell r="A163">
            <v>31923</v>
          </cell>
          <cell r="B163">
            <v>67</v>
          </cell>
          <cell r="C163" t="str">
            <v>Муниципальное образование города Братска</v>
          </cell>
          <cell r="D163">
            <v>0</v>
          </cell>
          <cell r="E163" t="str">
            <v>г. Братск, жилрайон Центральный, Советская ул., д. 11А</v>
          </cell>
          <cell r="F163">
            <v>0</v>
          </cell>
          <cell r="G163">
            <v>2023</v>
          </cell>
          <cell r="AK163">
            <v>44553</v>
          </cell>
        </row>
        <row r="164">
          <cell r="A164">
            <v>31868</v>
          </cell>
          <cell r="B164">
            <v>68</v>
          </cell>
          <cell r="C164" t="str">
            <v>Муниципальное образование города Братска</v>
          </cell>
          <cell r="D164">
            <v>0</v>
          </cell>
          <cell r="E164" t="str">
            <v>г. Братск, жилрайон Центральный, ул. Рябикова, д. 15/31</v>
          </cell>
          <cell r="F164">
            <v>0</v>
          </cell>
          <cell r="G164">
            <v>2023</v>
          </cell>
          <cell r="AK164">
            <v>44553</v>
          </cell>
        </row>
        <row r="165">
          <cell r="A165">
            <v>32063</v>
          </cell>
          <cell r="B165">
            <v>69</v>
          </cell>
          <cell r="C165" t="str">
            <v>Муниципальное образование города Братска</v>
          </cell>
          <cell r="D165">
            <v>0</v>
          </cell>
          <cell r="E165" t="str">
            <v>г. Братск, жилрайон Центральный, Энгельса ул., д. 3</v>
          </cell>
          <cell r="F165">
            <v>0</v>
          </cell>
          <cell r="G165">
            <v>2023</v>
          </cell>
          <cell r="AK165">
            <v>44553</v>
          </cell>
        </row>
        <row r="166">
          <cell r="A166">
            <v>31419</v>
          </cell>
          <cell r="B166">
            <v>70</v>
          </cell>
          <cell r="C166" t="str">
            <v>Муниципальное образование города Братска</v>
          </cell>
          <cell r="D166">
            <v>0</v>
          </cell>
          <cell r="E166" t="str">
            <v>г. Братск, жилрайон Энергетик, Мечтателей ул., д. 29</v>
          </cell>
          <cell r="F166">
            <v>0</v>
          </cell>
          <cell r="G166">
            <v>2023</v>
          </cell>
          <cell r="AK166">
            <v>44553</v>
          </cell>
        </row>
        <row r="167">
          <cell r="A167">
            <v>31779</v>
          </cell>
          <cell r="B167">
            <v>71</v>
          </cell>
          <cell r="C167" t="str">
            <v>Муниципальное образование города Братска</v>
          </cell>
          <cell r="D167">
            <v>0</v>
          </cell>
          <cell r="E167" t="str">
            <v>г. Братск, жилрайон Энергетик, Приморская ул., д. 2</v>
          </cell>
          <cell r="F167">
            <v>0</v>
          </cell>
          <cell r="G167">
            <v>2023</v>
          </cell>
          <cell r="AK167">
            <v>44553</v>
          </cell>
        </row>
        <row r="168">
          <cell r="A168">
            <v>42441</v>
          </cell>
          <cell r="B168">
            <v>72</v>
          </cell>
          <cell r="C168" t="str">
            <v>Нижнеилимский муниципальный район</v>
          </cell>
          <cell r="D168">
            <v>0</v>
          </cell>
          <cell r="E168" t="str">
            <v>г. Железногорск-Илимский, 6-й кв-л, д.7А</v>
          </cell>
          <cell r="F168">
            <v>0</v>
          </cell>
          <cell r="G168">
            <v>2023</v>
          </cell>
          <cell r="AK168">
            <v>44553</v>
          </cell>
        </row>
        <row r="169">
          <cell r="A169">
            <v>42474</v>
          </cell>
          <cell r="B169">
            <v>73</v>
          </cell>
          <cell r="C169" t="str">
            <v>Нижнеилимский муниципальный район</v>
          </cell>
          <cell r="D169">
            <v>0</v>
          </cell>
          <cell r="E169" t="str">
            <v>г. Железногорск-Илимский, 7-й кв-л, д.15</v>
          </cell>
          <cell r="F169">
            <v>0</v>
          </cell>
          <cell r="G169">
            <v>2023</v>
          </cell>
          <cell r="AK169">
            <v>44553</v>
          </cell>
        </row>
        <row r="170">
          <cell r="A170">
            <v>34244</v>
          </cell>
          <cell r="B170">
            <v>74</v>
          </cell>
          <cell r="C170" t="str">
            <v>город Иркутск</v>
          </cell>
          <cell r="D170">
            <v>0</v>
          </cell>
          <cell r="E170" t="str">
            <v>г. Иркутск, Боткина ул., д. 8а</v>
          </cell>
          <cell r="F170">
            <v>0</v>
          </cell>
          <cell r="G170">
            <v>2023</v>
          </cell>
          <cell r="AK170">
            <v>44553</v>
          </cell>
        </row>
        <row r="171">
          <cell r="A171">
            <v>35062</v>
          </cell>
          <cell r="B171">
            <v>75</v>
          </cell>
          <cell r="C171" t="str">
            <v>город Иркутск</v>
          </cell>
          <cell r="D171">
            <v>0</v>
          </cell>
          <cell r="E171" t="str">
            <v>г. Иркутск, Костычева ул., д. 5</v>
          </cell>
          <cell r="F171">
            <v>0</v>
          </cell>
          <cell r="G171">
            <v>2023</v>
          </cell>
          <cell r="AK171">
            <v>44553</v>
          </cell>
        </row>
        <row r="172">
          <cell r="A172">
            <v>32366</v>
          </cell>
          <cell r="B172">
            <v>76</v>
          </cell>
          <cell r="C172" t="str">
            <v>город Иркутск</v>
          </cell>
          <cell r="D172">
            <v>0</v>
          </cell>
          <cell r="E172" t="str">
            <v>г. Иркутск, Постышева б-р., д. 20</v>
          </cell>
          <cell r="F172">
            <v>0</v>
          </cell>
          <cell r="G172">
            <v>2023</v>
          </cell>
          <cell r="AK172">
            <v>44553</v>
          </cell>
        </row>
        <row r="173">
          <cell r="A173">
            <v>37012</v>
          </cell>
          <cell r="B173">
            <v>77</v>
          </cell>
          <cell r="C173" t="str">
            <v>город Иркутск</v>
          </cell>
          <cell r="D173">
            <v>0</v>
          </cell>
          <cell r="E173" t="str">
            <v>г. Иркутск, Цимлянская ул., д. 3</v>
          </cell>
          <cell r="F173">
            <v>0</v>
          </cell>
          <cell r="G173">
            <v>2023</v>
          </cell>
          <cell r="AK173">
            <v>44553</v>
          </cell>
        </row>
        <row r="174">
          <cell r="A174">
            <v>37013</v>
          </cell>
          <cell r="B174">
            <v>78</v>
          </cell>
          <cell r="C174" t="str">
            <v>город Иркутск</v>
          </cell>
          <cell r="D174">
            <v>0</v>
          </cell>
          <cell r="E174" t="str">
            <v>г. Иркутск, Цимлянская ул., д. 7</v>
          </cell>
          <cell r="F174">
            <v>0</v>
          </cell>
          <cell r="G174">
            <v>2023</v>
          </cell>
          <cell r="AK174">
            <v>44553</v>
          </cell>
        </row>
        <row r="175">
          <cell r="A175">
            <v>38531</v>
          </cell>
          <cell r="B175">
            <v>79</v>
          </cell>
          <cell r="C175" t="str">
            <v>Муниципальное образование город Усть-Илимск</v>
          </cell>
          <cell r="D175">
            <v>0</v>
          </cell>
          <cell r="E175" t="str">
            <v>г. Усть-Илимск, Белградская ул., д. 23</v>
          </cell>
          <cell r="F175">
            <v>0</v>
          </cell>
          <cell r="G175">
            <v>2023</v>
          </cell>
          <cell r="AK175">
            <v>44553</v>
          </cell>
        </row>
        <row r="176">
          <cell r="A176">
            <v>38673</v>
          </cell>
          <cell r="B176">
            <v>80</v>
          </cell>
          <cell r="C176" t="str">
            <v>Муниципальное образование город Усть-Илимск</v>
          </cell>
          <cell r="D176">
            <v>0</v>
          </cell>
          <cell r="E176" t="str">
            <v>г. Усть-Илимск, Крупской ул., д. 10</v>
          </cell>
          <cell r="F176">
            <v>0</v>
          </cell>
          <cell r="G176">
            <v>2023</v>
          </cell>
          <cell r="AK176">
            <v>44553</v>
          </cell>
        </row>
        <row r="177">
          <cell r="A177">
            <v>38674</v>
          </cell>
          <cell r="B177">
            <v>81</v>
          </cell>
          <cell r="C177" t="str">
            <v>Муниципальное образование город Усть-Илимск</v>
          </cell>
          <cell r="D177">
            <v>0</v>
          </cell>
          <cell r="E177" t="str">
            <v>г. Усть-Илимск, Крупской ул., д. 14</v>
          </cell>
          <cell r="F177">
            <v>0</v>
          </cell>
          <cell r="G177">
            <v>2023</v>
          </cell>
          <cell r="AK177">
            <v>44553</v>
          </cell>
        </row>
        <row r="178">
          <cell r="A178">
            <v>44328</v>
          </cell>
          <cell r="B178">
            <v>82</v>
          </cell>
          <cell r="C178" t="str">
            <v>Усть-Кутский муниципальный район</v>
          </cell>
          <cell r="D178">
            <v>0</v>
          </cell>
          <cell r="E178" t="str">
            <v>г. Усть-Кут, Кирова ул., д. 12</v>
          </cell>
          <cell r="F178">
            <v>0</v>
          </cell>
          <cell r="G178">
            <v>2023</v>
          </cell>
          <cell r="AK178">
            <v>44553</v>
          </cell>
        </row>
        <row r="179">
          <cell r="A179">
            <v>44222</v>
          </cell>
          <cell r="B179">
            <v>83</v>
          </cell>
          <cell r="C179" t="str">
            <v>Усть-Кутский муниципальный район</v>
          </cell>
          <cell r="D179">
            <v>0</v>
          </cell>
          <cell r="E179" t="str">
            <v>г. Усть-Кут, Комсомольский пер., д. 1А</v>
          </cell>
          <cell r="F179">
            <v>0</v>
          </cell>
          <cell r="G179">
            <v>2023</v>
          </cell>
          <cell r="AK179">
            <v>44553</v>
          </cell>
        </row>
        <row r="180">
          <cell r="A180">
            <v>40405</v>
          </cell>
          <cell r="B180">
            <v>84</v>
          </cell>
          <cell r="C180" t="str">
            <v>АГО</v>
          </cell>
          <cell r="D180">
            <v>0</v>
          </cell>
          <cell r="E180" t="str">
            <v>г. Ангарск, 106-й кв-л., д. 4 (ФКР)</v>
          </cell>
          <cell r="F180" t="str">
            <v>ФКР</v>
          </cell>
          <cell r="G180">
            <v>2023</v>
          </cell>
          <cell r="AK180" t="str">
            <v>вкл. Протоколом</v>
          </cell>
        </row>
        <row r="181">
          <cell r="A181">
            <v>44305</v>
          </cell>
          <cell r="B181" t="e">
            <v>#REF!</v>
          </cell>
          <cell r="C181" t="str">
            <v>Усть-Кутский муниципальный район</v>
          </cell>
          <cell r="D181">
            <v>0</v>
          </cell>
          <cell r="E181" t="str">
            <v>г. Усть-Кут, Калинина ул., д. 16</v>
          </cell>
          <cell r="F181">
            <v>0</v>
          </cell>
          <cell r="G181">
            <v>2023</v>
          </cell>
          <cell r="AK181">
            <v>44638</v>
          </cell>
        </row>
        <row r="182">
          <cell r="A182">
            <v>43950</v>
          </cell>
          <cell r="B182" t="e">
            <v>#REF!</v>
          </cell>
          <cell r="C182" t="str">
            <v>Тулунский муниципальный район</v>
          </cell>
          <cell r="D182">
            <v>0</v>
          </cell>
          <cell r="E182" t="str">
            <v>с. Шерагул, Гагарина ул., д. 22</v>
          </cell>
          <cell r="F182">
            <v>0</v>
          </cell>
          <cell r="G182">
            <v>2023</v>
          </cell>
          <cell r="AK182">
            <v>44670</v>
          </cell>
        </row>
        <row r="183">
          <cell r="A183">
            <v>41531</v>
          </cell>
          <cell r="B183" t="e">
            <v>#REF!</v>
          </cell>
          <cell r="C183" t="str">
            <v>МО Зиминский район</v>
          </cell>
          <cell r="D183">
            <v>0</v>
          </cell>
          <cell r="E183" t="str">
            <v>с. Кимильтей, ул. Ленина, д.13</v>
          </cell>
          <cell r="F183">
            <v>0</v>
          </cell>
          <cell r="G183">
            <v>2023</v>
          </cell>
          <cell r="AK183" t="str">
            <v>вкл. Протоколом</v>
          </cell>
        </row>
        <row r="184">
          <cell r="A184">
            <v>45050</v>
          </cell>
          <cell r="B184" t="e">
            <v>#REF!</v>
          </cell>
          <cell r="C184" t="str">
            <v>Шелеховский муниципальный район</v>
          </cell>
          <cell r="D184">
            <v>0</v>
          </cell>
          <cell r="E184" t="str">
            <v>г. Шелехов, 8-й кв-л, д.4</v>
          </cell>
          <cell r="F184">
            <v>0</v>
          </cell>
          <cell r="G184">
            <v>2023</v>
          </cell>
          <cell r="AK184">
            <v>44761</v>
          </cell>
        </row>
        <row r="185">
          <cell r="A185">
            <v>44221</v>
          </cell>
          <cell r="B185" t="e">
            <v>#REF!</v>
          </cell>
          <cell r="C185" t="str">
            <v>Усть-Кутский муниципальный район</v>
          </cell>
          <cell r="D185">
            <v>0</v>
          </cell>
          <cell r="E185" t="str">
            <v>г. Усть-Кут, пер. Комсомольский, д.1</v>
          </cell>
          <cell r="F185">
            <v>0</v>
          </cell>
          <cell r="G185">
            <v>2023</v>
          </cell>
          <cell r="AK185">
            <v>44670</v>
          </cell>
        </row>
        <row r="186">
          <cell r="A186">
            <v>44356</v>
          </cell>
          <cell r="B186" t="e">
            <v>#REF!</v>
          </cell>
          <cell r="C186" t="str">
            <v>Усть-Кутский муниципальный район</v>
          </cell>
          <cell r="D186">
            <v>0</v>
          </cell>
          <cell r="E186" t="str">
            <v>г. Усть-Кут, ул. Кирова, д.124</v>
          </cell>
          <cell r="F186">
            <v>0</v>
          </cell>
          <cell r="G186">
            <v>2023</v>
          </cell>
          <cell r="AK186">
            <v>44638</v>
          </cell>
        </row>
        <row r="187">
          <cell r="A187">
            <v>38582</v>
          </cell>
          <cell r="B187" t="e">
            <v>#REF!</v>
          </cell>
          <cell r="C187" t="str">
            <v>Муниципальное образование город Усть-Илимск</v>
          </cell>
          <cell r="D187">
            <v>0</v>
          </cell>
          <cell r="E187" t="str">
            <v>г. Усть-Илимск, ул. Генералова, д.19</v>
          </cell>
          <cell r="F187">
            <v>0</v>
          </cell>
          <cell r="G187">
            <v>2023</v>
          </cell>
          <cell r="AK187">
            <v>44761</v>
          </cell>
        </row>
        <row r="188">
          <cell r="A188">
            <v>41389</v>
          </cell>
          <cell r="B188" t="e">
            <v>#REF!</v>
          </cell>
          <cell r="C188" t="str">
            <v xml:space="preserve"> Братский муниципальный район</v>
          </cell>
          <cell r="D188">
            <v>0</v>
          </cell>
          <cell r="E188" t="str">
            <v>г. Вихоревка, ул. Ленина, д.40</v>
          </cell>
          <cell r="F188">
            <v>0</v>
          </cell>
          <cell r="G188">
            <v>2023</v>
          </cell>
          <cell r="AK188" t="str">
            <v>вкл. Протоколом</v>
          </cell>
        </row>
        <row r="189">
          <cell r="A189">
            <v>41406</v>
          </cell>
          <cell r="B189" t="e">
            <v>#REF!</v>
          </cell>
          <cell r="C189" t="str">
            <v xml:space="preserve"> Братский муниципальный район</v>
          </cell>
          <cell r="D189">
            <v>0</v>
          </cell>
          <cell r="E189" t="str">
            <v>г. Вихоревка, Октябрьская ул., д. 4А</v>
          </cell>
          <cell r="F189">
            <v>0</v>
          </cell>
          <cell r="G189">
            <v>2023</v>
          </cell>
          <cell r="AK189">
            <v>44670</v>
          </cell>
        </row>
        <row r="190">
          <cell r="A190">
            <v>35128</v>
          </cell>
          <cell r="B190" t="e">
            <v>#REF!</v>
          </cell>
          <cell r="C190" t="str">
            <v>город Иркутск</v>
          </cell>
          <cell r="D190">
            <v>0</v>
          </cell>
          <cell r="E190" t="str">
            <v>г. Иркутск, Красноказачья ул., д. 111</v>
          </cell>
          <cell r="F190">
            <v>0</v>
          </cell>
          <cell r="G190">
            <v>2023</v>
          </cell>
          <cell r="AK190">
            <v>44638</v>
          </cell>
        </row>
        <row r="191">
          <cell r="A191">
            <v>39169</v>
          </cell>
          <cell r="B191" t="e">
            <v>#REF!</v>
          </cell>
          <cell r="C191" t="str">
            <v>Муниципальное образование "город Черемхово"</v>
          </cell>
          <cell r="D191">
            <v>0</v>
          </cell>
          <cell r="E191" t="str">
            <v>г. Черемхово, Лучевая ул., д. 2</v>
          </cell>
          <cell r="F191">
            <v>0</v>
          </cell>
          <cell r="G191">
            <v>2023</v>
          </cell>
          <cell r="AK191">
            <v>44670</v>
          </cell>
        </row>
        <row r="192">
          <cell r="A192">
            <v>41237</v>
          </cell>
          <cell r="B192" t="e">
            <v>#REF!</v>
          </cell>
          <cell r="C192" t="str">
            <v>МО города Бодайбо и района</v>
          </cell>
          <cell r="D192">
            <v>0</v>
          </cell>
          <cell r="E192" t="str">
            <v>р-н. Бодайбинский, п. Мамакан, Ленина ул., д. 3</v>
          </cell>
          <cell r="F192">
            <v>0</v>
          </cell>
          <cell r="G192">
            <v>2023</v>
          </cell>
          <cell r="AK192">
            <v>44670</v>
          </cell>
        </row>
        <row r="193">
          <cell r="A193">
            <v>41238</v>
          </cell>
          <cell r="B193" t="e">
            <v>#REF!</v>
          </cell>
          <cell r="C193" t="str">
            <v>МО города Бодайбо и района</v>
          </cell>
          <cell r="D193">
            <v>0</v>
          </cell>
          <cell r="E193" t="str">
            <v>р-н. Бодайбинский, п. Мамакан, Ленина ул., д. 6</v>
          </cell>
          <cell r="F193">
            <v>0</v>
          </cell>
          <cell r="G193">
            <v>2023</v>
          </cell>
          <cell r="AK193">
            <v>44670</v>
          </cell>
        </row>
        <row r="194">
          <cell r="A194">
            <v>41239</v>
          </cell>
          <cell r="B194" t="e">
            <v>#REF!</v>
          </cell>
          <cell r="C194" t="str">
            <v>МО города Бодайбо и района</v>
          </cell>
          <cell r="D194">
            <v>0</v>
          </cell>
          <cell r="E194" t="str">
            <v>р-н. Бодайбинский, п. Мамакан, Ленина ул., д. 7</v>
          </cell>
          <cell r="F194">
            <v>0</v>
          </cell>
          <cell r="G194">
            <v>2023</v>
          </cell>
          <cell r="AK194">
            <v>44670</v>
          </cell>
        </row>
        <row r="195">
          <cell r="A195">
            <v>41240</v>
          </cell>
          <cell r="B195" t="e">
            <v>#REF!</v>
          </cell>
          <cell r="C195" t="str">
            <v>МО города Бодайбо и района</v>
          </cell>
          <cell r="D195">
            <v>0</v>
          </cell>
          <cell r="E195" t="str">
            <v>р-н. Бодайбинский, п. Мамакан, Ленина ул., д. 9</v>
          </cell>
          <cell r="F195">
            <v>0</v>
          </cell>
          <cell r="G195">
            <v>2023</v>
          </cell>
          <cell r="AK195">
            <v>44670</v>
          </cell>
        </row>
        <row r="196">
          <cell r="A196">
            <v>41242</v>
          </cell>
          <cell r="B196" t="e">
            <v>#REF!</v>
          </cell>
          <cell r="C196" t="str">
            <v>МО города Бодайбо и района</v>
          </cell>
          <cell r="D196">
            <v>0</v>
          </cell>
          <cell r="E196" t="str">
            <v>р-н. Бодайбинский, п. Мамакан, Лизы Чайкиной ул., д. 3</v>
          </cell>
          <cell r="F196">
            <v>0</v>
          </cell>
          <cell r="G196">
            <v>2023</v>
          </cell>
          <cell r="AK196">
            <v>44670</v>
          </cell>
        </row>
        <row r="197">
          <cell r="A197">
            <v>41243</v>
          </cell>
          <cell r="B197" t="e">
            <v>#REF!</v>
          </cell>
          <cell r="C197" t="str">
            <v>МО города Бодайбо и района</v>
          </cell>
          <cell r="D197">
            <v>0</v>
          </cell>
          <cell r="E197" t="str">
            <v>р-н. Бодайбинский, п. Мамакан, Лизы Чайкиной ул., д. 4</v>
          </cell>
          <cell r="F197">
            <v>0</v>
          </cell>
          <cell r="G197">
            <v>2023</v>
          </cell>
          <cell r="AK197">
            <v>44670</v>
          </cell>
        </row>
        <row r="198">
          <cell r="A198">
            <v>41247</v>
          </cell>
          <cell r="B198" t="e">
            <v>#REF!</v>
          </cell>
          <cell r="C198" t="str">
            <v>МО города Бодайбо и района</v>
          </cell>
          <cell r="D198">
            <v>0</v>
          </cell>
          <cell r="E198" t="str">
            <v>р-н. Бодайбинский, п. Мамакан, Мира ул., д. 3</v>
          </cell>
          <cell r="F198">
            <v>0</v>
          </cell>
          <cell r="G198">
            <v>2023</v>
          </cell>
          <cell r="AK198">
            <v>44670</v>
          </cell>
        </row>
        <row r="199">
          <cell r="A199">
            <v>41248</v>
          </cell>
          <cell r="B199" t="e">
            <v>#REF!</v>
          </cell>
          <cell r="C199" t="str">
            <v>МО города Бодайбо и района</v>
          </cell>
          <cell r="D199">
            <v>0</v>
          </cell>
          <cell r="E199" t="str">
            <v>р-н. Бодайбинский, п. Мамакан, Мира ул., д. 4</v>
          </cell>
          <cell r="F199">
            <v>0</v>
          </cell>
          <cell r="G199">
            <v>2023</v>
          </cell>
          <cell r="AK199">
            <v>44670</v>
          </cell>
        </row>
        <row r="200">
          <cell r="A200">
            <v>41251</v>
          </cell>
          <cell r="B200" t="e">
            <v>#REF!</v>
          </cell>
          <cell r="C200" t="str">
            <v>МО города Бодайбо и района</v>
          </cell>
          <cell r="D200">
            <v>0</v>
          </cell>
          <cell r="E200" t="str">
            <v>р-н. Бодайбинский, п. Мамакан, Мира ул., д. 7</v>
          </cell>
          <cell r="F200">
            <v>0</v>
          </cell>
          <cell r="G200">
            <v>2023</v>
          </cell>
          <cell r="AK200">
            <v>44670</v>
          </cell>
        </row>
        <row r="201">
          <cell r="A201">
            <v>41252</v>
          </cell>
          <cell r="B201" t="e">
            <v>#REF!</v>
          </cell>
          <cell r="C201" t="str">
            <v>МО города Бодайбо и района</v>
          </cell>
          <cell r="D201">
            <v>0</v>
          </cell>
          <cell r="E201" t="str">
            <v>р-н. Бодайбинский, п. Мамакан, Мира ул., д. 8</v>
          </cell>
          <cell r="F201">
            <v>0</v>
          </cell>
          <cell r="G201">
            <v>2023</v>
          </cell>
          <cell r="AK201">
            <v>44670</v>
          </cell>
        </row>
        <row r="202">
          <cell r="A202">
            <v>41253</v>
          </cell>
          <cell r="B202" t="e">
            <v>#REF!</v>
          </cell>
          <cell r="C202" t="str">
            <v>МО города Бодайбо и района</v>
          </cell>
          <cell r="D202">
            <v>0</v>
          </cell>
          <cell r="E202" t="str">
            <v>р-н. Бодайбинский, п. Мамакан, Мира ул., д. 9</v>
          </cell>
          <cell r="F202">
            <v>0</v>
          </cell>
          <cell r="G202">
            <v>2023</v>
          </cell>
          <cell r="AK202">
            <v>44670</v>
          </cell>
        </row>
        <row r="203">
          <cell r="A203">
            <v>38856</v>
          </cell>
          <cell r="B203" t="e">
            <v>#REF!</v>
          </cell>
          <cell r="C203" t="str">
            <v>Муниципальное образование город Усть-Илимск</v>
          </cell>
          <cell r="D203">
            <v>0</v>
          </cell>
          <cell r="E203" t="str">
            <v>г. Усть-Илимск, Чайковского ул., д. 6</v>
          </cell>
          <cell r="F203">
            <v>0</v>
          </cell>
          <cell r="G203">
            <v>2023</v>
          </cell>
          <cell r="AK203">
            <v>44761</v>
          </cell>
        </row>
        <row r="204">
          <cell r="A204">
            <v>36559</v>
          </cell>
          <cell r="B204" t="e">
            <v>#REF!</v>
          </cell>
          <cell r="C204" t="str">
            <v>город Иркутск</v>
          </cell>
          <cell r="D204">
            <v>0</v>
          </cell>
          <cell r="E204" t="str">
            <v>г. Иркутск, Сибирских Партизан ул., д. 3а</v>
          </cell>
          <cell r="F204">
            <v>0</v>
          </cell>
          <cell r="G204">
            <v>2023</v>
          </cell>
          <cell r="AK204">
            <v>44670</v>
          </cell>
        </row>
        <row r="205">
          <cell r="A205">
            <v>37571</v>
          </cell>
          <cell r="B205" t="e">
            <v>#REF!</v>
          </cell>
          <cell r="C205" t="str">
            <v>Муниципальное образование - "город Тулун"</v>
          </cell>
          <cell r="D205">
            <v>0</v>
          </cell>
          <cell r="E205" t="str">
            <v>г. Тулун, Стекольный п., д. 35</v>
          </cell>
          <cell r="F205">
            <v>0</v>
          </cell>
          <cell r="G205">
            <v>2023</v>
          </cell>
          <cell r="AK205">
            <v>44670</v>
          </cell>
        </row>
        <row r="206">
          <cell r="A206">
            <v>42415</v>
          </cell>
          <cell r="B206" t="e">
            <v>#REF!</v>
          </cell>
          <cell r="C206" t="str">
            <v>Нижнеилимский муниципальный район</v>
          </cell>
          <cell r="D206">
            <v>0</v>
          </cell>
          <cell r="E206" t="str">
            <v>г. Железногорск-Илимский, 3-й кв-л., д. 16</v>
          </cell>
          <cell r="F206">
            <v>0</v>
          </cell>
          <cell r="G206">
            <v>2023</v>
          </cell>
          <cell r="AK206">
            <v>44761</v>
          </cell>
        </row>
        <row r="207">
          <cell r="A207">
            <v>42414</v>
          </cell>
          <cell r="B207" t="e">
            <v>#REF!</v>
          </cell>
          <cell r="C207" t="str">
            <v>Нижнеилимский муниципальный район</v>
          </cell>
          <cell r="D207">
            <v>0</v>
          </cell>
          <cell r="E207" t="str">
            <v>г. Железногорск-Илимский, 3-й кв-л., д. 14</v>
          </cell>
          <cell r="F207">
            <v>0</v>
          </cell>
          <cell r="G207">
            <v>2023</v>
          </cell>
          <cell r="AK207">
            <v>44761</v>
          </cell>
        </row>
        <row r="208">
          <cell r="A208">
            <v>42420</v>
          </cell>
          <cell r="B208" t="e">
            <v>#REF!</v>
          </cell>
          <cell r="C208" t="str">
            <v>Нижнеилимский муниципальный район</v>
          </cell>
          <cell r="D208">
            <v>0</v>
          </cell>
          <cell r="E208" t="str">
            <v>г. Железногорск-Илимский, 3-й кв-л., д. 22</v>
          </cell>
          <cell r="F208">
            <v>0</v>
          </cell>
          <cell r="G208">
            <v>2023</v>
          </cell>
          <cell r="AK208">
            <v>44761</v>
          </cell>
        </row>
        <row r="209">
          <cell r="A209">
            <v>42423</v>
          </cell>
          <cell r="B209" t="e">
            <v>#REF!</v>
          </cell>
          <cell r="C209" t="str">
            <v>Нижнеилимский муниципальный район</v>
          </cell>
          <cell r="D209">
            <v>0</v>
          </cell>
          <cell r="E209" t="str">
            <v>г. Железногорск-Илимский, 3-й кв-л., д. 25</v>
          </cell>
          <cell r="F209">
            <v>0</v>
          </cell>
          <cell r="G209">
            <v>2023</v>
          </cell>
          <cell r="AK209">
            <v>44761</v>
          </cell>
        </row>
        <row r="210">
          <cell r="A210">
            <v>31049</v>
          </cell>
          <cell r="B210" t="e">
            <v>#REF!</v>
          </cell>
          <cell r="C210" t="str">
            <v>Муниципальное образование города Братска</v>
          </cell>
          <cell r="D210">
            <v>0</v>
          </cell>
          <cell r="E210" t="str">
            <v>г. Братск, жилрайон Центральный, Депутатская ул., д. 43</v>
          </cell>
          <cell r="F210">
            <v>0</v>
          </cell>
          <cell r="G210">
            <v>2023</v>
          </cell>
          <cell r="AK210">
            <v>44581</v>
          </cell>
        </row>
        <row r="211">
          <cell r="A211">
            <v>31237</v>
          </cell>
          <cell r="B211" t="e">
            <v>#REF!</v>
          </cell>
          <cell r="C211" t="str">
            <v>Муниципальное образование города Братска</v>
          </cell>
          <cell r="D211">
            <v>0</v>
          </cell>
          <cell r="E211" t="str">
            <v>г. Братск, жилрайон Центральный, Комсомольская ул., д. 40</v>
          </cell>
          <cell r="F211">
            <v>0</v>
          </cell>
          <cell r="G211">
            <v>2023</v>
          </cell>
          <cell r="AK211">
            <v>44581</v>
          </cell>
        </row>
        <row r="212">
          <cell r="A212">
            <v>31239</v>
          </cell>
          <cell r="B212" t="e">
            <v>#REF!</v>
          </cell>
          <cell r="C212" t="str">
            <v>Муниципальное образование города Братска</v>
          </cell>
          <cell r="D212">
            <v>0</v>
          </cell>
          <cell r="E212" t="str">
            <v>г. Братск, жилрайон Центральный, Комсомольская ул., д. 42</v>
          </cell>
          <cell r="F212">
            <v>0</v>
          </cell>
          <cell r="G212">
            <v>2023</v>
          </cell>
          <cell r="AK212">
            <v>44581</v>
          </cell>
        </row>
        <row r="213">
          <cell r="A213">
            <v>42481</v>
          </cell>
          <cell r="B213" t="e">
            <v>#REF!</v>
          </cell>
          <cell r="C213" t="str">
            <v>Нижнеилимский муниципальный район</v>
          </cell>
          <cell r="D213">
            <v>0</v>
          </cell>
          <cell r="E213" t="str">
            <v>г. Железногорск-Илимский, 8-й кв-л., д. 4</v>
          </cell>
          <cell r="F213">
            <v>0</v>
          </cell>
          <cell r="G213">
            <v>2023</v>
          </cell>
          <cell r="AK213">
            <v>44581</v>
          </cell>
        </row>
        <row r="214">
          <cell r="A214">
            <v>34552</v>
          </cell>
          <cell r="B214" t="e">
            <v>#REF!</v>
          </cell>
          <cell r="C214" t="str">
            <v>город Иркутск</v>
          </cell>
          <cell r="D214">
            <v>0</v>
          </cell>
          <cell r="E214" t="str">
            <v>г. Иркутск, Депутатская ул., д. 3</v>
          </cell>
          <cell r="F214">
            <v>0</v>
          </cell>
          <cell r="G214">
            <v>2023</v>
          </cell>
          <cell r="AK214">
            <v>44581</v>
          </cell>
        </row>
        <row r="215">
          <cell r="A215">
            <v>34920</v>
          </cell>
          <cell r="B215" t="e">
            <v>#REF!</v>
          </cell>
          <cell r="C215" t="str">
            <v>город Иркутск</v>
          </cell>
          <cell r="D215">
            <v>0</v>
          </cell>
          <cell r="E215" t="str">
            <v>г. Иркутск, Карла Либкнехта ул., д. 39</v>
          </cell>
          <cell r="F215">
            <v>0</v>
          </cell>
          <cell r="G215">
            <v>2023</v>
          </cell>
          <cell r="AK215">
            <v>44581</v>
          </cell>
        </row>
        <row r="216">
          <cell r="A216">
            <v>35199</v>
          </cell>
          <cell r="B216" t="e">
            <v>#REF!</v>
          </cell>
          <cell r="C216" t="str">
            <v>город Иркутск</v>
          </cell>
          <cell r="D216">
            <v>0</v>
          </cell>
          <cell r="E216" t="str">
            <v>г. Иркутск, Крупской ул., д. 2</v>
          </cell>
          <cell r="F216">
            <v>0</v>
          </cell>
          <cell r="G216">
            <v>2023</v>
          </cell>
          <cell r="AK216">
            <v>44581</v>
          </cell>
        </row>
        <row r="217">
          <cell r="A217">
            <v>35524</v>
          </cell>
          <cell r="B217" t="e">
            <v>#REF!</v>
          </cell>
          <cell r="C217" t="str">
            <v>город Иркутск</v>
          </cell>
          <cell r="D217">
            <v>0</v>
          </cell>
          <cell r="E217" t="str">
            <v>г. Иркутск, Лыткина ул., д. 77</v>
          </cell>
          <cell r="F217">
            <v>0</v>
          </cell>
          <cell r="G217">
            <v>2023</v>
          </cell>
          <cell r="AK217">
            <v>44581</v>
          </cell>
        </row>
        <row r="218">
          <cell r="A218">
            <v>35767</v>
          </cell>
          <cell r="B218" t="e">
            <v>#REF!</v>
          </cell>
          <cell r="C218" t="str">
            <v>город Иркутск</v>
          </cell>
          <cell r="D218">
            <v>0</v>
          </cell>
          <cell r="E218" t="str">
            <v>г. Иркутск, Напольная ул., д. 70/13</v>
          </cell>
          <cell r="F218">
            <v>0</v>
          </cell>
          <cell r="G218">
            <v>2023</v>
          </cell>
          <cell r="AK218">
            <v>44581</v>
          </cell>
        </row>
        <row r="219">
          <cell r="A219">
            <v>36402</v>
          </cell>
          <cell r="B219" t="e">
            <v>#REF!</v>
          </cell>
          <cell r="C219" t="str">
            <v>город Иркутск</v>
          </cell>
          <cell r="D219">
            <v>0</v>
          </cell>
          <cell r="E219" t="str">
            <v>г. Иркутск, Розы Люксембург ул., д. 313</v>
          </cell>
          <cell r="F219">
            <v>0</v>
          </cell>
          <cell r="G219">
            <v>2023</v>
          </cell>
          <cell r="AK219">
            <v>44581</v>
          </cell>
        </row>
        <row r="220">
          <cell r="A220">
            <v>32408</v>
          </cell>
          <cell r="B220" t="e">
            <v>#REF!</v>
          </cell>
          <cell r="C220" t="str">
            <v>город Иркутск</v>
          </cell>
          <cell r="D220">
            <v>0</v>
          </cell>
          <cell r="E220" t="str">
            <v>г. Иркутск, Рябикова б-р., д. 14А</v>
          </cell>
          <cell r="F220">
            <v>0</v>
          </cell>
          <cell r="G220">
            <v>2023</v>
          </cell>
          <cell r="AK220">
            <v>44581</v>
          </cell>
        </row>
        <row r="221">
          <cell r="A221">
            <v>32376</v>
          </cell>
          <cell r="B221" t="e">
            <v>#REF!</v>
          </cell>
          <cell r="C221" t="str">
            <v>город Иркутск</v>
          </cell>
          <cell r="D221">
            <v>0</v>
          </cell>
          <cell r="E221" t="str">
            <v>г. Иркутск, Рябикова б-р., д. 1В</v>
          </cell>
          <cell r="F221">
            <v>0</v>
          </cell>
          <cell r="G221">
            <v>2023</v>
          </cell>
          <cell r="AK221">
            <v>44581</v>
          </cell>
        </row>
        <row r="222">
          <cell r="A222">
            <v>32429</v>
          </cell>
          <cell r="B222" t="e">
            <v>#REF!</v>
          </cell>
          <cell r="C222" t="str">
            <v>город Иркутск</v>
          </cell>
          <cell r="D222">
            <v>0</v>
          </cell>
          <cell r="E222" t="str">
            <v>г. Иркутск, Рябикова б-р., д. 25</v>
          </cell>
          <cell r="F222">
            <v>0</v>
          </cell>
          <cell r="G222">
            <v>2023</v>
          </cell>
          <cell r="AK222">
            <v>44581</v>
          </cell>
        </row>
        <row r="223">
          <cell r="A223">
            <v>32472</v>
          </cell>
          <cell r="B223" t="e">
            <v>#REF!</v>
          </cell>
          <cell r="C223" t="str">
            <v>город Иркутск</v>
          </cell>
          <cell r="D223">
            <v>0</v>
          </cell>
          <cell r="E223" t="str">
            <v>г. Иркутск, Рябикова б-р., д. 61</v>
          </cell>
          <cell r="F223">
            <v>0</v>
          </cell>
          <cell r="G223">
            <v>2023</v>
          </cell>
          <cell r="AK223">
            <v>44581</v>
          </cell>
        </row>
        <row r="224">
          <cell r="A224">
            <v>36874</v>
          </cell>
          <cell r="B224" t="e">
            <v>#REF!</v>
          </cell>
          <cell r="C224" t="str">
            <v>город Иркутск</v>
          </cell>
          <cell r="D224">
            <v>0</v>
          </cell>
          <cell r="E224" t="str">
            <v>г. Иркутск, Трудовая ул., д. 73</v>
          </cell>
          <cell r="F224">
            <v>0</v>
          </cell>
          <cell r="G224">
            <v>2023</v>
          </cell>
          <cell r="AK224">
            <v>44581</v>
          </cell>
        </row>
        <row r="225">
          <cell r="A225">
            <v>43279</v>
          </cell>
          <cell r="B225" t="e">
            <v>#REF!</v>
          </cell>
          <cell r="C225" t="str">
            <v>Слюдянское муниципальное образование</v>
          </cell>
          <cell r="D225">
            <v>0</v>
          </cell>
          <cell r="E225" t="str">
            <v>г. Слюдянка, Фрунзе ул., д. 11</v>
          </cell>
          <cell r="F225">
            <v>0</v>
          </cell>
          <cell r="G225">
            <v>2023</v>
          </cell>
          <cell r="AK225">
            <v>44581</v>
          </cell>
        </row>
        <row r="226">
          <cell r="A226">
            <v>43769</v>
          </cell>
          <cell r="B226" t="e">
            <v>#REF!</v>
          </cell>
          <cell r="C226" t="str">
            <v>Тайшетский муниципальный район</v>
          </cell>
          <cell r="D226">
            <v>0</v>
          </cell>
          <cell r="E226" t="str">
            <v>г. Тайшет, Свободы ул., д. 4</v>
          </cell>
          <cell r="F226">
            <v>0</v>
          </cell>
          <cell r="G226">
            <v>2023</v>
          </cell>
          <cell r="AK226">
            <v>44581</v>
          </cell>
        </row>
        <row r="227">
          <cell r="A227">
            <v>43790</v>
          </cell>
          <cell r="B227" t="e">
            <v>#REF!</v>
          </cell>
          <cell r="C227" t="str">
            <v>Тайшетский муниципальный район</v>
          </cell>
          <cell r="D227">
            <v>0</v>
          </cell>
          <cell r="E227" t="str">
            <v>г. Тайшет, Терешковой ул., д. 3</v>
          </cell>
          <cell r="F227">
            <v>0</v>
          </cell>
          <cell r="G227">
            <v>2023</v>
          </cell>
          <cell r="AK227">
            <v>44581</v>
          </cell>
        </row>
        <row r="228">
          <cell r="A228">
            <v>43821</v>
          </cell>
          <cell r="B228" t="e">
            <v>#REF!</v>
          </cell>
          <cell r="C228" t="str">
            <v>Тайшетский муниципальный район</v>
          </cell>
          <cell r="D228">
            <v>0</v>
          </cell>
          <cell r="E228" t="str">
            <v>г. Тайшет, Транспортная ул., д. 113А</v>
          </cell>
          <cell r="F228">
            <v>0</v>
          </cell>
          <cell r="G228">
            <v>2023</v>
          </cell>
          <cell r="AK228">
            <v>44581</v>
          </cell>
        </row>
        <row r="229">
          <cell r="A229">
            <v>43822</v>
          </cell>
          <cell r="B229" t="e">
            <v>#REF!</v>
          </cell>
          <cell r="C229" t="str">
            <v>Тайшетский муниципальный район</v>
          </cell>
          <cell r="D229">
            <v>0</v>
          </cell>
          <cell r="E229" t="str">
            <v>г. Тайшет, Транспортная ул., д. 115</v>
          </cell>
          <cell r="F229">
            <v>0</v>
          </cell>
          <cell r="G229">
            <v>2023</v>
          </cell>
          <cell r="AK229">
            <v>44581</v>
          </cell>
        </row>
        <row r="230">
          <cell r="A230">
            <v>44342</v>
          </cell>
          <cell r="B230" t="e">
            <v>#REF!</v>
          </cell>
          <cell r="C230" t="str">
            <v>Усть-Кутский муниципальный район</v>
          </cell>
          <cell r="D230">
            <v>0</v>
          </cell>
          <cell r="E230" t="str">
            <v>г. Усть-Кут, Кирова ул., д. 36КОРП1</v>
          </cell>
          <cell r="F230">
            <v>0</v>
          </cell>
          <cell r="G230">
            <v>2023</v>
          </cell>
          <cell r="AK230">
            <v>44581</v>
          </cell>
        </row>
        <row r="231">
          <cell r="A231">
            <v>44352</v>
          </cell>
          <cell r="B231" t="e">
            <v>#REF!</v>
          </cell>
          <cell r="C231" t="str">
            <v>Усть-Кутский муниципальный район</v>
          </cell>
          <cell r="D231">
            <v>0</v>
          </cell>
          <cell r="E231" t="str">
            <v>г. Усть-Кут, Кирова ул., д. 86</v>
          </cell>
          <cell r="F231">
            <v>0</v>
          </cell>
          <cell r="G231">
            <v>2023</v>
          </cell>
          <cell r="AK231">
            <v>44581</v>
          </cell>
        </row>
        <row r="232">
          <cell r="A232">
            <v>44224</v>
          </cell>
          <cell r="B232" t="e">
            <v>#REF!</v>
          </cell>
          <cell r="C232" t="str">
            <v>Усть-Кутский муниципальный район</v>
          </cell>
          <cell r="D232">
            <v>0</v>
          </cell>
          <cell r="E232" t="str">
            <v>г. Усть-Кут, Комсомольский пер., д. 3</v>
          </cell>
          <cell r="F232">
            <v>0</v>
          </cell>
          <cell r="G232">
            <v>2023</v>
          </cell>
          <cell r="AK232">
            <v>44581</v>
          </cell>
        </row>
        <row r="233">
          <cell r="A233">
            <v>44463</v>
          </cell>
          <cell r="B233" t="e">
            <v>#REF!</v>
          </cell>
          <cell r="C233" t="str">
            <v>Усть-Кутский муниципальный район</v>
          </cell>
          <cell r="D233">
            <v>0</v>
          </cell>
          <cell r="E233" t="str">
            <v>г. Усть-Кут, Пушкина ул., д. 93</v>
          </cell>
          <cell r="F233">
            <v>0</v>
          </cell>
          <cell r="G233">
            <v>2023</v>
          </cell>
          <cell r="AK233">
            <v>44581</v>
          </cell>
        </row>
        <row r="234">
          <cell r="A234">
            <v>44883</v>
          </cell>
          <cell r="B234" t="e">
            <v>#REF!</v>
          </cell>
          <cell r="C234" t="str">
            <v>Шелеховский муниципальный район</v>
          </cell>
          <cell r="D234">
            <v>0</v>
          </cell>
          <cell r="E234" t="str">
            <v>г. Шелехов, 18-й кв-л., д. 11</v>
          </cell>
          <cell r="F234">
            <v>0</v>
          </cell>
          <cell r="G234">
            <v>2023</v>
          </cell>
          <cell r="AK234">
            <v>44581</v>
          </cell>
        </row>
        <row r="235">
          <cell r="A235">
            <v>44884</v>
          </cell>
          <cell r="B235" t="e">
            <v>#REF!</v>
          </cell>
          <cell r="C235" t="str">
            <v>Шелеховский муниципальный район</v>
          </cell>
          <cell r="D235">
            <v>0</v>
          </cell>
          <cell r="E235" t="str">
            <v>г. Шелехов, 18-й кв-л., д. 12</v>
          </cell>
          <cell r="F235">
            <v>0</v>
          </cell>
          <cell r="G235">
            <v>2023</v>
          </cell>
          <cell r="AK235">
            <v>44581</v>
          </cell>
        </row>
        <row r="236">
          <cell r="A236">
            <v>44885</v>
          </cell>
          <cell r="B236" t="e">
            <v>#REF!</v>
          </cell>
          <cell r="C236" t="str">
            <v>Шелеховский муниципальный район</v>
          </cell>
          <cell r="D236">
            <v>0</v>
          </cell>
          <cell r="E236" t="str">
            <v>г. Шелехов, 18-й кв-л., д. 13</v>
          </cell>
          <cell r="F236">
            <v>0</v>
          </cell>
          <cell r="G236">
            <v>2023</v>
          </cell>
          <cell r="AK236">
            <v>44581</v>
          </cell>
        </row>
        <row r="237">
          <cell r="A237">
            <v>44888</v>
          </cell>
          <cell r="B237" t="e">
            <v>#REF!</v>
          </cell>
          <cell r="C237" t="str">
            <v>Шелеховский муниципальный район</v>
          </cell>
          <cell r="D237">
            <v>0</v>
          </cell>
          <cell r="E237" t="str">
            <v>г. Шелехов, 18-й кв-л., д. 16</v>
          </cell>
          <cell r="F237">
            <v>0</v>
          </cell>
          <cell r="G237">
            <v>2023</v>
          </cell>
          <cell r="AK237">
            <v>44581</v>
          </cell>
        </row>
        <row r="238">
          <cell r="A238">
            <v>44893</v>
          </cell>
          <cell r="B238" t="e">
            <v>#REF!</v>
          </cell>
          <cell r="C238" t="str">
            <v>Шелеховский муниципальный район</v>
          </cell>
          <cell r="D238">
            <v>0</v>
          </cell>
          <cell r="E238" t="str">
            <v>г. Шелехов, 18-й кв-л., д. 21</v>
          </cell>
          <cell r="F238">
            <v>0</v>
          </cell>
          <cell r="G238">
            <v>2023</v>
          </cell>
          <cell r="AK238">
            <v>44581</v>
          </cell>
        </row>
        <row r="239">
          <cell r="A239">
            <v>42213</v>
          </cell>
          <cell r="B239" t="e">
            <v>#REF!</v>
          </cell>
          <cell r="C239" t="str">
            <v>МО Мамско-Чуйский район</v>
          </cell>
          <cell r="D239">
            <v>0</v>
          </cell>
          <cell r="E239" t="str">
            <v>пгт. Мама, Володарского ул., д. 30</v>
          </cell>
          <cell r="F239">
            <v>0</v>
          </cell>
          <cell r="G239">
            <v>2023</v>
          </cell>
          <cell r="AK239">
            <v>44581</v>
          </cell>
        </row>
        <row r="240">
          <cell r="A240">
            <v>55897</v>
          </cell>
          <cell r="B240" t="e">
            <v>#REF!</v>
          </cell>
          <cell r="C240" t="str">
            <v>Муниципальное образование Киренский район</v>
          </cell>
          <cell r="D240">
            <v>0</v>
          </cell>
          <cell r="E240" t="str">
            <v>рп. Алексеевск, кв-л. Молодёжный, д. 5</v>
          </cell>
          <cell r="F240">
            <v>0</v>
          </cell>
          <cell r="G240">
            <v>2023</v>
          </cell>
          <cell r="AK240">
            <v>44581</v>
          </cell>
        </row>
        <row r="241">
          <cell r="A241">
            <v>41597</v>
          </cell>
          <cell r="B241" t="e">
            <v>#REF!</v>
          </cell>
          <cell r="C241" t="str">
            <v>Иркутский муниципальный район</v>
          </cell>
          <cell r="D241">
            <v>0</v>
          </cell>
          <cell r="E241" t="str">
            <v>рп. Листвянка, Октябрьская ул., д. 6</v>
          </cell>
          <cell r="F241">
            <v>0</v>
          </cell>
          <cell r="G241">
            <v>2023</v>
          </cell>
          <cell r="AK241">
            <v>44581</v>
          </cell>
        </row>
        <row r="242">
          <cell r="A242">
            <v>44121</v>
          </cell>
          <cell r="B242" t="e">
            <v>#REF!</v>
          </cell>
          <cell r="C242" t="str">
            <v>Усольское районное муниципальное образование</v>
          </cell>
          <cell r="D242">
            <v>0</v>
          </cell>
          <cell r="E242" t="str">
            <v>рп. Тайтурка, Победы ул., д. 11</v>
          </cell>
          <cell r="F242">
            <v>0</v>
          </cell>
          <cell r="G242">
            <v>2023</v>
          </cell>
          <cell r="AK242">
            <v>44581</v>
          </cell>
        </row>
        <row r="243">
          <cell r="A243">
            <v>44656</v>
          </cell>
          <cell r="B243" t="e">
            <v>#REF!</v>
          </cell>
          <cell r="C243" t="str">
            <v>Усть-Кутский муниципальный район</v>
          </cell>
          <cell r="D243">
            <v>0</v>
          </cell>
          <cell r="E243" t="str">
            <v>рп. Янталь, Лесная ул., д. 9</v>
          </cell>
          <cell r="F243">
            <v>0</v>
          </cell>
          <cell r="G243">
            <v>2023</v>
          </cell>
          <cell r="AK243">
            <v>44581</v>
          </cell>
        </row>
        <row r="244">
          <cell r="A244">
            <v>44668</v>
          </cell>
          <cell r="B244" t="e">
            <v>#REF!</v>
          </cell>
          <cell r="C244" t="str">
            <v>Усть-Кутский муниципальный район</v>
          </cell>
          <cell r="D244">
            <v>0</v>
          </cell>
          <cell r="E244" t="str">
            <v>рп. Янталь, Энтузиастов ул., д. 6</v>
          </cell>
          <cell r="F244">
            <v>0</v>
          </cell>
          <cell r="G244">
            <v>2023</v>
          </cell>
          <cell r="AK244">
            <v>44581</v>
          </cell>
        </row>
        <row r="245">
          <cell r="A245">
            <v>38643</v>
          </cell>
          <cell r="B245" t="e">
            <v>#REF!</v>
          </cell>
          <cell r="C245" t="str">
            <v>Муниципальное образование город Усть-Илимск</v>
          </cell>
          <cell r="D245">
            <v>0</v>
          </cell>
          <cell r="E245" t="str">
            <v>г. Усть-Илимск, Карла Маркса ул., д. 59</v>
          </cell>
          <cell r="F245">
            <v>0</v>
          </cell>
          <cell r="G245">
            <v>2023</v>
          </cell>
          <cell r="AK245">
            <v>44581</v>
          </cell>
        </row>
        <row r="246">
          <cell r="A246">
            <v>34957</v>
          </cell>
          <cell r="B246" t="e">
            <v>#REF!</v>
          </cell>
          <cell r="C246" t="str">
            <v>город Иркутск</v>
          </cell>
          <cell r="D246">
            <v>0</v>
          </cell>
          <cell r="E246" t="str">
            <v>г. Иркутск, Карла Либкнехта ул., д. 206</v>
          </cell>
          <cell r="F246">
            <v>0</v>
          </cell>
          <cell r="G246">
            <v>2023</v>
          </cell>
          <cell r="AK246">
            <v>44581</v>
          </cell>
        </row>
        <row r="247">
          <cell r="A247">
            <v>42133</v>
          </cell>
          <cell r="B247" t="e">
            <v>#REF!</v>
          </cell>
          <cell r="C247" t="str">
            <v>Муниципальное образование Киренский район</v>
          </cell>
          <cell r="D247">
            <v>0</v>
          </cell>
          <cell r="E247" t="str">
            <v>рп. Алексеевск, ул. Озерная, д. 7</v>
          </cell>
          <cell r="F247">
            <v>0</v>
          </cell>
          <cell r="G247">
            <v>2023</v>
          </cell>
          <cell r="AK247">
            <v>44551</v>
          </cell>
        </row>
        <row r="248">
          <cell r="A248">
            <v>35064</v>
          </cell>
          <cell r="B248" t="e">
            <v>#REF!</v>
          </cell>
          <cell r="C248" t="str">
            <v>город Иркутск</v>
          </cell>
          <cell r="D248">
            <v>0</v>
          </cell>
          <cell r="E248" t="str">
            <v>г. Иркутск, Костычева ул., д. 7</v>
          </cell>
          <cell r="F248">
            <v>0</v>
          </cell>
          <cell r="G248">
            <v>2023</v>
          </cell>
          <cell r="AK248">
            <v>44613</v>
          </cell>
        </row>
        <row r="249">
          <cell r="A249">
            <v>36342</v>
          </cell>
          <cell r="B249" t="e">
            <v>#REF!</v>
          </cell>
          <cell r="C249" t="str">
            <v>город Иркутск</v>
          </cell>
          <cell r="D249">
            <v>0</v>
          </cell>
          <cell r="E249" t="str">
            <v>г. Иркутск, Розы Люксембург ул., д. 193</v>
          </cell>
          <cell r="F249">
            <v>0</v>
          </cell>
          <cell r="G249">
            <v>2023</v>
          </cell>
          <cell r="AK249">
            <v>44613</v>
          </cell>
        </row>
        <row r="250">
          <cell r="A250">
            <v>35181</v>
          </cell>
          <cell r="B250" t="e">
            <v>#REF!</v>
          </cell>
          <cell r="C250" t="str">
            <v>город Иркутск</v>
          </cell>
          <cell r="D250">
            <v>0</v>
          </cell>
          <cell r="E250" t="str">
            <v>г. Иркутск, Красных Мадьяр ул., д. 78</v>
          </cell>
          <cell r="F250">
            <v>0</v>
          </cell>
          <cell r="G250">
            <v>2023</v>
          </cell>
          <cell r="AK250">
            <v>44613</v>
          </cell>
        </row>
        <row r="251">
          <cell r="A251">
            <v>34284</v>
          </cell>
          <cell r="B251" t="e">
            <v>#REF!</v>
          </cell>
          <cell r="C251" t="str">
            <v>город Иркутск</v>
          </cell>
          <cell r="D251">
            <v>0</v>
          </cell>
          <cell r="E251" t="str">
            <v>г. Иркутск, Волгоградская ул., д. 53</v>
          </cell>
          <cell r="F251">
            <v>0</v>
          </cell>
          <cell r="G251">
            <v>2023</v>
          </cell>
          <cell r="AK251">
            <v>44613</v>
          </cell>
        </row>
        <row r="252">
          <cell r="A252">
            <v>36848</v>
          </cell>
          <cell r="B252" t="e">
            <v>#REF!</v>
          </cell>
          <cell r="C252" t="str">
            <v>город Иркутск</v>
          </cell>
          <cell r="D252">
            <v>0</v>
          </cell>
          <cell r="E252" t="str">
            <v>г. Иркутск, Трилиссера ул., д. 114</v>
          </cell>
          <cell r="F252">
            <v>0</v>
          </cell>
          <cell r="G252">
            <v>2023</v>
          </cell>
          <cell r="AK252">
            <v>44613</v>
          </cell>
        </row>
        <row r="253">
          <cell r="A253">
            <v>32929</v>
          </cell>
          <cell r="B253" t="e">
            <v>#REF!</v>
          </cell>
          <cell r="C253" t="str">
            <v>город Иркутск</v>
          </cell>
          <cell r="D253">
            <v>0</v>
          </cell>
          <cell r="E253" t="str">
            <v>г. Иркутск, Университетский мкр., д. 67</v>
          </cell>
          <cell r="F253">
            <v>0</v>
          </cell>
          <cell r="G253">
            <v>2023</v>
          </cell>
          <cell r="AK253">
            <v>44613</v>
          </cell>
        </row>
        <row r="254">
          <cell r="A254">
            <v>32949</v>
          </cell>
          <cell r="B254" t="e">
            <v>#REF!</v>
          </cell>
          <cell r="C254" t="str">
            <v>город Иркутск</v>
          </cell>
          <cell r="D254">
            <v>0</v>
          </cell>
          <cell r="E254" t="str">
            <v>г. Иркутск, Университетский мкр., д. 88</v>
          </cell>
          <cell r="F254">
            <v>0</v>
          </cell>
          <cell r="G254">
            <v>2023</v>
          </cell>
          <cell r="AK254">
            <v>44613</v>
          </cell>
        </row>
        <row r="255">
          <cell r="A255">
            <v>36855</v>
          </cell>
          <cell r="B255" t="e">
            <v>#REF!</v>
          </cell>
          <cell r="C255" t="str">
            <v>город Иркутск</v>
          </cell>
          <cell r="D255">
            <v>0</v>
          </cell>
          <cell r="E255" t="str">
            <v>г. Иркутск, Трилиссера ул., д. 124</v>
          </cell>
          <cell r="F255">
            <v>0</v>
          </cell>
          <cell r="G255">
            <v>2023</v>
          </cell>
          <cell r="AK255">
            <v>44613</v>
          </cell>
        </row>
        <row r="256">
          <cell r="A256">
            <v>32734</v>
          </cell>
          <cell r="B256" t="e">
            <v>#REF!</v>
          </cell>
          <cell r="C256" t="str">
            <v>город Иркутск</v>
          </cell>
          <cell r="D256">
            <v>0</v>
          </cell>
          <cell r="E256" t="str">
            <v>г. Иркутск, Первомайский мкр., д. 79</v>
          </cell>
          <cell r="F256">
            <v>0</v>
          </cell>
          <cell r="G256">
            <v>2023</v>
          </cell>
          <cell r="AK256">
            <v>44613</v>
          </cell>
        </row>
        <row r="257">
          <cell r="A257">
            <v>32736</v>
          </cell>
          <cell r="B257" t="e">
            <v>#REF!</v>
          </cell>
          <cell r="C257" t="str">
            <v>город Иркутск</v>
          </cell>
          <cell r="D257">
            <v>0</v>
          </cell>
          <cell r="E257" t="str">
            <v>г. Иркутск, Первомайский мкр., д. 81</v>
          </cell>
          <cell r="F257">
            <v>0</v>
          </cell>
          <cell r="G257">
            <v>2023</v>
          </cell>
          <cell r="AK257">
            <v>44613</v>
          </cell>
        </row>
        <row r="258">
          <cell r="A258">
            <v>32967</v>
          </cell>
          <cell r="B258" t="e">
            <v>#REF!</v>
          </cell>
          <cell r="C258" t="str">
            <v>город Иркутск</v>
          </cell>
          <cell r="D258">
            <v>0</v>
          </cell>
          <cell r="E258" t="str">
            <v>г. Иркутск, Университетский мкр., д. 107</v>
          </cell>
          <cell r="F258">
            <v>0</v>
          </cell>
          <cell r="G258">
            <v>2023</v>
          </cell>
          <cell r="AK258">
            <v>44613</v>
          </cell>
        </row>
        <row r="259">
          <cell r="A259">
            <v>32968</v>
          </cell>
          <cell r="B259" t="e">
            <v>#REF!</v>
          </cell>
          <cell r="C259" t="str">
            <v>город Иркутск</v>
          </cell>
          <cell r="D259">
            <v>0</v>
          </cell>
          <cell r="E259" t="str">
            <v>г. Иркутск, Университетский, мкр., д. 109</v>
          </cell>
          <cell r="F259">
            <v>0</v>
          </cell>
          <cell r="G259">
            <v>2023</v>
          </cell>
          <cell r="AK259">
            <v>44613</v>
          </cell>
        </row>
        <row r="260">
          <cell r="A260">
            <v>32934</v>
          </cell>
          <cell r="B260" t="e">
            <v>#REF!</v>
          </cell>
          <cell r="C260" t="str">
            <v>город Иркутск</v>
          </cell>
          <cell r="D260">
            <v>0</v>
          </cell>
          <cell r="E260" t="str">
            <v>г. Иркутск, Университетский мкр., д. 72</v>
          </cell>
          <cell r="F260">
            <v>0</v>
          </cell>
          <cell r="G260">
            <v>2023</v>
          </cell>
          <cell r="AK260">
            <v>44613</v>
          </cell>
        </row>
        <row r="261">
          <cell r="A261">
            <v>32931</v>
          </cell>
          <cell r="B261" t="e">
            <v>#REF!</v>
          </cell>
          <cell r="C261" t="str">
            <v>город Иркутск</v>
          </cell>
          <cell r="D261">
            <v>0</v>
          </cell>
          <cell r="E261" t="str">
            <v>г. Иркутск, Университетский мкр., д. 68</v>
          </cell>
          <cell r="F261">
            <v>0</v>
          </cell>
          <cell r="G261">
            <v>2023</v>
          </cell>
          <cell r="AK261">
            <v>44613</v>
          </cell>
        </row>
        <row r="262">
          <cell r="A262">
            <v>56039</v>
          </cell>
          <cell r="B262" t="e">
            <v>#REF!</v>
          </cell>
          <cell r="C262" t="str">
            <v>город Иркутск</v>
          </cell>
          <cell r="D262">
            <v>0</v>
          </cell>
          <cell r="E262" t="str">
            <v>г. Иркутск, Трудовая ул., д. 126/2</v>
          </cell>
          <cell r="F262">
            <v>0</v>
          </cell>
          <cell r="G262">
            <v>2023</v>
          </cell>
          <cell r="AK262">
            <v>44613</v>
          </cell>
        </row>
        <row r="263">
          <cell r="A263">
            <v>32966</v>
          </cell>
          <cell r="B263" t="e">
            <v>#REF!</v>
          </cell>
          <cell r="C263" t="str">
            <v>город Иркутск</v>
          </cell>
          <cell r="D263">
            <v>0</v>
          </cell>
          <cell r="E263" t="str">
            <v>г. Иркутск, Университетский мкр., д. 106</v>
          </cell>
          <cell r="F263">
            <v>0</v>
          </cell>
          <cell r="G263">
            <v>2023</v>
          </cell>
          <cell r="AK263">
            <v>44613</v>
          </cell>
        </row>
        <row r="264">
          <cell r="A264">
            <v>32928</v>
          </cell>
          <cell r="B264" t="e">
            <v>#REF!</v>
          </cell>
          <cell r="C264" t="str">
            <v>город Иркутск</v>
          </cell>
          <cell r="D264">
            <v>0</v>
          </cell>
          <cell r="E264" t="str">
            <v>г. Иркутск, Университетский мкр., д. 65</v>
          </cell>
          <cell r="F264">
            <v>0</v>
          </cell>
          <cell r="G264">
            <v>2023</v>
          </cell>
          <cell r="AK264">
            <v>44613</v>
          </cell>
        </row>
        <row r="265">
          <cell r="A265">
            <v>30590</v>
          </cell>
          <cell r="B265" t="e">
            <v>#REF!</v>
          </cell>
          <cell r="C265" t="str">
            <v>Муниципальное образование города Братска</v>
          </cell>
          <cell r="D265">
            <v>0</v>
          </cell>
          <cell r="E265" t="str">
            <v>г. Братск,  жилрайон Центральный, Космонавтов б-р, д. 58</v>
          </cell>
          <cell r="F265">
            <v>0</v>
          </cell>
          <cell r="G265">
            <v>2023</v>
          </cell>
          <cell r="AK265">
            <v>44613</v>
          </cell>
        </row>
        <row r="266">
          <cell r="A266">
            <v>37900</v>
          </cell>
          <cell r="B266" t="e">
            <v>#REF!</v>
          </cell>
          <cell r="C266" t="str">
            <v>Муниципальное образование город Усолье-Сибирское</v>
          </cell>
          <cell r="D266">
            <v>0</v>
          </cell>
          <cell r="E266" t="str">
            <v>г. Усолье-Сибирское, Ленинский пр., д. 24</v>
          </cell>
          <cell r="F266">
            <v>0</v>
          </cell>
          <cell r="G266">
            <v>2023</v>
          </cell>
          <cell r="AK266">
            <v>44613</v>
          </cell>
        </row>
        <row r="267">
          <cell r="A267">
            <v>37901</v>
          </cell>
          <cell r="B267" t="e">
            <v>#REF!</v>
          </cell>
          <cell r="C267" t="str">
            <v>Муниципальное образование город Усолье-Сибирское</v>
          </cell>
          <cell r="D267">
            <v>0</v>
          </cell>
          <cell r="E267" t="str">
            <v>г. Усолье-Сибирское, Ленинский пр., д. 26</v>
          </cell>
          <cell r="F267">
            <v>0</v>
          </cell>
          <cell r="G267">
            <v>2023</v>
          </cell>
          <cell r="AK267">
            <v>44613</v>
          </cell>
        </row>
        <row r="268">
          <cell r="A268">
            <v>37902</v>
          </cell>
          <cell r="B268" t="e">
            <v>#REF!</v>
          </cell>
          <cell r="C268" t="str">
            <v>Муниципальное образование город Усолье-Сибирское</v>
          </cell>
          <cell r="D268">
            <v>0</v>
          </cell>
          <cell r="E268" t="str">
            <v>г. Усолье-Сибирское, Ленинский пр., д. 28</v>
          </cell>
          <cell r="F268">
            <v>0</v>
          </cell>
          <cell r="G268">
            <v>2023</v>
          </cell>
          <cell r="AK268">
            <v>44613</v>
          </cell>
        </row>
        <row r="269">
          <cell r="A269">
            <v>38498</v>
          </cell>
          <cell r="B269" t="e">
            <v>#REF!</v>
          </cell>
          <cell r="C269" t="str">
            <v>Муниципальное образование город Усть-Илимск</v>
          </cell>
          <cell r="D269">
            <v>0</v>
          </cell>
          <cell r="E269" t="str">
            <v>г. Усть-Илимск, 40 лет Победы, д. 1</v>
          </cell>
          <cell r="F269">
            <v>0</v>
          </cell>
          <cell r="G269">
            <v>2023</v>
          </cell>
          <cell r="AK269">
            <v>44613</v>
          </cell>
        </row>
        <row r="270">
          <cell r="A270">
            <v>38676</v>
          </cell>
          <cell r="B270" t="e">
            <v>#REF!</v>
          </cell>
          <cell r="C270" t="str">
            <v>Муниципальное образование город Усть-Илимск</v>
          </cell>
          <cell r="D270">
            <v>0</v>
          </cell>
          <cell r="E270" t="str">
            <v>г. Усть-Илимск, Ленина ул., д. 2</v>
          </cell>
          <cell r="F270">
            <v>0</v>
          </cell>
          <cell r="G270">
            <v>2023</v>
          </cell>
          <cell r="AK270">
            <v>44613</v>
          </cell>
        </row>
        <row r="271">
          <cell r="A271">
            <v>38764</v>
          </cell>
          <cell r="B271" t="e">
            <v>#REF!</v>
          </cell>
          <cell r="C271" t="str">
            <v>Муниципальное образование город Усть-Илимск</v>
          </cell>
          <cell r="D271">
            <v>0</v>
          </cell>
          <cell r="E271" t="str">
            <v>г. Усть-Илимск, Мира пр-т., д. 1</v>
          </cell>
          <cell r="F271">
            <v>0</v>
          </cell>
          <cell r="G271">
            <v>2023</v>
          </cell>
          <cell r="AK271">
            <v>44613</v>
          </cell>
        </row>
        <row r="272">
          <cell r="A272">
            <v>38758</v>
          </cell>
          <cell r="B272" t="e">
            <v>#REF!</v>
          </cell>
          <cell r="C272" t="str">
            <v>Муниципальное образование город Усть-Илимск</v>
          </cell>
          <cell r="D272">
            <v>0</v>
          </cell>
          <cell r="E272" t="str">
            <v>г. Усть-Илимск, Наймушина ул., д. 25</v>
          </cell>
          <cell r="F272">
            <v>0</v>
          </cell>
          <cell r="G272">
            <v>2023</v>
          </cell>
          <cell r="AK272">
            <v>44613</v>
          </cell>
        </row>
        <row r="273">
          <cell r="A273">
            <v>38836</v>
          </cell>
          <cell r="B273" t="e">
            <v>#REF!</v>
          </cell>
          <cell r="C273" t="str">
            <v>Муниципальное образование город Усть-Илимск</v>
          </cell>
          <cell r="D273">
            <v>0</v>
          </cell>
          <cell r="E273" t="str">
            <v>г. Усть-Илимск, Романтиков ул., д. 16</v>
          </cell>
          <cell r="F273">
            <v>0</v>
          </cell>
          <cell r="G273">
            <v>2023</v>
          </cell>
          <cell r="AK273">
            <v>44613</v>
          </cell>
        </row>
        <row r="274">
          <cell r="A274">
            <v>38825</v>
          </cell>
          <cell r="B274" t="e">
            <v>#REF!</v>
          </cell>
          <cell r="C274" t="str">
            <v>Муниципальное образование город Усть-Илимск</v>
          </cell>
          <cell r="D274">
            <v>0</v>
          </cell>
          <cell r="E274" t="str">
            <v>г. Усть-Илимск, Романтиков ул., д. 2а</v>
          </cell>
          <cell r="F274">
            <v>0</v>
          </cell>
          <cell r="G274">
            <v>2023</v>
          </cell>
          <cell r="AK274">
            <v>44613</v>
          </cell>
        </row>
        <row r="275">
          <cell r="A275">
            <v>38830</v>
          </cell>
          <cell r="B275" t="e">
            <v>#REF!</v>
          </cell>
          <cell r="C275" t="str">
            <v>Муниципальное образование город Усть-Илимск</v>
          </cell>
          <cell r="D275">
            <v>0</v>
          </cell>
          <cell r="E275" t="str">
            <v>г. Усть-Илимск, Романтиков ул., д. 6а</v>
          </cell>
          <cell r="F275">
            <v>0</v>
          </cell>
          <cell r="G275">
            <v>2023</v>
          </cell>
          <cell r="AK275">
            <v>44613</v>
          </cell>
        </row>
        <row r="276">
          <cell r="A276">
            <v>38858</v>
          </cell>
          <cell r="B276" t="e">
            <v>#REF!</v>
          </cell>
          <cell r="C276" t="str">
            <v>Муниципальное образование город Усть-Илимск</v>
          </cell>
          <cell r="D276">
            <v>0</v>
          </cell>
          <cell r="E276" t="str">
            <v>г. Усть-Илимск, Чайковского ул., д. 11</v>
          </cell>
          <cell r="F276">
            <v>0</v>
          </cell>
          <cell r="G276">
            <v>2023</v>
          </cell>
          <cell r="AK276">
            <v>44613</v>
          </cell>
        </row>
        <row r="277">
          <cell r="A277">
            <v>38867</v>
          </cell>
          <cell r="B277" t="e">
            <v>#REF!</v>
          </cell>
          <cell r="C277" t="str">
            <v>Муниципальное образование город Усть-Илимск</v>
          </cell>
          <cell r="D277">
            <v>0</v>
          </cell>
          <cell r="E277" t="str">
            <v>г. Усть-Илимск, Энгельса ул., д. 23</v>
          </cell>
          <cell r="F277">
            <v>0</v>
          </cell>
          <cell r="G277">
            <v>2023</v>
          </cell>
          <cell r="AK277">
            <v>44613</v>
          </cell>
        </row>
        <row r="278">
          <cell r="A278">
            <v>38869</v>
          </cell>
          <cell r="B278" t="e">
            <v>#REF!</v>
          </cell>
          <cell r="C278" t="str">
            <v>Муниципальное образование город Усть-Илимск</v>
          </cell>
          <cell r="D278">
            <v>0</v>
          </cell>
          <cell r="E278" t="str">
            <v>г. Усть-Илимск, Энгельса ул., д. 29</v>
          </cell>
          <cell r="F278">
            <v>0</v>
          </cell>
          <cell r="G278">
            <v>2023</v>
          </cell>
          <cell r="AK278">
            <v>44613</v>
          </cell>
        </row>
        <row r="279">
          <cell r="A279">
            <v>38879</v>
          </cell>
          <cell r="B279" t="e">
            <v>#REF!</v>
          </cell>
          <cell r="C279" t="str">
            <v>Муниципальное образование город Усть-Илимск</v>
          </cell>
          <cell r="D279">
            <v>0</v>
          </cell>
          <cell r="E279" t="str">
            <v>г. Усть-Илимск, Энтузиастов ул., д. 23</v>
          </cell>
          <cell r="F279">
            <v>0</v>
          </cell>
          <cell r="G279">
            <v>2023</v>
          </cell>
          <cell r="AK279">
            <v>44613</v>
          </cell>
        </row>
        <row r="280">
          <cell r="A280">
            <v>38469</v>
          </cell>
          <cell r="B280" t="e">
            <v>#REF!</v>
          </cell>
          <cell r="C280" t="str">
            <v>Муниципальное образование город Усть-Илимск</v>
          </cell>
          <cell r="D280">
            <v>0</v>
          </cell>
          <cell r="E280" t="str">
            <v>г. Усть-Илимск, Дружбы Народов ул., д. 25</v>
          </cell>
          <cell r="F280">
            <v>0</v>
          </cell>
          <cell r="G280">
            <v>2023</v>
          </cell>
          <cell r="AK280">
            <v>44613</v>
          </cell>
        </row>
        <row r="281">
          <cell r="A281">
            <v>40155</v>
          </cell>
          <cell r="B281" t="e">
            <v>#REF!</v>
          </cell>
          <cell r="C281" t="str">
            <v>АГО</v>
          </cell>
          <cell r="D281">
            <v>0</v>
          </cell>
          <cell r="E281" t="str">
            <v>г. Ангарск, 219 кв-л, д. 16  (ФКР)</v>
          </cell>
          <cell r="F281" t="str">
            <v>ФКР</v>
          </cell>
          <cell r="G281">
            <v>2023</v>
          </cell>
          <cell r="AK281">
            <v>44613</v>
          </cell>
        </row>
        <row r="282">
          <cell r="A282">
            <v>46149</v>
          </cell>
          <cell r="B282" t="e">
            <v>#REF!</v>
          </cell>
          <cell r="C282" t="str">
            <v>АГО</v>
          </cell>
          <cell r="D282">
            <v>0</v>
          </cell>
          <cell r="E282" t="str">
            <v>г. Ангарск, 29 мкр., д. 12  (ФКР)</v>
          </cell>
          <cell r="F282" t="str">
            <v>ФКР</v>
          </cell>
          <cell r="G282">
            <v>2023</v>
          </cell>
          <cell r="AK282">
            <v>44613</v>
          </cell>
        </row>
        <row r="283">
          <cell r="A283">
            <v>39632</v>
          </cell>
          <cell r="B283" t="e">
            <v>#REF!</v>
          </cell>
          <cell r="C283" t="str">
            <v>АГО</v>
          </cell>
          <cell r="D283">
            <v>0</v>
          </cell>
          <cell r="E283" t="str">
            <v>г. Ангарск, 12а мкр., д. 11 (ФКР)</v>
          </cell>
          <cell r="F283" t="str">
            <v>ФКР</v>
          </cell>
          <cell r="G283">
            <v>2023</v>
          </cell>
          <cell r="AK283">
            <v>44613</v>
          </cell>
        </row>
        <row r="284">
          <cell r="A284">
            <v>39631</v>
          </cell>
          <cell r="B284" t="e">
            <v>#REF!</v>
          </cell>
          <cell r="C284" t="str">
            <v>АГО</v>
          </cell>
          <cell r="D284">
            <v>0</v>
          </cell>
          <cell r="E284" t="str">
            <v>г. Ангарск, 12а мкр., д. 12  (ФКР)</v>
          </cell>
          <cell r="F284" t="str">
            <v>ФКР</v>
          </cell>
          <cell r="G284">
            <v>2023</v>
          </cell>
          <cell r="AK284">
            <v>44613</v>
          </cell>
        </row>
        <row r="285">
          <cell r="A285">
            <v>40836</v>
          </cell>
          <cell r="B285" t="e">
            <v>#REF!</v>
          </cell>
          <cell r="C285" t="str">
            <v>АГО</v>
          </cell>
          <cell r="D285">
            <v>0</v>
          </cell>
          <cell r="E285" t="str">
            <v>г. Ангарск, 84 кв-л, д. 20  (ФКР)</v>
          </cell>
          <cell r="F285" t="str">
            <v>ФКР</v>
          </cell>
          <cell r="G285">
            <v>2023</v>
          </cell>
          <cell r="AK285">
            <v>44613</v>
          </cell>
        </row>
        <row r="286">
          <cell r="A286">
            <v>39588</v>
          </cell>
          <cell r="B286" t="e">
            <v>#REF!</v>
          </cell>
          <cell r="C286" t="str">
            <v>АГО</v>
          </cell>
          <cell r="D286">
            <v>0</v>
          </cell>
          <cell r="E286" t="str">
            <v>г. Ангарск, 11 мкр., д. 7 (ФКР)</v>
          </cell>
          <cell r="F286" t="str">
            <v>ФКР</v>
          </cell>
          <cell r="G286">
            <v>2023</v>
          </cell>
          <cell r="AK286">
            <v>44613</v>
          </cell>
        </row>
        <row r="287">
          <cell r="A287">
            <v>39781</v>
          </cell>
          <cell r="B287" t="e">
            <v>#REF!</v>
          </cell>
          <cell r="C287" t="str">
            <v>АГО</v>
          </cell>
          <cell r="D287">
            <v>0</v>
          </cell>
          <cell r="E287" t="str">
            <v>г. Ангарск, 29 мкр., д. 11  (ФКР)</v>
          </cell>
          <cell r="F287" t="str">
            <v>ФКР</v>
          </cell>
          <cell r="G287">
            <v>2023</v>
          </cell>
          <cell r="AK287">
            <v>44613</v>
          </cell>
        </row>
        <row r="288">
          <cell r="A288">
            <v>39796</v>
          </cell>
          <cell r="B288" t="e">
            <v>#REF!</v>
          </cell>
          <cell r="C288" t="str">
            <v>АГО</v>
          </cell>
          <cell r="D288">
            <v>0</v>
          </cell>
          <cell r="E288" t="str">
            <v>г. Ангарск, 32 мкр., д. 2  (ФКР)</v>
          </cell>
          <cell r="F288" t="str">
            <v>ФКР</v>
          </cell>
          <cell r="G288">
            <v>2023</v>
          </cell>
          <cell r="AK288">
            <v>44613</v>
          </cell>
        </row>
        <row r="289">
          <cell r="A289">
            <v>30749</v>
          </cell>
          <cell r="B289" t="e">
            <v>#REF!</v>
          </cell>
          <cell r="C289" t="str">
            <v>Муниципальное образование города Братска</v>
          </cell>
          <cell r="D289">
            <v>0</v>
          </cell>
          <cell r="E289" t="str">
            <v>г. Братск, жилрайон. Гидростроитель, Ангарская ул., д. 47</v>
          </cell>
          <cell r="F289">
            <v>0</v>
          </cell>
          <cell r="G289">
            <v>2023</v>
          </cell>
          <cell r="AK289">
            <v>44613</v>
          </cell>
        </row>
        <row r="290">
          <cell r="A290">
            <v>31276</v>
          </cell>
          <cell r="B290" t="e">
            <v>#REF!</v>
          </cell>
          <cell r="C290" t="str">
            <v>Муниципальное образование города Братска</v>
          </cell>
          <cell r="D290">
            <v>0</v>
          </cell>
          <cell r="E290" t="str">
            <v>г. Братск, ж.р. Гидростроитель, ул. Краснодарская, д.1А</v>
          </cell>
          <cell r="F290">
            <v>0</v>
          </cell>
          <cell r="G290">
            <v>2023</v>
          </cell>
          <cell r="AK290">
            <v>44613</v>
          </cell>
        </row>
        <row r="291">
          <cell r="A291">
            <v>36391</v>
          </cell>
          <cell r="B291" t="e">
            <v>#REF!</v>
          </cell>
          <cell r="C291" t="str">
            <v>город Иркутск</v>
          </cell>
          <cell r="D291">
            <v>0</v>
          </cell>
          <cell r="E291" t="str">
            <v>г. Иркутск, Розы Люксембург ул., д. 293</v>
          </cell>
          <cell r="F291">
            <v>0</v>
          </cell>
          <cell r="G291">
            <v>2023</v>
          </cell>
          <cell r="AK291">
            <v>44613</v>
          </cell>
        </row>
        <row r="292">
          <cell r="A292">
            <v>36863</v>
          </cell>
          <cell r="B292" t="e">
            <v>#REF!</v>
          </cell>
          <cell r="C292" t="str">
            <v>город Иркутск</v>
          </cell>
          <cell r="D292">
            <v>0</v>
          </cell>
          <cell r="E292" t="str">
            <v>г. Иркутск, Трудовая ул., д. 55</v>
          </cell>
          <cell r="F292">
            <v>0</v>
          </cell>
          <cell r="G292">
            <v>2023</v>
          </cell>
          <cell r="AK292">
            <v>44613</v>
          </cell>
        </row>
        <row r="293">
          <cell r="A293">
            <v>56038</v>
          </cell>
          <cell r="B293" t="e">
            <v>#REF!</v>
          </cell>
          <cell r="C293" t="str">
            <v>город Иркутск</v>
          </cell>
          <cell r="D293">
            <v>0</v>
          </cell>
          <cell r="E293" t="str">
            <v>г. Иркутск, Трудовая ул., д. 126/1</v>
          </cell>
          <cell r="F293">
            <v>0</v>
          </cell>
          <cell r="G293">
            <v>2023</v>
          </cell>
          <cell r="AK293">
            <v>44613</v>
          </cell>
        </row>
        <row r="294">
          <cell r="A294">
            <v>45103</v>
          </cell>
          <cell r="B294" t="e">
            <v>#REF!</v>
          </cell>
          <cell r="C294" t="str">
            <v>Шелеховский муниципальный район</v>
          </cell>
          <cell r="D294">
            <v>0</v>
          </cell>
          <cell r="E294" t="str">
            <v>г. Шелехов, 1 мкр., д. 40а</v>
          </cell>
          <cell r="F294">
            <v>0</v>
          </cell>
          <cell r="G294">
            <v>2023</v>
          </cell>
          <cell r="AK294">
            <v>44613</v>
          </cell>
        </row>
        <row r="295">
          <cell r="A295">
            <v>37339</v>
          </cell>
          <cell r="B295" t="e">
            <v>#REF!</v>
          </cell>
          <cell r="C295" t="str">
            <v>Муниципальное образование "город Саянск"</v>
          </cell>
          <cell r="D295">
            <v>0</v>
          </cell>
          <cell r="E295" t="str">
            <v>г. Саянск, Строителей мкр., д. 5</v>
          </cell>
          <cell r="F295">
            <v>0</v>
          </cell>
          <cell r="G295">
            <v>2023</v>
          </cell>
          <cell r="AK295">
            <v>44613</v>
          </cell>
        </row>
        <row r="296">
          <cell r="A296">
            <v>37310</v>
          </cell>
          <cell r="B296" t="e">
            <v>#REF!</v>
          </cell>
          <cell r="C296" t="str">
            <v>Муниципальное образование "город Саянск"</v>
          </cell>
          <cell r="D296">
            <v>0</v>
          </cell>
          <cell r="E296" t="str">
            <v>г. Саянск, Октябрьский мкр., д. 27</v>
          </cell>
          <cell r="F296">
            <v>0</v>
          </cell>
          <cell r="G296">
            <v>2023</v>
          </cell>
          <cell r="AK296">
            <v>44613</v>
          </cell>
        </row>
        <row r="297">
          <cell r="A297">
            <v>46233</v>
          </cell>
          <cell r="B297" t="e">
            <v>#REF!</v>
          </cell>
          <cell r="C297" t="str">
            <v>МО города Бодайбо и района</v>
          </cell>
          <cell r="D297">
            <v>0</v>
          </cell>
          <cell r="E297" t="str">
            <v>г. Бодайбо, Иркутская ул., д. 6А</v>
          </cell>
          <cell r="F297">
            <v>0</v>
          </cell>
          <cell r="G297">
            <v>2023</v>
          </cell>
          <cell r="AK297">
            <v>44613</v>
          </cell>
        </row>
        <row r="298">
          <cell r="A298">
            <v>46234</v>
          </cell>
          <cell r="B298" t="e">
            <v>#REF!</v>
          </cell>
          <cell r="C298" t="str">
            <v>МО города Бодайбо и района</v>
          </cell>
          <cell r="D298">
            <v>0</v>
          </cell>
          <cell r="E298" t="str">
            <v>г. Бодайбо, ул. Иркутская, д. 6Б</v>
          </cell>
          <cell r="F298">
            <v>0</v>
          </cell>
          <cell r="G298">
            <v>2023</v>
          </cell>
          <cell r="AK298">
            <v>44613</v>
          </cell>
        </row>
        <row r="299">
          <cell r="A299">
            <v>46235</v>
          </cell>
          <cell r="B299" t="e">
            <v>#REF!</v>
          </cell>
          <cell r="C299" t="str">
            <v>МО города Бодайбо и района</v>
          </cell>
          <cell r="D299">
            <v>0</v>
          </cell>
          <cell r="E299" t="str">
            <v>г. Бодайбо, ул. Иркутская, д. 6В</v>
          </cell>
          <cell r="F299">
            <v>0</v>
          </cell>
          <cell r="G299">
            <v>2023</v>
          </cell>
          <cell r="AK299">
            <v>44613</v>
          </cell>
        </row>
        <row r="300">
          <cell r="A300">
            <v>31174</v>
          </cell>
          <cell r="B300" t="e">
            <v>#REF!</v>
          </cell>
          <cell r="C300" t="str">
            <v>Муниципальное образование города Братска</v>
          </cell>
          <cell r="D300">
            <v>0</v>
          </cell>
          <cell r="E300" t="str">
            <v>г. Братск, жилрайон Центральный, Кирова ул., д. 6</v>
          </cell>
          <cell r="F300">
            <v>0</v>
          </cell>
          <cell r="G300">
            <v>2023</v>
          </cell>
          <cell r="AK300">
            <v>44613</v>
          </cell>
        </row>
        <row r="301">
          <cell r="A301">
            <v>31228</v>
          </cell>
          <cell r="B301" t="e">
            <v>#REF!</v>
          </cell>
          <cell r="C301" t="str">
            <v>Муниципальное образование города Братска</v>
          </cell>
          <cell r="D301">
            <v>0</v>
          </cell>
          <cell r="E301" t="str">
            <v>г. Братск, жилрайон Центральный, Комсомольская ул., д. 30Б</v>
          </cell>
          <cell r="F301">
            <v>0</v>
          </cell>
          <cell r="G301">
            <v>2023</v>
          </cell>
          <cell r="AK301">
            <v>44613</v>
          </cell>
        </row>
        <row r="302">
          <cell r="A302">
            <v>31235</v>
          </cell>
          <cell r="B302" t="e">
            <v>#REF!</v>
          </cell>
          <cell r="C302" t="str">
            <v>Муниципальное образование города Братска</v>
          </cell>
          <cell r="D302">
            <v>0</v>
          </cell>
          <cell r="E302" t="str">
            <v>г. Братск, жилрайон Центральный, Комсомольская ул., д. 36</v>
          </cell>
          <cell r="F302">
            <v>0</v>
          </cell>
          <cell r="G302">
            <v>2023</v>
          </cell>
          <cell r="AK302">
            <v>44613</v>
          </cell>
        </row>
        <row r="303">
          <cell r="A303">
            <v>31469</v>
          </cell>
          <cell r="B303" t="e">
            <v>#REF!</v>
          </cell>
          <cell r="C303" t="str">
            <v>Муниципальное образование города Братска</v>
          </cell>
          <cell r="D303">
            <v>0</v>
          </cell>
          <cell r="E303" t="str">
            <v>г. Братск, жилрайон Центральный, Мира ул., д. 39А</v>
          </cell>
          <cell r="F303">
            <v>0</v>
          </cell>
          <cell r="G303">
            <v>2023</v>
          </cell>
          <cell r="AK303">
            <v>44613</v>
          </cell>
        </row>
        <row r="304">
          <cell r="A304">
            <v>31613</v>
          </cell>
          <cell r="B304" t="e">
            <v>#REF!</v>
          </cell>
          <cell r="C304" t="str">
            <v>Муниципальное образование города Братска</v>
          </cell>
          <cell r="D304">
            <v>0</v>
          </cell>
          <cell r="E304" t="str">
            <v>г. Братск, жилрайон Центральный, Обручева ул., д. 8</v>
          </cell>
          <cell r="F304">
            <v>0</v>
          </cell>
          <cell r="G304">
            <v>2023</v>
          </cell>
          <cell r="AK304">
            <v>44613</v>
          </cell>
        </row>
        <row r="305">
          <cell r="A305">
            <v>31634</v>
          </cell>
          <cell r="B305" t="e">
            <v>#REF!</v>
          </cell>
          <cell r="C305" t="str">
            <v>Муниципальное образование города Братска</v>
          </cell>
          <cell r="D305">
            <v>0</v>
          </cell>
          <cell r="E305" t="str">
            <v>г. Братск, жилрайон Центральный, Обручева ул., д. 26</v>
          </cell>
          <cell r="F305">
            <v>0</v>
          </cell>
          <cell r="G305">
            <v>2023</v>
          </cell>
          <cell r="AK305">
            <v>44613</v>
          </cell>
        </row>
        <row r="306">
          <cell r="A306">
            <v>31648</v>
          </cell>
          <cell r="B306" t="e">
            <v>#REF!</v>
          </cell>
          <cell r="C306" t="str">
            <v>Муниципальное образование города Братска</v>
          </cell>
          <cell r="D306">
            <v>0</v>
          </cell>
          <cell r="E306" t="str">
            <v>г. Братск, жилрайон Центральный, Обручева ул., д. 37</v>
          </cell>
          <cell r="F306">
            <v>0</v>
          </cell>
          <cell r="G306">
            <v>2023</v>
          </cell>
          <cell r="AK306">
            <v>44613</v>
          </cell>
        </row>
        <row r="307">
          <cell r="A307">
            <v>31226</v>
          </cell>
          <cell r="B307" t="e">
            <v>#REF!</v>
          </cell>
          <cell r="C307" t="str">
            <v>Муниципальное образование города Братска</v>
          </cell>
          <cell r="D307">
            <v>0</v>
          </cell>
          <cell r="E307" t="str">
            <v>г. Братск, жилрайон Центральный, Комсомольская ул., д. 30</v>
          </cell>
          <cell r="F307">
            <v>0</v>
          </cell>
          <cell r="G307">
            <v>2023</v>
          </cell>
          <cell r="AK307">
            <v>44613</v>
          </cell>
        </row>
        <row r="308">
          <cell r="A308">
            <v>31240</v>
          </cell>
          <cell r="B308" t="e">
            <v>#REF!</v>
          </cell>
          <cell r="C308" t="str">
            <v>Муниципальное образование города Братска</v>
          </cell>
          <cell r="D308">
            <v>0</v>
          </cell>
          <cell r="E308" t="str">
            <v>г. Братск, жилрайон Центральный, Комсомольская ул., д. 44</v>
          </cell>
          <cell r="F308">
            <v>0</v>
          </cell>
          <cell r="G308">
            <v>2023</v>
          </cell>
          <cell r="AK308">
            <v>44613</v>
          </cell>
        </row>
        <row r="309">
          <cell r="A309">
            <v>31571</v>
          </cell>
          <cell r="B309" t="e">
            <v>#REF!</v>
          </cell>
          <cell r="C309" t="str">
            <v>Муниципальное образование города Братска</v>
          </cell>
          <cell r="D309">
            <v>0</v>
          </cell>
          <cell r="E309" t="str">
            <v>г. Братск, жилрайон Энергетик, Наймушина ул., д. 38</v>
          </cell>
          <cell r="F309">
            <v>0</v>
          </cell>
          <cell r="G309">
            <v>2023</v>
          </cell>
          <cell r="AK309">
            <v>44613</v>
          </cell>
        </row>
        <row r="310">
          <cell r="A310">
            <v>31576</v>
          </cell>
          <cell r="B310" t="e">
            <v>#REF!</v>
          </cell>
          <cell r="C310" t="str">
            <v>Муниципальное образование города Братска</v>
          </cell>
          <cell r="D310">
            <v>0</v>
          </cell>
          <cell r="E310" t="str">
            <v>г. Братск, жилрайон Энергетик, Наймушина ул., д. 42</v>
          </cell>
          <cell r="F310">
            <v>0</v>
          </cell>
          <cell r="G310">
            <v>2023</v>
          </cell>
          <cell r="AK310">
            <v>44613</v>
          </cell>
        </row>
        <row r="311">
          <cell r="A311">
            <v>31577</v>
          </cell>
          <cell r="B311" t="e">
            <v>#REF!</v>
          </cell>
          <cell r="C311" t="str">
            <v>Муниципальное образование города Братска</v>
          </cell>
          <cell r="D311">
            <v>0</v>
          </cell>
          <cell r="E311" t="str">
            <v>г. Братск, жилрайон Энергетик, Наймушина ул., д. 42а</v>
          </cell>
          <cell r="F311">
            <v>0</v>
          </cell>
          <cell r="G311">
            <v>2023</v>
          </cell>
          <cell r="AK311">
            <v>44613</v>
          </cell>
        </row>
        <row r="312">
          <cell r="A312">
            <v>31578</v>
          </cell>
          <cell r="B312" t="e">
            <v>#REF!</v>
          </cell>
          <cell r="C312" t="str">
            <v>Муниципальное образование города Братска</v>
          </cell>
          <cell r="D312">
            <v>0</v>
          </cell>
          <cell r="E312" t="str">
            <v>г. Братск, жилрайон Энергетик, Наймушина ул., д. 42б</v>
          </cell>
          <cell r="F312">
            <v>0</v>
          </cell>
          <cell r="G312">
            <v>2023</v>
          </cell>
          <cell r="AK312">
            <v>44613</v>
          </cell>
        </row>
        <row r="313">
          <cell r="A313">
            <v>31707</v>
          </cell>
          <cell r="B313" t="e">
            <v>#REF!</v>
          </cell>
          <cell r="C313" t="str">
            <v>Муниципальное образование города Братска</v>
          </cell>
          <cell r="D313">
            <v>0</v>
          </cell>
          <cell r="E313" t="str">
            <v>г. Братск, жилрайон Энергетик, Пирогова ул., д. 14</v>
          </cell>
          <cell r="F313">
            <v>0</v>
          </cell>
          <cell r="G313">
            <v>2023</v>
          </cell>
          <cell r="AK313">
            <v>44613</v>
          </cell>
        </row>
        <row r="314">
          <cell r="A314">
            <v>31824</v>
          </cell>
          <cell r="B314" t="e">
            <v>#REF!</v>
          </cell>
          <cell r="C314" t="str">
            <v>Муниципальное образование города Братска</v>
          </cell>
          <cell r="D314">
            <v>0</v>
          </cell>
          <cell r="E314" t="str">
            <v>г. Братск, жилрайон Энергетик, Приморская ул., д. 57</v>
          </cell>
          <cell r="F314">
            <v>0</v>
          </cell>
          <cell r="G314">
            <v>2023</v>
          </cell>
          <cell r="AK314">
            <v>44613</v>
          </cell>
        </row>
        <row r="315">
          <cell r="A315">
            <v>32164</v>
          </cell>
          <cell r="B315" t="e">
            <v>#REF!</v>
          </cell>
          <cell r="C315" t="str">
            <v>Зиминское городское муниципальное образование</v>
          </cell>
          <cell r="D315">
            <v>0</v>
          </cell>
          <cell r="E315" t="str">
            <v>г. Зима, Ангарский мкр., д. 16</v>
          </cell>
          <cell r="F315">
            <v>0</v>
          </cell>
          <cell r="G315">
            <v>2023</v>
          </cell>
          <cell r="AK315">
            <v>44613</v>
          </cell>
        </row>
        <row r="316">
          <cell r="A316">
            <v>32152</v>
          </cell>
          <cell r="B316" t="e">
            <v>#REF!</v>
          </cell>
          <cell r="C316" t="str">
            <v>Зиминское городское муниципальное образование</v>
          </cell>
          <cell r="D316">
            <v>0</v>
          </cell>
          <cell r="E316" t="str">
            <v>г. Зима, Ангарский мкр., д. 5</v>
          </cell>
          <cell r="F316">
            <v>0</v>
          </cell>
          <cell r="G316">
            <v>2023</v>
          </cell>
          <cell r="AK316">
            <v>44613</v>
          </cell>
        </row>
        <row r="317">
          <cell r="A317">
            <v>32153</v>
          </cell>
          <cell r="B317" t="e">
            <v>#REF!</v>
          </cell>
          <cell r="C317" t="str">
            <v>Зиминское городское муниципальное образование</v>
          </cell>
          <cell r="D317">
            <v>0</v>
          </cell>
          <cell r="E317" t="str">
            <v>г. Зима, Ангарский мкр., д. 6</v>
          </cell>
          <cell r="F317">
            <v>0</v>
          </cell>
          <cell r="G317">
            <v>2023</v>
          </cell>
          <cell r="AK317">
            <v>44613</v>
          </cell>
        </row>
        <row r="318">
          <cell r="A318">
            <v>33431</v>
          </cell>
          <cell r="B318" t="e">
            <v>#REF!</v>
          </cell>
          <cell r="C318" t="str">
            <v>город Иркутск</v>
          </cell>
          <cell r="D318">
            <v>0</v>
          </cell>
          <cell r="E318" t="str">
            <v>г. Иркутск, 4-я Советская ул., д. 98</v>
          </cell>
          <cell r="F318">
            <v>0</v>
          </cell>
          <cell r="G318">
            <v>2023</v>
          </cell>
          <cell r="AK318">
            <v>44613</v>
          </cell>
        </row>
        <row r="319">
          <cell r="A319">
            <v>34065</v>
          </cell>
          <cell r="B319" t="e">
            <v>#REF!</v>
          </cell>
          <cell r="C319" t="str">
            <v>город Иркутск</v>
          </cell>
          <cell r="D319">
            <v>0</v>
          </cell>
          <cell r="E319" t="str">
            <v>г. Иркутск, Баумана ул., д. 208</v>
          </cell>
          <cell r="F319">
            <v>0</v>
          </cell>
          <cell r="G319">
            <v>2023</v>
          </cell>
          <cell r="AK319">
            <v>44613</v>
          </cell>
        </row>
        <row r="320">
          <cell r="A320">
            <v>34071</v>
          </cell>
          <cell r="B320" t="e">
            <v>#REF!</v>
          </cell>
          <cell r="C320" t="str">
            <v>город Иркутск</v>
          </cell>
          <cell r="D320">
            <v>0</v>
          </cell>
          <cell r="E320" t="str">
            <v>г. Иркутск, Баумана ул., д. 214</v>
          </cell>
          <cell r="F320">
            <v>0</v>
          </cell>
          <cell r="G320">
            <v>2023</v>
          </cell>
          <cell r="AK320">
            <v>44613</v>
          </cell>
        </row>
        <row r="321">
          <cell r="A321">
            <v>34211</v>
          </cell>
          <cell r="B321" t="e">
            <v>#REF!</v>
          </cell>
          <cell r="C321" t="str">
            <v>город Иркутск</v>
          </cell>
          <cell r="D321">
            <v>0</v>
          </cell>
          <cell r="E321" t="str">
            <v>г. Иркутск, Богдана Хмельницкого ул., д. 13</v>
          </cell>
          <cell r="F321">
            <v>0</v>
          </cell>
          <cell r="G321">
            <v>2023</v>
          </cell>
          <cell r="AK321">
            <v>44613</v>
          </cell>
        </row>
        <row r="322">
          <cell r="A322">
            <v>35221</v>
          </cell>
          <cell r="B322" t="e">
            <v>#REF!</v>
          </cell>
          <cell r="C322" t="str">
            <v>город Иркутск</v>
          </cell>
          <cell r="D322">
            <v>0</v>
          </cell>
          <cell r="E322" t="str">
            <v>г. Иркутск, Куликовская ул., д. 3А</v>
          </cell>
          <cell r="F322">
            <v>0</v>
          </cell>
          <cell r="G322">
            <v>2023</v>
          </cell>
          <cell r="AK322">
            <v>44613</v>
          </cell>
        </row>
        <row r="323">
          <cell r="A323">
            <v>35659</v>
          </cell>
          <cell r="B323" t="e">
            <v>#REF!</v>
          </cell>
          <cell r="C323" t="str">
            <v>город Иркутск</v>
          </cell>
          <cell r="D323">
            <v>0</v>
          </cell>
          <cell r="E323" t="str">
            <v>г. Иркутск, Мира ул., д. 62</v>
          </cell>
          <cell r="F323">
            <v>0</v>
          </cell>
          <cell r="G323">
            <v>2023</v>
          </cell>
          <cell r="AK323">
            <v>44613</v>
          </cell>
        </row>
        <row r="324">
          <cell r="A324">
            <v>35660</v>
          </cell>
          <cell r="B324" t="e">
            <v>#REF!</v>
          </cell>
          <cell r="C324" t="str">
            <v>город Иркутск</v>
          </cell>
          <cell r="D324">
            <v>0</v>
          </cell>
          <cell r="E324" t="str">
            <v>г. Иркутск, Мира ул., д. 82</v>
          </cell>
          <cell r="F324">
            <v>0</v>
          </cell>
          <cell r="G324">
            <v>2023</v>
          </cell>
          <cell r="AK324">
            <v>44613</v>
          </cell>
        </row>
        <row r="325">
          <cell r="A325">
            <v>35742</v>
          </cell>
          <cell r="B325" t="e">
            <v>#REF!</v>
          </cell>
          <cell r="C325" t="str">
            <v>город Иркутск</v>
          </cell>
          <cell r="D325">
            <v>0</v>
          </cell>
          <cell r="E325" t="str">
            <v>г. Иркутск, Мухиной ул., д. 44</v>
          </cell>
          <cell r="F325">
            <v>0</v>
          </cell>
          <cell r="G325">
            <v>2023</v>
          </cell>
          <cell r="AK325">
            <v>44613</v>
          </cell>
        </row>
        <row r="326">
          <cell r="A326">
            <v>35748</v>
          </cell>
          <cell r="B326" t="e">
            <v>#REF!</v>
          </cell>
          <cell r="C326" t="str">
            <v>город Иркутск</v>
          </cell>
          <cell r="D326">
            <v>0</v>
          </cell>
          <cell r="E326" t="str">
            <v>г. Иркутск, Мухиной ул., д. 56</v>
          </cell>
          <cell r="F326">
            <v>0</v>
          </cell>
          <cell r="G326">
            <v>2023</v>
          </cell>
          <cell r="AK326">
            <v>44613</v>
          </cell>
        </row>
        <row r="327">
          <cell r="A327">
            <v>35902</v>
          </cell>
          <cell r="B327" t="e">
            <v>#REF!</v>
          </cell>
          <cell r="C327" t="str">
            <v>город Иркутск</v>
          </cell>
          <cell r="D327">
            <v>0</v>
          </cell>
          <cell r="E327" t="str">
            <v>г. Иркутск, Панфилова ул., д. 7</v>
          </cell>
          <cell r="F327">
            <v>0</v>
          </cell>
          <cell r="G327">
            <v>2023</v>
          </cell>
          <cell r="AK327">
            <v>44613</v>
          </cell>
        </row>
        <row r="328">
          <cell r="A328">
            <v>36134</v>
          </cell>
          <cell r="B328" t="e">
            <v>#REF!</v>
          </cell>
          <cell r="C328" t="str">
            <v>город Иркутск</v>
          </cell>
          <cell r="D328">
            <v>0</v>
          </cell>
          <cell r="E328" t="str">
            <v>г. Иркутск, Пржевальского ул., д. 36</v>
          </cell>
          <cell r="F328">
            <v>0</v>
          </cell>
          <cell r="G328">
            <v>2023</v>
          </cell>
          <cell r="AK328">
            <v>44613</v>
          </cell>
        </row>
        <row r="329">
          <cell r="A329">
            <v>36403</v>
          </cell>
          <cell r="B329" t="e">
            <v>#REF!</v>
          </cell>
          <cell r="C329" t="str">
            <v>город Иркутск</v>
          </cell>
          <cell r="D329">
            <v>0</v>
          </cell>
          <cell r="E329" t="str">
            <v>г. Иркутск, Розы Люксембург ул., д. 315</v>
          </cell>
          <cell r="F329">
            <v>0</v>
          </cell>
          <cell r="G329">
            <v>2023</v>
          </cell>
          <cell r="AK329">
            <v>44613</v>
          </cell>
        </row>
        <row r="330">
          <cell r="A330">
            <v>36407</v>
          </cell>
          <cell r="B330" t="e">
            <v>#REF!</v>
          </cell>
          <cell r="C330" t="str">
            <v>город Иркутск</v>
          </cell>
          <cell r="D330">
            <v>0</v>
          </cell>
          <cell r="E330" t="str">
            <v>г. Иркутск, Розы Люксембург ул., д. 325</v>
          </cell>
          <cell r="F330">
            <v>0</v>
          </cell>
          <cell r="G330">
            <v>2023</v>
          </cell>
          <cell r="AK330">
            <v>44613</v>
          </cell>
        </row>
        <row r="331">
          <cell r="A331">
            <v>36410</v>
          </cell>
          <cell r="B331" t="e">
            <v>#REF!</v>
          </cell>
          <cell r="C331" t="str">
            <v>город Иркутск</v>
          </cell>
          <cell r="D331">
            <v>0</v>
          </cell>
          <cell r="E331" t="str">
            <v>г. Иркутск, Розы Люксембург ул., д. 329</v>
          </cell>
          <cell r="F331">
            <v>0</v>
          </cell>
          <cell r="G331">
            <v>2023</v>
          </cell>
          <cell r="AK331">
            <v>44613</v>
          </cell>
        </row>
        <row r="332">
          <cell r="A332">
            <v>32416</v>
          </cell>
          <cell r="B332" t="e">
            <v>#REF!</v>
          </cell>
          <cell r="C332" t="str">
            <v>город Иркутск</v>
          </cell>
          <cell r="D332">
            <v>0</v>
          </cell>
          <cell r="E332" t="str">
            <v>г. Иркутск, Рябикова б-р., д. 18</v>
          </cell>
          <cell r="F332">
            <v>0</v>
          </cell>
          <cell r="G332">
            <v>2023</v>
          </cell>
          <cell r="AK332">
            <v>44613</v>
          </cell>
        </row>
        <row r="333">
          <cell r="A333">
            <v>32419</v>
          </cell>
          <cell r="B333" t="e">
            <v>#REF!</v>
          </cell>
          <cell r="C333" t="str">
            <v>город Иркутск</v>
          </cell>
          <cell r="D333">
            <v>0</v>
          </cell>
          <cell r="E333" t="str">
            <v>г. Иркутск, Рябикова б-р., д. 19</v>
          </cell>
          <cell r="F333">
            <v>0</v>
          </cell>
          <cell r="G333">
            <v>2023</v>
          </cell>
          <cell r="AK333">
            <v>44613</v>
          </cell>
        </row>
        <row r="334">
          <cell r="A334">
            <v>32425</v>
          </cell>
          <cell r="B334" t="e">
            <v>#REF!</v>
          </cell>
          <cell r="C334" t="str">
            <v>город Иркутск</v>
          </cell>
          <cell r="D334">
            <v>0</v>
          </cell>
          <cell r="E334" t="str">
            <v>г. Иркутск, Рябикова б-р., д. 22</v>
          </cell>
          <cell r="F334">
            <v>0</v>
          </cell>
          <cell r="G334">
            <v>2023</v>
          </cell>
          <cell r="AK334">
            <v>44613</v>
          </cell>
        </row>
        <row r="335">
          <cell r="A335">
            <v>32380</v>
          </cell>
          <cell r="B335" t="e">
            <v>#REF!</v>
          </cell>
          <cell r="C335" t="str">
            <v>город Иркутск</v>
          </cell>
          <cell r="D335">
            <v>0</v>
          </cell>
          <cell r="E335" t="str">
            <v>г. Иркутск, Рябикова б-р., д. 2</v>
          </cell>
          <cell r="F335">
            <v>0</v>
          </cell>
          <cell r="G335">
            <v>2023</v>
          </cell>
          <cell r="AK335">
            <v>44613</v>
          </cell>
        </row>
        <row r="336">
          <cell r="A336">
            <v>32430</v>
          </cell>
          <cell r="B336" t="e">
            <v>#REF!</v>
          </cell>
          <cell r="C336" t="str">
            <v>город Иркутск</v>
          </cell>
          <cell r="D336">
            <v>0</v>
          </cell>
          <cell r="E336" t="str">
            <v>г. Иркутск, Рябикова б-р., д. 26</v>
          </cell>
          <cell r="F336">
            <v>0</v>
          </cell>
          <cell r="G336">
            <v>2023</v>
          </cell>
          <cell r="AK336">
            <v>44613</v>
          </cell>
        </row>
        <row r="337">
          <cell r="A337">
            <v>32470</v>
          </cell>
          <cell r="B337" t="e">
            <v>#REF!</v>
          </cell>
          <cell r="C337" t="str">
            <v>город Иркутск</v>
          </cell>
          <cell r="D337">
            <v>0</v>
          </cell>
          <cell r="E337" t="str">
            <v>г. Иркутск, Рябикова б-р., д. 59</v>
          </cell>
          <cell r="F337">
            <v>0</v>
          </cell>
          <cell r="G337">
            <v>2023</v>
          </cell>
          <cell r="AK337">
            <v>44613</v>
          </cell>
        </row>
        <row r="338">
          <cell r="A338">
            <v>36928</v>
          </cell>
          <cell r="B338" t="e">
            <v>#REF!</v>
          </cell>
          <cell r="C338" t="str">
            <v>город Иркутск</v>
          </cell>
          <cell r="D338">
            <v>0</v>
          </cell>
          <cell r="E338" t="str">
            <v>г. Иркутск, Украинская ул., д. 17</v>
          </cell>
          <cell r="F338">
            <v>0</v>
          </cell>
          <cell r="G338">
            <v>2023</v>
          </cell>
          <cell r="AK338">
            <v>44613</v>
          </cell>
        </row>
        <row r="339">
          <cell r="A339">
            <v>43312</v>
          </cell>
          <cell r="B339" t="e">
            <v>#REF!</v>
          </cell>
          <cell r="C339" t="str">
            <v>Слюдянское муниципальное образование</v>
          </cell>
          <cell r="D339">
            <v>0</v>
          </cell>
          <cell r="E339" t="str">
            <v>г. Слюдянка, 40 лет Октября ул., д. 25</v>
          </cell>
          <cell r="F339">
            <v>0</v>
          </cell>
          <cell r="G339">
            <v>2023</v>
          </cell>
          <cell r="AK339">
            <v>44613</v>
          </cell>
        </row>
        <row r="340">
          <cell r="A340">
            <v>43381</v>
          </cell>
          <cell r="B340" t="e">
            <v>#REF!</v>
          </cell>
          <cell r="C340" t="str">
            <v>Слюдянское муниципальное образование</v>
          </cell>
          <cell r="D340">
            <v>0</v>
          </cell>
          <cell r="E340" t="str">
            <v>г. Слюдянка, Железнодорожная ул., д. 17</v>
          </cell>
          <cell r="F340">
            <v>0</v>
          </cell>
          <cell r="G340">
            <v>2023</v>
          </cell>
          <cell r="AK340">
            <v>44613</v>
          </cell>
        </row>
        <row r="341">
          <cell r="A341">
            <v>43416</v>
          </cell>
          <cell r="B341" t="e">
            <v>#REF!</v>
          </cell>
          <cell r="C341" t="str">
            <v>Слюдянское муниципальное образование</v>
          </cell>
          <cell r="D341">
            <v>0</v>
          </cell>
          <cell r="E341" t="str">
            <v>г. Слюдянка, Ленина ул., д. 10</v>
          </cell>
          <cell r="F341">
            <v>0</v>
          </cell>
          <cell r="G341">
            <v>2023</v>
          </cell>
          <cell r="AK341">
            <v>44613</v>
          </cell>
        </row>
        <row r="342">
          <cell r="A342">
            <v>43419</v>
          </cell>
          <cell r="B342" t="e">
            <v>#REF!</v>
          </cell>
          <cell r="C342" t="str">
            <v>Слюдянское муниципальное образование</v>
          </cell>
          <cell r="D342">
            <v>0</v>
          </cell>
          <cell r="E342" t="str">
            <v>г. Слюдянка, Ленина ул., д. 16</v>
          </cell>
          <cell r="F342">
            <v>0</v>
          </cell>
          <cell r="G342">
            <v>2023</v>
          </cell>
          <cell r="AK342">
            <v>44613</v>
          </cell>
        </row>
        <row r="343">
          <cell r="A343">
            <v>43519</v>
          </cell>
          <cell r="B343" t="e">
            <v>#REF!</v>
          </cell>
          <cell r="C343" t="str">
            <v>Слюдянское муниципальное образование</v>
          </cell>
          <cell r="D343">
            <v>0</v>
          </cell>
          <cell r="E343" t="str">
            <v>г. Слюдянка, Советская ул., д. 43</v>
          </cell>
          <cell r="F343">
            <v>0</v>
          </cell>
          <cell r="G343">
            <v>2023</v>
          </cell>
          <cell r="AK343">
            <v>44613</v>
          </cell>
        </row>
        <row r="344">
          <cell r="A344">
            <v>46734</v>
          </cell>
          <cell r="B344" t="e">
            <v>#REF!</v>
          </cell>
          <cell r="C344" t="str">
            <v>Слюдянское муниципальное образование</v>
          </cell>
          <cell r="D344">
            <v>0</v>
          </cell>
          <cell r="E344" t="str">
            <v>г. Слюдянка, ул. Ленинградская, д. 2А</v>
          </cell>
          <cell r="F344">
            <v>0</v>
          </cell>
          <cell r="G344">
            <v>2023</v>
          </cell>
          <cell r="AK344">
            <v>44613</v>
          </cell>
        </row>
        <row r="345">
          <cell r="A345">
            <v>39332</v>
          </cell>
          <cell r="B345" t="e">
            <v>#REF!</v>
          </cell>
          <cell r="C345" t="str">
            <v>Муниципальное образование "город Черемхово"</v>
          </cell>
          <cell r="D345">
            <v>0</v>
          </cell>
          <cell r="E345" t="str">
            <v>г. Черемхово, Шевченко ул., д. 75</v>
          </cell>
          <cell r="F345">
            <v>0</v>
          </cell>
          <cell r="G345">
            <v>2023</v>
          </cell>
          <cell r="AK345">
            <v>44613</v>
          </cell>
        </row>
        <row r="346">
          <cell r="A346">
            <v>39334</v>
          </cell>
          <cell r="B346" t="e">
            <v>#REF!</v>
          </cell>
          <cell r="C346" t="str">
            <v>Муниципальное образование "город Черемхово"</v>
          </cell>
          <cell r="D346">
            <v>0</v>
          </cell>
          <cell r="E346" t="str">
            <v>г. Черемхово, Шевченко ул., д. 77</v>
          </cell>
          <cell r="F346">
            <v>0</v>
          </cell>
          <cell r="G346">
            <v>2023</v>
          </cell>
          <cell r="AK346">
            <v>44613</v>
          </cell>
        </row>
        <row r="347">
          <cell r="A347">
            <v>45054</v>
          </cell>
          <cell r="B347" t="e">
            <v>#REF!</v>
          </cell>
          <cell r="C347" t="str">
            <v>Шелеховский муниципальный район</v>
          </cell>
          <cell r="D347">
            <v>0</v>
          </cell>
          <cell r="E347" t="str">
            <v>г. Шелехов, 8-й кв-л., д. 8</v>
          </cell>
          <cell r="F347">
            <v>0</v>
          </cell>
          <cell r="G347">
            <v>2023</v>
          </cell>
          <cell r="AK347">
            <v>44613</v>
          </cell>
        </row>
        <row r="348">
          <cell r="A348">
            <v>41199</v>
          </cell>
          <cell r="B348" t="e">
            <v>#REF!</v>
          </cell>
          <cell r="C348" t="str">
            <v>МО города Бодайбо и района</v>
          </cell>
          <cell r="D348">
            <v>0</v>
          </cell>
          <cell r="E348" t="str">
            <v>п. Кропоткин, Гагарина ул., д. 19</v>
          </cell>
          <cell r="F348">
            <v>0</v>
          </cell>
          <cell r="G348">
            <v>2023</v>
          </cell>
          <cell r="AK348">
            <v>44613</v>
          </cell>
        </row>
        <row r="349">
          <cell r="A349">
            <v>41200</v>
          </cell>
          <cell r="B349" t="e">
            <v>#REF!</v>
          </cell>
          <cell r="C349" t="str">
            <v>МО города Бодайбо и района</v>
          </cell>
          <cell r="D349">
            <v>0</v>
          </cell>
          <cell r="E349" t="str">
            <v>п. Кропоткин, Гагарина ул., д. 20</v>
          </cell>
          <cell r="F349">
            <v>0</v>
          </cell>
          <cell r="G349">
            <v>2023</v>
          </cell>
          <cell r="AK349">
            <v>44613</v>
          </cell>
        </row>
        <row r="350">
          <cell r="A350">
            <v>41221</v>
          </cell>
          <cell r="B350" t="e">
            <v>#REF!</v>
          </cell>
          <cell r="C350" t="str">
            <v>МО города Бодайбо и района</v>
          </cell>
          <cell r="D350">
            <v>0</v>
          </cell>
          <cell r="E350" t="str">
            <v>п. Кропоткин, Заречная ул., д. 22</v>
          </cell>
          <cell r="F350">
            <v>0</v>
          </cell>
          <cell r="G350">
            <v>2023</v>
          </cell>
          <cell r="AK350">
            <v>44613</v>
          </cell>
        </row>
        <row r="351">
          <cell r="A351">
            <v>41222</v>
          </cell>
          <cell r="B351" t="e">
            <v>#REF!</v>
          </cell>
          <cell r="C351" t="str">
            <v>МО города Бодайбо и района</v>
          </cell>
          <cell r="D351">
            <v>0</v>
          </cell>
          <cell r="E351" t="str">
            <v>п. Кропоткин, Заречная ул., д. 24</v>
          </cell>
          <cell r="F351">
            <v>0</v>
          </cell>
          <cell r="G351">
            <v>2023</v>
          </cell>
          <cell r="AK351">
            <v>44613</v>
          </cell>
        </row>
        <row r="352">
          <cell r="A352">
            <v>41204</v>
          </cell>
          <cell r="B352" t="e">
            <v>#REF!</v>
          </cell>
          <cell r="C352" t="str">
            <v>МО города Бодайбо и района</v>
          </cell>
          <cell r="D352">
            <v>0</v>
          </cell>
          <cell r="E352" t="str">
            <v>п. Кропоткин, Заречная ул., д. 3</v>
          </cell>
          <cell r="F352">
            <v>0</v>
          </cell>
          <cell r="G352">
            <v>2023</v>
          </cell>
          <cell r="AK352">
            <v>44613</v>
          </cell>
        </row>
        <row r="353">
          <cell r="A353">
            <v>41207</v>
          </cell>
          <cell r="B353" t="e">
            <v>#REF!</v>
          </cell>
          <cell r="C353" t="str">
            <v>МО города Бодайбо и района</v>
          </cell>
          <cell r="D353">
            <v>0</v>
          </cell>
          <cell r="E353" t="str">
            <v>п. Кропоткин, Заречная ул., д. 6</v>
          </cell>
          <cell r="F353">
            <v>0</v>
          </cell>
          <cell r="G353">
            <v>2023</v>
          </cell>
          <cell r="AK353">
            <v>44613</v>
          </cell>
        </row>
        <row r="354">
          <cell r="A354">
            <v>41224</v>
          </cell>
          <cell r="B354" t="e">
            <v>#REF!</v>
          </cell>
          <cell r="C354" t="str">
            <v>МО города Бодайбо и района</v>
          </cell>
          <cell r="D354">
            <v>0</v>
          </cell>
          <cell r="E354" t="str">
            <v>п. Кропоткин, Пушкина ул., д. 27</v>
          </cell>
          <cell r="F354">
            <v>0</v>
          </cell>
          <cell r="G354">
            <v>2023</v>
          </cell>
          <cell r="AK354">
            <v>44613</v>
          </cell>
        </row>
        <row r="355">
          <cell r="A355">
            <v>41225</v>
          </cell>
          <cell r="B355" t="e">
            <v>#REF!</v>
          </cell>
          <cell r="C355" t="str">
            <v>МО города Бодайбо и района</v>
          </cell>
          <cell r="D355">
            <v>0</v>
          </cell>
          <cell r="E355" t="str">
            <v>п. Кропоткин, Пушкина ул., д. 29</v>
          </cell>
          <cell r="F355">
            <v>0</v>
          </cell>
          <cell r="G355">
            <v>2023</v>
          </cell>
          <cell r="AK355">
            <v>44613</v>
          </cell>
        </row>
        <row r="356">
          <cell r="A356">
            <v>41228</v>
          </cell>
          <cell r="B356" t="e">
            <v>#REF!</v>
          </cell>
          <cell r="C356" t="str">
            <v>МО города Бодайбо и района</v>
          </cell>
          <cell r="D356">
            <v>0</v>
          </cell>
          <cell r="E356" t="str">
            <v>п. Кропоткин, Чехова ул., д. 27</v>
          </cell>
          <cell r="F356">
            <v>0</v>
          </cell>
          <cell r="G356">
            <v>2023</v>
          </cell>
          <cell r="AK356">
            <v>44613</v>
          </cell>
        </row>
        <row r="357">
          <cell r="A357">
            <v>42114</v>
          </cell>
          <cell r="B357" t="e">
            <v>#REF!</v>
          </cell>
          <cell r="C357" t="str">
            <v>Муниципальное образование Киренский район</v>
          </cell>
          <cell r="D357">
            <v>0</v>
          </cell>
          <cell r="E357" t="str">
            <v>рп. Алексеевск, Молодёжный кв-л., д. 4</v>
          </cell>
          <cell r="F357">
            <v>0</v>
          </cell>
          <cell r="G357">
            <v>2023</v>
          </cell>
          <cell r="AK357">
            <v>44613</v>
          </cell>
        </row>
        <row r="358">
          <cell r="A358">
            <v>42136</v>
          </cell>
          <cell r="B358" t="e">
            <v>#REF!</v>
          </cell>
          <cell r="C358" t="str">
            <v>Муниципальное образование Киренский район</v>
          </cell>
          <cell r="D358">
            <v>0</v>
          </cell>
          <cell r="E358" t="str">
            <v>рп. Алексеевск, Чапаева ул., д. 42А</v>
          </cell>
          <cell r="F358">
            <v>0</v>
          </cell>
          <cell r="G358">
            <v>2023</v>
          </cell>
          <cell r="AK358">
            <v>44613</v>
          </cell>
        </row>
        <row r="359">
          <cell r="A359">
            <v>41685</v>
          </cell>
          <cell r="B359" t="e">
            <v>#REF!</v>
          </cell>
          <cell r="C359" t="str">
            <v>Иркутский муниципальный район</v>
          </cell>
          <cell r="D359">
            <v>0</v>
          </cell>
          <cell r="E359" t="str">
            <v>рп. Маркова, д. 26</v>
          </cell>
          <cell r="F359">
            <v>0</v>
          </cell>
          <cell r="G359">
            <v>2023</v>
          </cell>
          <cell r="AK359">
            <v>44613</v>
          </cell>
        </row>
        <row r="360">
          <cell r="A360">
            <v>41804</v>
          </cell>
          <cell r="B360" t="e">
            <v>#REF!</v>
          </cell>
          <cell r="C360" t="str">
            <v>Иркутский муниципальный район</v>
          </cell>
          <cell r="D360">
            <v>0</v>
          </cell>
          <cell r="E360" t="str">
            <v>с. Хомутово, Некрасова ул., д. 3</v>
          </cell>
          <cell r="F360">
            <v>0</v>
          </cell>
          <cell r="G360">
            <v>2023</v>
          </cell>
          <cell r="AK360">
            <v>44613</v>
          </cell>
        </row>
        <row r="361">
          <cell r="A361">
            <v>32158</v>
          </cell>
          <cell r="B361" t="e">
            <v>#REF!</v>
          </cell>
          <cell r="C361" t="str">
            <v>Зиминское городское муниципальное образование</v>
          </cell>
          <cell r="D361">
            <v>0</v>
          </cell>
          <cell r="E361" t="str">
            <v>г. Зима, Ангарский мкр., д. 10А</v>
          </cell>
          <cell r="F361">
            <v>0</v>
          </cell>
          <cell r="G361">
            <v>2023</v>
          </cell>
          <cell r="AK361">
            <v>44638</v>
          </cell>
        </row>
        <row r="362">
          <cell r="A362">
            <v>43298</v>
          </cell>
          <cell r="B362">
            <v>0</v>
          </cell>
          <cell r="C362" t="str">
            <v>Слюдянское муниципальное образование</v>
          </cell>
          <cell r="D362">
            <v>0</v>
          </cell>
          <cell r="E362" t="str">
            <v>г. Слюдянка, Волгоградский пер., д. 4</v>
          </cell>
          <cell r="F362">
            <v>0</v>
          </cell>
          <cell r="G362">
            <v>2023</v>
          </cell>
          <cell r="AK362">
            <v>44638</v>
          </cell>
        </row>
        <row r="363">
          <cell r="A363">
            <v>45051</v>
          </cell>
          <cell r="B363">
            <v>0</v>
          </cell>
          <cell r="C363" t="str">
            <v>Шелеховский муниципальный район</v>
          </cell>
          <cell r="D363">
            <v>0</v>
          </cell>
          <cell r="E363" t="str">
            <v>г. Шелехов, 8-й кв-л., д. 5</v>
          </cell>
          <cell r="F363">
            <v>0</v>
          </cell>
          <cell r="G363">
            <v>2023</v>
          </cell>
          <cell r="AK363">
            <v>44638</v>
          </cell>
        </row>
        <row r="364">
          <cell r="A364">
            <v>41303</v>
          </cell>
          <cell r="B364">
            <v>0</v>
          </cell>
          <cell r="C364" t="str">
            <v>Боханский район</v>
          </cell>
          <cell r="D364">
            <v>0</v>
          </cell>
          <cell r="E364" t="str">
            <v>п. Бохан, Циолковского ул., д. 3</v>
          </cell>
          <cell r="F364">
            <v>0</v>
          </cell>
          <cell r="G364">
            <v>2023</v>
          </cell>
          <cell r="AK364">
            <v>44638</v>
          </cell>
        </row>
        <row r="365">
          <cell r="A365">
            <v>41305</v>
          </cell>
          <cell r="B365">
            <v>0</v>
          </cell>
          <cell r="C365" t="str">
            <v>Боханский район</v>
          </cell>
          <cell r="D365">
            <v>0</v>
          </cell>
          <cell r="E365" t="str">
            <v>п. Бохан, Циолковского ул., д. 7</v>
          </cell>
          <cell r="F365">
            <v>0</v>
          </cell>
          <cell r="G365">
            <v>2023</v>
          </cell>
          <cell r="AK365">
            <v>44638</v>
          </cell>
        </row>
        <row r="366">
          <cell r="A366">
            <v>31181</v>
          </cell>
          <cell r="B366">
            <v>0</v>
          </cell>
          <cell r="C366" t="str">
            <v>Муниципальное образование города Братска</v>
          </cell>
          <cell r="D366">
            <v>0</v>
          </cell>
          <cell r="E366" t="str">
            <v>г. Братск, жилрайон Центральный, Кирова ул., д. 10Б</v>
          </cell>
          <cell r="F366">
            <v>0</v>
          </cell>
          <cell r="G366">
            <v>2023</v>
          </cell>
          <cell r="AK366">
            <v>44638</v>
          </cell>
        </row>
        <row r="367">
          <cell r="A367">
            <v>31183</v>
          </cell>
          <cell r="B367">
            <v>0</v>
          </cell>
          <cell r="C367" t="str">
            <v>Муниципальное образование города Братска</v>
          </cell>
          <cell r="D367">
            <v>0</v>
          </cell>
          <cell r="E367" t="str">
            <v>г. Братск, жилрайон Центральный, Кирова ул., д. 12</v>
          </cell>
          <cell r="F367">
            <v>0</v>
          </cell>
          <cell r="G367">
            <v>2023</v>
          </cell>
          <cell r="AK367">
            <v>44638</v>
          </cell>
        </row>
        <row r="368">
          <cell r="A368">
            <v>31173</v>
          </cell>
          <cell r="B368">
            <v>0</v>
          </cell>
          <cell r="C368" t="str">
            <v>Муниципальное образование города Братска</v>
          </cell>
          <cell r="D368">
            <v>0</v>
          </cell>
          <cell r="E368" t="str">
            <v>г. Братск, жилрайон Центральный, Кирова ул., д. 5</v>
          </cell>
          <cell r="F368">
            <v>0</v>
          </cell>
          <cell r="G368">
            <v>2023</v>
          </cell>
          <cell r="AK368">
            <v>44638</v>
          </cell>
        </row>
        <row r="369">
          <cell r="A369">
            <v>31178</v>
          </cell>
          <cell r="B369">
            <v>0</v>
          </cell>
          <cell r="C369" t="str">
            <v>Муниципальное образование города Братска</v>
          </cell>
          <cell r="D369">
            <v>0</v>
          </cell>
          <cell r="E369" t="str">
            <v>г. Братск, жилрайон Центральный, Кирова ул., д. 8Б</v>
          </cell>
          <cell r="F369">
            <v>0</v>
          </cell>
          <cell r="G369">
            <v>2023</v>
          </cell>
          <cell r="AK369">
            <v>44638</v>
          </cell>
        </row>
        <row r="370">
          <cell r="A370">
            <v>31220</v>
          </cell>
          <cell r="B370">
            <v>0</v>
          </cell>
          <cell r="C370" t="str">
            <v>Муниципальное образование города Братска</v>
          </cell>
          <cell r="D370">
            <v>0</v>
          </cell>
          <cell r="E370" t="str">
            <v>г. Братск, жилрайон Центральный, Комсомольская ул., д. 24</v>
          </cell>
          <cell r="F370">
            <v>0</v>
          </cell>
          <cell r="G370">
            <v>2023</v>
          </cell>
          <cell r="AK370">
            <v>44638</v>
          </cell>
        </row>
        <row r="371">
          <cell r="A371">
            <v>31236</v>
          </cell>
          <cell r="B371">
            <v>0</v>
          </cell>
          <cell r="C371" t="str">
            <v>Муниципальное образование города Братска</v>
          </cell>
          <cell r="D371">
            <v>0</v>
          </cell>
          <cell r="E371" t="str">
            <v>г. Братск, жилрайон Центральный, Комсомольская ул., д. 36А</v>
          </cell>
          <cell r="F371">
            <v>0</v>
          </cell>
          <cell r="G371">
            <v>2023</v>
          </cell>
          <cell r="AK371">
            <v>44638</v>
          </cell>
        </row>
        <row r="372">
          <cell r="A372">
            <v>31454</v>
          </cell>
          <cell r="B372">
            <v>0</v>
          </cell>
          <cell r="C372" t="str">
            <v>Муниципальное образование города Братска</v>
          </cell>
          <cell r="D372">
            <v>0</v>
          </cell>
          <cell r="E372" t="str">
            <v>г. Братск, жилрайон Центральный, Мира ул., д. 25</v>
          </cell>
          <cell r="F372">
            <v>0</v>
          </cell>
          <cell r="G372">
            <v>2023</v>
          </cell>
          <cell r="AK372">
            <v>44638</v>
          </cell>
        </row>
        <row r="373">
          <cell r="A373">
            <v>31458</v>
          </cell>
          <cell r="B373">
            <v>0</v>
          </cell>
          <cell r="C373" t="str">
            <v>Муниципальное образование города Братска</v>
          </cell>
          <cell r="D373">
            <v>0</v>
          </cell>
          <cell r="E373" t="str">
            <v>г. Братск, жилрайон Центральный, Мира ул., д. 29А</v>
          </cell>
          <cell r="F373">
            <v>0</v>
          </cell>
          <cell r="G373">
            <v>2023</v>
          </cell>
          <cell r="AK373">
            <v>44638</v>
          </cell>
        </row>
        <row r="374">
          <cell r="A374">
            <v>31468</v>
          </cell>
          <cell r="B374">
            <v>0</v>
          </cell>
          <cell r="C374" t="str">
            <v>Муниципальное образование города Братска</v>
          </cell>
          <cell r="D374">
            <v>0</v>
          </cell>
          <cell r="E374" t="str">
            <v>г. Братск, жилрайон Центральный, Мира ул., д. 39</v>
          </cell>
          <cell r="F374">
            <v>0</v>
          </cell>
          <cell r="G374">
            <v>2023</v>
          </cell>
          <cell r="AK374">
            <v>44638</v>
          </cell>
        </row>
        <row r="375">
          <cell r="A375">
            <v>31482</v>
          </cell>
          <cell r="B375">
            <v>0</v>
          </cell>
          <cell r="C375" t="str">
            <v>Муниципальное образование города Братска</v>
          </cell>
          <cell r="D375">
            <v>0</v>
          </cell>
          <cell r="E375" t="str">
            <v>г. Братск, жилрайон Центральный, Мира ул., д. 51</v>
          </cell>
          <cell r="F375">
            <v>0</v>
          </cell>
          <cell r="G375">
            <v>2023</v>
          </cell>
          <cell r="AK375">
            <v>44638</v>
          </cell>
        </row>
        <row r="376">
          <cell r="A376">
            <v>31486</v>
          </cell>
          <cell r="B376">
            <v>0</v>
          </cell>
          <cell r="C376" t="str">
            <v>Муниципальное образование города Братска</v>
          </cell>
          <cell r="D376">
            <v>0</v>
          </cell>
          <cell r="E376" t="str">
            <v>г. Братск, жилрайон Центральный, Мира ул., д. 55</v>
          </cell>
          <cell r="F376">
            <v>0</v>
          </cell>
          <cell r="G376">
            <v>2023</v>
          </cell>
          <cell r="AK376">
            <v>44638</v>
          </cell>
        </row>
        <row r="377">
          <cell r="A377">
            <v>31492</v>
          </cell>
          <cell r="B377">
            <v>0</v>
          </cell>
          <cell r="C377" t="str">
            <v>Муниципальное образование города Братска</v>
          </cell>
          <cell r="D377">
            <v>0</v>
          </cell>
          <cell r="E377" t="str">
            <v>г. Братск, жилрайон Центральный, Мира ул., д. 61</v>
          </cell>
          <cell r="F377">
            <v>0</v>
          </cell>
          <cell r="G377">
            <v>2023</v>
          </cell>
          <cell r="AK377">
            <v>44638</v>
          </cell>
        </row>
        <row r="378">
          <cell r="A378">
            <v>31600</v>
          </cell>
          <cell r="B378">
            <v>0</v>
          </cell>
          <cell r="C378" t="str">
            <v>Муниципальное образование города Братска</v>
          </cell>
          <cell r="D378">
            <v>0</v>
          </cell>
          <cell r="E378" t="str">
            <v>г. Братск, жилрайон Центральный, Обручева ул., д. 1</v>
          </cell>
          <cell r="F378">
            <v>0</v>
          </cell>
          <cell r="G378">
            <v>2023</v>
          </cell>
          <cell r="AK378">
            <v>44638</v>
          </cell>
        </row>
        <row r="379">
          <cell r="A379">
            <v>31621</v>
          </cell>
          <cell r="B379">
            <v>0</v>
          </cell>
          <cell r="C379" t="str">
            <v>Муниципальное образование города Братска</v>
          </cell>
          <cell r="D379">
            <v>0</v>
          </cell>
          <cell r="E379" t="str">
            <v>г. Братск, жилрайон Центральный, Обручева ул., д. 12А</v>
          </cell>
          <cell r="F379">
            <v>0</v>
          </cell>
          <cell r="G379">
            <v>2023</v>
          </cell>
          <cell r="AK379">
            <v>44638</v>
          </cell>
        </row>
        <row r="380">
          <cell r="A380">
            <v>31622</v>
          </cell>
          <cell r="B380">
            <v>0</v>
          </cell>
          <cell r="C380" t="str">
            <v>Муниципальное образование города Братска</v>
          </cell>
          <cell r="D380">
            <v>0</v>
          </cell>
          <cell r="E380" t="str">
            <v>г. Братск, жилрайон Центральный, Обручева ул., д. 13</v>
          </cell>
          <cell r="F380">
            <v>0</v>
          </cell>
          <cell r="G380">
            <v>2023</v>
          </cell>
          <cell r="AK380">
            <v>44638</v>
          </cell>
        </row>
        <row r="381">
          <cell r="A381">
            <v>31624</v>
          </cell>
          <cell r="B381">
            <v>0</v>
          </cell>
          <cell r="C381" t="str">
            <v>Муниципальное образование города Братска</v>
          </cell>
          <cell r="D381">
            <v>0</v>
          </cell>
          <cell r="E381" t="str">
            <v>г. Братск, жилрайон Центральный, Обручева ул., д. 14А</v>
          </cell>
          <cell r="F381">
            <v>0</v>
          </cell>
          <cell r="G381">
            <v>2023</v>
          </cell>
          <cell r="AK381">
            <v>44638</v>
          </cell>
        </row>
        <row r="382">
          <cell r="A382">
            <v>31626</v>
          </cell>
          <cell r="B382">
            <v>0</v>
          </cell>
          <cell r="C382" t="str">
            <v>Муниципальное образование города Братска</v>
          </cell>
          <cell r="D382">
            <v>0</v>
          </cell>
          <cell r="E382" t="str">
            <v>г. Братск, жилрайон Центральный, Обручева ул., д. 16</v>
          </cell>
          <cell r="F382">
            <v>0</v>
          </cell>
          <cell r="G382">
            <v>2023</v>
          </cell>
          <cell r="AK382">
            <v>44638</v>
          </cell>
        </row>
        <row r="383">
          <cell r="A383">
            <v>31651</v>
          </cell>
          <cell r="B383">
            <v>0</v>
          </cell>
          <cell r="C383" t="str">
            <v>Муниципальное образование города Братска</v>
          </cell>
          <cell r="D383">
            <v>0</v>
          </cell>
          <cell r="E383" t="str">
            <v>г. Братск, жилрайон Центральный, Обручева ул., д. 40</v>
          </cell>
          <cell r="F383">
            <v>0</v>
          </cell>
          <cell r="G383">
            <v>2023</v>
          </cell>
          <cell r="AK383">
            <v>44638</v>
          </cell>
        </row>
        <row r="384">
          <cell r="A384">
            <v>31614</v>
          </cell>
          <cell r="B384">
            <v>0</v>
          </cell>
          <cell r="C384" t="str">
            <v>Муниципальное образование города Братска</v>
          </cell>
          <cell r="D384">
            <v>0</v>
          </cell>
          <cell r="E384" t="str">
            <v>г. Братск, жилрайон Центральный, Обручева ул., д. 8А</v>
          </cell>
          <cell r="F384">
            <v>0</v>
          </cell>
          <cell r="G384">
            <v>2023</v>
          </cell>
          <cell r="AK384">
            <v>44638</v>
          </cell>
        </row>
        <row r="385">
          <cell r="A385">
            <v>31756</v>
          </cell>
          <cell r="B385">
            <v>0</v>
          </cell>
          <cell r="C385" t="str">
            <v>Муниципальное образование города Братска</v>
          </cell>
          <cell r="D385">
            <v>0</v>
          </cell>
          <cell r="E385" t="str">
            <v>г. Братск, жилрайон Центральный, Подбельского ул., д. 5А</v>
          </cell>
          <cell r="F385">
            <v>0</v>
          </cell>
          <cell r="G385">
            <v>2023</v>
          </cell>
          <cell r="AK385">
            <v>44638</v>
          </cell>
        </row>
        <row r="386">
          <cell r="A386">
            <v>31476</v>
          </cell>
          <cell r="B386">
            <v>0</v>
          </cell>
          <cell r="C386" t="str">
            <v>Муниципальное образование города Братска</v>
          </cell>
          <cell r="D386">
            <v>0</v>
          </cell>
          <cell r="E386" t="str">
            <v>г. Братск, жилрайон Центральный, ул. Мира, д. 42/20</v>
          </cell>
          <cell r="F386">
            <v>0</v>
          </cell>
          <cell r="G386">
            <v>2023</v>
          </cell>
          <cell r="AK386">
            <v>44638</v>
          </cell>
        </row>
        <row r="387">
          <cell r="A387">
            <v>31627</v>
          </cell>
          <cell r="B387">
            <v>0</v>
          </cell>
          <cell r="C387" t="str">
            <v>Муниципальное образование города Братска</v>
          </cell>
          <cell r="D387">
            <v>0</v>
          </cell>
          <cell r="E387" t="str">
            <v>г. Братск, жилрайон Центральный, ул. Обручева, д. 19/44</v>
          </cell>
          <cell r="F387">
            <v>0</v>
          </cell>
          <cell r="G387">
            <v>2023</v>
          </cell>
          <cell r="AK387">
            <v>44638</v>
          </cell>
        </row>
        <row r="388">
          <cell r="A388">
            <v>31764</v>
          </cell>
          <cell r="B388">
            <v>0</v>
          </cell>
          <cell r="C388" t="str">
            <v>Муниципальное образование города Братска</v>
          </cell>
          <cell r="D388">
            <v>0</v>
          </cell>
          <cell r="E388" t="str">
            <v>г. Братск, жилрайон Центральный, ул. Подбельского, д. 17/16</v>
          </cell>
          <cell r="F388">
            <v>0</v>
          </cell>
          <cell r="G388">
            <v>2023</v>
          </cell>
          <cell r="AK388">
            <v>44638</v>
          </cell>
        </row>
        <row r="389">
          <cell r="A389">
            <v>33939</v>
          </cell>
          <cell r="B389">
            <v>0</v>
          </cell>
          <cell r="C389" t="str">
            <v>город Иркутск</v>
          </cell>
          <cell r="D389">
            <v>0</v>
          </cell>
          <cell r="E389" t="str">
            <v>г. Иркутск, Баррикад ул., д. 54/11</v>
          </cell>
          <cell r="F389">
            <v>0</v>
          </cell>
          <cell r="G389">
            <v>2023</v>
          </cell>
          <cell r="AK389">
            <v>44638</v>
          </cell>
        </row>
        <row r="390">
          <cell r="A390">
            <v>32332</v>
          </cell>
          <cell r="B390">
            <v>0</v>
          </cell>
          <cell r="C390" t="str">
            <v>город Иркутск</v>
          </cell>
          <cell r="D390">
            <v>0</v>
          </cell>
          <cell r="E390" t="str">
            <v>г. Иркутск, Гагарина б-р., д. 4</v>
          </cell>
          <cell r="F390">
            <v>0</v>
          </cell>
          <cell r="G390">
            <v>2023</v>
          </cell>
          <cell r="AK390">
            <v>44638</v>
          </cell>
        </row>
        <row r="391">
          <cell r="A391">
            <v>34427</v>
          </cell>
          <cell r="B391">
            <v>0</v>
          </cell>
          <cell r="C391" t="str">
            <v>город Иркутск</v>
          </cell>
          <cell r="D391">
            <v>0</v>
          </cell>
          <cell r="E391" t="str">
            <v>г. Иркутск, Гончарная ул., д. 4</v>
          </cell>
          <cell r="F391">
            <v>0</v>
          </cell>
          <cell r="G391">
            <v>2023</v>
          </cell>
          <cell r="AK391">
            <v>44638</v>
          </cell>
        </row>
        <row r="392">
          <cell r="A392">
            <v>34514</v>
          </cell>
          <cell r="B392">
            <v>0</v>
          </cell>
          <cell r="C392" t="str">
            <v>город Иркутск</v>
          </cell>
          <cell r="D392">
            <v>0</v>
          </cell>
          <cell r="E392" t="str">
            <v>г. Иркутск, Декабрьских Событий ул., д. 56</v>
          </cell>
          <cell r="F392">
            <v>0</v>
          </cell>
          <cell r="G392">
            <v>2023</v>
          </cell>
          <cell r="AK392">
            <v>44638</v>
          </cell>
        </row>
        <row r="393">
          <cell r="A393">
            <v>34748</v>
          </cell>
          <cell r="B393">
            <v>0</v>
          </cell>
          <cell r="C393" t="str">
            <v>город Иркутск</v>
          </cell>
          <cell r="D393">
            <v>0</v>
          </cell>
          <cell r="E393" t="str">
            <v>г. Иркутск, Желябова ул., д. 17</v>
          </cell>
          <cell r="F393">
            <v>0</v>
          </cell>
          <cell r="G393">
            <v>2023</v>
          </cell>
          <cell r="AK393">
            <v>44638</v>
          </cell>
        </row>
        <row r="394">
          <cell r="A394">
            <v>34750</v>
          </cell>
          <cell r="B394">
            <v>0</v>
          </cell>
          <cell r="C394" t="str">
            <v>город Иркутск</v>
          </cell>
          <cell r="D394">
            <v>0</v>
          </cell>
          <cell r="E394" t="str">
            <v>г. Иркутск, Желябова ул., д. 21</v>
          </cell>
          <cell r="F394">
            <v>0</v>
          </cell>
          <cell r="G394">
            <v>2023</v>
          </cell>
          <cell r="AK394">
            <v>44638</v>
          </cell>
        </row>
        <row r="395">
          <cell r="A395">
            <v>33151</v>
          </cell>
          <cell r="B395">
            <v>0</v>
          </cell>
          <cell r="C395" t="str">
            <v>город Иркутск</v>
          </cell>
          <cell r="D395">
            <v>0</v>
          </cell>
          <cell r="E395" t="str">
            <v>г. Иркутск, Западный пер., д. 1</v>
          </cell>
          <cell r="F395">
            <v>0</v>
          </cell>
          <cell r="G395">
            <v>2023</v>
          </cell>
          <cell r="AK395">
            <v>44638</v>
          </cell>
        </row>
        <row r="396">
          <cell r="A396">
            <v>35002</v>
          </cell>
          <cell r="B396">
            <v>0</v>
          </cell>
          <cell r="C396" t="str">
            <v>город Иркутск</v>
          </cell>
          <cell r="D396">
            <v>0</v>
          </cell>
          <cell r="E396" t="str">
            <v>г. Иркутск, Каховского ул., д. 33</v>
          </cell>
          <cell r="F396">
            <v>0</v>
          </cell>
          <cell r="G396">
            <v>2023</v>
          </cell>
          <cell r="AK396">
            <v>44638</v>
          </cell>
        </row>
        <row r="397">
          <cell r="A397">
            <v>35247</v>
          </cell>
          <cell r="B397">
            <v>0</v>
          </cell>
          <cell r="C397" t="str">
            <v>город Иркутск</v>
          </cell>
          <cell r="D397">
            <v>0</v>
          </cell>
          <cell r="E397" t="str">
            <v>г. Иркутск, Лапина ул., д. 10</v>
          </cell>
          <cell r="F397">
            <v>0</v>
          </cell>
          <cell r="G397">
            <v>2023</v>
          </cell>
          <cell r="AK397">
            <v>44638</v>
          </cell>
        </row>
        <row r="398">
          <cell r="A398">
            <v>35250</v>
          </cell>
          <cell r="B398">
            <v>0</v>
          </cell>
          <cell r="C398" t="str">
            <v>город Иркутск</v>
          </cell>
          <cell r="D398">
            <v>0</v>
          </cell>
          <cell r="E398" t="str">
            <v>г. Иркутск, Лапина ул., д. 14 (ул. Дзержинского, д. 3)</v>
          </cell>
          <cell r="F398">
            <v>0</v>
          </cell>
          <cell r="G398">
            <v>2024</v>
          </cell>
          <cell r="AK398">
            <v>44638</v>
          </cell>
        </row>
        <row r="399">
          <cell r="A399">
            <v>36065</v>
          </cell>
          <cell r="B399">
            <v>0</v>
          </cell>
          <cell r="C399" t="str">
            <v>город Иркутск</v>
          </cell>
          <cell r="D399">
            <v>0</v>
          </cell>
          <cell r="E399" t="str">
            <v>г. Иркутск, Полярная ул., д. 78</v>
          </cell>
          <cell r="F399">
            <v>0</v>
          </cell>
          <cell r="G399">
            <v>2023</v>
          </cell>
          <cell r="AK399">
            <v>44638</v>
          </cell>
        </row>
        <row r="400">
          <cell r="A400">
            <v>36068</v>
          </cell>
          <cell r="B400">
            <v>0</v>
          </cell>
          <cell r="C400" t="str">
            <v>город Иркутск</v>
          </cell>
          <cell r="D400">
            <v>0</v>
          </cell>
          <cell r="E400" t="str">
            <v>г. Иркутск, Полярная ул., д. 83</v>
          </cell>
          <cell r="F400">
            <v>0</v>
          </cell>
          <cell r="G400">
            <v>2023</v>
          </cell>
          <cell r="AK400">
            <v>44638</v>
          </cell>
        </row>
        <row r="401">
          <cell r="A401">
            <v>36205</v>
          </cell>
          <cell r="B401">
            <v>0</v>
          </cell>
          <cell r="C401" t="str">
            <v>город Иркутск</v>
          </cell>
          <cell r="D401">
            <v>0</v>
          </cell>
          <cell r="E401" t="str">
            <v>г. Иркутск, Рабочая ул., д. 12</v>
          </cell>
          <cell r="F401">
            <v>0</v>
          </cell>
          <cell r="G401">
            <v>2023</v>
          </cell>
          <cell r="AK401">
            <v>44638</v>
          </cell>
        </row>
        <row r="402">
          <cell r="A402">
            <v>32374</v>
          </cell>
          <cell r="B402">
            <v>0</v>
          </cell>
          <cell r="C402" t="str">
            <v>город Иркутск</v>
          </cell>
          <cell r="D402">
            <v>0</v>
          </cell>
          <cell r="E402" t="str">
            <v>г. Иркутск, Рябикова б-р., д. 1</v>
          </cell>
          <cell r="F402">
            <v>0</v>
          </cell>
          <cell r="G402">
            <v>2023</v>
          </cell>
          <cell r="AK402">
            <v>44638</v>
          </cell>
        </row>
        <row r="403">
          <cell r="A403">
            <v>32410</v>
          </cell>
          <cell r="B403">
            <v>0</v>
          </cell>
          <cell r="C403" t="str">
            <v>город Иркутск</v>
          </cell>
          <cell r="D403">
            <v>0</v>
          </cell>
          <cell r="E403" t="str">
            <v>г. Иркутск, Рябикова б-р., д. 15Б</v>
          </cell>
          <cell r="F403">
            <v>0</v>
          </cell>
          <cell r="G403">
            <v>2023</v>
          </cell>
          <cell r="AK403">
            <v>44638</v>
          </cell>
        </row>
        <row r="404">
          <cell r="A404">
            <v>32432</v>
          </cell>
          <cell r="B404">
            <v>0</v>
          </cell>
          <cell r="C404" t="str">
            <v>город Иркутск</v>
          </cell>
          <cell r="D404">
            <v>0</v>
          </cell>
          <cell r="E404" t="str">
            <v>г. Иркутск, Рябикова б-р., д. 28</v>
          </cell>
          <cell r="F404">
            <v>0</v>
          </cell>
          <cell r="G404">
            <v>2023</v>
          </cell>
          <cell r="AK404">
            <v>44638</v>
          </cell>
        </row>
        <row r="405">
          <cell r="A405">
            <v>36486</v>
          </cell>
          <cell r="B405">
            <v>0</v>
          </cell>
          <cell r="C405" t="str">
            <v>город Иркутск</v>
          </cell>
          <cell r="D405">
            <v>0</v>
          </cell>
          <cell r="E405" t="str">
            <v>г. Иркутск, Свердлова ул., д. 38</v>
          </cell>
          <cell r="F405">
            <v>0</v>
          </cell>
          <cell r="G405">
            <v>2023</v>
          </cell>
          <cell r="AK405">
            <v>44638</v>
          </cell>
        </row>
        <row r="406">
          <cell r="A406">
            <v>36640</v>
          </cell>
          <cell r="B406">
            <v>0</v>
          </cell>
          <cell r="C406" t="str">
            <v>город Иркутск</v>
          </cell>
          <cell r="D406">
            <v>0</v>
          </cell>
          <cell r="E406" t="str">
            <v>г. Иркутск, Советская ул., д. 121а</v>
          </cell>
          <cell r="F406">
            <v>0</v>
          </cell>
          <cell r="G406">
            <v>2023</v>
          </cell>
          <cell r="AK406">
            <v>44638</v>
          </cell>
        </row>
        <row r="407">
          <cell r="A407">
            <v>36642</v>
          </cell>
          <cell r="B407">
            <v>0</v>
          </cell>
          <cell r="C407" t="str">
            <v>город Иркутск</v>
          </cell>
          <cell r="D407">
            <v>0</v>
          </cell>
          <cell r="E407" t="str">
            <v>г. Иркутск, Советская ул., д. 123а</v>
          </cell>
          <cell r="F407">
            <v>0</v>
          </cell>
          <cell r="G407">
            <v>2023</v>
          </cell>
          <cell r="AK407">
            <v>44638</v>
          </cell>
        </row>
        <row r="408">
          <cell r="A408">
            <v>36738</v>
          </cell>
          <cell r="B408">
            <v>0</v>
          </cell>
          <cell r="C408" t="str">
            <v>город Иркутск</v>
          </cell>
          <cell r="D408">
            <v>0</v>
          </cell>
          <cell r="E408" t="str">
            <v>г. Иркутск, Степана Разина ул., д. 22</v>
          </cell>
          <cell r="F408">
            <v>0</v>
          </cell>
          <cell r="G408">
            <v>2023</v>
          </cell>
          <cell r="AK408">
            <v>44638</v>
          </cell>
        </row>
        <row r="409">
          <cell r="A409">
            <v>36740</v>
          </cell>
          <cell r="B409">
            <v>0</v>
          </cell>
          <cell r="C409" t="str">
            <v>город Иркутск</v>
          </cell>
          <cell r="D409">
            <v>0</v>
          </cell>
          <cell r="E409" t="str">
            <v>г. Иркутск, Степана Разина ул., д. 31</v>
          </cell>
          <cell r="F409">
            <v>0</v>
          </cell>
          <cell r="G409">
            <v>2023</v>
          </cell>
          <cell r="AK409">
            <v>44638</v>
          </cell>
        </row>
        <row r="410">
          <cell r="A410">
            <v>36758</v>
          </cell>
          <cell r="B410">
            <v>0</v>
          </cell>
          <cell r="C410" t="str">
            <v>город Иркутск</v>
          </cell>
          <cell r="D410">
            <v>0</v>
          </cell>
          <cell r="E410" t="str">
            <v>г. Иркутск, Сухэ-Батора ул., д. 12</v>
          </cell>
          <cell r="F410">
            <v>0</v>
          </cell>
          <cell r="G410">
            <v>2023</v>
          </cell>
          <cell r="AK410">
            <v>44638</v>
          </cell>
        </row>
        <row r="411">
          <cell r="A411">
            <v>36859</v>
          </cell>
          <cell r="B411">
            <v>0</v>
          </cell>
          <cell r="C411" t="str">
            <v>город Иркутск</v>
          </cell>
          <cell r="D411">
            <v>0</v>
          </cell>
          <cell r="E411" t="str">
            <v>г. Иркутск, Трудовая ул., д. 25</v>
          </cell>
          <cell r="F411">
            <v>0</v>
          </cell>
          <cell r="G411">
            <v>2023</v>
          </cell>
          <cell r="AK411">
            <v>44638</v>
          </cell>
        </row>
        <row r="412">
          <cell r="A412">
            <v>33646</v>
          </cell>
          <cell r="B412">
            <v>0</v>
          </cell>
          <cell r="C412" t="str">
            <v>город Иркутск</v>
          </cell>
          <cell r="D412">
            <v>0</v>
          </cell>
          <cell r="E412" t="str">
            <v>г. Иркутск, ул. Бабушкина, д. 11</v>
          </cell>
          <cell r="F412">
            <v>0</v>
          </cell>
          <cell r="G412">
            <v>2023</v>
          </cell>
          <cell r="AK412">
            <v>44638</v>
          </cell>
        </row>
        <row r="413">
          <cell r="A413">
            <v>34470</v>
          </cell>
          <cell r="B413">
            <v>0</v>
          </cell>
          <cell r="C413" t="str">
            <v>город Иркутск</v>
          </cell>
          <cell r="D413">
            <v>0</v>
          </cell>
          <cell r="E413" t="str">
            <v>г. Иркутск, ул. Грязнова, д. 15</v>
          </cell>
          <cell r="F413">
            <v>0</v>
          </cell>
          <cell r="G413">
            <v>2023</v>
          </cell>
          <cell r="AK413">
            <v>44638</v>
          </cell>
        </row>
        <row r="414">
          <cell r="A414">
            <v>54906</v>
          </cell>
          <cell r="B414">
            <v>0</v>
          </cell>
          <cell r="C414" t="str">
            <v>город Иркутск</v>
          </cell>
          <cell r="D414">
            <v>0</v>
          </cell>
          <cell r="E414" t="str">
            <v>г. Иркутск, ул. Ленина, д. 36</v>
          </cell>
          <cell r="F414">
            <v>0</v>
          </cell>
          <cell r="G414">
            <v>2023</v>
          </cell>
          <cell r="AK414">
            <v>44638</v>
          </cell>
        </row>
        <row r="415">
          <cell r="A415">
            <v>36955</v>
          </cell>
          <cell r="B415">
            <v>0</v>
          </cell>
          <cell r="C415" t="str">
            <v>город Иркутск</v>
          </cell>
          <cell r="D415">
            <v>0</v>
          </cell>
          <cell r="E415" t="str">
            <v>г. Иркутск, Франк-Каменецкого ул., д. 11</v>
          </cell>
          <cell r="F415">
            <v>0</v>
          </cell>
          <cell r="G415">
            <v>2023</v>
          </cell>
          <cell r="AK415">
            <v>44638</v>
          </cell>
        </row>
        <row r="416">
          <cell r="A416">
            <v>36989</v>
          </cell>
          <cell r="B416">
            <v>0</v>
          </cell>
          <cell r="C416" t="str">
            <v>город Иркутск</v>
          </cell>
          <cell r="D416">
            <v>0</v>
          </cell>
          <cell r="E416" t="str">
            <v>г. Иркутск, Халтурина ул., д. 15</v>
          </cell>
          <cell r="F416">
            <v>0</v>
          </cell>
          <cell r="G416">
            <v>2023</v>
          </cell>
          <cell r="AK416">
            <v>44638</v>
          </cell>
        </row>
        <row r="417">
          <cell r="A417">
            <v>37062</v>
          </cell>
          <cell r="B417">
            <v>0</v>
          </cell>
          <cell r="C417" t="str">
            <v>город Иркутск</v>
          </cell>
          <cell r="D417">
            <v>0</v>
          </cell>
          <cell r="E417" t="str">
            <v>г. Иркутск, Чкалова ул., д. 33</v>
          </cell>
          <cell r="F417">
            <v>0</v>
          </cell>
          <cell r="G417">
            <v>2023</v>
          </cell>
          <cell r="AK417">
            <v>44638</v>
          </cell>
        </row>
        <row r="418">
          <cell r="A418">
            <v>37653</v>
          </cell>
          <cell r="B418">
            <v>0</v>
          </cell>
          <cell r="C418" t="str">
            <v>Муниципальное образование - "город Тулун"</v>
          </cell>
          <cell r="D418">
            <v>0</v>
          </cell>
          <cell r="E418" t="str">
            <v>г. Тулун, Желгайская ул., д. 25</v>
          </cell>
          <cell r="F418">
            <v>0</v>
          </cell>
          <cell r="G418">
            <v>2023</v>
          </cell>
          <cell r="AK418">
            <v>44638</v>
          </cell>
        </row>
        <row r="419">
          <cell r="A419">
            <v>37752</v>
          </cell>
          <cell r="B419">
            <v>0</v>
          </cell>
          <cell r="C419" t="str">
            <v>Муниципальное образование - "город Тулун"</v>
          </cell>
          <cell r="D419">
            <v>0</v>
          </cell>
          <cell r="E419" t="str">
            <v>г. Тулун, Советская ул., д. 6А</v>
          </cell>
          <cell r="F419">
            <v>0</v>
          </cell>
          <cell r="G419">
            <v>2023</v>
          </cell>
          <cell r="AK419">
            <v>44638</v>
          </cell>
        </row>
        <row r="420">
          <cell r="A420">
            <v>46747</v>
          </cell>
          <cell r="B420">
            <v>0</v>
          </cell>
          <cell r="C420" t="str">
            <v>Муниципальное образование - "город Тулун"</v>
          </cell>
          <cell r="D420">
            <v>0</v>
          </cell>
          <cell r="E420" t="str">
            <v>г. Тулун, ул. Воскресенского, д. 11</v>
          </cell>
          <cell r="F420">
            <v>0</v>
          </cell>
          <cell r="G420">
            <v>2023</v>
          </cell>
          <cell r="AK420">
            <v>44638</v>
          </cell>
        </row>
        <row r="421">
          <cell r="A421">
            <v>38630</v>
          </cell>
          <cell r="B421">
            <v>0</v>
          </cell>
          <cell r="C421" t="str">
            <v>Муниципальное образование город Усть-Илимск</v>
          </cell>
          <cell r="D421">
            <v>0</v>
          </cell>
          <cell r="E421" t="str">
            <v>г. Усть-Илимск, Карла Маркса ул., д. 17</v>
          </cell>
          <cell r="F421">
            <v>0</v>
          </cell>
          <cell r="G421">
            <v>2023</v>
          </cell>
          <cell r="AK421">
            <v>44638</v>
          </cell>
        </row>
        <row r="422">
          <cell r="A422">
            <v>44297</v>
          </cell>
          <cell r="B422">
            <v>0</v>
          </cell>
          <cell r="C422" t="str">
            <v>Усть-Кутский муниципальный район</v>
          </cell>
          <cell r="D422">
            <v>0</v>
          </cell>
          <cell r="E422" t="str">
            <v>г. Усть-Кут, Калинина ул., д. 2</v>
          </cell>
          <cell r="F422">
            <v>0</v>
          </cell>
          <cell r="G422">
            <v>2023</v>
          </cell>
          <cell r="AK422">
            <v>44638</v>
          </cell>
        </row>
        <row r="423">
          <cell r="A423">
            <v>44300</v>
          </cell>
          <cell r="B423">
            <v>0</v>
          </cell>
          <cell r="C423" t="str">
            <v>Усть-Кутский муниципальный район</v>
          </cell>
          <cell r="D423">
            <v>0</v>
          </cell>
          <cell r="E423" t="str">
            <v>г. Усть-Кут, Калинина ул., д. 3</v>
          </cell>
          <cell r="F423">
            <v>0</v>
          </cell>
          <cell r="G423">
            <v>2023</v>
          </cell>
          <cell r="AK423">
            <v>44638</v>
          </cell>
        </row>
        <row r="424">
          <cell r="A424">
            <v>44353</v>
          </cell>
          <cell r="B424">
            <v>0</v>
          </cell>
          <cell r="C424" t="str">
            <v>Усть-Кутский муниципальный район</v>
          </cell>
          <cell r="D424">
            <v>0</v>
          </cell>
          <cell r="E424" t="str">
            <v>г. Усть-Кут, Кирова ул., д. 90</v>
          </cell>
          <cell r="F424">
            <v>0</v>
          </cell>
          <cell r="G424">
            <v>2023</v>
          </cell>
          <cell r="AK424">
            <v>44638</v>
          </cell>
        </row>
        <row r="425">
          <cell r="A425">
            <v>44501</v>
          </cell>
          <cell r="B425">
            <v>0</v>
          </cell>
          <cell r="C425" t="str">
            <v>Усть-Кутский муниципальный район</v>
          </cell>
          <cell r="D425">
            <v>0</v>
          </cell>
          <cell r="E425" t="str">
            <v>г. Усть-Кут, Речников ул., д. 27А</v>
          </cell>
          <cell r="F425">
            <v>0</v>
          </cell>
          <cell r="G425">
            <v>2023</v>
          </cell>
          <cell r="AK425">
            <v>44638</v>
          </cell>
        </row>
        <row r="426">
          <cell r="A426">
            <v>39149</v>
          </cell>
          <cell r="B426">
            <v>0</v>
          </cell>
          <cell r="C426" t="str">
            <v>Муниципальное образование "город Черемхово"</v>
          </cell>
          <cell r="D426">
            <v>0</v>
          </cell>
          <cell r="E426" t="str">
            <v>г. Черемхово, Ленина ул., д. 6</v>
          </cell>
          <cell r="F426">
            <v>0</v>
          </cell>
          <cell r="G426">
            <v>2023</v>
          </cell>
          <cell r="AK426">
            <v>44638</v>
          </cell>
        </row>
        <row r="427">
          <cell r="A427">
            <v>39150</v>
          </cell>
          <cell r="B427">
            <v>0</v>
          </cell>
          <cell r="C427" t="str">
            <v>Муниципальное образование "город Черемхово"</v>
          </cell>
          <cell r="D427">
            <v>0</v>
          </cell>
          <cell r="E427" t="str">
            <v>г. Черемхово, Ленина ул., д. 8</v>
          </cell>
          <cell r="F427">
            <v>0</v>
          </cell>
          <cell r="G427">
            <v>2023</v>
          </cell>
          <cell r="AK427">
            <v>44638</v>
          </cell>
        </row>
        <row r="428">
          <cell r="A428">
            <v>39278</v>
          </cell>
          <cell r="B428">
            <v>0</v>
          </cell>
          <cell r="C428" t="str">
            <v>Муниципальное образование "город Черемхово"</v>
          </cell>
          <cell r="D428">
            <v>0</v>
          </cell>
          <cell r="E428" t="str">
            <v>г. Черемхово, Ференца Патаки ул., д. 4</v>
          </cell>
          <cell r="F428">
            <v>0</v>
          </cell>
          <cell r="G428">
            <v>2023</v>
          </cell>
          <cell r="AK428">
            <v>44638</v>
          </cell>
        </row>
        <row r="429">
          <cell r="A429">
            <v>39285</v>
          </cell>
          <cell r="B429">
            <v>0</v>
          </cell>
          <cell r="C429" t="str">
            <v>Муниципальное образование "город Черемхово"</v>
          </cell>
          <cell r="D429">
            <v>0</v>
          </cell>
          <cell r="E429" t="str">
            <v>г. Черемхово, Чапаева ул., д. 2</v>
          </cell>
          <cell r="F429">
            <v>0</v>
          </cell>
          <cell r="G429">
            <v>2023</v>
          </cell>
          <cell r="AK429">
            <v>44638</v>
          </cell>
        </row>
        <row r="430">
          <cell r="A430">
            <v>39319</v>
          </cell>
          <cell r="B430">
            <v>0</v>
          </cell>
          <cell r="C430" t="str">
            <v>Муниципальное образование "город Черемхово"</v>
          </cell>
          <cell r="D430">
            <v>0</v>
          </cell>
          <cell r="E430" t="str">
            <v>г. Черемхово, Шевченко ул., д. 41</v>
          </cell>
          <cell r="F430">
            <v>0</v>
          </cell>
          <cell r="G430">
            <v>2023</v>
          </cell>
          <cell r="AK430">
            <v>44638</v>
          </cell>
        </row>
        <row r="431">
          <cell r="A431">
            <v>39324</v>
          </cell>
          <cell r="B431">
            <v>0</v>
          </cell>
          <cell r="C431" t="str">
            <v>Муниципальное образование "город Черемхово"</v>
          </cell>
          <cell r="D431">
            <v>0</v>
          </cell>
          <cell r="E431" t="str">
            <v>г. Черемхово, Шевченко ул., д. 62</v>
          </cell>
          <cell r="F431">
            <v>0</v>
          </cell>
          <cell r="G431">
            <v>2023</v>
          </cell>
          <cell r="AK431">
            <v>44638</v>
          </cell>
        </row>
        <row r="432">
          <cell r="A432">
            <v>42134</v>
          </cell>
          <cell r="B432">
            <v>0</v>
          </cell>
          <cell r="C432" t="str">
            <v>Муниципальное образование Киренский район</v>
          </cell>
          <cell r="D432">
            <v>0</v>
          </cell>
          <cell r="E432" t="str">
            <v>рп. Алексеевск, Озерная ул., д. 9</v>
          </cell>
          <cell r="F432">
            <v>0</v>
          </cell>
          <cell r="G432">
            <v>2023</v>
          </cell>
          <cell r="AK432">
            <v>44638</v>
          </cell>
        </row>
        <row r="433">
          <cell r="A433">
            <v>41688</v>
          </cell>
          <cell r="B433">
            <v>0</v>
          </cell>
          <cell r="C433" t="str">
            <v>Иркутский муниципальный район</v>
          </cell>
          <cell r="D433">
            <v>0</v>
          </cell>
          <cell r="E433" t="str">
            <v>рп. Маркова, д. 35</v>
          </cell>
          <cell r="F433">
            <v>0</v>
          </cell>
          <cell r="G433">
            <v>2023</v>
          </cell>
          <cell r="AK433">
            <v>44638</v>
          </cell>
        </row>
        <row r="434">
          <cell r="A434">
            <v>44120</v>
          </cell>
          <cell r="B434">
            <v>0</v>
          </cell>
          <cell r="C434" t="str">
            <v>Усольское районное муниципальное образование</v>
          </cell>
          <cell r="D434">
            <v>0</v>
          </cell>
          <cell r="E434" t="str">
            <v>рп. Тайтурка, Победы ул., д. 9</v>
          </cell>
          <cell r="F434">
            <v>0</v>
          </cell>
          <cell r="G434">
            <v>2023</v>
          </cell>
          <cell r="AK434">
            <v>44638</v>
          </cell>
        </row>
        <row r="435">
          <cell r="A435">
            <v>43943</v>
          </cell>
          <cell r="B435">
            <v>0</v>
          </cell>
          <cell r="C435" t="str">
            <v>Тулунский муниципальный район</v>
          </cell>
          <cell r="D435">
            <v>0</v>
          </cell>
          <cell r="E435" t="str">
            <v>с. Будагово, Рабочая ул., д. 18</v>
          </cell>
          <cell r="F435">
            <v>0</v>
          </cell>
          <cell r="G435">
            <v>2023</v>
          </cell>
          <cell r="AK435">
            <v>44638</v>
          </cell>
        </row>
        <row r="436">
          <cell r="A436">
            <v>41784</v>
          </cell>
          <cell r="B436">
            <v>0</v>
          </cell>
          <cell r="C436" t="str">
            <v>Иркутский муниципальный район</v>
          </cell>
          <cell r="D436">
            <v>0</v>
          </cell>
          <cell r="E436" t="str">
            <v>с. Урик, Братьев Ченских ул., д. 2</v>
          </cell>
          <cell r="F436">
            <v>0</v>
          </cell>
          <cell r="G436">
            <v>2023</v>
          </cell>
          <cell r="AK436">
            <v>44638</v>
          </cell>
        </row>
        <row r="437">
          <cell r="A437">
            <v>44669</v>
          </cell>
          <cell r="B437">
            <v>0</v>
          </cell>
          <cell r="C437" t="str">
            <v>Усть-Кутский муниципальный район</v>
          </cell>
          <cell r="D437">
            <v>0</v>
          </cell>
          <cell r="E437" t="str">
            <v>р.п. Янталь, ул.Энтузиастов, д.8</v>
          </cell>
          <cell r="F437">
            <v>0</v>
          </cell>
          <cell r="G437">
            <v>2023</v>
          </cell>
          <cell r="AK437">
            <v>44638</v>
          </cell>
        </row>
        <row r="438">
          <cell r="A438">
            <v>44653</v>
          </cell>
          <cell r="B438">
            <v>0</v>
          </cell>
          <cell r="C438" t="str">
            <v>Усть-Кутский муниципальный район</v>
          </cell>
          <cell r="D438">
            <v>0</v>
          </cell>
          <cell r="E438" t="str">
            <v>р.п. Янталь, ул.Киевская, д.10</v>
          </cell>
          <cell r="F438">
            <v>0</v>
          </cell>
          <cell r="G438">
            <v>2023</v>
          </cell>
          <cell r="AK438">
            <v>44638</v>
          </cell>
        </row>
        <row r="439">
          <cell r="A439">
            <v>35654</v>
          </cell>
          <cell r="B439">
            <v>0</v>
          </cell>
          <cell r="C439" t="str">
            <v>город Иркутск</v>
          </cell>
          <cell r="D439">
            <v>0</v>
          </cell>
          <cell r="E439" t="str">
            <v>г. Иркутск, ул. Мира, д.19</v>
          </cell>
          <cell r="F439">
            <v>0</v>
          </cell>
          <cell r="G439">
            <v>2023</v>
          </cell>
          <cell r="AK439">
            <v>44638</v>
          </cell>
        </row>
        <row r="440">
          <cell r="A440">
            <v>39119</v>
          </cell>
          <cell r="B440">
            <v>0</v>
          </cell>
          <cell r="C440" t="str">
            <v>Муниципальное образование "город Черемхово"</v>
          </cell>
          <cell r="D440">
            <v>0</v>
          </cell>
          <cell r="E440" t="str">
            <v>г. Черемхово, Забойщика ул., д. 46</v>
          </cell>
          <cell r="F440">
            <v>0</v>
          </cell>
          <cell r="G440">
            <v>2023</v>
          </cell>
          <cell r="AK440">
            <v>44638</v>
          </cell>
        </row>
        <row r="441">
          <cell r="A441">
            <v>39120</v>
          </cell>
          <cell r="B441">
            <v>0</v>
          </cell>
          <cell r="C441" t="str">
            <v>Муниципальное образование "город Черемхово"</v>
          </cell>
          <cell r="D441">
            <v>0</v>
          </cell>
          <cell r="E441" t="str">
            <v>г. Черемхово, Забойщика ул., д. 48</v>
          </cell>
          <cell r="F441">
            <v>0</v>
          </cell>
          <cell r="G441">
            <v>2023</v>
          </cell>
          <cell r="AK441">
            <v>44638</v>
          </cell>
        </row>
        <row r="442">
          <cell r="A442">
            <v>35526</v>
          </cell>
          <cell r="B442">
            <v>0</v>
          </cell>
          <cell r="C442" t="str">
            <v>город Иркутск</v>
          </cell>
          <cell r="D442">
            <v>0</v>
          </cell>
          <cell r="E442" t="str">
            <v>г. Иркутск, Лыткина ул., д. 80</v>
          </cell>
          <cell r="F442">
            <v>0</v>
          </cell>
          <cell r="G442">
            <v>2023</v>
          </cell>
          <cell r="AK442">
            <v>44638</v>
          </cell>
        </row>
        <row r="443">
          <cell r="A443">
            <v>36964</v>
          </cell>
          <cell r="B443">
            <v>0</v>
          </cell>
          <cell r="C443" t="str">
            <v>город Иркутск</v>
          </cell>
          <cell r="D443">
            <v>0</v>
          </cell>
          <cell r="E443" t="str">
            <v>г. Иркутск, ул. Фридриха Энгельса, д. 5</v>
          </cell>
          <cell r="F443">
            <v>0</v>
          </cell>
          <cell r="G443">
            <v>2023</v>
          </cell>
          <cell r="AK443" t="str">
            <v>вкл. Протоколом</v>
          </cell>
        </row>
        <row r="444">
          <cell r="A444">
            <v>31433</v>
          </cell>
          <cell r="B444">
            <v>0</v>
          </cell>
          <cell r="C444" t="str">
            <v>Муниципальное образование города Братска</v>
          </cell>
          <cell r="D444">
            <v>0</v>
          </cell>
          <cell r="E444" t="str">
            <v>г. Братск, жилрайон Центральный, Мира ул., д. 10</v>
          </cell>
          <cell r="F444">
            <v>0</v>
          </cell>
          <cell r="G444">
            <v>2023</v>
          </cell>
          <cell r="AK444">
            <v>44670</v>
          </cell>
        </row>
        <row r="445">
          <cell r="A445">
            <v>31436</v>
          </cell>
          <cell r="B445">
            <v>0</v>
          </cell>
          <cell r="C445" t="str">
            <v>Муниципальное образование города Братска</v>
          </cell>
          <cell r="D445">
            <v>0</v>
          </cell>
          <cell r="E445" t="str">
            <v>г. Братск, жилрайон Центральный, Мира ул., д. 11</v>
          </cell>
          <cell r="F445">
            <v>0</v>
          </cell>
          <cell r="G445">
            <v>2023</v>
          </cell>
          <cell r="AK445">
            <v>44670</v>
          </cell>
        </row>
        <row r="446">
          <cell r="A446">
            <v>31437</v>
          </cell>
          <cell r="B446">
            <v>0</v>
          </cell>
          <cell r="C446" t="str">
            <v>Муниципальное образование города Братска</v>
          </cell>
          <cell r="D446">
            <v>0</v>
          </cell>
          <cell r="E446" t="str">
            <v>г. Братск, жилрайон Центральный, Мира ул., д. 12</v>
          </cell>
          <cell r="F446">
            <v>0</v>
          </cell>
          <cell r="G446">
            <v>2023</v>
          </cell>
          <cell r="AK446">
            <v>44670</v>
          </cell>
        </row>
        <row r="447">
          <cell r="A447">
            <v>31438</v>
          </cell>
          <cell r="B447">
            <v>0</v>
          </cell>
          <cell r="C447" t="str">
            <v>Муниципальное образование города Братска</v>
          </cell>
          <cell r="D447">
            <v>0</v>
          </cell>
          <cell r="E447" t="str">
            <v>г. Братск, жилрайон Центральный, Мира ул., д. 13</v>
          </cell>
          <cell r="F447">
            <v>0</v>
          </cell>
          <cell r="G447">
            <v>2023</v>
          </cell>
          <cell r="AK447">
            <v>44670</v>
          </cell>
        </row>
        <row r="448">
          <cell r="A448">
            <v>31440</v>
          </cell>
          <cell r="B448">
            <v>0</v>
          </cell>
          <cell r="C448" t="str">
            <v>Муниципальное образование города Братска</v>
          </cell>
          <cell r="D448">
            <v>0</v>
          </cell>
          <cell r="E448" t="str">
            <v>г. Братск, жилрайон Центральный, Мира ул., д. 15</v>
          </cell>
          <cell r="F448">
            <v>0</v>
          </cell>
          <cell r="G448">
            <v>2023</v>
          </cell>
          <cell r="AK448">
            <v>44670</v>
          </cell>
        </row>
        <row r="449">
          <cell r="A449">
            <v>31441</v>
          </cell>
          <cell r="B449">
            <v>0</v>
          </cell>
          <cell r="C449" t="str">
            <v>Муниципальное образование города Братска</v>
          </cell>
          <cell r="D449">
            <v>0</v>
          </cell>
          <cell r="E449" t="str">
            <v>г. Братск, жилрайон Центральный, Мира ул., д. 17</v>
          </cell>
          <cell r="F449">
            <v>0</v>
          </cell>
          <cell r="G449">
            <v>2023</v>
          </cell>
          <cell r="AK449">
            <v>44670</v>
          </cell>
        </row>
        <row r="450">
          <cell r="A450">
            <v>31444</v>
          </cell>
          <cell r="B450">
            <v>0</v>
          </cell>
          <cell r="C450" t="str">
            <v>Муниципальное образование города Братска</v>
          </cell>
          <cell r="D450">
            <v>0</v>
          </cell>
          <cell r="E450" t="str">
            <v>г. Братск, жилрайон Центральный, Мира ул., д. 19</v>
          </cell>
          <cell r="F450">
            <v>0</v>
          </cell>
          <cell r="G450">
            <v>2023</v>
          </cell>
          <cell r="AK450">
            <v>44670</v>
          </cell>
        </row>
        <row r="451">
          <cell r="A451">
            <v>31428</v>
          </cell>
          <cell r="B451">
            <v>0</v>
          </cell>
          <cell r="C451" t="str">
            <v>Муниципальное образование города Братска</v>
          </cell>
          <cell r="D451">
            <v>0</v>
          </cell>
          <cell r="E451" t="str">
            <v>г. Братск, жилрайон Центральный, Мира ул., д. 4</v>
          </cell>
          <cell r="F451">
            <v>0</v>
          </cell>
          <cell r="G451">
            <v>2023</v>
          </cell>
          <cell r="AK451">
            <v>44670</v>
          </cell>
        </row>
        <row r="452">
          <cell r="A452">
            <v>31431</v>
          </cell>
          <cell r="B452">
            <v>0</v>
          </cell>
          <cell r="C452" t="str">
            <v>Муниципальное образование города Братска</v>
          </cell>
          <cell r="D452">
            <v>0</v>
          </cell>
          <cell r="E452" t="str">
            <v>г. Братск, жилрайон Центральный, Мира ул., д. 7</v>
          </cell>
          <cell r="F452">
            <v>0</v>
          </cell>
          <cell r="G452">
            <v>2023</v>
          </cell>
          <cell r="AK452">
            <v>44670</v>
          </cell>
        </row>
        <row r="453">
          <cell r="A453">
            <v>31432</v>
          </cell>
          <cell r="B453">
            <v>0</v>
          </cell>
          <cell r="C453" t="str">
            <v>Муниципальное образование города Братска</v>
          </cell>
          <cell r="D453">
            <v>0</v>
          </cell>
          <cell r="E453" t="str">
            <v>г. Братск, жилрайон Центральный, Мира ул., д. 9</v>
          </cell>
          <cell r="F453">
            <v>0</v>
          </cell>
          <cell r="G453">
            <v>2023</v>
          </cell>
          <cell r="AK453">
            <v>44670</v>
          </cell>
        </row>
        <row r="454">
          <cell r="A454">
            <v>31439</v>
          </cell>
          <cell r="B454">
            <v>0</v>
          </cell>
          <cell r="C454" t="str">
            <v>Муниципальное образование города Братска</v>
          </cell>
          <cell r="D454">
            <v>0</v>
          </cell>
          <cell r="E454" t="str">
            <v>г. Братск, жилрайон Центральный, ул. Мира, д. 14/24</v>
          </cell>
          <cell r="F454">
            <v>0</v>
          </cell>
          <cell r="G454">
            <v>2023</v>
          </cell>
          <cell r="AK454">
            <v>44670</v>
          </cell>
        </row>
        <row r="455">
          <cell r="A455">
            <v>32146</v>
          </cell>
          <cell r="B455">
            <v>0</v>
          </cell>
          <cell r="C455" t="str">
            <v>Муниципальное образование города Братска</v>
          </cell>
          <cell r="D455">
            <v>0</v>
          </cell>
          <cell r="E455" t="str">
            <v>г. Братск, жилрайон Центральный, ул. Янгеля, д. 163</v>
          </cell>
          <cell r="F455">
            <v>0</v>
          </cell>
          <cell r="G455">
            <v>2023</v>
          </cell>
          <cell r="AK455">
            <v>44670</v>
          </cell>
        </row>
        <row r="456">
          <cell r="A456">
            <v>32110</v>
          </cell>
          <cell r="B456">
            <v>0</v>
          </cell>
          <cell r="C456" t="str">
            <v>Муниципальное образование города Братска</v>
          </cell>
          <cell r="D456">
            <v>0</v>
          </cell>
          <cell r="E456" t="str">
            <v>г. Братск, жилрайон Центральный, Южная ул., д. 25</v>
          </cell>
          <cell r="F456">
            <v>0</v>
          </cell>
          <cell r="G456">
            <v>2023</v>
          </cell>
          <cell r="AK456">
            <v>44670</v>
          </cell>
        </row>
        <row r="457">
          <cell r="A457">
            <v>32111</v>
          </cell>
          <cell r="B457">
            <v>0</v>
          </cell>
          <cell r="C457" t="str">
            <v>Муниципальное образование города Братска</v>
          </cell>
          <cell r="D457">
            <v>0</v>
          </cell>
          <cell r="E457" t="str">
            <v>г. Братск, жилрайон Центральный, Южная ул., д. 31</v>
          </cell>
          <cell r="F457">
            <v>0</v>
          </cell>
          <cell r="G457">
            <v>2023</v>
          </cell>
          <cell r="AK457">
            <v>44670</v>
          </cell>
        </row>
        <row r="458">
          <cell r="A458">
            <v>32147</v>
          </cell>
          <cell r="B458">
            <v>0</v>
          </cell>
          <cell r="C458" t="str">
            <v>Муниципальное образование города Братска</v>
          </cell>
          <cell r="D458">
            <v>0</v>
          </cell>
          <cell r="E458" t="str">
            <v>г. Братск, жилрайон Центральный, Янгеля ул., д. 165</v>
          </cell>
          <cell r="F458">
            <v>0</v>
          </cell>
          <cell r="G458">
            <v>2023</v>
          </cell>
          <cell r="AK458">
            <v>44670</v>
          </cell>
        </row>
        <row r="459">
          <cell r="A459">
            <v>33566</v>
          </cell>
          <cell r="B459">
            <v>0</v>
          </cell>
          <cell r="C459" t="str">
            <v>город Иркутск</v>
          </cell>
          <cell r="D459">
            <v>0</v>
          </cell>
          <cell r="E459" t="str">
            <v>г. Иркутск, Александра Невского ул., д. 3</v>
          </cell>
          <cell r="F459">
            <v>0</v>
          </cell>
          <cell r="G459">
            <v>2023</v>
          </cell>
          <cell r="AK459">
            <v>44670</v>
          </cell>
        </row>
        <row r="460">
          <cell r="A460">
            <v>33945</v>
          </cell>
          <cell r="B460">
            <v>0</v>
          </cell>
          <cell r="C460" t="str">
            <v>город Иркутск</v>
          </cell>
          <cell r="D460">
            <v>0</v>
          </cell>
          <cell r="E460" t="str">
            <v>г. Иркутск, Баррикад ул., д. 54б</v>
          </cell>
          <cell r="F460">
            <v>0</v>
          </cell>
          <cell r="G460">
            <v>2023</v>
          </cell>
          <cell r="AK460">
            <v>44670</v>
          </cell>
        </row>
        <row r="461">
          <cell r="A461">
            <v>34215</v>
          </cell>
          <cell r="B461">
            <v>0</v>
          </cell>
          <cell r="C461" t="str">
            <v>город Иркутск</v>
          </cell>
          <cell r="D461">
            <v>0</v>
          </cell>
          <cell r="E461" t="str">
            <v>г. Иркутск, Богдана Хмельницкого ул., д. 20</v>
          </cell>
          <cell r="F461">
            <v>0</v>
          </cell>
          <cell r="G461">
            <v>2023</v>
          </cell>
          <cell r="AK461">
            <v>44670</v>
          </cell>
        </row>
        <row r="462">
          <cell r="A462">
            <v>34247</v>
          </cell>
          <cell r="B462">
            <v>0</v>
          </cell>
          <cell r="C462" t="str">
            <v>город Иркутск</v>
          </cell>
          <cell r="D462">
            <v>0</v>
          </cell>
          <cell r="E462" t="str">
            <v>г. Иркутск, Боткина ул., д. 11</v>
          </cell>
          <cell r="F462">
            <v>0</v>
          </cell>
          <cell r="G462">
            <v>2023</v>
          </cell>
          <cell r="AK462">
            <v>44670</v>
          </cell>
        </row>
        <row r="463">
          <cell r="A463">
            <v>34374</v>
          </cell>
          <cell r="B463">
            <v>0</v>
          </cell>
          <cell r="C463" t="str">
            <v>город Иркутск</v>
          </cell>
          <cell r="D463">
            <v>0</v>
          </cell>
          <cell r="E463" t="str">
            <v>г. Иркутск, Геологов ул., д. 26</v>
          </cell>
          <cell r="F463">
            <v>0</v>
          </cell>
          <cell r="G463">
            <v>2023</v>
          </cell>
          <cell r="AK463">
            <v>44670</v>
          </cell>
        </row>
        <row r="464">
          <cell r="A464">
            <v>34362</v>
          </cell>
          <cell r="B464">
            <v>0</v>
          </cell>
          <cell r="C464" t="str">
            <v>город Иркутск</v>
          </cell>
          <cell r="D464">
            <v>0</v>
          </cell>
          <cell r="E464" t="str">
            <v>г. Иркутск, Геологов ул., д. 8</v>
          </cell>
          <cell r="F464">
            <v>0</v>
          </cell>
          <cell r="G464">
            <v>2023</v>
          </cell>
          <cell r="AK464">
            <v>44670</v>
          </cell>
        </row>
        <row r="465">
          <cell r="A465">
            <v>32601</v>
          </cell>
          <cell r="B465">
            <v>0</v>
          </cell>
          <cell r="C465" t="str">
            <v>город Иркутск</v>
          </cell>
          <cell r="D465">
            <v>0</v>
          </cell>
          <cell r="E465" t="str">
            <v>г. Иркутск, Зеленый мкр., д. 31</v>
          </cell>
          <cell r="F465">
            <v>0</v>
          </cell>
          <cell r="G465">
            <v>2023</v>
          </cell>
          <cell r="AK465">
            <v>44670</v>
          </cell>
        </row>
        <row r="466">
          <cell r="A466">
            <v>35311</v>
          </cell>
          <cell r="B466">
            <v>0</v>
          </cell>
          <cell r="C466" t="str">
            <v>город Иркутск</v>
          </cell>
          <cell r="D466">
            <v>0</v>
          </cell>
          <cell r="E466" t="str">
            <v>г. Иркутск, Ленская ул., д. 1Б</v>
          </cell>
          <cell r="F466">
            <v>0</v>
          </cell>
          <cell r="G466">
            <v>2023</v>
          </cell>
          <cell r="AK466">
            <v>44670</v>
          </cell>
        </row>
        <row r="467">
          <cell r="A467">
            <v>36557</v>
          </cell>
          <cell r="B467">
            <v>0</v>
          </cell>
          <cell r="C467" t="str">
            <v>город Иркутск</v>
          </cell>
          <cell r="D467">
            <v>0</v>
          </cell>
          <cell r="E467" t="str">
            <v>г. Иркутск, Сибирская ул., д. 38</v>
          </cell>
          <cell r="F467">
            <v>0</v>
          </cell>
          <cell r="G467">
            <v>2023</v>
          </cell>
          <cell r="AK467">
            <v>44670</v>
          </cell>
        </row>
        <row r="468">
          <cell r="A468">
            <v>36696</v>
          </cell>
          <cell r="B468">
            <v>0</v>
          </cell>
          <cell r="C468" t="str">
            <v>город Иркутск</v>
          </cell>
          <cell r="D468">
            <v>0</v>
          </cell>
          <cell r="E468" t="str">
            <v>г. Иркутск, Советская ул., д. 182</v>
          </cell>
          <cell r="F468">
            <v>0</v>
          </cell>
          <cell r="G468">
            <v>2023</v>
          </cell>
          <cell r="AK468">
            <v>44670</v>
          </cell>
        </row>
        <row r="469">
          <cell r="A469">
            <v>42710</v>
          </cell>
          <cell r="B469">
            <v>0</v>
          </cell>
          <cell r="C469" t="str">
            <v>Нижнеудинское муниципальное образование</v>
          </cell>
          <cell r="D469">
            <v>0</v>
          </cell>
          <cell r="E469" t="str">
            <v>г. Нижнеудинск, Индустриальная ул., д. 22</v>
          </cell>
          <cell r="F469">
            <v>0</v>
          </cell>
          <cell r="G469">
            <v>2023</v>
          </cell>
          <cell r="AK469">
            <v>44671</v>
          </cell>
        </row>
        <row r="470">
          <cell r="A470">
            <v>42712</v>
          </cell>
          <cell r="B470">
            <v>0</v>
          </cell>
          <cell r="C470" t="str">
            <v>Нижнеудинское муниципальное образование</v>
          </cell>
          <cell r="D470">
            <v>0</v>
          </cell>
          <cell r="E470" t="str">
            <v>г. Нижнеудинск, Индустриальная ул., д. 24</v>
          </cell>
          <cell r="F470">
            <v>0</v>
          </cell>
          <cell r="G470">
            <v>2023</v>
          </cell>
          <cell r="AK470">
            <v>44671</v>
          </cell>
        </row>
        <row r="471">
          <cell r="A471">
            <v>42714</v>
          </cell>
          <cell r="B471">
            <v>0</v>
          </cell>
          <cell r="C471" t="str">
            <v>Нижнеудинское муниципальное образование</v>
          </cell>
          <cell r="D471">
            <v>0</v>
          </cell>
          <cell r="E471" t="str">
            <v>г. Нижнеудинск, Индустриальная ул., д. 26</v>
          </cell>
          <cell r="F471">
            <v>0</v>
          </cell>
          <cell r="G471">
            <v>2023</v>
          </cell>
          <cell r="AK471">
            <v>44671</v>
          </cell>
        </row>
        <row r="472">
          <cell r="A472">
            <v>42792</v>
          </cell>
          <cell r="B472">
            <v>0</v>
          </cell>
          <cell r="C472" t="str">
            <v>Нижнеудинское муниципальное образование</v>
          </cell>
          <cell r="D472">
            <v>0</v>
          </cell>
          <cell r="E472" t="str">
            <v>г. Нижнеудинск, Кржижановского ул., д. 31</v>
          </cell>
          <cell r="F472">
            <v>0</v>
          </cell>
          <cell r="G472">
            <v>2023</v>
          </cell>
          <cell r="AK472">
            <v>44671</v>
          </cell>
        </row>
        <row r="473">
          <cell r="A473">
            <v>42816</v>
          </cell>
          <cell r="B473">
            <v>0</v>
          </cell>
          <cell r="C473" t="str">
            <v>Нижнеудинское муниципальное образование</v>
          </cell>
          <cell r="D473">
            <v>0</v>
          </cell>
          <cell r="E473" t="str">
            <v>г. Нижнеудинск, Максима Горького ул., д. 8</v>
          </cell>
          <cell r="F473">
            <v>0</v>
          </cell>
          <cell r="G473">
            <v>2023</v>
          </cell>
          <cell r="AK473">
            <v>44671</v>
          </cell>
        </row>
        <row r="474">
          <cell r="A474">
            <v>42842</v>
          </cell>
          <cell r="B474">
            <v>0</v>
          </cell>
          <cell r="C474" t="str">
            <v>Нижнеудинское муниципальное образование</v>
          </cell>
          <cell r="D474">
            <v>0</v>
          </cell>
          <cell r="E474" t="str">
            <v>г. Нижнеудинск, Масловского ул., д. 64</v>
          </cell>
          <cell r="F474">
            <v>0</v>
          </cell>
          <cell r="G474">
            <v>2023</v>
          </cell>
          <cell r="AK474">
            <v>44671</v>
          </cell>
        </row>
        <row r="475">
          <cell r="A475">
            <v>42843</v>
          </cell>
          <cell r="B475">
            <v>0</v>
          </cell>
          <cell r="C475" t="str">
            <v>Нижнеудинское муниципальное образование</v>
          </cell>
          <cell r="D475">
            <v>0</v>
          </cell>
          <cell r="E475" t="str">
            <v>г. Нижнеудинск, Масловского ул., д. 66</v>
          </cell>
          <cell r="F475">
            <v>0</v>
          </cell>
          <cell r="G475">
            <v>2023</v>
          </cell>
          <cell r="AK475">
            <v>44671</v>
          </cell>
        </row>
        <row r="476">
          <cell r="A476">
            <v>42846</v>
          </cell>
          <cell r="B476">
            <v>0</v>
          </cell>
          <cell r="C476" t="str">
            <v>Нижнеудинское муниципальное образование</v>
          </cell>
          <cell r="D476">
            <v>0</v>
          </cell>
          <cell r="E476" t="str">
            <v>г. Нижнеудинск, Масловского ул., д. 72</v>
          </cell>
          <cell r="F476">
            <v>0</v>
          </cell>
          <cell r="G476">
            <v>2023</v>
          </cell>
          <cell r="AK476">
            <v>44671</v>
          </cell>
        </row>
        <row r="477">
          <cell r="A477">
            <v>42850</v>
          </cell>
          <cell r="B477">
            <v>0</v>
          </cell>
          <cell r="C477" t="str">
            <v>Нижнеудинское муниципальное образование</v>
          </cell>
          <cell r="D477">
            <v>0</v>
          </cell>
          <cell r="E477" t="str">
            <v>г. Нижнеудинск, Масловского ул., д. 82</v>
          </cell>
          <cell r="F477">
            <v>0</v>
          </cell>
          <cell r="G477">
            <v>2023</v>
          </cell>
          <cell r="AK477">
            <v>44671</v>
          </cell>
        </row>
        <row r="478">
          <cell r="A478">
            <v>42851</v>
          </cell>
          <cell r="B478">
            <v>0</v>
          </cell>
          <cell r="C478" t="str">
            <v>Нижнеудинское муниципальное образование</v>
          </cell>
          <cell r="D478">
            <v>0</v>
          </cell>
          <cell r="E478" t="str">
            <v>г. Нижнеудинск, Масловского ул., д. 84</v>
          </cell>
          <cell r="F478">
            <v>0</v>
          </cell>
          <cell r="G478">
            <v>2023</v>
          </cell>
          <cell r="AK478">
            <v>44671</v>
          </cell>
        </row>
        <row r="479">
          <cell r="A479">
            <v>43720</v>
          </cell>
          <cell r="B479">
            <v>0</v>
          </cell>
          <cell r="C479" t="str">
            <v>Тайшетский муниципальный район</v>
          </cell>
          <cell r="D479">
            <v>0</v>
          </cell>
          <cell r="E479" t="str">
            <v>г. Тайшет, Зои Космодемьянской ул., д. 10</v>
          </cell>
          <cell r="F479">
            <v>0</v>
          </cell>
          <cell r="G479">
            <v>2023</v>
          </cell>
          <cell r="AK479">
            <v>44670</v>
          </cell>
        </row>
        <row r="480">
          <cell r="A480">
            <v>43738</v>
          </cell>
          <cell r="B480">
            <v>0</v>
          </cell>
          <cell r="C480" t="str">
            <v>Тайшетский муниципальный район</v>
          </cell>
          <cell r="D480">
            <v>0</v>
          </cell>
          <cell r="E480" t="str">
            <v>г. Тайшет, Крупской ул., д. 102</v>
          </cell>
          <cell r="F480">
            <v>0</v>
          </cell>
          <cell r="G480">
            <v>2023</v>
          </cell>
          <cell r="AK480">
            <v>44670</v>
          </cell>
        </row>
        <row r="481">
          <cell r="A481">
            <v>43740</v>
          </cell>
          <cell r="B481">
            <v>0</v>
          </cell>
          <cell r="C481" t="str">
            <v>Тайшетский муниципальный район</v>
          </cell>
          <cell r="D481">
            <v>0</v>
          </cell>
          <cell r="E481" t="str">
            <v>г. Тайшет, Крупской ул., д. 106</v>
          </cell>
          <cell r="F481">
            <v>0</v>
          </cell>
          <cell r="G481">
            <v>2023</v>
          </cell>
          <cell r="AK481">
            <v>44670</v>
          </cell>
        </row>
        <row r="482">
          <cell r="A482">
            <v>43741</v>
          </cell>
          <cell r="B482">
            <v>0</v>
          </cell>
          <cell r="C482" t="str">
            <v>Тайшетский муниципальный район</v>
          </cell>
          <cell r="D482">
            <v>0</v>
          </cell>
          <cell r="E482" t="str">
            <v>г. Тайшет, Крупской ул., д. 108</v>
          </cell>
          <cell r="F482">
            <v>0</v>
          </cell>
          <cell r="G482">
            <v>2023</v>
          </cell>
          <cell r="AK482">
            <v>44670</v>
          </cell>
        </row>
        <row r="483">
          <cell r="A483">
            <v>43750</v>
          </cell>
          <cell r="B483">
            <v>0</v>
          </cell>
          <cell r="C483" t="str">
            <v>Тайшетский муниципальный район</v>
          </cell>
          <cell r="D483">
            <v>0</v>
          </cell>
          <cell r="E483" t="str">
            <v>г. Тайшет, Локомотивная ул., д. 9</v>
          </cell>
          <cell r="F483">
            <v>0</v>
          </cell>
          <cell r="G483">
            <v>2023</v>
          </cell>
          <cell r="AK483">
            <v>44670</v>
          </cell>
        </row>
        <row r="484">
          <cell r="A484">
            <v>43817</v>
          </cell>
          <cell r="B484">
            <v>0</v>
          </cell>
          <cell r="C484" t="str">
            <v>Тайшетский муниципальный район</v>
          </cell>
          <cell r="D484">
            <v>0</v>
          </cell>
          <cell r="E484" t="str">
            <v>г. Тайшет, Транспортная ул., д. 89</v>
          </cell>
          <cell r="F484">
            <v>0</v>
          </cell>
          <cell r="G484">
            <v>2023</v>
          </cell>
          <cell r="AK484">
            <v>44670</v>
          </cell>
        </row>
        <row r="485">
          <cell r="A485">
            <v>37690</v>
          </cell>
          <cell r="B485">
            <v>0</v>
          </cell>
          <cell r="C485" t="str">
            <v>Муниципальное образование - "город Тулун"</v>
          </cell>
          <cell r="D485">
            <v>0</v>
          </cell>
          <cell r="E485" t="str">
            <v>г. Тулун, Ленина ул., д. 128</v>
          </cell>
          <cell r="F485">
            <v>0</v>
          </cell>
          <cell r="G485">
            <v>2023</v>
          </cell>
          <cell r="AK485">
            <v>44670</v>
          </cell>
        </row>
        <row r="486">
          <cell r="A486">
            <v>38500</v>
          </cell>
          <cell r="B486">
            <v>0</v>
          </cell>
          <cell r="C486" t="str">
            <v>Муниципальное образование город Усть-Илимск</v>
          </cell>
          <cell r="D486">
            <v>0</v>
          </cell>
          <cell r="E486" t="str">
            <v>г. Усть-Илимск, 40 лет Победы ул., д. 5</v>
          </cell>
          <cell r="F486">
            <v>0</v>
          </cell>
          <cell r="G486">
            <v>2023</v>
          </cell>
          <cell r="AK486">
            <v>44670</v>
          </cell>
        </row>
        <row r="487">
          <cell r="A487">
            <v>38521</v>
          </cell>
          <cell r="B487">
            <v>0</v>
          </cell>
          <cell r="C487" t="str">
            <v>Муниципальное образование город Усть-Илимск</v>
          </cell>
          <cell r="D487">
            <v>0</v>
          </cell>
          <cell r="E487" t="str">
            <v>г. Усть-Илимск, Белградская ул., д. 7</v>
          </cell>
          <cell r="F487">
            <v>0</v>
          </cell>
          <cell r="G487">
            <v>2023</v>
          </cell>
          <cell r="AK487">
            <v>44670</v>
          </cell>
        </row>
        <row r="488">
          <cell r="A488">
            <v>38523</v>
          </cell>
          <cell r="B488">
            <v>0</v>
          </cell>
          <cell r="C488" t="str">
            <v>Муниципальное образование город Усть-Илимск</v>
          </cell>
          <cell r="D488">
            <v>0</v>
          </cell>
          <cell r="E488" t="str">
            <v>г. Усть-Илимск, Белградская ул., д. 9</v>
          </cell>
          <cell r="F488">
            <v>0</v>
          </cell>
          <cell r="G488">
            <v>2023</v>
          </cell>
          <cell r="AK488">
            <v>44670</v>
          </cell>
        </row>
        <row r="489">
          <cell r="A489">
            <v>38566</v>
          </cell>
          <cell r="B489">
            <v>0</v>
          </cell>
          <cell r="C489" t="str">
            <v>Муниципальное образование город Усть-Илимск</v>
          </cell>
          <cell r="D489">
            <v>0</v>
          </cell>
          <cell r="E489" t="str">
            <v>г. Усть-Илимск, Булгакова ул., д. 11</v>
          </cell>
          <cell r="F489">
            <v>0</v>
          </cell>
          <cell r="G489">
            <v>2023</v>
          </cell>
          <cell r="AK489">
            <v>44670</v>
          </cell>
        </row>
        <row r="490">
          <cell r="A490">
            <v>38492</v>
          </cell>
          <cell r="B490">
            <v>0</v>
          </cell>
          <cell r="C490" t="str">
            <v>Муниципальное образование город Усть-Илимск</v>
          </cell>
          <cell r="D490">
            <v>0</v>
          </cell>
          <cell r="E490" t="str">
            <v>г. Усть-Илимск, Дружбы Народов пр-кт., д. 86</v>
          </cell>
          <cell r="F490">
            <v>0</v>
          </cell>
          <cell r="G490">
            <v>2023</v>
          </cell>
          <cell r="AK490">
            <v>44670</v>
          </cell>
        </row>
        <row r="491">
          <cell r="A491">
            <v>38496</v>
          </cell>
          <cell r="B491">
            <v>0</v>
          </cell>
          <cell r="C491" t="str">
            <v>Муниципальное образование город Усть-Илимск</v>
          </cell>
          <cell r="D491">
            <v>0</v>
          </cell>
          <cell r="E491" t="str">
            <v>г. Усть-Илимск, Дружбы Народов пр-кт., д. 94</v>
          </cell>
          <cell r="F491">
            <v>0</v>
          </cell>
          <cell r="G491">
            <v>2023</v>
          </cell>
          <cell r="AK491">
            <v>44670</v>
          </cell>
        </row>
        <row r="492">
          <cell r="A492">
            <v>38497</v>
          </cell>
          <cell r="B492">
            <v>0</v>
          </cell>
          <cell r="C492" t="str">
            <v>Муниципальное образование город Усть-Илимск</v>
          </cell>
          <cell r="D492">
            <v>0</v>
          </cell>
          <cell r="E492" t="str">
            <v>г. Усть-Илимск, Дружбы Народов пр-кт., д. 96</v>
          </cell>
          <cell r="F492">
            <v>0</v>
          </cell>
          <cell r="G492">
            <v>2023</v>
          </cell>
          <cell r="AK492">
            <v>44670</v>
          </cell>
        </row>
        <row r="493">
          <cell r="A493">
            <v>38623</v>
          </cell>
          <cell r="B493">
            <v>0</v>
          </cell>
          <cell r="C493" t="str">
            <v>Муниципальное образование город Усть-Илимск</v>
          </cell>
          <cell r="D493">
            <v>0</v>
          </cell>
          <cell r="E493" t="str">
            <v>г. Усть-Илимск, Карла Маркса ул., д. 1</v>
          </cell>
          <cell r="F493">
            <v>0</v>
          </cell>
          <cell r="G493">
            <v>2023</v>
          </cell>
          <cell r="AK493">
            <v>44670</v>
          </cell>
        </row>
        <row r="494">
          <cell r="A494">
            <v>38627</v>
          </cell>
          <cell r="B494">
            <v>0</v>
          </cell>
          <cell r="C494" t="str">
            <v>Муниципальное образование город Усть-Илимск</v>
          </cell>
          <cell r="D494">
            <v>0</v>
          </cell>
          <cell r="E494" t="str">
            <v>г. Усть-Илимск, Карла Маркса ул., д. 11</v>
          </cell>
          <cell r="F494">
            <v>0</v>
          </cell>
          <cell r="G494">
            <v>2023</v>
          </cell>
          <cell r="AK494">
            <v>44670</v>
          </cell>
        </row>
        <row r="495">
          <cell r="A495">
            <v>38632</v>
          </cell>
          <cell r="B495">
            <v>0</v>
          </cell>
          <cell r="C495" t="str">
            <v>Муниципальное образование город Усть-Илимск</v>
          </cell>
          <cell r="D495">
            <v>0</v>
          </cell>
          <cell r="E495" t="str">
            <v>г. Усть-Илимск, Карла Маркса ул., д. 23</v>
          </cell>
          <cell r="F495">
            <v>0</v>
          </cell>
          <cell r="G495">
            <v>2023</v>
          </cell>
          <cell r="AK495">
            <v>44670</v>
          </cell>
        </row>
        <row r="496">
          <cell r="A496">
            <v>38624</v>
          </cell>
          <cell r="B496">
            <v>0</v>
          </cell>
          <cell r="C496" t="str">
            <v>Муниципальное образование город Усть-Илимск</v>
          </cell>
          <cell r="D496">
            <v>0</v>
          </cell>
          <cell r="E496" t="str">
            <v>г. Усть-Илимск, Карла Маркса ул., д. 3</v>
          </cell>
          <cell r="F496">
            <v>0</v>
          </cell>
          <cell r="G496">
            <v>2023</v>
          </cell>
          <cell r="AK496">
            <v>44670</v>
          </cell>
        </row>
        <row r="497">
          <cell r="A497">
            <v>38636</v>
          </cell>
          <cell r="B497">
            <v>0</v>
          </cell>
          <cell r="C497" t="str">
            <v>Муниципальное образование город Усть-Илимск</v>
          </cell>
          <cell r="D497">
            <v>0</v>
          </cell>
          <cell r="E497" t="str">
            <v>г. Усть-Илимск, Карла Маркса ул., д. 37</v>
          </cell>
          <cell r="F497">
            <v>0</v>
          </cell>
          <cell r="G497">
            <v>2023</v>
          </cell>
          <cell r="AK497">
            <v>44670</v>
          </cell>
        </row>
        <row r="498">
          <cell r="A498">
            <v>38637</v>
          </cell>
          <cell r="B498">
            <v>0</v>
          </cell>
          <cell r="C498" t="str">
            <v>Муниципальное образование город Усть-Илимск</v>
          </cell>
          <cell r="D498">
            <v>0</v>
          </cell>
          <cell r="E498" t="str">
            <v>г. Усть-Илимск, Карла Маркса ул., д. 39</v>
          </cell>
          <cell r="F498">
            <v>0</v>
          </cell>
          <cell r="G498">
            <v>2023</v>
          </cell>
          <cell r="AK498">
            <v>44670</v>
          </cell>
        </row>
        <row r="499">
          <cell r="A499">
            <v>38638</v>
          </cell>
          <cell r="B499">
            <v>0</v>
          </cell>
          <cell r="C499" t="str">
            <v>Муниципальное образование город Усть-Илимск</v>
          </cell>
          <cell r="D499">
            <v>0</v>
          </cell>
          <cell r="E499" t="str">
            <v>г. Усть-Илимск, Карла Маркса ул., д. 41</v>
          </cell>
          <cell r="F499">
            <v>0</v>
          </cell>
          <cell r="G499">
            <v>2023</v>
          </cell>
          <cell r="AK499">
            <v>44670</v>
          </cell>
        </row>
        <row r="500">
          <cell r="A500">
            <v>38713</v>
          </cell>
          <cell r="B500">
            <v>0</v>
          </cell>
          <cell r="C500" t="str">
            <v>Муниципальное образование город Усть-Илимск</v>
          </cell>
          <cell r="D500">
            <v>0</v>
          </cell>
          <cell r="E500" t="str">
            <v>г. Усть-Илимск, Мечтателей ул., д. 27</v>
          </cell>
          <cell r="F500">
            <v>0</v>
          </cell>
          <cell r="G500">
            <v>2023</v>
          </cell>
          <cell r="AK500">
            <v>44670</v>
          </cell>
        </row>
        <row r="501">
          <cell r="A501">
            <v>38714</v>
          </cell>
          <cell r="B501">
            <v>0</v>
          </cell>
          <cell r="C501" t="str">
            <v>Муниципальное образование город Усть-Илимск</v>
          </cell>
          <cell r="D501">
            <v>0</v>
          </cell>
          <cell r="E501" t="str">
            <v>г. Усть-Илимск, Мечтателей ул., д. 30</v>
          </cell>
          <cell r="F501">
            <v>0</v>
          </cell>
          <cell r="G501">
            <v>2023</v>
          </cell>
          <cell r="AK501">
            <v>44670</v>
          </cell>
        </row>
        <row r="502">
          <cell r="A502">
            <v>38811</v>
          </cell>
          <cell r="B502">
            <v>0</v>
          </cell>
          <cell r="C502" t="str">
            <v>Муниципальное образование город Усть-Илимск</v>
          </cell>
          <cell r="D502">
            <v>0</v>
          </cell>
          <cell r="E502" t="str">
            <v>г. Усть-Илимск, Мира пр-кт., д. 68</v>
          </cell>
          <cell r="F502">
            <v>0</v>
          </cell>
          <cell r="G502">
            <v>2023</v>
          </cell>
          <cell r="AK502">
            <v>44670</v>
          </cell>
        </row>
        <row r="503">
          <cell r="A503">
            <v>42876</v>
          </cell>
          <cell r="B503">
            <v>0</v>
          </cell>
          <cell r="C503" t="str">
            <v>Нижнеудинское муниципальное образование</v>
          </cell>
          <cell r="D503">
            <v>0</v>
          </cell>
          <cell r="E503" t="str">
            <v>г. Нижнеудинск, Петина ул., д. 147</v>
          </cell>
          <cell r="F503">
            <v>0</v>
          </cell>
          <cell r="G503">
            <v>2023</v>
          </cell>
          <cell r="AK503">
            <v>44671</v>
          </cell>
        </row>
        <row r="504">
          <cell r="A504">
            <v>31225</v>
          </cell>
          <cell r="B504">
            <v>0</v>
          </cell>
          <cell r="C504" t="str">
            <v>Муниципальное образование города Братска</v>
          </cell>
          <cell r="D504">
            <v>0</v>
          </cell>
          <cell r="E504" t="str">
            <v>г. Братск, жилрайон Центральный, Комсомольская ул., д. 29б</v>
          </cell>
          <cell r="F504">
            <v>0</v>
          </cell>
          <cell r="G504">
            <v>2023</v>
          </cell>
          <cell r="AK504">
            <v>44670</v>
          </cell>
        </row>
        <row r="505">
          <cell r="A505">
            <v>31766</v>
          </cell>
          <cell r="B505">
            <v>0</v>
          </cell>
          <cell r="C505" t="str">
            <v>Муниципальное образование города Братска</v>
          </cell>
          <cell r="D505">
            <v>0</v>
          </cell>
          <cell r="E505" t="str">
            <v>г. Братск, жилрайон Центральный, Подбельского ул., д. 20</v>
          </cell>
          <cell r="F505">
            <v>0</v>
          </cell>
          <cell r="G505">
            <v>2023</v>
          </cell>
          <cell r="AK505">
            <v>44670</v>
          </cell>
        </row>
        <row r="506">
          <cell r="A506">
            <v>32174</v>
          </cell>
          <cell r="B506">
            <v>0</v>
          </cell>
          <cell r="C506" t="str">
            <v>Зиминское городское муниципальное образование</v>
          </cell>
          <cell r="D506">
            <v>0</v>
          </cell>
          <cell r="E506" t="str">
            <v>г. Зима, Ангарская ул., д. 1</v>
          </cell>
          <cell r="F506">
            <v>0</v>
          </cell>
          <cell r="G506">
            <v>2023</v>
          </cell>
          <cell r="AK506">
            <v>44670</v>
          </cell>
        </row>
        <row r="507">
          <cell r="A507">
            <v>32302</v>
          </cell>
          <cell r="B507">
            <v>0</v>
          </cell>
          <cell r="C507" t="str">
            <v>Зиминское городское муниципальное образование</v>
          </cell>
          <cell r="D507">
            <v>0</v>
          </cell>
          <cell r="E507" t="str">
            <v>г. Зима, Проминского ул., д. 11</v>
          </cell>
          <cell r="F507">
            <v>0</v>
          </cell>
          <cell r="G507">
            <v>2023</v>
          </cell>
          <cell r="AK507">
            <v>44670</v>
          </cell>
        </row>
        <row r="508">
          <cell r="A508">
            <v>34248</v>
          </cell>
          <cell r="B508">
            <v>0</v>
          </cell>
          <cell r="C508" t="str">
            <v>город Иркутск</v>
          </cell>
          <cell r="D508">
            <v>0</v>
          </cell>
          <cell r="E508" t="str">
            <v>г. Иркутск, Боткина ул., д. 32</v>
          </cell>
          <cell r="F508">
            <v>0</v>
          </cell>
          <cell r="G508">
            <v>2023</v>
          </cell>
          <cell r="AK508">
            <v>44670</v>
          </cell>
        </row>
        <row r="509">
          <cell r="A509">
            <v>32359</v>
          </cell>
          <cell r="B509">
            <v>0</v>
          </cell>
          <cell r="C509" t="str">
            <v>город Иркутск</v>
          </cell>
          <cell r="D509">
            <v>0</v>
          </cell>
          <cell r="E509" t="str">
            <v>г. Иркутск, Постышева б-р., д. 14</v>
          </cell>
          <cell r="F509">
            <v>0</v>
          </cell>
          <cell r="G509">
            <v>2023</v>
          </cell>
          <cell r="AK509">
            <v>44670</v>
          </cell>
        </row>
        <row r="510">
          <cell r="A510">
            <v>32759</v>
          </cell>
          <cell r="B510">
            <v>0</v>
          </cell>
          <cell r="C510" t="str">
            <v>город Иркутск</v>
          </cell>
          <cell r="D510">
            <v>0</v>
          </cell>
          <cell r="E510" t="str">
            <v>г. Иркутск, Приморский мкр., д. 11</v>
          </cell>
          <cell r="F510">
            <v>0</v>
          </cell>
          <cell r="G510">
            <v>2023</v>
          </cell>
          <cell r="AK510">
            <v>44670</v>
          </cell>
        </row>
        <row r="511">
          <cell r="A511">
            <v>32349</v>
          </cell>
          <cell r="B511">
            <v>0</v>
          </cell>
          <cell r="C511" t="str">
            <v>город Иркутск</v>
          </cell>
          <cell r="D511">
            <v>0</v>
          </cell>
          <cell r="E511" t="str">
            <v>г. Иркутск, Постышева б-р., д. 6А</v>
          </cell>
          <cell r="F511">
            <v>0</v>
          </cell>
          <cell r="G511">
            <v>2023</v>
          </cell>
          <cell r="AK511">
            <v>44670</v>
          </cell>
        </row>
        <row r="512">
          <cell r="A512">
            <v>32351</v>
          </cell>
          <cell r="B512">
            <v>0</v>
          </cell>
          <cell r="C512" t="str">
            <v>город Иркутск</v>
          </cell>
          <cell r="D512">
            <v>0</v>
          </cell>
          <cell r="E512" t="str">
            <v>г. Иркутск, Постышева б-р., д. 8</v>
          </cell>
          <cell r="F512">
            <v>0</v>
          </cell>
          <cell r="G512">
            <v>2023</v>
          </cell>
          <cell r="AK512">
            <v>44670</v>
          </cell>
        </row>
        <row r="513">
          <cell r="A513">
            <v>36709</v>
          </cell>
          <cell r="B513">
            <v>0</v>
          </cell>
          <cell r="C513" t="str">
            <v>город Иркутск</v>
          </cell>
          <cell r="D513">
            <v>0</v>
          </cell>
          <cell r="E513" t="str">
            <v>г. Иркутск, Станиславского ул., д. 3</v>
          </cell>
          <cell r="F513">
            <v>0</v>
          </cell>
          <cell r="G513">
            <v>2023</v>
          </cell>
          <cell r="AK513">
            <v>44670</v>
          </cell>
        </row>
        <row r="514">
          <cell r="A514">
            <v>36710</v>
          </cell>
          <cell r="B514">
            <v>0</v>
          </cell>
          <cell r="C514" t="str">
            <v>город Иркутск</v>
          </cell>
          <cell r="D514">
            <v>0</v>
          </cell>
          <cell r="E514" t="str">
            <v>г. Иркутск, Станиславского ул., д. 5</v>
          </cell>
          <cell r="F514">
            <v>0</v>
          </cell>
          <cell r="G514">
            <v>2023</v>
          </cell>
          <cell r="AK514">
            <v>44670</v>
          </cell>
        </row>
        <row r="515">
          <cell r="A515">
            <v>36711</v>
          </cell>
          <cell r="B515">
            <v>0</v>
          </cell>
          <cell r="C515" t="str">
            <v>город Иркутск</v>
          </cell>
          <cell r="D515">
            <v>0</v>
          </cell>
          <cell r="E515" t="str">
            <v>г. Иркутск, Станиславского ул., д. 7</v>
          </cell>
          <cell r="F515">
            <v>0</v>
          </cell>
          <cell r="G515">
            <v>2023</v>
          </cell>
          <cell r="AK515">
            <v>44670</v>
          </cell>
        </row>
        <row r="516">
          <cell r="A516">
            <v>55459</v>
          </cell>
          <cell r="B516">
            <v>0</v>
          </cell>
          <cell r="C516" t="str">
            <v>город Иркутск</v>
          </cell>
          <cell r="D516">
            <v>0</v>
          </cell>
          <cell r="E516" t="str">
            <v>г. Иркутск, ул. Румянцева, д. 57</v>
          </cell>
          <cell r="F516">
            <v>0</v>
          </cell>
          <cell r="G516">
            <v>2023</v>
          </cell>
          <cell r="AK516">
            <v>44670</v>
          </cell>
        </row>
        <row r="517">
          <cell r="A517">
            <v>46619</v>
          </cell>
          <cell r="B517">
            <v>0</v>
          </cell>
          <cell r="C517" t="str">
            <v>город Иркутск</v>
          </cell>
          <cell r="D517">
            <v>0</v>
          </cell>
          <cell r="E517" t="str">
            <v>г. Иркутск, ул. Чайковского, д. 6</v>
          </cell>
          <cell r="F517">
            <v>0</v>
          </cell>
          <cell r="G517">
            <v>2023</v>
          </cell>
          <cell r="AK517">
            <v>44670</v>
          </cell>
        </row>
        <row r="518">
          <cell r="A518">
            <v>32977</v>
          </cell>
          <cell r="B518">
            <v>0</v>
          </cell>
          <cell r="C518" t="str">
            <v>город Иркутск</v>
          </cell>
          <cell r="D518">
            <v>0</v>
          </cell>
          <cell r="E518" t="str">
            <v>г. Иркутск, Юбилейный мкр., д. 1</v>
          </cell>
          <cell r="F518">
            <v>0</v>
          </cell>
          <cell r="G518">
            <v>2023</v>
          </cell>
          <cell r="AK518">
            <v>44670</v>
          </cell>
        </row>
        <row r="519">
          <cell r="A519">
            <v>33009</v>
          </cell>
          <cell r="B519">
            <v>0</v>
          </cell>
          <cell r="C519" t="str">
            <v>город Иркутск</v>
          </cell>
          <cell r="D519">
            <v>0</v>
          </cell>
          <cell r="E519" t="str">
            <v>г. Иркутск, Юбилейный мкр., д. 19</v>
          </cell>
          <cell r="F519">
            <v>0</v>
          </cell>
          <cell r="G519">
            <v>2023</v>
          </cell>
          <cell r="AK519">
            <v>44670</v>
          </cell>
        </row>
        <row r="520">
          <cell r="A520">
            <v>33010</v>
          </cell>
          <cell r="B520">
            <v>0</v>
          </cell>
          <cell r="C520" t="str">
            <v>город Иркутск</v>
          </cell>
          <cell r="D520">
            <v>0</v>
          </cell>
          <cell r="E520" t="str">
            <v>г. Иркутск, Юбилейный мкр., д. 20</v>
          </cell>
          <cell r="F520">
            <v>0</v>
          </cell>
          <cell r="G520">
            <v>2023</v>
          </cell>
          <cell r="AK520">
            <v>44670</v>
          </cell>
        </row>
        <row r="521">
          <cell r="A521">
            <v>33020</v>
          </cell>
          <cell r="B521">
            <v>0</v>
          </cell>
          <cell r="C521" t="str">
            <v>город Иркутск</v>
          </cell>
          <cell r="D521">
            <v>0</v>
          </cell>
          <cell r="E521" t="str">
            <v>г. Иркутск, Юбилейный мкр., д. 31</v>
          </cell>
          <cell r="F521">
            <v>0</v>
          </cell>
          <cell r="G521">
            <v>2023</v>
          </cell>
          <cell r="AK521">
            <v>44670</v>
          </cell>
        </row>
        <row r="522">
          <cell r="A522">
            <v>33042</v>
          </cell>
          <cell r="B522">
            <v>0</v>
          </cell>
          <cell r="C522" t="str">
            <v>город Иркутск</v>
          </cell>
          <cell r="D522">
            <v>0</v>
          </cell>
          <cell r="E522" t="str">
            <v>г. Иркутск, Юбилейный мкр., д. 52</v>
          </cell>
          <cell r="F522">
            <v>0</v>
          </cell>
          <cell r="G522">
            <v>2023</v>
          </cell>
          <cell r="AK522">
            <v>44670</v>
          </cell>
        </row>
        <row r="523">
          <cell r="A523">
            <v>33045</v>
          </cell>
          <cell r="B523">
            <v>0</v>
          </cell>
          <cell r="C523" t="str">
            <v>город Иркутск</v>
          </cell>
          <cell r="D523">
            <v>0</v>
          </cell>
          <cell r="E523" t="str">
            <v>г. Иркутск, Юбилейный мкр., д. 55</v>
          </cell>
          <cell r="F523">
            <v>0</v>
          </cell>
          <cell r="G523">
            <v>2023</v>
          </cell>
          <cell r="AK523">
            <v>44670</v>
          </cell>
        </row>
        <row r="524">
          <cell r="A524">
            <v>33046</v>
          </cell>
          <cell r="B524">
            <v>0</v>
          </cell>
          <cell r="C524" t="str">
            <v>город Иркутск</v>
          </cell>
          <cell r="D524">
            <v>0</v>
          </cell>
          <cell r="E524" t="str">
            <v>г. Иркутск, Юбилейный мкр., д. 56</v>
          </cell>
          <cell r="F524">
            <v>0</v>
          </cell>
          <cell r="G524">
            <v>2023</v>
          </cell>
          <cell r="AK524">
            <v>44670</v>
          </cell>
        </row>
        <row r="525">
          <cell r="A525">
            <v>33047</v>
          </cell>
          <cell r="B525">
            <v>0</v>
          </cell>
          <cell r="C525" t="str">
            <v>город Иркутск</v>
          </cell>
          <cell r="D525">
            <v>0</v>
          </cell>
          <cell r="E525" t="str">
            <v>г. Иркутск, Юбилейный мкр., д. 57</v>
          </cell>
          <cell r="F525">
            <v>0</v>
          </cell>
          <cell r="G525">
            <v>2023</v>
          </cell>
          <cell r="AK525">
            <v>44670</v>
          </cell>
        </row>
        <row r="526">
          <cell r="A526">
            <v>33065</v>
          </cell>
          <cell r="B526">
            <v>0</v>
          </cell>
          <cell r="C526" t="str">
            <v>город Иркутск</v>
          </cell>
          <cell r="D526">
            <v>0</v>
          </cell>
          <cell r="E526" t="str">
            <v>г. Иркутск, Юбилейный мкр., д. 77</v>
          </cell>
          <cell r="F526">
            <v>0</v>
          </cell>
          <cell r="G526">
            <v>2023</v>
          </cell>
          <cell r="AK526">
            <v>44670</v>
          </cell>
        </row>
        <row r="527">
          <cell r="A527">
            <v>42662</v>
          </cell>
          <cell r="B527">
            <v>0</v>
          </cell>
          <cell r="C527" t="str">
            <v>Нижнеудинское муниципальное образование</v>
          </cell>
          <cell r="D527">
            <v>0</v>
          </cell>
          <cell r="E527" t="str">
            <v>г. Нижнеудинск, Гоголя ул., д. 83</v>
          </cell>
          <cell r="F527">
            <v>0</v>
          </cell>
          <cell r="G527">
            <v>2023</v>
          </cell>
          <cell r="AK527">
            <v>44671</v>
          </cell>
        </row>
        <row r="528">
          <cell r="A528">
            <v>38508</v>
          </cell>
          <cell r="B528">
            <v>0</v>
          </cell>
          <cell r="C528" t="str">
            <v>Муниципальное образование город Усть-Илимск</v>
          </cell>
          <cell r="D528">
            <v>0</v>
          </cell>
          <cell r="E528" t="str">
            <v>г. Усть-Илимск, 50 лет ВЛКСМ ул., д. 18</v>
          </cell>
          <cell r="F528">
            <v>0</v>
          </cell>
          <cell r="G528">
            <v>2023</v>
          </cell>
          <cell r="AK528">
            <v>44670</v>
          </cell>
        </row>
        <row r="529">
          <cell r="A529">
            <v>38524</v>
          </cell>
          <cell r="B529">
            <v>0</v>
          </cell>
          <cell r="C529" t="str">
            <v>Муниципальное образование город Усть-Илимск</v>
          </cell>
          <cell r="D529">
            <v>0</v>
          </cell>
          <cell r="E529" t="str">
            <v>г. Усть-Илимск, Белградская ул., д. 10</v>
          </cell>
          <cell r="F529">
            <v>0</v>
          </cell>
          <cell r="G529">
            <v>2023</v>
          </cell>
          <cell r="AK529">
            <v>44670</v>
          </cell>
        </row>
        <row r="530">
          <cell r="A530">
            <v>38526</v>
          </cell>
          <cell r="B530">
            <v>0</v>
          </cell>
          <cell r="C530" t="str">
            <v>Муниципальное образование город Усть-Илимск</v>
          </cell>
          <cell r="D530">
            <v>0</v>
          </cell>
          <cell r="E530" t="str">
            <v>г. Усть-Илимск, Белградская ул., д. 12</v>
          </cell>
          <cell r="F530">
            <v>0</v>
          </cell>
          <cell r="G530">
            <v>2023</v>
          </cell>
          <cell r="AK530">
            <v>44670</v>
          </cell>
        </row>
        <row r="531">
          <cell r="A531">
            <v>38562</v>
          </cell>
          <cell r="B531">
            <v>0</v>
          </cell>
          <cell r="C531" t="str">
            <v>Муниципальное образование город Усть-Илимск</v>
          </cell>
          <cell r="D531">
            <v>0</v>
          </cell>
          <cell r="E531" t="str">
            <v>г. Усть-Илимск, Булгакова ул., д. 2</v>
          </cell>
          <cell r="F531">
            <v>0</v>
          </cell>
          <cell r="G531">
            <v>2023</v>
          </cell>
          <cell r="AK531">
            <v>44670</v>
          </cell>
        </row>
        <row r="532">
          <cell r="A532">
            <v>38563</v>
          </cell>
          <cell r="B532">
            <v>0</v>
          </cell>
          <cell r="C532" t="str">
            <v>Муниципальное образование город Усть-Илимск</v>
          </cell>
          <cell r="D532">
            <v>0</v>
          </cell>
          <cell r="E532" t="str">
            <v>г. Усть-Илимск, Булгакова ул., д. 4</v>
          </cell>
          <cell r="F532">
            <v>0</v>
          </cell>
          <cell r="G532">
            <v>2023</v>
          </cell>
          <cell r="AK532">
            <v>44670</v>
          </cell>
        </row>
        <row r="533">
          <cell r="A533">
            <v>38667</v>
          </cell>
          <cell r="B533">
            <v>0</v>
          </cell>
          <cell r="C533" t="str">
            <v>Муниципальное образование город Усть-Илимск</v>
          </cell>
          <cell r="D533">
            <v>0</v>
          </cell>
          <cell r="E533" t="str">
            <v>г. Усть-Илимск, Крупской ул., д. 2</v>
          </cell>
          <cell r="F533">
            <v>0</v>
          </cell>
          <cell r="G533">
            <v>2023</v>
          </cell>
          <cell r="AK533">
            <v>44670</v>
          </cell>
        </row>
        <row r="534">
          <cell r="A534">
            <v>38671</v>
          </cell>
          <cell r="B534">
            <v>0</v>
          </cell>
          <cell r="C534" t="str">
            <v>Муниципальное образование город Усть-Илимск</v>
          </cell>
          <cell r="D534">
            <v>0</v>
          </cell>
          <cell r="E534" t="str">
            <v>г. Усть-Илимск, Крупской ул., д. 6</v>
          </cell>
          <cell r="F534">
            <v>0</v>
          </cell>
          <cell r="G534">
            <v>2023</v>
          </cell>
          <cell r="AK534">
            <v>44670</v>
          </cell>
        </row>
        <row r="535">
          <cell r="A535">
            <v>38710</v>
          </cell>
          <cell r="B535">
            <v>0</v>
          </cell>
          <cell r="C535" t="str">
            <v>Муниципальное образование город Усть-Илимск</v>
          </cell>
          <cell r="D535">
            <v>0</v>
          </cell>
          <cell r="E535" t="str">
            <v>г. Усть-Илимск, Мечтателей ул., д. 23</v>
          </cell>
          <cell r="F535">
            <v>0</v>
          </cell>
          <cell r="G535">
            <v>2023</v>
          </cell>
          <cell r="AK535">
            <v>44670</v>
          </cell>
        </row>
        <row r="536">
          <cell r="A536">
            <v>38740</v>
          </cell>
          <cell r="B536">
            <v>0</v>
          </cell>
          <cell r="C536" t="str">
            <v>Муниципальное образование город Усть-Илимск</v>
          </cell>
          <cell r="D536">
            <v>0</v>
          </cell>
          <cell r="E536" t="str">
            <v>г. Усть-Илимск, Наймушина ул., д. 1</v>
          </cell>
          <cell r="F536">
            <v>0</v>
          </cell>
          <cell r="G536">
            <v>2023</v>
          </cell>
          <cell r="AK536">
            <v>44670</v>
          </cell>
        </row>
        <row r="537">
          <cell r="A537">
            <v>38742</v>
          </cell>
          <cell r="B537">
            <v>0</v>
          </cell>
          <cell r="C537" t="str">
            <v>Муниципальное образование город Усть-Илимск</v>
          </cell>
          <cell r="D537">
            <v>0</v>
          </cell>
          <cell r="E537" t="str">
            <v>г. Усть-Илимск, Наймушина ул., д. 2А</v>
          </cell>
          <cell r="F537">
            <v>0</v>
          </cell>
          <cell r="G537">
            <v>2023</v>
          </cell>
          <cell r="AK537">
            <v>44670</v>
          </cell>
        </row>
        <row r="538">
          <cell r="A538">
            <v>38833</v>
          </cell>
          <cell r="B538">
            <v>0</v>
          </cell>
          <cell r="C538" t="str">
            <v>Муниципальное образование город Усть-Илимск</v>
          </cell>
          <cell r="D538">
            <v>0</v>
          </cell>
          <cell r="E538" t="str">
            <v>г. Усть-Илимск, Романтиков ул., д. 11</v>
          </cell>
          <cell r="F538">
            <v>0</v>
          </cell>
          <cell r="G538">
            <v>2023</v>
          </cell>
          <cell r="AK538">
            <v>44670</v>
          </cell>
        </row>
        <row r="539">
          <cell r="A539">
            <v>38837</v>
          </cell>
          <cell r="B539">
            <v>0</v>
          </cell>
          <cell r="C539" t="str">
            <v>Муниципальное образование город Усть-Илимск</v>
          </cell>
          <cell r="D539">
            <v>0</v>
          </cell>
          <cell r="E539" t="str">
            <v>г. Усть-Илимск, Романтиков ул., д. 18</v>
          </cell>
          <cell r="F539">
            <v>0</v>
          </cell>
          <cell r="G539">
            <v>2023</v>
          </cell>
          <cell r="AK539">
            <v>44670</v>
          </cell>
        </row>
        <row r="540">
          <cell r="A540">
            <v>39033</v>
          </cell>
          <cell r="B540">
            <v>0</v>
          </cell>
          <cell r="C540" t="str">
            <v>Муниципальное образование "город Черемхово"</v>
          </cell>
          <cell r="D540">
            <v>0</v>
          </cell>
          <cell r="E540" t="str">
            <v>г. Черемхово, Горького ул., д. 1</v>
          </cell>
          <cell r="F540">
            <v>0</v>
          </cell>
          <cell r="G540">
            <v>2023</v>
          </cell>
          <cell r="AK540">
            <v>44670</v>
          </cell>
        </row>
        <row r="541">
          <cell r="A541">
            <v>39034</v>
          </cell>
          <cell r="B541">
            <v>0</v>
          </cell>
          <cell r="C541" t="str">
            <v>Муниципальное образование "город Черемхово"</v>
          </cell>
          <cell r="D541">
            <v>0</v>
          </cell>
          <cell r="E541" t="str">
            <v>г. Черемхово, Горького ул., д. 2</v>
          </cell>
          <cell r="F541">
            <v>0</v>
          </cell>
          <cell r="G541">
            <v>2023</v>
          </cell>
          <cell r="AK541">
            <v>44670</v>
          </cell>
        </row>
        <row r="542">
          <cell r="A542">
            <v>39104</v>
          </cell>
          <cell r="B542">
            <v>0</v>
          </cell>
          <cell r="C542" t="str">
            <v>Муниципальное образование "город Черемхово"</v>
          </cell>
          <cell r="D542">
            <v>0</v>
          </cell>
          <cell r="E542" t="str">
            <v>г. Черемхово, Забойщика ул., д. 16</v>
          </cell>
          <cell r="F542">
            <v>0</v>
          </cell>
          <cell r="G542">
            <v>2023</v>
          </cell>
          <cell r="AK542">
            <v>44670</v>
          </cell>
        </row>
        <row r="543">
          <cell r="A543">
            <v>39121</v>
          </cell>
          <cell r="B543">
            <v>0</v>
          </cell>
          <cell r="C543" t="str">
            <v>Муниципальное образование "город Черемхово"</v>
          </cell>
          <cell r="D543">
            <v>0</v>
          </cell>
          <cell r="E543" t="str">
            <v>г. Черемхово, Забойщика ул., д. 49</v>
          </cell>
          <cell r="F543">
            <v>0</v>
          </cell>
          <cell r="G543">
            <v>2023</v>
          </cell>
          <cell r="AK543">
            <v>44670</v>
          </cell>
        </row>
        <row r="544">
          <cell r="A544">
            <v>39124</v>
          </cell>
          <cell r="B544">
            <v>0</v>
          </cell>
          <cell r="C544" t="str">
            <v>Муниципальное образование "город Черемхово"</v>
          </cell>
          <cell r="D544">
            <v>0</v>
          </cell>
          <cell r="E544" t="str">
            <v>г. Черемхово, Забойщика ул., д. 59</v>
          </cell>
          <cell r="F544">
            <v>0</v>
          </cell>
          <cell r="G544">
            <v>2023</v>
          </cell>
          <cell r="AK544">
            <v>44670</v>
          </cell>
        </row>
        <row r="545">
          <cell r="A545">
            <v>44990</v>
          </cell>
          <cell r="B545">
            <v>0</v>
          </cell>
          <cell r="C545" t="str">
            <v>Шелеховский муниципальный район</v>
          </cell>
          <cell r="D545">
            <v>0</v>
          </cell>
          <cell r="E545" t="str">
            <v>г. Шелехов, 5-й кв-л., д. 21</v>
          </cell>
          <cell r="F545">
            <v>0</v>
          </cell>
          <cell r="G545">
            <v>2023</v>
          </cell>
          <cell r="AK545">
            <v>44670</v>
          </cell>
        </row>
        <row r="546">
          <cell r="A546">
            <v>44992</v>
          </cell>
          <cell r="B546">
            <v>0</v>
          </cell>
          <cell r="C546" t="str">
            <v>Шелеховский муниципальный район</v>
          </cell>
          <cell r="D546">
            <v>0</v>
          </cell>
          <cell r="E546" t="str">
            <v>г. Шелехов, 5-й кв-л., д. 23</v>
          </cell>
          <cell r="F546">
            <v>0</v>
          </cell>
          <cell r="G546">
            <v>2023</v>
          </cell>
          <cell r="AK546">
            <v>44670</v>
          </cell>
        </row>
        <row r="547">
          <cell r="A547">
            <v>41547</v>
          </cell>
          <cell r="B547">
            <v>0</v>
          </cell>
          <cell r="C547" t="str">
            <v>Иркутский муниципальный район</v>
          </cell>
          <cell r="D547">
            <v>0</v>
          </cell>
          <cell r="E547" t="str">
            <v>д. Карлук, Школьная ул., д. 4</v>
          </cell>
          <cell r="F547">
            <v>0</v>
          </cell>
          <cell r="G547">
            <v>2023</v>
          </cell>
          <cell r="AK547">
            <v>44670</v>
          </cell>
        </row>
        <row r="548">
          <cell r="A548">
            <v>56282</v>
          </cell>
          <cell r="B548">
            <v>0</v>
          </cell>
          <cell r="C548" t="str">
            <v>Аларский район</v>
          </cell>
          <cell r="D548">
            <v>0</v>
          </cell>
          <cell r="E548" t="str">
            <v>д. Маниловская, Иркутск-45, ул. Юбилейная, д. 30</v>
          </cell>
          <cell r="F548">
            <v>0</v>
          </cell>
          <cell r="G548">
            <v>2023</v>
          </cell>
          <cell r="AK548">
            <v>44670</v>
          </cell>
        </row>
        <row r="549">
          <cell r="A549">
            <v>44741</v>
          </cell>
          <cell r="B549">
            <v>0</v>
          </cell>
          <cell r="C549" t="str">
            <v>Чунское муниципальное образование</v>
          </cell>
          <cell r="D549">
            <v>0</v>
          </cell>
          <cell r="E549" t="str">
            <v>рп. Лесогорск, Комсомольская ул., д. 4</v>
          </cell>
          <cell r="F549">
            <v>0</v>
          </cell>
          <cell r="G549">
            <v>2023</v>
          </cell>
          <cell r="AK549">
            <v>44670</v>
          </cell>
        </row>
        <row r="550">
          <cell r="A550">
            <v>44761</v>
          </cell>
          <cell r="B550">
            <v>0</v>
          </cell>
          <cell r="C550" t="str">
            <v>Чунское муниципальное образование</v>
          </cell>
          <cell r="D550">
            <v>0</v>
          </cell>
          <cell r="E550" t="str">
            <v>рп. Лесогорск, Шастина ул., д. 33</v>
          </cell>
          <cell r="F550">
            <v>0</v>
          </cell>
          <cell r="G550">
            <v>2023</v>
          </cell>
          <cell r="AK550">
            <v>44670</v>
          </cell>
        </row>
        <row r="551">
          <cell r="A551">
            <v>39322</v>
          </cell>
          <cell r="B551">
            <v>0</v>
          </cell>
          <cell r="C551" t="str">
            <v>Муниципальное образование "город Черемхово"</v>
          </cell>
          <cell r="D551">
            <v>0</v>
          </cell>
          <cell r="E551" t="str">
            <v>г. Черемхово, Шевченко ул., д. 57</v>
          </cell>
          <cell r="F551">
            <v>0</v>
          </cell>
          <cell r="G551">
            <v>2023</v>
          </cell>
          <cell r="AK551">
            <v>44670</v>
          </cell>
        </row>
        <row r="552">
          <cell r="A552">
            <v>41520</v>
          </cell>
          <cell r="B552">
            <v>0</v>
          </cell>
          <cell r="C552" t="str">
            <v>Заларинское муниципальное образование</v>
          </cell>
          <cell r="D552">
            <v>0</v>
          </cell>
          <cell r="E552" t="str">
            <v>рп. Тыреть 1-я, Солерудник мкр., д. 7</v>
          </cell>
          <cell r="F552">
            <v>0</v>
          </cell>
          <cell r="G552">
            <v>2023</v>
          </cell>
          <cell r="AK552">
            <v>44670</v>
          </cell>
        </row>
        <row r="553">
          <cell r="A553">
            <v>43919</v>
          </cell>
          <cell r="B553">
            <v>0</v>
          </cell>
          <cell r="C553" t="str">
            <v>Тайшетский муниципальный район</v>
          </cell>
          <cell r="D553">
            <v>0</v>
          </cell>
          <cell r="E553" t="str">
            <v>рп. Юрты, Советская ул., д. 39</v>
          </cell>
          <cell r="F553">
            <v>0</v>
          </cell>
          <cell r="G553">
            <v>2023</v>
          </cell>
          <cell r="AK553">
            <v>44670</v>
          </cell>
        </row>
        <row r="554">
          <cell r="A554">
            <v>38685</v>
          </cell>
          <cell r="B554">
            <v>0</v>
          </cell>
          <cell r="C554" t="str">
            <v>Муниципальное образование город Усть-Илимск</v>
          </cell>
          <cell r="D554">
            <v>0</v>
          </cell>
          <cell r="E554" t="str">
            <v>г. Усть-Илимск, Ленина ул., д. 8</v>
          </cell>
          <cell r="F554">
            <v>0</v>
          </cell>
          <cell r="G554">
            <v>2023</v>
          </cell>
          <cell r="AK554">
            <v>44670</v>
          </cell>
        </row>
        <row r="555">
          <cell r="A555">
            <v>38642</v>
          </cell>
          <cell r="B555">
            <v>0</v>
          </cell>
          <cell r="C555" t="str">
            <v>Муниципальное образование город Усть-Илимск</v>
          </cell>
          <cell r="D555">
            <v>0</v>
          </cell>
          <cell r="E555" t="str">
            <v>г. Усть-Илимск, Карла Маркса ул., д. 55</v>
          </cell>
          <cell r="F555">
            <v>0</v>
          </cell>
          <cell r="G555">
            <v>2023</v>
          </cell>
          <cell r="AK555">
            <v>44670</v>
          </cell>
        </row>
        <row r="556">
          <cell r="A556">
            <v>38709</v>
          </cell>
          <cell r="B556">
            <v>0</v>
          </cell>
          <cell r="C556" t="str">
            <v>Муниципальное образование город Усть-Илимск</v>
          </cell>
          <cell r="D556">
            <v>0</v>
          </cell>
          <cell r="E556" t="str">
            <v>г. Усть-Илимск, Мечтателей ул., д. 21</v>
          </cell>
          <cell r="F556">
            <v>0</v>
          </cell>
          <cell r="G556">
            <v>2023</v>
          </cell>
          <cell r="AK556">
            <v>44670</v>
          </cell>
        </row>
        <row r="557">
          <cell r="A557">
            <v>38854</v>
          </cell>
          <cell r="B557">
            <v>0</v>
          </cell>
          <cell r="C557" t="str">
            <v>Муниципальное образование город Усть-Илимск</v>
          </cell>
          <cell r="D557">
            <v>0</v>
          </cell>
          <cell r="E557" t="str">
            <v>г. Усть-Илимск, Чайковского ул., д. 4</v>
          </cell>
          <cell r="F557">
            <v>0</v>
          </cell>
          <cell r="G557">
            <v>2023</v>
          </cell>
          <cell r="AK557">
            <v>44670</v>
          </cell>
        </row>
        <row r="558">
          <cell r="A558">
            <v>39009</v>
          </cell>
          <cell r="B558">
            <v>0</v>
          </cell>
          <cell r="C558" t="str">
            <v>Муниципальное образование "город Черемхово"</v>
          </cell>
          <cell r="D558">
            <v>0</v>
          </cell>
          <cell r="E558" t="str">
            <v>г. Черемхово, Бердниковой ул., д. 33</v>
          </cell>
          <cell r="F558">
            <v>0</v>
          </cell>
          <cell r="G558">
            <v>2023</v>
          </cell>
          <cell r="AK558">
            <v>44670</v>
          </cell>
        </row>
        <row r="559">
          <cell r="A559">
            <v>32109</v>
          </cell>
          <cell r="B559">
            <v>0</v>
          </cell>
          <cell r="C559" t="str">
            <v>Муниципальное образование города Братска</v>
          </cell>
          <cell r="D559">
            <v>0</v>
          </cell>
          <cell r="E559" t="str">
            <v>г. Братск, жилрайон Центральный, Южная ул., д. 18</v>
          </cell>
          <cell r="F559">
            <v>0</v>
          </cell>
          <cell r="G559">
            <v>2023</v>
          </cell>
          <cell r="AK559">
            <v>44670</v>
          </cell>
        </row>
        <row r="560">
          <cell r="A560">
            <v>33436</v>
          </cell>
          <cell r="B560">
            <v>0</v>
          </cell>
          <cell r="C560" t="str">
            <v>город Иркутск</v>
          </cell>
          <cell r="D560">
            <v>0</v>
          </cell>
          <cell r="E560" t="str">
            <v>г. Иркутск, 5-й Армии ул., д. 16</v>
          </cell>
          <cell r="F560">
            <v>0</v>
          </cell>
          <cell r="G560">
            <v>2023</v>
          </cell>
          <cell r="AK560">
            <v>44670</v>
          </cell>
        </row>
        <row r="561">
          <cell r="A561">
            <v>34158</v>
          </cell>
          <cell r="B561">
            <v>0</v>
          </cell>
          <cell r="C561" t="str">
            <v>город Иркутск</v>
          </cell>
          <cell r="D561">
            <v>0</v>
          </cell>
          <cell r="E561" t="str">
            <v>г. Иркутск, Безбокова ул., д. 4</v>
          </cell>
          <cell r="F561">
            <v>0</v>
          </cell>
          <cell r="G561">
            <v>2023</v>
          </cell>
          <cell r="AK561">
            <v>44670</v>
          </cell>
        </row>
        <row r="562">
          <cell r="A562">
            <v>34240</v>
          </cell>
          <cell r="B562">
            <v>0</v>
          </cell>
          <cell r="C562" t="str">
            <v>город Иркутск</v>
          </cell>
          <cell r="D562">
            <v>0</v>
          </cell>
          <cell r="E562" t="str">
            <v>г. Иркутск, Боткина ул., д. 6/16</v>
          </cell>
          <cell r="F562">
            <v>0</v>
          </cell>
          <cell r="G562">
            <v>2023</v>
          </cell>
          <cell r="AK562">
            <v>44670</v>
          </cell>
        </row>
        <row r="563">
          <cell r="A563">
            <v>34241</v>
          </cell>
          <cell r="B563">
            <v>0</v>
          </cell>
          <cell r="C563" t="str">
            <v>город Иркутск</v>
          </cell>
          <cell r="D563">
            <v>0</v>
          </cell>
          <cell r="E563" t="str">
            <v>г. Иркутск, Боткина ул., д. 6/24</v>
          </cell>
          <cell r="F563">
            <v>0</v>
          </cell>
          <cell r="G563">
            <v>2023</v>
          </cell>
          <cell r="AK563">
            <v>44670</v>
          </cell>
        </row>
        <row r="564">
          <cell r="A564">
            <v>32336</v>
          </cell>
          <cell r="B564">
            <v>0</v>
          </cell>
          <cell r="C564" t="str">
            <v>город Иркутск</v>
          </cell>
          <cell r="D564">
            <v>0</v>
          </cell>
          <cell r="E564" t="str">
            <v>г. Иркутск, Гагарина б-р., д. 42</v>
          </cell>
          <cell r="F564">
            <v>0</v>
          </cell>
          <cell r="G564">
            <v>2023</v>
          </cell>
          <cell r="AK564">
            <v>44670</v>
          </cell>
        </row>
        <row r="565">
          <cell r="A565">
            <v>34975</v>
          </cell>
          <cell r="B565">
            <v>0</v>
          </cell>
          <cell r="C565" t="str">
            <v>город Иркутск</v>
          </cell>
          <cell r="D565">
            <v>0</v>
          </cell>
          <cell r="E565" t="str">
            <v>г. Иркутск, Карла Маркса ул., д. 1</v>
          </cell>
          <cell r="F565">
            <v>0</v>
          </cell>
          <cell r="G565">
            <v>2023</v>
          </cell>
          <cell r="AK565">
            <v>44670</v>
          </cell>
        </row>
        <row r="566">
          <cell r="A566">
            <v>35409</v>
          </cell>
          <cell r="B566">
            <v>0</v>
          </cell>
          <cell r="C566" t="str">
            <v>город Иркутск</v>
          </cell>
          <cell r="D566">
            <v>0</v>
          </cell>
          <cell r="E566" t="str">
            <v>г. Иркутск, Лермонтова ул., д. 297б</v>
          </cell>
          <cell r="F566">
            <v>0</v>
          </cell>
          <cell r="G566">
            <v>2023</v>
          </cell>
          <cell r="AK566">
            <v>44670</v>
          </cell>
        </row>
        <row r="567">
          <cell r="A567">
            <v>35430</v>
          </cell>
          <cell r="B567">
            <v>0</v>
          </cell>
          <cell r="C567" t="str">
            <v>город Иркутск</v>
          </cell>
          <cell r="D567">
            <v>0</v>
          </cell>
          <cell r="E567" t="str">
            <v>г. Иркутск, Лермонтова ул., д. 327в</v>
          </cell>
          <cell r="F567">
            <v>0</v>
          </cell>
          <cell r="G567">
            <v>2023</v>
          </cell>
          <cell r="AK567">
            <v>44670</v>
          </cell>
        </row>
        <row r="568">
          <cell r="A568">
            <v>35434</v>
          </cell>
          <cell r="B568">
            <v>0</v>
          </cell>
          <cell r="C568" t="str">
            <v>город Иркутск</v>
          </cell>
          <cell r="D568">
            <v>0</v>
          </cell>
          <cell r="E568" t="str">
            <v>г. Иркутск, Лермонтова ул., д. 333г</v>
          </cell>
          <cell r="F568">
            <v>0</v>
          </cell>
          <cell r="G568">
            <v>2023</v>
          </cell>
          <cell r="AK568">
            <v>44670</v>
          </cell>
        </row>
        <row r="569">
          <cell r="A569">
            <v>35351</v>
          </cell>
          <cell r="B569">
            <v>0</v>
          </cell>
          <cell r="C569" t="str">
            <v>город Иркутск</v>
          </cell>
          <cell r="D569">
            <v>0</v>
          </cell>
          <cell r="E569" t="str">
            <v>г. Иркутск, Лермонтова ул., д. 98</v>
          </cell>
          <cell r="F569">
            <v>0</v>
          </cell>
          <cell r="G569">
            <v>2023</v>
          </cell>
          <cell r="AK569">
            <v>44670</v>
          </cell>
        </row>
        <row r="570">
          <cell r="A570">
            <v>33094</v>
          </cell>
          <cell r="B570">
            <v>0</v>
          </cell>
          <cell r="C570" t="str">
            <v>город Иркутск</v>
          </cell>
          <cell r="D570">
            <v>0</v>
          </cell>
          <cell r="E570" t="str">
            <v>г. Иркутск, мкр. Юбилейный, д.109</v>
          </cell>
          <cell r="F570">
            <v>0</v>
          </cell>
          <cell r="G570">
            <v>2023</v>
          </cell>
          <cell r="AK570">
            <v>44670</v>
          </cell>
        </row>
        <row r="571">
          <cell r="A571">
            <v>35898</v>
          </cell>
          <cell r="B571">
            <v>0</v>
          </cell>
          <cell r="C571" t="str">
            <v>город Иркутск</v>
          </cell>
          <cell r="D571">
            <v>0</v>
          </cell>
          <cell r="E571" t="str">
            <v>г. Иркутск, Павла Красильникова ул., д. 219</v>
          </cell>
          <cell r="F571">
            <v>0</v>
          </cell>
          <cell r="G571">
            <v>2023</v>
          </cell>
          <cell r="AK571">
            <v>44670</v>
          </cell>
        </row>
        <row r="572">
          <cell r="A572">
            <v>32708</v>
          </cell>
          <cell r="B572">
            <v>0</v>
          </cell>
          <cell r="C572" t="str">
            <v>город Иркутск</v>
          </cell>
          <cell r="D572">
            <v>0</v>
          </cell>
          <cell r="E572" t="str">
            <v>г. Иркутск, Первомайский мкр., д. 48</v>
          </cell>
          <cell r="F572">
            <v>0</v>
          </cell>
          <cell r="G572">
            <v>2023</v>
          </cell>
          <cell r="AK572">
            <v>44670</v>
          </cell>
        </row>
        <row r="573">
          <cell r="A573">
            <v>32360</v>
          </cell>
          <cell r="B573">
            <v>0</v>
          </cell>
          <cell r="C573" t="str">
            <v>город Иркутск</v>
          </cell>
          <cell r="D573">
            <v>0</v>
          </cell>
          <cell r="E573" t="str">
            <v>г. Иркутск, Постышева б-р., д. 15</v>
          </cell>
          <cell r="F573">
            <v>0</v>
          </cell>
          <cell r="G573">
            <v>2023</v>
          </cell>
          <cell r="AK573">
            <v>44670</v>
          </cell>
        </row>
        <row r="574">
          <cell r="A574">
            <v>32361</v>
          </cell>
          <cell r="B574">
            <v>0</v>
          </cell>
          <cell r="C574" t="str">
            <v>город Иркутск</v>
          </cell>
          <cell r="D574">
            <v>0</v>
          </cell>
          <cell r="E574" t="str">
            <v>г. Иркутск, Постышева б-р., д. 16</v>
          </cell>
          <cell r="F574">
            <v>0</v>
          </cell>
          <cell r="G574">
            <v>2023</v>
          </cell>
          <cell r="AK574">
            <v>44670</v>
          </cell>
        </row>
        <row r="575">
          <cell r="A575">
            <v>32373</v>
          </cell>
          <cell r="B575">
            <v>0</v>
          </cell>
          <cell r="C575" t="str">
            <v>город Иркутск</v>
          </cell>
          <cell r="D575">
            <v>0</v>
          </cell>
          <cell r="E575" t="str">
            <v>г. Иркутск, Постышева б-р., д. 29А</v>
          </cell>
          <cell r="F575">
            <v>0</v>
          </cell>
          <cell r="G575">
            <v>2023</v>
          </cell>
          <cell r="AK575">
            <v>44670</v>
          </cell>
        </row>
        <row r="576">
          <cell r="A576">
            <v>32345</v>
          </cell>
          <cell r="B576">
            <v>0</v>
          </cell>
          <cell r="C576" t="str">
            <v>город Иркутск</v>
          </cell>
          <cell r="D576">
            <v>0</v>
          </cell>
          <cell r="E576" t="str">
            <v>г. Иркутск, Постышева б-р., д. 3</v>
          </cell>
          <cell r="F576">
            <v>0</v>
          </cell>
          <cell r="G576">
            <v>2023</v>
          </cell>
          <cell r="AK576">
            <v>44670</v>
          </cell>
        </row>
        <row r="577">
          <cell r="A577">
            <v>33200</v>
          </cell>
          <cell r="B577">
            <v>0</v>
          </cell>
          <cell r="C577" t="str">
            <v>город Иркутск</v>
          </cell>
          <cell r="D577">
            <v>0</v>
          </cell>
          <cell r="E577" t="str">
            <v>г. Иркутск, Пулковский пер., д. 21</v>
          </cell>
          <cell r="F577">
            <v>0</v>
          </cell>
          <cell r="G577">
            <v>2023</v>
          </cell>
          <cell r="AK577">
            <v>44670</v>
          </cell>
        </row>
        <row r="578">
          <cell r="A578">
            <v>32350</v>
          </cell>
          <cell r="B578">
            <v>0</v>
          </cell>
          <cell r="C578" t="str">
            <v>город Иркутск</v>
          </cell>
          <cell r="D578">
            <v>0</v>
          </cell>
          <cell r="E578" t="str">
            <v>г. Иркутск, Постышева б-р., д. 7</v>
          </cell>
          <cell r="F578">
            <v>0</v>
          </cell>
          <cell r="G578">
            <v>2023</v>
          </cell>
          <cell r="AK578">
            <v>44670</v>
          </cell>
        </row>
        <row r="579">
          <cell r="A579">
            <v>36714</v>
          </cell>
          <cell r="B579">
            <v>0</v>
          </cell>
          <cell r="C579" t="str">
            <v>город Иркутск</v>
          </cell>
          <cell r="D579">
            <v>0</v>
          </cell>
          <cell r="E579" t="str">
            <v>г. Иркутск, Станиславского ул., д. 13</v>
          </cell>
          <cell r="F579">
            <v>0</v>
          </cell>
          <cell r="G579">
            <v>2023</v>
          </cell>
          <cell r="AK579">
            <v>44670</v>
          </cell>
        </row>
        <row r="580">
          <cell r="A580">
            <v>36715</v>
          </cell>
          <cell r="B580">
            <v>0</v>
          </cell>
          <cell r="C580" t="str">
            <v>город Иркутск</v>
          </cell>
          <cell r="D580">
            <v>0</v>
          </cell>
          <cell r="E580" t="str">
            <v>г. Иркутск, Станиславского ул., д. 15</v>
          </cell>
          <cell r="F580">
            <v>0</v>
          </cell>
          <cell r="G580">
            <v>2023</v>
          </cell>
          <cell r="AK580">
            <v>44670</v>
          </cell>
        </row>
        <row r="581">
          <cell r="A581">
            <v>36716</v>
          </cell>
          <cell r="B581">
            <v>0</v>
          </cell>
          <cell r="C581" t="str">
            <v>город Иркутск</v>
          </cell>
          <cell r="D581">
            <v>0</v>
          </cell>
          <cell r="E581" t="str">
            <v>г. Иркутск, Станиславского ул., д. 17</v>
          </cell>
          <cell r="F581">
            <v>0</v>
          </cell>
          <cell r="G581">
            <v>2023</v>
          </cell>
          <cell r="AK581">
            <v>44670</v>
          </cell>
        </row>
        <row r="582">
          <cell r="A582">
            <v>56115</v>
          </cell>
          <cell r="B582">
            <v>0</v>
          </cell>
          <cell r="C582" t="str">
            <v>город Иркутск</v>
          </cell>
          <cell r="D582">
            <v>0</v>
          </cell>
          <cell r="E582" t="str">
            <v>г. Иркутск, ул. Боткина, д. 6/25</v>
          </cell>
          <cell r="F582">
            <v>0</v>
          </cell>
          <cell r="G582">
            <v>2023</v>
          </cell>
          <cell r="AK582">
            <v>44670</v>
          </cell>
        </row>
        <row r="583">
          <cell r="A583">
            <v>38797</v>
          </cell>
          <cell r="B583">
            <v>0</v>
          </cell>
          <cell r="C583" t="str">
            <v>Муниципальное образование город Усть-Илимск</v>
          </cell>
          <cell r="D583">
            <v>0</v>
          </cell>
          <cell r="E583" t="str">
            <v>г. Усть-Илимск, Мира пр-кт., д. 50</v>
          </cell>
          <cell r="F583">
            <v>0</v>
          </cell>
          <cell r="G583">
            <v>2023</v>
          </cell>
          <cell r="AK583">
            <v>44670</v>
          </cell>
        </row>
        <row r="584">
          <cell r="A584">
            <v>38730</v>
          </cell>
          <cell r="B584">
            <v>0</v>
          </cell>
          <cell r="C584" t="str">
            <v>Муниципальное образование город Усть-Илимск</v>
          </cell>
          <cell r="D584">
            <v>0</v>
          </cell>
          <cell r="E584" t="str">
            <v>г. Усть-Илимск, Молодёжная ул., д. 2</v>
          </cell>
          <cell r="F584">
            <v>0</v>
          </cell>
          <cell r="G584">
            <v>2023</v>
          </cell>
          <cell r="AK584">
            <v>44670</v>
          </cell>
        </row>
        <row r="585">
          <cell r="A585">
            <v>38747</v>
          </cell>
          <cell r="B585">
            <v>0</v>
          </cell>
          <cell r="C585" t="str">
            <v>Муниципальное образование город Усть-Илимск</v>
          </cell>
          <cell r="D585">
            <v>0</v>
          </cell>
          <cell r="E585" t="str">
            <v>г. Усть-Илимск, Наймушина ул., д. 6</v>
          </cell>
          <cell r="F585">
            <v>0</v>
          </cell>
          <cell r="G585">
            <v>2023</v>
          </cell>
          <cell r="AK585">
            <v>44670</v>
          </cell>
        </row>
        <row r="586">
          <cell r="A586">
            <v>39026</v>
          </cell>
          <cell r="B586">
            <v>0</v>
          </cell>
          <cell r="C586" t="str">
            <v>Муниципальное образование "город Черемхово"</v>
          </cell>
          <cell r="D586">
            <v>0</v>
          </cell>
          <cell r="E586" t="str">
            <v>г. Черемхово, Гейштова ул., д. 4</v>
          </cell>
          <cell r="F586">
            <v>0</v>
          </cell>
          <cell r="G586">
            <v>2023</v>
          </cell>
          <cell r="AK586">
            <v>44670</v>
          </cell>
        </row>
        <row r="587">
          <cell r="A587">
            <v>44943</v>
          </cell>
          <cell r="B587">
            <v>0</v>
          </cell>
          <cell r="C587" t="str">
            <v>Шелеховский муниципальный район</v>
          </cell>
          <cell r="D587">
            <v>0</v>
          </cell>
          <cell r="E587" t="str">
            <v>г. Шелехов, 20-й кв-л., д. 88</v>
          </cell>
          <cell r="F587">
            <v>0</v>
          </cell>
          <cell r="G587">
            <v>2023</v>
          </cell>
          <cell r="AK587">
            <v>44670</v>
          </cell>
        </row>
        <row r="588">
          <cell r="A588">
            <v>44944</v>
          </cell>
          <cell r="B588">
            <v>0</v>
          </cell>
          <cell r="C588" t="str">
            <v>Шелеховский муниципальный район</v>
          </cell>
          <cell r="D588">
            <v>0</v>
          </cell>
          <cell r="E588" t="str">
            <v>г. Шелехов, 20-й кв-л., д. 89</v>
          </cell>
          <cell r="F588">
            <v>0</v>
          </cell>
          <cell r="G588">
            <v>2023</v>
          </cell>
          <cell r="AK588">
            <v>44670</v>
          </cell>
        </row>
        <row r="589">
          <cell r="A589">
            <v>44947</v>
          </cell>
          <cell r="B589">
            <v>0</v>
          </cell>
          <cell r="C589" t="str">
            <v>Шелеховский муниципальный район</v>
          </cell>
          <cell r="D589">
            <v>0</v>
          </cell>
          <cell r="E589" t="str">
            <v>г. Шелехов, 20-й кв-л., д. 93</v>
          </cell>
          <cell r="F589">
            <v>0</v>
          </cell>
          <cell r="G589">
            <v>2023</v>
          </cell>
          <cell r="AK589">
            <v>44670</v>
          </cell>
        </row>
        <row r="590">
          <cell r="A590">
            <v>44948</v>
          </cell>
          <cell r="B590">
            <v>0</v>
          </cell>
          <cell r="C590" t="str">
            <v>Шелеховский муниципальный район</v>
          </cell>
          <cell r="D590">
            <v>0</v>
          </cell>
          <cell r="E590" t="str">
            <v>г. Шелехов, 20-й кв-л., д. 94</v>
          </cell>
          <cell r="F590">
            <v>0</v>
          </cell>
          <cell r="G590">
            <v>2023</v>
          </cell>
          <cell r="AK590">
            <v>44670</v>
          </cell>
        </row>
        <row r="591">
          <cell r="A591">
            <v>44949</v>
          </cell>
          <cell r="B591">
            <v>0</v>
          </cell>
          <cell r="C591" t="str">
            <v>Шелеховский муниципальный район</v>
          </cell>
          <cell r="D591">
            <v>0</v>
          </cell>
          <cell r="E591" t="str">
            <v>г. Шелехов, 20-й кв-л., д. 95</v>
          </cell>
          <cell r="F591">
            <v>0</v>
          </cell>
          <cell r="G591">
            <v>2023</v>
          </cell>
          <cell r="AK591">
            <v>44670</v>
          </cell>
        </row>
        <row r="592">
          <cell r="A592">
            <v>45278</v>
          </cell>
          <cell r="B592">
            <v>0</v>
          </cell>
          <cell r="C592" t="str">
            <v>Эхирит-Булагатский район</v>
          </cell>
          <cell r="D592">
            <v>0</v>
          </cell>
          <cell r="E592" t="str">
            <v>п. Усть-Ордынский, Микрорайон ул., д. 6</v>
          </cell>
          <cell r="F592">
            <v>0</v>
          </cell>
          <cell r="G592">
            <v>2023</v>
          </cell>
          <cell r="AK592">
            <v>44670</v>
          </cell>
        </row>
        <row r="593">
          <cell r="A593">
            <v>41302</v>
          </cell>
          <cell r="B593">
            <v>0</v>
          </cell>
          <cell r="C593" t="str">
            <v>МО Бохан и Боханский район</v>
          </cell>
          <cell r="D593">
            <v>0</v>
          </cell>
          <cell r="E593" t="str">
            <v>п. Бохан, Циолковского ул., д. 1</v>
          </cell>
          <cell r="F593">
            <v>0</v>
          </cell>
          <cell r="G593">
            <v>2023</v>
          </cell>
          <cell r="AK593">
            <v>44670</v>
          </cell>
        </row>
        <row r="594">
          <cell r="A594">
            <v>41010</v>
          </cell>
          <cell r="B594">
            <v>0</v>
          </cell>
          <cell r="C594" t="str">
            <v>Балаганское муниципальное образование</v>
          </cell>
          <cell r="D594">
            <v>0</v>
          </cell>
          <cell r="E594" t="str">
            <v>рп. Балаганск, Ангарская ул., д. 87</v>
          </cell>
          <cell r="F594">
            <v>0</v>
          </cell>
          <cell r="G594">
            <v>2023</v>
          </cell>
          <cell r="AK594">
            <v>44670</v>
          </cell>
        </row>
        <row r="595">
          <cell r="A595">
            <v>41510</v>
          </cell>
          <cell r="B595">
            <v>0</v>
          </cell>
          <cell r="C595" t="str">
            <v>Заларинское муниципальное образование</v>
          </cell>
          <cell r="D595">
            <v>0</v>
          </cell>
          <cell r="E595" t="str">
            <v>рп. Залари, Чкалова ул., д. 3</v>
          </cell>
          <cell r="F595">
            <v>0</v>
          </cell>
          <cell r="G595">
            <v>2023</v>
          </cell>
          <cell r="AK595">
            <v>44670</v>
          </cell>
        </row>
        <row r="596">
          <cell r="A596">
            <v>41512</v>
          </cell>
          <cell r="B596">
            <v>0</v>
          </cell>
          <cell r="C596" t="str">
            <v>Заларинское муниципальное образование</v>
          </cell>
          <cell r="D596">
            <v>0</v>
          </cell>
          <cell r="E596" t="str">
            <v>рп. Залари, Чкалова ул., д. 7</v>
          </cell>
          <cell r="F596">
            <v>0</v>
          </cell>
          <cell r="G596">
            <v>2023</v>
          </cell>
          <cell r="AK596">
            <v>44670</v>
          </cell>
        </row>
        <row r="597">
          <cell r="A597">
            <v>41513</v>
          </cell>
          <cell r="B597">
            <v>0</v>
          </cell>
          <cell r="C597" t="str">
            <v>Заларинское муниципальное образование</v>
          </cell>
          <cell r="D597">
            <v>0</v>
          </cell>
          <cell r="E597" t="str">
            <v>рп. Залари, Чкалова ул., д. 9</v>
          </cell>
          <cell r="F597">
            <v>0</v>
          </cell>
          <cell r="G597">
            <v>2023</v>
          </cell>
          <cell r="AK597">
            <v>44670</v>
          </cell>
        </row>
        <row r="598">
          <cell r="A598">
            <v>41678</v>
          </cell>
          <cell r="B598">
            <v>0</v>
          </cell>
          <cell r="C598" t="str">
            <v>Иркутский муниципальный район</v>
          </cell>
          <cell r="D598">
            <v>0</v>
          </cell>
          <cell r="E598" t="str">
            <v>рп. Маркова, д. 2</v>
          </cell>
          <cell r="F598">
            <v>0</v>
          </cell>
          <cell r="G598">
            <v>2023</v>
          </cell>
          <cell r="AK598">
            <v>44670</v>
          </cell>
        </row>
        <row r="599">
          <cell r="A599">
            <v>41683</v>
          </cell>
          <cell r="B599">
            <v>0</v>
          </cell>
          <cell r="C599" t="str">
            <v>Иркутский муниципальный район</v>
          </cell>
          <cell r="D599">
            <v>0</v>
          </cell>
          <cell r="E599" t="str">
            <v>рп. Маркова, д. 24</v>
          </cell>
          <cell r="F599">
            <v>0</v>
          </cell>
          <cell r="G599">
            <v>2023</v>
          </cell>
          <cell r="AK599">
            <v>44670</v>
          </cell>
        </row>
        <row r="600">
          <cell r="A600">
            <v>41690</v>
          </cell>
          <cell r="B600">
            <v>0</v>
          </cell>
          <cell r="C600" t="str">
            <v>Иркутский муниципальный район</v>
          </cell>
          <cell r="D600">
            <v>0</v>
          </cell>
          <cell r="E600" t="str">
            <v>рп. Маркова, д. 37</v>
          </cell>
          <cell r="F600">
            <v>0</v>
          </cell>
          <cell r="G600">
            <v>2023</v>
          </cell>
          <cell r="AK600">
            <v>44670</v>
          </cell>
        </row>
        <row r="601">
          <cell r="A601">
            <v>39325</v>
          </cell>
          <cell r="B601">
            <v>0</v>
          </cell>
          <cell r="C601" t="str">
            <v>Муниципальное образование "город Черемхово"</v>
          </cell>
          <cell r="D601">
            <v>0</v>
          </cell>
          <cell r="E601" t="str">
            <v>г. Черемхово, Шевченко ул., д. 65</v>
          </cell>
          <cell r="F601">
            <v>0</v>
          </cell>
          <cell r="G601">
            <v>2023</v>
          </cell>
          <cell r="AK601">
            <v>44670</v>
          </cell>
        </row>
        <row r="602">
          <cell r="A602">
            <v>44062</v>
          </cell>
          <cell r="B602">
            <v>0</v>
          </cell>
          <cell r="C602" t="str">
            <v>Усольское районное муниципальное образование</v>
          </cell>
          <cell r="D602">
            <v>0</v>
          </cell>
          <cell r="E602" t="str">
            <v>рп. Мишелевка, Лесная ул., д. 15</v>
          </cell>
          <cell r="F602">
            <v>0</v>
          </cell>
          <cell r="G602">
            <v>2023</v>
          </cell>
          <cell r="AK602">
            <v>44670</v>
          </cell>
        </row>
        <row r="603">
          <cell r="A603">
            <v>44137</v>
          </cell>
          <cell r="B603">
            <v>0</v>
          </cell>
          <cell r="C603" t="str">
            <v>Усольское районное муниципальное образование</v>
          </cell>
          <cell r="D603">
            <v>0</v>
          </cell>
          <cell r="E603" t="str">
            <v>рп. Тельма, Совхозная ул., д. 16</v>
          </cell>
          <cell r="F603">
            <v>0</v>
          </cell>
          <cell r="G603">
            <v>2023</v>
          </cell>
          <cell r="AK603">
            <v>44670</v>
          </cell>
        </row>
        <row r="604">
          <cell r="A604">
            <v>39330</v>
          </cell>
          <cell r="B604">
            <v>0</v>
          </cell>
          <cell r="C604" t="str">
            <v>Муниципальное образование "город Черемхово"</v>
          </cell>
          <cell r="D604">
            <v>0</v>
          </cell>
          <cell r="E604" t="str">
            <v>г. Черемхово, Шевченко ул., д. 73</v>
          </cell>
          <cell r="F604">
            <v>0</v>
          </cell>
          <cell r="G604">
            <v>2023</v>
          </cell>
          <cell r="AK604">
            <v>44670</v>
          </cell>
        </row>
        <row r="605">
          <cell r="A605">
            <v>33477</v>
          </cell>
          <cell r="B605">
            <v>0</v>
          </cell>
          <cell r="C605" t="str">
            <v>город Иркутск</v>
          </cell>
          <cell r="D605">
            <v>0</v>
          </cell>
          <cell r="E605" t="str">
            <v>г. Иркутск, Авиастроителей ул., д. 26</v>
          </cell>
          <cell r="F605">
            <v>0</v>
          </cell>
          <cell r="G605">
            <v>2023</v>
          </cell>
          <cell r="AK605">
            <v>44670</v>
          </cell>
        </row>
        <row r="606">
          <cell r="A606">
            <v>36915</v>
          </cell>
          <cell r="B606">
            <v>0</v>
          </cell>
          <cell r="C606" t="str">
            <v>город Иркутск</v>
          </cell>
          <cell r="D606">
            <v>0</v>
          </cell>
          <cell r="E606" t="str">
            <v>г. Иркутск, ул. Украинская, д.3</v>
          </cell>
          <cell r="F606">
            <v>0</v>
          </cell>
          <cell r="G606">
            <v>2023</v>
          </cell>
          <cell r="AK606">
            <v>44670</v>
          </cell>
        </row>
        <row r="607">
          <cell r="A607">
            <v>32157</v>
          </cell>
          <cell r="B607">
            <v>0</v>
          </cell>
          <cell r="C607" t="str">
            <v>Зиминское городское муниципальное образование</v>
          </cell>
          <cell r="D607">
            <v>0</v>
          </cell>
          <cell r="E607" t="str">
            <v>г. Зима, мкр. Ангарский, д.10</v>
          </cell>
          <cell r="F607">
            <v>0</v>
          </cell>
          <cell r="G607">
            <v>2023</v>
          </cell>
          <cell r="AK607">
            <v>44670</v>
          </cell>
        </row>
        <row r="608">
          <cell r="A608">
            <v>32151</v>
          </cell>
          <cell r="B608">
            <v>0</v>
          </cell>
          <cell r="C608" t="str">
            <v>Зиминское городское муниципальное образование</v>
          </cell>
          <cell r="D608">
            <v>0</v>
          </cell>
          <cell r="E608" t="str">
            <v>г. Зима, мкр. Ангарский, д.4</v>
          </cell>
          <cell r="F608">
            <v>0</v>
          </cell>
          <cell r="G608">
            <v>2023</v>
          </cell>
          <cell r="AK608">
            <v>44670</v>
          </cell>
        </row>
        <row r="609">
          <cell r="A609">
            <v>35006</v>
          </cell>
          <cell r="B609">
            <v>0</v>
          </cell>
          <cell r="C609" t="str">
            <v>город Иркутск</v>
          </cell>
          <cell r="D609">
            <v>0</v>
          </cell>
          <cell r="E609" t="str">
            <v>г. Иркутск, Киевская ул., д. 4</v>
          </cell>
          <cell r="F609">
            <v>0</v>
          </cell>
          <cell r="G609">
            <v>2023</v>
          </cell>
          <cell r="AK609">
            <v>44670</v>
          </cell>
        </row>
        <row r="610">
          <cell r="A610">
            <v>41793</v>
          </cell>
          <cell r="B610">
            <v>0</v>
          </cell>
          <cell r="C610" t="str">
            <v>Иркутский муниципальный район</v>
          </cell>
          <cell r="D610">
            <v>0</v>
          </cell>
          <cell r="E610" t="str">
            <v>с. Пивовариха, Дачная ул., д. 1</v>
          </cell>
          <cell r="F610">
            <v>0</v>
          </cell>
          <cell r="G610">
            <v>2023</v>
          </cell>
          <cell r="AK610">
            <v>44670</v>
          </cell>
        </row>
        <row r="611">
          <cell r="A611">
            <v>33648</v>
          </cell>
          <cell r="B611">
            <v>0</v>
          </cell>
          <cell r="C611" t="str">
            <v>город Иркутск</v>
          </cell>
          <cell r="D611">
            <v>0</v>
          </cell>
          <cell r="E611" t="str">
            <v>г. Иркутск, ул. Бабушкина, д. 13/1</v>
          </cell>
          <cell r="F611">
            <v>0</v>
          </cell>
          <cell r="G611">
            <v>2023</v>
          </cell>
          <cell r="AK611">
            <v>44670</v>
          </cell>
        </row>
        <row r="612">
          <cell r="A612">
            <v>42617</v>
          </cell>
          <cell r="B612">
            <v>0</v>
          </cell>
          <cell r="C612" t="str">
            <v>Нижнеилимский муниципальный район</v>
          </cell>
          <cell r="D612">
            <v>0</v>
          </cell>
          <cell r="E612" t="str">
            <v>п. Янгель, мкр. Звездный, д.1</v>
          </cell>
          <cell r="F612">
            <v>0</v>
          </cell>
          <cell r="G612">
            <v>2023</v>
          </cell>
          <cell r="AK612">
            <v>44670</v>
          </cell>
        </row>
        <row r="613">
          <cell r="A613">
            <v>42618</v>
          </cell>
          <cell r="B613">
            <v>0</v>
          </cell>
          <cell r="C613" t="str">
            <v>Нижнеилимский муниципальный район</v>
          </cell>
          <cell r="D613">
            <v>0</v>
          </cell>
          <cell r="E613" t="str">
            <v>п. Янгель, мкр. Звездный, д.2</v>
          </cell>
          <cell r="F613">
            <v>0</v>
          </cell>
          <cell r="G613">
            <v>2023</v>
          </cell>
          <cell r="AK613">
            <v>44670</v>
          </cell>
        </row>
        <row r="614">
          <cell r="A614">
            <v>42622</v>
          </cell>
          <cell r="B614">
            <v>0</v>
          </cell>
          <cell r="C614" t="str">
            <v>Нижнеилимский муниципальный район</v>
          </cell>
          <cell r="D614">
            <v>0</v>
          </cell>
          <cell r="E614" t="str">
            <v>п. Янгель, мкр. Космонавтов, д.7</v>
          </cell>
          <cell r="F614">
            <v>0</v>
          </cell>
          <cell r="G614">
            <v>2023</v>
          </cell>
          <cell r="AK614">
            <v>44670</v>
          </cell>
        </row>
        <row r="615">
          <cell r="A615">
            <v>42623</v>
          </cell>
          <cell r="B615">
            <v>0</v>
          </cell>
          <cell r="C615" t="str">
            <v>Нижнеилимский муниципальный район</v>
          </cell>
          <cell r="D615">
            <v>0</v>
          </cell>
          <cell r="E615" t="str">
            <v>п. Янгель, мкр. Космонавтов, д.8</v>
          </cell>
          <cell r="F615">
            <v>0</v>
          </cell>
          <cell r="G615">
            <v>2023</v>
          </cell>
          <cell r="AK615">
            <v>44670</v>
          </cell>
        </row>
        <row r="616">
          <cell r="A616">
            <v>44707</v>
          </cell>
          <cell r="B616">
            <v>0</v>
          </cell>
          <cell r="C616" t="str">
            <v>Черемховский район</v>
          </cell>
          <cell r="D616">
            <v>0</v>
          </cell>
          <cell r="E616" t="str">
            <v>рп. Михайловка, 1-й кв-л., д. 19</v>
          </cell>
          <cell r="F616">
            <v>0</v>
          </cell>
          <cell r="G616">
            <v>2023</v>
          </cell>
          <cell r="AK616">
            <v>44670</v>
          </cell>
        </row>
        <row r="617">
          <cell r="A617">
            <v>44695</v>
          </cell>
          <cell r="B617">
            <v>0</v>
          </cell>
          <cell r="C617" t="str">
            <v>Черемховский район</v>
          </cell>
          <cell r="D617">
            <v>0</v>
          </cell>
          <cell r="E617" t="str">
            <v>рп. Михайловка, 1-й кв-л., д. 1А</v>
          </cell>
          <cell r="F617">
            <v>0</v>
          </cell>
          <cell r="G617">
            <v>2023</v>
          </cell>
          <cell r="AK617">
            <v>44670</v>
          </cell>
        </row>
        <row r="618">
          <cell r="A618">
            <v>44713</v>
          </cell>
          <cell r="B618">
            <v>0</v>
          </cell>
          <cell r="C618" t="str">
            <v>Черемховский район</v>
          </cell>
          <cell r="D618">
            <v>0</v>
          </cell>
          <cell r="E618" t="str">
            <v>рп. Михайловка, 2-й кв-л., д. 29</v>
          </cell>
          <cell r="F618">
            <v>0</v>
          </cell>
          <cell r="G618">
            <v>2023</v>
          </cell>
          <cell r="AK618">
            <v>44670</v>
          </cell>
        </row>
        <row r="619">
          <cell r="A619">
            <v>42123</v>
          </cell>
          <cell r="B619">
            <v>0</v>
          </cell>
          <cell r="C619" t="str">
            <v>Муниципальное образование Киренский район</v>
          </cell>
          <cell r="D619">
            <v>0</v>
          </cell>
          <cell r="E619" t="str">
            <v>рп. Алексеевск, Молодёжный кв-л., д. 12</v>
          </cell>
          <cell r="F619">
            <v>0</v>
          </cell>
          <cell r="G619">
            <v>2023</v>
          </cell>
          <cell r="AK619">
            <v>44670</v>
          </cell>
        </row>
        <row r="620">
          <cell r="A620">
            <v>37846</v>
          </cell>
          <cell r="B620">
            <v>0</v>
          </cell>
          <cell r="C620" t="str">
            <v>Муниципальное образование город Усолье-Сибирское</v>
          </cell>
          <cell r="D620">
            <v>0</v>
          </cell>
          <cell r="E620" t="str">
            <v>г. Усолье-Сибирское, пр-т Комсомольский, д. 134</v>
          </cell>
          <cell r="F620">
            <v>0</v>
          </cell>
          <cell r="G620">
            <v>2023</v>
          </cell>
          <cell r="AK620">
            <v>44670</v>
          </cell>
        </row>
        <row r="621">
          <cell r="A621">
            <v>45193</v>
          </cell>
          <cell r="B621">
            <v>0</v>
          </cell>
          <cell r="C621" t="str">
            <v>Шелеховский муниципальный район</v>
          </cell>
          <cell r="D621">
            <v>0</v>
          </cell>
          <cell r="E621" t="str">
            <v>г. Шелехов, мкр. 4, д. 95</v>
          </cell>
          <cell r="F621">
            <v>0</v>
          </cell>
          <cell r="G621">
            <v>2023</v>
          </cell>
          <cell r="AK621">
            <v>44670</v>
          </cell>
        </row>
        <row r="622">
          <cell r="A622">
            <v>32789</v>
          </cell>
          <cell r="B622">
            <v>0</v>
          </cell>
          <cell r="C622" t="str">
            <v>город Иркутск</v>
          </cell>
          <cell r="D622">
            <v>0</v>
          </cell>
          <cell r="E622" t="str">
            <v>г. Иркутск, мкр. Радужный, д. 42</v>
          </cell>
          <cell r="F622">
            <v>0</v>
          </cell>
          <cell r="G622">
            <v>2023</v>
          </cell>
          <cell r="AK622">
            <v>44670</v>
          </cell>
        </row>
        <row r="623">
          <cell r="A623">
            <v>31150</v>
          </cell>
          <cell r="B623">
            <v>0</v>
          </cell>
          <cell r="C623" t="str">
            <v>Муниципальное образование города Братска</v>
          </cell>
          <cell r="D623">
            <v>0</v>
          </cell>
          <cell r="E623" t="str">
            <v>г. Братск, ул. Иванова, д. 16</v>
          </cell>
          <cell r="F623">
            <v>0</v>
          </cell>
          <cell r="G623">
            <v>2023</v>
          </cell>
          <cell r="AK623">
            <v>44670</v>
          </cell>
        </row>
        <row r="624">
          <cell r="A624">
            <v>35253</v>
          </cell>
          <cell r="B624">
            <v>0</v>
          </cell>
          <cell r="C624" t="str">
            <v>город Иркутск</v>
          </cell>
          <cell r="D624">
            <v>0</v>
          </cell>
          <cell r="E624" t="str">
            <v>г. Иркутск, Лапина ул., д. 17</v>
          </cell>
          <cell r="F624">
            <v>0</v>
          </cell>
          <cell r="G624">
            <v>2023</v>
          </cell>
          <cell r="AK624">
            <v>44670</v>
          </cell>
        </row>
        <row r="625">
          <cell r="A625">
            <v>37947</v>
          </cell>
          <cell r="B625">
            <v>0</v>
          </cell>
          <cell r="C625" t="str">
            <v>Муниципальное образование город Усолье-Сибирское</v>
          </cell>
          <cell r="D625">
            <v>0</v>
          </cell>
          <cell r="E625" t="str">
            <v>г. Усолье-Сибирское, пр. Серегина, д. 18 (техзаказчик)</v>
          </cell>
          <cell r="F625" t="str">
            <v>V</v>
          </cell>
          <cell r="G625">
            <v>2023</v>
          </cell>
          <cell r="AK625" t="str">
            <v>вкл. Протоколом</v>
          </cell>
        </row>
        <row r="626">
          <cell r="A626">
            <v>34872</v>
          </cell>
          <cell r="B626">
            <v>0</v>
          </cell>
          <cell r="C626" t="str">
            <v>город Иркутск</v>
          </cell>
          <cell r="D626">
            <v>0</v>
          </cell>
          <cell r="E626" t="str">
            <v>г. Иркутск, Кайская ул., д. 41</v>
          </cell>
          <cell r="F626">
            <v>0</v>
          </cell>
          <cell r="G626">
            <v>2023</v>
          </cell>
          <cell r="AK626" t="str">
            <v>вкл. Протоколом</v>
          </cell>
        </row>
        <row r="627">
          <cell r="A627">
            <v>33577</v>
          </cell>
          <cell r="B627">
            <v>0</v>
          </cell>
          <cell r="C627" t="str">
            <v>город Иркутск</v>
          </cell>
          <cell r="D627">
            <v>0</v>
          </cell>
          <cell r="E627" t="str">
            <v>г. Иркутск, Александра Невского ул., д. 46Б</v>
          </cell>
          <cell r="F627">
            <v>0</v>
          </cell>
          <cell r="G627">
            <v>2023</v>
          </cell>
          <cell r="AK627" t="str">
            <v>вкл. Протоколом</v>
          </cell>
        </row>
        <row r="628">
          <cell r="A628">
            <v>34976</v>
          </cell>
          <cell r="B628">
            <v>0</v>
          </cell>
          <cell r="C628" t="str">
            <v>город Иркутск</v>
          </cell>
          <cell r="D628">
            <v>0</v>
          </cell>
          <cell r="E628" t="str">
            <v>г. Иркутск, ул. Карла Маркса, д. 5</v>
          </cell>
          <cell r="F628">
            <v>0</v>
          </cell>
          <cell r="G628">
            <v>2023</v>
          </cell>
          <cell r="AK628" t="str">
            <v>вкл. Протоколом</v>
          </cell>
        </row>
        <row r="629">
          <cell r="A629">
            <v>34781</v>
          </cell>
          <cell r="B629">
            <v>0</v>
          </cell>
          <cell r="C629" t="str">
            <v>город Иркутск</v>
          </cell>
          <cell r="D629">
            <v>0</v>
          </cell>
          <cell r="E629" t="str">
            <v>г. Иркутск, ул. Зверева, д. 29</v>
          </cell>
          <cell r="F629">
            <v>0</v>
          </cell>
          <cell r="G629">
            <v>2023</v>
          </cell>
          <cell r="AK629" t="str">
            <v>вкл. Протоколом</v>
          </cell>
        </row>
        <row r="630">
          <cell r="A630">
            <v>31933</v>
          </cell>
          <cell r="B630">
            <v>0</v>
          </cell>
          <cell r="C630" t="str">
            <v>Муниципальное образование города Братска</v>
          </cell>
          <cell r="D630">
            <v>0</v>
          </cell>
          <cell r="E630" t="str">
            <v>г. Братск, ул. Советская, д. 27а</v>
          </cell>
          <cell r="F630">
            <v>0</v>
          </cell>
          <cell r="G630">
            <v>2023</v>
          </cell>
          <cell r="AK630">
            <v>44699</v>
          </cell>
        </row>
        <row r="631">
          <cell r="A631">
            <v>33637</v>
          </cell>
          <cell r="B631">
            <v>0</v>
          </cell>
          <cell r="C631" t="str">
            <v>город Иркутск</v>
          </cell>
          <cell r="D631">
            <v>0</v>
          </cell>
          <cell r="E631" t="str">
            <v>г. Иркутск, ул. Аэрофлотская, д. 6</v>
          </cell>
          <cell r="F631">
            <v>0</v>
          </cell>
          <cell r="G631">
            <v>2023</v>
          </cell>
          <cell r="AK631">
            <v>44699</v>
          </cell>
        </row>
        <row r="632">
          <cell r="A632">
            <v>34321</v>
          </cell>
          <cell r="B632">
            <v>0</v>
          </cell>
          <cell r="C632" t="str">
            <v>город Иркутск</v>
          </cell>
          <cell r="D632">
            <v>0</v>
          </cell>
          <cell r="E632" t="str">
            <v>г. Иркутск, ул. Волжская, д. 57</v>
          </cell>
          <cell r="F632">
            <v>0</v>
          </cell>
          <cell r="G632">
            <v>2023</v>
          </cell>
          <cell r="AK632">
            <v>44699</v>
          </cell>
        </row>
        <row r="633">
          <cell r="A633">
            <v>35182</v>
          </cell>
          <cell r="B633">
            <v>0</v>
          </cell>
          <cell r="C633" t="str">
            <v>город Иркутск</v>
          </cell>
          <cell r="D633">
            <v>0</v>
          </cell>
          <cell r="E633" t="str">
            <v>г. Иркутск, ул. Красных Мадьяр, д. 80</v>
          </cell>
          <cell r="F633">
            <v>0</v>
          </cell>
          <cell r="G633">
            <v>2023</v>
          </cell>
          <cell r="AK633">
            <v>44699</v>
          </cell>
        </row>
        <row r="634">
          <cell r="A634">
            <v>36852</v>
          </cell>
          <cell r="B634">
            <v>0</v>
          </cell>
          <cell r="C634" t="str">
            <v>город Иркутск</v>
          </cell>
          <cell r="D634">
            <v>0</v>
          </cell>
          <cell r="E634" t="str">
            <v>г. Иркутск, ул. Трилиссера, д. 118</v>
          </cell>
          <cell r="F634">
            <v>0</v>
          </cell>
          <cell r="G634">
            <v>2023</v>
          </cell>
          <cell r="AK634">
            <v>44699</v>
          </cell>
        </row>
        <row r="635">
          <cell r="A635">
            <v>36853</v>
          </cell>
          <cell r="B635">
            <v>0</v>
          </cell>
          <cell r="C635" t="str">
            <v>город Иркутск</v>
          </cell>
          <cell r="D635">
            <v>0</v>
          </cell>
          <cell r="E635" t="str">
            <v>г. Иркутск, ул. Трилиссера, д. 120</v>
          </cell>
          <cell r="F635">
            <v>0</v>
          </cell>
          <cell r="G635">
            <v>2023</v>
          </cell>
          <cell r="AK635">
            <v>44699</v>
          </cell>
        </row>
        <row r="636">
          <cell r="A636">
            <v>34526</v>
          </cell>
          <cell r="B636">
            <v>0</v>
          </cell>
          <cell r="C636" t="str">
            <v>город Иркутск</v>
          </cell>
          <cell r="D636">
            <v>0</v>
          </cell>
          <cell r="E636" t="str">
            <v>г. Иркутск, ул. Декабрьских Событий, д. 98</v>
          </cell>
          <cell r="F636">
            <v>0</v>
          </cell>
          <cell r="G636">
            <v>2023</v>
          </cell>
          <cell r="AK636">
            <v>44699</v>
          </cell>
        </row>
        <row r="637">
          <cell r="A637">
            <v>34929</v>
          </cell>
          <cell r="B637">
            <v>0</v>
          </cell>
          <cell r="C637" t="str">
            <v>город Иркутск</v>
          </cell>
          <cell r="D637">
            <v>0</v>
          </cell>
          <cell r="E637" t="str">
            <v>г. Иркутск, ул. Карла Либкнехта, д. 99</v>
          </cell>
          <cell r="F637">
            <v>0</v>
          </cell>
          <cell r="G637">
            <v>2023</v>
          </cell>
          <cell r="AK637">
            <v>44699</v>
          </cell>
        </row>
        <row r="638">
          <cell r="A638">
            <v>34930</v>
          </cell>
          <cell r="B638">
            <v>0</v>
          </cell>
          <cell r="C638" t="str">
            <v>город Иркутск</v>
          </cell>
          <cell r="D638">
            <v>0</v>
          </cell>
          <cell r="E638" t="str">
            <v>г. Иркутск, ул. Карла Либкнехта, д. 99а</v>
          </cell>
          <cell r="F638">
            <v>0</v>
          </cell>
          <cell r="G638">
            <v>2023</v>
          </cell>
          <cell r="AK638">
            <v>44699</v>
          </cell>
        </row>
        <row r="639">
          <cell r="A639">
            <v>32745</v>
          </cell>
          <cell r="B639">
            <v>0</v>
          </cell>
          <cell r="C639" t="str">
            <v>город Иркутск</v>
          </cell>
          <cell r="D639">
            <v>0</v>
          </cell>
          <cell r="E639" t="str">
            <v>г. Иркутск, мкр. Первомайский, д. 90</v>
          </cell>
          <cell r="F639">
            <v>0</v>
          </cell>
          <cell r="G639">
            <v>2023</v>
          </cell>
          <cell r="AK639">
            <v>44699</v>
          </cell>
        </row>
        <row r="640">
          <cell r="A640">
            <v>32593</v>
          </cell>
          <cell r="B640">
            <v>0</v>
          </cell>
          <cell r="C640" t="str">
            <v>город Иркутск</v>
          </cell>
          <cell r="D640">
            <v>0</v>
          </cell>
          <cell r="E640" t="str">
            <v>г. Иркутск, мкр. Зеленый, д. 23</v>
          </cell>
          <cell r="F640">
            <v>0</v>
          </cell>
          <cell r="G640">
            <v>2023</v>
          </cell>
          <cell r="AK640">
            <v>44699</v>
          </cell>
        </row>
        <row r="641">
          <cell r="A641">
            <v>39782</v>
          </cell>
          <cell r="B641">
            <v>0</v>
          </cell>
          <cell r="C641" t="str">
            <v>АГО</v>
          </cell>
          <cell r="D641">
            <v>0</v>
          </cell>
          <cell r="E641" t="str">
            <v>г. Ангарск, мкр. 29, д. 15  (ФКР)</v>
          </cell>
          <cell r="F641" t="str">
            <v>ФКР</v>
          </cell>
          <cell r="G641">
            <v>2023</v>
          </cell>
          <cell r="AK641">
            <v>44699</v>
          </cell>
        </row>
        <row r="642">
          <cell r="A642">
            <v>39783</v>
          </cell>
          <cell r="B642">
            <v>0</v>
          </cell>
          <cell r="C642" t="str">
            <v>АГО</v>
          </cell>
          <cell r="D642">
            <v>0</v>
          </cell>
          <cell r="E642" t="str">
            <v>г. Ангарск, мкр. 29, д. 16  (ФКР)</v>
          </cell>
          <cell r="F642" t="str">
            <v>ФКР</v>
          </cell>
          <cell r="G642">
            <v>2023</v>
          </cell>
          <cell r="AK642">
            <v>44699</v>
          </cell>
        </row>
        <row r="643">
          <cell r="A643">
            <v>39785</v>
          </cell>
          <cell r="B643">
            <v>0</v>
          </cell>
          <cell r="C643" t="str">
            <v>АГО</v>
          </cell>
          <cell r="D643">
            <v>0</v>
          </cell>
          <cell r="E643" t="str">
            <v>г. Ангарск, мкр. 29, д. 19  (ФКР)</v>
          </cell>
          <cell r="F643" t="str">
            <v>ФКР</v>
          </cell>
          <cell r="G643">
            <v>2023</v>
          </cell>
          <cell r="AK643">
            <v>44699</v>
          </cell>
        </row>
        <row r="644">
          <cell r="A644">
            <v>34322</v>
          </cell>
          <cell r="B644">
            <v>0</v>
          </cell>
          <cell r="C644" t="str">
            <v>город Иркутск</v>
          </cell>
          <cell r="D644">
            <v>0</v>
          </cell>
          <cell r="E644" t="str">
            <v>г. Иркутск, ул. Володарского, д. 4</v>
          </cell>
          <cell r="F644">
            <v>0</v>
          </cell>
          <cell r="G644">
            <v>2023</v>
          </cell>
          <cell r="AK644">
            <v>44729</v>
          </cell>
        </row>
        <row r="645">
          <cell r="A645">
            <v>33739</v>
          </cell>
          <cell r="B645">
            <v>0</v>
          </cell>
          <cell r="C645" t="str">
            <v>город Иркутск</v>
          </cell>
          <cell r="D645">
            <v>0</v>
          </cell>
          <cell r="E645" t="str">
            <v>г. Иркутск, ул. Байкальская, д. 139</v>
          </cell>
          <cell r="F645">
            <v>0</v>
          </cell>
          <cell r="G645">
            <v>2025</v>
          </cell>
          <cell r="AK645" t="str">
            <v>вкл. Протоколом</v>
          </cell>
        </row>
        <row r="646">
          <cell r="A646">
            <v>32150</v>
          </cell>
          <cell r="B646">
            <v>0</v>
          </cell>
          <cell r="C646" t="str">
            <v>Зиминское городское муниципальное образование</v>
          </cell>
          <cell r="D646">
            <v>0</v>
          </cell>
          <cell r="E646" t="str">
            <v>г. Зима, мкр. Ангарский, д. 3</v>
          </cell>
          <cell r="F646">
            <v>0</v>
          </cell>
          <cell r="G646">
            <v>2023</v>
          </cell>
          <cell r="AK646">
            <v>44701</v>
          </cell>
        </row>
        <row r="647">
          <cell r="A647">
            <v>32167</v>
          </cell>
          <cell r="B647">
            <v>0</v>
          </cell>
          <cell r="C647" t="str">
            <v>Зиминское городское муниципальное образование</v>
          </cell>
          <cell r="D647">
            <v>0</v>
          </cell>
          <cell r="E647" t="str">
            <v>г. Зима, мкр. Ангарский, д. 19</v>
          </cell>
          <cell r="F647">
            <v>0</v>
          </cell>
          <cell r="G647">
            <v>2023</v>
          </cell>
          <cell r="AK647">
            <v>44701</v>
          </cell>
        </row>
        <row r="648">
          <cell r="A648">
            <v>32272</v>
          </cell>
          <cell r="B648">
            <v>0</v>
          </cell>
          <cell r="C648" t="str">
            <v>Зиминское городское муниципальное образование</v>
          </cell>
          <cell r="D648">
            <v>0</v>
          </cell>
          <cell r="E648" t="str">
            <v>г. Зима, ул. Ленина, д. 2</v>
          </cell>
          <cell r="F648">
            <v>0</v>
          </cell>
          <cell r="G648">
            <v>2023</v>
          </cell>
          <cell r="AK648">
            <v>44701</v>
          </cell>
        </row>
        <row r="649">
          <cell r="A649">
            <v>32273</v>
          </cell>
          <cell r="B649">
            <v>0</v>
          </cell>
          <cell r="C649" t="str">
            <v>Зиминское городское муниципальное образование</v>
          </cell>
          <cell r="D649">
            <v>0</v>
          </cell>
          <cell r="E649" t="str">
            <v>г. Зима, ул. Ленина, д. 11</v>
          </cell>
          <cell r="F649">
            <v>0</v>
          </cell>
          <cell r="G649">
            <v>2023</v>
          </cell>
          <cell r="AK649">
            <v>44701</v>
          </cell>
        </row>
        <row r="650">
          <cell r="A650">
            <v>32219</v>
          </cell>
          <cell r="B650">
            <v>0</v>
          </cell>
          <cell r="C650" t="str">
            <v>Зиминское городское муниципальное образование</v>
          </cell>
          <cell r="D650">
            <v>0</v>
          </cell>
          <cell r="E650" t="str">
            <v>г. Зима, ул. Клименко, д. 55</v>
          </cell>
          <cell r="F650">
            <v>0</v>
          </cell>
          <cell r="G650">
            <v>2023</v>
          </cell>
          <cell r="AK650">
            <v>44701</v>
          </cell>
        </row>
        <row r="651">
          <cell r="A651">
            <v>32220</v>
          </cell>
          <cell r="B651">
            <v>0</v>
          </cell>
          <cell r="C651" t="str">
            <v>Зиминское городское муниципальное образование</v>
          </cell>
          <cell r="D651">
            <v>0</v>
          </cell>
          <cell r="E651" t="str">
            <v>г. Зима, ул. Клименко, д. 57</v>
          </cell>
          <cell r="F651">
            <v>0</v>
          </cell>
          <cell r="G651">
            <v>2023</v>
          </cell>
          <cell r="AK651">
            <v>44701</v>
          </cell>
        </row>
        <row r="652">
          <cell r="A652">
            <v>32207</v>
          </cell>
          <cell r="B652">
            <v>0</v>
          </cell>
          <cell r="C652" t="str">
            <v>Зиминское городское муниципальное образование</v>
          </cell>
          <cell r="D652">
            <v>0</v>
          </cell>
          <cell r="E652" t="str">
            <v>г. Зима, ул. Каландарашвили, д. 4</v>
          </cell>
          <cell r="F652">
            <v>0</v>
          </cell>
          <cell r="G652">
            <v>2023</v>
          </cell>
          <cell r="AK652">
            <v>44701</v>
          </cell>
        </row>
        <row r="653">
          <cell r="A653">
            <v>32209</v>
          </cell>
          <cell r="B653">
            <v>0</v>
          </cell>
          <cell r="C653" t="str">
            <v>Зиминское городское муниципальное образование</v>
          </cell>
          <cell r="D653">
            <v>0</v>
          </cell>
          <cell r="E653" t="str">
            <v>г. Зима, ул. Каландарашвили, д. 6</v>
          </cell>
          <cell r="F653">
            <v>0</v>
          </cell>
          <cell r="G653">
            <v>2023</v>
          </cell>
          <cell r="AK653">
            <v>44701</v>
          </cell>
        </row>
        <row r="654">
          <cell r="A654">
            <v>32210</v>
          </cell>
          <cell r="B654">
            <v>0</v>
          </cell>
          <cell r="C654" t="str">
            <v>Зиминское городское муниципальное образование</v>
          </cell>
          <cell r="D654">
            <v>0</v>
          </cell>
          <cell r="E654" t="str">
            <v>г. Зима, ул. Каландарашвили, д. 8</v>
          </cell>
          <cell r="F654">
            <v>0</v>
          </cell>
          <cell r="G654">
            <v>2023</v>
          </cell>
          <cell r="AK654">
            <v>44701</v>
          </cell>
        </row>
        <row r="655">
          <cell r="A655">
            <v>32260</v>
          </cell>
          <cell r="B655">
            <v>0</v>
          </cell>
          <cell r="C655" t="str">
            <v>Зиминское городское муниципальное образование</v>
          </cell>
          <cell r="D655">
            <v>0</v>
          </cell>
          <cell r="E655" t="str">
            <v>г. Зима, ул. Лазо, д. 31</v>
          </cell>
          <cell r="F655">
            <v>0</v>
          </cell>
          <cell r="G655">
            <v>2023</v>
          </cell>
          <cell r="AK655">
            <v>44701</v>
          </cell>
        </row>
        <row r="656">
          <cell r="A656">
            <v>32266</v>
          </cell>
          <cell r="B656">
            <v>0</v>
          </cell>
          <cell r="C656" t="str">
            <v>Зиминское городское муниципальное образование</v>
          </cell>
          <cell r="D656">
            <v>0</v>
          </cell>
          <cell r="E656" t="str">
            <v>г. Зима, ул. Лазо, д. 38</v>
          </cell>
          <cell r="F656">
            <v>0</v>
          </cell>
          <cell r="G656">
            <v>2023</v>
          </cell>
          <cell r="AK656">
            <v>44701</v>
          </cell>
        </row>
        <row r="657">
          <cell r="A657">
            <v>32304</v>
          </cell>
          <cell r="B657">
            <v>0</v>
          </cell>
          <cell r="C657" t="str">
            <v>Зиминское городское муниципальное образование</v>
          </cell>
          <cell r="D657">
            <v>0</v>
          </cell>
          <cell r="E657" t="str">
            <v>г. Зима, ул. Садовая, д. 2</v>
          </cell>
          <cell r="F657">
            <v>0</v>
          </cell>
          <cell r="G657">
            <v>2023</v>
          </cell>
          <cell r="AK657">
            <v>44701</v>
          </cell>
        </row>
        <row r="658">
          <cell r="A658">
            <v>32298</v>
          </cell>
          <cell r="B658">
            <v>0</v>
          </cell>
          <cell r="C658" t="str">
            <v>Зиминское городское муниципальное образование</v>
          </cell>
          <cell r="D658">
            <v>0</v>
          </cell>
          <cell r="E658" t="str">
            <v>г. Зима, ул. Орджоникидзе, д. 62</v>
          </cell>
          <cell r="F658">
            <v>0</v>
          </cell>
          <cell r="G658">
            <v>2023</v>
          </cell>
          <cell r="AK658">
            <v>44701</v>
          </cell>
        </row>
        <row r="659">
          <cell r="A659">
            <v>32230</v>
          </cell>
          <cell r="B659">
            <v>0</v>
          </cell>
          <cell r="C659" t="str">
            <v>Зиминское городское муниципальное образование</v>
          </cell>
          <cell r="D659">
            <v>0</v>
          </cell>
          <cell r="E659" t="str">
            <v>г. Зима, ул. Краснопартизанская, д. 38</v>
          </cell>
          <cell r="F659">
            <v>0</v>
          </cell>
          <cell r="G659">
            <v>2023</v>
          </cell>
          <cell r="AK659">
            <v>44701</v>
          </cell>
        </row>
        <row r="660">
          <cell r="A660">
            <v>30598</v>
          </cell>
          <cell r="B660">
            <v>0</v>
          </cell>
          <cell r="C660" t="str">
            <v>Муниципальное образование города Братска</v>
          </cell>
          <cell r="D660">
            <v>0</v>
          </cell>
          <cell r="E660" t="str">
            <v>г. Братск, б-р Победы, д. 16</v>
          </cell>
          <cell r="F660">
            <v>0</v>
          </cell>
          <cell r="G660">
            <v>2023</v>
          </cell>
          <cell r="AK660" t="str">
            <v>вкл. Протоколом</v>
          </cell>
        </row>
        <row r="661">
          <cell r="A661">
            <v>33274</v>
          </cell>
          <cell r="B661">
            <v>0</v>
          </cell>
          <cell r="C661" t="str">
            <v>город Иркутск</v>
          </cell>
          <cell r="D661">
            <v>0</v>
          </cell>
          <cell r="E661" t="str">
            <v>г. Иркутск, пр-т Маршала Жукова, д. 68</v>
          </cell>
          <cell r="F661">
            <v>0</v>
          </cell>
          <cell r="G661">
            <v>2023</v>
          </cell>
          <cell r="AK661" t="str">
            <v>вкл. Протоколом</v>
          </cell>
        </row>
        <row r="662">
          <cell r="A662">
            <v>41455</v>
          </cell>
          <cell r="B662">
            <v>0</v>
          </cell>
          <cell r="C662" t="str">
            <v>Жигаловский муниципальный район</v>
          </cell>
          <cell r="D662">
            <v>0</v>
          </cell>
          <cell r="E662" t="str">
            <v>п. Жигалово, пер. Советский, д. 2</v>
          </cell>
          <cell r="F662">
            <v>0</v>
          </cell>
          <cell r="G662">
            <v>2023</v>
          </cell>
          <cell r="AK662" t="str">
            <v>вкл. Протоколом</v>
          </cell>
        </row>
        <row r="663">
          <cell r="A663">
            <v>36431</v>
          </cell>
          <cell r="B663">
            <v>0</v>
          </cell>
          <cell r="C663" t="str">
            <v>город Иркутск</v>
          </cell>
          <cell r="D663">
            <v>0</v>
          </cell>
          <cell r="E663" t="str">
            <v>г. Иркутск, ул. Российская, д. 18</v>
          </cell>
          <cell r="F663">
            <v>0</v>
          </cell>
          <cell r="G663">
            <v>2023</v>
          </cell>
          <cell r="AK663" t="str">
            <v>вкл. Протоколом</v>
          </cell>
        </row>
        <row r="664">
          <cell r="A664">
            <v>36667</v>
          </cell>
          <cell r="B664">
            <v>0</v>
          </cell>
          <cell r="C664" t="str">
            <v>город Иркутск</v>
          </cell>
          <cell r="D664">
            <v>0</v>
          </cell>
          <cell r="E664" t="str">
            <v>г. Иркутск, ул. Советская, д. 176/159</v>
          </cell>
          <cell r="F664">
            <v>0</v>
          </cell>
          <cell r="G664">
            <v>2023</v>
          </cell>
          <cell r="AK664" t="str">
            <v>вкл. Протоколом</v>
          </cell>
        </row>
        <row r="665">
          <cell r="A665">
            <v>36700</v>
          </cell>
          <cell r="B665">
            <v>0</v>
          </cell>
          <cell r="C665" t="str">
            <v>город Иркутск</v>
          </cell>
          <cell r="D665">
            <v>0</v>
          </cell>
          <cell r="E665" t="str">
            <v>г. Иркутск, ул Советская, д. 188</v>
          </cell>
          <cell r="F665">
            <v>0</v>
          </cell>
          <cell r="G665">
            <v>2023</v>
          </cell>
          <cell r="AK665" t="str">
            <v>вкл. Протоколом</v>
          </cell>
        </row>
        <row r="666">
          <cell r="A666">
            <v>39135</v>
          </cell>
          <cell r="B666">
            <v>0</v>
          </cell>
          <cell r="C666" t="str">
            <v>Муниципальное образование "город Черемхово"</v>
          </cell>
          <cell r="D666">
            <v>0</v>
          </cell>
          <cell r="E666" t="str">
            <v>г. Черемхово, Красная ул., д. 28</v>
          </cell>
          <cell r="F666">
            <v>0</v>
          </cell>
          <cell r="G666">
            <v>2023</v>
          </cell>
          <cell r="AK666" t="str">
            <v>вкл. Протоколом</v>
          </cell>
        </row>
        <row r="667">
          <cell r="A667">
            <v>39238</v>
          </cell>
          <cell r="B667">
            <v>0</v>
          </cell>
          <cell r="C667" t="str">
            <v>Муниципальное образование "город Черемхово"</v>
          </cell>
          <cell r="D667">
            <v>0</v>
          </cell>
          <cell r="E667" t="str">
            <v>г. Черемхово,  Плеханова  ул., д. 10</v>
          </cell>
          <cell r="F667">
            <v>0</v>
          </cell>
          <cell r="G667">
            <v>2023</v>
          </cell>
          <cell r="AK667" t="str">
            <v>вкл. Протоколом</v>
          </cell>
        </row>
        <row r="668">
          <cell r="A668">
            <v>32743</v>
          </cell>
          <cell r="B668">
            <v>0</v>
          </cell>
          <cell r="C668" t="str">
            <v>город Иркутск</v>
          </cell>
          <cell r="D668">
            <v>0</v>
          </cell>
          <cell r="E668" t="str">
            <v>г. Иркутск, мкр. Первомайский, д. 88</v>
          </cell>
          <cell r="F668">
            <v>0</v>
          </cell>
          <cell r="G668">
            <v>2023</v>
          </cell>
          <cell r="AK668">
            <v>44729</v>
          </cell>
        </row>
        <row r="669">
          <cell r="A669">
            <v>56269</v>
          </cell>
          <cell r="B669">
            <v>0</v>
          </cell>
          <cell r="C669" t="str">
            <v>город Иркутск</v>
          </cell>
          <cell r="D669">
            <v>0</v>
          </cell>
          <cell r="E669" t="str">
            <v>г. Иркутск, мкр. Первомайский, д. 88/1</v>
          </cell>
          <cell r="F669">
            <v>0</v>
          </cell>
          <cell r="G669">
            <v>2023</v>
          </cell>
          <cell r="AK669">
            <v>44729</v>
          </cell>
        </row>
        <row r="670">
          <cell r="A670">
            <v>32925</v>
          </cell>
          <cell r="B670">
            <v>0</v>
          </cell>
          <cell r="C670" t="str">
            <v>город Иркутск</v>
          </cell>
          <cell r="D670">
            <v>0</v>
          </cell>
          <cell r="E670" t="str">
            <v>г. Иркутск, мкр. Университетский, д. 62</v>
          </cell>
          <cell r="F670">
            <v>0</v>
          </cell>
          <cell r="G670">
            <v>2023</v>
          </cell>
          <cell r="AK670">
            <v>44729</v>
          </cell>
        </row>
        <row r="671">
          <cell r="A671">
            <v>39784</v>
          </cell>
          <cell r="B671">
            <v>0</v>
          </cell>
          <cell r="C671" t="str">
            <v>АГО</v>
          </cell>
          <cell r="D671">
            <v>0</v>
          </cell>
          <cell r="E671" t="str">
            <v>г. Ангарск, мкр. 29, д. 17  (ФКР)</v>
          </cell>
          <cell r="F671" t="str">
            <v>ФКР</v>
          </cell>
          <cell r="G671">
            <v>2023</v>
          </cell>
          <cell r="AK671">
            <v>44729</v>
          </cell>
        </row>
        <row r="672">
          <cell r="A672">
            <v>31973</v>
          </cell>
          <cell r="B672">
            <v>0</v>
          </cell>
          <cell r="C672" t="str">
            <v>Муниципальное образование города Братска</v>
          </cell>
          <cell r="D672">
            <v>0</v>
          </cell>
          <cell r="E672" t="str">
            <v>г. Братск, ул. Студенческая, д. 2</v>
          </cell>
          <cell r="F672">
            <v>0</v>
          </cell>
          <cell r="G672">
            <v>2023</v>
          </cell>
          <cell r="AK672">
            <v>44729</v>
          </cell>
        </row>
        <row r="673">
          <cell r="A673">
            <v>34054</v>
          </cell>
          <cell r="B673">
            <v>0</v>
          </cell>
          <cell r="C673" t="str">
            <v>город Иркутск</v>
          </cell>
          <cell r="D673">
            <v>0</v>
          </cell>
          <cell r="E673" t="str">
            <v>г. Иркутск, ул. Баумана, д. 191</v>
          </cell>
          <cell r="F673">
            <v>0</v>
          </cell>
          <cell r="G673">
            <v>2023</v>
          </cell>
          <cell r="AK673">
            <v>44729</v>
          </cell>
        </row>
        <row r="674">
          <cell r="A674">
            <v>33281</v>
          </cell>
          <cell r="B674">
            <v>0</v>
          </cell>
          <cell r="C674" t="str">
            <v>город Иркутск</v>
          </cell>
          <cell r="D674">
            <v>0</v>
          </cell>
          <cell r="E674" t="str">
            <v>г. Иркутск, пр. Маршала Жукова, д. 72г</v>
          </cell>
          <cell r="F674">
            <v>0</v>
          </cell>
          <cell r="G674">
            <v>2023</v>
          </cell>
          <cell r="AK674">
            <v>44729</v>
          </cell>
        </row>
        <row r="675">
          <cell r="A675">
            <v>32744</v>
          </cell>
          <cell r="B675">
            <v>0</v>
          </cell>
          <cell r="C675" t="str">
            <v>город Иркутск</v>
          </cell>
          <cell r="D675">
            <v>0</v>
          </cell>
          <cell r="E675" t="str">
            <v>г. Иркутск, мкр. Первомайский, д. 89</v>
          </cell>
          <cell r="F675">
            <v>0</v>
          </cell>
          <cell r="G675">
            <v>2023</v>
          </cell>
          <cell r="AK675">
            <v>44729</v>
          </cell>
        </row>
        <row r="676">
          <cell r="A676">
            <v>38502</v>
          </cell>
          <cell r="B676">
            <v>0</v>
          </cell>
          <cell r="C676" t="str">
            <v>Муниципальное образование город Усть-Илимск</v>
          </cell>
          <cell r="D676">
            <v>0</v>
          </cell>
          <cell r="E676" t="str">
            <v>г. Усть-Илимск, ул. 40 лет Победы, д. 9</v>
          </cell>
          <cell r="F676">
            <v>0</v>
          </cell>
          <cell r="G676">
            <v>2023</v>
          </cell>
          <cell r="AK676">
            <v>44729</v>
          </cell>
        </row>
        <row r="677">
          <cell r="A677">
            <v>38798</v>
          </cell>
          <cell r="B677">
            <v>0</v>
          </cell>
          <cell r="C677" t="str">
            <v>Муниципальное образование город Усть-Илимск</v>
          </cell>
          <cell r="D677">
            <v>0</v>
          </cell>
          <cell r="E677" t="str">
            <v>г. Усть-Илимск, пр-т Мира, д. 51</v>
          </cell>
          <cell r="F677">
            <v>0</v>
          </cell>
          <cell r="G677">
            <v>2023</v>
          </cell>
          <cell r="AK677">
            <v>44729</v>
          </cell>
        </row>
        <row r="678">
          <cell r="A678">
            <v>34981</v>
          </cell>
          <cell r="B678">
            <v>0</v>
          </cell>
          <cell r="C678" t="str">
            <v>город Иркутск</v>
          </cell>
          <cell r="D678">
            <v>0</v>
          </cell>
          <cell r="E678" t="str">
            <v>г. Иркутск, ул. Карла Маркса, д. 31</v>
          </cell>
          <cell r="F678">
            <v>0</v>
          </cell>
          <cell r="G678">
            <v>2023</v>
          </cell>
          <cell r="AK678">
            <v>44729</v>
          </cell>
        </row>
        <row r="679">
          <cell r="A679">
            <v>34983</v>
          </cell>
          <cell r="B679">
            <v>0</v>
          </cell>
          <cell r="C679" t="str">
            <v>город Иркутск</v>
          </cell>
          <cell r="D679">
            <v>0</v>
          </cell>
          <cell r="E679" t="str">
            <v>г. Иркутск, ул. Карла Маркса, д. 33</v>
          </cell>
          <cell r="F679">
            <v>0</v>
          </cell>
          <cell r="G679">
            <v>2023</v>
          </cell>
          <cell r="AK679">
            <v>44729</v>
          </cell>
        </row>
        <row r="680">
          <cell r="A680">
            <v>34277</v>
          </cell>
          <cell r="B680">
            <v>0</v>
          </cell>
          <cell r="C680" t="str">
            <v>город Иркутск</v>
          </cell>
          <cell r="D680">
            <v>0</v>
          </cell>
          <cell r="E680" t="str">
            <v>г. Иркутск, ул. Волгоградская, д. 6</v>
          </cell>
          <cell r="F680">
            <v>0</v>
          </cell>
          <cell r="G680">
            <v>2023</v>
          </cell>
          <cell r="AK680">
            <v>44729</v>
          </cell>
        </row>
        <row r="681">
          <cell r="A681">
            <v>36566</v>
          </cell>
          <cell r="B681">
            <v>0</v>
          </cell>
          <cell r="C681" t="str">
            <v>город Иркутск</v>
          </cell>
          <cell r="D681">
            <v>0</v>
          </cell>
          <cell r="E681" t="str">
            <v>г. Иркутск, ул. Сибирских Партизан, д. 9а</v>
          </cell>
          <cell r="F681">
            <v>0</v>
          </cell>
          <cell r="G681">
            <v>2023</v>
          </cell>
          <cell r="AK681">
            <v>44729</v>
          </cell>
        </row>
        <row r="682">
          <cell r="A682">
            <v>37567</v>
          </cell>
          <cell r="B682">
            <v>0</v>
          </cell>
          <cell r="C682" t="str">
            <v>Муниципальное образование - "город Тулун"</v>
          </cell>
          <cell r="D682">
            <v>0</v>
          </cell>
          <cell r="E682" t="str">
            <v>г. Тулун, п. Стекольный, д. 31</v>
          </cell>
          <cell r="F682">
            <v>0</v>
          </cell>
          <cell r="G682">
            <v>2025</v>
          </cell>
          <cell r="AK682">
            <v>44729</v>
          </cell>
        </row>
        <row r="683">
          <cell r="A683">
            <v>36347</v>
          </cell>
          <cell r="B683">
            <v>0</v>
          </cell>
          <cell r="C683" t="str">
            <v>город Иркутск</v>
          </cell>
          <cell r="D683">
            <v>0</v>
          </cell>
          <cell r="E683" t="str">
            <v>г. Иркутск, ул. Розы Люксембург, д. 203</v>
          </cell>
          <cell r="F683">
            <v>0</v>
          </cell>
          <cell r="G683">
            <v>2023</v>
          </cell>
          <cell r="AK683" t="str">
            <v>вкл. Протоколом</v>
          </cell>
        </row>
        <row r="684">
          <cell r="A684">
            <v>34824</v>
          </cell>
          <cell r="B684">
            <v>0</v>
          </cell>
          <cell r="C684" t="str">
            <v>город Иркутск</v>
          </cell>
          <cell r="D684">
            <v>0</v>
          </cell>
          <cell r="E684" t="str">
            <v>г. Иркутск, ул. Игошина, д. 14</v>
          </cell>
          <cell r="F684">
            <v>0</v>
          </cell>
          <cell r="G684">
            <v>2023</v>
          </cell>
          <cell r="AK684" t="str">
            <v>вкл. Протоколом</v>
          </cell>
        </row>
        <row r="685">
          <cell r="A685">
            <v>41535</v>
          </cell>
          <cell r="B685">
            <v>0</v>
          </cell>
          <cell r="C685" t="str">
            <v>МО Зиминский район</v>
          </cell>
          <cell r="D685">
            <v>0</v>
          </cell>
          <cell r="E685" t="str">
            <v>с. Ухтуй, Лесная ул., д. 4</v>
          </cell>
          <cell r="F685">
            <v>0</v>
          </cell>
          <cell r="G685">
            <v>2023</v>
          </cell>
          <cell r="AK685" t="str">
            <v>вкл. Протоколом</v>
          </cell>
        </row>
        <row r="686">
          <cell r="A686">
            <v>41536</v>
          </cell>
          <cell r="B686">
            <v>0</v>
          </cell>
          <cell r="C686" t="str">
            <v>МО Зиминский район</v>
          </cell>
          <cell r="D686">
            <v>0</v>
          </cell>
          <cell r="E686" t="str">
            <v>с. Ухтуй, Советская ул., д. 7</v>
          </cell>
          <cell r="F686">
            <v>0</v>
          </cell>
          <cell r="G686">
            <v>2023</v>
          </cell>
          <cell r="AK686" t="str">
            <v>вкл. Протоколом</v>
          </cell>
        </row>
        <row r="687">
          <cell r="A687">
            <v>31124</v>
          </cell>
          <cell r="B687">
            <v>0</v>
          </cell>
          <cell r="C687" t="str">
            <v>Муниципальное образование города Братска</v>
          </cell>
          <cell r="D687">
            <v>0</v>
          </cell>
          <cell r="E687" t="str">
            <v>г. Братск, жилрайон Гидростроитель, ул. Заводская, д. 11а</v>
          </cell>
          <cell r="F687">
            <v>0</v>
          </cell>
          <cell r="G687">
            <v>2024</v>
          </cell>
          <cell r="AK687">
            <v>44729</v>
          </cell>
        </row>
        <row r="688">
          <cell r="A688">
            <v>31953</v>
          </cell>
          <cell r="B688">
            <v>0</v>
          </cell>
          <cell r="C688" t="str">
            <v>Муниципальное образование города Братска</v>
          </cell>
          <cell r="D688">
            <v>0</v>
          </cell>
          <cell r="E688" t="str">
            <v>г. Братск, жилрайон Гидростроитель, ул. Сосновая, д. 11</v>
          </cell>
          <cell r="F688">
            <v>0</v>
          </cell>
          <cell r="G688">
            <v>2024</v>
          </cell>
          <cell r="AK688">
            <v>44729</v>
          </cell>
        </row>
        <row r="689">
          <cell r="A689">
            <v>31950</v>
          </cell>
          <cell r="B689">
            <v>0</v>
          </cell>
          <cell r="C689" t="str">
            <v>Муниципальное образование города Братска</v>
          </cell>
          <cell r="D689">
            <v>0</v>
          </cell>
          <cell r="E689" t="str">
            <v>г. Братск, жилрайон Гидростроитель, ул. Сосновая, д. 5а</v>
          </cell>
          <cell r="F689">
            <v>0</v>
          </cell>
          <cell r="G689">
            <v>2024</v>
          </cell>
          <cell r="AK689">
            <v>44729</v>
          </cell>
        </row>
        <row r="690">
          <cell r="A690">
            <v>31952</v>
          </cell>
          <cell r="B690">
            <v>0</v>
          </cell>
          <cell r="C690" t="str">
            <v>Муниципальное образование города Братска</v>
          </cell>
          <cell r="D690">
            <v>0</v>
          </cell>
          <cell r="E690" t="str">
            <v>г. Братск, жилрайон Гидростроитель, ул. Сосновая, д. 8</v>
          </cell>
          <cell r="F690">
            <v>0</v>
          </cell>
          <cell r="G690">
            <v>2024</v>
          </cell>
          <cell r="AK690">
            <v>44729</v>
          </cell>
        </row>
        <row r="691">
          <cell r="A691">
            <v>41332</v>
          </cell>
          <cell r="B691">
            <v>0</v>
          </cell>
          <cell r="C691" t="str">
            <v xml:space="preserve"> Братский муниципальный район</v>
          </cell>
          <cell r="D691">
            <v>0</v>
          </cell>
          <cell r="E691" t="str">
            <v>г. Вихоревка, ул. Горького, д. 3</v>
          </cell>
          <cell r="F691">
            <v>0</v>
          </cell>
          <cell r="G691">
            <v>2024</v>
          </cell>
          <cell r="AK691">
            <v>44729</v>
          </cell>
        </row>
        <row r="692">
          <cell r="A692">
            <v>41345</v>
          </cell>
          <cell r="B692">
            <v>0</v>
          </cell>
          <cell r="C692" t="str">
            <v xml:space="preserve"> Братский муниципальный район</v>
          </cell>
          <cell r="D692">
            <v>0</v>
          </cell>
          <cell r="E692" t="str">
            <v>г. Вихоревка, ул. Дзержинского, д. 42</v>
          </cell>
          <cell r="F692">
            <v>0</v>
          </cell>
          <cell r="G692">
            <v>2024</v>
          </cell>
          <cell r="AK692">
            <v>44729</v>
          </cell>
        </row>
        <row r="693">
          <cell r="A693">
            <v>41383</v>
          </cell>
          <cell r="B693">
            <v>0</v>
          </cell>
          <cell r="C693" t="str">
            <v xml:space="preserve"> Братский муниципальный район</v>
          </cell>
          <cell r="D693">
            <v>0</v>
          </cell>
          <cell r="E693" t="str">
            <v>г. Вихоревка, ул. Ленина, д. 28</v>
          </cell>
          <cell r="F693">
            <v>0</v>
          </cell>
          <cell r="G693">
            <v>2024</v>
          </cell>
          <cell r="AK693">
            <v>44729</v>
          </cell>
        </row>
        <row r="694">
          <cell r="A694">
            <v>41385</v>
          </cell>
          <cell r="B694">
            <v>0</v>
          </cell>
          <cell r="C694" t="str">
            <v xml:space="preserve"> Братский муниципальный район</v>
          </cell>
          <cell r="D694">
            <v>0</v>
          </cell>
          <cell r="E694" t="str">
            <v>г. Вихоревка, ул. Ленина, д. 30</v>
          </cell>
          <cell r="F694">
            <v>0</v>
          </cell>
          <cell r="G694">
            <v>2024</v>
          </cell>
          <cell r="AK694">
            <v>44729</v>
          </cell>
        </row>
        <row r="695">
          <cell r="A695">
            <v>41386</v>
          </cell>
          <cell r="B695">
            <v>0</v>
          </cell>
          <cell r="C695" t="str">
            <v xml:space="preserve"> Братский муниципальный район</v>
          </cell>
          <cell r="D695">
            <v>0</v>
          </cell>
          <cell r="E695" t="str">
            <v>г. Вихоревка, ул. Ленина, д. 31</v>
          </cell>
          <cell r="F695">
            <v>0</v>
          </cell>
          <cell r="G695">
            <v>2024</v>
          </cell>
          <cell r="AK695">
            <v>44729</v>
          </cell>
        </row>
        <row r="696">
          <cell r="A696">
            <v>41387</v>
          </cell>
          <cell r="B696">
            <v>0</v>
          </cell>
          <cell r="C696" t="str">
            <v xml:space="preserve"> Братский муниципальный район</v>
          </cell>
          <cell r="D696">
            <v>0</v>
          </cell>
          <cell r="E696" t="str">
            <v>г. Вихоревка, ул. Ленина, д. 33</v>
          </cell>
          <cell r="F696">
            <v>0</v>
          </cell>
          <cell r="G696">
            <v>2024</v>
          </cell>
          <cell r="AK696">
            <v>44729</v>
          </cell>
        </row>
        <row r="697">
          <cell r="A697">
            <v>42332</v>
          </cell>
          <cell r="B697">
            <v>0</v>
          </cell>
          <cell r="C697" t="str">
            <v>Нижнеилимский муниципальный район</v>
          </cell>
          <cell r="D697">
            <v>0</v>
          </cell>
          <cell r="E697" t="str">
            <v>г. Железногорск-Илимский, кв. 1, д. 45</v>
          </cell>
          <cell r="F697">
            <v>0</v>
          </cell>
          <cell r="G697">
            <v>2024</v>
          </cell>
          <cell r="AK697">
            <v>44729</v>
          </cell>
        </row>
        <row r="698">
          <cell r="A698">
            <v>42318</v>
          </cell>
          <cell r="B698">
            <v>0</v>
          </cell>
          <cell r="C698" t="str">
            <v>Нижнеилимский муниципальный район</v>
          </cell>
          <cell r="D698">
            <v>0</v>
          </cell>
          <cell r="E698" t="str">
            <v>г. Железногорск-Илимский, кв. 1, д. 5</v>
          </cell>
          <cell r="F698">
            <v>0</v>
          </cell>
          <cell r="G698">
            <v>2024</v>
          </cell>
          <cell r="AK698">
            <v>44729</v>
          </cell>
        </row>
        <row r="699">
          <cell r="A699">
            <v>42348</v>
          </cell>
          <cell r="B699">
            <v>0</v>
          </cell>
          <cell r="C699" t="str">
            <v>Нижнеилимский муниципальный район</v>
          </cell>
          <cell r="D699">
            <v>0</v>
          </cell>
          <cell r="E699" t="str">
            <v>г. Железногорск-Илимский, кв. 1, д. 87</v>
          </cell>
          <cell r="F699">
            <v>0</v>
          </cell>
          <cell r="G699">
            <v>2024</v>
          </cell>
          <cell r="AK699">
            <v>44729</v>
          </cell>
        </row>
        <row r="700">
          <cell r="A700">
            <v>42372</v>
          </cell>
          <cell r="B700">
            <v>0</v>
          </cell>
          <cell r="C700" t="str">
            <v>Нижнеилимский муниципальный район</v>
          </cell>
          <cell r="D700">
            <v>0</v>
          </cell>
          <cell r="E700" t="str">
            <v>г. Железногорск-Илимский, кв. 2, д. 14</v>
          </cell>
          <cell r="F700">
            <v>0</v>
          </cell>
          <cell r="G700">
            <v>2024</v>
          </cell>
          <cell r="AK700">
            <v>44729</v>
          </cell>
        </row>
        <row r="701">
          <cell r="A701">
            <v>42374</v>
          </cell>
          <cell r="B701">
            <v>0</v>
          </cell>
          <cell r="C701" t="str">
            <v>Нижнеилимский муниципальный район</v>
          </cell>
          <cell r="D701">
            <v>0</v>
          </cell>
          <cell r="E701" t="str">
            <v>г. Железногорск-Илимский, кв. 2, д. 16</v>
          </cell>
          <cell r="F701">
            <v>0</v>
          </cell>
          <cell r="G701">
            <v>2024</v>
          </cell>
          <cell r="AK701">
            <v>44729</v>
          </cell>
        </row>
        <row r="702">
          <cell r="A702">
            <v>42375</v>
          </cell>
          <cell r="B702">
            <v>0</v>
          </cell>
          <cell r="C702" t="str">
            <v>Нижнеилимский муниципальный район</v>
          </cell>
          <cell r="D702">
            <v>0</v>
          </cell>
          <cell r="E702" t="str">
            <v>г. Железногорск-Илимский, кв. 2, д. 20</v>
          </cell>
          <cell r="F702">
            <v>0</v>
          </cell>
          <cell r="G702">
            <v>2024</v>
          </cell>
          <cell r="AK702">
            <v>44729</v>
          </cell>
        </row>
        <row r="703">
          <cell r="A703">
            <v>42382</v>
          </cell>
          <cell r="B703">
            <v>0</v>
          </cell>
          <cell r="C703" t="str">
            <v>Нижнеилимский муниципальный район</v>
          </cell>
          <cell r="D703">
            <v>0</v>
          </cell>
          <cell r="E703" t="str">
            <v>г. Железногорск-Илимский, кв. 2, д. 40</v>
          </cell>
          <cell r="F703">
            <v>0</v>
          </cell>
          <cell r="G703">
            <v>2024</v>
          </cell>
          <cell r="AK703">
            <v>44729</v>
          </cell>
        </row>
        <row r="704">
          <cell r="A704">
            <v>42388</v>
          </cell>
          <cell r="B704">
            <v>0</v>
          </cell>
          <cell r="C704" t="str">
            <v>Нижнеилимский муниципальный район</v>
          </cell>
          <cell r="D704">
            <v>0</v>
          </cell>
          <cell r="E704" t="str">
            <v>г. Железногорск-Илимский, кв. 2, д. 47</v>
          </cell>
          <cell r="F704">
            <v>0</v>
          </cell>
          <cell r="G704">
            <v>2024</v>
          </cell>
          <cell r="AK704">
            <v>44729</v>
          </cell>
        </row>
        <row r="705">
          <cell r="A705">
            <v>42389</v>
          </cell>
          <cell r="B705">
            <v>0</v>
          </cell>
          <cell r="C705" t="str">
            <v>Нижнеилимский муниципальный район</v>
          </cell>
          <cell r="D705">
            <v>0</v>
          </cell>
          <cell r="E705" t="str">
            <v>г. Железногорск-Илимский, кв. 2, д. 48</v>
          </cell>
          <cell r="F705">
            <v>0</v>
          </cell>
          <cell r="G705">
            <v>2024</v>
          </cell>
          <cell r="AK705">
            <v>44729</v>
          </cell>
        </row>
        <row r="706">
          <cell r="A706">
            <v>38850</v>
          </cell>
          <cell r="B706">
            <v>0</v>
          </cell>
          <cell r="C706" t="str">
            <v>Муниципальное образование город Усть-Илимск</v>
          </cell>
          <cell r="D706">
            <v>0</v>
          </cell>
          <cell r="E706" t="str">
            <v>г. Усть-Илимск, ул. Федотова, д. 2</v>
          </cell>
          <cell r="F706">
            <v>0</v>
          </cell>
          <cell r="G706">
            <v>2024</v>
          </cell>
          <cell r="AK706">
            <v>44729</v>
          </cell>
        </row>
        <row r="707">
          <cell r="A707">
            <v>44302</v>
          </cell>
          <cell r="B707">
            <v>0</v>
          </cell>
          <cell r="C707" t="str">
            <v>Усть-Кутский муниципальный район</v>
          </cell>
          <cell r="D707">
            <v>0</v>
          </cell>
          <cell r="E707" t="str">
            <v>г. Усть-Кут, ул. Калинина, д. 5</v>
          </cell>
          <cell r="F707">
            <v>0</v>
          </cell>
          <cell r="G707">
            <v>2024</v>
          </cell>
          <cell r="AK707">
            <v>44729</v>
          </cell>
        </row>
        <row r="708">
          <cell r="A708">
            <v>44334</v>
          </cell>
          <cell r="B708">
            <v>0</v>
          </cell>
          <cell r="C708" t="str">
            <v>Усть-Кутский муниципальный район</v>
          </cell>
          <cell r="D708">
            <v>0</v>
          </cell>
          <cell r="E708" t="str">
            <v>г. Усть-Кут, ул. Кирова, д. 28</v>
          </cell>
          <cell r="F708">
            <v>0</v>
          </cell>
          <cell r="G708">
            <v>2024</v>
          </cell>
          <cell r="AK708">
            <v>44729</v>
          </cell>
        </row>
        <row r="709">
          <cell r="A709">
            <v>31459</v>
          </cell>
          <cell r="B709">
            <v>0</v>
          </cell>
          <cell r="C709" t="str">
            <v>Муниципальное образование города Братска</v>
          </cell>
          <cell r="D709">
            <v>0</v>
          </cell>
          <cell r="E709" t="str">
            <v>г. Братск, жилрайон Центральный, ул. Мира, д. 29Б</v>
          </cell>
          <cell r="F709">
            <v>0</v>
          </cell>
          <cell r="G709">
            <v>2024</v>
          </cell>
          <cell r="AK709">
            <v>44729</v>
          </cell>
        </row>
        <row r="710">
          <cell r="A710">
            <v>31461</v>
          </cell>
          <cell r="B710">
            <v>0</v>
          </cell>
          <cell r="C710" t="str">
            <v>Муниципальное образование города Братска</v>
          </cell>
          <cell r="D710">
            <v>0</v>
          </cell>
          <cell r="E710" t="str">
            <v>г. Братск, жилрайон Центральный, ул. Мира, д. 31А</v>
          </cell>
          <cell r="F710">
            <v>0</v>
          </cell>
          <cell r="G710">
            <v>2024</v>
          </cell>
          <cell r="AK710">
            <v>44729</v>
          </cell>
        </row>
        <row r="711">
          <cell r="A711">
            <v>31470</v>
          </cell>
          <cell r="B711">
            <v>0</v>
          </cell>
          <cell r="C711" t="str">
            <v>Муниципальное образование города Братска</v>
          </cell>
          <cell r="D711">
            <v>0</v>
          </cell>
          <cell r="E711" t="str">
            <v>г. Братск, жилрайон Центральный, ул. Мира, д. 39Б</v>
          </cell>
          <cell r="F711">
            <v>0</v>
          </cell>
          <cell r="G711">
            <v>2024</v>
          </cell>
          <cell r="AK711">
            <v>44729</v>
          </cell>
        </row>
        <row r="712">
          <cell r="A712">
            <v>31607</v>
          </cell>
          <cell r="B712">
            <v>0</v>
          </cell>
          <cell r="C712" t="str">
            <v>Муниципальное образование города Братска</v>
          </cell>
          <cell r="D712">
            <v>0</v>
          </cell>
          <cell r="E712" t="str">
            <v>г. Братск, жилрайон Центральный, ул. Обручева, д. 5</v>
          </cell>
          <cell r="F712">
            <v>0</v>
          </cell>
          <cell r="G712">
            <v>2024</v>
          </cell>
          <cell r="AK712">
            <v>44729</v>
          </cell>
        </row>
        <row r="713">
          <cell r="A713">
            <v>31763</v>
          </cell>
          <cell r="B713">
            <v>0</v>
          </cell>
          <cell r="C713" t="str">
            <v>Муниципальное образование города Братска</v>
          </cell>
          <cell r="D713">
            <v>0</v>
          </cell>
          <cell r="E713" t="str">
            <v>г. Братск, жилрайон Центральный, ул. Подбельского, д.13</v>
          </cell>
          <cell r="F713">
            <v>0</v>
          </cell>
          <cell r="G713">
            <v>2024</v>
          </cell>
          <cell r="AK713">
            <v>44729</v>
          </cell>
        </row>
        <row r="714">
          <cell r="A714">
            <v>31564</v>
          </cell>
          <cell r="B714">
            <v>0</v>
          </cell>
          <cell r="C714" t="str">
            <v>Муниципальное образование города Братска</v>
          </cell>
          <cell r="D714">
            <v>0</v>
          </cell>
          <cell r="E714" t="str">
            <v>г. Братск, жилрайон Энергетик, ул. Наймушина, д. 18</v>
          </cell>
          <cell r="F714">
            <v>0</v>
          </cell>
          <cell r="G714">
            <v>2024</v>
          </cell>
          <cell r="AK714">
            <v>44729</v>
          </cell>
        </row>
        <row r="715">
          <cell r="A715">
            <v>41333</v>
          </cell>
          <cell r="B715">
            <v>0</v>
          </cell>
          <cell r="C715" t="str">
            <v xml:space="preserve"> Братский муниципальный район</v>
          </cell>
          <cell r="D715">
            <v>0</v>
          </cell>
          <cell r="E715" t="str">
            <v>г. Вихоревка, ул. Горького, д. 5</v>
          </cell>
          <cell r="F715">
            <v>0</v>
          </cell>
          <cell r="G715">
            <v>2024</v>
          </cell>
          <cell r="AK715">
            <v>44729</v>
          </cell>
        </row>
        <row r="716">
          <cell r="A716">
            <v>41388</v>
          </cell>
          <cell r="B716">
            <v>0</v>
          </cell>
          <cell r="C716" t="str">
            <v xml:space="preserve"> Братский муниципальный район</v>
          </cell>
          <cell r="D716">
            <v>0</v>
          </cell>
          <cell r="E716" t="str">
            <v>г. Вихоревка, ул. Ленина, д. 38</v>
          </cell>
          <cell r="F716">
            <v>0</v>
          </cell>
          <cell r="G716">
            <v>2024</v>
          </cell>
          <cell r="AK716">
            <v>44729</v>
          </cell>
        </row>
        <row r="717">
          <cell r="A717">
            <v>41393</v>
          </cell>
          <cell r="B717">
            <v>0</v>
          </cell>
          <cell r="C717" t="str">
            <v xml:space="preserve"> Братский муниципальный район</v>
          </cell>
          <cell r="D717">
            <v>0</v>
          </cell>
          <cell r="E717" t="str">
            <v>г. Вихоревка, ул. Ленина, д. 42</v>
          </cell>
          <cell r="F717">
            <v>0</v>
          </cell>
          <cell r="G717">
            <v>2024</v>
          </cell>
          <cell r="AK717">
            <v>44729</v>
          </cell>
        </row>
        <row r="718">
          <cell r="A718">
            <v>44510</v>
          </cell>
          <cell r="B718">
            <v>0</v>
          </cell>
          <cell r="C718" t="str">
            <v>Усть-Кутский муниципальный район</v>
          </cell>
          <cell r="D718">
            <v>0</v>
          </cell>
          <cell r="E718" t="str">
            <v>г. Усть-Кут, ул. Речников, д. 42</v>
          </cell>
          <cell r="F718">
            <v>0</v>
          </cell>
          <cell r="G718">
            <v>2024</v>
          </cell>
          <cell r="AK718">
            <v>44729</v>
          </cell>
        </row>
        <row r="719">
          <cell r="A719">
            <v>44621</v>
          </cell>
          <cell r="B719">
            <v>0</v>
          </cell>
          <cell r="C719" t="str">
            <v>Усть-Кутский муниципальный район</v>
          </cell>
          <cell r="D719">
            <v>0</v>
          </cell>
          <cell r="E719" t="str">
            <v>п. Ния, ул. Каландарашвили, д. 3</v>
          </cell>
          <cell r="F719">
            <v>0</v>
          </cell>
          <cell r="G719">
            <v>2024</v>
          </cell>
          <cell r="AK719">
            <v>44729</v>
          </cell>
        </row>
        <row r="720">
          <cell r="A720">
            <v>44622</v>
          </cell>
          <cell r="B720">
            <v>0</v>
          </cell>
          <cell r="C720" t="str">
            <v>Усть-Кутский муниципальный район</v>
          </cell>
          <cell r="D720">
            <v>0</v>
          </cell>
          <cell r="E720" t="str">
            <v>п. Ния, ул. Каландарашвили, д. 4</v>
          </cell>
          <cell r="F720">
            <v>0</v>
          </cell>
          <cell r="G720">
            <v>2024</v>
          </cell>
          <cell r="AK720">
            <v>44729</v>
          </cell>
        </row>
        <row r="721">
          <cell r="A721">
            <v>41425</v>
          </cell>
          <cell r="B721">
            <v>0</v>
          </cell>
          <cell r="C721" t="str">
            <v xml:space="preserve"> Братский муниципальный район</v>
          </cell>
          <cell r="D721">
            <v>0</v>
          </cell>
          <cell r="E721" t="str">
            <v>г. Вихоревка, ул. Пионерская, д. 34</v>
          </cell>
          <cell r="F721">
            <v>0</v>
          </cell>
          <cell r="G721">
            <v>2024</v>
          </cell>
          <cell r="AK721">
            <v>44729</v>
          </cell>
        </row>
        <row r="722">
          <cell r="A722">
            <v>36668</v>
          </cell>
          <cell r="B722">
            <v>0</v>
          </cell>
          <cell r="C722" t="str">
            <v>город Иркутск</v>
          </cell>
          <cell r="D722">
            <v>0</v>
          </cell>
          <cell r="E722" t="str">
            <v>г. Иркутск, ул. Советская, д. 176/160</v>
          </cell>
          <cell r="F722">
            <v>0</v>
          </cell>
          <cell r="G722">
            <v>2023</v>
          </cell>
          <cell r="AK722" t="str">
            <v>вкл. Протоколом</v>
          </cell>
        </row>
        <row r="723">
          <cell r="A723">
            <v>36075</v>
          </cell>
          <cell r="B723">
            <v>0</v>
          </cell>
          <cell r="C723" t="str">
            <v>город Иркутск</v>
          </cell>
          <cell r="D723">
            <v>0</v>
          </cell>
          <cell r="E723" t="str">
            <v>г. Иркутск, пер. Полярная, д. 106</v>
          </cell>
          <cell r="F723">
            <v>0</v>
          </cell>
          <cell r="G723">
            <v>2023</v>
          </cell>
          <cell r="AK723" t="str">
            <v>вкл. Протоколом</v>
          </cell>
        </row>
        <row r="724">
          <cell r="A724">
            <v>38158</v>
          </cell>
          <cell r="B724">
            <v>0</v>
          </cell>
          <cell r="C724" t="str">
            <v>Муниципальное образование город Усолье-Сибирское</v>
          </cell>
          <cell r="D724">
            <v>0</v>
          </cell>
          <cell r="E724" t="str">
            <v>г. Усолье-Сибирское, ул. Ленина, д. 85 (техзаказчик)</v>
          </cell>
          <cell r="F724" t="str">
            <v>V</v>
          </cell>
          <cell r="G724">
            <v>2023</v>
          </cell>
          <cell r="AK724" t="str">
            <v>вкл. Протоколом</v>
          </cell>
        </row>
        <row r="725">
          <cell r="A725">
            <v>38159</v>
          </cell>
          <cell r="B725">
            <v>0</v>
          </cell>
          <cell r="C725" t="str">
            <v>Муниципальное образование город Усолье-Сибирское</v>
          </cell>
          <cell r="D725">
            <v>0</v>
          </cell>
          <cell r="E725" t="str">
            <v>г. Усолье-Сибирское, ул. Ленина, д. 87 (техзаказчик)</v>
          </cell>
          <cell r="F725" t="str">
            <v>V</v>
          </cell>
          <cell r="G725">
            <v>2023</v>
          </cell>
          <cell r="AK725" t="str">
            <v>вкл. Протоколом</v>
          </cell>
        </row>
        <row r="726">
          <cell r="A726">
            <v>38392</v>
          </cell>
          <cell r="B726">
            <v>0</v>
          </cell>
          <cell r="C726" t="str">
            <v>Муниципальное образование город Усолье-Сибирское</v>
          </cell>
          <cell r="D726">
            <v>0</v>
          </cell>
          <cell r="E726" t="str">
            <v>г. Усолье-Сибирское, ул. Толбухина, д. 30 (техзаказчик)</v>
          </cell>
          <cell r="F726" t="str">
            <v>V</v>
          </cell>
          <cell r="G726">
            <v>2023</v>
          </cell>
          <cell r="AK726" t="str">
            <v>вкл. Протоколом</v>
          </cell>
        </row>
        <row r="727">
          <cell r="A727">
            <v>34542</v>
          </cell>
          <cell r="B727">
            <v>0</v>
          </cell>
          <cell r="C727" t="str">
            <v>город Иркутск</v>
          </cell>
          <cell r="D727">
            <v>0</v>
          </cell>
          <cell r="E727" t="str">
            <v>г. Иркутск, ул. Демьяна Бедного, д. 24</v>
          </cell>
          <cell r="F727">
            <v>0</v>
          </cell>
          <cell r="G727">
            <v>2023</v>
          </cell>
          <cell r="AK727" t="str">
            <v>вкл. Протоколом</v>
          </cell>
        </row>
        <row r="728">
          <cell r="A728">
            <v>44710</v>
          </cell>
          <cell r="B728">
            <v>0</v>
          </cell>
          <cell r="C728" t="str">
            <v>Черемховский район</v>
          </cell>
          <cell r="D728">
            <v>0</v>
          </cell>
          <cell r="E728" t="str">
            <v>р.п. Михайловка, кв. 1, д. 27</v>
          </cell>
          <cell r="F728">
            <v>0</v>
          </cell>
          <cell r="G728">
            <v>2023</v>
          </cell>
          <cell r="AK728" t="str">
            <v>вкл. Протоколом</v>
          </cell>
        </row>
        <row r="729">
          <cell r="A729">
            <v>44723</v>
          </cell>
          <cell r="B729">
            <v>0</v>
          </cell>
          <cell r="C729" t="str">
            <v>Черемховский район</v>
          </cell>
          <cell r="D729">
            <v>0</v>
          </cell>
          <cell r="E729" t="str">
            <v>р.п. Михайловка, кв. 2, д. 39</v>
          </cell>
          <cell r="F729">
            <v>0</v>
          </cell>
          <cell r="G729">
            <v>2023</v>
          </cell>
          <cell r="AK729" t="str">
            <v>вкл. Протоколом</v>
          </cell>
        </row>
        <row r="730">
          <cell r="A730">
            <v>39602</v>
          </cell>
          <cell r="B730">
            <v>0</v>
          </cell>
          <cell r="C730" t="str">
            <v>АГО</v>
          </cell>
          <cell r="D730">
            <v>0</v>
          </cell>
          <cell r="E730" t="str">
            <v>г. Ангарск, мкр. 11, д. 20  (ФКР)</v>
          </cell>
          <cell r="F730" t="str">
            <v>ФКР</v>
          </cell>
          <cell r="G730">
            <v>2023</v>
          </cell>
          <cell r="AK730" t="str">
            <v>вкл. Протоколом</v>
          </cell>
        </row>
        <row r="731">
          <cell r="A731">
            <v>36430</v>
          </cell>
          <cell r="B731">
            <v>0</v>
          </cell>
          <cell r="C731" t="str">
            <v>город Иркутск</v>
          </cell>
          <cell r="D731">
            <v>0</v>
          </cell>
          <cell r="E731" t="str">
            <v>г. Иркутск, ул. Российская, д. 14В</v>
          </cell>
          <cell r="F731">
            <v>0</v>
          </cell>
          <cell r="G731">
            <v>2023</v>
          </cell>
          <cell r="AK731" t="str">
            <v>вкл. Протоколом</v>
          </cell>
        </row>
        <row r="732">
          <cell r="A732">
            <v>55727</v>
          </cell>
          <cell r="B732">
            <v>0</v>
          </cell>
          <cell r="C732" t="str">
            <v>Слюдянское муниципальное образование</v>
          </cell>
          <cell r="D732">
            <v>0</v>
          </cell>
          <cell r="E732" t="str">
            <v>г. Слюдянка, ул. Героя Ивана Тонконог, д. 31</v>
          </cell>
          <cell r="F732">
            <v>0</v>
          </cell>
          <cell r="G732">
            <v>2023</v>
          </cell>
          <cell r="AK732" t="str">
            <v>вкл. Протоколом</v>
          </cell>
        </row>
        <row r="733">
          <cell r="A733">
            <v>37028</v>
          </cell>
          <cell r="B733">
            <v>0</v>
          </cell>
          <cell r="C733" t="str">
            <v>город Иркутск</v>
          </cell>
          <cell r="D733">
            <v>0</v>
          </cell>
          <cell r="E733" t="str">
            <v>г. Иркутск, ул. Чайковского, д. 9</v>
          </cell>
          <cell r="F733">
            <v>0</v>
          </cell>
          <cell r="G733">
            <v>2023</v>
          </cell>
          <cell r="AK733" t="str">
            <v>вкл. Протоколом</v>
          </cell>
        </row>
        <row r="734">
          <cell r="A734">
            <v>42137</v>
          </cell>
          <cell r="B734">
            <v>0</v>
          </cell>
          <cell r="C734" t="str">
            <v>Муниципальное образование Киренский район</v>
          </cell>
          <cell r="D734">
            <v>0</v>
          </cell>
          <cell r="E734" t="str">
            <v>рп. Алексеевск, ул. Чапаева, д. 44</v>
          </cell>
          <cell r="F734">
            <v>0</v>
          </cell>
          <cell r="G734">
            <v>2024</v>
          </cell>
          <cell r="AK734" t="str">
            <v>вкл. Протоколом</v>
          </cell>
        </row>
        <row r="735">
          <cell r="A735">
            <v>38390</v>
          </cell>
          <cell r="B735">
            <v>0</v>
          </cell>
          <cell r="C735" t="str">
            <v>Муниципальное образование город Усолье-Сибирское</v>
          </cell>
          <cell r="D735">
            <v>0</v>
          </cell>
          <cell r="E735" t="str">
            <v>г. Усолье-Сибирское, ул. Толбухина, д. 28 (техзаказчик)</v>
          </cell>
          <cell r="F735" t="str">
            <v>V</v>
          </cell>
          <cell r="G735">
            <v>2023</v>
          </cell>
          <cell r="AK735" t="str">
            <v>вкл. Протоколом</v>
          </cell>
        </row>
        <row r="736">
          <cell r="A736">
            <v>36849</v>
          </cell>
          <cell r="B736">
            <v>0</v>
          </cell>
          <cell r="C736" t="str">
            <v>город Иркутск</v>
          </cell>
          <cell r="D736">
            <v>0</v>
          </cell>
          <cell r="E736" t="str">
            <v>г. Иркутск, ул. Трилиссера, д. 115</v>
          </cell>
          <cell r="F736">
            <v>0</v>
          </cell>
          <cell r="G736">
            <v>2023</v>
          </cell>
          <cell r="AK736" t="str">
            <v>вкл. Протоколом</v>
          </cell>
        </row>
        <row r="737">
          <cell r="A737">
            <v>41563</v>
          </cell>
          <cell r="B737">
            <v>0</v>
          </cell>
          <cell r="C737" t="str">
            <v>Иркутский муниципальный район</v>
          </cell>
          <cell r="D737">
            <v>0</v>
          </cell>
          <cell r="E737" t="str">
            <v>п. Молодежный, д. 2</v>
          </cell>
          <cell r="F737">
            <v>0</v>
          </cell>
          <cell r="G737">
            <v>2023</v>
          </cell>
          <cell r="AK737" t="str">
            <v>вкл. Протоколом</v>
          </cell>
        </row>
        <row r="738">
          <cell r="A738">
            <v>41567</v>
          </cell>
          <cell r="B738">
            <v>0</v>
          </cell>
          <cell r="C738" t="str">
            <v>Иркутский муниципальный район</v>
          </cell>
          <cell r="D738">
            <v>0</v>
          </cell>
          <cell r="E738" t="str">
            <v>п. Молодежный, д. 4</v>
          </cell>
          <cell r="F738">
            <v>0</v>
          </cell>
          <cell r="G738">
            <v>2023</v>
          </cell>
          <cell r="AK738" t="str">
            <v>вкл. Протоколом</v>
          </cell>
        </row>
        <row r="739">
          <cell r="A739">
            <v>33284</v>
          </cell>
          <cell r="B739">
            <v>0</v>
          </cell>
          <cell r="C739" t="str">
            <v>город Иркутск</v>
          </cell>
          <cell r="D739">
            <v>0</v>
          </cell>
          <cell r="E739" t="str">
            <v>г. Иркутск, пр. Маршала Жукова. Д. 72И</v>
          </cell>
          <cell r="F739">
            <v>0</v>
          </cell>
          <cell r="G739">
            <v>2024</v>
          </cell>
          <cell r="AK739" t="str">
            <v>вкл. Протоколом</v>
          </cell>
        </row>
        <row r="740">
          <cell r="A740">
            <v>44068</v>
          </cell>
          <cell r="B740">
            <v>0</v>
          </cell>
          <cell r="C740" t="str">
            <v>Усольское районное муниципальное образование</v>
          </cell>
          <cell r="D740">
            <v>0</v>
          </cell>
          <cell r="E740" t="str">
            <v>р.п. Мишелевка, ул. Маяковского, д. 20</v>
          </cell>
          <cell r="F740">
            <v>0</v>
          </cell>
          <cell r="G740">
            <v>2024</v>
          </cell>
          <cell r="AK740">
            <v>44973</v>
          </cell>
        </row>
        <row r="741">
          <cell r="A741">
            <v>40986</v>
          </cell>
          <cell r="B741">
            <v>0</v>
          </cell>
          <cell r="C741" t="str">
            <v>АГО</v>
          </cell>
          <cell r="D741">
            <v>0</v>
          </cell>
          <cell r="E741" t="str">
            <v>п. Мегет, ул. Садовая, д. 25 (техзаказчик)</v>
          </cell>
          <cell r="F741" t="str">
            <v>V</v>
          </cell>
          <cell r="G741">
            <v>2024</v>
          </cell>
          <cell r="AK741" t="str">
            <v>вкл. Протоколом</v>
          </cell>
        </row>
        <row r="742">
          <cell r="A742">
            <v>36300</v>
          </cell>
          <cell r="B742">
            <v>0</v>
          </cell>
          <cell r="C742" t="str">
            <v>город Иркутск</v>
          </cell>
          <cell r="D742">
            <v>0</v>
          </cell>
          <cell r="E742" t="str">
            <v>г. Иркутск, ул. Розы Люксембург, д. 31</v>
          </cell>
          <cell r="F742">
            <v>0</v>
          </cell>
          <cell r="G742">
            <v>2024</v>
          </cell>
          <cell r="AK742" t="str">
            <v>вкл. Протоколом</v>
          </cell>
        </row>
        <row r="743">
          <cell r="A743">
            <v>36584</v>
          </cell>
          <cell r="B743">
            <v>0</v>
          </cell>
          <cell r="C743" t="str">
            <v>город Иркутск</v>
          </cell>
          <cell r="D743">
            <v>0</v>
          </cell>
          <cell r="E743" t="str">
            <v>г. Иркутск, ул. Сибирских Партизан, д. 30</v>
          </cell>
          <cell r="F743">
            <v>0</v>
          </cell>
          <cell r="G743">
            <v>2025</v>
          </cell>
          <cell r="AK743" t="str">
            <v>вкл. Протоколом</v>
          </cell>
        </row>
        <row r="744">
          <cell r="A744">
            <v>35457</v>
          </cell>
          <cell r="B744">
            <v>0</v>
          </cell>
          <cell r="C744" t="str">
            <v>город Иркутск</v>
          </cell>
          <cell r="D744">
            <v>0</v>
          </cell>
          <cell r="E744" t="str">
            <v>г. Иркутск, ул. Литвинова, д. 9</v>
          </cell>
          <cell r="F744">
            <v>0</v>
          </cell>
          <cell r="G744">
            <v>2023</v>
          </cell>
          <cell r="AK744" t="str">
            <v>вкл. Протоколом</v>
          </cell>
        </row>
        <row r="745">
          <cell r="A745">
            <v>38118</v>
          </cell>
          <cell r="B745">
            <v>0</v>
          </cell>
          <cell r="C745" t="str">
            <v>Муниципальное образование город Усолье-Сибирское</v>
          </cell>
          <cell r="D745">
            <v>0</v>
          </cell>
          <cell r="E745" t="str">
            <v>г. Усолье-Сибирское, ул. Красных Партизан, д. 44 (техзаказчик)</v>
          </cell>
          <cell r="F745" t="str">
            <v>V</v>
          </cell>
          <cell r="G745">
            <v>2024</v>
          </cell>
          <cell r="AK745" t="str">
            <v>вкл. Протоколом</v>
          </cell>
        </row>
        <row r="746">
          <cell r="A746">
            <v>37889</v>
          </cell>
          <cell r="B746">
            <v>0</v>
          </cell>
          <cell r="C746" t="str">
            <v>Муниципальное образование город Усолье-Сибирское</v>
          </cell>
          <cell r="D746">
            <v>0</v>
          </cell>
          <cell r="E746" t="str">
            <v>г. Усолье-Сибирское, пр. Ленинский, д. 4 (техзаказчик)</v>
          </cell>
          <cell r="F746" t="str">
            <v>V</v>
          </cell>
          <cell r="G746">
            <v>2024</v>
          </cell>
          <cell r="AK746" t="str">
            <v>вкл. Протоколом</v>
          </cell>
        </row>
        <row r="747">
          <cell r="A747">
            <v>37918</v>
          </cell>
          <cell r="B747">
            <v>0</v>
          </cell>
          <cell r="C747" t="str">
            <v>Муниципальное образование город Усолье-Сибирское</v>
          </cell>
          <cell r="D747">
            <v>0</v>
          </cell>
          <cell r="E747" t="str">
            <v>г. Усолье-Сибирское, пр. Химиков, д. 27 (техзаказчик)</v>
          </cell>
          <cell r="F747" t="str">
            <v>V</v>
          </cell>
          <cell r="G747">
            <v>2024</v>
          </cell>
          <cell r="AK747" t="str">
            <v>вкл. Протоколом</v>
          </cell>
        </row>
        <row r="748">
          <cell r="A748">
            <v>37890</v>
          </cell>
          <cell r="B748">
            <v>0</v>
          </cell>
          <cell r="C748" t="str">
            <v>Муниципальное образование город Усолье-Сибирское</v>
          </cell>
          <cell r="D748">
            <v>0</v>
          </cell>
          <cell r="E748" t="str">
            <v>г. Усолье-Сибирское, пр. Ленинский, д. 6 (техзаказчик)</v>
          </cell>
          <cell r="F748" t="str">
            <v>V</v>
          </cell>
          <cell r="G748">
            <v>2024</v>
          </cell>
          <cell r="AK748" t="str">
            <v>вкл. Протоколом</v>
          </cell>
        </row>
        <row r="749">
          <cell r="A749">
            <v>37920</v>
          </cell>
          <cell r="B749">
            <v>0</v>
          </cell>
          <cell r="C749" t="str">
            <v>Муниципальное образование город Усолье-Сибирское</v>
          </cell>
          <cell r="D749">
            <v>0</v>
          </cell>
          <cell r="E749" t="str">
            <v>г. Усолье-Сибирское, пр. Химиков, д. 31 (техзаказчик)</v>
          </cell>
          <cell r="F749" t="str">
            <v>V</v>
          </cell>
          <cell r="G749">
            <v>2024</v>
          </cell>
          <cell r="AK749" t="str">
            <v>вкл. Протоколом</v>
          </cell>
        </row>
        <row r="750">
          <cell r="A750">
            <v>38441</v>
          </cell>
          <cell r="B750">
            <v>0</v>
          </cell>
          <cell r="C750" t="str">
            <v>Муниципальное образование город Усолье-Сибирское</v>
          </cell>
          <cell r="D750">
            <v>0</v>
          </cell>
          <cell r="E750" t="str">
            <v>г. Усолье-Сибирское, ул. Энгельса, д. 24 (техзаказчик)</v>
          </cell>
          <cell r="F750" t="str">
            <v>V</v>
          </cell>
          <cell r="G750">
            <v>2024</v>
          </cell>
          <cell r="AK750" t="str">
            <v>вкл. Протоколом</v>
          </cell>
        </row>
        <row r="751">
          <cell r="A751">
            <v>37888</v>
          </cell>
          <cell r="B751">
            <v>0</v>
          </cell>
          <cell r="C751" t="str">
            <v>Муниципальное образование город Усолье-Сибирское</v>
          </cell>
          <cell r="D751">
            <v>0</v>
          </cell>
          <cell r="E751" t="str">
            <v>г. Усолье-Сибирское, пр. Ленинский, д. 2 (техзаказчик)</v>
          </cell>
          <cell r="F751" t="str">
            <v>V</v>
          </cell>
          <cell r="G751">
            <v>2024</v>
          </cell>
          <cell r="AK751" t="str">
            <v>вкл. Протоколом</v>
          </cell>
        </row>
        <row r="752">
          <cell r="A752">
            <v>38114</v>
          </cell>
          <cell r="B752">
            <v>0</v>
          </cell>
          <cell r="C752" t="str">
            <v>Муниципальное образование город Усолье-Сибирское</v>
          </cell>
          <cell r="D752">
            <v>0</v>
          </cell>
          <cell r="E752" t="str">
            <v>г. Усолье-Сибирское, ул. Красных Партизан, д. 40 (техзаказчик)</v>
          </cell>
          <cell r="F752" t="str">
            <v>V</v>
          </cell>
          <cell r="G752">
            <v>2024</v>
          </cell>
          <cell r="AK752" t="str">
            <v>вкл. Протоколом</v>
          </cell>
        </row>
        <row r="753">
          <cell r="A753">
            <v>37893</v>
          </cell>
          <cell r="B753">
            <v>0</v>
          </cell>
          <cell r="C753" t="str">
            <v>Муниципальное образование город Усолье-Сибирское</v>
          </cell>
          <cell r="D753">
            <v>0</v>
          </cell>
          <cell r="E753" t="str">
            <v>г. Усолье-Сибирское, пр. Ленинский, д. 10  (техзаказчик)</v>
          </cell>
          <cell r="F753" t="str">
            <v>V</v>
          </cell>
          <cell r="G753">
            <v>2024</v>
          </cell>
          <cell r="AK753" t="str">
            <v>вкл. Протоколом</v>
          </cell>
        </row>
        <row r="754">
          <cell r="A754">
            <v>41557</v>
          </cell>
          <cell r="B754">
            <v>0</v>
          </cell>
          <cell r="C754" t="str">
            <v>Иркутский муниципальный район</v>
          </cell>
          <cell r="D754">
            <v>0</v>
          </cell>
          <cell r="E754" t="str">
            <v>с. Мамоны, д. 8</v>
          </cell>
          <cell r="F754">
            <v>0</v>
          </cell>
          <cell r="G754">
            <v>2023</v>
          </cell>
          <cell r="AK754" t="str">
            <v>вкл. Протоколом</v>
          </cell>
        </row>
        <row r="755">
          <cell r="A755">
            <v>37957</v>
          </cell>
          <cell r="B755">
            <v>0</v>
          </cell>
          <cell r="C755" t="str">
            <v>Муниципальное образование город Усолье-Сибирское</v>
          </cell>
          <cell r="D755">
            <v>0</v>
          </cell>
          <cell r="E755" t="str">
            <v>г. Усолье-Сибирское, пр. Серегина, д. 28 (техзаказчик)</v>
          </cell>
          <cell r="F755" t="str">
            <v>V</v>
          </cell>
          <cell r="G755">
            <v>2023</v>
          </cell>
          <cell r="AK755" t="str">
            <v>вкл. Протоколом</v>
          </cell>
        </row>
        <row r="756">
          <cell r="A756">
            <v>37826</v>
          </cell>
          <cell r="B756">
            <v>0</v>
          </cell>
          <cell r="C756" t="str">
            <v>Муниципальное образование город Усолье-Сибирское</v>
          </cell>
          <cell r="D756">
            <v>0</v>
          </cell>
          <cell r="E756" t="str">
            <v>г. Усолье-Сибирское, пр. Комсомольский, д. 71 (техзаказчик)</v>
          </cell>
          <cell r="F756" t="str">
            <v>V</v>
          </cell>
          <cell r="G756">
            <v>2023</v>
          </cell>
          <cell r="AK756" t="str">
            <v>вкл. Протоколом</v>
          </cell>
        </row>
        <row r="757">
          <cell r="A757">
            <v>36277</v>
          </cell>
          <cell r="B757">
            <v>0</v>
          </cell>
          <cell r="C757" t="str">
            <v>город Иркутск</v>
          </cell>
          <cell r="D757">
            <v>0</v>
          </cell>
          <cell r="E757" t="str">
            <v>г. Иркутск, ул. Розы Люксембург, д. 5</v>
          </cell>
          <cell r="F757">
            <v>0</v>
          </cell>
          <cell r="G757">
            <v>2023</v>
          </cell>
          <cell r="AK757" t="str">
            <v>вкл. Протоколом</v>
          </cell>
        </row>
        <row r="758">
          <cell r="A758">
            <v>39263</v>
          </cell>
          <cell r="B758">
            <v>0</v>
          </cell>
          <cell r="C758" t="str">
            <v>Муниципальное образование "город Черемхово"</v>
          </cell>
          <cell r="D758">
            <v>0</v>
          </cell>
          <cell r="E758" t="str">
            <v>г. Черемхово, ул. Свободы, д. 3</v>
          </cell>
          <cell r="F758">
            <v>0</v>
          </cell>
          <cell r="G758">
            <v>2023</v>
          </cell>
          <cell r="AK758" t="str">
            <v>вкл. Протоколом</v>
          </cell>
        </row>
        <row r="759">
          <cell r="A759">
            <v>39281</v>
          </cell>
          <cell r="B759">
            <v>0</v>
          </cell>
          <cell r="C759" t="str">
            <v>Муниципальное образование "город Черемхово"</v>
          </cell>
          <cell r="D759">
            <v>0</v>
          </cell>
          <cell r="E759" t="str">
            <v>г. Черемхово, Цэсовская ул., д. 8</v>
          </cell>
          <cell r="F759">
            <v>0</v>
          </cell>
          <cell r="G759">
            <v>2023</v>
          </cell>
          <cell r="AK759" t="str">
            <v>вкл. Протоколом</v>
          </cell>
        </row>
        <row r="760">
          <cell r="A760">
            <v>39813</v>
          </cell>
          <cell r="B760">
            <v>0</v>
          </cell>
          <cell r="C760" t="str">
            <v>АГО</v>
          </cell>
          <cell r="D760">
            <v>0</v>
          </cell>
          <cell r="E760" t="str">
            <v>г. Ангарск, мкр. 33, д. 11  (ФКР)</v>
          </cell>
          <cell r="F760" t="str">
            <v>ФКР</v>
          </cell>
          <cell r="G760">
            <v>2023</v>
          </cell>
          <cell r="AK760">
            <v>44761</v>
          </cell>
        </row>
        <row r="761">
          <cell r="A761">
            <v>39809</v>
          </cell>
          <cell r="B761">
            <v>0</v>
          </cell>
          <cell r="C761" t="str">
            <v>АГО</v>
          </cell>
          <cell r="D761">
            <v>0</v>
          </cell>
          <cell r="E761" t="str">
            <v>г. Ангарск, мкр. 33, д. 9  (ФКР)</v>
          </cell>
          <cell r="F761" t="str">
            <v>ФКР</v>
          </cell>
          <cell r="G761">
            <v>2023</v>
          </cell>
          <cell r="AK761">
            <v>44761</v>
          </cell>
        </row>
        <row r="762">
          <cell r="A762">
            <v>40558</v>
          </cell>
          <cell r="B762">
            <v>0</v>
          </cell>
          <cell r="C762" t="str">
            <v>АГО</v>
          </cell>
          <cell r="D762">
            <v>0</v>
          </cell>
          <cell r="E762" t="str">
            <v>г. Ангарск, кв. 58, д. 11  (ФКР)</v>
          </cell>
          <cell r="F762" t="str">
            <v>ФКР</v>
          </cell>
          <cell r="G762">
            <v>2023</v>
          </cell>
          <cell r="AK762" t="str">
            <v>вкл. Протоколом</v>
          </cell>
        </row>
        <row r="763">
          <cell r="A763">
            <v>30857</v>
          </cell>
          <cell r="B763">
            <v>0</v>
          </cell>
          <cell r="C763" t="str">
            <v>Муниципальное образование города Братска</v>
          </cell>
          <cell r="D763">
            <v>0</v>
          </cell>
          <cell r="E763" t="str">
            <v>г. Братск, Энергетик,  ул. Воинов-интернационалистов, д. 1</v>
          </cell>
          <cell r="F763">
            <v>0</v>
          </cell>
          <cell r="G763">
            <v>2023</v>
          </cell>
          <cell r="AK763">
            <v>44761</v>
          </cell>
        </row>
        <row r="764">
          <cell r="A764">
            <v>37884</v>
          </cell>
          <cell r="B764">
            <v>0</v>
          </cell>
          <cell r="C764" t="str">
            <v>Муниципальное образование город Усолье-Сибирское</v>
          </cell>
          <cell r="D764">
            <v>0</v>
          </cell>
          <cell r="E764" t="str">
            <v xml:space="preserve">г. Усолье-Сибирское, пр-т Космонавтов, д. 60 </v>
          </cell>
          <cell r="F764">
            <v>0</v>
          </cell>
          <cell r="G764">
            <v>2023</v>
          </cell>
          <cell r="AK764">
            <v>44761</v>
          </cell>
        </row>
        <row r="765">
          <cell r="A765">
            <v>37885</v>
          </cell>
          <cell r="B765">
            <v>0</v>
          </cell>
          <cell r="C765" t="str">
            <v>Муниципальное образование город Усолье-Сибирское</v>
          </cell>
          <cell r="D765">
            <v>0</v>
          </cell>
          <cell r="E765" t="str">
            <v xml:space="preserve">г. Усолье-Сибирское, пр-т Космонавтов, д. 62 </v>
          </cell>
          <cell r="F765">
            <v>0</v>
          </cell>
          <cell r="G765">
            <v>2023</v>
          </cell>
          <cell r="AK765">
            <v>44761</v>
          </cell>
        </row>
        <row r="766">
          <cell r="A766">
            <v>37886</v>
          </cell>
          <cell r="B766">
            <v>0</v>
          </cell>
          <cell r="C766" t="str">
            <v>Муниципальное образование город Усолье-Сибирское</v>
          </cell>
          <cell r="D766">
            <v>0</v>
          </cell>
          <cell r="E766" t="str">
            <v>г. Усолье-Сибирское, пр-т Космонавтов, д. 64</v>
          </cell>
          <cell r="F766">
            <v>0</v>
          </cell>
          <cell r="G766">
            <v>2023</v>
          </cell>
          <cell r="AK766">
            <v>44761</v>
          </cell>
        </row>
        <row r="767">
          <cell r="A767">
            <v>36892</v>
          </cell>
          <cell r="B767">
            <v>0</v>
          </cell>
          <cell r="C767" t="str">
            <v>город Иркутск</v>
          </cell>
          <cell r="D767">
            <v>0</v>
          </cell>
          <cell r="E767" t="str">
            <v>г. Иркутск, ул. Трудовая, д. 126</v>
          </cell>
          <cell r="F767">
            <v>0</v>
          </cell>
          <cell r="G767">
            <v>2023</v>
          </cell>
          <cell r="AK767">
            <v>44761</v>
          </cell>
        </row>
        <row r="768">
          <cell r="A768">
            <v>32591</v>
          </cell>
          <cell r="B768">
            <v>0</v>
          </cell>
          <cell r="C768" t="str">
            <v>город Иркутск</v>
          </cell>
          <cell r="D768">
            <v>0</v>
          </cell>
          <cell r="E768" t="str">
            <v>г. Иркутск, мкр. Зеленый, д. 21</v>
          </cell>
          <cell r="F768">
            <v>0</v>
          </cell>
          <cell r="G768">
            <v>2023</v>
          </cell>
          <cell r="AK768">
            <v>44761</v>
          </cell>
        </row>
        <row r="769">
          <cell r="A769">
            <v>32592</v>
          </cell>
          <cell r="B769">
            <v>0</v>
          </cell>
          <cell r="C769" t="str">
            <v>город Иркутск</v>
          </cell>
          <cell r="D769">
            <v>0</v>
          </cell>
          <cell r="E769" t="str">
            <v>г. Иркутск, мкр. Зеленый, д. 22</v>
          </cell>
          <cell r="F769">
            <v>0</v>
          </cell>
          <cell r="G769">
            <v>2023</v>
          </cell>
          <cell r="AK769">
            <v>44761</v>
          </cell>
        </row>
        <row r="770">
          <cell r="A770">
            <v>35365</v>
          </cell>
          <cell r="B770">
            <v>0</v>
          </cell>
          <cell r="C770" t="str">
            <v>город Иркутск</v>
          </cell>
          <cell r="D770">
            <v>0</v>
          </cell>
          <cell r="E770" t="str">
            <v>г. Иркутск, ул. Лермонтова, д. 261Б</v>
          </cell>
          <cell r="F770">
            <v>0</v>
          </cell>
          <cell r="G770">
            <v>2023</v>
          </cell>
          <cell r="AK770">
            <v>44820</v>
          </cell>
        </row>
        <row r="771">
          <cell r="A771">
            <v>43567</v>
          </cell>
          <cell r="B771">
            <v>0</v>
          </cell>
          <cell r="C771" t="str">
            <v>Тайшетский муниципальный район</v>
          </cell>
          <cell r="D771">
            <v>0</v>
          </cell>
          <cell r="E771" t="str">
            <v>г. Бирюсинск, ул. Горького, д. 11</v>
          </cell>
          <cell r="F771">
            <v>0</v>
          </cell>
          <cell r="G771">
            <v>2023</v>
          </cell>
          <cell r="AK771" t="str">
            <v>вкл. Протоколом</v>
          </cell>
        </row>
        <row r="772">
          <cell r="A772">
            <v>43213</v>
          </cell>
          <cell r="B772">
            <v>0</v>
          </cell>
          <cell r="C772" t="str">
            <v>Слюдянское муниципальное образование</v>
          </cell>
          <cell r="D772">
            <v>0</v>
          </cell>
          <cell r="E772" t="str">
            <v>г. Байкальск, мкр. Строитель, пер. Школьный, д. 15</v>
          </cell>
          <cell r="F772">
            <v>0</v>
          </cell>
          <cell r="G772">
            <v>2025</v>
          </cell>
          <cell r="AK772" t="str">
            <v>вкл. Протоколом</v>
          </cell>
        </row>
        <row r="773">
          <cell r="A773">
            <v>43225</v>
          </cell>
          <cell r="B773">
            <v>0</v>
          </cell>
          <cell r="C773" t="str">
            <v>Слюдянское муниципальное образование</v>
          </cell>
          <cell r="D773">
            <v>0</v>
          </cell>
          <cell r="E773" t="str">
            <v>г. Байкальск, мкр. Строитель, ул. Байкальская, д. 34</v>
          </cell>
          <cell r="F773">
            <v>0</v>
          </cell>
          <cell r="G773">
            <v>2025</v>
          </cell>
          <cell r="AK773" t="str">
            <v>вкл. Протоколом</v>
          </cell>
        </row>
        <row r="774">
          <cell r="A774">
            <v>43216</v>
          </cell>
          <cell r="B774">
            <v>0</v>
          </cell>
          <cell r="C774" t="str">
            <v>Слюдянское муниципальное образование</v>
          </cell>
          <cell r="D774">
            <v>0</v>
          </cell>
          <cell r="E774" t="str">
            <v>г. Байкальск, мкр. Строитель, пер. Школьный, д. 18</v>
          </cell>
          <cell r="F774">
            <v>0</v>
          </cell>
          <cell r="G774">
            <v>2025</v>
          </cell>
          <cell r="AK774" t="str">
            <v>вкл. Протоколом</v>
          </cell>
        </row>
        <row r="775">
          <cell r="A775">
            <v>43224</v>
          </cell>
          <cell r="B775">
            <v>0</v>
          </cell>
          <cell r="C775" t="str">
            <v>Слюдянское муниципальное образование</v>
          </cell>
          <cell r="D775">
            <v>0</v>
          </cell>
          <cell r="E775" t="str">
            <v>г. Байкальск, мкр. Строитель, ул. Байкальская, д. 32</v>
          </cell>
          <cell r="F775">
            <v>0</v>
          </cell>
          <cell r="G775">
            <v>2025</v>
          </cell>
          <cell r="AK775" t="str">
            <v>вкл. Протоколом</v>
          </cell>
        </row>
        <row r="776">
          <cell r="A776">
            <v>43220</v>
          </cell>
          <cell r="B776">
            <v>0</v>
          </cell>
          <cell r="C776" t="str">
            <v>Слюдянское муниципальное образование</v>
          </cell>
          <cell r="D776">
            <v>0</v>
          </cell>
          <cell r="E776" t="str">
            <v>г. Байкальск, мкр. Строитель, ул. Байкальская, д. 10</v>
          </cell>
          <cell r="F776">
            <v>0</v>
          </cell>
          <cell r="G776">
            <v>2025</v>
          </cell>
          <cell r="AK776" t="str">
            <v>вкл. Протоколом</v>
          </cell>
        </row>
        <row r="777">
          <cell r="A777">
            <v>36073</v>
          </cell>
          <cell r="B777">
            <v>0</v>
          </cell>
          <cell r="C777" t="str">
            <v>город Иркутск</v>
          </cell>
          <cell r="D777">
            <v>0</v>
          </cell>
          <cell r="E777" t="str">
            <v>г. Иркутск, ул. Полярная, д. 102</v>
          </cell>
          <cell r="F777">
            <v>0</v>
          </cell>
          <cell r="G777">
            <v>2023</v>
          </cell>
          <cell r="AK777" t="str">
            <v>вкл. Протоколом</v>
          </cell>
        </row>
        <row r="778">
          <cell r="A778">
            <v>43294</v>
          </cell>
          <cell r="B778">
            <v>0</v>
          </cell>
          <cell r="C778" t="str">
            <v>Слюдянское муниципальное образование</v>
          </cell>
          <cell r="D778">
            <v>0</v>
          </cell>
          <cell r="E778" t="str">
            <v>г. Слюдянка, ул. Школьная, д. 10</v>
          </cell>
          <cell r="F778">
            <v>0</v>
          </cell>
          <cell r="G778">
            <v>2024</v>
          </cell>
          <cell r="AK778" t="str">
            <v>вкл. Протоколом</v>
          </cell>
        </row>
        <row r="779">
          <cell r="A779">
            <v>31563</v>
          </cell>
          <cell r="B779">
            <v>0</v>
          </cell>
          <cell r="C779" t="str">
            <v>Муниципальное образование города Братска</v>
          </cell>
          <cell r="D779">
            <v>0</v>
          </cell>
          <cell r="E779" t="str">
            <v>г. Братск, Энергетик, ул. Наймушина, д. 17</v>
          </cell>
          <cell r="F779">
            <v>0</v>
          </cell>
          <cell r="G779">
            <v>2024</v>
          </cell>
          <cell r="AK779">
            <v>44761</v>
          </cell>
        </row>
        <row r="780">
          <cell r="A780">
            <v>31556</v>
          </cell>
          <cell r="B780">
            <v>0</v>
          </cell>
          <cell r="C780" t="str">
            <v>Муниципальное образование города Братска</v>
          </cell>
          <cell r="D780">
            <v>0</v>
          </cell>
          <cell r="E780" t="str">
            <v>г. Братск, Энергетик, ул. Наймушина, д. 9</v>
          </cell>
          <cell r="F780">
            <v>0</v>
          </cell>
          <cell r="G780">
            <v>2024</v>
          </cell>
          <cell r="AK780">
            <v>44761</v>
          </cell>
        </row>
        <row r="781">
          <cell r="A781">
            <v>31748</v>
          </cell>
          <cell r="B781">
            <v>0</v>
          </cell>
          <cell r="C781" t="str">
            <v>Муниципальное образование города Братска</v>
          </cell>
          <cell r="D781">
            <v>0</v>
          </cell>
          <cell r="E781" t="str">
            <v>г. Братск, Энергетик, ул. Погодаева, д. 10</v>
          </cell>
          <cell r="F781">
            <v>0</v>
          </cell>
          <cell r="G781">
            <v>2024</v>
          </cell>
          <cell r="AK781">
            <v>44761</v>
          </cell>
        </row>
        <row r="782">
          <cell r="A782">
            <v>31750</v>
          </cell>
          <cell r="B782">
            <v>0</v>
          </cell>
          <cell r="C782" t="str">
            <v>Муниципальное образование города Братска</v>
          </cell>
          <cell r="D782">
            <v>0</v>
          </cell>
          <cell r="E782" t="str">
            <v>г. Братск, Энергетик, ул. Погодаева, д. 12</v>
          </cell>
          <cell r="F782">
            <v>0</v>
          </cell>
          <cell r="G782">
            <v>2024</v>
          </cell>
          <cell r="AK782">
            <v>44761</v>
          </cell>
        </row>
        <row r="783">
          <cell r="A783">
            <v>31752</v>
          </cell>
          <cell r="B783">
            <v>0</v>
          </cell>
          <cell r="C783" t="str">
            <v>Муниципальное образование города Братска</v>
          </cell>
          <cell r="D783">
            <v>0</v>
          </cell>
          <cell r="E783" t="str">
            <v>г. Братск, Энергетик, ул. Погодаева, д. 18</v>
          </cell>
          <cell r="F783">
            <v>0</v>
          </cell>
          <cell r="G783">
            <v>2024</v>
          </cell>
          <cell r="AK783">
            <v>44761</v>
          </cell>
        </row>
        <row r="784">
          <cell r="A784">
            <v>31945</v>
          </cell>
          <cell r="B784">
            <v>0</v>
          </cell>
          <cell r="C784" t="str">
            <v>Муниципальное образование города Братска</v>
          </cell>
          <cell r="D784">
            <v>0</v>
          </cell>
          <cell r="E784" t="str">
            <v>г. Братск, Энергетик, ул. Солнечная, д. 11</v>
          </cell>
          <cell r="F784">
            <v>0</v>
          </cell>
          <cell r="G784">
            <v>2024</v>
          </cell>
          <cell r="AK784">
            <v>44761</v>
          </cell>
        </row>
        <row r="785">
          <cell r="A785">
            <v>31940</v>
          </cell>
          <cell r="B785">
            <v>0</v>
          </cell>
          <cell r="C785" t="str">
            <v>Муниципальное образование города Братска</v>
          </cell>
          <cell r="D785">
            <v>0</v>
          </cell>
          <cell r="E785" t="str">
            <v>г. Братск, Энергетик, ул. Солнечная, д. 5</v>
          </cell>
          <cell r="F785">
            <v>0</v>
          </cell>
          <cell r="G785">
            <v>2024</v>
          </cell>
          <cell r="AK785">
            <v>44761</v>
          </cell>
        </row>
        <row r="786">
          <cell r="A786">
            <v>31943</v>
          </cell>
          <cell r="B786">
            <v>0</v>
          </cell>
          <cell r="C786" t="str">
            <v>Муниципальное образование города Братска</v>
          </cell>
          <cell r="D786">
            <v>0</v>
          </cell>
          <cell r="E786" t="str">
            <v>г. Братск, Энергетик, ул. Солнечная, д. 9</v>
          </cell>
          <cell r="F786">
            <v>0</v>
          </cell>
          <cell r="G786">
            <v>2024</v>
          </cell>
          <cell r="AK786">
            <v>44761</v>
          </cell>
        </row>
        <row r="787">
          <cell r="A787">
            <v>31467</v>
          </cell>
          <cell r="B787">
            <v>0</v>
          </cell>
          <cell r="C787" t="str">
            <v>Муниципальное образование города Братска</v>
          </cell>
          <cell r="D787">
            <v>0</v>
          </cell>
          <cell r="E787" t="str">
            <v>г. Братск, Центральный, ул. Мира, д. 38</v>
          </cell>
          <cell r="F787">
            <v>0</v>
          </cell>
          <cell r="G787">
            <v>2024</v>
          </cell>
          <cell r="AK787">
            <v>44761</v>
          </cell>
        </row>
        <row r="788">
          <cell r="A788">
            <v>31473</v>
          </cell>
          <cell r="B788">
            <v>0</v>
          </cell>
          <cell r="C788" t="str">
            <v>Муниципальное образование города Братска</v>
          </cell>
          <cell r="D788">
            <v>0</v>
          </cell>
          <cell r="E788" t="str">
            <v>г. Братск, Центральный, ул. Мира, д. 41</v>
          </cell>
          <cell r="F788">
            <v>0</v>
          </cell>
          <cell r="G788">
            <v>2024</v>
          </cell>
          <cell r="AK788">
            <v>44761</v>
          </cell>
        </row>
        <row r="789">
          <cell r="A789">
            <v>31475</v>
          </cell>
          <cell r="B789">
            <v>0</v>
          </cell>
          <cell r="C789" t="str">
            <v>Муниципальное образование города Братска</v>
          </cell>
          <cell r="D789">
            <v>0</v>
          </cell>
          <cell r="E789" t="str">
            <v>г. Братск, Центральный, ул. Мира, д. 41Б</v>
          </cell>
          <cell r="F789">
            <v>0</v>
          </cell>
          <cell r="G789">
            <v>2024</v>
          </cell>
          <cell r="AK789">
            <v>44761</v>
          </cell>
        </row>
        <row r="790">
          <cell r="A790">
            <v>42339</v>
          </cell>
          <cell r="B790">
            <v>0</v>
          </cell>
          <cell r="C790" t="str">
            <v>Нижнеилимский муниципальный район</v>
          </cell>
          <cell r="D790">
            <v>0</v>
          </cell>
          <cell r="E790" t="str">
            <v>г. Железногорск-Илимский, кв. 1,  д.63б</v>
          </cell>
          <cell r="F790">
            <v>0</v>
          </cell>
          <cell r="G790">
            <v>2024</v>
          </cell>
          <cell r="AK790">
            <v>44761</v>
          </cell>
        </row>
        <row r="791">
          <cell r="A791">
            <v>42340</v>
          </cell>
          <cell r="B791">
            <v>0</v>
          </cell>
          <cell r="C791" t="str">
            <v>Нижнеилимский муниципальный район</v>
          </cell>
          <cell r="D791">
            <v>0</v>
          </cell>
          <cell r="E791" t="str">
            <v>г. Железногорск-Илимский, кв. 1,  д.63в</v>
          </cell>
          <cell r="F791">
            <v>0</v>
          </cell>
          <cell r="G791">
            <v>2024</v>
          </cell>
          <cell r="AK791">
            <v>44761</v>
          </cell>
        </row>
        <row r="792">
          <cell r="A792">
            <v>42344</v>
          </cell>
          <cell r="B792">
            <v>0</v>
          </cell>
          <cell r="C792" t="str">
            <v>Нижнеилимский муниципальный район</v>
          </cell>
          <cell r="D792">
            <v>0</v>
          </cell>
          <cell r="E792" t="str">
            <v>г. Железногорск-Илимский, кв. 1,  д.67</v>
          </cell>
          <cell r="F792">
            <v>0</v>
          </cell>
          <cell r="G792">
            <v>2024</v>
          </cell>
          <cell r="AK792">
            <v>44761</v>
          </cell>
        </row>
        <row r="793">
          <cell r="A793">
            <v>44468</v>
          </cell>
          <cell r="B793">
            <v>0</v>
          </cell>
          <cell r="C793" t="str">
            <v>Усть-Кутский муниципальный район</v>
          </cell>
          <cell r="D793">
            <v>0</v>
          </cell>
          <cell r="E793" t="str">
            <v>г. Усть-Кут, ул. Пушкина, д. 103</v>
          </cell>
          <cell r="F793">
            <v>0</v>
          </cell>
          <cell r="G793">
            <v>2024</v>
          </cell>
          <cell r="AK793">
            <v>44761</v>
          </cell>
        </row>
        <row r="794">
          <cell r="A794">
            <v>44501</v>
          </cell>
          <cell r="B794">
            <v>0</v>
          </cell>
          <cell r="C794" t="str">
            <v>Усть-Кутский муниципальный район</v>
          </cell>
          <cell r="D794">
            <v>0</v>
          </cell>
          <cell r="E794" t="str">
            <v>г. Усть-Кут, Речников ул., д. 27А</v>
          </cell>
          <cell r="F794">
            <v>0</v>
          </cell>
          <cell r="G794">
            <v>2024</v>
          </cell>
          <cell r="AK794">
            <v>44761</v>
          </cell>
        </row>
        <row r="795">
          <cell r="A795">
            <v>44585</v>
          </cell>
          <cell r="B795">
            <v>0</v>
          </cell>
          <cell r="C795" t="str">
            <v>Усть-Кутский муниципальный район</v>
          </cell>
          <cell r="D795">
            <v>0</v>
          </cell>
          <cell r="E795" t="str">
            <v>г. Усть-Кут, ул. Халтурина, д. 56</v>
          </cell>
          <cell r="F795">
            <v>0</v>
          </cell>
          <cell r="G795">
            <v>2024</v>
          </cell>
          <cell r="AK795">
            <v>44761</v>
          </cell>
        </row>
        <row r="796">
          <cell r="A796">
            <v>38851</v>
          </cell>
          <cell r="B796">
            <v>0</v>
          </cell>
          <cell r="C796" t="str">
            <v>Муниципальное образование город Усть-Илимск</v>
          </cell>
          <cell r="D796">
            <v>0</v>
          </cell>
          <cell r="E796" t="str">
            <v>г. Усть-Илимск, ул. Федотова, д. 4</v>
          </cell>
          <cell r="F796">
            <v>0</v>
          </cell>
          <cell r="G796">
            <v>2024</v>
          </cell>
          <cell r="AK796">
            <v>44761</v>
          </cell>
        </row>
        <row r="797">
          <cell r="A797">
            <v>33157</v>
          </cell>
          <cell r="B797">
            <v>0</v>
          </cell>
          <cell r="C797" t="str">
            <v>город Иркутск</v>
          </cell>
          <cell r="D797">
            <v>0</v>
          </cell>
          <cell r="E797" t="str">
            <v>г. Иркутск, пер. Западный, д. 13</v>
          </cell>
          <cell r="F797">
            <v>0</v>
          </cell>
          <cell r="G797">
            <v>2024</v>
          </cell>
          <cell r="AK797">
            <v>44761</v>
          </cell>
        </row>
        <row r="798">
          <cell r="A798">
            <v>33155</v>
          </cell>
          <cell r="B798">
            <v>0</v>
          </cell>
          <cell r="C798" t="str">
            <v>город Иркутск</v>
          </cell>
          <cell r="D798">
            <v>0</v>
          </cell>
          <cell r="E798" t="str">
            <v>г. Иркутск, пер. Западный, д. 9</v>
          </cell>
          <cell r="F798">
            <v>0</v>
          </cell>
          <cell r="G798">
            <v>2024</v>
          </cell>
          <cell r="AK798">
            <v>44761</v>
          </cell>
        </row>
        <row r="799">
          <cell r="A799">
            <v>33104</v>
          </cell>
          <cell r="B799">
            <v>0</v>
          </cell>
          <cell r="C799" t="str">
            <v>город Иркутск</v>
          </cell>
          <cell r="D799">
            <v>0</v>
          </cell>
          <cell r="E799" t="str">
            <v>г. Иркутск, пер. 1-й Советский, д. 10/2</v>
          </cell>
          <cell r="F799">
            <v>0</v>
          </cell>
          <cell r="G799">
            <v>2024</v>
          </cell>
          <cell r="AK799">
            <v>44761</v>
          </cell>
        </row>
        <row r="800">
          <cell r="A800">
            <v>33106</v>
          </cell>
          <cell r="B800">
            <v>0</v>
          </cell>
          <cell r="C800" t="str">
            <v>город Иркутск</v>
          </cell>
          <cell r="D800">
            <v>0</v>
          </cell>
          <cell r="E800" t="str">
            <v>г. Иркутск, пер. 1-й Советский, д. 10/4</v>
          </cell>
          <cell r="F800">
            <v>0</v>
          </cell>
          <cell r="G800">
            <v>2024</v>
          </cell>
          <cell r="AK800">
            <v>44761</v>
          </cell>
        </row>
        <row r="801">
          <cell r="A801">
            <v>33108</v>
          </cell>
          <cell r="B801">
            <v>0</v>
          </cell>
          <cell r="C801" t="str">
            <v>город Иркутск</v>
          </cell>
          <cell r="D801">
            <v>0</v>
          </cell>
          <cell r="E801" t="str">
            <v>г. Иркутск, пер. 1-й Советский, д. 10/6</v>
          </cell>
          <cell r="F801">
            <v>0</v>
          </cell>
          <cell r="G801">
            <v>2024</v>
          </cell>
          <cell r="AK801">
            <v>44761</v>
          </cell>
        </row>
        <row r="802">
          <cell r="A802">
            <v>36496</v>
          </cell>
          <cell r="B802">
            <v>0</v>
          </cell>
          <cell r="C802" t="str">
            <v>город Иркутск</v>
          </cell>
          <cell r="D802">
            <v>0</v>
          </cell>
          <cell r="E802" t="str">
            <v>г. Иркутск, ул. Севастопольская, д. 149</v>
          </cell>
          <cell r="F802">
            <v>0</v>
          </cell>
          <cell r="G802">
            <v>2024</v>
          </cell>
          <cell r="AK802">
            <v>44761</v>
          </cell>
        </row>
        <row r="803">
          <cell r="A803">
            <v>36498</v>
          </cell>
          <cell r="B803">
            <v>0</v>
          </cell>
          <cell r="C803" t="str">
            <v>город Иркутск</v>
          </cell>
          <cell r="D803">
            <v>0</v>
          </cell>
          <cell r="E803" t="str">
            <v>г. Иркутск, ул. Севастопольская, д. 151</v>
          </cell>
          <cell r="F803">
            <v>0</v>
          </cell>
          <cell r="G803">
            <v>2024</v>
          </cell>
          <cell r="AK803">
            <v>44761</v>
          </cell>
        </row>
        <row r="804">
          <cell r="A804">
            <v>36501</v>
          </cell>
          <cell r="B804">
            <v>0</v>
          </cell>
          <cell r="C804" t="str">
            <v>город Иркутск</v>
          </cell>
          <cell r="D804">
            <v>0</v>
          </cell>
          <cell r="E804" t="str">
            <v>г. Иркутск, ул. Севастопольская, д. 154</v>
          </cell>
          <cell r="F804">
            <v>0</v>
          </cell>
          <cell r="G804">
            <v>2024</v>
          </cell>
          <cell r="AK804">
            <v>44761</v>
          </cell>
        </row>
        <row r="805">
          <cell r="A805">
            <v>36925</v>
          </cell>
          <cell r="B805">
            <v>0</v>
          </cell>
          <cell r="C805" t="str">
            <v>город Иркутск</v>
          </cell>
          <cell r="D805">
            <v>0</v>
          </cell>
          <cell r="E805" t="str">
            <v>г. Иркутск, ул. Украинская, д. 14</v>
          </cell>
          <cell r="F805">
            <v>0</v>
          </cell>
          <cell r="G805">
            <v>2024</v>
          </cell>
          <cell r="AK805">
            <v>44761</v>
          </cell>
        </row>
        <row r="806">
          <cell r="A806">
            <v>36930</v>
          </cell>
          <cell r="B806">
            <v>0</v>
          </cell>
          <cell r="C806" t="str">
            <v>город Иркутск</v>
          </cell>
          <cell r="D806">
            <v>0</v>
          </cell>
          <cell r="E806" t="str">
            <v>г. Иркутск, ул. Украинская, д. 21</v>
          </cell>
          <cell r="F806">
            <v>0</v>
          </cell>
          <cell r="G806">
            <v>2024</v>
          </cell>
          <cell r="AK806">
            <v>44761</v>
          </cell>
        </row>
        <row r="807">
          <cell r="A807">
            <v>39001</v>
          </cell>
          <cell r="B807">
            <v>0</v>
          </cell>
          <cell r="C807" t="str">
            <v>Муниципальное образование "город Черемхово"</v>
          </cell>
          <cell r="D807">
            <v>0</v>
          </cell>
          <cell r="E807" t="str">
            <v>г. Черемхово, ул. Бердниковой, д. 14</v>
          </cell>
          <cell r="F807">
            <v>0</v>
          </cell>
          <cell r="G807">
            <v>2024</v>
          </cell>
          <cell r="AK807">
            <v>44761</v>
          </cell>
        </row>
        <row r="808">
          <cell r="A808">
            <v>39008</v>
          </cell>
          <cell r="B808">
            <v>0</v>
          </cell>
          <cell r="C808" t="str">
            <v>Муниципальное образование "город Черемхово"</v>
          </cell>
          <cell r="D808">
            <v>0</v>
          </cell>
          <cell r="E808" t="str">
            <v>г. Черемхово, ул. Бердниковой, д. 30</v>
          </cell>
          <cell r="F808">
            <v>0</v>
          </cell>
          <cell r="G808">
            <v>2024</v>
          </cell>
          <cell r="AK808">
            <v>44761</v>
          </cell>
        </row>
        <row r="809">
          <cell r="A809">
            <v>42238</v>
          </cell>
          <cell r="B809">
            <v>0</v>
          </cell>
          <cell r="C809" t="str">
            <v>МО Мамско-Чуйский район</v>
          </cell>
          <cell r="D809">
            <v>0</v>
          </cell>
          <cell r="E809" t="str">
            <v>пгт. Мама, ул. Октябрьская, д. 11</v>
          </cell>
          <cell r="F809">
            <v>0</v>
          </cell>
          <cell r="G809">
            <v>2024</v>
          </cell>
          <cell r="AK809">
            <v>44761</v>
          </cell>
        </row>
        <row r="810">
          <cell r="A810">
            <v>42255</v>
          </cell>
          <cell r="B810">
            <v>0</v>
          </cell>
          <cell r="C810" t="str">
            <v>МО Мамско-Чуйский район</v>
          </cell>
          <cell r="D810">
            <v>0</v>
          </cell>
          <cell r="E810" t="str">
            <v>пгт. Мама, ул. Садовая, д. 5</v>
          </cell>
          <cell r="F810">
            <v>0</v>
          </cell>
          <cell r="G810">
            <v>2024</v>
          </cell>
          <cell r="AK810">
            <v>44761</v>
          </cell>
        </row>
        <row r="811">
          <cell r="A811">
            <v>42274</v>
          </cell>
          <cell r="B811">
            <v>0</v>
          </cell>
          <cell r="C811" t="str">
            <v>МО Мамско-Чуйский район</v>
          </cell>
          <cell r="D811">
            <v>0</v>
          </cell>
          <cell r="E811" t="str">
            <v>пгт. Мама, ул. Советская, д. 26</v>
          </cell>
          <cell r="F811">
            <v>0</v>
          </cell>
          <cell r="G811">
            <v>2024</v>
          </cell>
          <cell r="AK811">
            <v>44761</v>
          </cell>
        </row>
        <row r="812">
          <cell r="A812">
            <v>42283</v>
          </cell>
          <cell r="B812">
            <v>0</v>
          </cell>
          <cell r="C812" t="str">
            <v>МО Мамско-Чуйский район</v>
          </cell>
          <cell r="D812">
            <v>0</v>
          </cell>
          <cell r="E812" t="str">
            <v>пгт. Мама, ул. Урицкого, д. 1</v>
          </cell>
          <cell r="F812">
            <v>0</v>
          </cell>
          <cell r="G812">
            <v>2024</v>
          </cell>
          <cell r="AK812">
            <v>44761</v>
          </cell>
        </row>
        <row r="813">
          <cell r="A813">
            <v>42284</v>
          </cell>
          <cell r="B813">
            <v>0</v>
          </cell>
          <cell r="C813" t="str">
            <v>МО Мамско-Чуйский район</v>
          </cell>
          <cell r="D813">
            <v>0</v>
          </cell>
          <cell r="E813" t="str">
            <v>пгт. Мама, ул. Урицкого, д. 2</v>
          </cell>
          <cell r="F813">
            <v>0</v>
          </cell>
          <cell r="G813">
            <v>2024</v>
          </cell>
          <cell r="AK813">
            <v>44761</v>
          </cell>
        </row>
        <row r="814">
          <cell r="A814">
            <v>41930</v>
          </cell>
          <cell r="B814">
            <v>0</v>
          </cell>
          <cell r="C814" t="str">
            <v>Муниципальное образование "Качугский район"</v>
          </cell>
          <cell r="D814">
            <v>0</v>
          </cell>
          <cell r="E814" t="str">
            <v>рп. Качуг, ул. Юбилейная, д. 30</v>
          </cell>
          <cell r="F814">
            <v>0</v>
          </cell>
          <cell r="G814">
            <v>2024</v>
          </cell>
          <cell r="AK814">
            <v>44761</v>
          </cell>
        </row>
        <row r="815">
          <cell r="A815">
            <v>43413</v>
          </cell>
          <cell r="B815">
            <v>0</v>
          </cell>
          <cell r="C815" t="str">
            <v>Слюдянское муниципальное образование</v>
          </cell>
          <cell r="D815">
            <v>0</v>
          </cell>
          <cell r="E815" t="str">
            <v>г. Слюдянка, ул. Ленина, д. 4</v>
          </cell>
          <cell r="F815">
            <v>0</v>
          </cell>
          <cell r="G815">
            <v>2024</v>
          </cell>
          <cell r="AK815">
            <v>44761</v>
          </cell>
        </row>
        <row r="816">
          <cell r="A816">
            <v>37021</v>
          </cell>
          <cell r="B816">
            <v>0</v>
          </cell>
          <cell r="C816" t="str">
            <v>город Иркутск</v>
          </cell>
          <cell r="D816">
            <v>0</v>
          </cell>
          <cell r="E816" t="str">
            <v>г. Иркутск, ул. Цимлянская, д. 19</v>
          </cell>
          <cell r="F816">
            <v>0</v>
          </cell>
          <cell r="G816">
            <v>2023</v>
          </cell>
          <cell r="AK816" t="str">
            <v>вкл. Протоколом</v>
          </cell>
        </row>
        <row r="817">
          <cell r="A817">
            <v>33246</v>
          </cell>
          <cell r="B817">
            <v>0</v>
          </cell>
          <cell r="C817" t="str">
            <v>город Иркутск</v>
          </cell>
          <cell r="D817">
            <v>0</v>
          </cell>
          <cell r="E817" t="str">
            <v>г. Иркутск, пр-т Маршала Жукова, д. 13</v>
          </cell>
          <cell r="F817">
            <v>0</v>
          </cell>
          <cell r="G817">
            <v>2023</v>
          </cell>
          <cell r="AK817" t="str">
            <v>вкл. Протоколом</v>
          </cell>
        </row>
        <row r="818">
          <cell r="A818">
            <v>34982</v>
          </cell>
          <cell r="B818">
            <v>0</v>
          </cell>
          <cell r="C818" t="str">
            <v>город Иркутск</v>
          </cell>
          <cell r="D818">
            <v>0</v>
          </cell>
          <cell r="E818" t="str">
            <v>г. Иркутск, ул. Карла Маркса, д. 32</v>
          </cell>
          <cell r="F818">
            <v>0</v>
          </cell>
          <cell r="G818">
            <v>2024</v>
          </cell>
          <cell r="AK818" t="str">
            <v>вкл. Протоколом</v>
          </cell>
        </row>
        <row r="819">
          <cell r="A819">
            <v>33387</v>
          </cell>
          <cell r="B819">
            <v>0</v>
          </cell>
          <cell r="C819" t="str">
            <v>город Иркутск</v>
          </cell>
          <cell r="D819">
            <v>0</v>
          </cell>
          <cell r="E819" t="str">
            <v>г. Иркутск, ул. 4-я Железнодорожная, д. 42</v>
          </cell>
          <cell r="F819">
            <v>0</v>
          </cell>
          <cell r="G819">
            <v>2023</v>
          </cell>
          <cell r="AK819" t="str">
            <v>вкл. Протоколом</v>
          </cell>
        </row>
        <row r="820">
          <cell r="A820">
            <v>38072</v>
          </cell>
          <cell r="B820">
            <v>0</v>
          </cell>
          <cell r="C820" t="str">
            <v>Муниципальное образование город Усолье-Сибирское</v>
          </cell>
          <cell r="D820">
            <v>0</v>
          </cell>
          <cell r="E820" t="str">
            <v>г. Усолье-Сибирское, ул. Коростова, д. 5 (техзаказчик)</v>
          </cell>
          <cell r="F820" t="str">
            <v>V</v>
          </cell>
          <cell r="G820">
            <v>2023</v>
          </cell>
          <cell r="AK820">
            <v>0</v>
          </cell>
        </row>
        <row r="821">
          <cell r="A821">
            <v>39390</v>
          </cell>
          <cell r="B821">
            <v>0</v>
          </cell>
          <cell r="C821" t="str">
            <v>АГО</v>
          </cell>
          <cell r="D821">
            <v>0</v>
          </cell>
          <cell r="E821" t="str">
            <v>г. Ангарск, кв. 92, д. 25</v>
          </cell>
          <cell r="F821" t="str">
            <v>V</v>
          </cell>
          <cell r="G821">
            <v>2023</v>
          </cell>
          <cell r="AK821" t="str">
            <v>вкл. Протоколом</v>
          </cell>
        </row>
        <row r="822">
          <cell r="A822">
            <v>35711</v>
          </cell>
          <cell r="B822">
            <v>0</v>
          </cell>
          <cell r="C822" t="str">
            <v>город Иркутск</v>
          </cell>
          <cell r="D822">
            <v>0</v>
          </cell>
          <cell r="E822" t="str">
            <v>г. Иркутск, ул. Муравьева, д. 21</v>
          </cell>
          <cell r="F822">
            <v>0</v>
          </cell>
          <cell r="G822">
            <v>2023</v>
          </cell>
          <cell r="AK822" t="str">
            <v>вкл. Протоколом</v>
          </cell>
        </row>
        <row r="823">
          <cell r="A823">
            <v>33724</v>
          </cell>
          <cell r="B823">
            <v>0</v>
          </cell>
          <cell r="C823" t="str">
            <v>город Иркутск</v>
          </cell>
          <cell r="D823">
            <v>0</v>
          </cell>
          <cell r="E823" t="str">
            <v>г. Иркутск, ул. Байкальская, д. 106</v>
          </cell>
          <cell r="F823">
            <v>0</v>
          </cell>
          <cell r="G823">
            <v>2023</v>
          </cell>
          <cell r="AK823" t="str">
            <v>вкл. Протоколом</v>
          </cell>
        </row>
        <row r="824">
          <cell r="A824">
            <v>40787</v>
          </cell>
          <cell r="B824">
            <v>0</v>
          </cell>
          <cell r="C824" t="str">
            <v>АГО</v>
          </cell>
          <cell r="D824">
            <v>0</v>
          </cell>
          <cell r="E824" t="str">
            <v>г. Ангарск, кв. 81,  д. 5  (ФКР)</v>
          </cell>
          <cell r="F824" t="str">
            <v>ФКР</v>
          </cell>
          <cell r="G824">
            <v>2023</v>
          </cell>
          <cell r="AK824" t="str">
            <v>вкл. Протоколом</v>
          </cell>
        </row>
        <row r="825">
          <cell r="A825">
            <v>40460</v>
          </cell>
          <cell r="B825">
            <v>0</v>
          </cell>
          <cell r="C825" t="str">
            <v>АГО</v>
          </cell>
          <cell r="D825">
            <v>0</v>
          </cell>
          <cell r="E825" t="str">
            <v>г. Ангарск, кв. 106, д. 7В (ФКР)</v>
          </cell>
          <cell r="F825" t="str">
            <v>ФКР</v>
          </cell>
          <cell r="G825">
            <v>2023</v>
          </cell>
          <cell r="AK825" t="str">
            <v>вкл. Протоколом</v>
          </cell>
        </row>
        <row r="826">
          <cell r="A826">
            <v>33164</v>
          </cell>
          <cell r="B826">
            <v>0</v>
          </cell>
          <cell r="C826" t="str">
            <v>город Иркутск</v>
          </cell>
          <cell r="D826">
            <v>0</v>
          </cell>
          <cell r="E826" t="str">
            <v>г. Иркутск, пер. Кооперативный, д. 4</v>
          </cell>
          <cell r="F826">
            <v>0</v>
          </cell>
          <cell r="G826">
            <v>2023</v>
          </cell>
          <cell r="AK826" t="str">
            <v>вкл. Протоколом</v>
          </cell>
        </row>
        <row r="827">
          <cell r="A827">
            <v>34450</v>
          </cell>
          <cell r="B827">
            <v>0</v>
          </cell>
          <cell r="C827" t="str">
            <v>город Иркутск</v>
          </cell>
          <cell r="D827">
            <v>0</v>
          </cell>
          <cell r="E827" t="str">
            <v>г. Иркутск, ул. Гражданская, д. 8а</v>
          </cell>
          <cell r="F827">
            <v>0</v>
          </cell>
          <cell r="G827">
            <v>2023</v>
          </cell>
          <cell r="AK827" t="str">
            <v>вкл. Протоколом</v>
          </cell>
        </row>
        <row r="828">
          <cell r="A828">
            <v>35578</v>
          </cell>
          <cell r="B828">
            <v>0</v>
          </cell>
          <cell r="C828" t="str">
            <v>город Иркутск</v>
          </cell>
          <cell r="D828">
            <v>0</v>
          </cell>
          <cell r="E828" t="str">
            <v>г. Иркутск, ул. Марата, д. 17</v>
          </cell>
          <cell r="F828">
            <v>0</v>
          </cell>
          <cell r="G828">
            <v>2023</v>
          </cell>
          <cell r="AK828" t="str">
            <v>вкл. Протоколом</v>
          </cell>
        </row>
        <row r="829">
          <cell r="A829">
            <v>35055</v>
          </cell>
          <cell r="B829">
            <v>0</v>
          </cell>
          <cell r="C829" t="str">
            <v>город Иркутск</v>
          </cell>
          <cell r="D829">
            <v>0</v>
          </cell>
          <cell r="E829" t="str">
            <v>г. Иркутск, ул. Коммунистическая, д. 74</v>
          </cell>
          <cell r="F829">
            <v>0</v>
          </cell>
          <cell r="G829">
            <v>2023</v>
          </cell>
          <cell r="AK829" t="str">
            <v>вкл. Протоколом</v>
          </cell>
        </row>
        <row r="830">
          <cell r="A830">
            <v>43768</v>
          </cell>
          <cell r="B830">
            <v>0</v>
          </cell>
          <cell r="C830" t="str">
            <v>Тайшетский муниципальный район</v>
          </cell>
          <cell r="D830">
            <v>0</v>
          </cell>
          <cell r="E830" t="str">
            <v>г. Тайшет, ул. Свободы, д. 2</v>
          </cell>
          <cell r="F830">
            <v>0</v>
          </cell>
          <cell r="G830">
            <v>2023</v>
          </cell>
          <cell r="AK830">
            <v>44789</v>
          </cell>
        </row>
        <row r="831">
          <cell r="A831">
            <v>43770</v>
          </cell>
          <cell r="B831">
            <v>0</v>
          </cell>
          <cell r="C831" t="str">
            <v>Тайшетский муниципальный район</v>
          </cell>
          <cell r="D831">
            <v>0</v>
          </cell>
          <cell r="E831" t="str">
            <v>г. Тайшет, ул. Свободы, д. 6</v>
          </cell>
          <cell r="F831">
            <v>0</v>
          </cell>
          <cell r="G831">
            <v>2023</v>
          </cell>
          <cell r="AK831">
            <v>44789</v>
          </cell>
        </row>
        <row r="832">
          <cell r="A832">
            <v>43792</v>
          </cell>
          <cell r="B832">
            <v>0</v>
          </cell>
          <cell r="C832" t="str">
            <v>Тайшетский муниципальный район</v>
          </cell>
          <cell r="D832">
            <v>0</v>
          </cell>
          <cell r="E832" t="str">
            <v>г. Тайшет, ул. Терешковой, д. 5</v>
          </cell>
          <cell r="F832">
            <v>0</v>
          </cell>
          <cell r="G832">
            <v>2023</v>
          </cell>
          <cell r="AK832">
            <v>44789</v>
          </cell>
        </row>
        <row r="833">
          <cell r="A833">
            <v>43794</v>
          </cell>
          <cell r="B833">
            <v>0</v>
          </cell>
          <cell r="C833" t="str">
            <v>Тайшетский муниципальный район</v>
          </cell>
          <cell r="D833">
            <v>0</v>
          </cell>
          <cell r="E833" t="str">
            <v>г. Тайшет, ул. Терешковой, д. 7</v>
          </cell>
          <cell r="F833">
            <v>0</v>
          </cell>
          <cell r="G833">
            <v>2023</v>
          </cell>
          <cell r="AK833">
            <v>44789</v>
          </cell>
        </row>
        <row r="834">
          <cell r="A834">
            <v>43418</v>
          </cell>
          <cell r="B834">
            <v>0</v>
          </cell>
          <cell r="C834" t="str">
            <v>Слюдянское муниципальное образование</v>
          </cell>
          <cell r="D834">
            <v>0</v>
          </cell>
          <cell r="E834" t="str">
            <v>г. Слюдянка,  ул. Ленина, д. 14</v>
          </cell>
          <cell r="F834">
            <v>0</v>
          </cell>
          <cell r="G834">
            <v>2024</v>
          </cell>
          <cell r="AK834">
            <v>44789</v>
          </cell>
        </row>
        <row r="835">
          <cell r="A835">
            <v>43269</v>
          </cell>
          <cell r="B835">
            <v>0</v>
          </cell>
          <cell r="C835" t="str">
            <v>Слюдянское муниципальное образование</v>
          </cell>
          <cell r="D835">
            <v>0</v>
          </cell>
          <cell r="E835" t="str">
            <v>г. Слюдянка, ул. Фрунзе, д. 1</v>
          </cell>
          <cell r="F835">
            <v>0</v>
          </cell>
          <cell r="G835">
            <v>2024</v>
          </cell>
          <cell r="AK835">
            <v>44789</v>
          </cell>
        </row>
        <row r="836">
          <cell r="A836">
            <v>32409</v>
          </cell>
          <cell r="B836">
            <v>0</v>
          </cell>
          <cell r="C836" t="str">
            <v>город Иркутск</v>
          </cell>
          <cell r="D836">
            <v>0</v>
          </cell>
          <cell r="E836" t="str">
            <v>г. Иркутск, б-р Рябикова, д. 15А</v>
          </cell>
          <cell r="F836">
            <v>0</v>
          </cell>
          <cell r="G836">
            <v>2024</v>
          </cell>
          <cell r="AK836">
            <v>44789</v>
          </cell>
        </row>
        <row r="837">
          <cell r="A837">
            <v>32415</v>
          </cell>
          <cell r="B837">
            <v>0</v>
          </cell>
          <cell r="C837" t="str">
            <v>город Иркутск</v>
          </cell>
          <cell r="D837">
            <v>0</v>
          </cell>
          <cell r="E837" t="str">
            <v>г. Иркутск, б-р Рябикова, д. 17</v>
          </cell>
          <cell r="F837">
            <v>0</v>
          </cell>
          <cell r="G837">
            <v>2024</v>
          </cell>
          <cell r="AK837">
            <v>44789</v>
          </cell>
        </row>
        <row r="838">
          <cell r="A838">
            <v>35591</v>
          </cell>
          <cell r="B838">
            <v>0</v>
          </cell>
          <cell r="C838" t="str">
            <v>город Иркутск</v>
          </cell>
          <cell r="D838">
            <v>0</v>
          </cell>
          <cell r="E838" t="str">
            <v>г. Иркутск, ул. Марата, д. 62/2</v>
          </cell>
          <cell r="F838">
            <v>0</v>
          </cell>
          <cell r="G838">
            <v>2023</v>
          </cell>
          <cell r="AK838" t="str">
            <v>вкл. Протоколом</v>
          </cell>
        </row>
        <row r="839">
          <cell r="A839">
            <v>33481</v>
          </cell>
          <cell r="B839">
            <v>0</v>
          </cell>
          <cell r="C839" t="str">
            <v>город Иркутск</v>
          </cell>
          <cell r="D839">
            <v>0</v>
          </cell>
          <cell r="E839" t="str">
            <v>г. Иркутск, ул. Авиастроителей, д. 32</v>
          </cell>
          <cell r="F839">
            <v>0</v>
          </cell>
          <cell r="G839">
            <v>2023</v>
          </cell>
          <cell r="AK839" t="str">
            <v>вкл. Протоколом</v>
          </cell>
        </row>
        <row r="840">
          <cell r="A840">
            <v>40936</v>
          </cell>
          <cell r="B840">
            <v>0</v>
          </cell>
          <cell r="C840" t="str">
            <v>АГО</v>
          </cell>
          <cell r="D840">
            <v>0</v>
          </cell>
          <cell r="E840" t="str">
            <v>г. Ангарск, кв. 91, д. 1</v>
          </cell>
          <cell r="F840" t="str">
            <v>V</v>
          </cell>
          <cell r="G840">
            <v>2023</v>
          </cell>
          <cell r="AK840">
            <v>44792</v>
          </cell>
        </row>
        <row r="841">
          <cell r="A841">
            <v>40937</v>
          </cell>
          <cell r="B841">
            <v>0</v>
          </cell>
          <cell r="C841" t="str">
            <v>АГО</v>
          </cell>
          <cell r="D841">
            <v>0</v>
          </cell>
          <cell r="E841" t="str">
            <v>г. Ангарск, кв. 91, д. 3</v>
          </cell>
          <cell r="F841" t="str">
            <v>V</v>
          </cell>
          <cell r="G841">
            <v>2023</v>
          </cell>
          <cell r="AK841">
            <v>44792</v>
          </cell>
        </row>
        <row r="842">
          <cell r="A842">
            <v>40938</v>
          </cell>
          <cell r="B842">
            <v>0</v>
          </cell>
          <cell r="C842" t="str">
            <v>АГО</v>
          </cell>
          <cell r="D842">
            <v>0</v>
          </cell>
          <cell r="E842" t="str">
            <v>г. Ангарск, кв. 91, д. 4</v>
          </cell>
          <cell r="F842" t="str">
            <v>V</v>
          </cell>
          <cell r="G842">
            <v>2023</v>
          </cell>
          <cell r="AK842">
            <v>44792</v>
          </cell>
        </row>
        <row r="843">
          <cell r="A843">
            <v>40939</v>
          </cell>
          <cell r="B843">
            <v>0</v>
          </cell>
          <cell r="C843" t="str">
            <v>АГО</v>
          </cell>
          <cell r="D843">
            <v>0</v>
          </cell>
          <cell r="E843" t="str">
            <v>г. Ангарск, кв. 91, д. 5</v>
          </cell>
          <cell r="F843" t="str">
            <v>V</v>
          </cell>
          <cell r="G843">
            <v>2023</v>
          </cell>
          <cell r="AK843">
            <v>44792</v>
          </cell>
        </row>
        <row r="844">
          <cell r="A844">
            <v>40940</v>
          </cell>
          <cell r="B844">
            <v>0</v>
          </cell>
          <cell r="C844" t="str">
            <v>АГО</v>
          </cell>
          <cell r="D844">
            <v>0</v>
          </cell>
          <cell r="E844" t="str">
            <v>г. Ангарск, кв. 91, д. 7</v>
          </cell>
          <cell r="F844" t="str">
            <v>V</v>
          </cell>
          <cell r="G844">
            <v>2023</v>
          </cell>
          <cell r="AK844">
            <v>44792</v>
          </cell>
        </row>
        <row r="845">
          <cell r="A845">
            <v>40941</v>
          </cell>
          <cell r="B845">
            <v>0</v>
          </cell>
          <cell r="C845" t="str">
            <v>АГО</v>
          </cell>
          <cell r="D845">
            <v>0</v>
          </cell>
          <cell r="E845" t="str">
            <v>г. Ангарск, кв. 91, д. 8</v>
          </cell>
          <cell r="F845" t="str">
            <v>V</v>
          </cell>
          <cell r="G845">
            <v>2023</v>
          </cell>
          <cell r="AK845">
            <v>44792</v>
          </cell>
        </row>
        <row r="846">
          <cell r="A846">
            <v>40942</v>
          </cell>
          <cell r="B846">
            <v>0</v>
          </cell>
          <cell r="C846" t="str">
            <v>АГО</v>
          </cell>
          <cell r="D846">
            <v>0</v>
          </cell>
          <cell r="E846" t="str">
            <v>г. Ангарск, кв. 91, д. 9</v>
          </cell>
          <cell r="F846" t="str">
            <v>V</v>
          </cell>
          <cell r="G846">
            <v>2023</v>
          </cell>
          <cell r="AK846">
            <v>44792</v>
          </cell>
        </row>
        <row r="847">
          <cell r="A847">
            <v>40943</v>
          </cell>
          <cell r="B847">
            <v>0</v>
          </cell>
          <cell r="C847" t="str">
            <v>АГО</v>
          </cell>
          <cell r="D847">
            <v>0</v>
          </cell>
          <cell r="E847" t="str">
            <v>г. Ангарск, кв. 91, д. 11</v>
          </cell>
          <cell r="F847" t="str">
            <v>V</v>
          </cell>
          <cell r="G847">
            <v>2023</v>
          </cell>
          <cell r="AK847">
            <v>44792</v>
          </cell>
        </row>
        <row r="848">
          <cell r="A848">
            <v>39371</v>
          </cell>
          <cell r="B848">
            <v>0</v>
          </cell>
          <cell r="C848" t="str">
            <v>АГО</v>
          </cell>
          <cell r="D848">
            <v>0</v>
          </cell>
          <cell r="E848" t="str">
            <v>г. Ангарск, кв. 91, д. 14</v>
          </cell>
          <cell r="F848" t="str">
            <v>V</v>
          </cell>
          <cell r="G848">
            <v>2023</v>
          </cell>
          <cell r="AK848">
            <v>44792</v>
          </cell>
        </row>
        <row r="849">
          <cell r="A849">
            <v>39372</v>
          </cell>
          <cell r="B849">
            <v>0</v>
          </cell>
          <cell r="C849" t="str">
            <v>АГО</v>
          </cell>
          <cell r="D849">
            <v>0</v>
          </cell>
          <cell r="E849" t="str">
            <v>г. Ангарск, кв. 91, д. 16</v>
          </cell>
          <cell r="F849" t="str">
            <v>V</v>
          </cell>
          <cell r="G849">
            <v>2023</v>
          </cell>
          <cell r="AK849">
            <v>44792</v>
          </cell>
        </row>
        <row r="850">
          <cell r="A850">
            <v>39416</v>
          </cell>
          <cell r="B850">
            <v>0</v>
          </cell>
          <cell r="C850" t="str">
            <v>АГО</v>
          </cell>
          <cell r="D850">
            <v>0</v>
          </cell>
          <cell r="E850" t="str">
            <v>г. Ангарск, кв. 93, д. 1</v>
          </cell>
          <cell r="F850" t="str">
            <v>V</v>
          </cell>
          <cell r="G850">
            <v>2023</v>
          </cell>
          <cell r="AK850">
            <v>44792</v>
          </cell>
        </row>
        <row r="851">
          <cell r="A851">
            <v>39422</v>
          </cell>
          <cell r="B851">
            <v>0</v>
          </cell>
          <cell r="C851" t="str">
            <v>АГО</v>
          </cell>
          <cell r="D851">
            <v>0</v>
          </cell>
          <cell r="E851" t="str">
            <v>г. Ангарск, кв. 93, д. 10</v>
          </cell>
          <cell r="F851" t="str">
            <v>V</v>
          </cell>
          <cell r="G851">
            <v>2023</v>
          </cell>
          <cell r="AK851">
            <v>44792</v>
          </cell>
        </row>
        <row r="852">
          <cell r="A852">
            <v>40339</v>
          </cell>
          <cell r="B852">
            <v>0</v>
          </cell>
          <cell r="C852" t="str">
            <v>АГО</v>
          </cell>
          <cell r="D852">
            <v>0</v>
          </cell>
          <cell r="E852" t="str">
            <v>г. Ангарск, кв. 102, д. 1</v>
          </cell>
          <cell r="F852" t="str">
            <v>V</v>
          </cell>
          <cell r="G852">
            <v>2023</v>
          </cell>
          <cell r="AK852">
            <v>44792</v>
          </cell>
        </row>
        <row r="853">
          <cell r="A853">
            <v>40350</v>
          </cell>
          <cell r="B853">
            <v>0</v>
          </cell>
          <cell r="C853" t="str">
            <v>АГО</v>
          </cell>
          <cell r="D853">
            <v>0</v>
          </cell>
          <cell r="E853" t="str">
            <v>г. Ангарск, кв. 102, д. 2</v>
          </cell>
          <cell r="F853" t="str">
            <v>V</v>
          </cell>
          <cell r="G853">
            <v>2023</v>
          </cell>
          <cell r="AK853">
            <v>44792</v>
          </cell>
        </row>
        <row r="854">
          <cell r="A854">
            <v>42738</v>
          </cell>
          <cell r="B854">
            <v>0</v>
          </cell>
          <cell r="C854" t="str">
            <v>Нижнеудинское муниципальное образование</v>
          </cell>
          <cell r="D854">
            <v>0</v>
          </cell>
          <cell r="E854" t="str">
            <v>г. Нижнеудинск, ул. Кашика, д. 45</v>
          </cell>
          <cell r="F854">
            <v>0</v>
          </cell>
          <cell r="G854">
            <v>2025</v>
          </cell>
          <cell r="AK854" t="str">
            <v>вкл. Протоколом</v>
          </cell>
        </row>
        <row r="855">
          <cell r="A855">
            <v>56050</v>
          </cell>
          <cell r="B855">
            <v>0</v>
          </cell>
          <cell r="C855" t="str">
            <v>Иркутский муниципальный район</v>
          </cell>
          <cell r="D855">
            <v>0</v>
          </cell>
          <cell r="E855" t="str">
            <v>д. Куда, ул. Ленина, д. 1</v>
          </cell>
          <cell r="F855">
            <v>0</v>
          </cell>
          <cell r="G855">
            <v>2025</v>
          </cell>
          <cell r="AK855" t="str">
            <v>вкл. Протоколом</v>
          </cell>
        </row>
        <row r="856">
          <cell r="A856">
            <v>39417</v>
          </cell>
          <cell r="B856">
            <v>0</v>
          </cell>
          <cell r="C856" t="str">
            <v>АГО</v>
          </cell>
          <cell r="D856">
            <v>0</v>
          </cell>
          <cell r="E856" t="str">
            <v>г. Ангарск, кв. 93, д. 2</v>
          </cell>
          <cell r="F856" t="str">
            <v>V</v>
          </cell>
          <cell r="G856">
            <v>2023</v>
          </cell>
          <cell r="AK856">
            <v>44796</v>
          </cell>
        </row>
        <row r="857">
          <cell r="A857">
            <v>39418</v>
          </cell>
          <cell r="B857">
            <v>0</v>
          </cell>
          <cell r="C857" t="str">
            <v>АГО</v>
          </cell>
          <cell r="D857">
            <v>0</v>
          </cell>
          <cell r="E857" t="str">
            <v>г. Ангарск, к.в 93, д. 3</v>
          </cell>
          <cell r="F857" t="str">
            <v>V</v>
          </cell>
          <cell r="G857">
            <v>2023</v>
          </cell>
          <cell r="AK857">
            <v>44796</v>
          </cell>
        </row>
        <row r="858">
          <cell r="A858">
            <v>45288</v>
          </cell>
          <cell r="B858">
            <v>0</v>
          </cell>
          <cell r="C858" t="str">
            <v>АГО</v>
          </cell>
          <cell r="D858">
            <v>0</v>
          </cell>
          <cell r="E858" t="str">
            <v>г. Ангарск, к.в 93, д. 4/4а</v>
          </cell>
          <cell r="F858" t="str">
            <v>V</v>
          </cell>
          <cell r="G858">
            <v>2023</v>
          </cell>
          <cell r="AK858">
            <v>44796</v>
          </cell>
        </row>
        <row r="859">
          <cell r="A859">
            <v>39419</v>
          </cell>
          <cell r="B859">
            <v>0</v>
          </cell>
          <cell r="C859" t="str">
            <v>АГО</v>
          </cell>
          <cell r="D859">
            <v>0</v>
          </cell>
          <cell r="E859" t="str">
            <v>г. Ангарск, к.в 93, д. 5</v>
          </cell>
          <cell r="F859" t="str">
            <v>V</v>
          </cell>
          <cell r="G859">
            <v>2023</v>
          </cell>
          <cell r="AK859">
            <v>44796</v>
          </cell>
        </row>
        <row r="860">
          <cell r="A860">
            <v>39420</v>
          </cell>
          <cell r="B860">
            <v>0</v>
          </cell>
          <cell r="C860" t="str">
            <v>АГО</v>
          </cell>
          <cell r="D860">
            <v>0</v>
          </cell>
          <cell r="E860" t="str">
            <v>г. Ангарск, к.в 93, д. 6</v>
          </cell>
          <cell r="F860" t="str">
            <v>V</v>
          </cell>
          <cell r="G860">
            <v>2023</v>
          </cell>
          <cell r="AK860">
            <v>44796</v>
          </cell>
        </row>
        <row r="861">
          <cell r="A861">
            <v>39421</v>
          </cell>
          <cell r="B861">
            <v>0</v>
          </cell>
          <cell r="C861" t="str">
            <v>АГО</v>
          </cell>
          <cell r="D861">
            <v>0</v>
          </cell>
          <cell r="E861" t="str">
            <v>г. Ангарск, к.в 93, д. 7</v>
          </cell>
          <cell r="F861" t="str">
            <v>V</v>
          </cell>
          <cell r="G861">
            <v>2023</v>
          </cell>
          <cell r="AK861">
            <v>44796</v>
          </cell>
        </row>
        <row r="862">
          <cell r="A862">
            <v>39426</v>
          </cell>
          <cell r="B862">
            <v>0</v>
          </cell>
          <cell r="C862" t="str">
            <v>АГО</v>
          </cell>
          <cell r="D862">
            <v>0</v>
          </cell>
          <cell r="E862" t="str">
            <v>г. Ангарск, к.в 93, д. 16</v>
          </cell>
          <cell r="F862" t="str">
            <v>V</v>
          </cell>
          <cell r="G862">
            <v>2023</v>
          </cell>
          <cell r="AK862">
            <v>44796</v>
          </cell>
        </row>
        <row r="863">
          <cell r="A863">
            <v>39427</v>
          </cell>
          <cell r="B863">
            <v>0</v>
          </cell>
          <cell r="C863" t="str">
            <v>АГО</v>
          </cell>
          <cell r="D863">
            <v>0</v>
          </cell>
          <cell r="E863" t="str">
            <v>г. Ангарск, к.в 93, д. 17</v>
          </cell>
          <cell r="F863" t="str">
            <v>V</v>
          </cell>
          <cell r="G863">
            <v>2023</v>
          </cell>
          <cell r="AK863">
            <v>44796</v>
          </cell>
        </row>
        <row r="864">
          <cell r="A864">
            <v>39430</v>
          </cell>
          <cell r="B864">
            <v>0</v>
          </cell>
          <cell r="C864" t="str">
            <v>АГО</v>
          </cell>
          <cell r="D864">
            <v>0</v>
          </cell>
          <cell r="E864" t="str">
            <v>г. Ангарск, к.в 93, д. 19</v>
          </cell>
          <cell r="F864" t="str">
            <v>V</v>
          </cell>
          <cell r="G864">
            <v>2023</v>
          </cell>
          <cell r="AK864">
            <v>44796</v>
          </cell>
        </row>
        <row r="865">
          <cell r="A865">
            <v>39431</v>
          </cell>
          <cell r="B865">
            <v>0</v>
          </cell>
          <cell r="C865" t="str">
            <v>АГО</v>
          </cell>
          <cell r="D865">
            <v>0</v>
          </cell>
          <cell r="E865" t="str">
            <v>г. Ангарск, к.в 93, д. 21</v>
          </cell>
          <cell r="F865" t="str">
            <v>V</v>
          </cell>
          <cell r="G865">
            <v>2023</v>
          </cell>
          <cell r="AK865">
            <v>44796</v>
          </cell>
        </row>
        <row r="866">
          <cell r="A866">
            <v>39432</v>
          </cell>
          <cell r="B866">
            <v>0</v>
          </cell>
          <cell r="C866" t="str">
            <v>АГО</v>
          </cell>
          <cell r="D866">
            <v>0</v>
          </cell>
          <cell r="E866" t="str">
            <v>г. Ангарск, к.в 93, д. 22</v>
          </cell>
          <cell r="F866" t="str">
            <v>V</v>
          </cell>
          <cell r="G866">
            <v>2023</v>
          </cell>
          <cell r="AK866">
            <v>44796</v>
          </cell>
        </row>
        <row r="867">
          <cell r="A867">
            <v>39433</v>
          </cell>
          <cell r="B867">
            <v>0</v>
          </cell>
          <cell r="C867" t="str">
            <v>АГО</v>
          </cell>
          <cell r="D867">
            <v>0</v>
          </cell>
          <cell r="E867" t="str">
            <v>г. Ангарск, к.в 93, д. 26</v>
          </cell>
          <cell r="F867" t="str">
            <v>V</v>
          </cell>
          <cell r="G867">
            <v>2023</v>
          </cell>
          <cell r="AK867">
            <v>44796</v>
          </cell>
        </row>
        <row r="868">
          <cell r="A868">
            <v>39434</v>
          </cell>
          <cell r="B868">
            <v>0</v>
          </cell>
          <cell r="C868" t="str">
            <v>АГО</v>
          </cell>
          <cell r="D868">
            <v>0</v>
          </cell>
          <cell r="E868" t="str">
            <v>г. Ангарск, к.в 93, д. 27</v>
          </cell>
          <cell r="F868" t="str">
            <v>V</v>
          </cell>
          <cell r="G868">
            <v>2023</v>
          </cell>
          <cell r="AK868">
            <v>44796</v>
          </cell>
        </row>
        <row r="869">
          <cell r="A869">
            <v>39437</v>
          </cell>
          <cell r="B869">
            <v>0</v>
          </cell>
          <cell r="C869" t="str">
            <v>АГО</v>
          </cell>
          <cell r="D869">
            <v>0</v>
          </cell>
          <cell r="E869" t="str">
            <v>г. Ангарск, к.в 93, д. 29</v>
          </cell>
          <cell r="F869" t="str">
            <v>V</v>
          </cell>
          <cell r="G869">
            <v>2023</v>
          </cell>
          <cell r="AK869">
            <v>44796</v>
          </cell>
        </row>
        <row r="870">
          <cell r="A870">
            <v>39438</v>
          </cell>
          <cell r="B870">
            <v>0</v>
          </cell>
          <cell r="C870" t="str">
            <v>АГО</v>
          </cell>
          <cell r="D870">
            <v>0</v>
          </cell>
          <cell r="E870" t="str">
            <v>г. Ангарск, к.в 93, д. 31</v>
          </cell>
          <cell r="F870" t="str">
            <v>V</v>
          </cell>
          <cell r="G870">
            <v>2023</v>
          </cell>
          <cell r="AK870">
            <v>44796</v>
          </cell>
        </row>
        <row r="871">
          <cell r="A871">
            <v>39439</v>
          </cell>
          <cell r="B871">
            <v>0</v>
          </cell>
          <cell r="C871" t="str">
            <v>АГО</v>
          </cell>
          <cell r="D871">
            <v>0</v>
          </cell>
          <cell r="E871" t="str">
            <v>г. Ангарск, к.в 93, д. 32</v>
          </cell>
          <cell r="F871" t="str">
            <v>V</v>
          </cell>
          <cell r="G871">
            <v>2023</v>
          </cell>
          <cell r="AK871">
            <v>44796</v>
          </cell>
        </row>
        <row r="872">
          <cell r="A872">
            <v>39440</v>
          </cell>
          <cell r="B872">
            <v>0</v>
          </cell>
          <cell r="C872" t="str">
            <v>АГО</v>
          </cell>
          <cell r="D872">
            <v>0</v>
          </cell>
          <cell r="E872" t="str">
            <v>г. Ангарск, к.в 93, д. 33</v>
          </cell>
          <cell r="F872" t="str">
            <v>V</v>
          </cell>
          <cell r="G872">
            <v>2023</v>
          </cell>
          <cell r="AK872">
            <v>44796</v>
          </cell>
        </row>
        <row r="873">
          <cell r="A873">
            <v>31795</v>
          </cell>
          <cell r="B873">
            <v>0</v>
          </cell>
          <cell r="C873" t="str">
            <v>Муниципальное образование города Братска</v>
          </cell>
          <cell r="D873">
            <v>0</v>
          </cell>
          <cell r="E873" t="str">
            <v>г. Братск, ул. Приморская, д. 15</v>
          </cell>
          <cell r="F873">
            <v>0</v>
          </cell>
          <cell r="G873">
            <v>2023</v>
          </cell>
          <cell r="AK873" t="str">
            <v>вкл. Протоколом</v>
          </cell>
        </row>
        <row r="874">
          <cell r="A874">
            <v>31795</v>
          </cell>
          <cell r="B874">
            <v>0</v>
          </cell>
          <cell r="C874" t="str">
            <v>Муниципальное образование города Братска</v>
          </cell>
          <cell r="D874">
            <v>0</v>
          </cell>
          <cell r="E874" t="str">
            <v>г. Братск, ул. Приморская, д. 15</v>
          </cell>
          <cell r="F874">
            <v>0</v>
          </cell>
          <cell r="G874">
            <v>2024</v>
          </cell>
          <cell r="AK874" t="str">
            <v>вкл. Протоколом</v>
          </cell>
        </row>
        <row r="875">
          <cell r="A875">
            <v>35404</v>
          </cell>
          <cell r="B875">
            <v>0</v>
          </cell>
          <cell r="C875" t="str">
            <v>город Иркутск</v>
          </cell>
          <cell r="D875">
            <v>0</v>
          </cell>
          <cell r="E875" t="str">
            <v>г. Иркутск, ул. Лермонтова, д. 293</v>
          </cell>
          <cell r="F875">
            <v>0</v>
          </cell>
          <cell r="G875">
            <v>2023</v>
          </cell>
          <cell r="AK875" t="str">
            <v>вкл. Протоколом</v>
          </cell>
        </row>
        <row r="876">
          <cell r="A876">
            <v>44647</v>
          </cell>
          <cell r="B876">
            <v>0</v>
          </cell>
          <cell r="C876" t="str">
            <v>Усть-Кутский муниципальный район</v>
          </cell>
          <cell r="D876">
            <v>0</v>
          </cell>
          <cell r="E876" t="str">
            <v>р.п. Янталь, ул. Еловая, д. 3</v>
          </cell>
          <cell r="F876">
            <v>0</v>
          </cell>
          <cell r="G876">
            <v>2023</v>
          </cell>
          <cell r="AK876" t="str">
            <v>вкл. Протоколом</v>
          </cell>
        </row>
        <row r="877">
          <cell r="A877">
            <v>37642</v>
          </cell>
          <cell r="B877">
            <v>0</v>
          </cell>
          <cell r="C877" t="str">
            <v>Муниципальное образование - "город Тулун"</v>
          </cell>
          <cell r="D877">
            <v>0</v>
          </cell>
          <cell r="E877" t="str">
            <v>г. Тулун, ул. Ермакова, д. 16</v>
          </cell>
          <cell r="F877">
            <v>0</v>
          </cell>
          <cell r="G877">
            <v>2023</v>
          </cell>
          <cell r="AK877" t="str">
            <v>вкл. Протоколом</v>
          </cell>
        </row>
        <row r="878">
          <cell r="A878">
            <v>41558</v>
          </cell>
          <cell r="B878">
            <v>0</v>
          </cell>
          <cell r="C878" t="str">
            <v>Иркутский муниципальный район</v>
          </cell>
          <cell r="D878">
            <v>0</v>
          </cell>
          <cell r="E878" t="str">
            <v>с. Мамоны, д. 9</v>
          </cell>
          <cell r="F878">
            <v>0</v>
          </cell>
          <cell r="G878">
            <v>2023</v>
          </cell>
          <cell r="AK878" t="str">
            <v>вкл. Протоколом</v>
          </cell>
        </row>
        <row r="879">
          <cell r="A879">
            <v>33509</v>
          </cell>
          <cell r="B879">
            <v>0</v>
          </cell>
          <cell r="C879" t="str">
            <v>город Иркутск</v>
          </cell>
          <cell r="D879">
            <v>0</v>
          </cell>
          <cell r="E879" t="str">
            <v>г. Иркутск, ул. Академика Курчатова, д. 11</v>
          </cell>
          <cell r="F879">
            <v>0</v>
          </cell>
          <cell r="G879">
            <v>2023</v>
          </cell>
          <cell r="AK879" t="str">
            <v>вкл. Протоколом</v>
          </cell>
        </row>
        <row r="880">
          <cell r="A880">
            <v>43208</v>
          </cell>
          <cell r="B880">
            <v>0</v>
          </cell>
          <cell r="C880" t="str">
            <v>Слюдянское муниципальное образование</v>
          </cell>
          <cell r="D880">
            <v>0</v>
          </cell>
          <cell r="E880" t="str">
            <v>г. Байкальск, пер. Школьный, д. 10А</v>
          </cell>
          <cell r="F880">
            <v>0</v>
          </cell>
          <cell r="G880">
            <v>2025</v>
          </cell>
          <cell r="AK880" t="str">
            <v>вкл. Протоколом</v>
          </cell>
        </row>
        <row r="881">
          <cell r="A881">
            <v>36451</v>
          </cell>
          <cell r="B881">
            <v>0</v>
          </cell>
          <cell r="C881" t="str">
            <v>город Иркутск</v>
          </cell>
          <cell r="D881">
            <v>0</v>
          </cell>
          <cell r="E881" t="str">
            <v>г. Иркутск, ул. Румянцева, д. 53</v>
          </cell>
          <cell r="F881">
            <v>0</v>
          </cell>
          <cell r="G881">
            <v>2025</v>
          </cell>
          <cell r="AK881" t="str">
            <v>вкл. Протоколом</v>
          </cell>
        </row>
        <row r="882">
          <cell r="A882">
            <v>36912</v>
          </cell>
          <cell r="B882">
            <v>0</v>
          </cell>
          <cell r="C882" t="str">
            <v>город Иркутск</v>
          </cell>
          <cell r="D882">
            <v>0</v>
          </cell>
          <cell r="E882" t="str">
            <v>г. Иркутск, ул. Украинская, д. 1</v>
          </cell>
          <cell r="F882">
            <v>0</v>
          </cell>
          <cell r="G882">
            <v>2025</v>
          </cell>
          <cell r="AK882" t="str">
            <v>вкл. Протоколом</v>
          </cell>
        </row>
        <row r="883">
          <cell r="A883">
            <v>35508</v>
          </cell>
          <cell r="B883">
            <v>0</v>
          </cell>
          <cell r="C883" t="str">
            <v>город Иркутск</v>
          </cell>
          <cell r="D883">
            <v>0</v>
          </cell>
          <cell r="E883" t="str">
            <v>г. Иркутск, ул. Лыткина, д. 54Б</v>
          </cell>
          <cell r="F883">
            <v>0</v>
          </cell>
          <cell r="G883">
            <v>2025</v>
          </cell>
          <cell r="AK883" t="str">
            <v>вкл. Протоколом</v>
          </cell>
        </row>
        <row r="884">
          <cell r="A884">
            <v>34457</v>
          </cell>
          <cell r="B884">
            <v>0</v>
          </cell>
          <cell r="C884" t="str">
            <v>город Иркутск</v>
          </cell>
          <cell r="D884">
            <v>0</v>
          </cell>
          <cell r="E884" t="str">
            <v>г. Иркутск, ул. Грибоедова, д. 3</v>
          </cell>
          <cell r="F884">
            <v>0</v>
          </cell>
          <cell r="G884">
            <v>2024</v>
          </cell>
          <cell r="AK884">
            <v>44973</v>
          </cell>
        </row>
        <row r="885">
          <cell r="A885">
            <v>35208</v>
          </cell>
          <cell r="B885">
            <v>0</v>
          </cell>
          <cell r="C885" t="str">
            <v>город Иркутск</v>
          </cell>
          <cell r="D885">
            <v>0</v>
          </cell>
          <cell r="E885" t="str">
            <v>г. Иркутск, ул. Крымская, д. 15</v>
          </cell>
          <cell r="F885">
            <v>0</v>
          </cell>
          <cell r="G885">
            <v>2025</v>
          </cell>
          <cell r="AK885" t="str">
            <v>вкл. Протоколом</v>
          </cell>
        </row>
        <row r="886">
          <cell r="A886">
            <v>44991</v>
          </cell>
          <cell r="B886">
            <v>0</v>
          </cell>
          <cell r="C886" t="str">
            <v>Шелеховский муниципальный район</v>
          </cell>
          <cell r="D886">
            <v>0</v>
          </cell>
          <cell r="E886" t="str">
            <v>г. Шелехов, кв. 5, д. 22</v>
          </cell>
          <cell r="F886">
            <v>0</v>
          </cell>
          <cell r="G886">
            <v>2025</v>
          </cell>
          <cell r="AK886" t="str">
            <v>вкл. Протоколом</v>
          </cell>
        </row>
        <row r="887">
          <cell r="A887">
            <v>38281</v>
          </cell>
          <cell r="B887">
            <v>0</v>
          </cell>
          <cell r="C887" t="str">
            <v>Муниципальное образование город Усолье-Сибирское</v>
          </cell>
          <cell r="D887">
            <v>0</v>
          </cell>
          <cell r="E887" t="str">
            <v>г. Усолье-Сибирское, ул. Розы Люксембург, д. 13</v>
          </cell>
          <cell r="F887">
            <v>0</v>
          </cell>
          <cell r="G887">
            <v>2024</v>
          </cell>
          <cell r="AK887" t="str">
            <v>вкл. Протоколом</v>
          </cell>
        </row>
        <row r="888">
          <cell r="A888">
            <v>43592</v>
          </cell>
          <cell r="B888">
            <v>0</v>
          </cell>
          <cell r="C888" t="str">
            <v>Тайшетский муниципальный район</v>
          </cell>
          <cell r="D888">
            <v>0</v>
          </cell>
          <cell r="E888" t="str">
            <v>г. Бирюсинск, ул. Октябрьская, д. 21</v>
          </cell>
          <cell r="F888">
            <v>0</v>
          </cell>
          <cell r="G888">
            <v>2023</v>
          </cell>
          <cell r="AK888" t="str">
            <v>вкл. Протоколом</v>
          </cell>
        </row>
        <row r="889">
          <cell r="A889">
            <v>43593</v>
          </cell>
          <cell r="B889">
            <v>0</v>
          </cell>
          <cell r="C889" t="str">
            <v>Тайшетский муниципальный район</v>
          </cell>
          <cell r="D889">
            <v>0</v>
          </cell>
          <cell r="E889" t="str">
            <v>г. Бирюсинск, ул. Октябрьская, д. 25</v>
          </cell>
          <cell r="F889">
            <v>0</v>
          </cell>
          <cell r="G889">
            <v>2023</v>
          </cell>
          <cell r="AK889" t="str">
            <v>вкл. Протоколом</v>
          </cell>
        </row>
        <row r="890">
          <cell r="A890">
            <v>42361</v>
          </cell>
          <cell r="B890">
            <v>0</v>
          </cell>
          <cell r="C890" t="str">
            <v>Нижнеилимский муниципальный район</v>
          </cell>
          <cell r="D890">
            <v>0</v>
          </cell>
          <cell r="E890" t="str">
            <v>г. Железногорск-Илимский, кв. 10, д. 6</v>
          </cell>
          <cell r="F890">
            <v>0</v>
          </cell>
          <cell r="G890">
            <v>2023</v>
          </cell>
          <cell r="AK890">
            <v>44820</v>
          </cell>
        </row>
        <row r="891">
          <cell r="A891">
            <v>42362</v>
          </cell>
          <cell r="B891">
            <v>0</v>
          </cell>
          <cell r="C891" t="str">
            <v>Нижнеилимский муниципальный район</v>
          </cell>
          <cell r="D891">
            <v>0</v>
          </cell>
          <cell r="E891" t="str">
            <v>г. Железногорск-Илимский, кв. 10, д. 6А</v>
          </cell>
          <cell r="F891">
            <v>0</v>
          </cell>
          <cell r="G891">
            <v>2023</v>
          </cell>
          <cell r="AK891">
            <v>44820</v>
          </cell>
        </row>
        <row r="892">
          <cell r="A892">
            <v>33397</v>
          </cell>
          <cell r="B892">
            <v>0</v>
          </cell>
          <cell r="C892" t="str">
            <v>город Иркутск</v>
          </cell>
          <cell r="D892">
            <v>0</v>
          </cell>
          <cell r="E892" t="str">
            <v>г. Иркутск, ул. 4-я Железнодорожная, д. 59</v>
          </cell>
          <cell r="F892">
            <v>0</v>
          </cell>
          <cell r="G892">
            <v>2023</v>
          </cell>
          <cell r="AK892">
            <v>44820</v>
          </cell>
        </row>
        <row r="893">
          <cell r="A893">
            <v>33685</v>
          </cell>
          <cell r="B893">
            <v>0</v>
          </cell>
          <cell r="C893" t="str">
            <v>город Иркутск</v>
          </cell>
          <cell r="D893">
            <v>0</v>
          </cell>
          <cell r="E893" t="str">
            <v>г. Иркутск, ул. Багратиона, д. 54/11</v>
          </cell>
          <cell r="F893">
            <v>0</v>
          </cell>
          <cell r="G893">
            <v>2023</v>
          </cell>
          <cell r="AK893">
            <v>44820</v>
          </cell>
        </row>
        <row r="894">
          <cell r="A894">
            <v>35581</v>
          </cell>
          <cell r="B894">
            <v>0</v>
          </cell>
          <cell r="C894" t="str">
            <v>город Иркутск</v>
          </cell>
          <cell r="D894">
            <v>0</v>
          </cell>
          <cell r="E894" t="str">
            <v>г. Иркутск, ул. Марата, д. 26</v>
          </cell>
          <cell r="F894">
            <v>0</v>
          </cell>
          <cell r="G894">
            <v>2023</v>
          </cell>
          <cell r="AK894" t="str">
            <v>вкл. Протоколом</v>
          </cell>
        </row>
        <row r="895">
          <cell r="A895">
            <v>41119</v>
          </cell>
          <cell r="B895">
            <v>0</v>
          </cell>
          <cell r="C895" t="str">
            <v>МО города Бодайбо и района</v>
          </cell>
          <cell r="D895">
            <v>0</v>
          </cell>
          <cell r="E895" t="str">
            <v>п. Перевоз, ул. Комсомольская, д. 9</v>
          </cell>
          <cell r="F895">
            <v>0</v>
          </cell>
          <cell r="G895">
            <v>2024</v>
          </cell>
          <cell r="AK895" t="str">
            <v>вкл. Протоколом</v>
          </cell>
        </row>
        <row r="896">
          <cell r="A896">
            <v>41120</v>
          </cell>
          <cell r="B896">
            <v>0</v>
          </cell>
          <cell r="C896" t="str">
            <v>МО города Бодайбо и района</v>
          </cell>
          <cell r="D896">
            <v>0</v>
          </cell>
          <cell r="E896" t="str">
            <v>п. Перевоз, ул. Комсомольская, д. 11</v>
          </cell>
          <cell r="F896">
            <v>0</v>
          </cell>
          <cell r="G896">
            <v>2024</v>
          </cell>
          <cell r="AK896" t="str">
            <v>вкл. Протоколом</v>
          </cell>
        </row>
        <row r="897">
          <cell r="A897">
            <v>41121</v>
          </cell>
          <cell r="B897">
            <v>0</v>
          </cell>
          <cell r="C897" t="str">
            <v>МО города Бодайбо и района</v>
          </cell>
          <cell r="D897">
            <v>0</v>
          </cell>
          <cell r="E897" t="str">
            <v>п. Перевоз, ул. Комсомольская, д. 12</v>
          </cell>
          <cell r="F897">
            <v>0</v>
          </cell>
          <cell r="G897">
            <v>2024</v>
          </cell>
          <cell r="AK897" t="str">
            <v>вкл. Протоколом</v>
          </cell>
        </row>
        <row r="898">
          <cell r="A898">
            <v>41129</v>
          </cell>
          <cell r="B898">
            <v>0</v>
          </cell>
          <cell r="C898" t="str">
            <v>МО города Бодайбо и района</v>
          </cell>
          <cell r="D898">
            <v>0</v>
          </cell>
          <cell r="E898" t="str">
            <v>п. Перевоз, ул. Советская, д. 9</v>
          </cell>
          <cell r="F898">
            <v>0</v>
          </cell>
          <cell r="G898">
            <v>2024</v>
          </cell>
          <cell r="AK898" t="str">
            <v>вкл. Протоколом</v>
          </cell>
        </row>
        <row r="899">
          <cell r="A899">
            <v>41130</v>
          </cell>
          <cell r="B899">
            <v>0</v>
          </cell>
          <cell r="C899" t="str">
            <v>МО города Бодайбо и района</v>
          </cell>
          <cell r="D899">
            <v>0</v>
          </cell>
          <cell r="E899" t="str">
            <v>п. Перевоз, ул. Советская, д. 18</v>
          </cell>
          <cell r="F899">
            <v>0</v>
          </cell>
          <cell r="G899">
            <v>2024</v>
          </cell>
          <cell r="AK899" t="str">
            <v>вкл. Протоколом</v>
          </cell>
        </row>
        <row r="900">
          <cell r="A900">
            <v>36636</v>
          </cell>
          <cell r="B900">
            <v>0</v>
          </cell>
          <cell r="C900" t="str">
            <v>город Иркутск</v>
          </cell>
          <cell r="D900">
            <v>0</v>
          </cell>
          <cell r="E900" t="str">
            <v>г. Иркутск, ул. Советская, д. 119</v>
          </cell>
          <cell r="F900">
            <v>0</v>
          </cell>
          <cell r="G900">
            <v>2023</v>
          </cell>
          <cell r="AK900" t="str">
            <v>вкл. Протоколом</v>
          </cell>
        </row>
        <row r="901">
          <cell r="A901">
            <v>44298</v>
          </cell>
          <cell r="B901">
            <v>0</v>
          </cell>
          <cell r="C901" t="str">
            <v>Усть-Кутский муниципальный район</v>
          </cell>
          <cell r="D901">
            <v>0</v>
          </cell>
          <cell r="E901" t="str">
            <v>г. Усть-Кут, ул. Калинина, д. 2А</v>
          </cell>
          <cell r="F901">
            <v>0</v>
          </cell>
          <cell r="G901">
            <v>2023</v>
          </cell>
          <cell r="AK901" t="str">
            <v>вкл. Протоколом</v>
          </cell>
        </row>
        <row r="902">
          <cell r="A902">
            <v>44299</v>
          </cell>
          <cell r="B902">
            <v>0</v>
          </cell>
          <cell r="C902" t="str">
            <v>Усть-Кутский муниципальный район</v>
          </cell>
          <cell r="D902">
            <v>0</v>
          </cell>
          <cell r="E902" t="str">
            <v>г. Усть-Кут, ул. Калинина, д. 2Б</v>
          </cell>
          <cell r="F902">
            <v>0</v>
          </cell>
          <cell r="G902">
            <v>2023</v>
          </cell>
          <cell r="AK902" t="str">
            <v>вкл. Протоколом</v>
          </cell>
        </row>
        <row r="903">
          <cell r="A903">
            <v>36693</v>
          </cell>
          <cell r="B903">
            <v>0</v>
          </cell>
          <cell r="C903" t="str">
            <v>город Иркутск</v>
          </cell>
          <cell r="D903">
            <v>0</v>
          </cell>
          <cell r="E903" t="str">
            <v>г. Иркутск, ул. Советская, д. 176/7</v>
          </cell>
          <cell r="F903">
            <v>0</v>
          </cell>
          <cell r="G903">
            <v>2023</v>
          </cell>
          <cell r="AK903" t="str">
            <v>вкл. Протоколом</v>
          </cell>
        </row>
        <row r="904">
          <cell r="A904">
            <v>36169</v>
          </cell>
          <cell r="B904">
            <v>0</v>
          </cell>
          <cell r="C904" t="str">
            <v>город Иркутск</v>
          </cell>
          <cell r="D904">
            <v>0</v>
          </cell>
          <cell r="E904" t="str">
            <v>г. Иркутск, ул. Профсоюзная, д. 8</v>
          </cell>
          <cell r="F904">
            <v>0</v>
          </cell>
          <cell r="G904">
            <v>2023</v>
          </cell>
          <cell r="AK904" t="str">
            <v>вкл. Протоколом</v>
          </cell>
        </row>
        <row r="905">
          <cell r="A905">
            <v>35851</v>
          </cell>
          <cell r="B905">
            <v>0</v>
          </cell>
          <cell r="C905" t="str">
            <v>город Иркутск</v>
          </cell>
          <cell r="D905">
            <v>0</v>
          </cell>
          <cell r="E905" t="str">
            <v>г. Иркутск, ул. Новаторов, д. 7</v>
          </cell>
          <cell r="F905">
            <v>0</v>
          </cell>
          <cell r="G905">
            <v>2023</v>
          </cell>
          <cell r="AK905" t="str">
            <v>вкл. Протоколом</v>
          </cell>
        </row>
        <row r="906">
          <cell r="A906">
            <v>55823</v>
          </cell>
          <cell r="B906">
            <v>0</v>
          </cell>
          <cell r="C906" t="str">
            <v>Усольское районное муниципальное образование</v>
          </cell>
          <cell r="D906">
            <v>0</v>
          </cell>
          <cell r="E906" t="str">
            <v>р.п. Средний, ДОС, д. 18</v>
          </cell>
          <cell r="F906">
            <v>0</v>
          </cell>
          <cell r="G906">
            <v>2023</v>
          </cell>
          <cell r="AK906" t="str">
            <v>вкл. Протоколом</v>
          </cell>
        </row>
        <row r="907">
          <cell r="A907">
            <v>33223</v>
          </cell>
          <cell r="B907">
            <v>0</v>
          </cell>
          <cell r="C907" t="str">
            <v>город Иркутск</v>
          </cell>
          <cell r="D907">
            <v>0</v>
          </cell>
          <cell r="E907" t="str">
            <v>г. Иркутск, пер. Черемховский, д. 6Б</v>
          </cell>
          <cell r="F907">
            <v>0</v>
          </cell>
          <cell r="G907">
            <v>2023</v>
          </cell>
          <cell r="AK907" t="str">
            <v>вкл. Протоколом</v>
          </cell>
        </row>
        <row r="908">
          <cell r="A908">
            <v>44508</v>
          </cell>
          <cell r="B908">
            <v>0</v>
          </cell>
          <cell r="C908" t="str">
            <v>Усть-Кутский муниципальный район</v>
          </cell>
          <cell r="D908">
            <v>0</v>
          </cell>
          <cell r="E908" t="str">
            <v>г. Усть-Кут, ул. Речников, д. 39</v>
          </cell>
          <cell r="F908">
            <v>0</v>
          </cell>
          <cell r="G908">
            <v>2024</v>
          </cell>
          <cell r="AK908" t="str">
            <v>вкл. Протоколом</v>
          </cell>
        </row>
        <row r="909">
          <cell r="A909">
            <v>41788</v>
          </cell>
          <cell r="B909">
            <v>0</v>
          </cell>
          <cell r="C909" t="str">
            <v>Иркутский муниципальный район</v>
          </cell>
          <cell r="D909">
            <v>0</v>
          </cell>
          <cell r="E909" t="str">
            <v>п. Патроны, ул. Кирова, д. 3</v>
          </cell>
          <cell r="F909">
            <v>0</v>
          </cell>
          <cell r="G909">
            <v>2023</v>
          </cell>
          <cell r="AK909" t="str">
            <v>вкл. Протоколом</v>
          </cell>
        </row>
        <row r="910">
          <cell r="A910">
            <v>34536</v>
          </cell>
          <cell r="B910">
            <v>0</v>
          </cell>
          <cell r="C910" t="str">
            <v>город Иркутск</v>
          </cell>
          <cell r="D910">
            <v>0</v>
          </cell>
          <cell r="E910" t="str">
            <v>г. Иркутск, ул. Декабрьских Событий, д. 107А</v>
          </cell>
          <cell r="F910">
            <v>0</v>
          </cell>
          <cell r="G910">
            <v>2023</v>
          </cell>
          <cell r="AK910" t="str">
            <v>вкл. Протоколом</v>
          </cell>
        </row>
        <row r="911">
          <cell r="A911">
            <v>36583</v>
          </cell>
          <cell r="B911">
            <v>0</v>
          </cell>
          <cell r="C911" t="str">
            <v>город Иркутск</v>
          </cell>
          <cell r="D911">
            <v>0</v>
          </cell>
          <cell r="E911" t="str">
            <v>г. Иркутск, ул. Сибирских Партизан, д. 28</v>
          </cell>
          <cell r="F911">
            <v>0</v>
          </cell>
          <cell r="G911">
            <v>2023</v>
          </cell>
          <cell r="AK911" t="str">
            <v>вкл. Протоколом</v>
          </cell>
        </row>
        <row r="912">
          <cell r="A912">
            <v>34426</v>
          </cell>
          <cell r="B912">
            <v>0</v>
          </cell>
          <cell r="C912" t="str">
            <v>город Иркутск</v>
          </cell>
          <cell r="D912">
            <v>0</v>
          </cell>
          <cell r="E912" t="str">
            <v>г. Иркутск, ул. Гоголя, д. 104</v>
          </cell>
          <cell r="F912">
            <v>0</v>
          </cell>
          <cell r="G912">
            <v>2023</v>
          </cell>
          <cell r="AK912" t="str">
            <v>вкл. Протоколом</v>
          </cell>
        </row>
        <row r="913">
          <cell r="A913">
            <v>31819</v>
          </cell>
          <cell r="B913">
            <v>0</v>
          </cell>
          <cell r="C913" t="str">
            <v>Муниципальное образование города Братска</v>
          </cell>
          <cell r="D913">
            <v>0</v>
          </cell>
          <cell r="E913" t="str">
            <v>г. Братск, ул. Приморская, д. 51А</v>
          </cell>
          <cell r="F913">
            <v>0</v>
          </cell>
          <cell r="G913">
            <v>2024</v>
          </cell>
          <cell r="AK913" t="str">
            <v>акт воспрепятствования</v>
          </cell>
        </row>
        <row r="914">
          <cell r="A914">
            <v>39452</v>
          </cell>
          <cell r="B914">
            <v>0</v>
          </cell>
          <cell r="C914" t="str">
            <v>АГО</v>
          </cell>
          <cell r="D914">
            <v>0</v>
          </cell>
          <cell r="E914" t="str">
            <v>г. Ангарск, кв-л  94, д. 21</v>
          </cell>
          <cell r="F914">
            <v>0</v>
          </cell>
          <cell r="G914">
            <v>2024</v>
          </cell>
          <cell r="AK914" t="str">
            <v>вкл. Протоколом</v>
          </cell>
        </row>
        <row r="915">
          <cell r="A915">
            <v>39930</v>
          </cell>
          <cell r="B915">
            <v>0</v>
          </cell>
          <cell r="C915" t="str">
            <v>АГО</v>
          </cell>
          <cell r="D915">
            <v>0</v>
          </cell>
          <cell r="E915" t="str">
            <v>г. Ангарск, мкр. 8, д. 29 (ФКР)</v>
          </cell>
          <cell r="F915" t="str">
            <v>ФКР</v>
          </cell>
          <cell r="G915">
            <v>2023</v>
          </cell>
          <cell r="AK915">
            <v>44820</v>
          </cell>
        </row>
        <row r="916">
          <cell r="A916">
            <v>39571</v>
          </cell>
          <cell r="B916">
            <v>0</v>
          </cell>
          <cell r="C916" t="str">
            <v>АГО</v>
          </cell>
          <cell r="D916">
            <v>0</v>
          </cell>
          <cell r="E916" t="str">
            <v>г. Ангарск, мкр. 10, д. 45 (ФКР)</v>
          </cell>
          <cell r="F916" t="str">
            <v>ФКР</v>
          </cell>
          <cell r="G916">
            <v>2023</v>
          </cell>
          <cell r="AK916">
            <v>44820</v>
          </cell>
        </row>
        <row r="917">
          <cell r="A917">
            <v>40744</v>
          </cell>
          <cell r="B917">
            <v>0</v>
          </cell>
          <cell r="C917" t="str">
            <v>АГО</v>
          </cell>
          <cell r="D917">
            <v>0</v>
          </cell>
          <cell r="E917" t="str">
            <v>г. Ангарск, кв. 76, д. 18 (ФКР)</v>
          </cell>
          <cell r="F917" t="str">
            <v>ФКР</v>
          </cell>
          <cell r="G917">
            <v>2023</v>
          </cell>
          <cell r="AK917">
            <v>44820</v>
          </cell>
        </row>
        <row r="918">
          <cell r="A918">
            <v>40745</v>
          </cell>
          <cell r="B918">
            <v>0</v>
          </cell>
          <cell r="C918" t="str">
            <v>АГО</v>
          </cell>
          <cell r="D918">
            <v>0</v>
          </cell>
          <cell r="E918" t="str">
            <v>г. Ангарск, кв. 76, д. 19 (ФКР)</v>
          </cell>
          <cell r="F918" t="str">
            <v>ФКР</v>
          </cell>
          <cell r="G918">
            <v>2023</v>
          </cell>
          <cell r="AK918">
            <v>44820</v>
          </cell>
        </row>
        <row r="919">
          <cell r="A919">
            <v>40826</v>
          </cell>
          <cell r="B919">
            <v>0</v>
          </cell>
          <cell r="C919" t="str">
            <v>АГО</v>
          </cell>
          <cell r="D919">
            <v>0</v>
          </cell>
          <cell r="E919" t="str">
            <v>г. Ангарск, кв. 84, д. 12 (ФКР)</v>
          </cell>
          <cell r="F919" t="str">
            <v>ФКР</v>
          </cell>
          <cell r="G919">
            <v>2023</v>
          </cell>
          <cell r="AK919">
            <v>44820</v>
          </cell>
        </row>
        <row r="920">
          <cell r="A920">
            <v>39409</v>
          </cell>
          <cell r="B920">
            <v>0</v>
          </cell>
          <cell r="C920" t="str">
            <v>АГО</v>
          </cell>
          <cell r="D920">
            <v>0</v>
          </cell>
          <cell r="E920" t="str">
            <v>г. Ангарск, кв. 92/93, д. 15 (ФКР)</v>
          </cell>
          <cell r="F920" t="str">
            <v>ФКР</v>
          </cell>
          <cell r="G920">
            <v>2023</v>
          </cell>
          <cell r="AK920">
            <v>44820</v>
          </cell>
        </row>
        <row r="921">
          <cell r="A921">
            <v>39442</v>
          </cell>
          <cell r="B921">
            <v>0</v>
          </cell>
          <cell r="C921" t="str">
            <v>АГО</v>
          </cell>
          <cell r="D921">
            <v>0</v>
          </cell>
          <cell r="E921" t="str">
            <v>г. Ангарск, кв. 93, д. 101 (ФКР)</v>
          </cell>
          <cell r="F921" t="str">
            <v>ФКР</v>
          </cell>
          <cell r="G921">
            <v>2023</v>
          </cell>
          <cell r="AK921">
            <v>44820</v>
          </cell>
        </row>
        <row r="922">
          <cell r="A922">
            <v>39513</v>
          </cell>
          <cell r="B922">
            <v>0</v>
          </cell>
          <cell r="C922" t="str">
            <v>АГО</v>
          </cell>
          <cell r="D922">
            <v>0</v>
          </cell>
          <cell r="E922" t="str">
            <v>г. Ангарск, кв. 99, д. 2 (ФКР)</v>
          </cell>
          <cell r="F922" t="str">
            <v>ФКР</v>
          </cell>
          <cell r="G922">
            <v>2023</v>
          </cell>
          <cell r="AK922">
            <v>44820</v>
          </cell>
        </row>
        <row r="923">
          <cell r="A923">
            <v>40361</v>
          </cell>
          <cell r="B923">
            <v>0</v>
          </cell>
          <cell r="C923" t="str">
            <v>АГО</v>
          </cell>
          <cell r="D923">
            <v>0</v>
          </cell>
          <cell r="E923" t="str">
            <v>г. Ангарск, кв. 102, д. 3 (ФКР)</v>
          </cell>
          <cell r="F923" t="str">
            <v>ФКР</v>
          </cell>
          <cell r="G923">
            <v>2023</v>
          </cell>
          <cell r="AK923">
            <v>44820</v>
          </cell>
        </row>
        <row r="924">
          <cell r="A924">
            <v>40592</v>
          </cell>
          <cell r="B924">
            <v>0</v>
          </cell>
          <cell r="C924" t="str">
            <v>АГО</v>
          </cell>
          <cell r="D924">
            <v>0</v>
          </cell>
          <cell r="E924" t="str">
            <v>г. Ангарск, кв. 107, д. 14 (ФКР)</v>
          </cell>
          <cell r="F924" t="str">
            <v>ФКР</v>
          </cell>
          <cell r="G924">
            <v>2023</v>
          </cell>
          <cell r="AK924">
            <v>44820</v>
          </cell>
        </row>
        <row r="925">
          <cell r="A925">
            <v>39898</v>
          </cell>
          <cell r="B925">
            <v>0</v>
          </cell>
          <cell r="C925" t="str">
            <v>АГО</v>
          </cell>
          <cell r="D925">
            <v>0</v>
          </cell>
          <cell r="E925" t="str">
            <v>г. Ангарск, кв. 182, д. 6 (ФКР)</v>
          </cell>
          <cell r="F925" t="str">
            <v>ФКР</v>
          </cell>
          <cell r="G925">
            <v>2023</v>
          </cell>
          <cell r="AK925">
            <v>44820</v>
          </cell>
        </row>
        <row r="926">
          <cell r="A926">
            <v>39932</v>
          </cell>
          <cell r="B926">
            <v>0</v>
          </cell>
          <cell r="C926" t="str">
            <v>АГО</v>
          </cell>
          <cell r="D926">
            <v>0</v>
          </cell>
          <cell r="E926" t="str">
            <v>г. Ангарск, кв. 182, д. 9 (ФКР)</v>
          </cell>
          <cell r="F926" t="str">
            <v>ФКР</v>
          </cell>
          <cell r="G926">
            <v>2023</v>
          </cell>
          <cell r="AK926">
            <v>44820</v>
          </cell>
        </row>
        <row r="927">
          <cell r="A927">
            <v>39943</v>
          </cell>
          <cell r="B927">
            <v>0</v>
          </cell>
          <cell r="C927" t="str">
            <v>АГО</v>
          </cell>
          <cell r="D927">
            <v>0</v>
          </cell>
          <cell r="E927" t="str">
            <v>г. Ангарск, кв. 182, д. 13 (ФКР)</v>
          </cell>
          <cell r="F927" t="str">
            <v>ФКР</v>
          </cell>
          <cell r="G927">
            <v>2023</v>
          </cell>
          <cell r="AK927">
            <v>44820</v>
          </cell>
        </row>
        <row r="928">
          <cell r="A928">
            <v>40009</v>
          </cell>
          <cell r="B928">
            <v>0</v>
          </cell>
          <cell r="C928" t="str">
            <v>АГО</v>
          </cell>
          <cell r="D928">
            <v>0</v>
          </cell>
          <cell r="E928" t="str">
            <v>г. Ангарск, кв. 188, д. 7 (ФКР)</v>
          </cell>
          <cell r="F928" t="str">
            <v>ФКР</v>
          </cell>
          <cell r="G928">
            <v>2023</v>
          </cell>
          <cell r="AK928">
            <v>44820</v>
          </cell>
        </row>
        <row r="929">
          <cell r="A929">
            <v>40028</v>
          </cell>
          <cell r="B929">
            <v>0</v>
          </cell>
          <cell r="C929" t="str">
            <v>АГО</v>
          </cell>
          <cell r="D929">
            <v>0</v>
          </cell>
          <cell r="E929" t="str">
            <v>г. Ангарск, кв. 188, д. 17 (ФКР)</v>
          </cell>
          <cell r="F929" t="str">
            <v>ФКР</v>
          </cell>
          <cell r="G929">
            <v>2023</v>
          </cell>
          <cell r="AK929">
            <v>44820</v>
          </cell>
        </row>
        <row r="930">
          <cell r="A930">
            <v>40382</v>
          </cell>
          <cell r="B930">
            <v>0</v>
          </cell>
          <cell r="C930" t="str">
            <v>АГО</v>
          </cell>
          <cell r="D930">
            <v>0</v>
          </cell>
          <cell r="E930" t="str">
            <v>г. Ангарск, кв. 47, д. 3</v>
          </cell>
          <cell r="F930" t="str">
            <v>V</v>
          </cell>
          <cell r="G930">
            <v>2023</v>
          </cell>
          <cell r="AK930">
            <v>44820</v>
          </cell>
        </row>
        <row r="931">
          <cell r="A931">
            <v>40672</v>
          </cell>
          <cell r="B931">
            <v>0</v>
          </cell>
          <cell r="C931" t="str">
            <v>АГО</v>
          </cell>
          <cell r="D931">
            <v>0</v>
          </cell>
          <cell r="E931" t="str">
            <v>г. Ангарск, кв. 72, д. 4</v>
          </cell>
          <cell r="F931" t="str">
            <v>V</v>
          </cell>
          <cell r="G931">
            <v>2023</v>
          </cell>
          <cell r="AK931">
            <v>44820</v>
          </cell>
        </row>
        <row r="932">
          <cell r="A932">
            <v>40674</v>
          </cell>
          <cell r="B932">
            <v>0</v>
          </cell>
          <cell r="C932" t="str">
            <v>АГО</v>
          </cell>
          <cell r="D932">
            <v>0</v>
          </cell>
          <cell r="E932" t="str">
            <v>г. Ангарск, кв. 72, д. 6</v>
          </cell>
          <cell r="F932" t="str">
            <v>V</v>
          </cell>
          <cell r="G932">
            <v>2023</v>
          </cell>
          <cell r="AK932">
            <v>44820</v>
          </cell>
        </row>
        <row r="933">
          <cell r="A933">
            <v>40675</v>
          </cell>
          <cell r="B933">
            <v>0</v>
          </cell>
          <cell r="C933" t="str">
            <v>АГО</v>
          </cell>
          <cell r="D933">
            <v>0</v>
          </cell>
          <cell r="E933" t="str">
            <v>г. Ангарск, кв. 72, д. 7</v>
          </cell>
          <cell r="F933" t="str">
            <v>V</v>
          </cell>
          <cell r="G933">
            <v>2023</v>
          </cell>
          <cell r="AK933">
            <v>44820</v>
          </cell>
        </row>
        <row r="934">
          <cell r="A934">
            <v>40681</v>
          </cell>
          <cell r="B934">
            <v>0</v>
          </cell>
          <cell r="C934" t="str">
            <v>АГО</v>
          </cell>
          <cell r="D934">
            <v>0</v>
          </cell>
          <cell r="E934" t="str">
            <v>г. Ангарск, кв. 72, д. 13</v>
          </cell>
          <cell r="F934" t="str">
            <v>V</v>
          </cell>
          <cell r="G934">
            <v>2023</v>
          </cell>
          <cell r="AK934">
            <v>44820</v>
          </cell>
        </row>
        <row r="935">
          <cell r="A935">
            <v>40804</v>
          </cell>
          <cell r="B935">
            <v>0</v>
          </cell>
          <cell r="C935" t="str">
            <v>АГО</v>
          </cell>
          <cell r="D935">
            <v>0</v>
          </cell>
          <cell r="E935" t="str">
            <v>г. Ангарск, кв. 82, д. 9</v>
          </cell>
          <cell r="F935" t="str">
            <v>V</v>
          </cell>
          <cell r="G935">
            <v>2023</v>
          </cell>
          <cell r="AK935">
            <v>44820</v>
          </cell>
        </row>
        <row r="936">
          <cell r="A936">
            <v>40827</v>
          </cell>
          <cell r="B936">
            <v>0</v>
          </cell>
          <cell r="C936" t="str">
            <v>АГО</v>
          </cell>
          <cell r="D936">
            <v>0</v>
          </cell>
          <cell r="E936" t="str">
            <v>г. Ангарск, кв. 84, д. 13</v>
          </cell>
          <cell r="F936" t="str">
            <v>V</v>
          </cell>
          <cell r="G936">
            <v>2023</v>
          </cell>
          <cell r="AK936">
            <v>44820</v>
          </cell>
        </row>
        <row r="937">
          <cell r="A937">
            <v>40856</v>
          </cell>
          <cell r="B937">
            <v>0</v>
          </cell>
          <cell r="C937" t="str">
            <v>АГО</v>
          </cell>
          <cell r="D937">
            <v>0</v>
          </cell>
          <cell r="E937" t="str">
            <v>г. Ангарск, кв. 85, д. 13</v>
          </cell>
          <cell r="F937" t="str">
            <v>V</v>
          </cell>
          <cell r="G937">
            <v>2023</v>
          </cell>
          <cell r="AK937">
            <v>44820</v>
          </cell>
        </row>
        <row r="938">
          <cell r="A938">
            <v>39383</v>
          </cell>
          <cell r="B938">
            <v>0</v>
          </cell>
          <cell r="C938" t="str">
            <v>АГО</v>
          </cell>
          <cell r="D938">
            <v>0</v>
          </cell>
          <cell r="E938" t="str">
            <v>г. Ангарск, кв. 92, д. 13</v>
          </cell>
          <cell r="F938" t="str">
            <v>V</v>
          </cell>
          <cell r="G938">
            <v>2023</v>
          </cell>
          <cell r="AK938">
            <v>44820</v>
          </cell>
        </row>
        <row r="939">
          <cell r="A939">
            <v>39436</v>
          </cell>
          <cell r="B939">
            <v>0</v>
          </cell>
          <cell r="C939" t="str">
            <v>АГО</v>
          </cell>
          <cell r="D939">
            <v>0</v>
          </cell>
          <cell r="E939" t="str">
            <v>г. Ангарск, кв. 93, д. 28</v>
          </cell>
          <cell r="F939" t="str">
            <v>V</v>
          </cell>
          <cell r="G939">
            <v>2023</v>
          </cell>
          <cell r="AK939">
            <v>44820</v>
          </cell>
        </row>
        <row r="940">
          <cell r="A940">
            <v>39491</v>
          </cell>
          <cell r="B940">
            <v>0</v>
          </cell>
          <cell r="C940" t="str">
            <v>АГО</v>
          </cell>
          <cell r="D940">
            <v>0</v>
          </cell>
          <cell r="E940" t="str">
            <v>г. Ангарск, кв. 95, д. 10</v>
          </cell>
          <cell r="F940" t="str">
            <v>V</v>
          </cell>
          <cell r="G940">
            <v>2023</v>
          </cell>
          <cell r="AK940">
            <v>44820</v>
          </cell>
        </row>
        <row r="941">
          <cell r="A941">
            <v>39403</v>
          </cell>
          <cell r="B941">
            <v>0</v>
          </cell>
          <cell r="C941" t="str">
            <v>АГО</v>
          </cell>
          <cell r="D941">
            <v>0</v>
          </cell>
          <cell r="E941" t="str">
            <v>г. Ангарск, кв. 178, д. 1</v>
          </cell>
          <cell r="F941" t="str">
            <v>V</v>
          </cell>
          <cell r="G941">
            <v>2023</v>
          </cell>
          <cell r="AK941">
            <v>44820</v>
          </cell>
        </row>
        <row r="942">
          <cell r="A942">
            <v>39446</v>
          </cell>
          <cell r="B942">
            <v>0</v>
          </cell>
          <cell r="C942" t="str">
            <v>АГО</v>
          </cell>
          <cell r="D942">
            <v>0</v>
          </cell>
          <cell r="E942" t="str">
            <v>г. Ангарск, кв. 178, д. 8</v>
          </cell>
          <cell r="F942" t="str">
            <v>V</v>
          </cell>
          <cell r="G942">
            <v>2023</v>
          </cell>
          <cell r="AK942">
            <v>44820</v>
          </cell>
        </row>
        <row r="943">
          <cell r="A943">
            <v>39456</v>
          </cell>
          <cell r="B943">
            <v>0</v>
          </cell>
          <cell r="C943" t="str">
            <v>АГО</v>
          </cell>
          <cell r="D943">
            <v>0</v>
          </cell>
          <cell r="E943" t="str">
            <v>г. Ангарск, кв. 178, д. 9</v>
          </cell>
          <cell r="F943" t="str">
            <v>V</v>
          </cell>
          <cell r="G943">
            <v>2023</v>
          </cell>
          <cell r="AK943">
            <v>44820</v>
          </cell>
        </row>
        <row r="944">
          <cell r="A944">
            <v>39501</v>
          </cell>
          <cell r="B944">
            <v>0</v>
          </cell>
          <cell r="C944" t="str">
            <v>АГО</v>
          </cell>
          <cell r="D944">
            <v>0</v>
          </cell>
          <cell r="E944" t="str">
            <v>г. Ангарск, кв. 178, д. 14</v>
          </cell>
          <cell r="F944" t="str">
            <v>V</v>
          </cell>
          <cell r="G944">
            <v>2023</v>
          </cell>
          <cell r="AK944">
            <v>44820</v>
          </cell>
        </row>
        <row r="945">
          <cell r="A945">
            <v>39594</v>
          </cell>
          <cell r="B945">
            <v>0</v>
          </cell>
          <cell r="C945" t="str">
            <v>АГО</v>
          </cell>
          <cell r="D945">
            <v>0</v>
          </cell>
          <cell r="E945" t="str">
            <v>г. Ангарск, мкр. 11, д. 10</v>
          </cell>
          <cell r="F945" t="str">
            <v>V</v>
          </cell>
          <cell r="G945">
            <v>2023</v>
          </cell>
          <cell r="AK945">
            <v>44820</v>
          </cell>
        </row>
        <row r="946">
          <cell r="A946">
            <v>39596</v>
          </cell>
          <cell r="B946">
            <v>0</v>
          </cell>
          <cell r="C946" t="str">
            <v>АГО</v>
          </cell>
          <cell r="D946">
            <v>0</v>
          </cell>
          <cell r="E946" t="str">
            <v>г. Ангарск, мкр. 11, д. 12</v>
          </cell>
          <cell r="F946" t="str">
            <v>V</v>
          </cell>
          <cell r="G946">
            <v>2023</v>
          </cell>
          <cell r="AK946">
            <v>44820</v>
          </cell>
        </row>
        <row r="947">
          <cell r="A947">
            <v>39610</v>
          </cell>
          <cell r="B947">
            <v>0</v>
          </cell>
          <cell r="C947" t="str">
            <v>АГО</v>
          </cell>
          <cell r="D947">
            <v>0</v>
          </cell>
          <cell r="E947" t="str">
            <v>г. Ангарск, мкр. 12, д. 8</v>
          </cell>
          <cell r="F947" t="str">
            <v>V</v>
          </cell>
          <cell r="G947">
            <v>2023</v>
          </cell>
          <cell r="AK947">
            <v>44820</v>
          </cell>
        </row>
        <row r="948">
          <cell r="A948">
            <v>39638</v>
          </cell>
          <cell r="B948">
            <v>0</v>
          </cell>
          <cell r="C948" t="str">
            <v>АГО</v>
          </cell>
          <cell r="D948">
            <v>0</v>
          </cell>
          <cell r="E948" t="str">
            <v>г. Ангарск, мкр. 13, д. 3</v>
          </cell>
          <cell r="F948" t="str">
            <v>V</v>
          </cell>
          <cell r="G948">
            <v>2023</v>
          </cell>
          <cell r="AK948">
            <v>44820</v>
          </cell>
        </row>
        <row r="949">
          <cell r="A949">
            <v>39644</v>
          </cell>
          <cell r="B949">
            <v>0</v>
          </cell>
          <cell r="C949" t="str">
            <v>АГО</v>
          </cell>
          <cell r="D949">
            <v>0</v>
          </cell>
          <cell r="E949" t="str">
            <v>г. Ангарск, мкр. 13, д. 10</v>
          </cell>
          <cell r="F949" t="str">
            <v>V</v>
          </cell>
          <cell r="G949">
            <v>2023</v>
          </cell>
          <cell r="AK949">
            <v>44820</v>
          </cell>
        </row>
        <row r="950">
          <cell r="A950">
            <v>39646</v>
          </cell>
          <cell r="B950">
            <v>0</v>
          </cell>
          <cell r="C950" t="str">
            <v>АГО</v>
          </cell>
          <cell r="D950">
            <v>0</v>
          </cell>
          <cell r="E950" t="str">
            <v>г. Ангарск, мкр. 13, д. 11</v>
          </cell>
          <cell r="F950" t="str">
            <v>V</v>
          </cell>
          <cell r="G950">
            <v>2023</v>
          </cell>
          <cell r="AK950">
            <v>44820</v>
          </cell>
        </row>
        <row r="951">
          <cell r="A951">
            <v>40670</v>
          </cell>
          <cell r="B951">
            <v>0</v>
          </cell>
          <cell r="C951" t="str">
            <v>АГО</v>
          </cell>
          <cell r="D951">
            <v>0</v>
          </cell>
          <cell r="E951" t="str">
            <v>г. Ангарск, кв. 72, д. 2</v>
          </cell>
          <cell r="F951" t="str">
            <v>V</v>
          </cell>
          <cell r="G951">
            <v>2023</v>
          </cell>
          <cell r="AK951">
            <v>44820</v>
          </cell>
        </row>
        <row r="952">
          <cell r="A952">
            <v>40676</v>
          </cell>
          <cell r="B952">
            <v>0</v>
          </cell>
          <cell r="C952" t="str">
            <v>АГО</v>
          </cell>
          <cell r="D952">
            <v>0</v>
          </cell>
          <cell r="E952" t="str">
            <v>г. Ангарск, мкр. 72, д. 8</v>
          </cell>
          <cell r="F952" t="str">
            <v>V</v>
          </cell>
          <cell r="G952">
            <v>2023</v>
          </cell>
          <cell r="AK952">
            <v>44820</v>
          </cell>
        </row>
        <row r="953">
          <cell r="A953">
            <v>40677</v>
          </cell>
          <cell r="B953">
            <v>0</v>
          </cell>
          <cell r="C953" t="str">
            <v>АГО</v>
          </cell>
          <cell r="D953">
            <v>0</v>
          </cell>
          <cell r="E953" t="str">
            <v>г. Ангарск, мкр. 72, д. 9</v>
          </cell>
          <cell r="F953" t="str">
            <v>V</v>
          </cell>
          <cell r="G953">
            <v>2023</v>
          </cell>
          <cell r="AK953">
            <v>44820</v>
          </cell>
        </row>
        <row r="954">
          <cell r="A954">
            <v>40808</v>
          </cell>
          <cell r="B954">
            <v>0</v>
          </cell>
          <cell r="C954" t="str">
            <v>АГО</v>
          </cell>
          <cell r="D954">
            <v>0</v>
          </cell>
          <cell r="E954" t="str">
            <v>г. Ангарск, мкр. 82, д. 13</v>
          </cell>
          <cell r="F954" t="str">
            <v>V</v>
          </cell>
          <cell r="G954">
            <v>2023</v>
          </cell>
          <cell r="AK954">
            <v>44820</v>
          </cell>
        </row>
        <row r="955">
          <cell r="A955">
            <v>40829</v>
          </cell>
          <cell r="B955">
            <v>0</v>
          </cell>
          <cell r="C955" t="str">
            <v>АГО</v>
          </cell>
          <cell r="D955">
            <v>0</v>
          </cell>
          <cell r="E955" t="str">
            <v>г. Ангарск, мкр. 84, д. 15</v>
          </cell>
          <cell r="F955" t="str">
            <v>V</v>
          </cell>
          <cell r="G955">
            <v>2023</v>
          </cell>
          <cell r="AK955">
            <v>44820</v>
          </cell>
        </row>
        <row r="956">
          <cell r="A956">
            <v>40845</v>
          </cell>
          <cell r="B956">
            <v>0</v>
          </cell>
          <cell r="C956" t="str">
            <v>АГО</v>
          </cell>
          <cell r="D956">
            <v>0</v>
          </cell>
          <cell r="E956" t="str">
            <v>г. Ангарск, мкр. 85, д. 3</v>
          </cell>
          <cell r="F956" t="str">
            <v>V</v>
          </cell>
          <cell r="G956">
            <v>2023</v>
          </cell>
          <cell r="AK956">
            <v>44820</v>
          </cell>
        </row>
        <row r="957">
          <cell r="A957">
            <v>40854</v>
          </cell>
          <cell r="B957">
            <v>0</v>
          </cell>
          <cell r="C957" t="str">
            <v>АГО</v>
          </cell>
          <cell r="D957">
            <v>0</v>
          </cell>
          <cell r="E957" t="str">
            <v>г. Ангарск, мкр. 85, д. 11</v>
          </cell>
          <cell r="F957" t="str">
            <v>V</v>
          </cell>
          <cell r="G957">
            <v>2023</v>
          </cell>
          <cell r="AK957">
            <v>44820</v>
          </cell>
        </row>
        <row r="958">
          <cell r="A958">
            <v>40860</v>
          </cell>
          <cell r="B958">
            <v>0</v>
          </cell>
          <cell r="C958" t="str">
            <v>АГО</v>
          </cell>
          <cell r="D958">
            <v>0</v>
          </cell>
          <cell r="E958" t="str">
            <v>г. Ангарск, мкр. 85, д. 16</v>
          </cell>
          <cell r="F958" t="str">
            <v>V</v>
          </cell>
          <cell r="G958">
            <v>2023</v>
          </cell>
          <cell r="AK958">
            <v>44820</v>
          </cell>
        </row>
        <row r="959">
          <cell r="A959">
            <v>40861</v>
          </cell>
          <cell r="B959">
            <v>0</v>
          </cell>
          <cell r="C959" t="str">
            <v>АГО</v>
          </cell>
          <cell r="D959">
            <v>0</v>
          </cell>
          <cell r="E959" t="str">
            <v>г. Ангарск, мкр. 85, д. 19</v>
          </cell>
          <cell r="F959" t="str">
            <v>V</v>
          </cell>
          <cell r="G959">
            <v>2023</v>
          </cell>
          <cell r="AK959">
            <v>44820</v>
          </cell>
        </row>
        <row r="960">
          <cell r="A960">
            <v>40864</v>
          </cell>
          <cell r="B960">
            <v>0</v>
          </cell>
          <cell r="C960" t="str">
            <v>АГО</v>
          </cell>
          <cell r="D960">
            <v>0</v>
          </cell>
          <cell r="E960" t="str">
            <v>г. Ангарск, мкр. 85, д. 22</v>
          </cell>
          <cell r="F960" t="str">
            <v>V</v>
          </cell>
          <cell r="G960">
            <v>2023</v>
          </cell>
          <cell r="AK960">
            <v>44820</v>
          </cell>
        </row>
        <row r="961">
          <cell r="A961">
            <v>40876</v>
          </cell>
          <cell r="B961">
            <v>0</v>
          </cell>
          <cell r="C961" t="str">
            <v>АГО</v>
          </cell>
          <cell r="D961">
            <v>0</v>
          </cell>
          <cell r="E961" t="str">
            <v>г. Ангарск, мкр. 86, д. 3</v>
          </cell>
          <cell r="F961" t="str">
            <v>V</v>
          </cell>
          <cell r="G961">
            <v>2023</v>
          </cell>
          <cell r="AK961">
            <v>44820</v>
          </cell>
        </row>
        <row r="962">
          <cell r="A962">
            <v>40877</v>
          </cell>
          <cell r="B962">
            <v>0</v>
          </cell>
          <cell r="C962" t="str">
            <v>АГО</v>
          </cell>
          <cell r="D962">
            <v>0</v>
          </cell>
          <cell r="E962" t="str">
            <v>г. Ангарск, мкр. 86, д. 5</v>
          </cell>
          <cell r="F962" t="str">
            <v>V</v>
          </cell>
          <cell r="G962">
            <v>2023</v>
          </cell>
          <cell r="AK962">
            <v>44820</v>
          </cell>
        </row>
        <row r="963">
          <cell r="A963">
            <v>40881</v>
          </cell>
          <cell r="B963">
            <v>0</v>
          </cell>
          <cell r="C963" t="str">
            <v>АГО</v>
          </cell>
          <cell r="D963">
            <v>0</v>
          </cell>
          <cell r="E963" t="str">
            <v>г. Ангарск, мкр. 86, д. 8</v>
          </cell>
          <cell r="F963" t="str">
            <v>V</v>
          </cell>
          <cell r="G963">
            <v>2023</v>
          </cell>
          <cell r="AK963">
            <v>44820</v>
          </cell>
        </row>
        <row r="964">
          <cell r="A964">
            <v>40888</v>
          </cell>
          <cell r="B964">
            <v>0</v>
          </cell>
          <cell r="C964" t="str">
            <v>АГО</v>
          </cell>
          <cell r="D964">
            <v>0</v>
          </cell>
          <cell r="E964" t="str">
            <v>г. Ангарск, мкр. 86, д. 16</v>
          </cell>
          <cell r="F964" t="str">
            <v>V</v>
          </cell>
          <cell r="G964">
            <v>2023</v>
          </cell>
          <cell r="AK964">
            <v>44820</v>
          </cell>
        </row>
        <row r="965">
          <cell r="A965">
            <v>40897</v>
          </cell>
          <cell r="B965">
            <v>0</v>
          </cell>
          <cell r="C965" t="str">
            <v>АГО</v>
          </cell>
          <cell r="D965">
            <v>0</v>
          </cell>
          <cell r="E965" t="str">
            <v>г. Ангарск, мкр. 88, д. 11</v>
          </cell>
          <cell r="F965" t="str">
            <v>V</v>
          </cell>
          <cell r="G965">
            <v>2023</v>
          </cell>
          <cell r="AK965">
            <v>44820</v>
          </cell>
        </row>
        <row r="966">
          <cell r="A966">
            <v>40902</v>
          </cell>
          <cell r="B966">
            <v>0</v>
          </cell>
          <cell r="C966" t="str">
            <v>АГО</v>
          </cell>
          <cell r="D966">
            <v>0</v>
          </cell>
          <cell r="E966" t="str">
            <v>г. Ангарск, мкр. 88, д. 15</v>
          </cell>
          <cell r="F966" t="str">
            <v>V</v>
          </cell>
          <cell r="G966">
            <v>2023</v>
          </cell>
          <cell r="AK966">
            <v>44820</v>
          </cell>
        </row>
        <row r="967">
          <cell r="A967">
            <v>40905</v>
          </cell>
          <cell r="B967">
            <v>0</v>
          </cell>
          <cell r="C967" t="str">
            <v>АГО</v>
          </cell>
          <cell r="D967">
            <v>0</v>
          </cell>
          <cell r="E967" t="str">
            <v>г. Ангарск, мкр. 88, д. 18</v>
          </cell>
          <cell r="F967" t="str">
            <v>V</v>
          </cell>
          <cell r="G967">
            <v>2023</v>
          </cell>
          <cell r="AK967">
            <v>44820</v>
          </cell>
        </row>
        <row r="968">
          <cell r="A968">
            <v>40906</v>
          </cell>
          <cell r="B968">
            <v>0</v>
          </cell>
          <cell r="C968" t="str">
            <v>АГО</v>
          </cell>
          <cell r="D968">
            <v>0</v>
          </cell>
          <cell r="E968" t="str">
            <v>г. Ангарск, мкр. 88, д. 19</v>
          </cell>
          <cell r="F968" t="str">
            <v>V</v>
          </cell>
          <cell r="G968">
            <v>2023</v>
          </cell>
          <cell r="AK968">
            <v>44820</v>
          </cell>
        </row>
        <row r="969">
          <cell r="A969">
            <v>40909</v>
          </cell>
          <cell r="B969">
            <v>0</v>
          </cell>
          <cell r="C969" t="str">
            <v>АГО</v>
          </cell>
          <cell r="D969">
            <v>0</v>
          </cell>
          <cell r="E969" t="str">
            <v>г. Ангарск, мкр. 88, д. 22</v>
          </cell>
          <cell r="F969" t="str">
            <v>V</v>
          </cell>
          <cell r="G969">
            <v>2023</v>
          </cell>
          <cell r="AK969">
            <v>44820</v>
          </cell>
        </row>
        <row r="970">
          <cell r="A970">
            <v>39429</v>
          </cell>
          <cell r="B970">
            <v>0</v>
          </cell>
          <cell r="C970" t="str">
            <v>АГО</v>
          </cell>
          <cell r="D970">
            <v>0</v>
          </cell>
          <cell r="E970" t="str">
            <v>г. Ангарск, мкр. 93, д. 18</v>
          </cell>
          <cell r="F970" t="str">
            <v>V</v>
          </cell>
          <cell r="G970">
            <v>2023</v>
          </cell>
          <cell r="AK970">
            <v>44820</v>
          </cell>
        </row>
        <row r="971">
          <cell r="A971">
            <v>39457</v>
          </cell>
          <cell r="B971">
            <v>0</v>
          </cell>
          <cell r="C971" t="str">
            <v>АГО</v>
          </cell>
          <cell r="D971">
            <v>0</v>
          </cell>
          <cell r="E971" t="str">
            <v>г. Ангарск, мкр. 94, д. 16</v>
          </cell>
          <cell r="F971" t="str">
            <v>V</v>
          </cell>
          <cell r="G971">
            <v>2023</v>
          </cell>
          <cell r="AK971">
            <v>44820</v>
          </cell>
        </row>
        <row r="972">
          <cell r="A972">
            <v>39487</v>
          </cell>
          <cell r="B972">
            <v>0</v>
          </cell>
          <cell r="C972" t="str">
            <v>АГО</v>
          </cell>
          <cell r="D972">
            <v>0</v>
          </cell>
          <cell r="E972" t="str">
            <v>г. Ангарск, мкр. 95, д. 7</v>
          </cell>
          <cell r="F972" t="str">
            <v>V</v>
          </cell>
          <cell r="G972">
            <v>2023</v>
          </cell>
          <cell r="AK972">
            <v>44820</v>
          </cell>
        </row>
        <row r="973">
          <cell r="A973">
            <v>40548</v>
          </cell>
          <cell r="B973">
            <v>0</v>
          </cell>
          <cell r="C973" t="str">
            <v>АГО</v>
          </cell>
          <cell r="D973">
            <v>0</v>
          </cell>
          <cell r="E973" t="str">
            <v>г. Ангарск, мкр. 107, д. 7</v>
          </cell>
          <cell r="F973" t="str">
            <v>V</v>
          </cell>
          <cell r="G973">
            <v>2023</v>
          </cell>
          <cell r="AK973">
            <v>44820</v>
          </cell>
        </row>
        <row r="974">
          <cell r="A974">
            <v>39645</v>
          </cell>
          <cell r="B974">
            <v>0</v>
          </cell>
          <cell r="C974" t="str">
            <v>АГО</v>
          </cell>
          <cell r="D974">
            <v>0</v>
          </cell>
          <cell r="E974" t="str">
            <v>г. Ангарск, мкр. 179, д. 11</v>
          </cell>
          <cell r="F974" t="str">
            <v>V</v>
          </cell>
          <cell r="G974">
            <v>2023</v>
          </cell>
          <cell r="AK974">
            <v>44820</v>
          </cell>
        </row>
        <row r="975">
          <cell r="A975">
            <v>40991</v>
          </cell>
          <cell r="B975">
            <v>0</v>
          </cell>
          <cell r="C975" t="str">
            <v>АГО</v>
          </cell>
          <cell r="D975">
            <v>0</v>
          </cell>
          <cell r="E975" t="str">
            <v>р.п. Мегет, ул. Садовая, д. 35</v>
          </cell>
          <cell r="F975" t="str">
            <v>V</v>
          </cell>
          <cell r="G975">
            <v>2023</v>
          </cell>
          <cell r="AK975">
            <v>44820</v>
          </cell>
        </row>
        <row r="976">
          <cell r="A976">
            <v>37034</v>
          </cell>
          <cell r="B976">
            <v>0</v>
          </cell>
          <cell r="C976" t="str">
            <v>город Иркутск</v>
          </cell>
          <cell r="D976">
            <v>0</v>
          </cell>
          <cell r="E976" t="str">
            <v>г. Иркутск, ул. Чайковского, д. 18</v>
          </cell>
          <cell r="F976">
            <v>0</v>
          </cell>
          <cell r="G976">
            <v>2023</v>
          </cell>
          <cell r="AK976" t="str">
            <v>вкл. Протоколом</v>
          </cell>
        </row>
        <row r="977">
          <cell r="A977">
            <v>35111</v>
          </cell>
          <cell r="B977">
            <v>0</v>
          </cell>
          <cell r="C977" t="str">
            <v>город Иркутск</v>
          </cell>
          <cell r="D977">
            <v>0</v>
          </cell>
          <cell r="E977" t="str">
            <v>г. Иркутск, ул. Красноярская, д. 70</v>
          </cell>
          <cell r="F977">
            <v>0</v>
          </cell>
          <cell r="G977">
            <v>2023</v>
          </cell>
          <cell r="AK977" t="str">
            <v>вкл. Протоколом</v>
          </cell>
        </row>
        <row r="978">
          <cell r="A978">
            <v>36502</v>
          </cell>
          <cell r="B978">
            <v>0</v>
          </cell>
          <cell r="C978" t="str">
            <v>город Иркутск</v>
          </cell>
          <cell r="D978">
            <v>0</v>
          </cell>
          <cell r="E978" t="str">
            <v>г. Иркутск, ул. Севастопольская, д. 216</v>
          </cell>
          <cell r="F978">
            <v>0</v>
          </cell>
          <cell r="G978">
            <v>2023</v>
          </cell>
          <cell r="AK978" t="str">
            <v>вкл. Протоколом</v>
          </cell>
        </row>
        <row r="979">
          <cell r="A979">
            <v>36957</v>
          </cell>
          <cell r="B979">
            <v>0</v>
          </cell>
          <cell r="C979" t="str">
            <v>город Иркутск</v>
          </cell>
          <cell r="D979">
            <v>0</v>
          </cell>
          <cell r="E979" t="str">
            <v>г. Иркутск, ул. Франк-Каменецкого, д. 21</v>
          </cell>
          <cell r="F979">
            <v>0</v>
          </cell>
          <cell r="G979">
            <v>2023</v>
          </cell>
          <cell r="AK979" t="str">
            <v>вкл. Протоколом</v>
          </cell>
        </row>
        <row r="980">
          <cell r="A980">
            <v>33636</v>
          </cell>
          <cell r="B980">
            <v>0</v>
          </cell>
          <cell r="C980" t="str">
            <v>город Иркутск</v>
          </cell>
          <cell r="D980">
            <v>0</v>
          </cell>
          <cell r="E980" t="str">
            <v>г. Иркутск, ул. Аэрофлотская, д. 5</v>
          </cell>
          <cell r="F980">
            <v>0</v>
          </cell>
          <cell r="G980">
            <v>2023</v>
          </cell>
          <cell r="AK980" t="str">
            <v>вкл. Протоколом</v>
          </cell>
        </row>
        <row r="981">
          <cell r="A981">
            <v>39575</v>
          </cell>
          <cell r="B981">
            <v>0</v>
          </cell>
          <cell r="C981" t="str">
            <v>АГО</v>
          </cell>
          <cell r="D981">
            <v>0</v>
          </cell>
          <cell r="E981" t="str">
            <v>г. Ангарск, мкр. 10, д. 48 (техзаказчик)</v>
          </cell>
          <cell r="F981">
            <v>0</v>
          </cell>
          <cell r="G981">
            <v>2023</v>
          </cell>
          <cell r="AK981" t="str">
            <v>вкл. Протоколом</v>
          </cell>
        </row>
        <row r="982">
          <cell r="A982">
            <v>33292</v>
          </cell>
          <cell r="B982">
            <v>0</v>
          </cell>
          <cell r="C982" t="str">
            <v>город Иркутск</v>
          </cell>
          <cell r="D982">
            <v>0</v>
          </cell>
          <cell r="E982" t="str">
            <v>г. Иркутск, пр. Маршала Жукова, д. 104</v>
          </cell>
          <cell r="F982">
            <v>0</v>
          </cell>
          <cell r="G982">
            <v>2023</v>
          </cell>
          <cell r="AK982" t="str">
            <v>вкл. Протоколом</v>
          </cell>
        </row>
        <row r="983">
          <cell r="A983">
            <v>34056</v>
          </cell>
          <cell r="B983">
            <v>0</v>
          </cell>
          <cell r="C983" t="str">
            <v>город Иркутск</v>
          </cell>
          <cell r="D983">
            <v>0</v>
          </cell>
          <cell r="E983" t="str">
            <v>г. Иркутск, ул. Баумана, д. 193</v>
          </cell>
          <cell r="F983">
            <v>0</v>
          </cell>
          <cell r="G983">
            <v>2024</v>
          </cell>
          <cell r="AK983" t="str">
            <v>вкл. Протоколом</v>
          </cell>
        </row>
        <row r="984">
          <cell r="A984">
            <v>37881</v>
          </cell>
          <cell r="B984">
            <v>0</v>
          </cell>
          <cell r="C984" t="str">
            <v>Муниципальное образование город Усолье-Сибирское</v>
          </cell>
          <cell r="D984">
            <v>0</v>
          </cell>
          <cell r="E984" t="str">
            <v>г. Усолье-Сибирское, пр. Космонавтов, д. 52 (техзаказчик)</v>
          </cell>
          <cell r="F984" t="str">
            <v>V</v>
          </cell>
          <cell r="G984">
            <v>2024</v>
          </cell>
          <cell r="AK984" t="str">
            <v>вкл. Протоколом</v>
          </cell>
        </row>
        <row r="985">
          <cell r="A985">
            <v>33464</v>
          </cell>
          <cell r="B985">
            <v>0</v>
          </cell>
          <cell r="C985" t="str">
            <v>город Иркутск</v>
          </cell>
          <cell r="D985">
            <v>0</v>
          </cell>
          <cell r="E985" t="str">
            <v>г. Иркутск, ул. Авиастроителей, д. 1</v>
          </cell>
          <cell r="F985">
            <v>0</v>
          </cell>
          <cell r="G985">
            <v>2023</v>
          </cell>
          <cell r="AK985" t="str">
            <v>вкл. Протоколом</v>
          </cell>
        </row>
        <row r="986">
          <cell r="A986">
            <v>36662</v>
          </cell>
          <cell r="B986">
            <v>0</v>
          </cell>
          <cell r="C986" t="str">
            <v>город Иркутск</v>
          </cell>
          <cell r="D986">
            <v>0</v>
          </cell>
          <cell r="E986" t="str">
            <v>г. Иркутск, ул. Советская, д. 146а</v>
          </cell>
          <cell r="F986">
            <v>0</v>
          </cell>
          <cell r="G986">
            <v>2023</v>
          </cell>
          <cell r="AK986" t="str">
            <v>вкл. Протоколом</v>
          </cell>
        </row>
        <row r="987">
          <cell r="A987">
            <v>36730</v>
          </cell>
          <cell r="B987">
            <v>0</v>
          </cell>
          <cell r="C987" t="str">
            <v>город Иркутск</v>
          </cell>
          <cell r="D987">
            <v>0</v>
          </cell>
          <cell r="E987" t="str">
            <v>г. Иркутск, ул. Степана Разина, д. 11</v>
          </cell>
          <cell r="F987">
            <v>0</v>
          </cell>
          <cell r="G987">
            <v>2024</v>
          </cell>
          <cell r="AK987" t="str">
            <v>вкл. Протоколом</v>
          </cell>
        </row>
        <row r="988">
          <cell r="A988">
            <v>33204</v>
          </cell>
          <cell r="B988">
            <v>0</v>
          </cell>
          <cell r="C988" t="str">
            <v>город Иркутск</v>
          </cell>
          <cell r="D988">
            <v>0</v>
          </cell>
          <cell r="E988" t="str">
            <v>г. Иркутск, пер. Пулковский, д. 25</v>
          </cell>
          <cell r="F988">
            <v>0</v>
          </cell>
          <cell r="G988">
            <v>2023</v>
          </cell>
          <cell r="AK988" t="str">
            <v>вкл. Протоколом</v>
          </cell>
        </row>
        <row r="989">
          <cell r="A989">
            <v>36376</v>
          </cell>
          <cell r="B989">
            <v>0</v>
          </cell>
          <cell r="C989" t="str">
            <v>город Иркутск</v>
          </cell>
          <cell r="D989">
            <v>0</v>
          </cell>
          <cell r="E989" t="str">
            <v>г. Иркутск, ул. Розы Люксембург, д. 265</v>
          </cell>
          <cell r="F989">
            <v>0</v>
          </cell>
          <cell r="G989">
            <v>2023</v>
          </cell>
          <cell r="AK989" t="str">
            <v>вкл. Протоколом</v>
          </cell>
        </row>
        <row r="990">
          <cell r="A990">
            <v>33907</v>
          </cell>
          <cell r="B990">
            <v>0</v>
          </cell>
          <cell r="C990" t="str">
            <v>город Иркутск</v>
          </cell>
          <cell r="D990">
            <v>0</v>
          </cell>
          <cell r="E990" t="str">
            <v>г. Иркутск, ул. Байкальская, д. 310А</v>
          </cell>
          <cell r="F990">
            <v>0</v>
          </cell>
          <cell r="G990">
            <v>2023</v>
          </cell>
          <cell r="AK990" t="str">
            <v>вкл. Протоколом</v>
          </cell>
        </row>
        <row r="991">
          <cell r="A991">
            <v>41330</v>
          </cell>
          <cell r="B991">
            <v>0</v>
          </cell>
          <cell r="C991" t="str">
            <v xml:space="preserve"> Братский муниципальный район</v>
          </cell>
          <cell r="D991">
            <v>0</v>
          </cell>
          <cell r="E991" t="str">
            <v>г. Вихоревка, ул. Горького, д. 1</v>
          </cell>
          <cell r="F991">
            <v>0</v>
          </cell>
          <cell r="G991">
            <v>2023</v>
          </cell>
          <cell r="AK991" t="str">
            <v>вкл. Протоколом</v>
          </cell>
        </row>
        <row r="992">
          <cell r="A992">
            <v>42435</v>
          </cell>
          <cell r="B992">
            <v>0</v>
          </cell>
          <cell r="C992" t="str">
            <v>Нижнеилимский муниципальный район</v>
          </cell>
          <cell r="D992">
            <v>0</v>
          </cell>
          <cell r="E992" t="str">
            <v>г. Железногорск-Илимский, кв. 6, д. 4</v>
          </cell>
          <cell r="F992">
            <v>0</v>
          </cell>
          <cell r="G992">
            <v>2023</v>
          </cell>
          <cell r="AK992" t="str">
            <v>вкл. Протоколом</v>
          </cell>
        </row>
        <row r="993">
          <cell r="A993">
            <v>37124</v>
          </cell>
          <cell r="B993">
            <v>0</v>
          </cell>
          <cell r="C993" t="str">
            <v>город Иркутск</v>
          </cell>
          <cell r="D993">
            <v>0</v>
          </cell>
          <cell r="E993" t="str">
            <v>г. Иркутск, ул. Шпачека, д. 18А</v>
          </cell>
          <cell r="F993">
            <v>0</v>
          </cell>
          <cell r="G993">
            <v>2023</v>
          </cell>
          <cell r="AK993" t="str">
            <v>вкл. Протоколом</v>
          </cell>
        </row>
        <row r="994">
          <cell r="A994">
            <v>55876</v>
          </cell>
          <cell r="B994">
            <v>0</v>
          </cell>
          <cell r="C994" t="str">
            <v>Иркутский муниципальный район</v>
          </cell>
          <cell r="D994">
            <v>0</v>
          </cell>
          <cell r="E994" t="str">
            <v>с. Оек, ул. ДОС7, 64/59</v>
          </cell>
          <cell r="F994">
            <v>0</v>
          </cell>
          <cell r="G994">
            <v>2025</v>
          </cell>
          <cell r="AK994" t="str">
            <v>вкл. Протоколом</v>
          </cell>
        </row>
        <row r="995">
          <cell r="A995">
            <v>55875</v>
          </cell>
          <cell r="B995">
            <v>0</v>
          </cell>
          <cell r="C995" t="str">
            <v>Иркутский муниципальный район</v>
          </cell>
          <cell r="D995">
            <v>0</v>
          </cell>
          <cell r="E995" t="str">
            <v>с. Оек, ул. ДОС6, 64/51</v>
          </cell>
          <cell r="F995">
            <v>0</v>
          </cell>
          <cell r="G995">
            <v>2025</v>
          </cell>
          <cell r="AK995" t="str">
            <v>вкл. Протоколом</v>
          </cell>
        </row>
        <row r="996">
          <cell r="A996">
            <v>55874</v>
          </cell>
          <cell r="B996">
            <v>0</v>
          </cell>
          <cell r="C996" t="str">
            <v>Иркутский муниципальный район</v>
          </cell>
          <cell r="D996">
            <v>0</v>
          </cell>
          <cell r="E996" t="str">
            <v>с. Оек, ул. ДОС7, 64/41</v>
          </cell>
          <cell r="F996">
            <v>0</v>
          </cell>
          <cell r="G996">
            <v>2025</v>
          </cell>
          <cell r="AK996" t="str">
            <v>вкл. Протоколом</v>
          </cell>
        </row>
        <row r="997">
          <cell r="A997">
            <v>33748</v>
          </cell>
          <cell r="B997">
            <v>0</v>
          </cell>
          <cell r="C997" t="str">
            <v>город Иркутск</v>
          </cell>
          <cell r="D997">
            <v>0</v>
          </cell>
          <cell r="E997" t="str">
            <v>г. Иркутск, ул. Байкальская, д. 157</v>
          </cell>
          <cell r="F997">
            <v>0</v>
          </cell>
          <cell r="G997">
            <v>2023</v>
          </cell>
          <cell r="AK997" t="str">
            <v>вкл. Протоколом</v>
          </cell>
        </row>
        <row r="998">
          <cell r="A998">
            <v>56279</v>
          </cell>
          <cell r="B998">
            <v>0</v>
          </cell>
          <cell r="C998" t="str">
            <v>Аларский район</v>
          </cell>
          <cell r="D998">
            <v>0</v>
          </cell>
          <cell r="E998" t="str">
            <v>д. Маниловская, Иркутск-45, ул. Молодежная, д. 11</v>
          </cell>
          <cell r="F998">
            <v>0</v>
          </cell>
          <cell r="G998">
            <v>2023</v>
          </cell>
          <cell r="AK998" t="str">
            <v>вкл. Протоколом</v>
          </cell>
        </row>
        <row r="999">
          <cell r="A999">
            <v>56280</v>
          </cell>
          <cell r="B999">
            <v>0</v>
          </cell>
          <cell r="C999" t="str">
            <v>Аларский район</v>
          </cell>
          <cell r="D999">
            <v>0</v>
          </cell>
          <cell r="E999" t="str">
            <v>д. Маниловская, Иркутск-45, ул. Молодежная, д. 15</v>
          </cell>
          <cell r="F999">
            <v>0</v>
          </cell>
          <cell r="G999">
            <v>2023</v>
          </cell>
          <cell r="AK999" t="str">
            <v>вкл. Протоколом</v>
          </cell>
        </row>
        <row r="1000">
          <cell r="A1000">
            <v>45085</v>
          </cell>
          <cell r="B1000">
            <v>0</v>
          </cell>
          <cell r="C1000" t="str">
            <v>Шелеховский муниципальный район</v>
          </cell>
          <cell r="D1000">
            <v>0</v>
          </cell>
          <cell r="E1000" t="str">
            <v>г. Шелехов, мкр. 1, д. 25</v>
          </cell>
          <cell r="F1000">
            <v>0</v>
          </cell>
          <cell r="G1000">
            <v>2023</v>
          </cell>
          <cell r="AK1000" t="str">
            <v>вкл. Протоколом</v>
          </cell>
        </row>
        <row r="1001">
          <cell r="A1001">
            <v>45086</v>
          </cell>
          <cell r="B1001">
            <v>0</v>
          </cell>
          <cell r="C1001" t="str">
            <v>Шелеховский муниципальный район</v>
          </cell>
          <cell r="D1001">
            <v>0</v>
          </cell>
          <cell r="E1001" t="str">
            <v>г. Шелехов, мкр. 1, д. 26</v>
          </cell>
          <cell r="F1001">
            <v>0</v>
          </cell>
          <cell r="G1001">
            <v>2023</v>
          </cell>
          <cell r="AK1001" t="str">
            <v>вкл. Протоколом</v>
          </cell>
        </row>
        <row r="1002">
          <cell r="A1002">
            <v>34876</v>
          </cell>
          <cell r="B1002">
            <v>0</v>
          </cell>
          <cell r="C1002" t="str">
            <v>город Иркутск</v>
          </cell>
          <cell r="D1002">
            <v>0</v>
          </cell>
          <cell r="E1002" t="str">
            <v>г. Иркутск, ул. Кайская, д. 53</v>
          </cell>
          <cell r="F1002">
            <v>0</v>
          </cell>
          <cell r="G1002">
            <v>2023</v>
          </cell>
          <cell r="AK1002" t="str">
            <v>вкл. Протоколом</v>
          </cell>
        </row>
        <row r="1003">
          <cell r="A1003">
            <v>32711</v>
          </cell>
          <cell r="B1003">
            <v>0</v>
          </cell>
          <cell r="C1003" t="str">
            <v>город Иркутск</v>
          </cell>
          <cell r="D1003">
            <v>0</v>
          </cell>
          <cell r="E1003" t="str">
            <v>г. Иркутск, мкр. Первомайский, д. 51</v>
          </cell>
          <cell r="F1003">
            <v>0</v>
          </cell>
          <cell r="G1003">
            <v>2023</v>
          </cell>
          <cell r="AK1003" t="str">
            <v>вкл. Протоколом</v>
          </cell>
        </row>
        <row r="1004">
          <cell r="A1004">
            <v>54832</v>
          </cell>
          <cell r="B1004">
            <v>0</v>
          </cell>
          <cell r="C1004" t="str">
            <v>город Иркутск</v>
          </cell>
          <cell r="D1004">
            <v>0</v>
          </cell>
          <cell r="E1004" t="str">
            <v>г. Иркутск, ул. Баумана, д. 237/2</v>
          </cell>
          <cell r="F1004">
            <v>0</v>
          </cell>
          <cell r="G1004">
            <v>2023</v>
          </cell>
          <cell r="AK1004" t="str">
            <v>вкл. Протоколом</v>
          </cell>
        </row>
        <row r="1005">
          <cell r="A1005">
            <v>54832</v>
          </cell>
          <cell r="B1005">
            <v>0</v>
          </cell>
          <cell r="C1005" t="str">
            <v>город Иркутск</v>
          </cell>
          <cell r="D1005">
            <v>0</v>
          </cell>
          <cell r="E1005" t="str">
            <v>г. Иркутск, ул. Баумана, д. 237/2</v>
          </cell>
          <cell r="F1005">
            <v>0</v>
          </cell>
          <cell r="G1005">
            <v>2024</v>
          </cell>
          <cell r="AK1005" t="str">
            <v>вкл. Протоколом</v>
          </cell>
        </row>
        <row r="1006">
          <cell r="A1006">
            <v>39241</v>
          </cell>
          <cell r="B1006">
            <v>0</v>
          </cell>
          <cell r="C1006" t="str">
            <v>Муниципальное образование "город Черемхово"</v>
          </cell>
          <cell r="D1006">
            <v>0</v>
          </cell>
          <cell r="E1006" t="str">
            <v>г. Черемхово, ул. Плеханова, д. 30</v>
          </cell>
          <cell r="F1006">
            <v>0</v>
          </cell>
          <cell r="G1006">
            <v>2023</v>
          </cell>
          <cell r="AK1006" t="str">
            <v>вкл. Протоколом</v>
          </cell>
        </row>
        <row r="1007">
          <cell r="A1007">
            <v>36828</v>
          </cell>
          <cell r="B1007">
            <v>0</v>
          </cell>
          <cell r="C1007" t="str">
            <v>город Иркутск</v>
          </cell>
          <cell r="D1007">
            <v>0</v>
          </cell>
          <cell r="E1007" t="str">
            <v>г. Иркутск, ул. Трилиссера, д. 65</v>
          </cell>
          <cell r="F1007">
            <v>0</v>
          </cell>
          <cell r="G1007">
            <v>2023</v>
          </cell>
          <cell r="AK1007" t="str">
            <v>вкл. Протоколом</v>
          </cell>
        </row>
        <row r="1008">
          <cell r="A1008">
            <v>39147</v>
          </cell>
          <cell r="B1008">
            <v>0</v>
          </cell>
          <cell r="C1008" t="str">
            <v>Муниципальное образование "город Черемхово"</v>
          </cell>
          <cell r="D1008">
            <v>0</v>
          </cell>
          <cell r="E1008" t="str">
            <v>г. Черемхово, ул. Ленина, д. 1</v>
          </cell>
          <cell r="F1008">
            <v>0</v>
          </cell>
          <cell r="G1008">
            <v>2023</v>
          </cell>
          <cell r="AK1008" t="str">
            <v>вкл. Протоколом</v>
          </cell>
        </row>
        <row r="1009">
          <cell r="A1009">
            <v>38052</v>
          </cell>
          <cell r="B1009">
            <v>0</v>
          </cell>
          <cell r="C1009" t="str">
            <v>Муниципальное образование город Усолье-Сибирское</v>
          </cell>
          <cell r="D1009">
            <v>0</v>
          </cell>
          <cell r="E1009" t="str">
            <v>г. Усолье-Сибирское, ул. Интернациональная, д. 48</v>
          </cell>
          <cell r="F1009" t="str">
            <v>V</v>
          </cell>
          <cell r="G1009">
            <v>2023</v>
          </cell>
          <cell r="AK1009" t="str">
            <v>вкл. Протоколом</v>
          </cell>
        </row>
        <row r="1010">
          <cell r="A1010">
            <v>35146</v>
          </cell>
          <cell r="B1010">
            <v>0</v>
          </cell>
          <cell r="C1010" t="str">
            <v>город Иркутск</v>
          </cell>
          <cell r="D1010">
            <v>0</v>
          </cell>
          <cell r="E1010" t="str">
            <v>г. Иркутск, ул. Красноярская, д. 22</v>
          </cell>
          <cell r="F1010">
            <v>0</v>
          </cell>
          <cell r="G1010">
            <v>2023</v>
          </cell>
          <cell r="AK1010" t="str">
            <v>вкл. Протоколом</v>
          </cell>
        </row>
        <row r="1011">
          <cell r="A1011">
            <v>31951</v>
          </cell>
          <cell r="B1011">
            <v>0</v>
          </cell>
          <cell r="C1011" t="str">
            <v>Муниципальное образование города Братска</v>
          </cell>
          <cell r="D1011">
            <v>0</v>
          </cell>
          <cell r="E1011" t="str">
            <v>г. Братск, жилрайон. Гидростроитель, ул. Сосновая, д. 7А</v>
          </cell>
          <cell r="F1011">
            <v>0</v>
          </cell>
          <cell r="G1011">
            <v>2023</v>
          </cell>
          <cell r="AK1011" t="str">
            <v>вкл. Протоколом</v>
          </cell>
        </row>
        <row r="1012">
          <cell r="A1012">
            <v>33348</v>
          </cell>
          <cell r="C1012" t="str">
            <v>город Иркутск</v>
          </cell>
          <cell r="D1012">
            <v>0</v>
          </cell>
          <cell r="E1012" t="str">
            <v>г. Иркутск, ул. 2-я Железнодорожная, д. 8А</v>
          </cell>
          <cell r="F1012">
            <v>0</v>
          </cell>
          <cell r="G1012">
            <v>2023</v>
          </cell>
          <cell r="AK1012" t="str">
            <v>вкл. Протоколом</v>
          </cell>
        </row>
        <row r="1013">
          <cell r="A1013">
            <v>40849</v>
          </cell>
          <cell r="B1013">
            <v>0</v>
          </cell>
          <cell r="C1013" t="str">
            <v>АГО</v>
          </cell>
          <cell r="D1013">
            <v>0</v>
          </cell>
          <cell r="E1013" t="str">
            <v>г. Ангарск, 85-й кв-л., д. 6</v>
          </cell>
          <cell r="F1013">
            <v>0</v>
          </cell>
          <cell r="G1013">
            <v>2024</v>
          </cell>
          <cell r="AK1013" t="str">
            <v>вкл. Протоколом</v>
          </cell>
        </row>
        <row r="1014">
          <cell r="A1014">
            <v>34453</v>
          </cell>
          <cell r="B1014">
            <v>0</v>
          </cell>
          <cell r="C1014" t="str">
            <v>город Иркутск</v>
          </cell>
          <cell r="D1014">
            <v>0</v>
          </cell>
          <cell r="E1014" t="str">
            <v>г. Иркутск, ул. Гражданская, д. 66</v>
          </cell>
          <cell r="F1014">
            <v>0</v>
          </cell>
          <cell r="G1014">
            <v>2023</v>
          </cell>
          <cell r="AK1014" t="str">
            <v>вкл. Протоколом</v>
          </cell>
        </row>
        <row r="1015">
          <cell r="A1015">
            <v>34572</v>
          </cell>
          <cell r="B1015">
            <v>0</v>
          </cell>
          <cell r="C1015" t="str">
            <v>город Иркутск</v>
          </cell>
          <cell r="D1015">
            <v>0</v>
          </cell>
          <cell r="E1015" t="str">
            <v>г. Иркутск, ул. Депутатская, д. 43/3</v>
          </cell>
          <cell r="F1015">
            <v>0</v>
          </cell>
          <cell r="G1015">
            <v>2023</v>
          </cell>
          <cell r="AK1015" t="str">
            <v>вкл. Протоколом</v>
          </cell>
        </row>
        <row r="1016">
          <cell r="A1016">
            <v>33179</v>
          </cell>
          <cell r="B1016">
            <v>0</v>
          </cell>
          <cell r="C1016" t="str">
            <v>город Иркутск</v>
          </cell>
          <cell r="D1016">
            <v>0</v>
          </cell>
          <cell r="E1016" t="str">
            <v>г. Иркутск, пер. Пионерский, д. 6</v>
          </cell>
          <cell r="F1016">
            <v>0</v>
          </cell>
          <cell r="G1016">
            <v>2023</v>
          </cell>
          <cell r="AK1016" t="str">
            <v>вкл. Протоколом</v>
          </cell>
        </row>
        <row r="1017">
          <cell r="A1017">
            <v>39459</v>
          </cell>
          <cell r="B1017">
            <v>0</v>
          </cell>
          <cell r="C1017" t="str">
            <v>АГО</v>
          </cell>
          <cell r="D1017">
            <v>0</v>
          </cell>
          <cell r="E1017" t="str">
            <v>г. Ангарск, кв. 94, д. 19</v>
          </cell>
          <cell r="F1017" t="str">
            <v>V</v>
          </cell>
          <cell r="G1017">
            <v>2024</v>
          </cell>
          <cell r="AK1017" t="str">
            <v>вкл. Протоколом</v>
          </cell>
        </row>
        <row r="1018">
          <cell r="A1018">
            <v>40557</v>
          </cell>
          <cell r="B1018">
            <v>0</v>
          </cell>
          <cell r="C1018" t="str">
            <v>АГО</v>
          </cell>
          <cell r="D1018">
            <v>0</v>
          </cell>
          <cell r="E1018" t="str">
            <v>г. Ангарск, кв. 58, д. 10</v>
          </cell>
          <cell r="F1018" t="str">
            <v>ФКР</v>
          </cell>
          <cell r="G1018">
            <v>2023</v>
          </cell>
          <cell r="AK1018" t="str">
            <v>вкл. Протоколом</v>
          </cell>
        </row>
        <row r="1019">
          <cell r="A1019">
            <v>37661</v>
          </cell>
          <cell r="B1019">
            <v>0</v>
          </cell>
          <cell r="C1019" t="str">
            <v>Муниципальное образование - "город Тулун"</v>
          </cell>
          <cell r="D1019">
            <v>0</v>
          </cell>
          <cell r="E1019" t="str">
            <v>г. Тулун, ул. Кутузова, д. 3</v>
          </cell>
          <cell r="F1019">
            <v>0</v>
          </cell>
          <cell r="G1019">
            <v>2023</v>
          </cell>
          <cell r="AK1019" t="str">
            <v>вкл. Протоколом</v>
          </cell>
        </row>
        <row r="1020">
          <cell r="A1020">
            <v>39375</v>
          </cell>
          <cell r="B1020">
            <v>0</v>
          </cell>
          <cell r="C1020" t="str">
            <v>АГО</v>
          </cell>
          <cell r="D1020">
            <v>0</v>
          </cell>
          <cell r="E1020" t="str">
            <v>г. Ангарск, кв. 92, д. 2</v>
          </cell>
          <cell r="F1020" t="str">
            <v>V</v>
          </cell>
          <cell r="G1020">
            <v>2024</v>
          </cell>
          <cell r="AK1020" t="str">
            <v>вкл. Протоколом</v>
          </cell>
        </row>
        <row r="1021">
          <cell r="A1021">
            <v>39376</v>
          </cell>
          <cell r="B1021">
            <v>0</v>
          </cell>
          <cell r="C1021" t="str">
            <v>АГО</v>
          </cell>
          <cell r="D1021">
            <v>0</v>
          </cell>
          <cell r="E1021" t="str">
            <v>г. Ангарск, кв. 92, д. 3</v>
          </cell>
          <cell r="F1021" t="str">
            <v>V</v>
          </cell>
          <cell r="G1021">
            <v>2024</v>
          </cell>
          <cell r="AK1021" t="str">
            <v>вкл. Протоколом</v>
          </cell>
        </row>
        <row r="1022">
          <cell r="A1022">
            <v>39377</v>
          </cell>
          <cell r="B1022">
            <v>0</v>
          </cell>
          <cell r="C1022" t="str">
            <v>АГО</v>
          </cell>
          <cell r="D1022">
            <v>0</v>
          </cell>
          <cell r="E1022" t="str">
            <v>г. Ангарск, кв. 92, д. 4</v>
          </cell>
          <cell r="F1022" t="str">
            <v>V</v>
          </cell>
          <cell r="G1022">
            <v>2024</v>
          </cell>
          <cell r="AK1022" t="str">
            <v>вкл. Протоколом</v>
          </cell>
        </row>
        <row r="1023">
          <cell r="A1023">
            <v>39449</v>
          </cell>
          <cell r="B1023">
            <v>0</v>
          </cell>
          <cell r="C1023" t="str">
            <v>АГО</v>
          </cell>
          <cell r="D1023">
            <v>0</v>
          </cell>
          <cell r="E1023" t="str">
            <v>г. Ангарск, кв. 94, д. 9</v>
          </cell>
          <cell r="F1023" t="str">
            <v>V</v>
          </cell>
          <cell r="G1023">
            <v>2024</v>
          </cell>
          <cell r="AK1023" t="str">
            <v>вкл. Протоколом</v>
          </cell>
        </row>
        <row r="1024">
          <cell r="A1024">
            <v>45289</v>
          </cell>
          <cell r="B1024">
            <v>0</v>
          </cell>
          <cell r="C1024" t="str">
            <v>АГО</v>
          </cell>
          <cell r="D1024">
            <v>0</v>
          </cell>
          <cell r="E1024" t="str">
            <v>г. Ангарск, кв. 94, д. 3а/3б</v>
          </cell>
          <cell r="F1024" t="str">
            <v>V</v>
          </cell>
          <cell r="G1024">
            <v>2024</v>
          </cell>
          <cell r="AK1024" t="str">
            <v>вкл. Протоколом</v>
          </cell>
        </row>
        <row r="1025">
          <cell r="A1025">
            <v>33874</v>
          </cell>
          <cell r="B1025">
            <v>0</v>
          </cell>
          <cell r="C1025" t="str">
            <v>город Иркутск</v>
          </cell>
          <cell r="D1025">
            <v>0</v>
          </cell>
          <cell r="E1025" t="str">
            <v>г. Иркутск, ул. Байкальская, д. 276</v>
          </cell>
          <cell r="F1025">
            <v>0</v>
          </cell>
          <cell r="G1025">
            <v>2023</v>
          </cell>
          <cell r="AK1025" t="str">
            <v>вкл. Протоколом</v>
          </cell>
        </row>
        <row r="1026">
          <cell r="A1026">
            <v>35283</v>
          </cell>
          <cell r="B1026">
            <v>0</v>
          </cell>
          <cell r="C1026" t="str">
            <v>город Иркутск</v>
          </cell>
          <cell r="D1026">
            <v>0</v>
          </cell>
          <cell r="E1026" t="str">
            <v>г. Иркутск, ул. Ленина, д. 7</v>
          </cell>
          <cell r="F1026">
            <v>0</v>
          </cell>
          <cell r="G1026">
            <v>2023</v>
          </cell>
          <cell r="AK1026" t="str">
            <v>вкл. Протоколом</v>
          </cell>
        </row>
        <row r="1027">
          <cell r="A1027">
            <v>33140</v>
          </cell>
          <cell r="B1027">
            <v>0</v>
          </cell>
          <cell r="C1027" t="str">
            <v>город Иркутск</v>
          </cell>
          <cell r="D1027">
            <v>0</v>
          </cell>
          <cell r="E1027" t="str">
            <v>г. Иркутск, пер. Гершевича, д. 1</v>
          </cell>
          <cell r="F1027">
            <v>0</v>
          </cell>
          <cell r="G1027">
            <v>2024</v>
          </cell>
          <cell r="AK1027" t="str">
            <v>вкл. Протоколом</v>
          </cell>
        </row>
        <row r="1028">
          <cell r="A1028">
            <v>32465</v>
          </cell>
          <cell r="B1028">
            <v>0</v>
          </cell>
          <cell r="C1028" t="str">
            <v>город Иркутск</v>
          </cell>
          <cell r="D1028">
            <v>0</v>
          </cell>
          <cell r="E1028" t="str">
            <v>г. Иркутск, б-р Рябикова, д. 53</v>
          </cell>
          <cell r="F1028">
            <v>0</v>
          </cell>
          <cell r="G1028">
            <v>2024</v>
          </cell>
          <cell r="AK1028" t="str">
            <v>вкл. Протоколом</v>
          </cell>
        </row>
        <row r="1029">
          <cell r="A1029">
            <v>33691</v>
          </cell>
          <cell r="B1029">
            <v>0</v>
          </cell>
          <cell r="C1029" t="str">
            <v>город Иркутск</v>
          </cell>
          <cell r="D1029">
            <v>0</v>
          </cell>
          <cell r="E1029" t="str">
            <v>г. Иркутск, ул. Багратиона, д. 54/4</v>
          </cell>
          <cell r="F1029">
            <v>0</v>
          </cell>
          <cell r="G1029">
            <v>2024</v>
          </cell>
          <cell r="AK1029" t="str">
            <v>вкл. Протоколом</v>
          </cell>
        </row>
        <row r="1030">
          <cell r="A1030">
            <v>33408</v>
          </cell>
          <cell r="B1030">
            <v>0</v>
          </cell>
          <cell r="C1030" t="str">
            <v>город Иркутск</v>
          </cell>
          <cell r="D1030">
            <v>0</v>
          </cell>
          <cell r="E1030" t="str">
            <v>г. Иркутск, ул. 4-я Железнодорожная, д. 155</v>
          </cell>
          <cell r="F1030">
            <v>0</v>
          </cell>
          <cell r="G1030">
            <v>2024</v>
          </cell>
          <cell r="AK1030" t="str">
            <v>вкл. Протоколом</v>
          </cell>
        </row>
        <row r="1031">
          <cell r="A1031">
            <v>32932</v>
          </cell>
          <cell r="B1031">
            <v>0</v>
          </cell>
          <cell r="C1031" t="str">
            <v>город Иркутск</v>
          </cell>
          <cell r="D1031">
            <v>0</v>
          </cell>
          <cell r="E1031" t="str">
            <v>г. Иркутск, мкр. Университетский, д. 70</v>
          </cell>
          <cell r="F1031">
            <v>0</v>
          </cell>
          <cell r="G1031">
            <v>2023</v>
          </cell>
          <cell r="AK1031" t="str">
            <v>вкл. Протоколом</v>
          </cell>
        </row>
        <row r="1032">
          <cell r="A1032">
            <v>38348</v>
          </cell>
          <cell r="B1032">
            <v>0</v>
          </cell>
          <cell r="C1032" t="str">
            <v>Муниципальное образование город Усолье-Сибирское</v>
          </cell>
          <cell r="D1032">
            <v>0</v>
          </cell>
          <cell r="E1032" t="str">
            <v>г. Усолье-Сибирское, ул. Суворова, д. 1А</v>
          </cell>
          <cell r="F1032" t="str">
            <v>V</v>
          </cell>
          <cell r="G1032">
            <v>2024</v>
          </cell>
          <cell r="AK1032" t="str">
            <v>вкл. Протоколом</v>
          </cell>
        </row>
        <row r="1033">
          <cell r="A1033">
            <v>38393</v>
          </cell>
          <cell r="B1033">
            <v>0</v>
          </cell>
          <cell r="C1033" t="str">
            <v>Муниципальное образование город Усолье-Сибирское</v>
          </cell>
          <cell r="D1033">
            <v>0</v>
          </cell>
          <cell r="E1033" t="str">
            <v>г. Усолье-Сибирское, ул. Толбухина, д. 32</v>
          </cell>
          <cell r="F1033" t="str">
            <v>V</v>
          </cell>
          <cell r="G1033">
            <v>2024</v>
          </cell>
          <cell r="AK1033" t="str">
            <v>вкл. Протоколом</v>
          </cell>
        </row>
        <row r="1034">
          <cell r="A1034">
            <v>38598</v>
          </cell>
          <cell r="B1034">
            <v>0</v>
          </cell>
          <cell r="C1034" t="str">
            <v>Муниципальное образование город Усть-Илимск</v>
          </cell>
          <cell r="D1034">
            <v>0</v>
          </cell>
          <cell r="E1034" t="str">
            <v>г. Усть-Илимск, ул. Георгия Димитрова, д. 30</v>
          </cell>
          <cell r="F1034">
            <v>0</v>
          </cell>
          <cell r="G1034">
            <v>2023</v>
          </cell>
          <cell r="AK1034" t="str">
            <v>вкл. Протоколом</v>
          </cell>
        </row>
        <row r="1035">
          <cell r="A1035">
            <v>39200</v>
          </cell>
          <cell r="B1035">
            <v>0</v>
          </cell>
          <cell r="C1035" t="str">
            <v>Муниципальное образование "город Черемхово"</v>
          </cell>
          <cell r="D1035">
            <v>0</v>
          </cell>
          <cell r="E1035" t="str">
            <v>г. Черемхово, ул. Орджоникидзе, д. 1</v>
          </cell>
          <cell r="F1035">
            <v>0</v>
          </cell>
          <cell r="G1035">
            <v>2023</v>
          </cell>
          <cell r="AK1035" t="str">
            <v>вкл. Протоколом</v>
          </cell>
        </row>
        <row r="1036">
          <cell r="A1036">
            <v>38789</v>
          </cell>
          <cell r="B1036">
            <v>0</v>
          </cell>
          <cell r="C1036" t="str">
            <v>Муниципальное образование город Усть-Илимск</v>
          </cell>
          <cell r="D1036">
            <v>0</v>
          </cell>
          <cell r="E1036" t="str">
            <v>г. Усть-Илимск, пр-кт Мира, д. 30</v>
          </cell>
          <cell r="F1036">
            <v>0</v>
          </cell>
          <cell r="G1036">
            <v>2023</v>
          </cell>
          <cell r="AK1036" t="str">
            <v>вкл. Протоколом</v>
          </cell>
        </row>
        <row r="1037">
          <cell r="A1037">
            <v>31179</v>
          </cell>
          <cell r="B1037">
            <v>0</v>
          </cell>
          <cell r="C1037" t="str">
            <v>Муниципальное образование города Братска</v>
          </cell>
          <cell r="D1037">
            <v>0</v>
          </cell>
          <cell r="E1037" t="str">
            <v>г. Братск,  Центральный, ул. Кирова, д. 10</v>
          </cell>
          <cell r="F1037">
            <v>0</v>
          </cell>
          <cell r="G1037">
            <v>2024</v>
          </cell>
          <cell r="AK1037" t="str">
            <v>вкл. Протоколом</v>
          </cell>
        </row>
        <row r="1038">
          <cell r="A1038">
            <v>33977</v>
          </cell>
          <cell r="B1038">
            <v>0</v>
          </cell>
          <cell r="C1038" t="str">
            <v>город Иркутск</v>
          </cell>
          <cell r="D1038">
            <v>0</v>
          </cell>
          <cell r="E1038" t="str">
            <v>г. Иркутск, ул. Баррикад, д. 95</v>
          </cell>
          <cell r="F1038">
            <v>0</v>
          </cell>
          <cell r="G1038">
            <v>2024</v>
          </cell>
          <cell r="AK1038">
            <v>45041</v>
          </cell>
        </row>
        <row r="1039">
          <cell r="A1039">
            <v>33984</v>
          </cell>
          <cell r="B1039">
            <v>0</v>
          </cell>
          <cell r="C1039" t="str">
            <v>город Иркутск</v>
          </cell>
          <cell r="D1039">
            <v>0</v>
          </cell>
          <cell r="E1039" t="str">
            <v>г. Иркутск, ул. Баррикад, д. 141</v>
          </cell>
          <cell r="F1039">
            <v>0</v>
          </cell>
          <cell r="G1039">
            <v>2024</v>
          </cell>
          <cell r="AK1039" t="str">
            <v>вкл. Протоколом</v>
          </cell>
        </row>
        <row r="1040">
          <cell r="A1040">
            <v>35520</v>
          </cell>
          <cell r="B1040">
            <v>0</v>
          </cell>
          <cell r="C1040" t="str">
            <v>город Иркутск</v>
          </cell>
          <cell r="D1040">
            <v>0</v>
          </cell>
          <cell r="E1040" t="str">
            <v>г. Иркутск, ул. Лыткина, д. 73/2</v>
          </cell>
          <cell r="F1040">
            <v>0</v>
          </cell>
          <cell r="G1040">
            <v>2024</v>
          </cell>
          <cell r="AK1040" t="str">
            <v>вкл. Протоколом</v>
          </cell>
        </row>
        <row r="1041">
          <cell r="A1041">
            <v>37233</v>
          </cell>
          <cell r="B1041">
            <v>0</v>
          </cell>
          <cell r="C1041" t="str">
            <v>город Иркутск</v>
          </cell>
          <cell r="D1041">
            <v>0</v>
          </cell>
          <cell r="E1041" t="str">
            <v>г. Иркутск, ул. Ярослава Гашека, д. 7</v>
          </cell>
          <cell r="F1041">
            <v>0</v>
          </cell>
          <cell r="G1041">
            <v>2024</v>
          </cell>
          <cell r="AK1041">
            <v>45001</v>
          </cell>
        </row>
        <row r="1042">
          <cell r="A1042">
            <v>44442</v>
          </cell>
          <cell r="B1042">
            <v>0</v>
          </cell>
          <cell r="C1042" t="str">
            <v>Усть-Кутский муниципальный район</v>
          </cell>
          <cell r="D1042">
            <v>0</v>
          </cell>
          <cell r="E1042" t="str">
            <v xml:space="preserve">г. Усть-Кут, ул. Пролетарская, 7 </v>
          </cell>
          <cell r="F1042">
            <v>0</v>
          </cell>
          <cell r="G1042">
            <v>2024</v>
          </cell>
          <cell r="AK1042" t="str">
            <v>вкл. Протоколом</v>
          </cell>
        </row>
        <row r="1043">
          <cell r="A1043">
            <v>34558</v>
          </cell>
          <cell r="B1043">
            <v>0</v>
          </cell>
          <cell r="C1043" t="str">
            <v>город Иркутск</v>
          </cell>
          <cell r="D1043">
            <v>0</v>
          </cell>
          <cell r="E1043" t="str">
            <v>г. Иркутск, ул. Депутатская, д. 14</v>
          </cell>
          <cell r="F1043">
            <v>0</v>
          </cell>
          <cell r="G1043">
            <v>2024</v>
          </cell>
          <cell r="AK1043" t="str">
            <v>вкл. Протоколом</v>
          </cell>
        </row>
        <row r="1044">
          <cell r="A1044">
            <v>33767</v>
          </cell>
          <cell r="B1044">
            <v>0</v>
          </cell>
          <cell r="C1044" t="str">
            <v>город Иркутск</v>
          </cell>
          <cell r="D1044">
            <v>0</v>
          </cell>
          <cell r="E1044" t="str">
            <v>г. Иркутск, ул. Байкальская, д. 180</v>
          </cell>
          <cell r="F1044">
            <v>0</v>
          </cell>
          <cell r="G1044">
            <v>2023</v>
          </cell>
          <cell r="AK1044" t="str">
            <v>вкл. Протоколом</v>
          </cell>
        </row>
        <row r="1045">
          <cell r="A1045">
            <v>36220</v>
          </cell>
          <cell r="B1045">
            <v>0</v>
          </cell>
          <cell r="C1045" t="str">
            <v>город Иркутск</v>
          </cell>
          <cell r="D1045">
            <v>0</v>
          </cell>
          <cell r="E1045" t="str">
            <v>г. Иркутск, ул. Рабочего Штаба, д. 8</v>
          </cell>
          <cell r="F1045">
            <v>0</v>
          </cell>
          <cell r="G1045">
            <v>2023</v>
          </cell>
          <cell r="AK1045" t="str">
            <v>вкл. Протоколом</v>
          </cell>
        </row>
        <row r="1046">
          <cell r="A1046">
            <v>31422</v>
          </cell>
          <cell r="B1046">
            <v>0</v>
          </cell>
          <cell r="C1046" t="str">
            <v>Муниципальное образование города Братска</v>
          </cell>
          <cell r="D1046">
            <v>0</v>
          </cell>
          <cell r="E1046" t="str">
            <v>г. Братск, Центральный, ул. Мира, д. 1/27</v>
          </cell>
          <cell r="F1046">
            <v>0</v>
          </cell>
          <cell r="G1046">
            <v>2024</v>
          </cell>
          <cell r="AK1046" t="str">
            <v>вкл. Протоколом</v>
          </cell>
        </row>
        <row r="1047">
          <cell r="A1047">
            <v>45284</v>
          </cell>
          <cell r="B1047">
            <v>0</v>
          </cell>
          <cell r="C1047" t="str">
            <v>Усть-Кутский муниципальный район</v>
          </cell>
          <cell r="D1047">
            <v>0</v>
          </cell>
          <cell r="E1047" t="str">
            <v>г. Усть-Кут, ул. Горького, д. 36/22</v>
          </cell>
          <cell r="F1047">
            <v>0</v>
          </cell>
          <cell r="G1047">
            <v>2024</v>
          </cell>
          <cell r="AK1047" t="str">
            <v>вкл. Протоколом</v>
          </cell>
        </row>
        <row r="1048">
          <cell r="A1048">
            <v>40549</v>
          </cell>
          <cell r="B1048">
            <v>0</v>
          </cell>
          <cell r="C1048" t="str">
            <v>АГО</v>
          </cell>
          <cell r="D1048">
            <v>0</v>
          </cell>
          <cell r="E1048" t="str">
            <v>г. Ангарск, кв. 58, д. 2</v>
          </cell>
          <cell r="F1048">
            <v>0</v>
          </cell>
          <cell r="G1048">
            <v>2024</v>
          </cell>
          <cell r="AK1048" t="str">
            <v>вкл. Протоколом</v>
          </cell>
        </row>
        <row r="1049">
          <cell r="A1049">
            <v>40164</v>
          </cell>
          <cell r="B1049">
            <v>0</v>
          </cell>
          <cell r="C1049" t="str">
            <v>АГО</v>
          </cell>
          <cell r="D1049">
            <v>0</v>
          </cell>
          <cell r="E1049" t="str">
            <v>г. Ангарск, кв. 22, д. 34</v>
          </cell>
          <cell r="F1049">
            <v>0</v>
          </cell>
          <cell r="G1049">
            <v>2024</v>
          </cell>
          <cell r="AK1049" t="str">
            <v>вкл. Протоколом</v>
          </cell>
        </row>
        <row r="1050">
          <cell r="A1050">
            <v>35402</v>
          </cell>
          <cell r="B1050">
            <v>0</v>
          </cell>
          <cell r="C1050" t="str">
            <v>город Иркутск</v>
          </cell>
          <cell r="D1050">
            <v>0</v>
          </cell>
          <cell r="E1050" t="str">
            <v>г. Иркутск, ул. Лермонтова, д. 289</v>
          </cell>
          <cell r="F1050">
            <v>0</v>
          </cell>
          <cell r="G1050">
            <v>2024</v>
          </cell>
          <cell r="AK1050" t="str">
            <v>вкл. Протоколом</v>
          </cell>
        </row>
        <row r="1051">
          <cell r="A1051">
            <v>39599</v>
          </cell>
          <cell r="B1051">
            <v>0</v>
          </cell>
          <cell r="C1051" t="str">
            <v>АГО</v>
          </cell>
          <cell r="D1051">
            <v>0</v>
          </cell>
          <cell r="E1051" t="str">
            <v>г. Ангарск, мкр. 11, д. 18</v>
          </cell>
          <cell r="F1051">
            <v>0</v>
          </cell>
          <cell r="G1051">
            <v>2024</v>
          </cell>
          <cell r="AK1051" t="str">
            <v>вкл. Протоколом</v>
          </cell>
        </row>
        <row r="1052">
          <cell r="A1052">
            <v>40805</v>
          </cell>
          <cell r="B1052">
            <v>0</v>
          </cell>
          <cell r="C1052" t="str">
            <v>АГО</v>
          </cell>
          <cell r="D1052">
            <v>0</v>
          </cell>
          <cell r="E1052" t="str">
            <v>г. Ангарск, кв. 82, д. 10</v>
          </cell>
          <cell r="F1052">
            <v>0</v>
          </cell>
          <cell r="G1052">
            <v>2024</v>
          </cell>
          <cell r="AK1052" t="str">
            <v>вкл. Протоколом</v>
          </cell>
        </row>
        <row r="1053">
          <cell r="A1053">
            <v>40913</v>
          </cell>
          <cell r="B1053">
            <v>0</v>
          </cell>
          <cell r="C1053" t="str">
            <v>АГО</v>
          </cell>
          <cell r="D1053">
            <v>0</v>
          </cell>
          <cell r="E1053" t="str">
            <v>г. Ангарск, кв. 89, д. 1</v>
          </cell>
          <cell r="F1053">
            <v>0</v>
          </cell>
          <cell r="G1053">
            <v>2024</v>
          </cell>
          <cell r="AK1053" t="str">
            <v>вкл. Протоколом</v>
          </cell>
        </row>
        <row r="1054">
          <cell r="A1054">
            <v>40915</v>
          </cell>
          <cell r="B1054">
            <v>0</v>
          </cell>
          <cell r="C1054" t="str">
            <v>АГО</v>
          </cell>
          <cell r="D1054">
            <v>0</v>
          </cell>
          <cell r="E1054" t="str">
            <v>г. Ангарск, кв. 89, д. 3</v>
          </cell>
          <cell r="F1054">
            <v>0</v>
          </cell>
          <cell r="G1054">
            <v>2024</v>
          </cell>
          <cell r="AK1054" t="str">
            <v>вкл. Протоколом</v>
          </cell>
        </row>
        <row r="1055">
          <cell r="A1055">
            <v>40920</v>
          </cell>
          <cell r="B1055">
            <v>0</v>
          </cell>
          <cell r="C1055" t="str">
            <v>АГО</v>
          </cell>
          <cell r="D1055">
            <v>0</v>
          </cell>
          <cell r="E1055" t="str">
            <v>г. Ангарск, кв. 89, д. 10</v>
          </cell>
          <cell r="F1055">
            <v>0</v>
          </cell>
          <cell r="G1055">
            <v>2024</v>
          </cell>
          <cell r="AK1055" t="str">
            <v>вкл. Протоколом</v>
          </cell>
        </row>
        <row r="1056">
          <cell r="A1056">
            <v>40733</v>
          </cell>
          <cell r="B1056">
            <v>0</v>
          </cell>
          <cell r="C1056" t="str">
            <v>АГО</v>
          </cell>
          <cell r="D1056">
            <v>0</v>
          </cell>
          <cell r="E1056" t="str">
            <v>г. Ангарск, кв. 76, д. 4</v>
          </cell>
          <cell r="F1056">
            <v>0</v>
          </cell>
          <cell r="G1056">
            <v>2024</v>
          </cell>
          <cell r="AK1056" t="str">
            <v>вкл. Протоколом</v>
          </cell>
        </row>
        <row r="1057">
          <cell r="A1057">
            <v>40725</v>
          </cell>
          <cell r="B1057">
            <v>0</v>
          </cell>
          <cell r="C1057" t="str">
            <v>АГО</v>
          </cell>
          <cell r="D1057">
            <v>0</v>
          </cell>
          <cell r="E1057" t="str">
            <v>г. Ангарск, кв. 75, д. 17</v>
          </cell>
          <cell r="F1057">
            <v>0</v>
          </cell>
          <cell r="G1057">
            <v>2024</v>
          </cell>
          <cell r="AK1057" t="str">
            <v>вкл. Протоколом</v>
          </cell>
        </row>
        <row r="1058">
          <cell r="A1058">
            <v>40712</v>
          </cell>
          <cell r="B1058">
            <v>0</v>
          </cell>
          <cell r="C1058" t="str">
            <v>АГО</v>
          </cell>
          <cell r="D1058">
            <v>0</v>
          </cell>
          <cell r="E1058" t="str">
            <v>г. Ангарск, кв. 75, д. 3</v>
          </cell>
          <cell r="F1058">
            <v>0</v>
          </cell>
          <cell r="G1058">
            <v>2024</v>
          </cell>
          <cell r="AK1058" t="str">
            <v>вкл. Протоколом</v>
          </cell>
        </row>
        <row r="1059">
          <cell r="A1059">
            <v>40693</v>
          </cell>
          <cell r="B1059">
            <v>0</v>
          </cell>
          <cell r="C1059" t="str">
            <v>АГО</v>
          </cell>
          <cell r="D1059">
            <v>0</v>
          </cell>
          <cell r="E1059" t="str">
            <v>г. Ангарск, кв. 73, д. 8</v>
          </cell>
          <cell r="F1059">
            <v>0</v>
          </cell>
          <cell r="G1059">
            <v>2024</v>
          </cell>
          <cell r="AK1059" t="str">
            <v>вкл. Протоколом</v>
          </cell>
        </row>
        <row r="1060">
          <cell r="A1060">
            <v>40427</v>
          </cell>
          <cell r="B1060">
            <v>0</v>
          </cell>
          <cell r="C1060" t="str">
            <v>АГО</v>
          </cell>
          <cell r="D1060">
            <v>0</v>
          </cell>
          <cell r="E1060" t="str">
            <v>г. Ангарск, кв. 106, д. 6</v>
          </cell>
          <cell r="F1060">
            <v>0</v>
          </cell>
          <cell r="G1060">
            <v>2024</v>
          </cell>
          <cell r="AK1060" t="str">
            <v>вкл. Протоколом</v>
          </cell>
        </row>
        <row r="1061">
          <cell r="A1061">
            <v>40471</v>
          </cell>
          <cell r="B1061">
            <v>0</v>
          </cell>
          <cell r="C1061" t="str">
            <v>АГО</v>
          </cell>
          <cell r="D1061">
            <v>0</v>
          </cell>
          <cell r="E1061" t="str">
            <v>г. Ангарск, кв. 106, д. 8</v>
          </cell>
          <cell r="F1061">
            <v>0</v>
          </cell>
          <cell r="G1061">
            <v>2024</v>
          </cell>
          <cell r="AK1061" t="str">
            <v>вкл. Протоколом</v>
          </cell>
        </row>
        <row r="1062">
          <cell r="A1062">
            <v>39996</v>
          </cell>
          <cell r="B1062">
            <v>0</v>
          </cell>
          <cell r="C1062" t="str">
            <v>АГО</v>
          </cell>
          <cell r="D1062">
            <v>0</v>
          </cell>
          <cell r="E1062" t="str">
            <v>г. Ангарск, мкр. Цементный, ул. Клубная, д. 3</v>
          </cell>
          <cell r="F1062">
            <v>0</v>
          </cell>
          <cell r="G1062">
            <v>2024</v>
          </cell>
          <cell r="AK1062" t="str">
            <v>вкл. Протоколом</v>
          </cell>
        </row>
        <row r="1063">
          <cell r="A1063">
            <v>40709</v>
          </cell>
          <cell r="B1063">
            <v>0</v>
          </cell>
          <cell r="C1063" t="str">
            <v>АГО</v>
          </cell>
          <cell r="D1063">
            <v>0</v>
          </cell>
          <cell r="E1063" t="str">
            <v>г. Ангарск, кв. 74, д. 12</v>
          </cell>
          <cell r="F1063">
            <v>0</v>
          </cell>
          <cell r="G1063">
            <v>2024</v>
          </cell>
          <cell r="AK1063" t="str">
            <v>вкл. Протоколом</v>
          </cell>
        </row>
        <row r="1064">
          <cell r="A1064">
            <v>40668</v>
          </cell>
          <cell r="B1064">
            <v>0</v>
          </cell>
          <cell r="C1064" t="str">
            <v>АГО</v>
          </cell>
          <cell r="D1064">
            <v>0</v>
          </cell>
          <cell r="E1064" t="str">
            <v>г. Ангарск, кв. 72, д. 1</v>
          </cell>
          <cell r="F1064">
            <v>0</v>
          </cell>
          <cell r="G1064">
            <v>2024</v>
          </cell>
          <cell r="AK1064" t="str">
            <v>вкл. Протоколом</v>
          </cell>
        </row>
        <row r="1065">
          <cell r="A1065">
            <v>40926</v>
          </cell>
          <cell r="B1065">
            <v>0</v>
          </cell>
          <cell r="C1065" t="str">
            <v>АГО</v>
          </cell>
          <cell r="D1065">
            <v>0</v>
          </cell>
          <cell r="E1065" t="str">
            <v>г. Ангарск, кв. 89, д. 18</v>
          </cell>
          <cell r="F1065">
            <v>0</v>
          </cell>
          <cell r="G1065">
            <v>2024</v>
          </cell>
          <cell r="AK1065" t="str">
            <v>вкл. Протоколом</v>
          </cell>
        </row>
        <row r="1066">
          <cell r="A1066">
            <v>40925</v>
          </cell>
          <cell r="B1066">
            <v>0</v>
          </cell>
          <cell r="C1066" t="str">
            <v>АГО</v>
          </cell>
          <cell r="D1066">
            <v>0</v>
          </cell>
          <cell r="E1066" t="str">
            <v>г. Ангарск, кв. 89, д. 16</v>
          </cell>
          <cell r="F1066">
            <v>0</v>
          </cell>
          <cell r="G1066">
            <v>2024</v>
          </cell>
          <cell r="AK1066" t="str">
            <v>вкл. Протоколом</v>
          </cell>
        </row>
        <row r="1067">
          <cell r="A1067">
            <v>40919</v>
          </cell>
          <cell r="B1067">
            <v>0</v>
          </cell>
          <cell r="C1067" t="str">
            <v>АГО</v>
          </cell>
          <cell r="D1067">
            <v>0</v>
          </cell>
          <cell r="E1067" t="str">
            <v>г. Ангарск, кв. 89, д. 9</v>
          </cell>
          <cell r="F1067">
            <v>0</v>
          </cell>
          <cell r="G1067">
            <v>2024</v>
          </cell>
          <cell r="AK1067" t="str">
            <v>вкл. Протоколом</v>
          </cell>
        </row>
        <row r="1068">
          <cell r="A1068">
            <v>40918</v>
          </cell>
          <cell r="B1068">
            <v>0</v>
          </cell>
          <cell r="C1068" t="str">
            <v>АГО</v>
          </cell>
          <cell r="D1068">
            <v>0</v>
          </cell>
          <cell r="E1068" t="str">
            <v>г. Ангарск, кв. 89, д. 7</v>
          </cell>
          <cell r="F1068">
            <v>0</v>
          </cell>
          <cell r="G1068">
            <v>2024</v>
          </cell>
          <cell r="AK1068" t="str">
            <v>вкл. Протоколом</v>
          </cell>
        </row>
        <row r="1069">
          <cell r="A1069">
            <v>40917</v>
          </cell>
          <cell r="B1069">
            <v>0</v>
          </cell>
          <cell r="C1069" t="str">
            <v>АГО</v>
          </cell>
          <cell r="D1069">
            <v>0</v>
          </cell>
          <cell r="E1069" t="str">
            <v>г. Ангарск, кв. 89, д. 6</v>
          </cell>
          <cell r="F1069">
            <v>0</v>
          </cell>
          <cell r="G1069">
            <v>2024</v>
          </cell>
          <cell r="AK1069" t="str">
            <v>вкл. Протоколом</v>
          </cell>
        </row>
        <row r="1070">
          <cell r="A1070">
            <v>40900</v>
          </cell>
          <cell r="B1070">
            <v>0</v>
          </cell>
          <cell r="C1070" t="str">
            <v>АГО</v>
          </cell>
          <cell r="D1070">
            <v>0</v>
          </cell>
          <cell r="E1070" t="str">
            <v>г. Ангарск, кв. 88, д. 14</v>
          </cell>
          <cell r="F1070">
            <v>0</v>
          </cell>
          <cell r="G1070">
            <v>2024</v>
          </cell>
          <cell r="AK1070" t="str">
            <v>вкл. Протоколом</v>
          </cell>
        </row>
        <row r="1071">
          <cell r="A1071">
            <v>39386</v>
          </cell>
          <cell r="B1071">
            <v>0</v>
          </cell>
          <cell r="C1071" t="str">
            <v>АГО</v>
          </cell>
          <cell r="D1071">
            <v>0</v>
          </cell>
          <cell r="E1071" t="str">
            <v>г. Ангарск, кв. 92, д. 17</v>
          </cell>
          <cell r="F1071">
            <v>0</v>
          </cell>
          <cell r="G1071">
            <v>2024</v>
          </cell>
          <cell r="AK1071" t="str">
            <v>вкл. Протоколом</v>
          </cell>
        </row>
        <row r="1072">
          <cell r="A1072">
            <v>35053</v>
          </cell>
          <cell r="B1072">
            <v>0</v>
          </cell>
          <cell r="C1072" t="str">
            <v>город Иркутск</v>
          </cell>
          <cell r="D1072">
            <v>0</v>
          </cell>
          <cell r="E1072" t="str">
            <v>г. Иркутск, ул. Коммунистическая, д. 67</v>
          </cell>
          <cell r="F1072">
            <v>0</v>
          </cell>
          <cell r="G1072">
            <v>2024</v>
          </cell>
          <cell r="AK1072" t="str">
            <v>вкл. Протоколом</v>
          </cell>
        </row>
        <row r="1073">
          <cell r="A1073">
            <v>40785</v>
          </cell>
          <cell r="B1073">
            <v>0</v>
          </cell>
          <cell r="C1073" t="str">
            <v>АГО</v>
          </cell>
          <cell r="D1073">
            <v>0</v>
          </cell>
          <cell r="E1073" t="str">
            <v>г. Ангарск, кв. 81, д. 1</v>
          </cell>
          <cell r="F1073">
            <v>0</v>
          </cell>
          <cell r="G1073">
            <v>2024</v>
          </cell>
          <cell r="AK1073" t="str">
            <v>вкл. Протоколом</v>
          </cell>
        </row>
        <row r="1074">
          <cell r="A1074">
            <v>39382</v>
          </cell>
          <cell r="B1074">
            <v>0</v>
          </cell>
          <cell r="C1074" t="str">
            <v>АГО</v>
          </cell>
          <cell r="D1074">
            <v>0</v>
          </cell>
          <cell r="E1074" t="str">
            <v>г. Ангарск, кв. 92, д. 12</v>
          </cell>
          <cell r="F1074">
            <v>0</v>
          </cell>
          <cell r="G1074">
            <v>2024</v>
          </cell>
          <cell r="AK1074" t="str">
            <v>вкл. Протоколом</v>
          </cell>
        </row>
        <row r="1075">
          <cell r="A1075">
            <v>40865</v>
          </cell>
          <cell r="B1075">
            <v>0</v>
          </cell>
          <cell r="C1075" t="str">
            <v>АГО</v>
          </cell>
          <cell r="D1075">
            <v>0</v>
          </cell>
          <cell r="E1075" t="str">
            <v>г. Ангарск, кв. 85, д. 23</v>
          </cell>
          <cell r="F1075">
            <v>0</v>
          </cell>
          <cell r="G1075">
            <v>2024</v>
          </cell>
          <cell r="AK1075" t="str">
            <v>вкл. Протоколом</v>
          </cell>
        </row>
        <row r="1076">
          <cell r="A1076">
            <v>40944</v>
          </cell>
          <cell r="B1076">
            <v>0</v>
          </cell>
          <cell r="C1076" t="str">
            <v>АГО</v>
          </cell>
          <cell r="D1076">
            <v>0</v>
          </cell>
          <cell r="E1076" t="str">
            <v>г. Ангарск, кв. 91, д. 13</v>
          </cell>
          <cell r="F1076">
            <v>0</v>
          </cell>
          <cell r="G1076">
            <v>2024</v>
          </cell>
          <cell r="AK1076" t="str">
            <v>вкл. Протоколом</v>
          </cell>
        </row>
        <row r="1077">
          <cell r="A1077">
            <v>40852</v>
          </cell>
          <cell r="B1077">
            <v>0</v>
          </cell>
          <cell r="C1077" t="str">
            <v>АГО</v>
          </cell>
          <cell r="D1077">
            <v>0</v>
          </cell>
          <cell r="E1077" t="str">
            <v>г. Ангарск, кв. 85, д. 9а</v>
          </cell>
          <cell r="F1077">
            <v>0</v>
          </cell>
          <cell r="G1077">
            <v>2024</v>
          </cell>
          <cell r="AK1077" t="str">
            <v>вкл. Протоколом</v>
          </cell>
        </row>
        <row r="1078">
          <cell r="A1078">
            <v>40892</v>
          </cell>
          <cell r="B1078">
            <v>0</v>
          </cell>
          <cell r="C1078" t="str">
            <v>АГО</v>
          </cell>
          <cell r="D1078">
            <v>0</v>
          </cell>
          <cell r="E1078" t="str">
            <v>г. Ангарск, кв. 88, д. 2</v>
          </cell>
          <cell r="F1078">
            <v>0</v>
          </cell>
          <cell r="G1078">
            <v>2024</v>
          </cell>
          <cell r="AK1078">
            <v>0</v>
          </cell>
        </row>
        <row r="1079">
          <cell r="A1079">
            <v>40893</v>
          </cell>
          <cell r="B1079">
            <v>0</v>
          </cell>
          <cell r="C1079" t="str">
            <v>АГО</v>
          </cell>
          <cell r="D1079">
            <v>0</v>
          </cell>
          <cell r="E1079" t="str">
            <v>г. Ангарск, кв. 88, д. 6</v>
          </cell>
          <cell r="F1079">
            <v>0</v>
          </cell>
          <cell r="G1079">
            <v>2024</v>
          </cell>
          <cell r="AK1079">
            <v>0</v>
          </cell>
        </row>
        <row r="1080">
          <cell r="A1080">
            <v>40882</v>
          </cell>
          <cell r="B1080">
            <v>0</v>
          </cell>
          <cell r="C1080" t="str">
            <v>АГО</v>
          </cell>
          <cell r="D1080">
            <v>0</v>
          </cell>
          <cell r="E1080" t="str">
            <v>г. Ангарск, кв. 86, д. 9</v>
          </cell>
          <cell r="F1080">
            <v>0</v>
          </cell>
          <cell r="G1080">
            <v>2024</v>
          </cell>
          <cell r="AK1080">
            <v>0</v>
          </cell>
        </row>
        <row r="1081">
          <cell r="A1081">
            <v>39259</v>
          </cell>
          <cell r="B1081">
            <v>0</v>
          </cell>
          <cell r="C1081" t="str">
            <v>Муниципальное образование "город Черемхово"</v>
          </cell>
          <cell r="D1081">
            <v>0</v>
          </cell>
          <cell r="E1081" t="str">
            <v>г. Черемхово, ул. Свердлова, д. 36</v>
          </cell>
          <cell r="F1081">
            <v>0</v>
          </cell>
          <cell r="G1081">
            <v>2024</v>
          </cell>
          <cell r="AK1081">
            <v>0</v>
          </cell>
        </row>
        <row r="1082">
          <cell r="A1082">
            <v>36890</v>
          </cell>
          <cell r="B1082">
            <v>0</v>
          </cell>
          <cell r="C1082" t="str">
            <v>город Иркутск</v>
          </cell>
          <cell r="D1082">
            <v>0</v>
          </cell>
          <cell r="E1082" t="str">
            <v>г. Иркутск, ул. Трудовая, д. 117</v>
          </cell>
          <cell r="F1082">
            <v>0</v>
          </cell>
          <cell r="G1082">
            <v>2024</v>
          </cell>
          <cell r="AK1082">
            <v>0</v>
          </cell>
        </row>
        <row r="1083">
          <cell r="A1083">
            <v>37503</v>
          </cell>
          <cell r="B1083">
            <v>0</v>
          </cell>
          <cell r="C1083" t="str">
            <v>Муниципальное образование "город Свирск"</v>
          </cell>
          <cell r="D1083">
            <v>0</v>
          </cell>
          <cell r="E1083" t="str">
            <v>г. Свирск, мкр. Березовый, ул. Серегина, д. 16</v>
          </cell>
          <cell r="F1083" t="str">
            <v>V</v>
          </cell>
          <cell r="G1083">
            <v>2024</v>
          </cell>
          <cell r="AK1083">
            <v>0</v>
          </cell>
        </row>
        <row r="1084">
          <cell r="A1084">
            <v>39484</v>
          </cell>
          <cell r="B1084">
            <v>0</v>
          </cell>
          <cell r="C1084" t="str">
            <v>АГО</v>
          </cell>
          <cell r="D1084">
            <v>0</v>
          </cell>
          <cell r="E1084" t="str">
            <v>г. Ангарск, кв. 95, д. 4</v>
          </cell>
          <cell r="F1084">
            <v>0</v>
          </cell>
          <cell r="G1084">
            <v>2024</v>
          </cell>
          <cell r="AK1084">
            <v>0</v>
          </cell>
        </row>
        <row r="1085">
          <cell r="A1085">
            <v>40699</v>
          </cell>
          <cell r="B1085">
            <v>0</v>
          </cell>
          <cell r="C1085" t="str">
            <v>АГО</v>
          </cell>
          <cell r="D1085">
            <v>0</v>
          </cell>
          <cell r="E1085" t="str">
            <v>г. Ангарск, кв. 74, д. 4а</v>
          </cell>
          <cell r="F1085">
            <v>0</v>
          </cell>
          <cell r="G1085">
            <v>2024</v>
          </cell>
          <cell r="AK1085">
            <v>0</v>
          </cell>
        </row>
        <row r="1086">
          <cell r="A1086">
            <v>40791</v>
          </cell>
          <cell r="B1086">
            <v>0</v>
          </cell>
          <cell r="C1086" t="str">
            <v>АГО</v>
          </cell>
          <cell r="D1086">
            <v>0</v>
          </cell>
          <cell r="E1086" t="str">
            <v>г. Ангарск, кв. 81, д. 11</v>
          </cell>
          <cell r="F1086">
            <v>0</v>
          </cell>
          <cell r="G1086">
            <v>2024</v>
          </cell>
          <cell r="AK1086">
            <v>0</v>
          </cell>
        </row>
        <row r="1087">
          <cell r="A1087">
            <v>40792</v>
          </cell>
          <cell r="B1087">
            <v>0</v>
          </cell>
          <cell r="C1087" t="str">
            <v>АГО</v>
          </cell>
          <cell r="D1087">
            <v>0</v>
          </cell>
          <cell r="E1087" t="str">
            <v>г. Ангарск, кв. 81, д. 12</v>
          </cell>
          <cell r="F1087">
            <v>0</v>
          </cell>
          <cell r="G1087">
            <v>2024</v>
          </cell>
          <cell r="AK1087">
            <v>0</v>
          </cell>
        </row>
        <row r="1088">
          <cell r="A1088">
            <v>40794</v>
          </cell>
          <cell r="B1088">
            <v>0</v>
          </cell>
          <cell r="C1088" t="str">
            <v>АГО</v>
          </cell>
          <cell r="D1088">
            <v>0</v>
          </cell>
          <cell r="E1088" t="str">
            <v>г. Ангарск, кв. 81, д. 14</v>
          </cell>
          <cell r="F1088">
            <v>0</v>
          </cell>
          <cell r="G1088">
            <v>2024</v>
          </cell>
          <cell r="AK1088">
            <v>0</v>
          </cell>
        </row>
        <row r="1089">
          <cell r="A1089">
            <v>40678</v>
          </cell>
          <cell r="B1089">
            <v>0</v>
          </cell>
          <cell r="C1089" t="str">
            <v>АГО</v>
          </cell>
          <cell r="D1089">
            <v>0</v>
          </cell>
          <cell r="E1089" t="str">
            <v>г. Ангарск, кв. 72, д. 10</v>
          </cell>
          <cell r="F1089">
            <v>0</v>
          </cell>
          <cell r="G1089">
            <v>2024</v>
          </cell>
          <cell r="AK1089">
            <v>0</v>
          </cell>
        </row>
        <row r="1090">
          <cell r="A1090">
            <v>40795</v>
          </cell>
          <cell r="B1090">
            <v>0</v>
          </cell>
          <cell r="C1090" t="str">
            <v>АГО</v>
          </cell>
          <cell r="D1090">
            <v>0</v>
          </cell>
          <cell r="E1090" t="str">
            <v>г. Ангарск, кв. 81, д. 15</v>
          </cell>
          <cell r="F1090">
            <v>0</v>
          </cell>
          <cell r="G1090">
            <v>2024</v>
          </cell>
          <cell r="AK1090">
            <v>0</v>
          </cell>
        </row>
        <row r="1091">
          <cell r="A1091">
            <v>40786</v>
          </cell>
          <cell r="B1091">
            <v>0</v>
          </cell>
          <cell r="C1091" t="str">
            <v>АГО</v>
          </cell>
          <cell r="D1091">
            <v>0</v>
          </cell>
          <cell r="E1091" t="str">
            <v>г. Ангарск, кв. 81, д. 2</v>
          </cell>
          <cell r="F1091">
            <v>0</v>
          </cell>
          <cell r="G1091">
            <v>2024</v>
          </cell>
          <cell r="AK1091">
            <v>0</v>
          </cell>
        </row>
        <row r="1092">
          <cell r="A1092">
            <v>40802</v>
          </cell>
          <cell r="B1092">
            <v>0</v>
          </cell>
          <cell r="C1092" t="str">
            <v>АГО</v>
          </cell>
          <cell r="D1092">
            <v>0</v>
          </cell>
          <cell r="E1092" t="str">
            <v>г. Ангарск, кв. 82, д. 7</v>
          </cell>
          <cell r="F1092">
            <v>0</v>
          </cell>
          <cell r="G1092">
            <v>2024</v>
          </cell>
          <cell r="AK1092">
            <v>0</v>
          </cell>
        </row>
        <row r="1093">
          <cell r="A1093">
            <v>40828</v>
          </cell>
          <cell r="B1093">
            <v>0</v>
          </cell>
          <cell r="C1093" t="str">
            <v>АГО</v>
          </cell>
          <cell r="D1093">
            <v>0</v>
          </cell>
          <cell r="E1093" t="str">
            <v>г. Ангарск, кв. 84, д. 14</v>
          </cell>
          <cell r="F1093">
            <v>0</v>
          </cell>
          <cell r="G1093">
            <v>2024</v>
          </cell>
          <cell r="AK1093">
            <v>0</v>
          </cell>
        </row>
        <row r="1094">
          <cell r="A1094">
            <v>40889</v>
          </cell>
          <cell r="B1094">
            <v>0</v>
          </cell>
          <cell r="C1094" t="str">
            <v>АГО</v>
          </cell>
          <cell r="D1094">
            <v>0</v>
          </cell>
          <cell r="E1094" t="str">
            <v>г. Ангарск, кв. 86, д. 40</v>
          </cell>
          <cell r="F1094">
            <v>0</v>
          </cell>
          <cell r="G1094">
            <v>2024</v>
          </cell>
          <cell r="AK1094">
            <v>0</v>
          </cell>
        </row>
        <row r="1095">
          <cell r="A1095">
            <v>39378</v>
          </cell>
          <cell r="B1095">
            <v>0</v>
          </cell>
          <cell r="C1095" t="str">
            <v>АГО</v>
          </cell>
          <cell r="D1095">
            <v>0</v>
          </cell>
          <cell r="E1095" t="str">
            <v>г. Ангарск, кв. 92, д. 5</v>
          </cell>
          <cell r="F1095">
            <v>0</v>
          </cell>
          <cell r="G1095">
            <v>2024</v>
          </cell>
          <cell r="AK1095">
            <v>0</v>
          </cell>
        </row>
        <row r="1096">
          <cell r="A1096">
            <v>39455</v>
          </cell>
          <cell r="B1096">
            <v>0</v>
          </cell>
          <cell r="C1096" t="str">
            <v>АГО</v>
          </cell>
          <cell r="D1096">
            <v>0</v>
          </cell>
          <cell r="E1096" t="str">
            <v>г. Ангарск, кв. 94, д. 15</v>
          </cell>
          <cell r="F1096">
            <v>0</v>
          </cell>
          <cell r="G1096">
            <v>2024</v>
          </cell>
          <cell r="AK1096">
            <v>0</v>
          </cell>
        </row>
        <row r="1097">
          <cell r="A1097">
            <v>40781</v>
          </cell>
          <cell r="B1097">
            <v>0</v>
          </cell>
          <cell r="C1097" t="str">
            <v>АГО</v>
          </cell>
          <cell r="D1097">
            <v>0</v>
          </cell>
          <cell r="E1097" t="str">
            <v>г. Ангарск, кв. 80, д. 14</v>
          </cell>
          <cell r="F1097">
            <v>0</v>
          </cell>
          <cell r="G1097">
            <v>2024</v>
          </cell>
          <cell r="AK1097">
            <v>0</v>
          </cell>
        </row>
        <row r="1098">
          <cell r="A1098">
            <v>39485</v>
          </cell>
          <cell r="B1098">
            <v>0</v>
          </cell>
          <cell r="C1098" t="str">
            <v>АГО</v>
          </cell>
          <cell r="D1098">
            <v>0</v>
          </cell>
          <cell r="E1098" t="str">
            <v>г. Ангарск, кв. 95, д. 5</v>
          </cell>
          <cell r="F1098">
            <v>0</v>
          </cell>
          <cell r="G1098">
            <v>2024</v>
          </cell>
          <cell r="AK1098">
            <v>0</v>
          </cell>
        </row>
        <row r="1099">
          <cell r="A1099">
            <v>40741</v>
          </cell>
          <cell r="B1099">
            <v>0</v>
          </cell>
          <cell r="C1099" t="str">
            <v>АГО</v>
          </cell>
          <cell r="D1099">
            <v>0</v>
          </cell>
          <cell r="E1099" t="str">
            <v>г. Ангарск, кв. 76, д. 15</v>
          </cell>
          <cell r="F1099">
            <v>0</v>
          </cell>
          <cell r="G1099">
            <v>2024</v>
          </cell>
          <cell r="AK1099">
            <v>0</v>
          </cell>
        </row>
        <row r="1100">
          <cell r="A1100">
            <v>40811</v>
          </cell>
          <cell r="B1100">
            <v>0</v>
          </cell>
          <cell r="C1100" t="str">
            <v>АГО</v>
          </cell>
          <cell r="D1100">
            <v>0</v>
          </cell>
          <cell r="E1100" t="str">
            <v>г. Ангарск, кв. 82, д. 18</v>
          </cell>
          <cell r="F1100">
            <v>0</v>
          </cell>
          <cell r="G1100">
            <v>2024</v>
          </cell>
          <cell r="AK1100">
            <v>0</v>
          </cell>
        </row>
        <row r="1101">
          <cell r="A1101">
            <v>42012</v>
          </cell>
          <cell r="B1101">
            <v>0</v>
          </cell>
          <cell r="C1101" t="str">
            <v>Муниципальное образование Киренский район</v>
          </cell>
          <cell r="D1101">
            <v>0</v>
          </cell>
          <cell r="E1101" t="str">
            <v>г. Киренск, ул. Гастелло, д. 6</v>
          </cell>
          <cell r="F1101">
            <v>0</v>
          </cell>
          <cell r="G1101">
            <v>2025</v>
          </cell>
          <cell r="AK1101">
            <v>0</v>
          </cell>
        </row>
        <row r="1102">
          <cell r="A1102">
            <v>42280</v>
          </cell>
          <cell r="B1102">
            <v>0</v>
          </cell>
          <cell r="C1102" t="str">
            <v>МО Мамско-Чуйский район</v>
          </cell>
          <cell r="D1102">
            <v>0</v>
          </cell>
          <cell r="E1102" t="str">
            <v>пгт. Мама, ул. Советская, д. 37</v>
          </cell>
          <cell r="F1102">
            <v>0</v>
          </cell>
          <cell r="G1102">
            <v>2023</v>
          </cell>
          <cell r="AK1102">
            <v>44973</v>
          </cell>
        </row>
        <row r="1103">
          <cell r="A1103">
            <v>35577</v>
          </cell>
          <cell r="B1103">
            <v>0</v>
          </cell>
          <cell r="C1103" t="str">
            <v>город Иркутск</v>
          </cell>
          <cell r="D1103">
            <v>0</v>
          </cell>
          <cell r="E1103" t="str">
            <v>г. Иркутск, ул. Марата, д. 15/2</v>
          </cell>
          <cell r="F1103">
            <v>0</v>
          </cell>
          <cell r="G1103">
            <v>2024</v>
          </cell>
          <cell r="AK1103">
            <v>0</v>
          </cell>
        </row>
        <row r="1104">
          <cell r="A1104">
            <v>39396</v>
          </cell>
          <cell r="B1104">
            <v>0</v>
          </cell>
          <cell r="C1104" t="str">
            <v>АГО</v>
          </cell>
          <cell r="D1104">
            <v>0</v>
          </cell>
          <cell r="E1104" t="str">
            <v>г. Ангарск, кв. 92/93, д. 2</v>
          </cell>
          <cell r="F1104">
            <v>0</v>
          </cell>
          <cell r="G1104">
            <v>2024</v>
          </cell>
          <cell r="AK1104">
            <v>0</v>
          </cell>
        </row>
        <row r="1105">
          <cell r="A1105">
            <v>40689</v>
          </cell>
          <cell r="B1105">
            <v>0</v>
          </cell>
          <cell r="C1105" t="str">
            <v>АГО</v>
          </cell>
          <cell r="D1105">
            <v>0</v>
          </cell>
          <cell r="E1105" t="str">
            <v>г. Ангарск, кв. 73, д. 5</v>
          </cell>
          <cell r="F1105">
            <v>0</v>
          </cell>
          <cell r="G1105">
            <v>2024</v>
          </cell>
          <cell r="AK1105">
            <v>0</v>
          </cell>
        </row>
        <row r="1106">
          <cell r="A1106">
            <v>40910</v>
          </cell>
          <cell r="B1106">
            <v>0</v>
          </cell>
          <cell r="C1106" t="str">
            <v>АГО</v>
          </cell>
          <cell r="D1106">
            <v>0</v>
          </cell>
          <cell r="E1106" t="str">
            <v>г. Ангарск, кв. 88, д. 24</v>
          </cell>
          <cell r="F1106">
            <v>0</v>
          </cell>
          <cell r="G1106">
            <v>2024</v>
          </cell>
          <cell r="AK1106">
            <v>0</v>
          </cell>
        </row>
        <row r="1107">
          <cell r="A1107">
            <v>40855</v>
          </cell>
          <cell r="B1107">
            <v>0</v>
          </cell>
          <cell r="C1107" t="str">
            <v>АГО</v>
          </cell>
          <cell r="D1107">
            <v>0</v>
          </cell>
          <cell r="E1107" t="str">
            <v>г. Ангарск, кв. 85, д. 12</v>
          </cell>
          <cell r="F1107">
            <v>0</v>
          </cell>
          <cell r="G1107">
            <v>2024</v>
          </cell>
          <cell r="AK1107">
            <v>0</v>
          </cell>
        </row>
        <row r="1108">
          <cell r="A1108">
            <v>40034</v>
          </cell>
          <cell r="B1108">
            <v>0</v>
          </cell>
          <cell r="C1108" t="str">
            <v>АГО</v>
          </cell>
          <cell r="D1108">
            <v>0</v>
          </cell>
          <cell r="E1108" t="str">
            <v>г. Ангарск, кв. 189, д. 5</v>
          </cell>
          <cell r="F1108">
            <v>0</v>
          </cell>
          <cell r="G1108">
            <v>2024</v>
          </cell>
          <cell r="AK1108">
            <v>0</v>
          </cell>
        </row>
        <row r="1109">
          <cell r="A1109">
            <v>34436</v>
          </cell>
          <cell r="B1109">
            <v>0</v>
          </cell>
          <cell r="C1109" t="str">
            <v>город Иркутск</v>
          </cell>
          <cell r="D1109">
            <v>0</v>
          </cell>
          <cell r="E1109" t="str">
            <v>г. Иркутск, ул. Горького, д. 17</v>
          </cell>
          <cell r="F1109">
            <v>0</v>
          </cell>
          <cell r="G1109">
            <v>2024</v>
          </cell>
          <cell r="AK1109">
            <v>0</v>
          </cell>
        </row>
        <row r="1110">
          <cell r="A1110">
            <v>44924</v>
          </cell>
          <cell r="B1110">
            <v>0</v>
          </cell>
          <cell r="C1110" t="str">
            <v>Шелеховский муниципальный район</v>
          </cell>
          <cell r="D1110">
            <v>0</v>
          </cell>
          <cell r="E1110" t="str">
            <v>г. Шелехов, кв. 20, д. 4</v>
          </cell>
          <cell r="F1110">
            <v>0</v>
          </cell>
          <cell r="G1110">
            <v>2024</v>
          </cell>
          <cell r="AK1110">
            <v>0</v>
          </cell>
        </row>
        <row r="1111">
          <cell r="A1111">
            <v>35263</v>
          </cell>
          <cell r="B1111">
            <v>0</v>
          </cell>
          <cell r="C1111" t="str">
            <v>город Иркутск</v>
          </cell>
          <cell r="D1111">
            <v>0</v>
          </cell>
          <cell r="E1111" t="str">
            <v>г. Иркутск, ул. Ледовского, д. 3</v>
          </cell>
          <cell r="F1111">
            <v>0</v>
          </cell>
          <cell r="G1111">
            <v>2024</v>
          </cell>
          <cell r="AK1111">
            <v>0</v>
          </cell>
        </row>
        <row r="1112">
          <cell r="A1112">
            <v>36795</v>
          </cell>
          <cell r="B1112">
            <v>0</v>
          </cell>
          <cell r="C1112" t="str">
            <v>город Иркутск</v>
          </cell>
          <cell r="D1112">
            <v>0</v>
          </cell>
          <cell r="E1112" t="str">
            <v>г. Иркутск, ул. Терешковой, д. 42</v>
          </cell>
          <cell r="F1112">
            <v>0</v>
          </cell>
          <cell r="G1112">
            <v>2024</v>
          </cell>
          <cell r="AK1112">
            <v>0</v>
          </cell>
        </row>
        <row r="1113">
          <cell r="A1113">
            <v>39779</v>
          </cell>
          <cell r="B1113">
            <v>0</v>
          </cell>
          <cell r="C1113" t="str">
            <v>АГО</v>
          </cell>
          <cell r="D1113">
            <v>0</v>
          </cell>
          <cell r="E1113" t="str">
            <v>г. Ангарск, мкр. 29, д. 9</v>
          </cell>
          <cell r="F1113">
            <v>0</v>
          </cell>
          <cell r="G1113">
            <v>2024</v>
          </cell>
          <cell r="AK1113">
            <v>45035</v>
          </cell>
        </row>
        <row r="1114">
          <cell r="A1114">
            <v>31570</v>
          </cell>
          <cell r="B1114">
            <v>0</v>
          </cell>
          <cell r="C1114" t="str">
            <v>Муниципальное образование города Братска</v>
          </cell>
          <cell r="D1114">
            <v>0</v>
          </cell>
          <cell r="E1114" t="str">
            <v>г. Братск, Энергетик, ул. Наймушина, д. 36</v>
          </cell>
          <cell r="F1114">
            <v>0</v>
          </cell>
          <cell r="G1114">
            <v>2024</v>
          </cell>
          <cell r="AK1114">
            <v>0</v>
          </cell>
        </row>
        <row r="1115">
          <cell r="A1115">
            <v>31573</v>
          </cell>
          <cell r="B1115">
            <v>0</v>
          </cell>
          <cell r="C1115" t="str">
            <v>Муниципальное образование города Братска</v>
          </cell>
          <cell r="D1115">
            <v>0</v>
          </cell>
          <cell r="E1115" t="str">
            <v>г. Братск, Энергетик, ул. Наймушина, д. 40</v>
          </cell>
          <cell r="F1115">
            <v>0</v>
          </cell>
          <cell r="G1115">
            <v>2024</v>
          </cell>
          <cell r="AK1115">
            <v>0</v>
          </cell>
        </row>
        <row r="1116">
          <cell r="A1116">
            <v>31548</v>
          </cell>
          <cell r="B1116">
            <v>0</v>
          </cell>
          <cell r="C1116" t="str">
            <v>Муниципальное образование города Братска</v>
          </cell>
          <cell r="D1116">
            <v>0</v>
          </cell>
          <cell r="E1116" t="str">
            <v>г. Братск, Энергетик, ул. Наймушина, д. 2</v>
          </cell>
          <cell r="F1116">
            <v>0</v>
          </cell>
          <cell r="G1116">
            <v>2023</v>
          </cell>
          <cell r="AK1116">
            <v>0</v>
          </cell>
        </row>
        <row r="1117">
          <cell r="A1117">
            <v>36631</v>
          </cell>
          <cell r="B1117">
            <v>0</v>
          </cell>
          <cell r="C1117" t="str">
            <v>город Иркутск</v>
          </cell>
          <cell r="D1117">
            <v>0</v>
          </cell>
          <cell r="E1117" t="str">
            <v>г. Иркутск, ул. Советская, д. 115</v>
          </cell>
          <cell r="F1117">
            <v>0</v>
          </cell>
          <cell r="G1117">
            <v>2023</v>
          </cell>
          <cell r="AK1117" t="str">
            <v>вкл. Протоколом</v>
          </cell>
        </row>
        <row r="1118">
          <cell r="A1118">
            <v>34706</v>
          </cell>
          <cell r="B1118">
            <v>0</v>
          </cell>
          <cell r="C1118" t="str">
            <v>город Иркутск</v>
          </cell>
          <cell r="D1118">
            <v>0</v>
          </cell>
          <cell r="E1118" t="str">
            <v>г. Иркутск, ул. Донская, д. 38</v>
          </cell>
          <cell r="F1118">
            <v>0</v>
          </cell>
          <cell r="G1118">
            <v>2023</v>
          </cell>
          <cell r="AK1118" t="str">
            <v>вкл. Протоколом</v>
          </cell>
        </row>
        <row r="1119">
          <cell r="A1119">
            <v>36567</v>
          </cell>
          <cell r="B1119">
            <v>0</v>
          </cell>
          <cell r="C1119" t="str">
            <v>город Иркутск</v>
          </cell>
          <cell r="D1119">
            <v>0</v>
          </cell>
          <cell r="E1119" t="str">
            <v>г. Иркутск, ул. Сибирских партизан, д. 10</v>
          </cell>
          <cell r="F1119">
            <v>0</v>
          </cell>
          <cell r="G1119">
            <v>2023</v>
          </cell>
          <cell r="AK1119" t="str">
            <v>вкл. Протоколом</v>
          </cell>
        </row>
        <row r="1120">
          <cell r="A1120">
            <v>36735</v>
          </cell>
          <cell r="B1120">
            <v>0</v>
          </cell>
          <cell r="C1120" t="str">
            <v>город Иркутск</v>
          </cell>
          <cell r="D1120">
            <v>0</v>
          </cell>
          <cell r="E1120" t="str">
            <v>г. Иркутск, ул. Степана Разина, д. 17</v>
          </cell>
          <cell r="F1120">
            <v>0</v>
          </cell>
          <cell r="G1120">
            <v>2023</v>
          </cell>
          <cell r="AK1120" t="str">
            <v>вкл. Протоколом</v>
          </cell>
        </row>
        <row r="1121">
          <cell r="A1121">
            <v>33468</v>
          </cell>
          <cell r="B1121">
            <v>0</v>
          </cell>
          <cell r="C1121" t="str">
            <v>город Иркутск</v>
          </cell>
          <cell r="D1121">
            <v>0</v>
          </cell>
          <cell r="E1121" t="str">
            <v>г. Иркутск, ул. Авиастроителей, д. 6</v>
          </cell>
          <cell r="F1121">
            <v>0</v>
          </cell>
          <cell r="G1121">
            <v>2023</v>
          </cell>
          <cell r="AK1121" t="str">
            <v>вкл. Протоколом</v>
          </cell>
        </row>
        <row r="1122">
          <cell r="A1122">
            <v>39940</v>
          </cell>
          <cell r="B1122">
            <v>0</v>
          </cell>
          <cell r="C1122" t="str">
            <v>АГО</v>
          </cell>
          <cell r="D1122">
            <v>0</v>
          </cell>
          <cell r="E1122" t="str">
            <v>г. Ангарск, мкр. 9, д. 21 (ФКР)</v>
          </cell>
          <cell r="F1122" t="str">
            <v>ФКР</v>
          </cell>
          <cell r="G1122">
            <v>2023</v>
          </cell>
          <cell r="AK1122" t="str">
            <v>вкл. Протоколом</v>
          </cell>
        </row>
        <row r="1123">
          <cell r="A1123">
            <v>39563</v>
          </cell>
          <cell r="B1123">
            <v>0</v>
          </cell>
          <cell r="C1123" t="str">
            <v>АГО</v>
          </cell>
          <cell r="D1123">
            <v>0</v>
          </cell>
          <cell r="E1123" t="str">
            <v>г. Ангарск, мкр.10, д. 38 (ФКР)</v>
          </cell>
          <cell r="F1123" t="str">
            <v>ФКР</v>
          </cell>
          <cell r="G1123">
            <v>2023</v>
          </cell>
          <cell r="AK1123" t="str">
            <v>вкл. Протоколом</v>
          </cell>
        </row>
        <row r="1124">
          <cell r="A1124">
            <v>35054</v>
          </cell>
          <cell r="B1124">
            <v>0</v>
          </cell>
          <cell r="C1124" t="str">
            <v>город Иркутск</v>
          </cell>
          <cell r="D1124">
            <v>0</v>
          </cell>
          <cell r="E1124" t="str">
            <v>г. Иркутск, ул. Коммунистическая, д. 72</v>
          </cell>
          <cell r="F1124">
            <v>0</v>
          </cell>
          <cell r="G1124">
            <v>2023</v>
          </cell>
          <cell r="AK1124" t="str">
            <v>вкл. Протоколом</v>
          </cell>
        </row>
        <row r="1125">
          <cell r="A1125">
            <v>33024</v>
          </cell>
          <cell r="C1125" t="str">
            <v>город Иркутск</v>
          </cell>
          <cell r="D1125">
            <v>0</v>
          </cell>
          <cell r="E1125" t="str">
            <v>г. Иркутск, мкр. Юбилейный, д. 35</v>
          </cell>
          <cell r="F1125">
            <v>0</v>
          </cell>
          <cell r="G1125">
            <v>2024</v>
          </cell>
          <cell r="AK1125" t="str">
            <v>вкл. Протоколом</v>
          </cell>
        </row>
        <row r="1126">
          <cell r="A1126">
            <v>32180</v>
          </cell>
          <cell r="B1126">
            <v>0</v>
          </cell>
          <cell r="C1126" t="str">
            <v>Зиминское городское муниципальное образование</v>
          </cell>
          <cell r="D1126">
            <v>0</v>
          </cell>
          <cell r="E1126" t="str">
            <v>г. Зима, ул. Бугровая, д. 31А</v>
          </cell>
          <cell r="F1126">
            <v>0</v>
          </cell>
          <cell r="G1126">
            <v>2024</v>
          </cell>
          <cell r="AK1126" t="str">
            <v>вкл. Протоколом</v>
          </cell>
        </row>
        <row r="1127">
          <cell r="A1127">
            <v>32181</v>
          </cell>
          <cell r="B1127">
            <v>0</v>
          </cell>
          <cell r="C1127" t="str">
            <v>Зиминское городское муниципальное образование</v>
          </cell>
          <cell r="D1127">
            <v>0</v>
          </cell>
          <cell r="E1127" t="str">
            <v>г. Зима, ул. Бугровая, д. 31Б</v>
          </cell>
          <cell r="F1127">
            <v>0</v>
          </cell>
          <cell r="G1127">
            <v>2024</v>
          </cell>
          <cell r="AK1127" t="str">
            <v>вкл. Протоколом</v>
          </cell>
        </row>
        <row r="1128">
          <cell r="A1128">
            <v>32182</v>
          </cell>
          <cell r="B1128">
            <v>0</v>
          </cell>
          <cell r="C1128" t="str">
            <v>Зиминское городское муниципальное образование</v>
          </cell>
          <cell r="D1128">
            <v>0</v>
          </cell>
          <cell r="E1128" t="str">
            <v>г. Зима, ул. Бугровая, д. 36</v>
          </cell>
          <cell r="F1128">
            <v>0</v>
          </cell>
          <cell r="G1128">
            <v>2024</v>
          </cell>
          <cell r="AK1128" t="str">
            <v>вкл. Протоколом</v>
          </cell>
        </row>
        <row r="1129">
          <cell r="A1129">
            <v>32288</v>
          </cell>
          <cell r="B1129">
            <v>0</v>
          </cell>
          <cell r="C1129" t="str">
            <v>Зиминское городское муниципальное образование</v>
          </cell>
          <cell r="D1129">
            <v>0</v>
          </cell>
          <cell r="E1129" t="str">
            <v>г. Зима, ул. Московский тракт, д. 41</v>
          </cell>
          <cell r="F1129">
            <v>0</v>
          </cell>
          <cell r="G1129">
            <v>2024</v>
          </cell>
          <cell r="AK1129" t="str">
            <v>вкл. Протоколом</v>
          </cell>
        </row>
        <row r="1130">
          <cell r="A1130">
            <v>32289</v>
          </cell>
          <cell r="B1130">
            <v>0</v>
          </cell>
          <cell r="C1130" t="str">
            <v>Зиминское городское муниципальное образование</v>
          </cell>
          <cell r="D1130">
            <v>0</v>
          </cell>
          <cell r="E1130" t="str">
            <v>г. Зима, ул. Московский тракт, д. 43</v>
          </cell>
          <cell r="F1130">
            <v>0</v>
          </cell>
          <cell r="G1130">
            <v>2024</v>
          </cell>
          <cell r="AK1130" t="str">
            <v>вкл. Протоколом</v>
          </cell>
        </row>
        <row r="1131">
          <cell r="A1131">
            <v>55691</v>
          </cell>
          <cell r="B1131">
            <v>0</v>
          </cell>
          <cell r="C1131" t="str">
            <v>Зиминское городское муниципальное образование</v>
          </cell>
          <cell r="D1131">
            <v>0</v>
          </cell>
          <cell r="E1131" t="str">
            <v>г. Зима, ул. Московский тракт, д. 43А</v>
          </cell>
          <cell r="F1131">
            <v>0</v>
          </cell>
          <cell r="G1131">
            <v>2024</v>
          </cell>
          <cell r="AK1131" t="str">
            <v>вкл. Протоколом</v>
          </cell>
        </row>
        <row r="1132">
          <cell r="A1132">
            <v>32303</v>
          </cell>
          <cell r="B1132">
            <v>0</v>
          </cell>
          <cell r="C1132" t="str">
            <v>Зиминское городское муниципальное образование</v>
          </cell>
          <cell r="D1132">
            <v>0</v>
          </cell>
          <cell r="E1132" t="str">
            <v>г. Зима, ул. Садовая, д. 1</v>
          </cell>
          <cell r="F1132">
            <v>0</v>
          </cell>
          <cell r="G1132">
            <v>2024</v>
          </cell>
          <cell r="AK1132" t="str">
            <v>вкл. Протоколом</v>
          </cell>
        </row>
        <row r="1133">
          <cell r="A1133">
            <v>32178</v>
          </cell>
          <cell r="B1133">
            <v>0</v>
          </cell>
          <cell r="C1133" t="str">
            <v>Зиминское городское муниципальное образование</v>
          </cell>
          <cell r="D1133">
            <v>0</v>
          </cell>
          <cell r="E1133" t="str">
            <v>г. Зима, ул. Ангарская, д. 6</v>
          </cell>
          <cell r="F1133">
            <v>0</v>
          </cell>
          <cell r="G1133">
            <v>2024</v>
          </cell>
          <cell r="AK1133" t="str">
            <v>вкл. Протоколом</v>
          </cell>
        </row>
        <row r="1134">
          <cell r="A1134">
            <v>32204</v>
          </cell>
          <cell r="B1134">
            <v>0</v>
          </cell>
          <cell r="C1134" t="str">
            <v>Зиминское городское муниципальное образование</v>
          </cell>
          <cell r="D1134">
            <v>0</v>
          </cell>
          <cell r="E1134" t="str">
            <v>г. Зима, ул. Интернациональная, д. 70</v>
          </cell>
          <cell r="F1134">
            <v>0</v>
          </cell>
          <cell r="G1134">
            <v>2024</v>
          </cell>
          <cell r="AK1134" t="str">
            <v>вкл. Протоколом</v>
          </cell>
        </row>
        <row r="1135">
          <cell r="A1135">
            <v>32291</v>
          </cell>
          <cell r="B1135">
            <v>0</v>
          </cell>
          <cell r="C1135" t="str">
            <v>Зиминское городское муниципальное образование</v>
          </cell>
          <cell r="D1135">
            <v>0</v>
          </cell>
          <cell r="E1135" t="str">
            <v>г. Зима, ул. Новокшонова, д. 4</v>
          </cell>
          <cell r="F1135">
            <v>0</v>
          </cell>
          <cell r="G1135">
            <v>2024</v>
          </cell>
          <cell r="AK1135" t="str">
            <v>вкл. Протоколом</v>
          </cell>
        </row>
        <row r="1136">
          <cell r="A1136">
            <v>33452</v>
          </cell>
          <cell r="B1136">
            <v>0</v>
          </cell>
          <cell r="C1136" t="str">
            <v>город Иркутск</v>
          </cell>
          <cell r="D1136">
            <v>0</v>
          </cell>
          <cell r="E1136" t="str">
            <v>г. Иркутск, ул. 5-ой Армии, д. 55</v>
          </cell>
          <cell r="F1136">
            <v>0</v>
          </cell>
          <cell r="G1136">
            <v>2023</v>
          </cell>
          <cell r="AK1136" t="str">
            <v>вкл. Протоколом</v>
          </cell>
        </row>
        <row r="1137">
          <cell r="A1137">
            <v>33908</v>
          </cell>
          <cell r="B1137">
            <v>0</v>
          </cell>
          <cell r="C1137" t="str">
            <v>город Иркутск</v>
          </cell>
          <cell r="D1137">
            <v>0</v>
          </cell>
          <cell r="E1137" t="str">
            <v>г. Иркутск, ул. Байкальская, д. 312</v>
          </cell>
          <cell r="F1137">
            <v>0</v>
          </cell>
          <cell r="G1137">
            <v>2023</v>
          </cell>
          <cell r="AK1137" t="str">
            <v>вкл. Протоколом</v>
          </cell>
        </row>
        <row r="1138">
          <cell r="A1138">
            <v>44063</v>
          </cell>
          <cell r="B1138">
            <v>0</v>
          </cell>
          <cell r="C1138" t="str">
            <v>Усольское районное муниципальное образование</v>
          </cell>
          <cell r="D1138">
            <v>0</v>
          </cell>
          <cell r="E1138" t="str">
            <v>р.п. Мишелевка, ул. Лесная, д. 17</v>
          </cell>
          <cell r="F1138">
            <v>0</v>
          </cell>
          <cell r="G1138">
            <v>2023</v>
          </cell>
          <cell r="AK1138" t="str">
            <v>вкл. Протоколом</v>
          </cell>
        </row>
        <row r="1139">
          <cell r="A1139">
            <v>44060</v>
          </cell>
          <cell r="B1139">
            <v>0</v>
          </cell>
          <cell r="C1139" t="str">
            <v>Усольское районное муниципальное образование</v>
          </cell>
          <cell r="D1139">
            <v>0</v>
          </cell>
          <cell r="E1139" t="str">
            <v>р.п. Мишелевка, ул. Лесная, д. 8</v>
          </cell>
          <cell r="F1139">
            <v>0</v>
          </cell>
          <cell r="G1139">
            <v>2023</v>
          </cell>
          <cell r="AK1139" t="str">
            <v>вкл. Протоколом</v>
          </cell>
        </row>
        <row r="1140">
          <cell r="A1140">
            <v>44064</v>
          </cell>
          <cell r="B1140">
            <v>0</v>
          </cell>
          <cell r="C1140" t="str">
            <v>Усольское районное муниципальное образование</v>
          </cell>
          <cell r="D1140">
            <v>0</v>
          </cell>
          <cell r="E1140" t="str">
            <v>р.п. Мишелевка, ул. Лесная, д. 19</v>
          </cell>
          <cell r="F1140">
            <v>0</v>
          </cell>
          <cell r="G1140">
            <v>2023</v>
          </cell>
          <cell r="AK1140" t="str">
            <v>вкл. Протоколом</v>
          </cell>
        </row>
        <row r="1141">
          <cell r="A1141">
            <v>34000</v>
          </cell>
          <cell r="B1141">
            <v>0</v>
          </cell>
          <cell r="C1141" t="str">
            <v>город Иркутск</v>
          </cell>
          <cell r="D1141">
            <v>0</v>
          </cell>
          <cell r="E1141" t="str">
            <v>г. Иркутск, ул. Баррикад, д. 153</v>
          </cell>
          <cell r="F1141">
            <v>0</v>
          </cell>
          <cell r="G1141">
            <v>2023</v>
          </cell>
          <cell r="AK1141" t="str">
            <v>вкл. Протоколом</v>
          </cell>
        </row>
        <row r="1142">
          <cell r="A1142">
            <v>36558</v>
          </cell>
          <cell r="B1142">
            <v>0</v>
          </cell>
          <cell r="C1142" t="str">
            <v>город Иркутск</v>
          </cell>
          <cell r="D1142">
            <v>0</v>
          </cell>
          <cell r="E1142" t="str">
            <v>г. Иркутск, ул. Сибирских Партизан, д. 3</v>
          </cell>
          <cell r="F1142">
            <v>0</v>
          </cell>
          <cell r="G1142">
            <v>2023</v>
          </cell>
          <cell r="AK1142" t="str">
            <v>вкл. Протоколом</v>
          </cell>
        </row>
        <row r="1143">
          <cell r="A1143">
            <v>38473</v>
          </cell>
          <cell r="B1143">
            <v>0</v>
          </cell>
          <cell r="C1143" t="str">
            <v>Муниципальное образование город Усть-Илимск</v>
          </cell>
          <cell r="D1143">
            <v>0</v>
          </cell>
          <cell r="E1143" t="str">
            <v>г. Усть-Илимск, ул. Дружбы Народов, д. 30</v>
          </cell>
          <cell r="F1143">
            <v>0</v>
          </cell>
          <cell r="G1143">
            <v>2024</v>
          </cell>
          <cell r="AK1143" t="str">
            <v>вкл. Протоколом</v>
          </cell>
        </row>
        <row r="1144">
          <cell r="A1144">
            <v>32588</v>
          </cell>
          <cell r="B1144">
            <v>0</v>
          </cell>
          <cell r="C1144" t="str">
            <v>город Иркутск</v>
          </cell>
          <cell r="D1144">
            <v>0</v>
          </cell>
          <cell r="E1144" t="str">
            <v>г. Иркутск, мкр. Зеленый, д. 18</v>
          </cell>
          <cell r="F1144">
            <v>0</v>
          </cell>
          <cell r="G1144">
            <v>2023</v>
          </cell>
          <cell r="AK1144" t="str">
            <v>вкл. Протоколом</v>
          </cell>
        </row>
        <row r="1145">
          <cell r="A1145">
            <v>35283</v>
          </cell>
          <cell r="B1145">
            <v>0</v>
          </cell>
          <cell r="C1145" t="str">
            <v>город Иркутск</v>
          </cell>
          <cell r="D1145">
            <v>0</v>
          </cell>
          <cell r="E1145" t="str">
            <v>г. Иркутск, ул. Ленина, д. 7</v>
          </cell>
          <cell r="F1145">
            <v>0</v>
          </cell>
          <cell r="G1145">
            <v>2024</v>
          </cell>
          <cell r="AK1145" t="str">
            <v>вкл. Протоколом</v>
          </cell>
        </row>
        <row r="1146">
          <cell r="A1146">
            <v>33449</v>
          </cell>
          <cell r="B1146">
            <v>0</v>
          </cell>
          <cell r="C1146" t="str">
            <v>город Иркутск</v>
          </cell>
          <cell r="D1146">
            <v>0</v>
          </cell>
          <cell r="E1146" t="str">
            <v>г. Иркутск, ул. 5-ой Армии, д. 50</v>
          </cell>
          <cell r="F1146">
            <v>0</v>
          </cell>
          <cell r="G1146">
            <v>2023</v>
          </cell>
          <cell r="AK1146" t="str">
            <v>вкл. Протоколом</v>
          </cell>
        </row>
        <row r="1147">
          <cell r="A1147">
            <v>36362</v>
          </cell>
          <cell r="B1147">
            <v>0</v>
          </cell>
          <cell r="C1147" t="str">
            <v>город Иркутск</v>
          </cell>
          <cell r="D1147">
            <v>0</v>
          </cell>
          <cell r="E1147" t="str">
            <v>г. Иркутск, ул. Розы Люксембург, д. 231</v>
          </cell>
          <cell r="F1147">
            <v>0</v>
          </cell>
          <cell r="G1147">
            <v>2023</v>
          </cell>
          <cell r="AK1147" t="str">
            <v>вкл. Протоколом</v>
          </cell>
        </row>
        <row r="1148">
          <cell r="A1148">
            <v>33658</v>
          </cell>
          <cell r="B1148">
            <v>0</v>
          </cell>
          <cell r="C1148" t="str">
            <v>город Иркутск</v>
          </cell>
          <cell r="D1148">
            <v>0</v>
          </cell>
          <cell r="E1148" t="str">
            <v xml:space="preserve">г. Иркутск, Бабушкина ул., д. 18 </v>
          </cell>
          <cell r="F1148">
            <v>0</v>
          </cell>
          <cell r="G1148">
            <v>2025</v>
          </cell>
          <cell r="AK1148">
            <v>0</v>
          </cell>
        </row>
        <row r="1149">
          <cell r="A1149">
            <v>34216</v>
          </cell>
          <cell r="B1149">
            <v>0</v>
          </cell>
          <cell r="C1149" t="str">
            <v>город Иркутск</v>
          </cell>
          <cell r="D1149">
            <v>0</v>
          </cell>
          <cell r="E1149" t="str">
            <v xml:space="preserve">г. Иркутск, Богдана Хмельницкого ул., д. 24 </v>
          </cell>
          <cell r="F1149">
            <v>0</v>
          </cell>
          <cell r="G1149">
            <v>2025</v>
          </cell>
          <cell r="AK1149">
            <v>0</v>
          </cell>
        </row>
        <row r="1150">
          <cell r="A1150">
            <v>34217</v>
          </cell>
          <cell r="B1150">
            <v>0</v>
          </cell>
          <cell r="C1150" t="str">
            <v>город Иркутск</v>
          </cell>
          <cell r="D1150">
            <v>0</v>
          </cell>
          <cell r="E1150" t="str">
            <v xml:space="preserve">г. Иркутск, Богдана Хмельницкого ул., д. 30 </v>
          </cell>
          <cell r="F1150">
            <v>0</v>
          </cell>
          <cell r="G1150">
            <v>2025</v>
          </cell>
          <cell r="AK1150">
            <v>0</v>
          </cell>
        </row>
        <row r="1151">
          <cell r="A1151">
            <v>34510</v>
          </cell>
          <cell r="B1151">
            <v>0</v>
          </cell>
          <cell r="C1151" t="str">
            <v>город Иркутск</v>
          </cell>
          <cell r="D1151">
            <v>0</v>
          </cell>
          <cell r="E1151" t="str">
            <v xml:space="preserve">г. Иркутск, Декабрьских Событий ул., д. 24 </v>
          </cell>
          <cell r="F1151">
            <v>0</v>
          </cell>
          <cell r="G1151">
            <v>2025</v>
          </cell>
          <cell r="AK1151">
            <v>0</v>
          </cell>
        </row>
        <row r="1152">
          <cell r="A1152">
            <v>34517</v>
          </cell>
          <cell r="B1152">
            <v>0</v>
          </cell>
          <cell r="C1152" t="str">
            <v>город Иркутск</v>
          </cell>
          <cell r="D1152">
            <v>0</v>
          </cell>
          <cell r="E1152" t="str">
            <v xml:space="preserve">г. Иркутск, Декабрьских Событий ул., д. 76 </v>
          </cell>
          <cell r="F1152">
            <v>0</v>
          </cell>
          <cell r="G1152">
            <v>2025</v>
          </cell>
          <cell r="AK1152">
            <v>0</v>
          </cell>
        </row>
        <row r="1153">
          <cell r="A1153">
            <v>34659</v>
          </cell>
          <cell r="B1153">
            <v>0</v>
          </cell>
          <cell r="C1153" t="str">
            <v>город Иркутск</v>
          </cell>
          <cell r="D1153">
            <v>0</v>
          </cell>
          <cell r="E1153" t="str">
            <v xml:space="preserve">г. Иркутск, Дзержинского ул., д. 37/1 </v>
          </cell>
          <cell r="F1153">
            <v>0</v>
          </cell>
          <cell r="G1153">
            <v>2023</v>
          </cell>
          <cell r="AK1153">
            <v>0</v>
          </cell>
        </row>
        <row r="1154">
          <cell r="A1154">
            <v>34653</v>
          </cell>
          <cell r="B1154">
            <v>0</v>
          </cell>
          <cell r="C1154" t="str">
            <v>город Иркутск</v>
          </cell>
          <cell r="D1154">
            <v>0</v>
          </cell>
          <cell r="E1154" t="str">
            <v xml:space="preserve">г. Иркутск, Дзержинского ул., д. 6 </v>
          </cell>
          <cell r="F1154">
            <v>0</v>
          </cell>
          <cell r="G1154">
            <v>2023</v>
          </cell>
          <cell r="AK1154">
            <v>0</v>
          </cell>
        </row>
        <row r="1155">
          <cell r="A1155">
            <v>34666</v>
          </cell>
          <cell r="B1155">
            <v>0</v>
          </cell>
          <cell r="C1155" t="str">
            <v>город Иркутск</v>
          </cell>
          <cell r="D1155">
            <v>0</v>
          </cell>
          <cell r="E1155" t="str">
            <v xml:space="preserve">г. Иркутск, Дзержинского ул., д. 60/1 </v>
          </cell>
          <cell r="F1155">
            <v>0</v>
          </cell>
          <cell r="G1155">
            <v>2024</v>
          </cell>
          <cell r="AK1155">
            <v>0</v>
          </cell>
        </row>
        <row r="1156">
          <cell r="A1156">
            <v>34668</v>
          </cell>
          <cell r="B1156">
            <v>0</v>
          </cell>
          <cell r="C1156" t="str">
            <v>город Иркутск</v>
          </cell>
          <cell r="D1156">
            <v>0</v>
          </cell>
          <cell r="E1156" t="str">
            <v xml:space="preserve">г. Иркутск, Дзержинского ул., д. 62 </v>
          </cell>
          <cell r="F1156">
            <v>0</v>
          </cell>
          <cell r="G1156">
            <v>2025</v>
          </cell>
          <cell r="AK1156">
            <v>0</v>
          </cell>
        </row>
        <row r="1157">
          <cell r="A1157">
            <v>34746</v>
          </cell>
          <cell r="B1157">
            <v>0</v>
          </cell>
          <cell r="C1157" t="str">
            <v>город Иркутск</v>
          </cell>
          <cell r="D1157">
            <v>0</v>
          </cell>
          <cell r="E1157" t="str">
            <v xml:space="preserve">г. Иркутск, Желябова ул., д. 3 </v>
          </cell>
          <cell r="F1157">
            <v>0</v>
          </cell>
          <cell r="G1157">
            <v>2023</v>
          </cell>
          <cell r="AK1157">
            <v>0</v>
          </cell>
        </row>
        <row r="1158">
          <cell r="A1158">
            <v>34916</v>
          </cell>
          <cell r="B1158">
            <v>0</v>
          </cell>
          <cell r="C1158" t="str">
            <v>город Иркутск</v>
          </cell>
          <cell r="D1158">
            <v>0</v>
          </cell>
          <cell r="E1158" t="str">
            <v xml:space="preserve">г. Иркутск, Карла Либкнехта ул., д. 24 </v>
          </cell>
          <cell r="F1158">
            <v>0</v>
          </cell>
          <cell r="G1158">
            <v>2023</v>
          </cell>
          <cell r="AK1158">
            <v>0</v>
          </cell>
        </row>
        <row r="1159">
          <cell r="A1159">
            <v>34903</v>
          </cell>
          <cell r="B1159">
            <v>0</v>
          </cell>
          <cell r="C1159" t="str">
            <v>город Иркутск</v>
          </cell>
          <cell r="D1159">
            <v>0</v>
          </cell>
          <cell r="E1159" t="str">
            <v xml:space="preserve">г. Иркутск, Карла Либкнехта ул., д. 5 </v>
          </cell>
          <cell r="F1159">
            <v>0</v>
          </cell>
          <cell r="G1159">
            <v>2023</v>
          </cell>
          <cell r="AK1159">
            <v>0</v>
          </cell>
        </row>
        <row r="1160">
          <cell r="A1160">
            <v>34985</v>
          </cell>
          <cell r="B1160">
            <v>0</v>
          </cell>
          <cell r="C1160" t="str">
            <v>город Иркутск</v>
          </cell>
          <cell r="D1160">
            <v>0</v>
          </cell>
          <cell r="E1160" t="str">
            <v xml:space="preserve">г. Иркутск, Карла Маркса ул., д. 35/2 </v>
          </cell>
          <cell r="F1160">
            <v>0</v>
          </cell>
          <cell r="G1160">
            <v>2024</v>
          </cell>
          <cell r="AK1160">
            <v>0</v>
          </cell>
        </row>
        <row r="1161">
          <cell r="A1161">
            <v>35584</v>
          </cell>
          <cell r="B1161">
            <v>0</v>
          </cell>
          <cell r="C1161" t="str">
            <v>город Иркутск</v>
          </cell>
          <cell r="D1161">
            <v>0</v>
          </cell>
          <cell r="E1161" t="str">
            <v xml:space="preserve">г. Иркутск, Марата ул., д. 29 </v>
          </cell>
          <cell r="F1161">
            <v>0</v>
          </cell>
          <cell r="G1161">
            <v>2023</v>
          </cell>
          <cell r="AK1161">
            <v>0</v>
          </cell>
        </row>
        <row r="1162">
          <cell r="A1162">
            <v>35593</v>
          </cell>
          <cell r="B1162">
            <v>0</v>
          </cell>
          <cell r="C1162" t="str">
            <v>город Иркутск</v>
          </cell>
          <cell r="D1162">
            <v>0</v>
          </cell>
          <cell r="E1162" t="str">
            <v xml:space="preserve">г. Иркутск, Марата ул., д. 70 </v>
          </cell>
          <cell r="F1162">
            <v>0</v>
          </cell>
          <cell r="G1162">
            <v>2024</v>
          </cell>
          <cell r="AK1162">
            <v>0</v>
          </cell>
        </row>
        <row r="1163">
          <cell r="A1163">
            <v>35633</v>
          </cell>
          <cell r="B1163">
            <v>0</v>
          </cell>
          <cell r="C1163" t="str">
            <v>город Иркутск</v>
          </cell>
          <cell r="D1163">
            <v>0</v>
          </cell>
          <cell r="E1163" t="str">
            <v xml:space="preserve">г. Иркутск, Маяковского ул., д. 8 </v>
          </cell>
          <cell r="F1163">
            <v>0</v>
          </cell>
          <cell r="G1163">
            <v>2025</v>
          </cell>
          <cell r="AK1163">
            <v>0</v>
          </cell>
        </row>
        <row r="1164">
          <cell r="A1164">
            <v>36066</v>
          </cell>
          <cell r="B1164">
            <v>0</v>
          </cell>
          <cell r="C1164" t="str">
            <v>город Иркутск</v>
          </cell>
          <cell r="D1164">
            <v>0</v>
          </cell>
          <cell r="E1164" t="str">
            <v xml:space="preserve">г. Иркутск, Полярная ул., д. 80 </v>
          </cell>
          <cell r="F1164">
            <v>0</v>
          </cell>
          <cell r="G1164">
            <v>2023</v>
          </cell>
          <cell r="AK1164">
            <v>0</v>
          </cell>
        </row>
        <row r="1165">
          <cell r="A1165">
            <v>36071</v>
          </cell>
          <cell r="B1165">
            <v>0</v>
          </cell>
          <cell r="C1165" t="str">
            <v>город Иркутск</v>
          </cell>
          <cell r="D1165">
            <v>0</v>
          </cell>
          <cell r="E1165" t="str">
            <v xml:space="preserve">г. Иркутск, Полярная ул., д. 88 </v>
          </cell>
          <cell r="F1165">
            <v>0</v>
          </cell>
          <cell r="G1165">
            <v>2023</v>
          </cell>
          <cell r="AK1165">
            <v>0</v>
          </cell>
        </row>
        <row r="1166">
          <cell r="A1166">
            <v>36142</v>
          </cell>
          <cell r="B1166">
            <v>0</v>
          </cell>
          <cell r="C1166" t="str">
            <v>город Иркутск</v>
          </cell>
          <cell r="D1166">
            <v>0</v>
          </cell>
          <cell r="E1166" t="str">
            <v xml:space="preserve">г. Иркутск, Пролетарская ул., д. 3 </v>
          </cell>
          <cell r="F1166">
            <v>0</v>
          </cell>
          <cell r="G1166">
            <v>2023</v>
          </cell>
          <cell r="AK1166">
            <v>0</v>
          </cell>
        </row>
        <row r="1167">
          <cell r="A1167">
            <v>36204</v>
          </cell>
          <cell r="B1167">
            <v>0</v>
          </cell>
          <cell r="C1167" t="str">
            <v>город Иркутск</v>
          </cell>
          <cell r="D1167">
            <v>0</v>
          </cell>
          <cell r="E1167" t="str">
            <v xml:space="preserve">г. Иркутск, Рабочая ул., д. 9 </v>
          </cell>
          <cell r="F1167">
            <v>0</v>
          </cell>
          <cell r="G1167">
            <v>2024</v>
          </cell>
          <cell r="AK1167">
            <v>0</v>
          </cell>
        </row>
        <row r="1168">
          <cell r="A1168">
            <v>36428</v>
          </cell>
          <cell r="B1168">
            <v>0</v>
          </cell>
          <cell r="C1168" t="str">
            <v>город Иркутск</v>
          </cell>
          <cell r="D1168">
            <v>0</v>
          </cell>
          <cell r="E1168" t="str">
            <v xml:space="preserve">г. Иркутск, Российская ул., д. 14А </v>
          </cell>
          <cell r="F1168">
            <v>0</v>
          </cell>
          <cell r="G1168">
            <v>2023</v>
          </cell>
          <cell r="AK1168">
            <v>0</v>
          </cell>
        </row>
        <row r="1169">
          <cell r="A1169">
            <v>36434</v>
          </cell>
          <cell r="B1169">
            <v>0</v>
          </cell>
          <cell r="C1169" t="str">
            <v>город Иркутск</v>
          </cell>
          <cell r="D1169">
            <v>0</v>
          </cell>
          <cell r="E1169" t="str">
            <v xml:space="preserve">г. Иркутск, Российская ул., д. 23 </v>
          </cell>
          <cell r="F1169">
            <v>0</v>
          </cell>
          <cell r="G1169">
            <v>2024</v>
          </cell>
          <cell r="AK1169">
            <v>0</v>
          </cell>
        </row>
        <row r="1170">
          <cell r="A1170">
            <v>36637</v>
          </cell>
          <cell r="B1170">
            <v>0</v>
          </cell>
          <cell r="C1170" t="str">
            <v>город Иркутск</v>
          </cell>
          <cell r="D1170">
            <v>0</v>
          </cell>
          <cell r="E1170" t="str">
            <v xml:space="preserve">г. Иркутск, Советская ул., д. 121 </v>
          </cell>
          <cell r="F1170">
            <v>0</v>
          </cell>
          <cell r="G1170">
            <v>2024</v>
          </cell>
          <cell r="AK1170">
            <v>0</v>
          </cell>
        </row>
        <row r="1171">
          <cell r="A1171">
            <v>36733</v>
          </cell>
          <cell r="B1171">
            <v>0</v>
          </cell>
          <cell r="C1171" t="str">
            <v>город Иркутск</v>
          </cell>
          <cell r="D1171">
            <v>0</v>
          </cell>
          <cell r="E1171" t="str">
            <v xml:space="preserve">г. Иркутск, Степана Разина ул., д. 13 </v>
          </cell>
          <cell r="F1171">
            <v>0</v>
          </cell>
          <cell r="G1171">
            <v>2023</v>
          </cell>
          <cell r="AK1171" t="str">
            <v>вкл. Протоколом</v>
          </cell>
        </row>
        <row r="1172">
          <cell r="A1172">
            <v>36743</v>
          </cell>
          <cell r="B1172">
            <v>0</v>
          </cell>
          <cell r="C1172" t="str">
            <v>город Иркутск</v>
          </cell>
          <cell r="D1172">
            <v>0</v>
          </cell>
          <cell r="E1172" t="str">
            <v xml:space="preserve">г. Иркутск, Сурикова ул., д. 11 </v>
          </cell>
          <cell r="F1172">
            <v>0</v>
          </cell>
          <cell r="G1172">
            <v>2024</v>
          </cell>
          <cell r="AK1172">
            <v>0</v>
          </cell>
        </row>
        <row r="1173">
          <cell r="A1173">
            <v>36805</v>
          </cell>
          <cell r="B1173">
            <v>0</v>
          </cell>
          <cell r="C1173" t="str">
            <v>город Иркутск</v>
          </cell>
          <cell r="D1173">
            <v>0</v>
          </cell>
          <cell r="E1173" t="str">
            <v xml:space="preserve">г. Иркутск, Тимирязева ул., д. 37 </v>
          </cell>
          <cell r="F1173">
            <v>0</v>
          </cell>
          <cell r="G1173">
            <v>2024</v>
          </cell>
          <cell r="AK1173">
            <v>0</v>
          </cell>
        </row>
        <row r="1174">
          <cell r="A1174">
            <v>36809</v>
          </cell>
          <cell r="B1174">
            <v>0</v>
          </cell>
          <cell r="C1174" t="str">
            <v>город Иркутск</v>
          </cell>
          <cell r="D1174">
            <v>0</v>
          </cell>
          <cell r="E1174" t="str">
            <v xml:space="preserve">г. Иркутск, Тимирязева ул., д. 55 </v>
          </cell>
          <cell r="F1174">
            <v>0</v>
          </cell>
          <cell r="G1174">
            <v>2025</v>
          </cell>
          <cell r="AK1174">
            <v>0</v>
          </cell>
        </row>
        <row r="1175">
          <cell r="A1175">
            <v>34912</v>
          </cell>
          <cell r="B1175">
            <v>0</v>
          </cell>
          <cell r="C1175" t="str">
            <v>город Иркутск</v>
          </cell>
          <cell r="D1175">
            <v>0</v>
          </cell>
          <cell r="E1175" t="str">
            <v xml:space="preserve">г. Иркутск, ул. Карла Либкнехта, д. 19 </v>
          </cell>
          <cell r="F1175">
            <v>0</v>
          </cell>
          <cell r="G1175">
            <v>2024</v>
          </cell>
          <cell r="AK1175">
            <v>0</v>
          </cell>
        </row>
        <row r="1176">
          <cell r="A1176">
            <v>34913</v>
          </cell>
          <cell r="B1176">
            <v>0</v>
          </cell>
          <cell r="C1176" t="str">
            <v>город Иркутск</v>
          </cell>
          <cell r="D1176">
            <v>0</v>
          </cell>
          <cell r="E1176" t="str">
            <v xml:space="preserve">г. Иркутск, ул. Карла Либкнехта, д. 21 </v>
          </cell>
          <cell r="F1176">
            <v>0</v>
          </cell>
          <cell r="G1176">
            <v>2024</v>
          </cell>
          <cell r="AK1176">
            <v>0</v>
          </cell>
        </row>
        <row r="1177">
          <cell r="A1177">
            <v>35588</v>
          </cell>
          <cell r="B1177">
            <v>0</v>
          </cell>
          <cell r="C1177" t="str">
            <v>город Иркутск</v>
          </cell>
          <cell r="D1177">
            <v>0</v>
          </cell>
          <cell r="E1177" t="str">
            <v xml:space="preserve">г. Иркутск, ул. Марата, д. 34 </v>
          </cell>
          <cell r="F1177">
            <v>0</v>
          </cell>
          <cell r="G1177">
            <v>2023</v>
          </cell>
          <cell r="AK1177" t="str">
            <v>вкл. Протоколом</v>
          </cell>
        </row>
        <row r="1178">
          <cell r="A1178">
            <v>36962</v>
          </cell>
          <cell r="B1178">
            <v>0</v>
          </cell>
          <cell r="C1178" t="str">
            <v>город Иркутск</v>
          </cell>
          <cell r="D1178">
            <v>0</v>
          </cell>
          <cell r="E1178" t="str">
            <v xml:space="preserve">г. Иркутск, Франк-Каменецкого ул., д. 32 </v>
          </cell>
          <cell r="F1178">
            <v>0</v>
          </cell>
          <cell r="G1178">
            <v>2023</v>
          </cell>
          <cell r="AK1178">
            <v>0</v>
          </cell>
        </row>
        <row r="1179">
          <cell r="A1179">
            <v>43349</v>
          </cell>
          <cell r="B1179">
            <v>0</v>
          </cell>
          <cell r="C1179" t="str">
            <v>Слюдянское муниципальное образование</v>
          </cell>
          <cell r="D1179">
            <v>0</v>
          </cell>
          <cell r="E1179" t="str">
            <v xml:space="preserve">г. Слюдянка, Бабушкина ул., д. 12 </v>
          </cell>
          <cell r="F1179">
            <v>0</v>
          </cell>
          <cell r="G1179">
            <v>2025</v>
          </cell>
          <cell r="AK1179">
            <v>0</v>
          </cell>
        </row>
        <row r="1180">
          <cell r="A1180">
            <v>46465</v>
          </cell>
          <cell r="B1180">
            <v>0</v>
          </cell>
          <cell r="C1180" t="str">
            <v>город Иркутск</v>
          </cell>
          <cell r="D1180">
            <v>0</v>
          </cell>
          <cell r="E1180" t="str">
            <v xml:space="preserve">г. Иркутск, Горького ул., д. 16 </v>
          </cell>
          <cell r="F1180">
            <v>0</v>
          </cell>
          <cell r="G1180">
            <v>2024</v>
          </cell>
          <cell r="AK1180">
            <v>0</v>
          </cell>
        </row>
        <row r="1181">
          <cell r="A1181">
            <v>56048</v>
          </cell>
          <cell r="B1181">
            <v>0</v>
          </cell>
          <cell r="C1181" t="str">
            <v>город Иркутск</v>
          </cell>
          <cell r="D1181">
            <v>0</v>
          </cell>
          <cell r="E1181" t="str">
            <v xml:space="preserve">г. Иркутск, Польских Повстанцев ул., д. 14 </v>
          </cell>
          <cell r="F1181">
            <v>0</v>
          </cell>
          <cell r="G1181">
            <v>2025</v>
          </cell>
          <cell r="AK1181">
            <v>0</v>
          </cell>
        </row>
        <row r="1182">
          <cell r="A1182">
            <v>36641</v>
          </cell>
          <cell r="B1182">
            <v>0</v>
          </cell>
          <cell r="C1182" t="str">
            <v>город Иркутск</v>
          </cell>
          <cell r="D1182">
            <v>0</v>
          </cell>
          <cell r="E1182" t="str">
            <v xml:space="preserve">г. Иркутск, Советская ул., д. 123 </v>
          </cell>
          <cell r="F1182">
            <v>0</v>
          </cell>
          <cell r="G1182">
            <v>2023</v>
          </cell>
          <cell r="AK1182">
            <v>0</v>
          </cell>
        </row>
        <row r="1183">
          <cell r="A1183">
            <v>36734</v>
          </cell>
          <cell r="B1183">
            <v>0</v>
          </cell>
          <cell r="C1183" t="str">
            <v>город Иркутск</v>
          </cell>
          <cell r="D1183">
            <v>0</v>
          </cell>
          <cell r="E1183" t="str">
            <v xml:space="preserve">г. Иркутск, Степана Разина ул., д. 15 </v>
          </cell>
          <cell r="F1183">
            <v>0</v>
          </cell>
          <cell r="G1183">
            <v>2023</v>
          </cell>
          <cell r="AK1183">
            <v>0</v>
          </cell>
        </row>
        <row r="1184">
          <cell r="A1184">
            <v>38796</v>
          </cell>
          <cell r="B1184">
            <v>0</v>
          </cell>
          <cell r="C1184" t="str">
            <v>Муниципальное образование город Усть-Илимск</v>
          </cell>
          <cell r="D1184">
            <v>0</v>
          </cell>
          <cell r="E1184" t="str">
            <v>г. Усть-Илимск, Мира пр-кт., д. 49</v>
          </cell>
          <cell r="F1184">
            <v>0</v>
          </cell>
          <cell r="G1184">
            <v>2024</v>
          </cell>
          <cell r="AK1184">
            <v>45035</v>
          </cell>
        </row>
        <row r="1185">
          <cell r="A1185">
            <v>38795</v>
          </cell>
          <cell r="B1185">
            <v>0</v>
          </cell>
          <cell r="C1185" t="str">
            <v>Муниципальное образование город Усть-Илимск</v>
          </cell>
          <cell r="D1185">
            <v>0</v>
          </cell>
          <cell r="E1185" t="str">
            <v>г. Усть-Илимск, Мира пр-кт., д. 47</v>
          </cell>
          <cell r="F1185">
            <v>0</v>
          </cell>
          <cell r="G1185">
            <v>2024</v>
          </cell>
          <cell r="AK1185">
            <v>45035</v>
          </cell>
        </row>
        <row r="1186">
          <cell r="A1186">
            <v>37027</v>
          </cell>
          <cell r="B1186">
            <v>0</v>
          </cell>
          <cell r="C1186" t="str">
            <v>город Иркутск</v>
          </cell>
          <cell r="D1186">
            <v>0</v>
          </cell>
          <cell r="E1186" t="str">
            <v>г. Иркутск, ул. Чайковского, д. 7</v>
          </cell>
          <cell r="F1186">
            <v>0</v>
          </cell>
          <cell r="G1186">
            <v>2023</v>
          </cell>
          <cell r="AK1186" t="str">
            <v>вкл. Протоколом</v>
          </cell>
        </row>
        <row r="1187">
          <cell r="A1187">
            <v>40924</v>
          </cell>
          <cell r="B1187">
            <v>0</v>
          </cell>
          <cell r="C1187" t="str">
            <v>АГО</v>
          </cell>
          <cell r="D1187">
            <v>0</v>
          </cell>
          <cell r="E1187" t="str">
            <v>г. Ангарск, кв. 89, д. 15</v>
          </cell>
          <cell r="F1187">
            <v>0</v>
          </cell>
          <cell r="G1187">
            <v>2024</v>
          </cell>
          <cell r="AK1187" t="str">
            <v>вкл. Протоколом</v>
          </cell>
        </row>
        <row r="1188">
          <cell r="A1188">
            <v>32932</v>
          </cell>
          <cell r="B1188">
            <v>0</v>
          </cell>
          <cell r="C1188" t="str">
            <v>город Иркутск</v>
          </cell>
          <cell r="D1188">
            <v>0</v>
          </cell>
          <cell r="E1188" t="str">
            <v>г. Иркутск, мкр. Университетский, д. 70</v>
          </cell>
          <cell r="F1188">
            <v>0</v>
          </cell>
          <cell r="G1188">
            <v>2024</v>
          </cell>
          <cell r="AK1188" t="str">
            <v>вкл. Протоколом</v>
          </cell>
        </row>
        <row r="1189">
          <cell r="A1189">
            <v>36358</v>
          </cell>
          <cell r="B1189">
            <v>0</v>
          </cell>
          <cell r="C1189" t="str">
            <v>город Иркутск</v>
          </cell>
          <cell r="D1189">
            <v>0</v>
          </cell>
          <cell r="E1189" t="str">
            <v>г. Иркутск, ул. Розы Люксембург, д. 223А</v>
          </cell>
          <cell r="F1189">
            <v>0</v>
          </cell>
          <cell r="G1189">
            <v>2024</v>
          </cell>
          <cell r="AK1189" t="str">
            <v>вкл. Протоколом</v>
          </cell>
        </row>
        <row r="1190">
          <cell r="A1190">
            <v>39466</v>
          </cell>
          <cell r="B1190">
            <v>0</v>
          </cell>
          <cell r="C1190" t="str">
            <v>АГО</v>
          </cell>
          <cell r="D1190">
            <v>0</v>
          </cell>
          <cell r="E1190" t="str">
            <v>г. Ангарск, кв. 94, д. 26</v>
          </cell>
          <cell r="F1190">
            <v>0</v>
          </cell>
          <cell r="G1190">
            <v>2024</v>
          </cell>
          <cell r="AK1190" t="str">
            <v>вкл. Протоколом</v>
          </cell>
        </row>
        <row r="1191">
          <cell r="A1191">
            <v>34679</v>
          </cell>
          <cell r="B1191">
            <v>0</v>
          </cell>
          <cell r="C1191" t="str">
            <v>город Иркутск</v>
          </cell>
          <cell r="D1191">
            <v>0</v>
          </cell>
          <cell r="E1191" t="str">
            <v>г. Иркутск, ул. Добролюбова, д. 17</v>
          </cell>
          <cell r="F1191">
            <v>0</v>
          </cell>
          <cell r="G1191">
            <v>2023</v>
          </cell>
          <cell r="AK1191" t="str">
            <v>вкл. Протоколом</v>
          </cell>
        </row>
        <row r="1192">
          <cell r="A1192">
            <v>41038</v>
          </cell>
          <cell r="B1192">
            <v>0</v>
          </cell>
          <cell r="C1192" t="str">
            <v>МО города Бодайбо и района</v>
          </cell>
          <cell r="D1192">
            <v>0</v>
          </cell>
          <cell r="E1192" t="str">
            <v>г. Бодайбо, ул. 8 Марта, д. 28</v>
          </cell>
          <cell r="F1192">
            <v>0</v>
          </cell>
          <cell r="G1192">
            <v>2024</v>
          </cell>
          <cell r="AK1192">
            <v>0</v>
          </cell>
        </row>
        <row r="1193">
          <cell r="A1193">
            <v>41045</v>
          </cell>
          <cell r="B1193">
            <v>0</v>
          </cell>
          <cell r="C1193" t="str">
            <v>МО города Бодайбо и района</v>
          </cell>
          <cell r="D1193">
            <v>0</v>
          </cell>
          <cell r="E1193" t="str">
            <v>г. Бодайбо, ул. Железнодорожная, д. 9</v>
          </cell>
          <cell r="F1193">
            <v>0</v>
          </cell>
          <cell r="G1193">
            <v>2024</v>
          </cell>
          <cell r="AK1193">
            <v>0</v>
          </cell>
        </row>
        <row r="1194">
          <cell r="A1194">
            <v>33586</v>
          </cell>
          <cell r="B1194">
            <v>0</v>
          </cell>
          <cell r="C1194" t="str">
            <v>город Иркутск</v>
          </cell>
          <cell r="D1194">
            <v>0</v>
          </cell>
          <cell r="E1194" t="str">
            <v>г. Иркутск, ул. Александра Невского, д. 65</v>
          </cell>
          <cell r="F1194">
            <v>0</v>
          </cell>
          <cell r="G1194">
            <v>2024</v>
          </cell>
          <cell r="AK1194">
            <v>44973</v>
          </cell>
        </row>
        <row r="1195">
          <cell r="A1195">
            <v>33723</v>
          </cell>
          <cell r="B1195">
            <v>0</v>
          </cell>
          <cell r="C1195" t="str">
            <v>город Иркутск</v>
          </cell>
          <cell r="D1195">
            <v>0</v>
          </cell>
          <cell r="E1195" t="str">
            <v>г. Иркутск, ул. Байкальская, д. 104</v>
          </cell>
          <cell r="F1195">
            <v>0</v>
          </cell>
          <cell r="G1195">
            <v>2024</v>
          </cell>
          <cell r="AK1195">
            <v>44973</v>
          </cell>
        </row>
        <row r="1196">
          <cell r="A1196">
            <v>33744</v>
          </cell>
          <cell r="B1196">
            <v>0</v>
          </cell>
          <cell r="C1196" t="str">
            <v>город Иркутск</v>
          </cell>
          <cell r="D1196">
            <v>0</v>
          </cell>
          <cell r="E1196" t="str">
            <v>г. Иркутск, ул. Байкальская, д. 149</v>
          </cell>
          <cell r="F1196">
            <v>0</v>
          </cell>
          <cell r="G1196">
            <v>2024</v>
          </cell>
          <cell r="AK1196">
            <v>44973</v>
          </cell>
        </row>
        <row r="1197">
          <cell r="A1197">
            <v>33745</v>
          </cell>
          <cell r="B1197">
            <v>0</v>
          </cell>
          <cell r="C1197" t="str">
            <v>город Иркутск</v>
          </cell>
          <cell r="D1197">
            <v>0</v>
          </cell>
          <cell r="E1197" t="str">
            <v>г. Иркутск, ул. Байкальская, д. 151</v>
          </cell>
          <cell r="F1197">
            <v>0</v>
          </cell>
          <cell r="G1197">
            <v>2024</v>
          </cell>
          <cell r="AK1197">
            <v>0</v>
          </cell>
        </row>
        <row r="1198">
          <cell r="A1198">
            <v>33924</v>
          </cell>
          <cell r="B1198">
            <v>0</v>
          </cell>
          <cell r="C1198" t="str">
            <v>город Иркутск</v>
          </cell>
          <cell r="D1198">
            <v>0</v>
          </cell>
          <cell r="E1198" t="str">
            <v>г. Иркутск, ул. Байкальская, д. 340</v>
          </cell>
          <cell r="F1198">
            <v>0</v>
          </cell>
          <cell r="G1198">
            <v>2024</v>
          </cell>
          <cell r="AK1198">
            <v>44973</v>
          </cell>
        </row>
        <row r="1199">
          <cell r="A1199">
            <v>33925</v>
          </cell>
          <cell r="B1199">
            <v>0</v>
          </cell>
          <cell r="C1199" t="str">
            <v>город Иркутск</v>
          </cell>
          <cell r="D1199">
            <v>0</v>
          </cell>
          <cell r="E1199" t="str">
            <v>г. Иркутск, ул. Байкальская, д. 340А</v>
          </cell>
          <cell r="F1199">
            <v>0</v>
          </cell>
          <cell r="G1199">
            <v>2024</v>
          </cell>
          <cell r="AK1199">
            <v>44973</v>
          </cell>
        </row>
        <row r="1200">
          <cell r="A1200">
            <v>33719</v>
          </cell>
          <cell r="B1200">
            <v>0</v>
          </cell>
          <cell r="C1200" t="str">
            <v>город Иркутск</v>
          </cell>
          <cell r="D1200">
            <v>0</v>
          </cell>
          <cell r="E1200" t="str">
            <v>г. Иркутск, ул. Байкальская, д. 47з</v>
          </cell>
          <cell r="F1200">
            <v>0</v>
          </cell>
          <cell r="G1200">
            <v>2024</v>
          </cell>
          <cell r="AK1200">
            <v>44973</v>
          </cell>
        </row>
        <row r="1201">
          <cell r="A1201">
            <v>33720</v>
          </cell>
          <cell r="B1201">
            <v>0</v>
          </cell>
          <cell r="C1201" t="str">
            <v>город Иркутск</v>
          </cell>
          <cell r="D1201">
            <v>0</v>
          </cell>
          <cell r="E1201" t="str">
            <v>г. Иркутск, ул. Байкальская, д. 94</v>
          </cell>
          <cell r="F1201">
            <v>0</v>
          </cell>
          <cell r="G1201">
            <v>2024</v>
          </cell>
          <cell r="AK1201">
            <v>44973</v>
          </cell>
        </row>
        <row r="1202">
          <cell r="A1202">
            <v>34168</v>
          </cell>
          <cell r="B1202">
            <v>0</v>
          </cell>
          <cell r="C1202" t="str">
            <v>город Иркутск</v>
          </cell>
          <cell r="D1202">
            <v>0</v>
          </cell>
          <cell r="E1202" t="str">
            <v>г. Иркутск, ул. Безбокова, д. 12</v>
          </cell>
          <cell r="F1202">
            <v>0</v>
          </cell>
          <cell r="G1202">
            <v>2024</v>
          </cell>
          <cell r="AK1202">
            <v>44973</v>
          </cell>
        </row>
        <row r="1203">
          <cell r="A1203">
            <v>34170</v>
          </cell>
          <cell r="B1203">
            <v>0</v>
          </cell>
          <cell r="C1203" t="str">
            <v>город Иркутск</v>
          </cell>
          <cell r="D1203">
            <v>0</v>
          </cell>
          <cell r="E1203" t="str">
            <v>г. Иркутск, ул. Безбокова, д. 18</v>
          </cell>
          <cell r="F1203">
            <v>0</v>
          </cell>
          <cell r="G1203">
            <v>2024</v>
          </cell>
          <cell r="AK1203">
            <v>44973</v>
          </cell>
        </row>
        <row r="1204">
          <cell r="A1204">
            <v>34171</v>
          </cell>
          <cell r="B1204">
            <v>0</v>
          </cell>
          <cell r="C1204" t="str">
            <v>город Иркутск</v>
          </cell>
          <cell r="D1204">
            <v>0</v>
          </cell>
          <cell r="E1204" t="str">
            <v>г. Иркутск, ул. Безбокова, д. 20</v>
          </cell>
          <cell r="F1204">
            <v>0</v>
          </cell>
          <cell r="G1204">
            <v>2024</v>
          </cell>
          <cell r="AK1204">
            <v>44973</v>
          </cell>
        </row>
        <row r="1205">
          <cell r="A1205">
            <v>34174</v>
          </cell>
          <cell r="B1205">
            <v>0</v>
          </cell>
          <cell r="C1205" t="str">
            <v>город Иркутск</v>
          </cell>
          <cell r="D1205">
            <v>0</v>
          </cell>
          <cell r="E1205" t="str">
            <v>г. Иркутск, ул. Безбокова, д. 26</v>
          </cell>
          <cell r="F1205">
            <v>0</v>
          </cell>
          <cell r="G1205">
            <v>2024</v>
          </cell>
          <cell r="AK1205">
            <v>44973</v>
          </cell>
        </row>
        <row r="1206">
          <cell r="A1206">
            <v>34256</v>
          </cell>
          <cell r="B1206">
            <v>0</v>
          </cell>
          <cell r="C1206" t="str">
            <v>город Иркутск</v>
          </cell>
          <cell r="D1206">
            <v>0</v>
          </cell>
          <cell r="E1206" t="str">
            <v>г. Иркутск, ул. Бочкина, д. 13</v>
          </cell>
          <cell r="F1206">
            <v>0</v>
          </cell>
          <cell r="G1206">
            <v>2024</v>
          </cell>
          <cell r="AK1206">
            <v>44973</v>
          </cell>
        </row>
        <row r="1207">
          <cell r="A1207">
            <v>34384</v>
          </cell>
          <cell r="B1207">
            <v>0</v>
          </cell>
          <cell r="C1207" t="str">
            <v>город Иркутск</v>
          </cell>
          <cell r="D1207">
            <v>0</v>
          </cell>
          <cell r="E1207" t="str">
            <v>г. Иркутск, ул. Гидростроителей, д. 11</v>
          </cell>
          <cell r="F1207">
            <v>0</v>
          </cell>
          <cell r="G1207">
            <v>2024</v>
          </cell>
          <cell r="AK1207">
            <v>44973</v>
          </cell>
        </row>
        <row r="1208">
          <cell r="A1208">
            <v>34383</v>
          </cell>
          <cell r="B1208">
            <v>0</v>
          </cell>
          <cell r="C1208" t="str">
            <v>город Иркутск</v>
          </cell>
          <cell r="D1208">
            <v>0</v>
          </cell>
          <cell r="E1208" t="str">
            <v>г. Иркутск, ул. Гидростроителей, д. 9</v>
          </cell>
          <cell r="F1208">
            <v>0</v>
          </cell>
          <cell r="G1208">
            <v>2024</v>
          </cell>
          <cell r="AK1208">
            <v>44973</v>
          </cell>
        </row>
        <row r="1209">
          <cell r="A1209">
            <v>35382</v>
          </cell>
          <cell r="B1209">
            <v>0</v>
          </cell>
          <cell r="C1209" t="str">
            <v>город Иркутск</v>
          </cell>
          <cell r="D1209">
            <v>0</v>
          </cell>
          <cell r="E1209" t="str">
            <v>г. Иркутск, ул. Лермонтова, д. 275а</v>
          </cell>
          <cell r="F1209">
            <v>0</v>
          </cell>
          <cell r="G1209">
            <v>2024</v>
          </cell>
          <cell r="AK1209">
            <v>44973</v>
          </cell>
        </row>
        <row r="1210">
          <cell r="A1210">
            <v>35415</v>
          </cell>
          <cell r="B1210">
            <v>0</v>
          </cell>
          <cell r="C1210" t="str">
            <v>город Иркутск</v>
          </cell>
          <cell r="D1210">
            <v>0</v>
          </cell>
          <cell r="E1210" t="str">
            <v>г. Иркутск, ул. Лермонтова, д. 313а</v>
          </cell>
          <cell r="F1210">
            <v>0</v>
          </cell>
          <cell r="G1210">
            <v>2024</v>
          </cell>
          <cell r="AK1210">
            <v>44973</v>
          </cell>
        </row>
        <row r="1211">
          <cell r="A1211">
            <v>35453</v>
          </cell>
          <cell r="B1211">
            <v>0</v>
          </cell>
          <cell r="C1211" t="str">
            <v>город Иркутск</v>
          </cell>
          <cell r="D1211">
            <v>0</v>
          </cell>
          <cell r="E1211" t="str">
            <v>г. Иркутск, ул. Лиственичная, д. 8</v>
          </cell>
          <cell r="F1211">
            <v>0</v>
          </cell>
          <cell r="G1211">
            <v>2024</v>
          </cell>
          <cell r="AK1211">
            <v>44973</v>
          </cell>
        </row>
        <row r="1212">
          <cell r="A1212">
            <v>35450</v>
          </cell>
          <cell r="B1212">
            <v>0</v>
          </cell>
          <cell r="C1212" t="str">
            <v>город Иркутск</v>
          </cell>
          <cell r="D1212">
            <v>0</v>
          </cell>
          <cell r="E1212" t="str">
            <v>г. Иркутск, ул. Лиственичная, д. 4а</v>
          </cell>
          <cell r="F1212">
            <v>0</v>
          </cell>
          <cell r="G1212">
            <v>2024</v>
          </cell>
          <cell r="AK1212">
            <v>44973</v>
          </cell>
        </row>
        <row r="1213">
          <cell r="A1213">
            <v>35738</v>
          </cell>
          <cell r="B1213">
            <v>0</v>
          </cell>
          <cell r="C1213" t="str">
            <v>город Иркутск</v>
          </cell>
          <cell r="D1213">
            <v>0</v>
          </cell>
          <cell r="E1213" t="str">
            <v>г. Иркутск, ул. Мухиной, д. 36</v>
          </cell>
          <cell r="F1213">
            <v>0</v>
          </cell>
          <cell r="G1213">
            <v>2024</v>
          </cell>
          <cell r="AK1213">
            <v>44973</v>
          </cell>
        </row>
        <row r="1214">
          <cell r="A1214">
            <v>35740</v>
          </cell>
          <cell r="B1214">
            <v>0</v>
          </cell>
          <cell r="C1214" t="str">
            <v>город Иркутск</v>
          </cell>
          <cell r="D1214">
            <v>0</v>
          </cell>
          <cell r="E1214" t="str">
            <v>г. Иркутск, ул. Мухиной, д. 40</v>
          </cell>
          <cell r="F1214">
            <v>0</v>
          </cell>
          <cell r="G1214">
            <v>2024</v>
          </cell>
          <cell r="AK1214">
            <v>44973</v>
          </cell>
        </row>
        <row r="1215">
          <cell r="A1215">
            <v>35743</v>
          </cell>
          <cell r="B1215">
            <v>0</v>
          </cell>
          <cell r="C1215" t="str">
            <v>город Иркутск</v>
          </cell>
          <cell r="D1215">
            <v>0</v>
          </cell>
          <cell r="E1215" t="str">
            <v>г. Иркутск, ул. Мухиной, д. 46</v>
          </cell>
          <cell r="F1215">
            <v>0</v>
          </cell>
          <cell r="G1215">
            <v>2024</v>
          </cell>
          <cell r="AK1215">
            <v>44973</v>
          </cell>
        </row>
        <row r="1216">
          <cell r="A1216">
            <v>35768</v>
          </cell>
          <cell r="B1216">
            <v>0</v>
          </cell>
          <cell r="C1216" t="str">
            <v>город Иркутск</v>
          </cell>
          <cell r="D1216">
            <v>0</v>
          </cell>
          <cell r="E1216" t="str">
            <v>г. Иркутск, ул. Напольная, д. 70/14</v>
          </cell>
          <cell r="F1216">
            <v>0</v>
          </cell>
          <cell r="G1216">
            <v>2024</v>
          </cell>
          <cell r="AK1216">
            <v>0</v>
          </cell>
        </row>
        <row r="1217">
          <cell r="A1217">
            <v>32712</v>
          </cell>
          <cell r="B1217">
            <v>0</v>
          </cell>
          <cell r="C1217" t="str">
            <v>город Иркутск</v>
          </cell>
          <cell r="D1217">
            <v>0</v>
          </cell>
          <cell r="E1217" t="str">
            <v>г. Иркутск, мкр. Первомайский, д. 52</v>
          </cell>
          <cell r="F1217">
            <v>0</v>
          </cell>
          <cell r="G1217">
            <v>2024</v>
          </cell>
          <cell r="AK1217">
            <v>44973</v>
          </cell>
        </row>
        <row r="1218">
          <cell r="A1218">
            <v>32714</v>
          </cell>
          <cell r="B1218">
            <v>0</v>
          </cell>
          <cell r="C1218" t="str">
            <v>город Иркутск</v>
          </cell>
          <cell r="D1218">
            <v>0</v>
          </cell>
          <cell r="E1218" t="str">
            <v>г. Иркутск, мкр. Первомайский, д. 55</v>
          </cell>
          <cell r="F1218">
            <v>0</v>
          </cell>
          <cell r="G1218">
            <v>2024</v>
          </cell>
          <cell r="AK1218">
            <v>44973</v>
          </cell>
        </row>
        <row r="1219">
          <cell r="A1219">
            <v>35956</v>
          </cell>
          <cell r="B1219">
            <v>0</v>
          </cell>
          <cell r="C1219" t="str">
            <v>город Иркутск</v>
          </cell>
          <cell r="D1219">
            <v>0</v>
          </cell>
          <cell r="E1219" t="str">
            <v>г. Иркутск, ул. Пискунова, д. 102</v>
          </cell>
          <cell r="F1219">
            <v>0</v>
          </cell>
          <cell r="G1219">
            <v>2024</v>
          </cell>
          <cell r="AK1219">
            <v>44973</v>
          </cell>
        </row>
        <row r="1220">
          <cell r="A1220">
            <v>35959</v>
          </cell>
          <cell r="B1220">
            <v>0</v>
          </cell>
          <cell r="C1220" t="str">
            <v>город Иркутск</v>
          </cell>
          <cell r="D1220">
            <v>0</v>
          </cell>
          <cell r="E1220" t="str">
            <v>г. Иркутск, ул. Пискунова, д. 106</v>
          </cell>
          <cell r="F1220">
            <v>0</v>
          </cell>
          <cell r="G1220">
            <v>2024</v>
          </cell>
          <cell r="AK1220">
            <v>44973</v>
          </cell>
        </row>
        <row r="1221">
          <cell r="A1221">
            <v>32417</v>
          </cell>
          <cell r="B1221">
            <v>0</v>
          </cell>
          <cell r="C1221" t="str">
            <v>город Иркутск</v>
          </cell>
          <cell r="D1221">
            <v>0</v>
          </cell>
          <cell r="E1221" t="str">
            <v>г. Иркутск, б-р Рябикова, д. 18А</v>
          </cell>
          <cell r="F1221">
            <v>0</v>
          </cell>
          <cell r="G1221">
            <v>2024</v>
          </cell>
          <cell r="AK1221">
            <v>44973</v>
          </cell>
        </row>
        <row r="1222">
          <cell r="A1222">
            <v>32420</v>
          </cell>
          <cell r="B1222">
            <v>0</v>
          </cell>
          <cell r="C1222" t="str">
            <v>город Иркутск</v>
          </cell>
          <cell r="D1222">
            <v>0</v>
          </cell>
          <cell r="E1222" t="str">
            <v>г. Иркутск, б-р Рябикова, д. 19А</v>
          </cell>
          <cell r="F1222">
            <v>0</v>
          </cell>
          <cell r="G1222">
            <v>2024</v>
          </cell>
          <cell r="AK1222">
            <v>44973</v>
          </cell>
        </row>
        <row r="1223">
          <cell r="A1223">
            <v>32422</v>
          </cell>
          <cell r="B1223">
            <v>0</v>
          </cell>
          <cell r="C1223" t="str">
            <v>город Иркутск</v>
          </cell>
          <cell r="D1223">
            <v>0</v>
          </cell>
          <cell r="E1223" t="str">
            <v>г. Иркутск, б-р Рябикова, д. 20А</v>
          </cell>
          <cell r="F1223">
            <v>0</v>
          </cell>
          <cell r="G1223">
            <v>2024</v>
          </cell>
          <cell r="AK1223">
            <v>44973</v>
          </cell>
        </row>
        <row r="1224">
          <cell r="A1224">
            <v>32441</v>
          </cell>
          <cell r="B1224">
            <v>0</v>
          </cell>
          <cell r="C1224" t="str">
            <v>город Иркутск</v>
          </cell>
          <cell r="D1224">
            <v>0</v>
          </cell>
          <cell r="E1224" t="str">
            <v>г. Иркутск, б-р Рябикова, д. 32</v>
          </cell>
          <cell r="F1224">
            <v>0</v>
          </cell>
          <cell r="G1224">
            <v>2024</v>
          </cell>
          <cell r="AK1224">
            <v>44973</v>
          </cell>
        </row>
        <row r="1225">
          <cell r="A1225">
            <v>32444</v>
          </cell>
          <cell r="B1225">
            <v>0</v>
          </cell>
          <cell r="C1225" t="str">
            <v>город Иркутск</v>
          </cell>
          <cell r="D1225">
            <v>0</v>
          </cell>
          <cell r="E1225" t="str">
            <v>г. Иркутск, б-р Рябикова, д. 33</v>
          </cell>
          <cell r="F1225">
            <v>0</v>
          </cell>
          <cell r="G1225">
            <v>2024</v>
          </cell>
          <cell r="AK1225">
            <v>44973</v>
          </cell>
        </row>
        <row r="1226">
          <cell r="A1226">
            <v>32446</v>
          </cell>
          <cell r="B1226">
            <v>0</v>
          </cell>
          <cell r="C1226" t="str">
            <v>город Иркутск</v>
          </cell>
          <cell r="D1226">
            <v>0</v>
          </cell>
          <cell r="E1226" t="str">
            <v>г. Иркутск, б-р Рябикова, д. 34А</v>
          </cell>
          <cell r="F1226">
            <v>0</v>
          </cell>
          <cell r="G1226">
            <v>2024</v>
          </cell>
          <cell r="AK1226">
            <v>44973</v>
          </cell>
        </row>
        <row r="1227">
          <cell r="A1227">
            <v>32448</v>
          </cell>
          <cell r="B1227">
            <v>0</v>
          </cell>
          <cell r="C1227" t="str">
            <v>город Иркутск</v>
          </cell>
          <cell r="D1227">
            <v>0</v>
          </cell>
          <cell r="E1227" t="str">
            <v>г. Иркутск, б-р Рябикова, д. 36</v>
          </cell>
          <cell r="F1227">
            <v>0</v>
          </cell>
          <cell r="G1227">
            <v>2024</v>
          </cell>
          <cell r="AK1227">
            <v>44973</v>
          </cell>
        </row>
        <row r="1228">
          <cell r="A1228">
            <v>32451</v>
          </cell>
          <cell r="B1228">
            <v>0</v>
          </cell>
          <cell r="C1228" t="str">
            <v>город Иркутск</v>
          </cell>
          <cell r="D1228">
            <v>0</v>
          </cell>
          <cell r="E1228" t="str">
            <v>г. Иркутск, б-р Рябикова, д. 39</v>
          </cell>
          <cell r="F1228">
            <v>0</v>
          </cell>
          <cell r="G1228">
            <v>2024</v>
          </cell>
          <cell r="AK1228">
            <v>44973</v>
          </cell>
        </row>
        <row r="1229">
          <cell r="A1229">
            <v>32383</v>
          </cell>
          <cell r="B1229">
            <v>0</v>
          </cell>
          <cell r="C1229" t="str">
            <v>город Иркутск</v>
          </cell>
          <cell r="D1229">
            <v>0</v>
          </cell>
          <cell r="E1229" t="str">
            <v>г. Иркутск, б-р Рябикова, д. 3А</v>
          </cell>
          <cell r="F1229">
            <v>0</v>
          </cell>
          <cell r="G1229">
            <v>2024</v>
          </cell>
          <cell r="AK1229">
            <v>44973</v>
          </cell>
        </row>
        <row r="1230">
          <cell r="A1230">
            <v>32384</v>
          </cell>
          <cell r="B1230">
            <v>0</v>
          </cell>
          <cell r="C1230" t="str">
            <v>город Иркутск</v>
          </cell>
          <cell r="D1230">
            <v>0</v>
          </cell>
          <cell r="E1230" t="str">
            <v>г. Иркутск, б-р Рябикова, д. 4</v>
          </cell>
          <cell r="F1230">
            <v>0</v>
          </cell>
          <cell r="G1230">
            <v>2024</v>
          </cell>
          <cell r="AK1230">
            <v>44973</v>
          </cell>
        </row>
        <row r="1231">
          <cell r="A1231">
            <v>32454</v>
          </cell>
          <cell r="B1231">
            <v>0</v>
          </cell>
          <cell r="C1231" t="str">
            <v>город Иркутск</v>
          </cell>
          <cell r="D1231">
            <v>0</v>
          </cell>
          <cell r="E1231" t="str">
            <v>г. Иркутск, б-р Рябикова, д. 42</v>
          </cell>
          <cell r="F1231">
            <v>0</v>
          </cell>
          <cell r="G1231">
            <v>2024</v>
          </cell>
          <cell r="AK1231">
            <v>44973</v>
          </cell>
        </row>
        <row r="1232">
          <cell r="A1232">
            <v>32385</v>
          </cell>
          <cell r="B1232">
            <v>0</v>
          </cell>
          <cell r="C1232" t="str">
            <v>город Иркутск</v>
          </cell>
          <cell r="D1232">
            <v>0</v>
          </cell>
          <cell r="E1232" t="str">
            <v>г. Иркутск, б-р Рябикова, д. 4А</v>
          </cell>
          <cell r="F1232">
            <v>0</v>
          </cell>
          <cell r="G1232">
            <v>2024</v>
          </cell>
          <cell r="AK1232">
            <v>44973</v>
          </cell>
        </row>
        <row r="1233">
          <cell r="A1233">
            <v>32462</v>
          </cell>
          <cell r="B1233">
            <v>0</v>
          </cell>
          <cell r="C1233" t="str">
            <v>город Иркутск</v>
          </cell>
          <cell r="D1233">
            <v>0</v>
          </cell>
          <cell r="E1233" t="str">
            <v>г. Иркутск, б-р Рябикова, д. 50</v>
          </cell>
          <cell r="F1233">
            <v>0</v>
          </cell>
          <cell r="G1233">
            <v>2024</v>
          </cell>
          <cell r="AK1233">
            <v>44973</v>
          </cell>
        </row>
        <row r="1234">
          <cell r="A1234">
            <v>32464</v>
          </cell>
          <cell r="B1234">
            <v>0</v>
          </cell>
          <cell r="C1234" t="str">
            <v>город Иркутск</v>
          </cell>
          <cell r="D1234">
            <v>0</v>
          </cell>
          <cell r="E1234" t="str">
            <v>г. Иркутск, б-р Рябикова, д. 52</v>
          </cell>
          <cell r="F1234">
            <v>0</v>
          </cell>
          <cell r="G1234">
            <v>2024</v>
          </cell>
          <cell r="AK1234">
            <v>44973</v>
          </cell>
        </row>
        <row r="1235">
          <cell r="A1235">
            <v>32469</v>
          </cell>
          <cell r="B1235">
            <v>0</v>
          </cell>
          <cell r="C1235" t="str">
            <v>город Иркутск</v>
          </cell>
          <cell r="D1235">
            <v>0</v>
          </cell>
          <cell r="E1235" t="str">
            <v>г. Иркутск, б-р Рябикова, д. 56</v>
          </cell>
          <cell r="F1235">
            <v>0</v>
          </cell>
          <cell r="G1235">
            <v>2024</v>
          </cell>
          <cell r="AK1235">
            <v>44973</v>
          </cell>
        </row>
        <row r="1236">
          <cell r="A1236">
            <v>32389</v>
          </cell>
          <cell r="B1236">
            <v>0</v>
          </cell>
          <cell r="C1236" t="str">
            <v>город Иркутск</v>
          </cell>
          <cell r="D1236">
            <v>0</v>
          </cell>
          <cell r="E1236" t="str">
            <v>г. Иркутск, б-р Рябикова, д. 6А</v>
          </cell>
          <cell r="F1236">
            <v>0</v>
          </cell>
          <cell r="G1236">
            <v>2024</v>
          </cell>
          <cell r="AK1236">
            <v>44973</v>
          </cell>
        </row>
        <row r="1237">
          <cell r="A1237">
            <v>32394</v>
          </cell>
          <cell r="B1237">
            <v>0</v>
          </cell>
          <cell r="C1237" t="str">
            <v>город Иркутск</v>
          </cell>
          <cell r="D1237">
            <v>0</v>
          </cell>
          <cell r="E1237" t="str">
            <v>г. Иркутск, б-р Рябикова, д. 8</v>
          </cell>
          <cell r="F1237">
            <v>0</v>
          </cell>
          <cell r="G1237">
            <v>2024</v>
          </cell>
          <cell r="AK1237">
            <v>44973</v>
          </cell>
        </row>
        <row r="1238">
          <cell r="A1238">
            <v>32395</v>
          </cell>
          <cell r="B1238">
            <v>0</v>
          </cell>
          <cell r="C1238" t="str">
            <v>город Иркутск</v>
          </cell>
          <cell r="D1238">
            <v>0</v>
          </cell>
          <cell r="E1238" t="str">
            <v>г. Иркутск, б-р Рябикова, д. 8А</v>
          </cell>
          <cell r="F1238">
            <v>0</v>
          </cell>
          <cell r="G1238">
            <v>2024</v>
          </cell>
          <cell r="AK1238">
            <v>44973</v>
          </cell>
        </row>
        <row r="1239">
          <cell r="A1239">
            <v>32398</v>
          </cell>
          <cell r="B1239">
            <v>0</v>
          </cell>
          <cell r="C1239" t="str">
            <v>город Иркутск</v>
          </cell>
          <cell r="D1239">
            <v>0</v>
          </cell>
          <cell r="E1239" t="str">
            <v>г. Иркутск, б-р Рябикова, д. 9А</v>
          </cell>
          <cell r="F1239">
            <v>0</v>
          </cell>
          <cell r="G1239">
            <v>2024</v>
          </cell>
          <cell r="AK1239">
            <v>44973</v>
          </cell>
        </row>
        <row r="1240">
          <cell r="A1240">
            <v>44907</v>
          </cell>
          <cell r="B1240">
            <v>0</v>
          </cell>
          <cell r="C1240" t="str">
            <v>Шелеховский муниципальный район</v>
          </cell>
          <cell r="D1240">
            <v>0</v>
          </cell>
          <cell r="E1240" t="str">
            <v>г. Шелехов, кв. 18, д. 24</v>
          </cell>
          <cell r="F1240">
            <v>0</v>
          </cell>
          <cell r="G1240">
            <v>2024</v>
          </cell>
          <cell r="AK1240">
            <v>0</v>
          </cell>
        </row>
        <row r="1241">
          <cell r="A1241">
            <v>40592</v>
          </cell>
          <cell r="B1241">
            <v>0</v>
          </cell>
          <cell r="C1241" t="str">
            <v>АГО</v>
          </cell>
          <cell r="D1241">
            <v>0</v>
          </cell>
          <cell r="E1241" t="str">
            <v>г. Ангарск, кв. 107, д. 14 (ФКР)</v>
          </cell>
          <cell r="F1241">
            <v>0</v>
          </cell>
          <cell r="G1241">
            <v>2024</v>
          </cell>
          <cell r="AK1241">
            <v>44973</v>
          </cell>
        </row>
        <row r="1242">
          <cell r="A1242">
            <v>36919</v>
          </cell>
          <cell r="B1242">
            <v>0</v>
          </cell>
          <cell r="C1242" t="str">
            <v>город Иркутск</v>
          </cell>
          <cell r="D1242">
            <v>0</v>
          </cell>
          <cell r="E1242" t="str">
            <v>г. Иркутск, ул. Украинская, д. 8</v>
          </cell>
          <cell r="F1242">
            <v>0</v>
          </cell>
          <cell r="G1242">
            <v>2024</v>
          </cell>
          <cell r="AK1242">
            <v>44973</v>
          </cell>
        </row>
        <row r="1243">
          <cell r="A1243">
            <v>46408</v>
          </cell>
          <cell r="B1243">
            <v>0</v>
          </cell>
          <cell r="C1243" t="str">
            <v>город Иркутск</v>
          </cell>
          <cell r="D1243">
            <v>0</v>
          </cell>
          <cell r="E1243" t="str">
            <v>г. Иркутск, ул. Бродского, д. 8</v>
          </cell>
          <cell r="F1243">
            <v>0</v>
          </cell>
          <cell r="G1243">
            <v>2024</v>
          </cell>
          <cell r="AK1243">
            <v>44973</v>
          </cell>
        </row>
        <row r="1244">
          <cell r="A1244">
            <v>46457</v>
          </cell>
          <cell r="B1244">
            <v>0</v>
          </cell>
          <cell r="C1244" t="str">
            <v>город Иркутск</v>
          </cell>
          <cell r="D1244">
            <v>0</v>
          </cell>
          <cell r="E1244" t="str">
            <v>г. Иркутск, ул. Воронежская, д. 15А</v>
          </cell>
          <cell r="F1244">
            <v>0</v>
          </cell>
          <cell r="G1244">
            <v>2024</v>
          </cell>
          <cell r="AK1244">
            <v>44973</v>
          </cell>
        </row>
        <row r="1245">
          <cell r="A1245">
            <v>54860</v>
          </cell>
          <cell r="B1245">
            <v>0</v>
          </cell>
          <cell r="C1245" t="str">
            <v>город Иркутск</v>
          </cell>
          <cell r="D1245">
            <v>0</v>
          </cell>
          <cell r="E1245" t="str">
            <v>г. Иркутск, ул. Декабрьских Событий, д. 82</v>
          </cell>
          <cell r="F1245">
            <v>0</v>
          </cell>
          <cell r="G1245">
            <v>2024</v>
          </cell>
          <cell r="AK1245">
            <v>44973</v>
          </cell>
        </row>
        <row r="1246">
          <cell r="A1246">
            <v>55464</v>
          </cell>
          <cell r="B1246">
            <v>0</v>
          </cell>
          <cell r="C1246" t="str">
            <v>город Иркутск</v>
          </cell>
          <cell r="D1246">
            <v>0</v>
          </cell>
          <cell r="E1246" t="str">
            <v>г. Иркутск, ул. Чайковского, д. 3А</v>
          </cell>
          <cell r="F1246">
            <v>0</v>
          </cell>
          <cell r="G1246">
            <v>2024</v>
          </cell>
          <cell r="AK1246">
            <v>44973</v>
          </cell>
        </row>
        <row r="1247">
          <cell r="A1247">
            <v>37064</v>
          </cell>
          <cell r="B1247">
            <v>0</v>
          </cell>
          <cell r="C1247" t="str">
            <v>город Иркутск</v>
          </cell>
          <cell r="D1247">
            <v>0</v>
          </cell>
          <cell r="E1247" t="str">
            <v>г. Иркутск, ул. Шахтерская, д. 1</v>
          </cell>
          <cell r="F1247">
            <v>0</v>
          </cell>
          <cell r="G1247">
            <v>2024</v>
          </cell>
          <cell r="AK1247">
            <v>44973</v>
          </cell>
        </row>
        <row r="1248">
          <cell r="A1248">
            <v>37066</v>
          </cell>
          <cell r="B1248">
            <v>0</v>
          </cell>
          <cell r="C1248" t="str">
            <v>город Иркутск</v>
          </cell>
          <cell r="D1248">
            <v>0</v>
          </cell>
          <cell r="E1248" t="str">
            <v>г. Иркутск, ул. Шахтерская, д. 5</v>
          </cell>
          <cell r="F1248">
            <v>0</v>
          </cell>
          <cell r="G1248">
            <v>2024</v>
          </cell>
          <cell r="AK1248">
            <v>44973</v>
          </cell>
        </row>
        <row r="1249">
          <cell r="A1249">
            <v>37067</v>
          </cell>
          <cell r="B1249">
            <v>0</v>
          </cell>
          <cell r="C1249" t="str">
            <v>город Иркутск</v>
          </cell>
          <cell r="D1249">
            <v>0</v>
          </cell>
          <cell r="E1249" t="str">
            <v>г. Иркутск, ул. Шахтерская, д. 7</v>
          </cell>
          <cell r="F1249">
            <v>0</v>
          </cell>
          <cell r="G1249">
            <v>2024</v>
          </cell>
          <cell r="AK1249">
            <v>44973</v>
          </cell>
        </row>
        <row r="1250">
          <cell r="A1250">
            <v>37068</v>
          </cell>
          <cell r="B1250">
            <v>0</v>
          </cell>
          <cell r="C1250" t="str">
            <v>город Иркутск</v>
          </cell>
          <cell r="D1250">
            <v>0</v>
          </cell>
          <cell r="E1250" t="str">
            <v>г. Иркутск, ул. Шахтерская, д. 9</v>
          </cell>
          <cell r="F1250">
            <v>0</v>
          </cell>
          <cell r="G1250">
            <v>2024</v>
          </cell>
          <cell r="AK1250">
            <v>44973</v>
          </cell>
        </row>
        <row r="1251">
          <cell r="A1251">
            <v>37081</v>
          </cell>
          <cell r="B1251">
            <v>0</v>
          </cell>
          <cell r="C1251" t="str">
            <v>город Иркутск</v>
          </cell>
          <cell r="D1251">
            <v>0</v>
          </cell>
          <cell r="E1251" t="str">
            <v>г. Иркутск, ул. Ширямова, д. 3</v>
          </cell>
          <cell r="F1251">
            <v>0</v>
          </cell>
          <cell r="G1251">
            <v>2024</v>
          </cell>
          <cell r="AK1251">
            <v>44973</v>
          </cell>
        </row>
        <row r="1252">
          <cell r="A1252">
            <v>33011</v>
          </cell>
          <cell r="B1252">
            <v>0</v>
          </cell>
          <cell r="C1252" t="str">
            <v>город Иркутск</v>
          </cell>
          <cell r="D1252">
            <v>0</v>
          </cell>
          <cell r="E1252" t="str">
            <v>г. Иркутск, мкр. Юбилейный, д. 21</v>
          </cell>
          <cell r="F1252">
            <v>0</v>
          </cell>
          <cell r="G1252">
            <v>2024</v>
          </cell>
          <cell r="AK1252">
            <v>44973</v>
          </cell>
        </row>
        <row r="1253">
          <cell r="A1253">
            <v>42696</v>
          </cell>
          <cell r="B1253">
            <v>0</v>
          </cell>
          <cell r="C1253" t="str">
            <v>Нижнеудинское муниципальное образование</v>
          </cell>
          <cell r="D1253">
            <v>0</v>
          </cell>
          <cell r="E1253" t="str">
            <v>г. Нижнеудинск, ул. 2-я Знаменская, д. 26</v>
          </cell>
          <cell r="F1253">
            <v>0</v>
          </cell>
          <cell r="G1253">
            <v>2024</v>
          </cell>
          <cell r="AK1253">
            <v>44973</v>
          </cell>
        </row>
        <row r="1254">
          <cell r="A1254">
            <v>42697</v>
          </cell>
          <cell r="B1254">
            <v>0</v>
          </cell>
          <cell r="C1254" t="str">
            <v>Нижнеудинское муниципальное образование</v>
          </cell>
          <cell r="D1254">
            <v>0</v>
          </cell>
          <cell r="E1254" t="str">
            <v>г. Нижнеудинск, ул. 2-я Знаменская, д. 28</v>
          </cell>
          <cell r="F1254">
            <v>0</v>
          </cell>
          <cell r="G1254">
            <v>2024</v>
          </cell>
          <cell r="AK1254">
            <v>0</v>
          </cell>
        </row>
        <row r="1255">
          <cell r="A1255">
            <v>42679</v>
          </cell>
          <cell r="B1255">
            <v>0</v>
          </cell>
          <cell r="C1255" t="str">
            <v>Нижнеудинское муниципальное образование</v>
          </cell>
          <cell r="D1255">
            <v>0</v>
          </cell>
          <cell r="E1255" t="str">
            <v>г. Нижнеудинск, ул. Знаменская, д. 103</v>
          </cell>
          <cell r="F1255">
            <v>0</v>
          </cell>
          <cell r="G1255">
            <v>2024</v>
          </cell>
          <cell r="AK1255">
            <v>44973</v>
          </cell>
        </row>
        <row r="1256">
          <cell r="A1256">
            <v>42680</v>
          </cell>
          <cell r="B1256">
            <v>0</v>
          </cell>
          <cell r="C1256" t="str">
            <v>Нижнеудинское муниципальное образование</v>
          </cell>
          <cell r="D1256">
            <v>0</v>
          </cell>
          <cell r="E1256" t="str">
            <v>г. Нижнеудинск, ул. Знаменская, д. 105</v>
          </cell>
          <cell r="F1256">
            <v>0</v>
          </cell>
          <cell r="G1256">
            <v>2024</v>
          </cell>
          <cell r="AK1256">
            <v>44973</v>
          </cell>
        </row>
        <row r="1257">
          <cell r="A1257">
            <v>42681</v>
          </cell>
          <cell r="B1257">
            <v>0</v>
          </cell>
          <cell r="C1257" t="str">
            <v>Нижнеудинское муниципальное образование</v>
          </cell>
          <cell r="D1257">
            <v>0</v>
          </cell>
          <cell r="E1257" t="str">
            <v>г. Нижнеудинск, ул. Знаменская, д. 107</v>
          </cell>
          <cell r="F1257">
            <v>0</v>
          </cell>
          <cell r="G1257">
            <v>2024</v>
          </cell>
          <cell r="AK1257">
            <v>44973</v>
          </cell>
        </row>
        <row r="1258">
          <cell r="A1258">
            <v>42669</v>
          </cell>
          <cell r="B1258">
            <v>0</v>
          </cell>
          <cell r="C1258" t="str">
            <v>Нижнеудинское муниципальное образование</v>
          </cell>
          <cell r="D1258">
            <v>0</v>
          </cell>
          <cell r="E1258" t="str">
            <v>г. Нижнеудинск, ул. Знаменская, д. 66</v>
          </cell>
          <cell r="F1258">
            <v>0</v>
          </cell>
          <cell r="G1258">
            <v>2024</v>
          </cell>
          <cell r="AK1258">
            <v>44973</v>
          </cell>
        </row>
        <row r="1259">
          <cell r="A1259">
            <v>42670</v>
          </cell>
          <cell r="B1259">
            <v>0</v>
          </cell>
          <cell r="C1259" t="str">
            <v>Нижнеудинское муниципальное образование</v>
          </cell>
          <cell r="D1259">
            <v>0</v>
          </cell>
          <cell r="E1259" t="str">
            <v>г. Нижнеудинск, ул. Знаменская, д. 68</v>
          </cell>
          <cell r="F1259">
            <v>0</v>
          </cell>
          <cell r="G1259">
            <v>2024</v>
          </cell>
          <cell r="AK1259">
            <v>44973</v>
          </cell>
        </row>
        <row r="1260">
          <cell r="A1260">
            <v>42675</v>
          </cell>
          <cell r="B1260">
            <v>0</v>
          </cell>
          <cell r="C1260" t="str">
            <v>Нижнеудинское муниципальное образование</v>
          </cell>
          <cell r="D1260">
            <v>0</v>
          </cell>
          <cell r="E1260" t="str">
            <v>г. Нижнеудинск, ул. Знаменская, д. 93</v>
          </cell>
          <cell r="F1260">
            <v>0</v>
          </cell>
          <cell r="G1260">
            <v>2024</v>
          </cell>
          <cell r="AK1260">
            <v>0</v>
          </cell>
        </row>
        <row r="1261">
          <cell r="A1261">
            <v>42939</v>
          </cell>
          <cell r="B1261">
            <v>0</v>
          </cell>
          <cell r="C1261" t="str">
            <v>Нижнеудинское муниципальное образование</v>
          </cell>
          <cell r="D1261">
            <v>0</v>
          </cell>
          <cell r="E1261" t="str">
            <v>г. Нижнеудинск, ул. Розы Шнеерсон, д. 326</v>
          </cell>
          <cell r="F1261">
            <v>0</v>
          </cell>
          <cell r="G1261">
            <v>2024</v>
          </cell>
          <cell r="AK1261">
            <v>44973</v>
          </cell>
        </row>
        <row r="1262">
          <cell r="A1262">
            <v>42940</v>
          </cell>
          <cell r="B1262">
            <v>0</v>
          </cell>
          <cell r="C1262" t="str">
            <v>Нижнеудинское муниципальное образование</v>
          </cell>
          <cell r="D1262">
            <v>0</v>
          </cell>
          <cell r="E1262" t="str">
            <v>г. Нижнеудинск, ул. Розы Шнеерсон, д. 334</v>
          </cell>
          <cell r="F1262">
            <v>0</v>
          </cell>
          <cell r="G1262">
            <v>2024</v>
          </cell>
          <cell r="AK1262">
            <v>44973</v>
          </cell>
        </row>
        <row r="1263">
          <cell r="A1263">
            <v>43324</v>
          </cell>
          <cell r="B1263">
            <v>0</v>
          </cell>
          <cell r="C1263" t="str">
            <v>Слюдянское муниципальное образование</v>
          </cell>
          <cell r="D1263">
            <v>0</v>
          </cell>
          <cell r="E1263" t="str">
            <v>г. Слюдянка, ул. Амбулаторная, д. 8</v>
          </cell>
          <cell r="F1263">
            <v>0</v>
          </cell>
          <cell r="G1263">
            <v>2024</v>
          </cell>
          <cell r="AK1263">
            <v>44973</v>
          </cell>
        </row>
        <row r="1264">
          <cell r="A1264">
            <v>43326</v>
          </cell>
          <cell r="B1264">
            <v>0</v>
          </cell>
          <cell r="C1264" t="str">
            <v>Слюдянское муниципальное образование</v>
          </cell>
          <cell r="D1264">
            <v>0</v>
          </cell>
          <cell r="E1264" t="str">
            <v>г. Слюдянка, ул. Амбулаторная, д. 9</v>
          </cell>
          <cell r="F1264">
            <v>0</v>
          </cell>
          <cell r="G1264">
            <v>2024</v>
          </cell>
          <cell r="AK1264">
            <v>44973</v>
          </cell>
        </row>
        <row r="1265">
          <cell r="A1265">
            <v>43347</v>
          </cell>
          <cell r="B1265">
            <v>0</v>
          </cell>
          <cell r="C1265" t="str">
            <v>Слюдянское муниципальное образование</v>
          </cell>
          <cell r="D1265">
            <v>0</v>
          </cell>
          <cell r="E1265" t="str">
            <v>г. Слюдянка, ул. Бабушкина, д. 10</v>
          </cell>
          <cell r="F1265">
            <v>0</v>
          </cell>
          <cell r="G1265">
            <v>2024</v>
          </cell>
          <cell r="AK1265">
            <v>44973</v>
          </cell>
        </row>
        <row r="1266">
          <cell r="A1266">
            <v>43285</v>
          </cell>
          <cell r="B1266">
            <v>0</v>
          </cell>
          <cell r="C1266" t="str">
            <v>Слюдянское муниципальное образование</v>
          </cell>
          <cell r="D1266">
            <v>0</v>
          </cell>
          <cell r="E1266" t="str">
            <v>г. Слюдянка, ул. Шахтерская, д. 24</v>
          </cell>
          <cell r="F1266">
            <v>0</v>
          </cell>
          <cell r="G1266">
            <v>2024</v>
          </cell>
          <cell r="AK1266">
            <v>44973</v>
          </cell>
        </row>
        <row r="1267">
          <cell r="A1267">
            <v>43293</v>
          </cell>
          <cell r="B1267">
            <v>0</v>
          </cell>
          <cell r="C1267" t="str">
            <v>Слюдянское муниципальное образование</v>
          </cell>
          <cell r="D1267">
            <v>0</v>
          </cell>
          <cell r="E1267" t="str">
            <v>г. Слюдянка, ул. Школьная, д. 8</v>
          </cell>
          <cell r="F1267">
            <v>0</v>
          </cell>
          <cell r="G1267">
            <v>2024</v>
          </cell>
          <cell r="AK1267">
            <v>44973</v>
          </cell>
        </row>
        <row r="1268">
          <cell r="A1268">
            <v>43650</v>
          </cell>
          <cell r="B1268">
            <v>0</v>
          </cell>
          <cell r="C1268" t="str">
            <v>Тайшетский муниципальный район</v>
          </cell>
          <cell r="D1268">
            <v>0</v>
          </cell>
          <cell r="E1268" t="str">
            <v>г. Тайшет, мкр. Им Пахотищева, д. 2</v>
          </cell>
          <cell r="F1268">
            <v>0</v>
          </cell>
          <cell r="G1268">
            <v>2024</v>
          </cell>
          <cell r="AK1268">
            <v>44973</v>
          </cell>
        </row>
        <row r="1269">
          <cell r="A1269">
            <v>43651</v>
          </cell>
          <cell r="B1269">
            <v>0</v>
          </cell>
          <cell r="C1269" t="str">
            <v>Тайшетский муниципальный район</v>
          </cell>
          <cell r="D1269">
            <v>0</v>
          </cell>
          <cell r="E1269" t="str">
            <v>г. Тайшет, мкр. Им Пахотищева, д. 4</v>
          </cell>
          <cell r="F1269">
            <v>0</v>
          </cell>
          <cell r="G1269">
            <v>2024</v>
          </cell>
          <cell r="AK1269">
            <v>44973</v>
          </cell>
        </row>
        <row r="1270">
          <cell r="A1270">
            <v>37589</v>
          </cell>
          <cell r="B1270">
            <v>0</v>
          </cell>
          <cell r="C1270" t="str">
            <v>Муниципальное образование - "город Тулун"</v>
          </cell>
          <cell r="D1270">
            <v>0</v>
          </cell>
          <cell r="E1270" t="str">
            <v>г. Тулун, ул. 1-я Заречная, д. 13</v>
          </cell>
          <cell r="F1270">
            <v>0</v>
          </cell>
          <cell r="G1270">
            <v>2024</v>
          </cell>
          <cell r="AK1270">
            <v>44973</v>
          </cell>
        </row>
        <row r="1271">
          <cell r="A1271">
            <v>37592</v>
          </cell>
          <cell r="B1271">
            <v>0</v>
          </cell>
          <cell r="C1271" t="str">
            <v>Муниципальное образование - "город Тулун"</v>
          </cell>
          <cell r="D1271">
            <v>0</v>
          </cell>
          <cell r="E1271" t="str">
            <v>г. Тулун, ул. 1-я Заречная, д. 17</v>
          </cell>
          <cell r="F1271">
            <v>0</v>
          </cell>
          <cell r="G1271">
            <v>2024</v>
          </cell>
          <cell r="AK1271">
            <v>44973</v>
          </cell>
        </row>
        <row r="1272">
          <cell r="A1272">
            <v>37593</v>
          </cell>
          <cell r="B1272">
            <v>0</v>
          </cell>
          <cell r="C1272" t="str">
            <v>Муниципальное образование - "город Тулун"</v>
          </cell>
          <cell r="D1272">
            <v>0</v>
          </cell>
          <cell r="E1272" t="str">
            <v>г. Тулун, ул. 1-я Заречная, д. 22</v>
          </cell>
          <cell r="F1272">
            <v>0</v>
          </cell>
          <cell r="G1272">
            <v>2024</v>
          </cell>
          <cell r="AK1272">
            <v>44973</v>
          </cell>
        </row>
        <row r="1273">
          <cell r="A1273">
            <v>37587</v>
          </cell>
          <cell r="B1273">
            <v>0</v>
          </cell>
          <cell r="C1273" t="str">
            <v>Муниципальное образование - "город Тулун"</v>
          </cell>
          <cell r="D1273">
            <v>0</v>
          </cell>
          <cell r="E1273" t="str">
            <v>г. Тулун, ул. 1-я Заречная, д. 4</v>
          </cell>
          <cell r="F1273">
            <v>0</v>
          </cell>
          <cell r="G1273">
            <v>2024</v>
          </cell>
          <cell r="AK1273">
            <v>44973</v>
          </cell>
        </row>
        <row r="1274">
          <cell r="A1274">
            <v>37743</v>
          </cell>
          <cell r="B1274">
            <v>0</v>
          </cell>
          <cell r="C1274" t="str">
            <v>Муниципальное образование - "город Тулун"</v>
          </cell>
          <cell r="D1274">
            <v>0</v>
          </cell>
          <cell r="E1274" t="str">
            <v>г. Тулун, ул. Сигаева, д. 31</v>
          </cell>
          <cell r="F1274">
            <v>0</v>
          </cell>
          <cell r="G1274">
            <v>2024</v>
          </cell>
          <cell r="AK1274">
            <v>44973</v>
          </cell>
        </row>
        <row r="1275">
          <cell r="A1275">
            <v>46899</v>
          </cell>
          <cell r="B1275">
            <v>0</v>
          </cell>
          <cell r="C1275" t="str">
            <v>Муниципальное образование - "город Тулун"</v>
          </cell>
          <cell r="D1275">
            <v>0</v>
          </cell>
          <cell r="E1275" t="str">
            <v>г. Тулун, ул. 2-я Заречная, д. 13</v>
          </cell>
          <cell r="F1275">
            <v>0</v>
          </cell>
          <cell r="G1275">
            <v>2024</v>
          </cell>
          <cell r="AK1275">
            <v>44973</v>
          </cell>
        </row>
        <row r="1276">
          <cell r="A1276">
            <v>46898</v>
          </cell>
          <cell r="B1276">
            <v>0</v>
          </cell>
          <cell r="C1276" t="str">
            <v>Муниципальное образование - "город Тулун"</v>
          </cell>
          <cell r="D1276">
            <v>0</v>
          </cell>
          <cell r="E1276" t="str">
            <v>г. Тулун, ул. 2-я Заречная, д. 7</v>
          </cell>
          <cell r="F1276">
            <v>0</v>
          </cell>
          <cell r="G1276">
            <v>2024</v>
          </cell>
          <cell r="AK1276">
            <v>44973</v>
          </cell>
        </row>
        <row r="1277">
          <cell r="A1277">
            <v>39206</v>
          </cell>
          <cell r="B1277">
            <v>0</v>
          </cell>
          <cell r="C1277" t="str">
            <v>Муниципальное образование "город Черемхово"</v>
          </cell>
          <cell r="D1277">
            <v>0</v>
          </cell>
          <cell r="E1277" t="str">
            <v>г. Черемхово, ул. Орджоникидзе, д. 19</v>
          </cell>
          <cell r="F1277">
            <v>0</v>
          </cell>
          <cell r="G1277">
            <v>2024</v>
          </cell>
          <cell r="AK1277">
            <v>44973</v>
          </cell>
        </row>
        <row r="1278">
          <cell r="A1278">
            <v>39125</v>
          </cell>
          <cell r="B1278">
            <v>0</v>
          </cell>
          <cell r="C1278" t="str">
            <v>Муниципальное образование "город Черемхово"</v>
          </cell>
          <cell r="D1278">
            <v>0</v>
          </cell>
          <cell r="E1278" t="str">
            <v>г. Черемхово, ул. Забойщика, д. 61</v>
          </cell>
          <cell r="F1278">
            <v>0</v>
          </cell>
          <cell r="G1278">
            <v>2024</v>
          </cell>
          <cell r="AK1278">
            <v>44973</v>
          </cell>
        </row>
        <row r="1279">
          <cell r="A1279">
            <v>39280</v>
          </cell>
          <cell r="B1279">
            <v>0</v>
          </cell>
          <cell r="C1279" t="str">
            <v>Муниципальное образование "город Черемхово"</v>
          </cell>
          <cell r="D1279">
            <v>0</v>
          </cell>
          <cell r="E1279" t="str">
            <v>г. Черемхово, ул. Фурманова, д. 17</v>
          </cell>
          <cell r="F1279">
            <v>0</v>
          </cell>
          <cell r="G1279">
            <v>2024</v>
          </cell>
          <cell r="AK1279">
            <v>44973</v>
          </cell>
        </row>
        <row r="1280">
          <cell r="A1280">
            <v>44904</v>
          </cell>
          <cell r="B1280">
            <v>0</v>
          </cell>
          <cell r="C1280" t="str">
            <v>Шелеховский муниципальный район</v>
          </cell>
          <cell r="D1280">
            <v>0</v>
          </cell>
          <cell r="E1280" t="str">
            <v>г. Шелехов, кв. 18, д. 31</v>
          </cell>
          <cell r="F1280">
            <v>0</v>
          </cell>
          <cell r="G1280">
            <v>2024</v>
          </cell>
          <cell r="AK1280">
            <v>44973</v>
          </cell>
        </row>
        <row r="1281">
          <cell r="A1281">
            <v>44905</v>
          </cell>
          <cell r="B1281">
            <v>0</v>
          </cell>
          <cell r="C1281" t="str">
            <v>Шелеховский муниципальный район</v>
          </cell>
          <cell r="D1281">
            <v>0</v>
          </cell>
          <cell r="E1281" t="str">
            <v>г. Шелехов, кв. 18, д. 32</v>
          </cell>
          <cell r="F1281">
            <v>0</v>
          </cell>
          <cell r="G1281">
            <v>2024</v>
          </cell>
          <cell r="AK1281">
            <v>44973</v>
          </cell>
        </row>
        <row r="1282">
          <cell r="A1282">
            <v>41540</v>
          </cell>
          <cell r="B1282">
            <v>0</v>
          </cell>
          <cell r="C1282" t="str">
            <v>Иркутский муниципальный район</v>
          </cell>
          <cell r="D1282">
            <v>0</v>
          </cell>
          <cell r="E1282" t="str">
            <v>п. Дзержинск, ул. Парковая, д. 10</v>
          </cell>
          <cell r="F1282">
            <v>0</v>
          </cell>
          <cell r="G1282">
            <v>2024</v>
          </cell>
          <cell r="AK1282">
            <v>44973</v>
          </cell>
        </row>
        <row r="1283">
          <cell r="A1283">
            <v>41541</v>
          </cell>
          <cell r="B1283">
            <v>0</v>
          </cell>
          <cell r="C1283" t="str">
            <v>Иркутский муниципальный район</v>
          </cell>
          <cell r="D1283">
            <v>0</v>
          </cell>
          <cell r="E1283" t="str">
            <v>п. Дзержинск, ул. Парковая, д. 12</v>
          </cell>
          <cell r="F1283">
            <v>0</v>
          </cell>
          <cell r="G1283">
            <v>2024</v>
          </cell>
          <cell r="AK1283">
            <v>44973</v>
          </cell>
        </row>
        <row r="1284">
          <cell r="A1284">
            <v>43455</v>
          </cell>
          <cell r="B1284">
            <v>0</v>
          </cell>
          <cell r="C1284" t="str">
            <v>Слюдянское муниципальное образование</v>
          </cell>
          <cell r="D1284">
            <v>0</v>
          </cell>
          <cell r="E1284" t="str">
            <v>п. Сухой Ручей, ул. Линейная, д. 4А</v>
          </cell>
          <cell r="F1284">
            <v>0</v>
          </cell>
          <cell r="G1284">
            <v>2024</v>
          </cell>
          <cell r="AK1284">
            <v>44973</v>
          </cell>
        </row>
        <row r="1285">
          <cell r="A1285">
            <v>55879</v>
          </cell>
          <cell r="B1285">
            <v>0</v>
          </cell>
          <cell r="C1285" t="str">
            <v>Усольское районное муниципальное образование</v>
          </cell>
          <cell r="D1285">
            <v>0</v>
          </cell>
          <cell r="E1285" t="str">
            <v>п. Усолье-7, ул. Лесная, д. 2</v>
          </cell>
          <cell r="F1285">
            <v>0</v>
          </cell>
          <cell r="G1285">
            <v>2024</v>
          </cell>
          <cell r="AK1285">
            <v>44973</v>
          </cell>
        </row>
        <row r="1286">
          <cell r="A1286">
            <v>55880</v>
          </cell>
          <cell r="B1286">
            <v>0</v>
          </cell>
          <cell r="C1286" t="str">
            <v>Усольское районное муниципальное образование</v>
          </cell>
          <cell r="D1286">
            <v>0</v>
          </cell>
          <cell r="E1286" t="str">
            <v>п. Усолье-7, ул. Лесная, д. 3</v>
          </cell>
          <cell r="F1286">
            <v>0</v>
          </cell>
          <cell r="G1286">
            <v>2024</v>
          </cell>
          <cell r="AK1286">
            <v>44973</v>
          </cell>
        </row>
        <row r="1287">
          <cell r="A1287">
            <v>45244</v>
          </cell>
          <cell r="B1287">
            <v>0</v>
          </cell>
          <cell r="C1287" t="str">
            <v>Эхирит-Булагатский район</v>
          </cell>
          <cell r="D1287">
            <v>0</v>
          </cell>
          <cell r="E1287" t="str">
            <v>п. Усть-Ордынский, ул. Ватутина, д. 60</v>
          </cell>
          <cell r="F1287">
            <v>0</v>
          </cell>
          <cell r="G1287">
            <v>2024</v>
          </cell>
          <cell r="AK1287">
            <v>44973</v>
          </cell>
        </row>
        <row r="1288">
          <cell r="A1288">
            <v>45246</v>
          </cell>
          <cell r="B1288">
            <v>0</v>
          </cell>
          <cell r="C1288" t="str">
            <v>Эхирит-Булагатский район</v>
          </cell>
          <cell r="D1288">
            <v>0</v>
          </cell>
          <cell r="E1288" t="str">
            <v>п. Усть-Ордынский, ул. Ватутина, д. 64</v>
          </cell>
          <cell r="F1288">
            <v>0</v>
          </cell>
          <cell r="G1288">
            <v>2024</v>
          </cell>
          <cell r="AK1288">
            <v>44973</v>
          </cell>
        </row>
        <row r="1289">
          <cell r="A1289">
            <v>45247</v>
          </cell>
          <cell r="B1289">
            <v>0</v>
          </cell>
          <cell r="C1289" t="str">
            <v>Эхирит-Булагатский район</v>
          </cell>
          <cell r="D1289">
            <v>0</v>
          </cell>
          <cell r="E1289" t="str">
            <v>п. Усть-Ордынский, ул. Ватутина, д. 66</v>
          </cell>
          <cell r="F1289">
            <v>0</v>
          </cell>
          <cell r="G1289">
            <v>2024</v>
          </cell>
          <cell r="AK1289">
            <v>44973</v>
          </cell>
        </row>
        <row r="1290">
          <cell r="A1290">
            <v>45248</v>
          </cell>
          <cell r="B1290">
            <v>0</v>
          </cell>
          <cell r="C1290" t="str">
            <v>Эхирит-Булагатский район</v>
          </cell>
          <cell r="D1290">
            <v>0</v>
          </cell>
          <cell r="E1290" t="str">
            <v>п. Усть-Ордынский, ул. Ватутина, д. 68</v>
          </cell>
          <cell r="F1290">
            <v>0</v>
          </cell>
          <cell r="G1290">
            <v>2024</v>
          </cell>
          <cell r="AK1290">
            <v>44973</v>
          </cell>
        </row>
        <row r="1291">
          <cell r="A1291">
            <v>41489</v>
          </cell>
          <cell r="B1291">
            <v>0</v>
          </cell>
          <cell r="C1291" t="str">
            <v>Заларинское муниципальное образование</v>
          </cell>
          <cell r="D1291">
            <v>0</v>
          </cell>
          <cell r="E1291" t="str">
            <v>п. Залари, ул. Матросова, д. 4</v>
          </cell>
          <cell r="F1291">
            <v>0</v>
          </cell>
          <cell r="G1291">
            <v>2024</v>
          </cell>
          <cell r="AK1291">
            <v>44973</v>
          </cell>
        </row>
        <row r="1292">
          <cell r="A1292">
            <v>41471</v>
          </cell>
          <cell r="B1292">
            <v>0</v>
          </cell>
          <cell r="C1292" t="str">
            <v>Заларинское муниципальное образование</v>
          </cell>
          <cell r="D1292">
            <v>0</v>
          </cell>
          <cell r="E1292" t="str">
            <v>п. Залари, ул. Дзержинского, д. 49</v>
          </cell>
          <cell r="F1292">
            <v>0</v>
          </cell>
          <cell r="G1292">
            <v>2024</v>
          </cell>
          <cell r="AK1292">
            <v>44973</v>
          </cell>
        </row>
        <row r="1293">
          <cell r="A1293">
            <v>41905</v>
          </cell>
          <cell r="B1293">
            <v>0</v>
          </cell>
          <cell r="C1293" t="str">
            <v>Муниципальное образование "Качугский район"</v>
          </cell>
          <cell r="D1293">
            <v>0</v>
          </cell>
          <cell r="E1293" t="str">
            <v>рп. Качуг, ул. Заводская, д. 18</v>
          </cell>
          <cell r="F1293">
            <v>0</v>
          </cell>
          <cell r="G1293">
            <v>2024</v>
          </cell>
          <cell r="AK1293">
            <v>44973</v>
          </cell>
        </row>
        <row r="1294">
          <cell r="A1294">
            <v>41926</v>
          </cell>
          <cell r="B1294">
            <v>0</v>
          </cell>
          <cell r="C1294" t="str">
            <v>Муниципальное образование "Качугский район"</v>
          </cell>
          <cell r="D1294">
            <v>0</v>
          </cell>
          <cell r="E1294" t="str">
            <v>рп. Качуг, ул. Судостроительная, д. 15</v>
          </cell>
          <cell r="F1294">
            <v>0</v>
          </cell>
          <cell r="G1294">
            <v>2024</v>
          </cell>
          <cell r="AK1294">
            <v>44973</v>
          </cell>
        </row>
        <row r="1295">
          <cell r="A1295">
            <v>41725</v>
          </cell>
          <cell r="B1295">
            <v>0</v>
          </cell>
          <cell r="C1295" t="str">
            <v>Иркутский муниципальный район</v>
          </cell>
          <cell r="D1295">
            <v>0</v>
          </cell>
          <cell r="E1295" t="str">
            <v>рп. Маркова, ул. Мира, д. 3</v>
          </cell>
          <cell r="F1295">
            <v>0</v>
          </cell>
          <cell r="G1295">
            <v>2024</v>
          </cell>
          <cell r="AK1295">
            <v>44973</v>
          </cell>
        </row>
        <row r="1296">
          <cell r="A1296">
            <v>55833</v>
          </cell>
          <cell r="B1296">
            <v>0</v>
          </cell>
          <cell r="C1296" t="str">
            <v>Усольское районное муниципальное образование</v>
          </cell>
          <cell r="D1296">
            <v>0</v>
          </cell>
          <cell r="E1296" t="str">
            <v>рп. Средний, ул. ДОС, д. 31</v>
          </cell>
          <cell r="F1296">
            <v>0</v>
          </cell>
          <cell r="G1296">
            <v>2024</v>
          </cell>
          <cell r="AK1296">
            <v>44973</v>
          </cell>
        </row>
        <row r="1297">
          <cell r="A1297">
            <v>44118</v>
          </cell>
          <cell r="B1297">
            <v>0</v>
          </cell>
          <cell r="C1297" t="str">
            <v>Усольское районное муниципальное образование</v>
          </cell>
          <cell r="D1297">
            <v>0</v>
          </cell>
          <cell r="E1297" t="str">
            <v>рп. Тайтурка, ул. Победы, д. 5</v>
          </cell>
          <cell r="F1297">
            <v>0</v>
          </cell>
          <cell r="G1297">
            <v>2024</v>
          </cell>
          <cell r="AK1297">
            <v>44973</v>
          </cell>
        </row>
        <row r="1298">
          <cell r="A1298">
            <v>44119</v>
          </cell>
          <cell r="B1298">
            <v>0</v>
          </cell>
          <cell r="C1298" t="str">
            <v>Усольское районное муниципальное образование</v>
          </cell>
          <cell r="D1298">
            <v>0</v>
          </cell>
          <cell r="E1298" t="str">
            <v>рп. Тайтурка, ул. Победы, д. 7</v>
          </cell>
          <cell r="F1298">
            <v>0</v>
          </cell>
          <cell r="G1298">
            <v>2024</v>
          </cell>
          <cell r="AK1298">
            <v>44973</v>
          </cell>
        </row>
        <row r="1299">
          <cell r="A1299">
            <v>44847</v>
          </cell>
          <cell r="B1299">
            <v>0</v>
          </cell>
          <cell r="C1299" t="str">
            <v>Чунское муниципальное образование</v>
          </cell>
          <cell r="D1299">
            <v>0</v>
          </cell>
          <cell r="E1299" t="str">
            <v>рп. Чунский, ул. Свердлова, д. 14</v>
          </cell>
          <cell r="F1299">
            <v>0</v>
          </cell>
          <cell r="G1299">
            <v>2024</v>
          </cell>
          <cell r="AK1299">
            <v>44973</v>
          </cell>
        </row>
        <row r="1300">
          <cell r="A1300">
            <v>44842</v>
          </cell>
          <cell r="B1300">
            <v>0</v>
          </cell>
          <cell r="C1300" t="str">
            <v>Чунское муниципальное образование</v>
          </cell>
          <cell r="D1300">
            <v>0</v>
          </cell>
          <cell r="E1300" t="str">
            <v>рп. Чунский, ул. Свердлова, д. 5</v>
          </cell>
          <cell r="F1300">
            <v>0</v>
          </cell>
          <cell r="G1300">
            <v>2024</v>
          </cell>
          <cell r="AK1300">
            <v>44973</v>
          </cell>
        </row>
        <row r="1301">
          <cell r="A1301">
            <v>44843</v>
          </cell>
          <cell r="B1301">
            <v>0</v>
          </cell>
          <cell r="C1301" t="str">
            <v>Чунское муниципальное образование</v>
          </cell>
          <cell r="D1301">
            <v>0</v>
          </cell>
          <cell r="E1301" t="str">
            <v>рп. Чунский, ул. Свердлова, д. 6</v>
          </cell>
          <cell r="F1301">
            <v>0</v>
          </cell>
          <cell r="G1301">
            <v>2024</v>
          </cell>
          <cell r="AK1301">
            <v>44973</v>
          </cell>
        </row>
        <row r="1302">
          <cell r="A1302">
            <v>44844</v>
          </cell>
          <cell r="B1302">
            <v>0</v>
          </cell>
          <cell r="C1302" t="str">
            <v>Чунское муниципальное образование</v>
          </cell>
          <cell r="D1302">
            <v>0</v>
          </cell>
          <cell r="E1302" t="str">
            <v>рп. Чунский, ул. Свердлова, д. 7</v>
          </cell>
          <cell r="F1302">
            <v>0</v>
          </cell>
          <cell r="G1302">
            <v>2024</v>
          </cell>
          <cell r="AK1302">
            <v>44973</v>
          </cell>
        </row>
        <row r="1303">
          <cell r="A1303">
            <v>43853</v>
          </cell>
          <cell r="B1303">
            <v>0</v>
          </cell>
          <cell r="C1303" t="str">
            <v>Тайшетский муниципальный район</v>
          </cell>
          <cell r="D1303">
            <v>0</v>
          </cell>
          <cell r="E1303" t="str">
            <v>рп. Юрты, кв. 18, д. 2</v>
          </cell>
          <cell r="F1303">
            <v>0</v>
          </cell>
          <cell r="G1303">
            <v>2024</v>
          </cell>
          <cell r="AK1303">
            <v>0</v>
          </cell>
        </row>
        <row r="1304">
          <cell r="A1304">
            <v>43854</v>
          </cell>
          <cell r="B1304">
            <v>0</v>
          </cell>
          <cell r="C1304" t="str">
            <v>Тайшетский муниципальный район</v>
          </cell>
          <cell r="D1304">
            <v>0</v>
          </cell>
          <cell r="E1304" t="str">
            <v>рп. Юрты, кв. 18, д. 4</v>
          </cell>
          <cell r="F1304">
            <v>0</v>
          </cell>
          <cell r="G1304">
            <v>2024</v>
          </cell>
          <cell r="AK1304">
            <v>0</v>
          </cell>
        </row>
        <row r="1305">
          <cell r="A1305">
            <v>43855</v>
          </cell>
          <cell r="B1305">
            <v>0</v>
          </cell>
          <cell r="C1305" t="str">
            <v>Тайшетский муниципальный район</v>
          </cell>
          <cell r="D1305">
            <v>0</v>
          </cell>
          <cell r="E1305" t="str">
            <v>рп. Юрты, кв. 18, д. 6</v>
          </cell>
          <cell r="F1305">
            <v>0</v>
          </cell>
          <cell r="G1305">
            <v>2024</v>
          </cell>
          <cell r="AK1305">
            <v>0</v>
          </cell>
        </row>
        <row r="1306">
          <cell r="A1306">
            <v>43856</v>
          </cell>
          <cell r="B1306">
            <v>0</v>
          </cell>
          <cell r="C1306" t="str">
            <v>Тайшетский муниципальный район</v>
          </cell>
          <cell r="D1306">
            <v>0</v>
          </cell>
          <cell r="E1306" t="str">
            <v>рп. Юрты, кв. 18, д. 8</v>
          </cell>
          <cell r="F1306">
            <v>0</v>
          </cell>
          <cell r="G1306">
            <v>2024</v>
          </cell>
          <cell r="AK1306">
            <v>0</v>
          </cell>
        </row>
        <row r="1307">
          <cell r="A1307">
            <v>43876</v>
          </cell>
          <cell r="B1307">
            <v>0</v>
          </cell>
          <cell r="C1307" t="str">
            <v>Тайшетский муниципальный район</v>
          </cell>
          <cell r="D1307">
            <v>0</v>
          </cell>
          <cell r="E1307" t="str">
            <v>рп. Юрты, ул. Бульварная, д. 20</v>
          </cell>
          <cell r="F1307">
            <v>0</v>
          </cell>
          <cell r="G1307">
            <v>2024</v>
          </cell>
          <cell r="AK1307">
            <v>0</v>
          </cell>
        </row>
        <row r="1308">
          <cell r="A1308">
            <v>43890</v>
          </cell>
          <cell r="B1308">
            <v>0</v>
          </cell>
          <cell r="C1308" t="str">
            <v>Тайшетский муниципальный район</v>
          </cell>
          <cell r="D1308">
            <v>0</v>
          </cell>
          <cell r="E1308" t="str">
            <v>рп. Юрты, ул. Дружбы, д. 14</v>
          </cell>
          <cell r="F1308">
            <v>0</v>
          </cell>
          <cell r="G1308">
            <v>2024</v>
          </cell>
          <cell r="AK1308">
            <v>0</v>
          </cell>
        </row>
        <row r="1309">
          <cell r="A1309">
            <v>43884</v>
          </cell>
          <cell r="B1309">
            <v>0</v>
          </cell>
          <cell r="C1309" t="str">
            <v>Тайшетский муниципальный район</v>
          </cell>
          <cell r="D1309">
            <v>0</v>
          </cell>
          <cell r="E1309" t="str">
            <v>рп. Юрты, ул. Дружбы, д. 4</v>
          </cell>
          <cell r="F1309">
            <v>0</v>
          </cell>
          <cell r="G1309">
            <v>2024</v>
          </cell>
          <cell r="AK1309">
            <v>0</v>
          </cell>
        </row>
        <row r="1310">
          <cell r="A1310">
            <v>43885</v>
          </cell>
          <cell r="B1310">
            <v>0</v>
          </cell>
          <cell r="C1310" t="str">
            <v>Тайшетский муниципальный район</v>
          </cell>
          <cell r="D1310">
            <v>0</v>
          </cell>
          <cell r="E1310" t="str">
            <v>рп. Юрты, ул. Дружбы, д. 7</v>
          </cell>
          <cell r="F1310">
            <v>0</v>
          </cell>
          <cell r="G1310">
            <v>2024</v>
          </cell>
          <cell r="AK1310">
            <v>0</v>
          </cell>
        </row>
        <row r="1311">
          <cell r="A1311">
            <v>43862</v>
          </cell>
          <cell r="B1311">
            <v>0</v>
          </cell>
          <cell r="C1311" t="str">
            <v>Тайшетский муниципальный район</v>
          </cell>
          <cell r="D1311">
            <v>0</v>
          </cell>
          <cell r="E1311" t="str">
            <v>рп. Юрты, пер. Победы, д. 8</v>
          </cell>
          <cell r="F1311">
            <v>0</v>
          </cell>
          <cell r="G1311">
            <v>2024</v>
          </cell>
          <cell r="AK1311">
            <v>0</v>
          </cell>
        </row>
        <row r="1312">
          <cell r="A1312">
            <v>43911</v>
          </cell>
          <cell r="B1312">
            <v>0</v>
          </cell>
          <cell r="C1312" t="str">
            <v>Тайшетский муниципальный район</v>
          </cell>
          <cell r="D1312">
            <v>0</v>
          </cell>
          <cell r="E1312" t="str">
            <v>рп. Юрты, ул. Советская, д. 26</v>
          </cell>
          <cell r="F1312">
            <v>0</v>
          </cell>
          <cell r="G1312">
            <v>2024</v>
          </cell>
          <cell r="AK1312">
            <v>0</v>
          </cell>
        </row>
        <row r="1313">
          <cell r="A1313">
            <v>43963</v>
          </cell>
          <cell r="B1313">
            <v>0</v>
          </cell>
          <cell r="C1313" t="str">
            <v>Усольское районное муниципальное образование</v>
          </cell>
          <cell r="D1313">
            <v>0</v>
          </cell>
          <cell r="E1313" t="str">
            <v>с. Мальта, ул. Привокзальная, д. 3</v>
          </cell>
          <cell r="F1313">
            <v>0</v>
          </cell>
          <cell r="G1313">
            <v>2024</v>
          </cell>
          <cell r="AK1313">
            <v>44973</v>
          </cell>
        </row>
        <row r="1314">
          <cell r="A1314">
            <v>43964</v>
          </cell>
          <cell r="B1314">
            <v>0</v>
          </cell>
          <cell r="C1314" t="str">
            <v>Усольское районное муниципальное образование</v>
          </cell>
          <cell r="D1314">
            <v>0</v>
          </cell>
          <cell r="E1314" t="str">
            <v>с. Мальта, ул. Школьная, д. 25</v>
          </cell>
          <cell r="F1314">
            <v>0</v>
          </cell>
          <cell r="G1314">
            <v>2024</v>
          </cell>
          <cell r="AK1314">
            <v>44973</v>
          </cell>
        </row>
        <row r="1315">
          <cell r="A1315">
            <v>41119</v>
          </cell>
          <cell r="B1315">
            <v>0</v>
          </cell>
          <cell r="C1315" t="str">
            <v>МО города Бодайбо и района</v>
          </cell>
          <cell r="D1315">
            <v>0</v>
          </cell>
          <cell r="E1315" t="str">
            <v>п. Перевоз, ул. Комсомольская, д. 9</v>
          </cell>
          <cell r="F1315">
            <v>0</v>
          </cell>
          <cell r="G1315">
            <v>2024</v>
          </cell>
          <cell r="AK1315">
            <v>0</v>
          </cell>
        </row>
        <row r="1316">
          <cell r="A1316">
            <v>41129</v>
          </cell>
          <cell r="B1316">
            <v>0</v>
          </cell>
          <cell r="C1316" t="str">
            <v>МО города Бодайбо и района</v>
          </cell>
          <cell r="D1316">
            <v>0</v>
          </cell>
          <cell r="E1316" t="str">
            <v>п. Перевоз, ул. Советская, д. 9</v>
          </cell>
          <cell r="F1316">
            <v>0</v>
          </cell>
          <cell r="G1316">
            <v>2024</v>
          </cell>
          <cell r="AK1316">
            <v>0</v>
          </cell>
        </row>
        <row r="1317">
          <cell r="A1317">
            <v>41130</v>
          </cell>
          <cell r="B1317">
            <v>0</v>
          </cell>
          <cell r="C1317" t="str">
            <v>МО города Бодайбо и района</v>
          </cell>
          <cell r="D1317">
            <v>0</v>
          </cell>
          <cell r="E1317" t="str">
            <v>п. Перевоз, ул. Советская, д. 18</v>
          </cell>
          <cell r="F1317">
            <v>0</v>
          </cell>
          <cell r="G1317">
            <v>2024</v>
          </cell>
          <cell r="AK1317">
            <v>0</v>
          </cell>
        </row>
        <row r="1318">
          <cell r="A1318">
            <v>41120</v>
          </cell>
          <cell r="B1318">
            <v>0</v>
          </cell>
          <cell r="C1318" t="str">
            <v>МО города Бодайбо и района</v>
          </cell>
          <cell r="D1318">
            <v>0</v>
          </cell>
          <cell r="E1318" t="str">
            <v>п. Перевоз, ул. Комсомольская, д. 11</v>
          </cell>
          <cell r="F1318">
            <v>0</v>
          </cell>
          <cell r="G1318">
            <v>2024</v>
          </cell>
          <cell r="AK1318">
            <v>0</v>
          </cell>
        </row>
        <row r="1319">
          <cell r="A1319">
            <v>41121</v>
          </cell>
          <cell r="B1319">
            <v>0</v>
          </cell>
          <cell r="C1319" t="str">
            <v>МО города Бодайбо и района</v>
          </cell>
          <cell r="D1319">
            <v>0</v>
          </cell>
          <cell r="E1319" t="str">
            <v>п. Перевоз, ул. Комсомольская, д. 12</v>
          </cell>
          <cell r="F1319">
            <v>0</v>
          </cell>
          <cell r="G1319">
            <v>2024</v>
          </cell>
          <cell r="AK1319">
            <v>0</v>
          </cell>
        </row>
        <row r="1320">
          <cell r="A1320">
            <v>42748</v>
          </cell>
          <cell r="B1320">
            <v>0</v>
          </cell>
          <cell r="C1320" t="str">
            <v>Нижнеудинское муниципальное образование</v>
          </cell>
          <cell r="D1320">
            <v>0</v>
          </cell>
          <cell r="E1320" t="str">
            <v>г. Нижнеудинск, ул. Кашика, д. 63</v>
          </cell>
          <cell r="F1320">
            <v>0</v>
          </cell>
          <cell r="G1320">
            <v>2024</v>
          </cell>
          <cell r="AK1320">
            <v>44973</v>
          </cell>
        </row>
        <row r="1321">
          <cell r="A1321">
            <v>39284</v>
          </cell>
          <cell r="B1321">
            <v>0</v>
          </cell>
          <cell r="C1321" t="str">
            <v>Муниципальное образование "город Черемхово"</v>
          </cell>
          <cell r="D1321">
            <v>0</v>
          </cell>
          <cell r="E1321" t="str">
            <v>г. Черемхово, ул. Чапаева, д. 1</v>
          </cell>
          <cell r="F1321">
            <v>0</v>
          </cell>
          <cell r="G1321">
            <v>2024</v>
          </cell>
          <cell r="AK1321">
            <v>44973</v>
          </cell>
        </row>
        <row r="1322">
          <cell r="A1322">
            <v>35659</v>
          </cell>
          <cell r="B1322">
            <v>0</v>
          </cell>
          <cell r="C1322" t="str">
            <v>город Иркутск</v>
          </cell>
          <cell r="D1322">
            <v>0</v>
          </cell>
          <cell r="E1322" t="str">
            <v>г. Иркутск, ул. Мира, д. 62</v>
          </cell>
          <cell r="F1322">
            <v>0</v>
          </cell>
          <cell r="G1322">
            <v>2024</v>
          </cell>
          <cell r="AK1322">
            <v>44973</v>
          </cell>
        </row>
        <row r="1323">
          <cell r="A1323">
            <v>32472</v>
          </cell>
          <cell r="B1323">
            <v>0</v>
          </cell>
          <cell r="C1323" t="str">
            <v>город Иркутск</v>
          </cell>
          <cell r="D1323">
            <v>0</v>
          </cell>
          <cell r="E1323" t="str">
            <v>г. Иркутск, б-р Рябикова, д. 61</v>
          </cell>
          <cell r="F1323">
            <v>0</v>
          </cell>
          <cell r="G1323">
            <v>2024</v>
          </cell>
          <cell r="AK1323">
            <v>44973</v>
          </cell>
        </row>
        <row r="1324">
          <cell r="A1324">
            <v>35199</v>
          </cell>
          <cell r="B1324">
            <v>0</v>
          </cell>
          <cell r="C1324" t="str">
            <v>город Иркутск</v>
          </cell>
          <cell r="D1324">
            <v>0</v>
          </cell>
          <cell r="E1324" t="str">
            <v>г. Иркутск, ул. Крупской, д. 2</v>
          </cell>
          <cell r="F1324">
            <v>0</v>
          </cell>
          <cell r="G1324">
            <v>2024</v>
          </cell>
          <cell r="AK1324">
            <v>44973</v>
          </cell>
        </row>
        <row r="1325">
          <cell r="A1325">
            <v>35687</v>
          </cell>
          <cell r="B1325">
            <v>0</v>
          </cell>
          <cell r="C1325" t="str">
            <v>город Иркутск</v>
          </cell>
          <cell r="D1325">
            <v>0</v>
          </cell>
          <cell r="E1325" t="str">
            <v>г. Иркутск, ул. Можайского, д. 1</v>
          </cell>
          <cell r="F1325">
            <v>0</v>
          </cell>
          <cell r="G1325">
            <v>2024</v>
          </cell>
          <cell r="AK1325">
            <v>44973</v>
          </cell>
        </row>
        <row r="1326">
          <cell r="A1326">
            <v>34081</v>
          </cell>
          <cell r="B1326">
            <v>0</v>
          </cell>
          <cell r="C1326" t="str">
            <v>город Иркутск</v>
          </cell>
          <cell r="D1326">
            <v>0</v>
          </cell>
          <cell r="E1326" t="str">
            <v>г. Иркутск, ул. Баумана, д. 218</v>
          </cell>
          <cell r="F1326">
            <v>0</v>
          </cell>
          <cell r="G1326">
            <v>2024</v>
          </cell>
          <cell r="AK1326">
            <v>44973</v>
          </cell>
        </row>
        <row r="1327">
          <cell r="A1327">
            <v>41787</v>
          </cell>
          <cell r="B1327">
            <v>0</v>
          </cell>
          <cell r="C1327" t="str">
            <v>Иркутский муниципальный район</v>
          </cell>
          <cell r="D1327">
            <v>0</v>
          </cell>
          <cell r="E1327" t="str">
            <v>п. Патроны, ул. Кирова, д. 1</v>
          </cell>
          <cell r="F1327">
            <v>0</v>
          </cell>
          <cell r="G1327">
            <v>2024</v>
          </cell>
          <cell r="AK1327">
            <v>44973</v>
          </cell>
        </row>
        <row r="1328">
          <cell r="A1328">
            <v>41791</v>
          </cell>
          <cell r="B1328">
            <v>0</v>
          </cell>
          <cell r="C1328" t="str">
            <v>Иркутский муниципальный район</v>
          </cell>
          <cell r="D1328">
            <v>0</v>
          </cell>
          <cell r="E1328" t="str">
            <v>п. Патроны, ул. Набережная, д. 3</v>
          </cell>
          <cell r="F1328">
            <v>0</v>
          </cell>
          <cell r="G1328">
            <v>2024</v>
          </cell>
          <cell r="AK1328">
            <v>44973</v>
          </cell>
        </row>
        <row r="1329">
          <cell r="A1329">
            <v>41792</v>
          </cell>
          <cell r="B1329">
            <v>0</v>
          </cell>
          <cell r="C1329" t="str">
            <v>Иркутский муниципальный район</v>
          </cell>
          <cell r="D1329">
            <v>0</v>
          </cell>
          <cell r="E1329" t="str">
            <v>п. Патроны, ул. Набережная, д. 5</v>
          </cell>
          <cell r="F1329">
            <v>0</v>
          </cell>
          <cell r="G1329">
            <v>2024</v>
          </cell>
          <cell r="AK1329">
            <v>44973</v>
          </cell>
        </row>
        <row r="1330">
          <cell r="A1330">
            <v>45060</v>
          </cell>
          <cell r="B1330">
            <v>0</v>
          </cell>
          <cell r="C1330" t="str">
            <v>Шелеховский муниципальный район</v>
          </cell>
          <cell r="D1330">
            <v>0</v>
          </cell>
          <cell r="E1330" t="str">
            <v>г. Шелехов, кв. 9, д. 5</v>
          </cell>
          <cell r="F1330">
            <v>0</v>
          </cell>
          <cell r="G1330">
            <v>2024</v>
          </cell>
          <cell r="AK1330">
            <v>44973</v>
          </cell>
        </row>
        <row r="1331">
          <cell r="A1331">
            <v>45025</v>
          </cell>
          <cell r="B1331">
            <v>0</v>
          </cell>
          <cell r="C1331" t="str">
            <v>Шелеховский муниципальный район</v>
          </cell>
          <cell r="D1331">
            <v>0</v>
          </cell>
          <cell r="E1331" t="str">
            <v>г. Шелехов, кв. 7, д. 1</v>
          </cell>
          <cell r="F1331">
            <v>0</v>
          </cell>
          <cell r="G1331">
            <v>2024</v>
          </cell>
          <cell r="AK1331">
            <v>44973</v>
          </cell>
        </row>
        <row r="1332">
          <cell r="A1332">
            <v>38940</v>
          </cell>
          <cell r="B1332">
            <v>0</v>
          </cell>
          <cell r="C1332" t="str">
            <v>Муниципальное образование "город Черемхово"</v>
          </cell>
          <cell r="D1332">
            <v>0</v>
          </cell>
          <cell r="E1332" t="str">
            <v>г. Черемхово, пер. Малый, д. 8</v>
          </cell>
          <cell r="F1332">
            <v>0</v>
          </cell>
          <cell r="G1332">
            <v>2024</v>
          </cell>
          <cell r="AK1332">
            <v>44973</v>
          </cell>
        </row>
        <row r="1333">
          <cell r="A1333">
            <v>38941</v>
          </cell>
          <cell r="B1333">
            <v>0</v>
          </cell>
          <cell r="C1333" t="str">
            <v>Муниципальное образование "город Черемхово"</v>
          </cell>
          <cell r="D1333">
            <v>0</v>
          </cell>
          <cell r="E1333" t="str">
            <v>г. Черемхово, пер. Малый, д. 9</v>
          </cell>
          <cell r="F1333">
            <v>0</v>
          </cell>
          <cell r="G1333">
            <v>2024</v>
          </cell>
          <cell r="AK1333">
            <v>44973</v>
          </cell>
        </row>
        <row r="1334">
          <cell r="A1334">
            <v>39255</v>
          </cell>
          <cell r="B1334">
            <v>0</v>
          </cell>
          <cell r="C1334" t="str">
            <v>Муниципальное образование "город Черемхово"</v>
          </cell>
          <cell r="D1334">
            <v>0</v>
          </cell>
          <cell r="E1334" t="str">
            <v>г. Черемхово, ул. Свердлова, д. 28</v>
          </cell>
          <cell r="F1334">
            <v>0</v>
          </cell>
          <cell r="G1334">
            <v>2024</v>
          </cell>
          <cell r="AK1334">
            <v>44973</v>
          </cell>
        </row>
        <row r="1335">
          <cell r="A1335">
            <v>35254</v>
          </cell>
          <cell r="B1335">
            <v>0</v>
          </cell>
          <cell r="C1335" t="str">
            <v>город Иркутск</v>
          </cell>
          <cell r="D1335">
            <v>0</v>
          </cell>
          <cell r="E1335" t="str">
            <v>г. Иркутск, ул. Лапина, д. 25</v>
          </cell>
          <cell r="F1335">
            <v>0</v>
          </cell>
          <cell r="G1335">
            <v>2023</v>
          </cell>
          <cell r="AK1335">
            <v>0</v>
          </cell>
        </row>
        <row r="1336">
          <cell r="A1336">
            <v>44907</v>
          </cell>
          <cell r="B1336">
            <v>0</v>
          </cell>
          <cell r="C1336" t="str">
            <v>Шелеховский муниципальный район</v>
          </cell>
          <cell r="D1336">
            <v>0</v>
          </cell>
          <cell r="E1336" t="str">
            <v>г. Шелехов, кв. 18, д. 34</v>
          </cell>
          <cell r="F1336">
            <v>0</v>
          </cell>
          <cell r="G1336">
            <v>2023</v>
          </cell>
          <cell r="AK1336">
            <v>0</v>
          </cell>
        </row>
        <row r="1337">
          <cell r="A1337">
            <v>31826</v>
          </cell>
          <cell r="B1337">
            <v>0</v>
          </cell>
          <cell r="C1337" t="str">
            <v>Муниципальное образование города Братска</v>
          </cell>
          <cell r="D1337">
            <v>0</v>
          </cell>
          <cell r="E1337" t="str">
            <v>г. Братск, ул. Приморская, д. 61</v>
          </cell>
          <cell r="F1337">
            <v>0</v>
          </cell>
          <cell r="G1337">
            <v>2024</v>
          </cell>
          <cell r="AK1337" t="str">
            <v>вкл. Протоколом</v>
          </cell>
        </row>
        <row r="1338">
          <cell r="A1338">
            <v>32588</v>
          </cell>
          <cell r="B1338">
            <v>0</v>
          </cell>
          <cell r="C1338" t="str">
            <v>город Иркутск</v>
          </cell>
          <cell r="D1338">
            <v>0</v>
          </cell>
          <cell r="E1338" t="str">
            <v>г. Иркутск, мкр. Зеленый, д. 18</v>
          </cell>
          <cell r="F1338">
            <v>0</v>
          </cell>
          <cell r="G1338">
            <v>2024</v>
          </cell>
          <cell r="AK1338">
            <v>0</v>
          </cell>
        </row>
        <row r="1339">
          <cell r="A1339">
            <v>31951</v>
          </cell>
          <cell r="B1339">
            <v>0</v>
          </cell>
          <cell r="C1339" t="str">
            <v>Муниципальное образование города Братска</v>
          </cell>
          <cell r="D1339">
            <v>0</v>
          </cell>
          <cell r="E1339" t="str">
            <v>г. Братск, жилрайон. Гидростроитель, ул. Сосновая, д. 7А</v>
          </cell>
          <cell r="F1339">
            <v>0</v>
          </cell>
          <cell r="G1339">
            <v>2024</v>
          </cell>
          <cell r="AK1339" t="str">
            <v>вкл. Протоколом</v>
          </cell>
        </row>
        <row r="1340">
          <cell r="A1340">
            <v>36561</v>
          </cell>
          <cell r="B1340">
            <v>0</v>
          </cell>
          <cell r="C1340" t="str">
            <v>город Иркутск</v>
          </cell>
          <cell r="D1340">
            <v>0</v>
          </cell>
          <cell r="E1340" t="str">
            <v>г. Иркутск, ул. Сибирских Партизан, д. 5</v>
          </cell>
          <cell r="F1340">
            <v>0</v>
          </cell>
          <cell r="G1340">
            <v>2024</v>
          </cell>
          <cell r="AK1340" t="str">
            <v>вкл. Протоколом</v>
          </cell>
        </row>
        <row r="1341">
          <cell r="A1341">
            <v>34207</v>
          </cell>
          <cell r="B1341">
            <v>0</v>
          </cell>
          <cell r="C1341" t="str">
            <v>город Иркутск</v>
          </cell>
          <cell r="D1341">
            <v>0</v>
          </cell>
          <cell r="E1341" t="str">
            <v>г. Иркутск, ул. Богдана Хмельницкого, д. 1</v>
          </cell>
          <cell r="F1341">
            <v>0</v>
          </cell>
          <cell r="G1341">
            <v>2024</v>
          </cell>
          <cell r="AK1341" t="str">
            <v>вкл. Протоколом</v>
          </cell>
        </row>
        <row r="1342">
          <cell r="A1342">
            <v>36735</v>
          </cell>
          <cell r="B1342">
            <v>0</v>
          </cell>
          <cell r="C1342" t="str">
            <v>город Иркутск</v>
          </cell>
          <cell r="D1342">
            <v>0</v>
          </cell>
          <cell r="E1342" t="str">
            <v>г. Иркутск, ул. Степана Разина, д. 17</v>
          </cell>
          <cell r="F1342">
            <v>0</v>
          </cell>
          <cell r="G1342">
            <v>2024</v>
          </cell>
          <cell r="AK1342" t="str">
            <v>вкл. Протоколом</v>
          </cell>
        </row>
        <row r="1343">
          <cell r="A1343">
            <v>36735</v>
          </cell>
          <cell r="B1343">
            <v>0</v>
          </cell>
          <cell r="C1343" t="str">
            <v>город Иркутск</v>
          </cell>
          <cell r="D1343">
            <v>0</v>
          </cell>
          <cell r="E1343" t="str">
            <v>г. Иркутск, ул. Степана Разина, д. 17</v>
          </cell>
          <cell r="F1343">
            <v>0</v>
          </cell>
          <cell r="G1343">
            <v>2025</v>
          </cell>
          <cell r="AK1343" t="str">
            <v>вкл. Протоколом</v>
          </cell>
        </row>
        <row r="1344">
          <cell r="A1344">
            <v>36839</v>
          </cell>
          <cell r="B1344">
            <v>0</v>
          </cell>
          <cell r="C1344" t="str">
            <v>город Иркутск</v>
          </cell>
          <cell r="D1344">
            <v>0</v>
          </cell>
          <cell r="E1344" t="str">
            <v>г. Иркутск, ул. Трилиссера, д. 101</v>
          </cell>
          <cell r="F1344">
            <v>0</v>
          </cell>
          <cell r="G1344">
            <v>2024</v>
          </cell>
          <cell r="AK1344" t="str">
            <v>вкл. Протоколом</v>
          </cell>
        </row>
        <row r="1345">
          <cell r="A1345">
            <v>37145</v>
          </cell>
          <cell r="B1345">
            <v>0</v>
          </cell>
          <cell r="C1345" t="str">
            <v>город Иркутск</v>
          </cell>
          <cell r="D1345">
            <v>0</v>
          </cell>
          <cell r="E1345" t="str">
            <v>г. Иркутск, ул. Щедрина, д. 7/2</v>
          </cell>
          <cell r="F1345">
            <v>0</v>
          </cell>
          <cell r="G1345">
            <v>2024</v>
          </cell>
          <cell r="AK1345" t="str">
            <v>вкл. Протоколом</v>
          </cell>
        </row>
        <row r="1346">
          <cell r="A1346">
            <v>37146</v>
          </cell>
          <cell r="B1346">
            <v>0</v>
          </cell>
          <cell r="C1346" t="str">
            <v>город Иркутск</v>
          </cell>
          <cell r="D1346">
            <v>0</v>
          </cell>
          <cell r="E1346" t="str">
            <v>г. Иркутск, ул. Щедрина, д. 7/3</v>
          </cell>
          <cell r="F1346">
            <v>0</v>
          </cell>
          <cell r="G1346">
            <v>2024</v>
          </cell>
          <cell r="AK1346" t="str">
            <v>вкл. Протоколом</v>
          </cell>
        </row>
        <row r="1347">
          <cell r="A1347">
            <v>35049</v>
          </cell>
          <cell r="B1347">
            <v>0</v>
          </cell>
          <cell r="C1347" t="str">
            <v>город Иркутск</v>
          </cell>
          <cell r="D1347">
            <v>0</v>
          </cell>
          <cell r="E1347" t="str">
            <v>г. Иркутск, ул. Коммунистическая, д. 62А</v>
          </cell>
          <cell r="F1347">
            <v>0</v>
          </cell>
          <cell r="G1347">
            <v>2024</v>
          </cell>
          <cell r="AK1347" t="str">
            <v>вкл. Протоколом</v>
          </cell>
        </row>
        <row r="1348">
          <cell r="A1348">
            <v>34581</v>
          </cell>
          <cell r="B1348">
            <v>0</v>
          </cell>
          <cell r="C1348" t="str">
            <v>город Иркутск</v>
          </cell>
          <cell r="D1348">
            <v>0</v>
          </cell>
          <cell r="E1348" t="str">
            <v>г. Иркутск, ул. Депутатская, д. 52</v>
          </cell>
          <cell r="F1348">
            <v>0</v>
          </cell>
          <cell r="G1348">
            <v>2023</v>
          </cell>
          <cell r="AK1348" t="str">
            <v>вкл. Протоколом</v>
          </cell>
        </row>
        <row r="1349">
          <cell r="A1349">
            <v>40684</v>
          </cell>
          <cell r="B1349">
            <v>0</v>
          </cell>
          <cell r="C1349" t="str">
            <v>АГО</v>
          </cell>
          <cell r="D1349">
            <v>0</v>
          </cell>
          <cell r="E1349" t="str">
            <v>г. Ангарск, кв. 72, д. 16</v>
          </cell>
          <cell r="F1349">
            <v>0</v>
          </cell>
          <cell r="G1349">
            <v>2024</v>
          </cell>
          <cell r="AK1349" t="str">
            <v>вкл. Протоколом</v>
          </cell>
        </row>
        <row r="1350">
          <cell r="A1350">
            <v>43117</v>
          </cell>
          <cell r="B1350">
            <v>0</v>
          </cell>
          <cell r="C1350" t="str">
            <v>Слюдянское муниципальное образование</v>
          </cell>
          <cell r="D1350">
            <v>0</v>
          </cell>
          <cell r="E1350" t="str">
            <v>г. Байкальск, ул. Гагарина, д. 8</v>
          </cell>
          <cell r="F1350">
            <v>0</v>
          </cell>
          <cell r="G1350">
            <v>2023</v>
          </cell>
          <cell r="AK1350" t="str">
            <v>вкл. Протоколом</v>
          </cell>
        </row>
        <row r="1351">
          <cell r="A1351">
            <v>35007</v>
          </cell>
          <cell r="B1351">
            <v>0</v>
          </cell>
          <cell r="C1351" t="str">
            <v>город Иркутск</v>
          </cell>
          <cell r="D1351">
            <v>0</v>
          </cell>
          <cell r="E1351" t="str">
            <v>г. Иркутск, ул. Киевская, д. 7</v>
          </cell>
          <cell r="F1351">
            <v>0</v>
          </cell>
          <cell r="G1351">
            <v>2024</v>
          </cell>
          <cell r="AK1351" t="str">
            <v>вкл. Протоколом</v>
          </cell>
        </row>
        <row r="1352">
          <cell r="A1352">
            <v>42800</v>
          </cell>
          <cell r="B1352">
            <v>0</v>
          </cell>
          <cell r="C1352" t="str">
            <v>Нижнеудинское муниципальное образование</v>
          </cell>
          <cell r="D1352">
            <v>0</v>
          </cell>
          <cell r="E1352" t="str">
            <v>г. Нижнеудинск, ул. Ленина, д. 23</v>
          </cell>
          <cell r="F1352">
            <v>0</v>
          </cell>
          <cell r="G1352">
            <v>2023</v>
          </cell>
          <cell r="AK1352" t="str">
            <v>вкл. Протоколом</v>
          </cell>
        </row>
        <row r="1353">
          <cell r="A1353">
            <v>33301</v>
          </cell>
          <cell r="B1353">
            <v>0</v>
          </cell>
          <cell r="C1353" t="str">
            <v>город Иркутск</v>
          </cell>
          <cell r="D1353">
            <v>0</v>
          </cell>
          <cell r="E1353" t="str">
            <v>г. Иркутск, пр. Амурский, д. 10</v>
          </cell>
          <cell r="F1353">
            <v>0</v>
          </cell>
          <cell r="G1353">
            <v>2024</v>
          </cell>
          <cell r="AK1353" t="str">
            <v>вкл. Протоколом</v>
          </cell>
        </row>
        <row r="1354">
          <cell r="A1354">
            <v>33575</v>
          </cell>
          <cell r="B1354">
            <v>0</v>
          </cell>
          <cell r="C1354" t="str">
            <v>город Иркутск</v>
          </cell>
          <cell r="D1354">
            <v>0</v>
          </cell>
          <cell r="E1354" t="str">
            <v>г. Иркутск, Александра Невского ул., д. 27</v>
          </cell>
          <cell r="F1354">
            <v>0</v>
          </cell>
          <cell r="G1354">
            <v>2024</v>
          </cell>
          <cell r="AK1354">
            <v>45001</v>
          </cell>
        </row>
        <row r="1355">
          <cell r="A1355">
            <v>33980</v>
          </cell>
          <cell r="B1355">
            <v>0</v>
          </cell>
          <cell r="C1355" t="str">
            <v>город Иркутск</v>
          </cell>
          <cell r="D1355">
            <v>0</v>
          </cell>
          <cell r="E1355" t="str">
            <v>г. Иркутск, Баррикад ул., д. 111</v>
          </cell>
          <cell r="F1355">
            <v>0</v>
          </cell>
          <cell r="G1355">
            <v>2024</v>
          </cell>
          <cell r="AK1355">
            <v>45001</v>
          </cell>
        </row>
        <row r="1356">
          <cell r="A1356">
            <v>33986</v>
          </cell>
          <cell r="B1356">
            <v>0</v>
          </cell>
          <cell r="C1356" t="str">
            <v>город Иркутск</v>
          </cell>
          <cell r="D1356">
            <v>0</v>
          </cell>
          <cell r="E1356" t="str">
            <v>г. Иркутск, Баррикад ул., д. 145/1</v>
          </cell>
          <cell r="F1356">
            <v>0</v>
          </cell>
          <cell r="G1356">
            <v>2024</v>
          </cell>
          <cell r="AK1356">
            <v>45001</v>
          </cell>
        </row>
        <row r="1357">
          <cell r="A1357">
            <v>33993</v>
          </cell>
          <cell r="B1357">
            <v>0</v>
          </cell>
          <cell r="C1357" t="str">
            <v>город Иркутск</v>
          </cell>
          <cell r="D1357">
            <v>0</v>
          </cell>
          <cell r="E1357" t="str">
            <v>г. Иркутск, Баррикад ул., д. 145/2</v>
          </cell>
          <cell r="F1357">
            <v>0</v>
          </cell>
          <cell r="G1357">
            <v>2024</v>
          </cell>
          <cell r="AK1357">
            <v>45001</v>
          </cell>
        </row>
        <row r="1358">
          <cell r="A1358">
            <v>33994</v>
          </cell>
          <cell r="B1358">
            <v>0</v>
          </cell>
          <cell r="C1358" t="str">
            <v>город Иркутск</v>
          </cell>
          <cell r="D1358">
            <v>0</v>
          </cell>
          <cell r="E1358" t="str">
            <v>г. Иркутск, Баррикад ул., д. 145/3</v>
          </cell>
          <cell r="F1358">
            <v>0</v>
          </cell>
          <cell r="G1358">
            <v>2024</v>
          </cell>
          <cell r="AK1358">
            <v>45001</v>
          </cell>
        </row>
        <row r="1359">
          <cell r="A1359">
            <v>33995</v>
          </cell>
          <cell r="B1359">
            <v>0</v>
          </cell>
          <cell r="C1359" t="str">
            <v>город Иркутск</v>
          </cell>
          <cell r="D1359">
            <v>0</v>
          </cell>
          <cell r="E1359" t="str">
            <v>г. Иркутск, Баррикад ул., д. 145/4</v>
          </cell>
          <cell r="F1359">
            <v>0</v>
          </cell>
          <cell r="G1359">
            <v>2024</v>
          </cell>
          <cell r="AK1359">
            <v>45001</v>
          </cell>
        </row>
        <row r="1360">
          <cell r="A1360">
            <v>35866</v>
          </cell>
          <cell r="B1360">
            <v>0</v>
          </cell>
          <cell r="C1360" t="str">
            <v>город Иркутск</v>
          </cell>
          <cell r="D1360">
            <v>0</v>
          </cell>
          <cell r="E1360" t="str">
            <v>г. Иркутск, Ново-Кузьмихинская ул., д. 7</v>
          </cell>
          <cell r="F1360">
            <v>0</v>
          </cell>
          <cell r="G1360">
            <v>2024</v>
          </cell>
          <cell r="AK1360">
            <v>45001</v>
          </cell>
        </row>
        <row r="1361">
          <cell r="A1361">
            <v>33102</v>
          </cell>
          <cell r="B1361">
            <v>0</v>
          </cell>
          <cell r="C1361" t="str">
            <v>город Иркутск</v>
          </cell>
          <cell r="D1361">
            <v>0</v>
          </cell>
          <cell r="E1361" t="str">
            <v>г. Иркутск, пер. 1-й Советский, д. 10/1</v>
          </cell>
          <cell r="F1361">
            <v>0</v>
          </cell>
          <cell r="G1361">
            <v>2024</v>
          </cell>
          <cell r="AK1361">
            <v>45001</v>
          </cell>
        </row>
        <row r="1362">
          <cell r="A1362">
            <v>33105</v>
          </cell>
          <cell r="B1362">
            <v>0</v>
          </cell>
          <cell r="C1362" t="str">
            <v>город Иркутск</v>
          </cell>
          <cell r="D1362">
            <v>0</v>
          </cell>
          <cell r="E1362" t="str">
            <v>г. Иркутск, пер. 1-й Советский, д. 10/3</v>
          </cell>
          <cell r="F1362">
            <v>0</v>
          </cell>
          <cell r="G1362">
            <v>2024</v>
          </cell>
          <cell r="AK1362">
            <v>45001</v>
          </cell>
        </row>
        <row r="1363">
          <cell r="A1363">
            <v>33107</v>
          </cell>
          <cell r="B1363">
            <v>0</v>
          </cell>
          <cell r="C1363" t="str">
            <v>город Иркутск</v>
          </cell>
          <cell r="D1363">
            <v>0</v>
          </cell>
          <cell r="E1363" t="str">
            <v>г. Иркутск, пер. 1-й Советский, д. 10/5</v>
          </cell>
          <cell r="F1363">
            <v>0</v>
          </cell>
          <cell r="G1363">
            <v>2024</v>
          </cell>
          <cell r="AK1363">
            <v>45001</v>
          </cell>
        </row>
        <row r="1364">
          <cell r="A1364">
            <v>33109</v>
          </cell>
          <cell r="B1364">
            <v>0</v>
          </cell>
          <cell r="C1364" t="str">
            <v>город Иркутск</v>
          </cell>
          <cell r="D1364">
            <v>0</v>
          </cell>
          <cell r="E1364" t="str">
            <v>г. Иркутск, пер. 1-й Советский, д. 10/7</v>
          </cell>
          <cell r="F1364">
            <v>0</v>
          </cell>
          <cell r="G1364">
            <v>2024</v>
          </cell>
          <cell r="AK1364">
            <v>45001</v>
          </cell>
        </row>
        <row r="1365">
          <cell r="A1365">
            <v>32674</v>
          </cell>
          <cell r="B1365">
            <v>0</v>
          </cell>
          <cell r="C1365" t="str">
            <v>город Иркутск</v>
          </cell>
          <cell r="D1365">
            <v>0</v>
          </cell>
          <cell r="E1365" t="str">
            <v>г. Иркутск, Первомайский мкр., д. 23</v>
          </cell>
          <cell r="F1365">
            <v>0</v>
          </cell>
          <cell r="G1365">
            <v>2024</v>
          </cell>
          <cell r="AK1365">
            <v>45001</v>
          </cell>
        </row>
        <row r="1366">
          <cell r="A1366">
            <v>36290</v>
          </cell>
          <cell r="B1366">
            <v>0</v>
          </cell>
          <cell r="C1366" t="str">
            <v>город Иркутск</v>
          </cell>
          <cell r="D1366">
            <v>0</v>
          </cell>
          <cell r="E1366" t="str">
            <v>г. Иркутск, Розы Люксембург ул., д. 13А</v>
          </cell>
          <cell r="F1366">
            <v>0</v>
          </cell>
          <cell r="G1366">
            <v>2024</v>
          </cell>
          <cell r="AK1366">
            <v>45001</v>
          </cell>
        </row>
        <row r="1367">
          <cell r="A1367">
            <v>36318</v>
          </cell>
          <cell r="B1367">
            <v>0</v>
          </cell>
          <cell r="C1367" t="str">
            <v>город Иркутск</v>
          </cell>
          <cell r="D1367">
            <v>0</v>
          </cell>
          <cell r="E1367" t="str">
            <v>г. Иркутск, Розы Люксембург ул., д. 86</v>
          </cell>
          <cell r="F1367">
            <v>0</v>
          </cell>
          <cell r="G1367">
            <v>2024</v>
          </cell>
          <cell r="AK1367">
            <v>45001</v>
          </cell>
        </row>
        <row r="1368">
          <cell r="A1368">
            <v>36492</v>
          </cell>
          <cell r="B1368">
            <v>0</v>
          </cell>
          <cell r="C1368" t="str">
            <v>город Иркутск</v>
          </cell>
          <cell r="D1368">
            <v>0</v>
          </cell>
          <cell r="E1368" t="str">
            <v>г. Иркутск, Севастопольская ул., д. 143</v>
          </cell>
          <cell r="F1368">
            <v>0</v>
          </cell>
          <cell r="G1368">
            <v>2024</v>
          </cell>
          <cell r="AK1368">
            <v>45001</v>
          </cell>
        </row>
        <row r="1369">
          <cell r="A1369">
            <v>36522</v>
          </cell>
          <cell r="B1369">
            <v>0</v>
          </cell>
          <cell r="C1369" t="str">
            <v>город Иркутск</v>
          </cell>
          <cell r="D1369">
            <v>0</v>
          </cell>
          <cell r="E1369" t="str">
            <v>г. Иркутск, Седова ул., д. 97</v>
          </cell>
          <cell r="F1369">
            <v>0</v>
          </cell>
          <cell r="G1369">
            <v>2024</v>
          </cell>
          <cell r="AK1369">
            <v>45001</v>
          </cell>
        </row>
        <row r="1370">
          <cell r="A1370">
            <v>36536</v>
          </cell>
          <cell r="B1370">
            <v>0</v>
          </cell>
          <cell r="C1370" t="str">
            <v>город Иркутск</v>
          </cell>
          <cell r="D1370">
            <v>0</v>
          </cell>
          <cell r="E1370" t="str">
            <v>г. Иркутск, Серафимовича ул., д. 9</v>
          </cell>
          <cell r="F1370">
            <v>0</v>
          </cell>
          <cell r="G1370">
            <v>2024</v>
          </cell>
          <cell r="AK1370">
            <v>45001</v>
          </cell>
        </row>
        <row r="1371">
          <cell r="A1371">
            <v>36782</v>
          </cell>
          <cell r="B1371">
            <v>0</v>
          </cell>
          <cell r="C1371" t="str">
            <v>город Иркутск</v>
          </cell>
          <cell r="D1371">
            <v>0</v>
          </cell>
          <cell r="E1371" t="str">
            <v>г. Иркутск, Тельмана ул., д. 185</v>
          </cell>
          <cell r="F1371">
            <v>0</v>
          </cell>
          <cell r="G1371">
            <v>2024</v>
          </cell>
          <cell r="AK1371">
            <v>45001</v>
          </cell>
        </row>
        <row r="1372">
          <cell r="A1372">
            <v>36790</v>
          </cell>
          <cell r="B1372">
            <v>0</v>
          </cell>
          <cell r="C1372" t="str">
            <v>город Иркутск</v>
          </cell>
          <cell r="D1372">
            <v>0</v>
          </cell>
          <cell r="E1372" t="str">
            <v>г. Иркутск, Терешковой ул., д. 31</v>
          </cell>
          <cell r="F1372">
            <v>0</v>
          </cell>
          <cell r="G1372">
            <v>2024</v>
          </cell>
          <cell r="AK1372">
            <v>45001</v>
          </cell>
        </row>
        <row r="1373">
          <cell r="A1373">
            <v>36792</v>
          </cell>
          <cell r="B1373">
            <v>0</v>
          </cell>
          <cell r="C1373" t="str">
            <v>город Иркутск</v>
          </cell>
          <cell r="D1373">
            <v>0</v>
          </cell>
          <cell r="E1373" t="str">
            <v>г. Иркутск, Терешковой ул., д. 39</v>
          </cell>
          <cell r="F1373">
            <v>0</v>
          </cell>
          <cell r="G1373">
            <v>2024</v>
          </cell>
          <cell r="AK1373">
            <v>45001</v>
          </cell>
        </row>
        <row r="1374">
          <cell r="A1374">
            <v>46454</v>
          </cell>
          <cell r="B1374">
            <v>0</v>
          </cell>
          <cell r="C1374" t="str">
            <v>город Иркутск</v>
          </cell>
          <cell r="D1374">
            <v>0</v>
          </cell>
          <cell r="E1374" t="str">
            <v>г. Иркутск, ул. Воронежская, д. 9</v>
          </cell>
          <cell r="F1374">
            <v>0</v>
          </cell>
          <cell r="G1374">
            <v>2024</v>
          </cell>
          <cell r="AK1374">
            <v>45001</v>
          </cell>
        </row>
        <row r="1375">
          <cell r="A1375">
            <v>46455</v>
          </cell>
          <cell r="B1375">
            <v>0</v>
          </cell>
          <cell r="C1375" t="str">
            <v>город Иркутск</v>
          </cell>
          <cell r="D1375">
            <v>0</v>
          </cell>
          <cell r="E1375" t="str">
            <v>г. Иркутск, ул. Воронежская, д. 9А</v>
          </cell>
          <cell r="F1375">
            <v>0</v>
          </cell>
          <cell r="G1375">
            <v>2024</v>
          </cell>
          <cell r="AK1375">
            <v>45001</v>
          </cell>
        </row>
        <row r="1376">
          <cell r="A1376">
            <v>55595</v>
          </cell>
          <cell r="B1376">
            <v>0</v>
          </cell>
          <cell r="C1376" t="str">
            <v>город Иркутск</v>
          </cell>
          <cell r="D1376">
            <v>0</v>
          </cell>
          <cell r="E1376" t="str">
            <v>г. Иркутск, ул. Профсоюзная, д. 9</v>
          </cell>
          <cell r="F1376">
            <v>0</v>
          </cell>
          <cell r="G1376">
            <v>2024</v>
          </cell>
          <cell r="AK1376">
            <v>45001</v>
          </cell>
        </row>
        <row r="1377">
          <cell r="A1377">
            <v>36951</v>
          </cell>
          <cell r="B1377">
            <v>0</v>
          </cell>
          <cell r="C1377" t="str">
            <v>город Иркутск</v>
          </cell>
          <cell r="D1377">
            <v>0</v>
          </cell>
          <cell r="E1377" t="str">
            <v>г. Иркутск, Флюкова ул., д. 1</v>
          </cell>
          <cell r="F1377">
            <v>0</v>
          </cell>
          <cell r="G1377">
            <v>2024</v>
          </cell>
          <cell r="AK1377">
            <v>45001</v>
          </cell>
        </row>
        <row r="1378">
          <cell r="A1378">
            <v>37106</v>
          </cell>
          <cell r="B1378">
            <v>0</v>
          </cell>
          <cell r="C1378" t="str">
            <v>город Иркутск</v>
          </cell>
          <cell r="D1378">
            <v>0</v>
          </cell>
          <cell r="E1378" t="str">
            <v>г. Иркутск, Шмидта ул., д. 38</v>
          </cell>
          <cell r="F1378">
            <v>0</v>
          </cell>
          <cell r="G1378">
            <v>2024</v>
          </cell>
          <cell r="AK1378">
            <v>45001</v>
          </cell>
        </row>
        <row r="1379">
          <cell r="A1379">
            <v>39254</v>
          </cell>
          <cell r="B1379">
            <v>0</v>
          </cell>
          <cell r="C1379" t="str">
            <v>Муниципальное образование "город Черемхово"</v>
          </cell>
          <cell r="D1379">
            <v>0</v>
          </cell>
          <cell r="E1379" t="str">
            <v>г. Черемхово, Свердлова ул., д. 26</v>
          </cell>
          <cell r="F1379">
            <v>0</v>
          </cell>
          <cell r="G1379">
            <v>2024</v>
          </cell>
          <cell r="AK1379">
            <v>45001</v>
          </cell>
        </row>
        <row r="1380">
          <cell r="A1380">
            <v>39256</v>
          </cell>
          <cell r="B1380">
            <v>0</v>
          </cell>
          <cell r="C1380" t="str">
            <v>Муниципальное образование "город Черемхово"</v>
          </cell>
          <cell r="D1380">
            <v>0</v>
          </cell>
          <cell r="E1380" t="str">
            <v>г. Черемхово, Свердлова ул., д. 30</v>
          </cell>
          <cell r="F1380">
            <v>0</v>
          </cell>
          <cell r="G1380">
            <v>2024</v>
          </cell>
          <cell r="AK1380">
            <v>45001</v>
          </cell>
        </row>
        <row r="1381">
          <cell r="A1381">
            <v>55881</v>
          </cell>
          <cell r="B1381">
            <v>0</v>
          </cell>
          <cell r="C1381" t="str">
            <v>Усольское районное муниципальное образование</v>
          </cell>
          <cell r="D1381">
            <v>0</v>
          </cell>
          <cell r="E1381" t="str">
            <v>п. Усолье-7, ул. Лесная, д. 4</v>
          </cell>
          <cell r="F1381">
            <v>0</v>
          </cell>
          <cell r="G1381">
            <v>2024</v>
          </cell>
          <cell r="AK1381">
            <v>45001</v>
          </cell>
        </row>
        <row r="1382">
          <cell r="A1382">
            <v>55882</v>
          </cell>
          <cell r="B1382">
            <v>0</v>
          </cell>
          <cell r="C1382" t="str">
            <v>Усольское районное муниципальное образование</v>
          </cell>
          <cell r="D1382">
            <v>0</v>
          </cell>
          <cell r="E1382" t="str">
            <v>п. Усолье-7, ул. Лесная, д. 5</v>
          </cell>
          <cell r="F1382">
            <v>0</v>
          </cell>
          <cell r="G1382">
            <v>2024</v>
          </cell>
          <cell r="AK1382">
            <v>45001</v>
          </cell>
        </row>
        <row r="1383">
          <cell r="A1383">
            <v>42116</v>
          </cell>
          <cell r="B1383">
            <v>0</v>
          </cell>
          <cell r="C1383" t="str">
            <v>Муниципальное образование Киренский район</v>
          </cell>
          <cell r="D1383">
            <v>0</v>
          </cell>
          <cell r="E1383" t="str">
            <v>рп. Алексеевск, Молодёжный кв-л., д. 6</v>
          </cell>
          <cell r="F1383">
            <v>0</v>
          </cell>
          <cell r="G1383">
            <v>2024</v>
          </cell>
          <cell r="AK1383">
            <v>45001</v>
          </cell>
        </row>
        <row r="1384">
          <cell r="A1384">
            <v>42118</v>
          </cell>
          <cell r="B1384">
            <v>0</v>
          </cell>
          <cell r="C1384" t="str">
            <v>Муниципальное образование Киренский район</v>
          </cell>
          <cell r="D1384">
            <v>0</v>
          </cell>
          <cell r="E1384" t="str">
            <v>рп. Алексеевск, Молодёжный кв-л., д. 8</v>
          </cell>
          <cell r="F1384">
            <v>0</v>
          </cell>
          <cell r="G1384">
            <v>2024</v>
          </cell>
          <cell r="AK1384">
            <v>45001</v>
          </cell>
        </row>
        <row r="1385">
          <cell r="A1385">
            <v>42128</v>
          </cell>
          <cell r="B1385">
            <v>0</v>
          </cell>
          <cell r="C1385" t="str">
            <v>Муниципальное образование Киренский район</v>
          </cell>
          <cell r="D1385">
            <v>0</v>
          </cell>
          <cell r="E1385" t="str">
            <v>рп. Алексеевск, Речников кв-л., д. 9</v>
          </cell>
          <cell r="F1385">
            <v>0</v>
          </cell>
          <cell r="G1385">
            <v>2024</v>
          </cell>
          <cell r="AK1385">
            <v>45001</v>
          </cell>
        </row>
        <row r="1386">
          <cell r="A1386">
            <v>35352</v>
          </cell>
          <cell r="B1386">
            <v>0</v>
          </cell>
          <cell r="C1386" t="str">
            <v>город Иркутск</v>
          </cell>
          <cell r="D1386">
            <v>0</v>
          </cell>
          <cell r="E1386" t="str">
            <v>г. Иркутск, ул. Лермонтова, д. 100</v>
          </cell>
          <cell r="F1386">
            <v>0</v>
          </cell>
          <cell r="G1386">
            <v>2024</v>
          </cell>
          <cell r="AK1386">
            <v>45001</v>
          </cell>
        </row>
        <row r="1387">
          <cell r="A1387">
            <v>33408</v>
          </cell>
          <cell r="B1387">
            <v>0</v>
          </cell>
          <cell r="C1387" t="str">
            <v>город Иркутск</v>
          </cell>
          <cell r="D1387">
            <v>0</v>
          </cell>
          <cell r="E1387" t="str">
            <v>г. Иркутск, ул. Железнодорожная 4-я, д. 155</v>
          </cell>
          <cell r="F1387">
            <v>0</v>
          </cell>
          <cell r="G1387">
            <v>2024</v>
          </cell>
          <cell r="AK1387">
            <v>45001</v>
          </cell>
        </row>
        <row r="1388">
          <cell r="A1388">
            <v>35053</v>
          </cell>
          <cell r="B1388">
            <v>0</v>
          </cell>
          <cell r="C1388" t="str">
            <v>город Иркутск</v>
          </cell>
          <cell r="D1388">
            <v>0</v>
          </cell>
          <cell r="E1388" t="str">
            <v>г. Иркутск, ул. Коммунистическая, д. 67</v>
          </cell>
          <cell r="F1388">
            <v>0</v>
          </cell>
          <cell r="G1388">
            <v>2024</v>
          </cell>
          <cell r="AK1388">
            <v>45001</v>
          </cell>
        </row>
        <row r="1389">
          <cell r="A1389">
            <v>36890</v>
          </cell>
          <cell r="B1389">
            <v>0</v>
          </cell>
          <cell r="C1389" t="str">
            <v>город Иркутск</v>
          </cell>
          <cell r="D1389">
            <v>0</v>
          </cell>
          <cell r="E1389" t="str">
            <v>г. Иркутск, ул. Трудова, д. 117</v>
          </cell>
          <cell r="F1389">
            <v>0</v>
          </cell>
          <cell r="G1389">
            <v>2024</v>
          </cell>
          <cell r="AK1389">
            <v>45001</v>
          </cell>
        </row>
        <row r="1390">
          <cell r="A1390">
            <v>36795</v>
          </cell>
          <cell r="B1390">
            <v>0</v>
          </cell>
          <cell r="C1390" t="str">
            <v>город Иркутск</v>
          </cell>
          <cell r="D1390">
            <v>0</v>
          </cell>
          <cell r="E1390" t="str">
            <v>г. Иркутск, ул. Терешковой, д. 42</v>
          </cell>
          <cell r="F1390">
            <v>0</v>
          </cell>
          <cell r="G1390">
            <v>2024</v>
          </cell>
          <cell r="AK1390">
            <v>45001</v>
          </cell>
        </row>
        <row r="1391">
          <cell r="A1391">
            <v>33024</v>
          </cell>
          <cell r="B1391">
            <v>0</v>
          </cell>
          <cell r="C1391" t="str">
            <v>город Иркутск</v>
          </cell>
          <cell r="D1391">
            <v>0</v>
          </cell>
          <cell r="E1391" t="str">
            <v>г. Иркутск, мкр. Юбилейный, д. 35</v>
          </cell>
          <cell r="F1391">
            <v>0</v>
          </cell>
          <cell r="G1391">
            <v>2024</v>
          </cell>
          <cell r="AK1391">
            <v>45001</v>
          </cell>
        </row>
        <row r="1392">
          <cell r="A1392">
            <v>42004</v>
          </cell>
          <cell r="B1392">
            <v>0</v>
          </cell>
          <cell r="C1392" t="str">
            <v>Муниципальное образование Киренский район</v>
          </cell>
          <cell r="D1392">
            <v>0</v>
          </cell>
          <cell r="E1392" t="str">
            <v>г. Киренск, мкр. Мельничный, Воронинская ул., д. 19</v>
          </cell>
          <cell r="F1392">
            <v>0</v>
          </cell>
          <cell r="G1392">
            <v>2024</v>
          </cell>
          <cell r="AK1392">
            <v>45002</v>
          </cell>
        </row>
        <row r="1393">
          <cell r="A1393">
            <v>36510</v>
          </cell>
          <cell r="B1393">
            <v>0</v>
          </cell>
          <cell r="C1393" t="str">
            <v>город Иркутск</v>
          </cell>
          <cell r="D1393">
            <v>0</v>
          </cell>
          <cell r="E1393" t="str">
            <v>г. Иркутск, Севастопольская ул., д. 243а</v>
          </cell>
          <cell r="F1393">
            <v>0</v>
          </cell>
          <cell r="G1393">
            <v>2024</v>
          </cell>
          <cell r="AK1393">
            <v>45001</v>
          </cell>
        </row>
        <row r="1394">
          <cell r="A1394">
            <v>36512</v>
          </cell>
          <cell r="B1394">
            <v>0</v>
          </cell>
          <cell r="C1394" t="str">
            <v>город Иркутск</v>
          </cell>
          <cell r="D1394">
            <v>0</v>
          </cell>
          <cell r="E1394" t="str">
            <v>г. Иркутск, Севастопольская ул., д. 247</v>
          </cell>
          <cell r="F1394">
            <v>0</v>
          </cell>
          <cell r="G1394">
            <v>2024</v>
          </cell>
          <cell r="AK1394">
            <v>45001</v>
          </cell>
        </row>
        <row r="1395">
          <cell r="A1395">
            <v>36515</v>
          </cell>
          <cell r="B1395">
            <v>0</v>
          </cell>
          <cell r="C1395" t="str">
            <v>город Иркутск</v>
          </cell>
          <cell r="D1395">
            <v>0</v>
          </cell>
          <cell r="E1395" t="str">
            <v>г. Иркутск, Севастопольская ул., д. 253</v>
          </cell>
          <cell r="F1395">
            <v>0</v>
          </cell>
          <cell r="G1395">
            <v>2024</v>
          </cell>
          <cell r="AK1395">
            <v>45001</v>
          </cell>
        </row>
        <row r="1396">
          <cell r="A1396">
            <v>42968</v>
          </cell>
          <cell r="B1396">
            <v>0</v>
          </cell>
          <cell r="C1396" t="str">
            <v>Муниципальное образование "Нукутский район"</v>
          </cell>
          <cell r="D1396">
            <v>0</v>
          </cell>
          <cell r="E1396" t="str">
            <v>п. Новонукутский, Ленина ул., д. 36</v>
          </cell>
          <cell r="F1396">
            <v>0</v>
          </cell>
          <cell r="G1396">
            <v>2024</v>
          </cell>
          <cell r="AK1396">
            <v>45001</v>
          </cell>
        </row>
        <row r="1397">
          <cell r="A1397">
            <v>42970</v>
          </cell>
          <cell r="B1397">
            <v>0</v>
          </cell>
          <cell r="C1397" t="str">
            <v>Муниципальное образование "Нукутский район"</v>
          </cell>
          <cell r="D1397">
            <v>0</v>
          </cell>
          <cell r="E1397" t="str">
            <v>п. Новонукутский, Ленина ул., д. 40</v>
          </cell>
          <cell r="F1397">
            <v>0</v>
          </cell>
          <cell r="G1397">
            <v>2024</v>
          </cell>
          <cell r="AK1397">
            <v>45001</v>
          </cell>
        </row>
        <row r="1398">
          <cell r="A1398">
            <v>33583</v>
          </cell>
          <cell r="B1398">
            <v>0</v>
          </cell>
          <cell r="C1398" t="str">
            <v>город Иркутск</v>
          </cell>
          <cell r="D1398">
            <v>0</v>
          </cell>
          <cell r="E1398" t="str">
            <v>г. Иркутск, ул. Александра Невского, д. 61</v>
          </cell>
          <cell r="F1398">
            <v>0</v>
          </cell>
          <cell r="G1398">
            <v>2024</v>
          </cell>
          <cell r="AK1398">
            <v>45001</v>
          </cell>
        </row>
        <row r="1399">
          <cell r="A1399">
            <v>33580</v>
          </cell>
          <cell r="B1399">
            <v>0</v>
          </cell>
          <cell r="C1399" t="str">
            <v>город Иркутск</v>
          </cell>
          <cell r="D1399">
            <v>0</v>
          </cell>
          <cell r="E1399" t="str">
            <v>г. Иркутск, ул. Александра Невского, д. 50</v>
          </cell>
          <cell r="F1399">
            <v>0</v>
          </cell>
          <cell r="G1399">
            <v>2024</v>
          </cell>
          <cell r="AK1399">
            <v>45001</v>
          </cell>
        </row>
        <row r="1400">
          <cell r="A1400">
            <v>37633</v>
          </cell>
          <cell r="B1400">
            <v>0</v>
          </cell>
          <cell r="C1400" t="str">
            <v>Муниципальное образование - "город Тулун"</v>
          </cell>
          <cell r="D1400">
            <v>0</v>
          </cell>
          <cell r="E1400" t="str">
            <v>г. Тулун, ул. Горького, д. 37А</v>
          </cell>
          <cell r="F1400">
            <v>0</v>
          </cell>
          <cell r="G1400">
            <v>2024</v>
          </cell>
          <cell r="AK1400">
            <v>45034</v>
          </cell>
        </row>
        <row r="1401">
          <cell r="A1401">
            <v>37704</v>
          </cell>
          <cell r="B1401">
            <v>0</v>
          </cell>
          <cell r="C1401" t="str">
            <v>Муниципальное образование - "город Тулун"</v>
          </cell>
          <cell r="D1401">
            <v>0</v>
          </cell>
          <cell r="E1401" t="str">
            <v>г. Тулун, ул. ЛЭП 500, д. 4</v>
          </cell>
          <cell r="F1401">
            <v>0</v>
          </cell>
          <cell r="G1401">
            <v>2024</v>
          </cell>
          <cell r="AK1401">
            <v>45034</v>
          </cell>
        </row>
        <row r="1402">
          <cell r="A1402">
            <v>37705</v>
          </cell>
          <cell r="B1402">
            <v>0</v>
          </cell>
          <cell r="C1402" t="str">
            <v>Муниципальное образование - "город Тулун"</v>
          </cell>
          <cell r="D1402">
            <v>0</v>
          </cell>
          <cell r="E1402" t="str">
            <v>г. Тулун, ул. ЛЭП 500, д. 6</v>
          </cell>
          <cell r="F1402">
            <v>0</v>
          </cell>
          <cell r="G1402">
            <v>2024</v>
          </cell>
          <cell r="AK1402">
            <v>45034</v>
          </cell>
        </row>
        <row r="1403">
          <cell r="A1403">
            <v>37706</v>
          </cell>
          <cell r="B1403">
            <v>0</v>
          </cell>
          <cell r="C1403" t="str">
            <v>Муниципальное образование - "город Тулун"</v>
          </cell>
          <cell r="D1403">
            <v>0</v>
          </cell>
          <cell r="E1403" t="str">
            <v>г. Тулун, ул. ЛЭП 500, д. 8</v>
          </cell>
          <cell r="F1403">
            <v>0</v>
          </cell>
          <cell r="G1403">
            <v>2024</v>
          </cell>
          <cell r="AK1403">
            <v>45034</v>
          </cell>
        </row>
        <row r="1404">
          <cell r="A1404">
            <v>37703</v>
          </cell>
          <cell r="B1404">
            <v>0</v>
          </cell>
          <cell r="C1404" t="str">
            <v>Муниципальное образование - "город Тулун"</v>
          </cell>
          <cell r="D1404">
            <v>0</v>
          </cell>
          <cell r="E1404" t="str">
            <v>г. Тулун, ул. ЛЭП 500, д. 3</v>
          </cell>
          <cell r="F1404">
            <v>0</v>
          </cell>
          <cell r="G1404">
            <v>2024</v>
          </cell>
          <cell r="AK1404">
            <v>45034</v>
          </cell>
        </row>
        <row r="1405">
          <cell r="A1405">
            <v>43874</v>
          </cell>
          <cell r="B1405">
            <v>0</v>
          </cell>
          <cell r="C1405" t="str">
            <v>Тайшетский муниципальный район</v>
          </cell>
          <cell r="D1405">
            <v>0</v>
          </cell>
          <cell r="E1405" t="str">
            <v>рп. Юрты, ул. Больничная, д. 9</v>
          </cell>
          <cell r="F1405">
            <v>0</v>
          </cell>
          <cell r="G1405">
            <v>2024</v>
          </cell>
          <cell r="AK1405">
            <v>45001</v>
          </cell>
        </row>
        <row r="1406">
          <cell r="A1406">
            <v>43922</v>
          </cell>
          <cell r="B1406">
            <v>0</v>
          </cell>
          <cell r="C1406" t="str">
            <v>Тайшетский муниципальный район</v>
          </cell>
          <cell r="D1406">
            <v>0</v>
          </cell>
          <cell r="E1406" t="str">
            <v>рп. Юрты, ул. Советская, д. 41</v>
          </cell>
          <cell r="F1406">
            <v>0</v>
          </cell>
          <cell r="G1406">
            <v>2024</v>
          </cell>
          <cell r="AK1406">
            <v>45001</v>
          </cell>
        </row>
        <row r="1407">
          <cell r="A1407">
            <v>43923</v>
          </cell>
          <cell r="B1407">
            <v>0</v>
          </cell>
          <cell r="C1407" t="str">
            <v>Тайшетский муниципальный район</v>
          </cell>
          <cell r="D1407">
            <v>0</v>
          </cell>
          <cell r="E1407" t="str">
            <v>рп. Юрты, ул. Советская, д. 41А</v>
          </cell>
          <cell r="F1407">
            <v>0</v>
          </cell>
          <cell r="G1407">
            <v>2024</v>
          </cell>
          <cell r="AK1407">
            <v>45001</v>
          </cell>
        </row>
        <row r="1408">
          <cell r="A1408">
            <v>37707</v>
          </cell>
          <cell r="B1408">
            <v>0</v>
          </cell>
          <cell r="C1408" t="str">
            <v>Муниципальное образование - "город Тулун"</v>
          </cell>
          <cell r="D1408">
            <v>0</v>
          </cell>
          <cell r="E1408" t="str">
            <v>г. Тулун, ул. ЛЭП 500, д. 11</v>
          </cell>
          <cell r="F1408">
            <v>0</v>
          </cell>
          <cell r="G1408">
            <v>2024</v>
          </cell>
          <cell r="AK1408">
            <v>45034</v>
          </cell>
        </row>
        <row r="1409">
          <cell r="A1409">
            <v>43873</v>
          </cell>
          <cell r="B1409">
            <v>0</v>
          </cell>
          <cell r="C1409" t="str">
            <v>Тайшетский муниципальный район</v>
          </cell>
          <cell r="D1409">
            <v>0</v>
          </cell>
          <cell r="E1409" t="str">
            <v>рп. Юрты, ул. Больничная, д. 7</v>
          </cell>
          <cell r="F1409">
            <v>0</v>
          </cell>
          <cell r="G1409">
            <v>2024</v>
          </cell>
          <cell r="AK1409">
            <v>45001</v>
          </cell>
        </row>
        <row r="1410">
          <cell r="A1410">
            <v>35670</v>
          </cell>
          <cell r="B1410">
            <v>0</v>
          </cell>
          <cell r="C1410" t="str">
            <v>город Иркутск</v>
          </cell>
          <cell r="D1410">
            <v>0</v>
          </cell>
          <cell r="E1410" t="str">
            <v>г. Иркутск, ул. Мира, д. 100</v>
          </cell>
          <cell r="F1410">
            <v>0</v>
          </cell>
          <cell r="G1410">
            <v>2023</v>
          </cell>
          <cell r="AK1410" t="str">
            <v>вкл. Протоколом</v>
          </cell>
        </row>
        <row r="1411">
          <cell r="A1411">
            <v>37577</v>
          </cell>
          <cell r="B1411">
            <v>0</v>
          </cell>
          <cell r="C1411" t="str">
            <v>Муниципальное образование - "город Тулун"</v>
          </cell>
          <cell r="D1411">
            <v>0</v>
          </cell>
          <cell r="E1411" t="str">
            <v>г. Тулун, п. Стекольный, д. 52</v>
          </cell>
          <cell r="F1411">
            <v>0</v>
          </cell>
          <cell r="G1411">
            <v>2024</v>
          </cell>
          <cell r="AK1411" t="str">
            <v>вкл. Протоколом</v>
          </cell>
        </row>
        <row r="1412">
          <cell r="A1412">
            <v>46278</v>
          </cell>
          <cell r="B1412">
            <v>0</v>
          </cell>
          <cell r="C1412" t="str">
            <v>МО города Бодайбо и района</v>
          </cell>
          <cell r="D1412">
            <v>0</v>
          </cell>
          <cell r="E1412" t="str">
            <v>г. Бодайбо, ул. Стояновича, д. 87</v>
          </cell>
          <cell r="F1412">
            <v>0</v>
          </cell>
          <cell r="G1412">
            <v>2024</v>
          </cell>
          <cell r="AK1412" t="str">
            <v>вкл. Протоколом</v>
          </cell>
        </row>
        <row r="1413">
          <cell r="A1413">
            <v>41076</v>
          </cell>
          <cell r="B1413">
            <v>0</v>
          </cell>
          <cell r="C1413" t="str">
            <v>МО города Бодайбо и района</v>
          </cell>
          <cell r="D1413">
            <v>0</v>
          </cell>
          <cell r="E1413" t="str">
            <v>г. Бодайбо, ул. Мира, д. 3</v>
          </cell>
          <cell r="F1413">
            <v>0</v>
          </cell>
          <cell r="G1413">
            <v>2024</v>
          </cell>
          <cell r="AK1413" t="str">
            <v>вкл. Протоколом</v>
          </cell>
        </row>
        <row r="1414">
          <cell r="A1414">
            <v>41077</v>
          </cell>
          <cell r="B1414">
            <v>0</v>
          </cell>
          <cell r="C1414" t="str">
            <v>МО города Бодайбо и района</v>
          </cell>
          <cell r="D1414">
            <v>0</v>
          </cell>
          <cell r="E1414" t="str">
            <v>г. Бодайбо, ул. Мира, д. 4а</v>
          </cell>
          <cell r="F1414">
            <v>0</v>
          </cell>
          <cell r="G1414">
            <v>2024</v>
          </cell>
          <cell r="AK1414" t="str">
            <v>вкл. Протоколом</v>
          </cell>
        </row>
        <row r="1415">
          <cell r="A1415">
            <v>41101</v>
          </cell>
          <cell r="B1415">
            <v>0</v>
          </cell>
          <cell r="C1415" t="str">
            <v>МО города Бодайбо и района</v>
          </cell>
          <cell r="D1415">
            <v>0</v>
          </cell>
          <cell r="E1415" t="str">
            <v>г. Бодайбо, ул. Урицкого, д. 4</v>
          </cell>
          <cell r="F1415">
            <v>0</v>
          </cell>
          <cell r="G1415">
            <v>2024</v>
          </cell>
          <cell r="AK1415" t="str">
            <v>вкл. Протоколом</v>
          </cell>
        </row>
        <row r="1416">
          <cell r="A1416">
            <v>37575</v>
          </cell>
          <cell r="B1416">
            <v>0</v>
          </cell>
          <cell r="C1416" t="str">
            <v>Муниципальное образование - "город Тулун"</v>
          </cell>
          <cell r="D1416">
            <v>0</v>
          </cell>
          <cell r="E1416" t="str">
            <v>г. Тулун, п. Стекольный, д. 43</v>
          </cell>
          <cell r="F1416">
            <v>0</v>
          </cell>
          <cell r="G1416">
            <v>2024</v>
          </cell>
          <cell r="AK1416" t="str">
            <v>вкл. Протоколом</v>
          </cell>
        </row>
        <row r="1417">
          <cell r="A1417">
            <v>36360</v>
          </cell>
          <cell r="B1417">
            <v>0</v>
          </cell>
          <cell r="C1417" t="str">
            <v>город Иркутск</v>
          </cell>
          <cell r="D1417">
            <v>0</v>
          </cell>
          <cell r="E1417" t="str">
            <v>г. Иркутск, ул. Розы Люксембург, д. 227</v>
          </cell>
          <cell r="F1417">
            <v>0</v>
          </cell>
          <cell r="G1417">
            <v>2024</v>
          </cell>
          <cell r="AK1417" t="str">
            <v>вкл. Протоколом</v>
          </cell>
        </row>
        <row r="1418">
          <cell r="A1418">
            <v>44907</v>
          </cell>
          <cell r="B1418">
            <v>0</v>
          </cell>
          <cell r="C1418" t="str">
            <v>Шелеховский муниципальный район</v>
          </cell>
          <cell r="D1418">
            <v>0</v>
          </cell>
          <cell r="E1418" t="str">
            <v>г. Шелехов, кв. 18, д. 34</v>
          </cell>
          <cell r="F1418">
            <v>0</v>
          </cell>
          <cell r="G1418">
            <v>2024</v>
          </cell>
          <cell r="AK1418">
            <v>44973</v>
          </cell>
        </row>
        <row r="1419">
          <cell r="A1419">
            <v>43954</v>
          </cell>
          <cell r="B1419">
            <v>0</v>
          </cell>
          <cell r="C1419" t="str">
            <v>Усольское районное муниципальное образование</v>
          </cell>
          <cell r="D1419">
            <v>0</v>
          </cell>
          <cell r="E1419" t="str">
            <v>п. Железнодорожный, ул. Комсомольская, д. 35</v>
          </cell>
          <cell r="F1419">
            <v>0</v>
          </cell>
          <cell r="G1419">
            <v>2023</v>
          </cell>
          <cell r="AK1419" t="str">
            <v>вкл. Протоколом</v>
          </cell>
        </row>
        <row r="1420">
          <cell r="A1420">
            <v>43955</v>
          </cell>
          <cell r="B1420">
            <v>0</v>
          </cell>
          <cell r="C1420" t="str">
            <v>Усольское районное муниципальное образование</v>
          </cell>
          <cell r="D1420">
            <v>0</v>
          </cell>
          <cell r="E1420" t="str">
            <v>п. Железнодорожный, ул. Комсомольская, д. 36</v>
          </cell>
          <cell r="F1420">
            <v>0</v>
          </cell>
          <cell r="G1420">
            <v>2023</v>
          </cell>
          <cell r="AK1420" t="str">
            <v>вкл. Протоколом</v>
          </cell>
        </row>
        <row r="1421">
          <cell r="A1421">
            <v>43953</v>
          </cell>
          <cell r="B1421">
            <v>0</v>
          </cell>
          <cell r="C1421" t="str">
            <v>Усольское районное муниципальное образование</v>
          </cell>
          <cell r="D1421">
            <v>0</v>
          </cell>
          <cell r="E1421" t="str">
            <v>п. Железнодорожный, ул. Комсомольская, д. 34</v>
          </cell>
          <cell r="F1421">
            <v>0</v>
          </cell>
          <cell r="G1421">
            <v>2023</v>
          </cell>
          <cell r="AK1421" t="str">
            <v>вкл. Протоколом</v>
          </cell>
        </row>
        <row r="1422">
          <cell r="A1422">
            <v>43956</v>
          </cell>
          <cell r="B1422">
            <v>0</v>
          </cell>
          <cell r="C1422" t="str">
            <v>Усольское районное муниципальное образование</v>
          </cell>
          <cell r="D1422">
            <v>0</v>
          </cell>
          <cell r="E1422" t="str">
            <v>п. Железнодорожный, ул. Комсомольская, д. 37</v>
          </cell>
          <cell r="F1422">
            <v>0</v>
          </cell>
          <cell r="G1422">
            <v>2023</v>
          </cell>
          <cell r="AK1422" t="str">
            <v>вкл. Протоколом</v>
          </cell>
        </row>
        <row r="1423">
          <cell r="A1423">
            <v>38674</v>
          </cell>
          <cell r="B1423">
            <v>0</v>
          </cell>
          <cell r="C1423" t="str">
            <v>Муниципальное образование город Усть-Илимск</v>
          </cell>
          <cell r="D1423">
            <v>0</v>
          </cell>
          <cell r="E1423" t="str">
            <v>г. Усть-Илимск, ул. Крупской, д. 14</v>
          </cell>
          <cell r="F1423">
            <v>0</v>
          </cell>
          <cell r="G1423">
            <v>2024</v>
          </cell>
          <cell r="AK1423" t="str">
            <v>вкл. Протоколом</v>
          </cell>
        </row>
        <row r="1424">
          <cell r="A1424">
            <v>34291</v>
          </cell>
          <cell r="B1424">
            <v>0</v>
          </cell>
          <cell r="C1424" t="str">
            <v>город Иркутск</v>
          </cell>
          <cell r="D1424">
            <v>0</v>
          </cell>
          <cell r="E1424" t="str">
            <v>г. Иркутск, ул. Волгоградская, д. 71</v>
          </cell>
          <cell r="F1424">
            <v>0</v>
          </cell>
          <cell r="G1424">
            <v>2024</v>
          </cell>
          <cell r="AK1424" t="str">
            <v>вкл. Протоколом</v>
          </cell>
        </row>
        <row r="1425">
          <cell r="A1425">
            <v>33103</v>
          </cell>
          <cell r="B1425">
            <v>0</v>
          </cell>
          <cell r="C1425" t="str">
            <v>город Иркутск</v>
          </cell>
          <cell r="D1425">
            <v>0</v>
          </cell>
          <cell r="E1425" t="str">
            <v>г. Иркутск, пер. 1-й Советский, д. 1А</v>
          </cell>
          <cell r="F1425">
            <v>0</v>
          </cell>
          <cell r="G1425">
            <v>2023</v>
          </cell>
          <cell r="AK1425" t="str">
            <v>вкл. Протоколом</v>
          </cell>
        </row>
        <row r="1426">
          <cell r="A1426">
            <v>38633</v>
          </cell>
          <cell r="B1426">
            <v>0</v>
          </cell>
          <cell r="C1426" t="str">
            <v>Муниципальное образование город Усть-Илимск</v>
          </cell>
          <cell r="D1426">
            <v>0</v>
          </cell>
          <cell r="E1426" t="str">
            <v>г. Усть-Илимск, ул. Карла Маркса, д. 25</v>
          </cell>
          <cell r="F1426">
            <v>0</v>
          </cell>
          <cell r="G1426">
            <v>2024</v>
          </cell>
          <cell r="AK1426" t="str">
            <v>вкл. Протоколом</v>
          </cell>
        </row>
        <row r="1427">
          <cell r="A1427">
            <v>38646</v>
          </cell>
          <cell r="B1427">
            <v>0</v>
          </cell>
          <cell r="C1427" t="str">
            <v>Муниципальное образование город Усть-Илимск</v>
          </cell>
          <cell r="D1427">
            <v>0</v>
          </cell>
          <cell r="E1427" t="str">
            <v>г. Усть-Илимск, ул. Карла Маркса, д. 67</v>
          </cell>
          <cell r="F1427">
            <v>0</v>
          </cell>
          <cell r="G1427">
            <v>2024</v>
          </cell>
          <cell r="AK1427" t="str">
            <v>вкл. Протоколом</v>
          </cell>
        </row>
        <row r="1428">
          <cell r="A1428">
            <v>41000</v>
          </cell>
          <cell r="B1428">
            <v>0</v>
          </cell>
          <cell r="C1428" t="str">
            <v>АГО</v>
          </cell>
          <cell r="D1428">
            <v>0</v>
          </cell>
          <cell r="E1428" t="str">
            <v>р.п. Мегет, ул. Чехова, д. 15</v>
          </cell>
          <cell r="F1428">
            <v>0</v>
          </cell>
          <cell r="G1428">
            <v>2024</v>
          </cell>
          <cell r="AK1428" t="str">
            <v>вкл. Протоколом</v>
          </cell>
        </row>
        <row r="1429">
          <cell r="A1429">
            <v>32782</v>
          </cell>
          <cell r="B1429">
            <v>0</v>
          </cell>
          <cell r="C1429" t="str">
            <v>город Иркутск</v>
          </cell>
          <cell r="D1429">
            <v>0</v>
          </cell>
          <cell r="E1429" t="str">
            <v>г. Иркутск, мкр. Радужный, д. 32</v>
          </cell>
          <cell r="F1429">
            <v>0</v>
          </cell>
          <cell r="G1429">
            <v>2024</v>
          </cell>
          <cell r="AK1429" t="str">
            <v>вкл. Протоколом</v>
          </cell>
        </row>
        <row r="1430">
          <cell r="A1430">
            <v>36679</v>
          </cell>
          <cell r="B1430">
            <v>0</v>
          </cell>
          <cell r="C1430" t="str">
            <v>город Иркутск</v>
          </cell>
          <cell r="D1430">
            <v>0</v>
          </cell>
          <cell r="E1430" t="str">
            <v>г. Иркутск, ул. Советская, д. 176/191</v>
          </cell>
          <cell r="F1430">
            <v>0</v>
          </cell>
          <cell r="G1430">
            <v>2024</v>
          </cell>
          <cell r="AK1430" t="str">
            <v>вкл. Протоколом</v>
          </cell>
        </row>
        <row r="1431">
          <cell r="A1431">
            <v>32732</v>
          </cell>
          <cell r="B1431">
            <v>0</v>
          </cell>
          <cell r="C1431" t="str">
            <v>город Иркутск</v>
          </cell>
          <cell r="D1431">
            <v>0</v>
          </cell>
          <cell r="E1431" t="str">
            <v>г. Иркутск, мкр. Первомайский, д. 76</v>
          </cell>
          <cell r="F1431">
            <v>0</v>
          </cell>
          <cell r="G1431">
            <v>2024</v>
          </cell>
          <cell r="AK1431" t="str">
            <v>вкл. Протоколом</v>
          </cell>
        </row>
        <row r="1432">
          <cell r="A1432">
            <v>35576</v>
          </cell>
          <cell r="B1432">
            <v>0</v>
          </cell>
          <cell r="C1432" t="str">
            <v>город Иркутск</v>
          </cell>
          <cell r="D1432">
            <v>0</v>
          </cell>
          <cell r="E1432" t="str">
            <v>г. Иркутск, ул. Марата, д. 15/1</v>
          </cell>
          <cell r="F1432">
            <v>0</v>
          </cell>
          <cell r="G1432">
            <v>2024</v>
          </cell>
          <cell r="AK1432" t="str">
            <v>вкл. Протоколом</v>
          </cell>
        </row>
        <row r="1433">
          <cell r="A1433">
            <v>44061</v>
          </cell>
          <cell r="B1433">
            <v>0</v>
          </cell>
          <cell r="C1433" t="str">
            <v>Усольское районное муниципальное образование</v>
          </cell>
          <cell r="D1433">
            <v>0</v>
          </cell>
          <cell r="E1433" t="str">
            <v>р.п. Мишелевка, ул. Лесная, д. 13</v>
          </cell>
          <cell r="F1433">
            <v>0</v>
          </cell>
          <cell r="G1433">
            <v>2023</v>
          </cell>
          <cell r="AK1433" t="str">
            <v>вкл. Протоколом</v>
          </cell>
        </row>
        <row r="1434">
          <cell r="A1434">
            <v>34539</v>
          </cell>
          <cell r="B1434">
            <v>0</v>
          </cell>
          <cell r="C1434" t="str">
            <v>город Иркутск</v>
          </cell>
          <cell r="D1434">
            <v>0</v>
          </cell>
          <cell r="E1434" t="str">
            <v>г. Иркутск, ул. Декабрьских Событий, д. 119</v>
          </cell>
          <cell r="F1434">
            <v>0</v>
          </cell>
          <cell r="G1434">
            <v>2024</v>
          </cell>
          <cell r="AK1434" t="str">
            <v>вкл. Протоколом</v>
          </cell>
        </row>
        <row r="1435">
          <cell r="A1435">
            <v>37576</v>
          </cell>
          <cell r="B1435">
            <v>0</v>
          </cell>
          <cell r="C1435" t="str">
            <v>Муниципальное образование - "город Тулун"</v>
          </cell>
          <cell r="D1435">
            <v>0</v>
          </cell>
          <cell r="E1435" t="str">
            <v>г. Тулун, п. Стекольный, д. 51</v>
          </cell>
          <cell r="F1435">
            <v>0</v>
          </cell>
          <cell r="G1435">
            <v>2024</v>
          </cell>
          <cell r="AK1435" t="str">
            <v>вкл. Протоколом</v>
          </cell>
        </row>
        <row r="1436">
          <cell r="A1436">
            <v>41078</v>
          </cell>
          <cell r="B1436">
            <v>0</v>
          </cell>
          <cell r="C1436" t="str">
            <v>МО города Бодайбо и района</v>
          </cell>
          <cell r="D1436">
            <v>0</v>
          </cell>
          <cell r="E1436" t="str">
            <v>г. Бодайбо, ул. Мира, д. 5</v>
          </cell>
          <cell r="F1436">
            <v>0</v>
          </cell>
          <cell r="G1436">
            <v>2024</v>
          </cell>
          <cell r="AK1436" t="str">
            <v>вкл. Протоколом</v>
          </cell>
        </row>
        <row r="1437">
          <cell r="A1437">
            <v>39156</v>
          </cell>
          <cell r="B1437">
            <v>0</v>
          </cell>
          <cell r="C1437" t="str">
            <v>Муниципальное образование "город Черемхово"</v>
          </cell>
          <cell r="D1437">
            <v>0</v>
          </cell>
          <cell r="E1437" t="str">
            <v>г. Черемхово, ул. Ленина, д. 16</v>
          </cell>
          <cell r="F1437">
            <v>0</v>
          </cell>
          <cell r="G1437">
            <v>2023</v>
          </cell>
          <cell r="AK1437" t="str">
            <v>вкл. Протоколом</v>
          </cell>
        </row>
        <row r="1438">
          <cell r="A1438">
            <v>39157</v>
          </cell>
          <cell r="B1438">
            <v>0</v>
          </cell>
          <cell r="C1438" t="str">
            <v>Муниципальное образование "город Черемхово"</v>
          </cell>
          <cell r="D1438">
            <v>0</v>
          </cell>
          <cell r="E1438" t="str">
            <v>г. Черемхово, ул. Ленина, д. 24</v>
          </cell>
          <cell r="F1438">
            <v>0</v>
          </cell>
          <cell r="G1438">
            <v>2023</v>
          </cell>
          <cell r="AK1438" t="str">
            <v>вкл. Протоколом</v>
          </cell>
        </row>
        <row r="1439">
          <cell r="A1439">
            <v>39155</v>
          </cell>
          <cell r="B1439">
            <v>0</v>
          </cell>
          <cell r="C1439" t="str">
            <v>Муниципальное образование "город Черемхово"</v>
          </cell>
          <cell r="D1439">
            <v>0</v>
          </cell>
          <cell r="E1439" t="str">
            <v>г. Черемхово, ул. Ленина, д. 15</v>
          </cell>
          <cell r="F1439">
            <v>0</v>
          </cell>
          <cell r="G1439">
            <v>2023</v>
          </cell>
          <cell r="AK1439" t="str">
            <v>вкл. Протоколом</v>
          </cell>
        </row>
        <row r="1440">
          <cell r="A1440">
            <v>39153</v>
          </cell>
          <cell r="B1440">
            <v>0</v>
          </cell>
          <cell r="C1440" t="str">
            <v>Муниципальное образование "город Черемхово"</v>
          </cell>
          <cell r="D1440">
            <v>0</v>
          </cell>
          <cell r="E1440" t="str">
            <v>г. Черемхово, ул. Ленина, д. 13</v>
          </cell>
          <cell r="F1440">
            <v>0</v>
          </cell>
          <cell r="G1440">
            <v>2023</v>
          </cell>
          <cell r="AK1440" t="str">
            <v>вкл. Протоколом</v>
          </cell>
        </row>
        <row r="1441">
          <cell r="A1441">
            <v>44068</v>
          </cell>
          <cell r="B1441">
            <v>0</v>
          </cell>
          <cell r="C1441" t="str">
            <v>Усольское районное муниципальное образование</v>
          </cell>
          <cell r="D1441">
            <v>0</v>
          </cell>
          <cell r="E1441" t="str">
            <v>р.п. Мишелевка, ул. Маяковского, д. 20</v>
          </cell>
          <cell r="F1441">
            <v>0</v>
          </cell>
          <cell r="G1441">
            <v>2023</v>
          </cell>
          <cell r="AK1441" t="str">
            <v>вкл. Протоколом</v>
          </cell>
        </row>
        <row r="1442">
          <cell r="A1442">
            <v>33903</v>
          </cell>
          <cell r="B1442">
            <v>0</v>
          </cell>
          <cell r="C1442" t="str">
            <v>город Иркутск</v>
          </cell>
          <cell r="D1442">
            <v>0</v>
          </cell>
          <cell r="E1442" t="str">
            <v>г. Иркутск, ул. Байкальская, д. 298</v>
          </cell>
          <cell r="F1442">
            <v>0</v>
          </cell>
          <cell r="G1442">
            <v>2023</v>
          </cell>
          <cell r="AK1442" t="str">
            <v>вкл. Протоколом</v>
          </cell>
        </row>
        <row r="1443">
          <cell r="A1443">
            <v>42111</v>
          </cell>
          <cell r="B1443">
            <v>0</v>
          </cell>
          <cell r="C1443" t="str">
            <v>Муниципальное образование Киренский район</v>
          </cell>
          <cell r="D1443">
            <v>0</v>
          </cell>
          <cell r="E1443" t="str">
            <v>рп. Алексеевск, Молодёжный кв-л., д. 1</v>
          </cell>
          <cell r="F1443">
            <v>0</v>
          </cell>
          <cell r="G1443">
            <v>2024</v>
          </cell>
          <cell r="AK1443" t="str">
            <v>вкл. Протоколом</v>
          </cell>
        </row>
        <row r="1444">
          <cell r="A1444">
            <v>42002</v>
          </cell>
          <cell r="B1444">
            <v>0</v>
          </cell>
          <cell r="C1444" t="str">
            <v>Муниципальное образование Киренский район</v>
          </cell>
          <cell r="D1444">
            <v>0</v>
          </cell>
          <cell r="E1444" t="str">
            <v>г. Киренск, мкр. Мельничный, Воронинская ул., д. 17</v>
          </cell>
          <cell r="F1444">
            <v>0</v>
          </cell>
          <cell r="G1444">
            <v>2024</v>
          </cell>
          <cell r="AK1444" t="str">
            <v>вкл. Протоколом</v>
          </cell>
        </row>
        <row r="1445">
          <cell r="A1445">
            <v>43556</v>
          </cell>
          <cell r="B1445">
            <v>0</v>
          </cell>
          <cell r="C1445" t="str">
            <v>Тайшетский муниципальный район</v>
          </cell>
          <cell r="D1445">
            <v>0</v>
          </cell>
          <cell r="E1445" t="str">
            <v>г. Бирюсинск, мкр. Новый, д. 2</v>
          </cell>
          <cell r="F1445">
            <v>0</v>
          </cell>
          <cell r="G1445">
            <v>2024</v>
          </cell>
          <cell r="AK1445" t="str">
            <v>вкл. Протоколом</v>
          </cell>
        </row>
        <row r="1446">
          <cell r="A1446">
            <v>43595</v>
          </cell>
          <cell r="B1446">
            <v>0</v>
          </cell>
          <cell r="C1446" t="str">
            <v>Тайшетский муниципальный район</v>
          </cell>
          <cell r="D1446">
            <v>0</v>
          </cell>
          <cell r="E1446" t="str">
            <v>г. Бирюсинск, ул. Первомайская, д. 7</v>
          </cell>
          <cell r="F1446">
            <v>0</v>
          </cell>
          <cell r="G1446">
            <v>2024</v>
          </cell>
          <cell r="AK1446" t="str">
            <v>вкл. Протоколом</v>
          </cell>
        </row>
        <row r="1447">
          <cell r="A1447">
            <v>43610</v>
          </cell>
          <cell r="B1447">
            <v>0</v>
          </cell>
          <cell r="C1447" t="str">
            <v>Тайшетский муниципальный район</v>
          </cell>
          <cell r="D1447">
            <v>0</v>
          </cell>
          <cell r="E1447" t="str">
            <v>г. Бирюсинск, ул. Советская, д. 17</v>
          </cell>
          <cell r="F1447">
            <v>0</v>
          </cell>
          <cell r="G1447">
            <v>2024</v>
          </cell>
          <cell r="AK1447" t="str">
            <v>вкл. Протоколом</v>
          </cell>
        </row>
        <row r="1448">
          <cell r="A1448">
            <v>41585</v>
          </cell>
          <cell r="B1448">
            <v>0</v>
          </cell>
          <cell r="C1448" t="str">
            <v>Иркутский муниципальный район</v>
          </cell>
          <cell r="D1448">
            <v>0</v>
          </cell>
          <cell r="E1448" t="str">
            <v>р.п. Листвянка, ул. Академическая, д. 10</v>
          </cell>
          <cell r="F1448">
            <v>0</v>
          </cell>
          <cell r="G1448">
            <v>2024</v>
          </cell>
          <cell r="AK1448">
            <v>45034</v>
          </cell>
        </row>
        <row r="1449">
          <cell r="A1449">
            <v>44906</v>
          </cell>
          <cell r="B1449">
            <v>0</v>
          </cell>
          <cell r="C1449" t="str">
            <v>Шелеховский муниципальный район</v>
          </cell>
          <cell r="D1449">
            <v>0</v>
          </cell>
          <cell r="E1449" t="str">
            <v>г. Шелехов, кв. 18, д. 33</v>
          </cell>
          <cell r="F1449">
            <v>0</v>
          </cell>
          <cell r="G1449">
            <v>2024</v>
          </cell>
          <cell r="AK1449">
            <v>45034</v>
          </cell>
        </row>
        <row r="1450">
          <cell r="A1450">
            <v>44910</v>
          </cell>
          <cell r="B1450">
            <v>0</v>
          </cell>
          <cell r="C1450" t="str">
            <v>Шелеховский муниципальный район</v>
          </cell>
          <cell r="D1450">
            <v>0</v>
          </cell>
          <cell r="E1450" t="str">
            <v>г. Шелехов, кв. 18, д. 37</v>
          </cell>
          <cell r="F1450">
            <v>0</v>
          </cell>
          <cell r="G1450">
            <v>2024</v>
          </cell>
          <cell r="AK1450">
            <v>45034</v>
          </cell>
        </row>
        <row r="1451">
          <cell r="A1451">
            <v>37662</v>
          </cell>
          <cell r="B1451">
            <v>0</v>
          </cell>
          <cell r="C1451" t="str">
            <v>Муниципальное образование - "город Тулун"</v>
          </cell>
          <cell r="D1451">
            <v>0</v>
          </cell>
          <cell r="E1451" t="str">
            <v>г. Тулун, ул. Кутузова, д. 6</v>
          </cell>
          <cell r="F1451">
            <v>0</v>
          </cell>
          <cell r="G1451">
            <v>2024</v>
          </cell>
          <cell r="AK1451">
            <v>45034</v>
          </cell>
        </row>
        <row r="1452">
          <cell r="A1452">
            <v>37709</v>
          </cell>
          <cell r="B1452">
            <v>0</v>
          </cell>
          <cell r="C1452" t="str">
            <v>Муниципальное образование - "город Тулун"</v>
          </cell>
          <cell r="D1452">
            <v>0</v>
          </cell>
          <cell r="E1452" t="str">
            <v>г. Тулун, ул. Островского, д. 2</v>
          </cell>
          <cell r="F1452">
            <v>0</v>
          </cell>
          <cell r="G1452">
            <v>2024</v>
          </cell>
          <cell r="AK1452">
            <v>45034</v>
          </cell>
        </row>
        <row r="1453">
          <cell r="A1453">
            <v>37530</v>
          </cell>
          <cell r="B1453">
            <v>0</v>
          </cell>
          <cell r="C1453" t="str">
            <v>Муниципальное образование - "город Тулун"</v>
          </cell>
          <cell r="D1453">
            <v>0</v>
          </cell>
          <cell r="E1453" t="str">
            <v>г. Тулун, мкр. Угольщиков, д. 4б</v>
          </cell>
          <cell r="F1453">
            <v>0</v>
          </cell>
          <cell r="G1453">
            <v>2024</v>
          </cell>
          <cell r="AK1453">
            <v>45034</v>
          </cell>
        </row>
        <row r="1454">
          <cell r="A1454">
            <v>37531</v>
          </cell>
          <cell r="B1454">
            <v>0</v>
          </cell>
          <cell r="C1454" t="str">
            <v>Муниципальное образование - "город Тулун"</v>
          </cell>
          <cell r="D1454">
            <v>0</v>
          </cell>
          <cell r="E1454" t="str">
            <v>г. Тулун, мкр. Угольщиков, д. 6</v>
          </cell>
          <cell r="F1454">
            <v>0</v>
          </cell>
          <cell r="G1454">
            <v>2024</v>
          </cell>
          <cell r="AK1454">
            <v>45034</v>
          </cell>
        </row>
        <row r="1455">
          <cell r="A1455">
            <v>37532</v>
          </cell>
          <cell r="B1455">
            <v>0</v>
          </cell>
          <cell r="C1455" t="str">
            <v>Муниципальное образование - "город Тулун"</v>
          </cell>
          <cell r="D1455">
            <v>0</v>
          </cell>
          <cell r="E1455" t="str">
            <v>г. Тулун, мкр. Угольщиков, д. 7</v>
          </cell>
          <cell r="F1455">
            <v>0</v>
          </cell>
          <cell r="G1455">
            <v>2024</v>
          </cell>
          <cell r="AK1455">
            <v>45034</v>
          </cell>
        </row>
        <row r="1456">
          <cell r="A1456">
            <v>37534</v>
          </cell>
          <cell r="B1456">
            <v>0</v>
          </cell>
          <cell r="C1456" t="str">
            <v>Муниципальное образование - "город Тулун"</v>
          </cell>
          <cell r="D1456">
            <v>0</v>
          </cell>
          <cell r="E1456" t="str">
            <v>г. Тулун, мкр. Угольщиков, д. 9</v>
          </cell>
          <cell r="F1456">
            <v>0</v>
          </cell>
          <cell r="G1456">
            <v>2024</v>
          </cell>
          <cell r="AK1456">
            <v>45034</v>
          </cell>
        </row>
        <row r="1457">
          <cell r="A1457">
            <v>35660</v>
          </cell>
          <cell r="B1457">
            <v>0</v>
          </cell>
          <cell r="C1457" t="str">
            <v>город Иркутск</v>
          </cell>
          <cell r="D1457">
            <v>0</v>
          </cell>
          <cell r="E1457" t="str">
            <v>г. Иркутск, ул. Мира, д. 82</v>
          </cell>
          <cell r="F1457">
            <v>0</v>
          </cell>
          <cell r="G1457">
            <v>2024</v>
          </cell>
          <cell r="AK1457">
            <v>45034</v>
          </cell>
        </row>
        <row r="1458">
          <cell r="A1458">
            <v>35902</v>
          </cell>
          <cell r="B1458">
            <v>0</v>
          </cell>
          <cell r="C1458" t="str">
            <v>город Иркутск</v>
          </cell>
          <cell r="D1458">
            <v>0</v>
          </cell>
          <cell r="E1458" t="str">
            <v>г. Иркутск, ул. Панфилова, д. 7</v>
          </cell>
          <cell r="F1458">
            <v>0</v>
          </cell>
          <cell r="G1458">
            <v>2024</v>
          </cell>
          <cell r="AK1458">
            <v>45034</v>
          </cell>
        </row>
        <row r="1459">
          <cell r="A1459">
            <v>42821</v>
          </cell>
          <cell r="B1459">
            <v>0</v>
          </cell>
          <cell r="C1459" t="str">
            <v>Нижнеудинское муниципальное образование</v>
          </cell>
          <cell r="D1459">
            <v>0</v>
          </cell>
          <cell r="E1459" t="str">
            <v>г. Нижнеудинск, ул. Масловского, д. 7</v>
          </cell>
          <cell r="F1459">
            <v>0</v>
          </cell>
          <cell r="G1459">
            <v>2024</v>
          </cell>
          <cell r="AK1459">
            <v>45034</v>
          </cell>
        </row>
        <row r="1460">
          <cell r="A1460">
            <v>42822</v>
          </cell>
          <cell r="B1460">
            <v>0</v>
          </cell>
          <cell r="C1460" t="str">
            <v>Нижнеудинское муниципальное образование</v>
          </cell>
          <cell r="D1460">
            <v>0</v>
          </cell>
          <cell r="E1460" t="str">
            <v>г. Нижнеудинск, ул. Масловского, д. 9</v>
          </cell>
          <cell r="F1460">
            <v>0</v>
          </cell>
          <cell r="G1460">
            <v>2024</v>
          </cell>
          <cell r="AK1460">
            <v>45034</v>
          </cell>
        </row>
        <row r="1461">
          <cell r="A1461">
            <v>34153</v>
          </cell>
          <cell r="B1461">
            <v>0</v>
          </cell>
          <cell r="C1461" t="str">
            <v>город Иркутск</v>
          </cell>
          <cell r="D1461">
            <v>0</v>
          </cell>
          <cell r="E1461" t="str">
            <v>г. Иркутск, ул. Баха, д. 2</v>
          </cell>
          <cell r="F1461">
            <v>0</v>
          </cell>
          <cell r="G1461">
            <v>2024</v>
          </cell>
          <cell r="AK1461">
            <v>45034</v>
          </cell>
        </row>
        <row r="1462">
          <cell r="A1462">
            <v>35657</v>
          </cell>
          <cell r="B1462">
            <v>0</v>
          </cell>
          <cell r="C1462" t="str">
            <v>город Иркутск</v>
          </cell>
          <cell r="D1462">
            <v>0</v>
          </cell>
          <cell r="E1462" t="str">
            <v>г. Иркутск, ул. Мира, д. 60</v>
          </cell>
          <cell r="F1462">
            <v>0</v>
          </cell>
          <cell r="G1462">
            <v>2024</v>
          </cell>
          <cell r="AK1462">
            <v>45034</v>
          </cell>
        </row>
        <row r="1463">
          <cell r="A1463">
            <v>35661</v>
          </cell>
          <cell r="B1463">
            <v>0</v>
          </cell>
          <cell r="C1463" t="str">
            <v>город Иркутск</v>
          </cell>
          <cell r="D1463">
            <v>0</v>
          </cell>
          <cell r="E1463" t="str">
            <v>г. Иркутск, ул. Мира, д. 84</v>
          </cell>
          <cell r="F1463">
            <v>0</v>
          </cell>
          <cell r="G1463">
            <v>2024</v>
          </cell>
          <cell r="AK1463">
            <v>45034</v>
          </cell>
        </row>
        <row r="1464">
          <cell r="A1464">
            <v>35662</v>
          </cell>
          <cell r="B1464">
            <v>0</v>
          </cell>
          <cell r="C1464" t="str">
            <v>город Иркутск</v>
          </cell>
          <cell r="D1464">
            <v>0</v>
          </cell>
          <cell r="E1464" t="str">
            <v>г. Иркутск, ул. Мира, д. 90</v>
          </cell>
          <cell r="F1464">
            <v>0</v>
          </cell>
          <cell r="G1464">
            <v>2024</v>
          </cell>
          <cell r="AK1464">
            <v>45034</v>
          </cell>
        </row>
        <row r="1465">
          <cell r="A1465">
            <v>35663</v>
          </cell>
          <cell r="B1465">
            <v>0</v>
          </cell>
          <cell r="C1465" t="str">
            <v>город Иркутск</v>
          </cell>
          <cell r="D1465">
            <v>0</v>
          </cell>
          <cell r="E1465" t="str">
            <v>г. Иркутск, ул. Мира, д. 90А</v>
          </cell>
          <cell r="F1465">
            <v>0</v>
          </cell>
          <cell r="G1465">
            <v>2024</v>
          </cell>
          <cell r="AK1465">
            <v>45034</v>
          </cell>
        </row>
        <row r="1466">
          <cell r="A1466">
            <v>35665</v>
          </cell>
          <cell r="B1466">
            <v>0</v>
          </cell>
          <cell r="C1466" t="str">
            <v>город Иркутск</v>
          </cell>
          <cell r="D1466">
            <v>0</v>
          </cell>
          <cell r="E1466" t="str">
            <v>г. Иркутск, ул. Мира, д. 92</v>
          </cell>
          <cell r="F1466">
            <v>0</v>
          </cell>
          <cell r="G1466">
            <v>2024</v>
          </cell>
          <cell r="AK1466">
            <v>45034</v>
          </cell>
        </row>
        <row r="1467">
          <cell r="A1467">
            <v>36616</v>
          </cell>
          <cell r="B1467">
            <v>0</v>
          </cell>
          <cell r="C1467" t="str">
            <v>город Иркутск</v>
          </cell>
          <cell r="D1467">
            <v>0</v>
          </cell>
          <cell r="E1467" t="str">
            <v>г. Иркутск, ул. Советская, д. 74</v>
          </cell>
          <cell r="F1467">
            <v>0</v>
          </cell>
          <cell r="G1467">
            <v>2024</v>
          </cell>
          <cell r="AK1467">
            <v>45034</v>
          </cell>
        </row>
        <row r="1468">
          <cell r="A1468">
            <v>36842</v>
          </cell>
          <cell r="B1468">
            <v>0</v>
          </cell>
          <cell r="C1468" t="str">
            <v>город Иркутск</v>
          </cell>
          <cell r="D1468">
            <v>0</v>
          </cell>
          <cell r="E1468" t="str">
            <v>г. Иркутск, ул. Трилиссера, д. 107</v>
          </cell>
          <cell r="F1468">
            <v>0</v>
          </cell>
          <cell r="G1468">
            <v>2024</v>
          </cell>
          <cell r="AK1468">
            <v>45034</v>
          </cell>
        </row>
        <row r="1469">
          <cell r="A1469">
            <v>36830</v>
          </cell>
          <cell r="B1469">
            <v>0</v>
          </cell>
          <cell r="C1469" t="str">
            <v>город Иркутск</v>
          </cell>
          <cell r="D1469">
            <v>0</v>
          </cell>
          <cell r="E1469" t="str">
            <v>г. Иркутск, ул. Трилиссера, д. 69</v>
          </cell>
          <cell r="F1469">
            <v>0</v>
          </cell>
          <cell r="G1469">
            <v>2024</v>
          </cell>
          <cell r="AK1469">
            <v>45034</v>
          </cell>
        </row>
        <row r="1470">
          <cell r="A1470">
            <v>36834</v>
          </cell>
          <cell r="B1470">
            <v>0</v>
          </cell>
          <cell r="C1470" t="str">
            <v>город Иркутск</v>
          </cell>
          <cell r="D1470">
            <v>0</v>
          </cell>
          <cell r="E1470" t="str">
            <v>г. Иркутск, ул. Трилиссера, д. 85</v>
          </cell>
          <cell r="F1470">
            <v>0</v>
          </cell>
          <cell r="G1470">
            <v>2024</v>
          </cell>
          <cell r="AK1470">
            <v>45034</v>
          </cell>
        </row>
        <row r="1471">
          <cell r="A1471">
            <v>36861</v>
          </cell>
          <cell r="B1471">
            <v>0</v>
          </cell>
          <cell r="C1471" t="str">
            <v>город Иркутск</v>
          </cell>
          <cell r="D1471">
            <v>0</v>
          </cell>
          <cell r="E1471" t="str">
            <v>г. Иркутск, ул. Трудовая, д. 49</v>
          </cell>
          <cell r="F1471">
            <v>0</v>
          </cell>
          <cell r="G1471">
            <v>2024</v>
          </cell>
          <cell r="AK1471">
            <v>45034</v>
          </cell>
        </row>
        <row r="1472">
          <cell r="A1472">
            <v>33870</v>
          </cell>
          <cell r="B1472">
            <v>0</v>
          </cell>
          <cell r="C1472" t="str">
            <v>город Иркутск</v>
          </cell>
          <cell r="D1472">
            <v>0</v>
          </cell>
          <cell r="E1472" t="str">
            <v>г. Иркутск, ул. Байкальская, д. 272</v>
          </cell>
          <cell r="F1472">
            <v>0</v>
          </cell>
          <cell r="G1472">
            <v>2024</v>
          </cell>
          <cell r="AK1472">
            <v>45034</v>
          </cell>
        </row>
        <row r="1473">
          <cell r="A1473">
            <v>34234</v>
          </cell>
          <cell r="B1473">
            <v>0</v>
          </cell>
          <cell r="C1473" t="str">
            <v>город Иркутск</v>
          </cell>
          <cell r="D1473">
            <v>0</v>
          </cell>
          <cell r="E1473" t="str">
            <v>г. Иркутск, ул. Бородина, д. 51</v>
          </cell>
          <cell r="F1473">
            <v>0</v>
          </cell>
          <cell r="G1473">
            <v>2024</v>
          </cell>
          <cell r="AK1473">
            <v>45034</v>
          </cell>
        </row>
        <row r="1474">
          <cell r="A1474">
            <v>36262</v>
          </cell>
          <cell r="B1474">
            <v>0</v>
          </cell>
          <cell r="C1474" t="str">
            <v>город Иркутск</v>
          </cell>
          <cell r="D1474">
            <v>0</v>
          </cell>
          <cell r="E1474" t="str">
            <v>г. Иркутск, ул. Ржанова, д. 11</v>
          </cell>
          <cell r="F1474">
            <v>0</v>
          </cell>
          <cell r="G1474">
            <v>2024</v>
          </cell>
          <cell r="AK1474">
            <v>45034</v>
          </cell>
        </row>
        <row r="1475">
          <cell r="A1475">
            <v>36264</v>
          </cell>
          <cell r="B1475">
            <v>0</v>
          </cell>
          <cell r="C1475" t="str">
            <v>город Иркутск</v>
          </cell>
          <cell r="D1475">
            <v>0</v>
          </cell>
          <cell r="E1475" t="str">
            <v>г. Иркутск, ул. Ржанова, д. 15</v>
          </cell>
          <cell r="F1475">
            <v>0</v>
          </cell>
          <cell r="G1475">
            <v>2024</v>
          </cell>
          <cell r="AK1475">
            <v>45034</v>
          </cell>
        </row>
        <row r="1476">
          <cell r="A1476">
            <v>36268</v>
          </cell>
          <cell r="B1476">
            <v>0</v>
          </cell>
          <cell r="C1476" t="str">
            <v>город Иркутск</v>
          </cell>
          <cell r="D1476">
            <v>0</v>
          </cell>
          <cell r="E1476" t="str">
            <v>г. Иркутск, ул. Ржанова, д. 23</v>
          </cell>
          <cell r="F1476">
            <v>0</v>
          </cell>
          <cell r="G1476">
            <v>2024</v>
          </cell>
          <cell r="AK1476">
            <v>45034</v>
          </cell>
        </row>
        <row r="1477">
          <cell r="A1477">
            <v>36271</v>
          </cell>
          <cell r="B1477">
            <v>0</v>
          </cell>
          <cell r="C1477" t="str">
            <v>город Иркутск</v>
          </cell>
          <cell r="D1477">
            <v>0</v>
          </cell>
          <cell r="E1477" t="str">
            <v>г. Иркутск, ул. Ржанова, д. 31</v>
          </cell>
          <cell r="F1477">
            <v>0</v>
          </cell>
          <cell r="G1477">
            <v>2024</v>
          </cell>
          <cell r="AK1477">
            <v>45034</v>
          </cell>
        </row>
        <row r="1478">
          <cell r="A1478">
            <v>36260</v>
          </cell>
          <cell r="B1478">
            <v>0</v>
          </cell>
          <cell r="C1478" t="str">
            <v>город Иркутск</v>
          </cell>
          <cell r="D1478">
            <v>0</v>
          </cell>
          <cell r="E1478" t="str">
            <v>г. Иркутск, ул. Ржанова, д. 5</v>
          </cell>
          <cell r="F1478">
            <v>0</v>
          </cell>
          <cell r="G1478">
            <v>2024</v>
          </cell>
          <cell r="AK1478">
            <v>45034</v>
          </cell>
        </row>
        <row r="1479">
          <cell r="A1479">
            <v>36261</v>
          </cell>
          <cell r="B1479">
            <v>0</v>
          </cell>
          <cell r="C1479" t="str">
            <v>город Иркутск</v>
          </cell>
          <cell r="D1479">
            <v>0</v>
          </cell>
          <cell r="E1479" t="str">
            <v>г. Иркутск, ул. Ржанова, д. 7</v>
          </cell>
          <cell r="F1479">
            <v>0</v>
          </cell>
          <cell r="G1479">
            <v>2024</v>
          </cell>
          <cell r="AK1479">
            <v>45034</v>
          </cell>
        </row>
        <row r="1480">
          <cell r="A1480">
            <v>36367</v>
          </cell>
          <cell r="B1480">
            <v>0</v>
          </cell>
          <cell r="C1480" t="str">
            <v>город Иркутск</v>
          </cell>
          <cell r="D1480">
            <v>0</v>
          </cell>
          <cell r="E1480" t="str">
            <v>г. Иркутск, ул. Розы Люксембург, д. 245</v>
          </cell>
          <cell r="F1480">
            <v>0</v>
          </cell>
          <cell r="G1480">
            <v>2024</v>
          </cell>
          <cell r="AK1480">
            <v>45034</v>
          </cell>
        </row>
        <row r="1481">
          <cell r="A1481">
            <v>36369</v>
          </cell>
          <cell r="B1481">
            <v>0</v>
          </cell>
          <cell r="C1481" t="str">
            <v>город Иркутск</v>
          </cell>
          <cell r="D1481">
            <v>0</v>
          </cell>
          <cell r="E1481" t="str">
            <v>г. Иркутск, ул. Розы Люксембург, д. 251</v>
          </cell>
          <cell r="F1481">
            <v>0</v>
          </cell>
          <cell r="G1481">
            <v>2024</v>
          </cell>
          <cell r="AK1481">
            <v>45034</v>
          </cell>
        </row>
        <row r="1482">
          <cell r="A1482">
            <v>36380</v>
          </cell>
          <cell r="B1482">
            <v>0</v>
          </cell>
          <cell r="C1482" t="str">
            <v>город Иркутск</v>
          </cell>
          <cell r="D1482">
            <v>0</v>
          </cell>
          <cell r="E1482" t="str">
            <v>г. Иркутск, ул. Розы Люксембург, д. 273</v>
          </cell>
          <cell r="F1482">
            <v>0</v>
          </cell>
          <cell r="G1482">
            <v>2024</v>
          </cell>
          <cell r="AK1482">
            <v>45034</v>
          </cell>
        </row>
        <row r="1483">
          <cell r="A1483">
            <v>36386</v>
          </cell>
          <cell r="B1483">
            <v>0</v>
          </cell>
          <cell r="C1483" t="str">
            <v>город Иркутск</v>
          </cell>
          <cell r="D1483">
            <v>0</v>
          </cell>
          <cell r="E1483" t="str">
            <v>г. Иркутск, ул. Розы Люксембург, д. 283</v>
          </cell>
          <cell r="F1483">
            <v>0</v>
          </cell>
          <cell r="G1483">
            <v>2024</v>
          </cell>
          <cell r="AK1483">
            <v>45034</v>
          </cell>
        </row>
        <row r="1484">
          <cell r="A1484">
            <v>33508</v>
          </cell>
          <cell r="B1484">
            <v>0</v>
          </cell>
          <cell r="C1484" t="str">
            <v>город Иркутск</v>
          </cell>
          <cell r="D1484">
            <v>0</v>
          </cell>
          <cell r="E1484" t="str">
            <v>г. Иркутск, ул. Академика Курчатова, д. 9</v>
          </cell>
          <cell r="F1484">
            <v>0</v>
          </cell>
          <cell r="G1484">
            <v>2024</v>
          </cell>
          <cell r="AK1484">
            <v>45034</v>
          </cell>
        </row>
        <row r="1485">
          <cell r="A1485">
            <v>43791</v>
          </cell>
          <cell r="B1485">
            <v>0</v>
          </cell>
          <cell r="C1485" t="str">
            <v>Тайшетский муниципальный район</v>
          </cell>
          <cell r="D1485">
            <v>0</v>
          </cell>
          <cell r="E1485" t="str">
            <v>г. Тайшет, ул. Терешковой, д. 4</v>
          </cell>
          <cell r="F1485">
            <v>0</v>
          </cell>
          <cell r="G1485">
            <v>2024</v>
          </cell>
          <cell r="AK1485">
            <v>45034</v>
          </cell>
        </row>
        <row r="1486">
          <cell r="A1486">
            <v>45031</v>
          </cell>
          <cell r="B1486">
            <v>0</v>
          </cell>
          <cell r="C1486" t="str">
            <v>Шелеховский муниципальный район</v>
          </cell>
          <cell r="D1486">
            <v>0</v>
          </cell>
          <cell r="E1486" t="str">
            <v>г. Шелехов, кв. 7, д. 15</v>
          </cell>
          <cell r="F1486">
            <v>0</v>
          </cell>
          <cell r="G1486">
            <v>2024</v>
          </cell>
          <cell r="AK1486">
            <v>45034</v>
          </cell>
        </row>
        <row r="1487">
          <cell r="A1487">
            <v>45032</v>
          </cell>
          <cell r="B1487">
            <v>0</v>
          </cell>
          <cell r="C1487" t="str">
            <v>Шелеховский муниципальный район</v>
          </cell>
          <cell r="D1487">
            <v>0</v>
          </cell>
          <cell r="E1487" t="str">
            <v>г. Шелехов, кв. 7, д. 16</v>
          </cell>
          <cell r="F1487">
            <v>0</v>
          </cell>
          <cell r="G1487">
            <v>2024</v>
          </cell>
          <cell r="AK1487">
            <v>45034</v>
          </cell>
        </row>
        <row r="1488">
          <cell r="A1488">
            <v>38646</v>
          </cell>
          <cell r="B1488">
            <v>0</v>
          </cell>
          <cell r="C1488" t="str">
            <v>Муниципальное образование город Усть-Илимск</v>
          </cell>
          <cell r="D1488">
            <v>0</v>
          </cell>
          <cell r="E1488" t="str">
            <v>г. Усть-Илимск, ул. Карла Маркса, д. 67</v>
          </cell>
          <cell r="F1488">
            <v>0</v>
          </cell>
          <cell r="G1488">
            <v>2024</v>
          </cell>
          <cell r="AK1488">
            <v>0</v>
          </cell>
        </row>
        <row r="1489">
          <cell r="A1489">
            <v>38633</v>
          </cell>
          <cell r="B1489">
            <v>0</v>
          </cell>
          <cell r="C1489" t="str">
            <v>Муниципальное образование город Усть-Илимск</v>
          </cell>
          <cell r="D1489">
            <v>0</v>
          </cell>
          <cell r="E1489" t="str">
            <v>г. Усть-Илимск, ул. Карла Маркса, д. 25</v>
          </cell>
          <cell r="F1489">
            <v>0</v>
          </cell>
          <cell r="G1489">
            <v>2024</v>
          </cell>
          <cell r="AK1489">
            <v>0</v>
          </cell>
        </row>
        <row r="1490">
          <cell r="A1490">
            <v>38795</v>
          </cell>
          <cell r="B1490">
            <v>0</v>
          </cell>
          <cell r="C1490" t="str">
            <v>Муниципальное образование город Усть-Илимск</v>
          </cell>
          <cell r="D1490">
            <v>0</v>
          </cell>
          <cell r="E1490" t="str">
            <v>г. Усть-Илимск, ул. Мира, д. 47</v>
          </cell>
          <cell r="F1490">
            <v>0</v>
          </cell>
          <cell r="G1490">
            <v>2024</v>
          </cell>
          <cell r="AK1490">
            <v>45035</v>
          </cell>
        </row>
        <row r="1491">
          <cell r="A1491">
            <v>38796</v>
          </cell>
          <cell r="B1491">
            <v>0</v>
          </cell>
          <cell r="C1491" t="str">
            <v>Муниципальное образование город Усть-Илимск</v>
          </cell>
          <cell r="D1491">
            <v>0</v>
          </cell>
          <cell r="E1491" t="str">
            <v>г. Усть-Илимск, ул. Мира, д. 49</v>
          </cell>
          <cell r="F1491">
            <v>0</v>
          </cell>
          <cell r="G1491">
            <v>2024</v>
          </cell>
          <cell r="AK1491">
            <v>45035</v>
          </cell>
        </row>
        <row r="1492">
          <cell r="A1492">
            <v>34056</v>
          </cell>
          <cell r="B1492">
            <v>0</v>
          </cell>
          <cell r="C1492" t="str">
            <v>город Иркутск</v>
          </cell>
          <cell r="D1492">
            <v>0</v>
          </cell>
          <cell r="E1492" t="str">
            <v>г. Иркутск, ул. Баумана, д. 193</v>
          </cell>
          <cell r="F1492">
            <v>0</v>
          </cell>
          <cell r="G1492">
            <v>2024</v>
          </cell>
          <cell r="AK1492">
            <v>45035</v>
          </cell>
        </row>
        <row r="1493">
          <cell r="A1493">
            <v>39779</v>
          </cell>
          <cell r="B1493">
            <v>0</v>
          </cell>
          <cell r="C1493" t="str">
            <v>АГО</v>
          </cell>
          <cell r="D1493">
            <v>0</v>
          </cell>
          <cell r="E1493" t="str">
            <v>г. Ангарск, мкр. 29, д. 9</v>
          </cell>
          <cell r="F1493">
            <v>0</v>
          </cell>
          <cell r="G1493">
            <v>2024</v>
          </cell>
          <cell r="AK1493">
            <v>45035</v>
          </cell>
        </row>
        <row r="1494">
          <cell r="A1494">
            <v>38700</v>
          </cell>
          <cell r="B1494">
            <v>0</v>
          </cell>
          <cell r="C1494" t="str">
            <v>Муниципальное образование город Усть-Илимск</v>
          </cell>
          <cell r="D1494">
            <v>0</v>
          </cell>
          <cell r="E1494" t="str">
            <v>г. Усть-Илимск, ул. Мечтателей, д. 11</v>
          </cell>
          <cell r="F1494">
            <v>0</v>
          </cell>
          <cell r="G1494">
            <v>2024</v>
          </cell>
          <cell r="AK1494">
            <v>0</v>
          </cell>
        </row>
        <row r="1495">
          <cell r="A1495">
            <v>35426</v>
          </cell>
          <cell r="B1495">
            <v>0</v>
          </cell>
          <cell r="C1495" t="str">
            <v>город Иркутск</v>
          </cell>
          <cell r="D1495">
            <v>0</v>
          </cell>
          <cell r="E1495" t="str">
            <v>г. Иркутск, ул. Лермонтова, д. 325А</v>
          </cell>
          <cell r="F1495">
            <v>0</v>
          </cell>
          <cell r="G1495">
            <v>2024</v>
          </cell>
          <cell r="AK1495" t="str">
            <v>вкл. Протоколом</v>
          </cell>
        </row>
        <row r="1496">
          <cell r="A1496">
            <v>38073</v>
          </cell>
          <cell r="B1496">
            <v>0</v>
          </cell>
          <cell r="C1496" t="str">
            <v>усолье-сибирское</v>
          </cell>
          <cell r="D1496">
            <v>0</v>
          </cell>
          <cell r="E1496" t="str">
            <v>г. Усолье-Сибирское, ул. Коростова, д. 7</v>
          </cell>
          <cell r="F1496" t="str">
            <v>да</v>
          </cell>
          <cell r="G1496">
            <v>2024</v>
          </cell>
          <cell r="AK1496">
            <v>45012</v>
          </cell>
        </row>
        <row r="1497">
          <cell r="A1497">
            <v>36371</v>
          </cell>
          <cell r="B1497">
            <v>0</v>
          </cell>
          <cell r="C1497" t="str">
            <v>город Иркутск</v>
          </cell>
          <cell r="D1497">
            <v>0</v>
          </cell>
          <cell r="E1497" t="str">
            <v>г. Иркутск, ул. Розы Люксембург, д. 255</v>
          </cell>
          <cell r="F1497">
            <v>0</v>
          </cell>
          <cell r="G1497">
            <v>0</v>
          </cell>
          <cell r="AK1497" t="str">
            <v>вкл. Протоколом</v>
          </cell>
        </row>
        <row r="1498">
          <cell r="A1498">
            <v>39086</v>
          </cell>
          <cell r="B1498">
            <v>0</v>
          </cell>
          <cell r="C1498" t="str">
            <v>Муниципальное образование "город Черемхово"</v>
          </cell>
          <cell r="D1498">
            <v>0</v>
          </cell>
          <cell r="E1498" t="str">
            <v>г. Черемхово, ул. Дударского, д. 3</v>
          </cell>
          <cell r="F1498">
            <v>0</v>
          </cell>
          <cell r="G1498">
            <v>2024</v>
          </cell>
          <cell r="AK1498" t="str">
            <v>вкл. Протоколом</v>
          </cell>
        </row>
        <row r="1499">
          <cell r="A1499">
            <v>34032</v>
          </cell>
          <cell r="B1499">
            <v>0</v>
          </cell>
          <cell r="C1499" t="str">
            <v>город Иркутск</v>
          </cell>
          <cell r="D1499">
            <v>0</v>
          </cell>
          <cell r="E1499" t="str">
            <v>г. Иркутск, ул. Баумана, д. 170</v>
          </cell>
          <cell r="F1499">
            <v>0</v>
          </cell>
          <cell r="G1499">
            <v>2023</v>
          </cell>
          <cell r="AK1499" t="str">
            <v>вкл. Протоколом</v>
          </cell>
        </row>
        <row r="1500">
          <cell r="A1500">
            <v>44681</v>
          </cell>
          <cell r="B1500">
            <v>0</v>
          </cell>
          <cell r="C1500" t="str">
            <v>Усть-Удинское МО</v>
          </cell>
          <cell r="D1500">
            <v>0</v>
          </cell>
          <cell r="E1500" t="str">
            <v>рп. Усть-Уда, ул. Мира, д. 22А</v>
          </cell>
          <cell r="F1500">
            <v>0</v>
          </cell>
          <cell r="G1500">
            <v>2024</v>
          </cell>
          <cell r="AK1500" t="str">
            <v>вкл. Протоколом</v>
          </cell>
        </row>
        <row r="1501">
          <cell r="A1501">
            <v>43613</v>
          </cell>
          <cell r="B1501">
            <v>0</v>
          </cell>
          <cell r="C1501" t="str">
            <v>Тайшетский муниципальный район</v>
          </cell>
          <cell r="D1501">
            <v>0</v>
          </cell>
          <cell r="E1501" t="str">
            <v>г. Бирюсинск, ул. Советская, д. 20</v>
          </cell>
          <cell r="F1501">
            <v>0</v>
          </cell>
          <cell r="G1501">
            <v>2024</v>
          </cell>
          <cell r="AK1501" t="str">
            <v>вкл. Протоколом</v>
          </cell>
        </row>
        <row r="1502">
          <cell r="A1502">
            <v>43602</v>
          </cell>
          <cell r="B1502">
            <v>0</v>
          </cell>
          <cell r="C1502" t="str">
            <v>Тайшетский муниципальный район</v>
          </cell>
          <cell r="D1502">
            <v>0</v>
          </cell>
          <cell r="E1502" t="str">
            <v>г. Бирюсинск, ул. Советская, д. 7</v>
          </cell>
          <cell r="F1502">
            <v>0</v>
          </cell>
          <cell r="G1502">
            <v>2024</v>
          </cell>
          <cell r="AK1502" t="str">
            <v>вкл. Протоколом</v>
          </cell>
        </row>
        <row r="1503">
          <cell r="A1503">
            <v>30866</v>
          </cell>
          <cell r="B1503">
            <v>0</v>
          </cell>
          <cell r="C1503" t="str">
            <v>Муниципальное образование города Братска</v>
          </cell>
          <cell r="D1503">
            <v>0</v>
          </cell>
          <cell r="E1503" t="str">
            <v>г. Братск, жилрайон. Гидростроитель, ул. Вокзальная, д. 2</v>
          </cell>
          <cell r="F1503">
            <v>0</v>
          </cell>
          <cell r="G1503">
            <v>2024</v>
          </cell>
          <cell r="AK1503" t="str">
            <v>вкл. Протоколом</v>
          </cell>
        </row>
        <row r="1504">
          <cell r="A1504">
            <v>43612</v>
          </cell>
          <cell r="B1504">
            <v>0</v>
          </cell>
          <cell r="C1504" t="str">
            <v>Тайшетский муниципальный район</v>
          </cell>
          <cell r="D1504">
            <v>0</v>
          </cell>
          <cell r="E1504" t="str">
            <v>г. Бирюсинск, ул. Советская, д. 19</v>
          </cell>
          <cell r="F1504">
            <v>0</v>
          </cell>
          <cell r="G1504">
            <v>2024</v>
          </cell>
          <cell r="AK1504" t="str">
            <v>вкл. Протоколом</v>
          </cell>
        </row>
        <row r="1505">
          <cell r="A1505">
            <v>41084</v>
          </cell>
          <cell r="B1505">
            <v>0</v>
          </cell>
          <cell r="C1505" t="str">
            <v>МО города Бодайбо и района</v>
          </cell>
          <cell r="D1505">
            <v>0</v>
          </cell>
          <cell r="E1505" t="str">
            <v>г. Бодайбо, Октябрьская ул., д. 41</v>
          </cell>
          <cell r="F1505">
            <v>0</v>
          </cell>
          <cell r="G1505">
            <v>2024</v>
          </cell>
          <cell r="AK1505">
            <v>45065</v>
          </cell>
        </row>
        <row r="1506">
          <cell r="A1506">
            <v>41086</v>
          </cell>
          <cell r="B1506">
            <v>0</v>
          </cell>
          <cell r="C1506" t="str">
            <v>МО города Бодайбо и района</v>
          </cell>
          <cell r="D1506">
            <v>0</v>
          </cell>
          <cell r="E1506" t="str">
            <v>г. Бодайбо, Олега Кошевого ул., д. 18</v>
          </cell>
          <cell r="F1506">
            <v>0</v>
          </cell>
          <cell r="G1506">
            <v>2024</v>
          </cell>
          <cell r="AK1506">
            <v>45065</v>
          </cell>
        </row>
        <row r="1507">
          <cell r="A1507">
            <v>33500</v>
          </cell>
          <cell r="B1507">
            <v>0</v>
          </cell>
          <cell r="C1507" t="str">
            <v>город Иркутск</v>
          </cell>
          <cell r="D1507">
            <v>0</v>
          </cell>
          <cell r="E1507" t="str">
            <v>г. Иркутск, Академика Курчатова ул., д. 5</v>
          </cell>
          <cell r="F1507">
            <v>0</v>
          </cell>
          <cell r="G1507">
            <v>2024</v>
          </cell>
          <cell r="AK1507">
            <v>45065</v>
          </cell>
        </row>
        <row r="1508">
          <cell r="A1508">
            <v>33507</v>
          </cell>
          <cell r="B1508">
            <v>0</v>
          </cell>
          <cell r="C1508" t="str">
            <v>город Иркутск</v>
          </cell>
          <cell r="D1508">
            <v>0</v>
          </cell>
          <cell r="E1508" t="str">
            <v>г. Иркутск, Академика Курчатова ул., д. 7а</v>
          </cell>
          <cell r="F1508">
            <v>0</v>
          </cell>
          <cell r="G1508">
            <v>2024</v>
          </cell>
          <cell r="AK1508">
            <v>45065</v>
          </cell>
        </row>
        <row r="1509">
          <cell r="A1509">
            <v>33756</v>
          </cell>
          <cell r="B1509">
            <v>0</v>
          </cell>
          <cell r="C1509" t="str">
            <v>город Иркутск</v>
          </cell>
          <cell r="D1509">
            <v>0</v>
          </cell>
          <cell r="E1509" t="str">
            <v>г. Иркутск, Байкальская ул., д. 162</v>
          </cell>
          <cell r="F1509">
            <v>0</v>
          </cell>
          <cell r="G1509">
            <v>2024</v>
          </cell>
          <cell r="AK1509">
            <v>45065</v>
          </cell>
        </row>
        <row r="1510">
          <cell r="A1510">
            <v>33762</v>
          </cell>
          <cell r="B1510">
            <v>0</v>
          </cell>
          <cell r="C1510" t="str">
            <v>город Иркутск</v>
          </cell>
          <cell r="D1510">
            <v>0</v>
          </cell>
          <cell r="E1510" t="str">
            <v>г. Иркутск, Байкальская ул., д. 168</v>
          </cell>
          <cell r="F1510">
            <v>0</v>
          </cell>
          <cell r="G1510">
            <v>2024</v>
          </cell>
          <cell r="AK1510">
            <v>45065</v>
          </cell>
        </row>
        <row r="1511">
          <cell r="A1511">
            <v>33987</v>
          </cell>
          <cell r="B1511">
            <v>0</v>
          </cell>
          <cell r="C1511" t="str">
            <v>город Иркутск</v>
          </cell>
          <cell r="D1511">
            <v>0</v>
          </cell>
          <cell r="E1511" t="str">
            <v>г. Иркутск, Баррикад ул., д. 145/10</v>
          </cell>
          <cell r="F1511">
            <v>0</v>
          </cell>
          <cell r="G1511">
            <v>2024</v>
          </cell>
          <cell r="AK1511">
            <v>45065</v>
          </cell>
        </row>
        <row r="1512">
          <cell r="A1512">
            <v>33988</v>
          </cell>
          <cell r="B1512">
            <v>0</v>
          </cell>
          <cell r="C1512" t="str">
            <v>город Иркутск</v>
          </cell>
          <cell r="D1512">
            <v>0</v>
          </cell>
          <cell r="E1512" t="str">
            <v>г. Иркутск, Баррикад ул., д. 145/11</v>
          </cell>
          <cell r="F1512">
            <v>0</v>
          </cell>
          <cell r="G1512">
            <v>2024</v>
          </cell>
          <cell r="AK1512">
            <v>45065</v>
          </cell>
        </row>
        <row r="1513">
          <cell r="A1513">
            <v>33992</v>
          </cell>
          <cell r="B1513">
            <v>0</v>
          </cell>
          <cell r="C1513" t="str">
            <v>город Иркутск</v>
          </cell>
          <cell r="D1513">
            <v>0</v>
          </cell>
          <cell r="E1513" t="str">
            <v>г. Иркутск, Баррикад ул., д. 145/15</v>
          </cell>
          <cell r="F1513">
            <v>0</v>
          </cell>
          <cell r="G1513">
            <v>2024</v>
          </cell>
          <cell r="AK1513">
            <v>45065</v>
          </cell>
        </row>
        <row r="1514">
          <cell r="A1514">
            <v>33999</v>
          </cell>
          <cell r="B1514">
            <v>0</v>
          </cell>
          <cell r="C1514" t="str">
            <v>город Иркутск</v>
          </cell>
          <cell r="D1514">
            <v>0</v>
          </cell>
          <cell r="E1514" t="str">
            <v>г. Иркутск, Баррикад ул., д. 145/9</v>
          </cell>
          <cell r="F1514">
            <v>0</v>
          </cell>
          <cell r="G1514">
            <v>2024</v>
          </cell>
          <cell r="AK1514">
            <v>45065</v>
          </cell>
        </row>
        <row r="1515">
          <cell r="A1515">
            <v>33648</v>
          </cell>
          <cell r="B1515">
            <v>0</v>
          </cell>
          <cell r="C1515" t="str">
            <v>город Иркутск</v>
          </cell>
          <cell r="D1515">
            <v>0</v>
          </cell>
          <cell r="E1515" t="str">
            <v>г. Иркутск, ул. Бабушкина, д. 13/1 (ОКН)</v>
          </cell>
          <cell r="F1515">
            <v>0</v>
          </cell>
          <cell r="G1515">
            <v>2024</v>
          </cell>
          <cell r="AK1515">
            <v>45065</v>
          </cell>
        </row>
        <row r="1516">
          <cell r="A1516">
            <v>36696</v>
          </cell>
          <cell r="B1516">
            <v>0</v>
          </cell>
          <cell r="C1516" t="str">
            <v>город Иркутск</v>
          </cell>
          <cell r="D1516">
            <v>0</v>
          </cell>
          <cell r="E1516" t="str">
            <v>г. Иркутск, Советская ул., д. 182 (ОКН)</v>
          </cell>
          <cell r="F1516">
            <v>0</v>
          </cell>
          <cell r="G1516">
            <v>2024</v>
          </cell>
          <cell r="AK1516">
            <v>45065</v>
          </cell>
        </row>
        <row r="1517">
          <cell r="A1517">
            <v>32709</v>
          </cell>
          <cell r="B1517">
            <v>0</v>
          </cell>
          <cell r="C1517" t="str">
            <v>город Иркутск</v>
          </cell>
          <cell r="D1517">
            <v>0</v>
          </cell>
          <cell r="E1517" t="str">
            <v>г. Иркутск, Первомайский мкр., д. 49</v>
          </cell>
          <cell r="F1517">
            <v>0</v>
          </cell>
          <cell r="G1517">
            <v>2024</v>
          </cell>
          <cell r="AK1517">
            <v>45065</v>
          </cell>
        </row>
        <row r="1518">
          <cell r="A1518">
            <v>46679</v>
          </cell>
          <cell r="B1518">
            <v>0</v>
          </cell>
          <cell r="C1518" t="str">
            <v>Иркутский муниципальный район</v>
          </cell>
          <cell r="D1518">
            <v>0</v>
          </cell>
          <cell r="E1518" t="str">
            <v>рп. Маркова, мкр. Березовый, д. 114Б</v>
          </cell>
          <cell r="F1518">
            <v>0</v>
          </cell>
          <cell r="G1518">
            <v>2024</v>
          </cell>
          <cell r="AK1518">
            <v>45065</v>
          </cell>
        </row>
        <row r="1519">
          <cell r="A1519">
            <v>46680</v>
          </cell>
          <cell r="B1519">
            <v>0</v>
          </cell>
          <cell r="C1519" t="str">
            <v>Иркутский муниципальный район</v>
          </cell>
          <cell r="D1519">
            <v>0</v>
          </cell>
          <cell r="E1519" t="str">
            <v>рп. Маркова, мкр. Березовый, д. 115</v>
          </cell>
          <cell r="F1519">
            <v>0</v>
          </cell>
          <cell r="G1519">
            <v>2024</v>
          </cell>
          <cell r="AK1519">
            <v>45065</v>
          </cell>
        </row>
        <row r="1520">
          <cell r="A1520">
            <v>46685</v>
          </cell>
          <cell r="B1520">
            <v>0</v>
          </cell>
          <cell r="C1520" t="str">
            <v>Иркутский муниципальный район</v>
          </cell>
          <cell r="D1520">
            <v>0</v>
          </cell>
          <cell r="E1520" t="str">
            <v>рп. Маркова, мкр. Березовый, д. 116Б</v>
          </cell>
          <cell r="F1520">
            <v>0</v>
          </cell>
          <cell r="G1520">
            <v>2024</v>
          </cell>
          <cell r="AK1520">
            <v>45065</v>
          </cell>
        </row>
        <row r="1521">
          <cell r="A1521">
            <v>46687</v>
          </cell>
          <cell r="B1521">
            <v>0</v>
          </cell>
          <cell r="C1521" t="str">
            <v>Иркутский муниципальный район</v>
          </cell>
          <cell r="D1521">
            <v>0</v>
          </cell>
          <cell r="E1521" t="str">
            <v>рп. Маркова, мкр. Березовый, д. 117А</v>
          </cell>
          <cell r="F1521">
            <v>0</v>
          </cell>
          <cell r="G1521">
            <v>2024</v>
          </cell>
          <cell r="AK1521">
            <v>45065</v>
          </cell>
        </row>
        <row r="1522">
          <cell r="A1522">
            <v>46688</v>
          </cell>
          <cell r="B1522">
            <v>0</v>
          </cell>
          <cell r="C1522" t="str">
            <v>Иркутский муниципальный район</v>
          </cell>
          <cell r="D1522">
            <v>0</v>
          </cell>
          <cell r="E1522" t="str">
            <v>рп. Маркова, мкр. Березовый, д. 118</v>
          </cell>
          <cell r="F1522">
            <v>0</v>
          </cell>
          <cell r="G1522">
            <v>2024</v>
          </cell>
          <cell r="AK1522">
            <v>45065</v>
          </cell>
        </row>
        <row r="1523">
          <cell r="A1523">
            <v>46689</v>
          </cell>
          <cell r="B1523">
            <v>0</v>
          </cell>
          <cell r="C1523" t="str">
            <v>Иркутский муниципальный район</v>
          </cell>
          <cell r="D1523">
            <v>0</v>
          </cell>
          <cell r="E1523" t="str">
            <v>рп. Маркова, мкр. Березовый, д. 119</v>
          </cell>
          <cell r="F1523">
            <v>0</v>
          </cell>
          <cell r="G1523">
            <v>2024</v>
          </cell>
          <cell r="AK1523">
            <v>45065</v>
          </cell>
        </row>
        <row r="1524">
          <cell r="A1524">
            <v>46691</v>
          </cell>
          <cell r="B1524">
            <v>0</v>
          </cell>
          <cell r="C1524" t="str">
            <v>Иркутский муниципальный район</v>
          </cell>
          <cell r="D1524">
            <v>0</v>
          </cell>
          <cell r="E1524" t="str">
            <v>рп. Маркова, мкр. Березовый, д. 121</v>
          </cell>
          <cell r="F1524">
            <v>0</v>
          </cell>
          <cell r="G1524">
            <v>2024</v>
          </cell>
          <cell r="AK1524">
            <v>45065</v>
          </cell>
        </row>
        <row r="1525">
          <cell r="A1525">
            <v>55269</v>
          </cell>
          <cell r="B1525">
            <v>0</v>
          </cell>
          <cell r="C1525" t="str">
            <v>Иркутский муниципальный район</v>
          </cell>
          <cell r="D1525">
            <v>0</v>
          </cell>
          <cell r="E1525" t="str">
            <v>рп. Маркова, мкр. Березовый, д. 122</v>
          </cell>
          <cell r="F1525">
            <v>0</v>
          </cell>
          <cell r="G1525">
            <v>2024</v>
          </cell>
          <cell r="AK1525">
            <v>45065</v>
          </cell>
        </row>
        <row r="1526">
          <cell r="A1526">
            <v>34004</v>
          </cell>
          <cell r="B1526">
            <v>0</v>
          </cell>
          <cell r="C1526" t="str">
            <v>город Иркутск</v>
          </cell>
          <cell r="D1526">
            <v>0</v>
          </cell>
          <cell r="E1526" t="str">
            <v>г. Иркутск, Баррикад ул., д. 161</v>
          </cell>
          <cell r="F1526">
            <v>0</v>
          </cell>
          <cell r="G1526">
            <v>2024</v>
          </cell>
          <cell r="AK1526">
            <v>45065</v>
          </cell>
        </row>
        <row r="1527">
          <cell r="A1527">
            <v>34005</v>
          </cell>
          <cell r="B1527">
            <v>0</v>
          </cell>
          <cell r="C1527" t="str">
            <v>город Иркутск</v>
          </cell>
          <cell r="D1527">
            <v>0</v>
          </cell>
          <cell r="E1527" t="str">
            <v>г. Иркутск, Баррикад ул., д. 163</v>
          </cell>
          <cell r="F1527">
            <v>0</v>
          </cell>
          <cell r="G1527">
            <v>2024</v>
          </cell>
          <cell r="AK1527">
            <v>45065</v>
          </cell>
        </row>
        <row r="1528">
          <cell r="A1528">
            <v>34007</v>
          </cell>
          <cell r="B1528">
            <v>0</v>
          </cell>
          <cell r="C1528" t="str">
            <v>город Иркутск</v>
          </cell>
          <cell r="D1528">
            <v>0</v>
          </cell>
          <cell r="E1528" t="str">
            <v>г. Иркутск, Баррикад ул., д. 167</v>
          </cell>
          <cell r="F1528">
            <v>0</v>
          </cell>
          <cell r="G1528">
            <v>2024</v>
          </cell>
          <cell r="AK1528">
            <v>45065</v>
          </cell>
        </row>
        <row r="1529">
          <cell r="A1529">
            <v>34014</v>
          </cell>
          <cell r="B1529">
            <v>0</v>
          </cell>
          <cell r="C1529" t="str">
            <v>город Иркутск</v>
          </cell>
          <cell r="D1529">
            <v>0</v>
          </cell>
          <cell r="E1529" t="str">
            <v>г. Иркутск, Баррикад ул., д. 185/10</v>
          </cell>
          <cell r="F1529">
            <v>0</v>
          </cell>
          <cell r="G1529">
            <v>2024</v>
          </cell>
          <cell r="AK1529">
            <v>45065</v>
          </cell>
        </row>
        <row r="1530">
          <cell r="A1530">
            <v>34015</v>
          </cell>
          <cell r="B1530">
            <v>0</v>
          </cell>
          <cell r="C1530" t="str">
            <v>город Иркутск</v>
          </cell>
          <cell r="D1530">
            <v>0</v>
          </cell>
          <cell r="E1530" t="str">
            <v>г. Иркутск, Баррикад ул., д. 185/11</v>
          </cell>
          <cell r="F1530">
            <v>0</v>
          </cell>
          <cell r="G1530">
            <v>2024</v>
          </cell>
          <cell r="AK1530">
            <v>45065</v>
          </cell>
        </row>
        <row r="1531">
          <cell r="A1531">
            <v>34016</v>
          </cell>
          <cell r="B1531">
            <v>0</v>
          </cell>
          <cell r="C1531" t="str">
            <v>город Иркутск</v>
          </cell>
          <cell r="D1531">
            <v>0</v>
          </cell>
          <cell r="E1531" t="str">
            <v>г. Иркутск, Баррикад ул., д. 185/2</v>
          </cell>
          <cell r="F1531">
            <v>0</v>
          </cell>
          <cell r="G1531">
            <v>2024</v>
          </cell>
          <cell r="AK1531">
            <v>45065</v>
          </cell>
        </row>
        <row r="1532">
          <cell r="A1532">
            <v>34017</v>
          </cell>
          <cell r="B1532">
            <v>0</v>
          </cell>
          <cell r="C1532" t="str">
            <v>город Иркутск</v>
          </cell>
          <cell r="D1532">
            <v>0</v>
          </cell>
          <cell r="E1532" t="str">
            <v>г. Иркутск, Баррикад ул., д. 185/3</v>
          </cell>
          <cell r="F1532">
            <v>0</v>
          </cell>
          <cell r="G1532">
            <v>2024</v>
          </cell>
          <cell r="AK1532">
            <v>45065</v>
          </cell>
        </row>
        <row r="1533">
          <cell r="A1533">
            <v>34019</v>
          </cell>
          <cell r="B1533">
            <v>0</v>
          </cell>
          <cell r="C1533" t="str">
            <v>город Иркутск</v>
          </cell>
          <cell r="D1533">
            <v>0</v>
          </cell>
          <cell r="E1533" t="str">
            <v>г. Иркутск, Баррикад ул., д. 185/5</v>
          </cell>
          <cell r="F1533">
            <v>0</v>
          </cell>
          <cell r="G1533">
            <v>2024</v>
          </cell>
          <cell r="AK1533">
            <v>45065</v>
          </cell>
        </row>
        <row r="1534">
          <cell r="A1534">
            <v>34021</v>
          </cell>
          <cell r="B1534">
            <v>0</v>
          </cell>
          <cell r="C1534" t="str">
            <v>город Иркутск</v>
          </cell>
          <cell r="D1534">
            <v>0</v>
          </cell>
          <cell r="E1534" t="str">
            <v>г. Иркутск, Баррикад ул., д. 185/7</v>
          </cell>
          <cell r="F1534">
            <v>0</v>
          </cell>
          <cell r="G1534">
            <v>2024</v>
          </cell>
          <cell r="AK1534">
            <v>45065</v>
          </cell>
        </row>
        <row r="1535">
          <cell r="A1535">
            <v>34022</v>
          </cell>
          <cell r="B1535">
            <v>0</v>
          </cell>
          <cell r="C1535" t="str">
            <v>город Иркутск</v>
          </cell>
          <cell r="D1535">
            <v>0</v>
          </cell>
          <cell r="E1535" t="str">
            <v>г. Иркутск, Баррикад ул., д. 185/8</v>
          </cell>
          <cell r="F1535">
            <v>0</v>
          </cell>
          <cell r="G1535">
            <v>2024</v>
          </cell>
          <cell r="AK1535">
            <v>45065</v>
          </cell>
        </row>
        <row r="1536">
          <cell r="A1536">
            <v>34023</v>
          </cell>
          <cell r="B1536">
            <v>0</v>
          </cell>
          <cell r="C1536" t="str">
            <v>город Иркутск</v>
          </cell>
          <cell r="D1536">
            <v>0</v>
          </cell>
          <cell r="E1536" t="str">
            <v>г. Иркутск, Баррикад ул., д. 185/9</v>
          </cell>
          <cell r="F1536">
            <v>0</v>
          </cell>
          <cell r="G1536">
            <v>2024</v>
          </cell>
          <cell r="AK1536">
            <v>45065</v>
          </cell>
        </row>
        <row r="1537">
          <cell r="A1537">
            <v>33944</v>
          </cell>
          <cell r="B1537">
            <v>0</v>
          </cell>
          <cell r="C1537" t="str">
            <v>город Иркутск</v>
          </cell>
          <cell r="D1537">
            <v>0</v>
          </cell>
          <cell r="E1537" t="str">
            <v>г. Иркутск, Баррикад ул., д. 54а</v>
          </cell>
          <cell r="F1537">
            <v>0</v>
          </cell>
          <cell r="G1537">
            <v>2024</v>
          </cell>
          <cell r="AK1537">
            <v>45065</v>
          </cell>
        </row>
        <row r="1538">
          <cell r="A1538">
            <v>33946</v>
          </cell>
          <cell r="B1538">
            <v>0</v>
          </cell>
          <cell r="C1538" t="str">
            <v>город Иркутск</v>
          </cell>
          <cell r="D1538">
            <v>0</v>
          </cell>
          <cell r="E1538" t="str">
            <v>г. Иркутск, Баррикад ул., д. 54в</v>
          </cell>
          <cell r="F1538">
            <v>0</v>
          </cell>
          <cell r="G1538">
            <v>2024</v>
          </cell>
          <cell r="AK1538">
            <v>45065</v>
          </cell>
        </row>
        <row r="1539">
          <cell r="A1539">
            <v>33952</v>
          </cell>
          <cell r="B1539">
            <v>0</v>
          </cell>
          <cell r="C1539" t="str">
            <v>город Иркутск</v>
          </cell>
          <cell r="D1539">
            <v>0</v>
          </cell>
          <cell r="E1539" t="str">
            <v>г. Иркутск, Баррикад ул., д. 54и</v>
          </cell>
          <cell r="F1539">
            <v>0</v>
          </cell>
          <cell r="G1539">
            <v>2024</v>
          </cell>
          <cell r="AK1539">
            <v>45065</v>
          </cell>
        </row>
        <row r="1540">
          <cell r="A1540">
            <v>33953</v>
          </cell>
          <cell r="B1540">
            <v>0</v>
          </cell>
          <cell r="C1540" t="str">
            <v>город Иркутск</v>
          </cell>
          <cell r="D1540">
            <v>0</v>
          </cell>
          <cell r="E1540" t="str">
            <v>г. Иркутск, Баррикад ул., д. 54к</v>
          </cell>
          <cell r="F1540">
            <v>0</v>
          </cell>
          <cell r="G1540">
            <v>2024</v>
          </cell>
          <cell r="AK1540">
            <v>45065</v>
          </cell>
        </row>
        <row r="1541">
          <cell r="A1541">
            <v>33971</v>
          </cell>
          <cell r="B1541">
            <v>0</v>
          </cell>
          <cell r="C1541" t="str">
            <v>город Иркутск</v>
          </cell>
          <cell r="D1541">
            <v>0</v>
          </cell>
          <cell r="E1541" t="str">
            <v>г. Иркутск, Баррикад ул., д. 76</v>
          </cell>
          <cell r="F1541">
            <v>0</v>
          </cell>
          <cell r="G1541">
            <v>2024</v>
          </cell>
          <cell r="AK1541">
            <v>45065</v>
          </cell>
        </row>
        <row r="1542">
          <cell r="A1542">
            <v>34190</v>
          </cell>
          <cell r="B1542">
            <v>0</v>
          </cell>
          <cell r="C1542" t="str">
            <v>город Иркутск</v>
          </cell>
          <cell r="D1542">
            <v>0</v>
          </cell>
          <cell r="E1542" t="str">
            <v>г. Иркутск, Безбокова ул., д. 44</v>
          </cell>
          <cell r="F1542">
            <v>0</v>
          </cell>
          <cell r="G1542">
            <v>2024</v>
          </cell>
          <cell r="AK1542">
            <v>45065</v>
          </cell>
        </row>
        <row r="1543">
          <cell r="A1543">
            <v>34251</v>
          </cell>
          <cell r="B1543">
            <v>0</v>
          </cell>
          <cell r="C1543" t="str">
            <v>город Иркутск</v>
          </cell>
          <cell r="D1543">
            <v>0</v>
          </cell>
          <cell r="E1543" t="str">
            <v>г. Иркутск, Бочкина ул., д. 4</v>
          </cell>
          <cell r="F1543">
            <v>0</v>
          </cell>
          <cell r="G1543">
            <v>2024</v>
          </cell>
          <cell r="AK1543">
            <v>45065</v>
          </cell>
        </row>
        <row r="1544">
          <cell r="A1544">
            <v>34252</v>
          </cell>
          <cell r="B1544">
            <v>0</v>
          </cell>
          <cell r="C1544" t="str">
            <v>город Иркутск</v>
          </cell>
          <cell r="D1544">
            <v>0</v>
          </cell>
          <cell r="E1544" t="str">
            <v>г. Иркутск, Бочкина ул., д. 5</v>
          </cell>
          <cell r="F1544">
            <v>0</v>
          </cell>
          <cell r="G1544">
            <v>2024</v>
          </cell>
          <cell r="AK1544">
            <v>45065</v>
          </cell>
        </row>
        <row r="1545">
          <cell r="A1545">
            <v>34253</v>
          </cell>
          <cell r="B1545">
            <v>0</v>
          </cell>
          <cell r="C1545" t="str">
            <v>город Иркутск</v>
          </cell>
          <cell r="D1545">
            <v>0</v>
          </cell>
          <cell r="E1545" t="str">
            <v>г. Иркутск, Бочкина ул., д. 6</v>
          </cell>
          <cell r="F1545">
            <v>0</v>
          </cell>
          <cell r="G1545">
            <v>2024</v>
          </cell>
          <cell r="AK1545">
            <v>45065</v>
          </cell>
        </row>
        <row r="1546">
          <cell r="A1546">
            <v>34313</v>
          </cell>
          <cell r="B1546">
            <v>0</v>
          </cell>
          <cell r="C1546" t="str">
            <v>город Иркутск</v>
          </cell>
          <cell r="D1546">
            <v>0</v>
          </cell>
          <cell r="E1546" t="str">
            <v>г. Иркутск, Волжская ул., д. 46</v>
          </cell>
          <cell r="F1546">
            <v>0</v>
          </cell>
          <cell r="G1546">
            <v>2024</v>
          </cell>
          <cell r="AK1546">
            <v>45065</v>
          </cell>
        </row>
        <row r="1547">
          <cell r="A1547">
            <v>34315</v>
          </cell>
          <cell r="B1547">
            <v>0</v>
          </cell>
          <cell r="C1547" t="str">
            <v>город Иркутск</v>
          </cell>
          <cell r="D1547">
            <v>0</v>
          </cell>
          <cell r="E1547" t="str">
            <v>г. Иркутск, Волжская ул., д. 49</v>
          </cell>
          <cell r="F1547">
            <v>0</v>
          </cell>
          <cell r="G1547">
            <v>2024</v>
          </cell>
          <cell r="AK1547">
            <v>45065</v>
          </cell>
        </row>
        <row r="1548">
          <cell r="A1548">
            <v>34319</v>
          </cell>
          <cell r="B1548">
            <v>0</v>
          </cell>
          <cell r="C1548" t="str">
            <v>город Иркутск</v>
          </cell>
          <cell r="D1548">
            <v>0</v>
          </cell>
          <cell r="E1548" t="str">
            <v>г. Иркутск, Волжская ул., д. 53</v>
          </cell>
          <cell r="F1548">
            <v>0</v>
          </cell>
          <cell r="G1548">
            <v>2024</v>
          </cell>
          <cell r="AK1548">
            <v>45065</v>
          </cell>
        </row>
        <row r="1549">
          <cell r="A1549">
            <v>34574</v>
          </cell>
          <cell r="B1549">
            <v>0</v>
          </cell>
          <cell r="C1549" t="str">
            <v>город Иркутск</v>
          </cell>
          <cell r="D1549">
            <v>0</v>
          </cell>
          <cell r="E1549" t="str">
            <v>г. Иркутск, Депутатская ул., д. 45/1</v>
          </cell>
          <cell r="F1549">
            <v>0</v>
          </cell>
          <cell r="G1549">
            <v>2024</v>
          </cell>
          <cell r="AK1549">
            <v>45065</v>
          </cell>
        </row>
        <row r="1550">
          <cell r="A1550">
            <v>34577</v>
          </cell>
          <cell r="B1550">
            <v>0</v>
          </cell>
          <cell r="C1550" t="str">
            <v>город Иркутск</v>
          </cell>
          <cell r="D1550">
            <v>0</v>
          </cell>
          <cell r="E1550" t="str">
            <v>г. Иркутск, Депутатская ул., д. 48</v>
          </cell>
          <cell r="F1550">
            <v>0</v>
          </cell>
          <cell r="G1550">
            <v>2024</v>
          </cell>
          <cell r="AK1550">
            <v>45065</v>
          </cell>
        </row>
        <row r="1551">
          <cell r="A1551">
            <v>34598</v>
          </cell>
          <cell r="B1551">
            <v>0</v>
          </cell>
          <cell r="C1551" t="str">
            <v>город Иркутск</v>
          </cell>
          <cell r="D1551">
            <v>0</v>
          </cell>
          <cell r="E1551" t="str">
            <v>г. Иркутск, Депутатская ул., д. 64</v>
          </cell>
          <cell r="F1551">
            <v>0</v>
          </cell>
          <cell r="G1551">
            <v>2024</v>
          </cell>
          <cell r="AK1551">
            <v>45065</v>
          </cell>
        </row>
        <row r="1552">
          <cell r="A1552">
            <v>34724</v>
          </cell>
          <cell r="B1552">
            <v>0</v>
          </cell>
          <cell r="C1552" t="str">
            <v>город Иркутск</v>
          </cell>
          <cell r="D1552">
            <v>0</v>
          </cell>
          <cell r="E1552" t="str">
            <v>г. Иркутск, Достоевского ул., д. 12</v>
          </cell>
          <cell r="F1552">
            <v>0</v>
          </cell>
          <cell r="G1552">
            <v>2024</v>
          </cell>
          <cell r="AK1552">
            <v>45065</v>
          </cell>
        </row>
        <row r="1553">
          <cell r="A1553">
            <v>35647</v>
          </cell>
          <cell r="B1553">
            <v>0</v>
          </cell>
          <cell r="C1553" t="str">
            <v>город Иркутск</v>
          </cell>
          <cell r="D1553">
            <v>0</v>
          </cell>
          <cell r="E1553" t="str">
            <v>г. Иркутск, Маяковского ул., д. 57</v>
          </cell>
          <cell r="F1553">
            <v>0</v>
          </cell>
          <cell r="G1553">
            <v>2024</v>
          </cell>
          <cell r="AK1553">
            <v>45065</v>
          </cell>
        </row>
        <row r="1554">
          <cell r="A1554">
            <v>35631</v>
          </cell>
          <cell r="B1554">
            <v>0</v>
          </cell>
          <cell r="C1554" t="str">
            <v>город Иркутск</v>
          </cell>
          <cell r="D1554">
            <v>0</v>
          </cell>
          <cell r="E1554" t="str">
            <v>г. Иркутск, Маяковского ул., д. 5а</v>
          </cell>
          <cell r="F1554">
            <v>0</v>
          </cell>
          <cell r="G1554">
            <v>2024</v>
          </cell>
          <cell r="AK1554">
            <v>45065</v>
          </cell>
        </row>
        <row r="1555">
          <cell r="A1555">
            <v>35800</v>
          </cell>
          <cell r="B1555">
            <v>0</v>
          </cell>
          <cell r="C1555" t="str">
            <v>город Иркутск</v>
          </cell>
          <cell r="D1555">
            <v>0</v>
          </cell>
          <cell r="E1555" t="str">
            <v>г. Иркутск, Напольная ул., д. 105</v>
          </cell>
          <cell r="F1555">
            <v>0</v>
          </cell>
          <cell r="G1555">
            <v>2024</v>
          </cell>
          <cell r="AK1555">
            <v>45065</v>
          </cell>
        </row>
        <row r="1556">
          <cell r="A1556">
            <v>35801</v>
          </cell>
          <cell r="B1556">
            <v>0</v>
          </cell>
          <cell r="C1556" t="str">
            <v>город Иркутск</v>
          </cell>
          <cell r="D1556">
            <v>0</v>
          </cell>
          <cell r="E1556" t="str">
            <v>г. Иркутск, Напольная ул., д. 107</v>
          </cell>
          <cell r="F1556">
            <v>0</v>
          </cell>
          <cell r="G1556">
            <v>2024</v>
          </cell>
          <cell r="AK1556">
            <v>45065</v>
          </cell>
        </row>
        <row r="1557">
          <cell r="A1557">
            <v>35807</v>
          </cell>
          <cell r="B1557">
            <v>0</v>
          </cell>
          <cell r="C1557" t="str">
            <v>город Иркутск</v>
          </cell>
          <cell r="D1557">
            <v>0</v>
          </cell>
          <cell r="E1557" t="str">
            <v>г. Иркутск, Напольная ул., д. 117Б</v>
          </cell>
          <cell r="F1557">
            <v>0</v>
          </cell>
          <cell r="G1557">
            <v>2024</v>
          </cell>
          <cell r="AK1557">
            <v>45065</v>
          </cell>
        </row>
        <row r="1558">
          <cell r="A1558">
            <v>35766</v>
          </cell>
          <cell r="B1558">
            <v>0</v>
          </cell>
          <cell r="C1558" t="str">
            <v>город Иркутск</v>
          </cell>
          <cell r="D1558">
            <v>0</v>
          </cell>
          <cell r="E1558" t="str">
            <v>г. Иркутск, Напольная ул., д. 70/12</v>
          </cell>
          <cell r="F1558">
            <v>0</v>
          </cell>
          <cell r="G1558">
            <v>2024</v>
          </cell>
          <cell r="AK1558">
            <v>45065</v>
          </cell>
        </row>
        <row r="1559">
          <cell r="A1559">
            <v>35769</v>
          </cell>
          <cell r="B1559">
            <v>0</v>
          </cell>
          <cell r="C1559" t="str">
            <v>город Иркутск</v>
          </cell>
          <cell r="D1559">
            <v>0</v>
          </cell>
          <cell r="E1559" t="str">
            <v>г. Иркутск, Напольная ул., д. 70/15</v>
          </cell>
          <cell r="F1559">
            <v>0</v>
          </cell>
          <cell r="G1559">
            <v>2024</v>
          </cell>
          <cell r="AK1559">
            <v>45065</v>
          </cell>
        </row>
        <row r="1560">
          <cell r="A1560">
            <v>35788</v>
          </cell>
          <cell r="B1560">
            <v>0</v>
          </cell>
          <cell r="C1560" t="str">
            <v>город Иркутск</v>
          </cell>
          <cell r="D1560">
            <v>0</v>
          </cell>
          <cell r="E1560" t="str">
            <v>г. Иркутск, Напольная ул., д. 88</v>
          </cell>
          <cell r="F1560">
            <v>0</v>
          </cell>
          <cell r="G1560">
            <v>2024</v>
          </cell>
          <cell r="AK1560">
            <v>45065</v>
          </cell>
        </row>
        <row r="1561">
          <cell r="A1561">
            <v>35789</v>
          </cell>
          <cell r="B1561">
            <v>0</v>
          </cell>
          <cell r="C1561" t="str">
            <v>город Иркутск</v>
          </cell>
          <cell r="D1561">
            <v>0</v>
          </cell>
          <cell r="E1561" t="str">
            <v>г. Иркутск, Напольная ул., д. 90</v>
          </cell>
          <cell r="F1561">
            <v>0</v>
          </cell>
          <cell r="G1561">
            <v>2024</v>
          </cell>
          <cell r="AK1561">
            <v>45065</v>
          </cell>
        </row>
        <row r="1562">
          <cell r="A1562">
            <v>35790</v>
          </cell>
          <cell r="B1562">
            <v>0</v>
          </cell>
          <cell r="C1562" t="str">
            <v>город Иркутск</v>
          </cell>
          <cell r="D1562">
            <v>0</v>
          </cell>
          <cell r="E1562" t="str">
            <v>г. Иркутск, Напольная ул., д. 92</v>
          </cell>
          <cell r="F1562">
            <v>0</v>
          </cell>
          <cell r="G1562">
            <v>2024</v>
          </cell>
          <cell r="AK1562">
            <v>45065</v>
          </cell>
        </row>
        <row r="1563">
          <cell r="A1563">
            <v>36177</v>
          </cell>
          <cell r="B1563">
            <v>0</v>
          </cell>
          <cell r="C1563" t="str">
            <v>город Иркутск</v>
          </cell>
          <cell r="D1563">
            <v>0</v>
          </cell>
          <cell r="E1563" t="str">
            <v>г. Иркутск, Профсоюзная ул., д. 15</v>
          </cell>
          <cell r="F1563">
            <v>0</v>
          </cell>
          <cell r="G1563">
            <v>2024</v>
          </cell>
          <cell r="AK1563">
            <v>45065</v>
          </cell>
        </row>
        <row r="1564">
          <cell r="A1564">
            <v>36450</v>
          </cell>
          <cell r="B1564">
            <v>0</v>
          </cell>
          <cell r="C1564" t="str">
            <v>город Иркутск</v>
          </cell>
          <cell r="D1564">
            <v>0</v>
          </cell>
          <cell r="E1564" t="str">
            <v>г. Иркутск, Румянцева ул., д. 39</v>
          </cell>
          <cell r="F1564">
            <v>0</v>
          </cell>
          <cell r="G1564">
            <v>2024</v>
          </cell>
          <cell r="AK1564">
            <v>45065</v>
          </cell>
        </row>
        <row r="1565">
          <cell r="A1565">
            <v>36591</v>
          </cell>
          <cell r="B1565">
            <v>0</v>
          </cell>
          <cell r="C1565" t="str">
            <v>город Иркутск</v>
          </cell>
          <cell r="D1565">
            <v>0</v>
          </cell>
          <cell r="E1565" t="str">
            <v>г. Иркутск, Слюдянская ул., д. 8</v>
          </cell>
          <cell r="F1565">
            <v>0</v>
          </cell>
          <cell r="G1565">
            <v>2024</v>
          </cell>
          <cell r="AK1565">
            <v>45065</v>
          </cell>
        </row>
        <row r="1566">
          <cell r="A1566">
            <v>36592</v>
          </cell>
          <cell r="B1566">
            <v>0</v>
          </cell>
          <cell r="C1566" t="str">
            <v>город Иркутск</v>
          </cell>
          <cell r="D1566">
            <v>0</v>
          </cell>
          <cell r="E1566" t="str">
            <v>г. Иркутск, Слюдянская ул., д. 9</v>
          </cell>
          <cell r="F1566">
            <v>0</v>
          </cell>
          <cell r="G1566">
            <v>2024</v>
          </cell>
          <cell r="AK1566">
            <v>45065</v>
          </cell>
        </row>
        <row r="1567">
          <cell r="A1567">
            <v>36789</v>
          </cell>
          <cell r="B1567">
            <v>0</v>
          </cell>
          <cell r="C1567" t="str">
            <v>город Иркутск</v>
          </cell>
          <cell r="D1567">
            <v>0</v>
          </cell>
          <cell r="E1567" t="str">
            <v>г. Иркутск, Терешковой ул., д. 25</v>
          </cell>
          <cell r="F1567">
            <v>0</v>
          </cell>
          <cell r="G1567">
            <v>2024</v>
          </cell>
          <cell r="AK1567">
            <v>45065</v>
          </cell>
        </row>
        <row r="1568">
          <cell r="A1568">
            <v>36920</v>
          </cell>
          <cell r="B1568">
            <v>0</v>
          </cell>
          <cell r="C1568" t="str">
            <v>город Иркутск</v>
          </cell>
          <cell r="D1568">
            <v>0</v>
          </cell>
          <cell r="E1568" t="str">
            <v>г. Иркутск, Украинская ул., д. 9</v>
          </cell>
          <cell r="F1568">
            <v>0</v>
          </cell>
          <cell r="G1568">
            <v>2024</v>
          </cell>
          <cell r="AK1568">
            <v>45065</v>
          </cell>
        </row>
        <row r="1569">
          <cell r="A1569">
            <v>54837</v>
          </cell>
          <cell r="B1569">
            <v>0</v>
          </cell>
          <cell r="C1569" t="str">
            <v>город Иркутск</v>
          </cell>
          <cell r="D1569">
            <v>0</v>
          </cell>
          <cell r="E1569" t="str">
            <v>г. Иркутск, ул. Бочкина, д. 2</v>
          </cell>
          <cell r="F1569">
            <v>0</v>
          </cell>
          <cell r="G1569">
            <v>2024</v>
          </cell>
          <cell r="AK1569">
            <v>45065</v>
          </cell>
        </row>
        <row r="1570">
          <cell r="A1570">
            <v>54944</v>
          </cell>
          <cell r="B1570">
            <v>0</v>
          </cell>
          <cell r="C1570" t="str">
            <v>город Иркутск</v>
          </cell>
          <cell r="D1570">
            <v>0</v>
          </cell>
          <cell r="E1570" t="str">
            <v>г. Иркутск, ул. Румянцева, д. 55</v>
          </cell>
          <cell r="F1570">
            <v>0</v>
          </cell>
          <cell r="G1570">
            <v>2024</v>
          </cell>
          <cell r="AK1570">
            <v>45065</v>
          </cell>
        </row>
        <row r="1571">
          <cell r="A1571">
            <v>46621</v>
          </cell>
          <cell r="B1571">
            <v>0</v>
          </cell>
          <cell r="C1571" t="str">
            <v>город Иркутск</v>
          </cell>
          <cell r="D1571">
            <v>0</v>
          </cell>
          <cell r="E1571" t="str">
            <v>г. Иркутск, ул. Чайковского, д. 23</v>
          </cell>
          <cell r="F1571">
            <v>0</v>
          </cell>
          <cell r="G1571">
            <v>2024</v>
          </cell>
          <cell r="AK1571">
            <v>45065</v>
          </cell>
        </row>
        <row r="1572">
          <cell r="A1572">
            <v>46622</v>
          </cell>
          <cell r="B1572">
            <v>0</v>
          </cell>
          <cell r="C1572" t="str">
            <v>город Иркутск</v>
          </cell>
          <cell r="D1572">
            <v>0</v>
          </cell>
          <cell r="E1572" t="str">
            <v>г. Иркутск, ул. Чайковского, д. 25</v>
          </cell>
          <cell r="F1572">
            <v>0</v>
          </cell>
          <cell r="G1572">
            <v>2024</v>
          </cell>
          <cell r="AK1572">
            <v>45065</v>
          </cell>
        </row>
        <row r="1573">
          <cell r="A1573">
            <v>37105</v>
          </cell>
          <cell r="B1573">
            <v>0</v>
          </cell>
          <cell r="C1573" t="str">
            <v>город Иркутск</v>
          </cell>
          <cell r="D1573">
            <v>0</v>
          </cell>
          <cell r="E1573" t="str">
            <v>г. Иркутск, Шмидта ул., д. 36</v>
          </cell>
          <cell r="F1573">
            <v>0</v>
          </cell>
          <cell r="G1573">
            <v>2024</v>
          </cell>
          <cell r="AK1573">
            <v>45065</v>
          </cell>
        </row>
        <row r="1574">
          <cell r="A1574">
            <v>33089</v>
          </cell>
          <cell r="B1574">
            <v>0</v>
          </cell>
          <cell r="C1574" t="str">
            <v>город Иркутск</v>
          </cell>
          <cell r="D1574">
            <v>0</v>
          </cell>
          <cell r="E1574" t="str">
            <v>г. Иркутск, Юбилейный мкр., д. 104</v>
          </cell>
          <cell r="F1574">
            <v>0</v>
          </cell>
          <cell r="G1574">
            <v>2024</v>
          </cell>
          <cell r="AK1574">
            <v>45065</v>
          </cell>
        </row>
        <row r="1575">
          <cell r="A1575">
            <v>33018</v>
          </cell>
          <cell r="B1575">
            <v>0</v>
          </cell>
          <cell r="C1575" t="str">
            <v>город Иркутск</v>
          </cell>
          <cell r="D1575">
            <v>0</v>
          </cell>
          <cell r="E1575" t="str">
            <v>г. Иркутск, Юбилейный мкр., д. 29</v>
          </cell>
          <cell r="F1575">
            <v>0</v>
          </cell>
          <cell r="G1575">
            <v>2024</v>
          </cell>
          <cell r="AK1575">
            <v>45065</v>
          </cell>
        </row>
        <row r="1576">
          <cell r="A1576">
            <v>32979</v>
          </cell>
          <cell r="B1576">
            <v>0</v>
          </cell>
          <cell r="C1576" t="str">
            <v>город Иркутск</v>
          </cell>
          <cell r="D1576">
            <v>0</v>
          </cell>
          <cell r="E1576" t="str">
            <v>г. Иркутск, Юбилейный мкр., д. 3</v>
          </cell>
          <cell r="F1576">
            <v>0</v>
          </cell>
          <cell r="G1576">
            <v>2024</v>
          </cell>
          <cell r="AK1576">
            <v>45065</v>
          </cell>
        </row>
        <row r="1577">
          <cell r="A1577">
            <v>32982</v>
          </cell>
          <cell r="B1577">
            <v>0</v>
          </cell>
          <cell r="C1577" t="str">
            <v>город Иркутск</v>
          </cell>
          <cell r="D1577">
            <v>0</v>
          </cell>
          <cell r="E1577" t="str">
            <v>г. Иркутск, Юбилейный мкр., д. 6</v>
          </cell>
          <cell r="F1577">
            <v>0</v>
          </cell>
          <cell r="G1577">
            <v>2024</v>
          </cell>
          <cell r="AK1577">
            <v>45065</v>
          </cell>
        </row>
        <row r="1578">
          <cell r="A1578">
            <v>33052</v>
          </cell>
          <cell r="B1578">
            <v>0</v>
          </cell>
          <cell r="C1578" t="str">
            <v>город Иркутск</v>
          </cell>
          <cell r="D1578">
            <v>0</v>
          </cell>
          <cell r="E1578" t="str">
            <v>г. Иркутск, Юбилейный мкр., д. 62</v>
          </cell>
          <cell r="F1578">
            <v>0</v>
          </cell>
          <cell r="G1578">
            <v>2024</v>
          </cell>
          <cell r="AK1578">
            <v>45065</v>
          </cell>
        </row>
        <row r="1579">
          <cell r="A1579">
            <v>33060</v>
          </cell>
          <cell r="B1579">
            <v>0</v>
          </cell>
          <cell r="C1579" t="str">
            <v>город Иркутск</v>
          </cell>
          <cell r="D1579">
            <v>0</v>
          </cell>
          <cell r="E1579" t="str">
            <v>г. Иркутск, Юбилейный мкр., д. 71</v>
          </cell>
          <cell r="F1579">
            <v>0</v>
          </cell>
          <cell r="G1579">
            <v>2024</v>
          </cell>
          <cell r="AK1579">
            <v>45065</v>
          </cell>
        </row>
        <row r="1580">
          <cell r="A1580">
            <v>39031</v>
          </cell>
          <cell r="B1580">
            <v>0</v>
          </cell>
          <cell r="C1580" t="str">
            <v>Муниципальное образование "город Черемхово"</v>
          </cell>
          <cell r="D1580">
            <v>0</v>
          </cell>
          <cell r="E1580" t="str">
            <v>г. Черемхово, Гейштова ул., д. 16</v>
          </cell>
          <cell r="F1580">
            <v>0</v>
          </cell>
          <cell r="G1580">
            <v>2024</v>
          </cell>
          <cell r="AK1580">
            <v>45065</v>
          </cell>
        </row>
        <row r="1581">
          <cell r="A1581">
            <v>39027</v>
          </cell>
          <cell r="B1581">
            <v>0</v>
          </cell>
          <cell r="C1581" t="str">
            <v>Муниципальное образование "город Черемхово"</v>
          </cell>
          <cell r="D1581">
            <v>0</v>
          </cell>
          <cell r="E1581" t="str">
            <v>г. Черемхово, Гейштова ул., д. 5</v>
          </cell>
          <cell r="F1581">
            <v>0</v>
          </cell>
          <cell r="G1581">
            <v>2024</v>
          </cell>
          <cell r="AK1581">
            <v>45065</v>
          </cell>
        </row>
        <row r="1582">
          <cell r="A1582">
            <v>39028</v>
          </cell>
          <cell r="B1582">
            <v>0</v>
          </cell>
          <cell r="C1582" t="str">
            <v>Муниципальное образование "город Черемхово"</v>
          </cell>
          <cell r="D1582">
            <v>0</v>
          </cell>
          <cell r="E1582" t="str">
            <v>г. Черемхово, Гейштова ул., д. 6</v>
          </cell>
          <cell r="F1582">
            <v>0</v>
          </cell>
          <cell r="G1582">
            <v>2024</v>
          </cell>
          <cell r="AK1582">
            <v>45065</v>
          </cell>
        </row>
        <row r="1583">
          <cell r="A1583">
            <v>43742</v>
          </cell>
          <cell r="B1583">
            <v>0</v>
          </cell>
          <cell r="C1583" t="str">
            <v>Тайшетский муниципальный район</v>
          </cell>
          <cell r="D1583">
            <v>0</v>
          </cell>
          <cell r="E1583" t="str">
            <v>г. Тайшет, Ленина ул., д. 258</v>
          </cell>
          <cell r="F1583">
            <v>0</v>
          </cell>
          <cell r="G1583">
            <v>2024</v>
          </cell>
          <cell r="AK1583">
            <v>45065</v>
          </cell>
        </row>
        <row r="1584">
          <cell r="A1584">
            <v>41054</v>
          </cell>
          <cell r="B1584">
            <v>0</v>
          </cell>
          <cell r="C1584" t="str">
            <v>МО города Бодайбо и района</v>
          </cell>
          <cell r="D1584">
            <v>0</v>
          </cell>
          <cell r="E1584" t="str">
            <v>г. Бодайбо, Карла Либкнехта ул., д. 58</v>
          </cell>
          <cell r="F1584">
            <v>0</v>
          </cell>
          <cell r="G1584">
            <v>2024</v>
          </cell>
          <cell r="AK1584">
            <v>45065</v>
          </cell>
        </row>
        <row r="1585">
          <cell r="A1585">
            <v>41056</v>
          </cell>
          <cell r="B1585">
            <v>0</v>
          </cell>
          <cell r="C1585" t="str">
            <v>МО города Бодайбо и района</v>
          </cell>
          <cell r="D1585">
            <v>0</v>
          </cell>
          <cell r="E1585" t="str">
            <v>г. Бодайбо, Карла Либкнехта ул., д. 60</v>
          </cell>
          <cell r="F1585">
            <v>0</v>
          </cell>
          <cell r="G1585">
            <v>2024</v>
          </cell>
          <cell r="AK1585">
            <v>45065</v>
          </cell>
        </row>
        <row r="1586">
          <cell r="A1586">
            <v>41057</v>
          </cell>
          <cell r="B1586">
            <v>0</v>
          </cell>
          <cell r="C1586" t="str">
            <v>МО города Бодайбо и района</v>
          </cell>
          <cell r="D1586">
            <v>0</v>
          </cell>
          <cell r="E1586" t="str">
            <v>г. Бодайбо, Карла Либкнехта ул., д. 61</v>
          </cell>
          <cell r="F1586">
            <v>0</v>
          </cell>
          <cell r="G1586">
            <v>2024</v>
          </cell>
          <cell r="AK1586">
            <v>45065</v>
          </cell>
        </row>
        <row r="1587">
          <cell r="A1587">
            <v>41059</v>
          </cell>
          <cell r="B1587">
            <v>0</v>
          </cell>
          <cell r="C1587" t="str">
            <v>МО города Бодайбо и района</v>
          </cell>
          <cell r="D1587">
            <v>0</v>
          </cell>
          <cell r="E1587" t="str">
            <v>г. Бодайбо, Карла Либкнехта ул., д. 65</v>
          </cell>
          <cell r="F1587">
            <v>0</v>
          </cell>
          <cell r="G1587">
            <v>2024</v>
          </cell>
          <cell r="AK1587">
            <v>45065</v>
          </cell>
        </row>
        <row r="1588">
          <cell r="A1588">
            <v>41103</v>
          </cell>
          <cell r="B1588">
            <v>0</v>
          </cell>
          <cell r="C1588" t="str">
            <v>МО города Бодайбо и района</v>
          </cell>
          <cell r="D1588">
            <v>0</v>
          </cell>
          <cell r="E1588" t="str">
            <v>г. Бодайбо, Урицкого ул., д. 22</v>
          </cell>
          <cell r="F1588">
            <v>0</v>
          </cell>
          <cell r="G1588">
            <v>2024</v>
          </cell>
          <cell r="AK1588">
            <v>45065</v>
          </cell>
        </row>
        <row r="1589">
          <cell r="A1589">
            <v>41110</v>
          </cell>
          <cell r="B1589">
            <v>0</v>
          </cell>
          <cell r="C1589" t="str">
            <v>МО города Бодайбо и района</v>
          </cell>
          <cell r="D1589">
            <v>0</v>
          </cell>
          <cell r="E1589" t="str">
            <v>г. Бодайбо, Урицкого ул., д. 42</v>
          </cell>
          <cell r="F1589">
            <v>0</v>
          </cell>
          <cell r="G1589">
            <v>2024</v>
          </cell>
          <cell r="AK1589">
            <v>45065</v>
          </cell>
        </row>
        <row r="1590">
          <cell r="A1590">
            <v>41102</v>
          </cell>
          <cell r="B1590">
            <v>0</v>
          </cell>
          <cell r="C1590" t="str">
            <v>МО города Бодайбо и района</v>
          </cell>
          <cell r="D1590">
            <v>0</v>
          </cell>
          <cell r="E1590" t="str">
            <v>г. Бодайбо, Урицкого ул., д. 6</v>
          </cell>
          <cell r="F1590">
            <v>0</v>
          </cell>
          <cell r="G1590">
            <v>2024</v>
          </cell>
          <cell r="AK1590">
            <v>45065</v>
          </cell>
        </row>
        <row r="1591">
          <cell r="A1591">
            <v>36487</v>
          </cell>
          <cell r="B1591">
            <v>0</v>
          </cell>
          <cell r="C1591" t="str">
            <v>город Иркутск</v>
          </cell>
          <cell r="D1591">
            <v>0</v>
          </cell>
          <cell r="E1591" t="str">
            <v>г. Иркутск, Свердлова ул., д. 40</v>
          </cell>
          <cell r="F1591">
            <v>0</v>
          </cell>
          <cell r="G1591">
            <v>2024</v>
          </cell>
          <cell r="AK1591">
            <v>45065</v>
          </cell>
        </row>
        <row r="1592">
          <cell r="A1592">
            <v>33273</v>
          </cell>
          <cell r="B1592">
            <v>0</v>
          </cell>
          <cell r="C1592" t="str">
            <v>город Иркутск</v>
          </cell>
          <cell r="D1592">
            <v>0</v>
          </cell>
          <cell r="E1592" t="str">
            <v>г. Иркутск, Маршала Жукова пр-кт., д. 62</v>
          </cell>
          <cell r="F1592">
            <v>0</v>
          </cell>
          <cell r="G1592">
            <v>2024</v>
          </cell>
          <cell r="AK1592">
            <v>45065</v>
          </cell>
        </row>
        <row r="1593">
          <cell r="A1593">
            <v>36848</v>
          </cell>
          <cell r="B1593">
            <v>0</v>
          </cell>
          <cell r="C1593" t="str">
            <v>город Иркутск</v>
          </cell>
          <cell r="D1593">
            <v>0</v>
          </cell>
          <cell r="E1593" t="str">
            <v>г. Иркутск, ул. Трилиссера, д. 114</v>
          </cell>
          <cell r="F1593">
            <v>0</v>
          </cell>
          <cell r="G1593">
            <v>2024</v>
          </cell>
          <cell r="AK1593">
            <v>45065</v>
          </cell>
        </row>
        <row r="1594">
          <cell r="A1594">
            <v>32180</v>
          </cell>
          <cell r="B1594">
            <v>0</v>
          </cell>
          <cell r="C1594" t="str">
            <v>Зиминское городское муниципальное образование</v>
          </cell>
          <cell r="D1594">
            <v>0</v>
          </cell>
          <cell r="E1594" t="str">
            <v>г. Зима, ул. Бугровая, д. 31А</v>
          </cell>
          <cell r="F1594">
            <v>0</v>
          </cell>
          <cell r="G1594">
            <v>2024</v>
          </cell>
          <cell r="AK1594">
            <v>0</v>
          </cell>
        </row>
        <row r="1595">
          <cell r="A1595">
            <v>32181</v>
          </cell>
          <cell r="B1595">
            <v>0</v>
          </cell>
          <cell r="C1595" t="str">
            <v>Зиминское городское муниципальное образование</v>
          </cell>
          <cell r="D1595">
            <v>0</v>
          </cell>
          <cell r="E1595" t="str">
            <v>г. Зима, ул. Бугровая, д. 31Б</v>
          </cell>
          <cell r="F1595">
            <v>0</v>
          </cell>
          <cell r="G1595">
            <v>2024</v>
          </cell>
          <cell r="AK1595">
            <v>0</v>
          </cell>
        </row>
        <row r="1596">
          <cell r="A1596">
            <v>32182</v>
          </cell>
          <cell r="B1596">
            <v>0</v>
          </cell>
          <cell r="C1596" t="str">
            <v>Зиминское городское муниципальное образование</v>
          </cell>
          <cell r="D1596">
            <v>0</v>
          </cell>
          <cell r="E1596" t="str">
            <v>г. Зима, ул. Бугровая, д. 36</v>
          </cell>
          <cell r="F1596">
            <v>0</v>
          </cell>
          <cell r="G1596">
            <v>2024</v>
          </cell>
          <cell r="AK1596">
            <v>0</v>
          </cell>
        </row>
        <row r="1597">
          <cell r="A1597">
            <v>32288</v>
          </cell>
          <cell r="B1597">
            <v>0</v>
          </cell>
          <cell r="C1597" t="str">
            <v>Зиминское городское муниципальное образование</v>
          </cell>
          <cell r="D1597">
            <v>0</v>
          </cell>
          <cell r="E1597" t="str">
            <v>г. Зима, ул. Московский тракт, д. 41</v>
          </cell>
          <cell r="F1597">
            <v>0</v>
          </cell>
          <cell r="G1597">
            <v>2024</v>
          </cell>
          <cell r="AK1597">
            <v>0</v>
          </cell>
        </row>
        <row r="1598">
          <cell r="A1598">
            <v>32289</v>
          </cell>
          <cell r="B1598">
            <v>0</v>
          </cell>
          <cell r="C1598" t="str">
            <v>Зиминское городское муниципальное образование</v>
          </cell>
          <cell r="D1598">
            <v>0</v>
          </cell>
          <cell r="E1598" t="str">
            <v>г. Зима, ул. Московский тракт, д. 43</v>
          </cell>
          <cell r="F1598">
            <v>0</v>
          </cell>
          <cell r="G1598">
            <v>2024</v>
          </cell>
          <cell r="AK1598">
            <v>0</v>
          </cell>
        </row>
        <row r="1599">
          <cell r="A1599">
            <v>55691</v>
          </cell>
          <cell r="B1599">
            <v>0</v>
          </cell>
          <cell r="C1599" t="str">
            <v>Зиминское городское муниципальное образование</v>
          </cell>
          <cell r="D1599">
            <v>0</v>
          </cell>
          <cell r="E1599" t="str">
            <v>г. Зима, ул. Московский тракт, д. 43А</v>
          </cell>
          <cell r="F1599">
            <v>0</v>
          </cell>
          <cell r="G1599">
            <v>2024</v>
          </cell>
          <cell r="AK1599">
            <v>0</v>
          </cell>
        </row>
        <row r="1600">
          <cell r="A1600">
            <v>32303</v>
          </cell>
          <cell r="B1600">
            <v>0</v>
          </cell>
          <cell r="C1600" t="str">
            <v>Зиминское городское муниципальное образование</v>
          </cell>
          <cell r="D1600">
            <v>0</v>
          </cell>
          <cell r="E1600" t="str">
            <v>г. Зима, ул. Садовая, д. 1</v>
          </cell>
          <cell r="F1600">
            <v>0</v>
          </cell>
          <cell r="G1600">
            <v>2024</v>
          </cell>
          <cell r="AK1600">
            <v>0</v>
          </cell>
        </row>
        <row r="1601">
          <cell r="A1601">
            <v>32204</v>
          </cell>
          <cell r="B1601">
            <v>0</v>
          </cell>
          <cell r="C1601" t="str">
            <v>Зиминское городское муниципальное образование</v>
          </cell>
          <cell r="D1601">
            <v>0</v>
          </cell>
          <cell r="E1601" t="str">
            <v>г. Зима, ул. Интернациональная, д. 70</v>
          </cell>
          <cell r="F1601">
            <v>0</v>
          </cell>
          <cell r="G1601">
            <v>2024</v>
          </cell>
          <cell r="AK1601">
            <v>0</v>
          </cell>
        </row>
        <row r="1602">
          <cell r="A1602">
            <v>32291</v>
          </cell>
          <cell r="B1602">
            <v>0</v>
          </cell>
          <cell r="C1602" t="str">
            <v>Зиминское городское муниципальное образование</v>
          </cell>
          <cell r="D1602">
            <v>0</v>
          </cell>
          <cell r="E1602" t="str">
            <v>г. Зима, ул. Новокшонова, д. 4</v>
          </cell>
          <cell r="F1602">
            <v>0</v>
          </cell>
          <cell r="G1602">
            <v>2024</v>
          </cell>
          <cell r="AK1602">
            <v>0</v>
          </cell>
        </row>
        <row r="1603">
          <cell r="A1603">
            <v>32149</v>
          </cell>
          <cell r="B1603">
            <v>0</v>
          </cell>
          <cell r="C1603" t="str">
            <v>Зиминское городское муниципальное образование</v>
          </cell>
          <cell r="D1603">
            <v>0</v>
          </cell>
          <cell r="E1603" t="str">
            <v>г. Зима, Ангарский мкр., д. 2</v>
          </cell>
          <cell r="F1603">
            <v>0</v>
          </cell>
          <cell r="G1603">
            <v>2024</v>
          </cell>
          <cell r="AK1603">
            <v>0</v>
          </cell>
        </row>
        <row r="1604">
          <cell r="A1604">
            <v>32208</v>
          </cell>
          <cell r="B1604">
            <v>0</v>
          </cell>
          <cell r="C1604" t="str">
            <v>Зиминское городское муниципальное образование</v>
          </cell>
          <cell r="D1604">
            <v>0</v>
          </cell>
          <cell r="E1604" t="str">
            <v>г. Зима, ул. Каландарашвили, д. 5</v>
          </cell>
          <cell r="F1604">
            <v>0</v>
          </cell>
          <cell r="G1604">
            <v>2024</v>
          </cell>
          <cell r="AK1604">
            <v>0</v>
          </cell>
        </row>
        <row r="1605">
          <cell r="A1605">
            <v>32259</v>
          </cell>
          <cell r="B1605">
            <v>0</v>
          </cell>
          <cell r="C1605" t="str">
            <v>Зиминское городское муниципальное образование</v>
          </cell>
          <cell r="D1605">
            <v>0</v>
          </cell>
          <cell r="E1605" t="str">
            <v>г. Зима, ул. Лазо, д. 29</v>
          </cell>
          <cell r="F1605">
            <v>0</v>
          </cell>
          <cell r="G1605">
            <v>2024</v>
          </cell>
          <cell r="AK1605" t="str">
            <v>вкл. Протоколом</v>
          </cell>
        </row>
        <row r="1606">
          <cell r="A1606">
            <v>32284</v>
          </cell>
          <cell r="B1606">
            <v>0</v>
          </cell>
          <cell r="C1606" t="str">
            <v>Зиминское городское муниципальное образование</v>
          </cell>
          <cell r="D1606">
            <v>0</v>
          </cell>
          <cell r="E1606" t="str">
            <v>г. Зима, ул. Московский тракт, д. 2</v>
          </cell>
          <cell r="F1606">
            <v>0</v>
          </cell>
          <cell r="G1606">
            <v>2024</v>
          </cell>
          <cell r="AK1606" t="str">
            <v>вкл. Протоколом</v>
          </cell>
        </row>
        <row r="1607">
          <cell r="A1607">
            <v>32292</v>
          </cell>
          <cell r="B1607">
            <v>0</v>
          </cell>
          <cell r="C1607" t="str">
            <v>Зиминское городское муниципальное образование</v>
          </cell>
          <cell r="D1607">
            <v>0</v>
          </cell>
          <cell r="E1607" t="str">
            <v>г. Зима, ул. Новокшонова, д. 6</v>
          </cell>
          <cell r="F1607">
            <v>0</v>
          </cell>
          <cell r="G1607">
            <v>2024</v>
          </cell>
          <cell r="AK1607" t="str">
            <v>вкл. Протоколом</v>
          </cell>
        </row>
        <row r="1608">
          <cell r="A1608">
            <v>32307</v>
          </cell>
          <cell r="B1608">
            <v>0</v>
          </cell>
          <cell r="C1608" t="str">
            <v>Зиминское городское муниципальное образование</v>
          </cell>
          <cell r="D1608">
            <v>0</v>
          </cell>
          <cell r="E1608" t="str">
            <v>г. Зима, ул. Садовая, д. 24</v>
          </cell>
          <cell r="F1608">
            <v>0</v>
          </cell>
          <cell r="G1608">
            <v>2024</v>
          </cell>
          <cell r="AK1608" t="str">
            <v>вкл. Протоколом</v>
          </cell>
        </row>
        <row r="1609">
          <cell r="A1609">
            <v>32183</v>
          </cell>
          <cell r="B1609">
            <v>0</v>
          </cell>
          <cell r="C1609" t="str">
            <v>Зиминское городское муниципальное образование</v>
          </cell>
          <cell r="D1609">
            <v>0</v>
          </cell>
          <cell r="E1609" t="str">
            <v>г. Зима, ул. Бугровая, д. 38</v>
          </cell>
          <cell r="F1609">
            <v>0</v>
          </cell>
          <cell r="G1609">
            <v>2024</v>
          </cell>
          <cell r="AK1609">
            <v>0</v>
          </cell>
        </row>
        <row r="1610">
          <cell r="A1610">
            <v>44924</v>
          </cell>
          <cell r="B1610">
            <v>0</v>
          </cell>
          <cell r="C1610" t="str">
            <v>Шелеховский муниципальный район</v>
          </cell>
          <cell r="D1610">
            <v>0</v>
          </cell>
          <cell r="E1610" t="str">
            <v>г. Шелехов, кв-л 20, д. 4</v>
          </cell>
          <cell r="F1610">
            <v>0</v>
          </cell>
          <cell r="G1610">
            <v>2024</v>
          </cell>
          <cell r="AK1610">
            <v>45065</v>
          </cell>
        </row>
        <row r="1611">
          <cell r="A1611">
            <v>31237</v>
          </cell>
          <cell r="B1611">
            <v>0</v>
          </cell>
          <cell r="C1611" t="str">
            <v>Муниципальное образование города Братска</v>
          </cell>
          <cell r="D1611">
            <v>0</v>
          </cell>
          <cell r="E1611" t="str">
            <v xml:space="preserve">г. Братск, ул. Комсомольская, д. 40 </v>
          </cell>
          <cell r="F1611">
            <v>0</v>
          </cell>
          <cell r="G1611">
            <v>2024</v>
          </cell>
          <cell r="AK1611">
            <v>45065</v>
          </cell>
        </row>
        <row r="1612">
          <cell r="A1612">
            <v>31239</v>
          </cell>
          <cell r="B1612">
            <v>0</v>
          </cell>
          <cell r="C1612" t="str">
            <v>Муниципальное образование города Братска</v>
          </cell>
          <cell r="D1612">
            <v>0</v>
          </cell>
          <cell r="E1612" t="str">
            <v>г. Братск, ул. Комсомольская, д. 42</v>
          </cell>
          <cell r="F1612">
            <v>0</v>
          </cell>
          <cell r="G1612">
            <v>2024</v>
          </cell>
          <cell r="AK1612">
            <v>45065</v>
          </cell>
        </row>
        <row r="1613">
          <cell r="A1613">
            <v>31762</v>
          </cell>
          <cell r="B1613">
            <v>0</v>
          </cell>
          <cell r="C1613" t="str">
            <v>Муниципальное образование города Братска</v>
          </cell>
          <cell r="D1613">
            <v>0</v>
          </cell>
          <cell r="E1613" t="str">
            <v>г. Братск, ул. Подбельского, д. 11б</v>
          </cell>
          <cell r="F1613">
            <v>0</v>
          </cell>
          <cell r="G1613">
            <v>2024</v>
          </cell>
          <cell r="AK1613">
            <v>45065</v>
          </cell>
        </row>
        <row r="1614">
          <cell r="A1614">
            <v>42311</v>
          </cell>
          <cell r="B1614">
            <v>0</v>
          </cell>
          <cell r="C1614" t="str">
            <v>Березняковское муниципальное образование</v>
          </cell>
          <cell r="D1614">
            <v>0</v>
          </cell>
          <cell r="E1614" t="str">
            <v>п. Березняки, ул. Янгеля, д. 22</v>
          </cell>
          <cell r="F1614">
            <v>0</v>
          </cell>
          <cell r="G1614">
            <v>2024</v>
          </cell>
          <cell r="AK1614">
            <v>45065</v>
          </cell>
        </row>
        <row r="1615">
          <cell r="A1615">
            <v>31422</v>
          </cell>
          <cell r="B1615">
            <v>0</v>
          </cell>
          <cell r="C1615" t="str">
            <v>Муниципальное образование города Братска</v>
          </cell>
          <cell r="D1615">
            <v>0</v>
          </cell>
          <cell r="E1615" t="str">
            <v>г. Братск, ж. Центральный, ул. Мира, д. 1/27</v>
          </cell>
          <cell r="F1615">
            <v>0</v>
          </cell>
          <cell r="G1615">
            <v>2024</v>
          </cell>
          <cell r="AK1615">
            <v>45065</v>
          </cell>
        </row>
        <row r="1616">
          <cell r="A1616">
            <v>35416</v>
          </cell>
          <cell r="C1616" t="str">
            <v>город Иркутск</v>
          </cell>
          <cell r="E1616" t="str">
            <v>г. Иркутск, ул. Лермонтова, д. 313Б</v>
          </cell>
          <cell r="G1616">
            <v>2024</v>
          </cell>
          <cell r="AK1616" t="str">
            <v>вкл. Протоколом</v>
          </cell>
        </row>
        <row r="1617">
          <cell r="A1617">
            <v>35424</v>
          </cell>
          <cell r="C1617" t="str">
            <v>город Иркутск</v>
          </cell>
          <cell r="E1617" t="str">
            <v>г. Иркутск, ул. Лермонтова, д. 323А</v>
          </cell>
          <cell r="G1617">
            <v>2024</v>
          </cell>
          <cell r="AK1617" t="str">
            <v>вкл. Протоколом</v>
          </cell>
        </row>
        <row r="1618">
          <cell r="A1618">
            <v>55901</v>
          </cell>
          <cell r="C1618" t="str">
            <v>Шелеховский муниципальный район</v>
          </cell>
          <cell r="E1618" t="str">
            <v>п. Чистые Ключи, д. 3</v>
          </cell>
          <cell r="G1618">
            <v>2024</v>
          </cell>
          <cell r="AK1618" t="str">
            <v>вкл. Протоколом</v>
          </cell>
        </row>
        <row r="1619">
          <cell r="A1619">
            <v>55808</v>
          </cell>
          <cell r="C1619" t="str">
            <v>Шелеховский муниципальный район</v>
          </cell>
          <cell r="E1619" t="str">
            <v>п. Чистые Ключи, д. 6</v>
          </cell>
          <cell r="G1619">
            <v>2024</v>
          </cell>
          <cell r="AK1619" t="str">
            <v>вкл. Протоколом</v>
          </cell>
        </row>
        <row r="1620">
          <cell r="A1620">
            <v>33181</v>
          </cell>
          <cell r="C1620" t="str">
            <v>город Иркутск</v>
          </cell>
          <cell r="E1620" t="str">
            <v>г. Иркутск, Пионерский пер., д. 8</v>
          </cell>
          <cell r="G1620">
            <v>2023</v>
          </cell>
          <cell r="AK1620" t="str">
            <v>по суду</v>
          </cell>
        </row>
      </sheetData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33</v>
          </cell>
        </row>
        <row r="2">
          <cell r="A2" t="str">
            <v>Идентификационный номер МКД</v>
          </cell>
          <cell r="B2" t="str">
            <v>№ п/п</v>
          </cell>
          <cell r="C2" t="str">
            <v>МО</v>
          </cell>
          <cell r="D2" t="str">
            <v>Рег оператор</v>
          </cell>
          <cell r="E2" t="str">
            <v>Адрес МКД</v>
          </cell>
          <cell r="F2" t="str">
            <v>Техзаказчик</v>
          </cell>
          <cell r="G2" t="str">
            <v>Год в КП</v>
          </cell>
          <cell r="H2" t="str">
            <v>Включен в КП</v>
          </cell>
          <cell r="I2" t="str">
            <v>Начислено</v>
          </cell>
          <cell r="J2" t="str">
            <v>Оплачено</v>
          </cell>
          <cell r="K2" t="str">
            <v>%</v>
          </cell>
          <cell r="L2" t="str">
            <v>Площадь лицевых счетов</v>
          </cell>
          <cell r="M2" t="str">
            <v>Минимальный размер взносов</v>
          </cell>
          <cell r="N2" t="str">
            <v>Собираемость</v>
          </cell>
          <cell r="O2" t="str">
            <v>Ранее выполненные работы</v>
          </cell>
          <cell r="P2" t="str">
            <v>Остаток</v>
          </cell>
          <cell r="Q2" t="str">
            <v>Стоимость капитального ремонта,                      ВСЕГО</v>
          </cell>
          <cell r="R2" t="str">
            <v>Стоимость капитального ремонта,          ВСЕГО              (без оказания услуг по проведению строительного контроля)</v>
          </cell>
          <cell r="S2" t="str">
            <v>ЭС</v>
          </cell>
          <cell r="T2" t="str">
            <v>ТС</v>
          </cell>
          <cell r="U2" t="str">
            <v>Газ</v>
          </cell>
          <cell r="V2" t="str">
            <v>ХВС</v>
          </cell>
          <cell r="W2" t="str">
            <v>ГВС</v>
          </cell>
          <cell r="X2" t="str">
            <v>ВО</v>
          </cell>
          <cell r="Y2" t="str">
            <v xml:space="preserve"> вентиляции, систем противопожарной автоматики и дымоудаления</v>
          </cell>
          <cell r="Z2" t="str">
            <v>Лифт</v>
          </cell>
          <cell r="AA2" t="str">
            <v>Крыша</v>
          </cell>
          <cell r="AB2" t="str">
            <v>Подвал, отмостка</v>
          </cell>
          <cell r="AC2" t="str">
            <v>Фасад</v>
          </cell>
          <cell r="AD2" t="str">
            <v>Мусоропровод</v>
          </cell>
          <cell r="AE2" t="str">
            <v>Фундамет</v>
          </cell>
          <cell r="AF2" t="str">
            <v>Благоустройство</v>
          </cell>
          <cell r="AG2" t="str">
            <v>ПСД</v>
          </cell>
          <cell r="AH2" t="str">
            <v>ТО</v>
          </cell>
          <cell r="AI2" t="str">
            <v>Экспертиза</v>
          </cell>
          <cell r="AJ2" t="str">
            <v>СК</v>
          </cell>
          <cell r="AK2" t="str">
            <v>Предложения</v>
          </cell>
        </row>
        <row r="5">
          <cell r="A5">
            <v>41084</v>
          </cell>
          <cell r="B5">
            <v>41084</v>
          </cell>
          <cell r="C5" t="str">
            <v>МО города Бодайбо и района</v>
          </cell>
          <cell r="E5" t="str">
            <v>г. Бодайбо, Октябрьская ул., д. 41</v>
          </cell>
          <cell r="G5">
            <v>2024</v>
          </cell>
          <cell r="N5">
            <v>1892455.6360000002</v>
          </cell>
          <cell r="Q5">
            <v>1487237.4993</v>
          </cell>
          <cell r="T5">
            <v>723886.8</v>
          </cell>
          <cell r="V5">
            <v>220938.23999999999</v>
          </cell>
          <cell r="W5">
            <v>286861.94</v>
          </cell>
          <cell r="X5">
            <v>233571.64</v>
          </cell>
          <cell r="AJ5">
            <v>21978.879300000001</v>
          </cell>
          <cell r="AK5">
            <v>45065</v>
          </cell>
        </row>
        <row r="6">
          <cell r="A6">
            <v>41086</v>
          </cell>
          <cell r="B6">
            <v>41086</v>
          </cell>
          <cell r="C6" t="str">
            <v>МО города Бодайбо и района</v>
          </cell>
          <cell r="E6" t="str">
            <v>г. Бодайбо, Олега Кошевого ул., д. 18</v>
          </cell>
          <cell r="G6">
            <v>2024</v>
          </cell>
          <cell r="N6">
            <v>1949961.1940000001</v>
          </cell>
          <cell r="Q6">
            <v>1487911.3273499999</v>
          </cell>
          <cell r="T6">
            <v>724312.51</v>
          </cell>
          <cell r="V6">
            <v>220938.23999999999</v>
          </cell>
          <cell r="W6">
            <v>287100.05</v>
          </cell>
          <cell r="X6">
            <v>233571.69</v>
          </cell>
          <cell r="AJ6">
            <v>21988.837349999998</v>
          </cell>
          <cell r="AK6">
            <v>45065</v>
          </cell>
        </row>
        <row r="7">
          <cell r="A7">
            <v>33500</v>
          </cell>
          <cell r="B7">
            <v>33500</v>
          </cell>
          <cell r="C7" t="str">
            <v>город Иркутск</v>
          </cell>
          <cell r="E7" t="str">
            <v>г. Иркутск, Академика Курчатова ул., д. 5</v>
          </cell>
          <cell r="G7">
            <v>2024</v>
          </cell>
          <cell r="N7">
            <v>6368750.3880000003</v>
          </cell>
          <cell r="O7">
            <v>2959713.58</v>
          </cell>
          <cell r="Q7">
            <v>3418568.89255</v>
          </cell>
          <cell r="AC7">
            <v>3368048.17</v>
          </cell>
          <cell r="AJ7">
            <v>50520.722549999999</v>
          </cell>
          <cell r="AK7">
            <v>45065</v>
          </cell>
        </row>
        <row r="8">
          <cell r="A8">
            <v>33507</v>
          </cell>
          <cell r="B8">
            <v>33507</v>
          </cell>
          <cell r="C8" t="str">
            <v>город Иркутск</v>
          </cell>
          <cell r="E8" t="str">
            <v>г. Иркутск, Академика Курчатова ул., д. 7а</v>
          </cell>
          <cell r="G8">
            <v>2024</v>
          </cell>
          <cell r="N8">
            <v>7770478.716</v>
          </cell>
          <cell r="Q8">
            <v>7519678.1331999991</v>
          </cell>
          <cell r="S8">
            <v>3324997.5</v>
          </cell>
          <cell r="AA8">
            <v>3938579.38</v>
          </cell>
          <cell r="AG8">
            <v>147147.6</v>
          </cell>
          <cell r="AJ8">
            <v>108953.6532</v>
          </cell>
          <cell r="AK8">
            <v>45065</v>
          </cell>
        </row>
        <row r="9">
          <cell r="A9">
            <v>33756</v>
          </cell>
          <cell r="B9">
            <v>33756</v>
          </cell>
          <cell r="C9" t="str">
            <v>город Иркутск</v>
          </cell>
          <cell r="E9" t="str">
            <v>г. Иркутск, Байкальская ул., д. 162</v>
          </cell>
          <cell r="G9">
            <v>2024</v>
          </cell>
          <cell r="N9">
            <v>1907562.0960000001</v>
          </cell>
          <cell r="Q9">
            <v>1544090.7044499998</v>
          </cell>
          <cell r="AC9">
            <v>1521271.63</v>
          </cell>
          <cell r="AJ9">
            <v>22819.074449999996</v>
          </cell>
          <cell r="AK9">
            <v>45065</v>
          </cell>
        </row>
        <row r="10">
          <cell r="A10">
            <v>33762</v>
          </cell>
          <cell r="B10">
            <v>33762</v>
          </cell>
          <cell r="C10" t="str">
            <v>город Иркутск</v>
          </cell>
          <cell r="E10" t="str">
            <v>г. Иркутск, Байкальская ул., д. 168</v>
          </cell>
          <cell r="G10">
            <v>2024</v>
          </cell>
          <cell r="N10">
            <v>1439575.8640000001</v>
          </cell>
          <cell r="Q10">
            <v>1410335.1717000001</v>
          </cell>
          <cell r="AC10">
            <v>1389492.78</v>
          </cell>
          <cell r="AJ10">
            <v>20842.3917</v>
          </cell>
          <cell r="AK10">
            <v>45065</v>
          </cell>
        </row>
        <row r="11">
          <cell r="A11">
            <v>33987</v>
          </cell>
          <cell r="B11">
            <v>33987</v>
          </cell>
          <cell r="C11" t="str">
            <v>город Иркутск</v>
          </cell>
          <cell r="E11" t="str">
            <v>г. Иркутск, Баррикад ул., д. 145/10</v>
          </cell>
          <cell r="G11">
            <v>2024</v>
          </cell>
          <cell r="N11">
            <v>1595948.6880000001</v>
          </cell>
          <cell r="Q11">
            <v>1499553.92545</v>
          </cell>
          <cell r="S11">
            <v>763424.51</v>
          </cell>
          <cell r="T11">
            <v>713968.52</v>
          </cell>
          <cell r="AJ11">
            <v>22160.89545</v>
          </cell>
          <cell r="AK11">
            <v>45065</v>
          </cell>
        </row>
        <row r="12">
          <cell r="A12">
            <v>33988</v>
          </cell>
          <cell r="B12">
            <v>33988</v>
          </cell>
          <cell r="C12" t="str">
            <v>город Иркутск</v>
          </cell>
          <cell r="E12" t="str">
            <v>г. Иркутск, Баррикад ул., д. 145/11</v>
          </cell>
          <cell r="G12">
            <v>2024</v>
          </cell>
          <cell r="N12">
            <v>1681513.8479999998</v>
          </cell>
          <cell r="Q12">
            <v>1551707.5791</v>
          </cell>
          <cell r="AA12">
            <v>1528775.94</v>
          </cell>
          <cell r="AJ12">
            <v>22931.639099999997</v>
          </cell>
          <cell r="AK12">
            <v>45065</v>
          </cell>
        </row>
        <row r="13">
          <cell r="A13">
            <v>33992</v>
          </cell>
          <cell r="B13">
            <v>33992</v>
          </cell>
          <cell r="C13" t="str">
            <v>город Иркутск</v>
          </cell>
          <cell r="E13" t="str">
            <v>г. Иркутск, Баррикад ул., д. 145/15</v>
          </cell>
          <cell r="G13">
            <v>2024</v>
          </cell>
          <cell r="N13">
            <v>3815255.412</v>
          </cell>
          <cell r="Q13">
            <v>2421961.31</v>
          </cell>
          <cell r="S13">
            <v>2306594</v>
          </cell>
          <cell r="AG13">
            <v>80768.399999999994</v>
          </cell>
          <cell r="AJ13">
            <v>34598.909999999996</v>
          </cell>
          <cell r="AK13">
            <v>45065</v>
          </cell>
        </row>
        <row r="14">
          <cell r="A14">
            <v>33999</v>
          </cell>
          <cell r="B14">
            <v>33999</v>
          </cell>
          <cell r="C14" t="str">
            <v>город Иркутск</v>
          </cell>
          <cell r="E14" t="str">
            <v>г. Иркутск, Баррикад ул., д. 145/9</v>
          </cell>
          <cell r="G14">
            <v>2024</v>
          </cell>
          <cell r="N14">
            <v>1743310.9080000001</v>
          </cell>
          <cell r="Q14">
            <v>724678.04780000006</v>
          </cell>
          <cell r="T14">
            <v>713968.52</v>
          </cell>
          <cell r="AJ14">
            <v>10709.5278</v>
          </cell>
          <cell r="AK14">
            <v>45065</v>
          </cell>
        </row>
        <row r="15">
          <cell r="A15">
            <v>33648</v>
          </cell>
          <cell r="B15" t="e">
            <v>#N/A</v>
          </cell>
          <cell r="C15" t="str">
            <v>город Иркутск</v>
          </cell>
          <cell r="E15" t="str">
            <v>г. Иркутск, ул. Бабушкина, д. 13/1 (ОКН)</v>
          </cell>
          <cell r="G15">
            <v>2024</v>
          </cell>
          <cell r="N15">
            <v>1424596.5323999999</v>
          </cell>
          <cell r="O15">
            <v>265142.43</v>
          </cell>
          <cell r="Q15">
            <v>256671.6</v>
          </cell>
          <cell r="AG15">
            <v>256671.6</v>
          </cell>
          <cell r="AJ15">
            <v>0</v>
          </cell>
          <cell r="AK15">
            <v>45065</v>
          </cell>
        </row>
        <row r="16">
          <cell r="A16">
            <v>36696</v>
          </cell>
          <cell r="B16" t="e">
            <v>#N/A</v>
          </cell>
          <cell r="C16" t="str">
            <v>город Иркутск</v>
          </cell>
          <cell r="E16" t="str">
            <v>г. Иркутск, Советская ул., д. 182 (ОКН)</v>
          </cell>
          <cell r="G16">
            <v>2024</v>
          </cell>
          <cell r="N16">
            <v>1951202.5560000003</v>
          </cell>
          <cell r="O16">
            <v>440245.9</v>
          </cell>
          <cell r="Q16">
            <v>432424.8</v>
          </cell>
          <cell r="AG16">
            <v>432424.8</v>
          </cell>
          <cell r="AJ16">
            <v>0</v>
          </cell>
          <cell r="AK16">
            <v>45065</v>
          </cell>
        </row>
        <row r="17">
          <cell r="A17">
            <v>32709</v>
          </cell>
          <cell r="B17">
            <v>32709</v>
          </cell>
          <cell r="C17" t="str">
            <v>город Иркутск</v>
          </cell>
          <cell r="E17" t="str">
            <v>г. Иркутск, Первомайский мкр., д. 49</v>
          </cell>
          <cell r="G17">
            <v>2024</v>
          </cell>
          <cell r="N17">
            <v>14501483.244000003</v>
          </cell>
          <cell r="Q17">
            <v>6915141.4504500004</v>
          </cell>
          <cell r="V17">
            <v>408173.75</v>
          </cell>
          <cell r="W17">
            <v>461518.28</v>
          </cell>
          <cell r="AA17">
            <v>5871176</v>
          </cell>
          <cell r="AG17">
            <v>73160.399999999994</v>
          </cell>
          <cell r="AJ17">
            <v>101113.02045</v>
          </cell>
          <cell r="AK17">
            <v>45065</v>
          </cell>
        </row>
        <row r="18">
          <cell r="A18">
            <v>46679</v>
          </cell>
          <cell r="B18">
            <v>46679</v>
          </cell>
          <cell r="C18" t="str">
            <v>Иркутский муниципальный район</v>
          </cell>
          <cell r="E18" t="str">
            <v>рп. Маркова, мкр. Березовый, д. 114Б</v>
          </cell>
          <cell r="G18">
            <v>2024</v>
          </cell>
          <cell r="N18">
            <v>3670476.4200000004</v>
          </cell>
          <cell r="Q18">
            <v>34464</v>
          </cell>
          <cell r="AH18">
            <v>34464</v>
          </cell>
          <cell r="AJ18">
            <v>0</v>
          </cell>
          <cell r="AK18">
            <v>45065</v>
          </cell>
        </row>
        <row r="19">
          <cell r="A19">
            <v>46680</v>
          </cell>
          <cell r="B19">
            <v>46680</v>
          </cell>
          <cell r="C19" t="str">
            <v>Иркутский муниципальный район</v>
          </cell>
          <cell r="E19" t="str">
            <v>рп. Маркова, мкр. Березовый, д. 115</v>
          </cell>
          <cell r="G19">
            <v>2024</v>
          </cell>
          <cell r="N19">
            <v>4539294.3839999996</v>
          </cell>
          <cell r="Q19">
            <v>34404</v>
          </cell>
          <cell r="AH19">
            <v>34404</v>
          </cell>
          <cell r="AJ19">
            <v>0</v>
          </cell>
          <cell r="AK19">
            <v>45065</v>
          </cell>
        </row>
        <row r="20">
          <cell r="A20">
            <v>46685</v>
          </cell>
          <cell r="B20">
            <v>46685</v>
          </cell>
          <cell r="C20" t="str">
            <v>Иркутский муниципальный район</v>
          </cell>
          <cell r="E20" t="str">
            <v>рп. Маркова, мкр. Березовый, д. 116Б</v>
          </cell>
          <cell r="G20">
            <v>2024</v>
          </cell>
          <cell r="N20">
            <v>3672482.9280000003</v>
          </cell>
          <cell r="Q20">
            <v>34464</v>
          </cell>
          <cell r="AH20">
            <v>34464</v>
          </cell>
          <cell r="AJ20">
            <v>0</v>
          </cell>
          <cell r="AK20">
            <v>45065</v>
          </cell>
        </row>
        <row r="21">
          <cell r="A21">
            <v>46687</v>
          </cell>
          <cell r="B21">
            <v>46687</v>
          </cell>
          <cell r="C21" t="str">
            <v>Иркутский муниципальный район</v>
          </cell>
          <cell r="E21" t="str">
            <v>рп. Маркова, мкр. Березовый, д. 117А</v>
          </cell>
          <cell r="G21">
            <v>2024</v>
          </cell>
          <cell r="N21">
            <v>3511389</v>
          </cell>
          <cell r="Q21">
            <v>34464</v>
          </cell>
          <cell r="AH21">
            <v>34464</v>
          </cell>
          <cell r="AJ21">
            <v>0</v>
          </cell>
          <cell r="AK21">
            <v>45065</v>
          </cell>
        </row>
        <row r="22">
          <cell r="A22">
            <v>46688</v>
          </cell>
          <cell r="B22">
            <v>46688</v>
          </cell>
          <cell r="C22" t="str">
            <v>Иркутский муниципальный район</v>
          </cell>
          <cell r="E22" t="str">
            <v>рп. Маркова, мкр. Березовый, д. 118</v>
          </cell>
          <cell r="G22">
            <v>2024</v>
          </cell>
          <cell r="N22">
            <v>4355268.9360000007</v>
          </cell>
          <cell r="Q22">
            <v>35568</v>
          </cell>
          <cell r="AH22">
            <v>35568</v>
          </cell>
          <cell r="AJ22">
            <v>0</v>
          </cell>
          <cell r="AK22">
            <v>45065</v>
          </cell>
        </row>
        <row r="23">
          <cell r="A23">
            <v>46689</v>
          </cell>
          <cell r="B23">
            <v>46689</v>
          </cell>
          <cell r="C23" t="str">
            <v>Иркутский муниципальный район</v>
          </cell>
          <cell r="E23" t="str">
            <v>рп. Маркова, мкр. Березовый, д. 119</v>
          </cell>
          <cell r="G23">
            <v>2024</v>
          </cell>
          <cell r="N23">
            <v>3646398.32</v>
          </cell>
          <cell r="Q23">
            <v>32928</v>
          </cell>
          <cell r="AH23">
            <v>32928</v>
          </cell>
          <cell r="AJ23">
            <v>0</v>
          </cell>
          <cell r="AK23">
            <v>45065</v>
          </cell>
        </row>
        <row r="24">
          <cell r="A24">
            <v>46691</v>
          </cell>
          <cell r="B24">
            <v>46691</v>
          </cell>
          <cell r="C24" t="str">
            <v>Иркутский муниципальный район</v>
          </cell>
          <cell r="E24" t="str">
            <v>рп. Маркова, мкр. Березовый, д. 121</v>
          </cell>
          <cell r="G24">
            <v>2024</v>
          </cell>
          <cell r="N24">
            <v>3646971.61</v>
          </cell>
          <cell r="Q24">
            <v>32928</v>
          </cell>
          <cell r="AH24">
            <v>32928</v>
          </cell>
          <cell r="AJ24">
            <v>0</v>
          </cell>
          <cell r="AK24">
            <v>45065</v>
          </cell>
        </row>
        <row r="25">
          <cell r="A25">
            <v>55269</v>
          </cell>
          <cell r="B25">
            <v>55269</v>
          </cell>
          <cell r="C25" t="str">
            <v>Иркутский муниципальный район</v>
          </cell>
          <cell r="E25" t="str">
            <v>рп. Маркова, мкр. Березовый, д. 122</v>
          </cell>
          <cell r="G25">
            <v>2024</v>
          </cell>
          <cell r="N25">
            <v>7318012.8399999999</v>
          </cell>
          <cell r="Q25">
            <v>27828</v>
          </cell>
          <cell r="AH25">
            <v>27828</v>
          </cell>
          <cell r="AJ25">
            <v>0</v>
          </cell>
          <cell r="AK25">
            <v>45065</v>
          </cell>
        </row>
        <row r="26">
          <cell r="A26">
            <v>34004</v>
          </cell>
          <cell r="B26">
            <v>34004</v>
          </cell>
          <cell r="C26" t="str">
            <v>город Иркутск</v>
          </cell>
          <cell r="E26" t="str">
            <v>г. Иркутск, Баррикад ул., д. 161</v>
          </cell>
          <cell r="G26">
            <v>2024</v>
          </cell>
          <cell r="N26">
            <v>1317069.648</v>
          </cell>
          <cell r="Q26">
            <v>572658.61519999988</v>
          </cell>
          <cell r="S26">
            <v>203713.06</v>
          </cell>
          <cell r="T26">
            <v>360482.62</v>
          </cell>
          <cell r="AJ26">
            <v>8462.9351999999981</v>
          </cell>
          <cell r="AK26">
            <v>45065</v>
          </cell>
        </row>
        <row r="27">
          <cell r="A27">
            <v>34005</v>
          </cell>
          <cell r="B27">
            <v>34005</v>
          </cell>
          <cell r="C27" t="str">
            <v>город Иркутск</v>
          </cell>
          <cell r="E27" t="str">
            <v>г. Иркутск, Баррикад ул., д. 163</v>
          </cell>
          <cell r="G27">
            <v>2024</v>
          </cell>
          <cell r="N27">
            <v>1286963.3880000003</v>
          </cell>
          <cell r="Q27">
            <v>572658.61519999988</v>
          </cell>
          <cell r="S27">
            <v>203713.06</v>
          </cell>
          <cell r="T27">
            <v>360482.62</v>
          </cell>
          <cell r="AJ27">
            <v>8462.9351999999981</v>
          </cell>
          <cell r="AK27">
            <v>45065</v>
          </cell>
        </row>
        <row r="28">
          <cell r="A28">
            <v>34007</v>
          </cell>
          <cell r="B28">
            <v>34007</v>
          </cell>
          <cell r="C28" t="str">
            <v>город Иркутск</v>
          </cell>
          <cell r="E28" t="str">
            <v>г. Иркутск, Баррикад ул., д. 167</v>
          </cell>
          <cell r="G28">
            <v>2024</v>
          </cell>
          <cell r="N28">
            <v>1312316.0280000002</v>
          </cell>
          <cell r="Q28">
            <v>245914.73795000001</v>
          </cell>
          <cell r="S28">
            <v>242280.53</v>
          </cell>
          <cell r="AJ28">
            <v>3634.20795</v>
          </cell>
          <cell r="AK28">
            <v>45065</v>
          </cell>
        </row>
        <row r="29">
          <cell r="A29">
            <v>34014</v>
          </cell>
          <cell r="B29">
            <v>34014</v>
          </cell>
          <cell r="C29" t="str">
            <v>город Иркутск</v>
          </cell>
          <cell r="E29" t="str">
            <v>г. Иркутск, Баррикад ул., д. 185/10</v>
          </cell>
          <cell r="G29">
            <v>2024</v>
          </cell>
          <cell r="N29">
            <v>1561405.7159999998</v>
          </cell>
          <cell r="Q29">
            <v>794707.99310000008</v>
          </cell>
          <cell r="S29">
            <v>411638.47</v>
          </cell>
          <cell r="T29">
            <v>371325.07</v>
          </cell>
          <cell r="AJ29">
            <v>11744.453100000001</v>
          </cell>
          <cell r="AK29">
            <v>45065</v>
          </cell>
        </row>
        <row r="30">
          <cell r="A30">
            <v>34015</v>
          </cell>
          <cell r="B30">
            <v>34015</v>
          </cell>
          <cell r="C30" t="str">
            <v>город Иркутск</v>
          </cell>
          <cell r="E30" t="str">
            <v>г. Иркутск, Баррикад ул., д. 185/11</v>
          </cell>
          <cell r="G30">
            <v>2024</v>
          </cell>
          <cell r="N30">
            <v>1496439.5759999999</v>
          </cell>
          <cell r="Q30">
            <v>794707.99310000008</v>
          </cell>
          <cell r="S30">
            <v>411638.47</v>
          </cell>
          <cell r="T30">
            <v>371325.07</v>
          </cell>
          <cell r="AJ30">
            <v>11744.453100000001</v>
          </cell>
          <cell r="AK30">
            <v>45065</v>
          </cell>
        </row>
        <row r="31">
          <cell r="A31">
            <v>34016</v>
          </cell>
          <cell r="B31">
            <v>34016</v>
          </cell>
          <cell r="C31" t="str">
            <v>город Иркутск</v>
          </cell>
          <cell r="E31" t="str">
            <v>г. Иркутск, Баррикад ул., д. 185/2</v>
          </cell>
          <cell r="G31">
            <v>2024</v>
          </cell>
          <cell r="N31">
            <v>1313583.6600000001</v>
          </cell>
          <cell r="Q31">
            <v>200454.90779999999</v>
          </cell>
          <cell r="S31">
            <v>197492.52</v>
          </cell>
          <cell r="AJ31">
            <v>2962.3877999999995</v>
          </cell>
          <cell r="AK31">
            <v>45065</v>
          </cell>
        </row>
        <row r="32">
          <cell r="A32">
            <v>34017</v>
          </cell>
          <cell r="B32">
            <v>34017</v>
          </cell>
          <cell r="C32" t="str">
            <v>город Иркутск</v>
          </cell>
          <cell r="E32" t="str">
            <v>г. Иркутск, Баррикад ул., д. 185/3</v>
          </cell>
          <cell r="G32">
            <v>2024</v>
          </cell>
          <cell r="N32">
            <v>1310731.4880000001</v>
          </cell>
          <cell r="Q32">
            <v>927945.46984999999</v>
          </cell>
          <cell r="AA32">
            <v>914231.99</v>
          </cell>
          <cell r="AJ32">
            <v>13713.47985</v>
          </cell>
          <cell r="AK32">
            <v>45065</v>
          </cell>
        </row>
        <row r="33">
          <cell r="A33">
            <v>34019</v>
          </cell>
          <cell r="B33">
            <v>34019</v>
          </cell>
          <cell r="C33" t="str">
            <v>город Иркутск</v>
          </cell>
          <cell r="E33" t="str">
            <v>г. Иркутск, Баррикад ул., д. 185/5</v>
          </cell>
          <cell r="G33">
            <v>2024</v>
          </cell>
          <cell r="N33">
            <v>1403902.44</v>
          </cell>
          <cell r="Q33">
            <v>1206448.0617</v>
          </cell>
          <cell r="AA33">
            <v>1188618.78</v>
          </cell>
          <cell r="AJ33">
            <v>17829.2817</v>
          </cell>
          <cell r="AK33">
            <v>45065</v>
          </cell>
        </row>
        <row r="34">
          <cell r="A34">
            <v>34021</v>
          </cell>
          <cell r="B34">
            <v>34021</v>
          </cell>
          <cell r="C34" t="str">
            <v>город Иркутск</v>
          </cell>
          <cell r="E34" t="str">
            <v>г. Иркутск, Баррикад ул., д. 185/7</v>
          </cell>
          <cell r="G34">
            <v>2024</v>
          </cell>
          <cell r="N34">
            <v>1310097.6719999998</v>
          </cell>
          <cell r="Q34">
            <v>927945.46984999999</v>
          </cell>
          <cell r="AA34">
            <v>914231.99</v>
          </cell>
          <cell r="AJ34">
            <v>13713.47985</v>
          </cell>
          <cell r="AK34">
            <v>45065</v>
          </cell>
        </row>
        <row r="35">
          <cell r="A35">
            <v>34022</v>
          </cell>
          <cell r="B35">
            <v>34022</v>
          </cell>
          <cell r="C35" t="str">
            <v>город Иркутск</v>
          </cell>
          <cell r="E35" t="str">
            <v>г. Иркутск, Баррикад ул., д. 185/8</v>
          </cell>
          <cell r="G35">
            <v>2024</v>
          </cell>
          <cell r="N35">
            <v>1320872.544</v>
          </cell>
          <cell r="Q35">
            <v>487349.33695000003</v>
          </cell>
          <cell r="T35">
            <v>360482.62</v>
          </cell>
          <cell r="V35">
            <v>35505.519999999997</v>
          </cell>
          <cell r="X35">
            <v>84158.99</v>
          </cell>
          <cell r="AJ35">
            <v>7202.2069499999998</v>
          </cell>
          <cell r="AK35">
            <v>45065</v>
          </cell>
        </row>
        <row r="36">
          <cell r="A36">
            <v>34023</v>
          </cell>
          <cell r="B36">
            <v>34023</v>
          </cell>
          <cell r="C36" t="str">
            <v>город Иркутск</v>
          </cell>
          <cell r="E36" t="str">
            <v>г. Иркутск, Баррикад ул., д. 185/9</v>
          </cell>
          <cell r="G36">
            <v>2024</v>
          </cell>
          <cell r="N36">
            <v>934244.78399999999</v>
          </cell>
          <cell r="Q36">
            <v>487349.33695000003</v>
          </cell>
          <cell r="T36">
            <v>360482.62</v>
          </cell>
          <cell r="V36">
            <v>35505.519999999997</v>
          </cell>
          <cell r="X36">
            <v>84158.99</v>
          </cell>
          <cell r="AJ36">
            <v>7202.2069499999998</v>
          </cell>
          <cell r="AK36">
            <v>45065</v>
          </cell>
        </row>
        <row r="37">
          <cell r="A37">
            <v>33944</v>
          </cell>
          <cell r="B37">
            <v>33944</v>
          </cell>
          <cell r="C37" t="str">
            <v>город Иркутск</v>
          </cell>
          <cell r="E37" t="str">
            <v>г. Иркутск, Баррикад ул., д. 54а</v>
          </cell>
          <cell r="G37">
            <v>2024</v>
          </cell>
          <cell r="N37">
            <v>4026633.0479999995</v>
          </cell>
          <cell r="Q37">
            <v>3222737.0864500003</v>
          </cell>
          <cell r="AC37">
            <v>3175110.43</v>
          </cell>
          <cell r="AJ37">
            <v>47626.656450000002</v>
          </cell>
          <cell r="AK37">
            <v>45065</v>
          </cell>
        </row>
        <row r="38">
          <cell r="A38">
            <v>33946</v>
          </cell>
          <cell r="B38">
            <v>33946</v>
          </cell>
          <cell r="C38" t="str">
            <v>город Иркутск</v>
          </cell>
          <cell r="E38" t="str">
            <v>г. Иркутск, Баррикад ул., д. 54в</v>
          </cell>
          <cell r="G38">
            <v>2024</v>
          </cell>
          <cell r="N38">
            <v>7690959.0099999998</v>
          </cell>
          <cell r="Q38">
            <v>3931318.4015000002</v>
          </cell>
          <cell r="T38">
            <v>3670318.56</v>
          </cell>
          <cell r="V38">
            <v>202901.54</v>
          </cell>
          <cell r="AJ38">
            <v>58098.301500000001</v>
          </cell>
          <cell r="AK38">
            <v>45065</v>
          </cell>
        </row>
        <row r="39">
          <cell r="A39">
            <v>33952</v>
          </cell>
          <cell r="B39">
            <v>33952</v>
          </cell>
          <cell r="C39" t="str">
            <v>город Иркутск</v>
          </cell>
          <cell r="E39" t="str">
            <v>г. Иркутск, Баррикад ул., д. 54и</v>
          </cell>
          <cell r="G39">
            <v>2024</v>
          </cell>
          <cell r="N39">
            <v>8012424.4199999999</v>
          </cell>
          <cell r="Q39">
            <v>6526434.2269000001</v>
          </cell>
          <cell r="T39">
            <v>1720091.27</v>
          </cell>
          <cell r="V39">
            <v>202901.54</v>
          </cell>
          <cell r="W39">
            <v>287228.26</v>
          </cell>
          <cell r="AA39">
            <v>4219763.3899999997</v>
          </cell>
          <cell r="AJ39">
            <v>96449.766900000002</v>
          </cell>
          <cell r="AK39">
            <v>45065</v>
          </cell>
        </row>
        <row r="40">
          <cell r="A40">
            <v>33953</v>
          </cell>
          <cell r="B40">
            <v>33953</v>
          </cell>
          <cell r="C40" t="str">
            <v>город Иркутск</v>
          </cell>
          <cell r="E40" t="str">
            <v>г. Иркутск, Баррикад ул., д. 54к</v>
          </cell>
          <cell r="G40">
            <v>2024</v>
          </cell>
          <cell r="N40">
            <v>8098694.6039999994</v>
          </cell>
          <cell r="Q40">
            <v>6289053.10145</v>
          </cell>
          <cell r="T40">
            <v>1486218.24</v>
          </cell>
          <cell r="V40">
            <v>202901.54</v>
          </cell>
          <cell r="W40">
            <v>287228.26</v>
          </cell>
          <cell r="AA40">
            <v>4219763.3899999997</v>
          </cell>
          <cell r="AJ40">
            <v>92941.671449999994</v>
          </cell>
          <cell r="AK40">
            <v>45065</v>
          </cell>
        </row>
        <row r="41">
          <cell r="A41">
            <v>33971</v>
          </cell>
          <cell r="B41">
            <v>33971</v>
          </cell>
          <cell r="C41" t="str">
            <v>город Иркутск</v>
          </cell>
          <cell r="E41" t="str">
            <v>г. Иркутск, Баррикад ул., д. 76</v>
          </cell>
          <cell r="G41">
            <v>2024</v>
          </cell>
          <cell r="N41">
            <v>1231187.5799999998</v>
          </cell>
          <cell r="Q41">
            <v>206768.75589999999</v>
          </cell>
          <cell r="S41">
            <v>203713.06</v>
          </cell>
          <cell r="AJ41">
            <v>3055.6958999999997</v>
          </cell>
          <cell r="AK41">
            <v>45065</v>
          </cell>
        </row>
        <row r="42">
          <cell r="A42">
            <v>34190</v>
          </cell>
          <cell r="B42">
            <v>34190</v>
          </cell>
          <cell r="C42" t="str">
            <v>город Иркутск</v>
          </cell>
          <cell r="E42" t="str">
            <v>г. Иркутск, Безбокова ул., д. 44</v>
          </cell>
          <cell r="G42">
            <v>2024</v>
          </cell>
          <cell r="N42">
            <v>3726373.2160000005</v>
          </cell>
          <cell r="Q42">
            <v>3209615.2577999993</v>
          </cell>
          <cell r="AB42">
            <v>852676.2</v>
          </cell>
          <cell r="AC42">
            <v>2309506.3199999998</v>
          </cell>
          <cell r="AJ42">
            <v>47432.737799999988</v>
          </cell>
          <cell r="AK42">
            <v>45065</v>
          </cell>
        </row>
        <row r="43">
          <cell r="A43">
            <v>34251</v>
          </cell>
          <cell r="B43">
            <v>34251</v>
          </cell>
          <cell r="C43" t="str">
            <v>город Иркутск</v>
          </cell>
          <cell r="E43" t="str">
            <v>г. Иркутск, Бочкина ул., д. 4</v>
          </cell>
          <cell r="G43">
            <v>2024</v>
          </cell>
          <cell r="N43">
            <v>1194342.9040000001</v>
          </cell>
          <cell r="Q43">
            <v>865401.71795000008</v>
          </cell>
          <cell r="AA43">
            <v>852612.53</v>
          </cell>
          <cell r="AJ43">
            <v>12789.18795</v>
          </cell>
          <cell r="AK43">
            <v>45065</v>
          </cell>
        </row>
        <row r="44">
          <cell r="A44">
            <v>34252</v>
          </cell>
          <cell r="B44">
            <v>34252</v>
          </cell>
          <cell r="C44" t="str">
            <v>город Иркутск</v>
          </cell>
          <cell r="E44" t="str">
            <v>г. Иркутск, Бочкина ул., д. 5</v>
          </cell>
          <cell r="G44">
            <v>2024</v>
          </cell>
          <cell r="N44">
            <v>1174490.7120000001</v>
          </cell>
          <cell r="Q44">
            <v>865401.71795000008</v>
          </cell>
          <cell r="AA44">
            <v>852612.53</v>
          </cell>
          <cell r="AJ44">
            <v>12789.18795</v>
          </cell>
          <cell r="AK44">
            <v>45065</v>
          </cell>
        </row>
        <row r="45">
          <cell r="A45">
            <v>34253</v>
          </cell>
          <cell r="B45">
            <v>34253</v>
          </cell>
          <cell r="C45" t="str">
            <v>город Иркутск</v>
          </cell>
          <cell r="E45" t="str">
            <v>г. Иркутск, Бочкина ул., д. 6</v>
          </cell>
          <cell r="G45">
            <v>2024</v>
          </cell>
          <cell r="N45">
            <v>1195510.68</v>
          </cell>
          <cell r="Q45">
            <v>865401.71795000008</v>
          </cell>
          <cell r="AA45">
            <v>852612.53</v>
          </cell>
          <cell r="AJ45">
            <v>12789.18795</v>
          </cell>
          <cell r="AK45">
            <v>45065</v>
          </cell>
        </row>
        <row r="46">
          <cell r="A46">
            <v>34313</v>
          </cell>
          <cell r="B46">
            <v>34313</v>
          </cell>
          <cell r="C46" t="str">
            <v>город Иркутск</v>
          </cell>
          <cell r="E46" t="str">
            <v>г. Иркутск, Волжская ул., д. 46</v>
          </cell>
          <cell r="G46">
            <v>2024</v>
          </cell>
          <cell r="N46">
            <v>1067663.0519999999</v>
          </cell>
          <cell r="Q46">
            <v>42768</v>
          </cell>
          <cell r="AH46">
            <v>42768</v>
          </cell>
          <cell r="AJ46">
            <v>0</v>
          </cell>
          <cell r="AK46">
            <v>45065</v>
          </cell>
        </row>
        <row r="47">
          <cell r="A47">
            <v>34315</v>
          </cell>
          <cell r="B47">
            <v>34315</v>
          </cell>
          <cell r="C47" t="str">
            <v>город Иркутск</v>
          </cell>
          <cell r="E47" t="str">
            <v>г. Иркутск, Волжская ул., д. 49</v>
          </cell>
          <cell r="G47">
            <v>2024</v>
          </cell>
          <cell r="N47">
            <v>1315485.108</v>
          </cell>
          <cell r="Q47">
            <v>49644</v>
          </cell>
          <cell r="AH47">
            <v>49644</v>
          </cell>
          <cell r="AJ47">
            <v>0</v>
          </cell>
          <cell r="AK47">
            <v>45065</v>
          </cell>
        </row>
        <row r="48">
          <cell r="A48">
            <v>34319</v>
          </cell>
          <cell r="B48">
            <v>34319</v>
          </cell>
          <cell r="C48" t="str">
            <v>город Иркутск</v>
          </cell>
          <cell r="E48" t="str">
            <v>г. Иркутск, Волжская ул., д. 53</v>
          </cell>
          <cell r="G48">
            <v>2024</v>
          </cell>
          <cell r="N48">
            <v>1050122.568</v>
          </cell>
          <cell r="Q48">
            <v>48420</v>
          </cell>
          <cell r="AH48">
            <v>48420</v>
          </cell>
          <cell r="AJ48">
            <v>0</v>
          </cell>
          <cell r="AK48">
            <v>45065</v>
          </cell>
        </row>
        <row r="49">
          <cell r="A49">
            <v>34574</v>
          </cell>
          <cell r="B49">
            <v>34574</v>
          </cell>
          <cell r="C49" t="str">
            <v>город Иркутск</v>
          </cell>
          <cell r="E49" t="str">
            <v>г. Иркутск, Депутатская ул., д. 45/1</v>
          </cell>
          <cell r="G49">
            <v>2024</v>
          </cell>
          <cell r="N49">
            <v>2373640.92</v>
          </cell>
          <cell r="Q49">
            <v>107340</v>
          </cell>
          <cell r="AH49">
            <v>107340</v>
          </cell>
          <cell r="AJ49">
            <v>0</v>
          </cell>
          <cell r="AK49">
            <v>45065</v>
          </cell>
        </row>
        <row r="50">
          <cell r="A50">
            <v>34577</v>
          </cell>
          <cell r="B50">
            <v>34577</v>
          </cell>
          <cell r="C50" t="str">
            <v>город Иркутск</v>
          </cell>
          <cell r="E50" t="str">
            <v>г. Иркутск, Депутатская ул., д. 48</v>
          </cell>
          <cell r="G50">
            <v>2024</v>
          </cell>
          <cell r="N50">
            <v>7847746.6639999999</v>
          </cell>
          <cell r="Q50">
            <v>233352</v>
          </cell>
          <cell r="AH50">
            <v>233352</v>
          </cell>
          <cell r="AJ50">
            <v>0</v>
          </cell>
          <cell r="AK50">
            <v>45065</v>
          </cell>
        </row>
        <row r="51">
          <cell r="A51">
            <v>34598</v>
          </cell>
          <cell r="B51">
            <v>34598</v>
          </cell>
          <cell r="C51" t="str">
            <v>город Иркутск</v>
          </cell>
          <cell r="E51" t="str">
            <v>г. Иркутск, Депутатская ул., д. 64</v>
          </cell>
          <cell r="G51">
            <v>2024</v>
          </cell>
          <cell r="N51">
            <v>1657111.932</v>
          </cell>
          <cell r="Q51">
            <v>64332</v>
          </cell>
          <cell r="AH51">
            <v>64332</v>
          </cell>
          <cell r="AJ51">
            <v>0</v>
          </cell>
          <cell r="AK51">
            <v>45065</v>
          </cell>
        </row>
        <row r="52">
          <cell r="A52">
            <v>34724</v>
          </cell>
          <cell r="B52">
            <v>34724</v>
          </cell>
          <cell r="C52" t="str">
            <v>город Иркутск</v>
          </cell>
          <cell r="E52" t="str">
            <v>г. Иркутск, Достоевского ул., д. 12</v>
          </cell>
          <cell r="G52">
            <v>2024</v>
          </cell>
          <cell r="N52">
            <v>9084129.5</v>
          </cell>
          <cell r="Q52">
            <v>2236666.4642000003</v>
          </cell>
          <cell r="S52">
            <v>1667430.07</v>
          </cell>
          <cell r="AB52">
            <v>536182.21</v>
          </cell>
          <cell r="AJ52">
            <v>33054.184200000003</v>
          </cell>
          <cell r="AK52">
            <v>45065</v>
          </cell>
        </row>
        <row r="53">
          <cell r="A53">
            <v>35647</v>
          </cell>
          <cell r="B53">
            <v>35647</v>
          </cell>
          <cell r="C53" t="str">
            <v>город Иркутск</v>
          </cell>
          <cell r="E53" t="str">
            <v>г. Иркутск, Маяковского ул., д. 57</v>
          </cell>
          <cell r="G53">
            <v>2024</v>
          </cell>
          <cell r="N53">
            <v>2045496.29</v>
          </cell>
          <cell r="Q53">
            <v>1754024.27095</v>
          </cell>
          <cell r="S53">
            <v>425093.53</v>
          </cell>
          <cell r="AA53">
            <v>1303009.2</v>
          </cell>
          <cell r="AJ53">
            <v>25921.540949999999</v>
          </cell>
          <cell r="AK53">
            <v>45065</v>
          </cell>
        </row>
        <row r="54">
          <cell r="A54">
            <v>35631</v>
          </cell>
          <cell r="B54">
            <v>35631</v>
          </cell>
          <cell r="C54" t="str">
            <v>город Иркутск</v>
          </cell>
          <cell r="E54" t="str">
            <v>г. Иркутск, Маяковского ул., д. 5а</v>
          </cell>
          <cell r="G54">
            <v>2024</v>
          </cell>
          <cell r="N54">
            <v>6677343.1679999996</v>
          </cell>
          <cell r="Q54">
            <v>128164.8</v>
          </cell>
          <cell r="AG54">
            <v>128164.8</v>
          </cell>
          <cell r="AJ54">
            <v>0</v>
          </cell>
          <cell r="AK54">
            <v>45065</v>
          </cell>
        </row>
        <row r="55">
          <cell r="A55">
            <v>35800</v>
          </cell>
          <cell r="B55">
            <v>35800</v>
          </cell>
          <cell r="C55" t="str">
            <v>город Иркутск</v>
          </cell>
          <cell r="E55" t="str">
            <v>г. Иркутск, Напольная ул., д. 105</v>
          </cell>
          <cell r="G55">
            <v>2024</v>
          </cell>
          <cell r="N55">
            <v>1225800.1440000001</v>
          </cell>
          <cell r="Q55">
            <v>206768.75589999999</v>
          </cell>
          <cell r="S55">
            <v>203713.06</v>
          </cell>
          <cell r="AJ55">
            <v>3055.6958999999997</v>
          </cell>
          <cell r="AK55">
            <v>45065</v>
          </cell>
        </row>
        <row r="56">
          <cell r="A56">
            <v>35801</v>
          </cell>
          <cell r="B56">
            <v>35801</v>
          </cell>
          <cell r="C56" t="str">
            <v>город Иркутск</v>
          </cell>
          <cell r="E56" t="str">
            <v>г. Иркутск, Напольная ул., д. 107</v>
          </cell>
          <cell r="G56">
            <v>2024</v>
          </cell>
          <cell r="N56">
            <v>1332598.1399999999</v>
          </cell>
          <cell r="Q56">
            <v>757086.2771500001</v>
          </cell>
          <cell r="AA56">
            <v>745897.81</v>
          </cell>
          <cell r="AJ56">
            <v>11188.46715</v>
          </cell>
          <cell r="AK56">
            <v>45065</v>
          </cell>
        </row>
        <row r="57">
          <cell r="A57">
            <v>35807</v>
          </cell>
          <cell r="B57">
            <v>35807</v>
          </cell>
          <cell r="C57" t="str">
            <v>город Иркутск</v>
          </cell>
          <cell r="E57" t="str">
            <v>г. Иркутск, Напольная ул., д. 117Б</v>
          </cell>
          <cell r="G57">
            <v>2024</v>
          </cell>
          <cell r="N57">
            <v>1606406.652</v>
          </cell>
          <cell r="Q57">
            <v>392874.72035000002</v>
          </cell>
          <cell r="T57">
            <v>387068.69</v>
          </cell>
          <cell r="AJ57">
            <v>5806.03035</v>
          </cell>
          <cell r="AK57">
            <v>45065</v>
          </cell>
        </row>
        <row r="58">
          <cell r="A58">
            <v>35766</v>
          </cell>
          <cell r="B58">
            <v>35766</v>
          </cell>
          <cell r="C58" t="str">
            <v>город Иркутск</v>
          </cell>
          <cell r="E58" t="str">
            <v>г. Иркутск, Напольная ул., д. 70/12</v>
          </cell>
          <cell r="G58">
            <v>2024</v>
          </cell>
          <cell r="N58">
            <v>1723662.612</v>
          </cell>
          <cell r="Q58">
            <v>1103199.4806000001</v>
          </cell>
          <cell r="S58">
            <v>605580.16</v>
          </cell>
          <cell r="T58">
            <v>481315.88</v>
          </cell>
          <cell r="AJ58">
            <v>16303.4406</v>
          </cell>
          <cell r="AK58">
            <v>45065</v>
          </cell>
        </row>
        <row r="59">
          <cell r="A59">
            <v>35769</v>
          </cell>
          <cell r="B59">
            <v>35769</v>
          </cell>
          <cell r="C59" t="str">
            <v>город Иркутск</v>
          </cell>
          <cell r="E59" t="str">
            <v>г. Иркутск, Напольная ул., д. 70/15</v>
          </cell>
          <cell r="G59">
            <v>2024</v>
          </cell>
          <cell r="N59">
            <v>1695140.892</v>
          </cell>
          <cell r="Q59">
            <v>1121899.2214500001</v>
          </cell>
          <cell r="S59">
            <v>624003.55000000005</v>
          </cell>
          <cell r="T59">
            <v>481315.88</v>
          </cell>
          <cell r="AJ59">
            <v>16579.791450000001</v>
          </cell>
          <cell r="AK59">
            <v>45065</v>
          </cell>
        </row>
        <row r="60">
          <cell r="A60">
            <v>35788</v>
          </cell>
          <cell r="B60">
            <v>35788</v>
          </cell>
          <cell r="C60" t="str">
            <v>город Иркутск</v>
          </cell>
          <cell r="E60" t="str">
            <v>г. Иркутск, Напольная ул., д. 88</v>
          </cell>
          <cell r="G60">
            <v>2024</v>
          </cell>
          <cell r="N60">
            <v>1316752.74</v>
          </cell>
          <cell r="Q60">
            <v>891573.03620000009</v>
          </cell>
          <cell r="S60">
            <v>346110.59</v>
          </cell>
          <cell r="T60">
            <v>347375.51</v>
          </cell>
          <cell r="AB60">
            <v>184910.98</v>
          </cell>
          <cell r="AJ60">
            <v>13175.956200000001</v>
          </cell>
          <cell r="AK60">
            <v>45065</v>
          </cell>
        </row>
        <row r="61">
          <cell r="A61">
            <v>35789</v>
          </cell>
          <cell r="B61">
            <v>35789</v>
          </cell>
          <cell r="C61" t="str">
            <v>город Иркутск</v>
          </cell>
          <cell r="E61" t="str">
            <v>г. Иркутск, Напольная ул., д. 90</v>
          </cell>
          <cell r="G61">
            <v>2024</v>
          </cell>
          <cell r="N61">
            <v>1286329.5719999999</v>
          </cell>
          <cell r="Q61">
            <v>891574.0512000001</v>
          </cell>
          <cell r="S61">
            <v>346110.59</v>
          </cell>
          <cell r="T61">
            <v>347376.51</v>
          </cell>
          <cell r="AB61">
            <v>184910.98</v>
          </cell>
          <cell r="AJ61">
            <v>13175.9712</v>
          </cell>
          <cell r="AK61">
            <v>45065</v>
          </cell>
        </row>
        <row r="62">
          <cell r="A62">
            <v>35790</v>
          </cell>
          <cell r="B62">
            <v>35790</v>
          </cell>
          <cell r="C62" t="str">
            <v>город Иркутск</v>
          </cell>
          <cell r="E62" t="str">
            <v>г. Иркутск, Напольная ул., д. 92</v>
          </cell>
          <cell r="G62">
            <v>2024</v>
          </cell>
          <cell r="N62">
            <v>1299322.7999999998</v>
          </cell>
          <cell r="Q62">
            <v>891575.06620000012</v>
          </cell>
          <cell r="S62">
            <v>346110.59</v>
          </cell>
          <cell r="T62">
            <v>347377.51</v>
          </cell>
          <cell r="AB62">
            <v>184910.98</v>
          </cell>
          <cell r="AJ62">
            <v>13175.986200000001</v>
          </cell>
          <cell r="AK62">
            <v>45065</v>
          </cell>
        </row>
        <row r="63">
          <cell r="A63">
            <v>36177</v>
          </cell>
          <cell r="B63">
            <v>36177</v>
          </cell>
          <cell r="C63" t="str">
            <v>город Иркутск</v>
          </cell>
          <cell r="E63" t="str">
            <v>г. Иркутск, Профсоюзная ул., д. 15</v>
          </cell>
          <cell r="G63">
            <v>2024</v>
          </cell>
          <cell r="N63">
            <v>2177474.8679999998</v>
          </cell>
          <cell r="Q63">
            <v>1371016.9238500001</v>
          </cell>
          <cell r="AA63">
            <v>1350755.59</v>
          </cell>
          <cell r="AJ63">
            <v>20261.333849999999</v>
          </cell>
          <cell r="AK63">
            <v>45065</v>
          </cell>
        </row>
        <row r="64">
          <cell r="A64">
            <v>36450</v>
          </cell>
          <cell r="B64">
            <v>36450</v>
          </cell>
          <cell r="C64" t="str">
            <v>город Иркутск</v>
          </cell>
          <cell r="E64" t="str">
            <v>г. Иркутск, Румянцева ул., д. 39</v>
          </cell>
          <cell r="G64">
            <v>2024</v>
          </cell>
          <cell r="N64">
            <v>1487566.1519999998</v>
          </cell>
          <cell r="Q64">
            <v>966353.36420000007</v>
          </cell>
          <cell r="AA64">
            <v>952072.28</v>
          </cell>
          <cell r="AJ64">
            <v>14281.084199999999</v>
          </cell>
          <cell r="AK64">
            <v>45065</v>
          </cell>
        </row>
        <row r="65">
          <cell r="A65">
            <v>36591</v>
          </cell>
          <cell r="B65">
            <v>36591</v>
          </cell>
          <cell r="C65" t="str">
            <v>город Иркутск</v>
          </cell>
          <cell r="E65" t="str">
            <v>г. Иркутск, Слюдянская ул., д. 8</v>
          </cell>
          <cell r="G65">
            <v>2024</v>
          </cell>
          <cell r="N65">
            <v>1315802.0159999998</v>
          </cell>
          <cell r="Q65">
            <v>548039.38419999997</v>
          </cell>
          <cell r="T65">
            <v>328641.88</v>
          </cell>
          <cell r="AB65">
            <v>211298.4</v>
          </cell>
          <cell r="AJ65">
            <v>8099.1041999999998</v>
          </cell>
          <cell r="AK65">
            <v>45065</v>
          </cell>
        </row>
        <row r="66">
          <cell r="A66">
            <v>36592</v>
          </cell>
          <cell r="B66">
            <v>36592</v>
          </cell>
          <cell r="C66" t="str">
            <v>город Иркутск</v>
          </cell>
          <cell r="E66" t="str">
            <v>г. Иркутск, Слюдянская ул., д. 9</v>
          </cell>
          <cell r="G66">
            <v>2024</v>
          </cell>
          <cell r="N66">
            <v>1263829.1040000001</v>
          </cell>
          <cell r="Q66">
            <v>421236.63189999998</v>
          </cell>
          <cell r="S66">
            <v>203713.06</v>
          </cell>
          <cell r="AB66">
            <v>211298.4</v>
          </cell>
          <cell r="AJ66">
            <v>6225.1718999999994</v>
          </cell>
          <cell r="AK66">
            <v>45065</v>
          </cell>
        </row>
        <row r="67">
          <cell r="A67">
            <v>36789</v>
          </cell>
          <cell r="B67">
            <v>36789</v>
          </cell>
          <cell r="C67" t="str">
            <v>город Иркутск</v>
          </cell>
          <cell r="E67" t="str">
            <v>г. Иркутск, Терешковой ул., д. 25</v>
          </cell>
          <cell r="G67">
            <v>2024</v>
          </cell>
          <cell r="N67">
            <v>16712854.32</v>
          </cell>
          <cell r="O67">
            <v>2351543.58</v>
          </cell>
          <cell r="Q67">
            <v>8914485.3731500003</v>
          </cell>
          <cell r="AA67">
            <v>4419219.91</v>
          </cell>
          <cell r="AC67">
            <v>4363524.3</v>
          </cell>
          <cell r="AJ67">
            <v>131741.16315000001</v>
          </cell>
          <cell r="AK67">
            <v>45065</v>
          </cell>
        </row>
        <row r="68">
          <cell r="A68">
            <v>36920</v>
          </cell>
          <cell r="B68">
            <v>36920</v>
          </cell>
          <cell r="C68" t="str">
            <v>город Иркутск</v>
          </cell>
          <cell r="E68" t="str">
            <v>г. Иркутск, Украинская ул., д. 9</v>
          </cell>
          <cell r="G68">
            <v>2024</v>
          </cell>
          <cell r="N68">
            <v>1491541.8960000002</v>
          </cell>
          <cell r="Q68">
            <v>1422754.7117000001</v>
          </cell>
          <cell r="AA68">
            <v>1401728.78</v>
          </cell>
          <cell r="AJ68">
            <v>21025.931700000001</v>
          </cell>
          <cell r="AK68">
            <v>45065</v>
          </cell>
        </row>
        <row r="69">
          <cell r="A69">
            <v>54837</v>
          </cell>
          <cell r="B69">
            <v>54837</v>
          </cell>
          <cell r="C69" t="str">
            <v>город Иркутск</v>
          </cell>
          <cell r="E69" t="str">
            <v>г. Иркутск, ул. Бочкина, д. 2</v>
          </cell>
          <cell r="G69">
            <v>2024</v>
          </cell>
          <cell r="N69">
            <v>1163693.22</v>
          </cell>
          <cell r="Q69">
            <v>1023616.8425</v>
          </cell>
          <cell r="AA69">
            <v>1008489.5</v>
          </cell>
          <cell r="AJ69">
            <v>15127.342499999999</v>
          </cell>
          <cell r="AK69">
            <v>45065</v>
          </cell>
        </row>
        <row r="70">
          <cell r="A70">
            <v>54944</v>
          </cell>
          <cell r="B70">
            <v>54944</v>
          </cell>
          <cell r="C70" t="str">
            <v>город Иркутск</v>
          </cell>
          <cell r="E70" t="str">
            <v>г. Иркутск, ул. Румянцева, д. 55</v>
          </cell>
          <cell r="G70">
            <v>2024</v>
          </cell>
          <cell r="N70">
            <v>1161165.8899999999</v>
          </cell>
          <cell r="Q70">
            <v>1138620.4431</v>
          </cell>
          <cell r="AA70">
            <v>1121793.54</v>
          </cell>
          <cell r="AJ70">
            <v>16826.9031</v>
          </cell>
          <cell r="AK70">
            <v>45065</v>
          </cell>
        </row>
        <row r="71">
          <cell r="A71">
            <v>46621</v>
          </cell>
          <cell r="B71">
            <v>46621</v>
          </cell>
          <cell r="C71" t="str">
            <v>город Иркутск</v>
          </cell>
          <cell r="E71" t="str">
            <v>г. Иркутск, ул. Чайковского, д. 23</v>
          </cell>
          <cell r="G71">
            <v>2024</v>
          </cell>
          <cell r="N71">
            <v>1159474.98</v>
          </cell>
          <cell r="Q71">
            <v>1185569.5523000001</v>
          </cell>
          <cell r="AA71">
            <v>1168048.82</v>
          </cell>
          <cell r="AJ71">
            <v>17520.7323</v>
          </cell>
          <cell r="AK71">
            <v>45065</v>
          </cell>
        </row>
        <row r="72">
          <cell r="A72">
            <v>46622</v>
          </cell>
          <cell r="B72">
            <v>46622</v>
          </cell>
          <cell r="C72" t="str">
            <v>город Иркутск</v>
          </cell>
          <cell r="E72" t="str">
            <v>г. Иркутск, ул. Чайковского, д. 25</v>
          </cell>
          <cell r="G72">
            <v>2024</v>
          </cell>
          <cell r="N72">
            <v>1191292.4640000002</v>
          </cell>
          <cell r="Q72">
            <v>770988.55960000004</v>
          </cell>
          <cell r="AA72">
            <v>759594.64</v>
          </cell>
          <cell r="AJ72">
            <v>11393.919599999999</v>
          </cell>
          <cell r="AK72">
            <v>45065</v>
          </cell>
        </row>
        <row r="73">
          <cell r="A73">
            <v>37105</v>
          </cell>
          <cell r="B73">
            <v>37105</v>
          </cell>
          <cell r="C73" t="str">
            <v>город Иркутск</v>
          </cell>
          <cell r="E73" t="str">
            <v>г. Иркутск, Шмидта ул., д. 36</v>
          </cell>
          <cell r="G73">
            <v>2024</v>
          </cell>
          <cell r="N73">
            <v>1421966.196</v>
          </cell>
          <cell r="Q73">
            <v>67284</v>
          </cell>
          <cell r="AH73">
            <v>67284</v>
          </cell>
          <cell r="AJ73">
            <v>0</v>
          </cell>
          <cell r="AK73">
            <v>45065</v>
          </cell>
        </row>
        <row r="74">
          <cell r="A74">
            <v>33089</v>
          </cell>
          <cell r="B74">
            <v>33089</v>
          </cell>
          <cell r="C74" t="str">
            <v>город Иркутск</v>
          </cell>
          <cell r="E74" t="str">
            <v>г. Иркутск, Юбилейный мкр., д. 104</v>
          </cell>
          <cell r="G74">
            <v>2024</v>
          </cell>
          <cell r="N74">
            <v>9729325.743999999</v>
          </cell>
          <cell r="Q74">
            <v>202092</v>
          </cell>
          <cell r="AH74">
            <v>202092</v>
          </cell>
          <cell r="AJ74">
            <v>0</v>
          </cell>
          <cell r="AK74">
            <v>45065</v>
          </cell>
        </row>
        <row r="75">
          <cell r="A75">
            <v>33018</v>
          </cell>
          <cell r="B75">
            <v>33018</v>
          </cell>
          <cell r="C75" t="str">
            <v>город Иркутск</v>
          </cell>
          <cell r="E75" t="str">
            <v>г. Иркутск, Юбилейный мкр., д. 29</v>
          </cell>
          <cell r="G75">
            <v>2024</v>
          </cell>
          <cell r="N75">
            <v>8716280.0640000012</v>
          </cell>
          <cell r="Q75">
            <v>157332</v>
          </cell>
          <cell r="AH75">
            <v>157332</v>
          </cell>
          <cell r="AJ75">
            <v>0</v>
          </cell>
          <cell r="AK75">
            <v>45065</v>
          </cell>
        </row>
        <row r="76">
          <cell r="A76">
            <v>32979</v>
          </cell>
          <cell r="B76">
            <v>32979</v>
          </cell>
          <cell r="C76" t="str">
            <v>город Иркутск</v>
          </cell>
          <cell r="E76" t="str">
            <v>г. Иркутск, Юбилейный мкр., д. 3</v>
          </cell>
          <cell r="G76">
            <v>2024</v>
          </cell>
          <cell r="N76">
            <v>16132241.552000001</v>
          </cell>
          <cell r="Q76">
            <v>308352</v>
          </cell>
          <cell r="AH76">
            <v>308352</v>
          </cell>
          <cell r="AJ76">
            <v>0</v>
          </cell>
          <cell r="AK76">
            <v>45065</v>
          </cell>
        </row>
        <row r="77">
          <cell r="A77">
            <v>32982</v>
          </cell>
          <cell r="B77">
            <v>32982</v>
          </cell>
          <cell r="C77" t="str">
            <v>город Иркутск</v>
          </cell>
          <cell r="E77" t="str">
            <v>г. Иркутск, Юбилейный мкр., д. 6</v>
          </cell>
          <cell r="G77">
            <v>2024</v>
          </cell>
          <cell r="N77">
            <v>10457726.024</v>
          </cell>
          <cell r="Q77">
            <v>223644</v>
          </cell>
          <cell r="AH77">
            <v>223644</v>
          </cell>
          <cell r="AJ77">
            <v>0</v>
          </cell>
          <cell r="AK77">
            <v>45065</v>
          </cell>
        </row>
        <row r="78">
          <cell r="A78">
            <v>33052</v>
          </cell>
          <cell r="B78">
            <v>33052</v>
          </cell>
          <cell r="C78" t="str">
            <v>город Иркутск</v>
          </cell>
          <cell r="E78" t="str">
            <v>г. Иркутск, Юбилейный мкр., д. 62</v>
          </cell>
          <cell r="G78">
            <v>2024</v>
          </cell>
          <cell r="N78">
            <v>12233037.488</v>
          </cell>
          <cell r="Q78">
            <v>4970196.3171000006</v>
          </cell>
          <cell r="AA78">
            <v>3945235.97</v>
          </cell>
          <cell r="AB78">
            <v>951509.17</v>
          </cell>
          <cell r="AJ78">
            <v>73451.177100000001</v>
          </cell>
          <cell r="AK78">
            <v>45065</v>
          </cell>
        </row>
        <row r="79">
          <cell r="A79">
            <v>33060</v>
          </cell>
          <cell r="B79">
            <v>33060</v>
          </cell>
          <cell r="C79" t="str">
            <v>город Иркутск</v>
          </cell>
          <cell r="E79" t="str">
            <v>г. Иркутск, Юбилейный мкр., д. 71</v>
          </cell>
          <cell r="G79">
            <v>2024</v>
          </cell>
          <cell r="N79">
            <v>9714728.5439999998</v>
          </cell>
          <cell r="Q79">
            <v>197652</v>
          </cell>
          <cell r="AH79">
            <v>197652</v>
          </cell>
          <cell r="AJ79">
            <v>0</v>
          </cell>
          <cell r="AK79">
            <v>45065</v>
          </cell>
        </row>
        <row r="80">
          <cell r="A80">
            <v>39031</v>
          </cell>
          <cell r="B80">
            <v>39031</v>
          </cell>
          <cell r="C80" t="str">
            <v>Муниципальное образование "город Черемхово"</v>
          </cell>
          <cell r="E80" t="str">
            <v>г. Черемхово, Гейштова ул., д. 16</v>
          </cell>
          <cell r="G80">
            <v>2024</v>
          </cell>
          <cell r="N80">
            <v>1790784.496</v>
          </cell>
          <cell r="Q80">
            <v>92340</v>
          </cell>
          <cell r="AH80">
            <v>92340</v>
          </cell>
          <cell r="AJ80">
            <v>0</v>
          </cell>
          <cell r="AK80">
            <v>45065</v>
          </cell>
        </row>
        <row r="81">
          <cell r="A81">
            <v>39027</v>
          </cell>
          <cell r="B81">
            <v>39027</v>
          </cell>
          <cell r="C81" t="str">
            <v>Муниципальное образование "город Черемхово"</v>
          </cell>
          <cell r="E81" t="str">
            <v>г. Черемхово, Гейштова ул., д. 5</v>
          </cell>
          <cell r="G81">
            <v>2024</v>
          </cell>
          <cell r="N81">
            <v>5934929.5760000004</v>
          </cell>
          <cell r="Q81">
            <v>1319935.8122</v>
          </cell>
          <cell r="X81">
            <v>1149035.48</v>
          </cell>
          <cell r="AG81">
            <v>153664.79999999999</v>
          </cell>
          <cell r="AJ81">
            <v>17235.532199999998</v>
          </cell>
          <cell r="AK81">
            <v>45065</v>
          </cell>
        </row>
        <row r="82">
          <cell r="A82">
            <v>39028</v>
          </cell>
          <cell r="B82">
            <v>39028</v>
          </cell>
          <cell r="C82" t="str">
            <v>Муниципальное образование "город Черемхово"</v>
          </cell>
          <cell r="E82" t="str">
            <v>г. Черемхово, Гейштова ул., д. 6</v>
          </cell>
          <cell r="G82">
            <v>2024</v>
          </cell>
          <cell r="N82">
            <v>3726373.2160000005</v>
          </cell>
          <cell r="Q82">
            <v>926580.44460000005</v>
          </cell>
          <cell r="X82">
            <v>840293.64</v>
          </cell>
          <cell r="AG82">
            <v>73682.399999999994</v>
          </cell>
          <cell r="AJ82">
            <v>12604.4046</v>
          </cell>
          <cell r="AK82">
            <v>45065</v>
          </cell>
        </row>
        <row r="83">
          <cell r="A83">
            <v>43742</v>
          </cell>
          <cell r="B83">
            <v>43742</v>
          </cell>
          <cell r="C83" t="str">
            <v>Тайшетский муниципальный район</v>
          </cell>
          <cell r="E83" t="str">
            <v>г. Тайшет, Ленина ул., д. 258</v>
          </cell>
          <cell r="G83">
            <v>2024</v>
          </cell>
          <cell r="N83">
            <v>13645754.504000001</v>
          </cell>
          <cell r="Q83">
            <v>323364</v>
          </cell>
          <cell r="AH83">
            <v>323364</v>
          </cell>
          <cell r="AJ83">
            <v>0</v>
          </cell>
          <cell r="AK83">
            <v>45065</v>
          </cell>
        </row>
        <row r="84">
          <cell r="A84">
            <v>41054</v>
          </cell>
          <cell r="B84">
            <v>41054</v>
          </cell>
          <cell r="C84" t="str">
            <v>МО города Бодайбо и района</v>
          </cell>
          <cell r="E84" t="str">
            <v>г. Бодайбо, Карла Либкнехта ул., д. 58</v>
          </cell>
          <cell r="G84">
            <v>2024</v>
          </cell>
          <cell r="N84">
            <v>12625589.784</v>
          </cell>
          <cell r="Q84">
            <v>230196</v>
          </cell>
          <cell r="AH84">
            <v>230196</v>
          </cell>
          <cell r="AJ84">
            <v>0</v>
          </cell>
          <cell r="AK84">
            <v>45065</v>
          </cell>
        </row>
        <row r="85">
          <cell r="A85">
            <v>41056</v>
          </cell>
          <cell r="B85">
            <v>41056</v>
          </cell>
          <cell r="C85" t="str">
            <v>МО города Бодайбо и района</v>
          </cell>
          <cell r="E85" t="str">
            <v>г. Бодайбо, Карла Либкнехта ул., д. 60</v>
          </cell>
          <cell r="G85">
            <v>2024</v>
          </cell>
          <cell r="N85">
            <v>12124734.923999999</v>
          </cell>
          <cell r="Q85">
            <v>230196</v>
          </cell>
          <cell r="AH85">
            <v>230196</v>
          </cell>
          <cell r="AJ85">
            <v>0</v>
          </cell>
          <cell r="AK85">
            <v>45065</v>
          </cell>
        </row>
        <row r="86">
          <cell r="A86">
            <v>41057</v>
          </cell>
          <cell r="B86">
            <v>41057</v>
          </cell>
          <cell r="C86" t="str">
            <v>МО города Бодайбо и района</v>
          </cell>
          <cell r="E86" t="str">
            <v>г. Бодайбо, Карла Либкнехта ул., д. 61</v>
          </cell>
          <cell r="G86">
            <v>2024</v>
          </cell>
          <cell r="N86">
            <v>14061205.078000002</v>
          </cell>
          <cell r="Q86">
            <v>200940</v>
          </cell>
          <cell r="AH86">
            <v>200940</v>
          </cell>
          <cell r="AJ86">
            <v>0</v>
          </cell>
          <cell r="AK86">
            <v>45065</v>
          </cell>
        </row>
        <row r="87">
          <cell r="A87">
            <v>41059</v>
          </cell>
          <cell r="B87">
            <v>41059</v>
          </cell>
          <cell r="C87" t="str">
            <v>МО города Бодайбо и района</v>
          </cell>
          <cell r="E87" t="str">
            <v>г. Бодайбо, Карла Либкнехта ул., д. 65</v>
          </cell>
          <cell r="G87">
            <v>2024</v>
          </cell>
          <cell r="N87">
            <v>11059954.591999998</v>
          </cell>
          <cell r="Q87">
            <v>244416</v>
          </cell>
          <cell r="AH87">
            <v>244416</v>
          </cell>
          <cell r="AJ87">
            <v>0</v>
          </cell>
          <cell r="AK87">
            <v>45065</v>
          </cell>
        </row>
        <row r="88">
          <cell r="A88">
            <v>41103</v>
          </cell>
          <cell r="B88">
            <v>41103</v>
          </cell>
          <cell r="C88" t="str">
            <v>МО города Бодайбо и района</v>
          </cell>
          <cell r="E88" t="str">
            <v>г. Бодайбо, Урицкого ул., д. 22</v>
          </cell>
          <cell r="G88">
            <v>2024</v>
          </cell>
          <cell r="N88">
            <v>12474658.774</v>
          </cell>
          <cell r="Q88">
            <v>183504</v>
          </cell>
          <cell r="AH88">
            <v>183504</v>
          </cell>
          <cell r="AJ88">
            <v>0</v>
          </cell>
          <cell r="AK88">
            <v>45065</v>
          </cell>
        </row>
        <row r="89">
          <cell r="A89">
            <v>41110</v>
          </cell>
          <cell r="B89">
            <v>41110</v>
          </cell>
          <cell r="C89" t="str">
            <v>МО города Бодайбо и района</v>
          </cell>
          <cell r="E89" t="str">
            <v>г. Бодайбо, Урицкого ул., д. 42</v>
          </cell>
          <cell r="G89">
            <v>2024</v>
          </cell>
          <cell r="N89">
            <v>11816127.384</v>
          </cell>
          <cell r="Q89">
            <v>228660</v>
          </cell>
          <cell r="AH89">
            <v>228660</v>
          </cell>
          <cell r="AJ89">
            <v>0</v>
          </cell>
          <cell r="AK89">
            <v>45065</v>
          </cell>
        </row>
        <row r="90">
          <cell r="A90">
            <v>41102</v>
          </cell>
          <cell r="B90">
            <v>41102</v>
          </cell>
          <cell r="C90" t="str">
            <v>МО города Бодайбо и района</v>
          </cell>
          <cell r="E90" t="str">
            <v>г. Бодайбо, Урицкого ул., д. 6</v>
          </cell>
          <cell r="G90">
            <v>2024</v>
          </cell>
          <cell r="N90">
            <v>11812754.624000002</v>
          </cell>
          <cell r="Q90">
            <v>228660</v>
          </cell>
          <cell r="AH90">
            <v>228660</v>
          </cell>
          <cell r="AJ90">
            <v>0</v>
          </cell>
          <cell r="AK90">
            <v>45065</v>
          </cell>
        </row>
        <row r="91">
          <cell r="A91">
            <v>36487</v>
          </cell>
          <cell r="B91">
            <v>36487</v>
          </cell>
          <cell r="C91" t="str">
            <v>город Иркутск</v>
          </cell>
          <cell r="E91" t="str">
            <v>г. Иркутск, Свердлова ул., д. 40</v>
          </cell>
          <cell r="G91">
            <v>2024</v>
          </cell>
          <cell r="N91">
            <v>799875.7919999999</v>
          </cell>
          <cell r="Q91">
            <v>188772</v>
          </cell>
          <cell r="AH91">
            <v>188772</v>
          </cell>
          <cell r="AJ91">
            <v>0</v>
          </cell>
          <cell r="AK91">
            <v>45065</v>
          </cell>
        </row>
        <row r="92">
          <cell r="A92">
            <v>33273</v>
          </cell>
          <cell r="B92">
            <v>33273</v>
          </cell>
          <cell r="C92" t="str">
            <v>город Иркутск</v>
          </cell>
          <cell r="E92" t="str">
            <v>г. Иркутск, Маршала Жукова пр-кт., д. 62</v>
          </cell>
          <cell r="G92">
            <v>2024</v>
          </cell>
          <cell r="N92">
            <v>16591177.52</v>
          </cell>
          <cell r="Q92">
            <v>10625652.51275</v>
          </cell>
          <cell r="AA92">
            <v>10311070.85</v>
          </cell>
          <cell r="AG92">
            <v>159915.6</v>
          </cell>
          <cell r="AJ92">
            <v>154666.06274999998</v>
          </cell>
          <cell r="AK92">
            <v>45065</v>
          </cell>
        </row>
        <row r="93">
          <cell r="A93">
            <v>36848</v>
          </cell>
          <cell r="B93">
            <v>36848</v>
          </cell>
          <cell r="C93" t="str">
            <v>город Иркутск</v>
          </cell>
          <cell r="E93" t="str">
            <v>г. Иркутск, ул. Трилиссера, д. 114</v>
          </cell>
          <cell r="G93">
            <v>2024</v>
          </cell>
          <cell r="N93">
            <v>15376724.075999998</v>
          </cell>
          <cell r="O93">
            <v>5027095.38</v>
          </cell>
          <cell r="Q93">
            <v>415419.6</v>
          </cell>
          <cell r="AG93">
            <v>415419.6</v>
          </cell>
          <cell r="AJ93">
            <v>0</v>
          </cell>
          <cell r="AK93">
            <v>45065</v>
          </cell>
        </row>
        <row r="94">
          <cell r="A94">
            <v>44924</v>
          </cell>
          <cell r="B94" t="e">
            <v>#N/A</v>
          </cell>
          <cell r="C94" t="str">
            <v>Шелеховский муниципальный район</v>
          </cell>
          <cell r="E94" t="str">
            <v>г. Шелехов, кв-л 20, д. 4</v>
          </cell>
          <cell r="G94">
            <v>2024</v>
          </cell>
          <cell r="N94">
            <v>1192591.24</v>
          </cell>
          <cell r="O94">
            <v>184629.68000000002</v>
          </cell>
          <cell r="Q94">
            <v>0</v>
          </cell>
          <cell r="AJ94">
            <v>0</v>
          </cell>
          <cell r="AK94">
            <v>45065</v>
          </cell>
        </row>
        <row r="95">
          <cell r="A95">
            <v>31237</v>
          </cell>
          <cell r="B95">
            <v>31237</v>
          </cell>
          <cell r="C95" t="str">
            <v>Муниципальное образование города Братска</v>
          </cell>
          <cell r="E95" t="str">
            <v xml:space="preserve">г. Братск, ул. Комсомольская, д. 40 </v>
          </cell>
          <cell r="G95">
            <v>2024</v>
          </cell>
          <cell r="N95">
            <v>12200284.75</v>
          </cell>
          <cell r="O95">
            <v>7861521.8899999997</v>
          </cell>
          <cell r="Q95">
            <v>2725946.23</v>
          </cell>
          <cell r="T95">
            <v>2668833.2000000002</v>
          </cell>
          <cell r="AJ95">
            <v>57113.03</v>
          </cell>
          <cell r="AK95">
            <v>45065</v>
          </cell>
        </row>
        <row r="96">
          <cell r="A96">
            <v>31239</v>
          </cell>
          <cell r="B96">
            <v>31239</v>
          </cell>
          <cell r="C96" t="str">
            <v>Муниципальное образование города Братска</v>
          </cell>
          <cell r="E96" t="str">
            <v>г. Братск, ул. Комсомольская, д. 42</v>
          </cell>
          <cell r="G96">
            <v>2024</v>
          </cell>
          <cell r="N96">
            <v>12119001.23</v>
          </cell>
          <cell r="O96">
            <v>7631157.0700000003</v>
          </cell>
          <cell r="Q96">
            <v>2725946.23</v>
          </cell>
          <cell r="T96">
            <v>2668833.2000000002</v>
          </cell>
          <cell r="AJ96">
            <v>57113.03</v>
          </cell>
          <cell r="AK96">
            <v>45065</v>
          </cell>
        </row>
        <row r="97">
          <cell r="A97">
            <v>31762</v>
          </cell>
          <cell r="B97">
            <v>31762</v>
          </cell>
          <cell r="C97" t="str">
            <v>Муниципальное образование города Братска</v>
          </cell>
          <cell r="E97" t="str">
            <v>г. Братск, ул. Подбельского, д. 11б</v>
          </cell>
          <cell r="G97">
            <v>2024</v>
          </cell>
          <cell r="N97">
            <v>8419083.5099999998</v>
          </cell>
          <cell r="Q97">
            <v>7608380.7800000003</v>
          </cell>
          <cell r="AC97">
            <v>7446785.54</v>
          </cell>
          <cell r="AJ97">
            <v>161595.24</v>
          </cell>
          <cell r="AK97">
            <v>45065</v>
          </cell>
        </row>
        <row r="98">
          <cell r="A98">
            <v>42311</v>
          </cell>
          <cell r="B98">
            <v>42311</v>
          </cell>
          <cell r="C98" t="str">
            <v>Березняковское муниципальное образование</v>
          </cell>
          <cell r="E98" t="str">
            <v>п. Березняки, ул. Янгеля, д. 22</v>
          </cell>
          <cell r="G98">
            <v>2024</v>
          </cell>
          <cell r="N98">
            <v>2850431.54</v>
          </cell>
          <cell r="Q98">
            <v>2498284.2800000003</v>
          </cell>
          <cell r="AA98">
            <v>2445010.56</v>
          </cell>
          <cell r="AJ98">
            <v>53273.72</v>
          </cell>
          <cell r="AK98">
            <v>45065</v>
          </cell>
        </row>
        <row r="99">
          <cell r="A99">
            <v>31422</v>
          </cell>
          <cell r="B99">
            <v>31422</v>
          </cell>
          <cell r="C99" t="str">
            <v>Муниципальное образование города Братска</v>
          </cell>
          <cell r="E99" t="str">
            <v>г. Братск, ж. Центральный, ул. Мира, д. 1/27</v>
          </cell>
          <cell r="G99">
            <v>2024</v>
          </cell>
          <cell r="N99">
            <v>7016689.9000000004</v>
          </cell>
          <cell r="O99">
            <v>31024.799999999999</v>
          </cell>
          <cell r="Q99">
            <v>1466496.97</v>
          </cell>
          <cell r="T99">
            <v>1435771.46</v>
          </cell>
          <cell r="AJ99">
            <v>30725.51</v>
          </cell>
          <cell r="AK99">
            <v>45065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озн.к табл."/>
      <sheetName val="2023-2025"/>
      <sheetName val="Лист1"/>
      <sheetName val="Предложения"/>
      <sheetName val="21.07"/>
      <sheetName val="28.07"/>
      <sheetName val="свод (28.07)"/>
      <sheetName val="04.08"/>
      <sheetName val="свод (04.08)"/>
      <sheetName val="11.08"/>
      <sheetName val="свод (11.08)"/>
      <sheetName val="18.08"/>
      <sheetName val="свод (18.08)"/>
      <sheetName val="25.08"/>
      <sheetName val="свод (25.08)"/>
      <sheetName val="01.09"/>
      <sheetName val="свод (01.09)"/>
      <sheetName val="08.09"/>
      <sheetName val="свод (08.09)"/>
      <sheetName val="15.09"/>
      <sheetName val="свод (15.09)"/>
      <sheetName val="21.09"/>
      <sheetName val="свод (21.09)"/>
      <sheetName val="29.09"/>
      <sheetName val="свод (29.09)"/>
      <sheetName val="13.10"/>
      <sheetName val="свод (13.10)"/>
      <sheetName val="27.10"/>
      <sheetName val="свод (27.10)"/>
      <sheetName val="свод на тек.дату"/>
      <sheetName val="изменения в кп"/>
      <sheetName val="работы"/>
      <sheetName val="10.11"/>
      <sheetName val="свод (10.11)"/>
      <sheetName val="работы (10.11)"/>
      <sheetName val="01.12"/>
      <sheetName val="свод (01.12)"/>
      <sheetName val="22.12.2021"/>
      <sheetName val="свод на 15.12.21"/>
      <sheetName val="свод на 22.12.2021"/>
      <sheetName val="свод на 29.12.2021"/>
      <sheetName val="Договоры АГ с2023"/>
      <sheetName val="свод на 26.01.22"/>
    </sheetNames>
    <sheetDataSet>
      <sheetData sheetId="0"/>
      <sheetData sheetId="1"/>
      <sheetData sheetId="2">
        <row r="1">
          <cell r="C1"/>
          <cell r="D1"/>
          <cell r="E1"/>
          <cell r="F1"/>
        </row>
        <row r="2">
          <cell r="C2"/>
          <cell r="D2"/>
          <cell r="E2"/>
          <cell r="F2"/>
        </row>
        <row r="3">
          <cell r="C3"/>
          <cell r="D3"/>
          <cell r="E3"/>
          <cell r="F3"/>
        </row>
        <row r="4">
          <cell r="C4"/>
          <cell r="D4"/>
          <cell r="E4"/>
          <cell r="F4"/>
        </row>
        <row r="5">
          <cell r="C5"/>
          <cell r="D5"/>
          <cell r="E5"/>
          <cell r="F5"/>
        </row>
        <row r="6">
          <cell r="C6" t="str">
            <v xml:space="preserve"> Ид дома</v>
          </cell>
          <cell r="D6" t="str">
            <v>нет в проекте</v>
          </cell>
          <cell r="E6" t="str">
            <v>нет в проекте 2</v>
          </cell>
          <cell r="F6" t="str">
            <v>перенос на более ранний</v>
          </cell>
        </row>
        <row r="7">
          <cell r="C7">
            <v>1</v>
          </cell>
          <cell r="D7"/>
          <cell r="E7"/>
          <cell r="F7"/>
        </row>
        <row r="8">
          <cell r="C8"/>
          <cell r="D8"/>
          <cell r="E8"/>
          <cell r="F8"/>
        </row>
        <row r="9">
          <cell r="C9">
            <v>40339</v>
          </cell>
          <cell r="D9">
            <v>40339</v>
          </cell>
          <cell r="E9"/>
          <cell r="F9"/>
        </row>
        <row r="10">
          <cell r="C10">
            <v>40350</v>
          </cell>
          <cell r="D10">
            <v>40350</v>
          </cell>
          <cell r="E10"/>
          <cell r="F10"/>
        </row>
        <row r="11">
          <cell r="C11">
            <v>40361</v>
          </cell>
          <cell r="D11">
            <v>40361</v>
          </cell>
          <cell r="E11"/>
          <cell r="F11"/>
        </row>
        <row r="12">
          <cell r="C12">
            <v>40405</v>
          </cell>
          <cell r="D12">
            <v>40405</v>
          </cell>
          <cell r="E12"/>
          <cell r="F12"/>
        </row>
        <row r="13">
          <cell r="C13">
            <v>40416</v>
          </cell>
          <cell r="D13">
            <v>40416</v>
          </cell>
          <cell r="E13"/>
          <cell r="F13"/>
        </row>
        <row r="14">
          <cell r="C14">
            <v>40592</v>
          </cell>
          <cell r="D14">
            <v>40592</v>
          </cell>
          <cell r="E14"/>
          <cell r="F14"/>
        </row>
        <row r="15">
          <cell r="C15">
            <v>40548</v>
          </cell>
          <cell r="D15">
            <v>40548</v>
          </cell>
          <cell r="E15"/>
          <cell r="F15"/>
        </row>
        <row r="16">
          <cell r="C16">
            <v>39571</v>
          </cell>
          <cell r="D16">
            <v>39571</v>
          </cell>
          <cell r="E16"/>
          <cell r="F16"/>
        </row>
        <row r="17">
          <cell r="C17">
            <v>39594</v>
          </cell>
          <cell r="D17">
            <v>39594</v>
          </cell>
          <cell r="E17"/>
          <cell r="F17"/>
        </row>
        <row r="18">
          <cell r="C18">
            <v>39596</v>
          </cell>
          <cell r="D18">
            <v>39596</v>
          </cell>
          <cell r="E18"/>
          <cell r="F18"/>
        </row>
        <row r="19">
          <cell r="C19">
            <v>39585</v>
          </cell>
          <cell r="D19">
            <v>39585</v>
          </cell>
          <cell r="E19"/>
          <cell r="F19"/>
        </row>
        <row r="20">
          <cell r="C20">
            <v>39588</v>
          </cell>
          <cell r="D20">
            <v>39588</v>
          </cell>
          <cell r="E20"/>
          <cell r="F20"/>
        </row>
        <row r="21">
          <cell r="C21">
            <v>40614</v>
          </cell>
          <cell r="D21">
            <v>40614</v>
          </cell>
          <cell r="E21"/>
          <cell r="F21"/>
        </row>
        <row r="22">
          <cell r="C22">
            <v>40647</v>
          </cell>
          <cell r="D22">
            <v>40647</v>
          </cell>
          <cell r="E22"/>
          <cell r="F22"/>
        </row>
        <row r="23">
          <cell r="C23">
            <v>39632</v>
          </cell>
          <cell r="D23">
            <v>39632</v>
          </cell>
          <cell r="E23"/>
          <cell r="F23"/>
        </row>
        <row r="24">
          <cell r="C24">
            <v>39631</v>
          </cell>
          <cell r="D24">
            <v>39631</v>
          </cell>
          <cell r="E24"/>
          <cell r="F24"/>
        </row>
        <row r="25">
          <cell r="C25">
            <v>39635</v>
          </cell>
          <cell r="D25">
            <v>39635</v>
          </cell>
          <cell r="E25"/>
          <cell r="F25"/>
        </row>
        <row r="26">
          <cell r="C26">
            <v>39610</v>
          </cell>
          <cell r="D26">
            <v>39610</v>
          </cell>
          <cell r="E26"/>
          <cell r="F26"/>
        </row>
        <row r="27">
          <cell r="C27">
            <v>39644</v>
          </cell>
          <cell r="D27">
            <v>39644</v>
          </cell>
          <cell r="E27"/>
          <cell r="F27"/>
        </row>
        <row r="28">
          <cell r="C28">
            <v>39646</v>
          </cell>
          <cell r="D28">
            <v>39646</v>
          </cell>
          <cell r="E28"/>
          <cell r="F28"/>
        </row>
        <row r="29">
          <cell r="C29">
            <v>39650</v>
          </cell>
          <cell r="D29">
            <v>39650</v>
          </cell>
          <cell r="E29"/>
          <cell r="F29"/>
        </row>
        <row r="30">
          <cell r="C30">
            <v>39651</v>
          </cell>
          <cell r="D30">
            <v>39651</v>
          </cell>
          <cell r="E30"/>
          <cell r="F30"/>
        </row>
        <row r="31">
          <cell r="C31">
            <v>39657</v>
          </cell>
          <cell r="D31">
            <v>39657</v>
          </cell>
          <cell r="E31"/>
          <cell r="F31"/>
        </row>
        <row r="32">
          <cell r="C32">
            <v>39659</v>
          </cell>
          <cell r="D32">
            <v>39659</v>
          </cell>
          <cell r="E32"/>
          <cell r="F32"/>
        </row>
        <row r="33">
          <cell r="C33">
            <v>39638</v>
          </cell>
          <cell r="D33">
            <v>39638</v>
          </cell>
          <cell r="E33"/>
          <cell r="F33"/>
        </row>
        <row r="34">
          <cell r="C34">
            <v>39403</v>
          </cell>
          <cell r="D34">
            <v>39403</v>
          </cell>
          <cell r="E34"/>
          <cell r="F34"/>
        </row>
        <row r="35">
          <cell r="C35">
            <v>39501</v>
          </cell>
          <cell r="D35">
            <v>39501</v>
          </cell>
          <cell r="E35"/>
          <cell r="F35"/>
        </row>
        <row r="36">
          <cell r="C36">
            <v>39512</v>
          </cell>
          <cell r="D36">
            <v>39512</v>
          </cell>
          <cell r="E36"/>
          <cell r="F36"/>
        </row>
        <row r="37">
          <cell r="C37">
            <v>39446</v>
          </cell>
          <cell r="D37">
            <v>39446</v>
          </cell>
          <cell r="E37"/>
          <cell r="F37"/>
        </row>
        <row r="38">
          <cell r="C38">
            <v>39456</v>
          </cell>
          <cell r="D38">
            <v>39456</v>
          </cell>
          <cell r="E38"/>
          <cell r="F38"/>
        </row>
        <row r="39">
          <cell r="C39">
            <v>39645</v>
          </cell>
          <cell r="D39">
            <v>39645</v>
          </cell>
          <cell r="E39"/>
          <cell r="F39"/>
        </row>
        <row r="40">
          <cell r="C40">
            <v>39590</v>
          </cell>
          <cell r="D40">
            <v>39590</v>
          </cell>
          <cell r="E40"/>
          <cell r="F40"/>
        </row>
        <row r="41">
          <cell r="C41">
            <v>39623</v>
          </cell>
          <cell r="D41">
            <v>39623</v>
          </cell>
          <cell r="E41"/>
          <cell r="F41"/>
        </row>
        <row r="42">
          <cell r="C42">
            <v>39943</v>
          </cell>
          <cell r="D42">
            <v>39943</v>
          </cell>
          <cell r="E42"/>
          <cell r="F42"/>
        </row>
        <row r="43">
          <cell r="C43">
            <v>39898</v>
          </cell>
          <cell r="D43">
            <v>39898</v>
          </cell>
          <cell r="E43"/>
          <cell r="F43"/>
        </row>
        <row r="44">
          <cell r="C44">
            <v>39932</v>
          </cell>
          <cell r="D44">
            <v>39932</v>
          </cell>
          <cell r="E44"/>
          <cell r="F44"/>
        </row>
        <row r="45">
          <cell r="C45">
            <v>40023</v>
          </cell>
          <cell r="D45">
            <v>40023</v>
          </cell>
          <cell r="E45"/>
          <cell r="F45"/>
        </row>
        <row r="46">
          <cell r="C46">
            <v>40024</v>
          </cell>
          <cell r="D46">
            <v>40024</v>
          </cell>
          <cell r="E46"/>
          <cell r="F46"/>
        </row>
        <row r="47">
          <cell r="C47">
            <v>40028</v>
          </cell>
          <cell r="D47">
            <v>40028</v>
          </cell>
          <cell r="E47"/>
          <cell r="F47"/>
        </row>
        <row r="48">
          <cell r="C48">
            <v>40009</v>
          </cell>
          <cell r="D48">
            <v>40009</v>
          </cell>
          <cell r="E48"/>
          <cell r="F48"/>
        </row>
        <row r="49">
          <cell r="C49">
            <v>39778</v>
          </cell>
          <cell r="D49">
            <v>39778</v>
          </cell>
          <cell r="E49"/>
          <cell r="F49"/>
        </row>
        <row r="50">
          <cell r="C50">
            <v>39789</v>
          </cell>
          <cell r="D50">
            <v>39789</v>
          </cell>
          <cell r="E50"/>
          <cell r="F50"/>
        </row>
        <row r="51">
          <cell r="C51">
            <v>39689</v>
          </cell>
          <cell r="D51">
            <v>39689</v>
          </cell>
          <cell r="E51"/>
          <cell r="F51"/>
        </row>
        <row r="52">
          <cell r="C52">
            <v>40834</v>
          </cell>
          <cell r="D52">
            <v>40834</v>
          </cell>
          <cell r="E52"/>
          <cell r="F52"/>
        </row>
        <row r="53">
          <cell r="C53">
            <v>40042</v>
          </cell>
          <cell r="D53">
            <v>40042</v>
          </cell>
          <cell r="E53"/>
          <cell r="F53"/>
        </row>
        <row r="54">
          <cell r="C54">
            <v>40075</v>
          </cell>
          <cell r="D54">
            <v>40075</v>
          </cell>
          <cell r="E54"/>
          <cell r="F54"/>
        </row>
        <row r="55">
          <cell r="C55">
            <v>40163</v>
          </cell>
          <cell r="D55">
            <v>40163</v>
          </cell>
          <cell r="E55"/>
          <cell r="F55"/>
        </row>
        <row r="56">
          <cell r="C56">
            <v>40196</v>
          </cell>
          <cell r="D56">
            <v>40196</v>
          </cell>
          <cell r="E56"/>
          <cell r="F56"/>
        </row>
        <row r="57">
          <cell r="C57">
            <v>39920</v>
          </cell>
          <cell r="D57">
            <v>39920</v>
          </cell>
          <cell r="E57"/>
          <cell r="F57"/>
        </row>
        <row r="58">
          <cell r="C58">
            <v>40031</v>
          </cell>
          <cell r="D58">
            <v>40031</v>
          </cell>
          <cell r="E58"/>
          <cell r="F58"/>
        </row>
        <row r="59">
          <cell r="C59">
            <v>40098</v>
          </cell>
          <cell r="D59">
            <v>40098</v>
          </cell>
          <cell r="E59"/>
          <cell r="F59"/>
        </row>
        <row r="60">
          <cell r="C60">
            <v>40085</v>
          </cell>
          <cell r="D60">
            <v>40085</v>
          </cell>
          <cell r="E60"/>
          <cell r="F60"/>
        </row>
        <row r="61">
          <cell r="C61">
            <v>40138</v>
          </cell>
          <cell r="D61">
            <v>40138</v>
          </cell>
          <cell r="E61"/>
          <cell r="F61"/>
        </row>
        <row r="62">
          <cell r="C62">
            <v>40127</v>
          </cell>
          <cell r="D62">
            <v>40127</v>
          </cell>
          <cell r="E62"/>
          <cell r="F62"/>
        </row>
        <row r="63">
          <cell r="C63">
            <v>40128</v>
          </cell>
          <cell r="D63">
            <v>40128</v>
          </cell>
          <cell r="E63"/>
          <cell r="F63"/>
        </row>
        <row r="64">
          <cell r="C64">
            <v>40129</v>
          </cell>
          <cell r="D64">
            <v>40129</v>
          </cell>
          <cell r="E64"/>
          <cell r="F64"/>
        </row>
        <row r="65">
          <cell r="C65">
            <v>40155</v>
          </cell>
          <cell r="D65">
            <v>40155</v>
          </cell>
          <cell r="E65"/>
          <cell r="F65"/>
        </row>
        <row r="66">
          <cell r="C66">
            <v>40201</v>
          </cell>
          <cell r="D66">
            <v>40201</v>
          </cell>
          <cell r="E66"/>
          <cell r="F66"/>
        </row>
        <row r="67">
          <cell r="C67">
            <v>40211</v>
          </cell>
          <cell r="D67">
            <v>40211</v>
          </cell>
          <cell r="E67"/>
          <cell r="F67"/>
        </row>
        <row r="68">
          <cell r="C68">
            <v>40214</v>
          </cell>
          <cell r="D68">
            <v>40214</v>
          </cell>
          <cell r="E68"/>
          <cell r="F68"/>
        </row>
        <row r="69">
          <cell r="C69">
            <v>40202</v>
          </cell>
          <cell r="D69">
            <v>40202</v>
          </cell>
          <cell r="E69"/>
          <cell r="F69"/>
        </row>
        <row r="70">
          <cell r="C70">
            <v>40204</v>
          </cell>
          <cell r="D70">
            <v>40204</v>
          </cell>
          <cell r="E70"/>
          <cell r="F70"/>
        </row>
        <row r="71">
          <cell r="C71">
            <v>40209</v>
          </cell>
          <cell r="D71">
            <v>40209</v>
          </cell>
          <cell r="E71"/>
          <cell r="F71"/>
        </row>
        <row r="72">
          <cell r="C72">
            <v>40232</v>
          </cell>
          <cell r="D72">
            <v>40232</v>
          </cell>
          <cell r="E72"/>
          <cell r="F72"/>
        </row>
        <row r="73">
          <cell r="C73">
            <v>40233</v>
          </cell>
          <cell r="D73">
            <v>40233</v>
          </cell>
          <cell r="E73"/>
          <cell r="F73"/>
        </row>
        <row r="74">
          <cell r="C74">
            <v>40226</v>
          </cell>
          <cell r="D74">
            <v>40226</v>
          </cell>
          <cell r="E74"/>
          <cell r="F74"/>
        </row>
        <row r="75">
          <cell r="C75">
            <v>40228</v>
          </cell>
          <cell r="D75">
            <v>40228</v>
          </cell>
          <cell r="E75"/>
          <cell r="F75"/>
        </row>
        <row r="76">
          <cell r="C76">
            <v>40231</v>
          </cell>
          <cell r="D76">
            <v>40231</v>
          </cell>
          <cell r="E76"/>
          <cell r="F76"/>
        </row>
        <row r="77">
          <cell r="C77">
            <v>40237</v>
          </cell>
          <cell r="D77">
            <v>40237</v>
          </cell>
          <cell r="E77"/>
          <cell r="F77"/>
        </row>
        <row r="78">
          <cell r="C78">
            <v>40249</v>
          </cell>
          <cell r="D78">
            <v>40249</v>
          </cell>
          <cell r="E78"/>
          <cell r="F78"/>
        </row>
        <row r="79">
          <cell r="C79">
            <v>40252</v>
          </cell>
          <cell r="D79">
            <v>40252</v>
          </cell>
          <cell r="E79"/>
          <cell r="F79"/>
        </row>
        <row r="80">
          <cell r="C80">
            <v>40253</v>
          </cell>
          <cell r="D80">
            <v>40253</v>
          </cell>
          <cell r="E80"/>
          <cell r="F80"/>
        </row>
        <row r="81">
          <cell r="C81">
            <v>40256</v>
          </cell>
          <cell r="D81">
            <v>40256</v>
          </cell>
          <cell r="E81"/>
          <cell r="F81"/>
        </row>
        <row r="82">
          <cell r="C82">
            <v>39781</v>
          </cell>
          <cell r="D82">
            <v>39781</v>
          </cell>
          <cell r="E82"/>
          <cell r="F82"/>
        </row>
        <row r="83">
          <cell r="C83">
            <v>39782</v>
          </cell>
          <cell r="D83">
            <v>39782</v>
          </cell>
          <cell r="E83"/>
          <cell r="F83"/>
        </row>
        <row r="84">
          <cell r="C84">
            <v>39783</v>
          </cell>
          <cell r="D84">
            <v>39783</v>
          </cell>
          <cell r="E84"/>
          <cell r="F84"/>
        </row>
        <row r="85">
          <cell r="C85">
            <v>39784</v>
          </cell>
          <cell r="D85">
            <v>39784</v>
          </cell>
          <cell r="E85"/>
          <cell r="F85"/>
        </row>
        <row r="86">
          <cell r="C86">
            <v>39785</v>
          </cell>
          <cell r="D86">
            <v>39785</v>
          </cell>
          <cell r="E86"/>
          <cell r="F86"/>
        </row>
        <row r="87">
          <cell r="C87">
            <v>39796</v>
          </cell>
          <cell r="D87">
            <v>39796</v>
          </cell>
          <cell r="E87"/>
          <cell r="F87"/>
        </row>
        <row r="88">
          <cell r="C88">
            <v>40329</v>
          </cell>
          <cell r="D88">
            <v>40329</v>
          </cell>
          <cell r="E88"/>
          <cell r="F88"/>
        </row>
        <row r="89">
          <cell r="C89">
            <v>40382</v>
          </cell>
          <cell r="D89">
            <v>40382</v>
          </cell>
          <cell r="E89"/>
          <cell r="F89"/>
        </row>
        <row r="90">
          <cell r="C90">
            <v>40385</v>
          </cell>
          <cell r="D90">
            <v>40385</v>
          </cell>
          <cell r="E90"/>
          <cell r="F90"/>
        </row>
        <row r="91">
          <cell r="C91">
            <v>40441</v>
          </cell>
          <cell r="D91">
            <v>40441</v>
          </cell>
          <cell r="E91"/>
          <cell r="F91"/>
        </row>
        <row r="92">
          <cell r="C92">
            <v>40446</v>
          </cell>
          <cell r="D92">
            <v>40446</v>
          </cell>
          <cell r="E92"/>
          <cell r="F92"/>
        </row>
        <row r="93">
          <cell r="C93">
            <v>40430</v>
          </cell>
          <cell r="D93">
            <v>40430</v>
          </cell>
          <cell r="E93"/>
          <cell r="F93"/>
        </row>
        <row r="94">
          <cell r="C94">
            <v>40432</v>
          </cell>
          <cell r="D94">
            <v>40432</v>
          </cell>
          <cell r="E94"/>
          <cell r="F94"/>
        </row>
        <row r="95">
          <cell r="C95">
            <v>40435</v>
          </cell>
          <cell r="D95">
            <v>40435</v>
          </cell>
          <cell r="E95"/>
          <cell r="F95"/>
        </row>
        <row r="96">
          <cell r="C96">
            <v>40436</v>
          </cell>
          <cell r="D96">
            <v>40436</v>
          </cell>
          <cell r="E96"/>
          <cell r="F96"/>
        </row>
        <row r="97">
          <cell r="C97">
            <v>40473</v>
          </cell>
          <cell r="D97">
            <v>40473</v>
          </cell>
          <cell r="E97"/>
          <cell r="F97"/>
        </row>
        <row r="98">
          <cell r="C98">
            <v>40479</v>
          </cell>
          <cell r="D98">
            <v>40479</v>
          </cell>
          <cell r="E98"/>
          <cell r="F98"/>
        </row>
        <row r="99">
          <cell r="C99">
            <v>40496</v>
          </cell>
          <cell r="D99">
            <v>40496</v>
          </cell>
          <cell r="E99"/>
          <cell r="F99"/>
        </row>
        <row r="100">
          <cell r="C100">
            <v>40498</v>
          </cell>
          <cell r="D100">
            <v>40498</v>
          </cell>
          <cell r="E100"/>
          <cell r="F100"/>
        </row>
        <row r="101">
          <cell r="C101">
            <v>40481</v>
          </cell>
          <cell r="D101">
            <v>40481</v>
          </cell>
          <cell r="E101"/>
          <cell r="F101"/>
        </row>
        <row r="102">
          <cell r="C102">
            <v>40503</v>
          </cell>
          <cell r="D102">
            <v>40503</v>
          </cell>
          <cell r="E102"/>
          <cell r="F102"/>
        </row>
        <row r="103">
          <cell r="C103">
            <v>40522</v>
          </cell>
          <cell r="D103">
            <v>40522</v>
          </cell>
          <cell r="E103"/>
          <cell r="F103"/>
        </row>
        <row r="104">
          <cell r="C104">
            <v>40530</v>
          </cell>
          <cell r="D104">
            <v>40530</v>
          </cell>
          <cell r="E104"/>
          <cell r="F104"/>
        </row>
        <row r="105">
          <cell r="C105">
            <v>40532</v>
          </cell>
          <cell r="D105">
            <v>40532</v>
          </cell>
          <cell r="E105"/>
          <cell r="F105"/>
        </row>
        <row r="106">
          <cell r="C106">
            <v>40557</v>
          </cell>
          <cell r="D106">
            <v>40557</v>
          </cell>
          <cell r="E106"/>
          <cell r="F106"/>
        </row>
        <row r="107">
          <cell r="C107">
            <v>40560</v>
          </cell>
          <cell r="D107">
            <v>40560</v>
          </cell>
          <cell r="E107"/>
          <cell r="F107"/>
        </row>
        <row r="108">
          <cell r="C108">
            <v>40565</v>
          </cell>
          <cell r="D108">
            <v>40565</v>
          </cell>
          <cell r="E108"/>
          <cell r="F108"/>
        </row>
        <row r="109">
          <cell r="C109">
            <v>40574</v>
          </cell>
          <cell r="D109">
            <v>40574</v>
          </cell>
          <cell r="E109"/>
          <cell r="F109"/>
        </row>
        <row r="110">
          <cell r="C110">
            <v>40550</v>
          </cell>
          <cell r="D110">
            <v>40550</v>
          </cell>
          <cell r="E110"/>
          <cell r="F110"/>
        </row>
        <row r="111">
          <cell r="C111">
            <v>40578</v>
          </cell>
          <cell r="D111">
            <v>40578</v>
          </cell>
          <cell r="E111"/>
          <cell r="F111"/>
        </row>
        <row r="112">
          <cell r="C112">
            <v>40552</v>
          </cell>
          <cell r="D112">
            <v>40552</v>
          </cell>
          <cell r="E112"/>
          <cell r="F112"/>
        </row>
        <row r="113">
          <cell r="C113">
            <v>40554</v>
          </cell>
          <cell r="D113">
            <v>40554</v>
          </cell>
          <cell r="E113"/>
          <cell r="F113"/>
        </row>
        <row r="114">
          <cell r="C114">
            <v>40555</v>
          </cell>
          <cell r="D114">
            <v>40555</v>
          </cell>
          <cell r="E114"/>
          <cell r="F114"/>
        </row>
        <row r="115">
          <cell r="C115">
            <v>40621</v>
          </cell>
          <cell r="D115">
            <v>40621</v>
          </cell>
          <cell r="E115"/>
          <cell r="F115"/>
        </row>
        <row r="116">
          <cell r="C116">
            <v>40626</v>
          </cell>
          <cell r="D116">
            <v>40626</v>
          </cell>
          <cell r="E116"/>
          <cell r="F116"/>
        </row>
        <row r="117">
          <cell r="C117">
            <v>40629</v>
          </cell>
          <cell r="D117">
            <v>40629</v>
          </cell>
          <cell r="E117"/>
          <cell r="F117"/>
        </row>
        <row r="118">
          <cell r="C118">
            <v>40613</v>
          </cell>
          <cell r="D118">
            <v>40613</v>
          </cell>
          <cell r="E118"/>
          <cell r="F118"/>
        </row>
        <row r="119">
          <cell r="C119">
            <v>40633</v>
          </cell>
          <cell r="D119">
            <v>40633</v>
          </cell>
          <cell r="E119"/>
          <cell r="F119"/>
        </row>
        <row r="120">
          <cell r="C120">
            <v>40638</v>
          </cell>
          <cell r="D120">
            <v>40638</v>
          </cell>
          <cell r="E120"/>
          <cell r="F120"/>
        </row>
        <row r="121">
          <cell r="C121">
            <v>40639</v>
          </cell>
          <cell r="D121">
            <v>40639</v>
          </cell>
          <cell r="E121"/>
          <cell r="F121"/>
        </row>
        <row r="122">
          <cell r="C122">
            <v>46150</v>
          </cell>
          <cell r="D122">
            <v>46150</v>
          </cell>
          <cell r="E122"/>
          <cell r="F122"/>
        </row>
        <row r="123">
          <cell r="C123">
            <v>40648</v>
          </cell>
          <cell r="D123">
            <v>40648</v>
          </cell>
          <cell r="E123"/>
          <cell r="F123"/>
        </row>
        <row r="124">
          <cell r="C124">
            <v>40616</v>
          </cell>
          <cell r="D124">
            <v>40616</v>
          </cell>
          <cell r="E124"/>
          <cell r="F124"/>
        </row>
        <row r="125">
          <cell r="C125">
            <v>40619</v>
          </cell>
          <cell r="D125">
            <v>40619</v>
          </cell>
          <cell r="E125"/>
          <cell r="F125"/>
        </row>
        <row r="126">
          <cell r="C126">
            <v>40656</v>
          </cell>
          <cell r="D126">
            <v>40656</v>
          </cell>
          <cell r="E126"/>
          <cell r="F126"/>
        </row>
        <row r="127">
          <cell r="C127">
            <v>40659</v>
          </cell>
          <cell r="D127">
            <v>40659</v>
          </cell>
          <cell r="E127"/>
          <cell r="F127"/>
        </row>
        <row r="128">
          <cell r="C128">
            <v>40660</v>
          </cell>
          <cell r="D128">
            <v>40660</v>
          </cell>
          <cell r="E128"/>
          <cell r="F128"/>
        </row>
        <row r="129">
          <cell r="C129">
            <v>40662</v>
          </cell>
          <cell r="D129">
            <v>40662</v>
          </cell>
          <cell r="E129"/>
          <cell r="F129"/>
        </row>
        <row r="130">
          <cell r="C130">
            <v>40663</v>
          </cell>
          <cell r="D130">
            <v>40663</v>
          </cell>
          <cell r="E130"/>
          <cell r="F130"/>
        </row>
        <row r="131">
          <cell r="C131">
            <v>40664</v>
          </cell>
          <cell r="D131">
            <v>40664</v>
          </cell>
          <cell r="E131"/>
          <cell r="F131"/>
        </row>
        <row r="132">
          <cell r="C132">
            <v>40665</v>
          </cell>
          <cell r="D132">
            <v>40665</v>
          </cell>
          <cell r="E132"/>
          <cell r="F132"/>
        </row>
        <row r="133">
          <cell r="C133">
            <v>40666</v>
          </cell>
          <cell r="D133">
            <v>40666</v>
          </cell>
          <cell r="E133"/>
          <cell r="F133"/>
        </row>
        <row r="134">
          <cell r="C134">
            <v>40667</v>
          </cell>
          <cell r="D134">
            <v>40667</v>
          </cell>
          <cell r="E134"/>
          <cell r="F134"/>
        </row>
        <row r="135">
          <cell r="C135">
            <v>40652</v>
          </cell>
          <cell r="D135">
            <v>40652</v>
          </cell>
          <cell r="E135"/>
          <cell r="F135"/>
        </row>
        <row r="136">
          <cell r="C136">
            <v>40654</v>
          </cell>
          <cell r="D136">
            <v>40654</v>
          </cell>
          <cell r="E136"/>
          <cell r="F136"/>
        </row>
        <row r="137">
          <cell r="C137">
            <v>40681</v>
          </cell>
          <cell r="D137">
            <v>40681</v>
          </cell>
          <cell r="E137"/>
          <cell r="F137"/>
        </row>
        <row r="138">
          <cell r="C138">
            <v>40670</v>
          </cell>
          <cell r="D138">
            <v>40670</v>
          </cell>
          <cell r="E138"/>
          <cell r="F138"/>
        </row>
        <row r="139">
          <cell r="C139">
            <v>40672</v>
          </cell>
          <cell r="D139">
            <v>40672</v>
          </cell>
          <cell r="E139"/>
          <cell r="F139"/>
        </row>
        <row r="140">
          <cell r="C140">
            <v>40674</v>
          </cell>
          <cell r="D140">
            <v>40674</v>
          </cell>
          <cell r="E140"/>
          <cell r="F140"/>
        </row>
        <row r="141">
          <cell r="C141">
            <v>40675</v>
          </cell>
          <cell r="D141">
            <v>40675</v>
          </cell>
          <cell r="E141"/>
          <cell r="F141"/>
        </row>
        <row r="142">
          <cell r="C142">
            <v>40676</v>
          </cell>
          <cell r="D142">
            <v>40676</v>
          </cell>
          <cell r="E142"/>
          <cell r="F142"/>
        </row>
        <row r="143">
          <cell r="C143">
            <v>40677</v>
          </cell>
          <cell r="D143">
            <v>40677</v>
          </cell>
          <cell r="E143"/>
          <cell r="F143"/>
        </row>
        <row r="144">
          <cell r="C144">
            <v>40695</v>
          </cell>
          <cell r="D144">
            <v>40695</v>
          </cell>
          <cell r="E144"/>
          <cell r="F144"/>
        </row>
        <row r="145">
          <cell r="C145">
            <v>40686</v>
          </cell>
          <cell r="D145">
            <v>40686</v>
          </cell>
          <cell r="E145"/>
          <cell r="F145"/>
        </row>
        <row r="146">
          <cell r="C146">
            <v>40687</v>
          </cell>
          <cell r="D146">
            <v>40687</v>
          </cell>
          <cell r="E146"/>
          <cell r="F146"/>
        </row>
        <row r="147">
          <cell r="C147">
            <v>40694</v>
          </cell>
          <cell r="D147">
            <v>40694</v>
          </cell>
          <cell r="E147"/>
          <cell r="F147"/>
        </row>
        <row r="148">
          <cell r="C148">
            <v>40697</v>
          </cell>
          <cell r="D148">
            <v>40697</v>
          </cell>
          <cell r="E148"/>
          <cell r="F148"/>
        </row>
        <row r="149">
          <cell r="C149">
            <v>40707</v>
          </cell>
          <cell r="D149">
            <v>40707</v>
          </cell>
          <cell r="E149"/>
          <cell r="F149"/>
        </row>
        <row r="150">
          <cell r="C150">
            <v>40700</v>
          </cell>
          <cell r="D150">
            <v>40700</v>
          </cell>
          <cell r="E150"/>
          <cell r="F150"/>
        </row>
        <row r="151">
          <cell r="C151">
            <v>40704</v>
          </cell>
          <cell r="D151">
            <v>40704</v>
          </cell>
          <cell r="E151"/>
          <cell r="F151"/>
        </row>
        <row r="152">
          <cell r="C152">
            <v>40705</v>
          </cell>
          <cell r="D152">
            <v>40705</v>
          </cell>
          <cell r="E152"/>
          <cell r="F152"/>
        </row>
        <row r="153">
          <cell r="C153">
            <v>40706</v>
          </cell>
          <cell r="D153">
            <v>40706</v>
          </cell>
          <cell r="E153"/>
          <cell r="F153"/>
        </row>
        <row r="154">
          <cell r="C154">
            <v>40727</v>
          </cell>
          <cell r="D154">
            <v>40727</v>
          </cell>
          <cell r="E154"/>
          <cell r="F154"/>
        </row>
        <row r="155">
          <cell r="C155">
            <v>40728</v>
          </cell>
          <cell r="D155">
            <v>40728</v>
          </cell>
          <cell r="E155"/>
          <cell r="F155"/>
        </row>
        <row r="156">
          <cell r="C156">
            <v>40716</v>
          </cell>
          <cell r="D156">
            <v>40716</v>
          </cell>
          <cell r="E156"/>
          <cell r="F156"/>
        </row>
        <row r="157">
          <cell r="C157">
            <v>40719</v>
          </cell>
          <cell r="D157">
            <v>40719</v>
          </cell>
          <cell r="E157"/>
          <cell r="F157"/>
        </row>
        <row r="158">
          <cell r="C158">
            <v>40744</v>
          </cell>
          <cell r="D158">
            <v>40744</v>
          </cell>
          <cell r="E158"/>
          <cell r="F158"/>
        </row>
        <row r="159">
          <cell r="C159">
            <v>40745</v>
          </cell>
          <cell r="D159">
            <v>40745</v>
          </cell>
          <cell r="E159"/>
          <cell r="F159"/>
        </row>
        <row r="160">
          <cell r="C160">
            <v>40737</v>
          </cell>
          <cell r="D160">
            <v>40737</v>
          </cell>
          <cell r="E160"/>
          <cell r="F160"/>
        </row>
        <row r="161">
          <cell r="C161">
            <v>40748</v>
          </cell>
          <cell r="D161">
            <v>40748</v>
          </cell>
          <cell r="E161"/>
          <cell r="F161"/>
        </row>
        <row r="162">
          <cell r="C162">
            <v>40754</v>
          </cell>
          <cell r="D162">
            <v>40754</v>
          </cell>
          <cell r="E162"/>
          <cell r="F162"/>
        </row>
        <row r="163">
          <cell r="C163">
            <v>40756</v>
          </cell>
          <cell r="D163">
            <v>40756</v>
          </cell>
          <cell r="E163"/>
          <cell r="F163"/>
        </row>
        <row r="164">
          <cell r="C164">
            <v>40780</v>
          </cell>
          <cell r="D164">
            <v>40780</v>
          </cell>
          <cell r="E164"/>
          <cell r="F164"/>
        </row>
        <row r="165">
          <cell r="C165">
            <v>40784</v>
          </cell>
          <cell r="D165">
            <v>40784</v>
          </cell>
          <cell r="E165"/>
          <cell r="F165"/>
        </row>
        <row r="166">
          <cell r="C166">
            <v>40771</v>
          </cell>
          <cell r="D166">
            <v>40771</v>
          </cell>
          <cell r="E166"/>
          <cell r="F166"/>
        </row>
        <row r="167">
          <cell r="C167">
            <v>40774</v>
          </cell>
          <cell r="D167">
            <v>40774</v>
          </cell>
          <cell r="E167"/>
          <cell r="F167"/>
        </row>
        <row r="168">
          <cell r="C168">
            <v>40793</v>
          </cell>
          <cell r="D168">
            <v>40793</v>
          </cell>
          <cell r="E168"/>
          <cell r="F168"/>
        </row>
        <row r="169">
          <cell r="C169">
            <v>40796</v>
          </cell>
          <cell r="D169">
            <v>40796</v>
          </cell>
          <cell r="E169"/>
          <cell r="F169"/>
        </row>
        <row r="170">
          <cell r="C170">
            <v>40788</v>
          </cell>
          <cell r="D170">
            <v>40788</v>
          </cell>
          <cell r="E170"/>
          <cell r="F170"/>
        </row>
        <row r="171">
          <cell r="C171">
            <v>40789</v>
          </cell>
          <cell r="D171">
            <v>40789</v>
          </cell>
          <cell r="E171"/>
          <cell r="F171"/>
        </row>
        <row r="172">
          <cell r="C172">
            <v>40806</v>
          </cell>
          <cell r="D172">
            <v>40806</v>
          </cell>
          <cell r="E172"/>
          <cell r="F172"/>
        </row>
        <row r="173">
          <cell r="C173">
            <v>40808</v>
          </cell>
          <cell r="D173">
            <v>40808</v>
          </cell>
          <cell r="E173"/>
          <cell r="F173"/>
        </row>
        <row r="174">
          <cell r="C174">
            <v>40813</v>
          </cell>
          <cell r="D174">
            <v>40813</v>
          </cell>
          <cell r="E174"/>
          <cell r="F174"/>
        </row>
        <row r="175">
          <cell r="C175">
            <v>40814</v>
          </cell>
          <cell r="D175">
            <v>40814</v>
          </cell>
          <cell r="E175"/>
          <cell r="F175"/>
        </row>
        <row r="176">
          <cell r="C176">
            <v>40804</v>
          </cell>
          <cell r="D176">
            <v>40804</v>
          </cell>
          <cell r="E176"/>
          <cell r="F176"/>
        </row>
        <row r="177">
          <cell r="C177">
            <v>40836</v>
          </cell>
          <cell r="D177">
            <v>40836</v>
          </cell>
          <cell r="E177"/>
          <cell r="F177"/>
        </row>
        <row r="178">
          <cell r="C178">
            <v>40826</v>
          </cell>
          <cell r="D178">
            <v>40826</v>
          </cell>
          <cell r="E178"/>
          <cell r="F178"/>
        </row>
        <row r="179">
          <cell r="C179">
            <v>40827</v>
          </cell>
          <cell r="D179">
            <v>40827</v>
          </cell>
          <cell r="E179"/>
          <cell r="F179"/>
        </row>
        <row r="180">
          <cell r="C180">
            <v>40829</v>
          </cell>
          <cell r="D180">
            <v>40829</v>
          </cell>
          <cell r="E180"/>
          <cell r="F180"/>
        </row>
        <row r="181">
          <cell r="C181">
            <v>40854</v>
          </cell>
          <cell r="D181">
            <v>40854</v>
          </cell>
          <cell r="E181"/>
          <cell r="F181"/>
        </row>
        <row r="182">
          <cell r="C182">
            <v>40856</v>
          </cell>
          <cell r="D182">
            <v>40856</v>
          </cell>
          <cell r="E182"/>
          <cell r="F182"/>
        </row>
        <row r="183">
          <cell r="C183">
            <v>40860</v>
          </cell>
          <cell r="D183">
            <v>40860</v>
          </cell>
          <cell r="E183"/>
          <cell r="F183"/>
        </row>
        <row r="184">
          <cell r="C184">
            <v>40861</v>
          </cell>
          <cell r="D184">
            <v>40861</v>
          </cell>
          <cell r="E184"/>
          <cell r="F184"/>
        </row>
        <row r="185">
          <cell r="C185">
            <v>40864</v>
          </cell>
          <cell r="D185">
            <v>40864</v>
          </cell>
          <cell r="E185"/>
          <cell r="F185"/>
        </row>
        <row r="186">
          <cell r="C186">
            <v>40845</v>
          </cell>
          <cell r="D186">
            <v>40845</v>
          </cell>
          <cell r="E186"/>
          <cell r="F186"/>
        </row>
        <row r="187">
          <cell r="C187">
            <v>40875</v>
          </cell>
          <cell r="D187">
            <v>40875</v>
          </cell>
          <cell r="E187"/>
          <cell r="F187"/>
        </row>
        <row r="188">
          <cell r="C188">
            <v>40883</v>
          </cell>
          <cell r="D188">
            <v>40883</v>
          </cell>
          <cell r="E188"/>
          <cell r="F188"/>
        </row>
        <row r="189">
          <cell r="C189">
            <v>40888</v>
          </cell>
          <cell r="D189">
            <v>40888</v>
          </cell>
          <cell r="E189"/>
          <cell r="F189"/>
        </row>
        <row r="190">
          <cell r="C190">
            <v>40876</v>
          </cell>
          <cell r="D190">
            <v>40876</v>
          </cell>
          <cell r="E190"/>
          <cell r="F190"/>
        </row>
        <row r="191">
          <cell r="C191">
            <v>40877</v>
          </cell>
          <cell r="D191">
            <v>40877</v>
          </cell>
          <cell r="E191"/>
          <cell r="F191"/>
        </row>
        <row r="192">
          <cell r="C192">
            <v>40881</v>
          </cell>
          <cell r="D192">
            <v>40881</v>
          </cell>
          <cell r="E192"/>
          <cell r="F192"/>
        </row>
        <row r="193">
          <cell r="C193">
            <v>40891</v>
          </cell>
          <cell r="D193">
            <v>40891</v>
          </cell>
          <cell r="E193"/>
          <cell r="F193"/>
        </row>
        <row r="194">
          <cell r="C194">
            <v>40897</v>
          </cell>
          <cell r="D194">
            <v>40897</v>
          </cell>
          <cell r="E194"/>
          <cell r="F194"/>
        </row>
        <row r="195">
          <cell r="C195">
            <v>40898</v>
          </cell>
          <cell r="D195">
            <v>40898</v>
          </cell>
          <cell r="E195"/>
          <cell r="F195"/>
        </row>
        <row r="196">
          <cell r="C196">
            <v>40899</v>
          </cell>
          <cell r="D196">
            <v>40899</v>
          </cell>
          <cell r="E196"/>
          <cell r="F196"/>
        </row>
        <row r="197">
          <cell r="C197">
            <v>40902</v>
          </cell>
          <cell r="D197">
            <v>40902</v>
          </cell>
          <cell r="E197"/>
          <cell r="F197"/>
        </row>
        <row r="198">
          <cell r="C198">
            <v>40905</v>
          </cell>
          <cell r="D198">
            <v>40905</v>
          </cell>
          <cell r="E198"/>
          <cell r="F198"/>
        </row>
        <row r="199">
          <cell r="C199">
            <v>40906</v>
          </cell>
          <cell r="D199">
            <v>40906</v>
          </cell>
          <cell r="E199"/>
          <cell r="F199"/>
        </row>
        <row r="200">
          <cell r="C200">
            <v>40909</v>
          </cell>
          <cell r="D200">
            <v>40909</v>
          </cell>
          <cell r="E200"/>
          <cell r="F200"/>
        </row>
        <row r="201">
          <cell r="C201">
            <v>40894</v>
          </cell>
          <cell r="D201">
            <v>40894</v>
          </cell>
          <cell r="E201"/>
          <cell r="F201"/>
        </row>
        <row r="202">
          <cell r="C202">
            <v>39930</v>
          </cell>
          <cell r="D202">
            <v>39930</v>
          </cell>
          <cell r="E202"/>
          <cell r="F202"/>
        </row>
        <row r="203">
          <cell r="C203">
            <v>40936</v>
          </cell>
          <cell r="D203">
            <v>40936</v>
          </cell>
          <cell r="E203"/>
          <cell r="F203"/>
        </row>
        <row r="204">
          <cell r="C204">
            <v>40943</v>
          </cell>
          <cell r="D204">
            <v>40943</v>
          </cell>
          <cell r="E204"/>
          <cell r="F204"/>
        </row>
        <row r="205">
          <cell r="C205">
            <v>39371</v>
          </cell>
          <cell r="D205">
            <v>39371</v>
          </cell>
          <cell r="E205"/>
          <cell r="F205"/>
        </row>
        <row r="206">
          <cell r="C206">
            <v>39372</v>
          </cell>
          <cell r="D206">
            <v>39372</v>
          </cell>
          <cell r="E206"/>
          <cell r="F206"/>
        </row>
        <row r="207">
          <cell r="C207">
            <v>40937</v>
          </cell>
          <cell r="D207">
            <v>40937</v>
          </cell>
          <cell r="E207"/>
          <cell r="F207"/>
        </row>
        <row r="208">
          <cell r="C208">
            <v>40938</v>
          </cell>
          <cell r="D208">
            <v>40938</v>
          </cell>
          <cell r="E208"/>
          <cell r="F208"/>
        </row>
        <row r="209">
          <cell r="C209">
            <v>40939</v>
          </cell>
          <cell r="D209">
            <v>40939</v>
          </cell>
          <cell r="E209"/>
          <cell r="F209"/>
        </row>
        <row r="210">
          <cell r="C210">
            <v>40940</v>
          </cell>
          <cell r="D210">
            <v>40940</v>
          </cell>
          <cell r="E210"/>
          <cell r="F210"/>
        </row>
        <row r="211">
          <cell r="C211">
            <v>40941</v>
          </cell>
          <cell r="D211">
            <v>40941</v>
          </cell>
          <cell r="E211"/>
          <cell r="F211"/>
        </row>
        <row r="212">
          <cell r="C212">
            <v>40942</v>
          </cell>
          <cell r="D212">
            <v>40942</v>
          </cell>
          <cell r="E212"/>
          <cell r="F212"/>
        </row>
        <row r="213">
          <cell r="C213">
            <v>39409</v>
          </cell>
          <cell r="D213">
            <v>39409</v>
          </cell>
          <cell r="E213"/>
          <cell r="F213"/>
        </row>
        <row r="214">
          <cell r="C214">
            <v>39383</v>
          </cell>
          <cell r="D214">
            <v>39383</v>
          </cell>
          <cell r="E214"/>
          <cell r="F214"/>
        </row>
        <row r="215">
          <cell r="C215">
            <v>39387</v>
          </cell>
          <cell r="D215">
            <v>39387</v>
          </cell>
          <cell r="E215"/>
          <cell r="F215"/>
        </row>
        <row r="216">
          <cell r="C216">
            <v>39416</v>
          </cell>
          <cell r="D216">
            <v>39416</v>
          </cell>
          <cell r="E216"/>
          <cell r="F216"/>
        </row>
        <row r="217">
          <cell r="C217">
            <v>39422</v>
          </cell>
          <cell r="D217">
            <v>39422</v>
          </cell>
          <cell r="E217"/>
          <cell r="F217"/>
        </row>
        <row r="218">
          <cell r="C218">
            <v>39442</v>
          </cell>
          <cell r="D218">
            <v>39442</v>
          </cell>
          <cell r="E218"/>
          <cell r="F218"/>
        </row>
        <row r="219">
          <cell r="C219">
            <v>39423</v>
          </cell>
          <cell r="D219">
            <v>39423</v>
          </cell>
          <cell r="E219"/>
          <cell r="F219"/>
        </row>
        <row r="220">
          <cell r="C220">
            <v>39425</v>
          </cell>
          <cell r="D220">
            <v>39425</v>
          </cell>
          <cell r="E220"/>
          <cell r="F220"/>
        </row>
        <row r="221">
          <cell r="C221">
            <v>39426</v>
          </cell>
          <cell r="D221">
            <v>39426</v>
          </cell>
          <cell r="E221"/>
          <cell r="F221"/>
        </row>
        <row r="222">
          <cell r="C222">
            <v>39427</v>
          </cell>
          <cell r="D222">
            <v>39427</v>
          </cell>
          <cell r="E222"/>
          <cell r="F222"/>
        </row>
        <row r="223">
          <cell r="C223">
            <v>39429</v>
          </cell>
          <cell r="D223">
            <v>39429</v>
          </cell>
          <cell r="E223"/>
          <cell r="F223"/>
        </row>
        <row r="224">
          <cell r="C224">
            <v>39430</v>
          </cell>
          <cell r="D224">
            <v>39430</v>
          </cell>
          <cell r="E224"/>
          <cell r="F224"/>
        </row>
        <row r="225">
          <cell r="C225">
            <v>39417</v>
          </cell>
          <cell r="D225">
            <v>39417</v>
          </cell>
          <cell r="E225"/>
          <cell r="F225"/>
        </row>
        <row r="226">
          <cell r="C226">
            <v>39431</v>
          </cell>
          <cell r="D226">
            <v>39431</v>
          </cell>
          <cell r="E226"/>
          <cell r="F226"/>
        </row>
        <row r="227">
          <cell r="C227">
            <v>39432</v>
          </cell>
          <cell r="D227">
            <v>39432</v>
          </cell>
          <cell r="E227"/>
          <cell r="F227"/>
        </row>
        <row r="228">
          <cell r="C228">
            <v>39433</v>
          </cell>
          <cell r="D228">
            <v>39433</v>
          </cell>
          <cell r="E228"/>
          <cell r="F228"/>
        </row>
        <row r="229">
          <cell r="C229">
            <v>39434</v>
          </cell>
          <cell r="D229">
            <v>39434</v>
          </cell>
          <cell r="E229"/>
          <cell r="F229"/>
        </row>
        <row r="230">
          <cell r="C230">
            <v>39436</v>
          </cell>
          <cell r="D230">
            <v>39436</v>
          </cell>
          <cell r="E230"/>
          <cell r="F230"/>
        </row>
        <row r="231">
          <cell r="C231">
            <v>39437</v>
          </cell>
          <cell r="D231">
            <v>39437</v>
          </cell>
          <cell r="E231"/>
          <cell r="F231"/>
        </row>
        <row r="232">
          <cell r="C232">
            <v>39418</v>
          </cell>
          <cell r="D232">
            <v>39418</v>
          </cell>
          <cell r="E232"/>
          <cell r="F232"/>
        </row>
        <row r="233">
          <cell r="C233">
            <v>39438</v>
          </cell>
          <cell r="D233">
            <v>39438</v>
          </cell>
          <cell r="E233"/>
          <cell r="F233"/>
        </row>
        <row r="234">
          <cell r="C234">
            <v>39439</v>
          </cell>
          <cell r="D234">
            <v>39439</v>
          </cell>
          <cell r="E234"/>
          <cell r="F234"/>
        </row>
        <row r="235">
          <cell r="C235">
            <v>39440</v>
          </cell>
          <cell r="D235">
            <v>39440</v>
          </cell>
          <cell r="E235"/>
          <cell r="F235"/>
        </row>
        <row r="236">
          <cell r="C236">
            <v>45288</v>
          </cell>
          <cell r="D236">
            <v>45288</v>
          </cell>
          <cell r="E236"/>
          <cell r="F236"/>
        </row>
        <row r="237">
          <cell r="C237">
            <v>39419</v>
          </cell>
          <cell r="D237">
            <v>39419</v>
          </cell>
          <cell r="E237"/>
          <cell r="F237"/>
        </row>
        <row r="238">
          <cell r="C238">
            <v>39420</v>
          </cell>
          <cell r="D238">
            <v>39420</v>
          </cell>
          <cell r="E238"/>
          <cell r="F238"/>
        </row>
        <row r="239">
          <cell r="C239">
            <v>39421</v>
          </cell>
          <cell r="D239">
            <v>39421</v>
          </cell>
          <cell r="E239"/>
          <cell r="F239"/>
        </row>
        <row r="240">
          <cell r="C240">
            <v>39457</v>
          </cell>
          <cell r="D240">
            <v>39457</v>
          </cell>
          <cell r="E240"/>
          <cell r="F240"/>
        </row>
        <row r="241">
          <cell r="C241">
            <v>39464</v>
          </cell>
          <cell r="D241">
            <v>39464</v>
          </cell>
          <cell r="E241"/>
          <cell r="F241"/>
        </row>
        <row r="242">
          <cell r="C242">
            <v>39491</v>
          </cell>
          <cell r="D242">
            <v>39491</v>
          </cell>
          <cell r="E242"/>
          <cell r="F242"/>
        </row>
        <row r="243">
          <cell r="C243">
            <v>39487</v>
          </cell>
          <cell r="D243">
            <v>39487</v>
          </cell>
          <cell r="E243"/>
          <cell r="F243"/>
        </row>
        <row r="244">
          <cell r="C244">
            <v>39513</v>
          </cell>
          <cell r="D244">
            <v>39513</v>
          </cell>
          <cell r="E244"/>
          <cell r="F244"/>
        </row>
        <row r="245">
          <cell r="C245">
            <v>39530</v>
          </cell>
          <cell r="D245">
            <v>39530</v>
          </cell>
          <cell r="E245"/>
          <cell r="F245"/>
        </row>
        <row r="246">
          <cell r="C246">
            <v>39537</v>
          </cell>
          <cell r="D246">
            <v>39537</v>
          </cell>
          <cell r="E246"/>
          <cell r="F246"/>
        </row>
        <row r="247">
          <cell r="C247">
            <v>46149</v>
          </cell>
          <cell r="D247">
            <v>46149</v>
          </cell>
          <cell r="E247"/>
          <cell r="F247"/>
        </row>
        <row r="248">
          <cell r="C248">
            <v>43082</v>
          </cell>
          <cell r="D248">
            <v>43082</v>
          </cell>
          <cell r="E248"/>
          <cell r="F248"/>
        </row>
        <row r="249">
          <cell r="C249">
            <v>43075</v>
          </cell>
          <cell r="D249">
            <v>43075</v>
          </cell>
          <cell r="E249"/>
          <cell r="F249"/>
        </row>
        <row r="250">
          <cell r="C250">
            <v>43096</v>
          </cell>
          <cell r="D250">
            <v>43096</v>
          </cell>
          <cell r="E250"/>
          <cell r="F250"/>
        </row>
        <row r="251">
          <cell r="C251">
            <v>43098</v>
          </cell>
          <cell r="D251">
            <v>43098</v>
          </cell>
          <cell r="E251"/>
          <cell r="F251"/>
        </row>
        <row r="252">
          <cell r="C252">
            <v>55991</v>
          </cell>
          <cell r="D252">
            <v>55991</v>
          </cell>
          <cell r="E252"/>
          <cell r="F252"/>
        </row>
        <row r="253">
          <cell r="C253">
            <v>41038</v>
          </cell>
          <cell r="D253">
            <v>41038</v>
          </cell>
          <cell r="E253"/>
          <cell r="F253"/>
        </row>
        <row r="254">
          <cell r="C254">
            <v>41045</v>
          </cell>
          <cell r="D254">
            <v>41045</v>
          </cell>
          <cell r="E254"/>
          <cell r="F254"/>
        </row>
        <row r="255">
          <cell r="C255">
            <v>41065</v>
          </cell>
          <cell r="D255">
            <v>41065</v>
          </cell>
          <cell r="E255"/>
          <cell r="F255"/>
        </row>
        <row r="256">
          <cell r="C256">
            <v>41052</v>
          </cell>
          <cell r="D256">
            <v>41052</v>
          </cell>
          <cell r="E256"/>
          <cell r="F256"/>
        </row>
        <row r="257">
          <cell r="C257">
            <v>41054</v>
          </cell>
          <cell r="D257">
            <v>41054</v>
          </cell>
          <cell r="E257"/>
          <cell r="F257"/>
        </row>
        <row r="258">
          <cell r="C258">
            <v>41056</v>
          </cell>
          <cell r="D258">
            <v>41056</v>
          </cell>
          <cell r="E258"/>
          <cell r="F258"/>
        </row>
        <row r="259">
          <cell r="C259">
            <v>41057</v>
          </cell>
          <cell r="D259">
            <v>41057</v>
          </cell>
          <cell r="E259"/>
          <cell r="F259"/>
        </row>
        <row r="260">
          <cell r="C260">
            <v>41059</v>
          </cell>
          <cell r="D260">
            <v>41059</v>
          </cell>
          <cell r="E260"/>
          <cell r="F260"/>
        </row>
        <row r="261">
          <cell r="C261">
            <v>41070</v>
          </cell>
          <cell r="D261">
            <v>41070</v>
          </cell>
          <cell r="E261"/>
          <cell r="F261"/>
        </row>
        <row r="262">
          <cell r="C262">
            <v>41071</v>
          </cell>
          <cell r="D262">
            <v>41071</v>
          </cell>
          <cell r="E262"/>
          <cell r="F262"/>
        </row>
        <row r="263">
          <cell r="C263">
            <v>41073</v>
          </cell>
          <cell r="D263">
            <v>41073</v>
          </cell>
          <cell r="E263"/>
          <cell r="F263"/>
        </row>
        <row r="264">
          <cell r="C264">
            <v>41083</v>
          </cell>
          <cell r="D264">
            <v>41083</v>
          </cell>
          <cell r="E264"/>
          <cell r="F264"/>
        </row>
        <row r="265">
          <cell r="C265">
            <v>41084</v>
          </cell>
          <cell r="D265">
            <v>41084</v>
          </cell>
          <cell r="E265"/>
          <cell r="F265"/>
        </row>
        <row r="266">
          <cell r="C266">
            <v>41085</v>
          </cell>
          <cell r="D266">
            <v>41085</v>
          </cell>
          <cell r="E266"/>
          <cell r="F266"/>
        </row>
        <row r="267">
          <cell r="C267">
            <v>41086</v>
          </cell>
          <cell r="D267">
            <v>41086</v>
          </cell>
          <cell r="E267"/>
          <cell r="F267"/>
        </row>
        <row r="268">
          <cell r="C268">
            <v>46233</v>
          </cell>
          <cell r="D268">
            <v>46233</v>
          </cell>
          <cell r="E268"/>
          <cell r="F268"/>
        </row>
        <row r="269">
          <cell r="C269">
            <v>46234</v>
          </cell>
          <cell r="D269">
            <v>46234</v>
          </cell>
          <cell r="E269"/>
          <cell r="F269"/>
        </row>
        <row r="270">
          <cell r="C270">
            <v>46235</v>
          </cell>
          <cell r="D270">
            <v>46235</v>
          </cell>
          <cell r="E270"/>
          <cell r="F270"/>
        </row>
        <row r="271">
          <cell r="C271">
            <v>56135</v>
          </cell>
          <cell r="D271">
            <v>56135</v>
          </cell>
          <cell r="E271"/>
          <cell r="F271"/>
        </row>
        <row r="272">
          <cell r="C272">
            <v>46260</v>
          </cell>
          <cell r="D272">
            <v>46260</v>
          </cell>
          <cell r="E272"/>
          <cell r="F272"/>
        </row>
        <row r="273">
          <cell r="C273">
            <v>46268</v>
          </cell>
          <cell r="D273">
            <v>46268</v>
          </cell>
          <cell r="E273"/>
          <cell r="F273"/>
        </row>
        <row r="274">
          <cell r="C274">
            <v>41103</v>
          </cell>
          <cell r="D274">
            <v>41103</v>
          </cell>
          <cell r="E274"/>
          <cell r="F274"/>
        </row>
        <row r="275">
          <cell r="C275">
            <v>41110</v>
          </cell>
          <cell r="D275">
            <v>41110</v>
          </cell>
          <cell r="E275"/>
          <cell r="F275"/>
        </row>
        <row r="276">
          <cell r="C276">
            <v>41102</v>
          </cell>
          <cell r="D276">
            <v>41102</v>
          </cell>
          <cell r="E276"/>
          <cell r="F276"/>
        </row>
        <row r="277">
          <cell r="C277">
            <v>30598</v>
          </cell>
          <cell r="D277">
            <v>30598</v>
          </cell>
          <cell r="E277"/>
          <cell r="F277"/>
        </row>
        <row r="278">
          <cell r="C278">
            <v>31276</v>
          </cell>
          <cell r="D278">
            <v>31276</v>
          </cell>
          <cell r="E278"/>
          <cell r="F278"/>
        </row>
        <row r="279">
          <cell r="C279">
            <v>30779</v>
          </cell>
          <cell r="D279">
            <v>30779</v>
          </cell>
          <cell r="E279"/>
          <cell r="F279"/>
        </row>
        <row r="280">
          <cell r="C280">
            <v>30782</v>
          </cell>
          <cell r="D280">
            <v>30782</v>
          </cell>
          <cell r="E280"/>
          <cell r="F280"/>
        </row>
        <row r="281">
          <cell r="C281">
            <v>30785</v>
          </cell>
          <cell r="D281">
            <v>30785</v>
          </cell>
          <cell r="E281"/>
          <cell r="F281"/>
        </row>
        <row r="282">
          <cell r="C282">
            <v>30792</v>
          </cell>
          <cell r="D282">
            <v>30792</v>
          </cell>
          <cell r="E282"/>
          <cell r="F282"/>
        </row>
        <row r="283">
          <cell r="C283">
            <v>30794</v>
          </cell>
          <cell r="D283">
            <v>30794</v>
          </cell>
          <cell r="E283"/>
          <cell r="F283"/>
        </row>
        <row r="284">
          <cell r="C284">
            <v>30797</v>
          </cell>
          <cell r="D284">
            <v>30797</v>
          </cell>
          <cell r="E284"/>
          <cell r="F284"/>
        </row>
        <row r="285">
          <cell r="C285">
            <v>30798</v>
          </cell>
          <cell r="D285">
            <v>30798</v>
          </cell>
          <cell r="E285"/>
          <cell r="F285"/>
        </row>
        <row r="286">
          <cell r="C286">
            <v>30799</v>
          </cell>
          <cell r="D286">
            <v>30799</v>
          </cell>
          <cell r="E286"/>
          <cell r="F286"/>
        </row>
        <row r="287">
          <cell r="C287">
            <v>30876</v>
          </cell>
          <cell r="D287">
            <v>30876</v>
          </cell>
          <cell r="E287"/>
          <cell r="F287"/>
        </row>
        <row r="288">
          <cell r="C288">
            <v>30931</v>
          </cell>
          <cell r="D288">
            <v>30931</v>
          </cell>
          <cell r="E288"/>
          <cell r="F288"/>
        </row>
        <row r="289">
          <cell r="C289">
            <v>30935</v>
          </cell>
          <cell r="D289">
            <v>30935</v>
          </cell>
          <cell r="E289"/>
          <cell r="F289"/>
        </row>
        <row r="290">
          <cell r="C290">
            <v>31006</v>
          </cell>
          <cell r="D290">
            <v>31006</v>
          </cell>
          <cell r="E290"/>
          <cell r="F290"/>
        </row>
        <row r="291">
          <cell r="C291">
            <v>31006</v>
          </cell>
          <cell r="D291">
            <v>31006</v>
          </cell>
          <cell r="E291"/>
          <cell r="F291"/>
        </row>
        <row r="292">
          <cell r="C292">
            <v>31004</v>
          </cell>
          <cell r="D292">
            <v>31004</v>
          </cell>
          <cell r="E292"/>
          <cell r="F292"/>
        </row>
        <row r="293">
          <cell r="C293">
            <v>31029</v>
          </cell>
          <cell r="D293">
            <v>31029</v>
          </cell>
          <cell r="E293"/>
          <cell r="F293"/>
        </row>
        <row r="294">
          <cell r="C294">
            <v>31064</v>
          </cell>
          <cell r="D294">
            <v>31064</v>
          </cell>
          <cell r="E294"/>
          <cell r="F294"/>
        </row>
        <row r="295">
          <cell r="C295">
            <v>31064</v>
          </cell>
          <cell r="D295">
            <v>31064</v>
          </cell>
          <cell r="E295"/>
          <cell r="F295"/>
        </row>
        <row r="296">
          <cell r="C296">
            <v>31073</v>
          </cell>
          <cell r="D296">
            <v>31073</v>
          </cell>
          <cell r="E296"/>
          <cell r="F296"/>
        </row>
        <row r="297">
          <cell r="C297">
            <v>31084</v>
          </cell>
          <cell r="D297">
            <v>31084</v>
          </cell>
          <cell r="E297"/>
          <cell r="F297"/>
        </row>
        <row r="298">
          <cell r="C298">
            <v>31124</v>
          </cell>
          <cell r="D298">
            <v>31124</v>
          </cell>
          <cell r="E298"/>
          <cell r="F298"/>
        </row>
        <row r="299">
          <cell r="C299">
            <v>31392</v>
          </cell>
          <cell r="D299">
            <v>31392</v>
          </cell>
          <cell r="E299"/>
          <cell r="F299"/>
        </row>
        <row r="300">
          <cell r="C300">
            <v>31394</v>
          </cell>
          <cell r="D300">
            <v>31394</v>
          </cell>
          <cell r="E300"/>
          <cell r="F300"/>
        </row>
        <row r="301">
          <cell r="C301">
            <v>31586</v>
          </cell>
          <cell r="D301">
            <v>31586</v>
          </cell>
          <cell r="E301"/>
          <cell r="F301"/>
        </row>
        <row r="302">
          <cell r="C302">
            <v>31953</v>
          </cell>
          <cell r="D302">
            <v>31953</v>
          </cell>
          <cell r="E302"/>
          <cell r="F302"/>
        </row>
        <row r="303">
          <cell r="C303">
            <v>31950</v>
          </cell>
          <cell r="D303">
            <v>31950</v>
          </cell>
          <cell r="E303"/>
          <cell r="F303"/>
        </row>
        <row r="304">
          <cell r="C304">
            <v>31952</v>
          </cell>
          <cell r="D304">
            <v>31952</v>
          </cell>
          <cell r="E304"/>
          <cell r="F304"/>
        </row>
        <row r="305">
          <cell r="C305">
            <v>32056</v>
          </cell>
          <cell r="D305">
            <v>32056</v>
          </cell>
          <cell r="E305"/>
          <cell r="F305"/>
        </row>
        <row r="306">
          <cell r="C306">
            <v>32060</v>
          </cell>
          <cell r="D306">
            <v>32060</v>
          </cell>
          <cell r="E306"/>
          <cell r="F306"/>
        </row>
        <row r="307">
          <cell r="C307">
            <v>32052</v>
          </cell>
          <cell r="D307">
            <v>32052</v>
          </cell>
          <cell r="E307"/>
          <cell r="F307"/>
        </row>
        <row r="308">
          <cell r="C308">
            <v>30817</v>
          </cell>
          <cell r="D308">
            <v>30817</v>
          </cell>
          <cell r="E308"/>
          <cell r="F308"/>
        </row>
        <row r="309">
          <cell r="C309">
            <v>30820</v>
          </cell>
          <cell r="D309">
            <v>30820</v>
          </cell>
          <cell r="E309"/>
          <cell r="F309"/>
        </row>
        <row r="310">
          <cell r="C310">
            <v>30821</v>
          </cell>
          <cell r="D310">
            <v>30821</v>
          </cell>
          <cell r="E310"/>
          <cell r="F310"/>
        </row>
        <row r="311">
          <cell r="C311">
            <v>30832</v>
          </cell>
          <cell r="D311">
            <v>30832</v>
          </cell>
          <cell r="E311"/>
          <cell r="F311"/>
        </row>
        <row r="312">
          <cell r="C312">
            <v>30828</v>
          </cell>
          <cell r="D312">
            <v>30828</v>
          </cell>
          <cell r="E312"/>
          <cell r="F312"/>
        </row>
        <row r="313">
          <cell r="C313">
            <v>30830</v>
          </cell>
          <cell r="D313">
            <v>30830</v>
          </cell>
          <cell r="E313"/>
          <cell r="F313"/>
        </row>
        <row r="314">
          <cell r="C314">
            <v>30972</v>
          </cell>
          <cell r="D314">
            <v>30972</v>
          </cell>
          <cell r="E314"/>
          <cell r="F314"/>
        </row>
        <row r="315">
          <cell r="C315">
            <v>30973</v>
          </cell>
          <cell r="D315">
            <v>30973</v>
          </cell>
          <cell r="E315"/>
          <cell r="F315"/>
        </row>
        <row r="316">
          <cell r="C316">
            <v>30974</v>
          </cell>
          <cell r="D316">
            <v>30974</v>
          </cell>
          <cell r="E316"/>
          <cell r="F316"/>
        </row>
        <row r="317">
          <cell r="C317">
            <v>30980</v>
          </cell>
          <cell r="D317">
            <v>30980</v>
          </cell>
          <cell r="E317"/>
          <cell r="F317"/>
        </row>
        <row r="318">
          <cell r="C318">
            <v>30981</v>
          </cell>
          <cell r="D318">
            <v>30981</v>
          </cell>
          <cell r="E318"/>
          <cell r="F318"/>
        </row>
        <row r="319">
          <cell r="C319">
            <v>30984</v>
          </cell>
          <cell r="D319">
            <v>30984</v>
          </cell>
          <cell r="E319"/>
          <cell r="F319"/>
        </row>
        <row r="320">
          <cell r="C320">
            <v>30985</v>
          </cell>
          <cell r="D320">
            <v>30985</v>
          </cell>
          <cell r="E320"/>
          <cell r="F320"/>
        </row>
        <row r="321">
          <cell r="C321">
            <v>30989</v>
          </cell>
          <cell r="D321">
            <v>30989</v>
          </cell>
          <cell r="E321"/>
          <cell r="F321"/>
        </row>
        <row r="322">
          <cell r="C322">
            <v>30993</v>
          </cell>
          <cell r="D322">
            <v>30993</v>
          </cell>
          <cell r="E322"/>
          <cell r="F322"/>
        </row>
        <row r="323">
          <cell r="C323">
            <v>30996</v>
          </cell>
          <cell r="D323">
            <v>30996</v>
          </cell>
          <cell r="E323"/>
          <cell r="F323"/>
        </row>
        <row r="324">
          <cell r="C324">
            <v>30997</v>
          </cell>
          <cell r="D324">
            <v>30997</v>
          </cell>
          <cell r="E324"/>
          <cell r="F324"/>
        </row>
        <row r="325">
          <cell r="C325">
            <v>31215</v>
          </cell>
          <cell r="D325">
            <v>31215</v>
          </cell>
          <cell r="E325"/>
          <cell r="F325"/>
        </row>
        <row r="326">
          <cell r="C326">
            <v>31526</v>
          </cell>
          <cell r="D326">
            <v>31526</v>
          </cell>
          <cell r="E326"/>
          <cell r="F326"/>
        </row>
        <row r="327">
          <cell r="C327">
            <v>31529</v>
          </cell>
          <cell r="D327">
            <v>31529</v>
          </cell>
          <cell r="E327"/>
          <cell r="F327"/>
        </row>
        <row r="328">
          <cell r="C328">
            <v>31534</v>
          </cell>
          <cell r="D328">
            <v>31534</v>
          </cell>
          <cell r="E328"/>
          <cell r="F328"/>
        </row>
        <row r="329">
          <cell r="C329">
            <v>31536</v>
          </cell>
          <cell r="D329">
            <v>31536</v>
          </cell>
          <cell r="E329"/>
          <cell r="F329"/>
        </row>
        <row r="330">
          <cell r="C330">
            <v>31538</v>
          </cell>
          <cell r="D330">
            <v>31538</v>
          </cell>
          <cell r="E330"/>
          <cell r="F330"/>
        </row>
        <row r="331">
          <cell r="C331">
            <v>31541</v>
          </cell>
          <cell r="D331">
            <v>31541</v>
          </cell>
          <cell r="E331"/>
          <cell r="F331"/>
        </row>
        <row r="332">
          <cell r="C332">
            <v>31542</v>
          </cell>
          <cell r="D332">
            <v>31542</v>
          </cell>
          <cell r="E332"/>
          <cell r="F332"/>
        </row>
        <row r="333">
          <cell r="C333">
            <v>31543</v>
          </cell>
          <cell r="D333">
            <v>31543</v>
          </cell>
          <cell r="E333"/>
          <cell r="F333"/>
        </row>
        <row r="334">
          <cell r="C334">
            <v>30613</v>
          </cell>
          <cell r="D334">
            <v>30613</v>
          </cell>
          <cell r="E334"/>
          <cell r="F334"/>
        </row>
        <row r="335">
          <cell r="C335">
            <v>30626</v>
          </cell>
          <cell r="D335">
            <v>30626</v>
          </cell>
          <cell r="E335"/>
          <cell r="F335"/>
        </row>
        <row r="336">
          <cell r="C336">
            <v>31896</v>
          </cell>
          <cell r="D336">
            <v>31896</v>
          </cell>
          <cell r="E336"/>
          <cell r="F336"/>
        </row>
        <row r="337">
          <cell r="C337">
            <v>30722</v>
          </cell>
          <cell r="D337">
            <v>30722</v>
          </cell>
          <cell r="E337"/>
          <cell r="F337"/>
        </row>
        <row r="338">
          <cell r="C338">
            <v>30723</v>
          </cell>
          <cell r="D338">
            <v>30723</v>
          </cell>
          <cell r="E338"/>
          <cell r="F338"/>
        </row>
        <row r="339">
          <cell r="C339">
            <v>32020</v>
          </cell>
          <cell r="D339">
            <v>32020</v>
          </cell>
          <cell r="E339"/>
          <cell r="F339"/>
        </row>
        <row r="340">
          <cell r="C340">
            <v>32090</v>
          </cell>
          <cell r="D340">
            <v>32090</v>
          </cell>
          <cell r="E340"/>
          <cell r="F340"/>
        </row>
        <row r="341">
          <cell r="C341">
            <v>30590</v>
          </cell>
          <cell r="D341">
            <v>30590</v>
          </cell>
          <cell r="E341"/>
          <cell r="F341"/>
        </row>
        <row r="342">
          <cell r="C342">
            <v>30848</v>
          </cell>
          <cell r="D342">
            <v>30848</v>
          </cell>
          <cell r="E342"/>
          <cell r="F342"/>
        </row>
        <row r="343">
          <cell r="C343">
            <v>30854</v>
          </cell>
          <cell r="D343">
            <v>30854</v>
          </cell>
          <cell r="E343"/>
          <cell r="F343"/>
        </row>
        <row r="344">
          <cell r="C344">
            <v>31049</v>
          </cell>
          <cell r="D344">
            <v>31049</v>
          </cell>
          <cell r="E344"/>
          <cell r="F344"/>
        </row>
        <row r="345">
          <cell r="C345">
            <v>31180</v>
          </cell>
          <cell r="D345">
            <v>31180</v>
          </cell>
          <cell r="E345"/>
          <cell r="F345"/>
        </row>
        <row r="346">
          <cell r="C346">
            <v>31180</v>
          </cell>
          <cell r="D346">
            <v>31180</v>
          </cell>
          <cell r="E346"/>
          <cell r="F346"/>
        </row>
        <row r="347">
          <cell r="C347">
            <v>31180</v>
          </cell>
          <cell r="D347">
            <v>31180</v>
          </cell>
          <cell r="E347"/>
          <cell r="F347"/>
        </row>
        <row r="348">
          <cell r="C348">
            <v>31181</v>
          </cell>
          <cell r="D348">
            <v>31181</v>
          </cell>
          <cell r="E348"/>
          <cell r="F348"/>
        </row>
        <row r="349">
          <cell r="C349">
            <v>31181</v>
          </cell>
          <cell r="D349">
            <v>31181</v>
          </cell>
          <cell r="E349"/>
          <cell r="F349"/>
        </row>
        <row r="350">
          <cell r="C350">
            <v>31181</v>
          </cell>
          <cell r="D350">
            <v>31181</v>
          </cell>
          <cell r="E350"/>
          <cell r="F350"/>
        </row>
        <row r="351">
          <cell r="C351">
            <v>31183</v>
          </cell>
          <cell r="D351">
            <v>31183</v>
          </cell>
          <cell r="E351"/>
          <cell r="F351"/>
        </row>
        <row r="352">
          <cell r="C352">
            <v>31183</v>
          </cell>
          <cell r="D352">
            <v>31183</v>
          </cell>
          <cell r="E352"/>
          <cell r="F352"/>
        </row>
        <row r="353">
          <cell r="C353">
            <v>31173</v>
          </cell>
          <cell r="D353">
            <v>31173</v>
          </cell>
          <cell r="E353"/>
          <cell r="F353"/>
        </row>
        <row r="354">
          <cell r="C354">
            <v>31173</v>
          </cell>
          <cell r="D354">
            <v>31173</v>
          </cell>
          <cell r="E354"/>
          <cell r="F354"/>
        </row>
        <row r="355">
          <cell r="C355">
            <v>31173</v>
          </cell>
          <cell r="D355">
            <v>31173</v>
          </cell>
          <cell r="E355"/>
          <cell r="F355"/>
        </row>
        <row r="356">
          <cell r="C356">
            <v>31174</v>
          </cell>
          <cell r="D356">
            <v>31174</v>
          </cell>
          <cell r="E356"/>
          <cell r="F356"/>
        </row>
        <row r="357">
          <cell r="C357">
            <v>31174</v>
          </cell>
          <cell r="D357">
            <v>31174</v>
          </cell>
          <cell r="E357"/>
          <cell r="F357"/>
        </row>
        <row r="358">
          <cell r="C358">
            <v>31174</v>
          </cell>
          <cell r="D358">
            <v>31174</v>
          </cell>
          <cell r="E358"/>
          <cell r="F358"/>
        </row>
        <row r="359">
          <cell r="C359">
            <v>31178</v>
          </cell>
          <cell r="D359">
            <v>31178</v>
          </cell>
          <cell r="E359"/>
          <cell r="F359"/>
        </row>
        <row r="360">
          <cell r="C360">
            <v>31178</v>
          </cell>
          <cell r="D360">
            <v>31178</v>
          </cell>
          <cell r="E360"/>
          <cell r="F360"/>
        </row>
        <row r="361">
          <cell r="C361">
            <v>31220</v>
          </cell>
          <cell r="D361">
            <v>31220</v>
          </cell>
          <cell r="E361"/>
          <cell r="F361"/>
        </row>
        <row r="362">
          <cell r="C362">
            <v>31220</v>
          </cell>
          <cell r="D362">
            <v>31220</v>
          </cell>
          <cell r="E362"/>
          <cell r="F362"/>
        </row>
        <row r="363">
          <cell r="C363">
            <v>31225</v>
          </cell>
          <cell r="D363">
            <v>31225</v>
          </cell>
          <cell r="E363"/>
          <cell r="F363"/>
        </row>
        <row r="364">
          <cell r="C364">
            <v>31225</v>
          </cell>
          <cell r="D364">
            <v>31225</v>
          </cell>
          <cell r="E364"/>
          <cell r="F364"/>
        </row>
        <row r="365">
          <cell r="C365">
            <v>31226</v>
          </cell>
          <cell r="D365">
            <v>31226</v>
          </cell>
          <cell r="E365"/>
          <cell r="F365"/>
        </row>
        <row r="366">
          <cell r="C366">
            <v>31226</v>
          </cell>
          <cell r="D366">
            <v>31226</v>
          </cell>
          <cell r="E366"/>
          <cell r="F366"/>
        </row>
        <row r="367">
          <cell r="C367">
            <v>31226</v>
          </cell>
          <cell r="D367">
            <v>31226</v>
          </cell>
          <cell r="E367"/>
          <cell r="F367"/>
        </row>
        <row r="368">
          <cell r="C368">
            <v>31228</v>
          </cell>
          <cell r="D368">
            <v>31228</v>
          </cell>
          <cell r="E368"/>
          <cell r="F368"/>
        </row>
        <row r="369">
          <cell r="C369">
            <v>31228</v>
          </cell>
          <cell r="D369">
            <v>31228</v>
          </cell>
          <cell r="E369"/>
          <cell r="F369"/>
        </row>
        <row r="370">
          <cell r="C370">
            <v>31235</v>
          </cell>
          <cell r="D370">
            <v>31235</v>
          </cell>
          <cell r="E370"/>
          <cell r="F370"/>
        </row>
        <row r="371">
          <cell r="C371">
            <v>31235</v>
          </cell>
          <cell r="D371">
            <v>31235</v>
          </cell>
          <cell r="E371"/>
          <cell r="F371"/>
        </row>
        <row r="372">
          <cell r="C372">
            <v>31235</v>
          </cell>
          <cell r="D372">
            <v>31235</v>
          </cell>
          <cell r="E372"/>
          <cell r="F372"/>
        </row>
        <row r="373">
          <cell r="C373">
            <v>31236</v>
          </cell>
          <cell r="D373">
            <v>31236</v>
          </cell>
          <cell r="E373"/>
          <cell r="F373"/>
        </row>
        <row r="374">
          <cell r="C374">
            <v>31236</v>
          </cell>
          <cell r="D374">
            <v>31236</v>
          </cell>
          <cell r="E374"/>
          <cell r="F374"/>
        </row>
        <row r="375">
          <cell r="C375">
            <v>31237</v>
          </cell>
          <cell r="D375">
            <v>31237</v>
          </cell>
          <cell r="E375"/>
          <cell r="F375"/>
        </row>
        <row r="376">
          <cell r="C376">
            <v>31237</v>
          </cell>
          <cell r="D376">
            <v>31237</v>
          </cell>
          <cell r="E376"/>
          <cell r="F376"/>
        </row>
        <row r="377">
          <cell r="C377">
            <v>31239</v>
          </cell>
          <cell r="D377">
            <v>31239</v>
          </cell>
          <cell r="E377"/>
          <cell r="F377"/>
        </row>
        <row r="378">
          <cell r="C378">
            <v>31239</v>
          </cell>
          <cell r="D378">
            <v>31239</v>
          </cell>
          <cell r="E378"/>
          <cell r="F378"/>
        </row>
        <row r="379">
          <cell r="C379">
            <v>31240</v>
          </cell>
          <cell r="D379">
            <v>31240</v>
          </cell>
          <cell r="E379"/>
          <cell r="F379"/>
        </row>
        <row r="380">
          <cell r="C380">
            <v>31240</v>
          </cell>
          <cell r="D380">
            <v>31240</v>
          </cell>
          <cell r="E380"/>
          <cell r="F380"/>
        </row>
        <row r="381">
          <cell r="C381">
            <v>31433</v>
          </cell>
          <cell r="D381">
            <v>31433</v>
          </cell>
          <cell r="E381"/>
          <cell r="F381"/>
        </row>
        <row r="382">
          <cell r="C382">
            <v>31433</v>
          </cell>
          <cell r="D382">
            <v>31433</v>
          </cell>
          <cell r="E382"/>
          <cell r="F382"/>
        </row>
        <row r="383">
          <cell r="C383">
            <v>31436</v>
          </cell>
          <cell r="D383">
            <v>31436</v>
          </cell>
          <cell r="E383"/>
          <cell r="F383"/>
        </row>
        <row r="384">
          <cell r="C384">
            <v>31436</v>
          </cell>
          <cell r="D384">
            <v>31436</v>
          </cell>
          <cell r="E384"/>
          <cell r="F384"/>
        </row>
        <row r="385">
          <cell r="C385">
            <v>31437</v>
          </cell>
          <cell r="D385">
            <v>31437</v>
          </cell>
          <cell r="E385"/>
          <cell r="F385"/>
        </row>
        <row r="386">
          <cell r="C386">
            <v>31437</v>
          </cell>
          <cell r="D386">
            <v>31437</v>
          </cell>
          <cell r="E386"/>
          <cell r="F386"/>
        </row>
        <row r="387">
          <cell r="C387">
            <v>31438</v>
          </cell>
          <cell r="D387">
            <v>31438</v>
          </cell>
          <cell r="E387"/>
          <cell r="F387"/>
        </row>
        <row r="388">
          <cell r="C388">
            <v>31438</v>
          </cell>
          <cell r="D388">
            <v>31438</v>
          </cell>
          <cell r="E388"/>
          <cell r="F388"/>
        </row>
        <row r="389">
          <cell r="C389">
            <v>31440</v>
          </cell>
          <cell r="D389">
            <v>31440</v>
          </cell>
          <cell r="E389"/>
          <cell r="F389"/>
        </row>
        <row r="390">
          <cell r="C390">
            <v>31440</v>
          </cell>
          <cell r="D390">
            <v>31440</v>
          </cell>
          <cell r="E390"/>
          <cell r="F390"/>
        </row>
        <row r="391">
          <cell r="C391">
            <v>31441</v>
          </cell>
          <cell r="D391">
            <v>31441</v>
          </cell>
          <cell r="E391"/>
          <cell r="F391"/>
        </row>
        <row r="392">
          <cell r="C392">
            <v>31441</v>
          </cell>
          <cell r="D392">
            <v>31441</v>
          </cell>
          <cell r="E392"/>
          <cell r="F392"/>
        </row>
        <row r="393">
          <cell r="C393">
            <v>31444</v>
          </cell>
          <cell r="D393">
            <v>31444</v>
          </cell>
          <cell r="E393"/>
          <cell r="F393"/>
        </row>
        <row r="394">
          <cell r="C394">
            <v>31444</v>
          </cell>
          <cell r="D394">
            <v>31444</v>
          </cell>
          <cell r="E394"/>
          <cell r="F394"/>
        </row>
        <row r="395">
          <cell r="C395">
            <v>31454</v>
          </cell>
          <cell r="D395">
            <v>31454</v>
          </cell>
          <cell r="E395"/>
          <cell r="F395"/>
        </row>
        <row r="396">
          <cell r="C396">
            <v>31454</v>
          </cell>
          <cell r="D396">
            <v>31454</v>
          </cell>
          <cell r="E396"/>
          <cell r="F396"/>
        </row>
        <row r="397">
          <cell r="C397">
            <v>31458</v>
          </cell>
          <cell r="D397">
            <v>31458</v>
          </cell>
          <cell r="E397"/>
          <cell r="F397"/>
        </row>
        <row r="398">
          <cell r="C398">
            <v>31458</v>
          </cell>
          <cell r="D398">
            <v>31458</v>
          </cell>
          <cell r="E398"/>
          <cell r="F398"/>
        </row>
        <row r="399">
          <cell r="C399">
            <v>31459</v>
          </cell>
          <cell r="D399">
            <v>31459</v>
          </cell>
          <cell r="E399"/>
          <cell r="F399"/>
        </row>
        <row r="400">
          <cell r="C400">
            <v>31459</v>
          </cell>
          <cell r="D400">
            <v>31459</v>
          </cell>
          <cell r="E400"/>
          <cell r="F400"/>
        </row>
        <row r="401">
          <cell r="C401">
            <v>31461</v>
          </cell>
          <cell r="D401">
            <v>31461</v>
          </cell>
          <cell r="E401"/>
          <cell r="F401"/>
        </row>
        <row r="402">
          <cell r="C402">
            <v>31461</v>
          </cell>
          <cell r="D402">
            <v>31461</v>
          </cell>
          <cell r="E402"/>
          <cell r="F402"/>
        </row>
        <row r="403">
          <cell r="C403">
            <v>31467</v>
          </cell>
          <cell r="D403">
            <v>31467</v>
          </cell>
          <cell r="E403"/>
          <cell r="F403"/>
        </row>
        <row r="404">
          <cell r="C404">
            <v>31468</v>
          </cell>
          <cell r="D404">
            <v>31468</v>
          </cell>
          <cell r="E404"/>
          <cell r="F404"/>
        </row>
        <row r="405">
          <cell r="C405">
            <v>31468</v>
          </cell>
          <cell r="D405">
            <v>31468</v>
          </cell>
          <cell r="E405"/>
          <cell r="F405"/>
        </row>
        <row r="406">
          <cell r="C406">
            <v>31469</v>
          </cell>
          <cell r="D406">
            <v>31469</v>
          </cell>
          <cell r="E406"/>
          <cell r="F406"/>
        </row>
        <row r="407">
          <cell r="C407">
            <v>31469</v>
          </cell>
          <cell r="D407">
            <v>31469</v>
          </cell>
          <cell r="E407"/>
          <cell r="F407"/>
        </row>
        <row r="408">
          <cell r="C408">
            <v>31470</v>
          </cell>
          <cell r="D408">
            <v>31470</v>
          </cell>
          <cell r="E408"/>
          <cell r="F408"/>
        </row>
        <row r="409">
          <cell r="C409">
            <v>31470</v>
          </cell>
          <cell r="D409">
            <v>31470</v>
          </cell>
          <cell r="E409"/>
          <cell r="F409"/>
        </row>
        <row r="410">
          <cell r="C410">
            <v>31428</v>
          </cell>
          <cell r="D410">
            <v>31428</v>
          </cell>
          <cell r="E410"/>
          <cell r="F410"/>
        </row>
        <row r="411">
          <cell r="C411">
            <v>31428</v>
          </cell>
          <cell r="D411">
            <v>31428</v>
          </cell>
          <cell r="E411"/>
          <cell r="F411"/>
        </row>
        <row r="412">
          <cell r="C412">
            <v>31473</v>
          </cell>
          <cell r="D412">
            <v>31473</v>
          </cell>
          <cell r="E412"/>
          <cell r="F412"/>
        </row>
        <row r="413">
          <cell r="C413">
            <v>31473</v>
          </cell>
          <cell r="D413">
            <v>31473</v>
          </cell>
          <cell r="E413"/>
          <cell r="F413"/>
        </row>
        <row r="414">
          <cell r="C414">
            <v>31475</v>
          </cell>
          <cell r="D414">
            <v>31475</v>
          </cell>
          <cell r="E414"/>
          <cell r="F414"/>
        </row>
        <row r="415">
          <cell r="C415">
            <v>31475</v>
          </cell>
          <cell r="D415">
            <v>31475</v>
          </cell>
          <cell r="E415"/>
          <cell r="F415"/>
        </row>
        <row r="416">
          <cell r="C416">
            <v>31482</v>
          </cell>
          <cell r="D416">
            <v>31482</v>
          </cell>
          <cell r="E416"/>
          <cell r="F416"/>
        </row>
        <row r="417">
          <cell r="C417">
            <v>31482</v>
          </cell>
          <cell r="D417">
            <v>31482</v>
          </cell>
          <cell r="E417"/>
          <cell r="F417"/>
        </row>
        <row r="418">
          <cell r="C418">
            <v>31486</v>
          </cell>
          <cell r="D418">
            <v>31486</v>
          </cell>
          <cell r="E418"/>
          <cell r="F418"/>
        </row>
        <row r="419">
          <cell r="C419">
            <v>31486</v>
          </cell>
          <cell r="D419">
            <v>31486</v>
          </cell>
          <cell r="E419"/>
          <cell r="F419"/>
        </row>
        <row r="420">
          <cell r="C420">
            <v>31492</v>
          </cell>
          <cell r="D420">
            <v>31492</v>
          </cell>
          <cell r="E420"/>
          <cell r="F420"/>
        </row>
        <row r="421">
          <cell r="C421">
            <v>31492</v>
          </cell>
          <cell r="D421">
            <v>31492</v>
          </cell>
          <cell r="E421"/>
          <cell r="F421"/>
        </row>
        <row r="422">
          <cell r="C422">
            <v>31431</v>
          </cell>
          <cell r="D422">
            <v>31431</v>
          </cell>
          <cell r="E422"/>
          <cell r="F422"/>
        </row>
        <row r="423">
          <cell r="C423">
            <v>31431</v>
          </cell>
          <cell r="D423">
            <v>31431</v>
          </cell>
          <cell r="E423"/>
          <cell r="F423"/>
        </row>
        <row r="424">
          <cell r="C424">
            <v>31432</v>
          </cell>
          <cell r="D424">
            <v>31432</v>
          </cell>
          <cell r="E424"/>
          <cell r="F424"/>
        </row>
        <row r="425">
          <cell r="C425">
            <v>31432</v>
          </cell>
          <cell r="D425">
            <v>31432</v>
          </cell>
          <cell r="E425"/>
          <cell r="F425"/>
        </row>
        <row r="426">
          <cell r="C426">
            <v>31495</v>
          </cell>
          <cell r="D426">
            <v>31495</v>
          </cell>
          <cell r="E426"/>
          <cell r="F426"/>
        </row>
        <row r="427">
          <cell r="C427">
            <v>31600</v>
          </cell>
          <cell r="D427">
            <v>31600</v>
          </cell>
          <cell r="E427"/>
          <cell r="F427"/>
        </row>
        <row r="428">
          <cell r="C428">
            <v>31621</v>
          </cell>
          <cell r="D428">
            <v>31621</v>
          </cell>
          <cell r="E428"/>
          <cell r="F428"/>
        </row>
        <row r="429">
          <cell r="C429">
            <v>31621</v>
          </cell>
          <cell r="D429">
            <v>31621</v>
          </cell>
          <cell r="E429"/>
          <cell r="F429"/>
        </row>
        <row r="430">
          <cell r="C430">
            <v>31622</v>
          </cell>
          <cell r="D430">
            <v>31622</v>
          </cell>
          <cell r="E430"/>
          <cell r="F430"/>
        </row>
        <row r="431">
          <cell r="C431">
            <v>31624</v>
          </cell>
          <cell r="D431">
            <v>31624</v>
          </cell>
          <cell r="E431"/>
          <cell r="F431"/>
        </row>
        <row r="432">
          <cell r="C432">
            <v>31624</v>
          </cell>
          <cell r="D432">
            <v>31624</v>
          </cell>
          <cell r="E432"/>
          <cell r="F432"/>
        </row>
        <row r="433">
          <cell r="C433">
            <v>31626</v>
          </cell>
          <cell r="D433">
            <v>31626</v>
          </cell>
          <cell r="E433"/>
          <cell r="F433"/>
        </row>
        <row r="434">
          <cell r="C434">
            <v>31626</v>
          </cell>
          <cell r="D434">
            <v>31626</v>
          </cell>
          <cell r="E434"/>
          <cell r="F434"/>
        </row>
        <row r="435">
          <cell r="C435">
            <v>31634</v>
          </cell>
          <cell r="D435">
            <v>31634</v>
          </cell>
          <cell r="E435"/>
          <cell r="F435"/>
        </row>
        <row r="436">
          <cell r="C436">
            <v>31648</v>
          </cell>
          <cell r="D436">
            <v>31648</v>
          </cell>
          <cell r="E436"/>
          <cell r="F436"/>
        </row>
        <row r="437">
          <cell r="C437">
            <v>31651</v>
          </cell>
          <cell r="D437">
            <v>31651</v>
          </cell>
          <cell r="E437"/>
          <cell r="F437"/>
        </row>
        <row r="438">
          <cell r="C438">
            <v>31607</v>
          </cell>
          <cell r="D438">
            <v>31607</v>
          </cell>
          <cell r="E438"/>
          <cell r="F438"/>
        </row>
        <row r="439">
          <cell r="C439">
            <v>31613</v>
          </cell>
          <cell r="D439">
            <v>31613</v>
          </cell>
          <cell r="E439"/>
          <cell r="F439"/>
        </row>
        <row r="440">
          <cell r="C440">
            <v>31613</v>
          </cell>
          <cell r="D440">
            <v>31613</v>
          </cell>
          <cell r="E440"/>
          <cell r="F440"/>
        </row>
        <row r="441">
          <cell r="C441">
            <v>31614</v>
          </cell>
          <cell r="D441">
            <v>31614</v>
          </cell>
          <cell r="E441"/>
          <cell r="F441"/>
        </row>
        <row r="442">
          <cell r="C442">
            <v>31614</v>
          </cell>
          <cell r="D442">
            <v>31614</v>
          </cell>
          <cell r="E442"/>
          <cell r="F442"/>
        </row>
        <row r="443">
          <cell r="C443">
            <v>31694</v>
          </cell>
          <cell r="D443">
            <v>31694</v>
          </cell>
          <cell r="E443"/>
          <cell r="F443"/>
        </row>
        <row r="444">
          <cell r="C444">
            <v>31694</v>
          </cell>
          <cell r="D444">
            <v>31694</v>
          </cell>
          <cell r="E444"/>
          <cell r="F444"/>
        </row>
        <row r="445">
          <cell r="C445">
            <v>31694</v>
          </cell>
          <cell r="D445">
            <v>31694</v>
          </cell>
          <cell r="E445"/>
          <cell r="F445"/>
        </row>
        <row r="446">
          <cell r="C446">
            <v>31760</v>
          </cell>
          <cell r="D446">
            <v>31760</v>
          </cell>
          <cell r="E446"/>
          <cell r="F446"/>
        </row>
        <row r="447">
          <cell r="C447">
            <v>31760</v>
          </cell>
          <cell r="D447">
            <v>31760</v>
          </cell>
          <cell r="E447"/>
          <cell r="F447"/>
        </row>
        <row r="448">
          <cell r="C448">
            <v>31762</v>
          </cell>
          <cell r="D448">
            <v>31762</v>
          </cell>
          <cell r="E448"/>
          <cell r="F448"/>
        </row>
        <row r="449">
          <cell r="C449">
            <v>31762</v>
          </cell>
          <cell r="D449">
            <v>31762</v>
          </cell>
          <cell r="E449"/>
          <cell r="F449"/>
        </row>
        <row r="450">
          <cell r="C450">
            <v>31763</v>
          </cell>
          <cell r="D450">
            <v>31763</v>
          </cell>
          <cell r="E450"/>
          <cell r="F450"/>
        </row>
        <row r="451">
          <cell r="C451">
            <v>31763</v>
          </cell>
          <cell r="D451">
            <v>31763</v>
          </cell>
          <cell r="E451"/>
          <cell r="F451"/>
        </row>
        <row r="452">
          <cell r="C452">
            <v>31766</v>
          </cell>
          <cell r="D452">
            <v>31766</v>
          </cell>
          <cell r="E452"/>
          <cell r="F452"/>
        </row>
        <row r="453">
          <cell r="C453">
            <v>31766</v>
          </cell>
          <cell r="D453">
            <v>31766</v>
          </cell>
          <cell r="E453"/>
          <cell r="F453"/>
        </row>
        <row r="454">
          <cell r="C454">
            <v>31754</v>
          </cell>
          <cell r="D454">
            <v>31754</v>
          </cell>
          <cell r="E454"/>
          <cell r="F454"/>
        </row>
        <row r="455">
          <cell r="C455">
            <v>31754</v>
          </cell>
          <cell r="D455">
            <v>31754</v>
          </cell>
          <cell r="E455"/>
          <cell r="F455"/>
        </row>
        <row r="456">
          <cell r="C456">
            <v>31755</v>
          </cell>
          <cell r="D456">
            <v>31755</v>
          </cell>
          <cell r="E456"/>
          <cell r="F456"/>
        </row>
        <row r="457">
          <cell r="C457">
            <v>31755</v>
          </cell>
          <cell r="D457">
            <v>31755</v>
          </cell>
          <cell r="E457"/>
          <cell r="F457"/>
        </row>
        <row r="458">
          <cell r="C458">
            <v>31756</v>
          </cell>
          <cell r="D458">
            <v>31756</v>
          </cell>
          <cell r="E458"/>
          <cell r="F458"/>
        </row>
        <row r="459">
          <cell r="C459">
            <v>31756</v>
          </cell>
          <cell r="D459">
            <v>31756</v>
          </cell>
          <cell r="E459"/>
          <cell r="F459"/>
        </row>
        <row r="460">
          <cell r="C460">
            <v>31758</v>
          </cell>
          <cell r="D460">
            <v>31758</v>
          </cell>
          <cell r="E460"/>
          <cell r="F460"/>
        </row>
        <row r="461">
          <cell r="C461">
            <v>31758</v>
          </cell>
          <cell r="D461">
            <v>31758</v>
          </cell>
          <cell r="E461"/>
          <cell r="F461"/>
        </row>
        <row r="462">
          <cell r="C462">
            <v>31923</v>
          </cell>
          <cell r="D462">
            <v>31923</v>
          </cell>
          <cell r="E462"/>
          <cell r="F462"/>
        </row>
        <row r="463">
          <cell r="C463">
            <v>31933</v>
          </cell>
          <cell r="D463">
            <v>31933</v>
          </cell>
          <cell r="E463"/>
          <cell r="F463"/>
        </row>
        <row r="464">
          <cell r="C464">
            <v>31439</v>
          </cell>
          <cell r="D464">
            <v>31439</v>
          </cell>
          <cell r="E464"/>
          <cell r="F464"/>
        </row>
        <row r="465">
          <cell r="C465">
            <v>31439</v>
          </cell>
          <cell r="D465">
            <v>31439</v>
          </cell>
          <cell r="E465"/>
          <cell r="F465"/>
        </row>
        <row r="466">
          <cell r="C466">
            <v>31476</v>
          </cell>
          <cell r="D466">
            <v>31476</v>
          </cell>
          <cell r="E466"/>
          <cell r="F466"/>
        </row>
        <row r="467">
          <cell r="C467">
            <v>31476</v>
          </cell>
          <cell r="D467">
            <v>31476</v>
          </cell>
          <cell r="E467"/>
          <cell r="F467"/>
        </row>
        <row r="468">
          <cell r="C468">
            <v>31476</v>
          </cell>
          <cell r="D468">
            <v>31476</v>
          </cell>
          <cell r="E468"/>
          <cell r="F468"/>
        </row>
        <row r="469">
          <cell r="C469">
            <v>31627</v>
          </cell>
          <cell r="D469">
            <v>31627</v>
          </cell>
          <cell r="E469"/>
          <cell r="F469"/>
        </row>
        <row r="470">
          <cell r="C470">
            <v>31764</v>
          </cell>
          <cell r="D470">
            <v>31764</v>
          </cell>
          <cell r="E470"/>
          <cell r="F470"/>
        </row>
        <row r="471">
          <cell r="C471">
            <v>31764</v>
          </cell>
          <cell r="D471">
            <v>31764</v>
          </cell>
          <cell r="E471"/>
          <cell r="F471"/>
        </row>
        <row r="472">
          <cell r="C472">
            <v>31764</v>
          </cell>
          <cell r="D472">
            <v>31764</v>
          </cell>
          <cell r="E472"/>
          <cell r="F472"/>
        </row>
        <row r="473">
          <cell r="C473">
            <v>31868</v>
          </cell>
          <cell r="D473">
            <v>31868</v>
          </cell>
          <cell r="E473"/>
          <cell r="F473"/>
        </row>
        <row r="474">
          <cell r="C474">
            <v>32146</v>
          </cell>
          <cell r="D474">
            <v>32146</v>
          </cell>
          <cell r="E474"/>
          <cell r="F474"/>
        </row>
        <row r="475">
          <cell r="C475">
            <v>32146</v>
          </cell>
          <cell r="D475">
            <v>32146</v>
          </cell>
          <cell r="E475"/>
          <cell r="F475"/>
        </row>
        <row r="476">
          <cell r="C476">
            <v>32063</v>
          </cell>
          <cell r="D476">
            <v>32063</v>
          </cell>
          <cell r="E476"/>
          <cell r="F476"/>
        </row>
        <row r="477">
          <cell r="C477">
            <v>32109</v>
          </cell>
          <cell r="D477">
            <v>32109</v>
          </cell>
          <cell r="E477"/>
          <cell r="F477"/>
        </row>
        <row r="478">
          <cell r="C478">
            <v>32109</v>
          </cell>
          <cell r="D478">
            <v>32109</v>
          </cell>
          <cell r="E478"/>
          <cell r="F478"/>
        </row>
        <row r="479">
          <cell r="C479">
            <v>32110</v>
          </cell>
          <cell r="D479">
            <v>32110</v>
          </cell>
          <cell r="E479"/>
          <cell r="F479"/>
        </row>
        <row r="480">
          <cell r="C480">
            <v>32110</v>
          </cell>
          <cell r="D480">
            <v>32110</v>
          </cell>
          <cell r="E480"/>
          <cell r="F480"/>
        </row>
        <row r="481">
          <cell r="C481">
            <v>32110</v>
          </cell>
          <cell r="D481">
            <v>32110</v>
          </cell>
          <cell r="E481"/>
          <cell r="F481"/>
        </row>
        <row r="482">
          <cell r="C482">
            <v>32111</v>
          </cell>
          <cell r="D482">
            <v>32111</v>
          </cell>
          <cell r="E482"/>
          <cell r="F482"/>
        </row>
        <row r="483">
          <cell r="C483">
            <v>32111</v>
          </cell>
          <cell r="D483">
            <v>32111</v>
          </cell>
          <cell r="E483"/>
          <cell r="F483"/>
        </row>
        <row r="484">
          <cell r="C484">
            <v>32112</v>
          </cell>
          <cell r="D484">
            <v>32112</v>
          </cell>
          <cell r="E484"/>
          <cell r="F484"/>
        </row>
        <row r="485">
          <cell r="C485">
            <v>32147</v>
          </cell>
          <cell r="D485">
            <v>32147</v>
          </cell>
          <cell r="E485"/>
          <cell r="F485"/>
        </row>
        <row r="486">
          <cell r="C486">
            <v>32147</v>
          </cell>
          <cell r="D486">
            <v>32147</v>
          </cell>
          <cell r="E486"/>
          <cell r="F486"/>
        </row>
        <row r="487">
          <cell r="C487">
            <v>31350</v>
          </cell>
          <cell r="D487">
            <v>31350</v>
          </cell>
          <cell r="E487"/>
          <cell r="F487"/>
        </row>
        <row r="488">
          <cell r="C488">
            <v>31350</v>
          </cell>
          <cell r="D488">
            <v>31350</v>
          </cell>
          <cell r="E488"/>
          <cell r="F488"/>
        </row>
        <row r="489">
          <cell r="C489">
            <v>31350</v>
          </cell>
          <cell r="D489">
            <v>31350</v>
          </cell>
          <cell r="E489"/>
          <cell r="F489"/>
        </row>
        <row r="490">
          <cell r="C490">
            <v>31352</v>
          </cell>
          <cell r="D490">
            <v>31352</v>
          </cell>
          <cell r="E490"/>
          <cell r="F490"/>
        </row>
        <row r="491">
          <cell r="C491">
            <v>31352</v>
          </cell>
          <cell r="D491">
            <v>31352</v>
          </cell>
          <cell r="E491"/>
          <cell r="F491"/>
        </row>
        <row r="492">
          <cell r="C492">
            <v>31352</v>
          </cell>
          <cell r="D492">
            <v>31352</v>
          </cell>
          <cell r="E492"/>
          <cell r="F492"/>
        </row>
        <row r="493">
          <cell r="C493">
            <v>31353</v>
          </cell>
          <cell r="D493">
            <v>31353</v>
          </cell>
          <cell r="E493"/>
          <cell r="F493"/>
        </row>
        <row r="494">
          <cell r="C494">
            <v>31353</v>
          </cell>
          <cell r="D494">
            <v>31353</v>
          </cell>
          <cell r="E494"/>
          <cell r="F494"/>
        </row>
        <row r="495">
          <cell r="C495">
            <v>31354</v>
          </cell>
          <cell r="D495">
            <v>31354</v>
          </cell>
          <cell r="E495"/>
          <cell r="F495"/>
        </row>
        <row r="496">
          <cell r="C496">
            <v>31354</v>
          </cell>
          <cell r="D496">
            <v>31354</v>
          </cell>
          <cell r="E496"/>
          <cell r="F496"/>
        </row>
        <row r="497">
          <cell r="C497">
            <v>31354</v>
          </cell>
          <cell r="D497">
            <v>31354</v>
          </cell>
          <cell r="E497"/>
          <cell r="F497"/>
        </row>
        <row r="498">
          <cell r="C498">
            <v>31419</v>
          </cell>
          <cell r="D498">
            <v>31419</v>
          </cell>
          <cell r="E498"/>
          <cell r="F498"/>
        </row>
        <row r="499">
          <cell r="C499">
            <v>31559</v>
          </cell>
          <cell r="D499">
            <v>31559</v>
          </cell>
          <cell r="E499"/>
          <cell r="F499"/>
        </row>
        <row r="500">
          <cell r="C500">
            <v>31559</v>
          </cell>
          <cell r="D500">
            <v>31559</v>
          </cell>
          <cell r="E500"/>
          <cell r="F500"/>
        </row>
        <row r="501">
          <cell r="C501">
            <v>31559</v>
          </cell>
          <cell r="D501">
            <v>31559</v>
          </cell>
          <cell r="E501"/>
          <cell r="F501"/>
        </row>
        <row r="502">
          <cell r="C502">
            <v>31560</v>
          </cell>
          <cell r="D502">
            <v>31560</v>
          </cell>
          <cell r="E502"/>
          <cell r="F502"/>
        </row>
        <row r="503">
          <cell r="C503">
            <v>31560</v>
          </cell>
          <cell r="D503">
            <v>31560</v>
          </cell>
          <cell r="E503"/>
          <cell r="F503"/>
        </row>
        <row r="504">
          <cell r="C504">
            <v>31560</v>
          </cell>
          <cell r="D504">
            <v>31560</v>
          </cell>
          <cell r="E504"/>
          <cell r="F504"/>
        </row>
        <row r="505">
          <cell r="C505">
            <v>31561</v>
          </cell>
          <cell r="D505">
            <v>31561</v>
          </cell>
          <cell r="E505"/>
          <cell r="F505"/>
        </row>
        <row r="506">
          <cell r="C506">
            <v>31561</v>
          </cell>
          <cell r="D506">
            <v>31561</v>
          </cell>
          <cell r="E506"/>
          <cell r="F506"/>
        </row>
        <row r="507">
          <cell r="C507">
            <v>31561</v>
          </cell>
          <cell r="D507">
            <v>31561</v>
          </cell>
          <cell r="E507"/>
          <cell r="F507"/>
        </row>
        <row r="508">
          <cell r="C508">
            <v>31563</v>
          </cell>
          <cell r="D508">
            <v>31563</v>
          </cell>
          <cell r="E508"/>
          <cell r="F508"/>
        </row>
        <row r="509">
          <cell r="C509">
            <v>31563</v>
          </cell>
          <cell r="D509">
            <v>31563</v>
          </cell>
          <cell r="E509"/>
          <cell r="F509"/>
        </row>
        <row r="510">
          <cell r="C510">
            <v>31564</v>
          </cell>
          <cell r="D510">
            <v>31564</v>
          </cell>
          <cell r="E510"/>
          <cell r="F510"/>
        </row>
        <row r="511">
          <cell r="C511">
            <v>31564</v>
          </cell>
          <cell r="D511">
            <v>31564</v>
          </cell>
          <cell r="E511"/>
          <cell r="F511"/>
        </row>
        <row r="512">
          <cell r="C512">
            <v>31565</v>
          </cell>
          <cell r="D512">
            <v>31565</v>
          </cell>
          <cell r="E512"/>
          <cell r="F512"/>
        </row>
        <row r="513">
          <cell r="C513">
            <v>31565</v>
          </cell>
          <cell r="D513">
            <v>31565</v>
          </cell>
          <cell r="E513"/>
          <cell r="F513"/>
        </row>
        <row r="514">
          <cell r="C514">
            <v>31565</v>
          </cell>
          <cell r="D514">
            <v>31565</v>
          </cell>
          <cell r="E514"/>
          <cell r="F514"/>
        </row>
        <row r="515">
          <cell r="C515">
            <v>31566</v>
          </cell>
          <cell r="D515">
            <v>31566</v>
          </cell>
          <cell r="E515"/>
          <cell r="F515"/>
        </row>
        <row r="516">
          <cell r="C516">
            <v>31566</v>
          </cell>
          <cell r="D516">
            <v>31566</v>
          </cell>
          <cell r="E516"/>
          <cell r="F516"/>
        </row>
        <row r="517">
          <cell r="C517">
            <v>31566</v>
          </cell>
          <cell r="D517">
            <v>31566</v>
          </cell>
          <cell r="E517"/>
          <cell r="F517"/>
        </row>
        <row r="518">
          <cell r="C518">
            <v>31571</v>
          </cell>
          <cell r="D518">
            <v>31571</v>
          </cell>
          <cell r="E518"/>
          <cell r="F518"/>
        </row>
        <row r="519">
          <cell r="C519">
            <v>31571</v>
          </cell>
          <cell r="D519">
            <v>31571</v>
          </cell>
          <cell r="E519"/>
          <cell r="F519"/>
        </row>
        <row r="520">
          <cell r="C520">
            <v>31571</v>
          </cell>
          <cell r="D520">
            <v>31571</v>
          </cell>
          <cell r="E520"/>
          <cell r="F520"/>
        </row>
        <row r="521">
          <cell r="C521">
            <v>31551</v>
          </cell>
          <cell r="D521">
            <v>31551</v>
          </cell>
          <cell r="E521"/>
          <cell r="F521"/>
        </row>
        <row r="522">
          <cell r="C522">
            <v>31551</v>
          </cell>
          <cell r="D522">
            <v>31551</v>
          </cell>
          <cell r="E522"/>
          <cell r="F522"/>
        </row>
        <row r="523">
          <cell r="C523">
            <v>31551</v>
          </cell>
          <cell r="D523">
            <v>31551</v>
          </cell>
          <cell r="E523"/>
          <cell r="F523"/>
        </row>
        <row r="524">
          <cell r="C524">
            <v>31576</v>
          </cell>
          <cell r="D524">
            <v>31576</v>
          </cell>
          <cell r="E524"/>
          <cell r="F524"/>
        </row>
        <row r="525">
          <cell r="C525">
            <v>31576</v>
          </cell>
          <cell r="D525">
            <v>31576</v>
          </cell>
          <cell r="E525"/>
          <cell r="F525"/>
        </row>
        <row r="526">
          <cell r="C526">
            <v>31576</v>
          </cell>
          <cell r="D526">
            <v>31576</v>
          </cell>
          <cell r="E526"/>
          <cell r="F526"/>
        </row>
        <row r="527">
          <cell r="C527">
            <v>31577</v>
          </cell>
          <cell r="D527">
            <v>31577</v>
          </cell>
          <cell r="E527"/>
          <cell r="F527"/>
        </row>
        <row r="528">
          <cell r="C528">
            <v>31577</v>
          </cell>
          <cell r="D528">
            <v>31577</v>
          </cell>
          <cell r="E528"/>
          <cell r="F528"/>
        </row>
        <row r="529">
          <cell r="C529">
            <v>31577</v>
          </cell>
          <cell r="D529">
            <v>31577</v>
          </cell>
          <cell r="E529"/>
          <cell r="F529"/>
        </row>
        <row r="530">
          <cell r="C530">
            <v>31578</v>
          </cell>
          <cell r="D530">
            <v>31578</v>
          </cell>
          <cell r="E530"/>
          <cell r="F530"/>
        </row>
        <row r="531">
          <cell r="C531">
            <v>31578</v>
          </cell>
          <cell r="D531">
            <v>31578</v>
          </cell>
          <cell r="E531"/>
          <cell r="F531"/>
        </row>
        <row r="532">
          <cell r="C532">
            <v>31578</v>
          </cell>
          <cell r="D532">
            <v>31578</v>
          </cell>
          <cell r="E532"/>
          <cell r="F532"/>
        </row>
        <row r="533">
          <cell r="C533">
            <v>31552</v>
          </cell>
          <cell r="D533">
            <v>31552</v>
          </cell>
          <cell r="E533"/>
          <cell r="F533"/>
        </row>
        <row r="534">
          <cell r="C534">
            <v>31552</v>
          </cell>
          <cell r="D534">
            <v>31552</v>
          </cell>
          <cell r="E534"/>
          <cell r="F534"/>
        </row>
        <row r="535">
          <cell r="C535">
            <v>31552</v>
          </cell>
          <cell r="D535">
            <v>31552</v>
          </cell>
          <cell r="E535"/>
          <cell r="F535"/>
        </row>
        <row r="536">
          <cell r="C536">
            <v>31555</v>
          </cell>
          <cell r="D536">
            <v>31555</v>
          </cell>
          <cell r="E536"/>
          <cell r="F536"/>
        </row>
        <row r="537">
          <cell r="C537">
            <v>31555</v>
          </cell>
          <cell r="D537">
            <v>31555</v>
          </cell>
          <cell r="E537"/>
          <cell r="F537"/>
        </row>
        <row r="538">
          <cell r="C538">
            <v>31555</v>
          </cell>
          <cell r="D538">
            <v>31555</v>
          </cell>
          <cell r="E538"/>
          <cell r="F538"/>
        </row>
        <row r="539">
          <cell r="C539">
            <v>31556</v>
          </cell>
          <cell r="D539">
            <v>31556</v>
          </cell>
          <cell r="E539"/>
          <cell r="F539"/>
        </row>
        <row r="540">
          <cell r="C540">
            <v>31556</v>
          </cell>
          <cell r="D540">
            <v>31556</v>
          </cell>
          <cell r="E540"/>
          <cell r="F540"/>
        </row>
        <row r="541">
          <cell r="C541">
            <v>31706</v>
          </cell>
          <cell r="D541">
            <v>31706</v>
          </cell>
          <cell r="E541"/>
          <cell r="F541"/>
        </row>
        <row r="542">
          <cell r="C542">
            <v>31706</v>
          </cell>
          <cell r="D542">
            <v>31706</v>
          </cell>
          <cell r="E542"/>
          <cell r="F542"/>
        </row>
        <row r="543">
          <cell r="C543">
            <v>31706</v>
          </cell>
          <cell r="D543">
            <v>31706</v>
          </cell>
          <cell r="E543"/>
          <cell r="F543"/>
        </row>
        <row r="544">
          <cell r="C544">
            <v>31707</v>
          </cell>
          <cell r="D544">
            <v>31707</v>
          </cell>
          <cell r="E544"/>
          <cell r="F544"/>
        </row>
        <row r="545">
          <cell r="C545">
            <v>31707</v>
          </cell>
          <cell r="D545">
            <v>31707</v>
          </cell>
          <cell r="E545"/>
          <cell r="F545"/>
        </row>
        <row r="546">
          <cell r="C546">
            <v>31707</v>
          </cell>
          <cell r="D546">
            <v>31707</v>
          </cell>
          <cell r="E546"/>
          <cell r="F546"/>
        </row>
        <row r="547">
          <cell r="C547">
            <v>31748</v>
          </cell>
          <cell r="D547">
            <v>31748</v>
          </cell>
          <cell r="E547"/>
          <cell r="F547"/>
        </row>
        <row r="548">
          <cell r="C548">
            <v>31750</v>
          </cell>
          <cell r="D548">
            <v>31750</v>
          </cell>
          <cell r="E548"/>
          <cell r="F548"/>
        </row>
        <row r="549">
          <cell r="C549">
            <v>31750</v>
          </cell>
          <cell r="D549">
            <v>31750</v>
          </cell>
          <cell r="E549"/>
          <cell r="F549"/>
        </row>
        <row r="550">
          <cell r="C550">
            <v>31752</v>
          </cell>
          <cell r="D550">
            <v>31752</v>
          </cell>
          <cell r="E550"/>
          <cell r="F550"/>
        </row>
        <row r="551">
          <cell r="C551">
            <v>31752</v>
          </cell>
          <cell r="D551">
            <v>31752</v>
          </cell>
          <cell r="E551"/>
          <cell r="F551"/>
        </row>
        <row r="552">
          <cell r="C552">
            <v>31744</v>
          </cell>
          <cell r="D552">
            <v>31744</v>
          </cell>
          <cell r="E552"/>
          <cell r="F552"/>
        </row>
        <row r="553">
          <cell r="C553">
            <v>31744</v>
          </cell>
          <cell r="D553">
            <v>31744</v>
          </cell>
          <cell r="E553"/>
          <cell r="F553"/>
        </row>
        <row r="554">
          <cell r="C554">
            <v>31744</v>
          </cell>
          <cell r="D554">
            <v>31744</v>
          </cell>
          <cell r="E554"/>
          <cell r="F554"/>
        </row>
        <row r="555">
          <cell r="C555">
            <v>31791</v>
          </cell>
          <cell r="D555">
            <v>31791</v>
          </cell>
          <cell r="E555"/>
          <cell r="F555"/>
        </row>
        <row r="556">
          <cell r="C556">
            <v>31791</v>
          </cell>
          <cell r="D556">
            <v>31791</v>
          </cell>
          <cell r="E556"/>
          <cell r="F556"/>
        </row>
        <row r="557">
          <cell r="C557">
            <v>31791</v>
          </cell>
          <cell r="D557">
            <v>31791</v>
          </cell>
          <cell r="E557"/>
          <cell r="F557"/>
        </row>
        <row r="558">
          <cell r="C558">
            <v>31793</v>
          </cell>
          <cell r="D558">
            <v>31793</v>
          </cell>
          <cell r="E558"/>
          <cell r="F558"/>
        </row>
        <row r="559">
          <cell r="C559">
            <v>31793</v>
          </cell>
          <cell r="D559">
            <v>31793</v>
          </cell>
          <cell r="E559"/>
          <cell r="F559"/>
        </row>
        <row r="560">
          <cell r="C560">
            <v>31793</v>
          </cell>
          <cell r="D560">
            <v>31793</v>
          </cell>
          <cell r="E560"/>
          <cell r="F560"/>
        </row>
        <row r="561">
          <cell r="C561">
            <v>31797</v>
          </cell>
          <cell r="D561">
            <v>31797</v>
          </cell>
          <cell r="E561"/>
          <cell r="F561"/>
        </row>
        <row r="562">
          <cell r="C562">
            <v>31797</v>
          </cell>
          <cell r="D562">
            <v>31797</v>
          </cell>
          <cell r="E562"/>
          <cell r="F562"/>
        </row>
        <row r="563">
          <cell r="C563">
            <v>31797</v>
          </cell>
          <cell r="D563">
            <v>31797</v>
          </cell>
          <cell r="E563"/>
          <cell r="F563"/>
        </row>
        <row r="564">
          <cell r="C564">
            <v>31779</v>
          </cell>
          <cell r="D564">
            <v>31779</v>
          </cell>
          <cell r="E564"/>
          <cell r="F564"/>
        </row>
        <row r="565">
          <cell r="C565">
            <v>31800</v>
          </cell>
          <cell r="D565">
            <v>31800</v>
          </cell>
          <cell r="E565"/>
          <cell r="F565"/>
        </row>
        <row r="566">
          <cell r="C566">
            <v>31800</v>
          </cell>
          <cell r="D566">
            <v>31800</v>
          </cell>
          <cell r="E566"/>
          <cell r="F566"/>
        </row>
        <row r="567">
          <cell r="C567">
            <v>31800</v>
          </cell>
          <cell r="D567">
            <v>31800</v>
          </cell>
          <cell r="E567"/>
          <cell r="F567"/>
        </row>
        <row r="568">
          <cell r="C568">
            <v>31802</v>
          </cell>
          <cell r="D568">
            <v>31802</v>
          </cell>
          <cell r="E568"/>
          <cell r="F568"/>
        </row>
        <row r="569">
          <cell r="C569">
            <v>31802</v>
          </cell>
          <cell r="D569">
            <v>31802</v>
          </cell>
          <cell r="E569"/>
          <cell r="F569"/>
        </row>
        <row r="570">
          <cell r="C570">
            <v>31802</v>
          </cell>
          <cell r="D570">
            <v>31802</v>
          </cell>
          <cell r="E570"/>
          <cell r="F570"/>
        </row>
        <row r="571">
          <cell r="C571">
            <v>31803</v>
          </cell>
          <cell r="D571">
            <v>31803</v>
          </cell>
          <cell r="E571"/>
          <cell r="F571"/>
        </row>
        <row r="572">
          <cell r="C572">
            <v>31803</v>
          </cell>
          <cell r="D572">
            <v>31803</v>
          </cell>
          <cell r="E572"/>
          <cell r="F572"/>
        </row>
        <row r="573">
          <cell r="C573">
            <v>31803</v>
          </cell>
          <cell r="D573">
            <v>31803</v>
          </cell>
          <cell r="E573"/>
          <cell r="F573"/>
        </row>
        <row r="574">
          <cell r="C574">
            <v>31804</v>
          </cell>
          <cell r="D574">
            <v>31804</v>
          </cell>
          <cell r="E574"/>
          <cell r="F574"/>
        </row>
        <row r="575">
          <cell r="C575">
            <v>31804</v>
          </cell>
          <cell r="D575">
            <v>31804</v>
          </cell>
          <cell r="E575"/>
          <cell r="F575"/>
        </row>
        <row r="576">
          <cell r="C576">
            <v>31804</v>
          </cell>
          <cell r="D576">
            <v>31804</v>
          </cell>
          <cell r="E576"/>
          <cell r="F576"/>
        </row>
        <row r="577">
          <cell r="C577">
            <v>31783</v>
          </cell>
          <cell r="D577">
            <v>31783</v>
          </cell>
          <cell r="E577"/>
          <cell r="F577"/>
        </row>
        <row r="578">
          <cell r="C578">
            <v>31783</v>
          </cell>
          <cell r="D578">
            <v>31783</v>
          </cell>
          <cell r="E578"/>
          <cell r="F578"/>
        </row>
        <row r="579">
          <cell r="C579">
            <v>31783</v>
          </cell>
          <cell r="D579">
            <v>31783</v>
          </cell>
          <cell r="E579"/>
          <cell r="F579"/>
        </row>
        <row r="580">
          <cell r="C580">
            <v>31824</v>
          </cell>
          <cell r="D580">
            <v>31824</v>
          </cell>
          <cell r="E580"/>
          <cell r="F580"/>
        </row>
        <row r="581">
          <cell r="C581">
            <v>31824</v>
          </cell>
          <cell r="D581">
            <v>31824</v>
          </cell>
          <cell r="E581"/>
          <cell r="F581"/>
        </row>
        <row r="582">
          <cell r="C582">
            <v>31824</v>
          </cell>
          <cell r="D582">
            <v>31824</v>
          </cell>
          <cell r="E582"/>
          <cell r="F582"/>
        </row>
        <row r="583">
          <cell r="C583">
            <v>31945</v>
          </cell>
          <cell r="D583">
            <v>31945</v>
          </cell>
          <cell r="E583"/>
          <cell r="F583"/>
        </row>
        <row r="584">
          <cell r="C584">
            <v>31945</v>
          </cell>
          <cell r="D584">
            <v>31945</v>
          </cell>
          <cell r="E584"/>
          <cell r="F584"/>
        </row>
        <row r="585">
          <cell r="C585">
            <v>31940</v>
          </cell>
          <cell r="D585">
            <v>31940</v>
          </cell>
          <cell r="E585"/>
          <cell r="F585"/>
        </row>
        <row r="586">
          <cell r="C586">
            <v>31940</v>
          </cell>
          <cell r="D586">
            <v>31940</v>
          </cell>
          <cell r="E586"/>
          <cell r="F586"/>
        </row>
        <row r="587">
          <cell r="C587">
            <v>31943</v>
          </cell>
          <cell r="D587">
            <v>31943</v>
          </cell>
          <cell r="E587"/>
          <cell r="F587"/>
        </row>
        <row r="588">
          <cell r="C588">
            <v>31943</v>
          </cell>
          <cell r="D588">
            <v>31943</v>
          </cell>
          <cell r="E588"/>
          <cell r="F588"/>
        </row>
        <row r="589">
          <cell r="C589">
            <v>32027</v>
          </cell>
          <cell r="D589">
            <v>32027</v>
          </cell>
          <cell r="E589"/>
          <cell r="F589"/>
        </row>
        <row r="590">
          <cell r="C590">
            <v>32027</v>
          </cell>
          <cell r="D590">
            <v>32027</v>
          </cell>
          <cell r="E590"/>
          <cell r="F590"/>
        </row>
        <row r="591">
          <cell r="C591">
            <v>32027</v>
          </cell>
          <cell r="D591">
            <v>32027</v>
          </cell>
          <cell r="E591"/>
          <cell r="F591"/>
        </row>
        <row r="592">
          <cell r="C592">
            <v>30749</v>
          </cell>
          <cell r="D592">
            <v>30749</v>
          </cell>
          <cell r="E592"/>
          <cell r="F592"/>
        </row>
        <row r="593">
          <cell r="C593">
            <v>31150</v>
          </cell>
          <cell r="D593">
            <v>31150</v>
          </cell>
          <cell r="E593"/>
          <cell r="F593"/>
        </row>
        <row r="594">
          <cell r="C594">
            <v>31973</v>
          </cell>
          <cell r="D594">
            <v>31973</v>
          </cell>
          <cell r="E594"/>
          <cell r="F594"/>
        </row>
        <row r="595">
          <cell r="C595">
            <v>41332</v>
          </cell>
          <cell r="D595">
            <v>41332</v>
          </cell>
          <cell r="E595"/>
          <cell r="F595"/>
        </row>
        <row r="596">
          <cell r="C596">
            <v>41333</v>
          </cell>
          <cell r="D596">
            <v>41333</v>
          </cell>
          <cell r="E596"/>
          <cell r="F596"/>
        </row>
        <row r="597">
          <cell r="C597">
            <v>41345</v>
          </cell>
          <cell r="D597">
            <v>41345</v>
          </cell>
          <cell r="E597"/>
          <cell r="F597"/>
        </row>
        <row r="598">
          <cell r="C598">
            <v>41383</v>
          </cell>
          <cell r="D598">
            <v>41383</v>
          </cell>
          <cell r="E598"/>
          <cell r="F598"/>
        </row>
        <row r="599">
          <cell r="C599">
            <v>41385</v>
          </cell>
          <cell r="D599">
            <v>41385</v>
          </cell>
          <cell r="E599"/>
          <cell r="F599"/>
        </row>
        <row r="600">
          <cell r="C600">
            <v>41386</v>
          </cell>
          <cell r="D600">
            <v>41386</v>
          </cell>
          <cell r="E600"/>
          <cell r="F600"/>
        </row>
        <row r="601">
          <cell r="C601">
            <v>41387</v>
          </cell>
          <cell r="D601">
            <v>41387</v>
          </cell>
          <cell r="E601"/>
          <cell r="F601"/>
        </row>
        <row r="602">
          <cell r="C602">
            <v>41388</v>
          </cell>
          <cell r="D602">
            <v>41388</v>
          </cell>
          <cell r="E602"/>
          <cell r="F602"/>
        </row>
        <row r="603">
          <cell r="C603">
            <v>41393</v>
          </cell>
          <cell r="D603">
            <v>41393</v>
          </cell>
          <cell r="E603"/>
          <cell r="F603"/>
        </row>
        <row r="604">
          <cell r="C604">
            <v>41394</v>
          </cell>
          <cell r="D604">
            <v>41394</v>
          </cell>
          <cell r="E604"/>
          <cell r="F604"/>
        </row>
        <row r="605">
          <cell r="C605">
            <v>41397</v>
          </cell>
          <cell r="D605">
            <v>41397</v>
          </cell>
          <cell r="E605"/>
          <cell r="F605"/>
        </row>
        <row r="606">
          <cell r="C606">
            <v>41398</v>
          </cell>
          <cell r="D606">
            <v>41398</v>
          </cell>
          <cell r="E606"/>
          <cell r="F606"/>
        </row>
        <row r="607">
          <cell r="C607">
            <v>41399</v>
          </cell>
          <cell r="D607">
            <v>41399</v>
          </cell>
          <cell r="E607"/>
          <cell r="F607"/>
        </row>
        <row r="608">
          <cell r="C608">
            <v>41406</v>
          </cell>
          <cell r="D608">
            <v>41406</v>
          </cell>
          <cell r="E608"/>
          <cell r="F608"/>
        </row>
        <row r="609">
          <cell r="C609">
            <v>41412</v>
          </cell>
          <cell r="D609">
            <v>41412</v>
          </cell>
          <cell r="E609"/>
          <cell r="F609"/>
        </row>
        <row r="610">
          <cell r="C610">
            <v>41413</v>
          </cell>
          <cell r="D610">
            <v>41413</v>
          </cell>
          <cell r="E610"/>
          <cell r="F610"/>
        </row>
        <row r="611">
          <cell r="C611">
            <v>41414</v>
          </cell>
          <cell r="D611">
            <v>41414</v>
          </cell>
          <cell r="E611"/>
          <cell r="F611"/>
        </row>
        <row r="612">
          <cell r="C612">
            <v>41417</v>
          </cell>
          <cell r="D612">
            <v>41417</v>
          </cell>
          <cell r="E612"/>
          <cell r="F612"/>
        </row>
        <row r="613">
          <cell r="C613">
            <v>41425</v>
          </cell>
          <cell r="D613">
            <v>41425</v>
          </cell>
          <cell r="E613"/>
          <cell r="F613"/>
        </row>
        <row r="614">
          <cell r="C614">
            <v>41389</v>
          </cell>
          <cell r="D614">
            <v>41389</v>
          </cell>
          <cell r="E614"/>
          <cell r="F614"/>
        </row>
        <row r="615">
          <cell r="C615">
            <v>42332</v>
          </cell>
          <cell r="D615">
            <v>42332</v>
          </cell>
          <cell r="E615"/>
          <cell r="F615"/>
        </row>
        <row r="616">
          <cell r="C616">
            <v>42318</v>
          </cell>
          <cell r="D616">
            <v>42318</v>
          </cell>
          <cell r="E616"/>
          <cell r="F616"/>
        </row>
        <row r="617">
          <cell r="C617">
            <v>42339</v>
          </cell>
          <cell r="D617">
            <v>42339</v>
          </cell>
          <cell r="E617"/>
          <cell r="F617"/>
        </row>
        <row r="618">
          <cell r="C618">
            <v>42340</v>
          </cell>
          <cell r="D618">
            <v>42340</v>
          </cell>
          <cell r="E618"/>
          <cell r="F618"/>
        </row>
        <row r="619">
          <cell r="C619">
            <v>42344</v>
          </cell>
          <cell r="D619">
            <v>42344</v>
          </cell>
          <cell r="E619"/>
          <cell r="F619"/>
        </row>
        <row r="620">
          <cell r="C620">
            <v>42348</v>
          </cell>
          <cell r="D620">
            <v>42348</v>
          </cell>
          <cell r="E620"/>
          <cell r="F620"/>
        </row>
        <row r="621">
          <cell r="C621">
            <v>42372</v>
          </cell>
          <cell r="D621">
            <v>42372</v>
          </cell>
          <cell r="E621"/>
          <cell r="F621"/>
        </row>
        <row r="622">
          <cell r="C622">
            <v>42374</v>
          </cell>
          <cell r="D622">
            <v>42374</v>
          </cell>
          <cell r="E622"/>
          <cell r="F622"/>
        </row>
        <row r="623">
          <cell r="C623">
            <v>42375</v>
          </cell>
          <cell r="D623">
            <v>42375</v>
          </cell>
          <cell r="E623"/>
          <cell r="F623"/>
        </row>
        <row r="624">
          <cell r="C624">
            <v>42382</v>
          </cell>
          <cell r="D624">
            <v>42382</v>
          </cell>
          <cell r="E624"/>
          <cell r="F624"/>
        </row>
        <row r="625">
          <cell r="C625">
            <v>42384</v>
          </cell>
          <cell r="D625">
            <v>42384</v>
          </cell>
          <cell r="E625"/>
          <cell r="F625"/>
        </row>
        <row r="626">
          <cell r="C626">
            <v>42388</v>
          </cell>
          <cell r="D626">
            <v>42388</v>
          </cell>
          <cell r="E626"/>
          <cell r="F626"/>
        </row>
        <row r="627">
          <cell r="C627">
            <v>42389</v>
          </cell>
          <cell r="D627">
            <v>42389</v>
          </cell>
          <cell r="E627"/>
          <cell r="F627"/>
        </row>
        <row r="628">
          <cell r="C628">
            <v>42392</v>
          </cell>
          <cell r="D628">
            <v>42392</v>
          </cell>
          <cell r="E628"/>
          <cell r="F628"/>
        </row>
        <row r="629">
          <cell r="C629">
            <v>42403</v>
          </cell>
          <cell r="D629">
            <v>42403</v>
          </cell>
          <cell r="E629"/>
          <cell r="F629"/>
        </row>
        <row r="630">
          <cell r="C630">
            <v>42404</v>
          </cell>
          <cell r="D630">
            <v>42404</v>
          </cell>
          <cell r="E630"/>
          <cell r="F630"/>
        </row>
        <row r="631">
          <cell r="C631">
            <v>42405</v>
          </cell>
          <cell r="D631">
            <v>42405</v>
          </cell>
          <cell r="E631"/>
          <cell r="F631"/>
        </row>
        <row r="632">
          <cell r="C632">
            <v>42412</v>
          </cell>
          <cell r="D632">
            <v>42412</v>
          </cell>
          <cell r="E632"/>
          <cell r="F632"/>
        </row>
        <row r="633">
          <cell r="C633">
            <v>42414</v>
          </cell>
          <cell r="D633">
            <v>42414</v>
          </cell>
          <cell r="E633"/>
          <cell r="F633"/>
        </row>
        <row r="634">
          <cell r="C634">
            <v>42415</v>
          </cell>
          <cell r="D634">
            <v>42415</v>
          </cell>
          <cell r="E634"/>
          <cell r="F634"/>
        </row>
        <row r="635">
          <cell r="C635">
            <v>42420</v>
          </cell>
          <cell r="D635">
            <v>42420</v>
          </cell>
          <cell r="E635"/>
          <cell r="F635"/>
        </row>
        <row r="636">
          <cell r="C636">
            <v>42423</v>
          </cell>
          <cell r="D636">
            <v>42423</v>
          </cell>
          <cell r="E636"/>
          <cell r="F636"/>
        </row>
        <row r="637">
          <cell r="C637">
            <v>42441</v>
          </cell>
          <cell r="D637">
            <v>42441</v>
          </cell>
          <cell r="E637"/>
          <cell r="F637"/>
        </row>
        <row r="638">
          <cell r="C638">
            <v>42474</v>
          </cell>
          <cell r="D638">
            <v>42474</v>
          </cell>
          <cell r="E638"/>
          <cell r="F638"/>
        </row>
        <row r="639">
          <cell r="C639">
            <v>42461</v>
          </cell>
          <cell r="D639">
            <v>42461</v>
          </cell>
          <cell r="E639"/>
          <cell r="F639"/>
        </row>
        <row r="640">
          <cell r="C640">
            <v>42463</v>
          </cell>
          <cell r="D640">
            <v>42463</v>
          </cell>
          <cell r="E640"/>
          <cell r="F640"/>
        </row>
        <row r="641">
          <cell r="C641">
            <v>42464</v>
          </cell>
          <cell r="D641">
            <v>42464</v>
          </cell>
          <cell r="E641"/>
          <cell r="F641"/>
        </row>
        <row r="642">
          <cell r="C642">
            <v>42489</v>
          </cell>
          <cell r="D642">
            <v>42489</v>
          </cell>
          <cell r="E642"/>
          <cell r="F642"/>
        </row>
        <row r="643">
          <cell r="C643">
            <v>42481</v>
          </cell>
          <cell r="D643">
            <v>42481</v>
          </cell>
          <cell r="E643"/>
          <cell r="F643"/>
        </row>
        <row r="644">
          <cell r="C644">
            <v>42485</v>
          </cell>
          <cell r="D644">
            <v>42485</v>
          </cell>
          <cell r="E644"/>
          <cell r="F644"/>
        </row>
        <row r="645">
          <cell r="C645">
            <v>42499</v>
          </cell>
          <cell r="D645">
            <v>42499</v>
          </cell>
          <cell r="E645"/>
          <cell r="F645"/>
        </row>
        <row r="646">
          <cell r="C646">
            <v>42496</v>
          </cell>
          <cell r="D646">
            <v>42496</v>
          </cell>
          <cell r="E646"/>
          <cell r="F646"/>
        </row>
        <row r="647">
          <cell r="C647">
            <v>42504</v>
          </cell>
          <cell r="D647">
            <v>42504</v>
          </cell>
          <cell r="E647"/>
          <cell r="F647"/>
        </row>
        <row r="648">
          <cell r="C648">
            <v>32174</v>
          </cell>
          <cell r="D648">
            <v>32174</v>
          </cell>
          <cell r="E648"/>
          <cell r="F648"/>
        </row>
        <row r="649">
          <cell r="C649">
            <v>32158</v>
          </cell>
          <cell r="D649">
            <v>32158</v>
          </cell>
          <cell r="E649"/>
          <cell r="F649"/>
        </row>
        <row r="650">
          <cell r="C650">
            <v>32160</v>
          </cell>
          <cell r="D650">
            <v>32160</v>
          </cell>
          <cell r="E650"/>
          <cell r="F650"/>
        </row>
        <row r="651">
          <cell r="C651">
            <v>32164</v>
          </cell>
          <cell r="D651">
            <v>32164</v>
          </cell>
          <cell r="E651"/>
          <cell r="F651"/>
        </row>
        <row r="652">
          <cell r="C652">
            <v>32149</v>
          </cell>
          <cell r="D652">
            <v>32149</v>
          </cell>
          <cell r="E652"/>
          <cell r="F652"/>
        </row>
        <row r="653">
          <cell r="C653">
            <v>32152</v>
          </cell>
          <cell r="D653">
            <v>32152</v>
          </cell>
          <cell r="E653"/>
          <cell r="F653"/>
        </row>
        <row r="654">
          <cell r="C654">
            <v>32153</v>
          </cell>
          <cell r="D654">
            <v>32153</v>
          </cell>
          <cell r="E654"/>
          <cell r="F654"/>
        </row>
        <row r="655">
          <cell r="C655">
            <v>32157</v>
          </cell>
          <cell r="D655">
            <v>32157</v>
          </cell>
          <cell r="E655"/>
          <cell r="F655"/>
        </row>
        <row r="656">
          <cell r="C656">
            <v>32167</v>
          </cell>
          <cell r="D656">
            <v>32167</v>
          </cell>
          <cell r="E656"/>
          <cell r="F656"/>
        </row>
        <row r="657">
          <cell r="C657">
            <v>32150</v>
          </cell>
          <cell r="D657">
            <v>32150</v>
          </cell>
          <cell r="E657"/>
          <cell r="F657"/>
        </row>
        <row r="658">
          <cell r="C658">
            <v>32151</v>
          </cell>
          <cell r="D658">
            <v>32151</v>
          </cell>
          <cell r="E658"/>
          <cell r="F658"/>
        </row>
        <row r="659">
          <cell r="C659">
            <v>32302</v>
          </cell>
          <cell r="D659">
            <v>32302</v>
          </cell>
          <cell r="E659"/>
          <cell r="F659"/>
        </row>
        <row r="660">
          <cell r="C660">
            <v>32207</v>
          </cell>
          <cell r="D660">
            <v>32207</v>
          </cell>
          <cell r="E660"/>
          <cell r="F660"/>
        </row>
        <row r="661">
          <cell r="C661">
            <v>32209</v>
          </cell>
          <cell r="D661">
            <v>32209</v>
          </cell>
          <cell r="E661"/>
          <cell r="F661"/>
        </row>
        <row r="662">
          <cell r="C662">
            <v>32210</v>
          </cell>
          <cell r="D662">
            <v>32210</v>
          </cell>
          <cell r="E662"/>
          <cell r="F662"/>
        </row>
        <row r="663">
          <cell r="C663">
            <v>32219</v>
          </cell>
          <cell r="D663">
            <v>32219</v>
          </cell>
          <cell r="E663"/>
          <cell r="F663"/>
        </row>
        <row r="664">
          <cell r="C664">
            <v>32220</v>
          </cell>
          <cell r="D664">
            <v>32220</v>
          </cell>
          <cell r="E664"/>
          <cell r="F664"/>
        </row>
        <row r="665">
          <cell r="C665">
            <v>32230</v>
          </cell>
          <cell r="D665">
            <v>32230</v>
          </cell>
          <cell r="E665"/>
          <cell r="F665"/>
        </row>
        <row r="666">
          <cell r="C666">
            <v>32273</v>
          </cell>
          <cell r="D666">
            <v>32273</v>
          </cell>
          <cell r="E666"/>
          <cell r="F666"/>
        </row>
        <row r="667">
          <cell r="C667">
            <v>32272</v>
          </cell>
          <cell r="D667">
            <v>32272</v>
          </cell>
          <cell r="E667"/>
          <cell r="F667"/>
        </row>
        <row r="668">
          <cell r="C668">
            <v>32298</v>
          </cell>
          <cell r="D668">
            <v>32298</v>
          </cell>
          <cell r="E668"/>
          <cell r="F668"/>
        </row>
        <row r="669">
          <cell r="C669">
            <v>32304</v>
          </cell>
          <cell r="D669">
            <v>32304</v>
          </cell>
          <cell r="E669"/>
          <cell r="F669"/>
        </row>
        <row r="670">
          <cell r="C670">
            <v>32260</v>
          </cell>
          <cell r="D670">
            <v>32260</v>
          </cell>
          <cell r="E670"/>
          <cell r="F670"/>
        </row>
        <row r="671">
          <cell r="C671">
            <v>32266</v>
          </cell>
          <cell r="D671">
            <v>32266</v>
          </cell>
          <cell r="E671"/>
          <cell r="F671"/>
        </row>
        <row r="672">
          <cell r="C672">
            <v>33117</v>
          </cell>
          <cell r="D672">
            <v>33117</v>
          </cell>
          <cell r="E672"/>
          <cell r="F672"/>
        </row>
        <row r="673">
          <cell r="C673">
            <v>33431</v>
          </cell>
          <cell r="D673">
            <v>33431</v>
          </cell>
          <cell r="E673"/>
          <cell r="F673"/>
        </row>
        <row r="674">
          <cell r="C674">
            <v>33436</v>
          </cell>
          <cell r="D674">
            <v>33436</v>
          </cell>
          <cell r="E674"/>
          <cell r="F674"/>
        </row>
        <row r="675">
          <cell r="C675">
            <v>33449</v>
          </cell>
          <cell r="D675">
            <v>33449</v>
          </cell>
          <cell r="E675"/>
          <cell r="F675"/>
        </row>
        <row r="676">
          <cell r="C676">
            <v>33477</v>
          </cell>
          <cell r="D676">
            <v>33477</v>
          </cell>
          <cell r="E676"/>
          <cell r="F676"/>
        </row>
        <row r="677">
          <cell r="C677">
            <v>33500</v>
          </cell>
          <cell r="D677">
            <v>33500</v>
          </cell>
          <cell r="E677"/>
          <cell r="F677"/>
        </row>
        <row r="678">
          <cell r="C678">
            <v>33507</v>
          </cell>
          <cell r="D678">
            <v>33507</v>
          </cell>
          <cell r="E678"/>
          <cell r="F678"/>
        </row>
        <row r="679">
          <cell r="C679">
            <v>33508</v>
          </cell>
          <cell r="D679">
            <v>33508</v>
          </cell>
          <cell r="E679"/>
          <cell r="F679"/>
        </row>
        <row r="680">
          <cell r="C680">
            <v>33516</v>
          </cell>
          <cell r="D680">
            <v>33516</v>
          </cell>
          <cell r="E680"/>
          <cell r="F680"/>
        </row>
        <row r="681">
          <cell r="C681">
            <v>33511</v>
          </cell>
          <cell r="D681">
            <v>33511</v>
          </cell>
          <cell r="E681"/>
          <cell r="F681"/>
        </row>
        <row r="682">
          <cell r="C682">
            <v>33512</v>
          </cell>
          <cell r="D682">
            <v>33512</v>
          </cell>
          <cell r="E682"/>
          <cell r="F682"/>
        </row>
        <row r="683">
          <cell r="C683">
            <v>33536</v>
          </cell>
          <cell r="D683">
            <v>33536</v>
          </cell>
          <cell r="E683"/>
          <cell r="F683"/>
        </row>
        <row r="684">
          <cell r="C684">
            <v>33527</v>
          </cell>
          <cell r="D684">
            <v>33527</v>
          </cell>
          <cell r="E684"/>
          <cell r="F684"/>
        </row>
        <row r="685">
          <cell r="C685">
            <v>33538</v>
          </cell>
          <cell r="D685">
            <v>33538</v>
          </cell>
          <cell r="E685"/>
          <cell r="F685"/>
        </row>
        <row r="686">
          <cell r="C686">
            <v>33575</v>
          </cell>
          <cell r="D686">
            <v>33575</v>
          </cell>
          <cell r="E686"/>
          <cell r="F686"/>
        </row>
        <row r="687">
          <cell r="C687">
            <v>33566</v>
          </cell>
          <cell r="D687">
            <v>33566</v>
          </cell>
          <cell r="E687"/>
          <cell r="F687"/>
        </row>
        <row r="688">
          <cell r="C688">
            <v>33577</v>
          </cell>
          <cell r="D688">
            <v>33577</v>
          </cell>
          <cell r="E688"/>
          <cell r="F688"/>
        </row>
        <row r="689">
          <cell r="C689">
            <v>33580</v>
          </cell>
          <cell r="D689">
            <v>33580</v>
          </cell>
          <cell r="E689"/>
          <cell r="F689"/>
        </row>
        <row r="690">
          <cell r="C690">
            <v>33583</v>
          </cell>
          <cell r="D690">
            <v>33583</v>
          </cell>
          <cell r="E690"/>
          <cell r="F690"/>
        </row>
        <row r="691">
          <cell r="C691">
            <v>33586</v>
          </cell>
          <cell r="D691">
            <v>33586</v>
          </cell>
          <cell r="E691"/>
          <cell r="F691"/>
        </row>
        <row r="692">
          <cell r="C692">
            <v>33301</v>
          </cell>
          <cell r="D692">
            <v>33301</v>
          </cell>
          <cell r="E692"/>
          <cell r="F692"/>
        </row>
        <row r="693">
          <cell r="C693">
            <v>33638</v>
          </cell>
          <cell r="D693">
            <v>33638</v>
          </cell>
          <cell r="E693"/>
          <cell r="F693"/>
        </row>
        <row r="694">
          <cell r="C694">
            <v>33723</v>
          </cell>
          <cell r="D694">
            <v>33723</v>
          </cell>
          <cell r="E694"/>
          <cell r="F694"/>
        </row>
        <row r="695">
          <cell r="C695">
            <v>33737</v>
          </cell>
          <cell r="D695">
            <v>33737</v>
          </cell>
          <cell r="E695"/>
          <cell r="F695"/>
        </row>
        <row r="696">
          <cell r="C696">
            <v>33744</v>
          </cell>
          <cell r="D696">
            <v>33744</v>
          </cell>
          <cell r="E696"/>
          <cell r="F696"/>
        </row>
        <row r="697">
          <cell r="C697">
            <v>33745</v>
          </cell>
          <cell r="D697">
            <v>33745</v>
          </cell>
          <cell r="E697"/>
          <cell r="F697"/>
        </row>
        <row r="698">
          <cell r="C698">
            <v>33749</v>
          </cell>
          <cell r="D698">
            <v>33749</v>
          </cell>
          <cell r="E698"/>
          <cell r="F698"/>
        </row>
        <row r="699">
          <cell r="C699">
            <v>33756</v>
          </cell>
          <cell r="D699">
            <v>33756</v>
          </cell>
          <cell r="E699"/>
          <cell r="F699"/>
        </row>
        <row r="700">
          <cell r="C700">
            <v>33762</v>
          </cell>
          <cell r="D700">
            <v>33762</v>
          </cell>
          <cell r="E700"/>
          <cell r="F700"/>
        </row>
        <row r="701">
          <cell r="C701">
            <v>33803</v>
          </cell>
          <cell r="D701">
            <v>33803</v>
          </cell>
          <cell r="E701"/>
          <cell r="F701"/>
        </row>
        <row r="702">
          <cell r="C702">
            <v>33818</v>
          </cell>
          <cell r="D702">
            <v>33818</v>
          </cell>
          <cell r="E702"/>
          <cell r="F702"/>
        </row>
        <row r="703">
          <cell r="C703">
            <v>33833</v>
          </cell>
          <cell r="D703">
            <v>33833</v>
          </cell>
          <cell r="E703"/>
          <cell r="F703"/>
        </row>
        <row r="704">
          <cell r="C704">
            <v>33851</v>
          </cell>
          <cell r="D704">
            <v>33851</v>
          </cell>
          <cell r="E704"/>
          <cell r="F704"/>
        </row>
        <row r="705">
          <cell r="C705">
            <v>33870</v>
          </cell>
          <cell r="D705">
            <v>33870</v>
          </cell>
          <cell r="E705"/>
          <cell r="F705"/>
        </row>
        <row r="706">
          <cell r="C706">
            <v>33875</v>
          </cell>
          <cell r="D706">
            <v>33875</v>
          </cell>
          <cell r="E706"/>
          <cell r="F706"/>
        </row>
        <row r="707">
          <cell r="C707">
            <v>33924</v>
          </cell>
          <cell r="D707">
            <v>33924</v>
          </cell>
          <cell r="E707"/>
          <cell r="F707"/>
        </row>
        <row r="708">
          <cell r="C708">
            <v>33925</v>
          </cell>
          <cell r="D708">
            <v>33925</v>
          </cell>
          <cell r="E708"/>
          <cell r="F708"/>
        </row>
        <row r="709">
          <cell r="C709">
            <v>33719</v>
          </cell>
          <cell r="D709">
            <v>33719</v>
          </cell>
          <cell r="E709"/>
          <cell r="F709"/>
        </row>
        <row r="710">
          <cell r="C710">
            <v>33720</v>
          </cell>
          <cell r="D710">
            <v>33720</v>
          </cell>
          <cell r="E710"/>
          <cell r="F710"/>
        </row>
        <row r="711">
          <cell r="C711">
            <v>33980</v>
          </cell>
          <cell r="D711">
            <v>33980</v>
          </cell>
          <cell r="E711"/>
          <cell r="F711"/>
        </row>
        <row r="712">
          <cell r="C712">
            <v>33986</v>
          </cell>
          <cell r="D712">
            <v>33986</v>
          </cell>
          <cell r="E712"/>
          <cell r="F712"/>
        </row>
        <row r="713">
          <cell r="C713">
            <v>33987</v>
          </cell>
          <cell r="D713">
            <v>33987</v>
          </cell>
          <cell r="E713"/>
          <cell r="F713"/>
        </row>
        <row r="714">
          <cell r="C714">
            <v>33988</v>
          </cell>
          <cell r="D714">
            <v>33988</v>
          </cell>
          <cell r="E714"/>
          <cell r="F714"/>
        </row>
        <row r="715">
          <cell r="C715">
            <v>33992</v>
          </cell>
          <cell r="D715">
            <v>33992</v>
          </cell>
          <cell r="E715"/>
          <cell r="F715"/>
        </row>
        <row r="716">
          <cell r="C716">
            <v>33993</v>
          </cell>
          <cell r="D716">
            <v>33993</v>
          </cell>
          <cell r="E716"/>
          <cell r="F716"/>
        </row>
        <row r="717">
          <cell r="C717">
            <v>33994</v>
          </cell>
          <cell r="D717">
            <v>33994</v>
          </cell>
          <cell r="E717"/>
          <cell r="F717"/>
        </row>
        <row r="718">
          <cell r="C718">
            <v>33995</v>
          </cell>
          <cell r="D718">
            <v>33995</v>
          </cell>
          <cell r="E718"/>
          <cell r="F718"/>
        </row>
        <row r="719">
          <cell r="C719">
            <v>33999</v>
          </cell>
          <cell r="D719">
            <v>33999</v>
          </cell>
          <cell r="E719"/>
          <cell r="F719"/>
        </row>
        <row r="720">
          <cell r="C720">
            <v>34004</v>
          </cell>
          <cell r="D720">
            <v>34004</v>
          </cell>
          <cell r="E720"/>
          <cell r="F720"/>
        </row>
        <row r="721">
          <cell r="C721">
            <v>34005</v>
          </cell>
          <cell r="D721">
            <v>34005</v>
          </cell>
          <cell r="E721"/>
          <cell r="F721"/>
        </row>
        <row r="722">
          <cell r="C722">
            <v>34007</v>
          </cell>
          <cell r="D722">
            <v>34007</v>
          </cell>
          <cell r="E722"/>
          <cell r="F722"/>
        </row>
        <row r="723">
          <cell r="C723">
            <v>34012</v>
          </cell>
          <cell r="D723">
            <v>34012</v>
          </cell>
          <cell r="E723"/>
          <cell r="F723"/>
        </row>
        <row r="724">
          <cell r="C724">
            <v>34014</v>
          </cell>
          <cell r="D724">
            <v>34014</v>
          </cell>
          <cell r="E724"/>
          <cell r="F724"/>
        </row>
        <row r="725">
          <cell r="C725">
            <v>34015</v>
          </cell>
          <cell r="D725">
            <v>34015</v>
          </cell>
          <cell r="E725"/>
          <cell r="F725"/>
        </row>
        <row r="726">
          <cell r="C726">
            <v>34016</v>
          </cell>
          <cell r="D726">
            <v>34016</v>
          </cell>
          <cell r="E726"/>
          <cell r="F726"/>
        </row>
        <row r="727">
          <cell r="C727">
            <v>34017</v>
          </cell>
          <cell r="D727">
            <v>34017</v>
          </cell>
          <cell r="E727"/>
          <cell r="F727"/>
        </row>
        <row r="728">
          <cell r="C728">
            <v>34018</v>
          </cell>
          <cell r="D728">
            <v>34018</v>
          </cell>
          <cell r="E728"/>
          <cell r="F728"/>
        </row>
        <row r="729">
          <cell r="C729">
            <v>34019</v>
          </cell>
          <cell r="D729">
            <v>34019</v>
          </cell>
          <cell r="E729"/>
          <cell r="F729"/>
        </row>
        <row r="730">
          <cell r="C730">
            <v>34020</v>
          </cell>
          <cell r="D730">
            <v>34020</v>
          </cell>
          <cell r="E730"/>
          <cell r="F730"/>
        </row>
        <row r="731">
          <cell r="C731">
            <v>34021</v>
          </cell>
          <cell r="D731">
            <v>34021</v>
          </cell>
          <cell r="E731"/>
          <cell r="F731"/>
        </row>
        <row r="732">
          <cell r="C732">
            <v>34022</v>
          </cell>
          <cell r="D732">
            <v>34022</v>
          </cell>
          <cell r="E732"/>
          <cell r="F732"/>
        </row>
        <row r="733">
          <cell r="C733">
            <v>34023</v>
          </cell>
          <cell r="D733">
            <v>34023</v>
          </cell>
          <cell r="E733"/>
          <cell r="F733"/>
        </row>
        <row r="734">
          <cell r="C734">
            <v>33939</v>
          </cell>
          <cell r="D734">
            <v>33939</v>
          </cell>
          <cell r="E734"/>
          <cell r="F734"/>
        </row>
        <row r="735">
          <cell r="C735">
            <v>33944</v>
          </cell>
          <cell r="D735">
            <v>33944</v>
          </cell>
          <cell r="E735"/>
          <cell r="F735"/>
        </row>
        <row r="736">
          <cell r="C736">
            <v>33945</v>
          </cell>
          <cell r="D736">
            <v>33945</v>
          </cell>
          <cell r="E736"/>
          <cell r="F736"/>
        </row>
        <row r="737">
          <cell r="C737">
            <v>33946</v>
          </cell>
          <cell r="D737">
            <v>33946</v>
          </cell>
          <cell r="E737"/>
          <cell r="F737"/>
        </row>
        <row r="738">
          <cell r="C738">
            <v>33952</v>
          </cell>
          <cell r="D738">
            <v>33952</v>
          </cell>
          <cell r="E738"/>
          <cell r="F738"/>
        </row>
        <row r="739">
          <cell r="C739">
            <v>33953</v>
          </cell>
          <cell r="D739">
            <v>33953</v>
          </cell>
          <cell r="E739"/>
          <cell r="F739"/>
        </row>
        <row r="740">
          <cell r="C740">
            <v>33966</v>
          </cell>
          <cell r="D740">
            <v>33966</v>
          </cell>
          <cell r="E740"/>
          <cell r="F740"/>
        </row>
        <row r="741">
          <cell r="C741">
            <v>33968</v>
          </cell>
          <cell r="D741">
            <v>33968</v>
          </cell>
          <cell r="E741"/>
          <cell r="F741"/>
        </row>
        <row r="742">
          <cell r="C742">
            <v>33971</v>
          </cell>
          <cell r="D742">
            <v>33971</v>
          </cell>
          <cell r="E742"/>
          <cell r="F742"/>
        </row>
        <row r="743">
          <cell r="C743">
            <v>33976</v>
          </cell>
          <cell r="D743">
            <v>33976</v>
          </cell>
          <cell r="E743"/>
          <cell r="F743"/>
        </row>
        <row r="744">
          <cell r="C744">
            <v>34055</v>
          </cell>
          <cell r="D744">
            <v>34055</v>
          </cell>
          <cell r="E744"/>
          <cell r="F744"/>
        </row>
        <row r="745">
          <cell r="C745">
            <v>34065</v>
          </cell>
          <cell r="D745">
            <v>34065</v>
          </cell>
          <cell r="E745"/>
          <cell r="F745"/>
        </row>
        <row r="746">
          <cell r="C746">
            <v>34071</v>
          </cell>
          <cell r="D746">
            <v>34071</v>
          </cell>
          <cell r="E746"/>
          <cell r="F746"/>
        </row>
        <row r="747">
          <cell r="C747">
            <v>34081</v>
          </cell>
          <cell r="D747">
            <v>34081</v>
          </cell>
          <cell r="E747"/>
          <cell r="F747"/>
        </row>
        <row r="748">
          <cell r="C748">
            <v>34153</v>
          </cell>
          <cell r="D748">
            <v>34153</v>
          </cell>
          <cell r="E748"/>
          <cell r="F748"/>
        </row>
        <row r="749">
          <cell r="C749">
            <v>34168</v>
          </cell>
          <cell r="D749">
            <v>34168</v>
          </cell>
          <cell r="E749"/>
          <cell r="F749"/>
        </row>
        <row r="750">
          <cell r="C750">
            <v>34170</v>
          </cell>
          <cell r="D750">
            <v>34170</v>
          </cell>
          <cell r="E750"/>
          <cell r="F750"/>
        </row>
        <row r="751">
          <cell r="C751">
            <v>34171</v>
          </cell>
          <cell r="D751">
            <v>34171</v>
          </cell>
          <cell r="E751"/>
          <cell r="F751"/>
        </row>
        <row r="752">
          <cell r="C752">
            <v>34174</v>
          </cell>
          <cell r="D752">
            <v>34174</v>
          </cell>
          <cell r="E752"/>
          <cell r="F752"/>
        </row>
        <row r="753">
          <cell r="C753">
            <v>34158</v>
          </cell>
          <cell r="D753">
            <v>34158</v>
          </cell>
          <cell r="E753"/>
          <cell r="F753"/>
        </row>
        <row r="754">
          <cell r="C754">
            <v>34190</v>
          </cell>
          <cell r="D754">
            <v>34190</v>
          </cell>
          <cell r="E754"/>
          <cell r="F754"/>
        </row>
        <row r="755">
          <cell r="C755">
            <v>34211</v>
          </cell>
          <cell r="D755">
            <v>34211</v>
          </cell>
          <cell r="E755"/>
          <cell r="F755"/>
        </row>
        <row r="756">
          <cell r="C756">
            <v>34213</v>
          </cell>
          <cell r="D756">
            <v>34213</v>
          </cell>
          <cell r="E756"/>
          <cell r="F756"/>
        </row>
        <row r="757">
          <cell r="C757">
            <v>34215</v>
          </cell>
          <cell r="D757">
            <v>34215</v>
          </cell>
          <cell r="E757"/>
          <cell r="F757"/>
        </row>
        <row r="758">
          <cell r="C758">
            <v>34233</v>
          </cell>
          <cell r="D758">
            <v>34233</v>
          </cell>
          <cell r="E758"/>
          <cell r="F758"/>
        </row>
        <row r="759">
          <cell r="C759">
            <v>34234</v>
          </cell>
          <cell r="D759">
            <v>34234</v>
          </cell>
          <cell r="E759"/>
          <cell r="F759"/>
        </row>
        <row r="760">
          <cell r="C760">
            <v>34247</v>
          </cell>
          <cell r="D760">
            <v>34247</v>
          </cell>
          <cell r="E760"/>
          <cell r="F760"/>
        </row>
        <row r="761">
          <cell r="C761">
            <v>34248</v>
          </cell>
          <cell r="D761">
            <v>34248</v>
          </cell>
          <cell r="E761"/>
          <cell r="F761"/>
        </row>
        <row r="762">
          <cell r="C762">
            <v>34240</v>
          </cell>
          <cell r="D762">
            <v>34240</v>
          </cell>
          <cell r="E762"/>
          <cell r="F762"/>
        </row>
        <row r="763">
          <cell r="C763">
            <v>34241</v>
          </cell>
          <cell r="D763">
            <v>34241</v>
          </cell>
          <cell r="E763"/>
          <cell r="F763"/>
        </row>
        <row r="764">
          <cell r="C764">
            <v>34244</v>
          </cell>
          <cell r="D764">
            <v>34244</v>
          </cell>
          <cell r="E764"/>
          <cell r="F764"/>
        </row>
        <row r="765">
          <cell r="C765">
            <v>34256</v>
          </cell>
          <cell r="D765">
            <v>34256</v>
          </cell>
          <cell r="E765"/>
          <cell r="F765"/>
        </row>
        <row r="766">
          <cell r="C766">
            <v>34251</v>
          </cell>
          <cell r="D766">
            <v>34251</v>
          </cell>
          <cell r="E766"/>
          <cell r="F766"/>
        </row>
        <row r="767">
          <cell r="C767">
            <v>34252</v>
          </cell>
          <cell r="D767">
            <v>34252</v>
          </cell>
          <cell r="E767"/>
          <cell r="F767"/>
        </row>
        <row r="768">
          <cell r="C768">
            <v>34253</v>
          </cell>
          <cell r="D768">
            <v>34253</v>
          </cell>
          <cell r="E768"/>
          <cell r="F768"/>
        </row>
        <row r="769">
          <cell r="C769">
            <v>34266</v>
          </cell>
          <cell r="D769">
            <v>34266</v>
          </cell>
          <cell r="E769"/>
          <cell r="F769"/>
        </row>
        <row r="770">
          <cell r="C770">
            <v>34267</v>
          </cell>
          <cell r="D770">
            <v>34267</v>
          </cell>
          <cell r="E770"/>
          <cell r="F770"/>
        </row>
        <row r="771">
          <cell r="C771">
            <v>34268</v>
          </cell>
          <cell r="D771">
            <v>34268</v>
          </cell>
          <cell r="E771"/>
          <cell r="F771"/>
        </row>
        <row r="772">
          <cell r="C772">
            <v>34269</v>
          </cell>
          <cell r="D772">
            <v>34269</v>
          </cell>
          <cell r="E772"/>
          <cell r="F772"/>
        </row>
        <row r="773">
          <cell r="C773">
            <v>34270</v>
          </cell>
          <cell r="D773">
            <v>34270</v>
          </cell>
          <cell r="E773"/>
          <cell r="F773"/>
        </row>
        <row r="774">
          <cell r="C774">
            <v>34271</v>
          </cell>
          <cell r="D774">
            <v>34271</v>
          </cell>
          <cell r="E774"/>
          <cell r="F774"/>
        </row>
        <row r="775">
          <cell r="C775">
            <v>34272</v>
          </cell>
          <cell r="D775">
            <v>34272</v>
          </cell>
          <cell r="E775"/>
          <cell r="F775"/>
        </row>
        <row r="776">
          <cell r="C776">
            <v>34278</v>
          </cell>
          <cell r="D776">
            <v>34278</v>
          </cell>
          <cell r="E776"/>
          <cell r="F776"/>
        </row>
        <row r="777">
          <cell r="C777">
            <v>34313</v>
          </cell>
          <cell r="D777">
            <v>34313</v>
          </cell>
          <cell r="E777"/>
          <cell r="F777"/>
        </row>
        <row r="778">
          <cell r="C778">
            <v>34315</v>
          </cell>
          <cell r="D778">
            <v>34315</v>
          </cell>
          <cell r="E778"/>
          <cell r="F778"/>
        </row>
        <row r="779">
          <cell r="C779">
            <v>34319</v>
          </cell>
          <cell r="D779">
            <v>34319</v>
          </cell>
          <cell r="E779"/>
          <cell r="F779"/>
        </row>
        <row r="780">
          <cell r="C780">
            <v>34322</v>
          </cell>
          <cell r="D780">
            <v>34322</v>
          </cell>
          <cell r="E780"/>
          <cell r="F780"/>
        </row>
        <row r="781">
          <cell r="C781">
            <v>34322</v>
          </cell>
          <cell r="D781">
            <v>34322</v>
          </cell>
          <cell r="E781"/>
          <cell r="F781"/>
        </row>
        <row r="782">
          <cell r="C782">
            <v>32332</v>
          </cell>
          <cell r="D782">
            <v>32332</v>
          </cell>
          <cell r="E782"/>
          <cell r="F782"/>
        </row>
        <row r="783">
          <cell r="C783">
            <v>32336</v>
          </cell>
          <cell r="D783">
            <v>32336</v>
          </cell>
          <cell r="E783"/>
          <cell r="F783"/>
        </row>
        <row r="784">
          <cell r="C784">
            <v>34355</v>
          </cell>
          <cell r="D784">
            <v>34355</v>
          </cell>
          <cell r="E784"/>
          <cell r="F784"/>
        </row>
        <row r="785">
          <cell r="C785">
            <v>34357</v>
          </cell>
          <cell r="D785">
            <v>34357</v>
          </cell>
          <cell r="E785"/>
          <cell r="F785"/>
        </row>
        <row r="786">
          <cell r="C786">
            <v>34350</v>
          </cell>
          <cell r="D786">
            <v>34350</v>
          </cell>
          <cell r="E786"/>
          <cell r="F786"/>
        </row>
        <row r="787">
          <cell r="C787">
            <v>34352</v>
          </cell>
          <cell r="D787">
            <v>34352</v>
          </cell>
          <cell r="E787"/>
          <cell r="F787"/>
        </row>
        <row r="788">
          <cell r="C788">
            <v>34374</v>
          </cell>
          <cell r="D788">
            <v>34374</v>
          </cell>
          <cell r="E788"/>
          <cell r="F788"/>
        </row>
        <row r="789">
          <cell r="C789">
            <v>34362</v>
          </cell>
          <cell r="D789">
            <v>34362</v>
          </cell>
          <cell r="E789"/>
          <cell r="F789"/>
        </row>
        <row r="790">
          <cell r="C790">
            <v>34384</v>
          </cell>
          <cell r="D790">
            <v>34384</v>
          </cell>
          <cell r="E790"/>
          <cell r="F790"/>
        </row>
        <row r="791">
          <cell r="C791">
            <v>34383</v>
          </cell>
          <cell r="D791">
            <v>34383</v>
          </cell>
          <cell r="E791"/>
          <cell r="F791"/>
        </row>
        <row r="792">
          <cell r="C792">
            <v>34388</v>
          </cell>
          <cell r="D792">
            <v>34388</v>
          </cell>
          <cell r="E792"/>
          <cell r="F792"/>
        </row>
        <row r="793">
          <cell r="C793">
            <v>34389</v>
          </cell>
          <cell r="D793">
            <v>34389</v>
          </cell>
          <cell r="E793"/>
          <cell r="F793"/>
        </row>
        <row r="794">
          <cell r="C794">
            <v>34390</v>
          </cell>
          <cell r="D794">
            <v>34390</v>
          </cell>
          <cell r="E794"/>
          <cell r="F794"/>
        </row>
        <row r="795">
          <cell r="C795">
            <v>34391</v>
          </cell>
          <cell r="D795">
            <v>34391</v>
          </cell>
          <cell r="E795"/>
          <cell r="F795"/>
        </row>
        <row r="796">
          <cell r="C796">
            <v>34428</v>
          </cell>
          <cell r="D796">
            <v>34428</v>
          </cell>
          <cell r="E796"/>
          <cell r="F796"/>
        </row>
        <row r="797">
          <cell r="C797">
            <v>34427</v>
          </cell>
          <cell r="D797">
            <v>34427</v>
          </cell>
          <cell r="E797"/>
          <cell r="F797"/>
        </row>
        <row r="798">
          <cell r="C798">
            <v>34457</v>
          </cell>
          <cell r="D798">
            <v>34457</v>
          </cell>
          <cell r="E798"/>
          <cell r="F798"/>
        </row>
        <row r="799">
          <cell r="C799">
            <v>34482</v>
          </cell>
          <cell r="D799">
            <v>34482</v>
          </cell>
          <cell r="E799"/>
          <cell r="F799"/>
        </row>
        <row r="800">
          <cell r="C800">
            <v>34514</v>
          </cell>
          <cell r="D800">
            <v>34514</v>
          </cell>
          <cell r="E800"/>
          <cell r="F800"/>
        </row>
        <row r="801">
          <cell r="C801">
            <v>33146</v>
          </cell>
          <cell r="D801">
            <v>33146</v>
          </cell>
          <cell r="E801"/>
          <cell r="F801"/>
        </row>
        <row r="802">
          <cell r="C802">
            <v>33147</v>
          </cell>
          <cell r="D802">
            <v>33147</v>
          </cell>
          <cell r="E802"/>
          <cell r="F802"/>
        </row>
        <row r="803">
          <cell r="C803">
            <v>34552</v>
          </cell>
          <cell r="D803">
            <v>34552</v>
          </cell>
          <cell r="E803"/>
          <cell r="F803"/>
        </row>
        <row r="804">
          <cell r="C804">
            <v>34564</v>
          </cell>
          <cell r="D804">
            <v>34564</v>
          </cell>
          <cell r="E804"/>
          <cell r="F804"/>
        </row>
        <row r="805">
          <cell r="C805">
            <v>34574</v>
          </cell>
          <cell r="D805">
            <v>34574</v>
          </cell>
          <cell r="E805"/>
          <cell r="F805"/>
        </row>
        <row r="806">
          <cell r="C806">
            <v>34575</v>
          </cell>
          <cell r="D806">
            <v>34575</v>
          </cell>
          <cell r="E806"/>
          <cell r="F806"/>
        </row>
        <row r="807">
          <cell r="C807">
            <v>34577</v>
          </cell>
          <cell r="D807">
            <v>34577</v>
          </cell>
          <cell r="E807"/>
          <cell r="F807"/>
        </row>
        <row r="808">
          <cell r="C808">
            <v>34578</v>
          </cell>
          <cell r="D808">
            <v>34578</v>
          </cell>
          <cell r="E808"/>
          <cell r="F808"/>
        </row>
        <row r="809">
          <cell r="C809">
            <v>34598</v>
          </cell>
          <cell r="D809">
            <v>34598</v>
          </cell>
          <cell r="E809"/>
          <cell r="F809"/>
        </row>
        <row r="810">
          <cell r="C810">
            <v>34635</v>
          </cell>
          <cell r="D810">
            <v>34635</v>
          </cell>
          <cell r="E810"/>
          <cell r="F810"/>
        </row>
        <row r="811">
          <cell r="C811">
            <v>34667</v>
          </cell>
          <cell r="D811">
            <v>34667</v>
          </cell>
          <cell r="E811"/>
          <cell r="F811"/>
        </row>
        <row r="812">
          <cell r="C812">
            <v>34669</v>
          </cell>
          <cell r="D812">
            <v>34669</v>
          </cell>
          <cell r="E812"/>
          <cell r="F812"/>
        </row>
        <row r="813">
          <cell r="C813">
            <v>34706</v>
          </cell>
          <cell r="D813">
            <v>34706</v>
          </cell>
          <cell r="E813"/>
          <cell r="F813"/>
        </row>
        <row r="814">
          <cell r="C814">
            <v>34724</v>
          </cell>
          <cell r="D814">
            <v>34724</v>
          </cell>
          <cell r="E814"/>
          <cell r="F814"/>
        </row>
        <row r="815">
          <cell r="C815">
            <v>34748</v>
          </cell>
          <cell r="D815">
            <v>34748</v>
          </cell>
          <cell r="E815"/>
          <cell r="F815"/>
        </row>
        <row r="816">
          <cell r="C816">
            <v>34750</v>
          </cell>
          <cell r="D816">
            <v>34750</v>
          </cell>
          <cell r="E816"/>
          <cell r="F816"/>
        </row>
        <row r="817">
          <cell r="C817">
            <v>33151</v>
          </cell>
          <cell r="D817">
            <v>33151</v>
          </cell>
          <cell r="E817"/>
          <cell r="F817"/>
        </row>
        <row r="818">
          <cell r="C818">
            <v>33157</v>
          </cell>
          <cell r="D818">
            <v>33157</v>
          </cell>
          <cell r="E818"/>
          <cell r="F818"/>
        </row>
        <row r="819">
          <cell r="C819">
            <v>33159</v>
          </cell>
          <cell r="D819">
            <v>33159</v>
          </cell>
          <cell r="E819"/>
          <cell r="F819"/>
        </row>
        <row r="820">
          <cell r="C820">
            <v>33160</v>
          </cell>
          <cell r="D820">
            <v>33160</v>
          </cell>
          <cell r="E820"/>
          <cell r="F820"/>
        </row>
        <row r="821">
          <cell r="C821">
            <v>33155</v>
          </cell>
          <cell r="D821">
            <v>33155</v>
          </cell>
          <cell r="E821"/>
          <cell r="F821"/>
        </row>
        <row r="822">
          <cell r="C822">
            <v>32585</v>
          </cell>
          <cell r="D822">
            <v>32585</v>
          </cell>
          <cell r="E822"/>
          <cell r="F822"/>
        </row>
        <row r="823">
          <cell r="C823">
            <v>32588</v>
          </cell>
          <cell r="D823">
            <v>32588</v>
          </cell>
          <cell r="E823"/>
          <cell r="F823"/>
        </row>
        <row r="824">
          <cell r="C824">
            <v>32601</v>
          </cell>
          <cell r="D824">
            <v>32601</v>
          </cell>
          <cell r="E824"/>
          <cell r="F824"/>
        </row>
        <row r="825">
          <cell r="C825">
            <v>34825</v>
          </cell>
          <cell r="D825">
            <v>34825</v>
          </cell>
          <cell r="E825"/>
          <cell r="F825"/>
        </row>
        <row r="826">
          <cell r="C826">
            <v>34852</v>
          </cell>
          <cell r="D826">
            <v>34852</v>
          </cell>
          <cell r="E826"/>
          <cell r="F826"/>
        </row>
        <row r="827">
          <cell r="C827">
            <v>34938</v>
          </cell>
          <cell r="D827">
            <v>34938</v>
          </cell>
          <cell r="E827"/>
          <cell r="F827"/>
        </row>
        <row r="828">
          <cell r="C828">
            <v>34901</v>
          </cell>
          <cell r="D828">
            <v>34901</v>
          </cell>
          <cell r="E828"/>
          <cell r="F828"/>
        </row>
        <row r="829">
          <cell r="C829">
            <v>34957</v>
          </cell>
          <cell r="D829">
            <v>34957</v>
          </cell>
          <cell r="E829"/>
          <cell r="F829"/>
        </row>
        <row r="830">
          <cell r="C830">
            <v>34958</v>
          </cell>
          <cell r="D830">
            <v>34958</v>
          </cell>
          <cell r="E830"/>
          <cell r="F830"/>
        </row>
        <row r="831">
          <cell r="C831">
            <v>34972</v>
          </cell>
          <cell r="D831">
            <v>34972</v>
          </cell>
          <cell r="E831"/>
          <cell r="F831"/>
        </row>
        <row r="832">
          <cell r="C832">
            <v>34920</v>
          </cell>
          <cell r="D832">
            <v>34920</v>
          </cell>
          <cell r="E832"/>
          <cell r="F832"/>
        </row>
        <row r="833">
          <cell r="C833">
            <v>34975</v>
          </cell>
          <cell r="D833">
            <v>34975</v>
          </cell>
          <cell r="E833"/>
          <cell r="F833"/>
        </row>
        <row r="834">
          <cell r="C834">
            <v>34981</v>
          </cell>
          <cell r="D834">
            <v>34981</v>
          </cell>
          <cell r="E834"/>
          <cell r="F834"/>
        </row>
        <row r="835">
          <cell r="C835">
            <v>34983</v>
          </cell>
          <cell r="D835">
            <v>34983</v>
          </cell>
          <cell r="E835"/>
          <cell r="F835"/>
        </row>
        <row r="836">
          <cell r="C836">
            <v>35002</v>
          </cell>
          <cell r="D836">
            <v>35002</v>
          </cell>
          <cell r="E836"/>
          <cell r="F836"/>
        </row>
        <row r="837">
          <cell r="C837">
            <v>35015</v>
          </cell>
          <cell r="D837">
            <v>35015</v>
          </cell>
          <cell r="E837"/>
          <cell r="F837"/>
        </row>
        <row r="838">
          <cell r="C838">
            <v>35006</v>
          </cell>
          <cell r="D838">
            <v>35006</v>
          </cell>
          <cell r="E838"/>
          <cell r="F838"/>
        </row>
        <row r="839">
          <cell r="C839">
            <v>35020</v>
          </cell>
          <cell r="D839">
            <v>35020</v>
          </cell>
          <cell r="E839"/>
          <cell r="F839"/>
        </row>
        <row r="840">
          <cell r="C840">
            <v>33334</v>
          </cell>
          <cell r="D840">
            <v>33334</v>
          </cell>
          <cell r="E840"/>
          <cell r="F840"/>
        </row>
        <row r="841">
          <cell r="C841">
            <v>35040</v>
          </cell>
          <cell r="D841">
            <v>35040</v>
          </cell>
          <cell r="E841"/>
          <cell r="F841"/>
        </row>
        <row r="842">
          <cell r="C842">
            <v>35062</v>
          </cell>
          <cell r="D842">
            <v>35062</v>
          </cell>
          <cell r="E842"/>
          <cell r="F842"/>
        </row>
        <row r="843">
          <cell r="C843">
            <v>35064</v>
          </cell>
          <cell r="D843">
            <v>35064</v>
          </cell>
          <cell r="E843"/>
          <cell r="F843"/>
        </row>
        <row r="844">
          <cell r="C844">
            <v>35128</v>
          </cell>
          <cell r="D844">
            <v>35128</v>
          </cell>
          <cell r="E844"/>
          <cell r="F844"/>
        </row>
        <row r="845">
          <cell r="C845">
            <v>35096</v>
          </cell>
          <cell r="D845">
            <v>35096</v>
          </cell>
          <cell r="E845"/>
          <cell r="F845"/>
        </row>
        <row r="846">
          <cell r="C846">
            <v>35190</v>
          </cell>
          <cell r="D846">
            <v>35190</v>
          </cell>
          <cell r="E846"/>
          <cell r="F846"/>
        </row>
        <row r="847">
          <cell r="C847">
            <v>35191</v>
          </cell>
          <cell r="D847">
            <v>35191</v>
          </cell>
          <cell r="E847"/>
          <cell r="F847"/>
        </row>
        <row r="848">
          <cell r="C848">
            <v>35197</v>
          </cell>
          <cell r="D848">
            <v>35197</v>
          </cell>
          <cell r="E848"/>
          <cell r="F848"/>
        </row>
        <row r="849">
          <cell r="C849">
            <v>35173</v>
          </cell>
          <cell r="D849">
            <v>35173</v>
          </cell>
          <cell r="E849"/>
          <cell r="F849"/>
        </row>
        <row r="850">
          <cell r="C850">
            <v>35181</v>
          </cell>
          <cell r="D850">
            <v>35181</v>
          </cell>
          <cell r="E850"/>
          <cell r="F850"/>
        </row>
        <row r="851">
          <cell r="C851">
            <v>35198</v>
          </cell>
          <cell r="D851">
            <v>35198</v>
          </cell>
          <cell r="E851"/>
          <cell r="F851"/>
        </row>
        <row r="852">
          <cell r="C852">
            <v>35199</v>
          </cell>
          <cell r="D852">
            <v>35199</v>
          </cell>
          <cell r="E852"/>
          <cell r="F852"/>
        </row>
        <row r="853">
          <cell r="C853">
            <v>35200</v>
          </cell>
          <cell r="D853">
            <v>35200</v>
          </cell>
          <cell r="E853"/>
          <cell r="F853"/>
        </row>
        <row r="854">
          <cell r="C854">
            <v>35203</v>
          </cell>
          <cell r="D854">
            <v>35203</v>
          </cell>
          <cell r="E854"/>
          <cell r="F854"/>
        </row>
        <row r="855">
          <cell r="C855">
            <v>35204</v>
          </cell>
          <cell r="D855">
            <v>35204</v>
          </cell>
          <cell r="E855"/>
          <cell r="F855"/>
        </row>
        <row r="856">
          <cell r="C856">
            <v>35205</v>
          </cell>
          <cell r="D856">
            <v>35205</v>
          </cell>
          <cell r="E856"/>
          <cell r="F856"/>
        </row>
        <row r="857">
          <cell r="C857">
            <v>35221</v>
          </cell>
          <cell r="D857">
            <v>35221</v>
          </cell>
          <cell r="E857"/>
          <cell r="F857"/>
        </row>
        <row r="858">
          <cell r="C858">
            <v>35247</v>
          </cell>
          <cell r="D858">
            <v>35247</v>
          </cell>
          <cell r="E858"/>
          <cell r="F858"/>
        </row>
        <row r="859">
          <cell r="C859">
            <v>35248</v>
          </cell>
          <cell r="D859">
            <v>35248</v>
          </cell>
          <cell r="E859"/>
          <cell r="F859"/>
        </row>
        <row r="860">
          <cell r="C860">
            <v>35250</v>
          </cell>
          <cell r="D860">
            <v>35250</v>
          </cell>
          <cell r="E860"/>
          <cell r="F860"/>
        </row>
        <row r="861">
          <cell r="C861">
            <v>35253</v>
          </cell>
          <cell r="D861">
            <v>35253</v>
          </cell>
          <cell r="E861"/>
          <cell r="F861"/>
        </row>
        <row r="862">
          <cell r="C862">
            <v>35254</v>
          </cell>
          <cell r="D862">
            <v>35254</v>
          </cell>
          <cell r="E862"/>
          <cell r="F862"/>
        </row>
        <row r="863">
          <cell r="C863">
            <v>35290</v>
          </cell>
          <cell r="D863">
            <v>35290</v>
          </cell>
          <cell r="E863"/>
          <cell r="F863"/>
        </row>
        <row r="864">
          <cell r="C864">
            <v>35311</v>
          </cell>
          <cell r="D864">
            <v>35311</v>
          </cell>
          <cell r="E864"/>
          <cell r="F864"/>
        </row>
        <row r="865">
          <cell r="C865">
            <v>35382</v>
          </cell>
          <cell r="D865">
            <v>35382</v>
          </cell>
          <cell r="E865"/>
          <cell r="F865"/>
        </row>
        <row r="866">
          <cell r="C866">
            <v>35409</v>
          </cell>
          <cell r="D866">
            <v>35409</v>
          </cell>
          <cell r="E866"/>
          <cell r="F866"/>
        </row>
        <row r="867">
          <cell r="C867">
            <v>35415</v>
          </cell>
          <cell r="D867">
            <v>35415</v>
          </cell>
          <cell r="E867"/>
          <cell r="F867"/>
        </row>
        <row r="868">
          <cell r="C868">
            <v>35430</v>
          </cell>
          <cell r="D868">
            <v>35430</v>
          </cell>
          <cell r="E868"/>
          <cell r="F868"/>
        </row>
        <row r="869">
          <cell r="C869">
            <v>35434</v>
          </cell>
          <cell r="D869">
            <v>35434</v>
          </cell>
          <cell r="E869"/>
          <cell r="F869"/>
        </row>
        <row r="870">
          <cell r="C870">
            <v>35344</v>
          </cell>
          <cell r="D870">
            <v>35344</v>
          </cell>
          <cell r="E870"/>
          <cell r="F870"/>
        </row>
        <row r="871">
          <cell r="C871">
            <v>35348</v>
          </cell>
          <cell r="D871">
            <v>35348</v>
          </cell>
          <cell r="E871"/>
          <cell r="F871"/>
        </row>
        <row r="872">
          <cell r="C872">
            <v>35349</v>
          </cell>
          <cell r="D872">
            <v>35349</v>
          </cell>
          <cell r="E872"/>
          <cell r="F872"/>
        </row>
        <row r="873">
          <cell r="C873">
            <v>35351</v>
          </cell>
          <cell r="D873">
            <v>35351</v>
          </cell>
          <cell r="E873"/>
          <cell r="F873"/>
        </row>
        <row r="874">
          <cell r="C874">
            <v>35450</v>
          </cell>
          <cell r="D874">
            <v>35450</v>
          </cell>
          <cell r="E874"/>
          <cell r="F874"/>
        </row>
        <row r="875">
          <cell r="C875">
            <v>35451</v>
          </cell>
          <cell r="D875">
            <v>35451</v>
          </cell>
          <cell r="E875"/>
          <cell r="F875"/>
        </row>
        <row r="876">
          <cell r="C876">
            <v>35453</v>
          </cell>
          <cell r="D876">
            <v>35453</v>
          </cell>
          <cell r="E876"/>
          <cell r="F876"/>
        </row>
        <row r="877">
          <cell r="C877">
            <v>35475</v>
          </cell>
          <cell r="D877">
            <v>35475</v>
          </cell>
          <cell r="E877"/>
          <cell r="F877"/>
        </row>
        <row r="878">
          <cell r="C878">
            <v>35507</v>
          </cell>
          <cell r="D878">
            <v>35507</v>
          </cell>
          <cell r="E878"/>
          <cell r="F878"/>
        </row>
        <row r="879">
          <cell r="C879">
            <v>35515</v>
          </cell>
          <cell r="D879">
            <v>35515</v>
          </cell>
          <cell r="E879"/>
          <cell r="F879"/>
        </row>
        <row r="880">
          <cell r="C880">
            <v>35519</v>
          </cell>
          <cell r="D880">
            <v>35519</v>
          </cell>
          <cell r="E880"/>
          <cell r="F880"/>
        </row>
        <row r="881">
          <cell r="C881">
            <v>35524</v>
          </cell>
          <cell r="D881">
            <v>35524</v>
          </cell>
          <cell r="E881"/>
          <cell r="F881"/>
        </row>
        <row r="882">
          <cell r="C882">
            <v>35526</v>
          </cell>
          <cell r="D882">
            <v>35526</v>
          </cell>
          <cell r="E882"/>
          <cell r="F882"/>
        </row>
        <row r="883">
          <cell r="C883">
            <v>35564</v>
          </cell>
          <cell r="D883">
            <v>35564</v>
          </cell>
          <cell r="E883"/>
          <cell r="F883"/>
        </row>
        <row r="884">
          <cell r="C884">
            <v>33260</v>
          </cell>
          <cell r="D884">
            <v>33260</v>
          </cell>
          <cell r="E884"/>
          <cell r="F884"/>
        </row>
        <row r="885">
          <cell r="C885">
            <v>35647</v>
          </cell>
          <cell r="D885">
            <v>35647</v>
          </cell>
          <cell r="E885"/>
          <cell r="F885"/>
        </row>
        <row r="886">
          <cell r="C886">
            <v>35631</v>
          </cell>
          <cell r="D886">
            <v>35631</v>
          </cell>
          <cell r="E886"/>
          <cell r="F886"/>
        </row>
        <row r="887">
          <cell r="C887">
            <v>35650</v>
          </cell>
          <cell r="D887">
            <v>35650</v>
          </cell>
          <cell r="E887"/>
          <cell r="F887"/>
        </row>
        <row r="888">
          <cell r="C888">
            <v>33324</v>
          </cell>
          <cell r="D888">
            <v>33324</v>
          </cell>
          <cell r="E888"/>
          <cell r="F888"/>
        </row>
        <row r="889">
          <cell r="C889">
            <v>35657</v>
          </cell>
          <cell r="D889">
            <v>35657</v>
          </cell>
          <cell r="E889"/>
          <cell r="F889"/>
        </row>
        <row r="890">
          <cell r="C890">
            <v>35659</v>
          </cell>
          <cell r="D890">
            <v>35659</v>
          </cell>
          <cell r="E890"/>
          <cell r="F890"/>
        </row>
        <row r="891">
          <cell r="C891">
            <v>35660</v>
          </cell>
          <cell r="D891">
            <v>35660</v>
          </cell>
          <cell r="E891"/>
          <cell r="F891"/>
        </row>
        <row r="892">
          <cell r="C892">
            <v>35661</v>
          </cell>
          <cell r="D892">
            <v>35661</v>
          </cell>
          <cell r="E892"/>
          <cell r="F892"/>
        </row>
        <row r="893">
          <cell r="C893">
            <v>35662</v>
          </cell>
          <cell r="D893">
            <v>35662</v>
          </cell>
          <cell r="E893"/>
          <cell r="F893"/>
        </row>
        <row r="894">
          <cell r="C894">
            <v>35663</v>
          </cell>
          <cell r="D894">
            <v>35663</v>
          </cell>
          <cell r="E894"/>
          <cell r="F894"/>
        </row>
        <row r="895">
          <cell r="C895">
            <v>35665</v>
          </cell>
          <cell r="D895">
            <v>35665</v>
          </cell>
          <cell r="E895"/>
          <cell r="F895"/>
        </row>
        <row r="896">
          <cell r="C896">
            <v>32593</v>
          </cell>
          <cell r="D896">
            <v>32593</v>
          </cell>
          <cell r="E896"/>
          <cell r="F896"/>
        </row>
        <row r="897">
          <cell r="C897">
            <v>32743</v>
          </cell>
          <cell r="D897">
            <v>32743</v>
          </cell>
          <cell r="E897"/>
          <cell r="F897"/>
        </row>
        <row r="898">
          <cell r="C898">
            <v>56269</v>
          </cell>
          <cell r="D898">
            <v>56269</v>
          </cell>
          <cell r="E898"/>
          <cell r="F898"/>
        </row>
        <row r="899">
          <cell r="C899">
            <v>32744</v>
          </cell>
          <cell r="D899">
            <v>32744</v>
          </cell>
          <cell r="E899"/>
          <cell r="F899"/>
        </row>
        <row r="900">
          <cell r="C900">
            <v>32745</v>
          </cell>
          <cell r="D900">
            <v>32745</v>
          </cell>
          <cell r="E900"/>
          <cell r="F900"/>
        </row>
        <row r="901">
          <cell r="C901">
            <v>32789</v>
          </cell>
          <cell r="D901">
            <v>32789</v>
          </cell>
          <cell r="E901"/>
          <cell r="F901"/>
        </row>
        <row r="902">
          <cell r="C902">
            <v>32925</v>
          </cell>
          <cell r="D902">
            <v>32925</v>
          </cell>
          <cell r="E902"/>
          <cell r="F902"/>
        </row>
        <row r="903">
          <cell r="C903">
            <v>32966</v>
          </cell>
          <cell r="D903">
            <v>32966</v>
          </cell>
          <cell r="E903"/>
          <cell r="F903"/>
        </row>
        <row r="904">
          <cell r="C904">
            <v>32928</v>
          </cell>
          <cell r="D904">
            <v>32928</v>
          </cell>
          <cell r="E904"/>
          <cell r="F904"/>
        </row>
        <row r="905">
          <cell r="C905">
            <v>32929</v>
          </cell>
          <cell r="D905">
            <v>32929</v>
          </cell>
          <cell r="E905"/>
          <cell r="F905"/>
        </row>
        <row r="906">
          <cell r="C906">
            <v>32949</v>
          </cell>
          <cell r="D906">
            <v>32949</v>
          </cell>
          <cell r="E906"/>
          <cell r="F906"/>
        </row>
        <row r="907">
          <cell r="C907">
            <v>33094</v>
          </cell>
          <cell r="D907">
            <v>33094</v>
          </cell>
          <cell r="E907"/>
          <cell r="F907"/>
        </row>
        <row r="908">
          <cell r="C908">
            <v>35687</v>
          </cell>
          <cell r="D908">
            <v>35687</v>
          </cell>
          <cell r="E908"/>
          <cell r="F908"/>
        </row>
        <row r="909">
          <cell r="C909">
            <v>35690</v>
          </cell>
          <cell r="D909">
            <v>35690</v>
          </cell>
          <cell r="E909"/>
          <cell r="F909"/>
        </row>
        <row r="910">
          <cell r="C910">
            <v>35692</v>
          </cell>
          <cell r="D910">
            <v>35692</v>
          </cell>
          <cell r="E910"/>
          <cell r="F910"/>
        </row>
        <row r="911">
          <cell r="C911">
            <v>35713</v>
          </cell>
          <cell r="D911">
            <v>35713</v>
          </cell>
          <cell r="E911"/>
          <cell r="F911"/>
        </row>
        <row r="912">
          <cell r="C912">
            <v>35737</v>
          </cell>
          <cell r="D912">
            <v>35737</v>
          </cell>
          <cell r="E912"/>
          <cell r="F912"/>
        </row>
        <row r="913">
          <cell r="C913">
            <v>35738</v>
          </cell>
          <cell r="D913">
            <v>35738</v>
          </cell>
          <cell r="E913"/>
          <cell r="F913"/>
        </row>
        <row r="914">
          <cell r="C914">
            <v>35739</v>
          </cell>
          <cell r="D914">
            <v>35739</v>
          </cell>
          <cell r="E914"/>
          <cell r="F914"/>
        </row>
        <row r="915">
          <cell r="C915">
            <v>35740</v>
          </cell>
          <cell r="D915">
            <v>35740</v>
          </cell>
          <cell r="E915"/>
          <cell r="F915"/>
        </row>
        <row r="916">
          <cell r="C916">
            <v>35742</v>
          </cell>
          <cell r="D916">
            <v>35742</v>
          </cell>
          <cell r="E916"/>
          <cell r="F916"/>
        </row>
        <row r="917">
          <cell r="C917">
            <v>35743</v>
          </cell>
          <cell r="D917">
            <v>35743</v>
          </cell>
          <cell r="E917"/>
          <cell r="F917"/>
        </row>
        <row r="918">
          <cell r="C918">
            <v>35744</v>
          </cell>
          <cell r="D918">
            <v>35744</v>
          </cell>
          <cell r="E918"/>
          <cell r="F918"/>
        </row>
        <row r="919">
          <cell r="C919">
            <v>35745</v>
          </cell>
          <cell r="D919">
            <v>35745</v>
          </cell>
          <cell r="E919"/>
          <cell r="F919"/>
        </row>
        <row r="920">
          <cell r="C920">
            <v>35746</v>
          </cell>
          <cell r="D920">
            <v>35746</v>
          </cell>
          <cell r="E920"/>
          <cell r="F920"/>
        </row>
        <row r="921">
          <cell r="C921">
            <v>35747</v>
          </cell>
          <cell r="D921">
            <v>35747</v>
          </cell>
          <cell r="E921"/>
          <cell r="F921"/>
        </row>
        <row r="922">
          <cell r="C922">
            <v>35748</v>
          </cell>
          <cell r="D922">
            <v>35748</v>
          </cell>
          <cell r="E922"/>
          <cell r="F922"/>
        </row>
        <row r="923">
          <cell r="C923">
            <v>35749</v>
          </cell>
          <cell r="D923">
            <v>35749</v>
          </cell>
          <cell r="E923"/>
          <cell r="F923"/>
        </row>
        <row r="924">
          <cell r="C924">
            <v>35800</v>
          </cell>
          <cell r="D924">
            <v>35800</v>
          </cell>
          <cell r="E924"/>
          <cell r="F924"/>
        </row>
        <row r="925">
          <cell r="C925">
            <v>35801</v>
          </cell>
          <cell r="D925">
            <v>35801</v>
          </cell>
          <cell r="E925"/>
          <cell r="F925"/>
        </row>
        <row r="926">
          <cell r="C926">
            <v>35807</v>
          </cell>
          <cell r="D926">
            <v>35807</v>
          </cell>
          <cell r="E926"/>
          <cell r="F926"/>
        </row>
        <row r="927">
          <cell r="C927">
            <v>35765</v>
          </cell>
          <cell r="D927">
            <v>35765</v>
          </cell>
          <cell r="E927"/>
          <cell r="F927"/>
        </row>
        <row r="928">
          <cell r="C928">
            <v>35766</v>
          </cell>
          <cell r="D928">
            <v>35766</v>
          </cell>
          <cell r="E928"/>
          <cell r="F928"/>
        </row>
        <row r="929">
          <cell r="C929">
            <v>35767</v>
          </cell>
          <cell r="D929">
            <v>35767</v>
          </cell>
          <cell r="E929"/>
          <cell r="F929"/>
        </row>
        <row r="930">
          <cell r="C930">
            <v>35768</v>
          </cell>
          <cell r="D930">
            <v>35768</v>
          </cell>
          <cell r="E930"/>
          <cell r="F930"/>
        </row>
        <row r="931">
          <cell r="C931">
            <v>35769</v>
          </cell>
          <cell r="D931">
            <v>35769</v>
          </cell>
          <cell r="E931"/>
          <cell r="F931"/>
        </row>
        <row r="932">
          <cell r="C932">
            <v>35788</v>
          </cell>
          <cell r="D932">
            <v>35788</v>
          </cell>
          <cell r="E932"/>
          <cell r="F932"/>
        </row>
        <row r="933">
          <cell r="C933">
            <v>35789</v>
          </cell>
          <cell r="D933">
            <v>35789</v>
          </cell>
          <cell r="E933"/>
          <cell r="F933"/>
        </row>
        <row r="934">
          <cell r="C934">
            <v>35790</v>
          </cell>
          <cell r="D934">
            <v>35790</v>
          </cell>
          <cell r="E934"/>
          <cell r="F934"/>
        </row>
        <row r="935">
          <cell r="C935">
            <v>35833</v>
          </cell>
          <cell r="D935">
            <v>35833</v>
          </cell>
          <cell r="E935"/>
          <cell r="F935"/>
        </row>
        <row r="936">
          <cell r="C936">
            <v>35834</v>
          </cell>
          <cell r="D936">
            <v>35834</v>
          </cell>
          <cell r="E936"/>
          <cell r="F936"/>
        </row>
        <row r="937">
          <cell r="C937">
            <v>35835</v>
          </cell>
          <cell r="D937">
            <v>35835</v>
          </cell>
          <cell r="E937"/>
          <cell r="F937"/>
        </row>
        <row r="938">
          <cell r="C938">
            <v>35839</v>
          </cell>
          <cell r="D938">
            <v>35839</v>
          </cell>
          <cell r="E938"/>
          <cell r="F938"/>
        </row>
        <row r="939">
          <cell r="C939">
            <v>35840</v>
          </cell>
          <cell r="D939">
            <v>35840</v>
          </cell>
          <cell r="E939"/>
          <cell r="F939"/>
        </row>
        <row r="940">
          <cell r="C940">
            <v>35861</v>
          </cell>
          <cell r="D940">
            <v>35861</v>
          </cell>
          <cell r="E940"/>
          <cell r="F940"/>
        </row>
        <row r="941">
          <cell r="C941">
            <v>35866</v>
          </cell>
          <cell r="D941">
            <v>35866</v>
          </cell>
          <cell r="E941"/>
          <cell r="F941"/>
        </row>
        <row r="942">
          <cell r="C942">
            <v>35890</v>
          </cell>
          <cell r="D942">
            <v>35890</v>
          </cell>
          <cell r="E942"/>
          <cell r="F942"/>
        </row>
        <row r="943">
          <cell r="C943">
            <v>35898</v>
          </cell>
          <cell r="D943">
            <v>35898</v>
          </cell>
          <cell r="E943"/>
          <cell r="F943"/>
        </row>
        <row r="944">
          <cell r="C944">
            <v>35902</v>
          </cell>
          <cell r="D944">
            <v>35902</v>
          </cell>
          <cell r="E944"/>
          <cell r="F944"/>
        </row>
        <row r="945">
          <cell r="C945">
            <v>35919</v>
          </cell>
          <cell r="D945">
            <v>35919</v>
          </cell>
          <cell r="E945"/>
          <cell r="F945"/>
        </row>
        <row r="946">
          <cell r="C946">
            <v>35924</v>
          </cell>
          <cell r="D946">
            <v>35924</v>
          </cell>
          <cell r="E946"/>
          <cell r="F946"/>
        </row>
        <row r="947">
          <cell r="C947">
            <v>35904</v>
          </cell>
          <cell r="D947">
            <v>35904</v>
          </cell>
          <cell r="E947"/>
          <cell r="F947"/>
        </row>
        <row r="948">
          <cell r="C948">
            <v>35916</v>
          </cell>
          <cell r="D948">
            <v>35916</v>
          </cell>
          <cell r="E948"/>
          <cell r="F948"/>
        </row>
        <row r="949">
          <cell r="C949">
            <v>33102</v>
          </cell>
          <cell r="D949">
            <v>33102</v>
          </cell>
          <cell r="E949"/>
          <cell r="F949"/>
        </row>
        <row r="950">
          <cell r="C950">
            <v>33104</v>
          </cell>
          <cell r="D950">
            <v>33104</v>
          </cell>
          <cell r="E950"/>
          <cell r="F950"/>
        </row>
        <row r="951">
          <cell r="C951">
            <v>33105</v>
          </cell>
          <cell r="D951">
            <v>33105</v>
          </cell>
          <cell r="E951"/>
          <cell r="F951"/>
        </row>
        <row r="952">
          <cell r="C952">
            <v>33106</v>
          </cell>
          <cell r="D952">
            <v>33106</v>
          </cell>
          <cell r="E952"/>
          <cell r="F952"/>
        </row>
        <row r="953">
          <cell r="C953">
            <v>33107</v>
          </cell>
          <cell r="D953">
            <v>33107</v>
          </cell>
          <cell r="E953"/>
          <cell r="F953"/>
        </row>
        <row r="954">
          <cell r="C954">
            <v>33108</v>
          </cell>
          <cell r="D954">
            <v>33108</v>
          </cell>
          <cell r="E954"/>
          <cell r="F954"/>
        </row>
        <row r="955">
          <cell r="C955">
            <v>33109</v>
          </cell>
          <cell r="D955">
            <v>33109</v>
          </cell>
          <cell r="E955"/>
          <cell r="F955"/>
        </row>
        <row r="956">
          <cell r="C956">
            <v>33195</v>
          </cell>
          <cell r="D956">
            <v>33195</v>
          </cell>
          <cell r="E956"/>
          <cell r="F956"/>
        </row>
        <row r="957">
          <cell r="C957">
            <v>32674</v>
          </cell>
          <cell r="D957">
            <v>32674</v>
          </cell>
          <cell r="E957"/>
          <cell r="F957"/>
        </row>
        <row r="958">
          <cell r="C958">
            <v>32678</v>
          </cell>
          <cell r="D958">
            <v>32678</v>
          </cell>
          <cell r="E958"/>
          <cell r="F958"/>
        </row>
        <row r="959">
          <cell r="C959">
            <v>32699</v>
          </cell>
          <cell r="D959">
            <v>32699</v>
          </cell>
          <cell r="E959"/>
          <cell r="F959"/>
        </row>
        <row r="960">
          <cell r="C960">
            <v>32700</v>
          </cell>
          <cell r="D960">
            <v>32700</v>
          </cell>
          <cell r="E960"/>
          <cell r="F960"/>
        </row>
        <row r="961">
          <cell r="C961">
            <v>32703</v>
          </cell>
          <cell r="D961">
            <v>32703</v>
          </cell>
          <cell r="E961"/>
          <cell r="F961"/>
        </row>
        <row r="962">
          <cell r="C962">
            <v>32704</v>
          </cell>
          <cell r="D962">
            <v>32704</v>
          </cell>
          <cell r="E962"/>
          <cell r="F962"/>
        </row>
        <row r="963">
          <cell r="C963">
            <v>32708</v>
          </cell>
          <cell r="D963">
            <v>32708</v>
          </cell>
          <cell r="E963"/>
          <cell r="F963"/>
        </row>
        <row r="964">
          <cell r="C964">
            <v>32709</v>
          </cell>
          <cell r="D964">
            <v>32709</v>
          </cell>
          <cell r="E964"/>
          <cell r="F964"/>
        </row>
        <row r="965">
          <cell r="C965">
            <v>32712</v>
          </cell>
          <cell r="D965">
            <v>32712</v>
          </cell>
          <cell r="E965"/>
          <cell r="F965"/>
        </row>
        <row r="966">
          <cell r="C966">
            <v>32713</v>
          </cell>
          <cell r="D966">
            <v>32713</v>
          </cell>
          <cell r="E966"/>
          <cell r="F966"/>
        </row>
        <row r="967">
          <cell r="C967">
            <v>32714</v>
          </cell>
          <cell r="D967">
            <v>32714</v>
          </cell>
          <cell r="E967"/>
          <cell r="F967"/>
        </row>
        <row r="968">
          <cell r="C968">
            <v>32719</v>
          </cell>
          <cell r="D968">
            <v>32719</v>
          </cell>
          <cell r="E968"/>
          <cell r="F968"/>
        </row>
        <row r="969">
          <cell r="C969">
            <v>32734</v>
          </cell>
          <cell r="D969">
            <v>32734</v>
          </cell>
          <cell r="E969"/>
          <cell r="F969"/>
        </row>
        <row r="970">
          <cell r="C970">
            <v>32736</v>
          </cell>
          <cell r="D970">
            <v>32736</v>
          </cell>
          <cell r="E970"/>
          <cell r="F970"/>
        </row>
        <row r="971">
          <cell r="C971">
            <v>35940</v>
          </cell>
          <cell r="D971">
            <v>35940</v>
          </cell>
          <cell r="E971"/>
          <cell r="F971"/>
        </row>
        <row r="972">
          <cell r="C972">
            <v>35956</v>
          </cell>
          <cell r="D972">
            <v>35956</v>
          </cell>
          <cell r="E972"/>
          <cell r="F972"/>
        </row>
        <row r="973">
          <cell r="C973">
            <v>35959</v>
          </cell>
          <cell r="D973">
            <v>35959</v>
          </cell>
          <cell r="E973"/>
          <cell r="F973"/>
        </row>
        <row r="974">
          <cell r="C974">
            <v>36065</v>
          </cell>
          <cell r="D974">
            <v>36065</v>
          </cell>
          <cell r="E974"/>
          <cell r="F974"/>
        </row>
        <row r="975">
          <cell r="C975">
            <v>36068</v>
          </cell>
          <cell r="D975">
            <v>36068</v>
          </cell>
          <cell r="E975"/>
          <cell r="F975"/>
        </row>
        <row r="976">
          <cell r="C976">
            <v>32353</v>
          </cell>
          <cell r="D976">
            <v>32353</v>
          </cell>
          <cell r="E976"/>
          <cell r="F976"/>
        </row>
        <row r="977">
          <cell r="C977">
            <v>32359</v>
          </cell>
          <cell r="D977">
            <v>32359</v>
          </cell>
          <cell r="E977"/>
          <cell r="F977"/>
        </row>
        <row r="978">
          <cell r="C978">
            <v>32360</v>
          </cell>
          <cell r="D978">
            <v>32360</v>
          </cell>
          <cell r="E978"/>
          <cell r="F978"/>
        </row>
        <row r="979">
          <cell r="C979">
            <v>32361</v>
          </cell>
          <cell r="D979">
            <v>32361</v>
          </cell>
          <cell r="E979"/>
          <cell r="F979"/>
        </row>
        <row r="980">
          <cell r="C980">
            <v>32366</v>
          </cell>
          <cell r="D980">
            <v>32366</v>
          </cell>
          <cell r="E980"/>
          <cell r="F980"/>
        </row>
        <row r="981">
          <cell r="C981">
            <v>32373</v>
          </cell>
          <cell r="D981">
            <v>32373</v>
          </cell>
          <cell r="E981"/>
          <cell r="F981"/>
        </row>
        <row r="982">
          <cell r="C982">
            <v>32345</v>
          </cell>
          <cell r="D982">
            <v>32345</v>
          </cell>
          <cell r="E982"/>
          <cell r="F982"/>
        </row>
        <row r="983">
          <cell r="C983">
            <v>32349</v>
          </cell>
          <cell r="D983">
            <v>32349</v>
          </cell>
          <cell r="E983"/>
          <cell r="F983"/>
        </row>
        <row r="984">
          <cell r="C984">
            <v>32350</v>
          </cell>
          <cell r="D984">
            <v>32350</v>
          </cell>
          <cell r="E984"/>
          <cell r="F984"/>
        </row>
        <row r="985">
          <cell r="C985">
            <v>32351</v>
          </cell>
          <cell r="D985">
            <v>32351</v>
          </cell>
          <cell r="E985"/>
          <cell r="F985"/>
        </row>
        <row r="986">
          <cell r="C986">
            <v>36127</v>
          </cell>
          <cell r="D986">
            <v>36127</v>
          </cell>
          <cell r="E986"/>
          <cell r="F986"/>
        </row>
        <row r="987">
          <cell r="C987">
            <v>36134</v>
          </cell>
          <cell r="D987">
            <v>36134</v>
          </cell>
          <cell r="E987"/>
          <cell r="F987"/>
        </row>
        <row r="988">
          <cell r="C988">
            <v>31795</v>
          </cell>
          <cell r="D988" t="e">
            <v>#N/A</v>
          </cell>
          <cell r="E988"/>
          <cell r="F988" t="e">
            <v>#REF!</v>
          </cell>
        </row>
        <row r="989">
          <cell r="C989">
            <v>36177</v>
          </cell>
          <cell r="D989">
            <v>36177</v>
          </cell>
          <cell r="E989"/>
          <cell r="F989"/>
        </row>
        <row r="990">
          <cell r="C990">
            <v>36160</v>
          </cell>
          <cell r="D990">
            <v>36160</v>
          </cell>
          <cell r="E990"/>
          <cell r="F990"/>
        </row>
        <row r="991">
          <cell r="C991">
            <v>33281</v>
          </cell>
          <cell r="D991">
            <v>33281</v>
          </cell>
          <cell r="E991"/>
          <cell r="F991"/>
        </row>
        <row r="992">
          <cell r="C992">
            <v>35608</v>
          </cell>
          <cell r="D992">
            <v>35608</v>
          </cell>
          <cell r="E992"/>
          <cell r="F992"/>
        </row>
        <row r="993">
          <cell r="C993">
            <v>33200</v>
          </cell>
          <cell r="D993">
            <v>33200</v>
          </cell>
          <cell r="E993"/>
          <cell r="F993"/>
        </row>
        <row r="994">
          <cell r="C994">
            <v>33201</v>
          </cell>
          <cell r="D994">
            <v>33201</v>
          </cell>
          <cell r="E994"/>
          <cell r="F994"/>
        </row>
        <row r="995">
          <cell r="C995">
            <v>36192</v>
          </cell>
          <cell r="D995">
            <v>36192</v>
          </cell>
          <cell r="E995"/>
          <cell r="F995"/>
        </row>
        <row r="996">
          <cell r="C996">
            <v>36205</v>
          </cell>
          <cell r="D996">
            <v>36205</v>
          </cell>
          <cell r="E996"/>
          <cell r="F996"/>
        </row>
        <row r="997">
          <cell r="C997">
            <v>36202</v>
          </cell>
          <cell r="D997">
            <v>36202</v>
          </cell>
          <cell r="E997"/>
          <cell r="F997"/>
        </row>
        <row r="998">
          <cell r="C998">
            <v>36223</v>
          </cell>
          <cell r="D998">
            <v>36223</v>
          </cell>
          <cell r="E998"/>
          <cell r="F998"/>
        </row>
        <row r="999">
          <cell r="C999">
            <v>36224</v>
          </cell>
          <cell r="D999">
            <v>36224</v>
          </cell>
          <cell r="E999"/>
          <cell r="F999"/>
        </row>
        <row r="1000">
          <cell r="C1000">
            <v>36262</v>
          </cell>
          <cell r="D1000">
            <v>36262</v>
          </cell>
          <cell r="E1000"/>
          <cell r="F1000"/>
        </row>
        <row r="1001">
          <cell r="C1001">
            <v>36264</v>
          </cell>
          <cell r="D1001">
            <v>36264</v>
          </cell>
          <cell r="E1001"/>
          <cell r="F1001"/>
        </row>
        <row r="1002">
          <cell r="C1002">
            <v>36266</v>
          </cell>
          <cell r="D1002">
            <v>36266</v>
          </cell>
          <cell r="E1002"/>
          <cell r="F1002"/>
        </row>
        <row r="1003">
          <cell r="C1003">
            <v>36268</v>
          </cell>
          <cell r="D1003">
            <v>36268</v>
          </cell>
          <cell r="E1003"/>
          <cell r="F1003"/>
        </row>
        <row r="1004">
          <cell r="C1004">
            <v>36271</v>
          </cell>
          <cell r="D1004">
            <v>36271</v>
          </cell>
          <cell r="E1004"/>
          <cell r="F1004"/>
        </row>
        <row r="1005">
          <cell r="C1005">
            <v>36260</v>
          </cell>
          <cell r="D1005">
            <v>36260</v>
          </cell>
          <cell r="E1005"/>
          <cell r="F1005"/>
        </row>
        <row r="1006">
          <cell r="C1006">
            <v>36261</v>
          </cell>
          <cell r="D1006">
            <v>36261</v>
          </cell>
          <cell r="E1006"/>
          <cell r="F1006"/>
        </row>
        <row r="1007">
          <cell r="C1007">
            <v>36288</v>
          </cell>
          <cell r="D1007">
            <v>36288</v>
          </cell>
          <cell r="E1007"/>
          <cell r="F1007"/>
        </row>
        <row r="1008">
          <cell r="C1008">
            <v>36290</v>
          </cell>
          <cell r="D1008">
            <v>36290</v>
          </cell>
          <cell r="E1008"/>
          <cell r="F1008"/>
        </row>
        <row r="1009">
          <cell r="C1009">
            <v>36342</v>
          </cell>
          <cell r="D1009">
            <v>36342</v>
          </cell>
          <cell r="E1009"/>
          <cell r="F1009"/>
        </row>
        <row r="1010">
          <cell r="C1010">
            <v>36351</v>
          </cell>
          <cell r="D1010">
            <v>36351</v>
          </cell>
          <cell r="E1010"/>
          <cell r="F1010"/>
        </row>
        <row r="1011">
          <cell r="C1011">
            <v>36367</v>
          </cell>
          <cell r="D1011">
            <v>36367</v>
          </cell>
          <cell r="E1011"/>
          <cell r="F1011"/>
        </row>
        <row r="1012">
          <cell r="C1012">
            <v>36368</v>
          </cell>
          <cell r="D1012">
            <v>36368</v>
          </cell>
          <cell r="E1012"/>
          <cell r="F1012"/>
        </row>
        <row r="1013">
          <cell r="C1013">
            <v>36369</v>
          </cell>
          <cell r="D1013">
            <v>36369</v>
          </cell>
          <cell r="E1013"/>
          <cell r="F1013"/>
        </row>
        <row r="1014">
          <cell r="C1014">
            <v>36380</v>
          </cell>
          <cell r="D1014">
            <v>36380</v>
          </cell>
          <cell r="E1014"/>
          <cell r="F1014"/>
        </row>
        <row r="1015">
          <cell r="C1015">
            <v>36386</v>
          </cell>
          <cell r="D1015">
            <v>36386</v>
          </cell>
          <cell r="E1015"/>
          <cell r="F1015"/>
        </row>
        <row r="1016">
          <cell r="C1016">
            <v>36391</v>
          </cell>
          <cell r="D1016">
            <v>36391</v>
          </cell>
          <cell r="E1016"/>
          <cell r="F1016"/>
        </row>
        <row r="1017">
          <cell r="C1017">
            <v>36395</v>
          </cell>
          <cell r="D1017">
            <v>36395</v>
          </cell>
          <cell r="E1017"/>
          <cell r="F1017"/>
        </row>
        <row r="1018">
          <cell r="C1018">
            <v>36402</v>
          </cell>
          <cell r="D1018">
            <v>36402</v>
          </cell>
          <cell r="E1018"/>
          <cell r="F1018"/>
        </row>
        <row r="1019">
          <cell r="C1019">
            <v>36403</v>
          </cell>
          <cell r="D1019">
            <v>36403</v>
          </cell>
          <cell r="E1019"/>
          <cell r="F1019"/>
        </row>
        <row r="1020">
          <cell r="C1020">
            <v>36407</v>
          </cell>
          <cell r="D1020">
            <v>36407</v>
          </cell>
          <cell r="E1020"/>
          <cell r="F1020"/>
        </row>
        <row r="1021">
          <cell r="C1021">
            <v>36410</v>
          </cell>
          <cell r="D1021">
            <v>36410</v>
          </cell>
          <cell r="E1021"/>
          <cell r="F1021"/>
        </row>
        <row r="1022">
          <cell r="C1022">
            <v>36411</v>
          </cell>
          <cell r="D1022">
            <v>36411</v>
          </cell>
          <cell r="E1022"/>
          <cell r="F1022"/>
        </row>
        <row r="1023">
          <cell r="C1023">
            <v>36316</v>
          </cell>
          <cell r="D1023">
            <v>36316</v>
          </cell>
          <cell r="E1023"/>
          <cell r="F1023"/>
        </row>
        <row r="1024">
          <cell r="C1024">
            <v>36317</v>
          </cell>
          <cell r="D1024">
            <v>36317</v>
          </cell>
          <cell r="E1024"/>
          <cell r="F1024"/>
        </row>
        <row r="1025">
          <cell r="C1025">
            <v>36318</v>
          </cell>
          <cell r="D1025">
            <v>36318</v>
          </cell>
          <cell r="E1025"/>
          <cell r="F1025"/>
        </row>
        <row r="1026">
          <cell r="C1026">
            <v>36436</v>
          </cell>
          <cell r="D1026">
            <v>36436</v>
          </cell>
          <cell r="E1026"/>
          <cell r="F1026"/>
        </row>
        <row r="1027">
          <cell r="C1027">
            <v>36450</v>
          </cell>
          <cell r="D1027">
            <v>36450</v>
          </cell>
          <cell r="E1027"/>
          <cell r="F1027"/>
        </row>
        <row r="1028">
          <cell r="C1028">
            <v>32374</v>
          </cell>
          <cell r="D1028">
            <v>32374</v>
          </cell>
          <cell r="E1028"/>
          <cell r="F1028"/>
        </row>
        <row r="1029">
          <cell r="C1029">
            <v>32399</v>
          </cell>
          <cell r="D1029">
            <v>32399</v>
          </cell>
          <cell r="E1029"/>
          <cell r="F1029"/>
        </row>
        <row r="1030">
          <cell r="C1030">
            <v>32401</v>
          </cell>
          <cell r="D1030">
            <v>32401</v>
          </cell>
          <cell r="E1030"/>
          <cell r="F1030"/>
        </row>
        <row r="1031">
          <cell r="C1031">
            <v>32408</v>
          </cell>
          <cell r="D1031">
            <v>32408</v>
          </cell>
          <cell r="E1031"/>
          <cell r="F1031"/>
        </row>
        <row r="1032">
          <cell r="C1032">
            <v>32409</v>
          </cell>
          <cell r="D1032">
            <v>32409</v>
          </cell>
          <cell r="E1032"/>
          <cell r="F1032"/>
        </row>
        <row r="1033">
          <cell r="C1033">
            <v>32410</v>
          </cell>
          <cell r="D1033">
            <v>32410</v>
          </cell>
          <cell r="E1033"/>
          <cell r="F1033"/>
        </row>
        <row r="1034">
          <cell r="C1034">
            <v>32410</v>
          </cell>
          <cell r="D1034">
            <v>32410</v>
          </cell>
          <cell r="E1034"/>
          <cell r="F1034"/>
        </row>
        <row r="1035">
          <cell r="C1035">
            <v>32411</v>
          </cell>
          <cell r="D1035">
            <v>32411</v>
          </cell>
          <cell r="E1035"/>
          <cell r="F1035"/>
        </row>
        <row r="1036">
          <cell r="C1036">
            <v>32415</v>
          </cell>
          <cell r="D1036">
            <v>32415</v>
          </cell>
          <cell r="E1036"/>
          <cell r="F1036"/>
        </row>
        <row r="1037">
          <cell r="C1037">
            <v>32416</v>
          </cell>
          <cell r="D1037">
            <v>32416</v>
          </cell>
          <cell r="E1037"/>
          <cell r="F1037"/>
        </row>
        <row r="1038">
          <cell r="C1038">
            <v>32417</v>
          </cell>
          <cell r="D1038">
            <v>32417</v>
          </cell>
          <cell r="E1038"/>
          <cell r="F1038"/>
        </row>
        <row r="1039">
          <cell r="C1039">
            <v>32419</v>
          </cell>
          <cell r="D1039">
            <v>32419</v>
          </cell>
          <cell r="E1039"/>
          <cell r="F1039"/>
        </row>
        <row r="1040">
          <cell r="C1040">
            <v>32420</v>
          </cell>
          <cell r="D1040">
            <v>32420</v>
          </cell>
          <cell r="E1040"/>
          <cell r="F1040"/>
        </row>
        <row r="1041">
          <cell r="C1041">
            <v>32376</v>
          </cell>
          <cell r="D1041">
            <v>32376</v>
          </cell>
          <cell r="E1041"/>
          <cell r="F1041"/>
        </row>
        <row r="1042">
          <cell r="C1042">
            <v>32380</v>
          </cell>
          <cell r="D1042">
            <v>32380</v>
          </cell>
          <cell r="E1042"/>
          <cell r="F1042"/>
        </row>
        <row r="1043">
          <cell r="C1043">
            <v>32421</v>
          </cell>
          <cell r="D1043">
            <v>32421</v>
          </cell>
          <cell r="E1043"/>
          <cell r="F1043"/>
        </row>
        <row r="1044">
          <cell r="C1044">
            <v>32422</v>
          </cell>
          <cell r="D1044">
            <v>32422</v>
          </cell>
          <cell r="E1044"/>
          <cell r="F1044"/>
        </row>
        <row r="1045">
          <cell r="C1045">
            <v>32425</v>
          </cell>
          <cell r="D1045">
            <v>32425</v>
          </cell>
          <cell r="E1045"/>
          <cell r="F1045"/>
        </row>
        <row r="1046">
          <cell r="C1046">
            <v>32427</v>
          </cell>
          <cell r="D1046">
            <v>32427</v>
          </cell>
          <cell r="E1046"/>
          <cell r="F1046"/>
        </row>
        <row r="1047">
          <cell r="C1047">
            <v>32429</v>
          </cell>
          <cell r="D1047">
            <v>32429</v>
          </cell>
          <cell r="E1047"/>
          <cell r="F1047"/>
        </row>
        <row r="1048">
          <cell r="C1048">
            <v>32430</v>
          </cell>
          <cell r="D1048">
            <v>32430</v>
          </cell>
          <cell r="E1048"/>
          <cell r="F1048"/>
        </row>
        <row r="1049">
          <cell r="C1049">
            <v>32432</v>
          </cell>
          <cell r="D1049">
            <v>32432</v>
          </cell>
          <cell r="E1049"/>
          <cell r="F1049"/>
        </row>
        <row r="1050">
          <cell r="C1050">
            <v>32432</v>
          </cell>
          <cell r="D1050">
            <v>32432</v>
          </cell>
          <cell r="E1050"/>
          <cell r="F1050"/>
        </row>
        <row r="1051">
          <cell r="C1051">
            <v>32382</v>
          </cell>
          <cell r="D1051">
            <v>32382</v>
          </cell>
          <cell r="E1051"/>
          <cell r="F1051"/>
        </row>
        <row r="1052">
          <cell r="C1052">
            <v>32437</v>
          </cell>
          <cell r="D1052">
            <v>32437</v>
          </cell>
          <cell r="E1052"/>
          <cell r="F1052"/>
        </row>
        <row r="1053">
          <cell r="C1053">
            <v>32441</v>
          </cell>
          <cell r="D1053">
            <v>32441</v>
          </cell>
          <cell r="E1053"/>
          <cell r="F1053"/>
        </row>
        <row r="1054">
          <cell r="C1054">
            <v>32444</v>
          </cell>
          <cell r="D1054">
            <v>32444</v>
          </cell>
          <cell r="E1054"/>
          <cell r="F1054"/>
        </row>
        <row r="1055">
          <cell r="C1055">
            <v>32445</v>
          </cell>
          <cell r="D1055">
            <v>32445</v>
          </cell>
          <cell r="E1055"/>
          <cell r="F1055"/>
        </row>
        <row r="1056">
          <cell r="C1056">
            <v>32446</v>
          </cell>
          <cell r="D1056">
            <v>32446</v>
          </cell>
          <cell r="E1056"/>
          <cell r="F1056"/>
        </row>
        <row r="1057">
          <cell r="C1057">
            <v>32448</v>
          </cell>
          <cell r="D1057">
            <v>32448</v>
          </cell>
          <cell r="E1057"/>
          <cell r="F1057"/>
        </row>
        <row r="1058">
          <cell r="C1058">
            <v>32451</v>
          </cell>
          <cell r="D1058">
            <v>32451</v>
          </cell>
          <cell r="E1058"/>
          <cell r="F1058"/>
        </row>
        <row r="1059">
          <cell r="C1059">
            <v>32383</v>
          </cell>
          <cell r="D1059">
            <v>32383</v>
          </cell>
          <cell r="E1059"/>
          <cell r="F1059"/>
        </row>
        <row r="1060">
          <cell r="C1060">
            <v>32384</v>
          </cell>
          <cell r="D1060">
            <v>32384</v>
          </cell>
          <cell r="E1060"/>
          <cell r="F1060"/>
        </row>
        <row r="1061">
          <cell r="C1061">
            <v>32454</v>
          </cell>
          <cell r="D1061">
            <v>32454</v>
          </cell>
          <cell r="E1061"/>
          <cell r="F1061"/>
        </row>
        <row r="1062">
          <cell r="C1062">
            <v>32385</v>
          </cell>
          <cell r="D1062">
            <v>32385</v>
          </cell>
          <cell r="E1062"/>
          <cell r="F1062"/>
        </row>
        <row r="1063">
          <cell r="C1063">
            <v>32462</v>
          </cell>
          <cell r="D1063">
            <v>32462</v>
          </cell>
          <cell r="E1063"/>
          <cell r="F1063"/>
        </row>
        <row r="1064">
          <cell r="C1064">
            <v>32464</v>
          </cell>
          <cell r="D1064">
            <v>32464</v>
          </cell>
          <cell r="E1064"/>
          <cell r="F1064"/>
        </row>
        <row r="1065">
          <cell r="C1065">
            <v>32469</v>
          </cell>
          <cell r="D1065">
            <v>32469</v>
          </cell>
          <cell r="E1065"/>
          <cell r="F1065"/>
        </row>
        <row r="1066">
          <cell r="C1066">
            <v>32470</v>
          </cell>
          <cell r="D1066">
            <v>32470</v>
          </cell>
          <cell r="E1066"/>
          <cell r="F1066"/>
        </row>
        <row r="1067">
          <cell r="C1067">
            <v>32472</v>
          </cell>
          <cell r="D1067">
            <v>32472</v>
          </cell>
          <cell r="E1067"/>
          <cell r="F1067"/>
        </row>
        <row r="1068">
          <cell r="C1068">
            <v>32389</v>
          </cell>
          <cell r="D1068">
            <v>32389</v>
          </cell>
          <cell r="E1068"/>
          <cell r="F1068"/>
        </row>
        <row r="1069">
          <cell r="C1069">
            <v>32394</v>
          </cell>
          <cell r="D1069">
            <v>32394</v>
          </cell>
          <cell r="E1069"/>
          <cell r="F1069"/>
        </row>
        <row r="1070">
          <cell r="C1070">
            <v>32395</v>
          </cell>
          <cell r="D1070">
            <v>32395</v>
          </cell>
          <cell r="E1070"/>
          <cell r="F1070"/>
        </row>
        <row r="1071">
          <cell r="C1071">
            <v>32398</v>
          </cell>
          <cell r="D1071">
            <v>32398</v>
          </cell>
          <cell r="E1071"/>
          <cell r="F1071"/>
        </row>
        <row r="1072">
          <cell r="C1072">
            <v>36454</v>
          </cell>
          <cell r="D1072">
            <v>36454</v>
          </cell>
          <cell r="E1072"/>
          <cell r="F1072"/>
        </row>
        <row r="1073">
          <cell r="C1073">
            <v>36459</v>
          </cell>
          <cell r="D1073">
            <v>36459</v>
          </cell>
          <cell r="E1073"/>
          <cell r="F1073"/>
        </row>
        <row r="1074">
          <cell r="C1074">
            <v>36461</v>
          </cell>
          <cell r="D1074">
            <v>36461</v>
          </cell>
          <cell r="E1074"/>
          <cell r="F1074"/>
        </row>
        <row r="1075">
          <cell r="C1075">
            <v>36467</v>
          </cell>
          <cell r="D1075">
            <v>36467</v>
          </cell>
          <cell r="E1075"/>
          <cell r="F1075"/>
        </row>
        <row r="1076">
          <cell r="C1076">
            <v>36470</v>
          </cell>
          <cell r="D1076">
            <v>36470</v>
          </cell>
          <cell r="E1076"/>
          <cell r="F1076"/>
        </row>
        <row r="1077">
          <cell r="C1077">
            <v>36486</v>
          </cell>
          <cell r="D1077">
            <v>36486</v>
          </cell>
          <cell r="E1077"/>
          <cell r="F1077"/>
        </row>
        <row r="1078">
          <cell r="C1078">
            <v>36487</v>
          </cell>
          <cell r="D1078">
            <v>36487</v>
          </cell>
          <cell r="E1078"/>
          <cell r="F1078"/>
        </row>
        <row r="1079">
          <cell r="C1079">
            <v>36492</v>
          </cell>
          <cell r="D1079">
            <v>36492</v>
          </cell>
          <cell r="E1079"/>
          <cell r="F1079"/>
        </row>
        <row r="1080">
          <cell r="C1080">
            <v>36493</v>
          </cell>
          <cell r="D1080">
            <v>36493</v>
          </cell>
          <cell r="E1080"/>
          <cell r="F1080"/>
        </row>
        <row r="1081">
          <cell r="C1081">
            <v>36494</v>
          </cell>
          <cell r="D1081">
            <v>36494</v>
          </cell>
          <cell r="E1081"/>
          <cell r="F1081"/>
        </row>
        <row r="1082">
          <cell r="C1082">
            <v>36496</v>
          </cell>
          <cell r="D1082">
            <v>36496</v>
          </cell>
          <cell r="E1082"/>
          <cell r="F1082"/>
        </row>
        <row r="1083">
          <cell r="C1083">
            <v>36498</v>
          </cell>
          <cell r="D1083">
            <v>36498</v>
          </cell>
          <cell r="E1083"/>
          <cell r="F1083"/>
        </row>
        <row r="1084">
          <cell r="C1084">
            <v>36501</v>
          </cell>
          <cell r="D1084">
            <v>36501</v>
          </cell>
          <cell r="E1084"/>
          <cell r="F1084"/>
        </row>
        <row r="1085">
          <cell r="C1085">
            <v>36510</v>
          </cell>
          <cell r="D1085">
            <v>36510</v>
          </cell>
          <cell r="E1085"/>
          <cell r="F1085"/>
        </row>
        <row r="1086">
          <cell r="C1086">
            <v>36512</v>
          </cell>
          <cell r="D1086">
            <v>36512</v>
          </cell>
          <cell r="E1086"/>
          <cell r="F1086"/>
        </row>
        <row r="1087">
          <cell r="C1087">
            <v>36515</v>
          </cell>
          <cell r="D1087">
            <v>36515</v>
          </cell>
          <cell r="E1087"/>
          <cell r="F1087"/>
        </row>
        <row r="1088">
          <cell r="C1088">
            <v>36522</v>
          </cell>
          <cell r="D1088">
            <v>36522</v>
          </cell>
          <cell r="E1088"/>
          <cell r="F1088"/>
        </row>
        <row r="1089">
          <cell r="C1089">
            <v>36536</v>
          </cell>
          <cell r="D1089">
            <v>36536</v>
          </cell>
          <cell r="E1089"/>
          <cell r="F1089"/>
        </row>
        <row r="1090">
          <cell r="C1090">
            <v>36554</v>
          </cell>
          <cell r="D1090">
            <v>36554</v>
          </cell>
          <cell r="E1090"/>
          <cell r="F1090"/>
        </row>
        <row r="1091">
          <cell r="C1091">
            <v>36557</v>
          </cell>
          <cell r="D1091">
            <v>36557</v>
          </cell>
          <cell r="E1091"/>
          <cell r="F1091"/>
        </row>
        <row r="1092">
          <cell r="C1092">
            <v>36559</v>
          </cell>
          <cell r="D1092">
            <v>36559</v>
          </cell>
          <cell r="E1092"/>
          <cell r="F1092"/>
        </row>
        <row r="1093">
          <cell r="C1093">
            <v>36591</v>
          </cell>
          <cell r="D1093">
            <v>36591</v>
          </cell>
          <cell r="E1093"/>
          <cell r="F1093"/>
        </row>
        <row r="1094">
          <cell r="C1094">
            <v>36592</v>
          </cell>
          <cell r="D1094">
            <v>36592</v>
          </cell>
          <cell r="E1094"/>
          <cell r="F1094"/>
        </row>
        <row r="1095">
          <cell r="C1095">
            <v>36640</v>
          </cell>
          <cell r="D1095">
            <v>36640</v>
          </cell>
          <cell r="E1095"/>
          <cell r="F1095"/>
        </row>
        <row r="1096">
          <cell r="C1096">
            <v>36642</v>
          </cell>
          <cell r="D1096">
            <v>36642</v>
          </cell>
          <cell r="E1096"/>
          <cell r="F1096"/>
        </row>
        <row r="1097">
          <cell r="C1097">
            <v>36643</v>
          </cell>
          <cell r="D1097">
            <v>36643</v>
          </cell>
          <cell r="E1097"/>
          <cell r="F1097"/>
        </row>
        <row r="1098">
          <cell r="C1098">
            <v>36657</v>
          </cell>
          <cell r="D1098">
            <v>36657</v>
          </cell>
          <cell r="E1098"/>
          <cell r="F1098"/>
        </row>
        <row r="1099">
          <cell r="C1099">
            <v>36670</v>
          </cell>
          <cell r="D1099">
            <v>36670</v>
          </cell>
          <cell r="E1099"/>
          <cell r="F1099"/>
        </row>
        <row r="1100">
          <cell r="C1100">
            <v>36695</v>
          </cell>
          <cell r="D1100">
            <v>36695</v>
          </cell>
          <cell r="E1100"/>
          <cell r="F1100"/>
        </row>
        <row r="1101">
          <cell r="C1101">
            <v>36696</v>
          </cell>
          <cell r="D1101">
            <v>36696</v>
          </cell>
          <cell r="E1101"/>
          <cell r="F1101"/>
        </row>
        <row r="1102">
          <cell r="C1102">
            <v>36616</v>
          </cell>
          <cell r="D1102">
            <v>36616</v>
          </cell>
          <cell r="E1102"/>
          <cell r="F1102"/>
        </row>
        <row r="1103">
          <cell r="C1103">
            <v>36622</v>
          </cell>
          <cell r="D1103">
            <v>36622</v>
          </cell>
          <cell r="E1103"/>
          <cell r="F1103"/>
        </row>
        <row r="1104">
          <cell r="C1104">
            <v>36701</v>
          </cell>
          <cell r="D1104">
            <v>36701</v>
          </cell>
          <cell r="E1104"/>
          <cell r="F1104"/>
        </row>
        <row r="1105">
          <cell r="C1105">
            <v>36714</v>
          </cell>
          <cell r="D1105">
            <v>36714</v>
          </cell>
          <cell r="E1105"/>
          <cell r="F1105"/>
        </row>
        <row r="1106">
          <cell r="C1106">
            <v>36715</v>
          </cell>
          <cell r="D1106">
            <v>36715</v>
          </cell>
          <cell r="E1106"/>
          <cell r="F1106"/>
        </row>
        <row r="1107">
          <cell r="C1107">
            <v>36716</v>
          </cell>
          <cell r="D1107">
            <v>36716</v>
          </cell>
          <cell r="E1107"/>
          <cell r="F1107"/>
        </row>
        <row r="1108">
          <cell r="C1108">
            <v>36709</v>
          </cell>
          <cell r="D1108">
            <v>36709</v>
          </cell>
          <cell r="E1108"/>
          <cell r="F1108"/>
        </row>
        <row r="1109">
          <cell r="C1109">
            <v>36710</v>
          </cell>
          <cell r="D1109">
            <v>36710</v>
          </cell>
          <cell r="E1109"/>
          <cell r="F1109"/>
        </row>
        <row r="1110">
          <cell r="C1110">
            <v>36711</v>
          </cell>
          <cell r="D1110">
            <v>36711</v>
          </cell>
          <cell r="E1110"/>
          <cell r="F1110"/>
        </row>
        <row r="1111">
          <cell r="C1111">
            <v>36738</v>
          </cell>
          <cell r="D1111">
            <v>36738</v>
          </cell>
          <cell r="E1111"/>
          <cell r="F1111"/>
        </row>
        <row r="1112">
          <cell r="C1112">
            <v>36740</v>
          </cell>
          <cell r="D1112">
            <v>36740</v>
          </cell>
          <cell r="E1112"/>
          <cell r="F1112"/>
        </row>
        <row r="1113">
          <cell r="C1113">
            <v>36758</v>
          </cell>
          <cell r="D1113">
            <v>36758</v>
          </cell>
          <cell r="E1113"/>
          <cell r="F1113"/>
        </row>
        <row r="1114">
          <cell r="C1114">
            <v>36782</v>
          </cell>
          <cell r="D1114">
            <v>36782</v>
          </cell>
          <cell r="E1114"/>
          <cell r="F1114"/>
        </row>
        <row r="1115">
          <cell r="C1115">
            <v>36779</v>
          </cell>
          <cell r="D1115">
            <v>36779</v>
          </cell>
          <cell r="E1115"/>
          <cell r="F1115"/>
        </row>
        <row r="1116">
          <cell r="C1116">
            <v>33328</v>
          </cell>
          <cell r="D1116">
            <v>33328</v>
          </cell>
          <cell r="E1116"/>
          <cell r="F1116"/>
        </row>
        <row r="1117">
          <cell r="C1117">
            <v>36789</v>
          </cell>
          <cell r="D1117">
            <v>36789</v>
          </cell>
          <cell r="E1117"/>
          <cell r="F1117"/>
        </row>
        <row r="1118">
          <cell r="C1118">
            <v>36790</v>
          </cell>
          <cell r="D1118">
            <v>36790</v>
          </cell>
          <cell r="E1118"/>
          <cell r="F1118"/>
        </row>
        <row r="1119">
          <cell r="C1119">
            <v>36791</v>
          </cell>
          <cell r="D1119">
            <v>36791</v>
          </cell>
          <cell r="E1119"/>
          <cell r="F1119"/>
        </row>
        <row r="1120">
          <cell r="C1120">
            <v>36792</v>
          </cell>
          <cell r="D1120">
            <v>36792</v>
          </cell>
          <cell r="E1120"/>
          <cell r="F1120"/>
        </row>
        <row r="1121">
          <cell r="C1121">
            <v>36812</v>
          </cell>
          <cell r="D1121">
            <v>36812</v>
          </cell>
          <cell r="E1121"/>
          <cell r="F1121"/>
        </row>
        <row r="1122">
          <cell r="C1122">
            <v>36813</v>
          </cell>
          <cell r="D1122">
            <v>36813</v>
          </cell>
          <cell r="E1122"/>
          <cell r="F1122"/>
        </row>
        <row r="1123">
          <cell r="C1123">
            <v>36839</v>
          </cell>
          <cell r="D1123">
            <v>36839</v>
          </cell>
          <cell r="E1123"/>
          <cell r="F1123"/>
        </row>
        <row r="1124">
          <cell r="C1124">
            <v>36842</v>
          </cell>
          <cell r="D1124">
            <v>36842</v>
          </cell>
          <cell r="E1124"/>
          <cell r="F1124"/>
        </row>
        <row r="1125">
          <cell r="C1125">
            <v>36844</v>
          </cell>
          <cell r="D1125">
            <v>36844</v>
          </cell>
          <cell r="E1125"/>
          <cell r="F1125"/>
        </row>
        <row r="1126">
          <cell r="C1126">
            <v>36847</v>
          </cell>
          <cell r="D1126">
            <v>36847</v>
          </cell>
          <cell r="E1126"/>
          <cell r="F1126"/>
        </row>
        <row r="1127">
          <cell r="C1127">
            <v>36848</v>
          </cell>
          <cell r="D1127">
            <v>36848</v>
          </cell>
          <cell r="E1127"/>
          <cell r="F1127"/>
        </row>
        <row r="1128">
          <cell r="C1128">
            <v>36855</v>
          </cell>
          <cell r="D1128">
            <v>36855</v>
          </cell>
          <cell r="E1128"/>
          <cell r="F1128"/>
        </row>
        <row r="1129">
          <cell r="C1129">
            <v>36822</v>
          </cell>
          <cell r="D1129">
            <v>36822</v>
          </cell>
          <cell r="E1129"/>
          <cell r="F1129"/>
        </row>
        <row r="1130">
          <cell r="C1130">
            <v>36830</v>
          </cell>
          <cell r="D1130">
            <v>36830</v>
          </cell>
          <cell r="E1130"/>
          <cell r="F1130"/>
        </row>
        <row r="1131">
          <cell r="C1131">
            <v>36834</v>
          </cell>
          <cell r="D1131">
            <v>36834</v>
          </cell>
          <cell r="E1131"/>
          <cell r="F1131"/>
        </row>
        <row r="1132">
          <cell r="C1132">
            <v>36887</v>
          </cell>
          <cell r="D1132">
            <v>36887</v>
          </cell>
          <cell r="E1132"/>
          <cell r="F1132"/>
        </row>
        <row r="1133">
          <cell r="C1133">
            <v>36888</v>
          </cell>
          <cell r="D1133">
            <v>36888</v>
          </cell>
          <cell r="E1133"/>
          <cell r="F1133"/>
        </row>
        <row r="1134">
          <cell r="C1134">
            <v>36889</v>
          </cell>
          <cell r="D1134">
            <v>36889</v>
          </cell>
          <cell r="E1134"/>
          <cell r="F1134"/>
        </row>
        <row r="1135">
          <cell r="C1135">
            <v>36891</v>
          </cell>
          <cell r="D1135">
            <v>36891</v>
          </cell>
          <cell r="E1135"/>
          <cell r="F1135"/>
        </row>
        <row r="1136">
          <cell r="C1136">
            <v>36899</v>
          </cell>
          <cell r="D1136">
            <v>36899</v>
          </cell>
          <cell r="E1136"/>
          <cell r="F1136"/>
        </row>
        <row r="1137">
          <cell r="C1137">
            <v>36900</v>
          </cell>
          <cell r="D1137">
            <v>36900</v>
          </cell>
          <cell r="E1137"/>
          <cell r="F1137"/>
        </row>
        <row r="1138">
          <cell r="C1138">
            <v>36901</v>
          </cell>
          <cell r="D1138">
            <v>36901</v>
          </cell>
          <cell r="E1138"/>
          <cell r="F1138"/>
        </row>
        <row r="1139">
          <cell r="C1139">
            <v>36859</v>
          </cell>
          <cell r="D1139">
            <v>36859</v>
          </cell>
          <cell r="E1139"/>
          <cell r="F1139"/>
        </row>
        <row r="1140">
          <cell r="C1140">
            <v>36861</v>
          </cell>
          <cell r="D1140">
            <v>36861</v>
          </cell>
          <cell r="E1140"/>
          <cell r="F1140"/>
        </row>
        <row r="1141">
          <cell r="C1141">
            <v>36863</v>
          </cell>
          <cell r="D1141">
            <v>36863</v>
          </cell>
          <cell r="E1141"/>
          <cell r="F1141"/>
        </row>
        <row r="1142">
          <cell r="C1142">
            <v>36874</v>
          </cell>
          <cell r="D1142">
            <v>36874</v>
          </cell>
          <cell r="E1142"/>
          <cell r="F1142"/>
        </row>
        <row r="1143">
          <cell r="C1143">
            <v>36875</v>
          </cell>
          <cell r="D1143">
            <v>36875</v>
          </cell>
          <cell r="E1143"/>
          <cell r="F1143"/>
        </row>
        <row r="1144">
          <cell r="C1144">
            <v>36922</v>
          </cell>
          <cell r="D1144">
            <v>36922</v>
          </cell>
          <cell r="E1144"/>
          <cell r="F1144"/>
        </row>
        <row r="1145">
          <cell r="C1145">
            <v>36925</v>
          </cell>
          <cell r="D1145">
            <v>36925</v>
          </cell>
          <cell r="E1145"/>
          <cell r="F1145"/>
        </row>
        <row r="1146">
          <cell r="C1146">
            <v>36928</v>
          </cell>
          <cell r="D1146">
            <v>36928</v>
          </cell>
          <cell r="E1146"/>
          <cell r="F1146"/>
        </row>
        <row r="1147">
          <cell r="C1147">
            <v>36930</v>
          </cell>
          <cell r="D1147">
            <v>36930</v>
          </cell>
          <cell r="E1147"/>
          <cell r="F1147"/>
        </row>
        <row r="1148">
          <cell r="C1148">
            <v>36919</v>
          </cell>
          <cell r="D1148">
            <v>36919</v>
          </cell>
          <cell r="E1148"/>
          <cell r="F1148"/>
        </row>
        <row r="1149">
          <cell r="C1149">
            <v>36920</v>
          </cell>
          <cell r="D1149">
            <v>36920</v>
          </cell>
          <cell r="E1149"/>
          <cell r="F1149"/>
        </row>
        <row r="1150">
          <cell r="C1150">
            <v>33637</v>
          </cell>
          <cell r="D1150">
            <v>33637</v>
          </cell>
          <cell r="E1150"/>
          <cell r="F1150"/>
        </row>
        <row r="1151">
          <cell r="C1151">
            <v>33646</v>
          </cell>
          <cell r="D1151">
            <v>33646</v>
          </cell>
          <cell r="E1151"/>
          <cell r="F1151"/>
        </row>
        <row r="1152">
          <cell r="C1152">
            <v>33648</v>
          </cell>
          <cell r="D1152">
            <v>33648</v>
          </cell>
          <cell r="E1152"/>
          <cell r="F1152"/>
        </row>
        <row r="1153">
          <cell r="C1153">
            <v>34054</v>
          </cell>
          <cell r="D1153">
            <v>34054</v>
          </cell>
          <cell r="E1153"/>
          <cell r="F1153"/>
        </row>
        <row r="1154">
          <cell r="C1154">
            <v>56115</v>
          </cell>
          <cell r="D1154">
            <v>56115</v>
          </cell>
          <cell r="E1154"/>
          <cell r="F1154"/>
        </row>
        <row r="1155">
          <cell r="C1155">
            <v>34255</v>
          </cell>
          <cell r="D1155">
            <v>34255</v>
          </cell>
          <cell r="E1155"/>
          <cell r="F1155"/>
        </row>
        <row r="1156">
          <cell r="C1156">
            <v>54837</v>
          </cell>
          <cell r="D1156">
            <v>54837</v>
          </cell>
          <cell r="E1156"/>
          <cell r="F1156"/>
        </row>
        <row r="1157">
          <cell r="C1157">
            <v>46408</v>
          </cell>
          <cell r="D1157">
            <v>46408</v>
          </cell>
          <cell r="E1157"/>
          <cell r="F1157"/>
        </row>
        <row r="1158">
          <cell r="C1158">
            <v>55315</v>
          </cell>
          <cell r="D1158">
            <v>55315</v>
          </cell>
          <cell r="E1158"/>
          <cell r="F1158"/>
        </row>
        <row r="1159">
          <cell r="C1159">
            <v>34277</v>
          </cell>
          <cell r="D1159">
            <v>34277</v>
          </cell>
          <cell r="E1159"/>
          <cell r="F1159"/>
        </row>
        <row r="1160">
          <cell r="C1160">
            <v>34284</v>
          </cell>
          <cell r="D1160">
            <v>34284</v>
          </cell>
          <cell r="E1160"/>
          <cell r="F1160"/>
        </row>
        <row r="1161">
          <cell r="C1161">
            <v>34321</v>
          </cell>
          <cell r="D1161">
            <v>34321</v>
          </cell>
          <cell r="E1161"/>
          <cell r="F1161"/>
        </row>
        <row r="1162">
          <cell r="C1162">
            <v>46457</v>
          </cell>
          <cell r="D1162">
            <v>46457</v>
          </cell>
          <cell r="E1162"/>
          <cell r="F1162"/>
        </row>
        <row r="1163">
          <cell r="C1163">
            <v>46454</v>
          </cell>
          <cell r="D1163">
            <v>46454</v>
          </cell>
          <cell r="E1163"/>
          <cell r="F1163"/>
        </row>
        <row r="1164">
          <cell r="C1164">
            <v>46455</v>
          </cell>
          <cell r="D1164">
            <v>46455</v>
          </cell>
          <cell r="E1164"/>
          <cell r="F1164"/>
        </row>
        <row r="1165">
          <cell r="C1165">
            <v>54855</v>
          </cell>
          <cell r="D1165">
            <v>54855</v>
          </cell>
          <cell r="E1165"/>
          <cell r="F1165"/>
        </row>
        <row r="1166">
          <cell r="C1166">
            <v>34470</v>
          </cell>
          <cell r="D1166">
            <v>34470</v>
          </cell>
          <cell r="E1166"/>
          <cell r="F1166"/>
        </row>
        <row r="1167">
          <cell r="C1167">
            <v>54860</v>
          </cell>
          <cell r="D1167">
            <v>54860</v>
          </cell>
          <cell r="E1167"/>
          <cell r="F1167"/>
        </row>
        <row r="1168">
          <cell r="C1168">
            <v>34526</v>
          </cell>
          <cell r="D1168">
            <v>34526</v>
          </cell>
          <cell r="E1168"/>
          <cell r="F1168"/>
        </row>
        <row r="1169">
          <cell r="C1169">
            <v>34781</v>
          </cell>
          <cell r="D1169">
            <v>34781</v>
          </cell>
          <cell r="E1169"/>
          <cell r="F1169"/>
        </row>
        <row r="1170">
          <cell r="C1170">
            <v>34872</v>
          </cell>
          <cell r="D1170">
            <v>34872</v>
          </cell>
          <cell r="E1170"/>
          <cell r="F1170"/>
        </row>
        <row r="1171">
          <cell r="C1171">
            <v>34929</v>
          </cell>
          <cell r="D1171">
            <v>34929</v>
          </cell>
          <cell r="E1171"/>
          <cell r="F1171"/>
        </row>
        <row r="1172">
          <cell r="C1172">
            <v>34930</v>
          </cell>
          <cell r="D1172">
            <v>34930</v>
          </cell>
          <cell r="E1172"/>
          <cell r="F1172"/>
        </row>
        <row r="1173">
          <cell r="C1173">
            <v>34976</v>
          </cell>
          <cell r="D1173">
            <v>34976</v>
          </cell>
          <cell r="E1173"/>
          <cell r="F1173"/>
        </row>
        <row r="1174">
          <cell r="C1174">
            <v>54876</v>
          </cell>
          <cell r="D1174">
            <v>54876</v>
          </cell>
          <cell r="E1174"/>
          <cell r="F1174"/>
        </row>
        <row r="1175">
          <cell r="C1175">
            <v>54877</v>
          </cell>
          <cell r="D1175">
            <v>54877</v>
          </cell>
          <cell r="E1175"/>
          <cell r="F1175"/>
        </row>
        <row r="1176">
          <cell r="C1176">
            <v>54878</v>
          </cell>
          <cell r="D1176">
            <v>54878</v>
          </cell>
          <cell r="E1176"/>
          <cell r="F1176"/>
        </row>
        <row r="1177">
          <cell r="C1177">
            <v>54881</v>
          </cell>
          <cell r="D1177">
            <v>54881</v>
          </cell>
          <cell r="E1177"/>
          <cell r="F1177"/>
        </row>
        <row r="1178">
          <cell r="C1178">
            <v>35182</v>
          </cell>
          <cell r="D1178">
            <v>35182</v>
          </cell>
          <cell r="E1178"/>
          <cell r="F1178"/>
        </row>
        <row r="1179">
          <cell r="C1179">
            <v>35188</v>
          </cell>
          <cell r="D1179">
            <v>35188</v>
          </cell>
          <cell r="E1179"/>
          <cell r="F1179"/>
        </row>
        <row r="1180">
          <cell r="C1180">
            <v>54905</v>
          </cell>
          <cell r="D1180">
            <v>54905</v>
          </cell>
          <cell r="E1180"/>
          <cell r="F1180"/>
        </row>
        <row r="1181">
          <cell r="C1181">
            <v>54906</v>
          </cell>
          <cell r="D1181">
            <v>54906</v>
          </cell>
          <cell r="E1181"/>
          <cell r="F1181"/>
        </row>
        <row r="1182">
          <cell r="C1182">
            <v>35654</v>
          </cell>
          <cell r="D1182">
            <v>35654</v>
          </cell>
          <cell r="E1182"/>
          <cell r="F1182"/>
        </row>
        <row r="1183">
          <cell r="C1183">
            <v>54925</v>
          </cell>
          <cell r="D1183">
            <v>54925</v>
          </cell>
          <cell r="E1183"/>
          <cell r="F1183"/>
        </row>
        <row r="1184">
          <cell r="C1184">
            <v>55457</v>
          </cell>
          <cell r="D1184">
            <v>55457</v>
          </cell>
          <cell r="E1184"/>
          <cell r="F1184"/>
        </row>
        <row r="1185">
          <cell r="C1185">
            <v>55595</v>
          </cell>
          <cell r="D1185">
            <v>55595</v>
          </cell>
          <cell r="E1185"/>
          <cell r="F1185"/>
        </row>
        <row r="1186">
          <cell r="C1186">
            <v>36300</v>
          </cell>
          <cell r="D1186">
            <v>36300</v>
          </cell>
          <cell r="E1186"/>
          <cell r="F1186"/>
        </row>
        <row r="1187">
          <cell r="C1187">
            <v>54944</v>
          </cell>
          <cell r="D1187">
            <v>54944</v>
          </cell>
          <cell r="E1187"/>
          <cell r="F1187"/>
        </row>
        <row r="1188">
          <cell r="C1188">
            <v>55459</v>
          </cell>
          <cell r="D1188">
            <v>55459</v>
          </cell>
          <cell r="E1188"/>
          <cell r="F1188"/>
        </row>
        <row r="1189">
          <cell r="C1189">
            <v>36584</v>
          </cell>
          <cell r="D1189">
            <v>36584</v>
          </cell>
          <cell r="E1189"/>
          <cell r="F1189"/>
        </row>
        <row r="1190">
          <cell r="C1190">
            <v>36566</v>
          </cell>
          <cell r="D1190">
            <v>36566</v>
          </cell>
          <cell r="E1190"/>
          <cell r="F1190"/>
        </row>
        <row r="1191">
          <cell r="C1191">
            <v>36852</v>
          </cell>
          <cell r="D1191">
            <v>36852</v>
          </cell>
          <cell r="E1191"/>
          <cell r="F1191"/>
        </row>
        <row r="1192">
          <cell r="C1192">
            <v>36853</v>
          </cell>
          <cell r="D1192">
            <v>36853</v>
          </cell>
          <cell r="E1192"/>
          <cell r="F1192"/>
        </row>
        <row r="1193">
          <cell r="C1193">
            <v>56039</v>
          </cell>
          <cell r="D1193">
            <v>56039</v>
          </cell>
          <cell r="E1193"/>
          <cell r="F1193"/>
        </row>
        <row r="1194">
          <cell r="C1194">
            <v>56038</v>
          </cell>
          <cell r="D1194">
            <v>56038</v>
          </cell>
          <cell r="E1194"/>
          <cell r="F1194"/>
        </row>
        <row r="1195">
          <cell r="C1195">
            <v>55661</v>
          </cell>
          <cell r="D1195">
            <v>55661</v>
          </cell>
          <cell r="E1195"/>
          <cell r="F1195"/>
        </row>
        <row r="1196">
          <cell r="C1196">
            <v>55711</v>
          </cell>
          <cell r="D1196">
            <v>55711</v>
          </cell>
          <cell r="E1196"/>
          <cell r="F1196"/>
        </row>
        <row r="1197">
          <cell r="C1197">
            <v>55713</v>
          </cell>
          <cell r="D1197">
            <v>55713</v>
          </cell>
          <cell r="E1197"/>
          <cell r="F1197"/>
        </row>
        <row r="1198">
          <cell r="C1198">
            <v>55716</v>
          </cell>
          <cell r="D1198">
            <v>55716</v>
          </cell>
          <cell r="E1198"/>
          <cell r="F1198"/>
        </row>
        <row r="1199">
          <cell r="C1199">
            <v>36915</v>
          </cell>
          <cell r="D1199">
            <v>36915</v>
          </cell>
          <cell r="E1199"/>
          <cell r="F1199"/>
        </row>
        <row r="1200">
          <cell r="C1200">
            <v>36964</v>
          </cell>
          <cell r="D1200">
            <v>36964</v>
          </cell>
          <cell r="E1200"/>
          <cell r="F1200"/>
        </row>
        <row r="1201">
          <cell r="C1201">
            <v>46621</v>
          </cell>
          <cell r="D1201">
            <v>46621</v>
          </cell>
          <cell r="E1201"/>
          <cell r="F1201"/>
        </row>
        <row r="1202">
          <cell r="C1202">
            <v>46622</v>
          </cell>
          <cell r="D1202">
            <v>46622</v>
          </cell>
          <cell r="E1202"/>
          <cell r="F1202"/>
        </row>
        <row r="1203">
          <cell r="C1203">
            <v>55464</v>
          </cell>
          <cell r="D1203">
            <v>55464</v>
          </cell>
          <cell r="E1203"/>
          <cell r="F1203"/>
        </row>
        <row r="1204">
          <cell r="C1204">
            <v>46618</v>
          </cell>
          <cell r="D1204">
            <v>46618</v>
          </cell>
          <cell r="E1204"/>
          <cell r="F1204"/>
        </row>
        <row r="1205">
          <cell r="C1205">
            <v>46619</v>
          </cell>
          <cell r="D1205">
            <v>46619</v>
          </cell>
          <cell r="E1205"/>
          <cell r="F1205"/>
        </row>
        <row r="1206">
          <cell r="C1206">
            <v>35292</v>
          </cell>
          <cell r="D1206">
            <v>35292</v>
          </cell>
          <cell r="E1206"/>
          <cell r="F1206"/>
        </row>
        <row r="1207">
          <cell r="C1207">
            <v>32967</v>
          </cell>
          <cell r="D1207">
            <v>32967</v>
          </cell>
          <cell r="E1207"/>
          <cell r="F1207"/>
        </row>
        <row r="1208">
          <cell r="C1208">
            <v>32968</v>
          </cell>
          <cell r="D1208">
            <v>32968</v>
          </cell>
          <cell r="E1208"/>
          <cell r="F1208"/>
        </row>
        <row r="1209">
          <cell r="C1209">
            <v>32931</v>
          </cell>
          <cell r="D1209">
            <v>32931</v>
          </cell>
          <cell r="E1209"/>
          <cell r="F1209"/>
        </row>
        <row r="1210">
          <cell r="C1210">
            <v>32934</v>
          </cell>
          <cell r="D1210">
            <v>32934</v>
          </cell>
          <cell r="E1210"/>
          <cell r="F1210"/>
        </row>
        <row r="1211">
          <cell r="C1211">
            <v>36933</v>
          </cell>
          <cell r="D1211">
            <v>36933</v>
          </cell>
          <cell r="E1211"/>
          <cell r="F1211"/>
        </row>
        <row r="1212">
          <cell r="C1212">
            <v>36945</v>
          </cell>
          <cell r="D1212">
            <v>36945</v>
          </cell>
          <cell r="E1212"/>
          <cell r="F1212"/>
        </row>
        <row r="1213">
          <cell r="C1213">
            <v>36946</v>
          </cell>
          <cell r="D1213">
            <v>36946</v>
          </cell>
          <cell r="E1213"/>
          <cell r="F1213"/>
        </row>
        <row r="1214">
          <cell r="C1214">
            <v>36947</v>
          </cell>
          <cell r="D1214">
            <v>36947</v>
          </cell>
          <cell r="E1214"/>
          <cell r="F1214"/>
        </row>
        <row r="1215">
          <cell r="C1215">
            <v>36948</v>
          </cell>
          <cell r="D1215">
            <v>36948</v>
          </cell>
          <cell r="E1215"/>
          <cell r="F1215"/>
        </row>
        <row r="1216">
          <cell r="C1216">
            <v>36951</v>
          </cell>
          <cell r="D1216">
            <v>36951</v>
          </cell>
          <cell r="E1216"/>
          <cell r="F1216"/>
        </row>
        <row r="1217">
          <cell r="C1217">
            <v>36955</v>
          </cell>
          <cell r="D1217">
            <v>36955</v>
          </cell>
          <cell r="E1217"/>
          <cell r="F1217"/>
        </row>
        <row r="1218">
          <cell r="C1218">
            <v>36980</v>
          </cell>
          <cell r="D1218">
            <v>36980</v>
          </cell>
          <cell r="E1218"/>
          <cell r="F1218"/>
        </row>
        <row r="1219">
          <cell r="C1219">
            <v>36989</v>
          </cell>
          <cell r="D1219">
            <v>36989</v>
          </cell>
          <cell r="E1219"/>
          <cell r="F1219"/>
        </row>
        <row r="1220">
          <cell r="C1220">
            <v>36991</v>
          </cell>
          <cell r="D1220">
            <v>36991</v>
          </cell>
          <cell r="E1220"/>
          <cell r="F1220"/>
        </row>
        <row r="1221">
          <cell r="C1221">
            <v>36994</v>
          </cell>
          <cell r="D1221">
            <v>36994</v>
          </cell>
          <cell r="E1221"/>
          <cell r="F1221"/>
        </row>
        <row r="1222">
          <cell r="C1222">
            <v>37012</v>
          </cell>
          <cell r="D1222">
            <v>37012</v>
          </cell>
          <cell r="E1222"/>
          <cell r="F1222"/>
        </row>
        <row r="1223">
          <cell r="C1223">
            <v>37013</v>
          </cell>
          <cell r="D1223">
            <v>37013</v>
          </cell>
          <cell r="E1223"/>
          <cell r="F1223"/>
        </row>
        <row r="1224">
          <cell r="C1224">
            <v>37032</v>
          </cell>
          <cell r="D1224">
            <v>37032</v>
          </cell>
          <cell r="E1224"/>
          <cell r="F1224"/>
        </row>
        <row r="1225">
          <cell r="C1225">
            <v>37062</v>
          </cell>
          <cell r="D1225">
            <v>37062</v>
          </cell>
          <cell r="E1225"/>
          <cell r="F1225"/>
        </row>
        <row r="1226">
          <cell r="C1226">
            <v>37064</v>
          </cell>
          <cell r="D1226">
            <v>37064</v>
          </cell>
          <cell r="E1226"/>
          <cell r="F1226"/>
        </row>
        <row r="1227">
          <cell r="C1227">
            <v>37069</v>
          </cell>
          <cell r="D1227">
            <v>37069</v>
          </cell>
          <cell r="E1227"/>
          <cell r="F1227"/>
        </row>
        <row r="1228">
          <cell r="C1228">
            <v>37070</v>
          </cell>
          <cell r="D1228">
            <v>37070</v>
          </cell>
          <cell r="E1228"/>
          <cell r="F1228"/>
        </row>
        <row r="1229">
          <cell r="C1229">
            <v>37066</v>
          </cell>
          <cell r="D1229">
            <v>37066</v>
          </cell>
          <cell r="E1229"/>
          <cell r="F1229"/>
        </row>
        <row r="1230">
          <cell r="C1230">
            <v>37067</v>
          </cell>
          <cell r="D1230">
            <v>37067</v>
          </cell>
          <cell r="E1230"/>
          <cell r="F1230"/>
        </row>
        <row r="1231">
          <cell r="C1231">
            <v>37068</v>
          </cell>
          <cell r="D1231">
            <v>37068</v>
          </cell>
          <cell r="E1231"/>
          <cell r="F1231"/>
        </row>
        <row r="1232">
          <cell r="C1232">
            <v>37081</v>
          </cell>
          <cell r="D1232">
            <v>37081</v>
          </cell>
          <cell r="E1232"/>
          <cell r="F1232"/>
        </row>
        <row r="1233">
          <cell r="C1233">
            <v>37084</v>
          </cell>
          <cell r="D1233">
            <v>37084</v>
          </cell>
          <cell r="E1233"/>
          <cell r="F1233"/>
        </row>
        <row r="1234">
          <cell r="C1234">
            <v>37100</v>
          </cell>
          <cell r="D1234">
            <v>37100</v>
          </cell>
          <cell r="E1234"/>
          <cell r="F1234"/>
        </row>
        <row r="1235">
          <cell r="C1235">
            <v>37105</v>
          </cell>
          <cell r="D1235">
            <v>37105</v>
          </cell>
          <cell r="E1235"/>
          <cell r="F1235"/>
        </row>
        <row r="1236">
          <cell r="C1236">
            <v>37106</v>
          </cell>
          <cell r="D1236">
            <v>37106</v>
          </cell>
          <cell r="E1236"/>
          <cell r="F1236"/>
        </row>
        <row r="1237">
          <cell r="C1237">
            <v>37147</v>
          </cell>
          <cell r="D1237">
            <v>37147</v>
          </cell>
          <cell r="E1237"/>
          <cell r="F1237"/>
        </row>
        <row r="1238">
          <cell r="C1238">
            <v>37148</v>
          </cell>
          <cell r="D1238">
            <v>37148</v>
          </cell>
          <cell r="E1238"/>
          <cell r="F1238"/>
        </row>
        <row r="1239">
          <cell r="C1239">
            <v>37150</v>
          </cell>
          <cell r="D1239">
            <v>37150</v>
          </cell>
          <cell r="E1239"/>
          <cell r="F1239"/>
        </row>
        <row r="1240">
          <cell r="C1240">
            <v>37152</v>
          </cell>
          <cell r="D1240">
            <v>37152</v>
          </cell>
          <cell r="E1240"/>
          <cell r="F1240"/>
        </row>
        <row r="1241">
          <cell r="C1241">
            <v>32977</v>
          </cell>
          <cell r="D1241">
            <v>32977</v>
          </cell>
          <cell r="E1241"/>
          <cell r="F1241"/>
        </row>
        <row r="1242">
          <cell r="C1242">
            <v>33089</v>
          </cell>
          <cell r="D1242">
            <v>33089</v>
          </cell>
          <cell r="E1242"/>
          <cell r="F1242"/>
        </row>
        <row r="1243">
          <cell r="C1243">
            <v>33009</v>
          </cell>
          <cell r="D1243">
            <v>33009</v>
          </cell>
          <cell r="E1243"/>
          <cell r="F1243"/>
        </row>
        <row r="1244">
          <cell r="C1244">
            <v>33010</v>
          </cell>
          <cell r="D1244">
            <v>33010</v>
          </cell>
          <cell r="E1244"/>
          <cell r="F1244"/>
        </row>
        <row r="1245">
          <cell r="C1245">
            <v>33011</v>
          </cell>
          <cell r="D1245">
            <v>33011</v>
          </cell>
          <cell r="E1245"/>
          <cell r="F1245"/>
        </row>
        <row r="1246">
          <cell r="C1246">
            <v>33018</v>
          </cell>
          <cell r="D1246">
            <v>33018</v>
          </cell>
          <cell r="E1246"/>
          <cell r="F1246"/>
        </row>
        <row r="1247">
          <cell r="C1247">
            <v>32979</v>
          </cell>
          <cell r="D1247">
            <v>32979</v>
          </cell>
          <cell r="E1247"/>
          <cell r="F1247"/>
        </row>
        <row r="1248">
          <cell r="C1248">
            <v>33020</v>
          </cell>
          <cell r="D1248">
            <v>33020</v>
          </cell>
          <cell r="E1248"/>
          <cell r="F1248"/>
        </row>
        <row r="1249">
          <cell r="C1249">
            <v>33030</v>
          </cell>
          <cell r="D1249">
            <v>33030</v>
          </cell>
          <cell r="E1249"/>
          <cell r="F1249"/>
        </row>
        <row r="1250">
          <cell r="C1250">
            <v>33041</v>
          </cell>
          <cell r="D1250">
            <v>33041</v>
          </cell>
          <cell r="E1250"/>
          <cell r="F1250"/>
        </row>
        <row r="1251">
          <cell r="C1251">
            <v>33042</v>
          </cell>
          <cell r="D1251">
            <v>33042</v>
          </cell>
          <cell r="E1251"/>
          <cell r="F1251"/>
        </row>
        <row r="1252">
          <cell r="C1252">
            <v>33045</v>
          </cell>
          <cell r="D1252">
            <v>33045</v>
          </cell>
          <cell r="E1252"/>
          <cell r="F1252"/>
        </row>
        <row r="1253">
          <cell r="C1253">
            <v>33046</v>
          </cell>
          <cell r="D1253">
            <v>33046</v>
          </cell>
          <cell r="E1253"/>
          <cell r="F1253"/>
        </row>
        <row r="1254">
          <cell r="C1254">
            <v>33047</v>
          </cell>
          <cell r="D1254">
            <v>33047</v>
          </cell>
          <cell r="E1254"/>
          <cell r="F1254"/>
        </row>
        <row r="1255">
          <cell r="C1255">
            <v>32982</v>
          </cell>
          <cell r="D1255">
            <v>32982</v>
          </cell>
          <cell r="E1255"/>
          <cell r="F1255"/>
        </row>
        <row r="1256">
          <cell r="C1256">
            <v>33049</v>
          </cell>
          <cell r="D1256">
            <v>33049</v>
          </cell>
          <cell r="E1256"/>
          <cell r="F1256"/>
        </row>
        <row r="1257">
          <cell r="C1257">
            <v>33051</v>
          </cell>
          <cell r="D1257">
            <v>33051</v>
          </cell>
          <cell r="E1257"/>
          <cell r="F1257"/>
        </row>
        <row r="1258">
          <cell r="C1258">
            <v>33052</v>
          </cell>
          <cell r="D1258">
            <v>33052</v>
          </cell>
          <cell r="E1258"/>
          <cell r="F1258"/>
        </row>
        <row r="1259">
          <cell r="C1259">
            <v>33060</v>
          </cell>
          <cell r="D1259">
            <v>33060</v>
          </cell>
          <cell r="E1259"/>
          <cell r="F1259"/>
        </row>
        <row r="1260">
          <cell r="C1260">
            <v>33065</v>
          </cell>
          <cell r="D1260">
            <v>33065</v>
          </cell>
          <cell r="E1260"/>
          <cell r="F1260"/>
        </row>
        <row r="1261">
          <cell r="C1261">
            <v>33067</v>
          </cell>
          <cell r="D1261">
            <v>33067</v>
          </cell>
          <cell r="E1261"/>
          <cell r="F1261"/>
        </row>
        <row r="1262">
          <cell r="C1262">
            <v>37163</v>
          </cell>
          <cell r="D1262">
            <v>37163</v>
          </cell>
          <cell r="E1262"/>
          <cell r="F1262"/>
        </row>
        <row r="1263">
          <cell r="C1263">
            <v>42002</v>
          </cell>
          <cell r="D1263">
            <v>42002</v>
          </cell>
          <cell r="E1263"/>
          <cell r="F1263"/>
        </row>
        <row r="1264">
          <cell r="C1264">
            <v>42004</v>
          </cell>
          <cell r="D1264">
            <v>42004</v>
          </cell>
          <cell r="E1264"/>
          <cell r="F1264"/>
        </row>
        <row r="1265">
          <cell r="C1265">
            <v>42101</v>
          </cell>
          <cell r="D1265">
            <v>42101</v>
          </cell>
          <cell r="E1265"/>
          <cell r="F1265"/>
        </row>
        <row r="1266">
          <cell r="C1266">
            <v>42662</v>
          </cell>
          <cell r="D1266">
            <v>42662</v>
          </cell>
          <cell r="E1266"/>
          <cell r="F1266"/>
        </row>
        <row r="1267">
          <cell r="C1267">
            <v>42696</v>
          </cell>
          <cell r="D1267">
            <v>42696</v>
          </cell>
          <cell r="E1267"/>
          <cell r="F1267"/>
        </row>
        <row r="1268">
          <cell r="C1268">
            <v>42697</v>
          </cell>
          <cell r="D1268">
            <v>42697</v>
          </cell>
          <cell r="E1268"/>
          <cell r="F1268"/>
        </row>
        <row r="1269">
          <cell r="C1269">
            <v>42679</v>
          </cell>
          <cell r="D1269">
            <v>42679</v>
          </cell>
          <cell r="E1269"/>
          <cell r="F1269"/>
        </row>
        <row r="1270">
          <cell r="C1270">
            <v>42680</v>
          </cell>
          <cell r="D1270">
            <v>42680</v>
          </cell>
          <cell r="E1270"/>
          <cell r="F1270"/>
        </row>
        <row r="1271">
          <cell r="C1271">
            <v>42681</v>
          </cell>
          <cell r="D1271">
            <v>42681</v>
          </cell>
          <cell r="E1271"/>
          <cell r="F1271"/>
        </row>
        <row r="1272">
          <cell r="C1272">
            <v>42669</v>
          </cell>
          <cell r="D1272">
            <v>42669</v>
          </cell>
          <cell r="E1272"/>
          <cell r="F1272"/>
        </row>
        <row r="1273">
          <cell r="C1273">
            <v>42670</v>
          </cell>
          <cell r="D1273">
            <v>42670</v>
          </cell>
          <cell r="E1273"/>
          <cell r="F1273"/>
        </row>
        <row r="1274">
          <cell r="C1274">
            <v>42675</v>
          </cell>
          <cell r="D1274">
            <v>42675</v>
          </cell>
          <cell r="E1274"/>
          <cell r="F1274"/>
        </row>
        <row r="1275">
          <cell r="C1275">
            <v>42676</v>
          </cell>
          <cell r="D1275">
            <v>42676</v>
          </cell>
          <cell r="E1275"/>
          <cell r="F1275"/>
        </row>
        <row r="1276">
          <cell r="C1276">
            <v>42677</v>
          </cell>
          <cell r="D1276">
            <v>42677</v>
          </cell>
          <cell r="E1276"/>
          <cell r="F1276"/>
        </row>
        <row r="1277">
          <cell r="C1277">
            <v>42710</v>
          </cell>
          <cell r="D1277">
            <v>42710</v>
          </cell>
          <cell r="E1277"/>
          <cell r="F1277"/>
        </row>
        <row r="1278">
          <cell r="C1278">
            <v>42712</v>
          </cell>
          <cell r="D1278">
            <v>42712</v>
          </cell>
          <cell r="E1278"/>
          <cell r="F1278"/>
        </row>
        <row r="1279">
          <cell r="C1279">
            <v>42714</v>
          </cell>
          <cell r="D1279">
            <v>42714</v>
          </cell>
          <cell r="E1279"/>
          <cell r="F1279"/>
        </row>
        <row r="1280">
          <cell r="C1280">
            <v>42783</v>
          </cell>
          <cell r="D1280">
            <v>42783</v>
          </cell>
          <cell r="E1280"/>
          <cell r="F1280"/>
        </row>
        <row r="1281">
          <cell r="C1281">
            <v>42776</v>
          </cell>
          <cell r="D1281">
            <v>42776</v>
          </cell>
          <cell r="E1281"/>
          <cell r="F1281"/>
        </row>
        <row r="1282">
          <cell r="C1282">
            <v>42792</v>
          </cell>
          <cell r="D1282">
            <v>42792</v>
          </cell>
          <cell r="E1282"/>
          <cell r="F1282"/>
        </row>
        <row r="1283">
          <cell r="C1283">
            <v>42778</v>
          </cell>
          <cell r="D1283">
            <v>42778</v>
          </cell>
          <cell r="E1283"/>
          <cell r="F1283"/>
        </row>
        <row r="1284">
          <cell r="C1284">
            <v>42782</v>
          </cell>
          <cell r="D1284">
            <v>42782</v>
          </cell>
          <cell r="E1284"/>
          <cell r="F1284"/>
        </row>
        <row r="1285">
          <cell r="C1285">
            <v>42811</v>
          </cell>
          <cell r="D1285">
            <v>42811</v>
          </cell>
          <cell r="E1285"/>
          <cell r="F1285"/>
        </row>
        <row r="1286">
          <cell r="C1286">
            <v>42816</v>
          </cell>
          <cell r="D1286">
            <v>42816</v>
          </cell>
          <cell r="E1286"/>
          <cell r="F1286"/>
        </row>
        <row r="1287">
          <cell r="C1287">
            <v>42842</v>
          </cell>
          <cell r="D1287">
            <v>42842</v>
          </cell>
          <cell r="E1287"/>
          <cell r="F1287"/>
        </row>
        <row r="1288">
          <cell r="C1288">
            <v>42843</v>
          </cell>
          <cell r="D1288">
            <v>42843</v>
          </cell>
          <cell r="E1288"/>
          <cell r="F1288"/>
        </row>
        <row r="1289">
          <cell r="C1289">
            <v>42821</v>
          </cell>
          <cell r="D1289">
            <v>42821</v>
          </cell>
          <cell r="E1289"/>
          <cell r="F1289"/>
        </row>
        <row r="1290">
          <cell r="C1290">
            <v>42846</v>
          </cell>
          <cell r="D1290">
            <v>42846</v>
          </cell>
          <cell r="E1290"/>
          <cell r="F1290"/>
        </row>
        <row r="1291">
          <cell r="C1291">
            <v>42850</v>
          </cell>
          <cell r="D1291">
            <v>42850</v>
          </cell>
          <cell r="E1291"/>
          <cell r="F1291"/>
        </row>
        <row r="1292">
          <cell r="C1292">
            <v>42851</v>
          </cell>
          <cell r="D1292">
            <v>42851</v>
          </cell>
          <cell r="E1292"/>
          <cell r="F1292"/>
        </row>
        <row r="1293">
          <cell r="C1293">
            <v>42822</v>
          </cell>
          <cell r="D1293">
            <v>42822</v>
          </cell>
          <cell r="E1293"/>
          <cell r="F1293"/>
        </row>
        <row r="1294">
          <cell r="C1294">
            <v>42636</v>
          </cell>
          <cell r="D1294">
            <v>42636</v>
          </cell>
          <cell r="E1294"/>
          <cell r="F1294"/>
        </row>
        <row r="1295">
          <cell r="C1295">
            <v>42876</v>
          </cell>
          <cell r="D1295">
            <v>42876</v>
          </cell>
          <cell r="E1295"/>
          <cell r="F1295"/>
        </row>
        <row r="1296">
          <cell r="C1296">
            <v>42933</v>
          </cell>
          <cell r="D1296">
            <v>42933</v>
          </cell>
          <cell r="E1296"/>
          <cell r="F1296"/>
        </row>
        <row r="1297">
          <cell r="C1297">
            <v>42936</v>
          </cell>
          <cell r="D1297">
            <v>42936</v>
          </cell>
          <cell r="E1297"/>
          <cell r="F1297"/>
        </row>
        <row r="1298">
          <cell r="C1298">
            <v>42939</v>
          </cell>
          <cell r="D1298">
            <v>42939</v>
          </cell>
          <cell r="E1298"/>
          <cell r="F1298"/>
        </row>
        <row r="1299">
          <cell r="C1299">
            <v>42940</v>
          </cell>
          <cell r="D1299">
            <v>42940</v>
          </cell>
          <cell r="E1299"/>
          <cell r="F1299"/>
        </row>
        <row r="1300">
          <cell r="C1300">
            <v>42654</v>
          </cell>
          <cell r="D1300">
            <v>42654</v>
          </cell>
          <cell r="E1300"/>
          <cell r="F1300"/>
        </row>
        <row r="1301">
          <cell r="C1301">
            <v>37310</v>
          </cell>
          <cell r="D1301">
            <v>37310</v>
          </cell>
          <cell r="E1301"/>
          <cell r="F1301"/>
        </row>
        <row r="1302">
          <cell r="C1302">
            <v>37320</v>
          </cell>
          <cell r="D1302">
            <v>37320</v>
          </cell>
          <cell r="E1302"/>
          <cell r="F1302"/>
        </row>
        <row r="1303">
          <cell r="C1303">
            <v>37328</v>
          </cell>
          <cell r="D1303">
            <v>37328</v>
          </cell>
          <cell r="E1303"/>
          <cell r="F1303"/>
        </row>
        <row r="1304">
          <cell r="C1304">
            <v>37329</v>
          </cell>
          <cell r="D1304">
            <v>37329</v>
          </cell>
          <cell r="E1304"/>
          <cell r="F1304"/>
        </row>
        <row r="1305">
          <cell r="C1305">
            <v>37335</v>
          </cell>
          <cell r="D1305">
            <v>37335</v>
          </cell>
          <cell r="E1305"/>
          <cell r="F1305"/>
        </row>
        <row r="1306">
          <cell r="C1306">
            <v>37339</v>
          </cell>
          <cell r="D1306">
            <v>37339</v>
          </cell>
          <cell r="E1306"/>
          <cell r="F1306"/>
        </row>
        <row r="1307">
          <cell r="C1307">
            <v>37355</v>
          </cell>
          <cell r="D1307">
            <v>37355</v>
          </cell>
          <cell r="E1307"/>
          <cell r="F1307"/>
        </row>
        <row r="1308">
          <cell r="C1308">
            <v>37356</v>
          </cell>
          <cell r="D1308">
            <v>37356</v>
          </cell>
          <cell r="E1308"/>
          <cell r="F1308"/>
        </row>
        <row r="1309">
          <cell r="C1309">
            <v>37361</v>
          </cell>
          <cell r="D1309">
            <v>37361</v>
          </cell>
          <cell r="E1309"/>
          <cell r="F1309"/>
        </row>
        <row r="1310">
          <cell r="C1310">
            <v>37393</v>
          </cell>
          <cell r="D1310">
            <v>37393</v>
          </cell>
          <cell r="E1310"/>
          <cell r="F1310"/>
        </row>
        <row r="1311">
          <cell r="C1311">
            <v>37395</v>
          </cell>
          <cell r="D1311">
            <v>37395</v>
          </cell>
          <cell r="E1311"/>
          <cell r="F1311"/>
        </row>
        <row r="1312">
          <cell r="C1312">
            <v>37400</v>
          </cell>
          <cell r="D1312">
            <v>37400</v>
          </cell>
          <cell r="E1312"/>
          <cell r="F1312"/>
        </row>
        <row r="1313">
          <cell r="C1313">
            <v>37369</v>
          </cell>
          <cell r="D1313">
            <v>37369</v>
          </cell>
          <cell r="E1313"/>
          <cell r="F1313"/>
        </row>
        <row r="1314">
          <cell r="C1314">
            <v>37402</v>
          </cell>
          <cell r="D1314">
            <v>37402</v>
          </cell>
          <cell r="E1314"/>
          <cell r="F1314"/>
        </row>
        <row r="1315">
          <cell r="C1315">
            <v>37403</v>
          </cell>
          <cell r="D1315">
            <v>37403</v>
          </cell>
          <cell r="E1315"/>
          <cell r="F1315"/>
        </row>
        <row r="1316">
          <cell r="C1316">
            <v>45281</v>
          </cell>
          <cell r="D1316">
            <v>45281</v>
          </cell>
          <cell r="E1316"/>
          <cell r="F1316"/>
        </row>
        <row r="1317">
          <cell r="C1317">
            <v>37371</v>
          </cell>
          <cell r="D1317">
            <v>37371</v>
          </cell>
          <cell r="E1317"/>
          <cell r="F1317"/>
        </row>
        <row r="1318">
          <cell r="C1318">
            <v>37416</v>
          </cell>
          <cell r="D1318">
            <v>37416</v>
          </cell>
          <cell r="E1318"/>
          <cell r="F1318"/>
        </row>
        <row r="1319">
          <cell r="C1319">
            <v>37434</v>
          </cell>
          <cell r="D1319">
            <v>37434</v>
          </cell>
          <cell r="E1319"/>
          <cell r="F1319"/>
        </row>
        <row r="1320">
          <cell r="C1320">
            <v>37445</v>
          </cell>
          <cell r="D1320">
            <v>37445</v>
          </cell>
          <cell r="E1320"/>
          <cell r="F1320"/>
        </row>
        <row r="1321">
          <cell r="C1321">
            <v>37456</v>
          </cell>
          <cell r="D1321">
            <v>37456</v>
          </cell>
          <cell r="E1321"/>
          <cell r="F1321"/>
        </row>
        <row r="1322">
          <cell r="C1322">
            <v>37447</v>
          </cell>
          <cell r="D1322">
            <v>37447</v>
          </cell>
          <cell r="E1322"/>
          <cell r="F1322"/>
        </row>
        <row r="1323">
          <cell r="C1323">
            <v>37449</v>
          </cell>
          <cell r="D1323">
            <v>37449</v>
          </cell>
          <cell r="E1323"/>
          <cell r="F1323"/>
        </row>
        <row r="1324">
          <cell r="C1324">
            <v>37451</v>
          </cell>
          <cell r="D1324">
            <v>37451</v>
          </cell>
          <cell r="E1324"/>
          <cell r="F1324"/>
        </row>
        <row r="1325">
          <cell r="C1325">
            <v>37452</v>
          </cell>
          <cell r="D1325">
            <v>37452</v>
          </cell>
          <cell r="E1325"/>
          <cell r="F1325"/>
        </row>
        <row r="1326">
          <cell r="C1326">
            <v>37484</v>
          </cell>
          <cell r="D1326">
            <v>37484</v>
          </cell>
          <cell r="E1326"/>
          <cell r="F1326"/>
        </row>
        <row r="1327">
          <cell r="C1327">
            <v>37494</v>
          </cell>
          <cell r="D1327">
            <v>37494</v>
          </cell>
          <cell r="E1327"/>
          <cell r="F1327"/>
        </row>
        <row r="1328">
          <cell r="C1328">
            <v>43312</v>
          </cell>
          <cell r="D1328">
            <v>43312</v>
          </cell>
          <cell r="E1328"/>
          <cell r="F1328"/>
        </row>
        <row r="1329">
          <cell r="C1329">
            <v>43324</v>
          </cell>
          <cell r="D1329">
            <v>43324</v>
          </cell>
          <cell r="E1329"/>
          <cell r="F1329"/>
        </row>
        <row r="1330">
          <cell r="C1330">
            <v>43326</v>
          </cell>
          <cell r="D1330">
            <v>43326</v>
          </cell>
          <cell r="E1330"/>
          <cell r="F1330"/>
        </row>
        <row r="1331">
          <cell r="C1331">
            <v>43347</v>
          </cell>
          <cell r="D1331">
            <v>43347</v>
          </cell>
          <cell r="E1331"/>
          <cell r="F1331"/>
        </row>
        <row r="1332">
          <cell r="C1332">
            <v>43353</v>
          </cell>
          <cell r="D1332">
            <v>43353</v>
          </cell>
          <cell r="E1332"/>
          <cell r="F1332"/>
        </row>
        <row r="1333">
          <cell r="C1333">
            <v>43342</v>
          </cell>
          <cell r="D1333">
            <v>43342</v>
          </cell>
          <cell r="E1333"/>
          <cell r="F1333"/>
        </row>
        <row r="1334">
          <cell r="C1334">
            <v>43297</v>
          </cell>
          <cell r="D1334">
            <v>43297</v>
          </cell>
          <cell r="E1334"/>
          <cell r="F1334"/>
        </row>
        <row r="1335">
          <cell r="C1335">
            <v>43298</v>
          </cell>
          <cell r="D1335">
            <v>43298</v>
          </cell>
          <cell r="E1335"/>
          <cell r="F1335"/>
        </row>
        <row r="1336">
          <cell r="C1336">
            <v>43358</v>
          </cell>
          <cell r="D1336">
            <v>43358</v>
          </cell>
          <cell r="E1336"/>
          <cell r="F1336"/>
        </row>
        <row r="1337">
          <cell r="C1337">
            <v>43365</v>
          </cell>
          <cell r="D1337">
            <v>43365</v>
          </cell>
          <cell r="E1337"/>
          <cell r="F1337"/>
        </row>
        <row r="1338">
          <cell r="C1338">
            <v>43366</v>
          </cell>
          <cell r="D1338">
            <v>43366</v>
          </cell>
          <cell r="E1338"/>
          <cell r="F1338"/>
        </row>
        <row r="1339">
          <cell r="C1339">
            <v>43380</v>
          </cell>
          <cell r="D1339">
            <v>43380</v>
          </cell>
          <cell r="E1339"/>
          <cell r="F1339"/>
        </row>
        <row r="1340">
          <cell r="C1340">
            <v>43381</v>
          </cell>
          <cell r="D1340">
            <v>43381</v>
          </cell>
          <cell r="E1340"/>
          <cell r="F1340"/>
        </row>
        <row r="1341">
          <cell r="C1341">
            <v>43299</v>
          </cell>
          <cell r="D1341">
            <v>43299</v>
          </cell>
          <cell r="E1341"/>
          <cell r="F1341"/>
        </row>
        <row r="1342">
          <cell r="C1342">
            <v>43300</v>
          </cell>
          <cell r="D1342">
            <v>43300</v>
          </cell>
          <cell r="E1342"/>
          <cell r="F1342"/>
        </row>
        <row r="1343">
          <cell r="C1343">
            <v>43402</v>
          </cell>
          <cell r="D1343">
            <v>43402</v>
          </cell>
          <cell r="E1343"/>
          <cell r="F1343"/>
        </row>
        <row r="1344">
          <cell r="C1344">
            <v>43416</v>
          </cell>
          <cell r="D1344">
            <v>43416</v>
          </cell>
          <cell r="E1344"/>
          <cell r="F1344"/>
        </row>
        <row r="1345">
          <cell r="C1345">
            <v>43446</v>
          </cell>
          <cell r="D1345">
            <v>43446</v>
          </cell>
          <cell r="E1345"/>
          <cell r="F1345"/>
        </row>
        <row r="1346">
          <cell r="C1346">
            <v>43447</v>
          </cell>
          <cell r="D1346">
            <v>43447</v>
          </cell>
          <cell r="E1346"/>
          <cell r="F1346"/>
        </row>
        <row r="1347">
          <cell r="C1347">
            <v>43417</v>
          </cell>
          <cell r="D1347">
            <v>43417</v>
          </cell>
          <cell r="E1347"/>
          <cell r="F1347"/>
        </row>
        <row r="1348">
          <cell r="C1348">
            <v>43418</v>
          </cell>
          <cell r="D1348">
            <v>43418</v>
          </cell>
          <cell r="E1348"/>
          <cell r="F1348"/>
        </row>
        <row r="1349">
          <cell r="C1349">
            <v>43419</v>
          </cell>
          <cell r="D1349">
            <v>43419</v>
          </cell>
          <cell r="E1349"/>
          <cell r="F1349"/>
        </row>
        <row r="1350">
          <cell r="C1350">
            <v>43413</v>
          </cell>
          <cell r="D1350">
            <v>43413</v>
          </cell>
          <cell r="E1350"/>
          <cell r="F1350"/>
        </row>
        <row r="1351">
          <cell r="C1351">
            <v>43491</v>
          </cell>
          <cell r="D1351">
            <v>43491</v>
          </cell>
          <cell r="E1351"/>
          <cell r="F1351"/>
        </row>
        <row r="1352">
          <cell r="C1352">
            <v>43493</v>
          </cell>
          <cell r="D1352">
            <v>43493</v>
          </cell>
          <cell r="E1352"/>
          <cell r="F1352"/>
        </row>
        <row r="1353">
          <cell r="C1353">
            <v>43494</v>
          </cell>
          <cell r="D1353">
            <v>43494</v>
          </cell>
          <cell r="E1353"/>
          <cell r="F1353"/>
        </row>
        <row r="1354">
          <cell r="C1354">
            <v>43519</v>
          </cell>
          <cell r="D1354">
            <v>43519</v>
          </cell>
          <cell r="E1354"/>
          <cell r="F1354"/>
        </row>
        <row r="1355">
          <cell r="C1355">
            <v>43521</v>
          </cell>
          <cell r="D1355">
            <v>43521</v>
          </cell>
          <cell r="E1355"/>
          <cell r="F1355"/>
        </row>
        <row r="1356">
          <cell r="C1356">
            <v>46734</v>
          </cell>
          <cell r="D1356">
            <v>46734</v>
          </cell>
          <cell r="E1356"/>
          <cell r="F1356"/>
        </row>
        <row r="1357">
          <cell r="C1357">
            <v>43269</v>
          </cell>
          <cell r="D1357">
            <v>43269</v>
          </cell>
          <cell r="E1357"/>
          <cell r="F1357"/>
        </row>
        <row r="1358">
          <cell r="C1358">
            <v>43278</v>
          </cell>
          <cell r="D1358">
            <v>43278</v>
          </cell>
          <cell r="E1358"/>
          <cell r="F1358"/>
        </row>
        <row r="1359">
          <cell r="C1359">
            <v>43279</v>
          </cell>
          <cell r="D1359">
            <v>43279</v>
          </cell>
          <cell r="E1359"/>
          <cell r="F1359"/>
        </row>
        <row r="1360">
          <cell r="C1360">
            <v>43280</v>
          </cell>
          <cell r="D1360">
            <v>43280</v>
          </cell>
          <cell r="E1360"/>
          <cell r="F1360"/>
        </row>
        <row r="1361">
          <cell r="C1361">
            <v>43281</v>
          </cell>
          <cell r="D1361">
            <v>43281</v>
          </cell>
          <cell r="E1361"/>
          <cell r="F1361"/>
        </row>
        <row r="1362">
          <cell r="C1362">
            <v>43282</v>
          </cell>
          <cell r="D1362">
            <v>43282</v>
          </cell>
          <cell r="E1362"/>
          <cell r="F1362"/>
        </row>
        <row r="1363">
          <cell r="C1363">
            <v>43272</v>
          </cell>
          <cell r="D1363">
            <v>43272</v>
          </cell>
          <cell r="E1363"/>
          <cell r="F1363"/>
        </row>
        <row r="1364">
          <cell r="C1364">
            <v>43275</v>
          </cell>
          <cell r="D1364">
            <v>43275</v>
          </cell>
          <cell r="E1364"/>
          <cell r="F1364"/>
        </row>
        <row r="1365">
          <cell r="C1365">
            <v>43285</v>
          </cell>
          <cell r="D1365">
            <v>43285</v>
          </cell>
          <cell r="E1365"/>
          <cell r="F1365"/>
        </row>
        <row r="1366">
          <cell r="C1366">
            <v>43290</v>
          </cell>
          <cell r="D1366">
            <v>43290</v>
          </cell>
          <cell r="E1366"/>
          <cell r="F1366"/>
        </row>
        <row r="1367">
          <cell r="C1367">
            <v>43291</v>
          </cell>
          <cell r="D1367">
            <v>43291</v>
          </cell>
          <cell r="E1367"/>
          <cell r="F1367"/>
        </row>
        <row r="1368">
          <cell r="C1368">
            <v>43292</v>
          </cell>
          <cell r="D1368">
            <v>43292</v>
          </cell>
          <cell r="E1368"/>
          <cell r="F1368"/>
        </row>
        <row r="1369">
          <cell r="C1369">
            <v>43293</v>
          </cell>
          <cell r="D1369">
            <v>43293</v>
          </cell>
          <cell r="E1369"/>
          <cell r="F1369"/>
        </row>
        <row r="1370">
          <cell r="C1370">
            <v>43689</v>
          </cell>
          <cell r="D1370">
            <v>43689</v>
          </cell>
          <cell r="E1370"/>
          <cell r="F1370"/>
        </row>
        <row r="1371">
          <cell r="C1371">
            <v>43720</v>
          </cell>
          <cell r="D1371">
            <v>43720</v>
          </cell>
          <cell r="E1371"/>
          <cell r="F1371"/>
        </row>
        <row r="1372">
          <cell r="C1372">
            <v>43650</v>
          </cell>
          <cell r="D1372">
            <v>43650</v>
          </cell>
          <cell r="E1372"/>
          <cell r="F1372"/>
        </row>
        <row r="1373">
          <cell r="C1373">
            <v>43651</v>
          </cell>
          <cell r="D1373">
            <v>43651</v>
          </cell>
          <cell r="E1373"/>
          <cell r="F1373"/>
        </row>
        <row r="1374">
          <cell r="C1374">
            <v>43652</v>
          </cell>
          <cell r="D1374">
            <v>43652</v>
          </cell>
          <cell r="E1374"/>
          <cell r="F1374"/>
        </row>
        <row r="1375">
          <cell r="C1375">
            <v>43654</v>
          </cell>
          <cell r="D1375">
            <v>43654</v>
          </cell>
          <cell r="E1375"/>
          <cell r="F1375"/>
        </row>
        <row r="1376">
          <cell r="C1376">
            <v>43738</v>
          </cell>
          <cell r="D1376">
            <v>43738</v>
          </cell>
          <cell r="E1376"/>
          <cell r="F1376"/>
        </row>
        <row r="1377">
          <cell r="C1377">
            <v>43740</v>
          </cell>
          <cell r="D1377">
            <v>43740</v>
          </cell>
          <cell r="E1377"/>
          <cell r="F1377"/>
        </row>
        <row r="1378">
          <cell r="C1378">
            <v>43741</v>
          </cell>
          <cell r="D1378">
            <v>43741</v>
          </cell>
          <cell r="E1378"/>
          <cell r="F1378"/>
        </row>
        <row r="1379">
          <cell r="C1379">
            <v>43742</v>
          </cell>
          <cell r="D1379">
            <v>43742</v>
          </cell>
          <cell r="E1379"/>
          <cell r="F1379"/>
        </row>
        <row r="1380">
          <cell r="C1380">
            <v>43750</v>
          </cell>
          <cell r="D1380">
            <v>43750</v>
          </cell>
          <cell r="E1380"/>
          <cell r="F1380"/>
        </row>
        <row r="1381">
          <cell r="C1381">
            <v>43769</v>
          </cell>
          <cell r="D1381">
            <v>43769</v>
          </cell>
          <cell r="E1381"/>
          <cell r="F1381"/>
        </row>
        <row r="1382">
          <cell r="C1382">
            <v>43787</v>
          </cell>
          <cell r="D1382">
            <v>43787</v>
          </cell>
          <cell r="E1382"/>
          <cell r="F1382"/>
        </row>
        <row r="1383">
          <cell r="C1383">
            <v>43784</v>
          </cell>
          <cell r="D1383">
            <v>43784</v>
          </cell>
          <cell r="E1383"/>
          <cell r="F1383"/>
        </row>
        <row r="1384">
          <cell r="C1384">
            <v>43790</v>
          </cell>
          <cell r="D1384">
            <v>43790</v>
          </cell>
          <cell r="E1384"/>
          <cell r="F1384"/>
        </row>
        <row r="1385">
          <cell r="C1385">
            <v>43791</v>
          </cell>
          <cell r="D1385">
            <v>43791</v>
          </cell>
          <cell r="E1385"/>
          <cell r="F1385"/>
        </row>
        <row r="1386">
          <cell r="C1386">
            <v>43821</v>
          </cell>
          <cell r="D1386">
            <v>43821</v>
          </cell>
          <cell r="E1386"/>
          <cell r="F1386"/>
        </row>
        <row r="1387">
          <cell r="C1387">
            <v>43822</v>
          </cell>
          <cell r="D1387">
            <v>43822</v>
          </cell>
          <cell r="E1387"/>
          <cell r="F1387"/>
        </row>
        <row r="1388">
          <cell r="C1388">
            <v>43817</v>
          </cell>
          <cell r="D1388">
            <v>43817</v>
          </cell>
          <cell r="E1388"/>
          <cell r="F1388"/>
        </row>
        <row r="1389">
          <cell r="C1389">
            <v>43768</v>
          </cell>
          <cell r="D1389">
            <v>43768</v>
          </cell>
          <cell r="E1389"/>
          <cell r="F1389"/>
        </row>
        <row r="1390">
          <cell r="C1390">
            <v>43770</v>
          </cell>
          <cell r="D1390">
            <v>43770</v>
          </cell>
          <cell r="E1390"/>
          <cell r="F1390"/>
        </row>
        <row r="1391">
          <cell r="C1391">
            <v>43792</v>
          </cell>
          <cell r="D1391">
            <v>43792</v>
          </cell>
          <cell r="E1391"/>
          <cell r="F1391"/>
        </row>
        <row r="1392">
          <cell r="C1392">
            <v>43794</v>
          </cell>
          <cell r="D1392">
            <v>43794</v>
          </cell>
          <cell r="E1392"/>
          <cell r="F1392"/>
        </row>
        <row r="1393">
          <cell r="C1393">
            <v>37633</v>
          </cell>
          <cell r="D1393">
            <v>37633</v>
          </cell>
          <cell r="E1393"/>
          <cell r="F1393"/>
        </row>
        <row r="1394">
          <cell r="C1394">
            <v>37653</v>
          </cell>
          <cell r="D1394">
            <v>37653</v>
          </cell>
          <cell r="E1394"/>
          <cell r="F1394"/>
        </row>
        <row r="1395">
          <cell r="C1395">
            <v>37589</v>
          </cell>
          <cell r="D1395">
            <v>37589</v>
          </cell>
          <cell r="E1395"/>
          <cell r="F1395"/>
        </row>
        <row r="1396">
          <cell r="C1396">
            <v>37592</v>
          </cell>
          <cell r="D1396">
            <v>37592</v>
          </cell>
          <cell r="E1396"/>
          <cell r="F1396"/>
        </row>
        <row r="1397">
          <cell r="C1397">
            <v>37593</v>
          </cell>
          <cell r="D1397">
            <v>37593</v>
          </cell>
          <cell r="E1397"/>
          <cell r="F1397"/>
        </row>
        <row r="1398">
          <cell r="C1398">
            <v>37587</v>
          </cell>
          <cell r="D1398">
            <v>37587</v>
          </cell>
          <cell r="E1398"/>
          <cell r="F1398"/>
        </row>
        <row r="1399">
          <cell r="C1399">
            <v>37662</v>
          </cell>
          <cell r="D1399">
            <v>37662</v>
          </cell>
          <cell r="E1399"/>
          <cell r="F1399"/>
        </row>
        <row r="1400">
          <cell r="C1400">
            <v>37690</v>
          </cell>
          <cell r="D1400">
            <v>37690</v>
          </cell>
          <cell r="E1400"/>
          <cell r="F1400"/>
        </row>
        <row r="1401">
          <cell r="C1401">
            <v>37689</v>
          </cell>
          <cell r="D1401">
            <v>37689</v>
          </cell>
          <cell r="E1401"/>
          <cell r="F1401"/>
        </row>
        <row r="1402">
          <cell r="C1402">
            <v>37707</v>
          </cell>
          <cell r="D1402">
            <v>37707</v>
          </cell>
          <cell r="E1402"/>
          <cell r="F1402"/>
        </row>
        <row r="1403">
          <cell r="C1403">
            <v>37703</v>
          </cell>
          <cell r="D1403">
            <v>37703</v>
          </cell>
          <cell r="E1403"/>
          <cell r="F1403"/>
        </row>
        <row r="1404">
          <cell r="C1404">
            <v>37704</v>
          </cell>
          <cell r="D1404">
            <v>37704</v>
          </cell>
          <cell r="E1404"/>
          <cell r="F1404"/>
        </row>
        <row r="1405">
          <cell r="C1405">
            <v>37705</v>
          </cell>
          <cell r="D1405">
            <v>37705</v>
          </cell>
          <cell r="E1405"/>
          <cell r="F1405"/>
        </row>
        <row r="1406">
          <cell r="C1406">
            <v>37706</v>
          </cell>
          <cell r="D1406">
            <v>37706</v>
          </cell>
          <cell r="E1406"/>
          <cell r="F1406"/>
        </row>
        <row r="1407">
          <cell r="C1407">
            <v>37709</v>
          </cell>
          <cell r="D1407">
            <v>37709</v>
          </cell>
          <cell r="E1407"/>
          <cell r="F1407"/>
        </row>
        <row r="1408">
          <cell r="C1408">
            <v>37567</v>
          </cell>
          <cell r="D1408">
            <v>37567</v>
          </cell>
          <cell r="E1408"/>
          <cell r="F1408"/>
        </row>
        <row r="1409">
          <cell r="C1409">
            <v>37743</v>
          </cell>
          <cell r="D1409">
            <v>37743</v>
          </cell>
          <cell r="E1409"/>
          <cell r="F1409"/>
        </row>
        <row r="1410">
          <cell r="C1410">
            <v>37752</v>
          </cell>
          <cell r="D1410">
            <v>37752</v>
          </cell>
          <cell r="E1410"/>
          <cell r="F1410"/>
        </row>
        <row r="1411">
          <cell r="C1411">
            <v>37569</v>
          </cell>
          <cell r="D1411">
            <v>37569</v>
          </cell>
          <cell r="E1411"/>
          <cell r="F1411"/>
        </row>
        <row r="1412">
          <cell r="C1412">
            <v>37571</v>
          </cell>
          <cell r="D1412">
            <v>37571</v>
          </cell>
          <cell r="E1412"/>
          <cell r="F1412"/>
        </row>
        <row r="1413">
          <cell r="C1413">
            <v>37530</v>
          </cell>
          <cell r="D1413">
            <v>37530</v>
          </cell>
          <cell r="E1413"/>
          <cell r="F1413"/>
        </row>
        <row r="1414">
          <cell r="C1414">
            <v>37531</v>
          </cell>
          <cell r="D1414">
            <v>37531</v>
          </cell>
          <cell r="E1414"/>
          <cell r="F1414"/>
        </row>
        <row r="1415">
          <cell r="C1415">
            <v>37532</v>
          </cell>
          <cell r="D1415">
            <v>37532</v>
          </cell>
          <cell r="E1415"/>
          <cell r="F1415"/>
        </row>
        <row r="1416">
          <cell r="C1416">
            <v>37534</v>
          </cell>
          <cell r="D1416">
            <v>37534</v>
          </cell>
          <cell r="E1416"/>
          <cell r="F1416"/>
        </row>
        <row r="1417">
          <cell r="C1417">
            <v>46747</v>
          </cell>
          <cell r="D1417">
            <v>46747</v>
          </cell>
          <cell r="E1417"/>
          <cell r="F1417"/>
        </row>
        <row r="1418">
          <cell r="C1418">
            <v>46750</v>
          </cell>
          <cell r="D1418">
            <v>46750</v>
          </cell>
          <cell r="E1418"/>
          <cell r="F1418"/>
        </row>
        <row r="1419">
          <cell r="C1419">
            <v>46894</v>
          </cell>
          <cell r="D1419">
            <v>46894</v>
          </cell>
          <cell r="E1419"/>
          <cell r="F1419"/>
        </row>
        <row r="1420">
          <cell r="C1420">
            <v>46899</v>
          </cell>
          <cell r="D1420">
            <v>46899</v>
          </cell>
          <cell r="E1420"/>
          <cell r="F1420"/>
        </row>
        <row r="1421">
          <cell r="C1421">
            <v>46898</v>
          </cell>
          <cell r="D1421">
            <v>46898</v>
          </cell>
          <cell r="E1421"/>
          <cell r="F1421"/>
        </row>
        <row r="1422">
          <cell r="C1422">
            <v>37978</v>
          </cell>
          <cell r="D1422">
            <v>37978</v>
          </cell>
          <cell r="E1422"/>
          <cell r="F1422"/>
        </row>
        <row r="1423">
          <cell r="C1423">
            <v>37983</v>
          </cell>
          <cell r="D1423">
            <v>37983</v>
          </cell>
          <cell r="E1423"/>
          <cell r="F1423"/>
        </row>
        <row r="1424">
          <cell r="C1424">
            <v>37986</v>
          </cell>
          <cell r="D1424">
            <v>37986</v>
          </cell>
          <cell r="E1424"/>
          <cell r="F1424"/>
        </row>
        <row r="1425">
          <cell r="C1425">
            <v>37979</v>
          </cell>
          <cell r="D1425">
            <v>37979</v>
          </cell>
          <cell r="E1425"/>
          <cell r="F1425"/>
        </row>
        <row r="1426">
          <cell r="C1426">
            <v>37990</v>
          </cell>
          <cell r="D1426">
            <v>37990</v>
          </cell>
          <cell r="E1426"/>
          <cell r="F1426"/>
        </row>
        <row r="1427">
          <cell r="C1427">
            <v>37992</v>
          </cell>
          <cell r="D1427">
            <v>37992</v>
          </cell>
          <cell r="E1427"/>
          <cell r="F1427"/>
        </row>
        <row r="1428">
          <cell r="C1428">
            <v>37993</v>
          </cell>
          <cell r="D1428">
            <v>37993</v>
          </cell>
          <cell r="E1428"/>
          <cell r="F1428"/>
        </row>
        <row r="1429">
          <cell r="C1429">
            <v>37994</v>
          </cell>
          <cell r="D1429">
            <v>37994</v>
          </cell>
          <cell r="E1429"/>
          <cell r="F1429"/>
        </row>
        <row r="1430">
          <cell r="C1430">
            <v>37980</v>
          </cell>
          <cell r="D1430">
            <v>37980</v>
          </cell>
          <cell r="E1430"/>
          <cell r="F1430"/>
        </row>
        <row r="1431">
          <cell r="C1431">
            <v>37981</v>
          </cell>
          <cell r="D1431">
            <v>37981</v>
          </cell>
          <cell r="E1431"/>
          <cell r="F1431"/>
        </row>
        <row r="1432">
          <cell r="C1432">
            <v>37982</v>
          </cell>
          <cell r="D1432">
            <v>37982</v>
          </cell>
          <cell r="E1432"/>
          <cell r="F1432"/>
        </row>
        <row r="1433">
          <cell r="C1433">
            <v>38038</v>
          </cell>
          <cell r="D1433">
            <v>38038</v>
          </cell>
          <cell r="E1433"/>
          <cell r="F1433"/>
        </row>
        <row r="1434">
          <cell r="C1434">
            <v>38044</v>
          </cell>
          <cell r="D1434">
            <v>38044</v>
          </cell>
          <cell r="E1434"/>
          <cell r="F1434"/>
        </row>
        <row r="1435">
          <cell r="C1435">
            <v>38046</v>
          </cell>
          <cell r="D1435">
            <v>38046</v>
          </cell>
          <cell r="E1435"/>
          <cell r="F1435"/>
        </row>
        <row r="1436">
          <cell r="C1436">
            <v>38053</v>
          </cell>
          <cell r="D1436">
            <v>38053</v>
          </cell>
          <cell r="E1436"/>
          <cell r="F1436"/>
        </row>
        <row r="1437">
          <cell r="C1437">
            <v>38055</v>
          </cell>
          <cell r="D1437">
            <v>38055</v>
          </cell>
          <cell r="E1437"/>
          <cell r="F1437"/>
        </row>
        <row r="1438">
          <cell r="C1438">
            <v>38056</v>
          </cell>
          <cell r="D1438">
            <v>38056</v>
          </cell>
          <cell r="E1438"/>
          <cell r="F1438"/>
        </row>
        <row r="1439">
          <cell r="C1439">
            <v>38057</v>
          </cell>
          <cell r="D1439">
            <v>38057</v>
          </cell>
          <cell r="E1439"/>
          <cell r="F1439"/>
        </row>
        <row r="1440">
          <cell r="C1440">
            <v>37798</v>
          </cell>
          <cell r="D1440">
            <v>37798</v>
          </cell>
          <cell r="E1440"/>
          <cell r="F1440"/>
        </row>
        <row r="1441">
          <cell r="C1441">
            <v>37799</v>
          </cell>
          <cell r="D1441">
            <v>37799</v>
          </cell>
          <cell r="E1441"/>
          <cell r="F1441"/>
        </row>
        <row r="1442">
          <cell r="C1442">
            <v>37801</v>
          </cell>
          <cell r="D1442">
            <v>37801</v>
          </cell>
          <cell r="E1442"/>
          <cell r="F1442"/>
        </row>
        <row r="1443">
          <cell r="C1443">
            <v>37802</v>
          </cell>
          <cell r="D1443">
            <v>37802</v>
          </cell>
          <cell r="E1443"/>
          <cell r="F1443"/>
        </row>
        <row r="1444">
          <cell r="C1444">
            <v>37792</v>
          </cell>
          <cell r="D1444">
            <v>37792</v>
          </cell>
          <cell r="E1444"/>
          <cell r="F1444"/>
        </row>
        <row r="1445">
          <cell r="C1445">
            <v>37793</v>
          </cell>
          <cell r="D1445">
            <v>37793</v>
          </cell>
          <cell r="E1445"/>
          <cell r="F1445"/>
        </row>
        <row r="1446">
          <cell r="C1446">
            <v>37817</v>
          </cell>
          <cell r="D1446">
            <v>37817</v>
          </cell>
          <cell r="E1446"/>
          <cell r="F1446"/>
        </row>
        <row r="1447">
          <cell r="C1447">
            <v>37794</v>
          </cell>
          <cell r="D1447">
            <v>37794</v>
          </cell>
          <cell r="E1447"/>
          <cell r="F1447"/>
        </row>
        <row r="1448">
          <cell r="C1448">
            <v>37824</v>
          </cell>
          <cell r="D1448">
            <v>37824</v>
          </cell>
          <cell r="E1448"/>
          <cell r="F1448"/>
        </row>
        <row r="1449">
          <cell r="C1449">
            <v>37838</v>
          </cell>
          <cell r="D1449">
            <v>37838</v>
          </cell>
          <cell r="E1449"/>
          <cell r="F1449"/>
        </row>
        <row r="1450">
          <cell r="C1450">
            <v>37839</v>
          </cell>
          <cell r="D1450">
            <v>37839</v>
          </cell>
          <cell r="E1450"/>
          <cell r="F1450"/>
        </row>
        <row r="1451">
          <cell r="C1451">
            <v>37842</v>
          </cell>
          <cell r="D1451">
            <v>37842</v>
          </cell>
          <cell r="E1451"/>
          <cell r="F1451"/>
        </row>
        <row r="1452">
          <cell r="C1452">
            <v>37843</v>
          </cell>
          <cell r="D1452">
            <v>37843</v>
          </cell>
          <cell r="E1452"/>
          <cell r="F1452"/>
        </row>
        <row r="1453">
          <cell r="C1453">
            <v>38075</v>
          </cell>
          <cell r="D1453">
            <v>38075</v>
          </cell>
          <cell r="E1453"/>
          <cell r="F1453"/>
        </row>
        <row r="1454">
          <cell r="C1454">
            <v>38076</v>
          </cell>
          <cell r="D1454">
            <v>38076</v>
          </cell>
          <cell r="E1454"/>
          <cell r="F1454"/>
        </row>
        <row r="1455">
          <cell r="C1455">
            <v>38082</v>
          </cell>
          <cell r="D1455">
            <v>38082</v>
          </cell>
          <cell r="E1455"/>
          <cell r="F1455"/>
        </row>
        <row r="1456">
          <cell r="C1456">
            <v>38083</v>
          </cell>
          <cell r="D1456">
            <v>38083</v>
          </cell>
          <cell r="E1456"/>
          <cell r="F1456"/>
        </row>
        <row r="1457">
          <cell r="C1457">
            <v>38072</v>
          </cell>
          <cell r="D1457">
            <v>38072</v>
          </cell>
          <cell r="E1457"/>
          <cell r="F1457"/>
        </row>
        <row r="1458">
          <cell r="C1458">
            <v>38073</v>
          </cell>
          <cell r="D1458">
            <v>38073</v>
          </cell>
          <cell r="E1458"/>
          <cell r="F1458"/>
        </row>
        <row r="1459">
          <cell r="C1459">
            <v>38130</v>
          </cell>
          <cell r="D1459">
            <v>38130</v>
          </cell>
          <cell r="E1459"/>
          <cell r="F1459"/>
        </row>
        <row r="1460">
          <cell r="C1460">
            <v>38131</v>
          </cell>
          <cell r="D1460">
            <v>38131</v>
          </cell>
          <cell r="E1460"/>
          <cell r="F1460"/>
        </row>
        <row r="1461">
          <cell r="C1461">
            <v>38150</v>
          </cell>
          <cell r="D1461">
            <v>38150</v>
          </cell>
          <cell r="E1461"/>
          <cell r="F1461"/>
        </row>
        <row r="1462">
          <cell r="C1462">
            <v>38161</v>
          </cell>
          <cell r="D1462">
            <v>38161</v>
          </cell>
          <cell r="E1462"/>
          <cell r="F1462"/>
        </row>
        <row r="1463">
          <cell r="C1463">
            <v>37900</v>
          </cell>
          <cell r="D1463">
            <v>37900</v>
          </cell>
          <cell r="E1463"/>
          <cell r="F1463"/>
        </row>
        <row r="1464">
          <cell r="C1464">
            <v>37901</v>
          </cell>
          <cell r="D1464">
            <v>37901</v>
          </cell>
          <cell r="E1464"/>
          <cell r="F1464"/>
        </row>
        <row r="1465">
          <cell r="C1465">
            <v>37902</v>
          </cell>
          <cell r="D1465">
            <v>37902</v>
          </cell>
          <cell r="E1465"/>
          <cell r="F1465"/>
        </row>
        <row r="1466">
          <cell r="C1466">
            <v>37891</v>
          </cell>
          <cell r="D1466">
            <v>37891</v>
          </cell>
          <cell r="E1466"/>
          <cell r="F1466"/>
        </row>
        <row r="1467">
          <cell r="C1467">
            <v>37807</v>
          </cell>
          <cell r="D1467">
            <v>37807</v>
          </cell>
          <cell r="E1467"/>
          <cell r="F1467"/>
        </row>
        <row r="1468">
          <cell r="C1468">
            <v>37810</v>
          </cell>
          <cell r="D1468">
            <v>37810</v>
          </cell>
          <cell r="E1468"/>
          <cell r="F1468"/>
        </row>
        <row r="1469">
          <cell r="C1469">
            <v>37821</v>
          </cell>
          <cell r="D1469">
            <v>37821</v>
          </cell>
          <cell r="E1469"/>
          <cell r="F1469"/>
        </row>
        <row r="1470">
          <cell r="C1470">
            <v>37947</v>
          </cell>
          <cell r="D1470">
            <v>37947</v>
          </cell>
          <cell r="E1470"/>
          <cell r="F1470"/>
        </row>
        <row r="1471">
          <cell r="C1471">
            <v>37846</v>
          </cell>
          <cell r="D1471">
            <v>37846</v>
          </cell>
          <cell r="E1471"/>
          <cell r="F1471"/>
        </row>
        <row r="1472">
          <cell r="C1472">
            <v>37949</v>
          </cell>
          <cell r="D1472">
            <v>37949</v>
          </cell>
          <cell r="E1472"/>
          <cell r="F1472"/>
        </row>
        <row r="1473">
          <cell r="C1473">
            <v>37951</v>
          </cell>
          <cell r="D1473">
            <v>37951</v>
          </cell>
          <cell r="E1473"/>
          <cell r="F1473"/>
        </row>
        <row r="1474">
          <cell r="C1474">
            <v>37953</v>
          </cell>
          <cell r="D1474">
            <v>37953</v>
          </cell>
          <cell r="E1474"/>
          <cell r="F1474"/>
        </row>
        <row r="1475">
          <cell r="C1475">
            <v>37934</v>
          </cell>
          <cell r="D1475">
            <v>37934</v>
          </cell>
          <cell r="E1475"/>
          <cell r="F1475"/>
        </row>
        <row r="1476">
          <cell r="C1476">
            <v>37935</v>
          </cell>
          <cell r="D1476">
            <v>37935</v>
          </cell>
          <cell r="E1476"/>
          <cell r="F1476"/>
        </row>
        <row r="1477">
          <cell r="C1477">
            <v>37936</v>
          </cell>
          <cell r="D1477">
            <v>37936</v>
          </cell>
          <cell r="E1477"/>
          <cell r="F1477"/>
        </row>
        <row r="1478">
          <cell r="C1478">
            <v>38299</v>
          </cell>
          <cell r="D1478">
            <v>38299</v>
          </cell>
          <cell r="E1478"/>
          <cell r="F1478"/>
        </row>
        <row r="1479">
          <cell r="C1479">
            <v>38358</v>
          </cell>
          <cell r="D1479">
            <v>38358</v>
          </cell>
          <cell r="E1479"/>
          <cell r="F1479"/>
        </row>
        <row r="1480">
          <cell r="C1480">
            <v>38361</v>
          </cell>
          <cell r="D1480">
            <v>38361</v>
          </cell>
          <cell r="E1480"/>
          <cell r="F1480"/>
        </row>
        <row r="1481">
          <cell r="C1481">
            <v>38349</v>
          </cell>
          <cell r="D1481">
            <v>38349</v>
          </cell>
          <cell r="E1481"/>
          <cell r="F1481"/>
        </row>
        <row r="1482">
          <cell r="C1482">
            <v>38362</v>
          </cell>
          <cell r="D1482">
            <v>38362</v>
          </cell>
          <cell r="E1482"/>
          <cell r="F1482"/>
        </row>
        <row r="1483">
          <cell r="C1483">
            <v>38350</v>
          </cell>
          <cell r="D1483">
            <v>38350</v>
          </cell>
          <cell r="E1483"/>
          <cell r="F1483"/>
        </row>
        <row r="1484">
          <cell r="C1484">
            <v>38352</v>
          </cell>
          <cell r="D1484">
            <v>38352</v>
          </cell>
          <cell r="E1484"/>
          <cell r="F1484"/>
        </row>
        <row r="1485">
          <cell r="C1485">
            <v>38353</v>
          </cell>
          <cell r="D1485">
            <v>38353</v>
          </cell>
          <cell r="E1485"/>
          <cell r="F1485"/>
        </row>
        <row r="1486">
          <cell r="C1486">
            <v>38355</v>
          </cell>
          <cell r="D1486">
            <v>38355</v>
          </cell>
          <cell r="E1486"/>
          <cell r="F1486"/>
        </row>
        <row r="1487">
          <cell r="C1487">
            <v>38356</v>
          </cell>
          <cell r="D1487">
            <v>38356</v>
          </cell>
          <cell r="E1487"/>
          <cell r="F1487"/>
        </row>
        <row r="1488">
          <cell r="C1488">
            <v>38376</v>
          </cell>
          <cell r="D1488">
            <v>38376</v>
          </cell>
          <cell r="E1488"/>
          <cell r="F1488"/>
        </row>
        <row r="1489">
          <cell r="C1489">
            <v>38399</v>
          </cell>
          <cell r="D1489">
            <v>38399</v>
          </cell>
          <cell r="E1489"/>
          <cell r="F1489"/>
        </row>
        <row r="1490">
          <cell r="C1490">
            <v>38405</v>
          </cell>
          <cell r="D1490">
            <v>38405</v>
          </cell>
          <cell r="E1490"/>
          <cell r="F1490"/>
        </row>
        <row r="1491">
          <cell r="C1491">
            <v>38374</v>
          </cell>
          <cell r="D1491">
            <v>38374</v>
          </cell>
          <cell r="E1491"/>
          <cell r="F1491"/>
        </row>
        <row r="1492">
          <cell r="C1492">
            <v>38033</v>
          </cell>
          <cell r="D1492">
            <v>38033</v>
          </cell>
          <cell r="E1492"/>
          <cell r="F1492"/>
        </row>
        <row r="1493">
          <cell r="C1493">
            <v>38051</v>
          </cell>
          <cell r="D1493">
            <v>38051</v>
          </cell>
          <cell r="E1493"/>
          <cell r="F1493"/>
        </row>
        <row r="1494">
          <cell r="C1494">
            <v>56122</v>
          </cell>
          <cell r="D1494">
            <v>56122</v>
          </cell>
          <cell r="E1494"/>
          <cell r="F1494"/>
        </row>
        <row r="1495">
          <cell r="C1495">
            <v>38330</v>
          </cell>
          <cell r="D1495">
            <v>38330</v>
          </cell>
          <cell r="E1495"/>
          <cell r="F1495"/>
        </row>
        <row r="1496">
          <cell r="C1496">
            <v>38334</v>
          </cell>
          <cell r="D1496">
            <v>38334</v>
          </cell>
          <cell r="E1496"/>
          <cell r="F1496"/>
        </row>
        <row r="1497">
          <cell r="C1497">
            <v>38345</v>
          </cell>
          <cell r="D1497">
            <v>38345</v>
          </cell>
          <cell r="E1497"/>
          <cell r="F1497"/>
        </row>
        <row r="1498">
          <cell r="C1498">
            <v>38419</v>
          </cell>
          <cell r="D1498">
            <v>38419</v>
          </cell>
          <cell r="E1498"/>
          <cell r="F1498"/>
        </row>
        <row r="1499">
          <cell r="C1499">
            <v>38420</v>
          </cell>
          <cell r="D1499">
            <v>38420</v>
          </cell>
          <cell r="E1499"/>
          <cell r="F1499"/>
        </row>
        <row r="1500">
          <cell r="C1500">
            <v>38442</v>
          </cell>
          <cell r="D1500">
            <v>38442</v>
          </cell>
          <cell r="E1500"/>
          <cell r="F1500"/>
        </row>
        <row r="1501">
          <cell r="C1501">
            <v>38498</v>
          </cell>
          <cell r="D1501">
            <v>38498</v>
          </cell>
          <cell r="E1501"/>
          <cell r="F1501"/>
        </row>
        <row r="1502">
          <cell r="C1502">
            <v>38500</v>
          </cell>
          <cell r="D1502">
            <v>38500</v>
          </cell>
          <cell r="E1502"/>
          <cell r="F1502"/>
        </row>
        <row r="1503">
          <cell r="C1503">
            <v>38502</v>
          </cell>
          <cell r="D1503">
            <v>38502</v>
          </cell>
          <cell r="E1503"/>
          <cell r="F1503"/>
        </row>
        <row r="1504">
          <cell r="C1504">
            <v>38508</v>
          </cell>
          <cell r="D1504">
            <v>38508</v>
          </cell>
          <cell r="E1504"/>
          <cell r="F1504"/>
        </row>
        <row r="1505">
          <cell r="C1505">
            <v>38524</v>
          </cell>
          <cell r="D1505">
            <v>38524</v>
          </cell>
          <cell r="E1505"/>
          <cell r="F1505"/>
        </row>
        <row r="1506">
          <cell r="C1506">
            <v>38526</v>
          </cell>
          <cell r="D1506">
            <v>38526</v>
          </cell>
          <cell r="E1506"/>
          <cell r="F1506"/>
        </row>
        <row r="1507">
          <cell r="C1507">
            <v>38531</v>
          </cell>
          <cell r="D1507">
            <v>38531</v>
          </cell>
          <cell r="E1507"/>
          <cell r="F1507"/>
        </row>
        <row r="1508">
          <cell r="C1508">
            <v>38521</v>
          </cell>
          <cell r="D1508">
            <v>38521</v>
          </cell>
          <cell r="E1508"/>
          <cell r="F1508"/>
        </row>
        <row r="1509">
          <cell r="C1509">
            <v>38523</v>
          </cell>
          <cell r="D1509">
            <v>38523</v>
          </cell>
          <cell r="E1509"/>
          <cell r="F1509"/>
        </row>
        <row r="1510">
          <cell r="C1510">
            <v>38545</v>
          </cell>
          <cell r="D1510">
            <v>38545</v>
          </cell>
          <cell r="E1510"/>
          <cell r="F1510"/>
        </row>
        <row r="1511">
          <cell r="C1511">
            <v>38566</v>
          </cell>
          <cell r="D1511">
            <v>38566</v>
          </cell>
          <cell r="E1511"/>
          <cell r="F1511"/>
        </row>
        <row r="1512">
          <cell r="C1512">
            <v>38562</v>
          </cell>
          <cell r="D1512">
            <v>38562</v>
          </cell>
          <cell r="E1512"/>
          <cell r="F1512"/>
        </row>
        <row r="1513">
          <cell r="C1513">
            <v>38563</v>
          </cell>
          <cell r="D1513">
            <v>38563</v>
          </cell>
          <cell r="E1513"/>
          <cell r="F1513"/>
        </row>
        <row r="1514">
          <cell r="C1514">
            <v>38469</v>
          </cell>
          <cell r="D1514">
            <v>38469</v>
          </cell>
          <cell r="E1514"/>
          <cell r="F1514"/>
        </row>
        <row r="1515">
          <cell r="C1515">
            <v>38492</v>
          </cell>
          <cell r="D1515">
            <v>38492</v>
          </cell>
          <cell r="E1515"/>
          <cell r="F1515"/>
        </row>
        <row r="1516">
          <cell r="C1516">
            <v>38496</v>
          </cell>
          <cell r="D1516">
            <v>38496</v>
          </cell>
          <cell r="E1516"/>
          <cell r="F1516"/>
        </row>
        <row r="1517">
          <cell r="C1517">
            <v>38497</v>
          </cell>
          <cell r="D1517">
            <v>38497</v>
          </cell>
          <cell r="E1517"/>
          <cell r="F1517"/>
        </row>
        <row r="1518">
          <cell r="C1518">
            <v>38623</v>
          </cell>
          <cell r="D1518">
            <v>38623</v>
          </cell>
          <cell r="E1518"/>
          <cell r="F1518"/>
        </row>
        <row r="1519">
          <cell r="C1519">
            <v>38627</v>
          </cell>
          <cell r="D1519">
            <v>38627</v>
          </cell>
          <cell r="E1519"/>
          <cell r="F1519"/>
        </row>
        <row r="1520">
          <cell r="C1520">
            <v>38630</v>
          </cell>
          <cell r="D1520">
            <v>38630</v>
          </cell>
          <cell r="E1520"/>
          <cell r="F1520"/>
        </row>
        <row r="1521">
          <cell r="C1521">
            <v>38630</v>
          </cell>
          <cell r="D1521">
            <v>38630</v>
          </cell>
          <cell r="E1521"/>
          <cell r="F1521"/>
        </row>
        <row r="1522">
          <cell r="C1522">
            <v>38632</v>
          </cell>
          <cell r="D1522">
            <v>38632</v>
          </cell>
          <cell r="E1522"/>
          <cell r="F1522"/>
        </row>
        <row r="1523">
          <cell r="C1523">
            <v>38624</v>
          </cell>
          <cell r="D1523">
            <v>38624</v>
          </cell>
          <cell r="E1523"/>
          <cell r="F1523"/>
        </row>
        <row r="1524">
          <cell r="C1524">
            <v>38636</v>
          </cell>
          <cell r="D1524">
            <v>38636</v>
          </cell>
          <cell r="E1524"/>
          <cell r="F1524"/>
        </row>
        <row r="1525">
          <cell r="C1525">
            <v>38637</v>
          </cell>
          <cell r="D1525">
            <v>38637</v>
          </cell>
          <cell r="E1525"/>
          <cell r="F1525"/>
        </row>
        <row r="1526">
          <cell r="C1526">
            <v>38638</v>
          </cell>
          <cell r="D1526">
            <v>38638</v>
          </cell>
          <cell r="E1526"/>
          <cell r="F1526"/>
        </row>
        <row r="1527">
          <cell r="C1527">
            <v>38642</v>
          </cell>
          <cell r="D1527">
            <v>38642</v>
          </cell>
          <cell r="E1527"/>
          <cell r="F1527"/>
        </row>
        <row r="1528">
          <cell r="C1528">
            <v>38643</v>
          </cell>
          <cell r="D1528">
            <v>38643</v>
          </cell>
          <cell r="E1528"/>
          <cell r="F1528"/>
        </row>
        <row r="1529">
          <cell r="C1529">
            <v>38673</v>
          </cell>
          <cell r="D1529">
            <v>38673</v>
          </cell>
          <cell r="E1529"/>
          <cell r="F1529"/>
        </row>
        <row r="1530">
          <cell r="C1530">
            <v>38674</v>
          </cell>
          <cell r="D1530">
            <v>38674</v>
          </cell>
          <cell r="E1530"/>
          <cell r="F1530"/>
        </row>
        <row r="1531">
          <cell r="C1531">
            <v>38667</v>
          </cell>
          <cell r="D1531">
            <v>38667</v>
          </cell>
          <cell r="E1531"/>
          <cell r="F1531"/>
        </row>
        <row r="1532">
          <cell r="C1532">
            <v>38671</v>
          </cell>
          <cell r="D1532">
            <v>38671</v>
          </cell>
          <cell r="E1532"/>
          <cell r="F1532"/>
        </row>
        <row r="1533">
          <cell r="C1533">
            <v>38676</v>
          </cell>
          <cell r="D1533">
            <v>38676</v>
          </cell>
          <cell r="E1533"/>
          <cell r="F1533"/>
        </row>
        <row r="1534">
          <cell r="C1534">
            <v>38685</v>
          </cell>
          <cell r="D1534">
            <v>38685</v>
          </cell>
          <cell r="E1534"/>
          <cell r="F1534"/>
        </row>
        <row r="1535">
          <cell r="C1535">
            <v>38709</v>
          </cell>
          <cell r="D1535">
            <v>38709</v>
          </cell>
          <cell r="E1535"/>
          <cell r="F1535"/>
        </row>
        <row r="1536">
          <cell r="C1536">
            <v>38710</v>
          </cell>
          <cell r="D1536">
            <v>38710</v>
          </cell>
          <cell r="E1536"/>
          <cell r="F1536"/>
        </row>
        <row r="1537">
          <cell r="C1537">
            <v>38713</v>
          </cell>
          <cell r="D1537">
            <v>38713</v>
          </cell>
          <cell r="E1537"/>
          <cell r="F1537"/>
        </row>
        <row r="1538">
          <cell r="C1538">
            <v>38714</v>
          </cell>
          <cell r="D1538">
            <v>38714</v>
          </cell>
          <cell r="E1538"/>
          <cell r="F1538"/>
        </row>
        <row r="1539">
          <cell r="C1539">
            <v>38764</v>
          </cell>
          <cell r="D1539">
            <v>38764</v>
          </cell>
          <cell r="E1539"/>
          <cell r="F1539"/>
        </row>
        <row r="1540">
          <cell r="C1540">
            <v>38797</v>
          </cell>
          <cell r="D1540">
            <v>38797</v>
          </cell>
          <cell r="E1540"/>
          <cell r="F1540"/>
        </row>
        <row r="1541">
          <cell r="C1541">
            <v>38809</v>
          </cell>
          <cell r="D1541">
            <v>38809</v>
          </cell>
          <cell r="E1541"/>
          <cell r="F1541"/>
        </row>
        <row r="1542">
          <cell r="C1542">
            <v>38811</v>
          </cell>
          <cell r="D1542">
            <v>38811</v>
          </cell>
          <cell r="E1542"/>
          <cell r="F1542"/>
        </row>
        <row r="1543">
          <cell r="C1543">
            <v>38771</v>
          </cell>
          <cell r="D1543">
            <v>38771</v>
          </cell>
          <cell r="E1543"/>
          <cell r="F1543"/>
        </row>
        <row r="1544">
          <cell r="C1544">
            <v>38730</v>
          </cell>
          <cell r="D1544">
            <v>38730</v>
          </cell>
          <cell r="E1544"/>
          <cell r="F1544"/>
        </row>
        <row r="1545">
          <cell r="C1545">
            <v>38740</v>
          </cell>
          <cell r="D1545">
            <v>38740</v>
          </cell>
          <cell r="E1545"/>
          <cell r="F1545"/>
        </row>
        <row r="1546">
          <cell r="C1546">
            <v>38758</v>
          </cell>
          <cell r="D1546">
            <v>38758</v>
          </cell>
          <cell r="E1546"/>
          <cell r="F1546"/>
        </row>
        <row r="1547">
          <cell r="C1547">
            <v>38742</v>
          </cell>
          <cell r="D1547">
            <v>38742</v>
          </cell>
          <cell r="E1547"/>
          <cell r="F1547"/>
        </row>
        <row r="1548">
          <cell r="C1548">
            <v>38747</v>
          </cell>
          <cell r="D1548">
            <v>38747</v>
          </cell>
          <cell r="E1548"/>
          <cell r="F1548"/>
        </row>
        <row r="1549">
          <cell r="C1549">
            <v>38833</v>
          </cell>
          <cell r="D1549">
            <v>38833</v>
          </cell>
          <cell r="E1549"/>
          <cell r="F1549"/>
        </row>
        <row r="1550">
          <cell r="C1550">
            <v>38836</v>
          </cell>
          <cell r="D1550">
            <v>38836</v>
          </cell>
          <cell r="E1550"/>
          <cell r="F1550"/>
        </row>
        <row r="1551">
          <cell r="C1551">
            <v>38837</v>
          </cell>
          <cell r="D1551">
            <v>38837</v>
          </cell>
          <cell r="E1551"/>
          <cell r="F1551"/>
        </row>
        <row r="1552">
          <cell r="C1552">
            <v>38825</v>
          </cell>
          <cell r="D1552">
            <v>38825</v>
          </cell>
          <cell r="E1552"/>
          <cell r="F1552"/>
        </row>
        <row r="1553">
          <cell r="C1553">
            <v>38830</v>
          </cell>
          <cell r="D1553">
            <v>38830</v>
          </cell>
          <cell r="E1553"/>
          <cell r="F1553"/>
        </row>
        <row r="1554">
          <cell r="C1554">
            <v>38846</v>
          </cell>
          <cell r="D1554">
            <v>38846</v>
          </cell>
          <cell r="E1554"/>
          <cell r="F1554"/>
        </row>
        <row r="1555">
          <cell r="C1555">
            <v>38582</v>
          </cell>
          <cell r="D1555">
            <v>38582</v>
          </cell>
          <cell r="E1555"/>
          <cell r="F1555"/>
        </row>
        <row r="1556">
          <cell r="C1556">
            <v>38850</v>
          </cell>
          <cell r="D1556">
            <v>38850</v>
          </cell>
          <cell r="E1556"/>
          <cell r="F1556"/>
        </row>
        <row r="1557">
          <cell r="C1557">
            <v>38851</v>
          </cell>
          <cell r="D1557">
            <v>38851</v>
          </cell>
          <cell r="E1557"/>
          <cell r="F1557"/>
        </row>
        <row r="1558">
          <cell r="C1558">
            <v>38858</v>
          </cell>
          <cell r="D1558">
            <v>38858</v>
          </cell>
          <cell r="E1558"/>
          <cell r="F1558"/>
        </row>
        <row r="1559">
          <cell r="C1559">
            <v>38854</v>
          </cell>
          <cell r="D1559">
            <v>38854</v>
          </cell>
          <cell r="E1559"/>
          <cell r="F1559"/>
        </row>
        <row r="1560">
          <cell r="C1560">
            <v>38856</v>
          </cell>
          <cell r="D1560">
            <v>38856</v>
          </cell>
          <cell r="E1560"/>
          <cell r="F1560"/>
        </row>
        <row r="1561">
          <cell r="C1561">
            <v>38867</v>
          </cell>
          <cell r="D1561">
            <v>38867</v>
          </cell>
          <cell r="E1561"/>
          <cell r="F1561"/>
        </row>
        <row r="1562">
          <cell r="C1562">
            <v>38869</v>
          </cell>
          <cell r="D1562">
            <v>38869</v>
          </cell>
          <cell r="E1562"/>
          <cell r="F1562"/>
        </row>
        <row r="1563">
          <cell r="C1563">
            <v>38879</v>
          </cell>
          <cell r="D1563">
            <v>38879</v>
          </cell>
          <cell r="E1563"/>
          <cell r="F1563"/>
        </row>
        <row r="1564">
          <cell r="C1564">
            <v>38454</v>
          </cell>
          <cell r="D1564">
            <v>38454</v>
          </cell>
          <cell r="E1564"/>
          <cell r="F1564"/>
        </row>
        <row r="1565">
          <cell r="C1565">
            <v>38456</v>
          </cell>
          <cell r="D1565">
            <v>38456</v>
          </cell>
          <cell r="E1565"/>
          <cell r="F1565"/>
        </row>
        <row r="1566">
          <cell r="C1566">
            <v>44305</v>
          </cell>
          <cell r="D1566">
            <v>44305</v>
          </cell>
          <cell r="E1566"/>
          <cell r="F1566"/>
        </row>
        <row r="1567">
          <cell r="C1567">
            <v>44297</v>
          </cell>
          <cell r="D1567">
            <v>44297</v>
          </cell>
          <cell r="E1567"/>
          <cell r="F1567"/>
        </row>
        <row r="1568">
          <cell r="C1568">
            <v>44300</v>
          </cell>
          <cell r="D1568">
            <v>44300</v>
          </cell>
          <cell r="E1568"/>
          <cell r="F1568"/>
        </row>
        <row r="1569">
          <cell r="C1569">
            <v>44302</v>
          </cell>
          <cell r="D1569">
            <v>44302</v>
          </cell>
          <cell r="E1569"/>
          <cell r="F1569"/>
        </row>
        <row r="1570">
          <cell r="C1570">
            <v>44328</v>
          </cell>
          <cell r="D1570">
            <v>44328</v>
          </cell>
          <cell r="E1570"/>
          <cell r="F1570"/>
        </row>
        <row r="1571">
          <cell r="C1571">
            <v>44355</v>
          </cell>
          <cell r="D1571">
            <v>44355</v>
          </cell>
          <cell r="E1571"/>
          <cell r="F1571"/>
        </row>
        <row r="1572">
          <cell r="C1572">
            <v>44334</v>
          </cell>
          <cell r="D1572">
            <v>44334</v>
          </cell>
          <cell r="E1572"/>
          <cell r="F1572"/>
        </row>
        <row r="1573">
          <cell r="C1573">
            <v>44342</v>
          </cell>
          <cell r="D1573">
            <v>44342</v>
          </cell>
          <cell r="E1573"/>
          <cell r="F1573"/>
        </row>
        <row r="1574">
          <cell r="C1574">
            <v>44352</v>
          </cell>
          <cell r="D1574">
            <v>44352</v>
          </cell>
          <cell r="E1574"/>
          <cell r="F1574"/>
        </row>
        <row r="1575">
          <cell r="C1575">
            <v>44353</v>
          </cell>
          <cell r="D1575">
            <v>44353</v>
          </cell>
          <cell r="E1575"/>
          <cell r="F1575"/>
        </row>
        <row r="1576">
          <cell r="C1576">
            <v>44222</v>
          </cell>
          <cell r="D1576">
            <v>44222</v>
          </cell>
          <cell r="E1576"/>
          <cell r="F1576"/>
        </row>
        <row r="1577">
          <cell r="C1577">
            <v>44224</v>
          </cell>
          <cell r="D1577">
            <v>44224</v>
          </cell>
          <cell r="E1577"/>
          <cell r="F1577"/>
        </row>
        <row r="1578">
          <cell r="C1578">
            <v>44412</v>
          </cell>
          <cell r="D1578">
            <v>44412</v>
          </cell>
          <cell r="E1578"/>
          <cell r="F1578"/>
        </row>
        <row r="1579">
          <cell r="C1579">
            <v>44422</v>
          </cell>
          <cell r="D1579">
            <v>44422</v>
          </cell>
          <cell r="E1579"/>
          <cell r="F1579"/>
        </row>
        <row r="1580">
          <cell r="C1580">
            <v>44423</v>
          </cell>
          <cell r="D1580">
            <v>44423</v>
          </cell>
          <cell r="E1580"/>
          <cell r="F1580"/>
        </row>
        <row r="1581">
          <cell r="C1581">
            <v>44410</v>
          </cell>
          <cell r="D1581">
            <v>44410</v>
          </cell>
          <cell r="E1581"/>
          <cell r="F1581"/>
        </row>
        <row r="1582">
          <cell r="C1582">
            <v>44221</v>
          </cell>
          <cell r="D1582">
            <v>44221</v>
          </cell>
          <cell r="E1582"/>
          <cell r="F1582"/>
        </row>
        <row r="1583">
          <cell r="C1583">
            <v>44447</v>
          </cell>
          <cell r="D1583">
            <v>44447</v>
          </cell>
          <cell r="E1583"/>
          <cell r="F1583"/>
        </row>
        <row r="1584">
          <cell r="C1584">
            <v>44468</v>
          </cell>
          <cell r="D1584">
            <v>44468</v>
          </cell>
          <cell r="E1584"/>
          <cell r="F1584"/>
        </row>
        <row r="1585">
          <cell r="C1585">
            <v>44463</v>
          </cell>
          <cell r="D1585">
            <v>44463</v>
          </cell>
          <cell r="E1585"/>
          <cell r="F1585"/>
        </row>
        <row r="1586">
          <cell r="C1586">
            <v>44489</v>
          </cell>
          <cell r="D1586">
            <v>44489</v>
          </cell>
          <cell r="E1586"/>
          <cell r="F1586"/>
        </row>
        <row r="1587">
          <cell r="C1587">
            <v>44501</v>
          </cell>
          <cell r="D1587">
            <v>44501</v>
          </cell>
          <cell r="E1587"/>
          <cell r="F1587"/>
        </row>
        <row r="1588">
          <cell r="C1588">
            <v>44501</v>
          </cell>
          <cell r="D1588">
            <v>44501</v>
          </cell>
          <cell r="E1588"/>
          <cell r="F1588"/>
        </row>
        <row r="1589">
          <cell r="C1589">
            <v>44510</v>
          </cell>
          <cell r="D1589">
            <v>44510</v>
          </cell>
          <cell r="E1589"/>
          <cell r="F1589"/>
        </row>
        <row r="1590">
          <cell r="C1590">
            <v>44517</v>
          </cell>
          <cell r="D1590">
            <v>44517</v>
          </cell>
          <cell r="E1590"/>
          <cell r="F1590"/>
        </row>
        <row r="1591">
          <cell r="C1591">
            <v>44356</v>
          </cell>
          <cell r="D1591">
            <v>44356</v>
          </cell>
          <cell r="E1591"/>
          <cell r="F1591"/>
        </row>
        <row r="1592">
          <cell r="C1592">
            <v>44585</v>
          </cell>
          <cell r="D1592">
            <v>44585</v>
          </cell>
          <cell r="E1592"/>
          <cell r="F1592"/>
        </row>
        <row r="1593">
          <cell r="C1593">
            <v>39001</v>
          </cell>
          <cell r="D1593">
            <v>39001</v>
          </cell>
          <cell r="E1593"/>
          <cell r="F1593"/>
        </row>
        <row r="1594">
          <cell r="C1594">
            <v>39008</v>
          </cell>
          <cell r="D1594">
            <v>39008</v>
          </cell>
          <cell r="E1594"/>
          <cell r="F1594"/>
        </row>
        <row r="1595">
          <cell r="C1595">
            <v>39009</v>
          </cell>
          <cell r="D1595">
            <v>39009</v>
          </cell>
          <cell r="E1595"/>
          <cell r="F1595"/>
        </row>
        <row r="1596">
          <cell r="C1596">
            <v>39013</v>
          </cell>
          <cell r="D1596">
            <v>39013</v>
          </cell>
          <cell r="E1596"/>
          <cell r="F1596"/>
        </row>
        <row r="1597">
          <cell r="C1597">
            <v>39014</v>
          </cell>
          <cell r="D1597">
            <v>39014</v>
          </cell>
          <cell r="E1597"/>
          <cell r="F1597"/>
        </row>
        <row r="1598">
          <cell r="C1598">
            <v>38999</v>
          </cell>
          <cell r="D1598">
            <v>38999</v>
          </cell>
          <cell r="E1598"/>
          <cell r="F1598"/>
        </row>
        <row r="1599">
          <cell r="C1599">
            <v>39015</v>
          </cell>
          <cell r="D1599">
            <v>39015</v>
          </cell>
          <cell r="E1599"/>
          <cell r="F1599"/>
        </row>
        <row r="1600">
          <cell r="C1600">
            <v>39023</v>
          </cell>
          <cell r="D1600">
            <v>39023</v>
          </cell>
          <cell r="E1600"/>
          <cell r="F1600"/>
        </row>
        <row r="1601">
          <cell r="C1601">
            <v>39030</v>
          </cell>
          <cell r="D1601">
            <v>39030</v>
          </cell>
          <cell r="E1601"/>
          <cell r="F1601"/>
        </row>
        <row r="1602">
          <cell r="C1602">
            <v>39031</v>
          </cell>
          <cell r="D1602">
            <v>39031</v>
          </cell>
          <cell r="E1602"/>
          <cell r="F1602"/>
        </row>
        <row r="1603">
          <cell r="C1603">
            <v>39026</v>
          </cell>
          <cell r="D1603">
            <v>39026</v>
          </cell>
          <cell r="E1603"/>
          <cell r="F1603"/>
        </row>
        <row r="1604">
          <cell r="C1604">
            <v>39027</v>
          </cell>
          <cell r="D1604">
            <v>39027</v>
          </cell>
          <cell r="E1604"/>
          <cell r="F1604"/>
        </row>
        <row r="1605">
          <cell r="C1605">
            <v>39028</v>
          </cell>
          <cell r="D1605">
            <v>39028</v>
          </cell>
          <cell r="E1605"/>
          <cell r="F1605"/>
        </row>
        <row r="1606">
          <cell r="C1606">
            <v>38907</v>
          </cell>
          <cell r="D1606">
            <v>38907</v>
          </cell>
          <cell r="E1606"/>
          <cell r="F1606"/>
        </row>
        <row r="1607">
          <cell r="C1607">
            <v>39033</v>
          </cell>
          <cell r="D1607">
            <v>39033</v>
          </cell>
          <cell r="E1607"/>
          <cell r="F1607"/>
        </row>
        <row r="1608">
          <cell r="C1608">
            <v>39034</v>
          </cell>
          <cell r="D1608">
            <v>39034</v>
          </cell>
          <cell r="E1608"/>
          <cell r="F1608"/>
        </row>
        <row r="1609">
          <cell r="C1609">
            <v>39077</v>
          </cell>
          <cell r="D1609">
            <v>39077</v>
          </cell>
          <cell r="E1609"/>
          <cell r="F1609"/>
        </row>
        <row r="1610">
          <cell r="C1610">
            <v>39104</v>
          </cell>
          <cell r="D1610">
            <v>39104</v>
          </cell>
          <cell r="E1610"/>
          <cell r="F1610"/>
        </row>
        <row r="1611">
          <cell r="C1611">
            <v>39119</v>
          </cell>
          <cell r="D1611">
            <v>39119</v>
          </cell>
          <cell r="E1611"/>
          <cell r="F1611"/>
        </row>
        <row r="1612">
          <cell r="C1612">
            <v>39120</v>
          </cell>
          <cell r="D1612">
            <v>39120</v>
          </cell>
          <cell r="E1612"/>
          <cell r="F1612"/>
        </row>
        <row r="1613">
          <cell r="C1613">
            <v>39121</v>
          </cell>
          <cell r="D1613">
            <v>39121</v>
          </cell>
          <cell r="E1613"/>
          <cell r="F1613"/>
        </row>
        <row r="1614">
          <cell r="C1614">
            <v>39124</v>
          </cell>
          <cell r="D1614">
            <v>39124</v>
          </cell>
          <cell r="E1614"/>
          <cell r="F1614"/>
        </row>
        <row r="1615">
          <cell r="C1615">
            <v>39125</v>
          </cell>
          <cell r="D1615">
            <v>39125</v>
          </cell>
          <cell r="E1615"/>
          <cell r="F1615"/>
        </row>
        <row r="1616">
          <cell r="C1616">
            <v>39146</v>
          </cell>
          <cell r="D1616">
            <v>39146</v>
          </cell>
          <cell r="E1616"/>
          <cell r="F1616"/>
        </row>
        <row r="1617">
          <cell r="C1617">
            <v>39152</v>
          </cell>
          <cell r="D1617">
            <v>39152</v>
          </cell>
          <cell r="E1617"/>
          <cell r="F1617"/>
        </row>
        <row r="1618">
          <cell r="C1618">
            <v>39149</v>
          </cell>
          <cell r="D1618">
            <v>39149</v>
          </cell>
          <cell r="E1618"/>
          <cell r="F1618"/>
        </row>
        <row r="1619">
          <cell r="C1619">
            <v>39150</v>
          </cell>
          <cell r="D1619">
            <v>39150</v>
          </cell>
          <cell r="E1619"/>
          <cell r="F1619"/>
        </row>
        <row r="1620">
          <cell r="C1620">
            <v>39169</v>
          </cell>
          <cell r="D1620">
            <v>39169</v>
          </cell>
          <cell r="E1620"/>
          <cell r="F1620"/>
        </row>
        <row r="1621">
          <cell r="C1621">
            <v>38935</v>
          </cell>
          <cell r="D1621">
            <v>38935</v>
          </cell>
          <cell r="E1621"/>
          <cell r="F1621"/>
        </row>
        <row r="1622">
          <cell r="C1622">
            <v>38940</v>
          </cell>
          <cell r="D1622">
            <v>38940</v>
          </cell>
          <cell r="E1622"/>
          <cell r="F1622"/>
        </row>
        <row r="1623">
          <cell r="C1623">
            <v>38941</v>
          </cell>
          <cell r="D1623">
            <v>38941</v>
          </cell>
          <cell r="E1623"/>
          <cell r="F1623"/>
        </row>
        <row r="1624">
          <cell r="C1624">
            <v>39193</v>
          </cell>
          <cell r="D1624">
            <v>39193</v>
          </cell>
          <cell r="E1624"/>
          <cell r="F1624"/>
        </row>
        <row r="1625">
          <cell r="C1625">
            <v>39206</v>
          </cell>
          <cell r="D1625">
            <v>39206</v>
          </cell>
          <cell r="E1625"/>
          <cell r="F1625"/>
        </row>
        <row r="1626">
          <cell r="C1626">
            <v>39254</v>
          </cell>
          <cell r="D1626">
            <v>39254</v>
          </cell>
          <cell r="E1626"/>
          <cell r="F1626"/>
        </row>
        <row r="1627">
          <cell r="C1627">
            <v>39255</v>
          </cell>
          <cell r="D1627">
            <v>39255</v>
          </cell>
          <cell r="E1627"/>
          <cell r="F1627"/>
        </row>
        <row r="1628">
          <cell r="C1628">
            <v>39256</v>
          </cell>
          <cell r="D1628">
            <v>39256</v>
          </cell>
          <cell r="E1628"/>
          <cell r="F1628"/>
        </row>
        <row r="1629">
          <cell r="C1629">
            <v>39135</v>
          </cell>
          <cell r="D1629">
            <v>39135</v>
          </cell>
          <cell r="E1629"/>
          <cell r="F1629"/>
        </row>
        <row r="1630">
          <cell r="C1630">
            <v>39238</v>
          </cell>
          <cell r="D1630">
            <v>39238</v>
          </cell>
          <cell r="E1630"/>
          <cell r="F1630"/>
        </row>
        <row r="1631">
          <cell r="C1631">
            <v>39278</v>
          </cell>
          <cell r="D1631">
            <v>39278</v>
          </cell>
          <cell r="E1631"/>
          <cell r="F1631"/>
        </row>
        <row r="1632">
          <cell r="C1632">
            <v>39280</v>
          </cell>
          <cell r="D1632">
            <v>39280</v>
          </cell>
          <cell r="E1632"/>
          <cell r="F1632"/>
        </row>
        <row r="1633">
          <cell r="C1633">
            <v>39282</v>
          </cell>
          <cell r="D1633">
            <v>39282</v>
          </cell>
          <cell r="E1633"/>
          <cell r="F1633"/>
        </row>
        <row r="1634">
          <cell r="C1634">
            <v>39284</v>
          </cell>
          <cell r="D1634">
            <v>39284</v>
          </cell>
          <cell r="E1634"/>
          <cell r="F1634"/>
        </row>
        <row r="1635">
          <cell r="C1635">
            <v>39285</v>
          </cell>
          <cell r="D1635">
            <v>39285</v>
          </cell>
          <cell r="E1635"/>
          <cell r="F1635"/>
        </row>
        <row r="1636">
          <cell r="C1636">
            <v>38968</v>
          </cell>
          <cell r="D1636">
            <v>38968</v>
          </cell>
          <cell r="E1636"/>
          <cell r="F1636"/>
        </row>
        <row r="1637">
          <cell r="C1637">
            <v>39319</v>
          </cell>
          <cell r="D1637">
            <v>39319</v>
          </cell>
          <cell r="E1637"/>
          <cell r="F1637"/>
        </row>
        <row r="1638">
          <cell r="C1638">
            <v>39319</v>
          </cell>
          <cell r="D1638">
            <v>39319</v>
          </cell>
          <cell r="E1638"/>
          <cell r="F1638"/>
        </row>
        <row r="1639">
          <cell r="C1639">
            <v>39322</v>
          </cell>
          <cell r="D1639">
            <v>39322</v>
          </cell>
          <cell r="E1639"/>
          <cell r="F1639"/>
        </row>
        <row r="1640">
          <cell r="C1640">
            <v>39324</v>
          </cell>
          <cell r="D1640">
            <v>39324</v>
          </cell>
          <cell r="E1640"/>
          <cell r="F1640"/>
        </row>
        <row r="1641">
          <cell r="C1641">
            <v>39325</v>
          </cell>
          <cell r="D1641">
            <v>39325</v>
          </cell>
          <cell r="E1641"/>
          <cell r="F1641"/>
        </row>
        <row r="1642">
          <cell r="C1642">
            <v>39330</v>
          </cell>
          <cell r="D1642">
            <v>39330</v>
          </cell>
          <cell r="E1642"/>
          <cell r="F1642"/>
        </row>
        <row r="1643">
          <cell r="C1643">
            <v>39332</v>
          </cell>
          <cell r="D1643">
            <v>39332</v>
          </cell>
          <cell r="E1643"/>
          <cell r="F1643"/>
        </row>
        <row r="1644">
          <cell r="C1644">
            <v>39334</v>
          </cell>
          <cell r="D1644">
            <v>39334</v>
          </cell>
          <cell r="E1644"/>
          <cell r="F1644"/>
        </row>
        <row r="1645">
          <cell r="C1645">
            <v>39347</v>
          </cell>
          <cell r="D1645">
            <v>39347</v>
          </cell>
          <cell r="E1645"/>
          <cell r="F1645"/>
        </row>
        <row r="1646">
          <cell r="C1646">
            <v>44883</v>
          </cell>
          <cell r="D1646">
            <v>44883</v>
          </cell>
          <cell r="E1646"/>
          <cell r="F1646"/>
        </row>
        <row r="1647">
          <cell r="C1647">
            <v>44884</v>
          </cell>
          <cell r="D1647">
            <v>44884</v>
          </cell>
          <cell r="E1647"/>
          <cell r="F1647"/>
        </row>
        <row r="1648">
          <cell r="C1648">
            <v>44885</v>
          </cell>
          <cell r="D1648">
            <v>44885</v>
          </cell>
          <cell r="E1648"/>
          <cell r="F1648"/>
        </row>
        <row r="1649">
          <cell r="C1649">
            <v>44888</v>
          </cell>
          <cell r="D1649">
            <v>44888</v>
          </cell>
          <cell r="E1649"/>
          <cell r="F1649"/>
        </row>
        <row r="1650">
          <cell r="C1650">
            <v>44893</v>
          </cell>
          <cell r="D1650">
            <v>44893</v>
          </cell>
          <cell r="E1650"/>
          <cell r="F1650"/>
        </row>
        <row r="1651">
          <cell r="C1651">
            <v>44904</v>
          </cell>
          <cell r="D1651">
            <v>44904</v>
          </cell>
          <cell r="E1651"/>
          <cell r="F1651"/>
        </row>
        <row r="1652">
          <cell r="C1652">
            <v>44905</v>
          </cell>
          <cell r="D1652">
            <v>44905</v>
          </cell>
          <cell r="E1652"/>
          <cell r="F1652"/>
        </row>
        <row r="1653">
          <cell r="C1653">
            <v>44906</v>
          </cell>
          <cell r="D1653">
            <v>44906</v>
          </cell>
          <cell r="E1653"/>
          <cell r="F1653"/>
        </row>
        <row r="1654">
          <cell r="C1654">
            <v>44907</v>
          </cell>
          <cell r="D1654">
            <v>44907</v>
          </cell>
          <cell r="E1654"/>
          <cell r="F1654"/>
        </row>
        <row r="1655">
          <cell r="C1655">
            <v>44910</v>
          </cell>
          <cell r="D1655">
            <v>44910</v>
          </cell>
          <cell r="E1655"/>
          <cell r="F1655"/>
        </row>
        <row r="1656">
          <cell r="C1656">
            <v>45103</v>
          </cell>
          <cell r="D1656">
            <v>45103</v>
          </cell>
          <cell r="E1656"/>
          <cell r="F1656"/>
        </row>
        <row r="1657">
          <cell r="C1657">
            <v>44929</v>
          </cell>
          <cell r="D1657">
            <v>44929</v>
          </cell>
          <cell r="E1657"/>
          <cell r="F1657"/>
        </row>
        <row r="1658">
          <cell r="C1658">
            <v>44930</v>
          </cell>
          <cell r="D1658">
            <v>44930</v>
          </cell>
          <cell r="E1658"/>
          <cell r="F1658"/>
        </row>
        <row r="1659">
          <cell r="C1659">
            <v>44938</v>
          </cell>
          <cell r="D1659">
            <v>44938</v>
          </cell>
          <cell r="E1659"/>
          <cell r="F1659"/>
        </row>
        <row r="1660">
          <cell r="C1660">
            <v>44943</v>
          </cell>
          <cell r="D1660">
            <v>44943</v>
          </cell>
          <cell r="E1660"/>
          <cell r="F1660"/>
        </row>
        <row r="1661">
          <cell r="C1661">
            <v>44944</v>
          </cell>
          <cell r="D1661">
            <v>44944</v>
          </cell>
          <cell r="E1661"/>
          <cell r="F1661"/>
        </row>
        <row r="1662">
          <cell r="C1662">
            <v>44947</v>
          </cell>
          <cell r="D1662">
            <v>44947</v>
          </cell>
          <cell r="E1662"/>
          <cell r="F1662"/>
        </row>
        <row r="1663">
          <cell r="C1663">
            <v>44948</v>
          </cell>
          <cell r="D1663">
            <v>44948</v>
          </cell>
          <cell r="E1663"/>
          <cell r="F1663"/>
        </row>
        <row r="1664">
          <cell r="C1664">
            <v>44949</v>
          </cell>
          <cell r="D1664">
            <v>44949</v>
          </cell>
          <cell r="E1664"/>
          <cell r="F1664"/>
        </row>
        <row r="1665">
          <cell r="C1665">
            <v>44953</v>
          </cell>
          <cell r="D1665">
            <v>44953</v>
          </cell>
          <cell r="E1665"/>
          <cell r="F1665"/>
        </row>
        <row r="1666">
          <cell r="C1666">
            <v>44957</v>
          </cell>
          <cell r="D1666">
            <v>44957</v>
          </cell>
          <cell r="E1666"/>
          <cell r="F1666"/>
        </row>
        <row r="1667">
          <cell r="C1667">
            <v>44958</v>
          </cell>
          <cell r="D1667">
            <v>44958</v>
          </cell>
          <cell r="E1667"/>
          <cell r="F1667"/>
        </row>
        <row r="1668">
          <cell r="C1668">
            <v>44959</v>
          </cell>
          <cell r="D1668">
            <v>44959</v>
          </cell>
          <cell r="E1668"/>
          <cell r="F1668"/>
        </row>
        <row r="1669">
          <cell r="C1669">
            <v>44990</v>
          </cell>
          <cell r="D1669">
            <v>44990</v>
          </cell>
          <cell r="E1669"/>
          <cell r="F1669"/>
        </row>
        <row r="1670">
          <cell r="C1670">
            <v>44992</v>
          </cell>
          <cell r="D1670">
            <v>44992</v>
          </cell>
          <cell r="E1670"/>
          <cell r="F1670"/>
        </row>
        <row r="1671">
          <cell r="C1671">
            <v>44996</v>
          </cell>
          <cell r="D1671">
            <v>44996</v>
          </cell>
          <cell r="E1671"/>
          <cell r="F1671"/>
        </row>
        <row r="1672">
          <cell r="C1672">
            <v>45011</v>
          </cell>
          <cell r="D1672">
            <v>45011</v>
          </cell>
          <cell r="E1672"/>
          <cell r="F1672"/>
        </row>
        <row r="1673">
          <cell r="C1673">
            <v>45012</v>
          </cell>
          <cell r="D1673">
            <v>45012</v>
          </cell>
          <cell r="E1673"/>
          <cell r="F1673"/>
        </row>
        <row r="1674">
          <cell r="C1674">
            <v>45014</v>
          </cell>
          <cell r="D1674">
            <v>45014</v>
          </cell>
          <cell r="E1674"/>
          <cell r="F1674"/>
        </row>
        <row r="1675">
          <cell r="C1675">
            <v>45015</v>
          </cell>
          <cell r="D1675">
            <v>45015</v>
          </cell>
          <cell r="E1675"/>
          <cell r="F1675"/>
        </row>
        <row r="1676">
          <cell r="C1676">
            <v>45016</v>
          </cell>
          <cell r="D1676">
            <v>45016</v>
          </cell>
          <cell r="E1676"/>
          <cell r="F1676"/>
        </row>
        <row r="1677">
          <cell r="C1677">
            <v>45018</v>
          </cell>
          <cell r="D1677">
            <v>45018</v>
          </cell>
          <cell r="E1677"/>
          <cell r="F1677"/>
        </row>
        <row r="1678">
          <cell r="C1678">
            <v>45020</v>
          </cell>
          <cell r="D1678">
            <v>45020</v>
          </cell>
          <cell r="E1678"/>
          <cell r="F1678"/>
        </row>
        <row r="1679">
          <cell r="C1679">
            <v>45021</v>
          </cell>
          <cell r="D1679">
            <v>45021</v>
          </cell>
          <cell r="E1679"/>
          <cell r="F1679"/>
        </row>
        <row r="1680">
          <cell r="C1680">
            <v>44998</v>
          </cell>
          <cell r="D1680">
            <v>44998</v>
          </cell>
          <cell r="E1680"/>
          <cell r="F1680"/>
        </row>
        <row r="1681">
          <cell r="C1681">
            <v>45022</v>
          </cell>
          <cell r="D1681">
            <v>45022</v>
          </cell>
          <cell r="E1681"/>
          <cell r="F1681"/>
        </row>
        <row r="1682">
          <cell r="C1682">
            <v>45000</v>
          </cell>
          <cell r="D1682">
            <v>45000</v>
          </cell>
          <cell r="E1682"/>
          <cell r="F1682"/>
        </row>
        <row r="1683">
          <cell r="C1683">
            <v>45001</v>
          </cell>
          <cell r="D1683">
            <v>45001</v>
          </cell>
          <cell r="E1683"/>
          <cell r="F1683"/>
        </row>
        <row r="1684">
          <cell r="C1684">
            <v>45002</v>
          </cell>
          <cell r="D1684">
            <v>45002</v>
          </cell>
          <cell r="E1684"/>
          <cell r="F1684"/>
        </row>
        <row r="1685">
          <cell r="C1685">
            <v>45004</v>
          </cell>
          <cell r="D1685">
            <v>45004</v>
          </cell>
          <cell r="E1685"/>
          <cell r="F1685"/>
        </row>
        <row r="1686">
          <cell r="C1686">
            <v>45031</v>
          </cell>
          <cell r="D1686">
            <v>45031</v>
          </cell>
          <cell r="E1686"/>
          <cell r="F1686"/>
        </row>
        <row r="1687">
          <cell r="C1687">
            <v>45032</v>
          </cell>
          <cell r="D1687">
            <v>45032</v>
          </cell>
          <cell r="E1687"/>
          <cell r="F1687"/>
        </row>
        <row r="1688">
          <cell r="C1688">
            <v>45050</v>
          </cell>
          <cell r="D1688">
            <v>45050</v>
          </cell>
          <cell r="E1688"/>
          <cell r="F1688"/>
        </row>
        <row r="1689">
          <cell r="C1689">
            <v>45051</v>
          </cell>
          <cell r="D1689">
            <v>45051</v>
          </cell>
          <cell r="E1689"/>
          <cell r="F1689"/>
        </row>
        <row r="1690">
          <cell r="C1690">
            <v>45054</v>
          </cell>
          <cell r="D1690">
            <v>45054</v>
          </cell>
          <cell r="E1690"/>
          <cell r="F1690"/>
        </row>
        <row r="1691">
          <cell r="C1691">
            <v>45193</v>
          </cell>
          <cell r="D1691">
            <v>45193</v>
          </cell>
          <cell r="E1691"/>
          <cell r="F1691"/>
        </row>
        <row r="1692">
          <cell r="C1692">
            <v>41547</v>
          </cell>
          <cell r="D1692">
            <v>41547</v>
          </cell>
          <cell r="E1692"/>
          <cell r="F1692"/>
        </row>
        <row r="1693">
          <cell r="C1693">
            <v>41549</v>
          </cell>
          <cell r="D1693">
            <v>41549</v>
          </cell>
          <cell r="E1693"/>
          <cell r="F1693"/>
        </row>
        <row r="1694">
          <cell r="C1694">
            <v>56279</v>
          </cell>
          <cell r="D1694">
            <v>56279</v>
          </cell>
          <cell r="E1694"/>
          <cell r="F1694"/>
        </row>
        <row r="1695">
          <cell r="C1695">
            <v>56280</v>
          </cell>
          <cell r="D1695">
            <v>56280</v>
          </cell>
          <cell r="E1695"/>
          <cell r="F1695"/>
        </row>
        <row r="1696">
          <cell r="C1696">
            <v>56282</v>
          </cell>
          <cell r="D1696">
            <v>56282</v>
          </cell>
          <cell r="E1696"/>
          <cell r="F1696"/>
        </row>
        <row r="1697">
          <cell r="C1697">
            <v>42311</v>
          </cell>
          <cell r="D1697">
            <v>42311</v>
          </cell>
          <cell r="E1697"/>
          <cell r="F1697"/>
        </row>
        <row r="1698">
          <cell r="C1698">
            <v>42316</v>
          </cell>
          <cell r="D1698">
            <v>42316</v>
          </cell>
          <cell r="E1698"/>
          <cell r="F1698"/>
        </row>
        <row r="1699">
          <cell r="C1699">
            <v>41302</v>
          </cell>
          <cell r="D1699">
            <v>41302</v>
          </cell>
          <cell r="E1699"/>
          <cell r="F1699"/>
        </row>
        <row r="1700">
          <cell r="C1700">
            <v>41303</v>
          </cell>
          <cell r="D1700">
            <v>41303</v>
          </cell>
          <cell r="E1700"/>
          <cell r="F1700"/>
        </row>
        <row r="1701">
          <cell r="C1701">
            <v>41305</v>
          </cell>
          <cell r="D1701">
            <v>41305</v>
          </cell>
          <cell r="E1701"/>
          <cell r="F1701"/>
        </row>
        <row r="1702">
          <cell r="C1702">
            <v>41540</v>
          </cell>
          <cell r="D1702">
            <v>41540</v>
          </cell>
          <cell r="E1702"/>
          <cell r="F1702"/>
        </row>
        <row r="1703">
          <cell r="C1703">
            <v>41541</v>
          </cell>
          <cell r="D1703">
            <v>41541</v>
          </cell>
          <cell r="E1703"/>
          <cell r="F1703"/>
        </row>
        <row r="1704">
          <cell r="C1704">
            <v>43953</v>
          </cell>
          <cell r="D1704">
            <v>43953</v>
          </cell>
          <cell r="E1704"/>
          <cell r="F1704"/>
        </row>
        <row r="1705">
          <cell r="C1705">
            <v>43954</v>
          </cell>
          <cell r="D1705">
            <v>43954</v>
          </cell>
          <cell r="E1705"/>
          <cell r="F1705"/>
        </row>
        <row r="1706">
          <cell r="C1706">
            <v>43955</v>
          </cell>
          <cell r="D1706">
            <v>43955</v>
          </cell>
          <cell r="E1706"/>
          <cell r="F1706"/>
        </row>
        <row r="1707">
          <cell r="C1707">
            <v>43956</v>
          </cell>
          <cell r="D1707">
            <v>43956</v>
          </cell>
          <cell r="E1707"/>
          <cell r="F1707"/>
        </row>
        <row r="1708">
          <cell r="C1708">
            <v>46295</v>
          </cell>
          <cell r="D1708">
            <v>46295</v>
          </cell>
          <cell r="E1708"/>
          <cell r="F1708"/>
        </row>
        <row r="1709">
          <cell r="C1709">
            <v>41199</v>
          </cell>
          <cell r="D1709">
            <v>41199</v>
          </cell>
          <cell r="E1709"/>
          <cell r="F1709"/>
        </row>
        <row r="1710">
          <cell r="C1710">
            <v>41200</v>
          </cell>
          <cell r="D1710">
            <v>41200</v>
          </cell>
          <cell r="E1710"/>
          <cell r="F1710"/>
        </row>
        <row r="1711">
          <cell r="C1711">
            <v>41221</v>
          </cell>
          <cell r="D1711">
            <v>41221</v>
          </cell>
          <cell r="E1711"/>
          <cell r="F1711"/>
        </row>
        <row r="1712">
          <cell r="C1712">
            <v>41222</v>
          </cell>
          <cell r="D1712">
            <v>41222</v>
          </cell>
          <cell r="E1712"/>
          <cell r="F1712"/>
        </row>
        <row r="1713">
          <cell r="C1713">
            <v>41204</v>
          </cell>
          <cell r="D1713">
            <v>41204</v>
          </cell>
          <cell r="E1713"/>
          <cell r="F1713"/>
        </row>
        <row r="1714">
          <cell r="C1714">
            <v>41207</v>
          </cell>
          <cell r="D1714">
            <v>41207</v>
          </cell>
          <cell r="E1714"/>
          <cell r="F1714"/>
        </row>
        <row r="1715">
          <cell r="C1715">
            <v>41224</v>
          </cell>
          <cell r="D1715">
            <v>41224</v>
          </cell>
          <cell r="E1715"/>
          <cell r="F1715"/>
        </row>
        <row r="1716">
          <cell r="C1716">
            <v>41225</v>
          </cell>
          <cell r="D1716">
            <v>41225</v>
          </cell>
          <cell r="E1716"/>
          <cell r="F1716"/>
        </row>
        <row r="1717">
          <cell r="C1717">
            <v>41228</v>
          </cell>
          <cell r="D1717">
            <v>41228</v>
          </cell>
          <cell r="E1717"/>
          <cell r="F1717"/>
        </row>
        <row r="1718">
          <cell r="C1718">
            <v>39354</v>
          </cell>
          <cell r="D1718">
            <v>39354</v>
          </cell>
          <cell r="E1718"/>
          <cell r="F1718"/>
        </row>
        <row r="1719">
          <cell r="C1719">
            <v>39368</v>
          </cell>
          <cell r="D1719">
            <v>39368</v>
          </cell>
          <cell r="E1719"/>
          <cell r="F1719"/>
        </row>
        <row r="1720">
          <cell r="C1720">
            <v>41770</v>
          </cell>
          <cell r="D1720">
            <v>41770</v>
          </cell>
          <cell r="E1720"/>
          <cell r="F1720"/>
        </row>
        <row r="1721">
          <cell r="C1721">
            <v>41772</v>
          </cell>
          <cell r="D1721">
            <v>41772</v>
          </cell>
          <cell r="E1721"/>
          <cell r="F1721"/>
        </row>
        <row r="1722">
          <cell r="C1722">
            <v>41774</v>
          </cell>
          <cell r="D1722">
            <v>41774</v>
          </cell>
          <cell r="E1722"/>
          <cell r="F1722"/>
        </row>
        <row r="1723">
          <cell r="C1723">
            <v>41778</v>
          </cell>
          <cell r="D1723">
            <v>41778</v>
          </cell>
          <cell r="E1723"/>
          <cell r="F1723"/>
        </row>
        <row r="1724">
          <cell r="C1724">
            <v>41779</v>
          </cell>
          <cell r="D1724">
            <v>41779</v>
          </cell>
          <cell r="E1724"/>
          <cell r="F1724"/>
        </row>
        <row r="1725">
          <cell r="C1725">
            <v>41782</v>
          </cell>
          <cell r="D1725">
            <v>41782</v>
          </cell>
          <cell r="E1725"/>
          <cell r="F1725"/>
        </row>
        <row r="1726">
          <cell r="C1726">
            <v>41140</v>
          </cell>
          <cell r="D1726">
            <v>41140</v>
          </cell>
          <cell r="E1726"/>
          <cell r="F1726"/>
        </row>
        <row r="1727">
          <cell r="C1727">
            <v>40991</v>
          </cell>
          <cell r="D1727">
            <v>40991</v>
          </cell>
          <cell r="E1727"/>
          <cell r="F1727"/>
        </row>
        <row r="1728">
          <cell r="C1728">
            <v>41569</v>
          </cell>
          <cell r="D1728">
            <v>41569</v>
          </cell>
          <cell r="E1728"/>
          <cell r="F1728"/>
        </row>
        <row r="1729">
          <cell r="C1729">
            <v>44621</v>
          </cell>
          <cell r="D1729">
            <v>44621</v>
          </cell>
          <cell r="E1729"/>
          <cell r="F1729"/>
        </row>
        <row r="1730">
          <cell r="C1730">
            <v>44622</v>
          </cell>
          <cell r="D1730">
            <v>44622</v>
          </cell>
          <cell r="E1730"/>
          <cell r="F1730"/>
        </row>
        <row r="1731">
          <cell r="C1731">
            <v>42968</v>
          </cell>
          <cell r="D1731">
            <v>42968</v>
          </cell>
          <cell r="E1731"/>
          <cell r="F1731"/>
        </row>
        <row r="1732">
          <cell r="C1732">
            <v>42970</v>
          </cell>
          <cell r="D1732">
            <v>42970</v>
          </cell>
          <cell r="E1732"/>
          <cell r="F1732"/>
        </row>
        <row r="1733">
          <cell r="C1733">
            <v>41789</v>
          </cell>
          <cell r="D1733">
            <v>41789</v>
          </cell>
          <cell r="E1733"/>
          <cell r="F1733"/>
        </row>
        <row r="1734">
          <cell r="C1734">
            <v>41790</v>
          </cell>
          <cell r="D1734">
            <v>41790</v>
          </cell>
          <cell r="E1734"/>
          <cell r="F1734"/>
        </row>
        <row r="1735">
          <cell r="C1735">
            <v>43455</v>
          </cell>
          <cell r="D1735">
            <v>43455</v>
          </cell>
          <cell r="E1735"/>
          <cell r="F1735"/>
        </row>
        <row r="1736">
          <cell r="C1736">
            <v>55879</v>
          </cell>
          <cell r="D1736">
            <v>55879</v>
          </cell>
          <cell r="E1736"/>
          <cell r="F1736"/>
        </row>
        <row r="1737">
          <cell r="C1737">
            <v>55880</v>
          </cell>
          <cell r="D1737">
            <v>55880</v>
          </cell>
          <cell r="E1737"/>
          <cell r="F1737"/>
        </row>
        <row r="1738">
          <cell r="C1738">
            <v>55881</v>
          </cell>
          <cell r="D1738">
            <v>55881</v>
          </cell>
          <cell r="E1738"/>
          <cell r="F1738"/>
        </row>
        <row r="1739">
          <cell r="C1739">
            <v>55882</v>
          </cell>
          <cell r="D1739">
            <v>55882</v>
          </cell>
          <cell r="E1739"/>
          <cell r="F1739"/>
        </row>
        <row r="1740">
          <cell r="C1740">
            <v>45244</v>
          </cell>
          <cell r="D1740">
            <v>45244</v>
          </cell>
          <cell r="E1740"/>
          <cell r="F1740"/>
        </row>
        <row r="1741">
          <cell r="C1741">
            <v>45246</v>
          </cell>
          <cell r="D1741">
            <v>45246</v>
          </cell>
          <cell r="E1741"/>
          <cell r="F1741"/>
        </row>
        <row r="1742">
          <cell r="C1742">
            <v>45247</v>
          </cell>
          <cell r="D1742">
            <v>45247</v>
          </cell>
          <cell r="E1742"/>
          <cell r="F1742"/>
        </row>
        <row r="1743">
          <cell r="C1743">
            <v>45248</v>
          </cell>
          <cell r="D1743">
            <v>45248</v>
          </cell>
          <cell r="E1743"/>
          <cell r="F1743"/>
        </row>
        <row r="1744">
          <cell r="C1744">
            <v>45278</v>
          </cell>
          <cell r="D1744">
            <v>45278</v>
          </cell>
          <cell r="E1744"/>
          <cell r="F1744"/>
        </row>
        <row r="1745">
          <cell r="C1745">
            <v>42142</v>
          </cell>
          <cell r="D1745">
            <v>42142</v>
          </cell>
          <cell r="E1745"/>
          <cell r="F1745"/>
        </row>
        <row r="1746">
          <cell r="C1746">
            <v>42617</v>
          </cell>
          <cell r="D1746">
            <v>42617</v>
          </cell>
          <cell r="E1746"/>
          <cell r="F1746"/>
        </row>
        <row r="1747">
          <cell r="C1747">
            <v>42618</v>
          </cell>
          <cell r="D1747">
            <v>42618</v>
          </cell>
          <cell r="E1747"/>
          <cell r="F1747"/>
        </row>
        <row r="1748">
          <cell r="C1748">
            <v>42622</v>
          </cell>
          <cell r="D1748">
            <v>42622</v>
          </cell>
          <cell r="E1748"/>
          <cell r="F1748"/>
        </row>
        <row r="1749">
          <cell r="C1749">
            <v>42623</v>
          </cell>
          <cell r="D1749">
            <v>42623</v>
          </cell>
          <cell r="E1749"/>
          <cell r="F1749"/>
        </row>
        <row r="1750">
          <cell r="C1750">
            <v>43838</v>
          </cell>
          <cell r="D1750">
            <v>43838</v>
          </cell>
          <cell r="E1750"/>
          <cell r="F1750"/>
        </row>
        <row r="1751">
          <cell r="C1751">
            <v>43839</v>
          </cell>
          <cell r="D1751">
            <v>43839</v>
          </cell>
          <cell r="E1751"/>
          <cell r="F1751"/>
        </row>
        <row r="1752">
          <cell r="C1752">
            <v>42204</v>
          </cell>
          <cell r="D1752">
            <v>42204</v>
          </cell>
          <cell r="E1752"/>
          <cell r="F1752"/>
        </row>
        <row r="1753">
          <cell r="C1753">
            <v>42213</v>
          </cell>
          <cell r="D1753">
            <v>42213</v>
          </cell>
          <cell r="E1753"/>
          <cell r="F1753"/>
        </row>
        <row r="1754">
          <cell r="C1754">
            <v>42238</v>
          </cell>
          <cell r="D1754">
            <v>42238</v>
          </cell>
          <cell r="E1754"/>
          <cell r="F1754"/>
        </row>
        <row r="1755">
          <cell r="C1755">
            <v>42255</v>
          </cell>
          <cell r="D1755">
            <v>42255</v>
          </cell>
          <cell r="E1755"/>
          <cell r="F1755"/>
        </row>
        <row r="1756">
          <cell r="C1756">
            <v>42274</v>
          </cell>
          <cell r="D1756">
            <v>42274</v>
          </cell>
          <cell r="E1756"/>
          <cell r="F1756"/>
        </row>
        <row r="1757">
          <cell r="C1757">
            <v>42283</v>
          </cell>
          <cell r="D1757">
            <v>42283</v>
          </cell>
          <cell r="E1757"/>
          <cell r="F1757"/>
        </row>
        <row r="1758">
          <cell r="C1758">
            <v>42284</v>
          </cell>
          <cell r="D1758">
            <v>42284</v>
          </cell>
          <cell r="E1758"/>
          <cell r="F1758"/>
        </row>
        <row r="1759">
          <cell r="C1759">
            <v>44653</v>
          </cell>
          <cell r="D1759">
            <v>44653</v>
          </cell>
          <cell r="E1759"/>
          <cell r="F1759"/>
        </row>
        <row r="1760">
          <cell r="C1760">
            <v>44669</v>
          </cell>
          <cell r="D1760">
            <v>44669</v>
          </cell>
          <cell r="E1760"/>
          <cell r="F1760"/>
        </row>
        <row r="1761">
          <cell r="C1761">
            <v>41237</v>
          </cell>
          <cell r="D1761">
            <v>41237</v>
          </cell>
          <cell r="E1761"/>
          <cell r="F1761"/>
        </row>
        <row r="1762">
          <cell r="C1762">
            <v>41238</v>
          </cell>
          <cell r="D1762">
            <v>41238</v>
          </cell>
          <cell r="E1762"/>
          <cell r="F1762"/>
        </row>
        <row r="1763">
          <cell r="C1763">
            <v>41239</v>
          </cell>
          <cell r="D1763">
            <v>41239</v>
          </cell>
          <cell r="E1763"/>
          <cell r="F1763"/>
        </row>
        <row r="1764">
          <cell r="C1764">
            <v>41240</v>
          </cell>
          <cell r="D1764">
            <v>41240</v>
          </cell>
          <cell r="E1764"/>
          <cell r="F1764"/>
        </row>
        <row r="1765">
          <cell r="C1765">
            <v>41242</v>
          </cell>
          <cell r="D1765">
            <v>41242</v>
          </cell>
          <cell r="E1765"/>
          <cell r="F1765"/>
        </row>
        <row r="1766">
          <cell r="C1766">
            <v>41243</v>
          </cell>
          <cell r="D1766">
            <v>41243</v>
          </cell>
          <cell r="E1766"/>
          <cell r="F1766"/>
        </row>
        <row r="1767">
          <cell r="C1767">
            <v>41247</v>
          </cell>
          <cell r="D1767">
            <v>41247</v>
          </cell>
          <cell r="E1767"/>
          <cell r="F1767"/>
        </row>
        <row r="1768">
          <cell r="C1768">
            <v>41248</v>
          </cell>
          <cell r="D1768">
            <v>41248</v>
          </cell>
          <cell r="E1768"/>
          <cell r="F1768"/>
        </row>
        <row r="1769">
          <cell r="C1769">
            <v>41251</v>
          </cell>
          <cell r="D1769">
            <v>41251</v>
          </cell>
          <cell r="E1769"/>
          <cell r="F1769"/>
        </row>
        <row r="1770">
          <cell r="C1770">
            <v>41252</v>
          </cell>
          <cell r="D1770">
            <v>41252</v>
          </cell>
          <cell r="E1770"/>
          <cell r="F1770"/>
        </row>
        <row r="1771">
          <cell r="C1771">
            <v>41253</v>
          </cell>
          <cell r="D1771">
            <v>41253</v>
          </cell>
          <cell r="E1771"/>
          <cell r="F1771"/>
        </row>
        <row r="1772">
          <cell r="C1772">
            <v>55897</v>
          </cell>
          <cell r="D1772">
            <v>55897</v>
          </cell>
          <cell r="E1772"/>
          <cell r="F1772"/>
        </row>
        <row r="1773">
          <cell r="C1773">
            <v>42111</v>
          </cell>
          <cell r="D1773">
            <v>42111</v>
          </cell>
          <cell r="E1773"/>
          <cell r="F1773"/>
        </row>
        <row r="1774">
          <cell r="C1774">
            <v>42123</v>
          </cell>
          <cell r="D1774">
            <v>42123</v>
          </cell>
          <cell r="E1774"/>
          <cell r="F1774"/>
        </row>
        <row r="1775">
          <cell r="C1775">
            <v>42112</v>
          </cell>
          <cell r="D1775">
            <v>42112</v>
          </cell>
          <cell r="E1775"/>
          <cell r="F1775"/>
        </row>
        <row r="1776">
          <cell r="C1776">
            <v>42113</v>
          </cell>
          <cell r="D1776">
            <v>42113</v>
          </cell>
          <cell r="E1776"/>
          <cell r="F1776"/>
        </row>
        <row r="1777">
          <cell r="C1777">
            <v>42114</v>
          </cell>
          <cell r="D1777">
            <v>42114</v>
          </cell>
          <cell r="E1777"/>
          <cell r="F1777"/>
        </row>
        <row r="1778">
          <cell r="C1778">
            <v>42116</v>
          </cell>
          <cell r="D1778">
            <v>42116</v>
          </cell>
          <cell r="E1778"/>
          <cell r="F1778"/>
        </row>
        <row r="1779">
          <cell r="C1779">
            <v>42117</v>
          </cell>
          <cell r="D1779">
            <v>42117</v>
          </cell>
          <cell r="E1779"/>
          <cell r="F1779"/>
        </row>
        <row r="1780">
          <cell r="C1780">
            <v>42118</v>
          </cell>
          <cell r="D1780">
            <v>42118</v>
          </cell>
          <cell r="E1780"/>
          <cell r="F1780"/>
        </row>
        <row r="1781">
          <cell r="C1781">
            <v>42133</v>
          </cell>
          <cell r="D1781">
            <v>42133</v>
          </cell>
          <cell r="E1781"/>
          <cell r="F1781"/>
        </row>
        <row r="1782">
          <cell r="C1782">
            <v>42134</v>
          </cell>
          <cell r="D1782">
            <v>42134</v>
          </cell>
          <cell r="E1782"/>
          <cell r="F1782"/>
        </row>
        <row r="1783">
          <cell r="C1783">
            <v>42127</v>
          </cell>
          <cell r="D1783">
            <v>42127</v>
          </cell>
          <cell r="E1783"/>
          <cell r="F1783"/>
        </row>
        <row r="1784">
          <cell r="C1784">
            <v>42128</v>
          </cell>
          <cell r="D1784">
            <v>42128</v>
          </cell>
          <cell r="E1784"/>
          <cell r="F1784"/>
        </row>
        <row r="1785">
          <cell r="C1785">
            <v>42135</v>
          </cell>
          <cell r="D1785">
            <v>42135</v>
          </cell>
          <cell r="E1785"/>
          <cell r="F1785"/>
        </row>
        <row r="1786">
          <cell r="C1786">
            <v>42136</v>
          </cell>
          <cell r="D1786">
            <v>42136</v>
          </cell>
          <cell r="E1786"/>
          <cell r="F1786"/>
        </row>
        <row r="1787">
          <cell r="C1787">
            <v>42139</v>
          </cell>
          <cell r="D1787">
            <v>42139</v>
          </cell>
          <cell r="E1787"/>
          <cell r="F1787"/>
        </row>
        <row r="1788">
          <cell r="C1788">
            <v>41153</v>
          </cell>
          <cell r="D1788">
            <v>41153</v>
          </cell>
          <cell r="E1788"/>
          <cell r="F1788"/>
        </row>
        <row r="1789">
          <cell r="C1789">
            <v>41159</v>
          </cell>
          <cell r="D1789">
            <v>41159</v>
          </cell>
          <cell r="E1789"/>
          <cell r="F1789"/>
        </row>
        <row r="1790">
          <cell r="C1790">
            <v>41010</v>
          </cell>
          <cell r="D1790">
            <v>41010</v>
          </cell>
          <cell r="E1790"/>
          <cell r="F1790"/>
        </row>
        <row r="1791">
          <cell r="C1791">
            <v>44148</v>
          </cell>
          <cell r="D1791">
            <v>44148</v>
          </cell>
          <cell r="E1791"/>
          <cell r="F1791"/>
        </row>
        <row r="1792">
          <cell r="C1792">
            <v>44149</v>
          </cell>
          <cell r="D1792">
            <v>44149</v>
          </cell>
          <cell r="E1792"/>
          <cell r="F1792"/>
        </row>
        <row r="1793">
          <cell r="C1793">
            <v>44150</v>
          </cell>
          <cell r="D1793">
            <v>44150</v>
          </cell>
          <cell r="E1793"/>
          <cell r="F1793"/>
        </row>
        <row r="1794">
          <cell r="C1794">
            <v>44154</v>
          </cell>
          <cell r="D1794">
            <v>44154</v>
          </cell>
          <cell r="E1794"/>
          <cell r="F1794"/>
        </row>
        <row r="1795">
          <cell r="C1795">
            <v>44155</v>
          </cell>
          <cell r="D1795">
            <v>44155</v>
          </cell>
          <cell r="E1795"/>
          <cell r="F1795"/>
        </row>
        <row r="1796">
          <cell r="C1796">
            <v>44186</v>
          </cell>
          <cell r="D1796">
            <v>44186</v>
          </cell>
          <cell r="E1796"/>
          <cell r="F1796"/>
        </row>
        <row r="1797">
          <cell r="C1797">
            <v>44189</v>
          </cell>
          <cell r="D1797">
            <v>44189</v>
          </cell>
          <cell r="E1797"/>
          <cell r="F1797"/>
        </row>
        <row r="1798">
          <cell r="C1798">
            <v>41455</v>
          </cell>
          <cell r="D1798">
            <v>41455</v>
          </cell>
          <cell r="E1798"/>
          <cell r="F1798"/>
        </row>
        <row r="1799">
          <cell r="C1799">
            <v>41471</v>
          </cell>
          <cell r="D1799">
            <v>41471</v>
          </cell>
          <cell r="E1799"/>
          <cell r="F1799"/>
        </row>
        <row r="1800">
          <cell r="C1800">
            <v>41491</v>
          </cell>
          <cell r="D1800">
            <v>41491</v>
          </cell>
          <cell r="E1800"/>
          <cell r="F1800"/>
        </row>
        <row r="1801">
          <cell r="C1801">
            <v>41489</v>
          </cell>
          <cell r="D1801">
            <v>41489</v>
          </cell>
          <cell r="E1801"/>
          <cell r="F1801"/>
        </row>
        <row r="1802">
          <cell r="C1802">
            <v>41490</v>
          </cell>
          <cell r="D1802">
            <v>41490</v>
          </cell>
          <cell r="E1802"/>
          <cell r="F1802"/>
        </row>
        <row r="1803">
          <cell r="C1803">
            <v>41508</v>
          </cell>
          <cell r="D1803">
            <v>41508</v>
          </cell>
          <cell r="E1803"/>
          <cell r="F1803"/>
        </row>
        <row r="1804">
          <cell r="C1804">
            <v>41510</v>
          </cell>
          <cell r="D1804">
            <v>41510</v>
          </cell>
          <cell r="E1804"/>
          <cell r="F1804"/>
        </row>
        <row r="1805">
          <cell r="C1805">
            <v>41512</v>
          </cell>
          <cell r="D1805">
            <v>41512</v>
          </cell>
          <cell r="E1805"/>
          <cell r="F1805"/>
        </row>
        <row r="1806">
          <cell r="C1806">
            <v>41513</v>
          </cell>
          <cell r="D1806">
            <v>41513</v>
          </cell>
          <cell r="E1806"/>
          <cell r="F1806"/>
        </row>
        <row r="1807">
          <cell r="C1807">
            <v>44637</v>
          </cell>
          <cell r="D1807">
            <v>44637</v>
          </cell>
          <cell r="E1807"/>
          <cell r="F1807"/>
        </row>
        <row r="1808">
          <cell r="C1808">
            <v>41905</v>
          </cell>
          <cell r="D1808">
            <v>41905</v>
          </cell>
          <cell r="E1808"/>
          <cell r="F1808"/>
        </row>
        <row r="1809">
          <cell r="C1809">
            <v>41926</v>
          </cell>
          <cell r="D1809">
            <v>41926</v>
          </cell>
          <cell r="E1809"/>
          <cell r="F1809"/>
        </row>
        <row r="1810">
          <cell r="C1810">
            <v>41930</v>
          </cell>
          <cell r="D1810">
            <v>41930</v>
          </cell>
          <cell r="E1810"/>
          <cell r="F1810"/>
        </row>
        <row r="1811">
          <cell r="C1811">
            <v>42154</v>
          </cell>
          <cell r="D1811">
            <v>42154</v>
          </cell>
          <cell r="E1811"/>
          <cell r="F1811"/>
        </row>
        <row r="1812">
          <cell r="C1812">
            <v>43541</v>
          </cell>
          <cell r="D1812">
            <v>43541</v>
          </cell>
          <cell r="E1812"/>
          <cell r="F1812"/>
        </row>
        <row r="1813">
          <cell r="C1813">
            <v>44741</v>
          </cell>
          <cell r="D1813">
            <v>44741</v>
          </cell>
          <cell r="E1813"/>
          <cell r="F1813"/>
        </row>
        <row r="1814">
          <cell r="C1814">
            <v>44757</v>
          </cell>
          <cell r="D1814">
            <v>44757</v>
          </cell>
          <cell r="E1814"/>
          <cell r="F1814"/>
        </row>
        <row r="1815">
          <cell r="C1815">
            <v>44747</v>
          </cell>
          <cell r="D1815">
            <v>44747</v>
          </cell>
          <cell r="E1815"/>
          <cell r="F1815"/>
        </row>
        <row r="1816">
          <cell r="C1816">
            <v>44761</v>
          </cell>
          <cell r="D1816">
            <v>44761</v>
          </cell>
          <cell r="E1816"/>
          <cell r="F1816"/>
        </row>
        <row r="1817">
          <cell r="C1817">
            <v>41585</v>
          </cell>
          <cell r="D1817">
            <v>41585</v>
          </cell>
          <cell r="E1817"/>
          <cell r="F1817"/>
        </row>
        <row r="1818">
          <cell r="C1818">
            <v>41586</v>
          </cell>
          <cell r="D1818">
            <v>41586</v>
          </cell>
          <cell r="E1818"/>
          <cell r="F1818"/>
        </row>
        <row r="1819">
          <cell r="C1819">
            <v>41587</v>
          </cell>
          <cell r="D1819">
            <v>41587</v>
          </cell>
          <cell r="E1819"/>
          <cell r="F1819"/>
        </row>
        <row r="1820">
          <cell r="C1820">
            <v>41588</v>
          </cell>
          <cell r="D1820">
            <v>41588</v>
          </cell>
          <cell r="E1820"/>
          <cell r="F1820"/>
        </row>
        <row r="1821">
          <cell r="C1821">
            <v>41591</v>
          </cell>
          <cell r="D1821">
            <v>41591</v>
          </cell>
          <cell r="E1821"/>
          <cell r="F1821"/>
        </row>
        <row r="1822">
          <cell r="C1822">
            <v>41597</v>
          </cell>
          <cell r="D1822">
            <v>41597</v>
          </cell>
          <cell r="E1822"/>
          <cell r="F1822"/>
        </row>
        <row r="1823">
          <cell r="C1823">
            <v>41822</v>
          </cell>
          <cell r="D1823">
            <v>41822</v>
          </cell>
          <cell r="E1823"/>
          <cell r="F1823"/>
        </row>
        <row r="1824">
          <cell r="C1824">
            <v>41823</v>
          </cell>
          <cell r="D1824">
            <v>41823</v>
          </cell>
          <cell r="E1824"/>
          <cell r="F1824"/>
        </row>
        <row r="1825">
          <cell r="C1825">
            <v>41824</v>
          </cell>
          <cell r="D1825">
            <v>41824</v>
          </cell>
          <cell r="E1825"/>
          <cell r="F1825"/>
        </row>
        <row r="1826">
          <cell r="C1826">
            <v>41825</v>
          </cell>
          <cell r="D1826">
            <v>41825</v>
          </cell>
          <cell r="E1826"/>
          <cell r="F1826"/>
        </row>
        <row r="1827">
          <cell r="C1827">
            <v>41826</v>
          </cell>
          <cell r="D1827">
            <v>41826</v>
          </cell>
          <cell r="E1827"/>
          <cell r="F1827"/>
        </row>
        <row r="1828">
          <cell r="C1828">
            <v>41827</v>
          </cell>
          <cell r="D1828">
            <v>41827</v>
          </cell>
          <cell r="E1828"/>
          <cell r="F1828"/>
        </row>
        <row r="1829">
          <cell r="C1829">
            <v>41828</v>
          </cell>
          <cell r="D1829">
            <v>41828</v>
          </cell>
          <cell r="E1829"/>
          <cell r="F1829"/>
        </row>
        <row r="1830">
          <cell r="C1830">
            <v>41829</v>
          </cell>
          <cell r="D1830">
            <v>41829</v>
          </cell>
          <cell r="E1830"/>
          <cell r="F1830"/>
        </row>
        <row r="1831">
          <cell r="C1831">
            <v>41832</v>
          </cell>
          <cell r="D1831">
            <v>41832</v>
          </cell>
          <cell r="E1831"/>
          <cell r="F1831"/>
        </row>
        <row r="1832">
          <cell r="C1832">
            <v>41833</v>
          </cell>
          <cell r="D1832">
            <v>41833</v>
          </cell>
          <cell r="E1832"/>
          <cell r="F1832"/>
        </row>
        <row r="1833">
          <cell r="C1833">
            <v>41834</v>
          </cell>
          <cell r="D1833">
            <v>41834</v>
          </cell>
          <cell r="E1833"/>
          <cell r="F1833"/>
        </row>
        <row r="1834">
          <cell r="C1834">
            <v>41839</v>
          </cell>
          <cell r="D1834">
            <v>41839</v>
          </cell>
          <cell r="E1834"/>
          <cell r="F1834"/>
        </row>
        <row r="1835">
          <cell r="C1835">
            <v>46681</v>
          </cell>
          <cell r="D1835">
            <v>46681</v>
          </cell>
          <cell r="E1835"/>
          <cell r="F1835"/>
        </row>
        <row r="1836">
          <cell r="C1836">
            <v>41678</v>
          </cell>
          <cell r="D1836">
            <v>41678</v>
          </cell>
          <cell r="E1836"/>
          <cell r="F1836"/>
        </row>
        <row r="1837">
          <cell r="C1837">
            <v>41683</v>
          </cell>
          <cell r="D1837">
            <v>41683</v>
          </cell>
          <cell r="E1837"/>
          <cell r="F1837"/>
        </row>
        <row r="1838">
          <cell r="C1838">
            <v>41685</v>
          </cell>
          <cell r="D1838">
            <v>41685</v>
          </cell>
          <cell r="E1838"/>
          <cell r="F1838"/>
        </row>
        <row r="1839">
          <cell r="C1839">
            <v>41688</v>
          </cell>
          <cell r="D1839">
            <v>41688</v>
          </cell>
          <cell r="E1839"/>
          <cell r="F1839"/>
        </row>
        <row r="1840">
          <cell r="C1840">
            <v>41690</v>
          </cell>
          <cell r="D1840">
            <v>41690</v>
          </cell>
          <cell r="E1840"/>
          <cell r="F1840"/>
        </row>
        <row r="1841">
          <cell r="C1841">
            <v>46679</v>
          </cell>
          <cell r="D1841">
            <v>46679</v>
          </cell>
          <cell r="E1841"/>
          <cell r="F1841"/>
        </row>
        <row r="1842">
          <cell r="C1842">
            <v>46680</v>
          </cell>
          <cell r="D1842">
            <v>46680</v>
          </cell>
          <cell r="E1842"/>
          <cell r="F1842"/>
        </row>
        <row r="1843">
          <cell r="C1843">
            <v>46685</v>
          </cell>
          <cell r="D1843">
            <v>46685</v>
          </cell>
          <cell r="E1843"/>
          <cell r="F1843"/>
        </row>
        <row r="1844">
          <cell r="C1844">
            <v>46687</v>
          </cell>
          <cell r="D1844">
            <v>46687</v>
          </cell>
          <cell r="E1844"/>
          <cell r="F1844"/>
        </row>
        <row r="1845">
          <cell r="C1845">
            <v>46688</v>
          </cell>
          <cell r="D1845">
            <v>46688</v>
          </cell>
          <cell r="E1845"/>
          <cell r="F1845"/>
        </row>
        <row r="1846">
          <cell r="C1846">
            <v>46689</v>
          </cell>
          <cell r="D1846">
            <v>46689</v>
          </cell>
          <cell r="E1846"/>
          <cell r="F1846"/>
        </row>
        <row r="1847">
          <cell r="C1847">
            <v>46690</v>
          </cell>
          <cell r="D1847">
            <v>46690</v>
          </cell>
          <cell r="E1847"/>
          <cell r="F1847"/>
        </row>
        <row r="1848">
          <cell r="C1848">
            <v>46691</v>
          </cell>
          <cell r="D1848">
            <v>46691</v>
          </cell>
          <cell r="E1848"/>
          <cell r="F1848"/>
        </row>
        <row r="1849">
          <cell r="C1849">
            <v>55269</v>
          </cell>
          <cell r="D1849">
            <v>55269</v>
          </cell>
          <cell r="E1849"/>
          <cell r="F1849"/>
        </row>
        <row r="1850">
          <cell r="C1850">
            <v>55059</v>
          </cell>
          <cell r="D1850">
            <v>55059</v>
          </cell>
          <cell r="E1850"/>
          <cell r="F1850"/>
        </row>
        <row r="1851">
          <cell r="C1851">
            <v>41732</v>
          </cell>
          <cell r="D1851">
            <v>41732</v>
          </cell>
          <cell r="E1851"/>
          <cell r="F1851"/>
        </row>
        <row r="1852">
          <cell r="C1852">
            <v>41725</v>
          </cell>
          <cell r="D1852">
            <v>41725</v>
          </cell>
          <cell r="E1852"/>
          <cell r="F1852"/>
        </row>
        <row r="1853">
          <cell r="C1853">
            <v>44707</v>
          </cell>
          <cell r="D1853">
            <v>44707</v>
          </cell>
          <cell r="E1853"/>
          <cell r="F1853"/>
        </row>
        <row r="1854">
          <cell r="C1854">
            <v>44695</v>
          </cell>
          <cell r="D1854">
            <v>44695</v>
          </cell>
          <cell r="E1854"/>
          <cell r="F1854"/>
        </row>
        <row r="1855">
          <cell r="C1855">
            <v>44712</v>
          </cell>
          <cell r="D1855">
            <v>44712</v>
          </cell>
          <cell r="E1855"/>
          <cell r="F1855"/>
        </row>
        <row r="1856">
          <cell r="C1856">
            <v>44713</v>
          </cell>
          <cell r="D1856">
            <v>44713</v>
          </cell>
          <cell r="E1856"/>
          <cell r="F1856"/>
        </row>
        <row r="1857">
          <cell r="C1857">
            <v>44716</v>
          </cell>
          <cell r="D1857">
            <v>44716</v>
          </cell>
          <cell r="E1857"/>
          <cell r="F1857"/>
        </row>
        <row r="1858">
          <cell r="C1858">
            <v>44061</v>
          </cell>
          <cell r="D1858">
            <v>44061</v>
          </cell>
          <cell r="E1858"/>
          <cell r="F1858"/>
        </row>
        <row r="1859">
          <cell r="C1859">
            <v>44062</v>
          </cell>
          <cell r="D1859">
            <v>44062</v>
          </cell>
          <cell r="E1859"/>
          <cell r="F1859"/>
        </row>
        <row r="1860">
          <cell r="C1860">
            <v>42577</v>
          </cell>
          <cell r="D1860">
            <v>42577</v>
          </cell>
          <cell r="E1860"/>
          <cell r="F1860"/>
        </row>
        <row r="1861">
          <cell r="C1861">
            <v>55833</v>
          </cell>
          <cell r="D1861">
            <v>55833</v>
          </cell>
          <cell r="E1861"/>
          <cell r="F1861"/>
        </row>
        <row r="1862">
          <cell r="C1862">
            <v>44121</v>
          </cell>
          <cell r="D1862">
            <v>44121</v>
          </cell>
          <cell r="E1862"/>
          <cell r="F1862"/>
        </row>
        <row r="1863">
          <cell r="C1863">
            <v>44118</v>
          </cell>
          <cell r="D1863">
            <v>44118</v>
          </cell>
          <cell r="E1863"/>
          <cell r="F1863"/>
        </row>
        <row r="1864">
          <cell r="C1864">
            <v>44119</v>
          </cell>
          <cell r="D1864">
            <v>44119</v>
          </cell>
          <cell r="E1864"/>
          <cell r="F1864"/>
        </row>
        <row r="1865">
          <cell r="C1865">
            <v>44120</v>
          </cell>
          <cell r="D1865">
            <v>44120</v>
          </cell>
          <cell r="E1865"/>
          <cell r="F1865"/>
        </row>
        <row r="1866">
          <cell r="C1866">
            <v>44137</v>
          </cell>
          <cell r="D1866">
            <v>44137</v>
          </cell>
          <cell r="E1866"/>
          <cell r="F1866"/>
        </row>
        <row r="1867">
          <cell r="C1867">
            <v>41520</v>
          </cell>
          <cell r="D1867">
            <v>41520</v>
          </cell>
          <cell r="E1867"/>
          <cell r="F1867"/>
        </row>
        <row r="1868">
          <cell r="C1868">
            <v>41870</v>
          </cell>
          <cell r="D1868">
            <v>41870</v>
          </cell>
          <cell r="E1868"/>
          <cell r="F1868"/>
        </row>
        <row r="1869">
          <cell r="C1869">
            <v>41866</v>
          </cell>
          <cell r="D1869">
            <v>41866</v>
          </cell>
          <cell r="E1869"/>
          <cell r="F1869"/>
        </row>
        <row r="1870">
          <cell r="C1870">
            <v>44678</v>
          </cell>
          <cell r="D1870">
            <v>44678</v>
          </cell>
          <cell r="E1870"/>
          <cell r="F1870"/>
        </row>
        <row r="1871">
          <cell r="C1871">
            <v>44684</v>
          </cell>
          <cell r="D1871">
            <v>44684</v>
          </cell>
          <cell r="E1871"/>
          <cell r="F1871"/>
        </row>
        <row r="1872">
          <cell r="C1872">
            <v>44819</v>
          </cell>
          <cell r="D1872">
            <v>44819</v>
          </cell>
          <cell r="E1872"/>
          <cell r="F1872"/>
        </row>
        <row r="1873">
          <cell r="C1873">
            <v>44820</v>
          </cell>
          <cell r="D1873">
            <v>44820</v>
          </cell>
          <cell r="E1873"/>
          <cell r="F1873"/>
        </row>
        <row r="1874">
          <cell r="C1874">
            <v>44847</v>
          </cell>
          <cell r="D1874">
            <v>44847</v>
          </cell>
          <cell r="E1874"/>
          <cell r="F1874"/>
        </row>
        <row r="1875">
          <cell r="C1875">
            <v>44842</v>
          </cell>
          <cell r="D1875">
            <v>44842</v>
          </cell>
          <cell r="E1875"/>
          <cell r="F1875"/>
        </row>
        <row r="1876">
          <cell r="C1876">
            <v>44843</v>
          </cell>
          <cell r="D1876">
            <v>44843</v>
          </cell>
          <cell r="E1876"/>
          <cell r="F1876"/>
        </row>
        <row r="1877">
          <cell r="C1877">
            <v>44844</v>
          </cell>
          <cell r="D1877">
            <v>44844</v>
          </cell>
          <cell r="E1877"/>
          <cell r="F1877"/>
        </row>
        <row r="1878">
          <cell r="C1878">
            <v>44845</v>
          </cell>
          <cell r="D1878">
            <v>44845</v>
          </cell>
          <cell r="E1878"/>
          <cell r="F1878"/>
        </row>
        <row r="1879">
          <cell r="C1879">
            <v>44846</v>
          </cell>
          <cell r="D1879">
            <v>44846</v>
          </cell>
          <cell r="E1879"/>
          <cell r="F1879"/>
        </row>
        <row r="1880">
          <cell r="C1880">
            <v>43853</v>
          </cell>
          <cell r="D1880">
            <v>43853</v>
          </cell>
          <cell r="E1880"/>
          <cell r="F1880"/>
        </row>
        <row r="1881">
          <cell r="C1881">
            <v>43854</v>
          </cell>
          <cell r="D1881">
            <v>43854</v>
          </cell>
          <cell r="E1881"/>
          <cell r="F1881"/>
        </row>
        <row r="1882">
          <cell r="C1882">
            <v>43855</v>
          </cell>
          <cell r="D1882">
            <v>43855</v>
          </cell>
          <cell r="E1882"/>
          <cell r="F1882"/>
        </row>
        <row r="1883">
          <cell r="C1883">
            <v>43856</v>
          </cell>
          <cell r="D1883">
            <v>43856</v>
          </cell>
          <cell r="E1883"/>
          <cell r="F1883"/>
        </row>
        <row r="1884">
          <cell r="C1884">
            <v>43873</v>
          </cell>
          <cell r="D1884">
            <v>43873</v>
          </cell>
          <cell r="E1884"/>
          <cell r="F1884"/>
        </row>
        <row r="1885">
          <cell r="C1885">
            <v>43874</v>
          </cell>
          <cell r="D1885">
            <v>43874</v>
          </cell>
          <cell r="E1885"/>
          <cell r="F1885"/>
        </row>
        <row r="1886">
          <cell r="C1886">
            <v>43876</v>
          </cell>
          <cell r="D1886">
            <v>43876</v>
          </cell>
          <cell r="E1886"/>
          <cell r="F1886"/>
        </row>
        <row r="1887">
          <cell r="C1887">
            <v>43890</v>
          </cell>
          <cell r="D1887">
            <v>43890</v>
          </cell>
          <cell r="E1887"/>
          <cell r="F1887"/>
        </row>
        <row r="1888">
          <cell r="C1888">
            <v>43884</v>
          </cell>
          <cell r="D1888">
            <v>43884</v>
          </cell>
          <cell r="E1888"/>
          <cell r="F1888"/>
        </row>
        <row r="1889">
          <cell r="C1889">
            <v>43885</v>
          </cell>
          <cell r="D1889">
            <v>43885</v>
          </cell>
          <cell r="E1889"/>
          <cell r="F1889"/>
        </row>
        <row r="1890">
          <cell r="C1890">
            <v>43886</v>
          </cell>
          <cell r="D1890">
            <v>43886</v>
          </cell>
          <cell r="E1890"/>
          <cell r="F1890"/>
        </row>
        <row r="1891">
          <cell r="C1891">
            <v>43901</v>
          </cell>
          <cell r="D1891">
            <v>43901</v>
          </cell>
          <cell r="E1891"/>
          <cell r="F1891"/>
        </row>
        <row r="1892">
          <cell r="C1892">
            <v>43862</v>
          </cell>
          <cell r="D1892">
            <v>43862</v>
          </cell>
          <cell r="E1892"/>
          <cell r="F1892"/>
        </row>
        <row r="1893">
          <cell r="C1893">
            <v>43909</v>
          </cell>
          <cell r="D1893">
            <v>43909</v>
          </cell>
          <cell r="E1893"/>
          <cell r="F1893"/>
        </row>
        <row r="1894">
          <cell r="C1894">
            <v>43911</v>
          </cell>
          <cell r="D1894">
            <v>43911</v>
          </cell>
          <cell r="E1894"/>
          <cell r="F1894"/>
        </row>
        <row r="1895">
          <cell r="C1895">
            <v>43915</v>
          </cell>
          <cell r="D1895">
            <v>43915</v>
          </cell>
          <cell r="E1895"/>
          <cell r="F1895"/>
        </row>
        <row r="1896">
          <cell r="C1896">
            <v>43916</v>
          </cell>
          <cell r="D1896">
            <v>43916</v>
          </cell>
          <cell r="E1896"/>
          <cell r="F1896"/>
        </row>
        <row r="1897">
          <cell r="C1897">
            <v>43919</v>
          </cell>
          <cell r="D1897">
            <v>43919</v>
          </cell>
          <cell r="E1897"/>
          <cell r="F1897"/>
        </row>
        <row r="1898">
          <cell r="C1898">
            <v>43922</v>
          </cell>
          <cell r="D1898">
            <v>43922</v>
          </cell>
          <cell r="E1898"/>
          <cell r="F1898"/>
        </row>
        <row r="1899">
          <cell r="C1899">
            <v>43923</v>
          </cell>
          <cell r="D1899">
            <v>43923</v>
          </cell>
          <cell r="E1899"/>
          <cell r="F1899"/>
        </row>
        <row r="1900">
          <cell r="C1900">
            <v>44656</v>
          </cell>
          <cell r="D1900">
            <v>44656</v>
          </cell>
          <cell r="E1900"/>
          <cell r="F1900"/>
        </row>
        <row r="1901">
          <cell r="C1901">
            <v>44668</v>
          </cell>
          <cell r="D1901">
            <v>44668</v>
          </cell>
          <cell r="E1901"/>
          <cell r="F1901"/>
        </row>
        <row r="1902">
          <cell r="C1902">
            <v>43935</v>
          </cell>
          <cell r="D1902">
            <v>43935</v>
          </cell>
          <cell r="E1902"/>
          <cell r="F1902"/>
        </row>
        <row r="1903">
          <cell r="C1903">
            <v>43943</v>
          </cell>
          <cell r="D1903">
            <v>43943</v>
          </cell>
          <cell r="E1903"/>
          <cell r="F1903"/>
        </row>
        <row r="1904">
          <cell r="C1904">
            <v>42977</v>
          </cell>
          <cell r="D1904">
            <v>42977</v>
          </cell>
          <cell r="E1904"/>
          <cell r="F1904"/>
        </row>
        <row r="1905">
          <cell r="C1905">
            <v>42978</v>
          </cell>
          <cell r="D1905">
            <v>42978</v>
          </cell>
          <cell r="E1905"/>
          <cell r="F1905"/>
        </row>
        <row r="1906">
          <cell r="C1906">
            <v>42984</v>
          </cell>
          <cell r="D1906">
            <v>42984</v>
          </cell>
          <cell r="E1906"/>
          <cell r="F1906"/>
        </row>
        <row r="1907">
          <cell r="C1907">
            <v>41531</v>
          </cell>
          <cell r="D1907">
            <v>41531</v>
          </cell>
          <cell r="E1907"/>
          <cell r="F1907"/>
        </row>
        <row r="1908">
          <cell r="C1908">
            <v>43963</v>
          </cell>
          <cell r="D1908">
            <v>43963</v>
          </cell>
          <cell r="E1908"/>
          <cell r="F1908"/>
        </row>
        <row r="1909">
          <cell r="C1909">
            <v>43964</v>
          </cell>
          <cell r="D1909">
            <v>43964</v>
          </cell>
          <cell r="E1909"/>
          <cell r="F1909"/>
        </row>
        <row r="1910">
          <cell r="C1910">
            <v>41559</v>
          </cell>
          <cell r="D1910">
            <v>41559</v>
          </cell>
          <cell r="E1910"/>
          <cell r="F1910"/>
        </row>
        <row r="1911">
          <cell r="C1911">
            <v>41574</v>
          </cell>
          <cell r="D1911">
            <v>41574</v>
          </cell>
          <cell r="E1911"/>
          <cell r="F1911"/>
        </row>
        <row r="1912">
          <cell r="C1912">
            <v>55877</v>
          </cell>
          <cell r="D1912">
            <v>55877</v>
          </cell>
          <cell r="E1912"/>
          <cell r="F1912"/>
        </row>
        <row r="1913">
          <cell r="C1913">
            <v>41793</v>
          </cell>
          <cell r="D1913">
            <v>41793</v>
          </cell>
          <cell r="E1913"/>
          <cell r="F1913"/>
        </row>
        <row r="1914">
          <cell r="C1914">
            <v>41795</v>
          </cell>
          <cell r="D1914">
            <v>41795</v>
          </cell>
          <cell r="E1914"/>
          <cell r="F1914"/>
        </row>
        <row r="1915">
          <cell r="C1915">
            <v>41760</v>
          </cell>
          <cell r="D1915">
            <v>41760</v>
          </cell>
          <cell r="E1915"/>
          <cell r="F1915"/>
        </row>
        <row r="1916">
          <cell r="C1916">
            <v>41784</v>
          </cell>
          <cell r="D1916">
            <v>41784</v>
          </cell>
          <cell r="E1916"/>
          <cell r="F1916"/>
        </row>
        <row r="1917">
          <cell r="C1917">
            <v>41804</v>
          </cell>
          <cell r="D1917">
            <v>41804</v>
          </cell>
          <cell r="E1917"/>
          <cell r="F1917"/>
        </row>
        <row r="1918">
          <cell r="C1918">
            <v>43950</v>
          </cell>
          <cell r="D1918">
            <v>43950</v>
          </cell>
          <cell r="E1918"/>
          <cell r="F1918"/>
        </row>
        <row r="1919">
          <cell r="C1919">
            <v>33274</v>
          </cell>
          <cell r="D1919">
            <v>33274</v>
          </cell>
          <cell r="E1919"/>
          <cell r="F1919"/>
        </row>
        <row r="1920">
          <cell r="C1920">
            <v>38798</v>
          </cell>
          <cell r="D1920">
            <v>38798</v>
          </cell>
          <cell r="E1920"/>
          <cell r="F1920"/>
        </row>
        <row r="1921">
          <cell r="C1921">
            <v>36667</v>
          </cell>
          <cell r="D1921" t="e">
            <v>#N/A</v>
          </cell>
          <cell r="E1921"/>
          <cell r="F1921" t="e">
            <v>#REF!</v>
          </cell>
        </row>
        <row r="1922">
          <cell r="C1922">
            <v>36700</v>
          </cell>
          <cell r="D1922" t="e">
            <v>#N/A</v>
          </cell>
          <cell r="E1922"/>
          <cell r="F1922" t="e">
            <v>#REF!</v>
          </cell>
        </row>
        <row r="1923">
          <cell r="C1923">
            <v>36347</v>
          </cell>
          <cell r="D1923" t="e">
            <v>#N/A</v>
          </cell>
          <cell r="E1923"/>
          <cell r="F1923" t="e">
            <v>#REF!</v>
          </cell>
        </row>
        <row r="1924">
          <cell r="C1924">
            <v>34824</v>
          </cell>
          <cell r="D1924" t="e">
            <v>#N/A</v>
          </cell>
          <cell r="E1924"/>
          <cell r="F1924"/>
        </row>
        <row r="1925">
          <cell r="C1925">
            <v>36668</v>
          </cell>
          <cell r="D1925" t="e">
            <v>#N/A</v>
          </cell>
          <cell r="E1925"/>
          <cell r="F1925" t="e">
            <v>#REF!</v>
          </cell>
        </row>
        <row r="1926">
          <cell r="C1926">
            <v>36075</v>
          </cell>
          <cell r="D1926" t="e">
            <v>#N/A</v>
          </cell>
          <cell r="E1926"/>
          <cell r="F1926" t="e">
            <v>#REF!</v>
          </cell>
        </row>
        <row r="1927">
          <cell r="C1927">
            <v>41535</v>
          </cell>
          <cell r="D1927">
            <v>41535</v>
          </cell>
          <cell r="E1927"/>
          <cell r="F1927"/>
        </row>
        <row r="1928">
          <cell r="C1928">
            <v>41536</v>
          </cell>
          <cell r="D1928">
            <v>41536</v>
          </cell>
          <cell r="E1928"/>
          <cell r="F1928"/>
        </row>
        <row r="1929">
          <cell r="C1929">
            <v>38392</v>
          </cell>
          <cell r="D1929" t="e">
            <v>#N/A</v>
          </cell>
          <cell r="E1929"/>
          <cell r="F1929" t="e">
            <v>#REF!</v>
          </cell>
        </row>
        <row r="1930">
          <cell r="C1930">
            <v>38159</v>
          </cell>
          <cell r="D1930" t="e">
            <v>#N/A</v>
          </cell>
          <cell r="E1930"/>
          <cell r="F1930" t="e">
            <v>#REF!</v>
          </cell>
        </row>
        <row r="1931">
          <cell r="C1931">
            <v>38158</v>
          </cell>
          <cell r="D1931" t="e">
            <v>#N/A</v>
          </cell>
          <cell r="E1931"/>
          <cell r="F1931" t="e">
            <v>#REF!</v>
          </cell>
        </row>
        <row r="1932">
          <cell r="C1932">
            <v>41563</v>
          </cell>
          <cell r="D1932" t="e">
            <v>#N/A</v>
          </cell>
          <cell r="E1932"/>
          <cell r="F1932" t="e">
            <v>#REF!</v>
          </cell>
        </row>
        <row r="1933">
          <cell r="C1933">
            <v>41567</v>
          </cell>
          <cell r="D1933" t="e">
            <v>#N/A</v>
          </cell>
          <cell r="E1933"/>
          <cell r="F1933" t="e">
            <v>#REF!</v>
          </cell>
        </row>
        <row r="1934">
          <cell r="C1934">
            <v>39602</v>
          </cell>
          <cell r="D1934" t="str">
            <v>Н/Д</v>
          </cell>
          <cell r="E1934"/>
          <cell r="F1934" t="e">
            <v>#REF!</v>
          </cell>
        </row>
        <row r="1935">
          <cell r="C1935">
            <v>34542</v>
          </cell>
          <cell r="D1935" t="e">
            <v>#N/A</v>
          </cell>
          <cell r="E1935"/>
          <cell r="F1935" t="e">
            <v>#REF!</v>
          </cell>
        </row>
        <row r="1936">
          <cell r="C1936">
            <v>36430</v>
          </cell>
          <cell r="D1936" t="e">
            <v>#N/A</v>
          </cell>
          <cell r="E1936"/>
          <cell r="F1936" t="e">
            <v>#REF!</v>
          </cell>
        </row>
        <row r="1937">
          <cell r="C1937">
            <v>55727</v>
          </cell>
          <cell r="D1937" t="e">
            <v>#N/A</v>
          </cell>
          <cell r="E1937"/>
          <cell r="F1937" t="e">
            <v>#REF!</v>
          </cell>
        </row>
        <row r="1938">
          <cell r="C1938">
            <v>37028</v>
          </cell>
          <cell r="D1938" t="e">
            <v>#N/A</v>
          </cell>
          <cell r="E1938"/>
          <cell r="F1938" t="e">
            <v>#REF!</v>
          </cell>
        </row>
        <row r="1939">
          <cell r="C1939">
            <v>33284</v>
          </cell>
          <cell r="D1939">
            <v>33284</v>
          </cell>
          <cell r="E1939"/>
          <cell r="F1939"/>
        </row>
        <row r="1940">
          <cell r="C1940">
            <v>44068</v>
          </cell>
          <cell r="D1940">
            <v>44068</v>
          </cell>
          <cell r="E1940"/>
          <cell r="F1940"/>
        </row>
        <row r="1941">
          <cell r="C1941">
            <v>38118</v>
          </cell>
          <cell r="D1941">
            <v>38118</v>
          </cell>
          <cell r="E1941"/>
          <cell r="F1941"/>
        </row>
        <row r="1942">
          <cell r="C1942">
            <v>37889</v>
          </cell>
          <cell r="D1942">
            <v>37889</v>
          </cell>
          <cell r="E1942"/>
          <cell r="F1942"/>
        </row>
        <row r="1943">
          <cell r="C1943">
            <v>37918</v>
          </cell>
          <cell r="D1943">
            <v>37918</v>
          </cell>
          <cell r="E1943"/>
          <cell r="F1943"/>
        </row>
        <row r="1944">
          <cell r="C1944">
            <v>37890</v>
          </cell>
          <cell r="D1944">
            <v>37890</v>
          </cell>
          <cell r="E1944"/>
          <cell r="F1944"/>
        </row>
        <row r="1945">
          <cell r="C1945">
            <v>37920</v>
          </cell>
          <cell r="D1945">
            <v>37920</v>
          </cell>
          <cell r="E1945"/>
          <cell r="F1945"/>
        </row>
        <row r="1946">
          <cell r="C1946">
            <v>38441</v>
          </cell>
          <cell r="D1946">
            <v>38441</v>
          </cell>
          <cell r="E1946"/>
          <cell r="F1946"/>
        </row>
        <row r="1947">
          <cell r="C1947">
            <v>37888</v>
          </cell>
          <cell r="D1947">
            <v>37888</v>
          </cell>
          <cell r="E1947"/>
          <cell r="F1947"/>
        </row>
        <row r="1948">
          <cell r="C1948">
            <v>38114</v>
          </cell>
          <cell r="D1948">
            <v>38114</v>
          </cell>
          <cell r="E1948"/>
          <cell r="F1948"/>
        </row>
        <row r="1949">
          <cell r="C1949">
            <v>37893</v>
          </cell>
          <cell r="D1949">
            <v>37893</v>
          </cell>
          <cell r="E1949"/>
          <cell r="F1949"/>
        </row>
        <row r="1950">
          <cell r="C1950">
            <v>40986</v>
          </cell>
          <cell r="D1950">
            <v>40986</v>
          </cell>
          <cell r="E1950"/>
          <cell r="F1950"/>
        </row>
        <row r="1951">
          <cell r="C1951">
            <v>36849</v>
          </cell>
          <cell r="D1951" t="e">
            <v>#N/A</v>
          </cell>
          <cell r="E1951"/>
          <cell r="F1951" t="e">
            <v>#REF!</v>
          </cell>
        </row>
        <row r="1952">
          <cell r="C1952">
            <v>38390</v>
          </cell>
          <cell r="D1952" t="e">
            <v>#N/A</v>
          </cell>
          <cell r="E1952"/>
          <cell r="F1952" t="e">
            <v>#REF!</v>
          </cell>
        </row>
        <row r="1953">
          <cell r="C1953">
            <v>42137</v>
          </cell>
          <cell r="D1953" t="e">
            <v>#N/A</v>
          </cell>
          <cell r="E1953"/>
          <cell r="F1953" t="e">
            <v>#REF!</v>
          </cell>
        </row>
        <row r="1954">
          <cell r="C1954">
            <v>41558</v>
          </cell>
          <cell r="D1954" t="e">
            <v>#N/A</v>
          </cell>
          <cell r="E1954"/>
          <cell r="F1954" t="e">
            <v>#REF!</v>
          </cell>
        </row>
        <row r="1955">
          <cell r="C1955">
            <v>35457</v>
          </cell>
          <cell r="D1955" t="e">
            <v>#N/A</v>
          </cell>
          <cell r="E1955"/>
          <cell r="F1955" t="e">
            <v>#REF!</v>
          </cell>
        </row>
        <row r="1956">
          <cell r="C1956">
            <v>41557</v>
          </cell>
          <cell r="D1956" t="e">
            <v>#N/A</v>
          </cell>
          <cell r="E1956"/>
          <cell r="F1956" t="e">
            <v>#REF!</v>
          </cell>
        </row>
        <row r="1957">
          <cell r="C1957">
            <v>37957</v>
          </cell>
          <cell r="D1957">
            <v>37957</v>
          </cell>
          <cell r="E1957"/>
          <cell r="F1957"/>
        </row>
        <row r="1958">
          <cell r="C1958">
            <v>37826</v>
          </cell>
          <cell r="D1958">
            <v>37826</v>
          </cell>
          <cell r="E1958"/>
          <cell r="F1958"/>
        </row>
        <row r="1959">
          <cell r="C1959">
            <v>39263</v>
          </cell>
          <cell r="D1959" t="e">
            <v>#N/A</v>
          </cell>
          <cell r="E1959"/>
          <cell r="F1959" t="e">
            <v>#REF!</v>
          </cell>
        </row>
        <row r="1960">
          <cell r="C1960">
            <v>39813</v>
          </cell>
          <cell r="D1960" t="str">
            <v>Н/Д</v>
          </cell>
          <cell r="E1960"/>
          <cell r="F1960" t="str">
            <v>ранний</v>
          </cell>
        </row>
        <row r="1961">
          <cell r="C1961">
            <v>39809</v>
          </cell>
          <cell r="D1961" t="str">
            <v>Н/Д</v>
          </cell>
          <cell r="E1961"/>
          <cell r="F1961" t="str">
            <v>ранний</v>
          </cell>
        </row>
        <row r="1962">
          <cell r="C1962">
            <v>40558</v>
          </cell>
          <cell r="D1962" t="str">
            <v>Н/Д</v>
          </cell>
          <cell r="E1962"/>
          <cell r="F1962" t="str">
            <v>ранний</v>
          </cell>
        </row>
        <row r="1963">
          <cell r="C1963">
            <v>30857</v>
          </cell>
          <cell r="D1963" t="e">
            <v>#N/A</v>
          </cell>
          <cell r="E1963"/>
          <cell r="F1963" t="str">
            <v>ранний</v>
          </cell>
        </row>
        <row r="1964">
          <cell r="C1964">
            <v>37884</v>
          </cell>
          <cell r="D1964" t="e">
            <v>#N/A</v>
          </cell>
          <cell r="E1964"/>
          <cell r="F1964" t="str">
            <v>ранний</v>
          </cell>
        </row>
        <row r="1965">
          <cell r="C1965">
            <v>37885</v>
          </cell>
          <cell r="D1965" t="e">
            <v>#N/A</v>
          </cell>
          <cell r="E1965"/>
          <cell r="F1965" t="str">
            <v>ранний</v>
          </cell>
        </row>
        <row r="1966">
          <cell r="C1966">
            <v>37886</v>
          </cell>
          <cell r="D1966" t="e">
            <v>#N/A</v>
          </cell>
          <cell r="E1966"/>
          <cell r="F1966" t="str">
            <v>ранний</v>
          </cell>
        </row>
        <row r="1967">
          <cell r="C1967">
            <v>36892</v>
          </cell>
          <cell r="D1967" t="e">
            <v>#N/A</v>
          </cell>
          <cell r="E1967"/>
          <cell r="F1967" t="str">
            <v>ранний</v>
          </cell>
        </row>
        <row r="1968">
          <cell r="C1968">
            <v>32591</v>
          </cell>
          <cell r="D1968" t="e">
            <v>#N/A</v>
          </cell>
          <cell r="E1968"/>
          <cell r="F1968" t="str">
            <v>ранний</v>
          </cell>
        </row>
        <row r="1969">
          <cell r="C1969">
            <v>32592</v>
          </cell>
          <cell r="D1969" t="e">
            <v>#N/A</v>
          </cell>
          <cell r="E1969"/>
          <cell r="F1969" t="str">
            <v>ранний</v>
          </cell>
        </row>
        <row r="1970">
          <cell r="C1970">
            <v>35365</v>
          </cell>
          <cell r="D1970" t="e">
            <v>#N/A</v>
          </cell>
          <cell r="E1970"/>
          <cell r="F1970" t="str">
            <v>ранний</v>
          </cell>
        </row>
        <row r="1971">
          <cell r="C1971">
            <v>43567</v>
          </cell>
          <cell r="D1971" t="e">
            <v>#N/A</v>
          </cell>
          <cell r="E1971"/>
          <cell r="F1971" t="str">
            <v>ранний</v>
          </cell>
        </row>
        <row r="1972">
          <cell r="C1972">
            <v>43213</v>
          </cell>
          <cell r="D1972" t="e">
            <v>#N/A</v>
          </cell>
          <cell r="E1972"/>
          <cell r="F1972" t="e">
            <v>#REF!</v>
          </cell>
        </row>
        <row r="1973">
          <cell r="C1973">
            <v>43225</v>
          </cell>
          <cell r="D1973" t="e">
            <v>#N/A</v>
          </cell>
          <cell r="E1973"/>
          <cell r="F1973" t="e">
            <v>#REF!</v>
          </cell>
        </row>
        <row r="1974">
          <cell r="C1974">
            <v>43216</v>
          </cell>
          <cell r="D1974" t="e">
            <v>#N/A</v>
          </cell>
          <cell r="E1974"/>
          <cell r="F1974" t="str">
            <v>поздний</v>
          </cell>
        </row>
        <row r="1975">
          <cell r="C1975">
            <v>43224</v>
          </cell>
          <cell r="D1975" t="e">
            <v>#N/A</v>
          </cell>
          <cell r="E1975"/>
          <cell r="F1975" t="e">
            <v>#REF!</v>
          </cell>
        </row>
        <row r="1976">
          <cell r="C1976">
            <v>43220</v>
          </cell>
          <cell r="D1976" t="e">
            <v>#N/A</v>
          </cell>
          <cell r="E1976"/>
          <cell r="F1976" t="e">
            <v>#REF!</v>
          </cell>
        </row>
        <row r="1977">
          <cell r="C1977">
            <v>36431</v>
          </cell>
          <cell r="D1977" t="e">
            <v>#N/A</v>
          </cell>
          <cell r="E1977"/>
          <cell r="F1977" t="e">
            <v>#REF!</v>
          </cell>
        </row>
        <row r="1978">
          <cell r="C1978">
            <v>43294</v>
          </cell>
          <cell r="D1978" t="e">
            <v>#N/A</v>
          </cell>
          <cell r="E1978"/>
          <cell r="F1978" t="e">
            <v>#REF!</v>
          </cell>
        </row>
        <row r="1979">
          <cell r="C1979">
            <v>39281</v>
          </cell>
          <cell r="D1979" t="e">
            <v>#N/A</v>
          </cell>
          <cell r="E1979"/>
          <cell r="F1979" t="e">
            <v>#REF!</v>
          </cell>
        </row>
        <row r="1980">
          <cell r="C1980">
            <v>36073</v>
          </cell>
          <cell r="D1980" t="e">
            <v>#N/A</v>
          </cell>
          <cell r="E1980"/>
          <cell r="F1980" t="e">
            <v>#REF!</v>
          </cell>
        </row>
        <row r="1981">
          <cell r="C1981">
            <v>33246</v>
          </cell>
          <cell r="D1981" t="e">
            <v>#N/A</v>
          </cell>
          <cell r="E1981"/>
          <cell r="F1981" t="e">
            <v>#REF!</v>
          </cell>
        </row>
        <row r="1982">
          <cell r="C1982">
            <v>37021</v>
          </cell>
          <cell r="D1982" t="e">
            <v>#N/A</v>
          </cell>
          <cell r="E1982"/>
          <cell r="F1982" t="e">
            <v>#REF!</v>
          </cell>
        </row>
        <row r="1983">
          <cell r="C1983">
            <v>33387</v>
          </cell>
          <cell r="D1983" t="e">
            <v>#N/A</v>
          </cell>
          <cell r="E1983"/>
          <cell r="F1983" t="e">
            <v>#REF!</v>
          </cell>
        </row>
        <row r="1984">
          <cell r="C1984">
            <v>39390</v>
          </cell>
          <cell r="D1984" t="str">
            <v>Н/Д</v>
          </cell>
          <cell r="E1984"/>
          <cell r="F1984" t="e">
            <v>#REF!</v>
          </cell>
        </row>
        <row r="1985">
          <cell r="C1985">
            <v>34982</v>
          </cell>
          <cell r="D1985" t="e">
            <v>#N/A</v>
          </cell>
          <cell r="E1985"/>
          <cell r="F1985" t="e">
            <v>#REF!</v>
          </cell>
        </row>
        <row r="1986">
          <cell r="C1986">
            <v>40460</v>
          </cell>
          <cell r="D1986">
            <v>40460</v>
          </cell>
          <cell r="E1986"/>
          <cell r="F1986"/>
        </row>
        <row r="1987">
          <cell r="C1987">
            <v>40787</v>
          </cell>
          <cell r="D1987">
            <v>40787</v>
          </cell>
          <cell r="E1987"/>
          <cell r="F1987"/>
        </row>
        <row r="1988">
          <cell r="C1988">
            <v>33164</v>
          </cell>
          <cell r="D1988" t="e">
            <v>#N/A</v>
          </cell>
          <cell r="E1988"/>
          <cell r="F1988" t="e">
            <v>#REF!</v>
          </cell>
        </row>
        <row r="1989">
          <cell r="C1989">
            <v>33724</v>
          </cell>
          <cell r="D1989" t="e">
            <v>#N/A</v>
          </cell>
          <cell r="E1989"/>
          <cell r="F1989" t="str">
            <v>протокол</v>
          </cell>
        </row>
        <row r="1990">
          <cell r="C1990">
            <v>34450</v>
          </cell>
          <cell r="D1990" t="e">
            <v>#N/A</v>
          </cell>
          <cell r="E1990"/>
          <cell r="F1990" t="str">
            <v>протокол</v>
          </cell>
        </row>
        <row r="1991">
          <cell r="C1991">
            <v>35711</v>
          </cell>
          <cell r="D1991" t="e">
            <v>#N/A</v>
          </cell>
          <cell r="E1991"/>
          <cell r="F1991" t="e">
            <v>#REF!</v>
          </cell>
        </row>
        <row r="1992">
          <cell r="C1992">
            <v>36636</v>
          </cell>
          <cell r="D1992" t="e">
            <v>#N/A</v>
          </cell>
          <cell r="E1992"/>
          <cell r="F1992" t="e">
            <v>#REF!</v>
          </cell>
        </row>
        <row r="1993">
          <cell r="C1993">
            <v>35404</v>
          </cell>
          <cell r="D1993" t="e">
            <v>#N/A</v>
          </cell>
          <cell r="E1993"/>
          <cell r="F1993" t="e">
            <v>#REF!</v>
          </cell>
        </row>
        <row r="1994">
          <cell r="C1994">
            <v>44723</v>
          </cell>
          <cell r="D1994" t="e">
            <v>#N/A</v>
          </cell>
          <cell r="E1994"/>
          <cell r="F1994" t="str">
            <v>протокол</v>
          </cell>
        </row>
        <row r="1995">
          <cell r="C1995">
            <v>44710</v>
          </cell>
          <cell r="D1995" t="e">
            <v>#N/A</v>
          </cell>
          <cell r="E1995"/>
          <cell r="F1995" t="str">
            <v>протокол</v>
          </cell>
        </row>
        <row r="1996">
          <cell r="C1996">
            <v>35055</v>
          </cell>
          <cell r="D1996" t="e">
            <v>#N/A</v>
          </cell>
          <cell r="E1996"/>
          <cell r="F1996" t="e">
            <v>#REF!</v>
          </cell>
        </row>
        <row r="1997">
          <cell r="C1997">
            <v>41119</v>
          </cell>
          <cell r="D1997" t="e">
            <v>#N/A</v>
          </cell>
          <cell r="E1997"/>
          <cell r="F1997" t="e">
            <v>#REF!</v>
          </cell>
        </row>
        <row r="1998">
          <cell r="C1998">
            <v>41129</v>
          </cell>
          <cell r="D1998" t="e">
            <v>#N/A</v>
          </cell>
          <cell r="E1998"/>
          <cell r="F1998" t="e">
            <v>#REF!</v>
          </cell>
        </row>
        <row r="1999">
          <cell r="C1999">
            <v>41130</v>
          </cell>
          <cell r="D1999" t="e">
            <v>#N/A</v>
          </cell>
          <cell r="E1999"/>
          <cell r="F1999" t="e">
            <v>#REF!</v>
          </cell>
        </row>
        <row r="2000">
          <cell r="C2000">
            <v>41120</v>
          </cell>
          <cell r="D2000" t="e">
            <v>#N/A</v>
          </cell>
          <cell r="E2000"/>
          <cell r="F2000" t="e">
            <v>#REF!</v>
          </cell>
        </row>
        <row r="2001">
          <cell r="C2001">
            <v>41121</v>
          </cell>
          <cell r="D2001" t="e">
            <v>#N/A</v>
          </cell>
          <cell r="E2001"/>
          <cell r="F2001" t="e">
            <v>#REF!</v>
          </cell>
        </row>
        <row r="2002">
          <cell r="C2002">
            <v>37034</v>
          </cell>
          <cell r="D2002" t="e">
            <v>#N/A</v>
          </cell>
          <cell r="E2002"/>
          <cell r="F2002" t="e">
            <v>#REF!</v>
          </cell>
        </row>
        <row r="2003">
          <cell r="C2003">
            <v>33223</v>
          </cell>
          <cell r="D2003" t="e">
            <v>#N/A</v>
          </cell>
          <cell r="E2003"/>
          <cell r="F2003" t="e">
            <v>#REF!</v>
          </cell>
        </row>
        <row r="2004">
          <cell r="C2004">
            <v>35578</v>
          </cell>
          <cell r="D2004" t="e">
            <v>#N/A</v>
          </cell>
          <cell r="E2004"/>
          <cell r="F2004" t="e">
            <v>#REF!</v>
          </cell>
        </row>
        <row r="2005">
          <cell r="C2005">
            <v>43208</v>
          </cell>
          <cell r="D2005" t="e">
            <v>#N/A</v>
          </cell>
          <cell r="E2005"/>
          <cell r="F2005" t="e">
            <v>#REF!</v>
          </cell>
        </row>
        <row r="2006">
          <cell r="C2006">
            <v>35581</v>
          </cell>
          <cell r="D2006" t="e">
            <v>#N/A</v>
          </cell>
          <cell r="E2006"/>
          <cell r="F2006" t="e">
            <v>#REF!</v>
          </cell>
        </row>
        <row r="2007">
          <cell r="C2007">
            <v>36451</v>
          </cell>
          <cell r="D2007" t="e">
            <v>#N/A</v>
          </cell>
          <cell r="E2007"/>
          <cell r="F2007" t="str">
            <v>поздний</v>
          </cell>
        </row>
        <row r="2008">
          <cell r="C2008">
            <v>36912</v>
          </cell>
          <cell r="D2008" t="e">
            <v>#N/A</v>
          </cell>
          <cell r="E2008"/>
          <cell r="F2008" t="str">
            <v>поздний</v>
          </cell>
        </row>
        <row r="2009">
          <cell r="C2009">
            <v>35508</v>
          </cell>
          <cell r="D2009" t="e">
            <v>#N/A</v>
          </cell>
          <cell r="E2009"/>
          <cell r="F2009" t="e">
            <v>#REF!</v>
          </cell>
        </row>
        <row r="2010">
          <cell r="C2010">
            <v>33509</v>
          </cell>
          <cell r="D2010" t="e">
            <v>#N/A</v>
          </cell>
          <cell r="E2010"/>
          <cell r="F2010" t="e">
            <v>#REF!</v>
          </cell>
        </row>
        <row r="2011">
          <cell r="C2011">
            <v>35208</v>
          </cell>
          <cell r="D2011" t="e">
            <v>#N/A</v>
          </cell>
          <cell r="E2011"/>
          <cell r="F2011" t="e">
            <v>#REF!</v>
          </cell>
        </row>
        <row r="2012">
          <cell r="C2012">
            <v>42738</v>
          </cell>
          <cell r="D2012" t="e">
            <v>#N/A</v>
          </cell>
          <cell r="E2012"/>
          <cell r="F2012" t="e">
            <v>#REF!</v>
          </cell>
        </row>
        <row r="2013">
          <cell r="C2013">
            <v>44991</v>
          </cell>
          <cell r="D2013" t="e">
            <v>#N/A</v>
          </cell>
          <cell r="E2013"/>
          <cell r="F2013" t="e">
            <v>#REF!</v>
          </cell>
        </row>
        <row r="2014">
          <cell r="C2014">
            <v>56050</v>
          </cell>
          <cell r="D2014" t="e">
            <v>#N/A</v>
          </cell>
          <cell r="E2014"/>
          <cell r="F2014" t="e">
            <v>#REF!</v>
          </cell>
        </row>
        <row r="2015">
          <cell r="C2015">
            <v>38281</v>
          </cell>
          <cell r="D2015" t="e">
            <v>#N/A</v>
          </cell>
          <cell r="E2015"/>
          <cell r="F2015" t="str">
            <v>ранний</v>
          </cell>
        </row>
        <row r="2016">
          <cell r="C2016">
            <v>43592</v>
          </cell>
          <cell r="D2016" t="e">
            <v>#N/A</v>
          </cell>
          <cell r="E2016"/>
          <cell r="F2016" t="str">
            <v>ранний</v>
          </cell>
        </row>
        <row r="2017">
          <cell r="C2017">
            <v>43593</v>
          </cell>
          <cell r="D2017" t="e">
            <v>#N/A</v>
          </cell>
          <cell r="E2017"/>
          <cell r="F2017" t="str">
            <v>ранний</v>
          </cell>
        </row>
        <row r="2018">
          <cell r="C2018">
            <v>33397</v>
          </cell>
          <cell r="D2018" t="e">
            <v>#N/A</v>
          </cell>
          <cell r="E2018"/>
          <cell r="F2018" t="str">
            <v>ранний</v>
          </cell>
        </row>
        <row r="2019">
          <cell r="C2019">
            <v>33685</v>
          </cell>
          <cell r="D2019" t="e">
            <v>#N/A</v>
          </cell>
          <cell r="E2019"/>
          <cell r="F2019" t="str">
            <v>ранний</v>
          </cell>
        </row>
        <row r="2020">
          <cell r="C2020">
            <v>42361</v>
          </cell>
          <cell r="D2020" t="e">
            <v>#N/A</v>
          </cell>
          <cell r="E2020"/>
          <cell r="F2020" t="str">
            <v>ранний</v>
          </cell>
        </row>
        <row r="2021">
          <cell r="C2021">
            <v>42362</v>
          </cell>
          <cell r="D2021" t="e">
            <v>#N/A</v>
          </cell>
          <cell r="E2021"/>
          <cell r="F2021" t="str">
            <v>ранний</v>
          </cell>
        </row>
        <row r="2022">
          <cell r="C2022">
            <v>37642</v>
          </cell>
          <cell r="D2022" t="e">
            <v>#N/A</v>
          </cell>
          <cell r="E2022"/>
          <cell r="F2022" t="str">
            <v>ранний</v>
          </cell>
        </row>
        <row r="2023">
          <cell r="C2023">
            <v>36693</v>
          </cell>
          <cell r="D2023" t="e">
            <v>#N/A</v>
          </cell>
          <cell r="E2023"/>
          <cell r="F2023" t="e">
            <v>#REF!</v>
          </cell>
        </row>
        <row r="2024">
          <cell r="C2024">
            <v>36169</v>
          </cell>
          <cell r="D2024" t="e">
            <v>#N/A</v>
          </cell>
          <cell r="E2024"/>
          <cell r="F2024" t="e">
            <v>#REF!</v>
          </cell>
        </row>
        <row r="2025">
          <cell r="C2025">
            <v>35851</v>
          </cell>
          <cell r="D2025" t="e">
            <v>#N/A</v>
          </cell>
          <cell r="E2025"/>
          <cell r="F2025" t="e">
            <v>#REF!</v>
          </cell>
        </row>
        <row r="2026">
          <cell r="C2026">
            <v>35591</v>
          </cell>
          <cell r="D2026" t="e">
            <v>#N/A</v>
          </cell>
          <cell r="E2026"/>
          <cell r="F2026" t="e">
            <v>#REF!</v>
          </cell>
        </row>
        <row r="2027">
          <cell r="C2027">
            <v>55823</v>
          </cell>
          <cell r="D2027" t="e">
            <v>#N/A</v>
          </cell>
          <cell r="E2027"/>
          <cell r="F2027" t="e">
            <v>#REF!</v>
          </cell>
        </row>
        <row r="2028">
          <cell r="C2028">
            <v>41788</v>
          </cell>
          <cell r="D2028" t="e">
            <v>#N/A</v>
          </cell>
          <cell r="E2028"/>
          <cell r="F2028" t="e">
            <v>#REF!</v>
          </cell>
        </row>
        <row r="2029">
          <cell r="C2029">
            <v>34536</v>
          </cell>
          <cell r="D2029" t="e">
            <v>#N/A</v>
          </cell>
          <cell r="E2029"/>
          <cell r="F2029" t="e">
            <v>#REF!</v>
          </cell>
        </row>
        <row r="2030">
          <cell r="C2030">
            <v>36583</v>
          </cell>
          <cell r="D2030" t="e">
            <v>#N/A</v>
          </cell>
          <cell r="E2030"/>
          <cell r="F2030" t="e">
            <v>#REF!</v>
          </cell>
        </row>
        <row r="2031">
          <cell r="C2031">
            <v>44647</v>
          </cell>
          <cell r="D2031" t="e">
            <v>#N/A</v>
          </cell>
          <cell r="E2031"/>
          <cell r="F2031" t="e">
            <v>#REF!</v>
          </cell>
        </row>
        <row r="2032">
          <cell r="C2032">
            <v>39461</v>
          </cell>
          <cell r="D2032" t="e">
            <v>#N/A</v>
          </cell>
          <cell r="E2032"/>
          <cell r="F2032" t="e">
            <v>#REF!</v>
          </cell>
        </row>
        <row r="2033">
          <cell r="C2033">
            <v>36502</v>
          </cell>
          <cell r="D2033" t="e">
            <v>#N/A</v>
          </cell>
          <cell r="E2033"/>
          <cell r="F2033" t="e">
            <v>#REF!</v>
          </cell>
        </row>
        <row r="2034">
          <cell r="C2034">
            <v>36957</v>
          </cell>
          <cell r="D2034" t="e">
            <v>#N/A</v>
          </cell>
          <cell r="E2034"/>
          <cell r="F2034" t="e">
            <v>#REF!</v>
          </cell>
        </row>
        <row r="2035">
          <cell r="C2035">
            <v>33636</v>
          </cell>
          <cell r="D2035" t="e">
            <v>#N/A</v>
          </cell>
          <cell r="E2035"/>
          <cell r="F2035" t="e">
            <v>#REF!</v>
          </cell>
        </row>
        <row r="2036">
          <cell r="C2036">
            <v>39575</v>
          </cell>
          <cell r="D2036" t="e">
            <v>#N/A</v>
          </cell>
          <cell r="E2036"/>
          <cell r="F2036" t="str">
            <v>ранний</v>
          </cell>
        </row>
        <row r="2037">
          <cell r="C2037">
            <v>33292</v>
          </cell>
          <cell r="D2037" t="e">
            <v>#N/A</v>
          </cell>
          <cell r="E2037"/>
          <cell r="F2037" t="str">
            <v>ранний</v>
          </cell>
        </row>
        <row r="2038">
          <cell r="C2038">
            <v>34056</v>
          </cell>
          <cell r="D2038" t="e">
            <v>#N/A</v>
          </cell>
          <cell r="E2038"/>
          <cell r="F2038" t="str">
            <v>ранний</v>
          </cell>
        </row>
        <row r="2039">
          <cell r="C2039">
            <v>37881</v>
          </cell>
          <cell r="D2039" t="e">
            <v>#N/A</v>
          </cell>
          <cell r="E2039"/>
          <cell r="F2039" t="str">
            <v>ранний</v>
          </cell>
        </row>
        <row r="2040">
          <cell r="C2040">
            <v>33464</v>
          </cell>
          <cell r="D2040" t="e">
            <v>#N/A</v>
          </cell>
          <cell r="E2040"/>
          <cell r="F2040" t="str">
            <v>ранний</v>
          </cell>
        </row>
        <row r="2041">
          <cell r="C2041">
            <v>34426</v>
          </cell>
          <cell r="D2041" t="e">
            <v>#N/A</v>
          </cell>
          <cell r="E2041"/>
          <cell r="F2041" t="str">
            <v>поздний</v>
          </cell>
        </row>
        <row r="2042">
          <cell r="C2042">
            <v>42748</v>
          </cell>
          <cell r="D2042" t="e">
            <v>#N/A</v>
          </cell>
          <cell r="E2042"/>
          <cell r="F2042" t="str">
            <v>ранний</v>
          </cell>
        </row>
        <row r="2043">
          <cell r="C2043">
            <v>56603</v>
          </cell>
          <cell r="D2043" t="e">
            <v>#N/A</v>
          </cell>
          <cell r="E2043"/>
          <cell r="F2043" t="e">
            <v>#REF!</v>
          </cell>
        </row>
        <row r="2044">
          <cell r="C2044">
            <v>56604</v>
          </cell>
          <cell r="D2044" t="e">
            <v>#N/A</v>
          </cell>
          <cell r="E2044"/>
          <cell r="F2044" t="e">
            <v>#REF!</v>
          </cell>
        </row>
        <row r="2045">
          <cell r="C2045">
            <v>36662</v>
          </cell>
          <cell r="D2045" t="e">
            <v>#N/A</v>
          </cell>
          <cell r="E2045"/>
          <cell r="F2045" t="e">
            <v>#REF!</v>
          </cell>
        </row>
        <row r="2046">
          <cell r="C2046">
            <v>31818</v>
          </cell>
          <cell r="D2046" t="e">
            <v>#N/A</v>
          </cell>
          <cell r="E2046"/>
          <cell r="F2046" t="e">
            <v>#REF!</v>
          </cell>
        </row>
        <row r="2047">
          <cell r="C2047">
            <v>32759</v>
          </cell>
          <cell r="D2047">
            <v>32759</v>
          </cell>
          <cell r="E2047"/>
          <cell r="F2047"/>
        </row>
        <row r="2048">
          <cell r="C2048">
            <v>37124</v>
          </cell>
          <cell r="D2048" t="e">
            <v>#N/A</v>
          </cell>
          <cell r="E2048"/>
          <cell r="F2048" t="str">
            <v>протокол</v>
          </cell>
        </row>
        <row r="2049">
          <cell r="C2049">
            <v>33748</v>
          </cell>
          <cell r="D2049" t="e">
            <v>#N/A</v>
          </cell>
          <cell r="E2049"/>
          <cell r="F2049" t="e">
            <v>#REF!</v>
          </cell>
        </row>
        <row r="2050">
          <cell r="C2050">
            <v>34876</v>
          </cell>
          <cell r="D2050" t="e">
            <v>#N/A</v>
          </cell>
          <cell r="E2050"/>
          <cell r="F2050" t="e">
            <v>#REF!</v>
          </cell>
        </row>
        <row r="2051">
          <cell r="C2051">
            <v>36828</v>
          </cell>
          <cell r="D2051" t="e">
            <v>#N/A</v>
          </cell>
          <cell r="E2051"/>
          <cell r="F2051" t="str">
            <v>протокол</v>
          </cell>
        </row>
        <row r="2052">
          <cell r="C2052">
            <v>38052</v>
          </cell>
          <cell r="D2052" t="e">
            <v>#N/A</v>
          </cell>
          <cell r="E2052"/>
          <cell r="F2052" t="e">
            <v>#REF!</v>
          </cell>
        </row>
        <row r="2053">
          <cell r="C2053">
            <v>35146</v>
          </cell>
          <cell r="D2053" t="e">
            <v>#N/A</v>
          </cell>
          <cell r="E2053"/>
          <cell r="F2053" t="e">
            <v>#REF!</v>
          </cell>
        </row>
        <row r="2054">
          <cell r="C2054">
            <v>31951</v>
          </cell>
          <cell r="D2054" t="e">
            <v>#N/A</v>
          </cell>
          <cell r="E2054"/>
          <cell r="F2054" t="e">
            <v>#REF!</v>
          </cell>
        </row>
        <row r="2055">
          <cell r="C2055">
            <v>33348</v>
          </cell>
          <cell r="D2055" t="e">
            <v>#N/A</v>
          </cell>
          <cell r="E2055"/>
          <cell r="F2055" t="e">
            <v>#REF!</v>
          </cell>
        </row>
        <row r="2056">
          <cell r="C2056">
            <v>40849</v>
          </cell>
          <cell r="D2056" t="e">
            <v>#N/A</v>
          </cell>
          <cell r="E2056"/>
          <cell r="F2056" t="e">
            <v>#REF!</v>
          </cell>
        </row>
        <row r="2057">
          <cell r="C2057">
            <v>34453</v>
          </cell>
          <cell r="D2057" t="e">
            <v>#N/A</v>
          </cell>
          <cell r="E2057"/>
          <cell r="F2057" t="e">
            <v>#REF!</v>
          </cell>
        </row>
        <row r="2058">
          <cell r="C2058">
            <v>33179</v>
          </cell>
          <cell r="D2058" t="e">
            <v>#N/A</v>
          </cell>
          <cell r="E2058"/>
          <cell r="F2058" t="e">
            <v>#REF!</v>
          </cell>
        </row>
        <row r="2059">
          <cell r="C2059">
            <v>39459</v>
          </cell>
          <cell r="D2059" t="e">
            <v>#N/A</v>
          </cell>
          <cell r="E2059"/>
          <cell r="F2059" t="e">
            <v>#REF!</v>
          </cell>
        </row>
        <row r="2060">
          <cell r="C2060">
            <v>34572</v>
          </cell>
          <cell r="D2060" t="e">
            <v>#N/A</v>
          </cell>
          <cell r="E2060"/>
          <cell r="F2060" t="e">
            <v>#REF!</v>
          </cell>
        </row>
        <row r="2061">
          <cell r="C2061">
            <v>37661</v>
          </cell>
          <cell r="D2061" t="e">
            <v>#N/A</v>
          </cell>
          <cell r="E2061"/>
          <cell r="F2061" t="e">
            <v>#REF!</v>
          </cell>
        </row>
        <row r="2062">
          <cell r="C2062">
            <v>39375</v>
          </cell>
          <cell r="D2062" t="e">
            <v>#N/A</v>
          </cell>
          <cell r="E2062"/>
          <cell r="F2062" t="e">
            <v>#REF!</v>
          </cell>
        </row>
        <row r="2063">
          <cell r="C2063">
            <v>39376</v>
          </cell>
          <cell r="D2063" t="e">
            <v>#N/A</v>
          </cell>
          <cell r="E2063"/>
          <cell r="F2063" t="e">
            <v>#REF!</v>
          </cell>
        </row>
        <row r="2064">
          <cell r="C2064">
            <v>35283</v>
          </cell>
          <cell r="D2064" t="e">
            <v>#N/A</v>
          </cell>
          <cell r="E2064"/>
          <cell r="F2064" t="e">
            <v>#REF!</v>
          </cell>
        </row>
        <row r="2065">
          <cell r="C2065">
            <v>39377</v>
          </cell>
          <cell r="D2065" t="e">
            <v>#N/A</v>
          </cell>
          <cell r="E2065"/>
          <cell r="F2065" t="e">
            <v>#REF!</v>
          </cell>
        </row>
        <row r="2066">
          <cell r="C2066">
            <v>45289</v>
          </cell>
          <cell r="D2066" t="e">
            <v>#N/A</v>
          </cell>
          <cell r="E2066"/>
          <cell r="F2066" t="e">
            <v>#REF!</v>
          </cell>
        </row>
        <row r="2067">
          <cell r="C2067">
            <v>39449</v>
          </cell>
          <cell r="D2067" t="e">
            <v>#N/A</v>
          </cell>
          <cell r="E2067"/>
          <cell r="F2067" t="e">
            <v>#REF!</v>
          </cell>
        </row>
        <row r="2068">
          <cell r="C2068">
            <v>33874</v>
          </cell>
          <cell r="D2068" t="e">
            <v>#N/A</v>
          </cell>
          <cell r="E2068"/>
          <cell r="F2068" t="e">
            <v>#REF!</v>
          </cell>
        </row>
        <row r="2069">
          <cell r="C2069">
            <v>36631</v>
          </cell>
          <cell r="D2069" t="e">
            <v>#N/A</v>
          </cell>
          <cell r="E2069"/>
          <cell r="F2069" t="str">
            <v>протокол</v>
          </cell>
        </row>
        <row r="2070">
          <cell r="C2070">
            <v>33140</v>
          </cell>
          <cell r="D2070" t="e">
            <v>#N/A</v>
          </cell>
          <cell r="E2070"/>
          <cell r="F2070" t="str">
            <v>ранний</v>
          </cell>
        </row>
        <row r="2071">
          <cell r="C2071">
            <v>35352</v>
          </cell>
          <cell r="D2071" t="e">
            <v>#N/A</v>
          </cell>
          <cell r="E2071"/>
          <cell r="F2071" t="str">
            <v>ранний</v>
          </cell>
        </row>
        <row r="2072">
          <cell r="C2072">
            <v>32465</v>
          </cell>
          <cell r="D2072" t="e">
            <v>#N/A</v>
          </cell>
          <cell r="E2072"/>
          <cell r="F2072" t="str">
            <v>ранний</v>
          </cell>
        </row>
        <row r="2073">
          <cell r="C2073">
            <v>33691</v>
          </cell>
          <cell r="D2073" t="e">
            <v>#N/A</v>
          </cell>
          <cell r="E2073"/>
          <cell r="F2073" t="str">
            <v>ранний</v>
          </cell>
        </row>
        <row r="2074">
          <cell r="C2074">
            <v>33408</v>
          </cell>
          <cell r="D2074" t="e">
            <v>#N/A</v>
          </cell>
          <cell r="E2074"/>
          <cell r="F2074" t="str">
            <v>ранний</v>
          </cell>
        </row>
        <row r="2075">
          <cell r="C2075">
            <v>32932</v>
          </cell>
          <cell r="D2075" t="e">
            <v>#N/A</v>
          </cell>
          <cell r="E2075"/>
          <cell r="F2075" t="str">
            <v>ранний</v>
          </cell>
        </row>
        <row r="2076">
          <cell r="C2076">
            <v>38348</v>
          </cell>
          <cell r="D2076" t="e">
            <v>#N/A</v>
          </cell>
          <cell r="E2076"/>
          <cell r="F2076" t="str">
            <v>ранний</v>
          </cell>
        </row>
        <row r="2077">
          <cell r="C2077">
            <v>38393</v>
          </cell>
          <cell r="D2077" t="e">
            <v>#N/A</v>
          </cell>
          <cell r="E2077"/>
          <cell r="F2077" t="e">
            <v>#REF!</v>
          </cell>
        </row>
        <row r="2078">
          <cell r="C2078">
            <v>41330</v>
          </cell>
          <cell r="D2078" t="e">
            <v>#N/A</v>
          </cell>
          <cell r="E2078"/>
          <cell r="F2078" t="e">
            <v>#REF!</v>
          </cell>
        </row>
        <row r="2079">
          <cell r="C2079">
            <v>36376</v>
          </cell>
          <cell r="D2079" t="e">
            <v>#N/A</v>
          </cell>
          <cell r="E2079"/>
          <cell r="F2079" t="e">
            <v>#REF!</v>
          </cell>
        </row>
        <row r="2080">
          <cell r="C2080">
            <v>38598</v>
          </cell>
          <cell r="D2080" t="e">
            <v>#N/A</v>
          </cell>
          <cell r="E2080"/>
          <cell r="F2080" t="str">
            <v>поздний</v>
          </cell>
        </row>
        <row r="2081">
          <cell r="C2081">
            <v>39241</v>
          </cell>
          <cell r="D2081" t="e">
            <v>#N/A</v>
          </cell>
          <cell r="E2081"/>
          <cell r="F2081" t="str">
            <v>поздний</v>
          </cell>
        </row>
        <row r="2082">
          <cell r="C2082">
            <v>55874</v>
          </cell>
          <cell r="D2082" t="e">
            <v>#N/A</v>
          </cell>
          <cell r="E2082"/>
          <cell r="F2082" t="e">
            <v>#REF!</v>
          </cell>
        </row>
        <row r="2083">
          <cell r="C2083">
            <v>55875</v>
          </cell>
          <cell r="D2083" t="e">
            <v>#N/A</v>
          </cell>
          <cell r="E2083"/>
          <cell r="F2083" t="e">
            <v>#REF!</v>
          </cell>
        </row>
        <row r="2084">
          <cell r="C2084">
            <v>55876</v>
          </cell>
          <cell r="D2084" t="e">
            <v>#N/A</v>
          </cell>
          <cell r="E2084"/>
          <cell r="F2084" t="e">
            <v>#REF!</v>
          </cell>
        </row>
        <row r="2085">
          <cell r="C2085">
            <v>39200</v>
          </cell>
          <cell r="D2085" t="e">
            <v>#N/A</v>
          </cell>
          <cell r="E2085"/>
          <cell r="F2085" t="e">
            <v>#REF!</v>
          </cell>
        </row>
        <row r="2086">
          <cell r="C2086">
            <v>33204</v>
          </cell>
          <cell r="D2086" t="e">
            <v>#N/A</v>
          </cell>
          <cell r="E2086"/>
          <cell r="F2086" t="e">
            <v>#REF!</v>
          </cell>
        </row>
        <row r="2087">
          <cell r="C2087">
            <v>33907</v>
          </cell>
          <cell r="D2087" t="e">
            <v>#N/A</v>
          </cell>
          <cell r="E2087"/>
          <cell r="F2087" t="e">
            <v>#REF!</v>
          </cell>
        </row>
        <row r="2088">
          <cell r="C2088">
            <v>42435</v>
          </cell>
          <cell r="D2088" t="e">
            <v>#N/A</v>
          </cell>
          <cell r="E2088"/>
          <cell r="F2088" t="e">
            <v>#REF!</v>
          </cell>
        </row>
        <row r="2089">
          <cell r="C2089">
            <v>35111</v>
          </cell>
          <cell r="D2089" t="e">
            <v>#N/A</v>
          </cell>
          <cell r="E2089"/>
          <cell r="F2089" t="str">
            <v>поздний</v>
          </cell>
        </row>
        <row r="2090">
          <cell r="C2090">
            <v>38789</v>
          </cell>
          <cell r="D2090" t="e">
            <v>#N/A</v>
          </cell>
          <cell r="E2090"/>
          <cell r="F2090" t="e">
            <v>#REF!</v>
          </cell>
        </row>
        <row r="2091">
          <cell r="C2091">
            <v>31179</v>
          </cell>
          <cell r="D2091" t="e">
            <v>#N/A</v>
          </cell>
          <cell r="E2091"/>
          <cell r="F2091" t="e">
            <v>#REF!</v>
          </cell>
        </row>
        <row r="2092">
          <cell r="C2092">
            <v>33977</v>
          </cell>
          <cell r="D2092" t="e">
            <v>#N/A</v>
          </cell>
          <cell r="E2092"/>
          <cell r="F2092" t="e">
            <v>#REF!</v>
          </cell>
        </row>
        <row r="2093">
          <cell r="C2093">
            <v>33984</v>
          </cell>
          <cell r="D2093" t="e">
            <v>#N/A</v>
          </cell>
          <cell r="E2093"/>
          <cell r="F2093" t="e">
            <v>#REF!</v>
          </cell>
        </row>
        <row r="2094">
          <cell r="C2094">
            <v>35520</v>
          </cell>
          <cell r="D2094" t="e">
            <v>#N/A</v>
          </cell>
          <cell r="E2094"/>
          <cell r="F2094" t="e">
            <v>#REF!</v>
          </cell>
        </row>
        <row r="2095">
          <cell r="C2095">
            <v>37233</v>
          </cell>
          <cell r="D2095" t="e">
            <v>#N/A</v>
          </cell>
          <cell r="E2095"/>
          <cell r="F2095" t="e">
            <v>#REF!</v>
          </cell>
        </row>
        <row r="2096">
          <cell r="C2096">
            <v>41787</v>
          </cell>
          <cell r="D2096" t="e">
            <v>#N/A</v>
          </cell>
          <cell r="E2096"/>
          <cell r="F2096" t="e">
            <v>#REF!</v>
          </cell>
        </row>
        <row r="2097">
          <cell r="C2097">
            <v>41791</v>
          </cell>
          <cell r="D2097" t="e">
            <v>#N/A</v>
          </cell>
          <cell r="E2097"/>
          <cell r="F2097" t="e">
            <v>#REF!</v>
          </cell>
        </row>
        <row r="2098">
          <cell r="C2098">
            <v>41792</v>
          </cell>
          <cell r="D2098" t="e">
            <v>#N/A</v>
          </cell>
          <cell r="E2098"/>
          <cell r="F2098" t="e">
            <v>#REF!</v>
          </cell>
        </row>
        <row r="2099">
          <cell r="C2099">
            <v>44442</v>
          </cell>
          <cell r="D2099" t="e">
            <v>#N/A</v>
          </cell>
          <cell r="E2099"/>
          <cell r="F2099" t="e">
            <v>#REF!</v>
          </cell>
        </row>
        <row r="2100">
          <cell r="C2100">
            <v>45025</v>
          </cell>
          <cell r="D2100" t="e">
            <v>#N/A</v>
          </cell>
          <cell r="E2100"/>
          <cell r="F2100" t="e">
            <v>#REF!</v>
          </cell>
        </row>
        <row r="2101">
          <cell r="C2101">
            <v>34558</v>
          </cell>
          <cell r="D2101" t="e">
            <v>#N/A</v>
          </cell>
          <cell r="E2101"/>
          <cell r="F2101" t="e">
            <v>#REF!</v>
          </cell>
        </row>
        <row r="2102">
          <cell r="C2102">
            <v>33767</v>
          </cell>
          <cell r="D2102" t="e">
            <v>#N/A</v>
          </cell>
          <cell r="E2102"/>
          <cell r="F2102" t="e">
            <v>#REF!</v>
          </cell>
        </row>
        <row r="2103">
          <cell r="C2103">
            <v>36220</v>
          </cell>
          <cell r="D2103" t="e">
            <v>#N/A</v>
          </cell>
          <cell r="E2103"/>
          <cell r="F2103" t="e">
            <v>#REF!</v>
          </cell>
        </row>
        <row r="2104">
          <cell r="C2104">
            <v>44298</v>
          </cell>
          <cell r="D2104" t="e">
            <v>#N/A</v>
          </cell>
          <cell r="E2104"/>
          <cell r="F2104" t="e">
            <v>#REF!</v>
          </cell>
        </row>
        <row r="2105">
          <cell r="C2105">
            <v>44299</v>
          </cell>
          <cell r="D2105" t="e">
            <v>#N/A</v>
          </cell>
          <cell r="E2105"/>
          <cell r="F2105" t="e">
            <v>#REF!</v>
          </cell>
        </row>
        <row r="2106">
          <cell r="C2106">
            <v>31422</v>
          </cell>
          <cell r="D2106" t="e">
            <v>#N/A</v>
          </cell>
          <cell r="E2106"/>
          <cell r="F2106" t="e">
            <v>#REF!</v>
          </cell>
        </row>
        <row r="2107">
          <cell r="C2107">
            <v>40549</v>
          </cell>
          <cell r="D2107" t="e">
            <v>#N/A</v>
          </cell>
          <cell r="E2107"/>
          <cell r="F2107" t="e">
            <v>#REF!</v>
          </cell>
        </row>
        <row r="2108">
          <cell r="C2108">
            <v>40164</v>
          </cell>
          <cell r="D2108" t="e">
            <v>#N/A</v>
          </cell>
          <cell r="E2108"/>
          <cell r="F2108" t="e">
            <v>#REF!</v>
          </cell>
        </row>
        <row r="2109">
          <cell r="C2109">
            <v>35402</v>
          </cell>
          <cell r="D2109" t="e">
            <v>#N/A</v>
          </cell>
          <cell r="E2109"/>
          <cell r="F2109" t="str">
            <v>поздний</v>
          </cell>
        </row>
        <row r="2110">
          <cell r="C2110">
            <v>39599</v>
          </cell>
          <cell r="D2110" t="str">
            <v>Н/Д</v>
          </cell>
          <cell r="E2110"/>
          <cell r="F2110" t="e">
            <v>#REF!</v>
          </cell>
        </row>
        <row r="2111">
          <cell r="C2111">
            <v>40805</v>
          </cell>
          <cell r="D2111" t="str">
            <v>Н/Д</v>
          </cell>
          <cell r="E2111"/>
          <cell r="F2111" t="e">
            <v>#REF!</v>
          </cell>
        </row>
        <row r="2112">
          <cell r="C2112">
            <v>40913</v>
          </cell>
          <cell r="D2112" t="str">
            <v>Н/Д</v>
          </cell>
          <cell r="E2112"/>
          <cell r="F2112" t="e">
            <v>#REF!</v>
          </cell>
        </row>
        <row r="2113">
          <cell r="C2113">
            <v>40915</v>
          </cell>
          <cell r="D2113" t="str">
            <v>Н/Д</v>
          </cell>
          <cell r="E2113"/>
          <cell r="F2113" t="e">
            <v>#REF!</v>
          </cell>
        </row>
        <row r="2114">
          <cell r="C2114">
            <v>40920</v>
          </cell>
          <cell r="D2114" t="str">
            <v>Н/Д</v>
          </cell>
          <cell r="E2114"/>
          <cell r="F2114" t="e">
            <v>#REF!</v>
          </cell>
        </row>
        <row r="2115">
          <cell r="C2115">
            <v>40733</v>
          </cell>
          <cell r="D2115" t="str">
            <v>Н/Д</v>
          </cell>
          <cell r="E2115"/>
          <cell r="F2115" t="e">
            <v>#REF!</v>
          </cell>
        </row>
        <row r="2116">
          <cell r="C2116">
            <v>40725</v>
          </cell>
          <cell r="D2116" t="str">
            <v>Н/Д</v>
          </cell>
          <cell r="E2116"/>
          <cell r="F2116" t="e">
            <v>#REF!</v>
          </cell>
        </row>
        <row r="2117">
          <cell r="C2117">
            <v>40712</v>
          </cell>
          <cell r="D2117" t="str">
            <v>Н/Д</v>
          </cell>
          <cell r="E2117"/>
          <cell r="F2117" t="e">
            <v>#REF!</v>
          </cell>
        </row>
        <row r="2118">
          <cell r="C2118">
            <v>40693</v>
          </cell>
          <cell r="D2118" t="str">
            <v>Н/Д</v>
          </cell>
          <cell r="E2118"/>
          <cell r="F2118" t="e">
            <v>#REF!</v>
          </cell>
        </row>
        <row r="2119">
          <cell r="C2119">
            <v>40427</v>
          </cell>
          <cell r="D2119" t="str">
            <v>Н/Д</v>
          </cell>
          <cell r="E2119"/>
          <cell r="F2119" t="e">
            <v>#REF!</v>
          </cell>
        </row>
        <row r="2120">
          <cell r="C2120">
            <v>40471</v>
          </cell>
          <cell r="D2120" t="str">
            <v>Н/Д</v>
          </cell>
          <cell r="E2120"/>
          <cell r="F2120" t="e">
            <v>#REF!</v>
          </cell>
        </row>
        <row r="2121">
          <cell r="C2121">
            <v>39996</v>
          </cell>
          <cell r="D2121" t="str">
            <v>Н/Д</v>
          </cell>
          <cell r="E2121"/>
          <cell r="F2121" t="e">
            <v>#REF!</v>
          </cell>
        </row>
        <row r="2122">
          <cell r="C2122">
            <v>40709</v>
          </cell>
          <cell r="D2122" t="str">
            <v>Н/Д</v>
          </cell>
          <cell r="E2122"/>
          <cell r="F2122" t="e">
            <v>#REF!</v>
          </cell>
        </row>
        <row r="2123">
          <cell r="C2123">
            <v>40668</v>
          </cell>
          <cell r="D2123" t="str">
            <v>Н/Д</v>
          </cell>
          <cell r="E2123"/>
          <cell r="F2123" t="e">
            <v>#REF!</v>
          </cell>
        </row>
        <row r="2124">
          <cell r="C2124">
            <v>40926</v>
          </cell>
          <cell r="D2124" t="str">
            <v>Н/Д</v>
          </cell>
          <cell r="E2124"/>
          <cell r="F2124" t="e">
            <v>#REF!</v>
          </cell>
        </row>
        <row r="2125">
          <cell r="C2125">
            <v>40925</v>
          </cell>
          <cell r="D2125" t="str">
            <v>Н/Д</v>
          </cell>
          <cell r="E2125"/>
          <cell r="F2125" t="e">
            <v>#REF!</v>
          </cell>
        </row>
        <row r="2126">
          <cell r="C2126">
            <v>40919</v>
          </cell>
          <cell r="D2126" t="str">
            <v>Н/Д</v>
          </cell>
          <cell r="E2126"/>
          <cell r="F2126" t="e">
            <v>#REF!</v>
          </cell>
        </row>
        <row r="2127">
          <cell r="C2127">
            <v>40918</v>
          </cell>
          <cell r="D2127" t="str">
            <v>Н/Д</v>
          </cell>
          <cell r="E2127"/>
          <cell r="F2127" t="e">
            <v>#REF!</v>
          </cell>
        </row>
        <row r="2128">
          <cell r="C2128">
            <v>40917</v>
          </cell>
          <cell r="D2128" t="str">
            <v>Н/Д</v>
          </cell>
          <cell r="E2128"/>
          <cell r="F2128" t="e">
            <v>#REF!</v>
          </cell>
        </row>
        <row r="2129">
          <cell r="C2129">
            <v>40900</v>
          </cell>
          <cell r="D2129" t="str">
            <v>Н/Д</v>
          </cell>
          <cell r="E2129"/>
          <cell r="F2129" t="str">
            <v>поздний</v>
          </cell>
        </row>
        <row r="2130">
          <cell r="C2130">
            <v>39386</v>
          </cell>
          <cell r="D2130" t="str">
            <v>Н/Д</v>
          </cell>
          <cell r="E2130"/>
          <cell r="F2130" t="e">
            <v>#REF!</v>
          </cell>
        </row>
        <row r="2131">
          <cell r="C2131">
            <v>35053</v>
          </cell>
          <cell r="D2131" t="e">
            <v>#N/A</v>
          </cell>
          <cell r="E2131"/>
          <cell r="F2131" t="e">
            <v>#REF!</v>
          </cell>
        </row>
        <row r="2132">
          <cell r="C2132">
            <v>40785</v>
          </cell>
          <cell r="D2132" t="e">
            <v>#N/A</v>
          </cell>
          <cell r="E2132"/>
          <cell r="F2132" t="e">
            <v>#REF!</v>
          </cell>
        </row>
        <row r="2133">
          <cell r="C2133">
            <v>39382</v>
          </cell>
          <cell r="D2133" t="e">
            <v>#N/A</v>
          </cell>
          <cell r="E2133"/>
          <cell r="F2133" t="str">
            <v>поздний</v>
          </cell>
        </row>
        <row r="2134">
          <cell r="C2134">
            <v>40865</v>
          </cell>
          <cell r="D2134" t="e">
            <v>#N/A</v>
          </cell>
          <cell r="E2134"/>
          <cell r="F2134" t="e">
            <v>#REF!</v>
          </cell>
        </row>
        <row r="2135">
          <cell r="C2135">
            <v>40944</v>
          </cell>
          <cell r="D2135" t="e">
            <v>#N/A</v>
          </cell>
          <cell r="E2135"/>
          <cell r="F2135" t="e">
            <v>#REF!</v>
          </cell>
        </row>
        <row r="2136">
          <cell r="C2136">
            <v>40852</v>
          </cell>
          <cell r="D2136" t="e">
            <v>#N/A</v>
          </cell>
          <cell r="E2136"/>
          <cell r="F2136" t="e">
            <v>#REF!</v>
          </cell>
        </row>
        <row r="2137">
          <cell r="C2137">
            <v>40892</v>
          </cell>
          <cell r="D2137" t="e">
            <v>#N/A</v>
          </cell>
          <cell r="E2137"/>
          <cell r="F2137" t="e">
            <v>#REF!</v>
          </cell>
        </row>
        <row r="2138">
          <cell r="C2138">
            <v>40893</v>
          </cell>
          <cell r="D2138" t="e">
            <v>#N/A</v>
          </cell>
          <cell r="E2138"/>
          <cell r="F2138" t="e">
            <v>#REF!</v>
          </cell>
        </row>
        <row r="2139">
          <cell r="C2139">
            <v>40882</v>
          </cell>
          <cell r="D2139" t="e">
            <v>#N/A</v>
          </cell>
          <cell r="E2139"/>
          <cell r="F2139" t="e">
            <v>#REF!</v>
          </cell>
        </row>
        <row r="2140">
          <cell r="C2140">
            <v>39259</v>
          </cell>
          <cell r="D2140" t="e">
            <v>#N/A</v>
          </cell>
          <cell r="E2140"/>
          <cell r="F2140" t="e">
            <v>#REF!</v>
          </cell>
        </row>
        <row r="2141">
          <cell r="C2141">
            <v>39147</v>
          </cell>
          <cell r="D2141" t="e">
            <v>#N/A</v>
          </cell>
          <cell r="E2141"/>
          <cell r="F2141" t="e">
            <v>#REF!</v>
          </cell>
        </row>
        <row r="2142">
          <cell r="C2142">
            <v>36890</v>
          </cell>
          <cell r="D2142" t="e">
            <v>#N/A</v>
          </cell>
          <cell r="E2142"/>
          <cell r="F2142" t="e">
            <v>#REF!</v>
          </cell>
        </row>
        <row r="2143">
          <cell r="C2143">
            <v>37503</v>
          </cell>
          <cell r="D2143" t="e">
            <v>#N/A</v>
          </cell>
          <cell r="E2143"/>
          <cell r="F2143" t="str">
            <v>поздний</v>
          </cell>
        </row>
        <row r="2144">
          <cell r="C2144">
            <v>39484</v>
          </cell>
          <cell r="D2144" t="e">
            <v>#N/A</v>
          </cell>
          <cell r="E2144"/>
          <cell r="F2144" t="e">
            <v>#REF!</v>
          </cell>
        </row>
        <row r="2145">
          <cell r="C2145">
            <v>40699</v>
          </cell>
          <cell r="D2145" t="e">
            <v>#N/A</v>
          </cell>
          <cell r="E2145"/>
          <cell r="F2145" t="e">
            <v>#REF!</v>
          </cell>
        </row>
        <row r="2146">
          <cell r="C2146">
            <v>40791</v>
          </cell>
          <cell r="D2146" t="e">
            <v>#N/A</v>
          </cell>
          <cell r="E2146"/>
          <cell r="F2146" t="e">
            <v>#REF!</v>
          </cell>
        </row>
        <row r="2147">
          <cell r="C2147">
            <v>40792</v>
          </cell>
          <cell r="D2147" t="e">
            <v>#N/A</v>
          </cell>
          <cell r="E2147"/>
          <cell r="F2147" t="e">
            <v>#REF!</v>
          </cell>
        </row>
        <row r="2148">
          <cell r="C2148">
            <v>40794</v>
          </cell>
          <cell r="D2148" t="e">
            <v>#N/A</v>
          </cell>
          <cell r="E2148"/>
          <cell r="F2148" t="e">
            <v>#REF!</v>
          </cell>
        </row>
        <row r="2149">
          <cell r="C2149">
            <v>40678</v>
          </cell>
          <cell r="D2149" t="e">
            <v>#N/A</v>
          </cell>
          <cell r="E2149"/>
          <cell r="F2149" t="e">
            <v>#REF!</v>
          </cell>
        </row>
        <row r="2150">
          <cell r="C2150">
            <v>40795</v>
          </cell>
          <cell r="D2150" t="e">
            <v>#N/A</v>
          </cell>
          <cell r="E2150"/>
          <cell r="F2150" t="e">
            <v>#REF!</v>
          </cell>
        </row>
        <row r="2151">
          <cell r="C2151">
            <v>40786</v>
          </cell>
          <cell r="D2151" t="str">
            <v>Н/Д</v>
          </cell>
          <cell r="E2151"/>
          <cell r="F2151" t="e">
            <v>#REF!</v>
          </cell>
        </row>
        <row r="2152">
          <cell r="C2152">
            <v>40802</v>
          </cell>
          <cell r="D2152" t="e">
            <v>#N/A</v>
          </cell>
          <cell r="E2152"/>
          <cell r="F2152" t="e">
            <v>#REF!</v>
          </cell>
        </row>
        <row r="2153">
          <cell r="C2153">
            <v>40828</v>
          </cell>
          <cell r="D2153" t="e">
            <v>#N/A</v>
          </cell>
          <cell r="E2153"/>
          <cell r="F2153" t="e">
            <v>#REF!</v>
          </cell>
        </row>
        <row r="2154">
          <cell r="C2154">
            <v>40889</v>
          </cell>
          <cell r="D2154" t="e">
            <v>#N/A</v>
          </cell>
          <cell r="E2154"/>
          <cell r="F2154" t="e">
            <v>#REF!</v>
          </cell>
        </row>
        <row r="2155">
          <cell r="C2155">
            <v>39378</v>
          </cell>
          <cell r="D2155" t="e">
            <v>#N/A</v>
          </cell>
          <cell r="E2155"/>
          <cell r="F2155" t="e">
            <v>#REF!</v>
          </cell>
        </row>
        <row r="2156">
          <cell r="C2156">
            <v>39455</v>
          </cell>
          <cell r="D2156" t="e">
            <v>#N/A</v>
          </cell>
          <cell r="E2156"/>
          <cell r="F2156" t="e">
            <v>#REF!</v>
          </cell>
        </row>
        <row r="2157">
          <cell r="C2157">
            <v>40781</v>
          </cell>
          <cell r="D2157" t="e">
            <v>#N/A</v>
          </cell>
          <cell r="E2157"/>
          <cell r="F2157" t="e">
            <v>#REF!</v>
          </cell>
        </row>
        <row r="2158">
          <cell r="C2158">
            <v>39485</v>
          </cell>
          <cell r="D2158" t="e">
            <v>#N/A</v>
          </cell>
          <cell r="E2158"/>
          <cell r="F2158" t="e">
            <v>#REF!</v>
          </cell>
        </row>
        <row r="2159">
          <cell r="C2159">
            <v>40741</v>
          </cell>
          <cell r="D2159" t="e">
            <v>#N/A</v>
          </cell>
          <cell r="E2159"/>
          <cell r="F2159" t="e">
            <v>#REF!</v>
          </cell>
        </row>
        <row r="2160">
          <cell r="C2160">
            <v>40811</v>
          </cell>
          <cell r="D2160" t="e">
            <v>#N/A</v>
          </cell>
          <cell r="E2160"/>
          <cell r="F2160" t="e">
            <v>#REF!</v>
          </cell>
        </row>
        <row r="2161">
          <cell r="C2161">
            <v>42012</v>
          </cell>
          <cell r="D2161" t="e">
            <v>#N/A</v>
          </cell>
          <cell r="E2161"/>
          <cell r="F2161" t="e">
            <v>#REF!</v>
          </cell>
        </row>
        <row r="2162">
          <cell r="C2162">
            <v>42280</v>
          </cell>
          <cell r="D2162" t="e">
            <v>#N/A</v>
          </cell>
          <cell r="E2162"/>
          <cell r="F2162" t="e">
            <v>#REF!</v>
          </cell>
        </row>
        <row r="2163">
          <cell r="C2163">
            <v>35577</v>
          </cell>
          <cell r="D2163" t="e">
            <v>#N/A</v>
          </cell>
          <cell r="E2163"/>
          <cell r="F2163" t="e">
            <v>#REF!</v>
          </cell>
        </row>
        <row r="2164">
          <cell r="C2164">
            <v>39396</v>
          </cell>
          <cell r="D2164" t="str">
            <v>Н/Д</v>
          </cell>
          <cell r="E2164"/>
          <cell r="F2164" t="e">
            <v>#REF!</v>
          </cell>
        </row>
        <row r="2165">
          <cell r="C2165">
            <v>40689</v>
          </cell>
          <cell r="D2165" t="str">
            <v>Н/Д</v>
          </cell>
          <cell r="E2165"/>
          <cell r="F2165" t="e">
            <v>#REF!</v>
          </cell>
        </row>
        <row r="2166">
          <cell r="C2166">
            <v>40910</v>
          </cell>
          <cell r="D2166" t="str">
            <v>Н/Д</v>
          </cell>
          <cell r="E2166"/>
          <cell r="F2166" t="e">
            <v>#REF!</v>
          </cell>
        </row>
        <row r="2167">
          <cell r="C2167">
            <v>40855</v>
          </cell>
          <cell r="D2167" t="str">
            <v>Н/Д</v>
          </cell>
          <cell r="E2167"/>
          <cell r="F2167" t="e">
            <v>#REF!</v>
          </cell>
        </row>
        <row r="2168">
          <cell r="C2168">
            <v>40034</v>
          </cell>
          <cell r="D2168" t="str">
            <v>Н/Д</v>
          </cell>
          <cell r="E2168"/>
          <cell r="F2168" t="e">
            <v>#REF!</v>
          </cell>
        </row>
        <row r="2169">
          <cell r="C2169">
            <v>41067</v>
          </cell>
          <cell r="D2169" t="e">
            <v>#N/A</v>
          </cell>
          <cell r="E2169"/>
          <cell r="F2169" t="e">
            <v>#REF!</v>
          </cell>
        </row>
        <row r="2170">
          <cell r="C2170">
            <v>41850</v>
          </cell>
          <cell r="D2170" t="e">
            <v>#N/A</v>
          </cell>
          <cell r="E2170"/>
          <cell r="F2170" t="e">
            <v>#REF!</v>
          </cell>
        </row>
        <row r="2171">
          <cell r="C2171">
            <v>45085</v>
          </cell>
          <cell r="D2171" t="e">
            <v>#N/A</v>
          </cell>
          <cell r="E2171"/>
          <cell r="F2171" t="str">
            <v>поздний</v>
          </cell>
        </row>
        <row r="2172">
          <cell r="C2172">
            <v>45086</v>
          </cell>
          <cell r="D2172" t="e">
            <v>#N/A</v>
          </cell>
          <cell r="E2172"/>
          <cell r="F2172" t="str">
            <v>поздний</v>
          </cell>
        </row>
        <row r="2173">
          <cell r="C2173">
            <v>54832</v>
          </cell>
          <cell r="D2173" t="e">
            <v>#N/A</v>
          </cell>
          <cell r="E2173"/>
          <cell r="F2173" t="str">
            <v>поздний</v>
          </cell>
        </row>
        <row r="2174">
          <cell r="C2174">
            <v>32711</v>
          </cell>
          <cell r="D2174" t="e">
            <v>#N/A</v>
          </cell>
          <cell r="E2174"/>
          <cell r="F2174" t="e">
            <v>#REF!</v>
          </cell>
        </row>
        <row r="2175">
          <cell r="C2175">
            <v>34436</v>
          </cell>
          <cell r="D2175" t="e">
            <v>#N/A</v>
          </cell>
          <cell r="E2175"/>
          <cell r="F2175" t="e">
            <v>#REF!</v>
          </cell>
        </row>
        <row r="2176">
          <cell r="C2176">
            <v>44924</v>
          </cell>
          <cell r="D2176" t="e">
            <v>#N/A</v>
          </cell>
          <cell r="E2176"/>
          <cell r="F2176" t="e">
            <v>#REF!</v>
          </cell>
        </row>
        <row r="2177">
          <cell r="C2177">
            <v>35263</v>
          </cell>
          <cell r="D2177" t="e">
            <v>#N/A</v>
          </cell>
          <cell r="E2177"/>
          <cell r="F2177" t="e">
            <v>#REF!</v>
          </cell>
        </row>
        <row r="2178">
          <cell r="C2178">
            <v>36795</v>
          </cell>
          <cell r="D2178" t="e">
            <v>#N/A</v>
          </cell>
          <cell r="E2178"/>
          <cell r="F2178" t="e">
            <v>#REF!</v>
          </cell>
        </row>
        <row r="2179">
          <cell r="C2179">
            <v>45060</v>
          </cell>
          <cell r="D2179" t="e">
            <v>#N/A</v>
          </cell>
          <cell r="E2179"/>
          <cell r="F2179" t="e">
            <v>#REF!</v>
          </cell>
        </row>
        <row r="2180">
          <cell r="C2180">
            <v>43108</v>
          </cell>
          <cell r="D2180" t="e">
            <v>#N/A</v>
          </cell>
          <cell r="E2180"/>
          <cell r="F2180" t="e">
            <v>#REF!</v>
          </cell>
        </row>
        <row r="2181">
          <cell r="C2181">
            <v>39779</v>
          </cell>
          <cell r="D2181" t="e">
            <v>#N/A</v>
          </cell>
          <cell r="E2181"/>
          <cell r="F2181" t="e">
            <v>#REF!</v>
          </cell>
        </row>
        <row r="2182">
          <cell r="C2182">
            <v>31570</v>
          </cell>
          <cell r="D2182" t="e">
            <v>#N/A</v>
          </cell>
          <cell r="E2182"/>
          <cell r="F2182" t="e">
            <v>#REF!</v>
          </cell>
        </row>
        <row r="2183">
          <cell r="C2183">
            <v>31573</v>
          </cell>
          <cell r="D2183" t="e">
            <v>#N/A</v>
          </cell>
          <cell r="E2183"/>
          <cell r="F2183" t="e">
            <v>#REF!</v>
          </cell>
        </row>
        <row r="2184">
          <cell r="C2184">
            <v>31548</v>
          </cell>
          <cell r="D2184" t="e">
            <v>#N/A</v>
          </cell>
          <cell r="E2184"/>
          <cell r="F2184" t="e">
            <v>#REF!</v>
          </cell>
        </row>
        <row r="2185">
          <cell r="C2185">
            <v>39563</v>
          </cell>
          <cell r="D2185" t="str">
            <v>Н/Д</v>
          </cell>
          <cell r="E2185"/>
          <cell r="F2185" t="str">
            <v>поздний</v>
          </cell>
        </row>
        <row r="2186">
          <cell r="C2186">
            <v>39940</v>
          </cell>
          <cell r="D2186" t="str">
            <v>Н/Д</v>
          </cell>
          <cell r="E2186"/>
          <cell r="F2186" t="str">
            <v>поздний</v>
          </cell>
        </row>
        <row r="2187">
          <cell r="C2187">
            <v>36277</v>
          </cell>
          <cell r="D2187" t="e">
            <v>#N/A</v>
          </cell>
          <cell r="E2187"/>
          <cell r="F2187" t="e">
            <v>#REF!</v>
          </cell>
        </row>
        <row r="2188">
          <cell r="C2188">
            <v>33024</v>
          </cell>
          <cell r="D2188" t="e">
            <v>#N/A</v>
          </cell>
          <cell r="E2188"/>
          <cell r="F2188" t="str">
            <v>ранний</v>
          </cell>
        </row>
        <row r="2189">
          <cell r="C2189">
            <v>32180</v>
          </cell>
          <cell r="D2189" t="e">
            <v>#N/A</v>
          </cell>
          <cell r="E2189"/>
          <cell r="F2189" t="str">
            <v>ранний</v>
          </cell>
        </row>
        <row r="2190">
          <cell r="C2190">
            <v>32181</v>
          </cell>
          <cell r="D2190" t="e">
            <v>#N/A</v>
          </cell>
          <cell r="E2190"/>
          <cell r="F2190" t="str">
            <v>ранний</v>
          </cell>
        </row>
        <row r="2191">
          <cell r="C2191">
            <v>32182</v>
          </cell>
          <cell r="D2191" t="e">
            <v>#N/A</v>
          </cell>
          <cell r="E2191"/>
          <cell r="F2191" t="str">
            <v>ранний</v>
          </cell>
        </row>
        <row r="2192">
          <cell r="C2192">
            <v>32288</v>
          </cell>
          <cell r="D2192" t="e">
            <v>#N/A</v>
          </cell>
          <cell r="E2192"/>
          <cell r="F2192" t="str">
            <v>ранний</v>
          </cell>
        </row>
        <row r="2193">
          <cell r="C2193">
            <v>32289</v>
          </cell>
          <cell r="D2193" t="e">
            <v>#N/A</v>
          </cell>
          <cell r="E2193"/>
          <cell r="F2193" t="str">
            <v>ранний</v>
          </cell>
        </row>
        <row r="2194">
          <cell r="C2194">
            <v>55691</v>
          </cell>
          <cell r="D2194" t="e">
            <v>#N/A</v>
          </cell>
          <cell r="E2194"/>
          <cell r="F2194" t="str">
            <v>ранний</v>
          </cell>
        </row>
        <row r="2195">
          <cell r="C2195">
            <v>32303</v>
          </cell>
          <cell r="D2195" t="e">
            <v>#N/A</v>
          </cell>
          <cell r="E2195"/>
          <cell r="F2195" t="str">
            <v>ранний</v>
          </cell>
        </row>
        <row r="2196">
          <cell r="C2196">
            <v>32178</v>
          </cell>
          <cell r="D2196" t="e">
            <v>#N/A</v>
          </cell>
          <cell r="E2196"/>
          <cell r="F2196" t="str">
            <v>ранний</v>
          </cell>
        </row>
        <row r="2197">
          <cell r="C2197">
            <v>32204</v>
          </cell>
          <cell r="D2197" t="e">
            <v>#N/A</v>
          </cell>
          <cell r="E2197"/>
          <cell r="F2197" t="str">
            <v>ранний</v>
          </cell>
        </row>
        <row r="2198">
          <cell r="C2198">
            <v>32291</v>
          </cell>
          <cell r="D2198" t="e">
            <v>#N/A</v>
          </cell>
          <cell r="E2198"/>
          <cell r="F2198" t="str">
            <v>ранний</v>
          </cell>
        </row>
        <row r="2199">
          <cell r="C2199">
            <v>33452</v>
          </cell>
          <cell r="D2199" t="e">
            <v>#N/A</v>
          </cell>
          <cell r="E2199"/>
          <cell r="F2199" t="str">
            <v>ранний</v>
          </cell>
        </row>
        <row r="2200">
          <cell r="C2200">
            <v>33468</v>
          </cell>
          <cell r="D2200" t="e">
            <v>#N/A</v>
          </cell>
          <cell r="E2200"/>
          <cell r="F2200" t="e">
            <v>#REF!</v>
          </cell>
        </row>
        <row r="2201">
          <cell r="C2201">
            <v>35054</v>
          </cell>
          <cell r="D2201" t="e">
            <v>#N/A</v>
          </cell>
          <cell r="E2201"/>
          <cell r="F2201" t="e">
            <v>#REF!</v>
          </cell>
        </row>
        <row r="2202">
          <cell r="C2202">
            <v>36567</v>
          </cell>
          <cell r="D2202" t="e">
            <v>#N/A</v>
          </cell>
          <cell r="E2202"/>
          <cell r="F2202" t="e">
            <v>#REF!</v>
          </cell>
        </row>
        <row r="2203">
          <cell r="C2203">
            <v>36735</v>
          </cell>
          <cell r="D2203" t="e">
            <v>#N/A</v>
          </cell>
          <cell r="E2203"/>
          <cell r="F2203" t="e">
            <v>#REF!</v>
          </cell>
        </row>
        <row r="2204">
          <cell r="C2204">
            <v>33481</v>
          </cell>
          <cell r="D2204" t="e">
            <v>#N/A</v>
          </cell>
          <cell r="E2204"/>
          <cell r="F2204" t="e">
            <v>#REF!</v>
          </cell>
        </row>
        <row r="2205">
          <cell r="C2205">
            <v>33908</v>
          </cell>
          <cell r="D2205" t="e">
            <v>#N/A</v>
          </cell>
          <cell r="E2205"/>
          <cell r="F2205" t="e">
            <v>#REF!</v>
          </cell>
        </row>
        <row r="2206">
          <cell r="C2206">
            <v>34000</v>
          </cell>
          <cell r="D2206" t="e">
            <v>#N/A</v>
          </cell>
          <cell r="E2206"/>
          <cell r="F2206" t="e">
            <v>#REF!</v>
          </cell>
        </row>
        <row r="2207">
          <cell r="C2207">
            <v>36730</v>
          </cell>
          <cell r="D2207" t="e">
            <v>#N/A</v>
          </cell>
          <cell r="E2207"/>
          <cell r="F2207" t="str">
            <v>протокол</v>
          </cell>
        </row>
        <row r="2208">
          <cell r="C2208">
            <v>42968</v>
          </cell>
          <cell r="D2208">
            <v>42968</v>
          </cell>
          <cell r="E2208"/>
          <cell r="F2208"/>
        </row>
        <row r="2209">
          <cell r="C2209">
            <v>42970</v>
          </cell>
          <cell r="D2209">
            <v>42970</v>
          </cell>
          <cell r="E2209"/>
          <cell r="F2209"/>
        </row>
        <row r="2210">
          <cell r="C2210">
            <v>32149</v>
          </cell>
          <cell r="D2210">
            <v>32149</v>
          </cell>
          <cell r="E2210"/>
          <cell r="F2210"/>
        </row>
        <row r="2211">
          <cell r="C2211">
            <v>46618</v>
          </cell>
          <cell r="D2211">
            <v>46618</v>
          </cell>
          <cell r="E2211"/>
          <cell r="F2211"/>
        </row>
        <row r="2212">
          <cell r="C2212">
            <v>42004</v>
          </cell>
          <cell r="D2212">
            <v>42004</v>
          </cell>
          <cell r="E2212"/>
          <cell r="F2212"/>
        </row>
        <row r="2213">
          <cell r="C2213">
            <v>35659</v>
          </cell>
          <cell r="D2213">
            <v>35659</v>
          </cell>
          <cell r="E2213"/>
          <cell r="F2213"/>
        </row>
        <row r="2214">
          <cell r="C2214">
            <v>36403</v>
          </cell>
          <cell r="D2214">
            <v>36403</v>
          </cell>
          <cell r="E2214"/>
          <cell r="F2214"/>
        </row>
        <row r="2215">
          <cell r="C2215">
            <v>36558</v>
          </cell>
          <cell r="D2215" t="e">
            <v>#N/A</v>
          </cell>
          <cell r="E2215"/>
          <cell r="F2215" t="e">
            <v>#REF!</v>
          </cell>
        </row>
        <row r="2216">
          <cell r="C2216">
            <v>38473</v>
          </cell>
          <cell r="D2216" t="e">
            <v>#N/A</v>
          </cell>
          <cell r="E2216"/>
          <cell r="F2216" t="e">
            <v>#REF!</v>
          </cell>
        </row>
        <row r="2217">
          <cell r="C2217">
            <v>44063</v>
          </cell>
          <cell r="D2217" t="e">
            <v>#N/A</v>
          </cell>
          <cell r="E2217"/>
          <cell r="F2217" t="e">
            <v>#REF!</v>
          </cell>
        </row>
        <row r="2218">
          <cell r="C2218">
            <v>44060</v>
          </cell>
          <cell r="D2218" t="e">
            <v>#N/A</v>
          </cell>
          <cell r="E2218"/>
          <cell r="F2218" t="e">
            <v>#REF!</v>
          </cell>
        </row>
        <row r="2219">
          <cell r="C2219">
            <v>44064</v>
          </cell>
          <cell r="D2219" t="e">
            <v>#N/A</v>
          </cell>
          <cell r="E2219"/>
          <cell r="F2219" t="e">
            <v>#REF!</v>
          </cell>
        </row>
        <row r="2220">
          <cell r="C2220">
            <v>35283</v>
          </cell>
          <cell r="D2220" t="e">
            <v>#N/A</v>
          </cell>
          <cell r="E2220"/>
          <cell r="F2220" t="e">
            <v>#REF!</v>
          </cell>
        </row>
        <row r="2221">
          <cell r="C2221">
            <v>33658</v>
          </cell>
        </row>
        <row r="2222">
          <cell r="C2222">
            <v>34216</v>
          </cell>
        </row>
        <row r="2223">
          <cell r="C2223">
            <v>34217</v>
          </cell>
        </row>
        <row r="2224">
          <cell r="C2224">
            <v>34510</v>
          </cell>
        </row>
        <row r="2225">
          <cell r="C2225">
            <v>34517</v>
          </cell>
        </row>
        <row r="2226">
          <cell r="C2226">
            <v>34659</v>
          </cell>
        </row>
        <row r="2227">
          <cell r="C2227">
            <v>34653</v>
          </cell>
        </row>
        <row r="2228">
          <cell r="C2228">
            <v>34666</v>
          </cell>
        </row>
        <row r="2229">
          <cell r="C2229">
            <v>34668</v>
          </cell>
        </row>
        <row r="2230">
          <cell r="C2230">
            <v>34746</v>
          </cell>
        </row>
        <row r="2231">
          <cell r="C2231">
            <v>34916</v>
          </cell>
        </row>
        <row r="2232">
          <cell r="C2232">
            <v>34903</v>
          </cell>
        </row>
        <row r="2233">
          <cell r="C2233">
            <v>34985</v>
          </cell>
        </row>
        <row r="2234">
          <cell r="C2234">
            <v>35584</v>
          </cell>
        </row>
        <row r="2235">
          <cell r="C2235">
            <v>35593</v>
          </cell>
        </row>
        <row r="2236">
          <cell r="C2236">
            <v>35633</v>
          </cell>
        </row>
        <row r="2237">
          <cell r="C2237">
            <v>36066</v>
          </cell>
        </row>
        <row r="2238">
          <cell r="C2238">
            <v>36071</v>
          </cell>
        </row>
        <row r="2239">
          <cell r="C2239">
            <v>36142</v>
          </cell>
        </row>
        <row r="2240">
          <cell r="C2240">
            <v>36204</v>
          </cell>
        </row>
        <row r="2241">
          <cell r="C2241">
            <v>36428</v>
          </cell>
        </row>
        <row r="2242">
          <cell r="C2242">
            <v>36434</v>
          </cell>
        </row>
        <row r="2243">
          <cell r="C2243">
            <v>36637</v>
          </cell>
        </row>
        <row r="2244">
          <cell r="C2244">
            <v>36733</v>
          </cell>
        </row>
        <row r="2245">
          <cell r="C2245">
            <v>36743</v>
          </cell>
        </row>
        <row r="2246">
          <cell r="C2246">
            <v>36805</v>
          </cell>
        </row>
        <row r="2247">
          <cell r="C2247">
            <v>36809</v>
          </cell>
        </row>
        <row r="2248">
          <cell r="C2248">
            <v>34912</v>
          </cell>
        </row>
        <row r="2249">
          <cell r="C2249">
            <v>34913</v>
          </cell>
        </row>
        <row r="2250">
          <cell r="C2250">
            <v>35588</v>
          </cell>
        </row>
        <row r="2251">
          <cell r="C2251">
            <v>36962</v>
          </cell>
        </row>
        <row r="2252">
          <cell r="C2252">
            <v>43349</v>
          </cell>
        </row>
        <row r="2253">
          <cell r="C2253">
            <v>46465</v>
          </cell>
        </row>
        <row r="2254">
          <cell r="C2254">
            <v>56048</v>
          </cell>
        </row>
        <row r="2255">
          <cell r="C2255">
            <v>36641</v>
          </cell>
        </row>
        <row r="2256">
          <cell r="C2256">
            <v>36734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applyStyles="1" summaryBelow="0"/>
    <pageSetUpPr fitToPage="1"/>
  </sheetPr>
  <dimension ref="A1:AO4056"/>
  <sheetViews>
    <sheetView tabSelected="1" view="pageBreakPreview" zoomScale="50" zoomScaleNormal="50" zoomScaleSheetLayoutView="50" zoomScalePageLayoutView="40" workbookViewId="0">
      <pane ySplit="3" topLeftCell="A4037" activePane="bottomLeft" state="frozen"/>
      <selection pane="bottomLeft" activeCell="B4052" sqref="B4052"/>
    </sheetView>
  </sheetViews>
  <sheetFormatPr defaultColWidth="8.6640625" defaultRowHeight="35.35" x14ac:dyDescent="0.55000000000000004"/>
  <cols>
    <col min="1" max="1" width="10.44140625" style="256" customWidth="1"/>
    <col min="2" max="2" width="10.6640625" style="364" customWidth="1"/>
    <col min="3" max="3" width="78.44140625" style="415" customWidth="1"/>
    <col min="4" max="4" width="13.33203125" style="365" customWidth="1"/>
    <col min="5" max="5" width="24.88671875" style="366" hidden="1" customWidth="1"/>
    <col min="6" max="6" width="41" style="366" hidden="1" customWidth="1"/>
    <col min="7" max="7" width="24.88671875" style="366" hidden="1" customWidth="1"/>
    <col min="8" max="9" width="37.6640625" style="367" hidden="1" customWidth="1"/>
    <col min="10" max="10" width="22.6640625" style="367" hidden="1" customWidth="1"/>
    <col min="11" max="16" width="24.88671875" style="368" hidden="1" customWidth="1"/>
    <col min="17" max="18" width="26.6640625" style="369" customWidth="1"/>
    <col min="19" max="21" width="23.5546875" style="369" customWidth="1"/>
    <col min="22" max="22" width="22.33203125" style="369" customWidth="1"/>
    <col min="23" max="23" width="24.6640625" style="369" customWidth="1"/>
    <col min="24" max="24" width="25" style="369" customWidth="1"/>
    <col min="25" max="25" width="24.33203125" style="369" customWidth="1"/>
    <col min="26" max="26" width="23.6640625" style="369" customWidth="1"/>
    <col min="27" max="27" width="27.33203125" style="369" customWidth="1"/>
    <col min="28" max="28" width="23" style="369" customWidth="1"/>
    <col min="29" max="29" width="25" style="369" customWidth="1"/>
    <col min="30" max="30" width="20.5546875" style="369" customWidth="1"/>
    <col min="31" max="31" width="21.6640625" style="369" customWidth="1"/>
    <col min="32" max="32" width="23.6640625" style="369" customWidth="1"/>
    <col min="33" max="33" width="25.88671875" style="369" customWidth="1"/>
    <col min="34" max="34" width="22.33203125" style="369" customWidth="1"/>
    <col min="35" max="35" width="17.44140625" style="369" customWidth="1"/>
    <col min="36" max="36" width="23" style="376" customWidth="1"/>
    <col min="37" max="37" width="15.6640625" style="54" customWidth="1"/>
    <col min="38" max="40" width="22" style="11" customWidth="1"/>
    <col min="41" max="41" width="32.6640625" style="11" customWidth="1"/>
    <col min="42" max="46" width="8.6640625" style="11" customWidth="1"/>
    <col min="47" max="16384" width="8.6640625" style="11"/>
  </cols>
  <sheetData>
    <row r="1" spans="1:41" s="7" customFormat="1" ht="24.25" x14ac:dyDescent="0.35">
      <c r="A1" s="256"/>
      <c r="B1" s="1" t="s">
        <v>0</v>
      </c>
      <c r="C1" s="2"/>
      <c r="D1" s="391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55"/>
      <c r="AL1" s="9"/>
      <c r="AM1" s="9"/>
      <c r="AN1" s="9"/>
      <c r="AO1" s="9"/>
    </row>
    <row r="2" spans="1:41" s="7" customFormat="1" ht="108" customHeight="1" x14ac:dyDescent="0.35">
      <c r="A2" s="256"/>
      <c r="B2" s="266" t="s">
        <v>1</v>
      </c>
      <c r="C2" s="305" t="s">
        <v>2</v>
      </c>
      <c r="D2" s="267" t="s">
        <v>3</v>
      </c>
      <c r="E2" s="268" t="s">
        <v>2959</v>
      </c>
      <c r="F2" s="268" t="s">
        <v>2093</v>
      </c>
      <c r="G2" s="268" t="s">
        <v>1768</v>
      </c>
      <c r="H2" s="269" t="s">
        <v>1742</v>
      </c>
      <c r="I2" s="269" t="s">
        <v>3122</v>
      </c>
      <c r="J2" s="269" t="s">
        <v>3124</v>
      </c>
      <c r="K2" s="270" t="s">
        <v>1744</v>
      </c>
      <c r="L2" s="270" t="s">
        <v>1759</v>
      </c>
      <c r="M2" s="270" t="s">
        <v>2087</v>
      </c>
      <c r="N2" s="270" t="s">
        <v>2139</v>
      </c>
      <c r="O2" s="270" t="s">
        <v>1743</v>
      </c>
      <c r="P2" s="270" t="s">
        <v>2439</v>
      </c>
      <c r="Q2" s="267" t="s">
        <v>3198</v>
      </c>
      <c r="R2" s="267" t="s">
        <v>3197</v>
      </c>
      <c r="S2" s="267" t="s">
        <v>4</v>
      </c>
      <c r="T2" s="267" t="s">
        <v>5</v>
      </c>
      <c r="U2" s="267" t="s">
        <v>6</v>
      </c>
      <c r="V2" s="267" t="s">
        <v>7</v>
      </c>
      <c r="W2" s="267" t="s">
        <v>8</v>
      </c>
      <c r="X2" s="267" t="s">
        <v>9</v>
      </c>
      <c r="Y2" s="267" t="s">
        <v>4569</v>
      </c>
      <c r="Z2" s="267" t="s">
        <v>11</v>
      </c>
      <c r="AA2" s="267" t="s">
        <v>12</v>
      </c>
      <c r="AB2" s="267" t="s">
        <v>13</v>
      </c>
      <c r="AC2" s="267" t="s">
        <v>14</v>
      </c>
      <c r="AD2" s="267" t="s">
        <v>15</v>
      </c>
      <c r="AE2" s="267" t="s">
        <v>16</v>
      </c>
      <c r="AF2" s="267" t="s">
        <v>17</v>
      </c>
      <c r="AG2" s="267" t="s">
        <v>18</v>
      </c>
      <c r="AH2" s="267" t="s">
        <v>19</v>
      </c>
      <c r="AI2" s="267" t="s">
        <v>20</v>
      </c>
      <c r="AJ2" s="271" t="s">
        <v>21</v>
      </c>
      <c r="AK2" s="146"/>
      <c r="AL2" s="144" t="s">
        <v>4077</v>
      </c>
      <c r="AM2" s="144" t="s">
        <v>4076</v>
      </c>
      <c r="AN2" s="144" t="s">
        <v>4075</v>
      </c>
      <c r="AO2" s="144" t="s">
        <v>4074</v>
      </c>
    </row>
    <row r="3" spans="1:41" s="5" customFormat="1" ht="23.25" customHeight="1" x14ac:dyDescent="0.25">
      <c r="A3" s="256"/>
      <c r="B3" s="272">
        <v>1</v>
      </c>
      <c r="C3" s="413">
        <v>2</v>
      </c>
      <c r="D3" s="272">
        <v>3</v>
      </c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2">
        <v>4</v>
      </c>
      <c r="R3" s="272">
        <v>5</v>
      </c>
      <c r="S3" s="272">
        <v>6</v>
      </c>
      <c r="T3" s="272">
        <v>7</v>
      </c>
      <c r="U3" s="272">
        <v>8</v>
      </c>
      <c r="V3" s="272">
        <v>9</v>
      </c>
      <c r="W3" s="272">
        <v>10</v>
      </c>
      <c r="X3" s="272">
        <v>11</v>
      </c>
      <c r="Y3" s="272">
        <v>12</v>
      </c>
      <c r="Z3" s="272">
        <v>13</v>
      </c>
      <c r="AA3" s="272">
        <v>14</v>
      </c>
      <c r="AB3" s="272">
        <v>15</v>
      </c>
      <c r="AC3" s="272">
        <v>16</v>
      </c>
      <c r="AD3" s="272">
        <v>17</v>
      </c>
      <c r="AE3" s="272">
        <v>18</v>
      </c>
      <c r="AF3" s="272">
        <v>19</v>
      </c>
      <c r="AG3" s="272">
        <v>20</v>
      </c>
      <c r="AH3" s="272">
        <v>21</v>
      </c>
      <c r="AI3" s="272">
        <v>22</v>
      </c>
      <c r="AJ3" s="274">
        <v>23</v>
      </c>
      <c r="AK3" s="147"/>
    </row>
    <row r="4" spans="1:41" customFormat="1" ht="23.25" customHeight="1" x14ac:dyDescent="0.3">
      <c r="A4" s="256"/>
      <c r="B4" s="275"/>
      <c r="C4" s="275"/>
      <c r="D4" s="275"/>
      <c r="E4" s="275"/>
      <c r="F4" s="275"/>
      <c r="G4" s="275"/>
      <c r="H4" s="276"/>
      <c r="I4" s="276"/>
      <c r="J4" s="276"/>
      <c r="K4" s="275"/>
      <c r="L4" s="275"/>
      <c r="M4" s="275"/>
      <c r="N4" s="275"/>
      <c r="O4" s="275"/>
      <c r="P4" s="275"/>
      <c r="Q4" s="275"/>
      <c r="R4" s="275"/>
      <c r="S4" s="277"/>
      <c r="T4" s="277"/>
      <c r="U4" s="277"/>
      <c r="V4" s="277"/>
      <c r="W4" s="277"/>
      <c r="X4" s="275" t="s">
        <v>81</v>
      </c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38"/>
    </row>
    <row r="5" spans="1:41" s="10" customFormat="1" ht="23.25" customHeight="1" x14ac:dyDescent="0.3">
      <c r="A5" s="256"/>
      <c r="B5" s="278"/>
      <c r="C5" s="279"/>
      <c r="D5" s="280"/>
      <c r="E5" s="281"/>
      <c r="F5" s="281"/>
      <c r="G5" s="281"/>
      <c r="H5" s="282"/>
      <c r="I5" s="282"/>
      <c r="J5" s="282"/>
      <c r="K5" s="283"/>
      <c r="L5" s="283"/>
      <c r="M5" s="283"/>
      <c r="N5" s="283"/>
      <c r="O5" s="283"/>
      <c r="P5" s="283"/>
      <c r="Q5" s="280"/>
      <c r="R5" s="280"/>
      <c r="S5" s="284"/>
      <c r="T5" s="284"/>
      <c r="U5" s="284"/>
      <c r="V5" s="284"/>
      <c r="W5" s="284"/>
      <c r="X5" s="284" t="s">
        <v>1911</v>
      </c>
      <c r="Y5" s="285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41"/>
    </row>
    <row r="6" spans="1:41" s="84" customFormat="1" ht="23.25" customHeight="1" x14ac:dyDescent="0.35">
      <c r="A6" s="256">
        <v>2023</v>
      </c>
      <c r="B6" s="184">
        <v>1</v>
      </c>
      <c r="C6" s="286" t="s">
        <v>2140</v>
      </c>
      <c r="D6" s="184">
        <v>39602</v>
      </c>
      <c r="E6" s="287">
        <f>VLOOKUP(D6,'[1]2023-2025'!$A:$G,7,0)</f>
        <v>2023</v>
      </c>
      <c r="F6" s="287" t="e">
        <f>VLOOKUP(D6,[2]Лист1!$C:$F,4,0)</f>
        <v>#REF!</v>
      </c>
      <c r="G6" s="287"/>
      <c r="H6" s="288" t="str">
        <f>INDEX('[1]2023-2025'!$AK:$AK,MATCH(D6,'[1]2023-2025'!$A:$A,0))</f>
        <v>вкл. Протоколом</v>
      </c>
      <c r="I6" s="288" t="e">
        <v>#N/A</v>
      </c>
      <c r="J6" s="288" t="e">
        <f>VLOOKUP(D6,[1]Лист3!$A:$AK,37,0)</f>
        <v>#N/A</v>
      </c>
      <c r="K6" s="289">
        <f>INDEX('[1]2023-2025'!$G:$G,MATCH(D6,'[1]2023-2025'!$A:$A,0))</f>
        <v>2023</v>
      </c>
      <c r="L6" s="289"/>
      <c r="M6" s="289"/>
      <c r="N6" s="289"/>
      <c r="O6" s="289" t="s">
        <v>2459</v>
      </c>
      <c r="P6" s="289" t="s">
        <v>2460</v>
      </c>
      <c r="Q6" s="186">
        <f t="shared" ref="Q6:Q37" si="0">SUM(S6:AJ6)</f>
        <v>633331.36</v>
      </c>
      <c r="R6" s="186">
        <f t="shared" ref="R6:R37" si="1">SUM(S6:AI6)</f>
        <v>620062.03</v>
      </c>
      <c r="S6" s="290">
        <v>0</v>
      </c>
      <c r="T6" s="291">
        <v>0</v>
      </c>
      <c r="U6" s="186">
        <v>0</v>
      </c>
      <c r="V6" s="186">
        <v>0</v>
      </c>
      <c r="W6" s="186">
        <v>0</v>
      </c>
      <c r="X6" s="186">
        <v>0</v>
      </c>
      <c r="Y6" s="186">
        <v>0</v>
      </c>
      <c r="Z6" s="186">
        <v>0</v>
      </c>
      <c r="AA6" s="186">
        <v>0</v>
      </c>
      <c r="AB6" s="186">
        <v>0</v>
      </c>
      <c r="AC6" s="186">
        <v>620062.03</v>
      </c>
      <c r="AD6" s="186">
        <v>0</v>
      </c>
      <c r="AE6" s="186">
        <v>0</v>
      </c>
      <c r="AF6" s="186">
        <v>0</v>
      </c>
      <c r="AG6" s="292">
        <v>0</v>
      </c>
      <c r="AH6" s="292">
        <v>0</v>
      </c>
      <c r="AI6" s="292">
        <v>0</v>
      </c>
      <c r="AJ6" s="292">
        <v>13269.33</v>
      </c>
      <c r="AK6" s="175"/>
      <c r="AL6" s="175">
        <v>8355943.7699999996</v>
      </c>
      <c r="AM6" s="175">
        <v>12553114.02</v>
      </c>
      <c r="AN6" s="175">
        <v>4197170.25</v>
      </c>
      <c r="AO6" s="219"/>
    </row>
    <row r="7" spans="1:41" s="84" customFormat="1" ht="23.25" customHeight="1" x14ac:dyDescent="0.35">
      <c r="A7" s="256">
        <v>2023</v>
      </c>
      <c r="B7" s="184">
        <f t="shared" ref="B7:B66" si="2">B6+1</f>
        <v>2</v>
      </c>
      <c r="C7" s="286" t="s">
        <v>3669</v>
      </c>
      <c r="D7" s="184">
        <v>40339</v>
      </c>
      <c r="E7" s="287">
        <f>VLOOKUP(D7,'[1]2023-2025'!$A:$G,7,0)</f>
        <v>2023</v>
      </c>
      <c r="F7" s="287"/>
      <c r="G7" s="287" t="s">
        <v>1899</v>
      </c>
      <c r="H7" s="288">
        <f>INDEX('[1]2023-2025'!$AK:$AK,MATCH(D7,'[1]2023-2025'!$A:$A,0))</f>
        <v>44792</v>
      </c>
      <c r="I7" s="288" t="e">
        <v>#N/A</v>
      </c>
      <c r="J7" s="288" t="e">
        <f>VLOOKUP(D7,[1]Лист3!$A:$AK,37,0)</f>
        <v>#N/A</v>
      </c>
      <c r="K7" s="289">
        <f>INDEX('[1]2023-2025'!$G:$G,MATCH(D7,'[1]2023-2025'!$A:$A,0))</f>
        <v>2023</v>
      </c>
      <c r="L7" s="289"/>
      <c r="M7" s="289"/>
      <c r="N7" s="289"/>
      <c r="O7" s="289">
        <v>0</v>
      </c>
      <c r="P7" s="289">
        <v>0</v>
      </c>
      <c r="Q7" s="186">
        <f t="shared" si="0"/>
        <v>7921776.1500000004</v>
      </c>
      <c r="R7" s="186">
        <f t="shared" si="1"/>
        <v>7830568.6100000003</v>
      </c>
      <c r="S7" s="290">
        <v>3890191.2</v>
      </c>
      <c r="T7" s="291">
        <v>0</v>
      </c>
      <c r="U7" s="186">
        <v>0</v>
      </c>
      <c r="V7" s="186">
        <v>0</v>
      </c>
      <c r="W7" s="186">
        <v>0</v>
      </c>
      <c r="X7" s="186">
        <v>0</v>
      </c>
      <c r="Y7" s="186">
        <v>0</v>
      </c>
      <c r="Z7" s="186">
        <v>0</v>
      </c>
      <c r="AA7" s="186">
        <v>0</v>
      </c>
      <c r="AB7" s="186">
        <v>0</v>
      </c>
      <c r="AC7" s="186">
        <v>3940377.41</v>
      </c>
      <c r="AD7" s="186">
        <v>0</v>
      </c>
      <c r="AE7" s="186">
        <v>0</v>
      </c>
      <c r="AF7" s="186">
        <v>0</v>
      </c>
      <c r="AG7" s="292">
        <v>0</v>
      </c>
      <c r="AH7" s="292">
        <v>0</v>
      </c>
      <c r="AI7" s="292">
        <v>0</v>
      </c>
      <c r="AJ7" s="292">
        <v>91207.54</v>
      </c>
      <c r="AK7" s="175"/>
      <c r="AL7" s="175">
        <v>9735335.6600000001</v>
      </c>
      <c r="AM7" s="175">
        <v>17657052</v>
      </c>
      <c r="AN7" s="175">
        <v>7921716.3400000008</v>
      </c>
      <c r="AO7" s="219" t="s">
        <v>3137</v>
      </c>
    </row>
    <row r="8" spans="1:41" s="7" customFormat="1" ht="23.25" customHeight="1" x14ac:dyDescent="0.35">
      <c r="A8" s="256">
        <v>2023</v>
      </c>
      <c r="B8" s="184">
        <f t="shared" si="2"/>
        <v>3</v>
      </c>
      <c r="C8" s="286" t="s">
        <v>3670</v>
      </c>
      <c r="D8" s="184">
        <v>40350</v>
      </c>
      <c r="E8" s="287">
        <f>VLOOKUP(D8,'[1]2023-2025'!$A:$G,7,0)</f>
        <v>2023</v>
      </c>
      <c r="F8" s="287"/>
      <c r="G8" s="287" t="s">
        <v>1899</v>
      </c>
      <c r="H8" s="288">
        <f>INDEX('[1]2023-2025'!$AK:$AK,MATCH(D8,'[1]2023-2025'!$A:$A,0))</f>
        <v>44792</v>
      </c>
      <c r="I8" s="288" t="e">
        <v>#N/A</v>
      </c>
      <c r="J8" s="288" t="e">
        <f>VLOOKUP(D8,[1]Лист3!$A:$AK,37,0)</f>
        <v>#N/A</v>
      </c>
      <c r="K8" s="289">
        <f>INDEX('[1]2023-2025'!$G:$G,MATCH(D8,'[1]2023-2025'!$A:$A,0))</f>
        <v>2023</v>
      </c>
      <c r="L8" s="289"/>
      <c r="M8" s="289"/>
      <c r="N8" s="289"/>
      <c r="O8" s="289">
        <v>0</v>
      </c>
      <c r="P8" s="289">
        <v>0</v>
      </c>
      <c r="Q8" s="186">
        <f t="shared" si="0"/>
        <v>8690429.2799999993</v>
      </c>
      <c r="R8" s="186">
        <f t="shared" si="1"/>
        <v>8589423.5299999993</v>
      </c>
      <c r="S8" s="290">
        <v>3895581.6</v>
      </c>
      <c r="T8" s="291">
        <v>0</v>
      </c>
      <c r="U8" s="186">
        <v>0</v>
      </c>
      <c r="V8" s="186">
        <v>0</v>
      </c>
      <c r="W8" s="186">
        <v>0</v>
      </c>
      <c r="X8" s="186">
        <v>0</v>
      </c>
      <c r="Y8" s="186">
        <v>0</v>
      </c>
      <c r="Z8" s="186">
        <v>0</v>
      </c>
      <c r="AA8" s="186">
        <v>0</v>
      </c>
      <c r="AB8" s="186">
        <v>544982.4</v>
      </c>
      <c r="AC8" s="186">
        <v>4148859.53</v>
      </c>
      <c r="AD8" s="186">
        <v>0</v>
      </c>
      <c r="AE8" s="186">
        <v>0</v>
      </c>
      <c r="AF8" s="186">
        <v>0</v>
      </c>
      <c r="AG8" s="292">
        <v>0</v>
      </c>
      <c r="AH8" s="292">
        <v>0</v>
      </c>
      <c r="AI8" s="292">
        <v>0</v>
      </c>
      <c r="AJ8" s="292">
        <v>101005.75</v>
      </c>
      <c r="AK8" s="175"/>
      <c r="AL8" s="175">
        <v>10718130.65</v>
      </c>
      <c r="AM8" s="175">
        <v>19408493.699999999</v>
      </c>
      <c r="AN8" s="175">
        <v>8690363.0499999989</v>
      </c>
      <c r="AO8" s="219" t="s">
        <v>3137</v>
      </c>
    </row>
    <row r="9" spans="1:41" s="7" customFormat="1" ht="23.25" customHeight="1" x14ac:dyDescent="0.35">
      <c r="A9" s="256">
        <v>2023</v>
      </c>
      <c r="B9" s="184">
        <f t="shared" si="2"/>
        <v>4</v>
      </c>
      <c r="C9" s="392" t="s">
        <v>3671</v>
      </c>
      <c r="D9" s="168">
        <v>40361</v>
      </c>
      <c r="E9" s="287"/>
      <c r="F9" s="287"/>
      <c r="G9" s="287"/>
      <c r="H9" s="288"/>
      <c r="I9" s="288"/>
      <c r="J9" s="288"/>
      <c r="K9" s="289"/>
      <c r="L9" s="289"/>
      <c r="M9" s="289"/>
      <c r="N9" s="289"/>
      <c r="O9" s="289"/>
      <c r="P9" s="289"/>
      <c r="Q9" s="186">
        <f t="shared" si="0"/>
        <v>63516.59</v>
      </c>
      <c r="R9" s="186">
        <f t="shared" si="1"/>
        <v>63516.59</v>
      </c>
      <c r="S9" s="291">
        <v>0</v>
      </c>
      <c r="T9" s="291">
        <v>0</v>
      </c>
      <c r="U9" s="291">
        <v>0</v>
      </c>
      <c r="V9" s="291">
        <v>0</v>
      </c>
      <c r="W9" s="291">
        <v>0</v>
      </c>
      <c r="X9" s="291">
        <v>0</v>
      </c>
      <c r="Y9" s="291">
        <v>0</v>
      </c>
      <c r="Z9" s="291">
        <v>0</v>
      </c>
      <c r="AA9" s="291">
        <v>0</v>
      </c>
      <c r="AB9" s="291">
        <v>0</v>
      </c>
      <c r="AC9" s="291">
        <v>0</v>
      </c>
      <c r="AD9" s="291">
        <v>0</v>
      </c>
      <c r="AE9" s="291">
        <v>0</v>
      </c>
      <c r="AF9" s="291">
        <v>0</v>
      </c>
      <c r="AG9" s="291">
        <v>63516.59</v>
      </c>
      <c r="AH9" s="291">
        <v>0</v>
      </c>
      <c r="AI9" s="291">
        <v>0</v>
      </c>
      <c r="AJ9" s="291">
        <v>0</v>
      </c>
      <c r="AK9" s="175"/>
      <c r="AL9" s="175">
        <v>14483957.749999998</v>
      </c>
      <c r="AM9" s="175">
        <v>18508328.329999998</v>
      </c>
      <c r="AN9" s="175">
        <v>4024370.58</v>
      </c>
      <c r="AO9" s="219"/>
    </row>
    <row r="10" spans="1:41" s="7" customFormat="1" ht="23.25" customHeight="1" x14ac:dyDescent="0.35">
      <c r="A10" s="256">
        <v>2023</v>
      </c>
      <c r="B10" s="184">
        <f t="shared" si="2"/>
        <v>5</v>
      </c>
      <c r="C10" s="392" t="s">
        <v>1537</v>
      </c>
      <c r="D10" s="168">
        <v>40405</v>
      </c>
      <c r="E10" s="287">
        <f>VLOOKUP(D10,'[1]2023-2025'!$A:$G,7,0)</f>
        <v>2023</v>
      </c>
      <c r="F10" s="287"/>
      <c r="G10" s="287" t="s">
        <v>1899</v>
      </c>
      <c r="H10" s="288" t="str">
        <f>INDEX('[1]2023-2025'!$AK:$AK,MATCH(D10,'[1]2023-2025'!$A:$A,0))</f>
        <v>вкл. Протоколом</v>
      </c>
      <c r="I10" s="288" t="e">
        <v>#N/A</v>
      </c>
      <c r="J10" s="288" t="e">
        <f>VLOOKUP(D10,[1]Лист3!$A:$AK,37,0)</f>
        <v>#N/A</v>
      </c>
      <c r="K10" s="289">
        <f>INDEX('[1]2023-2025'!$G:$G,MATCH(D10,'[1]2023-2025'!$A:$A,0))</f>
        <v>2023</v>
      </c>
      <c r="L10" s="289"/>
      <c r="M10" s="289"/>
      <c r="N10" s="289"/>
      <c r="O10" s="289" t="s">
        <v>1743</v>
      </c>
      <c r="P10" s="289" t="s">
        <v>2454</v>
      </c>
      <c r="Q10" s="186">
        <f t="shared" si="0"/>
        <v>2445161.06</v>
      </c>
      <c r="R10" s="186">
        <f t="shared" si="1"/>
        <v>2404511.52</v>
      </c>
      <c r="S10" s="290">
        <v>1996353.5999999999</v>
      </c>
      <c r="T10" s="291">
        <v>0</v>
      </c>
      <c r="U10" s="186">
        <v>0</v>
      </c>
      <c r="V10" s="186">
        <v>0</v>
      </c>
      <c r="W10" s="186">
        <v>0</v>
      </c>
      <c r="X10" s="186">
        <v>291202.32</v>
      </c>
      <c r="Y10" s="186">
        <v>0</v>
      </c>
      <c r="Z10" s="186">
        <v>0</v>
      </c>
      <c r="AA10" s="186">
        <v>0</v>
      </c>
      <c r="AB10" s="186">
        <v>0</v>
      </c>
      <c r="AC10" s="186">
        <v>0</v>
      </c>
      <c r="AD10" s="186">
        <v>0</v>
      </c>
      <c r="AE10" s="186">
        <v>0</v>
      </c>
      <c r="AF10" s="186">
        <v>0</v>
      </c>
      <c r="AG10" s="292">
        <v>116955.6</v>
      </c>
      <c r="AH10" s="292">
        <v>0</v>
      </c>
      <c r="AI10" s="292">
        <v>0</v>
      </c>
      <c r="AJ10" s="292">
        <v>40649.54</v>
      </c>
      <c r="AK10" s="175"/>
      <c r="AL10" s="175">
        <v>8275783.4299999997</v>
      </c>
      <c r="AM10" s="175">
        <v>13886034.32</v>
      </c>
      <c r="AN10" s="175">
        <v>5610250.8900000006</v>
      </c>
      <c r="AO10" s="219"/>
    </row>
    <row r="11" spans="1:41" s="84" customFormat="1" ht="23.25" customHeight="1" x14ac:dyDescent="0.35">
      <c r="A11" s="256">
        <v>2023</v>
      </c>
      <c r="B11" s="184">
        <f>B10+1</f>
        <v>6</v>
      </c>
      <c r="C11" s="286" t="s">
        <v>1840</v>
      </c>
      <c r="D11" s="184">
        <v>40460</v>
      </c>
      <c r="E11" s="287">
        <f>VLOOKUP(D11,'[1]2023-2025'!$A:$G,7,0)</f>
        <v>2023</v>
      </c>
      <c r="F11" s="287" t="s">
        <v>2095</v>
      </c>
      <c r="G11" s="287"/>
      <c r="H11" s="288" t="str">
        <f>INDEX('[1]2023-2025'!$AK:$AK,MATCH(D11,'[1]2023-2025'!$A:$A,0))</f>
        <v>вкл. Протоколом</v>
      </c>
      <c r="I11" s="288" t="e">
        <v>#N/A</v>
      </c>
      <c r="J11" s="288" t="e">
        <f>VLOOKUP(D11,[1]Лист3!$A:$AK,37,0)</f>
        <v>#N/A</v>
      </c>
      <c r="K11" s="289">
        <f>INDEX('[1]2023-2025'!$G:$G,MATCH(D11,'[1]2023-2025'!$A:$A,0))</f>
        <v>2023</v>
      </c>
      <c r="L11" s="289"/>
      <c r="M11" s="289"/>
      <c r="N11" s="289"/>
      <c r="O11" s="289" t="s">
        <v>2446</v>
      </c>
      <c r="P11" s="289">
        <v>0</v>
      </c>
      <c r="Q11" s="186">
        <f t="shared" si="0"/>
        <v>1457223.5500000003</v>
      </c>
      <c r="R11" s="186">
        <f t="shared" si="1"/>
        <v>1457223.5500000003</v>
      </c>
      <c r="S11" s="290">
        <v>0</v>
      </c>
      <c r="T11" s="291">
        <v>1196353.7000000002</v>
      </c>
      <c r="U11" s="186">
        <v>0</v>
      </c>
      <c r="V11" s="186">
        <v>0</v>
      </c>
      <c r="W11" s="186">
        <v>0</v>
      </c>
      <c r="X11" s="186">
        <v>0</v>
      </c>
      <c r="Y11" s="186">
        <v>0</v>
      </c>
      <c r="Z11" s="186">
        <v>0</v>
      </c>
      <c r="AA11" s="186">
        <v>0</v>
      </c>
      <c r="AB11" s="186">
        <v>260869.85</v>
      </c>
      <c r="AC11" s="186">
        <v>0</v>
      </c>
      <c r="AD11" s="186">
        <v>0</v>
      </c>
      <c r="AE11" s="186">
        <v>0</v>
      </c>
      <c r="AF11" s="186">
        <v>0</v>
      </c>
      <c r="AG11" s="292">
        <v>0</v>
      </c>
      <c r="AH11" s="292">
        <v>0</v>
      </c>
      <c r="AI11" s="292">
        <v>0</v>
      </c>
      <c r="AJ11" s="292">
        <v>0</v>
      </c>
      <c r="AK11" s="175"/>
      <c r="AL11" s="175">
        <v>13716236.119999999</v>
      </c>
      <c r="AM11" s="175">
        <v>16433311.01</v>
      </c>
      <c r="AN11" s="175">
        <v>2717074.8900000006</v>
      </c>
      <c r="AO11" s="219"/>
    </row>
    <row r="12" spans="1:41" s="84" customFormat="1" ht="23.25" customHeight="1" x14ac:dyDescent="0.35">
      <c r="A12" s="256">
        <v>2023</v>
      </c>
      <c r="B12" s="184">
        <f>B11+1</f>
        <v>7</v>
      </c>
      <c r="C12" s="293" t="s">
        <v>88</v>
      </c>
      <c r="D12" s="184">
        <v>40548</v>
      </c>
      <c r="E12" s="287">
        <f>VLOOKUP(D12,'[1]2023-2025'!$A:$G,7,0)</f>
        <v>2023</v>
      </c>
      <c r="F12" s="287"/>
      <c r="G12" s="287" t="s">
        <v>1899</v>
      </c>
      <c r="H12" s="288">
        <f>INDEX('[1]2023-2025'!$AK:$AK,MATCH(D12,'[1]2023-2025'!$A:$A,0))</f>
        <v>44820</v>
      </c>
      <c r="I12" s="288" t="e">
        <v>#N/A</v>
      </c>
      <c r="J12" s="288" t="e">
        <f>VLOOKUP(D12,[1]Лист3!$A:$AK,37,0)</f>
        <v>#N/A</v>
      </c>
      <c r="K12" s="289">
        <f>INDEX('[1]2023-2025'!$G:$G,MATCH(D12,'[1]2023-2025'!$A:$A,0))</f>
        <v>2023</v>
      </c>
      <c r="L12" s="289"/>
      <c r="M12" s="289"/>
      <c r="N12" s="289"/>
      <c r="O12" s="289">
        <v>0</v>
      </c>
      <c r="P12" s="289">
        <v>0</v>
      </c>
      <c r="Q12" s="186">
        <f t="shared" si="0"/>
        <v>9166715.9700000007</v>
      </c>
      <c r="R12" s="186">
        <f t="shared" si="1"/>
        <v>9065340.7300000004</v>
      </c>
      <c r="S12" s="290">
        <v>3899628</v>
      </c>
      <c r="T12" s="291">
        <v>0</v>
      </c>
      <c r="U12" s="186">
        <v>0</v>
      </c>
      <c r="V12" s="186">
        <v>0</v>
      </c>
      <c r="W12" s="186">
        <v>0</v>
      </c>
      <c r="X12" s="186">
        <v>0</v>
      </c>
      <c r="Y12" s="186">
        <v>0</v>
      </c>
      <c r="Z12" s="186">
        <v>0</v>
      </c>
      <c r="AA12" s="186">
        <v>5165712.7300000004</v>
      </c>
      <c r="AB12" s="186">
        <v>0</v>
      </c>
      <c r="AC12" s="186">
        <v>0</v>
      </c>
      <c r="AD12" s="186">
        <v>0</v>
      </c>
      <c r="AE12" s="186">
        <v>0</v>
      </c>
      <c r="AF12" s="186">
        <v>0</v>
      </c>
      <c r="AG12" s="292">
        <v>0</v>
      </c>
      <c r="AH12" s="292">
        <v>0</v>
      </c>
      <c r="AI12" s="292">
        <v>0</v>
      </c>
      <c r="AJ12" s="292">
        <v>101375.24</v>
      </c>
      <c r="AK12" s="175"/>
      <c r="AL12" s="175">
        <v>11220635.42</v>
      </c>
      <c r="AM12" s="175">
        <v>20387284.91</v>
      </c>
      <c r="AN12" s="175">
        <v>9166649.4900000002</v>
      </c>
      <c r="AO12" s="219" t="s">
        <v>3137</v>
      </c>
    </row>
    <row r="13" spans="1:41" s="84" customFormat="1" ht="23.25" customHeight="1" x14ac:dyDescent="0.35">
      <c r="A13" s="256">
        <v>2023</v>
      </c>
      <c r="B13" s="184">
        <f t="shared" si="2"/>
        <v>8</v>
      </c>
      <c r="C13" s="286" t="s">
        <v>2171</v>
      </c>
      <c r="D13" s="184">
        <v>39563</v>
      </c>
      <c r="E13" s="287">
        <f>VLOOKUP(D13,'[1]2023-2025'!$A:$G,7,0)</f>
        <v>2023</v>
      </c>
      <c r="F13" s="287" t="s">
        <v>2880</v>
      </c>
      <c r="G13" s="287"/>
      <c r="H13" s="288" t="str">
        <f>INDEX('[1]2023-2025'!$AK:$AK,MATCH(D13,'[1]2023-2025'!$A:$A,0))</f>
        <v>вкл. Протоколом</v>
      </c>
      <c r="I13" s="288" t="e">
        <v>#N/A</v>
      </c>
      <c r="J13" s="288" t="e">
        <f>VLOOKUP(D13,[1]Лист3!$A:$AK,37,0)</f>
        <v>#N/A</v>
      </c>
      <c r="K13" s="289">
        <f>INDEX('[1]2023-2025'!$G:$G,MATCH(D13,'[1]2023-2025'!$A:$A,0))</f>
        <v>2023</v>
      </c>
      <c r="L13" s="289"/>
      <c r="M13" s="289"/>
      <c r="N13" s="289"/>
      <c r="O13" s="289">
        <v>0</v>
      </c>
      <c r="P13" s="289" t="s">
        <v>2466</v>
      </c>
      <c r="Q13" s="186">
        <f t="shared" si="0"/>
        <v>7239039.5600000005</v>
      </c>
      <c r="R13" s="186">
        <f t="shared" si="1"/>
        <v>7102531.2000000002</v>
      </c>
      <c r="S13" s="290">
        <v>0</v>
      </c>
      <c r="T13" s="291">
        <v>0</v>
      </c>
      <c r="U13" s="186">
        <v>0</v>
      </c>
      <c r="V13" s="186">
        <v>0</v>
      </c>
      <c r="W13" s="186">
        <v>0</v>
      </c>
      <c r="X13" s="186">
        <v>0</v>
      </c>
      <c r="Y13" s="186">
        <v>0</v>
      </c>
      <c r="Z13" s="186">
        <v>0</v>
      </c>
      <c r="AA13" s="186">
        <v>0</v>
      </c>
      <c r="AB13" s="186">
        <v>590062.79999999993</v>
      </c>
      <c r="AC13" s="186">
        <v>6512468.4000000004</v>
      </c>
      <c r="AD13" s="186">
        <v>0</v>
      </c>
      <c r="AE13" s="186">
        <v>0</v>
      </c>
      <c r="AF13" s="186">
        <v>0</v>
      </c>
      <c r="AG13" s="292">
        <v>0</v>
      </c>
      <c r="AH13" s="292">
        <v>0</v>
      </c>
      <c r="AI13" s="292">
        <v>0</v>
      </c>
      <c r="AJ13" s="292">
        <v>136508.36000000002</v>
      </c>
      <c r="AK13" s="175"/>
      <c r="AL13" s="175">
        <v>15122263.759999998</v>
      </c>
      <c r="AM13" s="175">
        <v>22641730.609999999</v>
      </c>
      <c r="AN13" s="175">
        <v>7519466.8500000006</v>
      </c>
      <c r="AO13" s="219"/>
    </row>
    <row r="14" spans="1:41" s="84" customFormat="1" ht="23.25" customHeight="1" x14ac:dyDescent="0.35">
      <c r="A14" s="256">
        <v>2023</v>
      </c>
      <c r="B14" s="184">
        <f t="shared" si="2"/>
        <v>9</v>
      </c>
      <c r="C14" s="248" t="s">
        <v>2286</v>
      </c>
      <c r="D14" s="184">
        <v>39575</v>
      </c>
      <c r="E14" s="287"/>
      <c r="F14" s="287"/>
      <c r="G14" s="287"/>
      <c r="H14" s="288"/>
      <c r="I14" s="288" t="e">
        <v>#N/A</v>
      </c>
      <c r="J14" s="288" t="e">
        <f>VLOOKUP(D14,[1]Лист3!$A:$AK,37,0)</f>
        <v>#N/A</v>
      </c>
      <c r="K14" s="289"/>
      <c r="L14" s="289"/>
      <c r="M14" s="289"/>
      <c r="N14" s="289"/>
      <c r="O14" s="289"/>
      <c r="P14" s="289"/>
      <c r="Q14" s="186">
        <f t="shared" si="0"/>
        <v>108417.60000000001</v>
      </c>
      <c r="R14" s="186">
        <f t="shared" si="1"/>
        <v>108417.60000000001</v>
      </c>
      <c r="S14" s="290">
        <v>0</v>
      </c>
      <c r="T14" s="291">
        <v>0</v>
      </c>
      <c r="U14" s="186">
        <v>0</v>
      </c>
      <c r="V14" s="186">
        <v>0</v>
      </c>
      <c r="W14" s="186">
        <v>0</v>
      </c>
      <c r="X14" s="186">
        <v>0</v>
      </c>
      <c r="Y14" s="186">
        <v>0</v>
      </c>
      <c r="Z14" s="186">
        <v>0</v>
      </c>
      <c r="AA14" s="186">
        <v>0</v>
      </c>
      <c r="AB14" s="186">
        <v>0</v>
      </c>
      <c r="AC14" s="186">
        <v>0</v>
      </c>
      <c r="AD14" s="186">
        <v>0</v>
      </c>
      <c r="AE14" s="186">
        <v>0</v>
      </c>
      <c r="AF14" s="186">
        <v>0</v>
      </c>
      <c r="AG14" s="292">
        <v>108417.60000000001</v>
      </c>
      <c r="AH14" s="292">
        <v>0</v>
      </c>
      <c r="AI14" s="292">
        <v>0</v>
      </c>
      <c r="AJ14" s="292">
        <v>0</v>
      </c>
      <c r="AK14" s="175"/>
      <c r="AL14" s="175">
        <v>5282741.7300000004</v>
      </c>
      <c r="AM14" s="175">
        <v>7449801.3300000001</v>
      </c>
      <c r="AN14" s="175">
        <v>2167059.6</v>
      </c>
      <c r="AO14" s="219"/>
    </row>
    <row r="15" spans="1:41" s="84" customFormat="1" ht="23.25" customHeight="1" x14ac:dyDescent="0.35">
      <c r="A15" s="256">
        <v>2023</v>
      </c>
      <c r="B15" s="184">
        <f t="shared" si="2"/>
        <v>10</v>
      </c>
      <c r="C15" s="286" t="s">
        <v>3672</v>
      </c>
      <c r="D15" s="184">
        <v>39594</v>
      </c>
      <c r="E15" s="287">
        <f>VLOOKUP(D15,'[1]2023-2025'!$A:$G,7,0)</f>
        <v>2023</v>
      </c>
      <c r="F15" s="287"/>
      <c r="G15" s="287" t="s">
        <v>1899</v>
      </c>
      <c r="H15" s="288">
        <f>INDEX('[1]2023-2025'!$AK:$AK,MATCH(D15,'[1]2023-2025'!$A:$A,0))</f>
        <v>44820</v>
      </c>
      <c r="I15" s="288" t="e">
        <v>#N/A</v>
      </c>
      <c r="J15" s="288" t="e">
        <f>VLOOKUP(D15,[1]Лист3!$A:$AK,37,0)</f>
        <v>#N/A</v>
      </c>
      <c r="K15" s="289">
        <f>INDEX('[1]2023-2025'!$G:$G,MATCH(D15,'[1]2023-2025'!$A:$A,0))</f>
        <v>2023</v>
      </c>
      <c r="L15" s="289"/>
      <c r="M15" s="289"/>
      <c r="N15" s="289"/>
      <c r="O15" s="289">
        <v>0</v>
      </c>
      <c r="P15" s="289">
        <v>0</v>
      </c>
      <c r="Q15" s="186">
        <f t="shared" si="0"/>
        <v>8557732.2100000009</v>
      </c>
      <c r="R15" s="186">
        <f t="shared" si="1"/>
        <v>8459145.7800000012</v>
      </c>
      <c r="S15" s="290">
        <v>3927512.4</v>
      </c>
      <c r="T15" s="291">
        <v>0</v>
      </c>
      <c r="U15" s="186">
        <v>0</v>
      </c>
      <c r="V15" s="186">
        <v>0</v>
      </c>
      <c r="W15" s="186">
        <v>0</v>
      </c>
      <c r="X15" s="186">
        <v>0</v>
      </c>
      <c r="Y15" s="186">
        <v>0</v>
      </c>
      <c r="Z15" s="186">
        <v>0</v>
      </c>
      <c r="AA15" s="186">
        <v>0</v>
      </c>
      <c r="AB15" s="186">
        <v>662956.80000000005</v>
      </c>
      <c r="AC15" s="186">
        <v>3868676.58</v>
      </c>
      <c r="AD15" s="186">
        <v>0</v>
      </c>
      <c r="AE15" s="186">
        <v>0</v>
      </c>
      <c r="AF15" s="186">
        <v>0</v>
      </c>
      <c r="AG15" s="292">
        <v>0</v>
      </c>
      <c r="AH15" s="292">
        <v>0</v>
      </c>
      <c r="AI15" s="292">
        <v>0</v>
      </c>
      <c r="AJ15" s="292">
        <v>98586.43</v>
      </c>
      <c r="AK15" s="175"/>
      <c r="AL15" s="175">
        <v>11163817.549999999</v>
      </c>
      <c r="AM15" s="175">
        <v>19721485.109999999</v>
      </c>
      <c r="AN15" s="175">
        <v>8557667.5600000005</v>
      </c>
      <c r="AO15" s="219" t="s">
        <v>3137</v>
      </c>
    </row>
    <row r="16" spans="1:41" s="84" customFormat="1" ht="23.25" customHeight="1" x14ac:dyDescent="0.35">
      <c r="A16" s="256">
        <v>2023</v>
      </c>
      <c r="B16" s="184">
        <f t="shared" si="2"/>
        <v>11</v>
      </c>
      <c r="C16" s="286" t="s">
        <v>3673</v>
      </c>
      <c r="D16" s="184">
        <v>39596</v>
      </c>
      <c r="E16" s="287">
        <f>VLOOKUP(D16,'[1]2023-2025'!$A:$G,7,0)</f>
        <v>2023</v>
      </c>
      <c r="F16" s="287"/>
      <c r="G16" s="287" t="s">
        <v>1899</v>
      </c>
      <c r="H16" s="288">
        <f>INDEX('[1]2023-2025'!$AK:$AK,MATCH(D16,'[1]2023-2025'!$A:$A,0))</f>
        <v>44820</v>
      </c>
      <c r="I16" s="288" t="e">
        <v>#N/A</v>
      </c>
      <c r="J16" s="288" t="e">
        <f>VLOOKUP(D16,[1]Лист3!$A:$AK,37,0)</f>
        <v>#N/A</v>
      </c>
      <c r="K16" s="289">
        <f>INDEX('[1]2023-2025'!$G:$G,MATCH(D16,'[1]2023-2025'!$A:$A,0))</f>
        <v>2023</v>
      </c>
      <c r="L16" s="289"/>
      <c r="M16" s="289"/>
      <c r="N16" s="289"/>
      <c r="O16" s="289">
        <v>0</v>
      </c>
      <c r="P16" s="289">
        <v>0</v>
      </c>
      <c r="Q16" s="186">
        <f t="shared" si="0"/>
        <v>11789723.879999999</v>
      </c>
      <c r="R16" s="186">
        <f t="shared" si="1"/>
        <v>11680651.43</v>
      </c>
      <c r="S16" s="290">
        <v>4712691.6000000006</v>
      </c>
      <c r="T16" s="291">
        <v>0</v>
      </c>
      <c r="U16" s="186">
        <v>0</v>
      </c>
      <c r="V16" s="186">
        <v>0</v>
      </c>
      <c r="W16" s="186">
        <v>0</v>
      </c>
      <c r="X16" s="186">
        <v>0</v>
      </c>
      <c r="Y16" s="186">
        <v>0</v>
      </c>
      <c r="Z16" s="186">
        <v>0</v>
      </c>
      <c r="AA16" s="186">
        <v>3990995.53</v>
      </c>
      <c r="AB16" s="186">
        <v>1031785.2</v>
      </c>
      <c r="AC16" s="186">
        <v>1945179.1</v>
      </c>
      <c r="AD16" s="186">
        <v>0</v>
      </c>
      <c r="AE16" s="186">
        <v>0</v>
      </c>
      <c r="AF16" s="186">
        <v>0</v>
      </c>
      <c r="AG16" s="292">
        <v>0</v>
      </c>
      <c r="AH16" s="292">
        <v>0</v>
      </c>
      <c r="AI16" s="292">
        <v>0</v>
      </c>
      <c r="AJ16" s="292">
        <v>109072.45</v>
      </c>
      <c r="AK16" s="175"/>
      <c r="AL16" s="175">
        <v>10937760.289999999</v>
      </c>
      <c r="AM16" s="175">
        <v>22727412.649999999</v>
      </c>
      <c r="AN16" s="175">
        <v>11789652.359999999</v>
      </c>
      <c r="AO16" s="219" t="s">
        <v>3137</v>
      </c>
    </row>
    <row r="17" spans="1:41" s="84" customFormat="1" ht="23.25" customHeight="1" x14ac:dyDescent="0.35">
      <c r="A17" s="256">
        <v>2023</v>
      </c>
      <c r="B17" s="184">
        <f t="shared" si="2"/>
        <v>12</v>
      </c>
      <c r="C17" s="248" t="s">
        <v>39</v>
      </c>
      <c r="D17" s="184">
        <v>39588</v>
      </c>
      <c r="E17" s="287">
        <f>VLOOKUP(D17,'[1]2023-2025'!$A:$G,7,0)</f>
        <v>2023</v>
      </c>
      <c r="F17" s="287"/>
      <c r="G17" s="287" t="s">
        <v>1899</v>
      </c>
      <c r="H17" s="288">
        <f>INDEX('[1]2023-2025'!$AK:$AK,MATCH(D17,'[1]2023-2025'!$A:$A,0))</f>
        <v>44613</v>
      </c>
      <c r="I17" s="288" t="e">
        <v>#N/A</v>
      </c>
      <c r="J17" s="288" t="e">
        <f>VLOOKUP(D17,[1]Лист3!$A:$AK,37,0)</f>
        <v>#N/A</v>
      </c>
      <c r="K17" s="289">
        <f>INDEX('[1]2023-2025'!$G:$G,MATCH(D17,'[1]2023-2025'!$A:$A,0))</f>
        <v>2023</v>
      </c>
      <c r="L17" s="289"/>
      <c r="M17" s="289">
        <v>4</v>
      </c>
      <c r="N17" s="289"/>
      <c r="O17" s="289" t="s">
        <v>2441</v>
      </c>
      <c r="P17" s="289">
        <v>0</v>
      </c>
      <c r="Q17" s="186">
        <f t="shared" si="0"/>
        <v>16268085.039999999</v>
      </c>
      <c r="R17" s="186">
        <f t="shared" si="1"/>
        <v>16118918.809999999</v>
      </c>
      <c r="S17" s="290">
        <v>0</v>
      </c>
      <c r="T17" s="291">
        <v>5206689.5999999996</v>
      </c>
      <c r="U17" s="186">
        <v>0</v>
      </c>
      <c r="V17" s="186">
        <v>0</v>
      </c>
      <c r="W17" s="186">
        <v>0</v>
      </c>
      <c r="X17" s="186">
        <v>0</v>
      </c>
      <c r="Y17" s="186">
        <v>0</v>
      </c>
      <c r="Z17" s="186">
        <v>10651005.6</v>
      </c>
      <c r="AA17" s="186">
        <v>0</v>
      </c>
      <c r="AB17" s="186">
        <v>0</v>
      </c>
      <c r="AC17" s="186">
        <v>0</v>
      </c>
      <c r="AD17" s="186">
        <v>0</v>
      </c>
      <c r="AE17" s="186">
        <v>0</v>
      </c>
      <c r="AF17" s="186">
        <v>0</v>
      </c>
      <c r="AG17" s="292">
        <v>261223.61</v>
      </c>
      <c r="AH17" s="292">
        <v>0</v>
      </c>
      <c r="AI17" s="292">
        <v>0</v>
      </c>
      <c r="AJ17" s="292">
        <v>149166.22999999998</v>
      </c>
      <c r="AK17" s="175"/>
      <c r="AL17" s="175">
        <v>27154807.540000003</v>
      </c>
      <c r="AM17" s="175">
        <v>60067957.880000003</v>
      </c>
      <c r="AN17" s="175">
        <v>32913150.34</v>
      </c>
      <c r="AO17" s="219" t="s">
        <v>3137</v>
      </c>
    </row>
    <row r="18" spans="1:41" s="84" customFormat="1" ht="23.25" customHeight="1" x14ac:dyDescent="0.35">
      <c r="A18" s="256">
        <v>2023</v>
      </c>
      <c r="B18" s="184">
        <f t="shared" si="2"/>
        <v>13</v>
      </c>
      <c r="C18" s="286" t="s">
        <v>1713</v>
      </c>
      <c r="D18" s="184">
        <v>39632</v>
      </c>
      <c r="E18" s="287">
        <f>VLOOKUP(D18,'[1]2023-2025'!$A:$G,7,0)</f>
        <v>2023</v>
      </c>
      <c r="F18" s="287" t="s">
        <v>2094</v>
      </c>
      <c r="G18" s="287" t="s">
        <v>1899</v>
      </c>
      <c r="H18" s="288">
        <f>INDEX('[1]2023-2025'!$AK:$AK,MATCH(D18,'[1]2023-2025'!$A:$A,0))</f>
        <v>44613</v>
      </c>
      <c r="I18" s="288" t="e">
        <v>#N/A</v>
      </c>
      <c r="J18" s="288" t="e">
        <f>VLOOKUP(D18,[1]Лист3!$A:$AK,37,0)</f>
        <v>#N/A</v>
      </c>
      <c r="K18" s="289">
        <f>INDEX('[1]2023-2025'!$G:$G,MATCH(D18,'[1]2023-2025'!$A:$A,0))</f>
        <v>2023</v>
      </c>
      <c r="L18" s="289"/>
      <c r="M18" s="289">
        <v>1</v>
      </c>
      <c r="N18" s="289"/>
      <c r="O18" s="289" t="s">
        <v>2441</v>
      </c>
      <c r="P18" s="289">
        <v>0</v>
      </c>
      <c r="Q18" s="186">
        <f t="shared" si="0"/>
        <v>2751932.5900000003</v>
      </c>
      <c r="R18" s="186">
        <f t="shared" si="1"/>
        <v>2736467.3200000003</v>
      </c>
      <c r="S18" s="290">
        <v>0</v>
      </c>
      <c r="T18" s="291">
        <v>0</v>
      </c>
      <c r="U18" s="186">
        <v>0</v>
      </c>
      <c r="V18" s="186">
        <v>0</v>
      </c>
      <c r="W18" s="186">
        <v>0</v>
      </c>
      <c r="X18" s="186">
        <v>0</v>
      </c>
      <c r="Y18" s="186">
        <v>0</v>
      </c>
      <c r="Z18" s="186">
        <v>2663518.8000000003</v>
      </c>
      <c r="AA18" s="186">
        <v>0</v>
      </c>
      <c r="AB18" s="186">
        <v>0</v>
      </c>
      <c r="AC18" s="186">
        <v>0</v>
      </c>
      <c r="AD18" s="186">
        <v>0</v>
      </c>
      <c r="AE18" s="186">
        <v>0</v>
      </c>
      <c r="AF18" s="186">
        <v>0</v>
      </c>
      <c r="AG18" s="292">
        <v>72948.52</v>
      </c>
      <c r="AH18" s="292">
        <v>0</v>
      </c>
      <c r="AI18" s="292">
        <v>0</v>
      </c>
      <c r="AJ18" s="292">
        <v>15465.27</v>
      </c>
      <c r="AK18" s="175"/>
      <c r="AL18" s="175">
        <v>8602546.7599999998</v>
      </c>
      <c r="AM18" s="175">
        <v>11354479.35</v>
      </c>
      <c r="AN18" s="175">
        <v>2751932.5900000003</v>
      </c>
      <c r="AO18" s="219"/>
    </row>
    <row r="19" spans="1:41" s="84" customFormat="1" ht="23.25" customHeight="1" x14ac:dyDescent="0.35">
      <c r="A19" s="256">
        <v>2023</v>
      </c>
      <c r="B19" s="184">
        <f t="shared" si="2"/>
        <v>14</v>
      </c>
      <c r="C19" s="286" t="s">
        <v>1714</v>
      </c>
      <c r="D19" s="184">
        <v>39631</v>
      </c>
      <c r="E19" s="287">
        <f>VLOOKUP(D19,'[1]2023-2025'!$A:$G,7,0)</f>
        <v>2023</v>
      </c>
      <c r="F19" s="287" t="s">
        <v>2094</v>
      </c>
      <c r="G19" s="287" t="s">
        <v>1899</v>
      </c>
      <c r="H19" s="288">
        <f>INDEX('[1]2023-2025'!$AK:$AK,MATCH(D19,'[1]2023-2025'!$A:$A,0))</f>
        <v>44613</v>
      </c>
      <c r="I19" s="288" t="e">
        <v>#N/A</v>
      </c>
      <c r="J19" s="288" t="e">
        <f>VLOOKUP(D19,[1]Лист3!$A:$AK,37,0)</f>
        <v>#N/A</v>
      </c>
      <c r="K19" s="289">
        <f>INDEX('[1]2023-2025'!$G:$G,MATCH(D19,'[1]2023-2025'!$A:$A,0))</f>
        <v>2023</v>
      </c>
      <c r="L19" s="289"/>
      <c r="M19" s="289">
        <v>1</v>
      </c>
      <c r="N19" s="289"/>
      <c r="O19" s="289" t="s">
        <v>2441</v>
      </c>
      <c r="P19" s="289">
        <v>0</v>
      </c>
      <c r="Q19" s="186">
        <f t="shared" si="0"/>
        <v>2751932.6</v>
      </c>
      <c r="R19" s="186">
        <f t="shared" si="1"/>
        <v>2736467.33</v>
      </c>
      <c r="S19" s="290">
        <v>0</v>
      </c>
      <c r="T19" s="291">
        <v>0</v>
      </c>
      <c r="U19" s="186">
        <v>0</v>
      </c>
      <c r="V19" s="186">
        <v>0</v>
      </c>
      <c r="W19" s="186">
        <v>0</v>
      </c>
      <c r="X19" s="186">
        <v>0</v>
      </c>
      <c r="Y19" s="186">
        <v>0</v>
      </c>
      <c r="Z19" s="186">
        <v>2663521.2000000002</v>
      </c>
      <c r="AA19" s="186">
        <v>0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292">
        <v>72946.13</v>
      </c>
      <c r="AH19" s="292">
        <v>0</v>
      </c>
      <c r="AI19" s="292">
        <v>0</v>
      </c>
      <c r="AJ19" s="292">
        <v>15465.27</v>
      </c>
      <c r="AK19" s="175"/>
      <c r="AL19" s="175">
        <v>8606923.1500000004</v>
      </c>
      <c r="AM19" s="175">
        <v>11358855.75</v>
      </c>
      <c r="AN19" s="175">
        <v>2751932.6</v>
      </c>
      <c r="AO19" s="219"/>
    </row>
    <row r="20" spans="1:41" s="84" customFormat="1" ht="23.25" customHeight="1" x14ac:dyDescent="0.35">
      <c r="A20" s="256">
        <v>2023</v>
      </c>
      <c r="B20" s="184">
        <f t="shared" si="2"/>
        <v>15</v>
      </c>
      <c r="C20" s="294" t="s">
        <v>3674</v>
      </c>
      <c r="D20" s="184">
        <v>39610</v>
      </c>
      <c r="E20" s="287">
        <f>VLOOKUP(D20,'[1]2023-2025'!$A:$G,7,0)</f>
        <v>2023</v>
      </c>
      <c r="F20" s="287"/>
      <c r="G20" s="287" t="s">
        <v>1899</v>
      </c>
      <c r="H20" s="288">
        <f>INDEX('[1]2023-2025'!$AK:$AK,MATCH(D20,'[1]2023-2025'!$A:$A,0))</f>
        <v>44820</v>
      </c>
      <c r="I20" s="288" t="e">
        <v>#N/A</v>
      </c>
      <c r="J20" s="288" t="e">
        <f>VLOOKUP(D20,[1]Лист3!$A:$AK,37,0)</f>
        <v>#N/A</v>
      </c>
      <c r="K20" s="289">
        <f>INDEX('[1]2023-2025'!$G:$G,MATCH(D20,'[1]2023-2025'!$A:$A,0))</f>
        <v>2023</v>
      </c>
      <c r="L20" s="289"/>
      <c r="M20" s="289"/>
      <c r="N20" s="289"/>
      <c r="O20" s="289">
        <v>0</v>
      </c>
      <c r="P20" s="289">
        <v>0</v>
      </c>
      <c r="Q20" s="186">
        <f t="shared" si="0"/>
        <v>10423443.880000001</v>
      </c>
      <c r="R20" s="186">
        <f t="shared" si="1"/>
        <v>10311561.600000001</v>
      </c>
      <c r="S20" s="290">
        <v>3946322.4</v>
      </c>
      <c r="T20" s="291">
        <v>0</v>
      </c>
      <c r="U20" s="186">
        <v>0</v>
      </c>
      <c r="V20" s="186">
        <v>0</v>
      </c>
      <c r="W20" s="186">
        <v>0</v>
      </c>
      <c r="X20" s="186">
        <v>292248</v>
      </c>
      <c r="Y20" s="186">
        <v>0</v>
      </c>
      <c r="Z20" s="186">
        <v>0</v>
      </c>
      <c r="AA20" s="186">
        <v>0</v>
      </c>
      <c r="AB20" s="186">
        <v>761377.2</v>
      </c>
      <c r="AC20" s="186">
        <v>5311614</v>
      </c>
      <c r="AD20" s="186">
        <v>0</v>
      </c>
      <c r="AE20" s="186">
        <v>0</v>
      </c>
      <c r="AF20" s="186">
        <v>0</v>
      </c>
      <c r="AG20" s="292">
        <v>0</v>
      </c>
      <c r="AH20" s="292">
        <v>0</v>
      </c>
      <c r="AI20" s="292">
        <v>0</v>
      </c>
      <c r="AJ20" s="292">
        <v>111882.28</v>
      </c>
      <c r="AK20" s="175"/>
      <c r="AL20" s="175">
        <v>9104069.9699999969</v>
      </c>
      <c r="AM20" s="175">
        <v>19527440.489999998</v>
      </c>
      <c r="AN20" s="175">
        <v>10423370.520000001</v>
      </c>
      <c r="AO20" s="219" t="s">
        <v>3137</v>
      </c>
    </row>
    <row r="21" spans="1:41" s="84" customFormat="1" ht="23.25" customHeight="1" x14ac:dyDescent="0.35">
      <c r="A21" s="256">
        <v>2023</v>
      </c>
      <c r="B21" s="184">
        <f t="shared" si="2"/>
        <v>16</v>
      </c>
      <c r="C21" s="248" t="s">
        <v>3675</v>
      </c>
      <c r="D21" s="184">
        <v>39644</v>
      </c>
      <c r="E21" s="287">
        <f>VLOOKUP(D21,'[1]2023-2025'!$A:$G,7,0)</f>
        <v>2023</v>
      </c>
      <c r="F21" s="287"/>
      <c r="G21" s="287" t="s">
        <v>1899</v>
      </c>
      <c r="H21" s="288">
        <f>INDEX('[1]2023-2025'!$AK:$AK,MATCH(D21,'[1]2023-2025'!$A:$A,0))</f>
        <v>44820</v>
      </c>
      <c r="I21" s="288" t="e">
        <v>#N/A</v>
      </c>
      <c r="J21" s="288" t="e">
        <f>VLOOKUP(D21,[1]Лист3!$A:$AK,37,0)</f>
        <v>#N/A</v>
      </c>
      <c r="K21" s="289">
        <f>INDEX('[1]2023-2025'!$G:$G,MATCH(D21,'[1]2023-2025'!$A:$A,0))</f>
        <v>2023</v>
      </c>
      <c r="L21" s="289"/>
      <c r="M21" s="289"/>
      <c r="N21" s="289"/>
      <c r="O21" s="289">
        <v>0</v>
      </c>
      <c r="P21" s="289">
        <v>0</v>
      </c>
      <c r="Q21" s="186">
        <f t="shared" si="0"/>
        <v>16360959.160000002</v>
      </c>
      <c r="R21" s="186">
        <f t="shared" si="1"/>
        <v>16175618.530000001</v>
      </c>
      <c r="S21" s="290">
        <v>5808757.2000000002</v>
      </c>
      <c r="T21" s="291">
        <v>0</v>
      </c>
      <c r="U21" s="186">
        <v>0</v>
      </c>
      <c r="V21" s="186">
        <v>0</v>
      </c>
      <c r="W21" s="186">
        <v>0</v>
      </c>
      <c r="X21" s="186">
        <v>508328.4</v>
      </c>
      <c r="Y21" s="186">
        <v>0</v>
      </c>
      <c r="Z21" s="186">
        <v>0</v>
      </c>
      <c r="AA21" s="186">
        <v>5248124.53</v>
      </c>
      <c r="AB21" s="186">
        <v>1284096</v>
      </c>
      <c r="AC21" s="186">
        <v>3326312.4</v>
      </c>
      <c r="AD21" s="186">
        <v>0</v>
      </c>
      <c r="AE21" s="186">
        <v>0</v>
      </c>
      <c r="AF21" s="186">
        <v>0</v>
      </c>
      <c r="AG21" s="292">
        <v>0</v>
      </c>
      <c r="AH21" s="292">
        <v>0</v>
      </c>
      <c r="AI21" s="292">
        <v>0</v>
      </c>
      <c r="AJ21" s="292">
        <v>185340.63</v>
      </c>
      <c r="AK21" s="175"/>
      <c r="AL21" s="175">
        <v>12592886.959999997</v>
      </c>
      <c r="AM21" s="175">
        <v>28953724.59</v>
      </c>
      <c r="AN21" s="175">
        <v>16360837.630000003</v>
      </c>
      <c r="AO21" s="219" t="s">
        <v>3137</v>
      </c>
    </row>
    <row r="22" spans="1:41" s="84" customFormat="1" ht="23.25" customHeight="1" x14ac:dyDescent="0.35">
      <c r="A22" s="256">
        <v>2023</v>
      </c>
      <c r="B22" s="184">
        <f t="shared" si="2"/>
        <v>17</v>
      </c>
      <c r="C22" s="248" t="s">
        <v>3676</v>
      </c>
      <c r="D22" s="184">
        <v>39646</v>
      </c>
      <c r="E22" s="287">
        <f>VLOOKUP(D22,'[1]2023-2025'!$A:$G,7,0)</f>
        <v>2023</v>
      </c>
      <c r="F22" s="287"/>
      <c r="G22" s="287" t="s">
        <v>1899</v>
      </c>
      <c r="H22" s="288">
        <f>INDEX('[1]2023-2025'!$AK:$AK,MATCH(D22,'[1]2023-2025'!$A:$A,0))</f>
        <v>44820</v>
      </c>
      <c r="I22" s="288" t="e">
        <v>#N/A</v>
      </c>
      <c r="J22" s="288" t="e">
        <f>VLOOKUP(D22,[1]Лист3!$A:$AK,37,0)</f>
        <v>#N/A</v>
      </c>
      <c r="K22" s="289">
        <f>INDEX('[1]2023-2025'!$G:$G,MATCH(D22,'[1]2023-2025'!$A:$A,0))</f>
        <v>2023</v>
      </c>
      <c r="L22" s="289"/>
      <c r="M22" s="289"/>
      <c r="N22" s="289"/>
      <c r="O22" s="289">
        <v>0</v>
      </c>
      <c r="P22" s="289">
        <v>0</v>
      </c>
      <c r="Q22" s="186">
        <f t="shared" si="0"/>
        <v>12653369.449999999</v>
      </c>
      <c r="R22" s="186">
        <f t="shared" si="1"/>
        <v>12510008.51</v>
      </c>
      <c r="S22" s="290">
        <v>4722640.8</v>
      </c>
      <c r="T22" s="291">
        <v>0</v>
      </c>
      <c r="U22" s="186">
        <v>0</v>
      </c>
      <c r="V22" s="186">
        <v>0</v>
      </c>
      <c r="W22" s="186">
        <v>0</v>
      </c>
      <c r="X22" s="186">
        <v>459547.2</v>
      </c>
      <c r="Y22" s="186">
        <v>0</v>
      </c>
      <c r="Z22" s="186">
        <v>0</v>
      </c>
      <c r="AA22" s="186">
        <v>3991088.51</v>
      </c>
      <c r="AB22" s="186">
        <v>804194.4</v>
      </c>
      <c r="AC22" s="186">
        <v>2532537.6</v>
      </c>
      <c r="AD22" s="186">
        <v>0</v>
      </c>
      <c r="AE22" s="186">
        <v>0</v>
      </c>
      <c r="AF22" s="186">
        <v>0</v>
      </c>
      <c r="AG22" s="292">
        <v>0</v>
      </c>
      <c r="AH22" s="292">
        <v>0</v>
      </c>
      <c r="AI22" s="292">
        <v>0</v>
      </c>
      <c r="AJ22" s="292">
        <v>143360.94</v>
      </c>
      <c r="AK22" s="175"/>
      <c r="AL22" s="175">
        <v>10729352.810000001</v>
      </c>
      <c r="AM22" s="175">
        <v>23382628.25</v>
      </c>
      <c r="AN22" s="175">
        <v>12653275.439999999</v>
      </c>
      <c r="AO22" s="219" t="s">
        <v>3137</v>
      </c>
    </row>
    <row r="23" spans="1:41" s="84" customFormat="1" ht="23.25" customHeight="1" x14ac:dyDescent="0.35">
      <c r="A23" s="256">
        <v>2023</v>
      </c>
      <c r="B23" s="184">
        <f t="shared" si="2"/>
        <v>18</v>
      </c>
      <c r="C23" s="286" t="s">
        <v>3677</v>
      </c>
      <c r="D23" s="184">
        <v>39638</v>
      </c>
      <c r="E23" s="287">
        <f>VLOOKUP(D23,'[1]2023-2025'!$A:$G,7,0)</f>
        <v>2023</v>
      </c>
      <c r="F23" s="287"/>
      <c r="G23" s="287" t="s">
        <v>1899</v>
      </c>
      <c r="H23" s="288">
        <f>INDEX('[1]2023-2025'!$AK:$AK,MATCH(D23,'[1]2023-2025'!$A:$A,0))</f>
        <v>44820</v>
      </c>
      <c r="I23" s="288" t="e">
        <v>#N/A</v>
      </c>
      <c r="J23" s="288" t="e">
        <f>VLOOKUP(D23,[1]Лист3!$A:$AK,37,0)</f>
        <v>#N/A</v>
      </c>
      <c r="K23" s="289">
        <f>INDEX('[1]2023-2025'!$G:$G,MATCH(D23,'[1]2023-2025'!$A:$A,0))</f>
        <v>2023</v>
      </c>
      <c r="L23" s="289"/>
      <c r="M23" s="289"/>
      <c r="N23" s="289"/>
      <c r="O23" s="289">
        <v>0</v>
      </c>
      <c r="P23" s="289">
        <v>0</v>
      </c>
      <c r="Q23" s="186">
        <f t="shared" si="0"/>
        <v>14808733.060000001</v>
      </c>
      <c r="R23" s="186">
        <f t="shared" si="1"/>
        <v>14641387.290000001</v>
      </c>
      <c r="S23" s="290">
        <v>5724222</v>
      </c>
      <c r="T23" s="291">
        <v>0</v>
      </c>
      <c r="U23" s="186">
        <v>0</v>
      </c>
      <c r="V23" s="186">
        <v>0</v>
      </c>
      <c r="W23" s="186">
        <v>0</v>
      </c>
      <c r="X23" s="186">
        <v>601930.80000000005</v>
      </c>
      <c r="Y23" s="186">
        <v>0</v>
      </c>
      <c r="Z23" s="186">
        <v>0</v>
      </c>
      <c r="AA23" s="186">
        <v>5102236.21</v>
      </c>
      <c r="AB23" s="186">
        <v>1253740.8</v>
      </c>
      <c r="AC23" s="186">
        <v>1959257.48</v>
      </c>
      <c r="AD23" s="186">
        <v>0</v>
      </c>
      <c r="AE23" s="186">
        <v>0</v>
      </c>
      <c r="AF23" s="186">
        <v>0</v>
      </c>
      <c r="AG23" s="292">
        <v>0</v>
      </c>
      <c r="AH23" s="292">
        <v>0</v>
      </c>
      <c r="AI23" s="292">
        <v>0</v>
      </c>
      <c r="AJ23" s="292">
        <v>167345.76999999999</v>
      </c>
      <c r="AK23" s="175"/>
      <c r="AL23" s="175">
        <v>14462729.770000001</v>
      </c>
      <c r="AM23" s="175">
        <v>29271353.100000001</v>
      </c>
      <c r="AN23" s="175">
        <v>14808623.33</v>
      </c>
      <c r="AO23" s="219" t="s">
        <v>3137</v>
      </c>
    </row>
    <row r="24" spans="1:41" s="84" customFormat="1" ht="23.25" customHeight="1" x14ac:dyDescent="0.35">
      <c r="A24" s="256">
        <v>2023</v>
      </c>
      <c r="B24" s="184">
        <f t="shared" si="2"/>
        <v>19</v>
      </c>
      <c r="C24" s="286" t="s">
        <v>3678</v>
      </c>
      <c r="D24" s="184">
        <v>39403</v>
      </c>
      <c r="E24" s="287">
        <f>VLOOKUP(D24,'[1]2023-2025'!$A:$G,7,0)</f>
        <v>2023</v>
      </c>
      <c r="F24" s="287"/>
      <c r="G24" s="287" t="s">
        <v>1899</v>
      </c>
      <c r="H24" s="288">
        <f>INDEX('[1]2023-2025'!$AK:$AK,MATCH(D24,'[1]2023-2025'!$A:$A,0))</f>
        <v>44820</v>
      </c>
      <c r="I24" s="288" t="e">
        <v>#N/A</v>
      </c>
      <c r="J24" s="288" t="e">
        <f>VLOOKUP(D24,[1]Лист3!$A:$AK,37,0)</f>
        <v>#N/A</v>
      </c>
      <c r="K24" s="289">
        <f>INDEX('[1]2023-2025'!$G:$G,MATCH(D24,'[1]2023-2025'!$A:$A,0))</f>
        <v>2023</v>
      </c>
      <c r="L24" s="289"/>
      <c r="M24" s="289"/>
      <c r="N24" s="289"/>
      <c r="O24" s="289">
        <v>0</v>
      </c>
      <c r="P24" s="289">
        <v>0</v>
      </c>
      <c r="Q24" s="186">
        <f t="shared" si="0"/>
        <v>8697676.3999999985</v>
      </c>
      <c r="R24" s="186">
        <f t="shared" si="1"/>
        <v>8586468.3999999985</v>
      </c>
      <c r="S24" s="290">
        <v>3778891.38</v>
      </c>
      <c r="T24" s="291">
        <v>0</v>
      </c>
      <c r="U24" s="186">
        <v>0</v>
      </c>
      <c r="V24" s="186">
        <v>0</v>
      </c>
      <c r="W24" s="186">
        <v>0</v>
      </c>
      <c r="X24" s="186">
        <v>0</v>
      </c>
      <c r="Y24" s="186">
        <v>0</v>
      </c>
      <c r="Z24" s="186">
        <v>0</v>
      </c>
      <c r="AA24" s="186">
        <v>0</v>
      </c>
      <c r="AB24" s="186">
        <v>0</v>
      </c>
      <c r="AC24" s="186">
        <v>4807577.0199999996</v>
      </c>
      <c r="AD24" s="186">
        <v>0</v>
      </c>
      <c r="AE24" s="186">
        <v>0</v>
      </c>
      <c r="AF24" s="186">
        <v>0</v>
      </c>
      <c r="AG24" s="292">
        <v>0</v>
      </c>
      <c r="AH24" s="292">
        <v>0</v>
      </c>
      <c r="AI24" s="292">
        <v>0</v>
      </c>
      <c r="AJ24" s="292">
        <v>111208</v>
      </c>
      <c r="AK24" s="175"/>
      <c r="AL24" s="175">
        <v>9026986.1900000032</v>
      </c>
      <c r="AM24" s="175">
        <v>17724589.670000002</v>
      </c>
      <c r="AN24" s="175">
        <v>8697603.4799999986</v>
      </c>
      <c r="AO24" s="219" t="s">
        <v>3137</v>
      </c>
    </row>
    <row r="25" spans="1:41" s="84" customFormat="1" ht="23.25" customHeight="1" x14ac:dyDescent="0.35">
      <c r="A25" s="256">
        <v>2023</v>
      </c>
      <c r="B25" s="184">
        <f>B24+1</f>
        <v>20</v>
      </c>
      <c r="C25" s="248" t="s">
        <v>3679</v>
      </c>
      <c r="D25" s="184">
        <v>39501</v>
      </c>
      <c r="E25" s="287">
        <f>VLOOKUP(D25,'[1]2023-2025'!$A:$G,7,0)</f>
        <v>2023</v>
      </c>
      <c r="F25" s="287"/>
      <c r="G25" s="287" t="s">
        <v>1899</v>
      </c>
      <c r="H25" s="288">
        <f>INDEX('[1]2023-2025'!$AK:$AK,MATCH(D25,'[1]2023-2025'!$A:$A,0))</f>
        <v>44820</v>
      </c>
      <c r="I25" s="288" t="e">
        <v>#N/A</v>
      </c>
      <c r="J25" s="288" t="e">
        <f>VLOOKUP(D25,[1]Лист3!$A:$AK,37,0)</f>
        <v>#N/A</v>
      </c>
      <c r="K25" s="289">
        <f>INDEX('[1]2023-2025'!$G:$G,MATCH(D25,'[1]2023-2025'!$A:$A,0))</f>
        <v>2023</v>
      </c>
      <c r="L25" s="289"/>
      <c r="M25" s="289"/>
      <c r="N25" s="289"/>
      <c r="O25" s="289">
        <v>0</v>
      </c>
      <c r="P25" s="289">
        <v>0</v>
      </c>
      <c r="Q25" s="186">
        <f t="shared" si="0"/>
        <v>6851261.4999999991</v>
      </c>
      <c r="R25" s="186">
        <f t="shared" si="1"/>
        <v>6771763.1899999995</v>
      </c>
      <c r="S25" s="290">
        <v>2936143.19</v>
      </c>
      <c r="T25" s="291">
        <v>0</v>
      </c>
      <c r="U25" s="186">
        <v>0</v>
      </c>
      <c r="V25" s="186">
        <v>0</v>
      </c>
      <c r="W25" s="186">
        <v>0</v>
      </c>
      <c r="X25" s="186">
        <v>0</v>
      </c>
      <c r="Y25" s="186">
        <v>0</v>
      </c>
      <c r="Z25" s="186">
        <v>0</v>
      </c>
      <c r="AA25" s="186">
        <v>0</v>
      </c>
      <c r="AB25" s="186">
        <v>0</v>
      </c>
      <c r="AC25" s="186">
        <v>3835620</v>
      </c>
      <c r="AD25" s="186">
        <v>0</v>
      </c>
      <c r="AE25" s="186">
        <v>0</v>
      </c>
      <c r="AF25" s="186">
        <v>0</v>
      </c>
      <c r="AG25" s="292">
        <v>0</v>
      </c>
      <c r="AH25" s="292">
        <v>0</v>
      </c>
      <c r="AI25" s="292">
        <v>0</v>
      </c>
      <c r="AJ25" s="292">
        <v>79498.31</v>
      </c>
      <c r="AK25" s="175"/>
      <c r="AL25" s="175">
        <v>6088794.5200000014</v>
      </c>
      <c r="AM25" s="175">
        <v>12940003.890000001</v>
      </c>
      <c r="AN25" s="175">
        <v>6851209.3699999992</v>
      </c>
      <c r="AO25" s="219" t="s">
        <v>3137</v>
      </c>
    </row>
    <row r="26" spans="1:41" s="84" customFormat="1" ht="23.25" customHeight="1" x14ac:dyDescent="0.35">
      <c r="A26" s="256">
        <v>2023</v>
      </c>
      <c r="B26" s="184">
        <f t="shared" si="2"/>
        <v>21</v>
      </c>
      <c r="C26" s="248" t="s">
        <v>3680</v>
      </c>
      <c r="D26" s="184">
        <v>39446</v>
      </c>
      <c r="E26" s="287">
        <f>VLOOKUP(D26,'[1]2023-2025'!$A:$G,7,0)</f>
        <v>2023</v>
      </c>
      <c r="F26" s="287"/>
      <c r="G26" s="287" t="s">
        <v>1899</v>
      </c>
      <c r="H26" s="288">
        <f>INDEX('[1]2023-2025'!$AK:$AK,MATCH(D26,'[1]2023-2025'!$A:$A,0))</f>
        <v>44820</v>
      </c>
      <c r="I26" s="288" t="e">
        <v>#N/A</v>
      </c>
      <c r="J26" s="288" t="e">
        <f>VLOOKUP(D26,[1]Лист3!$A:$AK,37,0)</f>
        <v>#N/A</v>
      </c>
      <c r="K26" s="289">
        <f>INDEX('[1]2023-2025'!$G:$G,MATCH(D26,'[1]2023-2025'!$A:$A,0))</f>
        <v>2023</v>
      </c>
      <c r="L26" s="289"/>
      <c r="M26" s="289"/>
      <c r="N26" s="289"/>
      <c r="O26" s="289">
        <v>0</v>
      </c>
      <c r="P26" s="289">
        <v>0</v>
      </c>
      <c r="Q26" s="186">
        <f t="shared" si="0"/>
        <v>6444326.8899999987</v>
      </c>
      <c r="R26" s="186">
        <f t="shared" si="1"/>
        <v>6365532.2299999986</v>
      </c>
      <c r="S26" s="290">
        <v>3027074.4</v>
      </c>
      <c r="T26" s="291">
        <v>2856578.63</v>
      </c>
      <c r="U26" s="186">
        <v>0</v>
      </c>
      <c r="V26" s="186">
        <v>255999.6</v>
      </c>
      <c r="W26" s="186">
        <v>225879.6</v>
      </c>
      <c r="X26" s="186">
        <v>0</v>
      </c>
      <c r="Y26" s="186">
        <v>0</v>
      </c>
      <c r="Z26" s="186">
        <v>0</v>
      </c>
      <c r="AA26" s="186">
        <v>0</v>
      </c>
      <c r="AB26" s="186">
        <v>0</v>
      </c>
      <c r="AC26" s="186">
        <v>0</v>
      </c>
      <c r="AD26" s="186">
        <v>0</v>
      </c>
      <c r="AE26" s="186">
        <v>0</v>
      </c>
      <c r="AF26" s="186">
        <v>0</v>
      </c>
      <c r="AG26" s="292">
        <v>0</v>
      </c>
      <c r="AH26" s="292">
        <v>0</v>
      </c>
      <c r="AI26" s="292">
        <v>0</v>
      </c>
      <c r="AJ26" s="292">
        <v>78794.66</v>
      </c>
      <c r="AK26" s="175"/>
      <c r="AL26" s="175">
        <v>6434239.0700000003</v>
      </c>
      <c r="AM26" s="175">
        <v>12878514.289999999</v>
      </c>
      <c r="AN26" s="175">
        <v>6444275.2199999988</v>
      </c>
      <c r="AO26" s="219" t="s">
        <v>3137</v>
      </c>
    </row>
    <row r="27" spans="1:41" s="84" customFormat="1" ht="23.25" customHeight="1" x14ac:dyDescent="0.35">
      <c r="A27" s="256">
        <v>2023</v>
      </c>
      <c r="B27" s="184">
        <f t="shared" si="2"/>
        <v>22</v>
      </c>
      <c r="C27" s="248" t="s">
        <v>3681</v>
      </c>
      <c r="D27" s="184">
        <v>39456</v>
      </c>
      <c r="E27" s="287">
        <f>VLOOKUP(D27,'[1]2023-2025'!$A:$G,7,0)</f>
        <v>2023</v>
      </c>
      <c r="F27" s="287"/>
      <c r="G27" s="287" t="s">
        <v>1899</v>
      </c>
      <c r="H27" s="288">
        <f>INDEX('[1]2023-2025'!$AK:$AK,MATCH(D27,'[1]2023-2025'!$A:$A,0))</f>
        <v>44820</v>
      </c>
      <c r="I27" s="288" t="e">
        <v>#N/A</v>
      </c>
      <c r="J27" s="288" t="e">
        <f>VLOOKUP(D27,[1]Лист3!$A:$AK,37,0)</f>
        <v>#N/A</v>
      </c>
      <c r="K27" s="289">
        <f>INDEX('[1]2023-2025'!$G:$G,MATCH(D27,'[1]2023-2025'!$A:$A,0))</f>
        <v>2023</v>
      </c>
      <c r="L27" s="289"/>
      <c r="M27" s="289"/>
      <c r="N27" s="289"/>
      <c r="O27" s="289">
        <v>0</v>
      </c>
      <c r="P27" s="289">
        <v>0</v>
      </c>
      <c r="Q27" s="186">
        <f t="shared" si="0"/>
        <v>6511602.7400000002</v>
      </c>
      <c r="R27" s="186">
        <f t="shared" si="1"/>
        <v>6431947.5600000005</v>
      </c>
      <c r="S27" s="290">
        <v>2975051.3800000004</v>
      </c>
      <c r="T27" s="291">
        <v>2980702.58</v>
      </c>
      <c r="U27" s="186">
        <v>0</v>
      </c>
      <c r="V27" s="186">
        <v>255099.6</v>
      </c>
      <c r="W27" s="186">
        <v>221094</v>
      </c>
      <c r="X27" s="186">
        <v>0</v>
      </c>
      <c r="Y27" s="186">
        <v>0</v>
      </c>
      <c r="Z27" s="186">
        <v>0</v>
      </c>
      <c r="AA27" s="186">
        <v>0</v>
      </c>
      <c r="AB27" s="186">
        <v>0</v>
      </c>
      <c r="AC27" s="186">
        <v>0</v>
      </c>
      <c r="AD27" s="186">
        <v>0</v>
      </c>
      <c r="AE27" s="186">
        <v>0</v>
      </c>
      <c r="AF27" s="186">
        <v>0</v>
      </c>
      <c r="AG27" s="292">
        <v>0</v>
      </c>
      <c r="AH27" s="292">
        <v>0</v>
      </c>
      <c r="AI27" s="292">
        <v>0</v>
      </c>
      <c r="AJ27" s="292">
        <v>79655.179999999993</v>
      </c>
      <c r="AK27" s="175"/>
      <c r="AL27" s="175">
        <v>6282289.9000000004</v>
      </c>
      <c r="AM27" s="175">
        <v>12793840.41</v>
      </c>
      <c r="AN27" s="175">
        <v>6511550.5099999998</v>
      </c>
      <c r="AO27" s="219" t="s">
        <v>3137</v>
      </c>
    </row>
    <row r="28" spans="1:41" s="84" customFormat="1" ht="23.25" customHeight="1" x14ac:dyDescent="0.35">
      <c r="A28" s="256">
        <v>2023</v>
      </c>
      <c r="B28" s="184">
        <f t="shared" si="2"/>
        <v>23</v>
      </c>
      <c r="C28" s="248" t="s">
        <v>3682</v>
      </c>
      <c r="D28" s="184">
        <v>39645</v>
      </c>
      <c r="E28" s="287">
        <f>VLOOKUP(D28,'[1]2023-2025'!$A:$G,7,0)</f>
        <v>2023</v>
      </c>
      <c r="F28" s="287"/>
      <c r="G28" s="287" t="s">
        <v>1899</v>
      </c>
      <c r="H28" s="288">
        <f>INDEX('[1]2023-2025'!$AK:$AK,MATCH(D28,'[1]2023-2025'!$A:$A,0))</f>
        <v>44820</v>
      </c>
      <c r="I28" s="288" t="e">
        <v>#N/A</v>
      </c>
      <c r="J28" s="288" t="e">
        <f>VLOOKUP(D28,[1]Лист3!$A:$AK,37,0)</f>
        <v>#N/A</v>
      </c>
      <c r="K28" s="289">
        <f>INDEX('[1]2023-2025'!$G:$G,MATCH(D28,'[1]2023-2025'!$A:$A,0))</f>
        <v>2023</v>
      </c>
      <c r="L28" s="289"/>
      <c r="M28" s="289"/>
      <c r="N28" s="289"/>
      <c r="O28" s="289">
        <v>0</v>
      </c>
      <c r="P28" s="289">
        <v>0</v>
      </c>
      <c r="Q28" s="186">
        <f t="shared" si="0"/>
        <v>7250947.7300000004</v>
      </c>
      <c r="R28" s="186">
        <f t="shared" si="1"/>
        <v>7170942.0600000005</v>
      </c>
      <c r="S28" s="290">
        <v>2977537.86</v>
      </c>
      <c r="T28" s="291">
        <v>0</v>
      </c>
      <c r="U28" s="186">
        <v>0</v>
      </c>
      <c r="V28" s="186">
        <v>0</v>
      </c>
      <c r="W28" s="186">
        <v>0</v>
      </c>
      <c r="X28" s="186">
        <v>0</v>
      </c>
      <c r="Y28" s="186">
        <v>0</v>
      </c>
      <c r="Z28" s="186">
        <v>0</v>
      </c>
      <c r="AA28" s="186">
        <v>0</v>
      </c>
      <c r="AB28" s="186">
        <v>0</v>
      </c>
      <c r="AC28" s="186">
        <v>3573235.2</v>
      </c>
      <c r="AD28" s="186">
        <v>0</v>
      </c>
      <c r="AE28" s="186">
        <v>0</v>
      </c>
      <c r="AF28" s="186">
        <v>620169</v>
      </c>
      <c r="AG28" s="292">
        <v>0</v>
      </c>
      <c r="AH28" s="292">
        <v>0</v>
      </c>
      <c r="AI28" s="292">
        <v>0</v>
      </c>
      <c r="AJ28" s="292">
        <v>80005.67</v>
      </c>
      <c r="AK28" s="175"/>
      <c r="AL28" s="175">
        <v>5808055.4099999992</v>
      </c>
      <c r="AM28" s="175">
        <v>13058950.68</v>
      </c>
      <c r="AN28" s="175">
        <v>7250895.2700000005</v>
      </c>
      <c r="AO28" s="219" t="s">
        <v>3137</v>
      </c>
    </row>
    <row r="29" spans="1:41" s="84" customFormat="1" ht="23.25" customHeight="1" x14ac:dyDescent="0.35">
      <c r="A29" s="256">
        <v>2023</v>
      </c>
      <c r="B29" s="184">
        <f t="shared" si="2"/>
        <v>24</v>
      </c>
      <c r="C29" s="248" t="s">
        <v>3683</v>
      </c>
      <c r="D29" s="184">
        <v>39943</v>
      </c>
      <c r="E29" s="287">
        <f>VLOOKUP(D29,'[1]2023-2025'!$A:$G,7,0)</f>
        <v>2023</v>
      </c>
      <c r="F29" s="287"/>
      <c r="G29" s="287" t="s">
        <v>1899</v>
      </c>
      <c r="H29" s="288">
        <f>INDEX('[1]2023-2025'!$AK:$AK,MATCH(D29,'[1]2023-2025'!$A:$A,0))</f>
        <v>44820</v>
      </c>
      <c r="I29" s="288" t="e">
        <v>#N/A</v>
      </c>
      <c r="J29" s="288" t="e">
        <f>VLOOKUP(D29,[1]Лист3!$A:$AK,37,0)</f>
        <v>#N/A</v>
      </c>
      <c r="K29" s="289">
        <f>INDEX('[1]2023-2025'!$G:$G,MATCH(D29,'[1]2023-2025'!$A:$A,0))</f>
        <v>2023</v>
      </c>
      <c r="L29" s="289"/>
      <c r="M29" s="289"/>
      <c r="N29" s="289"/>
      <c r="O29" s="289" t="s">
        <v>2440</v>
      </c>
      <c r="P29" s="289">
        <v>0</v>
      </c>
      <c r="Q29" s="186">
        <f t="shared" si="0"/>
        <v>144035.63</v>
      </c>
      <c r="R29" s="186">
        <f t="shared" si="1"/>
        <v>144035.63</v>
      </c>
      <c r="S29" s="290">
        <v>0</v>
      </c>
      <c r="T29" s="291">
        <v>0</v>
      </c>
      <c r="U29" s="186">
        <v>0</v>
      </c>
      <c r="V29" s="186">
        <v>0</v>
      </c>
      <c r="W29" s="186">
        <v>0</v>
      </c>
      <c r="X29" s="186">
        <v>0</v>
      </c>
      <c r="Y29" s="186">
        <v>0</v>
      </c>
      <c r="Z29" s="186">
        <v>0</v>
      </c>
      <c r="AA29" s="186">
        <v>0</v>
      </c>
      <c r="AB29" s="186">
        <v>0</v>
      </c>
      <c r="AC29" s="186">
        <v>0</v>
      </c>
      <c r="AD29" s="186">
        <v>0</v>
      </c>
      <c r="AE29" s="186">
        <v>0</v>
      </c>
      <c r="AF29" s="186">
        <v>0</v>
      </c>
      <c r="AG29" s="292">
        <v>144035.63</v>
      </c>
      <c r="AH29" s="292">
        <v>0</v>
      </c>
      <c r="AI29" s="292">
        <v>0</v>
      </c>
      <c r="AJ29" s="292">
        <v>0</v>
      </c>
      <c r="AK29" s="175"/>
      <c r="AL29" s="175">
        <v>10239619.489999998</v>
      </c>
      <c r="AM29" s="175">
        <v>10383655.119999999</v>
      </c>
      <c r="AN29" s="175">
        <v>144035.63</v>
      </c>
      <c r="AO29" s="219"/>
    </row>
    <row r="30" spans="1:41" s="84" customFormat="1" ht="22.75" customHeight="1" x14ac:dyDescent="0.35">
      <c r="A30" s="256">
        <v>2023</v>
      </c>
      <c r="B30" s="184">
        <f t="shared" si="2"/>
        <v>25</v>
      </c>
      <c r="C30" s="286" t="s">
        <v>3684</v>
      </c>
      <c r="D30" s="184">
        <v>39898</v>
      </c>
      <c r="E30" s="287"/>
      <c r="F30" s="287"/>
      <c r="G30" s="287"/>
      <c r="H30" s="288"/>
      <c r="I30" s="288"/>
      <c r="J30" s="288"/>
      <c r="K30" s="289"/>
      <c r="L30" s="289"/>
      <c r="M30" s="289"/>
      <c r="N30" s="289"/>
      <c r="O30" s="289"/>
      <c r="P30" s="289"/>
      <c r="Q30" s="186">
        <f t="shared" si="0"/>
        <v>63394.79</v>
      </c>
      <c r="R30" s="186">
        <f t="shared" si="1"/>
        <v>63394.79</v>
      </c>
      <c r="S30" s="291">
        <v>0</v>
      </c>
      <c r="T30" s="291">
        <v>0</v>
      </c>
      <c r="U30" s="291">
        <v>0</v>
      </c>
      <c r="V30" s="291">
        <v>0</v>
      </c>
      <c r="W30" s="291">
        <v>0</v>
      </c>
      <c r="X30" s="291">
        <v>0</v>
      </c>
      <c r="Y30" s="291">
        <v>0</v>
      </c>
      <c r="Z30" s="291">
        <v>0</v>
      </c>
      <c r="AA30" s="291">
        <v>0</v>
      </c>
      <c r="AB30" s="291">
        <v>0</v>
      </c>
      <c r="AC30" s="291">
        <v>0</v>
      </c>
      <c r="AD30" s="291">
        <v>0</v>
      </c>
      <c r="AE30" s="291">
        <v>0</v>
      </c>
      <c r="AF30" s="291">
        <v>0</v>
      </c>
      <c r="AG30" s="291">
        <v>63394.79</v>
      </c>
      <c r="AH30" s="291">
        <v>0</v>
      </c>
      <c r="AI30" s="291">
        <v>0</v>
      </c>
      <c r="AJ30" s="291">
        <v>0</v>
      </c>
      <c r="AK30" s="175"/>
      <c r="AL30" s="175">
        <v>10326812.350000001</v>
      </c>
      <c r="AM30" s="175">
        <v>10390207.140000001</v>
      </c>
      <c r="AN30" s="175">
        <v>63394.79</v>
      </c>
      <c r="AO30" s="219"/>
    </row>
    <row r="31" spans="1:41" s="84" customFormat="1" ht="24.05" customHeight="1" x14ac:dyDescent="0.35">
      <c r="A31" s="256">
        <v>2023</v>
      </c>
      <c r="B31" s="184">
        <f t="shared" si="2"/>
        <v>26</v>
      </c>
      <c r="C31" s="248" t="s">
        <v>3685</v>
      </c>
      <c r="D31" s="184">
        <v>39932</v>
      </c>
      <c r="E31" s="287">
        <f>VLOOKUP(D31,'[1]2023-2025'!$A:$G,7,0)</f>
        <v>2023</v>
      </c>
      <c r="F31" s="287"/>
      <c r="G31" s="287" t="s">
        <v>1899</v>
      </c>
      <c r="H31" s="288">
        <f>INDEX('[1]2023-2025'!$AK:$AK,MATCH(D31,'[1]2023-2025'!$A:$A,0))</f>
        <v>44820</v>
      </c>
      <c r="I31" s="288" t="e">
        <v>#N/A</v>
      </c>
      <c r="J31" s="288" t="e">
        <f>VLOOKUP(D31,[1]Лист3!$A:$AK,37,0)</f>
        <v>#N/A</v>
      </c>
      <c r="K31" s="289">
        <f>INDEX('[1]2023-2025'!$G:$G,MATCH(D31,'[1]2023-2025'!$A:$A,0))</f>
        <v>2023</v>
      </c>
      <c r="L31" s="289"/>
      <c r="M31" s="289"/>
      <c r="N31" s="289"/>
      <c r="O31" s="289" t="s">
        <v>2440</v>
      </c>
      <c r="P31" s="289">
        <v>0</v>
      </c>
      <c r="Q31" s="186">
        <f t="shared" si="0"/>
        <v>131029.07</v>
      </c>
      <c r="R31" s="186">
        <f t="shared" si="1"/>
        <v>131029.07</v>
      </c>
      <c r="S31" s="290">
        <v>0</v>
      </c>
      <c r="T31" s="291">
        <v>0</v>
      </c>
      <c r="U31" s="186">
        <v>0</v>
      </c>
      <c r="V31" s="186">
        <v>0</v>
      </c>
      <c r="W31" s="186">
        <v>0</v>
      </c>
      <c r="X31" s="186">
        <v>0</v>
      </c>
      <c r="Y31" s="186">
        <v>0</v>
      </c>
      <c r="Z31" s="186">
        <v>0</v>
      </c>
      <c r="AA31" s="186">
        <v>0</v>
      </c>
      <c r="AB31" s="186">
        <v>0</v>
      </c>
      <c r="AC31" s="186">
        <v>0</v>
      </c>
      <c r="AD31" s="186">
        <v>0</v>
      </c>
      <c r="AE31" s="186">
        <v>0</v>
      </c>
      <c r="AF31" s="186">
        <v>0</v>
      </c>
      <c r="AG31" s="292">
        <v>131029.07</v>
      </c>
      <c r="AH31" s="292">
        <v>0</v>
      </c>
      <c r="AI31" s="292">
        <v>0</v>
      </c>
      <c r="AJ31" s="292">
        <v>0</v>
      </c>
      <c r="AK31" s="175"/>
      <c r="AL31" s="175">
        <v>10207264.969999999</v>
      </c>
      <c r="AM31" s="175">
        <v>10338294.039999999</v>
      </c>
      <c r="AN31" s="175">
        <v>131029.07</v>
      </c>
      <c r="AO31" s="219"/>
    </row>
    <row r="32" spans="1:41" s="84" customFormat="1" ht="23.25" customHeight="1" x14ac:dyDescent="0.35">
      <c r="A32" s="256">
        <v>2023</v>
      </c>
      <c r="B32" s="184">
        <f t="shared" si="2"/>
        <v>27</v>
      </c>
      <c r="C32" s="248" t="s">
        <v>3686</v>
      </c>
      <c r="D32" s="184">
        <v>40028</v>
      </c>
      <c r="E32" s="287">
        <f>VLOOKUP(D32,'[1]2023-2025'!$A:$G,7,0)</f>
        <v>2023</v>
      </c>
      <c r="F32" s="287"/>
      <c r="G32" s="287" t="s">
        <v>1899</v>
      </c>
      <c r="H32" s="288">
        <f>INDEX('[1]2023-2025'!$AK:$AK,MATCH(D32,'[1]2023-2025'!$A:$A,0))</f>
        <v>44820</v>
      </c>
      <c r="I32" s="288" t="e">
        <v>#N/A</v>
      </c>
      <c r="J32" s="288" t="e">
        <f>VLOOKUP(D32,[1]Лист3!$A:$AK,37,0)</f>
        <v>#N/A</v>
      </c>
      <c r="K32" s="289">
        <f>INDEX('[1]2023-2025'!$G:$G,MATCH(D32,'[1]2023-2025'!$A:$A,0))</f>
        <v>2023</v>
      </c>
      <c r="L32" s="289"/>
      <c r="M32" s="289"/>
      <c r="N32" s="289"/>
      <c r="O32" s="289" t="s">
        <v>2440</v>
      </c>
      <c r="P32" s="289">
        <v>0</v>
      </c>
      <c r="Q32" s="186">
        <f t="shared" si="0"/>
        <v>3544730.14</v>
      </c>
      <c r="R32" s="186">
        <f t="shared" si="1"/>
        <v>3483580.73</v>
      </c>
      <c r="S32" s="290">
        <v>0</v>
      </c>
      <c r="T32" s="291">
        <v>0</v>
      </c>
      <c r="U32" s="186">
        <v>0</v>
      </c>
      <c r="V32" s="186">
        <v>0</v>
      </c>
      <c r="W32" s="186">
        <v>0</v>
      </c>
      <c r="X32" s="186">
        <v>0</v>
      </c>
      <c r="Y32" s="186">
        <v>0</v>
      </c>
      <c r="Z32" s="186">
        <v>0</v>
      </c>
      <c r="AA32" s="186">
        <v>3483580.73</v>
      </c>
      <c r="AB32" s="186">
        <v>0</v>
      </c>
      <c r="AC32" s="186">
        <v>0</v>
      </c>
      <c r="AD32" s="186">
        <v>0</v>
      </c>
      <c r="AE32" s="186">
        <v>0</v>
      </c>
      <c r="AF32" s="186">
        <v>0</v>
      </c>
      <c r="AG32" s="292">
        <v>0</v>
      </c>
      <c r="AH32" s="292">
        <v>0</v>
      </c>
      <c r="AI32" s="292">
        <v>0</v>
      </c>
      <c r="AJ32" s="292">
        <v>61149.41</v>
      </c>
      <c r="AK32" s="175"/>
      <c r="AL32" s="175">
        <v>6723002.2199999988</v>
      </c>
      <c r="AM32" s="175">
        <v>10267732.359999999</v>
      </c>
      <c r="AN32" s="175">
        <v>3544730.14</v>
      </c>
      <c r="AO32" s="219"/>
    </row>
    <row r="33" spans="1:41" s="84" customFormat="1" ht="23.25" customHeight="1" x14ac:dyDescent="0.35">
      <c r="A33" s="256">
        <v>2023</v>
      </c>
      <c r="B33" s="184">
        <f t="shared" si="2"/>
        <v>28</v>
      </c>
      <c r="C33" s="481" t="s">
        <v>4429</v>
      </c>
      <c r="D33" s="472">
        <v>40155</v>
      </c>
      <c r="E33" s="287">
        <f>VLOOKUP(D33,'[1]2023-2025'!$A:$G,7,0)</f>
        <v>2023</v>
      </c>
      <c r="F33" s="287"/>
      <c r="G33" s="287" t="s">
        <v>1899</v>
      </c>
      <c r="H33" s="288">
        <f>INDEX('[1]2023-2025'!$AK:$AK,MATCH(D33,'[1]2023-2025'!$A:$A,0))</f>
        <v>44613</v>
      </c>
      <c r="I33" s="288" t="e">
        <v>#N/A</v>
      </c>
      <c r="J33" s="288" t="e">
        <f>VLOOKUP(D33,[1]Лист3!$A:$AK,37,0)</f>
        <v>#N/A</v>
      </c>
      <c r="K33" s="289">
        <f>INDEX('[1]2023-2025'!$G:$G,MATCH(D33,'[1]2023-2025'!$A:$A,0))</f>
        <v>2023</v>
      </c>
      <c r="L33" s="289"/>
      <c r="M33" s="289">
        <v>2</v>
      </c>
      <c r="N33" s="289"/>
      <c r="O33" s="289" t="s">
        <v>2453</v>
      </c>
      <c r="P33" s="289">
        <v>0</v>
      </c>
      <c r="Q33" s="186">
        <f t="shared" si="0"/>
        <v>4766404.0699999994</v>
      </c>
      <c r="R33" s="186">
        <f t="shared" si="1"/>
        <v>4681203.7699999996</v>
      </c>
      <c r="S33" s="290">
        <v>0</v>
      </c>
      <c r="T33" s="291">
        <v>0</v>
      </c>
      <c r="U33" s="186">
        <v>0</v>
      </c>
      <c r="V33" s="186">
        <v>0</v>
      </c>
      <c r="W33" s="186">
        <v>0</v>
      </c>
      <c r="X33" s="186">
        <v>0</v>
      </c>
      <c r="Y33" s="186">
        <v>0</v>
      </c>
      <c r="Z33" s="186">
        <v>4572416.0999999996</v>
      </c>
      <c r="AA33" s="186">
        <v>0</v>
      </c>
      <c r="AB33" s="186">
        <v>0</v>
      </c>
      <c r="AC33" s="186">
        <v>0</v>
      </c>
      <c r="AD33" s="186">
        <v>0</v>
      </c>
      <c r="AE33" s="186">
        <v>0</v>
      </c>
      <c r="AF33" s="186">
        <v>0</v>
      </c>
      <c r="AG33" s="292">
        <v>108787.67</v>
      </c>
      <c r="AH33" s="292">
        <v>0</v>
      </c>
      <c r="AI33" s="292">
        <v>0</v>
      </c>
      <c r="AJ33" s="292">
        <v>85200.3</v>
      </c>
      <c r="AK33" s="175"/>
      <c r="AL33" s="175">
        <v>20291134.539999999</v>
      </c>
      <c r="AM33" s="175">
        <v>25057538.609999999</v>
      </c>
      <c r="AN33" s="175">
        <v>4766404.0699999994</v>
      </c>
      <c r="AO33" s="219"/>
    </row>
    <row r="34" spans="1:41" s="84" customFormat="1" ht="23.25" customHeight="1" x14ac:dyDescent="0.35">
      <c r="A34" s="256">
        <v>2023</v>
      </c>
      <c r="B34" s="184">
        <f>B33+1</f>
        <v>29</v>
      </c>
      <c r="C34" s="286" t="s">
        <v>1716</v>
      </c>
      <c r="D34" s="184">
        <v>39781</v>
      </c>
      <c r="E34" s="287">
        <f>VLOOKUP(D34,'[1]2023-2025'!$A:$G,7,0)</f>
        <v>2023</v>
      </c>
      <c r="F34" s="287" t="s">
        <v>2094</v>
      </c>
      <c r="G34" s="287" t="s">
        <v>1899</v>
      </c>
      <c r="H34" s="288">
        <f>INDEX('[1]2023-2025'!$AK:$AK,MATCH(D34,'[1]2023-2025'!$A:$A,0))</f>
        <v>44613</v>
      </c>
      <c r="I34" s="288" t="e">
        <v>#N/A</v>
      </c>
      <c r="J34" s="288" t="e">
        <f>VLOOKUP(D34,[1]Лист3!$A:$AK,37,0)</f>
        <v>#N/A</v>
      </c>
      <c r="K34" s="289">
        <f>INDEX('[1]2023-2025'!$G:$G,MATCH(D34,'[1]2023-2025'!$A:$A,0))</f>
        <v>2023</v>
      </c>
      <c r="L34" s="289"/>
      <c r="M34" s="289">
        <v>6</v>
      </c>
      <c r="N34" s="289"/>
      <c r="O34" s="289" t="s">
        <v>2453</v>
      </c>
      <c r="P34" s="289">
        <v>0</v>
      </c>
      <c r="Q34" s="186">
        <f t="shared" si="0"/>
        <v>13142961.710000001</v>
      </c>
      <c r="R34" s="186">
        <f t="shared" si="1"/>
        <v>12907922.210000001</v>
      </c>
      <c r="S34" s="290">
        <v>0</v>
      </c>
      <c r="T34" s="291">
        <v>0</v>
      </c>
      <c r="U34" s="186">
        <v>0</v>
      </c>
      <c r="V34" s="186">
        <v>0</v>
      </c>
      <c r="W34" s="186">
        <v>0</v>
      </c>
      <c r="X34" s="186">
        <v>0</v>
      </c>
      <c r="Y34" s="186">
        <v>0</v>
      </c>
      <c r="Z34" s="186">
        <v>12613786.5</v>
      </c>
      <c r="AA34" s="186">
        <v>0</v>
      </c>
      <c r="AB34" s="186">
        <v>0</v>
      </c>
      <c r="AC34" s="186">
        <v>0</v>
      </c>
      <c r="AD34" s="186">
        <v>0</v>
      </c>
      <c r="AE34" s="186">
        <v>0</v>
      </c>
      <c r="AF34" s="186">
        <v>0</v>
      </c>
      <c r="AG34" s="292">
        <v>294135.71000000002</v>
      </c>
      <c r="AH34" s="292">
        <v>0</v>
      </c>
      <c r="AI34" s="292">
        <v>0</v>
      </c>
      <c r="AJ34" s="292">
        <v>235039.5</v>
      </c>
      <c r="AK34" s="175"/>
      <c r="AL34" s="175">
        <v>49874152.219999999</v>
      </c>
      <c r="AM34" s="175">
        <v>75992129.469999999</v>
      </c>
      <c r="AN34" s="175">
        <v>26117977.25</v>
      </c>
      <c r="AO34" s="219"/>
    </row>
    <row r="35" spans="1:41" s="84" customFormat="1" ht="23.25" customHeight="1" x14ac:dyDescent="0.35">
      <c r="A35" s="256">
        <v>2023</v>
      </c>
      <c r="B35" s="184">
        <f t="shared" si="2"/>
        <v>30</v>
      </c>
      <c r="C35" s="286" t="s">
        <v>1712</v>
      </c>
      <c r="D35" s="184">
        <v>46149</v>
      </c>
      <c r="E35" s="287">
        <f>VLOOKUP(D35,'[1]2023-2025'!$A:$G,7,0)</f>
        <v>2023</v>
      </c>
      <c r="F35" s="287" t="s">
        <v>2094</v>
      </c>
      <c r="G35" s="287" t="s">
        <v>1899</v>
      </c>
      <c r="H35" s="288">
        <f>INDEX('[1]2023-2025'!$AK:$AK,MATCH(D35,'[1]2023-2025'!$A:$A,0))</f>
        <v>44613</v>
      </c>
      <c r="I35" s="288" t="e">
        <v>#N/A</v>
      </c>
      <c r="J35" s="288" t="e">
        <f>VLOOKUP(D35,[1]Лист3!$A:$AK,37,0)</f>
        <v>#N/A</v>
      </c>
      <c r="K35" s="289">
        <f>INDEX('[1]2023-2025'!$G:$G,MATCH(D35,'[1]2023-2025'!$A:$A,0))</f>
        <v>2023</v>
      </c>
      <c r="L35" s="289"/>
      <c r="M35" s="289">
        <v>2</v>
      </c>
      <c r="N35" s="289"/>
      <c r="O35" s="289" t="s">
        <v>2453</v>
      </c>
      <c r="P35" s="289">
        <v>0</v>
      </c>
      <c r="Q35" s="186">
        <f t="shared" si="0"/>
        <v>4507318.66</v>
      </c>
      <c r="R35" s="186">
        <f t="shared" si="1"/>
        <v>4426979.59</v>
      </c>
      <c r="S35" s="290">
        <v>0</v>
      </c>
      <c r="T35" s="291">
        <v>0</v>
      </c>
      <c r="U35" s="186">
        <v>0</v>
      </c>
      <c r="V35" s="186">
        <v>0</v>
      </c>
      <c r="W35" s="186">
        <v>0</v>
      </c>
      <c r="X35" s="186">
        <v>0</v>
      </c>
      <c r="Y35" s="186">
        <v>0</v>
      </c>
      <c r="Z35" s="186">
        <v>4311530.09</v>
      </c>
      <c r="AA35" s="186">
        <v>0</v>
      </c>
      <c r="AB35" s="186">
        <v>0</v>
      </c>
      <c r="AC35" s="186">
        <v>0</v>
      </c>
      <c r="AD35" s="186">
        <v>0</v>
      </c>
      <c r="AE35" s="186">
        <v>0</v>
      </c>
      <c r="AF35" s="186">
        <v>0</v>
      </c>
      <c r="AG35" s="292">
        <v>115449.5</v>
      </c>
      <c r="AH35" s="292">
        <v>0</v>
      </c>
      <c r="AI35" s="292">
        <v>0</v>
      </c>
      <c r="AJ35" s="292">
        <v>80339.070000000007</v>
      </c>
      <c r="AK35" s="175"/>
      <c r="AL35" s="175">
        <v>76344941.939999998</v>
      </c>
      <c r="AM35" s="175">
        <v>80852260.599999994</v>
      </c>
      <c r="AN35" s="175">
        <v>4507318.66</v>
      </c>
      <c r="AO35" s="219"/>
    </row>
    <row r="36" spans="1:41" s="84" customFormat="1" ht="23.25" customHeight="1" x14ac:dyDescent="0.35">
      <c r="A36" s="256">
        <v>2023</v>
      </c>
      <c r="B36" s="184">
        <f>B35+1</f>
        <v>31</v>
      </c>
      <c r="C36" s="286" t="s">
        <v>3259</v>
      </c>
      <c r="D36" s="184">
        <v>39784</v>
      </c>
      <c r="E36" s="287">
        <f>VLOOKUP(D36,'[1]2023-2025'!$A:$G,7,0)</f>
        <v>2023</v>
      </c>
      <c r="F36" s="287" t="s">
        <v>2094</v>
      </c>
      <c r="G36" s="287"/>
      <c r="H36" s="288">
        <f>INDEX('[1]2023-2025'!$AK:$AK,MATCH(D36,'[1]2023-2025'!$A:$A,0))</f>
        <v>44729</v>
      </c>
      <c r="I36" s="288" t="e">
        <v>#N/A</v>
      </c>
      <c r="J36" s="288" t="e">
        <f>VLOOKUP(D36,[1]Лист3!$A:$AK,37,0)</f>
        <v>#N/A</v>
      </c>
      <c r="K36" s="289">
        <f>INDEX('[1]2023-2025'!$G:$G,MATCH(D36,'[1]2023-2025'!$A:$A,0))</f>
        <v>2023</v>
      </c>
      <c r="L36" s="289"/>
      <c r="M36" s="289">
        <v>2</v>
      </c>
      <c r="N36" s="289"/>
      <c r="O36" s="289" t="s">
        <v>2456</v>
      </c>
      <c r="P36" s="289">
        <v>0</v>
      </c>
      <c r="Q36" s="186">
        <f t="shared" si="0"/>
        <v>4467352.8899999997</v>
      </c>
      <c r="R36" s="186">
        <f t="shared" si="1"/>
        <v>4387415.5199999996</v>
      </c>
      <c r="S36" s="290">
        <v>0</v>
      </c>
      <c r="T36" s="291">
        <v>0</v>
      </c>
      <c r="U36" s="186">
        <v>0</v>
      </c>
      <c r="V36" s="186">
        <v>0</v>
      </c>
      <c r="W36" s="186">
        <v>0</v>
      </c>
      <c r="X36" s="186">
        <v>0</v>
      </c>
      <c r="Y36" s="186">
        <v>0</v>
      </c>
      <c r="Z36" s="186">
        <v>4280640</v>
      </c>
      <c r="AA36" s="186">
        <v>0</v>
      </c>
      <c r="AB36" s="186">
        <v>0</v>
      </c>
      <c r="AC36" s="186">
        <v>0</v>
      </c>
      <c r="AD36" s="186">
        <v>0</v>
      </c>
      <c r="AE36" s="186">
        <v>0</v>
      </c>
      <c r="AF36" s="186">
        <v>0</v>
      </c>
      <c r="AG36" s="292">
        <v>106775.52</v>
      </c>
      <c r="AH36" s="292">
        <v>0</v>
      </c>
      <c r="AI36" s="292">
        <v>0</v>
      </c>
      <c r="AJ36" s="292">
        <v>79937.37</v>
      </c>
      <c r="AK36" s="175"/>
      <c r="AL36" s="175">
        <v>57865656.910000004</v>
      </c>
      <c r="AM36" s="175">
        <v>73994769.670000002</v>
      </c>
      <c r="AN36" s="175">
        <v>16129112.76</v>
      </c>
      <c r="AO36" s="219"/>
    </row>
    <row r="37" spans="1:41" s="84" customFormat="1" ht="23.25" customHeight="1" x14ac:dyDescent="0.35">
      <c r="A37" s="256">
        <v>2023</v>
      </c>
      <c r="B37" s="184">
        <f t="shared" si="2"/>
        <v>32</v>
      </c>
      <c r="C37" s="286" t="s">
        <v>1717</v>
      </c>
      <c r="D37" s="184">
        <v>39796</v>
      </c>
      <c r="E37" s="287">
        <f>VLOOKUP(D37,'[1]2023-2025'!$A:$G,7,0)</f>
        <v>2023</v>
      </c>
      <c r="F37" s="287" t="s">
        <v>2094</v>
      </c>
      <c r="G37" s="287" t="s">
        <v>1899</v>
      </c>
      <c r="H37" s="288">
        <f>INDEX('[1]2023-2025'!$AK:$AK,MATCH(D37,'[1]2023-2025'!$A:$A,0))</f>
        <v>44613</v>
      </c>
      <c r="I37" s="288" t="e">
        <v>#N/A</v>
      </c>
      <c r="J37" s="288" t="e">
        <f>VLOOKUP(D37,[1]Лист3!$A:$AK,37,0)</f>
        <v>#N/A</v>
      </c>
      <c r="K37" s="289">
        <f>INDEX('[1]2023-2025'!$G:$G,MATCH(D37,'[1]2023-2025'!$A:$A,0))</f>
        <v>2023</v>
      </c>
      <c r="L37" s="289"/>
      <c r="M37" s="289">
        <v>5</v>
      </c>
      <c r="N37" s="289"/>
      <c r="O37" s="289" t="s">
        <v>2453</v>
      </c>
      <c r="P37" s="289">
        <v>0</v>
      </c>
      <c r="Q37" s="186">
        <f t="shared" si="0"/>
        <v>10735953.879999999</v>
      </c>
      <c r="R37" s="186">
        <f t="shared" si="1"/>
        <v>10544072.77</v>
      </c>
      <c r="S37" s="290">
        <v>0</v>
      </c>
      <c r="T37" s="291">
        <v>0</v>
      </c>
      <c r="U37" s="186">
        <v>0</v>
      </c>
      <c r="V37" s="186">
        <v>0</v>
      </c>
      <c r="W37" s="186">
        <v>0</v>
      </c>
      <c r="X37" s="186">
        <v>0</v>
      </c>
      <c r="Y37" s="186">
        <v>0</v>
      </c>
      <c r="Z37" s="186">
        <v>10297619.57</v>
      </c>
      <c r="AA37" s="186">
        <v>0</v>
      </c>
      <c r="AB37" s="186">
        <v>0</v>
      </c>
      <c r="AC37" s="186">
        <v>0</v>
      </c>
      <c r="AD37" s="186">
        <v>0</v>
      </c>
      <c r="AE37" s="186">
        <v>0</v>
      </c>
      <c r="AF37" s="186">
        <v>0</v>
      </c>
      <c r="AG37" s="292">
        <v>246453.2</v>
      </c>
      <c r="AH37" s="292">
        <v>0</v>
      </c>
      <c r="AI37" s="292">
        <v>0</v>
      </c>
      <c r="AJ37" s="292">
        <v>191881.11</v>
      </c>
      <c r="AK37" s="175"/>
      <c r="AL37" s="175">
        <v>53520934.200000003</v>
      </c>
      <c r="AM37" s="175">
        <v>64256888.079999998</v>
      </c>
      <c r="AN37" s="175">
        <v>10735953.879999999</v>
      </c>
      <c r="AO37" s="219"/>
    </row>
    <row r="38" spans="1:41" s="84" customFormat="1" ht="23.25" customHeight="1" x14ac:dyDescent="0.35">
      <c r="A38" s="256">
        <v>2023</v>
      </c>
      <c r="B38" s="184">
        <f t="shared" si="2"/>
        <v>33</v>
      </c>
      <c r="C38" s="286" t="s">
        <v>2141</v>
      </c>
      <c r="D38" s="184">
        <v>39813</v>
      </c>
      <c r="E38" s="287">
        <f>VLOOKUP(D38,'[1]2023-2025'!$A:$G,7,0)</f>
        <v>2023</v>
      </c>
      <c r="F38" s="287" t="str">
        <f>VLOOKUP(D38,[2]Лист1!$C:$F,4,0)</f>
        <v>ранний</v>
      </c>
      <c r="G38" s="287"/>
      <c r="H38" s="288">
        <f>INDEX('[1]2023-2025'!$AK:$AK,MATCH(D38,'[1]2023-2025'!$A:$A,0))</f>
        <v>44761</v>
      </c>
      <c r="I38" s="288" t="e">
        <v>#N/A</v>
      </c>
      <c r="J38" s="288" t="e">
        <f>VLOOKUP(D38,[1]Лист3!$A:$AK,37,0)</f>
        <v>#N/A</v>
      </c>
      <c r="K38" s="289">
        <f>INDEX('[1]2023-2025'!$G:$G,MATCH(D38,'[1]2023-2025'!$A:$A,0))</f>
        <v>2023</v>
      </c>
      <c r="L38" s="289"/>
      <c r="M38" s="289">
        <v>6</v>
      </c>
      <c r="N38" s="289"/>
      <c r="O38" s="289" t="s">
        <v>2461</v>
      </c>
      <c r="P38" s="289" t="s">
        <v>2462</v>
      </c>
      <c r="Q38" s="186">
        <f t="shared" ref="Q38:Q69" si="3">SUM(S38:AJ38)</f>
        <v>13046621.109999999</v>
      </c>
      <c r="R38" s="186">
        <f t="shared" ref="R38:R69" si="4">SUM(S38:AI38)</f>
        <v>12812756.809999999</v>
      </c>
      <c r="S38" s="290">
        <v>0</v>
      </c>
      <c r="T38" s="291">
        <v>0</v>
      </c>
      <c r="U38" s="186">
        <v>0</v>
      </c>
      <c r="V38" s="186">
        <v>0</v>
      </c>
      <c r="W38" s="186">
        <v>0</v>
      </c>
      <c r="X38" s="186">
        <v>0</v>
      </c>
      <c r="Y38" s="186">
        <v>0</v>
      </c>
      <c r="Z38" s="186">
        <v>12519770.689999999</v>
      </c>
      <c r="AA38" s="186">
        <v>0</v>
      </c>
      <c r="AB38" s="186">
        <v>0</v>
      </c>
      <c r="AC38" s="186">
        <v>0</v>
      </c>
      <c r="AD38" s="186">
        <v>0</v>
      </c>
      <c r="AE38" s="186">
        <v>0</v>
      </c>
      <c r="AF38" s="186">
        <v>0</v>
      </c>
      <c r="AG38" s="292">
        <v>292986.12</v>
      </c>
      <c r="AH38" s="292">
        <v>0</v>
      </c>
      <c r="AI38" s="292">
        <v>0</v>
      </c>
      <c r="AJ38" s="292">
        <v>233864.3</v>
      </c>
      <c r="AK38" s="175"/>
      <c r="AL38" s="175">
        <v>62217294.320000008</v>
      </c>
      <c r="AM38" s="175">
        <v>90271802.620000005</v>
      </c>
      <c r="AN38" s="175">
        <v>28054508.300000001</v>
      </c>
      <c r="AO38" s="219"/>
    </row>
    <row r="39" spans="1:41" s="84" customFormat="1" ht="23.25" customHeight="1" x14ac:dyDescent="0.35">
      <c r="A39" s="256">
        <v>2023</v>
      </c>
      <c r="B39" s="184">
        <f t="shared" si="2"/>
        <v>34</v>
      </c>
      <c r="C39" s="286" t="s">
        <v>2142</v>
      </c>
      <c r="D39" s="184">
        <v>39809</v>
      </c>
      <c r="E39" s="287">
        <f>VLOOKUP(D39,'[1]2023-2025'!$A:$G,7,0)</f>
        <v>2023</v>
      </c>
      <c r="F39" s="287" t="str">
        <f>VLOOKUP(D39,[2]Лист1!$C:$F,4,0)</f>
        <v>ранний</v>
      </c>
      <c r="G39" s="287"/>
      <c r="H39" s="288">
        <f>INDEX('[1]2023-2025'!$AK:$AK,MATCH(D39,'[1]2023-2025'!$A:$A,0))</f>
        <v>44761</v>
      </c>
      <c r="I39" s="288" t="e">
        <v>#N/A</v>
      </c>
      <c r="J39" s="288" t="e">
        <f>VLOOKUP(D39,[1]Лист3!$A:$AK,37,0)</f>
        <v>#N/A</v>
      </c>
      <c r="K39" s="289">
        <f>INDEX('[1]2023-2025'!$G:$G,MATCH(D39,'[1]2023-2025'!$A:$A,0))</f>
        <v>2023</v>
      </c>
      <c r="L39" s="289"/>
      <c r="M39" s="289">
        <v>1</v>
      </c>
      <c r="N39" s="289"/>
      <c r="O39" s="289" t="s">
        <v>2461</v>
      </c>
      <c r="P39" s="289" t="s">
        <v>2462</v>
      </c>
      <c r="Q39" s="186">
        <f t="shared" si="3"/>
        <v>2381292.94</v>
      </c>
      <c r="R39" s="186">
        <f t="shared" si="4"/>
        <v>2338833.4699999997</v>
      </c>
      <c r="S39" s="290">
        <v>0</v>
      </c>
      <c r="T39" s="291">
        <v>0</v>
      </c>
      <c r="U39" s="186">
        <v>0</v>
      </c>
      <c r="V39" s="186">
        <v>0</v>
      </c>
      <c r="W39" s="186">
        <v>0</v>
      </c>
      <c r="X39" s="186">
        <v>0</v>
      </c>
      <c r="Y39" s="186">
        <v>0</v>
      </c>
      <c r="Z39" s="186">
        <v>2271616.7999999998</v>
      </c>
      <c r="AA39" s="186">
        <v>0</v>
      </c>
      <c r="AB39" s="186">
        <v>0</v>
      </c>
      <c r="AC39" s="186">
        <v>0</v>
      </c>
      <c r="AD39" s="186">
        <v>0</v>
      </c>
      <c r="AE39" s="186">
        <v>0</v>
      </c>
      <c r="AF39" s="186">
        <v>0</v>
      </c>
      <c r="AG39" s="292">
        <v>67216.67</v>
      </c>
      <c r="AH39" s="292">
        <v>0</v>
      </c>
      <c r="AI39" s="292">
        <v>0</v>
      </c>
      <c r="AJ39" s="292">
        <v>42459.47</v>
      </c>
      <c r="AK39" s="175"/>
      <c r="AL39" s="175">
        <v>59063645.060000002</v>
      </c>
      <c r="AM39" s="175">
        <v>61444938</v>
      </c>
      <c r="AN39" s="175">
        <v>2381292.94</v>
      </c>
      <c r="AO39" s="219"/>
    </row>
    <row r="40" spans="1:41" s="84" customFormat="1" ht="23.25" customHeight="1" x14ac:dyDescent="0.35">
      <c r="A40" s="256">
        <v>2023</v>
      </c>
      <c r="B40" s="184">
        <f t="shared" si="2"/>
        <v>35</v>
      </c>
      <c r="C40" s="286" t="s">
        <v>3687</v>
      </c>
      <c r="D40" s="184">
        <v>40382</v>
      </c>
      <c r="E40" s="287">
        <f>VLOOKUP(D40,'[1]2023-2025'!$A:$G,7,0)</f>
        <v>2023</v>
      </c>
      <c r="F40" s="287"/>
      <c r="G40" s="287" t="s">
        <v>1899</v>
      </c>
      <c r="H40" s="288">
        <f>INDEX('[1]2023-2025'!$AK:$AK,MATCH(D40,'[1]2023-2025'!$A:$A,0))</f>
        <v>44820</v>
      </c>
      <c r="I40" s="288" t="e">
        <v>#N/A</v>
      </c>
      <c r="J40" s="288" t="e">
        <f>VLOOKUP(D40,[1]Лист3!$A:$AK,37,0)</f>
        <v>#N/A</v>
      </c>
      <c r="K40" s="289">
        <f>INDEX('[1]2023-2025'!$G:$G,MATCH(D40,'[1]2023-2025'!$A:$A,0))</f>
        <v>2023</v>
      </c>
      <c r="L40" s="289"/>
      <c r="M40" s="289"/>
      <c r="N40" s="289"/>
      <c r="O40" s="289">
        <v>0</v>
      </c>
      <c r="P40" s="289">
        <v>0</v>
      </c>
      <c r="Q40" s="186">
        <f t="shared" si="3"/>
        <v>8104799.2600000007</v>
      </c>
      <c r="R40" s="186">
        <f t="shared" si="4"/>
        <v>8016710.4300000006</v>
      </c>
      <c r="S40" s="290">
        <v>2652957.25</v>
      </c>
      <c r="T40" s="291">
        <v>0</v>
      </c>
      <c r="U40" s="186">
        <v>0</v>
      </c>
      <c r="V40" s="186">
        <v>0</v>
      </c>
      <c r="W40" s="186">
        <v>0</v>
      </c>
      <c r="X40" s="186">
        <v>0</v>
      </c>
      <c r="Y40" s="186">
        <v>0</v>
      </c>
      <c r="Z40" s="186">
        <v>0</v>
      </c>
      <c r="AA40" s="186">
        <v>3172535.89</v>
      </c>
      <c r="AB40" s="186">
        <v>0</v>
      </c>
      <c r="AC40" s="186">
        <v>2191217.29</v>
      </c>
      <c r="AD40" s="186">
        <v>0</v>
      </c>
      <c r="AE40" s="186">
        <v>0</v>
      </c>
      <c r="AF40" s="186">
        <v>0</v>
      </c>
      <c r="AG40" s="292">
        <v>0</v>
      </c>
      <c r="AH40" s="292">
        <v>0</v>
      </c>
      <c r="AI40" s="292">
        <v>0</v>
      </c>
      <c r="AJ40" s="292">
        <v>88088.83</v>
      </c>
      <c r="AK40" s="175"/>
      <c r="AL40" s="175">
        <v>6044891.1899999985</v>
      </c>
      <c r="AM40" s="175">
        <v>14149632.689999999</v>
      </c>
      <c r="AN40" s="175">
        <v>8104741.5000000009</v>
      </c>
      <c r="AO40" s="219" t="s">
        <v>3137</v>
      </c>
    </row>
    <row r="41" spans="1:41" s="84" customFormat="1" ht="23.25" customHeight="1" x14ac:dyDescent="0.35">
      <c r="A41" s="256">
        <v>2023</v>
      </c>
      <c r="B41" s="184">
        <f t="shared" si="2"/>
        <v>36</v>
      </c>
      <c r="C41" s="248" t="s">
        <v>796</v>
      </c>
      <c r="D41" s="184">
        <v>40557</v>
      </c>
      <c r="E41" s="287">
        <f>VLOOKUP(D41,'[1]2023-2025'!$A:$G,7,0)</f>
        <v>2023</v>
      </c>
      <c r="F41" s="287"/>
      <c r="G41" s="287" t="s">
        <v>1899</v>
      </c>
      <c r="H41" s="288" t="str">
        <f>INDEX('[1]2023-2025'!$AK:$AK,MATCH(D41,'[1]2023-2025'!$A:$A,0))</f>
        <v>вкл. Протоколом</v>
      </c>
      <c r="I41" s="288" t="e">
        <v>#N/A</v>
      </c>
      <c r="J41" s="288" t="e">
        <f>VLOOKUP(D41,[1]Лист3!$A:$AK,37,0)</f>
        <v>#N/A</v>
      </c>
      <c r="K41" s="289">
        <f>INDEX('[1]2023-2025'!$G:$G,MATCH(D41,'[1]2023-2025'!$A:$A,0))</f>
        <v>2023</v>
      </c>
      <c r="L41" s="289"/>
      <c r="M41" s="289"/>
      <c r="N41" s="289"/>
      <c r="O41" s="289" t="s">
        <v>2442</v>
      </c>
      <c r="P41" s="289">
        <v>0</v>
      </c>
      <c r="Q41" s="186">
        <f t="shared" si="3"/>
        <v>1766962.17</v>
      </c>
      <c r="R41" s="186">
        <f t="shared" si="4"/>
        <v>1737233.93</v>
      </c>
      <c r="S41" s="290">
        <v>0</v>
      </c>
      <c r="T41" s="291">
        <v>0</v>
      </c>
      <c r="U41" s="186">
        <v>0</v>
      </c>
      <c r="V41" s="186">
        <v>0</v>
      </c>
      <c r="W41" s="186">
        <v>0</v>
      </c>
      <c r="X41" s="186">
        <v>0</v>
      </c>
      <c r="Y41" s="186">
        <v>0</v>
      </c>
      <c r="Z41" s="186">
        <v>0</v>
      </c>
      <c r="AA41" s="186">
        <v>1737233.93</v>
      </c>
      <c r="AB41" s="186">
        <v>0</v>
      </c>
      <c r="AC41" s="186">
        <v>0</v>
      </c>
      <c r="AD41" s="186">
        <v>0</v>
      </c>
      <c r="AE41" s="186">
        <v>0</v>
      </c>
      <c r="AF41" s="186">
        <v>0</v>
      </c>
      <c r="AG41" s="292">
        <v>0</v>
      </c>
      <c r="AH41" s="292">
        <v>0</v>
      </c>
      <c r="AI41" s="292">
        <v>0</v>
      </c>
      <c r="AJ41" s="292">
        <v>29728.240000000002</v>
      </c>
      <c r="AK41" s="175"/>
      <c r="AL41" s="175">
        <v>2374380.84</v>
      </c>
      <c r="AM41" s="175">
        <v>4141343.01</v>
      </c>
      <c r="AN41" s="175">
        <v>1766962.17</v>
      </c>
      <c r="AO41" s="219"/>
    </row>
    <row r="42" spans="1:41" s="84" customFormat="1" ht="23.25" customHeight="1" x14ac:dyDescent="0.35">
      <c r="A42" s="256">
        <v>2023</v>
      </c>
      <c r="B42" s="184">
        <f t="shared" si="2"/>
        <v>37</v>
      </c>
      <c r="C42" s="286" t="s">
        <v>2143</v>
      </c>
      <c r="D42" s="184">
        <v>40558</v>
      </c>
      <c r="E42" s="287">
        <f>VLOOKUP(D42,'[1]2023-2025'!$A:$G,7,0)</f>
        <v>2023</v>
      </c>
      <c r="F42" s="287" t="str">
        <f>VLOOKUP(D42,[2]Лист1!$C:$F,4,0)</f>
        <v>ранний</v>
      </c>
      <c r="G42" s="287"/>
      <c r="H42" s="288" t="str">
        <f>INDEX('[1]2023-2025'!$AK:$AK,MATCH(D42,'[1]2023-2025'!$A:$A,0))</f>
        <v>вкл. Протоколом</v>
      </c>
      <c r="I42" s="288" t="e">
        <v>#N/A</v>
      </c>
      <c r="J42" s="288" t="e">
        <f>VLOOKUP(D42,[1]Лист3!$A:$AK,37,0)</f>
        <v>#N/A</v>
      </c>
      <c r="K42" s="289">
        <f>INDEX('[1]2023-2025'!$G:$G,MATCH(D42,'[1]2023-2025'!$A:$A,0))</f>
        <v>2023</v>
      </c>
      <c r="L42" s="289"/>
      <c r="M42" s="289"/>
      <c r="N42" s="289"/>
      <c r="O42" s="289" t="s">
        <v>2463</v>
      </c>
      <c r="P42" s="289" t="s">
        <v>2464</v>
      </c>
      <c r="Q42" s="186">
        <f t="shared" si="3"/>
        <v>956777.69</v>
      </c>
      <c r="R42" s="186">
        <f t="shared" si="4"/>
        <v>956777.69</v>
      </c>
      <c r="S42" s="290">
        <v>0</v>
      </c>
      <c r="T42" s="291">
        <v>0</v>
      </c>
      <c r="U42" s="186">
        <v>0</v>
      </c>
      <c r="V42" s="186">
        <v>0</v>
      </c>
      <c r="W42" s="186">
        <v>0</v>
      </c>
      <c r="X42" s="186">
        <v>0</v>
      </c>
      <c r="Y42" s="186">
        <v>0</v>
      </c>
      <c r="Z42" s="186">
        <v>0</v>
      </c>
      <c r="AA42" s="186">
        <v>956777.69</v>
      </c>
      <c r="AB42" s="186">
        <v>0</v>
      </c>
      <c r="AC42" s="186">
        <v>0</v>
      </c>
      <c r="AD42" s="186">
        <v>0</v>
      </c>
      <c r="AE42" s="186">
        <v>0</v>
      </c>
      <c r="AF42" s="186">
        <v>0</v>
      </c>
      <c r="AG42" s="292">
        <v>0</v>
      </c>
      <c r="AH42" s="292">
        <v>0</v>
      </c>
      <c r="AI42" s="292">
        <v>0</v>
      </c>
      <c r="AJ42" s="292">
        <v>0</v>
      </c>
      <c r="AK42" s="175"/>
      <c r="AL42" s="175">
        <v>1541564.52</v>
      </c>
      <c r="AM42" s="175">
        <v>2498342.21</v>
      </c>
      <c r="AN42" s="175">
        <v>956777.69</v>
      </c>
      <c r="AO42" s="219"/>
    </row>
    <row r="43" spans="1:41" s="84" customFormat="1" ht="23.25" customHeight="1" x14ac:dyDescent="0.35">
      <c r="A43" s="256">
        <v>2023</v>
      </c>
      <c r="B43" s="184">
        <f t="shared" si="2"/>
        <v>38</v>
      </c>
      <c r="C43" s="286" t="s">
        <v>3191</v>
      </c>
      <c r="D43" s="184">
        <v>39830</v>
      </c>
      <c r="E43" s="287"/>
      <c r="F43" s="287"/>
      <c r="G43" s="287"/>
      <c r="H43" s="288"/>
      <c r="I43" s="288"/>
      <c r="J43" s="288"/>
      <c r="K43" s="289"/>
      <c r="L43" s="289"/>
      <c r="M43" s="289"/>
      <c r="N43" s="289"/>
      <c r="O43" s="289"/>
      <c r="P43" s="289"/>
      <c r="Q43" s="186">
        <f t="shared" si="3"/>
        <v>379240.57</v>
      </c>
      <c r="R43" s="186">
        <f t="shared" si="4"/>
        <v>379240.57</v>
      </c>
      <c r="S43" s="290">
        <v>0</v>
      </c>
      <c r="T43" s="291">
        <v>379240.57</v>
      </c>
      <c r="U43" s="186">
        <v>0</v>
      </c>
      <c r="V43" s="186">
        <v>0</v>
      </c>
      <c r="W43" s="186">
        <v>0</v>
      </c>
      <c r="X43" s="186">
        <v>0</v>
      </c>
      <c r="Y43" s="186">
        <v>0</v>
      </c>
      <c r="Z43" s="186">
        <v>0</v>
      </c>
      <c r="AA43" s="186">
        <v>0</v>
      </c>
      <c r="AB43" s="186">
        <v>0</v>
      </c>
      <c r="AC43" s="186">
        <v>0</v>
      </c>
      <c r="AD43" s="186">
        <v>0</v>
      </c>
      <c r="AE43" s="186">
        <v>0</v>
      </c>
      <c r="AF43" s="186">
        <v>0</v>
      </c>
      <c r="AG43" s="186">
        <v>0</v>
      </c>
      <c r="AH43" s="186">
        <v>0</v>
      </c>
      <c r="AI43" s="186">
        <v>0</v>
      </c>
      <c r="AJ43" s="186">
        <v>0</v>
      </c>
      <c r="AK43" s="175"/>
      <c r="AL43" s="175">
        <v>20479547.359999999</v>
      </c>
      <c r="AM43" s="175">
        <v>22526311.809999999</v>
      </c>
      <c r="AN43" s="175">
        <v>2046764.45</v>
      </c>
      <c r="AO43" s="219"/>
    </row>
    <row r="44" spans="1:41" s="84" customFormat="1" ht="23.25" customHeight="1" x14ac:dyDescent="0.35">
      <c r="A44" s="256">
        <v>2023</v>
      </c>
      <c r="B44" s="184">
        <f t="shared" si="2"/>
        <v>39</v>
      </c>
      <c r="C44" s="286" t="s">
        <v>3688</v>
      </c>
      <c r="D44" s="184">
        <v>40681</v>
      </c>
      <c r="E44" s="287">
        <f>VLOOKUP(D44,'[1]2023-2025'!$A:$G,7,0)</f>
        <v>2023</v>
      </c>
      <c r="F44" s="287"/>
      <c r="G44" s="287" t="s">
        <v>1899</v>
      </c>
      <c r="H44" s="288">
        <f>INDEX('[1]2023-2025'!$AK:$AK,MATCH(D44,'[1]2023-2025'!$A:$A,0))</f>
        <v>44820</v>
      </c>
      <c r="I44" s="288" t="e">
        <v>#N/A</v>
      </c>
      <c r="J44" s="288" t="e">
        <f>VLOOKUP(D44,[1]Лист3!$A:$AK,37,0)</f>
        <v>#N/A</v>
      </c>
      <c r="K44" s="289">
        <f>INDEX('[1]2023-2025'!$G:$G,MATCH(D44,'[1]2023-2025'!$A:$A,0))</f>
        <v>2023</v>
      </c>
      <c r="L44" s="289"/>
      <c r="M44" s="289"/>
      <c r="N44" s="289"/>
      <c r="O44" s="289">
        <v>0</v>
      </c>
      <c r="P44" s="289">
        <v>0</v>
      </c>
      <c r="Q44" s="186">
        <f t="shared" si="3"/>
        <v>5980133.7599999998</v>
      </c>
      <c r="R44" s="186">
        <f t="shared" si="4"/>
        <v>5908508.1899999995</v>
      </c>
      <c r="S44" s="290">
        <v>3116178</v>
      </c>
      <c r="T44" s="291">
        <v>0</v>
      </c>
      <c r="U44" s="186">
        <v>0</v>
      </c>
      <c r="V44" s="186">
        <v>0</v>
      </c>
      <c r="W44" s="186">
        <v>0</v>
      </c>
      <c r="X44" s="186">
        <v>0</v>
      </c>
      <c r="Y44" s="186">
        <v>0</v>
      </c>
      <c r="Z44" s="186">
        <v>0</v>
      </c>
      <c r="AA44" s="186">
        <v>2792330.19</v>
      </c>
      <c r="AB44" s="186">
        <v>0</v>
      </c>
      <c r="AC44" s="186">
        <v>0</v>
      </c>
      <c r="AD44" s="186">
        <v>0</v>
      </c>
      <c r="AE44" s="186">
        <v>0</v>
      </c>
      <c r="AF44" s="186">
        <v>0</v>
      </c>
      <c r="AG44" s="292">
        <v>0</v>
      </c>
      <c r="AH44" s="292">
        <v>0</v>
      </c>
      <c r="AI44" s="292">
        <v>0</v>
      </c>
      <c r="AJ44" s="292">
        <v>71625.570000000007</v>
      </c>
      <c r="AK44" s="175"/>
      <c r="AL44" s="175">
        <v>7076343.8299999991</v>
      </c>
      <c r="AM44" s="175">
        <v>13056430.619999999</v>
      </c>
      <c r="AN44" s="175">
        <v>5980086.79</v>
      </c>
      <c r="AO44" s="219" t="s">
        <v>3137</v>
      </c>
    </row>
    <row r="45" spans="1:41" s="84" customFormat="1" ht="23.25" customHeight="1" x14ac:dyDescent="0.35">
      <c r="A45" s="256">
        <v>2023</v>
      </c>
      <c r="B45" s="184">
        <f t="shared" si="2"/>
        <v>40</v>
      </c>
      <c r="C45" s="286" t="s">
        <v>3689</v>
      </c>
      <c r="D45" s="184">
        <v>40670</v>
      </c>
      <c r="E45" s="287">
        <f>VLOOKUP(D45,'[1]2023-2025'!$A:$G,7,0)</f>
        <v>2023</v>
      </c>
      <c r="F45" s="287"/>
      <c r="G45" s="287" t="s">
        <v>1899</v>
      </c>
      <c r="H45" s="288">
        <f>INDEX('[1]2023-2025'!$AK:$AK,MATCH(D45,'[1]2023-2025'!$A:$A,0))</f>
        <v>44820</v>
      </c>
      <c r="I45" s="288" t="e">
        <v>#N/A</v>
      </c>
      <c r="J45" s="288" t="e">
        <f>VLOOKUP(D45,[1]Лист3!$A:$AK,37,0)</f>
        <v>#N/A</v>
      </c>
      <c r="K45" s="289">
        <f>INDEX('[1]2023-2025'!$G:$G,MATCH(D45,'[1]2023-2025'!$A:$A,0))</f>
        <v>2023</v>
      </c>
      <c r="L45" s="289"/>
      <c r="M45" s="289"/>
      <c r="N45" s="289"/>
      <c r="O45" s="289" t="s">
        <v>2443</v>
      </c>
      <c r="P45" s="289">
        <v>0</v>
      </c>
      <c r="Q45" s="186">
        <f t="shared" si="3"/>
        <v>6008721.4799999995</v>
      </c>
      <c r="R45" s="186">
        <f t="shared" si="4"/>
        <v>5944141.3599999994</v>
      </c>
      <c r="S45" s="290">
        <v>2732415.44</v>
      </c>
      <c r="T45" s="291">
        <v>0</v>
      </c>
      <c r="U45" s="186">
        <v>0</v>
      </c>
      <c r="V45" s="186">
        <v>0</v>
      </c>
      <c r="W45" s="186">
        <v>0</v>
      </c>
      <c r="X45" s="186">
        <v>0</v>
      </c>
      <c r="Y45" s="186">
        <v>0</v>
      </c>
      <c r="Z45" s="186">
        <v>0</v>
      </c>
      <c r="AA45" s="186">
        <v>0</v>
      </c>
      <c r="AB45" s="186">
        <v>0</v>
      </c>
      <c r="AC45" s="186">
        <v>3211725.92</v>
      </c>
      <c r="AD45" s="186">
        <v>0</v>
      </c>
      <c r="AE45" s="186">
        <v>0</v>
      </c>
      <c r="AF45" s="186">
        <v>0</v>
      </c>
      <c r="AG45" s="292">
        <v>0</v>
      </c>
      <c r="AH45" s="292">
        <v>0</v>
      </c>
      <c r="AI45" s="292">
        <v>0</v>
      </c>
      <c r="AJ45" s="292">
        <v>64580.119999999995</v>
      </c>
      <c r="AK45" s="175"/>
      <c r="AL45" s="175">
        <v>4272157.5000000009</v>
      </c>
      <c r="AM45" s="175">
        <v>10280836.630000001</v>
      </c>
      <c r="AN45" s="175">
        <v>6008679.1299999999</v>
      </c>
      <c r="AO45" s="219" t="s">
        <v>3137</v>
      </c>
    </row>
    <row r="46" spans="1:41" s="84" customFormat="1" ht="23.25" customHeight="1" x14ac:dyDescent="0.35">
      <c r="A46" s="256">
        <v>2023</v>
      </c>
      <c r="B46" s="184">
        <f t="shared" si="2"/>
        <v>41</v>
      </c>
      <c r="C46" s="286" t="s">
        <v>3690</v>
      </c>
      <c r="D46" s="184">
        <v>40672</v>
      </c>
      <c r="E46" s="287">
        <f>VLOOKUP(D46,'[1]2023-2025'!$A:$G,7,0)</f>
        <v>2023</v>
      </c>
      <c r="F46" s="287"/>
      <c r="G46" s="287" t="s">
        <v>1899</v>
      </c>
      <c r="H46" s="288">
        <f>INDEX('[1]2023-2025'!$AK:$AK,MATCH(D46,'[1]2023-2025'!$A:$A,0))</f>
        <v>44820</v>
      </c>
      <c r="I46" s="288" t="e">
        <v>#N/A</v>
      </c>
      <c r="J46" s="288" t="e">
        <f>VLOOKUP(D46,[1]Лист3!$A:$AK,37,0)</f>
        <v>#N/A</v>
      </c>
      <c r="K46" s="289">
        <f>INDEX('[1]2023-2025'!$G:$G,MATCH(D46,'[1]2023-2025'!$A:$A,0))</f>
        <v>2023</v>
      </c>
      <c r="L46" s="289"/>
      <c r="M46" s="289"/>
      <c r="N46" s="289"/>
      <c r="O46" s="289">
        <v>0</v>
      </c>
      <c r="P46" s="289">
        <v>0</v>
      </c>
      <c r="Q46" s="186">
        <f t="shared" si="3"/>
        <v>6442618.1600000001</v>
      </c>
      <c r="R46" s="186">
        <f t="shared" si="4"/>
        <v>6368851.2300000004</v>
      </c>
      <c r="S46" s="290">
        <v>3088128</v>
      </c>
      <c r="T46" s="291">
        <v>0</v>
      </c>
      <c r="U46" s="186">
        <v>0</v>
      </c>
      <c r="V46" s="186">
        <v>257084.4</v>
      </c>
      <c r="W46" s="186">
        <v>316628.40000000002</v>
      </c>
      <c r="X46" s="186">
        <v>204710.39999999999</v>
      </c>
      <c r="Y46" s="186">
        <v>0</v>
      </c>
      <c r="Z46" s="186">
        <v>0</v>
      </c>
      <c r="AA46" s="186">
        <v>2502300.0300000003</v>
      </c>
      <c r="AB46" s="186">
        <v>0</v>
      </c>
      <c r="AC46" s="186">
        <v>0</v>
      </c>
      <c r="AD46" s="186">
        <v>0</v>
      </c>
      <c r="AE46" s="186">
        <v>0</v>
      </c>
      <c r="AF46" s="186">
        <v>0</v>
      </c>
      <c r="AG46" s="292">
        <v>0</v>
      </c>
      <c r="AH46" s="292">
        <v>0</v>
      </c>
      <c r="AI46" s="292">
        <v>0</v>
      </c>
      <c r="AJ46" s="292">
        <v>73766.929999999993</v>
      </c>
      <c r="AK46" s="175"/>
      <c r="AL46" s="175">
        <v>6385543.2999999998</v>
      </c>
      <c r="AM46" s="175">
        <v>12828113.09</v>
      </c>
      <c r="AN46" s="175">
        <v>6442569.79</v>
      </c>
      <c r="AO46" s="219" t="s">
        <v>3137</v>
      </c>
    </row>
    <row r="47" spans="1:41" s="84" customFormat="1" ht="23.25" customHeight="1" x14ac:dyDescent="0.35">
      <c r="A47" s="256">
        <v>2023</v>
      </c>
      <c r="B47" s="184">
        <f t="shared" si="2"/>
        <v>42</v>
      </c>
      <c r="C47" s="248" t="s">
        <v>3691</v>
      </c>
      <c r="D47" s="184">
        <v>40674</v>
      </c>
      <c r="E47" s="287">
        <f>VLOOKUP(D47,'[1]2023-2025'!$A:$G,7,0)</f>
        <v>2023</v>
      </c>
      <c r="F47" s="287"/>
      <c r="G47" s="287" t="s">
        <v>1899</v>
      </c>
      <c r="H47" s="288">
        <f>INDEX('[1]2023-2025'!$AK:$AK,MATCH(D47,'[1]2023-2025'!$A:$A,0))</f>
        <v>44820</v>
      </c>
      <c r="I47" s="288" t="e">
        <v>#N/A</v>
      </c>
      <c r="J47" s="288" t="e">
        <f>VLOOKUP(D47,[1]Лист3!$A:$AK,37,0)</f>
        <v>#N/A</v>
      </c>
      <c r="K47" s="289">
        <f>INDEX('[1]2023-2025'!$G:$G,MATCH(D47,'[1]2023-2025'!$A:$A,0))</f>
        <v>2023</v>
      </c>
      <c r="L47" s="289"/>
      <c r="M47" s="289"/>
      <c r="N47" s="289"/>
      <c r="O47" s="289">
        <v>0</v>
      </c>
      <c r="P47" s="289">
        <v>0</v>
      </c>
      <c r="Q47" s="186">
        <f t="shared" si="3"/>
        <v>3533744.06</v>
      </c>
      <c r="R47" s="186">
        <f t="shared" si="4"/>
        <v>3489477.6</v>
      </c>
      <c r="S47" s="290">
        <v>2720654.4</v>
      </c>
      <c r="T47" s="291">
        <v>0</v>
      </c>
      <c r="U47" s="186">
        <v>0</v>
      </c>
      <c r="V47" s="186">
        <v>259153.2</v>
      </c>
      <c r="W47" s="186">
        <v>328370.40000000002</v>
      </c>
      <c r="X47" s="186">
        <v>181299.6</v>
      </c>
      <c r="Y47" s="186">
        <v>0</v>
      </c>
      <c r="Z47" s="186">
        <v>0</v>
      </c>
      <c r="AA47" s="186">
        <v>0</v>
      </c>
      <c r="AB47" s="186">
        <v>0</v>
      </c>
      <c r="AC47" s="186">
        <v>0</v>
      </c>
      <c r="AD47" s="186">
        <v>0</v>
      </c>
      <c r="AE47" s="186">
        <v>0</v>
      </c>
      <c r="AF47" s="186">
        <v>0</v>
      </c>
      <c r="AG47" s="292">
        <v>0</v>
      </c>
      <c r="AH47" s="292">
        <v>0</v>
      </c>
      <c r="AI47" s="292">
        <v>0</v>
      </c>
      <c r="AJ47" s="292">
        <v>44266.46</v>
      </c>
      <c r="AK47" s="175"/>
      <c r="AL47" s="175">
        <v>6705137.2700000005</v>
      </c>
      <c r="AM47" s="175">
        <v>10238852.300000001</v>
      </c>
      <c r="AN47" s="175">
        <v>3533715.0300000003</v>
      </c>
      <c r="AO47" s="219" t="s">
        <v>3137</v>
      </c>
    </row>
    <row r="48" spans="1:41" s="84" customFormat="1" ht="23.25" customHeight="1" x14ac:dyDescent="0.35">
      <c r="A48" s="256">
        <v>2023</v>
      </c>
      <c r="B48" s="184">
        <f t="shared" si="2"/>
        <v>43</v>
      </c>
      <c r="C48" s="286" t="s">
        <v>3692</v>
      </c>
      <c r="D48" s="184">
        <v>40675</v>
      </c>
      <c r="E48" s="287">
        <f>VLOOKUP(D48,'[1]2023-2025'!$A:$G,7,0)</f>
        <v>2023</v>
      </c>
      <c r="F48" s="287"/>
      <c r="G48" s="287" t="s">
        <v>1899</v>
      </c>
      <c r="H48" s="288">
        <f>INDEX('[1]2023-2025'!$AK:$AK,MATCH(D48,'[1]2023-2025'!$A:$A,0))</f>
        <v>44820</v>
      </c>
      <c r="I48" s="288" t="e">
        <v>#N/A</v>
      </c>
      <c r="J48" s="288" t="e">
        <f>VLOOKUP(D48,[1]Лист3!$A:$AK,37,0)</f>
        <v>#N/A</v>
      </c>
      <c r="K48" s="289">
        <f>INDEX('[1]2023-2025'!$G:$G,MATCH(D48,'[1]2023-2025'!$A:$A,0))</f>
        <v>2023</v>
      </c>
      <c r="L48" s="289"/>
      <c r="M48" s="289"/>
      <c r="N48" s="289"/>
      <c r="O48" s="289">
        <v>0</v>
      </c>
      <c r="P48" s="289">
        <v>0</v>
      </c>
      <c r="Q48" s="186">
        <f t="shared" si="3"/>
        <v>3942424.69</v>
      </c>
      <c r="R48" s="186">
        <f t="shared" si="4"/>
        <v>3896304</v>
      </c>
      <c r="S48" s="290">
        <v>3896304</v>
      </c>
      <c r="T48" s="291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6">
        <v>0</v>
      </c>
      <c r="AA48" s="186">
        <v>0</v>
      </c>
      <c r="AB48" s="186">
        <v>0</v>
      </c>
      <c r="AC48" s="186">
        <v>0</v>
      </c>
      <c r="AD48" s="186">
        <v>0</v>
      </c>
      <c r="AE48" s="186">
        <v>0</v>
      </c>
      <c r="AF48" s="186">
        <v>0</v>
      </c>
      <c r="AG48" s="292">
        <v>0</v>
      </c>
      <c r="AH48" s="292">
        <v>0</v>
      </c>
      <c r="AI48" s="292">
        <v>0</v>
      </c>
      <c r="AJ48" s="292">
        <v>46120.69</v>
      </c>
      <c r="AK48" s="175"/>
      <c r="AL48" s="175">
        <v>13603774.91</v>
      </c>
      <c r="AM48" s="175">
        <v>17546169.359999999</v>
      </c>
      <c r="AN48" s="175">
        <v>3942394.4499999997</v>
      </c>
      <c r="AO48" s="219" t="s">
        <v>3137</v>
      </c>
    </row>
    <row r="49" spans="1:41" s="84" customFormat="1" ht="23.25" customHeight="1" x14ac:dyDescent="0.35">
      <c r="A49" s="256">
        <v>2023</v>
      </c>
      <c r="B49" s="184">
        <f t="shared" si="2"/>
        <v>44</v>
      </c>
      <c r="C49" s="286" t="s">
        <v>3190</v>
      </c>
      <c r="D49" s="184">
        <v>39908</v>
      </c>
      <c r="E49" s="287"/>
      <c r="F49" s="287"/>
      <c r="G49" s="287"/>
      <c r="H49" s="288"/>
      <c r="I49" s="288"/>
      <c r="J49" s="288"/>
      <c r="K49" s="289"/>
      <c r="L49" s="289"/>
      <c r="M49" s="289"/>
      <c r="N49" s="289"/>
      <c r="O49" s="289"/>
      <c r="P49" s="289"/>
      <c r="Q49" s="186">
        <f t="shared" si="3"/>
        <v>399603.72</v>
      </c>
      <c r="R49" s="186">
        <f t="shared" si="4"/>
        <v>399603.72</v>
      </c>
      <c r="S49" s="290">
        <v>0</v>
      </c>
      <c r="T49" s="291">
        <v>0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6">
        <v>0</v>
      </c>
      <c r="AA49" s="186">
        <v>0</v>
      </c>
      <c r="AB49" s="186">
        <v>0</v>
      </c>
      <c r="AC49" s="186">
        <v>399603.72</v>
      </c>
      <c r="AD49" s="186">
        <v>0</v>
      </c>
      <c r="AE49" s="186">
        <v>0</v>
      </c>
      <c r="AF49" s="186">
        <v>0</v>
      </c>
      <c r="AG49" s="186">
        <v>0</v>
      </c>
      <c r="AH49" s="186">
        <v>0</v>
      </c>
      <c r="AI49" s="186">
        <v>0</v>
      </c>
      <c r="AJ49" s="186">
        <v>0</v>
      </c>
      <c r="AK49" s="175"/>
      <c r="AL49" s="175">
        <v>22788979.91</v>
      </c>
      <c r="AM49" s="175">
        <v>23188583.629999999</v>
      </c>
      <c r="AN49" s="175">
        <v>399603.72</v>
      </c>
      <c r="AO49" s="219"/>
    </row>
    <row r="50" spans="1:41" s="84" customFormat="1" ht="23.25" customHeight="1" x14ac:dyDescent="0.35">
      <c r="A50" s="256">
        <v>2023</v>
      </c>
      <c r="B50" s="184">
        <f t="shared" si="2"/>
        <v>45</v>
      </c>
      <c r="C50" s="286" t="s">
        <v>1841</v>
      </c>
      <c r="D50" s="184">
        <v>40787</v>
      </c>
      <c r="E50" s="287">
        <f>VLOOKUP(D50,'[1]2023-2025'!$A:$G,7,0)</f>
        <v>2023</v>
      </c>
      <c r="F50" s="287" t="s">
        <v>2095</v>
      </c>
      <c r="G50" s="287"/>
      <c r="H50" s="288" t="str">
        <f>INDEX('[1]2023-2025'!$AK:$AK,MATCH(D50,'[1]2023-2025'!$A:$A,0))</f>
        <v>вкл. Протоколом</v>
      </c>
      <c r="I50" s="288" t="e">
        <v>#N/A</v>
      </c>
      <c r="J50" s="288" t="e">
        <f>VLOOKUP(D50,[1]Лист3!$A:$AK,37,0)</f>
        <v>#N/A</v>
      </c>
      <c r="K50" s="289">
        <f>INDEX('[1]2023-2025'!$G:$G,MATCH(D50,'[1]2023-2025'!$A:$A,0))</f>
        <v>2023</v>
      </c>
      <c r="L50" s="289"/>
      <c r="M50" s="289"/>
      <c r="N50" s="289"/>
      <c r="O50" s="289" t="s">
        <v>2457</v>
      </c>
      <c r="P50" s="289" t="s">
        <v>2458</v>
      </c>
      <c r="Q50" s="186">
        <f t="shared" si="3"/>
        <v>2564635.44</v>
      </c>
      <c r="R50" s="186">
        <f t="shared" si="4"/>
        <v>2564635.44</v>
      </c>
      <c r="S50" s="290">
        <v>0</v>
      </c>
      <c r="T50" s="291">
        <v>1749563.98</v>
      </c>
      <c r="U50" s="186">
        <v>0</v>
      </c>
      <c r="V50" s="186">
        <v>63565.760000000002</v>
      </c>
      <c r="W50" s="186">
        <v>104087.36</v>
      </c>
      <c r="X50" s="186">
        <v>238162.49999999997</v>
      </c>
      <c r="Y50" s="186">
        <v>0</v>
      </c>
      <c r="Z50" s="186">
        <v>0</v>
      </c>
      <c r="AA50" s="186">
        <v>0</v>
      </c>
      <c r="AB50" s="186">
        <v>409255.84</v>
      </c>
      <c r="AC50" s="186">
        <v>0</v>
      </c>
      <c r="AD50" s="186">
        <v>0</v>
      </c>
      <c r="AE50" s="186">
        <v>0</v>
      </c>
      <c r="AF50" s="186">
        <v>0</v>
      </c>
      <c r="AG50" s="292">
        <v>0</v>
      </c>
      <c r="AH50" s="292">
        <v>0</v>
      </c>
      <c r="AI50" s="292">
        <v>0</v>
      </c>
      <c r="AJ50" s="292">
        <v>0</v>
      </c>
      <c r="AK50" s="175"/>
      <c r="AL50" s="175">
        <v>9500034.0599999987</v>
      </c>
      <c r="AM50" s="175">
        <v>12820048.939999999</v>
      </c>
      <c r="AN50" s="175">
        <v>3320014.88</v>
      </c>
      <c r="AO50" s="219"/>
    </row>
    <row r="51" spans="1:41" s="84" customFormat="1" ht="23.25" customHeight="1" x14ac:dyDescent="0.35">
      <c r="A51" s="256">
        <v>2023</v>
      </c>
      <c r="B51" s="184">
        <f t="shared" si="2"/>
        <v>46</v>
      </c>
      <c r="C51" s="286" t="s">
        <v>116</v>
      </c>
      <c r="D51" s="184">
        <v>40808</v>
      </c>
      <c r="E51" s="287">
        <f>VLOOKUP(D51,'[1]2023-2025'!$A:$G,7,0)</f>
        <v>2023</v>
      </c>
      <c r="F51" s="287"/>
      <c r="G51" s="287" t="s">
        <v>1899</v>
      </c>
      <c r="H51" s="288">
        <f>INDEX('[1]2023-2025'!$AK:$AK,MATCH(D51,'[1]2023-2025'!$A:$A,0))</f>
        <v>44820</v>
      </c>
      <c r="I51" s="288" t="e">
        <v>#N/A</v>
      </c>
      <c r="J51" s="288" t="e">
        <f>VLOOKUP(D51,[1]Лист3!$A:$AK,37,0)</f>
        <v>#N/A</v>
      </c>
      <c r="K51" s="289">
        <f>INDEX('[1]2023-2025'!$G:$G,MATCH(D51,'[1]2023-2025'!$A:$A,0))</f>
        <v>2023</v>
      </c>
      <c r="L51" s="289"/>
      <c r="M51" s="289"/>
      <c r="N51" s="289"/>
      <c r="O51" s="289" t="s">
        <v>2444</v>
      </c>
      <c r="P51" s="289">
        <v>0</v>
      </c>
      <c r="Q51" s="186">
        <f t="shared" si="3"/>
        <v>5363035.43</v>
      </c>
      <c r="R51" s="186">
        <f t="shared" si="4"/>
        <v>5323737.5999999996</v>
      </c>
      <c r="S51" s="290">
        <v>0</v>
      </c>
      <c r="T51" s="291">
        <v>0</v>
      </c>
      <c r="U51" s="186">
        <v>0</v>
      </c>
      <c r="V51" s="186">
        <v>0</v>
      </c>
      <c r="W51" s="186">
        <v>0</v>
      </c>
      <c r="X51" s="186">
        <v>191704.8</v>
      </c>
      <c r="Y51" s="186">
        <v>0</v>
      </c>
      <c r="Z51" s="186">
        <v>0</v>
      </c>
      <c r="AA51" s="186">
        <v>0</v>
      </c>
      <c r="AB51" s="186">
        <v>668467.19999999995</v>
      </c>
      <c r="AC51" s="186">
        <v>4463565.5999999996</v>
      </c>
      <c r="AD51" s="186">
        <v>0</v>
      </c>
      <c r="AE51" s="186">
        <v>0</v>
      </c>
      <c r="AF51" s="186">
        <v>0</v>
      </c>
      <c r="AG51" s="292">
        <v>0</v>
      </c>
      <c r="AH51" s="292">
        <v>0</v>
      </c>
      <c r="AI51" s="292">
        <v>0</v>
      </c>
      <c r="AJ51" s="292">
        <v>39297.83</v>
      </c>
      <c r="AK51" s="175"/>
      <c r="AL51" s="175">
        <v>6606302.8800000008</v>
      </c>
      <c r="AM51" s="175">
        <v>12932443.710000001</v>
      </c>
      <c r="AN51" s="175">
        <v>6326140.8300000001</v>
      </c>
      <c r="AO51" s="219" t="s">
        <v>3137</v>
      </c>
    </row>
    <row r="52" spans="1:41" s="84" customFormat="1" ht="23.25" customHeight="1" x14ac:dyDescent="0.35">
      <c r="A52" s="256">
        <v>2023</v>
      </c>
      <c r="B52" s="184">
        <f t="shared" si="2"/>
        <v>47</v>
      </c>
      <c r="C52" s="286" t="s">
        <v>3693</v>
      </c>
      <c r="D52" s="184">
        <v>40804</v>
      </c>
      <c r="E52" s="287">
        <f>VLOOKUP(D52,'[1]2023-2025'!$A:$G,7,0)</f>
        <v>2023</v>
      </c>
      <c r="F52" s="287"/>
      <c r="G52" s="287" t="s">
        <v>1899</v>
      </c>
      <c r="H52" s="288">
        <f>INDEX('[1]2023-2025'!$AK:$AK,MATCH(D52,'[1]2023-2025'!$A:$A,0))</f>
        <v>44820</v>
      </c>
      <c r="I52" s="288" t="e">
        <v>#N/A</v>
      </c>
      <c r="J52" s="288" t="e">
        <f>VLOOKUP(D52,[1]Лист3!$A:$AK,37,0)</f>
        <v>#N/A</v>
      </c>
      <c r="K52" s="289">
        <f>INDEX('[1]2023-2025'!$G:$G,MATCH(D52,'[1]2023-2025'!$A:$A,0))</f>
        <v>2023</v>
      </c>
      <c r="L52" s="289"/>
      <c r="M52" s="289"/>
      <c r="N52" s="289"/>
      <c r="O52" s="289">
        <v>0</v>
      </c>
      <c r="P52" s="289">
        <v>0</v>
      </c>
      <c r="Q52" s="186">
        <f t="shared" si="3"/>
        <v>6285697.7199999997</v>
      </c>
      <c r="R52" s="186">
        <f t="shared" si="4"/>
        <v>6210500.0299999993</v>
      </c>
      <c r="S52" s="290">
        <v>2997014.4</v>
      </c>
      <c r="T52" s="291">
        <v>0</v>
      </c>
      <c r="U52" s="186">
        <v>0</v>
      </c>
      <c r="V52" s="186">
        <v>0</v>
      </c>
      <c r="W52" s="186">
        <v>0</v>
      </c>
      <c r="X52" s="186">
        <v>0</v>
      </c>
      <c r="Y52" s="186">
        <v>0</v>
      </c>
      <c r="Z52" s="186">
        <v>0</v>
      </c>
      <c r="AA52" s="186">
        <v>3213485.63</v>
      </c>
      <c r="AB52" s="186">
        <v>0</v>
      </c>
      <c r="AC52" s="186">
        <v>0</v>
      </c>
      <c r="AD52" s="186">
        <v>0</v>
      </c>
      <c r="AE52" s="186">
        <v>0</v>
      </c>
      <c r="AF52" s="186">
        <v>0</v>
      </c>
      <c r="AG52" s="292">
        <v>0</v>
      </c>
      <c r="AH52" s="292">
        <v>0</v>
      </c>
      <c r="AI52" s="292">
        <v>0</v>
      </c>
      <c r="AJ52" s="292">
        <v>75197.69</v>
      </c>
      <c r="AK52" s="175"/>
      <c r="AL52" s="175">
        <v>7450190.2300000004</v>
      </c>
      <c r="AM52" s="175">
        <v>13735838.640000001</v>
      </c>
      <c r="AN52" s="175">
        <v>6285648.4100000001</v>
      </c>
      <c r="AO52" s="219" t="s">
        <v>3137</v>
      </c>
    </row>
    <row r="53" spans="1:41" s="84" customFormat="1" ht="23.25" customHeight="1" x14ac:dyDescent="0.35">
      <c r="A53" s="256">
        <v>2023</v>
      </c>
      <c r="B53" s="184">
        <f t="shared" si="2"/>
        <v>48</v>
      </c>
      <c r="C53" s="481" t="s">
        <v>1715</v>
      </c>
      <c r="D53" s="472">
        <v>40836</v>
      </c>
      <c r="E53" s="287">
        <f>VLOOKUP(D53,'[1]2023-2025'!$A:$G,7,0)</f>
        <v>2023</v>
      </c>
      <c r="F53" s="287" t="s">
        <v>2094</v>
      </c>
      <c r="G53" s="287" t="s">
        <v>1899</v>
      </c>
      <c r="H53" s="288">
        <f>INDEX('[1]2023-2025'!$AK:$AK,MATCH(D53,'[1]2023-2025'!$A:$A,0))</f>
        <v>44613</v>
      </c>
      <c r="I53" s="288" t="e">
        <v>#N/A</v>
      </c>
      <c r="J53" s="288" t="e">
        <f>VLOOKUP(D53,[1]Лист3!$A:$AK,37,0)</f>
        <v>#N/A</v>
      </c>
      <c r="K53" s="289">
        <f>INDEX('[1]2023-2025'!$G:$G,MATCH(D53,'[1]2023-2025'!$A:$A,0))</f>
        <v>2023</v>
      </c>
      <c r="L53" s="289"/>
      <c r="M53" s="289">
        <v>2</v>
      </c>
      <c r="N53" s="289"/>
      <c r="O53" s="289" t="s">
        <v>2453</v>
      </c>
      <c r="P53" s="289">
        <v>0</v>
      </c>
      <c r="Q53" s="186">
        <f t="shared" si="3"/>
        <v>4499244.09</v>
      </c>
      <c r="R53" s="186">
        <f t="shared" si="4"/>
        <v>4418905.0199999996</v>
      </c>
      <c r="S53" s="290">
        <v>0</v>
      </c>
      <c r="T53" s="291">
        <v>0</v>
      </c>
      <c r="U53" s="186">
        <v>0</v>
      </c>
      <c r="V53" s="186">
        <v>0</v>
      </c>
      <c r="W53" s="186">
        <v>0</v>
      </c>
      <c r="X53" s="186">
        <v>0</v>
      </c>
      <c r="Y53" s="186">
        <v>0</v>
      </c>
      <c r="Z53" s="186">
        <v>4311530.09</v>
      </c>
      <c r="AA53" s="186">
        <v>0</v>
      </c>
      <c r="AB53" s="186">
        <v>0</v>
      </c>
      <c r="AC53" s="186">
        <v>0</v>
      </c>
      <c r="AD53" s="186">
        <v>0</v>
      </c>
      <c r="AE53" s="186">
        <v>0</v>
      </c>
      <c r="AF53" s="186">
        <v>0</v>
      </c>
      <c r="AG53" s="292">
        <v>107374.93</v>
      </c>
      <c r="AH53" s="292">
        <v>0</v>
      </c>
      <c r="AI53" s="292">
        <v>0</v>
      </c>
      <c r="AJ53" s="292">
        <v>80339.070000000007</v>
      </c>
      <c r="AK53" s="175"/>
      <c r="AL53" s="175">
        <v>20728980.830000002</v>
      </c>
      <c r="AM53" s="175">
        <v>25228224.920000002</v>
      </c>
      <c r="AN53" s="175">
        <v>4499244.09</v>
      </c>
      <c r="AO53" s="219"/>
    </row>
    <row r="54" spans="1:41" s="84" customFormat="1" ht="23.25" customHeight="1" x14ac:dyDescent="0.35">
      <c r="A54" s="256">
        <v>2023</v>
      </c>
      <c r="B54" s="184">
        <f t="shared" si="2"/>
        <v>49</v>
      </c>
      <c r="C54" s="286" t="s">
        <v>3694</v>
      </c>
      <c r="D54" s="184">
        <v>40827</v>
      </c>
      <c r="E54" s="287">
        <f>VLOOKUP(D54,'[1]2023-2025'!$A:$G,7,0)</f>
        <v>2023</v>
      </c>
      <c r="F54" s="287"/>
      <c r="G54" s="287" t="s">
        <v>1899</v>
      </c>
      <c r="H54" s="288">
        <f>INDEX('[1]2023-2025'!$AK:$AK,MATCH(D54,'[1]2023-2025'!$A:$A,0))</f>
        <v>44820</v>
      </c>
      <c r="I54" s="288" t="e">
        <v>#N/A</v>
      </c>
      <c r="J54" s="288" t="e">
        <f>VLOOKUP(D54,[1]Лист3!$A:$AK,37,0)</f>
        <v>#N/A</v>
      </c>
      <c r="K54" s="289">
        <f>INDEX('[1]2023-2025'!$G:$G,MATCH(D54,'[1]2023-2025'!$A:$A,0))</f>
        <v>2023</v>
      </c>
      <c r="L54" s="289"/>
      <c r="M54" s="289"/>
      <c r="N54" s="289"/>
      <c r="O54" s="289">
        <v>0</v>
      </c>
      <c r="P54" s="289">
        <v>0</v>
      </c>
      <c r="Q54" s="186">
        <f t="shared" si="3"/>
        <v>11849715.040000001</v>
      </c>
      <c r="R54" s="186">
        <f t="shared" si="4"/>
        <v>11710497.98</v>
      </c>
      <c r="S54" s="290">
        <v>5623706.4000000004</v>
      </c>
      <c r="T54" s="291">
        <v>0</v>
      </c>
      <c r="U54" s="186">
        <v>0</v>
      </c>
      <c r="V54" s="186">
        <v>0</v>
      </c>
      <c r="W54" s="186">
        <v>0</v>
      </c>
      <c r="X54" s="186">
        <v>0</v>
      </c>
      <c r="Y54" s="186">
        <v>0</v>
      </c>
      <c r="Z54" s="186">
        <v>0</v>
      </c>
      <c r="AA54" s="186">
        <v>0</v>
      </c>
      <c r="AB54" s="186">
        <v>0</v>
      </c>
      <c r="AC54" s="186">
        <v>6086791.5800000001</v>
      </c>
      <c r="AD54" s="186">
        <v>0</v>
      </c>
      <c r="AE54" s="186">
        <v>0</v>
      </c>
      <c r="AF54" s="186">
        <v>0</v>
      </c>
      <c r="AG54" s="292">
        <v>0</v>
      </c>
      <c r="AH54" s="292">
        <v>0</v>
      </c>
      <c r="AI54" s="292">
        <v>0</v>
      </c>
      <c r="AJ54" s="292">
        <v>139217.06</v>
      </c>
      <c r="AK54" s="175"/>
      <c r="AL54" s="175">
        <v>17007078.530000001</v>
      </c>
      <c r="AM54" s="175">
        <v>28856702.280000001</v>
      </c>
      <c r="AN54" s="175">
        <v>11849623.750000002</v>
      </c>
      <c r="AO54" s="219" t="s">
        <v>3137</v>
      </c>
    </row>
    <row r="55" spans="1:41" s="84" customFormat="1" ht="23.25" customHeight="1" x14ac:dyDescent="0.35">
      <c r="A55" s="256">
        <v>2023</v>
      </c>
      <c r="B55" s="184">
        <f t="shared" si="2"/>
        <v>50</v>
      </c>
      <c r="C55" s="248" t="s">
        <v>3695</v>
      </c>
      <c r="D55" s="184">
        <v>40829</v>
      </c>
      <c r="E55" s="287">
        <f>VLOOKUP(D55,'[1]2023-2025'!$A:$G,7,0)</f>
        <v>2023</v>
      </c>
      <c r="F55" s="287"/>
      <c r="G55" s="287" t="s">
        <v>1899</v>
      </c>
      <c r="H55" s="288">
        <f>INDEX('[1]2023-2025'!$AK:$AK,MATCH(D55,'[1]2023-2025'!$A:$A,0))</f>
        <v>44820</v>
      </c>
      <c r="I55" s="288" t="e">
        <v>#N/A</v>
      </c>
      <c r="J55" s="288" t="e">
        <f>VLOOKUP(D55,[1]Лист3!$A:$AK,37,0)</f>
        <v>#N/A</v>
      </c>
      <c r="K55" s="289">
        <f>INDEX('[1]2023-2025'!$G:$G,MATCH(D55,'[1]2023-2025'!$A:$A,0))</f>
        <v>2023</v>
      </c>
      <c r="L55" s="289"/>
      <c r="M55" s="289"/>
      <c r="N55" s="289"/>
      <c r="O55" s="289" t="s">
        <v>2445</v>
      </c>
      <c r="P55" s="289">
        <v>0</v>
      </c>
      <c r="Q55" s="186">
        <f t="shared" si="3"/>
        <v>14067840.680000002</v>
      </c>
      <c r="R55" s="186">
        <f t="shared" si="4"/>
        <v>13923223.800000001</v>
      </c>
      <c r="S55" s="290">
        <v>4730944.8</v>
      </c>
      <c r="T55" s="291">
        <v>3575236.2</v>
      </c>
      <c r="U55" s="186">
        <v>0</v>
      </c>
      <c r="V55" s="186">
        <v>446984.4</v>
      </c>
      <c r="W55" s="186">
        <v>986778</v>
      </c>
      <c r="X55" s="186">
        <v>329214</v>
      </c>
      <c r="Y55" s="186">
        <v>0</v>
      </c>
      <c r="Z55" s="186">
        <v>0</v>
      </c>
      <c r="AA55" s="186">
        <v>0</v>
      </c>
      <c r="AB55" s="186">
        <v>910766.4</v>
      </c>
      <c r="AC55" s="186">
        <v>2943300</v>
      </c>
      <c r="AD55" s="186">
        <v>0</v>
      </c>
      <c r="AE55" s="186">
        <v>0</v>
      </c>
      <c r="AF55" s="186">
        <v>0</v>
      </c>
      <c r="AG55" s="292">
        <v>0</v>
      </c>
      <c r="AH55" s="292">
        <v>0</v>
      </c>
      <c r="AI55" s="292">
        <v>0</v>
      </c>
      <c r="AJ55" s="292">
        <v>144616.88</v>
      </c>
      <c r="AK55" s="175"/>
      <c r="AL55" s="175">
        <v>8609769.5599999987</v>
      </c>
      <c r="AM55" s="175">
        <v>22677515.41</v>
      </c>
      <c r="AN55" s="175">
        <v>14067745.850000001</v>
      </c>
      <c r="AO55" s="219" t="s">
        <v>3137</v>
      </c>
    </row>
    <row r="56" spans="1:41" s="84" customFormat="1" ht="23.25" customHeight="1" x14ac:dyDescent="0.35">
      <c r="A56" s="256">
        <v>2023</v>
      </c>
      <c r="B56" s="184">
        <f t="shared" si="2"/>
        <v>51</v>
      </c>
      <c r="C56" s="248" t="s">
        <v>3696</v>
      </c>
      <c r="D56" s="184">
        <v>40854</v>
      </c>
      <c r="E56" s="287">
        <f>VLOOKUP(D56,'[1]2023-2025'!$A:$G,7,0)</f>
        <v>2023</v>
      </c>
      <c r="F56" s="287"/>
      <c r="G56" s="287" t="s">
        <v>1899</v>
      </c>
      <c r="H56" s="288">
        <f>INDEX('[1]2023-2025'!$AK:$AK,MATCH(D56,'[1]2023-2025'!$A:$A,0))</f>
        <v>44820</v>
      </c>
      <c r="I56" s="288" t="e">
        <v>#N/A</v>
      </c>
      <c r="J56" s="288" t="e">
        <f>VLOOKUP(D56,[1]Лист3!$A:$AK,37,0)</f>
        <v>#N/A</v>
      </c>
      <c r="K56" s="289">
        <f>INDEX('[1]2023-2025'!$G:$G,MATCH(D56,'[1]2023-2025'!$A:$A,0))</f>
        <v>2023</v>
      </c>
      <c r="L56" s="289"/>
      <c r="M56" s="289"/>
      <c r="N56" s="289"/>
      <c r="O56" s="289" t="s">
        <v>2445</v>
      </c>
      <c r="P56" s="289">
        <v>0</v>
      </c>
      <c r="Q56" s="186">
        <f t="shared" si="3"/>
        <v>8240707.7700000005</v>
      </c>
      <c r="R56" s="186">
        <f t="shared" si="4"/>
        <v>8156337.5200000005</v>
      </c>
      <c r="S56" s="290">
        <v>0</v>
      </c>
      <c r="T56" s="291">
        <v>0</v>
      </c>
      <c r="U56" s="186">
        <v>0</v>
      </c>
      <c r="V56" s="186">
        <v>149324.03</v>
      </c>
      <c r="W56" s="186">
        <v>277781.71000000002</v>
      </c>
      <c r="X56" s="186">
        <v>278999.59000000003</v>
      </c>
      <c r="Y56" s="186">
        <v>0</v>
      </c>
      <c r="Z56" s="186">
        <v>0</v>
      </c>
      <c r="AA56" s="186">
        <v>2852017.24</v>
      </c>
      <c r="AB56" s="186">
        <v>876444.95000000007</v>
      </c>
      <c r="AC56" s="186">
        <v>3721770</v>
      </c>
      <c r="AD56" s="186">
        <v>0</v>
      </c>
      <c r="AE56" s="186">
        <v>0</v>
      </c>
      <c r="AF56" s="186">
        <v>0</v>
      </c>
      <c r="AG56" s="292">
        <v>0</v>
      </c>
      <c r="AH56" s="292">
        <v>0</v>
      </c>
      <c r="AI56" s="292">
        <v>0</v>
      </c>
      <c r="AJ56" s="292">
        <v>84370.25</v>
      </c>
      <c r="AK56" s="175"/>
      <c r="AL56" s="175">
        <v>9444624.1799999997</v>
      </c>
      <c r="AM56" s="175">
        <v>17685276.629999999</v>
      </c>
      <c r="AN56" s="175">
        <v>8240652.4500000002</v>
      </c>
      <c r="AO56" s="219" t="s">
        <v>3137</v>
      </c>
    </row>
    <row r="57" spans="1:41" s="84" customFormat="1" ht="23.25" customHeight="1" x14ac:dyDescent="0.35">
      <c r="A57" s="256">
        <v>2023</v>
      </c>
      <c r="B57" s="184">
        <f t="shared" si="2"/>
        <v>52</v>
      </c>
      <c r="C57" s="248" t="s">
        <v>3697</v>
      </c>
      <c r="D57" s="184">
        <v>40856</v>
      </c>
      <c r="E57" s="287">
        <f>VLOOKUP(D57,'[1]2023-2025'!$A:$G,7,0)</f>
        <v>2023</v>
      </c>
      <c r="F57" s="287"/>
      <c r="G57" s="287" t="s">
        <v>1899</v>
      </c>
      <c r="H57" s="288">
        <f>INDEX('[1]2023-2025'!$AK:$AK,MATCH(D57,'[1]2023-2025'!$A:$A,0))</f>
        <v>44820</v>
      </c>
      <c r="I57" s="288" t="e">
        <v>#N/A</v>
      </c>
      <c r="J57" s="288" t="e">
        <f>VLOOKUP(D57,[1]Лист3!$A:$AK,37,0)</f>
        <v>#N/A</v>
      </c>
      <c r="K57" s="289">
        <f>INDEX('[1]2023-2025'!$G:$G,MATCH(D57,'[1]2023-2025'!$A:$A,0))</f>
        <v>2023</v>
      </c>
      <c r="L57" s="289"/>
      <c r="M57" s="289"/>
      <c r="N57" s="289"/>
      <c r="O57" s="289">
        <v>0</v>
      </c>
      <c r="P57" s="289">
        <v>0</v>
      </c>
      <c r="Q57" s="186">
        <f t="shared" si="3"/>
        <v>9162385.4900000002</v>
      </c>
      <c r="R57" s="186">
        <f t="shared" si="4"/>
        <v>9054663.5999999996</v>
      </c>
      <c r="S57" s="290">
        <v>3903500.4</v>
      </c>
      <c r="T57" s="291">
        <v>0</v>
      </c>
      <c r="U57" s="186">
        <v>0</v>
      </c>
      <c r="V57" s="186">
        <v>0</v>
      </c>
      <c r="W57" s="186">
        <v>0</v>
      </c>
      <c r="X57" s="186">
        <v>0</v>
      </c>
      <c r="Y57" s="186">
        <v>0</v>
      </c>
      <c r="Z57" s="186">
        <v>0</v>
      </c>
      <c r="AA57" s="186">
        <v>0</v>
      </c>
      <c r="AB57" s="186">
        <v>0</v>
      </c>
      <c r="AC57" s="186">
        <v>5151163.2</v>
      </c>
      <c r="AD57" s="186">
        <v>0</v>
      </c>
      <c r="AE57" s="186">
        <v>0</v>
      </c>
      <c r="AF57" s="186">
        <v>0</v>
      </c>
      <c r="AG57" s="292">
        <v>0</v>
      </c>
      <c r="AH57" s="292">
        <v>0</v>
      </c>
      <c r="AI57" s="292">
        <v>0</v>
      </c>
      <c r="AJ57" s="292">
        <v>107721.89</v>
      </c>
      <c r="AK57" s="175"/>
      <c r="AL57" s="175">
        <v>8432239.6199999992</v>
      </c>
      <c r="AM57" s="175">
        <v>17594554.469999999</v>
      </c>
      <c r="AN57" s="175">
        <v>9162314.8499999996</v>
      </c>
      <c r="AO57" s="219" t="s">
        <v>3137</v>
      </c>
    </row>
    <row r="58" spans="1:41" s="84" customFormat="1" ht="23.25" customHeight="1" x14ac:dyDescent="0.35">
      <c r="A58" s="256">
        <v>2023</v>
      </c>
      <c r="B58" s="184">
        <f t="shared" si="2"/>
        <v>53</v>
      </c>
      <c r="C58" s="248" t="s">
        <v>123</v>
      </c>
      <c r="D58" s="184">
        <v>40860</v>
      </c>
      <c r="E58" s="287">
        <f>VLOOKUP(D58,'[1]2023-2025'!$A:$G,7,0)</f>
        <v>2023</v>
      </c>
      <c r="F58" s="287"/>
      <c r="G58" s="287" t="s">
        <v>1899</v>
      </c>
      <c r="H58" s="288">
        <f>INDEX('[1]2023-2025'!$AK:$AK,MATCH(D58,'[1]2023-2025'!$A:$A,0))</f>
        <v>44820</v>
      </c>
      <c r="I58" s="288" t="e">
        <v>#N/A</v>
      </c>
      <c r="J58" s="288" t="e">
        <f>VLOOKUP(D58,[1]Лист3!$A:$AK,37,0)</f>
        <v>#N/A</v>
      </c>
      <c r="K58" s="289">
        <f>INDEX('[1]2023-2025'!$G:$G,MATCH(D58,'[1]2023-2025'!$A:$A,0))</f>
        <v>2023</v>
      </c>
      <c r="L58" s="289"/>
      <c r="M58" s="289"/>
      <c r="N58" s="289"/>
      <c r="O58" s="289">
        <v>0</v>
      </c>
      <c r="P58" s="289">
        <v>0</v>
      </c>
      <c r="Q58" s="186">
        <f t="shared" si="3"/>
        <v>3802111.31</v>
      </c>
      <c r="R58" s="186">
        <f t="shared" si="4"/>
        <v>3755920.59</v>
      </c>
      <c r="S58" s="290">
        <v>0</v>
      </c>
      <c r="T58" s="291">
        <v>2474790.9900000002</v>
      </c>
      <c r="U58" s="186">
        <v>0</v>
      </c>
      <c r="V58" s="186">
        <v>353854.8</v>
      </c>
      <c r="W58" s="186">
        <v>927274.8</v>
      </c>
      <c r="X58" s="186">
        <v>0</v>
      </c>
      <c r="Y58" s="186">
        <v>0</v>
      </c>
      <c r="Z58" s="186">
        <v>0</v>
      </c>
      <c r="AA58" s="186">
        <v>0</v>
      </c>
      <c r="AB58" s="186">
        <v>0</v>
      </c>
      <c r="AC58" s="186">
        <v>0</v>
      </c>
      <c r="AD58" s="186">
        <v>0</v>
      </c>
      <c r="AE58" s="186">
        <v>0</v>
      </c>
      <c r="AF58" s="186">
        <v>0</v>
      </c>
      <c r="AG58" s="292">
        <v>0</v>
      </c>
      <c r="AH58" s="292">
        <v>0</v>
      </c>
      <c r="AI58" s="292">
        <v>0</v>
      </c>
      <c r="AJ58" s="292">
        <v>46190.720000000001</v>
      </c>
      <c r="AK58" s="175"/>
      <c r="AL58" s="175">
        <v>5117721.66</v>
      </c>
      <c r="AM58" s="175">
        <v>8919802.6799999997</v>
      </c>
      <c r="AN58" s="175">
        <v>3802081.02</v>
      </c>
      <c r="AO58" s="219" t="s">
        <v>3137</v>
      </c>
    </row>
    <row r="59" spans="1:41" s="84" customFormat="1" ht="23.25" customHeight="1" x14ac:dyDescent="0.35">
      <c r="A59" s="256">
        <v>2023</v>
      </c>
      <c r="B59" s="184">
        <f t="shared" si="2"/>
        <v>54</v>
      </c>
      <c r="C59" s="248" t="s">
        <v>3698</v>
      </c>
      <c r="D59" s="184">
        <v>40861</v>
      </c>
      <c r="E59" s="287">
        <f>VLOOKUP(D59,'[1]2023-2025'!$A:$G,7,0)</f>
        <v>2023</v>
      </c>
      <c r="F59" s="287"/>
      <c r="G59" s="287" t="s">
        <v>1899</v>
      </c>
      <c r="H59" s="288">
        <f>INDEX('[1]2023-2025'!$AK:$AK,MATCH(D59,'[1]2023-2025'!$A:$A,0))</f>
        <v>44820</v>
      </c>
      <c r="I59" s="288" t="e">
        <v>#N/A</v>
      </c>
      <c r="J59" s="288" t="e">
        <f>VLOOKUP(D59,[1]Лист3!$A:$AK,37,0)</f>
        <v>#N/A</v>
      </c>
      <c r="K59" s="289">
        <f>INDEX('[1]2023-2025'!$G:$G,MATCH(D59,'[1]2023-2025'!$A:$A,0))</f>
        <v>2023</v>
      </c>
      <c r="L59" s="289"/>
      <c r="M59" s="289"/>
      <c r="N59" s="289"/>
      <c r="O59" s="289">
        <v>0</v>
      </c>
      <c r="P59" s="289">
        <v>0</v>
      </c>
      <c r="Q59" s="186">
        <f t="shared" si="3"/>
        <v>3998434.48</v>
      </c>
      <c r="R59" s="186">
        <f t="shared" si="4"/>
        <v>3952173.6</v>
      </c>
      <c r="S59" s="290">
        <v>3952173.6</v>
      </c>
      <c r="T59" s="291">
        <v>0</v>
      </c>
      <c r="U59" s="186">
        <v>0</v>
      </c>
      <c r="V59" s="186">
        <v>0</v>
      </c>
      <c r="W59" s="186">
        <v>0</v>
      </c>
      <c r="X59" s="186">
        <v>0</v>
      </c>
      <c r="Y59" s="186">
        <v>0</v>
      </c>
      <c r="Z59" s="186">
        <v>0</v>
      </c>
      <c r="AA59" s="186">
        <v>0</v>
      </c>
      <c r="AB59" s="186">
        <v>0</v>
      </c>
      <c r="AC59" s="186">
        <v>0</v>
      </c>
      <c r="AD59" s="186">
        <v>0</v>
      </c>
      <c r="AE59" s="186">
        <v>0</v>
      </c>
      <c r="AF59" s="186">
        <v>0</v>
      </c>
      <c r="AG59" s="292">
        <v>0</v>
      </c>
      <c r="AH59" s="292">
        <v>0</v>
      </c>
      <c r="AI59" s="292">
        <v>0</v>
      </c>
      <c r="AJ59" s="292">
        <v>46260.88</v>
      </c>
      <c r="AK59" s="175"/>
      <c r="AL59" s="175">
        <v>13569437.839999998</v>
      </c>
      <c r="AM59" s="175">
        <v>17567841.989999998</v>
      </c>
      <c r="AN59" s="175">
        <v>3998404.15</v>
      </c>
      <c r="AO59" s="219" t="s">
        <v>3137</v>
      </c>
    </row>
    <row r="60" spans="1:41" s="84" customFormat="1" ht="23.25" customHeight="1" x14ac:dyDescent="0.35">
      <c r="A60" s="256">
        <v>2023</v>
      </c>
      <c r="B60" s="184">
        <f t="shared" si="2"/>
        <v>55</v>
      </c>
      <c r="C60" s="248" t="s">
        <v>3699</v>
      </c>
      <c r="D60" s="184">
        <v>40864</v>
      </c>
      <c r="E60" s="287">
        <f>VLOOKUP(D60,'[1]2023-2025'!$A:$G,7,0)</f>
        <v>2023</v>
      </c>
      <c r="F60" s="287"/>
      <c r="G60" s="287" t="s">
        <v>1899</v>
      </c>
      <c r="H60" s="288">
        <f>INDEX('[1]2023-2025'!$AK:$AK,MATCH(D60,'[1]2023-2025'!$A:$A,0))</f>
        <v>44820</v>
      </c>
      <c r="I60" s="288" t="e">
        <v>#N/A</v>
      </c>
      <c r="J60" s="288" t="e">
        <f>VLOOKUP(D60,[1]Лист3!$A:$AK,37,0)</f>
        <v>#N/A</v>
      </c>
      <c r="K60" s="289">
        <f>INDEX('[1]2023-2025'!$G:$G,MATCH(D60,'[1]2023-2025'!$A:$A,0))</f>
        <v>2023</v>
      </c>
      <c r="L60" s="289"/>
      <c r="M60" s="289"/>
      <c r="N60" s="289"/>
      <c r="O60" s="289" t="s">
        <v>2445</v>
      </c>
      <c r="P60" s="289">
        <v>0</v>
      </c>
      <c r="Q60" s="186">
        <f t="shared" si="3"/>
        <v>7457552.0200000005</v>
      </c>
      <c r="R60" s="186">
        <f t="shared" si="4"/>
        <v>7367979.0700000003</v>
      </c>
      <c r="S60" s="290">
        <v>3035503.2</v>
      </c>
      <c r="T60" s="291">
        <v>0</v>
      </c>
      <c r="U60" s="186">
        <v>0</v>
      </c>
      <c r="V60" s="186">
        <v>0</v>
      </c>
      <c r="W60" s="186">
        <v>0</v>
      </c>
      <c r="X60" s="186">
        <v>101500.8</v>
      </c>
      <c r="Y60" s="186">
        <v>0</v>
      </c>
      <c r="Z60" s="186">
        <v>0</v>
      </c>
      <c r="AA60" s="186">
        <v>0</v>
      </c>
      <c r="AB60" s="186">
        <v>561190.80000000005</v>
      </c>
      <c r="AC60" s="186">
        <v>3669784.27</v>
      </c>
      <c r="AD60" s="186">
        <v>0</v>
      </c>
      <c r="AE60" s="186">
        <v>0</v>
      </c>
      <c r="AF60" s="186">
        <v>0</v>
      </c>
      <c r="AG60" s="292">
        <v>0</v>
      </c>
      <c r="AH60" s="292">
        <v>0</v>
      </c>
      <c r="AI60" s="292">
        <v>0</v>
      </c>
      <c r="AJ60" s="292">
        <v>89572.95</v>
      </c>
      <c r="AK60" s="175"/>
      <c r="AL60" s="175">
        <v>5422364.0299999993</v>
      </c>
      <c r="AM60" s="175">
        <v>12882042.51</v>
      </c>
      <c r="AN60" s="175">
        <v>7459678.4800000004</v>
      </c>
      <c r="AO60" s="219" t="s">
        <v>3137</v>
      </c>
    </row>
    <row r="61" spans="1:41" s="84" customFormat="1" ht="23.25" customHeight="1" x14ac:dyDescent="0.35">
      <c r="A61" s="256">
        <v>2023</v>
      </c>
      <c r="B61" s="184">
        <f t="shared" si="2"/>
        <v>56</v>
      </c>
      <c r="C61" s="286" t="s">
        <v>3700</v>
      </c>
      <c r="D61" s="184">
        <v>40845</v>
      </c>
      <c r="E61" s="287">
        <f>VLOOKUP(D61,'[1]2023-2025'!$A:$G,7,0)</f>
        <v>2023</v>
      </c>
      <c r="F61" s="287"/>
      <c r="G61" s="287" t="s">
        <v>1899</v>
      </c>
      <c r="H61" s="288">
        <f>INDEX('[1]2023-2025'!$AK:$AK,MATCH(D61,'[1]2023-2025'!$A:$A,0))</f>
        <v>44820</v>
      </c>
      <c r="I61" s="288" t="e">
        <v>#N/A</v>
      </c>
      <c r="J61" s="288" t="e">
        <f>VLOOKUP(D61,[1]Лист3!$A:$AK,37,0)</f>
        <v>#N/A</v>
      </c>
      <c r="K61" s="289">
        <f>INDEX('[1]2023-2025'!$G:$G,MATCH(D61,'[1]2023-2025'!$A:$A,0))</f>
        <v>2023</v>
      </c>
      <c r="L61" s="289"/>
      <c r="M61" s="289"/>
      <c r="N61" s="289"/>
      <c r="O61" s="289" t="s">
        <v>2445</v>
      </c>
      <c r="P61" s="289">
        <v>0</v>
      </c>
      <c r="Q61" s="186">
        <f t="shared" si="3"/>
        <v>8175797.5100000007</v>
      </c>
      <c r="R61" s="186">
        <f t="shared" si="4"/>
        <v>8099456.8200000003</v>
      </c>
      <c r="S61" s="290">
        <v>0</v>
      </c>
      <c r="T61" s="291">
        <v>0</v>
      </c>
      <c r="U61" s="186">
        <v>0</v>
      </c>
      <c r="V61" s="186">
        <v>0</v>
      </c>
      <c r="W61" s="186">
        <v>0</v>
      </c>
      <c r="X61" s="186">
        <v>247065.60000000001</v>
      </c>
      <c r="Y61" s="186">
        <v>0</v>
      </c>
      <c r="Z61" s="186">
        <v>0</v>
      </c>
      <c r="AA61" s="186">
        <v>3360004.02</v>
      </c>
      <c r="AB61" s="186">
        <v>717198</v>
      </c>
      <c r="AC61" s="186">
        <v>3775189.2</v>
      </c>
      <c r="AD61" s="186">
        <v>0</v>
      </c>
      <c r="AE61" s="186">
        <v>0</v>
      </c>
      <c r="AF61" s="186">
        <v>0</v>
      </c>
      <c r="AG61" s="292">
        <v>0</v>
      </c>
      <c r="AH61" s="292">
        <v>0</v>
      </c>
      <c r="AI61" s="292">
        <v>0</v>
      </c>
      <c r="AJ61" s="292">
        <v>76340.69</v>
      </c>
      <c r="AK61" s="175"/>
      <c r="AL61" s="175">
        <v>9571018.7999999989</v>
      </c>
      <c r="AM61" s="175">
        <v>17746766.25</v>
      </c>
      <c r="AN61" s="175">
        <v>8175747.4500000011</v>
      </c>
      <c r="AO61" s="219" t="s">
        <v>3137</v>
      </c>
    </row>
    <row r="62" spans="1:41" s="84" customFormat="1" ht="23.25" customHeight="1" x14ac:dyDescent="0.35">
      <c r="A62" s="256">
        <v>2023</v>
      </c>
      <c r="B62" s="184">
        <f t="shared" si="2"/>
        <v>57</v>
      </c>
      <c r="C62" s="286" t="s">
        <v>3701</v>
      </c>
      <c r="D62" s="184">
        <v>40888</v>
      </c>
      <c r="E62" s="287"/>
      <c r="F62" s="287"/>
      <c r="G62" s="287" t="s">
        <v>1899</v>
      </c>
      <c r="H62" s="288">
        <f>INDEX('[1]2023-2025'!$AK:$AK,MATCH(D62,'[1]2023-2025'!$A:$A,0))</f>
        <v>44820</v>
      </c>
      <c r="I62" s="288" t="e">
        <v>#N/A</v>
      </c>
      <c r="J62" s="288" t="e">
        <f>VLOOKUP(D62,[1]Лист3!$A:$AK,37,0)</f>
        <v>#N/A</v>
      </c>
      <c r="K62" s="289">
        <f>INDEX('[1]2023-2025'!$G:$G,MATCH(D62,'[1]2023-2025'!$A:$A,0))</f>
        <v>2023</v>
      </c>
      <c r="L62" s="289"/>
      <c r="M62" s="289"/>
      <c r="N62" s="289"/>
      <c r="O62" s="289">
        <v>0</v>
      </c>
      <c r="P62" s="289">
        <v>0</v>
      </c>
      <c r="Q62" s="186">
        <f t="shared" si="3"/>
        <v>7588044.5999999996</v>
      </c>
      <c r="R62" s="186">
        <f t="shared" si="4"/>
        <v>7508472.7999999998</v>
      </c>
      <c r="S62" s="290">
        <v>2950212</v>
      </c>
      <c r="T62" s="291">
        <v>0</v>
      </c>
      <c r="U62" s="186">
        <v>0</v>
      </c>
      <c r="V62" s="186">
        <v>0</v>
      </c>
      <c r="W62" s="186">
        <v>0</v>
      </c>
      <c r="X62" s="186">
        <v>0</v>
      </c>
      <c r="Y62" s="186">
        <v>0</v>
      </c>
      <c r="Z62" s="186">
        <v>0</v>
      </c>
      <c r="AA62" s="186">
        <v>0</v>
      </c>
      <c r="AB62" s="186">
        <v>0</v>
      </c>
      <c r="AC62" s="186">
        <v>4084502</v>
      </c>
      <c r="AD62" s="186">
        <v>0</v>
      </c>
      <c r="AE62" s="186">
        <v>0</v>
      </c>
      <c r="AF62" s="186">
        <v>473758.8</v>
      </c>
      <c r="AG62" s="292">
        <v>0</v>
      </c>
      <c r="AH62" s="292">
        <v>0</v>
      </c>
      <c r="AI62" s="292">
        <v>0</v>
      </c>
      <c r="AJ62" s="292">
        <v>79571.799999999988</v>
      </c>
      <c r="AK62" s="175"/>
      <c r="AL62" s="175">
        <v>5194255.6199999992</v>
      </c>
      <c r="AM62" s="175">
        <v>12782248.039999999</v>
      </c>
      <c r="AN62" s="175">
        <v>7587992.4199999999</v>
      </c>
      <c r="AO62" s="219" t="s">
        <v>3137</v>
      </c>
    </row>
    <row r="63" spans="1:41" s="84" customFormat="1" ht="23.25" customHeight="1" x14ac:dyDescent="0.35">
      <c r="A63" s="256">
        <v>2023</v>
      </c>
      <c r="B63" s="184">
        <f t="shared" si="2"/>
        <v>58</v>
      </c>
      <c r="C63" s="286" t="s">
        <v>3702</v>
      </c>
      <c r="D63" s="184">
        <v>40876</v>
      </c>
      <c r="E63" s="287">
        <f>VLOOKUP(D63,'[1]2023-2025'!$A:$G,7,0)</f>
        <v>2023</v>
      </c>
      <c r="F63" s="287"/>
      <c r="G63" s="287" t="s">
        <v>1899</v>
      </c>
      <c r="H63" s="288">
        <f>INDEX('[1]2023-2025'!$AK:$AK,MATCH(D63,'[1]2023-2025'!$A:$A,0))</f>
        <v>44820</v>
      </c>
      <c r="I63" s="288" t="e">
        <v>#N/A</v>
      </c>
      <c r="J63" s="288" t="e">
        <f>VLOOKUP(D63,[1]Лист3!$A:$AK,37,0)</f>
        <v>#N/A</v>
      </c>
      <c r="K63" s="289">
        <f>INDEX('[1]2023-2025'!$G:$G,MATCH(D63,'[1]2023-2025'!$A:$A,0))</f>
        <v>2023</v>
      </c>
      <c r="L63" s="289"/>
      <c r="M63" s="289"/>
      <c r="N63" s="289"/>
      <c r="O63" s="289" t="s">
        <v>2444</v>
      </c>
      <c r="P63" s="289">
        <v>0</v>
      </c>
      <c r="Q63" s="186">
        <f t="shared" si="3"/>
        <v>8208297.0099999998</v>
      </c>
      <c r="R63" s="186">
        <f t="shared" si="4"/>
        <v>8114111.7299999995</v>
      </c>
      <c r="S63" s="290">
        <v>3972094.8</v>
      </c>
      <c r="T63" s="291">
        <v>0</v>
      </c>
      <c r="U63" s="186">
        <v>0</v>
      </c>
      <c r="V63" s="186">
        <v>0</v>
      </c>
      <c r="W63" s="186">
        <v>0</v>
      </c>
      <c r="X63" s="186">
        <v>267429.59999999998</v>
      </c>
      <c r="Y63" s="186">
        <v>0</v>
      </c>
      <c r="Z63" s="186">
        <v>0</v>
      </c>
      <c r="AA63" s="186">
        <v>3247448.13</v>
      </c>
      <c r="AB63" s="186">
        <v>627139.19999999995</v>
      </c>
      <c r="AC63" s="186">
        <v>0</v>
      </c>
      <c r="AD63" s="186">
        <v>0</v>
      </c>
      <c r="AE63" s="186">
        <v>0</v>
      </c>
      <c r="AF63" s="186">
        <v>0</v>
      </c>
      <c r="AG63" s="292">
        <v>0</v>
      </c>
      <c r="AH63" s="292">
        <v>0</v>
      </c>
      <c r="AI63" s="292">
        <v>0</v>
      </c>
      <c r="AJ63" s="292">
        <v>94185.279999999984</v>
      </c>
      <c r="AK63" s="175"/>
      <c r="AL63" s="175">
        <v>9380775.129999999</v>
      </c>
      <c r="AM63" s="175">
        <v>17589010.379999999</v>
      </c>
      <c r="AN63" s="175">
        <v>8208235.25</v>
      </c>
      <c r="AO63" s="219" t="s">
        <v>3137</v>
      </c>
    </row>
    <row r="64" spans="1:41" s="84" customFormat="1" ht="23.25" customHeight="1" x14ac:dyDescent="0.35">
      <c r="A64" s="256">
        <v>2023</v>
      </c>
      <c r="B64" s="184">
        <f t="shared" si="2"/>
        <v>59</v>
      </c>
      <c r="C64" s="248" t="s">
        <v>3703</v>
      </c>
      <c r="D64" s="184">
        <v>40877</v>
      </c>
      <c r="E64" s="287">
        <f>VLOOKUP(D64,'[1]2023-2025'!$A:$G,7,0)</f>
        <v>2023</v>
      </c>
      <c r="F64" s="287"/>
      <c r="G64" s="287" t="s">
        <v>1899</v>
      </c>
      <c r="H64" s="288">
        <f>INDEX('[1]2023-2025'!$AK:$AK,MATCH(D64,'[1]2023-2025'!$A:$A,0))</f>
        <v>44820</v>
      </c>
      <c r="I64" s="288" t="e">
        <v>#N/A</v>
      </c>
      <c r="J64" s="288" t="e">
        <f>VLOOKUP(D64,[1]Лист3!$A:$AK,37,0)</f>
        <v>#N/A</v>
      </c>
      <c r="K64" s="289">
        <f>INDEX('[1]2023-2025'!$G:$G,MATCH(D64,'[1]2023-2025'!$A:$A,0))</f>
        <v>2023</v>
      </c>
      <c r="L64" s="289"/>
      <c r="M64" s="289"/>
      <c r="N64" s="289"/>
      <c r="O64" s="289" t="s">
        <v>2443</v>
      </c>
      <c r="P64" s="289">
        <v>0</v>
      </c>
      <c r="Q64" s="186">
        <f t="shared" si="3"/>
        <v>10684952.77</v>
      </c>
      <c r="R64" s="186">
        <f t="shared" si="4"/>
        <v>10563369.01</v>
      </c>
      <c r="S64" s="290">
        <v>0</v>
      </c>
      <c r="T64" s="291">
        <v>3679777.86</v>
      </c>
      <c r="U64" s="186">
        <v>0</v>
      </c>
      <c r="V64" s="186">
        <v>346201.2</v>
      </c>
      <c r="W64" s="186">
        <v>297885.59999999998</v>
      </c>
      <c r="X64" s="186">
        <v>0</v>
      </c>
      <c r="Y64" s="186">
        <v>0</v>
      </c>
      <c r="Z64" s="186">
        <v>0</v>
      </c>
      <c r="AA64" s="186">
        <v>3347781.55</v>
      </c>
      <c r="AB64" s="186">
        <v>605872.80000000005</v>
      </c>
      <c r="AC64" s="186">
        <v>2285850</v>
      </c>
      <c r="AD64" s="186">
        <v>0</v>
      </c>
      <c r="AE64" s="186">
        <v>0</v>
      </c>
      <c r="AF64" s="186">
        <v>0</v>
      </c>
      <c r="AG64" s="292">
        <v>0</v>
      </c>
      <c r="AH64" s="292">
        <v>0</v>
      </c>
      <c r="AI64" s="292">
        <v>0</v>
      </c>
      <c r="AJ64" s="292">
        <v>121583.76</v>
      </c>
      <c r="AK64" s="175"/>
      <c r="AL64" s="175">
        <v>7146063.1000000015</v>
      </c>
      <c r="AM64" s="175">
        <v>17830936.140000001</v>
      </c>
      <c r="AN64" s="175">
        <v>10684873.039999999</v>
      </c>
      <c r="AO64" s="219" t="s">
        <v>3137</v>
      </c>
    </row>
    <row r="65" spans="1:41" s="84" customFormat="1" ht="23.25" customHeight="1" x14ac:dyDescent="0.35">
      <c r="A65" s="256">
        <v>2023</v>
      </c>
      <c r="B65" s="184">
        <f t="shared" si="2"/>
        <v>60</v>
      </c>
      <c r="C65" s="248" t="s">
        <v>3704</v>
      </c>
      <c r="D65" s="184">
        <v>40881</v>
      </c>
      <c r="E65" s="287">
        <f>VLOOKUP(D65,'[1]2023-2025'!$A:$G,7,0)</f>
        <v>2023</v>
      </c>
      <c r="F65" s="287"/>
      <c r="G65" s="287" t="s">
        <v>1899</v>
      </c>
      <c r="H65" s="288">
        <f>INDEX('[1]2023-2025'!$AK:$AK,MATCH(D65,'[1]2023-2025'!$A:$A,0))</f>
        <v>44820</v>
      </c>
      <c r="I65" s="288" t="e">
        <v>#N/A</v>
      </c>
      <c r="J65" s="288" t="e">
        <f>VLOOKUP(D65,[1]Лист3!$A:$AK,37,0)</f>
        <v>#N/A</v>
      </c>
      <c r="K65" s="289">
        <f>INDEX('[1]2023-2025'!$G:$G,MATCH(D65,'[1]2023-2025'!$A:$A,0))</f>
        <v>2023</v>
      </c>
      <c r="L65" s="289"/>
      <c r="M65" s="289"/>
      <c r="N65" s="289"/>
      <c r="O65" s="289">
        <v>0</v>
      </c>
      <c r="P65" s="289">
        <v>0</v>
      </c>
      <c r="Q65" s="186">
        <f t="shared" si="3"/>
        <v>9691756.0300000012</v>
      </c>
      <c r="R65" s="186">
        <f t="shared" si="4"/>
        <v>9582639.7300000004</v>
      </c>
      <c r="S65" s="290">
        <v>3914043.01</v>
      </c>
      <c r="T65" s="291">
        <v>0</v>
      </c>
      <c r="U65" s="186">
        <v>0</v>
      </c>
      <c r="V65" s="186">
        <v>0</v>
      </c>
      <c r="W65" s="186">
        <v>0</v>
      </c>
      <c r="X65" s="186">
        <v>0</v>
      </c>
      <c r="Y65" s="186">
        <v>0</v>
      </c>
      <c r="Z65" s="186">
        <v>0</v>
      </c>
      <c r="AA65" s="186">
        <v>3388454.06</v>
      </c>
      <c r="AB65" s="186">
        <v>0</v>
      </c>
      <c r="AC65" s="186">
        <v>2280142.66</v>
      </c>
      <c r="AD65" s="186">
        <v>0</v>
      </c>
      <c r="AE65" s="186">
        <v>0</v>
      </c>
      <c r="AF65" s="186">
        <v>0</v>
      </c>
      <c r="AG65" s="292">
        <v>0</v>
      </c>
      <c r="AH65" s="292">
        <v>0</v>
      </c>
      <c r="AI65" s="292">
        <v>0</v>
      </c>
      <c r="AJ65" s="292">
        <v>109116.29999999999</v>
      </c>
      <c r="AK65" s="175"/>
      <c r="AL65" s="175">
        <v>7913958.4100000001</v>
      </c>
      <c r="AM65" s="175">
        <v>17605642.890000001</v>
      </c>
      <c r="AN65" s="175">
        <v>9691684.4800000004</v>
      </c>
      <c r="AO65" s="219" t="s">
        <v>3137</v>
      </c>
    </row>
    <row r="66" spans="1:41" s="84" customFormat="1" ht="23.25" customHeight="1" x14ac:dyDescent="0.35">
      <c r="A66" s="256">
        <v>2023</v>
      </c>
      <c r="B66" s="184">
        <f t="shared" si="2"/>
        <v>61</v>
      </c>
      <c r="C66" s="248" t="s">
        <v>3705</v>
      </c>
      <c r="D66" s="184">
        <v>40897</v>
      </c>
      <c r="E66" s="287">
        <f>VLOOKUP(D66,'[1]2023-2025'!$A:$G,7,0)</f>
        <v>2023</v>
      </c>
      <c r="F66" s="287"/>
      <c r="G66" s="287" t="s">
        <v>1899</v>
      </c>
      <c r="H66" s="288">
        <f>INDEX('[1]2023-2025'!$AK:$AK,MATCH(D66,'[1]2023-2025'!$A:$A,0))</f>
        <v>44820</v>
      </c>
      <c r="I66" s="288" t="e">
        <v>#N/A</v>
      </c>
      <c r="J66" s="288" t="e">
        <f>VLOOKUP(D66,[1]Лист3!$A:$AK,37,0)</f>
        <v>#N/A</v>
      </c>
      <c r="K66" s="289">
        <f>INDEX('[1]2023-2025'!$G:$G,MATCH(D66,'[1]2023-2025'!$A:$A,0))</f>
        <v>2023</v>
      </c>
      <c r="L66" s="289"/>
      <c r="M66" s="289"/>
      <c r="N66" s="289"/>
      <c r="O66" s="289" t="s">
        <v>2445</v>
      </c>
      <c r="P66" s="289">
        <v>0</v>
      </c>
      <c r="Q66" s="186">
        <f t="shared" si="3"/>
        <v>4617384.51</v>
      </c>
      <c r="R66" s="186">
        <f t="shared" si="4"/>
        <v>4563453.1399999997</v>
      </c>
      <c r="S66" s="290">
        <v>0</v>
      </c>
      <c r="T66" s="291">
        <v>0</v>
      </c>
      <c r="U66" s="186">
        <v>0</v>
      </c>
      <c r="V66" s="186">
        <v>0</v>
      </c>
      <c r="W66" s="186">
        <v>0</v>
      </c>
      <c r="X66" s="186">
        <v>169671.6</v>
      </c>
      <c r="Y66" s="186">
        <v>0</v>
      </c>
      <c r="Z66" s="186">
        <v>0</v>
      </c>
      <c r="AA66" s="186">
        <v>0</v>
      </c>
      <c r="AB66" s="186">
        <v>523351.2</v>
      </c>
      <c r="AC66" s="186">
        <v>3870430.34</v>
      </c>
      <c r="AD66" s="186">
        <v>0</v>
      </c>
      <c r="AE66" s="186">
        <v>0</v>
      </c>
      <c r="AF66" s="186">
        <v>0</v>
      </c>
      <c r="AG66" s="292">
        <v>0</v>
      </c>
      <c r="AH66" s="292">
        <v>0</v>
      </c>
      <c r="AI66" s="292">
        <v>0</v>
      </c>
      <c r="AJ66" s="292">
        <v>53931.369999999995</v>
      </c>
      <c r="AK66" s="175"/>
      <c r="AL66" s="175">
        <v>5598973.8500000006</v>
      </c>
      <c r="AM66" s="175">
        <v>10216323</v>
      </c>
      <c r="AN66" s="175">
        <v>4617349.1499999994</v>
      </c>
      <c r="AO66" s="219" t="s">
        <v>3137</v>
      </c>
    </row>
    <row r="67" spans="1:41" s="84" customFormat="1" ht="23.25" customHeight="1" x14ac:dyDescent="0.35">
      <c r="A67" s="256">
        <v>2023</v>
      </c>
      <c r="B67" s="184">
        <f t="shared" ref="B67:B125" si="5">B66+1</f>
        <v>62</v>
      </c>
      <c r="C67" s="286" t="s">
        <v>3706</v>
      </c>
      <c r="D67" s="184">
        <v>40902</v>
      </c>
      <c r="E67" s="287">
        <f>VLOOKUP(D67,'[1]2023-2025'!$A:$G,7,0)</f>
        <v>2023</v>
      </c>
      <c r="F67" s="287"/>
      <c r="G67" s="287" t="s">
        <v>1899</v>
      </c>
      <c r="H67" s="288">
        <f>INDEX('[1]2023-2025'!$AK:$AK,MATCH(D67,'[1]2023-2025'!$A:$A,0))</f>
        <v>44820</v>
      </c>
      <c r="I67" s="288" t="e">
        <v>#N/A</v>
      </c>
      <c r="J67" s="288" t="e">
        <f>VLOOKUP(D67,[1]Лист3!$A:$AK,37,0)</f>
        <v>#N/A</v>
      </c>
      <c r="K67" s="289">
        <f>INDEX('[1]2023-2025'!$G:$G,MATCH(D67,'[1]2023-2025'!$A:$A,0))</f>
        <v>2023</v>
      </c>
      <c r="L67" s="289"/>
      <c r="M67" s="289"/>
      <c r="N67" s="289"/>
      <c r="O67" s="289">
        <v>0</v>
      </c>
      <c r="P67" s="289">
        <v>0</v>
      </c>
      <c r="Q67" s="186">
        <f t="shared" si="3"/>
        <v>1894889.32</v>
      </c>
      <c r="R67" s="186">
        <f t="shared" si="4"/>
        <v>1871885.27</v>
      </c>
      <c r="S67" s="290">
        <v>1871885.27</v>
      </c>
      <c r="T67" s="291">
        <v>0</v>
      </c>
      <c r="U67" s="186">
        <v>0</v>
      </c>
      <c r="V67" s="186">
        <v>0</v>
      </c>
      <c r="W67" s="186">
        <v>0</v>
      </c>
      <c r="X67" s="186">
        <v>0</v>
      </c>
      <c r="Y67" s="186">
        <v>0</v>
      </c>
      <c r="Z67" s="186">
        <v>0</v>
      </c>
      <c r="AA67" s="186">
        <v>0</v>
      </c>
      <c r="AB67" s="186">
        <v>0</v>
      </c>
      <c r="AC67" s="186">
        <v>0</v>
      </c>
      <c r="AD67" s="186">
        <v>0</v>
      </c>
      <c r="AE67" s="186">
        <v>0</v>
      </c>
      <c r="AF67" s="186">
        <v>0</v>
      </c>
      <c r="AG67" s="292">
        <v>0</v>
      </c>
      <c r="AH67" s="292">
        <v>0</v>
      </c>
      <c r="AI67" s="292">
        <v>0</v>
      </c>
      <c r="AJ67" s="292">
        <v>23004.05</v>
      </c>
      <c r="AK67" s="175"/>
      <c r="AL67" s="175">
        <v>4516662.37</v>
      </c>
      <c r="AM67" s="175">
        <v>6411536.6100000003</v>
      </c>
      <c r="AN67" s="175">
        <v>1894874.24</v>
      </c>
      <c r="AO67" s="219" t="s">
        <v>3137</v>
      </c>
    </row>
    <row r="68" spans="1:41" s="84" customFormat="1" ht="23.25" customHeight="1" x14ac:dyDescent="0.35">
      <c r="A68" s="256">
        <v>2023</v>
      </c>
      <c r="B68" s="184">
        <f t="shared" si="5"/>
        <v>63</v>
      </c>
      <c r="C68" s="286" t="s">
        <v>3707</v>
      </c>
      <c r="D68" s="184">
        <v>40905</v>
      </c>
      <c r="E68" s="287">
        <f>VLOOKUP(D68,'[1]2023-2025'!$A:$G,7,0)</f>
        <v>2023</v>
      </c>
      <c r="F68" s="287"/>
      <c r="G68" s="287" t="s">
        <v>1899</v>
      </c>
      <c r="H68" s="288">
        <f>INDEX('[1]2023-2025'!$AK:$AK,MATCH(D68,'[1]2023-2025'!$A:$A,0))</f>
        <v>44820</v>
      </c>
      <c r="I68" s="288" t="e">
        <v>#N/A</v>
      </c>
      <c r="J68" s="288" t="e">
        <f>VLOOKUP(D68,[1]Лист3!$A:$AK,37,0)</f>
        <v>#N/A</v>
      </c>
      <c r="K68" s="289">
        <f>INDEX('[1]2023-2025'!$G:$G,MATCH(D68,'[1]2023-2025'!$A:$A,0))</f>
        <v>2023</v>
      </c>
      <c r="L68" s="289"/>
      <c r="M68" s="289"/>
      <c r="N68" s="289"/>
      <c r="O68" s="289" t="s">
        <v>2446</v>
      </c>
      <c r="P68" s="289">
        <v>0</v>
      </c>
      <c r="Q68" s="186">
        <f t="shared" si="3"/>
        <v>6797401.0299999993</v>
      </c>
      <c r="R68" s="186">
        <f t="shared" si="4"/>
        <v>6717648.5199999996</v>
      </c>
      <c r="S68" s="290">
        <v>0</v>
      </c>
      <c r="T68" s="291">
        <v>0</v>
      </c>
      <c r="U68" s="186">
        <v>0</v>
      </c>
      <c r="V68" s="186">
        <v>220327.2</v>
      </c>
      <c r="W68" s="186">
        <v>318904.8</v>
      </c>
      <c r="X68" s="186">
        <v>0</v>
      </c>
      <c r="Y68" s="186">
        <v>0</v>
      </c>
      <c r="Z68" s="186">
        <v>0</v>
      </c>
      <c r="AA68" s="186">
        <v>0</v>
      </c>
      <c r="AB68" s="186">
        <v>1064252.3999999999</v>
      </c>
      <c r="AC68" s="186">
        <v>5114164.12</v>
      </c>
      <c r="AD68" s="186">
        <v>0</v>
      </c>
      <c r="AE68" s="186">
        <v>0</v>
      </c>
      <c r="AF68" s="186">
        <v>0</v>
      </c>
      <c r="AG68" s="292">
        <v>0</v>
      </c>
      <c r="AH68" s="292">
        <v>0</v>
      </c>
      <c r="AI68" s="292">
        <v>0</v>
      </c>
      <c r="AJ68" s="292">
        <v>79752.50999999998</v>
      </c>
      <c r="AK68" s="175"/>
      <c r="AL68" s="175">
        <v>7239889.1900000004</v>
      </c>
      <c r="AM68" s="175">
        <v>14037237.92</v>
      </c>
      <c r="AN68" s="175">
        <v>6797348.7299999995</v>
      </c>
      <c r="AO68" s="219" t="s">
        <v>3137</v>
      </c>
    </row>
    <row r="69" spans="1:41" s="84" customFormat="1" ht="23.25" customHeight="1" x14ac:dyDescent="0.35">
      <c r="A69" s="256">
        <v>2023</v>
      </c>
      <c r="B69" s="184">
        <f t="shared" si="5"/>
        <v>64</v>
      </c>
      <c r="C69" s="286" t="s">
        <v>3708</v>
      </c>
      <c r="D69" s="184">
        <v>40906</v>
      </c>
      <c r="E69" s="287">
        <f>VLOOKUP(D69,'[1]2023-2025'!$A:$G,7,0)</f>
        <v>2023</v>
      </c>
      <c r="F69" s="287"/>
      <c r="G69" s="287" t="s">
        <v>1899</v>
      </c>
      <c r="H69" s="288">
        <f>INDEX('[1]2023-2025'!$AK:$AK,MATCH(D69,'[1]2023-2025'!$A:$A,0))</f>
        <v>44820</v>
      </c>
      <c r="I69" s="288" t="e">
        <v>#N/A</v>
      </c>
      <c r="J69" s="288" t="e">
        <f>VLOOKUP(D69,[1]Лист3!$A:$AK,37,0)</f>
        <v>#N/A</v>
      </c>
      <c r="K69" s="289">
        <f>INDEX('[1]2023-2025'!$G:$G,MATCH(D69,'[1]2023-2025'!$A:$A,0))</f>
        <v>2023</v>
      </c>
      <c r="L69" s="289"/>
      <c r="M69" s="289"/>
      <c r="N69" s="289"/>
      <c r="O69" s="289" t="s">
        <v>2446</v>
      </c>
      <c r="P69" s="289">
        <v>0</v>
      </c>
      <c r="Q69" s="186">
        <f t="shared" si="3"/>
        <v>3264396.42</v>
      </c>
      <c r="R69" s="186">
        <f t="shared" si="4"/>
        <v>3223971.83</v>
      </c>
      <c r="S69" s="290">
        <v>1890721.01</v>
      </c>
      <c r="T69" s="291">
        <v>0</v>
      </c>
      <c r="U69" s="186">
        <v>0</v>
      </c>
      <c r="V69" s="186">
        <v>0</v>
      </c>
      <c r="W69" s="186">
        <v>0</v>
      </c>
      <c r="X69" s="186">
        <v>0</v>
      </c>
      <c r="Y69" s="186">
        <v>0</v>
      </c>
      <c r="Z69" s="186">
        <v>0</v>
      </c>
      <c r="AA69" s="186">
        <v>0</v>
      </c>
      <c r="AB69" s="186">
        <v>0</v>
      </c>
      <c r="AC69" s="186">
        <v>1333250.8199999998</v>
      </c>
      <c r="AD69" s="186">
        <v>0</v>
      </c>
      <c r="AE69" s="186">
        <v>0</v>
      </c>
      <c r="AF69" s="186">
        <v>0</v>
      </c>
      <c r="AG69" s="292">
        <v>0</v>
      </c>
      <c r="AH69" s="292">
        <v>0</v>
      </c>
      <c r="AI69" s="292">
        <v>0</v>
      </c>
      <c r="AJ69" s="292">
        <v>40424.589999999997</v>
      </c>
      <c r="AK69" s="175"/>
      <c r="AL69" s="175">
        <v>3196559.7299999995</v>
      </c>
      <c r="AM69" s="175">
        <v>6460929.6399999997</v>
      </c>
      <c r="AN69" s="175">
        <v>3264369.91</v>
      </c>
      <c r="AO69" s="219" t="s">
        <v>3137</v>
      </c>
    </row>
    <row r="70" spans="1:41" s="84" customFormat="1" ht="23.25" customHeight="1" x14ac:dyDescent="0.35">
      <c r="A70" s="256">
        <v>2023</v>
      </c>
      <c r="B70" s="184">
        <f t="shared" si="5"/>
        <v>65</v>
      </c>
      <c r="C70" s="248" t="s">
        <v>3709</v>
      </c>
      <c r="D70" s="184">
        <v>40909</v>
      </c>
      <c r="E70" s="287">
        <f>VLOOKUP(D70,'[1]2023-2025'!$A:$G,7,0)</f>
        <v>2023</v>
      </c>
      <c r="F70" s="287"/>
      <c r="G70" s="287" t="s">
        <v>1899</v>
      </c>
      <c r="H70" s="288">
        <f>INDEX('[1]2023-2025'!$AK:$AK,MATCH(D70,'[1]2023-2025'!$A:$A,0))</f>
        <v>44820</v>
      </c>
      <c r="I70" s="288" t="e">
        <v>#N/A</v>
      </c>
      <c r="J70" s="288" t="e">
        <f>VLOOKUP(D70,[1]Лист3!$A:$AK,37,0)</f>
        <v>#N/A</v>
      </c>
      <c r="K70" s="289">
        <f>INDEX('[1]2023-2025'!$G:$G,MATCH(D70,'[1]2023-2025'!$A:$A,0))</f>
        <v>2023</v>
      </c>
      <c r="L70" s="289"/>
      <c r="M70" s="289"/>
      <c r="N70" s="289"/>
      <c r="O70" s="289" t="s">
        <v>2445</v>
      </c>
      <c r="P70" s="289">
        <v>0</v>
      </c>
      <c r="Q70" s="186">
        <f t="shared" ref="Q70:Q101" si="6">SUM(S70:AJ70)</f>
        <v>6057403.4100000001</v>
      </c>
      <c r="R70" s="186">
        <f t="shared" ref="R70:R101" si="7">SUM(S70:AI70)</f>
        <v>5985017.6400000006</v>
      </c>
      <c r="S70" s="290">
        <v>2765162.4</v>
      </c>
      <c r="T70" s="291">
        <v>0</v>
      </c>
      <c r="U70" s="186">
        <v>0</v>
      </c>
      <c r="V70" s="186">
        <v>0</v>
      </c>
      <c r="W70" s="186">
        <v>0</v>
      </c>
      <c r="X70" s="186">
        <v>184032</v>
      </c>
      <c r="Y70" s="186">
        <v>0</v>
      </c>
      <c r="Z70" s="186">
        <v>0</v>
      </c>
      <c r="AA70" s="186">
        <v>0</v>
      </c>
      <c r="AB70" s="186">
        <v>472048.80000000005</v>
      </c>
      <c r="AC70" s="186">
        <v>2563774.44</v>
      </c>
      <c r="AD70" s="186">
        <v>0</v>
      </c>
      <c r="AE70" s="186">
        <v>0</v>
      </c>
      <c r="AF70" s="186">
        <v>0</v>
      </c>
      <c r="AG70" s="292">
        <v>0</v>
      </c>
      <c r="AH70" s="292">
        <v>0</v>
      </c>
      <c r="AI70" s="292">
        <v>0</v>
      </c>
      <c r="AJ70" s="292">
        <v>72385.77</v>
      </c>
      <c r="AK70" s="175"/>
      <c r="AL70" s="175">
        <v>4218944.53</v>
      </c>
      <c r="AM70" s="175">
        <v>10276300.470000001</v>
      </c>
      <c r="AN70" s="175">
        <v>6057355.9400000004</v>
      </c>
      <c r="AO70" s="219" t="s">
        <v>3137</v>
      </c>
    </row>
    <row r="71" spans="1:41" s="84" customFormat="1" ht="23.25" customHeight="1" x14ac:dyDescent="0.35">
      <c r="A71" s="256">
        <v>2023</v>
      </c>
      <c r="B71" s="184">
        <f t="shared" si="5"/>
        <v>66</v>
      </c>
      <c r="C71" s="248" t="s">
        <v>136</v>
      </c>
      <c r="D71" s="184">
        <v>39930</v>
      </c>
      <c r="E71" s="287">
        <f>VLOOKUP(D71,'[1]2023-2025'!$A:$G,7,0)</f>
        <v>2023</v>
      </c>
      <c r="F71" s="287"/>
      <c r="G71" s="287" t="s">
        <v>1899</v>
      </c>
      <c r="H71" s="288">
        <f>INDEX('[1]2023-2025'!$AK:$AK,MATCH(D71,'[1]2023-2025'!$A:$A,0))</f>
        <v>44820</v>
      </c>
      <c r="I71" s="288" t="e">
        <v>#N/A</v>
      </c>
      <c r="J71" s="288" t="e">
        <f>VLOOKUP(D71,[1]Лист3!$A:$AK,37,0)</f>
        <v>#N/A</v>
      </c>
      <c r="K71" s="289">
        <f>INDEX('[1]2023-2025'!$G:$G,MATCH(D71,'[1]2023-2025'!$A:$A,0))</f>
        <v>2023</v>
      </c>
      <c r="L71" s="289"/>
      <c r="M71" s="289"/>
      <c r="N71" s="289"/>
      <c r="O71" s="289" t="s">
        <v>2445</v>
      </c>
      <c r="P71" s="289" t="s">
        <v>2447</v>
      </c>
      <c r="Q71" s="186">
        <f t="shared" si="6"/>
        <v>1304043.6400000001</v>
      </c>
      <c r="R71" s="186">
        <f t="shared" si="7"/>
        <v>1279541.78</v>
      </c>
      <c r="S71" s="290">
        <v>0</v>
      </c>
      <c r="T71" s="291">
        <v>0</v>
      </c>
      <c r="U71" s="186">
        <v>0</v>
      </c>
      <c r="V71" s="186">
        <v>0</v>
      </c>
      <c r="W71" s="186">
        <v>0</v>
      </c>
      <c r="X71" s="186">
        <v>0</v>
      </c>
      <c r="Y71" s="186">
        <v>0</v>
      </c>
      <c r="Z71" s="186">
        <v>0</v>
      </c>
      <c r="AA71" s="186">
        <v>1279541.78</v>
      </c>
      <c r="AB71" s="186">
        <v>0</v>
      </c>
      <c r="AC71" s="186">
        <v>0</v>
      </c>
      <c r="AD71" s="186">
        <v>0</v>
      </c>
      <c r="AE71" s="186">
        <v>0</v>
      </c>
      <c r="AF71" s="186">
        <v>0</v>
      </c>
      <c r="AG71" s="292">
        <v>0</v>
      </c>
      <c r="AH71" s="292">
        <v>0</v>
      </c>
      <c r="AI71" s="292">
        <v>0</v>
      </c>
      <c r="AJ71" s="292">
        <v>24501.86</v>
      </c>
      <c r="AK71" s="175"/>
      <c r="AL71" s="175">
        <v>7634577.3600000013</v>
      </c>
      <c r="AM71" s="175">
        <v>11280077.300000001</v>
      </c>
      <c r="AN71" s="175">
        <v>3645499.94</v>
      </c>
      <c r="AO71" s="219"/>
    </row>
    <row r="72" spans="1:41" s="84" customFormat="1" ht="23.25" customHeight="1" x14ac:dyDescent="0.35">
      <c r="A72" s="256">
        <v>2023</v>
      </c>
      <c r="B72" s="184">
        <f t="shared" si="5"/>
        <v>67</v>
      </c>
      <c r="C72" s="286" t="s">
        <v>3710</v>
      </c>
      <c r="D72" s="184">
        <v>40936</v>
      </c>
      <c r="E72" s="287">
        <f>VLOOKUP(D72,'[1]2023-2025'!$A:$G,7,0)</f>
        <v>2023</v>
      </c>
      <c r="F72" s="287"/>
      <c r="G72" s="287" t="s">
        <v>1899</v>
      </c>
      <c r="H72" s="288">
        <f>INDEX('[1]2023-2025'!$AK:$AK,MATCH(D72,'[1]2023-2025'!$A:$A,0))</f>
        <v>44792</v>
      </c>
      <c r="I72" s="288" t="e">
        <v>#N/A</v>
      </c>
      <c r="J72" s="288" t="e">
        <f>VLOOKUP(D72,[1]Лист3!$A:$AK,37,0)</f>
        <v>#N/A</v>
      </c>
      <c r="K72" s="289">
        <f>INDEX('[1]2023-2025'!$G:$G,MATCH(D72,'[1]2023-2025'!$A:$A,0))</f>
        <v>2023</v>
      </c>
      <c r="L72" s="289"/>
      <c r="M72" s="289"/>
      <c r="N72" s="289"/>
      <c r="O72" s="289" t="s">
        <v>1743</v>
      </c>
      <c r="P72" s="289">
        <v>0</v>
      </c>
      <c r="Q72" s="186">
        <f t="shared" si="6"/>
        <v>9730598.7199999988</v>
      </c>
      <c r="R72" s="186">
        <f t="shared" si="7"/>
        <v>9620910.3599999994</v>
      </c>
      <c r="S72" s="290">
        <v>1893003.16</v>
      </c>
      <c r="T72" s="291">
        <v>0</v>
      </c>
      <c r="U72" s="186">
        <v>0</v>
      </c>
      <c r="V72" s="186">
        <v>0</v>
      </c>
      <c r="W72" s="186">
        <v>0</v>
      </c>
      <c r="X72" s="186">
        <v>0</v>
      </c>
      <c r="Y72" s="186">
        <v>0</v>
      </c>
      <c r="Z72" s="186">
        <v>0</v>
      </c>
      <c r="AA72" s="186">
        <v>3271632.8</v>
      </c>
      <c r="AB72" s="186">
        <v>0</v>
      </c>
      <c r="AC72" s="186">
        <v>4456274.4000000004</v>
      </c>
      <c r="AD72" s="186">
        <v>0</v>
      </c>
      <c r="AE72" s="186">
        <v>0</v>
      </c>
      <c r="AF72" s="186">
        <v>0</v>
      </c>
      <c r="AG72" s="292">
        <v>0</v>
      </c>
      <c r="AH72" s="292">
        <v>0</v>
      </c>
      <c r="AI72" s="292">
        <v>0</v>
      </c>
      <c r="AJ72" s="292">
        <v>109688.35999999999</v>
      </c>
      <c r="AK72" s="175"/>
      <c r="AL72" s="175">
        <v>7791450.1400000006</v>
      </c>
      <c r="AM72" s="175">
        <v>17521976.93</v>
      </c>
      <c r="AN72" s="175">
        <v>9730526.7899999991</v>
      </c>
      <c r="AO72" s="219" t="s">
        <v>3137</v>
      </c>
    </row>
    <row r="73" spans="1:41" s="84" customFormat="1" ht="23.25" customHeight="1" x14ac:dyDescent="0.35">
      <c r="A73" s="256">
        <v>2023</v>
      </c>
      <c r="B73" s="184">
        <f t="shared" si="5"/>
        <v>68</v>
      </c>
      <c r="C73" s="248" t="s">
        <v>3711</v>
      </c>
      <c r="D73" s="184">
        <v>40943</v>
      </c>
      <c r="E73" s="287">
        <f>VLOOKUP(D73,'[1]2023-2025'!$A:$G,7,0)</f>
        <v>2023</v>
      </c>
      <c r="F73" s="287"/>
      <c r="G73" s="287" t="s">
        <v>1899</v>
      </c>
      <c r="H73" s="288">
        <f>INDEX('[1]2023-2025'!$AK:$AK,MATCH(D73,'[1]2023-2025'!$A:$A,0))</f>
        <v>44792</v>
      </c>
      <c r="I73" s="288" t="e">
        <v>#N/A</v>
      </c>
      <c r="J73" s="288" t="e">
        <f>VLOOKUP(D73,[1]Лист3!$A:$AK,37,0)</f>
        <v>#N/A</v>
      </c>
      <c r="K73" s="289">
        <f>INDEX('[1]2023-2025'!$G:$G,MATCH(D73,'[1]2023-2025'!$A:$A,0))</f>
        <v>2023</v>
      </c>
      <c r="L73" s="289"/>
      <c r="M73" s="289"/>
      <c r="N73" s="289"/>
      <c r="O73" s="289" t="s">
        <v>2448</v>
      </c>
      <c r="P73" s="289">
        <v>0</v>
      </c>
      <c r="Q73" s="186">
        <f t="shared" si="6"/>
        <v>8314985.4200000009</v>
      </c>
      <c r="R73" s="186">
        <f t="shared" si="7"/>
        <v>8226245.7800000012</v>
      </c>
      <c r="S73" s="290">
        <v>2317631.1800000002</v>
      </c>
      <c r="T73" s="291">
        <v>0</v>
      </c>
      <c r="U73" s="186">
        <v>0</v>
      </c>
      <c r="V73" s="186">
        <v>0</v>
      </c>
      <c r="W73" s="186">
        <v>0</v>
      </c>
      <c r="X73" s="186">
        <v>0</v>
      </c>
      <c r="Y73" s="186">
        <v>0</v>
      </c>
      <c r="Z73" s="186">
        <v>0</v>
      </c>
      <c r="AA73" s="186">
        <v>3031860.04</v>
      </c>
      <c r="AB73" s="186">
        <v>0</v>
      </c>
      <c r="AC73" s="186">
        <v>2876754.56</v>
      </c>
      <c r="AD73" s="186">
        <v>0</v>
      </c>
      <c r="AE73" s="186">
        <v>0</v>
      </c>
      <c r="AF73" s="186">
        <v>0</v>
      </c>
      <c r="AG73" s="292">
        <v>0</v>
      </c>
      <c r="AH73" s="292">
        <v>0</v>
      </c>
      <c r="AI73" s="292">
        <v>0</v>
      </c>
      <c r="AJ73" s="292">
        <v>88739.64</v>
      </c>
      <c r="AK73" s="175"/>
      <c r="AL73" s="175">
        <v>5818576.9399999995</v>
      </c>
      <c r="AM73" s="175">
        <v>14133504.17</v>
      </c>
      <c r="AN73" s="175">
        <v>8314927.2300000004</v>
      </c>
      <c r="AO73" s="219" t="s">
        <v>3137</v>
      </c>
    </row>
    <row r="74" spans="1:41" s="84" customFormat="1" ht="23.25" customHeight="1" x14ac:dyDescent="0.35">
      <c r="A74" s="256">
        <v>2023</v>
      </c>
      <c r="B74" s="184">
        <f t="shared" si="5"/>
        <v>69</v>
      </c>
      <c r="C74" s="286" t="s">
        <v>3712</v>
      </c>
      <c r="D74" s="184">
        <v>39371</v>
      </c>
      <c r="E74" s="287">
        <f>VLOOKUP(D74,'[1]2023-2025'!$A:$G,7,0)</f>
        <v>2023</v>
      </c>
      <c r="F74" s="287"/>
      <c r="G74" s="287" t="s">
        <v>1899</v>
      </c>
      <c r="H74" s="288">
        <f>INDEX('[1]2023-2025'!$AK:$AK,MATCH(D74,'[1]2023-2025'!$A:$A,0))</f>
        <v>44792</v>
      </c>
      <c r="I74" s="288" t="e">
        <v>#N/A</v>
      </c>
      <c r="J74" s="288" t="e">
        <f>VLOOKUP(D74,[1]Лист3!$A:$AK,37,0)</f>
        <v>#N/A</v>
      </c>
      <c r="K74" s="289">
        <f>INDEX('[1]2023-2025'!$G:$G,MATCH(D74,'[1]2023-2025'!$A:$A,0))</f>
        <v>2023</v>
      </c>
      <c r="L74" s="289"/>
      <c r="M74" s="289"/>
      <c r="N74" s="289"/>
      <c r="O74" s="289">
        <v>0</v>
      </c>
      <c r="P74" s="289">
        <v>0</v>
      </c>
      <c r="Q74" s="186">
        <f t="shared" si="6"/>
        <v>7017085.5099999988</v>
      </c>
      <c r="R74" s="186">
        <f t="shared" si="7"/>
        <v>6937354.3699999992</v>
      </c>
      <c r="S74" s="290">
        <v>0</v>
      </c>
      <c r="T74" s="291">
        <v>0</v>
      </c>
      <c r="U74" s="186">
        <v>0</v>
      </c>
      <c r="V74" s="186">
        <v>0</v>
      </c>
      <c r="W74" s="186">
        <v>0</v>
      </c>
      <c r="X74" s="186">
        <v>0</v>
      </c>
      <c r="Y74" s="186">
        <v>0</v>
      </c>
      <c r="Z74" s="186">
        <v>0</v>
      </c>
      <c r="AA74" s="186">
        <v>3107919.01</v>
      </c>
      <c r="AB74" s="186">
        <v>0</v>
      </c>
      <c r="AC74" s="186">
        <v>3829435.36</v>
      </c>
      <c r="AD74" s="186">
        <v>0</v>
      </c>
      <c r="AE74" s="186">
        <v>0</v>
      </c>
      <c r="AF74" s="186">
        <v>0</v>
      </c>
      <c r="AG74" s="292">
        <v>0</v>
      </c>
      <c r="AH74" s="292">
        <v>0</v>
      </c>
      <c r="AI74" s="292">
        <v>0</v>
      </c>
      <c r="AJ74" s="292">
        <v>79731.14</v>
      </c>
      <c r="AK74" s="175"/>
      <c r="AL74" s="175">
        <v>5969843.6400000006</v>
      </c>
      <c r="AM74" s="175">
        <v>12986876.869999999</v>
      </c>
      <c r="AN74" s="175">
        <v>7017033.2299999986</v>
      </c>
      <c r="AO74" s="219" t="s">
        <v>3137</v>
      </c>
    </row>
    <row r="75" spans="1:41" s="84" customFormat="1" ht="23.25" customHeight="1" x14ac:dyDescent="0.35">
      <c r="A75" s="256">
        <v>2023</v>
      </c>
      <c r="B75" s="184">
        <f t="shared" si="5"/>
        <v>70</v>
      </c>
      <c r="C75" s="286" t="s">
        <v>3713</v>
      </c>
      <c r="D75" s="184">
        <v>39372</v>
      </c>
      <c r="E75" s="287">
        <f>VLOOKUP(D75,'[1]2023-2025'!$A:$G,7,0)</f>
        <v>2023</v>
      </c>
      <c r="F75" s="287"/>
      <c r="G75" s="287" t="s">
        <v>1899</v>
      </c>
      <c r="H75" s="288">
        <f>INDEX('[1]2023-2025'!$AK:$AK,MATCH(D75,'[1]2023-2025'!$A:$A,0))</f>
        <v>44792</v>
      </c>
      <c r="I75" s="288" t="e">
        <v>#N/A</v>
      </c>
      <c r="J75" s="288" t="e">
        <f>VLOOKUP(D75,[1]Лист3!$A:$AK,37,0)</f>
        <v>#N/A</v>
      </c>
      <c r="K75" s="289">
        <f>INDEX('[1]2023-2025'!$G:$G,MATCH(D75,'[1]2023-2025'!$A:$A,0))</f>
        <v>2023</v>
      </c>
      <c r="L75" s="289"/>
      <c r="M75" s="289"/>
      <c r="N75" s="289"/>
      <c r="O75" s="289">
        <v>0</v>
      </c>
      <c r="P75" s="289">
        <v>0</v>
      </c>
      <c r="Q75" s="186">
        <f t="shared" si="6"/>
        <v>8241416.4900000002</v>
      </c>
      <c r="R75" s="186">
        <f t="shared" si="7"/>
        <v>8122586.7400000002</v>
      </c>
      <c r="S75" s="290">
        <v>3921645.6</v>
      </c>
      <c r="T75" s="291">
        <v>0</v>
      </c>
      <c r="U75" s="186">
        <v>0</v>
      </c>
      <c r="V75" s="186">
        <v>0</v>
      </c>
      <c r="W75" s="186">
        <v>0</v>
      </c>
      <c r="X75" s="186">
        <v>0</v>
      </c>
      <c r="Y75" s="186">
        <v>0</v>
      </c>
      <c r="Z75" s="186">
        <v>0</v>
      </c>
      <c r="AA75" s="186">
        <v>0</v>
      </c>
      <c r="AB75" s="186">
        <v>658815.6</v>
      </c>
      <c r="AC75" s="186">
        <v>3542125.54</v>
      </c>
      <c r="AD75" s="186">
        <v>0</v>
      </c>
      <c r="AE75" s="186">
        <v>0</v>
      </c>
      <c r="AF75" s="186">
        <v>0</v>
      </c>
      <c r="AG75" s="292">
        <v>0</v>
      </c>
      <c r="AH75" s="292">
        <v>0</v>
      </c>
      <c r="AI75" s="292">
        <v>0</v>
      </c>
      <c r="AJ75" s="292">
        <v>118829.75</v>
      </c>
      <c r="AK75" s="175"/>
      <c r="AL75" s="175">
        <v>13379767.82</v>
      </c>
      <c r="AM75" s="175">
        <v>21621106.390000001</v>
      </c>
      <c r="AN75" s="175">
        <v>8241338.5700000003</v>
      </c>
      <c r="AO75" s="219" t="s">
        <v>3137</v>
      </c>
    </row>
    <row r="76" spans="1:41" s="84" customFormat="1" ht="23.25" customHeight="1" x14ac:dyDescent="0.35">
      <c r="A76" s="256">
        <v>2023</v>
      </c>
      <c r="B76" s="184">
        <f t="shared" si="5"/>
        <v>71</v>
      </c>
      <c r="C76" s="286" t="s">
        <v>3714</v>
      </c>
      <c r="D76" s="184">
        <v>40937</v>
      </c>
      <c r="E76" s="287">
        <f>VLOOKUP(D76,'[1]2023-2025'!$A:$G,7,0)</f>
        <v>2023</v>
      </c>
      <c r="F76" s="287"/>
      <c r="G76" s="287" t="s">
        <v>1899</v>
      </c>
      <c r="H76" s="288">
        <f>INDEX('[1]2023-2025'!$AK:$AK,MATCH(D76,'[1]2023-2025'!$A:$A,0))</f>
        <v>44792</v>
      </c>
      <c r="I76" s="288" t="e">
        <v>#N/A</v>
      </c>
      <c r="J76" s="288" t="e">
        <f>VLOOKUP(D76,[1]Лист3!$A:$AK,37,0)</f>
        <v>#N/A</v>
      </c>
      <c r="K76" s="289">
        <f>INDEX('[1]2023-2025'!$G:$G,MATCH(D76,'[1]2023-2025'!$A:$A,0))</f>
        <v>2023</v>
      </c>
      <c r="L76" s="289"/>
      <c r="M76" s="289"/>
      <c r="N76" s="289"/>
      <c r="O76" s="289" t="s">
        <v>1743</v>
      </c>
      <c r="P76" s="289">
        <v>0</v>
      </c>
      <c r="Q76" s="186">
        <f t="shared" si="6"/>
        <v>9452890.7699999996</v>
      </c>
      <c r="R76" s="186">
        <f t="shared" si="7"/>
        <v>9360710.4000000004</v>
      </c>
      <c r="S76" s="290">
        <v>3931164</v>
      </c>
      <c r="T76" s="291">
        <v>0</v>
      </c>
      <c r="U76" s="186">
        <v>0</v>
      </c>
      <c r="V76" s="186">
        <v>0</v>
      </c>
      <c r="W76" s="186">
        <v>0</v>
      </c>
      <c r="X76" s="186">
        <v>0</v>
      </c>
      <c r="Y76" s="186">
        <v>0</v>
      </c>
      <c r="Z76" s="186">
        <v>0</v>
      </c>
      <c r="AA76" s="186">
        <v>0</v>
      </c>
      <c r="AB76" s="186">
        <v>0</v>
      </c>
      <c r="AC76" s="186">
        <v>5429546.4000000004</v>
      </c>
      <c r="AD76" s="186">
        <v>0</v>
      </c>
      <c r="AE76" s="186">
        <v>0</v>
      </c>
      <c r="AF76" s="186">
        <v>0</v>
      </c>
      <c r="AG76" s="292">
        <v>0</v>
      </c>
      <c r="AH76" s="292">
        <v>0</v>
      </c>
      <c r="AI76" s="292">
        <v>0</v>
      </c>
      <c r="AJ76" s="292">
        <v>92180.37</v>
      </c>
      <c r="AK76" s="175"/>
      <c r="AL76" s="175">
        <v>8238494.6099999994</v>
      </c>
      <c r="AM76" s="175">
        <v>17691324.93</v>
      </c>
      <c r="AN76" s="175">
        <v>9452830.3200000003</v>
      </c>
      <c r="AO76" s="219" t="s">
        <v>3137</v>
      </c>
    </row>
    <row r="77" spans="1:41" s="84" customFormat="1" ht="23.25" customHeight="1" x14ac:dyDescent="0.35">
      <c r="A77" s="256">
        <v>2023</v>
      </c>
      <c r="B77" s="184">
        <f t="shared" si="5"/>
        <v>72</v>
      </c>
      <c r="C77" s="248" t="s">
        <v>3715</v>
      </c>
      <c r="D77" s="184">
        <v>40938</v>
      </c>
      <c r="E77" s="287">
        <f>VLOOKUP(D77,'[1]2023-2025'!$A:$G,7,0)</f>
        <v>2023</v>
      </c>
      <c r="F77" s="287"/>
      <c r="G77" s="287" t="s">
        <v>1899</v>
      </c>
      <c r="H77" s="288">
        <f>INDEX('[1]2023-2025'!$AK:$AK,MATCH(D77,'[1]2023-2025'!$A:$A,0))</f>
        <v>44792</v>
      </c>
      <c r="I77" s="288" t="e">
        <v>#N/A</v>
      </c>
      <c r="J77" s="288" t="e">
        <f>VLOOKUP(D77,[1]Лист3!$A:$AK,37,0)</f>
        <v>#N/A</v>
      </c>
      <c r="K77" s="289">
        <f>INDEX('[1]2023-2025'!$G:$G,MATCH(D77,'[1]2023-2025'!$A:$A,0))</f>
        <v>2023</v>
      </c>
      <c r="L77" s="289"/>
      <c r="M77" s="289"/>
      <c r="N77" s="289"/>
      <c r="O77" s="289" t="s">
        <v>1743</v>
      </c>
      <c r="P77" s="289">
        <v>0</v>
      </c>
      <c r="Q77" s="186">
        <f t="shared" si="6"/>
        <v>7773293.919999999</v>
      </c>
      <c r="R77" s="186">
        <f t="shared" si="7"/>
        <v>7679362.5699999994</v>
      </c>
      <c r="S77" s="290">
        <v>3860179.09</v>
      </c>
      <c r="T77" s="291">
        <v>3092788.68</v>
      </c>
      <c r="U77" s="186">
        <v>0</v>
      </c>
      <c r="V77" s="186">
        <v>0</v>
      </c>
      <c r="W77" s="186">
        <v>0</v>
      </c>
      <c r="X77" s="186">
        <v>0</v>
      </c>
      <c r="Y77" s="186">
        <v>0</v>
      </c>
      <c r="Z77" s="186">
        <v>0</v>
      </c>
      <c r="AA77" s="186">
        <v>0</v>
      </c>
      <c r="AB77" s="186">
        <v>726394.8</v>
      </c>
      <c r="AC77" s="186">
        <v>0</v>
      </c>
      <c r="AD77" s="186">
        <v>0</v>
      </c>
      <c r="AE77" s="186">
        <v>0</v>
      </c>
      <c r="AF77" s="186">
        <v>0</v>
      </c>
      <c r="AG77" s="292">
        <v>0</v>
      </c>
      <c r="AH77" s="292">
        <v>0</v>
      </c>
      <c r="AI77" s="292">
        <v>0</v>
      </c>
      <c r="AJ77" s="292">
        <v>93931.35</v>
      </c>
      <c r="AK77" s="175"/>
      <c r="AL77" s="175">
        <v>9991678.3000000007</v>
      </c>
      <c r="AM77" s="175">
        <v>17764910.629999999</v>
      </c>
      <c r="AN77" s="175">
        <v>7773232.3299999991</v>
      </c>
      <c r="AO77" s="219" t="s">
        <v>3137</v>
      </c>
    </row>
    <row r="78" spans="1:41" s="84" customFormat="1" ht="23.25" customHeight="1" x14ac:dyDescent="0.35">
      <c r="A78" s="256">
        <v>2023</v>
      </c>
      <c r="B78" s="184">
        <f t="shared" si="5"/>
        <v>73</v>
      </c>
      <c r="C78" s="248" t="s">
        <v>3716</v>
      </c>
      <c r="D78" s="184">
        <v>40939</v>
      </c>
      <c r="E78" s="287">
        <f>VLOOKUP(D78,'[1]2023-2025'!$A:$G,7,0)</f>
        <v>2023</v>
      </c>
      <c r="F78" s="287"/>
      <c r="G78" s="287" t="s">
        <v>1899</v>
      </c>
      <c r="H78" s="288">
        <f>INDEX('[1]2023-2025'!$AK:$AK,MATCH(D78,'[1]2023-2025'!$A:$A,0))</f>
        <v>44792</v>
      </c>
      <c r="I78" s="288" t="e">
        <v>#N/A</v>
      </c>
      <c r="J78" s="288" t="e">
        <f>VLOOKUP(D78,[1]Лист3!$A:$AK,37,0)</f>
        <v>#N/A</v>
      </c>
      <c r="K78" s="289">
        <f>INDEX('[1]2023-2025'!$G:$G,MATCH(D78,'[1]2023-2025'!$A:$A,0))</f>
        <v>2023</v>
      </c>
      <c r="L78" s="289"/>
      <c r="M78" s="289"/>
      <c r="N78" s="289"/>
      <c r="O78" s="289" t="s">
        <v>1743</v>
      </c>
      <c r="P78" s="289">
        <v>0</v>
      </c>
      <c r="Q78" s="186">
        <f t="shared" si="6"/>
        <v>7713129.5700000012</v>
      </c>
      <c r="R78" s="186">
        <f t="shared" si="7"/>
        <v>7621405.4500000011</v>
      </c>
      <c r="S78" s="290">
        <v>3923545.2</v>
      </c>
      <c r="T78" s="291">
        <v>3086811.85</v>
      </c>
      <c r="U78" s="186">
        <v>0</v>
      </c>
      <c r="V78" s="186">
        <v>0</v>
      </c>
      <c r="W78" s="186">
        <v>0</v>
      </c>
      <c r="X78" s="186">
        <v>0</v>
      </c>
      <c r="Y78" s="186">
        <v>0</v>
      </c>
      <c r="Z78" s="186">
        <v>0</v>
      </c>
      <c r="AA78" s="186">
        <v>0</v>
      </c>
      <c r="AB78" s="186">
        <v>611048.4</v>
      </c>
      <c r="AC78" s="186">
        <v>0</v>
      </c>
      <c r="AD78" s="186">
        <v>0</v>
      </c>
      <c r="AE78" s="186">
        <v>0</v>
      </c>
      <c r="AF78" s="186">
        <v>0</v>
      </c>
      <c r="AG78" s="292">
        <v>0</v>
      </c>
      <c r="AH78" s="292">
        <v>0</v>
      </c>
      <c r="AI78" s="292">
        <v>0</v>
      </c>
      <c r="AJ78" s="292">
        <v>91724.12</v>
      </c>
      <c r="AK78" s="175"/>
      <c r="AL78" s="175">
        <v>10007992.25</v>
      </c>
      <c r="AM78" s="175">
        <v>17721061.670000002</v>
      </c>
      <c r="AN78" s="175">
        <v>7713069.4200000009</v>
      </c>
      <c r="AO78" s="219" t="s">
        <v>3137</v>
      </c>
    </row>
    <row r="79" spans="1:41" s="84" customFormat="1" ht="23.25" customHeight="1" x14ac:dyDescent="0.35">
      <c r="A79" s="256">
        <v>2023</v>
      </c>
      <c r="B79" s="184">
        <f t="shared" si="5"/>
        <v>74</v>
      </c>
      <c r="C79" s="248" t="s">
        <v>3717</v>
      </c>
      <c r="D79" s="184">
        <v>40940</v>
      </c>
      <c r="E79" s="287">
        <f>VLOOKUP(D79,'[1]2023-2025'!$A:$G,7,0)</f>
        <v>2023</v>
      </c>
      <c r="F79" s="287"/>
      <c r="G79" s="287" t="s">
        <v>1899</v>
      </c>
      <c r="H79" s="288">
        <f>INDEX('[1]2023-2025'!$AK:$AK,MATCH(D79,'[1]2023-2025'!$A:$A,0))</f>
        <v>44792</v>
      </c>
      <c r="I79" s="288" t="e">
        <v>#N/A</v>
      </c>
      <c r="J79" s="288" t="e">
        <f>VLOOKUP(D79,[1]Лист3!$A:$AK,37,0)</f>
        <v>#N/A</v>
      </c>
      <c r="K79" s="289">
        <f>INDEX('[1]2023-2025'!$G:$G,MATCH(D79,'[1]2023-2025'!$A:$A,0))</f>
        <v>2023</v>
      </c>
      <c r="L79" s="289"/>
      <c r="M79" s="289"/>
      <c r="N79" s="289"/>
      <c r="O79" s="289">
        <v>0</v>
      </c>
      <c r="P79" s="289">
        <v>0</v>
      </c>
      <c r="Q79" s="186">
        <f t="shared" si="6"/>
        <v>9654473.4700000007</v>
      </c>
      <c r="R79" s="186">
        <f t="shared" si="7"/>
        <v>9545988.9800000004</v>
      </c>
      <c r="S79" s="290">
        <v>0</v>
      </c>
      <c r="T79" s="291">
        <v>0</v>
      </c>
      <c r="U79" s="186">
        <v>0</v>
      </c>
      <c r="V79" s="186">
        <v>0</v>
      </c>
      <c r="W79" s="186">
        <v>0</v>
      </c>
      <c r="X79" s="186">
        <v>0</v>
      </c>
      <c r="Y79" s="186">
        <v>0</v>
      </c>
      <c r="Z79" s="186">
        <v>0</v>
      </c>
      <c r="AA79" s="186">
        <v>3700484.4</v>
      </c>
      <c r="AB79" s="186">
        <v>0</v>
      </c>
      <c r="AC79" s="186">
        <v>5845504.5800000001</v>
      </c>
      <c r="AD79" s="186">
        <v>0</v>
      </c>
      <c r="AE79" s="186">
        <v>0</v>
      </c>
      <c r="AF79" s="186">
        <v>0</v>
      </c>
      <c r="AG79" s="292">
        <v>0</v>
      </c>
      <c r="AH79" s="292">
        <v>0</v>
      </c>
      <c r="AI79" s="292">
        <v>0</v>
      </c>
      <c r="AJ79" s="292">
        <v>108484.49</v>
      </c>
      <c r="AK79" s="175"/>
      <c r="AL79" s="175">
        <v>8023414.9799999986</v>
      </c>
      <c r="AM79" s="175">
        <v>17677817.309999999</v>
      </c>
      <c r="AN79" s="175">
        <v>9654402.3300000001</v>
      </c>
      <c r="AO79" s="219" t="s">
        <v>3137</v>
      </c>
    </row>
    <row r="80" spans="1:41" s="84" customFormat="1" ht="23.25" customHeight="1" x14ac:dyDescent="0.35">
      <c r="A80" s="256">
        <v>2023</v>
      </c>
      <c r="B80" s="184">
        <f t="shared" si="5"/>
        <v>75</v>
      </c>
      <c r="C80" s="248" t="s">
        <v>3718</v>
      </c>
      <c r="D80" s="184">
        <v>40941</v>
      </c>
      <c r="E80" s="287">
        <f>VLOOKUP(D80,'[1]2023-2025'!$A:$G,7,0)</f>
        <v>2023</v>
      </c>
      <c r="F80" s="287"/>
      <c r="G80" s="287" t="s">
        <v>1899</v>
      </c>
      <c r="H80" s="288">
        <f>INDEX('[1]2023-2025'!$AK:$AK,MATCH(D80,'[1]2023-2025'!$A:$A,0))</f>
        <v>44792</v>
      </c>
      <c r="I80" s="288" t="e">
        <v>#N/A</v>
      </c>
      <c r="J80" s="288" t="e">
        <f>VLOOKUP(D80,[1]Лист3!$A:$AK,37,0)</f>
        <v>#N/A</v>
      </c>
      <c r="K80" s="289">
        <f>INDEX('[1]2023-2025'!$G:$G,MATCH(D80,'[1]2023-2025'!$A:$A,0))</f>
        <v>2023</v>
      </c>
      <c r="L80" s="289"/>
      <c r="M80" s="289"/>
      <c r="N80" s="289"/>
      <c r="O80" s="289">
        <v>0</v>
      </c>
      <c r="P80" s="289">
        <v>0</v>
      </c>
      <c r="Q80" s="186">
        <f t="shared" si="6"/>
        <v>9397137.0399999991</v>
      </c>
      <c r="R80" s="186">
        <f t="shared" si="7"/>
        <v>9289002.5899999999</v>
      </c>
      <c r="S80" s="290">
        <v>1307118.3799999999</v>
      </c>
      <c r="T80" s="291">
        <v>0</v>
      </c>
      <c r="U80" s="186">
        <v>0</v>
      </c>
      <c r="V80" s="186">
        <v>0</v>
      </c>
      <c r="W80" s="186">
        <v>0</v>
      </c>
      <c r="X80" s="186">
        <v>0</v>
      </c>
      <c r="Y80" s="186">
        <v>0</v>
      </c>
      <c r="Z80" s="186">
        <v>0</v>
      </c>
      <c r="AA80" s="186">
        <v>3498244.89</v>
      </c>
      <c r="AB80" s="186">
        <v>0</v>
      </c>
      <c r="AC80" s="186">
        <v>4483639.32</v>
      </c>
      <c r="AD80" s="186">
        <v>0</v>
      </c>
      <c r="AE80" s="186">
        <v>0</v>
      </c>
      <c r="AF80" s="186">
        <v>0</v>
      </c>
      <c r="AG80" s="292">
        <v>0</v>
      </c>
      <c r="AH80" s="292">
        <v>0</v>
      </c>
      <c r="AI80" s="292">
        <v>0</v>
      </c>
      <c r="AJ80" s="292">
        <v>108134.45000000001</v>
      </c>
      <c r="AK80" s="175"/>
      <c r="AL80" s="175">
        <v>8273594.3399999999</v>
      </c>
      <c r="AM80" s="175">
        <v>17670660.469999999</v>
      </c>
      <c r="AN80" s="175">
        <v>9397066.129999999</v>
      </c>
      <c r="AO80" s="219" t="s">
        <v>3137</v>
      </c>
    </row>
    <row r="81" spans="1:41" s="84" customFormat="1" ht="23.25" customHeight="1" x14ac:dyDescent="0.35">
      <c r="A81" s="256">
        <v>2023</v>
      </c>
      <c r="B81" s="184">
        <f t="shared" si="5"/>
        <v>76</v>
      </c>
      <c r="C81" s="248" t="s">
        <v>3719</v>
      </c>
      <c r="D81" s="184">
        <v>40942</v>
      </c>
      <c r="E81" s="287">
        <f>VLOOKUP(D81,'[1]2023-2025'!$A:$G,7,0)</f>
        <v>2023</v>
      </c>
      <c r="F81" s="287"/>
      <c r="G81" s="287" t="s">
        <v>1899</v>
      </c>
      <c r="H81" s="288">
        <f>INDEX('[1]2023-2025'!$AK:$AK,MATCH(D81,'[1]2023-2025'!$A:$A,0))</f>
        <v>44792</v>
      </c>
      <c r="I81" s="288" t="e">
        <v>#N/A</v>
      </c>
      <c r="J81" s="288" t="e">
        <f>VLOOKUP(D81,[1]Лист3!$A:$AK,37,0)</f>
        <v>#N/A</v>
      </c>
      <c r="K81" s="289">
        <f>INDEX('[1]2023-2025'!$G:$G,MATCH(D81,'[1]2023-2025'!$A:$A,0))</f>
        <v>2023</v>
      </c>
      <c r="L81" s="289"/>
      <c r="M81" s="289"/>
      <c r="N81" s="289"/>
      <c r="O81" s="289">
        <v>0</v>
      </c>
      <c r="P81" s="289">
        <v>0</v>
      </c>
      <c r="Q81" s="186">
        <f t="shared" si="6"/>
        <v>8331727.7300000004</v>
      </c>
      <c r="R81" s="186">
        <f t="shared" si="7"/>
        <v>8244211.5200000005</v>
      </c>
      <c r="S81" s="290">
        <v>0</v>
      </c>
      <c r="T81" s="291">
        <v>0</v>
      </c>
      <c r="U81" s="186">
        <v>0</v>
      </c>
      <c r="V81" s="186">
        <v>0</v>
      </c>
      <c r="W81" s="186">
        <v>0</v>
      </c>
      <c r="X81" s="186">
        <v>0</v>
      </c>
      <c r="Y81" s="186">
        <v>0</v>
      </c>
      <c r="Z81" s="186">
        <v>0</v>
      </c>
      <c r="AA81" s="186">
        <v>3779664.04</v>
      </c>
      <c r="AB81" s="186">
        <v>0</v>
      </c>
      <c r="AC81" s="186">
        <v>4464547.4800000004</v>
      </c>
      <c r="AD81" s="186">
        <v>0</v>
      </c>
      <c r="AE81" s="186">
        <v>0</v>
      </c>
      <c r="AF81" s="186">
        <v>0</v>
      </c>
      <c r="AG81" s="292">
        <v>0</v>
      </c>
      <c r="AH81" s="292">
        <v>0</v>
      </c>
      <c r="AI81" s="292">
        <v>0</v>
      </c>
      <c r="AJ81" s="292">
        <v>87516.209999999992</v>
      </c>
      <c r="AK81" s="175"/>
      <c r="AL81" s="175">
        <v>5798809.7999999998</v>
      </c>
      <c r="AM81" s="175">
        <v>14130480.140000001</v>
      </c>
      <c r="AN81" s="175">
        <v>8331670.3400000008</v>
      </c>
      <c r="AO81" s="219" t="s">
        <v>3137</v>
      </c>
    </row>
    <row r="82" spans="1:41" s="84" customFormat="1" ht="23.25" customHeight="1" x14ac:dyDescent="0.35">
      <c r="A82" s="256">
        <v>2023</v>
      </c>
      <c r="B82" s="184">
        <f t="shared" si="5"/>
        <v>77</v>
      </c>
      <c r="C82" s="286" t="s">
        <v>1541</v>
      </c>
      <c r="D82" s="184">
        <v>39409</v>
      </c>
      <c r="E82" s="287">
        <f>VLOOKUP(D82,'[1]2023-2025'!$A:$G,7,0)</f>
        <v>2023</v>
      </c>
      <c r="F82" s="287"/>
      <c r="G82" s="287" t="s">
        <v>1899</v>
      </c>
      <c r="H82" s="288">
        <f>INDEX('[1]2023-2025'!$AK:$AK,MATCH(D82,'[1]2023-2025'!$A:$A,0))</f>
        <v>44820</v>
      </c>
      <c r="I82" s="288" t="e">
        <v>#N/A</v>
      </c>
      <c r="J82" s="288" t="e">
        <f>VLOOKUP(D82,[1]Лист3!$A:$AK,37,0)</f>
        <v>#N/A</v>
      </c>
      <c r="K82" s="289">
        <f>INDEX('[1]2023-2025'!$G:$G,MATCH(D82,'[1]2023-2025'!$A:$A,0))</f>
        <v>2023</v>
      </c>
      <c r="L82" s="289"/>
      <c r="M82" s="289"/>
      <c r="N82" s="289"/>
      <c r="O82" s="289" t="s">
        <v>2449</v>
      </c>
      <c r="P82" s="289">
        <v>0</v>
      </c>
      <c r="Q82" s="186">
        <f t="shared" si="6"/>
        <v>1694382.64</v>
      </c>
      <c r="R82" s="186">
        <f t="shared" si="7"/>
        <v>1666615.74</v>
      </c>
      <c r="S82" s="290">
        <v>0</v>
      </c>
      <c r="T82" s="291">
        <v>0</v>
      </c>
      <c r="U82" s="186">
        <v>0</v>
      </c>
      <c r="V82" s="186">
        <v>0</v>
      </c>
      <c r="W82" s="186">
        <v>0</v>
      </c>
      <c r="X82" s="186">
        <v>0</v>
      </c>
      <c r="Y82" s="186">
        <v>0</v>
      </c>
      <c r="Z82" s="186">
        <v>0</v>
      </c>
      <c r="AA82" s="186">
        <v>1666615.74</v>
      </c>
      <c r="AB82" s="186">
        <v>0</v>
      </c>
      <c r="AC82" s="186">
        <v>0</v>
      </c>
      <c r="AD82" s="186">
        <v>0</v>
      </c>
      <c r="AE82" s="186">
        <v>0</v>
      </c>
      <c r="AF82" s="186">
        <v>0</v>
      </c>
      <c r="AG82" s="292">
        <v>0</v>
      </c>
      <c r="AH82" s="292">
        <v>0</v>
      </c>
      <c r="AI82" s="292">
        <v>0</v>
      </c>
      <c r="AJ82" s="292">
        <v>27766.9</v>
      </c>
      <c r="AK82" s="175"/>
      <c r="AL82" s="175">
        <v>5835556.3900000006</v>
      </c>
      <c r="AM82" s="175">
        <v>7529939.0300000003</v>
      </c>
      <c r="AN82" s="175">
        <v>1694382.64</v>
      </c>
      <c r="AO82" s="219"/>
    </row>
    <row r="83" spans="1:41" s="84" customFormat="1" ht="23.25" customHeight="1" x14ac:dyDescent="0.35">
      <c r="A83" s="256">
        <v>2023</v>
      </c>
      <c r="B83" s="184">
        <f t="shared" si="5"/>
        <v>78</v>
      </c>
      <c r="C83" s="286" t="s">
        <v>3720</v>
      </c>
      <c r="D83" s="184">
        <v>39383</v>
      </c>
      <c r="E83" s="287">
        <f>VLOOKUP(D83,'[1]2023-2025'!$A:$G,7,0)</f>
        <v>2023</v>
      </c>
      <c r="F83" s="287"/>
      <c r="G83" s="287" t="s">
        <v>1899</v>
      </c>
      <c r="H83" s="288">
        <f>INDEX('[1]2023-2025'!$AK:$AK,MATCH(D83,'[1]2023-2025'!$A:$A,0))</f>
        <v>44820</v>
      </c>
      <c r="I83" s="288" t="e">
        <v>#N/A</v>
      </c>
      <c r="J83" s="288" t="e">
        <f>VLOOKUP(D83,[1]Лист3!$A:$AK,37,0)</f>
        <v>#N/A</v>
      </c>
      <c r="K83" s="289">
        <f>INDEX('[1]2023-2025'!$G:$G,MATCH(D83,'[1]2023-2025'!$A:$A,0))</f>
        <v>2023</v>
      </c>
      <c r="L83" s="289"/>
      <c r="M83" s="289"/>
      <c r="N83" s="289"/>
      <c r="O83" s="289">
        <v>0</v>
      </c>
      <c r="P83" s="289">
        <v>0</v>
      </c>
      <c r="Q83" s="186">
        <f t="shared" si="6"/>
        <v>9471020</v>
      </c>
      <c r="R83" s="186">
        <f t="shared" si="7"/>
        <v>9371284.8000000007</v>
      </c>
      <c r="S83" s="290">
        <v>3872218.8</v>
      </c>
      <c r="T83" s="291">
        <v>0</v>
      </c>
      <c r="U83" s="186">
        <v>0</v>
      </c>
      <c r="V83" s="186">
        <v>0</v>
      </c>
      <c r="W83" s="186">
        <v>0</v>
      </c>
      <c r="X83" s="186">
        <v>0</v>
      </c>
      <c r="Y83" s="186">
        <v>0</v>
      </c>
      <c r="Z83" s="186">
        <v>0</v>
      </c>
      <c r="AA83" s="186">
        <v>0</v>
      </c>
      <c r="AB83" s="186">
        <v>0</v>
      </c>
      <c r="AC83" s="186">
        <v>5499066</v>
      </c>
      <c r="AD83" s="186">
        <v>0</v>
      </c>
      <c r="AE83" s="186">
        <v>0</v>
      </c>
      <c r="AF83" s="186">
        <v>0</v>
      </c>
      <c r="AG83" s="292">
        <v>0</v>
      </c>
      <c r="AH83" s="292">
        <v>0</v>
      </c>
      <c r="AI83" s="292">
        <v>0</v>
      </c>
      <c r="AJ83" s="292">
        <v>99735.2</v>
      </c>
      <c r="AK83" s="175"/>
      <c r="AL83" s="175">
        <v>8546969.9500000011</v>
      </c>
      <c r="AM83" s="175">
        <v>18017924.550000001</v>
      </c>
      <c r="AN83" s="175">
        <v>9470954.5999999996</v>
      </c>
      <c r="AO83" s="219" t="s">
        <v>3137</v>
      </c>
    </row>
    <row r="84" spans="1:41" s="84" customFormat="1" ht="23.25" customHeight="1" x14ac:dyDescent="0.35">
      <c r="A84" s="256">
        <v>2023</v>
      </c>
      <c r="B84" s="184">
        <f t="shared" si="5"/>
        <v>79</v>
      </c>
      <c r="C84" s="286" t="s">
        <v>2173</v>
      </c>
      <c r="D84" s="184">
        <v>39390</v>
      </c>
      <c r="E84" s="287">
        <f>VLOOKUP(D84,'[1]2023-2025'!$A:$G,7,0)</f>
        <v>2023</v>
      </c>
      <c r="F84" s="287" t="s">
        <v>1743</v>
      </c>
      <c r="G84" s="287"/>
      <c r="H84" s="288" t="str">
        <f>INDEX('[1]2023-2025'!$AK:$AK,MATCH(D84,'[1]2023-2025'!$A:$A,0))</f>
        <v>вкл. Протоколом</v>
      </c>
      <c r="I84" s="288" t="e">
        <v>#N/A</v>
      </c>
      <c r="J84" s="288" t="e">
        <f>VLOOKUP(D84,[1]Лист3!$A:$AK,37,0)</f>
        <v>#N/A</v>
      </c>
      <c r="K84" s="289">
        <f>INDEX('[1]2023-2025'!$G:$G,MATCH(D84,'[1]2023-2025'!$A:$A,0))</f>
        <v>2023</v>
      </c>
      <c r="L84" s="289"/>
      <c r="M84" s="289"/>
      <c r="N84" s="289"/>
      <c r="O84" s="289" t="s">
        <v>2459</v>
      </c>
      <c r="P84" s="289">
        <v>0</v>
      </c>
      <c r="Q84" s="186">
        <f t="shared" si="6"/>
        <v>9981950.2600000016</v>
      </c>
      <c r="R84" s="186">
        <f t="shared" si="7"/>
        <v>9875320.8000000007</v>
      </c>
      <c r="S84" s="290">
        <v>0</v>
      </c>
      <c r="T84" s="291">
        <v>0</v>
      </c>
      <c r="U84" s="186">
        <v>0</v>
      </c>
      <c r="V84" s="186">
        <v>0</v>
      </c>
      <c r="W84" s="186">
        <v>0</v>
      </c>
      <c r="X84" s="186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7284877.2000000002</v>
      </c>
      <c r="AD84" s="186">
        <v>0</v>
      </c>
      <c r="AE84" s="186">
        <v>0</v>
      </c>
      <c r="AF84" s="186">
        <v>2590443.6</v>
      </c>
      <c r="AG84" s="292">
        <v>0</v>
      </c>
      <c r="AH84" s="292">
        <v>0</v>
      </c>
      <c r="AI84" s="292">
        <v>0</v>
      </c>
      <c r="AJ84" s="292">
        <v>106629.45999999999</v>
      </c>
      <c r="AK84" s="175"/>
      <c r="AL84" s="175">
        <v>11821936.099999996</v>
      </c>
      <c r="AM84" s="175">
        <v>22837791.329999998</v>
      </c>
      <c r="AN84" s="175">
        <v>11015855.230000002</v>
      </c>
      <c r="AO84" s="219" t="s">
        <v>3137</v>
      </c>
    </row>
    <row r="85" spans="1:41" s="84" customFormat="1" ht="23.25" customHeight="1" x14ac:dyDescent="0.35">
      <c r="A85" s="256">
        <v>2023</v>
      </c>
      <c r="B85" s="184">
        <f t="shared" si="5"/>
        <v>80</v>
      </c>
      <c r="C85" s="286" t="s">
        <v>3721</v>
      </c>
      <c r="D85" s="184">
        <v>39416</v>
      </c>
      <c r="E85" s="287">
        <f>VLOOKUP(D85,'[1]2023-2025'!$A:$G,7,0)</f>
        <v>2023</v>
      </c>
      <c r="F85" s="287"/>
      <c r="G85" s="287" t="s">
        <v>1899</v>
      </c>
      <c r="H85" s="288">
        <f>INDEX('[1]2023-2025'!$AK:$AK,MATCH(D85,'[1]2023-2025'!$A:$A,0))</f>
        <v>44792</v>
      </c>
      <c r="I85" s="288" t="e">
        <v>#N/A</v>
      </c>
      <c r="J85" s="288" t="e">
        <f>VLOOKUP(D85,[1]Лист3!$A:$AK,37,0)</f>
        <v>#N/A</v>
      </c>
      <c r="K85" s="289">
        <f>INDEX('[1]2023-2025'!$G:$G,MATCH(D85,'[1]2023-2025'!$A:$A,0))</f>
        <v>2023</v>
      </c>
      <c r="L85" s="289"/>
      <c r="M85" s="289"/>
      <c r="N85" s="289"/>
      <c r="O85" s="289" t="s">
        <v>2450</v>
      </c>
      <c r="P85" s="289">
        <v>0</v>
      </c>
      <c r="Q85" s="186">
        <f t="shared" si="6"/>
        <v>8594870.7200000007</v>
      </c>
      <c r="R85" s="186">
        <f t="shared" si="7"/>
        <v>8502876</v>
      </c>
      <c r="S85" s="290">
        <v>3854716.8</v>
      </c>
      <c r="T85" s="291">
        <v>0</v>
      </c>
      <c r="U85" s="186">
        <v>0</v>
      </c>
      <c r="V85" s="186">
        <v>0</v>
      </c>
      <c r="W85" s="186">
        <v>0</v>
      </c>
      <c r="X85" s="186">
        <v>0</v>
      </c>
      <c r="Y85" s="186">
        <v>0</v>
      </c>
      <c r="Z85" s="186">
        <v>0</v>
      </c>
      <c r="AA85" s="186">
        <v>0</v>
      </c>
      <c r="AB85" s="186">
        <v>0</v>
      </c>
      <c r="AC85" s="186">
        <v>3787216.8</v>
      </c>
      <c r="AD85" s="186">
        <v>0</v>
      </c>
      <c r="AE85" s="186">
        <v>0</v>
      </c>
      <c r="AF85" s="186">
        <v>860942.4</v>
      </c>
      <c r="AG85" s="292">
        <v>0</v>
      </c>
      <c r="AH85" s="292">
        <v>0</v>
      </c>
      <c r="AI85" s="292">
        <v>0</v>
      </c>
      <c r="AJ85" s="292">
        <v>91994.72</v>
      </c>
      <c r="AK85" s="175"/>
      <c r="AL85" s="175">
        <v>9148931.8100000005</v>
      </c>
      <c r="AM85" s="175">
        <v>17743742.210000001</v>
      </c>
      <c r="AN85" s="175">
        <v>8594810.4000000004</v>
      </c>
      <c r="AO85" s="219" t="s">
        <v>3137</v>
      </c>
    </row>
    <row r="86" spans="1:41" s="84" customFormat="1" ht="23.25" customHeight="1" x14ac:dyDescent="0.35">
      <c r="A86" s="256">
        <v>2023</v>
      </c>
      <c r="B86" s="184">
        <f t="shared" si="5"/>
        <v>81</v>
      </c>
      <c r="C86" s="286" t="s">
        <v>3722</v>
      </c>
      <c r="D86" s="184">
        <v>39422</v>
      </c>
      <c r="E86" s="287">
        <f>VLOOKUP(D86,'[1]2023-2025'!$A:$G,7,0)</f>
        <v>2023</v>
      </c>
      <c r="F86" s="287"/>
      <c r="G86" s="287" t="s">
        <v>1899</v>
      </c>
      <c r="H86" s="288">
        <f>INDEX('[1]2023-2025'!$AK:$AK,MATCH(D86,'[1]2023-2025'!$A:$A,0))</f>
        <v>44792</v>
      </c>
      <c r="I86" s="288" t="e">
        <v>#N/A</v>
      </c>
      <c r="J86" s="288" t="e">
        <f>VLOOKUP(D86,[1]Лист3!$A:$AK,37,0)</f>
        <v>#N/A</v>
      </c>
      <c r="K86" s="289">
        <f>INDEX('[1]2023-2025'!$G:$G,MATCH(D86,'[1]2023-2025'!$A:$A,0))</f>
        <v>2023</v>
      </c>
      <c r="L86" s="289"/>
      <c r="M86" s="289"/>
      <c r="N86" s="289"/>
      <c r="O86" s="289" t="s">
        <v>2448</v>
      </c>
      <c r="P86" s="289">
        <v>0</v>
      </c>
      <c r="Q86" s="186">
        <f t="shared" si="6"/>
        <v>10792646.149999999</v>
      </c>
      <c r="R86" s="186">
        <f t="shared" si="7"/>
        <v>10689654.449999999</v>
      </c>
      <c r="S86" s="290">
        <v>3973094.7</v>
      </c>
      <c r="T86" s="291">
        <v>0</v>
      </c>
      <c r="U86" s="186">
        <v>0</v>
      </c>
      <c r="V86" s="186">
        <v>0</v>
      </c>
      <c r="W86" s="186">
        <v>0</v>
      </c>
      <c r="X86" s="186">
        <v>0</v>
      </c>
      <c r="Y86" s="186">
        <v>0</v>
      </c>
      <c r="Z86" s="186">
        <v>0</v>
      </c>
      <c r="AA86" s="186">
        <v>2740433.55</v>
      </c>
      <c r="AB86" s="186">
        <v>0</v>
      </c>
      <c r="AC86" s="186">
        <v>3976126.2</v>
      </c>
      <c r="AD86" s="186">
        <v>0</v>
      </c>
      <c r="AE86" s="186">
        <v>0</v>
      </c>
      <c r="AF86" s="186">
        <v>0</v>
      </c>
      <c r="AG86" s="292">
        <v>0</v>
      </c>
      <c r="AH86" s="292">
        <v>0</v>
      </c>
      <c r="AI86" s="292">
        <v>0</v>
      </c>
      <c r="AJ86" s="292">
        <v>102991.70000000001</v>
      </c>
      <c r="AK86" s="175"/>
      <c r="AL86" s="175">
        <v>6014709.2199999988</v>
      </c>
      <c r="AM86" s="175">
        <v>16807287.829999998</v>
      </c>
      <c r="AN86" s="175">
        <v>10792578.609999999</v>
      </c>
      <c r="AO86" s="219" t="s">
        <v>3137</v>
      </c>
    </row>
    <row r="87" spans="1:41" s="84" customFormat="1" ht="23.25" customHeight="1" x14ac:dyDescent="0.35">
      <c r="A87" s="256">
        <v>2023</v>
      </c>
      <c r="B87" s="184">
        <f t="shared" si="5"/>
        <v>82</v>
      </c>
      <c r="C87" s="286" t="s">
        <v>150</v>
      </c>
      <c r="D87" s="184">
        <v>39442</v>
      </c>
      <c r="E87" s="287">
        <f>VLOOKUP(D87,'[1]2023-2025'!$A:$G,7,0)</f>
        <v>2023</v>
      </c>
      <c r="F87" s="287"/>
      <c r="G87" s="287" t="s">
        <v>1899</v>
      </c>
      <c r="H87" s="288">
        <f>INDEX('[1]2023-2025'!$AK:$AK,MATCH(D87,'[1]2023-2025'!$A:$A,0))</f>
        <v>44820</v>
      </c>
      <c r="I87" s="288" t="e">
        <v>#N/A</v>
      </c>
      <c r="J87" s="288" t="e">
        <f>VLOOKUP(D87,[1]Лист3!$A:$AK,37,0)</f>
        <v>#N/A</v>
      </c>
      <c r="K87" s="289">
        <f>INDEX('[1]2023-2025'!$G:$G,MATCH(D87,'[1]2023-2025'!$A:$A,0))</f>
        <v>2023</v>
      </c>
      <c r="L87" s="289"/>
      <c r="M87" s="289"/>
      <c r="N87" s="289"/>
      <c r="O87" s="289" t="s">
        <v>2440</v>
      </c>
      <c r="P87" s="289">
        <v>0</v>
      </c>
      <c r="Q87" s="186">
        <f t="shared" si="6"/>
        <v>144107.85999999999</v>
      </c>
      <c r="R87" s="186">
        <f t="shared" si="7"/>
        <v>144107.85999999999</v>
      </c>
      <c r="S87" s="290">
        <v>0</v>
      </c>
      <c r="T87" s="291">
        <v>0</v>
      </c>
      <c r="U87" s="186">
        <v>0</v>
      </c>
      <c r="V87" s="186">
        <v>0</v>
      </c>
      <c r="W87" s="186">
        <v>0</v>
      </c>
      <c r="X87" s="186">
        <v>0</v>
      </c>
      <c r="Y87" s="186">
        <v>0</v>
      </c>
      <c r="Z87" s="186">
        <v>0</v>
      </c>
      <c r="AA87" s="186">
        <v>0</v>
      </c>
      <c r="AB87" s="186">
        <v>0</v>
      </c>
      <c r="AC87" s="186">
        <v>0</v>
      </c>
      <c r="AD87" s="186">
        <v>0</v>
      </c>
      <c r="AE87" s="186">
        <v>0</v>
      </c>
      <c r="AF87" s="186">
        <v>0</v>
      </c>
      <c r="AG87" s="292">
        <v>144107.85999999999</v>
      </c>
      <c r="AH87" s="292">
        <v>0</v>
      </c>
      <c r="AI87" s="292">
        <v>0</v>
      </c>
      <c r="AJ87" s="292">
        <v>0</v>
      </c>
      <c r="AK87" s="175"/>
      <c r="AL87" s="175">
        <v>15026630.639999999</v>
      </c>
      <c r="AM87" s="175">
        <v>16320798.779999999</v>
      </c>
      <c r="AN87" s="175">
        <v>1294168.1400000001</v>
      </c>
      <c r="AO87" s="219"/>
    </row>
    <row r="88" spans="1:41" s="84" customFormat="1" ht="23.25" customHeight="1" x14ac:dyDescent="0.35">
      <c r="A88" s="256">
        <v>2023</v>
      </c>
      <c r="B88" s="184">
        <f>B87+1</f>
        <v>83</v>
      </c>
      <c r="C88" s="286" t="s">
        <v>3723</v>
      </c>
      <c r="D88" s="184">
        <v>39426</v>
      </c>
      <c r="E88" s="287">
        <f>VLOOKUP(D88,'[1]2023-2025'!$A:$G,7,0)</f>
        <v>2023</v>
      </c>
      <c r="F88" s="287"/>
      <c r="G88" s="287" t="s">
        <v>1899</v>
      </c>
      <c r="H88" s="288">
        <f>INDEX('[1]2023-2025'!$AK:$AK,MATCH(D88,'[1]2023-2025'!$A:$A,0))</f>
        <v>44796</v>
      </c>
      <c r="I88" s="288" t="e">
        <v>#N/A</v>
      </c>
      <c r="J88" s="288" t="e">
        <f>VLOOKUP(D88,[1]Лист3!$A:$AK,37,0)</f>
        <v>#N/A</v>
      </c>
      <c r="K88" s="289">
        <f>INDEX('[1]2023-2025'!$G:$G,MATCH(D88,'[1]2023-2025'!$A:$A,0))</f>
        <v>2023</v>
      </c>
      <c r="L88" s="289"/>
      <c r="M88" s="289"/>
      <c r="N88" s="289"/>
      <c r="O88" s="289">
        <v>0</v>
      </c>
      <c r="P88" s="289">
        <v>0</v>
      </c>
      <c r="Q88" s="186">
        <f t="shared" si="6"/>
        <v>9665227.4300000016</v>
      </c>
      <c r="R88" s="186">
        <f t="shared" si="7"/>
        <v>9561295.2000000011</v>
      </c>
      <c r="S88" s="290">
        <v>4747626</v>
      </c>
      <c r="T88" s="291">
        <v>0</v>
      </c>
      <c r="U88" s="186">
        <v>0</v>
      </c>
      <c r="V88" s="186">
        <v>0</v>
      </c>
      <c r="W88" s="186">
        <v>0</v>
      </c>
      <c r="X88" s="186">
        <v>0</v>
      </c>
      <c r="Y88" s="186">
        <v>0</v>
      </c>
      <c r="Z88" s="186">
        <v>0</v>
      </c>
      <c r="AA88" s="186">
        <v>0</v>
      </c>
      <c r="AB88" s="186">
        <v>0</v>
      </c>
      <c r="AC88" s="186">
        <v>3837014.4</v>
      </c>
      <c r="AD88" s="186">
        <v>0</v>
      </c>
      <c r="AE88" s="186">
        <v>0</v>
      </c>
      <c r="AF88" s="186">
        <v>976654.8</v>
      </c>
      <c r="AG88" s="292">
        <v>0</v>
      </c>
      <c r="AH88" s="292">
        <v>0</v>
      </c>
      <c r="AI88" s="292">
        <v>0</v>
      </c>
      <c r="AJ88" s="292">
        <v>103932.23000000001</v>
      </c>
      <c r="AK88" s="175"/>
      <c r="AL88" s="175">
        <v>7325588.9599999972</v>
      </c>
      <c r="AM88" s="175">
        <v>16990748.239999998</v>
      </c>
      <c r="AN88" s="175">
        <v>9665159.2800000012</v>
      </c>
      <c r="AO88" s="219" t="s">
        <v>3137</v>
      </c>
    </row>
    <row r="89" spans="1:41" s="84" customFormat="1" ht="23.25" customHeight="1" x14ac:dyDescent="0.35">
      <c r="A89" s="256">
        <v>2023</v>
      </c>
      <c r="B89" s="184">
        <f>B88+1</f>
        <v>84</v>
      </c>
      <c r="C89" s="286" t="s">
        <v>3724</v>
      </c>
      <c r="D89" s="184">
        <v>39427</v>
      </c>
      <c r="E89" s="287">
        <f>VLOOKUP(D89,'[1]2023-2025'!$A:$G,7,0)</f>
        <v>2023</v>
      </c>
      <c r="F89" s="287"/>
      <c r="G89" s="287" t="s">
        <v>1899</v>
      </c>
      <c r="H89" s="288">
        <f>INDEX('[1]2023-2025'!$AK:$AK,MATCH(D89,'[1]2023-2025'!$A:$A,0))</f>
        <v>44796</v>
      </c>
      <c r="I89" s="288" t="e">
        <v>#N/A</v>
      </c>
      <c r="J89" s="288" t="e">
        <f>VLOOKUP(D89,[1]Лист3!$A:$AK,37,0)</f>
        <v>#N/A</v>
      </c>
      <c r="K89" s="289">
        <f>INDEX('[1]2023-2025'!$G:$G,MATCH(D89,'[1]2023-2025'!$A:$A,0))</f>
        <v>2023</v>
      </c>
      <c r="L89" s="289"/>
      <c r="M89" s="289"/>
      <c r="N89" s="289"/>
      <c r="O89" s="289">
        <v>0</v>
      </c>
      <c r="P89" s="289">
        <v>0</v>
      </c>
      <c r="Q89" s="186">
        <f t="shared" si="6"/>
        <v>6807166.0699999994</v>
      </c>
      <c r="R89" s="186">
        <f t="shared" si="7"/>
        <v>6727005.3099999996</v>
      </c>
      <c r="S89" s="290">
        <v>0</v>
      </c>
      <c r="T89" s="291">
        <v>0</v>
      </c>
      <c r="U89" s="186">
        <v>0</v>
      </c>
      <c r="V89" s="186">
        <v>0</v>
      </c>
      <c r="W89" s="186">
        <v>0</v>
      </c>
      <c r="X89" s="186">
        <v>0</v>
      </c>
      <c r="Y89" s="186">
        <v>0</v>
      </c>
      <c r="Z89" s="186">
        <v>0</v>
      </c>
      <c r="AA89" s="186">
        <v>0</v>
      </c>
      <c r="AB89" s="186">
        <v>667057.19999999995</v>
      </c>
      <c r="AC89" s="186">
        <v>5798025.3099999996</v>
      </c>
      <c r="AD89" s="186">
        <v>0</v>
      </c>
      <c r="AE89" s="186">
        <v>0</v>
      </c>
      <c r="AF89" s="186">
        <v>261922.8</v>
      </c>
      <c r="AG89" s="292">
        <v>0</v>
      </c>
      <c r="AH89" s="292">
        <v>0</v>
      </c>
      <c r="AI89" s="292">
        <v>0</v>
      </c>
      <c r="AJ89" s="292">
        <v>80160.759999999995</v>
      </c>
      <c r="AK89" s="175"/>
      <c r="AL89" s="175">
        <v>10065191.910000002</v>
      </c>
      <c r="AM89" s="175">
        <v>16872305.420000002</v>
      </c>
      <c r="AN89" s="175">
        <v>6807113.5099999998</v>
      </c>
      <c r="AO89" s="219" t="s">
        <v>3137</v>
      </c>
    </row>
    <row r="90" spans="1:41" s="84" customFormat="1" ht="23.25" customHeight="1" x14ac:dyDescent="0.35">
      <c r="A90" s="256">
        <v>2023</v>
      </c>
      <c r="B90" s="184">
        <f t="shared" si="5"/>
        <v>85</v>
      </c>
      <c r="C90" s="286" t="s">
        <v>3725</v>
      </c>
      <c r="D90" s="184">
        <v>39429</v>
      </c>
      <c r="E90" s="287">
        <f>VLOOKUP(D90,'[1]2023-2025'!$A:$G,7,0)</f>
        <v>2023</v>
      </c>
      <c r="F90" s="287"/>
      <c r="G90" s="287" t="s">
        <v>1899</v>
      </c>
      <c r="H90" s="288">
        <f>INDEX('[1]2023-2025'!$AK:$AK,MATCH(D90,'[1]2023-2025'!$A:$A,0))</f>
        <v>44820</v>
      </c>
      <c r="I90" s="288" t="e">
        <v>#N/A</v>
      </c>
      <c r="J90" s="288" t="e">
        <f>VLOOKUP(D90,[1]Лист3!$A:$AK,37,0)</f>
        <v>#N/A</v>
      </c>
      <c r="K90" s="289">
        <f>INDEX('[1]2023-2025'!$G:$G,MATCH(D90,'[1]2023-2025'!$A:$A,0))</f>
        <v>2023</v>
      </c>
      <c r="L90" s="289"/>
      <c r="M90" s="289"/>
      <c r="N90" s="289"/>
      <c r="O90" s="289">
        <v>0</v>
      </c>
      <c r="P90" s="289">
        <v>0</v>
      </c>
      <c r="Q90" s="186">
        <f t="shared" si="6"/>
        <v>6145105.9499999993</v>
      </c>
      <c r="R90" s="186">
        <f t="shared" si="7"/>
        <v>6077286.4499999993</v>
      </c>
      <c r="S90" s="290">
        <v>3522553.65</v>
      </c>
      <c r="T90" s="291">
        <v>0</v>
      </c>
      <c r="U90" s="186">
        <v>0</v>
      </c>
      <c r="V90" s="186">
        <v>0</v>
      </c>
      <c r="W90" s="186">
        <v>0</v>
      </c>
      <c r="X90" s="186">
        <v>0</v>
      </c>
      <c r="Y90" s="186">
        <v>0</v>
      </c>
      <c r="Z90" s="186">
        <v>0</v>
      </c>
      <c r="AA90" s="186">
        <v>0</v>
      </c>
      <c r="AB90" s="186">
        <v>0</v>
      </c>
      <c r="AC90" s="186">
        <v>2554732.7999999998</v>
      </c>
      <c r="AD90" s="186">
        <v>0</v>
      </c>
      <c r="AE90" s="186">
        <v>0</v>
      </c>
      <c r="AF90" s="186">
        <v>0</v>
      </c>
      <c r="AG90" s="292">
        <v>0</v>
      </c>
      <c r="AH90" s="292">
        <v>0</v>
      </c>
      <c r="AI90" s="292">
        <v>0</v>
      </c>
      <c r="AJ90" s="292">
        <v>67819.5</v>
      </c>
      <c r="AK90" s="175"/>
      <c r="AL90" s="175">
        <v>7782644.1799999978</v>
      </c>
      <c r="AM90" s="175">
        <v>17819847.989999998</v>
      </c>
      <c r="AN90" s="175">
        <v>10037203.810000001</v>
      </c>
      <c r="AO90" s="219" t="s">
        <v>3137</v>
      </c>
    </row>
    <row r="91" spans="1:41" s="84" customFormat="1" ht="23.25" customHeight="1" x14ac:dyDescent="0.35">
      <c r="A91" s="256">
        <v>2023</v>
      </c>
      <c r="B91" s="184">
        <f>B90+1</f>
        <v>86</v>
      </c>
      <c r="C91" s="286" t="s">
        <v>3726</v>
      </c>
      <c r="D91" s="184">
        <v>39430</v>
      </c>
      <c r="E91" s="287">
        <f>VLOOKUP(D91,'[1]2023-2025'!$A:$G,7,0)</f>
        <v>2023</v>
      </c>
      <c r="F91" s="287"/>
      <c r="G91" s="287" t="s">
        <v>1899</v>
      </c>
      <c r="H91" s="288">
        <f>INDEX('[1]2023-2025'!$AK:$AK,MATCH(D91,'[1]2023-2025'!$A:$A,0))</f>
        <v>44796</v>
      </c>
      <c r="I91" s="288" t="e">
        <v>#N/A</v>
      </c>
      <c r="J91" s="288" t="e">
        <f>VLOOKUP(D91,[1]Лист3!$A:$AK,37,0)</f>
        <v>#N/A</v>
      </c>
      <c r="K91" s="289">
        <f>INDEX('[1]2023-2025'!$G:$G,MATCH(D91,'[1]2023-2025'!$A:$A,0))</f>
        <v>2023</v>
      </c>
      <c r="L91" s="289"/>
      <c r="M91" s="289"/>
      <c r="N91" s="289"/>
      <c r="O91" s="289">
        <v>0</v>
      </c>
      <c r="P91" s="289">
        <v>0</v>
      </c>
      <c r="Q91" s="186">
        <f t="shared" si="6"/>
        <v>8655741.4399999995</v>
      </c>
      <c r="R91" s="186">
        <f t="shared" si="7"/>
        <v>8571307.9399999995</v>
      </c>
      <c r="S91" s="290">
        <v>4746814.8</v>
      </c>
      <c r="T91" s="291">
        <v>0</v>
      </c>
      <c r="U91" s="186">
        <v>0</v>
      </c>
      <c r="V91" s="186">
        <v>0</v>
      </c>
      <c r="W91" s="186">
        <v>0</v>
      </c>
      <c r="X91" s="186">
        <v>0</v>
      </c>
      <c r="Y91" s="186">
        <v>0</v>
      </c>
      <c r="Z91" s="186">
        <v>0</v>
      </c>
      <c r="AA91" s="186">
        <v>0</v>
      </c>
      <c r="AB91" s="186">
        <v>0</v>
      </c>
      <c r="AC91" s="186">
        <v>3824493.14</v>
      </c>
      <c r="AD91" s="186">
        <v>0</v>
      </c>
      <c r="AE91" s="186">
        <v>0</v>
      </c>
      <c r="AF91" s="186">
        <v>0</v>
      </c>
      <c r="AG91" s="292">
        <v>0</v>
      </c>
      <c r="AH91" s="292">
        <v>0</v>
      </c>
      <c r="AI91" s="292">
        <v>0</v>
      </c>
      <c r="AJ91" s="292">
        <v>84433.5</v>
      </c>
      <c r="AK91" s="175"/>
      <c r="AL91" s="175">
        <v>9201555.3600000031</v>
      </c>
      <c r="AM91" s="175">
        <v>22226424.670000002</v>
      </c>
      <c r="AN91" s="175">
        <v>13024869.309999999</v>
      </c>
      <c r="AO91" s="219" t="s">
        <v>3137</v>
      </c>
    </row>
    <row r="92" spans="1:41" s="84" customFormat="1" ht="23.25" customHeight="1" x14ac:dyDescent="0.35">
      <c r="A92" s="256">
        <v>2023</v>
      </c>
      <c r="B92" s="184">
        <f>B91+1</f>
        <v>87</v>
      </c>
      <c r="C92" s="286" t="s">
        <v>3727</v>
      </c>
      <c r="D92" s="184">
        <v>39417</v>
      </c>
      <c r="E92" s="287">
        <f>VLOOKUP(D92,'[1]2023-2025'!$A:$G,7,0)</f>
        <v>2023</v>
      </c>
      <c r="F92" s="287"/>
      <c r="G92" s="287" t="s">
        <v>1899</v>
      </c>
      <c r="H92" s="288">
        <f>INDEX('[1]2023-2025'!$AK:$AK,MATCH(D92,'[1]2023-2025'!$A:$A,0))</f>
        <v>44796</v>
      </c>
      <c r="I92" s="288" t="e">
        <v>#N/A</v>
      </c>
      <c r="J92" s="288" t="e">
        <f>VLOOKUP(D92,[1]Лист3!$A:$AK,37,0)</f>
        <v>#N/A</v>
      </c>
      <c r="K92" s="289">
        <f>INDEX('[1]2023-2025'!$G:$G,MATCH(D92,'[1]2023-2025'!$A:$A,0))</f>
        <v>2023</v>
      </c>
      <c r="L92" s="289"/>
      <c r="M92" s="289"/>
      <c r="N92" s="289"/>
      <c r="O92" s="289">
        <v>0</v>
      </c>
      <c r="P92" s="289">
        <v>0</v>
      </c>
      <c r="Q92" s="186">
        <f t="shared" si="6"/>
        <v>8990418.0899999999</v>
      </c>
      <c r="R92" s="186">
        <f t="shared" si="7"/>
        <v>8895694.0600000005</v>
      </c>
      <c r="S92" s="290">
        <v>3892657.2</v>
      </c>
      <c r="T92" s="291">
        <v>0</v>
      </c>
      <c r="U92" s="186">
        <v>0</v>
      </c>
      <c r="V92" s="186">
        <v>0</v>
      </c>
      <c r="W92" s="186">
        <v>0</v>
      </c>
      <c r="X92" s="186">
        <v>0</v>
      </c>
      <c r="Y92" s="186">
        <v>0</v>
      </c>
      <c r="Z92" s="186">
        <v>0</v>
      </c>
      <c r="AA92" s="186">
        <v>0</v>
      </c>
      <c r="AB92" s="186">
        <v>0</v>
      </c>
      <c r="AC92" s="186">
        <v>5003036.8600000003</v>
      </c>
      <c r="AD92" s="186">
        <v>0</v>
      </c>
      <c r="AE92" s="186">
        <v>0</v>
      </c>
      <c r="AF92" s="186">
        <v>0</v>
      </c>
      <c r="AG92" s="292">
        <v>0</v>
      </c>
      <c r="AH92" s="292">
        <v>0</v>
      </c>
      <c r="AI92" s="292">
        <v>0</v>
      </c>
      <c r="AJ92" s="292">
        <v>94724.03</v>
      </c>
      <c r="AK92" s="175"/>
      <c r="AL92" s="175">
        <v>8800259.1999999993</v>
      </c>
      <c r="AM92" s="175">
        <v>17790615.18</v>
      </c>
      <c r="AN92" s="175">
        <v>8990355.9800000004</v>
      </c>
      <c r="AO92" s="219" t="s">
        <v>3137</v>
      </c>
    </row>
    <row r="93" spans="1:41" s="84" customFormat="1" ht="23.25" customHeight="1" x14ac:dyDescent="0.35">
      <c r="A93" s="256">
        <v>2023</v>
      </c>
      <c r="B93" s="184">
        <f t="shared" si="5"/>
        <v>88</v>
      </c>
      <c r="C93" s="286" t="s">
        <v>3728</v>
      </c>
      <c r="D93" s="184">
        <v>39431</v>
      </c>
      <c r="E93" s="287">
        <f>VLOOKUP(D93,'[1]2023-2025'!$A:$G,7,0)</f>
        <v>2023</v>
      </c>
      <c r="F93" s="287"/>
      <c r="G93" s="287" t="s">
        <v>1899</v>
      </c>
      <c r="H93" s="288">
        <f>INDEX('[1]2023-2025'!$AK:$AK,MATCH(D93,'[1]2023-2025'!$A:$A,0))</f>
        <v>44796</v>
      </c>
      <c r="I93" s="288" t="e">
        <v>#N/A</v>
      </c>
      <c r="J93" s="288" t="e">
        <f>VLOOKUP(D93,[1]Лист3!$A:$AK,37,0)</f>
        <v>#N/A</v>
      </c>
      <c r="K93" s="289">
        <f>INDEX('[1]2023-2025'!$G:$G,MATCH(D93,'[1]2023-2025'!$A:$A,0))</f>
        <v>2023</v>
      </c>
      <c r="L93" s="289"/>
      <c r="M93" s="289"/>
      <c r="N93" s="289"/>
      <c r="O93" s="289" t="s">
        <v>1743</v>
      </c>
      <c r="P93" s="289">
        <v>0</v>
      </c>
      <c r="Q93" s="186">
        <f t="shared" si="6"/>
        <v>5925282.21</v>
      </c>
      <c r="R93" s="186">
        <f t="shared" si="7"/>
        <v>5851714.2699999996</v>
      </c>
      <c r="S93" s="290">
        <v>0</v>
      </c>
      <c r="T93" s="291">
        <v>0</v>
      </c>
      <c r="U93" s="186">
        <v>0</v>
      </c>
      <c r="V93" s="186">
        <v>0</v>
      </c>
      <c r="W93" s="186">
        <v>0</v>
      </c>
      <c r="X93" s="186">
        <v>0</v>
      </c>
      <c r="Y93" s="186">
        <v>0</v>
      </c>
      <c r="Z93" s="186">
        <v>0</v>
      </c>
      <c r="AA93" s="186">
        <v>2641704.27</v>
      </c>
      <c r="AB93" s="186">
        <v>541539.6</v>
      </c>
      <c r="AC93" s="186">
        <v>2668470.4</v>
      </c>
      <c r="AD93" s="186">
        <v>0</v>
      </c>
      <c r="AE93" s="186">
        <v>0</v>
      </c>
      <c r="AF93" s="186">
        <v>0</v>
      </c>
      <c r="AG93" s="292">
        <v>0</v>
      </c>
      <c r="AH93" s="292">
        <v>0</v>
      </c>
      <c r="AI93" s="292">
        <v>0</v>
      </c>
      <c r="AJ93" s="292">
        <v>73567.94</v>
      </c>
      <c r="AK93" s="175"/>
      <c r="AL93" s="175">
        <v>7188654.0599999996</v>
      </c>
      <c r="AM93" s="175">
        <v>13113888.029999999</v>
      </c>
      <c r="AN93" s="175">
        <v>5925233.9699999997</v>
      </c>
      <c r="AO93" s="219" t="s">
        <v>3137</v>
      </c>
    </row>
    <row r="94" spans="1:41" s="84" customFormat="1" ht="23.25" customHeight="1" x14ac:dyDescent="0.35">
      <c r="A94" s="256">
        <v>2023</v>
      </c>
      <c r="B94" s="184">
        <f t="shared" si="5"/>
        <v>89</v>
      </c>
      <c r="C94" s="286" t="s">
        <v>3729</v>
      </c>
      <c r="D94" s="184">
        <v>39432</v>
      </c>
      <c r="E94" s="287">
        <f>VLOOKUP(D94,'[1]2023-2025'!$A:$G,7,0)</f>
        <v>2023</v>
      </c>
      <c r="F94" s="287"/>
      <c r="G94" s="287" t="s">
        <v>1899</v>
      </c>
      <c r="H94" s="288">
        <f>INDEX('[1]2023-2025'!$AK:$AK,MATCH(D94,'[1]2023-2025'!$A:$A,0))</f>
        <v>44796</v>
      </c>
      <c r="I94" s="288" t="e">
        <v>#N/A</v>
      </c>
      <c r="J94" s="288" t="e">
        <f>VLOOKUP(D94,[1]Лист3!$A:$AK,37,0)</f>
        <v>#N/A</v>
      </c>
      <c r="K94" s="289">
        <f>INDEX('[1]2023-2025'!$G:$G,MATCH(D94,'[1]2023-2025'!$A:$A,0))</f>
        <v>2023</v>
      </c>
      <c r="L94" s="289"/>
      <c r="M94" s="289"/>
      <c r="N94" s="289"/>
      <c r="O94" s="289">
        <v>0</v>
      </c>
      <c r="P94" s="289">
        <v>0</v>
      </c>
      <c r="Q94" s="186">
        <f t="shared" si="6"/>
        <v>9406661.2199999988</v>
      </c>
      <c r="R94" s="186">
        <f t="shared" si="7"/>
        <v>9295662.1899999995</v>
      </c>
      <c r="S94" s="290">
        <v>3939226.8</v>
      </c>
      <c r="T94" s="291">
        <v>0</v>
      </c>
      <c r="U94" s="186">
        <v>0</v>
      </c>
      <c r="V94" s="186">
        <v>0</v>
      </c>
      <c r="W94" s="186">
        <v>0</v>
      </c>
      <c r="X94" s="186">
        <v>0</v>
      </c>
      <c r="Y94" s="186">
        <v>0</v>
      </c>
      <c r="Z94" s="186">
        <v>0</v>
      </c>
      <c r="AA94" s="186">
        <v>0</v>
      </c>
      <c r="AB94" s="186">
        <v>0</v>
      </c>
      <c r="AC94" s="186">
        <v>5356435.3899999997</v>
      </c>
      <c r="AD94" s="186">
        <v>0</v>
      </c>
      <c r="AE94" s="186">
        <v>0</v>
      </c>
      <c r="AF94" s="186">
        <v>0</v>
      </c>
      <c r="AG94" s="292">
        <v>0</v>
      </c>
      <c r="AH94" s="292">
        <v>0</v>
      </c>
      <c r="AI94" s="292">
        <v>0</v>
      </c>
      <c r="AJ94" s="292">
        <v>110999.03</v>
      </c>
      <c r="AK94" s="175"/>
      <c r="AL94" s="175">
        <v>8396627.0500000007</v>
      </c>
      <c r="AM94" s="175">
        <v>17803215.48</v>
      </c>
      <c r="AN94" s="175">
        <v>9406588.4299999997</v>
      </c>
      <c r="AO94" s="219" t="s">
        <v>3137</v>
      </c>
    </row>
    <row r="95" spans="1:41" s="84" customFormat="1" ht="23.25" customHeight="1" x14ac:dyDescent="0.35">
      <c r="A95" s="256">
        <v>2023</v>
      </c>
      <c r="B95" s="184">
        <f t="shared" si="5"/>
        <v>90</v>
      </c>
      <c r="C95" s="286" t="s">
        <v>3730</v>
      </c>
      <c r="D95" s="184">
        <v>39433</v>
      </c>
      <c r="E95" s="287">
        <f>VLOOKUP(D95,'[1]2023-2025'!$A:$G,7,0)</f>
        <v>2023</v>
      </c>
      <c r="F95" s="287"/>
      <c r="G95" s="287" t="s">
        <v>1899</v>
      </c>
      <c r="H95" s="288">
        <f>INDEX('[1]2023-2025'!$AK:$AK,MATCH(D95,'[1]2023-2025'!$A:$A,0))</f>
        <v>44796</v>
      </c>
      <c r="I95" s="288" t="e">
        <v>#N/A</v>
      </c>
      <c r="J95" s="288" t="e">
        <f>VLOOKUP(D95,[1]Лист3!$A:$AK,37,0)</f>
        <v>#N/A</v>
      </c>
      <c r="K95" s="289">
        <f>INDEX('[1]2023-2025'!$G:$G,MATCH(D95,'[1]2023-2025'!$A:$A,0))</f>
        <v>2023</v>
      </c>
      <c r="L95" s="289"/>
      <c r="M95" s="289"/>
      <c r="N95" s="289"/>
      <c r="O95" s="289" t="s">
        <v>2448</v>
      </c>
      <c r="P95" s="289">
        <v>0</v>
      </c>
      <c r="Q95" s="186">
        <f t="shared" si="6"/>
        <v>6854439.4300000006</v>
      </c>
      <c r="R95" s="186">
        <f t="shared" si="7"/>
        <v>6774936.4600000009</v>
      </c>
      <c r="S95" s="290">
        <v>0</v>
      </c>
      <c r="T95" s="291">
        <v>0</v>
      </c>
      <c r="U95" s="186">
        <v>0</v>
      </c>
      <c r="V95" s="186">
        <v>0</v>
      </c>
      <c r="W95" s="186">
        <v>0</v>
      </c>
      <c r="X95" s="186">
        <v>0</v>
      </c>
      <c r="Y95" s="186">
        <v>0</v>
      </c>
      <c r="Z95" s="186">
        <v>0</v>
      </c>
      <c r="AA95" s="186">
        <v>2741606.24</v>
      </c>
      <c r="AB95" s="186">
        <v>0</v>
      </c>
      <c r="AC95" s="186">
        <v>4033330.22</v>
      </c>
      <c r="AD95" s="186">
        <v>0</v>
      </c>
      <c r="AE95" s="186">
        <v>0</v>
      </c>
      <c r="AF95" s="186">
        <v>0</v>
      </c>
      <c r="AG95" s="292">
        <v>0</v>
      </c>
      <c r="AH95" s="292">
        <v>0</v>
      </c>
      <c r="AI95" s="292">
        <v>0</v>
      </c>
      <c r="AJ95" s="292">
        <v>79502.97</v>
      </c>
      <c r="AK95" s="175"/>
      <c r="AL95" s="175">
        <v>6109305.0599999987</v>
      </c>
      <c r="AM95" s="175">
        <v>12963692.359999999</v>
      </c>
      <c r="AN95" s="175">
        <v>6854387.3000000007</v>
      </c>
      <c r="AO95" s="219" t="s">
        <v>3137</v>
      </c>
    </row>
    <row r="96" spans="1:41" s="84" customFormat="1" ht="23.25" customHeight="1" x14ac:dyDescent="0.35">
      <c r="A96" s="256">
        <v>2023</v>
      </c>
      <c r="B96" s="184">
        <f t="shared" si="5"/>
        <v>91</v>
      </c>
      <c r="C96" s="286" t="s">
        <v>3731</v>
      </c>
      <c r="D96" s="184">
        <v>39434</v>
      </c>
      <c r="E96" s="287">
        <f>VLOOKUP(D96,'[1]2023-2025'!$A:$G,7,0)</f>
        <v>2023</v>
      </c>
      <c r="F96" s="287"/>
      <c r="G96" s="287" t="s">
        <v>1899</v>
      </c>
      <c r="H96" s="288">
        <f>INDEX('[1]2023-2025'!$AK:$AK,MATCH(D96,'[1]2023-2025'!$A:$A,0))</f>
        <v>44796</v>
      </c>
      <c r="I96" s="288" t="e">
        <v>#N/A</v>
      </c>
      <c r="J96" s="288" t="e">
        <f>VLOOKUP(D96,[1]Лист3!$A:$AK,37,0)</f>
        <v>#N/A</v>
      </c>
      <c r="K96" s="289">
        <f>INDEX('[1]2023-2025'!$G:$G,MATCH(D96,'[1]2023-2025'!$A:$A,0))</f>
        <v>2023</v>
      </c>
      <c r="L96" s="289"/>
      <c r="M96" s="289"/>
      <c r="N96" s="289"/>
      <c r="O96" s="289" t="s">
        <v>2448</v>
      </c>
      <c r="P96" s="289">
        <v>0</v>
      </c>
      <c r="Q96" s="186">
        <f t="shared" si="6"/>
        <v>6181684.1799999997</v>
      </c>
      <c r="R96" s="186">
        <f t="shared" si="7"/>
        <v>6102539.1200000001</v>
      </c>
      <c r="S96" s="290">
        <v>3050852.4</v>
      </c>
      <c r="T96" s="291">
        <v>2409426.3199999998</v>
      </c>
      <c r="U96" s="186">
        <v>0</v>
      </c>
      <c r="V96" s="186">
        <v>236082</v>
      </c>
      <c r="W96" s="186">
        <v>223224</v>
      </c>
      <c r="X96" s="186">
        <v>182954.4</v>
      </c>
      <c r="Y96" s="186">
        <v>0</v>
      </c>
      <c r="Z96" s="186">
        <v>0</v>
      </c>
      <c r="AA96" s="186">
        <v>0</v>
      </c>
      <c r="AB96" s="186">
        <v>0</v>
      </c>
      <c r="AC96" s="186">
        <v>0</v>
      </c>
      <c r="AD96" s="186">
        <v>0</v>
      </c>
      <c r="AE96" s="186">
        <v>0</v>
      </c>
      <c r="AF96" s="186">
        <v>0</v>
      </c>
      <c r="AG96" s="292">
        <v>0</v>
      </c>
      <c r="AH96" s="292">
        <v>0</v>
      </c>
      <c r="AI96" s="292">
        <v>0</v>
      </c>
      <c r="AJ96" s="292">
        <v>79145.060000000012</v>
      </c>
      <c r="AK96" s="175"/>
      <c r="AL96" s="175">
        <v>6889414.7300000004</v>
      </c>
      <c r="AM96" s="175">
        <v>13071047.01</v>
      </c>
      <c r="AN96" s="175">
        <v>6181632.2799999993</v>
      </c>
      <c r="AO96" s="219" t="s">
        <v>3137</v>
      </c>
    </row>
    <row r="97" spans="1:41" s="84" customFormat="1" ht="23.25" customHeight="1" x14ac:dyDescent="0.35">
      <c r="A97" s="256">
        <v>2023</v>
      </c>
      <c r="B97" s="184">
        <f t="shared" si="5"/>
        <v>92</v>
      </c>
      <c r="C97" s="286" t="s">
        <v>3732</v>
      </c>
      <c r="D97" s="184">
        <v>39436</v>
      </c>
      <c r="E97" s="287">
        <f>VLOOKUP(D97,'[1]2023-2025'!$A:$G,7,0)</f>
        <v>2023</v>
      </c>
      <c r="F97" s="287"/>
      <c r="G97" s="287" t="s">
        <v>1899</v>
      </c>
      <c r="H97" s="288">
        <f>INDEX('[1]2023-2025'!$AK:$AK,MATCH(D97,'[1]2023-2025'!$A:$A,0))</f>
        <v>44820</v>
      </c>
      <c r="I97" s="288" t="e">
        <v>#N/A</v>
      </c>
      <c r="J97" s="288" t="e">
        <f>VLOOKUP(D97,[1]Лист3!$A:$AK,37,0)</f>
        <v>#N/A</v>
      </c>
      <c r="K97" s="289">
        <f>INDEX('[1]2023-2025'!$G:$G,MATCH(D97,'[1]2023-2025'!$A:$A,0))</f>
        <v>2023</v>
      </c>
      <c r="L97" s="289"/>
      <c r="M97" s="289"/>
      <c r="N97" s="289"/>
      <c r="O97" s="289">
        <v>0</v>
      </c>
      <c r="P97" s="289">
        <v>0</v>
      </c>
      <c r="Q97" s="186">
        <f t="shared" si="6"/>
        <v>7799905.3899999997</v>
      </c>
      <c r="R97" s="186">
        <f t="shared" si="7"/>
        <v>7716932.5099999998</v>
      </c>
      <c r="S97" s="290">
        <v>3897085.2</v>
      </c>
      <c r="T97" s="291">
        <v>0</v>
      </c>
      <c r="U97" s="186">
        <v>0</v>
      </c>
      <c r="V97" s="186">
        <v>0</v>
      </c>
      <c r="W97" s="186">
        <v>0</v>
      </c>
      <c r="X97" s="186">
        <v>245828.4</v>
      </c>
      <c r="Y97" s="186">
        <v>0</v>
      </c>
      <c r="Z97" s="186">
        <v>0</v>
      </c>
      <c r="AA97" s="186">
        <v>3574018.91</v>
      </c>
      <c r="AB97" s="186">
        <v>0</v>
      </c>
      <c r="AC97" s="186">
        <v>0</v>
      </c>
      <c r="AD97" s="186">
        <v>0</v>
      </c>
      <c r="AE97" s="186">
        <v>0</v>
      </c>
      <c r="AF97" s="186">
        <v>0</v>
      </c>
      <c r="AG97" s="292">
        <v>0</v>
      </c>
      <c r="AH97" s="292">
        <v>0</v>
      </c>
      <c r="AI97" s="292">
        <v>0</v>
      </c>
      <c r="AJ97" s="292">
        <v>82972.88</v>
      </c>
      <c r="AK97" s="175"/>
      <c r="AL97" s="175">
        <v>9920706.4899999984</v>
      </c>
      <c r="AM97" s="175">
        <v>17720557.469999999</v>
      </c>
      <c r="AN97" s="175">
        <v>7799850.9799999995</v>
      </c>
      <c r="AO97" s="219" t="s">
        <v>3137</v>
      </c>
    </row>
    <row r="98" spans="1:41" s="84" customFormat="1" ht="23.25" customHeight="1" x14ac:dyDescent="0.35">
      <c r="A98" s="256">
        <v>2023</v>
      </c>
      <c r="B98" s="184">
        <f t="shared" si="5"/>
        <v>93</v>
      </c>
      <c r="C98" s="286" t="s">
        <v>3733</v>
      </c>
      <c r="D98" s="184">
        <v>39437</v>
      </c>
      <c r="E98" s="287">
        <f>VLOOKUP(D98,'[1]2023-2025'!$A:$G,7,0)</f>
        <v>2023</v>
      </c>
      <c r="F98" s="287"/>
      <c r="G98" s="287" t="s">
        <v>1899</v>
      </c>
      <c r="H98" s="288">
        <f>INDEX('[1]2023-2025'!$AK:$AK,MATCH(D98,'[1]2023-2025'!$A:$A,0))</f>
        <v>44796</v>
      </c>
      <c r="I98" s="288" t="e">
        <v>#N/A</v>
      </c>
      <c r="J98" s="288" t="e">
        <f>VLOOKUP(D98,[1]Лист3!$A:$AK,37,0)</f>
        <v>#N/A</v>
      </c>
      <c r="K98" s="289">
        <f>INDEX('[1]2023-2025'!$G:$G,MATCH(D98,'[1]2023-2025'!$A:$A,0))</f>
        <v>2023</v>
      </c>
      <c r="L98" s="289"/>
      <c r="M98" s="289"/>
      <c r="N98" s="289"/>
      <c r="O98" s="289" t="s">
        <v>2448</v>
      </c>
      <c r="P98" s="289">
        <v>0</v>
      </c>
      <c r="Q98" s="186">
        <f t="shared" si="6"/>
        <v>13569253.949999999</v>
      </c>
      <c r="R98" s="186">
        <f t="shared" si="7"/>
        <v>13445929.42</v>
      </c>
      <c r="S98" s="290">
        <v>4081304.4</v>
      </c>
      <c r="T98" s="291">
        <v>0</v>
      </c>
      <c r="U98" s="186">
        <v>0</v>
      </c>
      <c r="V98" s="186">
        <v>0</v>
      </c>
      <c r="W98" s="186">
        <v>0</v>
      </c>
      <c r="X98" s="186">
        <v>0</v>
      </c>
      <c r="Y98" s="186">
        <v>0</v>
      </c>
      <c r="Z98" s="186">
        <v>0</v>
      </c>
      <c r="AA98" s="186">
        <v>4363928.28</v>
      </c>
      <c r="AB98" s="186">
        <v>0</v>
      </c>
      <c r="AC98" s="186">
        <v>5000696.74</v>
      </c>
      <c r="AD98" s="186">
        <v>0</v>
      </c>
      <c r="AE98" s="186">
        <v>0</v>
      </c>
      <c r="AF98" s="186">
        <v>0</v>
      </c>
      <c r="AG98" s="292">
        <v>0</v>
      </c>
      <c r="AH98" s="292">
        <v>0</v>
      </c>
      <c r="AI98" s="292">
        <v>0</v>
      </c>
      <c r="AJ98" s="292">
        <v>123324.53</v>
      </c>
      <c r="AK98" s="175"/>
      <c r="AL98" s="175">
        <v>9146143.2299999986</v>
      </c>
      <c r="AM98" s="175">
        <v>22715316.309999999</v>
      </c>
      <c r="AN98" s="175">
        <v>13569173.08</v>
      </c>
      <c r="AO98" s="219" t="s">
        <v>3137</v>
      </c>
    </row>
    <row r="99" spans="1:41" s="84" customFormat="1" ht="23.25" customHeight="1" x14ac:dyDescent="0.35">
      <c r="A99" s="256">
        <v>2023</v>
      </c>
      <c r="B99" s="184">
        <f t="shared" si="5"/>
        <v>94</v>
      </c>
      <c r="C99" s="286" t="s">
        <v>3734</v>
      </c>
      <c r="D99" s="184">
        <v>39418</v>
      </c>
      <c r="E99" s="287">
        <f>VLOOKUP(D99,'[1]2023-2025'!$A:$G,7,0)</f>
        <v>2023</v>
      </c>
      <c r="F99" s="287"/>
      <c r="G99" s="287" t="s">
        <v>1899</v>
      </c>
      <c r="H99" s="288">
        <f>INDEX('[1]2023-2025'!$AK:$AK,MATCH(D99,'[1]2023-2025'!$A:$A,0))</f>
        <v>44796</v>
      </c>
      <c r="I99" s="288" t="e">
        <v>#N/A</v>
      </c>
      <c r="J99" s="288" t="e">
        <f>VLOOKUP(D99,[1]Лист3!$A:$AK,37,0)</f>
        <v>#N/A</v>
      </c>
      <c r="K99" s="289">
        <f>INDEX('[1]2023-2025'!$G:$G,MATCH(D99,'[1]2023-2025'!$A:$A,0))</f>
        <v>2023</v>
      </c>
      <c r="L99" s="289"/>
      <c r="M99" s="289"/>
      <c r="N99" s="289"/>
      <c r="O99" s="289" t="s">
        <v>2448</v>
      </c>
      <c r="P99" s="289" t="s">
        <v>2451</v>
      </c>
      <c r="Q99" s="186">
        <f t="shared" si="6"/>
        <v>8912518.0099999998</v>
      </c>
      <c r="R99" s="186">
        <f t="shared" si="7"/>
        <v>8841316.9199999999</v>
      </c>
      <c r="S99" s="290">
        <v>3869749.2</v>
      </c>
      <c r="T99" s="291">
        <v>0</v>
      </c>
      <c r="U99" s="186">
        <v>0</v>
      </c>
      <c r="V99" s="186">
        <v>0</v>
      </c>
      <c r="W99" s="186">
        <v>0</v>
      </c>
      <c r="X99" s="186">
        <v>0</v>
      </c>
      <c r="Y99" s="186">
        <v>0</v>
      </c>
      <c r="Z99" s="186">
        <v>0</v>
      </c>
      <c r="AA99" s="186">
        <v>0</v>
      </c>
      <c r="AB99" s="186">
        <v>703452</v>
      </c>
      <c r="AC99" s="186">
        <v>4268115.72</v>
      </c>
      <c r="AD99" s="186">
        <v>0</v>
      </c>
      <c r="AE99" s="186">
        <v>0</v>
      </c>
      <c r="AF99" s="186">
        <v>0</v>
      </c>
      <c r="AG99" s="292">
        <v>0</v>
      </c>
      <c r="AH99" s="292">
        <v>0</v>
      </c>
      <c r="AI99" s="292">
        <v>0</v>
      </c>
      <c r="AJ99" s="292">
        <v>71201.09</v>
      </c>
      <c r="AK99" s="175"/>
      <c r="AL99" s="175">
        <v>8758693.129999999</v>
      </c>
      <c r="AM99" s="175">
        <v>17671164.449999999</v>
      </c>
      <c r="AN99" s="175">
        <v>8912471.3200000003</v>
      </c>
      <c r="AO99" s="219" t="s">
        <v>3137</v>
      </c>
    </row>
    <row r="100" spans="1:41" s="84" customFormat="1" ht="23.25" customHeight="1" x14ac:dyDescent="0.35">
      <c r="A100" s="256">
        <v>2023</v>
      </c>
      <c r="B100" s="184">
        <f t="shared" si="5"/>
        <v>95</v>
      </c>
      <c r="C100" s="286" t="s">
        <v>3735</v>
      </c>
      <c r="D100" s="184">
        <v>39438</v>
      </c>
      <c r="E100" s="287">
        <f>VLOOKUP(D100,'[1]2023-2025'!$A:$G,7,0)</f>
        <v>2023</v>
      </c>
      <c r="F100" s="287"/>
      <c r="G100" s="287" t="s">
        <v>1899</v>
      </c>
      <c r="H100" s="288">
        <f>INDEX('[1]2023-2025'!$AK:$AK,MATCH(D100,'[1]2023-2025'!$A:$A,0))</f>
        <v>44796</v>
      </c>
      <c r="I100" s="288" t="e">
        <v>#N/A</v>
      </c>
      <c r="J100" s="288" t="e">
        <f>VLOOKUP(D100,[1]Лист3!$A:$AK,37,0)</f>
        <v>#N/A</v>
      </c>
      <c r="K100" s="289">
        <f>INDEX('[1]2023-2025'!$G:$G,MATCH(D100,'[1]2023-2025'!$A:$A,0))</f>
        <v>2023</v>
      </c>
      <c r="L100" s="289"/>
      <c r="M100" s="289"/>
      <c r="N100" s="289"/>
      <c r="O100" s="289">
        <v>0</v>
      </c>
      <c r="P100" s="289">
        <v>0</v>
      </c>
      <c r="Q100" s="186">
        <f t="shared" si="6"/>
        <v>6965322.3299999991</v>
      </c>
      <c r="R100" s="186">
        <f t="shared" si="7"/>
        <v>6885961.9399999995</v>
      </c>
      <c r="S100" s="290">
        <v>0</v>
      </c>
      <c r="T100" s="291">
        <v>0</v>
      </c>
      <c r="U100" s="186">
        <v>0</v>
      </c>
      <c r="V100" s="186">
        <v>0</v>
      </c>
      <c r="W100" s="186">
        <v>0</v>
      </c>
      <c r="X100" s="186">
        <v>0</v>
      </c>
      <c r="Y100" s="186">
        <v>0</v>
      </c>
      <c r="Z100" s="186">
        <v>0</v>
      </c>
      <c r="AA100" s="186">
        <v>2934538.46</v>
      </c>
      <c r="AB100" s="186">
        <v>0</v>
      </c>
      <c r="AC100" s="186">
        <v>3951423.48</v>
      </c>
      <c r="AD100" s="186">
        <v>0</v>
      </c>
      <c r="AE100" s="186">
        <v>0</v>
      </c>
      <c r="AF100" s="186">
        <v>0</v>
      </c>
      <c r="AG100" s="292">
        <v>0</v>
      </c>
      <c r="AH100" s="292">
        <v>0</v>
      </c>
      <c r="AI100" s="292">
        <v>0</v>
      </c>
      <c r="AJ100" s="292">
        <v>79360.390000000014</v>
      </c>
      <c r="AK100" s="175"/>
      <c r="AL100" s="175">
        <v>5966165.2600000016</v>
      </c>
      <c r="AM100" s="175">
        <v>12931435.550000001</v>
      </c>
      <c r="AN100" s="175">
        <v>6965270.2899999991</v>
      </c>
      <c r="AO100" s="219" t="s">
        <v>3137</v>
      </c>
    </row>
    <row r="101" spans="1:41" s="84" customFormat="1" ht="23.25" customHeight="1" x14ac:dyDescent="0.35">
      <c r="A101" s="256">
        <v>2023</v>
      </c>
      <c r="B101" s="184">
        <f t="shared" si="5"/>
        <v>96</v>
      </c>
      <c r="C101" s="286" t="s">
        <v>3736</v>
      </c>
      <c r="D101" s="184">
        <v>39439</v>
      </c>
      <c r="E101" s="287">
        <f>VLOOKUP(D101,'[1]2023-2025'!$A:$G,7,0)</f>
        <v>2023</v>
      </c>
      <c r="F101" s="287"/>
      <c r="G101" s="287" t="s">
        <v>1899</v>
      </c>
      <c r="H101" s="288">
        <f>INDEX('[1]2023-2025'!$AK:$AK,MATCH(D101,'[1]2023-2025'!$A:$A,0))</f>
        <v>44796</v>
      </c>
      <c r="I101" s="288" t="e">
        <v>#N/A</v>
      </c>
      <c r="J101" s="288" t="e">
        <f>VLOOKUP(D101,[1]Лист3!$A:$AK,37,0)</f>
        <v>#N/A</v>
      </c>
      <c r="K101" s="289">
        <f>INDEX('[1]2023-2025'!$G:$G,MATCH(D101,'[1]2023-2025'!$A:$A,0))</f>
        <v>2023</v>
      </c>
      <c r="L101" s="289"/>
      <c r="M101" s="289"/>
      <c r="N101" s="289"/>
      <c r="O101" s="289">
        <v>0</v>
      </c>
      <c r="P101" s="289">
        <v>0</v>
      </c>
      <c r="Q101" s="186">
        <f t="shared" si="6"/>
        <v>6947207.4399999995</v>
      </c>
      <c r="R101" s="186">
        <f t="shared" si="7"/>
        <v>6868072.2699999996</v>
      </c>
      <c r="S101" s="290">
        <v>0</v>
      </c>
      <c r="T101" s="291">
        <v>0</v>
      </c>
      <c r="U101" s="186">
        <v>0</v>
      </c>
      <c r="V101" s="186">
        <v>0</v>
      </c>
      <c r="W101" s="186">
        <v>0</v>
      </c>
      <c r="X101" s="186">
        <v>0</v>
      </c>
      <c r="Y101" s="186">
        <v>0</v>
      </c>
      <c r="Z101" s="186">
        <v>0</v>
      </c>
      <c r="AA101" s="186">
        <v>2960243.43</v>
      </c>
      <c r="AB101" s="186">
        <v>0</v>
      </c>
      <c r="AC101" s="186">
        <v>3907828.84</v>
      </c>
      <c r="AD101" s="186">
        <v>0</v>
      </c>
      <c r="AE101" s="186">
        <v>0</v>
      </c>
      <c r="AF101" s="186">
        <v>0</v>
      </c>
      <c r="AG101" s="292">
        <v>0</v>
      </c>
      <c r="AH101" s="292">
        <v>0</v>
      </c>
      <c r="AI101" s="292">
        <v>0</v>
      </c>
      <c r="AJ101" s="292">
        <v>79135.17</v>
      </c>
      <c r="AK101" s="175"/>
      <c r="AL101" s="175">
        <v>5944967.2000000002</v>
      </c>
      <c r="AM101" s="175">
        <v>12892122.75</v>
      </c>
      <c r="AN101" s="175">
        <v>6947155.5499999998</v>
      </c>
      <c r="AO101" s="219" t="s">
        <v>3137</v>
      </c>
    </row>
    <row r="102" spans="1:41" s="84" customFormat="1" ht="23.25" customHeight="1" x14ac:dyDescent="0.35">
      <c r="A102" s="256">
        <v>2023</v>
      </c>
      <c r="B102" s="184">
        <f t="shared" si="5"/>
        <v>97</v>
      </c>
      <c r="C102" s="286" t="s">
        <v>3737</v>
      </c>
      <c r="D102" s="184">
        <v>39440</v>
      </c>
      <c r="E102" s="287">
        <f>VLOOKUP(D102,'[1]2023-2025'!$A:$G,7,0)</f>
        <v>2023</v>
      </c>
      <c r="F102" s="287"/>
      <c r="G102" s="287" t="s">
        <v>1899</v>
      </c>
      <c r="H102" s="288">
        <f>INDEX('[1]2023-2025'!$AK:$AK,MATCH(D102,'[1]2023-2025'!$A:$A,0))</f>
        <v>44796</v>
      </c>
      <c r="I102" s="288" t="e">
        <v>#N/A</v>
      </c>
      <c r="J102" s="288" t="e">
        <f>VLOOKUP(D102,[1]Лист3!$A:$AK,37,0)</f>
        <v>#N/A</v>
      </c>
      <c r="K102" s="289">
        <f>INDEX('[1]2023-2025'!$G:$G,MATCH(D102,'[1]2023-2025'!$A:$A,0))</f>
        <v>2023</v>
      </c>
      <c r="L102" s="289"/>
      <c r="M102" s="289"/>
      <c r="N102" s="289"/>
      <c r="O102" s="289" t="s">
        <v>1743</v>
      </c>
      <c r="P102" s="289">
        <v>0</v>
      </c>
      <c r="Q102" s="186">
        <f t="shared" ref="Q102:Q138" si="8">SUM(S102:AJ102)</f>
        <v>7566008.6400000006</v>
      </c>
      <c r="R102" s="186">
        <f t="shared" ref="R102:R133" si="9">SUM(S102:AI102)</f>
        <v>7484320.6600000001</v>
      </c>
      <c r="S102" s="290">
        <v>3008386.6599999997</v>
      </c>
      <c r="T102" s="291">
        <v>0</v>
      </c>
      <c r="U102" s="186">
        <v>0</v>
      </c>
      <c r="V102" s="186">
        <v>0</v>
      </c>
      <c r="W102" s="186">
        <v>0</v>
      </c>
      <c r="X102" s="186">
        <v>0</v>
      </c>
      <c r="Y102" s="186">
        <v>0</v>
      </c>
      <c r="Z102" s="186">
        <v>0</v>
      </c>
      <c r="AA102" s="186">
        <v>0</v>
      </c>
      <c r="AB102" s="186">
        <v>0</v>
      </c>
      <c r="AC102" s="186">
        <v>4475934</v>
      </c>
      <c r="AD102" s="186">
        <v>0</v>
      </c>
      <c r="AE102" s="186">
        <v>0</v>
      </c>
      <c r="AF102" s="186">
        <v>0</v>
      </c>
      <c r="AG102" s="292">
        <v>0</v>
      </c>
      <c r="AH102" s="292">
        <v>0</v>
      </c>
      <c r="AI102" s="292">
        <v>0</v>
      </c>
      <c r="AJ102" s="292">
        <v>81687.98</v>
      </c>
      <c r="AK102" s="175"/>
      <c r="AL102" s="175">
        <v>5389169.1799999997</v>
      </c>
      <c r="AM102" s="175">
        <v>12955124.25</v>
      </c>
      <c r="AN102" s="175">
        <v>7565955.0700000003</v>
      </c>
      <c r="AO102" s="219" t="s">
        <v>3137</v>
      </c>
    </row>
    <row r="103" spans="1:41" s="84" customFormat="1" ht="23.25" customHeight="1" x14ac:dyDescent="0.35">
      <c r="A103" s="256">
        <v>2023</v>
      </c>
      <c r="B103" s="184">
        <f t="shared" si="5"/>
        <v>98</v>
      </c>
      <c r="C103" s="286" t="s">
        <v>3738</v>
      </c>
      <c r="D103" s="184">
        <v>45288</v>
      </c>
      <c r="E103" s="287">
        <f>VLOOKUP(D103,'[1]2023-2025'!$A:$G,7,0)</f>
        <v>2023</v>
      </c>
      <c r="F103" s="287"/>
      <c r="G103" s="287" t="s">
        <v>1899</v>
      </c>
      <c r="H103" s="288">
        <f>INDEX('[1]2023-2025'!$AK:$AK,MATCH(D103,'[1]2023-2025'!$A:$A,0))</f>
        <v>44796</v>
      </c>
      <c r="I103" s="288" t="e">
        <v>#N/A</v>
      </c>
      <c r="J103" s="288" t="e">
        <f>VLOOKUP(D103,[1]Лист3!$A:$AK,37,0)</f>
        <v>#N/A</v>
      </c>
      <c r="K103" s="289">
        <f>INDEX('[1]2023-2025'!$G:$G,MATCH(D103,'[1]2023-2025'!$A:$A,0))</f>
        <v>2023</v>
      </c>
      <c r="L103" s="289"/>
      <c r="M103" s="289"/>
      <c r="N103" s="289"/>
      <c r="O103" s="289" t="s">
        <v>2448</v>
      </c>
      <c r="P103" s="289">
        <v>0</v>
      </c>
      <c r="Q103" s="186">
        <f t="shared" si="8"/>
        <v>21410512.620000001</v>
      </c>
      <c r="R103" s="186">
        <f t="shared" si="9"/>
        <v>21185579.310000002</v>
      </c>
      <c r="S103" s="290">
        <v>7482630</v>
      </c>
      <c r="T103" s="291">
        <v>4397559.46</v>
      </c>
      <c r="U103" s="186">
        <v>0</v>
      </c>
      <c r="V103" s="186">
        <v>744866.4</v>
      </c>
      <c r="W103" s="186">
        <v>845096.4</v>
      </c>
      <c r="X103" s="186">
        <v>458742</v>
      </c>
      <c r="Y103" s="186">
        <v>0</v>
      </c>
      <c r="Z103" s="186">
        <v>0</v>
      </c>
      <c r="AA103" s="186">
        <v>0</v>
      </c>
      <c r="AB103" s="186">
        <v>1283722.8</v>
      </c>
      <c r="AC103" s="186">
        <v>5972962.25</v>
      </c>
      <c r="AD103" s="186">
        <v>0</v>
      </c>
      <c r="AE103" s="186">
        <v>0</v>
      </c>
      <c r="AF103" s="186">
        <v>0</v>
      </c>
      <c r="AG103" s="292">
        <v>0</v>
      </c>
      <c r="AH103" s="292">
        <v>0</v>
      </c>
      <c r="AI103" s="292">
        <v>0</v>
      </c>
      <c r="AJ103" s="292">
        <v>224933.31</v>
      </c>
      <c r="AK103" s="175"/>
      <c r="AL103" s="175">
        <v>13743967.109999996</v>
      </c>
      <c r="AM103" s="175">
        <v>35154332.229999997</v>
      </c>
      <c r="AN103" s="175">
        <v>21410365.120000001</v>
      </c>
      <c r="AO103" s="219" t="s">
        <v>3137</v>
      </c>
    </row>
    <row r="104" spans="1:41" s="84" customFormat="1" ht="23.25" customHeight="1" x14ac:dyDescent="0.35">
      <c r="A104" s="256">
        <v>2023</v>
      </c>
      <c r="B104" s="184">
        <f t="shared" si="5"/>
        <v>99</v>
      </c>
      <c r="C104" s="286" t="s">
        <v>3739</v>
      </c>
      <c r="D104" s="184">
        <v>39419</v>
      </c>
      <c r="E104" s="287">
        <f>VLOOKUP(D104,'[1]2023-2025'!$A:$G,7,0)</f>
        <v>2023</v>
      </c>
      <c r="F104" s="287"/>
      <c r="G104" s="287" t="s">
        <v>1899</v>
      </c>
      <c r="H104" s="288">
        <f>INDEX('[1]2023-2025'!$AK:$AK,MATCH(D104,'[1]2023-2025'!$A:$A,0))</f>
        <v>44796</v>
      </c>
      <c r="I104" s="288" t="e">
        <v>#N/A</v>
      </c>
      <c r="J104" s="288" t="e">
        <f>VLOOKUP(D104,[1]Лист3!$A:$AK,37,0)</f>
        <v>#N/A</v>
      </c>
      <c r="K104" s="289">
        <f>INDEX('[1]2023-2025'!$G:$G,MATCH(D104,'[1]2023-2025'!$A:$A,0))</f>
        <v>2023</v>
      </c>
      <c r="L104" s="289"/>
      <c r="M104" s="289"/>
      <c r="N104" s="289"/>
      <c r="O104" s="289">
        <v>0</v>
      </c>
      <c r="P104" s="289">
        <v>0</v>
      </c>
      <c r="Q104" s="186">
        <f t="shared" si="8"/>
        <v>12925319.52</v>
      </c>
      <c r="R104" s="186">
        <f t="shared" si="9"/>
        <v>12789228.609999999</v>
      </c>
      <c r="S104" s="290">
        <v>4802769.5999999996</v>
      </c>
      <c r="T104" s="291">
        <v>0</v>
      </c>
      <c r="U104" s="186">
        <v>0</v>
      </c>
      <c r="V104" s="186">
        <v>0</v>
      </c>
      <c r="W104" s="186">
        <v>0</v>
      </c>
      <c r="X104" s="186">
        <v>0</v>
      </c>
      <c r="Y104" s="186">
        <v>0</v>
      </c>
      <c r="Z104" s="186">
        <v>0</v>
      </c>
      <c r="AA104" s="186">
        <v>0</v>
      </c>
      <c r="AB104" s="186">
        <v>837493.2</v>
      </c>
      <c r="AC104" s="186">
        <v>7148965.8099999996</v>
      </c>
      <c r="AD104" s="186">
        <v>0</v>
      </c>
      <c r="AE104" s="186">
        <v>0</v>
      </c>
      <c r="AF104" s="186">
        <v>0</v>
      </c>
      <c r="AG104" s="292">
        <v>0</v>
      </c>
      <c r="AH104" s="292">
        <v>0</v>
      </c>
      <c r="AI104" s="292">
        <v>0</v>
      </c>
      <c r="AJ104" s="292">
        <v>136090.91</v>
      </c>
      <c r="AK104" s="175"/>
      <c r="AL104" s="175">
        <v>9771941.6500000004</v>
      </c>
      <c r="AM104" s="175">
        <v>22697171.93</v>
      </c>
      <c r="AN104" s="175">
        <v>12925230.279999999</v>
      </c>
      <c r="AO104" s="219" t="s">
        <v>3137</v>
      </c>
    </row>
    <row r="105" spans="1:41" s="84" customFormat="1" ht="23.25" customHeight="1" x14ac:dyDescent="0.35">
      <c r="A105" s="256">
        <v>2023</v>
      </c>
      <c r="B105" s="184">
        <f t="shared" si="5"/>
        <v>100</v>
      </c>
      <c r="C105" s="286" t="s">
        <v>3740</v>
      </c>
      <c r="D105" s="184">
        <v>39420</v>
      </c>
      <c r="E105" s="287">
        <f>VLOOKUP(D105,'[1]2023-2025'!$A:$G,7,0)</f>
        <v>2023</v>
      </c>
      <c r="F105" s="287"/>
      <c r="G105" s="287" t="s">
        <v>1899</v>
      </c>
      <c r="H105" s="288">
        <f>INDEX('[1]2023-2025'!$AK:$AK,MATCH(D105,'[1]2023-2025'!$A:$A,0))</f>
        <v>44796</v>
      </c>
      <c r="I105" s="288" t="e">
        <v>#N/A</v>
      </c>
      <c r="J105" s="288" t="e">
        <f>VLOOKUP(D105,[1]Лист3!$A:$AK,37,0)</f>
        <v>#N/A</v>
      </c>
      <c r="K105" s="289">
        <f>INDEX('[1]2023-2025'!$G:$G,MATCH(D105,'[1]2023-2025'!$A:$A,0))</f>
        <v>2023</v>
      </c>
      <c r="L105" s="289"/>
      <c r="M105" s="289"/>
      <c r="N105" s="289"/>
      <c r="O105" s="289">
        <v>0</v>
      </c>
      <c r="P105" s="289">
        <v>0</v>
      </c>
      <c r="Q105" s="186">
        <f t="shared" si="8"/>
        <v>6873232.4700000007</v>
      </c>
      <c r="R105" s="186">
        <f t="shared" si="9"/>
        <v>6794097.3000000007</v>
      </c>
      <c r="S105" s="290">
        <v>0</v>
      </c>
      <c r="T105" s="291">
        <v>0</v>
      </c>
      <c r="U105" s="186">
        <v>0</v>
      </c>
      <c r="V105" s="186">
        <v>0</v>
      </c>
      <c r="W105" s="186">
        <v>0</v>
      </c>
      <c r="X105" s="186">
        <v>0</v>
      </c>
      <c r="Y105" s="186">
        <v>0</v>
      </c>
      <c r="Z105" s="186">
        <v>0</v>
      </c>
      <c r="AA105" s="186">
        <v>2727001.99</v>
      </c>
      <c r="AB105" s="186">
        <v>0</v>
      </c>
      <c r="AC105" s="186">
        <v>4067095.31</v>
      </c>
      <c r="AD105" s="186">
        <v>0</v>
      </c>
      <c r="AE105" s="186">
        <v>0</v>
      </c>
      <c r="AF105" s="186">
        <v>0</v>
      </c>
      <c r="AG105" s="292">
        <v>0</v>
      </c>
      <c r="AH105" s="292">
        <v>0</v>
      </c>
      <c r="AI105" s="292">
        <v>0</v>
      </c>
      <c r="AJ105" s="292">
        <v>79135.17</v>
      </c>
      <c r="AK105" s="175"/>
      <c r="AL105" s="175">
        <v>6063295.0899999999</v>
      </c>
      <c r="AM105" s="175">
        <v>12936475.67</v>
      </c>
      <c r="AN105" s="175">
        <v>6873180.5800000001</v>
      </c>
      <c r="AO105" s="219" t="s">
        <v>3137</v>
      </c>
    </row>
    <row r="106" spans="1:41" s="84" customFormat="1" ht="23.25" customHeight="1" x14ac:dyDescent="0.35">
      <c r="A106" s="256">
        <v>2023</v>
      </c>
      <c r="B106" s="184">
        <f t="shared" si="5"/>
        <v>101</v>
      </c>
      <c r="C106" s="286" t="s">
        <v>3741</v>
      </c>
      <c r="D106" s="184">
        <v>39421</v>
      </c>
      <c r="E106" s="287">
        <f>VLOOKUP(D106,'[1]2023-2025'!$A:$G,7,0)</f>
        <v>2023</v>
      </c>
      <c r="F106" s="287"/>
      <c r="G106" s="287" t="s">
        <v>1899</v>
      </c>
      <c r="H106" s="288">
        <f>INDEX('[1]2023-2025'!$AK:$AK,MATCH(D106,'[1]2023-2025'!$A:$A,0))</f>
        <v>44796</v>
      </c>
      <c r="I106" s="288" t="e">
        <v>#N/A</v>
      </c>
      <c r="J106" s="288" t="e">
        <f>VLOOKUP(D106,[1]Лист3!$A:$AK,37,0)</f>
        <v>#N/A</v>
      </c>
      <c r="K106" s="289">
        <f>INDEX('[1]2023-2025'!$G:$G,MATCH(D106,'[1]2023-2025'!$A:$A,0))</f>
        <v>2023</v>
      </c>
      <c r="L106" s="289"/>
      <c r="M106" s="289"/>
      <c r="N106" s="289"/>
      <c r="O106" s="289" t="s">
        <v>1743</v>
      </c>
      <c r="P106" s="289">
        <v>0</v>
      </c>
      <c r="Q106" s="186">
        <f t="shared" si="8"/>
        <v>8814083.8000000007</v>
      </c>
      <c r="R106" s="186">
        <f t="shared" si="9"/>
        <v>8709456.5800000001</v>
      </c>
      <c r="S106" s="290">
        <v>3931646.4</v>
      </c>
      <c r="T106" s="291">
        <v>3148642.18</v>
      </c>
      <c r="U106" s="186">
        <v>0</v>
      </c>
      <c r="V106" s="186">
        <v>353193.6</v>
      </c>
      <c r="W106" s="186">
        <v>326905.2</v>
      </c>
      <c r="X106" s="186">
        <v>245386.8</v>
      </c>
      <c r="Y106" s="186">
        <v>0</v>
      </c>
      <c r="Z106" s="186">
        <v>0</v>
      </c>
      <c r="AA106" s="186">
        <v>0</v>
      </c>
      <c r="AB106" s="186">
        <v>703682.4</v>
      </c>
      <c r="AC106" s="186">
        <v>0</v>
      </c>
      <c r="AD106" s="186">
        <v>0</v>
      </c>
      <c r="AE106" s="186">
        <v>0</v>
      </c>
      <c r="AF106" s="186">
        <v>0</v>
      </c>
      <c r="AG106" s="292">
        <v>0</v>
      </c>
      <c r="AH106" s="292">
        <v>0</v>
      </c>
      <c r="AI106" s="292">
        <v>0</v>
      </c>
      <c r="AJ106" s="292">
        <v>104627.22000000002</v>
      </c>
      <c r="AK106" s="175"/>
      <c r="AL106" s="175">
        <v>8834972.6799999997</v>
      </c>
      <c r="AM106" s="175">
        <v>17648987.870000001</v>
      </c>
      <c r="AN106" s="175">
        <v>8814015.1900000013</v>
      </c>
      <c r="AO106" s="219" t="s">
        <v>3137</v>
      </c>
    </row>
    <row r="107" spans="1:41" s="84" customFormat="1" ht="23.25" customHeight="1" x14ac:dyDescent="0.35">
      <c r="A107" s="256">
        <v>2023</v>
      </c>
      <c r="B107" s="184">
        <f t="shared" si="5"/>
        <v>102</v>
      </c>
      <c r="C107" s="286" t="s">
        <v>3742</v>
      </c>
      <c r="D107" s="184">
        <v>39457</v>
      </c>
      <c r="E107" s="287">
        <f>VLOOKUP(D107,'[1]2023-2025'!$A:$G,7,0)</f>
        <v>2023</v>
      </c>
      <c r="F107" s="287"/>
      <c r="G107" s="287" t="s">
        <v>1899</v>
      </c>
      <c r="H107" s="288">
        <f>INDEX('[1]2023-2025'!$AK:$AK,MATCH(D107,'[1]2023-2025'!$A:$A,0))</f>
        <v>44820</v>
      </c>
      <c r="I107" s="288" t="e">
        <v>#N/A</v>
      </c>
      <c r="J107" s="288" t="e">
        <f>VLOOKUP(D107,[1]Лист3!$A:$AK,37,0)</f>
        <v>#N/A</v>
      </c>
      <c r="K107" s="289">
        <f>INDEX('[1]2023-2025'!$G:$G,MATCH(D107,'[1]2023-2025'!$A:$A,0))</f>
        <v>2023</v>
      </c>
      <c r="L107" s="289"/>
      <c r="M107" s="289"/>
      <c r="N107" s="289"/>
      <c r="O107" s="289" t="s">
        <v>2452</v>
      </c>
      <c r="P107" s="289">
        <v>0</v>
      </c>
      <c r="Q107" s="186">
        <f t="shared" si="8"/>
        <v>13193809.5</v>
      </c>
      <c r="R107" s="186">
        <f t="shared" si="9"/>
        <v>13073632.85</v>
      </c>
      <c r="S107" s="290">
        <v>4716643.33</v>
      </c>
      <c r="T107" s="291">
        <v>0</v>
      </c>
      <c r="U107" s="186">
        <v>0</v>
      </c>
      <c r="V107" s="186">
        <v>0</v>
      </c>
      <c r="W107" s="186">
        <v>0</v>
      </c>
      <c r="X107" s="186">
        <v>0</v>
      </c>
      <c r="Y107" s="186">
        <v>0</v>
      </c>
      <c r="Z107" s="186">
        <v>0</v>
      </c>
      <c r="AA107" s="186">
        <v>0</v>
      </c>
      <c r="AB107" s="186">
        <v>906542.4</v>
      </c>
      <c r="AC107" s="186">
        <v>6824236.7199999997</v>
      </c>
      <c r="AD107" s="186">
        <v>0</v>
      </c>
      <c r="AE107" s="186">
        <v>0</v>
      </c>
      <c r="AF107" s="186">
        <v>626210.4</v>
      </c>
      <c r="AG107" s="292">
        <v>0</v>
      </c>
      <c r="AH107" s="292">
        <v>0</v>
      </c>
      <c r="AI107" s="292">
        <v>0</v>
      </c>
      <c r="AJ107" s="292">
        <v>120176.65</v>
      </c>
      <c r="AK107" s="175"/>
      <c r="AL107" s="175">
        <v>9290244.0500000007</v>
      </c>
      <c r="AM107" s="175">
        <v>22483974.75</v>
      </c>
      <c r="AN107" s="175">
        <v>13193730.699999999</v>
      </c>
      <c r="AO107" s="219" t="s">
        <v>3137</v>
      </c>
    </row>
    <row r="108" spans="1:41" s="84" customFormat="1" ht="23.25" customHeight="1" x14ac:dyDescent="0.35">
      <c r="A108" s="256">
        <v>2023</v>
      </c>
      <c r="B108" s="184">
        <f t="shared" si="5"/>
        <v>103</v>
      </c>
      <c r="C108" s="286" t="s">
        <v>3743</v>
      </c>
      <c r="D108" s="184">
        <v>39491</v>
      </c>
      <c r="E108" s="287">
        <f>VLOOKUP(D108,'[1]2023-2025'!$A:$G,7,0)</f>
        <v>2023</v>
      </c>
      <c r="F108" s="287"/>
      <c r="G108" s="287" t="s">
        <v>1899</v>
      </c>
      <c r="H108" s="288">
        <f>INDEX('[1]2023-2025'!$AK:$AK,MATCH(D108,'[1]2023-2025'!$A:$A,0))</f>
        <v>44820</v>
      </c>
      <c r="I108" s="288" t="e">
        <v>#N/A</v>
      </c>
      <c r="J108" s="288" t="e">
        <f>VLOOKUP(D108,[1]Лист3!$A:$AK,37,0)</f>
        <v>#N/A</v>
      </c>
      <c r="K108" s="289">
        <f>INDEX('[1]2023-2025'!$G:$G,MATCH(D108,'[1]2023-2025'!$A:$A,0))</f>
        <v>2023</v>
      </c>
      <c r="L108" s="289"/>
      <c r="M108" s="289"/>
      <c r="N108" s="289"/>
      <c r="O108" s="289">
        <v>0</v>
      </c>
      <c r="P108" s="289">
        <v>0</v>
      </c>
      <c r="Q108" s="186">
        <f t="shared" si="8"/>
        <v>8577202.6600000001</v>
      </c>
      <c r="R108" s="186">
        <f t="shared" si="9"/>
        <v>8484825.540000001</v>
      </c>
      <c r="S108" s="290">
        <v>3895701.6</v>
      </c>
      <c r="T108" s="291">
        <v>0</v>
      </c>
      <c r="U108" s="186">
        <v>0</v>
      </c>
      <c r="V108" s="186">
        <v>0</v>
      </c>
      <c r="W108" s="186">
        <v>0</v>
      </c>
      <c r="X108" s="186">
        <v>0</v>
      </c>
      <c r="Y108" s="186">
        <v>0</v>
      </c>
      <c r="Z108" s="186">
        <v>0</v>
      </c>
      <c r="AA108" s="186">
        <v>3501856.12</v>
      </c>
      <c r="AB108" s="186">
        <v>0</v>
      </c>
      <c r="AC108" s="186">
        <v>1087267.82</v>
      </c>
      <c r="AD108" s="186">
        <v>0</v>
      </c>
      <c r="AE108" s="186">
        <v>0</v>
      </c>
      <c r="AF108" s="186">
        <v>0</v>
      </c>
      <c r="AG108" s="292">
        <v>0</v>
      </c>
      <c r="AH108" s="292">
        <v>0</v>
      </c>
      <c r="AI108" s="292">
        <v>0</v>
      </c>
      <c r="AJ108" s="292">
        <v>92377.12</v>
      </c>
      <c r="AK108" s="175"/>
      <c r="AL108" s="175">
        <v>10872176.539999999</v>
      </c>
      <c r="AM108" s="175">
        <v>19449318.629999999</v>
      </c>
      <c r="AN108" s="175">
        <v>8577142.0899999999</v>
      </c>
      <c r="AO108" s="219" t="s">
        <v>3137</v>
      </c>
    </row>
    <row r="109" spans="1:41" s="84" customFormat="1" ht="23.25" customHeight="1" x14ac:dyDescent="0.35">
      <c r="A109" s="256">
        <v>2023</v>
      </c>
      <c r="B109" s="184">
        <f t="shared" si="5"/>
        <v>104</v>
      </c>
      <c r="C109" s="286" t="s">
        <v>3744</v>
      </c>
      <c r="D109" s="184">
        <v>39487</v>
      </c>
      <c r="E109" s="287">
        <f>VLOOKUP(D109,'[1]2023-2025'!$A:$G,7,0)</f>
        <v>2023</v>
      </c>
      <c r="F109" s="287"/>
      <c r="G109" s="287" t="s">
        <v>1899</v>
      </c>
      <c r="H109" s="288">
        <f>INDEX('[1]2023-2025'!$AK:$AK,MATCH(D109,'[1]2023-2025'!$A:$A,0))</f>
        <v>44820</v>
      </c>
      <c r="I109" s="288" t="e">
        <v>#N/A</v>
      </c>
      <c r="J109" s="288" t="e">
        <f>VLOOKUP(D109,[1]Лист3!$A:$AK,37,0)</f>
        <v>#N/A</v>
      </c>
      <c r="K109" s="289">
        <f>INDEX('[1]2023-2025'!$G:$G,MATCH(D109,'[1]2023-2025'!$A:$A,0))</f>
        <v>2023</v>
      </c>
      <c r="L109" s="289"/>
      <c r="M109" s="289"/>
      <c r="N109" s="289"/>
      <c r="O109" s="289">
        <v>0</v>
      </c>
      <c r="P109" s="289">
        <v>0</v>
      </c>
      <c r="Q109" s="186">
        <f t="shared" si="8"/>
        <v>11795492.880000001</v>
      </c>
      <c r="R109" s="186">
        <f t="shared" si="9"/>
        <v>11676718.5</v>
      </c>
      <c r="S109" s="290">
        <v>4833750</v>
      </c>
      <c r="T109" s="291">
        <v>0</v>
      </c>
      <c r="U109" s="186">
        <v>0</v>
      </c>
      <c r="V109" s="186">
        <v>0</v>
      </c>
      <c r="W109" s="186">
        <v>0</v>
      </c>
      <c r="X109" s="186">
        <v>0</v>
      </c>
      <c r="Y109" s="186">
        <v>0</v>
      </c>
      <c r="Z109" s="186">
        <v>0</v>
      </c>
      <c r="AA109" s="186">
        <v>4125052.44</v>
      </c>
      <c r="AB109" s="186">
        <v>0</v>
      </c>
      <c r="AC109" s="186">
        <v>2717916.06</v>
      </c>
      <c r="AD109" s="186">
        <v>0</v>
      </c>
      <c r="AE109" s="186">
        <v>0</v>
      </c>
      <c r="AF109" s="186">
        <v>0</v>
      </c>
      <c r="AG109" s="292">
        <v>0</v>
      </c>
      <c r="AH109" s="292">
        <v>0</v>
      </c>
      <c r="AI109" s="292">
        <v>0</v>
      </c>
      <c r="AJ109" s="292">
        <v>118774.38</v>
      </c>
      <c r="AK109" s="175"/>
      <c r="AL109" s="175">
        <v>10597837.59</v>
      </c>
      <c r="AM109" s="175">
        <v>22393252.59</v>
      </c>
      <c r="AN109" s="175">
        <v>11795415</v>
      </c>
      <c r="AO109" s="219" t="s">
        <v>3137</v>
      </c>
    </row>
    <row r="110" spans="1:41" s="84" customFormat="1" ht="23.25" customHeight="1" x14ac:dyDescent="0.35">
      <c r="A110" s="256">
        <v>2023</v>
      </c>
      <c r="B110" s="184">
        <f t="shared" si="5"/>
        <v>105</v>
      </c>
      <c r="C110" s="481" t="s">
        <v>1542</v>
      </c>
      <c r="D110" s="472">
        <v>39513</v>
      </c>
      <c r="E110" s="287"/>
      <c r="F110" s="287"/>
      <c r="G110" s="287"/>
      <c r="H110" s="288"/>
      <c r="I110" s="288"/>
      <c r="J110" s="288"/>
      <c r="K110" s="289"/>
      <c r="L110" s="289"/>
      <c r="M110" s="289"/>
      <c r="N110" s="289"/>
      <c r="O110" s="289"/>
      <c r="P110" s="289"/>
      <c r="Q110" s="186">
        <f t="shared" si="8"/>
        <v>29804.880000000001</v>
      </c>
      <c r="R110" s="186">
        <f t="shared" si="9"/>
        <v>29804.880000000001</v>
      </c>
      <c r="S110" s="291">
        <v>0</v>
      </c>
      <c r="T110" s="291">
        <v>0</v>
      </c>
      <c r="U110" s="291">
        <v>0</v>
      </c>
      <c r="V110" s="291">
        <v>0</v>
      </c>
      <c r="W110" s="291">
        <v>0</v>
      </c>
      <c r="X110" s="291">
        <v>0</v>
      </c>
      <c r="Y110" s="291">
        <v>0</v>
      </c>
      <c r="Z110" s="291">
        <v>0</v>
      </c>
      <c r="AA110" s="291">
        <v>0</v>
      </c>
      <c r="AB110" s="291">
        <v>0</v>
      </c>
      <c r="AC110" s="291">
        <v>0</v>
      </c>
      <c r="AD110" s="291">
        <v>0</v>
      </c>
      <c r="AE110" s="291">
        <v>0</v>
      </c>
      <c r="AF110" s="291">
        <v>0</v>
      </c>
      <c r="AG110" s="291">
        <v>29804.880000000001</v>
      </c>
      <c r="AH110" s="291">
        <v>0</v>
      </c>
      <c r="AI110" s="291">
        <v>0</v>
      </c>
      <c r="AJ110" s="291">
        <v>0</v>
      </c>
      <c r="AK110" s="175"/>
      <c r="AL110" s="175">
        <v>4007563.1100000003</v>
      </c>
      <c r="AM110" s="175">
        <v>4037367.99</v>
      </c>
      <c r="AN110" s="175">
        <v>29804.880000000001</v>
      </c>
      <c r="AO110" s="219"/>
    </row>
    <row r="111" spans="1:41" s="84" customFormat="1" ht="23.25" customHeight="1" x14ac:dyDescent="0.35">
      <c r="A111" s="256">
        <v>2023</v>
      </c>
      <c r="B111" s="184">
        <f t="shared" si="5"/>
        <v>106</v>
      </c>
      <c r="C111" s="286" t="s">
        <v>3745</v>
      </c>
      <c r="D111" s="184">
        <v>39940</v>
      </c>
      <c r="E111" s="287">
        <f>VLOOKUP(D111,'[1]2023-2025'!$A:$G,7,0)</f>
        <v>2023</v>
      </c>
      <c r="F111" s="287" t="s">
        <v>2880</v>
      </c>
      <c r="G111" s="287"/>
      <c r="H111" s="288" t="str">
        <f>INDEX('[1]2023-2025'!$AK:$AK,MATCH(D111,'[1]2023-2025'!$A:$A,0))</f>
        <v>вкл. Протоколом</v>
      </c>
      <c r="I111" s="288" t="e">
        <v>#N/A</v>
      </c>
      <c r="J111" s="288" t="e">
        <f>VLOOKUP(D111,[1]Лист3!$A:$AK,37,0)</f>
        <v>#N/A</v>
      </c>
      <c r="K111" s="289">
        <f>INDEX('[1]2023-2025'!$G:$G,MATCH(D111,'[1]2023-2025'!$A:$A,0))</f>
        <v>2023</v>
      </c>
      <c r="L111" s="289"/>
      <c r="M111" s="289"/>
      <c r="N111" s="289"/>
      <c r="O111" s="289">
        <v>0</v>
      </c>
      <c r="P111" s="289" t="s">
        <v>2466</v>
      </c>
      <c r="Q111" s="186">
        <f t="shared" si="8"/>
        <v>9968570.1699999962</v>
      </c>
      <c r="R111" s="186">
        <f t="shared" si="9"/>
        <v>9760888.799999997</v>
      </c>
      <c r="S111" s="290">
        <v>0</v>
      </c>
      <c r="T111" s="291">
        <v>0</v>
      </c>
      <c r="U111" s="186">
        <v>0</v>
      </c>
      <c r="V111" s="186">
        <v>0</v>
      </c>
      <c r="W111" s="186">
        <v>0</v>
      </c>
      <c r="X111" s="186">
        <v>0</v>
      </c>
      <c r="Y111" s="186">
        <v>0</v>
      </c>
      <c r="Z111" s="186">
        <v>0</v>
      </c>
      <c r="AA111" s="186">
        <v>0</v>
      </c>
      <c r="AB111" s="186">
        <v>1093293.5999999999</v>
      </c>
      <c r="AC111" s="186">
        <v>8667595.1999999974</v>
      </c>
      <c r="AD111" s="186">
        <v>0</v>
      </c>
      <c r="AE111" s="186">
        <v>0</v>
      </c>
      <c r="AF111" s="186">
        <v>0</v>
      </c>
      <c r="AG111" s="292">
        <v>0</v>
      </c>
      <c r="AH111" s="292">
        <v>0</v>
      </c>
      <c r="AI111" s="292">
        <v>0</v>
      </c>
      <c r="AJ111" s="292">
        <v>207681.37</v>
      </c>
      <c r="AK111" s="175"/>
      <c r="AL111" s="175">
        <v>29698444.979999997</v>
      </c>
      <c r="AM111" s="175">
        <v>40019559.909999996</v>
      </c>
      <c r="AN111" s="175">
        <v>10321114.929999998</v>
      </c>
      <c r="AO111" s="219"/>
    </row>
    <row r="112" spans="1:41" s="84" customFormat="1" ht="23.25" customHeight="1" x14ac:dyDescent="0.35">
      <c r="A112" s="256">
        <v>2023</v>
      </c>
      <c r="B112" s="184">
        <f>B111+1</f>
        <v>107</v>
      </c>
      <c r="C112" s="286" t="s">
        <v>2153</v>
      </c>
      <c r="D112" s="184">
        <v>40427</v>
      </c>
      <c r="E112" s="287">
        <f>VLOOKUP(D112,'[1]2023-2025'!$A:$G,7,0)</f>
        <v>2024</v>
      </c>
      <c r="F112" s="287" t="s">
        <v>2880</v>
      </c>
      <c r="G112" s="287"/>
      <c r="H112" s="288" t="str">
        <f>INDEX('[1]2023-2025'!$AK:$AK,MATCH(D112,'[1]2023-2025'!$A:$A,0))</f>
        <v>вкл. Протоколом</v>
      </c>
      <c r="I112" s="288" t="e">
        <v>#N/A</v>
      </c>
      <c r="J112" s="288" t="e">
        <f>VLOOKUP(D112,[1]Лист3!$A:$AK,37,0)</f>
        <v>#N/A</v>
      </c>
      <c r="K112" s="289">
        <f>INDEX('[1]2023-2025'!$G:$G,MATCH(D112,'[1]2023-2025'!$A:$A,0))</f>
        <v>2024</v>
      </c>
      <c r="L112" s="289"/>
      <c r="M112" s="289"/>
      <c r="N112" s="289"/>
      <c r="O112" s="289">
        <v>0</v>
      </c>
      <c r="P112" s="289">
        <v>0</v>
      </c>
      <c r="Q112" s="186">
        <f t="shared" si="8"/>
        <v>711430.26</v>
      </c>
      <c r="R112" s="186">
        <f t="shared" si="9"/>
        <v>700201.2</v>
      </c>
      <c r="S112" s="290">
        <v>0</v>
      </c>
      <c r="T112" s="291">
        <v>700201.2</v>
      </c>
      <c r="U112" s="186">
        <v>0</v>
      </c>
      <c r="V112" s="186">
        <v>0</v>
      </c>
      <c r="W112" s="186">
        <v>0</v>
      </c>
      <c r="X112" s="186">
        <v>0</v>
      </c>
      <c r="Y112" s="186">
        <v>0</v>
      </c>
      <c r="Z112" s="186">
        <v>0</v>
      </c>
      <c r="AA112" s="186">
        <v>0</v>
      </c>
      <c r="AB112" s="186">
        <v>0</v>
      </c>
      <c r="AC112" s="186">
        <v>0</v>
      </c>
      <c r="AD112" s="186">
        <v>0</v>
      </c>
      <c r="AE112" s="186">
        <v>0</v>
      </c>
      <c r="AF112" s="186">
        <v>0</v>
      </c>
      <c r="AG112" s="292">
        <v>0</v>
      </c>
      <c r="AH112" s="292">
        <v>0</v>
      </c>
      <c r="AI112" s="292">
        <v>0</v>
      </c>
      <c r="AJ112" s="292">
        <v>11229.06</v>
      </c>
      <c r="AK112" s="175"/>
      <c r="AL112" s="175">
        <v>16694823.460000001</v>
      </c>
      <c r="AM112" s="175">
        <v>28695418.440000001</v>
      </c>
      <c r="AN112" s="175">
        <v>12000594.98</v>
      </c>
      <c r="AO112" s="219" t="s">
        <v>3137</v>
      </c>
    </row>
    <row r="113" spans="1:41" s="84" customFormat="1" ht="23.25" customHeight="1" x14ac:dyDescent="0.35">
      <c r="A113" s="256">
        <v>2023</v>
      </c>
      <c r="B113" s="184">
        <f>B112+1</f>
        <v>108</v>
      </c>
      <c r="C113" s="286" t="s">
        <v>2154</v>
      </c>
      <c r="D113" s="184">
        <v>40471</v>
      </c>
      <c r="E113" s="287">
        <f>VLOOKUP(D113,'[1]2023-2025'!$A:$G,7,0)</f>
        <v>2024</v>
      </c>
      <c r="F113" s="287" t="e">
        <f>VLOOKUP(D113,[2]Лист1!$C:$F,4,0)</f>
        <v>#REF!</v>
      </c>
      <c r="G113" s="287"/>
      <c r="H113" s="288" t="str">
        <f>INDEX('[1]2023-2025'!$AK:$AK,MATCH(D113,'[1]2023-2025'!$A:$A,0))</f>
        <v>вкл. Протоколом</v>
      </c>
      <c r="I113" s="288" t="e">
        <v>#N/A</v>
      </c>
      <c r="J113" s="288" t="e">
        <f>VLOOKUP(D113,[1]Лист3!$A:$AK,37,0)</f>
        <v>#N/A</v>
      </c>
      <c r="K113" s="289">
        <f>INDEX('[1]2023-2025'!$G:$G,MATCH(D113,'[1]2023-2025'!$A:$A,0))</f>
        <v>2024</v>
      </c>
      <c r="L113" s="289"/>
      <c r="M113" s="289"/>
      <c r="N113" s="289"/>
      <c r="O113" s="289">
        <v>0</v>
      </c>
      <c r="P113" s="289">
        <v>0</v>
      </c>
      <c r="Q113" s="186">
        <f t="shared" si="8"/>
        <v>2560320.87</v>
      </c>
      <c r="R113" s="186">
        <f t="shared" si="9"/>
        <v>2535823.2000000002</v>
      </c>
      <c r="S113" s="290">
        <v>0</v>
      </c>
      <c r="T113" s="291">
        <v>2535823.2000000002</v>
      </c>
      <c r="U113" s="186">
        <v>0</v>
      </c>
      <c r="V113" s="186">
        <v>0</v>
      </c>
      <c r="W113" s="186">
        <v>0</v>
      </c>
      <c r="X113" s="186">
        <v>0</v>
      </c>
      <c r="Y113" s="186">
        <v>0</v>
      </c>
      <c r="Z113" s="186">
        <v>0</v>
      </c>
      <c r="AA113" s="186">
        <v>0</v>
      </c>
      <c r="AB113" s="186">
        <v>0</v>
      </c>
      <c r="AC113" s="186">
        <v>0</v>
      </c>
      <c r="AD113" s="186">
        <v>0</v>
      </c>
      <c r="AE113" s="186">
        <v>0</v>
      </c>
      <c r="AF113" s="186">
        <v>0</v>
      </c>
      <c r="AG113" s="292">
        <v>0</v>
      </c>
      <c r="AH113" s="292">
        <v>0</v>
      </c>
      <c r="AI113" s="292">
        <v>0</v>
      </c>
      <c r="AJ113" s="292">
        <v>24497.67</v>
      </c>
      <c r="AK113" s="175"/>
      <c r="AL113" s="175">
        <v>7264262.8199999984</v>
      </c>
      <c r="AM113" s="175">
        <v>15762471.1</v>
      </c>
      <c r="AN113" s="175">
        <v>8498208.2800000012</v>
      </c>
      <c r="AO113" s="219" t="s">
        <v>3137</v>
      </c>
    </row>
    <row r="114" spans="1:41" s="84" customFormat="1" ht="23.25" customHeight="1" x14ac:dyDescent="0.35">
      <c r="A114" s="256">
        <v>2023</v>
      </c>
      <c r="B114" s="184">
        <f t="shared" si="5"/>
        <v>109</v>
      </c>
      <c r="C114" s="286" t="s">
        <v>3746</v>
      </c>
      <c r="D114" s="184">
        <v>40034</v>
      </c>
      <c r="E114" s="287">
        <f>VLOOKUP(D114,'[1]2023-2025'!$A:$G,7,0)</f>
        <v>2024</v>
      </c>
      <c r="F114" s="287" t="e">
        <f>VLOOKUP(D114,[2]Лист1!$C:$F,4,0)</f>
        <v>#REF!</v>
      </c>
      <c r="G114" s="287"/>
      <c r="H114" s="288">
        <f>INDEX('[1]2023-2025'!$AK:$AK,MATCH(D114,'[1]2023-2025'!$A:$A,0))</f>
        <v>0</v>
      </c>
      <c r="I114" s="288" t="e">
        <v>#N/A</v>
      </c>
      <c r="J114" s="288" t="e">
        <f>VLOOKUP(D114,[1]Лист3!$A:$AK,37,0)</f>
        <v>#N/A</v>
      </c>
      <c r="K114" s="289">
        <f>INDEX('[1]2023-2025'!$G:$G,MATCH(D114,'[1]2023-2025'!$A:$A,0))</f>
        <v>2024</v>
      </c>
      <c r="L114" s="289"/>
      <c r="M114" s="289"/>
      <c r="N114" s="289"/>
      <c r="O114" s="289">
        <v>0</v>
      </c>
      <c r="P114" s="289">
        <v>0</v>
      </c>
      <c r="Q114" s="186">
        <f t="shared" si="8"/>
        <v>2096784.15</v>
      </c>
      <c r="R114" s="186">
        <f t="shared" si="9"/>
        <v>2062338</v>
      </c>
      <c r="S114" s="290">
        <v>0</v>
      </c>
      <c r="T114" s="291">
        <v>2062338</v>
      </c>
      <c r="U114" s="186">
        <v>0</v>
      </c>
      <c r="V114" s="186">
        <v>0</v>
      </c>
      <c r="W114" s="186">
        <v>0</v>
      </c>
      <c r="X114" s="186">
        <v>0</v>
      </c>
      <c r="Y114" s="186">
        <v>0</v>
      </c>
      <c r="Z114" s="186">
        <v>0</v>
      </c>
      <c r="AA114" s="186">
        <v>0</v>
      </c>
      <c r="AB114" s="186">
        <v>0</v>
      </c>
      <c r="AC114" s="186">
        <v>0</v>
      </c>
      <c r="AD114" s="186">
        <v>0</v>
      </c>
      <c r="AE114" s="186">
        <v>0</v>
      </c>
      <c r="AF114" s="186">
        <v>0</v>
      </c>
      <c r="AG114" s="292">
        <v>0</v>
      </c>
      <c r="AH114" s="292">
        <v>0</v>
      </c>
      <c r="AI114" s="292">
        <v>0</v>
      </c>
      <c r="AJ114" s="292">
        <v>34446.15</v>
      </c>
      <c r="AK114" s="175"/>
      <c r="AL114" s="175">
        <v>7895723.4500000011</v>
      </c>
      <c r="AM114" s="175">
        <v>10156849.720000001</v>
      </c>
      <c r="AN114" s="175">
        <v>2261126.27</v>
      </c>
      <c r="AO114" s="219" t="s">
        <v>3137</v>
      </c>
    </row>
    <row r="115" spans="1:41" s="84" customFormat="1" ht="23.25" customHeight="1" x14ac:dyDescent="0.35">
      <c r="A115" s="256">
        <v>2023</v>
      </c>
      <c r="B115" s="184">
        <f t="shared" si="5"/>
        <v>110</v>
      </c>
      <c r="C115" s="286" t="s">
        <v>3747</v>
      </c>
      <c r="D115" s="184">
        <v>40668</v>
      </c>
      <c r="E115" s="287">
        <f>VLOOKUP(D115,'[1]2023-2025'!$A:$G,7,0)</f>
        <v>2024</v>
      </c>
      <c r="F115" s="287" t="e">
        <f>VLOOKUP(D115,[2]Лист1!$C:$F,4,0)</f>
        <v>#REF!</v>
      </c>
      <c r="G115" s="287"/>
      <c r="H115" s="288" t="str">
        <f>INDEX('[1]2023-2025'!$AK:$AK,MATCH(D115,'[1]2023-2025'!$A:$A,0))</f>
        <v>вкл. Протоколом</v>
      </c>
      <c r="I115" s="288" t="e">
        <v>#N/A</v>
      </c>
      <c r="J115" s="288" t="e">
        <f>VLOOKUP(D115,[1]Лист3!$A:$AK,37,0)</f>
        <v>#N/A</v>
      </c>
      <c r="K115" s="289">
        <f>INDEX('[1]2023-2025'!$G:$G,MATCH(D115,'[1]2023-2025'!$A:$A,0))</f>
        <v>2024</v>
      </c>
      <c r="L115" s="289"/>
      <c r="M115" s="289"/>
      <c r="N115" s="289"/>
      <c r="O115" s="289">
        <v>0</v>
      </c>
      <c r="P115" s="289">
        <v>0</v>
      </c>
      <c r="Q115" s="186">
        <f t="shared" si="8"/>
        <v>2177938.8099999996</v>
      </c>
      <c r="R115" s="186">
        <f t="shared" si="9"/>
        <v>2155135.1999999997</v>
      </c>
      <c r="S115" s="290">
        <v>0</v>
      </c>
      <c r="T115" s="291">
        <v>2155135.1999999997</v>
      </c>
      <c r="U115" s="186">
        <v>0</v>
      </c>
      <c r="V115" s="186">
        <v>0</v>
      </c>
      <c r="W115" s="186">
        <v>0</v>
      </c>
      <c r="X115" s="186">
        <v>0</v>
      </c>
      <c r="Y115" s="186">
        <v>0</v>
      </c>
      <c r="Z115" s="186">
        <v>0</v>
      </c>
      <c r="AA115" s="186">
        <v>0</v>
      </c>
      <c r="AB115" s="186">
        <v>0</v>
      </c>
      <c r="AC115" s="186">
        <v>0</v>
      </c>
      <c r="AD115" s="186">
        <v>0</v>
      </c>
      <c r="AE115" s="186">
        <v>0</v>
      </c>
      <c r="AF115" s="186">
        <v>0</v>
      </c>
      <c r="AG115" s="292">
        <v>0</v>
      </c>
      <c r="AH115" s="292">
        <v>0</v>
      </c>
      <c r="AI115" s="292">
        <v>0</v>
      </c>
      <c r="AJ115" s="292">
        <v>22803.61</v>
      </c>
      <c r="AK115" s="175"/>
      <c r="AL115" s="175">
        <v>4977972.95</v>
      </c>
      <c r="AM115" s="175">
        <v>10266724.199999999</v>
      </c>
      <c r="AN115" s="175">
        <v>5288751.2499999991</v>
      </c>
      <c r="AO115" s="219" t="s">
        <v>3137</v>
      </c>
    </row>
    <row r="116" spans="1:41" s="84" customFormat="1" ht="23.25" customHeight="1" x14ac:dyDescent="0.35">
      <c r="A116" s="256">
        <v>2023</v>
      </c>
      <c r="B116" s="184">
        <f>B115+1</f>
        <v>111</v>
      </c>
      <c r="C116" s="286" t="s">
        <v>2167</v>
      </c>
      <c r="D116" s="184">
        <v>40689</v>
      </c>
      <c r="E116" s="287">
        <f>VLOOKUP(D116,'[1]2023-2025'!$A:$G,7,0)</f>
        <v>2024</v>
      </c>
      <c r="F116" s="287" t="e">
        <f>VLOOKUP(D116,[2]Лист1!$C:$F,4,0)</f>
        <v>#REF!</v>
      </c>
      <c r="G116" s="287"/>
      <c r="H116" s="288">
        <f>INDEX('[1]2023-2025'!$AK:$AK,MATCH(D116,'[1]2023-2025'!$A:$A,0))</f>
        <v>0</v>
      </c>
      <c r="I116" s="288" t="e">
        <v>#N/A</v>
      </c>
      <c r="J116" s="288" t="e">
        <f>VLOOKUP(D116,[1]Лист3!$A:$AK,37,0)</f>
        <v>#N/A</v>
      </c>
      <c r="K116" s="289">
        <f>INDEX('[1]2023-2025'!$G:$G,MATCH(D116,'[1]2023-2025'!$A:$A,0))</f>
        <v>2024</v>
      </c>
      <c r="L116" s="289"/>
      <c r="M116" s="289"/>
      <c r="N116" s="289"/>
      <c r="O116" s="289">
        <v>0</v>
      </c>
      <c r="P116" s="289">
        <v>0</v>
      </c>
      <c r="Q116" s="186">
        <f t="shared" si="8"/>
        <v>241636.68000000002</v>
      </c>
      <c r="R116" s="186">
        <f t="shared" si="9"/>
        <v>238375.2</v>
      </c>
      <c r="S116" s="290">
        <v>0</v>
      </c>
      <c r="T116" s="291">
        <v>238375.2</v>
      </c>
      <c r="U116" s="186">
        <v>0</v>
      </c>
      <c r="V116" s="186">
        <v>0</v>
      </c>
      <c r="W116" s="186">
        <v>0</v>
      </c>
      <c r="X116" s="186">
        <v>0</v>
      </c>
      <c r="Y116" s="186">
        <v>0</v>
      </c>
      <c r="Z116" s="186">
        <v>0</v>
      </c>
      <c r="AA116" s="186">
        <v>0</v>
      </c>
      <c r="AB116" s="186">
        <v>0</v>
      </c>
      <c r="AC116" s="186">
        <v>0</v>
      </c>
      <c r="AD116" s="186">
        <v>0</v>
      </c>
      <c r="AE116" s="186">
        <v>0</v>
      </c>
      <c r="AF116" s="186">
        <v>0</v>
      </c>
      <c r="AG116" s="292">
        <v>0</v>
      </c>
      <c r="AH116" s="292">
        <v>0</v>
      </c>
      <c r="AI116" s="292">
        <v>0</v>
      </c>
      <c r="AJ116" s="292">
        <v>3261.48</v>
      </c>
      <c r="AK116" s="175"/>
      <c r="AL116" s="175">
        <v>6897960.7300000004</v>
      </c>
      <c r="AM116" s="175">
        <v>14882465.939999999</v>
      </c>
      <c r="AN116" s="175">
        <v>7984505.209999999</v>
      </c>
      <c r="AO116" s="219" t="s">
        <v>3137</v>
      </c>
    </row>
    <row r="117" spans="1:41" s="84" customFormat="1" ht="23.25" customHeight="1" x14ac:dyDescent="0.35">
      <c r="A117" s="256">
        <v>2023</v>
      </c>
      <c r="B117" s="184">
        <f t="shared" si="5"/>
        <v>112</v>
      </c>
      <c r="C117" s="286" t="s">
        <v>2149</v>
      </c>
      <c r="D117" s="184">
        <v>40733</v>
      </c>
      <c r="E117" s="287">
        <f>VLOOKUP(D117,'[1]2023-2025'!$A:$G,7,0)</f>
        <v>2024</v>
      </c>
      <c r="F117" s="287" t="e">
        <f>VLOOKUP(D117,[2]Лист1!$C:$F,4,0)</f>
        <v>#REF!</v>
      </c>
      <c r="G117" s="287"/>
      <c r="H117" s="288" t="str">
        <f>INDEX('[1]2023-2025'!$AK:$AK,MATCH(D117,'[1]2023-2025'!$A:$A,0))</f>
        <v>вкл. Протоколом</v>
      </c>
      <c r="I117" s="288" t="e">
        <v>#N/A</v>
      </c>
      <c r="J117" s="288" t="e">
        <f>VLOOKUP(D117,[1]Лист3!$A:$AK,37,0)</f>
        <v>#N/A</v>
      </c>
      <c r="K117" s="289">
        <f>INDEX('[1]2023-2025'!$G:$G,MATCH(D117,'[1]2023-2025'!$A:$A,0))</f>
        <v>2024</v>
      </c>
      <c r="L117" s="289"/>
      <c r="M117" s="289"/>
      <c r="N117" s="289"/>
      <c r="O117" s="289">
        <v>0</v>
      </c>
      <c r="P117" s="289">
        <v>0</v>
      </c>
      <c r="Q117" s="186">
        <f t="shared" si="8"/>
        <v>2567869.5699999998</v>
      </c>
      <c r="R117" s="186">
        <f t="shared" si="9"/>
        <v>2543116.7999999998</v>
      </c>
      <c r="S117" s="290">
        <v>0</v>
      </c>
      <c r="T117" s="291">
        <v>2543116.7999999998</v>
      </c>
      <c r="U117" s="186">
        <v>0</v>
      </c>
      <c r="V117" s="186">
        <v>0</v>
      </c>
      <c r="W117" s="186">
        <v>0</v>
      </c>
      <c r="X117" s="186">
        <v>0</v>
      </c>
      <c r="Y117" s="186">
        <v>0</v>
      </c>
      <c r="Z117" s="186">
        <v>0</v>
      </c>
      <c r="AA117" s="186">
        <v>0</v>
      </c>
      <c r="AB117" s="186">
        <v>0</v>
      </c>
      <c r="AC117" s="186">
        <v>0</v>
      </c>
      <c r="AD117" s="186">
        <v>0</v>
      </c>
      <c r="AE117" s="186">
        <v>0</v>
      </c>
      <c r="AF117" s="186">
        <v>0</v>
      </c>
      <c r="AG117" s="292">
        <v>0</v>
      </c>
      <c r="AH117" s="292">
        <v>0</v>
      </c>
      <c r="AI117" s="292">
        <v>0</v>
      </c>
      <c r="AJ117" s="292">
        <v>24752.77</v>
      </c>
      <c r="AK117" s="175"/>
      <c r="AL117" s="175">
        <v>5640273.3399999999</v>
      </c>
      <c r="AM117" s="175">
        <v>13729790.6</v>
      </c>
      <c r="AN117" s="175">
        <v>8089517.2599999998</v>
      </c>
      <c r="AO117" s="219" t="s">
        <v>3137</v>
      </c>
    </row>
    <row r="118" spans="1:41" s="84" customFormat="1" ht="23.25" customHeight="1" x14ac:dyDescent="0.35">
      <c r="A118" s="256">
        <v>2023</v>
      </c>
      <c r="B118" s="184">
        <f t="shared" si="5"/>
        <v>113</v>
      </c>
      <c r="C118" s="286" t="s">
        <v>2165</v>
      </c>
      <c r="D118" s="184">
        <v>40786</v>
      </c>
      <c r="E118" s="287">
        <f>VLOOKUP(D118,'[1]2023-2025'!$A:$G,7,0)</f>
        <v>2024</v>
      </c>
      <c r="F118" s="287" t="e">
        <f>VLOOKUP(D118,[2]Лист1!$C:$F,4,0)</f>
        <v>#REF!</v>
      </c>
      <c r="G118" s="287"/>
      <c r="H118" s="288">
        <f>INDEX('[1]2023-2025'!$AK:$AK,MATCH(D118,'[1]2023-2025'!$A:$A,0))</f>
        <v>0</v>
      </c>
      <c r="I118" s="288" t="e">
        <v>#N/A</v>
      </c>
      <c r="J118" s="288" t="e">
        <f>VLOOKUP(D118,[1]Лист3!$A:$AK,37,0)</f>
        <v>#N/A</v>
      </c>
      <c r="K118" s="289">
        <f>INDEX('[1]2023-2025'!$G:$G,MATCH(D118,'[1]2023-2025'!$A:$A,0))</f>
        <v>2024</v>
      </c>
      <c r="L118" s="289"/>
      <c r="M118" s="289"/>
      <c r="N118" s="289"/>
      <c r="O118" s="289">
        <v>0</v>
      </c>
      <c r="P118" s="289">
        <v>0</v>
      </c>
      <c r="Q118" s="186">
        <f t="shared" si="8"/>
        <v>2657767.1</v>
      </c>
      <c r="R118" s="186">
        <f t="shared" si="9"/>
        <v>2622603.6</v>
      </c>
      <c r="S118" s="290">
        <v>0</v>
      </c>
      <c r="T118" s="291">
        <v>2622603.6</v>
      </c>
      <c r="U118" s="186">
        <v>0</v>
      </c>
      <c r="V118" s="186">
        <v>0</v>
      </c>
      <c r="W118" s="186">
        <v>0</v>
      </c>
      <c r="X118" s="186">
        <v>0</v>
      </c>
      <c r="Y118" s="186">
        <v>0</v>
      </c>
      <c r="Z118" s="186">
        <v>0</v>
      </c>
      <c r="AA118" s="186">
        <v>0</v>
      </c>
      <c r="AB118" s="186">
        <v>0</v>
      </c>
      <c r="AC118" s="186">
        <v>0</v>
      </c>
      <c r="AD118" s="186">
        <v>0</v>
      </c>
      <c r="AE118" s="186">
        <v>0</v>
      </c>
      <c r="AF118" s="186">
        <v>0</v>
      </c>
      <c r="AG118" s="292">
        <v>0</v>
      </c>
      <c r="AH118" s="292">
        <v>0</v>
      </c>
      <c r="AI118" s="292">
        <v>0</v>
      </c>
      <c r="AJ118" s="292">
        <v>35163.5</v>
      </c>
      <c r="AK118" s="175"/>
      <c r="AL118" s="175">
        <v>7808650.1399999997</v>
      </c>
      <c r="AM118" s="175">
        <v>14846681.15</v>
      </c>
      <c r="AN118" s="175">
        <v>7038031.0100000007</v>
      </c>
      <c r="AO118" s="219" t="s">
        <v>3137</v>
      </c>
    </row>
    <row r="119" spans="1:41" s="84" customFormat="1" ht="23.25" customHeight="1" x14ac:dyDescent="0.35">
      <c r="A119" s="256">
        <v>2023</v>
      </c>
      <c r="B119" s="184">
        <f t="shared" si="5"/>
        <v>114</v>
      </c>
      <c r="C119" s="286" t="s">
        <v>3748</v>
      </c>
      <c r="D119" s="184">
        <v>40855</v>
      </c>
      <c r="E119" s="287">
        <f>VLOOKUP(D119,'[1]2023-2025'!$A:$G,7,0)</f>
        <v>2024</v>
      </c>
      <c r="F119" s="287" t="e">
        <f>VLOOKUP(D119,[2]Лист1!$C:$F,4,0)</f>
        <v>#REF!</v>
      </c>
      <c r="G119" s="287"/>
      <c r="H119" s="288">
        <f>INDEX('[1]2023-2025'!$AK:$AK,MATCH(D119,'[1]2023-2025'!$A:$A,0))</f>
        <v>0</v>
      </c>
      <c r="I119" s="288" t="e">
        <v>#N/A</v>
      </c>
      <c r="J119" s="288" t="e">
        <f>VLOOKUP(D119,[1]Лист3!$A:$AK,37,0)</f>
        <v>#N/A</v>
      </c>
      <c r="K119" s="289">
        <f>INDEX('[1]2023-2025'!$G:$G,MATCH(D119,'[1]2023-2025'!$A:$A,0))</f>
        <v>2024</v>
      </c>
      <c r="L119" s="289"/>
      <c r="M119" s="289"/>
      <c r="N119" s="289"/>
      <c r="O119" s="289">
        <v>0</v>
      </c>
      <c r="P119" s="289">
        <v>0</v>
      </c>
      <c r="Q119" s="186">
        <f t="shared" si="8"/>
        <v>1156749.54</v>
      </c>
      <c r="R119" s="186">
        <f t="shared" si="9"/>
        <v>1143216</v>
      </c>
      <c r="S119" s="290">
        <v>0</v>
      </c>
      <c r="T119" s="291">
        <v>1143216</v>
      </c>
      <c r="U119" s="186">
        <v>0</v>
      </c>
      <c r="V119" s="186">
        <v>0</v>
      </c>
      <c r="W119" s="186">
        <v>0</v>
      </c>
      <c r="X119" s="186">
        <v>0</v>
      </c>
      <c r="Y119" s="186">
        <v>0</v>
      </c>
      <c r="Z119" s="186">
        <v>0</v>
      </c>
      <c r="AA119" s="186">
        <v>0</v>
      </c>
      <c r="AB119" s="186">
        <v>0</v>
      </c>
      <c r="AC119" s="186">
        <v>0</v>
      </c>
      <c r="AD119" s="186">
        <v>0</v>
      </c>
      <c r="AE119" s="186">
        <v>0</v>
      </c>
      <c r="AF119" s="186">
        <v>0</v>
      </c>
      <c r="AG119" s="292">
        <v>0</v>
      </c>
      <c r="AH119" s="292">
        <v>0</v>
      </c>
      <c r="AI119" s="292">
        <v>0</v>
      </c>
      <c r="AJ119" s="292">
        <v>13533.539999999999</v>
      </c>
      <c r="AK119" s="175"/>
      <c r="AL119" s="175">
        <v>11034837.919999998</v>
      </c>
      <c r="AM119" s="175">
        <v>17609170.859999999</v>
      </c>
      <c r="AN119" s="175">
        <v>6574332.9400000004</v>
      </c>
      <c r="AO119" s="219" t="s">
        <v>3137</v>
      </c>
    </row>
    <row r="120" spans="1:41" s="84" customFormat="1" ht="23.25" customHeight="1" x14ac:dyDescent="0.35">
      <c r="A120" s="256">
        <v>2023</v>
      </c>
      <c r="B120" s="184">
        <f t="shared" si="5"/>
        <v>115</v>
      </c>
      <c r="C120" s="286" t="s">
        <v>3749</v>
      </c>
      <c r="D120" s="184">
        <v>40900</v>
      </c>
      <c r="E120" s="287">
        <f>VLOOKUP(D120,'[1]2023-2025'!$A:$G,7,0)</f>
        <v>2024</v>
      </c>
      <c r="F120" s="287" t="s">
        <v>2880</v>
      </c>
      <c r="G120" s="287"/>
      <c r="H120" s="288" t="str">
        <f>INDEX('[1]2023-2025'!$AK:$AK,MATCH(D120,'[1]2023-2025'!$A:$A,0))</f>
        <v>вкл. Протоколом</v>
      </c>
      <c r="I120" s="288" t="e">
        <v>#N/A</v>
      </c>
      <c r="J120" s="288" t="e">
        <f>VLOOKUP(D120,[1]Лист3!$A:$AK,37,0)</f>
        <v>#N/A</v>
      </c>
      <c r="K120" s="289">
        <f>INDEX('[1]2023-2025'!$G:$G,MATCH(D120,'[1]2023-2025'!$A:$A,0))</f>
        <v>2024</v>
      </c>
      <c r="L120" s="289"/>
      <c r="M120" s="289"/>
      <c r="N120" s="289"/>
      <c r="O120" s="289">
        <v>0</v>
      </c>
      <c r="P120" s="289">
        <v>0</v>
      </c>
      <c r="Q120" s="186">
        <f t="shared" si="8"/>
        <v>1733115.6600000001</v>
      </c>
      <c r="R120" s="186">
        <f t="shared" si="9"/>
        <v>1690623.6</v>
      </c>
      <c r="S120" s="290">
        <v>0</v>
      </c>
      <c r="T120" s="291">
        <v>1690623.6</v>
      </c>
      <c r="U120" s="186">
        <v>0</v>
      </c>
      <c r="V120" s="186">
        <v>0</v>
      </c>
      <c r="W120" s="186">
        <v>0</v>
      </c>
      <c r="X120" s="186">
        <v>0</v>
      </c>
      <c r="Y120" s="186">
        <v>0</v>
      </c>
      <c r="Z120" s="186">
        <v>0</v>
      </c>
      <c r="AA120" s="186">
        <v>0</v>
      </c>
      <c r="AB120" s="186">
        <v>0</v>
      </c>
      <c r="AC120" s="186">
        <v>0</v>
      </c>
      <c r="AD120" s="186">
        <v>0</v>
      </c>
      <c r="AE120" s="186">
        <v>0</v>
      </c>
      <c r="AF120" s="186">
        <v>0</v>
      </c>
      <c r="AG120" s="292">
        <v>0</v>
      </c>
      <c r="AH120" s="292">
        <v>0</v>
      </c>
      <c r="AI120" s="292">
        <v>0</v>
      </c>
      <c r="AJ120" s="292">
        <v>42492.06</v>
      </c>
      <c r="AK120" s="175"/>
      <c r="AL120" s="175">
        <v>8715663.3399999999</v>
      </c>
      <c r="AM120" s="175">
        <v>14097215.390000001</v>
      </c>
      <c r="AN120" s="175">
        <v>5381552.0499999998</v>
      </c>
      <c r="AO120" s="219" t="s">
        <v>3137</v>
      </c>
    </row>
    <row r="121" spans="1:41" s="84" customFormat="1" ht="23.25" customHeight="1" x14ac:dyDescent="0.35">
      <c r="A121" s="256">
        <v>2023</v>
      </c>
      <c r="B121" s="184">
        <f t="shared" si="5"/>
        <v>116</v>
      </c>
      <c r="C121" s="286" t="s">
        <v>3750</v>
      </c>
      <c r="D121" s="184">
        <v>40910</v>
      </c>
      <c r="E121" s="287">
        <f>VLOOKUP(D121,'[1]2023-2025'!$A:$G,7,0)</f>
        <v>2024</v>
      </c>
      <c r="F121" s="287" t="e">
        <f>VLOOKUP(D121,[2]Лист1!$C:$F,4,0)</f>
        <v>#REF!</v>
      </c>
      <c r="G121" s="287"/>
      <c r="H121" s="288">
        <f>INDEX('[1]2023-2025'!$AK:$AK,MATCH(D121,'[1]2023-2025'!$A:$A,0))</f>
        <v>0</v>
      </c>
      <c r="I121" s="288" t="e">
        <v>#N/A</v>
      </c>
      <c r="J121" s="288" t="e">
        <f>VLOOKUP(D121,[1]Лист3!$A:$AK,37,0)</f>
        <v>#N/A</v>
      </c>
      <c r="K121" s="289">
        <f>INDEX('[1]2023-2025'!$G:$G,MATCH(D121,'[1]2023-2025'!$A:$A,0))</f>
        <v>2024</v>
      </c>
      <c r="L121" s="289"/>
      <c r="M121" s="289"/>
      <c r="N121" s="289"/>
      <c r="O121" s="289">
        <v>0</v>
      </c>
      <c r="P121" s="289">
        <v>0</v>
      </c>
      <c r="Q121" s="186">
        <f t="shared" si="8"/>
        <v>2495539.3199999998</v>
      </c>
      <c r="R121" s="186">
        <f t="shared" si="9"/>
        <v>2465030.4</v>
      </c>
      <c r="S121" s="290">
        <v>0</v>
      </c>
      <c r="T121" s="291">
        <v>2465030.4</v>
      </c>
      <c r="U121" s="186">
        <v>0</v>
      </c>
      <c r="V121" s="186">
        <v>0</v>
      </c>
      <c r="W121" s="186">
        <v>0</v>
      </c>
      <c r="X121" s="186">
        <v>0</v>
      </c>
      <c r="Y121" s="186">
        <v>0</v>
      </c>
      <c r="Z121" s="186">
        <v>0</v>
      </c>
      <c r="AA121" s="186">
        <v>0</v>
      </c>
      <c r="AB121" s="186">
        <v>0</v>
      </c>
      <c r="AC121" s="186">
        <v>0</v>
      </c>
      <c r="AD121" s="186">
        <v>0</v>
      </c>
      <c r="AE121" s="186">
        <v>0</v>
      </c>
      <c r="AF121" s="186">
        <v>0</v>
      </c>
      <c r="AG121" s="292">
        <v>0</v>
      </c>
      <c r="AH121" s="292">
        <v>0</v>
      </c>
      <c r="AI121" s="292">
        <v>0</v>
      </c>
      <c r="AJ121" s="292">
        <v>30508.92</v>
      </c>
      <c r="AK121" s="175"/>
      <c r="AL121" s="175">
        <v>4938797.5999999996</v>
      </c>
      <c r="AM121" s="175">
        <v>10288900.77</v>
      </c>
      <c r="AN121" s="175">
        <v>5350103.17</v>
      </c>
      <c r="AO121" s="219" t="s">
        <v>3137</v>
      </c>
    </row>
    <row r="122" spans="1:41" s="84" customFormat="1" ht="23.25" customHeight="1" x14ac:dyDescent="0.35">
      <c r="A122" s="256">
        <v>2023</v>
      </c>
      <c r="B122" s="184">
        <f t="shared" si="5"/>
        <v>117</v>
      </c>
      <c r="C122" s="286" t="s">
        <v>2146</v>
      </c>
      <c r="D122" s="184">
        <v>40913</v>
      </c>
      <c r="E122" s="287">
        <f>VLOOKUP(D122,'[1]2023-2025'!$A:$G,7,0)</f>
        <v>2024</v>
      </c>
      <c r="F122" s="287" t="e">
        <f>VLOOKUP(D122,[2]Лист1!$C:$F,4,0)</f>
        <v>#REF!</v>
      </c>
      <c r="G122" s="287"/>
      <c r="H122" s="288" t="str">
        <f>INDEX('[1]2023-2025'!$AK:$AK,MATCH(D122,'[1]2023-2025'!$A:$A,0))</f>
        <v>вкл. Протоколом</v>
      </c>
      <c r="I122" s="288" t="e">
        <v>#N/A</v>
      </c>
      <c r="J122" s="288" t="e">
        <f>VLOOKUP(D122,[1]Лист3!$A:$AK,37,0)</f>
        <v>#N/A</v>
      </c>
      <c r="K122" s="289">
        <f>INDEX('[1]2023-2025'!$G:$G,MATCH(D122,'[1]2023-2025'!$A:$A,0))</f>
        <v>2024</v>
      </c>
      <c r="L122" s="289"/>
      <c r="M122" s="289"/>
      <c r="N122" s="289"/>
      <c r="O122" s="289" t="s">
        <v>1743</v>
      </c>
      <c r="P122" s="289" t="s">
        <v>2465</v>
      </c>
      <c r="Q122" s="186">
        <f t="shared" si="8"/>
        <v>1144455.9200000002</v>
      </c>
      <c r="R122" s="186">
        <f t="shared" si="9"/>
        <v>1128507.6000000001</v>
      </c>
      <c r="S122" s="290">
        <v>0</v>
      </c>
      <c r="T122" s="475">
        <v>1128507.6000000001</v>
      </c>
      <c r="U122" s="186">
        <v>0</v>
      </c>
      <c r="V122" s="186">
        <v>0</v>
      </c>
      <c r="W122" s="186">
        <v>0</v>
      </c>
      <c r="X122" s="186">
        <v>0</v>
      </c>
      <c r="Y122" s="186">
        <v>0</v>
      </c>
      <c r="Z122" s="186">
        <v>0</v>
      </c>
      <c r="AA122" s="186">
        <v>0</v>
      </c>
      <c r="AB122" s="186">
        <v>0</v>
      </c>
      <c r="AC122" s="186">
        <v>0</v>
      </c>
      <c r="AD122" s="186">
        <v>0</v>
      </c>
      <c r="AE122" s="186">
        <v>0</v>
      </c>
      <c r="AF122" s="186">
        <v>0</v>
      </c>
      <c r="AG122" s="292">
        <v>0</v>
      </c>
      <c r="AH122" s="292">
        <v>0</v>
      </c>
      <c r="AI122" s="292">
        <v>0</v>
      </c>
      <c r="AJ122" s="476">
        <v>15948.32</v>
      </c>
      <c r="AK122" s="175"/>
      <c r="AL122" s="175">
        <v>8442869.0500000007</v>
      </c>
      <c r="AM122" s="175">
        <v>18123263.100000001</v>
      </c>
      <c r="AN122" s="175">
        <v>9680394.0500000007</v>
      </c>
      <c r="AO122" s="219" t="s">
        <v>3137</v>
      </c>
    </row>
    <row r="123" spans="1:41" s="84" customFormat="1" ht="23.25" customHeight="1" x14ac:dyDescent="0.35">
      <c r="A123" s="256">
        <v>2023</v>
      </c>
      <c r="B123" s="184">
        <f t="shared" si="5"/>
        <v>118</v>
      </c>
      <c r="C123" s="286" t="s">
        <v>2148</v>
      </c>
      <c r="D123" s="184">
        <v>40920</v>
      </c>
      <c r="E123" s="287">
        <f>VLOOKUP(D123,'[1]2023-2025'!$A:$G,7,0)</f>
        <v>2024</v>
      </c>
      <c r="F123" s="287" t="e">
        <f>VLOOKUP(D123,[2]Лист1!$C:$F,4,0)</f>
        <v>#REF!</v>
      </c>
      <c r="G123" s="287"/>
      <c r="H123" s="288" t="str">
        <f>INDEX('[1]2023-2025'!$AK:$AK,MATCH(D123,'[1]2023-2025'!$A:$A,0))</f>
        <v>вкл. Протоколом</v>
      </c>
      <c r="I123" s="288" t="e">
        <v>#N/A</v>
      </c>
      <c r="J123" s="288" t="e">
        <f>VLOOKUP(D123,[1]Лист3!$A:$AK,37,0)</f>
        <v>#N/A</v>
      </c>
      <c r="K123" s="289">
        <f>INDEX('[1]2023-2025'!$G:$G,MATCH(D123,'[1]2023-2025'!$A:$A,0))</f>
        <v>2024</v>
      </c>
      <c r="L123" s="289"/>
      <c r="M123" s="289"/>
      <c r="N123" s="289"/>
      <c r="O123" s="289">
        <v>0</v>
      </c>
      <c r="P123" s="289">
        <v>0</v>
      </c>
      <c r="Q123" s="186">
        <f t="shared" si="8"/>
        <v>1440425.7799999998</v>
      </c>
      <c r="R123" s="186">
        <f t="shared" si="9"/>
        <v>1411310.4</v>
      </c>
      <c r="S123" s="290">
        <v>0</v>
      </c>
      <c r="T123" s="291">
        <v>1411310.4</v>
      </c>
      <c r="U123" s="186">
        <v>0</v>
      </c>
      <c r="V123" s="186">
        <v>0</v>
      </c>
      <c r="W123" s="186">
        <v>0</v>
      </c>
      <c r="X123" s="186">
        <v>0</v>
      </c>
      <c r="Y123" s="186">
        <v>0</v>
      </c>
      <c r="Z123" s="186">
        <v>0</v>
      </c>
      <c r="AA123" s="186">
        <v>0</v>
      </c>
      <c r="AB123" s="186">
        <v>0</v>
      </c>
      <c r="AC123" s="186">
        <v>0</v>
      </c>
      <c r="AD123" s="186">
        <v>0</v>
      </c>
      <c r="AE123" s="186">
        <v>0</v>
      </c>
      <c r="AF123" s="186">
        <v>0</v>
      </c>
      <c r="AG123" s="292">
        <v>0</v>
      </c>
      <c r="AH123" s="292">
        <v>0</v>
      </c>
      <c r="AI123" s="292">
        <v>0</v>
      </c>
      <c r="AJ123" s="292">
        <v>29115.38</v>
      </c>
      <c r="AK123" s="175"/>
      <c r="AL123" s="175">
        <v>8085825.8000000007</v>
      </c>
      <c r="AM123" s="175">
        <v>13000233.23</v>
      </c>
      <c r="AN123" s="175">
        <v>4914407.43</v>
      </c>
      <c r="AO123" s="219" t="s">
        <v>3137</v>
      </c>
    </row>
    <row r="124" spans="1:41" s="84" customFormat="1" ht="23.25" customHeight="1" x14ac:dyDescent="0.35">
      <c r="A124" s="256">
        <v>2023</v>
      </c>
      <c r="B124" s="184">
        <f t="shared" si="5"/>
        <v>119</v>
      </c>
      <c r="C124" s="286" t="s">
        <v>2158</v>
      </c>
      <c r="D124" s="184">
        <v>40926</v>
      </c>
      <c r="E124" s="287">
        <f>VLOOKUP(D124,'[1]2023-2025'!$A:$G,7,0)</f>
        <v>2024</v>
      </c>
      <c r="F124" s="287" t="e">
        <f>VLOOKUP(D124,[2]Лист1!$C:$F,4,0)</f>
        <v>#REF!</v>
      </c>
      <c r="G124" s="287"/>
      <c r="H124" s="288" t="str">
        <f>INDEX('[1]2023-2025'!$AK:$AK,MATCH(D124,'[1]2023-2025'!$A:$A,0))</f>
        <v>вкл. Протоколом</v>
      </c>
      <c r="I124" s="288" t="e">
        <v>#N/A</v>
      </c>
      <c r="J124" s="288" t="e">
        <f>VLOOKUP(D124,[1]Лист3!$A:$AK,37,0)</f>
        <v>#N/A</v>
      </c>
      <c r="K124" s="289">
        <f>INDEX('[1]2023-2025'!$G:$G,MATCH(D124,'[1]2023-2025'!$A:$A,0))</f>
        <v>2024</v>
      </c>
      <c r="L124" s="289"/>
      <c r="M124" s="289"/>
      <c r="N124" s="289"/>
      <c r="O124" s="289">
        <v>0</v>
      </c>
      <c r="P124" s="289">
        <v>0</v>
      </c>
      <c r="Q124" s="186">
        <f t="shared" si="8"/>
        <v>1800046.5799999998</v>
      </c>
      <c r="R124" s="186">
        <f t="shared" si="9"/>
        <v>1770931.2</v>
      </c>
      <c r="S124" s="290">
        <v>0</v>
      </c>
      <c r="T124" s="291">
        <v>1770931.2</v>
      </c>
      <c r="U124" s="186">
        <v>0</v>
      </c>
      <c r="V124" s="186">
        <v>0</v>
      </c>
      <c r="W124" s="186">
        <v>0</v>
      </c>
      <c r="X124" s="186">
        <v>0</v>
      </c>
      <c r="Y124" s="186">
        <v>0</v>
      </c>
      <c r="Z124" s="186">
        <v>0</v>
      </c>
      <c r="AA124" s="186">
        <v>0</v>
      </c>
      <c r="AB124" s="186">
        <v>0</v>
      </c>
      <c r="AC124" s="186">
        <v>0</v>
      </c>
      <c r="AD124" s="186">
        <v>0</v>
      </c>
      <c r="AE124" s="186">
        <v>0</v>
      </c>
      <c r="AF124" s="186">
        <v>0</v>
      </c>
      <c r="AG124" s="292">
        <v>0</v>
      </c>
      <c r="AH124" s="292">
        <v>0</v>
      </c>
      <c r="AI124" s="292">
        <v>0</v>
      </c>
      <c r="AJ124" s="292">
        <v>29115.38</v>
      </c>
      <c r="AK124" s="175"/>
      <c r="AL124" s="175">
        <v>7302516.3099999996</v>
      </c>
      <c r="AM124" s="175">
        <v>12910771.1</v>
      </c>
      <c r="AN124" s="175">
        <v>5608254.79</v>
      </c>
      <c r="AO124" s="219" t="s">
        <v>3137</v>
      </c>
    </row>
    <row r="125" spans="1:41" s="84" customFormat="1" ht="23.25" customHeight="1" x14ac:dyDescent="0.35">
      <c r="A125" s="256">
        <v>2023</v>
      </c>
      <c r="B125" s="184">
        <f t="shared" si="5"/>
        <v>120</v>
      </c>
      <c r="C125" s="286" t="s">
        <v>2147</v>
      </c>
      <c r="D125" s="184">
        <v>40915</v>
      </c>
      <c r="E125" s="287">
        <f>VLOOKUP(D125,'[1]2023-2025'!$A:$G,7,0)</f>
        <v>2024</v>
      </c>
      <c r="F125" s="287" t="e">
        <f>VLOOKUP(D125,[2]Лист1!$C:$F,4,0)</f>
        <v>#REF!</v>
      </c>
      <c r="G125" s="287"/>
      <c r="H125" s="288" t="str">
        <f>INDEX('[1]2023-2025'!$AK:$AK,MATCH(D125,'[1]2023-2025'!$A:$A,0))</f>
        <v>вкл. Протоколом</v>
      </c>
      <c r="I125" s="288" t="e">
        <v>#N/A</v>
      </c>
      <c r="J125" s="288" t="e">
        <f>VLOOKUP(D125,[1]Лист3!$A:$AK,37,0)</f>
        <v>#N/A</v>
      </c>
      <c r="K125" s="289">
        <f>INDEX('[1]2023-2025'!$G:$G,MATCH(D125,'[1]2023-2025'!$A:$A,0))</f>
        <v>2024</v>
      </c>
      <c r="L125" s="289"/>
      <c r="M125" s="289"/>
      <c r="N125" s="289"/>
      <c r="O125" s="289">
        <v>0</v>
      </c>
      <c r="P125" s="289">
        <v>0</v>
      </c>
      <c r="Q125" s="186">
        <f t="shared" si="8"/>
        <v>363300.97</v>
      </c>
      <c r="R125" s="186">
        <f t="shared" si="9"/>
        <v>353751.6</v>
      </c>
      <c r="S125" s="290">
        <v>0</v>
      </c>
      <c r="T125" s="291">
        <v>353751.6</v>
      </c>
      <c r="U125" s="186">
        <v>0</v>
      </c>
      <c r="V125" s="186">
        <v>0</v>
      </c>
      <c r="W125" s="186">
        <v>0</v>
      </c>
      <c r="X125" s="186">
        <v>0</v>
      </c>
      <c r="Y125" s="186">
        <v>0</v>
      </c>
      <c r="Z125" s="186">
        <v>0</v>
      </c>
      <c r="AA125" s="186">
        <v>0</v>
      </c>
      <c r="AB125" s="186">
        <v>0</v>
      </c>
      <c r="AC125" s="186">
        <v>0</v>
      </c>
      <c r="AD125" s="186">
        <v>0</v>
      </c>
      <c r="AE125" s="186">
        <v>0</v>
      </c>
      <c r="AF125" s="186">
        <v>0</v>
      </c>
      <c r="AG125" s="292">
        <v>0</v>
      </c>
      <c r="AH125" s="292">
        <v>0</v>
      </c>
      <c r="AI125" s="292">
        <v>0</v>
      </c>
      <c r="AJ125" s="292">
        <v>9549.3700000000008</v>
      </c>
      <c r="AK125" s="175"/>
      <c r="AL125" s="175">
        <v>3555421.63</v>
      </c>
      <c r="AM125" s="175">
        <v>5190315.43</v>
      </c>
      <c r="AN125" s="175">
        <v>1634893.7999999998</v>
      </c>
      <c r="AO125" s="219" t="s">
        <v>3137</v>
      </c>
    </row>
    <row r="126" spans="1:41" s="84" customFormat="1" ht="23.25" customHeight="1" x14ac:dyDescent="0.35">
      <c r="A126" s="256">
        <v>2023</v>
      </c>
      <c r="B126" s="184">
        <f t="shared" ref="B126:B138" si="10">B125+1</f>
        <v>121</v>
      </c>
      <c r="C126" s="286" t="s">
        <v>2162</v>
      </c>
      <c r="D126" s="184">
        <v>40917</v>
      </c>
      <c r="E126" s="287">
        <f>VLOOKUP(D126,'[1]2023-2025'!$A:$G,7,0)</f>
        <v>2024</v>
      </c>
      <c r="F126" s="287" t="e">
        <f>VLOOKUP(D126,[2]Лист1!$C:$F,4,0)</f>
        <v>#REF!</v>
      </c>
      <c r="G126" s="287"/>
      <c r="H126" s="288" t="str">
        <f>INDEX('[1]2023-2025'!$AK:$AK,MATCH(D126,'[1]2023-2025'!$A:$A,0))</f>
        <v>вкл. Протоколом</v>
      </c>
      <c r="I126" s="288" t="e">
        <v>#N/A</v>
      </c>
      <c r="J126" s="288" t="e">
        <f>VLOOKUP(D126,[1]Лист3!$A:$AK,37,0)</f>
        <v>#N/A</v>
      </c>
      <c r="K126" s="289">
        <f>INDEX('[1]2023-2025'!$G:$G,MATCH(D126,'[1]2023-2025'!$A:$A,0))</f>
        <v>2024</v>
      </c>
      <c r="L126" s="289"/>
      <c r="M126" s="289"/>
      <c r="N126" s="289"/>
      <c r="O126" s="289">
        <v>0</v>
      </c>
      <c r="P126" s="289">
        <v>0</v>
      </c>
      <c r="Q126" s="186">
        <f t="shared" si="8"/>
        <v>1077521.78</v>
      </c>
      <c r="R126" s="186">
        <f t="shared" si="9"/>
        <v>1048406.4</v>
      </c>
      <c r="S126" s="290">
        <v>0</v>
      </c>
      <c r="T126" s="291">
        <v>1048406.4</v>
      </c>
      <c r="U126" s="186">
        <v>0</v>
      </c>
      <c r="V126" s="186">
        <v>0</v>
      </c>
      <c r="W126" s="186">
        <v>0</v>
      </c>
      <c r="X126" s="186">
        <v>0</v>
      </c>
      <c r="Y126" s="186">
        <v>0</v>
      </c>
      <c r="Z126" s="186">
        <v>0</v>
      </c>
      <c r="AA126" s="186">
        <v>0</v>
      </c>
      <c r="AB126" s="186">
        <v>0</v>
      </c>
      <c r="AC126" s="186">
        <v>0</v>
      </c>
      <c r="AD126" s="186">
        <v>0</v>
      </c>
      <c r="AE126" s="186">
        <v>0</v>
      </c>
      <c r="AF126" s="186">
        <v>0</v>
      </c>
      <c r="AG126" s="292">
        <v>0</v>
      </c>
      <c r="AH126" s="292">
        <v>0</v>
      </c>
      <c r="AI126" s="292">
        <v>0</v>
      </c>
      <c r="AJ126" s="292">
        <v>29115.38</v>
      </c>
      <c r="AK126" s="175"/>
      <c r="AL126" s="175">
        <v>12717809.470000001</v>
      </c>
      <c r="AM126" s="175">
        <v>13795312.16</v>
      </c>
      <c r="AN126" s="175">
        <v>1077502.69</v>
      </c>
      <c r="AO126" s="219" t="s">
        <v>3137</v>
      </c>
    </row>
    <row r="127" spans="1:41" s="84" customFormat="1" ht="23.25" customHeight="1" x14ac:dyDescent="0.35">
      <c r="A127" s="256">
        <v>2023</v>
      </c>
      <c r="B127" s="184">
        <f t="shared" si="10"/>
        <v>122</v>
      </c>
      <c r="C127" s="286" t="s">
        <v>2161</v>
      </c>
      <c r="D127" s="184">
        <v>40918</v>
      </c>
      <c r="E127" s="287">
        <f>VLOOKUP(D127,'[1]2023-2025'!$A:$G,7,0)</f>
        <v>2024</v>
      </c>
      <c r="F127" s="287" t="e">
        <f>VLOOKUP(D127,[2]Лист1!$C:$F,4,0)</f>
        <v>#REF!</v>
      </c>
      <c r="G127" s="287"/>
      <c r="H127" s="288" t="str">
        <f>INDEX('[1]2023-2025'!$AK:$AK,MATCH(D127,'[1]2023-2025'!$A:$A,0))</f>
        <v>вкл. Протоколом</v>
      </c>
      <c r="I127" s="288" t="e">
        <v>#N/A</v>
      </c>
      <c r="J127" s="288" t="e">
        <f>VLOOKUP(D127,[1]Лист3!$A:$AK,37,0)</f>
        <v>#N/A</v>
      </c>
      <c r="K127" s="289">
        <f>INDEX('[1]2023-2025'!$G:$G,MATCH(D127,'[1]2023-2025'!$A:$A,0))</f>
        <v>2024</v>
      </c>
      <c r="L127" s="289"/>
      <c r="M127" s="289"/>
      <c r="N127" s="289"/>
      <c r="O127" s="289">
        <v>0</v>
      </c>
      <c r="P127" s="289">
        <v>0</v>
      </c>
      <c r="Q127" s="186">
        <f t="shared" si="8"/>
        <v>1103568.98</v>
      </c>
      <c r="R127" s="186">
        <f t="shared" si="9"/>
        <v>1074453.6000000001</v>
      </c>
      <c r="S127" s="290">
        <v>0</v>
      </c>
      <c r="T127" s="291">
        <v>1074453.6000000001</v>
      </c>
      <c r="U127" s="186">
        <v>0</v>
      </c>
      <c r="V127" s="186">
        <v>0</v>
      </c>
      <c r="W127" s="186">
        <v>0</v>
      </c>
      <c r="X127" s="186">
        <v>0</v>
      </c>
      <c r="Y127" s="186">
        <v>0</v>
      </c>
      <c r="Z127" s="186">
        <v>0</v>
      </c>
      <c r="AA127" s="186">
        <v>0</v>
      </c>
      <c r="AB127" s="186">
        <v>0</v>
      </c>
      <c r="AC127" s="186">
        <v>0</v>
      </c>
      <c r="AD127" s="186">
        <v>0</v>
      </c>
      <c r="AE127" s="186">
        <v>0</v>
      </c>
      <c r="AF127" s="186">
        <v>0</v>
      </c>
      <c r="AG127" s="292">
        <v>0</v>
      </c>
      <c r="AH127" s="292">
        <v>0</v>
      </c>
      <c r="AI127" s="292">
        <v>0</v>
      </c>
      <c r="AJ127" s="292">
        <v>29115.38</v>
      </c>
      <c r="AK127" s="175"/>
      <c r="AL127" s="175">
        <v>9114780.8300000001</v>
      </c>
      <c r="AM127" s="175">
        <v>13330915.6</v>
      </c>
      <c r="AN127" s="175">
        <v>4216134.7699999996</v>
      </c>
      <c r="AO127" s="219" t="s">
        <v>3137</v>
      </c>
    </row>
    <row r="128" spans="1:41" s="84" customFormat="1" ht="23.25" customHeight="1" x14ac:dyDescent="0.35">
      <c r="A128" s="256">
        <v>2023</v>
      </c>
      <c r="B128" s="184">
        <f t="shared" si="10"/>
        <v>123</v>
      </c>
      <c r="C128" s="286" t="s">
        <v>2160</v>
      </c>
      <c r="D128" s="184">
        <v>40919</v>
      </c>
      <c r="E128" s="287">
        <f>VLOOKUP(D128,'[1]2023-2025'!$A:$G,7,0)</f>
        <v>2024</v>
      </c>
      <c r="F128" s="287" t="e">
        <f>VLOOKUP(D128,[2]Лист1!$C:$F,4,0)</f>
        <v>#REF!</v>
      </c>
      <c r="G128" s="287"/>
      <c r="H128" s="288" t="str">
        <f>INDEX('[1]2023-2025'!$AK:$AK,MATCH(D128,'[1]2023-2025'!$A:$A,0))</f>
        <v>вкл. Протоколом</v>
      </c>
      <c r="I128" s="288" t="e">
        <v>#N/A</v>
      </c>
      <c r="J128" s="288" t="e">
        <f>VLOOKUP(D128,[1]Лист3!$A:$AK,37,0)</f>
        <v>#N/A</v>
      </c>
      <c r="K128" s="289">
        <f>INDEX('[1]2023-2025'!$G:$G,MATCH(D128,'[1]2023-2025'!$A:$A,0))</f>
        <v>2024</v>
      </c>
      <c r="L128" s="289"/>
      <c r="M128" s="289"/>
      <c r="N128" s="289"/>
      <c r="O128" s="289">
        <v>0</v>
      </c>
      <c r="P128" s="289">
        <v>0</v>
      </c>
      <c r="Q128" s="186">
        <f t="shared" si="8"/>
        <v>1186469.8299999998</v>
      </c>
      <c r="R128" s="186">
        <f t="shared" si="9"/>
        <v>1158212.3999999999</v>
      </c>
      <c r="S128" s="290">
        <v>0</v>
      </c>
      <c r="T128" s="295">
        <v>1158212.3999999999</v>
      </c>
      <c r="U128" s="186">
        <v>0</v>
      </c>
      <c r="V128" s="186">
        <v>0</v>
      </c>
      <c r="W128" s="186">
        <v>0</v>
      </c>
      <c r="X128" s="186">
        <v>0</v>
      </c>
      <c r="Y128" s="186">
        <v>0</v>
      </c>
      <c r="Z128" s="186">
        <v>0</v>
      </c>
      <c r="AA128" s="186">
        <v>0</v>
      </c>
      <c r="AB128" s="186">
        <v>0</v>
      </c>
      <c r="AC128" s="186">
        <v>0</v>
      </c>
      <c r="AD128" s="186">
        <v>0</v>
      </c>
      <c r="AE128" s="186">
        <v>0</v>
      </c>
      <c r="AF128" s="186">
        <v>0</v>
      </c>
      <c r="AG128" s="292">
        <v>0</v>
      </c>
      <c r="AH128" s="292">
        <v>0</v>
      </c>
      <c r="AI128" s="292">
        <v>0</v>
      </c>
      <c r="AJ128" s="292">
        <v>28257.43</v>
      </c>
      <c r="AK128" s="175"/>
      <c r="AL128" s="175">
        <v>5795832.4100000001</v>
      </c>
      <c r="AM128" s="175">
        <v>10498065.75</v>
      </c>
      <c r="AN128" s="175">
        <v>4702233.34</v>
      </c>
      <c r="AO128" s="219" t="s">
        <v>3137</v>
      </c>
    </row>
    <row r="129" spans="1:41" s="84" customFormat="1" ht="23.25" customHeight="1" x14ac:dyDescent="0.35">
      <c r="A129" s="256">
        <v>2023</v>
      </c>
      <c r="B129" s="184">
        <f t="shared" si="10"/>
        <v>124</v>
      </c>
      <c r="C129" s="286" t="s">
        <v>3751</v>
      </c>
      <c r="D129" s="184">
        <v>39386</v>
      </c>
      <c r="E129" s="287">
        <f>VLOOKUP(D129,'[1]2023-2025'!$A:$G,7,0)</f>
        <v>2024</v>
      </c>
      <c r="F129" s="287" t="e">
        <f>VLOOKUP(D129,[2]Лист1!$C:$F,4,0)</f>
        <v>#REF!</v>
      </c>
      <c r="G129" s="287"/>
      <c r="H129" s="288" t="str">
        <f>INDEX('[1]2023-2025'!$AK:$AK,MATCH(D129,'[1]2023-2025'!$A:$A,0))</f>
        <v>вкл. Протоколом</v>
      </c>
      <c r="I129" s="288" t="e">
        <v>#N/A</v>
      </c>
      <c r="J129" s="288" t="e">
        <f>VLOOKUP(D129,[1]Лист3!$A:$AK,37,0)</f>
        <v>#N/A</v>
      </c>
      <c r="K129" s="289">
        <f>INDEX('[1]2023-2025'!$G:$G,MATCH(D129,'[1]2023-2025'!$A:$A,0))</f>
        <v>2024</v>
      </c>
      <c r="L129" s="289"/>
      <c r="M129" s="289"/>
      <c r="N129" s="289"/>
      <c r="O129" s="289">
        <v>0</v>
      </c>
      <c r="P129" s="289">
        <v>0</v>
      </c>
      <c r="Q129" s="186">
        <f t="shared" si="8"/>
        <v>1195804.8499999999</v>
      </c>
      <c r="R129" s="186">
        <f t="shared" si="9"/>
        <v>1164182.3999999999</v>
      </c>
      <c r="S129" s="290">
        <v>0</v>
      </c>
      <c r="T129" s="291">
        <v>1164182.3999999999</v>
      </c>
      <c r="U129" s="186">
        <v>0</v>
      </c>
      <c r="V129" s="186">
        <v>0</v>
      </c>
      <c r="W129" s="186">
        <v>0</v>
      </c>
      <c r="X129" s="186">
        <v>0</v>
      </c>
      <c r="Y129" s="186">
        <v>0</v>
      </c>
      <c r="Z129" s="186">
        <v>0</v>
      </c>
      <c r="AA129" s="186">
        <v>0</v>
      </c>
      <c r="AB129" s="186">
        <v>0</v>
      </c>
      <c r="AC129" s="186">
        <v>0</v>
      </c>
      <c r="AD129" s="186">
        <v>0</v>
      </c>
      <c r="AE129" s="186">
        <v>0</v>
      </c>
      <c r="AF129" s="186">
        <v>0</v>
      </c>
      <c r="AG129" s="292">
        <v>0</v>
      </c>
      <c r="AH129" s="292">
        <v>0</v>
      </c>
      <c r="AI129" s="292">
        <v>0</v>
      </c>
      <c r="AJ129" s="292">
        <v>31622.449999999997</v>
      </c>
      <c r="AK129" s="175"/>
      <c r="AL129" s="175">
        <v>7214181.1799999997</v>
      </c>
      <c r="AM129" s="175">
        <v>8504194.3300000001</v>
      </c>
      <c r="AN129" s="175">
        <v>1290013.1499999999</v>
      </c>
      <c r="AO129" s="219" t="s">
        <v>3137</v>
      </c>
    </row>
    <row r="130" spans="1:41" s="84" customFormat="1" ht="23.25" customHeight="1" x14ac:dyDescent="0.35">
      <c r="A130" s="256">
        <v>2023</v>
      </c>
      <c r="B130" s="184">
        <f t="shared" si="10"/>
        <v>125</v>
      </c>
      <c r="C130" s="286" t="s">
        <v>3752</v>
      </c>
      <c r="D130" s="184">
        <v>39396</v>
      </c>
      <c r="E130" s="287">
        <f>VLOOKUP(D130,'[1]2023-2025'!$A:$G,7,0)</f>
        <v>2024</v>
      </c>
      <c r="F130" s="287" t="e">
        <f>VLOOKUP(D130,[2]Лист1!$C:$F,4,0)</f>
        <v>#REF!</v>
      </c>
      <c r="G130" s="287"/>
      <c r="H130" s="288">
        <f>INDEX('[1]2023-2025'!$AK:$AK,MATCH(D130,'[1]2023-2025'!$A:$A,0))</f>
        <v>0</v>
      </c>
      <c r="I130" s="288" t="e">
        <v>#N/A</v>
      </c>
      <c r="J130" s="288" t="e">
        <f>VLOOKUP(D130,[1]Лист3!$A:$AK,37,0)</f>
        <v>#N/A</v>
      </c>
      <c r="K130" s="289">
        <f>INDEX('[1]2023-2025'!$G:$G,MATCH(D130,'[1]2023-2025'!$A:$A,0))</f>
        <v>2024</v>
      </c>
      <c r="L130" s="289"/>
      <c r="M130" s="289"/>
      <c r="N130" s="289"/>
      <c r="O130" s="289">
        <v>0</v>
      </c>
      <c r="P130" s="289">
        <v>0</v>
      </c>
      <c r="Q130" s="186">
        <f t="shared" si="8"/>
        <v>3368717.9099999997</v>
      </c>
      <c r="R130" s="186">
        <f t="shared" si="9"/>
        <v>3326632.8</v>
      </c>
      <c r="S130" s="290">
        <v>0</v>
      </c>
      <c r="T130" s="291">
        <v>3326632.8</v>
      </c>
      <c r="U130" s="186">
        <v>0</v>
      </c>
      <c r="V130" s="186">
        <v>0</v>
      </c>
      <c r="W130" s="186">
        <v>0</v>
      </c>
      <c r="X130" s="186">
        <v>0</v>
      </c>
      <c r="Y130" s="186">
        <v>0</v>
      </c>
      <c r="Z130" s="186">
        <v>0</v>
      </c>
      <c r="AA130" s="186">
        <v>0</v>
      </c>
      <c r="AB130" s="186">
        <v>0</v>
      </c>
      <c r="AC130" s="186">
        <v>0</v>
      </c>
      <c r="AD130" s="186">
        <v>0</v>
      </c>
      <c r="AE130" s="186">
        <v>0</v>
      </c>
      <c r="AF130" s="186">
        <v>0</v>
      </c>
      <c r="AG130" s="292">
        <v>0</v>
      </c>
      <c r="AH130" s="292">
        <v>0</v>
      </c>
      <c r="AI130" s="292">
        <v>0</v>
      </c>
      <c r="AJ130" s="292">
        <v>42085.11</v>
      </c>
      <c r="AK130" s="175"/>
      <c r="AL130" s="175">
        <v>13608901.040000001</v>
      </c>
      <c r="AM130" s="175">
        <v>22411901.190000001</v>
      </c>
      <c r="AN130" s="175">
        <v>8803000.1500000004</v>
      </c>
      <c r="AO130" s="219" t="s">
        <v>3137</v>
      </c>
    </row>
    <row r="131" spans="1:41" s="84" customFormat="1" ht="23.25" customHeight="1" x14ac:dyDescent="0.35">
      <c r="A131" s="256">
        <v>2023</v>
      </c>
      <c r="B131" s="184">
        <f t="shared" si="10"/>
        <v>126</v>
      </c>
      <c r="C131" s="286" t="s">
        <v>2144</v>
      </c>
      <c r="D131" s="184">
        <v>39599</v>
      </c>
      <c r="E131" s="287">
        <f>VLOOKUP(D131,'[1]2023-2025'!$A:$G,7,0)</f>
        <v>2024</v>
      </c>
      <c r="F131" s="287" t="s">
        <v>2880</v>
      </c>
      <c r="G131" s="287"/>
      <c r="H131" s="288" t="str">
        <f>INDEX('[1]2023-2025'!$AK:$AK,MATCH(D131,'[1]2023-2025'!$A:$A,0))</f>
        <v>вкл. Протоколом</v>
      </c>
      <c r="I131" s="288" t="e">
        <v>#N/A</v>
      </c>
      <c r="J131" s="288" t="e">
        <f>VLOOKUP(D131,[1]Лист3!$A:$AK,37,0)</f>
        <v>#N/A</v>
      </c>
      <c r="K131" s="289">
        <f>INDEX('[1]2023-2025'!$G:$G,MATCH(D131,'[1]2023-2025'!$A:$A,0))</f>
        <v>2024</v>
      </c>
      <c r="L131" s="289"/>
      <c r="M131" s="289"/>
      <c r="N131" s="289"/>
      <c r="O131" s="289">
        <v>0</v>
      </c>
      <c r="P131" s="289">
        <v>0</v>
      </c>
      <c r="Q131" s="186">
        <f t="shared" si="8"/>
        <v>1879816.3099999998</v>
      </c>
      <c r="R131" s="186">
        <f t="shared" si="9"/>
        <v>1845332.4</v>
      </c>
      <c r="S131" s="290">
        <v>0</v>
      </c>
      <c r="T131" s="291">
        <v>1567537.2</v>
      </c>
      <c r="U131" s="186">
        <v>0</v>
      </c>
      <c r="V131" s="186">
        <v>126898.8</v>
      </c>
      <c r="W131" s="186">
        <v>150896.4</v>
      </c>
      <c r="X131" s="186">
        <v>0</v>
      </c>
      <c r="Y131" s="186">
        <v>0</v>
      </c>
      <c r="Z131" s="186">
        <v>0</v>
      </c>
      <c r="AA131" s="186">
        <v>0</v>
      </c>
      <c r="AB131" s="186">
        <v>0</v>
      </c>
      <c r="AC131" s="186">
        <v>0</v>
      </c>
      <c r="AD131" s="186">
        <v>0</v>
      </c>
      <c r="AE131" s="186">
        <v>0</v>
      </c>
      <c r="AF131" s="186">
        <v>0</v>
      </c>
      <c r="AG131" s="292">
        <v>0</v>
      </c>
      <c r="AH131" s="292">
        <v>0</v>
      </c>
      <c r="AI131" s="292">
        <v>0</v>
      </c>
      <c r="AJ131" s="292">
        <v>34483.909999999996</v>
      </c>
      <c r="AK131" s="175"/>
      <c r="AL131" s="175">
        <v>6106322.4399999995</v>
      </c>
      <c r="AM131" s="175">
        <v>12542172.58</v>
      </c>
      <c r="AN131" s="175">
        <v>6435850.1400000006</v>
      </c>
      <c r="AO131" s="219" t="s">
        <v>3137</v>
      </c>
    </row>
    <row r="132" spans="1:41" s="84" customFormat="1" ht="23.25" customHeight="1" x14ac:dyDescent="0.35">
      <c r="A132" s="256">
        <v>2023</v>
      </c>
      <c r="B132" s="184">
        <f t="shared" si="10"/>
        <v>127</v>
      </c>
      <c r="C132" s="286" t="s">
        <v>1816</v>
      </c>
      <c r="D132" s="184">
        <v>39782</v>
      </c>
      <c r="E132" s="287">
        <f>VLOOKUP(D132,'[1]2023-2025'!$A:$G,7,0)</f>
        <v>2023</v>
      </c>
      <c r="F132" s="287" t="s">
        <v>2094</v>
      </c>
      <c r="G132" s="287"/>
      <c r="H132" s="288">
        <f>INDEX('[1]2023-2025'!$AK:$AK,MATCH(D132,'[1]2023-2025'!$A:$A,0))</f>
        <v>44699</v>
      </c>
      <c r="I132" s="288" t="e">
        <v>#N/A</v>
      </c>
      <c r="J132" s="288" t="e">
        <f>VLOOKUP(D132,[1]Лист3!$A:$AK,37,0)</f>
        <v>#N/A</v>
      </c>
      <c r="K132" s="289">
        <f>INDEX('[1]2023-2025'!$G:$G,MATCH(D132,'[1]2023-2025'!$A:$A,0))</f>
        <v>2023</v>
      </c>
      <c r="L132" s="289"/>
      <c r="M132" s="289">
        <v>4</v>
      </c>
      <c r="N132" s="289"/>
      <c r="O132" s="289" t="s">
        <v>2455</v>
      </c>
      <c r="P132" s="289">
        <v>0</v>
      </c>
      <c r="Q132" s="186">
        <f t="shared" si="8"/>
        <v>8809033.4600000009</v>
      </c>
      <c r="R132" s="186">
        <f t="shared" si="9"/>
        <v>8687080.8300000001</v>
      </c>
      <c r="S132" s="290">
        <v>0</v>
      </c>
      <c r="T132" s="291">
        <v>0</v>
      </c>
      <c r="U132" s="186">
        <v>0</v>
      </c>
      <c r="V132" s="186">
        <v>0</v>
      </c>
      <c r="W132" s="186">
        <v>0</v>
      </c>
      <c r="X132" s="186">
        <v>0</v>
      </c>
      <c r="Y132" s="186">
        <v>0</v>
      </c>
      <c r="Z132" s="186">
        <v>8473376.9199999999</v>
      </c>
      <c r="AA132" s="186">
        <v>0</v>
      </c>
      <c r="AB132" s="186">
        <v>0</v>
      </c>
      <c r="AC132" s="186">
        <v>0</v>
      </c>
      <c r="AD132" s="186">
        <v>0</v>
      </c>
      <c r="AE132" s="186">
        <v>0</v>
      </c>
      <c r="AF132" s="186">
        <v>0</v>
      </c>
      <c r="AG132" s="292">
        <v>213703.91</v>
      </c>
      <c r="AH132" s="292">
        <v>0</v>
      </c>
      <c r="AI132" s="292">
        <v>0</v>
      </c>
      <c r="AJ132" s="292">
        <v>121952.63</v>
      </c>
      <c r="AK132" s="175"/>
      <c r="AL132" s="175">
        <v>37914744.369999997</v>
      </c>
      <c r="AM132" s="175">
        <v>46723777.829999998</v>
      </c>
      <c r="AN132" s="175">
        <v>8809033.4600000009</v>
      </c>
      <c r="AO132" s="219"/>
    </row>
    <row r="133" spans="1:41" s="84" customFormat="1" ht="23.25" customHeight="1" x14ac:dyDescent="0.35">
      <c r="A133" s="256">
        <v>2023</v>
      </c>
      <c r="B133" s="184">
        <f t="shared" si="10"/>
        <v>128</v>
      </c>
      <c r="C133" s="286" t="s">
        <v>1817</v>
      </c>
      <c r="D133" s="184">
        <v>39783</v>
      </c>
      <c r="E133" s="287">
        <f>VLOOKUP(D133,'[1]2023-2025'!$A:$G,7,0)</f>
        <v>2023</v>
      </c>
      <c r="F133" s="287" t="s">
        <v>2094</v>
      </c>
      <c r="G133" s="287"/>
      <c r="H133" s="288">
        <f>INDEX('[1]2023-2025'!$AK:$AK,MATCH(D133,'[1]2023-2025'!$A:$A,0))</f>
        <v>44699</v>
      </c>
      <c r="I133" s="288" t="e">
        <v>#N/A</v>
      </c>
      <c r="J133" s="288" t="e">
        <f>VLOOKUP(D133,[1]Лист3!$A:$AK,37,0)</f>
        <v>#N/A</v>
      </c>
      <c r="K133" s="289">
        <f>INDEX('[1]2023-2025'!$G:$G,MATCH(D133,'[1]2023-2025'!$A:$A,0))</f>
        <v>2023</v>
      </c>
      <c r="L133" s="289"/>
      <c r="M133" s="289">
        <v>6</v>
      </c>
      <c r="N133" s="289"/>
      <c r="O133" s="289" t="s">
        <v>2455</v>
      </c>
      <c r="P133" s="289">
        <v>0</v>
      </c>
      <c r="Q133" s="186">
        <f t="shared" si="8"/>
        <v>14271286.949999999</v>
      </c>
      <c r="R133" s="186">
        <f t="shared" si="9"/>
        <v>14073652.83</v>
      </c>
      <c r="S133" s="290">
        <v>0</v>
      </c>
      <c r="T133" s="291">
        <v>0</v>
      </c>
      <c r="U133" s="186">
        <v>0</v>
      </c>
      <c r="V133" s="186">
        <v>0</v>
      </c>
      <c r="W133" s="186">
        <v>0</v>
      </c>
      <c r="X133" s="186">
        <v>0</v>
      </c>
      <c r="Y133" s="186">
        <v>0</v>
      </c>
      <c r="Z133" s="186">
        <v>13760706.49</v>
      </c>
      <c r="AA133" s="186">
        <v>0</v>
      </c>
      <c r="AB133" s="186">
        <v>0</v>
      </c>
      <c r="AC133" s="186">
        <v>0</v>
      </c>
      <c r="AD133" s="186">
        <v>0</v>
      </c>
      <c r="AE133" s="186">
        <v>0</v>
      </c>
      <c r="AF133" s="186">
        <v>0</v>
      </c>
      <c r="AG133" s="292">
        <v>312946.34000000003</v>
      </c>
      <c r="AH133" s="292">
        <v>0</v>
      </c>
      <c r="AI133" s="292">
        <v>0</v>
      </c>
      <c r="AJ133" s="292">
        <v>197634.12</v>
      </c>
      <c r="AK133" s="175"/>
      <c r="AL133" s="175">
        <v>48519995.180000007</v>
      </c>
      <c r="AM133" s="175">
        <v>62791282.130000003</v>
      </c>
      <c r="AN133" s="175">
        <v>14271286.949999999</v>
      </c>
      <c r="AO133" s="219"/>
    </row>
    <row r="134" spans="1:41" s="84" customFormat="1" ht="23.25" customHeight="1" x14ac:dyDescent="0.35">
      <c r="A134" s="256">
        <v>2023</v>
      </c>
      <c r="B134" s="184">
        <f t="shared" si="10"/>
        <v>129</v>
      </c>
      <c r="C134" s="286" t="s">
        <v>1818</v>
      </c>
      <c r="D134" s="184">
        <v>39785</v>
      </c>
      <c r="E134" s="287">
        <f>VLOOKUP(D134,'[1]2023-2025'!$A:$G,7,0)</f>
        <v>2023</v>
      </c>
      <c r="F134" s="287" t="s">
        <v>2094</v>
      </c>
      <c r="G134" s="287"/>
      <c r="H134" s="288">
        <f>INDEX('[1]2023-2025'!$AK:$AK,MATCH(D134,'[1]2023-2025'!$A:$A,0))</f>
        <v>44699</v>
      </c>
      <c r="I134" s="288" t="e">
        <v>#N/A</v>
      </c>
      <c r="J134" s="288" t="e">
        <f>VLOOKUP(D134,[1]Лист3!$A:$AK,37,0)</f>
        <v>#N/A</v>
      </c>
      <c r="K134" s="289">
        <f>INDEX('[1]2023-2025'!$G:$G,MATCH(D134,'[1]2023-2025'!$A:$A,0))</f>
        <v>2023</v>
      </c>
      <c r="L134" s="289"/>
      <c r="M134" s="289">
        <v>6</v>
      </c>
      <c r="N134" s="289"/>
      <c r="O134" s="289" t="s">
        <v>2455</v>
      </c>
      <c r="P134" s="289">
        <v>0</v>
      </c>
      <c r="Q134" s="186">
        <f t="shared" si="8"/>
        <v>13941903.59</v>
      </c>
      <c r="R134" s="186">
        <f>SUM(S134:AI134)</f>
        <v>13749171.189999999</v>
      </c>
      <c r="S134" s="290">
        <v>0</v>
      </c>
      <c r="T134" s="291">
        <v>0</v>
      </c>
      <c r="U134" s="186">
        <v>0</v>
      </c>
      <c r="V134" s="186">
        <v>0</v>
      </c>
      <c r="W134" s="186">
        <v>0</v>
      </c>
      <c r="X134" s="186">
        <v>0</v>
      </c>
      <c r="Y134" s="186">
        <v>0</v>
      </c>
      <c r="Z134" s="186">
        <v>13435934.779999999</v>
      </c>
      <c r="AA134" s="186">
        <v>0</v>
      </c>
      <c r="AB134" s="186">
        <v>0</v>
      </c>
      <c r="AC134" s="186">
        <v>0</v>
      </c>
      <c r="AD134" s="186">
        <v>0</v>
      </c>
      <c r="AE134" s="186">
        <v>0</v>
      </c>
      <c r="AF134" s="186">
        <v>0</v>
      </c>
      <c r="AG134" s="292">
        <v>313236.40999999997</v>
      </c>
      <c r="AH134" s="292">
        <v>0</v>
      </c>
      <c r="AI134" s="292">
        <v>0</v>
      </c>
      <c r="AJ134" s="292">
        <v>192732.4</v>
      </c>
      <c r="AK134" s="175"/>
      <c r="AL134" s="175">
        <v>61708852.859999999</v>
      </c>
      <c r="AM134" s="175">
        <v>75650756.450000003</v>
      </c>
      <c r="AN134" s="175">
        <v>13941903.59</v>
      </c>
      <c r="AO134" s="219"/>
    </row>
    <row r="135" spans="1:41" s="84" customFormat="1" ht="23.25" customHeight="1" x14ac:dyDescent="0.35">
      <c r="A135" s="256">
        <v>2023</v>
      </c>
      <c r="B135" s="184">
        <f t="shared" si="10"/>
        <v>130</v>
      </c>
      <c r="C135" s="286" t="s">
        <v>3109</v>
      </c>
      <c r="D135" s="184">
        <v>39827</v>
      </c>
      <c r="E135" s="287"/>
      <c r="F135" s="287"/>
      <c r="G135" s="287"/>
      <c r="H135" s="288"/>
      <c r="I135" s="288" t="e">
        <v>#N/A</v>
      </c>
      <c r="J135" s="288" t="e">
        <f>VLOOKUP(D135,[1]Лист3!$A:$AK,37,0)</f>
        <v>#N/A</v>
      </c>
      <c r="K135" s="289"/>
      <c r="L135" s="289"/>
      <c r="M135" s="289"/>
      <c r="N135" s="289"/>
      <c r="O135" s="289"/>
      <c r="P135" s="289"/>
      <c r="Q135" s="186">
        <f t="shared" si="8"/>
        <v>4180460.0599999996</v>
      </c>
      <c r="R135" s="186">
        <f>SUM(S135:AI135)</f>
        <v>4119769.9099999997</v>
      </c>
      <c r="S135" s="290">
        <v>4119769.9099999997</v>
      </c>
      <c r="T135" s="291">
        <v>0</v>
      </c>
      <c r="U135" s="186">
        <v>0</v>
      </c>
      <c r="V135" s="186">
        <v>0</v>
      </c>
      <c r="W135" s="186">
        <v>0</v>
      </c>
      <c r="X135" s="186">
        <v>0</v>
      </c>
      <c r="Y135" s="186">
        <v>0</v>
      </c>
      <c r="Z135" s="186">
        <v>0</v>
      </c>
      <c r="AA135" s="186">
        <v>0</v>
      </c>
      <c r="AB135" s="186">
        <v>0</v>
      </c>
      <c r="AC135" s="186">
        <v>0</v>
      </c>
      <c r="AD135" s="186">
        <v>0</v>
      </c>
      <c r="AE135" s="186">
        <v>0</v>
      </c>
      <c r="AF135" s="186">
        <v>0</v>
      </c>
      <c r="AG135" s="292">
        <v>0</v>
      </c>
      <c r="AH135" s="292">
        <v>0</v>
      </c>
      <c r="AI135" s="292">
        <v>0</v>
      </c>
      <c r="AJ135" s="292">
        <v>60690.15</v>
      </c>
      <c r="AK135" s="175"/>
      <c r="AL135" s="175">
        <v>13343639.670000002</v>
      </c>
      <c r="AM135" s="175">
        <v>17524099.73</v>
      </c>
      <c r="AN135" s="175">
        <v>4180460.0599999996</v>
      </c>
      <c r="AO135" s="219"/>
    </row>
    <row r="136" spans="1:41" s="84" customFormat="1" ht="23.25" customHeight="1" x14ac:dyDescent="0.35">
      <c r="A136" s="256">
        <v>2023</v>
      </c>
      <c r="B136" s="184">
        <f t="shared" si="10"/>
        <v>131</v>
      </c>
      <c r="C136" s="286" t="s">
        <v>2155</v>
      </c>
      <c r="D136" s="184">
        <v>39996</v>
      </c>
      <c r="E136" s="287">
        <f>VLOOKUP(D136,'[1]2023-2025'!$A:$G,7,0)</f>
        <v>2024</v>
      </c>
      <c r="F136" s="287" t="e">
        <f>VLOOKUP(D136,[2]Лист1!$C:$F,4,0)</f>
        <v>#REF!</v>
      </c>
      <c r="G136" s="287"/>
      <c r="H136" s="288" t="str">
        <f>INDEX('[1]2023-2025'!$AK:$AK,MATCH(D136,'[1]2023-2025'!$A:$A,0))</f>
        <v>вкл. Протоколом</v>
      </c>
      <c r="I136" s="288" t="e">
        <v>#N/A</v>
      </c>
      <c r="J136" s="288" t="e">
        <f>VLOOKUP(D136,[1]Лист3!$A:$AK,37,0)</f>
        <v>#N/A</v>
      </c>
      <c r="K136" s="289">
        <f>INDEX('[1]2023-2025'!$G:$G,MATCH(D136,'[1]2023-2025'!$A:$A,0))</f>
        <v>2024</v>
      </c>
      <c r="L136" s="289"/>
      <c r="M136" s="289"/>
      <c r="N136" s="289"/>
      <c r="O136" s="289">
        <v>0</v>
      </c>
      <c r="P136" s="289">
        <v>0</v>
      </c>
      <c r="Q136" s="186">
        <f t="shared" si="8"/>
        <v>322791.13</v>
      </c>
      <c r="R136" s="186">
        <f>SUM(S136:AI136)</f>
        <v>316275.59999999998</v>
      </c>
      <c r="S136" s="290">
        <v>0</v>
      </c>
      <c r="T136" s="291">
        <v>316275.59999999998</v>
      </c>
      <c r="U136" s="186">
        <v>0</v>
      </c>
      <c r="V136" s="186">
        <v>0</v>
      </c>
      <c r="W136" s="186">
        <v>0</v>
      </c>
      <c r="X136" s="186">
        <v>0</v>
      </c>
      <c r="Y136" s="186">
        <v>0</v>
      </c>
      <c r="Z136" s="186">
        <v>0</v>
      </c>
      <c r="AA136" s="186">
        <v>0</v>
      </c>
      <c r="AB136" s="186">
        <v>0</v>
      </c>
      <c r="AC136" s="186">
        <v>0</v>
      </c>
      <c r="AD136" s="186">
        <v>0</v>
      </c>
      <c r="AE136" s="186">
        <v>0</v>
      </c>
      <c r="AF136" s="186">
        <v>0</v>
      </c>
      <c r="AG136" s="292">
        <v>0</v>
      </c>
      <c r="AH136" s="292">
        <v>0</v>
      </c>
      <c r="AI136" s="292">
        <v>0</v>
      </c>
      <c r="AJ136" s="292">
        <v>6515.53</v>
      </c>
      <c r="AK136" s="175"/>
      <c r="AL136" s="175">
        <v>1642438.33</v>
      </c>
      <c r="AM136" s="175">
        <v>1965225.19</v>
      </c>
      <c r="AN136" s="175">
        <v>322786.86</v>
      </c>
      <c r="AO136" s="219" t="s">
        <v>3137</v>
      </c>
    </row>
    <row r="137" spans="1:41" s="84" customFormat="1" ht="23.25" customHeight="1" x14ac:dyDescent="0.35">
      <c r="A137" s="256">
        <v>2023</v>
      </c>
      <c r="B137" s="184">
        <f>B136+1</f>
        <v>132</v>
      </c>
      <c r="C137" s="286" t="s">
        <v>3002</v>
      </c>
      <c r="D137" s="184">
        <v>40985</v>
      </c>
      <c r="E137" s="287"/>
      <c r="F137" s="287"/>
      <c r="G137" s="287"/>
      <c r="H137" s="288"/>
      <c r="I137" s="288" t="e">
        <v>#N/A</v>
      </c>
      <c r="J137" s="288" t="e">
        <f>VLOOKUP(D137,[1]Лист3!$A:$AK,37,0)</f>
        <v>#N/A</v>
      </c>
      <c r="K137" s="289"/>
      <c r="L137" s="289"/>
      <c r="M137" s="289"/>
      <c r="N137" s="289"/>
      <c r="O137" s="289"/>
      <c r="P137" s="289"/>
      <c r="Q137" s="186">
        <f t="shared" si="8"/>
        <v>601687</v>
      </c>
      <c r="R137" s="186">
        <f>SUM(S137:AI137)</f>
        <v>601687</v>
      </c>
      <c r="S137" s="290">
        <v>0</v>
      </c>
      <c r="T137" s="291">
        <v>0</v>
      </c>
      <c r="U137" s="186">
        <v>0</v>
      </c>
      <c r="V137" s="186">
        <v>0</v>
      </c>
      <c r="W137" s="186">
        <v>0</v>
      </c>
      <c r="X137" s="186">
        <v>0</v>
      </c>
      <c r="Y137" s="186">
        <v>0</v>
      </c>
      <c r="Z137" s="186">
        <v>0</v>
      </c>
      <c r="AA137" s="186">
        <v>601687</v>
      </c>
      <c r="AB137" s="186">
        <v>0</v>
      </c>
      <c r="AC137" s="186">
        <v>0</v>
      </c>
      <c r="AD137" s="186">
        <v>0</v>
      </c>
      <c r="AE137" s="186">
        <v>0</v>
      </c>
      <c r="AF137" s="186">
        <v>0</v>
      </c>
      <c r="AG137" s="292">
        <v>0</v>
      </c>
      <c r="AH137" s="292">
        <v>0</v>
      </c>
      <c r="AI137" s="292">
        <v>0</v>
      </c>
      <c r="AJ137" s="292">
        <v>0</v>
      </c>
      <c r="AK137" s="175"/>
      <c r="AL137" s="175">
        <v>5676839.6100000003</v>
      </c>
      <c r="AM137" s="175">
        <v>6498926.6100000003</v>
      </c>
      <c r="AN137" s="175">
        <v>822087</v>
      </c>
      <c r="AO137" s="219"/>
    </row>
    <row r="138" spans="1:41" s="84" customFormat="1" ht="23.25" customHeight="1" x14ac:dyDescent="0.35">
      <c r="A138" s="256">
        <v>2023</v>
      </c>
      <c r="B138" s="184">
        <f t="shared" si="10"/>
        <v>133</v>
      </c>
      <c r="C138" s="286" t="s">
        <v>1898</v>
      </c>
      <c r="D138" s="184">
        <v>40991</v>
      </c>
      <c r="E138" s="287">
        <f>VLOOKUP(D138,'[1]2023-2025'!$A:$G,7,0)</f>
        <v>2023</v>
      </c>
      <c r="F138" s="287"/>
      <c r="G138" s="287" t="s">
        <v>1899</v>
      </c>
      <c r="H138" s="288">
        <f>INDEX('[1]2023-2025'!$AK:$AK,MATCH(D138,'[1]2023-2025'!$A:$A,0))</f>
        <v>44820</v>
      </c>
      <c r="I138" s="288" t="e">
        <v>#N/A</v>
      </c>
      <c r="J138" s="288" t="e">
        <f>VLOOKUP(D138,[1]Лист3!$A:$AK,37,0)</f>
        <v>#N/A</v>
      </c>
      <c r="K138" s="289">
        <f>INDEX('[1]2023-2025'!$G:$G,MATCH(D138,'[1]2023-2025'!$A:$A,0))</f>
        <v>2023</v>
      </c>
      <c r="L138" s="289"/>
      <c r="M138" s="289"/>
      <c r="N138" s="289"/>
      <c r="O138" s="289">
        <v>0</v>
      </c>
      <c r="P138" s="289">
        <v>0</v>
      </c>
      <c r="Q138" s="186">
        <f t="shared" si="8"/>
        <v>893851.36999999988</v>
      </c>
      <c r="R138" s="186">
        <f>SUM(S138:AI138)</f>
        <v>881636.39999999991</v>
      </c>
      <c r="S138" s="290">
        <v>0</v>
      </c>
      <c r="T138" s="291">
        <v>0</v>
      </c>
      <c r="U138" s="186">
        <v>0</v>
      </c>
      <c r="V138" s="186">
        <v>212092.79999999999</v>
      </c>
      <c r="W138" s="186">
        <v>183268.8</v>
      </c>
      <c r="X138" s="186">
        <v>0</v>
      </c>
      <c r="Y138" s="186">
        <v>0</v>
      </c>
      <c r="Z138" s="186">
        <v>0</v>
      </c>
      <c r="AA138" s="186">
        <v>0</v>
      </c>
      <c r="AB138" s="186">
        <v>486274.8</v>
      </c>
      <c r="AC138" s="186">
        <v>0</v>
      </c>
      <c r="AD138" s="186">
        <v>0</v>
      </c>
      <c r="AE138" s="186">
        <v>0</v>
      </c>
      <c r="AF138" s="186">
        <v>0</v>
      </c>
      <c r="AG138" s="292">
        <v>0</v>
      </c>
      <c r="AH138" s="292">
        <v>0</v>
      </c>
      <c r="AI138" s="292">
        <v>0</v>
      </c>
      <c r="AJ138" s="292">
        <v>12214.970000000001</v>
      </c>
      <c r="AK138" s="175"/>
      <c r="AL138" s="175">
        <v>9513180.5299999993</v>
      </c>
      <c r="AM138" s="175">
        <v>10408778.119999999</v>
      </c>
      <c r="AN138" s="175">
        <v>895597.58999999985</v>
      </c>
      <c r="AO138" s="264" t="s">
        <v>3137</v>
      </c>
    </row>
    <row r="139" spans="1:41" s="84" customFormat="1" ht="20.3" customHeight="1" x14ac:dyDescent="0.35">
      <c r="A139" s="256"/>
      <c r="B139" s="170" t="s">
        <v>22</v>
      </c>
      <c r="C139" s="293"/>
      <c r="D139" s="296" t="s">
        <v>172</v>
      </c>
      <c r="E139" s="287" t="e">
        <f>VLOOKUP(D139,'[1]2023-2025'!$A:$G,7,0)</f>
        <v>#N/A</v>
      </c>
      <c r="F139" s="287"/>
      <c r="G139" s="287"/>
      <c r="H139" s="288" t="e">
        <v>#N/A</v>
      </c>
      <c r="I139" s="288" t="e">
        <v>#N/A</v>
      </c>
      <c r="J139" s="288" t="e">
        <f>VLOOKUP(D139,[1]Лист3!$A:$AK,37,0)</f>
        <v>#N/A</v>
      </c>
      <c r="K139" s="289" t="e">
        <v>#N/A</v>
      </c>
      <c r="L139" s="289"/>
      <c r="M139" s="289"/>
      <c r="N139" s="289"/>
      <c r="O139" s="289" t="e">
        <v>#N/A</v>
      </c>
      <c r="P139" s="289"/>
      <c r="Q139" s="297">
        <f t="shared" ref="Q139:AJ139" si="11">SUM(Q6:Q138)</f>
        <v>826135165.39999998</v>
      </c>
      <c r="R139" s="297">
        <f t="shared" si="11"/>
        <v>816273994.26000023</v>
      </c>
      <c r="S139" s="297">
        <f t="shared" si="11"/>
        <v>223425681.45000002</v>
      </c>
      <c r="T139" s="297">
        <f t="shared" si="11"/>
        <v>72710827.000000015</v>
      </c>
      <c r="U139" s="297">
        <f t="shared" si="11"/>
        <v>0</v>
      </c>
      <c r="V139" s="297">
        <f t="shared" si="11"/>
        <v>4280727.79</v>
      </c>
      <c r="W139" s="297">
        <f t="shared" si="11"/>
        <v>5734075.4700000007</v>
      </c>
      <c r="X139" s="297">
        <f t="shared" si="11"/>
        <v>5679958.8100000005</v>
      </c>
      <c r="Y139" s="297">
        <f t="shared" si="11"/>
        <v>0</v>
      </c>
      <c r="Z139" s="297">
        <f t="shared" si="11"/>
        <v>106826973.63</v>
      </c>
      <c r="AA139" s="297">
        <f t="shared" si="11"/>
        <v>113800139.98999999</v>
      </c>
      <c r="AB139" s="297">
        <f t="shared" si="11"/>
        <v>23849369.840000004</v>
      </c>
      <c r="AC139" s="297">
        <f t="shared" si="11"/>
        <v>250168692.22</v>
      </c>
      <c r="AD139" s="297">
        <f t="shared" si="11"/>
        <v>0</v>
      </c>
      <c r="AE139" s="297">
        <f t="shared" si="11"/>
        <v>0</v>
      </c>
      <c r="AF139" s="297">
        <f t="shared" si="11"/>
        <v>6410101.8000000007</v>
      </c>
      <c r="AG139" s="297">
        <f t="shared" si="11"/>
        <v>3387446.26</v>
      </c>
      <c r="AH139" s="297">
        <f t="shared" si="11"/>
        <v>0</v>
      </c>
      <c r="AI139" s="297">
        <f t="shared" si="11"/>
        <v>0</v>
      </c>
      <c r="AJ139" s="297">
        <f t="shared" si="11"/>
        <v>9861171.1400000006</v>
      </c>
      <c r="AK139" s="175"/>
      <c r="AL139" s="175" t="e">
        <v>#N/A</v>
      </c>
      <c r="AM139" s="175" t="e">
        <v>#N/A</v>
      </c>
      <c r="AN139" s="175" t="e">
        <v>#N/A</v>
      </c>
    </row>
    <row r="140" spans="1:41" s="84" customFormat="1" ht="20.3" customHeight="1" x14ac:dyDescent="0.35">
      <c r="A140" s="256"/>
      <c r="B140" s="298"/>
      <c r="C140" s="275"/>
      <c r="D140" s="275"/>
      <c r="E140" s="287">
        <f>VLOOKUP(D140,'[1]2023-2025'!$A:$G,7,0)</f>
        <v>0</v>
      </c>
      <c r="F140" s="287"/>
      <c r="G140" s="287"/>
      <c r="H140" s="288" t="e">
        <v>#N/A</v>
      </c>
      <c r="I140" s="288" t="e">
        <v>#N/A</v>
      </c>
      <c r="J140" s="288" t="e">
        <f>VLOOKUP(D140,[1]Лист3!$A:$AK,37,0)</f>
        <v>#N/A</v>
      </c>
      <c r="K140" s="289" t="e">
        <v>#N/A</v>
      </c>
      <c r="L140" s="289"/>
      <c r="M140" s="289"/>
      <c r="N140" s="289"/>
      <c r="O140" s="289" t="e">
        <v>#N/A</v>
      </c>
      <c r="P140" s="289"/>
      <c r="Q140" s="275"/>
      <c r="R140" s="275"/>
      <c r="S140" s="277"/>
      <c r="T140" s="277"/>
      <c r="U140" s="277"/>
      <c r="V140" s="277"/>
      <c r="W140" s="277"/>
      <c r="X140" s="277" t="s">
        <v>1912</v>
      </c>
      <c r="Y140" s="299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175"/>
      <c r="AL140" s="175" t="e">
        <v>#N/A</v>
      </c>
      <c r="AM140" s="175" t="e">
        <v>#N/A</v>
      </c>
      <c r="AN140" s="175" t="e">
        <v>#N/A</v>
      </c>
    </row>
    <row r="141" spans="1:41" s="84" customFormat="1" ht="25.4" customHeight="1" x14ac:dyDescent="0.35">
      <c r="A141" s="256">
        <v>2023</v>
      </c>
      <c r="B141" s="184">
        <f>B138+1</f>
        <v>134</v>
      </c>
      <c r="C141" s="294" t="s">
        <v>2272</v>
      </c>
      <c r="D141" s="184">
        <v>30857</v>
      </c>
      <c r="E141" s="287">
        <f>VLOOKUP(D141,'[1]2023-2025'!$A:$G,7,0)</f>
        <v>2023</v>
      </c>
      <c r="F141" s="287" t="str">
        <f>VLOOKUP(D141,[2]Лист1!$C:$F,4,0)</f>
        <v>ранний</v>
      </c>
      <c r="G141" s="287"/>
      <c r="H141" s="288">
        <f>INDEX('[1]2023-2025'!$AK:$AK,MATCH(D141,'[1]2023-2025'!$A:$A,0))</f>
        <v>44761</v>
      </c>
      <c r="I141" s="288" t="e">
        <v>#N/A</v>
      </c>
      <c r="J141" s="288" t="e">
        <f>VLOOKUP(D141,[1]Лист3!$A:$AK,37,0)</f>
        <v>#N/A</v>
      </c>
      <c r="K141" s="289">
        <f>INDEX('[1]2023-2025'!$G:$G,MATCH(D141,'[1]2023-2025'!$A:$A,0))</f>
        <v>2023</v>
      </c>
      <c r="L141" s="289"/>
      <c r="M141" s="289">
        <v>2</v>
      </c>
      <c r="N141" s="289"/>
      <c r="O141" s="289" t="s">
        <v>2566</v>
      </c>
      <c r="P141" s="289">
        <v>0</v>
      </c>
      <c r="Q141" s="186">
        <f t="shared" ref="Q141:Q172" si="12">SUM(S141:AJ141)</f>
        <v>6218176.5899999999</v>
      </c>
      <c r="R141" s="186">
        <f t="shared" ref="R141:R172" si="13">SUM(S141:AI141)</f>
        <v>6152542.0899999999</v>
      </c>
      <c r="S141" s="290">
        <v>0</v>
      </c>
      <c r="T141" s="291">
        <v>0</v>
      </c>
      <c r="U141" s="186">
        <v>0</v>
      </c>
      <c r="V141" s="186">
        <v>0</v>
      </c>
      <c r="W141" s="186">
        <v>0</v>
      </c>
      <c r="X141" s="186">
        <v>0</v>
      </c>
      <c r="Y141" s="186">
        <v>0</v>
      </c>
      <c r="Z141" s="290">
        <v>6027811.0099999998</v>
      </c>
      <c r="AA141" s="186">
        <v>0</v>
      </c>
      <c r="AB141" s="186">
        <v>0</v>
      </c>
      <c r="AC141" s="186">
        <v>0</v>
      </c>
      <c r="AD141" s="186">
        <v>0</v>
      </c>
      <c r="AE141" s="186">
        <v>0</v>
      </c>
      <c r="AF141" s="186">
        <v>0</v>
      </c>
      <c r="AG141" s="290">
        <v>124731.08</v>
      </c>
      <c r="AH141" s="292">
        <v>0</v>
      </c>
      <c r="AI141" s="292">
        <v>0</v>
      </c>
      <c r="AJ141" s="292">
        <v>65634.5</v>
      </c>
      <c r="AK141" s="175"/>
      <c r="AL141" s="175">
        <v>15126188.649999999</v>
      </c>
      <c r="AM141" s="175">
        <v>21344365.239999998</v>
      </c>
      <c r="AN141" s="175">
        <v>6218176.5899999999</v>
      </c>
    </row>
    <row r="142" spans="1:41" s="84" customFormat="1" ht="25.4" customHeight="1" x14ac:dyDescent="0.35">
      <c r="A142" s="256">
        <v>2023</v>
      </c>
      <c r="B142" s="184">
        <f>B141+1</f>
        <v>135</v>
      </c>
      <c r="C142" s="294" t="s">
        <v>175</v>
      </c>
      <c r="D142" s="184">
        <v>30779</v>
      </c>
      <c r="E142" s="287">
        <f>VLOOKUP(D142,'[1]2023-2025'!$A:$G,7,0)</f>
        <v>2023</v>
      </c>
      <c r="F142" s="287"/>
      <c r="G142" s="287" t="s">
        <v>1899</v>
      </c>
      <c r="H142" s="288">
        <f>INDEX('[1]2023-2025'!$AK:$AK,MATCH(D142,'[1]2023-2025'!$A:$A,0))</f>
        <v>44398</v>
      </c>
      <c r="I142" s="288" t="e">
        <v>#N/A</v>
      </c>
      <c r="J142" s="288" t="e">
        <f>VLOOKUP(D142,[1]Лист3!$A:$AK,37,0)</f>
        <v>#N/A</v>
      </c>
      <c r="K142" s="289">
        <f>INDEX('[1]2023-2025'!$G:$G,MATCH(D142,'[1]2023-2025'!$A:$A,0))</f>
        <v>2023</v>
      </c>
      <c r="L142" s="289"/>
      <c r="M142" s="289"/>
      <c r="N142" s="289"/>
      <c r="O142" s="289" t="s">
        <v>2467</v>
      </c>
      <c r="P142" s="289">
        <v>0</v>
      </c>
      <c r="Q142" s="186">
        <f t="shared" si="12"/>
        <v>29658.959999999999</v>
      </c>
      <c r="R142" s="186">
        <f t="shared" si="13"/>
        <v>29658.959999999999</v>
      </c>
      <c r="S142" s="290">
        <v>0</v>
      </c>
      <c r="T142" s="291">
        <v>0</v>
      </c>
      <c r="U142" s="186">
        <v>0</v>
      </c>
      <c r="V142" s="186">
        <v>0</v>
      </c>
      <c r="W142" s="186">
        <v>0</v>
      </c>
      <c r="X142" s="186">
        <v>0</v>
      </c>
      <c r="Y142" s="186">
        <v>0</v>
      </c>
      <c r="Z142" s="186">
        <v>0</v>
      </c>
      <c r="AA142" s="186">
        <v>0</v>
      </c>
      <c r="AB142" s="186">
        <v>0</v>
      </c>
      <c r="AC142" s="186">
        <v>0</v>
      </c>
      <c r="AD142" s="186">
        <v>0</v>
      </c>
      <c r="AE142" s="186">
        <v>0</v>
      </c>
      <c r="AF142" s="186">
        <v>0</v>
      </c>
      <c r="AG142" s="292">
        <v>0</v>
      </c>
      <c r="AH142" s="292">
        <v>29658.959999999999</v>
      </c>
      <c r="AI142" s="292">
        <v>0</v>
      </c>
      <c r="AJ142" s="292">
        <v>0</v>
      </c>
      <c r="AK142" s="175"/>
      <c r="AL142" s="175" t="e">
        <v>#N/A</v>
      </c>
      <c r="AM142" s="175" t="e">
        <v>#N/A</v>
      </c>
      <c r="AN142" s="175" t="e">
        <v>#N/A</v>
      </c>
    </row>
    <row r="143" spans="1:41" s="84" customFormat="1" ht="25.4" customHeight="1" x14ac:dyDescent="0.35">
      <c r="A143" s="256">
        <v>2023</v>
      </c>
      <c r="B143" s="184">
        <f t="shared" ref="B143:B206" si="14">B142+1</f>
        <v>136</v>
      </c>
      <c r="C143" s="294" t="s">
        <v>3252</v>
      </c>
      <c r="D143" s="184">
        <v>30782</v>
      </c>
      <c r="E143" s="287">
        <f>VLOOKUP(D143,'[1]2023-2025'!$A:$G,7,0)</f>
        <v>2023</v>
      </c>
      <c r="F143" s="287"/>
      <c r="G143" s="287" t="s">
        <v>1899</v>
      </c>
      <c r="H143" s="288">
        <f>INDEX('[1]2023-2025'!$AK:$AK,MATCH(D143,'[1]2023-2025'!$A:$A,0))</f>
        <v>44398</v>
      </c>
      <c r="I143" s="288" t="e">
        <v>#N/A</v>
      </c>
      <c r="J143" s="288" t="e">
        <f>VLOOKUP(D143,[1]Лист3!$A:$AK,37,0)</f>
        <v>#N/A</v>
      </c>
      <c r="K143" s="289">
        <f>INDEX('[1]2023-2025'!$G:$G,MATCH(D143,'[1]2023-2025'!$A:$A,0))</f>
        <v>2023</v>
      </c>
      <c r="L143" s="289"/>
      <c r="M143" s="289"/>
      <c r="N143" s="289"/>
      <c r="O143" s="289" t="s">
        <v>2468</v>
      </c>
      <c r="P143" s="289">
        <v>0</v>
      </c>
      <c r="Q143" s="186">
        <f t="shared" si="12"/>
        <v>28930.62</v>
      </c>
      <c r="R143" s="186">
        <f t="shared" si="13"/>
        <v>28930.62</v>
      </c>
      <c r="S143" s="290">
        <v>0</v>
      </c>
      <c r="T143" s="291">
        <v>0</v>
      </c>
      <c r="U143" s="186">
        <v>0</v>
      </c>
      <c r="V143" s="186">
        <v>0</v>
      </c>
      <c r="W143" s="186">
        <v>0</v>
      </c>
      <c r="X143" s="186">
        <v>0</v>
      </c>
      <c r="Y143" s="186">
        <v>0</v>
      </c>
      <c r="Z143" s="186">
        <v>0</v>
      </c>
      <c r="AA143" s="186">
        <v>0</v>
      </c>
      <c r="AB143" s="186">
        <v>0</v>
      </c>
      <c r="AC143" s="186">
        <v>0</v>
      </c>
      <c r="AD143" s="186">
        <v>0</v>
      </c>
      <c r="AE143" s="186">
        <v>0</v>
      </c>
      <c r="AF143" s="186">
        <v>0</v>
      </c>
      <c r="AG143" s="292">
        <v>0</v>
      </c>
      <c r="AH143" s="292">
        <v>28930.62</v>
      </c>
      <c r="AI143" s="292">
        <v>0</v>
      </c>
      <c r="AJ143" s="292">
        <v>0</v>
      </c>
      <c r="AK143" s="175"/>
      <c r="AL143" s="175" t="e">
        <v>#N/A</v>
      </c>
      <c r="AM143" s="175" t="e">
        <v>#N/A</v>
      </c>
      <c r="AN143" s="175" t="e">
        <v>#N/A</v>
      </c>
    </row>
    <row r="144" spans="1:41" s="84" customFormat="1" ht="25.4" customHeight="1" x14ac:dyDescent="0.35">
      <c r="A144" s="256">
        <v>2023</v>
      </c>
      <c r="B144" s="184">
        <f t="shared" si="14"/>
        <v>137</v>
      </c>
      <c r="C144" s="294" t="s">
        <v>3253</v>
      </c>
      <c r="D144" s="184">
        <v>30785</v>
      </c>
      <c r="E144" s="287">
        <f>VLOOKUP(D144,'[1]2023-2025'!$A:$G,7,0)</f>
        <v>2023</v>
      </c>
      <c r="F144" s="287"/>
      <c r="G144" s="287" t="s">
        <v>1899</v>
      </c>
      <c r="H144" s="288">
        <f>INDEX('[1]2023-2025'!$AK:$AK,MATCH(D144,'[1]2023-2025'!$A:$A,0))</f>
        <v>44398</v>
      </c>
      <c r="I144" s="288" t="e">
        <v>#N/A</v>
      </c>
      <c r="J144" s="288" t="e">
        <f>VLOOKUP(D144,[1]Лист3!$A:$AK,37,0)</f>
        <v>#N/A</v>
      </c>
      <c r="K144" s="289">
        <f>INDEX('[1]2023-2025'!$G:$G,MATCH(D144,'[1]2023-2025'!$A:$A,0))</f>
        <v>2023</v>
      </c>
      <c r="L144" s="289"/>
      <c r="M144" s="289"/>
      <c r="N144" s="289"/>
      <c r="O144" s="289" t="s">
        <v>2469</v>
      </c>
      <c r="P144" s="289">
        <v>0</v>
      </c>
      <c r="Q144" s="186">
        <f t="shared" si="12"/>
        <v>29217.18</v>
      </c>
      <c r="R144" s="186">
        <f t="shared" si="13"/>
        <v>29217.18</v>
      </c>
      <c r="S144" s="290">
        <v>0</v>
      </c>
      <c r="T144" s="291">
        <v>0</v>
      </c>
      <c r="U144" s="186">
        <v>0</v>
      </c>
      <c r="V144" s="186">
        <v>0</v>
      </c>
      <c r="W144" s="186">
        <v>0</v>
      </c>
      <c r="X144" s="186">
        <v>0</v>
      </c>
      <c r="Y144" s="186">
        <v>0</v>
      </c>
      <c r="Z144" s="186">
        <v>0</v>
      </c>
      <c r="AA144" s="186">
        <v>0</v>
      </c>
      <c r="AB144" s="186">
        <v>0</v>
      </c>
      <c r="AC144" s="186">
        <v>0</v>
      </c>
      <c r="AD144" s="186">
        <v>0</v>
      </c>
      <c r="AE144" s="186">
        <v>0</v>
      </c>
      <c r="AF144" s="186">
        <v>0</v>
      </c>
      <c r="AG144" s="292">
        <v>0</v>
      </c>
      <c r="AH144" s="292">
        <v>29217.18</v>
      </c>
      <c r="AI144" s="292">
        <v>0</v>
      </c>
      <c r="AJ144" s="292">
        <v>0</v>
      </c>
      <c r="AK144" s="175"/>
      <c r="AL144" s="175" t="e">
        <v>#N/A</v>
      </c>
      <c r="AM144" s="175" t="e">
        <v>#N/A</v>
      </c>
      <c r="AN144" s="175" t="e">
        <v>#N/A</v>
      </c>
    </row>
    <row r="145" spans="1:40" s="84" customFormat="1" ht="25.4" customHeight="1" x14ac:dyDescent="0.35">
      <c r="A145" s="256">
        <v>2023</v>
      </c>
      <c r="B145" s="184">
        <f t="shared" si="14"/>
        <v>138</v>
      </c>
      <c r="C145" s="294" t="s">
        <v>178</v>
      </c>
      <c r="D145" s="184">
        <v>30792</v>
      </c>
      <c r="E145" s="287">
        <f>VLOOKUP(D145,'[1]2023-2025'!$A:$G,7,0)</f>
        <v>2023</v>
      </c>
      <c r="F145" s="287"/>
      <c r="G145" s="287" t="s">
        <v>1899</v>
      </c>
      <c r="H145" s="288">
        <f>INDEX('[1]2023-2025'!$AK:$AK,MATCH(D145,'[1]2023-2025'!$A:$A,0))</f>
        <v>44398</v>
      </c>
      <c r="I145" s="288" t="e">
        <v>#N/A</v>
      </c>
      <c r="J145" s="288" t="e">
        <f>VLOOKUP(D145,[1]Лист3!$A:$AK,37,0)</f>
        <v>#N/A</v>
      </c>
      <c r="K145" s="289">
        <f>INDEX('[1]2023-2025'!$G:$G,MATCH(D145,'[1]2023-2025'!$A:$A,0))</f>
        <v>2023</v>
      </c>
      <c r="L145" s="289"/>
      <c r="M145" s="289"/>
      <c r="N145" s="289"/>
      <c r="O145" s="289" t="s">
        <v>2470</v>
      </c>
      <c r="P145" s="289">
        <v>0</v>
      </c>
      <c r="Q145" s="186">
        <f t="shared" si="12"/>
        <v>32608.14</v>
      </c>
      <c r="R145" s="186">
        <f t="shared" si="13"/>
        <v>32608.14</v>
      </c>
      <c r="S145" s="290">
        <v>0</v>
      </c>
      <c r="T145" s="291">
        <v>0</v>
      </c>
      <c r="U145" s="186">
        <v>0</v>
      </c>
      <c r="V145" s="186">
        <v>0</v>
      </c>
      <c r="W145" s="186">
        <v>0</v>
      </c>
      <c r="X145" s="186">
        <v>0</v>
      </c>
      <c r="Y145" s="186">
        <v>0</v>
      </c>
      <c r="Z145" s="186">
        <v>0</v>
      </c>
      <c r="AA145" s="186">
        <v>0</v>
      </c>
      <c r="AB145" s="186">
        <v>0</v>
      </c>
      <c r="AC145" s="186">
        <v>0</v>
      </c>
      <c r="AD145" s="186">
        <v>0</v>
      </c>
      <c r="AE145" s="186">
        <v>0</v>
      </c>
      <c r="AF145" s="186">
        <v>0</v>
      </c>
      <c r="AG145" s="292">
        <v>0</v>
      </c>
      <c r="AH145" s="292">
        <v>32608.14</v>
      </c>
      <c r="AI145" s="292">
        <v>0</v>
      </c>
      <c r="AJ145" s="292">
        <v>0</v>
      </c>
      <c r="AK145" s="175"/>
      <c r="AL145" s="175">
        <v>2551802.17</v>
      </c>
      <c r="AM145" s="175">
        <v>2584410.31</v>
      </c>
      <c r="AN145" s="175">
        <v>32608.14</v>
      </c>
    </row>
    <row r="146" spans="1:40" s="84" customFormat="1" ht="25.4" customHeight="1" x14ac:dyDescent="0.35">
      <c r="A146" s="256">
        <v>2023</v>
      </c>
      <c r="B146" s="184">
        <f t="shared" si="14"/>
        <v>139</v>
      </c>
      <c r="C146" s="294" t="s">
        <v>179</v>
      </c>
      <c r="D146" s="184">
        <v>30794</v>
      </c>
      <c r="E146" s="287">
        <f>VLOOKUP(D146,'[1]2023-2025'!$A:$G,7,0)</f>
        <v>2023</v>
      </c>
      <c r="F146" s="287"/>
      <c r="G146" s="287" t="s">
        <v>1899</v>
      </c>
      <c r="H146" s="288">
        <f>INDEX('[1]2023-2025'!$AK:$AK,MATCH(D146,'[1]2023-2025'!$A:$A,0))</f>
        <v>44398</v>
      </c>
      <c r="I146" s="288" t="e">
        <v>#N/A</v>
      </c>
      <c r="J146" s="288" t="e">
        <f>VLOOKUP(D146,[1]Лист3!$A:$AK,37,0)</f>
        <v>#N/A</v>
      </c>
      <c r="K146" s="289">
        <f>INDEX('[1]2023-2025'!$G:$G,MATCH(D146,'[1]2023-2025'!$A:$A,0))</f>
        <v>2023</v>
      </c>
      <c r="L146" s="289"/>
      <c r="M146" s="289"/>
      <c r="N146" s="289"/>
      <c r="O146" s="289" t="s">
        <v>2471</v>
      </c>
      <c r="P146" s="289">
        <v>0</v>
      </c>
      <c r="Q146" s="186">
        <f t="shared" si="12"/>
        <v>29432.1</v>
      </c>
      <c r="R146" s="186">
        <f t="shared" si="13"/>
        <v>29432.1</v>
      </c>
      <c r="S146" s="290">
        <v>0</v>
      </c>
      <c r="T146" s="291">
        <v>0</v>
      </c>
      <c r="U146" s="186">
        <v>0</v>
      </c>
      <c r="V146" s="186">
        <v>0</v>
      </c>
      <c r="W146" s="186">
        <v>0</v>
      </c>
      <c r="X146" s="186">
        <v>0</v>
      </c>
      <c r="Y146" s="186">
        <v>0</v>
      </c>
      <c r="Z146" s="186">
        <v>0</v>
      </c>
      <c r="AA146" s="186">
        <v>0</v>
      </c>
      <c r="AB146" s="186">
        <v>0</v>
      </c>
      <c r="AC146" s="186">
        <v>0</v>
      </c>
      <c r="AD146" s="186">
        <v>0</v>
      </c>
      <c r="AE146" s="186">
        <v>0</v>
      </c>
      <c r="AF146" s="186">
        <v>0</v>
      </c>
      <c r="AG146" s="292">
        <v>0</v>
      </c>
      <c r="AH146" s="292">
        <v>29432.1</v>
      </c>
      <c r="AI146" s="292">
        <v>0</v>
      </c>
      <c r="AJ146" s="292">
        <v>0</v>
      </c>
      <c r="AK146" s="175"/>
      <c r="AL146" s="175">
        <v>2340414.7999999998</v>
      </c>
      <c r="AM146" s="175">
        <v>2369846.9</v>
      </c>
      <c r="AN146" s="175">
        <v>29432.1</v>
      </c>
    </row>
    <row r="147" spans="1:40" s="84" customFormat="1" ht="25.4" customHeight="1" x14ac:dyDescent="0.35">
      <c r="A147" s="256">
        <v>2023</v>
      </c>
      <c r="B147" s="184">
        <f t="shared" si="14"/>
        <v>140</v>
      </c>
      <c r="C147" s="294" t="s">
        <v>180</v>
      </c>
      <c r="D147" s="184">
        <v>30797</v>
      </c>
      <c r="E147" s="287">
        <f>VLOOKUP(D147,'[1]2023-2025'!$A:$G,7,0)</f>
        <v>2023</v>
      </c>
      <c r="F147" s="287"/>
      <c r="G147" s="287" t="s">
        <v>1899</v>
      </c>
      <c r="H147" s="288">
        <f>INDEX('[1]2023-2025'!$AK:$AK,MATCH(D147,'[1]2023-2025'!$A:$A,0))</f>
        <v>44398</v>
      </c>
      <c r="I147" s="288" t="e">
        <v>#N/A</v>
      </c>
      <c r="J147" s="288" t="e">
        <f>VLOOKUP(D147,[1]Лист3!$A:$AK,37,0)</f>
        <v>#N/A</v>
      </c>
      <c r="K147" s="289">
        <f>INDEX('[1]2023-2025'!$G:$G,MATCH(D147,'[1]2023-2025'!$A:$A,0))</f>
        <v>2023</v>
      </c>
      <c r="L147" s="289"/>
      <c r="M147" s="289"/>
      <c r="N147" s="289"/>
      <c r="O147" s="289" t="s">
        <v>2472</v>
      </c>
      <c r="P147" s="289">
        <v>0</v>
      </c>
      <c r="Q147" s="186">
        <f t="shared" si="12"/>
        <v>32046.959999999999</v>
      </c>
      <c r="R147" s="186">
        <f t="shared" si="13"/>
        <v>32046.959999999999</v>
      </c>
      <c r="S147" s="290">
        <v>0</v>
      </c>
      <c r="T147" s="291">
        <v>0</v>
      </c>
      <c r="U147" s="186">
        <v>0</v>
      </c>
      <c r="V147" s="186">
        <v>0</v>
      </c>
      <c r="W147" s="186">
        <v>0</v>
      </c>
      <c r="X147" s="186">
        <v>0</v>
      </c>
      <c r="Y147" s="186">
        <v>0</v>
      </c>
      <c r="Z147" s="186">
        <v>0</v>
      </c>
      <c r="AA147" s="186">
        <v>0</v>
      </c>
      <c r="AB147" s="186">
        <v>0</v>
      </c>
      <c r="AC147" s="186">
        <v>0</v>
      </c>
      <c r="AD147" s="186">
        <v>0</v>
      </c>
      <c r="AE147" s="186">
        <v>0</v>
      </c>
      <c r="AF147" s="186">
        <v>0</v>
      </c>
      <c r="AG147" s="292">
        <v>0</v>
      </c>
      <c r="AH147" s="292">
        <v>32046.959999999999</v>
      </c>
      <c r="AI147" s="292">
        <v>0</v>
      </c>
      <c r="AJ147" s="292">
        <v>0</v>
      </c>
      <c r="AK147" s="175"/>
      <c r="AL147" s="175">
        <v>2875911.31</v>
      </c>
      <c r="AM147" s="175">
        <v>2907958.27</v>
      </c>
      <c r="AN147" s="175">
        <v>32046.959999999999</v>
      </c>
    </row>
    <row r="148" spans="1:40" s="84" customFormat="1" ht="25.4" customHeight="1" x14ac:dyDescent="0.35">
      <c r="A148" s="256">
        <v>2023</v>
      </c>
      <c r="B148" s="184">
        <f t="shared" si="14"/>
        <v>141</v>
      </c>
      <c r="C148" s="294" t="s">
        <v>3518</v>
      </c>
      <c r="D148" s="184">
        <v>30798</v>
      </c>
      <c r="E148" s="287">
        <f>VLOOKUP(D148,'[1]2023-2025'!$A:$G,7,0)</f>
        <v>2023</v>
      </c>
      <c r="F148" s="287"/>
      <c r="G148" s="287" t="s">
        <v>1899</v>
      </c>
      <c r="H148" s="288">
        <f>INDEX('[1]2023-2025'!$AK:$AK,MATCH(D148,'[1]2023-2025'!$A:$A,0))</f>
        <v>44398</v>
      </c>
      <c r="I148" s="288" t="e">
        <v>#N/A</v>
      </c>
      <c r="J148" s="288" t="e">
        <f>VLOOKUP(D148,[1]Лист3!$A:$AK,37,0)</f>
        <v>#N/A</v>
      </c>
      <c r="K148" s="289">
        <f>INDEX('[1]2023-2025'!$G:$G,MATCH(D148,'[1]2023-2025'!$A:$A,0))</f>
        <v>2023</v>
      </c>
      <c r="L148" s="289"/>
      <c r="M148" s="289"/>
      <c r="N148" s="289"/>
      <c r="O148" s="289" t="s">
        <v>2473</v>
      </c>
      <c r="P148" s="289">
        <v>0</v>
      </c>
      <c r="Q148" s="186">
        <f t="shared" si="12"/>
        <v>32823.06</v>
      </c>
      <c r="R148" s="186">
        <f t="shared" si="13"/>
        <v>32823.06</v>
      </c>
      <c r="S148" s="290">
        <v>0</v>
      </c>
      <c r="T148" s="291">
        <v>0</v>
      </c>
      <c r="U148" s="186">
        <v>0</v>
      </c>
      <c r="V148" s="186">
        <v>0</v>
      </c>
      <c r="W148" s="186">
        <v>0</v>
      </c>
      <c r="X148" s="186">
        <v>0</v>
      </c>
      <c r="Y148" s="186">
        <v>0</v>
      </c>
      <c r="Z148" s="186">
        <v>0</v>
      </c>
      <c r="AA148" s="186">
        <v>0</v>
      </c>
      <c r="AB148" s="186">
        <v>0</v>
      </c>
      <c r="AC148" s="186">
        <v>0</v>
      </c>
      <c r="AD148" s="186">
        <v>0</v>
      </c>
      <c r="AE148" s="186">
        <v>0</v>
      </c>
      <c r="AF148" s="186">
        <v>0</v>
      </c>
      <c r="AG148" s="292">
        <v>0</v>
      </c>
      <c r="AH148" s="292">
        <v>32823.06</v>
      </c>
      <c r="AI148" s="292">
        <v>0</v>
      </c>
      <c r="AJ148" s="292">
        <v>0</v>
      </c>
      <c r="AK148" s="175"/>
      <c r="AL148" s="175" t="e">
        <v>#N/A</v>
      </c>
      <c r="AM148" s="175" t="e">
        <v>#N/A</v>
      </c>
      <c r="AN148" s="175" t="e">
        <v>#N/A</v>
      </c>
    </row>
    <row r="149" spans="1:40" s="84" customFormat="1" ht="25.4" customHeight="1" x14ac:dyDescent="0.35">
      <c r="A149" s="256">
        <v>2023</v>
      </c>
      <c r="B149" s="184">
        <f t="shared" si="14"/>
        <v>142</v>
      </c>
      <c r="C149" s="294" t="s">
        <v>182</v>
      </c>
      <c r="D149" s="184">
        <v>30799</v>
      </c>
      <c r="E149" s="287">
        <f>VLOOKUP(D149,'[1]2023-2025'!$A:$G,7,0)</f>
        <v>2023</v>
      </c>
      <c r="F149" s="287"/>
      <c r="G149" s="287" t="s">
        <v>1899</v>
      </c>
      <c r="H149" s="288">
        <f>INDEX('[1]2023-2025'!$AK:$AK,MATCH(D149,'[1]2023-2025'!$A:$A,0))</f>
        <v>44398</v>
      </c>
      <c r="I149" s="288" t="e">
        <v>#N/A</v>
      </c>
      <c r="J149" s="288" t="e">
        <f>VLOOKUP(D149,[1]Лист3!$A:$AK,37,0)</f>
        <v>#N/A</v>
      </c>
      <c r="K149" s="289">
        <f>INDEX('[1]2023-2025'!$G:$G,MATCH(D149,'[1]2023-2025'!$A:$A,0))</f>
        <v>2023</v>
      </c>
      <c r="L149" s="289"/>
      <c r="M149" s="289"/>
      <c r="N149" s="289"/>
      <c r="O149" s="289" t="s">
        <v>2474</v>
      </c>
      <c r="P149" s="289">
        <v>0</v>
      </c>
      <c r="Q149" s="186">
        <f t="shared" si="12"/>
        <v>29157.48</v>
      </c>
      <c r="R149" s="186">
        <f t="shared" si="13"/>
        <v>29157.48</v>
      </c>
      <c r="S149" s="290">
        <v>0</v>
      </c>
      <c r="T149" s="291">
        <v>0</v>
      </c>
      <c r="U149" s="186">
        <v>0</v>
      </c>
      <c r="V149" s="186">
        <v>0</v>
      </c>
      <c r="W149" s="186">
        <v>0</v>
      </c>
      <c r="X149" s="186">
        <v>0</v>
      </c>
      <c r="Y149" s="186">
        <v>0</v>
      </c>
      <c r="Z149" s="186">
        <v>0</v>
      </c>
      <c r="AA149" s="186">
        <v>0</v>
      </c>
      <c r="AB149" s="186">
        <v>0</v>
      </c>
      <c r="AC149" s="186">
        <v>0</v>
      </c>
      <c r="AD149" s="186">
        <v>0</v>
      </c>
      <c r="AE149" s="186">
        <v>0</v>
      </c>
      <c r="AF149" s="186">
        <v>0</v>
      </c>
      <c r="AG149" s="292">
        <v>0</v>
      </c>
      <c r="AH149" s="292">
        <v>29157.48</v>
      </c>
      <c r="AI149" s="292">
        <v>0</v>
      </c>
      <c r="AJ149" s="292">
        <v>0</v>
      </c>
      <c r="AK149" s="175"/>
      <c r="AL149" s="175">
        <v>2295279.1800000002</v>
      </c>
      <c r="AM149" s="175">
        <v>2324436.66</v>
      </c>
      <c r="AN149" s="175">
        <v>29157.48</v>
      </c>
    </row>
    <row r="150" spans="1:40" s="84" customFormat="1" ht="25.4" customHeight="1" x14ac:dyDescent="0.35">
      <c r="A150" s="256">
        <v>2023</v>
      </c>
      <c r="B150" s="184">
        <f t="shared" si="14"/>
        <v>143</v>
      </c>
      <c r="C150" s="294" t="s">
        <v>1574</v>
      </c>
      <c r="D150" s="184">
        <v>30876</v>
      </c>
      <c r="E150" s="287">
        <f>VLOOKUP(D150,'[1]2023-2025'!$A:$G,7,0)</f>
        <v>2023</v>
      </c>
      <c r="F150" s="287"/>
      <c r="G150" s="287" t="s">
        <v>1899</v>
      </c>
      <c r="H150" s="288">
        <f>INDEX('[1]2023-2025'!$AK:$AK,MATCH(D150,'[1]2023-2025'!$A:$A,0))</f>
        <v>44553</v>
      </c>
      <c r="I150" s="288" t="e">
        <v>#N/A</v>
      </c>
      <c r="J150" s="288" t="e">
        <f>VLOOKUP(D150,[1]Лист3!$A:$AK,37,0)</f>
        <v>#N/A</v>
      </c>
      <c r="K150" s="289">
        <f>INDEX('[1]2023-2025'!$G:$G,MATCH(D150,'[1]2023-2025'!$A:$A,0))</f>
        <v>2023</v>
      </c>
      <c r="L150" s="289"/>
      <c r="M150" s="289">
        <v>1</v>
      </c>
      <c r="N150" s="289"/>
      <c r="O150" s="289" t="s">
        <v>2562</v>
      </c>
      <c r="P150" s="289">
        <v>0</v>
      </c>
      <c r="Q150" s="186">
        <f t="shared" si="12"/>
        <v>2565851.17</v>
      </c>
      <c r="R150" s="186">
        <f t="shared" si="13"/>
        <v>2528856.39</v>
      </c>
      <c r="S150" s="290">
        <v>0</v>
      </c>
      <c r="T150" s="291">
        <v>0</v>
      </c>
      <c r="U150" s="186">
        <v>0</v>
      </c>
      <c r="V150" s="186">
        <v>0</v>
      </c>
      <c r="W150" s="186">
        <v>0</v>
      </c>
      <c r="X150" s="186">
        <v>0</v>
      </c>
      <c r="Y150" s="186">
        <v>0</v>
      </c>
      <c r="Z150" s="186">
        <v>2458629.6</v>
      </c>
      <c r="AA150" s="186">
        <v>0</v>
      </c>
      <c r="AB150" s="186">
        <v>0</v>
      </c>
      <c r="AC150" s="186">
        <v>0</v>
      </c>
      <c r="AD150" s="186">
        <v>0</v>
      </c>
      <c r="AE150" s="186">
        <v>0</v>
      </c>
      <c r="AF150" s="186">
        <v>0</v>
      </c>
      <c r="AG150" s="292">
        <v>70226.789999999994</v>
      </c>
      <c r="AH150" s="292">
        <v>0</v>
      </c>
      <c r="AI150" s="292">
        <v>0</v>
      </c>
      <c r="AJ150" s="292">
        <v>36994.78</v>
      </c>
      <c r="AK150" s="175"/>
      <c r="AL150" s="175">
        <v>9451437.6300000008</v>
      </c>
      <c r="AM150" s="175">
        <v>12017288.800000001</v>
      </c>
      <c r="AN150" s="175">
        <v>2565851.17</v>
      </c>
    </row>
    <row r="151" spans="1:40" s="84" customFormat="1" ht="25.4" customHeight="1" x14ac:dyDescent="0.35">
      <c r="A151" s="256">
        <v>2023</v>
      </c>
      <c r="B151" s="184">
        <f t="shared" si="14"/>
        <v>144</v>
      </c>
      <c r="C151" s="294" t="s">
        <v>3353</v>
      </c>
      <c r="D151" s="184">
        <v>30935</v>
      </c>
      <c r="E151" s="287">
        <f>VLOOKUP(D151,'[1]2023-2025'!$A:$G,7,0)</f>
        <v>2023</v>
      </c>
      <c r="F151" s="287"/>
      <c r="G151" s="287" t="s">
        <v>1899</v>
      </c>
      <c r="H151" s="288">
        <f>INDEX('[1]2023-2025'!$AK:$AK,MATCH(D151,'[1]2023-2025'!$A:$A,0))</f>
        <v>44398</v>
      </c>
      <c r="I151" s="288" t="e">
        <v>#N/A</v>
      </c>
      <c r="J151" s="288" t="e">
        <f>VLOOKUP(D151,[1]Лист3!$A:$AK,37,0)</f>
        <v>#N/A</v>
      </c>
      <c r="K151" s="289">
        <f>INDEX('[1]2023-2025'!$G:$G,MATCH(D151,'[1]2023-2025'!$A:$A,0))</f>
        <v>2023</v>
      </c>
      <c r="L151" s="289"/>
      <c r="M151" s="289"/>
      <c r="N151" s="289"/>
      <c r="O151" s="289" t="s">
        <v>2475</v>
      </c>
      <c r="P151" s="289">
        <v>0</v>
      </c>
      <c r="Q151" s="186">
        <f t="shared" si="12"/>
        <v>29372.400000000001</v>
      </c>
      <c r="R151" s="186">
        <f t="shared" si="13"/>
        <v>29372.400000000001</v>
      </c>
      <c r="S151" s="290">
        <v>0</v>
      </c>
      <c r="T151" s="291">
        <v>0</v>
      </c>
      <c r="U151" s="186">
        <v>0</v>
      </c>
      <c r="V151" s="186">
        <v>0</v>
      </c>
      <c r="W151" s="186">
        <v>0</v>
      </c>
      <c r="X151" s="186">
        <v>0</v>
      </c>
      <c r="Y151" s="186">
        <v>0</v>
      </c>
      <c r="Z151" s="186">
        <v>0</v>
      </c>
      <c r="AA151" s="186">
        <v>0</v>
      </c>
      <c r="AB151" s="186">
        <v>0</v>
      </c>
      <c r="AC151" s="186">
        <v>0</v>
      </c>
      <c r="AD151" s="186">
        <v>0</v>
      </c>
      <c r="AE151" s="186">
        <v>0</v>
      </c>
      <c r="AF151" s="186">
        <v>0</v>
      </c>
      <c r="AG151" s="292">
        <v>0</v>
      </c>
      <c r="AH151" s="292">
        <v>29372.400000000001</v>
      </c>
      <c r="AI151" s="292">
        <v>0</v>
      </c>
      <c r="AJ151" s="292">
        <v>0</v>
      </c>
      <c r="AK151" s="175"/>
      <c r="AL151" s="175" t="e">
        <v>#N/A</v>
      </c>
      <c r="AM151" s="175" t="e">
        <v>#N/A</v>
      </c>
      <c r="AN151" s="175" t="e">
        <v>#N/A</v>
      </c>
    </row>
    <row r="152" spans="1:40" s="84" customFormat="1" ht="25.4" customHeight="1" x14ac:dyDescent="0.35">
      <c r="A152" s="256">
        <v>2023</v>
      </c>
      <c r="B152" s="184">
        <f t="shared" si="14"/>
        <v>145</v>
      </c>
      <c r="C152" s="294" t="s">
        <v>3355</v>
      </c>
      <c r="D152" s="184">
        <v>31006</v>
      </c>
      <c r="E152" s="287">
        <f>VLOOKUP(D152,'[1]2023-2025'!$A:$G,7,0)</f>
        <v>2023</v>
      </c>
      <c r="F152" s="287"/>
      <c r="G152" s="287" t="s">
        <v>1899</v>
      </c>
      <c r="H152" s="288">
        <f>INDEX('[1]2023-2025'!$AK:$AK,MATCH(D152,'[1]2023-2025'!$A:$A,0))</f>
        <v>44491</v>
      </c>
      <c r="I152" s="288" t="e">
        <v>#N/A</v>
      </c>
      <c r="J152" s="288" t="e">
        <f>VLOOKUP(D152,[1]Лист3!$A:$AK,37,0)</f>
        <v>#N/A</v>
      </c>
      <c r="K152" s="289">
        <f>INDEX('[1]2023-2025'!$G:$G,MATCH(D152,'[1]2023-2025'!$A:$A,0))</f>
        <v>2023</v>
      </c>
      <c r="L152" s="289"/>
      <c r="M152" s="289"/>
      <c r="N152" s="289"/>
      <c r="O152" s="289" t="s">
        <v>2476</v>
      </c>
      <c r="P152" s="289">
        <v>0</v>
      </c>
      <c r="Q152" s="186">
        <f t="shared" si="12"/>
        <v>41876.86</v>
      </c>
      <c r="R152" s="186">
        <f t="shared" si="13"/>
        <v>41876.86</v>
      </c>
      <c r="S152" s="290">
        <v>0</v>
      </c>
      <c r="T152" s="291">
        <v>0</v>
      </c>
      <c r="U152" s="186">
        <v>0</v>
      </c>
      <c r="V152" s="186">
        <v>0</v>
      </c>
      <c r="W152" s="186">
        <v>0</v>
      </c>
      <c r="X152" s="186">
        <v>0</v>
      </c>
      <c r="Y152" s="186">
        <v>0</v>
      </c>
      <c r="Z152" s="186">
        <v>0</v>
      </c>
      <c r="AA152" s="186">
        <v>0</v>
      </c>
      <c r="AB152" s="186">
        <v>0</v>
      </c>
      <c r="AC152" s="186">
        <v>0</v>
      </c>
      <c r="AD152" s="186">
        <v>0</v>
      </c>
      <c r="AE152" s="186">
        <v>0</v>
      </c>
      <c r="AF152" s="186">
        <v>0</v>
      </c>
      <c r="AG152" s="292">
        <v>0</v>
      </c>
      <c r="AH152" s="292">
        <v>41876.86</v>
      </c>
      <c r="AI152" s="292">
        <v>0</v>
      </c>
      <c r="AJ152" s="292">
        <v>0</v>
      </c>
      <c r="AK152" s="175"/>
      <c r="AL152" s="175" t="e">
        <v>#N/A</v>
      </c>
      <c r="AM152" s="175" t="e">
        <v>#N/A</v>
      </c>
      <c r="AN152" s="175" t="e">
        <v>#N/A</v>
      </c>
    </row>
    <row r="153" spans="1:40" s="84" customFormat="1" ht="25.4" customHeight="1" x14ac:dyDescent="0.35">
      <c r="A153" s="256">
        <v>2023</v>
      </c>
      <c r="B153" s="184">
        <f t="shared" si="14"/>
        <v>146</v>
      </c>
      <c r="C153" s="294" t="s">
        <v>3358</v>
      </c>
      <c r="D153" s="184">
        <v>31004</v>
      </c>
      <c r="E153" s="287">
        <f>VLOOKUP(D153,'[1]2023-2025'!$A:$G,7,0)</f>
        <v>2023</v>
      </c>
      <c r="F153" s="287"/>
      <c r="G153" s="287" t="s">
        <v>1899</v>
      </c>
      <c r="H153" s="288">
        <f>INDEX('[1]2023-2025'!$AK:$AK,MATCH(D153,'[1]2023-2025'!$A:$A,0))</f>
        <v>44398</v>
      </c>
      <c r="I153" s="288" t="e">
        <v>#N/A</v>
      </c>
      <c r="J153" s="288" t="e">
        <f>VLOOKUP(D153,[1]Лист3!$A:$AK,37,0)</f>
        <v>#N/A</v>
      </c>
      <c r="K153" s="289">
        <f>INDEX('[1]2023-2025'!$G:$G,MATCH(D153,'[1]2023-2025'!$A:$A,0))</f>
        <v>2023</v>
      </c>
      <c r="L153" s="289"/>
      <c r="M153" s="289"/>
      <c r="N153" s="289"/>
      <c r="O153" s="289" t="s">
        <v>2477</v>
      </c>
      <c r="P153" s="289">
        <v>0</v>
      </c>
      <c r="Q153" s="186">
        <f t="shared" si="12"/>
        <v>44202.95</v>
      </c>
      <c r="R153" s="186">
        <f t="shared" si="13"/>
        <v>44202.95</v>
      </c>
      <c r="S153" s="290">
        <v>0</v>
      </c>
      <c r="T153" s="291">
        <v>0</v>
      </c>
      <c r="U153" s="186">
        <v>0</v>
      </c>
      <c r="V153" s="186">
        <v>0</v>
      </c>
      <c r="W153" s="186">
        <v>0</v>
      </c>
      <c r="X153" s="186">
        <v>0</v>
      </c>
      <c r="Y153" s="186">
        <v>0</v>
      </c>
      <c r="Z153" s="186">
        <v>0</v>
      </c>
      <c r="AA153" s="186">
        <v>0</v>
      </c>
      <c r="AB153" s="186">
        <v>0</v>
      </c>
      <c r="AC153" s="186">
        <v>0</v>
      </c>
      <c r="AD153" s="186">
        <v>0</v>
      </c>
      <c r="AE153" s="186">
        <v>0</v>
      </c>
      <c r="AF153" s="186">
        <v>0</v>
      </c>
      <c r="AG153" s="292">
        <v>0</v>
      </c>
      <c r="AH153" s="292">
        <v>44202.95</v>
      </c>
      <c r="AI153" s="292">
        <v>0</v>
      </c>
      <c r="AJ153" s="292">
        <v>0</v>
      </c>
      <c r="AK153" s="175"/>
      <c r="AL153" s="175" t="e">
        <v>#N/A</v>
      </c>
      <c r="AM153" s="175" t="e">
        <v>#N/A</v>
      </c>
      <c r="AN153" s="175" t="e">
        <v>#N/A</v>
      </c>
    </row>
    <row r="154" spans="1:40" s="84" customFormat="1" ht="25.4" customHeight="1" x14ac:dyDescent="0.35">
      <c r="A154" s="256">
        <v>2023</v>
      </c>
      <c r="B154" s="184">
        <f t="shared" si="14"/>
        <v>147</v>
      </c>
      <c r="C154" s="294" t="s">
        <v>3356</v>
      </c>
      <c r="D154" s="184">
        <v>31029</v>
      </c>
      <c r="E154" s="287">
        <f>VLOOKUP(D154,'[1]2023-2025'!$A:$G,7,0)</f>
        <v>2023</v>
      </c>
      <c r="F154" s="287"/>
      <c r="G154" s="287" t="s">
        <v>1899</v>
      </c>
      <c r="H154" s="288">
        <f>INDEX('[1]2023-2025'!$AK:$AK,MATCH(D154,'[1]2023-2025'!$A:$A,0))</f>
        <v>44398</v>
      </c>
      <c r="I154" s="288" t="e">
        <v>#N/A</v>
      </c>
      <c r="J154" s="288" t="e">
        <f>VLOOKUP(D154,[1]Лист3!$A:$AK,37,0)</f>
        <v>#N/A</v>
      </c>
      <c r="K154" s="289">
        <f>INDEX('[1]2023-2025'!$G:$G,MATCH(D154,'[1]2023-2025'!$A:$A,0))</f>
        <v>2023</v>
      </c>
      <c r="L154" s="289"/>
      <c r="M154" s="289"/>
      <c r="N154" s="289"/>
      <c r="O154" s="289" t="s">
        <v>2478</v>
      </c>
      <c r="P154" s="289">
        <v>0</v>
      </c>
      <c r="Q154" s="186">
        <f t="shared" si="12"/>
        <v>32504.62</v>
      </c>
      <c r="R154" s="186">
        <f t="shared" si="13"/>
        <v>32504.62</v>
      </c>
      <c r="S154" s="290">
        <v>0</v>
      </c>
      <c r="T154" s="291">
        <v>0</v>
      </c>
      <c r="U154" s="186">
        <v>0</v>
      </c>
      <c r="V154" s="186">
        <v>0</v>
      </c>
      <c r="W154" s="186">
        <v>0</v>
      </c>
      <c r="X154" s="186">
        <v>0</v>
      </c>
      <c r="Y154" s="186">
        <v>0</v>
      </c>
      <c r="Z154" s="186">
        <v>0</v>
      </c>
      <c r="AA154" s="186">
        <v>0</v>
      </c>
      <c r="AB154" s="186">
        <v>0</v>
      </c>
      <c r="AC154" s="186">
        <v>0</v>
      </c>
      <c r="AD154" s="186">
        <v>0</v>
      </c>
      <c r="AE154" s="186">
        <v>0</v>
      </c>
      <c r="AF154" s="186">
        <v>0</v>
      </c>
      <c r="AG154" s="292">
        <v>0</v>
      </c>
      <c r="AH154" s="292">
        <v>32504.62</v>
      </c>
      <c r="AI154" s="292">
        <v>0</v>
      </c>
      <c r="AJ154" s="292">
        <v>0</v>
      </c>
      <c r="AK154" s="175"/>
      <c r="AL154" s="175" t="e">
        <v>#N/A</v>
      </c>
      <c r="AM154" s="175" t="e">
        <v>#N/A</v>
      </c>
      <c r="AN154" s="175" t="e">
        <v>#N/A</v>
      </c>
    </row>
    <row r="155" spans="1:40" s="84" customFormat="1" ht="25.4" customHeight="1" x14ac:dyDescent="0.35">
      <c r="A155" s="256">
        <v>2023</v>
      </c>
      <c r="B155" s="184">
        <f t="shared" si="14"/>
        <v>148</v>
      </c>
      <c r="C155" s="294" t="s">
        <v>207</v>
      </c>
      <c r="D155" s="184">
        <v>31064</v>
      </c>
      <c r="E155" s="287">
        <f>VLOOKUP(D155,'[1]2023-2025'!$A:$G,7,0)</f>
        <v>2023</v>
      </c>
      <c r="F155" s="287"/>
      <c r="G155" s="287" t="s">
        <v>1899</v>
      </c>
      <c r="H155" s="288">
        <f>INDEX('[1]2023-2025'!$AK:$AK,MATCH(D155,'[1]2023-2025'!$A:$A,0))</f>
        <v>44491</v>
      </c>
      <c r="I155" s="288" t="e">
        <v>#N/A</v>
      </c>
      <c r="J155" s="288" t="e">
        <f>VLOOKUP(D155,[1]Лист3!$A:$AK,37,0)</f>
        <v>#N/A</v>
      </c>
      <c r="K155" s="289">
        <f>INDEX('[1]2023-2025'!$G:$G,MATCH(D155,'[1]2023-2025'!$A:$A,0))</f>
        <v>2023</v>
      </c>
      <c r="L155" s="289"/>
      <c r="M155" s="289"/>
      <c r="N155" s="289"/>
      <c r="O155" s="289" t="s">
        <v>2476</v>
      </c>
      <c r="P155" s="289">
        <v>0</v>
      </c>
      <c r="Q155" s="186">
        <f t="shared" si="12"/>
        <v>35321.31</v>
      </c>
      <c r="R155" s="186">
        <f t="shared" si="13"/>
        <v>35321.31</v>
      </c>
      <c r="S155" s="290">
        <v>0</v>
      </c>
      <c r="T155" s="291">
        <v>0</v>
      </c>
      <c r="U155" s="186">
        <v>0</v>
      </c>
      <c r="V155" s="186">
        <v>0</v>
      </c>
      <c r="W155" s="186">
        <v>0</v>
      </c>
      <c r="X155" s="186">
        <v>0</v>
      </c>
      <c r="Y155" s="186">
        <v>0</v>
      </c>
      <c r="Z155" s="186">
        <v>0</v>
      </c>
      <c r="AA155" s="186">
        <v>0</v>
      </c>
      <c r="AB155" s="186">
        <v>0</v>
      </c>
      <c r="AC155" s="186">
        <v>0</v>
      </c>
      <c r="AD155" s="186">
        <v>0</v>
      </c>
      <c r="AE155" s="186">
        <v>0</v>
      </c>
      <c r="AF155" s="186">
        <v>0</v>
      </c>
      <c r="AG155" s="292">
        <v>0</v>
      </c>
      <c r="AH155" s="292">
        <v>35321.31</v>
      </c>
      <c r="AI155" s="292">
        <v>0</v>
      </c>
      <c r="AJ155" s="292">
        <v>0</v>
      </c>
      <c r="AK155" s="175"/>
      <c r="AL155" s="175" t="e">
        <v>#N/A</v>
      </c>
      <c r="AM155" s="175" t="e">
        <v>#N/A</v>
      </c>
      <c r="AN155" s="175" t="e">
        <v>#N/A</v>
      </c>
    </row>
    <row r="156" spans="1:40" s="84" customFormat="1" ht="25.4" customHeight="1" x14ac:dyDescent="0.35">
      <c r="A156" s="256">
        <v>2023</v>
      </c>
      <c r="B156" s="184">
        <f t="shared" si="14"/>
        <v>149</v>
      </c>
      <c r="C156" s="294" t="s">
        <v>3357</v>
      </c>
      <c r="D156" s="184">
        <v>31073</v>
      </c>
      <c r="E156" s="287">
        <f>VLOOKUP(D156,'[1]2023-2025'!$A:$G,7,0)</f>
        <v>2023</v>
      </c>
      <c r="F156" s="287"/>
      <c r="G156" s="287" t="s">
        <v>1899</v>
      </c>
      <c r="H156" s="288">
        <f>INDEX('[1]2023-2025'!$AK:$AK,MATCH(D156,'[1]2023-2025'!$A:$A,0))</f>
        <v>44398</v>
      </c>
      <c r="I156" s="288" t="e">
        <v>#N/A</v>
      </c>
      <c r="J156" s="288" t="e">
        <f>VLOOKUP(D156,[1]Лист3!$A:$AK,37,0)</f>
        <v>#N/A</v>
      </c>
      <c r="K156" s="289">
        <f>INDEX('[1]2023-2025'!$G:$G,MATCH(D156,'[1]2023-2025'!$A:$A,0))</f>
        <v>2023</v>
      </c>
      <c r="L156" s="289"/>
      <c r="M156" s="289"/>
      <c r="N156" s="289"/>
      <c r="O156" s="289" t="s">
        <v>2479</v>
      </c>
      <c r="P156" s="289">
        <v>0</v>
      </c>
      <c r="Q156" s="186">
        <f t="shared" si="12"/>
        <v>32546.41</v>
      </c>
      <c r="R156" s="186">
        <f t="shared" si="13"/>
        <v>32546.41</v>
      </c>
      <c r="S156" s="290">
        <v>0</v>
      </c>
      <c r="T156" s="291">
        <v>0</v>
      </c>
      <c r="U156" s="186">
        <v>0</v>
      </c>
      <c r="V156" s="186">
        <v>0</v>
      </c>
      <c r="W156" s="186">
        <v>0</v>
      </c>
      <c r="X156" s="186">
        <v>0</v>
      </c>
      <c r="Y156" s="186">
        <v>0</v>
      </c>
      <c r="Z156" s="186">
        <v>0</v>
      </c>
      <c r="AA156" s="186">
        <v>0</v>
      </c>
      <c r="AB156" s="186">
        <v>0</v>
      </c>
      <c r="AC156" s="186">
        <v>0</v>
      </c>
      <c r="AD156" s="186">
        <v>0</v>
      </c>
      <c r="AE156" s="186">
        <v>0</v>
      </c>
      <c r="AF156" s="186">
        <v>0</v>
      </c>
      <c r="AG156" s="292">
        <v>0</v>
      </c>
      <c r="AH156" s="292">
        <v>32546.41</v>
      </c>
      <c r="AI156" s="292">
        <v>0</v>
      </c>
      <c r="AJ156" s="292">
        <v>0</v>
      </c>
      <c r="AK156" s="175"/>
      <c r="AL156" s="175" t="e">
        <v>#N/A</v>
      </c>
      <c r="AM156" s="175" t="e">
        <v>#N/A</v>
      </c>
      <c r="AN156" s="175" t="e">
        <v>#N/A</v>
      </c>
    </row>
    <row r="157" spans="1:40" s="84" customFormat="1" ht="25.4" customHeight="1" x14ac:dyDescent="0.35">
      <c r="A157" s="256">
        <v>2023</v>
      </c>
      <c r="B157" s="184">
        <f t="shared" si="14"/>
        <v>150</v>
      </c>
      <c r="C157" s="294" t="s">
        <v>209</v>
      </c>
      <c r="D157" s="184">
        <v>31084</v>
      </c>
      <c r="E157" s="287">
        <f>VLOOKUP(D157,'[1]2023-2025'!$A:$G,7,0)</f>
        <v>2023</v>
      </c>
      <c r="F157" s="287"/>
      <c r="G157" s="287" t="s">
        <v>1899</v>
      </c>
      <c r="H157" s="288" t="str">
        <f>INDEX('[1]2023-2025'!$AK:$AK,MATCH(D157,'[1]2023-2025'!$A:$A,0))</f>
        <v>23.12.2021/17.06.2022</v>
      </c>
      <c r="I157" s="288" t="e">
        <v>#N/A</v>
      </c>
      <c r="J157" s="288" t="e">
        <f>VLOOKUP(D157,[1]Лист3!$A:$AK,37,0)</f>
        <v>#N/A</v>
      </c>
      <c r="K157" s="289">
        <f>INDEX('[1]2023-2025'!$G:$G,MATCH(D157,'[1]2023-2025'!$A:$A,0))</f>
        <v>2023</v>
      </c>
      <c r="L157" s="289"/>
      <c r="M157" s="289">
        <v>1</v>
      </c>
      <c r="N157" s="289"/>
      <c r="O157" s="289" t="s">
        <v>2441</v>
      </c>
      <c r="P157" s="289">
        <v>0</v>
      </c>
      <c r="Q157" s="186">
        <f t="shared" si="12"/>
        <v>2817495.19</v>
      </c>
      <c r="R157" s="186">
        <f t="shared" si="13"/>
        <v>2777526.5</v>
      </c>
      <c r="S157" s="290">
        <v>0</v>
      </c>
      <c r="T157" s="291">
        <v>0</v>
      </c>
      <c r="U157" s="186">
        <v>0</v>
      </c>
      <c r="V157" s="186">
        <v>0</v>
      </c>
      <c r="W157" s="186">
        <v>0</v>
      </c>
      <c r="X157" s="186">
        <v>0</v>
      </c>
      <c r="Y157" s="186">
        <v>0</v>
      </c>
      <c r="Z157" s="186">
        <v>2656905.6</v>
      </c>
      <c r="AA157" s="186">
        <v>0</v>
      </c>
      <c r="AB157" s="186">
        <v>0</v>
      </c>
      <c r="AC157" s="186">
        <v>0</v>
      </c>
      <c r="AD157" s="186">
        <v>0</v>
      </c>
      <c r="AE157" s="186">
        <v>0</v>
      </c>
      <c r="AF157" s="186">
        <v>0</v>
      </c>
      <c r="AG157" s="292">
        <v>120620.9</v>
      </c>
      <c r="AH157" s="292">
        <v>0</v>
      </c>
      <c r="AI157" s="292">
        <v>0</v>
      </c>
      <c r="AJ157" s="292">
        <v>39968.69</v>
      </c>
      <c r="AK157" s="175"/>
      <c r="AL157" s="175">
        <v>6277912.4199999999</v>
      </c>
      <c r="AM157" s="175">
        <v>12012813.5</v>
      </c>
      <c r="AN157" s="175">
        <v>5734901.0800000001</v>
      </c>
    </row>
    <row r="158" spans="1:40" s="84" customFormat="1" ht="25.4" customHeight="1" x14ac:dyDescent="0.35">
      <c r="A158" s="256">
        <v>2023</v>
      </c>
      <c r="B158" s="184">
        <f t="shared" si="14"/>
        <v>151</v>
      </c>
      <c r="C158" s="294" t="s">
        <v>3514</v>
      </c>
      <c r="D158" s="184">
        <v>31392</v>
      </c>
      <c r="E158" s="287">
        <f>VLOOKUP(D158,'[1]2023-2025'!$A:$G,7,0)</f>
        <v>2023</v>
      </c>
      <c r="F158" s="287"/>
      <c r="G158" s="287" t="s">
        <v>1899</v>
      </c>
      <c r="H158" s="288">
        <f>INDEX('[1]2023-2025'!$AK:$AK,MATCH(D158,'[1]2023-2025'!$A:$A,0))</f>
        <v>44398</v>
      </c>
      <c r="I158" s="288" t="e">
        <v>#N/A</v>
      </c>
      <c r="J158" s="288" t="e">
        <f>VLOOKUP(D158,[1]Лист3!$A:$AK,37,0)</f>
        <v>#N/A</v>
      </c>
      <c r="K158" s="289">
        <f>INDEX('[1]2023-2025'!$G:$G,MATCH(D158,'[1]2023-2025'!$A:$A,0))</f>
        <v>2023</v>
      </c>
      <c r="L158" s="289"/>
      <c r="M158" s="289"/>
      <c r="N158" s="289"/>
      <c r="O158" s="289" t="s">
        <v>2480</v>
      </c>
      <c r="P158" s="289">
        <v>0</v>
      </c>
      <c r="Q158" s="186">
        <f t="shared" si="12"/>
        <v>32441.919999999998</v>
      </c>
      <c r="R158" s="186">
        <f t="shared" si="13"/>
        <v>32441.919999999998</v>
      </c>
      <c r="S158" s="290">
        <v>0</v>
      </c>
      <c r="T158" s="291">
        <v>0</v>
      </c>
      <c r="U158" s="186">
        <v>0</v>
      </c>
      <c r="V158" s="186">
        <v>0</v>
      </c>
      <c r="W158" s="186">
        <v>0</v>
      </c>
      <c r="X158" s="186">
        <v>0</v>
      </c>
      <c r="Y158" s="186">
        <v>0</v>
      </c>
      <c r="Z158" s="186">
        <v>0</v>
      </c>
      <c r="AA158" s="186">
        <v>0</v>
      </c>
      <c r="AB158" s="186">
        <v>0</v>
      </c>
      <c r="AC158" s="186">
        <v>0</v>
      </c>
      <c r="AD158" s="186">
        <v>0</v>
      </c>
      <c r="AE158" s="186">
        <v>0</v>
      </c>
      <c r="AF158" s="186">
        <v>0</v>
      </c>
      <c r="AG158" s="292">
        <v>0</v>
      </c>
      <c r="AH158" s="292">
        <v>32441.919999999998</v>
      </c>
      <c r="AI158" s="292">
        <v>0</v>
      </c>
      <c r="AJ158" s="292">
        <v>0</v>
      </c>
      <c r="AK158" s="175"/>
      <c r="AL158" s="175" t="e">
        <v>#N/A</v>
      </c>
      <c r="AM158" s="175" t="e">
        <v>#N/A</v>
      </c>
      <c r="AN158" s="175" t="e">
        <v>#N/A</v>
      </c>
    </row>
    <row r="159" spans="1:40" s="84" customFormat="1" ht="25.4" customHeight="1" x14ac:dyDescent="0.35">
      <c r="A159" s="256">
        <v>2023</v>
      </c>
      <c r="B159" s="184">
        <f t="shared" si="14"/>
        <v>152</v>
      </c>
      <c r="C159" s="294" t="s">
        <v>3354</v>
      </c>
      <c r="D159" s="184">
        <v>31394</v>
      </c>
      <c r="E159" s="287">
        <f>VLOOKUP(D159,'[1]2023-2025'!$A:$G,7,0)</f>
        <v>2023</v>
      </c>
      <c r="F159" s="287"/>
      <c r="G159" s="287" t="s">
        <v>1899</v>
      </c>
      <c r="H159" s="288">
        <f>INDEX('[1]2023-2025'!$AK:$AK,MATCH(D159,'[1]2023-2025'!$A:$A,0))</f>
        <v>44398</v>
      </c>
      <c r="I159" s="288" t="e">
        <v>#N/A</v>
      </c>
      <c r="J159" s="288" t="e">
        <f>VLOOKUP(D159,[1]Лист3!$A:$AK,37,0)</f>
        <v>#N/A</v>
      </c>
      <c r="K159" s="289">
        <f>INDEX('[1]2023-2025'!$G:$G,MATCH(D159,'[1]2023-2025'!$A:$A,0))</f>
        <v>2023</v>
      </c>
      <c r="L159" s="289"/>
      <c r="M159" s="289"/>
      <c r="N159" s="289"/>
      <c r="O159" s="289" t="s">
        <v>2481</v>
      </c>
      <c r="P159" s="289">
        <v>0</v>
      </c>
      <c r="Q159" s="186">
        <f t="shared" si="12"/>
        <v>32609.119999999999</v>
      </c>
      <c r="R159" s="186">
        <f t="shared" si="13"/>
        <v>32609.119999999999</v>
      </c>
      <c r="S159" s="290">
        <v>0</v>
      </c>
      <c r="T159" s="291">
        <v>0</v>
      </c>
      <c r="U159" s="186">
        <v>0</v>
      </c>
      <c r="V159" s="186">
        <v>0</v>
      </c>
      <c r="W159" s="186">
        <v>0</v>
      </c>
      <c r="X159" s="186">
        <v>0</v>
      </c>
      <c r="Y159" s="186">
        <v>0</v>
      </c>
      <c r="Z159" s="186">
        <v>0</v>
      </c>
      <c r="AA159" s="186">
        <v>0</v>
      </c>
      <c r="AB159" s="186">
        <v>0</v>
      </c>
      <c r="AC159" s="186">
        <v>0</v>
      </c>
      <c r="AD159" s="186">
        <v>0</v>
      </c>
      <c r="AE159" s="186">
        <v>0</v>
      </c>
      <c r="AF159" s="186">
        <v>0</v>
      </c>
      <c r="AG159" s="292">
        <v>0</v>
      </c>
      <c r="AH159" s="292">
        <v>32609.119999999999</v>
      </c>
      <c r="AI159" s="292">
        <v>0</v>
      </c>
      <c r="AJ159" s="292">
        <v>0</v>
      </c>
      <c r="AK159" s="175"/>
      <c r="AL159" s="175" t="e">
        <v>#N/A</v>
      </c>
      <c r="AM159" s="175" t="e">
        <v>#N/A</v>
      </c>
      <c r="AN159" s="175" t="e">
        <v>#N/A</v>
      </c>
    </row>
    <row r="160" spans="1:40" s="84" customFormat="1" ht="25.4" customHeight="1" x14ac:dyDescent="0.35">
      <c r="A160" s="256">
        <v>2023</v>
      </c>
      <c r="B160" s="184">
        <f t="shared" si="14"/>
        <v>153</v>
      </c>
      <c r="C160" s="294" t="s">
        <v>277</v>
      </c>
      <c r="D160" s="184">
        <v>31586</v>
      </c>
      <c r="E160" s="287">
        <f>VLOOKUP(D160,'[1]2023-2025'!$A:$G,7,0)</f>
        <v>2023</v>
      </c>
      <c r="F160" s="287"/>
      <c r="G160" s="287" t="s">
        <v>1899</v>
      </c>
      <c r="H160" s="288">
        <f>INDEX('[1]2023-2025'!$AK:$AK,MATCH(D160,'[1]2023-2025'!$A:$A,0))</f>
        <v>44398</v>
      </c>
      <c r="I160" s="288" t="e">
        <v>#N/A</v>
      </c>
      <c r="J160" s="288" t="e">
        <f>VLOOKUP(D160,[1]Лист3!$A:$AK,37,0)</f>
        <v>#N/A</v>
      </c>
      <c r="K160" s="289">
        <f>INDEX('[1]2023-2025'!$G:$G,MATCH(D160,'[1]2023-2025'!$A:$A,0))</f>
        <v>2023</v>
      </c>
      <c r="L160" s="289"/>
      <c r="M160" s="289"/>
      <c r="N160" s="289"/>
      <c r="O160" s="289" t="s">
        <v>2482</v>
      </c>
      <c r="P160" s="289">
        <v>0</v>
      </c>
      <c r="Q160" s="186">
        <f t="shared" si="12"/>
        <v>32609.119999999999</v>
      </c>
      <c r="R160" s="186">
        <f t="shared" si="13"/>
        <v>32609.119999999999</v>
      </c>
      <c r="S160" s="290">
        <v>0</v>
      </c>
      <c r="T160" s="291">
        <v>0</v>
      </c>
      <c r="U160" s="186">
        <v>0</v>
      </c>
      <c r="V160" s="186">
        <v>0</v>
      </c>
      <c r="W160" s="186">
        <v>0</v>
      </c>
      <c r="X160" s="186">
        <v>0</v>
      </c>
      <c r="Y160" s="186">
        <v>0</v>
      </c>
      <c r="Z160" s="186">
        <v>0</v>
      </c>
      <c r="AA160" s="186">
        <v>0</v>
      </c>
      <c r="AB160" s="186">
        <v>0</v>
      </c>
      <c r="AC160" s="186">
        <v>0</v>
      </c>
      <c r="AD160" s="186">
        <v>0</v>
      </c>
      <c r="AE160" s="186">
        <v>0</v>
      </c>
      <c r="AF160" s="186">
        <v>0</v>
      </c>
      <c r="AG160" s="292">
        <v>0</v>
      </c>
      <c r="AH160" s="292">
        <v>32609.119999999999</v>
      </c>
      <c r="AI160" s="292">
        <v>0</v>
      </c>
      <c r="AJ160" s="292">
        <v>0</v>
      </c>
      <c r="AK160" s="175"/>
      <c r="AL160" s="175">
        <v>2072723.06</v>
      </c>
      <c r="AM160" s="175">
        <v>2105332.1800000002</v>
      </c>
      <c r="AN160" s="175">
        <v>32609.119999999999</v>
      </c>
    </row>
    <row r="161" spans="1:40" s="84" customFormat="1" ht="25.4" customHeight="1" x14ac:dyDescent="0.35">
      <c r="A161" s="256">
        <v>2023</v>
      </c>
      <c r="B161" s="184">
        <f t="shared" si="14"/>
        <v>154</v>
      </c>
      <c r="C161" s="294" t="s">
        <v>1812</v>
      </c>
      <c r="D161" s="184">
        <v>31276</v>
      </c>
      <c r="E161" s="287">
        <f>VLOOKUP(D161,'[1]2023-2025'!$A:$G,7,0)</f>
        <v>2023</v>
      </c>
      <c r="F161" s="287" t="s">
        <v>2094</v>
      </c>
      <c r="G161" s="287" t="s">
        <v>1899</v>
      </c>
      <c r="H161" s="288">
        <f>INDEX('[1]2023-2025'!$AK:$AK,MATCH(D161,'[1]2023-2025'!$A:$A,0))</f>
        <v>44613</v>
      </c>
      <c r="I161" s="288" t="e">
        <v>#N/A</v>
      </c>
      <c r="J161" s="288" t="e">
        <f>VLOOKUP(D161,[1]Лист3!$A:$AK,37,0)</f>
        <v>#N/A</v>
      </c>
      <c r="K161" s="289">
        <f>INDEX('[1]2023-2025'!$G:$G,MATCH(D161,'[1]2023-2025'!$A:$A,0))</f>
        <v>2023</v>
      </c>
      <c r="L161" s="289"/>
      <c r="M161" s="289">
        <v>2</v>
      </c>
      <c r="N161" s="289"/>
      <c r="O161" s="289" t="s">
        <v>2446</v>
      </c>
      <c r="P161" s="289" t="s">
        <v>2564</v>
      </c>
      <c r="Q161" s="186">
        <f t="shared" si="12"/>
        <v>5110396.8600000003</v>
      </c>
      <c r="R161" s="186">
        <f t="shared" si="13"/>
        <v>5036407.3100000005</v>
      </c>
      <c r="S161" s="290">
        <v>0</v>
      </c>
      <c r="T161" s="291">
        <v>0</v>
      </c>
      <c r="U161" s="186">
        <v>0</v>
      </c>
      <c r="V161" s="186">
        <v>0</v>
      </c>
      <c r="W161" s="186">
        <v>0</v>
      </c>
      <c r="X161" s="186">
        <v>0</v>
      </c>
      <c r="Y161" s="186">
        <v>0</v>
      </c>
      <c r="Z161" s="186">
        <v>4918958.4000000004</v>
      </c>
      <c r="AA161" s="186">
        <v>0</v>
      </c>
      <c r="AB161" s="186">
        <v>0</v>
      </c>
      <c r="AC161" s="186">
        <v>0</v>
      </c>
      <c r="AD161" s="186">
        <v>0</v>
      </c>
      <c r="AE161" s="186">
        <v>0</v>
      </c>
      <c r="AF161" s="186">
        <v>0</v>
      </c>
      <c r="AG161" s="292">
        <v>117448.91</v>
      </c>
      <c r="AH161" s="292">
        <v>0</v>
      </c>
      <c r="AI161" s="292">
        <v>0</v>
      </c>
      <c r="AJ161" s="292">
        <v>73989.55</v>
      </c>
      <c r="AK161" s="175"/>
      <c r="AL161" s="175">
        <v>18930893.740000002</v>
      </c>
      <c r="AM161" s="175">
        <v>24041290.600000001</v>
      </c>
      <c r="AN161" s="175">
        <v>5110396.8600000003</v>
      </c>
    </row>
    <row r="162" spans="1:40" s="84" customFormat="1" ht="25.4" customHeight="1" x14ac:dyDescent="0.35">
      <c r="A162" s="256">
        <v>2023</v>
      </c>
      <c r="B162" s="184">
        <f t="shared" si="14"/>
        <v>155</v>
      </c>
      <c r="C162" s="294" t="s">
        <v>323</v>
      </c>
      <c r="D162" s="184">
        <v>32056</v>
      </c>
      <c r="E162" s="287">
        <f>VLOOKUP(D162,'[1]2023-2025'!$A:$G,7,0)</f>
        <v>2023</v>
      </c>
      <c r="F162" s="287"/>
      <c r="G162" s="287" t="s">
        <v>1899</v>
      </c>
      <c r="H162" s="288">
        <f>INDEX('[1]2023-2025'!$AK:$AK,MATCH(D162,'[1]2023-2025'!$A:$A,0))</f>
        <v>44398</v>
      </c>
      <c r="I162" s="288" t="e">
        <v>#N/A</v>
      </c>
      <c r="J162" s="288" t="e">
        <f>VLOOKUP(D162,[1]Лист3!$A:$AK,37,0)</f>
        <v>#N/A</v>
      </c>
      <c r="K162" s="289">
        <f>INDEX('[1]2023-2025'!$G:$G,MATCH(D162,'[1]2023-2025'!$A:$A,0))</f>
        <v>2023</v>
      </c>
      <c r="L162" s="289"/>
      <c r="M162" s="289"/>
      <c r="N162" s="289"/>
      <c r="O162" s="289" t="s">
        <v>2483</v>
      </c>
      <c r="P162" s="289">
        <v>0</v>
      </c>
      <c r="Q162" s="186">
        <f t="shared" si="12"/>
        <v>33256.71</v>
      </c>
      <c r="R162" s="186">
        <f t="shared" si="13"/>
        <v>33256.71</v>
      </c>
      <c r="S162" s="290">
        <v>0</v>
      </c>
      <c r="T162" s="291">
        <v>0</v>
      </c>
      <c r="U162" s="186">
        <v>0</v>
      </c>
      <c r="V162" s="186">
        <v>0</v>
      </c>
      <c r="W162" s="186">
        <v>0</v>
      </c>
      <c r="X162" s="186">
        <v>0</v>
      </c>
      <c r="Y162" s="186">
        <v>0</v>
      </c>
      <c r="Z162" s="186">
        <v>0</v>
      </c>
      <c r="AA162" s="186">
        <v>0</v>
      </c>
      <c r="AB162" s="186">
        <v>0</v>
      </c>
      <c r="AC162" s="186">
        <v>0</v>
      </c>
      <c r="AD162" s="186">
        <v>0</v>
      </c>
      <c r="AE162" s="186">
        <v>0</v>
      </c>
      <c r="AF162" s="186">
        <v>0</v>
      </c>
      <c r="AG162" s="292">
        <v>0</v>
      </c>
      <c r="AH162" s="292">
        <v>33256.71</v>
      </c>
      <c r="AI162" s="292">
        <v>0</v>
      </c>
      <c r="AJ162" s="292">
        <v>0</v>
      </c>
      <c r="AK162" s="175"/>
      <c r="AL162" s="175" t="e">
        <v>#N/A</v>
      </c>
      <c r="AM162" s="175" t="e">
        <v>#N/A</v>
      </c>
      <c r="AN162" s="175" t="e">
        <v>#N/A</v>
      </c>
    </row>
    <row r="163" spans="1:40" s="84" customFormat="1" ht="25.4" customHeight="1" x14ac:dyDescent="0.35">
      <c r="A163" s="256">
        <v>2023</v>
      </c>
      <c r="B163" s="184">
        <f t="shared" si="14"/>
        <v>156</v>
      </c>
      <c r="C163" s="294" t="s">
        <v>3292</v>
      </c>
      <c r="D163" s="184">
        <v>32060</v>
      </c>
      <c r="E163" s="287">
        <f>VLOOKUP(D163,'[1]2023-2025'!$A:$G,7,0)</f>
        <v>2023</v>
      </c>
      <c r="F163" s="287"/>
      <c r="G163" s="287" t="s">
        <v>1899</v>
      </c>
      <c r="H163" s="288">
        <f>INDEX('[1]2023-2025'!$AK:$AK,MATCH(D163,'[1]2023-2025'!$A:$A,0))</f>
        <v>44398</v>
      </c>
      <c r="I163" s="288" t="e">
        <v>#N/A</v>
      </c>
      <c r="J163" s="288" t="e">
        <f>VLOOKUP(D163,[1]Лист3!$A:$AK,37,0)</f>
        <v>#N/A</v>
      </c>
      <c r="K163" s="289">
        <f>INDEX('[1]2023-2025'!$G:$G,MATCH(D163,'[1]2023-2025'!$A:$A,0))</f>
        <v>2023</v>
      </c>
      <c r="L163" s="289"/>
      <c r="M163" s="289"/>
      <c r="N163" s="289"/>
      <c r="O163" s="289" t="s">
        <v>2484</v>
      </c>
      <c r="P163" s="289">
        <v>0</v>
      </c>
      <c r="Q163" s="186">
        <f t="shared" si="12"/>
        <v>36912.400000000001</v>
      </c>
      <c r="R163" s="186">
        <f t="shared" si="13"/>
        <v>36912.400000000001</v>
      </c>
      <c r="S163" s="290">
        <v>0</v>
      </c>
      <c r="T163" s="291">
        <v>0</v>
      </c>
      <c r="U163" s="186">
        <v>0</v>
      </c>
      <c r="V163" s="186">
        <v>0</v>
      </c>
      <c r="W163" s="186">
        <v>0</v>
      </c>
      <c r="X163" s="186">
        <v>0</v>
      </c>
      <c r="Y163" s="186">
        <v>0</v>
      </c>
      <c r="Z163" s="186">
        <v>0</v>
      </c>
      <c r="AA163" s="186">
        <v>0</v>
      </c>
      <c r="AB163" s="186">
        <v>0</v>
      </c>
      <c r="AC163" s="186">
        <v>0</v>
      </c>
      <c r="AD163" s="186">
        <v>0</v>
      </c>
      <c r="AE163" s="186">
        <v>0</v>
      </c>
      <c r="AF163" s="186">
        <v>0</v>
      </c>
      <c r="AG163" s="292">
        <v>0</v>
      </c>
      <c r="AH163" s="292">
        <v>36912.400000000001</v>
      </c>
      <c r="AI163" s="292">
        <v>0</v>
      </c>
      <c r="AJ163" s="292">
        <v>0</v>
      </c>
      <c r="AK163" s="175"/>
      <c r="AL163" s="175" t="e">
        <v>#N/A</v>
      </c>
      <c r="AM163" s="175" t="e">
        <v>#N/A</v>
      </c>
      <c r="AN163" s="175" t="e">
        <v>#N/A</v>
      </c>
    </row>
    <row r="164" spans="1:40" s="84" customFormat="1" ht="25.4" customHeight="1" x14ac:dyDescent="0.35">
      <c r="A164" s="256">
        <v>2023</v>
      </c>
      <c r="B164" s="184">
        <f t="shared" si="14"/>
        <v>157</v>
      </c>
      <c r="C164" s="294" t="s">
        <v>3519</v>
      </c>
      <c r="D164" s="184">
        <v>32052</v>
      </c>
      <c r="E164" s="287">
        <f>VLOOKUP(D164,'[1]2023-2025'!$A:$G,7,0)</f>
        <v>2023</v>
      </c>
      <c r="F164" s="287"/>
      <c r="G164" s="287" t="s">
        <v>1899</v>
      </c>
      <c r="H164" s="288">
        <f>INDEX('[1]2023-2025'!$AK:$AK,MATCH(D164,'[1]2023-2025'!$A:$A,0))</f>
        <v>44398</v>
      </c>
      <c r="I164" s="288" t="e">
        <v>#N/A</v>
      </c>
      <c r="J164" s="288" t="e">
        <f>VLOOKUP(D164,[1]Лист3!$A:$AK,37,0)</f>
        <v>#N/A</v>
      </c>
      <c r="K164" s="289">
        <f>INDEX('[1]2023-2025'!$G:$G,MATCH(D164,'[1]2023-2025'!$A:$A,0))</f>
        <v>2023</v>
      </c>
      <c r="L164" s="289"/>
      <c r="M164" s="289"/>
      <c r="N164" s="289"/>
      <c r="O164" s="289" t="s">
        <v>2485</v>
      </c>
      <c r="P164" s="289">
        <v>0</v>
      </c>
      <c r="Q164" s="186">
        <f t="shared" si="12"/>
        <v>32609.119999999999</v>
      </c>
      <c r="R164" s="186">
        <f t="shared" si="13"/>
        <v>32609.119999999999</v>
      </c>
      <c r="S164" s="290">
        <v>0</v>
      </c>
      <c r="T164" s="291">
        <v>0</v>
      </c>
      <c r="U164" s="186">
        <v>0</v>
      </c>
      <c r="V164" s="186">
        <v>0</v>
      </c>
      <c r="W164" s="186">
        <v>0</v>
      </c>
      <c r="X164" s="186">
        <v>0</v>
      </c>
      <c r="Y164" s="186">
        <v>0</v>
      </c>
      <c r="Z164" s="186">
        <v>0</v>
      </c>
      <c r="AA164" s="186">
        <v>0</v>
      </c>
      <c r="AB164" s="186">
        <v>0</v>
      </c>
      <c r="AC164" s="186">
        <v>0</v>
      </c>
      <c r="AD164" s="186">
        <v>0</v>
      </c>
      <c r="AE164" s="186">
        <v>0</v>
      </c>
      <c r="AF164" s="186">
        <v>0</v>
      </c>
      <c r="AG164" s="292">
        <v>0</v>
      </c>
      <c r="AH164" s="292">
        <v>32609.119999999999</v>
      </c>
      <c r="AI164" s="292">
        <v>0</v>
      </c>
      <c r="AJ164" s="292">
        <v>0</v>
      </c>
      <c r="AK164" s="175"/>
      <c r="AL164" s="175" t="e">
        <v>#N/A</v>
      </c>
      <c r="AM164" s="175" t="e">
        <v>#N/A</v>
      </c>
      <c r="AN164" s="175" t="e">
        <v>#N/A</v>
      </c>
    </row>
    <row r="165" spans="1:40" s="84" customFormat="1" ht="25.4" customHeight="1" x14ac:dyDescent="0.35">
      <c r="A165" s="256">
        <v>2023</v>
      </c>
      <c r="B165" s="184">
        <f t="shared" si="14"/>
        <v>158</v>
      </c>
      <c r="C165" s="294" t="s">
        <v>3521</v>
      </c>
      <c r="D165" s="184">
        <v>30817</v>
      </c>
      <c r="E165" s="287">
        <f>VLOOKUP(D165,'[1]2023-2025'!$A:$G,7,0)</f>
        <v>2023</v>
      </c>
      <c r="F165" s="287"/>
      <c r="G165" s="287" t="s">
        <v>1899</v>
      </c>
      <c r="H165" s="288">
        <f>INDEX('[1]2023-2025'!$AK:$AK,MATCH(D165,'[1]2023-2025'!$A:$A,0))</f>
        <v>44398</v>
      </c>
      <c r="I165" s="288" t="e">
        <v>#N/A</v>
      </c>
      <c r="J165" s="288" t="e">
        <f>VLOOKUP(D165,[1]Лист3!$A:$AK,37,0)</f>
        <v>#N/A</v>
      </c>
      <c r="K165" s="289">
        <f>INDEX('[1]2023-2025'!$G:$G,MATCH(D165,'[1]2023-2025'!$A:$A,0))</f>
        <v>2023</v>
      </c>
      <c r="L165" s="289"/>
      <c r="M165" s="289"/>
      <c r="N165" s="289"/>
      <c r="O165" s="289" t="s">
        <v>1743</v>
      </c>
      <c r="P165" s="289">
        <v>0</v>
      </c>
      <c r="Q165" s="186">
        <f t="shared" si="12"/>
        <v>29491.8</v>
      </c>
      <c r="R165" s="186">
        <f t="shared" si="13"/>
        <v>29491.8</v>
      </c>
      <c r="S165" s="290">
        <v>0</v>
      </c>
      <c r="T165" s="291">
        <v>0</v>
      </c>
      <c r="U165" s="186">
        <v>0</v>
      </c>
      <c r="V165" s="186">
        <v>0</v>
      </c>
      <c r="W165" s="186">
        <v>0</v>
      </c>
      <c r="X165" s="186">
        <v>0</v>
      </c>
      <c r="Y165" s="186">
        <v>0</v>
      </c>
      <c r="Z165" s="186">
        <v>0</v>
      </c>
      <c r="AA165" s="186">
        <v>0</v>
      </c>
      <c r="AB165" s="186">
        <v>0</v>
      </c>
      <c r="AC165" s="186">
        <v>0</v>
      </c>
      <c r="AD165" s="186">
        <v>0</v>
      </c>
      <c r="AE165" s="186">
        <v>0</v>
      </c>
      <c r="AF165" s="186">
        <v>0</v>
      </c>
      <c r="AG165" s="292">
        <v>0</v>
      </c>
      <c r="AH165" s="292">
        <v>29491.8</v>
      </c>
      <c r="AI165" s="292">
        <v>0</v>
      </c>
      <c r="AJ165" s="292">
        <v>0</v>
      </c>
      <c r="AK165" s="175"/>
      <c r="AL165" s="175" t="e">
        <v>#N/A</v>
      </c>
      <c r="AM165" s="175" t="e">
        <v>#N/A</v>
      </c>
      <c r="AN165" s="175" t="e">
        <v>#N/A</v>
      </c>
    </row>
    <row r="166" spans="1:40" s="84" customFormat="1" ht="25.4" customHeight="1" x14ac:dyDescent="0.35">
      <c r="A166" s="256">
        <v>2023</v>
      </c>
      <c r="B166" s="184">
        <f t="shared" si="14"/>
        <v>159</v>
      </c>
      <c r="C166" s="294" t="s">
        <v>3291</v>
      </c>
      <c r="D166" s="184">
        <v>30820</v>
      </c>
      <c r="E166" s="287">
        <f>VLOOKUP(D166,'[1]2023-2025'!$A:$G,7,0)</f>
        <v>2023</v>
      </c>
      <c r="F166" s="287"/>
      <c r="G166" s="287" t="s">
        <v>1899</v>
      </c>
      <c r="H166" s="288">
        <f>INDEX('[1]2023-2025'!$AK:$AK,MATCH(D166,'[1]2023-2025'!$A:$A,0))</f>
        <v>44398</v>
      </c>
      <c r="I166" s="288" t="e">
        <v>#N/A</v>
      </c>
      <c r="J166" s="288" t="e">
        <f>VLOOKUP(D166,[1]Лист3!$A:$AK,37,0)</f>
        <v>#N/A</v>
      </c>
      <c r="K166" s="289">
        <f>INDEX('[1]2023-2025'!$G:$G,MATCH(D166,'[1]2023-2025'!$A:$A,0))</f>
        <v>2023</v>
      </c>
      <c r="L166" s="289"/>
      <c r="M166" s="289"/>
      <c r="N166" s="289"/>
      <c r="O166" s="289" t="s">
        <v>1743</v>
      </c>
      <c r="P166" s="289">
        <v>0</v>
      </c>
      <c r="Q166" s="186">
        <f t="shared" si="12"/>
        <v>28488.84</v>
      </c>
      <c r="R166" s="186">
        <f t="shared" si="13"/>
        <v>28488.84</v>
      </c>
      <c r="S166" s="290">
        <v>0</v>
      </c>
      <c r="T166" s="291">
        <v>0</v>
      </c>
      <c r="U166" s="186">
        <v>0</v>
      </c>
      <c r="V166" s="186">
        <v>0</v>
      </c>
      <c r="W166" s="186">
        <v>0</v>
      </c>
      <c r="X166" s="186">
        <v>0</v>
      </c>
      <c r="Y166" s="186">
        <v>0</v>
      </c>
      <c r="Z166" s="186">
        <v>0</v>
      </c>
      <c r="AA166" s="186">
        <v>0</v>
      </c>
      <c r="AB166" s="186">
        <v>0</v>
      </c>
      <c r="AC166" s="186">
        <v>0</v>
      </c>
      <c r="AD166" s="186">
        <v>0</v>
      </c>
      <c r="AE166" s="186">
        <v>0</v>
      </c>
      <c r="AF166" s="186">
        <v>0</v>
      </c>
      <c r="AG166" s="292">
        <v>0</v>
      </c>
      <c r="AH166" s="292">
        <v>28488.84</v>
      </c>
      <c r="AI166" s="292">
        <v>0</v>
      </c>
      <c r="AJ166" s="292">
        <v>0</v>
      </c>
      <c r="AK166" s="175"/>
      <c r="AL166" s="175" t="e">
        <v>#N/A</v>
      </c>
      <c r="AM166" s="175" t="e">
        <v>#N/A</v>
      </c>
      <c r="AN166" s="175" t="e">
        <v>#N/A</v>
      </c>
    </row>
    <row r="167" spans="1:40" s="84" customFormat="1" ht="25.4" customHeight="1" x14ac:dyDescent="0.35">
      <c r="A167" s="256">
        <v>2023</v>
      </c>
      <c r="B167" s="184">
        <f t="shared" si="14"/>
        <v>160</v>
      </c>
      <c r="C167" s="294" t="s">
        <v>189</v>
      </c>
      <c r="D167" s="184">
        <v>30821</v>
      </c>
      <c r="E167" s="287">
        <f>VLOOKUP(D167,'[1]2023-2025'!$A:$G,7,0)</f>
        <v>2023</v>
      </c>
      <c r="F167" s="287"/>
      <c r="G167" s="287" t="s">
        <v>1899</v>
      </c>
      <c r="H167" s="288">
        <f>INDEX('[1]2023-2025'!$AK:$AK,MATCH(D167,'[1]2023-2025'!$A:$A,0))</f>
        <v>44398</v>
      </c>
      <c r="I167" s="288" t="e">
        <v>#N/A</v>
      </c>
      <c r="J167" s="288" t="e">
        <f>VLOOKUP(D167,[1]Лист3!$A:$AK,37,0)</f>
        <v>#N/A</v>
      </c>
      <c r="K167" s="289">
        <f>INDEX('[1]2023-2025'!$G:$G,MATCH(D167,'[1]2023-2025'!$A:$A,0))</f>
        <v>2023</v>
      </c>
      <c r="L167" s="289"/>
      <c r="M167" s="289"/>
      <c r="N167" s="289"/>
      <c r="O167" s="289" t="s">
        <v>1743</v>
      </c>
      <c r="P167" s="289">
        <v>0</v>
      </c>
      <c r="Q167" s="186">
        <f t="shared" si="12"/>
        <v>28930.62</v>
      </c>
      <c r="R167" s="186">
        <f t="shared" si="13"/>
        <v>28930.62</v>
      </c>
      <c r="S167" s="290">
        <v>0</v>
      </c>
      <c r="T167" s="291">
        <v>0</v>
      </c>
      <c r="U167" s="186">
        <v>0</v>
      </c>
      <c r="V167" s="186">
        <v>0</v>
      </c>
      <c r="W167" s="186">
        <v>0</v>
      </c>
      <c r="X167" s="186">
        <v>0</v>
      </c>
      <c r="Y167" s="186">
        <v>0</v>
      </c>
      <c r="Z167" s="186">
        <v>0</v>
      </c>
      <c r="AA167" s="186">
        <v>0</v>
      </c>
      <c r="AB167" s="186">
        <v>0</v>
      </c>
      <c r="AC167" s="186">
        <v>0</v>
      </c>
      <c r="AD167" s="186">
        <v>0</v>
      </c>
      <c r="AE167" s="186">
        <v>0</v>
      </c>
      <c r="AF167" s="186">
        <v>0</v>
      </c>
      <c r="AG167" s="292">
        <v>0</v>
      </c>
      <c r="AH167" s="292">
        <v>28930.62</v>
      </c>
      <c r="AI167" s="292">
        <v>0</v>
      </c>
      <c r="AJ167" s="292">
        <v>0</v>
      </c>
      <c r="AK167" s="175"/>
      <c r="AL167" s="175">
        <v>2260313.13</v>
      </c>
      <c r="AM167" s="175">
        <v>2289243.75</v>
      </c>
      <c r="AN167" s="175">
        <v>28930.62</v>
      </c>
    </row>
    <row r="168" spans="1:40" s="84" customFormat="1" ht="25.4" customHeight="1" x14ac:dyDescent="0.35">
      <c r="A168" s="256">
        <v>2023</v>
      </c>
      <c r="B168" s="184">
        <f t="shared" si="14"/>
        <v>161</v>
      </c>
      <c r="C168" s="294" t="s">
        <v>183</v>
      </c>
      <c r="D168" s="184">
        <v>30832</v>
      </c>
      <c r="E168" s="287">
        <f>VLOOKUP(D168,'[1]2023-2025'!$A:$G,7,0)</f>
        <v>2023</v>
      </c>
      <c r="F168" s="287"/>
      <c r="G168" s="287" t="s">
        <v>1899</v>
      </c>
      <c r="H168" s="288">
        <f>INDEX('[1]2023-2025'!$AK:$AK,MATCH(D168,'[1]2023-2025'!$A:$A,0))</f>
        <v>44398</v>
      </c>
      <c r="I168" s="288" t="e">
        <v>#N/A</v>
      </c>
      <c r="J168" s="288" t="e">
        <f>VLOOKUP(D168,[1]Лист3!$A:$AK,37,0)</f>
        <v>#N/A</v>
      </c>
      <c r="K168" s="289">
        <f>INDEX('[1]2023-2025'!$G:$G,MATCH(D168,'[1]2023-2025'!$A:$A,0))</f>
        <v>2023</v>
      </c>
      <c r="L168" s="289"/>
      <c r="M168" s="289"/>
      <c r="N168" s="289"/>
      <c r="O168" s="289" t="s">
        <v>2486</v>
      </c>
      <c r="P168" s="289">
        <v>0</v>
      </c>
      <c r="Q168" s="186">
        <f t="shared" si="12"/>
        <v>30542.52</v>
      </c>
      <c r="R168" s="186">
        <f t="shared" si="13"/>
        <v>30542.52</v>
      </c>
      <c r="S168" s="290">
        <v>0</v>
      </c>
      <c r="T168" s="291">
        <v>0</v>
      </c>
      <c r="U168" s="186">
        <v>0</v>
      </c>
      <c r="V168" s="186">
        <v>0</v>
      </c>
      <c r="W168" s="186">
        <v>0</v>
      </c>
      <c r="X168" s="186">
        <v>0</v>
      </c>
      <c r="Y168" s="186">
        <v>0</v>
      </c>
      <c r="Z168" s="186">
        <v>0</v>
      </c>
      <c r="AA168" s="186">
        <v>0</v>
      </c>
      <c r="AB168" s="186">
        <v>0</v>
      </c>
      <c r="AC168" s="186">
        <v>0</v>
      </c>
      <c r="AD168" s="186">
        <v>0</v>
      </c>
      <c r="AE168" s="186">
        <v>0</v>
      </c>
      <c r="AF168" s="186">
        <v>0</v>
      </c>
      <c r="AG168" s="292">
        <v>0</v>
      </c>
      <c r="AH168" s="292">
        <v>30542.52</v>
      </c>
      <c r="AI168" s="292">
        <v>0</v>
      </c>
      <c r="AJ168" s="292">
        <v>0</v>
      </c>
      <c r="AK168" s="175"/>
      <c r="AL168" s="175" t="e">
        <v>#N/A</v>
      </c>
      <c r="AM168" s="175" t="e">
        <v>#N/A</v>
      </c>
      <c r="AN168" s="175" t="e">
        <v>#N/A</v>
      </c>
    </row>
    <row r="169" spans="1:40" s="84" customFormat="1" ht="25.4" customHeight="1" x14ac:dyDescent="0.35">
      <c r="A169" s="256">
        <v>2023</v>
      </c>
      <c r="B169" s="184">
        <f t="shared" si="14"/>
        <v>162</v>
      </c>
      <c r="C169" s="294" t="s">
        <v>184</v>
      </c>
      <c r="D169" s="184">
        <v>30828</v>
      </c>
      <c r="E169" s="287">
        <f>VLOOKUP(D169,'[1]2023-2025'!$A:$G,7,0)</f>
        <v>2023</v>
      </c>
      <c r="F169" s="287"/>
      <c r="G169" s="287" t="s">
        <v>1899</v>
      </c>
      <c r="H169" s="288">
        <f>INDEX('[1]2023-2025'!$AK:$AK,MATCH(D169,'[1]2023-2025'!$A:$A,0))</f>
        <v>44398</v>
      </c>
      <c r="I169" s="288" t="e">
        <v>#N/A</v>
      </c>
      <c r="J169" s="288" t="e">
        <f>VLOOKUP(D169,[1]Лист3!$A:$AK,37,0)</f>
        <v>#N/A</v>
      </c>
      <c r="K169" s="289">
        <f>INDEX('[1]2023-2025'!$G:$G,MATCH(D169,'[1]2023-2025'!$A:$A,0))</f>
        <v>2023</v>
      </c>
      <c r="L169" s="289"/>
      <c r="M169" s="289"/>
      <c r="N169" s="289"/>
      <c r="O169" s="289" t="s">
        <v>1743</v>
      </c>
      <c r="P169" s="289">
        <v>0</v>
      </c>
      <c r="Q169" s="186">
        <f t="shared" si="12"/>
        <v>30435.06</v>
      </c>
      <c r="R169" s="186">
        <f t="shared" si="13"/>
        <v>30435.06</v>
      </c>
      <c r="S169" s="290">
        <v>0</v>
      </c>
      <c r="T169" s="291">
        <v>0</v>
      </c>
      <c r="U169" s="186">
        <v>0</v>
      </c>
      <c r="V169" s="186">
        <v>0</v>
      </c>
      <c r="W169" s="186">
        <v>0</v>
      </c>
      <c r="X169" s="186">
        <v>0</v>
      </c>
      <c r="Y169" s="186">
        <v>0</v>
      </c>
      <c r="Z169" s="186">
        <v>0</v>
      </c>
      <c r="AA169" s="186">
        <v>0</v>
      </c>
      <c r="AB169" s="186">
        <v>0</v>
      </c>
      <c r="AC169" s="186">
        <v>0</v>
      </c>
      <c r="AD169" s="186">
        <v>0</v>
      </c>
      <c r="AE169" s="186">
        <v>0</v>
      </c>
      <c r="AF169" s="186">
        <v>0</v>
      </c>
      <c r="AG169" s="292">
        <v>0</v>
      </c>
      <c r="AH169" s="292">
        <v>30435.06</v>
      </c>
      <c r="AI169" s="292">
        <v>0</v>
      </c>
      <c r="AJ169" s="292">
        <v>0</v>
      </c>
      <c r="AK169" s="175"/>
      <c r="AL169" s="175" t="e">
        <v>#N/A</v>
      </c>
      <c r="AM169" s="175" t="e">
        <v>#N/A</v>
      </c>
      <c r="AN169" s="175" t="e">
        <v>#N/A</v>
      </c>
    </row>
    <row r="170" spans="1:40" s="84" customFormat="1" ht="25.4" customHeight="1" x14ac:dyDescent="0.35">
      <c r="A170" s="256">
        <v>2023</v>
      </c>
      <c r="B170" s="184">
        <f t="shared" si="14"/>
        <v>163</v>
      </c>
      <c r="C170" s="294" t="s">
        <v>185</v>
      </c>
      <c r="D170" s="184">
        <v>30830</v>
      </c>
      <c r="E170" s="287">
        <f>VLOOKUP(D170,'[1]2023-2025'!$A:$G,7,0)</f>
        <v>2023</v>
      </c>
      <c r="F170" s="287"/>
      <c r="G170" s="287" t="s">
        <v>1899</v>
      </c>
      <c r="H170" s="288">
        <f>INDEX('[1]2023-2025'!$AK:$AK,MATCH(D170,'[1]2023-2025'!$A:$A,0))</f>
        <v>44398</v>
      </c>
      <c r="I170" s="288" t="e">
        <v>#N/A</v>
      </c>
      <c r="J170" s="288" t="e">
        <f>VLOOKUP(D170,[1]Лист3!$A:$AK,37,0)</f>
        <v>#N/A</v>
      </c>
      <c r="K170" s="289">
        <f>INDEX('[1]2023-2025'!$G:$G,MATCH(D170,'[1]2023-2025'!$A:$A,0))</f>
        <v>2023</v>
      </c>
      <c r="L170" s="289"/>
      <c r="M170" s="289"/>
      <c r="N170" s="289"/>
      <c r="O170" s="289" t="s">
        <v>1743</v>
      </c>
      <c r="P170" s="289">
        <v>0</v>
      </c>
      <c r="Q170" s="186">
        <f t="shared" si="12"/>
        <v>30542.52</v>
      </c>
      <c r="R170" s="186">
        <f t="shared" si="13"/>
        <v>30542.52</v>
      </c>
      <c r="S170" s="290">
        <v>0</v>
      </c>
      <c r="T170" s="291">
        <v>0</v>
      </c>
      <c r="U170" s="186">
        <v>0</v>
      </c>
      <c r="V170" s="186">
        <v>0</v>
      </c>
      <c r="W170" s="186">
        <v>0</v>
      </c>
      <c r="X170" s="186">
        <v>0</v>
      </c>
      <c r="Y170" s="186">
        <v>0</v>
      </c>
      <c r="Z170" s="186">
        <v>0</v>
      </c>
      <c r="AA170" s="186">
        <v>0</v>
      </c>
      <c r="AB170" s="186">
        <v>0</v>
      </c>
      <c r="AC170" s="186">
        <v>0</v>
      </c>
      <c r="AD170" s="186">
        <v>0</v>
      </c>
      <c r="AE170" s="186">
        <v>0</v>
      </c>
      <c r="AF170" s="186">
        <v>0</v>
      </c>
      <c r="AG170" s="292">
        <v>0</v>
      </c>
      <c r="AH170" s="292">
        <v>30542.52</v>
      </c>
      <c r="AI170" s="292">
        <v>0</v>
      </c>
      <c r="AJ170" s="292">
        <v>0</v>
      </c>
      <c r="AK170" s="175"/>
      <c r="AL170" s="175" t="e">
        <v>#N/A</v>
      </c>
      <c r="AM170" s="175" t="e">
        <v>#N/A</v>
      </c>
      <c r="AN170" s="175" t="e">
        <v>#N/A</v>
      </c>
    </row>
    <row r="171" spans="1:40" s="84" customFormat="1" ht="25.4" customHeight="1" x14ac:dyDescent="0.35">
      <c r="A171" s="256">
        <v>2023</v>
      </c>
      <c r="B171" s="184">
        <f t="shared" si="14"/>
        <v>164</v>
      </c>
      <c r="C171" s="294" t="s">
        <v>4527</v>
      </c>
      <c r="D171" s="184">
        <v>30972</v>
      </c>
      <c r="E171" s="287">
        <f>VLOOKUP(D171,'[1]2023-2025'!$A:$G,7,0)</f>
        <v>2023</v>
      </c>
      <c r="F171" s="287"/>
      <c r="G171" s="287" t="s">
        <v>1899</v>
      </c>
      <c r="H171" s="288">
        <f>INDEX('[1]2023-2025'!$AK:$AK,MATCH(D171,'[1]2023-2025'!$A:$A,0))</f>
        <v>44398</v>
      </c>
      <c r="I171" s="288" t="e">
        <v>#N/A</v>
      </c>
      <c r="J171" s="288" t="e">
        <f>VLOOKUP(D171,[1]Лист3!$A:$AK,37,0)</f>
        <v>#N/A</v>
      </c>
      <c r="K171" s="289">
        <f>INDEX('[1]2023-2025'!$G:$G,MATCH(D171,'[1]2023-2025'!$A:$A,0))</f>
        <v>2023</v>
      </c>
      <c r="L171" s="289"/>
      <c r="M171" s="289"/>
      <c r="N171" s="289"/>
      <c r="O171" s="289" t="s">
        <v>1743</v>
      </c>
      <c r="P171" s="289">
        <v>0</v>
      </c>
      <c r="Q171" s="186">
        <f t="shared" si="12"/>
        <v>30100.74</v>
      </c>
      <c r="R171" s="186">
        <f t="shared" si="13"/>
        <v>30100.74</v>
      </c>
      <c r="S171" s="290">
        <v>0</v>
      </c>
      <c r="T171" s="291">
        <v>0</v>
      </c>
      <c r="U171" s="186">
        <v>0</v>
      </c>
      <c r="V171" s="186">
        <v>0</v>
      </c>
      <c r="W171" s="186">
        <v>0</v>
      </c>
      <c r="X171" s="186">
        <v>0</v>
      </c>
      <c r="Y171" s="186">
        <v>0</v>
      </c>
      <c r="Z171" s="186">
        <v>0</v>
      </c>
      <c r="AA171" s="186">
        <v>0</v>
      </c>
      <c r="AB171" s="186">
        <v>0</v>
      </c>
      <c r="AC171" s="186">
        <v>0</v>
      </c>
      <c r="AD171" s="186">
        <v>0</v>
      </c>
      <c r="AE171" s="186">
        <v>0</v>
      </c>
      <c r="AF171" s="186">
        <v>0</v>
      </c>
      <c r="AG171" s="292">
        <v>0</v>
      </c>
      <c r="AH171" s="292">
        <v>30100.74</v>
      </c>
      <c r="AI171" s="292">
        <v>0</v>
      </c>
      <c r="AJ171" s="292">
        <v>0</v>
      </c>
      <c r="AK171" s="175"/>
      <c r="AL171" s="175" t="e">
        <v>#N/A</v>
      </c>
      <c r="AM171" s="175" t="e">
        <v>#N/A</v>
      </c>
      <c r="AN171" s="175" t="e">
        <v>#N/A</v>
      </c>
    </row>
    <row r="172" spans="1:40" s="84" customFormat="1" ht="25.4" customHeight="1" x14ac:dyDescent="0.35">
      <c r="A172" s="256">
        <v>2023</v>
      </c>
      <c r="B172" s="184">
        <f t="shared" si="14"/>
        <v>165</v>
      </c>
      <c r="C172" s="294" t="s">
        <v>3254</v>
      </c>
      <c r="D172" s="184">
        <v>30973</v>
      </c>
      <c r="E172" s="287">
        <f>VLOOKUP(D172,'[1]2023-2025'!$A:$G,7,0)</f>
        <v>2023</v>
      </c>
      <c r="F172" s="287"/>
      <c r="G172" s="287" t="s">
        <v>1899</v>
      </c>
      <c r="H172" s="288">
        <f>INDEX('[1]2023-2025'!$AK:$AK,MATCH(D172,'[1]2023-2025'!$A:$A,0))</f>
        <v>44398</v>
      </c>
      <c r="I172" s="288" t="e">
        <v>#N/A</v>
      </c>
      <c r="J172" s="288" t="e">
        <f>VLOOKUP(D172,[1]Лист3!$A:$AK,37,0)</f>
        <v>#N/A</v>
      </c>
      <c r="K172" s="289">
        <f>INDEX('[1]2023-2025'!$G:$G,MATCH(D172,'[1]2023-2025'!$A:$A,0))</f>
        <v>2023</v>
      </c>
      <c r="L172" s="289"/>
      <c r="M172" s="289"/>
      <c r="N172" s="289"/>
      <c r="O172" s="289" t="s">
        <v>1743</v>
      </c>
      <c r="P172" s="289">
        <v>0</v>
      </c>
      <c r="Q172" s="186">
        <f t="shared" si="12"/>
        <v>39951.24</v>
      </c>
      <c r="R172" s="186">
        <f t="shared" si="13"/>
        <v>39951.24</v>
      </c>
      <c r="S172" s="290">
        <v>0</v>
      </c>
      <c r="T172" s="291">
        <v>0</v>
      </c>
      <c r="U172" s="186">
        <v>0</v>
      </c>
      <c r="V172" s="186">
        <v>0</v>
      </c>
      <c r="W172" s="186">
        <v>0</v>
      </c>
      <c r="X172" s="186">
        <v>0</v>
      </c>
      <c r="Y172" s="186">
        <v>0</v>
      </c>
      <c r="Z172" s="186">
        <v>0</v>
      </c>
      <c r="AA172" s="186">
        <v>0</v>
      </c>
      <c r="AB172" s="186">
        <v>0</v>
      </c>
      <c r="AC172" s="186">
        <v>0</v>
      </c>
      <c r="AD172" s="186">
        <v>0</v>
      </c>
      <c r="AE172" s="186">
        <v>0</v>
      </c>
      <c r="AF172" s="186">
        <v>0</v>
      </c>
      <c r="AG172" s="292">
        <v>0</v>
      </c>
      <c r="AH172" s="292">
        <v>39951.24</v>
      </c>
      <c r="AI172" s="292">
        <v>0</v>
      </c>
      <c r="AJ172" s="292">
        <v>0</v>
      </c>
      <c r="AK172" s="175"/>
      <c r="AL172" s="175" t="e">
        <v>#N/A</v>
      </c>
      <c r="AM172" s="175" t="e">
        <v>#N/A</v>
      </c>
      <c r="AN172" s="175" t="e">
        <v>#N/A</v>
      </c>
    </row>
    <row r="173" spans="1:40" s="84" customFormat="1" ht="25.4" customHeight="1" x14ac:dyDescent="0.35">
      <c r="A173" s="256">
        <v>2023</v>
      </c>
      <c r="B173" s="184">
        <f t="shared" si="14"/>
        <v>166</v>
      </c>
      <c r="C173" s="294" t="s">
        <v>3352</v>
      </c>
      <c r="D173" s="184">
        <v>30974</v>
      </c>
      <c r="E173" s="287">
        <f>VLOOKUP(D173,'[1]2023-2025'!$A:$G,7,0)</f>
        <v>2023</v>
      </c>
      <c r="F173" s="287"/>
      <c r="G173" s="287" t="s">
        <v>1899</v>
      </c>
      <c r="H173" s="288">
        <f>INDEX('[1]2023-2025'!$AK:$AK,MATCH(D173,'[1]2023-2025'!$A:$A,0))</f>
        <v>44398</v>
      </c>
      <c r="I173" s="288" t="e">
        <v>#N/A</v>
      </c>
      <c r="J173" s="288" t="e">
        <f>VLOOKUP(D173,[1]Лист3!$A:$AK,37,0)</f>
        <v>#N/A</v>
      </c>
      <c r="K173" s="289">
        <f>INDEX('[1]2023-2025'!$G:$G,MATCH(D173,'[1]2023-2025'!$A:$A,0))</f>
        <v>2023</v>
      </c>
      <c r="L173" s="289"/>
      <c r="M173" s="289"/>
      <c r="N173" s="289"/>
      <c r="O173" s="289" t="s">
        <v>1743</v>
      </c>
      <c r="P173" s="289">
        <v>0</v>
      </c>
      <c r="Q173" s="186">
        <f t="shared" ref="Q173:Q194" si="15">SUM(S173:AJ173)</f>
        <v>30100.74</v>
      </c>
      <c r="R173" s="186">
        <f t="shared" ref="R173:R194" si="16">SUM(S173:AI173)</f>
        <v>30100.74</v>
      </c>
      <c r="S173" s="290">
        <v>0</v>
      </c>
      <c r="T173" s="291">
        <v>0</v>
      </c>
      <c r="U173" s="186">
        <v>0</v>
      </c>
      <c r="V173" s="186">
        <v>0</v>
      </c>
      <c r="W173" s="186">
        <v>0</v>
      </c>
      <c r="X173" s="186">
        <v>0</v>
      </c>
      <c r="Y173" s="186">
        <v>0</v>
      </c>
      <c r="Z173" s="186">
        <v>0</v>
      </c>
      <c r="AA173" s="186">
        <v>0</v>
      </c>
      <c r="AB173" s="186">
        <v>0</v>
      </c>
      <c r="AC173" s="186">
        <v>0</v>
      </c>
      <c r="AD173" s="186">
        <v>0</v>
      </c>
      <c r="AE173" s="186">
        <v>0</v>
      </c>
      <c r="AF173" s="186">
        <v>0</v>
      </c>
      <c r="AG173" s="292">
        <v>0</v>
      </c>
      <c r="AH173" s="292">
        <v>30100.74</v>
      </c>
      <c r="AI173" s="292">
        <v>0</v>
      </c>
      <c r="AJ173" s="292">
        <v>0</v>
      </c>
      <c r="AK173" s="175"/>
      <c r="AL173" s="175" t="e">
        <v>#N/A</v>
      </c>
      <c r="AM173" s="175" t="e">
        <v>#N/A</v>
      </c>
      <c r="AN173" s="175" t="e">
        <v>#N/A</v>
      </c>
    </row>
    <row r="174" spans="1:40" s="84" customFormat="1" ht="25.4" customHeight="1" x14ac:dyDescent="0.35">
      <c r="A174" s="256">
        <v>2023</v>
      </c>
      <c r="B174" s="184">
        <f t="shared" si="14"/>
        <v>167</v>
      </c>
      <c r="C174" s="294" t="s">
        <v>3121</v>
      </c>
      <c r="D174" s="184">
        <v>30980</v>
      </c>
      <c r="E174" s="287">
        <f>VLOOKUP(D174,'[1]2023-2025'!$A:$G,7,0)</f>
        <v>2023</v>
      </c>
      <c r="F174" s="287"/>
      <c r="G174" s="287" t="s">
        <v>1899</v>
      </c>
      <c r="H174" s="288">
        <f>INDEX('[1]2023-2025'!$AK:$AK,MATCH(D174,'[1]2023-2025'!$A:$A,0))</f>
        <v>44398</v>
      </c>
      <c r="I174" s="288" t="e">
        <v>#N/A</v>
      </c>
      <c r="J174" s="288" t="e">
        <f>VLOOKUP(D174,[1]Лист3!$A:$AK,37,0)</f>
        <v>#N/A</v>
      </c>
      <c r="K174" s="289">
        <f>INDEX('[1]2023-2025'!$G:$G,MATCH(D174,'[1]2023-2025'!$A:$A,0))</f>
        <v>2023</v>
      </c>
      <c r="L174" s="289"/>
      <c r="M174" s="289"/>
      <c r="N174" s="289"/>
      <c r="O174" s="289" t="s">
        <v>1743</v>
      </c>
      <c r="P174" s="289">
        <v>0</v>
      </c>
      <c r="Q174" s="186">
        <f t="shared" si="15"/>
        <v>30041.040000000001</v>
      </c>
      <c r="R174" s="186">
        <f t="shared" si="16"/>
        <v>30041.040000000001</v>
      </c>
      <c r="S174" s="290">
        <v>0</v>
      </c>
      <c r="T174" s="291">
        <v>0</v>
      </c>
      <c r="U174" s="186">
        <v>0</v>
      </c>
      <c r="V174" s="186">
        <v>0</v>
      </c>
      <c r="W174" s="186">
        <v>0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292">
        <v>0</v>
      </c>
      <c r="AH174" s="292">
        <v>30041.040000000001</v>
      </c>
      <c r="AI174" s="292">
        <v>0</v>
      </c>
      <c r="AJ174" s="292">
        <v>0</v>
      </c>
      <c r="AK174" s="175"/>
      <c r="AL174" s="175" t="e">
        <v>#N/A</v>
      </c>
      <c r="AM174" s="175" t="e">
        <v>#N/A</v>
      </c>
      <c r="AN174" s="175" t="e">
        <v>#N/A</v>
      </c>
    </row>
    <row r="175" spans="1:40" s="84" customFormat="1" ht="25.4" customHeight="1" x14ac:dyDescent="0.35">
      <c r="A175" s="256">
        <v>2023</v>
      </c>
      <c r="B175" s="184">
        <f t="shared" si="14"/>
        <v>168</v>
      </c>
      <c r="C175" s="294" t="s">
        <v>3255</v>
      </c>
      <c r="D175" s="184">
        <v>30981</v>
      </c>
      <c r="E175" s="287">
        <f>VLOOKUP(D175,'[1]2023-2025'!$A:$G,7,0)</f>
        <v>2023</v>
      </c>
      <c r="F175" s="287"/>
      <c r="G175" s="287" t="s">
        <v>1899</v>
      </c>
      <c r="H175" s="288">
        <f>INDEX('[1]2023-2025'!$AK:$AK,MATCH(D175,'[1]2023-2025'!$A:$A,0))</f>
        <v>44398</v>
      </c>
      <c r="I175" s="288" t="e">
        <v>#N/A</v>
      </c>
      <c r="J175" s="288" t="e">
        <f>VLOOKUP(D175,[1]Лист3!$A:$AK,37,0)</f>
        <v>#N/A</v>
      </c>
      <c r="K175" s="289">
        <f>INDEX('[1]2023-2025'!$G:$G,MATCH(D175,'[1]2023-2025'!$A:$A,0))</f>
        <v>2023</v>
      </c>
      <c r="L175" s="289"/>
      <c r="M175" s="289"/>
      <c r="N175" s="289"/>
      <c r="O175" s="289" t="s">
        <v>2487</v>
      </c>
      <c r="P175" s="289">
        <v>0</v>
      </c>
      <c r="Q175" s="186">
        <f t="shared" si="15"/>
        <v>30327.599999999999</v>
      </c>
      <c r="R175" s="186">
        <f t="shared" si="16"/>
        <v>30327.599999999999</v>
      </c>
      <c r="S175" s="290">
        <v>0</v>
      </c>
      <c r="T175" s="291">
        <v>0</v>
      </c>
      <c r="U175" s="186">
        <v>0</v>
      </c>
      <c r="V175" s="186">
        <v>0</v>
      </c>
      <c r="W175" s="186">
        <v>0</v>
      </c>
      <c r="X175" s="186">
        <v>0</v>
      </c>
      <c r="Y175" s="186">
        <v>0</v>
      </c>
      <c r="Z175" s="186">
        <v>0</v>
      </c>
      <c r="AA175" s="186">
        <v>0</v>
      </c>
      <c r="AB175" s="186">
        <v>0</v>
      </c>
      <c r="AC175" s="186">
        <v>0</v>
      </c>
      <c r="AD175" s="186">
        <v>0</v>
      </c>
      <c r="AE175" s="186">
        <v>0</v>
      </c>
      <c r="AF175" s="186">
        <v>0</v>
      </c>
      <c r="AG175" s="292">
        <v>0</v>
      </c>
      <c r="AH175" s="292">
        <v>30327.599999999999</v>
      </c>
      <c r="AI175" s="292">
        <v>0</v>
      </c>
      <c r="AJ175" s="292">
        <v>0</v>
      </c>
      <c r="AK175" s="175"/>
      <c r="AL175" s="175" t="e">
        <v>#N/A</v>
      </c>
      <c r="AM175" s="175" t="e">
        <v>#N/A</v>
      </c>
      <c r="AN175" s="175" t="e">
        <v>#N/A</v>
      </c>
    </row>
    <row r="176" spans="1:40" s="84" customFormat="1" ht="25.4" customHeight="1" x14ac:dyDescent="0.35">
      <c r="A176" s="256">
        <v>2023</v>
      </c>
      <c r="B176" s="184">
        <f t="shared" si="14"/>
        <v>169</v>
      </c>
      <c r="C176" s="294" t="s">
        <v>3256</v>
      </c>
      <c r="D176" s="184">
        <v>30984</v>
      </c>
      <c r="E176" s="287">
        <f>VLOOKUP(D176,'[1]2023-2025'!$A:$G,7,0)</f>
        <v>2023</v>
      </c>
      <c r="F176" s="287"/>
      <c r="G176" s="287" t="s">
        <v>1899</v>
      </c>
      <c r="H176" s="288">
        <f>INDEX('[1]2023-2025'!$AK:$AK,MATCH(D176,'[1]2023-2025'!$A:$A,0))</f>
        <v>44398</v>
      </c>
      <c r="I176" s="288" t="e">
        <v>#N/A</v>
      </c>
      <c r="J176" s="288" t="e">
        <f>VLOOKUP(D176,[1]Лист3!$A:$AK,37,0)</f>
        <v>#N/A</v>
      </c>
      <c r="K176" s="289">
        <f>INDEX('[1]2023-2025'!$G:$G,MATCH(D176,'[1]2023-2025'!$A:$A,0))</f>
        <v>2023</v>
      </c>
      <c r="L176" s="289"/>
      <c r="M176" s="289"/>
      <c r="N176" s="289"/>
      <c r="O176" s="289" t="s">
        <v>1743</v>
      </c>
      <c r="P176" s="289">
        <v>0</v>
      </c>
      <c r="Q176" s="186">
        <f t="shared" si="15"/>
        <v>45957.06</v>
      </c>
      <c r="R176" s="186">
        <f t="shared" si="16"/>
        <v>45957.06</v>
      </c>
      <c r="S176" s="186">
        <v>0</v>
      </c>
      <c r="T176" s="291">
        <v>0</v>
      </c>
      <c r="U176" s="186">
        <v>0</v>
      </c>
      <c r="V176" s="186">
        <v>0</v>
      </c>
      <c r="W176" s="186">
        <v>0</v>
      </c>
      <c r="X176" s="186">
        <v>0</v>
      </c>
      <c r="Y176" s="186">
        <v>0</v>
      </c>
      <c r="Z176" s="186">
        <v>0</v>
      </c>
      <c r="AA176" s="186">
        <v>0</v>
      </c>
      <c r="AB176" s="186">
        <v>0</v>
      </c>
      <c r="AC176" s="186">
        <v>0</v>
      </c>
      <c r="AD176" s="186">
        <v>0</v>
      </c>
      <c r="AE176" s="186">
        <v>0</v>
      </c>
      <c r="AF176" s="186">
        <v>0</v>
      </c>
      <c r="AG176" s="292">
        <v>0</v>
      </c>
      <c r="AH176" s="292">
        <v>45957.06</v>
      </c>
      <c r="AI176" s="292">
        <v>0</v>
      </c>
      <c r="AJ176" s="292">
        <v>0</v>
      </c>
      <c r="AK176" s="175"/>
      <c r="AL176" s="175" t="e">
        <v>#N/A</v>
      </c>
      <c r="AM176" s="175" t="e">
        <v>#N/A</v>
      </c>
      <c r="AN176" s="175" t="e">
        <v>#N/A</v>
      </c>
    </row>
    <row r="177" spans="1:40" s="84" customFormat="1" ht="25.4" customHeight="1" x14ac:dyDescent="0.35">
      <c r="A177" s="256">
        <v>2023</v>
      </c>
      <c r="B177" s="184">
        <f t="shared" si="14"/>
        <v>170</v>
      </c>
      <c r="C177" s="294" t="s">
        <v>197</v>
      </c>
      <c r="D177" s="184">
        <v>30985</v>
      </c>
      <c r="E177" s="287">
        <f>VLOOKUP(D177,'[1]2023-2025'!$A:$G,7,0)</f>
        <v>2023</v>
      </c>
      <c r="F177" s="287"/>
      <c r="G177" s="287" t="s">
        <v>1899</v>
      </c>
      <c r="H177" s="288">
        <f>INDEX('[1]2023-2025'!$AK:$AK,MATCH(D177,'[1]2023-2025'!$A:$A,0))</f>
        <v>44398</v>
      </c>
      <c r="I177" s="288" t="e">
        <v>#N/A</v>
      </c>
      <c r="J177" s="288" t="e">
        <f>VLOOKUP(D177,[1]Лист3!$A:$AK,37,0)</f>
        <v>#N/A</v>
      </c>
      <c r="K177" s="289">
        <f>INDEX('[1]2023-2025'!$G:$G,MATCH(D177,'[1]2023-2025'!$A:$A,0))</f>
        <v>2023</v>
      </c>
      <c r="L177" s="289"/>
      <c r="M177" s="289"/>
      <c r="N177" s="289"/>
      <c r="O177" s="289" t="s">
        <v>2488</v>
      </c>
      <c r="P177" s="289">
        <v>0</v>
      </c>
      <c r="Q177" s="186">
        <f t="shared" si="15"/>
        <v>41455.68</v>
      </c>
      <c r="R177" s="186">
        <f t="shared" si="16"/>
        <v>41455.68</v>
      </c>
      <c r="S177" s="290">
        <v>0</v>
      </c>
      <c r="T177" s="291">
        <v>0</v>
      </c>
      <c r="U177" s="186">
        <v>0</v>
      </c>
      <c r="V177" s="186">
        <v>0</v>
      </c>
      <c r="W177" s="186">
        <v>0</v>
      </c>
      <c r="X177" s="186">
        <v>0</v>
      </c>
      <c r="Y177" s="186">
        <v>0</v>
      </c>
      <c r="Z177" s="186">
        <v>0</v>
      </c>
      <c r="AA177" s="186">
        <v>0</v>
      </c>
      <c r="AB177" s="186">
        <v>0</v>
      </c>
      <c r="AC177" s="186">
        <v>0</v>
      </c>
      <c r="AD177" s="186">
        <v>0</v>
      </c>
      <c r="AE177" s="186">
        <v>0</v>
      </c>
      <c r="AF177" s="186">
        <v>0</v>
      </c>
      <c r="AG177" s="292">
        <v>0</v>
      </c>
      <c r="AH177" s="292">
        <v>41455.68</v>
      </c>
      <c r="AI177" s="292">
        <v>0</v>
      </c>
      <c r="AJ177" s="292">
        <v>0</v>
      </c>
      <c r="AK177" s="175"/>
      <c r="AL177" s="175">
        <v>3004436.06</v>
      </c>
      <c r="AM177" s="175">
        <v>3045891.74</v>
      </c>
      <c r="AN177" s="175">
        <v>41455.68</v>
      </c>
    </row>
    <row r="178" spans="1:40" s="84" customFormat="1" ht="25.4" customHeight="1" x14ac:dyDescent="0.35">
      <c r="A178" s="256">
        <v>2023</v>
      </c>
      <c r="B178" s="184">
        <f t="shared" si="14"/>
        <v>171</v>
      </c>
      <c r="C178" s="294" t="s">
        <v>198</v>
      </c>
      <c r="D178" s="184">
        <v>30989</v>
      </c>
      <c r="E178" s="287">
        <f>VLOOKUP(D178,'[1]2023-2025'!$A:$G,7,0)</f>
        <v>2023</v>
      </c>
      <c r="F178" s="287"/>
      <c r="G178" s="287" t="s">
        <v>1899</v>
      </c>
      <c r="H178" s="288">
        <f>INDEX('[1]2023-2025'!$AK:$AK,MATCH(D178,'[1]2023-2025'!$A:$A,0))</f>
        <v>44398</v>
      </c>
      <c r="I178" s="288" t="e">
        <v>#N/A</v>
      </c>
      <c r="J178" s="288" t="e">
        <f>VLOOKUP(D178,[1]Лист3!$A:$AK,37,0)</f>
        <v>#N/A</v>
      </c>
      <c r="K178" s="289">
        <f>INDEX('[1]2023-2025'!$G:$G,MATCH(D178,'[1]2023-2025'!$A:$A,0))</f>
        <v>2023</v>
      </c>
      <c r="L178" s="289"/>
      <c r="M178" s="289"/>
      <c r="N178" s="289"/>
      <c r="O178" s="289" t="s">
        <v>2489</v>
      </c>
      <c r="P178" s="289">
        <v>0</v>
      </c>
      <c r="Q178" s="186">
        <f t="shared" si="15"/>
        <v>39843.78</v>
      </c>
      <c r="R178" s="186">
        <f t="shared" si="16"/>
        <v>39843.78</v>
      </c>
      <c r="S178" s="290">
        <v>0</v>
      </c>
      <c r="T178" s="291">
        <v>0</v>
      </c>
      <c r="U178" s="186">
        <v>0</v>
      </c>
      <c r="V178" s="186">
        <v>0</v>
      </c>
      <c r="W178" s="186">
        <v>0</v>
      </c>
      <c r="X178" s="186">
        <v>0</v>
      </c>
      <c r="Y178" s="186">
        <v>0</v>
      </c>
      <c r="Z178" s="186">
        <v>0</v>
      </c>
      <c r="AA178" s="186">
        <v>0</v>
      </c>
      <c r="AB178" s="186">
        <v>0</v>
      </c>
      <c r="AC178" s="186">
        <v>0</v>
      </c>
      <c r="AD178" s="186">
        <v>0</v>
      </c>
      <c r="AE178" s="186">
        <v>0</v>
      </c>
      <c r="AF178" s="186">
        <v>0</v>
      </c>
      <c r="AG178" s="292">
        <v>0</v>
      </c>
      <c r="AH178" s="292">
        <v>39843.78</v>
      </c>
      <c r="AI178" s="292">
        <v>0</v>
      </c>
      <c r="AJ178" s="292">
        <v>0</v>
      </c>
      <c r="AK178" s="175"/>
      <c r="AL178" s="175">
        <v>2950420.5500000003</v>
      </c>
      <c r="AM178" s="175">
        <v>2990264.33</v>
      </c>
      <c r="AN178" s="175">
        <v>39843.78</v>
      </c>
    </row>
    <row r="179" spans="1:40" s="84" customFormat="1" ht="25.4" customHeight="1" x14ac:dyDescent="0.35">
      <c r="A179" s="256">
        <v>2023</v>
      </c>
      <c r="B179" s="184">
        <f t="shared" si="14"/>
        <v>172</v>
      </c>
      <c r="C179" s="294" t="s">
        <v>199</v>
      </c>
      <c r="D179" s="184">
        <v>30993</v>
      </c>
      <c r="E179" s="287">
        <f>VLOOKUP(D179,'[1]2023-2025'!$A:$G,7,0)</f>
        <v>2023</v>
      </c>
      <c r="F179" s="287"/>
      <c r="G179" s="287" t="s">
        <v>1899</v>
      </c>
      <c r="H179" s="288">
        <f>INDEX('[1]2023-2025'!$AK:$AK,MATCH(D179,'[1]2023-2025'!$A:$A,0))</f>
        <v>44398</v>
      </c>
      <c r="I179" s="288" t="e">
        <v>#N/A</v>
      </c>
      <c r="J179" s="288" t="e">
        <f>VLOOKUP(D179,[1]Лист3!$A:$AK,37,0)</f>
        <v>#N/A</v>
      </c>
      <c r="K179" s="289">
        <f>INDEX('[1]2023-2025'!$G:$G,MATCH(D179,'[1]2023-2025'!$A:$A,0))</f>
        <v>2023</v>
      </c>
      <c r="L179" s="289"/>
      <c r="M179" s="289"/>
      <c r="N179" s="289"/>
      <c r="O179" s="289" t="s">
        <v>2490</v>
      </c>
      <c r="P179" s="289">
        <v>0</v>
      </c>
      <c r="Q179" s="186">
        <f t="shared" si="15"/>
        <v>35270.76</v>
      </c>
      <c r="R179" s="186">
        <f t="shared" si="16"/>
        <v>35270.76</v>
      </c>
      <c r="S179" s="290">
        <v>0</v>
      </c>
      <c r="T179" s="291">
        <v>0</v>
      </c>
      <c r="U179" s="186">
        <v>0</v>
      </c>
      <c r="V179" s="186">
        <v>0</v>
      </c>
      <c r="W179" s="186">
        <v>0</v>
      </c>
      <c r="X179" s="186">
        <v>0</v>
      </c>
      <c r="Y179" s="186">
        <v>0</v>
      </c>
      <c r="Z179" s="186">
        <v>0</v>
      </c>
      <c r="AA179" s="186">
        <v>0</v>
      </c>
      <c r="AB179" s="186">
        <v>0</v>
      </c>
      <c r="AC179" s="186">
        <v>0</v>
      </c>
      <c r="AD179" s="186">
        <v>0</v>
      </c>
      <c r="AE179" s="186">
        <v>0</v>
      </c>
      <c r="AF179" s="186">
        <v>0</v>
      </c>
      <c r="AG179" s="292">
        <v>0</v>
      </c>
      <c r="AH179" s="292">
        <v>35270.76</v>
      </c>
      <c r="AI179" s="292">
        <v>0</v>
      </c>
      <c r="AJ179" s="292">
        <v>0</v>
      </c>
      <c r="AK179" s="175"/>
      <c r="AL179" s="175">
        <v>2638257.12</v>
      </c>
      <c r="AM179" s="175">
        <v>2673527.88</v>
      </c>
      <c r="AN179" s="175">
        <v>35270.76</v>
      </c>
    </row>
    <row r="180" spans="1:40" s="84" customFormat="1" ht="25.4" customHeight="1" x14ac:dyDescent="0.35">
      <c r="A180" s="256">
        <v>2023</v>
      </c>
      <c r="B180" s="184">
        <f t="shared" si="14"/>
        <v>173</v>
      </c>
      <c r="C180" s="294" t="s">
        <v>200</v>
      </c>
      <c r="D180" s="184">
        <v>30996</v>
      </c>
      <c r="E180" s="287">
        <f>VLOOKUP(D180,'[1]2023-2025'!$A:$G,7,0)</f>
        <v>2023</v>
      </c>
      <c r="F180" s="287"/>
      <c r="G180" s="287" t="s">
        <v>1899</v>
      </c>
      <c r="H180" s="288">
        <f>INDEX('[1]2023-2025'!$AK:$AK,MATCH(D180,'[1]2023-2025'!$A:$A,0))</f>
        <v>44398</v>
      </c>
      <c r="I180" s="288" t="e">
        <v>#N/A</v>
      </c>
      <c r="J180" s="288" t="e">
        <f>VLOOKUP(D180,[1]Лист3!$A:$AK,37,0)</f>
        <v>#N/A</v>
      </c>
      <c r="K180" s="289">
        <f>INDEX('[1]2023-2025'!$G:$G,MATCH(D180,'[1]2023-2025'!$A:$A,0))</f>
        <v>2023</v>
      </c>
      <c r="L180" s="289"/>
      <c r="M180" s="289"/>
      <c r="N180" s="289"/>
      <c r="O180" s="289" t="s">
        <v>2491</v>
      </c>
      <c r="P180" s="289">
        <v>0</v>
      </c>
      <c r="Q180" s="186">
        <f t="shared" si="15"/>
        <v>20918.88</v>
      </c>
      <c r="R180" s="186">
        <f t="shared" si="16"/>
        <v>20918.88</v>
      </c>
      <c r="S180" s="290">
        <v>0</v>
      </c>
      <c r="T180" s="291">
        <v>0</v>
      </c>
      <c r="U180" s="186">
        <v>0</v>
      </c>
      <c r="V180" s="186">
        <v>0</v>
      </c>
      <c r="W180" s="186">
        <v>0</v>
      </c>
      <c r="X180" s="186">
        <v>0</v>
      </c>
      <c r="Y180" s="186">
        <v>0</v>
      </c>
      <c r="Z180" s="186">
        <v>0</v>
      </c>
      <c r="AA180" s="186">
        <v>0</v>
      </c>
      <c r="AB180" s="186">
        <v>0</v>
      </c>
      <c r="AC180" s="186">
        <v>0</v>
      </c>
      <c r="AD180" s="186">
        <v>0</v>
      </c>
      <c r="AE180" s="186">
        <v>0</v>
      </c>
      <c r="AF180" s="186">
        <v>0</v>
      </c>
      <c r="AG180" s="292">
        <v>0</v>
      </c>
      <c r="AH180" s="292">
        <v>20918.88</v>
      </c>
      <c r="AI180" s="292">
        <v>0</v>
      </c>
      <c r="AJ180" s="292">
        <v>0</v>
      </c>
      <c r="AK180" s="175"/>
      <c r="AL180" s="175">
        <v>1542896.26</v>
      </c>
      <c r="AM180" s="175">
        <v>1563815.14</v>
      </c>
      <c r="AN180" s="175">
        <v>20918.88</v>
      </c>
    </row>
    <row r="181" spans="1:40" s="84" customFormat="1" ht="25.4" customHeight="1" x14ac:dyDescent="0.35">
      <c r="A181" s="256">
        <v>2023</v>
      </c>
      <c r="B181" s="184">
        <f t="shared" si="14"/>
        <v>174</v>
      </c>
      <c r="C181" s="294" t="s">
        <v>201</v>
      </c>
      <c r="D181" s="184">
        <v>30997</v>
      </c>
      <c r="E181" s="287">
        <f>VLOOKUP(D181,'[1]2023-2025'!$A:$G,7,0)</f>
        <v>2023</v>
      </c>
      <c r="F181" s="287"/>
      <c r="G181" s="287" t="s">
        <v>1899</v>
      </c>
      <c r="H181" s="288">
        <f>INDEX('[1]2023-2025'!$AK:$AK,MATCH(D181,'[1]2023-2025'!$A:$A,0))</f>
        <v>44398</v>
      </c>
      <c r="I181" s="288" t="e">
        <v>#N/A</v>
      </c>
      <c r="J181" s="288" t="e">
        <f>VLOOKUP(D181,[1]Лист3!$A:$AK,37,0)</f>
        <v>#N/A</v>
      </c>
      <c r="K181" s="289">
        <f>INDEX('[1]2023-2025'!$G:$G,MATCH(D181,'[1]2023-2025'!$A:$A,0))</f>
        <v>2023</v>
      </c>
      <c r="L181" s="289"/>
      <c r="M181" s="289"/>
      <c r="N181" s="289"/>
      <c r="O181" s="289" t="s">
        <v>1743</v>
      </c>
      <c r="P181" s="289">
        <v>0</v>
      </c>
      <c r="Q181" s="186">
        <f t="shared" si="15"/>
        <v>39951.24</v>
      </c>
      <c r="R181" s="186">
        <f t="shared" si="16"/>
        <v>39951.24</v>
      </c>
      <c r="S181" s="290">
        <v>0</v>
      </c>
      <c r="T181" s="291">
        <v>0</v>
      </c>
      <c r="U181" s="186">
        <v>0</v>
      </c>
      <c r="V181" s="186">
        <v>0</v>
      </c>
      <c r="W181" s="186">
        <v>0</v>
      </c>
      <c r="X181" s="186">
        <v>0</v>
      </c>
      <c r="Y181" s="186">
        <v>0</v>
      </c>
      <c r="Z181" s="186">
        <v>0</v>
      </c>
      <c r="AA181" s="186">
        <v>0</v>
      </c>
      <c r="AB181" s="186">
        <v>0</v>
      </c>
      <c r="AC181" s="186">
        <v>0</v>
      </c>
      <c r="AD181" s="186">
        <v>0</v>
      </c>
      <c r="AE181" s="186">
        <v>0</v>
      </c>
      <c r="AF181" s="186">
        <v>0</v>
      </c>
      <c r="AG181" s="292">
        <v>0</v>
      </c>
      <c r="AH181" s="292">
        <v>39951.24</v>
      </c>
      <c r="AI181" s="292">
        <v>0</v>
      </c>
      <c r="AJ181" s="292">
        <v>0</v>
      </c>
      <c r="AK181" s="175"/>
      <c r="AL181" s="175" t="e">
        <v>#N/A</v>
      </c>
      <c r="AM181" s="175" t="e">
        <v>#N/A</v>
      </c>
      <c r="AN181" s="175" t="e">
        <v>#N/A</v>
      </c>
    </row>
    <row r="182" spans="1:40" s="84" customFormat="1" ht="25.4" customHeight="1" x14ac:dyDescent="0.35">
      <c r="A182" s="256">
        <v>2023</v>
      </c>
      <c r="B182" s="184">
        <f t="shared" si="14"/>
        <v>175</v>
      </c>
      <c r="C182" s="294" t="s">
        <v>3350</v>
      </c>
      <c r="D182" s="184">
        <v>31215</v>
      </c>
      <c r="E182" s="287">
        <f>VLOOKUP(D182,'[1]2023-2025'!$A:$G,7,0)</f>
        <v>2023</v>
      </c>
      <c r="F182" s="287"/>
      <c r="G182" s="287" t="s">
        <v>1899</v>
      </c>
      <c r="H182" s="288">
        <f>INDEX('[1]2023-2025'!$AK:$AK,MATCH(D182,'[1]2023-2025'!$A:$A,0))</f>
        <v>44398</v>
      </c>
      <c r="I182" s="288" t="e">
        <v>#N/A</v>
      </c>
      <c r="J182" s="288" t="e">
        <f>VLOOKUP(D182,[1]Лист3!$A:$AK,37,0)</f>
        <v>#N/A</v>
      </c>
      <c r="K182" s="289">
        <f>INDEX('[1]2023-2025'!$G:$G,MATCH(D182,'[1]2023-2025'!$A:$A,0))</f>
        <v>2023</v>
      </c>
      <c r="L182" s="289"/>
      <c r="M182" s="289"/>
      <c r="N182" s="289"/>
      <c r="O182" s="289" t="s">
        <v>2492</v>
      </c>
      <c r="P182" s="289">
        <v>0</v>
      </c>
      <c r="Q182" s="186">
        <f t="shared" si="15"/>
        <v>32713.55</v>
      </c>
      <c r="R182" s="186">
        <f t="shared" si="16"/>
        <v>32713.55</v>
      </c>
      <c r="S182" s="290">
        <v>0</v>
      </c>
      <c r="T182" s="291">
        <v>0</v>
      </c>
      <c r="U182" s="186">
        <v>0</v>
      </c>
      <c r="V182" s="186">
        <v>0</v>
      </c>
      <c r="W182" s="186">
        <v>0</v>
      </c>
      <c r="X182" s="186">
        <v>0</v>
      </c>
      <c r="Y182" s="186">
        <v>0</v>
      </c>
      <c r="Z182" s="186">
        <v>0</v>
      </c>
      <c r="AA182" s="186">
        <v>0</v>
      </c>
      <c r="AB182" s="186">
        <v>0</v>
      </c>
      <c r="AC182" s="186">
        <v>0</v>
      </c>
      <c r="AD182" s="186">
        <v>0</v>
      </c>
      <c r="AE182" s="186">
        <v>0</v>
      </c>
      <c r="AF182" s="186">
        <v>0</v>
      </c>
      <c r="AG182" s="292">
        <v>0</v>
      </c>
      <c r="AH182" s="292">
        <v>32713.55</v>
      </c>
      <c r="AI182" s="292">
        <v>0</v>
      </c>
      <c r="AJ182" s="292">
        <v>0</v>
      </c>
      <c r="AK182" s="175"/>
      <c r="AL182" s="175" t="e">
        <v>#N/A</v>
      </c>
      <c r="AM182" s="175" t="e">
        <v>#N/A</v>
      </c>
      <c r="AN182" s="175" t="e">
        <v>#N/A</v>
      </c>
    </row>
    <row r="183" spans="1:40" s="84" customFormat="1" ht="25.4" customHeight="1" x14ac:dyDescent="0.35">
      <c r="A183" s="256">
        <v>2023</v>
      </c>
      <c r="B183" s="184">
        <f t="shared" si="14"/>
        <v>176</v>
      </c>
      <c r="C183" s="294" t="s">
        <v>3348</v>
      </c>
      <c r="D183" s="184">
        <v>31526</v>
      </c>
      <c r="E183" s="287">
        <f>VLOOKUP(D183,'[1]2023-2025'!$A:$G,7,0)</f>
        <v>2023</v>
      </c>
      <c r="F183" s="287"/>
      <c r="G183" s="287" t="s">
        <v>1899</v>
      </c>
      <c r="H183" s="288">
        <f>INDEX('[1]2023-2025'!$AK:$AK,MATCH(D183,'[1]2023-2025'!$A:$A,0))</f>
        <v>44398</v>
      </c>
      <c r="I183" s="288" t="e">
        <v>#N/A</v>
      </c>
      <c r="J183" s="288" t="e">
        <f>VLOOKUP(D183,[1]Лист3!$A:$AK,37,0)</f>
        <v>#N/A</v>
      </c>
      <c r="K183" s="289">
        <f>INDEX('[1]2023-2025'!$G:$G,MATCH(D183,'[1]2023-2025'!$A:$A,0))</f>
        <v>2023</v>
      </c>
      <c r="L183" s="289"/>
      <c r="M183" s="289"/>
      <c r="N183" s="289"/>
      <c r="O183" s="289" t="s">
        <v>2493</v>
      </c>
      <c r="P183" s="289">
        <v>0</v>
      </c>
      <c r="Q183" s="186">
        <f t="shared" si="15"/>
        <v>47542.21</v>
      </c>
      <c r="R183" s="186">
        <f t="shared" si="16"/>
        <v>47542.21</v>
      </c>
      <c r="S183" s="290">
        <v>0</v>
      </c>
      <c r="T183" s="291">
        <v>0</v>
      </c>
      <c r="U183" s="186">
        <v>0</v>
      </c>
      <c r="V183" s="186">
        <v>0</v>
      </c>
      <c r="W183" s="186">
        <v>0</v>
      </c>
      <c r="X183" s="186">
        <v>0</v>
      </c>
      <c r="Y183" s="186">
        <v>0</v>
      </c>
      <c r="Z183" s="186">
        <v>0</v>
      </c>
      <c r="AA183" s="186">
        <v>0</v>
      </c>
      <c r="AB183" s="186">
        <v>0</v>
      </c>
      <c r="AC183" s="186">
        <v>0</v>
      </c>
      <c r="AD183" s="186">
        <v>0</v>
      </c>
      <c r="AE183" s="186">
        <v>0</v>
      </c>
      <c r="AF183" s="186">
        <v>0</v>
      </c>
      <c r="AG183" s="292">
        <v>0</v>
      </c>
      <c r="AH183" s="292">
        <v>47542.21</v>
      </c>
      <c r="AI183" s="292">
        <v>0</v>
      </c>
      <c r="AJ183" s="292">
        <v>0</v>
      </c>
      <c r="AK183" s="175"/>
      <c r="AL183" s="175" t="e">
        <v>#N/A</v>
      </c>
      <c r="AM183" s="175" t="e">
        <v>#N/A</v>
      </c>
      <c r="AN183" s="175" t="e">
        <v>#N/A</v>
      </c>
    </row>
    <row r="184" spans="1:40" s="84" customFormat="1" ht="25.4" customHeight="1" x14ac:dyDescent="0.35">
      <c r="A184" s="256">
        <v>2023</v>
      </c>
      <c r="B184" s="184">
        <f t="shared" si="14"/>
        <v>177</v>
      </c>
      <c r="C184" s="294" t="s">
        <v>3513</v>
      </c>
      <c r="D184" s="184">
        <v>31529</v>
      </c>
      <c r="E184" s="287">
        <f>VLOOKUP(D184,'[1]2023-2025'!$A:$G,7,0)</f>
        <v>2023</v>
      </c>
      <c r="F184" s="287"/>
      <c r="G184" s="287" t="s">
        <v>1899</v>
      </c>
      <c r="H184" s="288">
        <f>INDEX('[1]2023-2025'!$AK:$AK,MATCH(D184,'[1]2023-2025'!$A:$A,0))</f>
        <v>44398</v>
      </c>
      <c r="I184" s="288" t="e">
        <v>#N/A</v>
      </c>
      <c r="J184" s="288" t="e">
        <f>VLOOKUP(D184,[1]Лист3!$A:$AK,37,0)</f>
        <v>#N/A</v>
      </c>
      <c r="K184" s="289">
        <f>INDEX('[1]2023-2025'!$G:$G,MATCH(D184,'[1]2023-2025'!$A:$A,0))</f>
        <v>2023</v>
      </c>
      <c r="L184" s="289"/>
      <c r="M184" s="289"/>
      <c r="N184" s="289"/>
      <c r="O184" s="289" t="s">
        <v>1743</v>
      </c>
      <c r="P184" s="289">
        <v>0</v>
      </c>
      <c r="Q184" s="186">
        <f t="shared" si="15"/>
        <v>39064.06</v>
      </c>
      <c r="R184" s="186">
        <f t="shared" si="16"/>
        <v>39064.06</v>
      </c>
      <c r="S184" s="290">
        <v>0</v>
      </c>
      <c r="T184" s="291">
        <v>0</v>
      </c>
      <c r="U184" s="186">
        <v>0</v>
      </c>
      <c r="V184" s="186">
        <v>0</v>
      </c>
      <c r="W184" s="186">
        <v>0</v>
      </c>
      <c r="X184" s="186">
        <v>0</v>
      </c>
      <c r="Y184" s="186">
        <v>0</v>
      </c>
      <c r="Z184" s="186">
        <v>0</v>
      </c>
      <c r="AA184" s="186">
        <v>0</v>
      </c>
      <c r="AB184" s="186">
        <v>0</v>
      </c>
      <c r="AC184" s="186">
        <v>0</v>
      </c>
      <c r="AD184" s="186">
        <v>0</v>
      </c>
      <c r="AE184" s="186">
        <v>0</v>
      </c>
      <c r="AF184" s="186">
        <v>0</v>
      </c>
      <c r="AG184" s="292">
        <v>0</v>
      </c>
      <c r="AH184" s="292">
        <v>39064.06</v>
      </c>
      <c r="AI184" s="292">
        <v>0</v>
      </c>
      <c r="AJ184" s="292">
        <v>0</v>
      </c>
      <c r="AK184" s="175"/>
      <c r="AL184" s="175" t="e">
        <v>#N/A</v>
      </c>
      <c r="AM184" s="175" t="e">
        <v>#N/A</v>
      </c>
      <c r="AN184" s="175" t="e">
        <v>#N/A</v>
      </c>
    </row>
    <row r="185" spans="1:40" s="84" customFormat="1" ht="25.4" customHeight="1" x14ac:dyDescent="0.35">
      <c r="A185" s="256">
        <v>2023</v>
      </c>
      <c r="B185" s="184">
        <f t="shared" si="14"/>
        <v>178</v>
      </c>
      <c r="C185" s="294" t="s">
        <v>3346</v>
      </c>
      <c r="D185" s="184">
        <v>31534</v>
      </c>
      <c r="E185" s="287">
        <f>VLOOKUP(D185,'[1]2023-2025'!$A:$G,7,0)</f>
        <v>2023</v>
      </c>
      <c r="F185" s="287"/>
      <c r="G185" s="287" t="s">
        <v>1899</v>
      </c>
      <c r="H185" s="288">
        <f>INDEX('[1]2023-2025'!$AK:$AK,MATCH(D185,'[1]2023-2025'!$A:$A,0))</f>
        <v>44398</v>
      </c>
      <c r="I185" s="288" t="e">
        <v>#N/A</v>
      </c>
      <c r="J185" s="288" t="e">
        <f>VLOOKUP(D185,[1]Лист3!$A:$AK,37,0)</f>
        <v>#N/A</v>
      </c>
      <c r="K185" s="289">
        <f>INDEX('[1]2023-2025'!$G:$G,MATCH(D185,'[1]2023-2025'!$A:$A,0))</f>
        <v>2023</v>
      </c>
      <c r="L185" s="289"/>
      <c r="M185" s="289"/>
      <c r="N185" s="289"/>
      <c r="O185" s="289" t="s">
        <v>1743</v>
      </c>
      <c r="P185" s="289">
        <v>0</v>
      </c>
      <c r="Q185" s="186">
        <f t="shared" si="15"/>
        <v>21788.17</v>
      </c>
      <c r="R185" s="186">
        <f t="shared" si="16"/>
        <v>21788.17</v>
      </c>
      <c r="S185" s="290">
        <v>0</v>
      </c>
      <c r="T185" s="291">
        <v>0</v>
      </c>
      <c r="U185" s="186">
        <v>0</v>
      </c>
      <c r="V185" s="186">
        <v>0</v>
      </c>
      <c r="W185" s="186">
        <v>0</v>
      </c>
      <c r="X185" s="186">
        <v>0</v>
      </c>
      <c r="Y185" s="186">
        <v>0</v>
      </c>
      <c r="Z185" s="186">
        <v>0</v>
      </c>
      <c r="AA185" s="186">
        <v>0</v>
      </c>
      <c r="AB185" s="186">
        <v>0</v>
      </c>
      <c r="AC185" s="186">
        <v>0</v>
      </c>
      <c r="AD185" s="186">
        <v>0</v>
      </c>
      <c r="AE185" s="186">
        <v>0</v>
      </c>
      <c r="AF185" s="186">
        <v>0</v>
      </c>
      <c r="AG185" s="292">
        <v>0</v>
      </c>
      <c r="AH185" s="292">
        <v>21788.17</v>
      </c>
      <c r="AI185" s="292">
        <v>0</v>
      </c>
      <c r="AJ185" s="292">
        <v>0</v>
      </c>
      <c r="AK185" s="175"/>
      <c r="AL185" s="175" t="e">
        <v>#N/A</v>
      </c>
      <c r="AM185" s="175" t="e">
        <v>#N/A</v>
      </c>
      <c r="AN185" s="175" t="e">
        <v>#N/A</v>
      </c>
    </row>
    <row r="186" spans="1:40" s="84" customFormat="1" ht="25.4" customHeight="1" x14ac:dyDescent="0.35">
      <c r="A186" s="256">
        <v>2023</v>
      </c>
      <c r="B186" s="184">
        <f t="shared" si="14"/>
        <v>179</v>
      </c>
      <c r="C186" s="294" t="s">
        <v>3347</v>
      </c>
      <c r="D186" s="184">
        <v>31536</v>
      </c>
      <c r="E186" s="287">
        <f>VLOOKUP(D186,'[1]2023-2025'!$A:$G,7,0)</f>
        <v>2023</v>
      </c>
      <c r="F186" s="287"/>
      <c r="G186" s="287" t="s">
        <v>1899</v>
      </c>
      <c r="H186" s="288">
        <f>INDEX('[1]2023-2025'!$AK:$AK,MATCH(D186,'[1]2023-2025'!$A:$A,0))</f>
        <v>44398</v>
      </c>
      <c r="I186" s="288" t="e">
        <v>#N/A</v>
      </c>
      <c r="J186" s="288" t="e">
        <f>VLOOKUP(D186,[1]Лист3!$A:$AK,37,0)</f>
        <v>#N/A</v>
      </c>
      <c r="K186" s="289">
        <f>INDEX('[1]2023-2025'!$G:$G,MATCH(D186,'[1]2023-2025'!$A:$A,0))</f>
        <v>2023</v>
      </c>
      <c r="L186" s="289"/>
      <c r="M186" s="289"/>
      <c r="N186" s="289"/>
      <c r="O186" s="289" t="s">
        <v>1743</v>
      </c>
      <c r="P186" s="289">
        <v>0</v>
      </c>
      <c r="Q186" s="186">
        <f t="shared" si="15"/>
        <v>21683.63</v>
      </c>
      <c r="R186" s="186">
        <f t="shared" si="16"/>
        <v>21683.63</v>
      </c>
      <c r="S186" s="290">
        <v>0</v>
      </c>
      <c r="T186" s="291">
        <v>0</v>
      </c>
      <c r="U186" s="186">
        <v>0</v>
      </c>
      <c r="V186" s="186">
        <v>0</v>
      </c>
      <c r="W186" s="186">
        <v>0</v>
      </c>
      <c r="X186" s="186">
        <v>0</v>
      </c>
      <c r="Y186" s="186">
        <v>0</v>
      </c>
      <c r="Z186" s="186">
        <v>0</v>
      </c>
      <c r="AA186" s="186">
        <v>0</v>
      </c>
      <c r="AB186" s="186">
        <v>0</v>
      </c>
      <c r="AC186" s="186">
        <v>0</v>
      </c>
      <c r="AD186" s="186">
        <v>0</v>
      </c>
      <c r="AE186" s="186">
        <v>0</v>
      </c>
      <c r="AF186" s="186">
        <v>0</v>
      </c>
      <c r="AG186" s="292">
        <v>0</v>
      </c>
      <c r="AH186" s="292">
        <v>21683.63</v>
      </c>
      <c r="AI186" s="292">
        <v>0</v>
      </c>
      <c r="AJ186" s="292">
        <v>0</v>
      </c>
      <c r="AK186" s="175"/>
      <c r="AL186" s="175" t="e">
        <v>#N/A</v>
      </c>
      <c r="AM186" s="175" t="e">
        <v>#N/A</v>
      </c>
      <c r="AN186" s="175" t="e">
        <v>#N/A</v>
      </c>
    </row>
    <row r="187" spans="1:40" s="84" customFormat="1" ht="25.4" customHeight="1" x14ac:dyDescent="0.35">
      <c r="A187" s="256">
        <v>2023</v>
      </c>
      <c r="B187" s="184">
        <f t="shared" si="14"/>
        <v>180</v>
      </c>
      <c r="C187" s="294" t="s">
        <v>257</v>
      </c>
      <c r="D187" s="184">
        <v>31538</v>
      </c>
      <c r="E187" s="287">
        <f>VLOOKUP(D187,'[1]2023-2025'!$A:$G,7,0)</f>
        <v>2023</v>
      </c>
      <c r="F187" s="287"/>
      <c r="G187" s="287" t="s">
        <v>1899</v>
      </c>
      <c r="H187" s="288">
        <f>INDEX('[1]2023-2025'!$AK:$AK,MATCH(D187,'[1]2023-2025'!$A:$A,0))</f>
        <v>44398</v>
      </c>
      <c r="I187" s="288" t="e">
        <v>#N/A</v>
      </c>
      <c r="J187" s="288" t="e">
        <f>VLOOKUP(D187,[1]Лист3!$A:$AK,37,0)</f>
        <v>#N/A</v>
      </c>
      <c r="K187" s="289">
        <f>INDEX('[1]2023-2025'!$G:$G,MATCH(D187,'[1]2023-2025'!$A:$A,0))</f>
        <v>2023</v>
      </c>
      <c r="L187" s="289"/>
      <c r="M187" s="289"/>
      <c r="N187" s="289"/>
      <c r="O187" s="289" t="s">
        <v>1743</v>
      </c>
      <c r="P187" s="289">
        <v>0</v>
      </c>
      <c r="Q187" s="186">
        <f t="shared" si="15"/>
        <v>49153.79</v>
      </c>
      <c r="R187" s="186">
        <f t="shared" si="16"/>
        <v>49153.79</v>
      </c>
      <c r="S187" s="290">
        <v>0</v>
      </c>
      <c r="T187" s="291">
        <v>0</v>
      </c>
      <c r="U187" s="186">
        <v>0</v>
      </c>
      <c r="V187" s="186">
        <v>0</v>
      </c>
      <c r="W187" s="186">
        <v>0</v>
      </c>
      <c r="X187" s="186">
        <v>0</v>
      </c>
      <c r="Y187" s="186">
        <v>0</v>
      </c>
      <c r="Z187" s="186">
        <v>0</v>
      </c>
      <c r="AA187" s="186">
        <v>0</v>
      </c>
      <c r="AB187" s="186">
        <v>0</v>
      </c>
      <c r="AC187" s="186">
        <v>0</v>
      </c>
      <c r="AD187" s="186">
        <v>0</v>
      </c>
      <c r="AE187" s="186">
        <v>0</v>
      </c>
      <c r="AF187" s="186">
        <v>0</v>
      </c>
      <c r="AG187" s="292">
        <v>0</v>
      </c>
      <c r="AH187" s="292">
        <v>49153.79</v>
      </c>
      <c r="AI187" s="292">
        <v>0</v>
      </c>
      <c r="AJ187" s="292">
        <v>0</v>
      </c>
      <c r="AK187" s="175"/>
      <c r="AL187" s="175" t="e">
        <v>#N/A</v>
      </c>
      <c r="AM187" s="175" t="e">
        <v>#N/A</v>
      </c>
      <c r="AN187" s="175" t="e">
        <v>#N/A</v>
      </c>
    </row>
    <row r="188" spans="1:40" s="84" customFormat="1" ht="25.4" customHeight="1" x14ac:dyDescent="0.35">
      <c r="A188" s="256">
        <v>2023</v>
      </c>
      <c r="B188" s="184">
        <f t="shared" si="14"/>
        <v>181</v>
      </c>
      <c r="C188" s="294" t="s">
        <v>4528</v>
      </c>
      <c r="D188" s="184">
        <v>31541</v>
      </c>
      <c r="E188" s="287">
        <f>VLOOKUP(D188,'[1]2023-2025'!$A:$G,7,0)</f>
        <v>2023</v>
      </c>
      <c r="F188" s="287"/>
      <c r="G188" s="287" t="s">
        <v>1899</v>
      </c>
      <c r="H188" s="288">
        <f>INDEX('[1]2023-2025'!$AK:$AK,MATCH(D188,'[1]2023-2025'!$A:$A,0))</f>
        <v>44398</v>
      </c>
      <c r="I188" s="288" t="e">
        <v>#N/A</v>
      </c>
      <c r="J188" s="288" t="e">
        <f>VLOOKUP(D188,[1]Лист3!$A:$AK,37,0)</f>
        <v>#N/A</v>
      </c>
      <c r="K188" s="289">
        <f>INDEX('[1]2023-2025'!$G:$G,MATCH(D188,'[1]2023-2025'!$A:$A,0))</f>
        <v>2023</v>
      </c>
      <c r="L188" s="289"/>
      <c r="M188" s="289"/>
      <c r="N188" s="289"/>
      <c r="O188" s="289" t="s">
        <v>1743</v>
      </c>
      <c r="P188" s="289">
        <v>0</v>
      </c>
      <c r="Q188" s="186">
        <f t="shared" si="15"/>
        <v>33611.760000000002</v>
      </c>
      <c r="R188" s="186">
        <f t="shared" si="16"/>
        <v>33611.760000000002</v>
      </c>
      <c r="S188" s="290">
        <v>0</v>
      </c>
      <c r="T188" s="291">
        <v>0</v>
      </c>
      <c r="U188" s="186">
        <v>0</v>
      </c>
      <c r="V188" s="186">
        <v>0</v>
      </c>
      <c r="W188" s="186">
        <v>0</v>
      </c>
      <c r="X188" s="186">
        <v>0</v>
      </c>
      <c r="Y188" s="186">
        <v>0</v>
      </c>
      <c r="Z188" s="186">
        <v>0</v>
      </c>
      <c r="AA188" s="186">
        <v>0</v>
      </c>
      <c r="AB188" s="186">
        <v>0</v>
      </c>
      <c r="AC188" s="186">
        <v>0</v>
      </c>
      <c r="AD188" s="186">
        <v>0</v>
      </c>
      <c r="AE188" s="186">
        <v>0</v>
      </c>
      <c r="AF188" s="186">
        <v>0</v>
      </c>
      <c r="AG188" s="292">
        <v>0</v>
      </c>
      <c r="AH188" s="292">
        <v>33611.760000000002</v>
      </c>
      <c r="AI188" s="292">
        <v>0</v>
      </c>
      <c r="AJ188" s="292">
        <v>0</v>
      </c>
      <c r="AK188" s="175"/>
      <c r="AL188" s="175" t="e">
        <v>#N/A</v>
      </c>
      <c r="AM188" s="175" t="e">
        <v>#N/A</v>
      </c>
      <c r="AN188" s="175" t="e">
        <v>#N/A</v>
      </c>
    </row>
    <row r="189" spans="1:40" s="84" customFormat="1" ht="25.4" customHeight="1" x14ac:dyDescent="0.35">
      <c r="A189" s="256">
        <v>2023</v>
      </c>
      <c r="B189" s="184">
        <f t="shared" si="14"/>
        <v>182</v>
      </c>
      <c r="C189" s="294" t="s">
        <v>259</v>
      </c>
      <c r="D189" s="184">
        <v>31542</v>
      </c>
      <c r="E189" s="287">
        <f>VLOOKUP(D189,'[1]2023-2025'!$A:$G,7,0)</f>
        <v>2023</v>
      </c>
      <c r="F189" s="287"/>
      <c r="G189" s="287" t="s">
        <v>1899</v>
      </c>
      <c r="H189" s="288">
        <f>INDEX('[1]2023-2025'!$AK:$AK,MATCH(D189,'[1]2023-2025'!$A:$A,0))</f>
        <v>44398</v>
      </c>
      <c r="I189" s="288" t="e">
        <v>#N/A</v>
      </c>
      <c r="J189" s="288" t="e">
        <f>VLOOKUP(D189,[1]Лист3!$A:$AK,37,0)</f>
        <v>#N/A</v>
      </c>
      <c r="K189" s="289">
        <f>INDEX('[1]2023-2025'!$G:$G,MATCH(D189,'[1]2023-2025'!$A:$A,0))</f>
        <v>2023</v>
      </c>
      <c r="L189" s="289"/>
      <c r="M189" s="289"/>
      <c r="N189" s="289"/>
      <c r="O189" s="289" t="s">
        <v>2494</v>
      </c>
      <c r="P189" s="289">
        <v>0</v>
      </c>
      <c r="Q189" s="186">
        <f t="shared" si="15"/>
        <v>32922.42</v>
      </c>
      <c r="R189" s="186">
        <f t="shared" si="16"/>
        <v>32922.42</v>
      </c>
      <c r="S189" s="290">
        <v>0</v>
      </c>
      <c r="T189" s="291">
        <v>0</v>
      </c>
      <c r="U189" s="186">
        <v>0</v>
      </c>
      <c r="V189" s="186">
        <v>0</v>
      </c>
      <c r="W189" s="186">
        <v>0</v>
      </c>
      <c r="X189" s="186">
        <v>0</v>
      </c>
      <c r="Y189" s="186">
        <v>0</v>
      </c>
      <c r="Z189" s="186">
        <v>0</v>
      </c>
      <c r="AA189" s="186">
        <v>0</v>
      </c>
      <c r="AB189" s="186">
        <v>0</v>
      </c>
      <c r="AC189" s="186">
        <v>0</v>
      </c>
      <c r="AD189" s="186">
        <v>0</v>
      </c>
      <c r="AE189" s="186">
        <v>0</v>
      </c>
      <c r="AF189" s="186">
        <v>0</v>
      </c>
      <c r="AG189" s="292">
        <v>0</v>
      </c>
      <c r="AH189" s="292">
        <v>32922.42</v>
      </c>
      <c r="AI189" s="292">
        <v>0</v>
      </c>
      <c r="AJ189" s="292">
        <v>0</v>
      </c>
      <c r="AK189" s="175"/>
      <c r="AL189" s="175">
        <v>2293217.15</v>
      </c>
      <c r="AM189" s="175">
        <v>2326139.5699999998</v>
      </c>
      <c r="AN189" s="175">
        <v>32922.42</v>
      </c>
    </row>
    <row r="190" spans="1:40" s="84" customFormat="1" ht="25.4" customHeight="1" x14ac:dyDescent="0.35">
      <c r="A190" s="256">
        <v>2023</v>
      </c>
      <c r="B190" s="184">
        <f t="shared" si="14"/>
        <v>183</v>
      </c>
      <c r="C190" s="294" t="s">
        <v>3349</v>
      </c>
      <c r="D190" s="184">
        <v>31543</v>
      </c>
      <c r="E190" s="287">
        <f>VLOOKUP(D190,'[1]2023-2025'!$A:$G,7,0)</f>
        <v>2023</v>
      </c>
      <c r="F190" s="287"/>
      <c r="G190" s="287" t="s">
        <v>1899</v>
      </c>
      <c r="H190" s="288">
        <f>INDEX('[1]2023-2025'!$AK:$AK,MATCH(D190,'[1]2023-2025'!$A:$A,0))</f>
        <v>44398</v>
      </c>
      <c r="I190" s="288" t="e">
        <v>#N/A</v>
      </c>
      <c r="J190" s="288" t="e">
        <f>VLOOKUP(D190,[1]Лист3!$A:$AK,37,0)</f>
        <v>#N/A</v>
      </c>
      <c r="K190" s="289">
        <f>INDEX('[1]2023-2025'!$G:$G,MATCH(D190,'[1]2023-2025'!$A:$A,0))</f>
        <v>2023</v>
      </c>
      <c r="L190" s="289"/>
      <c r="M190" s="289"/>
      <c r="N190" s="289"/>
      <c r="O190" s="289" t="s">
        <v>2495</v>
      </c>
      <c r="P190" s="289">
        <v>0</v>
      </c>
      <c r="Q190" s="186">
        <f t="shared" si="15"/>
        <v>33256.71</v>
      </c>
      <c r="R190" s="186">
        <f t="shared" si="16"/>
        <v>33256.71</v>
      </c>
      <c r="S190" s="290">
        <v>0</v>
      </c>
      <c r="T190" s="291">
        <v>0</v>
      </c>
      <c r="U190" s="186">
        <v>0</v>
      </c>
      <c r="V190" s="186">
        <v>0</v>
      </c>
      <c r="W190" s="186">
        <v>0</v>
      </c>
      <c r="X190" s="186">
        <v>0</v>
      </c>
      <c r="Y190" s="186">
        <v>0</v>
      </c>
      <c r="Z190" s="186">
        <v>0</v>
      </c>
      <c r="AA190" s="186">
        <v>0</v>
      </c>
      <c r="AB190" s="186">
        <v>0</v>
      </c>
      <c r="AC190" s="186">
        <v>0</v>
      </c>
      <c r="AD190" s="186">
        <v>0</v>
      </c>
      <c r="AE190" s="186">
        <v>0</v>
      </c>
      <c r="AF190" s="186">
        <v>0</v>
      </c>
      <c r="AG190" s="292">
        <v>0</v>
      </c>
      <c r="AH190" s="292">
        <v>33256.71</v>
      </c>
      <c r="AI190" s="292">
        <v>0</v>
      </c>
      <c r="AJ190" s="292">
        <v>0</v>
      </c>
      <c r="AK190" s="175"/>
      <c r="AL190" s="175" t="e">
        <v>#N/A</v>
      </c>
      <c r="AM190" s="175" t="e">
        <v>#N/A</v>
      </c>
      <c r="AN190" s="175" t="e">
        <v>#N/A</v>
      </c>
    </row>
    <row r="191" spans="1:40" s="84" customFormat="1" ht="25.4" customHeight="1" x14ac:dyDescent="0.35">
      <c r="A191" s="256">
        <v>2023</v>
      </c>
      <c r="B191" s="184">
        <f t="shared" si="14"/>
        <v>184</v>
      </c>
      <c r="C191" s="294" t="s">
        <v>206</v>
      </c>
      <c r="D191" s="184">
        <v>30613</v>
      </c>
      <c r="E191" s="287">
        <f>VLOOKUP(D191,'[1]2023-2025'!$A:$G,7,0)</f>
        <v>2023</v>
      </c>
      <c r="F191" s="287"/>
      <c r="G191" s="287" t="s">
        <v>1899</v>
      </c>
      <c r="H191" s="288">
        <f>INDEX('[1]2023-2025'!$AK:$AK,MATCH(D191,'[1]2023-2025'!$A:$A,0))</f>
        <v>44398</v>
      </c>
      <c r="I191" s="288" t="e">
        <v>#N/A</v>
      </c>
      <c r="J191" s="288" t="e">
        <f>VLOOKUP(D191,[1]Лист3!$A:$AK,37,0)</f>
        <v>#N/A</v>
      </c>
      <c r="K191" s="289">
        <f>INDEX('[1]2023-2025'!$G:$G,MATCH(D191,'[1]2023-2025'!$A:$A,0))</f>
        <v>2023</v>
      </c>
      <c r="L191" s="289"/>
      <c r="M191" s="289"/>
      <c r="N191" s="289"/>
      <c r="O191" s="289" t="s">
        <v>2496</v>
      </c>
      <c r="P191" s="289">
        <v>0</v>
      </c>
      <c r="Q191" s="186">
        <f t="shared" si="15"/>
        <v>31752.59</v>
      </c>
      <c r="R191" s="186">
        <f t="shared" si="16"/>
        <v>31752.59</v>
      </c>
      <c r="S191" s="290">
        <v>0</v>
      </c>
      <c r="T191" s="291">
        <v>0</v>
      </c>
      <c r="U191" s="186">
        <v>0</v>
      </c>
      <c r="V191" s="186">
        <v>0</v>
      </c>
      <c r="W191" s="186">
        <v>0</v>
      </c>
      <c r="X191" s="186">
        <v>0</v>
      </c>
      <c r="Y191" s="186">
        <v>0</v>
      </c>
      <c r="Z191" s="186">
        <v>0</v>
      </c>
      <c r="AA191" s="186">
        <v>0</v>
      </c>
      <c r="AB191" s="186">
        <v>0</v>
      </c>
      <c r="AC191" s="186">
        <v>0</v>
      </c>
      <c r="AD191" s="186">
        <v>0</v>
      </c>
      <c r="AE191" s="186">
        <v>0</v>
      </c>
      <c r="AF191" s="186">
        <v>0</v>
      </c>
      <c r="AG191" s="292">
        <v>0</v>
      </c>
      <c r="AH191" s="292">
        <v>31752.59</v>
      </c>
      <c r="AI191" s="292">
        <v>0</v>
      </c>
      <c r="AJ191" s="292">
        <v>0</v>
      </c>
      <c r="AK191" s="175"/>
      <c r="AL191" s="175">
        <v>2306307.0700000003</v>
      </c>
      <c r="AM191" s="175">
        <v>2338059.66</v>
      </c>
      <c r="AN191" s="175">
        <v>31752.59</v>
      </c>
    </row>
    <row r="192" spans="1:40" s="84" customFormat="1" ht="25.4" customHeight="1" x14ac:dyDescent="0.35">
      <c r="A192" s="256">
        <v>2023</v>
      </c>
      <c r="B192" s="184">
        <f t="shared" si="14"/>
        <v>185</v>
      </c>
      <c r="C192" s="294" t="s">
        <v>3351</v>
      </c>
      <c r="D192" s="184">
        <v>30626</v>
      </c>
      <c r="E192" s="287">
        <f>VLOOKUP(D192,'[1]2023-2025'!$A:$G,7,0)</f>
        <v>2023</v>
      </c>
      <c r="F192" s="287"/>
      <c r="G192" s="287" t="s">
        <v>1899</v>
      </c>
      <c r="H192" s="288">
        <f>INDEX('[1]2023-2025'!$AK:$AK,MATCH(D192,'[1]2023-2025'!$A:$A,0))</f>
        <v>44398</v>
      </c>
      <c r="I192" s="288" t="e">
        <v>#N/A</v>
      </c>
      <c r="J192" s="288" t="e">
        <f>VLOOKUP(D192,[1]Лист3!$A:$AK,37,0)</f>
        <v>#N/A</v>
      </c>
      <c r="K192" s="289">
        <f>INDEX('[1]2023-2025'!$G:$G,MATCH(D192,'[1]2023-2025'!$A:$A,0))</f>
        <v>2023</v>
      </c>
      <c r="L192" s="289"/>
      <c r="M192" s="289"/>
      <c r="N192" s="289"/>
      <c r="O192" s="289" t="s">
        <v>2497</v>
      </c>
      <c r="P192" s="289">
        <v>0</v>
      </c>
      <c r="Q192" s="186">
        <f t="shared" si="15"/>
        <v>33381.96</v>
      </c>
      <c r="R192" s="186">
        <f t="shared" si="16"/>
        <v>33381.96</v>
      </c>
      <c r="S192" s="290">
        <v>0</v>
      </c>
      <c r="T192" s="291">
        <v>0</v>
      </c>
      <c r="U192" s="186">
        <v>0</v>
      </c>
      <c r="V192" s="186">
        <v>0</v>
      </c>
      <c r="W192" s="186">
        <v>0</v>
      </c>
      <c r="X192" s="186">
        <v>0</v>
      </c>
      <c r="Y192" s="186">
        <v>0</v>
      </c>
      <c r="Z192" s="186">
        <v>0</v>
      </c>
      <c r="AA192" s="186">
        <v>0</v>
      </c>
      <c r="AB192" s="186">
        <v>0</v>
      </c>
      <c r="AC192" s="186">
        <v>0</v>
      </c>
      <c r="AD192" s="186">
        <v>0</v>
      </c>
      <c r="AE192" s="186">
        <v>0</v>
      </c>
      <c r="AF192" s="186">
        <v>0</v>
      </c>
      <c r="AG192" s="292">
        <v>0</v>
      </c>
      <c r="AH192" s="292">
        <v>33381.96</v>
      </c>
      <c r="AI192" s="292">
        <v>0</v>
      </c>
      <c r="AJ192" s="292">
        <v>0</v>
      </c>
      <c r="AK192" s="175"/>
      <c r="AL192" s="175" t="e">
        <v>#N/A</v>
      </c>
      <c r="AM192" s="175" t="e">
        <v>#N/A</v>
      </c>
      <c r="AN192" s="175" t="e">
        <v>#N/A</v>
      </c>
    </row>
    <row r="193" spans="1:40" s="84" customFormat="1" ht="25.4" customHeight="1" x14ac:dyDescent="0.35">
      <c r="A193" s="256">
        <v>2023</v>
      </c>
      <c r="B193" s="184">
        <f t="shared" si="14"/>
        <v>186</v>
      </c>
      <c r="C193" s="294" t="s">
        <v>316</v>
      </c>
      <c r="D193" s="184">
        <v>31896</v>
      </c>
      <c r="E193" s="287">
        <f>VLOOKUP(D193,'[1]2023-2025'!$A:$G,7,0)</f>
        <v>2023</v>
      </c>
      <c r="F193" s="287"/>
      <c r="G193" s="287" t="s">
        <v>1899</v>
      </c>
      <c r="H193" s="288">
        <f>INDEX('[1]2023-2025'!$AK:$AK,MATCH(D193,'[1]2023-2025'!$A:$A,0))</f>
        <v>44398</v>
      </c>
      <c r="I193" s="288" t="e">
        <v>#N/A</v>
      </c>
      <c r="J193" s="288" t="e">
        <f>VLOOKUP(D193,[1]Лист3!$A:$AK,37,0)</f>
        <v>#N/A</v>
      </c>
      <c r="K193" s="289">
        <f>INDEX('[1]2023-2025'!$G:$G,MATCH(D193,'[1]2023-2025'!$A:$A,0))</f>
        <v>2023</v>
      </c>
      <c r="L193" s="289"/>
      <c r="M193" s="289"/>
      <c r="N193" s="289"/>
      <c r="O193" s="289" t="s">
        <v>1743</v>
      </c>
      <c r="P193" s="289">
        <v>0</v>
      </c>
      <c r="Q193" s="186">
        <f t="shared" si="15"/>
        <v>42824.19</v>
      </c>
      <c r="R193" s="186">
        <f t="shared" si="16"/>
        <v>42824.19</v>
      </c>
      <c r="S193" s="290">
        <v>0</v>
      </c>
      <c r="T193" s="291">
        <v>0</v>
      </c>
      <c r="U193" s="186">
        <v>0</v>
      </c>
      <c r="V193" s="186">
        <v>0</v>
      </c>
      <c r="W193" s="186">
        <v>0</v>
      </c>
      <c r="X193" s="186">
        <v>0</v>
      </c>
      <c r="Y193" s="186">
        <v>0</v>
      </c>
      <c r="Z193" s="186">
        <v>0</v>
      </c>
      <c r="AA193" s="186">
        <v>0</v>
      </c>
      <c r="AB193" s="186">
        <v>0</v>
      </c>
      <c r="AC193" s="186">
        <v>0</v>
      </c>
      <c r="AD193" s="186">
        <v>0</v>
      </c>
      <c r="AE193" s="186">
        <v>0</v>
      </c>
      <c r="AF193" s="186">
        <v>0</v>
      </c>
      <c r="AG193" s="292">
        <v>0</v>
      </c>
      <c r="AH193" s="292">
        <v>42824.19</v>
      </c>
      <c r="AI193" s="292">
        <v>0</v>
      </c>
      <c r="AJ193" s="292">
        <v>0</v>
      </c>
      <c r="AK193" s="175"/>
      <c r="AL193" s="175">
        <v>2841861.27</v>
      </c>
      <c r="AM193" s="175">
        <v>2884685.46</v>
      </c>
      <c r="AN193" s="175">
        <v>42824.19</v>
      </c>
    </row>
    <row r="194" spans="1:40" s="84" customFormat="1" ht="25.4" customHeight="1" x14ac:dyDescent="0.35">
      <c r="A194" s="256">
        <v>2023</v>
      </c>
      <c r="B194" s="184">
        <f t="shared" si="14"/>
        <v>187</v>
      </c>
      <c r="C194" s="294" t="s">
        <v>173</v>
      </c>
      <c r="D194" s="184">
        <v>30722</v>
      </c>
      <c r="E194" s="287">
        <f>VLOOKUP(D194,'[1]2023-2025'!$A:$G,7,0)</f>
        <v>2023</v>
      </c>
      <c r="F194" s="287"/>
      <c r="G194" s="287" t="s">
        <v>1899</v>
      </c>
      <c r="H194" s="288">
        <f>INDEX('[1]2023-2025'!$AK:$AK,MATCH(D194,'[1]2023-2025'!$A:$A,0))</f>
        <v>44398</v>
      </c>
      <c r="I194" s="288" t="e">
        <v>#N/A</v>
      </c>
      <c r="J194" s="288" t="e">
        <f>VLOOKUP(D194,[1]Лист3!$A:$AK,37,0)</f>
        <v>#N/A</v>
      </c>
      <c r="K194" s="289">
        <f>INDEX('[1]2023-2025'!$G:$G,MATCH(D194,'[1]2023-2025'!$A:$A,0))</f>
        <v>2023</v>
      </c>
      <c r="L194" s="289"/>
      <c r="M194" s="289"/>
      <c r="N194" s="289"/>
      <c r="O194" s="289" t="s">
        <v>2498</v>
      </c>
      <c r="P194" s="289">
        <v>0</v>
      </c>
      <c r="Q194" s="186">
        <f t="shared" si="15"/>
        <v>29706.720000000001</v>
      </c>
      <c r="R194" s="186">
        <f t="shared" si="16"/>
        <v>29706.720000000001</v>
      </c>
      <c r="S194" s="290">
        <v>0</v>
      </c>
      <c r="T194" s="291">
        <v>0</v>
      </c>
      <c r="U194" s="186">
        <v>0</v>
      </c>
      <c r="V194" s="186">
        <v>0</v>
      </c>
      <c r="W194" s="186">
        <v>0</v>
      </c>
      <c r="X194" s="186">
        <v>0</v>
      </c>
      <c r="Y194" s="186">
        <v>0</v>
      </c>
      <c r="Z194" s="186">
        <v>0</v>
      </c>
      <c r="AA194" s="186">
        <v>0</v>
      </c>
      <c r="AB194" s="186">
        <v>0</v>
      </c>
      <c r="AC194" s="186">
        <v>0</v>
      </c>
      <c r="AD194" s="186">
        <v>0</v>
      </c>
      <c r="AE194" s="186">
        <v>0</v>
      </c>
      <c r="AF194" s="186">
        <v>0</v>
      </c>
      <c r="AG194" s="292">
        <v>0</v>
      </c>
      <c r="AH194" s="292">
        <v>29706.720000000001</v>
      </c>
      <c r="AI194" s="292">
        <v>0</v>
      </c>
      <c r="AJ194" s="292">
        <v>0</v>
      </c>
      <c r="AK194" s="175"/>
      <c r="AL194" s="175">
        <v>2252157.84</v>
      </c>
      <c r="AM194" s="175">
        <v>2281864.56</v>
      </c>
      <c r="AN194" s="175">
        <v>29706.720000000001</v>
      </c>
    </row>
    <row r="195" spans="1:40" s="84" customFormat="1" ht="25.4" customHeight="1" x14ac:dyDescent="0.35">
      <c r="A195" s="256">
        <v>2023</v>
      </c>
      <c r="B195" s="184">
        <f t="shared" si="14"/>
        <v>188</v>
      </c>
      <c r="C195" s="294" t="s">
        <v>3345</v>
      </c>
      <c r="D195" s="184">
        <v>30723</v>
      </c>
      <c r="E195" s="287">
        <f>VLOOKUP(D195,'[1]2023-2025'!$A:$G,7,0)</f>
        <v>2023</v>
      </c>
      <c r="F195" s="287"/>
      <c r="G195" s="287" t="s">
        <v>1899</v>
      </c>
      <c r="H195" s="288">
        <f>INDEX('[1]2023-2025'!$AK:$AK,MATCH(D195,'[1]2023-2025'!$A:$A,0))</f>
        <v>44398</v>
      </c>
      <c r="I195" s="288" t="e">
        <v>#N/A</v>
      </c>
      <c r="J195" s="288" t="e">
        <f>VLOOKUP(D195,[1]Лист3!$A:$AK,37,0)</f>
        <v>#N/A</v>
      </c>
      <c r="K195" s="289">
        <f>INDEX('[1]2023-2025'!$G:$G,MATCH(D195,'[1]2023-2025'!$A:$A,0))</f>
        <v>2023</v>
      </c>
      <c r="L195" s="289"/>
      <c r="M195" s="289"/>
      <c r="N195" s="289"/>
      <c r="O195" s="289" t="s">
        <v>2499</v>
      </c>
      <c r="P195" s="289">
        <v>0</v>
      </c>
      <c r="Q195" s="186">
        <f>SUM(S195:AI195)</f>
        <v>29491.8</v>
      </c>
      <c r="R195" s="186">
        <f>SUM(S195:AJ195)</f>
        <v>29491.8</v>
      </c>
      <c r="S195" s="290">
        <v>0</v>
      </c>
      <c r="T195" s="291">
        <v>0</v>
      </c>
      <c r="U195" s="186">
        <v>0</v>
      </c>
      <c r="V195" s="186">
        <v>0</v>
      </c>
      <c r="W195" s="186">
        <v>0</v>
      </c>
      <c r="X195" s="186">
        <v>0</v>
      </c>
      <c r="Y195" s="186">
        <v>0</v>
      </c>
      <c r="Z195" s="186">
        <v>0</v>
      </c>
      <c r="AA195" s="186">
        <v>0</v>
      </c>
      <c r="AB195" s="186">
        <v>0</v>
      </c>
      <c r="AC195" s="186">
        <v>0</v>
      </c>
      <c r="AD195" s="186">
        <v>0</v>
      </c>
      <c r="AE195" s="186">
        <v>0</v>
      </c>
      <c r="AF195" s="186">
        <v>0</v>
      </c>
      <c r="AG195" s="292">
        <v>0</v>
      </c>
      <c r="AH195" s="292">
        <v>29491.8</v>
      </c>
      <c r="AI195" s="292">
        <v>0</v>
      </c>
      <c r="AJ195" s="292">
        <v>0</v>
      </c>
      <c r="AK195" s="175"/>
      <c r="AL195" s="175" t="e">
        <v>#N/A</v>
      </c>
      <c r="AM195" s="175" t="e">
        <v>#N/A</v>
      </c>
      <c r="AN195" s="175" t="e">
        <v>#N/A</v>
      </c>
    </row>
    <row r="196" spans="1:40" s="84" customFormat="1" ht="25.4" customHeight="1" x14ac:dyDescent="0.35">
      <c r="A196" s="256">
        <v>2023</v>
      </c>
      <c r="B196" s="184">
        <f t="shared" si="14"/>
        <v>189</v>
      </c>
      <c r="C196" s="294" t="s">
        <v>321</v>
      </c>
      <c r="D196" s="184">
        <v>32020</v>
      </c>
      <c r="E196" s="287">
        <f>VLOOKUP(D196,'[1]2023-2025'!$A:$G,7,0)</f>
        <v>2023</v>
      </c>
      <c r="F196" s="287"/>
      <c r="G196" s="287" t="s">
        <v>1899</v>
      </c>
      <c r="H196" s="288">
        <f>INDEX('[1]2023-2025'!$AK:$AK,MATCH(D196,'[1]2023-2025'!$A:$A,0))</f>
        <v>44398</v>
      </c>
      <c r="I196" s="288" t="e">
        <v>#N/A</v>
      </c>
      <c r="J196" s="288" t="e">
        <f>VLOOKUP(D196,[1]Лист3!$A:$AK,37,0)</f>
        <v>#N/A</v>
      </c>
      <c r="K196" s="289">
        <f>INDEX('[1]2023-2025'!$G:$G,MATCH(D196,'[1]2023-2025'!$A:$A,0))</f>
        <v>2023</v>
      </c>
      <c r="L196" s="289"/>
      <c r="M196" s="289"/>
      <c r="N196" s="289"/>
      <c r="O196" s="289" t="s">
        <v>1743</v>
      </c>
      <c r="P196" s="289">
        <v>0</v>
      </c>
      <c r="Q196" s="186">
        <f t="shared" ref="Q196:Q227" si="17">SUM(S196:AJ196)</f>
        <v>37100.35</v>
      </c>
      <c r="R196" s="186">
        <f t="shared" ref="R196:R227" si="18">SUM(S196:AI196)</f>
        <v>37100.35</v>
      </c>
      <c r="S196" s="290">
        <v>0</v>
      </c>
      <c r="T196" s="291">
        <v>0</v>
      </c>
      <c r="U196" s="186">
        <v>0</v>
      </c>
      <c r="V196" s="186">
        <v>0</v>
      </c>
      <c r="W196" s="186">
        <v>0</v>
      </c>
      <c r="X196" s="186">
        <v>0</v>
      </c>
      <c r="Y196" s="186">
        <v>0</v>
      </c>
      <c r="Z196" s="186">
        <v>0</v>
      </c>
      <c r="AA196" s="186">
        <v>0</v>
      </c>
      <c r="AB196" s="186">
        <v>0</v>
      </c>
      <c r="AC196" s="186">
        <v>0</v>
      </c>
      <c r="AD196" s="186">
        <v>0</v>
      </c>
      <c r="AE196" s="186">
        <v>0</v>
      </c>
      <c r="AF196" s="186">
        <v>0</v>
      </c>
      <c r="AG196" s="292">
        <v>0</v>
      </c>
      <c r="AH196" s="292">
        <v>37100.35</v>
      </c>
      <c r="AI196" s="292">
        <v>0</v>
      </c>
      <c r="AJ196" s="292">
        <v>0</v>
      </c>
      <c r="AK196" s="175"/>
      <c r="AL196" s="175">
        <v>2598964.0099999998</v>
      </c>
      <c r="AM196" s="175">
        <v>2636064.36</v>
      </c>
      <c r="AN196" s="175">
        <v>37100.35</v>
      </c>
    </row>
    <row r="197" spans="1:40" s="84" customFormat="1" ht="25.4" customHeight="1" x14ac:dyDescent="0.35">
      <c r="A197" s="256">
        <v>2023</v>
      </c>
      <c r="B197" s="184">
        <f t="shared" si="14"/>
        <v>190</v>
      </c>
      <c r="C197" s="294" t="s">
        <v>327</v>
      </c>
      <c r="D197" s="184">
        <v>32090</v>
      </c>
      <c r="E197" s="287">
        <f>VLOOKUP(D197,'[1]2023-2025'!$A:$G,7,0)</f>
        <v>2023</v>
      </c>
      <c r="F197" s="287"/>
      <c r="G197" s="287" t="s">
        <v>1899</v>
      </c>
      <c r="H197" s="288">
        <f>INDEX('[1]2023-2025'!$AK:$AK,MATCH(D197,'[1]2023-2025'!$A:$A,0))</f>
        <v>44398</v>
      </c>
      <c r="I197" s="288" t="e">
        <v>#N/A</v>
      </c>
      <c r="J197" s="288" t="e">
        <f>VLOOKUP(D197,[1]Лист3!$A:$AK,37,0)</f>
        <v>#N/A</v>
      </c>
      <c r="K197" s="289">
        <f>INDEX('[1]2023-2025'!$G:$G,MATCH(D197,'[1]2023-2025'!$A:$A,0))</f>
        <v>2023</v>
      </c>
      <c r="L197" s="289"/>
      <c r="M197" s="289"/>
      <c r="N197" s="289"/>
      <c r="O197" s="289" t="s">
        <v>2500</v>
      </c>
      <c r="P197" s="289">
        <v>0</v>
      </c>
      <c r="Q197" s="186">
        <f t="shared" si="17"/>
        <v>35694.32</v>
      </c>
      <c r="R197" s="186">
        <f t="shared" si="18"/>
        <v>35694.32</v>
      </c>
      <c r="S197" s="290">
        <v>0</v>
      </c>
      <c r="T197" s="291">
        <v>0</v>
      </c>
      <c r="U197" s="186">
        <v>0</v>
      </c>
      <c r="V197" s="186">
        <v>0</v>
      </c>
      <c r="W197" s="186">
        <v>0</v>
      </c>
      <c r="X197" s="186">
        <v>0</v>
      </c>
      <c r="Y197" s="186">
        <v>0</v>
      </c>
      <c r="Z197" s="186">
        <v>0</v>
      </c>
      <c r="AA197" s="186">
        <v>0</v>
      </c>
      <c r="AB197" s="186">
        <v>0</v>
      </c>
      <c r="AC197" s="186">
        <v>0</v>
      </c>
      <c r="AD197" s="186">
        <v>0</v>
      </c>
      <c r="AE197" s="186">
        <v>0</v>
      </c>
      <c r="AF197" s="186">
        <v>0</v>
      </c>
      <c r="AG197" s="292">
        <v>0</v>
      </c>
      <c r="AH197" s="292">
        <v>35694.32</v>
      </c>
      <c r="AI197" s="292">
        <v>0</v>
      </c>
      <c r="AJ197" s="292">
        <v>0</v>
      </c>
      <c r="AK197" s="175"/>
      <c r="AL197" s="175">
        <v>1939651.1199999999</v>
      </c>
      <c r="AM197" s="175">
        <v>1975345.44</v>
      </c>
      <c r="AN197" s="175">
        <v>35694.32</v>
      </c>
    </row>
    <row r="198" spans="1:40" s="84" customFormat="1" ht="25.4" customHeight="1" x14ac:dyDescent="0.35">
      <c r="A198" s="256">
        <v>2023</v>
      </c>
      <c r="B198" s="184">
        <f t="shared" si="14"/>
        <v>191</v>
      </c>
      <c r="C198" s="294" t="s">
        <v>186</v>
      </c>
      <c r="D198" s="184">
        <v>30854</v>
      </c>
      <c r="E198" s="287">
        <f>VLOOKUP(D198,'[1]2023-2025'!$A:$G,7,0)</f>
        <v>2023</v>
      </c>
      <c r="F198" s="287"/>
      <c r="G198" s="287" t="s">
        <v>1899</v>
      </c>
      <c r="H198" s="288">
        <f>INDEX('[1]2023-2025'!$AK:$AK,MATCH(D198,'[1]2023-2025'!$A:$A,0))</f>
        <v>44553</v>
      </c>
      <c r="I198" s="288" t="e">
        <v>#N/A</v>
      </c>
      <c r="J198" s="288" t="e">
        <f>VLOOKUP(D198,[1]Лист3!$A:$AK,37,0)</f>
        <v>#N/A</v>
      </c>
      <c r="K198" s="289">
        <f>INDEX('[1]2023-2025'!$G:$G,MATCH(D198,'[1]2023-2025'!$A:$A,0))</f>
        <v>2023</v>
      </c>
      <c r="L198" s="289"/>
      <c r="M198" s="289">
        <v>5</v>
      </c>
      <c r="N198" s="289"/>
      <c r="O198" s="289" t="s">
        <v>2446</v>
      </c>
      <c r="P198" s="289">
        <v>0</v>
      </c>
      <c r="Q198" s="186">
        <f t="shared" si="17"/>
        <v>12769672.52</v>
      </c>
      <c r="R198" s="186">
        <f t="shared" si="18"/>
        <v>12584698.639999999</v>
      </c>
      <c r="S198" s="186">
        <v>0</v>
      </c>
      <c r="T198" s="291">
        <v>0</v>
      </c>
      <c r="U198" s="186">
        <v>0</v>
      </c>
      <c r="V198" s="186">
        <v>0</v>
      </c>
      <c r="W198" s="186">
        <v>0</v>
      </c>
      <c r="X198" s="186">
        <v>0</v>
      </c>
      <c r="Y198" s="186">
        <v>0</v>
      </c>
      <c r="Z198" s="186">
        <v>12316971.6</v>
      </c>
      <c r="AA198" s="186">
        <v>0</v>
      </c>
      <c r="AB198" s="186">
        <v>0</v>
      </c>
      <c r="AC198" s="186">
        <v>0</v>
      </c>
      <c r="AD198" s="186">
        <v>0</v>
      </c>
      <c r="AE198" s="186">
        <v>0</v>
      </c>
      <c r="AF198" s="186">
        <v>0</v>
      </c>
      <c r="AG198" s="292">
        <v>267727.03999999998</v>
      </c>
      <c r="AH198" s="292">
        <v>0</v>
      </c>
      <c r="AI198" s="292">
        <v>0</v>
      </c>
      <c r="AJ198" s="292">
        <v>184973.88</v>
      </c>
      <c r="AK198" s="175"/>
      <c r="AL198" s="175">
        <v>60234713.840000004</v>
      </c>
      <c r="AM198" s="175">
        <v>73004386.359999999</v>
      </c>
      <c r="AN198" s="175">
        <v>12769672.52</v>
      </c>
    </row>
    <row r="199" spans="1:40" s="84" customFormat="1" ht="25.4" customHeight="1" x14ac:dyDescent="0.35">
      <c r="A199" s="256">
        <v>2023</v>
      </c>
      <c r="B199" s="184">
        <f t="shared" si="14"/>
        <v>192</v>
      </c>
      <c r="C199" s="294" t="s">
        <v>205</v>
      </c>
      <c r="D199" s="184">
        <v>31049</v>
      </c>
      <c r="E199" s="287">
        <f>VLOOKUP(D199,'[1]2023-2025'!$A:$G,7,0)</f>
        <v>2023</v>
      </c>
      <c r="F199" s="287"/>
      <c r="G199" s="287" t="s">
        <v>1899</v>
      </c>
      <c r="H199" s="288">
        <f>INDEX('[1]2023-2025'!$AK:$AK,MATCH(D199,'[1]2023-2025'!$A:$A,0))</f>
        <v>44581</v>
      </c>
      <c r="I199" s="288" t="e">
        <v>#N/A</v>
      </c>
      <c r="J199" s="288" t="e">
        <f>VLOOKUP(D199,[1]Лист3!$A:$AK,37,0)</f>
        <v>#N/A</v>
      </c>
      <c r="K199" s="289">
        <f>INDEX('[1]2023-2025'!$G:$G,MATCH(D199,'[1]2023-2025'!$A:$A,0))</f>
        <v>2023</v>
      </c>
      <c r="L199" s="289"/>
      <c r="M199" s="289"/>
      <c r="N199" s="289"/>
      <c r="O199" s="289" t="s">
        <v>2446</v>
      </c>
      <c r="P199" s="289">
        <v>0</v>
      </c>
      <c r="Q199" s="186">
        <f t="shared" si="17"/>
        <v>943322.03</v>
      </c>
      <c r="R199" s="186">
        <f t="shared" si="18"/>
        <v>933446.4</v>
      </c>
      <c r="S199" s="290">
        <v>0</v>
      </c>
      <c r="T199" s="291">
        <v>0</v>
      </c>
      <c r="U199" s="186">
        <v>0</v>
      </c>
      <c r="V199" s="186">
        <v>0</v>
      </c>
      <c r="W199" s="186">
        <v>0</v>
      </c>
      <c r="X199" s="186">
        <v>0</v>
      </c>
      <c r="Y199" s="186">
        <v>0</v>
      </c>
      <c r="Z199" s="186">
        <v>0</v>
      </c>
      <c r="AA199" s="186">
        <v>0</v>
      </c>
      <c r="AB199" s="186">
        <v>933446.4</v>
      </c>
      <c r="AC199" s="186">
        <v>0</v>
      </c>
      <c r="AD199" s="186">
        <v>0</v>
      </c>
      <c r="AE199" s="186">
        <v>0</v>
      </c>
      <c r="AF199" s="186">
        <v>0</v>
      </c>
      <c r="AG199" s="292">
        <v>0</v>
      </c>
      <c r="AH199" s="292">
        <v>0</v>
      </c>
      <c r="AI199" s="292">
        <v>0</v>
      </c>
      <c r="AJ199" s="292">
        <v>9875.6299999999992</v>
      </c>
      <c r="AK199" s="175"/>
      <c r="AL199" s="175">
        <v>24935557.910000004</v>
      </c>
      <c r="AM199" s="175">
        <v>39083823.670000002</v>
      </c>
      <c r="AN199" s="175">
        <v>14148265.76</v>
      </c>
    </row>
    <row r="200" spans="1:40" s="84" customFormat="1" ht="25.4" customHeight="1" x14ac:dyDescent="0.35">
      <c r="A200" s="256">
        <v>2023</v>
      </c>
      <c r="B200" s="184">
        <f t="shared" si="14"/>
        <v>193</v>
      </c>
      <c r="C200" s="294" t="s">
        <v>210</v>
      </c>
      <c r="D200" s="184">
        <v>31180</v>
      </c>
      <c r="E200" s="287">
        <f>VLOOKUP(D200,'[1]2023-2025'!$A:$G,7,0)</f>
        <v>2023</v>
      </c>
      <c r="F200" s="287"/>
      <c r="G200" s="287" t="s">
        <v>1899</v>
      </c>
      <c r="H200" s="288">
        <f>INDEX('[1]2023-2025'!$AK:$AK,MATCH(D200,'[1]2023-2025'!$A:$A,0))</f>
        <v>44491</v>
      </c>
      <c r="I200" s="288" t="e">
        <v>#N/A</v>
      </c>
      <c r="J200" s="288" t="e">
        <f>VLOOKUP(D200,[1]Лист3!$A:$AK,37,0)</f>
        <v>#N/A</v>
      </c>
      <c r="K200" s="289">
        <f>INDEX('[1]2023-2025'!$G:$G,MATCH(D200,'[1]2023-2025'!$A:$A,0))</f>
        <v>2023</v>
      </c>
      <c r="L200" s="289"/>
      <c r="M200" s="289"/>
      <c r="N200" s="289"/>
      <c r="O200" s="289" t="s">
        <v>2441</v>
      </c>
      <c r="P200" s="289">
        <v>0</v>
      </c>
      <c r="Q200" s="186">
        <f t="shared" si="17"/>
        <v>133166.06</v>
      </c>
      <c r="R200" s="186">
        <f t="shared" si="18"/>
        <v>133166.06</v>
      </c>
      <c r="S200" s="290">
        <v>0</v>
      </c>
      <c r="T200" s="291">
        <v>0</v>
      </c>
      <c r="U200" s="186">
        <v>0</v>
      </c>
      <c r="V200" s="186">
        <v>0</v>
      </c>
      <c r="W200" s="186">
        <v>0</v>
      </c>
      <c r="X200" s="186">
        <v>0</v>
      </c>
      <c r="Y200" s="186">
        <v>0</v>
      </c>
      <c r="Z200" s="186">
        <v>0</v>
      </c>
      <c r="AA200" s="186">
        <v>0</v>
      </c>
      <c r="AB200" s="186">
        <v>0</v>
      </c>
      <c r="AC200" s="186">
        <v>0</v>
      </c>
      <c r="AD200" s="186">
        <v>0</v>
      </c>
      <c r="AE200" s="186">
        <v>0</v>
      </c>
      <c r="AF200" s="186">
        <v>0</v>
      </c>
      <c r="AG200" s="292">
        <v>0</v>
      </c>
      <c r="AH200" s="292">
        <v>133166.06</v>
      </c>
      <c r="AI200" s="292">
        <v>0</v>
      </c>
      <c r="AJ200" s="292">
        <v>0</v>
      </c>
      <c r="AK200" s="175"/>
      <c r="AL200" s="175">
        <v>9439813.3099999987</v>
      </c>
      <c r="AM200" s="175">
        <v>16588928.1</v>
      </c>
      <c r="AN200" s="175">
        <v>7149114.79</v>
      </c>
    </row>
    <row r="201" spans="1:40" s="84" customFormat="1" ht="25.4" customHeight="1" x14ac:dyDescent="0.35">
      <c r="A201" s="256">
        <v>2023</v>
      </c>
      <c r="B201" s="184">
        <f t="shared" si="14"/>
        <v>194</v>
      </c>
      <c r="C201" s="294" t="s">
        <v>211</v>
      </c>
      <c r="D201" s="184">
        <v>31181</v>
      </c>
      <c r="E201" s="287">
        <f>VLOOKUP(D201,'[1]2023-2025'!$A:$G,7,0)</f>
        <v>2023</v>
      </c>
      <c r="F201" s="287"/>
      <c r="G201" s="287" t="s">
        <v>1899</v>
      </c>
      <c r="H201" s="288">
        <f>INDEX('[1]2023-2025'!$AK:$AK,MATCH(D201,'[1]2023-2025'!$A:$A,0))</f>
        <v>44638</v>
      </c>
      <c r="I201" s="288" t="e">
        <v>#N/A</v>
      </c>
      <c r="J201" s="288" t="e">
        <f>VLOOKUP(D201,[1]Лист3!$A:$AK,37,0)</f>
        <v>#N/A</v>
      </c>
      <c r="K201" s="289">
        <f>INDEX('[1]2023-2025'!$G:$G,MATCH(D201,'[1]2023-2025'!$A:$A,0))</f>
        <v>2023</v>
      </c>
      <c r="L201" s="289"/>
      <c r="M201" s="289"/>
      <c r="N201" s="289"/>
      <c r="O201" s="289" t="s">
        <v>2446</v>
      </c>
      <c r="P201" s="289">
        <v>0</v>
      </c>
      <c r="Q201" s="186">
        <f t="shared" si="17"/>
        <v>4709745.2600000007</v>
      </c>
      <c r="R201" s="186">
        <f t="shared" si="18"/>
        <v>4611068.4000000004</v>
      </c>
      <c r="S201" s="290">
        <v>0</v>
      </c>
      <c r="T201" s="290">
        <v>0</v>
      </c>
      <c r="U201" s="290">
        <v>0</v>
      </c>
      <c r="V201" s="290">
        <v>0</v>
      </c>
      <c r="W201" s="290">
        <v>0</v>
      </c>
      <c r="X201" s="290">
        <v>0</v>
      </c>
      <c r="Y201" s="290">
        <v>0</v>
      </c>
      <c r="Z201" s="290">
        <v>0</v>
      </c>
      <c r="AA201" s="290">
        <v>4611068.4000000004</v>
      </c>
      <c r="AB201" s="290">
        <v>0</v>
      </c>
      <c r="AC201" s="290">
        <v>0</v>
      </c>
      <c r="AD201" s="290">
        <v>0</v>
      </c>
      <c r="AE201" s="290">
        <v>0</v>
      </c>
      <c r="AF201" s="290">
        <v>0</v>
      </c>
      <c r="AG201" s="290">
        <v>0</v>
      </c>
      <c r="AH201" s="290">
        <v>0</v>
      </c>
      <c r="AI201" s="290">
        <v>0</v>
      </c>
      <c r="AJ201" s="290">
        <v>98676.86</v>
      </c>
      <c r="AK201" s="175"/>
      <c r="AL201" s="175">
        <v>10071287.66</v>
      </c>
      <c r="AM201" s="175">
        <v>14781032.92</v>
      </c>
      <c r="AN201" s="175">
        <v>4709745.2600000007</v>
      </c>
    </row>
    <row r="202" spans="1:40" s="84" customFormat="1" ht="25.4" customHeight="1" x14ac:dyDescent="0.35">
      <c r="A202" s="256">
        <v>2023</v>
      </c>
      <c r="B202" s="184">
        <f t="shared" si="14"/>
        <v>195</v>
      </c>
      <c r="C202" s="294" t="s">
        <v>212</v>
      </c>
      <c r="D202" s="184">
        <v>31183</v>
      </c>
      <c r="E202" s="287">
        <f>VLOOKUP(D202,'[1]2023-2025'!$A:$G,7,0)</f>
        <v>2023</v>
      </c>
      <c r="F202" s="287"/>
      <c r="G202" s="287" t="s">
        <v>1899</v>
      </c>
      <c r="H202" s="288">
        <f>INDEX('[1]2023-2025'!$AK:$AK,MATCH(D202,'[1]2023-2025'!$A:$A,0))</f>
        <v>44638</v>
      </c>
      <c r="I202" s="288" t="e">
        <v>#N/A</v>
      </c>
      <c r="J202" s="288" t="e">
        <f>VLOOKUP(D202,[1]Лист3!$A:$AK,37,0)</f>
        <v>#N/A</v>
      </c>
      <c r="K202" s="289">
        <f>INDEX('[1]2023-2025'!$G:$G,MATCH(D202,'[1]2023-2025'!$A:$A,0))</f>
        <v>2023</v>
      </c>
      <c r="L202" s="289"/>
      <c r="M202" s="289"/>
      <c r="N202" s="289"/>
      <c r="O202" s="289" t="s">
        <v>2446</v>
      </c>
      <c r="P202" s="289">
        <v>0</v>
      </c>
      <c r="Q202" s="186">
        <f t="shared" si="17"/>
        <v>7006927.9300000006</v>
      </c>
      <c r="R202" s="186">
        <f t="shared" si="18"/>
        <v>6916334.8800000008</v>
      </c>
      <c r="S202" s="290">
        <v>0</v>
      </c>
      <c r="T202" s="290">
        <v>0</v>
      </c>
      <c r="U202" s="290">
        <v>0</v>
      </c>
      <c r="V202" s="290">
        <v>0</v>
      </c>
      <c r="W202" s="290">
        <v>0</v>
      </c>
      <c r="X202" s="290">
        <v>0</v>
      </c>
      <c r="Y202" s="290">
        <v>0</v>
      </c>
      <c r="Z202" s="290">
        <v>0</v>
      </c>
      <c r="AA202" s="290">
        <v>6823503.6000000006</v>
      </c>
      <c r="AB202" s="290">
        <v>0</v>
      </c>
      <c r="AC202" s="290">
        <v>0</v>
      </c>
      <c r="AD202" s="290">
        <v>0</v>
      </c>
      <c r="AE202" s="290">
        <v>0</v>
      </c>
      <c r="AF202" s="290">
        <v>0</v>
      </c>
      <c r="AG202" s="290">
        <v>92831.28</v>
      </c>
      <c r="AH202" s="290">
        <v>0</v>
      </c>
      <c r="AI202" s="290">
        <v>0</v>
      </c>
      <c r="AJ202" s="290">
        <v>90593.05</v>
      </c>
      <c r="AK202" s="175"/>
      <c r="AL202" s="175">
        <v>15447867.760000002</v>
      </c>
      <c r="AM202" s="175">
        <v>22454795.690000001</v>
      </c>
      <c r="AN202" s="175">
        <v>7006927.9300000006</v>
      </c>
    </row>
    <row r="203" spans="1:40" s="84" customFormat="1" ht="25.4" customHeight="1" x14ac:dyDescent="0.35">
      <c r="A203" s="256">
        <v>2023</v>
      </c>
      <c r="B203" s="184">
        <f t="shared" si="14"/>
        <v>196</v>
      </c>
      <c r="C203" s="294" t="s">
        <v>213</v>
      </c>
      <c r="D203" s="184">
        <v>31173</v>
      </c>
      <c r="E203" s="287">
        <f>VLOOKUP(D203,'[1]2023-2025'!$A:$G,7,0)</f>
        <v>2023</v>
      </c>
      <c r="F203" s="287"/>
      <c r="G203" s="287" t="s">
        <v>1899</v>
      </c>
      <c r="H203" s="288">
        <f>INDEX('[1]2023-2025'!$AK:$AK,MATCH(D203,'[1]2023-2025'!$A:$A,0))</f>
        <v>44638</v>
      </c>
      <c r="I203" s="288" t="e">
        <v>#N/A</v>
      </c>
      <c r="J203" s="288" t="e">
        <f>VLOOKUP(D203,[1]Лист3!$A:$AK,37,0)</f>
        <v>#N/A</v>
      </c>
      <c r="K203" s="289">
        <f>INDEX('[1]2023-2025'!$G:$G,MATCH(D203,'[1]2023-2025'!$A:$A,0))</f>
        <v>2023</v>
      </c>
      <c r="L203" s="289"/>
      <c r="M203" s="289"/>
      <c r="N203" s="289"/>
      <c r="O203" s="289" t="s">
        <v>2446</v>
      </c>
      <c r="P203" s="289">
        <v>0</v>
      </c>
      <c r="Q203" s="186">
        <f t="shared" si="17"/>
        <v>5244095.72</v>
      </c>
      <c r="R203" s="186">
        <f t="shared" si="18"/>
        <v>5142529.2</v>
      </c>
      <c r="S203" s="290">
        <v>0</v>
      </c>
      <c r="T203" s="290">
        <v>0</v>
      </c>
      <c r="U203" s="290">
        <v>0</v>
      </c>
      <c r="V203" s="290">
        <v>0</v>
      </c>
      <c r="W203" s="290">
        <v>0</v>
      </c>
      <c r="X203" s="290">
        <v>95004</v>
      </c>
      <c r="Y203" s="290">
        <v>0</v>
      </c>
      <c r="Z203" s="290">
        <v>0</v>
      </c>
      <c r="AA203" s="290">
        <v>5047525.2</v>
      </c>
      <c r="AB203" s="290">
        <v>0</v>
      </c>
      <c r="AC203" s="290">
        <v>0</v>
      </c>
      <c r="AD203" s="290">
        <v>0</v>
      </c>
      <c r="AE203" s="290">
        <v>0</v>
      </c>
      <c r="AF203" s="290">
        <v>0</v>
      </c>
      <c r="AG203" s="290">
        <v>0</v>
      </c>
      <c r="AH203" s="290">
        <v>0</v>
      </c>
      <c r="AI203" s="290">
        <v>0</v>
      </c>
      <c r="AJ203" s="290">
        <v>101566.52</v>
      </c>
      <c r="AK203" s="175"/>
      <c r="AL203" s="175">
        <v>9512529.0800000019</v>
      </c>
      <c r="AM203" s="175">
        <v>14756624.800000001</v>
      </c>
      <c r="AN203" s="175">
        <v>5244095.72</v>
      </c>
    </row>
    <row r="204" spans="1:40" s="84" customFormat="1" ht="25.4" customHeight="1" x14ac:dyDescent="0.35">
      <c r="A204" s="256">
        <v>2023</v>
      </c>
      <c r="B204" s="184">
        <f t="shared" si="14"/>
        <v>197</v>
      </c>
      <c r="C204" s="294" t="s">
        <v>214</v>
      </c>
      <c r="D204" s="184">
        <v>31174</v>
      </c>
      <c r="E204" s="287">
        <f>VLOOKUP(D204,'[1]2023-2025'!$A:$G,7,0)</f>
        <v>2023</v>
      </c>
      <c r="F204" s="287"/>
      <c r="G204" s="287" t="s">
        <v>1899</v>
      </c>
      <c r="H204" s="288">
        <f>INDEX('[1]2023-2025'!$AK:$AK,MATCH(D204,'[1]2023-2025'!$A:$A,0))</f>
        <v>44613</v>
      </c>
      <c r="I204" s="288" t="e">
        <v>#N/A</v>
      </c>
      <c r="J204" s="288" t="e">
        <f>VLOOKUP(D204,[1]Лист3!$A:$AK,37,0)</f>
        <v>#N/A</v>
      </c>
      <c r="K204" s="289">
        <f>INDEX('[1]2023-2025'!$G:$G,MATCH(D204,'[1]2023-2025'!$A:$A,0))</f>
        <v>2023</v>
      </c>
      <c r="L204" s="289"/>
      <c r="M204" s="289"/>
      <c r="N204" s="289"/>
      <c r="O204" s="289" t="s">
        <v>2501</v>
      </c>
      <c r="P204" s="289">
        <v>0</v>
      </c>
      <c r="Q204" s="186">
        <f t="shared" si="17"/>
        <v>68155.98</v>
      </c>
      <c r="R204" s="186">
        <f t="shared" si="18"/>
        <v>68155.98</v>
      </c>
      <c r="S204" s="290">
        <v>0</v>
      </c>
      <c r="T204" s="291">
        <v>0</v>
      </c>
      <c r="U204" s="186">
        <v>0</v>
      </c>
      <c r="V204" s="186">
        <v>0</v>
      </c>
      <c r="W204" s="186">
        <v>0</v>
      </c>
      <c r="X204" s="186">
        <v>0</v>
      </c>
      <c r="Y204" s="186">
        <v>0</v>
      </c>
      <c r="Z204" s="186">
        <v>0</v>
      </c>
      <c r="AA204" s="186">
        <v>0</v>
      </c>
      <c r="AB204" s="186">
        <v>0</v>
      </c>
      <c r="AC204" s="186">
        <v>0</v>
      </c>
      <c r="AD204" s="186">
        <v>0</v>
      </c>
      <c r="AE204" s="186">
        <v>0</v>
      </c>
      <c r="AF204" s="186">
        <v>0</v>
      </c>
      <c r="AG204" s="292">
        <v>68155.98</v>
      </c>
      <c r="AH204" s="292">
        <v>0</v>
      </c>
      <c r="AI204" s="292">
        <v>0</v>
      </c>
      <c r="AJ204" s="292">
        <v>0</v>
      </c>
      <c r="AK204" s="175"/>
      <c r="AL204" s="175">
        <v>11368739.02</v>
      </c>
      <c r="AM204" s="175">
        <v>14949050.869999999</v>
      </c>
      <c r="AN204" s="175">
        <v>3580311.8499999996</v>
      </c>
    </row>
    <row r="205" spans="1:40" s="84" customFormat="1" ht="25.4" customHeight="1" x14ac:dyDescent="0.35">
      <c r="A205" s="256">
        <v>2023</v>
      </c>
      <c r="B205" s="184">
        <f t="shared" si="14"/>
        <v>198</v>
      </c>
      <c r="C205" s="294" t="s">
        <v>216</v>
      </c>
      <c r="D205" s="184">
        <v>31178</v>
      </c>
      <c r="E205" s="287">
        <f>VLOOKUP(D205,'[1]2023-2025'!$A:$G,7,0)</f>
        <v>2023</v>
      </c>
      <c r="F205" s="287"/>
      <c r="G205" s="287" t="s">
        <v>1899</v>
      </c>
      <c r="H205" s="288">
        <f>INDEX('[1]2023-2025'!$AK:$AK,MATCH(D205,'[1]2023-2025'!$A:$A,0))</f>
        <v>44638</v>
      </c>
      <c r="I205" s="288" t="e">
        <v>#N/A</v>
      </c>
      <c r="J205" s="288" t="e">
        <f>VLOOKUP(D205,[1]Лист3!$A:$AK,37,0)</f>
        <v>#N/A</v>
      </c>
      <c r="K205" s="289">
        <f>INDEX('[1]2023-2025'!$G:$G,MATCH(D205,'[1]2023-2025'!$A:$A,0))</f>
        <v>2023</v>
      </c>
      <c r="L205" s="289"/>
      <c r="M205" s="289"/>
      <c r="N205" s="289"/>
      <c r="O205" s="289" t="s">
        <v>2446</v>
      </c>
      <c r="P205" s="289">
        <v>0</v>
      </c>
      <c r="Q205" s="186">
        <f t="shared" si="17"/>
        <v>4751464.96</v>
      </c>
      <c r="R205" s="186">
        <f t="shared" si="18"/>
        <v>4651914</v>
      </c>
      <c r="S205" s="290">
        <v>0</v>
      </c>
      <c r="T205" s="290">
        <v>0</v>
      </c>
      <c r="U205" s="290">
        <v>0</v>
      </c>
      <c r="V205" s="290">
        <v>0</v>
      </c>
      <c r="W205" s="290">
        <v>0</v>
      </c>
      <c r="X205" s="290">
        <v>0</v>
      </c>
      <c r="Y205" s="290">
        <v>0</v>
      </c>
      <c r="Z205" s="290">
        <v>0</v>
      </c>
      <c r="AA205" s="290">
        <v>4651914</v>
      </c>
      <c r="AB205" s="290">
        <v>0</v>
      </c>
      <c r="AC205" s="290">
        <v>0</v>
      </c>
      <c r="AD205" s="290">
        <v>0</v>
      </c>
      <c r="AE205" s="290">
        <v>0</v>
      </c>
      <c r="AF205" s="290">
        <v>0</v>
      </c>
      <c r="AG205" s="290">
        <v>0</v>
      </c>
      <c r="AH205" s="290">
        <v>0</v>
      </c>
      <c r="AI205" s="290">
        <v>0</v>
      </c>
      <c r="AJ205" s="290">
        <v>99550.96</v>
      </c>
      <c r="AK205" s="175"/>
      <c r="AL205" s="175">
        <v>10018215.399999999</v>
      </c>
      <c r="AM205" s="175">
        <v>14769680.359999999</v>
      </c>
      <c r="AN205" s="175">
        <v>4751464.96</v>
      </c>
    </row>
    <row r="206" spans="1:40" s="84" customFormat="1" ht="25.4" customHeight="1" x14ac:dyDescent="0.35">
      <c r="A206" s="256">
        <v>2023</v>
      </c>
      <c r="B206" s="184">
        <f t="shared" si="14"/>
        <v>199</v>
      </c>
      <c r="C206" s="294" t="s">
        <v>218</v>
      </c>
      <c r="D206" s="184">
        <v>31220</v>
      </c>
      <c r="E206" s="287">
        <f>VLOOKUP(D206,'[1]2023-2025'!$A:$G,7,0)</f>
        <v>2023</v>
      </c>
      <c r="F206" s="287"/>
      <c r="G206" s="287" t="s">
        <v>1899</v>
      </c>
      <c r="H206" s="288">
        <f>INDEX('[1]2023-2025'!$AK:$AK,MATCH(D206,'[1]2023-2025'!$A:$A,0))</f>
        <v>44638</v>
      </c>
      <c r="I206" s="288" t="e">
        <v>#N/A</v>
      </c>
      <c r="J206" s="288" t="e">
        <f>VLOOKUP(D206,[1]Лист3!$A:$AK,37,0)</f>
        <v>#N/A</v>
      </c>
      <c r="K206" s="289">
        <f>INDEX('[1]2023-2025'!$G:$G,MATCH(D206,'[1]2023-2025'!$A:$A,0))</f>
        <v>2023</v>
      </c>
      <c r="L206" s="289"/>
      <c r="M206" s="289"/>
      <c r="N206" s="289"/>
      <c r="O206" s="289" t="s">
        <v>2446</v>
      </c>
      <c r="P206" s="289">
        <v>0</v>
      </c>
      <c r="Q206" s="186">
        <f t="shared" si="17"/>
        <v>6452676.0299999993</v>
      </c>
      <c r="R206" s="186">
        <f t="shared" si="18"/>
        <v>6321964.7999999989</v>
      </c>
      <c r="S206" s="290">
        <v>0</v>
      </c>
      <c r="T206" s="290">
        <v>0</v>
      </c>
      <c r="U206" s="290">
        <v>0</v>
      </c>
      <c r="V206" s="290">
        <v>0</v>
      </c>
      <c r="W206" s="290">
        <v>0</v>
      </c>
      <c r="X206" s="290">
        <v>412280.4</v>
      </c>
      <c r="Y206" s="290">
        <v>0</v>
      </c>
      <c r="Z206" s="290">
        <v>0</v>
      </c>
      <c r="AA206" s="290">
        <v>5909684.3999999985</v>
      </c>
      <c r="AB206" s="290">
        <v>0</v>
      </c>
      <c r="AC206" s="290">
        <v>0</v>
      </c>
      <c r="AD206" s="290">
        <v>0</v>
      </c>
      <c r="AE206" s="290">
        <v>0</v>
      </c>
      <c r="AF206" s="290">
        <v>0</v>
      </c>
      <c r="AG206" s="290">
        <v>0</v>
      </c>
      <c r="AH206" s="290">
        <v>0</v>
      </c>
      <c r="AI206" s="290">
        <v>0</v>
      </c>
      <c r="AJ206" s="290">
        <v>130711.23000000001</v>
      </c>
      <c r="AK206" s="175"/>
      <c r="AL206" s="175">
        <v>7150536.709999999</v>
      </c>
      <c r="AM206" s="175">
        <v>19284025.879999999</v>
      </c>
      <c r="AN206" s="175">
        <v>12133489.17</v>
      </c>
    </row>
    <row r="207" spans="1:40" s="84" customFormat="1" ht="25.4" customHeight="1" x14ac:dyDescent="0.35">
      <c r="A207" s="256">
        <v>2023</v>
      </c>
      <c r="B207" s="184">
        <f t="shared" ref="B207:B270" si="19">B206+1</f>
        <v>200</v>
      </c>
      <c r="C207" s="294" t="s">
        <v>219</v>
      </c>
      <c r="D207" s="184">
        <v>31225</v>
      </c>
      <c r="E207" s="287">
        <f>VLOOKUP(D207,'[1]2023-2025'!$A:$G,7,0)</f>
        <v>2023</v>
      </c>
      <c r="F207" s="287"/>
      <c r="G207" s="287" t="s">
        <v>1899</v>
      </c>
      <c r="H207" s="288">
        <f>INDEX('[1]2023-2025'!$AK:$AK,MATCH(D207,'[1]2023-2025'!$A:$A,0))</f>
        <v>44670</v>
      </c>
      <c r="I207" s="288" t="e">
        <v>#N/A</v>
      </c>
      <c r="J207" s="288" t="e">
        <f>VLOOKUP(D207,[1]Лист3!$A:$AK,37,0)</f>
        <v>#N/A</v>
      </c>
      <c r="K207" s="289">
        <f>INDEX('[1]2023-2025'!$G:$G,MATCH(D207,'[1]2023-2025'!$A:$A,0))</f>
        <v>2023</v>
      </c>
      <c r="L207" s="289"/>
      <c r="M207" s="289"/>
      <c r="N207" s="289"/>
      <c r="O207" s="289" t="s">
        <v>2502</v>
      </c>
      <c r="P207" s="289">
        <v>0</v>
      </c>
      <c r="Q207" s="186">
        <f t="shared" si="17"/>
        <v>5115286.16</v>
      </c>
      <c r="R207" s="186">
        <f t="shared" si="18"/>
        <v>5072521.2</v>
      </c>
      <c r="S207" s="290">
        <v>0</v>
      </c>
      <c r="T207" s="290">
        <v>0</v>
      </c>
      <c r="U207" s="290">
        <v>0</v>
      </c>
      <c r="V207" s="290">
        <v>0</v>
      </c>
      <c r="W207" s="290">
        <v>0</v>
      </c>
      <c r="X207" s="290">
        <v>0</v>
      </c>
      <c r="Y207" s="290">
        <v>0</v>
      </c>
      <c r="Z207" s="290">
        <v>0</v>
      </c>
      <c r="AA207" s="290">
        <v>5072521.2</v>
      </c>
      <c r="AB207" s="290">
        <v>0</v>
      </c>
      <c r="AC207" s="290">
        <v>0</v>
      </c>
      <c r="AD207" s="290">
        <v>0</v>
      </c>
      <c r="AE207" s="290">
        <v>0</v>
      </c>
      <c r="AF207" s="290">
        <v>0</v>
      </c>
      <c r="AG207" s="290">
        <v>0</v>
      </c>
      <c r="AH207" s="290">
        <v>0</v>
      </c>
      <c r="AI207" s="290">
        <v>0</v>
      </c>
      <c r="AJ207" s="290">
        <v>42764.959999999999</v>
      </c>
      <c r="AK207" s="175"/>
      <c r="AL207" s="175">
        <v>6599803.2400000002</v>
      </c>
      <c r="AM207" s="175">
        <v>14741298.960000001</v>
      </c>
      <c r="AN207" s="175">
        <v>8141495.7200000007</v>
      </c>
    </row>
    <row r="208" spans="1:40" s="84" customFormat="1" ht="25.4" customHeight="1" x14ac:dyDescent="0.35">
      <c r="A208" s="256">
        <v>2023</v>
      </c>
      <c r="B208" s="184">
        <f t="shared" si="19"/>
        <v>201</v>
      </c>
      <c r="C208" s="294" t="s">
        <v>220</v>
      </c>
      <c r="D208" s="184">
        <v>31226</v>
      </c>
      <c r="E208" s="287">
        <f>VLOOKUP(D208,'[1]2023-2025'!$A:$G,7,0)</f>
        <v>2023</v>
      </c>
      <c r="F208" s="287"/>
      <c r="G208" s="287" t="s">
        <v>1899</v>
      </c>
      <c r="H208" s="288">
        <f>INDEX('[1]2023-2025'!$AK:$AK,MATCH(D208,'[1]2023-2025'!$A:$A,0))</f>
        <v>44613</v>
      </c>
      <c r="I208" s="288" t="e">
        <v>#N/A</v>
      </c>
      <c r="J208" s="288" t="e">
        <f>VLOOKUP(D208,[1]Лист3!$A:$AK,37,0)</f>
        <v>#N/A</v>
      </c>
      <c r="K208" s="289">
        <f>INDEX('[1]2023-2025'!$G:$G,MATCH(D208,'[1]2023-2025'!$A:$A,0))</f>
        <v>2023</v>
      </c>
      <c r="L208" s="289"/>
      <c r="M208" s="289"/>
      <c r="N208" s="289"/>
      <c r="O208" s="289" t="s">
        <v>2446</v>
      </c>
      <c r="P208" s="289">
        <v>0</v>
      </c>
      <c r="Q208" s="186">
        <f t="shared" si="17"/>
        <v>2012957.03</v>
      </c>
      <c r="R208" s="186">
        <f t="shared" si="18"/>
        <v>1993996.1400000001</v>
      </c>
      <c r="S208" s="290">
        <v>0</v>
      </c>
      <c r="T208" s="291">
        <v>0</v>
      </c>
      <c r="U208" s="186">
        <v>0</v>
      </c>
      <c r="V208" s="186">
        <v>0</v>
      </c>
      <c r="W208" s="186">
        <v>0</v>
      </c>
      <c r="X208" s="186">
        <v>0</v>
      </c>
      <c r="Y208" s="186">
        <v>0</v>
      </c>
      <c r="Z208" s="186">
        <v>0</v>
      </c>
      <c r="AA208" s="186">
        <v>0</v>
      </c>
      <c r="AB208" s="186">
        <v>0</v>
      </c>
      <c r="AC208" s="186">
        <v>1924605.6</v>
      </c>
      <c r="AD208" s="186">
        <v>0</v>
      </c>
      <c r="AE208" s="186">
        <v>0</v>
      </c>
      <c r="AF208" s="186">
        <v>0</v>
      </c>
      <c r="AG208" s="292">
        <v>69390.539999999994</v>
      </c>
      <c r="AH208" s="292">
        <v>0</v>
      </c>
      <c r="AI208" s="292">
        <v>0</v>
      </c>
      <c r="AJ208" s="292">
        <v>18960.89</v>
      </c>
      <c r="AK208" s="175"/>
      <c r="AL208" s="175">
        <v>9179143.2999999989</v>
      </c>
      <c r="AM208" s="175">
        <v>14722567.119999999</v>
      </c>
      <c r="AN208" s="175">
        <v>5543423.8200000003</v>
      </c>
    </row>
    <row r="209" spans="1:40" s="84" customFormat="1" ht="25.4" customHeight="1" x14ac:dyDescent="0.35">
      <c r="A209" s="256">
        <v>2023</v>
      </c>
      <c r="B209" s="184">
        <f t="shared" si="19"/>
        <v>202</v>
      </c>
      <c r="C209" s="294" t="s">
        <v>221</v>
      </c>
      <c r="D209" s="184">
        <v>31228</v>
      </c>
      <c r="E209" s="287">
        <f>VLOOKUP(D209,'[1]2023-2025'!$A:$G,7,0)</f>
        <v>2023</v>
      </c>
      <c r="F209" s="287"/>
      <c r="G209" s="287" t="s">
        <v>1899</v>
      </c>
      <c r="H209" s="288">
        <f>INDEX('[1]2023-2025'!$AK:$AK,MATCH(D209,'[1]2023-2025'!$A:$A,0))</f>
        <v>44613</v>
      </c>
      <c r="I209" s="288" t="e">
        <v>#N/A</v>
      </c>
      <c r="J209" s="288" t="e">
        <f>VLOOKUP(D209,[1]Лист3!$A:$AK,37,0)</f>
        <v>#N/A</v>
      </c>
      <c r="K209" s="289">
        <f>INDEX('[1]2023-2025'!$G:$G,MATCH(D209,'[1]2023-2025'!$A:$A,0))</f>
        <v>2023</v>
      </c>
      <c r="L209" s="289"/>
      <c r="M209" s="289"/>
      <c r="N209" s="289"/>
      <c r="O209" s="289" t="s">
        <v>2501</v>
      </c>
      <c r="P209" s="289">
        <v>0</v>
      </c>
      <c r="Q209" s="186">
        <f t="shared" si="17"/>
        <v>4390968.5699999994</v>
      </c>
      <c r="R209" s="186">
        <f t="shared" si="18"/>
        <v>4314307.1999999993</v>
      </c>
      <c r="S209" s="290">
        <v>0</v>
      </c>
      <c r="T209" s="291">
        <v>0</v>
      </c>
      <c r="U209" s="186">
        <v>0</v>
      </c>
      <c r="V209" s="186">
        <v>0</v>
      </c>
      <c r="W209" s="186">
        <v>0</v>
      </c>
      <c r="X209" s="186">
        <v>405967.2</v>
      </c>
      <c r="Y209" s="186">
        <v>0</v>
      </c>
      <c r="Z209" s="186">
        <v>0</v>
      </c>
      <c r="AA209" s="186">
        <v>0</v>
      </c>
      <c r="AB209" s="186">
        <v>0</v>
      </c>
      <c r="AC209" s="186">
        <v>3908339.9999999995</v>
      </c>
      <c r="AD209" s="186">
        <v>0</v>
      </c>
      <c r="AE209" s="186">
        <v>0</v>
      </c>
      <c r="AF209" s="186">
        <v>0</v>
      </c>
      <c r="AG209" s="292">
        <v>0</v>
      </c>
      <c r="AH209" s="292">
        <v>0</v>
      </c>
      <c r="AI209" s="292">
        <v>0</v>
      </c>
      <c r="AJ209" s="292">
        <v>76661.37</v>
      </c>
      <c r="AK209" s="175"/>
      <c r="AL209" s="175">
        <v>10357709.6</v>
      </c>
      <c r="AM209" s="175">
        <v>14748678.17</v>
      </c>
      <c r="AN209" s="175">
        <v>4390968.57</v>
      </c>
    </row>
    <row r="210" spans="1:40" s="84" customFormat="1" ht="25.4" customHeight="1" x14ac:dyDescent="0.35">
      <c r="A210" s="256">
        <v>2023</v>
      </c>
      <c r="B210" s="184">
        <f t="shared" si="19"/>
        <v>203</v>
      </c>
      <c r="C210" s="294" t="s">
        <v>222</v>
      </c>
      <c r="D210" s="184">
        <v>31235</v>
      </c>
      <c r="E210" s="287">
        <f>VLOOKUP(D210,'[1]2023-2025'!$A:$G,7,0)</f>
        <v>2023</v>
      </c>
      <c r="F210" s="287"/>
      <c r="G210" s="287" t="s">
        <v>1899</v>
      </c>
      <c r="H210" s="288">
        <f>INDEX('[1]2023-2025'!$AK:$AK,MATCH(D210,'[1]2023-2025'!$A:$A,0))</f>
        <v>44613</v>
      </c>
      <c r="I210" s="288" t="e">
        <v>#N/A</v>
      </c>
      <c r="J210" s="288" t="e">
        <f>VLOOKUP(D210,[1]Лист3!$A:$AK,37,0)</f>
        <v>#N/A</v>
      </c>
      <c r="K210" s="289">
        <f>INDEX('[1]2023-2025'!$G:$G,MATCH(D210,'[1]2023-2025'!$A:$A,0))</f>
        <v>2023</v>
      </c>
      <c r="L210" s="289"/>
      <c r="M210" s="289"/>
      <c r="N210" s="289"/>
      <c r="O210" s="289" t="s">
        <v>2501</v>
      </c>
      <c r="P210" s="289">
        <v>0</v>
      </c>
      <c r="Q210" s="186">
        <f t="shared" si="17"/>
        <v>7243909.4000000013</v>
      </c>
      <c r="R210" s="186">
        <f t="shared" si="18"/>
        <v>7193454.9200000009</v>
      </c>
      <c r="S210" s="290">
        <v>0</v>
      </c>
      <c r="T210" s="291">
        <v>0</v>
      </c>
      <c r="U210" s="186">
        <v>0</v>
      </c>
      <c r="V210" s="186">
        <v>0</v>
      </c>
      <c r="W210" s="186">
        <v>0</v>
      </c>
      <c r="X210" s="186">
        <v>0</v>
      </c>
      <c r="Y210" s="186">
        <v>0</v>
      </c>
      <c r="Z210" s="186">
        <v>0</v>
      </c>
      <c r="AA210" s="186">
        <v>5223906.9200000009</v>
      </c>
      <c r="AB210" s="186">
        <v>0</v>
      </c>
      <c r="AC210" s="186">
        <v>1969548.0000000002</v>
      </c>
      <c r="AD210" s="186">
        <v>0</v>
      </c>
      <c r="AE210" s="186">
        <v>0</v>
      </c>
      <c r="AF210" s="186">
        <v>0</v>
      </c>
      <c r="AG210" s="292">
        <v>0</v>
      </c>
      <c r="AH210" s="292">
        <v>0</v>
      </c>
      <c r="AI210" s="292">
        <v>0</v>
      </c>
      <c r="AJ210" s="292">
        <v>50454.48</v>
      </c>
      <c r="AK210" s="175"/>
      <c r="AL210" s="175">
        <v>7530891.0300000003</v>
      </c>
      <c r="AM210" s="175">
        <v>14775526.880000001</v>
      </c>
      <c r="AN210" s="175">
        <v>7244635.8500000006</v>
      </c>
    </row>
    <row r="211" spans="1:40" s="84" customFormat="1" ht="25.4" customHeight="1" x14ac:dyDescent="0.35">
      <c r="A211" s="256">
        <v>2023</v>
      </c>
      <c r="B211" s="184">
        <f t="shared" si="19"/>
        <v>204</v>
      </c>
      <c r="C211" s="294" t="s">
        <v>223</v>
      </c>
      <c r="D211" s="184">
        <v>31236</v>
      </c>
      <c r="E211" s="287">
        <f>VLOOKUP(D211,'[1]2023-2025'!$A:$G,7,0)</f>
        <v>2023</v>
      </c>
      <c r="F211" s="287"/>
      <c r="G211" s="287" t="s">
        <v>1899</v>
      </c>
      <c r="H211" s="288">
        <f>INDEX('[1]2023-2025'!$AK:$AK,MATCH(D211,'[1]2023-2025'!$A:$A,0))</f>
        <v>44638</v>
      </c>
      <c r="I211" s="288" t="e">
        <v>#N/A</v>
      </c>
      <c r="J211" s="288" t="e">
        <f>VLOOKUP(D211,[1]Лист3!$A:$AK,37,0)</f>
        <v>#N/A</v>
      </c>
      <c r="K211" s="289">
        <f>INDEX('[1]2023-2025'!$G:$G,MATCH(D211,'[1]2023-2025'!$A:$A,0))</f>
        <v>2023</v>
      </c>
      <c r="L211" s="289"/>
      <c r="M211" s="289"/>
      <c r="N211" s="289"/>
      <c r="O211" s="289" t="s">
        <v>2446</v>
      </c>
      <c r="P211" s="289">
        <v>0</v>
      </c>
      <c r="Q211" s="186">
        <f t="shared" si="17"/>
        <v>3287877.3</v>
      </c>
      <c r="R211" s="186">
        <f t="shared" si="18"/>
        <v>3282050.36</v>
      </c>
      <c r="S211" s="290">
        <v>0</v>
      </c>
      <c r="T211" s="290">
        <v>0</v>
      </c>
      <c r="U211" s="290">
        <v>0</v>
      </c>
      <c r="V211" s="290">
        <v>0</v>
      </c>
      <c r="W211" s="290">
        <v>0</v>
      </c>
      <c r="X211" s="290">
        <v>0</v>
      </c>
      <c r="Y211" s="290">
        <v>0</v>
      </c>
      <c r="Z211" s="290">
        <v>0</v>
      </c>
      <c r="AA211" s="290">
        <v>0</v>
      </c>
      <c r="AB211" s="290">
        <v>0</v>
      </c>
      <c r="AC211" s="290">
        <v>3282050.36</v>
      </c>
      <c r="AD211" s="290">
        <v>0</v>
      </c>
      <c r="AE211" s="290">
        <v>0</v>
      </c>
      <c r="AF211" s="290">
        <v>0</v>
      </c>
      <c r="AG211" s="290">
        <v>0</v>
      </c>
      <c r="AH211" s="290">
        <v>0</v>
      </c>
      <c r="AI211" s="290">
        <v>0</v>
      </c>
      <c r="AJ211" s="290">
        <v>5826.94</v>
      </c>
      <c r="AK211" s="175"/>
      <c r="AL211" s="175">
        <v>11821244.649999999</v>
      </c>
      <c r="AM211" s="175">
        <v>15109121.949999999</v>
      </c>
      <c r="AN211" s="175">
        <v>3287877.3</v>
      </c>
    </row>
    <row r="212" spans="1:40" s="84" customFormat="1" ht="25.4" customHeight="1" x14ac:dyDescent="0.35">
      <c r="A212" s="256">
        <v>2023</v>
      </c>
      <c r="B212" s="184">
        <f t="shared" si="19"/>
        <v>205</v>
      </c>
      <c r="C212" s="294" t="s">
        <v>224</v>
      </c>
      <c r="D212" s="184">
        <v>31237</v>
      </c>
      <c r="E212" s="287">
        <f>VLOOKUP(D212,'[1]2023-2025'!$A:$G,7,0)</f>
        <v>2023</v>
      </c>
      <c r="F212" s="287"/>
      <c r="G212" s="287" t="s">
        <v>1899</v>
      </c>
      <c r="H212" s="288">
        <f>INDEX('[1]2023-2025'!$AK:$AK,MATCH(D212,'[1]2023-2025'!$A:$A,0))</f>
        <v>44581</v>
      </c>
      <c r="I212" s="288" t="e">
        <v>#N/A</v>
      </c>
      <c r="J212" s="288">
        <f>VLOOKUP(D212,[1]Лист3!$A:$AK,37,0)</f>
        <v>45065</v>
      </c>
      <c r="K212" s="289">
        <f>INDEX('[1]2023-2025'!$G:$G,MATCH(D212,'[1]2023-2025'!$A:$A,0))</f>
        <v>2023</v>
      </c>
      <c r="L212" s="289"/>
      <c r="M212" s="289"/>
      <c r="N212" s="289"/>
      <c r="O212" s="289" t="s">
        <v>2446</v>
      </c>
      <c r="P212" s="289">
        <v>0</v>
      </c>
      <c r="Q212" s="186">
        <f t="shared" si="17"/>
        <v>7861521.8899999997</v>
      </c>
      <c r="R212" s="186">
        <f t="shared" si="18"/>
        <v>7772276.3999999994</v>
      </c>
      <c r="S212" s="290">
        <v>0</v>
      </c>
      <c r="T212" s="291">
        <v>0</v>
      </c>
      <c r="U212" s="186">
        <v>0</v>
      </c>
      <c r="V212" s="186">
        <v>0</v>
      </c>
      <c r="W212" s="186">
        <v>0</v>
      </c>
      <c r="X212" s="186">
        <v>0</v>
      </c>
      <c r="Y212" s="186">
        <v>0</v>
      </c>
      <c r="Z212" s="186">
        <v>0</v>
      </c>
      <c r="AA212" s="186">
        <v>7772276.3999999994</v>
      </c>
      <c r="AB212" s="186">
        <v>0</v>
      </c>
      <c r="AC212" s="186">
        <v>0</v>
      </c>
      <c r="AD212" s="186">
        <v>0</v>
      </c>
      <c r="AE212" s="186">
        <v>0</v>
      </c>
      <c r="AF212" s="186">
        <v>0</v>
      </c>
      <c r="AG212" s="292">
        <v>0</v>
      </c>
      <c r="AH212" s="292">
        <v>0</v>
      </c>
      <c r="AI212" s="292">
        <v>0</v>
      </c>
      <c r="AJ212" s="292">
        <v>89245.49</v>
      </c>
      <c r="AK212" s="175"/>
      <c r="AL212" s="175">
        <v>10675301.370000001</v>
      </c>
      <c r="AM212" s="175">
        <v>20712745.5</v>
      </c>
      <c r="AN212" s="175">
        <v>10037444.129999999</v>
      </c>
    </row>
    <row r="213" spans="1:40" s="84" customFormat="1" ht="25.4" customHeight="1" x14ac:dyDescent="0.35">
      <c r="A213" s="256">
        <v>2023</v>
      </c>
      <c r="B213" s="184">
        <f t="shared" si="19"/>
        <v>206</v>
      </c>
      <c r="C213" s="294" t="s">
        <v>225</v>
      </c>
      <c r="D213" s="184">
        <v>31239</v>
      </c>
      <c r="E213" s="287">
        <f>VLOOKUP(D213,'[1]2023-2025'!$A:$G,7,0)</f>
        <v>2023</v>
      </c>
      <c r="F213" s="287"/>
      <c r="G213" s="287" t="s">
        <v>1899</v>
      </c>
      <c r="H213" s="288">
        <f>INDEX('[1]2023-2025'!$AK:$AK,MATCH(D213,'[1]2023-2025'!$A:$A,0))</f>
        <v>44581</v>
      </c>
      <c r="I213" s="288" t="e">
        <v>#N/A</v>
      </c>
      <c r="J213" s="288">
        <f>VLOOKUP(D213,[1]Лист3!$A:$AK,37,0)</f>
        <v>45065</v>
      </c>
      <c r="K213" s="289">
        <f>INDEX('[1]2023-2025'!$G:$G,MATCH(D213,'[1]2023-2025'!$A:$A,0))</f>
        <v>2023</v>
      </c>
      <c r="L213" s="289"/>
      <c r="M213" s="289"/>
      <c r="N213" s="289"/>
      <c r="O213" s="289" t="s">
        <v>2446</v>
      </c>
      <c r="P213" s="289">
        <v>0</v>
      </c>
      <c r="Q213" s="186">
        <f t="shared" si="17"/>
        <v>7631157.0700000003</v>
      </c>
      <c r="R213" s="186">
        <f t="shared" si="18"/>
        <v>7534430.4000000004</v>
      </c>
      <c r="S213" s="290">
        <v>0</v>
      </c>
      <c r="T213" s="291">
        <v>0</v>
      </c>
      <c r="U213" s="186">
        <v>0</v>
      </c>
      <c r="V213" s="186">
        <v>0</v>
      </c>
      <c r="W213" s="186">
        <v>0</v>
      </c>
      <c r="X213" s="186">
        <v>0</v>
      </c>
      <c r="Y213" s="186">
        <v>0</v>
      </c>
      <c r="Z213" s="186">
        <v>0</v>
      </c>
      <c r="AA213" s="186">
        <v>7534430.4000000004</v>
      </c>
      <c r="AB213" s="186">
        <v>0</v>
      </c>
      <c r="AC213" s="186">
        <v>0</v>
      </c>
      <c r="AD213" s="186">
        <v>0</v>
      </c>
      <c r="AE213" s="186">
        <v>0</v>
      </c>
      <c r="AF213" s="186">
        <v>0</v>
      </c>
      <c r="AG213" s="292">
        <v>0</v>
      </c>
      <c r="AH213" s="292">
        <v>0</v>
      </c>
      <c r="AI213" s="292">
        <v>0</v>
      </c>
      <c r="AJ213" s="292">
        <v>96726.67</v>
      </c>
      <c r="AK213" s="175"/>
      <c r="AL213" s="175">
        <v>10615198.329999998</v>
      </c>
      <c r="AM213" s="175">
        <v>20396009.059999999</v>
      </c>
      <c r="AN213" s="175">
        <v>9780810.7300000004</v>
      </c>
    </row>
    <row r="214" spans="1:40" s="84" customFormat="1" ht="25.4" customHeight="1" x14ac:dyDescent="0.35">
      <c r="A214" s="256">
        <v>2023</v>
      </c>
      <c r="B214" s="184">
        <f t="shared" si="19"/>
        <v>207</v>
      </c>
      <c r="C214" s="294" t="s">
        <v>226</v>
      </c>
      <c r="D214" s="184">
        <v>31240</v>
      </c>
      <c r="E214" s="287">
        <f>VLOOKUP(D214,'[1]2023-2025'!$A:$G,7,0)</f>
        <v>2023</v>
      </c>
      <c r="F214" s="287"/>
      <c r="G214" s="287" t="s">
        <v>1899</v>
      </c>
      <c r="H214" s="288">
        <f>INDEX('[1]2023-2025'!$AK:$AK,MATCH(D214,'[1]2023-2025'!$A:$A,0))</f>
        <v>44613</v>
      </c>
      <c r="I214" s="288" t="e">
        <v>#N/A</v>
      </c>
      <c r="J214" s="288" t="e">
        <f>VLOOKUP(D214,[1]Лист3!$A:$AK,37,0)</f>
        <v>#N/A</v>
      </c>
      <c r="K214" s="289">
        <f>INDEX('[1]2023-2025'!$G:$G,MATCH(D214,'[1]2023-2025'!$A:$A,0))</f>
        <v>2023</v>
      </c>
      <c r="L214" s="289"/>
      <c r="M214" s="289"/>
      <c r="N214" s="289"/>
      <c r="O214" s="289" t="s">
        <v>2446</v>
      </c>
      <c r="P214" s="289">
        <v>0</v>
      </c>
      <c r="Q214" s="186">
        <f t="shared" si="17"/>
        <v>5737150.75</v>
      </c>
      <c r="R214" s="186">
        <f t="shared" si="18"/>
        <v>5648331.5999999996</v>
      </c>
      <c r="S214" s="290">
        <v>0</v>
      </c>
      <c r="T214" s="291">
        <v>0</v>
      </c>
      <c r="U214" s="186">
        <v>0</v>
      </c>
      <c r="V214" s="186">
        <v>0</v>
      </c>
      <c r="W214" s="186">
        <v>0</v>
      </c>
      <c r="X214" s="186">
        <v>0</v>
      </c>
      <c r="Y214" s="186">
        <v>0</v>
      </c>
      <c r="Z214" s="186">
        <v>0</v>
      </c>
      <c r="AA214" s="186">
        <v>5648331.5999999996</v>
      </c>
      <c r="AB214" s="186">
        <v>0</v>
      </c>
      <c r="AC214" s="186">
        <v>0</v>
      </c>
      <c r="AD214" s="186">
        <v>0</v>
      </c>
      <c r="AE214" s="186">
        <v>0</v>
      </c>
      <c r="AF214" s="186">
        <v>0</v>
      </c>
      <c r="AG214" s="292">
        <v>0</v>
      </c>
      <c r="AH214" s="292">
        <v>0</v>
      </c>
      <c r="AI214" s="292">
        <v>0</v>
      </c>
      <c r="AJ214" s="292">
        <v>88819.15</v>
      </c>
      <c r="AK214" s="175"/>
      <c r="AL214" s="175">
        <v>9333599.6099999994</v>
      </c>
      <c r="AM214" s="175">
        <v>15070750.359999999</v>
      </c>
      <c r="AN214" s="175">
        <v>5737150.75</v>
      </c>
    </row>
    <row r="215" spans="1:40" s="84" customFormat="1" ht="25.4" customHeight="1" x14ac:dyDescent="0.35">
      <c r="A215" s="256">
        <v>2023</v>
      </c>
      <c r="B215" s="184">
        <f t="shared" si="19"/>
        <v>208</v>
      </c>
      <c r="C215" s="294" t="s">
        <v>234</v>
      </c>
      <c r="D215" s="184">
        <v>31433</v>
      </c>
      <c r="E215" s="287">
        <f>VLOOKUP(D215,'[1]2023-2025'!$A:$G,7,0)</f>
        <v>2023</v>
      </c>
      <c r="F215" s="287"/>
      <c r="G215" s="287" t="s">
        <v>1899</v>
      </c>
      <c r="H215" s="288">
        <f>INDEX('[1]2023-2025'!$AK:$AK,MATCH(D215,'[1]2023-2025'!$A:$A,0))</f>
        <v>44670</v>
      </c>
      <c r="I215" s="288" t="e">
        <v>#N/A</v>
      </c>
      <c r="J215" s="288" t="e">
        <f>VLOOKUP(D215,[1]Лист3!$A:$AK,37,0)</f>
        <v>#N/A</v>
      </c>
      <c r="K215" s="289">
        <f>INDEX('[1]2023-2025'!$G:$G,MATCH(D215,'[1]2023-2025'!$A:$A,0))</f>
        <v>2023</v>
      </c>
      <c r="L215" s="289"/>
      <c r="M215" s="289"/>
      <c r="N215" s="289"/>
      <c r="O215" s="289" t="s">
        <v>2503</v>
      </c>
      <c r="P215" s="289">
        <v>0</v>
      </c>
      <c r="Q215" s="186">
        <f t="shared" si="17"/>
        <v>5483065.7400000012</v>
      </c>
      <c r="R215" s="186">
        <f t="shared" si="18"/>
        <v>5383090.8000000007</v>
      </c>
      <c r="S215" s="290">
        <v>0</v>
      </c>
      <c r="T215" s="290">
        <v>0</v>
      </c>
      <c r="U215" s="290">
        <v>0</v>
      </c>
      <c r="V215" s="290">
        <v>0</v>
      </c>
      <c r="W215" s="290">
        <v>0</v>
      </c>
      <c r="X215" s="290">
        <v>0</v>
      </c>
      <c r="Y215" s="290">
        <v>0</v>
      </c>
      <c r="Z215" s="290">
        <v>0</v>
      </c>
      <c r="AA215" s="290">
        <v>5383090.8000000007</v>
      </c>
      <c r="AB215" s="290">
        <v>0</v>
      </c>
      <c r="AC215" s="290">
        <v>0</v>
      </c>
      <c r="AD215" s="290">
        <v>0</v>
      </c>
      <c r="AE215" s="290">
        <v>0</v>
      </c>
      <c r="AF215" s="290">
        <v>0</v>
      </c>
      <c r="AG215" s="290">
        <v>0</v>
      </c>
      <c r="AH215" s="290">
        <v>0</v>
      </c>
      <c r="AI215" s="290">
        <v>0</v>
      </c>
      <c r="AJ215" s="290">
        <v>99974.94</v>
      </c>
      <c r="AK215" s="175"/>
      <c r="AL215" s="175">
        <v>16018682.68</v>
      </c>
      <c r="AM215" s="175">
        <v>21501748.420000002</v>
      </c>
      <c r="AN215" s="175">
        <v>5483065.7400000012</v>
      </c>
    </row>
    <row r="216" spans="1:40" s="84" customFormat="1" ht="25.4" customHeight="1" x14ac:dyDescent="0.35">
      <c r="A216" s="256">
        <v>2023</v>
      </c>
      <c r="B216" s="184">
        <f t="shared" si="19"/>
        <v>209</v>
      </c>
      <c r="C216" s="294" t="s">
        <v>235</v>
      </c>
      <c r="D216" s="184">
        <v>31436</v>
      </c>
      <c r="E216" s="287">
        <f>VLOOKUP(D216,'[1]2023-2025'!$A:$G,7,0)</f>
        <v>2023</v>
      </c>
      <c r="F216" s="287"/>
      <c r="G216" s="287" t="s">
        <v>1899</v>
      </c>
      <c r="H216" s="288">
        <f>INDEX('[1]2023-2025'!$AK:$AK,MATCH(D216,'[1]2023-2025'!$A:$A,0))</f>
        <v>44670</v>
      </c>
      <c r="I216" s="288" t="e">
        <v>#N/A</v>
      </c>
      <c r="J216" s="288" t="e">
        <f>VLOOKUP(D216,[1]Лист3!$A:$AK,37,0)</f>
        <v>#N/A</v>
      </c>
      <c r="K216" s="289">
        <f>INDEX('[1]2023-2025'!$G:$G,MATCH(D216,'[1]2023-2025'!$A:$A,0))</f>
        <v>2023</v>
      </c>
      <c r="L216" s="289"/>
      <c r="M216" s="289"/>
      <c r="N216" s="289"/>
      <c r="O216" s="289" t="s">
        <v>2504</v>
      </c>
      <c r="P216" s="289">
        <v>0</v>
      </c>
      <c r="Q216" s="186">
        <f t="shared" si="17"/>
        <v>5841170.71</v>
      </c>
      <c r="R216" s="186">
        <f t="shared" si="18"/>
        <v>5761499.9199999999</v>
      </c>
      <c r="S216" s="290">
        <v>0</v>
      </c>
      <c r="T216" s="290">
        <v>0</v>
      </c>
      <c r="U216" s="290">
        <v>0</v>
      </c>
      <c r="V216" s="290">
        <v>0</v>
      </c>
      <c r="W216" s="290">
        <v>0</v>
      </c>
      <c r="X216" s="290">
        <v>0</v>
      </c>
      <c r="Y216" s="290">
        <v>0</v>
      </c>
      <c r="Z216" s="290">
        <v>0</v>
      </c>
      <c r="AA216" s="290">
        <v>5761499.9199999999</v>
      </c>
      <c r="AB216" s="290">
        <v>0</v>
      </c>
      <c r="AC216" s="290">
        <v>0</v>
      </c>
      <c r="AD216" s="290">
        <v>0</v>
      </c>
      <c r="AE216" s="290">
        <v>0</v>
      </c>
      <c r="AF216" s="290">
        <v>0</v>
      </c>
      <c r="AG216" s="290">
        <v>0</v>
      </c>
      <c r="AH216" s="290">
        <v>0</v>
      </c>
      <c r="AI216" s="290">
        <v>0</v>
      </c>
      <c r="AJ216" s="290">
        <v>79670.789999999994</v>
      </c>
      <c r="AK216" s="175"/>
      <c r="AL216" s="175">
        <v>5830396.1800000006</v>
      </c>
      <c r="AM216" s="175">
        <v>11671566.890000001</v>
      </c>
      <c r="AN216" s="175">
        <v>5841170.71</v>
      </c>
    </row>
    <row r="217" spans="1:40" s="84" customFormat="1" ht="25.4" customHeight="1" x14ac:dyDescent="0.35">
      <c r="A217" s="256">
        <v>2023</v>
      </c>
      <c r="B217" s="184">
        <f t="shared" si="19"/>
        <v>210</v>
      </c>
      <c r="C217" s="294" t="s">
        <v>236</v>
      </c>
      <c r="D217" s="184">
        <v>31437</v>
      </c>
      <c r="E217" s="287">
        <f>VLOOKUP(D217,'[1]2023-2025'!$A:$G,7,0)</f>
        <v>2023</v>
      </c>
      <c r="F217" s="287"/>
      <c r="G217" s="287" t="s">
        <v>1899</v>
      </c>
      <c r="H217" s="288">
        <f>INDEX('[1]2023-2025'!$AK:$AK,MATCH(D217,'[1]2023-2025'!$A:$A,0))</f>
        <v>44670</v>
      </c>
      <c r="I217" s="288" t="e">
        <v>#N/A</v>
      </c>
      <c r="J217" s="288" t="e">
        <f>VLOOKUP(D217,[1]Лист3!$A:$AK,37,0)</f>
        <v>#N/A</v>
      </c>
      <c r="K217" s="289">
        <f>INDEX('[1]2023-2025'!$G:$G,MATCH(D217,'[1]2023-2025'!$A:$A,0))</f>
        <v>2023</v>
      </c>
      <c r="L217" s="289"/>
      <c r="M217" s="289"/>
      <c r="N217" s="289"/>
      <c r="O217" s="289" t="s">
        <v>2505</v>
      </c>
      <c r="P217" s="289">
        <v>0</v>
      </c>
      <c r="Q217" s="186">
        <f t="shared" si="17"/>
        <v>7588319.0700000003</v>
      </c>
      <c r="R217" s="186">
        <f t="shared" si="18"/>
        <v>7487839.2000000002</v>
      </c>
      <c r="S217" s="290">
        <v>0</v>
      </c>
      <c r="T217" s="290">
        <v>0</v>
      </c>
      <c r="U217" s="290">
        <v>0</v>
      </c>
      <c r="V217" s="290">
        <v>0</v>
      </c>
      <c r="W217" s="290">
        <v>0</v>
      </c>
      <c r="X217" s="290">
        <v>0</v>
      </c>
      <c r="Y217" s="290">
        <v>0</v>
      </c>
      <c r="Z217" s="290">
        <v>0</v>
      </c>
      <c r="AA217" s="290">
        <v>7487839.2000000002</v>
      </c>
      <c r="AB217" s="290">
        <v>0</v>
      </c>
      <c r="AC217" s="290">
        <v>0</v>
      </c>
      <c r="AD217" s="290">
        <v>0</v>
      </c>
      <c r="AE217" s="290">
        <v>0</v>
      </c>
      <c r="AF217" s="290">
        <v>0</v>
      </c>
      <c r="AG217" s="290">
        <v>0</v>
      </c>
      <c r="AH217" s="290">
        <v>0</v>
      </c>
      <c r="AI217" s="290">
        <v>0</v>
      </c>
      <c r="AJ217" s="290">
        <v>100479.87</v>
      </c>
      <c r="AK217" s="175"/>
      <c r="AL217" s="175">
        <v>7073511.9699999988</v>
      </c>
      <c r="AM217" s="175">
        <v>14661831.039999999</v>
      </c>
      <c r="AN217" s="175">
        <v>7588319.0700000003</v>
      </c>
    </row>
    <row r="218" spans="1:40" s="84" customFormat="1" ht="25.4" customHeight="1" x14ac:dyDescent="0.35">
      <c r="A218" s="256">
        <v>2023</v>
      </c>
      <c r="B218" s="184">
        <f t="shared" si="19"/>
        <v>211</v>
      </c>
      <c r="C218" s="294" t="s">
        <v>237</v>
      </c>
      <c r="D218" s="184">
        <v>31438</v>
      </c>
      <c r="E218" s="287">
        <f>VLOOKUP(D218,'[1]2023-2025'!$A:$G,7,0)</f>
        <v>2023</v>
      </c>
      <c r="F218" s="287"/>
      <c r="G218" s="287" t="s">
        <v>1899</v>
      </c>
      <c r="H218" s="288">
        <f>INDEX('[1]2023-2025'!$AK:$AK,MATCH(D218,'[1]2023-2025'!$A:$A,0))</f>
        <v>44670</v>
      </c>
      <c r="I218" s="288" t="e">
        <v>#N/A</v>
      </c>
      <c r="J218" s="288" t="e">
        <f>VLOOKUP(D218,[1]Лист3!$A:$AK,37,0)</f>
        <v>#N/A</v>
      </c>
      <c r="K218" s="289">
        <f>INDEX('[1]2023-2025'!$G:$G,MATCH(D218,'[1]2023-2025'!$A:$A,0))</f>
        <v>2023</v>
      </c>
      <c r="L218" s="289"/>
      <c r="M218" s="289"/>
      <c r="N218" s="289"/>
      <c r="O218" s="289" t="s">
        <v>2506</v>
      </c>
      <c r="P218" s="289">
        <v>0</v>
      </c>
      <c r="Q218" s="186">
        <f t="shared" si="17"/>
        <v>5845209.6999999993</v>
      </c>
      <c r="R218" s="186">
        <f t="shared" si="18"/>
        <v>5827994.3999999994</v>
      </c>
      <c r="S218" s="290">
        <v>0</v>
      </c>
      <c r="T218" s="290">
        <v>0</v>
      </c>
      <c r="U218" s="290">
        <v>0</v>
      </c>
      <c r="V218" s="290">
        <v>0</v>
      </c>
      <c r="W218" s="290">
        <v>0</v>
      </c>
      <c r="X218" s="290">
        <v>0</v>
      </c>
      <c r="Y218" s="290">
        <v>0</v>
      </c>
      <c r="Z218" s="290">
        <v>0</v>
      </c>
      <c r="AA218" s="290">
        <v>5827994.3999999994</v>
      </c>
      <c r="AB218" s="290">
        <v>0</v>
      </c>
      <c r="AC218" s="290">
        <v>0</v>
      </c>
      <c r="AD218" s="290">
        <v>0</v>
      </c>
      <c r="AE218" s="290">
        <v>0</v>
      </c>
      <c r="AF218" s="290">
        <v>0</v>
      </c>
      <c r="AG218" s="290">
        <v>0</v>
      </c>
      <c r="AH218" s="290">
        <v>0</v>
      </c>
      <c r="AI218" s="290">
        <v>0</v>
      </c>
      <c r="AJ218" s="290">
        <v>17215.3</v>
      </c>
      <c r="AK218" s="175"/>
      <c r="AL218" s="175">
        <v>5589088.6500000004</v>
      </c>
      <c r="AM218" s="175">
        <v>11434298.35</v>
      </c>
      <c r="AN218" s="175">
        <v>5845209.6999999993</v>
      </c>
    </row>
    <row r="219" spans="1:40" s="84" customFormat="1" ht="25.4" customHeight="1" x14ac:dyDescent="0.35">
      <c r="A219" s="256">
        <v>2023</v>
      </c>
      <c r="B219" s="184">
        <f t="shared" si="19"/>
        <v>212</v>
      </c>
      <c r="C219" s="294" t="s">
        <v>239</v>
      </c>
      <c r="D219" s="184">
        <v>31440</v>
      </c>
      <c r="E219" s="287">
        <f>VLOOKUP(D219,'[1]2023-2025'!$A:$G,7,0)</f>
        <v>2023</v>
      </c>
      <c r="F219" s="287"/>
      <c r="G219" s="287" t="s">
        <v>1899</v>
      </c>
      <c r="H219" s="288">
        <f>INDEX('[1]2023-2025'!$AK:$AK,MATCH(D219,'[1]2023-2025'!$A:$A,0))</f>
        <v>44670</v>
      </c>
      <c r="I219" s="288" t="e">
        <v>#N/A</v>
      </c>
      <c r="J219" s="288" t="e">
        <f>VLOOKUP(D219,[1]Лист3!$A:$AK,37,0)</f>
        <v>#N/A</v>
      </c>
      <c r="K219" s="289">
        <f>INDEX('[1]2023-2025'!$G:$G,MATCH(D219,'[1]2023-2025'!$A:$A,0))</f>
        <v>2023</v>
      </c>
      <c r="L219" s="289"/>
      <c r="M219" s="289"/>
      <c r="N219" s="289"/>
      <c r="O219" s="289" t="s">
        <v>2507</v>
      </c>
      <c r="P219" s="289">
        <v>0</v>
      </c>
      <c r="Q219" s="186">
        <f t="shared" si="17"/>
        <v>5733696.0999999996</v>
      </c>
      <c r="R219" s="186">
        <f t="shared" si="18"/>
        <v>5716480.7999999998</v>
      </c>
      <c r="S219" s="290">
        <v>0</v>
      </c>
      <c r="T219" s="290">
        <v>0</v>
      </c>
      <c r="U219" s="290">
        <v>0</v>
      </c>
      <c r="V219" s="290">
        <v>0</v>
      </c>
      <c r="W219" s="290">
        <v>0</v>
      </c>
      <c r="X219" s="290">
        <v>0</v>
      </c>
      <c r="Y219" s="290">
        <v>0</v>
      </c>
      <c r="Z219" s="290">
        <v>0</v>
      </c>
      <c r="AA219" s="290">
        <v>5716480.7999999998</v>
      </c>
      <c r="AB219" s="290">
        <v>0</v>
      </c>
      <c r="AC219" s="290">
        <v>0</v>
      </c>
      <c r="AD219" s="290">
        <v>0</v>
      </c>
      <c r="AE219" s="290">
        <v>0</v>
      </c>
      <c r="AF219" s="290">
        <v>0</v>
      </c>
      <c r="AG219" s="290">
        <v>0</v>
      </c>
      <c r="AH219" s="290">
        <v>0</v>
      </c>
      <c r="AI219" s="290">
        <v>0</v>
      </c>
      <c r="AJ219" s="290">
        <v>17215.3</v>
      </c>
      <c r="AK219" s="175"/>
      <c r="AL219" s="175">
        <v>5799426.3100000005</v>
      </c>
      <c r="AM219" s="175">
        <v>11533122.41</v>
      </c>
      <c r="AN219" s="175">
        <v>5733696.0999999996</v>
      </c>
    </row>
    <row r="220" spans="1:40" s="84" customFormat="1" ht="25.4" customHeight="1" x14ac:dyDescent="0.35">
      <c r="A220" s="256">
        <v>2023</v>
      </c>
      <c r="B220" s="184">
        <f t="shared" si="19"/>
        <v>213</v>
      </c>
      <c r="C220" s="294" t="s">
        <v>240</v>
      </c>
      <c r="D220" s="184">
        <v>31441</v>
      </c>
      <c r="E220" s="287">
        <f>VLOOKUP(D220,'[1]2023-2025'!$A:$G,7,0)</f>
        <v>2023</v>
      </c>
      <c r="F220" s="287"/>
      <c r="G220" s="287" t="s">
        <v>1899</v>
      </c>
      <c r="H220" s="288">
        <f>INDEX('[1]2023-2025'!$AK:$AK,MATCH(D220,'[1]2023-2025'!$A:$A,0))</f>
        <v>44670</v>
      </c>
      <c r="I220" s="288" t="e">
        <v>#N/A</v>
      </c>
      <c r="J220" s="288" t="e">
        <f>VLOOKUP(D220,[1]Лист3!$A:$AK,37,0)</f>
        <v>#N/A</v>
      </c>
      <c r="K220" s="289">
        <f>INDEX('[1]2023-2025'!$G:$G,MATCH(D220,'[1]2023-2025'!$A:$A,0))</f>
        <v>2023</v>
      </c>
      <c r="L220" s="289"/>
      <c r="M220" s="289"/>
      <c r="N220" s="289"/>
      <c r="O220" s="289" t="s">
        <v>2508</v>
      </c>
      <c r="P220" s="289">
        <v>0</v>
      </c>
      <c r="Q220" s="186">
        <f t="shared" si="17"/>
        <v>5523540.540000001</v>
      </c>
      <c r="R220" s="186">
        <f t="shared" si="18"/>
        <v>5423565.6000000006</v>
      </c>
      <c r="S220" s="290">
        <v>0</v>
      </c>
      <c r="T220" s="290">
        <v>0</v>
      </c>
      <c r="U220" s="290">
        <v>0</v>
      </c>
      <c r="V220" s="290">
        <v>0</v>
      </c>
      <c r="W220" s="290">
        <v>0</v>
      </c>
      <c r="X220" s="290">
        <v>0</v>
      </c>
      <c r="Y220" s="290">
        <v>0</v>
      </c>
      <c r="Z220" s="290">
        <v>0</v>
      </c>
      <c r="AA220" s="290">
        <v>5423565.6000000006</v>
      </c>
      <c r="AB220" s="290">
        <v>0</v>
      </c>
      <c r="AC220" s="290">
        <v>0</v>
      </c>
      <c r="AD220" s="290">
        <v>0</v>
      </c>
      <c r="AE220" s="290">
        <v>0</v>
      </c>
      <c r="AF220" s="290">
        <v>0</v>
      </c>
      <c r="AG220" s="290">
        <v>0</v>
      </c>
      <c r="AH220" s="290">
        <v>0</v>
      </c>
      <c r="AI220" s="290">
        <v>0</v>
      </c>
      <c r="AJ220" s="292">
        <v>99974.94</v>
      </c>
      <c r="AK220" s="175"/>
      <c r="AL220" s="175">
        <v>9913288.8399999999</v>
      </c>
      <c r="AM220" s="175">
        <v>18578464.23</v>
      </c>
      <c r="AN220" s="175">
        <v>8665175.3900000006</v>
      </c>
    </row>
    <row r="221" spans="1:40" s="84" customFormat="1" ht="25.4" customHeight="1" x14ac:dyDescent="0.35">
      <c r="A221" s="256">
        <v>2023</v>
      </c>
      <c r="B221" s="184">
        <f t="shared" si="19"/>
        <v>214</v>
      </c>
      <c r="C221" s="294" t="s">
        <v>241</v>
      </c>
      <c r="D221" s="184">
        <v>31444</v>
      </c>
      <c r="E221" s="287">
        <f>VLOOKUP(D221,'[1]2023-2025'!$A:$G,7,0)</f>
        <v>2023</v>
      </c>
      <c r="F221" s="287"/>
      <c r="G221" s="287" t="s">
        <v>1899</v>
      </c>
      <c r="H221" s="288">
        <f>INDEX('[1]2023-2025'!$AK:$AK,MATCH(D221,'[1]2023-2025'!$A:$A,0))</f>
        <v>44670</v>
      </c>
      <c r="I221" s="288" t="e">
        <v>#N/A</v>
      </c>
      <c r="J221" s="288" t="e">
        <f>VLOOKUP(D221,[1]Лист3!$A:$AK,37,0)</f>
        <v>#N/A</v>
      </c>
      <c r="K221" s="289">
        <f>INDEX('[1]2023-2025'!$G:$G,MATCH(D221,'[1]2023-2025'!$A:$A,0))</f>
        <v>2023</v>
      </c>
      <c r="L221" s="289"/>
      <c r="M221" s="289"/>
      <c r="N221" s="289"/>
      <c r="O221" s="289" t="s">
        <v>2509</v>
      </c>
      <c r="P221" s="289">
        <v>0</v>
      </c>
      <c r="Q221" s="186">
        <f t="shared" si="17"/>
        <v>5400419.3400000008</v>
      </c>
      <c r="R221" s="186">
        <f t="shared" si="18"/>
        <v>5300444.4000000004</v>
      </c>
      <c r="S221" s="290">
        <v>0</v>
      </c>
      <c r="T221" s="290">
        <v>0</v>
      </c>
      <c r="U221" s="290">
        <v>0</v>
      </c>
      <c r="V221" s="290">
        <v>0</v>
      </c>
      <c r="W221" s="290">
        <v>0</v>
      </c>
      <c r="X221" s="290">
        <v>0</v>
      </c>
      <c r="Y221" s="290">
        <v>0</v>
      </c>
      <c r="Z221" s="290">
        <v>0</v>
      </c>
      <c r="AA221" s="290">
        <v>5300444.4000000004</v>
      </c>
      <c r="AB221" s="290">
        <v>0</v>
      </c>
      <c r="AC221" s="290">
        <v>0</v>
      </c>
      <c r="AD221" s="290">
        <v>0</v>
      </c>
      <c r="AE221" s="290">
        <v>0</v>
      </c>
      <c r="AF221" s="290">
        <v>0</v>
      </c>
      <c r="AG221" s="290">
        <v>0</v>
      </c>
      <c r="AH221" s="290">
        <v>0</v>
      </c>
      <c r="AI221" s="290">
        <v>0</v>
      </c>
      <c r="AJ221" s="292">
        <v>99974.94</v>
      </c>
      <c r="AK221" s="175"/>
      <c r="AL221" s="175">
        <v>9372099.1600000001</v>
      </c>
      <c r="AM221" s="175">
        <v>14772518.5</v>
      </c>
      <c r="AN221" s="175">
        <v>5400419.3400000008</v>
      </c>
    </row>
    <row r="222" spans="1:40" s="84" customFormat="1" ht="25.4" customHeight="1" x14ac:dyDescent="0.35">
      <c r="A222" s="256">
        <v>2023</v>
      </c>
      <c r="B222" s="184">
        <f t="shared" si="19"/>
        <v>215</v>
      </c>
      <c r="C222" s="294" t="s">
        <v>242</v>
      </c>
      <c r="D222" s="184">
        <v>31454</v>
      </c>
      <c r="E222" s="287">
        <f>VLOOKUP(D222,'[1]2023-2025'!$A:$G,7,0)</f>
        <v>2023</v>
      </c>
      <c r="F222" s="287"/>
      <c r="G222" s="287" t="s">
        <v>1899</v>
      </c>
      <c r="H222" s="288">
        <f>INDEX('[1]2023-2025'!$AK:$AK,MATCH(D222,'[1]2023-2025'!$A:$A,0))</f>
        <v>44638</v>
      </c>
      <c r="I222" s="288" t="e">
        <v>#N/A</v>
      </c>
      <c r="J222" s="288" t="e">
        <f>VLOOKUP(D222,[1]Лист3!$A:$AK,37,0)</f>
        <v>#N/A</v>
      </c>
      <c r="K222" s="289">
        <f>INDEX('[1]2023-2025'!$G:$G,MATCH(D222,'[1]2023-2025'!$A:$A,0))</f>
        <v>2023</v>
      </c>
      <c r="L222" s="289"/>
      <c r="M222" s="289"/>
      <c r="N222" s="289"/>
      <c r="O222" s="289" t="s">
        <v>2510</v>
      </c>
      <c r="P222" s="289">
        <v>0</v>
      </c>
      <c r="Q222" s="186">
        <f t="shared" si="17"/>
        <v>5895199.3600000003</v>
      </c>
      <c r="R222" s="186">
        <f t="shared" si="18"/>
        <v>5802637.2000000002</v>
      </c>
      <c r="S222" s="290">
        <v>0</v>
      </c>
      <c r="T222" s="290">
        <v>0</v>
      </c>
      <c r="U222" s="290">
        <v>0</v>
      </c>
      <c r="V222" s="290">
        <v>0</v>
      </c>
      <c r="W222" s="290">
        <v>0</v>
      </c>
      <c r="X222" s="290">
        <v>0</v>
      </c>
      <c r="Y222" s="290">
        <v>0</v>
      </c>
      <c r="Z222" s="290">
        <v>0</v>
      </c>
      <c r="AA222" s="290">
        <v>5802637.2000000002</v>
      </c>
      <c r="AB222" s="290">
        <v>0</v>
      </c>
      <c r="AC222" s="290">
        <v>0</v>
      </c>
      <c r="AD222" s="290">
        <v>0</v>
      </c>
      <c r="AE222" s="290">
        <v>0</v>
      </c>
      <c r="AF222" s="290">
        <v>0</v>
      </c>
      <c r="AG222" s="290">
        <v>0</v>
      </c>
      <c r="AH222" s="290">
        <v>0</v>
      </c>
      <c r="AI222" s="290">
        <v>0</v>
      </c>
      <c r="AJ222" s="292">
        <v>92562.16</v>
      </c>
      <c r="AK222" s="175"/>
      <c r="AL222" s="175">
        <v>8398241.1699999981</v>
      </c>
      <c r="AM222" s="175">
        <v>14293440.529999999</v>
      </c>
      <c r="AN222" s="175">
        <v>5895199.3600000003</v>
      </c>
    </row>
    <row r="223" spans="1:40" s="84" customFormat="1" ht="25.4" customHeight="1" x14ac:dyDescent="0.35">
      <c r="A223" s="256">
        <v>2023</v>
      </c>
      <c r="B223" s="184">
        <f t="shared" si="19"/>
        <v>216</v>
      </c>
      <c r="C223" s="294" t="s">
        <v>243</v>
      </c>
      <c r="D223" s="184">
        <v>31458</v>
      </c>
      <c r="E223" s="287">
        <f>VLOOKUP(D223,'[1]2023-2025'!$A:$G,7,0)</f>
        <v>2023</v>
      </c>
      <c r="F223" s="287"/>
      <c r="G223" s="287" t="s">
        <v>1899</v>
      </c>
      <c r="H223" s="288">
        <f>INDEX('[1]2023-2025'!$AK:$AK,MATCH(D223,'[1]2023-2025'!$A:$A,0))</f>
        <v>44638</v>
      </c>
      <c r="I223" s="288" t="e">
        <v>#N/A</v>
      </c>
      <c r="J223" s="288" t="e">
        <f>VLOOKUP(D223,[1]Лист3!$A:$AK,37,0)</f>
        <v>#N/A</v>
      </c>
      <c r="K223" s="289">
        <f>INDEX('[1]2023-2025'!$G:$G,MATCH(D223,'[1]2023-2025'!$A:$A,0))</f>
        <v>2023</v>
      </c>
      <c r="L223" s="289"/>
      <c r="M223" s="289"/>
      <c r="N223" s="289"/>
      <c r="O223" s="289" t="s">
        <v>2511</v>
      </c>
      <c r="P223" s="289">
        <v>0</v>
      </c>
      <c r="Q223" s="186">
        <f t="shared" si="17"/>
        <v>7236390.7699999996</v>
      </c>
      <c r="R223" s="186">
        <f t="shared" si="18"/>
        <v>7120891.1999999993</v>
      </c>
      <c r="S223" s="290">
        <v>0</v>
      </c>
      <c r="T223" s="290">
        <v>0</v>
      </c>
      <c r="U223" s="290">
        <v>0</v>
      </c>
      <c r="V223" s="290">
        <v>0</v>
      </c>
      <c r="W223" s="290">
        <v>0</v>
      </c>
      <c r="X223" s="290">
        <v>0</v>
      </c>
      <c r="Y223" s="290">
        <v>0</v>
      </c>
      <c r="Z223" s="290">
        <v>0</v>
      </c>
      <c r="AA223" s="290">
        <v>7120891.1999999993</v>
      </c>
      <c r="AB223" s="290">
        <v>0</v>
      </c>
      <c r="AC223" s="290">
        <v>0</v>
      </c>
      <c r="AD223" s="290">
        <v>0</v>
      </c>
      <c r="AE223" s="290">
        <v>0</v>
      </c>
      <c r="AF223" s="290">
        <v>0</v>
      </c>
      <c r="AG223" s="290">
        <v>0</v>
      </c>
      <c r="AH223" s="290">
        <v>0</v>
      </c>
      <c r="AI223" s="290">
        <v>0</v>
      </c>
      <c r="AJ223" s="292">
        <v>115499.57</v>
      </c>
      <c r="AK223" s="175"/>
      <c r="AL223" s="175">
        <v>11054853.539999999</v>
      </c>
      <c r="AM223" s="175">
        <v>18291244.309999999</v>
      </c>
      <c r="AN223" s="175">
        <v>7236390.7699999996</v>
      </c>
    </row>
    <row r="224" spans="1:40" s="84" customFormat="1" ht="25.4" customHeight="1" x14ac:dyDescent="0.35">
      <c r="A224" s="256">
        <v>2023</v>
      </c>
      <c r="B224" s="184">
        <f t="shared" si="19"/>
        <v>217</v>
      </c>
      <c r="C224" s="294" t="s">
        <v>244</v>
      </c>
      <c r="D224" s="184">
        <v>31468</v>
      </c>
      <c r="E224" s="287">
        <f>VLOOKUP(D224,'[1]2023-2025'!$A:$G,7,0)</f>
        <v>2023</v>
      </c>
      <c r="F224" s="287"/>
      <c r="G224" s="287" t="s">
        <v>1899</v>
      </c>
      <c r="H224" s="288">
        <f>INDEX('[1]2023-2025'!$AK:$AK,MATCH(D224,'[1]2023-2025'!$A:$A,0))</f>
        <v>44638</v>
      </c>
      <c r="I224" s="288" t="e">
        <v>#N/A</v>
      </c>
      <c r="J224" s="288" t="e">
        <f>VLOOKUP(D224,[1]Лист3!$A:$AK,37,0)</f>
        <v>#N/A</v>
      </c>
      <c r="K224" s="289">
        <f>INDEX('[1]2023-2025'!$G:$G,MATCH(D224,'[1]2023-2025'!$A:$A,0))</f>
        <v>2023</v>
      </c>
      <c r="L224" s="289"/>
      <c r="M224" s="289"/>
      <c r="N224" s="289"/>
      <c r="O224" s="289" t="s">
        <v>2511</v>
      </c>
      <c r="P224" s="289">
        <v>0</v>
      </c>
      <c r="Q224" s="186">
        <f t="shared" si="17"/>
        <v>4051292.28</v>
      </c>
      <c r="R224" s="186">
        <f t="shared" si="18"/>
        <v>3985520.4</v>
      </c>
      <c r="S224" s="290">
        <v>0</v>
      </c>
      <c r="T224" s="290">
        <v>1640102.4</v>
      </c>
      <c r="U224" s="290">
        <v>0</v>
      </c>
      <c r="V224" s="290">
        <v>0</v>
      </c>
      <c r="W224" s="290">
        <v>0</v>
      </c>
      <c r="X224" s="290">
        <v>0</v>
      </c>
      <c r="Y224" s="290">
        <v>0</v>
      </c>
      <c r="Z224" s="290">
        <v>0</v>
      </c>
      <c r="AA224" s="290">
        <v>0</v>
      </c>
      <c r="AB224" s="290">
        <v>0</v>
      </c>
      <c r="AC224" s="290">
        <v>2345418</v>
      </c>
      <c r="AD224" s="290">
        <v>0</v>
      </c>
      <c r="AE224" s="290">
        <v>0</v>
      </c>
      <c r="AF224" s="290">
        <v>0</v>
      </c>
      <c r="AG224" s="290">
        <v>0</v>
      </c>
      <c r="AH224" s="290">
        <v>0</v>
      </c>
      <c r="AI224" s="290">
        <v>0</v>
      </c>
      <c r="AJ224" s="292">
        <v>65771.88</v>
      </c>
      <c r="AK224" s="175"/>
      <c r="AL224" s="175">
        <v>16375368.529999999</v>
      </c>
      <c r="AM224" s="175">
        <v>20426660.809999999</v>
      </c>
      <c r="AN224" s="175">
        <v>4051292.28</v>
      </c>
    </row>
    <row r="225" spans="1:40" s="84" customFormat="1" ht="25.4" customHeight="1" x14ac:dyDescent="0.35">
      <c r="A225" s="256">
        <v>2023</v>
      </c>
      <c r="B225" s="184">
        <f t="shared" si="19"/>
        <v>218</v>
      </c>
      <c r="C225" s="294" t="s">
        <v>2438</v>
      </c>
      <c r="D225" s="184">
        <v>31469</v>
      </c>
      <c r="E225" s="287">
        <f>VLOOKUP(D225,'[1]2023-2025'!$A:$G,7,0)</f>
        <v>2023</v>
      </c>
      <c r="F225" s="287"/>
      <c r="G225" s="287" t="s">
        <v>1899</v>
      </c>
      <c r="H225" s="288">
        <f>INDEX('[1]2023-2025'!$AK:$AK,MATCH(D225,'[1]2023-2025'!$A:$A,0))</f>
        <v>44613</v>
      </c>
      <c r="I225" s="288" t="e">
        <v>#N/A</v>
      </c>
      <c r="J225" s="288" t="e">
        <f>VLOOKUP(D225,[1]Лист3!$A:$AK,37,0)</f>
        <v>#N/A</v>
      </c>
      <c r="K225" s="289">
        <f>INDEX('[1]2023-2025'!$G:$G,MATCH(D225,'[1]2023-2025'!$A:$A,0))</f>
        <v>2023</v>
      </c>
      <c r="L225" s="289"/>
      <c r="M225" s="289"/>
      <c r="N225" s="289"/>
      <c r="O225" s="289" t="s">
        <v>2501</v>
      </c>
      <c r="P225" s="289">
        <v>0</v>
      </c>
      <c r="Q225" s="186">
        <f t="shared" si="17"/>
        <v>78486.850000000006</v>
      </c>
      <c r="R225" s="186">
        <f t="shared" si="18"/>
        <v>78486.850000000006</v>
      </c>
      <c r="S225" s="290">
        <v>0</v>
      </c>
      <c r="T225" s="291">
        <v>0</v>
      </c>
      <c r="U225" s="186">
        <v>0</v>
      </c>
      <c r="V225" s="186">
        <v>0</v>
      </c>
      <c r="W225" s="186">
        <v>0</v>
      </c>
      <c r="X225" s="186">
        <v>0</v>
      </c>
      <c r="Y225" s="186">
        <v>0</v>
      </c>
      <c r="Z225" s="186">
        <v>0</v>
      </c>
      <c r="AA225" s="186">
        <v>0</v>
      </c>
      <c r="AB225" s="186">
        <v>0</v>
      </c>
      <c r="AC225" s="186">
        <v>0</v>
      </c>
      <c r="AD225" s="186">
        <v>0</v>
      </c>
      <c r="AE225" s="186">
        <v>0</v>
      </c>
      <c r="AF225" s="186">
        <v>0</v>
      </c>
      <c r="AG225" s="292">
        <v>0</v>
      </c>
      <c r="AH225" s="292">
        <v>78486.850000000006</v>
      </c>
      <c r="AI225" s="292">
        <v>0</v>
      </c>
      <c r="AJ225" s="292">
        <v>0</v>
      </c>
      <c r="AK225" s="175"/>
      <c r="AL225" s="175">
        <v>10491033.699999997</v>
      </c>
      <c r="AM225" s="175">
        <v>20318811.489999998</v>
      </c>
      <c r="AN225" s="175">
        <v>9827777.790000001</v>
      </c>
    </row>
    <row r="226" spans="1:40" s="84" customFormat="1" ht="25.4" customHeight="1" x14ac:dyDescent="0.35">
      <c r="A226" s="256">
        <v>2023</v>
      </c>
      <c r="B226" s="184">
        <f t="shared" si="19"/>
        <v>219</v>
      </c>
      <c r="C226" s="294" t="s">
        <v>245</v>
      </c>
      <c r="D226" s="184">
        <v>31428</v>
      </c>
      <c r="E226" s="287">
        <f>VLOOKUP(D226,'[1]2023-2025'!$A:$G,7,0)</f>
        <v>2023</v>
      </c>
      <c r="F226" s="287"/>
      <c r="G226" s="287" t="s">
        <v>1899</v>
      </c>
      <c r="H226" s="288">
        <f>INDEX('[1]2023-2025'!$AK:$AK,MATCH(D226,'[1]2023-2025'!$A:$A,0))</f>
        <v>44670</v>
      </c>
      <c r="I226" s="288" t="e">
        <v>#N/A</v>
      </c>
      <c r="J226" s="288" t="e">
        <f>VLOOKUP(D226,[1]Лист3!$A:$AK,37,0)</f>
        <v>#N/A</v>
      </c>
      <c r="K226" s="289">
        <f>INDEX('[1]2023-2025'!$G:$G,MATCH(D226,'[1]2023-2025'!$A:$A,0))</f>
        <v>2023</v>
      </c>
      <c r="L226" s="289"/>
      <c r="M226" s="289"/>
      <c r="N226" s="289"/>
      <c r="O226" s="289" t="s">
        <v>2512</v>
      </c>
      <c r="P226" s="289">
        <v>0</v>
      </c>
      <c r="Q226" s="186">
        <f t="shared" si="17"/>
        <v>5813910.3899999997</v>
      </c>
      <c r="R226" s="186">
        <f t="shared" si="18"/>
        <v>5734239.5999999996</v>
      </c>
      <c r="S226" s="290">
        <v>0</v>
      </c>
      <c r="T226" s="290">
        <v>0</v>
      </c>
      <c r="U226" s="290">
        <v>0</v>
      </c>
      <c r="V226" s="290">
        <v>0</v>
      </c>
      <c r="W226" s="290">
        <v>0</v>
      </c>
      <c r="X226" s="290">
        <v>0</v>
      </c>
      <c r="Y226" s="290">
        <v>0</v>
      </c>
      <c r="Z226" s="290">
        <v>0</v>
      </c>
      <c r="AA226" s="290">
        <v>5734239.5999999996</v>
      </c>
      <c r="AB226" s="290">
        <v>0</v>
      </c>
      <c r="AC226" s="290">
        <v>0</v>
      </c>
      <c r="AD226" s="290">
        <v>0</v>
      </c>
      <c r="AE226" s="290">
        <v>0</v>
      </c>
      <c r="AF226" s="290">
        <v>0</v>
      </c>
      <c r="AG226" s="290">
        <v>0</v>
      </c>
      <c r="AH226" s="290">
        <v>0</v>
      </c>
      <c r="AI226" s="290">
        <v>0</v>
      </c>
      <c r="AJ226" s="292">
        <v>79670.789999999994</v>
      </c>
      <c r="AK226" s="175"/>
      <c r="AL226" s="175">
        <v>8553321.7800000012</v>
      </c>
      <c r="AM226" s="175">
        <v>14367232.17</v>
      </c>
      <c r="AN226" s="175">
        <v>5813910.3899999997</v>
      </c>
    </row>
    <row r="227" spans="1:40" s="84" customFormat="1" ht="25.4" customHeight="1" x14ac:dyDescent="0.35">
      <c r="A227" s="256">
        <v>2023</v>
      </c>
      <c r="B227" s="184">
        <f t="shared" si="19"/>
        <v>220</v>
      </c>
      <c r="C227" s="294" t="s">
        <v>247</v>
      </c>
      <c r="D227" s="184">
        <v>31482</v>
      </c>
      <c r="E227" s="287">
        <f>VLOOKUP(D227,'[1]2023-2025'!$A:$G,7,0)</f>
        <v>2023</v>
      </c>
      <c r="F227" s="287"/>
      <c r="G227" s="287" t="s">
        <v>1899</v>
      </c>
      <c r="H227" s="288">
        <f>INDEX('[1]2023-2025'!$AK:$AK,MATCH(D227,'[1]2023-2025'!$A:$A,0))</f>
        <v>44638</v>
      </c>
      <c r="I227" s="288" t="e">
        <v>#N/A</v>
      </c>
      <c r="J227" s="288" t="e">
        <f>VLOOKUP(D227,[1]Лист3!$A:$AK,37,0)</f>
        <v>#N/A</v>
      </c>
      <c r="K227" s="289">
        <f>INDEX('[1]2023-2025'!$G:$G,MATCH(D227,'[1]2023-2025'!$A:$A,0))</f>
        <v>2023</v>
      </c>
      <c r="L227" s="289"/>
      <c r="M227" s="289"/>
      <c r="N227" s="289"/>
      <c r="O227" s="289" t="s">
        <v>2513</v>
      </c>
      <c r="P227" s="289">
        <v>0</v>
      </c>
      <c r="Q227" s="186">
        <f t="shared" si="17"/>
        <v>755117</v>
      </c>
      <c r="R227" s="186">
        <f t="shared" si="18"/>
        <v>741180</v>
      </c>
      <c r="S227" s="290">
        <v>0</v>
      </c>
      <c r="T227" s="290">
        <v>0</v>
      </c>
      <c r="U227" s="290">
        <v>0</v>
      </c>
      <c r="V227" s="290">
        <v>0</v>
      </c>
      <c r="W227" s="290">
        <v>0</v>
      </c>
      <c r="X227" s="290">
        <v>0</v>
      </c>
      <c r="Y227" s="290">
        <v>0</v>
      </c>
      <c r="Z227" s="290">
        <v>0</v>
      </c>
      <c r="AA227" s="290">
        <v>0</v>
      </c>
      <c r="AB227" s="290">
        <v>0</v>
      </c>
      <c r="AC227" s="290">
        <v>741180</v>
      </c>
      <c r="AD227" s="290">
        <v>0</v>
      </c>
      <c r="AE227" s="290">
        <v>0</v>
      </c>
      <c r="AF227" s="290">
        <v>0</v>
      </c>
      <c r="AG227" s="290">
        <v>0</v>
      </c>
      <c r="AH227" s="290">
        <v>0</v>
      </c>
      <c r="AI227" s="290">
        <v>0</v>
      </c>
      <c r="AJ227" s="292">
        <v>13937</v>
      </c>
      <c r="AK227" s="175"/>
      <c r="AL227" s="175">
        <v>9630823.0700000003</v>
      </c>
      <c r="AM227" s="175">
        <v>13077206.92</v>
      </c>
      <c r="AN227" s="175">
        <v>3446383.8499999996</v>
      </c>
    </row>
    <row r="228" spans="1:40" s="84" customFormat="1" ht="25.4" customHeight="1" x14ac:dyDescent="0.35">
      <c r="A228" s="256">
        <v>2023</v>
      </c>
      <c r="B228" s="184">
        <f t="shared" si="19"/>
        <v>221</v>
      </c>
      <c r="C228" s="294" t="s">
        <v>248</v>
      </c>
      <c r="D228" s="184">
        <v>31486</v>
      </c>
      <c r="E228" s="287">
        <f>VLOOKUP(D228,'[1]2023-2025'!$A:$G,7,0)</f>
        <v>2023</v>
      </c>
      <c r="F228" s="287"/>
      <c r="G228" s="287" t="s">
        <v>1899</v>
      </c>
      <c r="H228" s="288">
        <f>INDEX('[1]2023-2025'!$AK:$AK,MATCH(D228,'[1]2023-2025'!$A:$A,0))</f>
        <v>44638</v>
      </c>
      <c r="I228" s="288" t="e">
        <v>#N/A</v>
      </c>
      <c r="J228" s="288" t="e">
        <f>VLOOKUP(D228,[1]Лист3!$A:$AK,37,0)</f>
        <v>#N/A</v>
      </c>
      <c r="K228" s="289">
        <f>INDEX('[1]2023-2025'!$G:$G,MATCH(D228,'[1]2023-2025'!$A:$A,0))</f>
        <v>2023</v>
      </c>
      <c r="L228" s="289"/>
      <c r="M228" s="289"/>
      <c r="N228" s="289"/>
      <c r="O228" s="289" t="s">
        <v>2514</v>
      </c>
      <c r="P228" s="289">
        <v>0</v>
      </c>
      <c r="Q228" s="186">
        <f t="shared" ref="Q228:Q259" si="20">SUM(S228:AJ228)</f>
        <v>712381.39999999991</v>
      </c>
      <c r="R228" s="186">
        <f t="shared" ref="R228:R259" si="21">SUM(S228:AI228)</f>
        <v>698444.39999999991</v>
      </c>
      <c r="S228" s="290">
        <v>0</v>
      </c>
      <c r="T228" s="290">
        <v>0</v>
      </c>
      <c r="U228" s="290">
        <v>0</v>
      </c>
      <c r="V228" s="290">
        <v>0</v>
      </c>
      <c r="W228" s="290">
        <v>0</v>
      </c>
      <c r="X228" s="290">
        <v>0</v>
      </c>
      <c r="Y228" s="290">
        <v>0</v>
      </c>
      <c r="Z228" s="290">
        <v>0</v>
      </c>
      <c r="AA228" s="290">
        <v>0</v>
      </c>
      <c r="AB228" s="290">
        <v>0</v>
      </c>
      <c r="AC228" s="290">
        <v>698444.39999999991</v>
      </c>
      <c r="AD228" s="290">
        <v>0</v>
      </c>
      <c r="AE228" s="290">
        <v>0</v>
      </c>
      <c r="AF228" s="290">
        <v>0</v>
      </c>
      <c r="AG228" s="290">
        <v>0</v>
      </c>
      <c r="AH228" s="290">
        <v>0</v>
      </c>
      <c r="AI228" s="290">
        <v>0</v>
      </c>
      <c r="AJ228" s="292">
        <v>13937</v>
      </c>
      <c r="AK228" s="175"/>
      <c r="AL228" s="175">
        <v>9552421.3499999996</v>
      </c>
      <c r="AM228" s="175">
        <v>12991225.199999999</v>
      </c>
      <c r="AN228" s="175">
        <v>3438803.85</v>
      </c>
    </row>
    <row r="229" spans="1:40" s="84" customFormat="1" ht="25.4" customHeight="1" x14ac:dyDescent="0.35">
      <c r="A229" s="256">
        <v>2023</v>
      </c>
      <c r="B229" s="184">
        <f t="shared" si="19"/>
        <v>222</v>
      </c>
      <c r="C229" s="294" t="s">
        <v>249</v>
      </c>
      <c r="D229" s="184">
        <v>31492</v>
      </c>
      <c r="E229" s="287">
        <f>VLOOKUP(D229,'[1]2023-2025'!$A:$G,7,0)</f>
        <v>2023</v>
      </c>
      <c r="F229" s="287"/>
      <c r="G229" s="287" t="s">
        <v>1899</v>
      </c>
      <c r="H229" s="288">
        <f>INDEX('[1]2023-2025'!$AK:$AK,MATCH(D229,'[1]2023-2025'!$A:$A,0))</f>
        <v>44638</v>
      </c>
      <c r="I229" s="288" t="e">
        <v>#N/A</v>
      </c>
      <c r="J229" s="288" t="e">
        <f>VLOOKUP(D229,[1]Лист3!$A:$AK,37,0)</f>
        <v>#N/A</v>
      </c>
      <c r="K229" s="289">
        <f>INDEX('[1]2023-2025'!$G:$G,MATCH(D229,'[1]2023-2025'!$A:$A,0))</f>
        <v>2023</v>
      </c>
      <c r="L229" s="289"/>
      <c r="M229" s="289"/>
      <c r="N229" s="289"/>
      <c r="O229" s="289" t="s">
        <v>2515</v>
      </c>
      <c r="P229" s="289">
        <v>0</v>
      </c>
      <c r="Q229" s="186">
        <f t="shared" si="20"/>
        <v>707156.6</v>
      </c>
      <c r="R229" s="186">
        <f t="shared" si="21"/>
        <v>693219.6</v>
      </c>
      <c r="S229" s="290">
        <v>0</v>
      </c>
      <c r="T229" s="290">
        <v>0</v>
      </c>
      <c r="U229" s="290">
        <v>0</v>
      </c>
      <c r="V229" s="290">
        <v>0</v>
      </c>
      <c r="W229" s="290">
        <v>0</v>
      </c>
      <c r="X229" s="290">
        <v>0</v>
      </c>
      <c r="Y229" s="290">
        <v>0</v>
      </c>
      <c r="Z229" s="290">
        <v>0</v>
      </c>
      <c r="AA229" s="290">
        <v>0</v>
      </c>
      <c r="AB229" s="290">
        <v>0</v>
      </c>
      <c r="AC229" s="290">
        <v>693219.6</v>
      </c>
      <c r="AD229" s="290">
        <v>0</v>
      </c>
      <c r="AE229" s="290">
        <v>0</v>
      </c>
      <c r="AF229" s="290">
        <v>0</v>
      </c>
      <c r="AG229" s="290">
        <v>0</v>
      </c>
      <c r="AH229" s="290">
        <v>0</v>
      </c>
      <c r="AI229" s="290">
        <v>0</v>
      </c>
      <c r="AJ229" s="292">
        <v>13937</v>
      </c>
      <c r="AK229" s="175"/>
      <c r="AL229" s="175">
        <v>9476928.1099999994</v>
      </c>
      <c r="AM229" s="175">
        <v>12875930.369999999</v>
      </c>
      <c r="AN229" s="175">
        <v>3399002.2600000002</v>
      </c>
    </row>
    <row r="230" spans="1:40" s="84" customFormat="1" ht="25.4" customHeight="1" x14ac:dyDescent="0.35">
      <c r="A230" s="256">
        <v>2023</v>
      </c>
      <c r="B230" s="184">
        <f t="shared" si="19"/>
        <v>223</v>
      </c>
      <c r="C230" s="294" t="s">
        <v>250</v>
      </c>
      <c r="D230" s="184">
        <v>31431</v>
      </c>
      <c r="E230" s="287">
        <f>VLOOKUP(D230,'[1]2023-2025'!$A:$G,7,0)</f>
        <v>2023</v>
      </c>
      <c r="F230" s="287"/>
      <c r="G230" s="287" t="s">
        <v>1899</v>
      </c>
      <c r="H230" s="288">
        <f>INDEX('[1]2023-2025'!$AK:$AK,MATCH(D230,'[1]2023-2025'!$A:$A,0))</f>
        <v>44670</v>
      </c>
      <c r="I230" s="288" t="e">
        <v>#N/A</v>
      </c>
      <c r="J230" s="288" t="e">
        <f>VLOOKUP(D230,[1]Лист3!$A:$AK,37,0)</f>
        <v>#N/A</v>
      </c>
      <c r="K230" s="289">
        <f>INDEX('[1]2023-2025'!$G:$G,MATCH(D230,'[1]2023-2025'!$A:$A,0))</f>
        <v>2023</v>
      </c>
      <c r="L230" s="289"/>
      <c r="M230" s="289"/>
      <c r="N230" s="289"/>
      <c r="O230" s="289" t="s">
        <v>2516</v>
      </c>
      <c r="P230" s="289">
        <v>0</v>
      </c>
      <c r="Q230" s="186">
        <f t="shared" si="20"/>
        <v>5846768.79</v>
      </c>
      <c r="R230" s="186">
        <f t="shared" si="21"/>
        <v>5767098</v>
      </c>
      <c r="S230" s="290">
        <v>0</v>
      </c>
      <c r="T230" s="290">
        <v>0</v>
      </c>
      <c r="U230" s="290">
        <v>0</v>
      </c>
      <c r="V230" s="290">
        <v>0</v>
      </c>
      <c r="W230" s="290">
        <v>0</v>
      </c>
      <c r="X230" s="290">
        <v>0</v>
      </c>
      <c r="Y230" s="290">
        <v>0</v>
      </c>
      <c r="Z230" s="290">
        <v>0</v>
      </c>
      <c r="AA230" s="290">
        <v>5767098</v>
      </c>
      <c r="AB230" s="290">
        <v>0</v>
      </c>
      <c r="AC230" s="290">
        <v>0</v>
      </c>
      <c r="AD230" s="290">
        <v>0</v>
      </c>
      <c r="AE230" s="290">
        <v>0</v>
      </c>
      <c r="AF230" s="290">
        <v>0</v>
      </c>
      <c r="AG230" s="290">
        <v>0</v>
      </c>
      <c r="AH230" s="290">
        <v>0</v>
      </c>
      <c r="AI230" s="290">
        <v>0</v>
      </c>
      <c r="AJ230" s="292">
        <v>79670.789999999994</v>
      </c>
      <c r="AK230" s="175"/>
      <c r="AL230" s="175">
        <v>5472301.0300000003</v>
      </c>
      <c r="AM230" s="175">
        <v>11319069.82</v>
      </c>
      <c r="AN230" s="175">
        <v>5846768.79</v>
      </c>
    </row>
    <row r="231" spans="1:40" s="84" customFormat="1" ht="25.4" customHeight="1" x14ac:dyDescent="0.35">
      <c r="A231" s="256">
        <v>2023</v>
      </c>
      <c r="B231" s="184">
        <f t="shared" si="19"/>
        <v>224</v>
      </c>
      <c r="C231" s="294" t="s">
        <v>251</v>
      </c>
      <c r="D231" s="184">
        <v>31432</v>
      </c>
      <c r="E231" s="287">
        <f>VLOOKUP(D231,'[1]2023-2025'!$A:$G,7,0)</f>
        <v>2023</v>
      </c>
      <c r="F231" s="287"/>
      <c r="G231" s="287" t="s">
        <v>1899</v>
      </c>
      <c r="H231" s="288">
        <f>INDEX('[1]2023-2025'!$AK:$AK,MATCH(D231,'[1]2023-2025'!$A:$A,0))</f>
        <v>44670</v>
      </c>
      <c r="I231" s="288" t="e">
        <v>#N/A</v>
      </c>
      <c r="J231" s="288" t="e">
        <f>VLOOKUP(D231,[1]Лист3!$A:$AK,37,0)</f>
        <v>#N/A</v>
      </c>
      <c r="K231" s="289">
        <f>INDEX('[1]2023-2025'!$G:$G,MATCH(D231,'[1]2023-2025'!$A:$A,0))</f>
        <v>2023</v>
      </c>
      <c r="L231" s="289"/>
      <c r="M231" s="289"/>
      <c r="N231" s="289"/>
      <c r="O231" s="289" t="s">
        <v>2517</v>
      </c>
      <c r="P231" s="289">
        <v>0</v>
      </c>
      <c r="Q231" s="186">
        <f t="shared" si="20"/>
        <v>5745149.1899999995</v>
      </c>
      <c r="R231" s="186">
        <f t="shared" si="21"/>
        <v>5665478.3999999994</v>
      </c>
      <c r="S231" s="290">
        <v>0</v>
      </c>
      <c r="T231" s="290">
        <v>0</v>
      </c>
      <c r="U231" s="290">
        <v>0</v>
      </c>
      <c r="V231" s="290">
        <v>0</v>
      </c>
      <c r="W231" s="290">
        <v>0</v>
      </c>
      <c r="X231" s="290">
        <v>0</v>
      </c>
      <c r="Y231" s="290">
        <v>0</v>
      </c>
      <c r="Z231" s="290">
        <v>0</v>
      </c>
      <c r="AA231" s="290">
        <v>5665478.3999999994</v>
      </c>
      <c r="AB231" s="290">
        <v>0</v>
      </c>
      <c r="AC231" s="290">
        <v>0</v>
      </c>
      <c r="AD231" s="290">
        <v>0</v>
      </c>
      <c r="AE231" s="290">
        <v>0</v>
      </c>
      <c r="AF231" s="290">
        <v>0</v>
      </c>
      <c r="AG231" s="290">
        <v>0</v>
      </c>
      <c r="AH231" s="290">
        <v>0</v>
      </c>
      <c r="AI231" s="290">
        <v>0</v>
      </c>
      <c r="AJ231" s="292">
        <v>79670.789999999994</v>
      </c>
      <c r="AK231" s="175"/>
      <c r="AL231" s="175">
        <v>5734559.4000000004</v>
      </c>
      <c r="AM231" s="175">
        <v>11479708.59</v>
      </c>
      <c r="AN231" s="175">
        <v>5745149.1899999995</v>
      </c>
    </row>
    <row r="232" spans="1:40" s="84" customFormat="1" ht="25.4" customHeight="1" x14ac:dyDescent="0.35">
      <c r="A232" s="256">
        <v>2023</v>
      </c>
      <c r="B232" s="184">
        <f t="shared" si="19"/>
        <v>225</v>
      </c>
      <c r="C232" s="294" t="s">
        <v>252</v>
      </c>
      <c r="D232" s="184">
        <v>31495</v>
      </c>
      <c r="E232" s="287">
        <f>VLOOKUP(D232,'[1]2023-2025'!$A:$G,7,0)</f>
        <v>2023</v>
      </c>
      <c r="F232" s="287"/>
      <c r="G232" s="287" t="s">
        <v>1899</v>
      </c>
      <c r="H232" s="288">
        <f>INDEX('[1]2023-2025'!$AK:$AK,MATCH(D232,'[1]2023-2025'!$A:$A,0))</f>
        <v>44553</v>
      </c>
      <c r="I232" s="288" t="e">
        <v>#N/A</v>
      </c>
      <c r="J232" s="288" t="e">
        <f>VLOOKUP(D232,[1]Лист3!$A:$AK,37,0)</f>
        <v>#N/A</v>
      </c>
      <c r="K232" s="289">
        <f>INDEX('[1]2023-2025'!$G:$G,MATCH(D232,'[1]2023-2025'!$A:$A,0))</f>
        <v>2023</v>
      </c>
      <c r="L232" s="289"/>
      <c r="M232" s="289">
        <v>1</v>
      </c>
      <c r="N232" s="289"/>
      <c r="O232" s="289" t="s">
        <v>2446</v>
      </c>
      <c r="P232" s="289">
        <v>0</v>
      </c>
      <c r="Q232" s="186">
        <f t="shared" si="20"/>
        <v>2769108.33</v>
      </c>
      <c r="R232" s="186">
        <f t="shared" si="21"/>
        <v>2729139.64</v>
      </c>
      <c r="S232" s="290">
        <v>0</v>
      </c>
      <c r="T232" s="291">
        <v>0</v>
      </c>
      <c r="U232" s="186">
        <v>0</v>
      </c>
      <c r="V232" s="186">
        <v>0</v>
      </c>
      <c r="W232" s="186">
        <v>0</v>
      </c>
      <c r="X232" s="186">
        <v>0</v>
      </c>
      <c r="Y232" s="186">
        <v>0</v>
      </c>
      <c r="Z232" s="186">
        <v>2657268</v>
      </c>
      <c r="AA232" s="186">
        <v>0</v>
      </c>
      <c r="AB232" s="186">
        <v>0</v>
      </c>
      <c r="AC232" s="186">
        <v>0</v>
      </c>
      <c r="AD232" s="186">
        <v>0</v>
      </c>
      <c r="AE232" s="186">
        <v>0</v>
      </c>
      <c r="AF232" s="186">
        <v>0</v>
      </c>
      <c r="AG232" s="292">
        <v>71871.64</v>
      </c>
      <c r="AH232" s="292">
        <v>0</v>
      </c>
      <c r="AI232" s="292">
        <v>0</v>
      </c>
      <c r="AJ232" s="292">
        <v>39968.69</v>
      </c>
      <c r="AK232" s="175"/>
      <c r="AL232" s="175">
        <v>14756710.659999998</v>
      </c>
      <c r="AM232" s="175">
        <v>17525818.989999998</v>
      </c>
      <c r="AN232" s="175">
        <v>2769108.33</v>
      </c>
    </row>
    <row r="233" spans="1:40" s="84" customFormat="1" ht="25.4" customHeight="1" x14ac:dyDescent="0.35">
      <c r="A233" s="256">
        <v>2023</v>
      </c>
      <c r="B233" s="184">
        <f t="shared" si="19"/>
        <v>226</v>
      </c>
      <c r="C233" s="294" t="s">
        <v>278</v>
      </c>
      <c r="D233" s="184">
        <v>31600</v>
      </c>
      <c r="E233" s="287">
        <f>VLOOKUP(D233,'[1]2023-2025'!$A:$G,7,0)</f>
        <v>2023</v>
      </c>
      <c r="F233" s="287"/>
      <c r="G233" s="287" t="s">
        <v>1899</v>
      </c>
      <c r="H233" s="288">
        <f>INDEX('[1]2023-2025'!$AK:$AK,MATCH(D233,'[1]2023-2025'!$A:$A,0))</f>
        <v>44638</v>
      </c>
      <c r="I233" s="288" t="e">
        <v>#N/A</v>
      </c>
      <c r="J233" s="288" t="e">
        <f>VLOOKUP(D233,[1]Лист3!$A:$AK,37,0)</f>
        <v>#N/A</v>
      </c>
      <c r="K233" s="289">
        <f>INDEX('[1]2023-2025'!$G:$G,MATCH(D233,'[1]2023-2025'!$A:$A,0))</f>
        <v>2023</v>
      </c>
      <c r="L233" s="289"/>
      <c r="M233" s="289"/>
      <c r="N233" s="289"/>
      <c r="O233" s="289" t="s">
        <v>2518</v>
      </c>
      <c r="P233" s="289">
        <v>0</v>
      </c>
      <c r="Q233" s="186">
        <f t="shared" si="20"/>
        <v>5378583.7700000005</v>
      </c>
      <c r="R233" s="186">
        <f t="shared" si="21"/>
        <v>5316823.2</v>
      </c>
      <c r="S233" s="290">
        <v>0</v>
      </c>
      <c r="T233" s="290">
        <v>0</v>
      </c>
      <c r="U233" s="290">
        <v>0</v>
      </c>
      <c r="V233" s="290">
        <v>0</v>
      </c>
      <c r="W233" s="290">
        <v>0</v>
      </c>
      <c r="X233" s="290">
        <v>97520.4</v>
      </c>
      <c r="Y233" s="290">
        <v>0</v>
      </c>
      <c r="Z233" s="290">
        <v>0</v>
      </c>
      <c r="AA233" s="290">
        <v>0</v>
      </c>
      <c r="AB233" s="290">
        <v>84519.600000000093</v>
      </c>
      <c r="AC233" s="290">
        <v>5134783.2</v>
      </c>
      <c r="AD233" s="290">
        <v>0</v>
      </c>
      <c r="AE233" s="290">
        <v>0</v>
      </c>
      <c r="AF233" s="290">
        <v>0</v>
      </c>
      <c r="AG233" s="290">
        <v>0</v>
      </c>
      <c r="AH233" s="290">
        <v>0</v>
      </c>
      <c r="AI233" s="290">
        <v>0</v>
      </c>
      <c r="AJ233" s="292">
        <v>61760.570000000007</v>
      </c>
      <c r="AK233" s="175"/>
      <c r="AL233" s="175">
        <v>14065513.16</v>
      </c>
      <c r="AM233" s="175">
        <v>19444096.93</v>
      </c>
      <c r="AN233" s="175">
        <v>5378583.7700000005</v>
      </c>
    </row>
    <row r="234" spans="1:40" s="84" customFormat="1" ht="25.4" customHeight="1" x14ac:dyDescent="0.35">
      <c r="A234" s="256">
        <v>2023</v>
      </c>
      <c r="B234" s="184">
        <f t="shared" si="19"/>
        <v>227</v>
      </c>
      <c r="C234" s="294" t="s">
        <v>279</v>
      </c>
      <c r="D234" s="184">
        <v>31621</v>
      </c>
      <c r="E234" s="287">
        <f>VLOOKUP(D234,'[1]2023-2025'!$A:$G,7,0)</f>
        <v>2023</v>
      </c>
      <c r="F234" s="287"/>
      <c r="G234" s="287" t="s">
        <v>1899</v>
      </c>
      <c r="H234" s="288">
        <f>INDEX('[1]2023-2025'!$AK:$AK,MATCH(D234,'[1]2023-2025'!$A:$A,0))</f>
        <v>44638</v>
      </c>
      <c r="I234" s="288" t="e">
        <v>#N/A</v>
      </c>
      <c r="J234" s="288" t="e">
        <f>VLOOKUP(D234,[1]Лист3!$A:$AK,37,0)</f>
        <v>#N/A</v>
      </c>
      <c r="K234" s="289">
        <f>INDEX('[1]2023-2025'!$G:$G,MATCH(D234,'[1]2023-2025'!$A:$A,0))</f>
        <v>2023</v>
      </c>
      <c r="L234" s="289"/>
      <c r="M234" s="289"/>
      <c r="N234" s="289"/>
      <c r="O234" s="289" t="s">
        <v>2446</v>
      </c>
      <c r="P234" s="289">
        <v>0</v>
      </c>
      <c r="Q234" s="186">
        <f t="shared" si="20"/>
        <v>4876791.2699999996</v>
      </c>
      <c r="R234" s="186">
        <f t="shared" si="21"/>
        <v>4795182</v>
      </c>
      <c r="S234" s="290">
        <v>0</v>
      </c>
      <c r="T234" s="290">
        <v>0</v>
      </c>
      <c r="U234" s="290">
        <v>0</v>
      </c>
      <c r="V234" s="290">
        <v>0</v>
      </c>
      <c r="W234" s="290">
        <v>0</v>
      </c>
      <c r="X234" s="290">
        <v>299895.60000000003</v>
      </c>
      <c r="Y234" s="290">
        <v>0</v>
      </c>
      <c r="Z234" s="290">
        <v>0</v>
      </c>
      <c r="AA234" s="290">
        <v>0</v>
      </c>
      <c r="AB234" s="290">
        <v>709496.4</v>
      </c>
      <c r="AC234" s="290">
        <v>3785790</v>
      </c>
      <c r="AD234" s="290">
        <v>0</v>
      </c>
      <c r="AE234" s="290">
        <v>0</v>
      </c>
      <c r="AF234" s="290">
        <v>0</v>
      </c>
      <c r="AG234" s="290">
        <v>0</v>
      </c>
      <c r="AH234" s="290">
        <v>0</v>
      </c>
      <c r="AI234" s="290">
        <v>0</v>
      </c>
      <c r="AJ234" s="292">
        <v>81609.27</v>
      </c>
      <c r="AK234" s="175"/>
      <c r="AL234" s="175">
        <v>10317474.870000001</v>
      </c>
      <c r="AM234" s="175">
        <v>15194266.140000001</v>
      </c>
      <c r="AN234" s="175">
        <v>4876791.2699999996</v>
      </c>
    </row>
    <row r="235" spans="1:40" s="84" customFormat="1" ht="25.4" customHeight="1" x14ac:dyDescent="0.35">
      <c r="A235" s="256">
        <v>2023</v>
      </c>
      <c r="B235" s="184">
        <f t="shared" si="19"/>
        <v>228</v>
      </c>
      <c r="C235" s="294" t="s">
        <v>280</v>
      </c>
      <c r="D235" s="184">
        <v>31622</v>
      </c>
      <c r="E235" s="287">
        <f>VLOOKUP(D235,'[1]2023-2025'!$A:$G,7,0)</f>
        <v>2023</v>
      </c>
      <c r="F235" s="287"/>
      <c r="G235" s="287" t="s">
        <v>1899</v>
      </c>
      <c r="H235" s="288">
        <f>INDEX('[1]2023-2025'!$AK:$AK,MATCH(D235,'[1]2023-2025'!$A:$A,0))</f>
        <v>44638</v>
      </c>
      <c r="I235" s="288" t="e">
        <v>#N/A</v>
      </c>
      <c r="J235" s="288" t="e">
        <f>VLOOKUP(D235,[1]Лист3!$A:$AK,37,0)</f>
        <v>#N/A</v>
      </c>
      <c r="K235" s="289">
        <f>INDEX('[1]2023-2025'!$G:$G,MATCH(D235,'[1]2023-2025'!$A:$A,0))</f>
        <v>2023</v>
      </c>
      <c r="L235" s="289"/>
      <c r="M235" s="289"/>
      <c r="N235" s="289"/>
      <c r="O235" s="289" t="s">
        <v>2519</v>
      </c>
      <c r="P235" s="289">
        <v>0</v>
      </c>
      <c r="Q235" s="186">
        <f t="shared" si="20"/>
        <v>6166815.7700000005</v>
      </c>
      <c r="R235" s="186">
        <f t="shared" si="21"/>
        <v>6082221.6000000006</v>
      </c>
      <c r="S235" s="290">
        <v>0</v>
      </c>
      <c r="T235" s="290">
        <v>1173057.6000000001</v>
      </c>
      <c r="U235" s="290">
        <v>0</v>
      </c>
      <c r="V235" s="290">
        <v>0</v>
      </c>
      <c r="W235" s="290">
        <v>0</v>
      </c>
      <c r="X235" s="290">
        <v>97156.799999999988</v>
      </c>
      <c r="Y235" s="290">
        <v>0</v>
      </c>
      <c r="Z235" s="290">
        <v>0</v>
      </c>
      <c r="AA235" s="290">
        <v>0</v>
      </c>
      <c r="AB235" s="290">
        <v>0</v>
      </c>
      <c r="AC235" s="290">
        <v>4812007.2</v>
      </c>
      <c r="AD235" s="290">
        <v>0</v>
      </c>
      <c r="AE235" s="290">
        <v>0</v>
      </c>
      <c r="AF235" s="290">
        <v>0</v>
      </c>
      <c r="AG235" s="290">
        <v>0</v>
      </c>
      <c r="AH235" s="290">
        <v>0</v>
      </c>
      <c r="AI235" s="290">
        <v>0</v>
      </c>
      <c r="AJ235" s="292">
        <v>84594.17</v>
      </c>
      <c r="AK235" s="175"/>
      <c r="AL235" s="175">
        <v>14007250.580000002</v>
      </c>
      <c r="AM235" s="175">
        <v>20174066.350000001</v>
      </c>
      <c r="AN235" s="175">
        <v>6166815.7700000005</v>
      </c>
    </row>
    <row r="236" spans="1:40" s="84" customFormat="1" ht="25.4" customHeight="1" x14ac:dyDescent="0.35">
      <c r="A236" s="256">
        <v>2023</v>
      </c>
      <c r="B236" s="184">
        <f t="shared" si="19"/>
        <v>229</v>
      </c>
      <c r="C236" s="294" t="s">
        <v>281</v>
      </c>
      <c r="D236" s="184">
        <v>31624</v>
      </c>
      <c r="E236" s="287">
        <f>VLOOKUP(D236,'[1]2023-2025'!$A:$G,7,0)</f>
        <v>2023</v>
      </c>
      <c r="F236" s="287"/>
      <c r="G236" s="287" t="s">
        <v>1899</v>
      </c>
      <c r="H236" s="288">
        <f>INDEX('[1]2023-2025'!$AK:$AK,MATCH(D236,'[1]2023-2025'!$A:$A,0))</f>
        <v>44638</v>
      </c>
      <c r="I236" s="288" t="e">
        <v>#N/A</v>
      </c>
      <c r="J236" s="288" t="e">
        <f>VLOOKUP(D236,[1]Лист3!$A:$AK,37,0)</f>
        <v>#N/A</v>
      </c>
      <c r="K236" s="289">
        <f>INDEX('[1]2023-2025'!$G:$G,MATCH(D236,'[1]2023-2025'!$A:$A,0))</f>
        <v>2023</v>
      </c>
      <c r="L236" s="289"/>
      <c r="M236" s="289"/>
      <c r="N236" s="289"/>
      <c r="O236" s="289" t="s">
        <v>2446</v>
      </c>
      <c r="P236" s="289">
        <v>0</v>
      </c>
      <c r="Q236" s="186">
        <f t="shared" si="20"/>
        <v>8617657.7899999991</v>
      </c>
      <c r="R236" s="186">
        <f t="shared" si="21"/>
        <v>8487061.1999999993</v>
      </c>
      <c r="S236" s="290">
        <v>0</v>
      </c>
      <c r="T236" s="290">
        <v>1464687.6</v>
      </c>
      <c r="U236" s="290">
        <v>0</v>
      </c>
      <c r="V236" s="290">
        <v>0</v>
      </c>
      <c r="W236" s="290">
        <v>0</v>
      </c>
      <c r="X236" s="290">
        <v>309693.59999999998</v>
      </c>
      <c r="Y236" s="290">
        <v>0</v>
      </c>
      <c r="Z236" s="290">
        <v>0</v>
      </c>
      <c r="AA236" s="290">
        <v>6712680</v>
      </c>
      <c r="AB236" s="290">
        <v>0</v>
      </c>
      <c r="AC236" s="290">
        <v>0</v>
      </c>
      <c r="AD236" s="290">
        <v>0</v>
      </c>
      <c r="AE236" s="290">
        <v>0</v>
      </c>
      <c r="AF236" s="290">
        <v>0</v>
      </c>
      <c r="AG236" s="290">
        <v>0</v>
      </c>
      <c r="AH236" s="290">
        <v>0</v>
      </c>
      <c r="AI236" s="290">
        <v>0</v>
      </c>
      <c r="AJ236" s="292">
        <v>130596.59000000001</v>
      </c>
      <c r="AK236" s="175"/>
      <c r="AL236" s="175">
        <v>11847034.330000002</v>
      </c>
      <c r="AM236" s="175">
        <v>20464692.120000001</v>
      </c>
      <c r="AN236" s="175">
        <v>8617657.7899999991</v>
      </c>
    </row>
    <row r="237" spans="1:40" s="84" customFormat="1" ht="25.4" customHeight="1" x14ac:dyDescent="0.35">
      <c r="A237" s="256">
        <v>2023</v>
      </c>
      <c r="B237" s="184">
        <f t="shared" si="19"/>
        <v>230</v>
      </c>
      <c r="C237" s="294" t="s">
        <v>282</v>
      </c>
      <c r="D237" s="184">
        <v>31626</v>
      </c>
      <c r="E237" s="287">
        <f>VLOOKUP(D237,'[1]2023-2025'!$A:$G,7,0)</f>
        <v>2023</v>
      </c>
      <c r="F237" s="287"/>
      <c r="G237" s="287" t="s">
        <v>1899</v>
      </c>
      <c r="H237" s="288">
        <f>INDEX('[1]2023-2025'!$AK:$AK,MATCH(D237,'[1]2023-2025'!$A:$A,0))</f>
        <v>44638</v>
      </c>
      <c r="I237" s="288" t="e">
        <v>#N/A</v>
      </c>
      <c r="J237" s="288" t="e">
        <f>VLOOKUP(D237,[1]Лист3!$A:$AK,37,0)</f>
        <v>#N/A</v>
      </c>
      <c r="K237" s="289">
        <f>INDEX('[1]2023-2025'!$G:$G,MATCH(D237,'[1]2023-2025'!$A:$A,0))</f>
        <v>2023</v>
      </c>
      <c r="L237" s="289"/>
      <c r="M237" s="289"/>
      <c r="N237" s="289"/>
      <c r="O237" s="289" t="s">
        <v>2446</v>
      </c>
      <c r="P237" s="289">
        <v>0</v>
      </c>
      <c r="Q237" s="186">
        <f t="shared" si="20"/>
        <v>9106209.5500000007</v>
      </c>
      <c r="R237" s="186">
        <f t="shared" si="21"/>
        <v>8973342</v>
      </c>
      <c r="S237" s="290">
        <v>0</v>
      </c>
      <c r="T237" s="290">
        <v>1540624.8</v>
      </c>
      <c r="U237" s="290">
        <v>0</v>
      </c>
      <c r="V237" s="290">
        <v>0</v>
      </c>
      <c r="W237" s="290">
        <v>0</v>
      </c>
      <c r="X237" s="290">
        <v>439645.2</v>
      </c>
      <c r="Y237" s="290">
        <v>0</v>
      </c>
      <c r="Z237" s="290">
        <v>0</v>
      </c>
      <c r="AA237" s="290">
        <v>6993072</v>
      </c>
      <c r="AB237" s="290">
        <v>0</v>
      </c>
      <c r="AC237" s="290">
        <v>0</v>
      </c>
      <c r="AD237" s="290">
        <v>0</v>
      </c>
      <c r="AE237" s="290">
        <v>0</v>
      </c>
      <c r="AF237" s="290">
        <v>0</v>
      </c>
      <c r="AG237" s="290">
        <v>0</v>
      </c>
      <c r="AH237" s="290">
        <v>0</v>
      </c>
      <c r="AI237" s="290">
        <v>0</v>
      </c>
      <c r="AJ237" s="292">
        <v>132867.54999999999</v>
      </c>
      <c r="AK237" s="175"/>
      <c r="AL237" s="175">
        <v>11039475.399999999</v>
      </c>
      <c r="AM237" s="175">
        <v>20145684.949999999</v>
      </c>
      <c r="AN237" s="175">
        <v>9106209.5500000007</v>
      </c>
    </row>
    <row r="238" spans="1:40" s="84" customFormat="1" ht="25.4" customHeight="1" x14ac:dyDescent="0.35">
      <c r="A238" s="256">
        <v>2023</v>
      </c>
      <c r="B238" s="184">
        <f t="shared" si="19"/>
        <v>231</v>
      </c>
      <c r="C238" s="294" t="s">
        <v>284</v>
      </c>
      <c r="D238" s="184">
        <v>31634</v>
      </c>
      <c r="E238" s="287">
        <f>VLOOKUP(D238,'[1]2023-2025'!$A:$G,7,0)</f>
        <v>2023</v>
      </c>
      <c r="F238" s="287"/>
      <c r="G238" s="287" t="s">
        <v>1899</v>
      </c>
      <c r="H238" s="288">
        <f>INDEX('[1]2023-2025'!$AK:$AK,MATCH(D238,'[1]2023-2025'!$A:$A,0))</f>
        <v>44613</v>
      </c>
      <c r="I238" s="288" t="e">
        <v>#N/A</v>
      </c>
      <c r="J238" s="288" t="e">
        <f>VLOOKUP(D238,[1]Лист3!$A:$AK,37,0)</f>
        <v>#N/A</v>
      </c>
      <c r="K238" s="289">
        <f>INDEX('[1]2023-2025'!$G:$G,MATCH(D238,'[1]2023-2025'!$A:$A,0))</f>
        <v>2023</v>
      </c>
      <c r="L238" s="289"/>
      <c r="M238" s="289"/>
      <c r="N238" s="289"/>
      <c r="O238" s="289" t="s">
        <v>2501</v>
      </c>
      <c r="P238" s="289">
        <v>0</v>
      </c>
      <c r="Q238" s="186">
        <f t="shared" si="20"/>
        <v>1674314.95</v>
      </c>
      <c r="R238" s="186">
        <f t="shared" si="21"/>
        <v>1643106</v>
      </c>
      <c r="S238" s="290">
        <v>0</v>
      </c>
      <c r="T238" s="291">
        <v>728467.2</v>
      </c>
      <c r="U238" s="186">
        <v>0</v>
      </c>
      <c r="V238" s="186">
        <v>0</v>
      </c>
      <c r="W238" s="186">
        <v>0</v>
      </c>
      <c r="X238" s="186">
        <v>200670</v>
      </c>
      <c r="Y238" s="186">
        <v>0</v>
      </c>
      <c r="Z238" s="186">
        <v>0</v>
      </c>
      <c r="AA238" s="186">
        <v>0</v>
      </c>
      <c r="AB238" s="186">
        <v>498184.8</v>
      </c>
      <c r="AC238" s="186">
        <v>215784</v>
      </c>
      <c r="AD238" s="186">
        <v>0</v>
      </c>
      <c r="AE238" s="186">
        <v>0</v>
      </c>
      <c r="AF238" s="186">
        <v>0</v>
      </c>
      <c r="AG238" s="292">
        <v>0</v>
      </c>
      <c r="AH238" s="292">
        <v>0</v>
      </c>
      <c r="AI238" s="292">
        <v>0</v>
      </c>
      <c r="AJ238" s="292">
        <v>31208.949999999997</v>
      </c>
      <c r="AK238" s="175"/>
      <c r="AL238" s="175">
        <v>9117106.3099999987</v>
      </c>
      <c r="AM238" s="175">
        <v>12267345.939999999</v>
      </c>
      <c r="AN238" s="175">
        <v>3150239.63</v>
      </c>
    </row>
    <row r="239" spans="1:40" s="84" customFormat="1" ht="25.4" customHeight="1" x14ac:dyDescent="0.35">
      <c r="A239" s="256">
        <v>2023</v>
      </c>
      <c r="B239" s="184">
        <f t="shared" si="19"/>
        <v>232</v>
      </c>
      <c r="C239" s="294" t="s">
        <v>285</v>
      </c>
      <c r="D239" s="184">
        <v>31648</v>
      </c>
      <c r="E239" s="287">
        <f>VLOOKUP(D239,'[1]2023-2025'!$A:$G,7,0)</f>
        <v>2023</v>
      </c>
      <c r="F239" s="287"/>
      <c r="G239" s="287" t="s">
        <v>1899</v>
      </c>
      <c r="H239" s="288">
        <f>INDEX('[1]2023-2025'!$AK:$AK,MATCH(D239,'[1]2023-2025'!$A:$A,0))</f>
        <v>44613</v>
      </c>
      <c r="I239" s="288" t="e">
        <v>#N/A</v>
      </c>
      <c r="J239" s="288" t="e">
        <f>VLOOKUP(D239,[1]Лист3!$A:$AK,37,0)</f>
        <v>#N/A</v>
      </c>
      <c r="K239" s="289">
        <f>INDEX('[1]2023-2025'!$G:$G,MATCH(D239,'[1]2023-2025'!$A:$A,0))</f>
        <v>2023</v>
      </c>
      <c r="L239" s="289"/>
      <c r="M239" s="289"/>
      <c r="N239" s="289"/>
      <c r="O239" s="289" t="s">
        <v>2520</v>
      </c>
      <c r="P239" s="289">
        <v>0</v>
      </c>
      <c r="Q239" s="186">
        <f t="shared" si="20"/>
        <v>6217880.2700000005</v>
      </c>
      <c r="R239" s="186">
        <f t="shared" si="21"/>
        <v>6121172.4000000004</v>
      </c>
      <c r="S239" s="290">
        <v>0</v>
      </c>
      <c r="T239" s="291">
        <v>0</v>
      </c>
      <c r="U239" s="186">
        <v>0</v>
      </c>
      <c r="V239" s="186">
        <v>0</v>
      </c>
      <c r="W239" s="186">
        <v>0</v>
      </c>
      <c r="X239" s="186">
        <v>421470</v>
      </c>
      <c r="Y239" s="186">
        <v>0</v>
      </c>
      <c r="Z239" s="186">
        <v>0</v>
      </c>
      <c r="AA239" s="186">
        <v>5699702.4000000004</v>
      </c>
      <c r="AB239" s="186">
        <v>0</v>
      </c>
      <c r="AC239" s="186">
        <v>0</v>
      </c>
      <c r="AD239" s="186">
        <v>0</v>
      </c>
      <c r="AE239" s="186">
        <v>0</v>
      </c>
      <c r="AF239" s="186">
        <v>0</v>
      </c>
      <c r="AG239" s="292">
        <v>0</v>
      </c>
      <c r="AH239" s="292">
        <v>0</v>
      </c>
      <c r="AI239" s="292">
        <v>0</v>
      </c>
      <c r="AJ239" s="292">
        <v>96707.87</v>
      </c>
      <c r="AK239" s="175"/>
      <c r="AL239" s="175">
        <v>24633960.780000001</v>
      </c>
      <c r="AM239" s="175">
        <v>44904002.170000002</v>
      </c>
      <c r="AN239" s="175">
        <v>20270041.390000001</v>
      </c>
    </row>
    <row r="240" spans="1:40" s="84" customFormat="1" ht="25.4" customHeight="1" x14ac:dyDescent="0.35">
      <c r="A240" s="256">
        <v>2023</v>
      </c>
      <c r="B240" s="184">
        <f t="shared" si="19"/>
        <v>233</v>
      </c>
      <c r="C240" s="294" t="s">
        <v>286</v>
      </c>
      <c r="D240" s="184">
        <v>31651</v>
      </c>
      <c r="E240" s="287">
        <f>VLOOKUP(D240,'[1]2023-2025'!$A:$G,7,0)</f>
        <v>2023</v>
      </c>
      <c r="F240" s="287"/>
      <c r="G240" s="287" t="s">
        <v>1899</v>
      </c>
      <c r="H240" s="288">
        <f>INDEX('[1]2023-2025'!$AK:$AK,MATCH(D240,'[1]2023-2025'!$A:$A,0))</f>
        <v>44638</v>
      </c>
      <c r="I240" s="288" t="e">
        <v>#N/A</v>
      </c>
      <c r="J240" s="288" t="e">
        <f>VLOOKUP(D240,[1]Лист3!$A:$AK,37,0)</f>
        <v>#N/A</v>
      </c>
      <c r="K240" s="289">
        <f>INDEX('[1]2023-2025'!$G:$G,MATCH(D240,'[1]2023-2025'!$A:$A,0))</f>
        <v>2023</v>
      </c>
      <c r="L240" s="289"/>
      <c r="M240" s="289"/>
      <c r="N240" s="289"/>
      <c r="O240" s="289" t="s">
        <v>2521</v>
      </c>
      <c r="P240" s="289">
        <v>0</v>
      </c>
      <c r="Q240" s="186">
        <f t="shared" si="20"/>
        <v>823778.09</v>
      </c>
      <c r="R240" s="186">
        <f t="shared" si="21"/>
        <v>815454.48</v>
      </c>
      <c r="S240" s="290">
        <v>0</v>
      </c>
      <c r="T240" s="290">
        <v>0</v>
      </c>
      <c r="U240" s="290">
        <v>0</v>
      </c>
      <c r="V240" s="290">
        <v>0</v>
      </c>
      <c r="W240" s="290">
        <v>0</v>
      </c>
      <c r="X240" s="290">
        <v>0</v>
      </c>
      <c r="Y240" s="290">
        <v>0</v>
      </c>
      <c r="Z240" s="290">
        <v>0</v>
      </c>
      <c r="AA240" s="290">
        <v>0</v>
      </c>
      <c r="AB240" s="290">
        <v>0</v>
      </c>
      <c r="AC240" s="290">
        <v>755374.79999999993</v>
      </c>
      <c r="AD240" s="290">
        <v>0</v>
      </c>
      <c r="AE240" s="290">
        <v>0</v>
      </c>
      <c r="AF240" s="290">
        <v>0</v>
      </c>
      <c r="AG240" s="290">
        <v>60079.68</v>
      </c>
      <c r="AH240" s="290">
        <v>0</v>
      </c>
      <c r="AI240" s="290">
        <v>0</v>
      </c>
      <c r="AJ240" s="292">
        <v>8323.61</v>
      </c>
      <c r="AK240" s="175"/>
      <c r="AL240" s="175">
        <v>5628934.6600000011</v>
      </c>
      <c r="AM240" s="175">
        <v>12331678.32</v>
      </c>
      <c r="AN240" s="175">
        <v>6702743.6599999992</v>
      </c>
    </row>
    <row r="241" spans="1:40" s="84" customFormat="1" ht="25.4" customHeight="1" x14ac:dyDescent="0.35">
      <c r="A241" s="256">
        <v>2023</v>
      </c>
      <c r="B241" s="184">
        <f t="shared" si="19"/>
        <v>234</v>
      </c>
      <c r="C241" s="294" t="s">
        <v>287</v>
      </c>
      <c r="D241" s="184">
        <v>31613</v>
      </c>
      <c r="E241" s="287">
        <f>VLOOKUP(D241,'[1]2023-2025'!$A:$G,7,0)</f>
        <v>2023</v>
      </c>
      <c r="F241" s="287"/>
      <c r="G241" s="287" t="s">
        <v>1899</v>
      </c>
      <c r="H241" s="288">
        <f>INDEX('[1]2023-2025'!$AK:$AK,MATCH(D241,'[1]2023-2025'!$A:$A,0))</f>
        <v>44613</v>
      </c>
      <c r="I241" s="288" t="e">
        <v>#N/A</v>
      </c>
      <c r="J241" s="288" t="e">
        <f>VLOOKUP(D241,[1]Лист3!$A:$AK,37,0)</f>
        <v>#N/A</v>
      </c>
      <c r="K241" s="289">
        <f>INDEX('[1]2023-2025'!$G:$G,MATCH(D241,'[1]2023-2025'!$A:$A,0))</f>
        <v>2023</v>
      </c>
      <c r="L241" s="289"/>
      <c r="M241" s="289"/>
      <c r="N241" s="289"/>
      <c r="O241" s="289" t="s">
        <v>2501</v>
      </c>
      <c r="P241" s="289">
        <v>0</v>
      </c>
      <c r="Q241" s="186">
        <f t="shared" si="20"/>
        <v>10223300.940000001</v>
      </c>
      <c r="R241" s="186">
        <f t="shared" si="21"/>
        <v>10078924.800000001</v>
      </c>
      <c r="S241" s="290">
        <v>0</v>
      </c>
      <c r="T241" s="291">
        <v>2318624.4</v>
      </c>
      <c r="U241" s="186">
        <v>0</v>
      </c>
      <c r="V241" s="186">
        <v>0</v>
      </c>
      <c r="W241" s="186">
        <v>0</v>
      </c>
      <c r="X241" s="186">
        <v>103617.60000000001</v>
      </c>
      <c r="Y241" s="186">
        <v>0</v>
      </c>
      <c r="Z241" s="186">
        <v>0</v>
      </c>
      <c r="AA241" s="186">
        <v>7656682.7999999998</v>
      </c>
      <c r="AB241" s="186">
        <v>0</v>
      </c>
      <c r="AC241" s="186">
        <v>0</v>
      </c>
      <c r="AD241" s="186">
        <v>0</v>
      </c>
      <c r="AE241" s="186">
        <v>0</v>
      </c>
      <c r="AF241" s="186">
        <v>0</v>
      </c>
      <c r="AG241" s="292">
        <v>0</v>
      </c>
      <c r="AH241" s="292">
        <v>0</v>
      </c>
      <c r="AI241" s="292">
        <v>0</v>
      </c>
      <c r="AJ241" s="292">
        <v>144376.13999999998</v>
      </c>
      <c r="AK241" s="175"/>
      <c r="AL241" s="175">
        <v>10700602.16</v>
      </c>
      <c r="AM241" s="175">
        <v>20923903.100000001</v>
      </c>
      <c r="AN241" s="175">
        <v>10223300.940000001</v>
      </c>
    </row>
    <row r="242" spans="1:40" s="84" customFormat="1" ht="25.4" customHeight="1" x14ac:dyDescent="0.35">
      <c r="A242" s="256">
        <v>2023</v>
      </c>
      <c r="B242" s="184">
        <f t="shared" si="19"/>
        <v>235</v>
      </c>
      <c r="C242" s="294" t="s">
        <v>288</v>
      </c>
      <c r="D242" s="184">
        <v>31614</v>
      </c>
      <c r="E242" s="287">
        <f>VLOOKUP(D242,'[1]2023-2025'!$A:$G,7,0)</f>
        <v>2023</v>
      </c>
      <c r="F242" s="287"/>
      <c r="G242" s="287" t="s">
        <v>1899</v>
      </c>
      <c r="H242" s="288">
        <f>INDEX('[1]2023-2025'!$AK:$AK,MATCH(D242,'[1]2023-2025'!$A:$A,0))</f>
        <v>44638</v>
      </c>
      <c r="I242" s="288" t="e">
        <v>#N/A</v>
      </c>
      <c r="J242" s="288" t="e">
        <f>VLOOKUP(D242,[1]Лист3!$A:$AK,37,0)</f>
        <v>#N/A</v>
      </c>
      <c r="K242" s="289">
        <f>INDEX('[1]2023-2025'!$G:$G,MATCH(D242,'[1]2023-2025'!$A:$A,0))</f>
        <v>2023</v>
      </c>
      <c r="L242" s="289"/>
      <c r="M242" s="289"/>
      <c r="N242" s="289"/>
      <c r="O242" s="289" t="s">
        <v>2446</v>
      </c>
      <c r="P242" s="289">
        <v>0</v>
      </c>
      <c r="Q242" s="186">
        <f t="shared" si="20"/>
        <v>5236108.88</v>
      </c>
      <c r="R242" s="186">
        <f t="shared" si="21"/>
        <v>5149530</v>
      </c>
      <c r="S242" s="290">
        <v>0</v>
      </c>
      <c r="T242" s="290">
        <v>0</v>
      </c>
      <c r="U242" s="290">
        <v>0</v>
      </c>
      <c r="V242" s="290">
        <v>0</v>
      </c>
      <c r="W242" s="290">
        <v>0</v>
      </c>
      <c r="X242" s="290">
        <v>73018.8</v>
      </c>
      <c r="Y242" s="290">
        <v>0</v>
      </c>
      <c r="Z242" s="290">
        <v>0</v>
      </c>
      <c r="AA242" s="290">
        <v>5076511.2</v>
      </c>
      <c r="AB242" s="290">
        <v>0</v>
      </c>
      <c r="AC242" s="290">
        <v>0</v>
      </c>
      <c r="AD242" s="290">
        <v>0</v>
      </c>
      <c r="AE242" s="290">
        <v>0</v>
      </c>
      <c r="AF242" s="290">
        <v>0</v>
      </c>
      <c r="AG242" s="290">
        <v>0</v>
      </c>
      <c r="AH242" s="290">
        <v>0</v>
      </c>
      <c r="AI242" s="290">
        <v>0</v>
      </c>
      <c r="AJ242" s="292">
        <v>86578.880000000005</v>
      </c>
      <c r="AK242" s="175"/>
      <c r="AL242" s="175">
        <v>9598281.1799999997</v>
      </c>
      <c r="AM242" s="175">
        <v>14834390.060000001</v>
      </c>
      <c r="AN242" s="175">
        <v>5236108.88</v>
      </c>
    </row>
    <row r="243" spans="1:40" s="84" customFormat="1" ht="25.4" customHeight="1" x14ac:dyDescent="0.35">
      <c r="A243" s="256">
        <v>2023</v>
      </c>
      <c r="B243" s="184">
        <f t="shared" si="19"/>
        <v>236</v>
      </c>
      <c r="C243" s="294" t="s">
        <v>3257</v>
      </c>
      <c r="D243" s="184">
        <v>31694</v>
      </c>
      <c r="E243" s="287">
        <f>VLOOKUP(D243,'[1]2023-2025'!$A:$G,7,0)</f>
        <v>2023</v>
      </c>
      <c r="F243" s="287"/>
      <c r="G243" s="287" t="s">
        <v>1899</v>
      </c>
      <c r="H243" s="288">
        <f>INDEX('[1]2023-2025'!$AK:$AK,MATCH(D243,'[1]2023-2025'!$A:$A,0))</f>
        <v>44491</v>
      </c>
      <c r="I243" s="288" t="e">
        <v>#N/A</v>
      </c>
      <c r="J243" s="288" t="e">
        <f>VLOOKUP(D243,[1]Лист3!$A:$AK,37,0)</f>
        <v>#N/A</v>
      </c>
      <c r="K243" s="289">
        <f>INDEX('[1]2023-2025'!$G:$G,MATCH(D243,'[1]2023-2025'!$A:$A,0))</f>
        <v>2023</v>
      </c>
      <c r="L243" s="289"/>
      <c r="M243" s="289"/>
      <c r="N243" s="289"/>
      <c r="O243" s="289" t="s">
        <v>2476</v>
      </c>
      <c r="P243" s="289">
        <v>0</v>
      </c>
      <c r="Q243" s="186">
        <f t="shared" si="20"/>
        <v>73969.56</v>
      </c>
      <c r="R243" s="186">
        <f t="shared" si="21"/>
        <v>73969.56</v>
      </c>
      <c r="S243" s="290">
        <v>0</v>
      </c>
      <c r="T243" s="291">
        <v>0</v>
      </c>
      <c r="U243" s="186">
        <v>0</v>
      </c>
      <c r="V243" s="186">
        <v>0</v>
      </c>
      <c r="W243" s="186">
        <v>0</v>
      </c>
      <c r="X243" s="186">
        <v>0</v>
      </c>
      <c r="Y243" s="186">
        <v>0</v>
      </c>
      <c r="Z243" s="186">
        <v>0</v>
      </c>
      <c r="AA243" s="186">
        <v>0</v>
      </c>
      <c r="AB243" s="186">
        <v>0</v>
      </c>
      <c r="AC243" s="186">
        <v>0</v>
      </c>
      <c r="AD243" s="186">
        <v>0</v>
      </c>
      <c r="AE243" s="186">
        <v>0</v>
      </c>
      <c r="AF243" s="186">
        <v>0</v>
      </c>
      <c r="AG243" s="292">
        <v>0</v>
      </c>
      <c r="AH243" s="292">
        <v>73969.56</v>
      </c>
      <c r="AI243" s="292">
        <v>0</v>
      </c>
      <c r="AJ243" s="292">
        <v>0</v>
      </c>
      <c r="AK243" s="175"/>
      <c r="AL243" s="175" t="e">
        <v>#N/A</v>
      </c>
      <c r="AM243" s="175" t="e">
        <v>#N/A</v>
      </c>
      <c r="AN243" s="175" t="e">
        <v>#N/A</v>
      </c>
    </row>
    <row r="244" spans="1:40" s="84" customFormat="1" ht="25.4" customHeight="1" x14ac:dyDescent="0.35">
      <c r="A244" s="256">
        <v>2023</v>
      </c>
      <c r="B244" s="184">
        <f t="shared" si="19"/>
        <v>237</v>
      </c>
      <c r="C244" s="294" t="s">
        <v>296</v>
      </c>
      <c r="D244" s="184">
        <v>31760</v>
      </c>
      <c r="E244" s="287">
        <f>VLOOKUP(D244,'[1]2023-2025'!$A:$G,7,0)</f>
        <v>2023</v>
      </c>
      <c r="F244" s="287"/>
      <c r="G244" s="287" t="s">
        <v>1899</v>
      </c>
      <c r="H244" s="288">
        <f>INDEX('[1]2023-2025'!$AK:$AK,MATCH(D244,'[1]2023-2025'!$A:$A,0))</f>
        <v>44551</v>
      </c>
      <c r="I244" s="288" t="e">
        <v>#N/A</v>
      </c>
      <c r="J244" s="288" t="e">
        <f>VLOOKUP(D244,[1]Лист3!$A:$AK,37,0)</f>
        <v>#N/A</v>
      </c>
      <c r="K244" s="289">
        <f>INDEX('[1]2023-2025'!$G:$G,MATCH(D244,'[1]2023-2025'!$A:$A,0))</f>
        <v>2023</v>
      </c>
      <c r="L244" s="289"/>
      <c r="M244" s="289"/>
      <c r="N244" s="289"/>
      <c r="O244" s="289" t="s">
        <v>2446</v>
      </c>
      <c r="P244" s="289">
        <v>0</v>
      </c>
      <c r="Q244" s="186">
        <f t="shared" si="20"/>
        <v>7233753.7999999998</v>
      </c>
      <c r="R244" s="186">
        <f t="shared" si="21"/>
        <v>7147687.2000000002</v>
      </c>
      <c r="S244" s="290">
        <v>0</v>
      </c>
      <c r="T244" s="291">
        <v>0</v>
      </c>
      <c r="U244" s="186">
        <v>0</v>
      </c>
      <c r="V244" s="186">
        <v>0</v>
      </c>
      <c r="W244" s="186">
        <v>0</v>
      </c>
      <c r="X244" s="186">
        <v>0</v>
      </c>
      <c r="Y244" s="186">
        <v>0</v>
      </c>
      <c r="Z244" s="186">
        <v>0</v>
      </c>
      <c r="AA244" s="186">
        <v>7147687.2000000002</v>
      </c>
      <c r="AB244" s="186">
        <v>0</v>
      </c>
      <c r="AC244" s="186">
        <v>0</v>
      </c>
      <c r="AD244" s="186">
        <v>0</v>
      </c>
      <c r="AE244" s="186">
        <v>0</v>
      </c>
      <c r="AF244" s="186">
        <v>0</v>
      </c>
      <c r="AG244" s="292">
        <v>0</v>
      </c>
      <c r="AH244" s="292">
        <v>0</v>
      </c>
      <c r="AI244" s="292">
        <v>0</v>
      </c>
      <c r="AJ244" s="292">
        <v>86066.6</v>
      </c>
      <c r="AK244" s="175"/>
      <c r="AL244" s="175">
        <v>10899122.449999999</v>
      </c>
      <c r="AM244" s="175">
        <v>18132876.25</v>
      </c>
      <c r="AN244" s="175">
        <v>7233753.7999999998</v>
      </c>
    </row>
    <row r="245" spans="1:40" s="84" customFormat="1" ht="25.4" customHeight="1" x14ac:dyDescent="0.35">
      <c r="A245" s="256">
        <v>2023</v>
      </c>
      <c r="B245" s="184">
        <f t="shared" si="19"/>
        <v>238</v>
      </c>
      <c r="C245" s="294" t="s">
        <v>298</v>
      </c>
      <c r="D245" s="184">
        <v>31766</v>
      </c>
      <c r="E245" s="287">
        <f>VLOOKUP(D245,'[1]2023-2025'!$A:$G,7,0)</f>
        <v>2023</v>
      </c>
      <c r="F245" s="287"/>
      <c r="G245" s="287" t="s">
        <v>1899</v>
      </c>
      <c r="H245" s="288">
        <f>INDEX('[1]2023-2025'!$AK:$AK,MATCH(D245,'[1]2023-2025'!$A:$A,0))</f>
        <v>44670</v>
      </c>
      <c r="I245" s="288" t="e">
        <v>#N/A</v>
      </c>
      <c r="J245" s="288" t="e">
        <f>VLOOKUP(D245,[1]Лист3!$A:$AK,37,0)</f>
        <v>#N/A</v>
      </c>
      <c r="K245" s="289">
        <f>INDEX('[1]2023-2025'!$G:$G,MATCH(D245,'[1]2023-2025'!$A:$A,0))</f>
        <v>2023</v>
      </c>
      <c r="L245" s="289"/>
      <c r="M245" s="289"/>
      <c r="N245" s="289"/>
      <c r="O245" s="289" t="s">
        <v>2522</v>
      </c>
      <c r="P245" s="289">
        <v>0</v>
      </c>
      <c r="Q245" s="186">
        <f t="shared" si="20"/>
        <v>2415406.4700000007</v>
      </c>
      <c r="R245" s="186">
        <f t="shared" si="21"/>
        <v>2399105.6400000006</v>
      </c>
      <c r="S245" s="290">
        <v>0</v>
      </c>
      <c r="T245" s="290">
        <v>0</v>
      </c>
      <c r="U245" s="290">
        <v>0</v>
      </c>
      <c r="V245" s="290">
        <v>0</v>
      </c>
      <c r="W245" s="290">
        <v>0</v>
      </c>
      <c r="X245" s="290">
        <v>0</v>
      </c>
      <c r="Y245" s="290">
        <v>0</v>
      </c>
      <c r="Z245" s="290">
        <v>0</v>
      </c>
      <c r="AA245" s="290">
        <v>0</v>
      </c>
      <c r="AB245" s="290">
        <v>0</v>
      </c>
      <c r="AC245" s="290">
        <v>2358260.4000000004</v>
      </c>
      <c r="AD245" s="290">
        <v>0</v>
      </c>
      <c r="AE245" s="290">
        <v>0</v>
      </c>
      <c r="AF245" s="290">
        <v>0</v>
      </c>
      <c r="AG245" s="290">
        <v>40845.24</v>
      </c>
      <c r="AH245" s="290">
        <v>0</v>
      </c>
      <c r="AI245" s="290">
        <v>0</v>
      </c>
      <c r="AJ245" s="292">
        <v>16300.83</v>
      </c>
      <c r="AK245" s="175"/>
      <c r="AL245" s="175">
        <v>6527229.1099999994</v>
      </c>
      <c r="AM245" s="175">
        <v>11648691.279999999</v>
      </c>
      <c r="AN245" s="175">
        <v>5121462.17</v>
      </c>
    </row>
    <row r="246" spans="1:40" s="84" customFormat="1" ht="25.4" customHeight="1" x14ac:dyDescent="0.35">
      <c r="A246" s="256">
        <v>2023</v>
      </c>
      <c r="B246" s="184">
        <f t="shared" si="19"/>
        <v>239</v>
      </c>
      <c r="C246" s="294" t="s">
        <v>300</v>
      </c>
      <c r="D246" s="184">
        <v>31754</v>
      </c>
      <c r="E246" s="287">
        <f>VLOOKUP(D246,'[1]2023-2025'!$A:$G,7,0)</f>
        <v>2023</v>
      </c>
      <c r="F246" s="287"/>
      <c r="G246" s="287" t="s">
        <v>1899</v>
      </c>
      <c r="H246" s="288">
        <f>INDEX('[1]2023-2025'!$AK:$AK,MATCH(D246,'[1]2023-2025'!$A:$A,0))</f>
        <v>44551</v>
      </c>
      <c r="I246" s="288" t="e">
        <v>#N/A</v>
      </c>
      <c r="J246" s="288" t="e">
        <f>VLOOKUP(D246,[1]Лист3!$A:$AK,37,0)</f>
        <v>#N/A</v>
      </c>
      <c r="K246" s="289">
        <f>INDEX('[1]2023-2025'!$G:$G,MATCH(D246,'[1]2023-2025'!$A:$A,0))</f>
        <v>2023</v>
      </c>
      <c r="L246" s="289"/>
      <c r="M246" s="289"/>
      <c r="N246" s="289"/>
      <c r="O246" s="289" t="s">
        <v>2446</v>
      </c>
      <c r="P246" s="289">
        <v>0</v>
      </c>
      <c r="Q246" s="186">
        <f t="shared" si="20"/>
        <v>6820533.21</v>
      </c>
      <c r="R246" s="186">
        <f t="shared" si="21"/>
        <v>6744385.2000000002</v>
      </c>
      <c r="S246" s="290">
        <v>0</v>
      </c>
      <c r="T246" s="291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6744385.2000000002</v>
      </c>
      <c r="AB246" s="186">
        <v>0</v>
      </c>
      <c r="AC246" s="186">
        <v>0</v>
      </c>
      <c r="AD246" s="186">
        <v>0</v>
      </c>
      <c r="AE246" s="186">
        <v>0</v>
      </c>
      <c r="AF246" s="186">
        <v>0</v>
      </c>
      <c r="AG246" s="292">
        <v>0</v>
      </c>
      <c r="AH246" s="292">
        <v>0</v>
      </c>
      <c r="AI246" s="292">
        <v>0</v>
      </c>
      <c r="AJ246" s="292">
        <v>76148.009999999995</v>
      </c>
      <c r="AK246" s="175"/>
      <c r="AL246" s="175">
        <v>7864570.6399999997</v>
      </c>
      <c r="AM246" s="175">
        <v>14685103.85</v>
      </c>
      <c r="AN246" s="175">
        <v>6820533.21</v>
      </c>
    </row>
    <row r="247" spans="1:40" s="84" customFormat="1" ht="25.4" customHeight="1" x14ac:dyDescent="0.35">
      <c r="A247" s="256">
        <v>2023</v>
      </c>
      <c r="B247" s="184">
        <f t="shared" si="19"/>
        <v>240</v>
      </c>
      <c r="C247" s="294" t="s">
        <v>302</v>
      </c>
      <c r="D247" s="184">
        <v>31755</v>
      </c>
      <c r="E247" s="287">
        <f>VLOOKUP(D247,'[1]2023-2025'!$A:$G,7,0)</f>
        <v>2023</v>
      </c>
      <c r="F247" s="287"/>
      <c r="G247" s="287" t="s">
        <v>1899</v>
      </c>
      <c r="H247" s="288">
        <f>INDEX('[1]2023-2025'!$AK:$AK,MATCH(D247,'[1]2023-2025'!$A:$A,0))</f>
        <v>44551</v>
      </c>
      <c r="I247" s="288" t="e">
        <v>#N/A</v>
      </c>
      <c r="J247" s="288" t="e">
        <f>VLOOKUP(D247,[1]Лист3!$A:$AK,37,0)</f>
        <v>#N/A</v>
      </c>
      <c r="K247" s="289">
        <f>INDEX('[1]2023-2025'!$G:$G,MATCH(D247,'[1]2023-2025'!$A:$A,0))</f>
        <v>2023</v>
      </c>
      <c r="L247" s="289"/>
      <c r="M247" s="289"/>
      <c r="N247" s="289"/>
      <c r="O247" s="289" t="s">
        <v>2446</v>
      </c>
      <c r="P247" s="289">
        <v>0</v>
      </c>
      <c r="Q247" s="186">
        <f t="shared" si="20"/>
        <v>7099900.4800000004</v>
      </c>
      <c r="R247" s="186">
        <f t="shared" si="21"/>
        <v>7023102</v>
      </c>
      <c r="S247" s="290">
        <v>0</v>
      </c>
      <c r="T247" s="291">
        <v>0</v>
      </c>
      <c r="U247" s="186">
        <v>0</v>
      </c>
      <c r="V247" s="186">
        <v>0</v>
      </c>
      <c r="W247" s="186">
        <v>0</v>
      </c>
      <c r="X247" s="186">
        <v>0</v>
      </c>
      <c r="Y247" s="186">
        <v>0</v>
      </c>
      <c r="Z247" s="186">
        <v>0</v>
      </c>
      <c r="AA247" s="186">
        <v>7023102</v>
      </c>
      <c r="AB247" s="186">
        <v>0</v>
      </c>
      <c r="AC247" s="186">
        <v>0</v>
      </c>
      <c r="AD247" s="186">
        <v>0</v>
      </c>
      <c r="AE247" s="186">
        <v>0</v>
      </c>
      <c r="AF247" s="186">
        <v>0</v>
      </c>
      <c r="AG247" s="292">
        <v>0</v>
      </c>
      <c r="AH247" s="292">
        <v>0</v>
      </c>
      <c r="AI247" s="292">
        <v>0</v>
      </c>
      <c r="AJ247" s="292">
        <v>76798.48</v>
      </c>
      <c r="AK247" s="175"/>
      <c r="AL247" s="175">
        <v>7500626.6199999992</v>
      </c>
      <c r="AM247" s="175">
        <v>14600527.1</v>
      </c>
      <c r="AN247" s="175">
        <v>7099900.4800000004</v>
      </c>
    </row>
    <row r="248" spans="1:40" s="84" customFormat="1" ht="25.4" customHeight="1" x14ac:dyDescent="0.35">
      <c r="A248" s="256">
        <v>2023</v>
      </c>
      <c r="B248" s="184">
        <f t="shared" si="19"/>
        <v>241</v>
      </c>
      <c r="C248" s="294" t="s">
        <v>303</v>
      </c>
      <c r="D248" s="184">
        <v>31756</v>
      </c>
      <c r="E248" s="287">
        <f>VLOOKUP(D248,'[1]2023-2025'!$A:$G,7,0)</f>
        <v>2023</v>
      </c>
      <c r="F248" s="287"/>
      <c r="G248" s="287" t="s">
        <v>1899</v>
      </c>
      <c r="H248" s="288">
        <f>INDEX('[1]2023-2025'!$AK:$AK,MATCH(D248,'[1]2023-2025'!$A:$A,0))</f>
        <v>44638</v>
      </c>
      <c r="I248" s="288" t="e">
        <v>#N/A</v>
      </c>
      <c r="J248" s="288" t="e">
        <f>VLOOKUP(D248,[1]Лист3!$A:$AK,37,0)</f>
        <v>#N/A</v>
      </c>
      <c r="K248" s="289">
        <f>INDEX('[1]2023-2025'!$G:$G,MATCH(D248,'[1]2023-2025'!$A:$A,0))</f>
        <v>2023</v>
      </c>
      <c r="L248" s="289"/>
      <c r="M248" s="289"/>
      <c r="N248" s="289"/>
      <c r="O248" s="289" t="s">
        <v>2446</v>
      </c>
      <c r="P248" s="289">
        <v>0</v>
      </c>
      <c r="Q248" s="186">
        <f t="shared" si="20"/>
        <v>5019521.8400000008</v>
      </c>
      <c r="R248" s="186">
        <f t="shared" si="21"/>
        <v>4918815.6000000006</v>
      </c>
      <c r="S248" s="290">
        <v>0</v>
      </c>
      <c r="T248" s="290">
        <v>1592775.5999999999</v>
      </c>
      <c r="U248" s="290">
        <v>0</v>
      </c>
      <c r="V248" s="290">
        <v>0</v>
      </c>
      <c r="W248" s="290">
        <v>0</v>
      </c>
      <c r="X248" s="290">
        <v>0</v>
      </c>
      <c r="Y248" s="290">
        <v>0</v>
      </c>
      <c r="Z248" s="290">
        <v>0</v>
      </c>
      <c r="AA248" s="290">
        <v>0</v>
      </c>
      <c r="AB248" s="290">
        <v>0</v>
      </c>
      <c r="AC248" s="290">
        <v>3326040.0000000005</v>
      </c>
      <c r="AD248" s="290">
        <v>0</v>
      </c>
      <c r="AE248" s="290">
        <v>0</v>
      </c>
      <c r="AF248" s="290">
        <v>0</v>
      </c>
      <c r="AG248" s="290">
        <v>0</v>
      </c>
      <c r="AH248" s="290">
        <v>0</v>
      </c>
      <c r="AI248" s="290">
        <v>0</v>
      </c>
      <c r="AJ248" s="292">
        <v>100706.23999999999</v>
      </c>
      <c r="AK248" s="175"/>
      <c r="AL248" s="175">
        <v>13467270.539999999</v>
      </c>
      <c r="AM248" s="175">
        <v>18486792.379999999</v>
      </c>
      <c r="AN248" s="175">
        <v>5019521.8400000008</v>
      </c>
    </row>
    <row r="249" spans="1:40" s="84" customFormat="1" ht="25.4" customHeight="1" x14ac:dyDescent="0.35">
      <c r="A249" s="256">
        <v>2023</v>
      </c>
      <c r="B249" s="184">
        <f t="shared" si="19"/>
        <v>242</v>
      </c>
      <c r="C249" s="294" t="s">
        <v>304</v>
      </c>
      <c r="D249" s="184">
        <v>31758</v>
      </c>
      <c r="E249" s="287">
        <f>VLOOKUP(D249,'[1]2023-2025'!$A:$G,7,0)</f>
        <v>2023</v>
      </c>
      <c r="F249" s="287"/>
      <c r="G249" s="287" t="s">
        <v>1899</v>
      </c>
      <c r="H249" s="288">
        <f>INDEX('[1]2023-2025'!$AK:$AK,MATCH(D249,'[1]2023-2025'!$A:$A,0))</f>
        <v>44551</v>
      </c>
      <c r="I249" s="288" t="e">
        <v>#N/A</v>
      </c>
      <c r="J249" s="288" t="e">
        <f>VLOOKUP(D249,[1]Лист3!$A:$AK,37,0)</f>
        <v>#N/A</v>
      </c>
      <c r="K249" s="289">
        <f>INDEX('[1]2023-2025'!$G:$G,MATCH(D249,'[1]2023-2025'!$A:$A,0))</f>
        <v>2023</v>
      </c>
      <c r="L249" s="289"/>
      <c r="M249" s="289"/>
      <c r="N249" s="289"/>
      <c r="O249" s="289" t="s">
        <v>2446</v>
      </c>
      <c r="P249" s="289">
        <v>0</v>
      </c>
      <c r="Q249" s="186">
        <f t="shared" si="20"/>
        <v>7345169.1600000001</v>
      </c>
      <c r="R249" s="186">
        <f t="shared" si="21"/>
        <v>7258275.6000000006</v>
      </c>
      <c r="S249" s="290">
        <v>0</v>
      </c>
      <c r="T249" s="291">
        <v>0</v>
      </c>
      <c r="U249" s="186">
        <v>0</v>
      </c>
      <c r="V249" s="186">
        <v>0</v>
      </c>
      <c r="W249" s="186">
        <v>0</v>
      </c>
      <c r="X249" s="186">
        <v>0</v>
      </c>
      <c r="Y249" s="186">
        <v>0</v>
      </c>
      <c r="Z249" s="186">
        <v>0</v>
      </c>
      <c r="AA249" s="186">
        <v>7258275.6000000006</v>
      </c>
      <c r="AB249" s="186">
        <v>0</v>
      </c>
      <c r="AC249" s="186">
        <v>0</v>
      </c>
      <c r="AD249" s="186">
        <v>0</v>
      </c>
      <c r="AE249" s="186">
        <v>0</v>
      </c>
      <c r="AF249" s="186">
        <v>0</v>
      </c>
      <c r="AG249" s="292">
        <v>0</v>
      </c>
      <c r="AH249" s="292">
        <v>0</v>
      </c>
      <c r="AI249" s="292">
        <v>0</v>
      </c>
      <c r="AJ249" s="292">
        <v>86893.56</v>
      </c>
      <c r="AK249" s="175"/>
      <c r="AL249" s="175">
        <v>10826305.84</v>
      </c>
      <c r="AM249" s="175">
        <v>18171475</v>
      </c>
      <c r="AN249" s="175">
        <v>7345169.1600000001</v>
      </c>
    </row>
    <row r="250" spans="1:40" s="84" customFormat="1" ht="25.4" customHeight="1" x14ac:dyDescent="0.35">
      <c r="A250" s="256">
        <v>2023</v>
      </c>
      <c r="B250" s="184">
        <f t="shared" si="19"/>
        <v>243</v>
      </c>
      <c r="C250" s="294" t="s">
        <v>317</v>
      </c>
      <c r="D250" s="184">
        <v>31923</v>
      </c>
      <c r="E250" s="287">
        <f>VLOOKUP(D250,'[1]2023-2025'!$A:$G,7,0)</f>
        <v>2023</v>
      </c>
      <c r="F250" s="287"/>
      <c r="G250" s="287" t="s">
        <v>1899</v>
      </c>
      <c r="H250" s="288">
        <f>INDEX('[1]2023-2025'!$AK:$AK,MATCH(D250,'[1]2023-2025'!$A:$A,0))</f>
        <v>44553</v>
      </c>
      <c r="I250" s="288" t="e">
        <v>#N/A</v>
      </c>
      <c r="J250" s="288" t="e">
        <f>VLOOKUP(D250,[1]Лист3!$A:$AK,37,0)</f>
        <v>#N/A</v>
      </c>
      <c r="K250" s="289">
        <f>INDEX('[1]2023-2025'!$G:$G,MATCH(D250,'[1]2023-2025'!$A:$A,0))</f>
        <v>2023</v>
      </c>
      <c r="L250" s="289"/>
      <c r="M250" s="289">
        <v>2</v>
      </c>
      <c r="N250" s="289"/>
      <c r="O250" s="289" t="s">
        <v>2523</v>
      </c>
      <c r="P250" s="289">
        <v>0</v>
      </c>
      <c r="Q250" s="186">
        <f t="shared" si="20"/>
        <v>6816104.6899999995</v>
      </c>
      <c r="R250" s="186">
        <f t="shared" si="21"/>
        <v>6741061.6299999999</v>
      </c>
      <c r="S250" s="290">
        <v>0</v>
      </c>
      <c r="T250" s="291">
        <v>0</v>
      </c>
      <c r="U250" s="186">
        <v>0</v>
      </c>
      <c r="V250" s="186">
        <v>0</v>
      </c>
      <c r="W250" s="186">
        <v>0</v>
      </c>
      <c r="X250" s="186">
        <v>0</v>
      </c>
      <c r="Y250" s="186">
        <v>0</v>
      </c>
      <c r="Z250" s="186">
        <v>6523393.2000000002</v>
      </c>
      <c r="AA250" s="186">
        <v>0</v>
      </c>
      <c r="AB250" s="186">
        <v>0</v>
      </c>
      <c r="AC250" s="186">
        <v>0</v>
      </c>
      <c r="AD250" s="186">
        <v>0</v>
      </c>
      <c r="AE250" s="186">
        <v>0</v>
      </c>
      <c r="AF250" s="186">
        <v>0</v>
      </c>
      <c r="AG250" s="292">
        <v>217668.43</v>
      </c>
      <c r="AH250" s="292">
        <v>0</v>
      </c>
      <c r="AI250" s="292">
        <v>0</v>
      </c>
      <c r="AJ250" s="292">
        <v>75043.06</v>
      </c>
      <c r="AK250" s="175"/>
      <c r="AL250" s="175">
        <v>17135679.990000002</v>
      </c>
      <c r="AM250" s="175">
        <v>23951784.68</v>
      </c>
      <c r="AN250" s="175">
        <v>6816104.6899999995</v>
      </c>
    </row>
    <row r="251" spans="1:40" s="84" customFormat="1" ht="25.4" customHeight="1" x14ac:dyDescent="0.35">
      <c r="A251" s="256">
        <v>2023</v>
      </c>
      <c r="B251" s="184">
        <f t="shared" si="19"/>
        <v>244</v>
      </c>
      <c r="C251" s="294" t="s">
        <v>238</v>
      </c>
      <c r="D251" s="184">
        <v>31439</v>
      </c>
      <c r="E251" s="287">
        <f>VLOOKUP(D251,'[1]2023-2025'!$A:$G,7,0)</f>
        <v>2023</v>
      </c>
      <c r="F251" s="287"/>
      <c r="G251" s="287" t="s">
        <v>1899</v>
      </c>
      <c r="H251" s="288">
        <f>INDEX('[1]2023-2025'!$AK:$AK,MATCH(D251,'[1]2023-2025'!$A:$A,0))</f>
        <v>44670</v>
      </c>
      <c r="I251" s="288" t="e">
        <v>#N/A</v>
      </c>
      <c r="J251" s="288" t="e">
        <f>VLOOKUP(D251,[1]Лист3!$A:$AK,37,0)</f>
        <v>#N/A</v>
      </c>
      <c r="K251" s="289">
        <f>INDEX('[1]2023-2025'!$G:$G,MATCH(D251,'[1]2023-2025'!$A:$A,0))</f>
        <v>2023</v>
      </c>
      <c r="L251" s="289"/>
      <c r="M251" s="289"/>
      <c r="N251" s="289"/>
      <c r="O251" s="289" t="s">
        <v>2524</v>
      </c>
      <c r="P251" s="289">
        <v>0</v>
      </c>
      <c r="Q251" s="186">
        <f t="shared" si="20"/>
        <v>5779231.2999999998</v>
      </c>
      <c r="R251" s="186">
        <f t="shared" si="21"/>
        <v>5762016</v>
      </c>
      <c r="S251" s="290">
        <v>0</v>
      </c>
      <c r="T251" s="290">
        <v>0</v>
      </c>
      <c r="U251" s="290">
        <v>0</v>
      </c>
      <c r="V251" s="290">
        <v>0</v>
      </c>
      <c r="W251" s="290">
        <v>0</v>
      </c>
      <c r="X251" s="290">
        <v>0</v>
      </c>
      <c r="Y251" s="290">
        <v>0</v>
      </c>
      <c r="Z251" s="290">
        <v>0</v>
      </c>
      <c r="AA251" s="290">
        <v>5762016</v>
      </c>
      <c r="AB251" s="290">
        <v>0</v>
      </c>
      <c r="AC251" s="290">
        <v>0</v>
      </c>
      <c r="AD251" s="290">
        <v>0</v>
      </c>
      <c r="AE251" s="290">
        <v>0</v>
      </c>
      <c r="AF251" s="290">
        <v>0</v>
      </c>
      <c r="AG251" s="290">
        <v>0</v>
      </c>
      <c r="AH251" s="290">
        <v>0</v>
      </c>
      <c r="AI251" s="290">
        <v>0</v>
      </c>
      <c r="AJ251" s="292">
        <v>17215.3</v>
      </c>
      <c r="AK251" s="175"/>
      <c r="AL251" s="175">
        <v>8485203.4699999988</v>
      </c>
      <c r="AM251" s="175">
        <v>14264434.77</v>
      </c>
      <c r="AN251" s="175">
        <v>5779231.2999999998</v>
      </c>
    </row>
    <row r="252" spans="1:40" s="84" customFormat="1" ht="25.4" customHeight="1" x14ac:dyDescent="0.35">
      <c r="A252" s="256">
        <v>2023</v>
      </c>
      <c r="B252" s="184">
        <f t="shared" si="19"/>
        <v>245</v>
      </c>
      <c r="C252" s="294" t="s">
        <v>246</v>
      </c>
      <c r="D252" s="184">
        <v>31476</v>
      </c>
      <c r="E252" s="287">
        <f>VLOOKUP(D252,'[1]2023-2025'!$A:$G,7,0)</f>
        <v>2023</v>
      </c>
      <c r="F252" s="287"/>
      <c r="G252" s="287" t="s">
        <v>1899</v>
      </c>
      <c r="H252" s="288">
        <f>INDEX('[1]2023-2025'!$AK:$AK,MATCH(D252,'[1]2023-2025'!$A:$A,0))</f>
        <v>44638</v>
      </c>
      <c r="I252" s="288" t="e">
        <v>#N/A</v>
      </c>
      <c r="J252" s="288" t="e">
        <f>VLOOKUP(D252,[1]Лист3!$A:$AK,37,0)</f>
        <v>#N/A</v>
      </c>
      <c r="K252" s="289">
        <f>INDEX('[1]2023-2025'!$G:$G,MATCH(D252,'[1]2023-2025'!$A:$A,0))</f>
        <v>2023</v>
      </c>
      <c r="L252" s="289"/>
      <c r="M252" s="289"/>
      <c r="N252" s="289"/>
      <c r="O252" s="289" t="s">
        <v>2463</v>
      </c>
      <c r="P252" s="289">
        <v>0</v>
      </c>
      <c r="Q252" s="186">
        <f t="shared" si="20"/>
        <v>5042280.67</v>
      </c>
      <c r="R252" s="186">
        <f t="shared" si="21"/>
        <v>4967712</v>
      </c>
      <c r="S252" s="290">
        <v>0</v>
      </c>
      <c r="T252" s="290">
        <v>0</v>
      </c>
      <c r="U252" s="290">
        <v>0</v>
      </c>
      <c r="V252" s="290">
        <v>0</v>
      </c>
      <c r="W252" s="290">
        <v>0</v>
      </c>
      <c r="X252" s="290">
        <v>588531.6</v>
      </c>
      <c r="Y252" s="290">
        <v>0</v>
      </c>
      <c r="Z252" s="290">
        <v>0</v>
      </c>
      <c r="AA252" s="290">
        <v>0</v>
      </c>
      <c r="AB252" s="290">
        <v>769138.8</v>
      </c>
      <c r="AC252" s="290">
        <v>3610041.5999999996</v>
      </c>
      <c r="AD252" s="290">
        <v>0</v>
      </c>
      <c r="AE252" s="290">
        <v>0</v>
      </c>
      <c r="AF252" s="290">
        <v>0</v>
      </c>
      <c r="AG252" s="290">
        <v>0</v>
      </c>
      <c r="AH252" s="290">
        <v>0</v>
      </c>
      <c r="AI252" s="290">
        <v>0</v>
      </c>
      <c r="AJ252" s="292">
        <v>74568.67</v>
      </c>
      <c r="AK252" s="175"/>
      <c r="AL252" s="175">
        <v>20510628.770000003</v>
      </c>
      <c r="AM252" s="175">
        <v>25552909.440000001</v>
      </c>
      <c r="AN252" s="175">
        <v>5042280.67</v>
      </c>
    </row>
    <row r="253" spans="1:40" s="84" customFormat="1" ht="25.4" customHeight="1" x14ac:dyDescent="0.35">
      <c r="A253" s="256">
        <v>2023</v>
      </c>
      <c r="B253" s="184">
        <f t="shared" si="19"/>
        <v>246</v>
      </c>
      <c r="C253" s="294" t="s">
        <v>283</v>
      </c>
      <c r="D253" s="184">
        <v>31627</v>
      </c>
      <c r="E253" s="287">
        <f>VLOOKUP(D253,'[1]2023-2025'!$A:$G,7,0)</f>
        <v>2023</v>
      </c>
      <c r="F253" s="287"/>
      <c r="G253" s="287" t="s">
        <v>1899</v>
      </c>
      <c r="H253" s="288">
        <f>INDEX('[1]2023-2025'!$AK:$AK,MATCH(D253,'[1]2023-2025'!$A:$A,0))</f>
        <v>44638</v>
      </c>
      <c r="I253" s="288" t="e">
        <v>#N/A</v>
      </c>
      <c r="J253" s="288" t="e">
        <f>VLOOKUP(D253,[1]Лист3!$A:$AK,37,0)</f>
        <v>#N/A</v>
      </c>
      <c r="K253" s="289">
        <f>INDEX('[1]2023-2025'!$G:$G,MATCH(D253,'[1]2023-2025'!$A:$A,0))</f>
        <v>2023</v>
      </c>
      <c r="L253" s="289"/>
      <c r="M253" s="289"/>
      <c r="N253" s="289"/>
      <c r="O253" s="289" t="s">
        <v>2446</v>
      </c>
      <c r="P253" s="289">
        <v>0</v>
      </c>
      <c r="Q253" s="186">
        <f t="shared" si="20"/>
        <v>6462042.46</v>
      </c>
      <c r="R253" s="186">
        <f t="shared" si="21"/>
        <v>6364910.4000000004</v>
      </c>
      <c r="S253" s="290">
        <v>0</v>
      </c>
      <c r="T253" s="290">
        <v>1841886</v>
      </c>
      <c r="U253" s="290">
        <v>0</v>
      </c>
      <c r="V253" s="290">
        <v>0</v>
      </c>
      <c r="W253" s="290">
        <v>0</v>
      </c>
      <c r="X253" s="290">
        <v>605672.4</v>
      </c>
      <c r="Y253" s="290">
        <v>0</v>
      </c>
      <c r="Z253" s="290">
        <v>0</v>
      </c>
      <c r="AA253" s="290">
        <v>0</v>
      </c>
      <c r="AB253" s="290">
        <v>0</v>
      </c>
      <c r="AC253" s="290">
        <v>3917352</v>
      </c>
      <c r="AD253" s="290">
        <v>0</v>
      </c>
      <c r="AE253" s="290">
        <v>0</v>
      </c>
      <c r="AF253" s="290">
        <v>0</v>
      </c>
      <c r="AG253" s="290">
        <v>0</v>
      </c>
      <c r="AH253" s="290">
        <v>0</v>
      </c>
      <c r="AI253" s="290">
        <v>0</v>
      </c>
      <c r="AJ253" s="292">
        <v>97132.06</v>
      </c>
      <c r="AK253" s="175"/>
      <c r="AL253" s="175">
        <v>18234997.460000001</v>
      </c>
      <c r="AM253" s="175">
        <v>24697039.920000002</v>
      </c>
      <c r="AN253" s="175">
        <v>6462042.46</v>
      </c>
    </row>
    <row r="254" spans="1:40" s="84" customFormat="1" ht="25.4" customHeight="1" x14ac:dyDescent="0.35">
      <c r="A254" s="256">
        <v>2023</v>
      </c>
      <c r="B254" s="184">
        <f t="shared" si="19"/>
        <v>247</v>
      </c>
      <c r="C254" s="294" t="s">
        <v>297</v>
      </c>
      <c r="D254" s="184">
        <v>31764</v>
      </c>
      <c r="E254" s="287">
        <f>VLOOKUP(D254,'[1]2023-2025'!$A:$G,7,0)</f>
        <v>2023</v>
      </c>
      <c r="F254" s="287"/>
      <c r="G254" s="287" t="s">
        <v>1899</v>
      </c>
      <c r="H254" s="288">
        <f>INDEX('[1]2023-2025'!$AK:$AK,MATCH(D254,'[1]2023-2025'!$A:$A,0))</f>
        <v>44638</v>
      </c>
      <c r="I254" s="288" t="e">
        <v>#N/A</v>
      </c>
      <c r="J254" s="288" t="e">
        <f>VLOOKUP(D254,[1]Лист3!$A:$AK,37,0)</f>
        <v>#N/A</v>
      </c>
      <c r="K254" s="289">
        <f>INDEX('[1]2023-2025'!$G:$G,MATCH(D254,'[1]2023-2025'!$A:$A,0))</f>
        <v>2023</v>
      </c>
      <c r="L254" s="289"/>
      <c r="M254" s="289"/>
      <c r="N254" s="289"/>
      <c r="O254" s="289" t="s">
        <v>2446</v>
      </c>
      <c r="P254" s="289">
        <v>0</v>
      </c>
      <c r="Q254" s="186">
        <f t="shared" si="20"/>
        <v>6693405.8399999989</v>
      </c>
      <c r="R254" s="186">
        <f t="shared" si="21"/>
        <v>6595921.1999999993</v>
      </c>
      <c r="S254" s="290">
        <v>0</v>
      </c>
      <c r="T254" s="290">
        <v>0</v>
      </c>
      <c r="U254" s="290">
        <v>0</v>
      </c>
      <c r="V254" s="290">
        <v>0</v>
      </c>
      <c r="W254" s="290">
        <v>0</v>
      </c>
      <c r="X254" s="290">
        <v>389448</v>
      </c>
      <c r="Y254" s="290">
        <v>0</v>
      </c>
      <c r="Z254" s="290">
        <v>0</v>
      </c>
      <c r="AA254" s="290">
        <v>6206473.1999999993</v>
      </c>
      <c r="AB254" s="290">
        <v>0</v>
      </c>
      <c r="AC254" s="290">
        <v>0</v>
      </c>
      <c r="AD254" s="290">
        <v>0</v>
      </c>
      <c r="AE254" s="290">
        <v>0</v>
      </c>
      <c r="AF254" s="290">
        <v>0</v>
      </c>
      <c r="AG254" s="290">
        <v>0</v>
      </c>
      <c r="AH254" s="290">
        <v>0</v>
      </c>
      <c r="AI254" s="290">
        <v>0</v>
      </c>
      <c r="AJ254" s="292">
        <v>97484.640000000014</v>
      </c>
      <c r="AK254" s="175"/>
      <c r="AL254" s="175">
        <v>8891955.8399999999</v>
      </c>
      <c r="AM254" s="175">
        <v>15585361.68</v>
      </c>
      <c r="AN254" s="175">
        <v>6693405.8399999989</v>
      </c>
    </row>
    <row r="255" spans="1:40" s="84" customFormat="1" ht="25.4" customHeight="1" x14ac:dyDescent="0.35">
      <c r="A255" s="256">
        <v>2023</v>
      </c>
      <c r="B255" s="184">
        <f t="shared" si="19"/>
        <v>248</v>
      </c>
      <c r="C255" s="294" t="s">
        <v>315</v>
      </c>
      <c r="D255" s="184">
        <v>31868</v>
      </c>
      <c r="E255" s="287">
        <f>VLOOKUP(D255,'[1]2023-2025'!$A:$G,7,0)</f>
        <v>2023</v>
      </c>
      <c r="F255" s="287"/>
      <c r="G255" s="287" t="s">
        <v>1899</v>
      </c>
      <c r="H255" s="288">
        <f>INDEX('[1]2023-2025'!$AK:$AK,MATCH(D255,'[1]2023-2025'!$A:$A,0))</f>
        <v>44553</v>
      </c>
      <c r="I255" s="288" t="e">
        <v>#N/A</v>
      </c>
      <c r="J255" s="288" t="e">
        <f>VLOOKUP(D255,[1]Лист3!$A:$AK,37,0)</f>
        <v>#N/A</v>
      </c>
      <c r="K255" s="289">
        <f>INDEX('[1]2023-2025'!$G:$G,MATCH(D255,'[1]2023-2025'!$A:$A,0))</f>
        <v>2023</v>
      </c>
      <c r="L255" s="289"/>
      <c r="M255" s="289">
        <v>2</v>
      </c>
      <c r="N255" s="289"/>
      <c r="O255" s="289" t="s">
        <v>2525</v>
      </c>
      <c r="P255" s="289">
        <v>0</v>
      </c>
      <c r="Q255" s="186">
        <f t="shared" si="20"/>
        <v>6371574.5600000005</v>
      </c>
      <c r="R255" s="186">
        <f t="shared" si="21"/>
        <v>6300583.7000000002</v>
      </c>
      <c r="S255" s="290">
        <v>0</v>
      </c>
      <c r="T255" s="291">
        <v>0</v>
      </c>
      <c r="U255" s="186">
        <v>0</v>
      </c>
      <c r="V255" s="186">
        <v>0</v>
      </c>
      <c r="W255" s="186">
        <v>0</v>
      </c>
      <c r="X255" s="186">
        <v>0</v>
      </c>
      <c r="Y255" s="186">
        <v>0</v>
      </c>
      <c r="Z255" s="186">
        <v>6185869.2000000002</v>
      </c>
      <c r="AA255" s="186">
        <v>0</v>
      </c>
      <c r="AB255" s="186">
        <v>0</v>
      </c>
      <c r="AC255" s="186">
        <v>0</v>
      </c>
      <c r="AD255" s="186">
        <v>0</v>
      </c>
      <c r="AE255" s="186">
        <v>0</v>
      </c>
      <c r="AF255" s="186">
        <v>0</v>
      </c>
      <c r="AG255" s="292">
        <v>114714.5</v>
      </c>
      <c r="AH255" s="292">
        <v>0</v>
      </c>
      <c r="AI255" s="292">
        <v>0</v>
      </c>
      <c r="AJ255" s="292">
        <v>70990.86</v>
      </c>
      <c r="AK255" s="175"/>
      <c r="AL255" s="175">
        <v>14327229.269999998</v>
      </c>
      <c r="AM255" s="175">
        <v>20698803.829999998</v>
      </c>
      <c r="AN255" s="175">
        <v>6371574.5600000005</v>
      </c>
    </row>
    <row r="256" spans="1:40" s="84" customFormat="1" ht="25.4" customHeight="1" x14ac:dyDescent="0.35">
      <c r="A256" s="256">
        <v>2023</v>
      </c>
      <c r="B256" s="184">
        <f t="shared" si="19"/>
        <v>249</v>
      </c>
      <c r="C256" s="294" t="s">
        <v>332</v>
      </c>
      <c r="D256" s="184">
        <v>32146</v>
      </c>
      <c r="E256" s="287">
        <f>VLOOKUP(D256,'[1]2023-2025'!$A:$G,7,0)</f>
        <v>2023</v>
      </c>
      <c r="F256" s="287"/>
      <c r="G256" s="287" t="s">
        <v>1899</v>
      </c>
      <c r="H256" s="288">
        <f>INDEX('[1]2023-2025'!$AK:$AK,MATCH(D256,'[1]2023-2025'!$A:$A,0))</f>
        <v>44670</v>
      </c>
      <c r="I256" s="288" t="e">
        <v>#N/A</v>
      </c>
      <c r="J256" s="288" t="e">
        <f>VLOOKUP(D256,[1]Лист3!$A:$AK,37,0)</f>
        <v>#N/A</v>
      </c>
      <c r="K256" s="289">
        <f>INDEX('[1]2023-2025'!$G:$G,MATCH(D256,'[1]2023-2025'!$A:$A,0))</f>
        <v>2023</v>
      </c>
      <c r="L256" s="289"/>
      <c r="M256" s="289"/>
      <c r="N256" s="289"/>
      <c r="O256" s="289" t="s">
        <v>2526</v>
      </c>
      <c r="P256" s="289">
        <v>0</v>
      </c>
      <c r="Q256" s="186">
        <f t="shared" si="20"/>
        <v>7041040.1800000006</v>
      </c>
      <c r="R256" s="186">
        <f t="shared" si="21"/>
        <v>6998515.2000000002</v>
      </c>
      <c r="S256" s="290">
        <v>0</v>
      </c>
      <c r="T256" s="290">
        <v>0</v>
      </c>
      <c r="U256" s="290">
        <v>0</v>
      </c>
      <c r="V256" s="290">
        <v>0</v>
      </c>
      <c r="W256" s="290">
        <v>0</v>
      </c>
      <c r="X256" s="290">
        <v>0</v>
      </c>
      <c r="Y256" s="290">
        <v>0</v>
      </c>
      <c r="Z256" s="290">
        <v>0</v>
      </c>
      <c r="AA256" s="290">
        <v>6998515.2000000002</v>
      </c>
      <c r="AB256" s="290">
        <v>0</v>
      </c>
      <c r="AC256" s="290">
        <v>0</v>
      </c>
      <c r="AD256" s="290">
        <v>0</v>
      </c>
      <c r="AE256" s="290">
        <v>0</v>
      </c>
      <c r="AF256" s="290">
        <v>0</v>
      </c>
      <c r="AG256" s="290">
        <v>0</v>
      </c>
      <c r="AH256" s="290">
        <v>0</v>
      </c>
      <c r="AI256" s="290">
        <v>0</v>
      </c>
      <c r="AJ256" s="292">
        <v>42524.98</v>
      </c>
      <c r="AK256" s="175"/>
      <c r="AL256" s="175">
        <v>11913056.770000001</v>
      </c>
      <c r="AM256" s="175">
        <v>21031752.420000002</v>
      </c>
      <c r="AN256" s="175">
        <v>9118695.6500000004</v>
      </c>
    </row>
    <row r="257" spans="1:40" s="84" customFormat="1" ht="25.4" customHeight="1" x14ac:dyDescent="0.35">
      <c r="A257" s="256">
        <v>2023</v>
      </c>
      <c r="B257" s="184">
        <f t="shared" si="19"/>
        <v>250</v>
      </c>
      <c r="C257" s="294" t="s">
        <v>326</v>
      </c>
      <c r="D257" s="184">
        <v>32063</v>
      </c>
      <c r="E257" s="287">
        <f>VLOOKUP(D257,'[1]2023-2025'!$A:$G,7,0)</f>
        <v>2023</v>
      </c>
      <c r="F257" s="287"/>
      <c r="G257" s="287" t="s">
        <v>1899</v>
      </c>
      <c r="H257" s="288">
        <f>INDEX('[1]2023-2025'!$AK:$AK,MATCH(D257,'[1]2023-2025'!$A:$A,0))</f>
        <v>44553</v>
      </c>
      <c r="I257" s="288" t="e">
        <v>#N/A</v>
      </c>
      <c r="J257" s="288" t="e">
        <f>VLOOKUP(D257,[1]Лист3!$A:$AK,37,0)</f>
        <v>#N/A</v>
      </c>
      <c r="K257" s="289">
        <f>INDEX('[1]2023-2025'!$G:$G,MATCH(D257,'[1]2023-2025'!$A:$A,0))</f>
        <v>2023</v>
      </c>
      <c r="L257" s="289"/>
      <c r="M257" s="289">
        <v>1</v>
      </c>
      <c r="N257" s="289"/>
      <c r="O257" s="289" t="s">
        <v>2446</v>
      </c>
      <c r="P257" s="289">
        <v>0</v>
      </c>
      <c r="Q257" s="186">
        <f t="shared" si="20"/>
        <v>2740944.58</v>
      </c>
      <c r="R257" s="186">
        <f t="shared" si="21"/>
        <v>2700975.89</v>
      </c>
      <c r="S257" s="290">
        <v>0</v>
      </c>
      <c r="T257" s="291">
        <v>0</v>
      </c>
      <c r="U257" s="186">
        <v>0</v>
      </c>
      <c r="V257" s="186">
        <v>0</v>
      </c>
      <c r="W257" s="186">
        <v>0</v>
      </c>
      <c r="X257" s="186">
        <v>0</v>
      </c>
      <c r="Y257" s="186">
        <v>0</v>
      </c>
      <c r="Z257" s="186">
        <v>2637273.6</v>
      </c>
      <c r="AA257" s="186">
        <v>0</v>
      </c>
      <c r="AB257" s="186">
        <v>0</v>
      </c>
      <c r="AC257" s="186">
        <v>0</v>
      </c>
      <c r="AD257" s="186">
        <v>0</v>
      </c>
      <c r="AE257" s="186">
        <v>0</v>
      </c>
      <c r="AF257" s="186">
        <v>0</v>
      </c>
      <c r="AG257" s="292">
        <v>63702.29</v>
      </c>
      <c r="AH257" s="292">
        <v>0</v>
      </c>
      <c r="AI257" s="292">
        <v>0</v>
      </c>
      <c r="AJ257" s="292">
        <v>39968.69</v>
      </c>
      <c r="AK257" s="175"/>
      <c r="AL257" s="175">
        <v>22306654.469999999</v>
      </c>
      <c r="AM257" s="175">
        <v>39456727.82</v>
      </c>
      <c r="AN257" s="175">
        <v>17150073.350000001</v>
      </c>
    </row>
    <row r="258" spans="1:40" s="84" customFormat="1" ht="25.4" customHeight="1" x14ac:dyDescent="0.35">
      <c r="A258" s="256">
        <v>2023</v>
      </c>
      <c r="B258" s="184">
        <f t="shared" si="19"/>
        <v>251</v>
      </c>
      <c r="C258" s="294" t="s">
        <v>328</v>
      </c>
      <c r="D258" s="184">
        <v>32109</v>
      </c>
      <c r="E258" s="287">
        <f>VLOOKUP(D258,'[1]2023-2025'!$A:$G,7,0)</f>
        <v>2023</v>
      </c>
      <c r="F258" s="287"/>
      <c r="G258" s="287" t="s">
        <v>1899</v>
      </c>
      <c r="H258" s="288">
        <f>INDEX('[1]2023-2025'!$AK:$AK,MATCH(D258,'[1]2023-2025'!$A:$A,0))</f>
        <v>44670</v>
      </c>
      <c r="I258" s="288" t="e">
        <v>#N/A</v>
      </c>
      <c r="J258" s="288" t="e">
        <f>VLOOKUP(D258,[1]Лист3!$A:$AK,37,0)</f>
        <v>#N/A</v>
      </c>
      <c r="K258" s="289">
        <f>INDEX('[1]2023-2025'!$G:$G,MATCH(D258,'[1]2023-2025'!$A:$A,0))</f>
        <v>2023</v>
      </c>
      <c r="L258" s="289"/>
      <c r="M258" s="289"/>
      <c r="N258" s="289"/>
      <c r="O258" s="289" t="s">
        <v>2527</v>
      </c>
      <c r="P258" s="289">
        <v>0</v>
      </c>
      <c r="Q258" s="186">
        <f t="shared" si="20"/>
        <v>5898695.96</v>
      </c>
      <c r="R258" s="186">
        <f t="shared" si="21"/>
        <v>5809666.0199999996</v>
      </c>
      <c r="S258" s="290">
        <v>0</v>
      </c>
      <c r="T258" s="290">
        <v>1867849.1999999997</v>
      </c>
      <c r="U258" s="290">
        <v>0</v>
      </c>
      <c r="V258" s="290">
        <v>0</v>
      </c>
      <c r="W258" s="290">
        <v>0</v>
      </c>
      <c r="X258" s="290">
        <v>0</v>
      </c>
      <c r="Y258" s="290">
        <v>0</v>
      </c>
      <c r="Z258" s="290">
        <v>0</v>
      </c>
      <c r="AA258" s="290">
        <v>3865048.8000000003</v>
      </c>
      <c r="AB258" s="290">
        <v>0</v>
      </c>
      <c r="AC258" s="290">
        <v>0</v>
      </c>
      <c r="AD258" s="290">
        <v>0</v>
      </c>
      <c r="AE258" s="290">
        <v>0</v>
      </c>
      <c r="AF258" s="290">
        <v>0</v>
      </c>
      <c r="AG258" s="290">
        <v>76768.02</v>
      </c>
      <c r="AH258" s="290">
        <v>0</v>
      </c>
      <c r="AI258" s="290">
        <v>0</v>
      </c>
      <c r="AJ258" s="292">
        <v>89029.94</v>
      </c>
      <c r="AK258" s="175"/>
      <c r="AL258" s="175">
        <v>9386607.870000001</v>
      </c>
      <c r="AM258" s="175">
        <v>23616696.940000001</v>
      </c>
      <c r="AN258" s="175">
        <v>14230089.07</v>
      </c>
    </row>
    <row r="259" spans="1:40" s="84" customFormat="1" ht="25.4" customHeight="1" x14ac:dyDescent="0.35">
      <c r="A259" s="256">
        <v>2023</v>
      </c>
      <c r="B259" s="184">
        <f t="shared" si="19"/>
        <v>252</v>
      </c>
      <c r="C259" s="294" t="s">
        <v>329</v>
      </c>
      <c r="D259" s="184">
        <v>32110</v>
      </c>
      <c r="E259" s="287">
        <f>VLOOKUP(D259,'[1]2023-2025'!$A:$G,7,0)</f>
        <v>2023</v>
      </c>
      <c r="F259" s="287"/>
      <c r="G259" s="287" t="s">
        <v>1899</v>
      </c>
      <c r="H259" s="288">
        <f>INDEX('[1]2023-2025'!$AK:$AK,MATCH(D259,'[1]2023-2025'!$A:$A,0))</f>
        <v>44670</v>
      </c>
      <c r="I259" s="288" t="e">
        <v>#N/A</v>
      </c>
      <c r="J259" s="288" t="e">
        <f>VLOOKUP(D259,[1]Лист3!$A:$AK,37,0)</f>
        <v>#N/A</v>
      </c>
      <c r="K259" s="289">
        <f>INDEX('[1]2023-2025'!$G:$G,MATCH(D259,'[1]2023-2025'!$A:$A,0))</f>
        <v>2023</v>
      </c>
      <c r="L259" s="289"/>
      <c r="M259" s="289"/>
      <c r="N259" s="289"/>
      <c r="O259" s="289" t="s">
        <v>2528</v>
      </c>
      <c r="P259" s="289">
        <v>0</v>
      </c>
      <c r="Q259" s="186">
        <f t="shared" si="20"/>
        <v>5526283.6600000001</v>
      </c>
      <c r="R259" s="186">
        <f t="shared" si="21"/>
        <v>5446929.6000000006</v>
      </c>
      <c r="S259" s="290">
        <v>0</v>
      </c>
      <c r="T259" s="290">
        <v>0</v>
      </c>
      <c r="U259" s="290">
        <v>0</v>
      </c>
      <c r="V259" s="290">
        <v>0</v>
      </c>
      <c r="W259" s="290">
        <v>0</v>
      </c>
      <c r="X259" s="290">
        <v>0</v>
      </c>
      <c r="Y259" s="290">
        <v>0</v>
      </c>
      <c r="Z259" s="290">
        <v>0</v>
      </c>
      <c r="AA259" s="290">
        <v>5446929.6000000006</v>
      </c>
      <c r="AB259" s="290">
        <v>0</v>
      </c>
      <c r="AC259" s="290">
        <v>0</v>
      </c>
      <c r="AD259" s="290">
        <v>0</v>
      </c>
      <c r="AE259" s="290">
        <v>0</v>
      </c>
      <c r="AF259" s="290">
        <v>0</v>
      </c>
      <c r="AG259" s="290">
        <v>0</v>
      </c>
      <c r="AH259" s="290">
        <v>0</v>
      </c>
      <c r="AI259" s="290">
        <v>0</v>
      </c>
      <c r="AJ259" s="292">
        <v>79354.06</v>
      </c>
      <c r="AK259" s="175"/>
      <c r="AL259" s="175">
        <v>3850295.5599999987</v>
      </c>
      <c r="AM259" s="175">
        <v>11982059.369999999</v>
      </c>
      <c r="AN259" s="175">
        <v>8131763.8100000005</v>
      </c>
    </row>
    <row r="260" spans="1:40" s="84" customFormat="1" ht="25.4" customHeight="1" x14ac:dyDescent="0.35">
      <c r="A260" s="256">
        <v>2023</v>
      </c>
      <c r="B260" s="184">
        <f t="shared" si="19"/>
        <v>253</v>
      </c>
      <c r="C260" s="294" t="s">
        <v>330</v>
      </c>
      <c r="D260" s="184">
        <v>32111</v>
      </c>
      <c r="E260" s="287">
        <f>VLOOKUP(D260,'[1]2023-2025'!$A:$G,7,0)</f>
        <v>2023</v>
      </c>
      <c r="F260" s="287"/>
      <c r="G260" s="287" t="s">
        <v>1899</v>
      </c>
      <c r="H260" s="288">
        <f>INDEX('[1]2023-2025'!$AK:$AK,MATCH(D260,'[1]2023-2025'!$A:$A,0))</f>
        <v>44670</v>
      </c>
      <c r="I260" s="288" t="e">
        <v>#N/A</v>
      </c>
      <c r="J260" s="288" t="e">
        <f>VLOOKUP(D260,[1]Лист3!$A:$AK,37,0)</f>
        <v>#N/A</v>
      </c>
      <c r="K260" s="289">
        <f>INDEX('[1]2023-2025'!$G:$G,MATCH(D260,'[1]2023-2025'!$A:$A,0))</f>
        <v>2023</v>
      </c>
      <c r="L260" s="289"/>
      <c r="M260" s="289"/>
      <c r="N260" s="289"/>
      <c r="O260" s="289" t="s">
        <v>2529</v>
      </c>
      <c r="P260" s="289">
        <v>0</v>
      </c>
      <c r="Q260" s="186">
        <f t="shared" ref="Q260:Q291" si="22">SUM(S260:AJ260)</f>
        <v>5459312.4999999991</v>
      </c>
      <c r="R260" s="186">
        <f t="shared" ref="R260:R291" si="23">SUM(S260:AI260)</f>
        <v>5442097.1999999993</v>
      </c>
      <c r="S260" s="290">
        <v>0</v>
      </c>
      <c r="T260" s="290">
        <v>0</v>
      </c>
      <c r="U260" s="290">
        <v>0</v>
      </c>
      <c r="V260" s="290">
        <v>0</v>
      </c>
      <c r="W260" s="290">
        <v>0</v>
      </c>
      <c r="X260" s="290">
        <v>0</v>
      </c>
      <c r="Y260" s="290">
        <v>0</v>
      </c>
      <c r="Z260" s="290">
        <v>0</v>
      </c>
      <c r="AA260" s="290">
        <v>5442097.1999999993</v>
      </c>
      <c r="AB260" s="290">
        <v>0</v>
      </c>
      <c r="AC260" s="290">
        <v>0</v>
      </c>
      <c r="AD260" s="290">
        <v>0</v>
      </c>
      <c r="AE260" s="290">
        <v>0</v>
      </c>
      <c r="AF260" s="290">
        <v>0</v>
      </c>
      <c r="AG260" s="290">
        <v>0</v>
      </c>
      <c r="AH260" s="290">
        <v>0</v>
      </c>
      <c r="AI260" s="290">
        <v>0</v>
      </c>
      <c r="AJ260" s="292">
        <v>17215.3</v>
      </c>
      <c r="AK260" s="175"/>
      <c r="AL260" s="175">
        <v>5598140.330000001</v>
      </c>
      <c r="AM260" s="175">
        <v>12133048.23</v>
      </c>
      <c r="AN260" s="175">
        <v>6534907.8999999994</v>
      </c>
    </row>
    <row r="261" spans="1:40" s="84" customFormat="1" ht="25.4" customHeight="1" x14ac:dyDescent="0.35">
      <c r="A261" s="256">
        <v>2023</v>
      </c>
      <c r="B261" s="184">
        <f t="shared" si="19"/>
        <v>254</v>
      </c>
      <c r="C261" s="294" t="s">
        <v>331</v>
      </c>
      <c r="D261" s="184">
        <v>32112</v>
      </c>
      <c r="E261" s="287">
        <f>VLOOKUP(D261,'[1]2023-2025'!$A:$G,7,0)</f>
        <v>2023</v>
      </c>
      <c r="F261" s="287"/>
      <c r="G261" s="287" t="s">
        <v>1899</v>
      </c>
      <c r="H261" s="288">
        <f>INDEX('[1]2023-2025'!$AK:$AK,MATCH(D261,'[1]2023-2025'!$A:$A,0))</f>
        <v>44491</v>
      </c>
      <c r="I261" s="288" t="e">
        <v>#N/A</v>
      </c>
      <c r="J261" s="288" t="e">
        <f>VLOOKUP(D261,[1]Лист3!$A:$AK,37,0)</f>
        <v>#N/A</v>
      </c>
      <c r="K261" s="289">
        <f>INDEX('[1]2023-2025'!$G:$G,MATCH(D261,'[1]2023-2025'!$A:$A,0))</f>
        <v>2023</v>
      </c>
      <c r="L261" s="289"/>
      <c r="M261" s="289"/>
      <c r="N261" s="289"/>
      <c r="O261" s="289" t="s">
        <v>2441</v>
      </c>
      <c r="P261" s="289">
        <v>0</v>
      </c>
      <c r="Q261" s="186">
        <f t="shared" si="22"/>
        <v>65490.9</v>
      </c>
      <c r="R261" s="186">
        <f t="shared" si="23"/>
        <v>65490.9</v>
      </c>
      <c r="S261" s="290">
        <v>0</v>
      </c>
      <c r="T261" s="291">
        <v>0</v>
      </c>
      <c r="U261" s="186">
        <v>0</v>
      </c>
      <c r="V261" s="186">
        <v>0</v>
      </c>
      <c r="W261" s="186">
        <v>0</v>
      </c>
      <c r="X261" s="186">
        <v>0</v>
      </c>
      <c r="Y261" s="186">
        <v>0</v>
      </c>
      <c r="Z261" s="186">
        <v>0</v>
      </c>
      <c r="AA261" s="186">
        <v>0</v>
      </c>
      <c r="AB261" s="186">
        <v>0</v>
      </c>
      <c r="AC261" s="186">
        <v>0</v>
      </c>
      <c r="AD261" s="186">
        <v>0</v>
      </c>
      <c r="AE261" s="186">
        <v>0</v>
      </c>
      <c r="AF261" s="186">
        <v>0</v>
      </c>
      <c r="AG261" s="292">
        <v>0</v>
      </c>
      <c r="AH261" s="292">
        <v>65490.9</v>
      </c>
      <c r="AI261" s="292">
        <v>0</v>
      </c>
      <c r="AJ261" s="292">
        <v>0</v>
      </c>
      <c r="AK261" s="175"/>
      <c r="AL261" s="175">
        <v>2986644.8200000003</v>
      </c>
      <c r="AM261" s="175">
        <v>3052135.72</v>
      </c>
      <c r="AN261" s="175">
        <v>65490.9</v>
      </c>
    </row>
    <row r="262" spans="1:40" s="84" customFormat="1" ht="25.4" customHeight="1" x14ac:dyDescent="0.35">
      <c r="A262" s="256">
        <v>2023</v>
      </c>
      <c r="B262" s="184">
        <f t="shared" si="19"/>
        <v>255</v>
      </c>
      <c r="C262" s="294" t="s">
        <v>333</v>
      </c>
      <c r="D262" s="184">
        <v>32147</v>
      </c>
      <c r="E262" s="287">
        <f>VLOOKUP(D262,'[1]2023-2025'!$A:$G,7,0)</f>
        <v>2023</v>
      </c>
      <c r="F262" s="287"/>
      <c r="G262" s="287" t="s">
        <v>1899</v>
      </c>
      <c r="H262" s="288">
        <f>INDEX('[1]2023-2025'!$AK:$AK,MATCH(D262,'[1]2023-2025'!$A:$A,0))</f>
        <v>44670</v>
      </c>
      <c r="I262" s="288" t="e">
        <v>#N/A</v>
      </c>
      <c r="J262" s="288" t="e">
        <f>VLOOKUP(D262,[1]Лист3!$A:$AK,37,0)</f>
        <v>#N/A</v>
      </c>
      <c r="K262" s="289">
        <f>INDEX('[1]2023-2025'!$G:$G,MATCH(D262,'[1]2023-2025'!$A:$A,0))</f>
        <v>2023</v>
      </c>
      <c r="L262" s="289"/>
      <c r="M262" s="289"/>
      <c r="N262" s="289"/>
      <c r="O262" s="289" t="s">
        <v>2530</v>
      </c>
      <c r="P262" s="289">
        <v>0</v>
      </c>
      <c r="Q262" s="186">
        <f t="shared" si="22"/>
        <v>6883278.7299999995</v>
      </c>
      <c r="R262" s="186">
        <f t="shared" si="23"/>
        <v>6778574.3999999994</v>
      </c>
      <c r="S262" s="290">
        <v>0</v>
      </c>
      <c r="T262" s="290">
        <v>0</v>
      </c>
      <c r="U262" s="290">
        <v>0</v>
      </c>
      <c r="V262" s="290">
        <v>0</v>
      </c>
      <c r="W262" s="290">
        <v>0</v>
      </c>
      <c r="X262" s="290">
        <v>0</v>
      </c>
      <c r="Y262" s="290">
        <v>0</v>
      </c>
      <c r="Z262" s="290">
        <v>0</v>
      </c>
      <c r="AA262" s="290">
        <v>6747508.7999999998</v>
      </c>
      <c r="AB262" s="290">
        <v>0</v>
      </c>
      <c r="AC262" s="290">
        <v>0</v>
      </c>
      <c r="AD262" s="290">
        <v>0</v>
      </c>
      <c r="AE262" s="290">
        <v>0</v>
      </c>
      <c r="AF262" s="290">
        <v>0</v>
      </c>
      <c r="AG262" s="290">
        <v>31065.599999999999</v>
      </c>
      <c r="AH262" s="290">
        <v>0</v>
      </c>
      <c r="AI262" s="290">
        <v>0</v>
      </c>
      <c r="AJ262" s="292">
        <v>104704.33</v>
      </c>
      <c r="AK262" s="175"/>
      <c r="AL262" s="175">
        <v>9753449.6700000018</v>
      </c>
      <c r="AM262" s="175">
        <v>20272266.030000001</v>
      </c>
      <c r="AN262" s="175">
        <v>10518816.359999999</v>
      </c>
    </row>
    <row r="263" spans="1:40" s="84" customFormat="1" ht="25.4" customHeight="1" x14ac:dyDescent="0.35">
      <c r="A263" s="256">
        <v>2023</v>
      </c>
      <c r="B263" s="184">
        <f t="shared" si="19"/>
        <v>256</v>
      </c>
      <c r="C263" s="294" t="s">
        <v>228</v>
      </c>
      <c r="D263" s="184">
        <v>31350</v>
      </c>
      <c r="E263" s="287">
        <f>VLOOKUP(D263,'[1]2023-2025'!$A:$G,7,0)</f>
        <v>2023</v>
      </c>
      <c r="F263" s="287"/>
      <c r="G263" s="287" t="s">
        <v>1899</v>
      </c>
      <c r="H263" s="288">
        <f>INDEX('[1]2023-2025'!$AK:$AK,MATCH(D263,'[1]2023-2025'!$A:$A,0))</f>
        <v>44551</v>
      </c>
      <c r="I263" s="288" t="e">
        <v>#N/A</v>
      </c>
      <c r="J263" s="288" t="e">
        <f>VLOOKUP(D263,[1]Лист3!$A:$AK,37,0)</f>
        <v>#N/A</v>
      </c>
      <c r="K263" s="289">
        <f>INDEX('[1]2023-2025'!$G:$G,MATCH(D263,'[1]2023-2025'!$A:$A,0))</f>
        <v>2023</v>
      </c>
      <c r="L263" s="289"/>
      <c r="M263" s="289"/>
      <c r="N263" s="289"/>
      <c r="O263" s="289" t="s">
        <v>2531</v>
      </c>
      <c r="P263" s="289">
        <v>0</v>
      </c>
      <c r="Q263" s="186">
        <f t="shared" si="22"/>
        <v>4294672.7699999996</v>
      </c>
      <c r="R263" s="186">
        <f t="shared" si="23"/>
        <v>4248720</v>
      </c>
      <c r="S263" s="290">
        <v>0</v>
      </c>
      <c r="T263" s="291">
        <v>0</v>
      </c>
      <c r="U263" s="186">
        <v>0</v>
      </c>
      <c r="V263" s="186">
        <v>0</v>
      </c>
      <c r="W263" s="186">
        <v>0</v>
      </c>
      <c r="X263" s="186">
        <v>0</v>
      </c>
      <c r="Y263" s="186">
        <v>0</v>
      </c>
      <c r="Z263" s="186">
        <v>0</v>
      </c>
      <c r="AA263" s="186">
        <v>4248720</v>
      </c>
      <c r="AB263" s="186">
        <v>0</v>
      </c>
      <c r="AC263" s="186">
        <v>0</v>
      </c>
      <c r="AD263" s="186">
        <v>0</v>
      </c>
      <c r="AE263" s="186">
        <v>0</v>
      </c>
      <c r="AF263" s="186">
        <v>0</v>
      </c>
      <c r="AG263" s="292">
        <v>0</v>
      </c>
      <c r="AH263" s="292">
        <v>0</v>
      </c>
      <c r="AI263" s="292">
        <v>0</v>
      </c>
      <c r="AJ263" s="292">
        <v>45952.77</v>
      </c>
      <c r="AK263" s="175"/>
      <c r="AL263" s="175">
        <v>4745370.6500000004</v>
      </c>
      <c r="AM263" s="175">
        <v>9040043.4199999999</v>
      </c>
      <c r="AN263" s="175">
        <v>4294672.7699999996</v>
      </c>
    </row>
    <row r="264" spans="1:40" s="84" customFormat="1" ht="25.4" customHeight="1" x14ac:dyDescent="0.35">
      <c r="A264" s="256">
        <v>2023</v>
      </c>
      <c r="B264" s="184">
        <f t="shared" si="19"/>
        <v>257</v>
      </c>
      <c r="C264" s="294" t="s">
        <v>229</v>
      </c>
      <c r="D264" s="184">
        <v>31352</v>
      </c>
      <c r="E264" s="287">
        <f>VLOOKUP(D264,'[1]2023-2025'!$A:$G,7,0)</f>
        <v>2023</v>
      </c>
      <c r="F264" s="287"/>
      <c r="G264" s="287" t="s">
        <v>1899</v>
      </c>
      <c r="H264" s="288">
        <f>INDEX('[1]2023-2025'!$AK:$AK,MATCH(D264,'[1]2023-2025'!$A:$A,0))</f>
        <v>44551</v>
      </c>
      <c r="I264" s="288" t="e">
        <v>#N/A</v>
      </c>
      <c r="J264" s="288" t="e">
        <f>VLOOKUP(D264,[1]Лист3!$A:$AK,37,0)</f>
        <v>#N/A</v>
      </c>
      <c r="K264" s="289">
        <f>INDEX('[1]2023-2025'!$G:$G,MATCH(D264,'[1]2023-2025'!$A:$A,0))</f>
        <v>2023</v>
      </c>
      <c r="L264" s="289"/>
      <c r="M264" s="289"/>
      <c r="N264" s="289"/>
      <c r="O264" s="289" t="s">
        <v>2532</v>
      </c>
      <c r="P264" s="289">
        <v>0</v>
      </c>
      <c r="Q264" s="186">
        <f t="shared" si="22"/>
        <v>7763756.2699999996</v>
      </c>
      <c r="R264" s="186">
        <f t="shared" si="23"/>
        <v>7694041.1999999993</v>
      </c>
      <c r="S264" s="290">
        <v>0</v>
      </c>
      <c r="T264" s="291">
        <v>0</v>
      </c>
      <c r="U264" s="186">
        <v>0</v>
      </c>
      <c r="V264" s="186">
        <v>0</v>
      </c>
      <c r="W264" s="186">
        <v>0</v>
      </c>
      <c r="X264" s="186">
        <v>0</v>
      </c>
      <c r="Y264" s="186">
        <v>0</v>
      </c>
      <c r="Z264" s="186">
        <v>0</v>
      </c>
      <c r="AA264" s="186">
        <v>7694041.1999999993</v>
      </c>
      <c r="AB264" s="186">
        <v>0</v>
      </c>
      <c r="AC264" s="186">
        <v>0</v>
      </c>
      <c r="AD264" s="186">
        <v>0</v>
      </c>
      <c r="AE264" s="186">
        <v>0</v>
      </c>
      <c r="AF264" s="186">
        <v>0</v>
      </c>
      <c r="AG264" s="292">
        <v>0</v>
      </c>
      <c r="AH264" s="292">
        <v>0</v>
      </c>
      <c r="AI264" s="292">
        <v>0</v>
      </c>
      <c r="AJ264" s="292">
        <v>69715.070000000007</v>
      </c>
      <c r="AK264" s="175"/>
      <c r="AL264" s="175">
        <v>6560903.8000000007</v>
      </c>
      <c r="AM264" s="175">
        <v>14324660.07</v>
      </c>
      <c r="AN264" s="175">
        <v>7763756.2699999996</v>
      </c>
    </row>
    <row r="265" spans="1:40" s="84" customFormat="1" ht="25.4" customHeight="1" x14ac:dyDescent="0.35">
      <c r="A265" s="256">
        <v>2023</v>
      </c>
      <c r="B265" s="184">
        <f t="shared" si="19"/>
        <v>258</v>
      </c>
      <c r="C265" s="294" t="s">
        <v>230</v>
      </c>
      <c r="D265" s="184">
        <v>31353</v>
      </c>
      <c r="E265" s="287">
        <f>VLOOKUP(D265,'[1]2023-2025'!$A:$G,7,0)</f>
        <v>2023</v>
      </c>
      <c r="F265" s="287"/>
      <c r="G265" s="287" t="s">
        <v>1899</v>
      </c>
      <c r="H265" s="288">
        <f>INDEX('[1]2023-2025'!$AK:$AK,MATCH(D265,'[1]2023-2025'!$A:$A,0))</f>
        <v>44551</v>
      </c>
      <c r="I265" s="288" t="e">
        <v>#N/A</v>
      </c>
      <c r="J265" s="288" t="e">
        <f>VLOOKUP(D265,[1]Лист3!$A:$AK,37,0)</f>
        <v>#N/A</v>
      </c>
      <c r="K265" s="289">
        <f>INDEX('[1]2023-2025'!$G:$G,MATCH(D265,'[1]2023-2025'!$A:$A,0))</f>
        <v>2023</v>
      </c>
      <c r="L265" s="289"/>
      <c r="M265" s="289"/>
      <c r="N265" s="289"/>
      <c r="O265" s="289" t="s">
        <v>2533</v>
      </c>
      <c r="P265" s="289">
        <v>0</v>
      </c>
      <c r="Q265" s="186">
        <f t="shared" si="22"/>
        <v>7719144.5</v>
      </c>
      <c r="R265" s="186">
        <f t="shared" si="23"/>
        <v>7649342.4000000004</v>
      </c>
      <c r="S265" s="290">
        <v>0</v>
      </c>
      <c r="T265" s="291">
        <v>0</v>
      </c>
      <c r="U265" s="186">
        <v>0</v>
      </c>
      <c r="V265" s="186">
        <v>0</v>
      </c>
      <c r="W265" s="186">
        <v>0</v>
      </c>
      <c r="X265" s="186">
        <v>0</v>
      </c>
      <c r="Y265" s="186">
        <v>0</v>
      </c>
      <c r="Z265" s="186">
        <v>0</v>
      </c>
      <c r="AA265" s="186">
        <v>7649342.4000000004</v>
      </c>
      <c r="AB265" s="186">
        <v>0</v>
      </c>
      <c r="AC265" s="186">
        <v>0</v>
      </c>
      <c r="AD265" s="186">
        <v>0</v>
      </c>
      <c r="AE265" s="186">
        <v>0</v>
      </c>
      <c r="AF265" s="186">
        <v>0</v>
      </c>
      <c r="AG265" s="292">
        <v>0</v>
      </c>
      <c r="AH265" s="292">
        <v>0</v>
      </c>
      <c r="AI265" s="292">
        <v>0</v>
      </c>
      <c r="AJ265" s="292">
        <v>69802.100000000006</v>
      </c>
      <c r="AK265" s="175"/>
      <c r="AL265" s="175">
        <v>6058265.3200000003</v>
      </c>
      <c r="AM265" s="175">
        <v>13777409.82</v>
      </c>
      <c r="AN265" s="175">
        <v>7719144.5</v>
      </c>
    </row>
    <row r="266" spans="1:40" s="84" customFormat="1" ht="25.4" customHeight="1" x14ac:dyDescent="0.35">
      <c r="A266" s="256">
        <v>2023</v>
      </c>
      <c r="B266" s="184">
        <f t="shared" si="19"/>
        <v>259</v>
      </c>
      <c r="C266" s="294" t="s">
        <v>231</v>
      </c>
      <c r="D266" s="184">
        <v>31354</v>
      </c>
      <c r="E266" s="287">
        <f>VLOOKUP(D266,'[1]2023-2025'!$A:$G,7,0)</f>
        <v>2023</v>
      </c>
      <c r="F266" s="287"/>
      <c r="G266" s="287" t="s">
        <v>1899</v>
      </c>
      <c r="H266" s="288">
        <f>INDEX('[1]2023-2025'!$AK:$AK,MATCH(D266,'[1]2023-2025'!$A:$A,0))</f>
        <v>44551</v>
      </c>
      <c r="I266" s="288" t="e">
        <v>#N/A</v>
      </c>
      <c r="J266" s="288" t="e">
        <f>VLOOKUP(D266,[1]Лист3!$A:$AK,37,0)</f>
        <v>#N/A</v>
      </c>
      <c r="K266" s="289">
        <f>INDEX('[1]2023-2025'!$G:$G,MATCH(D266,'[1]2023-2025'!$A:$A,0))</f>
        <v>2023</v>
      </c>
      <c r="L266" s="289"/>
      <c r="M266" s="289"/>
      <c r="N266" s="289"/>
      <c r="O266" s="289" t="s">
        <v>2534</v>
      </c>
      <c r="P266" s="289">
        <v>0</v>
      </c>
      <c r="Q266" s="186">
        <f t="shared" si="22"/>
        <v>4162238.0399999996</v>
      </c>
      <c r="R266" s="186">
        <f t="shared" si="23"/>
        <v>4125123.5999999996</v>
      </c>
      <c r="S266" s="290">
        <v>0</v>
      </c>
      <c r="T266" s="291">
        <v>0</v>
      </c>
      <c r="U266" s="186">
        <v>0</v>
      </c>
      <c r="V266" s="186">
        <v>0</v>
      </c>
      <c r="W266" s="186">
        <v>0</v>
      </c>
      <c r="X266" s="186">
        <v>0</v>
      </c>
      <c r="Y266" s="186">
        <v>0</v>
      </c>
      <c r="Z266" s="186">
        <v>0</v>
      </c>
      <c r="AA266" s="186">
        <v>4125123.5999999996</v>
      </c>
      <c r="AB266" s="186">
        <v>0</v>
      </c>
      <c r="AC266" s="186">
        <v>0</v>
      </c>
      <c r="AD266" s="186">
        <v>0</v>
      </c>
      <c r="AE266" s="186">
        <v>0</v>
      </c>
      <c r="AF266" s="186">
        <v>0</v>
      </c>
      <c r="AG266" s="292">
        <v>0</v>
      </c>
      <c r="AH266" s="292">
        <v>0</v>
      </c>
      <c r="AI266" s="292">
        <v>0</v>
      </c>
      <c r="AJ266" s="292">
        <v>37114.44</v>
      </c>
      <c r="AK266" s="175"/>
      <c r="AL266" s="175">
        <v>3313422.7100000004</v>
      </c>
      <c r="AM266" s="175">
        <v>7475660.75</v>
      </c>
      <c r="AN266" s="175">
        <v>4162238.0399999996</v>
      </c>
    </row>
    <row r="267" spans="1:40" s="84" customFormat="1" ht="25.4" customHeight="1" x14ac:dyDescent="0.35">
      <c r="A267" s="256">
        <v>2023</v>
      </c>
      <c r="B267" s="184">
        <f t="shared" si="19"/>
        <v>260</v>
      </c>
      <c r="C267" s="294" t="s">
        <v>1575</v>
      </c>
      <c r="D267" s="184">
        <v>31419</v>
      </c>
      <c r="E267" s="287">
        <f>VLOOKUP(D267,'[1]2023-2025'!$A:$G,7,0)</f>
        <v>2023</v>
      </c>
      <c r="F267" s="287"/>
      <c r="G267" s="287" t="s">
        <v>1899</v>
      </c>
      <c r="H267" s="288">
        <f>INDEX('[1]2023-2025'!$AK:$AK,MATCH(D267,'[1]2023-2025'!$A:$A,0))</f>
        <v>44553</v>
      </c>
      <c r="I267" s="288" t="e">
        <v>#N/A</v>
      </c>
      <c r="J267" s="288" t="e">
        <f>VLOOKUP(D267,[1]Лист3!$A:$AK,37,0)</f>
        <v>#N/A</v>
      </c>
      <c r="K267" s="289">
        <f>INDEX('[1]2023-2025'!$G:$G,MATCH(D267,'[1]2023-2025'!$A:$A,0))</f>
        <v>2023</v>
      </c>
      <c r="L267" s="289"/>
      <c r="M267" s="289">
        <v>1</v>
      </c>
      <c r="N267" s="289"/>
      <c r="O267" s="289" t="s">
        <v>2563</v>
      </c>
      <c r="P267" s="289">
        <v>0</v>
      </c>
      <c r="Q267" s="186">
        <f t="shared" si="22"/>
        <v>2431646.0199999996</v>
      </c>
      <c r="R267" s="186">
        <f t="shared" si="23"/>
        <v>2404875.9299999997</v>
      </c>
      <c r="S267" s="290">
        <v>0</v>
      </c>
      <c r="T267" s="291">
        <v>0</v>
      </c>
      <c r="U267" s="186">
        <v>0</v>
      </c>
      <c r="V267" s="186">
        <v>0</v>
      </c>
      <c r="W267" s="186">
        <v>0</v>
      </c>
      <c r="X267" s="186">
        <v>0</v>
      </c>
      <c r="Y267" s="186">
        <v>0</v>
      </c>
      <c r="Z267" s="186">
        <v>2338504.7999999998</v>
      </c>
      <c r="AA267" s="186">
        <v>0</v>
      </c>
      <c r="AB267" s="186">
        <v>0</v>
      </c>
      <c r="AC267" s="186">
        <v>0</v>
      </c>
      <c r="AD267" s="186">
        <v>0</v>
      </c>
      <c r="AE267" s="186">
        <v>0</v>
      </c>
      <c r="AF267" s="186">
        <v>0</v>
      </c>
      <c r="AG267" s="292">
        <v>66371.13</v>
      </c>
      <c r="AH267" s="292">
        <v>0</v>
      </c>
      <c r="AI267" s="292">
        <v>0</v>
      </c>
      <c r="AJ267" s="292">
        <v>26770.09</v>
      </c>
      <c r="AK267" s="175"/>
      <c r="AL267" s="175">
        <v>9705916.3600000013</v>
      </c>
      <c r="AM267" s="175">
        <v>12137562.380000001</v>
      </c>
      <c r="AN267" s="175">
        <v>2431646.0199999996</v>
      </c>
    </row>
    <row r="268" spans="1:40" s="84" customFormat="1" ht="25.4" customHeight="1" x14ac:dyDescent="0.35">
      <c r="A268" s="256">
        <v>2023</v>
      </c>
      <c r="B268" s="184">
        <f t="shared" si="19"/>
        <v>261</v>
      </c>
      <c r="C268" s="294" t="s">
        <v>261</v>
      </c>
      <c r="D268" s="184">
        <v>31559</v>
      </c>
      <c r="E268" s="287">
        <f>VLOOKUP(D268,'[1]2023-2025'!$A:$G,7,0)</f>
        <v>2023</v>
      </c>
      <c r="F268" s="287"/>
      <c r="G268" s="287" t="s">
        <v>1899</v>
      </c>
      <c r="H268" s="288">
        <f>INDEX('[1]2023-2025'!$AK:$AK,MATCH(D268,'[1]2023-2025'!$A:$A,0))</f>
        <v>44551</v>
      </c>
      <c r="I268" s="288" t="e">
        <v>#N/A</v>
      </c>
      <c r="J268" s="288" t="e">
        <f>VLOOKUP(D268,[1]Лист3!$A:$AK,37,0)</f>
        <v>#N/A</v>
      </c>
      <c r="K268" s="289">
        <f>INDEX('[1]2023-2025'!$G:$G,MATCH(D268,'[1]2023-2025'!$A:$A,0))</f>
        <v>2023</v>
      </c>
      <c r="L268" s="289"/>
      <c r="M268" s="289"/>
      <c r="N268" s="289"/>
      <c r="O268" s="289" t="s">
        <v>2535</v>
      </c>
      <c r="P268" s="289">
        <v>0</v>
      </c>
      <c r="Q268" s="186">
        <f t="shared" si="22"/>
        <v>8059303.0199999996</v>
      </c>
      <c r="R268" s="186">
        <f t="shared" si="23"/>
        <v>7971818.3999999994</v>
      </c>
      <c r="S268" s="290">
        <v>0</v>
      </c>
      <c r="T268" s="291">
        <v>0</v>
      </c>
      <c r="U268" s="186">
        <v>0</v>
      </c>
      <c r="V268" s="186">
        <v>0</v>
      </c>
      <c r="W268" s="186">
        <v>0</v>
      </c>
      <c r="X268" s="186">
        <v>0</v>
      </c>
      <c r="Y268" s="186">
        <v>0</v>
      </c>
      <c r="Z268" s="186">
        <v>0</v>
      </c>
      <c r="AA268" s="186">
        <v>7971818.3999999994</v>
      </c>
      <c r="AB268" s="186">
        <v>0</v>
      </c>
      <c r="AC268" s="186">
        <v>0</v>
      </c>
      <c r="AD268" s="186">
        <v>0</v>
      </c>
      <c r="AE268" s="186">
        <v>0</v>
      </c>
      <c r="AF268" s="186">
        <v>0</v>
      </c>
      <c r="AG268" s="292">
        <v>0</v>
      </c>
      <c r="AH268" s="292">
        <v>0</v>
      </c>
      <c r="AI268" s="292">
        <v>0</v>
      </c>
      <c r="AJ268" s="292">
        <v>87484.62</v>
      </c>
      <c r="AK268" s="175"/>
      <c r="AL268" s="175">
        <v>9903852.5300000012</v>
      </c>
      <c r="AM268" s="175">
        <v>17963155.550000001</v>
      </c>
      <c r="AN268" s="175">
        <v>8059303.0199999996</v>
      </c>
    </row>
    <row r="269" spans="1:40" s="84" customFormat="1" ht="25.4" customHeight="1" x14ac:dyDescent="0.35">
      <c r="A269" s="256">
        <v>2023</v>
      </c>
      <c r="B269" s="184">
        <f t="shared" si="19"/>
        <v>262</v>
      </c>
      <c r="C269" s="294" t="s">
        <v>262</v>
      </c>
      <c r="D269" s="184">
        <v>31560</v>
      </c>
      <c r="E269" s="287">
        <f>VLOOKUP(D269,'[1]2023-2025'!$A:$G,7,0)</f>
        <v>2023</v>
      </c>
      <c r="F269" s="287"/>
      <c r="G269" s="287" t="s">
        <v>1899</v>
      </c>
      <c r="H269" s="288">
        <f>INDEX('[1]2023-2025'!$AK:$AK,MATCH(D269,'[1]2023-2025'!$A:$A,0))</f>
        <v>44551</v>
      </c>
      <c r="I269" s="288" t="e">
        <v>#N/A</v>
      </c>
      <c r="J269" s="288" t="e">
        <f>VLOOKUP(D269,[1]Лист3!$A:$AK,37,0)</f>
        <v>#N/A</v>
      </c>
      <c r="K269" s="289">
        <f>INDEX('[1]2023-2025'!$G:$G,MATCH(D269,'[1]2023-2025'!$A:$A,0))</f>
        <v>2023</v>
      </c>
      <c r="L269" s="289"/>
      <c r="M269" s="289"/>
      <c r="N269" s="289"/>
      <c r="O269" s="289" t="s">
        <v>2536</v>
      </c>
      <c r="P269" s="289">
        <v>0</v>
      </c>
      <c r="Q269" s="186">
        <f t="shared" si="22"/>
        <v>4251678.2</v>
      </c>
      <c r="R269" s="186">
        <f t="shared" si="23"/>
        <v>4214334</v>
      </c>
      <c r="S269" s="290">
        <v>0</v>
      </c>
      <c r="T269" s="291">
        <v>0</v>
      </c>
      <c r="U269" s="186">
        <v>0</v>
      </c>
      <c r="V269" s="186">
        <v>0</v>
      </c>
      <c r="W269" s="186">
        <v>0</v>
      </c>
      <c r="X269" s="186">
        <v>0</v>
      </c>
      <c r="Y269" s="186">
        <v>0</v>
      </c>
      <c r="Z269" s="186">
        <v>0</v>
      </c>
      <c r="AA269" s="186">
        <v>4214334</v>
      </c>
      <c r="AB269" s="186">
        <v>0</v>
      </c>
      <c r="AC269" s="186">
        <v>0</v>
      </c>
      <c r="AD269" s="186">
        <v>0</v>
      </c>
      <c r="AE269" s="186">
        <v>0</v>
      </c>
      <c r="AF269" s="186">
        <v>0</v>
      </c>
      <c r="AG269" s="292">
        <v>0</v>
      </c>
      <c r="AH269" s="292">
        <v>0</v>
      </c>
      <c r="AI269" s="292">
        <v>0</v>
      </c>
      <c r="AJ269" s="292">
        <v>37344.199999999997</v>
      </c>
      <c r="AK269" s="175"/>
      <c r="AL269" s="175">
        <v>2957197.3899999997</v>
      </c>
      <c r="AM269" s="175">
        <v>7208875.5899999999</v>
      </c>
      <c r="AN269" s="175">
        <v>4251678.2</v>
      </c>
    </row>
    <row r="270" spans="1:40" s="84" customFormat="1" ht="25.4" customHeight="1" x14ac:dyDescent="0.35">
      <c r="A270" s="256">
        <v>2023</v>
      </c>
      <c r="B270" s="184">
        <f t="shared" si="19"/>
        <v>263</v>
      </c>
      <c r="C270" s="294" t="s">
        <v>263</v>
      </c>
      <c r="D270" s="184">
        <v>31561</v>
      </c>
      <c r="E270" s="287">
        <f>VLOOKUP(D270,'[1]2023-2025'!$A:$G,7,0)</f>
        <v>2023</v>
      </c>
      <c r="F270" s="287"/>
      <c r="G270" s="287" t="s">
        <v>1899</v>
      </c>
      <c r="H270" s="288">
        <f>INDEX('[1]2023-2025'!$AK:$AK,MATCH(D270,'[1]2023-2025'!$A:$A,0))</f>
        <v>44551</v>
      </c>
      <c r="I270" s="288" t="e">
        <v>#N/A</v>
      </c>
      <c r="J270" s="288" t="e">
        <f>VLOOKUP(D270,[1]Лист3!$A:$AK,37,0)</f>
        <v>#N/A</v>
      </c>
      <c r="K270" s="289">
        <f>INDEX('[1]2023-2025'!$G:$G,MATCH(D270,'[1]2023-2025'!$A:$A,0))</f>
        <v>2023</v>
      </c>
      <c r="L270" s="289"/>
      <c r="M270" s="289"/>
      <c r="N270" s="289"/>
      <c r="O270" s="289" t="s">
        <v>2537</v>
      </c>
      <c r="P270" s="289">
        <v>0</v>
      </c>
      <c r="Q270" s="186">
        <f t="shared" si="22"/>
        <v>3911107.1400000006</v>
      </c>
      <c r="R270" s="186">
        <f t="shared" si="23"/>
        <v>3866343.6000000006</v>
      </c>
      <c r="S270" s="186">
        <v>0</v>
      </c>
      <c r="T270" s="291">
        <v>0</v>
      </c>
      <c r="U270" s="186">
        <v>0</v>
      </c>
      <c r="V270" s="186">
        <v>0</v>
      </c>
      <c r="W270" s="186">
        <v>0</v>
      </c>
      <c r="X270" s="186">
        <v>0</v>
      </c>
      <c r="Y270" s="186">
        <v>0</v>
      </c>
      <c r="Z270" s="186">
        <v>0</v>
      </c>
      <c r="AA270" s="186">
        <v>3866343.6000000006</v>
      </c>
      <c r="AB270" s="186">
        <v>0</v>
      </c>
      <c r="AC270" s="186">
        <v>0</v>
      </c>
      <c r="AD270" s="186">
        <v>0</v>
      </c>
      <c r="AE270" s="186">
        <v>0</v>
      </c>
      <c r="AF270" s="186">
        <v>0</v>
      </c>
      <c r="AG270" s="292">
        <v>0</v>
      </c>
      <c r="AH270" s="292">
        <v>0</v>
      </c>
      <c r="AI270" s="292">
        <v>0</v>
      </c>
      <c r="AJ270" s="292">
        <v>44763.54</v>
      </c>
      <c r="AK270" s="175"/>
      <c r="AL270" s="175">
        <v>4252937.629999999</v>
      </c>
      <c r="AM270" s="175">
        <v>8918116.9199999999</v>
      </c>
      <c r="AN270" s="175">
        <v>4665179.290000001</v>
      </c>
    </row>
    <row r="271" spans="1:40" s="84" customFormat="1" ht="25.4" customHeight="1" x14ac:dyDescent="0.35">
      <c r="A271" s="256">
        <v>2023</v>
      </c>
      <c r="B271" s="184">
        <f t="shared" ref="B271:B304" si="24">B270+1</f>
        <v>264</v>
      </c>
      <c r="C271" s="294" t="s">
        <v>265</v>
      </c>
      <c r="D271" s="184">
        <v>31565</v>
      </c>
      <c r="E271" s="287">
        <f>VLOOKUP(D271,'[1]2023-2025'!$A:$G,7,0)</f>
        <v>2023</v>
      </c>
      <c r="F271" s="287"/>
      <c r="G271" s="287" t="s">
        <v>1899</v>
      </c>
      <c r="H271" s="288">
        <f>INDEX('[1]2023-2025'!$AK:$AK,MATCH(D271,'[1]2023-2025'!$A:$A,0))</f>
        <v>44551</v>
      </c>
      <c r="I271" s="288" t="e">
        <v>#N/A</v>
      </c>
      <c r="J271" s="288" t="e">
        <f>VLOOKUP(D271,[1]Лист3!$A:$AK,37,0)</f>
        <v>#N/A</v>
      </c>
      <c r="K271" s="289">
        <f>INDEX('[1]2023-2025'!$G:$G,MATCH(D271,'[1]2023-2025'!$A:$A,0))</f>
        <v>2023</v>
      </c>
      <c r="L271" s="289"/>
      <c r="M271" s="289"/>
      <c r="N271" s="289"/>
      <c r="O271" s="289" t="s">
        <v>2538</v>
      </c>
      <c r="P271" s="289">
        <v>0</v>
      </c>
      <c r="Q271" s="186">
        <f t="shared" si="22"/>
        <v>8096520.4399999995</v>
      </c>
      <c r="R271" s="186">
        <f t="shared" si="23"/>
        <v>8007658.7999999998</v>
      </c>
      <c r="S271" s="186">
        <v>0</v>
      </c>
      <c r="T271" s="291">
        <v>0</v>
      </c>
      <c r="U271" s="186">
        <v>0</v>
      </c>
      <c r="V271" s="186">
        <v>0</v>
      </c>
      <c r="W271" s="186">
        <v>0</v>
      </c>
      <c r="X271" s="186">
        <v>0</v>
      </c>
      <c r="Y271" s="186">
        <v>0</v>
      </c>
      <c r="Z271" s="186">
        <v>0</v>
      </c>
      <c r="AA271" s="186">
        <v>8007658.7999999998</v>
      </c>
      <c r="AB271" s="186">
        <v>0</v>
      </c>
      <c r="AC271" s="186">
        <v>0</v>
      </c>
      <c r="AD271" s="186">
        <v>0</v>
      </c>
      <c r="AE271" s="186">
        <v>0</v>
      </c>
      <c r="AF271" s="186">
        <v>0</v>
      </c>
      <c r="AG271" s="292">
        <v>0</v>
      </c>
      <c r="AH271" s="292">
        <v>0</v>
      </c>
      <c r="AI271" s="292">
        <v>0</v>
      </c>
      <c r="AJ271" s="292">
        <v>88861.64</v>
      </c>
      <c r="AK271" s="175"/>
      <c r="AL271" s="175">
        <v>9661721.3300000001</v>
      </c>
      <c r="AM271" s="175">
        <v>17758241.77</v>
      </c>
      <c r="AN271" s="175">
        <v>8096520.4399999995</v>
      </c>
    </row>
    <row r="272" spans="1:40" s="84" customFormat="1" ht="25.4" customHeight="1" x14ac:dyDescent="0.35">
      <c r="A272" s="256">
        <v>2023</v>
      </c>
      <c r="B272" s="184">
        <f t="shared" si="24"/>
        <v>265</v>
      </c>
      <c r="C272" s="294" t="s">
        <v>266</v>
      </c>
      <c r="D272" s="184">
        <v>31566</v>
      </c>
      <c r="E272" s="287">
        <f>VLOOKUP(D272,'[1]2023-2025'!$A:$G,7,0)</f>
        <v>2023</v>
      </c>
      <c r="F272" s="287"/>
      <c r="G272" s="287" t="s">
        <v>1899</v>
      </c>
      <c r="H272" s="288">
        <f>INDEX('[1]2023-2025'!$AK:$AK,MATCH(D272,'[1]2023-2025'!$A:$A,0))</f>
        <v>44551</v>
      </c>
      <c r="I272" s="288" t="e">
        <v>#N/A</v>
      </c>
      <c r="J272" s="288" t="e">
        <f>VLOOKUP(D272,[1]Лист3!$A:$AK,37,0)</f>
        <v>#N/A</v>
      </c>
      <c r="K272" s="289">
        <f>INDEX('[1]2023-2025'!$G:$G,MATCH(D272,'[1]2023-2025'!$A:$A,0))</f>
        <v>2023</v>
      </c>
      <c r="L272" s="289"/>
      <c r="M272" s="289"/>
      <c r="N272" s="289"/>
      <c r="O272" s="289" t="s">
        <v>2539</v>
      </c>
      <c r="P272" s="289">
        <v>0</v>
      </c>
      <c r="Q272" s="186">
        <f t="shared" si="22"/>
        <v>4238464.8199999994</v>
      </c>
      <c r="R272" s="186">
        <f t="shared" si="23"/>
        <v>4194952.8</v>
      </c>
      <c r="S272" s="290">
        <v>0</v>
      </c>
      <c r="T272" s="291">
        <v>0</v>
      </c>
      <c r="U272" s="186">
        <v>0</v>
      </c>
      <c r="V272" s="186">
        <v>0</v>
      </c>
      <c r="W272" s="186">
        <v>0</v>
      </c>
      <c r="X272" s="186">
        <v>0</v>
      </c>
      <c r="Y272" s="186">
        <v>0</v>
      </c>
      <c r="Z272" s="186">
        <v>0</v>
      </c>
      <c r="AA272" s="186">
        <v>4194952.8</v>
      </c>
      <c r="AB272" s="186">
        <v>0</v>
      </c>
      <c r="AC272" s="186">
        <v>0</v>
      </c>
      <c r="AD272" s="186">
        <v>0</v>
      </c>
      <c r="AE272" s="186">
        <v>0</v>
      </c>
      <c r="AF272" s="186">
        <v>0</v>
      </c>
      <c r="AG272" s="292">
        <v>0</v>
      </c>
      <c r="AH272" s="292">
        <v>0</v>
      </c>
      <c r="AI272" s="292">
        <v>0</v>
      </c>
      <c r="AJ272" s="292">
        <v>43512.02</v>
      </c>
      <c r="AK272" s="175"/>
      <c r="AL272" s="175">
        <v>4369539.830000001</v>
      </c>
      <c r="AM272" s="175">
        <v>8663365.4000000004</v>
      </c>
      <c r="AN272" s="175">
        <v>4293825.5699999994</v>
      </c>
    </row>
    <row r="273" spans="1:40" s="84" customFormat="1" ht="25.4" customHeight="1" x14ac:dyDescent="0.35">
      <c r="A273" s="256">
        <v>2023</v>
      </c>
      <c r="B273" s="184">
        <f t="shared" si="24"/>
        <v>266</v>
      </c>
      <c r="C273" s="294" t="s">
        <v>268</v>
      </c>
      <c r="D273" s="184">
        <v>31571</v>
      </c>
      <c r="E273" s="287">
        <f>VLOOKUP(D273,'[1]2023-2025'!$A:$G,7,0)</f>
        <v>2023</v>
      </c>
      <c r="F273" s="287"/>
      <c r="G273" s="287" t="s">
        <v>1899</v>
      </c>
      <c r="H273" s="288">
        <f>INDEX('[1]2023-2025'!$AK:$AK,MATCH(D273,'[1]2023-2025'!$A:$A,0))</f>
        <v>44613</v>
      </c>
      <c r="I273" s="288" t="e">
        <v>#N/A</v>
      </c>
      <c r="J273" s="288" t="e">
        <f>VLOOKUP(D273,[1]Лист3!$A:$AK,37,0)</f>
        <v>#N/A</v>
      </c>
      <c r="K273" s="289">
        <f>INDEX('[1]2023-2025'!$G:$G,MATCH(D273,'[1]2023-2025'!$A:$A,0))</f>
        <v>2023</v>
      </c>
      <c r="L273" s="289"/>
      <c r="M273" s="289"/>
      <c r="N273" s="289"/>
      <c r="O273" s="289" t="s">
        <v>2540</v>
      </c>
      <c r="P273" s="289">
        <v>0</v>
      </c>
      <c r="Q273" s="186">
        <f t="shared" si="22"/>
        <v>7859544.3399999999</v>
      </c>
      <c r="R273" s="186">
        <f t="shared" si="23"/>
        <v>7735808.7400000002</v>
      </c>
      <c r="S273" s="290">
        <v>0</v>
      </c>
      <c r="T273" s="291">
        <v>0</v>
      </c>
      <c r="U273" s="186">
        <v>0</v>
      </c>
      <c r="V273" s="186">
        <v>0</v>
      </c>
      <c r="W273" s="186">
        <v>0</v>
      </c>
      <c r="X273" s="186">
        <v>0</v>
      </c>
      <c r="Y273" s="186">
        <v>0</v>
      </c>
      <c r="Z273" s="186">
        <v>0</v>
      </c>
      <c r="AA273" s="186">
        <v>7693131.6000000006</v>
      </c>
      <c r="AB273" s="186">
        <v>0</v>
      </c>
      <c r="AC273" s="186">
        <v>0</v>
      </c>
      <c r="AD273" s="186">
        <v>0</v>
      </c>
      <c r="AE273" s="186">
        <v>0</v>
      </c>
      <c r="AF273" s="186">
        <v>0</v>
      </c>
      <c r="AG273" s="292">
        <v>42677.14</v>
      </c>
      <c r="AH273" s="292">
        <v>0</v>
      </c>
      <c r="AI273" s="292">
        <v>0</v>
      </c>
      <c r="AJ273" s="292">
        <v>123735.6</v>
      </c>
      <c r="AK273" s="175"/>
      <c r="AL273" s="175">
        <v>11021448.959999999</v>
      </c>
      <c r="AM273" s="175">
        <v>20255804.969999999</v>
      </c>
      <c r="AN273" s="175">
        <v>9234356.0099999998</v>
      </c>
    </row>
    <row r="274" spans="1:40" s="84" customFormat="1" ht="25.4" customHeight="1" x14ac:dyDescent="0.35">
      <c r="A274" s="256">
        <v>2023</v>
      </c>
      <c r="B274" s="184">
        <f t="shared" si="24"/>
        <v>267</v>
      </c>
      <c r="C274" s="294" t="s">
        <v>269</v>
      </c>
      <c r="D274" s="184">
        <v>31551</v>
      </c>
      <c r="E274" s="287">
        <f>VLOOKUP(D274,'[1]2023-2025'!$A:$G,7,0)</f>
        <v>2023</v>
      </c>
      <c r="F274" s="287"/>
      <c r="G274" s="287" t="s">
        <v>1899</v>
      </c>
      <c r="H274" s="288">
        <f>INDEX('[1]2023-2025'!$AK:$AK,MATCH(D274,'[1]2023-2025'!$A:$A,0))</f>
        <v>44551</v>
      </c>
      <c r="I274" s="288" t="e">
        <v>#N/A</v>
      </c>
      <c r="J274" s="288" t="e">
        <f>VLOOKUP(D274,[1]Лист3!$A:$AK,37,0)</f>
        <v>#N/A</v>
      </c>
      <c r="K274" s="289">
        <f>INDEX('[1]2023-2025'!$G:$G,MATCH(D274,'[1]2023-2025'!$A:$A,0))</f>
        <v>2023</v>
      </c>
      <c r="L274" s="289"/>
      <c r="M274" s="289"/>
      <c r="N274" s="289"/>
      <c r="O274" s="289" t="s">
        <v>2541</v>
      </c>
      <c r="P274" s="289">
        <v>0</v>
      </c>
      <c r="Q274" s="186">
        <f t="shared" si="22"/>
        <v>7361674.790000001</v>
      </c>
      <c r="R274" s="186">
        <f t="shared" si="23"/>
        <v>7264840.8000000007</v>
      </c>
      <c r="S274" s="290">
        <v>0</v>
      </c>
      <c r="T274" s="291">
        <v>0</v>
      </c>
      <c r="U274" s="186">
        <v>0</v>
      </c>
      <c r="V274" s="186">
        <v>0</v>
      </c>
      <c r="W274" s="186">
        <v>0</v>
      </c>
      <c r="X274" s="186">
        <v>0</v>
      </c>
      <c r="Y274" s="186">
        <v>0</v>
      </c>
      <c r="Z274" s="186">
        <v>0</v>
      </c>
      <c r="AA274" s="186">
        <v>7264840.8000000007</v>
      </c>
      <c r="AB274" s="186">
        <v>0</v>
      </c>
      <c r="AC274" s="186">
        <v>0</v>
      </c>
      <c r="AD274" s="186">
        <v>0</v>
      </c>
      <c r="AE274" s="186">
        <v>0</v>
      </c>
      <c r="AF274" s="186">
        <v>0</v>
      </c>
      <c r="AG274" s="292">
        <v>0</v>
      </c>
      <c r="AH274" s="292">
        <v>0</v>
      </c>
      <c r="AI274" s="292">
        <v>0</v>
      </c>
      <c r="AJ274" s="292">
        <v>96833.99</v>
      </c>
      <c r="AK274" s="175"/>
      <c r="AL274" s="175">
        <v>12990498.789999997</v>
      </c>
      <c r="AM274" s="175">
        <v>20453906.989999998</v>
      </c>
      <c r="AN274" s="175">
        <v>7463408.2000000011</v>
      </c>
    </row>
    <row r="275" spans="1:40" s="84" customFormat="1" ht="25.4" customHeight="1" x14ac:dyDescent="0.35">
      <c r="A275" s="256">
        <v>2023</v>
      </c>
      <c r="B275" s="184">
        <f t="shared" si="24"/>
        <v>268</v>
      </c>
      <c r="C275" s="294" t="s">
        <v>270</v>
      </c>
      <c r="D275" s="184">
        <v>31576</v>
      </c>
      <c r="E275" s="287">
        <f>VLOOKUP(D275,'[1]2023-2025'!$A:$G,7,0)</f>
        <v>2023</v>
      </c>
      <c r="F275" s="287"/>
      <c r="G275" s="287" t="s">
        <v>1899</v>
      </c>
      <c r="H275" s="288">
        <f>INDEX('[1]2023-2025'!$AK:$AK,MATCH(D275,'[1]2023-2025'!$A:$A,0))</f>
        <v>44613</v>
      </c>
      <c r="I275" s="288" t="e">
        <v>#N/A</v>
      </c>
      <c r="J275" s="288" t="e">
        <f>VLOOKUP(D275,[1]Лист3!$A:$AK,37,0)</f>
        <v>#N/A</v>
      </c>
      <c r="K275" s="289">
        <f>INDEX('[1]2023-2025'!$G:$G,MATCH(D275,'[1]2023-2025'!$A:$A,0))</f>
        <v>2023</v>
      </c>
      <c r="L275" s="289"/>
      <c r="M275" s="289"/>
      <c r="N275" s="289"/>
      <c r="O275" s="289" t="s">
        <v>2542</v>
      </c>
      <c r="P275" s="289">
        <v>0</v>
      </c>
      <c r="Q275" s="186">
        <f t="shared" si="22"/>
        <v>7738999.46</v>
      </c>
      <c r="R275" s="186">
        <f t="shared" si="23"/>
        <v>7615263.8600000003</v>
      </c>
      <c r="S275" s="290">
        <v>0</v>
      </c>
      <c r="T275" s="291">
        <v>0</v>
      </c>
      <c r="U275" s="186">
        <v>0</v>
      </c>
      <c r="V275" s="186">
        <v>0</v>
      </c>
      <c r="W275" s="186">
        <v>0</v>
      </c>
      <c r="X275" s="186">
        <v>0</v>
      </c>
      <c r="Y275" s="186">
        <v>0</v>
      </c>
      <c r="Z275" s="186">
        <v>0</v>
      </c>
      <c r="AA275" s="186">
        <v>7572332.4000000004</v>
      </c>
      <c r="AB275" s="186">
        <v>0</v>
      </c>
      <c r="AC275" s="186">
        <v>0</v>
      </c>
      <c r="AD275" s="186">
        <v>0</v>
      </c>
      <c r="AE275" s="186">
        <v>0</v>
      </c>
      <c r="AF275" s="186">
        <v>0</v>
      </c>
      <c r="AG275" s="292">
        <v>42931.46</v>
      </c>
      <c r="AH275" s="292">
        <v>0</v>
      </c>
      <c r="AI275" s="292">
        <v>0</v>
      </c>
      <c r="AJ275" s="292">
        <v>123735.6</v>
      </c>
      <c r="AK275" s="175"/>
      <c r="AL275" s="175">
        <v>11120475.299999999</v>
      </c>
      <c r="AM275" s="175">
        <v>20261821.789999999</v>
      </c>
      <c r="AN275" s="175">
        <v>9141346.4900000002</v>
      </c>
    </row>
    <row r="276" spans="1:40" s="84" customFormat="1" ht="25.4" customHeight="1" x14ac:dyDescent="0.35">
      <c r="A276" s="256">
        <v>2023</v>
      </c>
      <c r="B276" s="184">
        <f t="shared" si="24"/>
        <v>269</v>
      </c>
      <c r="C276" s="294" t="s">
        <v>271</v>
      </c>
      <c r="D276" s="184">
        <v>31577</v>
      </c>
      <c r="E276" s="287">
        <f>VLOOKUP(D276,'[1]2023-2025'!$A:$G,7,0)</f>
        <v>2023</v>
      </c>
      <c r="F276" s="287"/>
      <c r="G276" s="287" t="s">
        <v>1899</v>
      </c>
      <c r="H276" s="288">
        <f>INDEX('[1]2023-2025'!$AK:$AK,MATCH(D276,'[1]2023-2025'!$A:$A,0))</f>
        <v>44613</v>
      </c>
      <c r="I276" s="288" t="e">
        <v>#N/A</v>
      </c>
      <c r="J276" s="288" t="e">
        <f>VLOOKUP(D276,[1]Лист3!$A:$AK,37,0)</f>
        <v>#N/A</v>
      </c>
      <c r="K276" s="289">
        <f>INDEX('[1]2023-2025'!$G:$G,MATCH(D276,'[1]2023-2025'!$A:$A,0))</f>
        <v>2023</v>
      </c>
      <c r="L276" s="289"/>
      <c r="M276" s="289"/>
      <c r="N276" s="289"/>
      <c r="O276" s="289" t="s">
        <v>2543</v>
      </c>
      <c r="P276" s="289">
        <v>0</v>
      </c>
      <c r="Q276" s="186">
        <f t="shared" si="22"/>
        <v>7686470.4500000002</v>
      </c>
      <c r="R276" s="186">
        <f t="shared" si="23"/>
        <v>7562734.8500000006</v>
      </c>
      <c r="S276" s="290">
        <v>0</v>
      </c>
      <c r="T276" s="291">
        <v>0</v>
      </c>
      <c r="U276" s="186">
        <v>0</v>
      </c>
      <c r="V276" s="186">
        <v>0</v>
      </c>
      <c r="W276" s="186">
        <v>0</v>
      </c>
      <c r="X276" s="186">
        <v>0</v>
      </c>
      <c r="Y276" s="186">
        <v>0</v>
      </c>
      <c r="Z276" s="186">
        <v>0</v>
      </c>
      <c r="AA276" s="186">
        <v>7519760.4000000004</v>
      </c>
      <c r="AB276" s="186">
        <v>0</v>
      </c>
      <c r="AC276" s="186">
        <v>0</v>
      </c>
      <c r="AD276" s="186">
        <v>0</v>
      </c>
      <c r="AE276" s="186">
        <v>0</v>
      </c>
      <c r="AF276" s="186">
        <v>0</v>
      </c>
      <c r="AG276" s="292">
        <v>42974.45</v>
      </c>
      <c r="AH276" s="292">
        <v>0</v>
      </c>
      <c r="AI276" s="292">
        <v>0</v>
      </c>
      <c r="AJ276" s="292">
        <v>123735.6</v>
      </c>
      <c r="AK276" s="175"/>
      <c r="AL276" s="175">
        <v>11209970.439999999</v>
      </c>
      <c r="AM276" s="175">
        <v>20297241.859999999</v>
      </c>
      <c r="AN276" s="175">
        <v>9087271.4199999999</v>
      </c>
    </row>
    <row r="277" spans="1:40" s="84" customFormat="1" ht="25.4" customHeight="1" x14ac:dyDescent="0.35">
      <c r="A277" s="256">
        <v>2023</v>
      </c>
      <c r="B277" s="184">
        <f t="shared" si="24"/>
        <v>270</v>
      </c>
      <c r="C277" s="294" t="s">
        <v>272</v>
      </c>
      <c r="D277" s="184">
        <v>31578</v>
      </c>
      <c r="E277" s="287">
        <f>VLOOKUP(D277,'[1]2023-2025'!$A:$G,7,0)</f>
        <v>2023</v>
      </c>
      <c r="F277" s="287"/>
      <c r="G277" s="287" t="s">
        <v>1899</v>
      </c>
      <c r="H277" s="288">
        <f>INDEX('[1]2023-2025'!$AK:$AK,MATCH(D277,'[1]2023-2025'!$A:$A,0))</f>
        <v>44613</v>
      </c>
      <c r="I277" s="288" t="e">
        <v>#N/A</v>
      </c>
      <c r="J277" s="288" t="e">
        <f>VLOOKUP(D277,[1]Лист3!$A:$AK,37,0)</f>
        <v>#N/A</v>
      </c>
      <c r="K277" s="289">
        <f>INDEX('[1]2023-2025'!$G:$G,MATCH(D277,'[1]2023-2025'!$A:$A,0))</f>
        <v>2023</v>
      </c>
      <c r="L277" s="289"/>
      <c r="M277" s="289"/>
      <c r="N277" s="289"/>
      <c r="O277" s="289" t="s">
        <v>2544</v>
      </c>
      <c r="P277" s="289">
        <v>0</v>
      </c>
      <c r="Q277" s="186">
        <f t="shared" si="22"/>
        <v>8761516.3200000022</v>
      </c>
      <c r="R277" s="186">
        <f t="shared" si="23"/>
        <v>8644586.1800000016</v>
      </c>
      <c r="S277" s="186">
        <v>0</v>
      </c>
      <c r="T277" s="291">
        <v>0</v>
      </c>
      <c r="U277" s="186">
        <v>0</v>
      </c>
      <c r="V277" s="186">
        <v>0</v>
      </c>
      <c r="W277" s="186">
        <v>0</v>
      </c>
      <c r="X277" s="186">
        <v>0</v>
      </c>
      <c r="Y277" s="186">
        <v>0</v>
      </c>
      <c r="Z277" s="186">
        <v>0</v>
      </c>
      <c r="AA277" s="186">
        <v>8601796.8000000007</v>
      </c>
      <c r="AB277" s="186">
        <v>0</v>
      </c>
      <c r="AC277" s="186">
        <v>0</v>
      </c>
      <c r="AD277" s="186">
        <v>0</v>
      </c>
      <c r="AE277" s="186">
        <v>0</v>
      </c>
      <c r="AF277" s="186">
        <v>0</v>
      </c>
      <c r="AG277" s="292">
        <v>42789.38</v>
      </c>
      <c r="AH277" s="292">
        <v>0</v>
      </c>
      <c r="AI277" s="292">
        <v>0</v>
      </c>
      <c r="AJ277" s="292">
        <v>116930.14</v>
      </c>
      <c r="AK277" s="175"/>
      <c r="AL277" s="175">
        <v>10074885.709999997</v>
      </c>
      <c r="AM277" s="175">
        <v>20168390.07</v>
      </c>
      <c r="AN277" s="175">
        <v>10093504.360000003</v>
      </c>
    </row>
    <row r="278" spans="1:40" s="84" customFormat="1" ht="25.4" customHeight="1" x14ac:dyDescent="0.35">
      <c r="A278" s="256">
        <v>2023</v>
      </c>
      <c r="B278" s="184">
        <f t="shared" si="24"/>
        <v>271</v>
      </c>
      <c r="C278" s="294" t="s">
        <v>273</v>
      </c>
      <c r="D278" s="184">
        <v>31552</v>
      </c>
      <c r="E278" s="287">
        <f>VLOOKUP(D278,'[1]2023-2025'!$A:$G,7,0)</f>
        <v>2023</v>
      </c>
      <c r="F278" s="287"/>
      <c r="G278" s="287" t="s">
        <v>1899</v>
      </c>
      <c r="H278" s="288">
        <f>INDEX('[1]2023-2025'!$AK:$AK,MATCH(D278,'[1]2023-2025'!$A:$A,0))</f>
        <v>44551</v>
      </c>
      <c r="I278" s="288" t="e">
        <v>#N/A</v>
      </c>
      <c r="J278" s="288" t="e">
        <f>VLOOKUP(D278,[1]Лист3!$A:$AK,37,0)</f>
        <v>#N/A</v>
      </c>
      <c r="K278" s="289">
        <f>INDEX('[1]2023-2025'!$G:$G,MATCH(D278,'[1]2023-2025'!$A:$A,0))</f>
        <v>2023</v>
      </c>
      <c r="L278" s="289"/>
      <c r="M278" s="289"/>
      <c r="N278" s="289"/>
      <c r="O278" s="289" t="s">
        <v>2545</v>
      </c>
      <c r="P278" s="289">
        <v>0</v>
      </c>
      <c r="Q278" s="186">
        <f t="shared" si="22"/>
        <v>7567383.2500000009</v>
      </c>
      <c r="R278" s="186">
        <f t="shared" si="23"/>
        <v>7467178.8000000007</v>
      </c>
      <c r="S278" s="290">
        <v>0</v>
      </c>
      <c r="T278" s="291">
        <v>0</v>
      </c>
      <c r="U278" s="186">
        <v>0</v>
      </c>
      <c r="V278" s="186">
        <v>0</v>
      </c>
      <c r="W278" s="186">
        <v>0</v>
      </c>
      <c r="X278" s="186">
        <v>0</v>
      </c>
      <c r="Y278" s="186">
        <v>0</v>
      </c>
      <c r="Z278" s="186">
        <v>0</v>
      </c>
      <c r="AA278" s="186">
        <v>7467178.8000000007</v>
      </c>
      <c r="AB278" s="186">
        <v>0</v>
      </c>
      <c r="AC278" s="186">
        <v>0</v>
      </c>
      <c r="AD278" s="186">
        <v>0</v>
      </c>
      <c r="AE278" s="186">
        <v>0</v>
      </c>
      <c r="AF278" s="186">
        <v>0</v>
      </c>
      <c r="AG278" s="292">
        <v>0</v>
      </c>
      <c r="AH278" s="292">
        <v>0</v>
      </c>
      <c r="AI278" s="292">
        <v>0</v>
      </c>
      <c r="AJ278" s="292">
        <v>100204.45</v>
      </c>
      <c r="AK278" s="175"/>
      <c r="AL278" s="175">
        <v>12594408.050000001</v>
      </c>
      <c r="AM278" s="175">
        <v>20263524.710000001</v>
      </c>
      <c r="AN278" s="175">
        <v>7669116.6600000011</v>
      </c>
    </row>
    <row r="279" spans="1:40" s="84" customFormat="1" ht="25.4" customHeight="1" x14ac:dyDescent="0.35">
      <c r="A279" s="256">
        <v>2023</v>
      </c>
      <c r="B279" s="184">
        <f t="shared" si="24"/>
        <v>272</v>
      </c>
      <c r="C279" s="294" t="s">
        <v>274</v>
      </c>
      <c r="D279" s="184">
        <v>31555</v>
      </c>
      <c r="E279" s="287">
        <f>VLOOKUP(D279,'[1]2023-2025'!$A:$G,7,0)</f>
        <v>2023</v>
      </c>
      <c r="F279" s="287"/>
      <c r="G279" s="287" t="s">
        <v>1899</v>
      </c>
      <c r="H279" s="288">
        <f>INDEX('[1]2023-2025'!$AK:$AK,MATCH(D279,'[1]2023-2025'!$A:$A,0))</f>
        <v>44551</v>
      </c>
      <c r="I279" s="288" t="e">
        <v>#N/A</v>
      </c>
      <c r="J279" s="288" t="e">
        <f>VLOOKUP(D279,[1]Лист3!$A:$AK,37,0)</f>
        <v>#N/A</v>
      </c>
      <c r="K279" s="289">
        <f>INDEX('[1]2023-2025'!$G:$G,MATCH(D279,'[1]2023-2025'!$A:$A,0))</f>
        <v>2023</v>
      </c>
      <c r="L279" s="289"/>
      <c r="M279" s="289"/>
      <c r="N279" s="289"/>
      <c r="O279" s="289" t="s">
        <v>2546</v>
      </c>
      <c r="P279" s="289">
        <v>0</v>
      </c>
      <c r="Q279" s="186">
        <f t="shared" si="22"/>
        <v>7619650.2700000005</v>
      </c>
      <c r="R279" s="186">
        <f t="shared" si="23"/>
        <v>7519339.2000000002</v>
      </c>
      <c r="S279" s="290">
        <v>0</v>
      </c>
      <c r="T279" s="291">
        <v>0</v>
      </c>
      <c r="U279" s="186">
        <v>0</v>
      </c>
      <c r="V279" s="186">
        <v>0</v>
      </c>
      <c r="W279" s="186">
        <v>0</v>
      </c>
      <c r="X279" s="186">
        <v>0</v>
      </c>
      <c r="Y279" s="186">
        <v>0</v>
      </c>
      <c r="Z279" s="186">
        <v>0</v>
      </c>
      <c r="AA279" s="186">
        <v>7519339.2000000002</v>
      </c>
      <c r="AB279" s="186">
        <v>0</v>
      </c>
      <c r="AC279" s="186">
        <v>0</v>
      </c>
      <c r="AD279" s="186">
        <v>0</v>
      </c>
      <c r="AE279" s="186">
        <v>0</v>
      </c>
      <c r="AF279" s="186">
        <v>0</v>
      </c>
      <c r="AG279" s="292">
        <v>0</v>
      </c>
      <c r="AH279" s="292">
        <v>0</v>
      </c>
      <c r="AI279" s="292">
        <v>0</v>
      </c>
      <c r="AJ279" s="292">
        <v>100311.07</v>
      </c>
      <c r="AK279" s="175"/>
      <c r="AL279" s="175">
        <v>12245275.939999999</v>
      </c>
      <c r="AM279" s="175">
        <v>19925445.52</v>
      </c>
      <c r="AN279" s="175">
        <v>7680169.5800000001</v>
      </c>
    </row>
    <row r="280" spans="1:40" s="84" customFormat="1" ht="25.4" customHeight="1" x14ac:dyDescent="0.35">
      <c r="A280" s="256">
        <v>2023</v>
      </c>
      <c r="B280" s="184">
        <f t="shared" si="24"/>
        <v>273</v>
      </c>
      <c r="C280" s="294" t="s">
        <v>290</v>
      </c>
      <c r="D280" s="184">
        <v>31706</v>
      </c>
      <c r="E280" s="287">
        <f>VLOOKUP(D280,'[1]2023-2025'!$A:$G,7,0)</f>
        <v>2023</v>
      </c>
      <c r="F280" s="287"/>
      <c r="G280" s="287" t="s">
        <v>1899</v>
      </c>
      <c r="H280" s="288">
        <f>INDEX('[1]2023-2025'!$AK:$AK,MATCH(D280,'[1]2023-2025'!$A:$A,0))</f>
        <v>44551</v>
      </c>
      <c r="I280" s="288" t="e">
        <v>#N/A</v>
      </c>
      <c r="J280" s="288" t="e">
        <f>VLOOKUP(D280,[1]Лист3!$A:$AK,37,0)</f>
        <v>#N/A</v>
      </c>
      <c r="K280" s="289">
        <f>INDEX('[1]2023-2025'!$G:$G,MATCH(D280,'[1]2023-2025'!$A:$A,0))</f>
        <v>2023</v>
      </c>
      <c r="L280" s="289"/>
      <c r="M280" s="289"/>
      <c r="N280" s="289"/>
      <c r="O280" s="289" t="s">
        <v>2547</v>
      </c>
      <c r="P280" s="289">
        <v>0</v>
      </c>
      <c r="Q280" s="186">
        <f t="shared" si="22"/>
        <v>7570688.5699999994</v>
      </c>
      <c r="R280" s="186">
        <f t="shared" si="23"/>
        <v>7476033.5999999996</v>
      </c>
      <c r="S280" s="290">
        <v>0</v>
      </c>
      <c r="T280" s="291">
        <v>0</v>
      </c>
      <c r="U280" s="186">
        <v>0</v>
      </c>
      <c r="V280" s="186">
        <v>0</v>
      </c>
      <c r="W280" s="186">
        <v>0</v>
      </c>
      <c r="X280" s="186">
        <v>0</v>
      </c>
      <c r="Y280" s="186">
        <v>0</v>
      </c>
      <c r="Z280" s="186">
        <v>0</v>
      </c>
      <c r="AA280" s="186">
        <v>7476033.5999999996</v>
      </c>
      <c r="AB280" s="186">
        <v>0</v>
      </c>
      <c r="AC280" s="186">
        <v>0</v>
      </c>
      <c r="AD280" s="186">
        <v>0</v>
      </c>
      <c r="AE280" s="186">
        <v>0</v>
      </c>
      <c r="AF280" s="186">
        <v>0</v>
      </c>
      <c r="AG280" s="292">
        <v>0</v>
      </c>
      <c r="AH280" s="292">
        <v>0</v>
      </c>
      <c r="AI280" s="292">
        <v>0</v>
      </c>
      <c r="AJ280" s="292">
        <v>94654.97</v>
      </c>
      <c r="AK280" s="175"/>
      <c r="AL280" s="175">
        <v>12326417.799999999</v>
      </c>
      <c r="AM280" s="175">
        <v>19956665.059999999</v>
      </c>
      <c r="AN280" s="175">
        <v>7630247.2599999998</v>
      </c>
    </row>
    <row r="281" spans="1:40" s="84" customFormat="1" ht="25.4" customHeight="1" x14ac:dyDescent="0.35">
      <c r="A281" s="256">
        <v>2023</v>
      </c>
      <c r="B281" s="184">
        <f t="shared" si="24"/>
        <v>274</v>
      </c>
      <c r="C281" s="294" t="s">
        <v>291</v>
      </c>
      <c r="D281" s="184">
        <v>31707</v>
      </c>
      <c r="E281" s="287">
        <f>VLOOKUP(D281,'[1]2023-2025'!$A:$G,7,0)</f>
        <v>2023</v>
      </c>
      <c r="F281" s="287"/>
      <c r="G281" s="287" t="s">
        <v>1899</v>
      </c>
      <c r="H281" s="288">
        <f>INDEX('[1]2023-2025'!$AK:$AK,MATCH(D281,'[1]2023-2025'!$A:$A,0))</f>
        <v>44613</v>
      </c>
      <c r="I281" s="288" t="e">
        <v>#N/A</v>
      </c>
      <c r="J281" s="288" t="e">
        <f>VLOOKUP(D281,[1]Лист3!$A:$AK,37,0)</f>
        <v>#N/A</v>
      </c>
      <c r="K281" s="289">
        <f>INDEX('[1]2023-2025'!$G:$G,MATCH(D281,'[1]2023-2025'!$A:$A,0))</f>
        <v>2023</v>
      </c>
      <c r="L281" s="289"/>
      <c r="M281" s="289"/>
      <c r="N281" s="289"/>
      <c r="O281" s="289" t="s">
        <v>2548</v>
      </c>
      <c r="P281" s="289">
        <v>0</v>
      </c>
      <c r="Q281" s="186">
        <f t="shared" si="22"/>
        <v>2772463.2800000003</v>
      </c>
      <c r="R281" s="186">
        <f t="shared" si="23"/>
        <v>2738771.3600000003</v>
      </c>
      <c r="S281" s="290">
        <v>0</v>
      </c>
      <c r="T281" s="291">
        <v>1707588</v>
      </c>
      <c r="U281" s="186">
        <v>0</v>
      </c>
      <c r="V281" s="186">
        <v>216076.80000000002</v>
      </c>
      <c r="W281" s="186">
        <v>731426.39999999991</v>
      </c>
      <c r="X281" s="186">
        <v>0</v>
      </c>
      <c r="Y281" s="186">
        <v>0</v>
      </c>
      <c r="Z281" s="186">
        <v>0</v>
      </c>
      <c r="AA281" s="186">
        <v>0</v>
      </c>
      <c r="AB281" s="186">
        <v>0</v>
      </c>
      <c r="AC281" s="186">
        <v>0</v>
      </c>
      <c r="AD281" s="186">
        <v>0</v>
      </c>
      <c r="AE281" s="186">
        <v>0</v>
      </c>
      <c r="AF281" s="186">
        <v>0</v>
      </c>
      <c r="AG281" s="292">
        <v>83680.160000000003</v>
      </c>
      <c r="AH281" s="292">
        <v>0</v>
      </c>
      <c r="AI281" s="292">
        <v>0</v>
      </c>
      <c r="AJ281" s="292">
        <v>33691.919999999998</v>
      </c>
      <c r="AK281" s="175"/>
      <c r="AL281" s="175">
        <v>12939361.959999997</v>
      </c>
      <c r="AM281" s="175">
        <v>20220612.079999998</v>
      </c>
      <c r="AN281" s="175">
        <v>7281250.1200000001</v>
      </c>
    </row>
    <row r="282" spans="1:40" s="84" customFormat="1" ht="25.4" customHeight="1" x14ac:dyDescent="0.35">
      <c r="A282" s="256">
        <v>2023</v>
      </c>
      <c r="B282" s="184">
        <f t="shared" si="24"/>
        <v>275</v>
      </c>
      <c r="C282" s="294" t="s">
        <v>295</v>
      </c>
      <c r="D282" s="184">
        <v>31744</v>
      </c>
      <c r="E282" s="287">
        <f>VLOOKUP(D282,'[1]2023-2025'!$A:$G,7,0)</f>
        <v>2023</v>
      </c>
      <c r="F282" s="287"/>
      <c r="G282" s="287" t="s">
        <v>1899</v>
      </c>
      <c r="H282" s="288">
        <f>INDEX('[1]2023-2025'!$AK:$AK,MATCH(D282,'[1]2023-2025'!$A:$A,0))</f>
        <v>44551</v>
      </c>
      <c r="I282" s="288" t="e">
        <v>#N/A</v>
      </c>
      <c r="J282" s="288" t="e">
        <f>VLOOKUP(D282,[1]Лист3!$A:$AK,37,0)</f>
        <v>#N/A</v>
      </c>
      <c r="K282" s="289">
        <f>INDEX('[1]2023-2025'!$G:$G,MATCH(D282,'[1]2023-2025'!$A:$A,0))</f>
        <v>2023</v>
      </c>
      <c r="L282" s="289"/>
      <c r="M282" s="289"/>
      <c r="N282" s="289"/>
      <c r="O282" s="289" t="s">
        <v>2549</v>
      </c>
      <c r="P282" s="289">
        <v>0</v>
      </c>
      <c r="Q282" s="186">
        <f t="shared" si="22"/>
        <v>7190444.0199999996</v>
      </c>
      <c r="R282" s="186">
        <f t="shared" si="23"/>
        <v>7090832.3999999994</v>
      </c>
      <c r="S282" s="290">
        <v>0</v>
      </c>
      <c r="T282" s="291">
        <v>0</v>
      </c>
      <c r="U282" s="186">
        <v>0</v>
      </c>
      <c r="V282" s="186">
        <v>0</v>
      </c>
      <c r="W282" s="186">
        <v>0</v>
      </c>
      <c r="X282" s="186">
        <v>0</v>
      </c>
      <c r="Y282" s="186">
        <v>0</v>
      </c>
      <c r="Z282" s="186">
        <v>0</v>
      </c>
      <c r="AA282" s="186">
        <v>7090832.3999999994</v>
      </c>
      <c r="AB282" s="186">
        <v>0</v>
      </c>
      <c r="AC282" s="186">
        <v>0</v>
      </c>
      <c r="AD282" s="186">
        <v>0</v>
      </c>
      <c r="AE282" s="186">
        <v>0</v>
      </c>
      <c r="AF282" s="186">
        <v>0</v>
      </c>
      <c r="AG282" s="292">
        <v>0</v>
      </c>
      <c r="AH282" s="292">
        <v>0</v>
      </c>
      <c r="AI282" s="292">
        <v>0</v>
      </c>
      <c r="AJ282" s="292">
        <v>99611.62</v>
      </c>
      <c r="AK282" s="175"/>
      <c r="AL282" s="175">
        <v>12929595.310000002</v>
      </c>
      <c r="AM282" s="175">
        <v>20220157.920000002</v>
      </c>
      <c r="AN282" s="175">
        <v>7290562.6099999994</v>
      </c>
    </row>
    <row r="283" spans="1:40" s="84" customFormat="1" ht="25.4" customHeight="1" x14ac:dyDescent="0.35">
      <c r="A283" s="256">
        <v>2023</v>
      </c>
      <c r="B283" s="184">
        <f t="shared" si="24"/>
        <v>276</v>
      </c>
      <c r="C283" s="294" t="s">
        <v>305</v>
      </c>
      <c r="D283" s="184">
        <v>31791</v>
      </c>
      <c r="E283" s="287">
        <f>VLOOKUP(D283,'[1]2023-2025'!$A:$G,7,0)</f>
        <v>2023</v>
      </c>
      <c r="F283" s="287"/>
      <c r="G283" s="287" t="s">
        <v>1899</v>
      </c>
      <c r="H283" s="288">
        <f>INDEX('[1]2023-2025'!$AK:$AK,MATCH(D283,'[1]2023-2025'!$A:$A,0))</f>
        <v>44551</v>
      </c>
      <c r="I283" s="288" t="e">
        <v>#N/A</v>
      </c>
      <c r="J283" s="288" t="e">
        <f>VLOOKUP(D283,[1]Лист3!$A:$AK,37,0)</f>
        <v>#N/A</v>
      </c>
      <c r="K283" s="289">
        <f>INDEX('[1]2023-2025'!$G:$G,MATCH(D283,'[1]2023-2025'!$A:$A,0))</f>
        <v>2023</v>
      </c>
      <c r="L283" s="289"/>
      <c r="M283" s="289"/>
      <c r="N283" s="289"/>
      <c r="O283" s="289" t="s">
        <v>2550</v>
      </c>
      <c r="P283" s="289">
        <v>0</v>
      </c>
      <c r="Q283" s="186">
        <f t="shared" si="22"/>
        <v>7984374.5300000003</v>
      </c>
      <c r="R283" s="186">
        <f t="shared" si="23"/>
        <v>7894916.4000000004</v>
      </c>
      <c r="S283" s="290">
        <v>0</v>
      </c>
      <c r="T283" s="291">
        <v>0</v>
      </c>
      <c r="U283" s="186">
        <v>0</v>
      </c>
      <c r="V283" s="186">
        <v>0</v>
      </c>
      <c r="W283" s="186">
        <v>0</v>
      </c>
      <c r="X283" s="186">
        <v>0</v>
      </c>
      <c r="Y283" s="186">
        <v>0</v>
      </c>
      <c r="Z283" s="186">
        <v>0</v>
      </c>
      <c r="AA283" s="186">
        <v>7894916.4000000004</v>
      </c>
      <c r="AB283" s="186">
        <v>0</v>
      </c>
      <c r="AC283" s="186">
        <v>0</v>
      </c>
      <c r="AD283" s="186">
        <v>0</v>
      </c>
      <c r="AE283" s="186">
        <v>0</v>
      </c>
      <c r="AF283" s="186">
        <v>0</v>
      </c>
      <c r="AG283" s="292">
        <v>0</v>
      </c>
      <c r="AH283" s="292">
        <v>0</v>
      </c>
      <c r="AI283" s="292">
        <v>0</v>
      </c>
      <c r="AJ283" s="292">
        <v>89458.13</v>
      </c>
      <c r="AK283" s="175"/>
      <c r="AL283" s="175">
        <v>10001526.169999998</v>
      </c>
      <c r="AM283" s="175">
        <v>18119820.699999999</v>
      </c>
      <c r="AN283" s="175">
        <v>8118294.5300000003</v>
      </c>
    </row>
    <row r="284" spans="1:40" s="84" customFormat="1" ht="25.4" customHeight="1" x14ac:dyDescent="0.35">
      <c r="A284" s="256">
        <v>2023</v>
      </c>
      <c r="B284" s="184">
        <f t="shared" si="24"/>
        <v>277</v>
      </c>
      <c r="C284" s="294" t="s">
        <v>306</v>
      </c>
      <c r="D284" s="184">
        <v>31793</v>
      </c>
      <c r="E284" s="287">
        <f>VLOOKUP(D284,'[1]2023-2025'!$A:$G,7,0)</f>
        <v>2023</v>
      </c>
      <c r="F284" s="287"/>
      <c r="G284" s="287" t="s">
        <v>1899</v>
      </c>
      <c r="H284" s="288">
        <f>INDEX('[1]2023-2025'!$AK:$AK,MATCH(D284,'[1]2023-2025'!$A:$A,0))</f>
        <v>44551</v>
      </c>
      <c r="I284" s="288" t="e">
        <v>#N/A</v>
      </c>
      <c r="J284" s="288" t="e">
        <f>VLOOKUP(D284,[1]Лист3!$A:$AK,37,0)</f>
        <v>#N/A</v>
      </c>
      <c r="K284" s="289">
        <f>INDEX('[1]2023-2025'!$G:$G,MATCH(D284,'[1]2023-2025'!$A:$A,0))</f>
        <v>2023</v>
      </c>
      <c r="L284" s="289"/>
      <c r="M284" s="289"/>
      <c r="N284" s="289"/>
      <c r="O284" s="289" t="s">
        <v>2551</v>
      </c>
      <c r="P284" s="289">
        <v>0</v>
      </c>
      <c r="Q284" s="186">
        <f t="shared" si="22"/>
        <v>3954343.2</v>
      </c>
      <c r="R284" s="186">
        <f t="shared" si="23"/>
        <v>3907536</v>
      </c>
      <c r="S284" s="290">
        <v>0</v>
      </c>
      <c r="T284" s="291">
        <v>0</v>
      </c>
      <c r="U284" s="186">
        <v>0</v>
      </c>
      <c r="V284" s="186">
        <v>0</v>
      </c>
      <c r="W284" s="186">
        <v>0</v>
      </c>
      <c r="X284" s="186">
        <v>0</v>
      </c>
      <c r="Y284" s="186">
        <v>0</v>
      </c>
      <c r="Z284" s="186">
        <v>0</v>
      </c>
      <c r="AA284" s="186">
        <v>3907536</v>
      </c>
      <c r="AB284" s="186">
        <v>0</v>
      </c>
      <c r="AC284" s="186">
        <v>0</v>
      </c>
      <c r="AD284" s="186">
        <v>0</v>
      </c>
      <c r="AE284" s="186">
        <v>0</v>
      </c>
      <c r="AF284" s="186">
        <v>0</v>
      </c>
      <c r="AG284" s="292">
        <v>0</v>
      </c>
      <c r="AH284" s="292">
        <v>0</v>
      </c>
      <c r="AI284" s="292">
        <v>0</v>
      </c>
      <c r="AJ284" s="292">
        <v>46807.199999999997</v>
      </c>
      <c r="AK284" s="175"/>
      <c r="AL284" s="175">
        <v>4945496.13</v>
      </c>
      <c r="AM284" s="175">
        <v>8899839.3300000001</v>
      </c>
      <c r="AN284" s="175">
        <v>3954343.2</v>
      </c>
    </row>
    <row r="285" spans="1:40" s="84" customFormat="1" ht="25.4" customHeight="1" x14ac:dyDescent="0.35">
      <c r="A285" s="256">
        <v>2023</v>
      </c>
      <c r="B285" s="184">
        <f t="shared" si="24"/>
        <v>278</v>
      </c>
      <c r="C285" s="294" t="s">
        <v>307</v>
      </c>
      <c r="D285" s="184">
        <v>31797</v>
      </c>
      <c r="E285" s="287">
        <f>VLOOKUP(D285,'[1]2023-2025'!$A:$G,7,0)</f>
        <v>2023</v>
      </c>
      <c r="F285" s="287"/>
      <c r="G285" s="287" t="s">
        <v>1899</v>
      </c>
      <c r="H285" s="288">
        <f>INDEX('[1]2023-2025'!$AK:$AK,MATCH(D285,'[1]2023-2025'!$A:$A,0))</f>
        <v>44551</v>
      </c>
      <c r="I285" s="288" t="e">
        <v>#N/A</v>
      </c>
      <c r="J285" s="288" t="e">
        <f>VLOOKUP(D285,[1]Лист3!$A:$AK,37,0)</f>
        <v>#N/A</v>
      </c>
      <c r="K285" s="289">
        <f>INDEX('[1]2023-2025'!$G:$G,MATCH(D285,'[1]2023-2025'!$A:$A,0))</f>
        <v>2023</v>
      </c>
      <c r="L285" s="289"/>
      <c r="M285" s="289"/>
      <c r="N285" s="289"/>
      <c r="O285" s="289" t="s">
        <v>2552</v>
      </c>
      <c r="P285" s="289">
        <v>0</v>
      </c>
      <c r="Q285" s="186">
        <f t="shared" si="22"/>
        <v>3879794.4000000004</v>
      </c>
      <c r="R285" s="186">
        <f t="shared" si="23"/>
        <v>3832987.2</v>
      </c>
      <c r="S285" s="290">
        <v>0</v>
      </c>
      <c r="T285" s="291">
        <v>0</v>
      </c>
      <c r="U285" s="186">
        <v>0</v>
      </c>
      <c r="V285" s="186">
        <v>0</v>
      </c>
      <c r="W285" s="186">
        <v>0</v>
      </c>
      <c r="X285" s="186">
        <v>0</v>
      </c>
      <c r="Y285" s="186">
        <v>0</v>
      </c>
      <c r="Z285" s="186">
        <v>0</v>
      </c>
      <c r="AA285" s="186">
        <v>3832987.2</v>
      </c>
      <c r="AB285" s="186">
        <v>0</v>
      </c>
      <c r="AC285" s="186">
        <v>0</v>
      </c>
      <c r="AD285" s="186">
        <v>0</v>
      </c>
      <c r="AE285" s="186">
        <v>0</v>
      </c>
      <c r="AF285" s="186">
        <v>0</v>
      </c>
      <c r="AG285" s="292">
        <v>0</v>
      </c>
      <c r="AH285" s="292">
        <v>0</v>
      </c>
      <c r="AI285" s="292">
        <v>0</v>
      </c>
      <c r="AJ285" s="292">
        <v>46807.199999999997</v>
      </c>
      <c r="AK285" s="175"/>
      <c r="AL285" s="175">
        <v>5174150.07</v>
      </c>
      <c r="AM285" s="175">
        <v>9113608.0600000005</v>
      </c>
      <c r="AN285" s="175">
        <v>3939457.99</v>
      </c>
    </row>
    <row r="286" spans="1:40" s="84" customFormat="1" ht="25.4" customHeight="1" x14ac:dyDescent="0.35">
      <c r="A286" s="256">
        <v>2023</v>
      </c>
      <c r="B286" s="184">
        <f t="shared" si="24"/>
        <v>279</v>
      </c>
      <c r="C286" s="294" t="s">
        <v>308</v>
      </c>
      <c r="D286" s="184">
        <v>31800</v>
      </c>
      <c r="E286" s="287">
        <f>VLOOKUP(D286,'[1]2023-2025'!$A:$G,7,0)</f>
        <v>2023</v>
      </c>
      <c r="F286" s="287"/>
      <c r="G286" s="287" t="s">
        <v>1899</v>
      </c>
      <c r="H286" s="288">
        <f>INDEX('[1]2023-2025'!$AK:$AK,MATCH(D286,'[1]2023-2025'!$A:$A,0))</f>
        <v>44551</v>
      </c>
      <c r="I286" s="288" t="e">
        <v>#N/A</v>
      </c>
      <c r="J286" s="288" t="e">
        <f>VLOOKUP(D286,[1]Лист3!$A:$AK,37,0)</f>
        <v>#N/A</v>
      </c>
      <c r="K286" s="289">
        <f>INDEX('[1]2023-2025'!$G:$G,MATCH(D286,'[1]2023-2025'!$A:$A,0))</f>
        <v>2023</v>
      </c>
      <c r="L286" s="289"/>
      <c r="M286" s="289"/>
      <c r="N286" s="289"/>
      <c r="O286" s="289" t="s">
        <v>2553</v>
      </c>
      <c r="P286" s="289">
        <v>0</v>
      </c>
      <c r="Q286" s="186">
        <f t="shared" si="22"/>
        <v>4285303.2</v>
      </c>
      <c r="R286" s="186">
        <f t="shared" si="23"/>
        <v>4238496</v>
      </c>
      <c r="S286" s="290">
        <v>0</v>
      </c>
      <c r="T286" s="291">
        <v>0</v>
      </c>
      <c r="U286" s="186">
        <v>0</v>
      </c>
      <c r="V286" s="186">
        <v>0</v>
      </c>
      <c r="W286" s="186">
        <v>0</v>
      </c>
      <c r="X286" s="186">
        <v>0</v>
      </c>
      <c r="Y286" s="186">
        <v>0</v>
      </c>
      <c r="Z286" s="186">
        <v>0</v>
      </c>
      <c r="AA286" s="186">
        <v>4238496</v>
      </c>
      <c r="AB286" s="186">
        <v>0</v>
      </c>
      <c r="AC286" s="186">
        <v>0</v>
      </c>
      <c r="AD286" s="186">
        <v>0</v>
      </c>
      <c r="AE286" s="186">
        <v>0</v>
      </c>
      <c r="AF286" s="186">
        <v>0</v>
      </c>
      <c r="AG286" s="292">
        <v>0</v>
      </c>
      <c r="AH286" s="292">
        <v>0</v>
      </c>
      <c r="AI286" s="292">
        <v>0</v>
      </c>
      <c r="AJ286" s="292">
        <v>46807.199999999997</v>
      </c>
      <c r="AK286" s="175"/>
      <c r="AL286" s="175">
        <v>4849534.0599999996</v>
      </c>
      <c r="AM286" s="175">
        <v>9134837.2599999998</v>
      </c>
      <c r="AN286" s="175">
        <v>4285303.2</v>
      </c>
    </row>
    <row r="287" spans="1:40" s="84" customFormat="1" ht="25.4" customHeight="1" x14ac:dyDescent="0.35">
      <c r="A287" s="256">
        <v>2023</v>
      </c>
      <c r="B287" s="184">
        <f t="shared" si="24"/>
        <v>280</v>
      </c>
      <c r="C287" s="294" t="s">
        <v>309</v>
      </c>
      <c r="D287" s="184">
        <v>31802</v>
      </c>
      <c r="E287" s="287">
        <f>VLOOKUP(D287,'[1]2023-2025'!$A:$G,7,0)</f>
        <v>2023</v>
      </c>
      <c r="F287" s="287"/>
      <c r="G287" s="287" t="s">
        <v>1899</v>
      </c>
      <c r="H287" s="288">
        <f>INDEX('[1]2023-2025'!$AK:$AK,MATCH(D287,'[1]2023-2025'!$A:$A,0))</f>
        <v>44551</v>
      </c>
      <c r="I287" s="288" t="e">
        <v>#N/A</v>
      </c>
      <c r="J287" s="288" t="e">
        <f>VLOOKUP(D287,[1]Лист3!$A:$AK,37,0)</f>
        <v>#N/A</v>
      </c>
      <c r="K287" s="289">
        <f>INDEX('[1]2023-2025'!$G:$G,MATCH(D287,'[1]2023-2025'!$A:$A,0))</f>
        <v>2023</v>
      </c>
      <c r="L287" s="289"/>
      <c r="M287" s="289"/>
      <c r="N287" s="289"/>
      <c r="O287" s="289" t="s">
        <v>2554</v>
      </c>
      <c r="P287" s="289">
        <v>0</v>
      </c>
      <c r="Q287" s="186">
        <f t="shared" si="22"/>
        <v>8015976.5300000003</v>
      </c>
      <c r="R287" s="186">
        <f t="shared" si="23"/>
        <v>7926518.4000000004</v>
      </c>
      <c r="S287" s="290">
        <v>0</v>
      </c>
      <c r="T287" s="291">
        <v>0</v>
      </c>
      <c r="U287" s="186">
        <v>0</v>
      </c>
      <c r="V287" s="186">
        <v>0</v>
      </c>
      <c r="W287" s="186">
        <v>0</v>
      </c>
      <c r="X287" s="186">
        <v>0</v>
      </c>
      <c r="Y287" s="186">
        <v>0</v>
      </c>
      <c r="Z287" s="186">
        <v>0</v>
      </c>
      <c r="AA287" s="186">
        <v>7926518.4000000004</v>
      </c>
      <c r="AB287" s="186">
        <v>0</v>
      </c>
      <c r="AC287" s="186">
        <v>0</v>
      </c>
      <c r="AD287" s="186">
        <v>0</v>
      </c>
      <c r="AE287" s="186">
        <v>0</v>
      </c>
      <c r="AF287" s="186">
        <v>0</v>
      </c>
      <c r="AG287" s="292">
        <v>0</v>
      </c>
      <c r="AH287" s="292">
        <v>0</v>
      </c>
      <c r="AI287" s="292">
        <v>0</v>
      </c>
      <c r="AJ287" s="292">
        <v>89458.13</v>
      </c>
      <c r="AK287" s="175"/>
      <c r="AL287" s="175">
        <v>10060704.619999997</v>
      </c>
      <c r="AM287" s="175">
        <v>18076681.149999999</v>
      </c>
      <c r="AN287" s="175">
        <v>8015976.5300000003</v>
      </c>
    </row>
    <row r="288" spans="1:40" s="84" customFormat="1" ht="25.4" customHeight="1" x14ac:dyDescent="0.35">
      <c r="A288" s="256">
        <v>2023</v>
      </c>
      <c r="B288" s="184">
        <f t="shared" si="24"/>
        <v>281</v>
      </c>
      <c r="C288" s="294" t="s">
        <v>310</v>
      </c>
      <c r="D288" s="184">
        <v>31803</v>
      </c>
      <c r="E288" s="287">
        <f>VLOOKUP(D288,'[1]2023-2025'!$A:$G,7,0)</f>
        <v>2023</v>
      </c>
      <c r="F288" s="287"/>
      <c r="G288" s="287" t="s">
        <v>1899</v>
      </c>
      <c r="H288" s="288">
        <f>INDEX('[1]2023-2025'!$AK:$AK,MATCH(D288,'[1]2023-2025'!$A:$A,0))</f>
        <v>44551</v>
      </c>
      <c r="I288" s="288" t="e">
        <v>#N/A</v>
      </c>
      <c r="J288" s="288" t="e">
        <f>VLOOKUP(D288,[1]Лист3!$A:$AK,37,0)</f>
        <v>#N/A</v>
      </c>
      <c r="K288" s="289">
        <f>INDEX('[1]2023-2025'!$G:$G,MATCH(D288,'[1]2023-2025'!$A:$A,0))</f>
        <v>2023</v>
      </c>
      <c r="L288" s="289"/>
      <c r="M288" s="289"/>
      <c r="N288" s="289"/>
      <c r="O288" s="289" t="s">
        <v>2555</v>
      </c>
      <c r="P288" s="289">
        <v>0</v>
      </c>
      <c r="Q288" s="186">
        <f t="shared" si="22"/>
        <v>4446831.6000000006</v>
      </c>
      <c r="R288" s="186">
        <f t="shared" si="23"/>
        <v>4400024.4000000004</v>
      </c>
      <c r="S288" s="290">
        <v>0</v>
      </c>
      <c r="T288" s="291">
        <v>0</v>
      </c>
      <c r="U288" s="186">
        <v>0</v>
      </c>
      <c r="V288" s="186">
        <v>0</v>
      </c>
      <c r="W288" s="186">
        <v>0</v>
      </c>
      <c r="X288" s="186">
        <v>0</v>
      </c>
      <c r="Y288" s="186">
        <v>0</v>
      </c>
      <c r="Z288" s="186">
        <v>0</v>
      </c>
      <c r="AA288" s="186">
        <v>4400024.4000000004</v>
      </c>
      <c r="AB288" s="186">
        <v>0</v>
      </c>
      <c r="AC288" s="186">
        <v>0</v>
      </c>
      <c r="AD288" s="186">
        <v>0</v>
      </c>
      <c r="AE288" s="186">
        <v>0</v>
      </c>
      <c r="AF288" s="186">
        <v>0</v>
      </c>
      <c r="AG288" s="292">
        <v>0</v>
      </c>
      <c r="AH288" s="292">
        <v>0</v>
      </c>
      <c r="AI288" s="292">
        <v>0</v>
      </c>
      <c r="AJ288" s="292">
        <v>46807.199999999997</v>
      </c>
      <c r="AK288" s="175"/>
      <c r="AL288" s="175">
        <v>4614327.5599999996</v>
      </c>
      <c r="AM288" s="175">
        <v>9061159.1600000001</v>
      </c>
      <c r="AN288" s="175">
        <v>4446831.6000000006</v>
      </c>
    </row>
    <row r="289" spans="1:40" s="84" customFormat="1" ht="25.4" customHeight="1" x14ac:dyDescent="0.35">
      <c r="A289" s="256">
        <v>2023</v>
      </c>
      <c r="B289" s="184">
        <f t="shared" si="24"/>
        <v>282</v>
      </c>
      <c r="C289" s="294" t="s">
        <v>311</v>
      </c>
      <c r="D289" s="184">
        <v>31804</v>
      </c>
      <c r="E289" s="287">
        <f>VLOOKUP(D289,'[1]2023-2025'!$A:$G,7,0)</f>
        <v>2023</v>
      </c>
      <c r="F289" s="287"/>
      <c r="G289" s="287" t="s">
        <v>1899</v>
      </c>
      <c r="H289" s="288">
        <f>INDEX('[1]2023-2025'!$AK:$AK,MATCH(D289,'[1]2023-2025'!$A:$A,0))</f>
        <v>44551</v>
      </c>
      <c r="I289" s="288" t="e">
        <v>#N/A</v>
      </c>
      <c r="J289" s="288" t="e">
        <f>VLOOKUP(D289,[1]Лист3!$A:$AK,37,0)</f>
        <v>#N/A</v>
      </c>
      <c r="K289" s="289">
        <f>INDEX('[1]2023-2025'!$G:$G,MATCH(D289,'[1]2023-2025'!$A:$A,0))</f>
        <v>2023</v>
      </c>
      <c r="L289" s="289"/>
      <c r="M289" s="289"/>
      <c r="N289" s="289"/>
      <c r="O289" s="289" t="s">
        <v>2556</v>
      </c>
      <c r="P289" s="289">
        <v>0</v>
      </c>
      <c r="Q289" s="186">
        <f t="shared" si="22"/>
        <v>8518474.4299999997</v>
      </c>
      <c r="R289" s="186">
        <f t="shared" si="23"/>
        <v>8425537.1999999993</v>
      </c>
      <c r="S289" s="290">
        <v>0</v>
      </c>
      <c r="T289" s="291">
        <v>0</v>
      </c>
      <c r="U289" s="186">
        <v>0</v>
      </c>
      <c r="V289" s="186">
        <v>0</v>
      </c>
      <c r="W289" s="186">
        <v>0</v>
      </c>
      <c r="X289" s="186">
        <v>0</v>
      </c>
      <c r="Y289" s="186">
        <v>0</v>
      </c>
      <c r="Z289" s="186">
        <v>0</v>
      </c>
      <c r="AA289" s="186">
        <v>8425537.1999999993</v>
      </c>
      <c r="AB289" s="186">
        <v>0</v>
      </c>
      <c r="AC289" s="186">
        <v>0</v>
      </c>
      <c r="AD289" s="186">
        <v>0</v>
      </c>
      <c r="AE289" s="186">
        <v>0</v>
      </c>
      <c r="AF289" s="186">
        <v>0</v>
      </c>
      <c r="AG289" s="186">
        <v>0</v>
      </c>
      <c r="AH289" s="186">
        <v>0</v>
      </c>
      <c r="AI289" s="186">
        <v>0</v>
      </c>
      <c r="AJ289" s="186">
        <v>92937.23</v>
      </c>
      <c r="AK289" s="175"/>
      <c r="AL289" s="175">
        <v>9457939.0899999999</v>
      </c>
      <c r="AM289" s="175">
        <v>18065328.59</v>
      </c>
      <c r="AN289" s="175">
        <v>8607389.5</v>
      </c>
    </row>
    <row r="290" spans="1:40" s="84" customFormat="1" ht="25.4" customHeight="1" x14ac:dyDescent="0.35">
      <c r="A290" s="256">
        <v>2023</v>
      </c>
      <c r="B290" s="184">
        <f t="shared" si="24"/>
        <v>283</v>
      </c>
      <c r="C290" s="294" t="s">
        <v>312</v>
      </c>
      <c r="D290" s="184">
        <v>31783</v>
      </c>
      <c r="E290" s="287">
        <f>VLOOKUP(D290,'[1]2023-2025'!$A:$G,7,0)</f>
        <v>2023</v>
      </c>
      <c r="F290" s="287"/>
      <c r="G290" s="287" t="s">
        <v>1899</v>
      </c>
      <c r="H290" s="288">
        <f>INDEX('[1]2023-2025'!$AK:$AK,MATCH(D290,'[1]2023-2025'!$A:$A,0))</f>
        <v>44551</v>
      </c>
      <c r="I290" s="288" t="e">
        <v>#N/A</v>
      </c>
      <c r="J290" s="288" t="e">
        <f>VLOOKUP(D290,[1]Лист3!$A:$AK,37,0)</f>
        <v>#N/A</v>
      </c>
      <c r="K290" s="289">
        <f>INDEX('[1]2023-2025'!$G:$G,MATCH(D290,'[1]2023-2025'!$A:$A,0))</f>
        <v>2023</v>
      </c>
      <c r="L290" s="289"/>
      <c r="M290" s="289"/>
      <c r="N290" s="289"/>
      <c r="O290" s="289" t="s">
        <v>2557</v>
      </c>
      <c r="P290" s="289">
        <v>0</v>
      </c>
      <c r="Q290" s="186">
        <f t="shared" si="22"/>
        <v>7669060.870000001</v>
      </c>
      <c r="R290" s="186">
        <f t="shared" si="23"/>
        <v>7574389.2000000011</v>
      </c>
      <c r="S290" s="290">
        <v>0</v>
      </c>
      <c r="T290" s="291">
        <v>0</v>
      </c>
      <c r="U290" s="186">
        <v>0</v>
      </c>
      <c r="V290" s="186">
        <v>0</v>
      </c>
      <c r="W290" s="186">
        <v>0</v>
      </c>
      <c r="X290" s="186">
        <v>0</v>
      </c>
      <c r="Y290" s="186">
        <v>0</v>
      </c>
      <c r="Z290" s="186">
        <v>0</v>
      </c>
      <c r="AA290" s="186">
        <v>7574389.2000000011</v>
      </c>
      <c r="AB290" s="186">
        <v>0</v>
      </c>
      <c r="AC290" s="186">
        <v>0</v>
      </c>
      <c r="AD290" s="186">
        <v>0</v>
      </c>
      <c r="AE290" s="186">
        <v>0</v>
      </c>
      <c r="AF290" s="186">
        <v>0</v>
      </c>
      <c r="AG290" s="292">
        <v>0</v>
      </c>
      <c r="AH290" s="292">
        <v>0</v>
      </c>
      <c r="AI290" s="292">
        <v>0</v>
      </c>
      <c r="AJ290" s="292">
        <v>94671.67</v>
      </c>
      <c r="AK290" s="175"/>
      <c r="AL290" s="175">
        <v>12420780.509999998</v>
      </c>
      <c r="AM290" s="175">
        <v>20189959.969999999</v>
      </c>
      <c r="AN290" s="175">
        <v>7769179.4600000009</v>
      </c>
    </row>
    <row r="291" spans="1:40" s="84" customFormat="1" ht="25.4" customHeight="1" x14ac:dyDescent="0.35">
      <c r="A291" s="256">
        <v>2023</v>
      </c>
      <c r="B291" s="184">
        <f t="shared" si="24"/>
        <v>284</v>
      </c>
      <c r="C291" s="294" t="s">
        <v>313</v>
      </c>
      <c r="D291" s="184">
        <v>31824</v>
      </c>
      <c r="E291" s="287">
        <f>VLOOKUP(D291,'[1]2023-2025'!$A:$G,7,0)</f>
        <v>2023</v>
      </c>
      <c r="F291" s="287"/>
      <c r="G291" s="287" t="s">
        <v>1899</v>
      </c>
      <c r="H291" s="288">
        <f>INDEX('[1]2023-2025'!$AK:$AK,MATCH(D291,'[1]2023-2025'!$A:$A,0))</f>
        <v>44613</v>
      </c>
      <c r="I291" s="288" t="e">
        <v>#N/A</v>
      </c>
      <c r="J291" s="288" t="e">
        <f>VLOOKUP(D291,[1]Лист3!$A:$AK,37,0)</f>
        <v>#N/A</v>
      </c>
      <c r="K291" s="289">
        <f>INDEX('[1]2023-2025'!$G:$G,MATCH(D291,'[1]2023-2025'!$A:$A,0))</f>
        <v>2023</v>
      </c>
      <c r="L291" s="289"/>
      <c r="M291" s="289"/>
      <c r="N291" s="289"/>
      <c r="O291" s="289" t="s">
        <v>2558</v>
      </c>
      <c r="P291" s="289">
        <v>0</v>
      </c>
      <c r="Q291" s="186">
        <f t="shared" si="22"/>
        <v>8007852.6800000006</v>
      </c>
      <c r="R291" s="186">
        <f t="shared" si="23"/>
        <v>7884117.080000001</v>
      </c>
      <c r="S291" s="290">
        <v>0</v>
      </c>
      <c r="T291" s="291">
        <v>0</v>
      </c>
      <c r="U291" s="186">
        <v>0</v>
      </c>
      <c r="V291" s="186">
        <v>0</v>
      </c>
      <c r="W291" s="186">
        <v>0</v>
      </c>
      <c r="X291" s="186">
        <v>0</v>
      </c>
      <c r="Y291" s="186">
        <v>0</v>
      </c>
      <c r="Z291" s="186">
        <v>0</v>
      </c>
      <c r="AA291" s="186">
        <v>7823598.0000000009</v>
      </c>
      <c r="AB291" s="186">
        <v>0</v>
      </c>
      <c r="AC291" s="186">
        <v>0</v>
      </c>
      <c r="AD291" s="186">
        <v>0</v>
      </c>
      <c r="AE291" s="186">
        <v>0</v>
      </c>
      <c r="AF291" s="186">
        <v>0</v>
      </c>
      <c r="AG291" s="292">
        <v>60519.08</v>
      </c>
      <c r="AH291" s="292">
        <v>0</v>
      </c>
      <c r="AI291" s="292">
        <v>0</v>
      </c>
      <c r="AJ291" s="292">
        <v>123735.6</v>
      </c>
      <c r="AK291" s="175"/>
      <c r="AL291" s="175">
        <v>10795010</v>
      </c>
      <c r="AM291" s="175">
        <v>20208691.82</v>
      </c>
      <c r="AN291" s="175">
        <v>9413681.8200000003</v>
      </c>
    </row>
    <row r="292" spans="1:40" s="84" customFormat="1" ht="25.4" customHeight="1" x14ac:dyDescent="0.35">
      <c r="A292" s="256">
        <v>2023</v>
      </c>
      <c r="B292" s="184">
        <f t="shared" si="24"/>
        <v>285</v>
      </c>
      <c r="C292" s="294" t="s">
        <v>2274</v>
      </c>
      <c r="D292" s="184">
        <v>31548</v>
      </c>
      <c r="E292" s="287">
        <f>VLOOKUP(D292,'[1]2023-2025'!$A:$G,7,0)</f>
        <v>2023</v>
      </c>
      <c r="F292" s="287" t="e">
        <f>VLOOKUP(D292,[2]Лист1!$C:$F,4,0)</f>
        <v>#REF!</v>
      </c>
      <c r="G292" s="287"/>
      <c r="H292" s="288">
        <f>INDEX('[1]2023-2025'!$AK:$AK,MATCH(D292,'[1]2023-2025'!$A:$A,0))</f>
        <v>0</v>
      </c>
      <c r="I292" s="288" t="e">
        <v>#N/A</v>
      </c>
      <c r="J292" s="288" t="e">
        <f>VLOOKUP(D292,[1]Лист3!$A:$AK,37,0)</f>
        <v>#N/A</v>
      </c>
      <c r="K292" s="289">
        <f>INDEX('[1]2023-2025'!$G:$G,MATCH(D292,'[1]2023-2025'!$A:$A,0))</f>
        <v>2023</v>
      </c>
      <c r="L292" s="289"/>
      <c r="M292" s="289"/>
      <c r="N292" s="289"/>
      <c r="O292" s="289" t="s">
        <v>2448</v>
      </c>
      <c r="P292" s="289">
        <v>0</v>
      </c>
      <c r="Q292" s="186">
        <f t="shared" ref="Q292:Q304" si="25">SUM(S292:AJ292)</f>
        <v>527243.40999999992</v>
      </c>
      <c r="R292" s="186">
        <f t="shared" ref="R292:R304" si="26">SUM(S292:AI292)</f>
        <v>516196.79999999993</v>
      </c>
      <c r="S292" s="290">
        <v>0</v>
      </c>
      <c r="T292" s="291">
        <v>0</v>
      </c>
      <c r="U292" s="186">
        <v>0</v>
      </c>
      <c r="V292" s="186">
        <v>0</v>
      </c>
      <c r="W292" s="186">
        <v>0</v>
      </c>
      <c r="X292" s="186">
        <v>516196.79999999993</v>
      </c>
      <c r="Y292" s="186">
        <v>0</v>
      </c>
      <c r="Z292" s="290">
        <v>0</v>
      </c>
      <c r="AA292" s="186">
        <v>0</v>
      </c>
      <c r="AB292" s="186">
        <v>0</v>
      </c>
      <c r="AC292" s="186">
        <v>0</v>
      </c>
      <c r="AD292" s="186">
        <v>0</v>
      </c>
      <c r="AE292" s="186">
        <v>0</v>
      </c>
      <c r="AF292" s="186">
        <v>0</v>
      </c>
      <c r="AG292" s="290">
        <v>0</v>
      </c>
      <c r="AH292" s="186">
        <v>0</v>
      </c>
      <c r="AI292" s="186">
        <v>0</v>
      </c>
      <c r="AJ292" s="186">
        <v>11046.61</v>
      </c>
      <c r="AK292" s="175"/>
      <c r="AL292" s="175">
        <v>10942423.49</v>
      </c>
      <c r="AM292" s="175">
        <v>19760265.699999999</v>
      </c>
      <c r="AN292" s="175">
        <v>8817842.209999999</v>
      </c>
    </row>
    <row r="293" spans="1:40" s="84" customFormat="1" ht="25.4" customHeight="1" x14ac:dyDescent="0.35">
      <c r="A293" s="256">
        <v>2023</v>
      </c>
      <c r="B293" s="184">
        <f t="shared" si="24"/>
        <v>286</v>
      </c>
      <c r="C293" s="248" t="s">
        <v>2364</v>
      </c>
      <c r="D293" s="184">
        <v>31570</v>
      </c>
      <c r="E293" s="287">
        <f>VLOOKUP(D293,'[1]2023-2025'!$A:$G,7,0)</f>
        <v>2024</v>
      </c>
      <c r="F293" s="287" t="e">
        <f>VLOOKUP(D293,[2]Лист1!$C:$F,4,0)</f>
        <v>#REF!</v>
      </c>
      <c r="G293" s="287"/>
      <c r="H293" s="288">
        <f>INDEX('[1]2023-2025'!$AK:$AK,MATCH(D293,'[1]2023-2025'!$A:$A,0))</f>
        <v>0</v>
      </c>
      <c r="I293" s="288" t="e">
        <v>#N/A</v>
      </c>
      <c r="J293" s="288" t="e">
        <f>VLOOKUP(D293,[1]Лист3!$A:$AK,37,0)</f>
        <v>#N/A</v>
      </c>
      <c r="K293" s="289">
        <f>INDEX('[1]2023-2025'!$G:$G,MATCH(D293,'[1]2023-2025'!$A:$A,0))</f>
        <v>2024</v>
      </c>
      <c r="L293" s="289"/>
      <c r="M293" s="289"/>
      <c r="N293" s="289"/>
      <c r="O293" s="289">
        <v>0</v>
      </c>
      <c r="P293" s="289">
        <v>0</v>
      </c>
      <c r="Q293" s="186">
        <f t="shared" si="25"/>
        <v>502499.37999999989</v>
      </c>
      <c r="R293" s="186">
        <f t="shared" si="26"/>
        <v>491971.1999999999</v>
      </c>
      <c r="S293" s="290">
        <v>0</v>
      </c>
      <c r="T293" s="291">
        <v>0</v>
      </c>
      <c r="U293" s="186">
        <v>0</v>
      </c>
      <c r="V293" s="186">
        <v>0</v>
      </c>
      <c r="W293" s="186">
        <v>0</v>
      </c>
      <c r="X293" s="290">
        <v>491971.1999999999</v>
      </c>
      <c r="Y293" s="186">
        <v>0</v>
      </c>
      <c r="Z293" s="290">
        <v>0</v>
      </c>
      <c r="AA293" s="186">
        <v>0</v>
      </c>
      <c r="AB293" s="186">
        <v>0</v>
      </c>
      <c r="AC293" s="186">
        <v>0</v>
      </c>
      <c r="AD293" s="186">
        <v>0</v>
      </c>
      <c r="AE293" s="186">
        <v>0</v>
      </c>
      <c r="AF293" s="186">
        <v>0</v>
      </c>
      <c r="AG293" s="290">
        <v>0</v>
      </c>
      <c r="AH293" s="292">
        <v>0</v>
      </c>
      <c r="AI293" s="292">
        <v>0</v>
      </c>
      <c r="AJ293" s="292">
        <v>10528.18</v>
      </c>
      <c r="AK293" s="175"/>
      <c r="AL293" s="175">
        <v>15172572.309999999</v>
      </c>
      <c r="AM293" s="175">
        <v>20277374.879999999</v>
      </c>
      <c r="AN293" s="175">
        <v>5104802.57</v>
      </c>
    </row>
    <row r="294" spans="1:40" s="84" customFormat="1" ht="25.4" customHeight="1" x14ac:dyDescent="0.35">
      <c r="A294" s="256">
        <v>2023</v>
      </c>
      <c r="B294" s="184">
        <f t="shared" si="24"/>
        <v>287</v>
      </c>
      <c r="C294" s="248" t="s">
        <v>2365</v>
      </c>
      <c r="D294" s="184">
        <v>31573</v>
      </c>
      <c r="E294" s="287">
        <f>VLOOKUP(D294,'[1]2023-2025'!$A:$G,7,0)</f>
        <v>2024</v>
      </c>
      <c r="F294" s="287" t="e">
        <f>VLOOKUP(D294,[2]Лист1!$C:$F,4,0)</f>
        <v>#REF!</v>
      </c>
      <c r="G294" s="287"/>
      <c r="H294" s="288">
        <f>INDEX('[1]2023-2025'!$AK:$AK,MATCH(D294,'[1]2023-2025'!$A:$A,0))</f>
        <v>0</v>
      </c>
      <c r="I294" s="288" t="e">
        <v>#N/A</v>
      </c>
      <c r="J294" s="288" t="e">
        <f>VLOOKUP(D294,[1]Лист3!$A:$AK,37,0)</f>
        <v>#N/A</v>
      </c>
      <c r="K294" s="289">
        <f>INDEX('[1]2023-2025'!$G:$G,MATCH(D294,'[1]2023-2025'!$A:$A,0))</f>
        <v>2024</v>
      </c>
      <c r="L294" s="289"/>
      <c r="M294" s="289"/>
      <c r="N294" s="289"/>
      <c r="O294" s="289">
        <v>0</v>
      </c>
      <c r="P294" s="289">
        <v>0</v>
      </c>
      <c r="Q294" s="186">
        <f t="shared" si="25"/>
        <v>572206.26</v>
      </c>
      <c r="R294" s="186">
        <f t="shared" si="26"/>
        <v>560217.59999999998</v>
      </c>
      <c r="S294" s="290">
        <v>0</v>
      </c>
      <c r="T294" s="291">
        <v>0</v>
      </c>
      <c r="U294" s="186">
        <v>0</v>
      </c>
      <c r="V294" s="186">
        <v>0</v>
      </c>
      <c r="W294" s="186">
        <v>0</v>
      </c>
      <c r="X294" s="290">
        <v>560217.59999999998</v>
      </c>
      <c r="Y294" s="186">
        <v>0</v>
      </c>
      <c r="Z294" s="290">
        <v>0</v>
      </c>
      <c r="AA294" s="186">
        <v>0</v>
      </c>
      <c r="AB294" s="186">
        <v>0</v>
      </c>
      <c r="AC294" s="186">
        <v>0</v>
      </c>
      <c r="AD294" s="186">
        <v>0</v>
      </c>
      <c r="AE294" s="186">
        <v>0</v>
      </c>
      <c r="AF294" s="186">
        <v>0</v>
      </c>
      <c r="AG294" s="290">
        <v>0</v>
      </c>
      <c r="AH294" s="292">
        <v>0</v>
      </c>
      <c r="AI294" s="292">
        <v>0</v>
      </c>
      <c r="AJ294" s="292">
        <v>11988.66</v>
      </c>
      <c r="AK294" s="175"/>
      <c r="AL294" s="175">
        <v>11413130.92</v>
      </c>
      <c r="AM294" s="175">
        <v>20263751.609999999</v>
      </c>
      <c r="AN294" s="175">
        <v>8850620.6899999995</v>
      </c>
    </row>
    <row r="295" spans="1:40" s="84" customFormat="1" ht="25.4" customHeight="1" x14ac:dyDescent="0.35">
      <c r="A295" s="256">
        <v>2023</v>
      </c>
      <c r="B295" s="184">
        <f t="shared" si="24"/>
        <v>288</v>
      </c>
      <c r="C295" s="294" t="s">
        <v>322</v>
      </c>
      <c r="D295" s="184">
        <v>32027</v>
      </c>
      <c r="E295" s="287">
        <f>VLOOKUP(D295,'[1]2023-2025'!$A:$G,7,0)</f>
        <v>2023</v>
      </c>
      <c r="F295" s="287"/>
      <c r="G295" s="287" t="s">
        <v>1899</v>
      </c>
      <c r="H295" s="288">
        <f>INDEX('[1]2023-2025'!$AK:$AK,MATCH(D295,'[1]2023-2025'!$A:$A,0))</f>
        <v>44551</v>
      </c>
      <c r="I295" s="288" t="e">
        <v>#N/A</v>
      </c>
      <c r="J295" s="288" t="e">
        <f>VLOOKUP(D295,[1]Лист3!$A:$AK,37,0)</f>
        <v>#N/A</v>
      </c>
      <c r="K295" s="289">
        <f>INDEX('[1]2023-2025'!$G:$G,MATCH(D295,'[1]2023-2025'!$A:$A,0))</f>
        <v>2023</v>
      </c>
      <c r="L295" s="289"/>
      <c r="M295" s="289"/>
      <c r="N295" s="289"/>
      <c r="O295" s="289" t="s">
        <v>2559</v>
      </c>
      <c r="P295" s="289">
        <v>0</v>
      </c>
      <c r="Q295" s="186">
        <f t="shared" si="25"/>
        <v>7460706.4499999993</v>
      </c>
      <c r="R295" s="186">
        <f t="shared" si="26"/>
        <v>7370108.3999999994</v>
      </c>
      <c r="S295" s="290">
        <v>0</v>
      </c>
      <c r="T295" s="291">
        <v>0</v>
      </c>
      <c r="U295" s="186">
        <v>0</v>
      </c>
      <c r="V295" s="186">
        <v>0</v>
      </c>
      <c r="W295" s="186">
        <v>0</v>
      </c>
      <c r="X295" s="186">
        <v>0</v>
      </c>
      <c r="Y295" s="186">
        <v>0</v>
      </c>
      <c r="Z295" s="186">
        <v>0</v>
      </c>
      <c r="AA295" s="186">
        <v>7370108.3999999994</v>
      </c>
      <c r="AB295" s="186">
        <v>0</v>
      </c>
      <c r="AC295" s="186">
        <v>0</v>
      </c>
      <c r="AD295" s="186">
        <v>0</v>
      </c>
      <c r="AE295" s="186">
        <v>0</v>
      </c>
      <c r="AF295" s="186">
        <v>0</v>
      </c>
      <c r="AG295" s="292">
        <v>0</v>
      </c>
      <c r="AH295" s="292">
        <v>0</v>
      </c>
      <c r="AI295" s="292">
        <v>0</v>
      </c>
      <c r="AJ295" s="292">
        <v>90598.05</v>
      </c>
      <c r="AK295" s="175"/>
      <c r="AL295" s="175">
        <v>11308480.859999999</v>
      </c>
      <c r="AM295" s="175">
        <v>18769187.309999999</v>
      </c>
      <c r="AN295" s="175">
        <v>7460706.4499999993</v>
      </c>
    </row>
    <row r="296" spans="1:40" s="84" customFormat="1" ht="25.4" customHeight="1" x14ac:dyDescent="0.35">
      <c r="A296" s="256">
        <v>2023</v>
      </c>
      <c r="B296" s="184">
        <f t="shared" si="24"/>
        <v>289</v>
      </c>
      <c r="C296" s="294" t="s">
        <v>4756</v>
      </c>
      <c r="D296" s="184">
        <v>30749</v>
      </c>
      <c r="E296" s="287">
        <f>VLOOKUP(D296,'[1]2023-2025'!$A:$G,7,0)</f>
        <v>2023</v>
      </c>
      <c r="F296" s="287" t="s">
        <v>2094</v>
      </c>
      <c r="G296" s="287" t="s">
        <v>1899</v>
      </c>
      <c r="H296" s="288">
        <f>INDEX('[1]2023-2025'!$AK:$AK,MATCH(D296,'[1]2023-2025'!$A:$A,0))</f>
        <v>44613</v>
      </c>
      <c r="I296" s="288" t="e">
        <v>#N/A</v>
      </c>
      <c r="J296" s="288" t="e">
        <f>VLOOKUP(D296,[1]Лист3!$A:$AK,37,0)</f>
        <v>#N/A</v>
      </c>
      <c r="K296" s="289">
        <f>INDEX('[1]2023-2025'!$G:$G,MATCH(D296,'[1]2023-2025'!$A:$A,0))</f>
        <v>2023</v>
      </c>
      <c r="L296" s="289"/>
      <c r="M296" s="289">
        <v>3</v>
      </c>
      <c r="N296" s="289"/>
      <c r="O296" s="289" t="s">
        <v>2446</v>
      </c>
      <c r="P296" s="289" t="s">
        <v>2564</v>
      </c>
      <c r="Q296" s="186">
        <f t="shared" si="25"/>
        <v>8258187.0900000008</v>
      </c>
      <c r="R296" s="186">
        <f t="shared" si="26"/>
        <v>8138281.0200000005</v>
      </c>
      <c r="S296" s="290">
        <v>0</v>
      </c>
      <c r="T296" s="291">
        <v>0</v>
      </c>
      <c r="U296" s="186">
        <v>0</v>
      </c>
      <c r="V296" s="186">
        <v>0</v>
      </c>
      <c r="W296" s="186">
        <v>0</v>
      </c>
      <c r="X296" s="186">
        <v>0</v>
      </c>
      <c r="Y296" s="186">
        <v>0</v>
      </c>
      <c r="Z296" s="186">
        <v>7966070.4000000004</v>
      </c>
      <c r="AA296" s="186">
        <v>0</v>
      </c>
      <c r="AB296" s="186">
        <v>0</v>
      </c>
      <c r="AC296" s="186">
        <v>0</v>
      </c>
      <c r="AD296" s="186">
        <v>0</v>
      </c>
      <c r="AE296" s="186">
        <v>0</v>
      </c>
      <c r="AF296" s="186">
        <v>0</v>
      </c>
      <c r="AG296" s="292">
        <v>172210.62</v>
      </c>
      <c r="AH296" s="292">
        <v>0</v>
      </c>
      <c r="AI296" s="292">
        <v>0</v>
      </c>
      <c r="AJ296" s="292">
        <v>119906.07</v>
      </c>
      <c r="AK296" s="175"/>
      <c r="AL296" s="175">
        <v>31866198.830000002</v>
      </c>
      <c r="AM296" s="175">
        <v>40124385.920000002</v>
      </c>
      <c r="AN296" s="175">
        <v>8258187.0900000008</v>
      </c>
    </row>
    <row r="297" spans="1:40" s="84" customFormat="1" ht="25.4" customHeight="1" x14ac:dyDescent="0.35">
      <c r="A297" s="256">
        <v>2023</v>
      </c>
      <c r="B297" s="184">
        <f t="shared" si="24"/>
        <v>290</v>
      </c>
      <c r="C297" s="294" t="s">
        <v>4757</v>
      </c>
      <c r="D297" s="184">
        <v>31951</v>
      </c>
      <c r="E297" s="287">
        <f>VLOOKUP(D297,'[1]2023-2025'!$A:$G,7,0)</f>
        <v>2023</v>
      </c>
      <c r="F297" s="287" t="s">
        <v>1743</v>
      </c>
      <c r="G297" s="287"/>
      <c r="H297" s="288" t="str">
        <f>INDEX('[1]2023-2025'!$AK:$AK,MATCH(D297,'[1]2023-2025'!$A:$A,0))</f>
        <v>вкл. Протоколом</v>
      </c>
      <c r="I297" s="288" t="e">
        <v>#N/A</v>
      </c>
      <c r="J297" s="288" t="e">
        <f>VLOOKUP(D297,[1]Лист3!$A:$AK,37,0)</f>
        <v>#N/A</v>
      </c>
      <c r="K297" s="289">
        <f>INDEX('[1]2023-2025'!$G:$G,MATCH(D297,'[1]2023-2025'!$A:$A,0))</f>
        <v>2023</v>
      </c>
      <c r="L297" s="289"/>
      <c r="M297" s="289"/>
      <c r="N297" s="289"/>
      <c r="O297" s="289" t="s">
        <v>2463</v>
      </c>
      <c r="P297" s="289" t="s">
        <v>2567</v>
      </c>
      <c r="Q297" s="186">
        <f t="shared" si="25"/>
        <v>17065624.440000005</v>
      </c>
      <c r="R297" s="186">
        <f t="shared" si="26"/>
        <v>17028203.000000004</v>
      </c>
      <c r="S297" s="291">
        <v>0</v>
      </c>
      <c r="T297" s="291">
        <v>0</v>
      </c>
      <c r="U297" s="186">
        <v>0</v>
      </c>
      <c r="V297" s="186">
        <v>0</v>
      </c>
      <c r="W297" s="186">
        <v>0</v>
      </c>
      <c r="X297" s="186">
        <v>0</v>
      </c>
      <c r="Y297" s="186">
        <v>0</v>
      </c>
      <c r="Z297" s="290">
        <v>0</v>
      </c>
      <c r="AA297" s="290">
        <v>8054592.0600000005</v>
      </c>
      <c r="AB297" s="186">
        <v>0</v>
      </c>
      <c r="AC297" s="300">
        <v>8821722.1400000006</v>
      </c>
      <c r="AD297" s="186">
        <v>0</v>
      </c>
      <c r="AE297" s="186">
        <v>0</v>
      </c>
      <c r="AF297" s="186">
        <v>0</v>
      </c>
      <c r="AG297" s="300">
        <v>151888.79999999999</v>
      </c>
      <c r="AH297" s="292">
        <v>0</v>
      </c>
      <c r="AI297" s="292">
        <v>0</v>
      </c>
      <c r="AJ297" s="300">
        <v>37421.440000000002</v>
      </c>
      <c r="AK297" s="175"/>
      <c r="AL297" s="175">
        <v>6210457.7999999933</v>
      </c>
      <c r="AM297" s="175">
        <v>34343981.640000001</v>
      </c>
      <c r="AN297" s="175">
        <v>28133523.840000007</v>
      </c>
    </row>
    <row r="298" spans="1:40" s="84" customFormat="1" ht="25.4" customHeight="1" x14ac:dyDescent="0.35">
      <c r="A298" s="256">
        <v>2023</v>
      </c>
      <c r="B298" s="184">
        <f t="shared" si="24"/>
        <v>291</v>
      </c>
      <c r="C298" s="294" t="s">
        <v>4758</v>
      </c>
      <c r="D298" s="184">
        <v>30590</v>
      </c>
      <c r="E298" s="287">
        <f>VLOOKUP(D298,'[1]2023-2025'!$A:$G,7,0)</f>
        <v>2023</v>
      </c>
      <c r="F298" s="287"/>
      <c r="G298" s="287" t="s">
        <v>1899</v>
      </c>
      <c r="H298" s="288">
        <f>INDEX('[1]2023-2025'!$AK:$AK,MATCH(D298,'[1]2023-2025'!$A:$A,0))</f>
        <v>44613</v>
      </c>
      <c r="I298" s="288" t="e">
        <v>#N/A</v>
      </c>
      <c r="J298" s="288" t="e">
        <f>VLOOKUP(D298,[1]Лист3!$A:$AK,37,0)</f>
        <v>#N/A</v>
      </c>
      <c r="K298" s="289">
        <f>INDEX('[1]2023-2025'!$G:$G,MATCH(D298,'[1]2023-2025'!$A:$A,0))</f>
        <v>2023</v>
      </c>
      <c r="L298" s="289"/>
      <c r="M298" s="289">
        <v>2</v>
      </c>
      <c r="N298" s="289"/>
      <c r="O298" s="289" t="s">
        <v>2446</v>
      </c>
      <c r="P298" s="289" t="s">
        <v>2560</v>
      </c>
      <c r="Q298" s="186">
        <f t="shared" si="25"/>
        <v>5165636.8900000006</v>
      </c>
      <c r="R298" s="186">
        <f t="shared" si="26"/>
        <v>5085297.82</v>
      </c>
      <c r="S298" s="290">
        <v>0</v>
      </c>
      <c r="T298" s="291">
        <v>0</v>
      </c>
      <c r="U298" s="186">
        <v>0</v>
      </c>
      <c r="V298" s="186">
        <v>0</v>
      </c>
      <c r="W298" s="186">
        <v>0</v>
      </c>
      <c r="X298" s="186">
        <v>0</v>
      </c>
      <c r="Y298" s="186">
        <v>0</v>
      </c>
      <c r="Z298" s="186">
        <v>4976732.33</v>
      </c>
      <c r="AA298" s="186">
        <v>0</v>
      </c>
      <c r="AB298" s="186">
        <v>0</v>
      </c>
      <c r="AC298" s="186">
        <v>0</v>
      </c>
      <c r="AD298" s="186">
        <v>0</v>
      </c>
      <c r="AE298" s="186">
        <v>0</v>
      </c>
      <c r="AF298" s="186">
        <v>0</v>
      </c>
      <c r="AG298" s="292">
        <v>108565.49</v>
      </c>
      <c r="AH298" s="292">
        <v>0</v>
      </c>
      <c r="AI298" s="292">
        <v>0</v>
      </c>
      <c r="AJ298" s="292">
        <v>80339.070000000007</v>
      </c>
      <c r="AK298" s="175"/>
      <c r="AL298" s="175">
        <v>29645779.199999996</v>
      </c>
      <c r="AM298" s="175">
        <v>39071852.259999998</v>
      </c>
      <c r="AN298" s="175">
        <v>9426073.0600000005</v>
      </c>
    </row>
    <row r="299" spans="1:40" s="84" customFormat="1" ht="25.4" customHeight="1" x14ac:dyDescent="0.35">
      <c r="A299" s="256">
        <v>2023</v>
      </c>
      <c r="B299" s="184">
        <f t="shared" si="24"/>
        <v>292</v>
      </c>
      <c r="C299" s="294" t="s">
        <v>4759</v>
      </c>
      <c r="D299" s="184">
        <v>30598</v>
      </c>
      <c r="E299" s="287">
        <f>VLOOKUP(D299,'[1]2023-2025'!$A:$G,7,0)</f>
        <v>2023</v>
      </c>
      <c r="F299" s="287" t="s">
        <v>2094</v>
      </c>
      <c r="G299" s="287"/>
      <c r="H299" s="288" t="str">
        <f>INDEX('[1]2023-2025'!$AK:$AK,MATCH(D299,'[1]2023-2025'!$A:$A,0))</f>
        <v>вкл. Протоколом</v>
      </c>
      <c r="I299" s="288" t="e">
        <v>#N/A</v>
      </c>
      <c r="J299" s="288" t="e">
        <f>VLOOKUP(D299,[1]Лист3!$A:$AK,37,0)</f>
        <v>#N/A</v>
      </c>
      <c r="K299" s="289">
        <f>INDEX('[1]2023-2025'!$G:$G,MATCH(D299,'[1]2023-2025'!$A:$A,0))</f>
        <v>2023</v>
      </c>
      <c r="L299" s="289"/>
      <c r="M299" s="289"/>
      <c r="N299" s="289"/>
      <c r="O299" s="289" t="s">
        <v>2441</v>
      </c>
      <c r="P299" s="289">
        <v>0</v>
      </c>
      <c r="Q299" s="186">
        <f t="shared" si="25"/>
        <v>4225457.29</v>
      </c>
      <c r="R299" s="186">
        <f t="shared" si="26"/>
        <v>4180844.4</v>
      </c>
      <c r="S299" s="290">
        <v>0</v>
      </c>
      <c r="T299" s="291">
        <v>0</v>
      </c>
      <c r="U299" s="186">
        <v>0</v>
      </c>
      <c r="V299" s="186">
        <v>0</v>
      </c>
      <c r="W299" s="186">
        <v>0</v>
      </c>
      <c r="X299" s="186">
        <v>0</v>
      </c>
      <c r="Y299" s="186">
        <v>0</v>
      </c>
      <c r="Z299" s="290">
        <v>0</v>
      </c>
      <c r="AA299" s="186">
        <v>0</v>
      </c>
      <c r="AB299" s="186">
        <v>0</v>
      </c>
      <c r="AC299" s="186">
        <v>4180844.4</v>
      </c>
      <c r="AD299" s="186">
        <v>0</v>
      </c>
      <c r="AE299" s="186">
        <v>0</v>
      </c>
      <c r="AF299" s="186">
        <v>0</v>
      </c>
      <c r="AG299" s="290">
        <v>0</v>
      </c>
      <c r="AH299" s="292">
        <v>0</v>
      </c>
      <c r="AI299" s="292">
        <v>0</v>
      </c>
      <c r="AJ299" s="292">
        <v>44612.89</v>
      </c>
      <c r="AK299" s="175"/>
      <c r="AL299" s="175">
        <v>3637781.8800000008</v>
      </c>
      <c r="AM299" s="175">
        <v>11729751.16</v>
      </c>
      <c r="AN299" s="175">
        <v>8091969.2799999993</v>
      </c>
    </row>
    <row r="300" spans="1:40" s="84" customFormat="1" ht="25.4" customHeight="1" x14ac:dyDescent="0.35">
      <c r="A300" s="256">
        <v>2023</v>
      </c>
      <c r="B300" s="184">
        <f t="shared" si="24"/>
        <v>293</v>
      </c>
      <c r="C300" s="294" t="s">
        <v>4760</v>
      </c>
      <c r="D300" s="184">
        <v>30848</v>
      </c>
      <c r="E300" s="287">
        <f>VLOOKUP(D300,'[1]2023-2025'!$A:$G,7,0)</f>
        <v>2023</v>
      </c>
      <c r="F300" s="287"/>
      <c r="G300" s="287" t="s">
        <v>1899</v>
      </c>
      <c r="H300" s="288">
        <f>INDEX('[1]2023-2025'!$AK:$AK,MATCH(D300,'[1]2023-2025'!$A:$A,0))</f>
        <v>44553</v>
      </c>
      <c r="I300" s="288" t="e">
        <v>#N/A</v>
      </c>
      <c r="J300" s="288" t="e">
        <f>VLOOKUP(D300,[1]Лист3!$A:$AK,37,0)</f>
        <v>#N/A</v>
      </c>
      <c r="K300" s="289">
        <f>INDEX('[1]2023-2025'!$G:$G,MATCH(D300,'[1]2023-2025'!$A:$A,0))</f>
        <v>2023</v>
      </c>
      <c r="L300" s="289"/>
      <c r="M300" s="289">
        <v>7</v>
      </c>
      <c r="N300" s="289"/>
      <c r="O300" s="289" t="s">
        <v>2446</v>
      </c>
      <c r="P300" s="289">
        <v>0</v>
      </c>
      <c r="Q300" s="186">
        <f t="shared" si="25"/>
        <v>19310107.079999998</v>
      </c>
      <c r="R300" s="186">
        <f t="shared" si="26"/>
        <v>19030326.259999998</v>
      </c>
      <c r="S300" s="290">
        <v>0</v>
      </c>
      <c r="T300" s="291">
        <v>0</v>
      </c>
      <c r="U300" s="186">
        <v>0</v>
      </c>
      <c r="V300" s="186">
        <v>0</v>
      </c>
      <c r="W300" s="186">
        <v>0</v>
      </c>
      <c r="X300" s="186">
        <v>0</v>
      </c>
      <c r="Y300" s="186">
        <v>0</v>
      </c>
      <c r="Z300" s="186">
        <v>18641540.399999999</v>
      </c>
      <c r="AA300" s="186">
        <v>0</v>
      </c>
      <c r="AB300" s="186">
        <v>0</v>
      </c>
      <c r="AC300" s="186">
        <v>0</v>
      </c>
      <c r="AD300" s="186">
        <v>0</v>
      </c>
      <c r="AE300" s="186">
        <v>0</v>
      </c>
      <c r="AF300" s="186">
        <v>0</v>
      </c>
      <c r="AG300" s="292">
        <v>388785.86</v>
      </c>
      <c r="AH300" s="292">
        <v>0</v>
      </c>
      <c r="AI300" s="292">
        <v>0</v>
      </c>
      <c r="AJ300" s="292">
        <v>279780.82</v>
      </c>
      <c r="AK300" s="175"/>
      <c r="AL300" s="175">
        <v>72021791.689999998</v>
      </c>
      <c r="AM300" s="175">
        <v>91331898.769999996</v>
      </c>
      <c r="AN300" s="175">
        <v>19310107.079999998</v>
      </c>
    </row>
    <row r="301" spans="1:40" s="84" customFormat="1" ht="25.4" customHeight="1" x14ac:dyDescent="0.35">
      <c r="A301" s="256">
        <v>2023</v>
      </c>
      <c r="B301" s="184">
        <f t="shared" si="24"/>
        <v>294</v>
      </c>
      <c r="C301" s="294" t="s">
        <v>4761</v>
      </c>
      <c r="D301" s="184">
        <v>31933</v>
      </c>
      <c r="E301" s="287">
        <f>VLOOKUP(D301,'[1]2023-2025'!$A:$G,7,0)</f>
        <v>2023</v>
      </c>
      <c r="F301" s="287" t="s">
        <v>2094</v>
      </c>
      <c r="G301" s="287"/>
      <c r="H301" s="288">
        <f>INDEX('[1]2023-2025'!$AK:$AK,MATCH(D301,'[1]2023-2025'!$A:$A,0))</f>
        <v>44699</v>
      </c>
      <c r="I301" s="288" t="e">
        <v>#N/A</v>
      </c>
      <c r="J301" s="288" t="e">
        <f>VLOOKUP(D301,[1]Лист3!$A:$AK,37,0)</f>
        <v>#N/A</v>
      </c>
      <c r="K301" s="289">
        <f>INDEX('[1]2023-2025'!$G:$G,MATCH(D301,'[1]2023-2025'!$A:$A,0))</f>
        <v>2023</v>
      </c>
      <c r="L301" s="289"/>
      <c r="M301" s="289">
        <v>2</v>
      </c>
      <c r="N301" s="289"/>
      <c r="O301" s="289" t="s">
        <v>2523</v>
      </c>
      <c r="P301" s="289">
        <v>0</v>
      </c>
      <c r="Q301" s="186">
        <f t="shared" si="25"/>
        <v>5796286.9700000007</v>
      </c>
      <c r="R301" s="186">
        <f t="shared" si="26"/>
        <v>5735835.6100000003</v>
      </c>
      <c r="S301" s="290">
        <v>0</v>
      </c>
      <c r="T301" s="290">
        <v>0</v>
      </c>
      <c r="U301" s="290">
        <v>0</v>
      </c>
      <c r="V301" s="290">
        <v>0</v>
      </c>
      <c r="W301" s="290">
        <v>0</v>
      </c>
      <c r="X301" s="290">
        <v>0</v>
      </c>
      <c r="Y301" s="290">
        <v>0</v>
      </c>
      <c r="Z301" s="186">
        <v>5551796.3799999999</v>
      </c>
      <c r="AA301" s="186">
        <v>0</v>
      </c>
      <c r="AB301" s="186">
        <v>0</v>
      </c>
      <c r="AC301" s="186">
        <v>0</v>
      </c>
      <c r="AD301" s="186">
        <v>0</v>
      </c>
      <c r="AE301" s="186">
        <v>0</v>
      </c>
      <c r="AF301" s="186">
        <v>0</v>
      </c>
      <c r="AG301" s="292">
        <v>184039.23</v>
      </c>
      <c r="AH301" s="292">
        <v>0</v>
      </c>
      <c r="AI301" s="292">
        <v>0</v>
      </c>
      <c r="AJ301" s="292">
        <v>60451.360000000001</v>
      </c>
      <c r="AK301" s="175"/>
      <c r="AL301" s="175">
        <v>21051573.789999999</v>
      </c>
      <c r="AM301" s="175">
        <v>26847860.760000002</v>
      </c>
      <c r="AN301" s="175">
        <v>5796286.9700000007</v>
      </c>
    </row>
    <row r="302" spans="1:40" s="84" customFormat="1" ht="25.4" customHeight="1" x14ac:dyDescent="0.35">
      <c r="A302" s="256">
        <v>2023</v>
      </c>
      <c r="B302" s="184">
        <f t="shared" si="24"/>
        <v>295</v>
      </c>
      <c r="C302" s="294" t="s">
        <v>4762</v>
      </c>
      <c r="D302" s="184">
        <v>31150</v>
      </c>
      <c r="E302" s="287">
        <f>VLOOKUP(D302,'[1]2023-2025'!$A:$G,7,0)</f>
        <v>2023</v>
      </c>
      <c r="F302" s="287" t="s">
        <v>2094</v>
      </c>
      <c r="G302" s="287"/>
      <c r="H302" s="288">
        <f>INDEX('[1]2023-2025'!$AK:$AK,MATCH(D302,'[1]2023-2025'!$A:$A,0))</f>
        <v>44670</v>
      </c>
      <c r="I302" s="288" t="e">
        <v>#N/A</v>
      </c>
      <c r="J302" s="288" t="e">
        <f>VLOOKUP(D302,[1]Лист3!$A:$AK,37,0)</f>
        <v>#N/A</v>
      </c>
      <c r="K302" s="289">
        <f>INDEX('[1]2023-2025'!$G:$G,MATCH(D302,'[1]2023-2025'!$A:$A,0))</f>
        <v>2023</v>
      </c>
      <c r="L302" s="289"/>
      <c r="M302" s="289">
        <v>3</v>
      </c>
      <c r="N302" s="289"/>
      <c r="O302" s="289" t="s">
        <v>2441</v>
      </c>
      <c r="P302" s="289">
        <v>0</v>
      </c>
      <c r="Q302" s="186">
        <f t="shared" si="25"/>
        <v>7248460.040000001</v>
      </c>
      <c r="R302" s="186">
        <f t="shared" si="26"/>
        <v>7136918.0000000009</v>
      </c>
      <c r="S302" s="290">
        <v>0</v>
      </c>
      <c r="T302" s="290">
        <v>0</v>
      </c>
      <c r="U302" s="290">
        <v>0</v>
      </c>
      <c r="V302" s="290">
        <v>0</v>
      </c>
      <c r="W302" s="290">
        <v>0</v>
      </c>
      <c r="X302" s="290">
        <v>0</v>
      </c>
      <c r="Y302" s="290">
        <v>0</v>
      </c>
      <c r="Z302" s="186">
        <v>6964445.8900000006</v>
      </c>
      <c r="AA302" s="186">
        <v>0</v>
      </c>
      <c r="AB302" s="186">
        <v>0</v>
      </c>
      <c r="AC302" s="186">
        <v>0</v>
      </c>
      <c r="AD302" s="186">
        <v>0</v>
      </c>
      <c r="AE302" s="186">
        <v>0</v>
      </c>
      <c r="AF302" s="186">
        <v>0</v>
      </c>
      <c r="AG302" s="292">
        <v>172472.11</v>
      </c>
      <c r="AH302" s="292">
        <v>0</v>
      </c>
      <c r="AI302" s="292">
        <v>0</v>
      </c>
      <c r="AJ302" s="292">
        <v>111542.04</v>
      </c>
      <c r="AK302" s="175"/>
      <c r="AL302" s="175">
        <v>27459475.039999999</v>
      </c>
      <c r="AM302" s="175">
        <v>34707935.079999998</v>
      </c>
      <c r="AN302" s="175">
        <v>7248460.040000001</v>
      </c>
    </row>
    <row r="303" spans="1:40" s="128" customFormat="1" ht="25.4" customHeight="1" x14ac:dyDescent="0.35">
      <c r="A303" s="256">
        <v>2023</v>
      </c>
      <c r="B303" s="184">
        <f>B302+1</f>
        <v>296</v>
      </c>
      <c r="C303" s="294" t="s">
        <v>4763</v>
      </c>
      <c r="D303" s="184">
        <v>31779</v>
      </c>
      <c r="E303" s="287">
        <f>VLOOKUP(D303,'[1]2023-2025'!$A:$G,7,0)</f>
        <v>2023</v>
      </c>
      <c r="F303" s="287"/>
      <c r="G303" s="287" t="s">
        <v>1899</v>
      </c>
      <c r="H303" s="288">
        <f>INDEX('[1]2023-2025'!$AK:$AK,MATCH(D303,'[1]2023-2025'!$A:$A,0))</f>
        <v>44553</v>
      </c>
      <c r="I303" s="288" t="e">
        <v>#N/A</v>
      </c>
      <c r="J303" s="288" t="e">
        <f>VLOOKUP(D303,[1]Лист3!$A:$AK,37,0)</f>
        <v>#N/A</v>
      </c>
      <c r="K303" s="289">
        <f>INDEX('[1]2023-2025'!$G:$G,MATCH(D303,'[1]2023-2025'!$A:$A,0))</f>
        <v>2023</v>
      </c>
      <c r="L303" s="289"/>
      <c r="M303" s="289">
        <v>2</v>
      </c>
      <c r="N303" s="289"/>
      <c r="O303" s="289" t="s">
        <v>2561</v>
      </c>
      <c r="P303" s="289">
        <v>0</v>
      </c>
      <c r="Q303" s="186">
        <f t="shared" si="25"/>
        <v>5877427.3799999999</v>
      </c>
      <c r="R303" s="186">
        <f t="shared" si="26"/>
        <v>5811814.7000000002</v>
      </c>
      <c r="S303" s="290">
        <v>0</v>
      </c>
      <c r="T303" s="291">
        <v>0</v>
      </c>
      <c r="U303" s="186">
        <v>0</v>
      </c>
      <c r="V303" s="186">
        <v>0</v>
      </c>
      <c r="W303" s="186">
        <v>0</v>
      </c>
      <c r="X303" s="186">
        <v>0</v>
      </c>
      <c r="Y303" s="186">
        <v>0</v>
      </c>
      <c r="Z303" s="186">
        <v>5684970</v>
      </c>
      <c r="AA303" s="186">
        <v>0</v>
      </c>
      <c r="AB303" s="186">
        <v>0</v>
      </c>
      <c r="AC303" s="186">
        <v>0</v>
      </c>
      <c r="AD303" s="186">
        <v>0</v>
      </c>
      <c r="AE303" s="186">
        <v>0</v>
      </c>
      <c r="AF303" s="186">
        <v>0</v>
      </c>
      <c r="AG303" s="292">
        <v>126844.7</v>
      </c>
      <c r="AH303" s="292">
        <v>0</v>
      </c>
      <c r="AI303" s="292">
        <v>0</v>
      </c>
      <c r="AJ303" s="292">
        <v>65612.679999999993</v>
      </c>
      <c r="AK303" s="175"/>
      <c r="AL303" s="175">
        <v>4378558.4499999993</v>
      </c>
      <c r="AM303" s="175">
        <v>13439929.539999999</v>
      </c>
      <c r="AN303" s="175">
        <v>9061371.0899999999</v>
      </c>
    </row>
    <row r="304" spans="1:40" s="128" customFormat="1" ht="25.4" customHeight="1" x14ac:dyDescent="0.35">
      <c r="A304" s="256">
        <v>2023</v>
      </c>
      <c r="B304" s="184">
        <f t="shared" si="24"/>
        <v>297</v>
      </c>
      <c r="C304" s="294" t="s">
        <v>4764</v>
      </c>
      <c r="D304" s="184">
        <v>31973</v>
      </c>
      <c r="E304" s="287">
        <f>VLOOKUP(D304,'[1]2023-2025'!$A:$G,7,0)</f>
        <v>2023</v>
      </c>
      <c r="F304" s="287" t="s">
        <v>2094</v>
      </c>
      <c r="G304" s="287"/>
      <c r="H304" s="288">
        <f>INDEX('[1]2023-2025'!$AK:$AK,MATCH(D304,'[1]2023-2025'!$A:$A,0))</f>
        <v>44729</v>
      </c>
      <c r="I304" s="288" t="e">
        <v>#N/A</v>
      </c>
      <c r="J304" s="288" t="e">
        <f>VLOOKUP(D304,[1]Лист3!$A:$AK,37,0)</f>
        <v>#N/A</v>
      </c>
      <c r="K304" s="289">
        <f>INDEX('[1]2023-2025'!$G:$G,MATCH(D304,'[1]2023-2025'!$A:$A,0))</f>
        <v>2023</v>
      </c>
      <c r="L304" s="289"/>
      <c r="M304" s="289">
        <v>1</v>
      </c>
      <c r="N304" s="289"/>
      <c r="O304" s="289" t="s">
        <v>2565</v>
      </c>
      <c r="P304" s="289">
        <v>0</v>
      </c>
      <c r="Q304" s="186">
        <f t="shared" si="25"/>
        <v>2058368.3</v>
      </c>
      <c r="R304" s="186">
        <f t="shared" si="26"/>
        <v>2036803.5</v>
      </c>
      <c r="S304" s="290">
        <v>0</v>
      </c>
      <c r="T304" s="290">
        <v>0</v>
      </c>
      <c r="U304" s="290">
        <v>0</v>
      </c>
      <c r="V304" s="290">
        <v>0</v>
      </c>
      <c r="W304" s="290">
        <v>0</v>
      </c>
      <c r="X304" s="290">
        <v>0</v>
      </c>
      <c r="Y304" s="290">
        <v>0</v>
      </c>
      <c r="Z304" s="186">
        <v>1980490.88</v>
      </c>
      <c r="AA304" s="186">
        <v>0</v>
      </c>
      <c r="AB304" s="186">
        <v>0</v>
      </c>
      <c r="AC304" s="186">
        <v>0</v>
      </c>
      <c r="AD304" s="186">
        <v>0</v>
      </c>
      <c r="AE304" s="186">
        <v>0</v>
      </c>
      <c r="AF304" s="186">
        <v>0</v>
      </c>
      <c r="AG304" s="292">
        <v>56312.62</v>
      </c>
      <c r="AH304" s="292">
        <v>0</v>
      </c>
      <c r="AI304" s="292">
        <v>0</v>
      </c>
      <c r="AJ304" s="292">
        <v>21564.799999999999</v>
      </c>
      <c r="AK304" s="175"/>
      <c r="AL304" s="175">
        <v>9862142.2199999988</v>
      </c>
      <c r="AM304" s="175">
        <v>11920510.52</v>
      </c>
      <c r="AN304" s="175">
        <v>2058368.3</v>
      </c>
    </row>
    <row r="305" spans="1:40" s="84" customFormat="1" ht="20.3" customHeight="1" x14ac:dyDescent="0.35">
      <c r="A305" s="256"/>
      <c r="B305" s="170" t="s">
        <v>22</v>
      </c>
      <c r="C305" s="293"/>
      <c r="D305" s="296" t="s">
        <v>172</v>
      </c>
      <c r="E305" s="287" t="e">
        <f>VLOOKUP(D305,'[1]2023-2025'!$A:$G,7,0)</f>
        <v>#N/A</v>
      </c>
      <c r="F305" s="287"/>
      <c r="G305" s="287"/>
      <c r="H305" s="288" t="e">
        <v>#N/A</v>
      </c>
      <c r="I305" s="288" t="e">
        <v>#N/A</v>
      </c>
      <c r="J305" s="288" t="e">
        <f>VLOOKUP(D305,[1]Лист3!$A:$AK,37,0)</f>
        <v>#N/A</v>
      </c>
      <c r="K305" s="289" t="e">
        <v>#N/A</v>
      </c>
      <c r="L305" s="289"/>
      <c r="M305" s="289"/>
      <c r="N305" s="289"/>
      <c r="O305" s="289" t="e">
        <v>#N/A</v>
      </c>
      <c r="P305" s="289"/>
      <c r="Q305" s="297">
        <f t="shared" ref="Q305:AJ305" si="27">SUM(Q141:Q304)</f>
        <v>617869502.63999975</v>
      </c>
      <c r="R305" s="297">
        <f t="shared" si="27"/>
        <v>610063958.39999986</v>
      </c>
      <c r="S305" s="297">
        <f t="shared" si="27"/>
        <v>0</v>
      </c>
      <c r="T305" s="297">
        <f t="shared" si="27"/>
        <v>15875662.799999999</v>
      </c>
      <c r="U305" s="297">
        <f t="shared" si="27"/>
        <v>0</v>
      </c>
      <c r="V305" s="297">
        <f t="shared" si="27"/>
        <v>216076.80000000002</v>
      </c>
      <c r="W305" s="297">
        <f t="shared" si="27"/>
        <v>731426.39999999991</v>
      </c>
      <c r="X305" s="297">
        <f t="shared" si="27"/>
        <v>6107977.1999999993</v>
      </c>
      <c r="Y305" s="297">
        <f t="shared" si="27"/>
        <v>0</v>
      </c>
      <c r="Z305" s="297">
        <f t="shared" si="27"/>
        <v>100487631.28999999</v>
      </c>
      <c r="AA305" s="297">
        <f t="shared" si="27"/>
        <v>421693392.89999986</v>
      </c>
      <c r="AB305" s="297">
        <f t="shared" si="27"/>
        <v>2994786</v>
      </c>
      <c r="AC305" s="297">
        <f t="shared" si="27"/>
        <v>56480805.700000003</v>
      </c>
      <c r="AD305" s="297">
        <f t="shared" si="27"/>
        <v>0</v>
      </c>
      <c r="AE305" s="297">
        <f t="shared" si="27"/>
        <v>0</v>
      </c>
      <c r="AF305" s="297">
        <f t="shared" si="27"/>
        <v>0</v>
      </c>
      <c r="AG305" s="297">
        <f t="shared" si="27"/>
        <v>3350910.15</v>
      </c>
      <c r="AH305" s="297">
        <f t="shared" si="27"/>
        <v>2125289.16</v>
      </c>
      <c r="AI305" s="297">
        <f t="shared" si="27"/>
        <v>0</v>
      </c>
      <c r="AJ305" s="297">
        <f t="shared" si="27"/>
        <v>7805544.2400000002</v>
      </c>
      <c r="AK305" s="175"/>
      <c r="AL305" s="175" t="e">
        <v>#N/A</v>
      </c>
      <c r="AM305" s="175" t="e">
        <v>#N/A</v>
      </c>
      <c r="AN305" s="175" t="e">
        <v>#N/A</v>
      </c>
    </row>
    <row r="306" spans="1:40" s="84" customFormat="1" ht="20.3" customHeight="1" x14ac:dyDescent="0.35">
      <c r="A306" s="256"/>
      <c r="B306" s="298"/>
      <c r="C306" s="275"/>
      <c r="D306" s="275"/>
      <c r="E306" s="287">
        <f>VLOOKUP(D306,'[1]2023-2025'!$A:$G,7,0)</f>
        <v>0</v>
      </c>
      <c r="F306" s="287"/>
      <c r="G306" s="287"/>
      <c r="H306" s="288" t="e">
        <v>#N/A</v>
      </c>
      <c r="I306" s="288" t="e">
        <v>#N/A</v>
      </c>
      <c r="J306" s="288" t="e">
        <f>VLOOKUP(D306,[1]Лист3!$A:$AK,37,0)</f>
        <v>#N/A</v>
      </c>
      <c r="K306" s="289" t="e">
        <v>#N/A</v>
      </c>
      <c r="L306" s="289"/>
      <c r="M306" s="289"/>
      <c r="N306" s="289"/>
      <c r="O306" s="289" t="e">
        <v>#N/A</v>
      </c>
      <c r="P306" s="289"/>
      <c r="Q306" s="275"/>
      <c r="R306" s="275"/>
      <c r="S306" s="277"/>
      <c r="T306" s="277"/>
      <c r="U306" s="277"/>
      <c r="V306" s="277"/>
      <c r="W306" s="277"/>
      <c r="X306" s="277" t="s">
        <v>1913</v>
      </c>
      <c r="Y306" s="299"/>
      <c r="Z306" s="277"/>
      <c r="AA306" s="277"/>
      <c r="AB306" s="277"/>
      <c r="AC306" s="277"/>
      <c r="AD306" s="277"/>
      <c r="AE306" s="277"/>
      <c r="AF306" s="277"/>
      <c r="AG306" s="277"/>
      <c r="AH306" s="277"/>
      <c r="AI306" s="277"/>
      <c r="AJ306" s="277"/>
      <c r="AK306" s="175"/>
      <c r="AL306" s="175" t="e">
        <v>#N/A</v>
      </c>
      <c r="AM306" s="175" t="e">
        <v>#N/A</v>
      </c>
      <c r="AN306" s="175" t="e">
        <v>#N/A</v>
      </c>
    </row>
    <row r="307" spans="1:40" s="84" customFormat="1" ht="23.25" customHeight="1" x14ac:dyDescent="0.35">
      <c r="A307" s="256">
        <v>2023</v>
      </c>
      <c r="B307" s="184">
        <f>B304+1</f>
        <v>298</v>
      </c>
      <c r="C307" s="286" t="s">
        <v>337</v>
      </c>
      <c r="D307" s="184">
        <v>32174</v>
      </c>
      <c r="E307" s="287">
        <f>VLOOKUP(D307,'[1]2023-2025'!$A:$G,7,0)</f>
        <v>2023</v>
      </c>
      <c r="F307" s="287"/>
      <c r="G307" s="287" t="s">
        <v>1899</v>
      </c>
      <c r="H307" s="288">
        <f>INDEX('[1]2023-2025'!$AK:$AK,MATCH(D307,'[1]2023-2025'!$A:$A,0))</f>
        <v>44670</v>
      </c>
      <c r="I307" s="288" t="e">
        <v>#N/A</v>
      </c>
      <c r="J307" s="288" t="e">
        <f>VLOOKUP(D307,[1]Лист3!$A:$AK,37,0)</f>
        <v>#N/A</v>
      </c>
      <c r="K307" s="289">
        <f>INDEX('[1]2023-2025'!$G:$G,MATCH(D307,'[1]2023-2025'!$A:$A,0))</f>
        <v>2023</v>
      </c>
      <c r="L307" s="289"/>
      <c r="M307" s="289"/>
      <c r="N307" s="289"/>
      <c r="O307" s="289" t="s">
        <v>2441</v>
      </c>
      <c r="P307" s="289" t="s">
        <v>2569</v>
      </c>
      <c r="Q307" s="186">
        <f t="shared" ref="Q307:Q330" si="28">SUM(S307:AJ307)</f>
        <v>3943268.4600000004</v>
      </c>
      <c r="R307" s="186">
        <f t="shared" ref="R307:R330" si="29">SUM(S307:AI307)</f>
        <v>3879720.0000000005</v>
      </c>
      <c r="S307" s="290">
        <v>0</v>
      </c>
      <c r="T307" s="290">
        <v>0</v>
      </c>
      <c r="U307" s="290">
        <v>0</v>
      </c>
      <c r="V307" s="290">
        <v>0</v>
      </c>
      <c r="W307" s="290">
        <v>0</v>
      </c>
      <c r="X307" s="290">
        <v>0</v>
      </c>
      <c r="Y307" s="290">
        <v>0</v>
      </c>
      <c r="Z307" s="290">
        <v>0</v>
      </c>
      <c r="AA307" s="290">
        <v>3879720.0000000005</v>
      </c>
      <c r="AB307" s="290">
        <v>0</v>
      </c>
      <c r="AC307" s="290">
        <v>0</v>
      </c>
      <c r="AD307" s="290">
        <v>0</v>
      </c>
      <c r="AE307" s="290">
        <v>0</v>
      </c>
      <c r="AF307" s="290">
        <v>0</v>
      </c>
      <c r="AG307" s="290">
        <v>0</v>
      </c>
      <c r="AH307" s="290">
        <v>0</v>
      </c>
      <c r="AI307" s="290">
        <v>0</v>
      </c>
      <c r="AJ307" s="292">
        <v>63548.46</v>
      </c>
      <c r="AK307" s="175"/>
      <c r="AL307" s="175">
        <v>5147675.8299999982</v>
      </c>
      <c r="AM307" s="175">
        <v>9090944.2899999991</v>
      </c>
      <c r="AN307" s="175">
        <v>3943268.4600000004</v>
      </c>
    </row>
    <row r="308" spans="1:40" s="84" customFormat="1" ht="23.25" customHeight="1" x14ac:dyDescent="0.35">
      <c r="A308" s="256">
        <v>2023</v>
      </c>
      <c r="B308" s="184">
        <f>B307+1</f>
        <v>299</v>
      </c>
      <c r="C308" s="286" t="s">
        <v>49</v>
      </c>
      <c r="D308" s="184">
        <v>32158</v>
      </c>
      <c r="E308" s="287">
        <f>VLOOKUP(D308,'[1]2023-2025'!$A:$G,7,0)</f>
        <v>2023</v>
      </c>
      <c r="F308" s="287"/>
      <c r="G308" s="287" t="s">
        <v>1899</v>
      </c>
      <c r="H308" s="288">
        <f>INDEX('[1]2023-2025'!$AK:$AK,MATCH(D308,'[1]2023-2025'!$A:$A,0))</f>
        <v>44638</v>
      </c>
      <c r="I308" s="288" t="e">
        <v>#N/A</v>
      </c>
      <c r="J308" s="288" t="e">
        <f>VLOOKUP(D308,[1]Лист3!$A:$AK,37,0)</f>
        <v>#N/A</v>
      </c>
      <c r="K308" s="289">
        <f>INDEX('[1]2023-2025'!$G:$G,MATCH(D308,'[1]2023-2025'!$A:$A,0))</f>
        <v>2023</v>
      </c>
      <c r="L308" s="289"/>
      <c r="M308" s="289"/>
      <c r="N308" s="289"/>
      <c r="O308" s="289" t="s">
        <v>2570</v>
      </c>
      <c r="P308" s="289">
        <v>0</v>
      </c>
      <c r="Q308" s="186">
        <f t="shared" si="28"/>
        <v>2760010.9400000004</v>
      </c>
      <c r="R308" s="186">
        <f t="shared" si="29"/>
        <v>2721235.2</v>
      </c>
      <c r="S308" s="290">
        <v>0</v>
      </c>
      <c r="T308" s="290">
        <v>0</v>
      </c>
      <c r="U308" s="290">
        <v>0</v>
      </c>
      <c r="V308" s="290">
        <v>0</v>
      </c>
      <c r="W308" s="290">
        <v>0</v>
      </c>
      <c r="X308" s="290">
        <v>0</v>
      </c>
      <c r="Y308" s="290">
        <v>0</v>
      </c>
      <c r="Z308" s="290">
        <v>0</v>
      </c>
      <c r="AA308" s="290">
        <v>0</v>
      </c>
      <c r="AB308" s="290">
        <v>152577.60000000001</v>
      </c>
      <c r="AC308" s="290">
        <v>2568657.6</v>
      </c>
      <c r="AD308" s="290">
        <v>0</v>
      </c>
      <c r="AE308" s="290">
        <v>0</v>
      </c>
      <c r="AF308" s="290">
        <v>0</v>
      </c>
      <c r="AG308" s="290">
        <v>0</v>
      </c>
      <c r="AH308" s="290">
        <v>0</v>
      </c>
      <c r="AI308" s="290">
        <v>0</v>
      </c>
      <c r="AJ308" s="292">
        <v>38775.74</v>
      </c>
      <c r="AK308" s="175"/>
      <c r="AL308" s="175">
        <v>15611683.380000001</v>
      </c>
      <c r="AM308" s="175">
        <v>20594402.48</v>
      </c>
      <c r="AN308" s="175">
        <v>4982719.0999999996</v>
      </c>
    </row>
    <row r="309" spans="1:40" s="84" customFormat="1" ht="23.25" customHeight="1" x14ac:dyDescent="0.35">
      <c r="A309" s="256">
        <v>2023</v>
      </c>
      <c r="B309" s="184">
        <f t="shared" ref="B309:B330" si="30">B308+1</f>
        <v>300</v>
      </c>
      <c r="C309" s="286" t="s">
        <v>3753</v>
      </c>
      <c r="D309" s="184">
        <v>32160</v>
      </c>
      <c r="E309" s="287">
        <f>VLOOKUP(D309,'[1]2023-2025'!$A:$G,7,0)</f>
        <v>2023</v>
      </c>
      <c r="F309" s="287"/>
      <c r="G309" s="287" t="s">
        <v>1899</v>
      </c>
      <c r="H309" s="288">
        <f>INDEX('[1]2023-2025'!$AK:$AK,MATCH(D309,'[1]2023-2025'!$A:$A,0))</f>
        <v>44551</v>
      </c>
      <c r="I309" s="288" t="e">
        <v>#N/A</v>
      </c>
      <c r="J309" s="288" t="e">
        <f>VLOOKUP(D309,[1]Лист3!$A:$AK,37,0)</f>
        <v>#N/A</v>
      </c>
      <c r="K309" s="289">
        <f>INDEX('[1]2023-2025'!$G:$G,MATCH(D309,'[1]2023-2025'!$A:$A,0))</f>
        <v>2023</v>
      </c>
      <c r="L309" s="289"/>
      <c r="M309" s="289"/>
      <c r="N309" s="289"/>
      <c r="O309" s="289" t="s">
        <v>2571</v>
      </c>
      <c r="P309" s="289">
        <v>0</v>
      </c>
      <c r="Q309" s="186">
        <f t="shared" si="28"/>
        <v>6211487.1100000003</v>
      </c>
      <c r="R309" s="186">
        <f t="shared" si="29"/>
        <v>6099669.96</v>
      </c>
      <c r="S309" s="290">
        <v>0</v>
      </c>
      <c r="T309" s="186">
        <v>0</v>
      </c>
      <c r="U309" s="186">
        <v>0</v>
      </c>
      <c r="V309" s="186">
        <v>0</v>
      </c>
      <c r="W309" s="186">
        <v>0</v>
      </c>
      <c r="X309" s="186">
        <v>0</v>
      </c>
      <c r="Y309" s="186">
        <v>0</v>
      </c>
      <c r="Z309" s="186">
        <v>0</v>
      </c>
      <c r="AA309" s="186">
        <v>4144490.4</v>
      </c>
      <c r="AB309" s="186">
        <v>390843.6</v>
      </c>
      <c r="AC309" s="186">
        <v>1495330.8</v>
      </c>
      <c r="AD309" s="186">
        <v>0</v>
      </c>
      <c r="AE309" s="186">
        <v>0</v>
      </c>
      <c r="AF309" s="186">
        <v>0</v>
      </c>
      <c r="AG309" s="292">
        <v>0</v>
      </c>
      <c r="AH309" s="292">
        <v>69005.16</v>
      </c>
      <c r="AI309" s="292">
        <v>0</v>
      </c>
      <c r="AJ309" s="292">
        <v>111817.15000000001</v>
      </c>
      <c r="AK309" s="175"/>
      <c r="AL309" s="175">
        <v>11001276.400000002</v>
      </c>
      <c r="AM309" s="175">
        <v>17212763.510000002</v>
      </c>
      <c r="AN309" s="175">
        <v>6211487.1100000003</v>
      </c>
    </row>
    <row r="310" spans="1:40" s="84" customFormat="1" ht="23.25" customHeight="1" x14ac:dyDescent="0.35">
      <c r="A310" s="256">
        <v>2023</v>
      </c>
      <c r="B310" s="184">
        <f t="shared" si="30"/>
        <v>301</v>
      </c>
      <c r="C310" s="293" t="s">
        <v>3754</v>
      </c>
      <c r="D310" s="184">
        <v>32164</v>
      </c>
      <c r="E310" s="287">
        <f>VLOOKUP(D310,'[1]2023-2025'!$A:$G,7,0)</f>
        <v>2023</v>
      </c>
      <c r="F310" s="287"/>
      <c r="G310" s="287" t="s">
        <v>1899</v>
      </c>
      <c r="H310" s="288">
        <f>INDEX('[1]2023-2025'!$AK:$AK,MATCH(D310,'[1]2023-2025'!$A:$A,0))</f>
        <v>44613</v>
      </c>
      <c r="I310" s="288" t="e">
        <v>#N/A</v>
      </c>
      <c r="J310" s="288" t="e">
        <f>VLOOKUP(D310,[1]Лист3!$A:$AK,37,0)</f>
        <v>#N/A</v>
      </c>
      <c r="K310" s="289">
        <f>INDEX('[1]2023-2025'!$G:$G,MATCH(D310,'[1]2023-2025'!$A:$A,0))</f>
        <v>2023</v>
      </c>
      <c r="L310" s="289"/>
      <c r="M310" s="289"/>
      <c r="N310" s="289"/>
      <c r="O310" s="289" t="s">
        <v>2572</v>
      </c>
      <c r="P310" s="289">
        <v>0</v>
      </c>
      <c r="Q310" s="186">
        <f t="shared" si="28"/>
        <v>68344.479999999996</v>
      </c>
      <c r="R310" s="186">
        <f t="shared" si="29"/>
        <v>68344.479999999996</v>
      </c>
      <c r="S310" s="290">
        <v>0</v>
      </c>
      <c r="T310" s="186">
        <v>0</v>
      </c>
      <c r="U310" s="186">
        <v>0</v>
      </c>
      <c r="V310" s="186">
        <v>0</v>
      </c>
      <c r="W310" s="186">
        <v>0</v>
      </c>
      <c r="X310" s="186">
        <v>0</v>
      </c>
      <c r="Y310" s="186">
        <v>0</v>
      </c>
      <c r="Z310" s="186">
        <v>0</v>
      </c>
      <c r="AA310" s="186">
        <v>0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292">
        <v>0</v>
      </c>
      <c r="AH310" s="292">
        <v>68344.479999999996</v>
      </c>
      <c r="AI310" s="292">
        <v>0</v>
      </c>
      <c r="AJ310" s="292">
        <v>0</v>
      </c>
      <c r="AK310" s="175"/>
      <c r="AL310" s="175">
        <v>4656558.6899999995</v>
      </c>
      <c r="AM310" s="175">
        <v>7206152.6799999997</v>
      </c>
      <c r="AN310" s="175">
        <v>2549593.9899999998</v>
      </c>
    </row>
    <row r="311" spans="1:40" s="84" customFormat="1" ht="22.75" customHeight="1" x14ac:dyDescent="0.35">
      <c r="A311" s="256">
        <v>2023</v>
      </c>
      <c r="B311" s="184">
        <f t="shared" si="30"/>
        <v>302</v>
      </c>
      <c r="C311" s="293" t="s">
        <v>3755</v>
      </c>
      <c r="D311" s="184">
        <v>32149</v>
      </c>
      <c r="E311" s="287">
        <f>VLOOKUP(D311,'[1]2023-2025'!$A:$G,7,0)</f>
        <v>2023</v>
      </c>
      <c r="F311" s="287"/>
      <c r="G311" s="287" t="s">
        <v>1899</v>
      </c>
      <c r="H311" s="288">
        <f>INDEX('[1]2023-2025'!$AK:$AK,MATCH(D311,'[1]2023-2025'!$A:$A,0))</f>
        <v>44491</v>
      </c>
      <c r="I311" s="288" t="e">
        <v>#N/A</v>
      </c>
      <c r="J311" s="288" t="e">
        <f>VLOOKUP(D311,[1]Лист3!$A:$AK,37,0)</f>
        <v>#N/A</v>
      </c>
      <c r="K311" s="289">
        <f>INDEX('[1]2023-2025'!$G:$G,MATCH(D311,'[1]2023-2025'!$A:$A,0))</f>
        <v>2023</v>
      </c>
      <c r="L311" s="289"/>
      <c r="M311" s="289"/>
      <c r="N311" s="289"/>
      <c r="O311" s="289" t="s">
        <v>2573</v>
      </c>
      <c r="P311" s="289">
        <v>0</v>
      </c>
      <c r="Q311" s="186">
        <f t="shared" si="28"/>
        <v>4970269.0199999996</v>
      </c>
      <c r="R311" s="186">
        <f t="shared" si="29"/>
        <v>4897340.5999999996</v>
      </c>
      <c r="S311" s="290">
        <v>0</v>
      </c>
      <c r="T311" s="186">
        <v>0</v>
      </c>
      <c r="U311" s="186">
        <v>0</v>
      </c>
      <c r="V311" s="186">
        <v>0</v>
      </c>
      <c r="W311" s="186">
        <v>0</v>
      </c>
      <c r="X311" s="186">
        <v>0</v>
      </c>
      <c r="Y311" s="186">
        <v>0</v>
      </c>
      <c r="Z311" s="186">
        <v>0</v>
      </c>
      <c r="AA311" s="186">
        <v>4788173.18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292">
        <v>0</v>
      </c>
      <c r="AH311" s="292">
        <v>109167.42</v>
      </c>
      <c r="AI311" s="292">
        <v>0</v>
      </c>
      <c r="AJ311" s="292">
        <v>72928.42</v>
      </c>
      <c r="AK311" s="175"/>
      <c r="AL311" s="175">
        <v>12184366.07</v>
      </c>
      <c r="AM311" s="175">
        <v>17512917.48</v>
      </c>
      <c r="AN311" s="175">
        <v>5328551.4099999992</v>
      </c>
    </row>
    <row r="312" spans="1:40" s="84" customFormat="1" ht="23.25" customHeight="1" x14ac:dyDescent="0.35">
      <c r="A312" s="256">
        <v>2023</v>
      </c>
      <c r="B312" s="184">
        <f t="shared" si="30"/>
        <v>303</v>
      </c>
      <c r="C312" s="293" t="s">
        <v>3756</v>
      </c>
      <c r="D312" s="184">
        <v>32152</v>
      </c>
      <c r="E312" s="287">
        <f>VLOOKUP(D312,'[1]2023-2025'!$A:$G,7,0)</f>
        <v>2023</v>
      </c>
      <c r="F312" s="287"/>
      <c r="G312" s="287" t="s">
        <v>1899</v>
      </c>
      <c r="H312" s="288">
        <f>INDEX('[1]2023-2025'!$AK:$AK,MATCH(D312,'[1]2023-2025'!$A:$A,0))</f>
        <v>44613</v>
      </c>
      <c r="I312" s="288" t="e">
        <v>#N/A</v>
      </c>
      <c r="J312" s="288" t="e">
        <f>VLOOKUP(D312,[1]Лист3!$A:$AK,37,0)</f>
        <v>#N/A</v>
      </c>
      <c r="K312" s="289">
        <f>INDEX('[1]2023-2025'!$G:$G,MATCH(D312,'[1]2023-2025'!$A:$A,0))</f>
        <v>2023</v>
      </c>
      <c r="L312" s="289"/>
      <c r="M312" s="289"/>
      <c r="N312" s="289"/>
      <c r="O312" s="289" t="s">
        <v>2574</v>
      </c>
      <c r="P312" s="289">
        <v>0</v>
      </c>
      <c r="Q312" s="186">
        <f t="shared" si="28"/>
        <v>8706262.5999999996</v>
      </c>
      <c r="R312" s="186">
        <f t="shared" si="29"/>
        <v>8575399.1600000001</v>
      </c>
      <c r="S312" s="290">
        <v>0</v>
      </c>
      <c r="T312" s="186">
        <v>5096002.8</v>
      </c>
      <c r="U312" s="186">
        <v>0</v>
      </c>
      <c r="V312" s="186">
        <v>583255.20000000007</v>
      </c>
      <c r="W312" s="186">
        <v>649080</v>
      </c>
      <c r="X312" s="186">
        <v>1973586.66</v>
      </c>
      <c r="Y312" s="186">
        <v>0</v>
      </c>
      <c r="Z312" s="186">
        <v>0</v>
      </c>
      <c r="AA312" s="186">
        <v>0</v>
      </c>
      <c r="AB312" s="186">
        <v>0</v>
      </c>
      <c r="AC312" s="186">
        <v>0</v>
      </c>
      <c r="AD312" s="186">
        <v>0</v>
      </c>
      <c r="AE312" s="186">
        <v>0</v>
      </c>
      <c r="AF312" s="186">
        <v>0</v>
      </c>
      <c r="AG312" s="292">
        <v>0</v>
      </c>
      <c r="AH312" s="292">
        <v>273474.5</v>
      </c>
      <c r="AI312" s="292">
        <v>0</v>
      </c>
      <c r="AJ312" s="292">
        <v>130863.44</v>
      </c>
      <c r="AK312" s="175"/>
      <c r="AL312" s="175">
        <v>12968106.42</v>
      </c>
      <c r="AM312" s="175">
        <v>21674369.02</v>
      </c>
      <c r="AN312" s="175">
        <v>8706262.5999999996</v>
      </c>
    </row>
    <row r="313" spans="1:40" s="84" customFormat="1" ht="23.25" customHeight="1" x14ac:dyDescent="0.35">
      <c r="A313" s="256">
        <v>2023</v>
      </c>
      <c r="B313" s="184">
        <f t="shared" si="30"/>
        <v>304</v>
      </c>
      <c r="C313" s="293" t="s">
        <v>3757</v>
      </c>
      <c r="D313" s="184">
        <v>32153</v>
      </c>
      <c r="E313" s="287">
        <f>VLOOKUP(D313,'[1]2023-2025'!$A:$G,7,0)</f>
        <v>2023</v>
      </c>
      <c r="F313" s="287"/>
      <c r="G313" s="287" t="s">
        <v>1899</v>
      </c>
      <c r="H313" s="288">
        <f>INDEX('[1]2023-2025'!$AK:$AK,MATCH(D313,'[1]2023-2025'!$A:$A,0))</f>
        <v>44613</v>
      </c>
      <c r="I313" s="288" t="e">
        <v>#N/A</v>
      </c>
      <c r="J313" s="288" t="e">
        <f>VLOOKUP(D313,[1]Лист3!$A:$AK,37,0)</f>
        <v>#N/A</v>
      </c>
      <c r="K313" s="289">
        <f>INDEX('[1]2023-2025'!$G:$G,MATCH(D313,'[1]2023-2025'!$A:$A,0))</f>
        <v>2023</v>
      </c>
      <c r="L313" s="289"/>
      <c r="M313" s="289"/>
      <c r="N313" s="289"/>
      <c r="O313" s="289" t="s">
        <v>2575</v>
      </c>
      <c r="P313" s="289">
        <v>0</v>
      </c>
      <c r="Q313" s="186">
        <f t="shared" si="28"/>
        <v>8255553.7300000004</v>
      </c>
      <c r="R313" s="186">
        <f t="shared" si="29"/>
        <v>8131029.4500000002</v>
      </c>
      <c r="S313" s="290">
        <v>0</v>
      </c>
      <c r="T313" s="186">
        <v>5337482.4000000004</v>
      </c>
      <c r="U313" s="186">
        <v>0</v>
      </c>
      <c r="V313" s="186">
        <v>435612</v>
      </c>
      <c r="W313" s="186">
        <v>504651.60000000003</v>
      </c>
      <c r="X313" s="186">
        <v>1637372.87</v>
      </c>
      <c r="Y313" s="186">
        <v>0</v>
      </c>
      <c r="Z313" s="186">
        <v>0</v>
      </c>
      <c r="AA313" s="186">
        <v>0</v>
      </c>
      <c r="AB313" s="186">
        <v>0</v>
      </c>
      <c r="AC313" s="186">
        <v>0</v>
      </c>
      <c r="AD313" s="186">
        <v>0</v>
      </c>
      <c r="AE313" s="186">
        <v>0</v>
      </c>
      <c r="AF313" s="186">
        <v>0</v>
      </c>
      <c r="AG313" s="292">
        <v>0</v>
      </c>
      <c r="AH313" s="292">
        <v>215910.58</v>
      </c>
      <c r="AI313" s="292">
        <v>0</v>
      </c>
      <c r="AJ313" s="292">
        <v>124524.28</v>
      </c>
      <c r="AK313" s="175"/>
      <c r="AL313" s="175">
        <v>9070543.8300000001</v>
      </c>
      <c r="AM313" s="175">
        <v>17320662.07</v>
      </c>
      <c r="AN313" s="175">
        <v>8250118.2400000002</v>
      </c>
    </row>
    <row r="314" spans="1:40" s="84" customFormat="1" ht="23.25" customHeight="1" x14ac:dyDescent="0.35">
      <c r="A314" s="256">
        <v>2023</v>
      </c>
      <c r="B314" s="184">
        <f t="shared" si="30"/>
        <v>305</v>
      </c>
      <c r="C314" s="293" t="s">
        <v>336</v>
      </c>
      <c r="D314" s="184">
        <v>32302</v>
      </c>
      <c r="E314" s="287">
        <f>VLOOKUP(D314,'[1]2023-2025'!$A:$G,7,0)</f>
        <v>2023</v>
      </c>
      <c r="F314" s="287"/>
      <c r="G314" s="287" t="s">
        <v>1899</v>
      </c>
      <c r="H314" s="288">
        <f>INDEX('[1]2023-2025'!$AK:$AK,MATCH(D314,'[1]2023-2025'!$A:$A,0))</f>
        <v>44670</v>
      </c>
      <c r="I314" s="288" t="e">
        <v>#N/A</v>
      </c>
      <c r="J314" s="288" t="e">
        <f>VLOOKUP(D314,[1]Лист3!$A:$AK,37,0)</f>
        <v>#N/A</v>
      </c>
      <c r="K314" s="289">
        <f>INDEX('[1]2023-2025'!$G:$G,MATCH(D314,'[1]2023-2025'!$A:$A,0))</f>
        <v>2023</v>
      </c>
      <c r="L314" s="289"/>
      <c r="M314" s="289"/>
      <c r="N314" s="289"/>
      <c r="O314" s="289" t="s">
        <v>2441</v>
      </c>
      <c r="P314" s="289">
        <v>0</v>
      </c>
      <c r="Q314" s="186">
        <f t="shared" si="28"/>
        <v>6885013.8600000003</v>
      </c>
      <c r="R314" s="186">
        <f t="shared" si="29"/>
        <v>6861906.5600000005</v>
      </c>
      <c r="S314" s="290">
        <v>0</v>
      </c>
      <c r="T314" s="290">
        <v>0</v>
      </c>
      <c r="U314" s="290">
        <v>0</v>
      </c>
      <c r="V314" s="290">
        <v>0</v>
      </c>
      <c r="W314" s="290">
        <v>0</v>
      </c>
      <c r="X314" s="290">
        <v>0</v>
      </c>
      <c r="Y314" s="290">
        <v>0</v>
      </c>
      <c r="Z314" s="290">
        <v>0</v>
      </c>
      <c r="AA314" s="290">
        <v>6517906.8000000007</v>
      </c>
      <c r="AB314" s="290">
        <v>0</v>
      </c>
      <c r="AC314" s="290">
        <v>0</v>
      </c>
      <c r="AD314" s="290">
        <v>0</v>
      </c>
      <c r="AE314" s="290">
        <v>0</v>
      </c>
      <c r="AF314" s="290">
        <v>0</v>
      </c>
      <c r="AG314" s="290">
        <v>343999.76</v>
      </c>
      <c r="AH314" s="290">
        <v>0</v>
      </c>
      <c r="AI314" s="290">
        <v>0</v>
      </c>
      <c r="AJ314" s="292">
        <v>23107.3</v>
      </c>
      <c r="AK314" s="175"/>
      <c r="AL314" s="175">
        <v>10439848.18</v>
      </c>
      <c r="AM314" s="175">
        <v>22584150.059999999</v>
      </c>
      <c r="AN314" s="175">
        <v>12144301.879999999</v>
      </c>
    </row>
    <row r="315" spans="1:40" s="84" customFormat="1" ht="23.25" customHeight="1" x14ac:dyDescent="0.35">
      <c r="A315" s="256">
        <v>2023</v>
      </c>
      <c r="B315" s="184">
        <f t="shared" si="30"/>
        <v>306</v>
      </c>
      <c r="C315" s="293" t="s">
        <v>1790</v>
      </c>
      <c r="D315" s="184">
        <v>32157</v>
      </c>
      <c r="E315" s="287">
        <f>VLOOKUP(D315,'[1]2023-2025'!$A:$G,7,0)</f>
        <v>2023</v>
      </c>
      <c r="F315" s="287" t="s">
        <v>2094</v>
      </c>
      <c r="G315" s="287"/>
      <c r="H315" s="288">
        <f>INDEX('[1]2023-2025'!$AK:$AK,MATCH(D315,'[1]2023-2025'!$A:$A,0))</f>
        <v>44670</v>
      </c>
      <c r="I315" s="288" t="e">
        <v>#N/A</v>
      </c>
      <c r="J315" s="288" t="e">
        <f>VLOOKUP(D315,[1]Лист3!$A:$AK,37,0)</f>
        <v>#N/A</v>
      </c>
      <c r="K315" s="289">
        <f>INDEX('[1]2023-2025'!$G:$G,MATCH(D315,'[1]2023-2025'!$A:$A,0))</f>
        <v>2023</v>
      </c>
      <c r="L315" s="289"/>
      <c r="M315" s="289"/>
      <c r="N315" s="289"/>
      <c r="O315" s="289" t="s">
        <v>2572</v>
      </c>
      <c r="P315" s="289">
        <v>0</v>
      </c>
      <c r="Q315" s="186">
        <f t="shared" si="28"/>
        <v>3643858.4000000004</v>
      </c>
      <c r="R315" s="186">
        <f t="shared" si="29"/>
        <v>3588394.8000000003</v>
      </c>
      <c r="S315" s="290">
        <v>0</v>
      </c>
      <c r="T315" s="290">
        <v>1787756.4000000001</v>
      </c>
      <c r="U315" s="290">
        <v>0</v>
      </c>
      <c r="V315" s="290">
        <v>257487.60000000003</v>
      </c>
      <c r="W315" s="290">
        <v>342453.60000000003</v>
      </c>
      <c r="X315" s="290">
        <v>470397.6</v>
      </c>
      <c r="Y315" s="186">
        <v>0</v>
      </c>
      <c r="Z315" s="290">
        <v>0</v>
      </c>
      <c r="AA315" s="186">
        <v>0</v>
      </c>
      <c r="AB315" s="290">
        <v>173520</v>
      </c>
      <c r="AC315" s="290">
        <v>556779.6</v>
      </c>
      <c r="AD315" s="186">
        <v>0</v>
      </c>
      <c r="AE315" s="186">
        <v>0</v>
      </c>
      <c r="AF315" s="186">
        <v>0</v>
      </c>
      <c r="AG315" s="290">
        <v>0</v>
      </c>
      <c r="AH315" s="292">
        <v>0</v>
      </c>
      <c r="AI315" s="292">
        <v>0</v>
      </c>
      <c r="AJ315" s="292">
        <v>55463.600000000006</v>
      </c>
      <c r="AK315" s="175"/>
      <c r="AL315" s="175">
        <v>12183879.85</v>
      </c>
      <c r="AM315" s="175">
        <v>15827738.25</v>
      </c>
      <c r="AN315" s="175">
        <v>3643858.4000000004</v>
      </c>
    </row>
    <row r="316" spans="1:40" s="84" customFormat="1" ht="23.25" customHeight="1" x14ac:dyDescent="0.35">
      <c r="A316" s="256">
        <v>2023</v>
      </c>
      <c r="B316" s="184">
        <f t="shared" si="30"/>
        <v>307</v>
      </c>
      <c r="C316" s="293" t="s">
        <v>1805</v>
      </c>
      <c r="D316" s="184">
        <v>32151</v>
      </c>
      <c r="E316" s="287">
        <f>VLOOKUP(D316,'[1]2023-2025'!$A:$G,7,0)</f>
        <v>2023</v>
      </c>
      <c r="F316" s="287" t="s">
        <v>2094</v>
      </c>
      <c r="G316" s="287"/>
      <c r="H316" s="288">
        <f>INDEX('[1]2023-2025'!$AK:$AK,MATCH(D316,'[1]2023-2025'!$A:$A,0))</f>
        <v>44670</v>
      </c>
      <c r="I316" s="288" t="e">
        <v>#N/A</v>
      </c>
      <c r="J316" s="288" t="e">
        <f>VLOOKUP(D316,[1]Лист3!$A:$AK,37,0)</f>
        <v>#N/A</v>
      </c>
      <c r="K316" s="289">
        <f>INDEX('[1]2023-2025'!$G:$G,MATCH(D316,'[1]2023-2025'!$A:$A,0))</f>
        <v>2023</v>
      </c>
      <c r="L316" s="289"/>
      <c r="M316" s="289"/>
      <c r="N316" s="289"/>
      <c r="O316" s="289" t="s">
        <v>2576</v>
      </c>
      <c r="P316" s="289">
        <v>0</v>
      </c>
      <c r="Q316" s="186">
        <f t="shared" si="28"/>
        <v>7678765.4299999997</v>
      </c>
      <c r="R316" s="186">
        <f t="shared" si="29"/>
        <v>7574691.5999999996</v>
      </c>
      <c r="S316" s="290">
        <v>0</v>
      </c>
      <c r="T316" s="291">
        <v>0</v>
      </c>
      <c r="U316" s="290">
        <v>0</v>
      </c>
      <c r="V316" s="290">
        <v>178120.8</v>
      </c>
      <c r="W316" s="290">
        <v>232699.2</v>
      </c>
      <c r="X316" s="186">
        <v>0</v>
      </c>
      <c r="Y316" s="186">
        <v>0</v>
      </c>
      <c r="Z316" s="290">
        <v>0</v>
      </c>
      <c r="AA316" s="290">
        <v>5954869.2000000002</v>
      </c>
      <c r="AB316" s="290">
        <v>1209002.3999999999</v>
      </c>
      <c r="AC316" s="186">
        <v>0</v>
      </c>
      <c r="AD316" s="186">
        <v>0</v>
      </c>
      <c r="AE316" s="186">
        <v>0</v>
      </c>
      <c r="AF316" s="186">
        <v>0</v>
      </c>
      <c r="AG316" s="290">
        <v>0</v>
      </c>
      <c r="AH316" s="292">
        <v>0</v>
      </c>
      <c r="AI316" s="292">
        <v>0</v>
      </c>
      <c r="AJ316" s="292">
        <v>104073.82999999999</v>
      </c>
      <c r="AK316" s="175"/>
      <c r="AL316" s="175">
        <v>15187392.23</v>
      </c>
      <c r="AM316" s="175">
        <v>22866157.66</v>
      </c>
      <c r="AN316" s="175">
        <v>7678765.4299999997</v>
      </c>
    </row>
    <row r="317" spans="1:40" s="84" customFormat="1" ht="23.25" customHeight="1" x14ac:dyDescent="0.35">
      <c r="A317" s="256">
        <v>2023</v>
      </c>
      <c r="B317" s="184">
        <f t="shared" si="30"/>
        <v>308</v>
      </c>
      <c r="C317" s="293" t="s">
        <v>1791</v>
      </c>
      <c r="D317" s="184">
        <v>32150</v>
      </c>
      <c r="E317" s="287">
        <f>VLOOKUP(D317,'[1]2023-2025'!$A:$G,7,0)</f>
        <v>2023</v>
      </c>
      <c r="F317" s="287" t="s">
        <v>2094</v>
      </c>
      <c r="G317" s="287"/>
      <c r="H317" s="288">
        <f>INDEX('[1]2023-2025'!$AK:$AK,MATCH(D317,'[1]2023-2025'!$A:$A,0))</f>
        <v>44701</v>
      </c>
      <c r="I317" s="288" t="e">
        <v>#N/A</v>
      </c>
      <c r="J317" s="288" t="e">
        <f>VLOOKUP(D317,[1]Лист3!$A:$AK,37,0)</f>
        <v>#N/A</v>
      </c>
      <c r="K317" s="289">
        <f>INDEX('[1]2023-2025'!$G:$G,MATCH(D317,'[1]2023-2025'!$A:$A,0))</f>
        <v>2023</v>
      </c>
      <c r="L317" s="289"/>
      <c r="M317" s="289"/>
      <c r="N317" s="289"/>
      <c r="O317" s="289" t="s">
        <v>2577</v>
      </c>
      <c r="P317" s="289">
        <v>0</v>
      </c>
      <c r="Q317" s="186">
        <f t="shared" si="28"/>
        <v>3921900.5599999996</v>
      </c>
      <c r="R317" s="186">
        <f t="shared" si="29"/>
        <v>3859970.3999999994</v>
      </c>
      <c r="S317" s="290">
        <v>0</v>
      </c>
      <c r="T317" s="291">
        <v>0</v>
      </c>
      <c r="U317" s="290">
        <v>0</v>
      </c>
      <c r="V317" s="290">
        <v>169304.40000000002</v>
      </c>
      <c r="W317" s="290">
        <v>179474.4</v>
      </c>
      <c r="X317" s="186">
        <v>0</v>
      </c>
      <c r="Y317" s="186">
        <v>0</v>
      </c>
      <c r="Z317" s="290">
        <v>0</v>
      </c>
      <c r="AA317" s="290">
        <v>3511191.5999999996</v>
      </c>
      <c r="AB317" s="186">
        <v>0</v>
      </c>
      <c r="AC317" s="186">
        <v>0</v>
      </c>
      <c r="AD317" s="186">
        <v>0</v>
      </c>
      <c r="AE317" s="186">
        <v>0</v>
      </c>
      <c r="AF317" s="186">
        <v>0</v>
      </c>
      <c r="AG317" s="290">
        <v>0</v>
      </c>
      <c r="AH317" s="292">
        <v>0</v>
      </c>
      <c r="AI317" s="292">
        <v>0</v>
      </c>
      <c r="AJ317" s="292">
        <v>61930.16</v>
      </c>
      <c r="AK317" s="175"/>
      <c r="AL317" s="175">
        <v>13477968.710000001</v>
      </c>
      <c r="AM317" s="175">
        <v>17399869.27</v>
      </c>
      <c r="AN317" s="175">
        <v>3921900.5599999996</v>
      </c>
    </row>
    <row r="318" spans="1:40" s="84" customFormat="1" ht="23.25" customHeight="1" x14ac:dyDescent="0.35">
      <c r="A318" s="256">
        <v>2023</v>
      </c>
      <c r="B318" s="184">
        <f t="shared" si="30"/>
        <v>309</v>
      </c>
      <c r="C318" s="293" t="s">
        <v>1792</v>
      </c>
      <c r="D318" s="184">
        <v>32167</v>
      </c>
      <c r="E318" s="287">
        <f>VLOOKUP(D318,'[1]2023-2025'!$A:$G,7,0)</f>
        <v>2023</v>
      </c>
      <c r="F318" s="287" t="s">
        <v>2094</v>
      </c>
      <c r="G318" s="287"/>
      <c r="H318" s="288">
        <f>INDEX('[1]2023-2025'!$AK:$AK,MATCH(D318,'[1]2023-2025'!$A:$A,0))</f>
        <v>44701</v>
      </c>
      <c r="I318" s="288" t="e">
        <v>#N/A</v>
      </c>
      <c r="J318" s="288" t="e">
        <f>VLOOKUP(D318,[1]Лист3!$A:$AK,37,0)</f>
        <v>#N/A</v>
      </c>
      <c r="K318" s="289">
        <f>INDEX('[1]2023-2025'!$G:$G,MATCH(D318,'[1]2023-2025'!$A:$A,0))</f>
        <v>2023</v>
      </c>
      <c r="L318" s="289"/>
      <c r="M318" s="289"/>
      <c r="N318" s="289"/>
      <c r="O318" s="289" t="s">
        <v>2577</v>
      </c>
      <c r="P318" s="289">
        <v>0</v>
      </c>
      <c r="Q318" s="186">
        <f t="shared" si="28"/>
        <v>6245709.5800000001</v>
      </c>
      <c r="R318" s="186">
        <f t="shared" si="29"/>
        <v>6146668.2999999998</v>
      </c>
      <c r="S318" s="290">
        <v>0</v>
      </c>
      <c r="T318" s="291">
        <v>0</v>
      </c>
      <c r="U318" s="290">
        <v>0</v>
      </c>
      <c r="V318" s="290">
        <v>351178.8</v>
      </c>
      <c r="W318" s="290">
        <v>481819.19999999995</v>
      </c>
      <c r="X318" s="186">
        <v>1553608.3</v>
      </c>
      <c r="Y318" s="186">
        <v>0</v>
      </c>
      <c r="Z318" s="290">
        <v>0</v>
      </c>
      <c r="AA318" s="290">
        <v>3760062</v>
      </c>
      <c r="AB318" s="186">
        <v>0</v>
      </c>
      <c r="AC318" s="186">
        <v>0</v>
      </c>
      <c r="AD318" s="186">
        <v>0</v>
      </c>
      <c r="AE318" s="186">
        <v>0</v>
      </c>
      <c r="AF318" s="186">
        <v>0</v>
      </c>
      <c r="AG318" s="290">
        <v>0</v>
      </c>
      <c r="AH318" s="292">
        <v>0</v>
      </c>
      <c r="AI318" s="292">
        <v>0</v>
      </c>
      <c r="AJ318" s="292">
        <v>99041.279999999999</v>
      </c>
      <c r="AK318" s="175"/>
      <c r="AL318" s="175">
        <v>11078876.020000001</v>
      </c>
      <c r="AM318" s="175">
        <v>17324585.600000001</v>
      </c>
      <c r="AN318" s="175">
        <v>6245709.5800000001</v>
      </c>
    </row>
    <row r="319" spans="1:40" s="84" customFormat="1" ht="23.25" customHeight="1" x14ac:dyDescent="0.35">
      <c r="A319" s="256">
        <v>2023</v>
      </c>
      <c r="B319" s="184">
        <f t="shared" si="30"/>
        <v>310</v>
      </c>
      <c r="C319" s="293" t="s">
        <v>1793</v>
      </c>
      <c r="D319" s="184">
        <v>32272</v>
      </c>
      <c r="E319" s="287">
        <f>VLOOKUP(D319,'[1]2023-2025'!$A:$G,7,0)</f>
        <v>2023</v>
      </c>
      <c r="F319" s="287" t="s">
        <v>2094</v>
      </c>
      <c r="G319" s="287"/>
      <c r="H319" s="288">
        <f>INDEX('[1]2023-2025'!$AK:$AK,MATCH(D319,'[1]2023-2025'!$A:$A,0))</f>
        <v>44701</v>
      </c>
      <c r="I319" s="288" t="e">
        <v>#N/A</v>
      </c>
      <c r="J319" s="288" t="e">
        <f>VLOOKUP(D319,[1]Лист3!$A:$AK,37,0)</f>
        <v>#N/A</v>
      </c>
      <c r="K319" s="289">
        <f>INDEX('[1]2023-2025'!$G:$G,MATCH(D319,'[1]2023-2025'!$A:$A,0))</f>
        <v>2023</v>
      </c>
      <c r="L319" s="289"/>
      <c r="M319" s="289"/>
      <c r="N319" s="289"/>
      <c r="O319" s="289" t="s">
        <v>2574</v>
      </c>
      <c r="P319" s="289">
        <v>0</v>
      </c>
      <c r="Q319" s="186">
        <f t="shared" si="28"/>
        <v>5049922.8400000008</v>
      </c>
      <c r="R319" s="186">
        <f t="shared" si="29"/>
        <v>4985159.6100000003</v>
      </c>
      <c r="S319" s="290">
        <v>0</v>
      </c>
      <c r="T319" s="291">
        <v>0</v>
      </c>
      <c r="U319" s="290">
        <v>0</v>
      </c>
      <c r="V319" s="186">
        <v>0</v>
      </c>
      <c r="W319" s="186">
        <v>0</v>
      </c>
      <c r="X319" s="186">
        <v>0</v>
      </c>
      <c r="Y319" s="186">
        <v>0</v>
      </c>
      <c r="Z319" s="290">
        <v>0</v>
      </c>
      <c r="AA319" s="290">
        <v>3998968.8</v>
      </c>
      <c r="AB319" s="290">
        <v>193903.19999999998</v>
      </c>
      <c r="AC319" s="290">
        <v>721213.20000000007</v>
      </c>
      <c r="AD319" s="186">
        <v>0</v>
      </c>
      <c r="AE319" s="186">
        <v>0</v>
      </c>
      <c r="AF319" s="186">
        <v>0</v>
      </c>
      <c r="AG319" s="290">
        <v>71074.41</v>
      </c>
      <c r="AH319" s="292">
        <v>0</v>
      </c>
      <c r="AI319" s="292">
        <v>0</v>
      </c>
      <c r="AJ319" s="292">
        <v>64763.229999999996</v>
      </c>
      <c r="AK319" s="175"/>
      <c r="AL319" s="175">
        <v>7033735.2799999984</v>
      </c>
      <c r="AM319" s="175">
        <v>12083658.119999999</v>
      </c>
      <c r="AN319" s="175">
        <v>5049922.8400000008</v>
      </c>
    </row>
    <row r="320" spans="1:40" s="84" customFormat="1" ht="23.25" customHeight="1" x14ac:dyDescent="0.35">
      <c r="A320" s="256">
        <v>2023</v>
      </c>
      <c r="B320" s="184">
        <f t="shared" si="30"/>
        <v>311</v>
      </c>
      <c r="C320" s="293" t="s">
        <v>1794</v>
      </c>
      <c r="D320" s="184">
        <v>32273</v>
      </c>
      <c r="E320" s="287">
        <f>VLOOKUP(D320,'[1]2023-2025'!$A:$G,7,0)</f>
        <v>2023</v>
      </c>
      <c r="F320" s="287" t="s">
        <v>2094</v>
      </c>
      <c r="G320" s="287"/>
      <c r="H320" s="288">
        <f>INDEX('[1]2023-2025'!$AK:$AK,MATCH(D320,'[1]2023-2025'!$A:$A,0))</f>
        <v>44701</v>
      </c>
      <c r="I320" s="288" t="e">
        <v>#N/A</v>
      </c>
      <c r="J320" s="288" t="e">
        <f>VLOOKUP(D320,[1]Лист3!$A:$AK,37,0)</f>
        <v>#N/A</v>
      </c>
      <c r="K320" s="289">
        <f>INDEX('[1]2023-2025'!$G:$G,MATCH(D320,'[1]2023-2025'!$A:$A,0))</f>
        <v>2023</v>
      </c>
      <c r="L320" s="289"/>
      <c r="M320" s="289"/>
      <c r="N320" s="289"/>
      <c r="O320" s="289" t="s">
        <v>2575</v>
      </c>
      <c r="P320" s="289">
        <v>0</v>
      </c>
      <c r="Q320" s="186">
        <f t="shared" si="28"/>
        <v>6455657.2299999995</v>
      </c>
      <c r="R320" s="186">
        <f t="shared" si="29"/>
        <v>6366961.1999999993</v>
      </c>
      <c r="S320" s="290">
        <v>0</v>
      </c>
      <c r="T320" s="290">
        <v>1379900.4000000001</v>
      </c>
      <c r="U320" s="290">
        <v>0</v>
      </c>
      <c r="V320" s="290">
        <v>187724.4</v>
      </c>
      <c r="W320" s="186">
        <v>0</v>
      </c>
      <c r="X320" s="186">
        <v>0</v>
      </c>
      <c r="Y320" s="186">
        <v>0</v>
      </c>
      <c r="Z320" s="290">
        <v>0</v>
      </c>
      <c r="AA320" s="290">
        <v>4799336.3999999994</v>
      </c>
      <c r="AB320" s="186">
        <v>0</v>
      </c>
      <c r="AC320" s="186">
        <v>0</v>
      </c>
      <c r="AD320" s="186">
        <v>0</v>
      </c>
      <c r="AE320" s="186">
        <v>0</v>
      </c>
      <c r="AF320" s="186">
        <v>0</v>
      </c>
      <c r="AG320" s="290">
        <v>0</v>
      </c>
      <c r="AH320" s="292">
        <v>0</v>
      </c>
      <c r="AI320" s="292">
        <v>0</v>
      </c>
      <c r="AJ320" s="292">
        <v>88696.03</v>
      </c>
      <c r="AK320" s="175"/>
      <c r="AL320" s="175">
        <v>18987217.329999998</v>
      </c>
      <c r="AM320" s="175">
        <v>25442874.559999999</v>
      </c>
      <c r="AN320" s="175">
        <v>6455657.2299999995</v>
      </c>
    </row>
    <row r="321" spans="1:40" s="84" customFormat="1" ht="23.25" customHeight="1" x14ac:dyDescent="0.35">
      <c r="A321" s="256">
        <v>2023</v>
      </c>
      <c r="B321" s="184">
        <f t="shared" si="30"/>
        <v>312</v>
      </c>
      <c r="C321" s="293" t="s">
        <v>1795</v>
      </c>
      <c r="D321" s="184">
        <v>32219</v>
      </c>
      <c r="E321" s="287">
        <f>VLOOKUP(D321,'[1]2023-2025'!$A:$G,7,0)</f>
        <v>2023</v>
      </c>
      <c r="F321" s="287" t="s">
        <v>2094</v>
      </c>
      <c r="G321" s="287"/>
      <c r="H321" s="288">
        <f>INDEX('[1]2023-2025'!$AK:$AK,MATCH(D321,'[1]2023-2025'!$A:$A,0))</f>
        <v>44701</v>
      </c>
      <c r="I321" s="288" t="e">
        <v>#N/A</v>
      </c>
      <c r="J321" s="288" t="e">
        <f>VLOOKUP(D321,[1]Лист3!$A:$AK,37,0)</f>
        <v>#N/A</v>
      </c>
      <c r="K321" s="289">
        <f>INDEX('[1]2023-2025'!$G:$G,MATCH(D321,'[1]2023-2025'!$A:$A,0))</f>
        <v>2023</v>
      </c>
      <c r="L321" s="289"/>
      <c r="M321" s="289"/>
      <c r="N321" s="289"/>
      <c r="O321" s="289" t="s">
        <v>2578</v>
      </c>
      <c r="P321" s="289">
        <v>0</v>
      </c>
      <c r="Q321" s="186">
        <f t="shared" si="28"/>
        <v>3042230.4199999995</v>
      </c>
      <c r="R321" s="186">
        <f t="shared" si="29"/>
        <v>2998076.3999999994</v>
      </c>
      <c r="S321" s="290">
        <v>0</v>
      </c>
      <c r="T321" s="291">
        <v>0</v>
      </c>
      <c r="U321" s="290">
        <v>0</v>
      </c>
      <c r="V321" s="186">
        <v>0</v>
      </c>
      <c r="W321" s="186">
        <v>0</v>
      </c>
      <c r="X321" s="290">
        <v>270682.80000000005</v>
      </c>
      <c r="Y321" s="186">
        <v>0</v>
      </c>
      <c r="Z321" s="290">
        <v>0</v>
      </c>
      <c r="AA321" s="290">
        <v>2727393.5999999996</v>
      </c>
      <c r="AB321" s="186">
        <v>0</v>
      </c>
      <c r="AC321" s="186">
        <v>0</v>
      </c>
      <c r="AD321" s="186">
        <v>0</v>
      </c>
      <c r="AE321" s="186">
        <v>0</v>
      </c>
      <c r="AF321" s="186">
        <v>0</v>
      </c>
      <c r="AG321" s="290">
        <v>0</v>
      </c>
      <c r="AH321" s="292">
        <v>0</v>
      </c>
      <c r="AI321" s="292">
        <v>0</v>
      </c>
      <c r="AJ321" s="292">
        <v>44154.020000000004</v>
      </c>
      <c r="AK321" s="175"/>
      <c r="AL321" s="175">
        <v>4001583.810000001</v>
      </c>
      <c r="AM321" s="175">
        <v>7043814.2300000004</v>
      </c>
      <c r="AN321" s="175">
        <v>3042230.4199999995</v>
      </c>
    </row>
    <row r="322" spans="1:40" s="84" customFormat="1" ht="23.25" customHeight="1" x14ac:dyDescent="0.35">
      <c r="A322" s="256">
        <v>2023</v>
      </c>
      <c r="B322" s="184">
        <f t="shared" si="30"/>
        <v>313</v>
      </c>
      <c r="C322" s="293" t="s">
        <v>1796</v>
      </c>
      <c r="D322" s="184">
        <v>32220</v>
      </c>
      <c r="E322" s="287">
        <f>VLOOKUP(D322,'[1]2023-2025'!$A:$G,7,0)</f>
        <v>2023</v>
      </c>
      <c r="F322" s="287" t="s">
        <v>2094</v>
      </c>
      <c r="G322" s="287"/>
      <c r="H322" s="288">
        <f>INDEX('[1]2023-2025'!$AK:$AK,MATCH(D322,'[1]2023-2025'!$A:$A,0))</f>
        <v>44701</v>
      </c>
      <c r="I322" s="288" t="e">
        <v>#N/A</v>
      </c>
      <c r="J322" s="288" t="e">
        <f>VLOOKUP(D322,[1]Лист3!$A:$AK,37,0)</f>
        <v>#N/A</v>
      </c>
      <c r="K322" s="289">
        <f>INDEX('[1]2023-2025'!$G:$G,MATCH(D322,'[1]2023-2025'!$A:$A,0))</f>
        <v>2023</v>
      </c>
      <c r="L322" s="289"/>
      <c r="M322" s="289"/>
      <c r="N322" s="289"/>
      <c r="O322" s="289" t="s">
        <v>2579</v>
      </c>
      <c r="P322" s="289">
        <v>0</v>
      </c>
      <c r="Q322" s="186">
        <f t="shared" si="28"/>
        <v>4897247.79</v>
      </c>
      <c r="R322" s="186">
        <f t="shared" si="29"/>
        <v>4826378.4000000004</v>
      </c>
      <c r="S322" s="290">
        <v>0</v>
      </c>
      <c r="T322" s="291">
        <v>0</v>
      </c>
      <c r="U322" s="290">
        <v>0</v>
      </c>
      <c r="V322" s="186">
        <v>0</v>
      </c>
      <c r="W322" s="186">
        <v>0</v>
      </c>
      <c r="X322" s="290">
        <v>510633.6</v>
      </c>
      <c r="Y322" s="186">
        <v>0</v>
      </c>
      <c r="Z322" s="290">
        <v>0</v>
      </c>
      <c r="AA322" s="186">
        <v>0</v>
      </c>
      <c r="AB322" s="290">
        <v>1219149.6000000001</v>
      </c>
      <c r="AC322" s="290">
        <v>3096595.2</v>
      </c>
      <c r="AD322" s="186">
        <v>0</v>
      </c>
      <c r="AE322" s="186">
        <v>0</v>
      </c>
      <c r="AF322" s="186">
        <v>0</v>
      </c>
      <c r="AG322" s="290">
        <v>0</v>
      </c>
      <c r="AH322" s="292">
        <v>0</v>
      </c>
      <c r="AI322" s="292">
        <v>0</v>
      </c>
      <c r="AJ322" s="292">
        <v>70869.39</v>
      </c>
      <c r="AK322" s="175"/>
      <c r="AL322" s="175">
        <v>8821564.0599999987</v>
      </c>
      <c r="AM322" s="175">
        <v>13718811.85</v>
      </c>
      <c r="AN322" s="175">
        <v>4897247.79</v>
      </c>
    </row>
    <row r="323" spans="1:40" s="84" customFormat="1" ht="23.25" customHeight="1" x14ac:dyDescent="0.35">
      <c r="A323" s="256">
        <v>2023</v>
      </c>
      <c r="B323" s="184">
        <f t="shared" si="30"/>
        <v>314</v>
      </c>
      <c r="C323" s="293" t="s">
        <v>1797</v>
      </c>
      <c r="D323" s="184">
        <v>32207</v>
      </c>
      <c r="E323" s="287">
        <f>VLOOKUP(D323,'[1]2023-2025'!$A:$G,7,0)</f>
        <v>2023</v>
      </c>
      <c r="F323" s="287" t="s">
        <v>2094</v>
      </c>
      <c r="G323" s="287"/>
      <c r="H323" s="288">
        <f>INDEX('[1]2023-2025'!$AK:$AK,MATCH(D323,'[1]2023-2025'!$A:$A,0))</f>
        <v>44701</v>
      </c>
      <c r="I323" s="288" t="e">
        <v>#N/A</v>
      </c>
      <c r="J323" s="288" t="e">
        <f>VLOOKUP(D323,[1]Лист3!$A:$AK,37,0)</f>
        <v>#N/A</v>
      </c>
      <c r="K323" s="289">
        <f>INDEX('[1]2023-2025'!$G:$G,MATCH(D323,'[1]2023-2025'!$A:$A,0))</f>
        <v>2023</v>
      </c>
      <c r="L323" s="289"/>
      <c r="M323" s="289"/>
      <c r="N323" s="289"/>
      <c r="O323" s="289" t="s">
        <v>2580</v>
      </c>
      <c r="P323" s="289">
        <v>0</v>
      </c>
      <c r="Q323" s="186">
        <f t="shared" si="28"/>
        <v>6263496.0099999988</v>
      </c>
      <c r="R323" s="186">
        <f t="shared" si="29"/>
        <v>6190885.1999999993</v>
      </c>
      <c r="S323" s="290">
        <v>0</v>
      </c>
      <c r="T323" s="291">
        <v>0</v>
      </c>
      <c r="U323" s="290">
        <v>0</v>
      </c>
      <c r="V323" s="186">
        <v>0</v>
      </c>
      <c r="W323" s="186">
        <v>0</v>
      </c>
      <c r="X323" s="186">
        <v>0</v>
      </c>
      <c r="Y323" s="186">
        <v>0</v>
      </c>
      <c r="Z323" s="290">
        <v>0</v>
      </c>
      <c r="AA323" s="290">
        <v>3791264.4</v>
      </c>
      <c r="AB323" s="186">
        <v>0</v>
      </c>
      <c r="AC323" s="290">
        <v>2399620.7999999998</v>
      </c>
      <c r="AD323" s="186">
        <v>0</v>
      </c>
      <c r="AE323" s="186">
        <v>0</v>
      </c>
      <c r="AF323" s="186">
        <v>0</v>
      </c>
      <c r="AG323" s="290">
        <v>0</v>
      </c>
      <c r="AH323" s="292">
        <v>0</v>
      </c>
      <c r="AI323" s="292">
        <v>0</v>
      </c>
      <c r="AJ323" s="292">
        <v>72610.81</v>
      </c>
      <c r="AK323" s="175"/>
      <c r="AL323" s="175">
        <v>10423997.540000003</v>
      </c>
      <c r="AM323" s="175">
        <v>16687493.550000001</v>
      </c>
      <c r="AN323" s="175">
        <v>6263496.0099999988</v>
      </c>
    </row>
    <row r="324" spans="1:40" s="84" customFormat="1" ht="23.25" customHeight="1" x14ac:dyDescent="0.35">
      <c r="A324" s="256">
        <v>2023</v>
      </c>
      <c r="B324" s="184">
        <f t="shared" si="30"/>
        <v>315</v>
      </c>
      <c r="C324" s="293" t="s">
        <v>1798</v>
      </c>
      <c r="D324" s="184">
        <v>32209</v>
      </c>
      <c r="E324" s="287">
        <f>VLOOKUP(D324,'[1]2023-2025'!$A:$G,7,0)</f>
        <v>2023</v>
      </c>
      <c r="F324" s="287" t="s">
        <v>2094</v>
      </c>
      <c r="G324" s="287"/>
      <c r="H324" s="288">
        <f>INDEX('[1]2023-2025'!$AK:$AK,MATCH(D324,'[1]2023-2025'!$A:$A,0))</f>
        <v>44701</v>
      </c>
      <c r="I324" s="288" t="e">
        <v>#N/A</v>
      </c>
      <c r="J324" s="288" t="e">
        <f>VLOOKUP(D324,[1]Лист3!$A:$AK,37,0)</f>
        <v>#N/A</v>
      </c>
      <c r="K324" s="289">
        <f>INDEX('[1]2023-2025'!$G:$G,MATCH(D324,'[1]2023-2025'!$A:$A,0))</f>
        <v>2023</v>
      </c>
      <c r="L324" s="289"/>
      <c r="M324" s="289"/>
      <c r="N324" s="289"/>
      <c r="O324" s="289" t="s">
        <v>2581</v>
      </c>
      <c r="P324" s="289">
        <v>0</v>
      </c>
      <c r="Q324" s="186">
        <f t="shared" si="28"/>
        <v>5913432.9000000004</v>
      </c>
      <c r="R324" s="186">
        <f t="shared" si="29"/>
        <v>5841217.2000000002</v>
      </c>
      <c r="S324" s="290">
        <v>0</v>
      </c>
      <c r="T324" s="291">
        <v>0</v>
      </c>
      <c r="U324" s="290">
        <v>0</v>
      </c>
      <c r="V324" s="186">
        <v>0</v>
      </c>
      <c r="W324" s="186">
        <v>0</v>
      </c>
      <c r="X324" s="186">
        <v>0</v>
      </c>
      <c r="Y324" s="186">
        <v>0</v>
      </c>
      <c r="Z324" s="290">
        <v>0</v>
      </c>
      <c r="AA324" s="290">
        <v>3326310</v>
      </c>
      <c r="AB324" s="186">
        <v>0</v>
      </c>
      <c r="AC324" s="290">
        <v>2514907.2000000002</v>
      </c>
      <c r="AD324" s="186">
        <v>0</v>
      </c>
      <c r="AE324" s="186">
        <v>0</v>
      </c>
      <c r="AF324" s="186">
        <v>0</v>
      </c>
      <c r="AG324" s="290">
        <v>0</v>
      </c>
      <c r="AH324" s="292">
        <v>0</v>
      </c>
      <c r="AI324" s="292">
        <v>0</v>
      </c>
      <c r="AJ324" s="292">
        <v>72215.7</v>
      </c>
      <c r="AK324" s="175"/>
      <c r="AL324" s="175">
        <v>12430793.939999999</v>
      </c>
      <c r="AM324" s="175">
        <v>18344226.84</v>
      </c>
      <c r="AN324" s="175">
        <v>5913432.9000000004</v>
      </c>
    </row>
    <row r="325" spans="1:40" s="84" customFormat="1" ht="23.25" customHeight="1" x14ac:dyDescent="0.35">
      <c r="A325" s="256">
        <v>2023</v>
      </c>
      <c r="B325" s="184">
        <f t="shared" si="30"/>
        <v>316</v>
      </c>
      <c r="C325" s="293" t="s">
        <v>1799</v>
      </c>
      <c r="D325" s="184">
        <v>32210</v>
      </c>
      <c r="E325" s="287">
        <f>VLOOKUP(D325,'[1]2023-2025'!$A:$G,7,0)</f>
        <v>2023</v>
      </c>
      <c r="F325" s="287" t="s">
        <v>2094</v>
      </c>
      <c r="G325" s="287"/>
      <c r="H325" s="288">
        <f>INDEX('[1]2023-2025'!$AK:$AK,MATCH(D325,'[1]2023-2025'!$A:$A,0))</f>
        <v>44701</v>
      </c>
      <c r="I325" s="288" t="e">
        <v>#N/A</v>
      </c>
      <c r="J325" s="288" t="e">
        <f>VLOOKUP(D325,[1]Лист3!$A:$AK,37,0)</f>
        <v>#N/A</v>
      </c>
      <c r="K325" s="289">
        <f>INDEX('[1]2023-2025'!$G:$G,MATCH(D325,'[1]2023-2025'!$A:$A,0))</f>
        <v>2023</v>
      </c>
      <c r="L325" s="289"/>
      <c r="M325" s="289"/>
      <c r="N325" s="289"/>
      <c r="O325" s="289" t="s">
        <v>2576</v>
      </c>
      <c r="P325" s="289">
        <v>0</v>
      </c>
      <c r="Q325" s="186">
        <f t="shared" si="28"/>
        <v>12582319.230000002</v>
      </c>
      <c r="R325" s="186">
        <f t="shared" si="29"/>
        <v>12385173.600000001</v>
      </c>
      <c r="S325" s="290">
        <v>0</v>
      </c>
      <c r="T325" s="291">
        <v>0</v>
      </c>
      <c r="U325" s="290">
        <v>0</v>
      </c>
      <c r="V325" s="186">
        <v>0</v>
      </c>
      <c r="W325" s="186">
        <v>0</v>
      </c>
      <c r="X325" s="186">
        <v>0</v>
      </c>
      <c r="Y325" s="186">
        <v>0</v>
      </c>
      <c r="Z325" s="290">
        <v>0</v>
      </c>
      <c r="AA325" s="290">
        <v>7679180.4000000004</v>
      </c>
      <c r="AB325" s="290">
        <v>844552.8</v>
      </c>
      <c r="AC325" s="290">
        <v>3861440.4000000004</v>
      </c>
      <c r="AD325" s="186">
        <v>0</v>
      </c>
      <c r="AE325" s="186">
        <v>0</v>
      </c>
      <c r="AF325" s="186">
        <v>0</v>
      </c>
      <c r="AG325" s="290">
        <v>0</v>
      </c>
      <c r="AH325" s="292">
        <v>0</v>
      </c>
      <c r="AI325" s="292">
        <v>0</v>
      </c>
      <c r="AJ325" s="292">
        <v>197145.63</v>
      </c>
      <c r="AK325" s="175"/>
      <c r="AL325" s="175">
        <v>21393957.279999994</v>
      </c>
      <c r="AM325" s="175">
        <v>33976276.509999998</v>
      </c>
      <c r="AN325" s="175">
        <v>12582319.230000002</v>
      </c>
    </row>
    <row r="326" spans="1:40" s="84" customFormat="1" ht="23.25" customHeight="1" x14ac:dyDescent="0.35">
      <c r="A326" s="256">
        <v>2023</v>
      </c>
      <c r="B326" s="184">
        <f t="shared" si="30"/>
        <v>317</v>
      </c>
      <c r="C326" s="293" t="s">
        <v>1800</v>
      </c>
      <c r="D326" s="184">
        <v>32260</v>
      </c>
      <c r="E326" s="287">
        <f>VLOOKUP(D326,'[1]2023-2025'!$A:$G,7,0)</f>
        <v>2023</v>
      </c>
      <c r="F326" s="287" t="s">
        <v>2094</v>
      </c>
      <c r="G326" s="287"/>
      <c r="H326" s="288">
        <f>INDEX('[1]2023-2025'!$AK:$AK,MATCH(D326,'[1]2023-2025'!$A:$A,0))</f>
        <v>44701</v>
      </c>
      <c r="I326" s="288" t="e">
        <v>#N/A</v>
      </c>
      <c r="J326" s="288" t="e">
        <f>VLOOKUP(D326,[1]Лист3!$A:$AK,37,0)</f>
        <v>#N/A</v>
      </c>
      <c r="K326" s="289">
        <f>INDEX('[1]2023-2025'!$G:$G,MATCH(D326,'[1]2023-2025'!$A:$A,0))</f>
        <v>2023</v>
      </c>
      <c r="L326" s="289"/>
      <c r="M326" s="289"/>
      <c r="N326" s="289"/>
      <c r="O326" s="289" t="s">
        <v>2441</v>
      </c>
      <c r="P326" s="289">
        <v>0</v>
      </c>
      <c r="Q326" s="186">
        <f t="shared" si="28"/>
        <v>4384189.9200000009</v>
      </c>
      <c r="R326" s="186">
        <f t="shared" si="29"/>
        <v>4316180.9800000004</v>
      </c>
      <c r="S326" s="290">
        <v>0</v>
      </c>
      <c r="T326" s="291">
        <v>0</v>
      </c>
      <c r="U326" s="290">
        <v>0</v>
      </c>
      <c r="V326" s="186">
        <v>0</v>
      </c>
      <c r="W326" s="186">
        <v>0</v>
      </c>
      <c r="X326" s="186">
        <v>0</v>
      </c>
      <c r="Y326" s="186">
        <v>0</v>
      </c>
      <c r="Z326" s="290">
        <v>0</v>
      </c>
      <c r="AA326" s="290">
        <v>3585865.7800000003</v>
      </c>
      <c r="AB326" s="290">
        <v>730315.2</v>
      </c>
      <c r="AC326" s="186">
        <v>0</v>
      </c>
      <c r="AD326" s="186">
        <v>0</v>
      </c>
      <c r="AE326" s="186">
        <v>0</v>
      </c>
      <c r="AF326" s="186">
        <v>0</v>
      </c>
      <c r="AG326" s="290">
        <v>0</v>
      </c>
      <c r="AH326" s="292">
        <v>0</v>
      </c>
      <c r="AI326" s="292">
        <v>0</v>
      </c>
      <c r="AJ326" s="292">
        <v>68008.94</v>
      </c>
      <c r="AK326" s="175"/>
      <c r="AL326" s="175">
        <v>12019824.73</v>
      </c>
      <c r="AM326" s="175">
        <v>16404014.65</v>
      </c>
      <c r="AN326" s="175">
        <v>4384189.9200000009</v>
      </c>
    </row>
    <row r="327" spans="1:40" s="84" customFormat="1" ht="23.25" customHeight="1" x14ac:dyDescent="0.35">
      <c r="A327" s="256">
        <v>2023</v>
      </c>
      <c r="B327" s="184">
        <f t="shared" si="30"/>
        <v>318</v>
      </c>
      <c r="C327" s="293" t="s">
        <v>1801</v>
      </c>
      <c r="D327" s="184">
        <v>32266</v>
      </c>
      <c r="E327" s="287">
        <f>VLOOKUP(D327,'[1]2023-2025'!$A:$G,7,0)</f>
        <v>2023</v>
      </c>
      <c r="F327" s="287" t="s">
        <v>2094</v>
      </c>
      <c r="G327" s="287"/>
      <c r="H327" s="288">
        <f>INDEX('[1]2023-2025'!$AK:$AK,MATCH(D327,'[1]2023-2025'!$A:$A,0))</f>
        <v>44701</v>
      </c>
      <c r="I327" s="288" t="e">
        <v>#N/A</v>
      </c>
      <c r="J327" s="288" t="e">
        <f>VLOOKUP(D327,[1]Лист3!$A:$AK,37,0)</f>
        <v>#N/A</v>
      </c>
      <c r="K327" s="289">
        <f>INDEX('[1]2023-2025'!$G:$G,MATCH(D327,'[1]2023-2025'!$A:$A,0))</f>
        <v>2023</v>
      </c>
      <c r="L327" s="289"/>
      <c r="M327" s="289"/>
      <c r="N327" s="289"/>
      <c r="O327" s="289" t="s">
        <v>2441</v>
      </c>
      <c r="P327" s="289">
        <v>0</v>
      </c>
      <c r="Q327" s="186">
        <f t="shared" si="28"/>
        <v>7424518.0499999998</v>
      </c>
      <c r="R327" s="186">
        <f t="shared" si="29"/>
        <v>7309741.4500000002</v>
      </c>
      <c r="S327" s="290">
        <v>0</v>
      </c>
      <c r="T327" s="291">
        <v>0</v>
      </c>
      <c r="U327" s="290">
        <v>0</v>
      </c>
      <c r="V327" s="186">
        <v>0</v>
      </c>
      <c r="W327" s="186">
        <v>0</v>
      </c>
      <c r="X327" s="186">
        <v>0</v>
      </c>
      <c r="Y327" s="186">
        <v>0</v>
      </c>
      <c r="Z327" s="290">
        <v>0</v>
      </c>
      <c r="AA327" s="290">
        <v>4588813.45</v>
      </c>
      <c r="AB327" s="290">
        <v>880492.79999999993</v>
      </c>
      <c r="AC327" s="290">
        <v>1840435.2</v>
      </c>
      <c r="AD327" s="186">
        <v>0</v>
      </c>
      <c r="AE327" s="186">
        <v>0</v>
      </c>
      <c r="AF327" s="186">
        <v>0</v>
      </c>
      <c r="AG327" s="290">
        <v>0</v>
      </c>
      <c r="AH327" s="292">
        <v>0</v>
      </c>
      <c r="AI327" s="292">
        <v>0</v>
      </c>
      <c r="AJ327" s="292">
        <v>114776.6</v>
      </c>
      <c r="AK327" s="175"/>
      <c r="AL327" s="175">
        <v>12924660.43</v>
      </c>
      <c r="AM327" s="175">
        <v>20349178.48</v>
      </c>
      <c r="AN327" s="175">
        <v>7424518.0499999998</v>
      </c>
    </row>
    <row r="328" spans="1:40" s="84" customFormat="1" ht="23.25" customHeight="1" x14ac:dyDescent="0.35">
      <c r="A328" s="256">
        <v>2023</v>
      </c>
      <c r="B328" s="184">
        <f t="shared" si="30"/>
        <v>319</v>
      </c>
      <c r="C328" s="293" t="s">
        <v>1802</v>
      </c>
      <c r="D328" s="184">
        <v>32304</v>
      </c>
      <c r="E328" s="287">
        <f>VLOOKUP(D328,'[1]2023-2025'!$A:$G,7,0)</f>
        <v>2023</v>
      </c>
      <c r="F328" s="287" t="s">
        <v>2094</v>
      </c>
      <c r="G328" s="287"/>
      <c r="H328" s="288">
        <f>INDEX('[1]2023-2025'!$AK:$AK,MATCH(D328,'[1]2023-2025'!$A:$A,0))</f>
        <v>44701</v>
      </c>
      <c r="I328" s="288" t="e">
        <v>#N/A</v>
      </c>
      <c r="J328" s="288" t="e">
        <f>VLOOKUP(D328,[1]Лист3!$A:$AK,37,0)</f>
        <v>#N/A</v>
      </c>
      <c r="K328" s="289">
        <f>INDEX('[1]2023-2025'!$G:$G,MATCH(D328,'[1]2023-2025'!$A:$A,0))</f>
        <v>2023</v>
      </c>
      <c r="L328" s="289"/>
      <c r="M328" s="289"/>
      <c r="N328" s="289"/>
      <c r="O328" s="289" t="s">
        <v>2450</v>
      </c>
      <c r="P328" s="289">
        <v>0</v>
      </c>
      <c r="Q328" s="186">
        <f t="shared" si="28"/>
        <v>5332643.43</v>
      </c>
      <c r="R328" s="186">
        <f t="shared" si="29"/>
        <v>5261182.8</v>
      </c>
      <c r="S328" s="290">
        <v>0</v>
      </c>
      <c r="T328" s="291">
        <v>0</v>
      </c>
      <c r="U328" s="290">
        <v>0</v>
      </c>
      <c r="V328" s="186">
        <v>0</v>
      </c>
      <c r="W328" s="186">
        <v>0</v>
      </c>
      <c r="X328" s="186">
        <v>0</v>
      </c>
      <c r="Y328" s="186">
        <v>0</v>
      </c>
      <c r="Z328" s="290">
        <v>0</v>
      </c>
      <c r="AA328" s="290">
        <v>4890001.2</v>
      </c>
      <c r="AB328" s="290">
        <v>371181.60000000003</v>
      </c>
      <c r="AC328" s="186">
        <v>0</v>
      </c>
      <c r="AD328" s="186">
        <v>0</v>
      </c>
      <c r="AE328" s="186">
        <v>0</v>
      </c>
      <c r="AF328" s="186">
        <v>0</v>
      </c>
      <c r="AG328" s="290">
        <v>0</v>
      </c>
      <c r="AH328" s="292">
        <v>0</v>
      </c>
      <c r="AI328" s="292">
        <v>0</v>
      </c>
      <c r="AJ328" s="292">
        <v>71460.63</v>
      </c>
      <c r="AK328" s="175"/>
      <c r="AL328" s="175">
        <v>11202811.24</v>
      </c>
      <c r="AM328" s="175">
        <v>16535454.67</v>
      </c>
      <c r="AN328" s="175">
        <v>5332643.43</v>
      </c>
    </row>
    <row r="329" spans="1:40" s="84" customFormat="1" ht="23.25" customHeight="1" x14ac:dyDescent="0.35">
      <c r="A329" s="256">
        <v>2023</v>
      </c>
      <c r="B329" s="184">
        <f t="shared" si="30"/>
        <v>320</v>
      </c>
      <c r="C329" s="293" t="s">
        <v>1803</v>
      </c>
      <c r="D329" s="184">
        <v>32298</v>
      </c>
      <c r="E329" s="287">
        <f>VLOOKUP(D329,'[1]2023-2025'!$A:$G,7,0)</f>
        <v>2023</v>
      </c>
      <c r="F329" s="287" t="s">
        <v>2094</v>
      </c>
      <c r="G329" s="287"/>
      <c r="H329" s="288">
        <f>INDEX('[1]2023-2025'!$AK:$AK,MATCH(D329,'[1]2023-2025'!$A:$A,0))</f>
        <v>44701</v>
      </c>
      <c r="I329" s="288" t="e">
        <v>#N/A</v>
      </c>
      <c r="J329" s="288" t="e">
        <f>VLOOKUP(D329,[1]Лист3!$A:$AK,37,0)</f>
        <v>#N/A</v>
      </c>
      <c r="K329" s="289">
        <f>INDEX('[1]2023-2025'!$G:$G,MATCH(D329,'[1]2023-2025'!$A:$A,0))</f>
        <v>2023</v>
      </c>
      <c r="L329" s="289"/>
      <c r="M329" s="289"/>
      <c r="N329" s="289"/>
      <c r="O329" s="289" t="s">
        <v>2441</v>
      </c>
      <c r="P329" s="289">
        <v>0</v>
      </c>
      <c r="Q329" s="186">
        <f t="shared" si="28"/>
        <v>4070017.1499999994</v>
      </c>
      <c r="R329" s="186">
        <f t="shared" si="29"/>
        <v>4017033.5999999996</v>
      </c>
      <c r="S329" s="290">
        <v>0</v>
      </c>
      <c r="T329" s="291">
        <v>0</v>
      </c>
      <c r="U329" s="290">
        <v>0</v>
      </c>
      <c r="V329" s="186">
        <v>0</v>
      </c>
      <c r="W329" s="186">
        <v>0</v>
      </c>
      <c r="X329" s="186">
        <v>0</v>
      </c>
      <c r="Y329" s="186">
        <v>0</v>
      </c>
      <c r="Z329" s="290">
        <v>0</v>
      </c>
      <c r="AA329" s="290">
        <v>3656704.8</v>
      </c>
      <c r="AB329" s="290">
        <v>360328.8</v>
      </c>
      <c r="AC329" s="186">
        <v>0</v>
      </c>
      <c r="AD329" s="186">
        <v>0</v>
      </c>
      <c r="AE329" s="186">
        <v>0</v>
      </c>
      <c r="AF329" s="186">
        <v>0</v>
      </c>
      <c r="AG329" s="290">
        <v>0</v>
      </c>
      <c r="AH329" s="292">
        <v>0</v>
      </c>
      <c r="AI329" s="292">
        <v>0</v>
      </c>
      <c r="AJ329" s="292">
        <v>52983.549999999996</v>
      </c>
      <c r="AK329" s="175"/>
      <c r="AL329" s="175">
        <v>10021535.18</v>
      </c>
      <c r="AM329" s="175">
        <v>14091552.33</v>
      </c>
      <c r="AN329" s="175">
        <v>4070017.1499999994</v>
      </c>
    </row>
    <row r="330" spans="1:40" s="84" customFormat="1" ht="23.25" customHeight="1" x14ac:dyDescent="0.35">
      <c r="A330" s="256">
        <v>2023</v>
      </c>
      <c r="B330" s="184">
        <f t="shared" si="30"/>
        <v>321</v>
      </c>
      <c r="C330" s="293" t="s">
        <v>1804</v>
      </c>
      <c r="D330" s="184">
        <v>32230</v>
      </c>
      <c r="E330" s="287">
        <f>VLOOKUP(D330,'[1]2023-2025'!$A:$G,7,0)</f>
        <v>2023</v>
      </c>
      <c r="F330" s="287" t="s">
        <v>2094</v>
      </c>
      <c r="G330" s="287"/>
      <c r="H330" s="288">
        <f>INDEX('[1]2023-2025'!$AK:$AK,MATCH(D330,'[1]2023-2025'!$A:$A,0))</f>
        <v>44701</v>
      </c>
      <c r="I330" s="288" t="e">
        <v>#N/A</v>
      </c>
      <c r="J330" s="288" t="e">
        <f>VLOOKUP(D330,[1]Лист3!$A:$AK,37,0)</f>
        <v>#N/A</v>
      </c>
      <c r="K330" s="289">
        <f>INDEX('[1]2023-2025'!$G:$G,MATCH(D330,'[1]2023-2025'!$A:$A,0))</f>
        <v>2023</v>
      </c>
      <c r="L330" s="289"/>
      <c r="M330" s="289"/>
      <c r="N330" s="289"/>
      <c r="O330" s="289" t="s">
        <v>2441</v>
      </c>
      <c r="P330" s="289">
        <v>0</v>
      </c>
      <c r="Q330" s="186">
        <f t="shared" si="28"/>
        <v>5854882.6800000006</v>
      </c>
      <c r="R330" s="186">
        <f t="shared" si="29"/>
        <v>5764633.2000000002</v>
      </c>
      <c r="S330" s="290">
        <v>0</v>
      </c>
      <c r="T330" s="290">
        <v>1386828</v>
      </c>
      <c r="U330" s="290">
        <v>0</v>
      </c>
      <c r="V330" s="186">
        <v>0</v>
      </c>
      <c r="W330" s="186">
        <v>0</v>
      </c>
      <c r="X330" s="186">
        <v>0</v>
      </c>
      <c r="Y330" s="186">
        <v>0</v>
      </c>
      <c r="Z330" s="290">
        <v>0</v>
      </c>
      <c r="AA330" s="290">
        <v>4377805.2</v>
      </c>
      <c r="AB330" s="186">
        <v>0</v>
      </c>
      <c r="AC330" s="186">
        <v>0</v>
      </c>
      <c r="AD330" s="186">
        <v>0</v>
      </c>
      <c r="AE330" s="186">
        <v>0</v>
      </c>
      <c r="AF330" s="186">
        <v>0</v>
      </c>
      <c r="AG330" s="290">
        <v>0</v>
      </c>
      <c r="AH330" s="292">
        <v>0</v>
      </c>
      <c r="AI330" s="292">
        <v>0</v>
      </c>
      <c r="AJ330" s="292">
        <v>90249.48000000001</v>
      </c>
      <c r="AK330" s="175"/>
      <c r="AL330" s="175">
        <v>9961575.3200000003</v>
      </c>
      <c r="AM330" s="175">
        <v>15816458</v>
      </c>
      <c r="AN330" s="175">
        <v>5854882.6800000006</v>
      </c>
    </row>
    <row r="331" spans="1:40" s="84" customFormat="1" ht="20.3" customHeight="1" x14ac:dyDescent="0.35">
      <c r="A331" s="256"/>
      <c r="B331" s="170" t="s">
        <v>22</v>
      </c>
      <c r="C331" s="293"/>
      <c r="D331" s="296" t="s">
        <v>172</v>
      </c>
      <c r="E331" s="287" t="e">
        <f>VLOOKUP(D331,'[1]2023-2025'!$A:$G,7,0)</f>
        <v>#N/A</v>
      </c>
      <c r="F331" s="287"/>
      <c r="G331" s="287"/>
      <c r="H331" s="288" t="e">
        <v>#N/A</v>
      </c>
      <c r="I331" s="288" t="e">
        <v>#N/A</v>
      </c>
      <c r="J331" s="288" t="e">
        <f>VLOOKUP(D331,[1]Лист3!$A:$AK,37,0)</f>
        <v>#N/A</v>
      </c>
      <c r="K331" s="289" t="e">
        <v>#N/A</v>
      </c>
      <c r="L331" s="289"/>
      <c r="M331" s="289"/>
      <c r="N331" s="289"/>
      <c r="O331" s="289" t="e">
        <v>#N/A</v>
      </c>
      <c r="P331" s="289"/>
      <c r="Q331" s="297">
        <f>SUM(Q307:Q330)</f>
        <v>134561001.82000005</v>
      </c>
      <c r="R331" s="297">
        <f t="shared" ref="R331:AJ331" si="31">SUM(R307:R330)</f>
        <v>132666994.15000004</v>
      </c>
      <c r="S331" s="297">
        <f t="shared" si="31"/>
        <v>0</v>
      </c>
      <c r="T331" s="297">
        <f t="shared" si="31"/>
        <v>14987970</v>
      </c>
      <c r="U331" s="297">
        <f t="shared" si="31"/>
        <v>0</v>
      </c>
      <c r="V331" s="297">
        <f t="shared" si="31"/>
        <v>2162683.2000000002</v>
      </c>
      <c r="W331" s="297">
        <f t="shared" si="31"/>
        <v>2390178</v>
      </c>
      <c r="X331" s="297">
        <f t="shared" si="31"/>
        <v>6416281.8300000001</v>
      </c>
      <c r="Y331" s="297">
        <f t="shared" si="31"/>
        <v>0</v>
      </c>
      <c r="Z331" s="297">
        <f t="shared" si="31"/>
        <v>0</v>
      </c>
      <c r="AA331" s="297">
        <f t="shared" si="31"/>
        <v>79978057.209999993</v>
      </c>
      <c r="AB331" s="297">
        <f t="shared" si="31"/>
        <v>6525867.5999999996</v>
      </c>
      <c r="AC331" s="297">
        <f t="shared" si="31"/>
        <v>19054979.999999996</v>
      </c>
      <c r="AD331" s="297">
        <f t="shared" si="31"/>
        <v>0</v>
      </c>
      <c r="AE331" s="297">
        <f t="shared" si="31"/>
        <v>0</v>
      </c>
      <c r="AF331" s="297">
        <f t="shared" si="31"/>
        <v>0</v>
      </c>
      <c r="AG331" s="297">
        <f t="shared" si="31"/>
        <v>415074.17000000004</v>
      </c>
      <c r="AH331" s="297">
        <f t="shared" si="31"/>
        <v>735902.14</v>
      </c>
      <c r="AI331" s="297">
        <f t="shared" si="31"/>
        <v>0</v>
      </c>
      <c r="AJ331" s="297">
        <f t="shared" si="31"/>
        <v>1894007.6699999997</v>
      </c>
      <c r="AK331" s="175"/>
      <c r="AL331" s="175" t="e">
        <v>#N/A</v>
      </c>
      <c r="AM331" s="175" t="e">
        <v>#N/A</v>
      </c>
      <c r="AN331" s="175" t="e">
        <v>#N/A</v>
      </c>
    </row>
    <row r="332" spans="1:40" s="84" customFormat="1" ht="20.3" customHeight="1" x14ac:dyDescent="0.35">
      <c r="A332" s="256"/>
      <c r="B332" s="298"/>
      <c r="C332" s="275"/>
      <c r="D332" s="275"/>
      <c r="E332" s="287">
        <f>VLOOKUP(D332,'[1]2023-2025'!$A:$G,7,0)</f>
        <v>0</v>
      </c>
      <c r="F332" s="287"/>
      <c r="G332" s="287"/>
      <c r="H332" s="288" t="e">
        <v>#N/A</v>
      </c>
      <c r="I332" s="288" t="e">
        <v>#N/A</v>
      </c>
      <c r="J332" s="288" t="e">
        <f>VLOOKUP(D332,[1]Лист3!$A:$AK,37,0)</f>
        <v>#N/A</v>
      </c>
      <c r="K332" s="289" t="e">
        <v>#N/A</v>
      </c>
      <c r="L332" s="289"/>
      <c r="M332" s="289"/>
      <c r="N332" s="289"/>
      <c r="O332" s="289" t="e">
        <v>#N/A</v>
      </c>
      <c r="P332" s="289"/>
      <c r="Q332" s="275"/>
      <c r="R332" s="275"/>
      <c r="S332" s="277"/>
      <c r="T332" s="277"/>
      <c r="U332" s="277"/>
      <c r="V332" s="277"/>
      <c r="W332" s="277"/>
      <c r="X332" s="277" t="s">
        <v>1914</v>
      </c>
      <c r="Y332" s="299"/>
      <c r="Z332" s="277"/>
      <c r="AA332" s="277"/>
      <c r="AB332" s="277"/>
      <c r="AC332" s="277"/>
      <c r="AD332" s="277"/>
      <c r="AE332" s="277"/>
      <c r="AF332" s="277"/>
      <c r="AG332" s="277"/>
      <c r="AH332" s="277"/>
      <c r="AI332" s="277"/>
      <c r="AJ332" s="277"/>
      <c r="AK332" s="175"/>
      <c r="AL332" s="175" t="e">
        <v>#N/A</v>
      </c>
      <c r="AM332" s="175" t="e">
        <v>#N/A</v>
      </c>
      <c r="AN332" s="175" t="e">
        <v>#N/A</v>
      </c>
    </row>
    <row r="333" spans="1:40" s="84" customFormat="1" ht="20.3" customHeight="1" x14ac:dyDescent="0.35">
      <c r="A333" s="256">
        <v>2023</v>
      </c>
      <c r="B333" s="184">
        <f>B330+1</f>
        <v>322</v>
      </c>
      <c r="C333" s="294" t="s">
        <v>2189</v>
      </c>
      <c r="D333" s="184">
        <v>32591</v>
      </c>
      <c r="E333" s="287">
        <f>VLOOKUP(D333,'[1]2023-2025'!$A:$G,7,0)</f>
        <v>2023</v>
      </c>
      <c r="F333" s="287" t="str">
        <f>VLOOKUP(D333,[2]Лист1!$C:$F,4,0)</f>
        <v>ранний</v>
      </c>
      <c r="G333" s="287"/>
      <c r="H333" s="288">
        <f>INDEX('[1]2023-2025'!$AK:$AK,MATCH(D333,'[1]2023-2025'!$A:$A,0))</f>
        <v>44761</v>
      </c>
      <c r="I333" s="288" t="e">
        <v>#N/A</v>
      </c>
      <c r="J333" s="288" t="e">
        <f>VLOOKUP(D333,[1]Лист3!$A:$AK,37,0)</f>
        <v>#N/A</v>
      </c>
      <c r="K333" s="289">
        <f>INDEX('[1]2023-2025'!$G:$G,MATCH(D333,'[1]2023-2025'!$A:$A,0))</f>
        <v>2023</v>
      </c>
      <c r="L333" s="289"/>
      <c r="M333" s="289">
        <v>1</v>
      </c>
      <c r="N333" s="289"/>
      <c r="O333" s="289" t="s">
        <v>2647</v>
      </c>
      <c r="P333" s="289">
        <v>0</v>
      </c>
      <c r="Q333" s="186">
        <f t="shared" ref="Q333:Q396" si="32">SUM(S333:AJ333)</f>
        <v>2061126.7999999998</v>
      </c>
      <c r="R333" s="186">
        <f t="shared" ref="R333:R396" si="33">SUM(S333:AI333)</f>
        <v>2040305.6099999999</v>
      </c>
      <c r="S333" s="290">
        <v>0</v>
      </c>
      <c r="T333" s="291">
        <v>0</v>
      </c>
      <c r="U333" s="186">
        <v>0</v>
      </c>
      <c r="V333" s="186">
        <v>0</v>
      </c>
      <c r="W333" s="186">
        <v>0</v>
      </c>
      <c r="X333" s="186">
        <v>0</v>
      </c>
      <c r="Y333" s="186">
        <v>0</v>
      </c>
      <c r="Z333" s="290">
        <v>1980490.88</v>
      </c>
      <c r="AA333" s="186">
        <v>0</v>
      </c>
      <c r="AB333" s="186">
        <v>0</v>
      </c>
      <c r="AC333" s="186">
        <v>0</v>
      </c>
      <c r="AD333" s="186">
        <v>0</v>
      </c>
      <c r="AE333" s="186">
        <v>0</v>
      </c>
      <c r="AF333" s="186">
        <v>0</v>
      </c>
      <c r="AG333" s="290">
        <v>59814.73</v>
      </c>
      <c r="AH333" s="292">
        <v>0</v>
      </c>
      <c r="AI333" s="292">
        <v>0</v>
      </c>
      <c r="AJ333" s="292">
        <v>20821.189999999999</v>
      </c>
      <c r="AK333" s="175"/>
      <c r="AL333" s="175">
        <v>20007563.390000001</v>
      </c>
      <c r="AM333" s="175">
        <v>22068690.190000001</v>
      </c>
      <c r="AN333" s="175">
        <v>2061126.7999999998</v>
      </c>
    </row>
    <row r="334" spans="1:40" s="84" customFormat="1" ht="20.3" customHeight="1" x14ac:dyDescent="0.35">
      <c r="A334" s="256">
        <v>2023</v>
      </c>
      <c r="B334" s="184">
        <f t="shared" ref="B334:B391" si="34">B333+1</f>
        <v>323</v>
      </c>
      <c r="C334" s="294" t="s">
        <v>2190</v>
      </c>
      <c r="D334" s="184">
        <v>32592</v>
      </c>
      <c r="E334" s="287">
        <f>VLOOKUP(D334,'[1]2023-2025'!$A:$G,7,0)</f>
        <v>2023</v>
      </c>
      <c r="F334" s="287" t="str">
        <f>VLOOKUP(D334,[2]Лист1!$C:$F,4,0)</f>
        <v>ранний</v>
      </c>
      <c r="G334" s="287"/>
      <c r="H334" s="288">
        <f>INDEX('[1]2023-2025'!$AK:$AK,MATCH(D334,'[1]2023-2025'!$A:$A,0))</f>
        <v>44761</v>
      </c>
      <c r="I334" s="288" t="e">
        <v>#N/A</v>
      </c>
      <c r="J334" s="288" t="e">
        <f>VLOOKUP(D334,[1]Лист3!$A:$AK,37,0)</f>
        <v>#N/A</v>
      </c>
      <c r="K334" s="289">
        <f>INDEX('[1]2023-2025'!$G:$G,MATCH(D334,'[1]2023-2025'!$A:$A,0))</f>
        <v>2023</v>
      </c>
      <c r="L334" s="289"/>
      <c r="M334" s="289">
        <v>1</v>
      </c>
      <c r="N334" s="289"/>
      <c r="O334" s="289" t="s">
        <v>2647</v>
      </c>
      <c r="P334" s="289">
        <v>0</v>
      </c>
      <c r="Q334" s="186">
        <f t="shared" si="32"/>
        <v>2061126.7999999998</v>
      </c>
      <c r="R334" s="186">
        <f t="shared" si="33"/>
        <v>2040305.6099999999</v>
      </c>
      <c r="S334" s="290">
        <v>0</v>
      </c>
      <c r="T334" s="291">
        <v>0</v>
      </c>
      <c r="U334" s="186">
        <v>0</v>
      </c>
      <c r="V334" s="186">
        <v>0</v>
      </c>
      <c r="W334" s="186">
        <v>0</v>
      </c>
      <c r="X334" s="186">
        <v>0</v>
      </c>
      <c r="Y334" s="186">
        <v>0</v>
      </c>
      <c r="Z334" s="290">
        <v>1980490.88</v>
      </c>
      <c r="AA334" s="186">
        <v>0</v>
      </c>
      <c r="AB334" s="186">
        <v>0</v>
      </c>
      <c r="AC334" s="186">
        <v>0</v>
      </c>
      <c r="AD334" s="186">
        <v>0</v>
      </c>
      <c r="AE334" s="186">
        <v>0</v>
      </c>
      <c r="AF334" s="186">
        <v>0</v>
      </c>
      <c r="AG334" s="290">
        <v>59814.73</v>
      </c>
      <c r="AH334" s="292">
        <v>0</v>
      </c>
      <c r="AI334" s="292">
        <v>0</v>
      </c>
      <c r="AJ334" s="292">
        <v>20821.189999999999</v>
      </c>
      <c r="AK334" s="175"/>
      <c r="AL334" s="175">
        <v>20542988.599999998</v>
      </c>
      <c r="AM334" s="175">
        <v>22604115.399999999</v>
      </c>
      <c r="AN334" s="175">
        <v>2061126.7999999998</v>
      </c>
    </row>
    <row r="335" spans="1:40" s="84" customFormat="1" ht="20.3" customHeight="1" x14ac:dyDescent="0.35">
      <c r="A335" s="256">
        <v>2023</v>
      </c>
      <c r="B335" s="184">
        <f>B334+1</f>
        <v>324</v>
      </c>
      <c r="C335" s="294" t="s">
        <v>2191</v>
      </c>
      <c r="D335" s="184">
        <v>35365</v>
      </c>
      <c r="E335" s="287">
        <f>VLOOKUP(D335,'[1]2023-2025'!$A:$G,7,0)</f>
        <v>2023</v>
      </c>
      <c r="F335" s="287" t="str">
        <f>VLOOKUP(D335,[2]Лист1!$C:$F,4,0)</f>
        <v>ранний</v>
      </c>
      <c r="G335" s="287"/>
      <c r="H335" s="288">
        <f>INDEX('[1]2023-2025'!$AK:$AK,MATCH(D335,'[1]2023-2025'!$A:$A,0))</f>
        <v>44820</v>
      </c>
      <c r="I335" s="288" t="e">
        <v>#N/A</v>
      </c>
      <c r="J335" s="288" t="e">
        <f>VLOOKUP(D335,[1]Лист3!$A:$AK,37,0)</f>
        <v>#N/A</v>
      </c>
      <c r="K335" s="289">
        <f>INDEX('[1]2023-2025'!$G:$G,MATCH(D335,'[1]2023-2025'!$A:$A,0))</f>
        <v>2023</v>
      </c>
      <c r="L335" s="289"/>
      <c r="M335" s="289"/>
      <c r="N335" s="289"/>
      <c r="O335" s="289" t="s">
        <v>2634</v>
      </c>
      <c r="P335" s="289" t="s">
        <v>2648</v>
      </c>
      <c r="Q335" s="186">
        <f t="shared" si="32"/>
        <v>2638764.63</v>
      </c>
      <c r="R335" s="186">
        <f t="shared" si="33"/>
        <v>2630916.54</v>
      </c>
      <c r="S335" s="290">
        <v>0</v>
      </c>
      <c r="T335" s="291">
        <v>0</v>
      </c>
      <c r="U335" s="186">
        <v>0</v>
      </c>
      <c r="V335" s="186">
        <v>0</v>
      </c>
      <c r="W335" s="186">
        <v>0</v>
      </c>
      <c r="X335" s="186">
        <v>0</v>
      </c>
      <c r="Y335" s="186">
        <v>0</v>
      </c>
      <c r="Z335" s="290">
        <v>0</v>
      </c>
      <c r="AA335" s="186">
        <v>2630916.54</v>
      </c>
      <c r="AB335" s="186">
        <v>0</v>
      </c>
      <c r="AC335" s="186">
        <v>0</v>
      </c>
      <c r="AD335" s="186">
        <v>0</v>
      </c>
      <c r="AE335" s="186">
        <v>0</v>
      </c>
      <c r="AF335" s="186">
        <v>0</v>
      </c>
      <c r="AG335" s="290">
        <v>0</v>
      </c>
      <c r="AH335" s="292">
        <v>0</v>
      </c>
      <c r="AI335" s="292">
        <v>0</v>
      </c>
      <c r="AJ335" s="292">
        <v>7848.09</v>
      </c>
      <c r="AK335" s="175"/>
      <c r="AL335" s="175">
        <v>10790192.300000001</v>
      </c>
      <c r="AM335" s="175">
        <v>13428956.93</v>
      </c>
      <c r="AN335" s="175">
        <v>2638764.63</v>
      </c>
    </row>
    <row r="336" spans="1:40" s="84" customFormat="1" ht="20.3" customHeight="1" x14ac:dyDescent="0.35">
      <c r="A336" s="256">
        <v>2023</v>
      </c>
      <c r="B336" s="184">
        <f t="shared" si="34"/>
        <v>325</v>
      </c>
      <c r="C336" s="294" t="s">
        <v>4576</v>
      </c>
      <c r="D336" s="184">
        <v>35457</v>
      </c>
      <c r="E336" s="287">
        <f>VLOOKUP(D336,'[1]2023-2025'!$A:$G,7,0)</f>
        <v>2023</v>
      </c>
      <c r="F336" s="287" t="e">
        <f>VLOOKUP(D336,[2]Лист1!$C:$F,4,0)</f>
        <v>#REF!</v>
      </c>
      <c r="G336" s="287"/>
      <c r="H336" s="288" t="str">
        <f>INDEX('[1]2023-2025'!$AK:$AK,MATCH(D336,'[1]2023-2025'!$A:$A,0))</f>
        <v>вкл. Протоколом</v>
      </c>
      <c r="I336" s="288" t="e">
        <v>#N/A</v>
      </c>
      <c r="J336" s="288" t="e">
        <f>VLOOKUP(D336,[1]Лист3!$A:$AK,37,0)</f>
        <v>#N/A</v>
      </c>
      <c r="K336" s="289">
        <f>INDEX('[1]2023-2025'!$G:$G,MATCH(D336,'[1]2023-2025'!$A:$A,0))</f>
        <v>2023</v>
      </c>
      <c r="L336" s="289"/>
      <c r="M336" s="289"/>
      <c r="N336" s="289"/>
      <c r="O336" s="289" t="s">
        <v>2441</v>
      </c>
      <c r="P336" s="289" t="s">
        <v>2646</v>
      </c>
      <c r="Q336" s="186">
        <f t="shared" si="32"/>
        <v>15338.9</v>
      </c>
      <c r="R336" s="186">
        <f t="shared" si="33"/>
        <v>15338.9</v>
      </c>
      <c r="S336" s="290">
        <v>0</v>
      </c>
      <c r="T336" s="291">
        <v>0</v>
      </c>
      <c r="U336" s="186">
        <v>0</v>
      </c>
      <c r="V336" s="186">
        <v>0</v>
      </c>
      <c r="W336" s="186">
        <v>0</v>
      </c>
      <c r="X336" s="186">
        <v>0</v>
      </c>
      <c r="Y336" s="186">
        <v>0</v>
      </c>
      <c r="Z336" s="290">
        <v>0</v>
      </c>
      <c r="AA336" s="186">
        <v>0</v>
      </c>
      <c r="AB336" s="186">
        <v>0</v>
      </c>
      <c r="AC336" s="186">
        <v>0</v>
      </c>
      <c r="AD336" s="186">
        <v>0</v>
      </c>
      <c r="AE336" s="186">
        <v>0</v>
      </c>
      <c r="AF336" s="186">
        <v>0</v>
      </c>
      <c r="AG336" s="290">
        <v>15338.9</v>
      </c>
      <c r="AH336" s="292">
        <v>0</v>
      </c>
      <c r="AI336" s="292">
        <v>0</v>
      </c>
      <c r="AJ336" s="292">
        <v>0</v>
      </c>
      <c r="AK336" s="175"/>
      <c r="AL336" s="175">
        <v>4959779.67</v>
      </c>
      <c r="AM336" s="175">
        <v>4975118.57</v>
      </c>
      <c r="AN336" s="175">
        <v>15338.9</v>
      </c>
    </row>
    <row r="337" spans="1:40" s="84" customFormat="1" ht="20.3" customHeight="1" x14ac:dyDescent="0.35">
      <c r="A337" s="256">
        <v>2023</v>
      </c>
      <c r="B337" s="184">
        <f t="shared" si="34"/>
        <v>326</v>
      </c>
      <c r="C337" s="294" t="s">
        <v>2194</v>
      </c>
      <c r="D337" s="184">
        <v>33246</v>
      </c>
      <c r="E337" s="287">
        <f>VLOOKUP(D337,'[1]2023-2025'!$A:$G,7,0)</f>
        <v>2023</v>
      </c>
      <c r="F337" s="287" t="s">
        <v>1743</v>
      </c>
      <c r="G337" s="287"/>
      <c r="H337" s="288" t="str">
        <f>INDEX('[1]2023-2025'!$AK:$AK,MATCH(D337,'[1]2023-2025'!$A:$A,0))</f>
        <v>вкл. Протоколом</v>
      </c>
      <c r="I337" s="288" t="e">
        <v>#N/A</v>
      </c>
      <c r="J337" s="288" t="e">
        <f>VLOOKUP(D337,[1]Лист3!$A:$AK,37,0)</f>
        <v>#N/A</v>
      </c>
      <c r="K337" s="289">
        <f>INDEX('[1]2023-2025'!$G:$G,MATCH(D337,'[1]2023-2025'!$A:$A,0))</f>
        <v>2023</v>
      </c>
      <c r="L337" s="289"/>
      <c r="M337" s="289"/>
      <c r="N337" s="289"/>
      <c r="O337" s="289" t="s">
        <v>2446</v>
      </c>
      <c r="P337" s="289" t="s">
        <v>2651</v>
      </c>
      <c r="Q337" s="186">
        <f t="shared" si="32"/>
        <v>34580837.600000001</v>
      </c>
      <c r="R337" s="186">
        <f t="shared" si="33"/>
        <v>34455583.700000003</v>
      </c>
      <c r="S337" s="290">
        <v>0</v>
      </c>
      <c r="T337" s="291">
        <v>0</v>
      </c>
      <c r="U337" s="186">
        <v>0</v>
      </c>
      <c r="V337" s="186">
        <v>0</v>
      </c>
      <c r="W337" s="186">
        <v>0</v>
      </c>
      <c r="X337" s="186">
        <v>0</v>
      </c>
      <c r="Y337" s="186">
        <v>0</v>
      </c>
      <c r="Z337" s="290">
        <v>0</v>
      </c>
      <c r="AA337" s="186">
        <v>0</v>
      </c>
      <c r="AB337" s="186">
        <v>0</v>
      </c>
      <c r="AC337" s="186">
        <v>34304592.740000002</v>
      </c>
      <c r="AD337" s="186">
        <v>0</v>
      </c>
      <c r="AE337" s="186">
        <v>0</v>
      </c>
      <c r="AF337" s="186">
        <v>0</v>
      </c>
      <c r="AG337" s="290">
        <v>150990.96</v>
      </c>
      <c r="AH337" s="292">
        <v>0</v>
      </c>
      <c r="AI337" s="292">
        <v>0</v>
      </c>
      <c r="AJ337" s="292">
        <v>125253.9</v>
      </c>
      <c r="AK337" s="175"/>
      <c r="AL337" s="175">
        <v>65986415.560000002</v>
      </c>
      <c r="AM337" s="175">
        <v>118090477.23</v>
      </c>
      <c r="AN337" s="175">
        <v>52104061.670000002</v>
      </c>
    </row>
    <row r="338" spans="1:40" s="84" customFormat="1" ht="20.3" customHeight="1" x14ac:dyDescent="0.35">
      <c r="A338" s="256">
        <v>2023</v>
      </c>
      <c r="B338" s="184">
        <f t="shared" si="34"/>
        <v>327</v>
      </c>
      <c r="C338" s="294" t="s">
        <v>2193</v>
      </c>
      <c r="D338" s="184">
        <v>36073</v>
      </c>
      <c r="E338" s="287">
        <f>VLOOKUP(D338,'[1]2023-2025'!$A:$G,7,0)</f>
        <v>2023</v>
      </c>
      <c r="F338" s="287" t="e">
        <f>VLOOKUP(D338,[2]Лист1!$C:$F,4,0)</f>
        <v>#REF!</v>
      </c>
      <c r="G338" s="287"/>
      <c r="H338" s="288" t="str">
        <f>INDEX('[1]2023-2025'!$AK:$AK,MATCH(D338,'[1]2023-2025'!$A:$A,0))</f>
        <v>вкл. Протоколом</v>
      </c>
      <c r="I338" s="288" t="e">
        <v>#N/A</v>
      </c>
      <c r="J338" s="288" t="e">
        <f>VLOOKUP(D338,[1]Лист3!$A:$AK,37,0)</f>
        <v>#N/A</v>
      </c>
      <c r="K338" s="289">
        <f>INDEX('[1]2023-2025'!$G:$G,MATCH(D338,'[1]2023-2025'!$A:$A,0))</f>
        <v>2023</v>
      </c>
      <c r="L338" s="289"/>
      <c r="M338" s="289"/>
      <c r="N338" s="289"/>
      <c r="O338" s="289" t="s">
        <v>1743</v>
      </c>
      <c r="P338" s="289">
        <v>0</v>
      </c>
      <c r="Q338" s="186">
        <f t="shared" si="32"/>
        <v>1173905.9899999998</v>
      </c>
      <c r="R338" s="186">
        <f t="shared" si="33"/>
        <v>1169225.5899999999</v>
      </c>
      <c r="S338" s="290">
        <v>0</v>
      </c>
      <c r="T338" s="291">
        <v>729445.67999999993</v>
      </c>
      <c r="U338" s="186">
        <v>0</v>
      </c>
      <c r="V338" s="186">
        <v>80268.700000000012</v>
      </c>
      <c r="W338" s="186">
        <v>197222.26</v>
      </c>
      <c r="X338" s="186">
        <v>162288.95000000001</v>
      </c>
      <c r="Y338" s="186">
        <v>0</v>
      </c>
      <c r="Z338" s="290">
        <v>0</v>
      </c>
      <c r="AA338" s="186">
        <v>0</v>
      </c>
      <c r="AB338" s="186">
        <v>0</v>
      </c>
      <c r="AC338" s="186">
        <v>0</v>
      </c>
      <c r="AD338" s="186">
        <v>0</v>
      </c>
      <c r="AE338" s="186">
        <v>0</v>
      </c>
      <c r="AF338" s="186">
        <v>0</v>
      </c>
      <c r="AG338" s="290">
        <v>0</v>
      </c>
      <c r="AH338" s="292">
        <v>0</v>
      </c>
      <c r="AI338" s="292">
        <v>0</v>
      </c>
      <c r="AJ338" s="292">
        <v>4680.3999999999996</v>
      </c>
      <c r="AK338" s="175"/>
      <c r="AL338" s="175">
        <v>4646549.76</v>
      </c>
      <c r="AM338" s="175">
        <v>7554635.6799999997</v>
      </c>
      <c r="AN338" s="175">
        <v>2908085.92</v>
      </c>
    </row>
    <row r="339" spans="1:40" s="84" customFormat="1" ht="20.3" customHeight="1" x14ac:dyDescent="0.35">
      <c r="A339" s="256">
        <v>2023</v>
      </c>
      <c r="B339" s="184">
        <f t="shared" si="34"/>
        <v>328</v>
      </c>
      <c r="C339" s="294" t="s">
        <v>2192</v>
      </c>
      <c r="D339" s="184">
        <v>36431</v>
      </c>
      <c r="E339" s="287">
        <f>VLOOKUP(D339,'[1]2023-2025'!$A:$G,7,0)</f>
        <v>2023</v>
      </c>
      <c r="F339" s="287" t="e">
        <f>VLOOKUP(D339,[2]Лист1!$C:$F,4,0)</f>
        <v>#REF!</v>
      </c>
      <c r="G339" s="287"/>
      <c r="H339" s="288" t="str">
        <f>INDEX('[1]2023-2025'!$AK:$AK,MATCH(D339,'[1]2023-2025'!$A:$A,0))</f>
        <v>вкл. Протоколом</v>
      </c>
      <c r="I339" s="288" t="e">
        <v>#N/A</v>
      </c>
      <c r="J339" s="288" t="e">
        <f>VLOOKUP(D339,[1]Лист3!$A:$AK,37,0)</f>
        <v>#N/A</v>
      </c>
      <c r="K339" s="289">
        <f>INDEX('[1]2023-2025'!$G:$G,MATCH(D339,'[1]2023-2025'!$A:$A,0))</f>
        <v>2023</v>
      </c>
      <c r="L339" s="289"/>
      <c r="M339" s="289"/>
      <c r="N339" s="289"/>
      <c r="O339" s="289" t="s">
        <v>2649</v>
      </c>
      <c r="P339" s="289" t="s">
        <v>2650</v>
      </c>
      <c r="Q339" s="186">
        <f t="shared" si="32"/>
        <v>6481273.8699999992</v>
      </c>
      <c r="R339" s="186">
        <f t="shared" si="33"/>
        <v>6374501.3499999996</v>
      </c>
      <c r="S339" s="290">
        <v>0</v>
      </c>
      <c r="T339" s="291">
        <v>1777994.4200000002</v>
      </c>
      <c r="U339" s="186">
        <v>0</v>
      </c>
      <c r="V339" s="186">
        <v>0</v>
      </c>
      <c r="W339" s="186">
        <v>0</v>
      </c>
      <c r="X339" s="186">
        <v>0</v>
      </c>
      <c r="Y339" s="186">
        <v>0</v>
      </c>
      <c r="Z339" s="290">
        <v>0</v>
      </c>
      <c r="AA339" s="186">
        <v>4596506.93</v>
      </c>
      <c r="AB339" s="186">
        <v>0</v>
      </c>
      <c r="AC339" s="186">
        <v>0</v>
      </c>
      <c r="AD339" s="186">
        <v>0</v>
      </c>
      <c r="AE339" s="186">
        <v>0</v>
      </c>
      <c r="AF339" s="186">
        <v>0</v>
      </c>
      <c r="AG339" s="290">
        <v>0</v>
      </c>
      <c r="AH339" s="292">
        <v>0</v>
      </c>
      <c r="AI339" s="292">
        <v>0</v>
      </c>
      <c r="AJ339" s="292">
        <v>106772.52</v>
      </c>
      <c r="AK339" s="175"/>
      <c r="AL339" s="175">
        <v>7985642.1400000006</v>
      </c>
      <c r="AM339" s="175">
        <v>15357974.609999999</v>
      </c>
      <c r="AN339" s="175">
        <v>7372332.4699999988</v>
      </c>
    </row>
    <row r="340" spans="1:40" s="84" customFormat="1" ht="20.3" customHeight="1" x14ac:dyDescent="0.35">
      <c r="A340" s="256">
        <v>2023</v>
      </c>
      <c r="B340" s="184">
        <f t="shared" si="34"/>
        <v>329</v>
      </c>
      <c r="C340" s="294" t="s">
        <v>3041</v>
      </c>
      <c r="D340" s="184">
        <v>33103</v>
      </c>
      <c r="E340" s="287"/>
      <c r="F340" s="287"/>
      <c r="G340" s="287"/>
      <c r="H340" s="288"/>
      <c r="I340" s="288" t="e">
        <v>#N/A</v>
      </c>
      <c r="J340" s="288" t="e">
        <f>VLOOKUP(D340,[1]Лист3!$A:$AK,37,0)</f>
        <v>#N/A</v>
      </c>
      <c r="K340" s="289"/>
      <c r="L340" s="289"/>
      <c r="M340" s="289"/>
      <c r="N340" s="289"/>
      <c r="O340" s="289"/>
      <c r="P340" s="289"/>
      <c r="Q340" s="186">
        <f t="shared" si="32"/>
        <v>198448.8</v>
      </c>
      <c r="R340" s="186">
        <f t="shared" si="33"/>
        <v>198448.8</v>
      </c>
      <c r="S340" s="290">
        <v>0</v>
      </c>
      <c r="T340" s="291">
        <v>0</v>
      </c>
      <c r="U340" s="186">
        <v>0</v>
      </c>
      <c r="V340" s="186">
        <v>0</v>
      </c>
      <c r="W340" s="186">
        <v>0</v>
      </c>
      <c r="X340" s="186">
        <v>0</v>
      </c>
      <c r="Y340" s="186">
        <v>0</v>
      </c>
      <c r="Z340" s="186">
        <v>0</v>
      </c>
      <c r="AA340" s="186">
        <v>0</v>
      </c>
      <c r="AB340" s="186">
        <v>0</v>
      </c>
      <c r="AC340" s="186">
        <v>0</v>
      </c>
      <c r="AD340" s="186">
        <v>0</v>
      </c>
      <c r="AE340" s="186">
        <v>0</v>
      </c>
      <c r="AF340" s="186">
        <v>0</v>
      </c>
      <c r="AG340" s="292">
        <v>198448.8</v>
      </c>
      <c r="AH340" s="292">
        <v>0</v>
      </c>
      <c r="AI340" s="292">
        <v>0</v>
      </c>
      <c r="AJ340" s="292">
        <v>0</v>
      </c>
      <c r="AK340" s="175"/>
      <c r="AL340" s="175">
        <v>9166198.5299999975</v>
      </c>
      <c r="AM340" s="175">
        <v>17477114.829999998</v>
      </c>
      <c r="AN340" s="175">
        <v>8310916.3000000007</v>
      </c>
    </row>
    <row r="341" spans="1:40" s="84" customFormat="1" ht="20.3" customHeight="1" x14ac:dyDescent="0.35">
      <c r="A341" s="256">
        <v>2023</v>
      </c>
      <c r="B341" s="184">
        <f t="shared" si="34"/>
        <v>330</v>
      </c>
      <c r="C341" s="248" t="s">
        <v>342</v>
      </c>
      <c r="D341" s="184">
        <v>33436</v>
      </c>
      <c r="E341" s="287">
        <f>VLOOKUP(D341,'[1]2023-2025'!$A:$G,7,0)</f>
        <v>2023</v>
      </c>
      <c r="F341" s="287"/>
      <c r="G341" s="287" t="s">
        <v>1899</v>
      </c>
      <c r="H341" s="288">
        <f>INDEX('[1]2023-2025'!$AK:$AK,MATCH(D341,'[1]2023-2025'!$A:$A,0))</f>
        <v>44670</v>
      </c>
      <c r="I341" s="288" t="e">
        <v>#N/A</v>
      </c>
      <c r="J341" s="288" t="e">
        <f>VLOOKUP(D341,[1]Лист3!$A:$AK,37,0)</f>
        <v>#N/A</v>
      </c>
      <c r="K341" s="289">
        <f>INDEX('[1]2023-2025'!$G:$G,MATCH(D341,'[1]2023-2025'!$A:$A,0))</f>
        <v>2023</v>
      </c>
      <c r="L341" s="289"/>
      <c r="M341" s="289"/>
      <c r="N341" s="289"/>
      <c r="O341" s="289" t="s">
        <v>2583</v>
      </c>
      <c r="P341" s="289">
        <v>0</v>
      </c>
      <c r="Q341" s="186">
        <f t="shared" si="32"/>
        <v>4789569.3099999996</v>
      </c>
      <c r="R341" s="186">
        <f t="shared" si="33"/>
        <v>4775421.5999999996</v>
      </c>
      <c r="S341" s="290">
        <v>0</v>
      </c>
      <c r="T341" s="290">
        <v>0</v>
      </c>
      <c r="U341" s="290">
        <v>0</v>
      </c>
      <c r="V341" s="290">
        <v>0</v>
      </c>
      <c r="W341" s="290">
        <v>0</v>
      </c>
      <c r="X341" s="290">
        <v>315964.80000000005</v>
      </c>
      <c r="Y341" s="290">
        <v>0</v>
      </c>
      <c r="Z341" s="290">
        <v>0</v>
      </c>
      <c r="AA341" s="290">
        <v>0</v>
      </c>
      <c r="AB341" s="290">
        <v>0</v>
      </c>
      <c r="AC341" s="290">
        <v>4336939.2</v>
      </c>
      <c r="AD341" s="290">
        <v>0</v>
      </c>
      <c r="AE341" s="290">
        <v>0</v>
      </c>
      <c r="AF341" s="290">
        <v>0</v>
      </c>
      <c r="AG341" s="290">
        <v>122517.6</v>
      </c>
      <c r="AH341" s="290">
        <v>0</v>
      </c>
      <c r="AI341" s="290">
        <v>0</v>
      </c>
      <c r="AJ341" s="292">
        <v>14147.71</v>
      </c>
      <c r="AK341" s="175"/>
      <c r="AL341" s="175">
        <v>12428093.719999999</v>
      </c>
      <c r="AM341" s="175">
        <v>22737971.649999999</v>
      </c>
      <c r="AN341" s="175">
        <v>10309877.93</v>
      </c>
    </row>
    <row r="342" spans="1:40" s="7" customFormat="1" ht="20.3" customHeight="1" x14ac:dyDescent="0.35">
      <c r="A342" s="256">
        <v>2023</v>
      </c>
      <c r="B342" s="184">
        <f t="shared" si="34"/>
        <v>331</v>
      </c>
      <c r="C342" s="248" t="s">
        <v>1219</v>
      </c>
      <c r="D342" s="184">
        <v>33449</v>
      </c>
      <c r="E342" s="287">
        <f>VLOOKUP(D342,'[1]2023-2025'!$A:$G,7,0)</f>
        <v>2023</v>
      </c>
      <c r="F342" s="287"/>
      <c r="G342" s="287" t="s">
        <v>1899</v>
      </c>
      <c r="H342" s="288" t="str">
        <f>INDEX('[1]2023-2025'!$AK:$AK,MATCH(D342,'[1]2023-2025'!$A:$A,0))</f>
        <v>вкл. Протоколом</v>
      </c>
      <c r="I342" s="288" t="e">
        <v>#N/A</v>
      </c>
      <c r="J342" s="288" t="e">
        <f>VLOOKUP(D342,[1]Лист3!$A:$AK,37,0)</f>
        <v>#N/A</v>
      </c>
      <c r="K342" s="289">
        <f>INDEX('[1]2023-2025'!$G:$G,MATCH(D342,'[1]2023-2025'!$A:$A,0))</f>
        <v>2023</v>
      </c>
      <c r="L342" s="289"/>
      <c r="M342" s="289"/>
      <c r="N342" s="289"/>
      <c r="O342" s="289" t="s">
        <v>2632</v>
      </c>
      <c r="P342" s="289" t="s">
        <v>2633</v>
      </c>
      <c r="Q342" s="186">
        <f t="shared" si="32"/>
        <v>4209811.29</v>
      </c>
      <c r="R342" s="186">
        <f t="shared" si="33"/>
        <v>4138293.61</v>
      </c>
      <c r="S342" s="290">
        <v>0</v>
      </c>
      <c r="T342" s="291">
        <v>0</v>
      </c>
      <c r="U342" s="186">
        <v>0</v>
      </c>
      <c r="V342" s="186">
        <v>0</v>
      </c>
      <c r="W342" s="186">
        <v>0</v>
      </c>
      <c r="X342" s="186">
        <v>0</v>
      </c>
      <c r="Y342" s="186">
        <v>0</v>
      </c>
      <c r="Z342" s="186">
        <v>0</v>
      </c>
      <c r="AA342" s="300">
        <v>4138293.61</v>
      </c>
      <c r="AB342" s="186">
        <v>0</v>
      </c>
      <c r="AC342" s="186">
        <v>0</v>
      </c>
      <c r="AD342" s="186">
        <v>0</v>
      </c>
      <c r="AE342" s="186">
        <v>0</v>
      </c>
      <c r="AF342" s="186">
        <v>0</v>
      </c>
      <c r="AG342" s="292">
        <v>0</v>
      </c>
      <c r="AH342" s="292">
        <v>0</v>
      </c>
      <c r="AI342" s="292">
        <v>0</v>
      </c>
      <c r="AJ342" s="300">
        <v>71517.679999999993</v>
      </c>
      <c r="AK342" s="175"/>
      <c r="AL342" s="175">
        <v>8736459.0500000007</v>
      </c>
      <c r="AM342" s="175">
        <v>12946270.34</v>
      </c>
      <c r="AN342" s="175">
        <v>4209811.29</v>
      </c>
    </row>
    <row r="343" spans="1:40" s="84" customFormat="1" ht="20.3" customHeight="1" x14ac:dyDescent="0.35">
      <c r="A343" s="256">
        <v>2023</v>
      </c>
      <c r="B343" s="184">
        <f t="shared" si="34"/>
        <v>332</v>
      </c>
      <c r="C343" s="294" t="s">
        <v>61</v>
      </c>
      <c r="D343" s="184">
        <v>33477</v>
      </c>
      <c r="E343" s="287">
        <f>VLOOKUP(D343,'[1]2023-2025'!$A:$G,7,0)</f>
        <v>2023</v>
      </c>
      <c r="F343" s="287" t="s">
        <v>2096</v>
      </c>
      <c r="G343" s="287" t="s">
        <v>1899</v>
      </c>
      <c r="H343" s="288">
        <f>INDEX('[1]2023-2025'!$AK:$AK,MATCH(D343,'[1]2023-2025'!$A:$A,0))</f>
        <v>44670</v>
      </c>
      <c r="I343" s="288" t="e">
        <v>#N/A</v>
      </c>
      <c r="J343" s="288" t="e">
        <f>VLOOKUP(D343,[1]Лист3!$A:$AK,37,0)</f>
        <v>#N/A</v>
      </c>
      <c r="K343" s="289">
        <f>INDEX('[1]2023-2025'!$G:$G,MATCH(D343,'[1]2023-2025'!$A:$A,0))</f>
        <v>2023</v>
      </c>
      <c r="L343" s="289"/>
      <c r="M343" s="289"/>
      <c r="N343" s="289"/>
      <c r="O343" s="289" t="s">
        <v>2620</v>
      </c>
      <c r="P343" s="289" t="s">
        <v>2621</v>
      </c>
      <c r="Q343" s="186">
        <f t="shared" si="32"/>
        <v>143381.82999999996</v>
      </c>
      <c r="R343" s="186">
        <f t="shared" si="33"/>
        <v>141250.26999999996</v>
      </c>
      <c r="S343" s="290">
        <v>0</v>
      </c>
      <c r="T343" s="290">
        <v>0</v>
      </c>
      <c r="U343" s="290">
        <v>0</v>
      </c>
      <c r="V343" s="290">
        <v>0</v>
      </c>
      <c r="W343" s="290">
        <v>0</v>
      </c>
      <c r="X343" s="290">
        <v>0</v>
      </c>
      <c r="Y343" s="290">
        <v>0</v>
      </c>
      <c r="Z343" s="290">
        <v>0</v>
      </c>
      <c r="AA343" s="290">
        <v>0</v>
      </c>
      <c r="AB343" s="290">
        <v>141250.26999999996</v>
      </c>
      <c r="AC343" s="290">
        <v>0</v>
      </c>
      <c r="AD343" s="290">
        <v>0</v>
      </c>
      <c r="AE343" s="290">
        <v>0</v>
      </c>
      <c r="AF343" s="290">
        <v>0</v>
      </c>
      <c r="AG343" s="290">
        <v>0</v>
      </c>
      <c r="AH343" s="290">
        <v>0</v>
      </c>
      <c r="AI343" s="290">
        <v>0</v>
      </c>
      <c r="AJ343" s="290">
        <v>2131.56</v>
      </c>
      <c r="AK343" s="175"/>
      <c r="AL343" s="175">
        <v>5594718.4100000001</v>
      </c>
      <c r="AM343" s="175">
        <v>9256715.6600000001</v>
      </c>
      <c r="AN343" s="175">
        <v>3661997.2499999995</v>
      </c>
    </row>
    <row r="344" spans="1:40" s="84" customFormat="1" ht="20.3" customHeight="1" x14ac:dyDescent="0.35">
      <c r="A344" s="256">
        <v>2023</v>
      </c>
      <c r="B344" s="184">
        <f t="shared" si="34"/>
        <v>333</v>
      </c>
      <c r="C344" s="248" t="s">
        <v>3966</v>
      </c>
      <c r="D344" s="184">
        <v>33566</v>
      </c>
      <c r="E344" s="287">
        <f>VLOOKUP(D344,'[1]2023-2025'!$A:$G,7,0)</f>
        <v>2023</v>
      </c>
      <c r="F344" s="287"/>
      <c r="G344" s="287" t="s">
        <v>1899</v>
      </c>
      <c r="H344" s="288">
        <f>INDEX('[1]2023-2025'!$AK:$AK,MATCH(D344,'[1]2023-2025'!$A:$A,0))</f>
        <v>44670</v>
      </c>
      <c r="I344" s="288" t="e">
        <v>#N/A</v>
      </c>
      <c r="J344" s="288" t="e">
        <f>VLOOKUP(D344,[1]Лист3!$A:$AK,37,0)</f>
        <v>#N/A</v>
      </c>
      <c r="K344" s="289">
        <f>INDEX('[1]2023-2025'!$G:$G,MATCH(D344,'[1]2023-2025'!$A:$A,0))</f>
        <v>2023</v>
      </c>
      <c r="L344" s="289"/>
      <c r="M344" s="289"/>
      <c r="N344" s="289"/>
      <c r="O344" s="289" t="s">
        <v>2583</v>
      </c>
      <c r="P344" s="289">
        <v>0</v>
      </c>
      <c r="Q344" s="186">
        <f t="shared" si="32"/>
        <v>116291.9</v>
      </c>
      <c r="R344" s="186">
        <f t="shared" si="33"/>
        <v>116291.9</v>
      </c>
      <c r="S344" s="290">
        <v>0</v>
      </c>
      <c r="T344" s="290">
        <v>0</v>
      </c>
      <c r="U344" s="290">
        <v>0</v>
      </c>
      <c r="V344" s="290">
        <v>0</v>
      </c>
      <c r="W344" s="290">
        <v>0</v>
      </c>
      <c r="X344" s="290">
        <v>0</v>
      </c>
      <c r="Y344" s="290">
        <v>0</v>
      </c>
      <c r="Z344" s="290">
        <v>0</v>
      </c>
      <c r="AA344" s="290">
        <v>0</v>
      </c>
      <c r="AB344" s="290">
        <v>0</v>
      </c>
      <c r="AC344" s="290">
        <v>0</v>
      </c>
      <c r="AD344" s="290">
        <v>0</v>
      </c>
      <c r="AE344" s="290">
        <v>0</v>
      </c>
      <c r="AF344" s="290">
        <v>0</v>
      </c>
      <c r="AG344" s="290">
        <v>0</v>
      </c>
      <c r="AH344" s="290">
        <v>116291.9</v>
      </c>
      <c r="AI344" s="290">
        <v>0</v>
      </c>
      <c r="AJ344" s="290">
        <v>0</v>
      </c>
      <c r="AK344" s="175"/>
      <c r="AL344" s="175" t="e">
        <v>#N/A</v>
      </c>
      <c r="AM344" s="175" t="e">
        <v>#N/A</v>
      </c>
      <c r="AN344" s="175" t="e">
        <v>#N/A</v>
      </c>
    </row>
    <row r="345" spans="1:40" s="84" customFormat="1" ht="20.3" customHeight="1" x14ac:dyDescent="0.35">
      <c r="A345" s="256">
        <v>2023</v>
      </c>
      <c r="B345" s="184">
        <f t="shared" si="34"/>
        <v>334</v>
      </c>
      <c r="C345" s="294" t="s">
        <v>1740</v>
      </c>
      <c r="D345" s="184">
        <v>33577</v>
      </c>
      <c r="E345" s="287">
        <f>VLOOKUP(D345,'[1]2023-2025'!$A:$G,7,0)</f>
        <v>2023</v>
      </c>
      <c r="F345" s="287" t="s">
        <v>2095</v>
      </c>
      <c r="G345" s="287" t="s">
        <v>1899</v>
      </c>
      <c r="H345" s="288" t="str">
        <f>INDEX('[1]2023-2025'!$AK:$AK,MATCH(D345,'[1]2023-2025'!$A:$A,0))</f>
        <v>вкл. Протоколом</v>
      </c>
      <c r="I345" s="288" t="e">
        <v>#N/A</v>
      </c>
      <c r="J345" s="288" t="e">
        <f>VLOOKUP(D345,[1]Лист3!$A:$AK,37,0)</f>
        <v>#N/A</v>
      </c>
      <c r="K345" s="289">
        <f>INDEX('[1]2023-2025'!$G:$G,MATCH(D345,'[1]2023-2025'!$A:$A,0))</f>
        <v>2023</v>
      </c>
      <c r="L345" s="289"/>
      <c r="M345" s="289"/>
      <c r="N345" s="289"/>
      <c r="O345" s="289" t="s">
        <v>2441</v>
      </c>
      <c r="P345" s="289" t="s">
        <v>2624</v>
      </c>
      <c r="Q345" s="186">
        <f t="shared" si="32"/>
        <v>356895.28</v>
      </c>
      <c r="R345" s="186">
        <f t="shared" si="33"/>
        <v>356895.28</v>
      </c>
      <c r="S345" s="290">
        <v>0</v>
      </c>
      <c r="T345" s="291">
        <v>0</v>
      </c>
      <c r="U345" s="186">
        <v>0</v>
      </c>
      <c r="V345" s="186">
        <v>0</v>
      </c>
      <c r="W345" s="186">
        <v>0</v>
      </c>
      <c r="X345" s="186">
        <v>0</v>
      </c>
      <c r="Y345" s="186">
        <v>0</v>
      </c>
      <c r="Z345" s="290">
        <v>0</v>
      </c>
      <c r="AA345" s="186">
        <v>0</v>
      </c>
      <c r="AB345" s="186">
        <v>0</v>
      </c>
      <c r="AC345" s="186">
        <v>0</v>
      </c>
      <c r="AD345" s="186">
        <v>0</v>
      </c>
      <c r="AE345" s="186">
        <v>0</v>
      </c>
      <c r="AF345" s="186">
        <v>0</v>
      </c>
      <c r="AG345" s="290">
        <v>356895.28</v>
      </c>
      <c r="AH345" s="292">
        <v>0</v>
      </c>
      <c r="AI345" s="292">
        <v>0</v>
      </c>
      <c r="AJ345" s="290">
        <v>0</v>
      </c>
      <c r="AK345" s="175"/>
      <c r="AL345" s="175">
        <v>6002708.1100000003</v>
      </c>
      <c r="AM345" s="175">
        <v>12848273.57</v>
      </c>
      <c r="AN345" s="175">
        <v>6845565.46</v>
      </c>
    </row>
    <row r="346" spans="1:40" s="84" customFormat="1" ht="20.3" customHeight="1" x14ac:dyDescent="0.35">
      <c r="A346" s="256">
        <v>2023</v>
      </c>
      <c r="B346" s="184">
        <f t="shared" si="34"/>
        <v>335</v>
      </c>
      <c r="C346" s="248" t="s">
        <v>3758</v>
      </c>
      <c r="D346" s="184">
        <v>33749</v>
      </c>
      <c r="E346" s="287">
        <f>VLOOKUP(D346,'[1]2023-2025'!$A:$G,7,0)</f>
        <v>2023</v>
      </c>
      <c r="F346" s="287"/>
      <c r="G346" s="287" t="s">
        <v>1899</v>
      </c>
      <c r="H346" s="288">
        <f>INDEX('[1]2023-2025'!$AK:$AK,MATCH(D346,'[1]2023-2025'!$A:$A,0))</f>
        <v>44551</v>
      </c>
      <c r="I346" s="288" t="e">
        <v>#N/A</v>
      </c>
      <c r="J346" s="288" t="e">
        <f>VLOOKUP(D346,[1]Лист3!$A:$AK,37,0)</f>
        <v>#N/A</v>
      </c>
      <c r="K346" s="289">
        <f>INDEX('[1]2023-2025'!$G:$G,MATCH(D346,'[1]2023-2025'!$A:$A,0))</f>
        <v>2023</v>
      </c>
      <c r="L346" s="289"/>
      <c r="M346" s="289"/>
      <c r="N346" s="289"/>
      <c r="O346" s="289" t="s">
        <v>2585</v>
      </c>
      <c r="P346" s="289">
        <v>0</v>
      </c>
      <c r="Q346" s="186">
        <f t="shared" si="32"/>
        <v>3899976.97</v>
      </c>
      <c r="R346" s="186">
        <f t="shared" si="33"/>
        <v>3888061.3200000003</v>
      </c>
      <c r="S346" s="290">
        <v>0</v>
      </c>
      <c r="T346" s="291">
        <v>0</v>
      </c>
      <c r="U346" s="186">
        <v>0</v>
      </c>
      <c r="V346" s="186">
        <v>0</v>
      </c>
      <c r="W346" s="186">
        <v>0</v>
      </c>
      <c r="X346" s="186">
        <v>0</v>
      </c>
      <c r="Y346" s="186">
        <v>0</v>
      </c>
      <c r="Z346" s="186">
        <v>0</v>
      </c>
      <c r="AA346" s="186">
        <v>3547974</v>
      </c>
      <c r="AB346" s="186">
        <v>312081.60000000003</v>
      </c>
      <c r="AC346" s="186">
        <v>0</v>
      </c>
      <c r="AD346" s="186">
        <v>0</v>
      </c>
      <c r="AE346" s="186">
        <v>0</v>
      </c>
      <c r="AF346" s="186">
        <v>0</v>
      </c>
      <c r="AG346" s="292">
        <v>0</v>
      </c>
      <c r="AH346" s="292">
        <v>28005.72</v>
      </c>
      <c r="AI346" s="292">
        <v>0</v>
      </c>
      <c r="AJ346" s="292">
        <v>11915.65</v>
      </c>
      <c r="AK346" s="175"/>
      <c r="AL346" s="175">
        <v>5977008.3199999984</v>
      </c>
      <c r="AM346" s="175">
        <v>9876985.2899999991</v>
      </c>
      <c r="AN346" s="175">
        <v>3899976.97</v>
      </c>
    </row>
    <row r="347" spans="1:40" s="84" customFormat="1" ht="20.3" customHeight="1" x14ac:dyDescent="0.35">
      <c r="A347" s="256">
        <v>2023</v>
      </c>
      <c r="B347" s="184">
        <f t="shared" si="34"/>
        <v>336</v>
      </c>
      <c r="C347" s="248" t="s">
        <v>346</v>
      </c>
      <c r="D347" s="184">
        <v>33875</v>
      </c>
      <c r="E347" s="287">
        <f>VLOOKUP(D347,'[1]2023-2025'!$A:$G,7,0)</f>
        <v>2023</v>
      </c>
      <c r="F347" s="287"/>
      <c r="G347" s="287" t="s">
        <v>1899</v>
      </c>
      <c r="H347" s="288">
        <f>INDEX('[1]2023-2025'!$AK:$AK,MATCH(D347,'[1]2023-2025'!$A:$A,0))</f>
        <v>44551</v>
      </c>
      <c r="I347" s="288" t="e">
        <v>#N/A</v>
      </c>
      <c r="J347" s="288" t="e">
        <f>VLOOKUP(D347,[1]Лист3!$A:$AK,37,0)</f>
        <v>#N/A</v>
      </c>
      <c r="K347" s="289">
        <f>INDEX('[1]2023-2025'!$G:$G,MATCH(D347,'[1]2023-2025'!$A:$A,0))</f>
        <v>2023</v>
      </c>
      <c r="L347" s="289"/>
      <c r="M347" s="289"/>
      <c r="N347" s="289"/>
      <c r="O347" s="289" t="s">
        <v>1743</v>
      </c>
      <c r="P347" s="289" t="s">
        <v>2586</v>
      </c>
      <c r="Q347" s="186">
        <f t="shared" si="32"/>
        <v>5069515.9799999995</v>
      </c>
      <c r="R347" s="186">
        <f t="shared" si="33"/>
        <v>4994500.8</v>
      </c>
      <c r="S347" s="186">
        <v>0</v>
      </c>
      <c r="T347" s="291">
        <v>0</v>
      </c>
      <c r="U347" s="186">
        <v>0</v>
      </c>
      <c r="V347" s="186">
        <v>0</v>
      </c>
      <c r="W347" s="186">
        <v>0</v>
      </c>
      <c r="X347" s="186">
        <v>0</v>
      </c>
      <c r="Y347" s="186">
        <v>0</v>
      </c>
      <c r="Z347" s="186">
        <v>0</v>
      </c>
      <c r="AA347" s="186">
        <v>4994500.8</v>
      </c>
      <c r="AB347" s="186">
        <v>0</v>
      </c>
      <c r="AC347" s="186">
        <v>0</v>
      </c>
      <c r="AD347" s="186">
        <v>0</v>
      </c>
      <c r="AE347" s="186">
        <v>0</v>
      </c>
      <c r="AF347" s="186">
        <v>0</v>
      </c>
      <c r="AG347" s="292">
        <v>0</v>
      </c>
      <c r="AH347" s="292">
        <v>0</v>
      </c>
      <c r="AI347" s="292">
        <v>0</v>
      </c>
      <c r="AJ347" s="292">
        <v>75015.179999999993</v>
      </c>
      <c r="AK347" s="175"/>
      <c r="AL347" s="175">
        <v>8234376.71</v>
      </c>
      <c r="AM347" s="175">
        <v>13303892.689999999</v>
      </c>
      <c r="AN347" s="175">
        <v>5069515.9799999995</v>
      </c>
    </row>
    <row r="348" spans="1:40" s="84" customFormat="1" ht="20.3" customHeight="1" x14ac:dyDescent="0.35">
      <c r="A348" s="256">
        <v>2023</v>
      </c>
      <c r="B348" s="184">
        <f t="shared" si="34"/>
        <v>337</v>
      </c>
      <c r="C348" s="248" t="s">
        <v>3285</v>
      </c>
      <c r="D348" s="184">
        <v>33939</v>
      </c>
      <c r="E348" s="287">
        <f>VLOOKUP(D348,'[1]2023-2025'!$A:$G,7,0)</f>
        <v>2023</v>
      </c>
      <c r="F348" s="287"/>
      <c r="G348" s="287" t="s">
        <v>1899</v>
      </c>
      <c r="H348" s="288">
        <f>INDEX('[1]2023-2025'!$AK:$AK,MATCH(D348,'[1]2023-2025'!$A:$A,0))</f>
        <v>44638</v>
      </c>
      <c r="I348" s="288" t="e">
        <v>#N/A</v>
      </c>
      <c r="J348" s="288" t="e">
        <f>VLOOKUP(D348,[1]Лист3!$A:$AK,37,0)</f>
        <v>#N/A</v>
      </c>
      <c r="K348" s="289">
        <f>INDEX('[1]2023-2025'!$G:$G,MATCH(D348,'[1]2023-2025'!$A:$A,0))</f>
        <v>2023</v>
      </c>
      <c r="L348" s="289"/>
      <c r="M348" s="289"/>
      <c r="N348" s="289"/>
      <c r="O348" s="289" t="s">
        <v>2587</v>
      </c>
      <c r="P348" s="289">
        <v>0</v>
      </c>
      <c r="Q348" s="186">
        <f t="shared" si="32"/>
        <v>222837.91</v>
      </c>
      <c r="R348" s="186">
        <f t="shared" si="33"/>
        <v>222837.91</v>
      </c>
      <c r="S348" s="290">
        <v>0</v>
      </c>
      <c r="T348" s="290">
        <v>0</v>
      </c>
      <c r="U348" s="290">
        <v>0</v>
      </c>
      <c r="V348" s="290">
        <v>0</v>
      </c>
      <c r="W348" s="290">
        <v>0</v>
      </c>
      <c r="X348" s="290">
        <v>0</v>
      </c>
      <c r="Y348" s="290">
        <v>0</v>
      </c>
      <c r="Z348" s="290">
        <v>0</v>
      </c>
      <c r="AA348" s="290">
        <v>0</v>
      </c>
      <c r="AB348" s="290">
        <v>0</v>
      </c>
      <c r="AC348" s="290">
        <v>0</v>
      </c>
      <c r="AD348" s="290">
        <v>0</v>
      </c>
      <c r="AE348" s="290">
        <v>0</v>
      </c>
      <c r="AF348" s="290">
        <v>0</v>
      </c>
      <c r="AG348" s="290">
        <v>0</v>
      </c>
      <c r="AH348" s="290">
        <v>222837.91</v>
      </c>
      <c r="AI348" s="290">
        <v>0</v>
      </c>
      <c r="AJ348" s="290">
        <v>0</v>
      </c>
      <c r="AK348" s="175"/>
      <c r="AL348" s="175" t="e">
        <v>#N/A</v>
      </c>
      <c r="AM348" s="175" t="e">
        <v>#N/A</v>
      </c>
      <c r="AN348" s="175" t="e">
        <v>#N/A</v>
      </c>
    </row>
    <row r="349" spans="1:40" s="84" customFormat="1" ht="20.3" customHeight="1" x14ac:dyDescent="0.35">
      <c r="A349" s="256">
        <v>2023</v>
      </c>
      <c r="B349" s="184">
        <f t="shared" si="34"/>
        <v>338</v>
      </c>
      <c r="C349" s="294" t="s">
        <v>864</v>
      </c>
      <c r="D349" s="184">
        <v>33945</v>
      </c>
      <c r="E349" s="287">
        <f>VLOOKUP(D349,'[1]2023-2025'!$A:$G,7,0)</f>
        <v>2023</v>
      </c>
      <c r="F349" s="287"/>
      <c r="G349" s="287" t="s">
        <v>1899</v>
      </c>
      <c r="H349" s="288">
        <f>INDEX('[1]2023-2025'!$AK:$AK,MATCH(D349,'[1]2023-2025'!$A:$A,0))</f>
        <v>44670</v>
      </c>
      <c r="I349" s="288" t="e">
        <v>#N/A</v>
      </c>
      <c r="J349" s="288" t="e">
        <f>VLOOKUP(D349,[1]Лист3!$A:$AK,37,0)</f>
        <v>#N/A</v>
      </c>
      <c r="K349" s="289">
        <f>INDEX('[1]2023-2025'!$G:$G,MATCH(D349,'[1]2023-2025'!$A:$A,0))</f>
        <v>2023</v>
      </c>
      <c r="L349" s="289"/>
      <c r="M349" s="289"/>
      <c r="N349" s="289"/>
      <c r="O349" s="289" t="s">
        <v>2583</v>
      </c>
      <c r="P349" s="289">
        <v>0</v>
      </c>
      <c r="Q349" s="186">
        <f t="shared" si="32"/>
        <v>2776441.5100000002</v>
      </c>
      <c r="R349" s="186">
        <f t="shared" si="33"/>
        <v>2767395.6</v>
      </c>
      <c r="S349" s="290">
        <v>0</v>
      </c>
      <c r="T349" s="291">
        <v>0</v>
      </c>
      <c r="U349" s="186">
        <v>0</v>
      </c>
      <c r="V349" s="186">
        <v>0</v>
      </c>
      <c r="W349" s="186">
        <v>0</v>
      </c>
      <c r="X349" s="186">
        <v>0</v>
      </c>
      <c r="Y349" s="186">
        <v>0</v>
      </c>
      <c r="Z349" s="186">
        <v>0</v>
      </c>
      <c r="AA349" s="186">
        <v>2767395.6</v>
      </c>
      <c r="AB349" s="186">
        <v>0</v>
      </c>
      <c r="AC349" s="186">
        <v>0</v>
      </c>
      <c r="AD349" s="186">
        <v>0</v>
      </c>
      <c r="AE349" s="186">
        <v>0</v>
      </c>
      <c r="AF349" s="186">
        <v>0</v>
      </c>
      <c r="AG349" s="292">
        <v>0</v>
      </c>
      <c r="AH349" s="292">
        <v>0</v>
      </c>
      <c r="AI349" s="292">
        <v>0</v>
      </c>
      <c r="AJ349" s="292">
        <v>9045.91</v>
      </c>
      <c r="AK349" s="175"/>
      <c r="AL349" s="175">
        <v>4879563.74</v>
      </c>
      <c r="AM349" s="175">
        <v>7656005.25</v>
      </c>
      <c r="AN349" s="175">
        <v>2776441.5100000002</v>
      </c>
    </row>
    <row r="350" spans="1:40" s="84" customFormat="1" ht="20.3" customHeight="1" x14ac:dyDescent="0.35">
      <c r="A350" s="256">
        <v>2023</v>
      </c>
      <c r="B350" s="184">
        <f>B349+1</f>
        <v>339</v>
      </c>
      <c r="C350" s="248" t="s">
        <v>3759</v>
      </c>
      <c r="D350" s="184">
        <v>34065</v>
      </c>
      <c r="E350" s="287">
        <f>VLOOKUP(D350,'[1]2023-2025'!$A:$G,7,0)</f>
        <v>2023</v>
      </c>
      <c r="F350" s="287"/>
      <c r="G350" s="287" t="s">
        <v>1899</v>
      </c>
      <c r="H350" s="288">
        <f>INDEX('[1]2023-2025'!$AK:$AK,MATCH(D350,'[1]2023-2025'!$A:$A,0))</f>
        <v>44613</v>
      </c>
      <c r="I350" s="288" t="e">
        <v>#N/A</v>
      </c>
      <c r="J350" s="288" t="e">
        <f>VLOOKUP(D350,[1]Лист3!$A:$AK,37,0)</f>
        <v>#N/A</v>
      </c>
      <c r="K350" s="289">
        <f>INDEX('[1]2023-2025'!$G:$G,MATCH(D350,'[1]2023-2025'!$A:$A,0))</f>
        <v>2023</v>
      </c>
      <c r="L350" s="289"/>
      <c r="M350" s="289"/>
      <c r="N350" s="289"/>
      <c r="O350" s="289" t="s">
        <v>2446</v>
      </c>
      <c r="P350" s="289" t="s">
        <v>2588</v>
      </c>
      <c r="Q350" s="186">
        <f t="shared" si="32"/>
        <v>8987027.3200000003</v>
      </c>
      <c r="R350" s="186">
        <f t="shared" si="33"/>
        <v>8987027.3200000003</v>
      </c>
      <c r="S350" s="186">
        <v>0</v>
      </c>
      <c r="T350" s="291">
        <v>0</v>
      </c>
      <c r="U350" s="186">
        <v>0</v>
      </c>
      <c r="V350" s="186">
        <v>0</v>
      </c>
      <c r="W350" s="186">
        <v>0</v>
      </c>
      <c r="X350" s="186">
        <v>0</v>
      </c>
      <c r="Y350" s="290">
        <v>0</v>
      </c>
      <c r="Z350" s="186">
        <v>0</v>
      </c>
      <c r="AA350" s="186">
        <v>8343037.2000000002</v>
      </c>
      <c r="AB350" s="186">
        <v>0</v>
      </c>
      <c r="AC350" s="186">
        <v>0</v>
      </c>
      <c r="AD350" s="186">
        <v>0</v>
      </c>
      <c r="AE350" s="186">
        <v>0</v>
      </c>
      <c r="AF350" s="186">
        <v>0</v>
      </c>
      <c r="AG350" s="292">
        <v>350927.32</v>
      </c>
      <c r="AH350" s="292">
        <v>293062.8</v>
      </c>
      <c r="AI350" s="292">
        <v>0</v>
      </c>
      <c r="AJ350" s="292">
        <v>0</v>
      </c>
      <c r="AK350" s="175"/>
      <c r="AL350" s="175">
        <v>23970289.589999996</v>
      </c>
      <c r="AM350" s="175">
        <v>38826807.229999997</v>
      </c>
      <c r="AN350" s="175">
        <v>14856517.640000001</v>
      </c>
    </row>
    <row r="351" spans="1:40" s="84" customFormat="1" ht="20.3" customHeight="1" x14ac:dyDescent="0.35">
      <c r="A351" s="256">
        <v>2023</v>
      </c>
      <c r="B351" s="184">
        <f t="shared" si="34"/>
        <v>340</v>
      </c>
      <c r="C351" s="248" t="s">
        <v>3760</v>
      </c>
      <c r="D351" s="184">
        <v>34071</v>
      </c>
      <c r="E351" s="287">
        <f>VLOOKUP(D351,'[1]2023-2025'!$A:$G,7,0)</f>
        <v>2023</v>
      </c>
      <c r="F351" s="287"/>
      <c r="G351" s="287" t="s">
        <v>1899</v>
      </c>
      <c r="H351" s="288">
        <f>INDEX('[1]2023-2025'!$AK:$AK,MATCH(D351,'[1]2023-2025'!$A:$A,0))</f>
        <v>44613</v>
      </c>
      <c r="I351" s="288" t="e">
        <v>#N/A</v>
      </c>
      <c r="J351" s="288" t="e">
        <f>VLOOKUP(D351,[1]Лист3!$A:$AK,37,0)</f>
        <v>#N/A</v>
      </c>
      <c r="K351" s="289">
        <f>INDEX('[1]2023-2025'!$G:$G,MATCH(D351,'[1]2023-2025'!$A:$A,0))</f>
        <v>2023</v>
      </c>
      <c r="L351" s="289"/>
      <c r="M351" s="289"/>
      <c r="N351" s="289"/>
      <c r="O351" s="289" t="s">
        <v>2446</v>
      </c>
      <c r="P351" s="289" t="s">
        <v>2589</v>
      </c>
      <c r="Q351" s="186">
        <f t="shared" si="32"/>
        <v>4419413.41</v>
      </c>
      <c r="R351" s="186">
        <f t="shared" si="33"/>
        <v>4419413.41</v>
      </c>
      <c r="S351" s="290">
        <v>0</v>
      </c>
      <c r="T351" s="291">
        <v>0</v>
      </c>
      <c r="U351" s="186">
        <v>0</v>
      </c>
      <c r="V351" s="186">
        <v>0</v>
      </c>
      <c r="W351" s="186">
        <v>0</v>
      </c>
      <c r="X351" s="186">
        <v>0</v>
      </c>
      <c r="Y351" s="186">
        <v>0</v>
      </c>
      <c r="Z351" s="186">
        <v>0</v>
      </c>
      <c r="AA351" s="186">
        <v>4205833.2</v>
      </c>
      <c r="AB351" s="186">
        <v>0</v>
      </c>
      <c r="AC351" s="186">
        <v>0</v>
      </c>
      <c r="AD351" s="186">
        <v>0</v>
      </c>
      <c r="AE351" s="186">
        <v>0</v>
      </c>
      <c r="AF351" s="186">
        <v>0</v>
      </c>
      <c r="AG351" s="292">
        <v>0</v>
      </c>
      <c r="AH351" s="292">
        <v>213580.21</v>
      </c>
      <c r="AI351" s="292">
        <v>0</v>
      </c>
      <c r="AJ351" s="292">
        <v>0</v>
      </c>
      <c r="AK351" s="175"/>
      <c r="AL351" s="175">
        <v>12896344.18</v>
      </c>
      <c r="AM351" s="175">
        <v>17315757.59</v>
      </c>
      <c r="AN351" s="175">
        <v>4419413.41</v>
      </c>
    </row>
    <row r="352" spans="1:40" s="84" customFormat="1" ht="20.3" customHeight="1" x14ac:dyDescent="0.35">
      <c r="A352" s="256">
        <v>2023</v>
      </c>
      <c r="B352" s="184">
        <f>B351+1</f>
        <v>341</v>
      </c>
      <c r="C352" s="248" t="s">
        <v>877</v>
      </c>
      <c r="D352" s="184">
        <v>34158</v>
      </c>
      <c r="E352" s="287">
        <f>VLOOKUP(D352,'[1]2023-2025'!$A:$G,7,0)</f>
        <v>2023</v>
      </c>
      <c r="F352" s="287"/>
      <c r="G352" s="287" t="s">
        <v>1899</v>
      </c>
      <c r="H352" s="288">
        <f>INDEX('[1]2023-2025'!$AK:$AK,MATCH(D352,'[1]2023-2025'!$A:$A,0))</f>
        <v>44670</v>
      </c>
      <c r="I352" s="288" t="e">
        <v>#N/A</v>
      </c>
      <c r="J352" s="288" t="e">
        <f>VLOOKUP(D352,[1]Лист3!$A:$AK,37,0)</f>
        <v>#N/A</v>
      </c>
      <c r="K352" s="289">
        <f>INDEX('[1]2023-2025'!$G:$G,MATCH(D352,'[1]2023-2025'!$A:$A,0))</f>
        <v>2023</v>
      </c>
      <c r="L352" s="289"/>
      <c r="M352" s="289"/>
      <c r="N352" s="289"/>
      <c r="O352" s="289" t="s">
        <v>2583</v>
      </c>
      <c r="P352" s="289">
        <v>0</v>
      </c>
      <c r="Q352" s="186">
        <f t="shared" si="32"/>
        <v>632109.32000000007</v>
      </c>
      <c r="R352" s="186">
        <f t="shared" si="33"/>
        <v>629650.80000000005</v>
      </c>
      <c r="S352" s="290">
        <v>256100.40000000002</v>
      </c>
      <c r="T352" s="290">
        <v>0</v>
      </c>
      <c r="U352" s="290">
        <v>0</v>
      </c>
      <c r="V352" s="290">
        <v>0</v>
      </c>
      <c r="W352" s="290">
        <v>0</v>
      </c>
      <c r="X352" s="290">
        <v>0</v>
      </c>
      <c r="Y352" s="290">
        <v>0</v>
      </c>
      <c r="Z352" s="290">
        <v>0</v>
      </c>
      <c r="AA352" s="290">
        <v>0</v>
      </c>
      <c r="AB352" s="290">
        <v>373550.39999999997</v>
      </c>
      <c r="AC352" s="290">
        <v>0</v>
      </c>
      <c r="AD352" s="290">
        <v>0</v>
      </c>
      <c r="AE352" s="290">
        <v>0</v>
      </c>
      <c r="AF352" s="290">
        <v>0</v>
      </c>
      <c r="AG352" s="290">
        <v>0</v>
      </c>
      <c r="AH352" s="290">
        <v>0</v>
      </c>
      <c r="AI352" s="290">
        <v>0</v>
      </c>
      <c r="AJ352" s="292">
        <v>2458.52</v>
      </c>
      <c r="AK352" s="175"/>
      <c r="AL352" s="175">
        <v>1309083.8099999998</v>
      </c>
      <c r="AM352" s="175">
        <v>1941193.13</v>
      </c>
      <c r="AN352" s="175">
        <v>632109.32000000007</v>
      </c>
    </row>
    <row r="353" spans="1:40" s="84" customFormat="1" ht="20.3" customHeight="1" x14ac:dyDescent="0.35">
      <c r="A353" s="256">
        <v>2023</v>
      </c>
      <c r="B353" s="184">
        <f t="shared" si="34"/>
        <v>342</v>
      </c>
      <c r="C353" s="248" t="s">
        <v>3964</v>
      </c>
      <c r="D353" s="184">
        <v>34211</v>
      </c>
      <c r="E353" s="287">
        <f>VLOOKUP(D353,'[1]2023-2025'!$A:$G,7,0)</f>
        <v>2023</v>
      </c>
      <c r="F353" s="287"/>
      <c r="G353" s="287" t="s">
        <v>1899</v>
      </c>
      <c r="H353" s="288">
        <f>INDEX('[1]2023-2025'!$AK:$AK,MATCH(D353,'[1]2023-2025'!$A:$A,0))</f>
        <v>44613</v>
      </c>
      <c r="I353" s="288" t="e">
        <v>#N/A</v>
      </c>
      <c r="J353" s="288" t="e">
        <f>VLOOKUP(D353,[1]Лист3!$A:$AK,37,0)</f>
        <v>#N/A</v>
      </c>
      <c r="K353" s="289">
        <f>INDEX('[1]2023-2025'!$G:$G,MATCH(D353,'[1]2023-2025'!$A:$A,0))</f>
        <v>2023</v>
      </c>
      <c r="L353" s="289"/>
      <c r="M353" s="289"/>
      <c r="N353" s="289"/>
      <c r="O353" s="289" t="s">
        <v>2582</v>
      </c>
      <c r="P353" s="289">
        <v>0</v>
      </c>
      <c r="Q353" s="186">
        <f t="shared" si="32"/>
        <v>377596.29</v>
      </c>
      <c r="R353" s="186">
        <f t="shared" si="33"/>
        <v>377596.29</v>
      </c>
      <c r="S353" s="290">
        <v>0</v>
      </c>
      <c r="T353" s="291">
        <v>0</v>
      </c>
      <c r="U353" s="186">
        <v>0</v>
      </c>
      <c r="V353" s="186">
        <v>0</v>
      </c>
      <c r="W353" s="186">
        <v>0</v>
      </c>
      <c r="X353" s="186">
        <v>0</v>
      </c>
      <c r="Y353" s="186">
        <v>0</v>
      </c>
      <c r="Z353" s="186">
        <v>0</v>
      </c>
      <c r="AA353" s="186">
        <v>0</v>
      </c>
      <c r="AB353" s="186">
        <v>0</v>
      </c>
      <c r="AC353" s="186">
        <v>0</v>
      </c>
      <c r="AD353" s="186">
        <v>0</v>
      </c>
      <c r="AE353" s="186">
        <v>0</v>
      </c>
      <c r="AF353" s="186">
        <v>0</v>
      </c>
      <c r="AG353" s="292">
        <v>0</v>
      </c>
      <c r="AH353" s="292">
        <v>377596.29</v>
      </c>
      <c r="AI353" s="292">
        <v>0</v>
      </c>
      <c r="AJ353" s="292">
        <v>0</v>
      </c>
      <c r="AK353" s="175"/>
      <c r="AL353" s="175" t="e">
        <v>#N/A</v>
      </c>
      <c r="AM353" s="175" t="e">
        <v>#N/A</v>
      </c>
      <c r="AN353" s="175" t="e">
        <v>#N/A</v>
      </c>
    </row>
    <row r="354" spans="1:40" s="84" customFormat="1" ht="20.3" customHeight="1" x14ac:dyDescent="0.35">
      <c r="A354" s="256">
        <v>2023</v>
      </c>
      <c r="B354" s="184">
        <f t="shared" si="34"/>
        <v>343</v>
      </c>
      <c r="C354" s="248" t="s">
        <v>3965</v>
      </c>
      <c r="D354" s="184">
        <v>34213</v>
      </c>
      <c r="E354" s="287">
        <f>VLOOKUP(D354,'[1]2023-2025'!$A:$G,7,0)</f>
        <v>2023</v>
      </c>
      <c r="F354" s="287"/>
      <c r="G354" s="287" t="s">
        <v>1899</v>
      </c>
      <c r="H354" s="288">
        <f>INDEX('[1]2023-2025'!$AK:$AK,MATCH(D354,'[1]2023-2025'!$A:$A,0))</f>
        <v>44551</v>
      </c>
      <c r="I354" s="288" t="e">
        <v>#N/A</v>
      </c>
      <c r="J354" s="288" t="e">
        <f>VLOOKUP(D354,[1]Лист3!$A:$AK,37,0)</f>
        <v>#N/A</v>
      </c>
      <c r="K354" s="289">
        <f>INDEX('[1]2023-2025'!$G:$G,MATCH(D354,'[1]2023-2025'!$A:$A,0))</f>
        <v>2023</v>
      </c>
      <c r="L354" s="289"/>
      <c r="M354" s="289"/>
      <c r="N354" s="289"/>
      <c r="O354" s="289" t="s">
        <v>2585</v>
      </c>
      <c r="P354" s="289">
        <v>0</v>
      </c>
      <c r="Q354" s="186">
        <f t="shared" si="32"/>
        <v>87628.800000000003</v>
      </c>
      <c r="R354" s="186">
        <f t="shared" si="33"/>
        <v>87628.800000000003</v>
      </c>
      <c r="S354" s="290">
        <v>0</v>
      </c>
      <c r="T354" s="291">
        <v>0</v>
      </c>
      <c r="U354" s="186">
        <v>0</v>
      </c>
      <c r="V354" s="186">
        <v>0</v>
      </c>
      <c r="W354" s="186">
        <v>0</v>
      </c>
      <c r="X354" s="186">
        <v>0</v>
      </c>
      <c r="Y354" s="186">
        <v>0</v>
      </c>
      <c r="Z354" s="186">
        <v>0</v>
      </c>
      <c r="AA354" s="186">
        <v>0</v>
      </c>
      <c r="AB354" s="186">
        <v>0</v>
      </c>
      <c r="AC354" s="186">
        <v>0</v>
      </c>
      <c r="AD354" s="186">
        <v>0</v>
      </c>
      <c r="AE354" s="186">
        <v>0</v>
      </c>
      <c r="AF354" s="186">
        <v>0</v>
      </c>
      <c r="AG354" s="292">
        <v>0</v>
      </c>
      <c r="AH354" s="292">
        <v>87628.800000000003</v>
      </c>
      <c r="AI354" s="292">
        <v>0</v>
      </c>
      <c r="AJ354" s="292">
        <v>0</v>
      </c>
      <c r="AK354" s="175"/>
      <c r="AL354" s="175" t="e">
        <v>#N/A</v>
      </c>
      <c r="AM354" s="175" t="e">
        <v>#N/A</v>
      </c>
      <c r="AN354" s="175" t="e">
        <v>#N/A</v>
      </c>
    </row>
    <row r="355" spans="1:40" s="84" customFormat="1" ht="20.3" customHeight="1" x14ac:dyDescent="0.35">
      <c r="A355" s="256">
        <v>2023</v>
      </c>
      <c r="B355" s="184">
        <f t="shared" si="34"/>
        <v>344</v>
      </c>
      <c r="C355" s="248" t="s">
        <v>1678</v>
      </c>
      <c r="D355" s="184">
        <v>34215</v>
      </c>
      <c r="E355" s="287">
        <f>VLOOKUP(D355,'[1]2023-2025'!$A:$G,7,0)</f>
        <v>2023</v>
      </c>
      <c r="F355" s="287"/>
      <c r="G355" s="287" t="s">
        <v>1899</v>
      </c>
      <c r="H355" s="288">
        <f>INDEX('[1]2023-2025'!$AK:$AK,MATCH(D355,'[1]2023-2025'!$A:$A,0))</f>
        <v>44670</v>
      </c>
      <c r="I355" s="288" t="e">
        <v>#N/A</v>
      </c>
      <c r="J355" s="288" t="e">
        <f>VLOOKUP(D355,[1]Лист3!$A:$AK,37,0)</f>
        <v>#N/A</v>
      </c>
      <c r="K355" s="289">
        <f>INDEX('[1]2023-2025'!$G:$G,MATCH(D355,'[1]2023-2025'!$A:$A,0))</f>
        <v>2023</v>
      </c>
      <c r="L355" s="289"/>
      <c r="M355" s="289"/>
      <c r="N355" s="289"/>
      <c r="O355" s="289" t="s">
        <v>2583</v>
      </c>
      <c r="P355" s="289">
        <v>0</v>
      </c>
      <c r="Q355" s="186">
        <f t="shared" si="32"/>
        <v>360983.77</v>
      </c>
      <c r="R355" s="186">
        <f t="shared" si="33"/>
        <v>360983.77</v>
      </c>
      <c r="S355" s="290">
        <v>0</v>
      </c>
      <c r="T355" s="290">
        <v>0</v>
      </c>
      <c r="U355" s="290">
        <v>0</v>
      </c>
      <c r="V355" s="290">
        <v>0</v>
      </c>
      <c r="W355" s="290">
        <v>0</v>
      </c>
      <c r="X355" s="290">
        <v>0</v>
      </c>
      <c r="Y355" s="290">
        <v>0</v>
      </c>
      <c r="Z355" s="290">
        <v>0</v>
      </c>
      <c r="AA355" s="290">
        <v>0</v>
      </c>
      <c r="AB355" s="290">
        <v>0</v>
      </c>
      <c r="AC355" s="290">
        <v>0</v>
      </c>
      <c r="AD355" s="290">
        <v>0</v>
      </c>
      <c r="AE355" s="290">
        <v>0</v>
      </c>
      <c r="AF355" s="290">
        <v>0</v>
      </c>
      <c r="AG355" s="290">
        <v>0</v>
      </c>
      <c r="AH355" s="290">
        <v>360983.77</v>
      </c>
      <c r="AI355" s="290">
        <v>0</v>
      </c>
      <c r="AJ355" s="290">
        <v>0</v>
      </c>
      <c r="AK355" s="175"/>
      <c r="AL355" s="175">
        <v>1783183.4</v>
      </c>
      <c r="AM355" s="175">
        <v>2144167.17</v>
      </c>
      <c r="AN355" s="175">
        <v>360983.77</v>
      </c>
    </row>
    <row r="356" spans="1:40" s="84" customFormat="1" ht="20.3" customHeight="1" x14ac:dyDescent="0.35">
      <c r="A356" s="256">
        <v>2023</v>
      </c>
      <c r="B356" s="184">
        <f t="shared" si="34"/>
        <v>345</v>
      </c>
      <c r="C356" s="248" t="s">
        <v>350</v>
      </c>
      <c r="D356" s="184">
        <v>34247</v>
      </c>
      <c r="E356" s="287">
        <f>VLOOKUP(D356,'[1]2023-2025'!$A:$G,7,0)</f>
        <v>2023</v>
      </c>
      <c r="F356" s="287"/>
      <c r="G356" s="287" t="s">
        <v>1899</v>
      </c>
      <c r="H356" s="288">
        <f>INDEX('[1]2023-2025'!$AK:$AK,MATCH(D356,'[1]2023-2025'!$A:$A,0))</f>
        <v>44670</v>
      </c>
      <c r="I356" s="288" t="e">
        <v>#N/A</v>
      </c>
      <c r="J356" s="288" t="e">
        <f>VLOOKUP(D356,[1]Лист3!$A:$AK,37,0)</f>
        <v>#N/A</v>
      </c>
      <c r="K356" s="289">
        <f>INDEX('[1]2023-2025'!$G:$G,MATCH(D356,'[1]2023-2025'!$A:$A,0))</f>
        <v>2023</v>
      </c>
      <c r="L356" s="289"/>
      <c r="M356" s="289"/>
      <c r="N356" s="289"/>
      <c r="O356" s="289" t="s">
        <v>2583</v>
      </c>
      <c r="P356" s="289">
        <v>0</v>
      </c>
      <c r="Q356" s="186">
        <f t="shared" si="32"/>
        <v>52520.5</v>
      </c>
      <c r="R356" s="186">
        <f t="shared" si="33"/>
        <v>52520.5</v>
      </c>
      <c r="S356" s="290">
        <v>0</v>
      </c>
      <c r="T356" s="290">
        <v>0</v>
      </c>
      <c r="U356" s="290">
        <v>0</v>
      </c>
      <c r="V356" s="290">
        <v>0</v>
      </c>
      <c r="W356" s="290">
        <v>0</v>
      </c>
      <c r="X356" s="290">
        <v>0</v>
      </c>
      <c r="Y356" s="290">
        <v>0</v>
      </c>
      <c r="Z356" s="290">
        <v>0</v>
      </c>
      <c r="AA356" s="290">
        <v>0</v>
      </c>
      <c r="AB356" s="290">
        <v>0</v>
      </c>
      <c r="AC356" s="290">
        <v>0</v>
      </c>
      <c r="AD356" s="290">
        <v>0</v>
      </c>
      <c r="AE356" s="290">
        <v>0</v>
      </c>
      <c r="AF356" s="290">
        <v>0</v>
      </c>
      <c r="AG356" s="290">
        <v>0</v>
      </c>
      <c r="AH356" s="290">
        <v>52520.5</v>
      </c>
      <c r="AI356" s="290">
        <v>0</v>
      </c>
      <c r="AJ356" s="290">
        <v>0</v>
      </c>
      <c r="AK356" s="175"/>
      <c r="AL356" s="175">
        <v>9585166.3200000003</v>
      </c>
      <c r="AM356" s="175">
        <v>12960579.09</v>
      </c>
      <c r="AN356" s="175">
        <v>3375412.7700000005</v>
      </c>
    </row>
    <row r="357" spans="1:40" s="84" customFormat="1" ht="20.3" customHeight="1" x14ac:dyDescent="0.35">
      <c r="A357" s="256">
        <v>2023</v>
      </c>
      <c r="B357" s="184">
        <f t="shared" si="34"/>
        <v>346</v>
      </c>
      <c r="C357" s="248" t="s">
        <v>351</v>
      </c>
      <c r="D357" s="184">
        <v>34248</v>
      </c>
      <c r="E357" s="287">
        <f>VLOOKUP(D357,'[1]2023-2025'!$A:$G,7,0)</f>
        <v>2023</v>
      </c>
      <c r="F357" s="287"/>
      <c r="G357" s="287" t="s">
        <v>1899</v>
      </c>
      <c r="H357" s="288">
        <f>INDEX('[1]2023-2025'!$AK:$AK,MATCH(D357,'[1]2023-2025'!$A:$A,0))</f>
        <v>44670</v>
      </c>
      <c r="I357" s="288" t="e">
        <v>#N/A</v>
      </c>
      <c r="J357" s="288" t="e">
        <f>VLOOKUP(D357,[1]Лист3!$A:$AK,37,0)</f>
        <v>#N/A</v>
      </c>
      <c r="K357" s="289">
        <f>INDEX('[1]2023-2025'!$G:$G,MATCH(D357,'[1]2023-2025'!$A:$A,0))</f>
        <v>2023</v>
      </c>
      <c r="L357" s="289"/>
      <c r="M357" s="289"/>
      <c r="N357" s="289"/>
      <c r="O357" s="289" t="s">
        <v>2583</v>
      </c>
      <c r="P357" s="289">
        <v>0</v>
      </c>
      <c r="Q357" s="186">
        <f t="shared" si="32"/>
        <v>7278929.6900000004</v>
      </c>
      <c r="R357" s="186">
        <f t="shared" si="33"/>
        <v>7258000.8000000007</v>
      </c>
      <c r="S357" s="290">
        <v>0</v>
      </c>
      <c r="T357" s="290">
        <v>0</v>
      </c>
      <c r="U357" s="290">
        <v>0</v>
      </c>
      <c r="V357" s="290">
        <v>389727.6</v>
      </c>
      <c r="W357" s="290">
        <v>0</v>
      </c>
      <c r="X357" s="290">
        <v>0</v>
      </c>
      <c r="Y357" s="290">
        <v>0</v>
      </c>
      <c r="Z357" s="290">
        <v>0</v>
      </c>
      <c r="AA357" s="290">
        <v>6868273.2000000011</v>
      </c>
      <c r="AB357" s="290">
        <v>0</v>
      </c>
      <c r="AC357" s="290">
        <v>0</v>
      </c>
      <c r="AD357" s="290">
        <v>0</v>
      </c>
      <c r="AE357" s="290">
        <v>0</v>
      </c>
      <c r="AF357" s="290">
        <v>0</v>
      </c>
      <c r="AG357" s="290">
        <v>0</v>
      </c>
      <c r="AH357" s="290">
        <v>0</v>
      </c>
      <c r="AI357" s="290">
        <v>0</v>
      </c>
      <c r="AJ357" s="292">
        <v>20928.89</v>
      </c>
      <c r="AK357" s="175"/>
      <c r="AL357" s="175">
        <v>20890442.149999999</v>
      </c>
      <c r="AM357" s="175">
        <v>28169371.84</v>
      </c>
      <c r="AN357" s="175">
        <v>7278929.6900000004</v>
      </c>
    </row>
    <row r="358" spans="1:40" s="84" customFormat="1" ht="20.3" customHeight="1" x14ac:dyDescent="0.35">
      <c r="A358" s="256">
        <v>2023</v>
      </c>
      <c r="B358" s="184">
        <f t="shared" si="34"/>
        <v>347</v>
      </c>
      <c r="C358" s="248" t="s">
        <v>352</v>
      </c>
      <c r="D358" s="184">
        <v>34240</v>
      </c>
      <c r="E358" s="287">
        <f>VLOOKUP(D358,'[1]2023-2025'!$A:$G,7,0)</f>
        <v>2023</v>
      </c>
      <c r="F358" s="287"/>
      <c r="G358" s="287" t="s">
        <v>1899</v>
      </c>
      <c r="H358" s="288">
        <f>INDEX('[1]2023-2025'!$AK:$AK,MATCH(D358,'[1]2023-2025'!$A:$A,0))</f>
        <v>44670</v>
      </c>
      <c r="I358" s="288" t="e">
        <v>#N/A</v>
      </c>
      <c r="J358" s="288" t="e">
        <f>VLOOKUP(D358,[1]Лист3!$A:$AK,37,0)</f>
        <v>#N/A</v>
      </c>
      <c r="K358" s="289">
        <f>INDEX('[1]2023-2025'!$G:$G,MATCH(D358,'[1]2023-2025'!$A:$A,0))</f>
        <v>2023</v>
      </c>
      <c r="L358" s="289"/>
      <c r="M358" s="289"/>
      <c r="N358" s="289"/>
      <c r="O358" s="289" t="s">
        <v>2583</v>
      </c>
      <c r="P358" s="289">
        <v>0</v>
      </c>
      <c r="Q358" s="186">
        <f t="shared" si="32"/>
        <v>387209.75</v>
      </c>
      <c r="R358" s="186">
        <f t="shared" si="33"/>
        <v>385707.6</v>
      </c>
      <c r="S358" s="290">
        <v>207792</v>
      </c>
      <c r="T358" s="290">
        <v>177915.6</v>
      </c>
      <c r="U358" s="290">
        <v>0</v>
      </c>
      <c r="V358" s="290">
        <v>0</v>
      </c>
      <c r="W358" s="290">
        <v>0</v>
      </c>
      <c r="X358" s="290">
        <v>0</v>
      </c>
      <c r="Y358" s="290">
        <v>0</v>
      </c>
      <c r="Z358" s="290">
        <v>0</v>
      </c>
      <c r="AA358" s="290">
        <v>0</v>
      </c>
      <c r="AB358" s="290">
        <v>0</v>
      </c>
      <c r="AC358" s="290">
        <v>0</v>
      </c>
      <c r="AD358" s="290">
        <v>0</v>
      </c>
      <c r="AE358" s="290">
        <v>0</v>
      </c>
      <c r="AF358" s="290">
        <v>0</v>
      </c>
      <c r="AG358" s="290">
        <v>0</v>
      </c>
      <c r="AH358" s="290">
        <v>0</v>
      </c>
      <c r="AI358" s="290">
        <v>0</v>
      </c>
      <c r="AJ358" s="292">
        <v>1502.15</v>
      </c>
      <c r="AK358" s="175"/>
      <c r="AL358" s="175">
        <v>1839425.5499999998</v>
      </c>
      <c r="AM358" s="175">
        <v>2226635.2999999998</v>
      </c>
      <c r="AN358" s="175">
        <v>387209.75</v>
      </c>
    </row>
    <row r="359" spans="1:40" s="84" customFormat="1" ht="20.3" customHeight="1" x14ac:dyDescent="0.35">
      <c r="A359" s="256">
        <v>2023</v>
      </c>
      <c r="B359" s="184">
        <f t="shared" si="34"/>
        <v>348</v>
      </c>
      <c r="C359" s="248" t="s">
        <v>353</v>
      </c>
      <c r="D359" s="184">
        <v>34241</v>
      </c>
      <c r="E359" s="287">
        <f>VLOOKUP(D359,'[1]2023-2025'!$A:$G,7,0)</f>
        <v>2023</v>
      </c>
      <c r="F359" s="287"/>
      <c r="G359" s="287" t="s">
        <v>1899</v>
      </c>
      <c r="H359" s="288">
        <f>INDEX('[1]2023-2025'!$AK:$AK,MATCH(D359,'[1]2023-2025'!$A:$A,0))</f>
        <v>44670</v>
      </c>
      <c r="I359" s="288" t="e">
        <v>#N/A</v>
      </c>
      <c r="J359" s="288" t="e">
        <f>VLOOKUP(D359,[1]Лист3!$A:$AK,37,0)</f>
        <v>#N/A</v>
      </c>
      <c r="K359" s="289">
        <f>INDEX('[1]2023-2025'!$G:$G,MATCH(D359,'[1]2023-2025'!$A:$A,0))</f>
        <v>2023</v>
      </c>
      <c r="L359" s="289"/>
      <c r="M359" s="289"/>
      <c r="N359" s="289"/>
      <c r="O359" s="289" t="s">
        <v>2583</v>
      </c>
      <c r="P359" s="289">
        <v>0</v>
      </c>
      <c r="Q359" s="186">
        <f t="shared" si="32"/>
        <v>806148.03999999992</v>
      </c>
      <c r="R359" s="186">
        <f t="shared" si="33"/>
        <v>804183.6</v>
      </c>
      <c r="S359" s="290">
        <v>0</v>
      </c>
      <c r="T359" s="290">
        <v>0</v>
      </c>
      <c r="U359" s="290">
        <v>0</v>
      </c>
      <c r="V359" s="290">
        <v>0</v>
      </c>
      <c r="W359" s="290">
        <v>0</v>
      </c>
      <c r="X359" s="290">
        <v>0</v>
      </c>
      <c r="Y359" s="290">
        <v>0</v>
      </c>
      <c r="Z359" s="290">
        <v>0</v>
      </c>
      <c r="AA359" s="290">
        <v>0</v>
      </c>
      <c r="AB359" s="290">
        <v>0</v>
      </c>
      <c r="AC359" s="290">
        <v>804183.6</v>
      </c>
      <c r="AD359" s="290">
        <v>0</v>
      </c>
      <c r="AE359" s="290">
        <v>0</v>
      </c>
      <c r="AF359" s="290">
        <v>0</v>
      </c>
      <c r="AG359" s="290">
        <v>0</v>
      </c>
      <c r="AH359" s="290">
        <v>0</v>
      </c>
      <c r="AI359" s="290">
        <v>0</v>
      </c>
      <c r="AJ359" s="292">
        <v>1964.44</v>
      </c>
      <c r="AK359" s="175"/>
      <c r="AL359" s="175">
        <v>1198874.6499999999</v>
      </c>
      <c r="AM359" s="175">
        <v>2005022.69</v>
      </c>
      <c r="AN359" s="175">
        <v>806148.03999999992</v>
      </c>
    </row>
    <row r="360" spans="1:40" s="84" customFormat="1" ht="20.3" customHeight="1" x14ac:dyDescent="0.35">
      <c r="A360" s="256">
        <v>2023</v>
      </c>
      <c r="B360" s="184">
        <f t="shared" si="34"/>
        <v>349</v>
      </c>
      <c r="C360" s="248" t="s">
        <v>349</v>
      </c>
      <c r="D360" s="184">
        <v>34244</v>
      </c>
      <c r="E360" s="287">
        <f>VLOOKUP(D360,'[1]2023-2025'!$A:$G,7,0)</f>
        <v>2023</v>
      </c>
      <c r="F360" s="287"/>
      <c r="G360" s="287" t="s">
        <v>1899</v>
      </c>
      <c r="H360" s="288">
        <f>INDEX('[1]2023-2025'!$AK:$AK,MATCH(D360,'[1]2023-2025'!$A:$A,0))</f>
        <v>44553</v>
      </c>
      <c r="I360" s="288" t="e">
        <v>#N/A</v>
      </c>
      <c r="J360" s="288" t="e">
        <f>VLOOKUP(D360,[1]Лист3!$A:$AK,37,0)</f>
        <v>#N/A</v>
      </c>
      <c r="K360" s="289">
        <f>INDEX('[1]2023-2025'!$G:$G,MATCH(D360,'[1]2023-2025'!$A:$A,0))</f>
        <v>2023</v>
      </c>
      <c r="L360" s="289"/>
      <c r="M360" s="289">
        <v>5</v>
      </c>
      <c r="N360" s="289"/>
      <c r="O360" s="289" t="s">
        <v>2585</v>
      </c>
      <c r="P360" s="289">
        <v>0</v>
      </c>
      <c r="Q360" s="186">
        <f t="shared" si="32"/>
        <v>12026626.15</v>
      </c>
      <c r="R360" s="186">
        <f t="shared" si="33"/>
        <v>11957841.9</v>
      </c>
      <c r="S360" s="290">
        <v>0</v>
      </c>
      <c r="T360" s="291">
        <v>0</v>
      </c>
      <c r="U360" s="186">
        <v>0</v>
      </c>
      <c r="V360" s="186">
        <v>0</v>
      </c>
      <c r="W360" s="186">
        <v>0</v>
      </c>
      <c r="X360" s="186">
        <v>0</v>
      </c>
      <c r="Y360" s="186">
        <v>0</v>
      </c>
      <c r="Z360" s="186">
        <v>11701576.800000001</v>
      </c>
      <c r="AA360" s="186">
        <v>0</v>
      </c>
      <c r="AB360" s="186">
        <v>0</v>
      </c>
      <c r="AC360" s="186">
        <v>0</v>
      </c>
      <c r="AD360" s="186">
        <v>0</v>
      </c>
      <c r="AE360" s="186">
        <v>0</v>
      </c>
      <c r="AF360" s="186">
        <v>0</v>
      </c>
      <c r="AG360" s="292">
        <v>256265.1</v>
      </c>
      <c r="AH360" s="292">
        <v>0</v>
      </c>
      <c r="AI360" s="292">
        <v>0</v>
      </c>
      <c r="AJ360" s="292">
        <v>68784.25</v>
      </c>
      <c r="AK360" s="175"/>
      <c r="AL360" s="175">
        <v>46046207.840000004</v>
      </c>
      <c r="AM360" s="175">
        <v>58072833.990000002</v>
      </c>
      <c r="AN360" s="175">
        <v>12026626.15</v>
      </c>
    </row>
    <row r="361" spans="1:40" s="84" customFormat="1" ht="20.3" customHeight="1" x14ac:dyDescent="0.35">
      <c r="A361" s="256">
        <v>2023</v>
      </c>
      <c r="B361" s="184">
        <f t="shared" si="34"/>
        <v>350</v>
      </c>
      <c r="C361" s="294" t="s">
        <v>1679</v>
      </c>
      <c r="D361" s="184">
        <v>34322</v>
      </c>
      <c r="E361" s="287">
        <f>VLOOKUP(D361,'[1]2023-2025'!$A:$G,7,0)</f>
        <v>2023</v>
      </c>
      <c r="F361" s="287"/>
      <c r="G361" s="287" t="s">
        <v>1899</v>
      </c>
      <c r="H361" s="288">
        <f>INDEX('[1]2023-2025'!$AK:$AK,MATCH(D361,'[1]2023-2025'!$A:$A,0))</f>
        <v>44729</v>
      </c>
      <c r="I361" s="288" t="e">
        <v>#N/A</v>
      </c>
      <c r="J361" s="288" t="e">
        <f>VLOOKUP(D361,[1]Лист3!$A:$AK,37,0)</f>
        <v>#N/A</v>
      </c>
      <c r="K361" s="289">
        <f>INDEX('[1]2023-2025'!$G:$G,MATCH(D361,'[1]2023-2025'!$A:$A,0))</f>
        <v>2023</v>
      </c>
      <c r="L361" s="289"/>
      <c r="M361" s="289"/>
      <c r="N361" s="289"/>
      <c r="O361" s="289" t="s">
        <v>2593</v>
      </c>
      <c r="P361" s="289">
        <v>0</v>
      </c>
      <c r="Q361" s="186">
        <f t="shared" si="32"/>
        <v>232002</v>
      </c>
      <c r="R361" s="186">
        <f t="shared" si="33"/>
        <v>232002</v>
      </c>
      <c r="S361" s="290">
        <v>0</v>
      </c>
      <c r="T361" s="291">
        <v>0</v>
      </c>
      <c r="U361" s="186">
        <v>0</v>
      </c>
      <c r="V361" s="186">
        <v>0</v>
      </c>
      <c r="W361" s="186">
        <v>0</v>
      </c>
      <c r="X361" s="186">
        <v>0</v>
      </c>
      <c r="Y361" s="186">
        <v>0</v>
      </c>
      <c r="Z361" s="186">
        <v>0</v>
      </c>
      <c r="AA361" s="186">
        <v>0</v>
      </c>
      <c r="AB361" s="186">
        <v>0</v>
      </c>
      <c r="AC361" s="186">
        <v>0</v>
      </c>
      <c r="AD361" s="186">
        <v>0</v>
      </c>
      <c r="AE361" s="186">
        <v>0</v>
      </c>
      <c r="AF361" s="186">
        <v>0</v>
      </c>
      <c r="AG361" s="292">
        <v>0</v>
      </c>
      <c r="AH361" s="292">
        <v>232002</v>
      </c>
      <c r="AI361" s="292">
        <v>0</v>
      </c>
      <c r="AJ361" s="292">
        <v>0</v>
      </c>
      <c r="AK361" s="175"/>
      <c r="AL361" s="175">
        <v>3426917.63</v>
      </c>
      <c r="AM361" s="175">
        <v>3716614.9</v>
      </c>
      <c r="AN361" s="175">
        <v>289697.27</v>
      </c>
    </row>
    <row r="362" spans="1:40" s="84" customFormat="1" ht="20.3" customHeight="1" x14ac:dyDescent="0.35">
      <c r="A362" s="256">
        <v>2023</v>
      </c>
      <c r="B362" s="184">
        <f t="shared" si="34"/>
        <v>351</v>
      </c>
      <c r="C362" s="248" t="s">
        <v>1680</v>
      </c>
      <c r="D362" s="184">
        <v>32332</v>
      </c>
      <c r="E362" s="287">
        <f>VLOOKUP(D362,'[1]2023-2025'!$A:$G,7,0)</f>
        <v>2023</v>
      </c>
      <c r="F362" s="287"/>
      <c r="G362" s="287" t="s">
        <v>1899</v>
      </c>
      <c r="H362" s="288">
        <f>INDEX('[1]2023-2025'!$AK:$AK,MATCH(D362,'[1]2023-2025'!$A:$A,0))</f>
        <v>44638</v>
      </c>
      <c r="I362" s="288" t="e">
        <v>#N/A</v>
      </c>
      <c r="J362" s="288" t="e">
        <f>VLOOKUP(D362,[1]Лист3!$A:$AK,37,0)</f>
        <v>#N/A</v>
      </c>
      <c r="K362" s="289">
        <f>INDEX('[1]2023-2025'!$G:$G,MATCH(D362,'[1]2023-2025'!$A:$A,0))</f>
        <v>2023</v>
      </c>
      <c r="L362" s="289"/>
      <c r="M362" s="289"/>
      <c r="N362" s="289"/>
      <c r="O362" s="289" t="s">
        <v>2446</v>
      </c>
      <c r="P362" s="289" t="s">
        <v>2590</v>
      </c>
      <c r="Q362" s="186">
        <f t="shared" si="32"/>
        <v>689561.4</v>
      </c>
      <c r="R362" s="186">
        <f t="shared" si="33"/>
        <v>689561.4</v>
      </c>
      <c r="S362" s="290">
        <v>0</v>
      </c>
      <c r="T362" s="290">
        <v>0</v>
      </c>
      <c r="U362" s="290">
        <v>0</v>
      </c>
      <c r="V362" s="290">
        <v>0</v>
      </c>
      <c r="W362" s="290">
        <v>0</v>
      </c>
      <c r="X362" s="290">
        <v>0</v>
      </c>
      <c r="Y362" s="290">
        <v>0</v>
      </c>
      <c r="Z362" s="290">
        <v>0</v>
      </c>
      <c r="AA362" s="290">
        <v>0</v>
      </c>
      <c r="AB362" s="290">
        <v>0</v>
      </c>
      <c r="AC362" s="290">
        <v>0</v>
      </c>
      <c r="AD362" s="290">
        <v>0</v>
      </c>
      <c r="AE362" s="290">
        <v>0</v>
      </c>
      <c r="AF362" s="290">
        <v>0</v>
      </c>
      <c r="AG362" s="290">
        <v>615489.6</v>
      </c>
      <c r="AH362" s="290">
        <v>74071.8</v>
      </c>
      <c r="AI362" s="290">
        <v>0</v>
      </c>
      <c r="AJ362" s="290">
        <v>0</v>
      </c>
      <c r="AK362" s="175"/>
      <c r="AL362" s="175">
        <v>3052197.04</v>
      </c>
      <c r="AM362" s="175">
        <v>3741758.44</v>
      </c>
      <c r="AN362" s="175">
        <v>689561.4</v>
      </c>
    </row>
    <row r="363" spans="1:40" s="84" customFormat="1" ht="20.3" customHeight="1" x14ac:dyDescent="0.35">
      <c r="A363" s="256">
        <v>2023</v>
      </c>
      <c r="B363" s="184">
        <f t="shared" si="34"/>
        <v>352</v>
      </c>
      <c r="C363" s="294" t="s">
        <v>40</v>
      </c>
      <c r="D363" s="184">
        <v>32336</v>
      </c>
      <c r="E363" s="287">
        <f>VLOOKUP(D363,'[1]2023-2025'!$A:$G,7,0)</f>
        <v>2023</v>
      </c>
      <c r="F363" s="287"/>
      <c r="G363" s="287" t="s">
        <v>1899</v>
      </c>
      <c r="H363" s="288">
        <f>INDEX('[1]2023-2025'!$AK:$AK,MATCH(D363,'[1]2023-2025'!$A:$A,0))</f>
        <v>44670</v>
      </c>
      <c r="I363" s="288" t="e">
        <v>#N/A</v>
      </c>
      <c r="J363" s="288" t="e">
        <f>VLOOKUP(D363,[1]Лист3!$A:$AK,37,0)</f>
        <v>#N/A</v>
      </c>
      <c r="K363" s="289">
        <f>INDEX('[1]2023-2025'!$G:$G,MATCH(D363,'[1]2023-2025'!$A:$A,0))</f>
        <v>2023</v>
      </c>
      <c r="L363" s="289"/>
      <c r="M363" s="289"/>
      <c r="N363" s="289"/>
      <c r="O363" s="289" t="s">
        <v>1743</v>
      </c>
      <c r="P363" s="289" t="s">
        <v>2618</v>
      </c>
      <c r="Q363" s="186">
        <f t="shared" si="32"/>
        <v>2113863.5300000003</v>
      </c>
      <c r="R363" s="186">
        <f t="shared" si="33"/>
        <v>2106992.7000000002</v>
      </c>
      <c r="S363" s="290">
        <v>0</v>
      </c>
      <c r="T363" s="290">
        <v>0</v>
      </c>
      <c r="U363" s="290">
        <v>0</v>
      </c>
      <c r="V363" s="290">
        <v>0</v>
      </c>
      <c r="W363" s="290">
        <v>0</v>
      </c>
      <c r="X363" s="290">
        <v>0</v>
      </c>
      <c r="Y363" s="290">
        <v>0</v>
      </c>
      <c r="Z363" s="290">
        <v>0</v>
      </c>
      <c r="AA363" s="290">
        <v>0</v>
      </c>
      <c r="AB363" s="290">
        <v>0</v>
      </c>
      <c r="AC363" s="290">
        <v>2106992.7000000002</v>
      </c>
      <c r="AD363" s="290">
        <v>0</v>
      </c>
      <c r="AE363" s="290">
        <v>0</v>
      </c>
      <c r="AF363" s="290">
        <v>0</v>
      </c>
      <c r="AG363" s="290">
        <v>0</v>
      </c>
      <c r="AH363" s="290">
        <v>0</v>
      </c>
      <c r="AI363" s="290">
        <v>0</v>
      </c>
      <c r="AJ363" s="290">
        <v>6870.83</v>
      </c>
      <c r="AK363" s="175"/>
      <c r="AL363" s="175">
        <v>5986976.25</v>
      </c>
      <c r="AM363" s="175">
        <v>8100839.7800000003</v>
      </c>
      <c r="AN363" s="175">
        <v>2113863.5300000003</v>
      </c>
    </row>
    <row r="364" spans="1:40" s="84" customFormat="1" ht="20.3" customHeight="1" x14ac:dyDescent="0.35">
      <c r="A364" s="256">
        <v>2023</v>
      </c>
      <c r="B364" s="184">
        <f t="shared" si="34"/>
        <v>353</v>
      </c>
      <c r="C364" s="248" t="s">
        <v>3251</v>
      </c>
      <c r="D364" s="184">
        <v>34427</v>
      </c>
      <c r="E364" s="287">
        <f>VLOOKUP(D364,'[1]2023-2025'!$A:$G,7,0)</f>
        <v>2023</v>
      </c>
      <c r="F364" s="287"/>
      <c r="G364" s="287" t="s">
        <v>1899</v>
      </c>
      <c r="H364" s="288">
        <f>INDEX('[1]2023-2025'!$AK:$AK,MATCH(D364,'[1]2023-2025'!$A:$A,0))</f>
        <v>44638</v>
      </c>
      <c r="I364" s="288" t="e">
        <v>#N/A</v>
      </c>
      <c r="J364" s="288" t="e">
        <f>VLOOKUP(D364,[1]Лист3!$A:$AK,37,0)</f>
        <v>#N/A</v>
      </c>
      <c r="K364" s="289">
        <f>INDEX('[1]2023-2025'!$G:$G,MATCH(D364,'[1]2023-2025'!$A:$A,0))</f>
        <v>2023</v>
      </c>
      <c r="L364" s="289"/>
      <c r="M364" s="289"/>
      <c r="N364" s="289"/>
      <c r="O364" s="289" t="s">
        <v>2587</v>
      </c>
      <c r="P364" s="289">
        <v>0</v>
      </c>
      <c r="Q364" s="186">
        <f t="shared" si="32"/>
        <v>95326.31</v>
      </c>
      <c r="R364" s="186">
        <f t="shared" si="33"/>
        <v>95326.31</v>
      </c>
      <c r="S364" s="290">
        <v>0</v>
      </c>
      <c r="T364" s="290">
        <v>0</v>
      </c>
      <c r="U364" s="290">
        <v>0</v>
      </c>
      <c r="V364" s="290">
        <v>0</v>
      </c>
      <c r="W364" s="290">
        <v>0</v>
      </c>
      <c r="X364" s="290">
        <v>0</v>
      </c>
      <c r="Y364" s="290">
        <v>0</v>
      </c>
      <c r="Z364" s="290">
        <v>0</v>
      </c>
      <c r="AA364" s="290">
        <v>0</v>
      </c>
      <c r="AB364" s="290">
        <v>0</v>
      </c>
      <c r="AC364" s="290">
        <v>0</v>
      </c>
      <c r="AD364" s="290">
        <v>0</v>
      </c>
      <c r="AE364" s="290">
        <v>0</v>
      </c>
      <c r="AF364" s="290">
        <v>0</v>
      </c>
      <c r="AG364" s="290">
        <v>0</v>
      </c>
      <c r="AH364" s="290">
        <v>95326.31</v>
      </c>
      <c r="AI364" s="290">
        <v>0</v>
      </c>
      <c r="AJ364" s="290">
        <v>0</v>
      </c>
      <c r="AK364" s="175"/>
      <c r="AL364" s="175" t="e">
        <v>#N/A</v>
      </c>
      <c r="AM364" s="175" t="e">
        <v>#N/A</v>
      </c>
      <c r="AN364" s="175" t="e">
        <v>#N/A</v>
      </c>
    </row>
    <row r="365" spans="1:40" s="84" customFormat="1" ht="20.3" customHeight="1" x14ac:dyDescent="0.35">
      <c r="A365" s="256">
        <v>2023</v>
      </c>
      <c r="B365" s="184">
        <f t="shared" si="34"/>
        <v>354</v>
      </c>
      <c r="C365" s="248" t="s">
        <v>355</v>
      </c>
      <c r="D365" s="184">
        <v>34482</v>
      </c>
      <c r="E365" s="287">
        <f>VLOOKUP(D365,'[1]2023-2025'!$A:$G,7,0)</f>
        <v>2023</v>
      </c>
      <c r="F365" s="287"/>
      <c r="G365" s="287" t="s">
        <v>1899</v>
      </c>
      <c r="H365" s="288">
        <f>INDEX('[1]2023-2025'!$AK:$AK,MATCH(D365,'[1]2023-2025'!$A:$A,0))</f>
        <v>44551</v>
      </c>
      <c r="I365" s="288" t="e">
        <v>#N/A</v>
      </c>
      <c r="J365" s="288" t="e">
        <f>VLOOKUP(D365,[1]Лист3!$A:$AK,37,0)</f>
        <v>#N/A</v>
      </c>
      <c r="K365" s="289">
        <f>INDEX('[1]2023-2025'!$G:$G,MATCH(D365,'[1]2023-2025'!$A:$A,0))</f>
        <v>2023</v>
      </c>
      <c r="L365" s="289"/>
      <c r="M365" s="289"/>
      <c r="N365" s="289"/>
      <c r="O365" s="289" t="s">
        <v>2585</v>
      </c>
      <c r="P365" s="289">
        <v>0</v>
      </c>
      <c r="Q365" s="186">
        <f t="shared" si="32"/>
        <v>31418.400000000001</v>
      </c>
      <c r="R365" s="186">
        <f t="shared" si="33"/>
        <v>31418.400000000001</v>
      </c>
      <c r="S365" s="290">
        <v>0</v>
      </c>
      <c r="T365" s="291">
        <v>0</v>
      </c>
      <c r="U365" s="186">
        <v>0</v>
      </c>
      <c r="V365" s="186">
        <v>0</v>
      </c>
      <c r="W365" s="186">
        <v>0</v>
      </c>
      <c r="X365" s="186">
        <v>0</v>
      </c>
      <c r="Y365" s="186">
        <v>0</v>
      </c>
      <c r="Z365" s="186">
        <v>0</v>
      </c>
      <c r="AA365" s="186">
        <v>0</v>
      </c>
      <c r="AB365" s="186">
        <v>0</v>
      </c>
      <c r="AC365" s="186">
        <v>0</v>
      </c>
      <c r="AD365" s="186">
        <v>0</v>
      </c>
      <c r="AE365" s="186">
        <v>0</v>
      </c>
      <c r="AF365" s="186">
        <v>0</v>
      </c>
      <c r="AG365" s="292">
        <v>31418.400000000001</v>
      </c>
      <c r="AH365" s="292">
        <v>0</v>
      </c>
      <c r="AI365" s="292">
        <v>0</v>
      </c>
      <c r="AJ365" s="292">
        <v>0</v>
      </c>
      <c r="AK365" s="175"/>
      <c r="AL365" s="175">
        <v>5975617.4400000004</v>
      </c>
      <c r="AM365" s="175">
        <v>7893760.8200000003</v>
      </c>
      <c r="AN365" s="175">
        <v>1918143.3800000001</v>
      </c>
    </row>
    <row r="366" spans="1:40" s="84" customFormat="1" ht="20.3" customHeight="1" x14ac:dyDescent="0.35">
      <c r="A366" s="256">
        <v>2023</v>
      </c>
      <c r="B366" s="184">
        <f>B365+1</f>
        <v>355</v>
      </c>
      <c r="C366" s="248" t="s">
        <v>1682</v>
      </c>
      <c r="D366" s="184">
        <v>34514</v>
      </c>
      <c r="E366" s="287">
        <f>VLOOKUP(D366,'[1]2023-2025'!$A:$G,7,0)</f>
        <v>2023</v>
      </c>
      <c r="F366" s="287"/>
      <c r="G366" s="287" t="s">
        <v>1899</v>
      </c>
      <c r="H366" s="288">
        <f>INDEX('[1]2023-2025'!$AK:$AK,MATCH(D366,'[1]2023-2025'!$A:$A,0))</f>
        <v>44638</v>
      </c>
      <c r="I366" s="288" t="e">
        <v>#N/A</v>
      </c>
      <c r="J366" s="288" t="e">
        <f>VLOOKUP(D366,[1]Лист3!$A:$AK,37,0)</f>
        <v>#N/A</v>
      </c>
      <c r="K366" s="289">
        <f>INDEX('[1]2023-2025'!$G:$G,MATCH(D366,'[1]2023-2025'!$A:$A,0))</f>
        <v>2023</v>
      </c>
      <c r="L366" s="289"/>
      <c r="M366" s="289"/>
      <c r="N366" s="289"/>
      <c r="O366" s="289" t="s">
        <v>2587</v>
      </c>
      <c r="P366" s="289">
        <v>0</v>
      </c>
      <c r="Q366" s="186">
        <f t="shared" si="32"/>
        <v>317987.27</v>
      </c>
      <c r="R366" s="186">
        <f t="shared" si="33"/>
        <v>317987.27</v>
      </c>
      <c r="S366" s="290">
        <v>0</v>
      </c>
      <c r="T366" s="290">
        <v>0</v>
      </c>
      <c r="U366" s="290">
        <v>0</v>
      </c>
      <c r="V366" s="290">
        <v>0</v>
      </c>
      <c r="W366" s="290">
        <v>0</v>
      </c>
      <c r="X366" s="290">
        <v>0</v>
      </c>
      <c r="Y366" s="290">
        <v>0</v>
      </c>
      <c r="Z366" s="290">
        <v>0</v>
      </c>
      <c r="AA366" s="290">
        <v>0</v>
      </c>
      <c r="AB366" s="290">
        <v>0</v>
      </c>
      <c r="AC366" s="290">
        <v>0</v>
      </c>
      <c r="AD366" s="290">
        <v>0</v>
      </c>
      <c r="AE366" s="290">
        <v>0</v>
      </c>
      <c r="AF366" s="290">
        <v>0</v>
      </c>
      <c r="AG366" s="290">
        <v>0</v>
      </c>
      <c r="AH366" s="290">
        <v>317987.27</v>
      </c>
      <c r="AI366" s="290">
        <v>0</v>
      </c>
      <c r="AJ366" s="290">
        <v>0</v>
      </c>
      <c r="AK366" s="175"/>
      <c r="AL366" s="175">
        <v>744744.1399999999</v>
      </c>
      <c r="AM366" s="175">
        <v>1378479.24</v>
      </c>
      <c r="AN366" s="175">
        <v>633735.10000000009</v>
      </c>
    </row>
    <row r="367" spans="1:40" s="84" customFormat="1" ht="20.3" customHeight="1" x14ac:dyDescent="0.35">
      <c r="A367" s="256">
        <v>2023</v>
      </c>
      <c r="B367" s="184">
        <f t="shared" si="34"/>
        <v>356</v>
      </c>
      <c r="C367" s="248" t="s">
        <v>356</v>
      </c>
      <c r="D367" s="184">
        <v>34552</v>
      </c>
      <c r="E367" s="287">
        <f>VLOOKUP(D367,'[1]2023-2025'!$A:$G,7,0)</f>
        <v>2023</v>
      </c>
      <c r="F367" s="287"/>
      <c r="G367" s="287" t="s">
        <v>1899</v>
      </c>
      <c r="H367" s="288">
        <f>INDEX('[1]2023-2025'!$AK:$AK,MATCH(D367,'[1]2023-2025'!$A:$A,0))</f>
        <v>44581</v>
      </c>
      <c r="I367" s="288" t="e">
        <v>#N/A</v>
      </c>
      <c r="J367" s="288" t="e">
        <f>VLOOKUP(D367,[1]Лист3!$A:$AK,37,0)</f>
        <v>#N/A</v>
      </c>
      <c r="K367" s="289">
        <f>INDEX('[1]2023-2025'!$G:$G,MATCH(D367,'[1]2023-2025'!$A:$A,0))</f>
        <v>2023</v>
      </c>
      <c r="L367" s="289"/>
      <c r="M367" s="289"/>
      <c r="N367" s="289"/>
      <c r="O367" s="289" t="s">
        <v>2591</v>
      </c>
      <c r="P367" s="289">
        <v>0</v>
      </c>
      <c r="Q367" s="186">
        <f t="shared" si="32"/>
        <v>3990408.59</v>
      </c>
      <c r="R367" s="186">
        <f t="shared" si="33"/>
        <v>3932380.84</v>
      </c>
      <c r="S367" s="290">
        <v>0</v>
      </c>
      <c r="T367" s="291">
        <v>0</v>
      </c>
      <c r="U367" s="186">
        <v>0</v>
      </c>
      <c r="V367" s="186">
        <v>0</v>
      </c>
      <c r="W367" s="186">
        <v>0</v>
      </c>
      <c r="X367" s="186">
        <v>0</v>
      </c>
      <c r="Y367" s="186">
        <v>0</v>
      </c>
      <c r="Z367" s="186">
        <v>0</v>
      </c>
      <c r="AA367" s="186">
        <v>1440882</v>
      </c>
      <c r="AB367" s="186">
        <v>0</v>
      </c>
      <c r="AC367" s="186">
        <v>2491498.84</v>
      </c>
      <c r="AD367" s="186">
        <v>0</v>
      </c>
      <c r="AE367" s="186">
        <v>0</v>
      </c>
      <c r="AF367" s="186">
        <v>0</v>
      </c>
      <c r="AG367" s="292">
        <v>0</v>
      </c>
      <c r="AH367" s="292">
        <v>0</v>
      </c>
      <c r="AI367" s="292">
        <v>0</v>
      </c>
      <c r="AJ367" s="292">
        <v>58027.75</v>
      </c>
      <c r="AK367" s="175"/>
      <c r="AL367" s="175">
        <v>160252.79000000004</v>
      </c>
      <c r="AM367" s="175">
        <v>4150661.38</v>
      </c>
      <c r="AN367" s="175">
        <v>3990408.59</v>
      </c>
    </row>
    <row r="368" spans="1:40" s="84" customFormat="1" ht="20.3" customHeight="1" x14ac:dyDescent="0.35">
      <c r="A368" s="256">
        <v>2023</v>
      </c>
      <c r="B368" s="184">
        <f t="shared" si="34"/>
        <v>357</v>
      </c>
      <c r="C368" s="294" t="s">
        <v>2415</v>
      </c>
      <c r="D368" s="184">
        <v>34659</v>
      </c>
      <c r="E368" s="287">
        <f>VLOOKUP(D368,'[1]2023-2025'!$A:$G,7,0)</f>
        <v>2023</v>
      </c>
      <c r="F368" s="287" t="s">
        <v>2883</v>
      </c>
      <c r="G368" s="287"/>
      <c r="H368" s="288">
        <f>INDEX('[1]2023-2025'!$AK:$AK,MATCH(D368,'[1]2023-2025'!$A:$A,0))</f>
        <v>0</v>
      </c>
      <c r="I368" s="288" t="e">
        <v>#N/A</v>
      </c>
      <c r="J368" s="288" t="e">
        <f>VLOOKUP(D368,[1]Лист3!$A:$AK,37,0)</f>
        <v>#N/A</v>
      </c>
      <c r="K368" s="289"/>
      <c r="L368" s="289"/>
      <c r="M368" s="289"/>
      <c r="N368" s="289"/>
      <c r="O368" s="289" t="e">
        <v>#N/A</v>
      </c>
      <c r="P368" s="289" t="e">
        <v>#N/A</v>
      </c>
      <c r="Q368" s="186">
        <f t="shared" si="32"/>
        <v>5349076.83</v>
      </c>
      <c r="R368" s="186">
        <f t="shared" si="33"/>
        <v>5349076.83</v>
      </c>
      <c r="S368" s="290">
        <v>703012.04</v>
      </c>
      <c r="T368" s="291">
        <v>228770.68000000005</v>
      </c>
      <c r="U368" s="186">
        <v>0</v>
      </c>
      <c r="V368" s="186">
        <v>408186.01</v>
      </c>
      <c r="W368" s="186">
        <v>0</v>
      </c>
      <c r="X368" s="186">
        <v>63043.310000000005</v>
      </c>
      <c r="Y368" s="186">
        <v>0</v>
      </c>
      <c r="Z368" s="186">
        <v>0</v>
      </c>
      <c r="AA368" s="186">
        <v>2264667.66</v>
      </c>
      <c r="AB368" s="186">
        <v>325451.48</v>
      </c>
      <c r="AC368" s="186">
        <v>1355945.65</v>
      </c>
      <c r="AD368" s="186">
        <v>0</v>
      </c>
      <c r="AE368" s="186">
        <v>0</v>
      </c>
      <c r="AF368" s="186">
        <v>0</v>
      </c>
      <c r="AG368" s="292">
        <v>0</v>
      </c>
      <c r="AH368" s="292">
        <v>0</v>
      </c>
      <c r="AI368" s="292">
        <v>0</v>
      </c>
      <c r="AJ368" s="292">
        <v>0</v>
      </c>
      <c r="AK368" s="175"/>
      <c r="AL368" s="175">
        <v>1373200.7499999995</v>
      </c>
      <c r="AM368" s="175">
        <v>2311511.04</v>
      </c>
      <c r="AN368" s="175">
        <v>938310.29000000039</v>
      </c>
    </row>
    <row r="369" spans="1:40" s="84" customFormat="1" ht="20.3" customHeight="1" x14ac:dyDescent="0.35">
      <c r="A369" s="256">
        <v>2023</v>
      </c>
      <c r="B369" s="184">
        <f t="shared" si="34"/>
        <v>358</v>
      </c>
      <c r="C369" s="294" t="s">
        <v>2405</v>
      </c>
      <c r="D369" s="184">
        <v>34653</v>
      </c>
      <c r="E369" s="287">
        <f>VLOOKUP(D369,'[1]2023-2025'!$A:$G,7,0)</f>
        <v>2023</v>
      </c>
      <c r="F369" s="287" t="s">
        <v>2879</v>
      </c>
      <c r="G369" s="287"/>
      <c r="H369" s="288">
        <f>INDEX('[1]2023-2025'!$AK:$AK,MATCH(D369,'[1]2023-2025'!$A:$A,0))</f>
        <v>0</v>
      </c>
      <c r="I369" s="288" t="e">
        <v>#N/A</v>
      </c>
      <c r="J369" s="288" t="e">
        <f>VLOOKUP(D369,[1]Лист3!$A:$AK,37,0)</f>
        <v>#N/A</v>
      </c>
      <c r="K369" s="289"/>
      <c r="L369" s="289"/>
      <c r="M369" s="289"/>
      <c r="N369" s="289"/>
      <c r="O369" s="289" t="e">
        <v>#N/A</v>
      </c>
      <c r="P369" s="289" t="e">
        <v>#N/A</v>
      </c>
      <c r="Q369" s="186">
        <f t="shared" si="32"/>
        <v>5160981.5299999993</v>
      </c>
      <c r="R369" s="186">
        <f t="shared" si="33"/>
        <v>5160981.5299999993</v>
      </c>
      <c r="S369" s="290">
        <v>1223554.75</v>
      </c>
      <c r="T369" s="291">
        <v>372268.36</v>
      </c>
      <c r="U369" s="186">
        <v>0</v>
      </c>
      <c r="V369" s="186">
        <v>61591.19</v>
      </c>
      <c r="W369" s="186">
        <v>55548.639999999999</v>
      </c>
      <c r="X369" s="186">
        <v>20547.830000000002</v>
      </c>
      <c r="Y369" s="186">
        <v>0</v>
      </c>
      <c r="Z369" s="290">
        <v>0</v>
      </c>
      <c r="AA369" s="186">
        <v>2372566.58</v>
      </c>
      <c r="AB369" s="186">
        <v>80119.33</v>
      </c>
      <c r="AC369" s="186">
        <v>974784.85000000009</v>
      </c>
      <c r="AD369" s="186">
        <v>0</v>
      </c>
      <c r="AE369" s="186">
        <v>0</v>
      </c>
      <c r="AF369" s="186">
        <v>0</v>
      </c>
      <c r="AG369" s="290">
        <v>0</v>
      </c>
      <c r="AH369" s="292">
        <v>0</v>
      </c>
      <c r="AI369" s="292">
        <v>0</v>
      </c>
      <c r="AJ369" s="292">
        <v>0</v>
      </c>
      <c r="AK369" s="175"/>
      <c r="AL369" s="175">
        <v>1364174.0985817835</v>
      </c>
      <c r="AM369" s="175">
        <v>2290442.58</v>
      </c>
      <c r="AN369" s="175">
        <v>926268.48141821648</v>
      </c>
    </row>
    <row r="370" spans="1:40" s="84" customFormat="1" ht="20.3" customHeight="1" x14ac:dyDescent="0.35">
      <c r="A370" s="256">
        <v>2023</v>
      </c>
      <c r="B370" s="184">
        <f t="shared" si="34"/>
        <v>359</v>
      </c>
      <c r="C370" s="248" t="s">
        <v>1243</v>
      </c>
      <c r="D370" s="184">
        <v>34706</v>
      </c>
      <c r="E370" s="287">
        <f>VLOOKUP(D370,'[1]2023-2025'!$A:$G,7,0)</f>
        <v>2023</v>
      </c>
      <c r="F370" s="287"/>
      <c r="G370" s="287" t="s">
        <v>1899</v>
      </c>
      <c r="H370" s="288" t="str">
        <f>INDEX('[1]2023-2025'!$AK:$AK,MATCH(D370,'[1]2023-2025'!$A:$A,0))</f>
        <v>вкл. Протоколом</v>
      </c>
      <c r="I370" s="288" t="e">
        <v>#N/A</v>
      </c>
      <c r="J370" s="288" t="e">
        <f>VLOOKUP(D370,[1]Лист3!$A:$AK,37,0)</f>
        <v>#N/A</v>
      </c>
      <c r="K370" s="289">
        <f>INDEX('[1]2023-2025'!$G:$G,MATCH(D370,'[1]2023-2025'!$A:$A,0))</f>
        <v>2023</v>
      </c>
      <c r="L370" s="289"/>
      <c r="M370" s="289"/>
      <c r="N370" s="289"/>
      <c r="O370" s="289" t="s">
        <v>2634</v>
      </c>
      <c r="P370" s="289" t="s">
        <v>2635</v>
      </c>
      <c r="Q370" s="186">
        <f t="shared" si="32"/>
        <v>1284207.3099999998</v>
      </c>
      <c r="R370" s="186">
        <f t="shared" si="33"/>
        <v>1268544.3599999999</v>
      </c>
      <c r="S370" s="186">
        <v>0</v>
      </c>
      <c r="T370" s="291">
        <v>0</v>
      </c>
      <c r="U370" s="186">
        <v>0</v>
      </c>
      <c r="V370" s="186">
        <v>0</v>
      </c>
      <c r="W370" s="186">
        <v>0</v>
      </c>
      <c r="X370" s="186">
        <v>0</v>
      </c>
      <c r="Y370" s="186">
        <v>0</v>
      </c>
      <c r="Z370" s="186">
        <v>0</v>
      </c>
      <c r="AA370" s="186">
        <v>0</v>
      </c>
      <c r="AB370" s="186">
        <v>0</v>
      </c>
      <c r="AC370" s="300">
        <v>1268544.3599999999</v>
      </c>
      <c r="AD370" s="186">
        <v>0</v>
      </c>
      <c r="AE370" s="186">
        <v>0</v>
      </c>
      <c r="AF370" s="186">
        <v>0</v>
      </c>
      <c r="AG370" s="292">
        <v>0</v>
      </c>
      <c r="AH370" s="292">
        <v>0</v>
      </c>
      <c r="AI370" s="292">
        <v>0</v>
      </c>
      <c r="AJ370" s="300">
        <v>15662.95</v>
      </c>
      <c r="AK370" s="175"/>
      <c r="AL370" s="175">
        <v>1209696.5</v>
      </c>
      <c r="AM370" s="175">
        <v>2493903.81</v>
      </c>
      <c r="AN370" s="175">
        <v>1284207.31</v>
      </c>
    </row>
    <row r="371" spans="1:40" s="84" customFormat="1" ht="20.3" customHeight="1" x14ac:dyDescent="0.35">
      <c r="A371" s="256">
        <v>2023</v>
      </c>
      <c r="B371" s="184">
        <f t="shared" si="34"/>
        <v>360</v>
      </c>
      <c r="C371" s="248" t="s">
        <v>1754</v>
      </c>
      <c r="D371" s="184">
        <v>34748</v>
      </c>
      <c r="E371" s="287">
        <f>VLOOKUP(D371,'[1]2023-2025'!$A:$G,7,0)</f>
        <v>2023</v>
      </c>
      <c r="F371" s="287"/>
      <c r="G371" s="287" t="s">
        <v>1899</v>
      </c>
      <c r="H371" s="288">
        <f>INDEX('[1]2023-2025'!$AK:$AK,MATCH(D371,'[1]2023-2025'!$A:$A,0))</f>
        <v>44638</v>
      </c>
      <c r="I371" s="288" t="e">
        <v>#N/A</v>
      </c>
      <c r="J371" s="288" t="e">
        <f>VLOOKUP(D371,[1]Лист3!$A:$AK,37,0)</f>
        <v>#N/A</v>
      </c>
      <c r="K371" s="289">
        <f>INDEX('[1]2023-2025'!$G:$G,MATCH(D371,'[1]2023-2025'!$A:$A,0))</f>
        <v>2023</v>
      </c>
      <c r="L371" s="289"/>
      <c r="M371" s="289"/>
      <c r="N371" s="289"/>
      <c r="O371" s="289" t="s">
        <v>2587</v>
      </c>
      <c r="P371" s="289">
        <v>0</v>
      </c>
      <c r="Q371" s="186">
        <f t="shared" si="32"/>
        <v>93480.84</v>
      </c>
      <c r="R371" s="186">
        <f t="shared" si="33"/>
        <v>93480.84</v>
      </c>
      <c r="S371" s="290">
        <v>0</v>
      </c>
      <c r="T371" s="290">
        <v>0</v>
      </c>
      <c r="U371" s="290">
        <v>0</v>
      </c>
      <c r="V371" s="290">
        <v>0</v>
      </c>
      <c r="W371" s="290">
        <v>0</v>
      </c>
      <c r="X371" s="290">
        <v>0</v>
      </c>
      <c r="Y371" s="290">
        <v>0</v>
      </c>
      <c r="Z371" s="290">
        <v>0</v>
      </c>
      <c r="AA371" s="290">
        <v>0</v>
      </c>
      <c r="AB371" s="290">
        <v>0</v>
      </c>
      <c r="AC371" s="290">
        <v>0</v>
      </c>
      <c r="AD371" s="290">
        <v>0</v>
      </c>
      <c r="AE371" s="290">
        <v>0</v>
      </c>
      <c r="AF371" s="290">
        <v>0</v>
      </c>
      <c r="AG371" s="290">
        <v>0</v>
      </c>
      <c r="AH371" s="290">
        <v>93480.84</v>
      </c>
      <c r="AI371" s="290">
        <v>0</v>
      </c>
      <c r="AJ371" s="290">
        <v>0</v>
      </c>
      <c r="AK371" s="175"/>
      <c r="AL371" s="175">
        <v>976600.45</v>
      </c>
      <c r="AM371" s="175">
        <v>1255680.1499999999</v>
      </c>
      <c r="AN371" s="175">
        <v>279079.7</v>
      </c>
    </row>
    <row r="372" spans="1:40" s="84" customFormat="1" ht="20.3" customHeight="1" x14ac:dyDescent="0.35">
      <c r="A372" s="256">
        <v>2023</v>
      </c>
      <c r="B372" s="184">
        <f t="shared" si="34"/>
        <v>361</v>
      </c>
      <c r="C372" s="248" t="s">
        <v>1684</v>
      </c>
      <c r="D372" s="184">
        <v>34750</v>
      </c>
      <c r="E372" s="287">
        <f>VLOOKUP(D372,'[1]2023-2025'!$A:$G,7,0)</f>
        <v>2023</v>
      </c>
      <c r="F372" s="287"/>
      <c r="G372" s="287" t="s">
        <v>1899</v>
      </c>
      <c r="H372" s="288">
        <f>INDEX('[1]2023-2025'!$AK:$AK,MATCH(D372,'[1]2023-2025'!$A:$A,0))</f>
        <v>44638</v>
      </c>
      <c r="I372" s="288" t="e">
        <v>#N/A</v>
      </c>
      <c r="J372" s="288" t="e">
        <f>VLOOKUP(D372,[1]Лист3!$A:$AK,37,0)</f>
        <v>#N/A</v>
      </c>
      <c r="K372" s="289">
        <f>INDEX('[1]2023-2025'!$G:$G,MATCH(D372,'[1]2023-2025'!$A:$A,0))</f>
        <v>2023</v>
      </c>
      <c r="L372" s="289"/>
      <c r="M372" s="289"/>
      <c r="N372" s="289"/>
      <c r="O372" s="289" t="s">
        <v>2587</v>
      </c>
      <c r="P372" s="289">
        <v>0</v>
      </c>
      <c r="Q372" s="186">
        <f t="shared" si="32"/>
        <v>89106.25</v>
      </c>
      <c r="R372" s="186">
        <f t="shared" si="33"/>
        <v>89106.25</v>
      </c>
      <c r="S372" s="290">
        <v>0</v>
      </c>
      <c r="T372" s="290">
        <v>0</v>
      </c>
      <c r="U372" s="290">
        <v>0</v>
      </c>
      <c r="V372" s="290">
        <v>0</v>
      </c>
      <c r="W372" s="290">
        <v>0</v>
      </c>
      <c r="X372" s="290">
        <v>0</v>
      </c>
      <c r="Y372" s="290">
        <v>0</v>
      </c>
      <c r="Z372" s="290">
        <v>0</v>
      </c>
      <c r="AA372" s="290">
        <v>0</v>
      </c>
      <c r="AB372" s="290">
        <v>0</v>
      </c>
      <c r="AC372" s="290">
        <v>0</v>
      </c>
      <c r="AD372" s="290">
        <v>0</v>
      </c>
      <c r="AE372" s="290">
        <v>0</v>
      </c>
      <c r="AF372" s="290">
        <v>0</v>
      </c>
      <c r="AG372" s="290">
        <v>0</v>
      </c>
      <c r="AH372" s="290">
        <v>89106.25</v>
      </c>
      <c r="AI372" s="290">
        <v>0</v>
      </c>
      <c r="AJ372" s="290">
        <v>0</v>
      </c>
      <c r="AK372" s="175"/>
      <c r="AL372" s="175" t="e">
        <v>#N/A</v>
      </c>
      <c r="AM372" s="175" t="e">
        <v>#N/A</v>
      </c>
      <c r="AN372" s="175" t="e">
        <v>#N/A</v>
      </c>
    </row>
    <row r="373" spans="1:40" s="84" customFormat="1" ht="20.3" customHeight="1" x14ac:dyDescent="0.35">
      <c r="A373" s="256">
        <v>2023</v>
      </c>
      <c r="B373" s="184">
        <f t="shared" si="34"/>
        <v>362</v>
      </c>
      <c r="C373" s="248" t="s">
        <v>357</v>
      </c>
      <c r="D373" s="184">
        <v>33151</v>
      </c>
      <c r="E373" s="287">
        <f>VLOOKUP(D373,'[1]2023-2025'!$A:$G,7,0)</f>
        <v>2023</v>
      </c>
      <c r="F373" s="287"/>
      <c r="G373" s="287" t="s">
        <v>1899</v>
      </c>
      <c r="H373" s="288">
        <f>INDEX('[1]2023-2025'!$AK:$AK,MATCH(D373,'[1]2023-2025'!$A:$A,0))</f>
        <v>44638</v>
      </c>
      <c r="I373" s="288" t="e">
        <v>#N/A</v>
      </c>
      <c r="J373" s="288" t="e">
        <f>VLOOKUP(D373,[1]Лист3!$A:$AK,37,0)</f>
        <v>#N/A</v>
      </c>
      <c r="K373" s="289">
        <f>INDEX('[1]2023-2025'!$G:$G,MATCH(D373,'[1]2023-2025'!$A:$A,0))</f>
        <v>2023</v>
      </c>
      <c r="L373" s="289"/>
      <c r="M373" s="289"/>
      <c r="N373" s="289"/>
      <c r="O373" s="289" t="s">
        <v>2452</v>
      </c>
      <c r="P373" s="289" t="s">
        <v>2592</v>
      </c>
      <c r="Q373" s="186">
        <f t="shared" si="32"/>
        <v>3843946.9</v>
      </c>
      <c r="R373" s="186">
        <f t="shared" si="33"/>
        <v>3827519.85</v>
      </c>
      <c r="S373" s="290">
        <v>0</v>
      </c>
      <c r="T373" s="290">
        <v>0</v>
      </c>
      <c r="U373" s="290">
        <v>0</v>
      </c>
      <c r="V373" s="290">
        <v>172031.15000000002</v>
      </c>
      <c r="W373" s="290">
        <v>345554.56999999995</v>
      </c>
      <c r="X373" s="290">
        <v>0</v>
      </c>
      <c r="Y373" s="290">
        <v>0</v>
      </c>
      <c r="Z373" s="290">
        <v>0</v>
      </c>
      <c r="AA373" s="290">
        <v>0</v>
      </c>
      <c r="AB373" s="290">
        <v>639221.69000000006</v>
      </c>
      <c r="AC373" s="290">
        <v>2670712.44</v>
      </c>
      <c r="AD373" s="290">
        <v>0</v>
      </c>
      <c r="AE373" s="290">
        <v>0</v>
      </c>
      <c r="AF373" s="290">
        <v>0</v>
      </c>
      <c r="AG373" s="290">
        <v>0</v>
      </c>
      <c r="AH373" s="290">
        <v>0</v>
      </c>
      <c r="AI373" s="290">
        <v>0</v>
      </c>
      <c r="AJ373" s="290">
        <v>16427.05</v>
      </c>
      <c r="AK373" s="175"/>
      <c r="AL373" s="175">
        <v>6498130.129999999</v>
      </c>
      <c r="AM373" s="175">
        <v>10342077.029999999</v>
      </c>
      <c r="AN373" s="175">
        <v>3843946.9</v>
      </c>
    </row>
    <row r="374" spans="1:40" s="84" customFormat="1" ht="20.3" customHeight="1" x14ac:dyDescent="0.35">
      <c r="A374" s="256">
        <v>2023</v>
      </c>
      <c r="B374" s="184">
        <f t="shared" si="34"/>
        <v>363</v>
      </c>
      <c r="C374" s="294" t="s">
        <v>1736</v>
      </c>
      <c r="D374" s="184">
        <v>34781</v>
      </c>
      <c r="E374" s="287">
        <f>VLOOKUP(D374,'[1]2023-2025'!$A:$G,7,0)</f>
        <v>2023</v>
      </c>
      <c r="F374" s="287" t="s">
        <v>2094</v>
      </c>
      <c r="G374" s="287" t="s">
        <v>1899</v>
      </c>
      <c r="H374" s="288" t="str">
        <f>INDEX('[1]2023-2025'!$AK:$AK,MATCH(D374,'[1]2023-2025'!$A:$A,0))</f>
        <v>вкл. Протоколом</v>
      </c>
      <c r="I374" s="288" t="e">
        <v>#N/A</v>
      </c>
      <c r="J374" s="288" t="e">
        <f>VLOOKUP(D374,[1]Лист3!$A:$AK,37,0)</f>
        <v>#N/A</v>
      </c>
      <c r="K374" s="289">
        <f>INDEX('[1]2023-2025'!$G:$G,MATCH(D374,'[1]2023-2025'!$A:$A,0))</f>
        <v>2023</v>
      </c>
      <c r="L374" s="289"/>
      <c r="M374" s="289"/>
      <c r="N374" s="289"/>
      <c r="O374" s="289" t="s">
        <v>2457</v>
      </c>
      <c r="P374" s="289" t="s">
        <v>2623</v>
      </c>
      <c r="Q374" s="186">
        <f t="shared" si="32"/>
        <v>1097098.6000000001</v>
      </c>
      <c r="R374" s="186">
        <f t="shared" si="33"/>
        <v>1090258.28</v>
      </c>
      <c r="S374" s="290">
        <v>0</v>
      </c>
      <c r="T374" s="291">
        <v>0</v>
      </c>
      <c r="U374" s="186">
        <v>0</v>
      </c>
      <c r="V374" s="186">
        <v>0</v>
      </c>
      <c r="W374" s="186">
        <v>0</v>
      </c>
      <c r="X374" s="186">
        <v>0</v>
      </c>
      <c r="Y374" s="186">
        <v>0</v>
      </c>
      <c r="Z374" s="290">
        <v>0</v>
      </c>
      <c r="AA374" s="186">
        <v>1090258.28</v>
      </c>
      <c r="AB374" s="186">
        <v>0</v>
      </c>
      <c r="AC374" s="186">
        <v>0</v>
      </c>
      <c r="AD374" s="186">
        <v>0</v>
      </c>
      <c r="AE374" s="186">
        <v>0</v>
      </c>
      <c r="AF374" s="186">
        <v>0</v>
      </c>
      <c r="AG374" s="290">
        <v>0</v>
      </c>
      <c r="AH374" s="292">
        <v>0</v>
      </c>
      <c r="AI374" s="292">
        <v>0</v>
      </c>
      <c r="AJ374" s="290">
        <v>6840.32</v>
      </c>
      <c r="AK374" s="175"/>
      <c r="AL374" s="175">
        <v>1453389.12</v>
      </c>
      <c r="AM374" s="175">
        <v>2550487.7200000002</v>
      </c>
      <c r="AN374" s="175">
        <v>1097098.6000000001</v>
      </c>
    </row>
    <row r="375" spans="1:40" s="84" customFormat="1" ht="20.3" customHeight="1" x14ac:dyDescent="0.35">
      <c r="A375" s="256">
        <v>2023</v>
      </c>
      <c r="B375" s="184">
        <f t="shared" si="34"/>
        <v>364</v>
      </c>
      <c r="C375" s="248" t="s">
        <v>59</v>
      </c>
      <c r="D375" s="184">
        <v>32588</v>
      </c>
      <c r="E375" s="287">
        <f>VLOOKUP(D375,'[1]2023-2025'!$A:$G,7,0)</f>
        <v>2023</v>
      </c>
      <c r="F375" s="287"/>
      <c r="G375" s="287" t="s">
        <v>1899</v>
      </c>
      <c r="H375" s="288" t="str">
        <f>INDEX('[1]2023-2025'!$AK:$AK,MATCH(D375,'[1]2023-2025'!$A:$A,0))</f>
        <v>вкл. Протоколом</v>
      </c>
      <c r="I375" s="288" t="e">
        <v>#N/A</v>
      </c>
      <c r="J375" s="288" t="e">
        <f>VLOOKUP(D375,[1]Лист3!$A:$AK,37,0)</f>
        <v>#N/A</v>
      </c>
      <c r="K375" s="289">
        <f>INDEX('[1]2023-2025'!$G:$G,MATCH(D375,'[1]2023-2025'!$A:$A,0))</f>
        <v>2023</v>
      </c>
      <c r="L375" s="289"/>
      <c r="M375" s="289"/>
      <c r="N375" s="289"/>
      <c r="O375" s="289" t="s">
        <v>2448</v>
      </c>
      <c r="P375" s="289" t="s">
        <v>2633</v>
      </c>
      <c r="Q375" s="186">
        <f t="shared" si="32"/>
        <v>4534591.99</v>
      </c>
      <c r="R375" s="186">
        <f t="shared" si="33"/>
        <v>4505307.04</v>
      </c>
      <c r="S375" s="300">
        <v>4430853.71</v>
      </c>
      <c r="T375" s="291">
        <v>0</v>
      </c>
      <c r="U375" s="186">
        <v>0</v>
      </c>
      <c r="V375" s="186">
        <v>0</v>
      </c>
      <c r="W375" s="186">
        <v>0</v>
      </c>
      <c r="X375" s="186">
        <v>0</v>
      </c>
      <c r="Y375" s="186">
        <v>0</v>
      </c>
      <c r="Z375" s="186">
        <v>0</v>
      </c>
      <c r="AA375" s="186">
        <v>0</v>
      </c>
      <c r="AB375" s="186">
        <v>0</v>
      </c>
      <c r="AC375" s="186">
        <v>0</v>
      </c>
      <c r="AD375" s="186">
        <v>0</v>
      </c>
      <c r="AE375" s="186">
        <v>0</v>
      </c>
      <c r="AF375" s="186">
        <v>0</v>
      </c>
      <c r="AG375" s="300">
        <v>74453.33</v>
      </c>
      <c r="AH375" s="292">
        <v>0</v>
      </c>
      <c r="AI375" s="292">
        <v>0</v>
      </c>
      <c r="AJ375" s="292">
        <v>29284.95</v>
      </c>
      <c r="AK375" s="175"/>
      <c r="AL375" s="175">
        <v>6047329.1100000013</v>
      </c>
      <c r="AM375" s="175">
        <v>22036692.670000002</v>
      </c>
      <c r="AN375" s="175">
        <v>15989363.560000001</v>
      </c>
    </row>
    <row r="376" spans="1:40" s="84" customFormat="1" ht="20.3" customHeight="1" x14ac:dyDescent="0.35">
      <c r="A376" s="256">
        <v>2023</v>
      </c>
      <c r="B376" s="184">
        <f t="shared" si="34"/>
        <v>365</v>
      </c>
      <c r="C376" s="248" t="s">
        <v>1543</v>
      </c>
      <c r="D376" s="184">
        <v>32601</v>
      </c>
      <c r="E376" s="287">
        <f>VLOOKUP(D376,'[1]2023-2025'!$A:$G,7,0)</f>
        <v>2023</v>
      </c>
      <c r="F376" s="287"/>
      <c r="G376" s="287" t="s">
        <v>1899</v>
      </c>
      <c r="H376" s="288">
        <f>INDEX('[1]2023-2025'!$AK:$AK,MATCH(D376,'[1]2023-2025'!$A:$A,0))</f>
        <v>44670</v>
      </c>
      <c r="I376" s="288" t="e">
        <v>#N/A</v>
      </c>
      <c r="J376" s="288" t="e">
        <f>VLOOKUP(D376,[1]Лист3!$A:$AK,37,0)</f>
        <v>#N/A</v>
      </c>
      <c r="K376" s="289">
        <f>INDEX('[1]2023-2025'!$G:$G,MATCH(D376,'[1]2023-2025'!$A:$A,0))</f>
        <v>2023</v>
      </c>
      <c r="L376" s="289"/>
      <c r="M376" s="289"/>
      <c r="N376" s="289"/>
      <c r="O376" s="289" t="s">
        <v>2583</v>
      </c>
      <c r="P376" s="289">
        <v>0</v>
      </c>
      <c r="Q376" s="186">
        <f t="shared" si="32"/>
        <v>165955.20000000001</v>
      </c>
      <c r="R376" s="186">
        <f t="shared" si="33"/>
        <v>165955.20000000001</v>
      </c>
      <c r="S376" s="290">
        <v>0</v>
      </c>
      <c r="T376" s="290">
        <v>0</v>
      </c>
      <c r="U376" s="290">
        <v>0</v>
      </c>
      <c r="V376" s="290">
        <v>0</v>
      </c>
      <c r="W376" s="290">
        <v>0</v>
      </c>
      <c r="X376" s="290">
        <v>0</v>
      </c>
      <c r="Y376" s="290">
        <v>0</v>
      </c>
      <c r="Z376" s="290">
        <v>0</v>
      </c>
      <c r="AA376" s="290">
        <v>0</v>
      </c>
      <c r="AB376" s="290">
        <v>0</v>
      </c>
      <c r="AC376" s="290">
        <v>0</v>
      </c>
      <c r="AD376" s="290">
        <v>0</v>
      </c>
      <c r="AE376" s="290">
        <v>0</v>
      </c>
      <c r="AF376" s="290">
        <v>0</v>
      </c>
      <c r="AG376" s="290">
        <v>165955.20000000001</v>
      </c>
      <c r="AH376" s="290">
        <v>0</v>
      </c>
      <c r="AI376" s="290">
        <v>0</v>
      </c>
      <c r="AJ376" s="292">
        <v>0</v>
      </c>
      <c r="AK376" s="175"/>
      <c r="AL376" s="175">
        <v>8894240.2300000023</v>
      </c>
      <c r="AM376" s="175">
        <v>24683421.050000001</v>
      </c>
      <c r="AN376" s="175">
        <v>15789180.819999998</v>
      </c>
    </row>
    <row r="377" spans="1:40" s="84" customFormat="1" ht="20.3" customHeight="1" x14ac:dyDescent="0.35">
      <c r="A377" s="256">
        <v>2023</v>
      </c>
      <c r="B377" s="184">
        <f>B376+1</f>
        <v>366</v>
      </c>
      <c r="C377" s="248" t="s">
        <v>358</v>
      </c>
      <c r="D377" s="184">
        <v>34852</v>
      </c>
      <c r="E377" s="287">
        <f>VLOOKUP(D377,'[1]2023-2025'!$A:$G,7,0)</f>
        <v>2023</v>
      </c>
      <c r="F377" s="287"/>
      <c r="G377" s="287" t="s">
        <v>1899</v>
      </c>
      <c r="H377" s="288">
        <f>INDEX('[1]2023-2025'!$AK:$AK,MATCH(D377,'[1]2023-2025'!$A:$A,0))</f>
        <v>44551</v>
      </c>
      <c r="I377" s="288" t="e">
        <v>#N/A</v>
      </c>
      <c r="J377" s="288" t="e">
        <f>VLOOKUP(D377,[1]Лист3!$A:$AK,37,0)</f>
        <v>#N/A</v>
      </c>
      <c r="K377" s="289">
        <f>INDEX('[1]2023-2025'!$G:$G,MATCH(D377,'[1]2023-2025'!$A:$A,0))</f>
        <v>2023</v>
      </c>
      <c r="L377" s="289"/>
      <c r="M377" s="289"/>
      <c r="N377" s="289"/>
      <c r="O377" s="289" t="s">
        <v>2585</v>
      </c>
      <c r="P377" s="289">
        <v>0</v>
      </c>
      <c r="Q377" s="186">
        <f t="shared" si="32"/>
        <v>4692931.78</v>
      </c>
      <c r="R377" s="186">
        <f t="shared" si="33"/>
        <v>4676503.2</v>
      </c>
      <c r="S377" s="290">
        <v>0</v>
      </c>
      <c r="T377" s="291">
        <v>0</v>
      </c>
      <c r="U377" s="186">
        <v>0</v>
      </c>
      <c r="V377" s="186">
        <v>0</v>
      </c>
      <c r="W377" s="186">
        <v>0</v>
      </c>
      <c r="X377" s="186">
        <v>0</v>
      </c>
      <c r="Y377" s="186">
        <v>0</v>
      </c>
      <c r="Z377" s="186">
        <v>0</v>
      </c>
      <c r="AA377" s="186">
        <v>4676503.2</v>
      </c>
      <c r="AB377" s="186">
        <v>0</v>
      </c>
      <c r="AC377" s="186">
        <v>0</v>
      </c>
      <c r="AD377" s="186">
        <v>0</v>
      </c>
      <c r="AE377" s="186">
        <v>0</v>
      </c>
      <c r="AF377" s="186">
        <v>0</v>
      </c>
      <c r="AG377" s="292">
        <v>0</v>
      </c>
      <c r="AH377" s="292">
        <v>0</v>
      </c>
      <c r="AI377" s="292">
        <v>0</v>
      </c>
      <c r="AJ377" s="292">
        <v>16428.580000000002</v>
      </c>
      <c r="AK377" s="175"/>
      <c r="AL377" s="175">
        <v>7620746.5499999998</v>
      </c>
      <c r="AM377" s="175">
        <v>12313678.33</v>
      </c>
      <c r="AN377" s="175">
        <v>4692931.78</v>
      </c>
    </row>
    <row r="378" spans="1:40" s="84" customFormat="1" ht="20.3" customHeight="1" x14ac:dyDescent="0.35">
      <c r="A378" s="256">
        <v>2023</v>
      </c>
      <c r="B378" s="184">
        <f t="shared" si="34"/>
        <v>367</v>
      </c>
      <c r="C378" s="294" t="s">
        <v>1741</v>
      </c>
      <c r="D378" s="184">
        <v>34872</v>
      </c>
      <c r="E378" s="287">
        <f>VLOOKUP(D378,'[1]2023-2025'!$A:$G,7,0)</f>
        <v>2023</v>
      </c>
      <c r="F378" s="287" t="s">
        <v>2095</v>
      </c>
      <c r="G378" s="287" t="s">
        <v>1899</v>
      </c>
      <c r="H378" s="288" t="str">
        <f>INDEX('[1]2023-2025'!$AK:$AK,MATCH(D378,'[1]2023-2025'!$A:$A,0))</f>
        <v>вкл. Протоколом</v>
      </c>
      <c r="I378" s="288" t="e">
        <v>#N/A</v>
      </c>
      <c r="J378" s="288" t="e">
        <f>VLOOKUP(D378,[1]Лист3!$A:$AK,37,0)</f>
        <v>#N/A</v>
      </c>
      <c r="K378" s="289">
        <f>INDEX('[1]2023-2025'!$G:$G,MATCH(D378,'[1]2023-2025'!$A:$A,0))</f>
        <v>2023</v>
      </c>
      <c r="L378" s="289"/>
      <c r="M378" s="289"/>
      <c r="N378" s="289"/>
      <c r="O378" s="289" t="s">
        <v>2441</v>
      </c>
      <c r="P378" s="289" t="s">
        <v>2625</v>
      </c>
      <c r="Q378" s="186">
        <f t="shared" si="32"/>
        <v>348547.81</v>
      </c>
      <c r="R378" s="186">
        <f t="shared" si="33"/>
        <v>343676.4</v>
      </c>
      <c r="S378" s="290">
        <v>0</v>
      </c>
      <c r="T378" s="291">
        <v>0</v>
      </c>
      <c r="U378" s="186">
        <v>0</v>
      </c>
      <c r="V378" s="186">
        <v>0</v>
      </c>
      <c r="W378" s="186">
        <v>0</v>
      </c>
      <c r="X378" s="186">
        <v>0</v>
      </c>
      <c r="Y378" s="186">
        <v>0</v>
      </c>
      <c r="Z378" s="290">
        <v>0</v>
      </c>
      <c r="AA378" s="186">
        <v>0</v>
      </c>
      <c r="AB378" s="186">
        <v>343676.4</v>
      </c>
      <c r="AC378" s="186">
        <v>0</v>
      </c>
      <c r="AD378" s="186">
        <v>0</v>
      </c>
      <c r="AE378" s="186">
        <v>0</v>
      </c>
      <c r="AF378" s="186">
        <v>0</v>
      </c>
      <c r="AG378" s="290">
        <v>0</v>
      </c>
      <c r="AH378" s="292">
        <v>0</v>
      </c>
      <c r="AI378" s="292">
        <v>0</v>
      </c>
      <c r="AJ378" s="292">
        <v>4871.41</v>
      </c>
      <c r="AK378" s="175"/>
      <c r="AL378" s="175">
        <v>2232391.6799999997</v>
      </c>
      <c r="AM378" s="175">
        <v>2718640.78</v>
      </c>
      <c r="AN378" s="175">
        <v>486249.09999999992</v>
      </c>
    </row>
    <row r="379" spans="1:40" s="84" customFormat="1" ht="20.3" customHeight="1" x14ac:dyDescent="0.35">
      <c r="A379" s="256">
        <v>2023</v>
      </c>
      <c r="B379" s="184">
        <f t="shared" si="34"/>
        <v>368</v>
      </c>
      <c r="C379" s="248" t="s">
        <v>359</v>
      </c>
      <c r="D379" s="184">
        <v>34957</v>
      </c>
      <c r="E379" s="287">
        <f>VLOOKUP(D379,'[1]2023-2025'!$A:$G,7,0)</f>
        <v>2023</v>
      </c>
      <c r="F379" s="287"/>
      <c r="G379" s="287" t="s">
        <v>1899</v>
      </c>
      <c r="H379" s="288">
        <f>INDEX('[1]2023-2025'!$AK:$AK,MATCH(D379,'[1]2023-2025'!$A:$A,0))</f>
        <v>44581</v>
      </c>
      <c r="I379" s="288" t="e">
        <v>#N/A</v>
      </c>
      <c r="J379" s="288" t="e">
        <f>VLOOKUP(D379,[1]Лист3!$A:$AK,37,0)</f>
        <v>#N/A</v>
      </c>
      <c r="K379" s="289">
        <f>INDEX('[1]2023-2025'!$G:$G,MATCH(D379,'[1]2023-2025'!$A:$A,0))</f>
        <v>2023</v>
      </c>
      <c r="L379" s="289"/>
      <c r="M379" s="289">
        <v>2</v>
      </c>
      <c r="N379" s="289"/>
      <c r="O379" s="289" t="s">
        <v>2591</v>
      </c>
      <c r="P379" s="289">
        <v>0</v>
      </c>
      <c r="Q379" s="186">
        <f t="shared" si="32"/>
        <v>5109181.74</v>
      </c>
      <c r="R379" s="186">
        <f t="shared" si="33"/>
        <v>5034820.38</v>
      </c>
      <c r="S379" s="290">
        <v>0</v>
      </c>
      <c r="T379" s="291">
        <v>0</v>
      </c>
      <c r="U379" s="186">
        <v>0</v>
      </c>
      <c r="V379" s="186">
        <v>0</v>
      </c>
      <c r="W379" s="186">
        <v>0</v>
      </c>
      <c r="X379" s="186">
        <v>0</v>
      </c>
      <c r="Y379" s="186">
        <v>0</v>
      </c>
      <c r="Z379" s="186">
        <v>4918568.5599999996</v>
      </c>
      <c r="AA379" s="186">
        <v>0</v>
      </c>
      <c r="AB379" s="186">
        <v>0</v>
      </c>
      <c r="AC379" s="186">
        <v>0</v>
      </c>
      <c r="AD379" s="186">
        <v>0</v>
      </c>
      <c r="AE379" s="186">
        <v>0</v>
      </c>
      <c r="AF379" s="186">
        <v>0</v>
      </c>
      <c r="AG379" s="292">
        <v>116251.82</v>
      </c>
      <c r="AH379" s="292">
        <v>0</v>
      </c>
      <c r="AI379" s="292">
        <v>0</v>
      </c>
      <c r="AJ379" s="292">
        <v>74361.36</v>
      </c>
      <c r="AK379" s="175"/>
      <c r="AL379" s="175">
        <v>15942520.540000001</v>
      </c>
      <c r="AM379" s="175">
        <v>21051702.280000001</v>
      </c>
      <c r="AN379" s="175">
        <v>5109181.74</v>
      </c>
    </row>
    <row r="380" spans="1:40" s="84" customFormat="1" ht="20.3" customHeight="1" x14ac:dyDescent="0.35">
      <c r="A380" s="256">
        <v>2023</v>
      </c>
      <c r="B380" s="184">
        <f t="shared" si="34"/>
        <v>369</v>
      </c>
      <c r="C380" s="294" t="s">
        <v>2396</v>
      </c>
      <c r="D380" s="184">
        <v>34916</v>
      </c>
      <c r="E380" s="287">
        <f>VLOOKUP(D380,'[1]2023-2025'!$A:$G,7,0)</f>
        <v>2023</v>
      </c>
      <c r="F380" s="287" t="s">
        <v>2879</v>
      </c>
      <c r="G380" s="287"/>
      <c r="H380" s="288">
        <f>INDEX('[1]2023-2025'!$AK:$AK,MATCH(D380,'[1]2023-2025'!$A:$A,0))</f>
        <v>0</v>
      </c>
      <c r="I380" s="288" t="e">
        <v>#N/A</v>
      </c>
      <c r="J380" s="288" t="e">
        <f>VLOOKUP(D380,[1]Лист3!$A:$AK,37,0)</f>
        <v>#N/A</v>
      </c>
      <c r="K380" s="289"/>
      <c r="L380" s="289"/>
      <c r="M380" s="289"/>
      <c r="N380" s="289"/>
      <c r="O380" s="289" t="e">
        <v>#N/A</v>
      </c>
      <c r="P380" s="289" t="e">
        <v>#N/A</v>
      </c>
      <c r="Q380" s="186">
        <f t="shared" si="32"/>
        <v>76010.399999999994</v>
      </c>
      <c r="R380" s="186">
        <f t="shared" si="33"/>
        <v>76010.399999999994</v>
      </c>
      <c r="S380" s="290">
        <v>0</v>
      </c>
      <c r="T380" s="291">
        <v>0</v>
      </c>
      <c r="U380" s="186">
        <v>0</v>
      </c>
      <c r="V380" s="186">
        <v>0</v>
      </c>
      <c r="W380" s="186">
        <v>0</v>
      </c>
      <c r="X380" s="186">
        <v>0</v>
      </c>
      <c r="Y380" s="186">
        <v>0</v>
      </c>
      <c r="Z380" s="290">
        <v>0</v>
      </c>
      <c r="AA380" s="186">
        <v>0</v>
      </c>
      <c r="AB380" s="186">
        <v>0</v>
      </c>
      <c r="AC380" s="186">
        <v>0</v>
      </c>
      <c r="AD380" s="186">
        <v>0</v>
      </c>
      <c r="AE380" s="186">
        <v>0</v>
      </c>
      <c r="AF380" s="186">
        <v>0</v>
      </c>
      <c r="AG380" s="186">
        <v>76010.399999999994</v>
      </c>
      <c r="AH380" s="292">
        <v>0</v>
      </c>
      <c r="AI380" s="292">
        <v>0</v>
      </c>
      <c r="AJ380" s="292">
        <v>0</v>
      </c>
      <c r="AK380" s="175"/>
      <c r="AL380" s="175">
        <v>3060212.4099999997</v>
      </c>
      <c r="AM380" s="175">
        <v>3898869.16</v>
      </c>
      <c r="AN380" s="175">
        <v>838656.75000000047</v>
      </c>
    </row>
    <row r="381" spans="1:40" s="84" customFormat="1" ht="20.3" customHeight="1" x14ac:dyDescent="0.35">
      <c r="A381" s="256">
        <v>2023</v>
      </c>
      <c r="B381" s="184">
        <f t="shared" si="34"/>
        <v>370</v>
      </c>
      <c r="C381" s="248" t="s">
        <v>2092</v>
      </c>
      <c r="D381" s="184">
        <v>34920</v>
      </c>
      <c r="E381" s="287">
        <f>VLOOKUP(D381,'[1]2023-2025'!$A:$G,7,0)</f>
        <v>2023</v>
      </c>
      <c r="F381" s="287"/>
      <c r="G381" s="287" t="s">
        <v>1899</v>
      </c>
      <c r="H381" s="288">
        <f>INDEX('[1]2023-2025'!$AK:$AK,MATCH(D381,'[1]2023-2025'!$A:$A,0))</f>
        <v>44581</v>
      </c>
      <c r="I381" s="288" t="e">
        <v>#N/A</v>
      </c>
      <c r="J381" s="288" t="e">
        <f>VLOOKUP(D381,[1]Лист3!$A:$AK,37,0)</f>
        <v>#N/A</v>
      </c>
      <c r="K381" s="289">
        <f>INDEX('[1]2023-2025'!$G:$G,MATCH(D381,'[1]2023-2025'!$A:$A,0))</f>
        <v>2023</v>
      </c>
      <c r="L381" s="289"/>
      <c r="M381" s="289"/>
      <c r="N381" s="289"/>
      <c r="O381" s="289" t="s">
        <v>2591</v>
      </c>
      <c r="P381" s="289">
        <v>0</v>
      </c>
      <c r="Q381" s="186">
        <f t="shared" si="32"/>
        <v>137007.6</v>
      </c>
      <c r="R381" s="186">
        <f t="shared" si="33"/>
        <v>137007.6</v>
      </c>
      <c r="S381" s="290">
        <v>0</v>
      </c>
      <c r="T381" s="291">
        <v>0</v>
      </c>
      <c r="U381" s="186">
        <v>0</v>
      </c>
      <c r="V381" s="186">
        <v>0</v>
      </c>
      <c r="W381" s="186">
        <v>0</v>
      </c>
      <c r="X381" s="186">
        <v>0</v>
      </c>
      <c r="Y381" s="186">
        <v>0</v>
      </c>
      <c r="Z381" s="186">
        <v>0</v>
      </c>
      <c r="AA381" s="186">
        <v>0</v>
      </c>
      <c r="AB381" s="186">
        <v>0</v>
      </c>
      <c r="AC381" s="186">
        <v>0</v>
      </c>
      <c r="AD381" s="186">
        <v>0</v>
      </c>
      <c r="AE381" s="186">
        <v>0</v>
      </c>
      <c r="AF381" s="186">
        <v>0</v>
      </c>
      <c r="AG381" s="292">
        <v>0</v>
      </c>
      <c r="AH381" s="292">
        <v>137007.6</v>
      </c>
      <c r="AI381" s="292">
        <v>0</v>
      </c>
      <c r="AJ381" s="292">
        <v>0</v>
      </c>
      <c r="AK381" s="175"/>
      <c r="AL381" s="175">
        <v>1920478.1099999999</v>
      </c>
      <c r="AM381" s="175">
        <v>2057485.71</v>
      </c>
      <c r="AN381" s="175">
        <v>137007.6</v>
      </c>
    </row>
    <row r="382" spans="1:40" s="84" customFormat="1" ht="20.3" customHeight="1" x14ac:dyDescent="0.35">
      <c r="A382" s="256">
        <v>2023</v>
      </c>
      <c r="B382" s="184">
        <f t="shared" si="34"/>
        <v>371</v>
      </c>
      <c r="C382" s="294" t="s">
        <v>2404</v>
      </c>
      <c r="D382" s="184">
        <v>34903</v>
      </c>
      <c r="E382" s="287">
        <f>VLOOKUP(D382,'[1]2023-2025'!$A:$G,7,0)</f>
        <v>2023</v>
      </c>
      <c r="F382" s="287" t="s">
        <v>2879</v>
      </c>
      <c r="G382" s="287"/>
      <c r="H382" s="288">
        <f>INDEX('[1]2023-2025'!$AK:$AK,MATCH(D382,'[1]2023-2025'!$A:$A,0))</f>
        <v>0</v>
      </c>
      <c r="I382" s="288" t="e">
        <v>#N/A</v>
      </c>
      <c r="J382" s="288" t="e">
        <f>VLOOKUP(D382,[1]Лист3!$A:$AK,37,0)</f>
        <v>#N/A</v>
      </c>
      <c r="K382" s="289"/>
      <c r="L382" s="289"/>
      <c r="M382" s="289"/>
      <c r="N382" s="289"/>
      <c r="O382" s="289" t="e">
        <v>#N/A</v>
      </c>
      <c r="P382" s="289" t="e">
        <v>#N/A</v>
      </c>
      <c r="Q382" s="186">
        <f t="shared" si="32"/>
        <v>2698995.2</v>
      </c>
      <c r="R382" s="186">
        <f t="shared" si="33"/>
        <v>2698995.2</v>
      </c>
      <c r="S382" s="290">
        <v>627552.13</v>
      </c>
      <c r="T382" s="291">
        <v>178993.56999999995</v>
      </c>
      <c r="U382" s="186">
        <v>0</v>
      </c>
      <c r="V382" s="186">
        <v>81330.02</v>
      </c>
      <c r="W382" s="186">
        <v>0</v>
      </c>
      <c r="X382" s="186">
        <v>51031.430000000008</v>
      </c>
      <c r="Y382" s="186">
        <v>0</v>
      </c>
      <c r="Z382" s="290">
        <v>0</v>
      </c>
      <c r="AA382" s="186">
        <v>92335.550000000047</v>
      </c>
      <c r="AB382" s="186">
        <v>301572.77999999997</v>
      </c>
      <c r="AC382" s="186">
        <v>1366179.7200000002</v>
      </c>
      <c r="AD382" s="186">
        <v>0</v>
      </c>
      <c r="AE382" s="186">
        <v>0</v>
      </c>
      <c r="AF382" s="186">
        <v>0</v>
      </c>
      <c r="AG382" s="290">
        <v>0</v>
      </c>
      <c r="AH382" s="292">
        <v>0</v>
      </c>
      <c r="AI382" s="292">
        <v>0</v>
      </c>
      <c r="AJ382" s="292">
        <v>0</v>
      </c>
      <c r="AK382" s="175"/>
      <c r="AL382" s="175">
        <v>896984.20433059521</v>
      </c>
      <c r="AM382" s="175">
        <v>1755803.84</v>
      </c>
      <c r="AN382" s="175">
        <v>858819.63566940487</v>
      </c>
    </row>
    <row r="383" spans="1:40" s="84" customFormat="1" ht="20.3" customHeight="1" x14ac:dyDescent="0.35">
      <c r="A383" s="256">
        <v>2023</v>
      </c>
      <c r="B383" s="184">
        <f t="shared" si="34"/>
        <v>372</v>
      </c>
      <c r="C383" s="248" t="s">
        <v>362</v>
      </c>
      <c r="D383" s="184">
        <v>34975</v>
      </c>
      <c r="E383" s="287">
        <f>VLOOKUP(D383,'[1]2023-2025'!$A:$G,7,0)</f>
        <v>2023</v>
      </c>
      <c r="F383" s="287"/>
      <c r="G383" s="287" t="s">
        <v>1899</v>
      </c>
      <c r="H383" s="288">
        <f>INDEX('[1]2023-2025'!$AK:$AK,MATCH(D383,'[1]2023-2025'!$A:$A,0))</f>
        <v>44670</v>
      </c>
      <c r="I383" s="288" t="e">
        <v>#N/A</v>
      </c>
      <c r="J383" s="288" t="e">
        <f>VLOOKUP(D383,[1]Лист3!$A:$AK,37,0)</f>
        <v>#N/A</v>
      </c>
      <c r="K383" s="289">
        <f>INDEX('[1]2023-2025'!$G:$G,MATCH(D383,'[1]2023-2025'!$A:$A,0))</f>
        <v>2023</v>
      </c>
      <c r="L383" s="289"/>
      <c r="M383" s="289"/>
      <c r="N383" s="289"/>
      <c r="O383" s="289" t="s">
        <v>2583</v>
      </c>
      <c r="P383" s="289">
        <v>0</v>
      </c>
      <c r="Q383" s="186">
        <f t="shared" si="32"/>
        <v>70654.8</v>
      </c>
      <c r="R383" s="186">
        <f t="shared" si="33"/>
        <v>70654.8</v>
      </c>
      <c r="S383" s="290">
        <v>0</v>
      </c>
      <c r="T383" s="290">
        <v>0</v>
      </c>
      <c r="U383" s="290">
        <v>0</v>
      </c>
      <c r="V383" s="290">
        <v>0</v>
      </c>
      <c r="W383" s="290">
        <v>0</v>
      </c>
      <c r="X383" s="290">
        <v>0</v>
      </c>
      <c r="Y383" s="290">
        <v>0</v>
      </c>
      <c r="Z383" s="290">
        <v>0</v>
      </c>
      <c r="AA383" s="290">
        <v>0</v>
      </c>
      <c r="AB383" s="290">
        <v>0</v>
      </c>
      <c r="AC383" s="290">
        <v>0</v>
      </c>
      <c r="AD383" s="290">
        <v>0</v>
      </c>
      <c r="AE383" s="290">
        <v>0</v>
      </c>
      <c r="AF383" s="290">
        <v>0</v>
      </c>
      <c r="AG383" s="290">
        <v>70654.8</v>
      </c>
      <c r="AH383" s="290">
        <v>0</v>
      </c>
      <c r="AI383" s="290">
        <v>0</v>
      </c>
      <c r="AJ383" s="292">
        <v>0</v>
      </c>
      <c r="AK383" s="175"/>
      <c r="AL383" s="175">
        <v>3063098.6799999997</v>
      </c>
      <c r="AM383" s="175">
        <v>3696347.52</v>
      </c>
      <c r="AN383" s="175">
        <v>633248.84000000008</v>
      </c>
    </row>
    <row r="384" spans="1:40" s="84" customFormat="1" ht="20.3" customHeight="1" x14ac:dyDescent="0.35">
      <c r="A384" s="256">
        <v>2023</v>
      </c>
      <c r="B384" s="184">
        <f t="shared" si="34"/>
        <v>373</v>
      </c>
      <c r="C384" s="248" t="s">
        <v>2967</v>
      </c>
      <c r="D384" s="184">
        <v>34981</v>
      </c>
      <c r="E384" s="287">
        <f>VLOOKUP(D384,'[1]2023-2025'!$A:$G,7,0)</f>
        <v>2023</v>
      </c>
      <c r="F384" s="287"/>
      <c r="G384" s="287" t="s">
        <v>1899</v>
      </c>
      <c r="H384" s="288">
        <f>INDEX('[1]2023-2025'!$AK:$AK,MATCH(D384,'[1]2023-2025'!$A:$A,0))</f>
        <v>44729</v>
      </c>
      <c r="I384" s="288" t="e">
        <v>#N/A</v>
      </c>
      <c r="J384" s="288" t="e">
        <f>VLOOKUP(D384,[1]Лист3!$A:$AK,37,0)</f>
        <v>#N/A</v>
      </c>
      <c r="K384" s="289">
        <f>INDEX('[1]2023-2025'!$G:$G,MATCH(D384,'[1]2023-2025'!$A:$A,0))</f>
        <v>2023</v>
      </c>
      <c r="L384" s="289"/>
      <c r="M384" s="289"/>
      <c r="N384" s="289"/>
      <c r="O384" s="289" t="s">
        <v>2593</v>
      </c>
      <c r="P384" s="289">
        <v>0</v>
      </c>
      <c r="Q384" s="186">
        <f t="shared" si="32"/>
        <v>75737.740000000005</v>
      </c>
      <c r="R384" s="186">
        <f t="shared" si="33"/>
        <v>75737.740000000005</v>
      </c>
      <c r="S384" s="290">
        <v>0</v>
      </c>
      <c r="T384" s="290">
        <v>0</v>
      </c>
      <c r="U384" s="290">
        <v>0</v>
      </c>
      <c r="V384" s="290">
        <v>0</v>
      </c>
      <c r="W384" s="290">
        <v>0</v>
      </c>
      <c r="X384" s="290">
        <v>0</v>
      </c>
      <c r="Y384" s="290">
        <v>0</v>
      </c>
      <c r="Z384" s="290">
        <v>0</v>
      </c>
      <c r="AA384" s="290">
        <v>0</v>
      </c>
      <c r="AB384" s="290">
        <v>0</v>
      </c>
      <c r="AC384" s="290">
        <v>0</v>
      </c>
      <c r="AD384" s="290">
        <v>0</v>
      </c>
      <c r="AE384" s="290">
        <v>0</v>
      </c>
      <c r="AF384" s="290">
        <v>0</v>
      </c>
      <c r="AG384" s="290">
        <v>0</v>
      </c>
      <c r="AH384" s="290">
        <v>75737.740000000005</v>
      </c>
      <c r="AI384" s="290">
        <v>0</v>
      </c>
      <c r="AJ384" s="290">
        <v>0</v>
      </c>
      <c r="AK384" s="175"/>
      <c r="AL384" s="175">
        <v>6026434.71</v>
      </c>
      <c r="AM384" s="175">
        <v>6151607.1600000001</v>
      </c>
      <c r="AN384" s="175">
        <v>125172.45000000001</v>
      </c>
    </row>
    <row r="385" spans="1:40" s="84" customFormat="1" ht="20.3" customHeight="1" x14ac:dyDescent="0.35">
      <c r="A385" s="256">
        <v>2023</v>
      </c>
      <c r="B385" s="184">
        <f t="shared" si="34"/>
        <v>374</v>
      </c>
      <c r="C385" s="294" t="s">
        <v>1845</v>
      </c>
      <c r="D385" s="184">
        <v>34976</v>
      </c>
      <c r="E385" s="287">
        <f>VLOOKUP(D385,'[1]2023-2025'!$A:$G,7,0)</f>
        <v>2023</v>
      </c>
      <c r="F385" s="287" t="s">
        <v>2095</v>
      </c>
      <c r="G385" s="287"/>
      <c r="H385" s="288" t="str">
        <f>INDEX('[1]2023-2025'!$AK:$AK,MATCH(D385,'[1]2023-2025'!$A:$A,0))</f>
        <v>вкл. Протоколом</v>
      </c>
      <c r="I385" s="288" t="e">
        <v>#N/A</v>
      </c>
      <c r="J385" s="288" t="e">
        <f>VLOOKUP(D385,[1]Лист3!$A:$AK,37,0)</f>
        <v>#N/A</v>
      </c>
      <c r="K385" s="289">
        <f>INDEX('[1]2023-2025'!$G:$G,MATCH(D385,'[1]2023-2025'!$A:$A,0))</f>
        <v>2023</v>
      </c>
      <c r="L385" s="289"/>
      <c r="M385" s="289"/>
      <c r="N385" s="289"/>
      <c r="O385" s="289" t="s">
        <v>2629</v>
      </c>
      <c r="P385" s="289" t="s">
        <v>2630</v>
      </c>
      <c r="Q385" s="186">
        <f t="shared" si="32"/>
        <v>5820843.8900000006</v>
      </c>
      <c r="R385" s="186">
        <f t="shared" si="33"/>
        <v>5790898.8000000007</v>
      </c>
      <c r="S385" s="290">
        <v>0</v>
      </c>
      <c r="T385" s="291">
        <v>0</v>
      </c>
      <c r="U385" s="186">
        <v>0</v>
      </c>
      <c r="V385" s="186">
        <v>0</v>
      </c>
      <c r="W385" s="186">
        <v>0</v>
      </c>
      <c r="X385" s="186">
        <v>0</v>
      </c>
      <c r="Y385" s="186">
        <v>0</v>
      </c>
      <c r="Z385" s="290">
        <v>0</v>
      </c>
      <c r="AA385" s="186">
        <v>5790898.8000000007</v>
      </c>
      <c r="AB385" s="186">
        <v>0</v>
      </c>
      <c r="AC385" s="186">
        <v>0</v>
      </c>
      <c r="AD385" s="186">
        <v>0</v>
      </c>
      <c r="AE385" s="186">
        <v>0</v>
      </c>
      <c r="AF385" s="186">
        <v>0</v>
      </c>
      <c r="AG385" s="290">
        <v>0</v>
      </c>
      <c r="AH385" s="292">
        <v>0</v>
      </c>
      <c r="AI385" s="292">
        <v>0</v>
      </c>
      <c r="AJ385" s="292">
        <v>29945.09</v>
      </c>
      <c r="AK385" s="175"/>
      <c r="AL385" s="175">
        <v>6283871.1099999994</v>
      </c>
      <c r="AM385" s="175">
        <v>17370269.129999999</v>
      </c>
      <c r="AN385" s="175">
        <v>11086398.02</v>
      </c>
    </row>
    <row r="386" spans="1:40" s="84" customFormat="1" ht="20.3" customHeight="1" x14ac:dyDescent="0.35">
      <c r="A386" s="256">
        <v>2023</v>
      </c>
      <c r="B386" s="184">
        <f t="shared" si="34"/>
        <v>375</v>
      </c>
      <c r="C386" s="248" t="s">
        <v>3290</v>
      </c>
      <c r="D386" s="184">
        <v>35002</v>
      </c>
      <c r="E386" s="287">
        <f>VLOOKUP(D386,'[1]2023-2025'!$A:$G,7,0)</f>
        <v>2023</v>
      </c>
      <c r="F386" s="287"/>
      <c r="G386" s="287" t="s">
        <v>1899</v>
      </c>
      <c r="H386" s="288">
        <f>INDEX('[1]2023-2025'!$AK:$AK,MATCH(D386,'[1]2023-2025'!$A:$A,0))</f>
        <v>44638</v>
      </c>
      <c r="I386" s="288" t="e">
        <v>#N/A</v>
      </c>
      <c r="J386" s="288" t="e">
        <f>VLOOKUP(D386,[1]Лист3!$A:$AK,37,0)</f>
        <v>#N/A</v>
      </c>
      <c r="K386" s="289">
        <f>INDEX('[1]2023-2025'!$G:$G,MATCH(D386,'[1]2023-2025'!$A:$A,0))</f>
        <v>2023</v>
      </c>
      <c r="L386" s="289"/>
      <c r="M386" s="289"/>
      <c r="N386" s="289"/>
      <c r="O386" s="289" t="s">
        <v>2587</v>
      </c>
      <c r="P386" s="289">
        <v>0</v>
      </c>
      <c r="Q386" s="186">
        <f t="shared" si="32"/>
        <v>775315.16</v>
      </c>
      <c r="R386" s="186">
        <f t="shared" si="33"/>
        <v>775315.16</v>
      </c>
      <c r="S386" s="290">
        <v>0</v>
      </c>
      <c r="T386" s="290">
        <v>0</v>
      </c>
      <c r="U386" s="290">
        <v>0</v>
      </c>
      <c r="V386" s="290">
        <v>0</v>
      </c>
      <c r="W386" s="290">
        <v>0</v>
      </c>
      <c r="X386" s="290">
        <v>0</v>
      </c>
      <c r="Y386" s="290">
        <v>0</v>
      </c>
      <c r="Z386" s="290">
        <v>0</v>
      </c>
      <c r="AA386" s="290">
        <v>0</v>
      </c>
      <c r="AB386" s="290">
        <v>0</v>
      </c>
      <c r="AC386" s="290">
        <v>0</v>
      </c>
      <c r="AD386" s="290">
        <v>0</v>
      </c>
      <c r="AE386" s="290">
        <v>0</v>
      </c>
      <c r="AF386" s="290">
        <v>0</v>
      </c>
      <c r="AG386" s="290">
        <v>0</v>
      </c>
      <c r="AH386" s="290">
        <v>775315.16</v>
      </c>
      <c r="AI386" s="290">
        <v>0</v>
      </c>
      <c r="AJ386" s="290">
        <v>0</v>
      </c>
      <c r="AK386" s="175"/>
      <c r="AL386" s="175" t="e">
        <v>#N/A</v>
      </c>
      <c r="AM386" s="175" t="e">
        <v>#N/A</v>
      </c>
      <c r="AN386" s="175" t="e">
        <v>#N/A</v>
      </c>
    </row>
    <row r="387" spans="1:40" s="84" customFormat="1" ht="20.3" customHeight="1" x14ac:dyDescent="0.35">
      <c r="A387" s="256">
        <v>2023</v>
      </c>
      <c r="B387" s="184">
        <f t="shared" si="34"/>
        <v>376</v>
      </c>
      <c r="C387" s="248" t="s">
        <v>363</v>
      </c>
      <c r="D387" s="184">
        <v>35062</v>
      </c>
      <c r="E387" s="287">
        <f>VLOOKUP(D387,'[1]2023-2025'!$A:$G,7,0)</f>
        <v>2023</v>
      </c>
      <c r="F387" s="287"/>
      <c r="G387" s="287" t="s">
        <v>1899</v>
      </c>
      <c r="H387" s="288">
        <f>INDEX('[1]2023-2025'!$AK:$AK,MATCH(D387,'[1]2023-2025'!$A:$A,0))</f>
        <v>44553</v>
      </c>
      <c r="I387" s="288" t="e">
        <v>#N/A</v>
      </c>
      <c r="J387" s="288" t="e">
        <f>VLOOKUP(D387,[1]Лист3!$A:$AK,37,0)</f>
        <v>#N/A</v>
      </c>
      <c r="K387" s="289">
        <f>INDEX('[1]2023-2025'!$G:$G,MATCH(D387,'[1]2023-2025'!$A:$A,0))</f>
        <v>2023</v>
      </c>
      <c r="L387" s="289"/>
      <c r="M387" s="289">
        <v>1</v>
      </c>
      <c r="N387" s="289"/>
      <c r="O387" s="289" t="s">
        <v>2445</v>
      </c>
      <c r="P387" s="289">
        <v>0</v>
      </c>
      <c r="Q387" s="186">
        <f t="shared" si="32"/>
        <v>2543254.1800000002</v>
      </c>
      <c r="R387" s="186">
        <f t="shared" si="33"/>
        <v>2528939.62</v>
      </c>
      <c r="S387" s="186">
        <v>0</v>
      </c>
      <c r="T387" s="291">
        <v>0</v>
      </c>
      <c r="U387" s="186">
        <v>0</v>
      </c>
      <c r="V387" s="186">
        <v>0</v>
      </c>
      <c r="W387" s="186">
        <v>0</v>
      </c>
      <c r="X387" s="186">
        <v>0</v>
      </c>
      <c r="Y387" s="186">
        <v>0</v>
      </c>
      <c r="Z387" s="186">
        <v>2463471.6</v>
      </c>
      <c r="AA387" s="186">
        <v>0</v>
      </c>
      <c r="AB387" s="186">
        <v>0</v>
      </c>
      <c r="AC387" s="186">
        <v>0</v>
      </c>
      <c r="AD387" s="186">
        <v>0</v>
      </c>
      <c r="AE387" s="186">
        <v>0</v>
      </c>
      <c r="AF387" s="186">
        <v>0</v>
      </c>
      <c r="AG387" s="292">
        <v>65468.02</v>
      </c>
      <c r="AH387" s="292">
        <v>0</v>
      </c>
      <c r="AI387" s="292">
        <v>0</v>
      </c>
      <c r="AJ387" s="292">
        <v>14314.56</v>
      </c>
      <c r="AK387" s="175"/>
      <c r="AL387" s="175">
        <v>8607348.620000001</v>
      </c>
      <c r="AM387" s="175">
        <v>11150602.800000001</v>
      </c>
      <c r="AN387" s="175">
        <v>2543254.1800000002</v>
      </c>
    </row>
    <row r="388" spans="1:40" s="84" customFormat="1" ht="20.3" customHeight="1" x14ac:dyDescent="0.35">
      <c r="A388" s="256">
        <v>2023</v>
      </c>
      <c r="B388" s="184">
        <f t="shared" si="34"/>
        <v>377</v>
      </c>
      <c r="C388" s="248" t="s">
        <v>364</v>
      </c>
      <c r="D388" s="184">
        <v>35064</v>
      </c>
      <c r="E388" s="287">
        <f>VLOOKUP(D388,'[1]2023-2025'!$A:$G,7,0)</f>
        <v>2023</v>
      </c>
      <c r="F388" s="287"/>
      <c r="G388" s="287" t="s">
        <v>1899</v>
      </c>
      <c r="H388" s="288">
        <f>INDEX('[1]2023-2025'!$AK:$AK,MATCH(D388,'[1]2023-2025'!$A:$A,0))</f>
        <v>44613</v>
      </c>
      <c r="I388" s="288" t="e">
        <v>#N/A</v>
      </c>
      <c r="J388" s="288" t="e">
        <f>VLOOKUP(D388,[1]Лист3!$A:$AK,37,0)</f>
        <v>#N/A</v>
      </c>
      <c r="K388" s="289">
        <f>INDEX('[1]2023-2025'!$G:$G,MATCH(D388,'[1]2023-2025'!$A:$A,0))</f>
        <v>2023</v>
      </c>
      <c r="L388" s="289"/>
      <c r="M388" s="289">
        <v>1</v>
      </c>
      <c r="N388" s="289"/>
      <c r="O388" s="289" t="s">
        <v>2594</v>
      </c>
      <c r="P388" s="289">
        <v>0</v>
      </c>
      <c r="Q388" s="186">
        <f t="shared" si="32"/>
        <v>2548474.0700000003</v>
      </c>
      <c r="R388" s="186">
        <f t="shared" si="33"/>
        <v>2534159.5100000002</v>
      </c>
      <c r="S388" s="186">
        <v>0</v>
      </c>
      <c r="T388" s="291">
        <v>0</v>
      </c>
      <c r="U388" s="186">
        <v>0</v>
      </c>
      <c r="V388" s="186">
        <v>0</v>
      </c>
      <c r="W388" s="186">
        <v>0</v>
      </c>
      <c r="X388" s="186">
        <v>0</v>
      </c>
      <c r="Y388" s="186">
        <v>0</v>
      </c>
      <c r="Z388" s="186">
        <v>2464491.6</v>
      </c>
      <c r="AA388" s="186">
        <v>0</v>
      </c>
      <c r="AB388" s="186">
        <v>0</v>
      </c>
      <c r="AC388" s="186">
        <v>0</v>
      </c>
      <c r="AD388" s="186">
        <v>0</v>
      </c>
      <c r="AE388" s="186">
        <v>0</v>
      </c>
      <c r="AF388" s="186">
        <v>0</v>
      </c>
      <c r="AG388" s="292">
        <v>69667.91</v>
      </c>
      <c r="AH388" s="292">
        <v>0</v>
      </c>
      <c r="AI388" s="292">
        <v>0</v>
      </c>
      <c r="AJ388" s="292">
        <v>14314.56</v>
      </c>
      <c r="AK388" s="175"/>
      <c r="AL388" s="175">
        <v>7594740.0099999998</v>
      </c>
      <c r="AM388" s="175">
        <v>10143214.08</v>
      </c>
      <c r="AN388" s="175">
        <v>2548474.0700000003</v>
      </c>
    </row>
    <row r="389" spans="1:40" s="84" customFormat="1" ht="20.3" customHeight="1" x14ac:dyDescent="0.35">
      <c r="A389" s="256">
        <v>2023</v>
      </c>
      <c r="B389" s="184">
        <f t="shared" si="34"/>
        <v>378</v>
      </c>
      <c r="C389" s="294" t="s">
        <v>37</v>
      </c>
      <c r="D389" s="184">
        <v>35128</v>
      </c>
      <c r="E389" s="287">
        <f>VLOOKUP(D389,'[1]2023-2025'!$A:$G,7,0)</f>
        <v>2023</v>
      </c>
      <c r="F389" s="287" t="s">
        <v>2095</v>
      </c>
      <c r="G389" s="287" t="s">
        <v>1899</v>
      </c>
      <c r="H389" s="288">
        <f>INDEX('[1]2023-2025'!$AK:$AK,MATCH(D389,'[1]2023-2025'!$A:$A,0))</f>
        <v>44638</v>
      </c>
      <c r="I389" s="288" t="e">
        <v>#N/A</v>
      </c>
      <c r="J389" s="288" t="e">
        <f>VLOOKUP(D389,[1]Лист3!$A:$AK,37,0)</f>
        <v>#N/A</v>
      </c>
      <c r="K389" s="289">
        <f>INDEX('[1]2023-2025'!$G:$G,MATCH(D389,'[1]2023-2025'!$A:$A,0))</f>
        <v>2023</v>
      </c>
      <c r="L389" s="289"/>
      <c r="M389" s="289"/>
      <c r="N389" s="289"/>
      <c r="O389" s="289" t="s">
        <v>2450</v>
      </c>
      <c r="P389" s="289">
        <v>0</v>
      </c>
      <c r="Q389" s="186">
        <f t="shared" si="32"/>
        <v>3686901.15</v>
      </c>
      <c r="R389" s="186">
        <f t="shared" si="33"/>
        <v>3640407.6</v>
      </c>
      <c r="S389" s="290">
        <v>0</v>
      </c>
      <c r="T389" s="290">
        <v>0</v>
      </c>
      <c r="U389" s="290">
        <v>0</v>
      </c>
      <c r="V389" s="290">
        <v>0</v>
      </c>
      <c r="W389" s="290">
        <v>0</v>
      </c>
      <c r="X389" s="290">
        <v>0</v>
      </c>
      <c r="Y389" s="290">
        <v>0</v>
      </c>
      <c r="Z389" s="290">
        <v>0</v>
      </c>
      <c r="AA389" s="290">
        <v>3640407.6</v>
      </c>
      <c r="AB389" s="290">
        <v>0</v>
      </c>
      <c r="AC389" s="290">
        <v>0</v>
      </c>
      <c r="AD389" s="290">
        <v>0</v>
      </c>
      <c r="AE389" s="290">
        <v>0</v>
      </c>
      <c r="AF389" s="290">
        <v>0</v>
      </c>
      <c r="AG389" s="290">
        <v>0</v>
      </c>
      <c r="AH389" s="290">
        <v>0</v>
      </c>
      <c r="AI389" s="290">
        <v>0</v>
      </c>
      <c r="AJ389" s="292">
        <v>46493.55</v>
      </c>
      <c r="AK389" s="175"/>
      <c r="AL389" s="175">
        <v>3513574.58</v>
      </c>
      <c r="AM389" s="175">
        <v>7543547.5</v>
      </c>
      <c r="AN389" s="175">
        <v>4029972.92</v>
      </c>
    </row>
    <row r="390" spans="1:40" s="84" customFormat="1" ht="20.3" customHeight="1" x14ac:dyDescent="0.35">
      <c r="A390" s="256">
        <v>2023</v>
      </c>
      <c r="B390" s="184">
        <f t="shared" si="34"/>
        <v>379</v>
      </c>
      <c r="C390" s="248" t="s">
        <v>366</v>
      </c>
      <c r="D390" s="184">
        <v>35181</v>
      </c>
      <c r="E390" s="287">
        <f>VLOOKUP(D390,'[1]2023-2025'!$A:$G,7,0)</f>
        <v>2023</v>
      </c>
      <c r="F390" s="287"/>
      <c r="G390" s="287" t="s">
        <v>1899</v>
      </c>
      <c r="H390" s="288">
        <f>INDEX('[1]2023-2025'!$AK:$AK,MATCH(D390,'[1]2023-2025'!$A:$A,0))</f>
        <v>44613</v>
      </c>
      <c r="I390" s="288" t="e">
        <v>#N/A</v>
      </c>
      <c r="J390" s="288" t="e">
        <f>VLOOKUP(D390,[1]Лист3!$A:$AK,37,0)</f>
        <v>#N/A</v>
      </c>
      <c r="K390" s="289">
        <f>INDEX('[1]2023-2025'!$G:$G,MATCH(D390,'[1]2023-2025'!$A:$A,0))</f>
        <v>2023</v>
      </c>
      <c r="L390" s="289"/>
      <c r="M390" s="289">
        <v>3</v>
      </c>
      <c r="N390" s="289"/>
      <c r="O390" s="289" t="s">
        <v>2582</v>
      </c>
      <c r="P390" s="289">
        <v>0</v>
      </c>
      <c r="Q390" s="186">
        <f t="shared" si="32"/>
        <v>7635952.6200000001</v>
      </c>
      <c r="R390" s="186">
        <f t="shared" si="33"/>
        <v>7524410.5800000001</v>
      </c>
      <c r="S390" s="290">
        <v>0</v>
      </c>
      <c r="T390" s="291">
        <v>0</v>
      </c>
      <c r="U390" s="186">
        <v>0</v>
      </c>
      <c r="V390" s="186">
        <v>0</v>
      </c>
      <c r="W390" s="186">
        <v>0</v>
      </c>
      <c r="X390" s="186">
        <v>0</v>
      </c>
      <c r="Y390" s="186">
        <v>0</v>
      </c>
      <c r="Z390" s="186">
        <v>7348123.4400000004</v>
      </c>
      <c r="AA390" s="186">
        <v>0</v>
      </c>
      <c r="AB390" s="186">
        <v>0</v>
      </c>
      <c r="AC390" s="186">
        <v>0</v>
      </c>
      <c r="AD390" s="186">
        <v>0</v>
      </c>
      <c r="AE390" s="186">
        <v>0</v>
      </c>
      <c r="AF390" s="186">
        <v>0</v>
      </c>
      <c r="AG390" s="292">
        <v>176287.14</v>
      </c>
      <c r="AH390" s="292">
        <v>0</v>
      </c>
      <c r="AI390" s="292">
        <v>0</v>
      </c>
      <c r="AJ390" s="292">
        <v>111542.04</v>
      </c>
      <c r="AK390" s="175"/>
      <c r="AL390" s="175">
        <v>24174382.84</v>
      </c>
      <c r="AM390" s="175">
        <v>31810335.460000001</v>
      </c>
      <c r="AN390" s="175">
        <v>7635952.6200000001</v>
      </c>
    </row>
    <row r="391" spans="1:40" s="84" customFormat="1" ht="20.3" customHeight="1" x14ac:dyDescent="0.35">
      <c r="A391" s="256">
        <v>2023</v>
      </c>
      <c r="B391" s="184">
        <f t="shared" si="34"/>
        <v>380</v>
      </c>
      <c r="C391" s="248" t="s">
        <v>367</v>
      </c>
      <c r="D391" s="184">
        <v>35199</v>
      </c>
      <c r="E391" s="287">
        <f>VLOOKUP(D391,'[1]2023-2025'!$A:$G,7,0)</f>
        <v>2023</v>
      </c>
      <c r="F391" s="287"/>
      <c r="G391" s="287" t="s">
        <v>1899</v>
      </c>
      <c r="H391" s="288">
        <f>INDEX('[1]2023-2025'!$AK:$AK,MATCH(D391,'[1]2023-2025'!$A:$A,0))</f>
        <v>44581</v>
      </c>
      <c r="I391" s="288" t="e">
        <v>#N/A</v>
      </c>
      <c r="J391" s="288" t="e">
        <f>VLOOKUP(D391,[1]Лист3!$A:$AK,37,0)</f>
        <v>#N/A</v>
      </c>
      <c r="K391" s="289">
        <f>INDEX('[1]2023-2025'!$G:$G,MATCH(D391,'[1]2023-2025'!$A:$A,0))</f>
        <v>2023</v>
      </c>
      <c r="L391" s="289"/>
      <c r="M391" s="289"/>
      <c r="N391" s="289"/>
      <c r="O391" s="289" t="s">
        <v>2591</v>
      </c>
      <c r="P391" s="289">
        <v>0</v>
      </c>
      <c r="Q391" s="186">
        <f t="shared" si="32"/>
        <v>56744.2</v>
      </c>
      <c r="R391" s="186">
        <f t="shared" si="33"/>
        <v>56744.2</v>
      </c>
      <c r="S391" s="290">
        <v>0</v>
      </c>
      <c r="T391" s="291">
        <v>0</v>
      </c>
      <c r="U391" s="186">
        <v>0</v>
      </c>
      <c r="V391" s="186">
        <v>0</v>
      </c>
      <c r="W391" s="186">
        <v>0</v>
      </c>
      <c r="X391" s="186">
        <v>0</v>
      </c>
      <c r="Y391" s="186">
        <v>0</v>
      </c>
      <c r="Z391" s="186">
        <v>0</v>
      </c>
      <c r="AA391" s="186">
        <v>0</v>
      </c>
      <c r="AB391" s="186">
        <v>0</v>
      </c>
      <c r="AC391" s="186">
        <v>0</v>
      </c>
      <c r="AD391" s="186">
        <v>0</v>
      </c>
      <c r="AE391" s="186">
        <v>0</v>
      </c>
      <c r="AF391" s="186">
        <v>0</v>
      </c>
      <c r="AG391" s="292">
        <v>0</v>
      </c>
      <c r="AH391" s="292">
        <v>56744.2</v>
      </c>
      <c r="AI391" s="292">
        <v>0</v>
      </c>
      <c r="AJ391" s="292">
        <v>0</v>
      </c>
      <c r="AK391" s="175"/>
      <c r="AL391" s="175">
        <v>5299835.3699999992</v>
      </c>
      <c r="AM391" s="175">
        <v>9064869.9900000002</v>
      </c>
      <c r="AN391" s="175">
        <v>3765034.6200000006</v>
      </c>
    </row>
    <row r="392" spans="1:40" s="84" customFormat="1" ht="20.3" customHeight="1" x14ac:dyDescent="0.35">
      <c r="A392" s="256">
        <v>2023</v>
      </c>
      <c r="B392" s="184">
        <f t="shared" ref="B392:B454" si="35">B391+1</f>
        <v>381</v>
      </c>
      <c r="C392" s="248" t="s">
        <v>368</v>
      </c>
      <c r="D392" s="184">
        <v>35221</v>
      </c>
      <c r="E392" s="287">
        <f>VLOOKUP(D392,'[1]2023-2025'!$A:$G,7,0)</f>
        <v>2023</v>
      </c>
      <c r="F392" s="287"/>
      <c r="G392" s="287" t="s">
        <v>1899</v>
      </c>
      <c r="H392" s="288">
        <f>INDEX('[1]2023-2025'!$AK:$AK,MATCH(D392,'[1]2023-2025'!$A:$A,0))</f>
        <v>44613</v>
      </c>
      <c r="I392" s="288" t="e">
        <v>#N/A</v>
      </c>
      <c r="J392" s="288" t="e">
        <f>VLOOKUP(D392,[1]Лист3!$A:$AK,37,0)</f>
        <v>#N/A</v>
      </c>
      <c r="K392" s="289">
        <f>INDEX('[1]2023-2025'!$G:$G,MATCH(D392,'[1]2023-2025'!$A:$A,0))</f>
        <v>2023</v>
      </c>
      <c r="L392" s="289"/>
      <c r="M392" s="289"/>
      <c r="N392" s="289"/>
      <c r="O392" s="289" t="s">
        <v>2582</v>
      </c>
      <c r="P392" s="289">
        <v>0</v>
      </c>
      <c r="Q392" s="186">
        <f t="shared" si="32"/>
        <v>3685531.48</v>
      </c>
      <c r="R392" s="186">
        <f t="shared" si="33"/>
        <v>3670738.8</v>
      </c>
      <c r="S392" s="290">
        <v>0</v>
      </c>
      <c r="T392" s="291">
        <v>0</v>
      </c>
      <c r="U392" s="186">
        <v>0</v>
      </c>
      <c r="V392" s="186">
        <v>0</v>
      </c>
      <c r="W392" s="186">
        <v>0</v>
      </c>
      <c r="X392" s="186">
        <v>0</v>
      </c>
      <c r="Y392" s="186">
        <v>0</v>
      </c>
      <c r="Z392" s="186">
        <v>0</v>
      </c>
      <c r="AA392" s="186">
        <v>3670738.8</v>
      </c>
      <c r="AB392" s="186">
        <v>0</v>
      </c>
      <c r="AC392" s="186">
        <v>0</v>
      </c>
      <c r="AD392" s="186">
        <v>0</v>
      </c>
      <c r="AE392" s="186">
        <v>0</v>
      </c>
      <c r="AF392" s="186">
        <v>0</v>
      </c>
      <c r="AG392" s="292">
        <v>0</v>
      </c>
      <c r="AH392" s="292">
        <v>0</v>
      </c>
      <c r="AI392" s="292">
        <v>0</v>
      </c>
      <c r="AJ392" s="292">
        <v>14792.68</v>
      </c>
      <c r="AK392" s="175"/>
      <c r="AL392" s="175">
        <v>6393175.1799999997</v>
      </c>
      <c r="AM392" s="175">
        <v>10078706.66</v>
      </c>
      <c r="AN392" s="175">
        <v>3685531.48</v>
      </c>
    </row>
    <row r="393" spans="1:40" s="84" customFormat="1" ht="20.3" customHeight="1" x14ac:dyDescent="0.35">
      <c r="A393" s="256">
        <v>2023</v>
      </c>
      <c r="B393" s="184">
        <f t="shared" si="35"/>
        <v>382</v>
      </c>
      <c r="C393" s="248" t="s">
        <v>369</v>
      </c>
      <c r="D393" s="184">
        <v>35247</v>
      </c>
      <c r="E393" s="287">
        <f>VLOOKUP(D393,'[1]2023-2025'!$A:$G,7,0)</f>
        <v>2023</v>
      </c>
      <c r="F393" s="287"/>
      <c r="G393" s="287" t="s">
        <v>1899</v>
      </c>
      <c r="H393" s="288">
        <f>INDEX('[1]2023-2025'!$AK:$AK,MATCH(D393,'[1]2023-2025'!$A:$A,0))</f>
        <v>44638</v>
      </c>
      <c r="I393" s="288" t="e">
        <v>#N/A</v>
      </c>
      <c r="J393" s="288" t="e">
        <f>VLOOKUP(D393,[1]Лист3!$A:$AK,37,0)</f>
        <v>#N/A</v>
      </c>
      <c r="K393" s="289">
        <f>INDEX('[1]2023-2025'!$G:$G,MATCH(D393,'[1]2023-2025'!$A:$A,0))</f>
        <v>2023</v>
      </c>
      <c r="L393" s="289"/>
      <c r="M393" s="289"/>
      <c r="N393" s="289"/>
      <c r="O393" s="289" t="s">
        <v>2587</v>
      </c>
      <c r="P393" s="289">
        <v>0</v>
      </c>
      <c r="Q393" s="186">
        <f t="shared" si="32"/>
        <v>1170252.3600000001</v>
      </c>
      <c r="R393" s="186">
        <f t="shared" si="33"/>
        <v>1156671.6000000001</v>
      </c>
      <c r="S393" s="290">
        <v>0</v>
      </c>
      <c r="T393" s="290">
        <v>0</v>
      </c>
      <c r="U393" s="290">
        <v>0</v>
      </c>
      <c r="V393" s="290">
        <v>0</v>
      </c>
      <c r="W393" s="290">
        <v>0</v>
      </c>
      <c r="X393" s="290">
        <v>0</v>
      </c>
      <c r="Y393" s="290">
        <v>0</v>
      </c>
      <c r="Z393" s="290">
        <v>0</v>
      </c>
      <c r="AA393" s="290">
        <v>1156671.6000000001</v>
      </c>
      <c r="AB393" s="290">
        <v>0</v>
      </c>
      <c r="AC393" s="290">
        <v>0</v>
      </c>
      <c r="AD393" s="290">
        <v>0</v>
      </c>
      <c r="AE393" s="290">
        <v>0</v>
      </c>
      <c r="AF393" s="290">
        <v>0</v>
      </c>
      <c r="AG393" s="290">
        <v>0</v>
      </c>
      <c r="AH393" s="290">
        <v>0</v>
      </c>
      <c r="AI393" s="290">
        <v>0</v>
      </c>
      <c r="AJ393" s="292">
        <v>13580.76</v>
      </c>
      <c r="AK393" s="175"/>
      <c r="AL393" s="175">
        <v>1138680.1699999997</v>
      </c>
      <c r="AM393" s="175">
        <v>2308932.5299999998</v>
      </c>
      <c r="AN393" s="175">
        <v>1170252.3600000001</v>
      </c>
    </row>
    <row r="394" spans="1:40" s="84" customFormat="1" ht="20.3" customHeight="1" x14ac:dyDescent="0.35">
      <c r="A394" s="256">
        <v>2023</v>
      </c>
      <c r="B394" s="184">
        <f t="shared" si="35"/>
        <v>383</v>
      </c>
      <c r="C394" s="248" t="s">
        <v>370</v>
      </c>
      <c r="D394" s="184">
        <v>35248</v>
      </c>
      <c r="E394" s="287">
        <f>VLOOKUP(D394,'[1]2023-2025'!$A:$G,7,0)</f>
        <v>2023</v>
      </c>
      <c r="F394" s="287"/>
      <c r="G394" s="287" t="s">
        <v>1899</v>
      </c>
      <c r="H394" s="288">
        <f>INDEX('[1]2023-2025'!$AK:$AK,MATCH(D394,'[1]2023-2025'!$A:$A,0))</f>
        <v>44551</v>
      </c>
      <c r="I394" s="288" t="e">
        <v>#N/A</v>
      </c>
      <c r="J394" s="288" t="e">
        <f>VLOOKUP(D394,[1]Лист3!$A:$AK,37,0)</f>
        <v>#N/A</v>
      </c>
      <c r="K394" s="289">
        <f>INDEX('[1]2023-2025'!$G:$G,MATCH(D394,'[1]2023-2025'!$A:$A,0))</f>
        <v>2023</v>
      </c>
      <c r="L394" s="289"/>
      <c r="M394" s="289"/>
      <c r="N394" s="289"/>
      <c r="O394" s="289" t="s">
        <v>2585</v>
      </c>
      <c r="P394" s="289">
        <v>0</v>
      </c>
      <c r="Q394" s="186">
        <f t="shared" si="32"/>
        <v>1313663.8800000001</v>
      </c>
      <c r="R394" s="186">
        <f t="shared" si="33"/>
        <v>1296723.6000000001</v>
      </c>
      <c r="S394" s="290">
        <v>0</v>
      </c>
      <c r="T394" s="291">
        <v>0</v>
      </c>
      <c r="U394" s="186">
        <v>0</v>
      </c>
      <c r="V394" s="186">
        <v>0</v>
      </c>
      <c r="W394" s="186">
        <v>0</v>
      </c>
      <c r="X394" s="186">
        <v>0</v>
      </c>
      <c r="Y394" s="186">
        <v>0</v>
      </c>
      <c r="Z394" s="186">
        <v>0</v>
      </c>
      <c r="AA394" s="186">
        <v>1296723.6000000001</v>
      </c>
      <c r="AB394" s="186">
        <v>0</v>
      </c>
      <c r="AC394" s="186">
        <v>0</v>
      </c>
      <c r="AD394" s="186">
        <v>0</v>
      </c>
      <c r="AE394" s="186">
        <v>0</v>
      </c>
      <c r="AF394" s="186">
        <v>0</v>
      </c>
      <c r="AG394" s="292">
        <v>0</v>
      </c>
      <c r="AH394" s="292">
        <v>0</v>
      </c>
      <c r="AI394" s="292">
        <v>0</v>
      </c>
      <c r="AJ394" s="292">
        <v>16940.28</v>
      </c>
      <c r="AK394" s="175"/>
      <c r="AL394" s="175">
        <v>1703413.14</v>
      </c>
      <c r="AM394" s="175">
        <v>3017077.02</v>
      </c>
      <c r="AN394" s="175">
        <v>1313663.8800000001</v>
      </c>
    </row>
    <row r="395" spans="1:40" s="84" customFormat="1" ht="20.3" customHeight="1" x14ac:dyDescent="0.35">
      <c r="A395" s="256">
        <v>2023</v>
      </c>
      <c r="B395" s="184">
        <f t="shared" si="35"/>
        <v>384</v>
      </c>
      <c r="C395" s="248" t="s">
        <v>371</v>
      </c>
      <c r="D395" s="184">
        <v>35253</v>
      </c>
      <c r="E395" s="287">
        <f>VLOOKUP(D395,'[1]2023-2025'!$A:$G,7,0)</f>
        <v>2023</v>
      </c>
      <c r="F395" s="287"/>
      <c r="G395" s="287" t="s">
        <v>1899</v>
      </c>
      <c r="H395" s="288">
        <f>INDEX('[1]2023-2025'!$AK:$AK,MATCH(D395,'[1]2023-2025'!$A:$A,0))</f>
        <v>44670</v>
      </c>
      <c r="I395" s="288" t="e">
        <v>#N/A</v>
      </c>
      <c r="J395" s="288" t="e">
        <f>VLOOKUP(D395,[1]Лист3!$A:$AK,37,0)</f>
        <v>#N/A</v>
      </c>
      <c r="K395" s="289">
        <f>INDEX('[1]2023-2025'!$G:$G,MATCH(D395,'[1]2023-2025'!$A:$A,0))</f>
        <v>2023</v>
      </c>
      <c r="L395" s="289"/>
      <c r="M395" s="289"/>
      <c r="N395" s="289"/>
      <c r="O395" s="289" t="s">
        <v>2583</v>
      </c>
      <c r="P395" s="289">
        <v>0</v>
      </c>
      <c r="Q395" s="186">
        <f t="shared" si="32"/>
        <v>55453.2</v>
      </c>
      <c r="R395" s="186">
        <f t="shared" si="33"/>
        <v>55453.2</v>
      </c>
      <c r="S395" s="290">
        <v>0</v>
      </c>
      <c r="T395" s="290">
        <v>0</v>
      </c>
      <c r="U395" s="290">
        <v>0</v>
      </c>
      <c r="V395" s="290">
        <v>0</v>
      </c>
      <c r="W395" s="290">
        <v>0</v>
      </c>
      <c r="X395" s="290">
        <v>0</v>
      </c>
      <c r="Y395" s="290">
        <v>0</v>
      </c>
      <c r="Z395" s="290">
        <v>0</v>
      </c>
      <c r="AA395" s="290">
        <v>0</v>
      </c>
      <c r="AB395" s="290">
        <v>0</v>
      </c>
      <c r="AC395" s="290">
        <v>0</v>
      </c>
      <c r="AD395" s="290">
        <v>0</v>
      </c>
      <c r="AE395" s="290">
        <v>0</v>
      </c>
      <c r="AF395" s="290">
        <v>0</v>
      </c>
      <c r="AG395" s="290">
        <v>55453.2</v>
      </c>
      <c r="AH395" s="290">
        <v>0</v>
      </c>
      <c r="AI395" s="290">
        <v>0</v>
      </c>
      <c r="AJ395" s="292">
        <v>0</v>
      </c>
      <c r="AK395" s="175"/>
      <c r="AL395" s="175">
        <v>1539395.8100000003</v>
      </c>
      <c r="AM395" s="175">
        <v>3290906.08</v>
      </c>
      <c r="AN395" s="175">
        <v>1751510.2699999998</v>
      </c>
    </row>
    <row r="396" spans="1:40" s="84" customFormat="1" ht="20.3" customHeight="1" x14ac:dyDescent="0.35">
      <c r="A396" s="256">
        <v>2023</v>
      </c>
      <c r="B396" s="184">
        <f t="shared" si="35"/>
        <v>385</v>
      </c>
      <c r="C396" s="248" t="s">
        <v>68</v>
      </c>
      <c r="D396" s="184">
        <v>35254</v>
      </c>
      <c r="E396" s="287">
        <f>VLOOKUP(D396,'[1]2023-2025'!$A:$G,7,0)</f>
        <v>2023</v>
      </c>
      <c r="F396" s="287"/>
      <c r="G396" s="287" t="s">
        <v>1899</v>
      </c>
      <c r="H396" s="288">
        <f>INDEX('[1]2023-2025'!$AK:$AK,MATCH(D396,'[1]2023-2025'!$A:$A,0))</f>
        <v>0</v>
      </c>
      <c r="I396" s="288" t="e">
        <v>#N/A</v>
      </c>
      <c r="J396" s="288" t="e">
        <f>VLOOKUP(D396,[1]Лист3!$A:$AK,37,0)</f>
        <v>#N/A</v>
      </c>
      <c r="K396" s="289">
        <f>INDEX('[1]2023-2025'!$G:$G,MATCH(D396,'[1]2023-2025'!$A:$A,0))</f>
        <v>2023</v>
      </c>
      <c r="L396" s="289"/>
      <c r="M396" s="289"/>
      <c r="N396" s="289"/>
      <c r="O396" s="289" t="e">
        <v>#N/A</v>
      </c>
      <c r="P396" s="289" t="e">
        <v>#N/A</v>
      </c>
      <c r="Q396" s="186">
        <f t="shared" si="32"/>
        <v>355652.7</v>
      </c>
      <c r="R396" s="186">
        <f t="shared" si="33"/>
        <v>355652.7</v>
      </c>
      <c r="S396" s="186">
        <v>0</v>
      </c>
      <c r="T396" s="291">
        <v>0</v>
      </c>
      <c r="U396" s="186">
        <v>0</v>
      </c>
      <c r="V396" s="186">
        <v>0</v>
      </c>
      <c r="W396" s="186">
        <v>0</v>
      </c>
      <c r="X396" s="186">
        <v>0</v>
      </c>
      <c r="Y396" s="186">
        <v>0</v>
      </c>
      <c r="Z396" s="186">
        <v>0</v>
      </c>
      <c r="AA396" s="186">
        <v>0</v>
      </c>
      <c r="AB396" s="186">
        <v>355652.7</v>
      </c>
      <c r="AC396" s="186">
        <v>0</v>
      </c>
      <c r="AD396" s="186">
        <v>0</v>
      </c>
      <c r="AE396" s="186">
        <v>0</v>
      </c>
      <c r="AF396" s="186">
        <v>0</v>
      </c>
      <c r="AG396" s="292">
        <v>0</v>
      </c>
      <c r="AH396" s="292">
        <v>0</v>
      </c>
      <c r="AI396" s="292">
        <v>0</v>
      </c>
      <c r="AJ396" s="292">
        <v>0</v>
      </c>
      <c r="AK396" s="175"/>
      <c r="AL396" s="175" t="e">
        <v>#N/A</v>
      </c>
      <c r="AM396" s="175" t="e">
        <v>#N/A</v>
      </c>
      <c r="AN396" s="175" t="e">
        <v>#N/A</v>
      </c>
    </row>
    <row r="397" spans="1:40" s="84" customFormat="1" ht="20.3" customHeight="1" x14ac:dyDescent="0.35">
      <c r="A397" s="256">
        <v>2023</v>
      </c>
      <c r="B397" s="184">
        <f t="shared" si="35"/>
        <v>386</v>
      </c>
      <c r="C397" s="248" t="s">
        <v>374</v>
      </c>
      <c r="D397" s="184">
        <v>35311</v>
      </c>
      <c r="E397" s="287">
        <f>VLOOKUP(D397,'[1]2023-2025'!$A:$G,7,0)</f>
        <v>2023</v>
      </c>
      <c r="F397" s="287"/>
      <c r="G397" s="287" t="s">
        <v>1899</v>
      </c>
      <c r="H397" s="288">
        <f>INDEX('[1]2023-2025'!$AK:$AK,MATCH(D397,'[1]2023-2025'!$A:$A,0))</f>
        <v>44670</v>
      </c>
      <c r="I397" s="288" t="e">
        <v>#N/A</v>
      </c>
      <c r="J397" s="288" t="e">
        <f>VLOOKUP(D397,[1]Лист3!$A:$AK,37,0)</f>
        <v>#N/A</v>
      </c>
      <c r="K397" s="289">
        <f>INDEX('[1]2023-2025'!$G:$G,MATCH(D397,'[1]2023-2025'!$A:$A,0))</f>
        <v>2023</v>
      </c>
      <c r="L397" s="289"/>
      <c r="M397" s="289"/>
      <c r="N397" s="289"/>
      <c r="O397" s="289" t="s">
        <v>2583</v>
      </c>
      <c r="P397" s="289">
        <v>0</v>
      </c>
      <c r="Q397" s="186">
        <f t="shared" ref="Q397:Q460" si="36">SUM(S397:AJ397)</f>
        <v>4016754.3099999996</v>
      </c>
      <c r="R397" s="186">
        <f t="shared" ref="R397:R460" si="37">SUM(S397:AI397)</f>
        <v>4003316.3999999994</v>
      </c>
      <c r="S397" s="290">
        <v>0</v>
      </c>
      <c r="T397" s="290">
        <v>0</v>
      </c>
      <c r="U397" s="290">
        <v>0</v>
      </c>
      <c r="V397" s="290">
        <v>0</v>
      </c>
      <c r="W397" s="290">
        <v>0</v>
      </c>
      <c r="X397" s="290">
        <v>0</v>
      </c>
      <c r="Y397" s="290">
        <v>0</v>
      </c>
      <c r="Z397" s="290">
        <v>0</v>
      </c>
      <c r="AA397" s="290">
        <v>4003316.3999999994</v>
      </c>
      <c r="AB397" s="290">
        <v>0</v>
      </c>
      <c r="AC397" s="290">
        <v>0</v>
      </c>
      <c r="AD397" s="290">
        <v>0</v>
      </c>
      <c r="AE397" s="290">
        <v>0</v>
      </c>
      <c r="AF397" s="290">
        <v>0</v>
      </c>
      <c r="AG397" s="290">
        <v>0</v>
      </c>
      <c r="AH397" s="290">
        <v>0</v>
      </c>
      <c r="AI397" s="290">
        <v>0</v>
      </c>
      <c r="AJ397" s="292">
        <v>13437.91</v>
      </c>
      <c r="AK397" s="175"/>
      <c r="AL397" s="175">
        <v>7844240.3099999996</v>
      </c>
      <c r="AM397" s="175">
        <v>11860994.619999999</v>
      </c>
      <c r="AN397" s="175">
        <v>4016754.3099999996</v>
      </c>
    </row>
    <row r="398" spans="1:40" s="84" customFormat="1" ht="20.3" customHeight="1" x14ac:dyDescent="0.35">
      <c r="A398" s="256">
        <v>2023</v>
      </c>
      <c r="B398" s="184">
        <f t="shared" si="35"/>
        <v>387</v>
      </c>
      <c r="C398" s="248" t="s">
        <v>28</v>
      </c>
      <c r="D398" s="184">
        <v>35409</v>
      </c>
      <c r="E398" s="287">
        <f>VLOOKUP(D398,'[1]2023-2025'!$A:$G,7,0)</f>
        <v>2023</v>
      </c>
      <c r="F398" s="287"/>
      <c r="G398" s="287" t="s">
        <v>1899</v>
      </c>
      <c r="H398" s="288">
        <f>INDEX('[1]2023-2025'!$AK:$AK,MATCH(D398,'[1]2023-2025'!$A:$A,0))</f>
        <v>44670</v>
      </c>
      <c r="I398" s="288" t="e">
        <v>#N/A</v>
      </c>
      <c r="J398" s="288" t="e">
        <f>VLOOKUP(D398,[1]Лист3!$A:$AK,37,0)</f>
        <v>#N/A</v>
      </c>
      <c r="K398" s="289">
        <f>INDEX('[1]2023-2025'!$G:$G,MATCH(D398,'[1]2023-2025'!$A:$A,0))</f>
        <v>2023</v>
      </c>
      <c r="L398" s="289"/>
      <c r="M398" s="289"/>
      <c r="N398" s="289"/>
      <c r="O398" s="289" t="s">
        <v>2583</v>
      </c>
      <c r="P398" s="289">
        <v>0</v>
      </c>
      <c r="Q398" s="186">
        <f t="shared" si="36"/>
        <v>111450</v>
      </c>
      <c r="R398" s="186">
        <f t="shared" si="37"/>
        <v>111450</v>
      </c>
      <c r="S398" s="290">
        <v>0</v>
      </c>
      <c r="T398" s="290">
        <v>0</v>
      </c>
      <c r="U398" s="290">
        <v>0</v>
      </c>
      <c r="V398" s="290">
        <v>0</v>
      </c>
      <c r="W398" s="290">
        <v>0</v>
      </c>
      <c r="X398" s="290">
        <v>0</v>
      </c>
      <c r="Y398" s="290">
        <v>0</v>
      </c>
      <c r="Z398" s="290">
        <v>0</v>
      </c>
      <c r="AA398" s="290">
        <v>0</v>
      </c>
      <c r="AB398" s="290">
        <v>0</v>
      </c>
      <c r="AC398" s="290">
        <v>0</v>
      </c>
      <c r="AD398" s="290">
        <v>0</v>
      </c>
      <c r="AE398" s="290">
        <v>0</v>
      </c>
      <c r="AF398" s="290">
        <v>0</v>
      </c>
      <c r="AG398" s="290">
        <v>111450</v>
      </c>
      <c r="AH398" s="290">
        <v>0</v>
      </c>
      <c r="AI398" s="290">
        <v>0</v>
      </c>
      <c r="AJ398" s="292">
        <v>0</v>
      </c>
      <c r="AK398" s="175"/>
      <c r="AL398" s="175">
        <v>79880763.579999998</v>
      </c>
      <c r="AM398" s="175">
        <v>83155157.370000005</v>
      </c>
      <c r="AN398" s="175">
        <v>3274393.7900000028</v>
      </c>
    </row>
    <row r="399" spans="1:40" s="84" customFormat="1" ht="20.3" customHeight="1" x14ac:dyDescent="0.35">
      <c r="A399" s="256">
        <v>2023</v>
      </c>
      <c r="B399" s="184">
        <f t="shared" si="35"/>
        <v>388</v>
      </c>
      <c r="C399" s="248" t="s">
        <v>1544</v>
      </c>
      <c r="D399" s="184">
        <v>35430</v>
      </c>
      <c r="E399" s="287">
        <f>VLOOKUP(D399,'[1]2023-2025'!$A:$G,7,0)</f>
        <v>2023</v>
      </c>
      <c r="F399" s="287"/>
      <c r="G399" s="287" t="s">
        <v>1899</v>
      </c>
      <c r="H399" s="288">
        <f>INDEX('[1]2023-2025'!$AK:$AK,MATCH(D399,'[1]2023-2025'!$A:$A,0))</f>
        <v>44670</v>
      </c>
      <c r="I399" s="288" t="e">
        <v>#N/A</v>
      </c>
      <c r="J399" s="288" t="e">
        <f>VLOOKUP(D399,[1]Лист3!$A:$AK,37,0)</f>
        <v>#N/A</v>
      </c>
      <c r="K399" s="289">
        <f>INDEX('[1]2023-2025'!$G:$G,MATCH(D399,'[1]2023-2025'!$A:$A,0))</f>
        <v>2023</v>
      </c>
      <c r="L399" s="289"/>
      <c r="M399" s="289"/>
      <c r="N399" s="289"/>
      <c r="O399" s="289" t="s">
        <v>2583</v>
      </c>
      <c r="P399" s="289">
        <v>0</v>
      </c>
      <c r="Q399" s="186">
        <f t="shared" si="36"/>
        <v>3335426.66</v>
      </c>
      <c r="R399" s="186">
        <f t="shared" si="37"/>
        <v>3325586.4000000004</v>
      </c>
      <c r="S399" s="290">
        <v>0</v>
      </c>
      <c r="T399" s="290">
        <v>0</v>
      </c>
      <c r="U399" s="290">
        <v>0</v>
      </c>
      <c r="V399" s="290">
        <v>0</v>
      </c>
      <c r="W399" s="290">
        <v>0</v>
      </c>
      <c r="X399" s="290">
        <v>0</v>
      </c>
      <c r="Y399" s="290">
        <v>0</v>
      </c>
      <c r="Z399" s="290">
        <v>0</v>
      </c>
      <c r="AA399" s="290">
        <v>0</v>
      </c>
      <c r="AB399" s="290">
        <v>0</v>
      </c>
      <c r="AC399" s="290">
        <v>3268063.2</v>
      </c>
      <c r="AD399" s="290">
        <v>0</v>
      </c>
      <c r="AE399" s="290">
        <v>0</v>
      </c>
      <c r="AF399" s="290">
        <v>0</v>
      </c>
      <c r="AG399" s="290">
        <v>57523.199999999997</v>
      </c>
      <c r="AH399" s="290">
        <v>0</v>
      </c>
      <c r="AI399" s="290">
        <v>0</v>
      </c>
      <c r="AJ399" s="292">
        <v>9840.26</v>
      </c>
      <c r="AK399" s="175"/>
      <c r="AL399" s="175">
        <v>4250429.5199999996</v>
      </c>
      <c r="AM399" s="175">
        <v>10114999.66</v>
      </c>
      <c r="AN399" s="175">
        <v>5864570.1400000006</v>
      </c>
    </row>
    <row r="400" spans="1:40" s="84" customFormat="1" ht="20.3" customHeight="1" x14ac:dyDescent="0.35">
      <c r="A400" s="256">
        <v>2023</v>
      </c>
      <c r="B400" s="184">
        <f t="shared" si="35"/>
        <v>389</v>
      </c>
      <c r="C400" s="248" t="s">
        <v>1545</v>
      </c>
      <c r="D400" s="184">
        <v>35434</v>
      </c>
      <c r="E400" s="287">
        <f>VLOOKUP(D400,'[1]2023-2025'!$A:$G,7,0)</f>
        <v>2023</v>
      </c>
      <c r="F400" s="287"/>
      <c r="G400" s="287" t="s">
        <v>1899</v>
      </c>
      <c r="H400" s="288">
        <f>INDEX('[1]2023-2025'!$AK:$AK,MATCH(D400,'[1]2023-2025'!$A:$A,0))</f>
        <v>44670</v>
      </c>
      <c r="I400" s="288" t="e">
        <v>#N/A</v>
      </c>
      <c r="J400" s="288" t="e">
        <f>VLOOKUP(D400,[1]Лист3!$A:$AK,37,0)</f>
        <v>#N/A</v>
      </c>
      <c r="K400" s="289">
        <f>INDEX('[1]2023-2025'!$G:$G,MATCH(D400,'[1]2023-2025'!$A:$A,0))</f>
        <v>2023</v>
      </c>
      <c r="L400" s="289"/>
      <c r="M400" s="289"/>
      <c r="N400" s="289"/>
      <c r="O400" s="289" t="s">
        <v>2452</v>
      </c>
      <c r="P400" s="289">
        <v>0</v>
      </c>
      <c r="Q400" s="186">
        <f t="shared" si="36"/>
        <v>45487.199999999997</v>
      </c>
      <c r="R400" s="186">
        <f t="shared" si="37"/>
        <v>45487.199999999997</v>
      </c>
      <c r="S400" s="290">
        <v>0</v>
      </c>
      <c r="T400" s="290">
        <v>0</v>
      </c>
      <c r="U400" s="290">
        <v>0</v>
      </c>
      <c r="V400" s="290">
        <v>0</v>
      </c>
      <c r="W400" s="290">
        <v>0</v>
      </c>
      <c r="X400" s="290">
        <v>0</v>
      </c>
      <c r="Y400" s="290">
        <v>0</v>
      </c>
      <c r="Z400" s="290">
        <v>0</v>
      </c>
      <c r="AA400" s="290">
        <v>0</v>
      </c>
      <c r="AB400" s="290">
        <v>0</v>
      </c>
      <c r="AC400" s="290">
        <v>0</v>
      </c>
      <c r="AD400" s="290">
        <v>0</v>
      </c>
      <c r="AE400" s="290">
        <v>0</v>
      </c>
      <c r="AF400" s="290">
        <v>0</v>
      </c>
      <c r="AG400" s="290">
        <v>45487.199999999997</v>
      </c>
      <c r="AH400" s="290">
        <v>0</v>
      </c>
      <c r="AI400" s="290">
        <v>0</v>
      </c>
      <c r="AJ400" s="292">
        <v>0</v>
      </c>
      <c r="AK400" s="175"/>
      <c r="AL400" s="175">
        <v>4205376.08</v>
      </c>
      <c r="AM400" s="175">
        <v>6995260.04</v>
      </c>
      <c r="AN400" s="175">
        <v>2789883.9600000004</v>
      </c>
    </row>
    <row r="401" spans="1:40" s="84" customFormat="1" ht="20.3" customHeight="1" x14ac:dyDescent="0.35">
      <c r="A401" s="256">
        <v>2023</v>
      </c>
      <c r="B401" s="184">
        <f t="shared" si="35"/>
        <v>390</v>
      </c>
      <c r="C401" s="248" t="s">
        <v>377</v>
      </c>
      <c r="D401" s="184">
        <v>35451</v>
      </c>
      <c r="E401" s="287">
        <f>VLOOKUP(D401,'[1]2023-2025'!$A:$G,7,0)</f>
        <v>2023</v>
      </c>
      <c r="F401" s="287"/>
      <c r="G401" s="287" t="s">
        <v>1899</v>
      </c>
      <c r="H401" s="288">
        <f>INDEX('[1]2023-2025'!$AK:$AK,MATCH(D401,'[1]2023-2025'!$A:$A,0))</f>
        <v>44431</v>
      </c>
      <c r="I401" s="288" t="e">
        <v>#N/A</v>
      </c>
      <c r="J401" s="288" t="e">
        <f>VLOOKUP(D401,[1]Лист3!$A:$AK,37,0)</f>
        <v>#N/A</v>
      </c>
      <c r="K401" s="289">
        <f>INDEX('[1]2023-2025'!$G:$G,MATCH(D401,'[1]2023-2025'!$A:$A,0))</f>
        <v>2023</v>
      </c>
      <c r="L401" s="289"/>
      <c r="M401" s="289"/>
      <c r="N401" s="289"/>
      <c r="O401" s="289" t="s">
        <v>2441</v>
      </c>
      <c r="P401" s="289">
        <v>0</v>
      </c>
      <c r="Q401" s="186">
        <f t="shared" si="36"/>
        <v>859047.22999999986</v>
      </c>
      <c r="R401" s="186">
        <f t="shared" si="37"/>
        <v>855273.59999999986</v>
      </c>
      <c r="S401" s="290">
        <v>0</v>
      </c>
      <c r="T401" s="291">
        <v>0</v>
      </c>
      <c r="U401" s="186">
        <v>0</v>
      </c>
      <c r="V401" s="186">
        <v>0</v>
      </c>
      <c r="W401" s="186">
        <v>0</v>
      </c>
      <c r="X401" s="186">
        <v>0</v>
      </c>
      <c r="Y401" s="186">
        <v>0</v>
      </c>
      <c r="Z401" s="186">
        <v>0</v>
      </c>
      <c r="AA401" s="186">
        <v>0</v>
      </c>
      <c r="AB401" s="186">
        <v>289996.79999999999</v>
      </c>
      <c r="AC401" s="186">
        <v>565276.79999999993</v>
      </c>
      <c r="AD401" s="186">
        <v>0</v>
      </c>
      <c r="AE401" s="186">
        <v>0</v>
      </c>
      <c r="AF401" s="186">
        <v>0</v>
      </c>
      <c r="AG401" s="292">
        <v>0</v>
      </c>
      <c r="AH401" s="292">
        <v>0</v>
      </c>
      <c r="AI401" s="292">
        <v>0</v>
      </c>
      <c r="AJ401" s="292">
        <v>3773.63</v>
      </c>
      <c r="AK401" s="175"/>
      <c r="AL401" s="175">
        <v>1518951.2700000003</v>
      </c>
      <c r="AM401" s="175">
        <v>2437526.56</v>
      </c>
      <c r="AN401" s="175">
        <v>918575.2899999998</v>
      </c>
    </row>
    <row r="402" spans="1:40" s="84" customFormat="1" ht="20.3" customHeight="1" x14ac:dyDescent="0.35">
      <c r="A402" s="256">
        <v>2023</v>
      </c>
      <c r="B402" s="184">
        <f t="shared" si="35"/>
        <v>391</v>
      </c>
      <c r="C402" s="248" t="s">
        <v>379</v>
      </c>
      <c r="D402" s="184">
        <v>35524</v>
      </c>
      <c r="E402" s="287">
        <f>VLOOKUP(D402,'[1]2023-2025'!$A:$G,7,0)</f>
        <v>2023</v>
      </c>
      <c r="F402" s="287"/>
      <c r="G402" s="287" t="s">
        <v>1899</v>
      </c>
      <c r="H402" s="288">
        <f>INDEX('[1]2023-2025'!$AK:$AK,MATCH(D402,'[1]2023-2025'!$A:$A,0))</f>
        <v>44581</v>
      </c>
      <c r="I402" s="288" t="e">
        <v>#N/A</v>
      </c>
      <c r="J402" s="288" t="e">
        <f>VLOOKUP(D402,[1]Лист3!$A:$AK,37,0)</f>
        <v>#N/A</v>
      </c>
      <c r="K402" s="289">
        <f>INDEX('[1]2023-2025'!$G:$G,MATCH(D402,'[1]2023-2025'!$A:$A,0))</f>
        <v>2023</v>
      </c>
      <c r="L402" s="289"/>
      <c r="M402" s="289"/>
      <c r="N402" s="289"/>
      <c r="O402" s="289" t="s">
        <v>2591</v>
      </c>
      <c r="P402" s="289">
        <v>0</v>
      </c>
      <c r="Q402" s="186">
        <f t="shared" si="36"/>
        <v>475398.31000000006</v>
      </c>
      <c r="R402" s="186">
        <f t="shared" si="37"/>
        <v>468778.80000000005</v>
      </c>
      <c r="S402" s="290">
        <v>0</v>
      </c>
      <c r="T402" s="291">
        <v>0</v>
      </c>
      <c r="U402" s="186">
        <v>0</v>
      </c>
      <c r="V402" s="186">
        <v>0</v>
      </c>
      <c r="W402" s="186">
        <v>0</v>
      </c>
      <c r="X402" s="186">
        <v>220418.4</v>
      </c>
      <c r="Y402" s="186">
        <v>0</v>
      </c>
      <c r="Z402" s="186">
        <v>0</v>
      </c>
      <c r="AA402" s="186">
        <v>0</v>
      </c>
      <c r="AB402" s="186">
        <v>248360.40000000002</v>
      </c>
      <c r="AC402" s="186">
        <v>0</v>
      </c>
      <c r="AD402" s="186">
        <v>0</v>
      </c>
      <c r="AE402" s="186">
        <v>0</v>
      </c>
      <c r="AF402" s="186">
        <v>0</v>
      </c>
      <c r="AG402" s="292">
        <v>0</v>
      </c>
      <c r="AH402" s="292">
        <v>0</v>
      </c>
      <c r="AI402" s="292">
        <v>0</v>
      </c>
      <c r="AJ402" s="292">
        <v>6619.51</v>
      </c>
      <c r="AK402" s="175"/>
      <c r="AL402" s="175">
        <v>279155.70999999996</v>
      </c>
      <c r="AM402" s="175">
        <v>3874188.76</v>
      </c>
      <c r="AN402" s="175">
        <v>3595033.05</v>
      </c>
    </row>
    <row r="403" spans="1:40" s="84" customFormat="1" ht="20.3" customHeight="1" x14ac:dyDescent="0.35">
      <c r="A403" s="256">
        <v>2023</v>
      </c>
      <c r="B403" s="184">
        <f t="shared" si="35"/>
        <v>392</v>
      </c>
      <c r="C403" s="248" t="s">
        <v>29</v>
      </c>
      <c r="D403" s="184">
        <v>35564</v>
      </c>
      <c r="E403" s="287">
        <f>VLOOKUP(D403,'[1]2023-2025'!$A:$G,7,0)</f>
        <v>2023</v>
      </c>
      <c r="F403" s="287"/>
      <c r="G403" s="287" t="s">
        <v>1899</v>
      </c>
      <c r="H403" s="288">
        <f>INDEX('[1]2023-2025'!$AK:$AK,MATCH(D403,'[1]2023-2025'!$A:$A,0))</f>
        <v>44491</v>
      </c>
      <c r="I403" s="288" t="e">
        <v>#N/A</v>
      </c>
      <c r="J403" s="288" t="e">
        <f>VLOOKUP(D403,[1]Лист3!$A:$AK,37,0)</f>
        <v>#N/A</v>
      </c>
      <c r="K403" s="289">
        <f>INDEX('[1]2023-2025'!$G:$G,MATCH(D403,'[1]2023-2025'!$A:$A,0))</f>
        <v>2023</v>
      </c>
      <c r="L403" s="289"/>
      <c r="M403" s="289"/>
      <c r="N403" s="289"/>
      <c r="O403" s="289" t="s">
        <v>2441</v>
      </c>
      <c r="P403" s="289">
        <v>0</v>
      </c>
      <c r="Q403" s="186">
        <f t="shared" si="36"/>
        <v>135288</v>
      </c>
      <c r="R403" s="186">
        <f t="shared" si="37"/>
        <v>135288</v>
      </c>
      <c r="S403" s="290">
        <v>0</v>
      </c>
      <c r="T403" s="291">
        <v>0</v>
      </c>
      <c r="U403" s="186">
        <v>0</v>
      </c>
      <c r="V403" s="186">
        <v>0</v>
      </c>
      <c r="W403" s="186">
        <v>0</v>
      </c>
      <c r="X403" s="186">
        <v>0</v>
      </c>
      <c r="Y403" s="186">
        <v>0</v>
      </c>
      <c r="Z403" s="186">
        <v>0</v>
      </c>
      <c r="AA403" s="186">
        <v>0</v>
      </c>
      <c r="AB403" s="186">
        <v>0</v>
      </c>
      <c r="AC403" s="186">
        <v>0</v>
      </c>
      <c r="AD403" s="186">
        <v>0</v>
      </c>
      <c r="AE403" s="186">
        <v>0</v>
      </c>
      <c r="AF403" s="186">
        <v>0</v>
      </c>
      <c r="AG403" s="292">
        <v>135288</v>
      </c>
      <c r="AH403" s="292">
        <v>0</v>
      </c>
      <c r="AI403" s="292">
        <v>0</v>
      </c>
      <c r="AJ403" s="292">
        <v>0</v>
      </c>
      <c r="AK403" s="175"/>
      <c r="AL403" s="175">
        <v>36474111.75</v>
      </c>
      <c r="AM403" s="175">
        <v>43659017.289999999</v>
      </c>
      <c r="AN403" s="175">
        <v>7184905.54</v>
      </c>
    </row>
    <row r="404" spans="1:40" s="84" customFormat="1" ht="20.3" customHeight="1" x14ac:dyDescent="0.35">
      <c r="A404" s="256">
        <v>2023</v>
      </c>
      <c r="B404" s="184">
        <f>B403+1</f>
        <v>393</v>
      </c>
      <c r="C404" s="294" t="s">
        <v>2397</v>
      </c>
      <c r="D404" s="184">
        <v>35584</v>
      </c>
      <c r="E404" s="287">
        <f>VLOOKUP(D404,'[1]2023-2025'!$A:$G,7,0)</f>
        <v>2023</v>
      </c>
      <c r="F404" s="287" t="s">
        <v>2879</v>
      </c>
      <c r="G404" s="287"/>
      <c r="H404" s="288">
        <f>INDEX('[1]2023-2025'!$AK:$AK,MATCH(D404,'[1]2023-2025'!$A:$A,0))</f>
        <v>0</v>
      </c>
      <c r="I404" s="288" t="e">
        <v>#N/A</v>
      </c>
      <c r="J404" s="288" t="e">
        <f>VLOOKUP(D404,[1]Лист3!$A:$AK,37,0)</f>
        <v>#N/A</v>
      </c>
      <c r="K404" s="289"/>
      <c r="L404" s="289"/>
      <c r="M404" s="289"/>
      <c r="N404" s="289"/>
      <c r="O404" s="289" t="e">
        <v>#N/A</v>
      </c>
      <c r="P404" s="289" t="e">
        <v>#N/A</v>
      </c>
      <c r="Q404" s="186">
        <f t="shared" si="36"/>
        <v>7023694.8799999999</v>
      </c>
      <c r="R404" s="186">
        <f t="shared" si="37"/>
        <v>7023694.8799999999</v>
      </c>
      <c r="S404" s="290">
        <v>0</v>
      </c>
      <c r="T404" s="291">
        <v>0</v>
      </c>
      <c r="U404" s="186">
        <v>0</v>
      </c>
      <c r="V404" s="186">
        <v>0</v>
      </c>
      <c r="W404" s="186">
        <v>0</v>
      </c>
      <c r="X404" s="186">
        <v>0</v>
      </c>
      <c r="Y404" s="186">
        <v>0</v>
      </c>
      <c r="Z404" s="290">
        <v>0</v>
      </c>
      <c r="AA404" s="186">
        <v>7023694.8799999999</v>
      </c>
      <c r="AB404" s="186">
        <v>0</v>
      </c>
      <c r="AC404" s="186">
        <v>0</v>
      </c>
      <c r="AD404" s="186">
        <v>0</v>
      </c>
      <c r="AE404" s="186">
        <v>0</v>
      </c>
      <c r="AF404" s="186">
        <v>0</v>
      </c>
      <c r="AG404" s="290">
        <v>0</v>
      </c>
      <c r="AH404" s="292">
        <v>0</v>
      </c>
      <c r="AI404" s="292">
        <v>0</v>
      </c>
      <c r="AJ404" s="292">
        <v>0</v>
      </c>
      <c r="AK404" s="175"/>
      <c r="AL404" s="175">
        <v>7791509.4748692829</v>
      </c>
      <c r="AM404" s="175">
        <v>19760019.670000002</v>
      </c>
      <c r="AN404" s="175">
        <v>11968510.195130719</v>
      </c>
    </row>
    <row r="405" spans="1:40" s="84" customFormat="1" ht="20.3" customHeight="1" x14ac:dyDescent="0.35">
      <c r="A405" s="256">
        <v>2023</v>
      </c>
      <c r="B405" s="184">
        <f>B404+1</f>
        <v>394</v>
      </c>
      <c r="C405" s="294" t="s">
        <v>2216</v>
      </c>
      <c r="D405" s="184">
        <v>33292</v>
      </c>
      <c r="E405" s="287">
        <f>VLOOKUP(D405,'[1]2023-2025'!$A:$G,7,0)</f>
        <v>2023</v>
      </c>
      <c r="F405" s="287" t="str">
        <f>VLOOKUP(D405,[2]Лист1!$C:$F,4,0)</f>
        <v>ранний</v>
      </c>
      <c r="G405" s="287"/>
      <c r="H405" s="288" t="str">
        <f>INDEX('[1]2023-2025'!$AK:$AK,MATCH(D405,'[1]2023-2025'!$A:$A,0))</f>
        <v>вкл. Протоколом</v>
      </c>
      <c r="I405" s="288" t="e">
        <v>#N/A</v>
      </c>
      <c r="J405" s="288" t="e">
        <f>VLOOKUP(D405,[1]Лист3!$A:$AK,37,0)</f>
        <v>#N/A</v>
      </c>
      <c r="K405" s="289">
        <f>INDEX('[1]2023-2025'!$G:$G,MATCH(D405,'[1]2023-2025'!$A:$A,0))</f>
        <v>2023</v>
      </c>
      <c r="L405" s="289"/>
      <c r="M405" s="289"/>
      <c r="N405" s="289"/>
      <c r="O405" s="289" t="s">
        <v>2459</v>
      </c>
      <c r="P405" s="289" t="s">
        <v>2668</v>
      </c>
      <c r="Q405" s="186">
        <f t="shared" si="36"/>
        <v>4125126.58</v>
      </c>
      <c r="R405" s="186">
        <f t="shared" si="37"/>
        <v>4048713.0300000003</v>
      </c>
      <c r="S405" s="290">
        <v>0</v>
      </c>
      <c r="T405" s="291">
        <v>0</v>
      </c>
      <c r="U405" s="186">
        <v>0</v>
      </c>
      <c r="V405" s="186">
        <v>0</v>
      </c>
      <c r="W405" s="186">
        <v>0</v>
      </c>
      <c r="X405" s="186">
        <v>0</v>
      </c>
      <c r="Y405" s="186">
        <v>0</v>
      </c>
      <c r="Z405" s="290">
        <v>0</v>
      </c>
      <c r="AA405" s="186">
        <v>3762209.95</v>
      </c>
      <c r="AB405" s="186">
        <v>286503.07999999996</v>
      </c>
      <c r="AC405" s="186">
        <v>0</v>
      </c>
      <c r="AD405" s="186">
        <v>0</v>
      </c>
      <c r="AE405" s="186">
        <v>0</v>
      </c>
      <c r="AF405" s="186">
        <v>0</v>
      </c>
      <c r="AG405" s="290">
        <v>0</v>
      </c>
      <c r="AH405" s="292">
        <v>0</v>
      </c>
      <c r="AI405" s="292">
        <v>0</v>
      </c>
      <c r="AJ405" s="292">
        <v>76413.55</v>
      </c>
      <c r="AK405" s="175"/>
      <c r="AL405" s="175">
        <v>8686356.4700000007</v>
      </c>
      <c r="AM405" s="175">
        <v>12811483.050000001</v>
      </c>
      <c r="AN405" s="175">
        <v>4125126.58</v>
      </c>
    </row>
    <row r="406" spans="1:40" s="84" customFormat="1" ht="20.3" customHeight="1" x14ac:dyDescent="0.35">
      <c r="A406" s="256">
        <v>2023</v>
      </c>
      <c r="B406" s="184">
        <f t="shared" si="35"/>
        <v>395</v>
      </c>
      <c r="C406" s="294" t="s">
        <v>1847</v>
      </c>
      <c r="D406" s="184">
        <v>33274</v>
      </c>
      <c r="E406" s="287">
        <f>VLOOKUP(D406,'[1]2023-2025'!$A:$G,7,0)</f>
        <v>2023</v>
      </c>
      <c r="F406" s="287" t="s">
        <v>2095</v>
      </c>
      <c r="G406" s="287"/>
      <c r="H406" s="288" t="str">
        <f>INDEX('[1]2023-2025'!$AK:$AK,MATCH(D406,'[1]2023-2025'!$A:$A,0))</f>
        <v>вкл. Протоколом</v>
      </c>
      <c r="I406" s="288" t="e">
        <v>#N/A</v>
      </c>
      <c r="J406" s="288" t="e">
        <f>VLOOKUP(D406,[1]Лист3!$A:$AK,37,0)</f>
        <v>#N/A</v>
      </c>
      <c r="K406" s="289">
        <f>INDEX('[1]2023-2025'!$G:$G,MATCH(D406,'[1]2023-2025'!$A:$A,0))</f>
        <v>2023</v>
      </c>
      <c r="L406" s="289"/>
      <c r="M406" s="289">
        <v>3</v>
      </c>
      <c r="N406" s="289"/>
      <c r="O406" s="289" t="s">
        <v>2631</v>
      </c>
      <c r="P406" s="289">
        <v>0</v>
      </c>
      <c r="Q406" s="186">
        <f t="shared" si="36"/>
        <v>7584624.5100000007</v>
      </c>
      <c r="R406" s="186">
        <f t="shared" si="37"/>
        <v>7473082.4700000007</v>
      </c>
      <c r="S406" s="290">
        <v>0</v>
      </c>
      <c r="T406" s="291">
        <v>0</v>
      </c>
      <c r="U406" s="186">
        <v>0</v>
      </c>
      <c r="V406" s="186">
        <v>0</v>
      </c>
      <c r="W406" s="186">
        <v>0</v>
      </c>
      <c r="X406" s="186">
        <v>0</v>
      </c>
      <c r="Y406" s="186">
        <v>0</v>
      </c>
      <c r="Z406" s="186">
        <v>7302762.3500000006</v>
      </c>
      <c r="AA406" s="186">
        <v>0</v>
      </c>
      <c r="AB406" s="186">
        <v>0</v>
      </c>
      <c r="AC406" s="186">
        <v>0</v>
      </c>
      <c r="AD406" s="186">
        <v>0</v>
      </c>
      <c r="AE406" s="186">
        <v>0</v>
      </c>
      <c r="AF406" s="186">
        <v>0</v>
      </c>
      <c r="AG406" s="292">
        <v>170320.12</v>
      </c>
      <c r="AH406" s="292">
        <v>0</v>
      </c>
      <c r="AI406" s="292">
        <v>0</v>
      </c>
      <c r="AJ406" s="292">
        <v>111542.04</v>
      </c>
      <c r="AK406" s="175"/>
      <c r="AL406" s="175">
        <v>102713422.33</v>
      </c>
      <c r="AM406" s="175">
        <v>182064294.25999999</v>
      </c>
      <c r="AN406" s="175">
        <v>79350871.929999992</v>
      </c>
    </row>
    <row r="407" spans="1:40" s="84" customFormat="1" ht="20.3" customHeight="1" x14ac:dyDescent="0.35">
      <c r="A407" s="256">
        <v>2023</v>
      </c>
      <c r="B407" s="184">
        <f t="shared" si="35"/>
        <v>396</v>
      </c>
      <c r="C407" s="294" t="s">
        <v>1733</v>
      </c>
      <c r="D407" s="184">
        <v>35654</v>
      </c>
      <c r="E407" s="287">
        <f>VLOOKUP(D407,'[1]2023-2025'!$A:$G,7,0)</f>
        <v>2023</v>
      </c>
      <c r="F407" s="287" t="s">
        <v>2094</v>
      </c>
      <c r="G407" s="287" t="s">
        <v>1899</v>
      </c>
      <c r="H407" s="288">
        <f>INDEX('[1]2023-2025'!$AK:$AK,MATCH(D407,'[1]2023-2025'!$A:$A,0))</f>
        <v>44638</v>
      </c>
      <c r="I407" s="288" t="e">
        <v>#N/A</v>
      </c>
      <c r="J407" s="288" t="e">
        <f>VLOOKUP(D407,[1]Лист3!$A:$AK,37,0)</f>
        <v>#N/A</v>
      </c>
      <c r="K407" s="289">
        <f>INDEX('[1]2023-2025'!$G:$G,MATCH(D407,'[1]2023-2025'!$A:$A,0))</f>
        <v>2023</v>
      </c>
      <c r="L407" s="289"/>
      <c r="M407" s="289"/>
      <c r="N407" s="289"/>
      <c r="O407" s="289" t="s">
        <v>2594</v>
      </c>
      <c r="P407" s="289">
        <v>0</v>
      </c>
      <c r="Q407" s="186">
        <f t="shared" si="36"/>
        <v>4366604.7</v>
      </c>
      <c r="R407" s="186">
        <f t="shared" si="37"/>
        <v>4299120</v>
      </c>
      <c r="S407" s="290">
        <v>0</v>
      </c>
      <c r="T407" s="290">
        <v>0</v>
      </c>
      <c r="U407" s="290">
        <v>0</v>
      </c>
      <c r="V407" s="290">
        <v>0</v>
      </c>
      <c r="W407" s="290">
        <v>0</v>
      </c>
      <c r="X407" s="290">
        <v>0</v>
      </c>
      <c r="Y407" s="290">
        <v>0</v>
      </c>
      <c r="Z407" s="290">
        <v>0</v>
      </c>
      <c r="AA407" s="290">
        <v>4299120</v>
      </c>
      <c r="AB407" s="290">
        <v>0</v>
      </c>
      <c r="AC407" s="290">
        <v>0</v>
      </c>
      <c r="AD407" s="290">
        <v>0</v>
      </c>
      <c r="AE407" s="290">
        <v>0</v>
      </c>
      <c r="AF407" s="290">
        <v>0</v>
      </c>
      <c r="AG407" s="290">
        <v>0</v>
      </c>
      <c r="AH407" s="290">
        <v>0</v>
      </c>
      <c r="AI407" s="290">
        <v>0</v>
      </c>
      <c r="AJ407" s="292">
        <v>67484.7</v>
      </c>
      <c r="AK407" s="175"/>
      <c r="AL407" s="175">
        <v>16495778.539999999</v>
      </c>
      <c r="AM407" s="175">
        <v>20862383.239999998</v>
      </c>
      <c r="AN407" s="175">
        <v>4366604.7</v>
      </c>
    </row>
    <row r="408" spans="1:40" s="84" customFormat="1" ht="20.3" customHeight="1" x14ac:dyDescent="0.35">
      <c r="A408" s="256">
        <v>2023</v>
      </c>
      <c r="B408" s="184">
        <f t="shared" si="35"/>
        <v>397</v>
      </c>
      <c r="C408" s="248" t="s">
        <v>3761</v>
      </c>
      <c r="D408" s="184">
        <v>35659</v>
      </c>
      <c r="E408" s="287">
        <f>VLOOKUP(D408,'[1]2023-2025'!$A:$G,7,0)</f>
        <v>2023</v>
      </c>
      <c r="F408" s="287"/>
      <c r="G408" s="287" t="s">
        <v>1899</v>
      </c>
      <c r="H408" s="288">
        <f>INDEX('[1]2023-2025'!$AK:$AK,MATCH(D408,'[1]2023-2025'!$A:$A,0))</f>
        <v>44613</v>
      </c>
      <c r="I408" s="288" t="e">
        <v>#N/A</v>
      </c>
      <c r="J408" s="288" t="e">
        <f>VLOOKUP(D408,[1]Лист3!$A:$AK,37,0)</f>
        <v>#N/A</v>
      </c>
      <c r="K408" s="289">
        <f>INDEX('[1]2023-2025'!$G:$G,MATCH(D408,'[1]2023-2025'!$A:$A,0))</f>
        <v>2023</v>
      </c>
      <c r="L408" s="289"/>
      <c r="M408" s="289"/>
      <c r="N408" s="289"/>
      <c r="O408" s="289" t="s">
        <v>2446</v>
      </c>
      <c r="P408" s="289" t="s">
        <v>2595</v>
      </c>
      <c r="Q408" s="186">
        <f t="shared" si="36"/>
        <v>194718</v>
      </c>
      <c r="R408" s="186">
        <f t="shared" si="37"/>
        <v>194718</v>
      </c>
      <c r="S408" s="186">
        <v>0</v>
      </c>
      <c r="T408" s="291">
        <v>0</v>
      </c>
      <c r="U408" s="186">
        <v>0</v>
      </c>
      <c r="V408" s="186">
        <v>0</v>
      </c>
      <c r="W408" s="186">
        <v>0</v>
      </c>
      <c r="X408" s="186">
        <v>0</v>
      </c>
      <c r="Y408" s="186">
        <v>0</v>
      </c>
      <c r="Z408" s="186">
        <v>0</v>
      </c>
      <c r="AA408" s="186">
        <v>0</v>
      </c>
      <c r="AB408" s="186">
        <v>0</v>
      </c>
      <c r="AC408" s="186">
        <v>0</v>
      </c>
      <c r="AD408" s="186">
        <v>0</v>
      </c>
      <c r="AE408" s="186">
        <v>0</v>
      </c>
      <c r="AF408" s="186">
        <v>0</v>
      </c>
      <c r="AG408" s="292">
        <v>0</v>
      </c>
      <c r="AH408" s="292">
        <v>194718</v>
      </c>
      <c r="AI408" s="292">
        <v>0</v>
      </c>
      <c r="AJ408" s="292">
        <v>0</v>
      </c>
      <c r="AK408" s="175"/>
      <c r="AL408" s="175">
        <v>16774803.879999999</v>
      </c>
      <c r="AM408" s="175">
        <v>17312226.149999999</v>
      </c>
      <c r="AN408" s="175">
        <v>537422.27</v>
      </c>
    </row>
    <row r="409" spans="1:40" s="84" customFormat="1" ht="20.3" customHeight="1" x14ac:dyDescent="0.35">
      <c r="A409" s="256">
        <v>2023</v>
      </c>
      <c r="B409" s="184">
        <f t="shared" si="35"/>
        <v>398</v>
      </c>
      <c r="C409" s="248" t="s">
        <v>3762</v>
      </c>
      <c r="D409" s="184">
        <v>35660</v>
      </c>
      <c r="E409" s="287">
        <f>VLOOKUP(D409,'[1]2023-2025'!$A:$G,7,0)</f>
        <v>2023</v>
      </c>
      <c r="F409" s="287"/>
      <c r="G409" s="287" t="s">
        <v>1899</v>
      </c>
      <c r="H409" s="288">
        <f>INDEX('[1]2023-2025'!$AK:$AK,MATCH(D409,'[1]2023-2025'!$A:$A,0))</f>
        <v>44613</v>
      </c>
      <c r="I409" s="288">
        <v>45034</v>
      </c>
      <c r="J409" s="288" t="e">
        <f>VLOOKUP(D409,[1]Лист3!$A:$AK,37,0)</f>
        <v>#N/A</v>
      </c>
      <c r="K409" s="289">
        <f>INDEX('[1]2023-2025'!$G:$G,MATCH(D409,'[1]2023-2025'!$A:$A,0))</f>
        <v>2023</v>
      </c>
      <c r="L409" s="289"/>
      <c r="M409" s="289"/>
      <c r="N409" s="289"/>
      <c r="O409" s="289" t="s">
        <v>2511</v>
      </c>
      <c r="P409" s="289" t="s">
        <v>2596</v>
      </c>
      <c r="Q409" s="186">
        <f t="shared" si="36"/>
        <v>194718</v>
      </c>
      <c r="R409" s="186">
        <f t="shared" si="37"/>
        <v>194718</v>
      </c>
      <c r="S409" s="290">
        <v>0</v>
      </c>
      <c r="T409" s="291">
        <v>0</v>
      </c>
      <c r="U409" s="186">
        <v>0</v>
      </c>
      <c r="V409" s="186">
        <v>0</v>
      </c>
      <c r="W409" s="186">
        <v>0</v>
      </c>
      <c r="X409" s="186">
        <v>0</v>
      </c>
      <c r="Y409" s="290">
        <v>0</v>
      </c>
      <c r="Z409" s="186">
        <v>0</v>
      </c>
      <c r="AA409" s="186">
        <v>0</v>
      </c>
      <c r="AB409" s="186">
        <v>0</v>
      </c>
      <c r="AC409" s="186">
        <v>0</v>
      </c>
      <c r="AD409" s="186">
        <v>0</v>
      </c>
      <c r="AE409" s="186">
        <v>0</v>
      </c>
      <c r="AF409" s="186">
        <v>0</v>
      </c>
      <c r="AG409" s="292">
        <v>0</v>
      </c>
      <c r="AH409" s="292">
        <v>194718</v>
      </c>
      <c r="AI409" s="292">
        <v>0</v>
      </c>
      <c r="AJ409" s="292">
        <v>0</v>
      </c>
      <c r="AK409" s="175"/>
      <c r="AL409" s="175">
        <v>16627121.139999999</v>
      </c>
      <c r="AM409" s="175">
        <v>17089170.559999999</v>
      </c>
      <c r="AN409" s="175">
        <v>462049.42</v>
      </c>
    </row>
    <row r="410" spans="1:40" s="84" customFormat="1" ht="20.3" customHeight="1" x14ac:dyDescent="0.35">
      <c r="A410" s="256">
        <v>2023</v>
      </c>
      <c r="B410" s="184">
        <f t="shared" si="35"/>
        <v>399</v>
      </c>
      <c r="C410" s="294" t="s">
        <v>1829</v>
      </c>
      <c r="D410" s="184">
        <v>32593</v>
      </c>
      <c r="E410" s="287">
        <f>VLOOKUP(D410,'[1]2023-2025'!$A:$G,7,0)</f>
        <v>2023</v>
      </c>
      <c r="F410" s="287" t="s">
        <v>2094</v>
      </c>
      <c r="G410" s="287"/>
      <c r="H410" s="288">
        <f>INDEX('[1]2023-2025'!$AK:$AK,MATCH(D410,'[1]2023-2025'!$A:$A,0))</f>
        <v>44699</v>
      </c>
      <c r="I410" s="288" t="e">
        <v>#N/A</v>
      </c>
      <c r="J410" s="288" t="e">
        <f>VLOOKUP(D410,[1]Лист3!$A:$AK,37,0)</f>
        <v>#N/A</v>
      </c>
      <c r="K410" s="289">
        <f>INDEX('[1]2023-2025'!$G:$G,MATCH(D410,'[1]2023-2025'!$A:$A,0))</f>
        <v>2023</v>
      </c>
      <c r="L410" s="289"/>
      <c r="M410" s="289">
        <v>2</v>
      </c>
      <c r="N410" s="289"/>
      <c r="O410" s="289" t="s">
        <v>2627</v>
      </c>
      <c r="P410" s="289">
        <v>0</v>
      </c>
      <c r="Q410" s="186">
        <f t="shared" si="36"/>
        <v>4823309.7699999996</v>
      </c>
      <c r="R410" s="186">
        <f t="shared" si="37"/>
        <v>4795796.0699999994</v>
      </c>
      <c r="S410" s="290">
        <v>0</v>
      </c>
      <c r="T410" s="291">
        <v>0</v>
      </c>
      <c r="U410" s="186">
        <v>0</v>
      </c>
      <c r="V410" s="186">
        <v>0</v>
      </c>
      <c r="W410" s="186">
        <v>0</v>
      </c>
      <c r="X410" s="186">
        <v>0</v>
      </c>
      <c r="Y410" s="186">
        <v>0</v>
      </c>
      <c r="Z410" s="186">
        <v>4683826.8</v>
      </c>
      <c r="AA410" s="186">
        <v>0</v>
      </c>
      <c r="AB410" s="186">
        <v>0</v>
      </c>
      <c r="AC410" s="186">
        <v>0</v>
      </c>
      <c r="AD410" s="186">
        <v>0</v>
      </c>
      <c r="AE410" s="186">
        <v>0</v>
      </c>
      <c r="AF410" s="186">
        <v>0</v>
      </c>
      <c r="AG410" s="292">
        <v>111969.27</v>
      </c>
      <c r="AH410" s="292">
        <v>0</v>
      </c>
      <c r="AI410" s="292">
        <v>0</v>
      </c>
      <c r="AJ410" s="292">
        <v>27513.7</v>
      </c>
      <c r="AK410" s="175"/>
      <c r="AL410" s="175">
        <v>17429366.16</v>
      </c>
      <c r="AM410" s="175">
        <v>22252675.93</v>
      </c>
      <c r="AN410" s="175">
        <v>4823309.7699999996</v>
      </c>
    </row>
    <row r="411" spans="1:40" s="84" customFormat="1" ht="20.3" customHeight="1" x14ac:dyDescent="0.35">
      <c r="A411" s="256">
        <v>2023</v>
      </c>
      <c r="B411" s="184">
        <f t="shared" si="35"/>
        <v>400</v>
      </c>
      <c r="C411" s="294" t="s">
        <v>2236</v>
      </c>
      <c r="D411" s="184">
        <v>32711</v>
      </c>
      <c r="E411" s="287">
        <f>VLOOKUP(D411,'[1]2023-2025'!$A:$G,7,0)</f>
        <v>2023</v>
      </c>
      <c r="F411" s="287" t="e">
        <f>VLOOKUP(D411,[2]Лист1!$C:$F,4,0)</f>
        <v>#REF!</v>
      </c>
      <c r="G411" s="287"/>
      <c r="H411" s="288" t="str">
        <f>INDEX('[1]2023-2025'!$AK:$AK,MATCH(D411,'[1]2023-2025'!$A:$A,0))</f>
        <v>вкл. Протоколом</v>
      </c>
      <c r="I411" s="288" t="e">
        <v>#N/A</v>
      </c>
      <c r="J411" s="288" t="e">
        <f>VLOOKUP(D411,[1]Лист3!$A:$AK,37,0)</f>
        <v>#N/A</v>
      </c>
      <c r="K411" s="289">
        <f>INDEX('[1]2023-2025'!$G:$G,MATCH(D411,'[1]2023-2025'!$A:$A,0))</f>
        <v>2023</v>
      </c>
      <c r="L411" s="289"/>
      <c r="M411" s="289"/>
      <c r="N411" s="289"/>
      <c r="O411" s="289" t="s">
        <v>2452</v>
      </c>
      <c r="P411" s="289" t="s">
        <v>2684</v>
      </c>
      <c r="Q411" s="186">
        <f t="shared" si="36"/>
        <v>1629305.1300000001</v>
      </c>
      <c r="R411" s="186">
        <f t="shared" si="37"/>
        <v>1621942.33</v>
      </c>
      <c r="S411" s="290">
        <v>0</v>
      </c>
      <c r="T411" s="291">
        <v>1621942.33</v>
      </c>
      <c r="U411" s="186">
        <v>0</v>
      </c>
      <c r="V411" s="186">
        <v>0</v>
      </c>
      <c r="W411" s="186">
        <v>0</v>
      </c>
      <c r="X411" s="186">
        <v>0</v>
      </c>
      <c r="Y411" s="186">
        <v>0</v>
      </c>
      <c r="Z411" s="290">
        <v>0</v>
      </c>
      <c r="AA411" s="186">
        <v>0</v>
      </c>
      <c r="AB411" s="186">
        <v>0</v>
      </c>
      <c r="AC411" s="186">
        <v>0</v>
      </c>
      <c r="AD411" s="186">
        <v>0</v>
      </c>
      <c r="AE411" s="186">
        <v>0</v>
      </c>
      <c r="AF411" s="186">
        <v>0</v>
      </c>
      <c r="AG411" s="290">
        <v>0</v>
      </c>
      <c r="AH411" s="292">
        <v>0</v>
      </c>
      <c r="AI411" s="292">
        <v>0</v>
      </c>
      <c r="AJ411" s="292">
        <v>7362.7999999999993</v>
      </c>
      <c r="AK411" s="175"/>
      <c r="AL411" s="175">
        <v>8487231.8399999999</v>
      </c>
      <c r="AM411" s="175">
        <v>11141536.779999999</v>
      </c>
      <c r="AN411" s="175">
        <v>2654304.9400000004</v>
      </c>
    </row>
    <row r="412" spans="1:40" s="84" customFormat="1" ht="20.3" customHeight="1" x14ac:dyDescent="0.35">
      <c r="A412" s="256">
        <v>2023</v>
      </c>
      <c r="B412" s="184">
        <f t="shared" si="35"/>
        <v>401</v>
      </c>
      <c r="C412" s="294" t="s">
        <v>1830</v>
      </c>
      <c r="D412" s="184">
        <v>32743</v>
      </c>
      <c r="E412" s="287">
        <f>VLOOKUP(D412,'[1]2023-2025'!$A:$G,7,0)</f>
        <v>2023</v>
      </c>
      <c r="F412" s="287" t="s">
        <v>2094</v>
      </c>
      <c r="G412" s="287"/>
      <c r="H412" s="288">
        <f>INDEX('[1]2023-2025'!$AK:$AK,MATCH(D412,'[1]2023-2025'!$A:$A,0))</f>
        <v>44729</v>
      </c>
      <c r="I412" s="288" t="e">
        <v>#N/A</v>
      </c>
      <c r="J412" s="288" t="e">
        <f>VLOOKUP(D412,[1]Лист3!$A:$AK,37,0)</f>
        <v>#N/A</v>
      </c>
      <c r="K412" s="289">
        <f>INDEX('[1]2023-2025'!$G:$G,MATCH(D412,'[1]2023-2025'!$A:$A,0))</f>
        <v>2023</v>
      </c>
      <c r="L412" s="289"/>
      <c r="M412" s="289">
        <v>1</v>
      </c>
      <c r="N412" s="289"/>
      <c r="O412" s="289" t="s">
        <v>2459</v>
      </c>
      <c r="P412" s="289" t="s">
        <v>2628</v>
      </c>
      <c r="Q412" s="186">
        <f t="shared" si="36"/>
        <v>2199157.4499999997</v>
      </c>
      <c r="R412" s="186">
        <f t="shared" si="37"/>
        <v>2168669.2899999996</v>
      </c>
      <c r="S412" s="290">
        <v>0</v>
      </c>
      <c r="T412" s="291">
        <v>0</v>
      </c>
      <c r="U412" s="186">
        <v>0</v>
      </c>
      <c r="V412" s="186">
        <v>0</v>
      </c>
      <c r="W412" s="186">
        <v>0</v>
      </c>
      <c r="X412" s="186">
        <v>0</v>
      </c>
      <c r="Y412" s="186">
        <v>0</v>
      </c>
      <c r="Z412" s="186">
        <v>2109834.6599999997</v>
      </c>
      <c r="AA412" s="186">
        <v>0</v>
      </c>
      <c r="AB412" s="186">
        <v>0</v>
      </c>
      <c r="AC412" s="186">
        <v>0</v>
      </c>
      <c r="AD412" s="186">
        <v>0</v>
      </c>
      <c r="AE412" s="186">
        <v>0</v>
      </c>
      <c r="AF412" s="186">
        <v>0</v>
      </c>
      <c r="AG412" s="292">
        <v>58834.63</v>
      </c>
      <c r="AH412" s="292">
        <v>0</v>
      </c>
      <c r="AI412" s="292">
        <v>0</v>
      </c>
      <c r="AJ412" s="292">
        <v>30488.16</v>
      </c>
      <c r="AK412" s="175"/>
      <c r="AL412" s="175">
        <v>8880517.5700000003</v>
      </c>
      <c r="AM412" s="175">
        <v>11079675.02</v>
      </c>
      <c r="AN412" s="175">
        <v>2199157.4499999997</v>
      </c>
    </row>
    <row r="413" spans="1:40" s="84" customFormat="1" ht="20.3" customHeight="1" x14ac:dyDescent="0.35">
      <c r="A413" s="256">
        <v>2023</v>
      </c>
      <c r="B413" s="184">
        <f t="shared" si="35"/>
        <v>402</v>
      </c>
      <c r="C413" s="294" t="s">
        <v>1831</v>
      </c>
      <c r="D413" s="184">
        <v>56269</v>
      </c>
      <c r="E413" s="287">
        <f>VLOOKUP(D413,'[1]2023-2025'!$A:$G,7,0)</f>
        <v>2023</v>
      </c>
      <c r="F413" s="287" t="s">
        <v>2094</v>
      </c>
      <c r="G413" s="287"/>
      <c r="H413" s="288">
        <f>INDEX('[1]2023-2025'!$AK:$AK,MATCH(D413,'[1]2023-2025'!$A:$A,0))</f>
        <v>44729</v>
      </c>
      <c r="I413" s="288" t="e">
        <v>#N/A</v>
      </c>
      <c r="J413" s="288" t="e">
        <f>VLOOKUP(D413,[1]Лист3!$A:$AK,37,0)</f>
        <v>#N/A</v>
      </c>
      <c r="K413" s="289">
        <f>INDEX('[1]2023-2025'!$G:$G,MATCH(D413,'[1]2023-2025'!$A:$A,0))</f>
        <v>2023</v>
      </c>
      <c r="L413" s="289"/>
      <c r="M413" s="289">
        <v>1</v>
      </c>
      <c r="N413" s="289"/>
      <c r="O413" s="289" t="s">
        <v>2459</v>
      </c>
      <c r="P413" s="289" t="s">
        <v>2628</v>
      </c>
      <c r="Q413" s="186">
        <f t="shared" si="36"/>
        <v>2200027.79</v>
      </c>
      <c r="R413" s="186">
        <f t="shared" si="37"/>
        <v>2169539.63</v>
      </c>
      <c r="S413" s="290">
        <v>0</v>
      </c>
      <c r="T413" s="291">
        <v>0</v>
      </c>
      <c r="U413" s="186">
        <v>0</v>
      </c>
      <c r="V413" s="186">
        <v>0</v>
      </c>
      <c r="W413" s="186">
        <v>0</v>
      </c>
      <c r="X413" s="186">
        <v>0</v>
      </c>
      <c r="Y413" s="186">
        <v>0</v>
      </c>
      <c r="Z413" s="186">
        <v>2109834.84</v>
      </c>
      <c r="AA413" s="186">
        <v>0</v>
      </c>
      <c r="AB413" s="186">
        <v>0</v>
      </c>
      <c r="AC413" s="186">
        <v>0</v>
      </c>
      <c r="AD413" s="186">
        <v>0</v>
      </c>
      <c r="AE413" s="186">
        <v>0</v>
      </c>
      <c r="AF413" s="186">
        <v>0</v>
      </c>
      <c r="AG413" s="292">
        <v>59704.79</v>
      </c>
      <c r="AH413" s="292">
        <v>0</v>
      </c>
      <c r="AI413" s="292">
        <v>0</v>
      </c>
      <c r="AJ413" s="292">
        <v>30488.16</v>
      </c>
      <c r="AK413" s="175"/>
      <c r="AL413" s="175">
        <v>8930843.1499999985</v>
      </c>
      <c r="AM413" s="175">
        <v>11130870.939999999</v>
      </c>
      <c r="AN413" s="175">
        <v>2200027.79</v>
      </c>
    </row>
    <row r="414" spans="1:40" s="84" customFormat="1" ht="20.3" customHeight="1" x14ac:dyDescent="0.35">
      <c r="A414" s="256">
        <v>2023</v>
      </c>
      <c r="B414" s="184">
        <f t="shared" si="35"/>
        <v>403</v>
      </c>
      <c r="C414" s="294" t="s">
        <v>1835</v>
      </c>
      <c r="D414" s="184">
        <v>32744</v>
      </c>
      <c r="E414" s="287">
        <f>VLOOKUP(D414,'[1]2023-2025'!$A:$G,7,0)</f>
        <v>2023</v>
      </c>
      <c r="F414" s="287" t="s">
        <v>2094</v>
      </c>
      <c r="G414" s="287"/>
      <c r="H414" s="288">
        <f>INDEX('[1]2023-2025'!$AK:$AK,MATCH(D414,'[1]2023-2025'!$A:$A,0))</f>
        <v>44729</v>
      </c>
      <c r="I414" s="288" t="e">
        <v>#N/A</v>
      </c>
      <c r="J414" s="288" t="e">
        <f>VLOOKUP(D414,[1]Лист3!$A:$AK,37,0)</f>
        <v>#N/A</v>
      </c>
      <c r="K414" s="289">
        <f>INDEX('[1]2023-2025'!$G:$G,MATCH(D414,'[1]2023-2025'!$A:$A,0))</f>
        <v>2023</v>
      </c>
      <c r="L414" s="289"/>
      <c r="M414" s="289">
        <v>1</v>
      </c>
      <c r="N414" s="289"/>
      <c r="O414" s="289" t="s">
        <v>2593</v>
      </c>
      <c r="P414" s="289">
        <v>0</v>
      </c>
      <c r="Q414" s="186">
        <f t="shared" si="36"/>
        <v>2196619.12</v>
      </c>
      <c r="R414" s="186">
        <f t="shared" si="37"/>
        <v>2166130.96</v>
      </c>
      <c r="S414" s="290">
        <v>0</v>
      </c>
      <c r="T414" s="291">
        <v>0</v>
      </c>
      <c r="U414" s="186">
        <v>0</v>
      </c>
      <c r="V414" s="186">
        <v>0</v>
      </c>
      <c r="W414" s="186">
        <v>0</v>
      </c>
      <c r="X414" s="186">
        <v>0</v>
      </c>
      <c r="Y414" s="186">
        <v>0</v>
      </c>
      <c r="Z414" s="186">
        <v>2110080.36</v>
      </c>
      <c r="AA414" s="186">
        <v>0</v>
      </c>
      <c r="AB414" s="186">
        <v>0</v>
      </c>
      <c r="AC414" s="186">
        <v>0</v>
      </c>
      <c r="AD414" s="186">
        <v>0</v>
      </c>
      <c r="AE414" s="186">
        <v>0</v>
      </c>
      <c r="AF414" s="186">
        <v>0</v>
      </c>
      <c r="AG414" s="292">
        <v>56050.6</v>
      </c>
      <c r="AH414" s="292">
        <v>0</v>
      </c>
      <c r="AI414" s="292">
        <v>0</v>
      </c>
      <c r="AJ414" s="292">
        <v>30488.16</v>
      </c>
      <c r="AK414" s="175"/>
      <c r="AL414" s="175">
        <v>15163635.879999999</v>
      </c>
      <c r="AM414" s="175">
        <v>17360255</v>
      </c>
      <c r="AN414" s="175">
        <v>2196619.12</v>
      </c>
    </row>
    <row r="415" spans="1:40" s="84" customFormat="1" ht="20.3" customHeight="1" x14ac:dyDescent="0.35">
      <c r="A415" s="256">
        <v>2023</v>
      </c>
      <c r="B415" s="184">
        <f t="shared" si="35"/>
        <v>404</v>
      </c>
      <c r="C415" s="294" t="s">
        <v>1828</v>
      </c>
      <c r="D415" s="184">
        <v>32745</v>
      </c>
      <c r="E415" s="287">
        <f>VLOOKUP(D415,'[1]2023-2025'!$A:$G,7,0)</f>
        <v>2023</v>
      </c>
      <c r="F415" s="287" t="s">
        <v>2094</v>
      </c>
      <c r="G415" s="287"/>
      <c r="H415" s="288">
        <f>INDEX('[1]2023-2025'!$AK:$AK,MATCH(D415,'[1]2023-2025'!$A:$A,0))</f>
        <v>44699</v>
      </c>
      <c r="I415" s="288" t="e">
        <v>#N/A</v>
      </c>
      <c r="J415" s="288" t="e">
        <f>VLOOKUP(D415,[1]Лист3!$A:$AK,37,0)</f>
        <v>#N/A</v>
      </c>
      <c r="K415" s="289">
        <f>INDEX('[1]2023-2025'!$G:$G,MATCH(D415,'[1]2023-2025'!$A:$A,0))</f>
        <v>2023</v>
      </c>
      <c r="L415" s="289"/>
      <c r="M415" s="289">
        <v>3</v>
      </c>
      <c r="N415" s="289"/>
      <c r="O415" s="289" t="s">
        <v>2626</v>
      </c>
      <c r="P415" s="289">
        <v>0</v>
      </c>
      <c r="Q415" s="186">
        <f t="shared" si="36"/>
        <v>6619341.3400000008</v>
      </c>
      <c r="R415" s="186">
        <f t="shared" si="37"/>
        <v>6508914.7200000007</v>
      </c>
      <c r="S415" s="290">
        <v>0</v>
      </c>
      <c r="T415" s="291">
        <v>0</v>
      </c>
      <c r="U415" s="186">
        <v>0</v>
      </c>
      <c r="V415" s="186">
        <v>0</v>
      </c>
      <c r="W415" s="186">
        <v>0</v>
      </c>
      <c r="X415" s="186">
        <v>0</v>
      </c>
      <c r="Y415" s="186">
        <v>0</v>
      </c>
      <c r="Z415" s="186">
        <v>6356242.0700000003</v>
      </c>
      <c r="AA415" s="186">
        <v>0</v>
      </c>
      <c r="AB415" s="186">
        <v>0</v>
      </c>
      <c r="AC415" s="186">
        <v>0</v>
      </c>
      <c r="AD415" s="186">
        <v>0</v>
      </c>
      <c r="AE415" s="186">
        <v>0</v>
      </c>
      <c r="AF415" s="186">
        <v>0</v>
      </c>
      <c r="AG415" s="292">
        <v>152672.65</v>
      </c>
      <c r="AH415" s="292">
        <v>0</v>
      </c>
      <c r="AI415" s="292">
        <v>0</v>
      </c>
      <c r="AJ415" s="292">
        <v>110426.62</v>
      </c>
      <c r="AK415" s="175"/>
      <c r="AL415" s="175">
        <v>25726419.34</v>
      </c>
      <c r="AM415" s="175">
        <v>32345760.68</v>
      </c>
      <c r="AN415" s="175">
        <v>6619341.3400000008</v>
      </c>
    </row>
    <row r="416" spans="1:40" s="84" customFormat="1" ht="20.3" customHeight="1" x14ac:dyDescent="0.35">
      <c r="A416" s="256">
        <v>2023</v>
      </c>
      <c r="B416" s="184">
        <f t="shared" si="35"/>
        <v>405</v>
      </c>
      <c r="C416" s="294" t="s">
        <v>1832</v>
      </c>
      <c r="D416" s="184">
        <v>32925</v>
      </c>
      <c r="E416" s="287">
        <f>VLOOKUP(D416,'[1]2023-2025'!$A:$G,7,0)</f>
        <v>2023</v>
      </c>
      <c r="F416" s="287" t="s">
        <v>2094</v>
      </c>
      <c r="G416" s="287"/>
      <c r="H416" s="288">
        <f>INDEX('[1]2023-2025'!$AK:$AK,MATCH(D416,'[1]2023-2025'!$A:$A,0))</f>
        <v>44729</v>
      </c>
      <c r="I416" s="288" t="e">
        <v>#N/A</v>
      </c>
      <c r="J416" s="288" t="e">
        <f>VLOOKUP(D416,[1]Лист3!$A:$AK,37,0)</f>
        <v>#N/A</v>
      </c>
      <c r="K416" s="289">
        <f>INDEX('[1]2023-2025'!$G:$G,MATCH(D416,'[1]2023-2025'!$A:$A,0))</f>
        <v>2023</v>
      </c>
      <c r="L416" s="289"/>
      <c r="M416" s="289">
        <v>2</v>
      </c>
      <c r="N416" s="289"/>
      <c r="O416" s="289" t="s">
        <v>2593</v>
      </c>
      <c r="P416" s="289">
        <v>0</v>
      </c>
      <c r="Q416" s="186">
        <f t="shared" si="36"/>
        <v>4393950.8899999997</v>
      </c>
      <c r="R416" s="186">
        <f t="shared" si="37"/>
        <v>4332974.5699999994</v>
      </c>
      <c r="S416" s="290">
        <v>0</v>
      </c>
      <c r="T416" s="291">
        <v>0</v>
      </c>
      <c r="U416" s="186">
        <v>0</v>
      </c>
      <c r="V416" s="186">
        <v>0</v>
      </c>
      <c r="W416" s="186">
        <v>0</v>
      </c>
      <c r="X416" s="186">
        <v>0</v>
      </c>
      <c r="Y416" s="186">
        <v>0</v>
      </c>
      <c r="Z416" s="186">
        <v>4232872.72</v>
      </c>
      <c r="AA416" s="186">
        <v>0</v>
      </c>
      <c r="AB416" s="186">
        <v>0</v>
      </c>
      <c r="AC416" s="186">
        <v>0</v>
      </c>
      <c r="AD416" s="186">
        <v>0</v>
      </c>
      <c r="AE416" s="186">
        <v>0</v>
      </c>
      <c r="AF416" s="186">
        <v>0</v>
      </c>
      <c r="AG416" s="292">
        <v>100101.85</v>
      </c>
      <c r="AH416" s="292">
        <v>0</v>
      </c>
      <c r="AI416" s="292">
        <v>0</v>
      </c>
      <c r="AJ416" s="292">
        <v>60976.32</v>
      </c>
      <c r="AK416" s="175"/>
      <c r="AL416" s="175">
        <v>14259163.809999999</v>
      </c>
      <c r="AM416" s="175">
        <v>18653114.699999999</v>
      </c>
      <c r="AN416" s="175">
        <v>4393950.8899999997</v>
      </c>
    </row>
    <row r="417" spans="1:40" s="84" customFormat="1" ht="20.3" customHeight="1" x14ac:dyDescent="0.35">
      <c r="A417" s="256">
        <v>2023</v>
      </c>
      <c r="B417" s="184">
        <f t="shared" si="35"/>
        <v>406</v>
      </c>
      <c r="C417" s="294" t="s">
        <v>1578</v>
      </c>
      <c r="D417" s="184">
        <v>33094</v>
      </c>
      <c r="E417" s="287">
        <f>VLOOKUP(D417,'[1]2023-2025'!$A:$G,7,0)</f>
        <v>2023</v>
      </c>
      <c r="F417" s="287"/>
      <c r="G417" s="287" t="s">
        <v>1899</v>
      </c>
      <c r="H417" s="288">
        <f>INDEX('[1]2023-2025'!$AK:$AK,MATCH(D417,'[1]2023-2025'!$A:$A,0))</f>
        <v>44670</v>
      </c>
      <c r="I417" s="288" t="e">
        <v>#N/A</v>
      </c>
      <c r="J417" s="288" t="e">
        <f>VLOOKUP(D417,[1]Лист3!$A:$AK,37,0)</f>
        <v>#N/A</v>
      </c>
      <c r="K417" s="289">
        <f>INDEX('[1]2023-2025'!$G:$G,MATCH(D417,'[1]2023-2025'!$A:$A,0))</f>
        <v>2023</v>
      </c>
      <c r="L417" s="289"/>
      <c r="M417" s="289"/>
      <c r="N417" s="289"/>
      <c r="O417" s="289" t="s">
        <v>2583</v>
      </c>
      <c r="P417" s="289">
        <v>0</v>
      </c>
      <c r="Q417" s="186">
        <f t="shared" si="36"/>
        <v>217386.1</v>
      </c>
      <c r="R417" s="186">
        <f t="shared" si="37"/>
        <v>217386.1</v>
      </c>
      <c r="S417" s="290">
        <v>0</v>
      </c>
      <c r="T417" s="290">
        <v>0</v>
      </c>
      <c r="U417" s="290">
        <v>0</v>
      </c>
      <c r="V417" s="290">
        <v>0</v>
      </c>
      <c r="W417" s="290">
        <v>0</v>
      </c>
      <c r="X417" s="290">
        <v>0</v>
      </c>
      <c r="Y417" s="290">
        <v>0</v>
      </c>
      <c r="Z417" s="290">
        <v>0</v>
      </c>
      <c r="AA417" s="290">
        <v>0</v>
      </c>
      <c r="AB417" s="290">
        <v>0</v>
      </c>
      <c r="AC417" s="290">
        <v>0</v>
      </c>
      <c r="AD417" s="290">
        <v>0</v>
      </c>
      <c r="AE417" s="290">
        <v>0</v>
      </c>
      <c r="AF417" s="290">
        <v>0</v>
      </c>
      <c r="AG417" s="290">
        <v>217386.1</v>
      </c>
      <c r="AH417" s="290">
        <v>0</v>
      </c>
      <c r="AI417" s="290">
        <v>0</v>
      </c>
      <c r="AJ417" s="290">
        <v>0</v>
      </c>
      <c r="AK417" s="175"/>
      <c r="AL417" s="175">
        <v>6783279.8800000008</v>
      </c>
      <c r="AM417" s="175">
        <v>16432460.59</v>
      </c>
      <c r="AN417" s="175">
        <v>9649180.709999999</v>
      </c>
    </row>
    <row r="418" spans="1:40" s="84" customFormat="1" ht="20.3" customHeight="1" x14ac:dyDescent="0.35">
      <c r="A418" s="256">
        <v>2023</v>
      </c>
      <c r="B418" s="184">
        <f t="shared" si="35"/>
        <v>407</v>
      </c>
      <c r="C418" s="248" t="s">
        <v>464</v>
      </c>
      <c r="D418" s="184">
        <v>35739</v>
      </c>
      <c r="E418" s="287">
        <f>VLOOKUP(D418,'[1]2023-2025'!$A:$G,7,0)</f>
        <v>2023</v>
      </c>
      <c r="F418" s="287"/>
      <c r="G418" s="287" t="s">
        <v>1899</v>
      </c>
      <c r="H418" s="288">
        <f>INDEX('[1]2023-2025'!$AK:$AK,MATCH(D418,'[1]2023-2025'!$A:$A,0))</f>
        <v>44551</v>
      </c>
      <c r="I418" s="288" t="e">
        <v>#N/A</v>
      </c>
      <c r="J418" s="288" t="e">
        <f>VLOOKUP(D418,[1]Лист3!$A:$AK,37,0)</f>
        <v>#N/A</v>
      </c>
      <c r="K418" s="289">
        <f>INDEX('[1]2023-2025'!$G:$G,MATCH(D418,'[1]2023-2025'!$A:$A,0))</f>
        <v>2023</v>
      </c>
      <c r="L418" s="289"/>
      <c r="M418" s="289"/>
      <c r="N418" s="289"/>
      <c r="O418" s="289" t="s">
        <v>2585</v>
      </c>
      <c r="P418" s="289">
        <v>0</v>
      </c>
      <c r="Q418" s="186">
        <f t="shared" si="36"/>
        <v>472484.38999999996</v>
      </c>
      <c r="R418" s="186">
        <f t="shared" si="37"/>
        <v>470440.98</v>
      </c>
      <c r="S418" s="290">
        <v>450116.39999999997</v>
      </c>
      <c r="T418" s="291">
        <v>0</v>
      </c>
      <c r="U418" s="186">
        <v>0</v>
      </c>
      <c r="V418" s="186">
        <v>0</v>
      </c>
      <c r="W418" s="186">
        <v>0</v>
      </c>
      <c r="X418" s="186">
        <v>0</v>
      </c>
      <c r="Y418" s="186">
        <v>0</v>
      </c>
      <c r="Z418" s="186">
        <v>0</v>
      </c>
      <c r="AA418" s="186">
        <v>0</v>
      </c>
      <c r="AB418" s="186">
        <v>0</v>
      </c>
      <c r="AC418" s="186">
        <v>0</v>
      </c>
      <c r="AD418" s="186">
        <v>0</v>
      </c>
      <c r="AE418" s="186">
        <v>0</v>
      </c>
      <c r="AF418" s="186">
        <v>0</v>
      </c>
      <c r="AG418" s="292">
        <v>0</v>
      </c>
      <c r="AH418" s="292">
        <v>20324.580000000002</v>
      </c>
      <c r="AI418" s="292">
        <v>0</v>
      </c>
      <c r="AJ418" s="292">
        <v>2043.41</v>
      </c>
      <c r="AK418" s="175"/>
      <c r="AL418" s="175">
        <v>1912465.43</v>
      </c>
      <c r="AM418" s="175">
        <v>2384949.8199999998</v>
      </c>
      <c r="AN418" s="175">
        <v>472484.38999999996</v>
      </c>
    </row>
    <row r="419" spans="1:40" s="84" customFormat="1" ht="20.3" customHeight="1" x14ac:dyDescent="0.35">
      <c r="A419" s="256">
        <v>2023</v>
      </c>
      <c r="B419" s="184">
        <f t="shared" si="35"/>
        <v>408</v>
      </c>
      <c r="C419" s="248" t="s">
        <v>465</v>
      </c>
      <c r="D419" s="184">
        <v>35742</v>
      </c>
      <c r="E419" s="287">
        <f>VLOOKUP(D419,'[1]2023-2025'!$A:$G,7,0)</f>
        <v>2023</v>
      </c>
      <c r="F419" s="287"/>
      <c r="G419" s="287" t="s">
        <v>1899</v>
      </c>
      <c r="H419" s="288">
        <f>INDEX('[1]2023-2025'!$AK:$AK,MATCH(D419,'[1]2023-2025'!$A:$A,0))</f>
        <v>44613</v>
      </c>
      <c r="I419" s="288" t="e">
        <v>#N/A</v>
      </c>
      <c r="J419" s="288" t="e">
        <f>VLOOKUP(D419,[1]Лист3!$A:$AK,37,0)</f>
        <v>#N/A</v>
      </c>
      <c r="K419" s="289">
        <f>INDEX('[1]2023-2025'!$G:$G,MATCH(D419,'[1]2023-2025'!$A:$A,0))</f>
        <v>2023</v>
      </c>
      <c r="L419" s="289"/>
      <c r="M419" s="289"/>
      <c r="N419" s="289"/>
      <c r="O419" s="289" t="s">
        <v>2582</v>
      </c>
      <c r="P419" s="289">
        <v>0</v>
      </c>
      <c r="Q419" s="186">
        <f t="shared" si="36"/>
        <v>350959.58</v>
      </c>
      <c r="R419" s="186">
        <f t="shared" si="37"/>
        <v>347640</v>
      </c>
      <c r="S419" s="290">
        <v>347640</v>
      </c>
      <c r="T419" s="291">
        <v>0</v>
      </c>
      <c r="U419" s="186">
        <v>0</v>
      </c>
      <c r="V419" s="186">
        <v>0</v>
      </c>
      <c r="W419" s="186">
        <v>0</v>
      </c>
      <c r="X419" s="186">
        <v>0</v>
      </c>
      <c r="Y419" s="186">
        <v>0</v>
      </c>
      <c r="Z419" s="186">
        <v>0</v>
      </c>
      <c r="AA419" s="186">
        <v>0</v>
      </c>
      <c r="AB419" s="186">
        <v>0</v>
      </c>
      <c r="AC419" s="186">
        <v>0</v>
      </c>
      <c r="AD419" s="186">
        <v>0</v>
      </c>
      <c r="AE419" s="186">
        <v>0</v>
      </c>
      <c r="AF419" s="186">
        <v>0</v>
      </c>
      <c r="AG419" s="292">
        <v>0</v>
      </c>
      <c r="AH419" s="292">
        <v>0</v>
      </c>
      <c r="AI419" s="292">
        <v>0</v>
      </c>
      <c r="AJ419" s="292">
        <v>3319.58</v>
      </c>
      <c r="AK419" s="175"/>
      <c r="AL419" s="175">
        <v>1942793.8599999999</v>
      </c>
      <c r="AM419" s="175">
        <v>2293753.44</v>
      </c>
      <c r="AN419" s="175">
        <v>350959.58</v>
      </c>
    </row>
    <row r="420" spans="1:40" s="84" customFormat="1" ht="20.3" customHeight="1" x14ac:dyDescent="0.35">
      <c r="A420" s="256">
        <v>2023</v>
      </c>
      <c r="B420" s="184">
        <f t="shared" si="35"/>
        <v>409</v>
      </c>
      <c r="C420" s="248" t="s">
        <v>382</v>
      </c>
      <c r="D420" s="184">
        <v>35744</v>
      </c>
      <c r="E420" s="287">
        <f>VLOOKUP(D420,'[1]2023-2025'!$A:$G,7,0)</f>
        <v>2023</v>
      </c>
      <c r="F420" s="287"/>
      <c r="G420" s="287" t="s">
        <v>1899</v>
      </c>
      <c r="H420" s="288">
        <f>INDEX('[1]2023-2025'!$AK:$AK,MATCH(D420,'[1]2023-2025'!$A:$A,0))</f>
        <v>44491</v>
      </c>
      <c r="I420" s="288" t="e">
        <v>#N/A</v>
      </c>
      <c r="J420" s="288" t="e">
        <f>VLOOKUP(D420,[1]Лист3!$A:$AK,37,0)</f>
        <v>#N/A</v>
      </c>
      <c r="K420" s="289">
        <f>INDEX('[1]2023-2025'!$G:$G,MATCH(D420,'[1]2023-2025'!$A:$A,0))</f>
        <v>2023</v>
      </c>
      <c r="L420" s="289"/>
      <c r="M420" s="289"/>
      <c r="N420" s="289"/>
      <c r="O420" s="289" t="s">
        <v>2584</v>
      </c>
      <c r="P420" s="289">
        <v>0</v>
      </c>
      <c r="Q420" s="186">
        <f t="shared" si="36"/>
        <v>373792.12</v>
      </c>
      <c r="R420" s="186">
        <f t="shared" si="37"/>
        <v>371602.8</v>
      </c>
      <c r="S420" s="290">
        <v>371602.8</v>
      </c>
      <c r="T420" s="291">
        <v>0</v>
      </c>
      <c r="U420" s="186">
        <v>0</v>
      </c>
      <c r="V420" s="186">
        <v>0</v>
      </c>
      <c r="W420" s="186">
        <v>0</v>
      </c>
      <c r="X420" s="186">
        <v>0</v>
      </c>
      <c r="Y420" s="186">
        <v>0</v>
      </c>
      <c r="Z420" s="186">
        <v>0</v>
      </c>
      <c r="AA420" s="186">
        <v>0</v>
      </c>
      <c r="AB420" s="186">
        <v>0</v>
      </c>
      <c r="AC420" s="186">
        <v>0</v>
      </c>
      <c r="AD420" s="186">
        <v>0</v>
      </c>
      <c r="AE420" s="186">
        <v>0</v>
      </c>
      <c r="AF420" s="186">
        <v>0</v>
      </c>
      <c r="AG420" s="292">
        <v>0</v>
      </c>
      <c r="AH420" s="292">
        <v>0</v>
      </c>
      <c r="AI420" s="292">
        <v>0</v>
      </c>
      <c r="AJ420" s="292">
        <v>2189.3200000000002</v>
      </c>
      <c r="AK420" s="175"/>
      <c r="AL420" s="175">
        <v>2038847.63</v>
      </c>
      <c r="AM420" s="175">
        <v>2412639.75</v>
      </c>
      <c r="AN420" s="175">
        <v>373792.12</v>
      </c>
    </row>
    <row r="421" spans="1:40" s="84" customFormat="1" ht="20.3" customHeight="1" x14ac:dyDescent="0.35">
      <c r="A421" s="256">
        <v>2023</v>
      </c>
      <c r="B421" s="184">
        <f t="shared" si="35"/>
        <v>410</v>
      </c>
      <c r="C421" s="248" t="s">
        <v>383</v>
      </c>
      <c r="D421" s="184">
        <v>35745</v>
      </c>
      <c r="E421" s="287">
        <f>VLOOKUP(D421,'[1]2023-2025'!$A:$G,7,0)</f>
        <v>2023</v>
      </c>
      <c r="F421" s="287"/>
      <c r="G421" s="287" t="s">
        <v>1899</v>
      </c>
      <c r="H421" s="288">
        <f>INDEX('[1]2023-2025'!$AK:$AK,MATCH(D421,'[1]2023-2025'!$A:$A,0))</f>
        <v>44491</v>
      </c>
      <c r="I421" s="288" t="e">
        <v>#N/A</v>
      </c>
      <c r="J421" s="288" t="e">
        <f>VLOOKUP(D421,[1]Лист3!$A:$AK,37,0)</f>
        <v>#N/A</v>
      </c>
      <c r="K421" s="289">
        <f>INDEX('[1]2023-2025'!$G:$G,MATCH(D421,'[1]2023-2025'!$A:$A,0))</f>
        <v>2023</v>
      </c>
      <c r="L421" s="289"/>
      <c r="M421" s="289"/>
      <c r="N421" s="289"/>
      <c r="O421" s="289" t="s">
        <v>2584</v>
      </c>
      <c r="P421" s="289">
        <v>0</v>
      </c>
      <c r="Q421" s="186">
        <f t="shared" si="36"/>
        <v>456921.2</v>
      </c>
      <c r="R421" s="186">
        <f t="shared" si="37"/>
        <v>454908</v>
      </c>
      <c r="S421" s="290">
        <v>454908</v>
      </c>
      <c r="T421" s="291">
        <v>0</v>
      </c>
      <c r="U421" s="186">
        <v>0</v>
      </c>
      <c r="V421" s="186">
        <v>0</v>
      </c>
      <c r="W421" s="186">
        <v>0</v>
      </c>
      <c r="X421" s="186">
        <v>0</v>
      </c>
      <c r="Y421" s="186">
        <v>0</v>
      </c>
      <c r="Z421" s="186">
        <v>0</v>
      </c>
      <c r="AA421" s="186">
        <v>0</v>
      </c>
      <c r="AB421" s="186">
        <v>0</v>
      </c>
      <c r="AC421" s="186">
        <v>0</v>
      </c>
      <c r="AD421" s="186">
        <v>0</v>
      </c>
      <c r="AE421" s="186">
        <v>0</v>
      </c>
      <c r="AF421" s="186">
        <v>0</v>
      </c>
      <c r="AG421" s="292">
        <v>0</v>
      </c>
      <c r="AH421" s="292">
        <v>0</v>
      </c>
      <c r="AI421" s="292">
        <v>0</v>
      </c>
      <c r="AJ421" s="292">
        <v>2013.2</v>
      </c>
      <c r="AK421" s="175"/>
      <c r="AL421" s="175">
        <v>2553460.6999999997</v>
      </c>
      <c r="AM421" s="175">
        <v>3010381.9</v>
      </c>
      <c r="AN421" s="175">
        <v>456921.2</v>
      </c>
    </row>
    <row r="422" spans="1:40" s="84" customFormat="1" ht="20.3" customHeight="1" x14ac:dyDescent="0.35">
      <c r="A422" s="256">
        <v>2023</v>
      </c>
      <c r="B422" s="184">
        <f t="shared" si="35"/>
        <v>411</v>
      </c>
      <c r="C422" s="248" t="s">
        <v>384</v>
      </c>
      <c r="D422" s="184">
        <v>35746</v>
      </c>
      <c r="E422" s="287">
        <f>VLOOKUP(D422,'[1]2023-2025'!$A:$G,7,0)</f>
        <v>2023</v>
      </c>
      <c r="F422" s="287"/>
      <c r="G422" s="287" t="s">
        <v>1899</v>
      </c>
      <c r="H422" s="288">
        <f>INDEX('[1]2023-2025'!$AK:$AK,MATCH(D422,'[1]2023-2025'!$A:$A,0))</f>
        <v>44491</v>
      </c>
      <c r="I422" s="288" t="e">
        <v>#N/A</v>
      </c>
      <c r="J422" s="288" t="e">
        <f>VLOOKUP(D422,[1]Лист3!$A:$AK,37,0)</f>
        <v>#N/A</v>
      </c>
      <c r="K422" s="289">
        <f>INDEX('[1]2023-2025'!$G:$G,MATCH(D422,'[1]2023-2025'!$A:$A,0))</f>
        <v>2023</v>
      </c>
      <c r="L422" s="289"/>
      <c r="M422" s="289"/>
      <c r="N422" s="289"/>
      <c r="O422" s="289" t="s">
        <v>2584</v>
      </c>
      <c r="P422" s="289">
        <v>0</v>
      </c>
      <c r="Q422" s="186">
        <f t="shared" si="36"/>
        <v>449996.31</v>
      </c>
      <c r="R422" s="186">
        <f t="shared" si="37"/>
        <v>448842</v>
      </c>
      <c r="S422" s="290">
        <v>448842</v>
      </c>
      <c r="T422" s="291">
        <v>0</v>
      </c>
      <c r="U422" s="186">
        <v>0</v>
      </c>
      <c r="V422" s="186">
        <v>0</v>
      </c>
      <c r="W422" s="186">
        <v>0</v>
      </c>
      <c r="X422" s="186">
        <v>0</v>
      </c>
      <c r="Y422" s="186">
        <v>0</v>
      </c>
      <c r="Z422" s="186">
        <v>0</v>
      </c>
      <c r="AA422" s="186">
        <v>0</v>
      </c>
      <c r="AB422" s="186">
        <v>0</v>
      </c>
      <c r="AC422" s="186">
        <v>0</v>
      </c>
      <c r="AD422" s="186">
        <v>0</v>
      </c>
      <c r="AE422" s="186">
        <v>0</v>
      </c>
      <c r="AF422" s="186">
        <v>0</v>
      </c>
      <c r="AG422" s="292">
        <v>0</v>
      </c>
      <c r="AH422" s="292">
        <v>0</v>
      </c>
      <c r="AI422" s="292">
        <v>0</v>
      </c>
      <c r="AJ422" s="292">
        <v>1154.31</v>
      </c>
      <c r="AK422" s="175"/>
      <c r="AL422" s="175">
        <v>1735103.9699999997</v>
      </c>
      <c r="AM422" s="175">
        <v>2185100.2799999998</v>
      </c>
      <c r="AN422" s="175">
        <v>449996.31</v>
      </c>
    </row>
    <row r="423" spans="1:40" s="84" customFormat="1" ht="20.3" customHeight="1" x14ac:dyDescent="0.35">
      <c r="A423" s="256">
        <v>2023</v>
      </c>
      <c r="B423" s="184">
        <f t="shared" si="35"/>
        <v>412</v>
      </c>
      <c r="C423" s="248" t="s">
        <v>466</v>
      </c>
      <c r="D423" s="184">
        <v>35747</v>
      </c>
      <c r="E423" s="287">
        <f>VLOOKUP(D423,'[1]2023-2025'!$A:$G,7,0)</f>
        <v>2023</v>
      </c>
      <c r="F423" s="287"/>
      <c r="G423" s="287" t="s">
        <v>1899</v>
      </c>
      <c r="H423" s="288">
        <f>INDEX('[1]2023-2025'!$AK:$AK,MATCH(D423,'[1]2023-2025'!$A:$A,0))</f>
        <v>44491</v>
      </c>
      <c r="I423" s="288" t="e">
        <v>#N/A</v>
      </c>
      <c r="J423" s="288" t="e">
        <f>VLOOKUP(D423,[1]Лист3!$A:$AK,37,0)</f>
        <v>#N/A</v>
      </c>
      <c r="K423" s="289">
        <f>INDEX('[1]2023-2025'!$G:$G,MATCH(D423,'[1]2023-2025'!$A:$A,0))</f>
        <v>2023</v>
      </c>
      <c r="L423" s="289"/>
      <c r="M423" s="289"/>
      <c r="N423" s="289"/>
      <c r="O423" s="289" t="s">
        <v>2584</v>
      </c>
      <c r="P423" s="289">
        <v>0</v>
      </c>
      <c r="Q423" s="186">
        <f t="shared" si="36"/>
        <v>456921.33</v>
      </c>
      <c r="R423" s="186">
        <f t="shared" si="37"/>
        <v>454908</v>
      </c>
      <c r="S423" s="290">
        <v>454908</v>
      </c>
      <c r="T423" s="291">
        <v>0</v>
      </c>
      <c r="U423" s="186">
        <v>0</v>
      </c>
      <c r="V423" s="186">
        <v>0</v>
      </c>
      <c r="W423" s="186">
        <v>0</v>
      </c>
      <c r="X423" s="186">
        <v>0</v>
      </c>
      <c r="Y423" s="186">
        <v>0</v>
      </c>
      <c r="Z423" s="186">
        <v>0</v>
      </c>
      <c r="AA423" s="186">
        <v>0</v>
      </c>
      <c r="AB423" s="186">
        <v>0</v>
      </c>
      <c r="AC423" s="186">
        <v>0</v>
      </c>
      <c r="AD423" s="186">
        <v>0</v>
      </c>
      <c r="AE423" s="186">
        <v>0</v>
      </c>
      <c r="AF423" s="186">
        <v>0</v>
      </c>
      <c r="AG423" s="292">
        <v>0</v>
      </c>
      <c r="AH423" s="292">
        <v>0</v>
      </c>
      <c r="AI423" s="292">
        <v>0</v>
      </c>
      <c r="AJ423" s="292">
        <v>2013.33</v>
      </c>
      <c r="AK423" s="175"/>
      <c r="AL423" s="175">
        <v>1929232.31</v>
      </c>
      <c r="AM423" s="175">
        <v>2386153.64</v>
      </c>
      <c r="AN423" s="175">
        <v>456921.33</v>
      </c>
    </row>
    <row r="424" spans="1:40" s="84" customFormat="1" ht="20.3" customHeight="1" x14ac:dyDescent="0.35">
      <c r="A424" s="256">
        <v>2023</v>
      </c>
      <c r="B424" s="184">
        <f t="shared" si="35"/>
        <v>413</v>
      </c>
      <c r="C424" s="248" t="s">
        <v>467</v>
      </c>
      <c r="D424" s="184">
        <v>35748</v>
      </c>
      <c r="E424" s="287">
        <f>VLOOKUP(D424,'[1]2023-2025'!$A:$G,7,0)</f>
        <v>2023</v>
      </c>
      <c r="F424" s="287"/>
      <c r="G424" s="287" t="s">
        <v>1899</v>
      </c>
      <c r="H424" s="288">
        <f>INDEX('[1]2023-2025'!$AK:$AK,MATCH(D424,'[1]2023-2025'!$A:$A,0))</f>
        <v>44613</v>
      </c>
      <c r="I424" s="288" t="e">
        <v>#N/A</v>
      </c>
      <c r="J424" s="288" t="e">
        <f>VLOOKUP(D424,[1]Лист3!$A:$AK,37,0)</f>
        <v>#N/A</v>
      </c>
      <c r="K424" s="289">
        <f>INDEX('[1]2023-2025'!$G:$G,MATCH(D424,'[1]2023-2025'!$A:$A,0))</f>
        <v>2023</v>
      </c>
      <c r="L424" s="289"/>
      <c r="M424" s="289"/>
      <c r="N424" s="289"/>
      <c r="O424" s="289" t="s">
        <v>2582</v>
      </c>
      <c r="P424" s="289">
        <v>0</v>
      </c>
      <c r="Q424" s="186">
        <f t="shared" si="36"/>
        <v>329117.18</v>
      </c>
      <c r="R424" s="186">
        <f t="shared" si="37"/>
        <v>325797.59999999998</v>
      </c>
      <c r="S424" s="290">
        <v>325797.59999999998</v>
      </c>
      <c r="T424" s="291">
        <v>0</v>
      </c>
      <c r="U424" s="186">
        <v>0</v>
      </c>
      <c r="V424" s="186">
        <v>0</v>
      </c>
      <c r="W424" s="186">
        <v>0</v>
      </c>
      <c r="X424" s="186">
        <v>0</v>
      </c>
      <c r="Y424" s="186">
        <v>0</v>
      </c>
      <c r="Z424" s="186">
        <v>0</v>
      </c>
      <c r="AA424" s="186">
        <v>0</v>
      </c>
      <c r="AB424" s="186">
        <v>0</v>
      </c>
      <c r="AC424" s="186">
        <v>0</v>
      </c>
      <c r="AD424" s="186">
        <v>0</v>
      </c>
      <c r="AE424" s="186">
        <v>0</v>
      </c>
      <c r="AF424" s="186">
        <v>0</v>
      </c>
      <c r="AG424" s="292">
        <v>0</v>
      </c>
      <c r="AH424" s="292">
        <v>0</v>
      </c>
      <c r="AI424" s="292">
        <v>0</v>
      </c>
      <c r="AJ424" s="292">
        <v>3319.58</v>
      </c>
      <c r="AK424" s="175"/>
      <c r="AL424" s="175">
        <v>2134748.96</v>
      </c>
      <c r="AM424" s="175">
        <v>2463866.14</v>
      </c>
      <c r="AN424" s="175">
        <v>329117.18</v>
      </c>
    </row>
    <row r="425" spans="1:40" s="84" customFormat="1" ht="20.3" customHeight="1" x14ac:dyDescent="0.35">
      <c r="A425" s="256">
        <v>2023</v>
      </c>
      <c r="B425" s="184">
        <f t="shared" si="35"/>
        <v>414</v>
      </c>
      <c r="C425" s="248" t="s">
        <v>385</v>
      </c>
      <c r="D425" s="184">
        <v>35749</v>
      </c>
      <c r="E425" s="287">
        <f>VLOOKUP(D425,'[1]2023-2025'!$A:$G,7,0)</f>
        <v>2023</v>
      </c>
      <c r="F425" s="287"/>
      <c r="G425" s="287" t="s">
        <v>1899</v>
      </c>
      <c r="H425" s="288">
        <f>INDEX('[1]2023-2025'!$AK:$AK,MATCH(D425,'[1]2023-2025'!$A:$A,0))</f>
        <v>44491</v>
      </c>
      <c r="I425" s="288" t="e">
        <v>#N/A</v>
      </c>
      <c r="J425" s="288" t="e">
        <f>VLOOKUP(D425,[1]Лист3!$A:$AK,37,0)</f>
        <v>#N/A</v>
      </c>
      <c r="K425" s="289">
        <f>INDEX('[1]2023-2025'!$G:$G,MATCH(D425,'[1]2023-2025'!$A:$A,0))</f>
        <v>2023</v>
      </c>
      <c r="L425" s="289"/>
      <c r="M425" s="289"/>
      <c r="N425" s="289"/>
      <c r="O425" s="289" t="s">
        <v>2584</v>
      </c>
      <c r="P425" s="289">
        <v>0</v>
      </c>
      <c r="Q425" s="186">
        <f t="shared" si="36"/>
        <v>449996.24</v>
      </c>
      <c r="R425" s="186">
        <f t="shared" si="37"/>
        <v>448842</v>
      </c>
      <c r="S425" s="290">
        <v>448842</v>
      </c>
      <c r="T425" s="291">
        <v>0</v>
      </c>
      <c r="U425" s="186">
        <v>0</v>
      </c>
      <c r="V425" s="186">
        <v>0</v>
      </c>
      <c r="W425" s="186">
        <v>0</v>
      </c>
      <c r="X425" s="186">
        <v>0</v>
      </c>
      <c r="Y425" s="186">
        <v>0</v>
      </c>
      <c r="Z425" s="186">
        <v>0</v>
      </c>
      <c r="AA425" s="186">
        <v>0</v>
      </c>
      <c r="AB425" s="186">
        <v>0</v>
      </c>
      <c r="AC425" s="186">
        <v>0</v>
      </c>
      <c r="AD425" s="186">
        <v>0</v>
      </c>
      <c r="AE425" s="186">
        <v>0</v>
      </c>
      <c r="AF425" s="186">
        <v>0</v>
      </c>
      <c r="AG425" s="292">
        <v>0</v>
      </c>
      <c r="AH425" s="292">
        <v>0</v>
      </c>
      <c r="AI425" s="292">
        <v>0</v>
      </c>
      <c r="AJ425" s="292">
        <v>1154.24</v>
      </c>
      <c r="AK425" s="175"/>
      <c r="AL425" s="175">
        <v>1910875.34</v>
      </c>
      <c r="AM425" s="175">
        <v>2360871.58</v>
      </c>
      <c r="AN425" s="175">
        <v>449996.24</v>
      </c>
    </row>
    <row r="426" spans="1:40" s="84" customFormat="1" ht="20.3" customHeight="1" x14ac:dyDescent="0.35">
      <c r="A426" s="256">
        <v>2023</v>
      </c>
      <c r="B426" s="184">
        <f t="shared" si="35"/>
        <v>415</v>
      </c>
      <c r="C426" s="248" t="s">
        <v>386</v>
      </c>
      <c r="D426" s="184">
        <v>35767</v>
      </c>
      <c r="E426" s="287">
        <f>VLOOKUP(D426,'[1]2023-2025'!$A:$G,7,0)</f>
        <v>2023</v>
      </c>
      <c r="F426" s="287"/>
      <c r="G426" s="287" t="s">
        <v>1899</v>
      </c>
      <c r="H426" s="288">
        <f>INDEX('[1]2023-2025'!$AK:$AK,MATCH(D426,'[1]2023-2025'!$A:$A,0))</f>
        <v>44581</v>
      </c>
      <c r="I426" s="288" t="e">
        <v>#N/A</v>
      </c>
      <c r="J426" s="288" t="e">
        <f>VLOOKUP(D426,[1]Лист3!$A:$AK,37,0)</f>
        <v>#N/A</v>
      </c>
      <c r="K426" s="289">
        <f>INDEX('[1]2023-2025'!$G:$G,MATCH(D426,'[1]2023-2025'!$A:$A,0))</f>
        <v>2023</v>
      </c>
      <c r="L426" s="289"/>
      <c r="M426" s="289"/>
      <c r="N426" s="289"/>
      <c r="O426" s="289" t="s">
        <v>2441</v>
      </c>
      <c r="P426" s="289" t="s">
        <v>2597</v>
      </c>
      <c r="Q426" s="186">
        <f t="shared" si="36"/>
        <v>39637.199999999997</v>
      </c>
      <c r="R426" s="186">
        <f t="shared" si="37"/>
        <v>39637.199999999997</v>
      </c>
      <c r="S426" s="290">
        <v>0</v>
      </c>
      <c r="T426" s="291">
        <v>0</v>
      </c>
      <c r="U426" s="186">
        <v>0</v>
      </c>
      <c r="V426" s="186">
        <v>0</v>
      </c>
      <c r="W426" s="186">
        <v>0</v>
      </c>
      <c r="X426" s="186">
        <v>0</v>
      </c>
      <c r="Y426" s="186">
        <v>0</v>
      </c>
      <c r="Z426" s="186">
        <v>0</v>
      </c>
      <c r="AA426" s="186">
        <v>0</v>
      </c>
      <c r="AB426" s="186">
        <v>0</v>
      </c>
      <c r="AC426" s="186">
        <v>0</v>
      </c>
      <c r="AD426" s="186">
        <v>0</v>
      </c>
      <c r="AE426" s="186">
        <v>0</v>
      </c>
      <c r="AF426" s="186">
        <v>0</v>
      </c>
      <c r="AG426" s="292">
        <v>39637.199999999997</v>
      </c>
      <c r="AH426" s="292">
        <v>0</v>
      </c>
      <c r="AI426" s="292">
        <v>0</v>
      </c>
      <c r="AJ426" s="292">
        <v>0</v>
      </c>
      <c r="AK426" s="175"/>
      <c r="AL426" s="175">
        <v>2490119.48</v>
      </c>
      <c r="AM426" s="175">
        <v>3797138.54</v>
      </c>
      <c r="AN426" s="175">
        <v>1307019.06</v>
      </c>
    </row>
    <row r="427" spans="1:40" s="84" customFormat="1" ht="20.3" customHeight="1" x14ac:dyDescent="0.35">
      <c r="A427" s="256">
        <v>2023</v>
      </c>
      <c r="B427" s="184">
        <f t="shared" si="35"/>
        <v>416</v>
      </c>
      <c r="C427" s="248" t="s">
        <v>388</v>
      </c>
      <c r="D427" s="184">
        <v>35898</v>
      </c>
      <c r="E427" s="287">
        <f>VLOOKUP(D427,'[1]2023-2025'!$A:$G,7,0)</f>
        <v>2023</v>
      </c>
      <c r="F427" s="287"/>
      <c r="G427" s="287" t="s">
        <v>1899</v>
      </c>
      <c r="H427" s="288">
        <f>INDEX('[1]2023-2025'!$AK:$AK,MATCH(D427,'[1]2023-2025'!$A:$A,0))</f>
        <v>44670</v>
      </c>
      <c r="I427" s="288" t="e">
        <v>#N/A</v>
      </c>
      <c r="J427" s="288" t="e">
        <f>VLOOKUP(D427,[1]Лист3!$A:$AK,37,0)</f>
        <v>#N/A</v>
      </c>
      <c r="K427" s="289">
        <f>INDEX('[1]2023-2025'!$G:$G,MATCH(D427,'[1]2023-2025'!$A:$A,0))</f>
        <v>2023</v>
      </c>
      <c r="L427" s="289"/>
      <c r="M427" s="289"/>
      <c r="N427" s="289"/>
      <c r="O427" s="289" t="s">
        <v>2446</v>
      </c>
      <c r="P427" s="289">
        <v>0</v>
      </c>
      <c r="Q427" s="186">
        <f t="shared" si="36"/>
        <v>152552.4</v>
      </c>
      <c r="R427" s="186">
        <f t="shared" si="37"/>
        <v>152552.4</v>
      </c>
      <c r="S427" s="290">
        <v>0</v>
      </c>
      <c r="T427" s="290">
        <v>0</v>
      </c>
      <c r="U427" s="290">
        <v>0</v>
      </c>
      <c r="V427" s="290">
        <v>0</v>
      </c>
      <c r="W427" s="290">
        <v>0</v>
      </c>
      <c r="X427" s="290">
        <v>0</v>
      </c>
      <c r="Y427" s="290">
        <v>0</v>
      </c>
      <c r="Z427" s="290">
        <v>0</v>
      </c>
      <c r="AA427" s="290">
        <v>0</v>
      </c>
      <c r="AB427" s="290">
        <v>0</v>
      </c>
      <c r="AC427" s="290">
        <v>0</v>
      </c>
      <c r="AD427" s="290">
        <v>0</v>
      </c>
      <c r="AE427" s="290">
        <v>0</v>
      </c>
      <c r="AF427" s="290">
        <v>0</v>
      </c>
      <c r="AG427" s="290">
        <v>152552.4</v>
      </c>
      <c r="AH427" s="290">
        <v>0</v>
      </c>
      <c r="AI427" s="290">
        <v>0</v>
      </c>
      <c r="AJ427" s="292">
        <v>0</v>
      </c>
      <c r="AK427" s="175"/>
      <c r="AL427" s="175">
        <v>7602902.04</v>
      </c>
      <c r="AM427" s="175">
        <v>7755454.4400000004</v>
      </c>
      <c r="AN427" s="175">
        <v>152552.4</v>
      </c>
    </row>
    <row r="428" spans="1:40" s="84" customFormat="1" ht="20.3" customHeight="1" x14ac:dyDescent="0.35">
      <c r="A428" s="256">
        <v>2023</v>
      </c>
      <c r="B428" s="184">
        <f t="shared" si="35"/>
        <v>417</v>
      </c>
      <c r="C428" s="248" t="s">
        <v>3763</v>
      </c>
      <c r="D428" s="184">
        <v>35902</v>
      </c>
      <c r="E428" s="287">
        <f>VLOOKUP(D428,'[1]2023-2025'!$A:$G,7,0)</f>
        <v>2023</v>
      </c>
      <c r="F428" s="287"/>
      <c r="G428" s="287" t="s">
        <v>1899</v>
      </c>
      <c r="H428" s="288">
        <f>INDEX('[1]2023-2025'!$AK:$AK,MATCH(D428,'[1]2023-2025'!$A:$A,0))</f>
        <v>44613</v>
      </c>
      <c r="I428" s="288">
        <v>45034</v>
      </c>
      <c r="J428" s="288" t="e">
        <f>VLOOKUP(D428,[1]Лист3!$A:$AK,37,0)</f>
        <v>#N/A</v>
      </c>
      <c r="K428" s="289">
        <f>INDEX('[1]2023-2025'!$G:$G,MATCH(D428,'[1]2023-2025'!$A:$A,0))</f>
        <v>2023</v>
      </c>
      <c r="L428" s="289"/>
      <c r="M428" s="289"/>
      <c r="N428" s="289"/>
      <c r="O428" s="289" t="s">
        <v>2582</v>
      </c>
      <c r="P428" s="289">
        <v>0</v>
      </c>
      <c r="Q428" s="186">
        <f t="shared" si="36"/>
        <v>113444.41</v>
      </c>
      <c r="R428" s="186">
        <f t="shared" si="37"/>
        <v>113444.41</v>
      </c>
      <c r="S428" s="290">
        <v>0</v>
      </c>
      <c r="T428" s="291">
        <v>0</v>
      </c>
      <c r="U428" s="186">
        <v>0</v>
      </c>
      <c r="V428" s="186">
        <v>0</v>
      </c>
      <c r="W428" s="186">
        <v>0</v>
      </c>
      <c r="X428" s="186">
        <v>0</v>
      </c>
      <c r="Y428" s="186">
        <v>0</v>
      </c>
      <c r="Z428" s="186">
        <v>0</v>
      </c>
      <c r="AA428" s="186">
        <v>0</v>
      </c>
      <c r="AB428" s="186">
        <v>0</v>
      </c>
      <c r="AC428" s="186">
        <v>0</v>
      </c>
      <c r="AD428" s="186">
        <v>0</v>
      </c>
      <c r="AE428" s="186">
        <v>0</v>
      </c>
      <c r="AF428" s="186">
        <v>0</v>
      </c>
      <c r="AG428" s="292">
        <v>0</v>
      </c>
      <c r="AH428" s="292">
        <v>113444.41</v>
      </c>
      <c r="AI428" s="292">
        <v>0</v>
      </c>
      <c r="AJ428" s="292">
        <v>0</v>
      </c>
      <c r="AK428" s="175"/>
      <c r="AL428" s="175">
        <v>15961700.15</v>
      </c>
      <c r="AM428" s="175">
        <v>16307396.35</v>
      </c>
      <c r="AN428" s="175">
        <v>345696.2</v>
      </c>
    </row>
    <row r="429" spans="1:40" s="84" customFormat="1" ht="20.3" customHeight="1" x14ac:dyDescent="0.35">
      <c r="A429" s="256">
        <v>2023</v>
      </c>
      <c r="B429" s="184">
        <f t="shared" si="35"/>
        <v>418</v>
      </c>
      <c r="C429" s="248" t="s">
        <v>390</v>
      </c>
      <c r="D429" s="184">
        <v>35924</v>
      </c>
      <c r="E429" s="287">
        <f>VLOOKUP(D429,'[1]2023-2025'!$A:$G,7,0)</f>
        <v>2023</v>
      </c>
      <c r="F429" s="287"/>
      <c r="G429" s="287" t="s">
        <v>1899</v>
      </c>
      <c r="H429" s="288">
        <f>INDEX('[1]2023-2025'!$AK:$AK,MATCH(D429,'[1]2023-2025'!$A:$A,0))</f>
        <v>44551</v>
      </c>
      <c r="I429" s="288" t="e">
        <v>#N/A</v>
      </c>
      <c r="J429" s="288" t="e">
        <f>VLOOKUP(D429,[1]Лист3!$A:$AK,37,0)</f>
        <v>#N/A</v>
      </c>
      <c r="K429" s="289">
        <f>INDEX('[1]2023-2025'!$G:$G,MATCH(D429,'[1]2023-2025'!$A:$A,0))</f>
        <v>2023</v>
      </c>
      <c r="L429" s="289"/>
      <c r="M429" s="289"/>
      <c r="N429" s="289"/>
      <c r="O429" s="289" t="s">
        <v>2585</v>
      </c>
      <c r="P429" s="289">
        <v>0</v>
      </c>
      <c r="Q429" s="186">
        <f t="shared" si="36"/>
        <v>70938</v>
      </c>
      <c r="R429" s="186">
        <f t="shared" si="37"/>
        <v>70938</v>
      </c>
      <c r="S429" s="290">
        <v>0</v>
      </c>
      <c r="T429" s="291">
        <v>0</v>
      </c>
      <c r="U429" s="186">
        <v>0</v>
      </c>
      <c r="V429" s="186">
        <v>0</v>
      </c>
      <c r="W429" s="186">
        <v>0</v>
      </c>
      <c r="X429" s="186">
        <v>0</v>
      </c>
      <c r="Y429" s="186">
        <v>0</v>
      </c>
      <c r="Z429" s="186">
        <v>0</v>
      </c>
      <c r="AA429" s="186">
        <v>0</v>
      </c>
      <c r="AB429" s="186">
        <v>0</v>
      </c>
      <c r="AC429" s="186">
        <v>0</v>
      </c>
      <c r="AD429" s="186">
        <v>0</v>
      </c>
      <c r="AE429" s="186">
        <v>0</v>
      </c>
      <c r="AF429" s="186">
        <v>0</v>
      </c>
      <c r="AG429" s="292">
        <v>70938</v>
      </c>
      <c r="AH429" s="292">
        <v>0</v>
      </c>
      <c r="AI429" s="292">
        <v>0</v>
      </c>
      <c r="AJ429" s="292">
        <v>0</v>
      </c>
      <c r="AK429" s="175"/>
      <c r="AL429" s="175">
        <v>7875768.0899999999</v>
      </c>
      <c r="AM429" s="175">
        <v>12992421.189999999</v>
      </c>
      <c r="AN429" s="175">
        <v>5116653.0999999996</v>
      </c>
    </row>
    <row r="430" spans="1:40" s="84" customFormat="1" ht="20.3" customHeight="1" x14ac:dyDescent="0.35">
      <c r="A430" s="256">
        <v>2023</v>
      </c>
      <c r="B430" s="184">
        <f t="shared" si="35"/>
        <v>419</v>
      </c>
      <c r="C430" s="294" t="s">
        <v>2232</v>
      </c>
      <c r="D430" s="184">
        <v>33204</v>
      </c>
      <c r="E430" s="287">
        <f>VLOOKUP(D430,'[1]2023-2025'!$A:$G,7,0)</f>
        <v>2023</v>
      </c>
      <c r="F430" s="287" t="e">
        <f>VLOOKUP(D430,[2]Лист1!$C:$F,4,0)</f>
        <v>#REF!</v>
      </c>
      <c r="G430" s="287"/>
      <c r="H430" s="288" t="str">
        <f>INDEX('[1]2023-2025'!$AK:$AK,MATCH(D430,'[1]2023-2025'!$A:$A,0))</f>
        <v>вкл. Протоколом</v>
      </c>
      <c r="I430" s="288" t="e">
        <v>#N/A</v>
      </c>
      <c r="J430" s="288" t="e">
        <f>VLOOKUP(D430,[1]Лист3!$A:$AK,37,0)</f>
        <v>#N/A</v>
      </c>
      <c r="K430" s="289">
        <f>INDEX('[1]2023-2025'!$G:$G,MATCH(D430,'[1]2023-2025'!$A:$A,0))</f>
        <v>2023</v>
      </c>
      <c r="L430" s="289"/>
      <c r="M430" s="289"/>
      <c r="N430" s="289"/>
      <c r="O430" s="289" t="s">
        <v>1743</v>
      </c>
      <c r="P430" s="289" t="s">
        <v>2679</v>
      </c>
      <c r="Q430" s="186">
        <f t="shared" si="36"/>
        <v>1121607.8700000001</v>
      </c>
      <c r="R430" s="186">
        <f t="shared" si="37"/>
        <v>1119332.8700000001</v>
      </c>
      <c r="S430" s="290">
        <v>0</v>
      </c>
      <c r="T430" s="291">
        <v>0</v>
      </c>
      <c r="U430" s="186">
        <v>0</v>
      </c>
      <c r="V430" s="186">
        <v>0</v>
      </c>
      <c r="W430" s="186">
        <v>0</v>
      </c>
      <c r="X430" s="186">
        <v>0</v>
      </c>
      <c r="Y430" s="186">
        <v>0</v>
      </c>
      <c r="Z430" s="290">
        <v>0</v>
      </c>
      <c r="AA430" s="186">
        <v>0</v>
      </c>
      <c r="AB430" s="186">
        <v>0</v>
      </c>
      <c r="AC430" s="186">
        <v>1119332.8700000001</v>
      </c>
      <c r="AD430" s="186">
        <v>0</v>
      </c>
      <c r="AE430" s="186">
        <v>0</v>
      </c>
      <c r="AF430" s="186">
        <v>0</v>
      </c>
      <c r="AG430" s="290">
        <v>0</v>
      </c>
      <c r="AH430" s="292">
        <v>0</v>
      </c>
      <c r="AI430" s="292">
        <v>0</v>
      </c>
      <c r="AJ430" s="292">
        <v>2275</v>
      </c>
      <c r="AK430" s="175"/>
      <c r="AL430" s="175">
        <v>925778.02</v>
      </c>
      <c r="AM430" s="175">
        <v>2100721.87</v>
      </c>
      <c r="AN430" s="175">
        <v>1174943.8500000001</v>
      </c>
    </row>
    <row r="431" spans="1:40" s="84" customFormat="1" ht="20.3" customHeight="1" x14ac:dyDescent="0.35">
      <c r="A431" s="256">
        <v>2023</v>
      </c>
      <c r="B431" s="184">
        <f t="shared" si="35"/>
        <v>420</v>
      </c>
      <c r="C431" s="294" t="s">
        <v>3764</v>
      </c>
      <c r="D431" s="184">
        <v>33223</v>
      </c>
      <c r="E431" s="287">
        <f>VLOOKUP(D431,'[1]2023-2025'!$A:$G,7,0)</f>
        <v>2023</v>
      </c>
      <c r="F431" s="287" t="s">
        <v>1743</v>
      </c>
      <c r="G431" s="287"/>
      <c r="H431" s="288" t="str">
        <f>INDEX('[1]2023-2025'!$AK:$AK,MATCH(D431,'[1]2023-2025'!$A:$A,0))</f>
        <v>вкл. Протоколом</v>
      </c>
      <c r="I431" s="288" t="e">
        <v>#N/A</v>
      </c>
      <c r="J431" s="288" t="e">
        <f>VLOOKUP(D431,[1]Лист3!$A:$AK,37,0)</f>
        <v>#N/A</v>
      </c>
      <c r="K431" s="289">
        <f>INDEX('[1]2023-2025'!$G:$G,MATCH(D431,'[1]2023-2025'!$A:$A,0))</f>
        <v>2023</v>
      </c>
      <c r="L431" s="289"/>
      <c r="M431" s="289"/>
      <c r="N431" s="289"/>
      <c r="O431" s="289" t="s">
        <v>1743</v>
      </c>
      <c r="P431" s="289" t="s">
        <v>2657</v>
      </c>
      <c r="Q431" s="186">
        <f t="shared" si="36"/>
        <v>1127077.7400000002</v>
      </c>
      <c r="R431" s="186">
        <f t="shared" si="37"/>
        <v>1117284.7000000002</v>
      </c>
      <c r="S431" s="290">
        <v>0</v>
      </c>
      <c r="T431" s="300">
        <v>1117284.7000000002</v>
      </c>
      <c r="U431" s="186">
        <v>0</v>
      </c>
      <c r="V431" s="186">
        <v>0</v>
      </c>
      <c r="W431" s="186">
        <v>0</v>
      </c>
      <c r="X431" s="186">
        <v>0</v>
      </c>
      <c r="Y431" s="186">
        <v>0</v>
      </c>
      <c r="Z431" s="290">
        <v>0</v>
      </c>
      <c r="AA431" s="186">
        <v>0</v>
      </c>
      <c r="AB431" s="186">
        <v>0</v>
      </c>
      <c r="AC431" s="186">
        <v>0</v>
      </c>
      <c r="AD431" s="186">
        <v>0</v>
      </c>
      <c r="AE431" s="186">
        <v>0</v>
      </c>
      <c r="AF431" s="186">
        <v>0</v>
      </c>
      <c r="AG431" s="290">
        <v>0</v>
      </c>
      <c r="AH431" s="292">
        <v>0</v>
      </c>
      <c r="AI431" s="292">
        <v>0</v>
      </c>
      <c r="AJ431" s="300">
        <v>9793.0400000000009</v>
      </c>
      <c r="AK431" s="175"/>
      <c r="AL431" s="175">
        <v>5416399.7800000003</v>
      </c>
      <c r="AM431" s="175">
        <v>12835673.27</v>
      </c>
      <c r="AN431" s="175">
        <v>7419273.4899999993</v>
      </c>
    </row>
    <row r="432" spans="1:40" s="84" customFormat="1" ht="20.3" customHeight="1" x14ac:dyDescent="0.35">
      <c r="A432" s="256">
        <v>2023</v>
      </c>
      <c r="B432" s="184">
        <f t="shared" si="35"/>
        <v>421</v>
      </c>
      <c r="C432" s="248" t="s">
        <v>391</v>
      </c>
      <c r="D432" s="184">
        <v>32699</v>
      </c>
      <c r="E432" s="287">
        <f>VLOOKUP(D432,'[1]2023-2025'!$A:$G,7,0)</f>
        <v>2023</v>
      </c>
      <c r="F432" s="287"/>
      <c r="G432" s="287" t="s">
        <v>1899</v>
      </c>
      <c r="H432" s="288">
        <f>INDEX('[1]2023-2025'!$AK:$AK,MATCH(D432,'[1]2023-2025'!$A:$A,0))</f>
        <v>44551</v>
      </c>
      <c r="I432" s="288" t="e">
        <v>#N/A</v>
      </c>
      <c r="J432" s="288" t="e">
        <f>VLOOKUP(D432,[1]Лист3!$A:$AK,37,0)</f>
        <v>#N/A</v>
      </c>
      <c r="K432" s="289">
        <f>INDEX('[1]2023-2025'!$G:$G,MATCH(D432,'[1]2023-2025'!$A:$A,0))</f>
        <v>2023</v>
      </c>
      <c r="L432" s="289"/>
      <c r="M432" s="289"/>
      <c r="N432" s="289"/>
      <c r="O432" s="289" t="s">
        <v>2585</v>
      </c>
      <c r="P432" s="289">
        <v>0</v>
      </c>
      <c r="Q432" s="186">
        <f t="shared" si="36"/>
        <v>4486770.08</v>
      </c>
      <c r="R432" s="186">
        <f t="shared" si="37"/>
        <v>4406534.4000000004</v>
      </c>
      <c r="S432" s="290">
        <v>0</v>
      </c>
      <c r="T432" s="291">
        <v>0</v>
      </c>
      <c r="U432" s="186">
        <v>0</v>
      </c>
      <c r="V432" s="186">
        <v>0</v>
      </c>
      <c r="W432" s="186">
        <v>0</v>
      </c>
      <c r="X432" s="186">
        <v>0</v>
      </c>
      <c r="Y432" s="186">
        <v>0</v>
      </c>
      <c r="Z432" s="186">
        <v>0</v>
      </c>
      <c r="AA432" s="186">
        <v>4406534.4000000004</v>
      </c>
      <c r="AB432" s="186">
        <v>0</v>
      </c>
      <c r="AC432" s="186">
        <v>0</v>
      </c>
      <c r="AD432" s="186">
        <v>0</v>
      </c>
      <c r="AE432" s="186">
        <v>0</v>
      </c>
      <c r="AF432" s="186">
        <v>0</v>
      </c>
      <c r="AG432" s="292">
        <v>0</v>
      </c>
      <c r="AH432" s="292">
        <v>0</v>
      </c>
      <c r="AI432" s="292">
        <v>0</v>
      </c>
      <c r="AJ432" s="292">
        <v>80235.679999999993</v>
      </c>
      <c r="AK432" s="175"/>
      <c r="AL432" s="175">
        <v>8200139.0800000001</v>
      </c>
      <c r="AM432" s="175">
        <v>12686909.16</v>
      </c>
      <c r="AN432" s="175">
        <v>4486770.08</v>
      </c>
    </row>
    <row r="433" spans="1:40" s="84" customFormat="1" ht="20.3" customHeight="1" x14ac:dyDescent="0.35">
      <c r="A433" s="256">
        <v>2023</v>
      </c>
      <c r="B433" s="184">
        <f t="shared" si="35"/>
        <v>422</v>
      </c>
      <c r="C433" s="248" t="s">
        <v>392</v>
      </c>
      <c r="D433" s="184">
        <v>32700</v>
      </c>
      <c r="E433" s="287">
        <f>VLOOKUP(D433,'[1]2023-2025'!$A:$G,7,0)</f>
        <v>2023</v>
      </c>
      <c r="F433" s="287"/>
      <c r="G433" s="287" t="s">
        <v>1899</v>
      </c>
      <c r="H433" s="288">
        <f>INDEX('[1]2023-2025'!$AK:$AK,MATCH(D433,'[1]2023-2025'!$A:$A,0))</f>
        <v>44551</v>
      </c>
      <c r="I433" s="288" t="e">
        <v>#N/A</v>
      </c>
      <c r="J433" s="288" t="e">
        <f>VLOOKUP(D433,[1]Лист3!$A:$AK,37,0)</f>
        <v>#N/A</v>
      </c>
      <c r="K433" s="289">
        <f>INDEX('[1]2023-2025'!$G:$G,MATCH(D433,'[1]2023-2025'!$A:$A,0))</f>
        <v>2023</v>
      </c>
      <c r="L433" s="289"/>
      <c r="M433" s="289"/>
      <c r="N433" s="289"/>
      <c r="O433" s="289" t="s">
        <v>2585</v>
      </c>
      <c r="P433" s="289">
        <v>0</v>
      </c>
      <c r="Q433" s="186">
        <f t="shared" si="36"/>
        <v>4924972.5799999991</v>
      </c>
      <c r="R433" s="186">
        <f t="shared" si="37"/>
        <v>4845644.3999999994</v>
      </c>
      <c r="S433" s="186">
        <v>0</v>
      </c>
      <c r="T433" s="291">
        <v>0</v>
      </c>
      <c r="U433" s="186">
        <v>0</v>
      </c>
      <c r="V433" s="186">
        <v>0</v>
      </c>
      <c r="W433" s="186">
        <v>0</v>
      </c>
      <c r="X433" s="186">
        <v>0</v>
      </c>
      <c r="Y433" s="186">
        <v>0</v>
      </c>
      <c r="Z433" s="186">
        <v>0</v>
      </c>
      <c r="AA433" s="186">
        <v>4845644.3999999994</v>
      </c>
      <c r="AB433" s="186">
        <v>0</v>
      </c>
      <c r="AC433" s="186">
        <v>0</v>
      </c>
      <c r="AD433" s="186">
        <v>0</v>
      </c>
      <c r="AE433" s="186">
        <v>0</v>
      </c>
      <c r="AF433" s="186">
        <v>0</v>
      </c>
      <c r="AG433" s="292">
        <v>0</v>
      </c>
      <c r="AH433" s="292">
        <v>0</v>
      </c>
      <c r="AI433" s="292">
        <v>0</v>
      </c>
      <c r="AJ433" s="292">
        <v>79328.179999999993</v>
      </c>
      <c r="AK433" s="175"/>
      <c r="AL433" s="175">
        <v>7989994.9000000013</v>
      </c>
      <c r="AM433" s="175">
        <v>12914967.48</v>
      </c>
      <c r="AN433" s="175">
        <v>4924972.5799999991</v>
      </c>
    </row>
    <row r="434" spans="1:40" s="84" customFormat="1" ht="20.3" customHeight="1" x14ac:dyDescent="0.35">
      <c r="A434" s="256">
        <v>2023</v>
      </c>
      <c r="B434" s="184">
        <f t="shared" si="35"/>
        <v>423</v>
      </c>
      <c r="C434" s="248" t="s">
        <v>393</v>
      </c>
      <c r="D434" s="184">
        <v>32703</v>
      </c>
      <c r="E434" s="287">
        <f>VLOOKUP(D434,'[1]2023-2025'!$A:$G,7,0)</f>
        <v>2023</v>
      </c>
      <c r="F434" s="287"/>
      <c r="G434" s="287" t="s">
        <v>1899</v>
      </c>
      <c r="H434" s="288">
        <f>INDEX('[1]2023-2025'!$AK:$AK,MATCH(D434,'[1]2023-2025'!$A:$A,0))</f>
        <v>44551</v>
      </c>
      <c r="I434" s="288" t="e">
        <v>#N/A</v>
      </c>
      <c r="J434" s="288" t="e">
        <f>VLOOKUP(D434,[1]Лист3!$A:$AK,37,0)</f>
        <v>#N/A</v>
      </c>
      <c r="K434" s="289">
        <f>INDEX('[1]2023-2025'!$G:$G,MATCH(D434,'[1]2023-2025'!$A:$A,0))</f>
        <v>2023</v>
      </c>
      <c r="L434" s="289"/>
      <c r="M434" s="289"/>
      <c r="N434" s="289"/>
      <c r="O434" s="289" t="s">
        <v>2585</v>
      </c>
      <c r="P434" s="289">
        <v>0</v>
      </c>
      <c r="Q434" s="186">
        <f t="shared" si="36"/>
        <v>5132304.08</v>
      </c>
      <c r="R434" s="186">
        <f t="shared" si="37"/>
        <v>5052068.4000000004</v>
      </c>
      <c r="S434" s="186">
        <v>0</v>
      </c>
      <c r="T434" s="291">
        <v>0</v>
      </c>
      <c r="U434" s="186">
        <v>0</v>
      </c>
      <c r="V434" s="186">
        <v>0</v>
      </c>
      <c r="W434" s="186">
        <v>0</v>
      </c>
      <c r="X434" s="186">
        <v>0</v>
      </c>
      <c r="Y434" s="186">
        <v>0</v>
      </c>
      <c r="Z434" s="186">
        <v>0</v>
      </c>
      <c r="AA434" s="186">
        <v>5052068.4000000004</v>
      </c>
      <c r="AB434" s="186">
        <v>0</v>
      </c>
      <c r="AC434" s="186">
        <v>0</v>
      </c>
      <c r="AD434" s="186">
        <v>0</v>
      </c>
      <c r="AE434" s="186">
        <v>0</v>
      </c>
      <c r="AF434" s="186">
        <v>0</v>
      </c>
      <c r="AG434" s="292">
        <v>0</v>
      </c>
      <c r="AH434" s="292">
        <v>0</v>
      </c>
      <c r="AI434" s="292">
        <v>0</v>
      </c>
      <c r="AJ434" s="292">
        <v>80235.679999999993</v>
      </c>
      <c r="AK434" s="175"/>
      <c r="AL434" s="175">
        <v>7597274.0999999996</v>
      </c>
      <c r="AM434" s="175">
        <v>12729578.18</v>
      </c>
      <c r="AN434" s="175">
        <v>5132304.08</v>
      </c>
    </row>
    <row r="435" spans="1:40" s="84" customFormat="1" ht="20.3" customHeight="1" x14ac:dyDescent="0.35">
      <c r="A435" s="256">
        <v>2023</v>
      </c>
      <c r="B435" s="184">
        <f t="shared" si="35"/>
        <v>424</v>
      </c>
      <c r="C435" s="248" t="s">
        <v>394</v>
      </c>
      <c r="D435" s="184">
        <v>32704</v>
      </c>
      <c r="E435" s="287">
        <f>VLOOKUP(D435,'[1]2023-2025'!$A:$G,7,0)</f>
        <v>2023</v>
      </c>
      <c r="F435" s="287"/>
      <c r="G435" s="287" t="s">
        <v>1899</v>
      </c>
      <c r="H435" s="288">
        <f>INDEX('[1]2023-2025'!$AK:$AK,MATCH(D435,'[1]2023-2025'!$A:$A,0))</f>
        <v>44551</v>
      </c>
      <c r="I435" s="288" t="e">
        <v>#N/A</v>
      </c>
      <c r="J435" s="288" t="e">
        <f>VLOOKUP(D435,[1]Лист3!$A:$AK,37,0)</f>
        <v>#N/A</v>
      </c>
      <c r="K435" s="289">
        <f>INDEX('[1]2023-2025'!$G:$G,MATCH(D435,'[1]2023-2025'!$A:$A,0))</f>
        <v>2023</v>
      </c>
      <c r="L435" s="289"/>
      <c r="M435" s="289"/>
      <c r="N435" s="289"/>
      <c r="O435" s="289" t="s">
        <v>2585</v>
      </c>
      <c r="P435" s="289">
        <v>0</v>
      </c>
      <c r="Q435" s="186">
        <f t="shared" si="36"/>
        <v>4921463.7799999993</v>
      </c>
      <c r="R435" s="186">
        <f t="shared" si="37"/>
        <v>4842135.5999999996</v>
      </c>
      <c r="S435" s="186">
        <v>0</v>
      </c>
      <c r="T435" s="291">
        <v>0</v>
      </c>
      <c r="U435" s="186">
        <v>0</v>
      </c>
      <c r="V435" s="186">
        <v>0</v>
      </c>
      <c r="W435" s="186">
        <v>0</v>
      </c>
      <c r="X435" s="186">
        <v>0</v>
      </c>
      <c r="Y435" s="186">
        <v>0</v>
      </c>
      <c r="Z435" s="186">
        <v>0</v>
      </c>
      <c r="AA435" s="186">
        <v>4842135.5999999996</v>
      </c>
      <c r="AB435" s="186">
        <v>0</v>
      </c>
      <c r="AC435" s="186">
        <v>0</v>
      </c>
      <c r="AD435" s="186">
        <v>0</v>
      </c>
      <c r="AE435" s="186">
        <v>0</v>
      </c>
      <c r="AF435" s="186">
        <v>0</v>
      </c>
      <c r="AG435" s="292">
        <v>0</v>
      </c>
      <c r="AH435" s="292">
        <v>0</v>
      </c>
      <c r="AI435" s="292">
        <v>0</v>
      </c>
      <c r="AJ435" s="292">
        <v>79328.179999999993</v>
      </c>
      <c r="AK435" s="175"/>
      <c r="AL435" s="175">
        <v>8049414.870000001</v>
      </c>
      <c r="AM435" s="175">
        <v>12970878.65</v>
      </c>
      <c r="AN435" s="175">
        <v>4921463.7799999993</v>
      </c>
    </row>
    <row r="436" spans="1:40" s="84" customFormat="1" ht="20.3" customHeight="1" x14ac:dyDescent="0.35">
      <c r="A436" s="256">
        <v>2023</v>
      </c>
      <c r="B436" s="184">
        <f t="shared" si="35"/>
        <v>425</v>
      </c>
      <c r="C436" s="248" t="s">
        <v>395</v>
      </c>
      <c r="D436" s="184">
        <v>32708</v>
      </c>
      <c r="E436" s="287">
        <f>VLOOKUP(D436,'[1]2023-2025'!$A:$G,7,0)</f>
        <v>2023</v>
      </c>
      <c r="F436" s="287"/>
      <c r="G436" s="287" t="s">
        <v>1899</v>
      </c>
      <c r="H436" s="288">
        <f>INDEX('[1]2023-2025'!$AK:$AK,MATCH(D436,'[1]2023-2025'!$A:$A,0))</f>
        <v>44670</v>
      </c>
      <c r="I436" s="288" t="e">
        <v>#N/A</v>
      </c>
      <c r="J436" s="288" t="e">
        <f>VLOOKUP(D436,[1]Лист3!$A:$AK,37,0)</f>
        <v>#N/A</v>
      </c>
      <c r="K436" s="289">
        <f>INDEX('[1]2023-2025'!$G:$G,MATCH(D436,'[1]2023-2025'!$A:$A,0))</f>
        <v>2023</v>
      </c>
      <c r="L436" s="289"/>
      <c r="M436" s="289"/>
      <c r="N436" s="289"/>
      <c r="O436" s="289" t="s">
        <v>2446</v>
      </c>
      <c r="P436" s="289" t="s">
        <v>2598</v>
      </c>
      <c r="Q436" s="186">
        <f t="shared" si="36"/>
        <v>8126055.29</v>
      </c>
      <c r="R436" s="186">
        <f t="shared" si="37"/>
        <v>8100633.5999999996</v>
      </c>
      <c r="S436" s="290">
        <v>0</v>
      </c>
      <c r="T436" s="290">
        <v>0</v>
      </c>
      <c r="U436" s="290">
        <v>0</v>
      </c>
      <c r="V436" s="290">
        <v>0</v>
      </c>
      <c r="W436" s="290">
        <v>0</v>
      </c>
      <c r="X436" s="290">
        <v>0</v>
      </c>
      <c r="Y436" s="290">
        <v>0</v>
      </c>
      <c r="Z436" s="290">
        <v>0</v>
      </c>
      <c r="AA436" s="290">
        <v>0</v>
      </c>
      <c r="AB436" s="290">
        <v>181642.80000000002</v>
      </c>
      <c r="AC436" s="290">
        <v>7918990.7999999998</v>
      </c>
      <c r="AD436" s="290">
        <v>0</v>
      </c>
      <c r="AE436" s="290">
        <v>0</v>
      </c>
      <c r="AF436" s="290">
        <v>0</v>
      </c>
      <c r="AG436" s="290">
        <v>0</v>
      </c>
      <c r="AH436" s="290">
        <v>0</v>
      </c>
      <c r="AI436" s="290">
        <v>0</v>
      </c>
      <c r="AJ436" s="292">
        <v>25421.69</v>
      </c>
      <c r="AK436" s="175"/>
      <c r="AL436" s="175">
        <v>2591944.5600000005</v>
      </c>
      <c r="AM436" s="175">
        <v>12152658.380000001</v>
      </c>
      <c r="AN436" s="175">
        <v>9560713.8200000003</v>
      </c>
    </row>
    <row r="437" spans="1:40" s="84" customFormat="1" ht="20.3" customHeight="1" x14ac:dyDescent="0.35">
      <c r="A437" s="256">
        <v>2023</v>
      </c>
      <c r="B437" s="184">
        <f t="shared" si="35"/>
        <v>426</v>
      </c>
      <c r="C437" s="248" t="s">
        <v>396</v>
      </c>
      <c r="D437" s="184">
        <v>32719</v>
      </c>
      <c r="E437" s="287">
        <f>VLOOKUP(D437,'[1]2023-2025'!$A:$G,7,0)</f>
        <v>2023</v>
      </c>
      <c r="F437" s="287"/>
      <c r="G437" s="287" t="s">
        <v>1899</v>
      </c>
      <c r="H437" s="288">
        <f>INDEX('[1]2023-2025'!$AK:$AK,MATCH(D437,'[1]2023-2025'!$A:$A,0))</f>
        <v>44551</v>
      </c>
      <c r="I437" s="288" t="e">
        <v>#N/A</v>
      </c>
      <c r="J437" s="288" t="e">
        <f>VLOOKUP(D437,[1]Лист3!$A:$AK,37,0)</f>
        <v>#N/A</v>
      </c>
      <c r="K437" s="289">
        <f>INDEX('[1]2023-2025'!$G:$G,MATCH(D437,'[1]2023-2025'!$A:$A,0))</f>
        <v>2023</v>
      </c>
      <c r="L437" s="289"/>
      <c r="M437" s="289"/>
      <c r="N437" s="289"/>
      <c r="O437" s="289" t="s">
        <v>2585</v>
      </c>
      <c r="P437" s="289">
        <v>0</v>
      </c>
      <c r="Q437" s="186">
        <f t="shared" si="36"/>
        <v>52236</v>
      </c>
      <c r="R437" s="186">
        <f t="shared" si="37"/>
        <v>52236</v>
      </c>
      <c r="S437" s="290">
        <v>0</v>
      </c>
      <c r="T437" s="291">
        <v>0</v>
      </c>
      <c r="U437" s="186">
        <v>0</v>
      </c>
      <c r="V437" s="186">
        <v>0</v>
      </c>
      <c r="W437" s="186">
        <v>0</v>
      </c>
      <c r="X437" s="186">
        <v>0</v>
      </c>
      <c r="Y437" s="186">
        <v>0</v>
      </c>
      <c r="Z437" s="186">
        <v>0</v>
      </c>
      <c r="AA437" s="186">
        <v>0</v>
      </c>
      <c r="AB437" s="186">
        <v>0</v>
      </c>
      <c r="AC437" s="186">
        <v>0</v>
      </c>
      <c r="AD437" s="186">
        <v>0</v>
      </c>
      <c r="AE437" s="186">
        <v>0</v>
      </c>
      <c r="AF437" s="186">
        <v>0</v>
      </c>
      <c r="AG437" s="292">
        <v>52236</v>
      </c>
      <c r="AH437" s="292">
        <v>0</v>
      </c>
      <c r="AI437" s="292">
        <v>0</v>
      </c>
      <c r="AJ437" s="292">
        <v>0</v>
      </c>
      <c r="AK437" s="175"/>
      <c r="AL437" s="175">
        <v>10904164.819999998</v>
      </c>
      <c r="AM437" s="175">
        <v>19239576.129999999</v>
      </c>
      <c r="AN437" s="175">
        <v>8335411.3100000005</v>
      </c>
    </row>
    <row r="438" spans="1:40" s="84" customFormat="1" ht="20.3" customHeight="1" x14ac:dyDescent="0.35">
      <c r="A438" s="256">
        <v>2023</v>
      </c>
      <c r="B438" s="184">
        <f t="shared" si="35"/>
        <v>427</v>
      </c>
      <c r="C438" s="248" t="s">
        <v>397</v>
      </c>
      <c r="D438" s="184">
        <v>32734</v>
      </c>
      <c r="E438" s="287">
        <f>VLOOKUP(D438,'[1]2023-2025'!$A:$G,7,0)</f>
        <v>2023</v>
      </c>
      <c r="F438" s="287"/>
      <c r="G438" s="287" t="s">
        <v>1899</v>
      </c>
      <c r="H438" s="288">
        <f>INDEX('[1]2023-2025'!$AK:$AK,MATCH(D438,'[1]2023-2025'!$A:$A,0))</f>
        <v>44613</v>
      </c>
      <c r="I438" s="288" t="e">
        <v>#N/A</v>
      </c>
      <c r="J438" s="288" t="e">
        <f>VLOOKUP(D438,[1]Лист3!$A:$AK,37,0)</f>
        <v>#N/A</v>
      </c>
      <c r="K438" s="289">
        <f>INDEX('[1]2023-2025'!$G:$G,MATCH(D438,'[1]2023-2025'!$A:$A,0))</f>
        <v>2023</v>
      </c>
      <c r="L438" s="289"/>
      <c r="M438" s="289">
        <v>1</v>
      </c>
      <c r="N438" s="289"/>
      <c r="O438" s="289" t="s">
        <v>2459</v>
      </c>
      <c r="P438" s="289">
        <v>0</v>
      </c>
      <c r="Q438" s="186">
        <f t="shared" si="36"/>
        <v>2408953.79</v>
      </c>
      <c r="R438" s="186">
        <f t="shared" si="37"/>
        <v>2395196.94</v>
      </c>
      <c r="S438" s="290">
        <v>0</v>
      </c>
      <c r="T438" s="291">
        <v>0</v>
      </c>
      <c r="U438" s="186">
        <v>0</v>
      </c>
      <c r="V438" s="186">
        <v>0</v>
      </c>
      <c r="W438" s="186">
        <v>0</v>
      </c>
      <c r="X438" s="186">
        <v>0</v>
      </c>
      <c r="Y438" s="186">
        <v>0</v>
      </c>
      <c r="Z438" s="186">
        <v>2332966.7999999998</v>
      </c>
      <c r="AA438" s="186">
        <v>0</v>
      </c>
      <c r="AB438" s="186">
        <v>0</v>
      </c>
      <c r="AC438" s="186">
        <v>0</v>
      </c>
      <c r="AD438" s="186">
        <v>0</v>
      </c>
      <c r="AE438" s="186">
        <v>0</v>
      </c>
      <c r="AF438" s="186">
        <v>0</v>
      </c>
      <c r="AG438" s="292">
        <v>62230.14</v>
      </c>
      <c r="AH438" s="292">
        <v>0</v>
      </c>
      <c r="AI438" s="292">
        <v>0</v>
      </c>
      <c r="AJ438" s="292">
        <v>13756.85</v>
      </c>
      <c r="AK438" s="175"/>
      <c r="AL438" s="175">
        <v>13764306.789999999</v>
      </c>
      <c r="AM438" s="175">
        <v>16173260.58</v>
      </c>
      <c r="AN438" s="175">
        <v>2408953.79</v>
      </c>
    </row>
    <row r="439" spans="1:40" s="84" customFormat="1" ht="20.3" customHeight="1" x14ac:dyDescent="0.35">
      <c r="A439" s="256">
        <v>2023</v>
      </c>
      <c r="B439" s="184">
        <f t="shared" si="35"/>
        <v>428</v>
      </c>
      <c r="C439" s="248" t="s">
        <v>398</v>
      </c>
      <c r="D439" s="184">
        <v>32736</v>
      </c>
      <c r="E439" s="287">
        <f>VLOOKUP(D439,'[1]2023-2025'!$A:$G,7,0)</f>
        <v>2023</v>
      </c>
      <c r="F439" s="287"/>
      <c r="G439" s="287" t="s">
        <v>1899</v>
      </c>
      <c r="H439" s="288">
        <f>INDEX('[1]2023-2025'!$AK:$AK,MATCH(D439,'[1]2023-2025'!$A:$A,0))</f>
        <v>44613</v>
      </c>
      <c r="I439" s="288" t="e">
        <v>#N/A</v>
      </c>
      <c r="J439" s="288" t="e">
        <f>VLOOKUP(D439,[1]Лист3!$A:$AK,37,0)</f>
        <v>#N/A</v>
      </c>
      <c r="K439" s="289">
        <f>INDEX('[1]2023-2025'!$G:$G,MATCH(D439,'[1]2023-2025'!$A:$A,0))</f>
        <v>2023</v>
      </c>
      <c r="L439" s="289"/>
      <c r="M439" s="289">
        <v>2</v>
      </c>
      <c r="N439" s="289"/>
      <c r="O439" s="289" t="s">
        <v>2446</v>
      </c>
      <c r="P439" s="289">
        <v>0</v>
      </c>
      <c r="Q439" s="186">
        <f t="shared" si="36"/>
        <v>4818972.37</v>
      </c>
      <c r="R439" s="186">
        <f t="shared" si="37"/>
        <v>4791458.67</v>
      </c>
      <c r="S439" s="186">
        <v>0</v>
      </c>
      <c r="T439" s="291">
        <v>0</v>
      </c>
      <c r="U439" s="186">
        <v>0</v>
      </c>
      <c r="V439" s="186">
        <v>0</v>
      </c>
      <c r="W439" s="186">
        <v>0</v>
      </c>
      <c r="X439" s="186">
        <v>0</v>
      </c>
      <c r="Y439" s="186">
        <v>0</v>
      </c>
      <c r="Z439" s="186">
        <v>4678998</v>
      </c>
      <c r="AA439" s="186">
        <v>0</v>
      </c>
      <c r="AB439" s="186">
        <v>0</v>
      </c>
      <c r="AC439" s="186">
        <v>0</v>
      </c>
      <c r="AD439" s="186">
        <v>0</v>
      </c>
      <c r="AE439" s="186">
        <v>0</v>
      </c>
      <c r="AF439" s="186">
        <v>0</v>
      </c>
      <c r="AG439" s="292">
        <v>112460.67</v>
      </c>
      <c r="AH439" s="292">
        <v>0</v>
      </c>
      <c r="AI439" s="292">
        <v>0</v>
      </c>
      <c r="AJ439" s="292">
        <v>27513.7</v>
      </c>
      <c r="AK439" s="175"/>
      <c r="AL439" s="175">
        <v>16932409.079999998</v>
      </c>
      <c r="AM439" s="175">
        <v>21751381.449999999</v>
      </c>
      <c r="AN439" s="175">
        <v>4818972.37</v>
      </c>
    </row>
    <row r="440" spans="1:40" s="84" customFormat="1" ht="20.3" customHeight="1" x14ac:dyDescent="0.35">
      <c r="A440" s="256">
        <v>2023</v>
      </c>
      <c r="B440" s="184">
        <f t="shared" si="35"/>
        <v>429</v>
      </c>
      <c r="C440" s="294" t="s">
        <v>2226</v>
      </c>
      <c r="D440" s="184">
        <v>33179</v>
      </c>
      <c r="E440" s="287">
        <f>VLOOKUP(D440,'[1]2023-2025'!$A:$G,7,0)</f>
        <v>2023</v>
      </c>
      <c r="F440" s="287" t="s">
        <v>1743</v>
      </c>
      <c r="G440" s="287"/>
      <c r="H440" s="288" t="str">
        <f>INDEX('[1]2023-2025'!$AK:$AK,MATCH(D440,'[1]2023-2025'!$A:$A,0))</f>
        <v>вкл. Протоколом</v>
      </c>
      <c r="I440" s="288" t="e">
        <v>#N/A</v>
      </c>
      <c r="J440" s="288" t="e">
        <f>VLOOKUP(D440,[1]Лист3!$A:$AK,37,0)</f>
        <v>#N/A</v>
      </c>
      <c r="K440" s="289">
        <f>INDEX('[1]2023-2025'!$G:$G,MATCH(D440,'[1]2023-2025'!$A:$A,0))</f>
        <v>2023</v>
      </c>
      <c r="L440" s="289"/>
      <c r="M440" s="289"/>
      <c r="N440" s="289"/>
      <c r="O440" s="289" t="s">
        <v>2441</v>
      </c>
      <c r="P440" s="289" t="s">
        <v>2667</v>
      </c>
      <c r="Q440" s="186">
        <f t="shared" si="36"/>
        <v>1481695.7699999998</v>
      </c>
      <c r="R440" s="186">
        <f t="shared" si="37"/>
        <v>1474116.5599999998</v>
      </c>
      <c r="S440" s="290">
        <v>1474116.5599999998</v>
      </c>
      <c r="T440" s="291">
        <v>0</v>
      </c>
      <c r="U440" s="186">
        <v>0</v>
      </c>
      <c r="V440" s="186">
        <v>0</v>
      </c>
      <c r="W440" s="186">
        <v>0</v>
      </c>
      <c r="X440" s="186">
        <v>0</v>
      </c>
      <c r="Y440" s="186">
        <v>0</v>
      </c>
      <c r="Z440" s="290">
        <v>0</v>
      </c>
      <c r="AA440" s="186">
        <v>0</v>
      </c>
      <c r="AB440" s="186">
        <v>0</v>
      </c>
      <c r="AC440" s="186">
        <v>0</v>
      </c>
      <c r="AD440" s="186">
        <v>0</v>
      </c>
      <c r="AE440" s="186">
        <v>0</v>
      </c>
      <c r="AF440" s="186">
        <v>0</v>
      </c>
      <c r="AG440" s="290">
        <v>0</v>
      </c>
      <c r="AH440" s="292">
        <v>0</v>
      </c>
      <c r="AI440" s="292">
        <v>0</v>
      </c>
      <c r="AJ440" s="292">
        <v>7579.21</v>
      </c>
      <c r="AK440" s="175"/>
      <c r="AL440" s="175">
        <v>3834898.6700000009</v>
      </c>
      <c r="AM440" s="175">
        <v>9788851.7400000002</v>
      </c>
      <c r="AN440" s="175">
        <v>5953953.0699999994</v>
      </c>
    </row>
    <row r="441" spans="1:40" s="84" customFormat="1" ht="20.3" customHeight="1" x14ac:dyDescent="0.35">
      <c r="A441" s="256">
        <v>2023</v>
      </c>
      <c r="B441" s="184">
        <f t="shared" si="35"/>
        <v>430</v>
      </c>
      <c r="C441" s="294" t="s">
        <v>3104</v>
      </c>
      <c r="D441" s="184">
        <v>33181</v>
      </c>
      <c r="E441" s="287"/>
      <c r="F441" s="287"/>
      <c r="G441" s="287"/>
      <c r="H441" s="288"/>
      <c r="I441" s="288" t="e">
        <v>#N/A</v>
      </c>
      <c r="J441" s="288" t="e">
        <f>VLOOKUP(D441,[1]Лист3!$A:$AK,37,0)</f>
        <v>#N/A</v>
      </c>
      <c r="K441" s="289"/>
      <c r="L441" s="289"/>
      <c r="M441" s="289"/>
      <c r="N441" s="289"/>
      <c r="O441" s="289"/>
      <c r="P441" s="289"/>
      <c r="Q441" s="186">
        <f t="shared" si="36"/>
        <v>189260.68000000005</v>
      </c>
      <c r="R441" s="186">
        <f t="shared" si="37"/>
        <v>185295.36000000004</v>
      </c>
      <c r="S441" s="290">
        <v>0</v>
      </c>
      <c r="T441" s="291">
        <v>0</v>
      </c>
      <c r="U441" s="186">
        <v>0</v>
      </c>
      <c r="V441" s="186">
        <v>0</v>
      </c>
      <c r="W441" s="186">
        <v>185295.36000000004</v>
      </c>
      <c r="X441" s="186">
        <v>0</v>
      </c>
      <c r="Y441" s="186">
        <v>0</v>
      </c>
      <c r="Z441" s="186">
        <v>0</v>
      </c>
      <c r="AA441" s="186">
        <v>0</v>
      </c>
      <c r="AB441" s="186">
        <v>0</v>
      </c>
      <c r="AC441" s="186">
        <v>0</v>
      </c>
      <c r="AD441" s="186">
        <v>0</v>
      </c>
      <c r="AE441" s="186">
        <v>0</v>
      </c>
      <c r="AF441" s="186">
        <v>0</v>
      </c>
      <c r="AG441" s="292">
        <v>0</v>
      </c>
      <c r="AH441" s="292">
        <v>0</v>
      </c>
      <c r="AI441" s="292">
        <v>0</v>
      </c>
      <c r="AJ441" s="292">
        <v>3965.3199999999997</v>
      </c>
      <c r="AK441" s="175"/>
      <c r="AL441" s="175">
        <v>4427827.2899999991</v>
      </c>
      <c r="AM441" s="175">
        <v>10113000.539999999</v>
      </c>
      <c r="AN441" s="175">
        <v>5685173.25</v>
      </c>
    </row>
    <row r="442" spans="1:40" s="84" customFormat="1" ht="20.3" customHeight="1" x14ac:dyDescent="0.35">
      <c r="A442" s="256">
        <v>2023</v>
      </c>
      <c r="B442" s="184">
        <f t="shared" si="35"/>
        <v>431</v>
      </c>
      <c r="C442" s="248" t="s">
        <v>3498</v>
      </c>
      <c r="D442" s="184">
        <v>36065</v>
      </c>
      <c r="E442" s="287">
        <f>VLOOKUP(D442,'[1]2023-2025'!$A:$G,7,0)</f>
        <v>2023</v>
      </c>
      <c r="F442" s="287"/>
      <c r="G442" s="287" t="s">
        <v>1899</v>
      </c>
      <c r="H442" s="288">
        <f>INDEX('[1]2023-2025'!$AK:$AK,MATCH(D442,'[1]2023-2025'!$A:$A,0))</f>
        <v>44638</v>
      </c>
      <c r="I442" s="288" t="e">
        <v>#N/A</v>
      </c>
      <c r="J442" s="288" t="e">
        <f>VLOOKUP(D442,[1]Лист3!$A:$AK,37,0)</f>
        <v>#N/A</v>
      </c>
      <c r="K442" s="289">
        <f>INDEX('[1]2023-2025'!$G:$G,MATCH(D442,'[1]2023-2025'!$A:$A,0))</f>
        <v>2023</v>
      </c>
      <c r="L442" s="289"/>
      <c r="M442" s="289"/>
      <c r="N442" s="289"/>
      <c r="O442" s="289" t="s">
        <v>2587</v>
      </c>
      <c r="P442" s="289">
        <v>0</v>
      </c>
      <c r="Q442" s="186">
        <f t="shared" si="36"/>
        <v>424834.8</v>
      </c>
      <c r="R442" s="186">
        <f t="shared" si="37"/>
        <v>424834.8</v>
      </c>
      <c r="S442" s="290">
        <v>0</v>
      </c>
      <c r="T442" s="290">
        <v>0</v>
      </c>
      <c r="U442" s="290">
        <v>0</v>
      </c>
      <c r="V442" s="290">
        <v>0</v>
      </c>
      <c r="W442" s="290">
        <v>0</v>
      </c>
      <c r="X442" s="290">
        <v>0</v>
      </c>
      <c r="Y442" s="290">
        <v>0</v>
      </c>
      <c r="Z442" s="290">
        <v>0</v>
      </c>
      <c r="AA442" s="290">
        <v>0</v>
      </c>
      <c r="AB442" s="290">
        <v>0</v>
      </c>
      <c r="AC442" s="290">
        <v>0</v>
      </c>
      <c r="AD442" s="290">
        <v>0</v>
      </c>
      <c r="AE442" s="290">
        <v>0</v>
      </c>
      <c r="AF442" s="290">
        <v>0</v>
      </c>
      <c r="AG442" s="290">
        <v>0</v>
      </c>
      <c r="AH442" s="290">
        <v>424834.8</v>
      </c>
      <c r="AI442" s="290">
        <v>0</v>
      </c>
      <c r="AJ442" s="290">
        <v>0</v>
      </c>
      <c r="AK442" s="175"/>
      <c r="AL442" s="175" t="e">
        <v>#N/A</v>
      </c>
      <c r="AM442" s="175" t="e">
        <v>#N/A</v>
      </c>
      <c r="AN442" s="175" t="e">
        <v>#N/A</v>
      </c>
    </row>
    <row r="443" spans="1:40" s="84" customFormat="1" ht="20.3" customHeight="1" x14ac:dyDescent="0.35">
      <c r="A443" s="256">
        <v>2023</v>
      </c>
      <c r="B443" s="184">
        <f t="shared" si="35"/>
        <v>432</v>
      </c>
      <c r="C443" s="294" t="s">
        <v>2392</v>
      </c>
      <c r="D443" s="184">
        <v>36066</v>
      </c>
      <c r="E443" s="287">
        <f>VLOOKUP(D443,'[1]2023-2025'!$A:$G,7,0)</f>
        <v>2023</v>
      </c>
      <c r="F443" s="287" t="s">
        <v>2879</v>
      </c>
      <c r="G443" s="287"/>
      <c r="H443" s="288">
        <f>INDEX('[1]2023-2025'!$AK:$AK,MATCH(D443,'[1]2023-2025'!$A:$A,0))</f>
        <v>0</v>
      </c>
      <c r="I443" s="288" t="e">
        <v>#N/A</v>
      </c>
      <c r="J443" s="288" t="e">
        <f>VLOOKUP(D443,[1]Лист3!$A:$AK,37,0)</f>
        <v>#N/A</v>
      </c>
      <c r="K443" s="289"/>
      <c r="L443" s="289"/>
      <c r="M443" s="289"/>
      <c r="N443" s="289"/>
      <c r="O443" s="289" t="e">
        <v>#N/A</v>
      </c>
      <c r="P443" s="289" t="e">
        <v>#N/A</v>
      </c>
      <c r="Q443" s="186">
        <f t="shared" si="36"/>
        <v>2714306.58</v>
      </c>
      <c r="R443" s="186">
        <f t="shared" si="37"/>
        <v>2714306.58</v>
      </c>
      <c r="S443" s="290">
        <v>1044444.98</v>
      </c>
      <c r="T443" s="291">
        <v>0</v>
      </c>
      <c r="U443" s="186">
        <v>0</v>
      </c>
      <c r="V443" s="186">
        <v>0</v>
      </c>
      <c r="W443" s="186">
        <v>0</v>
      </c>
      <c r="X443" s="186">
        <v>0</v>
      </c>
      <c r="Y443" s="186">
        <v>0</v>
      </c>
      <c r="Z443" s="290">
        <v>0</v>
      </c>
      <c r="AA443" s="186">
        <v>1669861.6</v>
      </c>
      <c r="AB443" s="186">
        <v>0</v>
      </c>
      <c r="AC443" s="186">
        <v>0</v>
      </c>
      <c r="AD443" s="186">
        <v>0</v>
      </c>
      <c r="AE443" s="186">
        <v>0</v>
      </c>
      <c r="AF443" s="186">
        <v>0</v>
      </c>
      <c r="AG443" s="290">
        <v>0</v>
      </c>
      <c r="AH443" s="292">
        <v>0</v>
      </c>
      <c r="AI443" s="292">
        <v>0</v>
      </c>
      <c r="AJ443" s="292">
        <v>0</v>
      </c>
      <c r="AK443" s="175"/>
      <c r="AL443" s="175">
        <v>2836218.051434997</v>
      </c>
      <c r="AM443" s="175">
        <v>5988860.29</v>
      </c>
      <c r="AN443" s="175">
        <v>3152642.238565003</v>
      </c>
    </row>
    <row r="444" spans="1:40" s="84" customFormat="1" ht="20.3" customHeight="1" x14ac:dyDescent="0.35">
      <c r="A444" s="256">
        <v>2023</v>
      </c>
      <c r="B444" s="184">
        <f t="shared" si="35"/>
        <v>433</v>
      </c>
      <c r="C444" s="248" t="s">
        <v>3119</v>
      </c>
      <c r="D444" s="184">
        <v>36068</v>
      </c>
      <c r="E444" s="287">
        <f>VLOOKUP(D444,'[1]2023-2025'!$A:$G,7,0)</f>
        <v>2023</v>
      </c>
      <c r="F444" s="287"/>
      <c r="G444" s="287" t="s">
        <v>1899</v>
      </c>
      <c r="H444" s="288">
        <f>INDEX('[1]2023-2025'!$AK:$AK,MATCH(D444,'[1]2023-2025'!$A:$A,0))</f>
        <v>44638</v>
      </c>
      <c r="I444" s="288" t="e">
        <v>#N/A</v>
      </c>
      <c r="J444" s="288" t="e">
        <f>VLOOKUP(D444,[1]Лист3!$A:$AK,37,0)</f>
        <v>#N/A</v>
      </c>
      <c r="K444" s="289">
        <f>INDEX('[1]2023-2025'!$G:$G,MATCH(D444,'[1]2023-2025'!$A:$A,0))</f>
        <v>2023</v>
      </c>
      <c r="L444" s="289"/>
      <c r="M444" s="289"/>
      <c r="N444" s="289"/>
      <c r="O444" s="289" t="s">
        <v>2446</v>
      </c>
      <c r="P444" s="289">
        <v>0</v>
      </c>
      <c r="Q444" s="186">
        <f t="shared" si="36"/>
        <v>362452.8</v>
      </c>
      <c r="R444" s="186">
        <f t="shared" si="37"/>
        <v>362452.8</v>
      </c>
      <c r="S444" s="290">
        <v>0</v>
      </c>
      <c r="T444" s="290">
        <v>0</v>
      </c>
      <c r="U444" s="290">
        <v>0</v>
      </c>
      <c r="V444" s="290">
        <v>0</v>
      </c>
      <c r="W444" s="290">
        <v>0</v>
      </c>
      <c r="X444" s="290">
        <v>0</v>
      </c>
      <c r="Y444" s="290">
        <v>0</v>
      </c>
      <c r="Z444" s="290">
        <v>0</v>
      </c>
      <c r="AA444" s="290">
        <v>0</v>
      </c>
      <c r="AB444" s="290">
        <v>0</v>
      </c>
      <c r="AC444" s="290">
        <v>0</v>
      </c>
      <c r="AD444" s="290">
        <v>0</v>
      </c>
      <c r="AE444" s="290">
        <v>0</v>
      </c>
      <c r="AF444" s="290">
        <v>0</v>
      </c>
      <c r="AG444" s="290">
        <v>0</v>
      </c>
      <c r="AH444" s="290">
        <v>362452.8</v>
      </c>
      <c r="AI444" s="290">
        <v>0</v>
      </c>
      <c r="AJ444" s="290">
        <v>0</v>
      </c>
      <c r="AK444" s="175"/>
      <c r="AL444" s="175" t="e">
        <v>#N/A</v>
      </c>
      <c r="AM444" s="175" t="e">
        <v>#N/A</v>
      </c>
      <c r="AN444" s="175" t="e">
        <v>#N/A</v>
      </c>
    </row>
    <row r="445" spans="1:40" s="84" customFormat="1" ht="20.3" customHeight="1" x14ac:dyDescent="0.35">
      <c r="A445" s="256">
        <v>2023</v>
      </c>
      <c r="B445" s="184">
        <f t="shared" si="35"/>
        <v>434</v>
      </c>
      <c r="C445" s="294" t="s">
        <v>2393</v>
      </c>
      <c r="D445" s="184">
        <v>36071</v>
      </c>
      <c r="E445" s="287">
        <f>VLOOKUP(D445,'[1]2023-2025'!$A:$G,7,0)</f>
        <v>2023</v>
      </c>
      <c r="F445" s="287" t="s">
        <v>2879</v>
      </c>
      <c r="G445" s="287"/>
      <c r="H445" s="288">
        <f>INDEX('[1]2023-2025'!$AK:$AK,MATCH(D445,'[1]2023-2025'!$A:$A,0))</f>
        <v>0</v>
      </c>
      <c r="I445" s="288" t="e">
        <v>#N/A</v>
      </c>
      <c r="J445" s="288" t="e">
        <f>VLOOKUP(D445,[1]Лист3!$A:$AK,37,0)</f>
        <v>#N/A</v>
      </c>
      <c r="K445" s="289"/>
      <c r="L445" s="289"/>
      <c r="M445" s="289"/>
      <c r="N445" s="289"/>
      <c r="O445" s="289" t="e">
        <v>#N/A</v>
      </c>
      <c r="P445" s="289" t="e">
        <v>#N/A</v>
      </c>
      <c r="Q445" s="186">
        <f t="shared" si="36"/>
        <v>35488.630000000005</v>
      </c>
      <c r="R445" s="186">
        <f t="shared" si="37"/>
        <v>35488.630000000005</v>
      </c>
      <c r="S445" s="290">
        <v>0</v>
      </c>
      <c r="T445" s="291">
        <v>0</v>
      </c>
      <c r="U445" s="186">
        <v>0</v>
      </c>
      <c r="V445" s="186">
        <v>35488.630000000005</v>
      </c>
      <c r="W445" s="186">
        <v>0</v>
      </c>
      <c r="X445" s="186">
        <v>0</v>
      </c>
      <c r="Y445" s="186">
        <v>0</v>
      </c>
      <c r="Z445" s="290">
        <v>0</v>
      </c>
      <c r="AA445" s="186">
        <v>0</v>
      </c>
      <c r="AB445" s="186">
        <v>0</v>
      </c>
      <c r="AC445" s="186">
        <v>0</v>
      </c>
      <c r="AD445" s="186">
        <v>0</v>
      </c>
      <c r="AE445" s="186">
        <v>0</v>
      </c>
      <c r="AF445" s="186">
        <v>0</v>
      </c>
      <c r="AG445" s="290">
        <v>0</v>
      </c>
      <c r="AH445" s="292">
        <v>0</v>
      </c>
      <c r="AI445" s="292">
        <v>0</v>
      </c>
      <c r="AJ445" s="292">
        <v>0</v>
      </c>
      <c r="AK445" s="175"/>
      <c r="AL445" s="175">
        <v>2228991.0225852402</v>
      </c>
      <c r="AM445" s="175">
        <v>2575769.77</v>
      </c>
      <c r="AN445" s="175">
        <v>346778.74741475994</v>
      </c>
    </row>
    <row r="446" spans="1:40" s="84" customFormat="1" ht="20.3" customHeight="1" x14ac:dyDescent="0.35">
      <c r="A446" s="256">
        <v>2023</v>
      </c>
      <c r="B446" s="184">
        <f t="shared" si="35"/>
        <v>435</v>
      </c>
      <c r="C446" s="248" t="s">
        <v>3765</v>
      </c>
      <c r="D446" s="184">
        <v>32359</v>
      </c>
      <c r="E446" s="287">
        <f>VLOOKUP(D446,'[1]2023-2025'!$A:$G,7,0)</f>
        <v>2023</v>
      </c>
      <c r="F446" s="287"/>
      <c r="G446" s="287" t="s">
        <v>1899</v>
      </c>
      <c r="H446" s="288">
        <f>INDEX('[1]2023-2025'!$AK:$AK,MATCH(D446,'[1]2023-2025'!$A:$A,0))</f>
        <v>44670</v>
      </c>
      <c r="I446" s="288" t="e">
        <v>#N/A</v>
      </c>
      <c r="J446" s="288" t="e">
        <f>VLOOKUP(D446,[1]Лист3!$A:$AK,37,0)</f>
        <v>#N/A</v>
      </c>
      <c r="K446" s="289">
        <f>INDEX('[1]2023-2025'!$G:$G,MATCH(D446,'[1]2023-2025'!$A:$A,0))</f>
        <v>2023</v>
      </c>
      <c r="L446" s="289"/>
      <c r="M446" s="289"/>
      <c r="N446" s="289"/>
      <c r="O446" s="289" t="s">
        <v>2446</v>
      </c>
      <c r="P446" s="289">
        <v>0</v>
      </c>
      <c r="Q446" s="186">
        <f t="shared" si="36"/>
        <v>4186515.32</v>
      </c>
      <c r="R446" s="186">
        <f t="shared" si="37"/>
        <v>4176306.84</v>
      </c>
      <c r="S446" s="290">
        <v>0</v>
      </c>
      <c r="T446" s="290">
        <v>0</v>
      </c>
      <c r="U446" s="290">
        <v>0</v>
      </c>
      <c r="V446" s="290">
        <v>0</v>
      </c>
      <c r="W446" s="290">
        <v>0</v>
      </c>
      <c r="X446" s="290">
        <v>0</v>
      </c>
      <c r="Y446" s="290">
        <v>0</v>
      </c>
      <c r="Z446" s="290">
        <v>0</v>
      </c>
      <c r="AA446" s="290">
        <v>3773136</v>
      </c>
      <c r="AB446" s="290">
        <v>300530.40000000002</v>
      </c>
      <c r="AC446" s="290">
        <v>0</v>
      </c>
      <c r="AD446" s="290">
        <v>0</v>
      </c>
      <c r="AE446" s="290">
        <v>0</v>
      </c>
      <c r="AF446" s="290">
        <v>0</v>
      </c>
      <c r="AG446" s="290">
        <v>0</v>
      </c>
      <c r="AH446" s="290">
        <v>102640.44</v>
      </c>
      <c r="AI446" s="290">
        <v>0</v>
      </c>
      <c r="AJ446" s="292">
        <v>10208.48</v>
      </c>
      <c r="AK446" s="175"/>
      <c r="AL446" s="175">
        <v>8311081.0099999998</v>
      </c>
      <c r="AM446" s="175">
        <v>12497596.33</v>
      </c>
      <c r="AN446" s="175">
        <v>4186515.32</v>
      </c>
    </row>
    <row r="447" spans="1:40" s="84" customFormat="1" ht="20.3" customHeight="1" x14ac:dyDescent="0.35">
      <c r="A447" s="256">
        <v>2023</v>
      </c>
      <c r="B447" s="184">
        <f t="shared" si="35"/>
        <v>436</v>
      </c>
      <c r="C447" s="248" t="s">
        <v>3766</v>
      </c>
      <c r="D447" s="184">
        <v>32361</v>
      </c>
      <c r="E447" s="287">
        <f>VLOOKUP(D447,'[1]2023-2025'!$A:$G,7,0)</f>
        <v>2023</v>
      </c>
      <c r="F447" s="287"/>
      <c r="G447" s="287" t="s">
        <v>1899</v>
      </c>
      <c r="H447" s="288">
        <f>INDEX('[1]2023-2025'!$AK:$AK,MATCH(D447,'[1]2023-2025'!$A:$A,0))</f>
        <v>44670</v>
      </c>
      <c r="I447" s="288" t="e">
        <v>#N/A</v>
      </c>
      <c r="J447" s="288" t="e">
        <f>VLOOKUP(D447,[1]Лист3!$A:$AK,37,0)</f>
        <v>#N/A</v>
      </c>
      <c r="K447" s="289">
        <f>INDEX('[1]2023-2025'!$G:$G,MATCH(D447,'[1]2023-2025'!$A:$A,0))</f>
        <v>2023</v>
      </c>
      <c r="L447" s="289"/>
      <c r="M447" s="289"/>
      <c r="N447" s="289"/>
      <c r="O447" s="289" t="s">
        <v>2446</v>
      </c>
      <c r="P447" s="289" t="s">
        <v>2599</v>
      </c>
      <c r="Q447" s="186">
        <f t="shared" si="36"/>
        <v>480950.93</v>
      </c>
      <c r="R447" s="186">
        <f t="shared" si="37"/>
        <v>480950.93</v>
      </c>
      <c r="S447" s="290">
        <v>0</v>
      </c>
      <c r="T447" s="290">
        <v>0</v>
      </c>
      <c r="U447" s="290">
        <v>0</v>
      </c>
      <c r="V447" s="290">
        <v>0</v>
      </c>
      <c r="W447" s="290">
        <v>0</v>
      </c>
      <c r="X447" s="290">
        <v>0</v>
      </c>
      <c r="Y447" s="290">
        <v>0</v>
      </c>
      <c r="Z447" s="290">
        <v>0</v>
      </c>
      <c r="AA447" s="290">
        <v>0</v>
      </c>
      <c r="AB447" s="290">
        <v>0</v>
      </c>
      <c r="AC447" s="290">
        <v>0</v>
      </c>
      <c r="AD447" s="290">
        <v>0</v>
      </c>
      <c r="AE447" s="290">
        <v>0</v>
      </c>
      <c r="AF447" s="290">
        <v>0</v>
      </c>
      <c r="AG447" s="290">
        <v>480950.93</v>
      </c>
      <c r="AH447" s="290">
        <v>0</v>
      </c>
      <c r="AI447" s="290">
        <v>0</v>
      </c>
      <c r="AJ447" s="290">
        <v>0</v>
      </c>
      <c r="AK447" s="175"/>
      <c r="AL447" s="175">
        <v>12808349.580000002</v>
      </c>
      <c r="AM447" s="175">
        <v>24856885.940000001</v>
      </c>
      <c r="AN447" s="175">
        <v>12048536.359999999</v>
      </c>
    </row>
    <row r="448" spans="1:40" s="84" customFormat="1" ht="20.3" customHeight="1" x14ac:dyDescent="0.35">
      <c r="A448" s="256">
        <v>2023</v>
      </c>
      <c r="B448" s="184">
        <f t="shared" si="35"/>
        <v>437</v>
      </c>
      <c r="C448" s="248" t="s">
        <v>53</v>
      </c>
      <c r="D448" s="184">
        <v>32366</v>
      </c>
      <c r="E448" s="287">
        <f>VLOOKUP(D448,'[1]2023-2025'!$A:$G,7,0)</f>
        <v>2023</v>
      </c>
      <c r="F448" s="287"/>
      <c r="G448" s="287" t="s">
        <v>1899</v>
      </c>
      <c r="H448" s="288">
        <f>INDEX('[1]2023-2025'!$AK:$AK,MATCH(D448,'[1]2023-2025'!$A:$A,0))</f>
        <v>44553</v>
      </c>
      <c r="I448" s="288" t="e">
        <v>#N/A</v>
      </c>
      <c r="J448" s="288" t="e">
        <f>VLOOKUP(D448,[1]Лист3!$A:$AK,37,0)</f>
        <v>#N/A</v>
      </c>
      <c r="K448" s="289">
        <f>INDEX('[1]2023-2025'!$G:$G,MATCH(D448,'[1]2023-2025'!$A:$A,0))</f>
        <v>2023</v>
      </c>
      <c r="L448" s="289"/>
      <c r="M448" s="289">
        <v>1</v>
      </c>
      <c r="N448" s="289"/>
      <c r="O448" s="289" t="s">
        <v>2585</v>
      </c>
      <c r="P448" s="289">
        <v>0</v>
      </c>
      <c r="Q448" s="186">
        <f t="shared" si="36"/>
        <v>2440148.5300000003</v>
      </c>
      <c r="R448" s="186">
        <f t="shared" si="37"/>
        <v>2426391.6800000002</v>
      </c>
      <c r="S448" s="290">
        <v>0</v>
      </c>
      <c r="T448" s="291">
        <v>0</v>
      </c>
      <c r="U448" s="186">
        <v>0</v>
      </c>
      <c r="V448" s="186">
        <v>0</v>
      </c>
      <c r="W448" s="186">
        <v>0</v>
      </c>
      <c r="X448" s="186">
        <v>0</v>
      </c>
      <c r="Y448" s="186">
        <v>0</v>
      </c>
      <c r="Z448" s="186">
        <v>2341800</v>
      </c>
      <c r="AA448" s="186">
        <v>0</v>
      </c>
      <c r="AB448" s="186">
        <v>0</v>
      </c>
      <c r="AC448" s="186">
        <v>0</v>
      </c>
      <c r="AD448" s="186">
        <v>0</v>
      </c>
      <c r="AE448" s="186">
        <v>0</v>
      </c>
      <c r="AF448" s="186">
        <v>0</v>
      </c>
      <c r="AG448" s="292">
        <v>84591.679999999993</v>
      </c>
      <c r="AH448" s="292">
        <v>0</v>
      </c>
      <c r="AI448" s="292">
        <v>0</v>
      </c>
      <c r="AJ448" s="292">
        <v>13756.85</v>
      </c>
      <c r="AK448" s="175"/>
      <c r="AL448" s="175">
        <v>28647851.829999998</v>
      </c>
      <c r="AM448" s="175">
        <v>44926119.289999999</v>
      </c>
      <c r="AN448" s="175">
        <v>16278267.460000001</v>
      </c>
    </row>
    <row r="449" spans="1:40" s="84" customFormat="1" ht="20.3" customHeight="1" x14ac:dyDescent="0.35">
      <c r="A449" s="256">
        <v>2023</v>
      </c>
      <c r="B449" s="184">
        <f t="shared" si="35"/>
        <v>438</v>
      </c>
      <c r="C449" s="248" t="s">
        <v>3767</v>
      </c>
      <c r="D449" s="184">
        <v>32373</v>
      </c>
      <c r="E449" s="287">
        <f>VLOOKUP(D449,'[1]2023-2025'!$A:$G,7,0)</f>
        <v>2023</v>
      </c>
      <c r="F449" s="287"/>
      <c r="G449" s="287" t="s">
        <v>1899</v>
      </c>
      <c r="H449" s="288">
        <f>INDEX('[1]2023-2025'!$AK:$AK,MATCH(D449,'[1]2023-2025'!$A:$A,0))</f>
        <v>44670</v>
      </c>
      <c r="I449" s="288" t="e">
        <v>#N/A</v>
      </c>
      <c r="J449" s="288" t="e">
        <f>VLOOKUP(D449,[1]Лист3!$A:$AK,37,0)</f>
        <v>#N/A</v>
      </c>
      <c r="K449" s="289">
        <f>INDEX('[1]2023-2025'!$G:$G,MATCH(D449,'[1]2023-2025'!$A:$A,0))</f>
        <v>2023</v>
      </c>
      <c r="L449" s="289"/>
      <c r="M449" s="289"/>
      <c r="N449" s="289"/>
      <c r="O449" s="289" t="s">
        <v>2583</v>
      </c>
      <c r="P449" s="289">
        <v>0</v>
      </c>
      <c r="Q449" s="186">
        <f t="shared" si="36"/>
        <v>4295659.7899999991</v>
      </c>
      <c r="R449" s="186">
        <f t="shared" si="37"/>
        <v>4260812.7899999991</v>
      </c>
      <c r="S449" s="290">
        <v>0</v>
      </c>
      <c r="T449" s="290">
        <v>2553046.0599999996</v>
      </c>
      <c r="U449" s="290">
        <v>0</v>
      </c>
      <c r="V449" s="290">
        <v>671187.72</v>
      </c>
      <c r="W449" s="290">
        <v>456649.87000000011</v>
      </c>
      <c r="X449" s="290">
        <v>0</v>
      </c>
      <c r="Y449" s="290">
        <v>0</v>
      </c>
      <c r="Z449" s="290">
        <v>0</v>
      </c>
      <c r="AA449" s="290">
        <v>0</v>
      </c>
      <c r="AB449" s="290">
        <v>0</v>
      </c>
      <c r="AC449" s="290">
        <v>0</v>
      </c>
      <c r="AD449" s="290">
        <v>0</v>
      </c>
      <c r="AE449" s="290">
        <v>0</v>
      </c>
      <c r="AF449" s="290">
        <v>0</v>
      </c>
      <c r="AG449" s="290">
        <v>0</v>
      </c>
      <c r="AH449" s="290">
        <v>579929.14</v>
      </c>
      <c r="AI449" s="290">
        <v>0</v>
      </c>
      <c r="AJ449" s="292">
        <v>34847</v>
      </c>
      <c r="AK449" s="175"/>
      <c r="AL449" s="175">
        <v>30389314.079999998</v>
      </c>
      <c r="AM449" s="175">
        <v>34684973.869999997</v>
      </c>
      <c r="AN449" s="175">
        <v>4295659.7899999991</v>
      </c>
    </row>
    <row r="450" spans="1:40" s="84" customFormat="1" ht="20.3" customHeight="1" x14ac:dyDescent="0.35">
      <c r="A450" s="256">
        <v>2023</v>
      </c>
      <c r="B450" s="184">
        <f t="shared" si="35"/>
        <v>439</v>
      </c>
      <c r="C450" s="248" t="s">
        <v>3768</v>
      </c>
      <c r="D450" s="184">
        <v>32345</v>
      </c>
      <c r="E450" s="287">
        <f>VLOOKUP(D450,'[1]2023-2025'!$A:$G,7,0)</f>
        <v>2023</v>
      </c>
      <c r="F450" s="287"/>
      <c r="G450" s="287" t="s">
        <v>1899</v>
      </c>
      <c r="H450" s="288">
        <f>INDEX('[1]2023-2025'!$AK:$AK,MATCH(D450,'[1]2023-2025'!$A:$A,0))</f>
        <v>44670</v>
      </c>
      <c r="I450" s="288" t="e">
        <v>#N/A</v>
      </c>
      <c r="J450" s="288" t="e">
        <f>VLOOKUP(D450,[1]Лист3!$A:$AK,37,0)</f>
        <v>#N/A</v>
      </c>
      <c r="K450" s="289">
        <f>INDEX('[1]2023-2025'!$G:$G,MATCH(D450,'[1]2023-2025'!$A:$A,0))</f>
        <v>2023</v>
      </c>
      <c r="L450" s="289"/>
      <c r="M450" s="289"/>
      <c r="N450" s="289"/>
      <c r="O450" s="289" t="s">
        <v>2583</v>
      </c>
      <c r="P450" s="289">
        <v>0</v>
      </c>
      <c r="Q450" s="186">
        <f t="shared" si="36"/>
        <v>606697.89999999991</v>
      </c>
      <c r="R450" s="186">
        <f t="shared" si="37"/>
        <v>600026.27999999991</v>
      </c>
      <c r="S450" s="290">
        <v>0</v>
      </c>
      <c r="T450" s="290">
        <v>0</v>
      </c>
      <c r="U450" s="290">
        <v>0</v>
      </c>
      <c r="V450" s="290">
        <v>87926.400000000023</v>
      </c>
      <c r="W450" s="290">
        <v>296949.59999999986</v>
      </c>
      <c r="X450" s="290">
        <v>0</v>
      </c>
      <c r="Y450" s="290">
        <v>0</v>
      </c>
      <c r="Z450" s="290">
        <v>0</v>
      </c>
      <c r="AA450" s="290">
        <v>0</v>
      </c>
      <c r="AB450" s="290">
        <v>0</v>
      </c>
      <c r="AC450" s="290">
        <v>0</v>
      </c>
      <c r="AD450" s="290">
        <v>0</v>
      </c>
      <c r="AE450" s="290">
        <v>0</v>
      </c>
      <c r="AF450" s="290">
        <v>0</v>
      </c>
      <c r="AG450" s="290">
        <v>93493.2</v>
      </c>
      <c r="AH450" s="290">
        <v>121657.08</v>
      </c>
      <c r="AI450" s="290">
        <v>0</v>
      </c>
      <c r="AJ450" s="292">
        <v>6671.62</v>
      </c>
      <c r="AK450" s="175"/>
      <c r="AL450" s="175">
        <v>9084826.1600000001</v>
      </c>
      <c r="AM450" s="175">
        <v>12467188.5</v>
      </c>
      <c r="AN450" s="175">
        <v>3382362.3399999994</v>
      </c>
    </row>
    <row r="451" spans="1:40" s="84" customFormat="1" ht="20.3" customHeight="1" x14ac:dyDescent="0.35">
      <c r="A451" s="256">
        <v>2023</v>
      </c>
      <c r="B451" s="184">
        <f t="shared" si="35"/>
        <v>440</v>
      </c>
      <c r="C451" s="248" t="s">
        <v>3769</v>
      </c>
      <c r="D451" s="184">
        <v>32349</v>
      </c>
      <c r="E451" s="287">
        <f>VLOOKUP(D451,'[1]2023-2025'!$A:$G,7,0)</f>
        <v>2023</v>
      </c>
      <c r="F451" s="287"/>
      <c r="G451" s="287" t="s">
        <v>1899</v>
      </c>
      <c r="H451" s="288">
        <f>INDEX('[1]2023-2025'!$AK:$AK,MATCH(D451,'[1]2023-2025'!$A:$A,0))</f>
        <v>44670</v>
      </c>
      <c r="I451" s="288" t="e">
        <v>#N/A</v>
      </c>
      <c r="J451" s="288" t="e">
        <f>VLOOKUP(D451,[1]Лист3!$A:$AK,37,0)</f>
        <v>#N/A</v>
      </c>
      <c r="K451" s="289">
        <f>INDEX('[1]2023-2025'!$G:$G,MATCH(D451,'[1]2023-2025'!$A:$A,0))</f>
        <v>2023</v>
      </c>
      <c r="L451" s="289"/>
      <c r="M451" s="289"/>
      <c r="N451" s="289"/>
      <c r="O451" s="289" t="s">
        <v>2583</v>
      </c>
      <c r="P451" s="289">
        <v>0</v>
      </c>
      <c r="Q451" s="186">
        <f t="shared" si="36"/>
        <v>3930050.4499999997</v>
      </c>
      <c r="R451" s="186">
        <f t="shared" si="37"/>
        <v>3919183.8</v>
      </c>
      <c r="S451" s="290">
        <v>0</v>
      </c>
      <c r="T451" s="290">
        <v>0</v>
      </c>
      <c r="U451" s="290">
        <v>0</v>
      </c>
      <c r="V451" s="290">
        <v>0</v>
      </c>
      <c r="W451" s="290">
        <v>0</v>
      </c>
      <c r="X451" s="290">
        <v>0</v>
      </c>
      <c r="Y451" s="290">
        <v>0</v>
      </c>
      <c r="Z451" s="290">
        <v>0</v>
      </c>
      <c r="AA451" s="290">
        <v>3819116.4</v>
      </c>
      <c r="AB451" s="290">
        <v>0</v>
      </c>
      <c r="AC451" s="290">
        <v>0</v>
      </c>
      <c r="AD451" s="290">
        <v>0</v>
      </c>
      <c r="AE451" s="290">
        <v>0</v>
      </c>
      <c r="AF451" s="290">
        <v>0</v>
      </c>
      <c r="AG451" s="290">
        <v>0</v>
      </c>
      <c r="AH451" s="290">
        <v>100067.4</v>
      </c>
      <c r="AI451" s="290">
        <v>0</v>
      </c>
      <c r="AJ451" s="292">
        <v>10866.65</v>
      </c>
      <c r="AK451" s="175"/>
      <c r="AL451" s="175">
        <v>8654354.9700000007</v>
      </c>
      <c r="AM451" s="175">
        <v>12584405.42</v>
      </c>
      <c r="AN451" s="175">
        <v>3930050.4499999997</v>
      </c>
    </row>
    <row r="452" spans="1:40" s="84" customFormat="1" ht="20.3" customHeight="1" x14ac:dyDescent="0.35">
      <c r="A452" s="256">
        <v>2023</v>
      </c>
      <c r="B452" s="184">
        <f t="shared" si="35"/>
        <v>441</v>
      </c>
      <c r="C452" s="248" t="s">
        <v>404</v>
      </c>
      <c r="D452" s="184">
        <v>32350</v>
      </c>
      <c r="E452" s="287">
        <f>VLOOKUP(D452,'[1]2023-2025'!$A:$G,7,0)</f>
        <v>2023</v>
      </c>
      <c r="F452" s="287"/>
      <c r="G452" s="287" t="s">
        <v>1899</v>
      </c>
      <c r="H452" s="288">
        <f>INDEX('[1]2023-2025'!$AK:$AK,MATCH(D452,'[1]2023-2025'!$A:$A,0))</f>
        <v>44670</v>
      </c>
      <c r="I452" s="288" t="e">
        <v>#N/A</v>
      </c>
      <c r="J452" s="288" t="e">
        <f>VLOOKUP(D452,[1]Лист3!$A:$AK,37,0)</f>
        <v>#N/A</v>
      </c>
      <c r="K452" s="289">
        <f>INDEX('[1]2023-2025'!$G:$G,MATCH(D452,'[1]2023-2025'!$A:$A,0))</f>
        <v>2023</v>
      </c>
      <c r="L452" s="289"/>
      <c r="M452" s="289"/>
      <c r="N452" s="289"/>
      <c r="O452" s="289" t="s">
        <v>2583</v>
      </c>
      <c r="P452" s="289">
        <v>0</v>
      </c>
      <c r="Q452" s="186">
        <f t="shared" si="36"/>
        <v>2544086.4700000002</v>
      </c>
      <c r="R452" s="186">
        <f t="shared" si="37"/>
        <v>2536944</v>
      </c>
      <c r="S452" s="290">
        <v>0</v>
      </c>
      <c r="T452" s="290">
        <v>0</v>
      </c>
      <c r="U452" s="290">
        <v>0</v>
      </c>
      <c r="V452" s="290">
        <v>0</v>
      </c>
      <c r="W452" s="290">
        <v>0</v>
      </c>
      <c r="X452" s="290">
        <v>0</v>
      </c>
      <c r="Y452" s="290">
        <v>0</v>
      </c>
      <c r="Z452" s="290">
        <v>0</v>
      </c>
      <c r="AA452" s="290">
        <v>2536944</v>
      </c>
      <c r="AB452" s="290">
        <v>0</v>
      </c>
      <c r="AC452" s="290">
        <v>0</v>
      </c>
      <c r="AD452" s="290">
        <v>0</v>
      </c>
      <c r="AE452" s="290">
        <v>0</v>
      </c>
      <c r="AF452" s="290">
        <v>0</v>
      </c>
      <c r="AG452" s="290">
        <v>0</v>
      </c>
      <c r="AH452" s="290">
        <v>0</v>
      </c>
      <c r="AI452" s="290">
        <v>0</v>
      </c>
      <c r="AJ452" s="292">
        <v>7142.47</v>
      </c>
      <c r="AK452" s="175"/>
      <c r="AL452" s="175">
        <v>5148590.67</v>
      </c>
      <c r="AM452" s="175">
        <v>7692677.1399999997</v>
      </c>
      <c r="AN452" s="175">
        <v>2544086.4700000002</v>
      </c>
    </row>
    <row r="453" spans="1:40" s="84" customFormat="1" ht="20.3" customHeight="1" x14ac:dyDescent="0.35">
      <c r="A453" s="256">
        <v>2023</v>
      </c>
      <c r="B453" s="184">
        <f t="shared" si="35"/>
        <v>442</v>
      </c>
      <c r="C453" s="248" t="s">
        <v>3770</v>
      </c>
      <c r="D453" s="184">
        <v>32351</v>
      </c>
      <c r="E453" s="287">
        <f>VLOOKUP(D453,'[1]2023-2025'!$A:$G,7,0)</f>
        <v>2023</v>
      </c>
      <c r="F453" s="287"/>
      <c r="G453" s="287" t="s">
        <v>1899</v>
      </c>
      <c r="H453" s="288">
        <f>INDEX('[1]2023-2025'!$AK:$AK,MATCH(D453,'[1]2023-2025'!$A:$A,0))</f>
        <v>44670</v>
      </c>
      <c r="I453" s="288" t="e">
        <v>#N/A</v>
      </c>
      <c r="J453" s="288" t="e">
        <f>VLOOKUP(D453,[1]Лист3!$A:$AK,37,0)</f>
        <v>#N/A</v>
      </c>
      <c r="K453" s="289">
        <f>INDEX('[1]2023-2025'!$G:$G,MATCH(D453,'[1]2023-2025'!$A:$A,0))</f>
        <v>2023</v>
      </c>
      <c r="L453" s="289"/>
      <c r="M453" s="289"/>
      <c r="N453" s="289"/>
      <c r="O453" s="289" t="s">
        <v>2583</v>
      </c>
      <c r="P453" s="289">
        <v>0</v>
      </c>
      <c r="Q453" s="186">
        <f t="shared" si="36"/>
        <v>5109586.87</v>
      </c>
      <c r="R453" s="186">
        <f t="shared" si="37"/>
        <v>5091511.1500000004</v>
      </c>
      <c r="S453" s="290">
        <v>0</v>
      </c>
      <c r="T453" s="290">
        <v>977374.8</v>
      </c>
      <c r="U453" s="290">
        <v>0</v>
      </c>
      <c r="V453" s="290">
        <v>0</v>
      </c>
      <c r="W453" s="290">
        <v>0</v>
      </c>
      <c r="X453" s="290">
        <v>0</v>
      </c>
      <c r="Y453" s="290">
        <v>0</v>
      </c>
      <c r="Z453" s="290">
        <v>0</v>
      </c>
      <c r="AA453" s="290">
        <v>4014673.87</v>
      </c>
      <c r="AB453" s="290">
        <v>0</v>
      </c>
      <c r="AC453" s="290">
        <v>0</v>
      </c>
      <c r="AD453" s="290">
        <v>0</v>
      </c>
      <c r="AE453" s="290">
        <v>0</v>
      </c>
      <c r="AF453" s="290">
        <v>0</v>
      </c>
      <c r="AG453" s="290">
        <v>0</v>
      </c>
      <c r="AH453" s="290">
        <v>99462.48</v>
      </c>
      <c r="AI453" s="290">
        <v>0</v>
      </c>
      <c r="AJ453" s="292">
        <v>18075.72</v>
      </c>
      <c r="AK453" s="175"/>
      <c r="AL453" s="175">
        <v>7480703.9799999995</v>
      </c>
      <c r="AM453" s="175">
        <v>12590290.85</v>
      </c>
      <c r="AN453" s="175">
        <v>5109586.87</v>
      </c>
    </row>
    <row r="454" spans="1:40" s="84" customFormat="1" ht="20.3" customHeight="1" x14ac:dyDescent="0.35">
      <c r="A454" s="256">
        <v>2023</v>
      </c>
      <c r="B454" s="184">
        <f t="shared" si="35"/>
        <v>443</v>
      </c>
      <c r="C454" s="294" t="s">
        <v>1834</v>
      </c>
      <c r="D454" s="184">
        <v>33281</v>
      </c>
      <c r="E454" s="287">
        <f>VLOOKUP(D454,'[1]2023-2025'!$A:$G,7,0)</f>
        <v>2023</v>
      </c>
      <c r="F454" s="287" t="s">
        <v>2094</v>
      </c>
      <c r="G454" s="287"/>
      <c r="H454" s="288">
        <f>INDEX('[1]2023-2025'!$AK:$AK,MATCH(D454,'[1]2023-2025'!$A:$A,0))</f>
        <v>44729</v>
      </c>
      <c r="I454" s="288" t="e">
        <v>#N/A</v>
      </c>
      <c r="J454" s="288" t="e">
        <f>VLOOKUP(D454,[1]Лист3!$A:$AK,37,0)</f>
        <v>#N/A</v>
      </c>
      <c r="K454" s="289">
        <f>INDEX('[1]2023-2025'!$G:$G,MATCH(D454,'[1]2023-2025'!$A:$A,0))</f>
        <v>2023</v>
      </c>
      <c r="L454" s="289"/>
      <c r="M454" s="289">
        <v>1</v>
      </c>
      <c r="N454" s="289"/>
      <c r="O454" s="289" t="s">
        <v>2593</v>
      </c>
      <c r="P454" s="289">
        <v>0</v>
      </c>
      <c r="Q454" s="186">
        <f t="shared" si="36"/>
        <v>2517540.4700000002</v>
      </c>
      <c r="R454" s="186">
        <f t="shared" si="37"/>
        <v>2482608.35</v>
      </c>
      <c r="S454" s="290">
        <v>0</v>
      </c>
      <c r="T454" s="291">
        <v>0</v>
      </c>
      <c r="U454" s="186">
        <v>0</v>
      </c>
      <c r="V454" s="186">
        <v>0</v>
      </c>
      <c r="W454" s="186">
        <v>0</v>
      </c>
      <c r="X454" s="186">
        <v>0</v>
      </c>
      <c r="Y454" s="186">
        <v>0</v>
      </c>
      <c r="Z454" s="186">
        <v>2422885.52</v>
      </c>
      <c r="AA454" s="186">
        <v>0</v>
      </c>
      <c r="AB454" s="186">
        <v>0</v>
      </c>
      <c r="AC454" s="186">
        <v>0</v>
      </c>
      <c r="AD454" s="186">
        <v>0</v>
      </c>
      <c r="AE454" s="186">
        <v>0</v>
      </c>
      <c r="AF454" s="186">
        <v>0</v>
      </c>
      <c r="AG454" s="292">
        <v>59722.83</v>
      </c>
      <c r="AH454" s="292">
        <v>0</v>
      </c>
      <c r="AI454" s="292">
        <v>0</v>
      </c>
      <c r="AJ454" s="292">
        <v>34932.120000000003</v>
      </c>
      <c r="AK454" s="175"/>
      <c r="AL454" s="175">
        <v>11912274.99</v>
      </c>
      <c r="AM454" s="175">
        <v>14429815.460000001</v>
      </c>
      <c r="AN454" s="175">
        <v>2517540.4700000002</v>
      </c>
    </row>
    <row r="455" spans="1:40" s="84" customFormat="1" ht="20.3" customHeight="1" x14ac:dyDescent="0.35">
      <c r="A455" s="256">
        <v>2023</v>
      </c>
      <c r="B455" s="184">
        <f t="shared" ref="B455:B516" si="38">B454+1</f>
        <v>444</v>
      </c>
      <c r="C455" s="248" t="s">
        <v>3771</v>
      </c>
      <c r="D455" s="184">
        <v>36134</v>
      </c>
      <c r="E455" s="287">
        <f>VLOOKUP(D455,'[1]2023-2025'!$A:$G,7,0)</f>
        <v>2023</v>
      </c>
      <c r="F455" s="287"/>
      <c r="G455" s="287" t="s">
        <v>1899</v>
      </c>
      <c r="H455" s="288">
        <f>INDEX('[1]2023-2025'!$AK:$AK,MATCH(D455,'[1]2023-2025'!$A:$A,0))</f>
        <v>44613</v>
      </c>
      <c r="I455" s="288" t="e">
        <v>#N/A</v>
      </c>
      <c r="J455" s="288" t="e">
        <f>VLOOKUP(D455,[1]Лист3!$A:$AK,37,0)</f>
        <v>#N/A</v>
      </c>
      <c r="K455" s="289">
        <f>INDEX('[1]2023-2025'!$G:$G,MATCH(D455,'[1]2023-2025'!$A:$A,0))</f>
        <v>2023</v>
      </c>
      <c r="L455" s="289"/>
      <c r="M455" s="289"/>
      <c r="N455" s="289"/>
      <c r="O455" s="289" t="s">
        <v>2459</v>
      </c>
      <c r="P455" s="289">
        <v>0</v>
      </c>
      <c r="Q455" s="186">
        <f t="shared" si="36"/>
        <v>5012582.2</v>
      </c>
      <c r="R455" s="186">
        <f t="shared" si="37"/>
        <v>4995359.4000000004</v>
      </c>
      <c r="S455" s="290">
        <v>0</v>
      </c>
      <c r="T455" s="291">
        <v>0</v>
      </c>
      <c r="U455" s="186">
        <v>0</v>
      </c>
      <c r="V455" s="186">
        <v>0</v>
      </c>
      <c r="W455" s="186">
        <v>0</v>
      </c>
      <c r="X455" s="186">
        <v>0</v>
      </c>
      <c r="Y455" s="186">
        <v>0</v>
      </c>
      <c r="Z455" s="186">
        <v>0</v>
      </c>
      <c r="AA455" s="186">
        <v>4877682</v>
      </c>
      <c r="AB455" s="186">
        <v>0</v>
      </c>
      <c r="AC455" s="186">
        <v>0</v>
      </c>
      <c r="AD455" s="186">
        <v>0</v>
      </c>
      <c r="AE455" s="186">
        <v>0</v>
      </c>
      <c r="AF455" s="186">
        <v>0</v>
      </c>
      <c r="AG455" s="292">
        <v>0</v>
      </c>
      <c r="AH455" s="292">
        <v>117677.4</v>
      </c>
      <c r="AI455" s="292">
        <v>0</v>
      </c>
      <c r="AJ455" s="292">
        <v>17222.8</v>
      </c>
      <c r="AK455" s="175"/>
      <c r="AL455" s="175">
        <v>15970803.73</v>
      </c>
      <c r="AM455" s="175">
        <v>21158417.68</v>
      </c>
      <c r="AN455" s="175">
        <v>5187613.95</v>
      </c>
    </row>
    <row r="456" spans="1:40" s="84" customFormat="1" ht="20.3" customHeight="1" x14ac:dyDescent="0.35">
      <c r="A456" s="256">
        <v>2023</v>
      </c>
      <c r="B456" s="184">
        <f t="shared" si="38"/>
        <v>445</v>
      </c>
      <c r="C456" s="248" t="s">
        <v>937</v>
      </c>
      <c r="D456" s="184">
        <v>32759</v>
      </c>
      <c r="E456" s="287">
        <f>VLOOKUP(D456,'[1]2023-2025'!$A:$G,7,0)</f>
        <v>2023</v>
      </c>
      <c r="F456" s="287"/>
      <c r="G456" s="287" t="s">
        <v>1899</v>
      </c>
      <c r="H456" s="288">
        <f>INDEX('[1]2023-2025'!$AK:$AK,MATCH(D456,'[1]2023-2025'!$A:$A,0))</f>
        <v>44670</v>
      </c>
      <c r="I456" s="288" t="e">
        <v>#N/A</v>
      </c>
      <c r="J456" s="288" t="e">
        <f>VLOOKUP(D456,[1]Лист3!$A:$AK,37,0)</f>
        <v>#N/A</v>
      </c>
      <c r="K456" s="289">
        <f>INDEX('[1]2023-2025'!$G:$G,MATCH(D456,'[1]2023-2025'!$A:$A,0))</f>
        <v>2023</v>
      </c>
      <c r="L456" s="289"/>
      <c r="M456" s="289"/>
      <c r="N456" s="289"/>
      <c r="O456" s="289" t="s">
        <v>2600</v>
      </c>
      <c r="P456" s="289" t="s">
        <v>2601</v>
      </c>
      <c r="Q456" s="186">
        <f t="shared" si="36"/>
        <v>8820775.5099999998</v>
      </c>
      <c r="R456" s="186">
        <f t="shared" si="37"/>
        <v>8713164.7400000002</v>
      </c>
      <c r="S456" s="290">
        <v>3761349.91</v>
      </c>
      <c r="T456" s="290">
        <v>0</v>
      </c>
      <c r="U456" s="290">
        <v>0</v>
      </c>
      <c r="V456" s="290">
        <v>0</v>
      </c>
      <c r="W456" s="290">
        <v>0</v>
      </c>
      <c r="X456" s="290">
        <v>0</v>
      </c>
      <c r="Y456" s="290">
        <v>0</v>
      </c>
      <c r="Z456" s="290">
        <v>0</v>
      </c>
      <c r="AA456" s="290">
        <v>4901609.3599999994</v>
      </c>
      <c r="AB456" s="290">
        <v>0</v>
      </c>
      <c r="AC456" s="290">
        <v>0</v>
      </c>
      <c r="AD456" s="290">
        <v>0</v>
      </c>
      <c r="AE456" s="290">
        <v>0</v>
      </c>
      <c r="AF456" s="290">
        <v>0</v>
      </c>
      <c r="AG456" s="290">
        <v>50205.47</v>
      </c>
      <c r="AH456" s="290">
        <v>0</v>
      </c>
      <c r="AI456" s="290">
        <v>0</v>
      </c>
      <c r="AJ456" s="290">
        <v>107610.77</v>
      </c>
      <c r="AK456" s="175"/>
      <c r="AL456" s="175">
        <v>12653441.610000001</v>
      </c>
      <c r="AM456" s="175">
        <v>21474217.120000001</v>
      </c>
      <c r="AN456" s="175">
        <v>8820775.5099999998</v>
      </c>
    </row>
    <row r="457" spans="1:40" s="84" customFormat="1" ht="20.3" customHeight="1" x14ac:dyDescent="0.35">
      <c r="A457" s="256">
        <v>2023</v>
      </c>
      <c r="B457" s="184">
        <f t="shared" si="38"/>
        <v>446</v>
      </c>
      <c r="C457" s="294" t="s">
        <v>2399</v>
      </c>
      <c r="D457" s="184">
        <v>36142</v>
      </c>
      <c r="E457" s="287">
        <f>VLOOKUP(D457,'[1]2023-2025'!$A:$G,7,0)</f>
        <v>2023</v>
      </c>
      <c r="F457" s="287" t="s">
        <v>2879</v>
      </c>
      <c r="G457" s="287"/>
      <c r="H457" s="288">
        <f>INDEX('[1]2023-2025'!$AK:$AK,MATCH(D457,'[1]2023-2025'!$A:$A,0))</f>
        <v>0</v>
      </c>
      <c r="I457" s="288" t="e">
        <v>#N/A</v>
      </c>
      <c r="J457" s="288" t="e">
        <f>VLOOKUP(D457,[1]Лист3!$A:$AK,37,0)</f>
        <v>#N/A</v>
      </c>
      <c r="K457" s="289"/>
      <c r="L457" s="289"/>
      <c r="M457" s="289"/>
      <c r="N457" s="289"/>
      <c r="O457" s="289" t="e">
        <v>#N/A</v>
      </c>
      <c r="P457" s="289" t="e">
        <v>#N/A</v>
      </c>
      <c r="Q457" s="186">
        <f t="shared" si="36"/>
        <v>10162955.149999999</v>
      </c>
      <c r="R457" s="186">
        <f t="shared" si="37"/>
        <v>10162955.149999999</v>
      </c>
      <c r="S457" s="290">
        <v>820064.6</v>
      </c>
      <c r="T457" s="291">
        <v>1039129.84</v>
      </c>
      <c r="U457" s="186">
        <v>0</v>
      </c>
      <c r="V457" s="186">
        <v>39762.22</v>
      </c>
      <c r="W457" s="186">
        <v>40191.549999999996</v>
      </c>
      <c r="X457" s="186">
        <v>41536.150000000009</v>
      </c>
      <c r="Y457" s="186">
        <v>0</v>
      </c>
      <c r="Z457" s="290">
        <v>0</v>
      </c>
      <c r="AA457" s="186">
        <v>5742841.5099999998</v>
      </c>
      <c r="AB457" s="186">
        <v>500789.04000000004</v>
      </c>
      <c r="AC457" s="186">
        <v>1938640.2400000002</v>
      </c>
      <c r="AD457" s="186">
        <v>0</v>
      </c>
      <c r="AE457" s="186">
        <v>0</v>
      </c>
      <c r="AF457" s="186">
        <v>0</v>
      </c>
      <c r="AG457" s="290">
        <v>0</v>
      </c>
      <c r="AH457" s="292">
        <v>0</v>
      </c>
      <c r="AI457" s="292">
        <v>0</v>
      </c>
      <c r="AJ457" s="292">
        <v>0</v>
      </c>
      <c r="AK457" s="175"/>
      <c r="AL457" s="175">
        <v>1320777.8100000005</v>
      </c>
      <c r="AM457" s="175">
        <v>2574361.65</v>
      </c>
      <c r="AN457" s="175">
        <v>1253583.8399999994</v>
      </c>
    </row>
    <row r="458" spans="1:40" s="84" customFormat="1" ht="20.3" customHeight="1" x14ac:dyDescent="0.35">
      <c r="A458" s="256">
        <v>2023</v>
      </c>
      <c r="B458" s="184">
        <f t="shared" si="38"/>
        <v>447</v>
      </c>
      <c r="C458" s="248" t="s">
        <v>407</v>
      </c>
      <c r="D458" s="184">
        <v>33200</v>
      </c>
      <c r="E458" s="287">
        <f>VLOOKUP(D458,'[1]2023-2025'!$A:$G,7,0)</f>
        <v>2023</v>
      </c>
      <c r="F458" s="287"/>
      <c r="G458" s="287" t="s">
        <v>1899</v>
      </c>
      <c r="H458" s="288">
        <f>INDEX('[1]2023-2025'!$AK:$AK,MATCH(D458,'[1]2023-2025'!$A:$A,0))</f>
        <v>44670</v>
      </c>
      <c r="I458" s="288" t="e">
        <v>#N/A</v>
      </c>
      <c r="J458" s="288" t="e">
        <f>VLOOKUP(D458,[1]Лист3!$A:$AK,37,0)</f>
        <v>#N/A</v>
      </c>
      <c r="K458" s="289">
        <f>INDEX('[1]2023-2025'!$G:$G,MATCH(D458,'[1]2023-2025'!$A:$A,0))</f>
        <v>2023</v>
      </c>
      <c r="L458" s="289"/>
      <c r="M458" s="289"/>
      <c r="N458" s="289"/>
      <c r="O458" s="289" t="s">
        <v>2594</v>
      </c>
      <c r="P458" s="289" t="s">
        <v>2602</v>
      </c>
      <c r="Q458" s="186">
        <f t="shared" si="36"/>
        <v>2461215.9299999997</v>
      </c>
      <c r="R458" s="186">
        <f t="shared" si="37"/>
        <v>2449738.38</v>
      </c>
      <c r="S458" s="290">
        <v>0</v>
      </c>
      <c r="T458" s="290">
        <v>0</v>
      </c>
      <c r="U458" s="290">
        <v>0</v>
      </c>
      <c r="V458" s="290">
        <v>0</v>
      </c>
      <c r="W458" s="290">
        <v>0</v>
      </c>
      <c r="X458" s="290">
        <v>0</v>
      </c>
      <c r="Y458" s="290">
        <v>0</v>
      </c>
      <c r="Z458" s="290">
        <v>0</v>
      </c>
      <c r="AA458" s="290">
        <v>2449738.38</v>
      </c>
      <c r="AB458" s="290">
        <v>0</v>
      </c>
      <c r="AC458" s="290">
        <v>0</v>
      </c>
      <c r="AD458" s="290">
        <v>0</v>
      </c>
      <c r="AE458" s="290">
        <v>0</v>
      </c>
      <c r="AF458" s="290">
        <v>0</v>
      </c>
      <c r="AG458" s="290">
        <v>0</v>
      </c>
      <c r="AH458" s="290">
        <v>0</v>
      </c>
      <c r="AI458" s="290">
        <v>0</v>
      </c>
      <c r="AJ458" s="290">
        <v>11477.55</v>
      </c>
      <c r="AK458" s="175"/>
      <c r="AL458" s="175">
        <v>6815013.5499999998</v>
      </c>
      <c r="AM458" s="175">
        <v>12520665.77</v>
      </c>
      <c r="AN458" s="175">
        <v>5705652.2199999997</v>
      </c>
    </row>
    <row r="459" spans="1:40" s="84" customFormat="1" ht="20.3" customHeight="1" x14ac:dyDescent="0.35">
      <c r="A459" s="256">
        <v>2023</v>
      </c>
      <c r="B459" s="184">
        <f t="shared" si="38"/>
        <v>448</v>
      </c>
      <c r="C459" s="248" t="s">
        <v>468</v>
      </c>
      <c r="D459" s="184">
        <v>36192</v>
      </c>
      <c r="E459" s="287">
        <f>VLOOKUP(D459,'[1]2023-2025'!$A:$G,7,0)</f>
        <v>2023</v>
      </c>
      <c r="F459" s="287"/>
      <c r="G459" s="287" t="s">
        <v>1899</v>
      </c>
      <c r="H459" s="288">
        <f>INDEX('[1]2023-2025'!$AK:$AK,MATCH(D459,'[1]2023-2025'!$A:$A,0))</f>
        <v>44431</v>
      </c>
      <c r="I459" s="288" t="e">
        <v>#N/A</v>
      </c>
      <c r="J459" s="288" t="e">
        <f>VLOOKUP(D459,[1]Лист3!$A:$AK,37,0)</f>
        <v>#N/A</v>
      </c>
      <c r="K459" s="289">
        <f>INDEX('[1]2023-2025'!$G:$G,MATCH(D459,'[1]2023-2025'!$A:$A,0))</f>
        <v>2023</v>
      </c>
      <c r="L459" s="289"/>
      <c r="M459" s="289"/>
      <c r="N459" s="289"/>
      <c r="O459" s="289" t="s">
        <v>2603</v>
      </c>
      <c r="P459" s="289">
        <v>0</v>
      </c>
      <c r="Q459" s="186">
        <f t="shared" si="36"/>
        <v>246169.25</v>
      </c>
      <c r="R459" s="186">
        <f t="shared" si="37"/>
        <v>241011.6</v>
      </c>
      <c r="S459" s="290">
        <v>0</v>
      </c>
      <c r="T459" s="291">
        <v>0</v>
      </c>
      <c r="U459" s="186">
        <v>0</v>
      </c>
      <c r="V459" s="186">
        <v>105681.60000000001</v>
      </c>
      <c r="W459" s="186">
        <v>135330</v>
      </c>
      <c r="X459" s="186">
        <v>0</v>
      </c>
      <c r="Y459" s="186">
        <v>0</v>
      </c>
      <c r="Z459" s="186">
        <v>0</v>
      </c>
      <c r="AA459" s="186">
        <v>0</v>
      </c>
      <c r="AB459" s="186">
        <v>0</v>
      </c>
      <c r="AC459" s="186">
        <v>0</v>
      </c>
      <c r="AD459" s="186">
        <v>0</v>
      </c>
      <c r="AE459" s="186">
        <v>0</v>
      </c>
      <c r="AF459" s="186">
        <v>0</v>
      </c>
      <c r="AG459" s="292">
        <v>0</v>
      </c>
      <c r="AH459" s="292">
        <v>0</v>
      </c>
      <c r="AI459" s="292">
        <v>0</v>
      </c>
      <c r="AJ459" s="292">
        <v>5157.6499999999996</v>
      </c>
      <c r="AK459" s="175"/>
      <c r="AL459" s="175">
        <v>3947821.72</v>
      </c>
      <c r="AM459" s="175">
        <v>5655376.6200000001</v>
      </c>
      <c r="AN459" s="175">
        <v>1707554.9</v>
      </c>
    </row>
    <row r="460" spans="1:40" s="84" customFormat="1" ht="20.3" customHeight="1" x14ac:dyDescent="0.35">
      <c r="A460" s="256">
        <v>2023</v>
      </c>
      <c r="B460" s="184">
        <f t="shared" si="38"/>
        <v>449</v>
      </c>
      <c r="C460" s="248" t="s">
        <v>3127</v>
      </c>
      <c r="D460" s="184">
        <v>36205</v>
      </c>
      <c r="E460" s="287">
        <f>VLOOKUP(D460,'[1]2023-2025'!$A:$G,7,0)</f>
        <v>2023</v>
      </c>
      <c r="F460" s="287"/>
      <c r="G460" s="287" t="s">
        <v>1899</v>
      </c>
      <c r="H460" s="288">
        <f>INDEX('[1]2023-2025'!$AK:$AK,MATCH(D460,'[1]2023-2025'!$A:$A,0))</f>
        <v>44638</v>
      </c>
      <c r="I460" s="288" t="e">
        <v>#N/A</v>
      </c>
      <c r="J460" s="288" t="e">
        <f>VLOOKUP(D460,[1]Лист3!$A:$AK,37,0)</f>
        <v>#N/A</v>
      </c>
      <c r="K460" s="289">
        <f>INDEX('[1]2023-2025'!$G:$G,MATCH(D460,'[1]2023-2025'!$A:$A,0))</f>
        <v>2023</v>
      </c>
      <c r="L460" s="289"/>
      <c r="M460" s="289"/>
      <c r="N460" s="289"/>
      <c r="O460" s="289" t="s">
        <v>2587</v>
      </c>
      <c r="P460" s="289">
        <v>0</v>
      </c>
      <c r="Q460" s="186">
        <f t="shared" si="36"/>
        <v>84740.98</v>
      </c>
      <c r="R460" s="186">
        <f t="shared" si="37"/>
        <v>84740.98</v>
      </c>
      <c r="S460" s="290">
        <v>0</v>
      </c>
      <c r="T460" s="290">
        <v>0</v>
      </c>
      <c r="U460" s="290">
        <v>0</v>
      </c>
      <c r="V460" s="290">
        <v>0</v>
      </c>
      <c r="W460" s="290">
        <v>0</v>
      </c>
      <c r="X460" s="290">
        <v>0</v>
      </c>
      <c r="Y460" s="290">
        <v>0</v>
      </c>
      <c r="Z460" s="290">
        <v>0</v>
      </c>
      <c r="AA460" s="290">
        <v>0</v>
      </c>
      <c r="AB460" s="290">
        <v>0</v>
      </c>
      <c r="AC460" s="290">
        <v>0</v>
      </c>
      <c r="AD460" s="290">
        <v>0</v>
      </c>
      <c r="AE460" s="290">
        <v>0</v>
      </c>
      <c r="AF460" s="290">
        <v>0</v>
      </c>
      <c r="AG460" s="290">
        <v>0</v>
      </c>
      <c r="AH460" s="290">
        <v>84740.98</v>
      </c>
      <c r="AI460" s="290">
        <v>0</v>
      </c>
      <c r="AJ460" s="290">
        <v>0</v>
      </c>
      <c r="AK460" s="175"/>
      <c r="AL460" s="175" t="e">
        <v>#N/A</v>
      </c>
      <c r="AM460" s="175" t="e">
        <v>#N/A</v>
      </c>
      <c r="AN460" s="175" t="e">
        <v>#N/A</v>
      </c>
    </row>
    <row r="461" spans="1:40" s="84" customFormat="1" ht="20.3" customHeight="1" x14ac:dyDescent="0.35">
      <c r="A461" s="256">
        <v>2023</v>
      </c>
      <c r="B461" s="184">
        <f t="shared" si="38"/>
        <v>450</v>
      </c>
      <c r="C461" s="294" t="s">
        <v>1739</v>
      </c>
      <c r="D461" s="184">
        <v>32789</v>
      </c>
      <c r="E461" s="287">
        <f>VLOOKUP(D461,'[1]2023-2025'!$A:$G,7,0)</f>
        <v>2023</v>
      </c>
      <c r="F461" s="287" t="s">
        <v>2094</v>
      </c>
      <c r="G461" s="287" t="e">
        <v>#N/A</v>
      </c>
      <c r="H461" s="288">
        <f>INDEX('[1]2023-2025'!$AK:$AK,MATCH(D461,'[1]2023-2025'!$A:$A,0))</f>
        <v>44670</v>
      </c>
      <c r="I461" s="288" t="e">
        <v>#N/A</v>
      </c>
      <c r="J461" s="288" t="e">
        <f>VLOOKUP(D461,[1]Лист3!$A:$AK,37,0)</f>
        <v>#N/A</v>
      </c>
      <c r="K461" s="289">
        <f>INDEX('[1]2023-2025'!$G:$G,MATCH(D461,'[1]2023-2025'!$A:$A,0))</f>
        <v>2023</v>
      </c>
      <c r="L461" s="289"/>
      <c r="M461" s="289">
        <v>2</v>
      </c>
      <c r="N461" s="289"/>
      <c r="O461" s="289" t="s">
        <v>2583</v>
      </c>
      <c r="P461" s="289">
        <v>0</v>
      </c>
      <c r="Q461" s="186">
        <f t="shared" ref="Q461:Q524" si="39">SUM(S461:AJ461)</f>
        <v>4160450.3899999997</v>
      </c>
      <c r="R461" s="186">
        <f t="shared" ref="R461:R524" si="40">SUM(S461:AI461)</f>
        <v>4086089.03</v>
      </c>
      <c r="S461" s="290">
        <v>0</v>
      </c>
      <c r="T461" s="290">
        <v>0</v>
      </c>
      <c r="U461" s="290">
        <v>0</v>
      </c>
      <c r="V461" s="290">
        <v>0</v>
      </c>
      <c r="W461" s="290">
        <v>0</v>
      </c>
      <c r="X461" s="290">
        <v>0</v>
      </c>
      <c r="Y461" s="290">
        <v>0</v>
      </c>
      <c r="Z461" s="186">
        <v>3990726.32</v>
      </c>
      <c r="AA461" s="290">
        <v>0</v>
      </c>
      <c r="AB461" s="290">
        <v>0</v>
      </c>
      <c r="AC461" s="290">
        <v>0</v>
      </c>
      <c r="AD461" s="290">
        <v>0</v>
      </c>
      <c r="AE461" s="290">
        <v>0</v>
      </c>
      <c r="AF461" s="290">
        <v>0</v>
      </c>
      <c r="AG461" s="292">
        <v>95362.71</v>
      </c>
      <c r="AH461" s="290">
        <v>0</v>
      </c>
      <c r="AI461" s="290">
        <v>0</v>
      </c>
      <c r="AJ461" s="292">
        <v>74361.36</v>
      </c>
      <c r="AK461" s="175"/>
      <c r="AL461" s="175">
        <v>17566399.68</v>
      </c>
      <c r="AM461" s="175">
        <v>21726850.07</v>
      </c>
      <c r="AN461" s="175">
        <v>4160450.3899999997</v>
      </c>
    </row>
    <row r="462" spans="1:40" s="84" customFormat="1" ht="20.3" customHeight="1" x14ac:dyDescent="0.35">
      <c r="A462" s="256">
        <v>2023</v>
      </c>
      <c r="B462" s="184">
        <f t="shared" si="38"/>
        <v>451</v>
      </c>
      <c r="C462" s="248" t="s">
        <v>408</v>
      </c>
      <c r="D462" s="184">
        <v>36342</v>
      </c>
      <c r="E462" s="287">
        <f>VLOOKUP(D462,'[1]2023-2025'!$A:$G,7,0)</f>
        <v>2023</v>
      </c>
      <c r="F462" s="287"/>
      <c r="G462" s="287" t="s">
        <v>1899</v>
      </c>
      <c r="H462" s="288">
        <f>INDEX('[1]2023-2025'!$AK:$AK,MATCH(D462,'[1]2023-2025'!$A:$A,0))</f>
        <v>44613</v>
      </c>
      <c r="I462" s="288" t="e">
        <v>#N/A</v>
      </c>
      <c r="J462" s="288" t="e">
        <f>VLOOKUP(D462,[1]Лист3!$A:$AK,37,0)</f>
        <v>#N/A</v>
      </c>
      <c r="K462" s="289">
        <f>INDEX('[1]2023-2025'!$G:$G,MATCH(D462,'[1]2023-2025'!$A:$A,0))</f>
        <v>2023</v>
      </c>
      <c r="L462" s="289"/>
      <c r="M462" s="289">
        <v>5</v>
      </c>
      <c r="N462" s="289"/>
      <c r="O462" s="289" t="s">
        <v>2446</v>
      </c>
      <c r="P462" s="289">
        <v>0</v>
      </c>
      <c r="Q462" s="186">
        <f t="shared" si="39"/>
        <v>11966940.489999998</v>
      </c>
      <c r="R462" s="186">
        <f t="shared" si="40"/>
        <v>11898156.239999998</v>
      </c>
      <c r="S462" s="290">
        <v>0</v>
      </c>
      <c r="T462" s="291">
        <v>0</v>
      </c>
      <c r="U462" s="186">
        <v>0</v>
      </c>
      <c r="V462" s="186">
        <v>0</v>
      </c>
      <c r="W462" s="186">
        <v>0</v>
      </c>
      <c r="X462" s="186">
        <v>0</v>
      </c>
      <c r="Y462" s="186">
        <v>0</v>
      </c>
      <c r="Z462" s="186">
        <v>11627749.199999999</v>
      </c>
      <c r="AA462" s="186">
        <v>0</v>
      </c>
      <c r="AB462" s="186">
        <v>0</v>
      </c>
      <c r="AC462" s="186">
        <v>0</v>
      </c>
      <c r="AD462" s="186">
        <v>0</v>
      </c>
      <c r="AE462" s="186">
        <v>0</v>
      </c>
      <c r="AF462" s="186">
        <v>0</v>
      </c>
      <c r="AG462" s="292">
        <v>270407.03999999998</v>
      </c>
      <c r="AH462" s="292">
        <v>0</v>
      </c>
      <c r="AI462" s="292">
        <v>0</v>
      </c>
      <c r="AJ462" s="292">
        <v>68784.25</v>
      </c>
      <c r="AK462" s="175"/>
      <c r="AL462" s="175">
        <v>53446018.140000001</v>
      </c>
      <c r="AM462" s="175">
        <v>65412958.630000003</v>
      </c>
      <c r="AN462" s="175">
        <v>11966940.489999998</v>
      </c>
    </row>
    <row r="463" spans="1:40" s="84" customFormat="1" ht="20.3" customHeight="1" x14ac:dyDescent="0.35">
      <c r="A463" s="256">
        <v>2023</v>
      </c>
      <c r="B463" s="184">
        <f t="shared" si="38"/>
        <v>452</v>
      </c>
      <c r="C463" s="294" t="s">
        <v>954</v>
      </c>
      <c r="D463" s="184">
        <v>36391</v>
      </c>
      <c r="E463" s="287">
        <f>VLOOKUP(D463,'[1]2023-2025'!$A:$G,7,0)</f>
        <v>2023</v>
      </c>
      <c r="F463" s="287"/>
      <c r="G463" s="287" t="s">
        <v>1899</v>
      </c>
      <c r="H463" s="288">
        <f>INDEX('[1]2023-2025'!$AK:$AK,MATCH(D463,'[1]2023-2025'!$A:$A,0))</f>
        <v>44613</v>
      </c>
      <c r="I463" s="288" t="e">
        <v>#N/A</v>
      </c>
      <c r="J463" s="288" t="e">
        <f>VLOOKUP(D463,[1]Лист3!$A:$AK,37,0)</f>
        <v>#N/A</v>
      </c>
      <c r="K463" s="289">
        <f>INDEX('[1]2023-2025'!$G:$G,MATCH(D463,'[1]2023-2025'!$A:$A,0))</f>
        <v>2023</v>
      </c>
      <c r="L463" s="289"/>
      <c r="M463" s="289">
        <v>6</v>
      </c>
      <c r="N463" s="289"/>
      <c r="O463" s="289" t="s">
        <v>2582</v>
      </c>
      <c r="P463" s="289">
        <v>0</v>
      </c>
      <c r="Q463" s="186">
        <f t="shared" si="39"/>
        <v>15322826.99</v>
      </c>
      <c r="R463" s="186">
        <f t="shared" si="40"/>
        <v>15099742.91</v>
      </c>
      <c r="S463" s="290">
        <v>0</v>
      </c>
      <c r="T463" s="291">
        <v>0</v>
      </c>
      <c r="U463" s="186">
        <v>0</v>
      </c>
      <c r="V463" s="186">
        <v>0</v>
      </c>
      <c r="W463" s="186">
        <v>0</v>
      </c>
      <c r="X463" s="186">
        <v>0</v>
      </c>
      <c r="Y463" s="186">
        <v>0</v>
      </c>
      <c r="Z463" s="186">
        <v>14762453.83</v>
      </c>
      <c r="AA463" s="186">
        <v>0</v>
      </c>
      <c r="AB463" s="186">
        <v>0</v>
      </c>
      <c r="AC463" s="186">
        <v>0</v>
      </c>
      <c r="AD463" s="186">
        <v>0</v>
      </c>
      <c r="AE463" s="186">
        <v>0</v>
      </c>
      <c r="AF463" s="186">
        <v>0</v>
      </c>
      <c r="AG463" s="292">
        <v>337289.08</v>
      </c>
      <c r="AH463" s="292">
        <v>0</v>
      </c>
      <c r="AI463" s="292">
        <v>0</v>
      </c>
      <c r="AJ463" s="292">
        <v>223084.08</v>
      </c>
      <c r="AK463" s="175"/>
      <c r="AL463" s="175">
        <v>101487404.92</v>
      </c>
      <c r="AM463" s="175">
        <v>130918336.90000001</v>
      </c>
      <c r="AN463" s="175">
        <v>29430931.98</v>
      </c>
    </row>
    <row r="464" spans="1:40" s="84" customFormat="1" ht="20.3" customHeight="1" x14ac:dyDescent="0.35">
      <c r="A464" s="256">
        <v>2023</v>
      </c>
      <c r="B464" s="184">
        <f t="shared" si="38"/>
        <v>453</v>
      </c>
      <c r="C464" s="248" t="s">
        <v>3772</v>
      </c>
      <c r="D464" s="184">
        <v>36402</v>
      </c>
      <c r="E464" s="287">
        <f>VLOOKUP(D464,'[1]2023-2025'!$A:$G,7,0)</f>
        <v>2023</v>
      </c>
      <c r="F464" s="287"/>
      <c r="G464" s="287" t="s">
        <v>1899</v>
      </c>
      <c r="H464" s="288">
        <f>INDEX('[1]2023-2025'!$AK:$AK,MATCH(D464,'[1]2023-2025'!$A:$A,0))</f>
        <v>44581</v>
      </c>
      <c r="I464" s="288" t="e">
        <v>#N/A</v>
      </c>
      <c r="J464" s="288" t="e">
        <f>VLOOKUP(D464,[1]Лист3!$A:$AK,37,0)</f>
        <v>#N/A</v>
      </c>
      <c r="K464" s="289">
        <f>INDEX('[1]2023-2025'!$G:$G,MATCH(D464,'[1]2023-2025'!$A:$A,0))</f>
        <v>2023</v>
      </c>
      <c r="L464" s="289"/>
      <c r="M464" s="289"/>
      <c r="N464" s="289"/>
      <c r="O464" s="289" t="s">
        <v>2604</v>
      </c>
      <c r="P464" s="289" t="s">
        <v>2605</v>
      </c>
      <c r="Q464" s="186">
        <f t="shared" si="39"/>
        <v>339085.78</v>
      </c>
      <c r="R464" s="186">
        <f t="shared" si="40"/>
        <v>339085.78</v>
      </c>
      <c r="S464" s="290">
        <v>0</v>
      </c>
      <c r="T464" s="291">
        <v>0</v>
      </c>
      <c r="U464" s="186">
        <v>0</v>
      </c>
      <c r="V464" s="186">
        <v>0</v>
      </c>
      <c r="W464" s="186">
        <v>0</v>
      </c>
      <c r="X464" s="186">
        <v>0</v>
      </c>
      <c r="Y464" s="186">
        <v>0</v>
      </c>
      <c r="Z464" s="186">
        <v>0</v>
      </c>
      <c r="AA464" s="186">
        <v>0</v>
      </c>
      <c r="AB464" s="186">
        <v>0</v>
      </c>
      <c r="AC464" s="186">
        <v>0</v>
      </c>
      <c r="AD464" s="186">
        <v>0</v>
      </c>
      <c r="AE464" s="186">
        <v>0</v>
      </c>
      <c r="AF464" s="186">
        <v>0</v>
      </c>
      <c r="AG464" s="292">
        <v>339085.78</v>
      </c>
      <c r="AH464" s="292">
        <v>0</v>
      </c>
      <c r="AI464" s="292">
        <v>0</v>
      </c>
      <c r="AJ464" s="292">
        <v>0</v>
      </c>
      <c r="AK464" s="175"/>
      <c r="AL464" s="175">
        <v>13140736.710000001</v>
      </c>
      <c r="AM464" s="175">
        <v>16151433.93</v>
      </c>
      <c r="AN464" s="175">
        <v>3010697.2199999997</v>
      </c>
    </row>
    <row r="465" spans="1:40" s="84" customFormat="1" ht="20.3" customHeight="1" x14ac:dyDescent="0.35">
      <c r="A465" s="256">
        <v>2023</v>
      </c>
      <c r="B465" s="184">
        <f t="shared" si="38"/>
        <v>454</v>
      </c>
      <c r="C465" s="248" t="s">
        <v>3773</v>
      </c>
      <c r="D465" s="184">
        <v>36403</v>
      </c>
      <c r="E465" s="287">
        <f>VLOOKUP(D465,'[1]2023-2025'!$A:$G,7,0)</f>
        <v>2023</v>
      </c>
      <c r="F465" s="287"/>
      <c r="G465" s="287" t="s">
        <v>1899</v>
      </c>
      <c r="H465" s="288">
        <f>INDEX('[1]2023-2025'!$AK:$AK,MATCH(D465,'[1]2023-2025'!$A:$A,0))</f>
        <v>44613</v>
      </c>
      <c r="I465" s="288" t="e">
        <v>#N/A</v>
      </c>
      <c r="J465" s="288" t="e">
        <f>VLOOKUP(D465,[1]Лист3!$A:$AK,37,0)</f>
        <v>#N/A</v>
      </c>
      <c r="K465" s="289">
        <f>INDEX('[1]2023-2025'!$G:$G,MATCH(D465,'[1]2023-2025'!$A:$A,0))</f>
        <v>2023</v>
      </c>
      <c r="L465" s="289"/>
      <c r="M465" s="289"/>
      <c r="N465" s="289"/>
      <c r="O465" s="289" t="s">
        <v>2446</v>
      </c>
      <c r="P465" s="289" t="s">
        <v>2606</v>
      </c>
      <c r="Q465" s="186">
        <f t="shared" si="39"/>
        <v>440587.1</v>
      </c>
      <c r="R465" s="186">
        <f t="shared" si="40"/>
        <v>440587.1</v>
      </c>
      <c r="S465" s="290">
        <v>0</v>
      </c>
      <c r="T465" s="291">
        <v>0</v>
      </c>
      <c r="U465" s="186">
        <v>0</v>
      </c>
      <c r="V465" s="186">
        <v>0</v>
      </c>
      <c r="W465" s="186">
        <v>0</v>
      </c>
      <c r="X465" s="186">
        <v>0</v>
      </c>
      <c r="Y465" s="290">
        <v>0</v>
      </c>
      <c r="Z465" s="186">
        <v>0</v>
      </c>
      <c r="AA465" s="186">
        <v>0</v>
      </c>
      <c r="AB465" s="186">
        <v>0</v>
      </c>
      <c r="AC465" s="186">
        <v>0</v>
      </c>
      <c r="AD465" s="186">
        <v>0</v>
      </c>
      <c r="AE465" s="186">
        <v>0</v>
      </c>
      <c r="AF465" s="186">
        <v>0</v>
      </c>
      <c r="AG465" s="292">
        <v>281334.8</v>
      </c>
      <c r="AH465" s="292">
        <v>159252.29999999999</v>
      </c>
      <c r="AI465" s="292">
        <v>0</v>
      </c>
      <c r="AJ465" s="292">
        <v>0</v>
      </c>
      <c r="AK465" s="175"/>
      <c r="AL465" s="175">
        <v>21389253.729999997</v>
      </c>
      <c r="AM465" s="175">
        <v>21829840.829999998</v>
      </c>
      <c r="AN465" s="175">
        <v>440587.1</v>
      </c>
    </row>
    <row r="466" spans="1:40" s="84" customFormat="1" ht="20.3" customHeight="1" x14ac:dyDescent="0.35">
      <c r="A466" s="256">
        <v>2023</v>
      </c>
      <c r="B466" s="184">
        <f t="shared" si="38"/>
        <v>455</v>
      </c>
      <c r="C466" s="248" t="s">
        <v>3774</v>
      </c>
      <c r="D466" s="184">
        <v>36407</v>
      </c>
      <c r="E466" s="287">
        <f>VLOOKUP(D466,'[1]2023-2025'!$A:$G,7,0)</f>
        <v>2023</v>
      </c>
      <c r="F466" s="287"/>
      <c r="G466" s="287" t="s">
        <v>1899</v>
      </c>
      <c r="H466" s="288">
        <f>INDEX('[1]2023-2025'!$AK:$AK,MATCH(D466,'[1]2023-2025'!$A:$A,0))</f>
        <v>44613</v>
      </c>
      <c r="I466" s="288" t="e">
        <v>#N/A</v>
      </c>
      <c r="J466" s="288" t="e">
        <f>VLOOKUP(D466,[1]Лист3!$A:$AK,37,0)</f>
        <v>#N/A</v>
      </c>
      <c r="K466" s="289">
        <f>INDEX('[1]2023-2025'!$G:$G,MATCH(D466,'[1]2023-2025'!$A:$A,0))</f>
        <v>2023</v>
      </c>
      <c r="L466" s="289"/>
      <c r="M466" s="289"/>
      <c r="N466" s="289"/>
      <c r="O466" s="289" t="s">
        <v>2446</v>
      </c>
      <c r="P466" s="289" t="s">
        <v>2607</v>
      </c>
      <c r="Q466" s="186">
        <f t="shared" si="39"/>
        <v>4969421.1999999993</v>
      </c>
      <c r="R466" s="186">
        <f t="shared" si="40"/>
        <v>4949390.7699999996</v>
      </c>
      <c r="S466" s="290">
        <v>0</v>
      </c>
      <c r="T466" s="291">
        <v>0</v>
      </c>
      <c r="U466" s="186">
        <v>0</v>
      </c>
      <c r="V466" s="186">
        <v>0</v>
      </c>
      <c r="W466" s="186">
        <v>0</v>
      </c>
      <c r="X466" s="186">
        <v>0</v>
      </c>
      <c r="Y466" s="186">
        <v>0</v>
      </c>
      <c r="Z466" s="186">
        <v>0</v>
      </c>
      <c r="AA466" s="186">
        <v>4846486.8</v>
      </c>
      <c r="AB466" s="186">
        <v>0</v>
      </c>
      <c r="AC466" s="186">
        <v>0</v>
      </c>
      <c r="AD466" s="186">
        <v>0</v>
      </c>
      <c r="AE466" s="186">
        <v>0</v>
      </c>
      <c r="AF466" s="186">
        <v>0</v>
      </c>
      <c r="AG466" s="292">
        <v>0</v>
      </c>
      <c r="AH466" s="292">
        <v>102903.97</v>
      </c>
      <c r="AI466" s="292">
        <v>0</v>
      </c>
      <c r="AJ466" s="292">
        <v>20030.43</v>
      </c>
      <c r="AK466" s="175"/>
      <c r="AL466" s="175">
        <v>14789748.120000001</v>
      </c>
      <c r="AM466" s="175">
        <v>19759169.32</v>
      </c>
      <c r="AN466" s="175">
        <v>4969421.1999999993</v>
      </c>
    </row>
    <row r="467" spans="1:40" s="84" customFormat="1" ht="20.3" customHeight="1" x14ac:dyDescent="0.35">
      <c r="A467" s="256">
        <v>2023</v>
      </c>
      <c r="B467" s="184">
        <f t="shared" si="38"/>
        <v>456</v>
      </c>
      <c r="C467" s="248" t="s">
        <v>3775</v>
      </c>
      <c r="D467" s="184">
        <v>36410</v>
      </c>
      <c r="E467" s="287">
        <f>VLOOKUP(D467,'[1]2023-2025'!$A:$G,7,0)</f>
        <v>2023</v>
      </c>
      <c r="F467" s="287"/>
      <c r="G467" s="287" t="s">
        <v>1899</v>
      </c>
      <c r="H467" s="288">
        <f>INDEX('[1]2023-2025'!$AK:$AK,MATCH(D467,'[1]2023-2025'!$A:$A,0))</f>
        <v>44613</v>
      </c>
      <c r="I467" s="288" t="e">
        <v>#N/A</v>
      </c>
      <c r="J467" s="288" t="e">
        <f>VLOOKUP(D467,[1]Лист3!$A:$AK,37,0)</f>
        <v>#N/A</v>
      </c>
      <c r="K467" s="289">
        <f>INDEX('[1]2023-2025'!$G:$G,MATCH(D467,'[1]2023-2025'!$A:$A,0))</f>
        <v>2023</v>
      </c>
      <c r="L467" s="289"/>
      <c r="M467" s="289"/>
      <c r="N467" s="289"/>
      <c r="O467" s="289" t="s">
        <v>2582</v>
      </c>
      <c r="P467" s="289">
        <v>0</v>
      </c>
      <c r="Q467" s="186">
        <f t="shared" si="39"/>
        <v>7015340.4000000004</v>
      </c>
      <c r="R467" s="186">
        <f t="shared" si="40"/>
        <v>6986173.8200000003</v>
      </c>
      <c r="S467" s="290">
        <v>0</v>
      </c>
      <c r="T467" s="291">
        <v>0</v>
      </c>
      <c r="U467" s="186">
        <v>0</v>
      </c>
      <c r="V467" s="186">
        <v>0</v>
      </c>
      <c r="W467" s="186">
        <v>0</v>
      </c>
      <c r="X467" s="186">
        <v>0</v>
      </c>
      <c r="Y467" s="186">
        <v>0</v>
      </c>
      <c r="Z467" s="186">
        <v>0</v>
      </c>
      <c r="AA467" s="186">
        <v>6832650</v>
      </c>
      <c r="AB467" s="186">
        <v>0</v>
      </c>
      <c r="AC467" s="186">
        <v>0</v>
      </c>
      <c r="AD467" s="186">
        <v>0</v>
      </c>
      <c r="AE467" s="186">
        <v>0</v>
      </c>
      <c r="AF467" s="186">
        <v>0</v>
      </c>
      <c r="AG467" s="292">
        <v>0</v>
      </c>
      <c r="AH467" s="292">
        <v>153523.82</v>
      </c>
      <c r="AI467" s="292">
        <v>0</v>
      </c>
      <c r="AJ467" s="292">
        <v>29166.58</v>
      </c>
      <c r="AK467" s="175"/>
      <c r="AL467" s="175">
        <v>21759244.369999997</v>
      </c>
      <c r="AM467" s="175">
        <v>28774584.77</v>
      </c>
      <c r="AN467" s="175">
        <v>7015340.4000000004</v>
      </c>
    </row>
    <row r="468" spans="1:40" s="84" customFormat="1" ht="20.3" customHeight="1" x14ac:dyDescent="0.35">
      <c r="A468" s="256">
        <v>2023</v>
      </c>
      <c r="B468" s="184">
        <f t="shared" si="38"/>
        <v>457</v>
      </c>
      <c r="C468" s="294" t="s">
        <v>2403</v>
      </c>
      <c r="D468" s="184">
        <v>36428</v>
      </c>
      <c r="E468" s="287">
        <f>VLOOKUP(D468,'[1]2023-2025'!$A:$G,7,0)</f>
        <v>2023</v>
      </c>
      <c r="F468" s="287" t="s">
        <v>2879</v>
      </c>
      <c r="G468" s="287"/>
      <c r="H468" s="288">
        <f>INDEX('[1]2023-2025'!$AK:$AK,MATCH(D468,'[1]2023-2025'!$A:$A,0))</f>
        <v>0</v>
      </c>
      <c r="I468" s="288" t="e">
        <v>#N/A</v>
      </c>
      <c r="J468" s="288" t="e">
        <f>VLOOKUP(D468,[1]Лист3!$A:$AK,37,0)</f>
        <v>#N/A</v>
      </c>
      <c r="K468" s="289"/>
      <c r="L468" s="289"/>
      <c r="M468" s="289"/>
      <c r="N468" s="289"/>
      <c r="O468" s="289" t="e">
        <v>#N/A</v>
      </c>
      <c r="P468" s="289" t="e">
        <v>#N/A</v>
      </c>
      <c r="Q468" s="186">
        <f t="shared" si="39"/>
        <v>13356769.49</v>
      </c>
      <c r="R468" s="186">
        <f t="shared" si="40"/>
        <v>13356769.49</v>
      </c>
      <c r="S468" s="290">
        <v>1418792.4200000002</v>
      </c>
      <c r="T468" s="291">
        <v>0</v>
      </c>
      <c r="U468" s="186">
        <v>0</v>
      </c>
      <c r="V468" s="186">
        <v>212331.02</v>
      </c>
      <c r="W468" s="186">
        <v>0</v>
      </c>
      <c r="X468" s="186">
        <v>0</v>
      </c>
      <c r="Y468" s="186">
        <v>0</v>
      </c>
      <c r="Z468" s="290">
        <v>0</v>
      </c>
      <c r="AA468" s="186">
        <v>8151667.8099999996</v>
      </c>
      <c r="AB468" s="186">
        <v>874376.48</v>
      </c>
      <c r="AC468" s="186">
        <v>2699601.7600000002</v>
      </c>
      <c r="AD468" s="186">
        <v>0</v>
      </c>
      <c r="AE468" s="186">
        <v>0</v>
      </c>
      <c r="AF468" s="186">
        <v>0</v>
      </c>
      <c r="AG468" s="290">
        <v>0</v>
      </c>
      <c r="AH468" s="292">
        <v>0</v>
      </c>
      <c r="AI468" s="292">
        <v>0</v>
      </c>
      <c r="AJ468" s="292">
        <v>0</v>
      </c>
      <c r="AK468" s="175"/>
      <c r="AL468" s="175">
        <v>2761509.392722242</v>
      </c>
      <c r="AM468" s="175">
        <v>4591118.5599999996</v>
      </c>
      <c r="AN468" s="175">
        <v>1829609.1672777575</v>
      </c>
    </row>
    <row r="469" spans="1:40" s="84" customFormat="1" ht="20.3" customHeight="1" x14ac:dyDescent="0.35">
      <c r="A469" s="256">
        <v>2023</v>
      </c>
      <c r="B469" s="184">
        <f t="shared" si="38"/>
        <v>458</v>
      </c>
      <c r="C469" s="248" t="s">
        <v>415</v>
      </c>
      <c r="D469" s="184">
        <v>32374</v>
      </c>
      <c r="E469" s="287">
        <f>VLOOKUP(D469,'[1]2023-2025'!$A:$G,7,0)</f>
        <v>2023</v>
      </c>
      <c r="F469" s="287"/>
      <c r="G469" s="287" t="s">
        <v>1899</v>
      </c>
      <c r="H469" s="288">
        <f>INDEX('[1]2023-2025'!$AK:$AK,MATCH(D469,'[1]2023-2025'!$A:$A,0))</f>
        <v>44638</v>
      </c>
      <c r="I469" s="288" t="e">
        <v>#N/A</v>
      </c>
      <c r="J469" s="288" t="e">
        <f>VLOOKUP(D469,[1]Лист3!$A:$AK,37,0)</f>
        <v>#N/A</v>
      </c>
      <c r="K469" s="289">
        <f>INDEX('[1]2023-2025'!$G:$G,MATCH(D469,'[1]2023-2025'!$A:$A,0))</f>
        <v>2023</v>
      </c>
      <c r="L469" s="289"/>
      <c r="M469" s="289"/>
      <c r="N469" s="289"/>
      <c r="O469" s="289" t="s">
        <v>2587</v>
      </c>
      <c r="P469" s="289">
        <v>0</v>
      </c>
      <c r="Q469" s="186">
        <f t="shared" si="39"/>
        <v>50245.2</v>
      </c>
      <c r="R469" s="186">
        <f t="shared" si="40"/>
        <v>50245.2</v>
      </c>
      <c r="S469" s="290">
        <v>0</v>
      </c>
      <c r="T469" s="290">
        <v>0</v>
      </c>
      <c r="U469" s="290">
        <v>0</v>
      </c>
      <c r="V469" s="290">
        <v>0</v>
      </c>
      <c r="W469" s="290">
        <v>0</v>
      </c>
      <c r="X469" s="290">
        <v>0</v>
      </c>
      <c r="Y469" s="290">
        <v>0</v>
      </c>
      <c r="Z469" s="290">
        <v>0</v>
      </c>
      <c r="AA469" s="290">
        <v>0</v>
      </c>
      <c r="AB469" s="290">
        <v>0</v>
      </c>
      <c r="AC469" s="290">
        <v>0</v>
      </c>
      <c r="AD469" s="290">
        <v>0</v>
      </c>
      <c r="AE469" s="290">
        <v>0</v>
      </c>
      <c r="AF469" s="290">
        <v>0</v>
      </c>
      <c r="AG469" s="290">
        <v>50245.2</v>
      </c>
      <c r="AH469" s="290">
        <v>0</v>
      </c>
      <c r="AI469" s="290">
        <v>0</v>
      </c>
      <c r="AJ469" s="292">
        <v>0</v>
      </c>
      <c r="AK469" s="175"/>
      <c r="AL469" s="175">
        <v>6665552.9100000001</v>
      </c>
      <c r="AM469" s="175">
        <v>9807979.3200000003</v>
      </c>
      <c r="AN469" s="175">
        <v>3142426.41</v>
      </c>
    </row>
    <row r="470" spans="1:40" s="84" customFormat="1" ht="20.3" customHeight="1" x14ac:dyDescent="0.35">
      <c r="A470" s="256">
        <v>2023</v>
      </c>
      <c r="B470" s="184">
        <f t="shared" si="38"/>
        <v>459</v>
      </c>
      <c r="C470" s="248" t="s">
        <v>416</v>
      </c>
      <c r="D470" s="184">
        <v>32408</v>
      </c>
      <c r="E470" s="287">
        <f>VLOOKUP(D470,'[1]2023-2025'!$A:$G,7,0)</f>
        <v>2023</v>
      </c>
      <c r="F470" s="287"/>
      <c r="G470" s="287" t="s">
        <v>1899</v>
      </c>
      <c r="H470" s="288">
        <f>INDEX('[1]2023-2025'!$AK:$AK,MATCH(D470,'[1]2023-2025'!$A:$A,0))</f>
        <v>44581</v>
      </c>
      <c r="I470" s="288" t="e">
        <v>#N/A</v>
      </c>
      <c r="J470" s="288" t="e">
        <f>VLOOKUP(D470,[1]Лист3!$A:$AK,37,0)</f>
        <v>#N/A</v>
      </c>
      <c r="K470" s="289">
        <f>INDEX('[1]2023-2025'!$G:$G,MATCH(D470,'[1]2023-2025'!$A:$A,0))</f>
        <v>2023</v>
      </c>
      <c r="L470" s="289"/>
      <c r="M470" s="289"/>
      <c r="N470" s="289"/>
      <c r="O470" s="289" t="s">
        <v>2591</v>
      </c>
      <c r="P470" s="289">
        <v>0</v>
      </c>
      <c r="Q470" s="186">
        <f t="shared" si="39"/>
        <v>3515742.0800000005</v>
      </c>
      <c r="R470" s="186">
        <f t="shared" si="40"/>
        <v>3464084.4000000004</v>
      </c>
      <c r="S470" s="290">
        <v>0</v>
      </c>
      <c r="T470" s="291">
        <v>0</v>
      </c>
      <c r="U470" s="186">
        <v>0</v>
      </c>
      <c r="V470" s="186">
        <v>0</v>
      </c>
      <c r="W470" s="186">
        <v>0</v>
      </c>
      <c r="X470" s="186">
        <v>0</v>
      </c>
      <c r="Y470" s="186">
        <v>0</v>
      </c>
      <c r="Z470" s="186">
        <v>0</v>
      </c>
      <c r="AA470" s="186">
        <v>3464084.4000000004</v>
      </c>
      <c r="AB470" s="186">
        <v>0</v>
      </c>
      <c r="AC470" s="186">
        <v>0</v>
      </c>
      <c r="AD470" s="186">
        <v>0</v>
      </c>
      <c r="AE470" s="186">
        <v>0</v>
      </c>
      <c r="AF470" s="186">
        <v>0</v>
      </c>
      <c r="AG470" s="292">
        <v>0</v>
      </c>
      <c r="AH470" s="292">
        <v>0</v>
      </c>
      <c r="AI470" s="292">
        <v>0</v>
      </c>
      <c r="AJ470" s="292">
        <v>51657.68</v>
      </c>
      <c r="AK470" s="175"/>
      <c r="AL470" s="175">
        <v>9648863.5299999993</v>
      </c>
      <c r="AM470" s="175">
        <v>13164605.609999999</v>
      </c>
      <c r="AN470" s="175">
        <v>3515742.0800000005</v>
      </c>
    </row>
    <row r="471" spans="1:40" s="84" customFormat="1" ht="20.3" customHeight="1" x14ac:dyDescent="0.35">
      <c r="A471" s="256">
        <v>2023</v>
      </c>
      <c r="B471" s="184">
        <f t="shared" si="38"/>
        <v>460</v>
      </c>
      <c r="C471" s="248" t="s">
        <v>3776</v>
      </c>
      <c r="D471" s="184">
        <v>32410</v>
      </c>
      <c r="E471" s="287">
        <f>VLOOKUP(D471,'[1]2023-2025'!$A:$G,7,0)</f>
        <v>2023</v>
      </c>
      <c r="F471" s="287"/>
      <c r="G471" s="287" t="s">
        <v>1899</v>
      </c>
      <c r="H471" s="288">
        <f>INDEX('[1]2023-2025'!$AK:$AK,MATCH(D471,'[1]2023-2025'!$A:$A,0))</f>
        <v>44638</v>
      </c>
      <c r="I471" s="288" t="e">
        <v>#N/A</v>
      </c>
      <c r="J471" s="288" t="e">
        <f>VLOOKUP(D471,[1]Лист3!$A:$AK,37,0)</f>
        <v>#N/A</v>
      </c>
      <c r="K471" s="289">
        <f>INDEX('[1]2023-2025'!$G:$G,MATCH(D471,'[1]2023-2025'!$A:$A,0))</f>
        <v>2023</v>
      </c>
      <c r="L471" s="289"/>
      <c r="M471" s="289"/>
      <c r="N471" s="289"/>
      <c r="O471" s="289" t="s">
        <v>2608</v>
      </c>
      <c r="P471" s="289" t="s">
        <v>2609</v>
      </c>
      <c r="Q471" s="186">
        <f t="shared" si="39"/>
        <v>3926324.24</v>
      </c>
      <c r="R471" s="186">
        <f t="shared" si="40"/>
        <v>3875860.0300000003</v>
      </c>
      <c r="S471" s="290">
        <v>1582356.58</v>
      </c>
      <c r="T471" s="290">
        <v>0</v>
      </c>
      <c r="U471" s="290">
        <v>0</v>
      </c>
      <c r="V471" s="290">
        <v>0</v>
      </c>
      <c r="W471" s="290">
        <v>0</v>
      </c>
      <c r="X471" s="290">
        <v>0</v>
      </c>
      <c r="Y471" s="290">
        <v>0</v>
      </c>
      <c r="Z471" s="290">
        <v>0</v>
      </c>
      <c r="AA471" s="290">
        <v>2199034.98</v>
      </c>
      <c r="AB471" s="290">
        <v>0</v>
      </c>
      <c r="AC471" s="290">
        <v>0</v>
      </c>
      <c r="AD471" s="290">
        <v>0</v>
      </c>
      <c r="AE471" s="290">
        <v>0</v>
      </c>
      <c r="AF471" s="290">
        <v>0</v>
      </c>
      <c r="AG471" s="290">
        <v>94468.47</v>
      </c>
      <c r="AH471" s="290">
        <v>0</v>
      </c>
      <c r="AI471" s="290">
        <v>0</v>
      </c>
      <c r="AJ471" s="290">
        <v>50464.21</v>
      </c>
      <c r="AK471" s="175"/>
      <c r="AL471" s="175">
        <v>8707125.9800000004</v>
      </c>
      <c r="AM471" s="175">
        <v>12633450.220000001</v>
      </c>
      <c r="AN471" s="175">
        <v>3926324.24</v>
      </c>
    </row>
    <row r="472" spans="1:40" s="84" customFormat="1" ht="20.3" customHeight="1" x14ac:dyDescent="0.35">
      <c r="A472" s="256">
        <v>2023</v>
      </c>
      <c r="B472" s="184">
        <f t="shared" si="38"/>
        <v>461</v>
      </c>
      <c r="C472" s="248" t="s">
        <v>3777</v>
      </c>
      <c r="D472" s="184">
        <v>32416</v>
      </c>
      <c r="E472" s="287">
        <f>VLOOKUP(D472,'[1]2023-2025'!$A:$G,7,0)</f>
        <v>2023</v>
      </c>
      <c r="F472" s="287"/>
      <c r="G472" s="287" t="s">
        <v>1899</v>
      </c>
      <c r="H472" s="288">
        <f>INDEX('[1]2023-2025'!$AK:$AK,MATCH(D472,'[1]2023-2025'!$A:$A,0))</f>
        <v>44613</v>
      </c>
      <c r="I472" s="288" t="e">
        <v>#N/A</v>
      </c>
      <c r="J472" s="288" t="e">
        <f>VLOOKUP(D472,[1]Лист3!$A:$AK,37,0)</f>
        <v>#N/A</v>
      </c>
      <c r="K472" s="289">
        <f>INDEX('[1]2023-2025'!$G:$G,MATCH(D472,'[1]2023-2025'!$A:$A,0))</f>
        <v>2023</v>
      </c>
      <c r="L472" s="289"/>
      <c r="M472" s="289"/>
      <c r="N472" s="289"/>
      <c r="O472" s="289" t="s">
        <v>2582</v>
      </c>
      <c r="P472" s="289">
        <v>0</v>
      </c>
      <c r="Q472" s="186">
        <f t="shared" si="39"/>
        <v>3963609.6300000004</v>
      </c>
      <c r="R472" s="186">
        <f t="shared" si="40"/>
        <v>3953487.0100000002</v>
      </c>
      <c r="S472" s="290">
        <v>0</v>
      </c>
      <c r="T472" s="291">
        <v>0</v>
      </c>
      <c r="U472" s="186">
        <v>0</v>
      </c>
      <c r="V472" s="186">
        <v>0</v>
      </c>
      <c r="W472" s="186">
        <v>0</v>
      </c>
      <c r="X472" s="186">
        <v>0</v>
      </c>
      <c r="Y472" s="186">
        <v>0</v>
      </c>
      <c r="Z472" s="186">
        <v>0</v>
      </c>
      <c r="AA472" s="186">
        <v>3833731.2</v>
      </c>
      <c r="AB472" s="186">
        <v>0</v>
      </c>
      <c r="AC472" s="186">
        <v>0</v>
      </c>
      <c r="AD472" s="186">
        <v>0</v>
      </c>
      <c r="AE472" s="186">
        <v>0</v>
      </c>
      <c r="AF472" s="186">
        <v>0</v>
      </c>
      <c r="AG472" s="292">
        <v>0</v>
      </c>
      <c r="AH472" s="292">
        <v>119755.81</v>
      </c>
      <c r="AI472" s="292">
        <v>0</v>
      </c>
      <c r="AJ472" s="292">
        <v>10122.620000000001</v>
      </c>
      <c r="AK472" s="175"/>
      <c r="AL472" s="175">
        <v>9868495.6099999994</v>
      </c>
      <c r="AM472" s="175">
        <v>13832105.24</v>
      </c>
      <c r="AN472" s="175">
        <v>3963609.6300000004</v>
      </c>
    </row>
    <row r="473" spans="1:40" s="84" customFormat="1" ht="20.3" customHeight="1" x14ac:dyDescent="0.35">
      <c r="A473" s="256">
        <v>2023</v>
      </c>
      <c r="B473" s="184">
        <f t="shared" si="38"/>
        <v>462</v>
      </c>
      <c r="C473" s="248" t="s">
        <v>3778</v>
      </c>
      <c r="D473" s="184">
        <v>32419</v>
      </c>
      <c r="E473" s="287">
        <f>VLOOKUP(D473,'[1]2023-2025'!$A:$G,7,0)</f>
        <v>2023</v>
      </c>
      <c r="F473" s="287"/>
      <c r="G473" s="287" t="s">
        <v>1899</v>
      </c>
      <c r="H473" s="288">
        <f>INDEX('[1]2023-2025'!$AK:$AK,MATCH(D473,'[1]2023-2025'!$A:$A,0))</f>
        <v>44613</v>
      </c>
      <c r="I473" s="288" t="e">
        <v>#N/A</v>
      </c>
      <c r="J473" s="288" t="e">
        <f>VLOOKUP(D473,[1]Лист3!$A:$AK,37,0)</f>
        <v>#N/A</v>
      </c>
      <c r="K473" s="289">
        <f>INDEX('[1]2023-2025'!$G:$G,MATCH(D473,'[1]2023-2025'!$A:$A,0))</f>
        <v>2023</v>
      </c>
      <c r="L473" s="289"/>
      <c r="M473" s="289"/>
      <c r="N473" s="289"/>
      <c r="O473" s="289" t="s">
        <v>2446</v>
      </c>
      <c r="P473" s="289" t="s">
        <v>2610</v>
      </c>
      <c r="Q473" s="186">
        <f t="shared" si="39"/>
        <v>2798778.4400000004</v>
      </c>
      <c r="R473" s="186">
        <f t="shared" si="40"/>
        <v>2793335.0900000003</v>
      </c>
      <c r="S473" s="290">
        <v>0</v>
      </c>
      <c r="T473" s="291">
        <v>0</v>
      </c>
      <c r="U473" s="186">
        <v>0</v>
      </c>
      <c r="V473" s="186">
        <v>0</v>
      </c>
      <c r="W473" s="186">
        <v>0</v>
      </c>
      <c r="X473" s="186">
        <v>0</v>
      </c>
      <c r="Y473" s="186">
        <v>0</v>
      </c>
      <c r="Z473" s="186">
        <v>0</v>
      </c>
      <c r="AA473" s="186">
        <v>2082296.7100000002</v>
      </c>
      <c r="AB473" s="186">
        <v>553190.38</v>
      </c>
      <c r="AC473" s="186">
        <v>0</v>
      </c>
      <c r="AD473" s="186">
        <v>0</v>
      </c>
      <c r="AE473" s="186">
        <v>0</v>
      </c>
      <c r="AF473" s="186">
        <v>0</v>
      </c>
      <c r="AG473" s="292">
        <v>0</v>
      </c>
      <c r="AH473" s="292">
        <v>157848</v>
      </c>
      <c r="AI473" s="292">
        <v>0</v>
      </c>
      <c r="AJ473" s="292">
        <v>5443.3499999999995</v>
      </c>
      <c r="AK473" s="175"/>
      <c r="AL473" s="175">
        <v>5753490.9500000002</v>
      </c>
      <c r="AM473" s="175">
        <v>9883017.8100000005</v>
      </c>
      <c r="AN473" s="175">
        <v>4129526.8600000003</v>
      </c>
    </row>
    <row r="474" spans="1:40" s="84" customFormat="1" ht="20.3" customHeight="1" x14ac:dyDescent="0.35">
      <c r="A474" s="256">
        <v>2023</v>
      </c>
      <c r="B474" s="184">
        <f t="shared" si="38"/>
        <v>463</v>
      </c>
      <c r="C474" s="248" t="s">
        <v>420</v>
      </c>
      <c r="D474" s="184">
        <v>32376</v>
      </c>
      <c r="E474" s="287">
        <f>VLOOKUP(D474,'[1]2023-2025'!$A:$G,7,0)</f>
        <v>2023</v>
      </c>
      <c r="F474" s="287"/>
      <c r="G474" s="287" t="s">
        <v>1899</v>
      </c>
      <c r="H474" s="288">
        <f>INDEX('[1]2023-2025'!$AK:$AK,MATCH(D474,'[1]2023-2025'!$A:$A,0))</f>
        <v>44581</v>
      </c>
      <c r="I474" s="288" t="e">
        <v>#N/A</v>
      </c>
      <c r="J474" s="288" t="e">
        <f>VLOOKUP(D474,[1]Лист3!$A:$AK,37,0)</f>
        <v>#N/A</v>
      </c>
      <c r="K474" s="289">
        <f>INDEX('[1]2023-2025'!$G:$G,MATCH(D474,'[1]2023-2025'!$A:$A,0))</f>
        <v>2023</v>
      </c>
      <c r="L474" s="289"/>
      <c r="M474" s="289"/>
      <c r="N474" s="289"/>
      <c r="O474" s="289" t="s">
        <v>2591</v>
      </c>
      <c r="P474" s="289">
        <v>0</v>
      </c>
      <c r="Q474" s="186">
        <f t="shared" si="39"/>
        <v>57968.4</v>
      </c>
      <c r="R474" s="186">
        <f t="shared" si="40"/>
        <v>57968.4</v>
      </c>
      <c r="S474" s="290">
        <v>0</v>
      </c>
      <c r="T474" s="291">
        <v>0</v>
      </c>
      <c r="U474" s="186">
        <v>0</v>
      </c>
      <c r="V474" s="186">
        <v>0</v>
      </c>
      <c r="W474" s="186">
        <v>0</v>
      </c>
      <c r="X474" s="186">
        <v>0</v>
      </c>
      <c r="Y474" s="186">
        <v>0</v>
      </c>
      <c r="Z474" s="186">
        <v>0</v>
      </c>
      <c r="AA474" s="186">
        <v>0</v>
      </c>
      <c r="AB474" s="186">
        <v>0</v>
      </c>
      <c r="AC474" s="186">
        <v>0</v>
      </c>
      <c r="AD474" s="186">
        <v>0</v>
      </c>
      <c r="AE474" s="186">
        <v>0</v>
      </c>
      <c r="AF474" s="186">
        <v>0</v>
      </c>
      <c r="AG474" s="292">
        <v>57968.4</v>
      </c>
      <c r="AH474" s="292">
        <v>0</v>
      </c>
      <c r="AI474" s="292">
        <v>0</v>
      </c>
      <c r="AJ474" s="292">
        <v>0</v>
      </c>
      <c r="AK474" s="175"/>
      <c r="AL474" s="175">
        <v>10757756.740000002</v>
      </c>
      <c r="AM474" s="175">
        <v>20374421.440000001</v>
      </c>
      <c r="AN474" s="175">
        <v>9616664.6999999993</v>
      </c>
    </row>
    <row r="475" spans="1:40" s="84" customFormat="1" ht="20.3" customHeight="1" x14ac:dyDescent="0.35">
      <c r="A475" s="256">
        <v>2023</v>
      </c>
      <c r="B475" s="184">
        <f t="shared" si="38"/>
        <v>464</v>
      </c>
      <c r="C475" s="248" t="s">
        <v>421</v>
      </c>
      <c r="D475" s="184">
        <v>32380</v>
      </c>
      <c r="E475" s="287">
        <f>VLOOKUP(D475,'[1]2023-2025'!$A:$G,7,0)</f>
        <v>2023</v>
      </c>
      <c r="F475" s="287"/>
      <c r="G475" s="287" t="s">
        <v>1899</v>
      </c>
      <c r="H475" s="288">
        <f>INDEX('[1]2023-2025'!$AK:$AK,MATCH(D475,'[1]2023-2025'!$A:$A,0))</f>
        <v>44613</v>
      </c>
      <c r="I475" s="288" t="e">
        <v>#N/A</v>
      </c>
      <c r="J475" s="288" t="e">
        <f>VLOOKUP(D475,[1]Лист3!$A:$AK,37,0)</f>
        <v>#N/A</v>
      </c>
      <c r="K475" s="289">
        <f>INDEX('[1]2023-2025'!$G:$G,MATCH(D475,'[1]2023-2025'!$A:$A,0))</f>
        <v>2023</v>
      </c>
      <c r="L475" s="289"/>
      <c r="M475" s="289"/>
      <c r="N475" s="289"/>
      <c r="O475" s="289" t="s">
        <v>2582</v>
      </c>
      <c r="P475" s="289">
        <v>0</v>
      </c>
      <c r="Q475" s="186">
        <f t="shared" si="39"/>
        <v>2848213.0999999996</v>
      </c>
      <c r="R475" s="186">
        <f t="shared" si="40"/>
        <v>2836168.8</v>
      </c>
      <c r="S475" s="290">
        <v>0</v>
      </c>
      <c r="T475" s="291">
        <v>0</v>
      </c>
      <c r="U475" s="186">
        <v>0</v>
      </c>
      <c r="V475" s="186">
        <v>0</v>
      </c>
      <c r="W475" s="186">
        <v>0</v>
      </c>
      <c r="X475" s="186">
        <v>0</v>
      </c>
      <c r="Y475" s="186">
        <v>0</v>
      </c>
      <c r="Z475" s="186">
        <v>0</v>
      </c>
      <c r="AA475" s="186">
        <v>2784806.4</v>
      </c>
      <c r="AB475" s="186">
        <v>0</v>
      </c>
      <c r="AC475" s="186">
        <v>0</v>
      </c>
      <c r="AD475" s="186">
        <v>0</v>
      </c>
      <c r="AE475" s="186">
        <v>0</v>
      </c>
      <c r="AF475" s="186">
        <v>0</v>
      </c>
      <c r="AG475" s="292">
        <v>51362.400000000001</v>
      </c>
      <c r="AH475" s="292">
        <v>0</v>
      </c>
      <c r="AI475" s="292">
        <v>0</v>
      </c>
      <c r="AJ475" s="292">
        <v>12044.3</v>
      </c>
      <c r="AK475" s="175"/>
      <c r="AL475" s="175">
        <v>8006975.6400000006</v>
      </c>
      <c r="AM475" s="175">
        <v>12099352.5</v>
      </c>
      <c r="AN475" s="175">
        <v>4092376.8599999994</v>
      </c>
    </row>
    <row r="476" spans="1:40" s="84" customFormat="1" ht="20.3" customHeight="1" x14ac:dyDescent="0.35">
      <c r="A476" s="256">
        <v>2023</v>
      </c>
      <c r="B476" s="184">
        <f t="shared" si="38"/>
        <v>465</v>
      </c>
      <c r="C476" s="248" t="s">
        <v>3779</v>
      </c>
      <c r="D476" s="184">
        <v>32425</v>
      </c>
      <c r="E476" s="287">
        <f>VLOOKUP(D476,'[1]2023-2025'!$A:$G,7,0)</f>
        <v>2023</v>
      </c>
      <c r="F476" s="287"/>
      <c r="G476" s="287" t="s">
        <v>1899</v>
      </c>
      <c r="H476" s="288">
        <f>INDEX('[1]2023-2025'!$AK:$AK,MATCH(D476,'[1]2023-2025'!$A:$A,0))</f>
        <v>44613</v>
      </c>
      <c r="I476" s="288" t="e">
        <v>#N/A</v>
      </c>
      <c r="J476" s="288" t="e">
        <f>VLOOKUP(D476,[1]Лист3!$A:$AK,37,0)</f>
        <v>#N/A</v>
      </c>
      <c r="K476" s="289">
        <f>INDEX('[1]2023-2025'!$G:$G,MATCH(D476,'[1]2023-2025'!$A:$A,0))</f>
        <v>2023</v>
      </c>
      <c r="L476" s="289"/>
      <c r="M476" s="289"/>
      <c r="N476" s="289"/>
      <c r="O476" s="289" t="s">
        <v>2582</v>
      </c>
      <c r="P476" s="289">
        <v>0</v>
      </c>
      <c r="Q476" s="186">
        <f t="shared" si="39"/>
        <v>4159811.1</v>
      </c>
      <c r="R476" s="186">
        <f t="shared" si="40"/>
        <v>4149771.0100000002</v>
      </c>
      <c r="S476" s="290">
        <v>0</v>
      </c>
      <c r="T476" s="291">
        <v>0</v>
      </c>
      <c r="U476" s="186">
        <v>0</v>
      </c>
      <c r="V476" s="186">
        <v>0</v>
      </c>
      <c r="W476" s="186">
        <v>0</v>
      </c>
      <c r="X476" s="186">
        <v>0</v>
      </c>
      <c r="Y476" s="186">
        <v>0</v>
      </c>
      <c r="Z476" s="186">
        <v>0</v>
      </c>
      <c r="AA476" s="186">
        <v>4030015.2</v>
      </c>
      <c r="AB476" s="186">
        <v>0</v>
      </c>
      <c r="AC476" s="186">
        <v>0</v>
      </c>
      <c r="AD476" s="186">
        <v>0</v>
      </c>
      <c r="AE476" s="186">
        <v>0</v>
      </c>
      <c r="AF476" s="186">
        <v>0</v>
      </c>
      <c r="AG476" s="292">
        <v>0</v>
      </c>
      <c r="AH476" s="292">
        <v>119755.81</v>
      </c>
      <c r="AI476" s="292">
        <v>0</v>
      </c>
      <c r="AJ476" s="292">
        <v>10040.09</v>
      </c>
      <c r="AK476" s="175"/>
      <c r="AL476" s="175">
        <v>9730657.5500000007</v>
      </c>
      <c r="AM476" s="175">
        <v>13890468.65</v>
      </c>
      <c r="AN476" s="175">
        <v>4159811.1</v>
      </c>
    </row>
    <row r="477" spans="1:40" s="84" customFormat="1" ht="20.3" customHeight="1" x14ac:dyDescent="0.35">
      <c r="A477" s="256">
        <v>2023</v>
      </c>
      <c r="B477" s="184">
        <f t="shared" si="38"/>
        <v>466</v>
      </c>
      <c r="C477" s="248" t="s">
        <v>3780</v>
      </c>
      <c r="D477" s="184">
        <v>32429</v>
      </c>
      <c r="E477" s="287">
        <f>VLOOKUP(D477,'[1]2023-2025'!$A:$G,7,0)</f>
        <v>2023</v>
      </c>
      <c r="F477" s="287"/>
      <c r="G477" s="287" t="s">
        <v>1899</v>
      </c>
      <c r="H477" s="288">
        <f>INDEX('[1]2023-2025'!$AK:$AK,MATCH(D477,'[1]2023-2025'!$A:$A,0))</f>
        <v>44581</v>
      </c>
      <c r="I477" s="288" t="e">
        <v>#N/A</v>
      </c>
      <c r="J477" s="288" t="e">
        <f>VLOOKUP(D477,[1]Лист3!$A:$AK,37,0)</f>
        <v>#N/A</v>
      </c>
      <c r="K477" s="289">
        <f>INDEX('[1]2023-2025'!$G:$G,MATCH(D477,'[1]2023-2025'!$A:$A,0))</f>
        <v>2023</v>
      </c>
      <c r="L477" s="289"/>
      <c r="M477" s="289"/>
      <c r="N477" s="289"/>
      <c r="O477" s="289" t="s">
        <v>2463</v>
      </c>
      <c r="P477" s="289" t="s">
        <v>2611</v>
      </c>
      <c r="Q477" s="186">
        <f t="shared" si="39"/>
        <v>263391.79000000004</v>
      </c>
      <c r="R477" s="186">
        <f t="shared" si="40"/>
        <v>263391.79000000004</v>
      </c>
      <c r="S477" s="290">
        <v>0</v>
      </c>
      <c r="T477" s="291">
        <v>0</v>
      </c>
      <c r="U477" s="186">
        <v>0</v>
      </c>
      <c r="V477" s="186">
        <v>0</v>
      </c>
      <c r="W477" s="186">
        <v>0</v>
      </c>
      <c r="X477" s="186">
        <v>0</v>
      </c>
      <c r="Y477" s="186">
        <v>0</v>
      </c>
      <c r="Z477" s="186">
        <v>0</v>
      </c>
      <c r="AA477" s="186">
        <v>0</v>
      </c>
      <c r="AB477" s="186">
        <v>0</v>
      </c>
      <c r="AC477" s="186">
        <v>0</v>
      </c>
      <c r="AD477" s="186">
        <v>0</v>
      </c>
      <c r="AE477" s="186">
        <v>0</v>
      </c>
      <c r="AF477" s="186">
        <v>0</v>
      </c>
      <c r="AG477" s="292">
        <v>141717.6</v>
      </c>
      <c r="AH477" s="292">
        <v>121674.19</v>
      </c>
      <c r="AI477" s="292">
        <v>0</v>
      </c>
      <c r="AJ477" s="292">
        <v>0</v>
      </c>
      <c r="AK477" s="175"/>
      <c r="AL477" s="175">
        <v>6980188.7400000002</v>
      </c>
      <c r="AM477" s="175">
        <v>16588913.6</v>
      </c>
      <c r="AN477" s="175">
        <v>9608724.8599999994</v>
      </c>
    </row>
    <row r="478" spans="1:40" s="84" customFormat="1" ht="20.3" customHeight="1" x14ac:dyDescent="0.35">
      <c r="A478" s="256">
        <v>2023</v>
      </c>
      <c r="B478" s="184">
        <f t="shared" si="38"/>
        <v>467</v>
      </c>
      <c r="C478" s="248" t="s">
        <v>3781</v>
      </c>
      <c r="D478" s="184">
        <v>32430</v>
      </c>
      <c r="E478" s="287">
        <f>VLOOKUP(D478,'[1]2023-2025'!$A:$G,7,0)</f>
        <v>2023</v>
      </c>
      <c r="F478" s="287"/>
      <c r="G478" s="287" t="s">
        <v>1899</v>
      </c>
      <c r="H478" s="288">
        <f>INDEX('[1]2023-2025'!$AK:$AK,MATCH(D478,'[1]2023-2025'!$A:$A,0))</f>
        <v>44613</v>
      </c>
      <c r="I478" s="288" t="e">
        <v>#N/A</v>
      </c>
      <c r="J478" s="288" t="e">
        <f>VLOOKUP(D478,[1]Лист3!$A:$AK,37,0)</f>
        <v>#N/A</v>
      </c>
      <c r="K478" s="289">
        <f>INDEX('[1]2023-2025'!$G:$G,MATCH(D478,'[1]2023-2025'!$A:$A,0))</f>
        <v>2023</v>
      </c>
      <c r="L478" s="289"/>
      <c r="M478" s="289"/>
      <c r="N478" s="289"/>
      <c r="O478" s="289" t="s">
        <v>2582</v>
      </c>
      <c r="P478" s="289">
        <v>0</v>
      </c>
      <c r="Q478" s="186">
        <f t="shared" si="39"/>
        <v>3938357.47</v>
      </c>
      <c r="R478" s="186">
        <f t="shared" si="40"/>
        <v>3922481.77</v>
      </c>
      <c r="S478" s="290">
        <v>0</v>
      </c>
      <c r="T478" s="291">
        <v>0</v>
      </c>
      <c r="U478" s="186">
        <v>0</v>
      </c>
      <c r="V478" s="186">
        <v>0</v>
      </c>
      <c r="W478" s="186">
        <v>0</v>
      </c>
      <c r="X478" s="186">
        <v>0</v>
      </c>
      <c r="Y478" s="186">
        <v>0</v>
      </c>
      <c r="Z478" s="186">
        <v>0</v>
      </c>
      <c r="AA478" s="186">
        <v>3793488</v>
      </c>
      <c r="AB478" s="186">
        <v>0</v>
      </c>
      <c r="AC478" s="186">
        <v>0</v>
      </c>
      <c r="AD478" s="186">
        <v>0</v>
      </c>
      <c r="AE478" s="186">
        <v>0</v>
      </c>
      <c r="AF478" s="186">
        <v>0</v>
      </c>
      <c r="AG478" s="292">
        <v>0</v>
      </c>
      <c r="AH478" s="292">
        <v>128993.77</v>
      </c>
      <c r="AI478" s="292">
        <v>0</v>
      </c>
      <c r="AJ478" s="292">
        <v>15875.7</v>
      </c>
      <c r="AK478" s="175"/>
      <c r="AL478" s="175">
        <v>12275363.41</v>
      </c>
      <c r="AM478" s="175">
        <v>16213720.880000001</v>
      </c>
      <c r="AN478" s="175">
        <v>3938357.47</v>
      </c>
    </row>
    <row r="479" spans="1:40" s="84" customFormat="1" ht="20.3" customHeight="1" x14ac:dyDescent="0.35">
      <c r="A479" s="256">
        <v>2023</v>
      </c>
      <c r="B479" s="184">
        <f t="shared" si="38"/>
        <v>468</v>
      </c>
      <c r="C479" s="248" t="s">
        <v>3782</v>
      </c>
      <c r="D479" s="184">
        <v>32432</v>
      </c>
      <c r="E479" s="287">
        <f>VLOOKUP(D479,'[1]2023-2025'!$A:$G,7,0)</f>
        <v>2023</v>
      </c>
      <c r="F479" s="287"/>
      <c r="G479" s="287" t="s">
        <v>1899</v>
      </c>
      <c r="H479" s="288">
        <f>INDEX('[1]2023-2025'!$AK:$AK,MATCH(D479,'[1]2023-2025'!$A:$A,0))</f>
        <v>44638</v>
      </c>
      <c r="I479" s="288" t="e">
        <v>#N/A</v>
      </c>
      <c r="J479" s="288" t="e">
        <f>VLOOKUP(D479,[1]Лист3!$A:$AK,37,0)</f>
        <v>#N/A</v>
      </c>
      <c r="K479" s="289">
        <f>INDEX('[1]2023-2025'!$G:$G,MATCH(D479,'[1]2023-2025'!$A:$A,0))</f>
        <v>2023</v>
      </c>
      <c r="L479" s="289"/>
      <c r="M479" s="289"/>
      <c r="N479" s="289"/>
      <c r="O479" s="289" t="s">
        <v>2587</v>
      </c>
      <c r="P479" s="289">
        <v>0</v>
      </c>
      <c r="Q479" s="186">
        <f t="shared" si="39"/>
        <v>368975.94</v>
      </c>
      <c r="R479" s="186">
        <f t="shared" si="40"/>
        <v>368975.94</v>
      </c>
      <c r="S479" s="290">
        <v>0</v>
      </c>
      <c r="T479" s="290">
        <v>0</v>
      </c>
      <c r="U479" s="290">
        <v>0</v>
      </c>
      <c r="V479" s="290">
        <v>0</v>
      </c>
      <c r="W479" s="290">
        <v>0</v>
      </c>
      <c r="X479" s="290">
        <v>0</v>
      </c>
      <c r="Y479" s="290">
        <v>0</v>
      </c>
      <c r="Z479" s="290">
        <v>0</v>
      </c>
      <c r="AA479" s="290">
        <v>0</v>
      </c>
      <c r="AB479" s="290">
        <v>0</v>
      </c>
      <c r="AC479" s="290">
        <v>0</v>
      </c>
      <c r="AD479" s="290">
        <v>0</v>
      </c>
      <c r="AE479" s="290">
        <v>0</v>
      </c>
      <c r="AF479" s="290">
        <v>0</v>
      </c>
      <c r="AG479" s="290">
        <v>368975.94</v>
      </c>
      <c r="AH479" s="290">
        <v>0</v>
      </c>
      <c r="AI479" s="290">
        <v>0</v>
      </c>
      <c r="AJ479" s="290">
        <v>0</v>
      </c>
      <c r="AK479" s="175"/>
      <c r="AL479" s="175">
        <v>10136885.83</v>
      </c>
      <c r="AM479" s="175">
        <v>16337313.57</v>
      </c>
      <c r="AN479" s="175">
        <v>6200427.7400000002</v>
      </c>
    </row>
    <row r="480" spans="1:40" s="84" customFormat="1" ht="20.3" customHeight="1" x14ac:dyDescent="0.35">
      <c r="A480" s="256">
        <v>2023</v>
      </c>
      <c r="B480" s="184">
        <f t="shared" si="38"/>
        <v>469</v>
      </c>
      <c r="C480" s="248" t="s">
        <v>425</v>
      </c>
      <c r="D480" s="184">
        <v>32382</v>
      </c>
      <c r="E480" s="287"/>
      <c r="F480" s="287"/>
      <c r="G480" s="287"/>
      <c r="H480" s="288"/>
      <c r="I480" s="288"/>
      <c r="J480" s="288"/>
      <c r="K480" s="289"/>
      <c r="L480" s="289"/>
      <c r="M480" s="289"/>
      <c r="N480" s="289"/>
      <c r="O480" s="289"/>
      <c r="P480" s="289"/>
      <c r="Q480" s="186">
        <f t="shared" si="39"/>
        <v>72753.600000000006</v>
      </c>
      <c r="R480" s="186">
        <f t="shared" si="40"/>
        <v>72753.600000000006</v>
      </c>
      <c r="S480" s="290">
        <v>0</v>
      </c>
      <c r="T480" s="291">
        <v>0</v>
      </c>
      <c r="U480" s="186">
        <v>0</v>
      </c>
      <c r="V480" s="186">
        <v>0</v>
      </c>
      <c r="W480" s="186">
        <v>0</v>
      </c>
      <c r="X480" s="186">
        <v>0</v>
      </c>
      <c r="Y480" s="186">
        <v>0</v>
      </c>
      <c r="Z480" s="186">
        <v>0</v>
      </c>
      <c r="AA480" s="186">
        <v>0</v>
      </c>
      <c r="AB480" s="186">
        <v>0</v>
      </c>
      <c r="AC480" s="186">
        <v>0</v>
      </c>
      <c r="AD480" s="186">
        <v>0</v>
      </c>
      <c r="AE480" s="186">
        <v>0</v>
      </c>
      <c r="AF480" s="186">
        <v>0</v>
      </c>
      <c r="AG480" s="290">
        <v>72753.600000000006</v>
      </c>
      <c r="AH480" s="292">
        <v>0</v>
      </c>
      <c r="AI480" s="292">
        <v>0</v>
      </c>
      <c r="AJ480" s="292">
        <v>0</v>
      </c>
      <c r="AK480" s="175"/>
      <c r="AL480" s="175">
        <v>12512142.42</v>
      </c>
      <c r="AM480" s="175">
        <v>12584896.02</v>
      </c>
      <c r="AN480" s="175">
        <v>72753.600000000006</v>
      </c>
    </row>
    <row r="481" spans="1:40" s="84" customFormat="1" ht="20.3" customHeight="1" x14ac:dyDescent="0.35">
      <c r="A481" s="256">
        <v>2023</v>
      </c>
      <c r="B481" s="184">
        <f t="shared" si="38"/>
        <v>470</v>
      </c>
      <c r="C481" s="248" t="s">
        <v>3783</v>
      </c>
      <c r="D481" s="184">
        <v>32470</v>
      </c>
      <c r="E481" s="287">
        <f>VLOOKUP(D481,'[1]2023-2025'!$A:$G,7,0)</f>
        <v>2023</v>
      </c>
      <c r="F481" s="287"/>
      <c r="G481" s="287" t="s">
        <v>1899</v>
      </c>
      <c r="H481" s="288">
        <f>INDEX('[1]2023-2025'!$AK:$AK,MATCH(D481,'[1]2023-2025'!$A:$A,0))</f>
        <v>44613</v>
      </c>
      <c r="I481" s="288" t="e">
        <v>#N/A</v>
      </c>
      <c r="J481" s="288" t="e">
        <f>VLOOKUP(D481,[1]Лист3!$A:$AK,37,0)</f>
        <v>#N/A</v>
      </c>
      <c r="K481" s="289">
        <f>INDEX('[1]2023-2025'!$G:$G,MATCH(D481,'[1]2023-2025'!$A:$A,0))</f>
        <v>2023</v>
      </c>
      <c r="L481" s="289"/>
      <c r="M481" s="289"/>
      <c r="N481" s="289"/>
      <c r="O481" s="289" t="s">
        <v>2446</v>
      </c>
      <c r="P481" s="289" t="s">
        <v>2612</v>
      </c>
      <c r="Q481" s="186">
        <f t="shared" si="39"/>
        <v>4928691.42</v>
      </c>
      <c r="R481" s="186">
        <f t="shared" si="40"/>
        <v>4915389.91</v>
      </c>
      <c r="S481" s="290">
        <v>0</v>
      </c>
      <c r="T481" s="291">
        <v>0</v>
      </c>
      <c r="U481" s="186">
        <v>0</v>
      </c>
      <c r="V481" s="186">
        <v>0</v>
      </c>
      <c r="W481" s="186">
        <v>0</v>
      </c>
      <c r="X481" s="186">
        <v>0</v>
      </c>
      <c r="Y481" s="186">
        <v>0</v>
      </c>
      <c r="Z481" s="186">
        <v>0</v>
      </c>
      <c r="AA481" s="186">
        <v>2749262.35</v>
      </c>
      <c r="AB481" s="186">
        <v>0</v>
      </c>
      <c r="AC481" s="186">
        <v>1999999.56</v>
      </c>
      <c r="AD481" s="186">
        <v>0</v>
      </c>
      <c r="AE481" s="186">
        <v>0</v>
      </c>
      <c r="AF481" s="186">
        <v>0</v>
      </c>
      <c r="AG481" s="292">
        <v>0</v>
      </c>
      <c r="AH481" s="292">
        <v>166128</v>
      </c>
      <c r="AI481" s="292">
        <v>0</v>
      </c>
      <c r="AJ481" s="292">
        <v>13301.51</v>
      </c>
      <c r="AK481" s="175"/>
      <c r="AL481" s="175">
        <v>8131448.5600000005</v>
      </c>
      <c r="AM481" s="175">
        <v>13060139.98</v>
      </c>
      <c r="AN481" s="175">
        <v>4928691.42</v>
      </c>
    </row>
    <row r="482" spans="1:40" s="84" customFormat="1" ht="20.3" customHeight="1" x14ac:dyDescent="0.35">
      <c r="A482" s="256">
        <v>2023</v>
      </c>
      <c r="B482" s="184">
        <f t="shared" si="38"/>
        <v>471</v>
      </c>
      <c r="C482" s="248" t="s">
        <v>3784</v>
      </c>
      <c r="D482" s="184">
        <v>32472</v>
      </c>
      <c r="E482" s="287">
        <f>VLOOKUP(D482,'[1]2023-2025'!$A:$G,7,0)</f>
        <v>2023</v>
      </c>
      <c r="F482" s="287"/>
      <c r="G482" s="287" t="s">
        <v>1899</v>
      </c>
      <c r="H482" s="288">
        <f>INDEX('[1]2023-2025'!$AK:$AK,MATCH(D482,'[1]2023-2025'!$A:$A,0))</f>
        <v>44581</v>
      </c>
      <c r="I482" s="288" t="e">
        <v>#N/A</v>
      </c>
      <c r="J482" s="288" t="e">
        <f>VLOOKUP(D482,[1]Лист3!$A:$AK,37,0)</f>
        <v>#N/A</v>
      </c>
      <c r="K482" s="289">
        <f>INDEX('[1]2023-2025'!$G:$G,MATCH(D482,'[1]2023-2025'!$A:$A,0))</f>
        <v>2023</v>
      </c>
      <c r="L482" s="289"/>
      <c r="M482" s="289"/>
      <c r="N482" s="289"/>
      <c r="O482" s="289" t="s">
        <v>2591</v>
      </c>
      <c r="P482" s="289">
        <v>0</v>
      </c>
      <c r="Q482" s="186">
        <f t="shared" si="39"/>
        <v>157507.01999999999</v>
      </c>
      <c r="R482" s="186">
        <f t="shared" si="40"/>
        <v>157507.01999999999</v>
      </c>
      <c r="S482" s="290">
        <v>0</v>
      </c>
      <c r="T482" s="291">
        <v>0</v>
      </c>
      <c r="U482" s="186">
        <v>0</v>
      </c>
      <c r="V482" s="186">
        <v>0</v>
      </c>
      <c r="W482" s="186">
        <v>0</v>
      </c>
      <c r="X482" s="186">
        <v>0</v>
      </c>
      <c r="Y482" s="186">
        <v>0</v>
      </c>
      <c r="Z482" s="186">
        <v>0</v>
      </c>
      <c r="AA482" s="186">
        <v>0</v>
      </c>
      <c r="AB482" s="186">
        <v>0</v>
      </c>
      <c r="AC482" s="186">
        <v>0</v>
      </c>
      <c r="AD482" s="186">
        <v>0</v>
      </c>
      <c r="AE482" s="186">
        <v>0</v>
      </c>
      <c r="AF482" s="186">
        <v>0</v>
      </c>
      <c r="AG482" s="292">
        <v>0</v>
      </c>
      <c r="AH482" s="292">
        <v>157507.01999999999</v>
      </c>
      <c r="AI482" s="292">
        <v>0</v>
      </c>
      <c r="AJ482" s="292">
        <v>0</v>
      </c>
      <c r="AK482" s="175"/>
      <c r="AL482" s="175">
        <v>16834767.880000003</v>
      </c>
      <c r="AM482" s="175">
        <v>21224137.550000001</v>
      </c>
      <c r="AN482" s="175">
        <v>4389369.67</v>
      </c>
    </row>
    <row r="483" spans="1:40" s="84" customFormat="1" ht="20.3" customHeight="1" x14ac:dyDescent="0.35">
      <c r="A483" s="256">
        <v>2023</v>
      </c>
      <c r="B483" s="184">
        <f t="shared" si="38"/>
        <v>472</v>
      </c>
      <c r="C483" s="248" t="s">
        <v>1694</v>
      </c>
      <c r="D483" s="184">
        <v>36486</v>
      </c>
      <c r="E483" s="287">
        <f>VLOOKUP(D483,'[1]2023-2025'!$A:$G,7,0)</f>
        <v>2023</v>
      </c>
      <c r="F483" s="287"/>
      <c r="G483" s="287" t="s">
        <v>1899</v>
      </c>
      <c r="H483" s="288">
        <f>INDEX('[1]2023-2025'!$AK:$AK,MATCH(D483,'[1]2023-2025'!$A:$A,0))</f>
        <v>44638</v>
      </c>
      <c r="I483" s="288" t="e">
        <v>#N/A</v>
      </c>
      <c r="J483" s="288" t="e">
        <f>VLOOKUP(D483,[1]Лист3!$A:$AK,37,0)</f>
        <v>#N/A</v>
      </c>
      <c r="K483" s="289">
        <f>INDEX('[1]2023-2025'!$G:$G,MATCH(D483,'[1]2023-2025'!$A:$A,0))</f>
        <v>2023</v>
      </c>
      <c r="L483" s="289"/>
      <c r="M483" s="289"/>
      <c r="N483" s="289"/>
      <c r="O483" s="289" t="s">
        <v>2587</v>
      </c>
      <c r="P483" s="289">
        <v>0</v>
      </c>
      <c r="Q483" s="186">
        <f t="shared" si="39"/>
        <v>309061.09000000003</v>
      </c>
      <c r="R483" s="186">
        <f t="shared" si="40"/>
        <v>309061.09000000003</v>
      </c>
      <c r="S483" s="290">
        <v>0</v>
      </c>
      <c r="T483" s="290">
        <v>0</v>
      </c>
      <c r="U483" s="290">
        <v>0</v>
      </c>
      <c r="V483" s="290">
        <v>0</v>
      </c>
      <c r="W483" s="290">
        <v>0</v>
      </c>
      <c r="X483" s="290">
        <v>0</v>
      </c>
      <c r="Y483" s="290">
        <v>0</v>
      </c>
      <c r="Z483" s="290">
        <v>0</v>
      </c>
      <c r="AA483" s="290">
        <v>0</v>
      </c>
      <c r="AB483" s="290">
        <v>0</v>
      </c>
      <c r="AC483" s="290">
        <v>0</v>
      </c>
      <c r="AD483" s="290">
        <v>0</v>
      </c>
      <c r="AE483" s="290">
        <v>0</v>
      </c>
      <c r="AF483" s="290">
        <v>0</v>
      </c>
      <c r="AG483" s="290">
        <v>0</v>
      </c>
      <c r="AH483" s="290">
        <v>309061.09000000003</v>
      </c>
      <c r="AI483" s="290">
        <v>0</v>
      </c>
      <c r="AJ483" s="290">
        <v>0</v>
      </c>
      <c r="AK483" s="175"/>
      <c r="AL483" s="175">
        <v>2583604.2199999997</v>
      </c>
      <c r="AM483" s="175">
        <v>3310375.61</v>
      </c>
      <c r="AN483" s="175">
        <v>726771.39</v>
      </c>
    </row>
    <row r="484" spans="1:40" s="84" customFormat="1" ht="20.3" customHeight="1" x14ac:dyDescent="0.35">
      <c r="A484" s="256">
        <v>2023</v>
      </c>
      <c r="B484" s="184">
        <f t="shared" si="38"/>
        <v>473</v>
      </c>
      <c r="C484" s="248" t="s">
        <v>3785</v>
      </c>
      <c r="D484" s="184">
        <v>36557</v>
      </c>
      <c r="E484" s="287">
        <f>VLOOKUP(D484,'[1]2023-2025'!$A:$G,7,0)</f>
        <v>2023</v>
      </c>
      <c r="F484" s="287"/>
      <c r="G484" s="287" t="s">
        <v>1899</v>
      </c>
      <c r="H484" s="288">
        <f>INDEX('[1]2023-2025'!$AK:$AK,MATCH(D484,'[1]2023-2025'!$A:$A,0))</f>
        <v>44670</v>
      </c>
      <c r="I484" s="288" t="e">
        <v>#N/A</v>
      </c>
      <c r="J484" s="288" t="e">
        <f>VLOOKUP(D484,[1]Лист3!$A:$AK,37,0)</f>
        <v>#N/A</v>
      </c>
      <c r="K484" s="289">
        <f>INDEX('[1]2023-2025'!$G:$G,MATCH(D484,'[1]2023-2025'!$A:$A,0))</f>
        <v>2023</v>
      </c>
      <c r="L484" s="289"/>
      <c r="M484" s="289"/>
      <c r="N484" s="289"/>
      <c r="O484" s="289" t="s">
        <v>2583</v>
      </c>
      <c r="P484" s="289">
        <v>0</v>
      </c>
      <c r="Q484" s="186">
        <f t="shared" si="39"/>
        <v>35460.239999999998</v>
      </c>
      <c r="R484" s="186">
        <f t="shared" si="40"/>
        <v>35460.239999999998</v>
      </c>
      <c r="S484" s="290">
        <v>0</v>
      </c>
      <c r="T484" s="290">
        <v>0</v>
      </c>
      <c r="U484" s="290">
        <v>0</v>
      </c>
      <c r="V484" s="290">
        <v>0</v>
      </c>
      <c r="W484" s="290">
        <v>0</v>
      </c>
      <c r="X484" s="290">
        <v>0</v>
      </c>
      <c r="Y484" s="290">
        <v>0</v>
      </c>
      <c r="Z484" s="290">
        <v>0</v>
      </c>
      <c r="AA484" s="290">
        <v>0</v>
      </c>
      <c r="AB484" s="290">
        <v>0</v>
      </c>
      <c r="AC484" s="290">
        <v>0</v>
      </c>
      <c r="AD484" s="290">
        <v>0</v>
      </c>
      <c r="AE484" s="290">
        <v>0</v>
      </c>
      <c r="AF484" s="290">
        <v>0</v>
      </c>
      <c r="AG484" s="290">
        <v>0</v>
      </c>
      <c r="AH484" s="290">
        <v>35460.239999999998</v>
      </c>
      <c r="AI484" s="290">
        <v>0</v>
      </c>
      <c r="AJ484" s="290">
        <v>0</v>
      </c>
      <c r="AK484" s="175"/>
      <c r="AL484" s="175">
        <v>11728484.25</v>
      </c>
      <c r="AM484" s="175">
        <v>17244152.030000001</v>
      </c>
      <c r="AN484" s="175">
        <v>5515667.7800000003</v>
      </c>
    </row>
    <row r="485" spans="1:40" s="84" customFormat="1" ht="20.3" customHeight="1" x14ac:dyDescent="0.35">
      <c r="A485" s="256">
        <v>2023</v>
      </c>
      <c r="B485" s="184">
        <f t="shared" si="38"/>
        <v>474</v>
      </c>
      <c r="C485" s="294" t="s">
        <v>1734</v>
      </c>
      <c r="D485" s="184">
        <v>36559</v>
      </c>
      <c r="E485" s="287">
        <f>VLOOKUP(D485,'[1]2023-2025'!$A:$G,7,0)</f>
        <v>2023</v>
      </c>
      <c r="F485" s="287" t="s">
        <v>2095</v>
      </c>
      <c r="G485" s="287" t="e">
        <v>#N/A</v>
      </c>
      <c r="H485" s="288">
        <f>INDEX('[1]2023-2025'!$AK:$AK,MATCH(D485,'[1]2023-2025'!$A:$A,0))</f>
        <v>44670</v>
      </c>
      <c r="I485" s="288" t="e">
        <v>#N/A</v>
      </c>
      <c r="J485" s="288" t="e">
        <f>VLOOKUP(D485,[1]Лист3!$A:$AK,37,0)</f>
        <v>#N/A</v>
      </c>
      <c r="K485" s="289">
        <f>INDEX('[1]2023-2025'!$G:$G,MATCH(D485,'[1]2023-2025'!$A:$A,0))</f>
        <v>2023</v>
      </c>
      <c r="L485" s="289"/>
      <c r="M485" s="289"/>
      <c r="N485" s="289"/>
      <c r="O485" s="289" t="s">
        <v>2594</v>
      </c>
      <c r="P485" s="289">
        <v>0</v>
      </c>
      <c r="Q485" s="186">
        <f t="shared" si="39"/>
        <v>2193088.4</v>
      </c>
      <c r="R485" s="186">
        <f t="shared" si="40"/>
        <v>2185461.6</v>
      </c>
      <c r="S485" s="290">
        <v>0</v>
      </c>
      <c r="T485" s="291">
        <v>0</v>
      </c>
      <c r="U485" s="186">
        <v>0</v>
      </c>
      <c r="V485" s="186">
        <v>0</v>
      </c>
      <c r="W485" s="186">
        <v>0</v>
      </c>
      <c r="X485" s="186">
        <v>0</v>
      </c>
      <c r="Y485" s="186">
        <v>0</v>
      </c>
      <c r="Z485" s="290">
        <v>0</v>
      </c>
      <c r="AA485" s="186">
        <v>0</v>
      </c>
      <c r="AB485" s="186">
        <v>0</v>
      </c>
      <c r="AC485" s="186">
        <v>2185461.6</v>
      </c>
      <c r="AD485" s="186">
        <v>0</v>
      </c>
      <c r="AE485" s="186">
        <v>0</v>
      </c>
      <c r="AF485" s="186">
        <v>0</v>
      </c>
      <c r="AG485" s="290">
        <v>0</v>
      </c>
      <c r="AH485" s="292">
        <v>0</v>
      </c>
      <c r="AI485" s="292">
        <v>0</v>
      </c>
      <c r="AJ485" s="292">
        <v>7626.8</v>
      </c>
      <c r="AK485" s="175"/>
      <c r="AL485" s="175">
        <v>3828346.7499999991</v>
      </c>
      <c r="AM485" s="175">
        <v>9923996.0399999991</v>
      </c>
      <c r="AN485" s="175">
        <v>6095649.29</v>
      </c>
    </row>
    <row r="486" spans="1:40" s="84" customFormat="1" ht="20.3" customHeight="1" x14ac:dyDescent="0.35">
      <c r="A486" s="256">
        <v>2023</v>
      </c>
      <c r="B486" s="184">
        <f t="shared" si="38"/>
        <v>475</v>
      </c>
      <c r="C486" s="248" t="s">
        <v>3967</v>
      </c>
      <c r="D486" s="184">
        <v>36640</v>
      </c>
      <c r="E486" s="287">
        <f>VLOOKUP(D486,'[1]2023-2025'!$A:$G,7,0)</f>
        <v>2023</v>
      </c>
      <c r="F486" s="287"/>
      <c r="G486" s="287" t="s">
        <v>1899</v>
      </c>
      <c r="H486" s="288">
        <f>INDEX('[1]2023-2025'!$AK:$AK,MATCH(D486,'[1]2023-2025'!$A:$A,0))</f>
        <v>44638</v>
      </c>
      <c r="I486" s="288" t="e">
        <v>#N/A</v>
      </c>
      <c r="J486" s="288" t="e">
        <f>VLOOKUP(D486,[1]Лист3!$A:$AK,37,0)</f>
        <v>#N/A</v>
      </c>
      <c r="K486" s="289">
        <f>INDEX('[1]2023-2025'!$G:$G,MATCH(D486,'[1]2023-2025'!$A:$A,0))</f>
        <v>2023</v>
      </c>
      <c r="L486" s="289"/>
      <c r="M486" s="289"/>
      <c r="N486" s="289"/>
      <c r="O486" s="289" t="s">
        <v>2587</v>
      </c>
      <c r="P486" s="289">
        <v>0</v>
      </c>
      <c r="Q486" s="186">
        <f t="shared" si="39"/>
        <v>718507.07</v>
      </c>
      <c r="R486" s="186">
        <f t="shared" si="40"/>
        <v>718507.07</v>
      </c>
      <c r="S486" s="290">
        <v>0</v>
      </c>
      <c r="T486" s="290">
        <v>0</v>
      </c>
      <c r="U486" s="290">
        <v>0</v>
      </c>
      <c r="V486" s="290">
        <v>0</v>
      </c>
      <c r="W486" s="290">
        <v>0</v>
      </c>
      <c r="X486" s="290">
        <v>0</v>
      </c>
      <c r="Y486" s="290">
        <v>0</v>
      </c>
      <c r="Z486" s="290">
        <v>0</v>
      </c>
      <c r="AA486" s="290">
        <v>0</v>
      </c>
      <c r="AB486" s="290">
        <v>0</v>
      </c>
      <c r="AC486" s="290">
        <v>0</v>
      </c>
      <c r="AD486" s="290">
        <v>0</v>
      </c>
      <c r="AE486" s="290">
        <v>0</v>
      </c>
      <c r="AF486" s="290">
        <v>0</v>
      </c>
      <c r="AG486" s="290">
        <v>0</v>
      </c>
      <c r="AH486" s="290">
        <v>718507.07</v>
      </c>
      <c r="AI486" s="290">
        <v>0</v>
      </c>
      <c r="AJ486" s="290">
        <v>0</v>
      </c>
      <c r="AK486" s="175"/>
      <c r="AL486" s="175" t="e">
        <v>#N/A</v>
      </c>
      <c r="AM486" s="175" t="e">
        <v>#N/A</v>
      </c>
      <c r="AN486" s="175" t="e">
        <v>#N/A</v>
      </c>
    </row>
    <row r="487" spans="1:40" s="84" customFormat="1" ht="20.3" customHeight="1" x14ac:dyDescent="0.35">
      <c r="A487" s="256">
        <v>2023</v>
      </c>
      <c r="B487" s="184">
        <f>B486+1</f>
        <v>476</v>
      </c>
      <c r="C487" s="294" t="s">
        <v>2408</v>
      </c>
      <c r="D487" s="184">
        <v>36641</v>
      </c>
      <c r="E487" s="287">
        <f>VLOOKUP(D487,'[1]2023-2025'!$A:$G,7,0)</f>
        <v>2023</v>
      </c>
      <c r="F487" s="287" t="s">
        <v>2883</v>
      </c>
      <c r="G487" s="287"/>
      <c r="H487" s="288">
        <f>INDEX('[1]2023-2025'!$AK:$AK,MATCH(D487,'[1]2023-2025'!$A:$A,0))</f>
        <v>0</v>
      </c>
      <c r="I487" s="288" t="e">
        <v>#N/A</v>
      </c>
      <c r="J487" s="288" t="e">
        <f>VLOOKUP(D487,[1]Лист3!$A:$AK,37,0)</f>
        <v>#N/A</v>
      </c>
      <c r="K487" s="289"/>
      <c r="L487" s="289"/>
      <c r="M487" s="289"/>
      <c r="N487" s="289"/>
      <c r="O487" s="289" t="e">
        <v>#N/A</v>
      </c>
      <c r="P487" s="289" t="e">
        <v>#N/A</v>
      </c>
      <c r="Q487" s="186">
        <f t="shared" si="39"/>
        <v>26004180.650000002</v>
      </c>
      <c r="R487" s="186">
        <f t="shared" si="40"/>
        <v>26004180.650000002</v>
      </c>
      <c r="S487" s="290">
        <v>1907746.52</v>
      </c>
      <c r="T487" s="291">
        <v>0</v>
      </c>
      <c r="U487" s="186">
        <v>0</v>
      </c>
      <c r="V487" s="186">
        <v>303496.32000000001</v>
      </c>
      <c r="W487" s="186">
        <v>0</v>
      </c>
      <c r="X487" s="186">
        <v>584270.63</v>
      </c>
      <c r="Y487" s="186">
        <v>0</v>
      </c>
      <c r="Z487" s="186">
        <v>0</v>
      </c>
      <c r="AA487" s="186">
        <v>10772219.270000001</v>
      </c>
      <c r="AB487" s="186">
        <v>1159582.5</v>
      </c>
      <c r="AC487" s="186">
        <v>11276865.41</v>
      </c>
      <c r="AD487" s="186">
        <v>0</v>
      </c>
      <c r="AE487" s="186">
        <v>0</v>
      </c>
      <c r="AF487" s="186">
        <v>0</v>
      </c>
      <c r="AG487" s="292">
        <v>0</v>
      </c>
      <c r="AH487" s="292">
        <v>0</v>
      </c>
      <c r="AI487" s="292">
        <v>0</v>
      </c>
      <c r="AJ487" s="292">
        <v>0</v>
      </c>
      <c r="AK487" s="175"/>
      <c r="AL487" s="175">
        <v>3931038.6099999971</v>
      </c>
      <c r="AM487" s="175">
        <v>6491493.5499999998</v>
      </c>
      <c r="AN487" s="175">
        <v>2560454.9400000027</v>
      </c>
    </row>
    <row r="488" spans="1:40" s="84" customFormat="1" ht="20.3" customHeight="1" x14ac:dyDescent="0.35">
      <c r="A488" s="256">
        <v>2023</v>
      </c>
      <c r="B488" s="184">
        <f t="shared" si="38"/>
        <v>477</v>
      </c>
      <c r="C488" s="248" t="s">
        <v>3968</v>
      </c>
      <c r="D488" s="184">
        <v>36642</v>
      </c>
      <c r="E488" s="287">
        <f>VLOOKUP(D488,'[1]2023-2025'!$A:$G,7,0)</f>
        <v>2023</v>
      </c>
      <c r="F488" s="287"/>
      <c r="G488" s="287" t="s">
        <v>1899</v>
      </c>
      <c r="H488" s="288">
        <f>INDEX('[1]2023-2025'!$AK:$AK,MATCH(D488,'[1]2023-2025'!$A:$A,0))</f>
        <v>44638</v>
      </c>
      <c r="I488" s="288" t="e">
        <v>#N/A</v>
      </c>
      <c r="J488" s="288" t="e">
        <f>VLOOKUP(D488,[1]Лист3!$A:$AK,37,0)</f>
        <v>#N/A</v>
      </c>
      <c r="K488" s="289">
        <f>INDEX('[1]2023-2025'!$G:$G,MATCH(D488,'[1]2023-2025'!$A:$A,0))</f>
        <v>2023</v>
      </c>
      <c r="L488" s="289"/>
      <c r="M488" s="289"/>
      <c r="N488" s="289"/>
      <c r="O488" s="289" t="s">
        <v>2587</v>
      </c>
      <c r="P488" s="289">
        <v>0</v>
      </c>
      <c r="Q488" s="186">
        <f t="shared" si="39"/>
        <v>718507.07</v>
      </c>
      <c r="R488" s="186">
        <f t="shared" si="40"/>
        <v>718507.07</v>
      </c>
      <c r="S488" s="290">
        <v>0</v>
      </c>
      <c r="T488" s="290">
        <v>0</v>
      </c>
      <c r="U488" s="290">
        <v>0</v>
      </c>
      <c r="V488" s="290">
        <v>0</v>
      </c>
      <c r="W488" s="290">
        <v>0</v>
      </c>
      <c r="X488" s="290">
        <v>0</v>
      </c>
      <c r="Y488" s="290">
        <v>0</v>
      </c>
      <c r="Z488" s="290">
        <v>0</v>
      </c>
      <c r="AA488" s="290">
        <v>0</v>
      </c>
      <c r="AB488" s="290">
        <v>0</v>
      </c>
      <c r="AC488" s="290">
        <v>0</v>
      </c>
      <c r="AD488" s="290">
        <v>0</v>
      </c>
      <c r="AE488" s="290">
        <v>0</v>
      </c>
      <c r="AF488" s="290">
        <v>0</v>
      </c>
      <c r="AG488" s="290">
        <v>0</v>
      </c>
      <c r="AH488" s="290">
        <v>718507.07</v>
      </c>
      <c r="AI488" s="290">
        <v>0</v>
      </c>
      <c r="AJ488" s="290">
        <v>0</v>
      </c>
      <c r="AK488" s="175"/>
      <c r="AL488" s="175" t="e">
        <v>#N/A</v>
      </c>
      <c r="AM488" s="175" t="e">
        <v>#N/A</v>
      </c>
      <c r="AN488" s="175" t="e">
        <v>#N/A</v>
      </c>
    </row>
    <row r="489" spans="1:40" s="84" customFormat="1" ht="20.3" customHeight="1" x14ac:dyDescent="0.35">
      <c r="A489" s="256">
        <v>2023</v>
      </c>
      <c r="B489" s="184">
        <f t="shared" si="38"/>
        <v>478</v>
      </c>
      <c r="C489" s="294" t="s">
        <v>2970</v>
      </c>
      <c r="D489" s="184">
        <v>36672</v>
      </c>
      <c r="E489" s="287"/>
      <c r="F489" s="287"/>
      <c r="G489" s="287"/>
      <c r="H489" s="288"/>
      <c r="I489" s="288" t="e">
        <v>#N/A</v>
      </c>
      <c r="J489" s="288" t="e">
        <f>VLOOKUP(D489,[1]Лист3!$A:$AK,37,0)</f>
        <v>#N/A</v>
      </c>
      <c r="K489" s="289"/>
      <c r="L489" s="289"/>
      <c r="M489" s="289"/>
      <c r="N489" s="289"/>
      <c r="O489" s="289"/>
      <c r="P489" s="289"/>
      <c r="Q489" s="186">
        <f t="shared" si="39"/>
        <v>615574.79</v>
      </c>
      <c r="R489" s="186">
        <f t="shared" si="40"/>
        <v>615574.79</v>
      </c>
      <c r="S489" s="290">
        <v>0</v>
      </c>
      <c r="T489" s="290">
        <v>0</v>
      </c>
      <c r="U489" s="290">
        <v>0</v>
      </c>
      <c r="V489" s="290">
        <v>0</v>
      </c>
      <c r="W489" s="290">
        <v>0</v>
      </c>
      <c r="X489" s="290">
        <v>0</v>
      </c>
      <c r="Y489" s="290">
        <v>0</v>
      </c>
      <c r="Z489" s="290">
        <v>0</v>
      </c>
      <c r="AA489" s="186">
        <v>615574.79</v>
      </c>
      <c r="AB489" s="186">
        <v>0</v>
      </c>
      <c r="AC489" s="186">
        <v>0</v>
      </c>
      <c r="AD489" s="186">
        <v>0</v>
      </c>
      <c r="AE489" s="186">
        <v>0</v>
      </c>
      <c r="AF489" s="186">
        <v>0</v>
      </c>
      <c r="AG489" s="186">
        <v>0</v>
      </c>
      <c r="AH489" s="186">
        <v>0</v>
      </c>
      <c r="AI489" s="186">
        <v>0</v>
      </c>
      <c r="AJ489" s="186">
        <v>0</v>
      </c>
      <c r="AK489" s="175"/>
      <c r="AL489" s="175">
        <v>15696235.690000001</v>
      </c>
      <c r="AM489" s="175">
        <v>16311810.48</v>
      </c>
      <c r="AN489" s="175">
        <v>615574.79</v>
      </c>
    </row>
    <row r="490" spans="1:40" s="84" customFormat="1" ht="20.3" customHeight="1" x14ac:dyDescent="0.35">
      <c r="A490" s="256">
        <v>2023</v>
      </c>
      <c r="B490" s="184">
        <f t="shared" si="38"/>
        <v>479</v>
      </c>
      <c r="C490" s="294" t="s">
        <v>2971</v>
      </c>
      <c r="D490" s="184">
        <v>36673</v>
      </c>
      <c r="E490" s="287"/>
      <c r="F490" s="287"/>
      <c r="G490" s="287"/>
      <c r="H490" s="288"/>
      <c r="I490" s="288" t="e">
        <v>#N/A</v>
      </c>
      <c r="J490" s="288" t="e">
        <f>VLOOKUP(D490,[1]Лист3!$A:$AK,37,0)</f>
        <v>#N/A</v>
      </c>
      <c r="K490" s="289"/>
      <c r="L490" s="289"/>
      <c r="M490" s="289"/>
      <c r="N490" s="289"/>
      <c r="O490" s="289"/>
      <c r="P490" s="289"/>
      <c r="Q490" s="186">
        <f t="shared" si="39"/>
        <v>1297233</v>
      </c>
      <c r="R490" s="186">
        <f t="shared" si="40"/>
        <v>1297233</v>
      </c>
      <c r="S490" s="290">
        <v>0</v>
      </c>
      <c r="T490" s="291">
        <v>367833</v>
      </c>
      <c r="U490" s="186">
        <v>0</v>
      </c>
      <c r="V490" s="186">
        <v>0</v>
      </c>
      <c r="W490" s="186">
        <v>0</v>
      </c>
      <c r="X490" s="186">
        <v>0</v>
      </c>
      <c r="Y490" s="186">
        <v>0</v>
      </c>
      <c r="Z490" s="186">
        <v>0</v>
      </c>
      <c r="AA490" s="186">
        <v>929400</v>
      </c>
      <c r="AB490" s="186">
        <v>0</v>
      </c>
      <c r="AC490" s="186">
        <v>0</v>
      </c>
      <c r="AD490" s="186">
        <v>0</v>
      </c>
      <c r="AE490" s="186">
        <v>0</v>
      </c>
      <c r="AF490" s="186">
        <v>0</v>
      </c>
      <c r="AG490" s="292">
        <v>0</v>
      </c>
      <c r="AH490" s="292">
        <v>0</v>
      </c>
      <c r="AI490" s="292">
        <v>0</v>
      </c>
      <c r="AJ490" s="292">
        <v>0</v>
      </c>
      <c r="AK490" s="175"/>
      <c r="AL490" s="175">
        <v>16625208.559999999</v>
      </c>
      <c r="AM490" s="175">
        <v>17922441.559999999</v>
      </c>
      <c r="AN490" s="175">
        <v>1297233</v>
      </c>
    </row>
    <row r="491" spans="1:40" s="84" customFormat="1" ht="20.3" customHeight="1" x14ac:dyDescent="0.35">
      <c r="A491" s="256">
        <v>2023</v>
      </c>
      <c r="B491" s="184">
        <f t="shared" si="38"/>
        <v>480</v>
      </c>
      <c r="C491" s="294" t="s">
        <v>2972</v>
      </c>
      <c r="D491" s="184">
        <v>36674</v>
      </c>
      <c r="E491" s="287"/>
      <c r="F491" s="287"/>
      <c r="G491" s="287"/>
      <c r="H491" s="288"/>
      <c r="I491" s="288" t="e">
        <v>#N/A</v>
      </c>
      <c r="J491" s="288" t="e">
        <f>VLOOKUP(D491,[1]Лист3!$A:$AK,37,0)</f>
        <v>#N/A</v>
      </c>
      <c r="K491" s="289"/>
      <c r="L491" s="289"/>
      <c r="M491" s="289"/>
      <c r="N491" s="289"/>
      <c r="O491" s="289"/>
      <c r="P491" s="289"/>
      <c r="Q491" s="186">
        <f t="shared" si="39"/>
        <v>1219765.1499999999</v>
      </c>
      <c r="R491" s="186">
        <f t="shared" si="40"/>
        <v>1219765.1499999999</v>
      </c>
      <c r="S491" s="290">
        <v>0</v>
      </c>
      <c r="T491" s="291">
        <v>301869</v>
      </c>
      <c r="U491" s="186">
        <v>0</v>
      </c>
      <c r="V491" s="186">
        <v>0</v>
      </c>
      <c r="W491" s="186">
        <v>0</v>
      </c>
      <c r="X491" s="186">
        <v>0</v>
      </c>
      <c r="Y491" s="186">
        <v>0</v>
      </c>
      <c r="Z491" s="186">
        <v>0</v>
      </c>
      <c r="AA491" s="186">
        <v>917896.15</v>
      </c>
      <c r="AB491" s="186">
        <v>0</v>
      </c>
      <c r="AC491" s="186">
        <v>0</v>
      </c>
      <c r="AD491" s="186">
        <v>0</v>
      </c>
      <c r="AE491" s="186">
        <v>0</v>
      </c>
      <c r="AF491" s="186">
        <v>0</v>
      </c>
      <c r="AG491" s="292">
        <v>0</v>
      </c>
      <c r="AH491" s="292">
        <v>0</v>
      </c>
      <c r="AI491" s="292">
        <v>0</v>
      </c>
      <c r="AJ491" s="292">
        <v>0</v>
      </c>
      <c r="AK491" s="175"/>
      <c r="AL491" s="175">
        <v>21541436.540000003</v>
      </c>
      <c r="AM491" s="175">
        <v>22761201.690000001</v>
      </c>
      <c r="AN491" s="175">
        <v>1219765.1499999999</v>
      </c>
    </row>
    <row r="492" spans="1:40" s="84" customFormat="1" ht="20.3" customHeight="1" x14ac:dyDescent="0.35">
      <c r="A492" s="256">
        <v>2023</v>
      </c>
      <c r="B492" s="184">
        <f t="shared" si="38"/>
        <v>481</v>
      </c>
      <c r="C492" s="294" t="s">
        <v>2973</v>
      </c>
      <c r="D492" s="184">
        <v>36676</v>
      </c>
      <c r="E492" s="287"/>
      <c r="F492" s="287"/>
      <c r="G492" s="287"/>
      <c r="H492" s="288"/>
      <c r="I492" s="288" t="e">
        <v>#N/A</v>
      </c>
      <c r="J492" s="288" t="e">
        <f>VLOOKUP(D492,[1]Лист3!$A:$AK,37,0)</f>
        <v>#N/A</v>
      </c>
      <c r="K492" s="289"/>
      <c r="L492" s="289"/>
      <c r="M492" s="289"/>
      <c r="N492" s="289"/>
      <c r="O492" s="289"/>
      <c r="P492" s="289"/>
      <c r="Q492" s="186">
        <f t="shared" si="39"/>
        <v>1489917.0699999998</v>
      </c>
      <c r="R492" s="186">
        <f t="shared" si="40"/>
        <v>1489917.0699999998</v>
      </c>
      <c r="S492" s="290">
        <v>0</v>
      </c>
      <c r="T492" s="291">
        <v>0</v>
      </c>
      <c r="U492" s="186">
        <v>0</v>
      </c>
      <c r="V492" s="186">
        <v>0</v>
      </c>
      <c r="W492" s="186">
        <v>0</v>
      </c>
      <c r="X492" s="186">
        <v>0</v>
      </c>
      <c r="Y492" s="186">
        <v>0</v>
      </c>
      <c r="Z492" s="186">
        <v>0</v>
      </c>
      <c r="AA492" s="186">
        <v>883898.92</v>
      </c>
      <c r="AB492" s="186">
        <v>77867.460000000006</v>
      </c>
      <c r="AC492" s="186">
        <v>528150.68999999994</v>
      </c>
      <c r="AD492" s="186">
        <v>0</v>
      </c>
      <c r="AE492" s="186">
        <v>0</v>
      </c>
      <c r="AF492" s="186">
        <v>0</v>
      </c>
      <c r="AG492" s="292">
        <v>0</v>
      </c>
      <c r="AH492" s="292">
        <v>0</v>
      </c>
      <c r="AI492" s="292">
        <v>0</v>
      </c>
      <c r="AJ492" s="292">
        <v>0</v>
      </c>
      <c r="AK492" s="175"/>
      <c r="AL492" s="175">
        <v>16890112.68</v>
      </c>
      <c r="AM492" s="175">
        <v>18380029.75</v>
      </c>
      <c r="AN492" s="175">
        <v>1489917.0699999998</v>
      </c>
    </row>
    <row r="493" spans="1:40" s="84" customFormat="1" ht="20.3" customHeight="1" x14ac:dyDescent="0.35">
      <c r="A493" s="256">
        <v>2023</v>
      </c>
      <c r="B493" s="184">
        <f t="shared" si="38"/>
        <v>482</v>
      </c>
      <c r="C493" s="294" t="s">
        <v>2974</v>
      </c>
      <c r="D493" s="184">
        <v>36678</v>
      </c>
      <c r="E493" s="287"/>
      <c r="F493" s="287"/>
      <c r="G493" s="287"/>
      <c r="H493" s="288"/>
      <c r="I493" s="288" t="e">
        <v>#N/A</v>
      </c>
      <c r="J493" s="288" t="e">
        <f>VLOOKUP(D493,[1]Лист3!$A:$AK,37,0)</f>
        <v>#N/A</v>
      </c>
      <c r="K493" s="289"/>
      <c r="L493" s="289"/>
      <c r="M493" s="289"/>
      <c r="N493" s="289"/>
      <c r="O493" s="289"/>
      <c r="P493" s="289"/>
      <c r="Q493" s="186">
        <f t="shared" si="39"/>
        <v>1026114.89</v>
      </c>
      <c r="R493" s="186">
        <f t="shared" si="40"/>
        <v>1026114.89</v>
      </c>
      <c r="S493" s="290">
        <v>0</v>
      </c>
      <c r="T493" s="291">
        <v>0</v>
      </c>
      <c r="U493" s="186">
        <v>0</v>
      </c>
      <c r="V493" s="186">
        <v>0</v>
      </c>
      <c r="W493" s="186">
        <v>0</v>
      </c>
      <c r="X493" s="186">
        <v>0</v>
      </c>
      <c r="Y493" s="186">
        <v>0</v>
      </c>
      <c r="Z493" s="186">
        <v>0</v>
      </c>
      <c r="AA493" s="186">
        <v>560682.89</v>
      </c>
      <c r="AB493" s="186">
        <v>465432</v>
      </c>
      <c r="AC493" s="186">
        <v>0</v>
      </c>
      <c r="AD493" s="186">
        <v>0</v>
      </c>
      <c r="AE493" s="186">
        <v>0</v>
      </c>
      <c r="AF493" s="186">
        <v>0</v>
      </c>
      <c r="AG493" s="292">
        <v>0</v>
      </c>
      <c r="AH493" s="292">
        <v>0</v>
      </c>
      <c r="AI493" s="292">
        <v>0</v>
      </c>
      <c r="AJ493" s="292">
        <v>0</v>
      </c>
      <c r="AK493" s="175"/>
      <c r="AL493" s="175">
        <v>21725189.059999999</v>
      </c>
      <c r="AM493" s="175">
        <v>22751303.949999999</v>
      </c>
      <c r="AN493" s="175">
        <v>1026114.89</v>
      </c>
    </row>
    <row r="494" spans="1:40" s="84" customFormat="1" ht="20.3" customHeight="1" x14ac:dyDescent="0.35">
      <c r="A494" s="256">
        <v>2023</v>
      </c>
      <c r="B494" s="184">
        <f t="shared" si="38"/>
        <v>483</v>
      </c>
      <c r="C494" s="294" t="s">
        <v>2975</v>
      </c>
      <c r="D494" s="184">
        <v>36680</v>
      </c>
      <c r="E494" s="287"/>
      <c r="F494" s="287"/>
      <c r="G494" s="287"/>
      <c r="H494" s="288"/>
      <c r="I494" s="288" t="e">
        <v>#N/A</v>
      </c>
      <c r="J494" s="288" t="e">
        <f>VLOOKUP(D494,[1]Лист3!$A:$AK,37,0)</f>
        <v>#N/A</v>
      </c>
      <c r="K494" s="289"/>
      <c r="L494" s="289"/>
      <c r="M494" s="289"/>
      <c r="N494" s="289"/>
      <c r="O494" s="289"/>
      <c r="P494" s="289"/>
      <c r="Q494" s="186">
        <f t="shared" si="39"/>
        <v>859863.5</v>
      </c>
      <c r="R494" s="186">
        <f t="shared" si="40"/>
        <v>859863.5</v>
      </c>
      <c r="S494" s="290">
        <v>0</v>
      </c>
      <c r="T494" s="291">
        <v>145827</v>
      </c>
      <c r="U494" s="186">
        <v>0</v>
      </c>
      <c r="V494" s="186">
        <v>37331</v>
      </c>
      <c r="W494" s="186">
        <v>76851</v>
      </c>
      <c r="X494" s="186">
        <v>0</v>
      </c>
      <c r="Y494" s="186">
        <v>0</v>
      </c>
      <c r="Z494" s="186">
        <v>569854.5</v>
      </c>
      <c r="AA494" s="186">
        <v>0</v>
      </c>
      <c r="AB494" s="186">
        <v>0</v>
      </c>
      <c r="AC494" s="186">
        <v>0</v>
      </c>
      <c r="AD494" s="186">
        <v>0</v>
      </c>
      <c r="AE494" s="186">
        <v>0</v>
      </c>
      <c r="AF494" s="186">
        <v>0</v>
      </c>
      <c r="AG494" s="292">
        <v>30000</v>
      </c>
      <c r="AH494" s="292">
        <v>0</v>
      </c>
      <c r="AI494" s="292">
        <v>0</v>
      </c>
      <c r="AJ494" s="292">
        <v>0</v>
      </c>
      <c r="AK494" s="175"/>
      <c r="AL494" s="175">
        <v>22514928.23</v>
      </c>
      <c r="AM494" s="175">
        <v>24199191.73</v>
      </c>
      <c r="AN494" s="175">
        <v>1684263.5</v>
      </c>
    </row>
    <row r="495" spans="1:40" s="84" customFormat="1" ht="20.3" customHeight="1" x14ac:dyDescent="0.35">
      <c r="A495" s="256">
        <v>2023</v>
      </c>
      <c r="B495" s="184">
        <f t="shared" si="38"/>
        <v>484</v>
      </c>
      <c r="C495" s="294" t="s">
        <v>2976</v>
      </c>
      <c r="D495" s="184">
        <v>36681</v>
      </c>
      <c r="E495" s="287"/>
      <c r="F495" s="287"/>
      <c r="G495" s="287"/>
      <c r="H495" s="288"/>
      <c r="I495" s="288" t="e">
        <v>#N/A</v>
      </c>
      <c r="J495" s="288" t="e">
        <f>VLOOKUP(D495,[1]Лист3!$A:$AK,37,0)</f>
        <v>#N/A</v>
      </c>
      <c r="K495" s="289"/>
      <c r="L495" s="289"/>
      <c r="M495" s="289"/>
      <c r="N495" s="289"/>
      <c r="O495" s="289"/>
      <c r="P495" s="289"/>
      <c r="Q495" s="186">
        <f t="shared" si="39"/>
        <v>562435.4</v>
      </c>
      <c r="R495" s="186">
        <f t="shared" si="40"/>
        <v>562435.4</v>
      </c>
      <c r="S495" s="290">
        <v>0</v>
      </c>
      <c r="T495" s="291">
        <f>287933.4+69730</f>
        <v>357663.4</v>
      </c>
      <c r="U495" s="186">
        <v>0</v>
      </c>
      <c r="V495" s="186">
        <v>0</v>
      </c>
      <c r="W495" s="186">
        <v>0</v>
      </c>
      <c r="X495" s="186">
        <v>0</v>
      </c>
      <c r="Y495" s="186">
        <v>0</v>
      </c>
      <c r="Z495" s="186">
        <v>0</v>
      </c>
      <c r="AA495" s="186">
        <f>Z495-Y492-AG492</f>
        <v>0</v>
      </c>
      <c r="AB495" s="186">
        <f>61431.6+143340.4</f>
        <v>204772</v>
      </c>
      <c r="AC495" s="186">
        <v>0</v>
      </c>
      <c r="AD495" s="186">
        <v>0</v>
      </c>
      <c r="AE495" s="186">
        <v>0</v>
      </c>
      <c r="AF495" s="186">
        <v>0</v>
      </c>
      <c r="AG495" s="292">
        <v>0</v>
      </c>
      <c r="AH495" s="292">
        <v>0</v>
      </c>
      <c r="AI495" s="292">
        <v>0</v>
      </c>
      <c r="AJ495" s="292">
        <v>0</v>
      </c>
      <c r="AK495" s="175"/>
      <c r="AL495" s="175">
        <v>13022112.25</v>
      </c>
      <c r="AM495" s="175">
        <v>13584547.65</v>
      </c>
      <c r="AN495" s="175">
        <v>562435.4</v>
      </c>
    </row>
    <row r="496" spans="1:40" s="84" customFormat="1" ht="20.3" customHeight="1" x14ac:dyDescent="0.35">
      <c r="A496" s="256">
        <v>2023</v>
      </c>
      <c r="B496" s="184">
        <f t="shared" si="38"/>
        <v>485</v>
      </c>
      <c r="C496" s="294" t="s">
        <v>2977</v>
      </c>
      <c r="D496" s="184">
        <v>36682</v>
      </c>
      <c r="E496" s="287"/>
      <c r="F496" s="287"/>
      <c r="G496" s="287"/>
      <c r="H496" s="288"/>
      <c r="I496" s="288" t="e">
        <v>#N/A</v>
      </c>
      <c r="J496" s="288" t="e">
        <f>VLOOKUP(D496,[1]Лист3!$A:$AK,37,0)</f>
        <v>#N/A</v>
      </c>
      <c r="K496" s="289"/>
      <c r="L496" s="289"/>
      <c r="M496" s="289"/>
      <c r="N496" s="289"/>
      <c r="O496" s="289"/>
      <c r="P496" s="289"/>
      <c r="Q496" s="186">
        <f t="shared" si="39"/>
        <v>342353.68</v>
      </c>
      <c r="R496" s="186">
        <f t="shared" si="40"/>
        <v>342353.68</v>
      </c>
      <c r="S496" s="290">
        <v>0</v>
      </c>
      <c r="T496" s="291">
        <f>272623.68+69730</f>
        <v>342353.68</v>
      </c>
      <c r="U496" s="186">
        <v>0</v>
      </c>
      <c r="V496" s="186">
        <v>0</v>
      </c>
      <c r="W496" s="186">
        <v>0</v>
      </c>
      <c r="X496" s="186">
        <v>0</v>
      </c>
      <c r="Y496" s="186">
        <v>0</v>
      </c>
      <c r="Z496" s="186">
        <v>0</v>
      </c>
      <c r="AA496" s="186">
        <v>0</v>
      </c>
      <c r="AB496" s="186">
        <v>0</v>
      </c>
      <c r="AC496" s="186">
        <v>0</v>
      </c>
      <c r="AD496" s="186">
        <v>0</v>
      </c>
      <c r="AE496" s="186">
        <v>0</v>
      </c>
      <c r="AF496" s="186">
        <v>0</v>
      </c>
      <c r="AG496" s="292">
        <v>0</v>
      </c>
      <c r="AH496" s="292">
        <v>0</v>
      </c>
      <c r="AI496" s="292">
        <v>0</v>
      </c>
      <c r="AJ496" s="292">
        <v>0</v>
      </c>
      <c r="AK496" s="175"/>
      <c r="AL496" s="175">
        <v>13231528.130000001</v>
      </c>
      <c r="AM496" s="175">
        <v>13573881.810000001</v>
      </c>
      <c r="AN496" s="175">
        <v>342353.68</v>
      </c>
    </row>
    <row r="497" spans="1:40" s="84" customFormat="1" ht="20.3" customHeight="1" x14ac:dyDescent="0.35">
      <c r="A497" s="256">
        <v>2023</v>
      </c>
      <c r="B497" s="184">
        <f t="shared" si="38"/>
        <v>486</v>
      </c>
      <c r="C497" s="294" t="s">
        <v>2978</v>
      </c>
      <c r="D497" s="184">
        <v>36684</v>
      </c>
      <c r="E497" s="287"/>
      <c r="F497" s="287"/>
      <c r="G497" s="287"/>
      <c r="H497" s="288"/>
      <c r="I497" s="288" t="e">
        <v>#N/A</v>
      </c>
      <c r="J497" s="288" t="e">
        <f>VLOOKUP(D497,[1]Лист3!$A:$AK,37,0)</f>
        <v>#N/A</v>
      </c>
      <c r="K497" s="289"/>
      <c r="L497" s="289"/>
      <c r="M497" s="289"/>
      <c r="N497" s="289"/>
      <c r="O497" s="289"/>
      <c r="P497" s="289"/>
      <c r="Q497" s="186">
        <f t="shared" si="39"/>
        <v>1409251.31</v>
      </c>
      <c r="R497" s="186">
        <f t="shared" si="40"/>
        <v>1409251.31</v>
      </c>
      <c r="S497" s="290">
        <v>0</v>
      </c>
      <c r="T497" s="291">
        <v>335272.71000000002</v>
      </c>
      <c r="U497" s="186">
        <v>0</v>
      </c>
      <c r="V497" s="186">
        <v>0</v>
      </c>
      <c r="W497" s="186">
        <v>0</v>
      </c>
      <c r="X497" s="186">
        <v>0</v>
      </c>
      <c r="Y497" s="186">
        <v>0</v>
      </c>
      <c r="Z497" s="186">
        <v>0</v>
      </c>
      <c r="AA497" s="186">
        <v>0</v>
      </c>
      <c r="AB497" s="186">
        <v>0</v>
      </c>
      <c r="AC497" s="186">
        <v>1004248.6</v>
      </c>
      <c r="AD497" s="186">
        <v>0</v>
      </c>
      <c r="AE497" s="186">
        <v>0</v>
      </c>
      <c r="AF497" s="186">
        <v>0</v>
      </c>
      <c r="AG497" s="292">
        <v>69730</v>
      </c>
      <c r="AH497" s="292">
        <v>0</v>
      </c>
      <c r="AI497" s="292">
        <v>0</v>
      </c>
      <c r="AJ497" s="292">
        <v>0</v>
      </c>
      <c r="AK497" s="175"/>
      <c r="AL497" s="175">
        <v>24394616.09</v>
      </c>
      <c r="AM497" s="175">
        <v>25803867.399999999</v>
      </c>
      <c r="AN497" s="175">
        <v>1409251.31</v>
      </c>
    </row>
    <row r="498" spans="1:40" s="84" customFormat="1" ht="20.3" customHeight="1" x14ac:dyDescent="0.35">
      <c r="A498" s="256">
        <v>2023</v>
      </c>
      <c r="B498" s="184">
        <f t="shared" si="38"/>
        <v>487</v>
      </c>
      <c r="C498" s="294" t="s">
        <v>2979</v>
      </c>
      <c r="D498" s="184">
        <v>36685</v>
      </c>
      <c r="E498" s="287"/>
      <c r="F498" s="287"/>
      <c r="G498" s="287"/>
      <c r="H498" s="288"/>
      <c r="I498" s="288" t="e">
        <v>#N/A</v>
      </c>
      <c r="J498" s="288" t="e">
        <f>VLOOKUP(D498,[1]Лист3!$A:$AK,37,0)</f>
        <v>#N/A</v>
      </c>
      <c r="K498" s="289"/>
      <c r="L498" s="289"/>
      <c r="M498" s="289"/>
      <c r="N498" s="289"/>
      <c r="O498" s="289"/>
      <c r="P498" s="289"/>
      <c r="Q498" s="186">
        <f t="shared" si="39"/>
        <v>833837.78</v>
      </c>
      <c r="R498" s="186">
        <f t="shared" si="40"/>
        <v>833837.78</v>
      </c>
      <c r="S498" s="290">
        <v>0</v>
      </c>
      <c r="T498" s="291">
        <v>435120.87</v>
      </c>
      <c r="U498" s="186">
        <v>0</v>
      </c>
      <c r="V498" s="186">
        <v>0</v>
      </c>
      <c r="W498" s="186">
        <v>0</v>
      </c>
      <c r="X498" s="186">
        <v>0</v>
      </c>
      <c r="Y498" s="186">
        <v>0</v>
      </c>
      <c r="Z498" s="186">
        <v>0</v>
      </c>
      <c r="AA498" s="186">
        <v>0</v>
      </c>
      <c r="AB498" s="186">
        <v>328986.90999999997</v>
      </c>
      <c r="AC498" s="186">
        <v>0</v>
      </c>
      <c r="AD498" s="186">
        <v>0</v>
      </c>
      <c r="AE498" s="186">
        <v>0</v>
      </c>
      <c r="AF498" s="186">
        <v>0</v>
      </c>
      <c r="AG498" s="292">
        <v>69730</v>
      </c>
      <c r="AH498" s="292">
        <v>0</v>
      </c>
      <c r="AI498" s="292">
        <v>0</v>
      </c>
      <c r="AJ498" s="292">
        <v>0</v>
      </c>
      <c r="AK498" s="175"/>
      <c r="AL498" s="175">
        <v>25810659.390000001</v>
      </c>
      <c r="AM498" s="175">
        <v>27141897.170000002</v>
      </c>
      <c r="AN498" s="175">
        <v>1331237.78</v>
      </c>
    </row>
    <row r="499" spans="1:40" s="84" customFormat="1" ht="20.3" customHeight="1" x14ac:dyDescent="0.35">
      <c r="A499" s="256">
        <v>2023</v>
      </c>
      <c r="B499" s="184">
        <f t="shared" si="38"/>
        <v>488</v>
      </c>
      <c r="C499" s="248" t="s">
        <v>1697</v>
      </c>
      <c r="D499" s="184">
        <v>36696</v>
      </c>
      <c r="E499" s="287">
        <f>VLOOKUP(D499,'[1]2023-2025'!$A:$G,7,0)</f>
        <v>2023</v>
      </c>
      <c r="F499" s="287"/>
      <c r="G499" s="287" t="s">
        <v>1899</v>
      </c>
      <c r="H499" s="288">
        <f>INDEX('[1]2023-2025'!$AK:$AK,MATCH(D499,'[1]2023-2025'!$A:$A,0))</f>
        <v>44670</v>
      </c>
      <c r="I499" s="288" t="e">
        <v>#N/A</v>
      </c>
      <c r="J499" s="288">
        <f>VLOOKUP(D499,[1]Лист3!$A:$AK,37,0)</f>
        <v>45065</v>
      </c>
      <c r="K499" s="289">
        <f>INDEX('[1]2023-2025'!$G:$G,MATCH(D499,'[1]2023-2025'!$A:$A,0))</f>
        <v>2023</v>
      </c>
      <c r="L499" s="289"/>
      <c r="M499" s="289"/>
      <c r="N499" s="289"/>
      <c r="O499" s="289" t="s">
        <v>2583</v>
      </c>
      <c r="P499" s="289">
        <v>0</v>
      </c>
      <c r="Q499" s="186">
        <f t="shared" si="39"/>
        <v>440245.9</v>
      </c>
      <c r="R499" s="186">
        <f t="shared" si="40"/>
        <v>440245.9</v>
      </c>
      <c r="S499" s="290">
        <v>0</v>
      </c>
      <c r="T499" s="290">
        <v>0</v>
      </c>
      <c r="U499" s="290">
        <v>0</v>
      </c>
      <c r="V499" s="290">
        <v>0</v>
      </c>
      <c r="W499" s="290">
        <v>0</v>
      </c>
      <c r="X499" s="290">
        <v>0</v>
      </c>
      <c r="Y499" s="290">
        <v>0</v>
      </c>
      <c r="Z499" s="290">
        <v>0</v>
      </c>
      <c r="AA499" s="290">
        <v>0</v>
      </c>
      <c r="AB499" s="290">
        <v>0</v>
      </c>
      <c r="AC499" s="290">
        <v>0</v>
      </c>
      <c r="AD499" s="290">
        <v>0</v>
      </c>
      <c r="AE499" s="290">
        <v>0</v>
      </c>
      <c r="AF499" s="290">
        <v>0</v>
      </c>
      <c r="AG499" s="290">
        <v>0</v>
      </c>
      <c r="AH499" s="290">
        <v>440245.9</v>
      </c>
      <c r="AI499" s="290">
        <v>0</v>
      </c>
      <c r="AJ499" s="290">
        <v>0</v>
      </c>
      <c r="AK499" s="175"/>
      <c r="AL499" s="175">
        <v>3398317.7699999996</v>
      </c>
      <c r="AM499" s="175">
        <v>4266664.22</v>
      </c>
      <c r="AN499" s="175">
        <v>868346.45</v>
      </c>
    </row>
    <row r="500" spans="1:40" s="84" customFormat="1" ht="20.3" customHeight="1" x14ac:dyDescent="0.35">
      <c r="A500" s="256">
        <v>2023</v>
      </c>
      <c r="B500" s="184">
        <f t="shared" si="38"/>
        <v>489</v>
      </c>
      <c r="C500" s="294" t="s">
        <v>2980</v>
      </c>
      <c r="D500" s="184">
        <v>36698</v>
      </c>
      <c r="E500" s="287"/>
      <c r="F500" s="287"/>
      <c r="G500" s="287"/>
      <c r="H500" s="288"/>
      <c r="I500" s="288" t="e">
        <v>#N/A</v>
      </c>
      <c r="J500" s="288" t="e">
        <f>VLOOKUP(D500,[1]Лист3!$A:$AK,37,0)</f>
        <v>#N/A</v>
      </c>
      <c r="K500" s="289"/>
      <c r="L500" s="289"/>
      <c r="M500" s="289"/>
      <c r="N500" s="289"/>
      <c r="O500" s="289"/>
      <c r="P500" s="289"/>
      <c r="Q500" s="186">
        <f t="shared" si="39"/>
        <v>1275696</v>
      </c>
      <c r="R500" s="186">
        <f t="shared" si="40"/>
        <v>1275696</v>
      </c>
      <c r="S500" s="290">
        <v>0</v>
      </c>
      <c r="T500" s="291">
        <v>675816</v>
      </c>
      <c r="U500" s="186">
        <v>0</v>
      </c>
      <c r="V500" s="186">
        <v>0</v>
      </c>
      <c r="W500" s="186">
        <v>0</v>
      </c>
      <c r="X500" s="186">
        <v>0</v>
      </c>
      <c r="Y500" s="186">
        <v>0</v>
      </c>
      <c r="Z500" s="186">
        <v>0</v>
      </c>
      <c r="AA500" s="186">
        <v>599880</v>
      </c>
      <c r="AB500" s="186">
        <v>0</v>
      </c>
      <c r="AC500" s="186">
        <v>0</v>
      </c>
      <c r="AD500" s="186">
        <v>0</v>
      </c>
      <c r="AE500" s="186">
        <v>0</v>
      </c>
      <c r="AF500" s="186">
        <v>0</v>
      </c>
      <c r="AG500" s="292">
        <v>0</v>
      </c>
      <c r="AH500" s="292">
        <v>0</v>
      </c>
      <c r="AI500" s="292">
        <v>0</v>
      </c>
      <c r="AJ500" s="292">
        <v>0</v>
      </c>
      <c r="AK500" s="175"/>
      <c r="AL500" s="175">
        <v>17956732.32</v>
      </c>
      <c r="AM500" s="175">
        <v>19232428.32</v>
      </c>
      <c r="AN500" s="175">
        <v>1275696</v>
      </c>
    </row>
    <row r="501" spans="1:40" s="84" customFormat="1" ht="20.3" customHeight="1" x14ac:dyDescent="0.35">
      <c r="A501" s="256">
        <v>2023</v>
      </c>
      <c r="B501" s="184">
        <f>B500+1</f>
        <v>490</v>
      </c>
      <c r="C501" s="248" t="s">
        <v>3786</v>
      </c>
      <c r="D501" s="184">
        <v>36714</v>
      </c>
      <c r="E501" s="287">
        <f>VLOOKUP(D501,'[1]2023-2025'!$A:$G,7,0)</f>
        <v>2023</v>
      </c>
      <c r="F501" s="287"/>
      <c r="G501" s="287" t="s">
        <v>1899</v>
      </c>
      <c r="H501" s="288">
        <f>INDEX('[1]2023-2025'!$AK:$AK,MATCH(D501,'[1]2023-2025'!$A:$A,0))</f>
        <v>44670</v>
      </c>
      <c r="I501" s="288" t="e">
        <v>#N/A</v>
      </c>
      <c r="J501" s="288" t="e">
        <f>VLOOKUP(D501,[1]Лист3!$A:$AK,37,0)</f>
        <v>#N/A</v>
      </c>
      <c r="K501" s="289">
        <f>INDEX('[1]2023-2025'!$G:$G,MATCH(D501,'[1]2023-2025'!$A:$A,0))</f>
        <v>2023</v>
      </c>
      <c r="L501" s="289"/>
      <c r="M501" s="289"/>
      <c r="N501" s="289"/>
      <c r="O501" s="289" t="s">
        <v>2446</v>
      </c>
      <c r="P501" s="289" t="s">
        <v>2613</v>
      </c>
      <c r="Q501" s="186">
        <f t="shared" si="39"/>
        <v>191188.7</v>
      </c>
      <c r="R501" s="186">
        <f t="shared" si="40"/>
        <v>191188.7</v>
      </c>
      <c r="S501" s="290">
        <v>0</v>
      </c>
      <c r="T501" s="290">
        <v>0</v>
      </c>
      <c r="U501" s="290">
        <v>0</v>
      </c>
      <c r="V501" s="290">
        <v>0</v>
      </c>
      <c r="W501" s="290">
        <v>0</v>
      </c>
      <c r="X501" s="290">
        <v>0</v>
      </c>
      <c r="Y501" s="290">
        <v>0</v>
      </c>
      <c r="Z501" s="290">
        <v>0</v>
      </c>
      <c r="AA501" s="290">
        <v>0</v>
      </c>
      <c r="AB501" s="290">
        <v>0</v>
      </c>
      <c r="AC501" s="290">
        <v>0</v>
      </c>
      <c r="AD501" s="290">
        <v>0</v>
      </c>
      <c r="AE501" s="290">
        <v>0</v>
      </c>
      <c r="AF501" s="290">
        <v>0</v>
      </c>
      <c r="AG501" s="290">
        <v>88301.18</v>
      </c>
      <c r="AH501" s="290">
        <v>102887.52</v>
      </c>
      <c r="AI501" s="290">
        <v>0</v>
      </c>
      <c r="AJ501" s="290">
        <v>0</v>
      </c>
      <c r="AK501" s="175"/>
      <c r="AL501" s="175">
        <v>9917925.5300000012</v>
      </c>
      <c r="AM501" s="175">
        <v>10109114.23</v>
      </c>
      <c r="AN501" s="175">
        <v>191188.7</v>
      </c>
    </row>
    <row r="502" spans="1:40" s="84" customFormat="1" ht="20.3" customHeight="1" x14ac:dyDescent="0.35">
      <c r="A502" s="256">
        <v>2023</v>
      </c>
      <c r="B502" s="184">
        <f t="shared" si="38"/>
        <v>491</v>
      </c>
      <c r="C502" s="248" t="s">
        <v>3787</v>
      </c>
      <c r="D502" s="184">
        <v>36715</v>
      </c>
      <c r="E502" s="287">
        <f>VLOOKUP(D502,'[1]2023-2025'!$A:$G,7,0)</f>
        <v>2023</v>
      </c>
      <c r="F502" s="287"/>
      <c r="G502" s="287" t="s">
        <v>1899</v>
      </c>
      <c r="H502" s="288">
        <f>INDEX('[1]2023-2025'!$AK:$AK,MATCH(D502,'[1]2023-2025'!$A:$A,0))</f>
        <v>44670</v>
      </c>
      <c r="I502" s="288" t="e">
        <v>#N/A</v>
      </c>
      <c r="J502" s="288" t="e">
        <f>VLOOKUP(D502,[1]Лист3!$A:$AK,37,0)</f>
        <v>#N/A</v>
      </c>
      <c r="K502" s="289">
        <f>INDEX('[1]2023-2025'!$G:$G,MATCH(D502,'[1]2023-2025'!$A:$A,0))</f>
        <v>2023</v>
      </c>
      <c r="L502" s="289"/>
      <c r="M502" s="289"/>
      <c r="N502" s="289"/>
      <c r="O502" s="289" t="s">
        <v>2583</v>
      </c>
      <c r="P502" s="289">
        <v>0</v>
      </c>
      <c r="Q502" s="186">
        <f t="shared" si="39"/>
        <v>483008.7</v>
      </c>
      <c r="R502" s="186">
        <f t="shared" si="40"/>
        <v>480899.45</v>
      </c>
      <c r="S502" s="290">
        <v>0</v>
      </c>
      <c r="T502" s="290">
        <v>0</v>
      </c>
      <c r="U502" s="290">
        <v>0</v>
      </c>
      <c r="V502" s="290">
        <v>200486.63</v>
      </c>
      <c r="W502" s="290">
        <v>237485.65000000002</v>
      </c>
      <c r="X502" s="290">
        <v>0</v>
      </c>
      <c r="Y502" s="290">
        <v>0</v>
      </c>
      <c r="Z502" s="290">
        <v>0</v>
      </c>
      <c r="AA502" s="290">
        <v>0</v>
      </c>
      <c r="AB502" s="290">
        <v>0</v>
      </c>
      <c r="AC502" s="290">
        <v>0</v>
      </c>
      <c r="AD502" s="290">
        <v>0</v>
      </c>
      <c r="AE502" s="290">
        <v>0</v>
      </c>
      <c r="AF502" s="290">
        <v>0</v>
      </c>
      <c r="AG502" s="290">
        <v>0</v>
      </c>
      <c r="AH502" s="290">
        <v>42927.17</v>
      </c>
      <c r="AI502" s="290">
        <v>0</v>
      </c>
      <c r="AJ502" s="292">
        <v>2109.25</v>
      </c>
      <c r="AK502" s="175"/>
      <c r="AL502" s="175">
        <v>9591283.8300000001</v>
      </c>
      <c r="AM502" s="175">
        <v>10074292.529999999</v>
      </c>
      <c r="AN502" s="175">
        <v>483008.7</v>
      </c>
    </row>
    <row r="503" spans="1:40" s="84" customFormat="1" ht="20.3" customHeight="1" x14ac:dyDescent="0.35">
      <c r="A503" s="256">
        <v>2023</v>
      </c>
      <c r="B503" s="184">
        <f t="shared" si="38"/>
        <v>492</v>
      </c>
      <c r="C503" s="248" t="s">
        <v>3788</v>
      </c>
      <c r="D503" s="184">
        <v>36716</v>
      </c>
      <c r="E503" s="287">
        <f>VLOOKUP(D503,'[1]2023-2025'!$A:$G,7,0)</f>
        <v>2023</v>
      </c>
      <c r="F503" s="287"/>
      <c r="G503" s="287" t="s">
        <v>1899</v>
      </c>
      <c r="H503" s="288">
        <f>INDEX('[1]2023-2025'!$AK:$AK,MATCH(D503,'[1]2023-2025'!$A:$A,0))</f>
        <v>44670</v>
      </c>
      <c r="I503" s="288" t="e">
        <v>#N/A</v>
      </c>
      <c r="J503" s="288" t="e">
        <f>VLOOKUP(D503,[1]Лист3!$A:$AK,37,0)</f>
        <v>#N/A</v>
      </c>
      <c r="K503" s="289">
        <f>INDEX('[1]2023-2025'!$G:$G,MATCH(D503,'[1]2023-2025'!$A:$A,0))</f>
        <v>2023</v>
      </c>
      <c r="L503" s="289"/>
      <c r="M503" s="289"/>
      <c r="N503" s="289"/>
      <c r="O503" s="289" t="s">
        <v>2583</v>
      </c>
      <c r="P503" s="289">
        <v>0</v>
      </c>
      <c r="Q503" s="186">
        <f t="shared" si="39"/>
        <v>846032.27</v>
      </c>
      <c r="R503" s="186">
        <f t="shared" si="40"/>
        <v>842631.31</v>
      </c>
      <c r="S503" s="290">
        <v>0</v>
      </c>
      <c r="T503" s="290">
        <v>801908.27</v>
      </c>
      <c r="U503" s="290">
        <v>0</v>
      </c>
      <c r="V503" s="290">
        <v>0</v>
      </c>
      <c r="W503" s="290">
        <v>0</v>
      </c>
      <c r="X503" s="290">
        <v>0</v>
      </c>
      <c r="Y503" s="290">
        <v>0</v>
      </c>
      <c r="Z503" s="290">
        <v>0</v>
      </c>
      <c r="AA503" s="290">
        <v>0</v>
      </c>
      <c r="AB503" s="290">
        <v>0</v>
      </c>
      <c r="AC503" s="290">
        <v>0</v>
      </c>
      <c r="AD503" s="290">
        <v>0</v>
      </c>
      <c r="AE503" s="290">
        <v>0</v>
      </c>
      <c r="AF503" s="290">
        <v>0</v>
      </c>
      <c r="AG503" s="290">
        <v>0</v>
      </c>
      <c r="AH503" s="290">
        <v>40723.040000000001</v>
      </c>
      <c r="AI503" s="290">
        <v>0</v>
      </c>
      <c r="AJ503" s="292">
        <v>3400.96</v>
      </c>
      <c r="AK503" s="175"/>
      <c r="AL503" s="175">
        <v>10055023.200000001</v>
      </c>
      <c r="AM503" s="175">
        <v>11116985.210000001</v>
      </c>
      <c r="AN503" s="175">
        <v>1061962.01</v>
      </c>
    </row>
    <row r="504" spans="1:40" s="84" customFormat="1" ht="20.3" customHeight="1" x14ac:dyDescent="0.35">
      <c r="A504" s="256">
        <v>2023</v>
      </c>
      <c r="B504" s="184">
        <f t="shared" si="38"/>
        <v>493</v>
      </c>
      <c r="C504" s="294" t="s">
        <v>2981</v>
      </c>
      <c r="D504" s="184">
        <v>36717</v>
      </c>
      <c r="E504" s="287"/>
      <c r="F504" s="287"/>
      <c r="G504" s="287"/>
      <c r="H504" s="288"/>
      <c r="I504" s="288" t="e">
        <v>#N/A</v>
      </c>
      <c r="J504" s="288" t="e">
        <f>VLOOKUP(D504,[1]Лист3!$A:$AK,37,0)</f>
        <v>#N/A</v>
      </c>
      <c r="K504" s="289"/>
      <c r="L504" s="289"/>
      <c r="M504" s="289"/>
      <c r="N504" s="289"/>
      <c r="O504" s="289"/>
      <c r="P504" s="289"/>
      <c r="Q504" s="186">
        <f t="shared" si="39"/>
        <v>101500</v>
      </c>
      <c r="R504" s="186">
        <f t="shared" si="40"/>
        <v>101500</v>
      </c>
      <c r="S504" s="290">
        <v>0</v>
      </c>
      <c r="T504" s="291">
        <v>101500</v>
      </c>
      <c r="U504" s="186">
        <v>0</v>
      </c>
      <c r="V504" s="186">
        <v>0</v>
      </c>
      <c r="W504" s="186">
        <v>0</v>
      </c>
      <c r="X504" s="186">
        <v>0</v>
      </c>
      <c r="Y504" s="186">
        <v>0</v>
      </c>
      <c r="Z504" s="186">
        <v>0</v>
      </c>
      <c r="AA504" s="186">
        <v>0</v>
      </c>
      <c r="AB504" s="186">
        <v>0</v>
      </c>
      <c r="AC504" s="186">
        <v>0</v>
      </c>
      <c r="AD504" s="186">
        <v>0</v>
      </c>
      <c r="AE504" s="186">
        <v>0</v>
      </c>
      <c r="AF504" s="186">
        <v>0</v>
      </c>
      <c r="AG504" s="292">
        <v>0</v>
      </c>
      <c r="AH504" s="292">
        <v>0</v>
      </c>
      <c r="AI504" s="292">
        <v>0</v>
      </c>
      <c r="AJ504" s="292">
        <v>0</v>
      </c>
      <c r="AK504" s="175"/>
      <c r="AL504" s="175">
        <v>4753935.2</v>
      </c>
      <c r="AM504" s="175">
        <v>4855435.2</v>
      </c>
      <c r="AN504" s="175">
        <v>101500</v>
      </c>
    </row>
    <row r="505" spans="1:40" s="84" customFormat="1" ht="20.3" customHeight="1" x14ac:dyDescent="0.35">
      <c r="A505" s="256">
        <v>2023</v>
      </c>
      <c r="B505" s="184">
        <f t="shared" si="38"/>
        <v>494</v>
      </c>
      <c r="C505" s="248" t="s">
        <v>3789</v>
      </c>
      <c r="D505" s="184">
        <v>36709</v>
      </c>
      <c r="E505" s="287">
        <f>VLOOKUP(D505,'[1]2023-2025'!$A:$G,7,0)</f>
        <v>2023</v>
      </c>
      <c r="F505" s="287"/>
      <c r="G505" s="287" t="s">
        <v>1899</v>
      </c>
      <c r="H505" s="288">
        <f>INDEX('[1]2023-2025'!$AK:$AK,MATCH(D505,'[1]2023-2025'!$A:$A,0))</f>
        <v>44670</v>
      </c>
      <c r="I505" s="288" t="e">
        <v>#N/A</v>
      </c>
      <c r="J505" s="288" t="e">
        <f>VLOOKUP(D505,[1]Лист3!$A:$AK,37,0)</f>
        <v>#N/A</v>
      </c>
      <c r="K505" s="289">
        <f>INDEX('[1]2023-2025'!$G:$G,MATCH(D505,'[1]2023-2025'!$A:$A,0))</f>
        <v>2023</v>
      </c>
      <c r="L505" s="289"/>
      <c r="M505" s="289"/>
      <c r="N505" s="289"/>
      <c r="O505" s="289" t="s">
        <v>2583</v>
      </c>
      <c r="P505" s="289">
        <v>0</v>
      </c>
      <c r="Q505" s="186">
        <f t="shared" si="39"/>
        <v>4102989.52</v>
      </c>
      <c r="R505" s="186">
        <f t="shared" si="40"/>
        <v>4088447.56</v>
      </c>
      <c r="S505" s="290">
        <v>0</v>
      </c>
      <c r="T505" s="290">
        <v>0</v>
      </c>
      <c r="U505" s="290">
        <v>0</v>
      </c>
      <c r="V505" s="290">
        <v>0</v>
      </c>
      <c r="W505" s="290">
        <v>0</v>
      </c>
      <c r="X505" s="290">
        <v>240346.25</v>
      </c>
      <c r="Y505" s="290">
        <v>0</v>
      </c>
      <c r="Z505" s="290">
        <v>0</v>
      </c>
      <c r="AA505" s="290">
        <v>3792247.6</v>
      </c>
      <c r="AB505" s="290">
        <v>0</v>
      </c>
      <c r="AC505" s="290">
        <v>0</v>
      </c>
      <c r="AD505" s="290">
        <v>0</v>
      </c>
      <c r="AE505" s="290">
        <v>0</v>
      </c>
      <c r="AF505" s="290">
        <v>0</v>
      </c>
      <c r="AG505" s="290">
        <v>0</v>
      </c>
      <c r="AH505" s="290">
        <v>55853.71</v>
      </c>
      <c r="AI505" s="290">
        <v>0</v>
      </c>
      <c r="AJ505" s="292">
        <v>14541.960000000001</v>
      </c>
      <c r="AK505" s="175"/>
      <c r="AL505" s="175">
        <v>8647775.8800000008</v>
      </c>
      <c r="AM505" s="175">
        <v>12750765.4</v>
      </c>
      <c r="AN505" s="175">
        <v>4102989.52</v>
      </c>
    </row>
    <row r="506" spans="1:40" s="84" customFormat="1" ht="20.3" customHeight="1" x14ac:dyDescent="0.35">
      <c r="A506" s="256">
        <v>2023</v>
      </c>
      <c r="B506" s="184">
        <f t="shared" si="38"/>
        <v>495</v>
      </c>
      <c r="C506" s="294" t="s">
        <v>2982</v>
      </c>
      <c r="D506" s="184">
        <v>36720</v>
      </c>
      <c r="E506" s="287"/>
      <c r="F506" s="287"/>
      <c r="G506" s="287"/>
      <c r="H506" s="288"/>
      <c r="I506" s="288" t="e">
        <v>#N/A</v>
      </c>
      <c r="J506" s="288" t="e">
        <f>VLOOKUP(D506,[1]Лист3!$A:$AK,37,0)</f>
        <v>#N/A</v>
      </c>
      <c r="K506" s="289"/>
      <c r="L506" s="289"/>
      <c r="M506" s="289"/>
      <c r="N506" s="289"/>
      <c r="O506" s="289"/>
      <c r="P506" s="289"/>
      <c r="Q506" s="186">
        <f t="shared" si="39"/>
        <v>429114</v>
      </c>
      <c r="R506" s="186">
        <f t="shared" si="40"/>
        <v>429114</v>
      </c>
      <c r="S506" s="290">
        <v>0</v>
      </c>
      <c r="T506" s="291">
        <v>203000</v>
      </c>
      <c r="U506" s="186">
        <v>0</v>
      </c>
      <c r="V506" s="186">
        <v>0</v>
      </c>
      <c r="W506" s="186">
        <v>0</v>
      </c>
      <c r="X506" s="186">
        <f>33058.2+77135.8</f>
        <v>110194</v>
      </c>
      <c r="Y506" s="186">
        <v>0</v>
      </c>
      <c r="Z506" s="186">
        <v>0</v>
      </c>
      <c r="AA506" s="186">
        <v>0</v>
      </c>
      <c r="AB506" s="186">
        <v>0</v>
      </c>
      <c r="AC506" s="186">
        <v>115920</v>
      </c>
      <c r="AD506" s="186">
        <v>0</v>
      </c>
      <c r="AE506" s="186">
        <v>0</v>
      </c>
      <c r="AF506" s="186">
        <v>0</v>
      </c>
      <c r="AG506" s="292">
        <v>0</v>
      </c>
      <c r="AH506" s="292">
        <v>0</v>
      </c>
      <c r="AI506" s="292">
        <v>0</v>
      </c>
      <c r="AJ506" s="292">
        <v>0</v>
      </c>
      <c r="AK506" s="175"/>
      <c r="AL506" s="175">
        <v>14883653.85</v>
      </c>
      <c r="AM506" s="175">
        <v>15312767.85</v>
      </c>
      <c r="AN506" s="175">
        <v>429114</v>
      </c>
    </row>
    <row r="507" spans="1:40" s="84" customFormat="1" ht="20.3" customHeight="1" x14ac:dyDescent="0.35">
      <c r="A507" s="256">
        <v>2023</v>
      </c>
      <c r="B507" s="184">
        <f t="shared" si="38"/>
        <v>496</v>
      </c>
      <c r="C507" s="294" t="s">
        <v>2983</v>
      </c>
      <c r="D507" s="184">
        <v>36721</v>
      </c>
      <c r="E507" s="287"/>
      <c r="F507" s="287"/>
      <c r="G507" s="287"/>
      <c r="H507" s="288"/>
      <c r="I507" s="288" t="e">
        <v>#N/A</v>
      </c>
      <c r="J507" s="288" t="e">
        <f>VLOOKUP(D507,[1]Лист3!$A:$AK,37,0)</f>
        <v>#N/A</v>
      </c>
      <c r="K507" s="289"/>
      <c r="L507" s="289"/>
      <c r="M507" s="289"/>
      <c r="N507" s="289"/>
      <c r="O507" s="289"/>
      <c r="P507" s="289"/>
      <c r="Q507" s="186">
        <f t="shared" si="39"/>
        <v>272271.78000000003</v>
      </c>
      <c r="R507" s="186">
        <f t="shared" si="40"/>
        <v>272271.78000000003</v>
      </c>
      <c r="S507" s="290">
        <v>0</v>
      </c>
      <c r="T507" s="291">
        <f>87000+66733.78</f>
        <v>153733.78</v>
      </c>
      <c r="U507" s="186">
        <v>0</v>
      </c>
      <c r="V507" s="186">
        <v>0</v>
      </c>
      <c r="W507" s="186">
        <v>0</v>
      </c>
      <c r="X507" s="186">
        <v>0</v>
      </c>
      <c r="Y507" s="186">
        <v>0</v>
      </c>
      <c r="Z507" s="186">
        <v>0</v>
      </c>
      <c r="AA507" s="186">
        <v>0</v>
      </c>
      <c r="AB507" s="186">
        <v>0</v>
      </c>
      <c r="AC507" s="186">
        <v>118538</v>
      </c>
      <c r="AD507" s="186">
        <v>0</v>
      </c>
      <c r="AE507" s="186">
        <v>0</v>
      </c>
      <c r="AF507" s="186">
        <v>0</v>
      </c>
      <c r="AG507" s="292">
        <v>0</v>
      </c>
      <c r="AH507" s="292">
        <v>0</v>
      </c>
      <c r="AI507" s="292">
        <v>0</v>
      </c>
      <c r="AJ507" s="292">
        <v>0</v>
      </c>
      <c r="AK507" s="175"/>
      <c r="AL507" s="175">
        <v>10201245.520000001</v>
      </c>
      <c r="AM507" s="175">
        <v>10473517.300000001</v>
      </c>
      <c r="AN507" s="175">
        <v>272271.78000000003</v>
      </c>
    </row>
    <row r="508" spans="1:40" s="84" customFormat="1" ht="20.3" customHeight="1" x14ac:dyDescent="0.35">
      <c r="A508" s="256">
        <v>2023</v>
      </c>
      <c r="B508" s="184">
        <f t="shared" si="38"/>
        <v>497</v>
      </c>
      <c r="C508" s="248" t="s">
        <v>3790</v>
      </c>
      <c r="D508" s="184">
        <v>36710</v>
      </c>
      <c r="E508" s="287">
        <f>VLOOKUP(D508,'[1]2023-2025'!$A:$G,7,0)</f>
        <v>2023</v>
      </c>
      <c r="F508" s="287"/>
      <c r="G508" s="287" t="s">
        <v>1899</v>
      </c>
      <c r="H508" s="288">
        <f>INDEX('[1]2023-2025'!$AK:$AK,MATCH(D508,'[1]2023-2025'!$A:$A,0))</f>
        <v>44670</v>
      </c>
      <c r="I508" s="288" t="e">
        <v>#N/A</v>
      </c>
      <c r="J508" s="288" t="e">
        <f>VLOOKUP(D508,[1]Лист3!$A:$AK,37,0)</f>
        <v>#N/A</v>
      </c>
      <c r="K508" s="289">
        <f>INDEX('[1]2023-2025'!$G:$G,MATCH(D508,'[1]2023-2025'!$A:$A,0))</f>
        <v>2023</v>
      </c>
      <c r="L508" s="289"/>
      <c r="M508" s="289"/>
      <c r="N508" s="289"/>
      <c r="O508" s="289" t="s">
        <v>2583</v>
      </c>
      <c r="P508" s="289">
        <v>0</v>
      </c>
      <c r="Q508" s="186">
        <f t="shared" si="39"/>
        <v>3924181.81</v>
      </c>
      <c r="R508" s="186">
        <f t="shared" si="40"/>
        <v>3913722.21</v>
      </c>
      <c r="S508" s="290">
        <v>0</v>
      </c>
      <c r="T508" s="290">
        <v>0</v>
      </c>
      <c r="U508" s="290">
        <v>0</v>
      </c>
      <c r="V508" s="290">
        <v>0</v>
      </c>
      <c r="W508" s="290">
        <v>0</v>
      </c>
      <c r="X508" s="290">
        <v>0</v>
      </c>
      <c r="Y508" s="290">
        <v>0</v>
      </c>
      <c r="Z508" s="290">
        <v>0</v>
      </c>
      <c r="AA508" s="290">
        <v>3859401.25</v>
      </c>
      <c r="AB508" s="290">
        <v>0</v>
      </c>
      <c r="AC508" s="290">
        <v>0</v>
      </c>
      <c r="AD508" s="290">
        <v>0</v>
      </c>
      <c r="AE508" s="290">
        <v>0</v>
      </c>
      <c r="AF508" s="290">
        <v>0</v>
      </c>
      <c r="AG508" s="290">
        <v>0</v>
      </c>
      <c r="AH508" s="290">
        <v>54320.959999999999</v>
      </c>
      <c r="AI508" s="290">
        <v>0</v>
      </c>
      <c r="AJ508" s="292">
        <v>10459.6</v>
      </c>
      <c r="AK508" s="175"/>
      <c r="AL508" s="175">
        <v>8615592.9499999993</v>
      </c>
      <c r="AM508" s="175">
        <v>12539774.76</v>
      </c>
      <c r="AN508" s="175">
        <v>3924181.81</v>
      </c>
    </row>
    <row r="509" spans="1:40" s="84" customFormat="1" ht="20.3" customHeight="1" x14ac:dyDescent="0.35">
      <c r="A509" s="256">
        <v>2023</v>
      </c>
      <c r="B509" s="184">
        <f t="shared" si="38"/>
        <v>498</v>
      </c>
      <c r="C509" s="248" t="s">
        <v>3791</v>
      </c>
      <c r="D509" s="184">
        <v>36711</v>
      </c>
      <c r="E509" s="287">
        <f>VLOOKUP(D509,'[1]2023-2025'!$A:$G,7,0)</f>
        <v>2023</v>
      </c>
      <c r="F509" s="287"/>
      <c r="G509" s="287" t="s">
        <v>1899</v>
      </c>
      <c r="H509" s="288">
        <f>INDEX('[1]2023-2025'!$AK:$AK,MATCH(D509,'[1]2023-2025'!$A:$A,0))</f>
        <v>44670</v>
      </c>
      <c r="I509" s="288" t="e">
        <v>#N/A</v>
      </c>
      <c r="J509" s="288" t="e">
        <f>VLOOKUP(D509,[1]Лист3!$A:$AK,37,0)</f>
        <v>#N/A</v>
      </c>
      <c r="K509" s="289">
        <f>INDEX('[1]2023-2025'!$G:$G,MATCH(D509,'[1]2023-2025'!$A:$A,0))</f>
        <v>2023</v>
      </c>
      <c r="L509" s="289"/>
      <c r="M509" s="289"/>
      <c r="N509" s="289"/>
      <c r="O509" s="289" t="s">
        <v>2583</v>
      </c>
      <c r="P509" s="289">
        <v>0</v>
      </c>
      <c r="Q509" s="186">
        <f t="shared" si="39"/>
        <v>4393204.62</v>
      </c>
      <c r="R509" s="186">
        <f t="shared" si="40"/>
        <v>4382745.0200000005</v>
      </c>
      <c r="S509" s="290">
        <v>0</v>
      </c>
      <c r="T509" s="290">
        <v>0</v>
      </c>
      <c r="U509" s="290">
        <v>0</v>
      </c>
      <c r="V509" s="290">
        <v>0</v>
      </c>
      <c r="W509" s="290">
        <v>0</v>
      </c>
      <c r="X509" s="290">
        <v>0</v>
      </c>
      <c r="Y509" s="290">
        <v>0</v>
      </c>
      <c r="Z509" s="290">
        <v>0</v>
      </c>
      <c r="AA509" s="290">
        <v>4326608.4400000004</v>
      </c>
      <c r="AB509" s="290">
        <v>0</v>
      </c>
      <c r="AC509" s="290">
        <v>0</v>
      </c>
      <c r="AD509" s="290">
        <v>0</v>
      </c>
      <c r="AE509" s="290">
        <v>0</v>
      </c>
      <c r="AF509" s="290">
        <v>0</v>
      </c>
      <c r="AG509" s="290">
        <v>0</v>
      </c>
      <c r="AH509" s="290">
        <v>56136.58</v>
      </c>
      <c r="AI509" s="290">
        <v>0</v>
      </c>
      <c r="AJ509" s="292">
        <v>10459.6</v>
      </c>
      <c r="AK509" s="175"/>
      <c r="AL509" s="175">
        <v>8164918.8700000001</v>
      </c>
      <c r="AM509" s="175">
        <v>12623641.26</v>
      </c>
      <c r="AN509" s="175">
        <v>4458722.3899999997</v>
      </c>
    </row>
    <row r="510" spans="1:40" s="84" customFormat="1" ht="20.3" customHeight="1" x14ac:dyDescent="0.35">
      <c r="A510" s="256">
        <v>2023</v>
      </c>
      <c r="B510" s="184">
        <f t="shared" si="38"/>
        <v>499</v>
      </c>
      <c r="C510" s="294" t="s">
        <v>2395</v>
      </c>
      <c r="D510" s="184">
        <v>36733</v>
      </c>
      <c r="E510" s="287">
        <f>VLOOKUP(D510,'[1]2023-2025'!$A:$G,7,0)</f>
        <v>2023</v>
      </c>
      <c r="F510" s="287" t="s">
        <v>2879</v>
      </c>
      <c r="G510" s="287"/>
      <c r="H510" s="288" t="str">
        <f>INDEX('[1]2023-2025'!$AK:$AK,MATCH(D510,'[1]2023-2025'!$A:$A,0))</f>
        <v>вкл. Протоколом</v>
      </c>
      <c r="I510" s="288" t="e">
        <v>#N/A</v>
      </c>
      <c r="J510" s="288" t="e">
        <f>VLOOKUP(D510,[1]Лист3!$A:$AK,37,0)</f>
        <v>#N/A</v>
      </c>
      <c r="K510" s="289"/>
      <c r="L510" s="289"/>
      <c r="M510" s="289"/>
      <c r="N510" s="289"/>
      <c r="O510" s="289" t="e">
        <v>#N/A</v>
      </c>
      <c r="P510" s="289" t="e">
        <v>#N/A</v>
      </c>
      <c r="Q510" s="186">
        <f t="shared" si="39"/>
        <v>109406.34</v>
      </c>
      <c r="R510" s="186">
        <f t="shared" si="40"/>
        <v>109406.34</v>
      </c>
      <c r="S510" s="290">
        <v>0</v>
      </c>
      <c r="T510" s="291">
        <v>0</v>
      </c>
      <c r="U510" s="186">
        <v>0</v>
      </c>
      <c r="V510" s="186">
        <v>0</v>
      </c>
      <c r="W510" s="186">
        <v>0</v>
      </c>
      <c r="X510" s="186">
        <v>61792.739999999991</v>
      </c>
      <c r="Y510" s="186">
        <v>0</v>
      </c>
      <c r="Z510" s="290">
        <v>0</v>
      </c>
      <c r="AA510" s="186">
        <v>0</v>
      </c>
      <c r="AB510" s="186">
        <v>0</v>
      </c>
      <c r="AC510" s="186">
        <v>0</v>
      </c>
      <c r="AD510" s="186">
        <v>0</v>
      </c>
      <c r="AE510" s="186">
        <v>0</v>
      </c>
      <c r="AF510" s="186">
        <v>0</v>
      </c>
      <c r="AG510" s="290">
        <v>47613.599999999999</v>
      </c>
      <c r="AH510" s="292">
        <v>0</v>
      </c>
      <c r="AI510" s="292">
        <v>0</v>
      </c>
      <c r="AJ510" s="292">
        <v>0</v>
      </c>
      <c r="AK510" s="175"/>
      <c r="AL510" s="175">
        <v>1417627.23</v>
      </c>
      <c r="AM510" s="175">
        <v>1606707.81</v>
      </c>
      <c r="AN510" s="175">
        <v>189080.58000000013</v>
      </c>
    </row>
    <row r="511" spans="1:40" s="84" customFormat="1" ht="20.3" customHeight="1" x14ac:dyDescent="0.35">
      <c r="A511" s="256">
        <v>2023</v>
      </c>
      <c r="B511" s="184">
        <f t="shared" si="38"/>
        <v>500</v>
      </c>
      <c r="C511" s="294" t="s">
        <v>2401</v>
      </c>
      <c r="D511" s="184">
        <v>36734</v>
      </c>
      <c r="E511" s="287">
        <f>VLOOKUP(D511,'[1]2023-2025'!$A:$G,7,0)</f>
        <v>2023</v>
      </c>
      <c r="F511" s="287" t="s">
        <v>2879</v>
      </c>
      <c r="G511" s="287"/>
      <c r="H511" s="288">
        <f>INDEX('[1]2023-2025'!$AK:$AK,MATCH(D511,'[1]2023-2025'!$A:$A,0))</f>
        <v>0</v>
      </c>
      <c r="I511" s="288" t="e">
        <v>#N/A</v>
      </c>
      <c r="J511" s="288" t="e">
        <f>VLOOKUP(D511,[1]Лист3!$A:$AK,37,0)</f>
        <v>#N/A</v>
      </c>
      <c r="K511" s="289"/>
      <c r="L511" s="289"/>
      <c r="M511" s="289"/>
      <c r="N511" s="289"/>
      <c r="O511" s="289" t="e">
        <v>#N/A</v>
      </c>
      <c r="P511" s="289" t="e">
        <v>#N/A</v>
      </c>
      <c r="Q511" s="186">
        <f t="shared" si="39"/>
        <v>9849021.4399999995</v>
      </c>
      <c r="R511" s="186">
        <f t="shared" si="40"/>
        <v>9849021.4399999995</v>
      </c>
      <c r="S511" s="290">
        <v>1808279.02</v>
      </c>
      <c r="T511" s="291">
        <v>655077.57999999996</v>
      </c>
      <c r="U511" s="186">
        <v>0</v>
      </c>
      <c r="V511" s="186">
        <v>47222.93</v>
      </c>
      <c r="W511" s="186">
        <v>36362.26</v>
      </c>
      <c r="X511" s="186">
        <v>82531.200000000012</v>
      </c>
      <c r="Y511" s="186">
        <v>0</v>
      </c>
      <c r="Z511" s="290">
        <v>0</v>
      </c>
      <c r="AA511" s="186">
        <v>3920766.4399999995</v>
      </c>
      <c r="AB511" s="186">
        <v>328780.51</v>
      </c>
      <c r="AC511" s="186">
        <v>2970001.5</v>
      </c>
      <c r="AD511" s="186">
        <v>0</v>
      </c>
      <c r="AE511" s="186">
        <v>0</v>
      </c>
      <c r="AF511" s="186">
        <v>0</v>
      </c>
      <c r="AG511" s="290">
        <v>0</v>
      </c>
      <c r="AH511" s="292">
        <v>0</v>
      </c>
      <c r="AI511" s="292">
        <v>0</v>
      </c>
      <c r="AJ511" s="292">
        <v>0</v>
      </c>
      <c r="AK511" s="175"/>
      <c r="AL511" s="175">
        <v>1126561.8600000013</v>
      </c>
      <c r="AM511" s="175">
        <v>2149192.36</v>
      </c>
      <c r="AN511" s="175">
        <v>1022630.4999999986</v>
      </c>
    </row>
    <row r="512" spans="1:40" s="84" customFormat="1" ht="20.3" customHeight="1" x14ac:dyDescent="0.35">
      <c r="A512" s="256">
        <v>2023</v>
      </c>
      <c r="B512" s="184">
        <f t="shared" si="38"/>
        <v>501</v>
      </c>
      <c r="C512" s="248" t="s">
        <v>3286</v>
      </c>
      <c r="D512" s="184">
        <v>36738</v>
      </c>
      <c r="E512" s="287">
        <f>VLOOKUP(D512,'[1]2023-2025'!$A:$G,7,0)</f>
        <v>2023</v>
      </c>
      <c r="F512" s="287"/>
      <c r="G512" s="287" t="s">
        <v>1899</v>
      </c>
      <c r="H512" s="288">
        <f>INDEX('[1]2023-2025'!$AK:$AK,MATCH(D512,'[1]2023-2025'!$A:$A,0))</f>
        <v>44638</v>
      </c>
      <c r="I512" s="288" t="e">
        <v>#N/A</v>
      </c>
      <c r="J512" s="288" t="e">
        <f>VLOOKUP(D512,[1]Лист3!$A:$AK,37,0)</f>
        <v>#N/A</v>
      </c>
      <c r="K512" s="289">
        <f>INDEX('[1]2023-2025'!$G:$G,MATCH(D512,'[1]2023-2025'!$A:$A,0))</f>
        <v>2023</v>
      </c>
      <c r="L512" s="289"/>
      <c r="M512" s="289"/>
      <c r="N512" s="289"/>
      <c r="O512" s="289" t="s">
        <v>2587</v>
      </c>
      <c r="P512" s="289">
        <v>0</v>
      </c>
      <c r="Q512" s="186">
        <f t="shared" si="39"/>
        <v>253249.79</v>
      </c>
      <c r="R512" s="186">
        <f t="shared" si="40"/>
        <v>253249.79</v>
      </c>
      <c r="S512" s="290">
        <v>0</v>
      </c>
      <c r="T512" s="290">
        <v>0</v>
      </c>
      <c r="U512" s="290">
        <v>0</v>
      </c>
      <c r="V512" s="290">
        <v>0</v>
      </c>
      <c r="W512" s="290">
        <v>0</v>
      </c>
      <c r="X512" s="290">
        <v>0</v>
      </c>
      <c r="Y512" s="290">
        <v>0</v>
      </c>
      <c r="Z512" s="290">
        <v>0</v>
      </c>
      <c r="AA512" s="290">
        <v>0</v>
      </c>
      <c r="AB512" s="290">
        <v>0</v>
      </c>
      <c r="AC512" s="290">
        <v>0</v>
      </c>
      <c r="AD512" s="290">
        <v>0</v>
      </c>
      <c r="AE512" s="290">
        <v>0</v>
      </c>
      <c r="AF512" s="290">
        <v>0</v>
      </c>
      <c r="AG512" s="290">
        <v>0</v>
      </c>
      <c r="AH512" s="290">
        <v>253249.79</v>
      </c>
      <c r="AI512" s="290">
        <v>0</v>
      </c>
      <c r="AJ512" s="290">
        <v>0</v>
      </c>
      <c r="AK512" s="175"/>
      <c r="AL512" s="175" t="e">
        <v>#N/A</v>
      </c>
      <c r="AM512" s="175" t="e">
        <v>#N/A</v>
      </c>
      <c r="AN512" s="175" t="e">
        <v>#N/A</v>
      </c>
    </row>
    <row r="513" spans="1:40" s="84" customFormat="1" ht="20.3" customHeight="1" x14ac:dyDescent="0.35">
      <c r="A513" s="256">
        <v>2023</v>
      </c>
      <c r="B513" s="184">
        <f t="shared" si="38"/>
        <v>502</v>
      </c>
      <c r="C513" s="248" t="s">
        <v>3287</v>
      </c>
      <c r="D513" s="184">
        <v>36740</v>
      </c>
      <c r="E513" s="287">
        <f>VLOOKUP(D513,'[1]2023-2025'!$A:$G,7,0)</f>
        <v>2023</v>
      </c>
      <c r="F513" s="287"/>
      <c r="G513" s="287" t="s">
        <v>1899</v>
      </c>
      <c r="H513" s="288">
        <f>INDEX('[1]2023-2025'!$AK:$AK,MATCH(D513,'[1]2023-2025'!$A:$A,0))</f>
        <v>44638</v>
      </c>
      <c r="I513" s="288" t="e">
        <v>#N/A</v>
      </c>
      <c r="J513" s="288" t="e">
        <f>VLOOKUP(D513,[1]Лист3!$A:$AK,37,0)</f>
        <v>#N/A</v>
      </c>
      <c r="K513" s="289">
        <f>INDEX('[1]2023-2025'!$G:$G,MATCH(D513,'[1]2023-2025'!$A:$A,0))</f>
        <v>2023</v>
      </c>
      <c r="L513" s="289"/>
      <c r="M513" s="289"/>
      <c r="N513" s="289"/>
      <c r="O513" s="289" t="s">
        <v>2587</v>
      </c>
      <c r="P513" s="289">
        <v>0</v>
      </c>
      <c r="Q513" s="186">
        <f t="shared" si="39"/>
        <v>70564.210000000006</v>
      </c>
      <c r="R513" s="186">
        <f t="shared" si="40"/>
        <v>70564.210000000006</v>
      </c>
      <c r="S513" s="290">
        <v>0</v>
      </c>
      <c r="T513" s="290">
        <v>0</v>
      </c>
      <c r="U513" s="290">
        <v>0</v>
      </c>
      <c r="V513" s="290">
        <v>0</v>
      </c>
      <c r="W513" s="290">
        <v>0</v>
      </c>
      <c r="X513" s="290">
        <v>0</v>
      </c>
      <c r="Y513" s="290">
        <v>0</v>
      </c>
      <c r="Z513" s="290">
        <v>0</v>
      </c>
      <c r="AA513" s="290">
        <v>0</v>
      </c>
      <c r="AB513" s="290">
        <v>0</v>
      </c>
      <c r="AC513" s="290">
        <v>0</v>
      </c>
      <c r="AD513" s="290">
        <v>0</v>
      </c>
      <c r="AE513" s="290">
        <v>0</v>
      </c>
      <c r="AF513" s="290">
        <v>0</v>
      </c>
      <c r="AG513" s="290">
        <v>0</v>
      </c>
      <c r="AH513" s="290">
        <v>70564.210000000006</v>
      </c>
      <c r="AI513" s="290">
        <v>0</v>
      </c>
      <c r="AJ513" s="290">
        <v>0</v>
      </c>
      <c r="AK513" s="175"/>
      <c r="AL513" s="175" t="e">
        <v>#N/A</v>
      </c>
      <c r="AM513" s="175" t="e">
        <v>#N/A</v>
      </c>
      <c r="AN513" s="175" t="e">
        <v>#N/A</v>
      </c>
    </row>
    <row r="514" spans="1:40" s="84" customFormat="1" ht="20.3" customHeight="1" x14ac:dyDescent="0.35">
      <c r="A514" s="256">
        <v>2023</v>
      </c>
      <c r="B514" s="184">
        <f t="shared" si="38"/>
        <v>503</v>
      </c>
      <c r="C514" s="248" t="s">
        <v>436</v>
      </c>
      <c r="D514" s="184">
        <v>36848</v>
      </c>
      <c r="E514" s="287">
        <f>VLOOKUP(D514,'[1]2023-2025'!$A:$G,7,0)</f>
        <v>2023</v>
      </c>
      <c r="F514" s="287"/>
      <c r="G514" s="287" t="s">
        <v>1899</v>
      </c>
      <c r="H514" s="288">
        <f>INDEX('[1]2023-2025'!$AK:$AK,MATCH(D514,'[1]2023-2025'!$A:$A,0))</f>
        <v>44613</v>
      </c>
      <c r="I514" s="288" t="e">
        <v>#N/A</v>
      </c>
      <c r="J514" s="288">
        <f>VLOOKUP(D514,[1]Лист3!$A:$AK,37,0)</f>
        <v>45065</v>
      </c>
      <c r="K514" s="289">
        <f>INDEX('[1]2023-2025'!$G:$G,MATCH(D514,'[1]2023-2025'!$A:$A,0))</f>
        <v>2023</v>
      </c>
      <c r="L514" s="289"/>
      <c r="M514" s="289">
        <v>2</v>
      </c>
      <c r="N514" s="289"/>
      <c r="O514" s="289" t="s">
        <v>2582</v>
      </c>
      <c r="P514" s="289">
        <v>0</v>
      </c>
      <c r="Q514" s="186">
        <f t="shared" si="39"/>
        <v>5101456.74</v>
      </c>
      <c r="R514" s="186">
        <f t="shared" si="40"/>
        <v>5027095.38</v>
      </c>
      <c r="S514" s="186">
        <v>0</v>
      </c>
      <c r="T514" s="291">
        <v>0</v>
      </c>
      <c r="U514" s="186">
        <v>0</v>
      </c>
      <c r="V514" s="186">
        <v>0</v>
      </c>
      <c r="W514" s="186">
        <v>0</v>
      </c>
      <c r="X514" s="186">
        <v>0</v>
      </c>
      <c r="Y514" s="186">
        <v>0</v>
      </c>
      <c r="Z514" s="186">
        <v>4910415.71</v>
      </c>
      <c r="AA514" s="186">
        <v>0</v>
      </c>
      <c r="AB514" s="186">
        <v>0</v>
      </c>
      <c r="AC514" s="186">
        <v>0</v>
      </c>
      <c r="AD514" s="186">
        <v>0</v>
      </c>
      <c r="AE514" s="186">
        <v>0</v>
      </c>
      <c r="AF514" s="186">
        <v>0</v>
      </c>
      <c r="AG514" s="292">
        <v>116679.67</v>
      </c>
      <c r="AH514" s="292">
        <v>0</v>
      </c>
      <c r="AI514" s="292">
        <v>0</v>
      </c>
      <c r="AJ514" s="292">
        <v>74361.36</v>
      </c>
      <c r="AK514" s="175"/>
      <c r="AL514" s="175">
        <v>14779771.91</v>
      </c>
      <c r="AM514" s="175">
        <v>20087510.41</v>
      </c>
      <c r="AN514" s="175">
        <v>5307738.5</v>
      </c>
    </row>
    <row r="515" spans="1:40" s="84" customFormat="1" ht="20.3" customHeight="1" x14ac:dyDescent="0.35">
      <c r="A515" s="256">
        <v>2023</v>
      </c>
      <c r="B515" s="184">
        <f t="shared" si="38"/>
        <v>504</v>
      </c>
      <c r="C515" s="248" t="s">
        <v>437</v>
      </c>
      <c r="D515" s="184">
        <v>36855</v>
      </c>
      <c r="E515" s="287">
        <f>VLOOKUP(D515,'[1]2023-2025'!$A:$G,7,0)</f>
        <v>2023</v>
      </c>
      <c r="F515" s="287"/>
      <c r="G515" s="287" t="s">
        <v>1899</v>
      </c>
      <c r="H515" s="288">
        <f>INDEX('[1]2023-2025'!$AK:$AK,MATCH(D515,'[1]2023-2025'!$A:$A,0))</f>
        <v>44613</v>
      </c>
      <c r="I515" s="288" t="e">
        <v>#N/A</v>
      </c>
      <c r="J515" s="288" t="e">
        <f>VLOOKUP(D515,[1]Лист3!$A:$AK,37,0)</f>
        <v>#N/A</v>
      </c>
      <c r="K515" s="289">
        <f>INDEX('[1]2023-2025'!$G:$G,MATCH(D515,'[1]2023-2025'!$A:$A,0))</f>
        <v>2023</v>
      </c>
      <c r="L515" s="289"/>
      <c r="M515" s="289">
        <v>1</v>
      </c>
      <c r="N515" s="289"/>
      <c r="O515" s="289" t="s">
        <v>2582</v>
      </c>
      <c r="P515" s="289">
        <v>0</v>
      </c>
      <c r="Q515" s="186">
        <f t="shared" si="39"/>
        <v>2562061.63</v>
      </c>
      <c r="R515" s="186">
        <f t="shared" si="40"/>
        <v>2524880.9499999997</v>
      </c>
      <c r="S515" s="290">
        <v>0</v>
      </c>
      <c r="T515" s="291">
        <v>0</v>
      </c>
      <c r="U515" s="186">
        <v>0</v>
      </c>
      <c r="V515" s="186">
        <v>0</v>
      </c>
      <c r="W515" s="186">
        <v>0</v>
      </c>
      <c r="X515" s="186">
        <v>0</v>
      </c>
      <c r="Y515" s="186">
        <v>0</v>
      </c>
      <c r="Z515" s="186">
        <v>2458710.4699999997</v>
      </c>
      <c r="AA515" s="186">
        <v>0</v>
      </c>
      <c r="AB515" s="186">
        <v>0</v>
      </c>
      <c r="AC515" s="186">
        <v>0</v>
      </c>
      <c r="AD515" s="186">
        <v>0</v>
      </c>
      <c r="AE515" s="186">
        <v>0</v>
      </c>
      <c r="AF515" s="186">
        <v>0</v>
      </c>
      <c r="AG515" s="292">
        <v>66170.48</v>
      </c>
      <c r="AH515" s="292">
        <v>0</v>
      </c>
      <c r="AI515" s="292">
        <v>0</v>
      </c>
      <c r="AJ515" s="292">
        <v>37180.68</v>
      </c>
      <c r="AK515" s="175"/>
      <c r="AL515" s="175">
        <v>8551743.8900000006</v>
      </c>
      <c r="AM515" s="175">
        <v>11113805.52</v>
      </c>
      <c r="AN515" s="175">
        <v>2562061.63</v>
      </c>
    </row>
    <row r="516" spans="1:40" s="84" customFormat="1" ht="20.3" customHeight="1" x14ac:dyDescent="0.35">
      <c r="A516" s="256">
        <v>2023</v>
      </c>
      <c r="B516" s="184">
        <f t="shared" si="38"/>
        <v>505</v>
      </c>
      <c r="C516" s="294" t="s">
        <v>2984</v>
      </c>
      <c r="D516" s="184">
        <v>36835</v>
      </c>
      <c r="E516" s="287"/>
      <c r="F516" s="287"/>
      <c r="G516" s="287"/>
      <c r="H516" s="288"/>
      <c r="I516" s="288" t="e">
        <v>#N/A</v>
      </c>
      <c r="J516" s="288" t="e">
        <f>VLOOKUP(D516,[1]Лист3!$A:$AK,37,0)</f>
        <v>#N/A</v>
      </c>
      <c r="K516" s="289"/>
      <c r="L516" s="289"/>
      <c r="M516" s="289"/>
      <c r="N516" s="289"/>
      <c r="O516" s="289"/>
      <c r="P516" s="289"/>
      <c r="Q516" s="186">
        <f t="shared" si="39"/>
        <v>646848.6</v>
      </c>
      <c r="R516" s="186">
        <f t="shared" si="40"/>
        <v>646848.6</v>
      </c>
      <c r="S516" s="290">
        <v>0</v>
      </c>
      <c r="T516" s="291">
        <v>0</v>
      </c>
      <c r="U516" s="186">
        <v>0</v>
      </c>
      <c r="V516" s="186">
        <v>0</v>
      </c>
      <c r="W516" s="186">
        <v>0</v>
      </c>
      <c r="X516" s="186">
        <v>0</v>
      </c>
      <c r="Y516" s="186">
        <v>0</v>
      </c>
      <c r="Z516" s="186">
        <v>0</v>
      </c>
      <c r="AA516" s="186">
        <v>0</v>
      </c>
      <c r="AB516" s="186">
        <v>0</v>
      </c>
      <c r="AC516" s="186">
        <v>646848.6</v>
      </c>
      <c r="AD516" s="186">
        <v>0</v>
      </c>
      <c r="AE516" s="186">
        <v>0</v>
      </c>
      <c r="AF516" s="186">
        <v>0</v>
      </c>
      <c r="AG516" s="292">
        <v>0</v>
      </c>
      <c r="AH516" s="292">
        <v>0</v>
      </c>
      <c r="AI516" s="292">
        <v>0</v>
      </c>
      <c r="AJ516" s="292">
        <v>0</v>
      </c>
      <c r="AK516" s="175"/>
      <c r="AL516" s="175">
        <v>12866465.439999999</v>
      </c>
      <c r="AM516" s="175">
        <v>13513314.039999999</v>
      </c>
      <c r="AN516" s="175">
        <v>646848.6</v>
      </c>
    </row>
    <row r="517" spans="1:40" s="84" customFormat="1" ht="20.3" customHeight="1" x14ac:dyDescent="0.35">
      <c r="A517" s="256">
        <v>2023</v>
      </c>
      <c r="B517" s="184">
        <f t="shared" ref="B517:B578" si="41">B516+1</f>
        <v>506</v>
      </c>
      <c r="C517" s="294" t="s">
        <v>1724</v>
      </c>
      <c r="D517" s="184">
        <v>56038</v>
      </c>
      <c r="E517" s="287">
        <f>VLOOKUP(D517,'[1]2023-2025'!$A:$G,7,0)</f>
        <v>2023</v>
      </c>
      <c r="F517" s="287" t="s">
        <v>2094</v>
      </c>
      <c r="G517" s="287" t="s">
        <v>1899</v>
      </c>
      <c r="H517" s="288">
        <f>INDEX('[1]2023-2025'!$AK:$AK,MATCH(D517,'[1]2023-2025'!$A:$A,0))</f>
        <v>44613</v>
      </c>
      <c r="I517" s="288" t="e">
        <v>#N/A</v>
      </c>
      <c r="J517" s="288" t="e">
        <f>VLOOKUP(D517,[1]Лист3!$A:$AK,37,0)</f>
        <v>#N/A</v>
      </c>
      <c r="K517" s="289">
        <f>INDEX('[1]2023-2025'!$G:$G,MATCH(D517,'[1]2023-2025'!$A:$A,0))</f>
        <v>2023</v>
      </c>
      <c r="L517" s="289"/>
      <c r="M517" s="289">
        <v>2</v>
      </c>
      <c r="N517" s="289"/>
      <c r="O517" s="289" t="s">
        <v>2441</v>
      </c>
      <c r="P517" s="289">
        <v>0</v>
      </c>
      <c r="Q517" s="186">
        <f t="shared" si="39"/>
        <v>5069455.5200000005</v>
      </c>
      <c r="R517" s="186">
        <f t="shared" si="40"/>
        <v>5040826.41</v>
      </c>
      <c r="S517" s="290">
        <v>0</v>
      </c>
      <c r="T517" s="291">
        <v>0</v>
      </c>
      <c r="U517" s="186">
        <v>0</v>
      </c>
      <c r="V517" s="186">
        <v>0</v>
      </c>
      <c r="W517" s="186">
        <v>0</v>
      </c>
      <c r="X517" s="186">
        <v>0</v>
      </c>
      <c r="Y517" s="186">
        <v>0</v>
      </c>
      <c r="Z517" s="186">
        <v>4923736.8</v>
      </c>
      <c r="AA517" s="186">
        <v>0</v>
      </c>
      <c r="AB517" s="186">
        <v>0</v>
      </c>
      <c r="AC517" s="186">
        <v>0</v>
      </c>
      <c r="AD517" s="186">
        <v>0</v>
      </c>
      <c r="AE517" s="186">
        <v>0</v>
      </c>
      <c r="AF517" s="186">
        <v>0</v>
      </c>
      <c r="AG517" s="292">
        <v>117089.61</v>
      </c>
      <c r="AH517" s="292">
        <v>0</v>
      </c>
      <c r="AI517" s="292">
        <v>0</v>
      </c>
      <c r="AJ517" s="292">
        <v>28629.11</v>
      </c>
      <c r="AK517" s="175"/>
      <c r="AL517" s="175">
        <v>17198685.920000002</v>
      </c>
      <c r="AM517" s="175">
        <v>22268141.440000001</v>
      </c>
      <c r="AN517" s="175">
        <v>5069455.5200000005</v>
      </c>
    </row>
    <row r="518" spans="1:40" s="84" customFormat="1" ht="20.3" customHeight="1" x14ac:dyDescent="0.35">
      <c r="A518" s="256">
        <v>2023</v>
      </c>
      <c r="B518" s="184">
        <f t="shared" si="41"/>
        <v>507</v>
      </c>
      <c r="C518" s="248" t="s">
        <v>3792</v>
      </c>
      <c r="D518" s="184">
        <v>36899</v>
      </c>
      <c r="E518" s="287">
        <f>VLOOKUP(D518,'[1]2023-2025'!$A:$G,7,0)</f>
        <v>2023</v>
      </c>
      <c r="F518" s="287"/>
      <c r="G518" s="287" t="s">
        <v>1899</v>
      </c>
      <c r="H518" s="288">
        <f>INDEX('[1]2023-2025'!$AK:$AK,MATCH(D518,'[1]2023-2025'!$A:$A,0))</f>
        <v>44551</v>
      </c>
      <c r="I518" s="288" t="e">
        <v>#N/A</v>
      </c>
      <c r="J518" s="288" t="e">
        <f>VLOOKUP(D518,[1]Лист3!$A:$AK,37,0)</f>
        <v>#N/A</v>
      </c>
      <c r="K518" s="289">
        <f>INDEX('[1]2023-2025'!$G:$G,MATCH(D518,'[1]2023-2025'!$A:$A,0))</f>
        <v>2023</v>
      </c>
      <c r="L518" s="289"/>
      <c r="M518" s="289"/>
      <c r="N518" s="289"/>
      <c r="O518" s="289" t="s">
        <v>2585</v>
      </c>
      <c r="P518" s="289">
        <v>0</v>
      </c>
      <c r="Q518" s="186">
        <f t="shared" si="39"/>
        <v>1651327.6400000001</v>
      </c>
      <c r="R518" s="186">
        <f t="shared" si="40"/>
        <v>1620868.6700000002</v>
      </c>
      <c r="S518" s="290">
        <v>0</v>
      </c>
      <c r="T518" s="291">
        <v>0</v>
      </c>
      <c r="U518" s="186">
        <v>0</v>
      </c>
      <c r="V518" s="186">
        <v>245171.99999999994</v>
      </c>
      <c r="W518" s="186">
        <v>470846.4</v>
      </c>
      <c r="X518" s="186">
        <v>780879.60000000009</v>
      </c>
      <c r="Y518" s="186">
        <v>0</v>
      </c>
      <c r="Z518" s="186">
        <v>0</v>
      </c>
      <c r="AA518" s="186">
        <v>0</v>
      </c>
      <c r="AB518" s="186">
        <v>0</v>
      </c>
      <c r="AC518" s="186">
        <v>0</v>
      </c>
      <c r="AD518" s="186">
        <v>0</v>
      </c>
      <c r="AE518" s="186">
        <v>0</v>
      </c>
      <c r="AF518" s="186">
        <v>0</v>
      </c>
      <c r="AG518" s="292">
        <v>47909.87</v>
      </c>
      <c r="AH518" s="292">
        <v>76060.800000000003</v>
      </c>
      <c r="AI518" s="292">
        <v>0</v>
      </c>
      <c r="AJ518" s="292">
        <v>30458.97</v>
      </c>
      <c r="AK518" s="175"/>
      <c r="AL518" s="175">
        <v>8553663.0999999996</v>
      </c>
      <c r="AM518" s="175">
        <v>12400487.42</v>
      </c>
      <c r="AN518" s="175">
        <v>3846824.3200000003</v>
      </c>
    </row>
    <row r="519" spans="1:40" s="84" customFormat="1" ht="20.3" customHeight="1" x14ac:dyDescent="0.35">
      <c r="A519" s="256">
        <v>2023</v>
      </c>
      <c r="B519" s="184">
        <f t="shared" si="41"/>
        <v>508</v>
      </c>
      <c r="C519" s="248" t="s">
        <v>3793</v>
      </c>
      <c r="D519" s="184">
        <v>36900</v>
      </c>
      <c r="E519" s="287">
        <f>VLOOKUP(D519,'[1]2023-2025'!$A:$G,7,0)</f>
        <v>2023</v>
      </c>
      <c r="F519" s="287"/>
      <c r="G519" s="287" t="s">
        <v>1899</v>
      </c>
      <c r="H519" s="288">
        <f>INDEX('[1]2023-2025'!$AK:$AK,MATCH(D519,'[1]2023-2025'!$A:$A,0))</f>
        <v>44551</v>
      </c>
      <c r="I519" s="288" t="e">
        <v>#N/A</v>
      </c>
      <c r="J519" s="288" t="e">
        <f>VLOOKUP(D519,[1]Лист3!$A:$AK,37,0)</f>
        <v>#N/A</v>
      </c>
      <c r="K519" s="289">
        <f>INDEX('[1]2023-2025'!$G:$G,MATCH(D519,'[1]2023-2025'!$A:$A,0))</f>
        <v>2023</v>
      </c>
      <c r="L519" s="289"/>
      <c r="M519" s="289"/>
      <c r="N519" s="289"/>
      <c r="O519" s="289" t="s">
        <v>2585</v>
      </c>
      <c r="P519" s="289">
        <v>0</v>
      </c>
      <c r="Q519" s="186">
        <f t="shared" si="39"/>
        <v>2790533.8699999996</v>
      </c>
      <c r="R519" s="186">
        <f t="shared" si="40"/>
        <v>2752467.0599999996</v>
      </c>
      <c r="S519" s="290">
        <v>0</v>
      </c>
      <c r="T519" s="291">
        <v>0</v>
      </c>
      <c r="U519" s="186">
        <v>0</v>
      </c>
      <c r="V519" s="186">
        <v>0</v>
      </c>
      <c r="W519" s="186">
        <v>0</v>
      </c>
      <c r="X519" s="186">
        <v>0</v>
      </c>
      <c r="Y519" s="186">
        <v>0</v>
      </c>
      <c r="Z519" s="186">
        <v>0</v>
      </c>
      <c r="AA519" s="186">
        <v>2628730.7999999998</v>
      </c>
      <c r="AB519" s="186">
        <v>0</v>
      </c>
      <c r="AC519" s="186">
        <v>0</v>
      </c>
      <c r="AD519" s="186">
        <v>0</v>
      </c>
      <c r="AE519" s="186">
        <v>0</v>
      </c>
      <c r="AF519" s="186">
        <v>0</v>
      </c>
      <c r="AG519" s="292">
        <v>47908.98</v>
      </c>
      <c r="AH519" s="292">
        <v>75827.28</v>
      </c>
      <c r="AI519" s="292">
        <v>0</v>
      </c>
      <c r="AJ519" s="292">
        <v>38066.81</v>
      </c>
      <c r="AK519" s="175"/>
      <c r="AL519" s="175">
        <v>7469460.0600000005</v>
      </c>
      <c r="AM519" s="175">
        <v>12417653.1</v>
      </c>
      <c r="AN519" s="175">
        <v>4948193.0399999991</v>
      </c>
    </row>
    <row r="520" spans="1:40" s="84" customFormat="1" ht="20.3" customHeight="1" x14ac:dyDescent="0.35">
      <c r="A520" s="256">
        <v>2023</v>
      </c>
      <c r="B520" s="184">
        <f t="shared" si="41"/>
        <v>509</v>
      </c>
      <c r="C520" s="248" t="s">
        <v>3794</v>
      </c>
      <c r="D520" s="184">
        <v>36901</v>
      </c>
      <c r="E520" s="287">
        <f>VLOOKUP(D520,'[1]2023-2025'!$A:$G,7,0)</f>
        <v>2023</v>
      </c>
      <c r="F520" s="287"/>
      <c r="G520" s="287" t="s">
        <v>1899</v>
      </c>
      <c r="H520" s="288">
        <f>INDEX('[1]2023-2025'!$AK:$AK,MATCH(D520,'[1]2023-2025'!$A:$A,0))</f>
        <v>44551</v>
      </c>
      <c r="I520" s="288" t="e">
        <v>#N/A</v>
      </c>
      <c r="J520" s="288" t="e">
        <f>VLOOKUP(D520,[1]Лист3!$A:$AK,37,0)</f>
        <v>#N/A</v>
      </c>
      <c r="K520" s="289">
        <f>INDEX('[1]2023-2025'!$G:$G,MATCH(D520,'[1]2023-2025'!$A:$A,0))</f>
        <v>2023</v>
      </c>
      <c r="L520" s="289"/>
      <c r="M520" s="289"/>
      <c r="N520" s="289"/>
      <c r="O520" s="289" t="s">
        <v>2585</v>
      </c>
      <c r="P520" s="289">
        <v>0</v>
      </c>
      <c r="Q520" s="186">
        <f t="shared" si="39"/>
        <v>930471.6399999999</v>
      </c>
      <c r="R520" s="186">
        <f t="shared" si="40"/>
        <v>919097.83999999985</v>
      </c>
      <c r="S520" s="290">
        <v>0</v>
      </c>
      <c r="T520" s="291">
        <v>0</v>
      </c>
      <c r="U520" s="186">
        <v>0</v>
      </c>
      <c r="V520" s="186">
        <v>0</v>
      </c>
      <c r="W520" s="186">
        <v>0</v>
      </c>
      <c r="X520" s="186">
        <v>0</v>
      </c>
      <c r="Y520" s="186">
        <v>0</v>
      </c>
      <c r="Z520" s="186">
        <v>0</v>
      </c>
      <c r="AA520" s="186">
        <v>0</v>
      </c>
      <c r="AB520" s="186">
        <v>791824.79999999993</v>
      </c>
      <c r="AC520" s="186">
        <v>0</v>
      </c>
      <c r="AD520" s="186">
        <v>0</v>
      </c>
      <c r="AE520" s="186">
        <v>0</v>
      </c>
      <c r="AF520" s="186">
        <v>0</v>
      </c>
      <c r="AG520" s="292">
        <v>49427.48</v>
      </c>
      <c r="AH520" s="292">
        <v>77845.56</v>
      </c>
      <c r="AI520" s="292">
        <v>0</v>
      </c>
      <c r="AJ520" s="292">
        <v>11373.8</v>
      </c>
      <c r="AK520" s="175"/>
      <c r="AL520" s="175">
        <v>10320641.32</v>
      </c>
      <c r="AM520" s="175">
        <v>13730092.109999999</v>
      </c>
      <c r="AN520" s="175">
        <v>3409450.79</v>
      </c>
    </row>
    <row r="521" spans="1:40" s="84" customFormat="1" ht="20.3" customHeight="1" x14ac:dyDescent="0.35">
      <c r="A521" s="256">
        <v>2023</v>
      </c>
      <c r="B521" s="184">
        <f t="shared" si="41"/>
        <v>510</v>
      </c>
      <c r="C521" s="248" t="s">
        <v>441</v>
      </c>
      <c r="D521" s="184">
        <v>36859</v>
      </c>
      <c r="E521" s="287">
        <f>VLOOKUP(D521,'[1]2023-2025'!$A:$G,7,0)</f>
        <v>2023</v>
      </c>
      <c r="F521" s="287"/>
      <c r="G521" s="287" t="s">
        <v>1899</v>
      </c>
      <c r="H521" s="288">
        <f>INDEX('[1]2023-2025'!$AK:$AK,MATCH(D521,'[1]2023-2025'!$A:$A,0))</f>
        <v>44638</v>
      </c>
      <c r="I521" s="288" t="e">
        <v>#N/A</v>
      </c>
      <c r="J521" s="288" t="e">
        <f>VLOOKUP(D521,[1]Лист3!$A:$AK,37,0)</f>
        <v>#N/A</v>
      </c>
      <c r="K521" s="289">
        <f>INDEX('[1]2023-2025'!$G:$G,MATCH(D521,'[1]2023-2025'!$A:$A,0))</f>
        <v>2023</v>
      </c>
      <c r="L521" s="289"/>
      <c r="M521" s="289"/>
      <c r="N521" s="289"/>
      <c r="O521" s="289" t="s">
        <v>2587</v>
      </c>
      <c r="P521" s="289">
        <v>0</v>
      </c>
      <c r="Q521" s="186">
        <f t="shared" si="39"/>
        <v>7657506.9700000007</v>
      </c>
      <c r="R521" s="186">
        <f t="shared" si="40"/>
        <v>7618340.4000000004</v>
      </c>
      <c r="S521" s="290">
        <v>7618340.4000000004</v>
      </c>
      <c r="T521" s="290">
        <v>0</v>
      </c>
      <c r="U521" s="290">
        <v>0</v>
      </c>
      <c r="V521" s="290">
        <v>0</v>
      </c>
      <c r="W521" s="290">
        <v>0</v>
      </c>
      <c r="X521" s="290">
        <v>0</v>
      </c>
      <c r="Y521" s="290">
        <v>0</v>
      </c>
      <c r="Z521" s="290">
        <v>0</v>
      </c>
      <c r="AA521" s="290">
        <v>0</v>
      </c>
      <c r="AB521" s="290">
        <v>0</v>
      </c>
      <c r="AC521" s="290">
        <v>0</v>
      </c>
      <c r="AD521" s="290">
        <v>0</v>
      </c>
      <c r="AE521" s="290">
        <v>0</v>
      </c>
      <c r="AF521" s="290">
        <v>0</v>
      </c>
      <c r="AG521" s="290">
        <v>0</v>
      </c>
      <c r="AH521" s="290">
        <v>0</v>
      </c>
      <c r="AI521" s="290">
        <v>0</v>
      </c>
      <c r="AJ521" s="292">
        <v>39166.57</v>
      </c>
      <c r="AK521" s="175"/>
      <c r="AL521" s="175">
        <v>17144432.899999999</v>
      </c>
      <c r="AM521" s="175">
        <v>44529883.409999996</v>
      </c>
      <c r="AN521" s="175">
        <v>27385450.509999998</v>
      </c>
    </row>
    <row r="522" spans="1:40" s="84" customFormat="1" ht="20.3" customHeight="1" x14ac:dyDescent="0.35">
      <c r="A522" s="256">
        <v>2023</v>
      </c>
      <c r="B522" s="184">
        <f t="shared" si="41"/>
        <v>511</v>
      </c>
      <c r="C522" s="294" t="s">
        <v>1723</v>
      </c>
      <c r="D522" s="184">
        <v>36863</v>
      </c>
      <c r="E522" s="287">
        <f>VLOOKUP(D522,'[1]2023-2025'!$A:$G,7,0)</f>
        <v>2023</v>
      </c>
      <c r="F522" s="287" t="s">
        <v>2094</v>
      </c>
      <c r="G522" s="287" t="s">
        <v>1899</v>
      </c>
      <c r="H522" s="288">
        <f>INDEX('[1]2023-2025'!$AK:$AK,MATCH(D522,'[1]2023-2025'!$A:$A,0))</f>
        <v>44613</v>
      </c>
      <c r="I522" s="288" t="e">
        <v>#N/A</v>
      </c>
      <c r="J522" s="288" t="e">
        <f>VLOOKUP(D522,[1]Лист3!$A:$AK,37,0)</f>
        <v>#N/A</v>
      </c>
      <c r="K522" s="289">
        <f>INDEX('[1]2023-2025'!$G:$G,MATCH(D522,'[1]2023-2025'!$A:$A,0))</f>
        <v>2023</v>
      </c>
      <c r="L522" s="289"/>
      <c r="M522" s="289">
        <v>2</v>
      </c>
      <c r="N522" s="289"/>
      <c r="O522" s="289" t="s">
        <v>2446</v>
      </c>
      <c r="P522" s="289">
        <v>0</v>
      </c>
      <c r="Q522" s="186">
        <f t="shared" si="39"/>
        <v>5469922.1299999999</v>
      </c>
      <c r="R522" s="186">
        <f t="shared" si="40"/>
        <v>5438991.5999999996</v>
      </c>
      <c r="S522" s="290">
        <v>0</v>
      </c>
      <c r="T522" s="291">
        <v>0</v>
      </c>
      <c r="U522" s="186">
        <v>0</v>
      </c>
      <c r="V522" s="186">
        <v>0</v>
      </c>
      <c r="W522" s="186">
        <v>0</v>
      </c>
      <c r="X522" s="186">
        <v>0</v>
      </c>
      <c r="Y522" s="186">
        <v>0</v>
      </c>
      <c r="Z522" s="186">
        <v>5316487.1999999993</v>
      </c>
      <c r="AA522" s="186">
        <v>0</v>
      </c>
      <c r="AB522" s="186">
        <v>0</v>
      </c>
      <c r="AC522" s="186">
        <v>0</v>
      </c>
      <c r="AD522" s="186">
        <v>0</v>
      </c>
      <c r="AE522" s="186">
        <v>0</v>
      </c>
      <c r="AF522" s="186">
        <v>0</v>
      </c>
      <c r="AG522" s="292">
        <v>122504.4</v>
      </c>
      <c r="AH522" s="292">
        <v>0</v>
      </c>
      <c r="AI522" s="292">
        <v>0</v>
      </c>
      <c r="AJ522" s="292">
        <v>30930.53</v>
      </c>
      <c r="AK522" s="175"/>
      <c r="AL522" s="175">
        <v>21891691.41</v>
      </c>
      <c r="AM522" s="175">
        <v>27361613.539999999</v>
      </c>
      <c r="AN522" s="175">
        <v>5469922.1299999999</v>
      </c>
    </row>
    <row r="523" spans="1:40" s="84" customFormat="1" ht="20.3" customHeight="1" x14ac:dyDescent="0.35">
      <c r="A523" s="256">
        <v>2023</v>
      </c>
      <c r="B523" s="184">
        <f t="shared" si="41"/>
        <v>512</v>
      </c>
      <c r="C523" s="248" t="s">
        <v>442</v>
      </c>
      <c r="D523" s="184">
        <v>36874</v>
      </c>
      <c r="E523" s="287">
        <f>VLOOKUP(D523,'[1]2023-2025'!$A:$G,7,0)</f>
        <v>2023</v>
      </c>
      <c r="F523" s="287"/>
      <c r="G523" s="287" t="s">
        <v>1899</v>
      </c>
      <c r="H523" s="288">
        <f>INDEX('[1]2023-2025'!$AK:$AK,MATCH(D523,'[1]2023-2025'!$A:$A,0))</f>
        <v>44581</v>
      </c>
      <c r="I523" s="288" t="e">
        <v>#N/A</v>
      </c>
      <c r="J523" s="288" t="e">
        <f>VLOOKUP(D523,[1]Лист3!$A:$AK,37,0)</f>
        <v>#N/A</v>
      </c>
      <c r="K523" s="289">
        <f>INDEX('[1]2023-2025'!$G:$G,MATCH(D523,'[1]2023-2025'!$A:$A,0))</f>
        <v>2023</v>
      </c>
      <c r="L523" s="289"/>
      <c r="M523" s="289"/>
      <c r="N523" s="289"/>
      <c r="O523" s="289" t="s">
        <v>2446</v>
      </c>
      <c r="P523" s="289" t="s">
        <v>2614</v>
      </c>
      <c r="Q523" s="186">
        <f t="shared" si="39"/>
        <v>5533752.3300000001</v>
      </c>
      <c r="R523" s="186">
        <f t="shared" si="40"/>
        <v>5513793.5999999996</v>
      </c>
      <c r="S523" s="290">
        <v>0</v>
      </c>
      <c r="T523" s="291">
        <v>0</v>
      </c>
      <c r="U523" s="186">
        <v>0</v>
      </c>
      <c r="V523" s="186">
        <v>0</v>
      </c>
      <c r="W523" s="186">
        <v>0</v>
      </c>
      <c r="X523" s="186">
        <v>0</v>
      </c>
      <c r="Y523" s="290">
        <v>0</v>
      </c>
      <c r="Z523" s="186">
        <v>0</v>
      </c>
      <c r="AA523" s="186">
        <v>5513793.5999999996</v>
      </c>
      <c r="AB523" s="186">
        <v>0</v>
      </c>
      <c r="AC523" s="186">
        <v>0</v>
      </c>
      <c r="AD523" s="186">
        <v>0</v>
      </c>
      <c r="AE523" s="186">
        <v>0</v>
      </c>
      <c r="AF523" s="186">
        <v>0</v>
      </c>
      <c r="AG523" s="292">
        <v>0</v>
      </c>
      <c r="AH523" s="292">
        <v>0</v>
      </c>
      <c r="AI523" s="292">
        <v>0</v>
      </c>
      <c r="AJ523" s="292">
        <v>19958.73</v>
      </c>
      <c r="AK523" s="175"/>
      <c r="AL523" s="175">
        <v>9577441.2400000002</v>
      </c>
      <c r="AM523" s="175">
        <v>15111193.57</v>
      </c>
      <c r="AN523" s="175">
        <v>5533752.3300000001</v>
      </c>
    </row>
    <row r="524" spans="1:40" s="84" customFormat="1" ht="20.3" customHeight="1" x14ac:dyDescent="0.35">
      <c r="A524" s="256">
        <v>2023</v>
      </c>
      <c r="B524" s="184">
        <f t="shared" si="41"/>
        <v>513</v>
      </c>
      <c r="C524" s="294" t="s">
        <v>2988</v>
      </c>
      <c r="D524" s="184">
        <v>33315</v>
      </c>
      <c r="E524" s="287"/>
      <c r="F524" s="287"/>
      <c r="G524" s="287"/>
      <c r="H524" s="288"/>
      <c r="I524" s="288" t="e">
        <v>#N/A</v>
      </c>
      <c r="J524" s="288" t="e">
        <f>VLOOKUP(D524,[1]Лист3!$A:$AK,37,0)</f>
        <v>#N/A</v>
      </c>
      <c r="K524" s="289"/>
      <c r="L524" s="289"/>
      <c r="M524" s="289"/>
      <c r="N524" s="289"/>
      <c r="O524" s="289"/>
      <c r="P524" s="289"/>
      <c r="Q524" s="186">
        <f t="shared" si="39"/>
        <v>596230.98</v>
      </c>
      <c r="R524" s="186">
        <f t="shared" si="40"/>
        <v>596230.98</v>
      </c>
      <c r="S524" s="290">
        <v>0</v>
      </c>
      <c r="T524" s="291">
        <v>290511</v>
      </c>
      <c r="U524" s="186">
        <v>0</v>
      </c>
      <c r="V524" s="186">
        <v>0</v>
      </c>
      <c r="W524" s="186">
        <v>0</v>
      </c>
      <c r="X524" s="186">
        <v>0</v>
      </c>
      <c r="Y524" s="186">
        <v>0</v>
      </c>
      <c r="Z524" s="186">
        <v>0</v>
      </c>
      <c r="AA524" s="186">
        <v>133203.12</v>
      </c>
      <c r="AB524" s="186">
        <v>0</v>
      </c>
      <c r="AC524" s="186">
        <v>172516.86</v>
      </c>
      <c r="AD524" s="186">
        <v>0</v>
      </c>
      <c r="AE524" s="186">
        <v>0</v>
      </c>
      <c r="AF524" s="186">
        <v>0</v>
      </c>
      <c r="AG524" s="292">
        <v>0</v>
      </c>
      <c r="AH524" s="292">
        <v>0</v>
      </c>
      <c r="AI524" s="292">
        <v>0</v>
      </c>
      <c r="AJ524" s="292">
        <v>0</v>
      </c>
      <c r="AK524" s="175"/>
      <c r="AL524" s="175">
        <v>8941966.4000000004</v>
      </c>
      <c r="AM524" s="175">
        <v>9538197.3800000008</v>
      </c>
      <c r="AN524" s="175">
        <v>596230.98</v>
      </c>
    </row>
    <row r="525" spans="1:40" s="84" customFormat="1" ht="20.3" customHeight="1" x14ac:dyDescent="0.35">
      <c r="A525" s="256">
        <v>2023</v>
      </c>
      <c r="B525" s="184">
        <f t="shared" si="41"/>
        <v>514</v>
      </c>
      <c r="C525" s="248" t="s">
        <v>444</v>
      </c>
      <c r="D525" s="184">
        <v>36928</v>
      </c>
      <c r="E525" s="287">
        <f>VLOOKUP(D525,'[1]2023-2025'!$A:$G,7,0)</f>
        <v>2023</v>
      </c>
      <c r="F525" s="287"/>
      <c r="G525" s="287" t="s">
        <v>1899</v>
      </c>
      <c r="H525" s="288">
        <f>INDEX('[1]2023-2025'!$AK:$AK,MATCH(D525,'[1]2023-2025'!$A:$A,0))</f>
        <v>44613</v>
      </c>
      <c r="I525" s="288" t="e">
        <v>#N/A</v>
      </c>
      <c r="J525" s="288" t="e">
        <f>VLOOKUP(D525,[1]Лист3!$A:$AK,37,0)</f>
        <v>#N/A</v>
      </c>
      <c r="K525" s="289">
        <f>INDEX('[1]2023-2025'!$G:$G,MATCH(D525,'[1]2023-2025'!$A:$A,0))</f>
        <v>2023</v>
      </c>
      <c r="L525" s="289"/>
      <c r="M525" s="289"/>
      <c r="N525" s="289"/>
      <c r="O525" s="289" t="s">
        <v>2441</v>
      </c>
      <c r="P525" s="289" t="s">
        <v>2615</v>
      </c>
      <c r="Q525" s="186">
        <f t="shared" ref="Q525:Q588" si="42">SUM(S525:AJ525)</f>
        <v>1478601.57</v>
      </c>
      <c r="R525" s="186">
        <f t="shared" ref="R525:R588" si="43">SUM(S525:AI525)</f>
        <v>1475257.2</v>
      </c>
      <c r="S525" s="290">
        <v>0</v>
      </c>
      <c r="T525" s="291">
        <v>0</v>
      </c>
      <c r="U525" s="186">
        <v>0</v>
      </c>
      <c r="V525" s="186">
        <v>0</v>
      </c>
      <c r="W525" s="186">
        <v>0</v>
      </c>
      <c r="X525" s="186">
        <v>0</v>
      </c>
      <c r="Y525" s="186">
        <v>0</v>
      </c>
      <c r="Z525" s="186">
        <v>0</v>
      </c>
      <c r="AA525" s="186">
        <v>0</v>
      </c>
      <c r="AB525" s="186">
        <v>215136</v>
      </c>
      <c r="AC525" s="186">
        <v>1260121.2</v>
      </c>
      <c r="AD525" s="186">
        <v>0</v>
      </c>
      <c r="AE525" s="186">
        <v>0</v>
      </c>
      <c r="AF525" s="186">
        <v>0</v>
      </c>
      <c r="AG525" s="292">
        <v>0</v>
      </c>
      <c r="AH525" s="292">
        <v>0</v>
      </c>
      <c r="AI525" s="292">
        <v>0</v>
      </c>
      <c r="AJ525" s="292">
        <v>3344.37</v>
      </c>
      <c r="AK525" s="175"/>
      <c r="AL525" s="175">
        <v>869900.00000000023</v>
      </c>
      <c r="AM525" s="175">
        <v>2391914.9500000002</v>
      </c>
      <c r="AN525" s="175">
        <v>1522014.95</v>
      </c>
    </row>
    <row r="526" spans="1:40" s="84" customFormat="1" ht="20.3" customHeight="1" x14ac:dyDescent="0.35">
      <c r="A526" s="256">
        <v>2023</v>
      </c>
      <c r="B526" s="184">
        <f t="shared" si="41"/>
        <v>515</v>
      </c>
      <c r="C526" s="248" t="s">
        <v>1006</v>
      </c>
      <c r="D526" s="184">
        <v>36930</v>
      </c>
      <c r="E526" s="287">
        <f>VLOOKUP(D526,'[1]2023-2025'!$A:$G,7,0)</f>
        <v>2024</v>
      </c>
      <c r="F526" s="287"/>
      <c r="G526" s="287" t="s">
        <v>1899</v>
      </c>
      <c r="H526" s="288">
        <f>INDEX('[1]2023-2025'!$AK:$AK,MATCH(D526,'[1]2023-2025'!$A:$A,0))</f>
        <v>44761</v>
      </c>
      <c r="I526" s="288" t="e">
        <v>#N/A</v>
      </c>
      <c r="J526" s="288" t="e">
        <f>VLOOKUP(D526,[1]Лист3!$A:$AK,37,0)</f>
        <v>#N/A</v>
      </c>
      <c r="K526" s="289">
        <f>INDEX('[1]2023-2025'!$G:$G,MATCH(D526,'[1]2023-2025'!$A:$A,0))</f>
        <v>2024</v>
      </c>
      <c r="L526" s="289"/>
      <c r="M526" s="289"/>
      <c r="N526" s="289"/>
      <c r="O526" s="289" t="s">
        <v>2594</v>
      </c>
      <c r="P526" s="289" t="s">
        <v>2830</v>
      </c>
      <c r="Q526" s="186">
        <f t="shared" si="42"/>
        <v>1165435.26</v>
      </c>
      <c r="R526" s="186">
        <f t="shared" si="43"/>
        <v>1160879.45</v>
      </c>
      <c r="S526" s="186">
        <v>0</v>
      </c>
      <c r="T526" s="186">
        <v>0</v>
      </c>
      <c r="U526" s="186">
        <v>0</v>
      </c>
      <c r="V526" s="186">
        <v>0</v>
      </c>
      <c r="W526" s="186">
        <v>0</v>
      </c>
      <c r="X526" s="186">
        <v>0</v>
      </c>
      <c r="Y526" s="186">
        <v>0</v>
      </c>
      <c r="Z526" s="186">
        <v>0</v>
      </c>
      <c r="AA526" s="186">
        <v>1160879.45</v>
      </c>
      <c r="AB526" s="186">
        <v>0</v>
      </c>
      <c r="AC526" s="186">
        <v>0</v>
      </c>
      <c r="AD526" s="186">
        <v>0</v>
      </c>
      <c r="AE526" s="186">
        <v>0</v>
      </c>
      <c r="AF526" s="186">
        <v>0</v>
      </c>
      <c r="AG526" s="292">
        <v>0</v>
      </c>
      <c r="AH526" s="292">
        <v>0</v>
      </c>
      <c r="AI526" s="292">
        <v>0</v>
      </c>
      <c r="AJ526" s="292">
        <v>4555.8100000000004</v>
      </c>
      <c r="AK526" s="175"/>
      <c r="AL526" s="175">
        <v>1487398.07</v>
      </c>
      <c r="AM526" s="175">
        <v>2652833.33</v>
      </c>
      <c r="AN526" s="175">
        <v>1165435.26</v>
      </c>
    </row>
    <row r="527" spans="1:40" s="84" customFormat="1" ht="20.3" customHeight="1" x14ac:dyDescent="0.35">
      <c r="A527" s="256">
        <v>2023</v>
      </c>
      <c r="B527" s="184">
        <f t="shared" si="41"/>
        <v>516</v>
      </c>
      <c r="C527" s="294" t="s">
        <v>38</v>
      </c>
      <c r="D527" s="184">
        <v>36915</v>
      </c>
      <c r="E527" s="287">
        <f>VLOOKUP(D527,'[1]2023-2025'!$A:$G,7,0)</f>
        <v>2023</v>
      </c>
      <c r="F527" s="287" t="s">
        <v>2096</v>
      </c>
      <c r="G527" s="287" t="s">
        <v>1899</v>
      </c>
      <c r="H527" s="288">
        <f>INDEX('[1]2023-2025'!$AK:$AK,MATCH(D527,'[1]2023-2025'!$A:$A,0))</f>
        <v>44670</v>
      </c>
      <c r="I527" s="288" t="e">
        <v>#N/A</v>
      </c>
      <c r="J527" s="288" t="e">
        <f>VLOOKUP(D527,[1]Лист3!$A:$AK,37,0)</f>
        <v>#N/A</v>
      </c>
      <c r="K527" s="289">
        <f>INDEX('[1]2023-2025'!$G:$G,MATCH(D527,'[1]2023-2025'!$A:$A,0))</f>
        <v>2023</v>
      </c>
      <c r="L527" s="289"/>
      <c r="M527" s="289"/>
      <c r="N527" s="289"/>
      <c r="O527" s="289" t="s">
        <v>2594</v>
      </c>
      <c r="P527" s="289" t="s">
        <v>2622</v>
      </c>
      <c r="Q527" s="186">
        <f t="shared" si="42"/>
        <v>296263.50000000012</v>
      </c>
      <c r="R527" s="186">
        <f t="shared" si="43"/>
        <v>292836.2300000001</v>
      </c>
      <c r="S527" s="290">
        <v>0</v>
      </c>
      <c r="T527" s="290">
        <v>0</v>
      </c>
      <c r="U527" s="290">
        <v>0</v>
      </c>
      <c r="V527" s="290">
        <v>0</v>
      </c>
      <c r="W527" s="290">
        <v>0</v>
      </c>
      <c r="X527" s="290">
        <v>292836.2300000001</v>
      </c>
      <c r="Y527" s="290">
        <v>0</v>
      </c>
      <c r="Z527" s="290">
        <v>0</v>
      </c>
      <c r="AA527" s="290">
        <v>0</v>
      </c>
      <c r="AB527" s="290">
        <v>0</v>
      </c>
      <c r="AC527" s="290">
        <v>0</v>
      </c>
      <c r="AD527" s="290">
        <v>0</v>
      </c>
      <c r="AE527" s="290">
        <v>0</v>
      </c>
      <c r="AF527" s="290">
        <v>0</v>
      </c>
      <c r="AG527" s="290">
        <v>0</v>
      </c>
      <c r="AH527" s="290">
        <v>0</v>
      </c>
      <c r="AI527" s="290">
        <v>0</v>
      </c>
      <c r="AJ527" s="292">
        <v>3427.27</v>
      </c>
      <c r="AK527" s="175"/>
      <c r="AL527" s="175">
        <v>7333865.6699999999</v>
      </c>
      <c r="AM527" s="175">
        <v>12476816.82</v>
      </c>
      <c r="AN527" s="175">
        <v>5142951.1500000004</v>
      </c>
    </row>
    <row r="528" spans="1:40" s="84" customFormat="1" ht="20.3" customHeight="1" x14ac:dyDescent="0.35">
      <c r="A528" s="256">
        <v>2023</v>
      </c>
      <c r="B528" s="184">
        <f t="shared" si="41"/>
        <v>517</v>
      </c>
      <c r="C528" s="294" t="s">
        <v>2185</v>
      </c>
      <c r="D528" s="184">
        <v>36430</v>
      </c>
      <c r="E528" s="287">
        <f>VLOOKUP(D528,'[1]2023-2025'!$A:$G,7,0)</f>
        <v>2023</v>
      </c>
      <c r="F528" s="287" t="e">
        <f>VLOOKUP(D528,[2]Лист1!$C:$F,4,0)</f>
        <v>#REF!</v>
      </c>
      <c r="G528" s="287"/>
      <c r="H528" s="288" t="str">
        <f>INDEX('[1]2023-2025'!$AK:$AK,MATCH(D528,'[1]2023-2025'!$A:$A,0))</f>
        <v>вкл. Протоколом</v>
      </c>
      <c r="I528" s="288" t="e">
        <v>#N/A</v>
      </c>
      <c r="J528" s="288" t="e">
        <f>VLOOKUP(D528,[1]Лист3!$A:$AK,37,0)</f>
        <v>#N/A</v>
      </c>
      <c r="K528" s="289">
        <f>INDEX('[1]2023-2025'!$G:$G,MATCH(D528,'[1]2023-2025'!$A:$A,0))</f>
        <v>2023</v>
      </c>
      <c r="L528" s="289"/>
      <c r="M528" s="289"/>
      <c r="N528" s="289"/>
      <c r="O528" s="289" t="s">
        <v>2644</v>
      </c>
      <c r="P528" s="289">
        <v>0</v>
      </c>
      <c r="Q528" s="186">
        <f t="shared" si="42"/>
        <v>1196372.7300000002</v>
      </c>
      <c r="R528" s="186">
        <f t="shared" si="43"/>
        <v>1192663.8700000001</v>
      </c>
      <c r="S528" s="290">
        <v>0</v>
      </c>
      <c r="T528" s="291">
        <v>838097.59000000008</v>
      </c>
      <c r="U528" s="186">
        <v>0</v>
      </c>
      <c r="V528" s="186">
        <v>193471.67</v>
      </c>
      <c r="W528" s="186">
        <v>116001.66</v>
      </c>
      <c r="X528" s="186">
        <v>0</v>
      </c>
      <c r="Y528" s="186">
        <v>0</v>
      </c>
      <c r="Z528" s="290">
        <v>0</v>
      </c>
      <c r="AA528" s="186">
        <v>0</v>
      </c>
      <c r="AB528" s="186">
        <v>0</v>
      </c>
      <c r="AC528" s="186">
        <v>0</v>
      </c>
      <c r="AD528" s="186">
        <v>0</v>
      </c>
      <c r="AE528" s="186">
        <v>0</v>
      </c>
      <c r="AF528" s="186">
        <v>0</v>
      </c>
      <c r="AG528" s="290">
        <v>45092.95</v>
      </c>
      <c r="AH528" s="292">
        <v>0</v>
      </c>
      <c r="AI528" s="292">
        <v>0</v>
      </c>
      <c r="AJ528" s="292">
        <v>3708.86</v>
      </c>
      <c r="AK528" s="175"/>
      <c r="AL528" s="175">
        <v>4555310.0999999996</v>
      </c>
      <c r="AM528" s="175">
        <v>5860853.5999999996</v>
      </c>
      <c r="AN528" s="175">
        <v>1305543.5000000002</v>
      </c>
    </row>
    <row r="529" spans="1:40" s="105" customFormat="1" ht="20.3" customHeight="1" x14ac:dyDescent="0.35">
      <c r="A529" s="256">
        <v>2023</v>
      </c>
      <c r="B529" s="184">
        <f t="shared" si="41"/>
        <v>518</v>
      </c>
      <c r="C529" s="294" t="s">
        <v>2224</v>
      </c>
      <c r="D529" s="184">
        <v>33348</v>
      </c>
      <c r="E529" s="287">
        <f>VLOOKUP(D529,'[1]2023-2025'!$A:$G,7,0)</f>
        <v>2023</v>
      </c>
      <c r="F529" s="287" t="s">
        <v>1743</v>
      </c>
      <c r="G529" s="287"/>
      <c r="H529" s="288" t="str">
        <f>INDEX('[1]2023-2025'!$AK:$AK,MATCH(D529,'[1]2023-2025'!$A:$A,0))</f>
        <v>вкл. Протоколом</v>
      </c>
      <c r="I529" s="288" t="e">
        <v>#N/A</v>
      </c>
      <c r="J529" s="288" t="e">
        <f>VLOOKUP(D529,[1]Лист3!$A:$AK,37,0)</f>
        <v>#N/A</v>
      </c>
      <c r="K529" s="289">
        <f>INDEX('[1]2023-2025'!$G:$G,MATCH(D529,'[1]2023-2025'!$A:$A,0))</f>
        <v>2023</v>
      </c>
      <c r="L529" s="289"/>
      <c r="M529" s="289"/>
      <c r="N529" s="289"/>
      <c r="O529" s="289" t="s">
        <v>2448</v>
      </c>
      <c r="P529" s="289" t="s">
        <v>2674</v>
      </c>
      <c r="Q529" s="186">
        <f t="shared" si="42"/>
        <v>308522.33</v>
      </c>
      <c r="R529" s="186">
        <f t="shared" si="43"/>
        <v>304885.12</v>
      </c>
      <c r="S529" s="290">
        <v>0</v>
      </c>
      <c r="T529" s="291">
        <v>0</v>
      </c>
      <c r="U529" s="186">
        <v>0</v>
      </c>
      <c r="V529" s="186">
        <v>0</v>
      </c>
      <c r="W529" s="186">
        <v>0</v>
      </c>
      <c r="X529" s="186">
        <v>0</v>
      </c>
      <c r="Y529" s="186">
        <v>0</v>
      </c>
      <c r="Z529" s="290">
        <v>0</v>
      </c>
      <c r="AA529" s="186">
        <v>0</v>
      </c>
      <c r="AB529" s="186">
        <v>271001.14999999997</v>
      </c>
      <c r="AC529" s="186">
        <v>0</v>
      </c>
      <c r="AD529" s="186">
        <v>0</v>
      </c>
      <c r="AE529" s="186">
        <v>0</v>
      </c>
      <c r="AF529" s="186">
        <v>0</v>
      </c>
      <c r="AG529" s="290">
        <v>33883.97</v>
      </c>
      <c r="AH529" s="292">
        <v>0</v>
      </c>
      <c r="AI529" s="292">
        <v>0</v>
      </c>
      <c r="AJ529" s="292">
        <v>3637.21</v>
      </c>
      <c r="AK529" s="175"/>
      <c r="AL529" s="175">
        <v>7188740.9000000004</v>
      </c>
      <c r="AM529" s="175">
        <v>10367022.630000001</v>
      </c>
      <c r="AN529" s="175">
        <v>3178281.73</v>
      </c>
    </row>
    <row r="530" spans="1:40" s="105" customFormat="1" ht="20.3" customHeight="1" x14ac:dyDescent="0.35">
      <c r="A530" s="256">
        <v>2023</v>
      </c>
      <c r="B530" s="184">
        <f t="shared" si="41"/>
        <v>519</v>
      </c>
      <c r="C530" s="294" t="s">
        <v>2196</v>
      </c>
      <c r="D530" s="184">
        <v>33387</v>
      </c>
      <c r="E530" s="287">
        <f>VLOOKUP(D530,'[1]2023-2025'!$A:$G,7,0)</f>
        <v>2023</v>
      </c>
      <c r="F530" s="287" t="e">
        <f>VLOOKUP(D530,[2]Лист1!$C:$F,4,0)</f>
        <v>#REF!</v>
      </c>
      <c r="G530" s="287"/>
      <c r="H530" s="288" t="str">
        <f>INDEX('[1]2023-2025'!$AK:$AK,MATCH(D530,'[1]2023-2025'!$A:$A,0))</f>
        <v>вкл. Протоколом</v>
      </c>
      <c r="I530" s="288" t="e">
        <v>#N/A</v>
      </c>
      <c r="J530" s="288" t="e">
        <f>VLOOKUP(D530,[1]Лист3!$A:$AK,37,0)</f>
        <v>#N/A</v>
      </c>
      <c r="K530" s="289">
        <f>INDEX('[1]2023-2025'!$G:$G,MATCH(D530,'[1]2023-2025'!$A:$A,0))</f>
        <v>2023</v>
      </c>
      <c r="L530" s="289"/>
      <c r="M530" s="289"/>
      <c r="N530" s="289"/>
      <c r="O530" s="289" t="s">
        <v>2441</v>
      </c>
      <c r="P530" s="289" t="s">
        <v>2653</v>
      </c>
      <c r="Q530" s="186">
        <f t="shared" si="42"/>
        <v>44698.8</v>
      </c>
      <c r="R530" s="186">
        <f t="shared" si="43"/>
        <v>44698.8</v>
      </c>
      <c r="S530" s="290">
        <v>0</v>
      </c>
      <c r="T530" s="291">
        <v>0</v>
      </c>
      <c r="U530" s="186">
        <v>0</v>
      </c>
      <c r="V530" s="186">
        <v>0</v>
      </c>
      <c r="W530" s="186">
        <v>0</v>
      </c>
      <c r="X530" s="186">
        <v>0</v>
      </c>
      <c r="Y530" s="186">
        <v>0</v>
      </c>
      <c r="Z530" s="290">
        <v>0</v>
      </c>
      <c r="AA530" s="186">
        <v>0</v>
      </c>
      <c r="AB530" s="186">
        <v>0</v>
      </c>
      <c r="AC530" s="186">
        <v>0</v>
      </c>
      <c r="AD530" s="186">
        <v>0</v>
      </c>
      <c r="AE530" s="186">
        <v>0</v>
      </c>
      <c r="AF530" s="186">
        <v>0</v>
      </c>
      <c r="AG530" s="290">
        <v>44698.8</v>
      </c>
      <c r="AH530" s="292">
        <v>0</v>
      </c>
      <c r="AI530" s="292">
        <v>0</v>
      </c>
      <c r="AJ530" s="292">
        <v>0</v>
      </c>
      <c r="AK530" s="175"/>
      <c r="AL530" s="175">
        <v>2492388.6500000004</v>
      </c>
      <c r="AM530" s="175">
        <v>2537087.4500000002</v>
      </c>
      <c r="AN530" s="175">
        <v>44698.8</v>
      </c>
    </row>
    <row r="531" spans="1:40" s="105" customFormat="1" ht="20.3" customHeight="1" x14ac:dyDescent="0.35">
      <c r="A531" s="256">
        <v>2023</v>
      </c>
      <c r="B531" s="184">
        <f t="shared" si="41"/>
        <v>520</v>
      </c>
      <c r="C531" s="294" t="s">
        <v>2206</v>
      </c>
      <c r="D531" s="184">
        <v>33397</v>
      </c>
      <c r="E531" s="287">
        <f>VLOOKUP(D531,'[1]2023-2025'!$A:$G,7,0)</f>
        <v>2023</v>
      </c>
      <c r="F531" s="287" t="str">
        <f>VLOOKUP(D531,[2]Лист1!$C:$F,4,0)</f>
        <v>ранний</v>
      </c>
      <c r="G531" s="287"/>
      <c r="H531" s="288">
        <f>INDEX('[1]2023-2025'!$AK:$AK,MATCH(D531,'[1]2023-2025'!$A:$A,0))</f>
        <v>44820</v>
      </c>
      <c r="I531" s="288" t="e">
        <v>#N/A</v>
      </c>
      <c r="J531" s="288" t="e">
        <f>VLOOKUP(D531,[1]Лист3!$A:$AK,37,0)</f>
        <v>#N/A</v>
      </c>
      <c r="K531" s="289">
        <f>INDEX('[1]2023-2025'!$G:$G,MATCH(D531,'[1]2023-2025'!$A:$A,0))</f>
        <v>2023</v>
      </c>
      <c r="L531" s="289"/>
      <c r="M531" s="289">
        <v>4</v>
      </c>
      <c r="N531" s="289"/>
      <c r="O531" s="289" t="s">
        <v>2658</v>
      </c>
      <c r="P531" s="289">
        <v>0</v>
      </c>
      <c r="Q531" s="186">
        <f t="shared" si="42"/>
        <v>8626792.6699999999</v>
      </c>
      <c r="R531" s="186">
        <f t="shared" si="43"/>
        <v>8600335.5099999998</v>
      </c>
      <c r="S531" s="290">
        <v>0</v>
      </c>
      <c r="T531" s="291">
        <v>0</v>
      </c>
      <c r="U531" s="186">
        <v>0</v>
      </c>
      <c r="V531" s="186">
        <v>0</v>
      </c>
      <c r="W531" s="186">
        <v>0</v>
      </c>
      <c r="X531" s="186">
        <v>0</v>
      </c>
      <c r="Y531" s="186">
        <v>0</v>
      </c>
      <c r="Z531" s="290">
        <v>8408868</v>
      </c>
      <c r="AA531" s="186">
        <v>0</v>
      </c>
      <c r="AB531" s="186">
        <v>0</v>
      </c>
      <c r="AC531" s="186">
        <v>0</v>
      </c>
      <c r="AD531" s="186">
        <v>0</v>
      </c>
      <c r="AE531" s="186">
        <v>0</v>
      </c>
      <c r="AF531" s="186">
        <v>0</v>
      </c>
      <c r="AG531" s="290">
        <v>191467.51</v>
      </c>
      <c r="AH531" s="292">
        <v>0</v>
      </c>
      <c r="AI531" s="292">
        <v>0</v>
      </c>
      <c r="AJ531" s="292">
        <v>26457.16</v>
      </c>
      <c r="AK531" s="175"/>
      <c r="AL531" s="175">
        <v>34473761.350000001</v>
      </c>
      <c r="AM531" s="175">
        <v>43100554.020000003</v>
      </c>
      <c r="AN531" s="175">
        <v>8626792.6699999999</v>
      </c>
    </row>
    <row r="532" spans="1:40" s="128" customFormat="1" ht="20.3" customHeight="1" x14ac:dyDescent="0.35">
      <c r="A532" s="256">
        <v>2023</v>
      </c>
      <c r="B532" s="184">
        <f t="shared" si="41"/>
        <v>521</v>
      </c>
      <c r="C532" s="294" t="s">
        <v>2238</v>
      </c>
      <c r="D532" s="184">
        <v>33452</v>
      </c>
      <c r="E532" s="287">
        <f>VLOOKUP(D532,'[1]2023-2025'!$A:$G,7,0)</f>
        <v>2023</v>
      </c>
      <c r="F532" s="287" t="s">
        <v>2882</v>
      </c>
      <c r="G532" s="287"/>
      <c r="H532" s="288" t="str">
        <f>INDEX('[1]2023-2025'!$AK:$AK,MATCH(D532,'[1]2023-2025'!$A:$A,0))</f>
        <v>вкл. Протоколом</v>
      </c>
      <c r="I532" s="288" t="e">
        <v>#N/A</v>
      </c>
      <c r="J532" s="288" t="e">
        <f>VLOOKUP(D532,[1]Лист3!$A:$AK,37,0)</f>
        <v>#N/A</v>
      </c>
      <c r="K532" s="289">
        <f>INDEX('[1]2023-2025'!$G:$G,MATCH(D532,'[1]2023-2025'!$A:$A,0))</f>
        <v>2023</v>
      </c>
      <c r="L532" s="289"/>
      <c r="M532" s="289"/>
      <c r="N532" s="289"/>
      <c r="O532" s="289" t="s">
        <v>2686</v>
      </c>
      <c r="P532" s="289" t="s">
        <v>2687</v>
      </c>
      <c r="Q532" s="186">
        <f t="shared" si="42"/>
        <v>3394345.76</v>
      </c>
      <c r="R532" s="186">
        <f t="shared" si="43"/>
        <v>3394345.76</v>
      </c>
      <c r="S532" s="290">
        <v>0</v>
      </c>
      <c r="T532" s="291">
        <v>0</v>
      </c>
      <c r="U532" s="186">
        <v>0</v>
      </c>
      <c r="V532" s="186">
        <v>0</v>
      </c>
      <c r="W532" s="186">
        <v>0</v>
      </c>
      <c r="X532" s="186">
        <v>0</v>
      </c>
      <c r="Y532" s="186">
        <v>0</v>
      </c>
      <c r="Z532" s="290">
        <v>0</v>
      </c>
      <c r="AA532" s="186">
        <v>0</v>
      </c>
      <c r="AB532" s="186">
        <v>0</v>
      </c>
      <c r="AC532" s="186">
        <v>3394345.76</v>
      </c>
      <c r="AD532" s="186">
        <v>0</v>
      </c>
      <c r="AE532" s="186">
        <v>0</v>
      </c>
      <c r="AF532" s="186">
        <v>0</v>
      </c>
      <c r="AG532" s="290">
        <v>0</v>
      </c>
      <c r="AH532" s="292">
        <v>0</v>
      </c>
      <c r="AI532" s="292">
        <v>0</v>
      </c>
      <c r="AJ532" s="292">
        <v>0</v>
      </c>
      <c r="AK532" s="175"/>
      <c r="AL532" s="175">
        <v>9068862.8300000001</v>
      </c>
      <c r="AM532" s="175">
        <v>12463208.59</v>
      </c>
      <c r="AN532" s="175">
        <v>3394345.76</v>
      </c>
    </row>
    <row r="533" spans="1:40" s="84" customFormat="1" ht="20.3" customHeight="1" x14ac:dyDescent="0.35">
      <c r="A533" s="256">
        <v>2023</v>
      </c>
      <c r="B533" s="184">
        <f t="shared" si="41"/>
        <v>522</v>
      </c>
      <c r="C533" s="294" t="s">
        <v>2217</v>
      </c>
      <c r="D533" s="184">
        <v>33464</v>
      </c>
      <c r="E533" s="287">
        <f>VLOOKUP(D533,'[1]2023-2025'!$A:$G,7,0)</f>
        <v>2023</v>
      </c>
      <c r="F533" s="287" t="str">
        <f>VLOOKUP(D533,[2]Лист1!$C:$F,4,0)</f>
        <v>ранний</v>
      </c>
      <c r="G533" s="287"/>
      <c r="H533" s="288" t="str">
        <f>INDEX('[1]2023-2025'!$AK:$AK,MATCH(D533,'[1]2023-2025'!$A:$A,0))</f>
        <v>вкл. Протоколом</v>
      </c>
      <c r="I533" s="288" t="e">
        <v>#N/A</v>
      </c>
      <c r="J533" s="288" t="e">
        <f>VLOOKUP(D533,[1]Лист3!$A:$AK,37,0)</f>
        <v>#N/A</v>
      </c>
      <c r="K533" s="289">
        <f>INDEX('[1]2023-2025'!$G:$G,MATCH(D533,'[1]2023-2025'!$A:$A,0))</f>
        <v>2023</v>
      </c>
      <c r="L533" s="289"/>
      <c r="M533" s="289"/>
      <c r="N533" s="289"/>
      <c r="O533" s="289" t="s">
        <v>2446</v>
      </c>
      <c r="P533" s="289" t="s">
        <v>2669</v>
      </c>
      <c r="Q533" s="186">
        <f t="shared" si="42"/>
        <v>4005642.85</v>
      </c>
      <c r="R533" s="186">
        <f t="shared" si="43"/>
        <v>3989107.37</v>
      </c>
      <c r="S533" s="290">
        <v>0</v>
      </c>
      <c r="T533" s="291">
        <v>0</v>
      </c>
      <c r="U533" s="186">
        <v>0</v>
      </c>
      <c r="V533" s="186">
        <v>0</v>
      </c>
      <c r="W533" s="186">
        <v>0</v>
      </c>
      <c r="X533" s="186">
        <v>0</v>
      </c>
      <c r="Y533" s="186">
        <v>0</v>
      </c>
      <c r="Z533" s="290">
        <v>0</v>
      </c>
      <c r="AA533" s="186">
        <v>0</v>
      </c>
      <c r="AB533" s="186">
        <v>0</v>
      </c>
      <c r="AC533" s="186">
        <v>3989107.37</v>
      </c>
      <c r="AD533" s="186">
        <v>0</v>
      </c>
      <c r="AE533" s="186">
        <v>0</v>
      </c>
      <c r="AF533" s="186">
        <v>0</v>
      </c>
      <c r="AG533" s="290">
        <v>0</v>
      </c>
      <c r="AH533" s="292">
        <v>0</v>
      </c>
      <c r="AI533" s="292">
        <v>0</v>
      </c>
      <c r="AJ533" s="292">
        <v>16535.48</v>
      </c>
      <c r="AK533" s="175"/>
      <c r="AL533" s="175">
        <v>6313383.3300000001</v>
      </c>
      <c r="AM533" s="175">
        <v>10319026.18</v>
      </c>
      <c r="AN533" s="175">
        <v>4005642.85</v>
      </c>
    </row>
    <row r="534" spans="1:40" s="84" customFormat="1" ht="20.3" customHeight="1" x14ac:dyDescent="0.35">
      <c r="A534" s="256">
        <v>2023</v>
      </c>
      <c r="B534" s="184">
        <f t="shared" si="41"/>
        <v>523</v>
      </c>
      <c r="C534" s="294" t="s">
        <v>2242</v>
      </c>
      <c r="D534" s="184">
        <v>33481</v>
      </c>
      <c r="E534" s="287">
        <f>VLOOKUP(D534,'[1]2023-2025'!$A:$G,7,0)</f>
        <v>2023</v>
      </c>
      <c r="F534" s="287" t="s">
        <v>1743</v>
      </c>
      <c r="G534" s="287"/>
      <c r="H534" s="288" t="str">
        <f>INDEX('[1]2023-2025'!$AK:$AK,MATCH(D534,'[1]2023-2025'!$A:$A,0))</f>
        <v>вкл. Протоколом</v>
      </c>
      <c r="I534" s="288" t="e">
        <v>#N/A</v>
      </c>
      <c r="J534" s="288" t="e">
        <f>VLOOKUP(D534,[1]Лист3!$A:$AK,37,0)</f>
        <v>#N/A</v>
      </c>
      <c r="K534" s="289">
        <f>INDEX('[1]2023-2025'!$G:$G,MATCH(D534,'[1]2023-2025'!$A:$A,0))</f>
        <v>2023</v>
      </c>
      <c r="L534" s="289"/>
      <c r="M534" s="289"/>
      <c r="N534" s="289"/>
      <c r="O534" s="289" t="s">
        <v>2594</v>
      </c>
      <c r="P534" s="289">
        <v>0</v>
      </c>
      <c r="Q534" s="186">
        <f t="shared" si="42"/>
        <v>3805886.39</v>
      </c>
      <c r="R534" s="186">
        <f t="shared" si="43"/>
        <v>3792995.39</v>
      </c>
      <c r="S534" s="290">
        <v>0</v>
      </c>
      <c r="T534" s="291">
        <v>0</v>
      </c>
      <c r="U534" s="186">
        <v>0</v>
      </c>
      <c r="V534" s="186">
        <v>0</v>
      </c>
      <c r="W534" s="186">
        <v>0</v>
      </c>
      <c r="X534" s="186">
        <v>0</v>
      </c>
      <c r="Y534" s="186">
        <v>0</v>
      </c>
      <c r="Z534" s="290">
        <v>0</v>
      </c>
      <c r="AA534" s="186">
        <v>0</v>
      </c>
      <c r="AB534" s="186">
        <v>0</v>
      </c>
      <c r="AC534" s="186">
        <v>3792995.39</v>
      </c>
      <c r="AD534" s="186">
        <v>0</v>
      </c>
      <c r="AE534" s="186">
        <v>0</v>
      </c>
      <c r="AF534" s="186">
        <v>0</v>
      </c>
      <c r="AG534" s="290">
        <v>0</v>
      </c>
      <c r="AH534" s="292">
        <v>0</v>
      </c>
      <c r="AI534" s="292">
        <v>0</v>
      </c>
      <c r="AJ534" s="292">
        <v>12891</v>
      </c>
      <c r="AK534" s="175"/>
      <c r="AL534" s="175">
        <v>4651190.4799999995</v>
      </c>
      <c r="AM534" s="175">
        <v>10684409.939999999</v>
      </c>
      <c r="AN534" s="175">
        <v>6033219.46</v>
      </c>
    </row>
    <row r="535" spans="1:40" s="84" customFormat="1" ht="20.3" customHeight="1" x14ac:dyDescent="0.35">
      <c r="A535" s="256">
        <v>2023</v>
      </c>
      <c r="B535" s="184">
        <f t="shared" si="41"/>
        <v>524</v>
      </c>
      <c r="C535" s="294" t="s">
        <v>2239</v>
      </c>
      <c r="D535" s="184">
        <v>33468</v>
      </c>
      <c r="E535" s="287">
        <f>VLOOKUP(D535,'[1]2023-2025'!$A:$G,7,0)</f>
        <v>2023</v>
      </c>
      <c r="F535" s="287" t="s">
        <v>1743</v>
      </c>
      <c r="G535" s="287"/>
      <c r="H535" s="288" t="str">
        <f>INDEX('[1]2023-2025'!$AK:$AK,MATCH(D535,'[1]2023-2025'!$A:$A,0))</f>
        <v>вкл. Протоколом</v>
      </c>
      <c r="I535" s="288" t="e">
        <v>#N/A</v>
      </c>
      <c r="J535" s="288" t="e">
        <f>VLOOKUP(D535,[1]Лист3!$A:$AK,37,0)</f>
        <v>#N/A</v>
      </c>
      <c r="K535" s="289">
        <f>INDEX('[1]2023-2025'!$G:$G,MATCH(D535,'[1]2023-2025'!$A:$A,0))</f>
        <v>2023</v>
      </c>
      <c r="L535" s="289"/>
      <c r="M535" s="289"/>
      <c r="N535" s="289"/>
      <c r="O535" s="289" t="s">
        <v>2443</v>
      </c>
      <c r="P535" s="289" t="s">
        <v>2688</v>
      </c>
      <c r="Q535" s="186">
        <f t="shared" si="42"/>
        <v>3112036.85</v>
      </c>
      <c r="R535" s="186">
        <f t="shared" si="43"/>
        <v>3074650.74</v>
      </c>
      <c r="S535" s="290">
        <v>0</v>
      </c>
      <c r="T535" s="291">
        <v>0</v>
      </c>
      <c r="U535" s="186">
        <v>0</v>
      </c>
      <c r="V535" s="186">
        <v>0</v>
      </c>
      <c r="W535" s="186">
        <v>0</v>
      </c>
      <c r="X535" s="186">
        <v>0</v>
      </c>
      <c r="Y535" s="186">
        <v>0</v>
      </c>
      <c r="Z535" s="290">
        <v>0</v>
      </c>
      <c r="AA535" s="186">
        <v>3074650.74</v>
      </c>
      <c r="AB535" s="186">
        <v>0</v>
      </c>
      <c r="AC535" s="186">
        <v>0</v>
      </c>
      <c r="AD535" s="186">
        <v>0</v>
      </c>
      <c r="AE535" s="186">
        <v>0</v>
      </c>
      <c r="AF535" s="186">
        <v>0</v>
      </c>
      <c r="AG535" s="290">
        <v>0</v>
      </c>
      <c r="AH535" s="292">
        <v>0</v>
      </c>
      <c r="AI535" s="292">
        <v>0</v>
      </c>
      <c r="AJ535" s="292">
        <v>37386.11</v>
      </c>
      <c r="AK535" s="175"/>
      <c r="AL535" s="175">
        <v>4303942.92</v>
      </c>
      <c r="AM535" s="175">
        <v>9919459.8800000008</v>
      </c>
      <c r="AN535" s="175">
        <v>5615516.9600000009</v>
      </c>
    </row>
    <row r="536" spans="1:40" s="84" customFormat="1" ht="20.3" customHeight="1" x14ac:dyDescent="0.35">
      <c r="A536" s="256">
        <v>2023</v>
      </c>
      <c r="B536" s="184">
        <f t="shared" si="41"/>
        <v>525</v>
      </c>
      <c r="C536" s="294" t="s">
        <v>2205</v>
      </c>
      <c r="D536" s="184">
        <v>33509</v>
      </c>
      <c r="E536" s="287">
        <f>VLOOKUP(D536,'[1]2023-2025'!$A:$G,7,0)</f>
        <v>2023</v>
      </c>
      <c r="F536" s="287" t="e">
        <f>VLOOKUP(D536,[2]Лист1!$C:$F,4,0)</f>
        <v>#REF!</v>
      </c>
      <c r="G536" s="287"/>
      <c r="H536" s="288" t="str">
        <f>INDEX('[1]2023-2025'!$AK:$AK,MATCH(D536,'[1]2023-2025'!$A:$A,0))</f>
        <v>вкл. Протоколом</v>
      </c>
      <c r="I536" s="288" t="e">
        <v>#N/A</v>
      </c>
      <c r="J536" s="288" t="e">
        <f>VLOOKUP(D536,[1]Лист3!$A:$AK,37,0)</f>
        <v>#N/A</v>
      </c>
      <c r="K536" s="289">
        <f>INDEX('[1]2023-2025'!$G:$G,MATCH(D536,'[1]2023-2025'!$A:$A,0))</f>
        <v>2023</v>
      </c>
      <c r="L536" s="289"/>
      <c r="M536" s="289"/>
      <c r="N536" s="289"/>
      <c r="O536" s="289" t="s">
        <v>1743</v>
      </c>
      <c r="P536" s="289">
        <v>0</v>
      </c>
      <c r="Q536" s="186">
        <f t="shared" si="42"/>
        <v>418277.08</v>
      </c>
      <c r="R536" s="186">
        <f t="shared" si="43"/>
        <v>416807.7</v>
      </c>
      <c r="S536" s="290">
        <v>0</v>
      </c>
      <c r="T536" s="291">
        <v>0</v>
      </c>
      <c r="U536" s="186">
        <v>0</v>
      </c>
      <c r="V536" s="186">
        <v>0</v>
      </c>
      <c r="W536" s="186">
        <v>0</v>
      </c>
      <c r="X536" s="186">
        <v>0</v>
      </c>
      <c r="Y536" s="186">
        <v>0</v>
      </c>
      <c r="Z536" s="290">
        <v>0</v>
      </c>
      <c r="AA536" s="186">
        <v>0</v>
      </c>
      <c r="AB536" s="186">
        <v>416807.7</v>
      </c>
      <c r="AC536" s="186">
        <v>0</v>
      </c>
      <c r="AD536" s="186">
        <v>0</v>
      </c>
      <c r="AE536" s="186">
        <v>0</v>
      </c>
      <c r="AF536" s="186">
        <v>0</v>
      </c>
      <c r="AG536" s="290">
        <v>0</v>
      </c>
      <c r="AH536" s="292">
        <v>0</v>
      </c>
      <c r="AI536" s="292">
        <v>0</v>
      </c>
      <c r="AJ536" s="292">
        <v>1469.38</v>
      </c>
      <c r="AK536" s="175"/>
      <c r="AL536" s="175">
        <v>6194348.29</v>
      </c>
      <c r="AM536" s="175">
        <v>11082163.25</v>
      </c>
      <c r="AN536" s="175">
        <v>4887814.96</v>
      </c>
    </row>
    <row r="537" spans="1:40" s="84" customFormat="1" ht="20.3" customHeight="1" x14ac:dyDescent="0.35">
      <c r="A537" s="256">
        <v>2023</v>
      </c>
      <c r="B537" s="184">
        <f t="shared" si="41"/>
        <v>526</v>
      </c>
      <c r="C537" s="294" t="s">
        <v>2215</v>
      </c>
      <c r="D537" s="184">
        <v>33636</v>
      </c>
      <c r="E537" s="287">
        <f>VLOOKUP(D537,'[1]2023-2025'!$A:$G,7,0)</f>
        <v>2023</v>
      </c>
      <c r="F537" s="287" t="s">
        <v>1743</v>
      </c>
      <c r="G537" s="287"/>
      <c r="H537" s="288" t="str">
        <f>INDEX('[1]2023-2025'!$AK:$AK,MATCH(D537,'[1]2023-2025'!$A:$A,0))</f>
        <v>вкл. Протоколом</v>
      </c>
      <c r="I537" s="288" t="e">
        <v>#N/A</v>
      </c>
      <c r="J537" s="288" t="e">
        <f>VLOOKUP(D537,[1]Лист3!$A:$AK,37,0)</f>
        <v>#N/A</v>
      </c>
      <c r="K537" s="289">
        <f>INDEX('[1]2023-2025'!$G:$G,MATCH(D537,'[1]2023-2025'!$A:$A,0))</f>
        <v>2023</v>
      </c>
      <c r="L537" s="289"/>
      <c r="M537" s="289"/>
      <c r="N537" s="289"/>
      <c r="O537" s="289" t="s">
        <v>2463</v>
      </c>
      <c r="P537" s="289" t="s">
        <v>2667</v>
      </c>
      <c r="Q537" s="186">
        <f t="shared" si="42"/>
        <v>3059525.0500000003</v>
      </c>
      <c r="R537" s="186">
        <f t="shared" si="43"/>
        <v>3039136.93</v>
      </c>
      <c r="S537" s="290">
        <v>0</v>
      </c>
      <c r="T537" s="291">
        <v>0</v>
      </c>
      <c r="U537" s="186">
        <v>0</v>
      </c>
      <c r="V537" s="186">
        <v>0</v>
      </c>
      <c r="W537" s="186">
        <v>0</v>
      </c>
      <c r="X537" s="186">
        <v>0</v>
      </c>
      <c r="Y537" s="186">
        <v>0</v>
      </c>
      <c r="Z537" s="290">
        <v>0</v>
      </c>
      <c r="AA537" s="186">
        <v>0</v>
      </c>
      <c r="AB537" s="186">
        <v>322761.61</v>
      </c>
      <c r="AC537" s="186">
        <v>2716375.3200000003</v>
      </c>
      <c r="AD537" s="186">
        <v>0</v>
      </c>
      <c r="AE537" s="186">
        <v>0</v>
      </c>
      <c r="AF537" s="186">
        <v>0</v>
      </c>
      <c r="AG537" s="290">
        <v>0</v>
      </c>
      <c r="AH537" s="292">
        <v>0</v>
      </c>
      <c r="AI537" s="292">
        <v>0</v>
      </c>
      <c r="AJ537" s="292">
        <v>20388.12</v>
      </c>
      <c r="AK537" s="175"/>
      <c r="AL537" s="175">
        <v>4546420.2199999988</v>
      </c>
      <c r="AM537" s="175">
        <v>9933140.6699999999</v>
      </c>
      <c r="AN537" s="175">
        <v>5386720.4500000011</v>
      </c>
    </row>
    <row r="538" spans="1:40" s="84" customFormat="1" ht="20.3" customHeight="1" x14ac:dyDescent="0.35">
      <c r="A538" s="256">
        <v>2023</v>
      </c>
      <c r="B538" s="184">
        <f t="shared" si="41"/>
        <v>527</v>
      </c>
      <c r="C538" s="294" t="s">
        <v>1820</v>
      </c>
      <c r="D538" s="184">
        <v>33637</v>
      </c>
      <c r="E538" s="287">
        <f>VLOOKUP(D538,'[1]2023-2025'!$A:$G,7,0)</f>
        <v>2023</v>
      </c>
      <c r="F538" s="287" t="s">
        <v>2094</v>
      </c>
      <c r="G538" s="287"/>
      <c r="H538" s="288">
        <f>INDEX('[1]2023-2025'!$AK:$AK,MATCH(D538,'[1]2023-2025'!$A:$A,0))</f>
        <v>44699</v>
      </c>
      <c r="I538" s="288" t="e">
        <v>#N/A</v>
      </c>
      <c r="J538" s="288" t="e">
        <f>VLOOKUP(D538,[1]Лист3!$A:$AK,37,0)</f>
        <v>#N/A</v>
      </c>
      <c r="K538" s="289">
        <f>INDEX('[1]2023-2025'!$G:$G,MATCH(D538,'[1]2023-2025'!$A:$A,0))</f>
        <v>2023</v>
      </c>
      <c r="L538" s="289"/>
      <c r="M538" s="289">
        <v>3</v>
      </c>
      <c r="N538" s="289"/>
      <c r="O538" s="289" t="s">
        <v>2626</v>
      </c>
      <c r="P538" s="289">
        <v>0</v>
      </c>
      <c r="Q538" s="186">
        <f t="shared" si="42"/>
        <v>6603762.25</v>
      </c>
      <c r="R538" s="186">
        <f t="shared" si="43"/>
        <v>6493335.6200000001</v>
      </c>
      <c r="S538" s="290">
        <v>0</v>
      </c>
      <c r="T538" s="291">
        <v>0</v>
      </c>
      <c r="U538" s="186">
        <v>0</v>
      </c>
      <c r="V538" s="186">
        <v>0</v>
      </c>
      <c r="W538" s="186">
        <v>0</v>
      </c>
      <c r="X538" s="186">
        <v>0</v>
      </c>
      <c r="Y538" s="186">
        <v>0</v>
      </c>
      <c r="Z538" s="186">
        <v>6341832.0700000003</v>
      </c>
      <c r="AA538" s="186">
        <v>0</v>
      </c>
      <c r="AB538" s="186">
        <v>0</v>
      </c>
      <c r="AC538" s="186">
        <v>0</v>
      </c>
      <c r="AD538" s="186">
        <v>0</v>
      </c>
      <c r="AE538" s="186">
        <v>0</v>
      </c>
      <c r="AF538" s="186">
        <v>0</v>
      </c>
      <c r="AG538" s="292">
        <v>151503.54999999999</v>
      </c>
      <c r="AH538" s="292">
        <v>0</v>
      </c>
      <c r="AI538" s="292">
        <v>0</v>
      </c>
      <c r="AJ538" s="292">
        <v>110426.63</v>
      </c>
      <c r="AK538" s="175"/>
      <c r="AL538" s="175">
        <v>29481975.240000002</v>
      </c>
      <c r="AM538" s="175">
        <v>36085737.490000002</v>
      </c>
      <c r="AN538" s="175">
        <v>6603762.25</v>
      </c>
    </row>
    <row r="539" spans="1:40" s="84" customFormat="1" ht="20.3" customHeight="1" x14ac:dyDescent="0.35">
      <c r="A539" s="256">
        <v>2023</v>
      </c>
      <c r="B539" s="184">
        <f t="shared" si="41"/>
        <v>528</v>
      </c>
      <c r="C539" s="248" t="s">
        <v>1701</v>
      </c>
      <c r="D539" s="184">
        <v>33646</v>
      </c>
      <c r="E539" s="287">
        <f>VLOOKUP(D539,'[1]2023-2025'!$A:$G,7,0)</f>
        <v>2023</v>
      </c>
      <c r="F539" s="287"/>
      <c r="G539" s="287" t="s">
        <v>1899</v>
      </c>
      <c r="H539" s="288">
        <f>INDEX('[1]2023-2025'!$AK:$AK,MATCH(D539,'[1]2023-2025'!$A:$A,0))</f>
        <v>44638</v>
      </c>
      <c r="I539" s="288" t="e">
        <v>#N/A</v>
      </c>
      <c r="J539" s="288" t="e">
        <f>VLOOKUP(D539,[1]Лист3!$A:$AK,37,0)</f>
        <v>#N/A</v>
      </c>
      <c r="K539" s="289">
        <f>INDEX('[1]2023-2025'!$G:$G,MATCH(D539,'[1]2023-2025'!$A:$A,0))</f>
        <v>2023</v>
      </c>
      <c r="L539" s="289"/>
      <c r="M539" s="289"/>
      <c r="N539" s="289"/>
      <c r="O539" s="289" t="s">
        <v>2587</v>
      </c>
      <c r="P539" s="289">
        <v>0</v>
      </c>
      <c r="Q539" s="186">
        <f t="shared" si="42"/>
        <v>493074.65</v>
      </c>
      <c r="R539" s="186">
        <f t="shared" si="43"/>
        <v>493074.65</v>
      </c>
      <c r="S539" s="290">
        <v>0</v>
      </c>
      <c r="T539" s="290">
        <v>0</v>
      </c>
      <c r="U539" s="290">
        <v>0</v>
      </c>
      <c r="V539" s="290">
        <v>0</v>
      </c>
      <c r="W539" s="290">
        <v>0</v>
      </c>
      <c r="X539" s="290">
        <v>0</v>
      </c>
      <c r="Y539" s="290">
        <v>0</v>
      </c>
      <c r="Z539" s="290">
        <v>0</v>
      </c>
      <c r="AA539" s="290">
        <v>0</v>
      </c>
      <c r="AB539" s="290">
        <v>0</v>
      </c>
      <c r="AC539" s="290">
        <v>0</v>
      </c>
      <c r="AD539" s="290">
        <v>0</v>
      </c>
      <c r="AE539" s="290">
        <v>0</v>
      </c>
      <c r="AF539" s="290">
        <v>0</v>
      </c>
      <c r="AG539" s="290">
        <v>0</v>
      </c>
      <c r="AH539" s="290">
        <v>493074.65</v>
      </c>
      <c r="AI539" s="290">
        <v>0</v>
      </c>
      <c r="AJ539" s="290">
        <v>0</v>
      </c>
      <c r="AK539" s="175"/>
      <c r="AL539" s="175">
        <v>3650829.86</v>
      </c>
      <c r="AM539" s="175">
        <v>4398793.47</v>
      </c>
      <c r="AN539" s="175">
        <v>747963.61</v>
      </c>
    </row>
    <row r="540" spans="1:40" s="84" customFormat="1" ht="20.3" customHeight="1" x14ac:dyDescent="0.35">
      <c r="A540" s="256">
        <v>2023</v>
      </c>
      <c r="B540" s="184">
        <f t="shared" si="41"/>
        <v>529</v>
      </c>
      <c r="C540" s="248" t="s">
        <v>1839</v>
      </c>
      <c r="D540" s="184">
        <v>33648</v>
      </c>
      <c r="E540" s="287">
        <f>VLOOKUP(D540,'[1]2023-2025'!$A:$G,7,0)</f>
        <v>2023</v>
      </c>
      <c r="F540" s="287"/>
      <c r="G540" s="287" t="s">
        <v>1899</v>
      </c>
      <c r="H540" s="288">
        <f>INDEX('[1]2023-2025'!$AK:$AK,MATCH(D540,'[1]2023-2025'!$A:$A,0))</f>
        <v>44670</v>
      </c>
      <c r="I540" s="288" t="e">
        <v>#N/A</v>
      </c>
      <c r="J540" s="288">
        <f>VLOOKUP(D540,[1]Лист3!$A:$AK,37,0)</f>
        <v>45065</v>
      </c>
      <c r="K540" s="289">
        <f>INDEX('[1]2023-2025'!$G:$G,MATCH(D540,'[1]2023-2025'!$A:$A,0))</f>
        <v>2023</v>
      </c>
      <c r="L540" s="289"/>
      <c r="M540" s="289"/>
      <c r="N540" s="289"/>
      <c r="O540" s="289" t="s">
        <v>2583</v>
      </c>
      <c r="P540" s="289">
        <v>0</v>
      </c>
      <c r="Q540" s="186">
        <f t="shared" si="42"/>
        <v>265142.43</v>
      </c>
      <c r="R540" s="186">
        <f t="shared" si="43"/>
        <v>265142.43</v>
      </c>
      <c r="S540" s="290">
        <v>0</v>
      </c>
      <c r="T540" s="290">
        <v>0</v>
      </c>
      <c r="U540" s="290">
        <v>0</v>
      </c>
      <c r="V540" s="290">
        <v>0</v>
      </c>
      <c r="W540" s="290">
        <v>0</v>
      </c>
      <c r="X540" s="290">
        <v>0</v>
      </c>
      <c r="Y540" s="290">
        <v>0</v>
      </c>
      <c r="Z540" s="290">
        <v>0</v>
      </c>
      <c r="AA540" s="290">
        <v>0</v>
      </c>
      <c r="AB540" s="290">
        <v>0</v>
      </c>
      <c r="AC540" s="290">
        <v>0</v>
      </c>
      <c r="AD540" s="290">
        <v>0</v>
      </c>
      <c r="AE540" s="290">
        <v>0</v>
      </c>
      <c r="AF540" s="290">
        <v>0</v>
      </c>
      <c r="AG540" s="290">
        <v>0</v>
      </c>
      <c r="AH540" s="290">
        <v>265142.43</v>
      </c>
      <c r="AI540" s="290">
        <v>0</v>
      </c>
      <c r="AJ540" s="290">
        <v>0</v>
      </c>
      <c r="AK540" s="175"/>
      <c r="AL540" s="175">
        <v>1626289.6199999999</v>
      </c>
      <c r="AM540" s="175">
        <v>2144167.17</v>
      </c>
      <c r="AN540" s="175">
        <v>517877.55</v>
      </c>
    </row>
    <row r="541" spans="1:40" s="84" customFormat="1" ht="20.149999999999999" customHeight="1" x14ac:dyDescent="0.35">
      <c r="A541" s="256">
        <v>2023</v>
      </c>
      <c r="B541" s="184">
        <f t="shared" si="41"/>
        <v>530</v>
      </c>
      <c r="C541" s="294" t="s">
        <v>2207</v>
      </c>
      <c r="D541" s="184">
        <v>33685</v>
      </c>
      <c r="E541" s="287">
        <f>VLOOKUP(D541,'[1]2023-2025'!$A:$G,7,0)</f>
        <v>2023</v>
      </c>
      <c r="F541" s="287" t="str">
        <f>VLOOKUP(D541,[2]Лист1!$C:$F,4,0)</f>
        <v>ранний</v>
      </c>
      <c r="G541" s="287"/>
      <c r="H541" s="288">
        <f>INDEX('[1]2023-2025'!$AK:$AK,MATCH(D541,'[1]2023-2025'!$A:$A,0))</f>
        <v>44820</v>
      </c>
      <c r="I541" s="288" t="e">
        <v>#N/A</v>
      </c>
      <c r="J541" s="288" t="e">
        <f>VLOOKUP(D541,[1]Лист3!$A:$AK,37,0)</f>
        <v>#N/A</v>
      </c>
      <c r="K541" s="289">
        <f>INDEX('[1]2023-2025'!$G:$G,MATCH(D541,'[1]2023-2025'!$A:$A,0))</f>
        <v>2023</v>
      </c>
      <c r="L541" s="289"/>
      <c r="M541" s="289"/>
      <c r="N541" s="289"/>
      <c r="O541" s="289" t="s">
        <v>2459</v>
      </c>
      <c r="P541" s="289" t="s">
        <v>2659</v>
      </c>
      <c r="Q541" s="186">
        <f t="shared" si="42"/>
        <v>1351729.25</v>
      </c>
      <c r="R541" s="186">
        <f t="shared" si="43"/>
        <v>1333808.29</v>
      </c>
      <c r="S541" s="290">
        <v>0</v>
      </c>
      <c r="T541" s="291">
        <v>0</v>
      </c>
      <c r="U541" s="186">
        <v>0</v>
      </c>
      <c r="V541" s="186">
        <v>0</v>
      </c>
      <c r="W541" s="186">
        <v>0</v>
      </c>
      <c r="X541" s="186">
        <v>0</v>
      </c>
      <c r="Y541" s="186">
        <v>0</v>
      </c>
      <c r="Z541" s="290">
        <v>1256486.29</v>
      </c>
      <c r="AA541" s="186">
        <v>0</v>
      </c>
      <c r="AB541" s="186">
        <v>0</v>
      </c>
      <c r="AC541" s="186">
        <v>0</v>
      </c>
      <c r="AD541" s="186">
        <v>0</v>
      </c>
      <c r="AE541" s="186">
        <v>0</v>
      </c>
      <c r="AF541" s="186">
        <v>0</v>
      </c>
      <c r="AG541" s="290">
        <v>77322</v>
      </c>
      <c r="AH541" s="292">
        <v>0</v>
      </c>
      <c r="AI541" s="292">
        <v>0</v>
      </c>
      <c r="AJ541" s="292">
        <v>17920.96</v>
      </c>
      <c r="AK541" s="175"/>
      <c r="AL541" s="175">
        <v>19328801.84</v>
      </c>
      <c r="AM541" s="175">
        <v>20680531.09</v>
      </c>
      <c r="AN541" s="175">
        <v>1351729.25</v>
      </c>
    </row>
    <row r="542" spans="1:40" s="84" customFormat="1" ht="20.3" customHeight="1" x14ac:dyDescent="0.35">
      <c r="A542" s="256">
        <v>2023</v>
      </c>
      <c r="B542" s="184">
        <f t="shared" si="41"/>
        <v>531</v>
      </c>
      <c r="C542" s="294" t="s">
        <v>2198</v>
      </c>
      <c r="D542" s="184">
        <v>33724</v>
      </c>
      <c r="E542" s="287">
        <f>VLOOKUP(D542,'[1]2023-2025'!$A:$G,7,0)</f>
        <v>2023</v>
      </c>
      <c r="F542" s="287" t="str">
        <f>VLOOKUP(D542,[2]Лист1!$C:$F,4,0)</f>
        <v>протокол</v>
      </c>
      <c r="G542" s="287"/>
      <c r="H542" s="288" t="str">
        <f>INDEX('[1]2023-2025'!$AK:$AK,MATCH(D542,'[1]2023-2025'!$A:$A,0))</f>
        <v>вкл. Протоколом</v>
      </c>
      <c r="I542" s="288" t="e">
        <v>#N/A</v>
      </c>
      <c r="J542" s="288" t="e">
        <f>VLOOKUP(D542,[1]Лист3!$A:$AK,37,0)</f>
        <v>#N/A</v>
      </c>
      <c r="K542" s="289">
        <f>INDEX('[1]2023-2025'!$G:$G,MATCH(D542,'[1]2023-2025'!$A:$A,0))</f>
        <v>2023</v>
      </c>
      <c r="L542" s="289"/>
      <c r="M542" s="289"/>
      <c r="N542" s="289"/>
      <c r="O542" s="289" t="s">
        <v>2441</v>
      </c>
      <c r="P542" s="289" t="s">
        <v>2654</v>
      </c>
      <c r="Q542" s="186">
        <f t="shared" si="42"/>
        <v>5335283.2799999993</v>
      </c>
      <c r="R542" s="186">
        <f t="shared" si="43"/>
        <v>5311137.5999999996</v>
      </c>
      <c r="S542" s="290">
        <v>0</v>
      </c>
      <c r="T542" s="291">
        <v>0</v>
      </c>
      <c r="U542" s="186">
        <v>0</v>
      </c>
      <c r="V542" s="186">
        <v>0</v>
      </c>
      <c r="W542" s="186">
        <v>0</v>
      </c>
      <c r="X542" s="186">
        <v>0</v>
      </c>
      <c r="Y542" s="186">
        <v>0</v>
      </c>
      <c r="Z542" s="290">
        <v>0</v>
      </c>
      <c r="AA542" s="186">
        <v>0</v>
      </c>
      <c r="AB542" s="186">
        <v>0</v>
      </c>
      <c r="AC542" s="186">
        <v>5311137.5999999996</v>
      </c>
      <c r="AD542" s="186">
        <v>0</v>
      </c>
      <c r="AE542" s="186">
        <v>0</v>
      </c>
      <c r="AF542" s="186">
        <v>0</v>
      </c>
      <c r="AG542" s="290">
        <v>0</v>
      </c>
      <c r="AH542" s="292">
        <v>0</v>
      </c>
      <c r="AI542" s="292">
        <v>0</v>
      </c>
      <c r="AJ542" s="292">
        <v>24145.68</v>
      </c>
      <c r="AK542" s="175"/>
      <c r="AL542" s="175">
        <v>10096754.800000001</v>
      </c>
      <c r="AM542" s="175">
        <v>19573289.68</v>
      </c>
      <c r="AN542" s="175">
        <v>9476534.879999999</v>
      </c>
    </row>
    <row r="543" spans="1:40" s="84" customFormat="1" ht="20.3" customHeight="1" x14ac:dyDescent="0.35">
      <c r="A543" s="256">
        <v>2023</v>
      </c>
      <c r="B543" s="184">
        <f t="shared" si="41"/>
        <v>532</v>
      </c>
      <c r="C543" s="294" t="s">
        <v>3795</v>
      </c>
      <c r="D543" s="184">
        <v>33748</v>
      </c>
      <c r="E543" s="287">
        <f>VLOOKUP(D543,'[1]2023-2025'!$A:$G,7,0)</f>
        <v>2023</v>
      </c>
      <c r="F543" s="287" t="s">
        <v>1743</v>
      </c>
      <c r="G543" s="287"/>
      <c r="H543" s="288" t="str">
        <f>INDEX('[1]2023-2025'!$AK:$AK,MATCH(D543,'[1]2023-2025'!$A:$A,0))</f>
        <v>вкл. Протоколом</v>
      </c>
      <c r="I543" s="288" t="e">
        <v>#N/A</v>
      </c>
      <c r="J543" s="288" t="e">
        <f>VLOOKUP(D543,[1]Лист3!$A:$AK,37,0)</f>
        <v>#N/A</v>
      </c>
      <c r="K543" s="289">
        <f>INDEX('[1]2023-2025'!$G:$G,MATCH(D543,'[1]2023-2025'!$A:$A,0))</f>
        <v>2023</v>
      </c>
      <c r="L543" s="289"/>
      <c r="M543" s="289"/>
      <c r="N543" s="289"/>
      <c r="O543" s="289" t="s">
        <v>2463</v>
      </c>
      <c r="P543" s="289" t="s">
        <v>2671</v>
      </c>
      <c r="Q543" s="186">
        <f t="shared" si="42"/>
        <v>207578.23999999999</v>
      </c>
      <c r="R543" s="186">
        <f t="shared" si="43"/>
        <v>207578.23999999999</v>
      </c>
      <c r="S543" s="290">
        <v>0</v>
      </c>
      <c r="T543" s="291">
        <v>0</v>
      </c>
      <c r="U543" s="186">
        <v>0</v>
      </c>
      <c r="V543" s="186">
        <v>0</v>
      </c>
      <c r="W543" s="186">
        <v>0</v>
      </c>
      <c r="X543" s="186">
        <v>0</v>
      </c>
      <c r="Y543" s="186">
        <v>0</v>
      </c>
      <c r="Z543" s="290">
        <v>0</v>
      </c>
      <c r="AA543" s="186">
        <v>0</v>
      </c>
      <c r="AB543" s="186">
        <v>0</v>
      </c>
      <c r="AC543" s="186">
        <v>0</v>
      </c>
      <c r="AD543" s="186">
        <v>0</v>
      </c>
      <c r="AE543" s="186">
        <v>0</v>
      </c>
      <c r="AF543" s="186">
        <v>0</v>
      </c>
      <c r="AG543" s="290">
        <v>207578.23999999999</v>
      </c>
      <c r="AH543" s="292">
        <v>0</v>
      </c>
      <c r="AI543" s="292">
        <v>0</v>
      </c>
      <c r="AJ543" s="292">
        <v>0</v>
      </c>
      <c r="AK543" s="175"/>
      <c r="AL543" s="175">
        <v>8980387.410000002</v>
      </c>
      <c r="AM543" s="175">
        <v>17737693.920000002</v>
      </c>
      <c r="AN543" s="175">
        <v>8757306.5099999998</v>
      </c>
    </row>
    <row r="544" spans="1:40" s="84" customFormat="1" ht="20.3" customHeight="1" x14ac:dyDescent="0.35">
      <c r="A544" s="256">
        <v>2023</v>
      </c>
      <c r="B544" s="184">
        <f t="shared" si="41"/>
        <v>533</v>
      </c>
      <c r="C544" s="294" t="s">
        <v>3796</v>
      </c>
      <c r="D544" s="184">
        <v>33767</v>
      </c>
      <c r="E544" s="287">
        <f>VLOOKUP(D544,'[1]2023-2025'!$A:$G,7,0)</f>
        <v>2023</v>
      </c>
      <c r="F544" s="287" t="e">
        <f>VLOOKUP(D544,[2]Лист1!$C:$F,4,0)</f>
        <v>#REF!</v>
      </c>
      <c r="G544" s="287"/>
      <c r="H544" s="288" t="str">
        <f>INDEX('[1]2023-2025'!$AK:$AK,MATCH(D544,'[1]2023-2025'!$A:$A,0))</f>
        <v>вкл. Протоколом</v>
      </c>
      <c r="I544" s="288" t="e">
        <v>#N/A</v>
      </c>
      <c r="J544" s="288" t="e">
        <f>VLOOKUP(D544,[1]Лист3!$A:$AK,37,0)</f>
        <v>#N/A</v>
      </c>
      <c r="K544" s="289">
        <f>INDEX('[1]2023-2025'!$G:$G,MATCH(D544,'[1]2023-2025'!$A:$A,0))</f>
        <v>2023</v>
      </c>
      <c r="L544" s="289"/>
      <c r="M544" s="289"/>
      <c r="N544" s="289"/>
      <c r="O544" s="289" t="s">
        <v>2463</v>
      </c>
      <c r="P544" s="289" t="s">
        <v>2682</v>
      </c>
      <c r="Q544" s="186">
        <f t="shared" si="42"/>
        <v>4616279.6899999995</v>
      </c>
      <c r="R544" s="186">
        <f t="shared" si="43"/>
        <v>4598273.0599999996</v>
      </c>
      <c r="S544" s="290">
        <v>0</v>
      </c>
      <c r="T544" s="291">
        <v>0</v>
      </c>
      <c r="U544" s="186">
        <v>0</v>
      </c>
      <c r="V544" s="186">
        <v>0</v>
      </c>
      <c r="W544" s="186">
        <v>0</v>
      </c>
      <c r="X544" s="186">
        <v>0</v>
      </c>
      <c r="Y544" s="186">
        <v>0</v>
      </c>
      <c r="Z544" s="290">
        <v>0</v>
      </c>
      <c r="AA544" s="186">
        <v>4598273.0599999996</v>
      </c>
      <c r="AB544" s="186">
        <v>0</v>
      </c>
      <c r="AC544" s="186">
        <v>0</v>
      </c>
      <c r="AD544" s="186">
        <v>0</v>
      </c>
      <c r="AE544" s="186">
        <v>0</v>
      </c>
      <c r="AF544" s="186">
        <v>0</v>
      </c>
      <c r="AG544" s="290">
        <v>0</v>
      </c>
      <c r="AH544" s="292">
        <v>0</v>
      </c>
      <c r="AI544" s="292">
        <v>0</v>
      </c>
      <c r="AJ544" s="292">
        <v>18006.63</v>
      </c>
      <c r="AK544" s="175"/>
      <c r="AL544" s="175">
        <v>9025670.3499999996</v>
      </c>
      <c r="AM544" s="175">
        <v>17709469.309999999</v>
      </c>
      <c r="AN544" s="175">
        <v>8683798.959999999</v>
      </c>
    </row>
    <row r="545" spans="1:40" s="84" customFormat="1" ht="20.3" customHeight="1" x14ac:dyDescent="0.35">
      <c r="A545" s="256">
        <v>2023</v>
      </c>
      <c r="B545" s="184">
        <f t="shared" si="41"/>
        <v>534</v>
      </c>
      <c r="C545" s="294" t="s">
        <v>2229</v>
      </c>
      <c r="D545" s="184">
        <v>33874</v>
      </c>
      <c r="E545" s="287">
        <f>VLOOKUP(D545,'[1]2023-2025'!$A:$G,7,0)</f>
        <v>2023</v>
      </c>
      <c r="F545" s="287" t="s">
        <v>1743</v>
      </c>
      <c r="G545" s="287"/>
      <c r="H545" s="288" t="str">
        <f>INDEX('[1]2023-2025'!$AK:$AK,MATCH(D545,'[1]2023-2025'!$A:$A,0))</f>
        <v>вкл. Протоколом</v>
      </c>
      <c r="I545" s="288" t="e">
        <v>#N/A</v>
      </c>
      <c r="J545" s="288" t="e">
        <f>VLOOKUP(D545,[1]Лист3!$A:$AK,37,0)</f>
        <v>#N/A</v>
      </c>
      <c r="K545" s="289">
        <f>INDEX('[1]2023-2025'!$G:$G,MATCH(D545,'[1]2023-2025'!$A:$A,0))</f>
        <v>2023</v>
      </c>
      <c r="L545" s="289"/>
      <c r="M545" s="289"/>
      <c r="N545" s="289"/>
      <c r="O545" s="289" t="s">
        <v>2634</v>
      </c>
      <c r="P545" s="289" t="s">
        <v>2677</v>
      </c>
      <c r="Q545" s="186">
        <f t="shared" si="42"/>
        <v>2542586.69</v>
      </c>
      <c r="R545" s="186">
        <f t="shared" si="43"/>
        <v>2542586.69</v>
      </c>
      <c r="S545" s="290">
        <v>0</v>
      </c>
      <c r="T545" s="291">
        <v>0</v>
      </c>
      <c r="U545" s="186">
        <v>0</v>
      </c>
      <c r="V545" s="186">
        <v>0</v>
      </c>
      <c r="W545" s="186">
        <v>0</v>
      </c>
      <c r="X545" s="186">
        <v>0</v>
      </c>
      <c r="Y545" s="186">
        <v>0</v>
      </c>
      <c r="Z545" s="290">
        <v>0</v>
      </c>
      <c r="AA545" s="186">
        <v>0</v>
      </c>
      <c r="AB545" s="186">
        <v>0</v>
      </c>
      <c r="AC545" s="186">
        <v>2542586.69</v>
      </c>
      <c r="AD545" s="186">
        <v>0</v>
      </c>
      <c r="AE545" s="186">
        <v>0</v>
      </c>
      <c r="AF545" s="186">
        <v>0</v>
      </c>
      <c r="AG545" s="290">
        <v>0</v>
      </c>
      <c r="AH545" s="292">
        <v>0</v>
      </c>
      <c r="AI545" s="292">
        <v>0</v>
      </c>
      <c r="AJ545" s="292">
        <v>0</v>
      </c>
      <c r="AK545" s="175"/>
      <c r="AL545" s="175">
        <v>7448210.2199999988</v>
      </c>
      <c r="AM545" s="175">
        <v>13304383.289999999</v>
      </c>
      <c r="AN545" s="175">
        <v>5856173.0700000003</v>
      </c>
    </row>
    <row r="546" spans="1:40" s="84" customFormat="1" ht="20.3" customHeight="1" x14ac:dyDescent="0.35">
      <c r="A546" s="256">
        <v>2023</v>
      </c>
      <c r="B546" s="184">
        <f t="shared" si="41"/>
        <v>535</v>
      </c>
      <c r="C546" s="294" t="s">
        <v>3077</v>
      </c>
      <c r="D546" s="184">
        <v>33903</v>
      </c>
      <c r="E546" s="287"/>
      <c r="F546" s="287"/>
      <c r="G546" s="287"/>
      <c r="H546" s="288"/>
      <c r="I546" s="288" t="e">
        <v>#N/A</v>
      </c>
      <c r="J546" s="288" t="e">
        <f>VLOOKUP(D546,[1]Лист3!$A:$AK,37,0)</f>
        <v>#N/A</v>
      </c>
      <c r="K546" s="289"/>
      <c r="L546" s="289"/>
      <c r="M546" s="289"/>
      <c r="N546" s="289"/>
      <c r="O546" s="289"/>
      <c r="P546" s="289"/>
      <c r="Q546" s="186">
        <f t="shared" si="42"/>
        <v>1664059.7799999998</v>
      </c>
      <c r="R546" s="186">
        <f t="shared" si="43"/>
        <v>1664059.7799999998</v>
      </c>
      <c r="S546" s="290">
        <v>0</v>
      </c>
      <c r="T546" s="291">
        <v>0</v>
      </c>
      <c r="U546" s="186">
        <v>0</v>
      </c>
      <c r="V546" s="186">
        <v>0</v>
      </c>
      <c r="W546" s="186">
        <v>0</v>
      </c>
      <c r="X546" s="186">
        <v>0</v>
      </c>
      <c r="Y546" s="186">
        <v>0</v>
      </c>
      <c r="Z546" s="186">
        <v>0</v>
      </c>
      <c r="AA546" s="186">
        <v>0</v>
      </c>
      <c r="AB546" s="186">
        <v>0</v>
      </c>
      <c r="AC546" s="186">
        <v>1664059.7799999998</v>
      </c>
      <c r="AD546" s="186">
        <v>0</v>
      </c>
      <c r="AE546" s="186">
        <v>0</v>
      </c>
      <c r="AF546" s="186">
        <v>0</v>
      </c>
      <c r="AG546" s="292">
        <v>0</v>
      </c>
      <c r="AH546" s="292">
        <v>0</v>
      </c>
      <c r="AI546" s="292">
        <v>0</v>
      </c>
      <c r="AJ546" s="292">
        <v>0</v>
      </c>
      <c r="AK546" s="175"/>
      <c r="AL546" s="175">
        <v>6325389.9900000002</v>
      </c>
      <c r="AM546" s="175">
        <v>13159701.130000001</v>
      </c>
      <c r="AN546" s="175">
        <v>6834311.1400000006</v>
      </c>
    </row>
    <row r="547" spans="1:40" s="84" customFormat="1" ht="20.3" customHeight="1" x14ac:dyDescent="0.35">
      <c r="A547" s="256">
        <v>2023</v>
      </c>
      <c r="B547" s="184">
        <f t="shared" si="41"/>
        <v>536</v>
      </c>
      <c r="C547" s="294" t="s">
        <v>2233</v>
      </c>
      <c r="D547" s="184">
        <v>33907</v>
      </c>
      <c r="E547" s="287">
        <f>VLOOKUP(D547,'[1]2023-2025'!$A:$G,7,0)</f>
        <v>2023</v>
      </c>
      <c r="F547" s="287" t="s">
        <v>2881</v>
      </c>
      <c r="G547" s="287"/>
      <c r="H547" s="288" t="str">
        <f>INDEX('[1]2023-2025'!$AK:$AK,MATCH(D547,'[1]2023-2025'!$A:$A,0))</f>
        <v>вкл. Протоколом</v>
      </c>
      <c r="I547" s="288" t="e">
        <v>#N/A</v>
      </c>
      <c r="J547" s="288" t="e">
        <f>VLOOKUP(D547,[1]Лист3!$A:$AK,37,0)</f>
        <v>#N/A</v>
      </c>
      <c r="K547" s="289">
        <f>INDEX('[1]2023-2025'!$G:$G,MATCH(D547,'[1]2023-2025'!$A:$A,0))</f>
        <v>2023</v>
      </c>
      <c r="L547" s="289"/>
      <c r="M547" s="289"/>
      <c r="N547" s="289"/>
      <c r="O547" s="289" t="s">
        <v>2448</v>
      </c>
      <c r="P547" s="289" t="s">
        <v>2680</v>
      </c>
      <c r="Q547" s="186">
        <f t="shared" si="42"/>
        <v>7934001.5700000003</v>
      </c>
      <c r="R547" s="186">
        <f t="shared" si="43"/>
        <v>7895160.7300000004</v>
      </c>
      <c r="S547" s="290">
        <v>0</v>
      </c>
      <c r="T547" s="291">
        <v>0</v>
      </c>
      <c r="U547" s="186">
        <v>0</v>
      </c>
      <c r="V547" s="186">
        <v>0</v>
      </c>
      <c r="W547" s="186">
        <v>0</v>
      </c>
      <c r="X547" s="186">
        <v>0</v>
      </c>
      <c r="Y547" s="186">
        <v>0</v>
      </c>
      <c r="Z547" s="290">
        <v>0</v>
      </c>
      <c r="AA547" s="186">
        <v>0</v>
      </c>
      <c r="AB547" s="186">
        <v>0</v>
      </c>
      <c r="AC547" s="186">
        <v>7895160.7300000004</v>
      </c>
      <c r="AD547" s="186">
        <v>0</v>
      </c>
      <c r="AE547" s="186">
        <v>0</v>
      </c>
      <c r="AF547" s="186">
        <v>0</v>
      </c>
      <c r="AG547" s="290">
        <v>0</v>
      </c>
      <c r="AH547" s="292">
        <v>0</v>
      </c>
      <c r="AI547" s="292">
        <v>0</v>
      </c>
      <c r="AJ547" s="292">
        <v>38840.839999999997</v>
      </c>
      <c r="AK547" s="175"/>
      <c r="AL547" s="175">
        <v>12283528.889999997</v>
      </c>
      <c r="AM547" s="175">
        <v>31001864.579999998</v>
      </c>
      <c r="AN547" s="175">
        <v>18718335.690000001</v>
      </c>
    </row>
    <row r="548" spans="1:40" s="84" customFormat="1" ht="20.3" customHeight="1" x14ac:dyDescent="0.35">
      <c r="A548" s="256">
        <v>2023</v>
      </c>
      <c r="B548" s="184">
        <f t="shared" si="41"/>
        <v>537</v>
      </c>
      <c r="C548" s="294" t="s">
        <v>2243</v>
      </c>
      <c r="D548" s="184">
        <v>33908</v>
      </c>
      <c r="E548" s="287">
        <f>VLOOKUP(D548,'[1]2023-2025'!$A:$G,7,0)</f>
        <v>2023</v>
      </c>
      <c r="F548" s="287" t="s">
        <v>1743</v>
      </c>
      <c r="G548" s="287"/>
      <c r="H548" s="288" t="str">
        <f>INDEX('[1]2023-2025'!$AK:$AK,MATCH(D548,'[1]2023-2025'!$A:$A,0))</f>
        <v>вкл. Протоколом</v>
      </c>
      <c r="I548" s="288" t="e">
        <v>#N/A</v>
      </c>
      <c r="J548" s="288" t="e">
        <f>VLOOKUP(D548,[1]Лист3!$A:$AK,37,0)</f>
        <v>#N/A</v>
      </c>
      <c r="K548" s="289">
        <f>INDEX('[1]2023-2025'!$G:$G,MATCH(D548,'[1]2023-2025'!$A:$A,0))</f>
        <v>2023</v>
      </c>
      <c r="L548" s="289"/>
      <c r="M548" s="289"/>
      <c r="N548" s="289"/>
      <c r="O548" s="289" t="s">
        <v>2463</v>
      </c>
      <c r="P548" s="289" t="s">
        <v>2690</v>
      </c>
      <c r="Q548" s="186">
        <f t="shared" si="42"/>
        <v>6114962.9500000002</v>
      </c>
      <c r="R548" s="186">
        <f t="shared" si="43"/>
        <v>6026032.0800000001</v>
      </c>
      <c r="S548" s="290">
        <v>0</v>
      </c>
      <c r="T548" s="291">
        <v>0</v>
      </c>
      <c r="U548" s="186">
        <v>0</v>
      </c>
      <c r="V548" s="186">
        <v>0</v>
      </c>
      <c r="W548" s="186">
        <v>0</v>
      </c>
      <c r="X548" s="186">
        <v>0</v>
      </c>
      <c r="Y548" s="186">
        <v>0</v>
      </c>
      <c r="Z548" s="290">
        <v>0</v>
      </c>
      <c r="AA548" s="186">
        <v>0</v>
      </c>
      <c r="AB548" s="186">
        <v>0</v>
      </c>
      <c r="AC548" s="186">
        <v>6026032.0800000001</v>
      </c>
      <c r="AD548" s="186">
        <v>0</v>
      </c>
      <c r="AE548" s="186">
        <v>0</v>
      </c>
      <c r="AF548" s="186">
        <v>0</v>
      </c>
      <c r="AG548" s="290">
        <v>0</v>
      </c>
      <c r="AH548" s="292">
        <v>0</v>
      </c>
      <c r="AI548" s="292">
        <v>0</v>
      </c>
      <c r="AJ548" s="292">
        <v>88930.87</v>
      </c>
      <c r="AK548" s="175"/>
      <c r="AL548" s="175">
        <v>14165088.610000001</v>
      </c>
      <c r="AM548" s="175">
        <v>21431597.260000002</v>
      </c>
      <c r="AN548" s="175">
        <v>7266508.6500000004</v>
      </c>
    </row>
    <row r="549" spans="1:40" s="84" customFormat="1" ht="20.3" customHeight="1" x14ac:dyDescent="0.35">
      <c r="A549" s="256">
        <v>2023</v>
      </c>
      <c r="B549" s="184">
        <f t="shared" si="41"/>
        <v>538</v>
      </c>
      <c r="C549" s="294" t="s">
        <v>2244</v>
      </c>
      <c r="D549" s="184">
        <v>34000</v>
      </c>
      <c r="E549" s="287">
        <f>VLOOKUP(D549,'[1]2023-2025'!$A:$G,7,0)</f>
        <v>2023</v>
      </c>
      <c r="F549" s="287" t="s">
        <v>1743</v>
      </c>
      <c r="G549" s="287"/>
      <c r="H549" s="288" t="str">
        <f>INDEX('[1]2023-2025'!$AK:$AK,MATCH(D549,'[1]2023-2025'!$A:$A,0))</f>
        <v>вкл. Протоколом</v>
      </c>
      <c r="I549" s="288" t="e">
        <v>#N/A</v>
      </c>
      <c r="J549" s="288" t="e">
        <f>VLOOKUP(D549,[1]Лист3!$A:$AK,37,0)</f>
        <v>#N/A</v>
      </c>
      <c r="K549" s="289">
        <f>INDEX('[1]2023-2025'!$G:$G,MATCH(D549,'[1]2023-2025'!$A:$A,0))</f>
        <v>2023</v>
      </c>
      <c r="L549" s="289"/>
      <c r="M549" s="289"/>
      <c r="N549" s="289"/>
      <c r="O549" s="289" t="s">
        <v>2463</v>
      </c>
      <c r="P549" s="289">
        <v>0</v>
      </c>
      <c r="Q549" s="186">
        <f t="shared" si="42"/>
        <v>492906.61000000004</v>
      </c>
      <c r="R549" s="186">
        <f t="shared" si="43"/>
        <v>484496.16000000003</v>
      </c>
      <c r="S549" s="290">
        <v>0</v>
      </c>
      <c r="T549" s="291">
        <v>0</v>
      </c>
      <c r="U549" s="186">
        <v>0</v>
      </c>
      <c r="V549" s="186">
        <v>233691.48</v>
      </c>
      <c r="W549" s="186">
        <v>116245.99</v>
      </c>
      <c r="X549" s="186">
        <v>134558.69</v>
      </c>
      <c r="Y549" s="186">
        <v>0</v>
      </c>
      <c r="Z549" s="290">
        <v>0</v>
      </c>
      <c r="AA549" s="186">
        <v>0</v>
      </c>
      <c r="AB549" s="186">
        <v>0</v>
      </c>
      <c r="AC549" s="186">
        <v>0</v>
      </c>
      <c r="AD549" s="186">
        <v>0</v>
      </c>
      <c r="AE549" s="186">
        <v>0</v>
      </c>
      <c r="AF549" s="186">
        <v>0</v>
      </c>
      <c r="AG549" s="290">
        <v>0</v>
      </c>
      <c r="AH549" s="292">
        <v>0</v>
      </c>
      <c r="AI549" s="292">
        <v>0</v>
      </c>
      <c r="AJ549" s="292">
        <v>8410.4499999999989</v>
      </c>
      <c r="AK549" s="175"/>
      <c r="AL549" s="175">
        <v>5700711.7699999996</v>
      </c>
      <c r="AM549" s="175">
        <v>11061047.060000001</v>
      </c>
      <c r="AN549" s="175">
        <v>5360335.290000001</v>
      </c>
    </row>
    <row r="550" spans="1:40" s="84" customFormat="1" ht="20.3" customHeight="1" x14ac:dyDescent="0.35">
      <c r="A550" s="256">
        <v>2023</v>
      </c>
      <c r="B550" s="184">
        <f t="shared" si="41"/>
        <v>539</v>
      </c>
      <c r="C550" s="294" t="s">
        <v>2235</v>
      </c>
      <c r="D550" s="184">
        <v>54832</v>
      </c>
      <c r="E550" s="287">
        <f>VLOOKUP(D550,'[1]2023-2025'!$A:$G,7,0)</f>
        <v>2023</v>
      </c>
      <c r="F550" s="287" t="s">
        <v>2881</v>
      </c>
      <c r="G550" s="287"/>
      <c r="H550" s="288" t="str">
        <f>INDEX('[1]2023-2025'!$AK:$AK,MATCH(D550,'[1]2023-2025'!$A:$A,0))</f>
        <v>вкл. Протоколом</v>
      </c>
      <c r="I550" s="288" t="e">
        <v>#N/A</v>
      </c>
      <c r="J550" s="288" t="e">
        <f>VLOOKUP(D550,[1]Лист3!$A:$AK,37,0)</f>
        <v>#N/A</v>
      </c>
      <c r="K550" s="289">
        <f>INDEX('[1]2023-2025'!$G:$G,MATCH(D550,'[1]2023-2025'!$A:$A,0))</f>
        <v>2023</v>
      </c>
      <c r="L550" s="289"/>
      <c r="M550" s="289"/>
      <c r="N550" s="289"/>
      <c r="O550" s="289" t="s">
        <v>2463</v>
      </c>
      <c r="P550" s="289" t="s">
        <v>2683</v>
      </c>
      <c r="Q550" s="186">
        <f t="shared" si="42"/>
        <v>1704060.65</v>
      </c>
      <c r="R550" s="186">
        <f t="shared" si="43"/>
        <v>1673894.66</v>
      </c>
      <c r="S550" s="290">
        <v>0</v>
      </c>
      <c r="T550" s="291">
        <v>0</v>
      </c>
      <c r="U550" s="186">
        <v>0</v>
      </c>
      <c r="V550" s="186">
        <v>0</v>
      </c>
      <c r="W550" s="186">
        <v>0</v>
      </c>
      <c r="X550" s="186">
        <v>0</v>
      </c>
      <c r="Y550" s="186">
        <v>0</v>
      </c>
      <c r="Z550" s="290">
        <v>0</v>
      </c>
      <c r="AA550" s="186">
        <v>0</v>
      </c>
      <c r="AB550" s="300">
        <v>1673894.66</v>
      </c>
      <c r="AC550" s="186">
        <v>0</v>
      </c>
      <c r="AD550" s="186">
        <v>0</v>
      </c>
      <c r="AE550" s="186">
        <v>0</v>
      </c>
      <c r="AF550" s="186">
        <v>0</v>
      </c>
      <c r="AG550" s="290">
        <v>0</v>
      </c>
      <c r="AH550" s="292">
        <v>0</v>
      </c>
      <c r="AI550" s="292">
        <v>0</v>
      </c>
      <c r="AJ550" s="300">
        <v>30165.99</v>
      </c>
      <c r="AK550" s="175"/>
      <c r="AL550" s="175">
        <v>23117519.010000002</v>
      </c>
      <c r="AM550" s="175">
        <v>25103065.16</v>
      </c>
      <c r="AN550" s="175">
        <v>1985546.15</v>
      </c>
    </row>
    <row r="551" spans="1:40" s="84" customFormat="1" ht="20.3" customHeight="1" x14ac:dyDescent="0.35">
      <c r="A551" s="256">
        <v>2023</v>
      </c>
      <c r="B551" s="184">
        <f t="shared" si="41"/>
        <v>540</v>
      </c>
      <c r="C551" s="294" t="s">
        <v>3797</v>
      </c>
      <c r="D551" s="184">
        <v>34032</v>
      </c>
      <c r="E551" s="287"/>
      <c r="F551" s="287"/>
      <c r="G551" s="287"/>
      <c r="H551" s="288"/>
      <c r="I551" s="288" t="e">
        <v>#N/A</v>
      </c>
      <c r="J551" s="288" t="e">
        <f>VLOOKUP(D551,[1]Лист3!$A:$AK,37,0)</f>
        <v>#N/A</v>
      </c>
      <c r="K551" s="289"/>
      <c r="L551" s="289"/>
      <c r="M551" s="289"/>
      <c r="N551" s="289"/>
      <c r="O551" s="289"/>
      <c r="P551" s="289"/>
      <c r="Q551" s="186">
        <f t="shared" si="42"/>
        <v>3498840.8499999996</v>
      </c>
      <c r="R551" s="186">
        <f t="shared" si="43"/>
        <v>3435437.5799999996</v>
      </c>
      <c r="S551" s="290">
        <v>0</v>
      </c>
      <c r="T551" s="291">
        <v>0</v>
      </c>
      <c r="U551" s="186">
        <v>0</v>
      </c>
      <c r="V551" s="186">
        <v>0</v>
      </c>
      <c r="W551" s="186">
        <v>0</v>
      </c>
      <c r="X551" s="186">
        <v>0</v>
      </c>
      <c r="Y551" s="186">
        <v>0</v>
      </c>
      <c r="Z551" s="186">
        <v>0</v>
      </c>
      <c r="AA551" s="186">
        <v>0</v>
      </c>
      <c r="AB551" s="186">
        <v>0</v>
      </c>
      <c r="AC551" s="186">
        <v>3435437.5799999996</v>
      </c>
      <c r="AD551" s="186">
        <v>0</v>
      </c>
      <c r="AE551" s="186">
        <v>0</v>
      </c>
      <c r="AF551" s="186">
        <v>0</v>
      </c>
      <c r="AG551" s="292">
        <v>0</v>
      </c>
      <c r="AH551" s="292">
        <v>0</v>
      </c>
      <c r="AI551" s="292">
        <v>0</v>
      </c>
      <c r="AJ551" s="292">
        <v>63403.27</v>
      </c>
      <c r="AK551" s="175"/>
      <c r="AL551" s="175">
        <v>8824870.3300000001</v>
      </c>
      <c r="AM551" s="175">
        <v>12686418.810000001</v>
      </c>
      <c r="AN551" s="175">
        <v>3861548.48</v>
      </c>
    </row>
    <row r="552" spans="1:40" s="84" customFormat="1" ht="20.3" customHeight="1" x14ac:dyDescent="0.35">
      <c r="A552" s="256">
        <v>2023</v>
      </c>
      <c r="B552" s="184">
        <f t="shared" si="41"/>
        <v>541</v>
      </c>
      <c r="C552" s="294" t="s">
        <v>1833</v>
      </c>
      <c r="D552" s="184">
        <v>34054</v>
      </c>
      <c r="E552" s="287">
        <f>VLOOKUP(D552,'[1]2023-2025'!$A:$G,7,0)</f>
        <v>2023</v>
      </c>
      <c r="F552" s="287" t="s">
        <v>2094</v>
      </c>
      <c r="G552" s="287"/>
      <c r="H552" s="288">
        <f>INDEX('[1]2023-2025'!$AK:$AK,MATCH(D552,'[1]2023-2025'!$A:$A,0))</f>
        <v>44729</v>
      </c>
      <c r="I552" s="288" t="e">
        <v>#N/A</v>
      </c>
      <c r="J552" s="288" t="e">
        <f>VLOOKUP(D552,[1]Лист3!$A:$AK,37,0)</f>
        <v>#N/A</v>
      </c>
      <c r="K552" s="289">
        <f>INDEX('[1]2023-2025'!$G:$G,MATCH(D552,'[1]2023-2025'!$A:$A,0))</f>
        <v>2023</v>
      </c>
      <c r="L552" s="289"/>
      <c r="M552" s="289">
        <v>2</v>
      </c>
      <c r="N552" s="289"/>
      <c r="O552" s="289" t="s">
        <v>2441</v>
      </c>
      <c r="P552" s="289">
        <v>0</v>
      </c>
      <c r="Q552" s="186">
        <f t="shared" si="42"/>
        <v>4161240.0999999996</v>
      </c>
      <c r="R552" s="186">
        <f t="shared" si="43"/>
        <v>4086878.7399999998</v>
      </c>
      <c r="S552" s="290">
        <v>0</v>
      </c>
      <c r="T552" s="291">
        <v>0</v>
      </c>
      <c r="U552" s="186">
        <v>0</v>
      </c>
      <c r="V552" s="186">
        <v>0</v>
      </c>
      <c r="W552" s="186">
        <v>0</v>
      </c>
      <c r="X552" s="186">
        <v>0</v>
      </c>
      <c r="Y552" s="186">
        <v>0</v>
      </c>
      <c r="Z552" s="186">
        <v>3990726.32</v>
      </c>
      <c r="AA552" s="186">
        <v>0</v>
      </c>
      <c r="AB552" s="186">
        <v>0</v>
      </c>
      <c r="AC552" s="186">
        <v>0</v>
      </c>
      <c r="AD552" s="186">
        <v>0</v>
      </c>
      <c r="AE552" s="186">
        <v>0</v>
      </c>
      <c r="AF552" s="186">
        <v>0</v>
      </c>
      <c r="AG552" s="292">
        <v>96152.42</v>
      </c>
      <c r="AH552" s="292">
        <v>0</v>
      </c>
      <c r="AI552" s="292">
        <v>0</v>
      </c>
      <c r="AJ552" s="292">
        <v>74361.36</v>
      </c>
      <c r="AK552" s="175"/>
      <c r="AL552" s="175">
        <v>16763538.750000002</v>
      </c>
      <c r="AM552" s="175">
        <v>20924778.850000001</v>
      </c>
      <c r="AN552" s="175">
        <v>4161240.0999999996</v>
      </c>
    </row>
    <row r="553" spans="1:40" s="84" customFormat="1" ht="20.3" customHeight="1" x14ac:dyDescent="0.35">
      <c r="A553" s="256">
        <v>2023</v>
      </c>
      <c r="B553" s="184">
        <f>B552+1</f>
        <v>542</v>
      </c>
      <c r="C553" s="248" t="s">
        <v>354</v>
      </c>
      <c r="D553" s="184">
        <v>56115</v>
      </c>
      <c r="E553" s="287">
        <f>VLOOKUP(D553,'[1]2023-2025'!$A:$G,7,0)</f>
        <v>2023</v>
      </c>
      <c r="F553" s="287"/>
      <c r="G553" s="287" t="s">
        <v>1899</v>
      </c>
      <c r="H553" s="288">
        <f>INDEX('[1]2023-2025'!$AK:$AK,MATCH(D553,'[1]2023-2025'!$A:$A,0))</f>
        <v>44670</v>
      </c>
      <c r="I553" s="288" t="e">
        <v>#N/A</v>
      </c>
      <c r="J553" s="288" t="e">
        <f>VLOOKUP(D553,[1]Лист3!$A:$AK,37,0)</f>
        <v>#N/A</v>
      </c>
      <c r="K553" s="289">
        <f>INDEX('[1]2023-2025'!$G:$G,MATCH(D553,'[1]2023-2025'!$A:$A,0))</f>
        <v>2023</v>
      </c>
      <c r="L553" s="289"/>
      <c r="M553" s="289"/>
      <c r="N553" s="289"/>
      <c r="O553" s="289" t="s">
        <v>2583</v>
      </c>
      <c r="P553" s="289">
        <v>0</v>
      </c>
      <c r="Q553" s="186">
        <f t="shared" si="42"/>
        <v>581960.66999999993</v>
      </c>
      <c r="R553" s="186">
        <f t="shared" si="43"/>
        <v>580028.39999999991</v>
      </c>
      <c r="S553" s="290">
        <v>0</v>
      </c>
      <c r="T553" s="290">
        <v>0</v>
      </c>
      <c r="U553" s="290">
        <v>0</v>
      </c>
      <c r="V553" s="290">
        <v>0</v>
      </c>
      <c r="W553" s="290">
        <v>0</v>
      </c>
      <c r="X553" s="290">
        <v>0</v>
      </c>
      <c r="Y553" s="290">
        <v>0</v>
      </c>
      <c r="Z553" s="290">
        <v>0</v>
      </c>
      <c r="AA553" s="290">
        <v>0</v>
      </c>
      <c r="AB553" s="290">
        <v>0</v>
      </c>
      <c r="AC553" s="290">
        <v>580028.39999999991</v>
      </c>
      <c r="AD553" s="290">
        <v>0</v>
      </c>
      <c r="AE553" s="290">
        <v>0</v>
      </c>
      <c r="AF553" s="290">
        <v>0</v>
      </c>
      <c r="AG553" s="290">
        <v>0</v>
      </c>
      <c r="AH553" s="290">
        <v>0</v>
      </c>
      <c r="AI553" s="290">
        <v>0</v>
      </c>
      <c r="AJ553" s="292">
        <v>1932.27</v>
      </c>
      <c r="AK553" s="175"/>
      <c r="AL553" s="175">
        <v>1856599.9900000002</v>
      </c>
      <c r="AM553" s="175">
        <v>2438560.66</v>
      </c>
      <c r="AN553" s="175">
        <v>581960.66999999993</v>
      </c>
    </row>
    <row r="554" spans="1:40" s="84" customFormat="1" ht="20.3" customHeight="1" x14ac:dyDescent="0.35">
      <c r="A554" s="256">
        <v>2023</v>
      </c>
      <c r="B554" s="184">
        <f t="shared" si="41"/>
        <v>543</v>
      </c>
      <c r="C554" s="294" t="s">
        <v>2863</v>
      </c>
      <c r="D554" s="184">
        <v>34284</v>
      </c>
      <c r="E554" s="287">
        <f>VLOOKUP(D554,'[1]2023-2025'!$A:$G,7,0)</f>
        <v>2023</v>
      </c>
      <c r="F554" s="287"/>
      <c r="G554" s="287" t="s">
        <v>1899</v>
      </c>
      <c r="H554" s="288">
        <f>INDEX('[1]2023-2025'!$AK:$AK,MATCH(D554,'[1]2023-2025'!$A:$A,0))</f>
        <v>44613</v>
      </c>
      <c r="I554" s="288" t="e">
        <v>#N/A</v>
      </c>
      <c r="J554" s="288" t="e">
        <f>VLOOKUP(D554,[1]Лист3!$A:$AK,37,0)</f>
        <v>#N/A</v>
      </c>
      <c r="K554" s="289">
        <f>INDEX('[1]2023-2025'!$G:$G,MATCH(D554,'[1]2023-2025'!$A:$A,0))</f>
        <v>2023</v>
      </c>
      <c r="L554" s="289"/>
      <c r="M554" s="289">
        <v>1</v>
      </c>
      <c r="N554" s="289"/>
      <c r="O554" s="289" t="s">
        <v>2582</v>
      </c>
      <c r="P554" s="289">
        <v>0</v>
      </c>
      <c r="Q554" s="186">
        <f t="shared" si="42"/>
        <v>2570542.4899999998</v>
      </c>
      <c r="R554" s="186">
        <f t="shared" si="43"/>
        <v>2533361.8099999996</v>
      </c>
      <c r="S554" s="290">
        <v>0</v>
      </c>
      <c r="T554" s="291">
        <v>0</v>
      </c>
      <c r="U554" s="186">
        <v>0</v>
      </c>
      <c r="V554" s="186">
        <v>0</v>
      </c>
      <c r="W554" s="186">
        <v>0</v>
      </c>
      <c r="X554" s="186">
        <v>0</v>
      </c>
      <c r="Y554" s="186">
        <v>0</v>
      </c>
      <c r="Z554" s="186">
        <v>2461475.0499999998</v>
      </c>
      <c r="AA554" s="186">
        <v>0</v>
      </c>
      <c r="AB554" s="186">
        <v>0</v>
      </c>
      <c r="AC554" s="186">
        <v>0</v>
      </c>
      <c r="AD554" s="186">
        <v>0</v>
      </c>
      <c r="AE554" s="186">
        <v>0</v>
      </c>
      <c r="AF554" s="186">
        <v>0</v>
      </c>
      <c r="AG554" s="292">
        <v>71886.759999999995</v>
      </c>
      <c r="AH554" s="292">
        <v>0</v>
      </c>
      <c r="AI554" s="292">
        <v>0</v>
      </c>
      <c r="AJ554" s="292">
        <v>37180.68</v>
      </c>
      <c r="AK554" s="175"/>
      <c r="AL554" s="175">
        <v>17454449.700000003</v>
      </c>
      <c r="AM554" s="175">
        <v>20024992.190000001</v>
      </c>
      <c r="AN554" s="175">
        <v>2570542.4899999998</v>
      </c>
    </row>
    <row r="555" spans="1:40" s="84" customFormat="1" ht="20.3" customHeight="1" x14ac:dyDescent="0.35">
      <c r="A555" s="256">
        <v>2023</v>
      </c>
      <c r="B555" s="184">
        <f t="shared" si="41"/>
        <v>544</v>
      </c>
      <c r="C555" s="294" t="s">
        <v>1836</v>
      </c>
      <c r="D555" s="184">
        <v>34277</v>
      </c>
      <c r="E555" s="287">
        <f>VLOOKUP(D555,'[1]2023-2025'!$A:$G,7,0)</f>
        <v>2023</v>
      </c>
      <c r="F555" s="287" t="s">
        <v>2094</v>
      </c>
      <c r="G555" s="287"/>
      <c r="H555" s="288">
        <f>INDEX('[1]2023-2025'!$AK:$AK,MATCH(D555,'[1]2023-2025'!$A:$A,0))</f>
        <v>44729</v>
      </c>
      <c r="I555" s="288" t="e">
        <v>#N/A</v>
      </c>
      <c r="J555" s="288" t="e">
        <f>VLOOKUP(D555,[1]Лист3!$A:$AK,37,0)</f>
        <v>#N/A</v>
      </c>
      <c r="K555" s="289">
        <f>INDEX('[1]2023-2025'!$G:$G,MATCH(D555,'[1]2023-2025'!$A:$A,0))</f>
        <v>2023</v>
      </c>
      <c r="L555" s="289"/>
      <c r="M555" s="289"/>
      <c r="N555" s="289"/>
      <c r="O555" s="289" t="s">
        <v>2593</v>
      </c>
      <c r="P555" s="289">
        <v>0</v>
      </c>
      <c r="Q555" s="186">
        <f t="shared" si="42"/>
        <v>422957.78</v>
      </c>
      <c r="R555" s="186">
        <f t="shared" si="43"/>
        <v>422957.78</v>
      </c>
      <c r="S555" s="290">
        <v>0</v>
      </c>
      <c r="T555" s="291">
        <v>0</v>
      </c>
      <c r="U555" s="186">
        <v>0</v>
      </c>
      <c r="V555" s="186">
        <v>0</v>
      </c>
      <c r="W555" s="186">
        <v>0</v>
      </c>
      <c r="X555" s="186">
        <v>0</v>
      </c>
      <c r="Y555" s="186">
        <v>0</v>
      </c>
      <c r="Z555" s="290">
        <v>0</v>
      </c>
      <c r="AA555" s="186">
        <v>0</v>
      </c>
      <c r="AB555" s="186">
        <v>0</v>
      </c>
      <c r="AC555" s="186">
        <v>0</v>
      </c>
      <c r="AD555" s="186">
        <v>0</v>
      </c>
      <c r="AE555" s="186">
        <v>0</v>
      </c>
      <c r="AF555" s="186">
        <v>0</v>
      </c>
      <c r="AG555" s="292">
        <v>422957.78</v>
      </c>
      <c r="AH555" s="292">
        <v>0</v>
      </c>
      <c r="AI555" s="292">
        <v>0</v>
      </c>
      <c r="AJ555" s="292">
        <v>0</v>
      </c>
      <c r="AK555" s="175"/>
      <c r="AL555" s="175">
        <v>20768864.009999998</v>
      </c>
      <c r="AM555" s="175">
        <v>22894112.989999998</v>
      </c>
      <c r="AN555" s="175">
        <v>2125248.9800000004</v>
      </c>
    </row>
    <row r="556" spans="1:40" s="84" customFormat="1" ht="20.3" customHeight="1" x14ac:dyDescent="0.35">
      <c r="A556" s="256">
        <v>2023</v>
      </c>
      <c r="B556" s="184">
        <f t="shared" si="41"/>
        <v>545</v>
      </c>
      <c r="C556" s="294" t="s">
        <v>3040</v>
      </c>
      <c r="D556" s="184">
        <v>34291</v>
      </c>
      <c r="E556" s="287"/>
      <c r="F556" s="287"/>
      <c r="G556" s="287"/>
      <c r="H556" s="288"/>
      <c r="I556" s="288" t="e">
        <v>#N/A</v>
      </c>
      <c r="J556" s="288" t="e">
        <f>VLOOKUP(D556,[1]Лист3!$A:$AK,37,0)</f>
        <v>#N/A</v>
      </c>
      <c r="K556" s="289"/>
      <c r="L556" s="289"/>
      <c r="M556" s="289"/>
      <c r="N556" s="289"/>
      <c r="O556" s="289"/>
      <c r="P556" s="289"/>
      <c r="Q556" s="186">
        <f t="shared" si="42"/>
        <v>76340.399999999994</v>
      </c>
      <c r="R556" s="186">
        <f t="shared" si="43"/>
        <v>76340.399999999994</v>
      </c>
      <c r="S556" s="290">
        <v>0</v>
      </c>
      <c r="T556" s="291">
        <v>0</v>
      </c>
      <c r="U556" s="186">
        <v>0</v>
      </c>
      <c r="V556" s="186">
        <v>0</v>
      </c>
      <c r="W556" s="186">
        <v>0</v>
      </c>
      <c r="X556" s="186">
        <v>0</v>
      </c>
      <c r="Y556" s="186">
        <v>0</v>
      </c>
      <c r="Z556" s="186">
        <v>0</v>
      </c>
      <c r="AA556" s="186">
        <v>0</v>
      </c>
      <c r="AB556" s="186">
        <v>0</v>
      </c>
      <c r="AC556" s="186">
        <v>0</v>
      </c>
      <c r="AD556" s="186">
        <v>0</v>
      </c>
      <c r="AE556" s="186">
        <v>0</v>
      </c>
      <c r="AF556" s="186">
        <v>0</v>
      </c>
      <c r="AG556" s="292">
        <v>76340.399999999994</v>
      </c>
      <c r="AH556" s="292">
        <v>0</v>
      </c>
      <c r="AI556" s="292">
        <v>0</v>
      </c>
      <c r="AJ556" s="292">
        <v>0</v>
      </c>
      <c r="AK556" s="175"/>
      <c r="AL556" s="175">
        <v>8482583.7400000021</v>
      </c>
      <c r="AM556" s="175">
        <v>19997383.920000002</v>
      </c>
      <c r="AN556" s="175">
        <v>11514800.18</v>
      </c>
    </row>
    <row r="557" spans="1:40" s="84" customFormat="1" ht="20.3" customHeight="1" x14ac:dyDescent="0.35">
      <c r="A557" s="256">
        <v>2023</v>
      </c>
      <c r="B557" s="184">
        <f t="shared" si="41"/>
        <v>546</v>
      </c>
      <c r="C557" s="294" t="s">
        <v>1821</v>
      </c>
      <c r="D557" s="184">
        <v>34321</v>
      </c>
      <c r="E557" s="287">
        <f>VLOOKUP(D557,'[1]2023-2025'!$A:$G,7,0)</f>
        <v>2023</v>
      </c>
      <c r="F557" s="287" t="s">
        <v>2094</v>
      </c>
      <c r="G557" s="287"/>
      <c r="H557" s="288">
        <f>INDEX('[1]2023-2025'!$AK:$AK,MATCH(D557,'[1]2023-2025'!$A:$A,0))</f>
        <v>44699</v>
      </c>
      <c r="I557" s="288" t="e">
        <v>#N/A</v>
      </c>
      <c r="J557" s="288" t="e">
        <f>VLOOKUP(D557,[1]Лист3!$A:$AK,37,0)</f>
        <v>#N/A</v>
      </c>
      <c r="K557" s="289">
        <f>INDEX('[1]2023-2025'!$G:$G,MATCH(D557,'[1]2023-2025'!$A:$A,0))</f>
        <v>2023</v>
      </c>
      <c r="L557" s="289"/>
      <c r="M557" s="289">
        <v>1</v>
      </c>
      <c r="N557" s="289"/>
      <c r="O557" s="289" t="s">
        <v>2626</v>
      </c>
      <c r="P557" s="289">
        <v>0</v>
      </c>
      <c r="Q557" s="186">
        <f t="shared" si="42"/>
        <v>2206603.02</v>
      </c>
      <c r="R557" s="186">
        <f t="shared" si="43"/>
        <v>2169794.15</v>
      </c>
      <c r="S557" s="290">
        <v>0</v>
      </c>
      <c r="T557" s="291">
        <v>0</v>
      </c>
      <c r="U557" s="186">
        <v>0</v>
      </c>
      <c r="V557" s="186">
        <v>0</v>
      </c>
      <c r="W557" s="186">
        <v>0</v>
      </c>
      <c r="X557" s="186">
        <v>0</v>
      </c>
      <c r="Y557" s="186">
        <v>0</v>
      </c>
      <c r="Z557" s="186">
        <v>2113369.02</v>
      </c>
      <c r="AA557" s="186">
        <v>0</v>
      </c>
      <c r="AB557" s="186">
        <v>0</v>
      </c>
      <c r="AC557" s="186">
        <v>0</v>
      </c>
      <c r="AD557" s="186">
        <v>0</v>
      </c>
      <c r="AE557" s="186">
        <v>0</v>
      </c>
      <c r="AF557" s="186">
        <v>0</v>
      </c>
      <c r="AG557" s="292">
        <v>56425.13</v>
      </c>
      <c r="AH557" s="292">
        <v>0</v>
      </c>
      <c r="AI557" s="292">
        <v>0</v>
      </c>
      <c r="AJ557" s="292">
        <v>36808.870000000003</v>
      </c>
      <c r="AK557" s="175"/>
      <c r="AL557" s="175">
        <v>8819742.8000000007</v>
      </c>
      <c r="AM557" s="175">
        <v>11026345.82</v>
      </c>
      <c r="AN557" s="175">
        <v>2206603.02</v>
      </c>
    </row>
    <row r="558" spans="1:40" s="84" customFormat="1" ht="20.3" customHeight="1" x14ac:dyDescent="0.35">
      <c r="A558" s="256">
        <v>2023</v>
      </c>
      <c r="B558" s="184">
        <f t="shared" si="41"/>
        <v>547</v>
      </c>
      <c r="C558" s="294" t="s">
        <v>2218</v>
      </c>
      <c r="D558" s="184">
        <v>34426</v>
      </c>
      <c r="E558" s="287">
        <f>VLOOKUP(D558,'[1]2023-2025'!$A:$G,7,0)</f>
        <v>2023</v>
      </c>
      <c r="F558" s="287" t="s">
        <v>2881</v>
      </c>
      <c r="G558" s="287"/>
      <c r="H558" s="288" t="str">
        <f>INDEX('[1]2023-2025'!$AK:$AK,MATCH(D558,'[1]2023-2025'!$A:$A,0))</f>
        <v>вкл. Протоколом</v>
      </c>
      <c r="I558" s="288" t="e">
        <v>#N/A</v>
      </c>
      <c r="J558" s="288" t="e">
        <f>VLOOKUP(D558,[1]Лист3!$A:$AK,37,0)</f>
        <v>#N/A</v>
      </c>
      <c r="K558" s="289">
        <f>INDEX('[1]2023-2025'!$G:$G,MATCH(D558,'[1]2023-2025'!$A:$A,0))</f>
        <v>2023</v>
      </c>
      <c r="L558" s="289"/>
      <c r="M558" s="289"/>
      <c r="N558" s="289"/>
      <c r="O558" s="289" t="s">
        <v>2441</v>
      </c>
      <c r="P558" s="289" t="s">
        <v>2670</v>
      </c>
      <c r="Q558" s="186">
        <f t="shared" si="42"/>
        <v>1242009.53</v>
      </c>
      <c r="R558" s="186">
        <f t="shared" si="43"/>
        <v>1218561.26</v>
      </c>
      <c r="S558" s="290">
        <v>0</v>
      </c>
      <c r="T558" s="291">
        <v>699397.21</v>
      </c>
      <c r="U558" s="186">
        <v>0</v>
      </c>
      <c r="V558" s="186">
        <v>519164.05</v>
      </c>
      <c r="W558" s="186">
        <v>0</v>
      </c>
      <c r="X558" s="186">
        <v>0</v>
      </c>
      <c r="Y558" s="186">
        <v>0</v>
      </c>
      <c r="Z558" s="290">
        <v>0</v>
      </c>
      <c r="AA558" s="186">
        <v>0</v>
      </c>
      <c r="AB558" s="186">
        <v>0</v>
      </c>
      <c r="AC558" s="186">
        <v>0</v>
      </c>
      <c r="AD558" s="186">
        <v>0</v>
      </c>
      <c r="AE558" s="186">
        <v>0</v>
      </c>
      <c r="AF558" s="186">
        <v>0</v>
      </c>
      <c r="AG558" s="290">
        <v>0</v>
      </c>
      <c r="AH558" s="292">
        <v>0</v>
      </c>
      <c r="AI558" s="292">
        <v>0</v>
      </c>
      <c r="AJ558" s="292">
        <v>23448.269999999997</v>
      </c>
      <c r="AK558" s="175"/>
      <c r="AL558" s="175">
        <v>15959543.829999998</v>
      </c>
      <c r="AM558" s="175">
        <v>30962473.199999999</v>
      </c>
      <c r="AN558" s="175">
        <v>15002929.370000001</v>
      </c>
    </row>
    <row r="559" spans="1:40" s="84" customFormat="1" ht="20.3" customHeight="1" x14ac:dyDescent="0.35">
      <c r="A559" s="256">
        <v>2023</v>
      </c>
      <c r="B559" s="184">
        <f t="shared" si="41"/>
        <v>548</v>
      </c>
      <c r="C559" s="294" t="s">
        <v>2225</v>
      </c>
      <c r="D559" s="184">
        <v>34453</v>
      </c>
      <c r="E559" s="287">
        <f>VLOOKUP(D559,'[1]2023-2025'!$A:$G,7,0)</f>
        <v>2023</v>
      </c>
      <c r="F559" s="287" t="s">
        <v>1743</v>
      </c>
      <c r="G559" s="287"/>
      <c r="H559" s="288" t="str">
        <f>INDEX('[1]2023-2025'!$AK:$AK,MATCH(D559,'[1]2023-2025'!$A:$A,0))</f>
        <v>вкл. Протоколом</v>
      </c>
      <c r="I559" s="288" t="e">
        <v>#N/A</v>
      </c>
      <c r="J559" s="288" t="e">
        <f>VLOOKUP(D559,[1]Лист3!$A:$AK,37,0)</f>
        <v>#N/A</v>
      </c>
      <c r="K559" s="289">
        <f>INDEX('[1]2023-2025'!$G:$G,MATCH(D559,'[1]2023-2025'!$A:$A,0))</f>
        <v>2023</v>
      </c>
      <c r="L559" s="289"/>
      <c r="M559" s="289"/>
      <c r="N559" s="289"/>
      <c r="O559" s="289" t="s">
        <v>2448</v>
      </c>
      <c r="P559" s="289" t="s">
        <v>2567</v>
      </c>
      <c r="Q559" s="186">
        <f t="shared" si="42"/>
        <v>137684.4</v>
      </c>
      <c r="R559" s="186">
        <f t="shared" si="43"/>
        <v>137684.4</v>
      </c>
      <c r="S559" s="290">
        <v>0</v>
      </c>
      <c r="T559" s="291">
        <v>0</v>
      </c>
      <c r="U559" s="186">
        <v>0</v>
      </c>
      <c r="V559" s="186">
        <v>0</v>
      </c>
      <c r="W559" s="186">
        <v>0</v>
      </c>
      <c r="X559" s="186">
        <v>0</v>
      </c>
      <c r="Y559" s="186">
        <v>0</v>
      </c>
      <c r="Z559" s="290">
        <v>0</v>
      </c>
      <c r="AA559" s="186">
        <v>0</v>
      </c>
      <c r="AB559" s="186">
        <v>0</v>
      </c>
      <c r="AC559" s="186">
        <v>0</v>
      </c>
      <c r="AD559" s="186">
        <v>0</v>
      </c>
      <c r="AE559" s="186">
        <v>0</v>
      </c>
      <c r="AF559" s="186">
        <v>0</v>
      </c>
      <c r="AG559" s="290">
        <v>137684.4</v>
      </c>
      <c r="AH559" s="292">
        <v>0</v>
      </c>
      <c r="AI559" s="292">
        <v>0</v>
      </c>
      <c r="AJ559" s="292">
        <v>0</v>
      </c>
      <c r="AK559" s="175"/>
      <c r="AL559" s="175">
        <v>8131793.0399999991</v>
      </c>
      <c r="AM559" s="175">
        <v>9866538.6199999992</v>
      </c>
      <c r="AN559" s="175">
        <v>1734745.5799999998</v>
      </c>
    </row>
    <row r="560" spans="1:40" s="84" customFormat="1" ht="20.3" customHeight="1" x14ac:dyDescent="0.35">
      <c r="A560" s="256">
        <v>2023</v>
      </c>
      <c r="B560" s="184">
        <f t="shared" si="41"/>
        <v>549</v>
      </c>
      <c r="C560" s="294" t="s">
        <v>2199</v>
      </c>
      <c r="D560" s="184">
        <v>34450</v>
      </c>
      <c r="E560" s="287">
        <f>VLOOKUP(D560,'[1]2023-2025'!$A:$G,7,0)</f>
        <v>2023</v>
      </c>
      <c r="F560" s="287" t="str">
        <f>VLOOKUP(D560,[2]Лист1!$C:$F,4,0)</f>
        <v>протокол</v>
      </c>
      <c r="G560" s="287"/>
      <c r="H560" s="288" t="str">
        <f>INDEX('[1]2023-2025'!$AK:$AK,MATCH(D560,'[1]2023-2025'!$A:$A,0))</f>
        <v>вкл. Протоколом</v>
      </c>
      <c r="I560" s="288" t="e">
        <v>#N/A</v>
      </c>
      <c r="J560" s="288" t="e">
        <f>VLOOKUP(D560,[1]Лист3!$A:$AK,37,0)</f>
        <v>#N/A</v>
      </c>
      <c r="K560" s="289">
        <f>INDEX('[1]2023-2025'!$G:$G,MATCH(D560,'[1]2023-2025'!$A:$A,0))</f>
        <v>2023</v>
      </c>
      <c r="L560" s="289"/>
      <c r="M560" s="289"/>
      <c r="N560" s="289"/>
      <c r="O560" s="289" t="s">
        <v>2446</v>
      </c>
      <c r="P560" s="289" t="s">
        <v>2655</v>
      </c>
      <c r="Q560" s="186">
        <f t="shared" si="42"/>
        <v>164303.51999999999</v>
      </c>
      <c r="R560" s="186">
        <f t="shared" si="43"/>
        <v>164303.51999999999</v>
      </c>
      <c r="S560" s="290">
        <v>0</v>
      </c>
      <c r="T560" s="291">
        <v>0</v>
      </c>
      <c r="U560" s="186">
        <v>0</v>
      </c>
      <c r="V560" s="186">
        <v>0</v>
      </c>
      <c r="W560" s="186">
        <v>0</v>
      </c>
      <c r="X560" s="186">
        <v>0</v>
      </c>
      <c r="Y560" s="186">
        <v>0</v>
      </c>
      <c r="Z560" s="290">
        <v>0</v>
      </c>
      <c r="AA560" s="186">
        <v>0</v>
      </c>
      <c r="AB560" s="186">
        <v>0</v>
      </c>
      <c r="AC560" s="186">
        <v>0</v>
      </c>
      <c r="AD560" s="186">
        <v>0</v>
      </c>
      <c r="AE560" s="186">
        <v>0</v>
      </c>
      <c r="AF560" s="186">
        <v>0</v>
      </c>
      <c r="AG560" s="290">
        <v>164303.51999999999</v>
      </c>
      <c r="AH560" s="292">
        <v>0</v>
      </c>
      <c r="AI560" s="292">
        <v>0</v>
      </c>
      <c r="AJ560" s="292">
        <v>0</v>
      </c>
      <c r="AK560" s="175"/>
      <c r="AL560" s="175">
        <v>13024653.140000001</v>
      </c>
      <c r="AM560" s="175">
        <v>17329980.43</v>
      </c>
      <c r="AN560" s="175">
        <v>4305327.29</v>
      </c>
    </row>
    <row r="561" spans="1:40" s="84" customFormat="1" ht="20.3" customHeight="1" x14ac:dyDescent="0.35">
      <c r="A561" s="256">
        <v>2023</v>
      </c>
      <c r="B561" s="184">
        <f t="shared" si="41"/>
        <v>550</v>
      </c>
      <c r="C561" s="248" t="s">
        <v>3288</v>
      </c>
      <c r="D561" s="184">
        <v>34470</v>
      </c>
      <c r="E561" s="287">
        <f>VLOOKUP(D561,'[1]2023-2025'!$A:$G,7,0)</f>
        <v>2023</v>
      </c>
      <c r="F561" s="287"/>
      <c r="G561" s="287" t="s">
        <v>1899</v>
      </c>
      <c r="H561" s="288">
        <f>INDEX('[1]2023-2025'!$AK:$AK,MATCH(D561,'[1]2023-2025'!$A:$A,0))</f>
        <v>44638</v>
      </c>
      <c r="I561" s="288" t="e">
        <v>#N/A</v>
      </c>
      <c r="J561" s="288" t="e">
        <f>VLOOKUP(D561,[1]Лист3!$A:$AK,37,0)</f>
        <v>#N/A</v>
      </c>
      <c r="K561" s="289">
        <f>INDEX('[1]2023-2025'!$G:$G,MATCH(D561,'[1]2023-2025'!$A:$A,0))</f>
        <v>2023</v>
      </c>
      <c r="L561" s="289"/>
      <c r="M561" s="289"/>
      <c r="N561" s="289"/>
      <c r="O561" s="289" t="s">
        <v>2587</v>
      </c>
      <c r="P561" s="289">
        <v>0</v>
      </c>
      <c r="Q561" s="186">
        <f t="shared" si="42"/>
        <v>287672.81</v>
      </c>
      <c r="R561" s="186">
        <f t="shared" si="43"/>
        <v>287672.81</v>
      </c>
      <c r="S561" s="290">
        <v>0</v>
      </c>
      <c r="T561" s="290">
        <v>0</v>
      </c>
      <c r="U561" s="290">
        <v>0</v>
      </c>
      <c r="V561" s="290">
        <v>0</v>
      </c>
      <c r="W561" s="290">
        <v>0</v>
      </c>
      <c r="X561" s="290">
        <v>0</v>
      </c>
      <c r="Y561" s="290">
        <v>0</v>
      </c>
      <c r="Z561" s="290">
        <v>0</v>
      </c>
      <c r="AA561" s="290">
        <v>0</v>
      </c>
      <c r="AB561" s="290">
        <v>0</v>
      </c>
      <c r="AC561" s="290">
        <v>0</v>
      </c>
      <c r="AD561" s="290">
        <v>0</v>
      </c>
      <c r="AE561" s="290">
        <v>0</v>
      </c>
      <c r="AF561" s="290">
        <v>0</v>
      </c>
      <c r="AG561" s="290">
        <v>0</v>
      </c>
      <c r="AH561" s="290">
        <v>287672.81</v>
      </c>
      <c r="AI561" s="290">
        <v>0</v>
      </c>
      <c r="AJ561" s="290">
        <v>0</v>
      </c>
      <c r="AK561" s="175"/>
      <c r="AL561" s="175" t="e">
        <v>#N/A</v>
      </c>
      <c r="AM561" s="175" t="e">
        <v>#N/A</v>
      </c>
      <c r="AN561" s="175" t="e">
        <v>#N/A</v>
      </c>
    </row>
    <row r="562" spans="1:40" s="84" customFormat="1" ht="20.3" customHeight="1" x14ac:dyDescent="0.35">
      <c r="A562" s="256">
        <v>2023</v>
      </c>
      <c r="B562" s="184">
        <f t="shared" si="41"/>
        <v>551</v>
      </c>
      <c r="C562" s="294" t="s">
        <v>3193</v>
      </c>
      <c r="D562" s="184">
        <v>34485</v>
      </c>
      <c r="E562" s="287"/>
      <c r="F562" s="287"/>
      <c r="G562" s="287"/>
      <c r="H562" s="288"/>
      <c r="I562" s="288"/>
      <c r="J562" s="288"/>
      <c r="K562" s="289"/>
      <c r="L562" s="289"/>
      <c r="M562" s="289"/>
      <c r="N562" s="289"/>
      <c r="O562" s="289"/>
      <c r="P562" s="289"/>
      <c r="Q562" s="186">
        <f t="shared" si="42"/>
        <v>1062000</v>
      </c>
      <c r="R562" s="186">
        <f t="shared" si="43"/>
        <v>1062000</v>
      </c>
      <c r="S562" s="290">
        <v>0</v>
      </c>
      <c r="T562" s="291">
        <v>0</v>
      </c>
      <c r="U562" s="186">
        <v>0</v>
      </c>
      <c r="V562" s="186">
        <v>0</v>
      </c>
      <c r="W562" s="186">
        <v>0</v>
      </c>
      <c r="X562" s="186">
        <v>0</v>
      </c>
      <c r="Y562" s="186">
        <v>0</v>
      </c>
      <c r="Z562" s="186">
        <v>0</v>
      </c>
      <c r="AA562" s="186">
        <v>1062000</v>
      </c>
      <c r="AB562" s="186">
        <v>0</v>
      </c>
      <c r="AC562" s="186">
        <v>0</v>
      </c>
      <c r="AD562" s="186">
        <v>0</v>
      </c>
      <c r="AE562" s="186">
        <v>0</v>
      </c>
      <c r="AF562" s="186">
        <v>0</v>
      </c>
      <c r="AG562" s="186">
        <v>0</v>
      </c>
      <c r="AH562" s="186">
        <v>0</v>
      </c>
      <c r="AI562" s="186">
        <v>0</v>
      </c>
      <c r="AJ562" s="186">
        <v>0</v>
      </c>
      <c r="AK562" s="175"/>
      <c r="AL562" s="175">
        <v>11015772.689999999</v>
      </c>
      <c r="AM562" s="175">
        <v>12077772.689999999</v>
      </c>
      <c r="AN562" s="175">
        <v>1062000</v>
      </c>
    </row>
    <row r="563" spans="1:40" s="84" customFormat="1" ht="20.3" customHeight="1" x14ac:dyDescent="0.35">
      <c r="A563" s="256">
        <v>2023</v>
      </c>
      <c r="B563" s="184">
        <f t="shared" si="41"/>
        <v>552</v>
      </c>
      <c r="C563" s="294" t="s">
        <v>2212</v>
      </c>
      <c r="D563" s="184">
        <v>34536</v>
      </c>
      <c r="E563" s="287">
        <f>VLOOKUP(D563,'[1]2023-2025'!$A:$G,7,0)</f>
        <v>2023</v>
      </c>
      <c r="F563" s="287" t="s">
        <v>1743</v>
      </c>
      <c r="G563" s="287"/>
      <c r="H563" s="288" t="str">
        <f>INDEX('[1]2023-2025'!$AK:$AK,MATCH(D563,'[1]2023-2025'!$A:$A,0))</f>
        <v>вкл. Протоколом</v>
      </c>
      <c r="I563" s="288" t="e">
        <v>#N/A</v>
      </c>
      <c r="J563" s="288" t="e">
        <f>VLOOKUP(D563,[1]Лист3!$A:$AK,37,0)</f>
        <v>#N/A</v>
      </c>
      <c r="K563" s="289">
        <f>INDEX('[1]2023-2025'!$G:$G,MATCH(D563,'[1]2023-2025'!$A:$A,0))</f>
        <v>2023</v>
      </c>
      <c r="L563" s="289"/>
      <c r="M563" s="289"/>
      <c r="N563" s="289"/>
      <c r="O563" s="289" t="s">
        <v>2446</v>
      </c>
      <c r="P563" s="289" t="s">
        <v>2663</v>
      </c>
      <c r="Q563" s="186">
        <f t="shared" si="42"/>
        <v>2926469.7299999995</v>
      </c>
      <c r="R563" s="186">
        <f t="shared" si="43"/>
        <v>2907869.8099999996</v>
      </c>
      <c r="S563" s="290">
        <v>0</v>
      </c>
      <c r="T563" s="291">
        <v>1973456.36</v>
      </c>
      <c r="U563" s="186">
        <v>0</v>
      </c>
      <c r="V563" s="186">
        <v>162035.21999999997</v>
      </c>
      <c r="W563" s="186">
        <v>238153.76</v>
      </c>
      <c r="X563" s="186">
        <v>534224.47</v>
      </c>
      <c r="Y563" s="186">
        <v>0</v>
      </c>
      <c r="Z563" s="290">
        <v>0</v>
      </c>
      <c r="AA563" s="186">
        <v>0</v>
      </c>
      <c r="AB563" s="186">
        <v>0</v>
      </c>
      <c r="AC563" s="186">
        <v>0</v>
      </c>
      <c r="AD563" s="186">
        <v>0</v>
      </c>
      <c r="AE563" s="186">
        <v>0</v>
      </c>
      <c r="AF563" s="186">
        <v>0</v>
      </c>
      <c r="AG563" s="290">
        <v>0</v>
      </c>
      <c r="AH563" s="292">
        <v>0</v>
      </c>
      <c r="AI563" s="292">
        <v>0</v>
      </c>
      <c r="AJ563" s="292">
        <v>18599.920000000002</v>
      </c>
      <c r="AK563" s="175"/>
      <c r="AL563" s="175">
        <v>15076845.07</v>
      </c>
      <c r="AM563" s="175">
        <v>23745012.68</v>
      </c>
      <c r="AN563" s="175">
        <v>8668167.6099999994</v>
      </c>
    </row>
    <row r="564" spans="1:40" s="84" customFormat="1" ht="20.3" customHeight="1" x14ac:dyDescent="0.35">
      <c r="A564" s="256">
        <v>2023</v>
      </c>
      <c r="B564" s="184">
        <f t="shared" si="41"/>
        <v>553</v>
      </c>
      <c r="C564" s="294" t="s">
        <v>1825</v>
      </c>
      <c r="D564" s="184">
        <v>34526</v>
      </c>
      <c r="E564" s="287">
        <f>VLOOKUP(D564,'[1]2023-2025'!$A:$G,7,0)</f>
        <v>2023</v>
      </c>
      <c r="F564" s="287" t="s">
        <v>2094</v>
      </c>
      <c r="G564" s="287"/>
      <c r="H564" s="288">
        <f>INDEX('[1]2023-2025'!$AK:$AK,MATCH(D564,'[1]2023-2025'!$A:$A,0))</f>
        <v>44699</v>
      </c>
      <c r="I564" s="288" t="e">
        <v>#N/A</v>
      </c>
      <c r="J564" s="288" t="e">
        <f>VLOOKUP(D564,[1]Лист3!$A:$AK,37,0)</f>
        <v>#N/A</v>
      </c>
      <c r="K564" s="289">
        <f>INDEX('[1]2023-2025'!$G:$G,MATCH(D564,'[1]2023-2025'!$A:$A,0))</f>
        <v>2023</v>
      </c>
      <c r="L564" s="289"/>
      <c r="M564" s="289">
        <v>1</v>
      </c>
      <c r="N564" s="289"/>
      <c r="O564" s="289" t="s">
        <v>2626</v>
      </c>
      <c r="P564" s="289">
        <v>0</v>
      </c>
      <c r="Q564" s="186">
        <f t="shared" si="42"/>
        <v>2207530.3899999997</v>
      </c>
      <c r="R564" s="186">
        <f t="shared" si="43"/>
        <v>2170721.5199999996</v>
      </c>
      <c r="S564" s="290">
        <v>0</v>
      </c>
      <c r="T564" s="291">
        <v>0</v>
      </c>
      <c r="U564" s="186">
        <v>0</v>
      </c>
      <c r="V564" s="186">
        <v>0</v>
      </c>
      <c r="W564" s="186">
        <v>0</v>
      </c>
      <c r="X564" s="186">
        <v>0</v>
      </c>
      <c r="Y564" s="186">
        <v>0</v>
      </c>
      <c r="Z564" s="186">
        <v>2111645.5099999998</v>
      </c>
      <c r="AA564" s="186">
        <v>0</v>
      </c>
      <c r="AB564" s="186">
        <v>0</v>
      </c>
      <c r="AC564" s="186">
        <v>0</v>
      </c>
      <c r="AD564" s="186">
        <v>0</v>
      </c>
      <c r="AE564" s="186">
        <v>0</v>
      </c>
      <c r="AF564" s="186">
        <v>0</v>
      </c>
      <c r="AG564" s="292">
        <v>59076.01</v>
      </c>
      <c r="AH564" s="292">
        <v>0</v>
      </c>
      <c r="AI564" s="292">
        <v>0</v>
      </c>
      <c r="AJ564" s="292">
        <v>36808.870000000003</v>
      </c>
      <c r="AK564" s="175"/>
      <c r="AL564" s="175">
        <v>18781243.5</v>
      </c>
      <c r="AM564" s="175">
        <v>20988773.890000001</v>
      </c>
      <c r="AN564" s="175">
        <v>2207530.3899999997</v>
      </c>
    </row>
    <row r="565" spans="1:40" s="84" customFormat="1" ht="20.3" customHeight="1" x14ac:dyDescent="0.35">
      <c r="A565" s="256">
        <v>2023</v>
      </c>
      <c r="B565" s="184">
        <f t="shared" si="41"/>
        <v>554</v>
      </c>
      <c r="C565" s="294" t="s">
        <v>2184</v>
      </c>
      <c r="D565" s="184">
        <v>34542</v>
      </c>
      <c r="E565" s="287">
        <f>VLOOKUP(D565,'[1]2023-2025'!$A:$G,7,0)</f>
        <v>2023</v>
      </c>
      <c r="F565" s="287" t="s">
        <v>2881</v>
      </c>
      <c r="G565" s="287"/>
      <c r="H565" s="288" t="str">
        <f>INDEX('[1]2023-2025'!$AK:$AK,MATCH(D565,'[1]2023-2025'!$A:$A,0))</f>
        <v>вкл. Протоколом</v>
      </c>
      <c r="I565" s="288" t="e">
        <v>#N/A</v>
      </c>
      <c r="J565" s="288" t="e">
        <f>VLOOKUP(D565,[1]Лист3!$A:$AK,37,0)</f>
        <v>#N/A</v>
      </c>
      <c r="K565" s="289">
        <f>INDEX('[1]2023-2025'!$G:$G,MATCH(D565,'[1]2023-2025'!$A:$A,0))</f>
        <v>2023</v>
      </c>
      <c r="L565" s="289"/>
      <c r="M565" s="289"/>
      <c r="N565" s="289"/>
      <c r="O565" s="289" t="s">
        <v>2441</v>
      </c>
      <c r="P565" s="289" t="s">
        <v>2643</v>
      </c>
      <c r="Q565" s="186">
        <f t="shared" si="42"/>
        <v>23654.400000000001</v>
      </c>
      <c r="R565" s="186">
        <f t="shared" si="43"/>
        <v>23654.400000000001</v>
      </c>
      <c r="S565" s="290">
        <v>0</v>
      </c>
      <c r="T565" s="291">
        <v>0</v>
      </c>
      <c r="U565" s="186">
        <v>0</v>
      </c>
      <c r="V565" s="186">
        <v>0</v>
      </c>
      <c r="W565" s="186">
        <v>0</v>
      </c>
      <c r="X565" s="186">
        <v>0</v>
      </c>
      <c r="Y565" s="186">
        <v>0</v>
      </c>
      <c r="Z565" s="290">
        <v>0</v>
      </c>
      <c r="AA565" s="186">
        <v>0</v>
      </c>
      <c r="AB565" s="186">
        <v>0</v>
      </c>
      <c r="AC565" s="186">
        <v>0</v>
      </c>
      <c r="AD565" s="186">
        <v>0</v>
      </c>
      <c r="AE565" s="186">
        <v>0</v>
      </c>
      <c r="AF565" s="186">
        <v>0</v>
      </c>
      <c r="AG565" s="290">
        <v>23654.400000000001</v>
      </c>
      <c r="AH565" s="292">
        <v>0</v>
      </c>
      <c r="AI565" s="292">
        <v>0</v>
      </c>
      <c r="AJ565" s="292">
        <v>0</v>
      </c>
      <c r="AK565" s="175"/>
      <c r="AL565" s="175">
        <v>1273207.67</v>
      </c>
      <c r="AM565" s="175">
        <v>2153557.33</v>
      </c>
      <c r="AN565" s="175">
        <v>880349.66</v>
      </c>
    </row>
    <row r="566" spans="1:40" s="84" customFormat="1" ht="20.3" customHeight="1" x14ac:dyDescent="0.35">
      <c r="A566" s="256">
        <v>2023</v>
      </c>
      <c r="B566" s="184">
        <f t="shared" si="41"/>
        <v>555</v>
      </c>
      <c r="C566" s="294" t="s">
        <v>2227</v>
      </c>
      <c r="D566" s="184">
        <v>34572</v>
      </c>
      <c r="E566" s="287">
        <f>VLOOKUP(D566,'[1]2023-2025'!$A:$G,7,0)</f>
        <v>2023</v>
      </c>
      <c r="F566" s="287" t="s">
        <v>1743</v>
      </c>
      <c r="G566" s="287"/>
      <c r="H566" s="288" t="str">
        <f>INDEX('[1]2023-2025'!$AK:$AK,MATCH(D566,'[1]2023-2025'!$A:$A,0))</f>
        <v>вкл. Протоколом</v>
      </c>
      <c r="I566" s="288" t="e">
        <v>#N/A</v>
      </c>
      <c r="J566" s="288" t="e">
        <f>VLOOKUP(D566,[1]Лист3!$A:$AK,37,0)</f>
        <v>#N/A</v>
      </c>
      <c r="K566" s="289">
        <f>INDEX('[1]2023-2025'!$G:$G,MATCH(D566,'[1]2023-2025'!$A:$A,0))</f>
        <v>2023</v>
      </c>
      <c r="L566" s="289"/>
      <c r="M566" s="289"/>
      <c r="N566" s="289"/>
      <c r="O566" s="289" t="s">
        <v>2441</v>
      </c>
      <c r="P566" s="289" t="s">
        <v>2667</v>
      </c>
      <c r="Q566" s="186">
        <f t="shared" si="42"/>
        <v>27585.47</v>
      </c>
      <c r="R566" s="186">
        <f t="shared" si="43"/>
        <v>27585.47</v>
      </c>
      <c r="S566" s="290">
        <v>0</v>
      </c>
      <c r="T566" s="291">
        <v>0</v>
      </c>
      <c r="U566" s="186">
        <v>0</v>
      </c>
      <c r="V566" s="186">
        <v>0</v>
      </c>
      <c r="W566" s="186">
        <v>0</v>
      </c>
      <c r="X566" s="186">
        <v>0</v>
      </c>
      <c r="Y566" s="186">
        <v>0</v>
      </c>
      <c r="Z566" s="290">
        <v>0</v>
      </c>
      <c r="AA566" s="186">
        <v>0</v>
      </c>
      <c r="AB566" s="186">
        <v>0</v>
      </c>
      <c r="AC566" s="186">
        <v>0</v>
      </c>
      <c r="AD566" s="186">
        <v>0</v>
      </c>
      <c r="AE566" s="186">
        <v>0</v>
      </c>
      <c r="AF566" s="186">
        <v>0</v>
      </c>
      <c r="AG566" s="300">
        <v>27585.47</v>
      </c>
      <c r="AH566" s="292">
        <v>0</v>
      </c>
      <c r="AI566" s="292">
        <v>0</v>
      </c>
      <c r="AJ566" s="292">
        <v>0</v>
      </c>
      <c r="AK566" s="175"/>
      <c r="AL566" s="175">
        <v>1808350.6500000001</v>
      </c>
      <c r="AM566" s="175">
        <v>1898613.1</v>
      </c>
      <c r="AN566" s="175">
        <v>90262.450000000012</v>
      </c>
    </row>
    <row r="567" spans="1:40" s="84" customFormat="1" ht="20.3" customHeight="1" x14ac:dyDescent="0.35">
      <c r="A567" s="256">
        <v>2023</v>
      </c>
      <c r="B567" s="184">
        <f t="shared" si="41"/>
        <v>556</v>
      </c>
      <c r="C567" s="294" t="s">
        <v>3081</v>
      </c>
      <c r="D567" s="184">
        <v>34581</v>
      </c>
      <c r="E567" s="287"/>
      <c r="F567" s="287"/>
      <c r="G567" s="287"/>
      <c r="H567" s="288"/>
      <c r="I567" s="288" t="e">
        <v>#N/A</v>
      </c>
      <c r="J567" s="288" t="e">
        <f>VLOOKUP(D567,[1]Лист3!$A:$AK,37,0)</f>
        <v>#N/A</v>
      </c>
      <c r="K567" s="289"/>
      <c r="L567" s="289"/>
      <c r="M567" s="289"/>
      <c r="N567" s="289"/>
      <c r="O567" s="289"/>
      <c r="P567" s="289"/>
      <c r="Q567" s="186">
        <f t="shared" si="42"/>
        <v>884059.6399999999</v>
      </c>
      <c r="R567" s="186">
        <f t="shared" si="43"/>
        <v>869216.96999999986</v>
      </c>
      <c r="S567" s="290">
        <v>0</v>
      </c>
      <c r="T567" s="291">
        <v>0</v>
      </c>
      <c r="U567" s="186">
        <v>0</v>
      </c>
      <c r="V567" s="186">
        <v>0</v>
      </c>
      <c r="W567" s="186">
        <v>0</v>
      </c>
      <c r="X567" s="186">
        <v>0</v>
      </c>
      <c r="Y567" s="186">
        <v>0</v>
      </c>
      <c r="Z567" s="186">
        <v>0</v>
      </c>
      <c r="AA567" s="186">
        <v>761580.34999999986</v>
      </c>
      <c r="AB567" s="186">
        <v>107636.62</v>
      </c>
      <c r="AC567" s="186">
        <v>0</v>
      </c>
      <c r="AD567" s="186">
        <v>0</v>
      </c>
      <c r="AE567" s="186">
        <v>0</v>
      </c>
      <c r="AF567" s="186">
        <v>0</v>
      </c>
      <c r="AG567" s="292">
        <v>0</v>
      </c>
      <c r="AH567" s="292">
        <v>0</v>
      </c>
      <c r="AI567" s="292">
        <v>0</v>
      </c>
      <c r="AJ567" s="292">
        <v>14842.67</v>
      </c>
      <c r="AK567" s="175"/>
      <c r="AL567" s="175">
        <v>1067578.1300000001</v>
      </c>
      <c r="AM567" s="175">
        <v>2003065.03</v>
      </c>
      <c r="AN567" s="175">
        <v>935486.89999999991</v>
      </c>
    </row>
    <row r="568" spans="1:40" s="84" customFormat="1" ht="20.3" customHeight="1" x14ac:dyDescent="0.35">
      <c r="A568" s="256">
        <v>2023</v>
      </c>
      <c r="B568" s="184">
        <f>B567+1</f>
        <v>557</v>
      </c>
      <c r="C568" s="294" t="s">
        <v>3082</v>
      </c>
      <c r="D568" s="184">
        <v>34679</v>
      </c>
      <c r="E568" s="287"/>
      <c r="F568" s="287"/>
      <c r="G568" s="287"/>
      <c r="H568" s="288"/>
      <c r="I568" s="288" t="e">
        <v>#N/A</v>
      </c>
      <c r="J568" s="288" t="e">
        <f>VLOOKUP(D568,[1]Лист3!$A:$AK,37,0)</f>
        <v>#N/A</v>
      </c>
      <c r="K568" s="289"/>
      <c r="L568" s="289"/>
      <c r="M568" s="289"/>
      <c r="N568" s="289"/>
      <c r="O568" s="289"/>
      <c r="P568" s="289"/>
      <c r="Q568" s="186">
        <f t="shared" si="42"/>
        <v>2390911.7299999995</v>
      </c>
      <c r="R568" s="186">
        <f t="shared" si="43"/>
        <v>2375667.2199999997</v>
      </c>
      <c r="S568" s="290">
        <v>0</v>
      </c>
      <c r="T568" s="291">
        <v>0</v>
      </c>
      <c r="U568" s="186">
        <v>0</v>
      </c>
      <c r="V568" s="186">
        <v>0</v>
      </c>
      <c r="W568" s="186">
        <v>0</v>
      </c>
      <c r="X568" s="186">
        <v>0</v>
      </c>
      <c r="Y568" s="186">
        <v>0</v>
      </c>
      <c r="Z568" s="186">
        <v>0</v>
      </c>
      <c r="AA568" s="186">
        <v>858646.8600000001</v>
      </c>
      <c r="AB568" s="186">
        <v>0</v>
      </c>
      <c r="AC568" s="186">
        <v>1517020.3599999999</v>
      </c>
      <c r="AD568" s="186">
        <v>0</v>
      </c>
      <c r="AE568" s="186">
        <v>0</v>
      </c>
      <c r="AF568" s="186">
        <v>0</v>
      </c>
      <c r="AG568" s="292">
        <v>0</v>
      </c>
      <c r="AH568" s="292">
        <v>0</v>
      </c>
      <c r="AI568" s="292">
        <v>0</v>
      </c>
      <c r="AJ568" s="292">
        <v>15244.509999999998</v>
      </c>
      <c r="AK568" s="175"/>
      <c r="AL568" s="175">
        <v>13254698.300000001</v>
      </c>
      <c r="AM568" s="175">
        <v>21838669.100000001</v>
      </c>
      <c r="AN568" s="175">
        <v>8583970.8000000007</v>
      </c>
    </row>
    <row r="569" spans="1:40" s="84" customFormat="1" ht="20.3" customHeight="1" x14ac:dyDescent="0.35">
      <c r="A569" s="256">
        <v>2023</v>
      </c>
      <c r="B569" s="184">
        <f t="shared" si="41"/>
        <v>558</v>
      </c>
      <c r="C569" s="294" t="s">
        <v>2181</v>
      </c>
      <c r="D569" s="184">
        <v>34824</v>
      </c>
      <c r="E569" s="287">
        <f>VLOOKUP(D569,'[1]2023-2025'!$A:$G,7,0)</f>
        <v>2023</v>
      </c>
      <c r="F569" s="287" t="s">
        <v>1743</v>
      </c>
      <c r="G569" s="287"/>
      <c r="H569" s="288" t="str">
        <f>INDEX('[1]2023-2025'!$AK:$AK,MATCH(D569,'[1]2023-2025'!$A:$A,0))</f>
        <v>вкл. Протоколом</v>
      </c>
      <c r="I569" s="288" t="e">
        <v>#N/A</v>
      </c>
      <c r="J569" s="288" t="e">
        <f>VLOOKUP(D569,[1]Лист3!$A:$AK,37,0)</f>
        <v>#N/A</v>
      </c>
      <c r="K569" s="289">
        <f>INDEX('[1]2023-2025'!$G:$G,MATCH(D569,'[1]2023-2025'!$A:$A,0))</f>
        <v>2023</v>
      </c>
      <c r="L569" s="289"/>
      <c r="M569" s="289"/>
      <c r="N569" s="289"/>
      <c r="O569" s="289" t="s">
        <v>2639</v>
      </c>
      <c r="P569" s="289" t="s">
        <v>2641</v>
      </c>
      <c r="Q569" s="186">
        <f t="shared" si="42"/>
        <v>813122.64999999991</v>
      </c>
      <c r="R569" s="186">
        <f t="shared" si="43"/>
        <v>811403.90999999992</v>
      </c>
      <c r="S569" s="290">
        <v>0</v>
      </c>
      <c r="T569" s="291">
        <v>0</v>
      </c>
      <c r="U569" s="186">
        <v>0</v>
      </c>
      <c r="V569" s="186">
        <v>0</v>
      </c>
      <c r="W569" s="186">
        <v>0</v>
      </c>
      <c r="X569" s="186">
        <v>0</v>
      </c>
      <c r="Y569" s="186">
        <v>0</v>
      </c>
      <c r="Z569" s="290">
        <v>0</v>
      </c>
      <c r="AA569" s="186">
        <v>0</v>
      </c>
      <c r="AB569" s="186">
        <v>151655</v>
      </c>
      <c r="AC569" s="186">
        <v>659748.90999999992</v>
      </c>
      <c r="AD569" s="186">
        <v>0</v>
      </c>
      <c r="AE569" s="186">
        <v>0</v>
      </c>
      <c r="AF569" s="186">
        <v>0</v>
      </c>
      <c r="AG569" s="290">
        <v>0</v>
      </c>
      <c r="AH569" s="292">
        <v>0</v>
      </c>
      <c r="AI569" s="292">
        <v>0</v>
      </c>
      <c r="AJ569" s="292">
        <v>1718.74</v>
      </c>
      <c r="AK569" s="175"/>
      <c r="AL569" s="175">
        <v>6413111.9000000004</v>
      </c>
      <c r="AM569" s="175">
        <v>12577619.220000001</v>
      </c>
      <c r="AN569" s="175">
        <v>6164507.3200000003</v>
      </c>
    </row>
    <row r="570" spans="1:40" s="84" customFormat="1" ht="20.3" customHeight="1" x14ac:dyDescent="0.35">
      <c r="A570" s="256">
        <v>2023</v>
      </c>
      <c r="B570" s="184">
        <f t="shared" si="41"/>
        <v>559</v>
      </c>
      <c r="C570" s="294" t="s">
        <v>2221</v>
      </c>
      <c r="D570" s="184">
        <v>34876</v>
      </c>
      <c r="E570" s="287">
        <f>VLOOKUP(D570,'[1]2023-2025'!$A:$G,7,0)</f>
        <v>2023</v>
      </c>
      <c r="F570" s="287" t="s">
        <v>1743</v>
      </c>
      <c r="G570" s="287"/>
      <c r="H570" s="288" t="str">
        <f>INDEX('[1]2023-2025'!$AK:$AK,MATCH(D570,'[1]2023-2025'!$A:$A,0))</f>
        <v>вкл. Протоколом</v>
      </c>
      <c r="I570" s="288" t="e">
        <v>#N/A</v>
      </c>
      <c r="J570" s="288" t="e">
        <f>VLOOKUP(D570,[1]Лист3!$A:$AK,37,0)</f>
        <v>#N/A</v>
      </c>
      <c r="K570" s="289">
        <f>INDEX('[1]2023-2025'!$G:$G,MATCH(D570,'[1]2023-2025'!$A:$A,0))</f>
        <v>2023</v>
      </c>
      <c r="L570" s="289"/>
      <c r="M570" s="289"/>
      <c r="N570" s="289"/>
      <c r="O570" s="289" t="s">
        <v>1743</v>
      </c>
      <c r="P570" s="289" t="s">
        <v>2668</v>
      </c>
      <c r="Q570" s="186">
        <f t="shared" si="42"/>
        <v>301719.63</v>
      </c>
      <c r="R570" s="186">
        <f t="shared" si="43"/>
        <v>301022.90000000002</v>
      </c>
      <c r="S570" s="290">
        <v>0</v>
      </c>
      <c r="T570" s="291">
        <v>0</v>
      </c>
      <c r="U570" s="186">
        <v>0</v>
      </c>
      <c r="V570" s="186">
        <v>0</v>
      </c>
      <c r="W570" s="186">
        <v>0</v>
      </c>
      <c r="X570" s="186">
        <v>0</v>
      </c>
      <c r="Y570" s="186">
        <v>0</v>
      </c>
      <c r="Z570" s="290">
        <v>0</v>
      </c>
      <c r="AA570" s="186">
        <v>0</v>
      </c>
      <c r="AB570" s="186">
        <v>301022.90000000002</v>
      </c>
      <c r="AC570" s="186">
        <v>0</v>
      </c>
      <c r="AD570" s="186">
        <v>0</v>
      </c>
      <c r="AE570" s="186">
        <v>0</v>
      </c>
      <c r="AF570" s="186">
        <v>0</v>
      </c>
      <c r="AG570" s="290">
        <v>0</v>
      </c>
      <c r="AH570" s="292">
        <v>0</v>
      </c>
      <c r="AI570" s="292">
        <v>0</v>
      </c>
      <c r="AJ570" s="292">
        <v>696.73</v>
      </c>
      <c r="AK570" s="175"/>
      <c r="AL570" s="175">
        <v>1020677.3500000001</v>
      </c>
      <c r="AM570" s="175">
        <v>2077537.36</v>
      </c>
      <c r="AN570" s="175">
        <v>1056860.01</v>
      </c>
    </row>
    <row r="571" spans="1:40" s="84" customFormat="1" ht="20.3" customHeight="1" x14ac:dyDescent="0.35">
      <c r="A571" s="256">
        <v>2023</v>
      </c>
      <c r="B571" s="184">
        <f t="shared" si="41"/>
        <v>560</v>
      </c>
      <c r="C571" s="294" t="s">
        <v>1826</v>
      </c>
      <c r="D571" s="184">
        <v>34929</v>
      </c>
      <c r="E571" s="287">
        <f>VLOOKUP(D571,'[1]2023-2025'!$A:$G,7,0)</f>
        <v>2023</v>
      </c>
      <c r="F571" s="287" t="s">
        <v>2094</v>
      </c>
      <c r="G571" s="287"/>
      <c r="H571" s="288">
        <f>INDEX('[1]2023-2025'!$AK:$AK,MATCH(D571,'[1]2023-2025'!$A:$A,0))</f>
        <v>44699</v>
      </c>
      <c r="I571" s="288" t="e">
        <v>#N/A</v>
      </c>
      <c r="J571" s="288" t="e">
        <f>VLOOKUP(D571,[1]Лист3!$A:$AK,37,0)</f>
        <v>#N/A</v>
      </c>
      <c r="K571" s="289">
        <f>INDEX('[1]2023-2025'!$G:$G,MATCH(D571,'[1]2023-2025'!$A:$A,0))</f>
        <v>2023</v>
      </c>
      <c r="L571" s="289"/>
      <c r="M571" s="289">
        <v>1</v>
      </c>
      <c r="N571" s="289"/>
      <c r="O571" s="289" t="s">
        <v>2626</v>
      </c>
      <c r="P571" s="289">
        <v>0</v>
      </c>
      <c r="Q571" s="186">
        <f t="shared" si="42"/>
        <v>2218784.4</v>
      </c>
      <c r="R571" s="186">
        <f t="shared" si="43"/>
        <v>2181975.5299999998</v>
      </c>
      <c r="S571" s="290">
        <v>0</v>
      </c>
      <c r="T571" s="291">
        <v>0</v>
      </c>
      <c r="U571" s="186">
        <v>0</v>
      </c>
      <c r="V571" s="186">
        <v>0</v>
      </c>
      <c r="W571" s="186">
        <v>0</v>
      </c>
      <c r="X571" s="186">
        <v>0</v>
      </c>
      <c r="Y571" s="186">
        <v>0</v>
      </c>
      <c r="Z571" s="186">
        <v>2120632.6199999996</v>
      </c>
      <c r="AA571" s="186">
        <v>0</v>
      </c>
      <c r="AB571" s="186">
        <v>0</v>
      </c>
      <c r="AC571" s="186">
        <v>0</v>
      </c>
      <c r="AD571" s="186">
        <v>0</v>
      </c>
      <c r="AE571" s="186">
        <v>0</v>
      </c>
      <c r="AF571" s="186">
        <v>0</v>
      </c>
      <c r="AG571" s="292">
        <v>61342.91</v>
      </c>
      <c r="AH571" s="292">
        <v>0</v>
      </c>
      <c r="AI571" s="292">
        <v>0</v>
      </c>
      <c r="AJ571" s="292">
        <v>36808.870000000003</v>
      </c>
      <c r="AK571" s="175"/>
      <c r="AL571" s="175">
        <v>20533052.950000003</v>
      </c>
      <c r="AM571" s="175">
        <v>22751837.350000001</v>
      </c>
      <c r="AN571" s="175">
        <v>2218784.4000000004</v>
      </c>
    </row>
    <row r="572" spans="1:40" s="84" customFormat="1" ht="20.3" customHeight="1" x14ac:dyDescent="0.35">
      <c r="A572" s="256">
        <v>2023</v>
      </c>
      <c r="B572" s="184">
        <f t="shared" si="41"/>
        <v>561</v>
      </c>
      <c r="C572" s="294" t="s">
        <v>1827</v>
      </c>
      <c r="D572" s="184">
        <v>34930</v>
      </c>
      <c r="E572" s="287">
        <f>VLOOKUP(D572,'[1]2023-2025'!$A:$G,7,0)</f>
        <v>2023</v>
      </c>
      <c r="F572" s="287" t="s">
        <v>2094</v>
      </c>
      <c r="G572" s="287"/>
      <c r="H572" s="288">
        <f>INDEX('[1]2023-2025'!$AK:$AK,MATCH(D572,'[1]2023-2025'!$A:$A,0))</f>
        <v>44699</v>
      </c>
      <c r="I572" s="288" t="e">
        <v>#N/A</v>
      </c>
      <c r="J572" s="288" t="e">
        <f>VLOOKUP(D572,[1]Лист3!$A:$AK,37,0)</f>
        <v>#N/A</v>
      </c>
      <c r="K572" s="289">
        <f>INDEX('[1]2023-2025'!$G:$G,MATCH(D572,'[1]2023-2025'!$A:$A,0))</f>
        <v>2023</v>
      </c>
      <c r="L572" s="289"/>
      <c r="M572" s="289">
        <v>1</v>
      </c>
      <c r="N572" s="289"/>
      <c r="O572" s="289" t="s">
        <v>2626</v>
      </c>
      <c r="P572" s="289">
        <v>0</v>
      </c>
      <c r="Q572" s="186">
        <f t="shared" si="42"/>
        <v>2218526.15</v>
      </c>
      <c r="R572" s="186">
        <f t="shared" si="43"/>
        <v>2181717.2799999998</v>
      </c>
      <c r="S572" s="290">
        <v>0</v>
      </c>
      <c r="T572" s="291">
        <v>0</v>
      </c>
      <c r="U572" s="186">
        <v>0</v>
      </c>
      <c r="V572" s="186">
        <v>0</v>
      </c>
      <c r="W572" s="186">
        <v>0</v>
      </c>
      <c r="X572" s="186">
        <v>0</v>
      </c>
      <c r="Y572" s="186">
        <v>0</v>
      </c>
      <c r="Z572" s="186">
        <v>2121494.5099999998</v>
      </c>
      <c r="AA572" s="186">
        <v>0</v>
      </c>
      <c r="AB572" s="186">
        <v>0</v>
      </c>
      <c r="AC572" s="186">
        <v>0</v>
      </c>
      <c r="AD572" s="186">
        <v>0</v>
      </c>
      <c r="AE572" s="186">
        <v>0</v>
      </c>
      <c r="AF572" s="186">
        <v>0</v>
      </c>
      <c r="AG572" s="292">
        <v>60222.77</v>
      </c>
      <c r="AH572" s="292">
        <v>0</v>
      </c>
      <c r="AI572" s="292">
        <v>0</v>
      </c>
      <c r="AJ572" s="292">
        <v>36808.870000000003</v>
      </c>
      <c r="AK572" s="175"/>
      <c r="AL572" s="175">
        <v>18829976.420000002</v>
      </c>
      <c r="AM572" s="175">
        <v>21048502.57</v>
      </c>
      <c r="AN572" s="175">
        <v>2218526.15</v>
      </c>
    </row>
    <row r="573" spans="1:40" s="84" customFormat="1" ht="20.3" customHeight="1" x14ac:dyDescent="0.35">
      <c r="A573" s="256">
        <v>2023</v>
      </c>
      <c r="B573" s="184">
        <f t="shared" si="41"/>
        <v>562</v>
      </c>
      <c r="C573" s="294" t="s">
        <v>3195</v>
      </c>
      <c r="D573" s="184">
        <v>54885</v>
      </c>
      <c r="E573" s="287"/>
      <c r="F573" s="287"/>
      <c r="G573" s="287"/>
      <c r="H573" s="288"/>
      <c r="I573" s="288"/>
      <c r="J573" s="288"/>
      <c r="K573" s="289"/>
      <c r="L573" s="289"/>
      <c r="M573" s="289"/>
      <c r="N573" s="289"/>
      <c r="O573" s="289"/>
      <c r="P573" s="289"/>
      <c r="Q573" s="186">
        <f t="shared" si="42"/>
        <v>96341</v>
      </c>
      <c r="R573" s="186">
        <f t="shared" si="43"/>
        <v>96341</v>
      </c>
      <c r="S573" s="290">
        <v>0</v>
      </c>
      <c r="T573" s="291">
        <v>0</v>
      </c>
      <c r="U573" s="186">
        <v>0</v>
      </c>
      <c r="V573" s="186">
        <v>0</v>
      </c>
      <c r="W573" s="186">
        <v>0</v>
      </c>
      <c r="X573" s="186">
        <v>0</v>
      </c>
      <c r="Y573" s="186">
        <v>0</v>
      </c>
      <c r="Z573" s="186">
        <v>0</v>
      </c>
      <c r="AA573" s="186">
        <v>0</v>
      </c>
      <c r="AB573" s="186">
        <v>96341</v>
      </c>
      <c r="AC573" s="186">
        <v>0</v>
      </c>
      <c r="AD573" s="186">
        <v>0</v>
      </c>
      <c r="AE573" s="186">
        <v>0</v>
      </c>
      <c r="AF573" s="186">
        <v>0</v>
      </c>
      <c r="AG573" s="186">
        <v>0</v>
      </c>
      <c r="AH573" s="186">
        <v>0</v>
      </c>
      <c r="AI573" s="186">
        <v>0</v>
      </c>
      <c r="AJ573" s="186">
        <v>0</v>
      </c>
      <c r="AK573" s="175"/>
      <c r="AL573" s="175">
        <v>18521979.27</v>
      </c>
      <c r="AM573" s="175">
        <v>18715825.27</v>
      </c>
      <c r="AN573" s="175">
        <v>193846</v>
      </c>
    </row>
    <row r="574" spans="1:40" s="84" customFormat="1" ht="20.3" customHeight="1" x14ac:dyDescent="0.35">
      <c r="A574" s="256">
        <v>2023</v>
      </c>
      <c r="B574" s="184">
        <f t="shared" si="41"/>
        <v>563</v>
      </c>
      <c r="C574" s="294" t="s">
        <v>3798</v>
      </c>
      <c r="D574" s="184">
        <v>35055</v>
      </c>
      <c r="E574" s="287">
        <f>VLOOKUP(D574,'[1]2023-2025'!$A:$G,7,0)</f>
        <v>2023</v>
      </c>
      <c r="F574" s="287" t="e">
        <f>VLOOKUP(D574,[2]Лист1!$C:$F,4,0)</f>
        <v>#REF!</v>
      </c>
      <c r="G574" s="287"/>
      <c r="H574" s="288" t="str">
        <f>INDEX('[1]2023-2025'!$AK:$AK,MATCH(D574,'[1]2023-2025'!$A:$A,0))</f>
        <v>вкл. Протоколом</v>
      </c>
      <c r="I574" s="288" t="e">
        <v>#N/A</v>
      </c>
      <c r="J574" s="288" t="e">
        <f>VLOOKUP(D574,[1]Лист3!$A:$AK,37,0)</f>
        <v>#N/A</v>
      </c>
      <c r="K574" s="289">
        <f>INDEX('[1]2023-2025'!$G:$G,MATCH(D574,'[1]2023-2025'!$A:$A,0))</f>
        <v>2023</v>
      </c>
      <c r="L574" s="289"/>
      <c r="M574" s="289"/>
      <c r="N574" s="289"/>
      <c r="O574" s="289" t="s">
        <v>2446</v>
      </c>
      <c r="P574" s="289">
        <v>0</v>
      </c>
      <c r="Q574" s="186">
        <f t="shared" si="42"/>
        <v>4757876.05</v>
      </c>
      <c r="R574" s="186">
        <f t="shared" si="43"/>
        <v>4690233.05</v>
      </c>
      <c r="S574" s="290">
        <v>0</v>
      </c>
      <c r="T574" s="291">
        <v>0</v>
      </c>
      <c r="U574" s="186">
        <v>0</v>
      </c>
      <c r="V574" s="186">
        <v>0</v>
      </c>
      <c r="W574" s="186">
        <v>0</v>
      </c>
      <c r="X574" s="186">
        <v>0</v>
      </c>
      <c r="Y574" s="186">
        <v>0</v>
      </c>
      <c r="Z574" s="290">
        <v>0</v>
      </c>
      <c r="AA574" s="186">
        <v>0</v>
      </c>
      <c r="AB574" s="186">
        <v>0</v>
      </c>
      <c r="AC574" s="186">
        <v>4690233.05</v>
      </c>
      <c r="AD574" s="186">
        <v>0</v>
      </c>
      <c r="AE574" s="186">
        <v>0</v>
      </c>
      <c r="AF574" s="186">
        <v>0</v>
      </c>
      <c r="AG574" s="290">
        <v>0</v>
      </c>
      <c r="AH574" s="292">
        <v>0</v>
      </c>
      <c r="AI574" s="292">
        <v>0</v>
      </c>
      <c r="AJ574" s="292">
        <v>67643</v>
      </c>
      <c r="AK574" s="175"/>
      <c r="AL574" s="175">
        <v>7483388.6399999997</v>
      </c>
      <c r="AM574" s="175">
        <v>12620747.77</v>
      </c>
      <c r="AN574" s="175">
        <v>5137359.13</v>
      </c>
    </row>
    <row r="575" spans="1:40" s="84" customFormat="1" ht="20.3" customHeight="1" x14ac:dyDescent="0.35">
      <c r="A575" s="256">
        <v>2023</v>
      </c>
      <c r="B575" s="184">
        <f t="shared" si="41"/>
        <v>564</v>
      </c>
      <c r="C575" s="294" t="s">
        <v>2223</v>
      </c>
      <c r="D575" s="184">
        <v>35146</v>
      </c>
      <c r="E575" s="287">
        <f>VLOOKUP(D575,'[1]2023-2025'!$A:$G,7,0)</f>
        <v>2023</v>
      </c>
      <c r="F575" s="287" t="s">
        <v>1743</v>
      </c>
      <c r="G575" s="287"/>
      <c r="H575" s="288" t="str">
        <f>INDEX('[1]2023-2025'!$AK:$AK,MATCH(D575,'[1]2023-2025'!$A:$A,0))</f>
        <v>вкл. Протоколом</v>
      </c>
      <c r="I575" s="288" t="e">
        <v>#N/A</v>
      </c>
      <c r="J575" s="288" t="e">
        <f>VLOOKUP(D575,[1]Лист3!$A:$AK,37,0)</f>
        <v>#N/A</v>
      </c>
      <c r="K575" s="289">
        <f>INDEX('[1]2023-2025'!$G:$G,MATCH(D575,'[1]2023-2025'!$A:$A,0))</f>
        <v>2023</v>
      </c>
      <c r="L575" s="289"/>
      <c r="M575" s="289"/>
      <c r="N575" s="289"/>
      <c r="O575" s="289" t="s">
        <v>2463</v>
      </c>
      <c r="P575" s="289" t="s">
        <v>2673</v>
      </c>
      <c r="Q575" s="186">
        <f t="shared" si="42"/>
        <v>283239.68000000005</v>
      </c>
      <c r="R575" s="186">
        <f t="shared" si="43"/>
        <v>282192.72000000003</v>
      </c>
      <c r="S575" s="290">
        <v>0</v>
      </c>
      <c r="T575" s="291">
        <v>0</v>
      </c>
      <c r="U575" s="186">
        <v>0</v>
      </c>
      <c r="V575" s="186">
        <v>0</v>
      </c>
      <c r="W575" s="186">
        <v>0</v>
      </c>
      <c r="X575" s="186">
        <v>0</v>
      </c>
      <c r="Y575" s="186">
        <v>0</v>
      </c>
      <c r="Z575" s="290">
        <v>0</v>
      </c>
      <c r="AA575" s="186">
        <v>0</v>
      </c>
      <c r="AB575" s="186">
        <v>167333.51</v>
      </c>
      <c r="AC575" s="186">
        <v>0</v>
      </c>
      <c r="AD575" s="186">
        <v>0</v>
      </c>
      <c r="AE575" s="186">
        <v>0</v>
      </c>
      <c r="AF575" s="186">
        <v>0</v>
      </c>
      <c r="AG575" s="290">
        <v>114859.21</v>
      </c>
      <c r="AH575" s="292">
        <v>0</v>
      </c>
      <c r="AI575" s="292">
        <v>0</v>
      </c>
      <c r="AJ575" s="292">
        <v>1046.96</v>
      </c>
      <c r="AK575" s="175"/>
      <c r="AL575" s="175">
        <v>3024232.3000000003</v>
      </c>
      <c r="AM575" s="175">
        <v>6154994.4400000004</v>
      </c>
      <c r="AN575" s="175">
        <v>3130762.14</v>
      </c>
    </row>
    <row r="576" spans="1:40" s="84" customFormat="1" ht="20.3" customHeight="1" x14ac:dyDescent="0.35">
      <c r="A576" s="256">
        <v>2023</v>
      </c>
      <c r="B576" s="184">
        <f t="shared" si="41"/>
        <v>565</v>
      </c>
      <c r="C576" s="294" t="s">
        <v>2234</v>
      </c>
      <c r="D576" s="184">
        <v>35163</v>
      </c>
      <c r="E576" s="287" t="e">
        <f>VLOOKUP(D576,'[1]2023-2025'!$A:$G,7,0)</f>
        <v>#N/A</v>
      </c>
      <c r="F576" s="287" t="s">
        <v>2881</v>
      </c>
      <c r="G576" s="287"/>
      <c r="H576" s="288" t="e">
        <f>INDEX('[1]2023-2025'!$AK:$AK,MATCH(D576,'[1]2023-2025'!$A:$A,0))</f>
        <v>#N/A</v>
      </c>
      <c r="I576" s="288" t="e">
        <v>#N/A</v>
      </c>
      <c r="J576" s="288" t="e">
        <f>VLOOKUP(D576,[1]Лист3!$A:$AK,37,0)</f>
        <v>#N/A</v>
      </c>
      <c r="K576" s="289" t="e">
        <f>INDEX('[1]2023-2025'!$G:$G,MATCH(D576,'[1]2023-2025'!$A:$A,0))</f>
        <v>#N/A</v>
      </c>
      <c r="L576" s="289"/>
      <c r="M576" s="289"/>
      <c r="N576" s="289"/>
      <c r="O576" s="289" t="s">
        <v>2450</v>
      </c>
      <c r="P576" s="289" t="s">
        <v>2681</v>
      </c>
      <c r="Q576" s="186">
        <f t="shared" si="42"/>
        <v>8701719.1099999994</v>
      </c>
      <c r="R576" s="186">
        <f t="shared" si="43"/>
        <v>8586646.9499999993</v>
      </c>
      <c r="S576" s="290">
        <v>0</v>
      </c>
      <c r="T576" s="291">
        <v>0</v>
      </c>
      <c r="U576" s="186">
        <v>0</v>
      </c>
      <c r="V576" s="186">
        <v>0</v>
      </c>
      <c r="W576" s="186">
        <v>0</v>
      </c>
      <c r="X576" s="186">
        <v>150558.59000000003</v>
      </c>
      <c r="Y576" s="186">
        <v>0</v>
      </c>
      <c r="Z576" s="290">
        <v>0</v>
      </c>
      <c r="AA576" s="186">
        <v>5700340.4399999995</v>
      </c>
      <c r="AB576" s="186">
        <v>0</v>
      </c>
      <c r="AC576" s="186">
        <v>2735747.92</v>
      </c>
      <c r="AD576" s="186">
        <v>0</v>
      </c>
      <c r="AE576" s="186">
        <v>0</v>
      </c>
      <c r="AF576" s="186">
        <v>0</v>
      </c>
      <c r="AG576" s="290">
        <v>0</v>
      </c>
      <c r="AH576" s="292">
        <v>0</v>
      </c>
      <c r="AI576" s="292">
        <v>0</v>
      </c>
      <c r="AJ576" s="292">
        <v>115072.16</v>
      </c>
      <c r="AK576" s="175"/>
      <c r="AL576" s="175">
        <v>14246343.16</v>
      </c>
      <c r="AM576" s="175">
        <v>22948062.27</v>
      </c>
      <c r="AN576" s="175">
        <v>8701719.1099999994</v>
      </c>
    </row>
    <row r="577" spans="1:40" s="84" customFormat="1" ht="20.3" customHeight="1" x14ac:dyDescent="0.35">
      <c r="A577" s="256">
        <v>2023</v>
      </c>
      <c r="B577" s="184">
        <f t="shared" si="41"/>
        <v>566</v>
      </c>
      <c r="C577" s="294" t="s">
        <v>1822</v>
      </c>
      <c r="D577" s="184">
        <v>35182</v>
      </c>
      <c r="E577" s="287">
        <f>VLOOKUP(D577,'[1]2023-2025'!$A:$G,7,0)</f>
        <v>2023</v>
      </c>
      <c r="F577" s="287" t="s">
        <v>2094</v>
      </c>
      <c r="G577" s="287"/>
      <c r="H577" s="288">
        <f>INDEX('[1]2023-2025'!$AK:$AK,MATCH(D577,'[1]2023-2025'!$A:$A,0))</f>
        <v>44699</v>
      </c>
      <c r="I577" s="288" t="e">
        <v>#N/A</v>
      </c>
      <c r="J577" s="288" t="e">
        <f>VLOOKUP(D577,[1]Лист3!$A:$AK,37,0)</f>
        <v>#N/A</v>
      </c>
      <c r="K577" s="289">
        <f>INDEX('[1]2023-2025'!$G:$G,MATCH(D577,'[1]2023-2025'!$A:$A,0))</f>
        <v>2023</v>
      </c>
      <c r="L577" s="289"/>
      <c r="M577" s="289">
        <v>3</v>
      </c>
      <c r="N577" s="289"/>
      <c r="O577" s="289" t="s">
        <v>2626</v>
      </c>
      <c r="P577" s="289">
        <v>0</v>
      </c>
      <c r="Q577" s="186">
        <f t="shared" si="42"/>
        <v>6609440.870000001</v>
      </c>
      <c r="R577" s="186">
        <f t="shared" si="43"/>
        <v>6499014.2500000009</v>
      </c>
      <c r="S577" s="290">
        <v>0</v>
      </c>
      <c r="T577" s="291">
        <v>0</v>
      </c>
      <c r="U577" s="186">
        <v>0</v>
      </c>
      <c r="V577" s="186">
        <v>0</v>
      </c>
      <c r="W577" s="186">
        <v>0</v>
      </c>
      <c r="X577" s="186">
        <v>0</v>
      </c>
      <c r="Y577" s="186">
        <v>0</v>
      </c>
      <c r="Z577" s="186">
        <v>6350724.2200000007</v>
      </c>
      <c r="AA577" s="186">
        <v>0</v>
      </c>
      <c r="AB577" s="186">
        <v>0</v>
      </c>
      <c r="AC577" s="186">
        <v>0</v>
      </c>
      <c r="AD577" s="186">
        <v>0</v>
      </c>
      <c r="AE577" s="186">
        <v>0</v>
      </c>
      <c r="AF577" s="186">
        <v>0</v>
      </c>
      <c r="AG577" s="292">
        <v>148290.03</v>
      </c>
      <c r="AH577" s="292">
        <v>0</v>
      </c>
      <c r="AI577" s="292">
        <v>0</v>
      </c>
      <c r="AJ577" s="292">
        <v>110426.62</v>
      </c>
      <c r="AK577" s="175"/>
      <c r="AL577" s="175">
        <v>25360348.689999998</v>
      </c>
      <c r="AM577" s="175">
        <v>31969789.559999999</v>
      </c>
      <c r="AN577" s="175">
        <v>6609440.870000001</v>
      </c>
    </row>
    <row r="578" spans="1:40" s="84" customFormat="1" ht="20.3" customHeight="1" x14ac:dyDescent="0.35">
      <c r="A578" s="256">
        <v>2023</v>
      </c>
      <c r="B578" s="184">
        <f t="shared" si="41"/>
        <v>567</v>
      </c>
      <c r="C578" s="248" t="s">
        <v>1706</v>
      </c>
      <c r="D578" s="184">
        <v>54906</v>
      </c>
      <c r="E578" s="287">
        <f>VLOOKUP(D578,'[1]2023-2025'!$A:$G,7,0)</f>
        <v>2023</v>
      </c>
      <c r="F578" s="287"/>
      <c r="G578" s="287" t="s">
        <v>1899</v>
      </c>
      <c r="H578" s="288">
        <f>INDEX('[1]2023-2025'!$AK:$AK,MATCH(D578,'[1]2023-2025'!$A:$A,0))</f>
        <v>44638</v>
      </c>
      <c r="I578" s="288" t="e">
        <v>#N/A</v>
      </c>
      <c r="J578" s="288" t="e">
        <f>VLOOKUP(D578,[1]Лист3!$A:$AK,37,0)</f>
        <v>#N/A</v>
      </c>
      <c r="K578" s="289">
        <f>INDEX('[1]2023-2025'!$G:$G,MATCH(D578,'[1]2023-2025'!$A:$A,0))</f>
        <v>2023</v>
      </c>
      <c r="L578" s="289"/>
      <c r="M578" s="289"/>
      <c r="N578" s="289"/>
      <c r="O578" s="289" t="s">
        <v>2587</v>
      </c>
      <c r="P578" s="289">
        <v>0</v>
      </c>
      <c r="Q578" s="186">
        <f t="shared" si="42"/>
        <v>241697.84</v>
      </c>
      <c r="R578" s="186">
        <f t="shared" si="43"/>
        <v>241697.84</v>
      </c>
      <c r="S578" s="290">
        <v>0</v>
      </c>
      <c r="T578" s="290">
        <v>0</v>
      </c>
      <c r="U578" s="290">
        <v>0</v>
      </c>
      <c r="V578" s="290">
        <v>0</v>
      </c>
      <c r="W578" s="290">
        <v>0</v>
      </c>
      <c r="X578" s="290">
        <v>0</v>
      </c>
      <c r="Y578" s="290">
        <v>0</v>
      </c>
      <c r="Z578" s="290">
        <v>0</v>
      </c>
      <c r="AA578" s="290">
        <v>0</v>
      </c>
      <c r="AB578" s="290">
        <v>0</v>
      </c>
      <c r="AC578" s="290">
        <v>0</v>
      </c>
      <c r="AD578" s="290">
        <v>0</v>
      </c>
      <c r="AE578" s="290">
        <v>0</v>
      </c>
      <c r="AF578" s="290">
        <v>0</v>
      </c>
      <c r="AG578" s="290">
        <v>0</v>
      </c>
      <c r="AH578" s="290">
        <v>241697.84</v>
      </c>
      <c r="AI578" s="290">
        <v>0</v>
      </c>
      <c r="AJ578" s="290">
        <v>0</v>
      </c>
      <c r="AK578" s="175"/>
      <c r="AL578" s="175">
        <v>5796413.3700000001</v>
      </c>
      <c r="AM578" s="175">
        <v>6367739.6299999999</v>
      </c>
      <c r="AN578" s="175">
        <v>571326.26</v>
      </c>
    </row>
    <row r="579" spans="1:40" s="84" customFormat="1" ht="20.3" customHeight="1" x14ac:dyDescent="0.35">
      <c r="A579" s="256">
        <v>2023</v>
      </c>
      <c r="B579" s="184">
        <f t="shared" ref="B579:B641" si="44">B578+1</f>
        <v>568</v>
      </c>
      <c r="C579" s="294" t="s">
        <v>2228</v>
      </c>
      <c r="D579" s="184">
        <v>35283</v>
      </c>
      <c r="E579" s="287">
        <f>VLOOKUP(D579,'[1]2023-2025'!$A:$G,7,0)</f>
        <v>2023</v>
      </c>
      <c r="F579" s="287" t="s">
        <v>1743</v>
      </c>
      <c r="G579" s="287"/>
      <c r="H579" s="288" t="str">
        <f>INDEX('[1]2023-2025'!$AK:$AK,MATCH(D579,'[1]2023-2025'!$A:$A,0))</f>
        <v>вкл. Протоколом</v>
      </c>
      <c r="I579" s="288" t="e">
        <v>#N/A</v>
      </c>
      <c r="J579" s="288" t="e">
        <f>VLOOKUP(D579,[1]Лист3!$A:$AK,37,0)</f>
        <v>#N/A</v>
      </c>
      <c r="K579" s="289">
        <f>INDEX('[1]2023-2025'!$G:$G,MATCH(D579,'[1]2023-2025'!$A:$A,0))</f>
        <v>2023</v>
      </c>
      <c r="L579" s="289"/>
      <c r="M579" s="289"/>
      <c r="N579" s="289"/>
      <c r="O579" s="289" t="s">
        <v>2675</v>
      </c>
      <c r="P579" s="289" t="s">
        <v>2676</v>
      </c>
      <c r="Q579" s="186">
        <f t="shared" si="42"/>
        <v>103273.54</v>
      </c>
      <c r="R579" s="186">
        <f t="shared" si="43"/>
        <v>103273.54</v>
      </c>
      <c r="S579" s="290">
        <v>0</v>
      </c>
      <c r="T579" s="291">
        <v>0</v>
      </c>
      <c r="U579" s="186">
        <v>0</v>
      </c>
      <c r="V579" s="186">
        <v>0</v>
      </c>
      <c r="W579" s="186">
        <v>0</v>
      </c>
      <c r="X579" s="186">
        <v>0</v>
      </c>
      <c r="Y579" s="186">
        <v>0</v>
      </c>
      <c r="Z579" s="290">
        <v>0</v>
      </c>
      <c r="AA579" s="186">
        <v>0</v>
      </c>
      <c r="AB579" s="186">
        <v>0</v>
      </c>
      <c r="AC579" s="186">
        <v>0</v>
      </c>
      <c r="AD579" s="186">
        <v>0</v>
      </c>
      <c r="AE579" s="186">
        <v>0</v>
      </c>
      <c r="AF579" s="186">
        <v>0</v>
      </c>
      <c r="AG579" s="300">
        <v>103273.54</v>
      </c>
      <c r="AH579" s="300">
        <v>0</v>
      </c>
      <c r="AI579" s="292">
        <v>0</v>
      </c>
      <c r="AJ579" s="292">
        <v>0</v>
      </c>
      <c r="AK579" s="175"/>
      <c r="AL579" s="175">
        <v>7985537.6600000001</v>
      </c>
      <c r="AM579" s="175">
        <v>9302287.3200000003</v>
      </c>
      <c r="AN579" s="175">
        <v>1316749.6600000001</v>
      </c>
    </row>
    <row r="580" spans="1:40" s="84" customFormat="1" ht="20.3" customHeight="1" x14ac:dyDescent="0.35">
      <c r="A580" s="256">
        <v>2023</v>
      </c>
      <c r="B580" s="184">
        <f t="shared" si="44"/>
        <v>569</v>
      </c>
      <c r="C580" s="294" t="s">
        <v>2202</v>
      </c>
      <c r="D580" s="184">
        <v>35404</v>
      </c>
      <c r="E580" s="287">
        <f>VLOOKUP(D580,'[1]2023-2025'!$A:$G,7,0)</f>
        <v>2023</v>
      </c>
      <c r="F580" s="287" t="s">
        <v>1743</v>
      </c>
      <c r="G580" s="287"/>
      <c r="H580" s="288" t="str">
        <f>INDEX('[1]2023-2025'!$AK:$AK,MATCH(D580,'[1]2023-2025'!$A:$A,0))</f>
        <v>вкл. Протоколом</v>
      </c>
      <c r="I580" s="288" t="e">
        <v>#N/A</v>
      </c>
      <c r="J580" s="288" t="e">
        <f>VLOOKUP(D580,[1]Лист3!$A:$AK,37,0)</f>
        <v>#N/A</v>
      </c>
      <c r="K580" s="289">
        <f>INDEX('[1]2023-2025'!$G:$G,MATCH(D580,'[1]2023-2025'!$A:$A,0))</f>
        <v>2023</v>
      </c>
      <c r="L580" s="289"/>
      <c r="M580" s="289"/>
      <c r="N580" s="289"/>
      <c r="O580" s="289" t="s">
        <v>2446</v>
      </c>
      <c r="P580" s="289">
        <v>0</v>
      </c>
      <c r="Q580" s="186">
        <f t="shared" si="42"/>
        <v>1022241.5</v>
      </c>
      <c r="R580" s="186">
        <f t="shared" si="43"/>
        <v>1018312.47</v>
      </c>
      <c r="S580" s="290">
        <v>0</v>
      </c>
      <c r="T580" s="291">
        <v>0</v>
      </c>
      <c r="U580" s="186">
        <v>0</v>
      </c>
      <c r="V580" s="186">
        <v>0</v>
      </c>
      <c r="W580" s="186">
        <v>0</v>
      </c>
      <c r="X580" s="186">
        <v>0</v>
      </c>
      <c r="Y580" s="186">
        <v>0</v>
      </c>
      <c r="Z580" s="290">
        <v>0</v>
      </c>
      <c r="AA580" s="186">
        <v>605044.00999999989</v>
      </c>
      <c r="AB580" s="186">
        <v>413268.46</v>
      </c>
      <c r="AC580" s="186">
        <v>0</v>
      </c>
      <c r="AD580" s="186">
        <v>0</v>
      </c>
      <c r="AE580" s="186">
        <v>0</v>
      </c>
      <c r="AF580" s="186">
        <v>0</v>
      </c>
      <c r="AG580" s="290">
        <v>0</v>
      </c>
      <c r="AH580" s="292">
        <v>0</v>
      </c>
      <c r="AI580" s="292">
        <v>0</v>
      </c>
      <c r="AJ580" s="292">
        <v>3929.0299999999997</v>
      </c>
      <c r="AK580" s="175"/>
      <c r="AL580" s="175">
        <v>7891484.7299999995</v>
      </c>
      <c r="AM580" s="175">
        <v>11164068.119999999</v>
      </c>
      <c r="AN580" s="175">
        <v>3272583.3899999997</v>
      </c>
    </row>
    <row r="581" spans="1:40" s="84" customFormat="1" ht="20.3" customHeight="1" x14ac:dyDescent="0.35">
      <c r="A581" s="256">
        <v>2023</v>
      </c>
      <c r="B581" s="184">
        <f t="shared" si="44"/>
        <v>570</v>
      </c>
      <c r="C581" s="294" t="s">
        <v>2204</v>
      </c>
      <c r="D581" s="184">
        <v>35578</v>
      </c>
      <c r="E581" s="287">
        <f>VLOOKUP(D581,'[1]2023-2025'!$A:$G,7,0)</f>
        <v>2023</v>
      </c>
      <c r="F581" s="287" t="s">
        <v>1743</v>
      </c>
      <c r="G581" s="287"/>
      <c r="H581" s="288" t="str">
        <f>INDEX('[1]2023-2025'!$AK:$AK,MATCH(D581,'[1]2023-2025'!$A:$A,0))</f>
        <v>вкл. Протоколом</v>
      </c>
      <c r="I581" s="288" t="e">
        <v>#N/A</v>
      </c>
      <c r="J581" s="288" t="e">
        <f>VLOOKUP(D581,[1]Лист3!$A:$AK,37,0)</f>
        <v>#N/A</v>
      </c>
      <c r="K581" s="289">
        <f>INDEX('[1]2023-2025'!$G:$G,MATCH(D581,'[1]2023-2025'!$A:$A,0))</f>
        <v>2023</v>
      </c>
      <c r="L581" s="289"/>
      <c r="M581" s="289"/>
      <c r="N581" s="289"/>
      <c r="O581" s="289" t="s">
        <v>2619</v>
      </c>
      <c r="P581" s="289">
        <v>0</v>
      </c>
      <c r="Q581" s="186">
        <f t="shared" si="42"/>
        <v>3933846.1100000003</v>
      </c>
      <c r="R581" s="186">
        <f t="shared" si="43"/>
        <v>3919723.4000000004</v>
      </c>
      <c r="S581" s="290">
        <v>0</v>
      </c>
      <c r="T581" s="291">
        <v>0</v>
      </c>
      <c r="U581" s="186">
        <v>0</v>
      </c>
      <c r="V581" s="186">
        <v>0</v>
      </c>
      <c r="W581" s="186">
        <v>0</v>
      </c>
      <c r="X581" s="186">
        <v>0</v>
      </c>
      <c r="Y581" s="186">
        <v>0</v>
      </c>
      <c r="Z581" s="290">
        <v>0</v>
      </c>
      <c r="AA581" s="186">
        <v>0</v>
      </c>
      <c r="AB581" s="186">
        <v>0</v>
      </c>
      <c r="AC581" s="186">
        <v>3919723.4000000004</v>
      </c>
      <c r="AD581" s="186">
        <v>0</v>
      </c>
      <c r="AE581" s="186">
        <v>0</v>
      </c>
      <c r="AF581" s="186">
        <v>0</v>
      </c>
      <c r="AG581" s="290">
        <v>0</v>
      </c>
      <c r="AH581" s="292">
        <v>0</v>
      </c>
      <c r="AI581" s="292">
        <v>0</v>
      </c>
      <c r="AJ581" s="292">
        <v>14122.71</v>
      </c>
      <c r="AK581" s="175"/>
      <c r="AL581" s="175">
        <v>8567702.0099999998</v>
      </c>
      <c r="AM581" s="175">
        <v>15551793.98</v>
      </c>
      <c r="AN581" s="175">
        <v>6984091.9700000007</v>
      </c>
    </row>
    <row r="582" spans="1:40" s="84" customFormat="1" ht="20.3" customHeight="1" x14ac:dyDescent="0.35">
      <c r="A582" s="256">
        <v>2023</v>
      </c>
      <c r="B582" s="184">
        <f t="shared" si="44"/>
        <v>571</v>
      </c>
      <c r="C582" s="294" t="s">
        <v>2400</v>
      </c>
      <c r="D582" s="184">
        <v>35581</v>
      </c>
      <c r="E582" s="287">
        <f>VLOOKUP(D582,'[1]2023-2025'!$A:$G,7,0)</f>
        <v>2023</v>
      </c>
      <c r="F582" s="287" t="e">
        <f>VLOOKUP(D582,[2]Лист1!$C:$F,4,0)</f>
        <v>#REF!</v>
      </c>
      <c r="G582" s="287"/>
      <c r="H582" s="288" t="str">
        <f>INDEX('[1]2023-2025'!$AK:$AK,MATCH(D582,'[1]2023-2025'!$A:$A,0))</f>
        <v>вкл. Протоколом</v>
      </c>
      <c r="I582" s="288" t="e">
        <v>#N/A</v>
      </c>
      <c r="J582" s="288" t="e">
        <f>VLOOKUP(D582,[1]Лист3!$A:$AK,37,0)</f>
        <v>#N/A</v>
      </c>
      <c r="K582" s="289">
        <f>INDEX('[1]2023-2025'!$G:$G,MATCH(D582,'[1]2023-2025'!$A:$A,0))</f>
        <v>2023</v>
      </c>
      <c r="L582" s="289"/>
      <c r="M582" s="289"/>
      <c r="N582" s="289"/>
      <c r="O582" s="289" t="s">
        <v>2463</v>
      </c>
      <c r="P582" s="289">
        <v>0</v>
      </c>
      <c r="Q582" s="186">
        <f t="shared" si="42"/>
        <v>647223.6399999999</v>
      </c>
      <c r="R582" s="186">
        <f t="shared" si="43"/>
        <v>647223.6399999999</v>
      </c>
      <c r="S582" s="290">
        <v>0</v>
      </c>
      <c r="T582" s="291">
        <v>0</v>
      </c>
      <c r="U582" s="186">
        <v>0</v>
      </c>
      <c r="V582" s="186">
        <v>0</v>
      </c>
      <c r="W582" s="186">
        <v>0</v>
      </c>
      <c r="X582" s="186">
        <v>0</v>
      </c>
      <c r="Y582" s="186">
        <v>0</v>
      </c>
      <c r="Z582" s="290">
        <v>0</v>
      </c>
      <c r="AA582" s="186">
        <v>0</v>
      </c>
      <c r="AB582" s="186">
        <v>0</v>
      </c>
      <c r="AC582" s="186">
        <v>0</v>
      </c>
      <c r="AD582" s="186">
        <v>0</v>
      </c>
      <c r="AE582" s="186">
        <v>0</v>
      </c>
      <c r="AF582" s="186">
        <v>0</v>
      </c>
      <c r="AG582" s="290">
        <v>647223.6399999999</v>
      </c>
      <c r="AH582" s="292">
        <v>0</v>
      </c>
      <c r="AI582" s="292">
        <v>0</v>
      </c>
      <c r="AJ582" s="292">
        <v>0</v>
      </c>
      <c r="AK582" s="175"/>
      <c r="AL582" s="175">
        <v>677542.1100000001</v>
      </c>
      <c r="AM582" s="175">
        <v>1347260.71</v>
      </c>
      <c r="AN582" s="175">
        <v>669718.59999999986</v>
      </c>
    </row>
    <row r="583" spans="1:40" s="84" customFormat="1" ht="20.3" customHeight="1" x14ac:dyDescent="0.35">
      <c r="A583" s="256">
        <v>2023</v>
      </c>
      <c r="B583" s="184">
        <f t="shared" si="44"/>
        <v>572</v>
      </c>
      <c r="C583" s="294" t="s">
        <v>2402</v>
      </c>
      <c r="D583" s="184">
        <v>35588</v>
      </c>
      <c r="E583" s="287">
        <f>VLOOKUP(D583,'[1]2023-2025'!$A:$G,7,0)</f>
        <v>2023</v>
      </c>
      <c r="F583" s="287" t="s">
        <v>2879</v>
      </c>
      <c r="G583" s="287"/>
      <c r="H583" s="288" t="str">
        <f>INDEX('[1]2023-2025'!$AK:$AK,MATCH(D583,'[1]2023-2025'!$A:$A,0))</f>
        <v>вкл. Протоколом</v>
      </c>
      <c r="I583" s="288" t="e">
        <v>#N/A</v>
      </c>
      <c r="J583" s="288" t="e">
        <f>VLOOKUP(D583,[1]Лист3!$A:$AK,37,0)</f>
        <v>#N/A</v>
      </c>
      <c r="K583" s="289"/>
      <c r="L583" s="289"/>
      <c r="M583" s="289"/>
      <c r="N583" s="289"/>
      <c r="O583" s="289" t="e">
        <v>#N/A</v>
      </c>
      <c r="P583" s="289" t="e">
        <v>#N/A</v>
      </c>
      <c r="Q583" s="186">
        <f t="shared" si="42"/>
        <v>5306881.7100000009</v>
      </c>
      <c r="R583" s="186">
        <f t="shared" si="43"/>
        <v>5306881.7100000009</v>
      </c>
      <c r="S583" s="290">
        <v>1032177.24</v>
      </c>
      <c r="T583" s="291">
        <v>0</v>
      </c>
      <c r="U583" s="186">
        <v>0</v>
      </c>
      <c r="V583" s="186">
        <v>0</v>
      </c>
      <c r="W583" s="186">
        <v>0</v>
      </c>
      <c r="X583" s="186">
        <v>0</v>
      </c>
      <c r="Y583" s="186">
        <v>0</v>
      </c>
      <c r="Z583" s="290">
        <v>0</v>
      </c>
      <c r="AA583" s="186">
        <v>2782098.5</v>
      </c>
      <c r="AB583" s="186">
        <v>166176.37</v>
      </c>
      <c r="AC583" s="186">
        <v>1326429.6000000001</v>
      </c>
      <c r="AD583" s="186">
        <v>0</v>
      </c>
      <c r="AE583" s="186">
        <v>0</v>
      </c>
      <c r="AF583" s="186">
        <v>0</v>
      </c>
      <c r="AG583" s="290">
        <v>0</v>
      </c>
      <c r="AH583" s="292">
        <v>0</v>
      </c>
      <c r="AI583" s="292">
        <v>0</v>
      </c>
      <c r="AJ583" s="292">
        <v>0</v>
      </c>
      <c r="AK583" s="175"/>
      <c r="AL583" s="175">
        <v>1370802.5080042675</v>
      </c>
      <c r="AM583" s="175">
        <v>2309705.3199999998</v>
      </c>
      <c r="AN583" s="175">
        <v>938902.81199573237</v>
      </c>
    </row>
    <row r="584" spans="1:40" s="84" customFormat="1" ht="20.3" customHeight="1" x14ac:dyDescent="0.35">
      <c r="A584" s="256">
        <v>2023</v>
      </c>
      <c r="B584" s="184">
        <f t="shared" si="44"/>
        <v>573</v>
      </c>
      <c r="C584" s="294" t="s">
        <v>2211</v>
      </c>
      <c r="D584" s="184">
        <v>35591</v>
      </c>
      <c r="E584" s="287">
        <f>VLOOKUP(D584,'[1]2023-2025'!$A:$G,7,0)</f>
        <v>2023</v>
      </c>
      <c r="F584" s="287" t="s">
        <v>1743</v>
      </c>
      <c r="G584" s="287"/>
      <c r="H584" s="288" t="str">
        <f>INDEX('[1]2023-2025'!$AK:$AK,MATCH(D584,'[1]2023-2025'!$A:$A,0))</f>
        <v>вкл. Протоколом</v>
      </c>
      <c r="I584" s="288" t="e">
        <v>#N/A</v>
      </c>
      <c r="J584" s="288" t="e">
        <f>VLOOKUP(D584,[1]Лист3!$A:$AK,37,0)</f>
        <v>#N/A</v>
      </c>
      <c r="K584" s="289">
        <f>INDEX('[1]2023-2025'!$G:$G,MATCH(D584,'[1]2023-2025'!$A:$A,0))</f>
        <v>2023</v>
      </c>
      <c r="L584" s="289"/>
      <c r="M584" s="289"/>
      <c r="N584" s="289"/>
      <c r="O584" s="289" t="s">
        <v>2523</v>
      </c>
      <c r="P584" s="289" t="s">
        <v>2662</v>
      </c>
      <c r="Q584" s="186">
        <f t="shared" si="42"/>
        <v>553297.82000000007</v>
      </c>
      <c r="R584" s="186">
        <f t="shared" si="43"/>
        <v>553297.82000000007</v>
      </c>
      <c r="S584" s="290">
        <v>0</v>
      </c>
      <c r="T584" s="291">
        <v>0</v>
      </c>
      <c r="U584" s="186">
        <v>0</v>
      </c>
      <c r="V584" s="186">
        <v>0</v>
      </c>
      <c r="W584" s="186">
        <v>0</v>
      </c>
      <c r="X584" s="186">
        <v>0</v>
      </c>
      <c r="Y584" s="186">
        <v>0</v>
      </c>
      <c r="Z584" s="290">
        <v>0</v>
      </c>
      <c r="AA584" s="186">
        <v>0</v>
      </c>
      <c r="AB584" s="186">
        <v>553297.82000000007</v>
      </c>
      <c r="AC584" s="186">
        <v>0</v>
      </c>
      <c r="AD584" s="186">
        <v>0</v>
      </c>
      <c r="AE584" s="186">
        <v>0</v>
      </c>
      <c r="AF584" s="186">
        <v>0</v>
      </c>
      <c r="AG584" s="290">
        <v>0</v>
      </c>
      <c r="AH584" s="292">
        <v>0</v>
      </c>
      <c r="AI584" s="292">
        <v>0</v>
      </c>
      <c r="AJ584" s="292">
        <v>0</v>
      </c>
      <c r="AK584" s="175"/>
      <c r="AL584" s="175">
        <v>4871396.669999999</v>
      </c>
      <c r="AM584" s="175">
        <v>10725375.119999999</v>
      </c>
      <c r="AN584" s="175">
        <v>5853978.4500000002</v>
      </c>
    </row>
    <row r="585" spans="1:40" s="84" customFormat="1" ht="20.3" customHeight="1" x14ac:dyDescent="0.35">
      <c r="A585" s="256">
        <v>2023</v>
      </c>
      <c r="B585" s="184">
        <f t="shared" si="44"/>
        <v>574</v>
      </c>
      <c r="C585" s="294" t="s">
        <v>3088</v>
      </c>
      <c r="D585" s="184">
        <v>35670</v>
      </c>
      <c r="E585" s="287"/>
      <c r="F585" s="287"/>
      <c r="G585" s="287"/>
      <c r="H585" s="288"/>
      <c r="I585" s="288" t="e">
        <v>#N/A</v>
      </c>
      <c r="J585" s="288" t="e">
        <f>VLOOKUP(D585,[1]Лист3!$A:$AK,37,0)</f>
        <v>#N/A</v>
      </c>
      <c r="K585" s="289"/>
      <c r="L585" s="289"/>
      <c r="M585" s="289"/>
      <c r="N585" s="289"/>
      <c r="O585" s="289"/>
      <c r="P585" s="289"/>
      <c r="Q585" s="186">
        <f t="shared" si="42"/>
        <v>33699627.940000005</v>
      </c>
      <c r="R585" s="186">
        <f t="shared" si="43"/>
        <v>33521105.160000004</v>
      </c>
      <c r="S585" s="290">
        <v>0</v>
      </c>
      <c r="T585" s="291">
        <v>0</v>
      </c>
      <c r="U585" s="186">
        <v>0</v>
      </c>
      <c r="V585" s="186">
        <v>0</v>
      </c>
      <c r="W585" s="186">
        <v>0</v>
      </c>
      <c r="X585" s="186">
        <v>0</v>
      </c>
      <c r="Y585" s="186">
        <v>0</v>
      </c>
      <c r="Z585" s="186">
        <v>0</v>
      </c>
      <c r="AA585" s="186">
        <v>0</v>
      </c>
      <c r="AB585" s="186">
        <v>0</v>
      </c>
      <c r="AC585" s="186">
        <v>33521105.160000004</v>
      </c>
      <c r="AD585" s="186">
        <v>0</v>
      </c>
      <c r="AE585" s="186">
        <v>0</v>
      </c>
      <c r="AF585" s="186">
        <v>0</v>
      </c>
      <c r="AG585" s="292">
        <v>0</v>
      </c>
      <c r="AH585" s="292">
        <v>0</v>
      </c>
      <c r="AI585" s="292">
        <v>0</v>
      </c>
      <c r="AJ585" s="292">
        <v>178522.78</v>
      </c>
      <c r="AK585" s="175"/>
      <c r="AL585" s="175">
        <v>37581302.919999987</v>
      </c>
      <c r="AM585" s="175">
        <v>112315564.84999999</v>
      </c>
      <c r="AN585" s="175">
        <v>74734261.930000007</v>
      </c>
    </row>
    <row r="586" spans="1:40" s="84" customFormat="1" ht="20.3" customHeight="1" x14ac:dyDescent="0.35">
      <c r="A586" s="256">
        <v>2023</v>
      </c>
      <c r="B586" s="184">
        <f t="shared" si="44"/>
        <v>575</v>
      </c>
      <c r="C586" s="294" t="s">
        <v>2200</v>
      </c>
      <c r="D586" s="184">
        <v>35711</v>
      </c>
      <c r="E586" s="287">
        <f>VLOOKUP(D586,'[1]2023-2025'!$A:$G,7,0)</f>
        <v>2023</v>
      </c>
      <c r="F586" s="287" t="e">
        <f>VLOOKUP(D586,[2]Лист1!$C:$F,4,0)</f>
        <v>#REF!</v>
      </c>
      <c r="G586" s="287"/>
      <c r="H586" s="288" t="str">
        <f>INDEX('[1]2023-2025'!$AK:$AK,MATCH(D586,'[1]2023-2025'!$A:$A,0))</f>
        <v>вкл. Протоколом</v>
      </c>
      <c r="I586" s="288" t="e">
        <v>#N/A</v>
      </c>
      <c r="J586" s="288" t="e">
        <f>VLOOKUP(D586,[1]Лист3!$A:$AK,37,0)</f>
        <v>#N/A</v>
      </c>
      <c r="K586" s="289">
        <f>INDEX('[1]2023-2025'!$G:$G,MATCH(D586,'[1]2023-2025'!$A:$A,0))</f>
        <v>2023</v>
      </c>
      <c r="L586" s="289"/>
      <c r="M586" s="289"/>
      <c r="N586" s="289"/>
      <c r="O586" s="289" t="s">
        <v>2450</v>
      </c>
      <c r="P586" s="289">
        <v>0</v>
      </c>
      <c r="Q586" s="186">
        <f t="shared" si="42"/>
        <v>348724.2699999999</v>
      </c>
      <c r="R586" s="186">
        <f t="shared" si="43"/>
        <v>346870.79999999993</v>
      </c>
      <c r="S586" s="290">
        <v>0</v>
      </c>
      <c r="T586" s="291">
        <v>346870.79999999993</v>
      </c>
      <c r="U586" s="186">
        <v>0</v>
      </c>
      <c r="V586" s="186">
        <v>0</v>
      </c>
      <c r="W586" s="186">
        <v>0</v>
      </c>
      <c r="X586" s="186">
        <v>0</v>
      </c>
      <c r="Y586" s="186">
        <v>0</v>
      </c>
      <c r="Z586" s="290">
        <v>0</v>
      </c>
      <c r="AA586" s="186">
        <v>0</v>
      </c>
      <c r="AB586" s="186">
        <v>0</v>
      </c>
      <c r="AC586" s="186">
        <v>0</v>
      </c>
      <c r="AD586" s="186">
        <v>0</v>
      </c>
      <c r="AE586" s="186">
        <v>0</v>
      </c>
      <c r="AF586" s="186">
        <v>0</v>
      </c>
      <c r="AG586" s="290">
        <v>0</v>
      </c>
      <c r="AH586" s="292">
        <v>0</v>
      </c>
      <c r="AI586" s="292">
        <v>0</v>
      </c>
      <c r="AJ586" s="292">
        <v>1853.47</v>
      </c>
      <c r="AK586" s="175"/>
      <c r="AL586" s="175">
        <v>3872561.72</v>
      </c>
      <c r="AM586" s="175">
        <v>4221285.99</v>
      </c>
      <c r="AN586" s="175">
        <v>348724.26999999996</v>
      </c>
    </row>
    <row r="587" spans="1:40" s="84" customFormat="1" ht="20.3" customHeight="1" x14ac:dyDescent="0.35">
      <c r="A587" s="256">
        <v>2023</v>
      </c>
      <c r="B587" s="184">
        <f t="shared" si="44"/>
        <v>576</v>
      </c>
      <c r="C587" s="294" t="s">
        <v>3192</v>
      </c>
      <c r="D587" s="184">
        <v>54932</v>
      </c>
      <c r="E587" s="287"/>
      <c r="F587" s="287"/>
      <c r="G587" s="287"/>
      <c r="H587" s="288"/>
      <c r="I587" s="288"/>
      <c r="J587" s="288"/>
      <c r="K587" s="289"/>
      <c r="L587" s="289"/>
      <c r="M587" s="289"/>
      <c r="N587" s="289"/>
      <c r="O587" s="289"/>
      <c r="P587" s="289"/>
      <c r="Q587" s="186">
        <f t="shared" si="42"/>
        <v>100000</v>
      </c>
      <c r="R587" s="186">
        <f t="shared" si="43"/>
        <v>100000</v>
      </c>
      <c r="S587" s="290">
        <v>0</v>
      </c>
      <c r="T587" s="291">
        <v>0</v>
      </c>
      <c r="U587" s="186">
        <v>0</v>
      </c>
      <c r="V587" s="186">
        <v>0</v>
      </c>
      <c r="W587" s="186">
        <v>0</v>
      </c>
      <c r="X587" s="186">
        <v>0</v>
      </c>
      <c r="Y587" s="186">
        <v>0</v>
      </c>
      <c r="Z587" s="186">
        <v>0</v>
      </c>
      <c r="AA587" s="186">
        <v>0</v>
      </c>
      <c r="AB587" s="186">
        <v>100000</v>
      </c>
      <c r="AC587" s="186">
        <v>0</v>
      </c>
      <c r="AD587" s="186">
        <v>0</v>
      </c>
      <c r="AE587" s="186">
        <v>0</v>
      </c>
      <c r="AF587" s="186">
        <v>0</v>
      </c>
      <c r="AG587" s="186">
        <v>0</v>
      </c>
      <c r="AH587" s="186">
        <v>0</v>
      </c>
      <c r="AI587" s="186">
        <v>0</v>
      </c>
      <c r="AJ587" s="186">
        <v>0</v>
      </c>
      <c r="AK587" s="175"/>
      <c r="AL587" s="175">
        <v>3792560.04</v>
      </c>
      <c r="AM587" s="175">
        <v>3892560.04</v>
      </c>
      <c r="AN587" s="175">
        <v>100000</v>
      </c>
    </row>
    <row r="588" spans="1:40" s="84" customFormat="1" ht="20.3" customHeight="1" x14ac:dyDescent="0.35">
      <c r="A588" s="256">
        <v>2023</v>
      </c>
      <c r="B588" s="184">
        <f>B587+1</f>
        <v>577</v>
      </c>
      <c r="C588" s="294" t="s">
        <v>2183</v>
      </c>
      <c r="D588" s="184">
        <v>36075</v>
      </c>
      <c r="E588" s="287">
        <f>VLOOKUP(D588,'[1]2023-2025'!$A:$G,7,0)</f>
        <v>2023</v>
      </c>
      <c r="F588" s="287" t="s">
        <v>1743</v>
      </c>
      <c r="G588" s="287"/>
      <c r="H588" s="288" t="str">
        <f>INDEX('[1]2023-2025'!$AK:$AK,MATCH(D588,'[1]2023-2025'!$A:$A,0))</f>
        <v>вкл. Протоколом</v>
      </c>
      <c r="I588" s="288" t="e">
        <v>#N/A</v>
      </c>
      <c r="J588" s="288" t="e">
        <f>VLOOKUP(D588,[1]Лист3!$A:$AK,37,0)</f>
        <v>#N/A</v>
      </c>
      <c r="K588" s="289">
        <f>INDEX('[1]2023-2025'!$G:$G,MATCH(D588,'[1]2023-2025'!$A:$A,0))</f>
        <v>2023</v>
      </c>
      <c r="L588" s="289"/>
      <c r="M588" s="289"/>
      <c r="N588" s="289"/>
      <c r="O588" s="289" t="s">
        <v>2441</v>
      </c>
      <c r="P588" s="289">
        <v>0</v>
      </c>
      <c r="Q588" s="186">
        <f t="shared" si="42"/>
        <v>94526.399999999994</v>
      </c>
      <c r="R588" s="186">
        <f t="shared" si="43"/>
        <v>94526.399999999994</v>
      </c>
      <c r="S588" s="290">
        <v>0</v>
      </c>
      <c r="T588" s="291">
        <v>0</v>
      </c>
      <c r="U588" s="186">
        <v>0</v>
      </c>
      <c r="V588" s="186">
        <v>0</v>
      </c>
      <c r="W588" s="186">
        <v>0</v>
      </c>
      <c r="X588" s="186">
        <v>0</v>
      </c>
      <c r="Y588" s="186">
        <v>0</v>
      </c>
      <c r="Z588" s="290">
        <v>0</v>
      </c>
      <c r="AA588" s="186">
        <v>0</v>
      </c>
      <c r="AB588" s="186">
        <v>0</v>
      </c>
      <c r="AC588" s="186">
        <v>0</v>
      </c>
      <c r="AD588" s="186">
        <v>0</v>
      </c>
      <c r="AE588" s="186">
        <v>0</v>
      </c>
      <c r="AF588" s="186">
        <v>0</v>
      </c>
      <c r="AG588" s="290">
        <v>94526.399999999994</v>
      </c>
      <c r="AH588" s="292">
        <v>0</v>
      </c>
      <c r="AI588" s="292">
        <v>0</v>
      </c>
      <c r="AJ588" s="292">
        <v>0</v>
      </c>
      <c r="AK588" s="175"/>
      <c r="AL588" s="175">
        <v>12291095.740000002</v>
      </c>
      <c r="AM588" s="175">
        <v>20978995.050000001</v>
      </c>
      <c r="AN588" s="175">
        <v>8687899.3099999987</v>
      </c>
    </row>
    <row r="589" spans="1:40" s="84" customFormat="1" ht="20.3" customHeight="1" x14ac:dyDescent="0.35">
      <c r="A589" s="256">
        <v>2023</v>
      </c>
      <c r="B589" s="184">
        <f t="shared" si="44"/>
        <v>578</v>
      </c>
      <c r="C589" s="294" t="s">
        <v>2209</v>
      </c>
      <c r="D589" s="184">
        <v>36169</v>
      </c>
      <c r="E589" s="287">
        <f>VLOOKUP(D589,'[1]2023-2025'!$A:$G,7,0)</f>
        <v>2023</v>
      </c>
      <c r="F589" s="287" t="s">
        <v>1743</v>
      </c>
      <c r="G589" s="287"/>
      <c r="H589" s="288" t="str">
        <f>INDEX('[1]2023-2025'!$AK:$AK,MATCH(D589,'[1]2023-2025'!$A:$A,0))</f>
        <v>вкл. Протоколом</v>
      </c>
      <c r="I589" s="288" t="e">
        <v>#N/A</v>
      </c>
      <c r="J589" s="288" t="e">
        <f>VLOOKUP(D589,[1]Лист3!$A:$AK,37,0)</f>
        <v>#N/A</v>
      </c>
      <c r="K589" s="289">
        <f>INDEX('[1]2023-2025'!$G:$G,MATCH(D589,'[1]2023-2025'!$A:$A,0))</f>
        <v>2023</v>
      </c>
      <c r="L589" s="289"/>
      <c r="M589" s="289"/>
      <c r="N589" s="289"/>
      <c r="O589" s="289" t="s">
        <v>2457</v>
      </c>
      <c r="P589" s="289" t="s">
        <v>2661</v>
      </c>
      <c r="Q589" s="186">
        <f t="shared" ref="Q589:Q652" si="45">SUM(S589:AJ589)</f>
        <v>2896224.2500000005</v>
      </c>
      <c r="R589" s="186">
        <f t="shared" ref="R589:R652" si="46">SUM(S589:AI589)</f>
        <v>2890136.2800000003</v>
      </c>
      <c r="S589" s="290">
        <v>0</v>
      </c>
      <c r="T589" s="291">
        <v>0</v>
      </c>
      <c r="U589" s="186">
        <v>0</v>
      </c>
      <c r="V589" s="186">
        <v>0</v>
      </c>
      <c r="W589" s="186">
        <v>0</v>
      </c>
      <c r="X589" s="186">
        <v>0</v>
      </c>
      <c r="Y589" s="186">
        <v>0</v>
      </c>
      <c r="Z589" s="290">
        <v>0</v>
      </c>
      <c r="AA589" s="186">
        <v>0</v>
      </c>
      <c r="AB589" s="186">
        <v>0</v>
      </c>
      <c r="AC589" s="186">
        <v>2890136.2800000003</v>
      </c>
      <c r="AD589" s="186">
        <v>0</v>
      </c>
      <c r="AE589" s="186">
        <v>0</v>
      </c>
      <c r="AF589" s="186">
        <v>0</v>
      </c>
      <c r="AG589" s="290">
        <v>0</v>
      </c>
      <c r="AH589" s="292">
        <v>0</v>
      </c>
      <c r="AI589" s="292">
        <v>0</v>
      </c>
      <c r="AJ589" s="292">
        <v>6087.97</v>
      </c>
      <c r="AK589" s="175"/>
      <c r="AL589" s="175">
        <v>2960915.129999999</v>
      </c>
      <c r="AM589" s="175">
        <v>10418431.76</v>
      </c>
      <c r="AN589" s="175">
        <v>7457516.6300000008</v>
      </c>
    </row>
    <row r="590" spans="1:40" s="84" customFormat="1" ht="20.3" customHeight="1" x14ac:dyDescent="0.35">
      <c r="A590" s="256">
        <v>2023</v>
      </c>
      <c r="B590" s="184">
        <f t="shared" si="44"/>
        <v>579</v>
      </c>
      <c r="C590" s="248" t="s">
        <v>2373</v>
      </c>
      <c r="D590" s="184">
        <v>36220</v>
      </c>
      <c r="E590" s="287">
        <f>VLOOKUP(D590,'[1]2023-2025'!$A:$G,7,0)</f>
        <v>2023</v>
      </c>
      <c r="F590" s="287" t="e">
        <f>VLOOKUP(D590,[2]Лист1!$C:$F,4,0)</f>
        <v>#REF!</v>
      </c>
      <c r="G590" s="287"/>
      <c r="H590" s="288" t="str">
        <f>INDEX('[1]2023-2025'!$AK:$AK,MATCH(D590,'[1]2023-2025'!$A:$A,0))</f>
        <v>вкл. Протоколом</v>
      </c>
      <c r="I590" s="288" t="e">
        <v>#N/A</v>
      </c>
      <c r="J590" s="288" t="e">
        <f>VLOOKUP(D590,[1]Лист3!$A:$AK,37,0)</f>
        <v>#N/A</v>
      </c>
      <c r="K590" s="289">
        <f>INDEX('[1]2023-2025'!$G:$G,MATCH(D590,'[1]2023-2025'!$A:$A,0))</f>
        <v>2023</v>
      </c>
      <c r="L590" s="289"/>
      <c r="M590" s="289"/>
      <c r="N590" s="289"/>
      <c r="O590" s="289">
        <v>0</v>
      </c>
      <c r="P590" s="289">
        <v>0</v>
      </c>
      <c r="Q590" s="186">
        <f t="shared" si="45"/>
        <v>4399640.12</v>
      </c>
      <c r="R590" s="186">
        <f t="shared" si="46"/>
        <v>4391429.3</v>
      </c>
      <c r="S590" s="290">
        <v>2889102</v>
      </c>
      <c r="T590" s="291">
        <v>0</v>
      </c>
      <c r="U590" s="186">
        <v>0</v>
      </c>
      <c r="V590" s="186">
        <v>0</v>
      </c>
      <c r="W590" s="186">
        <v>0</v>
      </c>
      <c r="X590" s="186">
        <v>291556.21000000002</v>
      </c>
      <c r="Y590" s="186">
        <v>0</v>
      </c>
      <c r="Z590" s="186">
        <v>0</v>
      </c>
      <c r="AA590" s="186">
        <v>0</v>
      </c>
      <c r="AB590" s="186">
        <v>0</v>
      </c>
      <c r="AC590" s="186">
        <v>1210771.0900000001</v>
      </c>
      <c r="AD590" s="186">
        <v>0</v>
      </c>
      <c r="AE590" s="186">
        <v>0</v>
      </c>
      <c r="AF590" s="186">
        <v>0</v>
      </c>
      <c r="AG590" s="292">
        <v>0</v>
      </c>
      <c r="AH590" s="292">
        <v>0</v>
      </c>
      <c r="AI590" s="292">
        <v>0</v>
      </c>
      <c r="AJ590" s="292">
        <v>8210.82</v>
      </c>
      <c r="AK590" s="175"/>
      <c r="AL590" s="175">
        <v>10541532.969999999</v>
      </c>
      <c r="AM590" s="175">
        <v>15598485.84</v>
      </c>
      <c r="AN590" s="175">
        <v>5056952.87</v>
      </c>
    </row>
    <row r="591" spans="1:40" s="84" customFormat="1" ht="20.3" customHeight="1" x14ac:dyDescent="0.35">
      <c r="A591" s="256">
        <v>2023</v>
      </c>
      <c r="B591" s="184">
        <f t="shared" si="44"/>
        <v>580</v>
      </c>
      <c r="C591" s="294" t="s">
        <v>2180</v>
      </c>
      <c r="D591" s="184">
        <v>36347</v>
      </c>
      <c r="E591" s="287">
        <f>VLOOKUP(D591,'[1]2023-2025'!$A:$G,7,0)</f>
        <v>2023</v>
      </c>
      <c r="F591" s="287" t="s">
        <v>1743</v>
      </c>
      <c r="G591" s="287"/>
      <c r="H591" s="288" t="str">
        <f>INDEX('[1]2023-2025'!$AK:$AK,MATCH(D591,'[1]2023-2025'!$A:$A,0))</f>
        <v>вкл. Протоколом</v>
      </c>
      <c r="I591" s="288" t="e">
        <v>#N/A</v>
      </c>
      <c r="J591" s="288" t="e">
        <f>VLOOKUP(D591,[1]Лист3!$A:$AK,37,0)</f>
        <v>#N/A</v>
      </c>
      <c r="K591" s="289">
        <f>INDEX('[1]2023-2025'!$G:$G,MATCH(D591,'[1]2023-2025'!$A:$A,0))</f>
        <v>2023</v>
      </c>
      <c r="L591" s="289"/>
      <c r="M591" s="289"/>
      <c r="N591" s="289"/>
      <c r="O591" s="289" t="s">
        <v>2639</v>
      </c>
      <c r="P591" s="289" t="s">
        <v>2640</v>
      </c>
      <c r="Q591" s="186">
        <f t="shared" si="45"/>
        <v>2416806.7599999998</v>
      </c>
      <c r="R591" s="186">
        <f t="shared" si="46"/>
        <v>2405819.75</v>
      </c>
      <c r="S591" s="290">
        <v>0</v>
      </c>
      <c r="T591" s="291">
        <v>0</v>
      </c>
      <c r="U591" s="186">
        <v>0</v>
      </c>
      <c r="V591" s="186">
        <v>0</v>
      </c>
      <c r="W591" s="186">
        <v>0</v>
      </c>
      <c r="X591" s="186">
        <v>0</v>
      </c>
      <c r="Y591" s="186">
        <v>0</v>
      </c>
      <c r="Z591" s="290">
        <v>0</v>
      </c>
      <c r="AA591" s="186">
        <v>0</v>
      </c>
      <c r="AB591" s="186">
        <v>0</v>
      </c>
      <c r="AC591" s="186">
        <v>2405819.75</v>
      </c>
      <c r="AD591" s="186">
        <v>0</v>
      </c>
      <c r="AE591" s="186">
        <v>0</v>
      </c>
      <c r="AF591" s="186">
        <v>0</v>
      </c>
      <c r="AG591" s="290">
        <v>0</v>
      </c>
      <c r="AH591" s="292">
        <v>0</v>
      </c>
      <c r="AI591" s="292">
        <v>0</v>
      </c>
      <c r="AJ591" s="292">
        <v>10987.01</v>
      </c>
      <c r="AK591" s="175"/>
      <c r="AL591" s="175">
        <v>4936111.9900000012</v>
      </c>
      <c r="AM591" s="175">
        <v>9977183.8800000008</v>
      </c>
      <c r="AN591" s="175">
        <v>5041071.8899999997</v>
      </c>
    </row>
    <row r="592" spans="1:40" s="84" customFormat="1" ht="20.3" customHeight="1" x14ac:dyDescent="0.35">
      <c r="A592" s="256">
        <v>2023</v>
      </c>
      <c r="B592" s="184">
        <f t="shared" si="44"/>
        <v>581</v>
      </c>
      <c r="C592" s="294" t="s">
        <v>3090</v>
      </c>
      <c r="D592" s="184">
        <v>36362</v>
      </c>
      <c r="E592" s="287"/>
      <c r="F592" s="287"/>
      <c r="G592" s="287"/>
      <c r="H592" s="288"/>
      <c r="I592" s="288" t="e">
        <v>#N/A</v>
      </c>
      <c r="J592" s="288" t="e">
        <f>VLOOKUP(D592,[1]Лист3!$A:$AK,37,0)</f>
        <v>#N/A</v>
      </c>
      <c r="K592" s="289"/>
      <c r="L592" s="289"/>
      <c r="M592" s="289"/>
      <c r="N592" s="289"/>
      <c r="O592" s="289"/>
      <c r="P592" s="289"/>
      <c r="Q592" s="186">
        <f t="shared" si="45"/>
        <v>870100.73</v>
      </c>
      <c r="R592" s="186">
        <f t="shared" si="46"/>
        <v>870100.73</v>
      </c>
      <c r="S592" s="290">
        <v>0</v>
      </c>
      <c r="T592" s="291">
        <v>870100.73</v>
      </c>
      <c r="U592" s="186">
        <v>0</v>
      </c>
      <c r="V592" s="186">
        <v>0</v>
      </c>
      <c r="W592" s="186">
        <v>0</v>
      </c>
      <c r="X592" s="186">
        <v>0</v>
      </c>
      <c r="Y592" s="186">
        <v>0</v>
      </c>
      <c r="Z592" s="186">
        <v>0</v>
      </c>
      <c r="AA592" s="186">
        <v>0</v>
      </c>
      <c r="AB592" s="186">
        <v>0</v>
      </c>
      <c r="AC592" s="186">
        <v>0</v>
      </c>
      <c r="AD592" s="186">
        <v>0</v>
      </c>
      <c r="AE592" s="186">
        <v>0</v>
      </c>
      <c r="AF592" s="186">
        <v>0</v>
      </c>
      <c r="AG592" s="292">
        <v>0</v>
      </c>
      <c r="AH592" s="292">
        <v>0</v>
      </c>
      <c r="AI592" s="292">
        <v>0</v>
      </c>
      <c r="AJ592" s="292">
        <v>0</v>
      </c>
      <c r="AK592" s="175"/>
      <c r="AL592" s="175">
        <v>21213185.119999997</v>
      </c>
      <c r="AM592" s="175">
        <v>25471417.489999998</v>
      </c>
      <c r="AN592" s="175">
        <v>4258232.370000001</v>
      </c>
    </row>
    <row r="593" spans="1:40" s="84" customFormat="1" ht="20.3" customHeight="1" x14ac:dyDescent="0.35">
      <c r="A593" s="256">
        <v>2023</v>
      </c>
      <c r="B593" s="184">
        <f t="shared" si="44"/>
        <v>582</v>
      </c>
      <c r="C593" s="294" t="s">
        <v>3799</v>
      </c>
      <c r="D593" s="184">
        <v>36376</v>
      </c>
      <c r="E593" s="287">
        <f>VLOOKUP(D593,'[1]2023-2025'!$A:$G,7,0)</f>
        <v>2023</v>
      </c>
      <c r="F593" s="287" t="e">
        <f>VLOOKUP(D593,[2]Лист1!$C:$F,4,0)</f>
        <v>#REF!</v>
      </c>
      <c r="G593" s="287"/>
      <c r="H593" s="288" t="str">
        <f>INDEX('[1]2023-2025'!$AK:$AK,MATCH(D593,'[1]2023-2025'!$A:$A,0))</f>
        <v>вкл. Протоколом</v>
      </c>
      <c r="I593" s="288" t="e">
        <v>#N/A</v>
      </c>
      <c r="J593" s="288" t="e">
        <f>VLOOKUP(D593,[1]Лист3!$A:$AK,37,0)</f>
        <v>#N/A</v>
      </c>
      <c r="K593" s="289">
        <f>INDEX('[1]2023-2025'!$G:$G,MATCH(D593,'[1]2023-2025'!$A:$A,0))</f>
        <v>2023</v>
      </c>
      <c r="L593" s="289"/>
      <c r="M593" s="289"/>
      <c r="N593" s="289"/>
      <c r="O593" s="289" t="s">
        <v>1743</v>
      </c>
      <c r="P593" s="289" t="s">
        <v>2678</v>
      </c>
      <c r="Q593" s="186">
        <f t="shared" si="45"/>
        <v>3388176.1599999997</v>
      </c>
      <c r="R593" s="186">
        <f t="shared" si="46"/>
        <v>3370489.26</v>
      </c>
      <c r="S593" s="290">
        <v>3370489.26</v>
      </c>
      <c r="T593" s="291">
        <v>0</v>
      </c>
      <c r="U593" s="186">
        <v>0</v>
      </c>
      <c r="V593" s="186">
        <v>0</v>
      </c>
      <c r="W593" s="186">
        <v>0</v>
      </c>
      <c r="X593" s="186">
        <v>0</v>
      </c>
      <c r="Y593" s="186">
        <v>0</v>
      </c>
      <c r="Z593" s="290">
        <v>0</v>
      </c>
      <c r="AA593" s="186">
        <v>0</v>
      </c>
      <c r="AB593" s="186">
        <v>0</v>
      </c>
      <c r="AC593" s="186">
        <v>0</v>
      </c>
      <c r="AD593" s="186">
        <v>0</v>
      </c>
      <c r="AE593" s="186">
        <v>0</v>
      </c>
      <c r="AF593" s="186">
        <v>0</v>
      </c>
      <c r="AG593" s="290">
        <v>0</v>
      </c>
      <c r="AH593" s="292">
        <v>0</v>
      </c>
      <c r="AI593" s="292">
        <v>0</v>
      </c>
      <c r="AJ593" s="292">
        <v>17686.900000000001</v>
      </c>
      <c r="AK593" s="175"/>
      <c r="AL593" s="175">
        <v>19142377.43</v>
      </c>
      <c r="AM593" s="175">
        <v>25303193.620000001</v>
      </c>
      <c r="AN593" s="175">
        <v>6160816.1900000004</v>
      </c>
    </row>
    <row r="594" spans="1:40" s="84" customFormat="1" ht="20.3" customHeight="1" x14ac:dyDescent="0.35">
      <c r="A594" s="256">
        <v>2023</v>
      </c>
      <c r="B594" s="184">
        <f t="shared" si="44"/>
        <v>583</v>
      </c>
      <c r="C594" s="294" t="s">
        <v>2237</v>
      </c>
      <c r="D594" s="184">
        <v>36277</v>
      </c>
      <c r="E594" s="287">
        <f>VLOOKUP(D594,'[1]2023-2025'!$A:$G,7,0)</f>
        <v>2023</v>
      </c>
      <c r="F594" s="287" t="e">
        <f>VLOOKUP(D594,[2]Лист1!$C:$F,4,0)</f>
        <v>#REF!</v>
      </c>
      <c r="G594" s="287"/>
      <c r="H594" s="288" t="str">
        <f>INDEX('[1]2023-2025'!$AK:$AK,MATCH(D594,'[1]2023-2025'!$A:$A,0))</f>
        <v>вкл. Протоколом</v>
      </c>
      <c r="I594" s="288" t="e">
        <v>#N/A</v>
      </c>
      <c r="J594" s="288" t="e">
        <f>VLOOKUP(D594,[1]Лист3!$A:$AK,37,0)</f>
        <v>#N/A</v>
      </c>
      <c r="K594" s="289">
        <f>INDEX('[1]2023-2025'!$G:$G,MATCH(D594,'[1]2023-2025'!$A:$A,0))</f>
        <v>2023</v>
      </c>
      <c r="L594" s="289"/>
      <c r="M594" s="289"/>
      <c r="N594" s="289"/>
      <c r="O594" s="289" t="s">
        <v>2566</v>
      </c>
      <c r="P594" s="289" t="s">
        <v>2685</v>
      </c>
      <c r="Q594" s="186">
        <f t="shared" si="45"/>
        <v>182736.16999999998</v>
      </c>
      <c r="R594" s="186">
        <f t="shared" si="46"/>
        <v>179919.35999999999</v>
      </c>
      <c r="S594" s="290">
        <v>0</v>
      </c>
      <c r="T594" s="291">
        <v>0</v>
      </c>
      <c r="U594" s="186">
        <v>0</v>
      </c>
      <c r="V594" s="186">
        <v>0</v>
      </c>
      <c r="W594" s="186">
        <v>0</v>
      </c>
      <c r="X594" s="186">
        <v>0</v>
      </c>
      <c r="Y594" s="186">
        <v>0</v>
      </c>
      <c r="Z594" s="290">
        <v>0</v>
      </c>
      <c r="AA594" s="186">
        <v>0</v>
      </c>
      <c r="AB594" s="186">
        <v>179919.35999999999</v>
      </c>
      <c r="AC594" s="186">
        <v>0</v>
      </c>
      <c r="AD594" s="186">
        <v>0</v>
      </c>
      <c r="AE594" s="186">
        <v>0</v>
      </c>
      <c r="AF594" s="186">
        <v>0</v>
      </c>
      <c r="AG594" s="290">
        <v>0</v>
      </c>
      <c r="AH594" s="292">
        <v>0</v>
      </c>
      <c r="AI594" s="292">
        <v>0</v>
      </c>
      <c r="AJ594" s="292">
        <v>2816.81</v>
      </c>
      <c r="AK594" s="175"/>
      <c r="AL594" s="175">
        <v>2224320.86</v>
      </c>
      <c r="AM594" s="175">
        <v>3249708.61</v>
      </c>
      <c r="AN594" s="175">
        <v>1025387.75</v>
      </c>
    </row>
    <row r="595" spans="1:40" s="84" customFormat="1" ht="20.3" customHeight="1" x14ac:dyDescent="0.35">
      <c r="A595" s="256">
        <v>2023</v>
      </c>
      <c r="B595" s="184">
        <f t="shared" si="44"/>
        <v>584</v>
      </c>
      <c r="C595" s="248" t="s">
        <v>414</v>
      </c>
      <c r="D595" s="184">
        <v>55459</v>
      </c>
      <c r="E595" s="287">
        <f>VLOOKUP(D595,'[1]2023-2025'!$A:$G,7,0)</f>
        <v>2023</v>
      </c>
      <c r="F595" s="287"/>
      <c r="G595" s="287" t="s">
        <v>1899</v>
      </c>
      <c r="H595" s="288">
        <f>INDEX('[1]2023-2025'!$AK:$AK,MATCH(D595,'[1]2023-2025'!$A:$A,0))</f>
        <v>44670</v>
      </c>
      <c r="I595" s="288" t="e">
        <v>#N/A</v>
      </c>
      <c r="J595" s="288" t="e">
        <f>VLOOKUP(D595,[1]Лист3!$A:$AK,37,0)</f>
        <v>#N/A</v>
      </c>
      <c r="K595" s="289">
        <f>INDEX('[1]2023-2025'!$G:$G,MATCH(D595,'[1]2023-2025'!$A:$A,0))</f>
        <v>2023</v>
      </c>
      <c r="L595" s="289"/>
      <c r="M595" s="289"/>
      <c r="N595" s="289"/>
      <c r="O595" s="289" t="s">
        <v>2583</v>
      </c>
      <c r="P595" s="289">
        <v>0</v>
      </c>
      <c r="Q595" s="186">
        <f t="shared" si="45"/>
        <v>692888.5199999999</v>
      </c>
      <c r="R595" s="186">
        <f t="shared" si="46"/>
        <v>691038.89999999991</v>
      </c>
      <c r="S595" s="290">
        <v>0</v>
      </c>
      <c r="T595" s="290">
        <v>0</v>
      </c>
      <c r="U595" s="290">
        <v>0</v>
      </c>
      <c r="V595" s="290">
        <v>0</v>
      </c>
      <c r="W595" s="290">
        <v>0</v>
      </c>
      <c r="X595" s="290">
        <v>0</v>
      </c>
      <c r="Y595" s="290">
        <v>0</v>
      </c>
      <c r="Z595" s="290">
        <v>0</v>
      </c>
      <c r="AA595" s="290">
        <v>691038.89999999991</v>
      </c>
      <c r="AB595" s="290">
        <v>0</v>
      </c>
      <c r="AC595" s="290">
        <v>0</v>
      </c>
      <c r="AD595" s="290">
        <v>0</v>
      </c>
      <c r="AE595" s="290">
        <v>0</v>
      </c>
      <c r="AF595" s="290">
        <v>0</v>
      </c>
      <c r="AG595" s="290">
        <v>0</v>
      </c>
      <c r="AH595" s="290">
        <v>0</v>
      </c>
      <c r="AI595" s="290">
        <v>0</v>
      </c>
      <c r="AJ595" s="292">
        <v>1849.62</v>
      </c>
      <c r="AK595" s="175"/>
      <c r="AL595" s="175">
        <v>1734510.52</v>
      </c>
      <c r="AM595" s="175">
        <v>2427399.04</v>
      </c>
      <c r="AN595" s="175">
        <v>692888.5199999999</v>
      </c>
    </row>
    <row r="596" spans="1:40" s="84" customFormat="1" ht="20.3" customHeight="1" x14ac:dyDescent="0.35">
      <c r="A596" s="256">
        <v>2023</v>
      </c>
      <c r="B596" s="184">
        <f t="shared" si="44"/>
        <v>585</v>
      </c>
      <c r="C596" s="294" t="s">
        <v>2214</v>
      </c>
      <c r="D596" s="184">
        <v>36502</v>
      </c>
      <c r="E596" s="287">
        <f>VLOOKUP(D596,'[1]2023-2025'!$A:$G,7,0)</f>
        <v>2023</v>
      </c>
      <c r="F596" s="287" t="e">
        <f>VLOOKUP(D596,[2]Лист1!$C:$F,4,0)</f>
        <v>#REF!</v>
      </c>
      <c r="G596" s="287"/>
      <c r="H596" s="288" t="str">
        <f>INDEX('[1]2023-2025'!$AK:$AK,MATCH(D596,'[1]2023-2025'!$A:$A,0))</f>
        <v>вкл. Протоколом</v>
      </c>
      <c r="I596" s="288" t="e">
        <v>#N/A</v>
      </c>
      <c r="J596" s="288" t="e">
        <f>VLOOKUP(D596,[1]Лист3!$A:$AK,37,0)</f>
        <v>#N/A</v>
      </c>
      <c r="K596" s="289">
        <f>INDEX('[1]2023-2025'!$G:$G,MATCH(D596,'[1]2023-2025'!$A:$A,0))</f>
        <v>2023</v>
      </c>
      <c r="L596" s="289"/>
      <c r="M596" s="289"/>
      <c r="N596" s="289"/>
      <c r="O596" s="289" t="s">
        <v>2459</v>
      </c>
      <c r="P596" s="289" t="s">
        <v>2665</v>
      </c>
      <c r="Q596" s="186">
        <f t="shared" si="45"/>
        <v>15703206.729999999</v>
      </c>
      <c r="R596" s="186">
        <f t="shared" si="46"/>
        <v>15662881.199999999</v>
      </c>
      <c r="S596" s="290">
        <v>0</v>
      </c>
      <c r="T596" s="291">
        <v>0</v>
      </c>
      <c r="U596" s="186">
        <v>0</v>
      </c>
      <c r="V596" s="186">
        <v>0</v>
      </c>
      <c r="W596" s="186">
        <v>0</v>
      </c>
      <c r="X596" s="186">
        <v>0</v>
      </c>
      <c r="Y596" s="186">
        <v>0</v>
      </c>
      <c r="Z596" s="290">
        <v>0</v>
      </c>
      <c r="AA596" s="186">
        <v>0</v>
      </c>
      <c r="AB596" s="186">
        <v>0</v>
      </c>
      <c r="AC596" s="186">
        <v>15662881.199999999</v>
      </c>
      <c r="AD596" s="186">
        <v>0</v>
      </c>
      <c r="AE596" s="186">
        <v>0</v>
      </c>
      <c r="AF596" s="186">
        <v>0</v>
      </c>
      <c r="AG596" s="290">
        <v>0</v>
      </c>
      <c r="AH596" s="292">
        <v>0</v>
      </c>
      <c r="AI596" s="292">
        <v>0</v>
      </c>
      <c r="AJ596" s="292">
        <v>40325.53</v>
      </c>
      <c r="AK596" s="175"/>
      <c r="AL596" s="175">
        <v>2876978.3100000024</v>
      </c>
      <c r="AM596" s="175">
        <v>19080389.440000001</v>
      </c>
      <c r="AN596" s="175">
        <v>16203411.129999999</v>
      </c>
    </row>
    <row r="597" spans="1:40" s="84" customFormat="1" ht="20.3" customHeight="1" x14ac:dyDescent="0.35">
      <c r="A597" s="256">
        <v>2023</v>
      </c>
      <c r="B597" s="184">
        <f t="shared" si="44"/>
        <v>586</v>
      </c>
      <c r="C597" s="294" t="s">
        <v>2240</v>
      </c>
      <c r="D597" s="184">
        <v>36567</v>
      </c>
      <c r="E597" s="287">
        <f>VLOOKUP(D597,'[1]2023-2025'!$A:$G,7,0)</f>
        <v>2023</v>
      </c>
      <c r="F597" s="287" t="s">
        <v>1743</v>
      </c>
      <c r="G597" s="287"/>
      <c r="H597" s="288" t="str">
        <f>INDEX('[1]2023-2025'!$AK:$AK,MATCH(D597,'[1]2023-2025'!$A:$A,0))</f>
        <v>вкл. Протоколом</v>
      </c>
      <c r="I597" s="288" t="e">
        <v>#N/A</v>
      </c>
      <c r="J597" s="288" t="e">
        <f>VLOOKUP(D597,[1]Лист3!$A:$AK,37,0)</f>
        <v>#N/A</v>
      </c>
      <c r="K597" s="289">
        <f>INDEX('[1]2023-2025'!$G:$G,MATCH(D597,'[1]2023-2025'!$A:$A,0))</f>
        <v>2023</v>
      </c>
      <c r="L597" s="289"/>
      <c r="M597" s="289"/>
      <c r="N597" s="289"/>
      <c r="O597" s="289" t="s">
        <v>2443</v>
      </c>
      <c r="P597" s="289" t="s">
        <v>2689</v>
      </c>
      <c r="Q597" s="186">
        <f t="shared" si="45"/>
        <v>336390.11000000004</v>
      </c>
      <c r="R597" s="186">
        <f t="shared" si="46"/>
        <v>333640.90000000002</v>
      </c>
      <c r="S597" s="290">
        <v>0</v>
      </c>
      <c r="T597" s="291">
        <v>0</v>
      </c>
      <c r="U597" s="186">
        <v>0</v>
      </c>
      <c r="V597" s="186">
        <v>0</v>
      </c>
      <c r="W597" s="186">
        <v>0</v>
      </c>
      <c r="X597" s="186">
        <v>0</v>
      </c>
      <c r="Y597" s="186">
        <v>0</v>
      </c>
      <c r="Z597" s="290">
        <v>0</v>
      </c>
      <c r="AA597" s="186">
        <v>0</v>
      </c>
      <c r="AB597" s="186">
        <v>267400.97000000003</v>
      </c>
      <c r="AC597" s="186">
        <v>0</v>
      </c>
      <c r="AD597" s="186">
        <v>0</v>
      </c>
      <c r="AE597" s="186">
        <v>0</v>
      </c>
      <c r="AF597" s="186">
        <v>0</v>
      </c>
      <c r="AG597" s="290">
        <v>66239.929999999993</v>
      </c>
      <c r="AH597" s="292">
        <v>0</v>
      </c>
      <c r="AI597" s="292">
        <v>0</v>
      </c>
      <c r="AJ597" s="292">
        <v>2749.21</v>
      </c>
      <c r="AK597" s="175"/>
      <c r="AL597" s="175">
        <v>8540236.3900000006</v>
      </c>
      <c r="AM597" s="175">
        <v>9964317</v>
      </c>
      <c r="AN597" s="175">
        <v>1424080.6099999999</v>
      </c>
    </row>
    <row r="598" spans="1:40" s="84" customFormat="1" ht="20.3" customHeight="1" x14ac:dyDescent="0.35">
      <c r="A598" s="256">
        <v>2023</v>
      </c>
      <c r="B598" s="184">
        <f t="shared" si="44"/>
        <v>587</v>
      </c>
      <c r="C598" s="294" t="s">
        <v>2213</v>
      </c>
      <c r="D598" s="184">
        <v>36583</v>
      </c>
      <c r="E598" s="287">
        <f>VLOOKUP(D598,'[1]2023-2025'!$A:$G,7,0)</f>
        <v>2023</v>
      </c>
      <c r="F598" s="287" t="e">
        <f>VLOOKUP(D598,[2]Лист1!$C:$F,4,0)</f>
        <v>#REF!</v>
      </c>
      <c r="G598" s="287"/>
      <c r="H598" s="288" t="str">
        <f>INDEX('[1]2023-2025'!$AK:$AK,MATCH(D598,'[1]2023-2025'!$A:$A,0))</f>
        <v>вкл. Протоколом</v>
      </c>
      <c r="I598" s="288" t="e">
        <v>#N/A</v>
      </c>
      <c r="J598" s="288" t="e">
        <f>VLOOKUP(D598,[1]Лист3!$A:$AK,37,0)</f>
        <v>#N/A</v>
      </c>
      <c r="K598" s="289">
        <f>INDEX('[1]2023-2025'!$G:$G,MATCH(D598,'[1]2023-2025'!$A:$A,0))</f>
        <v>2023</v>
      </c>
      <c r="L598" s="289"/>
      <c r="M598" s="289"/>
      <c r="N598" s="289"/>
      <c r="O598" s="289" t="s">
        <v>2594</v>
      </c>
      <c r="P598" s="289" t="s">
        <v>2664</v>
      </c>
      <c r="Q598" s="186">
        <f t="shared" si="45"/>
        <v>73111.199999999997</v>
      </c>
      <c r="R598" s="186">
        <f t="shared" si="46"/>
        <v>73111.199999999997</v>
      </c>
      <c r="S598" s="290">
        <v>0</v>
      </c>
      <c r="T598" s="291">
        <v>0</v>
      </c>
      <c r="U598" s="186">
        <v>0</v>
      </c>
      <c r="V598" s="186">
        <v>0</v>
      </c>
      <c r="W598" s="186">
        <v>0</v>
      </c>
      <c r="X598" s="186">
        <v>0</v>
      </c>
      <c r="Y598" s="186">
        <v>0</v>
      </c>
      <c r="Z598" s="290">
        <v>0</v>
      </c>
      <c r="AA598" s="186">
        <v>0</v>
      </c>
      <c r="AB598" s="186">
        <v>0</v>
      </c>
      <c r="AC598" s="186">
        <v>0</v>
      </c>
      <c r="AD598" s="186">
        <v>0</v>
      </c>
      <c r="AE598" s="186">
        <v>0</v>
      </c>
      <c r="AF598" s="186">
        <v>0</v>
      </c>
      <c r="AG598" s="290">
        <v>73111.199999999997</v>
      </c>
      <c r="AH598" s="292">
        <v>0</v>
      </c>
      <c r="AI598" s="292">
        <v>0</v>
      </c>
      <c r="AJ598" s="292">
        <v>0</v>
      </c>
      <c r="AK598" s="175"/>
      <c r="AL598" s="175">
        <v>5168521.93</v>
      </c>
      <c r="AM598" s="175">
        <v>6260333.0099999998</v>
      </c>
      <c r="AN598" s="175">
        <v>1091811.08</v>
      </c>
    </row>
    <row r="599" spans="1:40" s="84" customFormat="1" ht="20.3" customHeight="1" x14ac:dyDescent="0.35">
      <c r="A599" s="256">
        <v>2023</v>
      </c>
      <c r="B599" s="184">
        <f t="shared" si="44"/>
        <v>588</v>
      </c>
      <c r="C599" s="294" t="s">
        <v>2245</v>
      </c>
      <c r="D599" s="184">
        <v>36558</v>
      </c>
      <c r="E599" s="287">
        <f>VLOOKUP(D599,'[1]2023-2025'!$A:$G,7,0)</f>
        <v>2023</v>
      </c>
      <c r="F599" s="287" t="s">
        <v>1743</v>
      </c>
      <c r="G599" s="287"/>
      <c r="H599" s="288" t="str">
        <f>INDEX('[1]2023-2025'!$AK:$AK,MATCH(D599,'[1]2023-2025'!$A:$A,0))</f>
        <v>вкл. Протоколом</v>
      </c>
      <c r="I599" s="288" t="e">
        <v>#N/A</v>
      </c>
      <c r="J599" s="288" t="e">
        <f>VLOOKUP(D599,[1]Лист3!$A:$AK,37,0)</f>
        <v>#N/A</v>
      </c>
      <c r="K599" s="289">
        <f>INDEX('[1]2023-2025'!$G:$G,MATCH(D599,'[1]2023-2025'!$A:$A,0))</f>
        <v>2023</v>
      </c>
      <c r="L599" s="289"/>
      <c r="M599" s="289"/>
      <c r="N599" s="289"/>
      <c r="O599" s="289" t="s">
        <v>2634</v>
      </c>
      <c r="P599" s="289" t="s">
        <v>2690</v>
      </c>
      <c r="Q599" s="186">
        <f t="shared" si="45"/>
        <v>291812.51</v>
      </c>
      <c r="R599" s="186">
        <f t="shared" si="46"/>
        <v>291812.51</v>
      </c>
      <c r="S599" s="290">
        <v>0</v>
      </c>
      <c r="T599" s="291">
        <v>0</v>
      </c>
      <c r="U599" s="186">
        <v>0</v>
      </c>
      <c r="V599" s="186">
        <v>0</v>
      </c>
      <c r="W599" s="186">
        <v>0</v>
      </c>
      <c r="X599" s="186">
        <v>0</v>
      </c>
      <c r="Y599" s="186">
        <v>0</v>
      </c>
      <c r="Z599" s="290">
        <v>0</v>
      </c>
      <c r="AA599" s="186">
        <v>0</v>
      </c>
      <c r="AB599" s="186">
        <v>0</v>
      </c>
      <c r="AC599" s="186">
        <v>0</v>
      </c>
      <c r="AD599" s="186">
        <v>0</v>
      </c>
      <c r="AE599" s="186">
        <v>0</v>
      </c>
      <c r="AF599" s="186">
        <v>0</v>
      </c>
      <c r="AG599" s="290">
        <v>206235.86</v>
      </c>
      <c r="AH599" s="292">
        <v>85576.65</v>
      </c>
      <c r="AI599" s="292">
        <v>0</v>
      </c>
      <c r="AJ599" s="292">
        <v>0</v>
      </c>
      <c r="AK599" s="175"/>
      <c r="AL599" s="175">
        <v>7702067</v>
      </c>
      <c r="AM599" s="175">
        <v>18156023.879999999</v>
      </c>
      <c r="AN599" s="175">
        <v>10453956.879999999</v>
      </c>
    </row>
    <row r="600" spans="1:40" s="84" customFormat="1" ht="20.3" customHeight="1" x14ac:dyDescent="0.35">
      <c r="A600" s="256">
        <v>2023</v>
      </c>
      <c r="B600" s="184">
        <f t="shared" si="44"/>
        <v>589</v>
      </c>
      <c r="C600" s="294" t="s">
        <v>1837</v>
      </c>
      <c r="D600" s="184">
        <v>36566</v>
      </c>
      <c r="E600" s="287">
        <f>VLOOKUP(D600,'[1]2023-2025'!$A:$G,7,0)</f>
        <v>2023</v>
      </c>
      <c r="F600" s="287" t="s">
        <v>2094</v>
      </c>
      <c r="G600" s="287"/>
      <c r="H600" s="288">
        <f>INDEX('[1]2023-2025'!$AK:$AK,MATCH(D600,'[1]2023-2025'!$A:$A,0))</f>
        <v>44729</v>
      </c>
      <c r="I600" s="288" t="e">
        <v>#N/A</v>
      </c>
      <c r="J600" s="288" t="e">
        <f>VLOOKUP(D600,[1]Лист3!$A:$AK,37,0)</f>
        <v>#N/A</v>
      </c>
      <c r="K600" s="289">
        <f>INDEX('[1]2023-2025'!$G:$G,MATCH(D600,'[1]2023-2025'!$A:$A,0))</f>
        <v>2023</v>
      </c>
      <c r="L600" s="289"/>
      <c r="M600" s="289"/>
      <c r="N600" s="289"/>
      <c r="O600" s="289" t="s">
        <v>2446</v>
      </c>
      <c r="P600" s="289">
        <v>0</v>
      </c>
      <c r="Q600" s="186">
        <f t="shared" si="45"/>
        <v>291948.13</v>
      </c>
      <c r="R600" s="186">
        <f t="shared" si="46"/>
        <v>291948.13</v>
      </c>
      <c r="S600" s="290">
        <v>0</v>
      </c>
      <c r="T600" s="291">
        <v>0</v>
      </c>
      <c r="U600" s="186">
        <v>0</v>
      </c>
      <c r="V600" s="186">
        <v>0</v>
      </c>
      <c r="W600" s="186">
        <v>0</v>
      </c>
      <c r="X600" s="186">
        <v>0</v>
      </c>
      <c r="Y600" s="186">
        <v>0</v>
      </c>
      <c r="Z600" s="290">
        <v>0</v>
      </c>
      <c r="AA600" s="186">
        <v>0</v>
      </c>
      <c r="AB600" s="186">
        <v>0</v>
      </c>
      <c r="AC600" s="186">
        <v>0</v>
      </c>
      <c r="AD600" s="186">
        <v>0</v>
      </c>
      <c r="AE600" s="186">
        <v>0</v>
      </c>
      <c r="AF600" s="186">
        <v>0</v>
      </c>
      <c r="AG600" s="292">
        <v>291948.13</v>
      </c>
      <c r="AH600" s="292">
        <v>0</v>
      </c>
      <c r="AI600" s="292">
        <v>0</v>
      </c>
      <c r="AJ600" s="292">
        <v>0</v>
      </c>
      <c r="AK600" s="175"/>
      <c r="AL600" s="175">
        <v>11307850.080000002</v>
      </c>
      <c r="AM600" s="175">
        <v>17356955.07</v>
      </c>
      <c r="AN600" s="175">
        <v>6049104.9899999993</v>
      </c>
    </row>
    <row r="601" spans="1:40" s="84" customFormat="1" ht="20.3" customHeight="1" x14ac:dyDescent="0.35">
      <c r="A601" s="256">
        <v>2023</v>
      </c>
      <c r="B601" s="184">
        <f t="shared" si="44"/>
        <v>590</v>
      </c>
      <c r="C601" s="294" t="s">
        <v>2230</v>
      </c>
      <c r="D601" s="184">
        <v>36631</v>
      </c>
      <c r="E601" s="287">
        <f>VLOOKUP(D601,'[1]2023-2025'!$A:$G,7,0)</f>
        <v>2023</v>
      </c>
      <c r="F601" s="287" t="str">
        <f>VLOOKUP(D601,[2]Лист1!$C:$F,4,0)</f>
        <v>протокол</v>
      </c>
      <c r="G601" s="287"/>
      <c r="H601" s="288" t="str">
        <f>INDEX('[1]2023-2025'!$AK:$AK,MATCH(D601,'[1]2023-2025'!$A:$A,0))</f>
        <v>вкл. Протоколом</v>
      </c>
      <c r="I601" s="288" t="e">
        <v>#N/A</v>
      </c>
      <c r="J601" s="288" t="e">
        <f>VLOOKUP(D601,[1]Лист3!$A:$AK,37,0)</f>
        <v>#N/A</v>
      </c>
      <c r="K601" s="289">
        <f>INDEX('[1]2023-2025'!$G:$G,MATCH(D601,'[1]2023-2025'!$A:$A,0))</f>
        <v>2023</v>
      </c>
      <c r="L601" s="289"/>
      <c r="M601" s="289"/>
      <c r="N601" s="289"/>
      <c r="O601" s="289" t="s">
        <v>2463</v>
      </c>
      <c r="P601" s="289" t="s">
        <v>2674</v>
      </c>
      <c r="Q601" s="186">
        <f t="shared" si="45"/>
        <v>1180818.1000000001</v>
      </c>
      <c r="R601" s="186">
        <f t="shared" si="46"/>
        <v>1177629.9000000001</v>
      </c>
      <c r="S601" s="290">
        <v>0</v>
      </c>
      <c r="T601" s="291">
        <v>0</v>
      </c>
      <c r="U601" s="186">
        <v>0</v>
      </c>
      <c r="V601" s="186">
        <v>0</v>
      </c>
      <c r="W601" s="186">
        <v>0</v>
      </c>
      <c r="X601" s="186">
        <v>0</v>
      </c>
      <c r="Y601" s="186">
        <v>0</v>
      </c>
      <c r="Z601" s="290">
        <v>0</v>
      </c>
      <c r="AA601" s="186">
        <v>0</v>
      </c>
      <c r="AB601" s="186">
        <v>1136867.1100000001</v>
      </c>
      <c r="AC601" s="186">
        <v>0</v>
      </c>
      <c r="AD601" s="186">
        <v>0</v>
      </c>
      <c r="AE601" s="186">
        <v>0</v>
      </c>
      <c r="AF601" s="186">
        <v>0</v>
      </c>
      <c r="AG601" s="290">
        <v>40762.79</v>
      </c>
      <c r="AH601" s="292">
        <v>0</v>
      </c>
      <c r="AI601" s="292">
        <v>0</v>
      </c>
      <c r="AJ601" s="292">
        <v>3188.2</v>
      </c>
      <c r="AK601" s="175"/>
      <c r="AL601" s="175">
        <v>7572840.7299999995</v>
      </c>
      <c r="AM601" s="175">
        <v>12798731.25</v>
      </c>
      <c r="AN601" s="175">
        <v>5225890.5200000005</v>
      </c>
    </row>
    <row r="602" spans="1:40" s="84" customFormat="1" ht="20.3" customHeight="1" x14ac:dyDescent="0.35">
      <c r="A602" s="256">
        <v>2023</v>
      </c>
      <c r="B602" s="184">
        <f t="shared" si="44"/>
        <v>591</v>
      </c>
      <c r="C602" s="294" t="s">
        <v>2201</v>
      </c>
      <c r="D602" s="184">
        <v>36636</v>
      </c>
      <c r="E602" s="287">
        <f>VLOOKUP(D602,'[1]2023-2025'!$A:$G,7,0)</f>
        <v>2023</v>
      </c>
      <c r="F602" s="287" t="s">
        <v>1743</v>
      </c>
      <c r="G602" s="287"/>
      <c r="H602" s="288" t="str">
        <f>INDEX('[1]2023-2025'!$AK:$AK,MATCH(D602,'[1]2023-2025'!$A:$A,0))</f>
        <v>вкл. Протоколом</v>
      </c>
      <c r="I602" s="288" t="e">
        <v>#N/A</v>
      </c>
      <c r="J602" s="288" t="e">
        <f>VLOOKUP(D602,[1]Лист3!$A:$AK,37,0)</f>
        <v>#N/A</v>
      </c>
      <c r="K602" s="289">
        <f>INDEX('[1]2023-2025'!$G:$G,MATCH(D602,'[1]2023-2025'!$A:$A,0))</f>
        <v>2023</v>
      </c>
      <c r="L602" s="289"/>
      <c r="M602" s="289"/>
      <c r="N602" s="289"/>
      <c r="O602" s="289" t="s">
        <v>2656</v>
      </c>
      <c r="P602" s="289">
        <v>0</v>
      </c>
      <c r="Q602" s="186">
        <f t="shared" si="45"/>
        <v>5468923.5999999996</v>
      </c>
      <c r="R602" s="186">
        <f t="shared" si="46"/>
        <v>5450595.5999999996</v>
      </c>
      <c r="S602" s="290">
        <v>0</v>
      </c>
      <c r="T602" s="291">
        <v>0</v>
      </c>
      <c r="U602" s="186">
        <v>0</v>
      </c>
      <c r="V602" s="186">
        <v>0</v>
      </c>
      <c r="W602" s="186">
        <v>0</v>
      </c>
      <c r="X602" s="186">
        <v>0</v>
      </c>
      <c r="Y602" s="186">
        <v>0</v>
      </c>
      <c r="Z602" s="290">
        <v>0</v>
      </c>
      <c r="AA602" s="186">
        <v>5450595.5999999996</v>
      </c>
      <c r="AB602" s="186">
        <v>0</v>
      </c>
      <c r="AC602" s="186">
        <v>0</v>
      </c>
      <c r="AD602" s="186">
        <v>0</v>
      </c>
      <c r="AE602" s="186">
        <v>0</v>
      </c>
      <c r="AF602" s="186">
        <v>0</v>
      </c>
      <c r="AG602" s="290">
        <v>0</v>
      </c>
      <c r="AH602" s="292">
        <v>0</v>
      </c>
      <c r="AI602" s="292">
        <v>0</v>
      </c>
      <c r="AJ602" s="292">
        <v>18328</v>
      </c>
      <c r="AK602" s="175"/>
      <c r="AL602" s="175">
        <v>5972456.3900000015</v>
      </c>
      <c r="AM602" s="175">
        <v>11842769.630000001</v>
      </c>
      <c r="AN602" s="175">
        <v>5870313.2399999993</v>
      </c>
    </row>
    <row r="603" spans="1:40" s="84" customFormat="1" ht="20.3" customHeight="1" x14ac:dyDescent="0.35">
      <c r="A603" s="256">
        <v>2023</v>
      </c>
      <c r="B603" s="184">
        <f t="shared" si="44"/>
        <v>592</v>
      </c>
      <c r="C603" s="294" t="s">
        <v>2219</v>
      </c>
      <c r="D603" s="184">
        <v>36662</v>
      </c>
      <c r="E603" s="287">
        <f>VLOOKUP(D603,'[1]2023-2025'!$A:$G,7,0)</f>
        <v>2023</v>
      </c>
      <c r="F603" s="287" t="s">
        <v>1743</v>
      </c>
      <c r="G603" s="287"/>
      <c r="H603" s="288" t="str">
        <f>INDEX('[1]2023-2025'!$AK:$AK,MATCH(D603,'[1]2023-2025'!$A:$A,0))</f>
        <v>вкл. Протоколом</v>
      </c>
      <c r="I603" s="288" t="e">
        <v>#N/A</v>
      </c>
      <c r="J603" s="288" t="e">
        <f>VLOOKUP(D603,[1]Лист3!$A:$AK,37,0)</f>
        <v>#N/A</v>
      </c>
      <c r="K603" s="289">
        <f>INDEX('[1]2023-2025'!$G:$G,MATCH(D603,'[1]2023-2025'!$A:$A,0))</f>
        <v>2023</v>
      </c>
      <c r="L603" s="289"/>
      <c r="M603" s="289"/>
      <c r="N603" s="289"/>
      <c r="O603" s="289" t="s">
        <v>2463</v>
      </c>
      <c r="P603" s="289">
        <v>0</v>
      </c>
      <c r="Q603" s="186">
        <f t="shared" si="45"/>
        <v>131628.69999999998</v>
      </c>
      <c r="R603" s="186">
        <f t="shared" si="46"/>
        <v>130688.4</v>
      </c>
      <c r="S603" s="290">
        <v>0</v>
      </c>
      <c r="T603" s="291">
        <v>0</v>
      </c>
      <c r="U603" s="186">
        <v>0</v>
      </c>
      <c r="V603" s="186">
        <v>0</v>
      </c>
      <c r="W603" s="186">
        <v>0</v>
      </c>
      <c r="X603" s="186">
        <v>0</v>
      </c>
      <c r="Y603" s="186">
        <v>0</v>
      </c>
      <c r="Z603" s="290">
        <v>0</v>
      </c>
      <c r="AA603" s="290">
        <v>130688.4</v>
      </c>
      <c r="AB603" s="186">
        <v>0</v>
      </c>
      <c r="AC603" s="186">
        <v>0</v>
      </c>
      <c r="AD603" s="186">
        <v>0</v>
      </c>
      <c r="AE603" s="186">
        <v>0</v>
      </c>
      <c r="AF603" s="186">
        <v>0</v>
      </c>
      <c r="AG603" s="290">
        <v>0</v>
      </c>
      <c r="AH603" s="292">
        <v>0</v>
      </c>
      <c r="AI603" s="292">
        <v>0</v>
      </c>
      <c r="AJ603" s="292">
        <v>940.3</v>
      </c>
      <c r="AK603" s="175"/>
      <c r="AL603" s="175">
        <v>3897923.0200000014</v>
      </c>
      <c r="AM603" s="175">
        <v>9994557.7200000007</v>
      </c>
      <c r="AN603" s="175">
        <v>6096634.6999999993</v>
      </c>
    </row>
    <row r="604" spans="1:40" s="84" customFormat="1" ht="20.3" customHeight="1" x14ac:dyDescent="0.35">
      <c r="A604" s="256">
        <v>2023</v>
      </c>
      <c r="B604" s="184">
        <f t="shared" si="44"/>
        <v>593</v>
      </c>
      <c r="C604" s="294" t="s">
        <v>2178</v>
      </c>
      <c r="D604" s="184">
        <v>36667</v>
      </c>
      <c r="E604" s="287">
        <f>VLOOKUP(D604,'[1]2023-2025'!$A:$G,7,0)</f>
        <v>2023</v>
      </c>
      <c r="F604" s="287" t="s">
        <v>1743</v>
      </c>
      <c r="G604" s="287"/>
      <c r="H604" s="288" t="str">
        <f>INDEX('[1]2023-2025'!$AK:$AK,MATCH(D604,'[1]2023-2025'!$A:$A,0))</f>
        <v>вкл. Протоколом</v>
      </c>
      <c r="I604" s="288" t="e">
        <v>#N/A</v>
      </c>
      <c r="J604" s="288" t="e">
        <f>VLOOKUP(D604,[1]Лист3!$A:$AK,37,0)</f>
        <v>#N/A</v>
      </c>
      <c r="K604" s="289">
        <f>INDEX('[1]2023-2025'!$G:$G,MATCH(D604,'[1]2023-2025'!$A:$A,0))</f>
        <v>2023</v>
      </c>
      <c r="L604" s="289"/>
      <c r="M604" s="289"/>
      <c r="N604" s="289"/>
      <c r="O604" s="289" t="s">
        <v>2636</v>
      </c>
      <c r="P604" s="289" t="s">
        <v>2637</v>
      </c>
      <c r="Q604" s="186">
        <f t="shared" si="45"/>
        <v>2852476.96</v>
      </c>
      <c r="R604" s="186">
        <f t="shared" si="46"/>
        <v>2852476.96</v>
      </c>
      <c r="S604" s="290">
        <v>0</v>
      </c>
      <c r="T604" s="291">
        <v>0</v>
      </c>
      <c r="U604" s="186">
        <v>0</v>
      </c>
      <c r="V604" s="186">
        <v>0</v>
      </c>
      <c r="W604" s="186">
        <v>0</v>
      </c>
      <c r="X604" s="186">
        <v>0</v>
      </c>
      <c r="Y604" s="186">
        <v>0</v>
      </c>
      <c r="Z604" s="290">
        <v>0</v>
      </c>
      <c r="AA604" s="186">
        <v>0</v>
      </c>
      <c r="AB604" s="186">
        <v>0</v>
      </c>
      <c r="AC604" s="186">
        <v>2852476.96</v>
      </c>
      <c r="AD604" s="186">
        <v>0</v>
      </c>
      <c r="AE604" s="186">
        <v>0</v>
      </c>
      <c r="AF604" s="186">
        <v>0</v>
      </c>
      <c r="AG604" s="290">
        <v>0</v>
      </c>
      <c r="AH604" s="292">
        <v>0</v>
      </c>
      <c r="AI604" s="292">
        <v>0</v>
      </c>
      <c r="AJ604" s="292">
        <v>0</v>
      </c>
      <c r="AK604" s="175"/>
      <c r="AL604" s="175">
        <v>6542699.3500000006</v>
      </c>
      <c r="AM604" s="175">
        <v>13004055.560000001</v>
      </c>
      <c r="AN604" s="175">
        <v>6461356.21</v>
      </c>
    </row>
    <row r="605" spans="1:40" s="84" customFormat="1" ht="20.3" customHeight="1" x14ac:dyDescent="0.35">
      <c r="A605" s="256">
        <v>2023</v>
      </c>
      <c r="B605" s="184">
        <f t="shared" si="44"/>
        <v>594</v>
      </c>
      <c r="C605" s="294" t="s">
        <v>2182</v>
      </c>
      <c r="D605" s="184">
        <v>36668</v>
      </c>
      <c r="E605" s="287">
        <f>VLOOKUP(D605,'[1]2023-2025'!$A:$G,7,0)</f>
        <v>2023</v>
      </c>
      <c r="F605" s="287" t="s">
        <v>1743</v>
      </c>
      <c r="G605" s="287"/>
      <c r="H605" s="288" t="str">
        <f>INDEX('[1]2023-2025'!$AK:$AK,MATCH(D605,'[1]2023-2025'!$A:$A,0))</f>
        <v>вкл. Протоколом</v>
      </c>
      <c r="I605" s="288" t="e">
        <v>#N/A</v>
      </c>
      <c r="J605" s="288" t="e">
        <f>VLOOKUP(D605,[1]Лист3!$A:$AK,37,0)</f>
        <v>#N/A</v>
      </c>
      <c r="K605" s="289">
        <f>INDEX('[1]2023-2025'!$G:$G,MATCH(D605,'[1]2023-2025'!$A:$A,0))</f>
        <v>2023</v>
      </c>
      <c r="L605" s="289"/>
      <c r="M605" s="289"/>
      <c r="N605" s="289"/>
      <c r="O605" s="289" t="s">
        <v>2441</v>
      </c>
      <c r="P605" s="289" t="s">
        <v>2642</v>
      </c>
      <c r="Q605" s="186">
        <f t="shared" si="45"/>
        <v>2703007.2</v>
      </c>
      <c r="R605" s="186">
        <f t="shared" si="46"/>
        <v>2703007.2</v>
      </c>
      <c r="S605" s="290">
        <v>0</v>
      </c>
      <c r="T605" s="291">
        <v>0</v>
      </c>
      <c r="U605" s="186">
        <v>0</v>
      </c>
      <c r="V605" s="186">
        <v>0</v>
      </c>
      <c r="W605" s="186">
        <v>0</v>
      </c>
      <c r="X605" s="186">
        <v>0</v>
      </c>
      <c r="Y605" s="186">
        <v>0</v>
      </c>
      <c r="Z605" s="290">
        <v>0</v>
      </c>
      <c r="AA605" s="186">
        <v>0</v>
      </c>
      <c r="AB605" s="186">
        <v>0</v>
      </c>
      <c r="AC605" s="186">
        <v>2703007.2</v>
      </c>
      <c r="AD605" s="186">
        <v>0</v>
      </c>
      <c r="AE605" s="186">
        <v>0</v>
      </c>
      <c r="AF605" s="186">
        <v>0</v>
      </c>
      <c r="AG605" s="290">
        <v>0</v>
      </c>
      <c r="AH605" s="292">
        <v>0</v>
      </c>
      <c r="AI605" s="292">
        <v>0</v>
      </c>
      <c r="AJ605" s="292">
        <v>0</v>
      </c>
      <c r="AK605" s="175"/>
      <c r="AL605" s="175">
        <v>5785939.6100000003</v>
      </c>
      <c r="AM605" s="175">
        <v>12100519.640000001</v>
      </c>
      <c r="AN605" s="175">
        <v>6314580.0300000003</v>
      </c>
    </row>
    <row r="606" spans="1:40" s="84" customFormat="1" ht="20.3" customHeight="1" x14ac:dyDescent="0.35">
      <c r="A606" s="256">
        <v>2023</v>
      </c>
      <c r="B606" s="184">
        <f t="shared" si="44"/>
        <v>595</v>
      </c>
      <c r="C606" s="294" t="s">
        <v>2208</v>
      </c>
      <c r="D606" s="184">
        <v>36693</v>
      </c>
      <c r="E606" s="287">
        <f>VLOOKUP(D606,'[1]2023-2025'!$A:$G,7,0)</f>
        <v>2023</v>
      </c>
      <c r="F606" s="287" t="s">
        <v>1743</v>
      </c>
      <c r="G606" s="287"/>
      <c r="H606" s="288" t="str">
        <f>INDEX('[1]2023-2025'!$AK:$AK,MATCH(D606,'[1]2023-2025'!$A:$A,0))</f>
        <v>вкл. Протоколом</v>
      </c>
      <c r="I606" s="288" t="e">
        <v>#N/A</v>
      </c>
      <c r="J606" s="288" t="e">
        <f>VLOOKUP(D606,[1]Лист3!$A:$AK,37,0)</f>
        <v>#N/A</v>
      </c>
      <c r="K606" s="289">
        <f>INDEX('[1]2023-2025'!$G:$G,MATCH(D606,'[1]2023-2025'!$A:$A,0))</f>
        <v>2023</v>
      </c>
      <c r="L606" s="289"/>
      <c r="M606" s="289"/>
      <c r="N606" s="289"/>
      <c r="O606" s="289" t="s">
        <v>2441</v>
      </c>
      <c r="P606" s="289" t="s">
        <v>2660</v>
      </c>
      <c r="Q606" s="186">
        <f t="shared" si="45"/>
        <v>13575116.609999999</v>
      </c>
      <c r="R606" s="186">
        <f t="shared" si="46"/>
        <v>13575116.609999999</v>
      </c>
      <c r="S606" s="290">
        <v>0</v>
      </c>
      <c r="T606" s="291">
        <v>654971.98</v>
      </c>
      <c r="U606" s="186">
        <v>0</v>
      </c>
      <c r="V606" s="186">
        <v>0</v>
      </c>
      <c r="W606" s="186">
        <v>132352.06</v>
      </c>
      <c r="X606" s="186">
        <v>0</v>
      </c>
      <c r="Y606" s="186">
        <v>0</v>
      </c>
      <c r="Z606" s="290">
        <v>0</v>
      </c>
      <c r="AA606" s="186">
        <v>3887515.67</v>
      </c>
      <c r="AB606" s="186">
        <v>0</v>
      </c>
      <c r="AC606" s="186">
        <v>8900276.9000000004</v>
      </c>
      <c r="AD606" s="186">
        <v>0</v>
      </c>
      <c r="AE606" s="186">
        <v>0</v>
      </c>
      <c r="AF606" s="186">
        <v>0</v>
      </c>
      <c r="AG606" s="290">
        <v>0</v>
      </c>
      <c r="AH606" s="292">
        <v>0</v>
      </c>
      <c r="AI606" s="292">
        <v>0</v>
      </c>
      <c r="AJ606" s="292">
        <v>0</v>
      </c>
      <c r="AK606" s="175"/>
      <c r="AL606" s="175">
        <v>2139323.4900000007</v>
      </c>
      <c r="AM606" s="175">
        <v>4013335.94</v>
      </c>
      <c r="AN606" s="175">
        <v>1874012.4499999993</v>
      </c>
    </row>
    <row r="607" spans="1:40" s="84" customFormat="1" ht="20.3" customHeight="1" x14ac:dyDescent="0.35">
      <c r="A607" s="256">
        <v>2023</v>
      </c>
      <c r="B607" s="184">
        <f t="shared" si="44"/>
        <v>596</v>
      </c>
      <c r="C607" s="294" t="s">
        <v>2179</v>
      </c>
      <c r="D607" s="184">
        <v>36700</v>
      </c>
      <c r="E607" s="287">
        <f>VLOOKUP(D607,'[1]2023-2025'!$A:$G,7,0)</f>
        <v>2023</v>
      </c>
      <c r="F607" s="287" t="s">
        <v>1743</v>
      </c>
      <c r="G607" s="287"/>
      <c r="H607" s="288" t="str">
        <f>INDEX('[1]2023-2025'!$AK:$AK,MATCH(D607,'[1]2023-2025'!$A:$A,0))</f>
        <v>вкл. Протоколом</v>
      </c>
      <c r="I607" s="288" t="e">
        <v>#N/A</v>
      </c>
      <c r="J607" s="288" t="e">
        <f>VLOOKUP(D607,[1]Лист3!$A:$AK,37,0)</f>
        <v>#N/A</v>
      </c>
      <c r="K607" s="289">
        <f>INDEX('[1]2023-2025'!$G:$G,MATCH(D607,'[1]2023-2025'!$A:$A,0))</f>
        <v>2023</v>
      </c>
      <c r="L607" s="289"/>
      <c r="M607" s="289"/>
      <c r="N607" s="289"/>
      <c r="O607" s="289" t="s">
        <v>2446</v>
      </c>
      <c r="P607" s="289" t="s">
        <v>2638</v>
      </c>
      <c r="Q607" s="186">
        <f t="shared" si="45"/>
        <v>1447761.25</v>
      </c>
      <c r="R607" s="186">
        <f t="shared" si="46"/>
        <v>1426780.66</v>
      </c>
      <c r="S607" s="290">
        <v>0</v>
      </c>
      <c r="T607" s="291">
        <v>0</v>
      </c>
      <c r="U607" s="186">
        <v>0</v>
      </c>
      <c r="V607" s="186">
        <v>0</v>
      </c>
      <c r="W607" s="186">
        <v>0</v>
      </c>
      <c r="X607" s="186">
        <v>0</v>
      </c>
      <c r="Y607" s="186">
        <v>0</v>
      </c>
      <c r="Z607" s="290">
        <v>0</v>
      </c>
      <c r="AA607" s="186">
        <v>0</v>
      </c>
      <c r="AB607" s="186">
        <v>0</v>
      </c>
      <c r="AC607" s="186">
        <v>1426780.66</v>
      </c>
      <c r="AD607" s="186">
        <v>0</v>
      </c>
      <c r="AE607" s="186">
        <v>0</v>
      </c>
      <c r="AF607" s="186">
        <v>0</v>
      </c>
      <c r="AG607" s="290">
        <v>0</v>
      </c>
      <c r="AH607" s="292">
        <v>0</v>
      </c>
      <c r="AI607" s="292">
        <v>0</v>
      </c>
      <c r="AJ607" s="292">
        <v>20980.59</v>
      </c>
      <c r="AK607" s="175"/>
      <c r="AL607" s="175">
        <v>4362166.66</v>
      </c>
      <c r="AM607" s="175">
        <v>9720189.0199999996</v>
      </c>
      <c r="AN607" s="175">
        <v>5358022.3599999994</v>
      </c>
    </row>
    <row r="608" spans="1:40" s="84" customFormat="1" ht="20.3" customHeight="1" x14ac:dyDescent="0.35">
      <c r="A608" s="256">
        <v>2023</v>
      </c>
      <c r="B608" s="184">
        <f t="shared" si="44"/>
        <v>597</v>
      </c>
      <c r="C608" s="294" t="s">
        <v>2241</v>
      </c>
      <c r="D608" s="184">
        <v>36735</v>
      </c>
      <c r="E608" s="287">
        <f>VLOOKUP(D608,'[1]2023-2025'!$A:$G,7,0)</f>
        <v>2023</v>
      </c>
      <c r="F608" s="287" t="s">
        <v>1743</v>
      </c>
      <c r="G608" s="287"/>
      <c r="H608" s="288" t="str">
        <f>INDEX('[1]2023-2025'!$AK:$AK,MATCH(D608,'[1]2023-2025'!$A:$A,0))</f>
        <v>вкл. Протоколом</v>
      </c>
      <c r="I608" s="288" t="e">
        <v>#N/A</v>
      </c>
      <c r="J608" s="288" t="e">
        <f>VLOOKUP(D608,[1]Лист3!$A:$AK,37,0)</f>
        <v>#N/A</v>
      </c>
      <c r="K608" s="289">
        <f>INDEX('[1]2023-2025'!$G:$G,MATCH(D608,'[1]2023-2025'!$A:$A,0))</f>
        <v>2023</v>
      </c>
      <c r="L608" s="289"/>
      <c r="M608" s="289"/>
      <c r="N608" s="289"/>
      <c r="O608" s="289" t="s">
        <v>2634</v>
      </c>
      <c r="P608" s="289" t="s">
        <v>2635</v>
      </c>
      <c r="Q608" s="186">
        <f t="shared" si="45"/>
        <v>265647.59999999998</v>
      </c>
      <c r="R608" s="186">
        <f t="shared" si="46"/>
        <v>265647.59999999998</v>
      </c>
      <c r="S608" s="290">
        <v>0</v>
      </c>
      <c r="T608" s="291">
        <v>0</v>
      </c>
      <c r="U608" s="186">
        <v>0</v>
      </c>
      <c r="V608" s="186">
        <v>0</v>
      </c>
      <c r="W608" s="186">
        <v>0</v>
      </c>
      <c r="X608" s="186">
        <v>0</v>
      </c>
      <c r="Y608" s="186">
        <v>0</v>
      </c>
      <c r="Z608" s="290">
        <v>0</v>
      </c>
      <c r="AA608" s="186">
        <v>0</v>
      </c>
      <c r="AB608" s="186">
        <v>0</v>
      </c>
      <c r="AC608" s="300">
        <v>0</v>
      </c>
      <c r="AD608" s="186">
        <v>0</v>
      </c>
      <c r="AE608" s="186">
        <v>0</v>
      </c>
      <c r="AF608" s="186">
        <v>0</v>
      </c>
      <c r="AG608" s="300">
        <v>265647.59999999998</v>
      </c>
      <c r="AH608" s="292">
        <v>0</v>
      </c>
      <c r="AI608" s="292">
        <v>0</v>
      </c>
      <c r="AJ608" s="300">
        <v>0</v>
      </c>
      <c r="AK608" s="175"/>
      <c r="AL608" s="175">
        <v>-2590552.4800000042</v>
      </c>
      <c r="AM608" s="175">
        <v>17117126.149999999</v>
      </c>
      <c r="AN608" s="175">
        <v>19707678.630000003</v>
      </c>
    </row>
    <row r="609" spans="1:41" s="84" customFormat="1" ht="20.3" customHeight="1" x14ac:dyDescent="0.35">
      <c r="A609" s="256">
        <v>2023</v>
      </c>
      <c r="B609" s="184">
        <f>B608+1</f>
        <v>598</v>
      </c>
      <c r="C609" s="294" t="s">
        <v>1823</v>
      </c>
      <c r="D609" s="184">
        <v>36852</v>
      </c>
      <c r="E609" s="287">
        <f>VLOOKUP(D609,'[1]2023-2025'!$A:$G,7,0)</f>
        <v>2023</v>
      </c>
      <c r="F609" s="287" t="s">
        <v>2094</v>
      </c>
      <c r="G609" s="287"/>
      <c r="H609" s="288">
        <f>INDEX('[1]2023-2025'!$AK:$AK,MATCH(D609,'[1]2023-2025'!$A:$A,0))</f>
        <v>44699</v>
      </c>
      <c r="I609" s="288" t="e">
        <v>#N/A</v>
      </c>
      <c r="J609" s="288" t="e">
        <f>VLOOKUP(D609,[1]Лист3!$A:$AK,37,0)</f>
        <v>#N/A</v>
      </c>
      <c r="K609" s="289">
        <f>INDEX('[1]2023-2025'!$G:$G,MATCH(D609,'[1]2023-2025'!$A:$A,0))</f>
        <v>2023</v>
      </c>
      <c r="L609" s="289"/>
      <c r="M609" s="289">
        <v>2</v>
      </c>
      <c r="N609" s="289"/>
      <c r="O609" s="289" t="s">
        <v>2626</v>
      </c>
      <c r="P609" s="289">
        <v>0</v>
      </c>
      <c r="Q609" s="186">
        <f t="shared" si="45"/>
        <v>4400729.9300000006</v>
      </c>
      <c r="R609" s="186">
        <f t="shared" si="46"/>
        <v>4327112.1800000006</v>
      </c>
      <c r="S609" s="290">
        <v>0</v>
      </c>
      <c r="T609" s="291">
        <v>0</v>
      </c>
      <c r="U609" s="186">
        <v>0</v>
      </c>
      <c r="V609" s="186">
        <v>0</v>
      </c>
      <c r="W609" s="186">
        <v>0</v>
      </c>
      <c r="X609" s="186">
        <v>0</v>
      </c>
      <c r="Y609" s="186">
        <v>0</v>
      </c>
      <c r="Z609" s="186">
        <v>4225038.07</v>
      </c>
      <c r="AA609" s="186">
        <v>0</v>
      </c>
      <c r="AB609" s="186">
        <v>0</v>
      </c>
      <c r="AC609" s="186">
        <v>0</v>
      </c>
      <c r="AD609" s="186">
        <v>0</v>
      </c>
      <c r="AE609" s="186">
        <v>0</v>
      </c>
      <c r="AF609" s="186">
        <v>0</v>
      </c>
      <c r="AG609" s="292">
        <v>102074.11</v>
      </c>
      <c r="AH609" s="292">
        <v>0</v>
      </c>
      <c r="AI609" s="292">
        <v>0</v>
      </c>
      <c r="AJ609" s="292">
        <v>73617.75</v>
      </c>
      <c r="AK609" s="175"/>
      <c r="AL609" s="175">
        <v>16289400.440000001</v>
      </c>
      <c r="AM609" s="175">
        <v>20690130.370000001</v>
      </c>
      <c r="AN609" s="175">
        <v>4400729.9300000006</v>
      </c>
    </row>
    <row r="610" spans="1:41" s="84" customFormat="1" ht="20.3" customHeight="1" x14ac:dyDescent="0.35">
      <c r="A610" s="256">
        <v>2023</v>
      </c>
      <c r="B610" s="184">
        <f t="shared" si="44"/>
        <v>599</v>
      </c>
      <c r="C610" s="294" t="s">
        <v>1824</v>
      </c>
      <c r="D610" s="184">
        <v>36853</v>
      </c>
      <c r="E610" s="287">
        <f>VLOOKUP(D610,'[1]2023-2025'!$A:$G,7,0)</f>
        <v>2023</v>
      </c>
      <c r="F610" s="287" t="s">
        <v>2094</v>
      </c>
      <c r="G610" s="287"/>
      <c r="H610" s="288">
        <f>INDEX('[1]2023-2025'!$AK:$AK,MATCH(D610,'[1]2023-2025'!$A:$A,0))</f>
        <v>44699</v>
      </c>
      <c r="I610" s="288" t="e">
        <v>#N/A</v>
      </c>
      <c r="J610" s="288" t="e">
        <f>VLOOKUP(D610,[1]Лист3!$A:$AK,37,0)</f>
        <v>#N/A</v>
      </c>
      <c r="K610" s="289">
        <f>INDEX('[1]2023-2025'!$G:$G,MATCH(D610,'[1]2023-2025'!$A:$A,0))</f>
        <v>2023</v>
      </c>
      <c r="L610" s="289"/>
      <c r="M610" s="289">
        <v>1</v>
      </c>
      <c r="N610" s="289"/>
      <c r="O610" s="289" t="s">
        <v>2626</v>
      </c>
      <c r="P610" s="289">
        <v>0</v>
      </c>
      <c r="Q610" s="186">
        <f t="shared" si="45"/>
        <v>2205218.02</v>
      </c>
      <c r="R610" s="186">
        <f t="shared" si="46"/>
        <v>2168409.15</v>
      </c>
      <c r="S610" s="290">
        <v>0</v>
      </c>
      <c r="T610" s="291">
        <v>0</v>
      </c>
      <c r="U610" s="186">
        <v>0</v>
      </c>
      <c r="V610" s="186">
        <v>0</v>
      </c>
      <c r="W610" s="186">
        <v>0</v>
      </c>
      <c r="X610" s="186">
        <v>0</v>
      </c>
      <c r="Y610" s="186">
        <v>0</v>
      </c>
      <c r="Z610" s="186">
        <v>2111670.48</v>
      </c>
      <c r="AA610" s="186">
        <v>0</v>
      </c>
      <c r="AB610" s="186">
        <v>0</v>
      </c>
      <c r="AC610" s="186">
        <v>0</v>
      </c>
      <c r="AD610" s="186">
        <v>0</v>
      </c>
      <c r="AE610" s="186">
        <v>0</v>
      </c>
      <c r="AF610" s="186">
        <v>0</v>
      </c>
      <c r="AG610" s="292">
        <v>56738.67</v>
      </c>
      <c r="AH610" s="292">
        <v>0</v>
      </c>
      <c r="AI610" s="292">
        <v>0</v>
      </c>
      <c r="AJ610" s="292">
        <v>36808.870000000003</v>
      </c>
      <c r="AK610" s="175"/>
      <c r="AL610" s="175">
        <v>7302312.0300000012</v>
      </c>
      <c r="AM610" s="175">
        <v>9507530.0500000007</v>
      </c>
      <c r="AN610" s="175">
        <v>2205218.02</v>
      </c>
    </row>
    <row r="611" spans="1:41" s="84" customFormat="1" ht="20.3" customHeight="1" x14ac:dyDescent="0.35">
      <c r="A611" s="256">
        <v>2023</v>
      </c>
      <c r="B611" s="184">
        <f t="shared" si="44"/>
        <v>600</v>
      </c>
      <c r="C611" s="294" t="s">
        <v>2222</v>
      </c>
      <c r="D611" s="184">
        <v>36828</v>
      </c>
      <c r="E611" s="287">
        <f>VLOOKUP(D611,'[1]2023-2025'!$A:$G,7,0)</f>
        <v>2023</v>
      </c>
      <c r="F611" s="287" t="str">
        <f>VLOOKUP(D611,[2]Лист1!$C:$F,4,0)</f>
        <v>протокол</v>
      </c>
      <c r="G611" s="287"/>
      <c r="H611" s="288" t="str">
        <f>INDEX('[1]2023-2025'!$AK:$AK,MATCH(D611,'[1]2023-2025'!$A:$A,0))</f>
        <v>вкл. Протоколом</v>
      </c>
      <c r="I611" s="288" t="e">
        <v>#N/A</v>
      </c>
      <c r="J611" s="288" t="e">
        <f>VLOOKUP(D611,[1]Лист3!$A:$AK,37,0)</f>
        <v>#N/A</v>
      </c>
      <c r="K611" s="289">
        <f>INDEX('[1]2023-2025'!$G:$G,MATCH(D611,'[1]2023-2025'!$A:$A,0))</f>
        <v>2023</v>
      </c>
      <c r="L611" s="289"/>
      <c r="M611" s="289"/>
      <c r="N611" s="289"/>
      <c r="O611" s="289" t="s">
        <v>1743</v>
      </c>
      <c r="P611" s="289" t="s">
        <v>2672</v>
      </c>
      <c r="Q611" s="186">
        <f t="shared" si="45"/>
        <v>925687.3</v>
      </c>
      <c r="R611" s="186">
        <f t="shared" si="46"/>
        <v>920814.42</v>
      </c>
      <c r="S611" s="290">
        <v>920814.42</v>
      </c>
      <c r="T611" s="291">
        <v>0</v>
      </c>
      <c r="U611" s="186">
        <v>0</v>
      </c>
      <c r="V611" s="186">
        <v>0</v>
      </c>
      <c r="W611" s="186">
        <v>0</v>
      </c>
      <c r="X611" s="186">
        <v>0</v>
      </c>
      <c r="Y611" s="186">
        <v>0</v>
      </c>
      <c r="Z611" s="290">
        <v>0</v>
      </c>
      <c r="AA611" s="186">
        <v>0</v>
      </c>
      <c r="AB611" s="186">
        <v>0</v>
      </c>
      <c r="AC611" s="186">
        <v>0</v>
      </c>
      <c r="AD611" s="186">
        <v>0</v>
      </c>
      <c r="AE611" s="186">
        <v>0</v>
      </c>
      <c r="AF611" s="186">
        <v>0</v>
      </c>
      <c r="AG611" s="290">
        <v>0</v>
      </c>
      <c r="AH611" s="292">
        <v>0</v>
      </c>
      <c r="AI611" s="292">
        <v>0</v>
      </c>
      <c r="AJ611" s="292">
        <v>4872.88</v>
      </c>
      <c r="AK611" s="175"/>
      <c r="AL611" s="175">
        <v>4841618.43</v>
      </c>
      <c r="AM611" s="175">
        <v>10023776.439999999</v>
      </c>
      <c r="AN611" s="175">
        <v>5182158.01</v>
      </c>
    </row>
    <row r="612" spans="1:41" s="84" customFormat="1" ht="20.3" customHeight="1" x14ac:dyDescent="0.35">
      <c r="A612" s="256">
        <v>2023</v>
      </c>
      <c r="B612" s="184">
        <f t="shared" si="44"/>
        <v>601</v>
      </c>
      <c r="C612" s="294" t="s">
        <v>2958</v>
      </c>
      <c r="D612" s="184">
        <v>36892</v>
      </c>
      <c r="E612" s="287">
        <f>VLOOKUP(D612,'[1]2023-2025'!$A:$G,7,0)</f>
        <v>2023</v>
      </c>
      <c r="F612" s="287" t="str">
        <f>VLOOKUP(D612,[2]Лист1!$C:$F,4,0)</f>
        <v>ранний</v>
      </c>
      <c r="G612" s="287"/>
      <c r="H612" s="288">
        <f>INDEX('[1]2023-2025'!$AK:$AK,MATCH(D612,'[1]2023-2025'!$A:$A,0))</f>
        <v>44761</v>
      </c>
      <c r="I612" s="288" t="e">
        <v>#N/A</v>
      </c>
      <c r="J612" s="288" t="e">
        <f>VLOOKUP(D612,[1]Лист3!$A:$AK,37,0)</f>
        <v>#N/A</v>
      </c>
      <c r="K612" s="289">
        <f>INDEX('[1]2023-2025'!$G:$G,MATCH(D612,'[1]2023-2025'!$A:$A,0))</f>
        <v>2023</v>
      </c>
      <c r="L612" s="289"/>
      <c r="M612" s="289">
        <v>1</v>
      </c>
      <c r="N612" s="289"/>
      <c r="O612" s="289" t="s">
        <v>2459</v>
      </c>
      <c r="P612" s="289">
        <v>0</v>
      </c>
      <c r="Q612" s="186">
        <f t="shared" si="45"/>
        <v>2054964.91</v>
      </c>
      <c r="R612" s="186">
        <f t="shared" si="46"/>
        <v>2034143.73</v>
      </c>
      <c r="S612" s="290">
        <v>0</v>
      </c>
      <c r="T612" s="291">
        <v>0</v>
      </c>
      <c r="U612" s="186">
        <v>0</v>
      </c>
      <c r="V612" s="186">
        <v>0</v>
      </c>
      <c r="W612" s="186">
        <v>0</v>
      </c>
      <c r="X612" s="186">
        <v>0</v>
      </c>
      <c r="Y612" s="186">
        <v>0</v>
      </c>
      <c r="Z612" s="290">
        <v>1980490.88</v>
      </c>
      <c r="AA612" s="186">
        <v>0</v>
      </c>
      <c r="AB612" s="186">
        <v>0</v>
      </c>
      <c r="AC612" s="186">
        <v>0</v>
      </c>
      <c r="AD612" s="186">
        <v>0</v>
      </c>
      <c r="AE612" s="186">
        <v>0</v>
      </c>
      <c r="AF612" s="186">
        <v>0</v>
      </c>
      <c r="AG612" s="290">
        <v>53652.85</v>
      </c>
      <c r="AH612" s="292">
        <v>0</v>
      </c>
      <c r="AI612" s="292">
        <v>0</v>
      </c>
      <c r="AJ612" s="292">
        <v>20821.18</v>
      </c>
      <c r="AK612" s="175"/>
      <c r="AL612" s="175">
        <v>8999645.3300000001</v>
      </c>
      <c r="AM612" s="175">
        <v>11054610.24</v>
      </c>
      <c r="AN612" s="175">
        <v>2054964.91</v>
      </c>
    </row>
    <row r="613" spans="1:41" s="84" customFormat="1" ht="20.3" customHeight="1" x14ac:dyDescent="0.35">
      <c r="A613" s="256">
        <v>2023</v>
      </c>
      <c r="B613" s="184">
        <f t="shared" si="44"/>
        <v>602</v>
      </c>
      <c r="C613" s="248" t="s">
        <v>443</v>
      </c>
      <c r="D613" s="184">
        <v>56039</v>
      </c>
      <c r="E613" s="287">
        <f>VLOOKUP(D613,'[1]2023-2025'!$A:$G,7,0)</f>
        <v>2023</v>
      </c>
      <c r="F613" s="287"/>
      <c r="G613" s="287" t="s">
        <v>1899</v>
      </c>
      <c r="H613" s="288">
        <f>INDEX('[1]2023-2025'!$AK:$AK,MATCH(D613,'[1]2023-2025'!$A:$A,0))</f>
        <v>44613</v>
      </c>
      <c r="I613" s="288" t="e">
        <v>#N/A</v>
      </c>
      <c r="J613" s="288" t="e">
        <f>VLOOKUP(D613,[1]Лист3!$A:$AK,37,0)</f>
        <v>#N/A</v>
      </c>
      <c r="K613" s="289">
        <f>INDEX('[1]2023-2025'!$G:$G,MATCH(D613,'[1]2023-2025'!$A:$A,0))</f>
        <v>2023</v>
      </c>
      <c r="L613" s="289"/>
      <c r="M613" s="289">
        <v>2</v>
      </c>
      <c r="N613" s="289"/>
      <c r="O613" s="289" t="s">
        <v>2582</v>
      </c>
      <c r="P613" s="289">
        <v>0</v>
      </c>
      <c r="Q613" s="186">
        <f t="shared" si="45"/>
        <v>5109440.4399999995</v>
      </c>
      <c r="R613" s="186">
        <f t="shared" si="46"/>
        <v>5035079.0799999991</v>
      </c>
      <c r="S613" s="290">
        <v>0</v>
      </c>
      <c r="T613" s="291">
        <v>0</v>
      </c>
      <c r="U613" s="186">
        <v>0</v>
      </c>
      <c r="V613" s="186">
        <v>0</v>
      </c>
      <c r="W613" s="186">
        <v>0</v>
      </c>
      <c r="X613" s="186">
        <v>0</v>
      </c>
      <c r="Y613" s="186">
        <v>0</v>
      </c>
      <c r="Z613" s="186">
        <v>4917946.6899999995</v>
      </c>
      <c r="AA613" s="186">
        <v>0</v>
      </c>
      <c r="AB613" s="186">
        <v>0</v>
      </c>
      <c r="AC613" s="186">
        <v>0</v>
      </c>
      <c r="AD613" s="186">
        <v>0</v>
      </c>
      <c r="AE613" s="186">
        <v>0</v>
      </c>
      <c r="AF613" s="186">
        <v>0</v>
      </c>
      <c r="AG613" s="292">
        <v>117132.39</v>
      </c>
      <c r="AH613" s="292">
        <v>0</v>
      </c>
      <c r="AI613" s="292">
        <v>0</v>
      </c>
      <c r="AJ613" s="292">
        <v>74361.36</v>
      </c>
      <c r="AK613" s="175"/>
      <c r="AL613" s="175">
        <v>17226962.310000002</v>
      </c>
      <c r="AM613" s="175">
        <v>22336402.75</v>
      </c>
      <c r="AN613" s="175">
        <v>5109440.4399999995</v>
      </c>
    </row>
    <row r="614" spans="1:41" s="84" customFormat="1" ht="20.3" customHeight="1" x14ac:dyDescent="0.35">
      <c r="A614" s="256">
        <v>2023</v>
      </c>
      <c r="B614" s="184">
        <f t="shared" si="44"/>
        <v>603</v>
      </c>
      <c r="C614" s="294" t="s">
        <v>3194</v>
      </c>
      <c r="D614" s="184">
        <v>36869</v>
      </c>
      <c r="E614" s="287"/>
      <c r="F614" s="287"/>
      <c r="G614" s="287"/>
      <c r="H614" s="288"/>
      <c r="I614" s="288"/>
      <c r="J614" s="288"/>
      <c r="K614" s="289"/>
      <c r="L614" s="289"/>
      <c r="M614" s="289"/>
      <c r="N614" s="289"/>
      <c r="O614" s="289"/>
      <c r="P614" s="289"/>
      <c r="Q614" s="186">
        <f t="shared" si="45"/>
        <v>1616003</v>
      </c>
      <c r="R614" s="186">
        <f t="shared" si="46"/>
        <v>1616003</v>
      </c>
      <c r="S614" s="290">
        <v>0</v>
      </c>
      <c r="T614" s="291">
        <v>0</v>
      </c>
      <c r="U614" s="186">
        <v>0</v>
      </c>
      <c r="V614" s="186">
        <v>0</v>
      </c>
      <c r="W614" s="186">
        <v>0</v>
      </c>
      <c r="X614" s="186">
        <v>0</v>
      </c>
      <c r="Y614" s="186">
        <v>0</v>
      </c>
      <c r="Z614" s="186">
        <v>0</v>
      </c>
      <c r="AA614" s="186">
        <v>669925</v>
      </c>
      <c r="AB614" s="186">
        <v>0</v>
      </c>
      <c r="AC614" s="186">
        <v>946078</v>
      </c>
      <c r="AD614" s="186">
        <v>0</v>
      </c>
      <c r="AE614" s="186">
        <v>0</v>
      </c>
      <c r="AF614" s="186">
        <v>0</v>
      </c>
      <c r="AG614" s="186">
        <v>0</v>
      </c>
      <c r="AH614" s="186">
        <v>0</v>
      </c>
      <c r="AI614" s="186">
        <v>0</v>
      </c>
      <c r="AJ614" s="186">
        <v>0</v>
      </c>
      <c r="AK614" s="175"/>
      <c r="AL614" s="175">
        <v>70256106.569999993</v>
      </c>
      <c r="AM614" s="175">
        <v>79833655.819999993</v>
      </c>
      <c r="AN614" s="175">
        <v>9577549.25</v>
      </c>
    </row>
    <row r="615" spans="1:41" s="84" customFormat="1" ht="20.3" customHeight="1" x14ac:dyDescent="0.35">
      <c r="A615" s="256">
        <v>2023</v>
      </c>
      <c r="B615" s="184">
        <f t="shared" si="44"/>
        <v>604</v>
      </c>
      <c r="C615" s="294" t="s">
        <v>3289</v>
      </c>
      <c r="D615" s="184">
        <v>36957</v>
      </c>
      <c r="E615" s="287">
        <f>VLOOKUP(D615,'[1]2023-2025'!$A:$G,7,0)</f>
        <v>2023</v>
      </c>
      <c r="F615" s="287" t="s">
        <v>1743</v>
      </c>
      <c r="G615" s="287"/>
      <c r="H615" s="288" t="str">
        <f>INDEX('[1]2023-2025'!$AK:$AK,MATCH(D615,'[1]2023-2025'!$A:$A,0))</f>
        <v>вкл. Протоколом</v>
      </c>
      <c r="I615" s="288" t="e">
        <v>#N/A</v>
      </c>
      <c r="J615" s="288" t="e">
        <f>VLOOKUP(D615,[1]Лист3!$A:$AK,37,0)</f>
        <v>#N/A</v>
      </c>
      <c r="K615" s="289">
        <f>INDEX('[1]2023-2025'!$G:$G,MATCH(D615,'[1]2023-2025'!$A:$A,0))</f>
        <v>2023</v>
      </c>
      <c r="L615" s="289"/>
      <c r="M615" s="289"/>
      <c r="N615" s="289"/>
      <c r="O615" s="289" t="s">
        <v>2463</v>
      </c>
      <c r="P615" s="289" t="s">
        <v>2666</v>
      </c>
      <c r="Q615" s="186">
        <f t="shared" si="45"/>
        <v>229257.86</v>
      </c>
      <c r="R615" s="186">
        <f t="shared" si="46"/>
        <v>229257.86</v>
      </c>
      <c r="S615" s="290">
        <v>0</v>
      </c>
      <c r="T615" s="291">
        <v>0</v>
      </c>
      <c r="U615" s="186">
        <v>0</v>
      </c>
      <c r="V615" s="186">
        <v>0</v>
      </c>
      <c r="W615" s="186">
        <v>0</v>
      </c>
      <c r="X615" s="186">
        <v>0</v>
      </c>
      <c r="Y615" s="186">
        <v>0</v>
      </c>
      <c r="Z615" s="290">
        <v>0</v>
      </c>
      <c r="AA615" s="186">
        <v>0</v>
      </c>
      <c r="AB615" s="186">
        <v>0</v>
      </c>
      <c r="AC615" s="186">
        <v>0</v>
      </c>
      <c r="AD615" s="186">
        <v>0</v>
      </c>
      <c r="AE615" s="186">
        <v>0</v>
      </c>
      <c r="AF615" s="186">
        <v>0</v>
      </c>
      <c r="AG615" s="290">
        <v>0</v>
      </c>
      <c r="AH615" s="292">
        <v>229257.86</v>
      </c>
      <c r="AI615" s="292">
        <v>0</v>
      </c>
      <c r="AJ615" s="292">
        <v>0</v>
      </c>
      <c r="AK615" s="175"/>
      <c r="AL615" s="175" t="e">
        <v>#N/A</v>
      </c>
      <c r="AM615" s="175" t="e">
        <v>#N/A</v>
      </c>
      <c r="AN615" s="175" t="e">
        <v>#N/A</v>
      </c>
    </row>
    <row r="616" spans="1:41" s="84" customFormat="1" ht="20.3" customHeight="1" x14ac:dyDescent="0.35">
      <c r="A616" s="256">
        <v>2023</v>
      </c>
      <c r="B616" s="184">
        <f t="shared" si="44"/>
        <v>605</v>
      </c>
      <c r="C616" s="294" t="s">
        <v>2195</v>
      </c>
      <c r="D616" s="184">
        <v>37021</v>
      </c>
      <c r="E616" s="287">
        <f>VLOOKUP(D616,'[1]2023-2025'!$A:$G,7,0)</f>
        <v>2023</v>
      </c>
      <c r="F616" s="287" t="e">
        <f>VLOOKUP(D616,[2]Лист1!$C:$F,4,0)</f>
        <v>#REF!</v>
      </c>
      <c r="G616" s="287"/>
      <c r="H616" s="288" t="str">
        <f>INDEX('[1]2023-2025'!$AK:$AK,MATCH(D616,'[1]2023-2025'!$A:$A,0))</f>
        <v>вкл. Протоколом</v>
      </c>
      <c r="I616" s="288" t="e">
        <v>#N/A</v>
      </c>
      <c r="J616" s="288" t="e">
        <f>VLOOKUP(D616,[1]Лист3!$A:$AK,37,0)</f>
        <v>#N/A</v>
      </c>
      <c r="K616" s="289">
        <f>INDEX('[1]2023-2025'!$G:$G,MATCH(D616,'[1]2023-2025'!$A:$A,0))</f>
        <v>2023</v>
      </c>
      <c r="L616" s="289"/>
      <c r="M616" s="289"/>
      <c r="N616" s="289"/>
      <c r="O616" s="289" t="s">
        <v>2446</v>
      </c>
      <c r="P616" s="289" t="s">
        <v>2652</v>
      </c>
      <c r="Q616" s="186">
        <f t="shared" si="45"/>
        <v>1231371.8600000001</v>
      </c>
      <c r="R616" s="186">
        <f t="shared" si="46"/>
        <v>1224338.6400000001</v>
      </c>
      <c r="S616" s="290">
        <v>0</v>
      </c>
      <c r="T616" s="291">
        <v>0</v>
      </c>
      <c r="U616" s="186">
        <v>0</v>
      </c>
      <c r="V616" s="186">
        <v>0</v>
      </c>
      <c r="W616" s="186">
        <v>0</v>
      </c>
      <c r="X616" s="186">
        <v>0</v>
      </c>
      <c r="Y616" s="186">
        <v>0</v>
      </c>
      <c r="Z616" s="290">
        <v>0</v>
      </c>
      <c r="AA616" s="186">
        <v>1224338.6400000001</v>
      </c>
      <c r="AB616" s="186">
        <v>0</v>
      </c>
      <c r="AC616" s="186">
        <v>0</v>
      </c>
      <c r="AD616" s="186">
        <v>0</v>
      </c>
      <c r="AE616" s="186">
        <v>0</v>
      </c>
      <c r="AF616" s="186">
        <v>0</v>
      </c>
      <c r="AG616" s="290">
        <v>0</v>
      </c>
      <c r="AH616" s="292">
        <v>0</v>
      </c>
      <c r="AI616" s="292">
        <v>0</v>
      </c>
      <c r="AJ616" s="292">
        <v>7033.22</v>
      </c>
      <c r="AK616" s="175"/>
      <c r="AL616" s="175">
        <v>5469129.3499999996</v>
      </c>
      <c r="AM616" s="175">
        <v>10387687.08</v>
      </c>
      <c r="AN616" s="175">
        <v>4918557.7300000004</v>
      </c>
    </row>
    <row r="617" spans="1:41" s="84" customFormat="1" ht="20.3" customHeight="1" x14ac:dyDescent="0.35">
      <c r="A617" s="256">
        <v>2023</v>
      </c>
      <c r="B617" s="184">
        <f t="shared" si="44"/>
        <v>606</v>
      </c>
      <c r="C617" s="294" t="s">
        <v>2203</v>
      </c>
      <c r="D617" s="184">
        <v>37034</v>
      </c>
      <c r="E617" s="287">
        <f>VLOOKUP(D617,'[1]2023-2025'!$A:$G,7,0)</f>
        <v>2023</v>
      </c>
      <c r="F617" s="287" t="s">
        <v>1743</v>
      </c>
      <c r="G617" s="287"/>
      <c r="H617" s="288" t="str">
        <f>INDEX('[1]2023-2025'!$AK:$AK,MATCH(D617,'[1]2023-2025'!$A:$A,0))</f>
        <v>вкл. Протоколом</v>
      </c>
      <c r="I617" s="288" t="e">
        <v>#N/A</v>
      </c>
      <c r="J617" s="288" t="e">
        <f>VLOOKUP(D617,[1]Лист3!$A:$AK,37,0)</f>
        <v>#N/A</v>
      </c>
      <c r="K617" s="289">
        <f>INDEX('[1]2023-2025'!$G:$G,MATCH(D617,'[1]2023-2025'!$A:$A,0))</f>
        <v>2023</v>
      </c>
      <c r="L617" s="289"/>
      <c r="M617" s="289"/>
      <c r="N617" s="289"/>
      <c r="O617" s="289" t="s">
        <v>2441</v>
      </c>
      <c r="P617" s="289">
        <v>0</v>
      </c>
      <c r="Q617" s="186">
        <f t="shared" si="45"/>
        <v>1954137.48</v>
      </c>
      <c r="R617" s="186">
        <f t="shared" si="46"/>
        <v>1925065.21</v>
      </c>
      <c r="S617" s="290">
        <v>0</v>
      </c>
      <c r="T617" s="291">
        <v>0</v>
      </c>
      <c r="U617" s="186">
        <v>0</v>
      </c>
      <c r="V617" s="186">
        <v>0</v>
      </c>
      <c r="W617" s="186">
        <v>0</v>
      </c>
      <c r="X617" s="186">
        <v>0</v>
      </c>
      <c r="Y617" s="186">
        <v>0</v>
      </c>
      <c r="Z617" s="290">
        <v>0</v>
      </c>
      <c r="AA617" s="186">
        <v>1925065.21</v>
      </c>
      <c r="AB617" s="186">
        <v>0</v>
      </c>
      <c r="AC617" s="186">
        <v>0</v>
      </c>
      <c r="AD617" s="186">
        <v>0</v>
      </c>
      <c r="AE617" s="186">
        <v>0</v>
      </c>
      <c r="AF617" s="186">
        <v>0</v>
      </c>
      <c r="AG617" s="290">
        <v>0</v>
      </c>
      <c r="AH617" s="292">
        <v>0</v>
      </c>
      <c r="AI617" s="292">
        <v>0</v>
      </c>
      <c r="AJ617" s="292">
        <v>29072.27</v>
      </c>
      <c r="AK617" s="175"/>
      <c r="AL617" s="175">
        <v>2458974.4028571434</v>
      </c>
      <c r="AM617" s="175">
        <v>4843664.6100000003</v>
      </c>
      <c r="AN617" s="175">
        <v>2384690.2071428569</v>
      </c>
    </row>
    <row r="618" spans="1:41" s="128" customFormat="1" ht="20.3" customHeight="1" x14ac:dyDescent="0.35">
      <c r="A618" s="256">
        <v>2023</v>
      </c>
      <c r="B618" s="184">
        <f t="shared" si="44"/>
        <v>607</v>
      </c>
      <c r="C618" s="294" t="s">
        <v>1013</v>
      </c>
      <c r="D618" s="184">
        <v>46618</v>
      </c>
      <c r="E618" s="287">
        <f>VLOOKUP(D618,'[1]2023-2025'!$A:$G,7,0)</f>
        <v>2023</v>
      </c>
      <c r="F618" s="287"/>
      <c r="G618" s="287" t="s">
        <v>1899</v>
      </c>
      <c r="H618" s="288">
        <f>INDEX('[1]2023-2025'!$AK:$AK,MATCH(D618,'[1]2023-2025'!$A:$A,0))</f>
        <v>44551</v>
      </c>
      <c r="I618" s="288" t="e">
        <v>#N/A</v>
      </c>
      <c r="J618" s="288" t="e">
        <f>VLOOKUP(D618,[1]Лист3!$A:$AK,37,0)</f>
        <v>#N/A</v>
      </c>
      <c r="K618" s="289">
        <f>INDEX('[1]2023-2025'!$G:$G,MATCH(D618,'[1]2023-2025'!$A:$A,0))</f>
        <v>2023</v>
      </c>
      <c r="L618" s="289"/>
      <c r="M618" s="289"/>
      <c r="N618" s="289"/>
      <c r="O618" s="289" t="s">
        <v>2463</v>
      </c>
      <c r="P618" s="289">
        <v>0</v>
      </c>
      <c r="Q618" s="186">
        <f t="shared" si="45"/>
        <v>351716.4</v>
      </c>
      <c r="R618" s="186">
        <f t="shared" si="46"/>
        <v>351716.4</v>
      </c>
      <c r="S618" s="290">
        <v>0</v>
      </c>
      <c r="T618" s="291">
        <v>0</v>
      </c>
      <c r="U618" s="186">
        <v>0</v>
      </c>
      <c r="V618" s="186">
        <v>0</v>
      </c>
      <c r="W618" s="186">
        <v>0</v>
      </c>
      <c r="X618" s="186">
        <v>0</v>
      </c>
      <c r="Y618" s="186">
        <v>0</v>
      </c>
      <c r="Z618" s="186">
        <v>0</v>
      </c>
      <c r="AA618" s="186">
        <v>0</v>
      </c>
      <c r="AB618" s="186">
        <v>0</v>
      </c>
      <c r="AC618" s="186">
        <v>0</v>
      </c>
      <c r="AD618" s="186">
        <v>0</v>
      </c>
      <c r="AE618" s="186">
        <v>0</v>
      </c>
      <c r="AF618" s="186">
        <v>0</v>
      </c>
      <c r="AG618" s="292">
        <v>197552.4</v>
      </c>
      <c r="AH618" s="292">
        <v>154164</v>
      </c>
      <c r="AI618" s="292">
        <v>0</v>
      </c>
      <c r="AJ618" s="292">
        <v>0</v>
      </c>
      <c r="AK618" s="175"/>
      <c r="AL618" s="175">
        <v>-4495745.1499999994</v>
      </c>
      <c r="AM618" s="175">
        <v>7757378.5599999996</v>
      </c>
      <c r="AN618" s="175">
        <v>12253123.709999999</v>
      </c>
      <c r="AO618" s="84"/>
    </row>
    <row r="619" spans="1:41" s="84" customFormat="1" ht="20.3" customHeight="1" x14ac:dyDescent="0.35">
      <c r="A619" s="256">
        <v>2023</v>
      </c>
      <c r="B619" s="184">
        <f t="shared" si="44"/>
        <v>608</v>
      </c>
      <c r="C619" s="248" t="s">
        <v>451</v>
      </c>
      <c r="D619" s="184">
        <v>46619</v>
      </c>
      <c r="E619" s="287">
        <f>VLOOKUP(D619,'[1]2023-2025'!$A:$G,7,0)</f>
        <v>2023</v>
      </c>
      <c r="F619" s="287"/>
      <c r="G619" s="287" t="s">
        <v>1899</v>
      </c>
      <c r="H619" s="288">
        <f>INDEX('[1]2023-2025'!$AK:$AK,MATCH(D619,'[1]2023-2025'!$A:$A,0))</f>
        <v>44670</v>
      </c>
      <c r="I619" s="288" t="e">
        <v>#N/A</v>
      </c>
      <c r="J619" s="288" t="e">
        <f>VLOOKUP(D619,[1]Лист3!$A:$AK,37,0)</f>
        <v>#N/A</v>
      </c>
      <c r="K619" s="289">
        <f>INDEX('[1]2023-2025'!$G:$G,MATCH(D619,'[1]2023-2025'!$A:$A,0))</f>
        <v>2023</v>
      </c>
      <c r="L619" s="289"/>
      <c r="M619" s="289"/>
      <c r="N619" s="289"/>
      <c r="O619" s="289" t="s">
        <v>2441</v>
      </c>
      <c r="P619" s="289" t="s">
        <v>2616</v>
      </c>
      <c r="Q619" s="186">
        <f t="shared" si="45"/>
        <v>2351489.84</v>
      </c>
      <c r="R619" s="186">
        <f t="shared" si="46"/>
        <v>2343604.7999999998</v>
      </c>
      <c r="S619" s="290">
        <v>0</v>
      </c>
      <c r="T619" s="290">
        <v>0</v>
      </c>
      <c r="U619" s="290">
        <v>0</v>
      </c>
      <c r="V619" s="290">
        <v>0</v>
      </c>
      <c r="W619" s="290">
        <v>0</v>
      </c>
      <c r="X619" s="290">
        <v>0</v>
      </c>
      <c r="Y619" s="290">
        <v>0</v>
      </c>
      <c r="Z619" s="290">
        <v>0</v>
      </c>
      <c r="AA619" s="290">
        <v>2065575.5999999999</v>
      </c>
      <c r="AB619" s="290">
        <v>102304.79999999999</v>
      </c>
      <c r="AC619" s="290">
        <v>175724.40000000002</v>
      </c>
      <c r="AD619" s="290">
        <v>0</v>
      </c>
      <c r="AE619" s="290">
        <v>0</v>
      </c>
      <c r="AF619" s="290">
        <v>0</v>
      </c>
      <c r="AG619" s="290">
        <v>0</v>
      </c>
      <c r="AH619" s="290">
        <v>0</v>
      </c>
      <c r="AI619" s="290">
        <v>0</v>
      </c>
      <c r="AJ619" s="292">
        <v>7885.04</v>
      </c>
      <c r="AK619" s="175"/>
      <c r="AL619" s="175">
        <v>1753863.1600000001</v>
      </c>
      <c r="AM619" s="175">
        <v>4105353</v>
      </c>
      <c r="AN619" s="175">
        <v>2351489.84</v>
      </c>
    </row>
    <row r="620" spans="1:41" s="84" customFormat="1" ht="20.3" customHeight="1" x14ac:dyDescent="0.35">
      <c r="A620" s="256">
        <v>2023</v>
      </c>
      <c r="B620" s="184">
        <f t="shared" si="44"/>
        <v>609</v>
      </c>
      <c r="C620" s="294" t="s">
        <v>3092</v>
      </c>
      <c r="D620" s="184">
        <v>37027</v>
      </c>
      <c r="E620" s="287"/>
      <c r="F620" s="287"/>
      <c r="G620" s="287"/>
      <c r="H620" s="288"/>
      <c r="I620" s="288" t="e">
        <v>#N/A</v>
      </c>
      <c r="J620" s="288" t="e">
        <f>VLOOKUP(D620,[1]Лист3!$A:$AK,37,0)</f>
        <v>#N/A</v>
      </c>
      <c r="K620" s="289"/>
      <c r="L620" s="289"/>
      <c r="M620" s="289"/>
      <c r="N620" s="289"/>
      <c r="O620" s="289"/>
      <c r="P620" s="289"/>
      <c r="Q620" s="186">
        <f t="shared" si="45"/>
        <v>44500.49</v>
      </c>
      <c r="R620" s="186">
        <f t="shared" si="46"/>
        <v>44500.49</v>
      </c>
      <c r="S620" s="290">
        <v>0</v>
      </c>
      <c r="T620" s="291">
        <v>0</v>
      </c>
      <c r="U620" s="186">
        <v>0</v>
      </c>
      <c r="V620" s="186">
        <v>0</v>
      </c>
      <c r="W620" s="186">
        <v>0</v>
      </c>
      <c r="X620" s="186">
        <v>0</v>
      </c>
      <c r="Y620" s="186">
        <v>0</v>
      </c>
      <c r="Z620" s="186">
        <v>0</v>
      </c>
      <c r="AA620" s="186">
        <v>0</v>
      </c>
      <c r="AB620" s="186">
        <v>0</v>
      </c>
      <c r="AC620" s="186">
        <v>0</v>
      </c>
      <c r="AD620" s="186">
        <v>0</v>
      </c>
      <c r="AE620" s="186">
        <v>0</v>
      </c>
      <c r="AF620" s="186">
        <v>0</v>
      </c>
      <c r="AG620" s="292">
        <v>0</v>
      </c>
      <c r="AH620" s="292">
        <v>44500.49</v>
      </c>
      <c r="AI620" s="292">
        <v>0</v>
      </c>
      <c r="AJ620" s="292">
        <v>0</v>
      </c>
      <c r="AK620" s="175"/>
      <c r="AL620" s="175">
        <v>5158206.1900000004</v>
      </c>
      <c r="AM620" s="175">
        <v>7122193.5300000003</v>
      </c>
      <c r="AN620" s="175">
        <v>1963987.34</v>
      </c>
    </row>
    <row r="621" spans="1:41" s="84" customFormat="1" ht="20.3" customHeight="1" x14ac:dyDescent="0.35">
      <c r="A621" s="256">
        <v>2023</v>
      </c>
      <c r="B621" s="184">
        <f t="shared" si="44"/>
        <v>610</v>
      </c>
      <c r="C621" s="294" t="s">
        <v>2186</v>
      </c>
      <c r="D621" s="184">
        <v>37028</v>
      </c>
      <c r="E621" s="287">
        <f>VLOOKUP(D621,'[1]2023-2025'!$A:$G,7,0)</f>
        <v>2023</v>
      </c>
      <c r="F621" s="287" t="e">
        <f>VLOOKUP(D621,[2]Лист1!$C:$F,4,0)</f>
        <v>#REF!</v>
      </c>
      <c r="G621" s="287"/>
      <c r="H621" s="288" t="str">
        <f>INDEX('[1]2023-2025'!$AK:$AK,MATCH(D621,'[1]2023-2025'!$A:$A,0))</f>
        <v>вкл. Протоколом</v>
      </c>
      <c r="I621" s="288" t="e">
        <v>#N/A</v>
      </c>
      <c r="J621" s="288" t="e">
        <f>VLOOKUP(D621,[1]Лист3!$A:$AK,37,0)</f>
        <v>#N/A</v>
      </c>
      <c r="K621" s="289">
        <f>INDEX('[1]2023-2025'!$G:$G,MATCH(D621,'[1]2023-2025'!$A:$A,0))</f>
        <v>2023</v>
      </c>
      <c r="L621" s="289"/>
      <c r="M621" s="289"/>
      <c r="N621" s="289"/>
      <c r="O621" s="289" t="s">
        <v>2446</v>
      </c>
      <c r="P621" s="289" t="s">
        <v>2645</v>
      </c>
      <c r="Q621" s="186">
        <f t="shared" si="45"/>
        <v>87076.5</v>
      </c>
      <c r="R621" s="186">
        <f t="shared" si="46"/>
        <v>87076.5</v>
      </c>
      <c r="S621" s="290">
        <v>0</v>
      </c>
      <c r="T621" s="291">
        <v>0</v>
      </c>
      <c r="U621" s="186">
        <v>0</v>
      </c>
      <c r="V621" s="186">
        <v>0</v>
      </c>
      <c r="W621" s="186">
        <v>0</v>
      </c>
      <c r="X621" s="186">
        <v>0</v>
      </c>
      <c r="Y621" s="186">
        <v>0</v>
      </c>
      <c r="Z621" s="290">
        <v>0</v>
      </c>
      <c r="AA621" s="186">
        <v>0</v>
      </c>
      <c r="AB621" s="186">
        <v>0</v>
      </c>
      <c r="AC621" s="186">
        <v>0</v>
      </c>
      <c r="AD621" s="186">
        <v>0</v>
      </c>
      <c r="AE621" s="186">
        <v>0</v>
      </c>
      <c r="AF621" s="186">
        <v>0</v>
      </c>
      <c r="AG621" s="290">
        <v>87076.5</v>
      </c>
      <c r="AH621" s="292">
        <v>0</v>
      </c>
      <c r="AI621" s="292">
        <v>0</v>
      </c>
      <c r="AJ621" s="292">
        <v>0</v>
      </c>
      <c r="AK621" s="175"/>
      <c r="AL621" s="175">
        <v>7847391.46</v>
      </c>
      <c r="AM621" s="175">
        <v>7934467.96</v>
      </c>
      <c r="AN621" s="175">
        <v>87076.5</v>
      </c>
    </row>
    <row r="622" spans="1:41" s="84" customFormat="1" ht="20.3" customHeight="1" x14ac:dyDescent="0.35">
      <c r="A622" s="256">
        <v>2023</v>
      </c>
      <c r="B622" s="184">
        <f t="shared" si="44"/>
        <v>611</v>
      </c>
      <c r="C622" s="294" t="s">
        <v>3196</v>
      </c>
      <c r="D622" s="184">
        <v>37075</v>
      </c>
      <c r="E622" s="287"/>
      <c r="F622" s="287"/>
      <c r="G622" s="287"/>
      <c r="H622" s="288"/>
      <c r="I622" s="288"/>
      <c r="J622" s="288"/>
      <c r="K622" s="289"/>
      <c r="L622" s="289"/>
      <c r="M622" s="289"/>
      <c r="N622" s="289"/>
      <c r="O622" s="289"/>
      <c r="P622" s="289"/>
      <c r="Q622" s="186">
        <f t="shared" si="45"/>
        <v>720822.44</v>
      </c>
      <c r="R622" s="186">
        <f t="shared" si="46"/>
        <v>720822.44</v>
      </c>
      <c r="S622" s="290">
        <v>0</v>
      </c>
      <c r="T622" s="291">
        <v>0</v>
      </c>
      <c r="U622" s="186">
        <v>0</v>
      </c>
      <c r="V622" s="186">
        <v>0</v>
      </c>
      <c r="W622" s="186">
        <v>0</v>
      </c>
      <c r="X622" s="186">
        <v>0</v>
      </c>
      <c r="Y622" s="186">
        <v>0</v>
      </c>
      <c r="Z622" s="186">
        <v>0</v>
      </c>
      <c r="AA622" s="186">
        <v>0</v>
      </c>
      <c r="AB622" s="186">
        <v>0</v>
      </c>
      <c r="AC622" s="186">
        <v>720822.44</v>
      </c>
      <c r="AD622" s="186">
        <v>0</v>
      </c>
      <c r="AE622" s="186">
        <v>0</v>
      </c>
      <c r="AF622" s="186">
        <v>0</v>
      </c>
      <c r="AG622" s="186">
        <v>0</v>
      </c>
      <c r="AH622" s="186">
        <v>0</v>
      </c>
      <c r="AI622" s="186">
        <v>0</v>
      </c>
      <c r="AJ622" s="186">
        <v>0</v>
      </c>
      <c r="AK622" s="175"/>
      <c r="AL622" s="175">
        <v>18911105.169999998</v>
      </c>
      <c r="AM622" s="175">
        <v>21064153.609999999</v>
      </c>
      <c r="AN622" s="175">
        <v>2153048.44</v>
      </c>
    </row>
    <row r="623" spans="1:41" s="84" customFormat="1" ht="20.3" customHeight="1" x14ac:dyDescent="0.35">
      <c r="A623" s="256">
        <v>2023</v>
      </c>
      <c r="B623" s="184">
        <f t="shared" si="44"/>
        <v>612</v>
      </c>
      <c r="C623" s="294" t="s">
        <v>2220</v>
      </c>
      <c r="D623" s="184">
        <v>37124</v>
      </c>
      <c r="E623" s="287">
        <f>VLOOKUP(D623,'[1]2023-2025'!$A:$G,7,0)</f>
        <v>2023</v>
      </c>
      <c r="F623" s="287" t="str">
        <f>VLOOKUP(D623,[2]Лист1!$C:$F,4,0)</f>
        <v>протокол</v>
      </c>
      <c r="G623" s="287"/>
      <c r="H623" s="288" t="str">
        <f>INDEX('[1]2023-2025'!$AK:$AK,MATCH(D623,'[1]2023-2025'!$A:$A,0))</f>
        <v>вкл. Протоколом</v>
      </c>
      <c r="I623" s="288" t="e">
        <v>#N/A</v>
      </c>
      <c r="J623" s="288" t="e">
        <f>VLOOKUP(D623,[1]Лист3!$A:$AK,37,0)</f>
        <v>#N/A</v>
      </c>
      <c r="K623" s="289">
        <f>INDEX('[1]2023-2025'!$G:$G,MATCH(D623,'[1]2023-2025'!$A:$A,0))</f>
        <v>2023</v>
      </c>
      <c r="L623" s="289"/>
      <c r="M623" s="289"/>
      <c r="N623" s="289"/>
      <c r="O623" s="289" t="s">
        <v>2463</v>
      </c>
      <c r="P623" s="289">
        <v>0</v>
      </c>
      <c r="Q623" s="186">
        <f t="shared" si="45"/>
        <v>752225.83999999985</v>
      </c>
      <c r="R623" s="186">
        <f t="shared" si="46"/>
        <v>752225.83999999985</v>
      </c>
      <c r="S623" s="290">
        <v>0</v>
      </c>
      <c r="T623" s="291">
        <v>0</v>
      </c>
      <c r="U623" s="186">
        <v>0</v>
      </c>
      <c r="V623" s="186">
        <v>0</v>
      </c>
      <c r="W623" s="186">
        <v>0</v>
      </c>
      <c r="X623" s="186">
        <v>0</v>
      </c>
      <c r="Y623" s="186">
        <v>0</v>
      </c>
      <c r="Z623" s="290">
        <v>0</v>
      </c>
      <c r="AA623" s="186">
        <v>752225.83999999985</v>
      </c>
      <c r="AB623" s="186">
        <v>0</v>
      </c>
      <c r="AC623" s="186">
        <v>0</v>
      </c>
      <c r="AD623" s="186">
        <v>0</v>
      </c>
      <c r="AE623" s="186">
        <v>0</v>
      </c>
      <c r="AF623" s="186">
        <v>0</v>
      </c>
      <c r="AG623" s="290">
        <v>0</v>
      </c>
      <c r="AH623" s="292">
        <v>0</v>
      </c>
      <c r="AI623" s="292">
        <v>0</v>
      </c>
      <c r="AJ623" s="292">
        <v>0</v>
      </c>
      <c r="AK623" s="175"/>
      <c r="AL623" s="175">
        <v>1111916.3700000001</v>
      </c>
      <c r="AM623" s="175">
        <v>1920594.53</v>
      </c>
      <c r="AN623" s="175">
        <v>808678.1599999998</v>
      </c>
    </row>
    <row r="624" spans="1:41" s="84" customFormat="1" ht="20.3" customHeight="1" x14ac:dyDescent="0.35">
      <c r="A624" s="256">
        <v>2023</v>
      </c>
      <c r="B624" s="184">
        <f t="shared" si="44"/>
        <v>613</v>
      </c>
      <c r="C624" s="294" t="s">
        <v>4007</v>
      </c>
      <c r="D624" s="184">
        <v>36849</v>
      </c>
      <c r="E624" s="287">
        <f>VLOOKUP(D624,'[1]2023-2025'!$A:$G,7,0)</f>
        <v>2023</v>
      </c>
      <c r="F624" s="287" t="e">
        <f>VLOOKUP(D624,[2]Лист1!$C:$F,4,0)</f>
        <v>#REF!</v>
      </c>
      <c r="G624" s="287"/>
      <c r="H624" s="288" t="str">
        <f>INDEX('[1]2023-2025'!$AK:$AK,MATCH(D624,'[1]2023-2025'!$A:$A,0))</f>
        <v>вкл. Протоколом</v>
      </c>
      <c r="I624" s="288" t="e">
        <v>#N/A</v>
      </c>
      <c r="J624" s="288" t="e">
        <f>VLOOKUP(D624,[1]Лист3!$A:$AK,37,0)</f>
        <v>#N/A</v>
      </c>
      <c r="K624" s="289">
        <f>INDEX('[1]2023-2025'!$G:$G,MATCH(D624,'[1]2023-2025'!$A:$A,0))</f>
        <v>2023</v>
      </c>
      <c r="L624" s="289"/>
      <c r="M624" s="289"/>
      <c r="N624" s="289"/>
      <c r="O624" s="289" t="s">
        <v>2441</v>
      </c>
      <c r="P624" s="289">
        <v>0</v>
      </c>
      <c r="Q624" s="186">
        <f t="shared" si="45"/>
        <v>5180994.6499999994</v>
      </c>
      <c r="R624" s="186">
        <f t="shared" si="46"/>
        <v>5155750.8</v>
      </c>
      <c r="S624" s="290">
        <v>0</v>
      </c>
      <c r="T624" s="291">
        <v>0</v>
      </c>
      <c r="U624" s="186">
        <v>0</v>
      </c>
      <c r="V624" s="186">
        <v>0</v>
      </c>
      <c r="W624" s="186">
        <v>0</v>
      </c>
      <c r="X624" s="186">
        <v>0</v>
      </c>
      <c r="Y624" s="186">
        <v>0</v>
      </c>
      <c r="Z624" s="290">
        <v>0</v>
      </c>
      <c r="AA624" s="186">
        <v>5155750.8</v>
      </c>
      <c r="AB624" s="186">
        <v>0</v>
      </c>
      <c r="AC624" s="186">
        <v>0</v>
      </c>
      <c r="AD624" s="186">
        <v>0</v>
      </c>
      <c r="AE624" s="186">
        <v>0</v>
      </c>
      <c r="AF624" s="186">
        <v>0</v>
      </c>
      <c r="AG624" s="290">
        <v>0</v>
      </c>
      <c r="AH624" s="292">
        <v>0</v>
      </c>
      <c r="AI624" s="292">
        <v>0</v>
      </c>
      <c r="AJ624" s="292">
        <v>25243.85</v>
      </c>
      <c r="AK624" s="175"/>
      <c r="AL624" s="175">
        <v>14228709.23</v>
      </c>
      <c r="AM624" s="175">
        <v>22948552.879999999</v>
      </c>
      <c r="AN624" s="175">
        <v>8719843.6499999985</v>
      </c>
    </row>
    <row r="625" spans="1:40" s="84" customFormat="1" ht="20.3" customHeight="1" x14ac:dyDescent="0.35">
      <c r="A625" s="256">
        <v>2023</v>
      </c>
      <c r="B625" s="184">
        <f t="shared" si="44"/>
        <v>614</v>
      </c>
      <c r="C625" s="294" t="s">
        <v>1721</v>
      </c>
      <c r="D625" s="184">
        <v>32966</v>
      </c>
      <c r="E625" s="287">
        <f>VLOOKUP(D625,'[1]2023-2025'!$A:$G,7,0)</f>
        <v>2023</v>
      </c>
      <c r="F625" s="287" t="s">
        <v>2094</v>
      </c>
      <c r="G625" s="287" t="s">
        <v>1899</v>
      </c>
      <c r="H625" s="288">
        <f>INDEX('[1]2023-2025'!$AK:$AK,MATCH(D625,'[1]2023-2025'!$A:$A,0))</f>
        <v>44613</v>
      </c>
      <c r="I625" s="288" t="e">
        <v>#N/A</v>
      </c>
      <c r="J625" s="288" t="e">
        <f>VLOOKUP(D625,[1]Лист3!$A:$AK,37,0)</f>
        <v>#N/A</v>
      </c>
      <c r="K625" s="289">
        <f>INDEX('[1]2023-2025'!$G:$G,MATCH(D625,'[1]2023-2025'!$A:$A,0))</f>
        <v>2023</v>
      </c>
      <c r="L625" s="289"/>
      <c r="M625" s="289">
        <v>2</v>
      </c>
      <c r="N625" s="289"/>
      <c r="O625" s="289" t="s">
        <v>2582</v>
      </c>
      <c r="P625" s="289">
        <v>0</v>
      </c>
      <c r="Q625" s="186">
        <f t="shared" si="45"/>
        <v>4804378.41</v>
      </c>
      <c r="R625" s="186">
        <f t="shared" si="46"/>
        <v>4730388.8600000003</v>
      </c>
      <c r="S625" s="290">
        <v>0</v>
      </c>
      <c r="T625" s="291">
        <v>0</v>
      </c>
      <c r="U625" s="186">
        <v>0</v>
      </c>
      <c r="V625" s="186">
        <v>0</v>
      </c>
      <c r="W625" s="186">
        <v>0</v>
      </c>
      <c r="X625" s="186">
        <v>0</v>
      </c>
      <c r="Y625" s="186">
        <v>0</v>
      </c>
      <c r="Z625" s="186">
        <v>4621570.75</v>
      </c>
      <c r="AA625" s="186">
        <v>0</v>
      </c>
      <c r="AB625" s="186">
        <v>0</v>
      </c>
      <c r="AC625" s="186">
        <v>0</v>
      </c>
      <c r="AD625" s="186">
        <v>0</v>
      </c>
      <c r="AE625" s="186">
        <v>0</v>
      </c>
      <c r="AF625" s="186">
        <v>0</v>
      </c>
      <c r="AG625" s="292">
        <v>108818.11</v>
      </c>
      <c r="AH625" s="292">
        <v>0</v>
      </c>
      <c r="AI625" s="292">
        <v>0</v>
      </c>
      <c r="AJ625" s="292">
        <v>73989.55</v>
      </c>
      <c r="AK625" s="175"/>
      <c r="AL625" s="175">
        <v>17117123.239999998</v>
      </c>
      <c r="AM625" s="175">
        <v>21921501.649999999</v>
      </c>
      <c r="AN625" s="175">
        <v>4804378.41</v>
      </c>
    </row>
    <row r="626" spans="1:40" s="84" customFormat="1" ht="20.3" customHeight="1" x14ac:dyDescent="0.35">
      <c r="A626" s="256">
        <v>2023</v>
      </c>
      <c r="B626" s="184">
        <f t="shared" si="44"/>
        <v>615</v>
      </c>
      <c r="C626" s="248" t="s">
        <v>447</v>
      </c>
      <c r="D626" s="184">
        <v>32967</v>
      </c>
      <c r="E626" s="287">
        <f>VLOOKUP(D626,'[1]2023-2025'!$A:$G,7,0)</f>
        <v>2023</v>
      </c>
      <c r="F626" s="287"/>
      <c r="G626" s="287" t="s">
        <v>1899</v>
      </c>
      <c r="H626" s="288">
        <f>INDEX('[1]2023-2025'!$AK:$AK,MATCH(D626,'[1]2023-2025'!$A:$A,0))</f>
        <v>44613</v>
      </c>
      <c r="I626" s="288" t="e">
        <v>#N/A</v>
      </c>
      <c r="J626" s="288" t="e">
        <f>VLOOKUP(D626,[1]Лист3!$A:$AK,37,0)</f>
        <v>#N/A</v>
      </c>
      <c r="K626" s="289">
        <f>INDEX('[1]2023-2025'!$G:$G,MATCH(D626,'[1]2023-2025'!$A:$A,0))</f>
        <v>2023</v>
      </c>
      <c r="L626" s="289"/>
      <c r="M626" s="289">
        <v>1</v>
      </c>
      <c r="N626" s="289"/>
      <c r="O626" s="289" t="s">
        <v>2582</v>
      </c>
      <c r="P626" s="289">
        <v>0</v>
      </c>
      <c r="Q626" s="186">
        <f t="shared" si="45"/>
        <v>2412821.35</v>
      </c>
      <c r="R626" s="186">
        <f t="shared" si="46"/>
        <v>2375826.5700000003</v>
      </c>
      <c r="S626" s="290">
        <v>0</v>
      </c>
      <c r="T626" s="291">
        <v>0</v>
      </c>
      <c r="U626" s="186">
        <v>0</v>
      </c>
      <c r="V626" s="186">
        <v>0</v>
      </c>
      <c r="W626" s="186">
        <v>0</v>
      </c>
      <c r="X626" s="186">
        <v>0</v>
      </c>
      <c r="Y626" s="186">
        <v>0</v>
      </c>
      <c r="Z626" s="186">
        <v>2313904.33</v>
      </c>
      <c r="AA626" s="186">
        <v>0</v>
      </c>
      <c r="AB626" s="186">
        <v>0</v>
      </c>
      <c r="AC626" s="186">
        <v>0</v>
      </c>
      <c r="AD626" s="186">
        <v>0</v>
      </c>
      <c r="AE626" s="186">
        <v>0</v>
      </c>
      <c r="AF626" s="186">
        <v>0</v>
      </c>
      <c r="AG626" s="292">
        <v>61922.239999999998</v>
      </c>
      <c r="AH626" s="292">
        <v>0</v>
      </c>
      <c r="AI626" s="292">
        <v>0</v>
      </c>
      <c r="AJ626" s="292">
        <v>36994.78</v>
      </c>
      <c r="AK626" s="175"/>
      <c r="AL626" s="175">
        <v>13044639.32</v>
      </c>
      <c r="AM626" s="175">
        <v>15457460.67</v>
      </c>
      <c r="AN626" s="175">
        <v>2412821.35</v>
      </c>
    </row>
    <row r="627" spans="1:40" s="84" customFormat="1" ht="20.3" customHeight="1" x14ac:dyDescent="0.35">
      <c r="A627" s="256">
        <v>2023</v>
      </c>
      <c r="B627" s="184">
        <f t="shared" si="44"/>
        <v>616</v>
      </c>
      <c r="C627" s="248" t="s">
        <v>448</v>
      </c>
      <c r="D627" s="184">
        <v>32968</v>
      </c>
      <c r="E627" s="287">
        <f>VLOOKUP(D627,'[1]2023-2025'!$A:$G,7,0)</f>
        <v>2023</v>
      </c>
      <c r="F627" s="287"/>
      <c r="G627" s="287" t="s">
        <v>1899</v>
      </c>
      <c r="H627" s="288">
        <f>INDEX('[1]2023-2025'!$AK:$AK,MATCH(D627,'[1]2023-2025'!$A:$A,0))</f>
        <v>44613</v>
      </c>
      <c r="I627" s="288" t="e">
        <v>#N/A</v>
      </c>
      <c r="J627" s="288" t="e">
        <f>VLOOKUP(D627,[1]Лист3!$A:$AK,37,0)</f>
        <v>#N/A</v>
      </c>
      <c r="K627" s="289">
        <f>INDEX('[1]2023-2025'!$G:$G,MATCH(D627,'[1]2023-2025'!$A:$A,0))</f>
        <v>2023</v>
      </c>
      <c r="L627" s="289"/>
      <c r="M627" s="289">
        <v>1</v>
      </c>
      <c r="N627" s="289"/>
      <c r="O627" s="289" t="s">
        <v>2582</v>
      </c>
      <c r="P627" s="289">
        <v>0</v>
      </c>
      <c r="Q627" s="186">
        <f t="shared" si="45"/>
        <v>2406920.9300000002</v>
      </c>
      <c r="R627" s="186">
        <f t="shared" si="46"/>
        <v>2369926.1500000004</v>
      </c>
      <c r="S627" s="290">
        <v>0</v>
      </c>
      <c r="T627" s="291">
        <v>0</v>
      </c>
      <c r="U627" s="186">
        <v>0</v>
      </c>
      <c r="V627" s="186">
        <v>0</v>
      </c>
      <c r="W627" s="186">
        <v>0</v>
      </c>
      <c r="X627" s="186">
        <v>0</v>
      </c>
      <c r="Y627" s="186">
        <v>0</v>
      </c>
      <c r="Z627" s="186">
        <v>2308204.9300000002</v>
      </c>
      <c r="AA627" s="186">
        <v>0</v>
      </c>
      <c r="AB627" s="186">
        <v>0</v>
      </c>
      <c r="AC627" s="186">
        <v>0</v>
      </c>
      <c r="AD627" s="186">
        <v>0</v>
      </c>
      <c r="AE627" s="186">
        <v>0</v>
      </c>
      <c r="AF627" s="186">
        <v>0</v>
      </c>
      <c r="AG627" s="292">
        <v>61721.22</v>
      </c>
      <c r="AH627" s="292">
        <v>0</v>
      </c>
      <c r="AI627" s="292">
        <v>0</v>
      </c>
      <c r="AJ627" s="292">
        <v>36994.78</v>
      </c>
      <c r="AK627" s="175"/>
      <c r="AL627" s="175">
        <v>13558240.77</v>
      </c>
      <c r="AM627" s="175">
        <v>15965161.699999999</v>
      </c>
      <c r="AN627" s="175">
        <v>2406920.9300000002</v>
      </c>
    </row>
    <row r="628" spans="1:40" s="84" customFormat="1" ht="20.3" customHeight="1" x14ac:dyDescent="0.35">
      <c r="A628" s="256">
        <v>2023</v>
      </c>
      <c r="B628" s="184">
        <f t="shared" si="44"/>
        <v>617</v>
      </c>
      <c r="C628" s="294" t="s">
        <v>2985</v>
      </c>
      <c r="D628" s="184">
        <v>32858</v>
      </c>
      <c r="E628" s="287"/>
      <c r="F628" s="287"/>
      <c r="G628" s="287"/>
      <c r="H628" s="288"/>
      <c r="I628" s="288" t="e">
        <v>#N/A</v>
      </c>
      <c r="J628" s="288" t="e">
        <f>VLOOKUP(D628,[1]Лист3!$A:$AK,37,0)</f>
        <v>#N/A</v>
      </c>
      <c r="K628" s="289"/>
      <c r="L628" s="289"/>
      <c r="M628" s="289"/>
      <c r="N628" s="289"/>
      <c r="O628" s="289"/>
      <c r="P628" s="289"/>
      <c r="Q628" s="186">
        <f t="shared" si="45"/>
        <v>90129.77</v>
      </c>
      <c r="R628" s="186">
        <f t="shared" si="46"/>
        <v>90129.77</v>
      </c>
      <c r="S628" s="290">
        <v>0</v>
      </c>
      <c r="T628" s="291">
        <v>90129.77</v>
      </c>
      <c r="U628" s="186">
        <v>0</v>
      </c>
      <c r="V628" s="186">
        <v>0</v>
      </c>
      <c r="W628" s="186">
        <v>0</v>
      </c>
      <c r="X628" s="186">
        <v>0</v>
      </c>
      <c r="Y628" s="186">
        <v>0</v>
      </c>
      <c r="Z628" s="186">
        <v>0</v>
      </c>
      <c r="AA628" s="186">
        <v>0</v>
      </c>
      <c r="AB628" s="186">
        <v>0</v>
      </c>
      <c r="AC628" s="186">
        <v>0</v>
      </c>
      <c r="AD628" s="186">
        <v>0</v>
      </c>
      <c r="AE628" s="186">
        <v>0</v>
      </c>
      <c r="AF628" s="186">
        <v>0</v>
      </c>
      <c r="AG628" s="292">
        <v>0</v>
      </c>
      <c r="AH628" s="292">
        <v>0</v>
      </c>
      <c r="AI628" s="292">
        <v>0</v>
      </c>
      <c r="AJ628" s="292">
        <v>0</v>
      </c>
      <c r="AK628" s="175"/>
      <c r="AL628" s="175">
        <v>6497567.8200000003</v>
      </c>
      <c r="AM628" s="175">
        <v>6587697.5899999999</v>
      </c>
      <c r="AN628" s="175">
        <v>90129.77</v>
      </c>
    </row>
    <row r="629" spans="1:40" s="84" customFormat="1" ht="20.3" customHeight="1" x14ac:dyDescent="0.35">
      <c r="A629" s="256">
        <v>2023</v>
      </c>
      <c r="B629" s="184">
        <f t="shared" si="44"/>
        <v>618</v>
      </c>
      <c r="C629" s="294" t="s">
        <v>2987</v>
      </c>
      <c r="D629" s="184">
        <v>32899</v>
      </c>
      <c r="E629" s="287"/>
      <c r="F629" s="287"/>
      <c r="G629" s="287"/>
      <c r="H629" s="288"/>
      <c r="I629" s="288" t="e">
        <v>#N/A</v>
      </c>
      <c r="J629" s="288" t="e">
        <f>VLOOKUP(D629,[1]Лист3!$A:$AK,37,0)</f>
        <v>#N/A</v>
      </c>
      <c r="K629" s="289"/>
      <c r="L629" s="289"/>
      <c r="M629" s="289"/>
      <c r="N629" s="289"/>
      <c r="O629" s="289"/>
      <c r="P629" s="289"/>
      <c r="Q629" s="186">
        <f t="shared" si="45"/>
        <v>554947</v>
      </c>
      <c r="R629" s="186">
        <f t="shared" si="46"/>
        <v>554947</v>
      </c>
      <c r="S629" s="290">
        <v>0</v>
      </c>
      <c r="T629" s="291">
        <v>0</v>
      </c>
      <c r="U629" s="186">
        <v>0</v>
      </c>
      <c r="V629" s="186">
        <v>0</v>
      </c>
      <c r="W629" s="186">
        <v>0</v>
      </c>
      <c r="X629" s="186">
        <v>0</v>
      </c>
      <c r="Y629" s="186">
        <v>0</v>
      </c>
      <c r="Z629" s="186">
        <v>0</v>
      </c>
      <c r="AA629" s="186">
        <v>554947</v>
      </c>
      <c r="AB629" s="186">
        <v>0</v>
      </c>
      <c r="AC629" s="186">
        <v>0</v>
      </c>
      <c r="AD629" s="186">
        <v>0</v>
      </c>
      <c r="AE629" s="186">
        <v>0</v>
      </c>
      <c r="AF629" s="186">
        <v>0</v>
      </c>
      <c r="AG629" s="292">
        <v>0</v>
      </c>
      <c r="AH629" s="292">
        <v>0</v>
      </c>
      <c r="AI629" s="292">
        <v>0</v>
      </c>
      <c r="AJ629" s="292">
        <v>0</v>
      </c>
      <c r="AK629" s="175"/>
      <c r="AL629" s="175">
        <v>10170660.5</v>
      </c>
      <c r="AM629" s="175">
        <v>10725607.5</v>
      </c>
      <c r="AN629" s="175">
        <v>554947</v>
      </c>
    </row>
    <row r="630" spans="1:40" s="84" customFormat="1" ht="20.3" customHeight="1" x14ac:dyDescent="0.35">
      <c r="A630" s="256">
        <v>2023</v>
      </c>
      <c r="B630" s="184">
        <f t="shared" si="44"/>
        <v>619</v>
      </c>
      <c r="C630" s="294" t="s">
        <v>1722</v>
      </c>
      <c r="D630" s="184">
        <v>32928</v>
      </c>
      <c r="E630" s="287">
        <f>VLOOKUP(D630,'[1]2023-2025'!$A:$G,7,0)</f>
        <v>2023</v>
      </c>
      <c r="F630" s="287" t="s">
        <v>2094</v>
      </c>
      <c r="G630" s="287" t="s">
        <v>1899</v>
      </c>
      <c r="H630" s="288">
        <f>INDEX('[1]2023-2025'!$AK:$AK,MATCH(D630,'[1]2023-2025'!$A:$A,0))</f>
        <v>44613</v>
      </c>
      <c r="I630" s="288" t="e">
        <v>#N/A</v>
      </c>
      <c r="J630" s="288" t="e">
        <f>VLOOKUP(D630,[1]Лист3!$A:$AK,37,0)</f>
        <v>#N/A</v>
      </c>
      <c r="K630" s="289">
        <f>INDEX('[1]2023-2025'!$G:$G,MATCH(D630,'[1]2023-2025'!$A:$A,0))</f>
        <v>2023</v>
      </c>
      <c r="L630" s="289"/>
      <c r="M630" s="289">
        <v>3</v>
      </c>
      <c r="N630" s="289"/>
      <c r="O630" s="289" t="s">
        <v>2582</v>
      </c>
      <c r="P630" s="289">
        <v>0</v>
      </c>
      <c r="Q630" s="186">
        <f t="shared" si="45"/>
        <v>7208809.4500000011</v>
      </c>
      <c r="R630" s="186">
        <f t="shared" si="46"/>
        <v>7097825.120000001</v>
      </c>
      <c r="S630" s="290">
        <v>0</v>
      </c>
      <c r="T630" s="291">
        <v>0</v>
      </c>
      <c r="U630" s="186">
        <v>0</v>
      </c>
      <c r="V630" s="186">
        <v>0</v>
      </c>
      <c r="W630" s="186">
        <v>0</v>
      </c>
      <c r="X630" s="186">
        <v>0</v>
      </c>
      <c r="Y630" s="186">
        <v>0</v>
      </c>
      <c r="Z630" s="186">
        <v>6941744.6400000006</v>
      </c>
      <c r="AA630" s="186">
        <v>0</v>
      </c>
      <c r="AB630" s="186">
        <v>0</v>
      </c>
      <c r="AC630" s="186">
        <v>0</v>
      </c>
      <c r="AD630" s="186">
        <v>0</v>
      </c>
      <c r="AE630" s="186">
        <v>0</v>
      </c>
      <c r="AF630" s="186">
        <v>0</v>
      </c>
      <c r="AG630" s="292">
        <v>156080.48000000001</v>
      </c>
      <c r="AH630" s="292">
        <v>0</v>
      </c>
      <c r="AI630" s="292">
        <v>0</v>
      </c>
      <c r="AJ630" s="292">
        <v>110984.33</v>
      </c>
      <c r="AK630" s="175"/>
      <c r="AL630" s="175">
        <v>25746504</v>
      </c>
      <c r="AM630" s="175">
        <v>32955313.449999999</v>
      </c>
      <c r="AN630" s="175">
        <v>7208809.4500000011</v>
      </c>
    </row>
    <row r="631" spans="1:40" s="84" customFormat="1" ht="20.3" customHeight="1" x14ac:dyDescent="0.35">
      <c r="A631" s="256">
        <v>2023</v>
      </c>
      <c r="B631" s="184">
        <f t="shared" si="44"/>
        <v>620</v>
      </c>
      <c r="C631" s="294" t="s">
        <v>1719</v>
      </c>
      <c r="D631" s="184">
        <v>32929</v>
      </c>
      <c r="E631" s="287">
        <f>VLOOKUP(D631,'[1]2023-2025'!$A:$G,7,0)</f>
        <v>2023</v>
      </c>
      <c r="F631" s="287" t="s">
        <v>2094</v>
      </c>
      <c r="G631" s="287" t="s">
        <v>1899</v>
      </c>
      <c r="H631" s="288">
        <f>INDEX('[1]2023-2025'!$AK:$AK,MATCH(D631,'[1]2023-2025'!$A:$A,0))</f>
        <v>44613</v>
      </c>
      <c r="I631" s="288" t="e">
        <v>#N/A</v>
      </c>
      <c r="J631" s="288" t="e">
        <f>VLOOKUP(D631,[1]Лист3!$A:$AK,37,0)</f>
        <v>#N/A</v>
      </c>
      <c r="K631" s="289">
        <f>INDEX('[1]2023-2025'!$G:$G,MATCH(D631,'[1]2023-2025'!$A:$A,0))</f>
        <v>2023</v>
      </c>
      <c r="L631" s="289"/>
      <c r="M631" s="289">
        <v>2</v>
      </c>
      <c r="N631" s="289"/>
      <c r="O631" s="289" t="s">
        <v>2582</v>
      </c>
      <c r="P631" s="289">
        <v>0</v>
      </c>
      <c r="Q631" s="186">
        <f t="shared" si="45"/>
        <v>4811896.9399999995</v>
      </c>
      <c r="R631" s="186">
        <f t="shared" si="46"/>
        <v>4737907.3899999997</v>
      </c>
      <c r="S631" s="290">
        <v>0</v>
      </c>
      <c r="T631" s="291">
        <v>0</v>
      </c>
      <c r="U631" s="186">
        <v>0</v>
      </c>
      <c r="V631" s="186">
        <v>0</v>
      </c>
      <c r="W631" s="186">
        <v>0</v>
      </c>
      <c r="X631" s="186">
        <v>0</v>
      </c>
      <c r="Y631" s="186">
        <v>0</v>
      </c>
      <c r="Z631" s="186">
        <v>4627867.25</v>
      </c>
      <c r="AA631" s="186">
        <v>0</v>
      </c>
      <c r="AB631" s="186">
        <v>0</v>
      </c>
      <c r="AC631" s="186">
        <v>0</v>
      </c>
      <c r="AD631" s="186">
        <v>0</v>
      </c>
      <c r="AE631" s="186">
        <v>0</v>
      </c>
      <c r="AF631" s="186">
        <v>0</v>
      </c>
      <c r="AG631" s="292">
        <v>110040.14</v>
      </c>
      <c r="AH631" s="292">
        <v>0</v>
      </c>
      <c r="AI631" s="292">
        <v>0</v>
      </c>
      <c r="AJ631" s="292">
        <v>73989.55</v>
      </c>
      <c r="AK631" s="175"/>
      <c r="AL631" s="175">
        <v>16934151.590000004</v>
      </c>
      <c r="AM631" s="175">
        <v>21746048.530000001</v>
      </c>
      <c r="AN631" s="175">
        <v>4811896.9399999995</v>
      </c>
    </row>
    <row r="632" spans="1:40" s="84" customFormat="1" ht="20.3" customHeight="1" x14ac:dyDescent="0.35">
      <c r="A632" s="256">
        <v>2023</v>
      </c>
      <c r="B632" s="184">
        <f t="shared" si="44"/>
        <v>621</v>
      </c>
      <c r="C632" s="248" t="s">
        <v>445</v>
      </c>
      <c r="D632" s="184">
        <v>32931</v>
      </c>
      <c r="E632" s="287">
        <f>VLOOKUP(D632,'[1]2023-2025'!$A:$G,7,0)</f>
        <v>2023</v>
      </c>
      <c r="F632" s="287"/>
      <c r="G632" s="287" t="s">
        <v>1899</v>
      </c>
      <c r="H632" s="288">
        <f>INDEX('[1]2023-2025'!$AK:$AK,MATCH(D632,'[1]2023-2025'!$A:$A,0))</f>
        <v>44613</v>
      </c>
      <c r="I632" s="288" t="e">
        <v>#N/A</v>
      </c>
      <c r="J632" s="288" t="e">
        <f>VLOOKUP(D632,[1]Лист3!$A:$AK,37,0)</f>
        <v>#N/A</v>
      </c>
      <c r="K632" s="289">
        <f>INDEX('[1]2023-2025'!$G:$G,MATCH(D632,'[1]2023-2025'!$A:$A,0))</f>
        <v>2023</v>
      </c>
      <c r="L632" s="289"/>
      <c r="M632" s="289">
        <v>2</v>
      </c>
      <c r="N632" s="289"/>
      <c r="O632" s="289" t="s">
        <v>2582</v>
      </c>
      <c r="P632" s="289">
        <v>0</v>
      </c>
      <c r="Q632" s="186">
        <f t="shared" si="45"/>
        <v>4774091.95</v>
      </c>
      <c r="R632" s="186">
        <f t="shared" si="46"/>
        <v>4737097.17</v>
      </c>
      <c r="S632" s="290">
        <v>0</v>
      </c>
      <c r="T632" s="291">
        <v>0</v>
      </c>
      <c r="U632" s="186">
        <v>0</v>
      </c>
      <c r="V632" s="186">
        <v>0</v>
      </c>
      <c r="W632" s="186">
        <v>0</v>
      </c>
      <c r="X632" s="186">
        <v>0</v>
      </c>
      <c r="Y632" s="186">
        <v>0</v>
      </c>
      <c r="Z632" s="186">
        <v>4627807.82</v>
      </c>
      <c r="AA632" s="186">
        <v>0</v>
      </c>
      <c r="AB632" s="186">
        <v>0</v>
      </c>
      <c r="AC632" s="186">
        <v>0</v>
      </c>
      <c r="AD632" s="186">
        <v>0</v>
      </c>
      <c r="AE632" s="186">
        <v>0</v>
      </c>
      <c r="AF632" s="186">
        <v>0</v>
      </c>
      <c r="AG632" s="292">
        <v>109289.35</v>
      </c>
      <c r="AH632" s="292">
        <v>0</v>
      </c>
      <c r="AI632" s="292">
        <v>0</v>
      </c>
      <c r="AJ632" s="292">
        <v>36994.78</v>
      </c>
      <c r="AK632" s="175"/>
      <c r="AL632" s="175">
        <v>21009510.420000002</v>
      </c>
      <c r="AM632" s="175">
        <v>25783602.370000001</v>
      </c>
      <c r="AN632" s="175">
        <v>4774091.95</v>
      </c>
    </row>
    <row r="633" spans="1:40" s="84" customFormat="1" ht="20.3" customHeight="1" x14ac:dyDescent="0.35">
      <c r="A633" s="256">
        <v>2023</v>
      </c>
      <c r="B633" s="184">
        <f t="shared" si="44"/>
        <v>622</v>
      </c>
      <c r="C633" s="294" t="s">
        <v>2328</v>
      </c>
      <c r="D633" s="184">
        <v>32932</v>
      </c>
      <c r="E633" s="287">
        <f>VLOOKUP(D633,'[1]2023-2025'!$A:$G,7,0)</f>
        <v>2023</v>
      </c>
      <c r="F633" s="287" t="str">
        <f>VLOOKUP(D633,[2]Лист1!$C:$F,4,0)</f>
        <v>ранний</v>
      </c>
      <c r="G633" s="287"/>
      <c r="H633" s="288" t="str">
        <f>INDEX('[1]2023-2025'!$AK:$AK,MATCH(D633,'[1]2023-2025'!$A:$A,0))</f>
        <v>вкл. Протоколом</v>
      </c>
      <c r="I633" s="288" t="e">
        <v>#N/A</v>
      </c>
      <c r="J633" s="288" t="e">
        <f>VLOOKUP(D633,[1]Лист3!$A:$AK,37,0)</f>
        <v>#N/A</v>
      </c>
      <c r="K633" s="289">
        <f>INDEX('[1]2023-2025'!$G:$G,MATCH(D633,'[1]2023-2025'!$A:$A,0))</f>
        <v>2023</v>
      </c>
      <c r="L633" s="289"/>
      <c r="M633" s="289"/>
      <c r="N633" s="289"/>
      <c r="O633" s="289">
        <v>0</v>
      </c>
      <c r="P633" s="289">
        <v>0</v>
      </c>
      <c r="Q633" s="186">
        <f t="shared" si="45"/>
        <v>1480539.63</v>
      </c>
      <c r="R633" s="186">
        <f t="shared" si="46"/>
        <v>1449519.9</v>
      </c>
      <c r="S633" s="290">
        <v>0</v>
      </c>
      <c r="T633" s="291">
        <v>0</v>
      </c>
      <c r="U633" s="186">
        <v>0</v>
      </c>
      <c r="V633" s="186">
        <v>0</v>
      </c>
      <c r="W633" s="186">
        <v>0</v>
      </c>
      <c r="X633" s="186">
        <v>0</v>
      </c>
      <c r="Y633" s="186">
        <v>1449519.9</v>
      </c>
      <c r="Z633" s="186">
        <v>0</v>
      </c>
      <c r="AA633" s="186">
        <v>0</v>
      </c>
      <c r="AB633" s="186">
        <v>0</v>
      </c>
      <c r="AC633" s="186">
        <v>0</v>
      </c>
      <c r="AD633" s="186">
        <v>0</v>
      </c>
      <c r="AE633" s="186">
        <v>0</v>
      </c>
      <c r="AF633" s="186">
        <v>0</v>
      </c>
      <c r="AG633" s="292">
        <v>0</v>
      </c>
      <c r="AH633" s="292">
        <v>0</v>
      </c>
      <c r="AI633" s="292">
        <v>0</v>
      </c>
      <c r="AJ633" s="186">
        <v>31019.73</v>
      </c>
      <c r="AK633" s="175"/>
      <c r="AL633" s="175">
        <v>22545741.680000003</v>
      </c>
      <c r="AM633" s="175">
        <v>40207551.490000002</v>
      </c>
      <c r="AN633" s="175">
        <v>17661809.809999999</v>
      </c>
    </row>
    <row r="634" spans="1:40" s="84" customFormat="1" ht="20.3" customHeight="1" x14ac:dyDescent="0.35">
      <c r="A634" s="256">
        <v>2023</v>
      </c>
      <c r="B634" s="184">
        <f t="shared" si="44"/>
        <v>623</v>
      </c>
      <c r="C634" s="248" t="s">
        <v>446</v>
      </c>
      <c r="D634" s="184">
        <v>32934</v>
      </c>
      <c r="E634" s="287">
        <f>VLOOKUP(D634,'[1]2023-2025'!$A:$G,7,0)</f>
        <v>2023</v>
      </c>
      <c r="F634" s="287"/>
      <c r="G634" s="287" t="s">
        <v>1899</v>
      </c>
      <c r="H634" s="288">
        <f>INDEX('[1]2023-2025'!$AK:$AK,MATCH(D634,'[1]2023-2025'!$A:$A,0))</f>
        <v>44613</v>
      </c>
      <c r="I634" s="288" t="e">
        <v>#N/A</v>
      </c>
      <c r="J634" s="288" t="e">
        <f>VLOOKUP(D634,[1]Лист3!$A:$AK,37,0)</f>
        <v>#N/A</v>
      </c>
      <c r="K634" s="289">
        <f>INDEX('[1]2023-2025'!$G:$G,MATCH(D634,'[1]2023-2025'!$A:$A,0))</f>
        <v>2023</v>
      </c>
      <c r="L634" s="289"/>
      <c r="M634" s="289">
        <v>1</v>
      </c>
      <c r="N634" s="289"/>
      <c r="O634" s="289" t="s">
        <v>2582</v>
      </c>
      <c r="P634" s="289">
        <v>0</v>
      </c>
      <c r="Q634" s="186">
        <f t="shared" si="45"/>
        <v>2424993.6</v>
      </c>
      <c r="R634" s="186">
        <f t="shared" si="46"/>
        <v>2375475.81</v>
      </c>
      <c r="S634" s="290">
        <v>0</v>
      </c>
      <c r="T634" s="291">
        <v>0</v>
      </c>
      <c r="U634" s="186">
        <v>0</v>
      </c>
      <c r="V634" s="186">
        <v>0</v>
      </c>
      <c r="W634" s="186">
        <v>0</v>
      </c>
      <c r="X634" s="186">
        <v>0</v>
      </c>
      <c r="Y634" s="186">
        <v>0</v>
      </c>
      <c r="Z634" s="186">
        <v>2313915.41</v>
      </c>
      <c r="AA634" s="186">
        <v>0</v>
      </c>
      <c r="AB634" s="186">
        <v>0</v>
      </c>
      <c r="AC634" s="186">
        <v>0</v>
      </c>
      <c r="AD634" s="186">
        <v>0</v>
      </c>
      <c r="AE634" s="186">
        <v>0</v>
      </c>
      <c r="AF634" s="186">
        <v>0</v>
      </c>
      <c r="AG634" s="292">
        <v>61560.4</v>
      </c>
      <c r="AH634" s="292">
        <v>0</v>
      </c>
      <c r="AI634" s="292">
        <v>0</v>
      </c>
      <c r="AJ634" s="292">
        <v>49517.79</v>
      </c>
      <c r="AK634" s="175"/>
      <c r="AL634" s="175">
        <v>12709614.41</v>
      </c>
      <c r="AM634" s="175">
        <v>15134608.01</v>
      </c>
      <c r="AN634" s="175">
        <v>2424993.6</v>
      </c>
    </row>
    <row r="635" spans="1:40" s="84" customFormat="1" ht="20.3" customHeight="1" x14ac:dyDescent="0.35">
      <c r="A635" s="256">
        <v>2023</v>
      </c>
      <c r="B635" s="184">
        <f t="shared" si="44"/>
        <v>624</v>
      </c>
      <c r="C635" s="294" t="s">
        <v>1720</v>
      </c>
      <c r="D635" s="184">
        <v>32949</v>
      </c>
      <c r="E635" s="287">
        <f>VLOOKUP(D635,'[1]2023-2025'!$A:$G,7,0)</f>
        <v>2023</v>
      </c>
      <c r="F635" s="287" t="s">
        <v>2094</v>
      </c>
      <c r="G635" s="287" t="s">
        <v>1899</v>
      </c>
      <c r="H635" s="288">
        <f>INDEX('[1]2023-2025'!$AK:$AK,MATCH(D635,'[1]2023-2025'!$A:$A,0))</f>
        <v>44613</v>
      </c>
      <c r="I635" s="288" t="e">
        <v>#N/A</v>
      </c>
      <c r="J635" s="288" t="e">
        <f>VLOOKUP(D635,[1]Лист3!$A:$AK,37,0)</f>
        <v>#N/A</v>
      </c>
      <c r="K635" s="289">
        <f>INDEX('[1]2023-2025'!$G:$G,MATCH(D635,'[1]2023-2025'!$A:$A,0))</f>
        <v>2023</v>
      </c>
      <c r="L635" s="289"/>
      <c r="M635" s="289">
        <v>3</v>
      </c>
      <c r="N635" s="289"/>
      <c r="O635" s="289" t="s">
        <v>2582</v>
      </c>
      <c r="P635" s="289">
        <v>0</v>
      </c>
      <c r="Q635" s="186">
        <f t="shared" si="45"/>
        <v>6878851.54</v>
      </c>
      <c r="R635" s="186">
        <f t="shared" si="46"/>
        <v>6767867.21</v>
      </c>
      <c r="S635" s="290">
        <v>0</v>
      </c>
      <c r="T635" s="291">
        <v>0</v>
      </c>
      <c r="U635" s="186">
        <v>0</v>
      </c>
      <c r="V635" s="186">
        <v>0</v>
      </c>
      <c r="W635" s="186">
        <v>0</v>
      </c>
      <c r="X635" s="186">
        <v>0</v>
      </c>
      <c r="Y635" s="186">
        <v>0</v>
      </c>
      <c r="Z635" s="186">
        <v>6611194.8700000001</v>
      </c>
      <c r="AA635" s="186">
        <v>0</v>
      </c>
      <c r="AB635" s="186">
        <v>0</v>
      </c>
      <c r="AC635" s="186">
        <v>0</v>
      </c>
      <c r="AD635" s="186">
        <v>0</v>
      </c>
      <c r="AE635" s="186">
        <v>0</v>
      </c>
      <c r="AF635" s="186">
        <v>0</v>
      </c>
      <c r="AG635" s="292">
        <v>156672.34</v>
      </c>
      <c r="AH635" s="292">
        <v>0</v>
      </c>
      <c r="AI635" s="292">
        <v>0</v>
      </c>
      <c r="AJ635" s="292">
        <v>110984.33</v>
      </c>
      <c r="AK635" s="175"/>
      <c r="AL635" s="175">
        <v>25305854.970000003</v>
      </c>
      <c r="AM635" s="175">
        <v>32184706.510000002</v>
      </c>
      <c r="AN635" s="175">
        <v>6878851.54</v>
      </c>
    </row>
    <row r="636" spans="1:40" s="84" customFormat="1" ht="20.3" customHeight="1" x14ac:dyDescent="0.35">
      <c r="A636" s="256">
        <v>2023</v>
      </c>
      <c r="B636" s="184">
        <f t="shared" si="44"/>
        <v>625</v>
      </c>
      <c r="C636" s="294" t="s">
        <v>2986</v>
      </c>
      <c r="D636" s="184">
        <v>32875</v>
      </c>
      <c r="E636" s="287"/>
      <c r="F636" s="287"/>
      <c r="G636" s="287"/>
      <c r="H636" s="288"/>
      <c r="I636" s="288" t="e">
        <v>#N/A</v>
      </c>
      <c r="J636" s="288" t="e">
        <f>VLOOKUP(D636,[1]Лист3!$A:$AK,37,0)</f>
        <v>#N/A</v>
      </c>
      <c r="K636" s="289"/>
      <c r="L636" s="289"/>
      <c r="M636" s="289"/>
      <c r="N636" s="289"/>
      <c r="O636" s="289"/>
      <c r="P636" s="289"/>
      <c r="Q636" s="186">
        <f t="shared" si="45"/>
        <v>314248.48</v>
      </c>
      <c r="R636" s="186">
        <f t="shared" si="46"/>
        <v>314248.48</v>
      </c>
      <c r="S636" s="290">
        <v>0</v>
      </c>
      <c r="T636" s="291">
        <v>314248.48</v>
      </c>
      <c r="U636" s="186">
        <v>0</v>
      </c>
      <c r="V636" s="186">
        <v>0</v>
      </c>
      <c r="W636" s="186">
        <v>0</v>
      </c>
      <c r="X636" s="186">
        <v>0</v>
      </c>
      <c r="Y636" s="186">
        <v>0</v>
      </c>
      <c r="Z636" s="186">
        <v>0</v>
      </c>
      <c r="AA636" s="186">
        <v>0</v>
      </c>
      <c r="AB636" s="186">
        <v>0</v>
      </c>
      <c r="AC636" s="186">
        <v>0</v>
      </c>
      <c r="AD636" s="186">
        <v>0</v>
      </c>
      <c r="AE636" s="186">
        <v>0</v>
      </c>
      <c r="AF636" s="186">
        <v>0</v>
      </c>
      <c r="AG636" s="292">
        <v>0</v>
      </c>
      <c r="AH636" s="292">
        <v>0</v>
      </c>
      <c r="AI636" s="292">
        <v>0</v>
      </c>
      <c r="AJ636" s="292">
        <v>0</v>
      </c>
      <c r="AK636" s="175"/>
      <c r="AL636" s="175">
        <v>13266032.629999999</v>
      </c>
      <c r="AM636" s="175">
        <v>13580281.109999999</v>
      </c>
      <c r="AN636" s="175">
        <v>314248.48</v>
      </c>
    </row>
    <row r="637" spans="1:40" s="84" customFormat="1" ht="20.3" customHeight="1" x14ac:dyDescent="0.35">
      <c r="A637" s="256">
        <v>2023</v>
      </c>
      <c r="B637" s="184">
        <f t="shared" si="44"/>
        <v>626</v>
      </c>
      <c r="C637" s="248" t="s">
        <v>1707</v>
      </c>
      <c r="D637" s="184">
        <v>36955</v>
      </c>
      <c r="E637" s="287">
        <f>VLOOKUP(D637,'[1]2023-2025'!$A:$G,7,0)</f>
        <v>2023</v>
      </c>
      <c r="F637" s="287"/>
      <c r="G637" s="287" t="s">
        <v>1899</v>
      </c>
      <c r="H637" s="288">
        <f>INDEX('[1]2023-2025'!$AK:$AK,MATCH(D637,'[1]2023-2025'!$A:$A,0))</f>
        <v>44638</v>
      </c>
      <c r="I637" s="288" t="e">
        <v>#N/A</v>
      </c>
      <c r="J637" s="288" t="e">
        <f>VLOOKUP(D637,[1]Лист3!$A:$AK,37,0)</f>
        <v>#N/A</v>
      </c>
      <c r="K637" s="289">
        <f>INDEX('[1]2023-2025'!$G:$G,MATCH(D637,'[1]2023-2025'!$A:$A,0))</f>
        <v>2023</v>
      </c>
      <c r="L637" s="289"/>
      <c r="M637" s="289"/>
      <c r="N637" s="289"/>
      <c r="O637" s="289" t="s">
        <v>2587</v>
      </c>
      <c r="P637" s="289">
        <v>0</v>
      </c>
      <c r="Q637" s="186">
        <f t="shared" si="45"/>
        <v>130139.46</v>
      </c>
      <c r="R637" s="186">
        <f t="shared" si="46"/>
        <v>130139.46</v>
      </c>
      <c r="S637" s="290">
        <v>0</v>
      </c>
      <c r="T637" s="290">
        <v>0</v>
      </c>
      <c r="U637" s="290">
        <v>0</v>
      </c>
      <c r="V637" s="290">
        <v>0</v>
      </c>
      <c r="W637" s="290">
        <v>0</v>
      </c>
      <c r="X637" s="290">
        <v>0</v>
      </c>
      <c r="Y637" s="290">
        <v>0</v>
      </c>
      <c r="Z637" s="290">
        <v>0</v>
      </c>
      <c r="AA637" s="290">
        <v>0</v>
      </c>
      <c r="AB637" s="290">
        <v>0</v>
      </c>
      <c r="AC637" s="290">
        <v>0</v>
      </c>
      <c r="AD637" s="290">
        <v>0</v>
      </c>
      <c r="AE637" s="290">
        <v>0</v>
      </c>
      <c r="AF637" s="290">
        <v>0</v>
      </c>
      <c r="AG637" s="290">
        <v>0</v>
      </c>
      <c r="AH637" s="290">
        <v>130139.46</v>
      </c>
      <c r="AI637" s="290">
        <v>0</v>
      </c>
      <c r="AJ637" s="290">
        <v>0</v>
      </c>
      <c r="AK637" s="175"/>
      <c r="AL637" s="175">
        <v>1353080.19</v>
      </c>
      <c r="AM637" s="175">
        <v>1483219.65</v>
      </c>
      <c r="AN637" s="175">
        <v>130139.46</v>
      </c>
    </row>
    <row r="638" spans="1:40" s="84" customFormat="1" ht="20.3" customHeight="1" x14ac:dyDescent="0.35">
      <c r="A638" s="256">
        <v>2023</v>
      </c>
      <c r="B638" s="184">
        <f t="shared" si="44"/>
        <v>627</v>
      </c>
      <c r="C638" s="294" t="s">
        <v>2406</v>
      </c>
      <c r="D638" s="184">
        <v>36962</v>
      </c>
      <c r="E638" s="287">
        <f>VLOOKUP(D638,'[1]2023-2025'!$A:$G,7,0)</f>
        <v>2023</v>
      </c>
      <c r="F638" s="287" t="s">
        <v>2883</v>
      </c>
      <c r="G638" s="287"/>
      <c r="H638" s="288">
        <f>INDEX('[1]2023-2025'!$AK:$AK,MATCH(D638,'[1]2023-2025'!$A:$A,0))</f>
        <v>0</v>
      </c>
      <c r="I638" s="288" t="e">
        <v>#N/A</v>
      </c>
      <c r="J638" s="288" t="e">
        <f>VLOOKUP(D638,[1]Лист3!$A:$AK,37,0)</f>
        <v>#N/A</v>
      </c>
      <c r="K638" s="289"/>
      <c r="L638" s="289"/>
      <c r="M638" s="289"/>
      <c r="N638" s="289"/>
      <c r="O638" s="289" t="e">
        <v>#N/A</v>
      </c>
      <c r="P638" s="289" t="e">
        <v>#N/A</v>
      </c>
      <c r="Q638" s="186">
        <f t="shared" si="45"/>
        <v>12431802.579999998</v>
      </c>
      <c r="R638" s="186">
        <f t="shared" si="46"/>
        <v>12431802.579999998</v>
      </c>
      <c r="S638" s="290">
        <v>1526677.75</v>
      </c>
      <c r="T638" s="291">
        <v>1134400.78</v>
      </c>
      <c r="U638" s="186">
        <v>0</v>
      </c>
      <c r="V638" s="186">
        <v>310444.61</v>
      </c>
      <c r="W638" s="186">
        <v>310973.94</v>
      </c>
      <c r="X638" s="186">
        <v>57379.09</v>
      </c>
      <c r="Y638" s="186">
        <v>0</v>
      </c>
      <c r="Z638" s="186">
        <v>0</v>
      </c>
      <c r="AA638" s="186">
        <v>2487238.88</v>
      </c>
      <c r="AB638" s="186">
        <v>3080232.4</v>
      </c>
      <c r="AC638" s="186">
        <v>3524455.13</v>
      </c>
      <c r="AD638" s="186">
        <v>0</v>
      </c>
      <c r="AE638" s="186">
        <v>0</v>
      </c>
      <c r="AF638" s="186">
        <v>0</v>
      </c>
      <c r="AG638" s="292">
        <v>0</v>
      </c>
      <c r="AH638" s="292">
        <v>0</v>
      </c>
      <c r="AI638" s="292">
        <v>0</v>
      </c>
      <c r="AJ638" s="292">
        <v>0</v>
      </c>
      <c r="AK638" s="175"/>
      <c r="AL638" s="175">
        <v>4787461.8145351838</v>
      </c>
      <c r="AM638" s="175">
        <v>9277314.5299999993</v>
      </c>
      <c r="AN638" s="175">
        <v>4489852.7154648155</v>
      </c>
    </row>
    <row r="639" spans="1:40" s="84" customFormat="1" ht="20.3" customHeight="1" x14ac:dyDescent="0.35">
      <c r="A639" s="256">
        <v>2023</v>
      </c>
      <c r="B639" s="184">
        <f t="shared" si="44"/>
        <v>628</v>
      </c>
      <c r="C639" s="294" t="s">
        <v>2989</v>
      </c>
      <c r="D639" s="184">
        <v>36968</v>
      </c>
      <c r="E639" s="287"/>
      <c r="F639" s="287"/>
      <c r="G639" s="287"/>
      <c r="H639" s="288"/>
      <c r="I639" s="288" t="e">
        <v>#N/A</v>
      </c>
      <c r="J639" s="288" t="e">
        <f>VLOOKUP(D639,[1]Лист3!$A:$AK,37,0)</f>
        <v>#N/A</v>
      </c>
      <c r="K639" s="289"/>
      <c r="L639" s="289"/>
      <c r="M639" s="289"/>
      <c r="N639" s="289"/>
      <c r="O639" s="289"/>
      <c r="P639" s="289"/>
      <c r="Q639" s="186">
        <f t="shared" si="45"/>
        <v>179234</v>
      </c>
      <c r="R639" s="186">
        <f t="shared" si="46"/>
        <v>179234</v>
      </c>
      <c r="S639" s="290">
        <v>0</v>
      </c>
      <c r="T639" s="291">
        <v>179234</v>
      </c>
      <c r="U639" s="186">
        <v>0</v>
      </c>
      <c r="V639" s="186">
        <v>0</v>
      </c>
      <c r="W639" s="186">
        <v>0</v>
      </c>
      <c r="X639" s="186">
        <v>0</v>
      </c>
      <c r="Y639" s="186">
        <v>0</v>
      </c>
      <c r="Z639" s="186">
        <v>0</v>
      </c>
      <c r="AA639" s="186">
        <v>0</v>
      </c>
      <c r="AB639" s="186">
        <v>0</v>
      </c>
      <c r="AC639" s="186">
        <v>0</v>
      </c>
      <c r="AD639" s="186">
        <v>0</v>
      </c>
      <c r="AE639" s="186">
        <v>0</v>
      </c>
      <c r="AF639" s="186">
        <v>0</v>
      </c>
      <c r="AG639" s="292">
        <v>0</v>
      </c>
      <c r="AH639" s="292">
        <v>0</v>
      </c>
      <c r="AI639" s="292">
        <v>0</v>
      </c>
      <c r="AJ639" s="292">
        <v>0</v>
      </c>
      <c r="AK639" s="175"/>
      <c r="AL639" s="175">
        <v>-19246.399999999994</v>
      </c>
      <c r="AM639" s="175">
        <v>159987.6</v>
      </c>
      <c r="AN639" s="175">
        <v>179234</v>
      </c>
    </row>
    <row r="640" spans="1:40" s="84" customFormat="1" ht="20.3" customHeight="1" x14ac:dyDescent="0.35">
      <c r="A640" s="256">
        <v>2023</v>
      </c>
      <c r="B640" s="184">
        <f t="shared" si="44"/>
        <v>629</v>
      </c>
      <c r="C640" s="294" t="s">
        <v>1849</v>
      </c>
      <c r="D640" s="184">
        <v>36964</v>
      </c>
      <c r="E640" s="287">
        <f>VLOOKUP(D640,'[1]2023-2025'!$A:$G,7,0)</f>
        <v>2023</v>
      </c>
      <c r="F640" s="287" t="s">
        <v>2094</v>
      </c>
      <c r="G640" s="287"/>
      <c r="H640" s="288" t="str">
        <f>INDEX('[1]2023-2025'!$AK:$AK,MATCH(D640,'[1]2023-2025'!$A:$A,0))</f>
        <v>вкл. Протоколом</v>
      </c>
      <c r="I640" s="288" t="e">
        <v>#N/A</v>
      </c>
      <c r="J640" s="288" t="e">
        <f>VLOOKUP(D640,[1]Лист3!$A:$AK,37,0)</f>
        <v>#N/A</v>
      </c>
      <c r="K640" s="289">
        <f>INDEX('[1]2023-2025'!$G:$G,MATCH(D640,'[1]2023-2025'!$A:$A,0))</f>
        <v>2023</v>
      </c>
      <c r="L640" s="289"/>
      <c r="M640" s="289"/>
      <c r="N640" s="289"/>
      <c r="O640" s="289" t="s">
        <v>2463</v>
      </c>
      <c r="P640" s="289">
        <v>0</v>
      </c>
      <c r="Q640" s="186">
        <f t="shared" si="45"/>
        <v>3795521.9900000007</v>
      </c>
      <c r="R640" s="186">
        <f t="shared" si="46"/>
        <v>3726318.0000000005</v>
      </c>
      <c r="S640" s="290">
        <v>0</v>
      </c>
      <c r="T640" s="291">
        <v>0</v>
      </c>
      <c r="U640" s="186">
        <v>0</v>
      </c>
      <c r="V640" s="186">
        <v>0</v>
      </c>
      <c r="W640" s="186">
        <v>0</v>
      </c>
      <c r="X640" s="186">
        <v>0</v>
      </c>
      <c r="Y640" s="186">
        <v>0</v>
      </c>
      <c r="Z640" s="290">
        <v>0</v>
      </c>
      <c r="AA640" s="186">
        <v>3726318.0000000005</v>
      </c>
      <c r="AB640" s="186">
        <v>0</v>
      </c>
      <c r="AC640" s="186">
        <v>0</v>
      </c>
      <c r="AD640" s="186">
        <v>0</v>
      </c>
      <c r="AE640" s="186">
        <v>0</v>
      </c>
      <c r="AF640" s="186">
        <v>0</v>
      </c>
      <c r="AG640" s="290">
        <v>0</v>
      </c>
      <c r="AH640" s="292">
        <v>0</v>
      </c>
      <c r="AI640" s="292">
        <v>0</v>
      </c>
      <c r="AJ640" s="292">
        <v>69203.990000000005</v>
      </c>
      <c r="AK640" s="175"/>
      <c r="AL640" s="175">
        <v>6345471.3599999994</v>
      </c>
      <c r="AM640" s="175">
        <v>10140993.35</v>
      </c>
      <c r="AN640" s="175">
        <v>3795521.9900000007</v>
      </c>
    </row>
    <row r="641" spans="1:40" s="84" customFormat="1" ht="20.3" customHeight="1" x14ac:dyDescent="0.35">
      <c r="A641" s="256">
        <v>2023</v>
      </c>
      <c r="B641" s="184">
        <f t="shared" si="44"/>
        <v>630</v>
      </c>
      <c r="C641" s="248" t="s">
        <v>1708</v>
      </c>
      <c r="D641" s="184">
        <v>36989</v>
      </c>
      <c r="E641" s="287">
        <f>VLOOKUP(D641,'[1]2023-2025'!$A:$G,7,0)</f>
        <v>2023</v>
      </c>
      <c r="F641" s="287"/>
      <c r="G641" s="287" t="s">
        <v>1899</v>
      </c>
      <c r="H641" s="288">
        <f>INDEX('[1]2023-2025'!$AK:$AK,MATCH(D641,'[1]2023-2025'!$A:$A,0))</f>
        <v>44638</v>
      </c>
      <c r="I641" s="288" t="e">
        <v>#N/A</v>
      </c>
      <c r="J641" s="288" t="e">
        <f>VLOOKUP(D641,[1]Лист3!$A:$AK,37,0)</f>
        <v>#N/A</v>
      </c>
      <c r="K641" s="289">
        <f>INDEX('[1]2023-2025'!$G:$G,MATCH(D641,'[1]2023-2025'!$A:$A,0))</f>
        <v>2023</v>
      </c>
      <c r="L641" s="289"/>
      <c r="M641" s="289"/>
      <c r="N641" s="289"/>
      <c r="O641" s="289" t="s">
        <v>2587</v>
      </c>
      <c r="P641" s="289">
        <v>0</v>
      </c>
      <c r="Q641" s="186">
        <f t="shared" si="45"/>
        <v>466529.98</v>
      </c>
      <c r="R641" s="186">
        <f t="shared" si="46"/>
        <v>466529.98</v>
      </c>
      <c r="S641" s="290">
        <v>0</v>
      </c>
      <c r="T641" s="290">
        <v>0</v>
      </c>
      <c r="U641" s="290">
        <v>0</v>
      </c>
      <c r="V641" s="290">
        <v>0</v>
      </c>
      <c r="W641" s="290">
        <v>0</v>
      </c>
      <c r="X641" s="290">
        <v>0</v>
      </c>
      <c r="Y641" s="290">
        <v>0</v>
      </c>
      <c r="Z641" s="290">
        <v>0</v>
      </c>
      <c r="AA641" s="290">
        <v>0</v>
      </c>
      <c r="AB641" s="290">
        <v>0</v>
      </c>
      <c r="AC641" s="290">
        <v>0</v>
      </c>
      <c r="AD641" s="290">
        <v>0</v>
      </c>
      <c r="AE641" s="290">
        <v>0</v>
      </c>
      <c r="AF641" s="290">
        <v>0</v>
      </c>
      <c r="AG641" s="290">
        <v>0</v>
      </c>
      <c r="AH641" s="290">
        <v>466529.98</v>
      </c>
      <c r="AI641" s="290">
        <v>0</v>
      </c>
      <c r="AJ641" s="290">
        <v>0</v>
      </c>
      <c r="AK641" s="175"/>
      <c r="AL641" s="175">
        <v>1956328</v>
      </c>
      <c r="AM641" s="175">
        <v>2876386.48</v>
      </c>
      <c r="AN641" s="175">
        <v>920058.48</v>
      </c>
    </row>
    <row r="642" spans="1:40" s="84" customFormat="1" ht="20.3" customHeight="1" x14ac:dyDescent="0.35">
      <c r="A642" s="256">
        <v>2023</v>
      </c>
      <c r="B642" s="184">
        <f t="shared" ref="B642:B662" si="47">B641+1</f>
        <v>631</v>
      </c>
      <c r="C642" s="248" t="s">
        <v>449</v>
      </c>
      <c r="D642" s="184">
        <v>37012</v>
      </c>
      <c r="E642" s="287">
        <f>VLOOKUP(D642,'[1]2023-2025'!$A:$G,7,0)</f>
        <v>2023</v>
      </c>
      <c r="F642" s="287"/>
      <c r="G642" s="287" t="s">
        <v>1899</v>
      </c>
      <c r="H642" s="288">
        <f>INDEX('[1]2023-2025'!$AK:$AK,MATCH(D642,'[1]2023-2025'!$A:$A,0))</f>
        <v>44553</v>
      </c>
      <c r="I642" s="288" t="e">
        <v>#N/A</v>
      </c>
      <c r="J642" s="288" t="e">
        <f>VLOOKUP(D642,[1]Лист3!$A:$AK,37,0)</f>
        <v>#N/A</v>
      </c>
      <c r="K642" s="289">
        <f>INDEX('[1]2023-2025'!$G:$G,MATCH(D642,'[1]2023-2025'!$A:$A,0))</f>
        <v>2023</v>
      </c>
      <c r="L642" s="289"/>
      <c r="M642" s="289">
        <v>3</v>
      </c>
      <c r="N642" s="289"/>
      <c r="O642" s="289" t="s">
        <v>2585</v>
      </c>
      <c r="P642" s="289">
        <v>0</v>
      </c>
      <c r="Q642" s="186">
        <f t="shared" si="45"/>
        <v>7216185.3299999991</v>
      </c>
      <c r="R642" s="186">
        <f t="shared" si="46"/>
        <v>7174914.7799999993</v>
      </c>
      <c r="S642" s="290">
        <v>0</v>
      </c>
      <c r="T642" s="291">
        <v>0</v>
      </c>
      <c r="U642" s="186">
        <v>0</v>
      </c>
      <c r="V642" s="186">
        <v>0</v>
      </c>
      <c r="W642" s="186">
        <v>0</v>
      </c>
      <c r="X642" s="186">
        <v>0</v>
      </c>
      <c r="Y642" s="186">
        <v>0</v>
      </c>
      <c r="Z642" s="186">
        <v>7013013.5999999996</v>
      </c>
      <c r="AA642" s="186">
        <v>0</v>
      </c>
      <c r="AB642" s="186">
        <v>0</v>
      </c>
      <c r="AC642" s="186">
        <v>0</v>
      </c>
      <c r="AD642" s="186">
        <v>0</v>
      </c>
      <c r="AE642" s="186">
        <v>0</v>
      </c>
      <c r="AF642" s="186">
        <v>0</v>
      </c>
      <c r="AG642" s="292">
        <v>161901.18</v>
      </c>
      <c r="AH642" s="292">
        <v>0</v>
      </c>
      <c r="AI642" s="292">
        <v>0</v>
      </c>
      <c r="AJ642" s="292">
        <v>41270.550000000003</v>
      </c>
      <c r="AK642" s="175"/>
      <c r="AL642" s="175">
        <v>32321551.480000004</v>
      </c>
      <c r="AM642" s="175">
        <v>39537736.810000002</v>
      </c>
      <c r="AN642" s="175">
        <v>7216185.3299999991</v>
      </c>
    </row>
    <row r="643" spans="1:40" s="84" customFormat="1" ht="20.3" customHeight="1" x14ac:dyDescent="0.35">
      <c r="A643" s="256">
        <v>2023</v>
      </c>
      <c r="B643" s="184">
        <f t="shared" si="47"/>
        <v>632</v>
      </c>
      <c r="C643" s="248" t="s">
        <v>450</v>
      </c>
      <c r="D643" s="184">
        <v>37013</v>
      </c>
      <c r="E643" s="287">
        <f>VLOOKUP(D643,'[1]2023-2025'!$A:$G,7,0)</f>
        <v>2023</v>
      </c>
      <c r="F643" s="287"/>
      <c r="G643" s="287" t="s">
        <v>1899</v>
      </c>
      <c r="H643" s="288">
        <f>INDEX('[1]2023-2025'!$AK:$AK,MATCH(D643,'[1]2023-2025'!$A:$A,0))</f>
        <v>44553</v>
      </c>
      <c r="I643" s="288" t="e">
        <v>#N/A</v>
      </c>
      <c r="J643" s="288" t="e">
        <f>VLOOKUP(D643,[1]Лист3!$A:$AK,37,0)</f>
        <v>#N/A</v>
      </c>
      <c r="K643" s="289">
        <f>INDEX('[1]2023-2025'!$G:$G,MATCH(D643,'[1]2023-2025'!$A:$A,0))</f>
        <v>2023</v>
      </c>
      <c r="L643" s="289"/>
      <c r="M643" s="289">
        <v>1</v>
      </c>
      <c r="N643" s="289"/>
      <c r="O643" s="289" t="s">
        <v>2585</v>
      </c>
      <c r="P643" s="289">
        <v>0</v>
      </c>
      <c r="Q643" s="186">
        <f t="shared" si="45"/>
        <v>2417164.54</v>
      </c>
      <c r="R643" s="186">
        <f t="shared" si="46"/>
        <v>2403407.69</v>
      </c>
      <c r="S643" s="290">
        <v>0</v>
      </c>
      <c r="T643" s="291">
        <v>0</v>
      </c>
      <c r="U643" s="186">
        <v>0</v>
      </c>
      <c r="V643" s="186">
        <v>0</v>
      </c>
      <c r="W643" s="186">
        <v>0</v>
      </c>
      <c r="X643" s="186">
        <v>0</v>
      </c>
      <c r="Y643" s="186">
        <v>0</v>
      </c>
      <c r="Z643" s="186">
        <v>2341138.7999999998</v>
      </c>
      <c r="AA643" s="186">
        <v>0</v>
      </c>
      <c r="AB643" s="186">
        <v>0</v>
      </c>
      <c r="AC643" s="186">
        <v>0</v>
      </c>
      <c r="AD643" s="186">
        <v>0</v>
      </c>
      <c r="AE643" s="186">
        <v>0</v>
      </c>
      <c r="AF643" s="186">
        <v>0</v>
      </c>
      <c r="AG643" s="292">
        <v>62268.89</v>
      </c>
      <c r="AH643" s="292">
        <v>0</v>
      </c>
      <c r="AI643" s="292">
        <v>0</v>
      </c>
      <c r="AJ643" s="292">
        <v>13756.85</v>
      </c>
      <c r="AK643" s="175"/>
      <c r="AL643" s="175">
        <v>8556918.5100000016</v>
      </c>
      <c r="AM643" s="175">
        <v>10974083.050000001</v>
      </c>
      <c r="AN643" s="175">
        <v>2417164.54</v>
      </c>
    </row>
    <row r="644" spans="1:40" s="84" customFormat="1" ht="20.3" customHeight="1" x14ac:dyDescent="0.35">
      <c r="A644" s="256">
        <v>2023</v>
      </c>
      <c r="B644" s="184">
        <f t="shared" si="47"/>
        <v>633</v>
      </c>
      <c r="C644" s="248" t="s">
        <v>1709</v>
      </c>
      <c r="D644" s="184">
        <v>37062</v>
      </c>
      <c r="E644" s="287">
        <f>VLOOKUP(D644,'[1]2023-2025'!$A:$G,7,0)</f>
        <v>2023</v>
      </c>
      <c r="F644" s="287"/>
      <c r="G644" s="287" t="s">
        <v>1899</v>
      </c>
      <c r="H644" s="288">
        <f>INDEX('[1]2023-2025'!$AK:$AK,MATCH(D644,'[1]2023-2025'!$A:$A,0))</f>
        <v>44638</v>
      </c>
      <c r="I644" s="288" t="e">
        <v>#N/A</v>
      </c>
      <c r="J644" s="288" t="e">
        <f>VLOOKUP(D644,[1]Лист3!$A:$AK,37,0)</f>
        <v>#N/A</v>
      </c>
      <c r="K644" s="289">
        <f>INDEX('[1]2023-2025'!$G:$G,MATCH(D644,'[1]2023-2025'!$A:$A,0))</f>
        <v>2023</v>
      </c>
      <c r="L644" s="289"/>
      <c r="M644" s="289"/>
      <c r="N644" s="289"/>
      <c r="O644" s="289" t="s">
        <v>2587</v>
      </c>
      <c r="P644" s="289">
        <v>0</v>
      </c>
      <c r="Q644" s="186">
        <f t="shared" si="45"/>
        <v>411978.2</v>
      </c>
      <c r="R644" s="186">
        <f t="shared" si="46"/>
        <v>411978.2</v>
      </c>
      <c r="S644" s="290">
        <v>0</v>
      </c>
      <c r="T644" s="290">
        <v>0</v>
      </c>
      <c r="U644" s="290">
        <v>0</v>
      </c>
      <c r="V644" s="290">
        <v>0</v>
      </c>
      <c r="W644" s="290">
        <v>0</v>
      </c>
      <c r="X644" s="290">
        <v>0</v>
      </c>
      <c r="Y644" s="290">
        <v>0</v>
      </c>
      <c r="Z644" s="290">
        <v>0</v>
      </c>
      <c r="AA644" s="290">
        <v>0</v>
      </c>
      <c r="AB644" s="290">
        <v>0</v>
      </c>
      <c r="AC644" s="290">
        <v>0</v>
      </c>
      <c r="AD644" s="290">
        <v>0</v>
      </c>
      <c r="AE644" s="290">
        <v>0</v>
      </c>
      <c r="AF644" s="290">
        <v>0</v>
      </c>
      <c r="AG644" s="290">
        <v>0</v>
      </c>
      <c r="AH644" s="290">
        <v>411978.2</v>
      </c>
      <c r="AI644" s="290">
        <v>0</v>
      </c>
      <c r="AJ644" s="290">
        <v>0</v>
      </c>
      <c r="AK644" s="175"/>
      <c r="AL644" s="175">
        <v>488335.59999999986</v>
      </c>
      <c r="AM644" s="175">
        <v>1198164.4099999999</v>
      </c>
      <c r="AN644" s="175">
        <v>709828.81</v>
      </c>
    </row>
    <row r="645" spans="1:40" s="84" customFormat="1" ht="20.3" customHeight="1" x14ac:dyDescent="0.35">
      <c r="A645" s="256">
        <v>2023</v>
      </c>
      <c r="B645" s="184">
        <f t="shared" si="47"/>
        <v>634</v>
      </c>
      <c r="C645" s="248" t="s">
        <v>470</v>
      </c>
      <c r="D645" s="184">
        <v>37069</v>
      </c>
      <c r="E645" s="287">
        <f>VLOOKUP(D645,'[1]2023-2025'!$A:$G,7,0)</f>
        <v>2023</v>
      </c>
      <c r="F645" s="287"/>
      <c r="G645" s="287" t="s">
        <v>1899</v>
      </c>
      <c r="H645" s="288">
        <f>INDEX('[1]2023-2025'!$AK:$AK,MATCH(D645,'[1]2023-2025'!$A:$A,0))</f>
        <v>44551</v>
      </c>
      <c r="I645" s="288" t="e">
        <v>#N/A</v>
      </c>
      <c r="J645" s="288" t="e">
        <f>VLOOKUP(D645,[1]Лист3!$A:$AK,37,0)</f>
        <v>#N/A</v>
      </c>
      <c r="K645" s="289">
        <f>INDEX('[1]2023-2025'!$G:$G,MATCH(D645,'[1]2023-2025'!$A:$A,0))</f>
        <v>2023</v>
      </c>
      <c r="L645" s="289"/>
      <c r="M645" s="289"/>
      <c r="N645" s="289"/>
      <c r="O645" s="289" t="s">
        <v>2585</v>
      </c>
      <c r="P645" s="289">
        <v>0</v>
      </c>
      <c r="Q645" s="186">
        <f t="shared" si="45"/>
        <v>939032.35000000009</v>
      </c>
      <c r="R645" s="186">
        <f t="shared" si="46"/>
        <v>935698.8</v>
      </c>
      <c r="S645" s="290">
        <v>0</v>
      </c>
      <c r="T645" s="291">
        <v>0</v>
      </c>
      <c r="U645" s="186">
        <v>0</v>
      </c>
      <c r="V645" s="186">
        <v>0</v>
      </c>
      <c r="W645" s="186">
        <v>0</v>
      </c>
      <c r="X645" s="186">
        <v>0</v>
      </c>
      <c r="Y645" s="186">
        <v>0</v>
      </c>
      <c r="Z645" s="186">
        <v>0</v>
      </c>
      <c r="AA645" s="186">
        <v>0</v>
      </c>
      <c r="AB645" s="186">
        <v>0</v>
      </c>
      <c r="AC645" s="186">
        <v>935698.8</v>
      </c>
      <c r="AD645" s="186">
        <v>0</v>
      </c>
      <c r="AE645" s="186">
        <v>0</v>
      </c>
      <c r="AF645" s="186">
        <v>0</v>
      </c>
      <c r="AG645" s="292">
        <v>0</v>
      </c>
      <c r="AH645" s="292">
        <v>0</v>
      </c>
      <c r="AI645" s="292">
        <v>0</v>
      </c>
      <c r="AJ645" s="292">
        <v>3333.55</v>
      </c>
      <c r="AK645" s="175"/>
      <c r="AL645" s="175">
        <v>1389333.56</v>
      </c>
      <c r="AM645" s="175">
        <v>2328365.91</v>
      </c>
      <c r="AN645" s="175">
        <v>939032.35000000009</v>
      </c>
    </row>
    <row r="646" spans="1:40" s="84" customFormat="1" ht="20.3" customHeight="1" x14ac:dyDescent="0.35">
      <c r="A646" s="256">
        <v>2023</v>
      </c>
      <c r="B646" s="184">
        <f t="shared" si="47"/>
        <v>635</v>
      </c>
      <c r="C646" s="248" t="s">
        <v>471</v>
      </c>
      <c r="D646" s="184">
        <v>37070</v>
      </c>
      <c r="E646" s="287">
        <f>VLOOKUP(D646,'[1]2023-2025'!$A:$G,7,0)</f>
        <v>2023</v>
      </c>
      <c r="F646" s="287"/>
      <c r="G646" s="287" t="s">
        <v>1899</v>
      </c>
      <c r="H646" s="288">
        <f>INDEX('[1]2023-2025'!$AK:$AK,MATCH(D646,'[1]2023-2025'!$A:$A,0))</f>
        <v>44551</v>
      </c>
      <c r="I646" s="288" t="e">
        <v>#N/A</v>
      </c>
      <c r="J646" s="288" t="e">
        <f>VLOOKUP(D646,[1]Лист3!$A:$AK,37,0)</f>
        <v>#N/A</v>
      </c>
      <c r="K646" s="289">
        <f>INDEX('[1]2023-2025'!$G:$G,MATCH(D646,'[1]2023-2025'!$A:$A,0))</f>
        <v>2023</v>
      </c>
      <c r="L646" s="289"/>
      <c r="M646" s="289"/>
      <c r="N646" s="289"/>
      <c r="O646" s="289" t="s">
        <v>2585</v>
      </c>
      <c r="P646" s="289">
        <v>0</v>
      </c>
      <c r="Q646" s="186">
        <f t="shared" si="45"/>
        <v>1157829.95</v>
      </c>
      <c r="R646" s="186">
        <f t="shared" si="46"/>
        <v>1153760.3999999999</v>
      </c>
      <c r="S646" s="290">
        <v>0</v>
      </c>
      <c r="T646" s="291">
        <v>0</v>
      </c>
      <c r="U646" s="186">
        <v>0</v>
      </c>
      <c r="V646" s="186">
        <v>0</v>
      </c>
      <c r="W646" s="186">
        <v>0</v>
      </c>
      <c r="X646" s="186">
        <v>0</v>
      </c>
      <c r="Y646" s="186">
        <v>0</v>
      </c>
      <c r="Z646" s="186">
        <v>0</v>
      </c>
      <c r="AA646" s="186">
        <v>0</v>
      </c>
      <c r="AB646" s="186">
        <v>0</v>
      </c>
      <c r="AC646" s="186">
        <v>1153760.3999999999</v>
      </c>
      <c r="AD646" s="186">
        <v>0</v>
      </c>
      <c r="AE646" s="186">
        <v>0</v>
      </c>
      <c r="AF646" s="186">
        <v>0</v>
      </c>
      <c r="AG646" s="292">
        <v>0</v>
      </c>
      <c r="AH646" s="292">
        <v>0</v>
      </c>
      <c r="AI646" s="292">
        <v>0</v>
      </c>
      <c r="AJ646" s="292">
        <v>4069.55</v>
      </c>
      <c r="AK646" s="175"/>
      <c r="AL646" s="175">
        <v>1857367.7</v>
      </c>
      <c r="AM646" s="175">
        <v>3015197.65</v>
      </c>
      <c r="AN646" s="175">
        <v>1157829.95</v>
      </c>
    </row>
    <row r="647" spans="1:40" s="84" customFormat="1" ht="20.3" customHeight="1" x14ac:dyDescent="0.35">
      <c r="A647" s="256">
        <v>2023</v>
      </c>
      <c r="B647" s="184">
        <f t="shared" si="47"/>
        <v>636</v>
      </c>
      <c r="C647" s="294" t="s">
        <v>3800</v>
      </c>
      <c r="D647" s="184">
        <v>32977</v>
      </c>
      <c r="E647" s="287">
        <f>VLOOKUP(D647,'[1]2023-2025'!$A:$G,7,0)</f>
        <v>2023</v>
      </c>
      <c r="F647" s="287"/>
      <c r="G647" s="287" t="s">
        <v>1899</v>
      </c>
      <c r="H647" s="288">
        <f>INDEX('[1]2023-2025'!$AK:$AK,MATCH(D647,'[1]2023-2025'!$A:$A,0))</f>
        <v>44670</v>
      </c>
      <c r="I647" s="288" t="e">
        <v>#N/A</v>
      </c>
      <c r="J647" s="288" t="e">
        <f>VLOOKUP(D647,[1]Лист3!$A:$AK,37,0)</f>
        <v>#N/A</v>
      </c>
      <c r="K647" s="289">
        <f>INDEX('[1]2023-2025'!$G:$G,MATCH(D647,'[1]2023-2025'!$A:$A,0))</f>
        <v>2023</v>
      </c>
      <c r="L647" s="289"/>
      <c r="M647" s="289"/>
      <c r="N647" s="289"/>
      <c r="O647" s="289" t="s">
        <v>2583</v>
      </c>
      <c r="P647" s="289">
        <v>0</v>
      </c>
      <c r="Q647" s="186">
        <f t="shared" si="45"/>
        <v>564745.31000000006</v>
      </c>
      <c r="R647" s="186">
        <f t="shared" si="46"/>
        <v>564745.31000000006</v>
      </c>
      <c r="S647" s="290">
        <v>0</v>
      </c>
      <c r="T647" s="290">
        <v>0</v>
      </c>
      <c r="U647" s="290">
        <v>0</v>
      </c>
      <c r="V647" s="290">
        <v>0</v>
      </c>
      <c r="W647" s="290">
        <v>0</v>
      </c>
      <c r="X647" s="290">
        <v>0</v>
      </c>
      <c r="Y647" s="290">
        <v>0</v>
      </c>
      <c r="Z647" s="290">
        <v>0</v>
      </c>
      <c r="AA647" s="290">
        <v>0</v>
      </c>
      <c r="AB647" s="290">
        <v>0</v>
      </c>
      <c r="AC647" s="290">
        <v>0</v>
      </c>
      <c r="AD647" s="290">
        <v>0</v>
      </c>
      <c r="AE647" s="290">
        <v>0</v>
      </c>
      <c r="AF647" s="290">
        <v>0</v>
      </c>
      <c r="AG647" s="290">
        <v>272833.78000000003</v>
      </c>
      <c r="AH647" s="290">
        <v>291911.53000000003</v>
      </c>
      <c r="AI647" s="290">
        <v>0</v>
      </c>
      <c r="AJ647" s="290">
        <v>0</v>
      </c>
      <c r="AK647" s="175"/>
      <c r="AL647" s="175">
        <v>13518434.82</v>
      </c>
      <c r="AM647" s="175">
        <v>28184085.280000001</v>
      </c>
      <c r="AN647" s="175">
        <v>14665650.460000001</v>
      </c>
    </row>
    <row r="648" spans="1:40" s="84" customFormat="1" ht="20.3" customHeight="1" x14ac:dyDescent="0.35">
      <c r="A648" s="256">
        <v>2023</v>
      </c>
      <c r="B648" s="184">
        <f t="shared" si="47"/>
        <v>637</v>
      </c>
      <c r="C648" s="294" t="s">
        <v>3801</v>
      </c>
      <c r="D648" s="184">
        <v>33009</v>
      </c>
      <c r="E648" s="287">
        <f>VLOOKUP(D648,'[1]2023-2025'!$A:$G,7,0)</f>
        <v>2023</v>
      </c>
      <c r="F648" s="287"/>
      <c r="G648" s="287" t="s">
        <v>1899</v>
      </c>
      <c r="H648" s="288">
        <f>INDEX('[1]2023-2025'!$AK:$AK,MATCH(D648,'[1]2023-2025'!$A:$A,0))</f>
        <v>44670</v>
      </c>
      <c r="I648" s="288" t="e">
        <v>#N/A</v>
      </c>
      <c r="J648" s="288" t="e">
        <f>VLOOKUP(D648,[1]Лист3!$A:$AK,37,0)</f>
        <v>#N/A</v>
      </c>
      <c r="K648" s="289">
        <f>INDEX('[1]2023-2025'!$G:$G,MATCH(D648,'[1]2023-2025'!$A:$A,0))</f>
        <v>2023</v>
      </c>
      <c r="L648" s="289"/>
      <c r="M648" s="289"/>
      <c r="N648" s="289"/>
      <c r="O648" s="289" t="s">
        <v>2583</v>
      </c>
      <c r="P648" s="289">
        <v>0</v>
      </c>
      <c r="Q648" s="186">
        <f t="shared" si="45"/>
        <v>287537.31</v>
      </c>
      <c r="R648" s="186">
        <f t="shared" si="46"/>
        <v>287537.31</v>
      </c>
      <c r="S648" s="290">
        <v>0</v>
      </c>
      <c r="T648" s="290">
        <v>0</v>
      </c>
      <c r="U648" s="290">
        <v>0</v>
      </c>
      <c r="V648" s="290">
        <v>0</v>
      </c>
      <c r="W648" s="290">
        <v>0</v>
      </c>
      <c r="X648" s="290">
        <v>0</v>
      </c>
      <c r="Y648" s="290">
        <v>0</v>
      </c>
      <c r="Z648" s="290">
        <v>0</v>
      </c>
      <c r="AA648" s="290">
        <v>0</v>
      </c>
      <c r="AB648" s="290">
        <v>0</v>
      </c>
      <c r="AC648" s="290">
        <v>0</v>
      </c>
      <c r="AD648" s="290">
        <v>0</v>
      </c>
      <c r="AE648" s="290">
        <v>0</v>
      </c>
      <c r="AF648" s="290">
        <v>0</v>
      </c>
      <c r="AG648" s="290">
        <v>161773.20000000001</v>
      </c>
      <c r="AH648" s="290">
        <v>125764.11</v>
      </c>
      <c r="AI648" s="290">
        <v>0</v>
      </c>
      <c r="AJ648" s="292">
        <v>0</v>
      </c>
      <c r="AK648" s="175"/>
      <c r="AL648" s="175">
        <v>17659831.68</v>
      </c>
      <c r="AM648" s="175">
        <v>27534241.68</v>
      </c>
      <c r="AN648" s="175">
        <v>9874410</v>
      </c>
    </row>
    <row r="649" spans="1:40" s="84" customFormat="1" ht="20.3" customHeight="1" x14ac:dyDescent="0.35">
      <c r="A649" s="256">
        <v>2023</v>
      </c>
      <c r="B649" s="184">
        <f t="shared" si="47"/>
        <v>638</v>
      </c>
      <c r="C649" s="294" t="s">
        <v>3802</v>
      </c>
      <c r="D649" s="184">
        <v>33010</v>
      </c>
      <c r="E649" s="287">
        <f>VLOOKUP(D649,'[1]2023-2025'!$A:$G,7,0)</f>
        <v>2023</v>
      </c>
      <c r="F649" s="287"/>
      <c r="G649" s="287" t="s">
        <v>1899</v>
      </c>
      <c r="H649" s="288">
        <f>INDEX('[1]2023-2025'!$AK:$AK,MATCH(D649,'[1]2023-2025'!$A:$A,0))</f>
        <v>44670</v>
      </c>
      <c r="I649" s="288" t="e">
        <v>#N/A</v>
      </c>
      <c r="J649" s="288" t="e">
        <f>VLOOKUP(D649,[1]Лист3!$A:$AK,37,0)</f>
        <v>#N/A</v>
      </c>
      <c r="K649" s="289">
        <f>INDEX('[1]2023-2025'!$G:$G,MATCH(D649,'[1]2023-2025'!$A:$A,0))</f>
        <v>2023</v>
      </c>
      <c r="L649" s="289"/>
      <c r="M649" s="289"/>
      <c r="N649" s="289"/>
      <c r="O649" s="289" t="s">
        <v>2583</v>
      </c>
      <c r="P649" s="289">
        <v>0</v>
      </c>
      <c r="Q649" s="186">
        <f t="shared" si="45"/>
        <v>4411578.5200000005</v>
      </c>
      <c r="R649" s="186">
        <f t="shared" si="46"/>
        <v>4346524.66</v>
      </c>
      <c r="S649" s="290">
        <v>0</v>
      </c>
      <c r="T649" s="290">
        <v>0</v>
      </c>
      <c r="U649" s="290">
        <v>0</v>
      </c>
      <c r="V649" s="290">
        <v>0</v>
      </c>
      <c r="W649" s="290">
        <v>0</v>
      </c>
      <c r="X649" s="290">
        <v>0</v>
      </c>
      <c r="Y649" s="290">
        <v>0</v>
      </c>
      <c r="Z649" s="290">
        <v>0</v>
      </c>
      <c r="AA649" s="290">
        <v>3983928.43</v>
      </c>
      <c r="AB649" s="290">
        <v>297676.44000000006</v>
      </c>
      <c r="AC649" s="290">
        <v>0</v>
      </c>
      <c r="AD649" s="290">
        <v>0</v>
      </c>
      <c r="AE649" s="290">
        <v>0</v>
      </c>
      <c r="AF649" s="290">
        <v>0</v>
      </c>
      <c r="AG649" s="290">
        <v>0</v>
      </c>
      <c r="AH649" s="290">
        <v>64919.79</v>
      </c>
      <c r="AI649" s="290">
        <v>0</v>
      </c>
      <c r="AJ649" s="292">
        <v>65053.86</v>
      </c>
      <c r="AK649" s="175"/>
      <c r="AL649" s="175">
        <v>9365106.1499999985</v>
      </c>
      <c r="AM649" s="175">
        <v>13776684.67</v>
      </c>
      <c r="AN649" s="175">
        <v>4411578.5200000005</v>
      </c>
    </row>
    <row r="650" spans="1:40" s="84" customFormat="1" ht="20.3" customHeight="1" x14ac:dyDescent="0.35">
      <c r="A650" s="256">
        <v>2023</v>
      </c>
      <c r="B650" s="184">
        <f t="shared" si="47"/>
        <v>639</v>
      </c>
      <c r="C650" s="294" t="s">
        <v>3803</v>
      </c>
      <c r="D650" s="184">
        <v>33020</v>
      </c>
      <c r="E650" s="287">
        <f>VLOOKUP(D650,'[1]2023-2025'!$A:$G,7,0)</f>
        <v>2023</v>
      </c>
      <c r="F650" s="287"/>
      <c r="G650" s="287" t="s">
        <v>1899</v>
      </c>
      <c r="H650" s="288">
        <f>INDEX('[1]2023-2025'!$AK:$AK,MATCH(D650,'[1]2023-2025'!$A:$A,0))</f>
        <v>44670</v>
      </c>
      <c r="I650" s="288" t="e">
        <v>#N/A</v>
      </c>
      <c r="J650" s="288" t="e">
        <f>VLOOKUP(D650,[1]Лист3!$A:$AK,37,0)</f>
        <v>#N/A</v>
      </c>
      <c r="K650" s="289">
        <f>INDEX('[1]2023-2025'!$G:$G,MATCH(D650,'[1]2023-2025'!$A:$A,0))</f>
        <v>2023</v>
      </c>
      <c r="L650" s="289"/>
      <c r="M650" s="289"/>
      <c r="N650" s="289"/>
      <c r="O650" s="289" t="s">
        <v>2583</v>
      </c>
      <c r="P650" s="289">
        <v>0</v>
      </c>
      <c r="Q650" s="186">
        <f t="shared" si="45"/>
        <v>4682931.93</v>
      </c>
      <c r="R650" s="186">
        <f t="shared" si="46"/>
        <v>4614813.68</v>
      </c>
      <c r="S650" s="290">
        <v>0</v>
      </c>
      <c r="T650" s="290">
        <v>0</v>
      </c>
      <c r="U650" s="290">
        <v>0</v>
      </c>
      <c r="V650" s="290">
        <v>0</v>
      </c>
      <c r="W650" s="290">
        <v>0</v>
      </c>
      <c r="X650" s="290">
        <v>0</v>
      </c>
      <c r="Y650" s="290">
        <v>0</v>
      </c>
      <c r="Z650" s="290">
        <v>0</v>
      </c>
      <c r="AA650" s="290">
        <v>3992086.38</v>
      </c>
      <c r="AB650" s="290">
        <v>556999.49</v>
      </c>
      <c r="AC650" s="290">
        <v>0</v>
      </c>
      <c r="AD650" s="290">
        <v>0</v>
      </c>
      <c r="AE650" s="290">
        <v>0</v>
      </c>
      <c r="AF650" s="290">
        <v>0</v>
      </c>
      <c r="AG650" s="290">
        <v>0</v>
      </c>
      <c r="AH650" s="290">
        <v>65727.81</v>
      </c>
      <c r="AI650" s="290">
        <v>0</v>
      </c>
      <c r="AJ650" s="292">
        <v>68118.25</v>
      </c>
      <c r="AK650" s="175"/>
      <c r="AL650" s="175">
        <v>11547464.030000001</v>
      </c>
      <c r="AM650" s="175">
        <v>16230395.960000001</v>
      </c>
      <c r="AN650" s="175">
        <v>4682931.93</v>
      </c>
    </row>
    <row r="651" spans="1:40" s="84" customFormat="1" ht="20.3" customHeight="1" x14ac:dyDescent="0.35">
      <c r="A651" s="256">
        <v>2023</v>
      </c>
      <c r="B651" s="184">
        <f t="shared" si="47"/>
        <v>640</v>
      </c>
      <c r="C651" s="294" t="s">
        <v>3804</v>
      </c>
      <c r="D651" s="184">
        <v>33042</v>
      </c>
      <c r="E651" s="287">
        <f>VLOOKUP(D651,'[1]2023-2025'!$A:$G,7,0)</f>
        <v>2023</v>
      </c>
      <c r="F651" s="287"/>
      <c r="G651" s="287" t="s">
        <v>1899</v>
      </c>
      <c r="H651" s="288">
        <f>INDEX('[1]2023-2025'!$AK:$AK,MATCH(D651,'[1]2023-2025'!$A:$A,0))</f>
        <v>44670</v>
      </c>
      <c r="I651" s="288" t="e">
        <v>#N/A</v>
      </c>
      <c r="J651" s="288" t="e">
        <f>VLOOKUP(D651,[1]Лист3!$A:$AK,37,0)</f>
        <v>#N/A</v>
      </c>
      <c r="K651" s="289">
        <f>INDEX('[1]2023-2025'!$G:$G,MATCH(D651,'[1]2023-2025'!$A:$A,0))</f>
        <v>2023</v>
      </c>
      <c r="L651" s="289"/>
      <c r="M651" s="289"/>
      <c r="N651" s="289"/>
      <c r="O651" s="289" t="s">
        <v>2583</v>
      </c>
      <c r="P651" s="289">
        <v>0</v>
      </c>
      <c r="Q651" s="186">
        <f t="shared" si="45"/>
        <v>1152202.6500000001</v>
      </c>
      <c r="R651" s="186">
        <f t="shared" si="46"/>
        <v>1145189.82</v>
      </c>
      <c r="S651" s="290">
        <v>0</v>
      </c>
      <c r="T651" s="290">
        <v>0</v>
      </c>
      <c r="U651" s="290">
        <v>0</v>
      </c>
      <c r="V651" s="290">
        <v>316086</v>
      </c>
      <c r="W651" s="290">
        <v>470112</v>
      </c>
      <c r="X651" s="290">
        <v>0</v>
      </c>
      <c r="Y651" s="290">
        <v>0</v>
      </c>
      <c r="Z651" s="290">
        <v>0</v>
      </c>
      <c r="AA651" s="290">
        <v>0</v>
      </c>
      <c r="AB651" s="290">
        <v>0</v>
      </c>
      <c r="AC651" s="290">
        <v>0</v>
      </c>
      <c r="AD651" s="290">
        <v>0</v>
      </c>
      <c r="AE651" s="290">
        <v>0</v>
      </c>
      <c r="AF651" s="290">
        <v>0</v>
      </c>
      <c r="AG651" s="290">
        <v>145972.79999999999</v>
      </c>
      <c r="AH651" s="290">
        <v>213019.02</v>
      </c>
      <c r="AI651" s="290">
        <v>0</v>
      </c>
      <c r="AJ651" s="292">
        <v>7012.83</v>
      </c>
      <c r="AK651" s="175"/>
      <c r="AL651" s="175">
        <v>10255110.669999998</v>
      </c>
      <c r="AM651" s="175">
        <v>16332899.689999999</v>
      </c>
      <c r="AN651" s="175">
        <v>6077789.0200000005</v>
      </c>
    </row>
    <row r="652" spans="1:40" s="84" customFormat="1" ht="20.3" customHeight="1" x14ac:dyDescent="0.35">
      <c r="A652" s="256">
        <v>2023</v>
      </c>
      <c r="B652" s="184">
        <f t="shared" si="47"/>
        <v>641</v>
      </c>
      <c r="C652" s="294" t="s">
        <v>3805</v>
      </c>
      <c r="D652" s="184">
        <v>33045</v>
      </c>
      <c r="E652" s="287">
        <f>VLOOKUP(D652,'[1]2023-2025'!$A:$G,7,0)</f>
        <v>2023</v>
      </c>
      <c r="F652" s="287"/>
      <c r="G652" s="287" t="s">
        <v>1899</v>
      </c>
      <c r="H652" s="288">
        <f>INDEX('[1]2023-2025'!$AK:$AK,MATCH(D652,'[1]2023-2025'!$A:$A,0))</f>
        <v>44670</v>
      </c>
      <c r="I652" s="288" t="e">
        <v>#N/A</v>
      </c>
      <c r="J652" s="288" t="e">
        <f>VLOOKUP(D652,[1]Лист3!$A:$AK,37,0)</f>
        <v>#N/A</v>
      </c>
      <c r="K652" s="289">
        <f>INDEX('[1]2023-2025'!$G:$G,MATCH(D652,'[1]2023-2025'!$A:$A,0))</f>
        <v>2023</v>
      </c>
      <c r="L652" s="289"/>
      <c r="M652" s="289"/>
      <c r="N652" s="289"/>
      <c r="O652" s="289" t="s">
        <v>2583</v>
      </c>
      <c r="P652" s="289">
        <v>0</v>
      </c>
      <c r="Q652" s="186">
        <f t="shared" si="45"/>
        <v>4238871.6899999995</v>
      </c>
      <c r="R652" s="186">
        <f t="shared" si="46"/>
        <v>4177736.67</v>
      </c>
      <c r="S652" s="290">
        <v>0</v>
      </c>
      <c r="T652" s="290">
        <v>0</v>
      </c>
      <c r="U652" s="290">
        <v>0</v>
      </c>
      <c r="V652" s="290">
        <v>0</v>
      </c>
      <c r="W652" s="290">
        <v>0</v>
      </c>
      <c r="X652" s="290">
        <v>357216.79</v>
      </c>
      <c r="Y652" s="290">
        <v>0</v>
      </c>
      <c r="Z652" s="290">
        <v>0</v>
      </c>
      <c r="AA652" s="290">
        <v>3756759.46</v>
      </c>
      <c r="AB652" s="290">
        <v>0</v>
      </c>
      <c r="AC652" s="290">
        <v>0</v>
      </c>
      <c r="AD652" s="290">
        <v>0</v>
      </c>
      <c r="AE652" s="290">
        <v>0</v>
      </c>
      <c r="AF652" s="290">
        <v>0</v>
      </c>
      <c r="AG652" s="290">
        <v>0</v>
      </c>
      <c r="AH652" s="290">
        <v>63760.42</v>
      </c>
      <c r="AI652" s="290">
        <v>0</v>
      </c>
      <c r="AJ652" s="292">
        <v>61135.02</v>
      </c>
      <c r="AK652" s="175"/>
      <c r="AL652" s="175">
        <v>12049887.68</v>
      </c>
      <c r="AM652" s="175">
        <v>16288759.369999999</v>
      </c>
      <c r="AN652" s="175">
        <v>4238871.6899999995</v>
      </c>
    </row>
    <row r="653" spans="1:40" s="7" customFormat="1" ht="20.3" customHeight="1" x14ac:dyDescent="0.35">
      <c r="A653" s="256">
        <v>2023</v>
      </c>
      <c r="B653" s="184">
        <f t="shared" si="47"/>
        <v>642</v>
      </c>
      <c r="C653" s="294" t="s">
        <v>3806</v>
      </c>
      <c r="D653" s="184">
        <v>33046</v>
      </c>
      <c r="E653" s="287">
        <f>VLOOKUP(D653,'[1]2023-2025'!$A:$G,7,0)</f>
        <v>2023</v>
      </c>
      <c r="F653" s="287"/>
      <c r="G653" s="287" t="s">
        <v>1899</v>
      </c>
      <c r="H653" s="288">
        <f>INDEX('[1]2023-2025'!$AK:$AK,MATCH(D653,'[1]2023-2025'!$A:$A,0))</f>
        <v>44670</v>
      </c>
      <c r="I653" s="288" t="e">
        <v>#N/A</v>
      </c>
      <c r="J653" s="288" t="e">
        <f>VLOOKUP(D653,[1]Лист3!$A:$AK,37,0)</f>
        <v>#N/A</v>
      </c>
      <c r="K653" s="289">
        <f>INDEX('[1]2023-2025'!$G:$G,MATCH(D653,'[1]2023-2025'!$A:$A,0))</f>
        <v>2023</v>
      </c>
      <c r="L653" s="289"/>
      <c r="M653" s="289"/>
      <c r="N653" s="289"/>
      <c r="O653" s="289" t="s">
        <v>2583</v>
      </c>
      <c r="P653" s="289">
        <v>0</v>
      </c>
      <c r="Q653" s="186">
        <f t="shared" ref="Q653:Q662" si="48">SUM(S653:AJ653)</f>
        <v>5506856.5</v>
      </c>
      <c r="R653" s="186">
        <f t="shared" ref="R653:R662" si="49">SUM(S653:AI653)</f>
        <v>5432289.6200000001</v>
      </c>
      <c r="S653" s="290">
        <v>0</v>
      </c>
      <c r="T653" s="290">
        <v>0</v>
      </c>
      <c r="U653" s="290">
        <v>0</v>
      </c>
      <c r="V653" s="290">
        <v>0</v>
      </c>
      <c r="W653" s="290">
        <v>0</v>
      </c>
      <c r="X653" s="290">
        <v>0</v>
      </c>
      <c r="Y653" s="290">
        <v>0</v>
      </c>
      <c r="Z653" s="290">
        <v>0</v>
      </c>
      <c r="AA653" s="290">
        <v>5340382.76</v>
      </c>
      <c r="AB653" s="290">
        <v>0</v>
      </c>
      <c r="AC653" s="290">
        <v>0</v>
      </c>
      <c r="AD653" s="290">
        <v>0</v>
      </c>
      <c r="AE653" s="290">
        <v>0</v>
      </c>
      <c r="AF653" s="290">
        <v>0</v>
      </c>
      <c r="AG653" s="290">
        <v>0</v>
      </c>
      <c r="AH653" s="290">
        <v>91906.86</v>
      </c>
      <c r="AI653" s="290">
        <v>0</v>
      </c>
      <c r="AJ653" s="292">
        <v>74566.880000000005</v>
      </c>
      <c r="AK653" s="175"/>
      <c r="AL653" s="175">
        <v>17769806.190000001</v>
      </c>
      <c r="AM653" s="175">
        <v>23276662.690000001</v>
      </c>
      <c r="AN653" s="175">
        <v>5506856.5</v>
      </c>
    </row>
    <row r="654" spans="1:40" s="84" customFormat="1" ht="20.3" customHeight="1" x14ac:dyDescent="0.35">
      <c r="A654" s="256">
        <v>2023</v>
      </c>
      <c r="B654" s="184">
        <f t="shared" si="47"/>
        <v>643</v>
      </c>
      <c r="C654" s="294" t="s">
        <v>3807</v>
      </c>
      <c r="D654" s="184">
        <v>33047</v>
      </c>
      <c r="E654" s="287">
        <f>VLOOKUP(D654,'[1]2023-2025'!$A:$G,7,0)</f>
        <v>2023</v>
      </c>
      <c r="F654" s="287"/>
      <c r="G654" s="287" t="s">
        <v>1899</v>
      </c>
      <c r="H654" s="288">
        <f>INDEX('[1]2023-2025'!$AK:$AK,MATCH(D654,'[1]2023-2025'!$A:$A,0))</f>
        <v>44670</v>
      </c>
      <c r="I654" s="288" t="e">
        <v>#N/A</v>
      </c>
      <c r="J654" s="288" t="e">
        <f>VLOOKUP(D654,[1]Лист3!$A:$AK,37,0)</f>
        <v>#N/A</v>
      </c>
      <c r="K654" s="289">
        <f>INDEX('[1]2023-2025'!$G:$G,MATCH(D654,'[1]2023-2025'!$A:$A,0))</f>
        <v>2023</v>
      </c>
      <c r="L654" s="289"/>
      <c r="M654" s="289"/>
      <c r="N654" s="289"/>
      <c r="O654" s="289" t="s">
        <v>2583</v>
      </c>
      <c r="P654" s="289">
        <v>0</v>
      </c>
      <c r="Q654" s="186">
        <f t="shared" si="48"/>
        <v>8526273.7399999984</v>
      </c>
      <c r="R654" s="186">
        <f t="shared" si="49"/>
        <v>8411084.379999999</v>
      </c>
      <c r="S654" s="290">
        <v>0</v>
      </c>
      <c r="T654" s="290">
        <v>1842176.5999999999</v>
      </c>
      <c r="U654" s="290">
        <v>0</v>
      </c>
      <c r="V654" s="290">
        <v>0</v>
      </c>
      <c r="W654" s="290">
        <v>0</v>
      </c>
      <c r="X654" s="290">
        <v>0</v>
      </c>
      <c r="Y654" s="290">
        <v>0</v>
      </c>
      <c r="Z654" s="290">
        <v>0</v>
      </c>
      <c r="AA654" s="290">
        <v>5921533.96</v>
      </c>
      <c r="AB654" s="290">
        <v>370664.32999999996</v>
      </c>
      <c r="AC654" s="290">
        <v>0</v>
      </c>
      <c r="AD654" s="290">
        <v>0</v>
      </c>
      <c r="AE654" s="290">
        <v>0</v>
      </c>
      <c r="AF654" s="290">
        <v>0</v>
      </c>
      <c r="AG654" s="290">
        <v>0</v>
      </c>
      <c r="AH654" s="290">
        <v>276709.49</v>
      </c>
      <c r="AI654" s="290">
        <v>0</v>
      </c>
      <c r="AJ654" s="292">
        <v>115189.36000000002</v>
      </c>
      <c r="AK654" s="175"/>
      <c r="AL654" s="175">
        <v>14472304.880000003</v>
      </c>
      <c r="AM654" s="175">
        <v>22998578.620000001</v>
      </c>
      <c r="AN654" s="175">
        <v>8526273.7399999984</v>
      </c>
    </row>
    <row r="655" spans="1:40" s="84" customFormat="1" ht="20.3" customHeight="1" x14ac:dyDescent="0.35">
      <c r="A655" s="256">
        <v>2023</v>
      </c>
      <c r="B655" s="184">
        <f t="shared" si="47"/>
        <v>644</v>
      </c>
      <c r="C655" s="294" t="s">
        <v>3808</v>
      </c>
      <c r="D655" s="184">
        <v>33051</v>
      </c>
      <c r="E655" s="287">
        <f>VLOOKUP(D655,'[1]2023-2025'!$A:$G,7,0)</f>
        <v>2023</v>
      </c>
      <c r="F655" s="287"/>
      <c r="G655" s="287" t="s">
        <v>1899</v>
      </c>
      <c r="H655" s="288">
        <f>INDEX('[1]2023-2025'!$AK:$AK,MATCH(D655,'[1]2023-2025'!$A:$A,0))</f>
        <v>44551</v>
      </c>
      <c r="I655" s="288" t="e">
        <v>#N/A</v>
      </c>
      <c r="J655" s="288" t="e">
        <f>VLOOKUP(D655,[1]Лист3!$A:$AK,37,0)</f>
        <v>#N/A</v>
      </c>
      <c r="K655" s="289">
        <f>INDEX('[1]2023-2025'!$G:$G,MATCH(D655,'[1]2023-2025'!$A:$A,0))</f>
        <v>2023</v>
      </c>
      <c r="L655" s="289"/>
      <c r="M655" s="289"/>
      <c r="N655" s="289"/>
      <c r="O655" s="289" t="s">
        <v>2441</v>
      </c>
      <c r="P655" s="289" t="s">
        <v>2617</v>
      </c>
      <c r="Q655" s="186">
        <f t="shared" si="48"/>
        <v>3931342.55</v>
      </c>
      <c r="R655" s="186">
        <f t="shared" si="49"/>
        <v>3912049.1999999997</v>
      </c>
      <c r="S655" s="290">
        <v>0</v>
      </c>
      <c r="T655" s="291">
        <v>0</v>
      </c>
      <c r="U655" s="186">
        <v>0</v>
      </c>
      <c r="V655" s="186">
        <v>0</v>
      </c>
      <c r="W655" s="186">
        <v>0</v>
      </c>
      <c r="X655" s="186">
        <v>0</v>
      </c>
      <c r="Y655" s="290">
        <v>0</v>
      </c>
      <c r="Z655" s="186">
        <v>0</v>
      </c>
      <c r="AA655" s="186">
        <v>3441248.4</v>
      </c>
      <c r="AB655" s="186">
        <v>470800.79999999993</v>
      </c>
      <c r="AC655" s="186">
        <v>0</v>
      </c>
      <c r="AD655" s="186">
        <v>0</v>
      </c>
      <c r="AE655" s="186">
        <v>0</v>
      </c>
      <c r="AF655" s="186">
        <v>0</v>
      </c>
      <c r="AG655" s="292">
        <v>0</v>
      </c>
      <c r="AH655" s="292">
        <v>0</v>
      </c>
      <c r="AI655" s="292">
        <v>0</v>
      </c>
      <c r="AJ655" s="292">
        <v>19293.350000000002</v>
      </c>
      <c r="AK655" s="175"/>
      <c r="AL655" s="175">
        <v>9277893.7300000004</v>
      </c>
      <c r="AM655" s="175">
        <v>13209236.279999999</v>
      </c>
      <c r="AN655" s="175">
        <v>3931342.55</v>
      </c>
    </row>
    <row r="656" spans="1:40" s="84" customFormat="1" ht="20.3" customHeight="1" x14ac:dyDescent="0.35">
      <c r="A656" s="256">
        <v>2023</v>
      </c>
      <c r="B656" s="184">
        <f t="shared" si="47"/>
        <v>645</v>
      </c>
      <c r="C656" s="294" t="s">
        <v>3809</v>
      </c>
      <c r="D656" s="184">
        <v>33065</v>
      </c>
      <c r="E656" s="287">
        <f>VLOOKUP(D656,'[1]2023-2025'!$A:$G,7,0)</f>
        <v>2023</v>
      </c>
      <c r="F656" s="287"/>
      <c r="G656" s="287" t="s">
        <v>1899</v>
      </c>
      <c r="H656" s="288">
        <f>INDEX('[1]2023-2025'!$AK:$AK,MATCH(D656,'[1]2023-2025'!$A:$A,0))</f>
        <v>44670</v>
      </c>
      <c r="I656" s="288" t="e">
        <v>#N/A</v>
      </c>
      <c r="J656" s="288" t="e">
        <f>VLOOKUP(D656,[1]Лист3!$A:$AK,37,0)</f>
        <v>#N/A</v>
      </c>
      <c r="K656" s="289">
        <f>INDEX('[1]2023-2025'!$G:$G,MATCH(D656,'[1]2023-2025'!$A:$A,0))</f>
        <v>2023</v>
      </c>
      <c r="L656" s="289"/>
      <c r="M656" s="289"/>
      <c r="N656" s="289"/>
      <c r="O656" s="289" t="s">
        <v>2583</v>
      </c>
      <c r="P656" s="289">
        <v>0</v>
      </c>
      <c r="Q656" s="186">
        <f t="shared" si="48"/>
        <v>1050373.2100000002</v>
      </c>
      <c r="R656" s="186">
        <f t="shared" si="49"/>
        <v>1034145.3400000001</v>
      </c>
      <c r="S656" s="290">
        <v>0</v>
      </c>
      <c r="T656" s="290">
        <v>0</v>
      </c>
      <c r="U656" s="290">
        <v>0</v>
      </c>
      <c r="V656" s="290">
        <v>0</v>
      </c>
      <c r="W656" s="290">
        <v>0</v>
      </c>
      <c r="X656" s="290">
        <v>324928.8</v>
      </c>
      <c r="Y656" s="290">
        <v>0</v>
      </c>
      <c r="Z656" s="290">
        <v>0</v>
      </c>
      <c r="AA656" s="290">
        <v>0</v>
      </c>
      <c r="AB656" s="290">
        <v>511096.8</v>
      </c>
      <c r="AC656" s="290">
        <v>0</v>
      </c>
      <c r="AD656" s="290">
        <v>0</v>
      </c>
      <c r="AE656" s="290">
        <v>0</v>
      </c>
      <c r="AF656" s="290">
        <v>0</v>
      </c>
      <c r="AG656" s="290">
        <v>135139.20000000001</v>
      </c>
      <c r="AH656" s="290">
        <v>62980.54</v>
      </c>
      <c r="AI656" s="290">
        <v>0</v>
      </c>
      <c r="AJ656" s="292">
        <v>16227.870000000003</v>
      </c>
      <c r="AK656" s="175"/>
      <c r="AL656" s="175">
        <v>10300349.629999999</v>
      </c>
      <c r="AM656" s="175">
        <v>16265217.92</v>
      </c>
      <c r="AN656" s="175">
        <v>5964868.29</v>
      </c>
    </row>
    <row r="657" spans="1:40" s="84" customFormat="1" ht="20.3" customHeight="1" x14ac:dyDescent="0.35">
      <c r="A657" s="256">
        <v>2023</v>
      </c>
      <c r="B657" s="184">
        <f t="shared" si="47"/>
        <v>646</v>
      </c>
      <c r="C657" s="294" t="s">
        <v>2992</v>
      </c>
      <c r="D657" s="184">
        <v>37175</v>
      </c>
      <c r="E657" s="287"/>
      <c r="F657" s="287"/>
      <c r="G657" s="287"/>
      <c r="H657" s="288"/>
      <c r="I657" s="288" t="e">
        <v>#N/A</v>
      </c>
      <c r="J657" s="288" t="e">
        <f>VLOOKUP(D657,[1]Лист3!$A:$AK,37,0)</f>
        <v>#N/A</v>
      </c>
      <c r="K657" s="289"/>
      <c r="L657" s="289"/>
      <c r="M657" s="289"/>
      <c r="N657" s="289"/>
      <c r="O657" s="289"/>
      <c r="P657" s="289"/>
      <c r="Q657" s="186">
        <f t="shared" si="48"/>
        <v>452622.75999999995</v>
      </c>
      <c r="R657" s="186">
        <f t="shared" si="49"/>
        <v>452622.75999999995</v>
      </c>
      <c r="S657" s="290">
        <v>0</v>
      </c>
      <c r="T657" s="291">
        <f>306338.76+48821.1</f>
        <v>355159.86</v>
      </c>
      <c r="U657" s="186">
        <v>0</v>
      </c>
      <c r="V657" s="186">
        <v>9092.1</v>
      </c>
      <c r="W657" s="186">
        <v>18640.8</v>
      </c>
      <c r="X657" s="186">
        <v>0</v>
      </c>
      <c r="Y657" s="186">
        <v>0</v>
      </c>
      <c r="Z657" s="186">
        <v>0</v>
      </c>
      <c r="AA657" s="186">
        <v>0</v>
      </c>
      <c r="AB657" s="186">
        <v>0</v>
      </c>
      <c r="AC657" s="186">
        <v>0</v>
      </c>
      <c r="AD657" s="186">
        <v>0</v>
      </c>
      <c r="AE657" s="186">
        <v>0</v>
      </c>
      <c r="AF657" s="186">
        <v>0</v>
      </c>
      <c r="AG657" s="292">
        <v>69730</v>
      </c>
      <c r="AH657" s="292">
        <v>0</v>
      </c>
      <c r="AI657" s="292">
        <v>0</v>
      </c>
      <c r="AJ657" s="292">
        <v>0</v>
      </c>
      <c r="AK657" s="175"/>
      <c r="AL657" s="175">
        <v>12013094.450000001</v>
      </c>
      <c r="AM657" s="175">
        <v>12465717.210000001</v>
      </c>
      <c r="AN657" s="175">
        <v>452622.75999999995</v>
      </c>
    </row>
    <row r="658" spans="1:40" s="84" customFormat="1" ht="20.3" customHeight="1" x14ac:dyDescent="0.35">
      <c r="A658" s="256">
        <v>2023</v>
      </c>
      <c r="B658" s="184">
        <f t="shared" si="47"/>
        <v>647</v>
      </c>
      <c r="C658" s="294" t="s">
        <v>2993</v>
      </c>
      <c r="D658" s="184">
        <v>37177</v>
      </c>
      <c r="E658" s="287"/>
      <c r="F658" s="287"/>
      <c r="G658" s="287"/>
      <c r="H658" s="288"/>
      <c r="I658" s="288" t="e">
        <v>#N/A</v>
      </c>
      <c r="J658" s="288" t="e">
        <f>VLOOKUP(D658,[1]Лист3!$A:$AK,37,0)</f>
        <v>#N/A</v>
      </c>
      <c r="K658" s="289"/>
      <c r="L658" s="289"/>
      <c r="M658" s="289"/>
      <c r="N658" s="289"/>
      <c r="O658" s="289"/>
      <c r="P658" s="289"/>
      <c r="Q658" s="186">
        <f t="shared" si="48"/>
        <v>254906</v>
      </c>
      <c r="R658" s="186">
        <f t="shared" si="49"/>
        <v>254906</v>
      </c>
      <c r="S658" s="290">
        <v>0</v>
      </c>
      <c r="T658" s="291">
        <v>254906</v>
      </c>
      <c r="U658" s="186">
        <v>0</v>
      </c>
      <c r="V658" s="186">
        <v>0</v>
      </c>
      <c r="W658" s="186">
        <v>0</v>
      </c>
      <c r="X658" s="186">
        <v>0</v>
      </c>
      <c r="Y658" s="186">
        <v>0</v>
      </c>
      <c r="Z658" s="186">
        <v>0</v>
      </c>
      <c r="AA658" s="186">
        <v>0</v>
      </c>
      <c r="AB658" s="186">
        <v>0</v>
      </c>
      <c r="AC658" s="186">
        <v>0</v>
      </c>
      <c r="AD658" s="186">
        <v>0</v>
      </c>
      <c r="AE658" s="186">
        <v>0</v>
      </c>
      <c r="AF658" s="186">
        <v>0</v>
      </c>
      <c r="AG658" s="292">
        <v>0</v>
      </c>
      <c r="AH658" s="292">
        <v>0</v>
      </c>
      <c r="AI658" s="292">
        <v>0</v>
      </c>
      <c r="AJ658" s="292">
        <v>0</v>
      </c>
      <c r="AK658" s="175"/>
      <c r="AL658" s="175">
        <v>33617136.18</v>
      </c>
      <c r="AM658" s="175">
        <v>33872042.18</v>
      </c>
      <c r="AN658" s="175">
        <v>254906</v>
      </c>
    </row>
    <row r="659" spans="1:40" s="84" customFormat="1" ht="20.3" customHeight="1" x14ac:dyDescent="0.35">
      <c r="A659" s="256">
        <v>2023</v>
      </c>
      <c r="B659" s="184">
        <f t="shared" si="47"/>
        <v>648</v>
      </c>
      <c r="C659" s="294" t="s">
        <v>2990</v>
      </c>
      <c r="D659" s="184">
        <v>37165</v>
      </c>
      <c r="E659" s="287"/>
      <c r="F659" s="287"/>
      <c r="G659" s="287"/>
      <c r="H659" s="288"/>
      <c r="I659" s="288" t="e">
        <v>#N/A</v>
      </c>
      <c r="J659" s="288" t="e">
        <f>VLOOKUP(D659,[1]Лист3!$A:$AK,37,0)</f>
        <v>#N/A</v>
      </c>
      <c r="K659" s="289"/>
      <c r="L659" s="289"/>
      <c r="M659" s="289"/>
      <c r="N659" s="289"/>
      <c r="O659" s="289"/>
      <c r="P659" s="289"/>
      <c r="Q659" s="186">
        <f t="shared" si="48"/>
        <v>746758</v>
      </c>
      <c r="R659" s="186">
        <f t="shared" si="49"/>
        <v>746758</v>
      </c>
      <c r="S659" s="290">
        <v>0</v>
      </c>
      <c r="T659" s="291">
        <v>271558</v>
      </c>
      <c r="U659" s="186">
        <v>0</v>
      </c>
      <c r="V659" s="186">
        <v>0</v>
      </c>
      <c r="W659" s="186">
        <v>0</v>
      </c>
      <c r="X659" s="186">
        <v>0</v>
      </c>
      <c r="Y659" s="186">
        <v>0</v>
      </c>
      <c r="Z659" s="186">
        <v>0</v>
      </c>
      <c r="AA659" s="186">
        <v>475200</v>
      </c>
      <c r="AB659" s="186">
        <v>0</v>
      </c>
      <c r="AC659" s="186">
        <v>0</v>
      </c>
      <c r="AD659" s="186">
        <v>0</v>
      </c>
      <c r="AE659" s="186">
        <v>0</v>
      </c>
      <c r="AF659" s="186">
        <v>0</v>
      </c>
      <c r="AG659" s="292">
        <v>0</v>
      </c>
      <c r="AH659" s="292">
        <v>0</v>
      </c>
      <c r="AI659" s="292">
        <v>0</v>
      </c>
      <c r="AJ659" s="292">
        <v>0</v>
      </c>
      <c r="AK659" s="175"/>
      <c r="AL659" s="175">
        <v>9603656.6999999993</v>
      </c>
      <c r="AM659" s="175">
        <v>10350414.699999999</v>
      </c>
      <c r="AN659" s="175">
        <v>746758</v>
      </c>
    </row>
    <row r="660" spans="1:40" s="84" customFormat="1" ht="20.3" customHeight="1" x14ac:dyDescent="0.35">
      <c r="A660" s="256">
        <v>2023</v>
      </c>
      <c r="B660" s="184">
        <f t="shared" si="47"/>
        <v>649</v>
      </c>
      <c r="C660" s="294" t="s">
        <v>2991</v>
      </c>
      <c r="D660" s="184">
        <v>37167</v>
      </c>
      <c r="E660" s="287"/>
      <c r="F660" s="287"/>
      <c r="G660" s="287"/>
      <c r="H660" s="288"/>
      <c r="I660" s="288" t="e">
        <v>#N/A</v>
      </c>
      <c r="J660" s="288" t="e">
        <f>VLOOKUP(D660,[1]Лист3!$A:$AK,37,0)</f>
        <v>#N/A</v>
      </c>
      <c r="K660" s="289"/>
      <c r="L660" s="289"/>
      <c r="M660" s="289"/>
      <c r="N660" s="289"/>
      <c r="O660" s="289"/>
      <c r="P660" s="289"/>
      <c r="Q660" s="186">
        <f t="shared" si="48"/>
        <v>473000</v>
      </c>
      <c r="R660" s="186">
        <f t="shared" si="49"/>
        <v>473000</v>
      </c>
      <c r="S660" s="290">
        <v>0</v>
      </c>
      <c r="T660" s="291">
        <v>0</v>
      </c>
      <c r="U660" s="186">
        <v>0</v>
      </c>
      <c r="V660" s="186">
        <v>0</v>
      </c>
      <c r="W660" s="186">
        <v>0</v>
      </c>
      <c r="X660" s="186">
        <v>0</v>
      </c>
      <c r="Y660" s="186">
        <v>0</v>
      </c>
      <c r="Z660" s="186">
        <v>0</v>
      </c>
      <c r="AA660" s="186">
        <v>473000</v>
      </c>
      <c r="AB660" s="186">
        <v>0</v>
      </c>
      <c r="AC660" s="186">
        <v>0</v>
      </c>
      <c r="AD660" s="186">
        <v>0</v>
      </c>
      <c r="AE660" s="186">
        <v>0</v>
      </c>
      <c r="AF660" s="186">
        <v>0</v>
      </c>
      <c r="AG660" s="292">
        <v>0</v>
      </c>
      <c r="AH660" s="292">
        <v>0</v>
      </c>
      <c r="AI660" s="292">
        <v>0</v>
      </c>
      <c r="AJ660" s="292">
        <v>0</v>
      </c>
      <c r="AK660" s="175"/>
      <c r="AL660" s="175">
        <v>8568899.4900000002</v>
      </c>
      <c r="AM660" s="175">
        <v>9041899.4900000002</v>
      </c>
      <c r="AN660" s="175">
        <v>473000</v>
      </c>
    </row>
    <row r="661" spans="1:40" s="84" customFormat="1" ht="20.3" customHeight="1" x14ac:dyDescent="0.35">
      <c r="A661" s="256">
        <v>2023</v>
      </c>
      <c r="B661" s="184">
        <f t="shared" si="47"/>
        <v>650</v>
      </c>
      <c r="C661" s="294" t="s">
        <v>2995</v>
      </c>
      <c r="D661" s="184">
        <v>37253</v>
      </c>
      <c r="E661" s="287"/>
      <c r="F661" s="287"/>
      <c r="G661" s="287"/>
      <c r="H661" s="288"/>
      <c r="I661" s="288" t="e">
        <v>#N/A</v>
      </c>
      <c r="J661" s="288" t="e">
        <f>VLOOKUP(D661,[1]Лист3!$A:$AK,37,0)</f>
        <v>#N/A</v>
      </c>
      <c r="K661" s="289"/>
      <c r="L661" s="289"/>
      <c r="M661" s="289"/>
      <c r="N661" s="289"/>
      <c r="O661" s="289"/>
      <c r="P661" s="289"/>
      <c r="Q661" s="186">
        <f t="shared" si="48"/>
        <v>1693753.67</v>
      </c>
      <c r="R661" s="186">
        <f t="shared" si="49"/>
        <v>1693753.67</v>
      </c>
      <c r="S661" s="290">
        <v>855915</v>
      </c>
      <c r="T661" s="291">
        <v>0</v>
      </c>
      <c r="U661" s="186">
        <v>0</v>
      </c>
      <c r="V661" s="186">
        <v>0</v>
      </c>
      <c r="W661" s="186">
        <v>0</v>
      </c>
      <c r="X661" s="186">
        <v>0</v>
      </c>
      <c r="Y661" s="186">
        <v>0</v>
      </c>
      <c r="Z661" s="186">
        <v>0</v>
      </c>
      <c r="AA661" s="186">
        <v>0</v>
      </c>
      <c r="AB661" s="186">
        <v>300849</v>
      </c>
      <c r="AC661" s="186">
        <v>536989.67000000004</v>
      </c>
      <c r="AD661" s="186">
        <v>0</v>
      </c>
      <c r="AE661" s="186">
        <v>0</v>
      </c>
      <c r="AF661" s="186">
        <v>0</v>
      </c>
      <c r="AG661" s="292">
        <v>0</v>
      </c>
      <c r="AH661" s="292">
        <v>0</v>
      </c>
      <c r="AI661" s="292">
        <v>0</v>
      </c>
      <c r="AJ661" s="292">
        <v>0</v>
      </c>
      <c r="AK661" s="175"/>
      <c r="AL661" s="175">
        <v>17370941.380000003</v>
      </c>
      <c r="AM661" s="175">
        <v>19064695.050000001</v>
      </c>
      <c r="AN661" s="175">
        <v>1693753.67</v>
      </c>
    </row>
    <row r="662" spans="1:40" s="84" customFormat="1" ht="20.3" customHeight="1" x14ac:dyDescent="0.35">
      <c r="A662" s="256">
        <v>2023</v>
      </c>
      <c r="B662" s="184">
        <f t="shared" si="47"/>
        <v>651</v>
      </c>
      <c r="C662" s="294" t="s">
        <v>2994</v>
      </c>
      <c r="D662" s="184">
        <v>37269</v>
      </c>
      <c r="E662" s="287"/>
      <c r="F662" s="287"/>
      <c r="G662" s="287"/>
      <c r="H662" s="288"/>
      <c r="I662" s="288" t="e">
        <v>#N/A</v>
      </c>
      <c r="J662" s="288" t="e">
        <f>VLOOKUP(D662,[1]Лист3!$A:$AK,37,0)</f>
        <v>#N/A</v>
      </c>
      <c r="K662" s="289"/>
      <c r="L662" s="289"/>
      <c r="M662" s="289"/>
      <c r="N662" s="289"/>
      <c r="O662" s="289"/>
      <c r="P662" s="289"/>
      <c r="Q662" s="186">
        <f t="shared" si="48"/>
        <v>340000</v>
      </c>
      <c r="R662" s="186">
        <f t="shared" si="49"/>
        <v>340000</v>
      </c>
      <c r="S662" s="290">
        <v>0</v>
      </c>
      <c r="T662" s="291">
        <v>0</v>
      </c>
      <c r="U662" s="186">
        <v>0</v>
      </c>
      <c r="V662" s="186">
        <v>0</v>
      </c>
      <c r="W662" s="186">
        <v>0</v>
      </c>
      <c r="X662" s="186">
        <v>0</v>
      </c>
      <c r="Y662" s="186">
        <v>0</v>
      </c>
      <c r="Z662" s="186">
        <v>0</v>
      </c>
      <c r="AA662" s="186">
        <v>340000</v>
      </c>
      <c r="AB662" s="186">
        <v>0</v>
      </c>
      <c r="AC662" s="186">
        <v>0</v>
      </c>
      <c r="AD662" s="186">
        <v>0</v>
      </c>
      <c r="AE662" s="186">
        <v>0</v>
      </c>
      <c r="AF662" s="186">
        <v>0</v>
      </c>
      <c r="AG662" s="292">
        <v>0</v>
      </c>
      <c r="AH662" s="292">
        <v>0</v>
      </c>
      <c r="AI662" s="292">
        <v>0</v>
      </c>
      <c r="AJ662" s="292">
        <v>0</v>
      </c>
      <c r="AK662" s="175"/>
      <c r="AL662" s="175">
        <v>4752812.13</v>
      </c>
      <c r="AM662" s="175">
        <v>5092812.13</v>
      </c>
      <c r="AN662" s="175">
        <v>340000</v>
      </c>
    </row>
    <row r="663" spans="1:40" s="84" customFormat="1" ht="20.3" customHeight="1" x14ac:dyDescent="0.35">
      <c r="A663" s="256"/>
      <c r="B663" s="170" t="s">
        <v>22</v>
      </c>
      <c r="C663" s="293"/>
      <c r="D663" s="296" t="s">
        <v>172</v>
      </c>
      <c r="E663" s="287" t="e">
        <f>VLOOKUP(D663,'[1]2023-2025'!$A:$G,7,0)</f>
        <v>#N/A</v>
      </c>
      <c r="F663" s="287"/>
      <c r="G663" s="287"/>
      <c r="H663" s="288" t="e">
        <v>#N/A</v>
      </c>
      <c r="I663" s="288" t="e">
        <v>#N/A</v>
      </c>
      <c r="J663" s="288" t="e">
        <f>VLOOKUP(D663,[1]Лист3!$A:$AK,37,0)</f>
        <v>#N/A</v>
      </c>
      <c r="K663" s="289" t="e">
        <v>#N/A</v>
      </c>
      <c r="L663" s="289"/>
      <c r="M663" s="289"/>
      <c r="N663" s="289"/>
      <c r="O663" s="289" t="e">
        <v>#N/A</v>
      </c>
      <c r="P663" s="289"/>
      <c r="Q663" s="297">
        <f t="shared" ref="Q663:AJ663" si="50">SUM(Q333:Q662)</f>
        <v>888026533.49000001</v>
      </c>
      <c r="R663" s="297">
        <f t="shared" si="50"/>
        <v>881840161.5899992</v>
      </c>
      <c r="S663" s="297">
        <f t="shared" si="50"/>
        <v>42782188.490000002</v>
      </c>
      <c r="T663" s="297">
        <f t="shared" si="50"/>
        <v>25766360.490000006</v>
      </c>
      <c r="U663" s="297">
        <f t="shared" si="50"/>
        <v>0</v>
      </c>
      <c r="V663" s="297">
        <f t="shared" si="50"/>
        <v>4923206.2699999996</v>
      </c>
      <c r="W663" s="297">
        <f t="shared" si="50"/>
        <v>3936767.37</v>
      </c>
      <c r="X663" s="297">
        <f t="shared" si="50"/>
        <v>4878104.1599999992</v>
      </c>
      <c r="Y663" s="297">
        <f t="shared" si="50"/>
        <v>1449519.9</v>
      </c>
      <c r="Z663" s="297">
        <f t="shared" si="50"/>
        <v>216332214.03999996</v>
      </c>
      <c r="AA663" s="297">
        <f t="shared" si="50"/>
        <v>302876415.3599999</v>
      </c>
      <c r="AB663" s="297">
        <f t="shared" si="50"/>
        <v>21696356.509999998</v>
      </c>
      <c r="AC663" s="297">
        <f t="shared" si="50"/>
        <v>227231905.76999998</v>
      </c>
      <c r="AD663" s="297">
        <f t="shared" si="50"/>
        <v>0</v>
      </c>
      <c r="AE663" s="297">
        <f t="shared" si="50"/>
        <v>0</v>
      </c>
      <c r="AF663" s="297">
        <f t="shared" si="50"/>
        <v>0</v>
      </c>
      <c r="AG663" s="297">
        <f t="shared" si="50"/>
        <v>15169214.030000001</v>
      </c>
      <c r="AH663" s="297">
        <f t="shared" si="50"/>
        <v>14797909.199999999</v>
      </c>
      <c r="AI663" s="297">
        <f t="shared" si="50"/>
        <v>0</v>
      </c>
      <c r="AJ663" s="297">
        <f t="shared" si="50"/>
        <v>6186371.8999999994</v>
      </c>
      <c r="AK663" s="175"/>
      <c r="AL663" s="175" t="e">
        <v>#N/A</v>
      </c>
      <c r="AM663" s="175" t="e">
        <v>#N/A</v>
      </c>
      <c r="AN663" s="175" t="e">
        <v>#N/A</v>
      </c>
    </row>
    <row r="664" spans="1:40" s="84" customFormat="1" ht="20.3" customHeight="1" x14ac:dyDescent="0.35">
      <c r="A664" s="256"/>
      <c r="B664" s="298"/>
      <c r="C664" s="275"/>
      <c r="D664" s="275"/>
      <c r="E664" s="287">
        <f>VLOOKUP(D664,'[1]2023-2025'!$A:$G,7,0)</f>
        <v>0</v>
      </c>
      <c r="F664" s="287"/>
      <c r="G664" s="287"/>
      <c r="H664" s="288" t="e">
        <v>#N/A</v>
      </c>
      <c r="I664" s="288" t="e">
        <v>#N/A</v>
      </c>
      <c r="J664" s="288" t="e">
        <f>VLOOKUP(D664,[1]Лист3!$A:$AK,37,0)</f>
        <v>#N/A</v>
      </c>
      <c r="K664" s="289" t="e">
        <v>#N/A</v>
      </c>
      <c r="L664" s="289"/>
      <c r="M664" s="289"/>
      <c r="N664" s="289"/>
      <c r="O664" s="289" t="e">
        <v>#N/A</v>
      </c>
      <c r="P664" s="289"/>
      <c r="Q664" s="275"/>
      <c r="R664" s="275"/>
      <c r="S664" s="277"/>
      <c r="T664" s="277"/>
      <c r="U664" s="277"/>
      <c r="V664" s="277"/>
      <c r="W664" s="277"/>
      <c r="X664" s="277" t="s">
        <v>1915</v>
      </c>
      <c r="Y664" s="299"/>
      <c r="Z664" s="277"/>
      <c r="AA664" s="277"/>
      <c r="AB664" s="277"/>
      <c r="AC664" s="277"/>
      <c r="AD664" s="277"/>
      <c r="AE664" s="277"/>
      <c r="AF664" s="277"/>
      <c r="AG664" s="277"/>
      <c r="AH664" s="277"/>
      <c r="AI664" s="277"/>
      <c r="AJ664" s="277"/>
      <c r="AK664" s="175"/>
      <c r="AL664" s="175" t="e">
        <v>#N/A</v>
      </c>
      <c r="AM664" s="175" t="e">
        <v>#N/A</v>
      </c>
      <c r="AN664" s="175" t="e">
        <v>#N/A</v>
      </c>
    </row>
    <row r="665" spans="1:40" s="84" customFormat="1" ht="20.3" customHeight="1" x14ac:dyDescent="0.35">
      <c r="A665" s="256">
        <v>2023</v>
      </c>
      <c r="B665" s="184">
        <f>B662+1</f>
        <v>652</v>
      </c>
      <c r="C665" s="286" t="s">
        <v>477</v>
      </c>
      <c r="D665" s="184">
        <v>37310</v>
      </c>
      <c r="E665" s="287">
        <f>VLOOKUP(D665,'[1]2023-2025'!$A:$G,7,0)</f>
        <v>2023</v>
      </c>
      <c r="F665" s="287"/>
      <c r="G665" s="287" t="s">
        <v>1899</v>
      </c>
      <c r="H665" s="288">
        <f>INDEX('[1]2023-2025'!$AK:$AK,MATCH(D665,'[1]2023-2025'!$A:$A,0))</f>
        <v>44613</v>
      </c>
      <c r="I665" s="288" t="e">
        <v>#N/A</v>
      </c>
      <c r="J665" s="288" t="e">
        <f>VLOOKUP(D665,[1]Лист3!$A:$AK,37,0)</f>
        <v>#N/A</v>
      </c>
      <c r="K665" s="289">
        <f>INDEX('[1]2023-2025'!$G:$G,MATCH(D665,'[1]2023-2025'!$A:$A,0))</f>
        <v>2023</v>
      </c>
      <c r="L665" s="289"/>
      <c r="M665" s="289">
        <v>3</v>
      </c>
      <c r="N665" s="289"/>
      <c r="O665" s="289" t="s">
        <v>2691</v>
      </c>
      <c r="P665" s="289">
        <v>0</v>
      </c>
      <c r="Q665" s="186">
        <f t="shared" ref="Q665:Q691" si="51">SUM(S665:AJ665)</f>
        <v>12574234.189999999</v>
      </c>
      <c r="R665" s="186">
        <f t="shared" ref="R665:R691" si="52">SUM(S665:AI665)</f>
        <v>12437978.43</v>
      </c>
      <c r="S665" s="290">
        <v>4818169.1999999993</v>
      </c>
      <c r="T665" s="291">
        <v>0</v>
      </c>
      <c r="U665" s="186">
        <v>0</v>
      </c>
      <c r="V665" s="186">
        <v>0</v>
      </c>
      <c r="W665" s="186">
        <v>0</v>
      </c>
      <c r="X665" s="186">
        <v>0</v>
      </c>
      <c r="Y665" s="186">
        <v>0</v>
      </c>
      <c r="Z665" s="186">
        <v>7122140.7699999996</v>
      </c>
      <c r="AA665" s="186">
        <v>0</v>
      </c>
      <c r="AB665" s="186">
        <v>0</v>
      </c>
      <c r="AC665" s="186">
        <v>0</v>
      </c>
      <c r="AD665" s="186">
        <v>0</v>
      </c>
      <c r="AE665" s="186">
        <v>0</v>
      </c>
      <c r="AF665" s="186">
        <v>0</v>
      </c>
      <c r="AG665" s="292">
        <v>497668.46</v>
      </c>
      <c r="AH665" s="292">
        <v>0</v>
      </c>
      <c r="AI665" s="292">
        <v>0</v>
      </c>
      <c r="AJ665" s="292">
        <v>136255.76</v>
      </c>
      <c r="AK665" s="175"/>
      <c r="AL665" s="175">
        <v>15274925.000000002</v>
      </c>
      <c r="AM665" s="175">
        <v>27837843.23</v>
      </c>
      <c r="AN665" s="175">
        <v>12562918.229999999</v>
      </c>
    </row>
    <row r="666" spans="1:40" s="84" customFormat="1" ht="20.3" customHeight="1" x14ac:dyDescent="0.35">
      <c r="A666" s="256">
        <v>2023</v>
      </c>
      <c r="B666" s="184">
        <f>B665+1</f>
        <v>653</v>
      </c>
      <c r="C666" s="286" t="s">
        <v>476</v>
      </c>
      <c r="D666" s="184">
        <v>37320</v>
      </c>
      <c r="E666" s="287" t="e">
        <f>VLOOKUP(D666,'[1]2023-2025'!$A:$G,7,0)</f>
        <v>#N/A</v>
      </c>
      <c r="F666" s="287"/>
      <c r="G666" s="287" t="s">
        <v>1899</v>
      </c>
      <c r="H666" s="288" t="e">
        <f>INDEX('[1]2023-2025'!$AK:$AK,MATCH(D666,'[1]2023-2025'!$A:$A,0))</f>
        <v>#N/A</v>
      </c>
      <c r="I666" s="288" t="e">
        <v>#N/A</v>
      </c>
      <c r="J666" s="288" t="e">
        <f>VLOOKUP(D666,[1]Лист3!$A:$AK,37,0)</f>
        <v>#N/A</v>
      </c>
      <c r="K666" s="289" t="e">
        <f>INDEX('[1]2023-2025'!$G:$G,MATCH(D666,'[1]2023-2025'!$A:$A,0))</f>
        <v>#N/A</v>
      </c>
      <c r="L666" s="289"/>
      <c r="M666" s="289"/>
      <c r="N666" s="289"/>
      <c r="O666" s="289" t="e">
        <v>#N/A</v>
      </c>
      <c r="P666" s="289" t="e">
        <v>#N/A</v>
      </c>
      <c r="Q666" s="186">
        <f t="shared" si="51"/>
        <v>19960476.140000001</v>
      </c>
      <c r="R666" s="186">
        <f t="shared" si="52"/>
        <v>19868164.940000001</v>
      </c>
      <c r="S666" s="290">
        <v>0</v>
      </c>
      <c r="T666" s="291">
        <v>6480431.1699999999</v>
      </c>
      <c r="U666" s="186">
        <v>0</v>
      </c>
      <c r="V666" s="186">
        <v>985799.38</v>
      </c>
      <c r="W666" s="186">
        <v>0</v>
      </c>
      <c r="X666" s="186">
        <v>1815147.19</v>
      </c>
      <c r="Y666" s="186">
        <v>0</v>
      </c>
      <c r="Z666" s="186">
        <v>0</v>
      </c>
      <c r="AA666" s="186">
        <v>10176463.74</v>
      </c>
      <c r="AB666" s="186">
        <v>0</v>
      </c>
      <c r="AC666" s="186">
        <v>0</v>
      </c>
      <c r="AD666" s="186">
        <v>0</v>
      </c>
      <c r="AE666" s="186">
        <v>0</v>
      </c>
      <c r="AF666" s="186">
        <v>0</v>
      </c>
      <c r="AG666" s="292">
        <v>410323.46</v>
      </c>
      <c r="AH666" s="292">
        <v>0</v>
      </c>
      <c r="AI666" s="292">
        <v>0</v>
      </c>
      <c r="AJ666" s="292">
        <v>92311.2</v>
      </c>
      <c r="AK666" s="175"/>
      <c r="AL666" s="175">
        <v>19054458.379999999</v>
      </c>
      <c r="AM666" s="175">
        <v>39005820.75</v>
      </c>
      <c r="AN666" s="175">
        <v>19951362.370000001</v>
      </c>
    </row>
    <row r="667" spans="1:40" s="84" customFormat="1" ht="20.3" customHeight="1" x14ac:dyDescent="0.35">
      <c r="A667" s="256">
        <v>2023</v>
      </c>
      <c r="B667" s="184">
        <f t="shared" ref="B667:B691" si="53">B666+1</f>
        <v>654</v>
      </c>
      <c r="C667" s="286" t="s">
        <v>1644</v>
      </c>
      <c r="D667" s="184">
        <v>37329</v>
      </c>
      <c r="E667" s="287" t="e">
        <f>VLOOKUP(D667,'[1]2023-2025'!$A:$G,7,0)</f>
        <v>#N/A</v>
      </c>
      <c r="F667" s="287"/>
      <c r="G667" s="287" t="s">
        <v>1900</v>
      </c>
      <c r="H667" s="288" t="e">
        <f>INDEX('[1]2023-2025'!$AK:$AK,MATCH(D667,'[1]2023-2025'!$A:$A,0))</f>
        <v>#N/A</v>
      </c>
      <c r="I667" s="288" t="e">
        <v>#N/A</v>
      </c>
      <c r="J667" s="288" t="e">
        <f>VLOOKUP(D667,[1]Лист3!$A:$AK,37,0)</f>
        <v>#N/A</v>
      </c>
      <c r="K667" s="289" t="e">
        <f>INDEX('[1]2023-2025'!$G:$G,MATCH(D667,'[1]2023-2025'!$A:$A,0))</f>
        <v>#N/A</v>
      </c>
      <c r="L667" s="289"/>
      <c r="M667" s="289"/>
      <c r="N667" s="289"/>
      <c r="O667" s="289" t="e">
        <v>#N/A</v>
      </c>
      <c r="P667" s="289" t="e">
        <v>#N/A</v>
      </c>
      <c r="Q667" s="186">
        <f t="shared" si="51"/>
        <v>2695104</v>
      </c>
      <c r="R667" s="186">
        <f t="shared" si="52"/>
        <v>2695104</v>
      </c>
      <c r="S667" s="290">
        <v>0</v>
      </c>
      <c r="T667" s="291">
        <v>0</v>
      </c>
      <c r="U667" s="186">
        <v>0</v>
      </c>
      <c r="V667" s="186">
        <v>0</v>
      </c>
      <c r="W667" s="186">
        <v>0</v>
      </c>
      <c r="X667" s="186">
        <v>0</v>
      </c>
      <c r="Y667" s="186">
        <v>0</v>
      </c>
      <c r="Z667" s="186">
        <v>0</v>
      </c>
      <c r="AA667" s="186">
        <v>2695104</v>
      </c>
      <c r="AB667" s="186">
        <v>0</v>
      </c>
      <c r="AC667" s="186">
        <v>0</v>
      </c>
      <c r="AD667" s="186">
        <v>0</v>
      </c>
      <c r="AE667" s="186">
        <v>0</v>
      </c>
      <c r="AF667" s="186">
        <v>0</v>
      </c>
      <c r="AG667" s="292">
        <v>0</v>
      </c>
      <c r="AH667" s="292">
        <v>0</v>
      </c>
      <c r="AI667" s="292">
        <v>0</v>
      </c>
      <c r="AJ667" s="292">
        <v>0</v>
      </c>
      <c r="AK667" s="175"/>
      <c r="AL667" s="175">
        <v>46361468.369999997</v>
      </c>
      <c r="AM667" s="175">
        <v>49711319.909999996</v>
      </c>
      <c r="AN667" s="175">
        <v>3349851.54</v>
      </c>
    </row>
    <row r="668" spans="1:40" s="84" customFormat="1" ht="20.3" customHeight="1" x14ac:dyDescent="0.35">
      <c r="A668" s="256">
        <v>2023</v>
      </c>
      <c r="B668" s="184">
        <f t="shared" si="53"/>
        <v>655</v>
      </c>
      <c r="C668" s="286" t="s">
        <v>1645</v>
      </c>
      <c r="D668" s="184">
        <v>37335</v>
      </c>
      <c r="E668" s="287" t="e">
        <f>VLOOKUP(D668,'[1]2023-2025'!$A:$G,7,0)</f>
        <v>#N/A</v>
      </c>
      <c r="F668" s="287"/>
      <c r="G668" s="287" t="s">
        <v>1900</v>
      </c>
      <c r="H668" s="288" t="e">
        <f>INDEX('[1]2023-2025'!$AK:$AK,MATCH(D668,'[1]2023-2025'!$A:$A,0))</f>
        <v>#N/A</v>
      </c>
      <c r="I668" s="288" t="e">
        <v>#N/A</v>
      </c>
      <c r="J668" s="288" t="e">
        <f>VLOOKUP(D668,[1]Лист3!$A:$AK,37,0)</f>
        <v>#N/A</v>
      </c>
      <c r="K668" s="289" t="e">
        <f>INDEX('[1]2023-2025'!$G:$G,MATCH(D668,'[1]2023-2025'!$A:$A,0))</f>
        <v>#N/A</v>
      </c>
      <c r="L668" s="289"/>
      <c r="M668" s="289"/>
      <c r="N668" s="289"/>
      <c r="O668" s="289" t="e">
        <v>#N/A</v>
      </c>
      <c r="P668" s="289" t="e">
        <v>#N/A</v>
      </c>
      <c r="Q668" s="186">
        <f t="shared" si="51"/>
        <v>368796</v>
      </c>
      <c r="R668" s="186">
        <f t="shared" si="52"/>
        <v>368796</v>
      </c>
      <c r="S668" s="290">
        <v>0</v>
      </c>
      <c r="T668" s="291">
        <v>0</v>
      </c>
      <c r="U668" s="186">
        <v>0</v>
      </c>
      <c r="V668" s="186">
        <v>0</v>
      </c>
      <c r="W668" s="186">
        <v>0</v>
      </c>
      <c r="X668" s="186">
        <v>0</v>
      </c>
      <c r="Y668" s="186">
        <v>0</v>
      </c>
      <c r="Z668" s="186">
        <v>0</v>
      </c>
      <c r="AA668" s="186">
        <v>0</v>
      </c>
      <c r="AB668" s="186">
        <v>99696</v>
      </c>
      <c r="AC668" s="186">
        <v>269100</v>
      </c>
      <c r="AD668" s="186">
        <v>0</v>
      </c>
      <c r="AE668" s="186">
        <v>0</v>
      </c>
      <c r="AF668" s="186">
        <v>0</v>
      </c>
      <c r="AG668" s="292">
        <v>0</v>
      </c>
      <c r="AH668" s="292">
        <v>0</v>
      </c>
      <c r="AI668" s="292">
        <v>0</v>
      </c>
      <c r="AJ668" s="292">
        <v>0</v>
      </c>
      <c r="AK668" s="175"/>
      <c r="AL668" s="175">
        <v>34814472.93</v>
      </c>
      <c r="AM668" s="175">
        <v>35183268.93</v>
      </c>
      <c r="AN668" s="175">
        <v>368796</v>
      </c>
    </row>
    <row r="669" spans="1:40" s="84" customFormat="1" ht="20.3" customHeight="1" x14ac:dyDescent="0.35">
      <c r="A669" s="256">
        <v>2023</v>
      </c>
      <c r="B669" s="184">
        <f t="shared" si="53"/>
        <v>656</v>
      </c>
      <c r="C669" s="286" t="s">
        <v>1725</v>
      </c>
      <c r="D669" s="184">
        <v>37339</v>
      </c>
      <c r="E669" s="287">
        <f>VLOOKUP(D669,'[1]2023-2025'!$A:$G,7,0)</f>
        <v>2023</v>
      </c>
      <c r="F669" s="287" t="s">
        <v>2094</v>
      </c>
      <c r="G669" s="287" t="s">
        <v>1899</v>
      </c>
      <c r="H669" s="288">
        <f>INDEX('[1]2023-2025'!$AK:$AK,MATCH(D669,'[1]2023-2025'!$A:$A,0))</f>
        <v>44613</v>
      </c>
      <c r="I669" s="288" t="e">
        <v>#N/A</v>
      </c>
      <c r="J669" s="288" t="e">
        <f>VLOOKUP(D669,[1]Лист3!$A:$AK,37,0)</f>
        <v>#N/A</v>
      </c>
      <c r="K669" s="289">
        <f>INDEX('[1]2023-2025'!$G:$G,MATCH(D669,'[1]2023-2025'!$A:$A,0))</f>
        <v>2023</v>
      </c>
      <c r="L669" s="289"/>
      <c r="M669" s="289">
        <v>4</v>
      </c>
      <c r="N669" s="289"/>
      <c r="O669" s="289" t="s">
        <v>2691</v>
      </c>
      <c r="P669" s="289">
        <v>0</v>
      </c>
      <c r="Q669" s="186">
        <f t="shared" si="51"/>
        <v>18292950.210000001</v>
      </c>
      <c r="R669" s="186">
        <f t="shared" si="52"/>
        <v>18092767.66</v>
      </c>
      <c r="S669" s="186">
        <v>7135748.4000000004</v>
      </c>
      <c r="T669" s="291">
        <v>0</v>
      </c>
      <c r="U669" s="186">
        <v>0</v>
      </c>
      <c r="V669" s="186">
        <v>0</v>
      </c>
      <c r="W669" s="186">
        <v>0</v>
      </c>
      <c r="X669" s="186">
        <v>0</v>
      </c>
      <c r="Y669" s="186">
        <v>0</v>
      </c>
      <c r="Z669" s="186">
        <v>10259515.380000001</v>
      </c>
      <c r="AA669" s="186">
        <v>0</v>
      </c>
      <c r="AB669" s="186">
        <v>0</v>
      </c>
      <c r="AC669" s="186">
        <v>0</v>
      </c>
      <c r="AD669" s="186">
        <v>0</v>
      </c>
      <c r="AE669" s="186">
        <v>0</v>
      </c>
      <c r="AF669" s="186">
        <v>0</v>
      </c>
      <c r="AG669" s="292">
        <v>697503.88</v>
      </c>
      <c r="AH669" s="292">
        <v>0</v>
      </c>
      <c r="AI669" s="292">
        <v>0</v>
      </c>
      <c r="AJ669" s="292">
        <v>200182.55</v>
      </c>
      <c r="AK669" s="175"/>
      <c r="AL669" s="175">
        <v>51773995.250000007</v>
      </c>
      <c r="AM669" s="175">
        <v>70051106.040000007</v>
      </c>
      <c r="AN669" s="175">
        <v>18277110.789999999</v>
      </c>
    </row>
    <row r="670" spans="1:40" s="84" customFormat="1" ht="20.3" customHeight="1" x14ac:dyDescent="0.35">
      <c r="A670" s="256">
        <v>2023</v>
      </c>
      <c r="B670" s="184">
        <f t="shared" si="53"/>
        <v>657</v>
      </c>
      <c r="C670" s="286" t="s">
        <v>478</v>
      </c>
      <c r="D670" s="184">
        <v>37355</v>
      </c>
      <c r="E670" s="287" t="e">
        <f>VLOOKUP(D670,'[1]2023-2025'!$A:$G,7,0)</f>
        <v>#N/A</v>
      </c>
      <c r="F670" s="287"/>
      <c r="G670" s="287" t="s">
        <v>1899</v>
      </c>
      <c r="H670" s="288" t="e">
        <f>INDEX('[1]2023-2025'!$AK:$AK,MATCH(D670,'[1]2023-2025'!$A:$A,0))</f>
        <v>#N/A</v>
      </c>
      <c r="I670" s="288" t="e">
        <v>#N/A</v>
      </c>
      <c r="J670" s="288" t="e">
        <f>VLOOKUP(D670,[1]Лист3!$A:$AK,37,0)</f>
        <v>#N/A</v>
      </c>
      <c r="K670" s="289" t="e">
        <f>INDEX('[1]2023-2025'!$G:$G,MATCH(D670,'[1]2023-2025'!$A:$A,0))</f>
        <v>#N/A</v>
      </c>
      <c r="L670" s="289"/>
      <c r="M670" s="289"/>
      <c r="N670" s="289"/>
      <c r="O670" s="289" t="e">
        <v>#N/A</v>
      </c>
      <c r="P670" s="289" t="e">
        <v>#N/A</v>
      </c>
      <c r="Q670" s="186">
        <f t="shared" si="51"/>
        <v>21681391.589999996</v>
      </c>
      <c r="R670" s="186">
        <f t="shared" si="52"/>
        <v>21577171.589999996</v>
      </c>
      <c r="S670" s="290">
        <v>0</v>
      </c>
      <c r="T670" s="291">
        <v>3223882.54</v>
      </c>
      <c r="U670" s="186">
        <v>0</v>
      </c>
      <c r="V670" s="186">
        <v>1285340.42</v>
      </c>
      <c r="W670" s="186">
        <v>2211848.08</v>
      </c>
      <c r="X670" s="186">
        <v>2631851.29</v>
      </c>
      <c r="Y670" s="186">
        <v>0</v>
      </c>
      <c r="Z670" s="186">
        <v>0</v>
      </c>
      <c r="AA670" s="186">
        <v>11606054.359999999</v>
      </c>
      <c r="AB670" s="186">
        <v>0</v>
      </c>
      <c r="AC670" s="186">
        <v>0</v>
      </c>
      <c r="AD670" s="186">
        <v>0</v>
      </c>
      <c r="AE670" s="186">
        <v>0</v>
      </c>
      <c r="AF670" s="186">
        <v>0</v>
      </c>
      <c r="AG670" s="292">
        <v>618194.9</v>
      </c>
      <c r="AH670" s="292">
        <v>0</v>
      </c>
      <c r="AI670" s="292">
        <v>0</v>
      </c>
      <c r="AJ670" s="292">
        <v>104220</v>
      </c>
      <c r="AK670" s="175"/>
      <c r="AL670" s="175">
        <v>31424317.180000007</v>
      </c>
      <c r="AM670" s="175">
        <v>53091977.920000002</v>
      </c>
      <c r="AN670" s="175">
        <v>21667660.739999995</v>
      </c>
    </row>
    <row r="671" spans="1:40" s="84" customFormat="1" ht="20.3" customHeight="1" x14ac:dyDescent="0.35">
      <c r="A671" s="256">
        <v>2023</v>
      </c>
      <c r="B671" s="184">
        <f t="shared" si="53"/>
        <v>658</v>
      </c>
      <c r="C671" s="286" t="s">
        <v>3011</v>
      </c>
      <c r="D671" s="184">
        <v>37288</v>
      </c>
      <c r="E671" s="287"/>
      <c r="F671" s="287"/>
      <c r="G671" s="287"/>
      <c r="H671" s="288"/>
      <c r="I671" s="288" t="e">
        <v>#N/A</v>
      </c>
      <c r="J671" s="288" t="e">
        <f>VLOOKUP(D671,[1]Лист3!$A:$AK,37,0)</f>
        <v>#N/A</v>
      </c>
      <c r="K671" s="289"/>
      <c r="L671" s="289"/>
      <c r="M671" s="289"/>
      <c r="N671" s="289"/>
      <c r="O671" s="289"/>
      <c r="P671" s="289"/>
      <c r="Q671" s="186">
        <f t="shared" si="51"/>
        <v>755714</v>
      </c>
      <c r="R671" s="186">
        <f t="shared" si="52"/>
        <v>755714</v>
      </c>
      <c r="S671" s="290">
        <v>0</v>
      </c>
      <c r="T671" s="291">
        <v>0</v>
      </c>
      <c r="U671" s="186">
        <v>0</v>
      </c>
      <c r="V671" s="186">
        <v>0</v>
      </c>
      <c r="W671" s="186">
        <v>0</v>
      </c>
      <c r="X671" s="186">
        <v>0</v>
      </c>
      <c r="Y671" s="186">
        <v>0</v>
      </c>
      <c r="Z671" s="186">
        <v>0</v>
      </c>
      <c r="AA671" s="186">
        <v>0</v>
      </c>
      <c r="AB671" s="186">
        <v>0</v>
      </c>
      <c r="AC671" s="186">
        <v>755714</v>
      </c>
      <c r="AD671" s="186">
        <v>0</v>
      </c>
      <c r="AE671" s="186">
        <v>0</v>
      </c>
      <c r="AF671" s="186">
        <v>0</v>
      </c>
      <c r="AG671" s="292">
        <v>0</v>
      </c>
      <c r="AH671" s="292">
        <v>0</v>
      </c>
      <c r="AI671" s="292">
        <v>0</v>
      </c>
      <c r="AJ671" s="292">
        <v>0</v>
      </c>
      <c r="AK671" s="175"/>
      <c r="AL671" s="175">
        <v>12109718.33</v>
      </c>
      <c r="AM671" s="175">
        <v>12865432.33</v>
      </c>
      <c r="AN671" s="175">
        <v>755714</v>
      </c>
    </row>
    <row r="672" spans="1:40" s="84" customFormat="1" ht="20.3" customHeight="1" x14ac:dyDescent="0.35">
      <c r="A672" s="256">
        <v>2023</v>
      </c>
      <c r="B672" s="184">
        <f t="shared" si="53"/>
        <v>659</v>
      </c>
      <c r="C672" s="286" t="s">
        <v>3010</v>
      </c>
      <c r="D672" s="184">
        <v>37290</v>
      </c>
      <c r="E672" s="287"/>
      <c r="F672" s="287"/>
      <c r="G672" s="287"/>
      <c r="H672" s="288"/>
      <c r="I672" s="288" t="e">
        <v>#N/A</v>
      </c>
      <c r="J672" s="288" t="e">
        <f>VLOOKUP(D672,[1]Лист3!$A:$AK,37,0)</f>
        <v>#N/A</v>
      </c>
      <c r="K672" s="289"/>
      <c r="L672" s="289"/>
      <c r="M672" s="289"/>
      <c r="N672" s="289"/>
      <c r="O672" s="289"/>
      <c r="P672" s="289"/>
      <c r="Q672" s="186">
        <f t="shared" si="51"/>
        <v>3189775</v>
      </c>
      <c r="R672" s="186">
        <f t="shared" si="52"/>
        <v>3189775</v>
      </c>
      <c r="S672" s="290">
        <v>3189775</v>
      </c>
      <c r="T672" s="291">
        <v>0</v>
      </c>
      <c r="U672" s="186">
        <v>0</v>
      </c>
      <c r="V672" s="186">
        <v>0</v>
      </c>
      <c r="W672" s="186">
        <v>0</v>
      </c>
      <c r="X672" s="186">
        <v>0</v>
      </c>
      <c r="Y672" s="186">
        <v>0</v>
      </c>
      <c r="Z672" s="186">
        <v>0</v>
      </c>
      <c r="AA672" s="186">
        <v>0</v>
      </c>
      <c r="AB672" s="186">
        <v>0</v>
      </c>
      <c r="AC672" s="186">
        <v>0</v>
      </c>
      <c r="AD672" s="186">
        <v>0</v>
      </c>
      <c r="AE672" s="186">
        <v>0</v>
      </c>
      <c r="AF672" s="186">
        <v>0</v>
      </c>
      <c r="AG672" s="292">
        <v>0</v>
      </c>
      <c r="AH672" s="292">
        <v>0</v>
      </c>
      <c r="AI672" s="292">
        <v>0</v>
      </c>
      <c r="AJ672" s="292">
        <v>0</v>
      </c>
      <c r="AK672" s="175"/>
      <c r="AL672" s="175">
        <v>38529177.670000002</v>
      </c>
      <c r="AM672" s="175">
        <v>42851423.670000002</v>
      </c>
      <c r="AN672" s="175">
        <v>4322246</v>
      </c>
    </row>
    <row r="673" spans="1:40" s="84" customFormat="1" ht="20.3" customHeight="1" x14ac:dyDescent="0.35">
      <c r="A673" s="256">
        <v>2023</v>
      </c>
      <c r="B673" s="184">
        <f t="shared" si="53"/>
        <v>660</v>
      </c>
      <c r="C673" s="286" t="s">
        <v>3012</v>
      </c>
      <c r="D673" s="184">
        <v>37291</v>
      </c>
      <c r="E673" s="287"/>
      <c r="F673" s="287"/>
      <c r="G673" s="287"/>
      <c r="H673" s="288"/>
      <c r="I673" s="288" t="e">
        <v>#N/A</v>
      </c>
      <c r="J673" s="288" t="e">
        <f>VLOOKUP(D673,[1]Лист3!$A:$AK,37,0)</f>
        <v>#N/A</v>
      </c>
      <c r="K673" s="289"/>
      <c r="L673" s="289"/>
      <c r="M673" s="289"/>
      <c r="N673" s="289"/>
      <c r="O673" s="289"/>
      <c r="P673" s="289"/>
      <c r="Q673" s="186">
        <f t="shared" si="51"/>
        <v>2970089</v>
      </c>
      <c r="R673" s="186">
        <f t="shared" si="52"/>
        <v>2970089</v>
      </c>
      <c r="S673" s="290">
        <v>723509</v>
      </c>
      <c r="T673" s="291">
        <v>0</v>
      </c>
      <c r="U673" s="186">
        <v>0</v>
      </c>
      <c r="V673" s="186">
        <v>0</v>
      </c>
      <c r="W673" s="186">
        <v>0</v>
      </c>
      <c r="X673" s="186">
        <v>0</v>
      </c>
      <c r="Y673" s="186">
        <v>0</v>
      </c>
      <c r="Z673" s="186">
        <v>0</v>
      </c>
      <c r="AA673" s="186">
        <v>0</v>
      </c>
      <c r="AB673" s="186">
        <f>210324+490758</f>
        <v>701082</v>
      </c>
      <c r="AC673" s="186">
        <v>1545498</v>
      </c>
      <c r="AD673" s="186">
        <v>0</v>
      </c>
      <c r="AE673" s="186">
        <v>0</v>
      </c>
      <c r="AF673" s="186">
        <v>0</v>
      </c>
      <c r="AG673" s="292">
        <v>0</v>
      </c>
      <c r="AH673" s="292">
        <v>0</v>
      </c>
      <c r="AI673" s="292">
        <v>0</v>
      </c>
      <c r="AJ673" s="292">
        <v>0</v>
      </c>
      <c r="AK673" s="175"/>
      <c r="AL673" s="175">
        <v>43843663.920000002</v>
      </c>
      <c r="AM673" s="175">
        <v>46813752.920000002</v>
      </c>
      <c r="AN673" s="175">
        <v>2970089</v>
      </c>
    </row>
    <row r="674" spans="1:40" s="84" customFormat="1" ht="20.3" customHeight="1" x14ac:dyDescent="0.35">
      <c r="A674" s="256">
        <v>2023</v>
      </c>
      <c r="B674" s="184">
        <f t="shared" si="53"/>
        <v>661</v>
      </c>
      <c r="C674" s="286" t="s">
        <v>3013</v>
      </c>
      <c r="D674" s="184">
        <v>37292</v>
      </c>
      <c r="E674" s="287"/>
      <c r="F674" s="287"/>
      <c r="G674" s="287"/>
      <c r="H674" s="288"/>
      <c r="I674" s="288" t="e">
        <v>#N/A</v>
      </c>
      <c r="J674" s="288" t="e">
        <f>VLOOKUP(D674,[1]Лист3!$A:$AK,37,0)</f>
        <v>#N/A</v>
      </c>
      <c r="K674" s="289"/>
      <c r="L674" s="289"/>
      <c r="M674" s="289"/>
      <c r="N674" s="289"/>
      <c r="O674" s="289"/>
      <c r="P674" s="289"/>
      <c r="Q674" s="186">
        <f t="shared" si="51"/>
        <v>3461478</v>
      </c>
      <c r="R674" s="186">
        <f t="shared" si="52"/>
        <v>3461478</v>
      </c>
      <c r="S674" s="290">
        <v>0</v>
      </c>
      <c r="T674" s="291">
        <v>0</v>
      </c>
      <c r="U674" s="186">
        <v>0</v>
      </c>
      <c r="V674" s="186">
        <v>2072816</v>
      </c>
      <c r="W674" s="186">
        <v>0</v>
      </c>
      <c r="X674" s="186">
        <v>0</v>
      </c>
      <c r="Y674" s="186">
        <v>0</v>
      </c>
      <c r="Z674" s="186">
        <v>0</v>
      </c>
      <c r="AA674" s="186">
        <v>0</v>
      </c>
      <c r="AB674" s="186">
        <v>400488</v>
      </c>
      <c r="AC674" s="186">
        <v>988174</v>
      </c>
      <c r="AD674" s="186">
        <v>0</v>
      </c>
      <c r="AE674" s="186">
        <v>0</v>
      </c>
      <c r="AF674" s="186">
        <v>0</v>
      </c>
      <c r="AG674" s="292">
        <v>0</v>
      </c>
      <c r="AH674" s="292">
        <v>0</v>
      </c>
      <c r="AI674" s="292">
        <v>0</v>
      </c>
      <c r="AJ674" s="292">
        <v>0</v>
      </c>
      <c r="AK674" s="175"/>
      <c r="AL674" s="175">
        <v>43502170.079999998</v>
      </c>
      <c r="AM674" s="175">
        <v>47142353.079999998</v>
      </c>
      <c r="AN674" s="175">
        <v>3640183</v>
      </c>
    </row>
    <row r="675" spans="1:40" s="84" customFormat="1" ht="20.3" customHeight="1" x14ac:dyDescent="0.35">
      <c r="A675" s="256">
        <v>2023</v>
      </c>
      <c r="B675" s="184">
        <f t="shared" si="53"/>
        <v>662</v>
      </c>
      <c r="C675" s="286" t="s">
        <v>3014</v>
      </c>
      <c r="D675" s="184">
        <v>37293</v>
      </c>
      <c r="E675" s="287"/>
      <c r="F675" s="287"/>
      <c r="G675" s="287"/>
      <c r="H675" s="288"/>
      <c r="I675" s="288" t="e">
        <v>#N/A</v>
      </c>
      <c r="J675" s="288" t="e">
        <f>VLOOKUP(D675,[1]Лист3!$A:$AK,37,0)</f>
        <v>#N/A</v>
      </c>
      <c r="K675" s="289"/>
      <c r="L675" s="289"/>
      <c r="M675" s="289"/>
      <c r="N675" s="289"/>
      <c r="O675" s="289"/>
      <c r="P675" s="289"/>
      <c r="Q675" s="186">
        <f t="shared" si="51"/>
        <v>610673</v>
      </c>
      <c r="R675" s="186">
        <f t="shared" si="52"/>
        <v>610673</v>
      </c>
      <c r="S675" s="290">
        <v>0</v>
      </c>
      <c r="T675" s="291">
        <v>0</v>
      </c>
      <c r="U675" s="186">
        <v>0</v>
      </c>
      <c r="V675" s="186">
        <v>0</v>
      </c>
      <c r="W675" s="186">
        <v>0</v>
      </c>
      <c r="X675" s="186">
        <v>0</v>
      </c>
      <c r="Y675" s="186">
        <v>0</v>
      </c>
      <c r="Z675" s="186">
        <v>0</v>
      </c>
      <c r="AA675" s="186">
        <v>0</v>
      </c>
      <c r="AB675" s="186">
        <v>610673</v>
      </c>
      <c r="AC675" s="186">
        <v>0</v>
      </c>
      <c r="AD675" s="186">
        <v>0</v>
      </c>
      <c r="AE675" s="186">
        <v>0</v>
      </c>
      <c r="AF675" s="186">
        <v>0</v>
      </c>
      <c r="AG675" s="292">
        <v>0</v>
      </c>
      <c r="AH675" s="292">
        <v>0</v>
      </c>
      <c r="AI675" s="292">
        <v>0</v>
      </c>
      <c r="AJ675" s="292">
        <v>0</v>
      </c>
      <c r="AK675" s="175"/>
      <c r="AL675" s="175">
        <v>16363527.09</v>
      </c>
      <c r="AM675" s="175">
        <v>17890072.09</v>
      </c>
      <c r="AN675" s="175">
        <v>1526545</v>
      </c>
    </row>
    <row r="676" spans="1:40" s="84" customFormat="1" ht="20.3" customHeight="1" x14ac:dyDescent="0.35">
      <c r="A676" s="256">
        <v>2023</v>
      </c>
      <c r="B676" s="184">
        <f t="shared" si="53"/>
        <v>663</v>
      </c>
      <c r="C676" s="286" t="s">
        <v>3015</v>
      </c>
      <c r="D676" s="184">
        <v>37296</v>
      </c>
      <c r="E676" s="287"/>
      <c r="F676" s="287"/>
      <c r="G676" s="287"/>
      <c r="H676" s="288"/>
      <c r="I676" s="288" t="e">
        <v>#N/A</v>
      </c>
      <c r="J676" s="288" t="e">
        <f>VLOOKUP(D676,[1]Лист3!$A:$AK,37,0)</f>
        <v>#N/A</v>
      </c>
      <c r="K676" s="289"/>
      <c r="L676" s="289"/>
      <c r="M676" s="289"/>
      <c r="N676" s="289"/>
      <c r="O676" s="289"/>
      <c r="P676" s="289"/>
      <c r="Q676" s="186">
        <f t="shared" si="51"/>
        <v>73930</v>
      </c>
      <c r="R676" s="186">
        <f t="shared" si="52"/>
        <v>73930</v>
      </c>
      <c r="S676" s="290">
        <v>0</v>
      </c>
      <c r="T676" s="291">
        <v>0</v>
      </c>
      <c r="U676" s="186">
        <v>0</v>
      </c>
      <c r="V676" s="186">
        <v>0</v>
      </c>
      <c r="W676" s="186">
        <v>0</v>
      </c>
      <c r="X676" s="186">
        <v>0</v>
      </c>
      <c r="Y676" s="186">
        <v>0</v>
      </c>
      <c r="Z676" s="186">
        <v>0</v>
      </c>
      <c r="AA676" s="186">
        <v>73930</v>
      </c>
      <c r="AB676" s="186">
        <v>0</v>
      </c>
      <c r="AC676" s="186">
        <v>0</v>
      </c>
      <c r="AD676" s="186">
        <v>0</v>
      </c>
      <c r="AE676" s="186">
        <v>0</v>
      </c>
      <c r="AF676" s="186">
        <v>0</v>
      </c>
      <c r="AG676" s="292">
        <v>0</v>
      </c>
      <c r="AH676" s="292">
        <v>0</v>
      </c>
      <c r="AI676" s="292">
        <v>0</v>
      </c>
      <c r="AJ676" s="292">
        <v>0</v>
      </c>
      <c r="AK676" s="175"/>
      <c r="AL676" s="175">
        <v>5690305.5599999996</v>
      </c>
      <c r="AM676" s="175">
        <v>5764235.5599999996</v>
      </c>
      <c r="AN676" s="175">
        <v>73930</v>
      </c>
    </row>
    <row r="677" spans="1:40" s="84" customFormat="1" ht="20.3" customHeight="1" x14ac:dyDescent="0.35">
      <c r="A677" s="256">
        <v>2023</v>
      </c>
      <c r="B677" s="184">
        <f t="shared" si="53"/>
        <v>664</v>
      </c>
      <c r="C677" s="286" t="s">
        <v>3016</v>
      </c>
      <c r="D677" s="184">
        <v>37297</v>
      </c>
      <c r="E677" s="287"/>
      <c r="F677" s="287"/>
      <c r="G677" s="287"/>
      <c r="H677" s="288"/>
      <c r="I677" s="288" t="e">
        <v>#N/A</v>
      </c>
      <c r="J677" s="288" t="e">
        <f>VLOOKUP(D677,[1]Лист3!$A:$AK,37,0)</f>
        <v>#N/A</v>
      </c>
      <c r="K677" s="289"/>
      <c r="L677" s="289"/>
      <c r="M677" s="289"/>
      <c r="N677" s="289"/>
      <c r="O677" s="289"/>
      <c r="P677" s="289"/>
      <c r="Q677" s="186">
        <f t="shared" si="51"/>
        <v>39965</v>
      </c>
      <c r="R677" s="186">
        <f t="shared" si="52"/>
        <v>39965</v>
      </c>
      <c r="S677" s="290">
        <v>0</v>
      </c>
      <c r="T677" s="291">
        <v>0</v>
      </c>
      <c r="U677" s="186">
        <v>0</v>
      </c>
      <c r="V677" s="186">
        <v>0</v>
      </c>
      <c r="W677" s="186">
        <v>0</v>
      </c>
      <c r="X677" s="186">
        <v>0</v>
      </c>
      <c r="Y677" s="186">
        <v>0</v>
      </c>
      <c r="Z677" s="186">
        <v>0</v>
      </c>
      <c r="AA677" s="186">
        <v>39965</v>
      </c>
      <c r="AB677" s="186">
        <v>0</v>
      </c>
      <c r="AC677" s="186">
        <v>0</v>
      </c>
      <c r="AD677" s="186">
        <v>0</v>
      </c>
      <c r="AE677" s="186">
        <v>0</v>
      </c>
      <c r="AF677" s="186">
        <v>0</v>
      </c>
      <c r="AG677" s="292">
        <v>0</v>
      </c>
      <c r="AH677" s="292">
        <v>0</v>
      </c>
      <c r="AI677" s="292">
        <v>0</v>
      </c>
      <c r="AJ677" s="292">
        <v>0</v>
      </c>
      <c r="AK677" s="175"/>
      <c r="AL677" s="175">
        <v>2816894.6</v>
      </c>
      <c r="AM677" s="175">
        <v>2856859.6</v>
      </c>
      <c r="AN677" s="175">
        <v>39965</v>
      </c>
    </row>
    <row r="678" spans="1:40" s="84" customFormat="1" ht="20.3" customHeight="1" x14ac:dyDescent="0.35">
      <c r="A678" s="256">
        <v>2023</v>
      </c>
      <c r="B678" s="184">
        <f t="shared" si="53"/>
        <v>665</v>
      </c>
      <c r="C678" s="286" t="s">
        <v>3017</v>
      </c>
      <c r="D678" s="184">
        <v>37298</v>
      </c>
      <c r="E678" s="287"/>
      <c r="F678" s="287"/>
      <c r="G678" s="287"/>
      <c r="H678" s="288"/>
      <c r="I678" s="288" t="e">
        <v>#N/A</v>
      </c>
      <c r="J678" s="288" t="e">
        <f>VLOOKUP(D678,[1]Лист3!$A:$AK,37,0)</f>
        <v>#N/A</v>
      </c>
      <c r="K678" s="289"/>
      <c r="L678" s="289"/>
      <c r="M678" s="289"/>
      <c r="N678" s="289"/>
      <c r="O678" s="289"/>
      <c r="P678" s="289"/>
      <c r="Q678" s="186">
        <f t="shared" si="51"/>
        <v>277320</v>
      </c>
      <c r="R678" s="186">
        <f t="shared" si="52"/>
        <v>277320</v>
      </c>
      <c r="S678" s="290">
        <v>0</v>
      </c>
      <c r="T678" s="291">
        <v>0</v>
      </c>
      <c r="U678" s="186">
        <v>0</v>
      </c>
      <c r="V678" s="186">
        <v>0</v>
      </c>
      <c r="W678" s="186">
        <v>0</v>
      </c>
      <c r="X678" s="186">
        <v>0</v>
      </c>
      <c r="Y678" s="186">
        <v>0</v>
      </c>
      <c r="Z678" s="186">
        <v>0</v>
      </c>
      <c r="AA678" s="186">
        <v>0</v>
      </c>
      <c r="AB678" s="186">
        <v>0</v>
      </c>
      <c r="AC678" s="186">
        <v>277320</v>
      </c>
      <c r="AD678" s="186">
        <v>0</v>
      </c>
      <c r="AE678" s="186">
        <v>0</v>
      </c>
      <c r="AF678" s="186">
        <v>0</v>
      </c>
      <c r="AG678" s="292">
        <v>0</v>
      </c>
      <c r="AH678" s="292">
        <v>0</v>
      </c>
      <c r="AI678" s="292">
        <v>0</v>
      </c>
      <c r="AJ678" s="292">
        <v>0</v>
      </c>
      <c r="AK678" s="175"/>
      <c r="AL678" s="175">
        <v>11108921.01</v>
      </c>
      <c r="AM678" s="175">
        <v>11386241.01</v>
      </c>
      <c r="AN678" s="175">
        <v>277320</v>
      </c>
    </row>
    <row r="679" spans="1:40" s="84" customFormat="1" ht="20.3" customHeight="1" x14ac:dyDescent="0.35">
      <c r="A679" s="256">
        <v>2023</v>
      </c>
      <c r="B679" s="184">
        <f t="shared" si="53"/>
        <v>666</v>
      </c>
      <c r="C679" s="286" t="s">
        <v>3018</v>
      </c>
      <c r="D679" s="184">
        <v>37302</v>
      </c>
      <c r="E679" s="287"/>
      <c r="F679" s="287"/>
      <c r="G679" s="287"/>
      <c r="H679" s="288"/>
      <c r="I679" s="288" t="e">
        <v>#N/A</v>
      </c>
      <c r="J679" s="288" t="e">
        <f>VLOOKUP(D679,[1]Лист3!$A:$AK,37,0)</f>
        <v>#N/A</v>
      </c>
      <c r="K679" s="289"/>
      <c r="L679" s="289"/>
      <c r="M679" s="289"/>
      <c r="N679" s="289"/>
      <c r="O679" s="289"/>
      <c r="P679" s="289"/>
      <c r="Q679" s="186">
        <f t="shared" si="51"/>
        <v>1040000</v>
      </c>
      <c r="R679" s="186">
        <f t="shared" si="52"/>
        <v>1040000</v>
      </c>
      <c r="S679" s="290">
        <v>0</v>
      </c>
      <c r="T679" s="291">
        <v>0</v>
      </c>
      <c r="U679" s="186">
        <v>0</v>
      </c>
      <c r="V679" s="186">
        <v>0</v>
      </c>
      <c r="W679" s="186">
        <v>0</v>
      </c>
      <c r="X679" s="186">
        <v>0</v>
      </c>
      <c r="Y679" s="186">
        <v>0</v>
      </c>
      <c r="Z679" s="186">
        <v>0</v>
      </c>
      <c r="AA679" s="186">
        <v>0</v>
      </c>
      <c r="AB679" s="186">
        <v>0</v>
      </c>
      <c r="AC679" s="186">
        <v>1040000</v>
      </c>
      <c r="AD679" s="186">
        <v>0</v>
      </c>
      <c r="AE679" s="186">
        <v>0</v>
      </c>
      <c r="AF679" s="186">
        <v>0</v>
      </c>
      <c r="AG679" s="292">
        <v>0</v>
      </c>
      <c r="AH679" s="292">
        <v>0</v>
      </c>
      <c r="AI679" s="292">
        <v>0</v>
      </c>
      <c r="AJ679" s="292">
        <v>0</v>
      </c>
      <c r="AK679" s="175"/>
      <c r="AL679" s="175">
        <v>65673681.119999997</v>
      </c>
      <c r="AM679" s="175">
        <v>66713681.119999997</v>
      </c>
      <c r="AN679" s="175">
        <v>1040000</v>
      </c>
    </row>
    <row r="680" spans="1:40" s="84" customFormat="1" ht="20.3" customHeight="1" x14ac:dyDescent="0.35">
      <c r="A680" s="256">
        <v>2023</v>
      </c>
      <c r="B680" s="184">
        <f t="shared" si="53"/>
        <v>667</v>
      </c>
      <c r="C680" s="286" t="s">
        <v>3019</v>
      </c>
      <c r="D680" s="184">
        <v>37303</v>
      </c>
      <c r="E680" s="287"/>
      <c r="F680" s="287"/>
      <c r="G680" s="287"/>
      <c r="H680" s="288"/>
      <c r="I680" s="288" t="e">
        <v>#N/A</v>
      </c>
      <c r="J680" s="288" t="e">
        <f>VLOOKUP(D680,[1]Лист3!$A:$AK,37,0)</f>
        <v>#N/A</v>
      </c>
      <c r="K680" s="289"/>
      <c r="L680" s="289"/>
      <c r="M680" s="289"/>
      <c r="N680" s="289"/>
      <c r="O680" s="289"/>
      <c r="P680" s="289"/>
      <c r="Q680" s="186">
        <f t="shared" si="51"/>
        <v>1572504</v>
      </c>
      <c r="R680" s="186">
        <f t="shared" si="52"/>
        <v>1572504</v>
      </c>
      <c r="S680" s="290">
        <v>0</v>
      </c>
      <c r="T680" s="291">
        <v>0</v>
      </c>
      <c r="U680" s="186">
        <v>0</v>
      </c>
      <c r="V680" s="186">
        <v>265102</v>
      </c>
      <c r="W680" s="186">
        <v>1307402</v>
      </c>
      <c r="X680" s="186">
        <v>0</v>
      </c>
      <c r="Y680" s="186">
        <v>0</v>
      </c>
      <c r="Z680" s="186">
        <v>0</v>
      </c>
      <c r="AA680" s="186">
        <v>0</v>
      </c>
      <c r="AB680" s="186">
        <v>0</v>
      </c>
      <c r="AC680" s="186">
        <v>0</v>
      </c>
      <c r="AD680" s="186">
        <v>0</v>
      </c>
      <c r="AE680" s="186">
        <v>0</v>
      </c>
      <c r="AF680" s="186">
        <v>0</v>
      </c>
      <c r="AG680" s="292">
        <v>0</v>
      </c>
      <c r="AH680" s="292">
        <v>0</v>
      </c>
      <c r="AI680" s="292">
        <v>0</v>
      </c>
      <c r="AJ680" s="292">
        <v>0</v>
      </c>
      <c r="AK680" s="175"/>
      <c r="AL680" s="175">
        <v>16401434.600000001</v>
      </c>
      <c r="AM680" s="175">
        <v>17973938.600000001</v>
      </c>
      <c r="AN680" s="175">
        <v>1572504</v>
      </c>
    </row>
    <row r="681" spans="1:40" s="84" customFormat="1" ht="20.3" customHeight="1" x14ac:dyDescent="0.35">
      <c r="A681" s="256">
        <v>2023</v>
      </c>
      <c r="B681" s="184">
        <f t="shared" si="53"/>
        <v>668</v>
      </c>
      <c r="C681" s="286" t="s">
        <v>3020</v>
      </c>
      <c r="D681" s="184">
        <v>37316</v>
      </c>
      <c r="E681" s="287"/>
      <c r="F681" s="287"/>
      <c r="G681" s="287"/>
      <c r="H681" s="288"/>
      <c r="I681" s="288" t="e">
        <v>#N/A</v>
      </c>
      <c r="J681" s="288" t="e">
        <f>VLOOKUP(D681,[1]Лист3!$A:$AK,37,0)</f>
        <v>#N/A</v>
      </c>
      <c r="K681" s="289"/>
      <c r="L681" s="289"/>
      <c r="M681" s="289"/>
      <c r="N681" s="289"/>
      <c r="O681" s="289"/>
      <c r="P681" s="289"/>
      <c r="Q681" s="186">
        <f t="shared" si="51"/>
        <v>2550007</v>
      </c>
      <c r="R681" s="186">
        <f t="shared" si="52"/>
        <v>2550007</v>
      </c>
      <c r="S681" s="290">
        <v>0</v>
      </c>
      <c r="T681" s="291">
        <v>0</v>
      </c>
      <c r="U681" s="186">
        <v>0</v>
      </c>
      <c r="V681" s="186">
        <v>0</v>
      </c>
      <c r="W681" s="186">
        <v>0</v>
      </c>
      <c r="X681" s="186">
        <v>0</v>
      </c>
      <c r="Y681" s="186">
        <v>0</v>
      </c>
      <c r="Z681" s="186">
        <v>0</v>
      </c>
      <c r="AA681" s="186">
        <v>2000000</v>
      </c>
      <c r="AB681" s="186">
        <v>0</v>
      </c>
      <c r="AC681" s="186">
        <v>550007</v>
      </c>
      <c r="AD681" s="186">
        <v>0</v>
      </c>
      <c r="AE681" s="186">
        <v>0</v>
      </c>
      <c r="AF681" s="186">
        <v>0</v>
      </c>
      <c r="AG681" s="292">
        <v>0</v>
      </c>
      <c r="AH681" s="292">
        <v>0</v>
      </c>
      <c r="AI681" s="292">
        <v>0</v>
      </c>
      <c r="AJ681" s="292">
        <v>0</v>
      </c>
      <c r="AK681" s="175"/>
      <c r="AL681" s="175">
        <v>-2402872.6</v>
      </c>
      <c r="AM681" s="175">
        <v>147134.39999999999</v>
      </c>
      <c r="AN681" s="175">
        <v>2550007</v>
      </c>
    </row>
    <row r="682" spans="1:40" s="84" customFormat="1" ht="20.3" customHeight="1" x14ac:dyDescent="0.35">
      <c r="A682" s="256">
        <v>2023</v>
      </c>
      <c r="B682" s="184">
        <f t="shared" si="53"/>
        <v>669</v>
      </c>
      <c r="C682" s="286" t="s">
        <v>3021</v>
      </c>
      <c r="D682" s="184">
        <v>37324</v>
      </c>
      <c r="E682" s="287"/>
      <c r="F682" s="287"/>
      <c r="G682" s="287"/>
      <c r="H682" s="288"/>
      <c r="I682" s="288" t="e">
        <v>#N/A</v>
      </c>
      <c r="J682" s="288" t="e">
        <f>VLOOKUP(D682,[1]Лист3!$A:$AK,37,0)</f>
        <v>#N/A</v>
      </c>
      <c r="K682" s="289"/>
      <c r="L682" s="289"/>
      <c r="M682" s="289"/>
      <c r="N682" s="289"/>
      <c r="O682" s="289"/>
      <c r="P682" s="289"/>
      <c r="Q682" s="186">
        <f t="shared" si="51"/>
        <v>782419</v>
      </c>
      <c r="R682" s="186">
        <f t="shared" si="52"/>
        <v>782419</v>
      </c>
      <c r="S682" s="290">
        <v>0</v>
      </c>
      <c r="T682" s="291">
        <v>0</v>
      </c>
      <c r="U682" s="186">
        <v>0</v>
      </c>
      <c r="V682" s="186">
        <v>0</v>
      </c>
      <c r="W682" s="186">
        <v>0</v>
      </c>
      <c r="X682" s="186">
        <v>0</v>
      </c>
      <c r="Y682" s="186">
        <v>0</v>
      </c>
      <c r="Z682" s="186">
        <v>0</v>
      </c>
      <c r="AA682" s="186">
        <v>0</v>
      </c>
      <c r="AB682" s="186">
        <v>0</v>
      </c>
      <c r="AC682" s="186">
        <v>630000</v>
      </c>
      <c r="AD682" s="186">
        <v>0</v>
      </c>
      <c r="AE682" s="186">
        <v>0</v>
      </c>
      <c r="AF682" s="186">
        <v>152419</v>
      </c>
      <c r="AG682" s="292">
        <v>0</v>
      </c>
      <c r="AH682" s="292">
        <v>0</v>
      </c>
      <c r="AI682" s="292">
        <v>0</v>
      </c>
      <c r="AJ682" s="292">
        <v>0</v>
      </c>
      <c r="AK682" s="175"/>
      <c r="AL682" s="175">
        <v>39001252.170000002</v>
      </c>
      <c r="AM682" s="175">
        <v>39783671.170000002</v>
      </c>
      <c r="AN682" s="175">
        <v>782419</v>
      </c>
    </row>
    <row r="683" spans="1:40" s="84" customFormat="1" ht="20.3" customHeight="1" x14ac:dyDescent="0.35">
      <c r="A683" s="256">
        <v>2023</v>
      </c>
      <c r="B683" s="184">
        <f t="shared" si="53"/>
        <v>670</v>
      </c>
      <c r="C683" s="286" t="s">
        <v>3022</v>
      </c>
      <c r="D683" s="184">
        <v>37326</v>
      </c>
      <c r="E683" s="287"/>
      <c r="F683" s="287"/>
      <c r="G683" s="287"/>
      <c r="H683" s="288"/>
      <c r="I683" s="288" t="e">
        <v>#N/A</v>
      </c>
      <c r="J683" s="288" t="e">
        <f>VLOOKUP(D683,[1]Лист3!$A:$AK,37,0)</f>
        <v>#N/A</v>
      </c>
      <c r="K683" s="289"/>
      <c r="L683" s="289"/>
      <c r="M683" s="289"/>
      <c r="N683" s="289"/>
      <c r="O683" s="289"/>
      <c r="P683" s="289"/>
      <c r="Q683" s="186">
        <f t="shared" si="51"/>
        <v>220000</v>
      </c>
      <c r="R683" s="186">
        <f t="shared" si="52"/>
        <v>220000</v>
      </c>
      <c r="S683" s="290">
        <v>0</v>
      </c>
      <c r="T683" s="291">
        <v>0</v>
      </c>
      <c r="U683" s="186">
        <v>0</v>
      </c>
      <c r="V683" s="186">
        <v>0</v>
      </c>
      <c r="W683" s="186">
        <v>0</v>
      </c>
      <c r="X683" s="186">
        <v>0</v>
      </c>
      <c r="Y683" s="186">
        <v>0</v>
      </c>
      <c r="Z683" s="186">
        <v>0</v>
      </c>
      <c r="AA683" s="186">
        <v>0</v>
      </c>
      <c r="AB683" s="186">
        <v>0</v>
      </c>
      <c r="AC683" s="186">
        <v>220000</v>
      </c>
      <c r="AD683" s="186">
        <v>0</v>
      </c>
      <c r="AE683" s="186">
        <v>0</v>
      </c>
      <c r="AF683" s="186">
        <v>0</v>
      </c>
      <c r="AG683" s="292">
        <v>0</v>
      </c>
      <c r="AH683" s="292">
        <v>0</v>
      </c>
      <c r="AI683" s="292">
        <v>0</v>
      </c>
      <c r="AJ683" s="292">
        <v>0</v>
      </c>
      <c r="AK683" s="175"/>
      <c r="AL683" s="175">
        <v>13560608.199999999</v>
      </c>
      <c r="AM683" s="175">
        <v>13780608.199999999</v>
      </c>
      <c r="AN683" s="175">
        <v>220000</v>
      </c>
    </row>
    <row r="684" spans="1:40" s="84" customFormat="1" ht="20.3" customHeight="1" x14ac:dyDescent="0.35">
      <c r="A684" s="256">
        <v>2023</v>
      </c>
      <c r="B684" s="184">
        <f t="shared" si="53"/>
        <v>671</v>
      </c>
      <c r="C684" s="286" t="s">
        <v>3023</v>
      </c>
      <c r="D684" s="184">
        <v>37327</v>
      </c>
      <c r="E684" s="287"/>
      <c r="F684" s="287"/>
      <c r="G684" s="287"/>
      <c r="H684" s="288"/>
      <c r="I684" s="288" t="e">
        <v>#N/A</v>
      </c>
      <c r="J684" s="288" t="e">
        <f>VLOOKUP(D684,[1]Лист3!$A:$AK,37,0)</f>
        <v>#N/A</v>
      </c>
      <c r="K684" s="289"/>
      <c r="L684" s="289"/>
      <c r="M684" s="289"/>
      <c r="N684" s="289"/>
      <c r="O684" s="289"/>
      <c r="P684" s="289"/>
      <c r="Q684" s="186">
        <f t="shared" si="51"/>
        <v>1336500</v>
      </c>
      <c r="R684" s="186">
        <f t="shared" si="52"/>
        <v>1336500</v>
      </c>
      <c r="S684" s="290">
        <v>0</v>
      </c>
      <c r="T684" s="291">
        <v>0</v>
      </c>
      <c r="U684" s="186">
        <v>0</v>
      </c>
      <c r="V684" s="186">
        <v>0</v>
      </c>
      <c r="W684" s="186">
        <v>0</v>
      </c>
      <c r="X684" s="186">
        <v>0</v>
      </c>
      <c r="Y684" s="186">
        <v>0</v>
      </c>
      <c r="Z684" s="186">
        <v>0</v>
      </c>
      <c r="AA684" s="186">
        <v>1336500</v>
      </c>
      <c r="AB684" s="186">
        <v>0</v>
      </c>
      <c r="AC684" s="186">
        <v>0</v>
      </c>
      <c r="AD684" s="186">
        <v>0</v>
      </c>
      <c r="AE684" s="186">
        <v>0</v>
      </c>
      <c r="AF684" s="186">
        <v>0</v>
      </c>
      <c r="AG684" s="292">
        <v>0</v>
      </c>
      <c r="AH684" s="292">
        <v>0</v>
      </c>
      <c r="AI684" s="292">
        <v>0</v>
      </c>
      <c r="AJ684" s="292">
        <v>0</v>
      </c>
      <c r="AK684" s="175"/>
      <c r="AL684" s="175">
        <v>-1189365.6000000001</v>
      </c>
      <c r="AM684" s="175">
        <v>147134.39999999999</v>
      </c>
      <c r="AN684" s="175">
        <v>1336500</v>
      </c>
    </row>
    <row r="685" spans="1:40" s="84" customFormat="1" ht="20.3" customHeight="1" x14ac:dyDescent="0.35">
      <c r="A685" s="256">
        <v>2023</v>
      </c>
      <c r="B685" s="184">
        <f t="shared" si="53"/>
        <v>672</v>
      </c>
      <c r="C685" s="286" t="s">
        <v>3024</v>
      </c>
      <c r="D685" s="184">
        <v>37334</v>
      </c>
      <c r="E685" s="287"/>
      <c r="F685" s="287"/>
      <c r="G685" s="287"/>
      <c r="H685" s="288"/>
      <c r="I685" s="288" t="e">
        <v>#N/A</v>
      </c>
      <c r="J685" s="288" t="e">
        <f>VLOOKUP(D685,[1]Лист3!$A:$AK,37,0)</f>
        <v>#N/A</v>
      </c>
      <c r="K685" s="289"/>
      <c r="L685" s="289"/>
      <c r="M685" s="289"/>
      <c r="N685" s="289"/>
      <c r="O685" s="289"/>
      <c r="P685" s="289"/>
      <c r="Q685" s="186">
        <f t="shared" si="51"/>
        <v>402172</v>
      </c>
      <c r="R685" s="186">
        <f t="shared" si="52"/>
        <v>402172</v>
      </c>
      <c r="S685" s="290">
        <v>0</v>
      </c>
      <c r="T685" s="291">
        <v>0</v>
      </c>
      <c r="U685" s="186">
        <v>0</v>
      </c>
      <c r="V685" s="186">
        <v>0</v>
      </c>
      <c r="W685" s="186">
        <v>0</v>
      </c>
      <c r="X685" s="186">
        <v>0</v>
      </c>
      <c r="Y685" s="186">
        <v>0</v>
      </c>
      <c r="Z685" s="186">
        <v>0</v>
      </c>
      <c r="AA685" s="186">
        <v>0</v>
      </c>
      <c r="AB685" s="186">
        <v>0</v>
      </c>
      <c r="AC685" s="186">
        <v>402172</v>
      </c>
      <c r="AD685" s="186">
        <v>0</v>
      </c>
      <c r="AE685" s="186">
        <v>0</v>
      </c>
      <c r="AF685" s="186">
        <v>0</v>
      </c>
      <c r="AG685" s="292">
        <v>0</v>
      </c>
      <c r="AH685" s="292">
        <v>0</v>
      </c>
      <c r="AI685" s="292">
        <v>0</v>
      </c>
      <c r="AJ685" s="292">
        <v>0</v>
      </c>
      <c r="AK685" s="175"/>
      <c r="AL685" s="175">
        <v>26129103.52</v>
      </c>
      <c r="AM685" s="175">
        <v>26531275.52</v>
      </c>
      <c r="AN685" s="175">
        <v>402172</v>
      </c>
    </row>
    <row r="686" spans="1:40" s="84" customFormat="1" ht="20.3" customHeight="1" x14ac:dyDescent="0.35">
      <c r="A686" s="256">
        <v>2023</v>
      </c>
      <c r="B686" s="184">
        <f t="shared" si="53"/>
        <v>673</v>
      </c>
      <c r="C686" s="286" t="s">
        <v>3025</v>
      </c>
      <c r="D686" s="184">
        <v>37343</v>
      </c>
      <c r="E686" s="287"/>
      <c r="F686" s="287"/>
      <c r="G686" s="287"/>
      <c r="H686" s="288"/>
      <c r="I686" s="288" t="e">
        <v>#N/A</v>
      </c>
      <c r="J686" s="288" t="e">
        <f>VLOOKUP(D686,[1]Лист3!$A:$AK,37,0)</f>
        <v>#N/A</v>
      </c>
      <c r="K686" s="289"/>
      <c r="L686" s="289"/>
      <c r="M686" s="289"/>
      <c r="N686" s="289"/>
      <c r="O686" s="289"/>
      <c r="P686" s="289"/>
      <c r="Q686" s="186">
        <f t="shared" si="51"/>
        <v>3599180</v>
      </c>
      <c r="R686" s="186">
        <f t="shared" si="52"/>
        <v>3599180</v>
      </c>
      <c r="S686" s="290">
        <v>0</v>
      </c>
      <c r="T686" s="291">
        <v>0</v>
      </c>
      <c r="U686" s="186">
        <v>0</v>
      </c>
      <c r="V686" s="186">
        <v>0</v>
      </c>
      <c r="W686" s="186">
        <v>0</v>
      </c>
      <c r="X686" s="186">
        <v>0</v>
      </c>
      <c r="Y686" s="186">
        <v>0</v>
      </c>
      <c r="Z686" s="186">
        <v>0</v>
      </c>
      <c r="AA686" s="186">
        <v>3599180</v>
      </c>
      <c r="AB686" s="186">
        <v>0</v>
      </c>
      <c r="AC686" s="186">
        <v>0</v>
      </c>
      <c r="AD686" s="186">
        <v>0</v>
      </c>
      <c r="AE686" s="186">
        <v>0</v>
      </c>
      <c r="AF686" s="186">
        <v>0</v>
      </c>
      <c r="AG686" s="292">
        <v>0</v>
      </c>
      <c r="AH686" s="292">
        <v>0</v>
      </c>
      <c r="AI686" s="292">
        <v>0</v>
      </c>
      <c r="AJ686" s="292">
        <v>0</v>
      </c>
      <c r="AK686" s="175"/>
      <c r="AL686" s="175">
        <v>70749795.540000007</v>
      </c>
      <c r="AM686" s="175">
        <v>74348975.540000007</v>
      </c>
      <c r="AN686" s="175">
        <v>3599180</v>
      </c>
    </row>
    <row r="687" spans="1:40" s="84" customFormat="1" ht="20.3" customHeight="1" x14ac:dyDescent="0.35">
      <c r="A687" s="256">
        <v>2023</v>
      </c>
      <c r="B687" s="184">
        <f t="shared" si="53"/>
        <v>674</v>
      </c>
      <c r="C687" s="286" t="s">
        <v>3026</v>
      </c>
      <c r="D687" s="184">
        <v>37344</v>
      </c>
      <c r="E687" s="287"/>
      <c r="F687" s="287"/>
      <c r="G687" s="287"/>
      <c r="H687" s="288"/>
      <c r="I687" s="288" t="e">
        <v>#N/A</v>
      </c>
      <c r="J687" s="288" t="e">
        <f>VLOOKUP(D687,[1]Лист3!$A:$AK,37,0)</f>
        <v>#N/A</v>
      </c>
      <c r="K687" s="289"/>
      <c r="L687" s="289"/>
      <c r="M687" s="289"/>
      <c r="N687" s="289"/>
      <c r="O687" s="289"/>
      <c r="P687" s="289"/>
      <c r="Q687" s="186">
        <f t="shared" si="51"/>
        <v>1326176.75</v>
      </c>
      <c r="R687" s="186">
        <f t="shared" si="52"/>
        <v>1326176.75</v>
      </c>
      <c r="S687" s="290">
        <v>1011653</v>
      </c>
      <c r="T687" s="291">
        <v>0</v>
      </c>
      <c r="U687" s="186">
        <v>0</v>
      </c>
      <c r="V687" s="186">
        <v>209682.5</v>
      </c>
      <c r="W687" s="186">
        <f>V687/2</f>
        <v>104841.25</v>
      </c>
      <c r="X687" s="186">
        <v>0</v>
      </c>
      <c r="Y687" s="186">
        <v>0</v>
      </c>
      <c r="Z687" s="186">
        <v>0</v>
      </c>
      <c r="AA687" s="186">
        <v>0</v>
      </c>
      <c r="AB687" s="186">
        <v>0</v>
      </c>
      <c r="AC687" s="186">
        <v>0</v>
      </c>
      <c r="AD687" s="186">
        <v>0</v>
      </c>
      <c r="AE687" s="186">
        <v>0</v>
      </c>
      <c r="AF687" s="186">
        <v>0</v>
      </c>
      <c r="AG687" s="292">
        <v>0</v>
      </c>
      <c r="AH687" s="292">
        <v>0</v>
      </c>
      <c r="AI687" s="292">
        <v>0</v>
      </c>
      <c r="AJ687" s="292">
        <v>0</v>
      </c>
      <c r="AK687" s="175"/>
      <c r="AL687" s="175">
        <v>18085265.09</v>
      </c>
      <c r="AM687" s="175">
        <v>19411441.84</v>
      </c>
      <c r="AN687" s="175">
        <v>1326176.75</v>
      </c>
    </row>
    <row r="688" spans="1:40" s="84" customFormat="1" ht="20.3" customHeight="1" x14ac:dyDescent="0.35">
      <c r="A688" s="256">
        <v>2023</v>
      </c>
      <c r="B688" s="184">
        <f t="shared" si="53"/>
        <v>675</v>
      </c>
      <c r="C688" s="286" t="s">
        <v>3027</v>
      </c>
      <c r="D688" s="184">
        <v>37345</v>
      </c>
      <c r="E688" s="287"/>
      <c r="F688" s="287"/>
      <c r="G688" s="287"/>
      <c r="H688" s="288"/>
      <c r="I688" s="288" t="e">
        <v>#N/A</v>
      </c>
      <c r="J688" s="288" t="e">
        <f>VLOOKUP(D688,[1]Лист3!$A:$AK,37,0)</f>
        <v>#N/A</v>
      </c>
      <c r="K688" s="289"/>
      <c r="L688" s="289"/>
      <c r="M688" s="289"/>
      <c r="N688" s="289"/>
      <c r="O688" s="289"/>
      <c r="P688" s="289"/>
      <c r="Q688" s="186">
        <f t="shared" si="51"/>
        <v>2963538</v>
      </c>
      <c r="R688" s="186">
        <f t="shared" si="52"/>
        <v>2963538</v>
      </c>
      <c r="S688" s="290">
        <v>0</v>
      </c>
      <c r="T688" s="291">
        <v>0</v>
      </c>
      <c r="U688" s="186">
        <v>0</v>
      </c>
      <c r="V688" s="186">
        <v>0</v>
      </c>
      <c r="W688" s="186">
        <v>0</v>
      </c>
      <c r="X688" s="186">
        <v>0</v>
      </c>
      <c r="Y688" s="186">
        <v>0</v>
      </c>
      <c r="Z688" s="186">
        <v>0</v>
      </c>
      <c r="AA688" s="186">
        <v>0</v>
      </c>
      <c r="AB688" s="186">
        <v>655499</v>
      </c>
      <c r="AC688" s="186">
        <v>2308039</v>
      </c>
      <c r="AD688" s="186">
        <v>0</v>
      </c>
      <c r="AE688" s="186">
        <v>0</v>
      </c>
      <c r="AF688" s="186">
        <v>0</v>
      </c>
      <c r="AG688" s="292">
        <v>0</v>
      </c>
      <c r="AH688" s="292">
        <v>0</v>
      </c>
      <c r="AI688" s="292">
        <v>0</v>
      </c>
      <c r="AJ688" s="292">
        <v>0</v>
      </c>
      <c r="AK688" s="175"/>
      <c r="AL688" s="175">
        <v>45520730.689999998</v>
      </c>
      <c r="AM688" s="175">
        <v>51197867.689999998</v>
      </c>
      <c r="AN688" s="175">
        <v>5677137</v>
      </c>
    </row>
    <row r="689" spans="1:40" s="84" customFormat="1" ht="20.3" customHeight="1" x14ac:dyDescent="0.35">
      <c r="A689" s="256">
        <v>2023</v>
      </c>
      <c r="B689" s="184">
        <f t="shared" si="53"/>
        <v>676</v>
      </c>
      <c r="C689" s="286" t="s">
        <v>3028</v>
      </c>
      <c r="D689" s="184">
        <v>37358</v>
      </c>
      <c r="E689" s="287"/>
      <c r="F689" s="287"/>
      <c r="G689" s="287"/>
      <c r="H689" s="288"/>
      <c r="I689" s="288" t="e">
        <v>#N/A</v>
      </c>
      <c r="J689" s="288" t="e">
        <f>VLOOKUP(D689,[1]Лист3!$A:$AK,37,0)</f>
        <v>#N/A</v>
      </c>
      <c r="K689" s="289"/>
      <c r="L689" s="289"/>
      <c r="M689" s="289"/>
      <c r="N689" s="289"/>
      <c r="O689" s="289"/>
      <c r="P689" s="289"/>
      <c r="Q689" s="186">
        <f t="shared" si="51"/>
        <v>832522</v>
      </c>
      <c r="R689" s="186">
        <f t="shared" si="52"/>
        <v>832522</v>
      </c>
      <c r="S689" s="290">
        <v>832522</v>
      </c>
      <c r="T689" s="291">
        <v>0</v>
      </c>
      <c r="U689" s="186">
        <v>0</v>
      </c>
      <c r="V689" s="186">
        <v>0</v>
      </c>
      <c r="W689" s="186">
        <v>0</v>
      </c>
      <c r="X689" s="186">
        <v>0</v>
      </c>
      <c r="Y689" s="186">
        <v>0</v>
      </c>
      <c r="Z689" s="186">
        <v>0</v>
      </c>
      <c r="AA689" s="186">
        <v>0</v>
      </c>
      <c r="AB689" s="186">
        <v>0</v>
      </c>
      <c r="AC689" s="186">
        <v>0</v>
      </c>
      <c r="AD689" s="186">
        <v>0</v>
      </c>
      <c r="AE689" s="186">
        <v>0</v>
      </c>
      <c r="AF689" s="186">
        <v>0</v>
      </c>
      <c r="AG689" s="292">
        <v>0</v>
      </c>
      <c r="AH689" s="292">
        <v>0</v>
      </c>
      <c r="AI689" s="292">
        <v>0</v>
      </c>
      <c r="AJ689" s="292">
        <v>0</v>
      </c>
      <c r="AK689" s="175"/>
      <c r="AL689" s="175">
        <v>-1334208.6000000001</v>
      </c>
      <c r="AM689" s="175">
        <v>147134.39999999999</v>
      </c>
      <c r="AN689" s="175">
        <v>1481343</v>
      </c>
    </row>
    <row r="690" spans="1:40" s="84" customFormat="1" ht="20.3" customHeight="1" x14ac:dyDescent="0.35">
      <c r="A690" s="256">
        <v>2023</v>
      </c>
      <c r="B690" s="184">
        <f t="shared" si="53"/>
        <v>677</v>
      </c>
      <c r="C690" s="286" t="s">
        <v>3029</v>
      </c>
      <c r="D690" s="184">
        <v>37394</v>
      </c>
      <c r="E690" s="287"/>
      <c r="F690" s="287"/>
      <c r="G690" s="287"/>
      <c r="H690" s="288"/>
      <c r="I690" s="288" t="e">
        <v>#N/A</v>
      </c>
      <c r="J690" s="288" t="e">
        <f>VLOOKUP(D690,[1]Лист3!$A:$AK,37,0)</f>
        <v>#N/A</v>
      </c>
      <c r="K690" s="289"/>
      <c r="L690" s="289"/>
      <c r="M690" s="289"/>
      <c r="N690" s="289"/>
      <c r="O690" s="289"/>
      <c r="P690" s="289"/>
      <c r="Q690" s="186">
        <f t="shared" si="51"/>
        <v>414800</v>
      </c>
      <c r="R690" s="186">
        <f t="shared" si="52"/>
        <v>414800</v>
      </c>
      <c r="S690" s="290">
        <v>0</v>
      </c>
      <c r="T690" s="291">
        <v>0</v>
      </c>
      <c r="U690" s="186">
        <v>0</v>
      </c>
      <c r="V690" s="186">
        <v>0</v>
      </c>
      <c r="W690" s="186">
        <v>0</v>
      </c>
      <c r="X690" s="186">
        <v>0</v>
      </c>
      <c r="Y690" s="186">
        <v>0</v>
      </c>
      <c r="Z690" s="186">
        <v>0</v>
      </c>
      <c r="AA690" s="186">
        <v>0</v>
      </c>
      <c r="AB690" s="186">
        <v>0</v>
      </c>
      <c r="AC690" s="186">
        <v>414800</v>
      </c>
      <c r="AD690" s="186">
        <v>0</v>
      </c>
      <c r="AE690" s="186">
        <v>0</v>
      </c>
      <c r="AF690" s="186">
        <v>0</v>
      </c>
      <c r="AG690" s="292">
        <v>0</v>
      </c>
      <c r="AH690" s="292">
        <v>0</v>
      </c>
      <c r="AI690" s="292">
        <v>0</v>
      </c>
      <c r="AJ690" s="292">
        <v>0</v>
      </c>
      <c r="AK690" s="175"/>
      <c r="AL690" s="175">
        <v>30913547.559999999</v>
      </c>
      <c r="AM690" s="175">
        <v>31328347.559999999</v>
      </c>
      <c r="AN690" s="175">
        <v>414800</v>
      </c>
    </row>
    <row r="691" spans="1:40" s="84" customFormat="1" ht="20.3" customHeight="1" x14ac:dyDescent="0.35">
      <c r="A691" s="256">
        <v>2023</v>
      </c>
      <c r="B691" s="184">
        <f t="shared" si="53"/>
        <v>678</v>
      </c>
      <c r="C691" s="286" t="s">
        <v>3030</v>
      </c>
      <c r="D691" s="184">
        <v>37399</v>
      </c>
      <c r="E691" s="287"/>
      <c r="F691" s="287"/>
      <c r="G691" s="287"/>
      <c r="H691" s="288"/>
      <c r="I691" s="288" t="e">
        <v>#N/A</v>
      </c>
      <c r="J691" s="288" t="e">
        <f>VLOOKUP(D691,[1]Лист3!$A:$AK,37,0)</f>
        <v>#N/A</v>
      </c>
      <c r="K691" s="289"/>
      <c r="L691" s="289"/>
      <c r="M691" s="289"/>
      <c r="N691" s="289"/>
      <c r="O691" s="289"/>
      <c r="P691" s="289"/>
      <c r="Q691" s="186">
        <f t="shared" si="51"/>
        <v>2356370</v>
      </c>
      <c r="R691" s="186">
        <f t="shared" si="52"/>
        <v>2356370</v>
      </c>
      <c r="S691" s="290">
        <v>0</v>
      </c>
      <c r="T691" s="291">
        <v>0</v>
      </c>
      <c r="U691" s="186">
        <v>0</v>
      </c>
      <c r="V691" s="186">
        <v>0</v>
      </c>
      <c r="W691" s="186">
        <v>0</v>
      </c>
      <c r="X691" s="186">
        <v>0</v>
      </c>
      <c r="Y691" s="186">
        <v>0</v>
      </c>
      <c r="Z691" s="186">
        <v>0</v>
      </c>
      <c r="AA691" s="186">
        <v>2356370</v>
      </c>
      <c r="AB691" s="186">
        <v>0</v>
      </c>
      <c r="AC691" s="186">
        <v>0</v>
      </c>
      <c r="AD691" s="186">
        <v>0</v>
      </c>
      <c r="AE691" s="186">
        <v>0</v>
      </c>
      <c r="AF691" s="186">
        <v>0</v>
      </c>
      <c r="AG691" s="292">
        <v>0</v>
      </c>
      <c r="AH691" s="292">
        <v>0</v>
      </c>
      <c r="AI691" s="292">
        <v>0</v>
      </c>
      <c r="AJ691" s="292">
        <v>0</v>
      </c>
      <c r="AK691" s="175"/>
      <c r="AL691" s="175">
        <v>66905294.859999999</v>
      </c>
      <c r="AM691" s="175">
        <v>69917777.859999999</v>
      </c>
      <c r="AN691" s="175">
        <v>3012483</v>
      </c>
    </row>
    <row r="692" spans="1:40" s="84" customFormat="1" ht="20.3" customHeight="1" x14ac:dyDescent="0.35">
      <c r="A692" s="256"/>
      <c r="B692" s="170" t="s">
        <v>22</v>
      </c>
      <c r="C692" s="293"/>
      <c r="D692" s="296" t="s">
        <v>172</v>
      </c>
      <c r="E692" s="287" t="e">
        <f>VLOOKUP(D692,'[1]2023-2025'!$A:$G,7,0)</f>
        <v>#N/A</v>
      </c>
      <c r="F692" s="287"/>
      <c r="G692" s="287"/>
      <c r="H692" s="288" t="e">
        <v>#N/A</v>
      </c>
      <c r="I692" s="288" t="e">
        <v>#N/A</v>
      </c>
      <c r="J692" s="288" t="e">
        <f>VLOOKUP(D692,[1]Лист3!$A:$AK,37,0)</f>
        <v>#N/A</v>
      </c>
      <c r="K692" s="289" t="e">
        <v>#N/A</v>
      </c>
      <c r="L692" s="289"/>
      <c r="M692" s="289"/>
      <c r="N692" s="289"/>
      <c r="O692" s="289" t="e">
        <v>#N/A</v>
      </c>
      <c r="P692" s="289"/>
      <c r="Q692" s="297">
        <f t="shared" ref="Q692:AJ692" si="54">SUM(Q665:Q691)</f>
        <v>106348084.88</v>
      </c>
      <c r="R692" s="297">
        <f t="shared" si="54"/>
        <v>105815115.37</v>
      </c>
      <c r="S692" s="297">
        <f t="shared" si="54"/>
        <v>17711376.600000001</v>
      </c>
      <c r="T692" s="297">
        <f t="shared" si="54"/>
        <v>9704313.7100000009</v>
      </c>
      <c r="U692" s="297">
        <f t="shared" si="54"/>
        <v>0</v>
      </c>
      <c r="V692" s="297">
        <f t="shared" si="54"/>
        <v>4818740.3</v>
      </c>
      <c r="W692" s="297">
        <f t="shared" si="54"/>
        <v>3624091.33</v>
      </c>
      <c r="X692" s="297">
        <f t="shared" si="54"/>
        <v>4446998.4800000004</v>
      </c>
      <c r="Y692" s="297">
        <f t="shared" si="54"/>
        <v>0</v>
      </c>
      <c r="Z692" s="297">
        <f t="shared" si="54"/>
        <v>17381656.149999999</v>
      </c>
      <c r="AA692" s="297">
        <f t="shared" si="54"/>
        <v>33883567.100000001</v>
      </c>
      <c r="AB692" s="297">
        <f t="shared" si="54"/>
        <v>2467438</v>
      </c>
      <c r="AC692" s="297">
        <f t="shared" si="54"/>
        <v>9400824</v>
      </c>
      <c r="AD692" s="297">
        <f t="shared" si="54"/>
        <v>0</v>
      </c>
      <c r="AE692" s="297">
        <f t="shared" si="54"/>
        <v>0</v>
      </c>
      <c r="AF692" s="297">
        <f t="shared" si="54"/>
        <v>152419</v>
      </c>
      <c r="AG692" s="297">
        <f t="shared" si="54"/>
        <v>2223690.7000000002</v>
      </c>
      <c r="AH692" s="297">
        <f t="shared" si="54"/>
        <v>0</v>
      </c>
      <c r="AI692" s="297">
        <f t="shared" si="54"/>
        <v>0</v>
      </c>
      <c r="AJ692" s="297">
        <f t="shared" si="54"/>
        <v>532969.51</v>
      </c>
      <c r="AK692" s="175"/>
      <c r="AL692" s="175" t="e">
        <v>#N/A</v>
      </c>
      <c r="AM692" s="175" t="e">
        <v>#N/A</v>
      </c>
      <c r="AN692" s="175" t="e">
        <v>#N/A</v>
      </c>
    </row>
    <row r="693" spans="1:40" s="84" customFormat="1" ht="20.3" customHeight="1" x14ac:dyDescent="0.35">
      <c r="A693" s="256"/>
      <c r="B693" s="298"/>
      <c r="C693" s="275"/>
      <c r="D693" s="275"/>
      <c r="E693" s="287">
        <f>VLOOKUP(D693,'[1]2023-2025'!$A:$G,7,0)</f>
        <v>0</v>
      </c>
      <c r="F693" s="301"/>
      <c r="G693" s="301"/>
      <c r="H693" s="302" t="e">
        <v>#N/A</v>
      </c>
      <c r="I693" s="288" t="e">
        <v>#N/A</v>
      </c>
      <c r="J693" s="288" t="e">
        <f>VLOOKUP(D693,[1]Лист3!$A:$AK,37,0)</f>
        <v>#N/A</v>
      </c>
      <c r="K693" s="303" t="e">
        <v>#N/A</v>
      </c>
      <c r="L693" s="303"/>
      <c r="M693" s="303"/>
      <c r="N693" s="303"/>
      <c r="O693" s="303" t="e">
        <v>#N/A</v>
      </c>
      <c r="P693" s="303"/>
      <c r="Q693" s="275"/>
      <c r="R693" s="275"/>
      <c r="S693" s="277"/>
      <c r="T693" s="277"/>
      <c r="U693" s="277"/>
      <c r="V693" s="277"/>
      <c r="W693" s="277"/>
      <c r="X693" s="277" t="s">
        <v>2887</v>
      </c>
      <c r="Y693" s="277"/>
      <c r="Z693" s="277"/>
      <c r="AA693" s="277"/>
      <c r="AB693" s="277"/>
      <c r="AC693" s="277"/>
      <c r="AD693" s="277"/>
      <c r="AE693" s="277"/>
      <c r="AF693" s="277"/>
      <c r="AG693" s="277"/>
      <c r="AH693" s="277"/>
      <c r="AI693" s="277"/>
      <c r="AJ693" s="304"/>
      <c r="AK693" s="175"/>
      <c r="AL693" s="175" t="e">
        <v>#N/A</v>
      </c>
      <c r="AM693" s="175" t="e">
        <v>#N/A</v>
      </c>
      <c r="AN693" s="175" t="e">
        <v>#N/A</v>
      </c>
    </row>
    <row r="694" spans="1:40" s="84" customFormat="1" ht="20.3" customHeight="1" x14ac:dyDescent="0.35">
      <c r="A694" s="256">
        <v>2023</v>
      </c>
      <c r="B694" s="184">
        <f>B691+1</f>
        <v>679</v>
      </c>
      <c r="C694" s="286" t="s">
        <v>2379</v>
      </c>
      <c r="D694" s="184">
        <v>37503</v>
      </c>
      <c r="E694" s="287">
        <f>VLOOKUP(D694,'[1]2023-2025'!$A:$G,7,0)</f>
        <v>2024</v>
      </c>
      <c r="F694" s="287" t="s">
        <v>2881</v>
      </c>
      <c r="G694" s="287"/>
      <c r="H694" s="288">
        <f>INDEX('[1]2023-2025'!$AK:$AK,MATCH(D694,'[1]2023-2025'!$A:$A,0))</f>
        <v>0</v>
      </c>
      <c r="I694" s="288" t="e">
        <v>#N/A</v>
      </c>
      <c r="J694" s="288" t="e">
        <f>VLOOKUP(D694,[1]Лист3!$A:$AK,37,0)</f>
        <v>#N/A</v>
      </c>
      <c r="K694" s="289">
        <f>INDEX('[1]2023-2025'!$G:$G,MATCH(D694,'[1]2023-2025'!$A:$A,0))</f>
        <v>2024</v>
      </c>
      <c r="L694" s="289"/>
      <c r="M694" s="289"/>
      <c r="N694" s="289"/>
      <c r="O694" s="289">
        <v>0</v>
      </c>
      <c r="P694" s="289">
        <v>0</v>
      </c>
      <c r="Q694" s="186">
        <f>SUM(S694:AJ694)</f>
        <v>2221488.86</v>
      </c>
      <c r="R694" s="186">
        <f>SUM(S694:AI694)</f>
        <v>2176286.63</v>
      </c>
      <c r="S694" s="290">
        <v>229304.4</v>
      </c>
      <c r="T694" s="291">
        <v>697628.4</v>
      </c>
      <c r="U694" s="186">
        <v>0</v>
      </c>
      <c r="V694" s="186">
        <v>74983.199999999997</v>
      </c>
      <c r="W694" s="186">
        <v>84493.2</v>
      </c>
      <c r="X694" s="186">
        <v>76930.8</v>
      </c>
      <c r="Y694" s="186">
        <v>0</v>
      </c>
      <c r="Z694" s="186">
        <v>0</v>
      </c>
      <c r="AA694" s="186">
        <v>0</v>
      </c>
      <c r="AB694" s="186">
        <v>0</v>
      </c>
      <c r="AC694" s="186">
        <v>1012946.63</v>
      </c>
      <c r="AD694" s="186">
        <v>0</v>
      </c>
      <c r="AE694" s="186">
        <v>0</v>
      </c>
      <c r="AF694" s="186">
        <v>0</v>
      </c>
      <c r="AG694" s="292">
        <v>0</v>
      </c>
      <c r="AH694" s="292">
        <v>0</v>
      </c>
      <c r="AI694" s="292">
        <v>0</v>
      </c>
      <c r="AJ694" s="292">
        <v>45202.23</v>
      </c>
      <c r="AK694" s="175"/>
      <c r="AL694" s="175">
        <v>1481474.5100000002</v>
      </c>
      <c r="AM694" s="175">
        <v>3657761.14</v>
      </c>
      <c r="AN694" s="175">
        <v>2176286.63</v>
      </c>
    </row>
    <row r="695" spans="1:40" s="84" customFormat="1" ht="20.3" customHeight="1" x14ac:dyDescent="0.35">
      <c r="A695" s="256"/>
      <c r="B695" s="170" t="s">
        <v>22</v>
      </c>
      <c r="C695" s="286"/>
      <c r="D695" s="184" t="s">
        <v>172</v>
      </c>
      <c r="E695" s="287" t="e">
        <f>VLOOKUP(D695,'[1]2023-2025'!$A:$G,7,0)</f>
        <v>#N/A</v>
      </c>
      <c r="F695" s="287"/>
      <c r="G695" s="287"/>
      <c r="H695" s="288" t="e">
        <v>#N/A</v>
      </c>
      <c r="I695" s="288" t="e">
        <v>#N/A</v>
      </c>
      <c r="J695" s="288" t="e">
        <f>VLOOKUP(D695,[1]Лист3!$A:$AK,37,0)</f>
        <v>#N/A</v>
      </c>
      <c r="K695" s="289" t="e">
        <v>#N/A</v>
      </c>
      <c r="L695" s="289"/>
      <c r="M695" s="289"/>
      <c r="N695" s="289"/>
      <c r="O695" s="289" t="e">
        <v>#N/A</v>
      </c>
      <c r="P695" s="289"/>
      <c r="Q695" s="297">
        <f>SUM(Q694)</f>
        <v>2221488.86</v>
      </c>
      <c r="R695" s="297">
        <f t="shared" ref="R695:AJ695" si="55">SUM(R694)</f>
        <v>2176286.63</v>
      </c>
      <c r="S695" s="297">
        <f t="shared" si="55"/>
        <v>229304.4</v>
      </c>
      <c r="T695" s="297">
        <f t="shared" si="55"/>
        <v>697628.4</v>
      </c>
      <c r="U695" s="297">
        <f t="shared" si="55"/>
        <v>0</v>
      </c>
      <c r="V695" s="297">
        <f t="shared" si="55"/>
        <v>74983.199999999997</v>
      </c>
      <c r="W695" s="297">
        <f t="shared" si="55"/>
        <v>84493.2</v>
      </c>
      <c r="X695" s="297">
        <f t="shared" si="55"/>
        <v>76930.8</v>
      </c>
      <c r="Y695" s="297">
        <f t="shared" si="55"/>
        <v>0</v>
      </c>
      <c r="Z695" s="297">
        <f t="shared" si="55"/>
        <v>0</v>
      </c>
      <c r="AA695" s="297">
        <f t="shared" si="55"/>
        <v>0</v>
      </c>
      <c r="AB695" s="297">
        <f t="shared" si="55"/>
        <v>0</v>
      </c>
      <c r="AC695" s="297">
        <f t="shared" si="55"/>
        <v>1012946.63</v>
      </c>
      <c r="AD695" s="297">
        <f t="shared" si="55"/>
        <v>0</v>
      </c>
      <c r="AE695" s="297">
        <f t="shared" si="55"/>
        <v>0</v>
      </c>
      <c r="AF695" s="297">
        <f t="shared" si="55"/>
        <v>0</v>
      </c>
      <c r="AG695" s="297">
        <f t="shared" si="55"/>
        <v>0</v>
      </c>
      <c r="AH695" s="297">
        <f t="shared" si="55"/>
        <v>0</v>
      </c>
      <c r="AI695" s="297">
        <f t="shared" si="55"/>
        <v>0</v>
      </c>
      <c r="AJ695" s="297">
        <f t="shared" si="55"/>
        <v>45202.23</v>
      </c>
      <c r="AK695" s="175"/>
      <c r="AL695" s="175" t="e">
        <v>#N/A</v>
      </c>
      <c r="AM695" s="175" t="e">
        <v>#N/A</v>
      </c>
      <c r="AN695" s="175" t="e">
        <v>#N/A</v>
      </c>
    </row>
    <row r="696" spans="1:40" s="84" customFormat="1" ht="20.3" customHeight="1" x14ac:dyDescent="0.35">
      <c r="A696" s="256"/>
      <c r="B696" s="298"/>
      <c r="C696" s="275"/>
      <c r="D696" s="275"/>
      <c r="E696" s="287">
        <f>VLOOKUP(D696,'[1]2023-2025'!$A:$G,7,0)</f>
        <v>0</v>
      </c>
      <c r="F696" s="287"/>
      <c r="G696" s="287"/>
      <c r="H696" s="288" t="e">
        <v>#N/A</v>
      </c>
      <c r="I696" s="288" t="e">
        <v>#N/A</v>
      </c>
      <c r="J696" s="288" t="e">
        <f>VLOOKUP(D696,[1]Лист3!$A:$AK,37,0)</f>
        <v>#N/A</v>
      </c>
      <c r="K696" s="289" t="e">
        <v>#N/A</v>
      </c>
      <c r="L696" s="289"/>
      <c r="M696" s="289"/>
      <c r="N696" s="289"/>
      <c r="O696" s="289" t="e">
        <v>#N/A</v>
      </c>
      <c r="P696" s="289"/>
      <c r="Q696" s="275"/>
      <c r="R696" s="275"/>
      <c r="S696" s="277"/>
      <c r="T696" s="277"/>
      <c r="U696" s="277"/>
      <c r="V696" s="277"/>
      <c r="W696" s="277"/>
      <c r="X696" s="277" t="s">
        <v>2888</v>
      </c>
      <c r="Y696" s="299"/>
      <c r="Z696" s="277"/>
      <c r="AA696" s="277"/>
      <c r="AB696" s="277"/>
      <c r="AC696" s="277"/>
      <c r="AD696" s="277"/>
      <c r="AE696" s="277"/>
      <c r="AF696" s="277"/>
      <c r="AG696" s="277"/>
      <c r="AH696" s="277"/>
      <c r="AI696" s="277"/>
      <c r="AJ696" s="277"/>
      <c r="AK696" s="175"/>
      <c r="AL696" s="175" t="e">
        <v>#N/A</v>
      </c>
      <c r="AM696" s="175" t="e">
        <v>#N/A</v>
      </c>
      <c r="AN696" s="175" t="e">
        <v>#N/A</v>
      </c>
    </row>
    <row r="697" spans="1:40" s="84" customFormat="1" ht="20.3" customHeight="1" x14ac:dyDescent="0.35">
      <c r="A697" s="256">
        <v>2023</v>
      </c>
      <c r="B697" s="184">
        <f>B694+1</f>
        <v>680</v>
      </c>
      <c r="C697" s="286" t="s">
        <v>485</v>
      </c>
      <c r="D697" s="184">
        <v>37653</v>
      </c>
      <c r="E697" s="287">
        <f>VLOOKUP(D697,'[1]2023-2025'!$A:$G,7,0)</f>
        <v>2023</v>
      </c>
      <c r="F697" s="287"/>
      <c r="G697" s="287" t="s">
        <v>1899</v>
      </c>
      <c r="H697" s="288">
        <f>INDEX('[1]2023-2025'!$AK:$AK,MATCH(D697,'[1]2023-2025'!$A:$A,0))</f>
        <v>44638</v>
      </c>
      <c r="I697" s="288" t="e">
        <v>#N/A</v>
      </c>
      <c r="J697" s="288" t="e">
        <f>VLOOKUP(D697,[1]Лист3!$A:$AK,37,0)</f>
        <v>#N/A</v>
      </c>
      <c r="K697" s="289">
        <f>INDEX('[1]2023-2025'!$G:$G,MATCH(D697,'[1]2023-2025'!$A:$A,0))</f>
        <v>2023</v>
      </c>
      <c r="L697" s="289"/>
      <c r="M697" s="289"/>
      <c r="N697" s="289"/>
      <c r="O697" s="289" t="s">
        <v>2692</v>
      </c>
      <c r="P697" s="289">
        <v>0</v>
      </c>
      <c r="Q697" s="186">
        <f t="shared" ref="Q697:Q702" si="56">SUM(S697:AJ697)</f>
        <v>804315.68</v>
      </c>
      <c r="R697" s="186">
        <f t="shared" ref="R697:R702" si="57">SUM(S697:AI697)</f>
        <v>795139.78</v>
      </c>
      <c r="S697" s="290">
        <v>0</v>
      </c>
      <c r="T697" s="290">
        <v>0</v>
      </c>
      <c r="U697" s="290">
        <v>0</v>
      </c>
      <c r="V697" s="290">
        <v>0</v>
      </c>
      <c r="W697" s="290">
        <v>0</v>
      </c>
      <c r="X697" s="290">
        <v>0</v>
      </c>
      <c r="Y697" s="290">
        <v>0</v>
      </c>
      <c r="Z697" s="290">
        <v>0</v>
      </c>
      <c r="AA697" s="290">
        <v>731204.4</v>
      </c>
      <c r="AB697" s="290">
        <v>0</v>
      </c>
      <c r="AC697" s="290">
        <v>0</v>
      </c>
      <c r="AD697" s="290">
        <v>0</v>
      </c>
      <c r="AE697" s="290">
        <v>0</v>
      </c>
      <c r="AF697" s="290">
        <v>0</v>
      </c>
      <c r="AG697" s="290">
        <v>0</v>
      </c>
      <c r="AH697" s="290">
        <v>63935.38</v>
      </c>
      <c r="AI697" s="290">
        <v>0</v>
      </c>
      <c r="AJ697" s="292">
        <v>9175.9</v>
      </c>
      <c r="AK697" s="175"/>
      <c r="AL697" s="175">
        <v>82934.989999999991</v>
      </c>
      <c r="AM697" s="175">
        <v>887250.67</v>
      </c>
      <c r="AN697" s="175">
        <v>804315.68</v>
      </c>
    </row>
    <row r="698" spans="1:40" s="84" customFormat="1" ht="20.3" customHeight="1" x14ac:dyDescent="0.35">
      <c r="A698" s="256">
        <v>2023</v>
      </c>
      <c r="B698" s="184">
        <f>B697+1</f>
        <v>681</v>
      </c>
      <c r="C698" s="286" t="s">
        <v>3810</v>
      </c>
      <c r="D698" s="184">
        <v>37690</v>
      </c>
      <c r="E698" s="287">
        <f>VLOOKUP(D698,'[1]2023-2025'!$A:$G,7,0)</f>
        <v>2023</v>
      </c>
      <c r="F698" s="287"/>
      <c r="G698" s="287" t="s">
        <v>1899</v>
      </c>
      <c r="H698" s="288">
        <f>INDEX('[1]2023-2025'!$AK:$AK,MATCH(D698,'[1]2023-2025'!$A:$A,0))</f>
        <v>44670</v>
      </c>
      <c r="I698" s="288" t="e">
        <v>#N/A</v>
      </c>
      <c r="J698" s="288" t="e">
        <f>VLOOKUP(D698,[1]Лист3!$A:$AK,37,0)</f>
        <v>#N/A</v>
      </c>
      <c r="K698" s="289">
        <f>INDEX('[1]2023-2025'!$G:$G,MATCH(D698,'[1]2023-2025'!$A:$A,0))</f>
        <v>2023</v>
      </c>
      <c r="L698" s="289"/>
      <c r="M698" s="289"/>
      <c r="N698" s="289"/>
      <c r="O698" s="289" t="s">
        <v>2441</v>
      </c>
      <c r="P698" s="289">
        <v>0</v>
      </c>
      <c r="Q698" s="186">
        <f t="shared" si="56"/>
        <v>3690585.16</v>
      </c>
      <c r="R698" s="186">
        <f t="shared" si="57"/>
        <v>3638484</v>
      </c>
      <c r="S698" s="290">
        <v>0</v>
      </c>
      <c r="T698" s="290">
        <v>0</v>
      </c>
      <c r="U698" s="290">
        <v>0</v>
      </c>
      <c r="V698" s="290">
        <v>0</v>
      </c>
      <c r="W698" s="290">
        <v>0</v>
      </c>
      <c r="X698" s="290">
        <v>0</v>
      </c>
      <c r="Y698" s="290">
        <v>0</v>
      </c>
      <c r="Z698" s="290">
        <v>0</v>
      </c>
      <c r="AA698" s="290">
        <v>3638484</v>
      </c>
      <c r="AB698" s="290">
        <v>0</v>
      </c>
      <c r="AC698" s="290">
        <v>0</v>
      </c>
      <c r="AD698" s="290">
        <v>0</v>
      </c>
      <c r="AE698" s="290">
        <v>0</v>
      </c>
      <c r="AF698" s="290">
        <v>0</v>
      </c>
      <c r="AG698" s="290">
        <v>0</v>
      </c>
      <c r="AH698" s="290">
        <v>0</v>
      </c>
      <c r="AI698" s="290">
        <v>0</v>
      </c>
      <c r="AJ698" s="292">
        <v>52101.16</v>
      </c>
      <c r="AK698" s="175"/>
      <c r="AL698" s="175">
        <v>8681553.0899999999</v>
      </c>
      <c r="AM698" s="175">
        <v>16358059.609999999</v>
      </c>
      <c r="AN698" s="175">
        <v>7676506.5199999996</v>
      </c>
    </row>
    <row r="699" spans="1:40" s="84" customFormat="1" ht="20.3" customHeight="1" x14ac:dyDescent="0.35">
      <c r="A699" s="256">
        <v>2023</v>
      </c>
      <c r="B699" s="184">
        <f>B698+1</f>
        <v>682</v>
      </c>
      <c r="C699" s="286" t="s">
        <v>488</v>
      </c>
      <c r="D699" s="184">
        <v>37752</v>
      </c>
      <c r="E699" s="287">
        <f>VLOOKUP(D699,'[1]2023-2025'!$A:$G,7,0)</f>
        <v>2023</v>
      </c>
      <c r="F699" s="287"/>
      <c r="G699" s="287" t="s">
        <v>1899</v>
      </c>
      <c r="H699" s="288">
        <f>INDEX('[1]2023-2025'!$AK:$AK,MATCH(D699,'[1]2023-2025'!$A:$A,0))</f>
        <v>44638</v>
      </c>
      <c r="I699" s="288" t="e">
        <v>#N/A</v>
      </c>
      <c r="J699" s="288" t="e">
        <f>VLOOKUP(D699,[1]Лист3!$A:$AK,37,0)</f>
        <v>#N/A</v>
      </c>
      <c r="K699" s="289">
        <f>INDEX('[1]2023-2025'!$G:$G,MATCH(D699,'[1]2023-2025'!$A:$A,0))</f>
        <v>2023</v>
      </c>
      <c r="L699" s="289"/>
      <c r="M699" s="289"/>
      <c r="N699" s="289"/>
      <c r="O699" s="289" t="s">
        <v>2692</v>
      </c>
      <c r="P699" s="289">
        <v>0</v>
      </c>
      <c r="Q699" s="186">
        <f t="shared" si="56"/>
        <v>50749.48</v>
      </c>
      <c r="R699" s="186">
        <f t="shared" si="57"/>
        <v>50749.48</v>
      </c>
      <c r="S699" s="290">
        <v>0</v>
      </c>
      <c r="T699" s="290">
        <v>0</v>
      </c>
      <c r="U699" s="290">
        <v>0</v>
      </c>
      <c r="V699" s="290">
        <v>0</v>
      </c>
      <c r="W699" s="290">
        <v>0</v>
      </c>
      <c r="X699" s="290">
        <v>0</v>
      </c>
      <c r="Y699" s="290">
        <v>0</v>
      </c>
      <c r="Z699" s="290">
        <v>0</v>
      </c>
      <c r="AA699" s="290">
        <v>0</v>
      </c>
      <c r="AB699" s="290">
        <v>0</v>
      </c>
      <c r="AC699" s="290">
        <v>0</v>
      </c>
      <c r="AD699" s="290">
        <v>0</v>
      </c>
      <c r="AE699" s="290">
        <v>0</v>
      </c>
      <c r="AF699" s="290">
        <v>0</v>
      </c>
      <c r="AG699" s="290">
        <v>0</v>
      </c>
      <c r="AH699" s="290">
        <v>50749.48</v>
      </c>
      <c r="AI699" s="290">
        <v>0</v>
      </c>
      <c r="AJ699" s="290">
        <v>0</v>
      </c>
      <c r="AK699" s="175"/>
      <c r="AL699" s="175">
        <v>554812.15</v>
      </c>
      <c r="AM699" s="175">
        <v>844182.9</v>
      </c>
      <c r="AN699" s="175">
        <v>289370.75</v>
      </c>
    </row>
    <row r="700" spans="1:40" s="84" customFormat="1" ht="20.3" customHeight="1" x14ac:dyDescent="0.35">
      <c r="A700" s="256">
        <v>2023</v>
      </c>
      <c r="B700" s="184">
        <f>B699+1</f>
        <v>683</v>
      </c>
      <c r="C700" s="286" t="s">
        <v>33</v>
      </c>
      <c r="D700" s="184">
        <v>37571</v>
      </c>
      <c r="E700" s="287">
        <f>VLOOKUP(D700,'[1]2023-2025'!$A:$G,7,0)</f>
        <v>2023</v>
      </c>
      <c r="F700" s="287" t="s">
        <v>2096</v>
      </c>
      <c r="G700" s="287"/>
      <c r="H700" s="288">
        <f>INDEX('[1]2023-2025'!$AK:$AK,MATCH(D700,'[1]2023-2025'!$A:$A,0))</f>
        <v>44670</v>
      </c>
      <c r="I700" s="288" t="e">
        <v>#N/A</v>
      </c>
      <c r="J700" s="288" t="e">
        <f>VLOOKUP(D700,[1]Лист3!$A:$AK,37,0)</f>
        <v>#N/A</v>
      </c>
      <c r="K700" s="289">
        <f>INDEX('[1]2023-2025'!$G:$G,MATCH(D700,'[1]2023-2025'!$A:$A,0))</f>
        <v>2023</v>
      </c>
      <c r="L700" s="289"/>
      <c r="M700" s="289"/>
      <c r="N700" s="289"/>
      <c r="O700" s="289" t="s">
        <v>2441</v>
      </c>
      <c r="P700" s="289">
        <v>0</v>
      </c>
      <c r="Q700" s="186">
        <f t="shared" si="56"/>
        <v>602232.06000000006</v>
      </c>
      <c r="R700" s="186">
        <f t="shared" si="57"/>
        <v>590946</v>
      </c>
      <c r="S700" s="290">
        <v>0</v>
      </c>
      <c r="T700" s="290">
        <v>0</v>
      </c>
      <c r="U700" s="290">
        <v>0</v>
      </c>
      <c r="V700" s="290">
        <v>0</v>
      </c>
      <c r="W700" s="290">
        <v>0</v>
      </c>
      <c r="X700" s="290">
        <v>0</v>
      </c>
      <c r="Y700" s="290">
        <v>0</v>
      </c>
      <c r="Z700" s="290">
        <v>0</v>
      </c>
      <c r="AA700" s="290">
        <v>0</v>
      </c>
      <c r="AB700" s="290">
        <v>142089.60000000001</v>
      </c>
      <c r="AC700" s="290">
        <v>448856.39999999997</v>
      </c>
      <c r="AD700" s="290">
        <v>0</v>
      </c>
      <c r="AE700" s="290">
        <v>0</v>
      </c>
      <c r="AF700" s="290">
        <v>0</v>
      </c>
      <c r="AG700" s="290">
        <v>0</v>
      </c>
      <c r="AH700" s="290">
        <v>0</v>
      </c>
      <c r="AI700" s="290">
        <v>0</v>
      </c>
      <c r="AJ700" s="292">
        <v>11286.06</v>
      </c>
      <c r="AK700" s="175"/>
      <c r="AL700" s="175">
        <v>2638699.09</v>
      </c>
      <c r="AM700" s="175">
        <v>3240931.15</v>
      </c>
      <c r="AN700" s="175">
        <v>602232.06000000006</v>
      </c>
    </row>
    <row r="701" spans="1:40" s="84" customFormat="1" ht="20.3" customHeight="1" x14ac:dyDescent="0.35">
      <c r="A701" s="256">
        <v>2023</v>
      </c>
      <c r="B701" s="184">
        <f>B700+1</f>
        <v>684</v>
      </c>
      <c r="C701" s="286" t="s">
        <v>2254</v>
      </c>
      <c r="D701" s="184">
        <v>37642</v>
      </c>
      <c r="E701" s="287">
        <f>VLOOKUP(D701,'[1]2023-2025'!$A:$G,7,0)</f>
        <v>2023</v>
      </c>
      <c r="F701" s="287" t="str">
        <f>VLOOKUP(D701,[2]Лист1!$C:$F,4,0)</f>
        <v>ранний</v>
      </c>
      <c r="G701" s="287"/>
      <c r="H701" s="288" t="str">
        <f>INDEX('[1]2023-2025'!$AK:$AK,MATCH(D701,'[1]2023-2025'!$A:$A,0))</f>
        <v>вкл. Протоколом</v>
      </c>
      <c r="I701" s="288" t="e">
        <v>#N/A</v>
      </c>
      <c r="J701" s="288" t="e">
        <f>VLOOKUP(D701,[1]Лист3!$A:$AK,37,0)</f>
        <v>#N/A</v>
      </c>
      <c r="K701" s="289">
        <f>INDEX('[1]2023-2025'!$G:$G,MATCH(D701,'[1]2023-2025'!$A:$A,0))</f>
        <v>2023</v>
      </c>
      <c r="L701" s="289"/>
      <c r="M701" s="289"/>
      <c r="N701" s="289"/>
      <c r="O701" s="289" t="s">
        <v>1743</v>
      </c>
      <c r="P701" s="289">
        <v>0</v>
      </c>
      <c r="Q701" s="186">
        <f t="shared" si="56"/>
        <v>2485064</v>
      </c>
      <c r="R701" s="186">
        <f t="shared" si="57"/>
        <v>2485064</v>
      </c>
      <c r="S701" s="290">
        <v>0</v>
      </c>
      <c r="T701" s="291">
        <v>0</v>
      </c>
      <c r="U701" s="186">
        <v>0</v>
      </c>
      <c r="V701" s="186">
        <v>0</v>
      </c>
      <c r="W701" s="186">
        <v>0</v>
      </c>
      <c r="X701" s="186">
        <v>0</v>
      </c>
      <c r="Y701" s="186">
        <v>0</v>
      </c>
      <c r="Z701" s="290">
        <v>0</v>
      </c>
      <c r="AA701" s="292">
        <v>2485064</v>
      </c>
      <c r="AB701" s="186">
        <v>0</v>
      </c>
      <c r="AC701" s="186">
        <v>0</v>
      </c>
      <c r="AD701" s="186">
        <v>0</v>
      </c>
      <c r="AE701" s="186">
        <v>0</v>
      </c>
      <c r="AF701" s="186">
        <v>0</v>
      </c>
      <c r="AG701" s="290">
        <v>0</v>
      </c>
      <c r="AH701" s="292">
        <v>0</v>
      </c>
      <c r="AI701" s="292">
        <v>0</v>
      </c>
      <c r="AJ701" s="292">
        <v>0</v>
      </c>
      <c r="AK701" s="175"/>
      <c r="AL701" s="175">
        <v>1787719.0300000003</v>
      </c>
      <c r="AM701" s="175">
        <v>4272783.03</v>
      </c>
      <c r="AN701" s="175">
        <v>2485064</v>
      </c>
    </row>
    <row r="702" spans="1:40" s="84" customFormat="1" ht="20.3" customHeight="1" x14ac:dyDescent="0.35">
      <c r="A702" s="256">
        <v>2023</v>
      </c>
      <c r="B702" s="184">
        <f>B701+1</f>
        <v>685</v>
      </c>
      <c r="C702" s="286" t="s">
        <v>2255</v>
      </c>
      <c r="D702" s="184">
        <v>37661</v>
      </c>
      <c r="E702" s="287">
        <f>VLOOKUP(D702,'[1]2023-2025'!$A:$G,7,0)</f>
        <v>2023</v>
      </c>
      <c r="F702" s="287" t="s">
        <v>1743</v>
      </c>
      <c r="G702" s="287"/>
      <c r="H702" s="288" t="str">
        <f>INDEX('[1]2023-2025'!$AK:$AK,MATCH(D702,'[1]2023-2025'!$A:$A,0))</f>
        <v>вкл. Протоколом</v>
      </c>
      <c r="I702" s="288" t="e">
        <v>#N/A</v>
      </c>
      <c r="J702" s="288" t="e">
        <f>VLOOKUP(D702,[1]Лист3!$A:$AK,37,0)</f>
        <v>#N/A</v>
      </c>
      <c r="K702" s="289">
        <f>INDEX('[1]2023-2025'!$G:$G,MATCH(D702,'[1]2023-2025'!$A:$A,0))</f>
        <v>2023</v>
      </c>
      <c r="L702" s="289"/>
      <c r="M702" s="289"/>
      <c r="N702" s="289"/>
      <c r="O702" s="289" t="s">
        <v>2448</v>
      </c>
      <c r="P702" s="289" t="s">
        <v>2667</v>
      </c>
      <c r="Q702" s="186">
        <f t="shared" si="56"/>
        <v>1532590.8900000001</v>
      </c>
      <c r="R702" s="186">
        <f t="shared" si="57"/>
        <v>1505330.57</v>
      </c>
      <c r="S702" s="300">
        <v>1505330.57</v>
      </c>
      <c r="T702" s="291">
        <v>0</v>
      </c>
      <c r="U702" s="186">
        <v>0</v>
      </c>
      <c r="V702" s="186">
        <v>0</v>
      </c>
      <c r="W702" s="186">
        <v>0</v>
      </c>
      <c r="X702" s="186">
        <v>0</v>
      </c>
      <c r="Y702" s="186">
        <v>0</v>
      </c>
      <c r="Z702" s="290">
        <v>0</v>
      </c>
      <c r="AA702" s="186">
        <v>0</v>
      </c>
      <c r="AB702" s="186">
        <v>0</v>
      </c>
      <c r="AC702" s="186">
        <v>0</v>
      </c>
      <c r="AD702" s="186">
        <v>0</v>
      </c>
      <c r="AE702" s="186">
        <v>0</v>
      </c>
      <c r="AF702" s="186">
        <v>0</v>
      </c>
      <c r="AG702" s="290">
        <v>0</v>
      </c>
      <c r="AH702" s="292">
        <v>0</v>
      </c>
      <c r="AI702" s="292">
        <v>0</v>
      </c>
      <c r="AJ702" s="300">
        <v>27260.32</v>
      </c>
      <c r="AK702" s="175"/>
      <c r="AL702" s="175">
        <v>4738542.0600000005</v>
      </c>
      <c r="AM702" s="175">
        <v>9645788.0500000007</v>
      </c>
      <c r="AN702" s="175">
        <v>4907245.99</v>
      </c>
    </row>
    <row r="703" spans="1:40" s="84" customFormat="1" ht="20.3" customHeight="1" x14ac:dyDescent="0.35">
      <c r="A703" s="256"/>
      <c r="B703" s="170" t="s">
        <v>22</v>
      </c>
      <c r="C703" s="293"/>
      <c r="D703" s="296" t="s">
        <v>172</v>
      </c>
      <c r="E703" s="287" t="e">
        <f>VLOOKUP(D703,'[1]2023-2025'!$A:$G,7,0)</f>
        <v>#N/A</v>
      </c>
      <c r="F703" s="287"/>
      <c r="G703" s="287"/>
      <c r="H703" s="288" t="e">
        <v>#N/A</v>
      </c>
      <c r="I703" s="288" t="e">
        <v>#N/A</v>
      </c>
      <c r="J703" s="288" t="e">
        <f>VLOOKUP(D703,[1]Лист3!$A:$AK,37,0)</f>
        <v>#N/A</v>
      </c>
      <c r="K703" s="289" t="e">
        <v>#N/A</v>
      </c>
      <c r="L703" s="289"/>
      <c r="M703" s="289"/>
      <c r="N703" s="289"/>
      <c r="O703" s="289" t="e">
        <v>#N/A</v>
      </c>
      <c r="P703" s="289"/>
      <c r="Q703" s="297">
        <f t="shared" ref="Q703:AJ703" si="58">SUM(Q697:Q702)</f>
        <v>9165537.2700000014</v>
      </c>
      <c r="R703" s="297">
        <f t="shared" si="58"/>
        <v>9065713.8300000001</v>
      </c>
      <c r="S703" s="297">
        <f t="shared" si="58"/>
        <v>1505330.57</v>
      </c>
      <c r="T703" s="297">
        <f t="shared" si="58"/>
        <v>0</v>
      </c>
      <c r="U703" s="297">
        <f t="shared" si="58"/>
        <v>0</v>
      </c>
      <c r="V703" s="297">
        <f t="shared" si="58"/>
        <v>0</v>
      </c>
      <c r="W703" s="297">
        <f t="shared" si="58"/>
        <v>0</v>
      </c>
      <c r="X703" s="297">
        <f t="shared" si="58"/>
        <v>0</v>
      </c>
      <c r="Y703" s="297">
        <f t="shared" si="58"/>
        <v>0</v>
      </c>
      <c r="Z703" s="297">
        <f t="shared" si="58"/>
        <v>0</v>
      </c>
      <c r="AA703" s="297">
        <f t="shared" si="58"/>
        <v>6854752.4000000004</v>
      </c>
      <c r="AB703" s="297">
        <f t="shared" si="58"/>
        <v>142089.60000000001</v>
      </c>
      <c r="AC703" s="297">
        <f t="shared" si="58"/>
        <v>448856.39999999997</v>
      </c>
      <c r="AD703" s="297">
        <f t="shared" si="58"/>
        <v>0</v>
      </c>
      <c r="AE703" s="297">
        <f t="shared" si="58"/>
        <v>0</v>
      </c>
      <c r="AF703" s="297">
        <f t="shared" si="58"/>
        <v>0</v>
      </c>
      <c r="AG703" s="297">
        <f t="shared" si="58"/>
        <v>0</v>
      </c>
      <c r="AH703" s="297">
        <f t="shared" si="58"/>
        <v>114684.86</v>
      </c>
      <c r="AI703" s="297">
        <f t="shared" si="58"/>
        <v>0</v>
      </c>
      <c r="AJ703" s="297">
        <f t="shared" si="58"/>
        <v>99823.44</v>
      </c>
      <c r="AK703" s="175"/>
      <c r="AL703" s="175" t="e">
        <v>#N/A</v>
      </c>
      <c r="AM703" s="175" t="e">
        <v>#N/A</v>
      </c>
      <c r="AN703" s="175" t="e">
        <v>#N/A</v>
      </c>
    </row>
    <row r="704" spans="1:40" s="84" customFormat="1" ht="20.3" customHeight="1" x14ac:dyDescent="0.35">
      <c r="A704" s="256"/>
      <c r="B704" s="298"/>
      <c r="C704" s="275"/>
      <c r="D704" s="275"/>
      <c r="E704" s="287">
        <f>VLOOKUP(D704,'[1]2023-2025'!$A:$G,7,0)</f>
        <v>0</v>
      </c>
      <c r="F704" s="287"/>
      <c r="G704" s="287"/>
      <c r="H704" s="288" t="e">
        <v>#N/A</v>
      </c>
      <c r="I704" s="288" t="e">
        <v>#N/A</v>
      </c>
      <c r="J704" s="288" t="e">
        <f>VLOOKUP(D704,[1]Лист3!$A:$AK,37,0)</f>
        <v>#N/A</v>
      </c>
      <c r="K704" s="289" t="e">
        <v>#N/A</v>
      </c>
      <c r="L704" s="289"/>
      <c r="M704" s="289"/>
      <c r="N704" s="289"/>
      <c r="O704" s="289" t="e">
        <v>#N/A</v>
      </c>
      <c r="P704" s="289"/>
      <c r="Q704" s="275"/>
      <c r="R704" s="275"/>
      <c r="S704" s="277"/>
      <c r="T704" s="277"/>
      <c r="U704" s="277"/>
      <c r="V704" s="277"/>
      <c r="W704" s="277"/>
      <c r="X704" s="277" t="s">
        <v>2889</v>
      </c>
      <c r="Y704" s="299"/>
      <c r="Z704" s="277"/>
      <c r="AA704" s="277"/>
      <c r="AB704" s="277"/>
      <c r="AC704" s="277"/>
      <c r="AD704" s="277"/>
      <c r="AE704" s="277"/>
      <c r="AF704" s="277"/>
      <c r="AG704" s="277"/>
      <c r="AH704" s="277"/>
      <c r="AI704" s="277"/>
      <c r="AJ704" s="277"/>
      <c r="AK704" s="175"/>
      <c r="AL704" s="175" t="e">
        <v>#N/A</v>
      </c>
      <c r="AM704" s="175" t="e">
        <v>#N/A</v>
      </c>
      <c r="AN704" s="175" t="e">
        <v>#N/A</v>
      </c>
    </row>
    <row r="705" spans="1:40" s="84" customFormat="1" ht="20.3" customHeight="1" x14ac:dyDescent="0.35">
      <c r="A705" s="256">
        <v>2023</v>
      </c>
      <c r="B705" s="184">
        <f>B702+1</f>
        <v>686</v>
      </c>
      <c r="C705" s="248" t="s">
        <v>489</v>
      </c>
      <c r="D705" s="184">
        <v>37978</v>
      </c>
      <c r="E705" s="287" t="e">
        <f>VLOOKUP(D705,'[1]2023-2025'!$A:$G,7,0)</f>
        <v>#N/A</v>
      </c>
      <c r="F705" s="287"/>
      <c r="G705" s="287" t="s">
        <v>1899</v>
      </c>
      <c r="H705" s="288" t="e">
        <f>INDEX('[1]2023-2025'!$AK:$AK,MATCH(D705,'[1]2023-2025'!$A:$A,0))</f>
        <v>#N/A</v>
      </c>
      <c r="I705" s="288" t="e">
        <v>#N/A</v>
      </c>
      <c r="J705" s="288" t="e">
        <f>VLOOKUP(D705,[1]Лист3!$A:$AK,37,0)</f>
        <v>#N/A</v>
      </c>
      <c r="K705" s="289" t="e">
        <f>INDEX('[1]2023-2025'!$G:$G,MATCH(D705,'[1]2023-2025'!$A:$A,0))</f>
        <v>#N/A</v>
      </c>
      <c r="L705" s="289"/>
      <c r="M705" s="289"/>
      <c r="N705" s="289"/>
      <c r="O705" s="289" t="e">
        <v>#N/A</v>
      </c>
      <c r="P705" s="289" t="e">
        <v>#N/A</v>
      </c>
      <c r="Q705" s="186">
        <f>SUM(S705:AJ705)</f>
        <v>1647219.8900000001</v>
      </c>
      <c r="R705" s="186">
        <f>SUM(S705:AI705)</f>
        <v>1621581.2200000002</v>
      </c>
      <c r="S705" s="186">
        <v>0</v>
      </c>
      <c r="T705" s="291">
        <v>0</v>
      </c>
      <c r="U705" s="186">
        <v>0</v>
      </c>
      <c r="V705" s="186">
        <v>0</v>
      </c>
      <c r="W705" s="186">
        <v>0</v>
      </c>
      <c r="X705" s="186">
        <v>0</v>
      </c>
      <c r="Y705" s="186">
        <v>0</v>
      </c>
      <c r="Z705" s="186">
        <v>0</v>
      </c>
      <c r="AA705" s="186">
        <v>0</v>
      </c>
      <c r="AB705" s="186">
        <v>179010.34000000003</v>
      </c>
      <c r="AC705" s="186">
        <v>1442570.8800000001</v>
      </c>
      <c r="AD705" s="186">
        <v>0</v>
      </c>
      <c r="AE705" s="186">
        <v>0</v>
      </c>
      <c r="AF705" s="186">
        <v>0</v>
      </c>
      <c r="AG705" s="292">
        <v>0</v>
      </c>
      <c r="AH705" s="292">
        <v>0</v>
      </c>
      <c r="AI705" s="292">
        <v>0</v>
      </c>
      <c r="AJ705" s="292">
        <v>25638.67</v>
      </c>
      <c r="AK705" s="175"/>
      <c r="AL705" s="175">
        <v>1889470.53</v>
      </c>
      <c r="AM705" s="175">
        <v>3534217.35</v>
      </c>
      <c r="AN705" s="175">
        <v>1644746.82</v>
      </c>
    </row>
    <row r="706" spans="1:40" s="105" customFormat="1" ht="20.3" customHeight="1" x14ac:dyDescent="0.35">
      <c r="A706" s="256">
        <v>2023</v>
      </c>
      <c r="B706" s="184">
        <f>B705+1</f>
        <v>687</v>
      </c>
      <c r="C706" s="248" t="s">
        <v>1361</v>
      </c>
      <c r="D706" s="184">
        <v>37979</v>
      </c>
      <c r="E706" s="287" t="e">
        <f>VLOOKUP(D706,'[1]2023-2025'!$A:$G,7,0)</f>
        <v>#N/A</v>
      </c>
      <c r="F706" s="287"/>
      <c r="G706" s="287" t="s">
        <v>1899</v>
      </c>
      <c r="H706" s="288" t="e">
        <f>INDEX('[1]2023-2025'!$AK:$AK,MATCH(D706,'[1]2023-2025'!$A:$A,0))</f>
        <v>#N/A</v>
      </c>
      <c r="I706" s="288" t="e">
        <v>#N/A</v>
      </c>
      <c r="J706" s="288" t="e">
        <f>VLOOKUP(D706,[1]Лист3!$A:$AK,37,0)</f>
        <v>#N/A</v>
      </c>
      <c r="K706" s="289" t="e">
        <f>INDEX('[1]2023-2025'!$G:$G,MATCH(D706,'[1]2023-2025'!$A:$A,0))</f>
        <v>#N/A</v>
      </c>
      <c r="L706" s="289"/>
      <c r="M706" s="289"/>
      <c r="N706" s="289"/>
      <c r="O706" s="289" t="e">
        <v>#N/A</v>
      </c>
      <c r="P706" s="289" t="e">
        <v>#N/A</v>
      </c>
      <c r="Q706" s="186">
        <f t="shared" ref="Q706:Q737" si="59">SUM(S706:AJ706)</f>
        <v>1797170.0799999998</v>
      </c>
      <c r="R706" s="186">
        <f t="shared" ref="R706:R737" si="60">SUM(S706:AI706)</f>
        <v>1770610.68</v>
      </c>
      <c r="S706" s="290">
        <v>0</v>
      </c>
      <c r="T706" s="291">
        <v>0</v>
      </c>
      <c r="U706" s="186">
        <v>0</v>
      </c>
      <c r="V706" s="186">
        <v>0</v>
      </c>
      <c r="W706" s="186">
        <v>0</v>
      </c>
      <c r="X706" s="186">
        <v>0</v>
      </c>
      <c r="Y706" s="186">
        <v>0</v>
      </c>
      <c r="Z706" s="186">
        <v>0</v>
      </c>
      <c r="AA706" s="186">
        <v>1770610.68</v>
      </c>
      <c r="AB706" s="186">
        <v>0</v>
      </c>
      <c r="AC706" s="186">
        <v>0</v>
      </c>
      <c r="AD706" s="186">
        <v>0</v>
      </c>
      <c r="AE706" s="186">
        <v>0</v>
      </c>
      <c r="AF706" s="186">
        <v>0</v>
      </c>
      <c r="AG706" s="292">
        <v>0</v>
      </c>
      <c r="AH706" s="292">
        <v>0</v>
      </c>
      <c r="AI706" s="292">
        <v>0</v>
      </c>
      <c r="AJ706" s="186">
        <v>26559.4</v>
      </c>
      <c r="AK706" s="175"/>
      <c r="AL706" s="175">
        <v>1831028.64</v>
      </c>
      <c r="AM706" s="175">
        <v>3625636.84</v>
      </c>
      <c r="AN706" s="175">
        <v>1794608.2</v>
      </c>
    </row>
    <row r="707" spans="1:40" s="105" customFormat="1" ht="20.3" customHeight="1" x14ac:dyDescent="0.35">
      <c r="A707" s="256">
        <v>2023</v>
      </c>
      <c r="B707" s="184">
        <f t="shared" ref="B707:B770" si="61">B706+1</f>
        <v>688</v>
      </c>
      <c r="C707" s="248" t="s">
        <v>1362</v>
      </c>
      <c r="D707" s="184">
        <v>37981</v>
      </c>
      <c r="E707" s="287" t="e">
        <f>VLOOKUP(D707,'[1]2023-2025'!$A:$G,7,0)</f>
        <v>#N/A</v>
      </c>
      <c r="F707" s="287"/>
      <c r="G707" s="287" t="s">
        <v>1899</v>
      </c>
      <c r="H707" s="288" t="e">
        <f>INDEX('[1]2023-2025'!$AK:$AK,MATCH(D707,'[1]2023-2025'!$A:$A,0))</f>
        <v>#N/A</v>
      </c>
      <c r="I707" s="288" t="e">
        <v>#N/A</v>
      </c>
      <c r="J707" s="288" t="e">
        <f>VLOOKUP(D707,[1]Лист3!$A:$AK,37,0)</f>
        <v>#N/A</v>
      </c>
      <c r="K707" s="289" t="e">
        <f>INDEX('[1]2023-2025'!$G:$G,MATCH(D707,'[1]2023-2025'!$A:$A,0))</f>
        <v>#N/A</v>
      </c>
      <c r="L707" s="289"/>
      <c r="M707" s="289"/>
      <c r="N707" s="289"/>
      <c r="O707" s="289" t="e">
        <v>#N/A</v>
      </c>
      <c r="P707" s="289" t="e">
        <v>#N/A</v>
      </c>
      <c r="Q707" s="186">
        <f t="shared" si="59"/>
        <v>1712912.73</v>
      </c>
      <c r="R707" s="186">
        <f t="shared" si="60"/>
        <v>1687434.65</v>
      </c>
      <c r="S707" s="290">
        <v>0</v>
      </c>
      <c r="T707" s="291">
        <v>0</v>
      </c>
      <c r="U707" s="186">
        <v>0</v>
      </c>
      <c r="V707" s="186">
        <v>0</v>
      </c>
      <c r="W707" s="186">
        <v>0</v>
      </c>
      <c r="X707" s="186">
        <v>0</v>
      </c>
      <c r="Y707" s="186">
        <v>0</v>
      </c>
      <c r="Z707" s="186">
        <v>0</v>
      </c>
      <c r="AA707" s="186">
        <v>1687434.65</v>
      </c>
      <c r="AB707" s="186">
        <v>0</v>
      </c>
      <c r="AC707" s="186">
        <v>0</v>
      </c>
      <c r="AD707" s="186">
        <v>0</v>
      </c>
      <c r="AE707" s="186">
        <v>0</v>
      </c>
      <c r="AF707" s="186">
        <v>0</v>
      </c>
      <c r="AG707" s="292">
        <v>0</v>
      </c>
      <c r="AH707" s="292">
        <v>0</v>
      </c>
      <c r="AI707" s="292">
        <v>0</v>
      </c>
      <c r="AJ707" s="186">
        <v>25478.080000000002</v>
      </c>
      <c r="AK707" s="175"/>
      <c r="AL707" s="175">
        <v>1773196.9500000002</v>
      </c>
      <c r="AM707" s="175">
        <v>3483652.1</v>
      </c>
      <c r="AN707" s="175">
        <v>1710455.15</v>
      </c>
    </row>
    <row r="708" spans="1:40" s="84" customFormat="1" ht="20.3" customHeight="1" x14ac:dyDescent="0.35">
      <c r="A708" s="256">
        <v>2023</v>
      </c>
      <c r="B708" s="184">
        <f t="shared" si="61"/>
        <v>689</v>
      </c>
      <c r="C708" s="248" t="s">
        <v>491</v>
      </c>
      <c r="D708" s="184">
        <v>37980</v>
      </c>
      <c r="E708" s="287" t="e">
        <f>VLOOKUP(D708,'[1]2023-2025'!$A:$G,7,0)</f>
        <v>#N/A</v>
      </c>
      <c r="F708" s="287"/>
      <c r="G708" s="287" t="s">
        <v>1899</v>
      </c>
      <c r="H708" s="288" t="e">
        <f>INDEX('[1]2023-2025'!$AK:$AK,MATCH(D708,'[1]2023-2025'!$A:$A,0))</f>
        <v>#N/A</v>
      </c>
      <c r="I708" s="288" t="e">
        <v>#N/A</v>
      </c>
      <c r="J708" s="288" t="e">
        <f>VLOOKUP(D708,[1]Лист3!$A:$AK,37,0)</f>
        <v>#N/A</v>
      </c>
      <c r="K708" s="289" t="e">
        <f>INDEX('[1]2023-2025'!$G:$G,MATCH(D708,'[1]2023-2025'!$A:$A,0))</f>
        <v>#N/A</v>
      </c>
      <c r="L708" s="289"/>
      <c r="M708" s="289"/>
      <c r="N708" s="289"/>
      <c r="O708" s="289" t="e">
        <v>#N/A</v>
      </c>
      <c r="P708" s="289" t="e">
        <v>#N/A</v>
      </c>
      <c r="Q708" s="186">
        <f t="shared" si="59"/>
        <v>943204.32000000007</v>
      </c>
      <c r="R708" s="186">
        <f t="shared" si="60"/>
        <v>928760.17</v>
      </c>
      <c r="S708" s="186">
        <v>0</v>
      </c>
      <c r="T708" s="291">
        <v>0</v>
      </c>
      <c r="U708" s="186">
        <v>0</v>
      </c>
      <c r="V708" s="186">
        <v>0</v>
      </c>
      <c r="W708" s="186">
        <v>0</v>
      </c>
      <c r="X708" s="186">
        <v>0</v>
      </c>
      <c r="Y708" s="186">
        <v>0</v>
      </c>
      <c r="Z708" s="186">
        <v>0</v>
      </c>
      <c r="AA708" s="186">
        <v>0</v>
      </c>
      <c r="AB708" s="186">
        <v>0</v>
      </c>
      <c r="AC708" s="186">
        <v>928760.17</v>
      </c>
      <c r="AD708" s="186">
        <v>0</v>
      </c>
      <c r="AE708" s="186">
        <v>0</v>
      </c>
      <c r="AF708" s="186">
        <v>0</v>
      </c>
      <c r="AG708" s="292">
        <v>0</v>
      </c>
      <c r="AH708" s="292">
        <v>0</v>
      </c>
      <c r="AI708" s="292">
        <v>0</v>
      </c>
      <c r="AJ708" s="292">
        <v>14444.15</v>
      </c>
      <c r="AK708" s="175"/>
      <c r="AL708" s="175">
        <v>1181338.4300000002</v>
      </c>
      <c r="AM708" s="175">
        <v>2123149.4900000002</v>
      </c>
      <c r="AN708" s="175">
        <v>941811.06</v>
      </c>
    </row>
    <row r="709" spans="1:40" s="84" customFormat="1" ht="20.3" customHeight="1" x14ac:dyDescent="0.35">
      <c r="A709" s="256">
        <v>2023</v>
      </c>
      <c r="B709" s="184">
        <f t="shared" si="61"/>
        <v>690</v>
      </c>
      <c r="C709" s="248" t="s">
        <v>492</v>
      </c>
      <c r="D709" s="184">
        <v>37982</v>
      </c>
      <c r="E709" s="287" t="e">
        <f>VLOOKUP(D709,'[1]2023-2025'!$A:$G,7,0)</f>
        <v>#N/A</v>
      </c>
      <c r="F709" s="287"/>
      <c r="G709" s="287" t="s">
        <v>1899</v>
      </c>
      <c r="H709" s="288" t="e">
        <f>INDEX('[1]2023-2025'!$AK:$AK,MATCH(D709,'[1]2023-2025'!$A:$A,0))</f>
        <v>#N/A</v>
      </c>
      <c r="I709" s="288" t="e">
        <v>#N/A</v>
      </c>
      <c r="J709" s="288" t="e">
        <f>VLOOKUP(D709,[1]Лист3!$A:$AK,37,0)</f>
        <v>#N/A</v>
      </c>
      <c r="K709" s="289" t="e">
        <f>INDEX('[1]2023-2025'!$G:$G,MATCH(D709,'[1]2023-2025'!$A:$A,0))</f>
        <v>#N/A</v>
      </c>
      <c r="L709" s="289"/>
      <c r="M709" s="289"/>
      <c r="N709" s="289"/>
      <c r="O709" s="289" t="e">
        <v>#N/A</v>
      </c>
      <c r="P709" s="289" t="e">
        <v>#N/A</v>
      </c>
      <c r="Q709" s="186">
        <f t="shared" si="59"/>
        <v>1663785.74</v>
      </c>
      <c r="R709" s="186">
        <f t="shared" si="60"/>
        <v>1639154.14</v>
      </c>
      <c r="S709" s="186">
        <v>0</v>
      </c>
      <c r="T709" s="291">
        <v>0</v>
      </c>
      <c r="U709" s="186">
        <v>0</v>
      </c>
      <c r="V709" s="186">
        <v>0</v>
      </c>
      <c r="W709" s="186">
        <v>0</v>
      </c>
      <c r="X709" s="186">
        <v>0</v>
      </c>
      <c r="Y709" s="186">
        <v>0</v>
      </c>
      <c r="Z709" s="186">
        <v>0</v>
      </c>
      <c r="AA709" s="186">
        <v>0</v>
      </c>
      <c r="AB709" s="186">
        <v>0</v>
      </c>
      <c r="AC709" s="186">
        <v>1639154.14</v>
      </c>
      <c r="AD709" s="186">
        <v>0</v>
      </c>
      <c r="AE709" s="186">
        <v>0</v>
      </c>
      <c r="AF709" s="186">
        <v>0</v>
      </c>
      <c r="AG709" s="292">
        <v>0</v>
      </c>
      <c r="AH709" s="292">
        <v>0</v>
      </c>
      <c r="AI709" s="292">
        <v>0</v>
      </c>
      <c r="AJ709" s="292">
        <v>24631.599999999999</v>
      </c>
      <c r="AK709" s="175"/>
      <c r="AL709" s="175">
        <v>1726310.92</v>
      </c>
      <c r="AM709" s="175">
        <v>3387720.73</v>
      </c>
      <c r="AN709" s="175">
        <v>1661409.81</v>
      </c>
    </row>
    <row r="710" spans="1:40" s="128" customFormat="1" ht="20.3" customHeight="1" x14ac:dyDescent="0.35">
      <c r="A710" s="256">
        <v>2023</v>
      </c>
      <c r="B710" s="184">
        <f t="shared" si="61"/>
        <v>691</v>
      </c>
      <c r="C710" s="248" t="s">
        <v>1035</v>
      </c>
      <c r="D710" s="184">
        <v>37983</v>
      </c>
      <c r="E710" s="287" t="e">
        <f>VLOOKUP(D710,'[1]2023-2025'!$A:$G,7,0)</f>
        <v>#N/A</v>
      </c>
      <c r="F710" s="287"/>
      <c r="G710" s="287" t="s">
        <v>1899</v>
      </c>
      <c r="H710" s="288" t="e">
        <f>INDEX('[1]2023-2025'!$AK:$AK,MATCH(D710,'[1]2023-2025'!$A:$A,0))</f>
        <v>#N/A</v>
      </c>
      <c r="I710" s="288" t="e">
        <v>#N/A</v>
      </c>
      <c r="J710" s="288" t="e">
        <f>VLOOKUP(D710,[1]Лист3!$A:$AK,37,0)</f>
        <v>#N/A</v>
      </c>
      <c r="K710" s="289" t="e">
        <f>INDEX('[1]2023-2025'!$G:$G,MATCH(D710,'[1]2023-2025'!$A:$A,0))</f>
        <v>#N/A</v>
      </c>
      <c r="L710" s="289"/>
      <c r="M710" s="289"/>
      <c r="N710" s="289"/>
      <c r="O710" s="289" t="e">
        <v>#N/A</v>
      </c>
      <c r="P710" s="289" t="e">
        <v>#N/A</v>
      </c>
      <c r="Q710" s="186">
        <f t="shared" si="59"/>
        <v>1557741.05</v>
      </c>
      <c r="R710" s="186">
        <f t="shared" si="60"/>
        <v>1534720.04</v>
      </c>
      <c r="S710" s="290">
        <v>0</v>
      </c>
      <c r="T710" s="291">
        <v>0</v>
      </c>
      <c r="U710" s="186">
        <v>0</v>
      </c>
      <c r="V710" s="186">
        <v>0</v>
      </c>
      <c r="W710" s="186">
        <v>0</v>
      </c>
      <c r="X710" s="186">
        <v>0</v>
      </c>
      <c r="Y710" s="186">
        <v>0</v>
      </c>
      <c r="Z710" s="186">
        <v>0</v>
      </c>
      <c r="AA710" s="186">
        <v>1534720.04</v>
      </c>
      <c r="AB710" s="186">
        <v>0</v>
      </c>
      <c r="AC710" s="186">
        <v>0</v>
      </c>
      <c r="AD710" s="186">
        <v>0</v>
      </c>
      <c r="AE710" s="186">
        <v>0</v>
      </c>
      <c r="AF710" s="186">
        <v>0</v>
      </c>
      <c r="AG710" s="292">
        <v>0</v>
      </c>
      <c r="AH710" s="292">
        <v>0</v>
      </c>
      <c r="AI710" s="292">
        <v>0</v>
      </c>
      <c r="AJ710" s="292">
        <v>23021.01</v>
      </c>
      <c r="AK710" s="175"/>
      <c r="AL710" s="175">
        <v>1524934.48</v>
      </c>
      <c r="AM710" s="175">
        <v>3080454.96</v>
      </c>
      <c r="AN710" s="175">
        <v>1555520.48</v>
      </c>
    </row>
    <row r="711" spans="1:40" s="128" customFormat="1" ht="20.3" customHeight="1" x14ac:dyDescent="0.35">
      <c r="A711" s="256">
        <v>2023</v>
      </c>
      <c r="B711" s="184">
        <f t="shared" si="61"/>
        <v>692</v>
      </c>
      <c r="C711" s="248" t="s">
        <v>1036</v>
      </c>
      <c r="D711" s="184">
        <v>37986</v>
      </c>
      <c r="E711" s="287" t="e">
        <f>VLOOKUP(D711,'[1]2023-2025'!$A:$G,7,0)</f>
        <v>#N/A</v>
      </c>
      <c r="F711" s="287"/>
      <c r="G711" s="287" t="s">
        <v>1899</v>
      </c>
      <c r="H711" s="288" t="e">
        <f>INDEX('[1]2023-2025'!$AK:$AK,MATCH(D711,'[1]2023-2025'!$A:$A,0))</f>
        <v>#N/A</v>
      </c>
      <c r="I711" s="288" t="e">
        <v>#N/A</v>
      </c>
      <c r="J711" s="288" t="e">
        <f>VLOOKUP(D711,[1]Лист3!$A:$AK,37,0)</f>
        <v>#N/A</v>
      </c>
      <c r="K711" s="289" t="e">
        <f>INDEX('[1]2023-2025'!$G:$G,MATCH(D711,'[1]2023-2025'!$A:$A,0))</f>
        <v>#N/A</v>
      </c>
      <c r="L711" s="289"/>
      <c r="M711" s="289"/>
      <c r="N711" s="289"/>
      <c r="O711" s="289" t="e">
        <v>#N/A</v>
      </c>
      <c r="P711" s="289" t="e">
        <v>#N/A</v>
      </c>
      <c r="Q711" s="186">
        <f t="shared" si="59"/>
        <v>1721693.5</v>
      </c>
      <c r="R711" s="186">
        <f t="shared" si="60"/>
        <v>1696249.52</v>
      </c>
      <c r="S711" s="290">
        <v>0</v>
      </c>
      <c r="T711" s="291">
        <v>0</v>
      </c>
      <c r="U711" s="186">
        <v>0</v>
      </c>
      <c r="V711" s="186">
        <v>0</v>
      </c>
      <c r="W711" s="186">
        <v>0</v>
      </c>
      <c r="X711" s="186">
        <v>0</v>
      </c>
      <c r="Y711" s="186">
        <v>0</v>
      </c>
      <c r="Z711" s="186">
        <v>0</v>
      </c>
      <c r="AA711" s="186">
        <v>1696249.52</v>
      </c>
      <c r="AB711" s="186">
        <v>0</v>
      </c>
      <c r="AC711" s="186">
        <v>0</v>
      </c>
      <c r="AD711" s="186">
        <v>0</v>
      </c>
      <c r="AE711" s="186">
        <v>0</v>
      </c>
      <c r="AF711" s="186">
        <v>0</v>
      </c>
      <c r="AG711" s="292">
        <v>0</v>
      </c>
      <c r="AH711" s="292">
        <v>0</v>
      </c>
      <c r="AI711" s="292">
        <v>0</v>
      </c>
      <c r="AJ711" s="292">
        <v>25443.98</v>
      </c>
      <c r="AK711" s="175"/>
      <c r="AL711" s="175">
        <v>1843277.17</v>
      </c>
      <c r="AM711" s="175">
        <v>3562516.38</v>
      </c>
      <c r="AN711" s="175">
        <v>1719239.21</v>
      </c>
    </row>
    <row r="712" spans="1:40" s="128" customFormat="1" ht="20.3" customHeight="1" x14ac:dyDescent="0.35">
      <c r="A712" s="256">
        <v>2023</v>
      </c>
      <c r="B712" s="184">
        <f t="shared" si="61"/>
        <v>693</v>
      </c>
      <c r="C712" s="248" t="s">
        <v>1037</v>
      </c>
      <c r="D712" s="184">
        <v>37990</v>
      </c>
      <c r="E712" s="287" t="e">
        <f>VLOOKUP(D712,'[1]2023-2025'!$A:$G,7,0)</f>
        <v>#N/A</v>
      </c>
      <c r="F712" s="287"/>
      <c r="G712" s="287" t="s">
        <v>1899</v>
      </c>
      <c r="H712" s="288" t="e">
        <f>INDEX('[1]2023-2025'!$AK:$AK,MATCH(D712,'[1]2023-2025'!$A:$A,0))</f>
        <v>#N/A</v>
      </c>
      <c r="I712" s="288" t="e">
        <v>#N/A</v>
      </c>
      <c r="J712" s="288" t="e">
        <f>VLOOKUP(D712,[1]Лист3!$A:$AK,37,0)</f>
        <v>#N/A</v>
      </c>
      <c r="K712" s="289" t="e">
        <f>INDEX('[1]2023-2025'!$G:$G,MATCH(D712,'[1]2023-2025'!$A:$A,0))</f>
        <v>#N/A</v>
      </c>
      <c r="L712" s="289"/>
      <c r="M712" s="289"/>
      <c r="N712" s="289"/>
      <c r="O712" s="289" t="e">
        <v>#N/A</v>
      </c>
      <c r="P712" s="289" t="e">
        <v>#N/A</v>
      </c>
      <c r="Q712" s="186">
        <f t="shared" si="59"/>
        <v>1626918.56</v>
      </c>
      <c r="R712" s="186">
        <f t="shared" si="60"/>
        <v>1602697.85</v>
      </c>
      <c r="S712" s="290">
        <v>0</v>
      </c>
      <c r="T712" s="291">
        <v>0</v>
      </c>
      <c r="U712" s="186">
        <v>0</v>
      </c>
      <c r="V712" s="186">
        <v>0</v>
      </c>
      <c r="W712" s="186">
        <v>0</v>
      </c>
      <c r="X712" s="186">
        <v>0</v>
      </c>
      <c r="Y712" s="186">
        <v>0</v>
      </c>
      <c r="Z712" s="186">
        <v>0</v>
      </c>
      <c r="AA712" s="186">
        <v>1602697.85</v>
      </c>
      <c r="AB712" s="186">
        <v>0</v>
      </c>
      <c r="AC712" s="186">
        <v>0</v>
      </c>
      <c r="AD712" s="186">
        <v>0</v>
      </c>
      <c r="AE712" s="186">
        <v>0</v>
      </c>
      <c r="AF712" s="186">
        <v>0</v>
      </c>
      <c r="AG712" s="292">
        <v>0</v>
      </c>
      <c r="AH712" s="292">
        <v>0</v>
      </c>
      <c r="AI712" s="292">
        <v>0</v>
      </c>
      <c r="AJ712" s="292">
        <v>24220.71</v>
      </c>
      <c r="AK712" s="175"/>
      <c r="AL712" s="175">
        <v>1825081.9000000001</v>
      </c>
      <c r="AM712" s="175">
        <v>3449664.16</v>
      </c>
      <c r="AN712" s="175">
        <v>1624582.26</v>
      </c>
    </row>
    <row r="713" spans="1:40" s="128" customFormat="1" ht="20.3" customHeight="1" x14ac:dyDescent="0.35">
      <c r="A713" s="256">
        <v>2023</v>
      </c>
      <c r="B713" s="184">
        <f t="shared" si="61"/>
        <v>694</v>
      </c>
      <c r="C713" s="248" t="s">
        <v>1038</v>
      </c>
      <c r="D713" s="184">
        <v>37992</v>
      </c>
      <c r="E713" s="287" t="e">
        <f>VLOOKUP(D713,'[1]2023-2025'!$A:$G,7,0)</f>
        <v>#N/A</v>
      </c>
      <c r="F713" s="287"/>
      <c r="G713" s="287" t="s">
        <v>1899</v>
      </c>
      <c r="H713" s="288" t="e">
        <f>INDEX('[1]2023-2025'!$AK:$AK,MATCH(D713,'[1]2023-2025'!$A:$A,0))</f>
        <v>#N/A</v>
      </c>
      <c r="I713" s="288" t="e">
        <v>#N/A</v>
      </c>
      <c r="J713" s="288" t="e">
        <f>VLOOKUP(D713,[1]Лист3!$A:$AK,37,0)</f>
        <v>#N/A</v>
      </c>
      <c r="K713" s="289" t="e">
        <f>INDEX('[1]2023-2025'!$G:$G,MATCH(D713,'[1]2023-2025'!$A:$A,0))</f>
        <v>#N/A</v>
      </c>
      <c r="L713" s="289"/>
      <c r="M713" s="289"/>
      <c r="N713" s="289"/>
      <c r="O713" s="289" t="e">
        <v>#N/A</v>
      </c>
      <c r="P713" s="289" t="e">
        <v>#N/A</v>
      </c>
      <c r="Q713" s="186">
        <f t="shared" si="59"/>
        <v>1589984.96</v>
      </c>
      <c r="R713" s="186">
        <f t="shared" si="60"/>
        <v>1566248.99</v>
      </c>
      <c r="S713" s="290">
        <v>0</v>
      </c>
      <c r="T713" s="291">
        <v>0</v>
      </c>
      <c r="U713" s="186">
        <v>0</v>
      </c>
      <c r="V713" s="186">
        <v>0</v>
      </c>
      <c r="W713" s="186">
        <v>0</v>
      </c>
      <c r="X713" s="186">
        <v>0</v>
      </c>
      <c r="Y713" s="186">
        <v>0</v>
      </c>
      <c r="Z713" s="186">
        <v>0</v>
      </c>
      <c r="AA713" s="186">
        <v>1566248.99</v>
      </c>
      <c r="AB713" s="186">
        <v>0</v>
      </c>
      <c r="AC713" s="186">
        <v>0</v>
      </c>
      <c r="AD713" s="186">
        <v>0</v>
      </c>
      <c r="AE713" s="186">
        <v>0</v>
      </c>
      <c r="AF713" s="186">
        <v>0</v>
      </c>
      <c r="AG713" s="292">
        <v>0</v>
      </c>
      <c r="AH713" s="292">
        <v>0</v>
      </c>
      <c r="AI713" s="292">
        <v>0</v>
      </c>
      <c r="AJ713" s="292">
        <v>23735.97</v>
      </c>
      <c r="AK713" s="175"/>
      <c r="AL713" s="175">
        <v>1872366.3900000001</v>
      </c>
      <c r="AM713" s="175">
        <v>3460061.81</v>
      </c>
      <c r="AN713" s="175">
        <v>1587695.42</v>
      </c>
    </row>
    <row r="714" spans="1:40" s="128" customFormat="1" ht="20.3" customHeight="1" x14ac:dyDescent="0.35">
      <c r="A714" s="256">
        <v>2023</v>
      </c>
      <c r="B714" s="184">
        <f t="shared" si="61"/>
        <v>695</v>
      </c>
      <c r="C714" s="248" t="s">
        <v>1039</v>
      </c>
      <c r="D714" s="184">
        <v>37993</v>
      </c>
      <c r="E714" s="287" t="e">
        <f>VLOOKUP(D714,'[1]2023-2025'!$A:$G,7,0)</f>
        <v>#N/A</v>
      </c>
      <c r="F714" s="287"/>
      <c r="G714" s="287" t="s">
        <v>1899</v>
      </c>
      <c r="H714" s="288" t="e">
        <f>INDEX('[1]2023-2025'!$AK:$AK,MATCH(D714,'[1]2023-2025'!$A:$A,0))</f>
        <v>#N/A</v>
      </c>
      <c r="I714" s="288" t="e">
        <v>#N/A</v>
      </c>
      <c r="J714" s="288" t="e">
        <f>VLOOKUP(D714,[1]Лист3!$A:$AK,37,0)</f>
        <v>#N/A</v>
      </c>
      <c r="K714" s="289" t="e">
        <f>INDEX('[1]2023-2025'!$G:$G,MATCH(D714,'[1]2023-2025'!$A:$A,0))</f>
        <v>#N/A</v>
      </c>
      <c r="L714" s="289"/>
      <c r="M714" s="289"/>
      <c r="N714" s="289"/>
      <c r="O714" s="289" t="e">
        <v>#N/A</v>
      </c>
      <c r="P714" s="289" t="e">
        <v>#N/A</v>
      </c>
      <c r="Q714" s="186">
        <f t="shared" si="59"/>
        <v>1606108.5899999999</v>
      </c>
      <c r="R714" s="186">
        <f t="shared" si="60"/>
        <v>1582372.6199999999</v>
      </c>
      <c r="S714" s="290">
        <v>0</v>
      </c>
      <c r="T714" s="291">
        <v>0</v>
      </c>
      <c r="U714" s="186">
        <v>0</v>
      </c>
      <c r="V714" s="186">
        <v>0</v>
      </c>
      <c r="W714" s="186">
        <v>0</v>
      </c>
      <c r="X714" s="186">
        <v>0</v>
      </c>
      <c r="Y714" s="186">
        <v>0</v>
      </c>
      <c r="Z714" s="186">
        <v>0</v>
      </c>
      <c r="AA714" s="186">
        <v>1582372.6199999999</v>
      </c>
      <c r="AB714" s="186">
        <v>0</v>
      </c>
      <c r="AC714" s="186">
        <v>0</v>
      </c>
      <c r="AD714" s="186">
        <v>0</v>
      </c>
      <c r="AE714" s="186">
        <v>0</v>
      </c>
      <c r="AF714" s="186">
        <v>0</v>
      </c>
      <c r="AG714" s="292">
        <v>0</v>
      </c>
      <c r="AH714" s="292">
        <v>0</v>
      </c>
      <c r="AI714" s="292">
        <v>0</v>
      </c>
      <c r="AJ714" s="292">
        <v>23735.97</v>
      </c>
      <c r="AK714" s="175"/>
      <c r="AL714" s="175">
        <v>1910633.2200000002</v>
      </c>
      <c r="AM714" s="175">
        <v>3514452.27</v>
      </c>
      <c r="AN714" s="175">
        <v>1603819.0499999998</v>
      </c>
    </row>
    <row r="715" spans="1:40" s="84" customFormat="1" ht="20.3" customHeight="1" x14ac:dyDescent="0.35">
      <c r="A715" s="256">
        <v>2023</v>
      </c>
      <c r="B715" s="184">
        <f t="shared" si="61"/>
        <v>696</v>
      </c>
      <c r="C715" s="248" t="s">
        <v>490</v>
      </c>
      <c r="D715" s="184">
        <v>37994</v>
      </c>
      <c r="E715" s="287" t="e">
        <f>VLOOKUP(D715,'[1]2023-2025'!$A:$G,7,0)</f>
        <v>#N/A</v>
      </c>
      <c r="F715" s="287"/>
      <c r="G715" s="287" t="s">
        <v>1899</v>
      </c>
      <c r="H715" s="288" t="e">
        <f>INDEX('[1]2023-2025'!$AK:$AK,MATCH(D715,'[1]2023-2025'!$A:$A,0))</f>
        <v>#N/A</v>
      </c>
      <c r="I715" s="288" t="e">
        <v>#N/A</v>
      </c>
      <c r="J715" s="288" t="e">
        <f>VLOOKUP(D715,[1]Лист3!$A:$AK,37,0)</f>
        <v>#N/A</v>
      </c>
      <c r="K715" s="289" t="e">
        <f>INDEX('[1]2023-2025'!$G:$G,MATCH(D715,'[1]2023-2025'!$A:$A,0))</f>
        <v>#N/A</v>
      </c>
      <c r="L715" s="289"/>
      <c r="M715" s="289"/>
      <c r="N715" s="289"/>
      <c r="O715" s="289" t="e">
        <v>#N/A</v>
      </c>
      <c r="P715" s="289" t="e">
        <v>#N/A</v>
      </c>
      <c r="Q715" s="186">
        <f t="shared" si="59"/>
        <v>1522478.2599999998</v>
      </c>
      <c r="R715" s="186">
        <f t="shared" si="60"/>
        <v>1498297.2799999998</v>
      </c>
      <c r="S715" s="186">
        <v>0</v>
      </c>
      <c r="T715" s="291">
        <v>0</v>
      </c>
      <c r="U715" s="186">
        <v>0</v>
      </c>
      <c r="V715" s="186">
        <v>0</v>
      </c>
      <c r="W715" s="186">
        <v>0</v>
      </c>
      <c r="X715" s="186">
        <v>0</v>
      </c>
      <c r="Y715" s="186">
        <v>0</v>
      </c>
      <c r="Z715" s="186">
        <v>0</v>
      </c>
      <c r="AA715" s="186">
        <v>0</v>
      </c>
      <c r="AB715" s="186">
        <v>0</v>
      </c>
      <c r="AC715" s="186">
        <v>1498297.2799999998</v>
      </c>
      <c r="AD715" s="186">
        <v>0</v>
      </c>
      <c r="AE715" s="186">
        <v>0</v>
      </c>
      <c r="AF715" s="186">
        <v>0</v>
      </c>
      <c r="AG715" s="292">
        <v>0</v>
      </c>
      <c r="AH715" s="292">
        <v>0</v>
      </c>
      <c r="AI715" s="292">
        <v>0</v>
      </c>
      <c r="AJ715" s="292">
        <v>24180.98</v>
      </c>
      <c r="AK715" s="175"/>
      <c r="AL715" s="175">
        <v>1881552.6</v>
      </c>
      <c r="AM715" s="175">
        <v>3401698.4</v>
      </c>
      <c r="AN715" s="175">
        <v>1520145.7999999998</v>
      </c>
    </row>
    <row r="716" spans="1:40" s="84" customFormat="1" ht="20.3" customHeight="1" x14ac:dyDescent="0.35">
      <c r="A716" s="256">
        <v>2023</v>
      </c>
      <c r="B716" s="184">
        <f t="shared" si="61"/>
        <v>697</v>
      </c>
      <c r="C716" s="248" t="s">
        <v>3811</v>
      </c>
      <c r="D716" s="184">
        <v>38038</v>
      </c>
      <c r="E716" s="287" t="e">
        <f>VLOOKUP(D716,'[1]2023-2025'!$A:$G,7,0)</f>
        <v>#N/A</v>
      </c>
      <c r="F716" s="287"/>
      <c r="G716" s="287" t="s">
        <v>1899</v>
      </c>
      <c r="H716" s="288" t="e">
        <f>INDEX('[1]2023-2025'!$AK:$AK,MATCH(D716,'[1]2023-2025'!$A:$A,0))</f>
        <v>#N/A</v>
      </c>
      <c r="I716" s="288" t="e">
        <v>#N/A</v>
      </c>
      <c r="J716" s="288" t="e">
        <f>VLOOKUP(D716,[1]Лист3!$A:$AK,37,0)</f>
        <v>#N/A</v>
      </c>
      <c r="K716" s="289" t="e">
        <f>INDEX('[1]2023-2025'!$G:$G,MATCH(D716,'[1]2023-2025'!$A:$A,0))</f>
        <v>#N/A</v>
      </c>
      <c r="L716" s="289"/>
      <c r="M716" s="289"/>
      <c r="N716" s="289"/>
      <c r="O716" s="289" t="e">
        <v>#N/A</v>
      </c>
      <c r="P716" s="289" t="e">
        <v>#N/A</v>
      </c>
      <c r="Q716" s="186">
        <f t="shared" si="59"/>
        <v>124461.85</v>
      </c>
      <c r="R716" s="186">
        <f t="shared" si="60"/>
        <v>124461.85</v>
      </c>
      <c r="S716" s="186">
        <v>0</v>
      </c>
      <c r="T716" s="291">
        <v>0</v>
      </c>
      <c r="U716" s="186">
        <v>0</v>
      </c>
      <c r="V716" s="186">
        <v>0</v>
      </c>
      <c r="W716" s="186">
        <v>0</v>
      </c>
      <c r="X716" s="186">
        <v>0</v>
      </c>
      <c r="Y716" s="186">
        <v>0</v>
      </c>
      <c r="Z716" s="186">
        <v>0</v>
      </c>
      <c r="AA716" s="186">
        <v>0</v>
      </c>
      <c r="AB716" s="186">
        <v>0</v>
      </c>
      <c r="AC716" s="186">
        <v>0</v>
      </c>
      <c r="AD716" s="186">
        <v>0</v>
      </c>
      <c r="AE716" s="186">
        <v>0</v>
      </c>
      <c r="AF716" s="186">
        <v>0</v>
      </c>
      <c r="AG716" s="292">
        <v>0</v>
      </c>
      <c r="AH716" s="292">
        <v>124461.85</v>
      </c>
      <c r="AI716" s="292">
        <v>0</v>
      </c>
      <c r="AJ716" s="292">
        <v>0</v>
      </c>
      <c r="AK716" s="175"/>
      <c r="AL716" s="175">
        <v>17556237.989999998</v>
      </c>
      <c r="AM716" s="175">
        <v>17680699.84</v>
      </c>
      <c r="AN716" s="175">
        <v>124461.85</v>
      </c>
    </row>
    <row r="717" spans="1:40" s="84" customFormat="1" ht="20.3" customHeight="1" x14ac:dyDescent="0.35">
      <c r="A717" s="256">
        <v>2023</v>
      </c>
      <c r="B717" s="184">
        <f t="shared" si="61"/>
        <v>698</v>
      </c>
      <c r="C717" s="248" t="s">
        <v>3812</v>
      </c>
      <c r="D717" s="184">
        <v>38044</v>
      </c>
      <c r="E717" s="287" t="e">
        <f>VLOOKUP(D717,'[1]2023-2025'!$A:$G,7,0)</f>
        <v>#N/A</v>
      </c>
      <c r="F717" s="287"/>
      <c r="G717" s="287" t="s">
        <v>1899</v>
      </c>
      <c r="H717" s="288" t="e">
        <f>INDEX('[1]2023-2025'!$AK:$AK,MATCH(D717,'[1]2023-2025'!$A:$A,0))</f>
        <v>#N/A</v>
      </c>
      <c r="I717" s="288" t="e">
        <v>#N/A</v>
      </c>
      <c r="J717" s="288" t="e">
        <f>VLOOKUP(D717,[1]Лист3!$A:$AK,37,0)</f>
        <v>#N/A</v>
      </c>
      <c r="K717" s="289" t="e">
        <f>INDEX('[1]2023-2025'!$G:$G,MATCH(D717,'[1]2023-2025'!$A:$A,0))</f>
        <v>#N/A</v>
      </c>
      <c r="L717" s="289"/>
      <c r="M717" s="289"/>
      <c r="N717" s="289"/>
      <c r="O717" s="289" t="e">
        <v>#N/A</v>
      </c>
      <c r="P717" s="289" t="e">
        <v>#N/A</v>
      </c>
      <c r="Q717" s="186">
        <f t="shared" si="59"/>
        <v>132410.70000000001</v>
      </c>
      <c r="R717" s="186">
        <f t="shared" si="60"/>
        <v>132410.70000000001</v>
      </c>
      <c r="S717" s="186">
        <v>0</v>
      </c>
      <c r="T717" s="291">
        <v>0</v>
      </c>
      <c r="U717" s="186">
        <v>0</v>
      </c>
      <c r="V717" s="186">
        <v>0</v>
      </c>
      <c r="W717" s="186">
        <v>0</v>
      </c>
      <c r="X717" s="186">
        <v>0</v>
      </c>
      <c r="Y717" s="186">
        <v>0</v>
      </c>
      <c r="Z717" s="186">
        <v>0</v>
      </c>
      <c r="AA717" s="186">
        <v>0</v>
      </c>
      <c r="AB717" s="186">
        <v>0</v>
      </c>
      <c r="AC717" s="186">
        <v>0</v>
      </c>
      <c r="AD717" s="186">
        <v>0</v>
      </c>
      <c r="AE717" s="186">
        <v>0</v>
      </c>
      <c r="AF717" s="186">
        <v>0</v>
      </c>
      <c r="AG717" s="292">
        <v>0</v>
      </c>
      <c r="AH717" s="292">
        <v>132410.70000000001</v>
      </c>
      <c r="AI717" s="292">
        <v>0</v>
      </c>
      <c r="AJ717" s="292">
        <v>0</v>
      </c>
      <c r="AK717" s="175"/>
      <c r="AL717" s="175">
        <v>17417633.82</v>
      </c>
      <c r="AM717" s="175">
        <v>17550044.52</v>
      </c>
      <c r="AN717" s="175">
        <v>132410.70000000001</v>
      </c>
    </row>
    <row r="718" spans="1:40" s="92" customFormat="1" ht="20.3" customHeight="1" x14ac:dyDescent="0.35">
      <c r="A718" s="256">
        <v>2023</v>
      </c>
      <c r="B718" s="184">
        <f t="shared" si="61"/>
        <v>699</v>
      </c>
      <c r="C718" s="52" t="s">
        <v>1729</v>
      </c>
      <c r="D718" s="184">
        <v>38046</v>
      </c>
      <c r="E718" s="287" t="e">
        <f>VLOOKUP(D718,'[1]2023-2025'!$A:$G,7,0)</f>
        <v>#N/A</v>
      </c>
      <c r="F718" s="287" t="s">
        <v>2094</v>
      </c>
      <c r="G718" s="287" t="s">
        <v>1899</v>
      </c>
      <c r="H718" s="288" t="e">
        <f>INDEX('[1]2023-2025'!$AK:$AK,MATCH(D718,'[1]2023-2025'!$A:$A,0))</f>
        <v>#N/A</v>
      </c>
      <c r="I718" s="288" t="e">
        <v>#N/A</v>
      </c>
      <c r="J718" s="288" t="e">
        <f>VLOOKUP(D718,[1]Лист3!$A:$AK,37,0)</f>
        <v>#N/A</v>
      </c>
      <c r="K718" s="289" t="e">
        <f>INDEX('[1]2023-2025'!$G:$G,MATCH(D718,'[1]2023-2025'!$A:$A,0))</f>
        <v>#N/A</v>
      </c>
      <c r="L718" s="289"/>
      <c r="M718" s="289"/>
      <c r="N718" s="289"/>
      <c r="O718" s="289" t="e">
        <v>#N/A</v>
      </c>
      <c r="P718" s="289" t="e">
        <v>#N/A</v>
      </c>
      <c r="Q718" s="186">
        <f t="shared" si="59"/>
        <v>112243.61</v>
      </c>
      <c r="R718" s="186">
        <f t="shared" si="60"/>
        <v>112243.61</v>
      </c>
      <c r="S718" s="292">
        <v>0</v>
      </c>
      <c r="T718" s="292">
        <v>0</v>
      </c>
      <c r="U718" s="292">
        <v>0</v>
      </c>
      <c r="V718" s="292">
        <v>0</v>
      </c>
      <c r="W718" s="292">
        <v>0</v>
      </c>
      <c r="X718" s="292">
        <v>0</v>
      </c>
      <c r="Y718" s="292">
        <v>0</v>
      </c>
      <c r="Z718" s="292">
        <v>0</v>
      </c>
      <c r="AA718" s="292">
        <v>0</v>
      </c>
      <c r="AB718" s="292">
        <v>0</v>
      </c>
      <c r="AC718" s="292">
        <v>0</v>
      </c>
      <c r="AD718" s="292">
        <v>0</v>
      </c>
      <c r="AE718" s="292">
        <v>0</v>
      </c>
      <c r="AF718" s="292">
        <v>0</v>
      </c>
      <c r="AG718" s="292">
        <v>0</v>
      </c>
      <c r="AH718" s="292">
        <v>112243.61</v>
      </c>
      <c r="AI718" s="292">
        <v>0</v>
      </c>
      <c r="AJ718" s="292">
        <v>0</v>
      </c>
      <c r="AK718" s="175"/>
      <c r="AL718" s="175">
        <v>9104982.4100000001</v>
      </c>
      <c r="AM718" s="175">
        <v>14379915.689999999</v>
      </c>
      <c r="AN718" s="175">
        <v>5274933.28</v>
      </c>
    </row>
    <row r="719" spans="1:40" s="92" customFormat="1" ht="20.3" customHeight="1" x14ac:dyDescent="0.35">
      <c r="A719" s="256">
        <v>2023</v>
      </c>
      <c r="B719" s="184">
        <f t="shared" si="61"/>
        <v>700</v>
      </c>
      <c r="C719" s="52" t="s">
        <v>2388</v>
      </c>
      <c r="D719" s="184">
        <v>38033</v>
      </c>
      <c r="E719" s="287" t="e">
        <f>VLOOKUP(D719,'[1]2023-2025'!$A:$G,7,0)</f>
        <v>#N/A</v>
      </c>
      <c r="F719" s="287"/>
      <c r="G719" s="287" t="s">
        <v>1899</v>
      </c>
      <c r="H719" s="288" t="e">
        <f>INDEX('[1]2023-2025'!$AK:$AK,MATCH(D719,'[1]2023-2025'!$A:$A,0))</f>
        <v>#N/A</v>
      </c>
      <c r="I719" s="288" t="e">
        <v>#N/A</v>
      </c>
      <c r="J719" s="288" t="e">
        <f>VLOOKUP(D719,[1]Лист3!$A:$AK,37,0)</f>
        <v>#N/A</v>
      </c>
      <c r="K719" s="289" t="e">
        <f>INDEX('[1]2023-2025'!$G:$G,MATCH(D719,'[1]2023-2025'!$A:$A,0))</f>
        <v>#N/A</v>
      </c>
      <c r="L719" s="289"/>
      <c r="M719" s="289"/>
      <c r="N719" s="289"/>
      <c r="O719" s="289" t="e">
        <v>#N/A</v>
      </c>
      <c r="P719" s="289" t="e">
        <v>#N/A</v>
      </c>
      <c r="Q719" s="186">
        <f t="shared" si="59"/>
        <v>3626651.2499999995</v>
      </c>
      <c r="R719" s="186">
        <f t="shared" si="60"/>
        <v>3557715.7399999998</v>
      </c>
      <c r="S719" s="292">
        <v>0</v>
      </c>
      <c r="T719" s="292">
        <v>0</v>
      </c>
      <c r="U719" s="292">
        <v>0</v>
      </c>
      <c r="V719" s="292">
        <v>0</v>
      </c>
      <c r="W719" s="292">
        <v>0</v>
      </c>
      <c r="X719" s="292">
        <v>0</v>
      </c>
      <c r="Y719" s="292">
        <v>0</v>
      </c>
      <c r="Z719" s="292">
        <v>0</v>
      </c>
      <c r="AA719" s="292">
        <v>0</v>
      </c>
      <c r="AB719" s="292">
        <v>0</v>
      </c>
      <c r="AC719" s="292">
        <v>3557715.7399999998</v>
      </c>
      <c r="AD719" s="292">
        <v>0</v>
      </c>
      <c r="AE719" s="305">
        <v>0</v>
      </c>
      <c r="AF719" s="186">
        <v>0</v>
      </c>
      <c r="AG719" s="292">
        <v>0</v>
      </c>
      <c r="AH719" s="292">
        <v>0</v>
      </c>
      <c r="AI719" s="292">
        <v>0</v>
      </c>
      <c r="AJ719" s="292">
        <v>68935.509999999995</v>
      </c>
      <c r="AK719" s="175"/>
      <c r="AL719" s="175">
        <v>13000708.48</v>
      </c>
      <c r="AM719" s="175">
        <v>16620743.560000001</v>
      </c>
      <c r="AN719" s="175">
        <v>3620035.0799999996</v>
      </c>
    </row>
    <row r="720" spans="1:40" s="92" customFormat="1" ht="20.3" customHeight="1" x14ac:dyDescent="0.35">
      <c r="A720" s="256">
        <v>2023</v>
      </c>
      <c r="B720" s="184">
        <f t="shared" si="61"/>
        <v>701</v>
      </c>
      <c r="C720" s="52" t="s">
        <v>1732</v>
      </c>
      <c r="D720" s="184">
        <v>38051</v>
      </c>
      <c r="E720" s="287" t="e">
        <f>VLOOKUP(D720,'[1]2023-2025'!$A:$G,7,0)</f>
        <v>#N/A</v>
      </c>
      <c r="F720" s="287" t="s">
        <v>2094</v>
      </c>
      <c r="G720" s="287" t="s">
        <v>1899</v>
      </c>
      <c r="H720" s="288" t="e">
        <f>INDEX('[1]2023-2025'!$AK:$AK,MATCH(D720,'[1]2023-2025'!$A:$A,0))</f>
        <v>#N/A</v>
      </c>
      <c r="I720" s="288" t="e">
        <v>#N/A</v>
      </c>
      <c r="J720" s="288" t="e">
        <f>VLOOKUP(D720,[1]Лист3!$A:$AK,37,0)</f>
        <v>#N/A</v>
      </c>
      <c r="K720" s="289" t="e">
        <f>INDEX('[1]2023-2025'!$G:$G,MATCH(D720,'[1]2023-2025'!$A:$A,0))</f>
        <v>#N/A</v>
      </c>
      <c r="L720" s="289"/>
      <c r="M720" s="289"/>
      <c r="N720" s="289"/>
      <c r="O720" s="289" t="e">
        <v>#N/A</v>
      </c>
      <c r="P720" s="289" t="e">
        <v>#N/A</v>
      </c>
      <c r="Q720" s="186">
        <f t="shared" si="59"/>
        <v>111106.95</v>
      </c>
      <c r="R720" s="186">
        <f t="shared" si="60"/>
        <v>111106.95</v>
      </c>
      <c r="S720" s="292">
        <v>0</v>
      </c>
      <c r="T720" s="292">
        <v>0</v>
      </c>
      <c r="U720" s="292">
        <v>0</v>
      </c>
      <c r="V720" s="292">
        <v>0</v>
      </c>
      <c r="W720" s="292">
        <v>0</v>
      </c>
      <c r="X720" s="292">
        <v>0</v>
      </c>
      <c r="Y720" s="292">
        <v>0</v>
      </c>
      <c r="Z720" s="292">
        <v>0</v>
      </c>
      <c r="AA720" s="292">
        <v>0</v>
      </c>
      <c r="AB720" s="292">
        <v>0</v>
      </c>
      <c r="AC720" s="292">
        <v>0</v>
      </c>
      <c r="AD720" s="292">
        <v>0</v>
      </c>
      <c r="AE720" s="292">
        <v>0</v>
      </c>
      <c r="AF720" s="292">
        <v>0</v>
      </c>
      <c r="AG720" s="292">
        <v>0</v>
      </c>
      <c r="AH720" s="292">
        <v>111106.95</v>
      </c>
      <c r="AI720" s="292">
        <v>0</v>
      </c>
      <c r="AJ720" s="292">
        <v>0</v>
      </c>
      <c r="AK720" s="175"/>
      <c r="AL720" s="175">
        <v>9149845.4499999993</v>
      </c>
      <c r="AM720" s="175">
        <v>14537973.800000001</v>
      </c>
      <c r="AN720" s="175">
        <v>5388128.3500000006</v>
      </c>
    </row>
    <row r="721" spans="1:40" s="84" customFormat="1" ht="20.3" customHeight="1" x14ac:dyDescent="0.35">
      <c r="A721" s="256">
        <v>2023</v>
      </c>
      <c r="B721" s="184">
        <f t="shared" si="61"/>
        <v>702</v>
      </c>
      <c r="C721" s="248" t="s">
        <v>495</v>
      </c>
      <c r="D721" s="184">
        <v>38055</v>
      </c>
      <c r="E721" s="287" t="e">
        <f>VLOOKUP(D721,'[1]2023-2025'!$A:$G,7,0)</f>
        <v>#N/A</v>
      </c>
      <c r="F721" s="287"/>
      <c r="G721" s="287" t="s">
        <v>1899</v>
      </c>
      <c r="H721" s="288" t="e">
        <f>INDEX('[1]2023-2025'!$AK:$AK,MATCH(D721,'[1]2023-2025'!$A:$A,0))</f>
        <v>#N/A</v>
      </c>
      <c r="I721" s="288" t="e">
        <v>#N/A</v>
      </c>
      <c r="J721" s="288" t="e">
        <f>VLOOKUP(D721,[1]Лист3!$A:$AK,37,0)</f>
        <v>#N/A</v>
      </c>
      <c r="K721" s="289" t="e">
        <f>INDEX('[1]2023-2025'!$G:$G,MATCH(D721,'[1]2023-2025'!$A:$A,0))</f>
        <v>#N/A</v>
      </c>
      <c r="L721" s="289"/>
      <c r="M721" s="289"/>
      <c r="N721" s="289"/>
      <c r="O721" s="289" t="e">
        <v>#N/A</v>
      </c>
      <c r="P721" s="289" t="e">
        <v>#N/A</v>
      </c>
      <c r="Q721" s="186">
        <f t="shared" si="59"/>
        <v>1819066.25</v>
      </c>
      <c r="R721" s="186">
        <f t="shared" si="60"/>
        <v>1792175.72</v>
      </c>
      <c r="S721" s="186">
        <v>0</v>
      </c>
      <c r="T721" s="291">
        <v>0</v>
      </c>
      <c r="U721" s="186">
        <v>0</v>
      </c>
      <c r="V721" s="186">
        <v>0</v>
      </c>
      <c r="W721" s="186">
        <v>0</v>
      </c>
      <c r="X721" s="186">
        <v>0</v>
      </c>
      <c r="Y721" s="186">
        <v>0</v>
      </c>
      <c r="Z721" s="186">
        <v>0</v>
      </c>
      <c r="AA721" s="186">
        <v>0</v>
      </c>
      <c r="AB721" s="186">
        <v>0</v>
      </c>
      <c r="AC721" s="186">
        <v>1792175.72</v>
      </c>
      <c r="AD721" s="186">
        <v>0</v>
      </c>
      <c r="AE721" s="186">
        <v>0</v>
      </c>
      <c r="AF721" s="186">
        <v>0</v>
      </c>
      <c r="AG721" s="292">
        <v>0</v>
      </c>
      <c r="AH721" s="292">
        <v>0</v>
      </c>
      <c r="AI721" s="292">
        <v>0</v>
      </c>
      <c r="AJ721" s="292">
        <v>26890.53</v>
      </c>
      <c r="AK721" s="175"/>
      <c r="AL721" s="175">
        <v>6207904.8099999987</v>
      </c>
      <c r="AM721" s="175">
        <v>10459055.119999999</v>
      </c>
      <c r="AN721" s="175">
        <v>4251150.3100000005</v>
      </c>
    </row>
    <row r="722" spans="1:40" s="84" customFormat="1" ht="20.3" customHeight="1" x14ac:dyDescent="0.35">
      <c r="A722" s="256">
        <v>2023</v>
      </c>
      <c r="B722" s="184">
        <f t="shared" si="61"/>
        <v>703</v>
      </c>
      <c r="C722" s="248" t="s">
        <v>496</v>
      </c>
      <c r="D722" s="184">
        <v>38056</v>
      </c>
      <c r="E722" s="287" t="e">
        <f>VLOOKUP(D722,'[1]2023-2025'!$A:$G,7,0)</f>
        <v>#N/A</v>
      </c>
      <c r="F722" s="287"/>
      <c r="G722" s="287" t="s">
        <v>1899</v>
      </c>
      <c r="H722" s="288" t="e">
        <f>INDEX('[1]2023-2025'!$AK:$AK,MATCH(D722,'[1]2023-2025'!$A:$A,0))</f>
        <v>#N/A</v>
      </c>
      <c r="I722" s="288" t="e">
        <v>#N/A</v>
      </c>
      <c r="J722" s="288" t="e">
        <f>VLOOKUP(D722,[1]Лист3!$A:$AK,37,0)</f>
        <v>#N/A</v>
      </c>
      <c r="K722" s="289" t="e">
        <f>INDEX('[1]2023-2025'!$G:$G,MATCH(D722,'[1]2023-2025'!$A:$A,0))</f>
        <v>#N/A</v>
      </c>
      <c r="L722" s="289"/>
      <c r="M722" s="289"/>
      <c r="N722" s="289"/>
      <c r="O722" s="289" t="e">
        <v>#N/A</v>
      </c>
      <c r="P722" s="289" t="e">
        <v>#N/A</v>
      </c>
      <c r="Q722" s="186">
        <f t="shared" si="59"/>
        <v>1796889.5</v>
      </c>
      <c r="R722" s="186">
        <f t="shared" si="60"/>
        <v>1770316.5</v>
      </c>
      <c r="S722" s="186">
        <v>0</v>
      </c>
      <c r="T722" s="291">
        <v>0</v>
      </c>
      <c r="U722" s="186">
        <v>0</v>
      </c>
      <c r="V722" s="186">
        <v>0</v>
      </c>
      <c r="W722" s="186">
        <v>0</v>
      </c>
      <c r="X722" s="186">
        <v>0</v>
      </c>
      <c r="Y722" s="186">
        <v>0</v>
      </c>
      <c r="Z722" s="186">
        <v>0</v>
      </c>
      <c r="AA722" s="186">
        <v>0</v>
      </c>
      <c r="AB722" s="186">
        <v>0</v>
      </c>
      <c r="AC722" s="186">
        <v>1770316.5</v>
      </c>
      <c r="AD722" s="186">
        <v>0</v>
      </c>
      <c r="AE722" s="186">
        <v>0</v>
      </c>
      <c r="AF722" s="186">
        <v>0</v>
      </c>
      <c r="AG722" s="292">
        <v>0</v>
      </c>
      <c r="AH722" s="292">
        <v>0</v>
      </c>
      <c r="AI722" s="292">
        <v>0</v>
      </c>
      <c r="AJ722" s="292">
        <v>26573</v>
      </c>
      <c r="AK722" s="175"/>
      <c r="AL722" s="175">
        <v>5857790.5700000003</v>
      </c>
      <c r="AM722" s="175">
        <v>10304726.65</v>
      </c>
      <c r="AN722" s="175">
        <v>4446936.08</v>
      </c>
    </row>
    <row r="723" spans="1:40" s="84" customFormat="1" ht="20.3" customHeight="1" x14ac:dyDescent="0.35">
      <c r="A723" s="256">
        <v>2023</v>
      </c>
      <c r="B723" s="184">
        <f t="shared" si="61"/>
        <v>704</v>
      </c>
      <c r="C723" s="248" t="s">
        <v>497</v>
      </c>
      <c r="D723" s="184">
        <v>38057</v>
      </c>
      <c r="E723" s="287" t="e">
        <f>VLOOKUP(D723,'[1]2023-2025'!$A:$G,7,0)</f>
        <v>#N/A</v>
      </c>
      <c r="F723" s="287"/>
      <c r="G723" s="287" t="s">
        <v>1899</v>
      </c>
      <c r="H723" s="288" t="e">
        <f>INDEX('[1]2023-2025'!$AK:$AK,MATCH(D723,'[1]2023-2025'!$A:$A,0))</f>
        <v>#N/A</v>
      </c>
      <c r="I723" s="288" t="e">
        <v>#N/A</v>
      </c>
      <c r="J723" s="288" t="e">
        <f>VLOOKUP(D723,[1]Лист3!$A:$AK,37,0)</f>
        <v>#N/A</v>
      </c>
      <c r="K723" s="289" t="e">
        <f>INDEX('[1]2023-2025'!$G:$G,MATCH(D723,'[1]2023-2025'!$A:$A,0))</f>
        <v>#N/A</v>
      </c>
      <c r="L723" s="289"/>
      <c r="M723" s="289"/>
      <c r="N723" s="289"/>
      <c r="O723" s="289" t="e">
        <v>#N/A</v>
      </c>
      <c r="P723" s="289" t="e">
        <v>#N/A</v>
      </c>
      <c r="Q723" s="186">
        <f t="shared" si="59"/>
        <v>4242728.8100000005</v>
      </c>
      <c r="R723" s="186">
        <f t="shared" si="60"/>
        <v>4179992.0100000002</v>
      </c>
      <c r="S723" s="186">
        <v>0</v>
      </c>
      <c r="T723" s="291">
        <v>0</v>
      </c>
      <c r="U723" s="186">
        <v>0</v>
      </c>
      <c r="V723" s="186">
        <v>0</v>
      </c>
      <c r="W723" s="186">
        <v>0</v>
      </c>
      <c r="X723" s="186">
        <v>0</v>
      </c>
      <c r="Y723" s="186">
        <v>0</v>
      </c>
      <c r="Z723" s="186">
        <v>0</v>
      </c>
      <c r="AA723" s="186">
        <v>1914437.92</v>
      </c>
      <c r="AB723" s="186">
        <v>0</v>
      </c>
      <c r="AC723" s="186">
        <v>2265554.0900000003</v>
      </c>
      <c r="AD723" s="186">
        <v>0</v>
      </c>
      <c r="AE723" s="186">
        <v>0</v>
      </c>
      <c r="AF723" s="186">
        <v>0</v>
      </c>
      <c r="AG723" s="292">
        <v>0</v>
      </c>
      <c r="AH723" s="292">
        <v>0</v>
      </c>
      <c r="AI723" s="292">
        <v>0</v>
      </c>
      <c r="AJ723" s="292">
        <v>62736.800000000003</v>
      </c>
      <c r="AK723" s="175"/>
      <c r="AL723" s="175">
        <v>2860645.0199999996</v>
      </c>
      <c r="AM723" s="175">
        <v>7097322.3300000001</v>
      </c>
      <c r="AN723" s="175">
        <v>4236677.3100000005</v>
      </c>
    </row>
    <row r="724" spans="1:40" s="84" customFormat="1" ht="20.3" customHeight="1" x14ac:dyDescent="0.35">
      <c r="A724" s="256">
        <v>2023</v>
      </c>
      <c r="B724" s="184">
        <f t="shared" si="61"/>
        <v>705</v>
      </c>
      <c r="C724" s="248" t="s">
        <v>3813</v>
      </c>
      <c r="D724" s="184">
        <v>37798</v>
      </c>
      <c r="E724" s="287" t="e">
        <f>VLOOKUP(D724,'[1]2023-2025'!$A:$G,7,0)</f>
        <v>#N/A</v>
      </c>
      <c r="F724" s="287"/>
      <c r="G724" s="287" t="s">
        <v>1899</v>
      </c>
      <c r="H724" s="288" t="e">
        <f>INDEX('[1]2023-2025'!$AK:$AK,MATCH(D724,'[1]2023-2025'!$A:$A,0))</f>
        <v>#N/A</v>
      </c>
      <c r="I724" s="288" t="e">
        <v>#N/A</v>
      </c>
      <c r="J724" s="288" t="e">
        <f>VLOOKUP(D724,[1]Лист3!$A:$AK,37,0)</f>
        <v>#N/A</v>
      </c>
      <c r="K724" s="289" t="e">
        <f>INDEX('[1]2023-2025'!$G:$G,MATCH(D724,'[1]2023-2025'!$A:$A,0))</f>
        <v>#N/A</v>
      </c>
      <c r="L724" s="289"/>
      <c r="M724" s="289"/>
      <c r="N724" s="289"/>
      <c r="O724" s="289" t="e">
        <v>#N/A</v>
      </c>
      <c r="P724" s="289" t="e">
        <v>#N/A</v>
      </c>
      <c r="Q724" s="186">
        <f t="shared" si="59"/>
        <v>91062.38</v>
      </c>
      <c r="R724" s="186">
        <f t="shared" si="60"/>
        <v>91062.38</v>
      </c>
      <c r="S724" s="186">
        <v>0</v>
      </c>
      <c r="T724" s="291">
        <v>0</v>
      </c>
      <c r="U724" s="186">
        <v>0</v>
      </c>
      <c r="V724" s="186">
        <v>0</v>
      </c>
      <c r="W724" s="186">
        <v>0</v>
      </c>
      <c r="X724" s="186">
        <v>0</v>
      </c>
      <c r="Y724" s="186">
        <v>0</v>
      </c>
      <c r="Z724" s="186">
        <v>0</v>
      </c>
      <c r="AA724" s="186">
        <v>0</v>
      </c>
      <c r="AB724" s="186">
        <v>0</v>
      </c>
      <c r="AC724" s="186">
        <v>0</v>
      </c>
      <c r="AD724" s="186">
        <v>0</v>
      </c>
      <c r="AE724" s="186">
        <v>0</v>
      </c>
      <c r="AF724" s="186">
        <v>0</v>
      </c>
      <c r="AG724" s="292">
        <v>0</v>
      </c>
      <c r="AH724" s="292">
        <v>91062.38</v>
      </c>
      <c r="AI724" s="292">
        <v>0</v>
      </c>
      <c r="AJ724" s="292">
        <v>0</v>
      </c>
      <c r="AK724" s="175"/>
      <c r="AL724" s="175">
        <v>6733826.120000001</v>
      </c>
      <c r="AM724" s="175">
        <v>10496099.960000001</v>
      </c>
      <c r="AN724" s="175">
        <v>3762273.8400000003</v>
      </c>
    </row>
    <row r="725" spans="1:40" s="84" customFormat="1" ht="20.3" customHeight="1" x14ac:dyDescent="0.35">
      <c r="A725" s="256">
        <v>2023</v>
      </c>
      <c r="B725" s="184">
        <f t="shared" si="61"/>
        <v>706</v>
      </c>
      <c r="C725" s="248" t="s">
        <v>499</v>
      </c>
      <c r="D725" s="184">
        <v>37799</v>
      </c>
      <c r="E725" s="287" t="e">
        <f>VLOOKUP(D725,'[1]2023-2025'!$A:$G,7,0)</f>
        <v>#N/A</v>
      </c>
      <c r="F725" s="287"/>
      <c r="G725" s="287" t="s">
        <v>1899</v>
      </c>
      <c r="H725" s="288" t="e">
        <f>INDEX('[1]2023-2025'!$AK:$AK,MATCH(D725,'[1]2023-2025'!$A:$A,0))</f>
        <v>#N/A</v>
      </c>
      <c r="I725" s="288" t="e">
        <v>#N/A</v>
      </c>
      <c r="J725" s="288" t="e">
        <f>VLOOKUP(D725,[1]Лист3!$A:$AK,37,0)</f>
        <v>#N/A</v>
      </c>
      <c r="K725" s="289" t="e">
        <f>INDEX('[1]2023-2025'!$G:$G,MATCH(D725,'[1]2023-2025'!$A:$A,0))</f>
        <v>#N/A</v>
      </c>
      <c r="L725" s="289"/>
      <c r="M725" s="289"/>
      <c r="N725" s="289"/>
      <c r="O725" s="289" t="e">
        <v>#N/A</v>
      </c>
      <c r="P725" s="289" t="e">
        <v>#N/A</v>
      </c>
      <c r="Q725" s="186">
        <f t="shared" si="59"/>
        <v>1398841.22</v>
      </c>
      <c r="R725" s="186">
        <f t="shared" si="60"/>
        <v>1377935.79</v>
      </c>
      <c r="S725" s="186">
        <v>0</v>
      </c>
      <c r="T725" s="291">
        <v>0</v>
      </c>
      <c r="U725" s="186">
        <v>0</v>
      </c>
      <c r="V725" s="186">
        <v>0</v>
      </c>
      <c r="W725" s="186">
        <v>0</v>
      </c>
      <c r="X725" s="186">
        <v>0</v>
      </c>
      <c r="Y725" s="186">
        <v>0</v>
      </c>
      <c r="Z725" s="186">
        <v>0</v>
      </c>
      <c r="AA725" s="186">
        <v>0</v>
      </c>
      <c r="AB725" s="186">
        <v>141782.03</v>
      </c>
      <c r="AC725" s="186">
        <v>1236153.76</v>
      </c>
      <c r="AD725" s="186">
        <v>0</v>
      </c>
      <c r="AE725" s="186">
        <v>0</v>
      </c>
      <c r="AF725" s="186">
        <v>0</v>
      </c>
      <c r="AG725" s="292">
        <v>0</v>
      </c>
      <c r="AH725" s="292">
        <v>0</v>
      </c>
      <c r="AI725" s="292">
        <v>0</v>
      </c>
      <c r="AJ725" s="292">
        <v>20905.43</v>
      </c>
      <c r="AK725" s="175"/>
      <c r="AL725" s="175">
        <v>2048229.33</v>
      </c>
      <c r="AM725" s="175">
        <v>3445054.04</v>
      </c>
      <c r="AN725" s="175">
        <v>1396824.71</v>
      </c>
    </row>
    <row r="726" spans="1:40" s="84" customFormat="1" ht="20.3" customHeight="1" x14ac:dyDescent="0.35">
      <c r="A726" s="256">
        <v>2023</v>
      </c>
      <c r="B726" s="184">
        <f t="shared" si="61"/>
        <v>707</v>
      </c>
      <c r="C726" s="248" t="s">
        <v>500</v>
      </c>
      <c r="D726" s="184">
        <v>37801</v>
      </c>
      <c r="E726" s="287" t="e">
        <f>VLOOKUP(D726,'[1]2023-2025'!$A:$G,7,0)</f>
        <v>#N/A</v>
      </c>
      <c r="F726" s="287"/>
      <c r="G726" s="287" t="s">
        <v>1899</v>
      </c>
      <c r="H726" s="288" t="e">
        <f>INDEX('[1]2023-2025'!$AK:$AK,MATCH(D726,'[1]2023-2025'!$A:$A,0))</f>
        <v>#N/A</v>
      </c>
      <c r="I726" s="288" t="e">
        <v>#N/A</v>
      </c>
      <c r="J726" s="288" t="e">
        <f>VLOOKUP(D726,[1]Лист3!$A:$AK,37,0)</f>
        <v>#N/A</v>
      </c>
      <c r="K726" s="289" t="e">
        <f>INDEX('[1]2023-2025'!$G:$G,MATCH(D726,'[1]2023-2025'!$A:$A,0))</f>
        <v>#N/A</v>
      </c>
      <c r="L726" s="289"/>
      <c r="M726" s="289"/>
      <c r="N726" s="289"/>
      <c r="O726" s="289" t="e">
        <v>#N/A</v>
      </c>
      <c r="P726" s="289" t="e">
        <v>#N/A</v>
      </c>
      <c r="Q726" s="186">
        <f t="shared" si="59"/>
        <v>1045651.4600000001</v>
      </c>
      <c r="R726" s="186">
        <f t="shared" si="60"/>
        <v>1029289.42</v>
      </c>
      <c r="S726" s="186">
        <v>0</v>
      </c>
      <c r="T726" s="291">
        <v>0</v>
      </c>
      <c r="U726" s="186">
        <v>0</v>
      </c>
      <c r="V726" s="186">
        <v>0</v>
      </c>
      <c r="W726" s="186">
        <v>0</v>
      </c>
      <c r="X726" s="186">
        <v>0</v>
      </c>
      <c r="Y726" s="186">
        <v>0</v>
      </c>
      <c r="Z726" s="186">
        <v>0</v>
      </c>
      <c r="AA726" s="186">
        <v>0</v>
      </c>
      <c r="AB726" s="186">
        <v>0</v>
      </c>
      <c r="AC726" s="186">
        <v>1029289.42</v>
      </c>
      <c r="AD726" s="186">
        <v>0</v>
      </c>
      <c r="AE726" s="186">
        <v>0</v>
      </c>
      <c r="AF726" s="186">
        <v>0</v>
      </c>
      <c r="AG726" s="292">
        <v>0</v>
      </c>
      <c r="AH726" s="292">
        <v>0</v>
      </c>
      <c r="AI726" s="292">
        <v>0</v>
      </c>
      <c r="AJ726" s="292">
        <v>16362.04</v>
      </c>
      <c r="AK726" s="175"/>
      <c r="AL726" s="175">
        <v>2362921.9299999997</v>
      </c>
      <c r="AM726" s="175">
        <v>3406995.13</v>
      </c>
      <c r="AN726" s="175">
        <v>1044073.2000000001</v>
      </c>
    </row>
    <row r="727" spans="1:40" s="84" customFormat="1" ht="20.3" customHeight="1" x14ac:dyDescent="0.35">
      <c r="A727" s="256">
        <v>2023</v>
      </c>
      <c r="B727" s="184">
        <f t="shared" si="61"/>
        <v>708</v>
      </c>
      <c r="C727" s="306" t="s">
        <v>501</v>
      </c>
      <c r="D727" s="184">
        <v>37802</v>
      </c>
      <c r="E727" s="287" t="e">
        <f>VLOOKUP(D727,'[1]2023-2025'!$A:$G,7,0)</f>
        <v>#N/A</v>
      </c>
      <c r="F727" s="287"/>
      <c r="G727" s="287" t="s">
        <v>1899</v>
      </c>
      <c r="H727" s="288" t="e">
        <f>INDEX('[1]2023-2025'!$AK:$AK,MATCH(D727,'[1]2023-2025'!$A:$A,0))</f>
        <v>#N/A</v>
      </c>
      <c r="I727" s="288" t="e">
        <v>#N/A</v>
      </c>
      <c r="J727" s="288" t="e">
        <f>VLOOKUP(D727,[1]Лист3!$A:$AK,37,0)</f>
        <v>#N/A</v>
      </c>
      <c r="K727" s="289" t="e">
        <f>INDEX('[1]2023-2025'!$G:$G,MATCH(D727,'[1]2023-2025'!$A:$A,0))</f>
        <v>#N/A</v>
      </c>
      <c r="L727" s="289"/>
      <c r="M727" s="289"/>
      <c r="N727" s="289"/>
      <c r="O727" s="289" t="e">
        <v>#N/A</v>
      </c>
      <c r="P727" s="289" t="e">
        <v>#N/A</v>
      </c>
      <c r="Q727" s="186">
        <f t="shared" si="59"/>
        <v>1788508.1900000002</v>
      </c>
      <c r="R727" s="186">
        <f t="shared" si="60"/>
        <v>1762076.4400000002</v>
      </c>
      <c r="S727" s="186">
        <v>0</v>
      </c>
      <c r="T727" s="291">
        <v>0</v>
      </c>
      <c r="U727" s="186">
        <v>0</v>
      </c>
      <c r="V727" s="186">
        <v>0</v>
      </c>
      <c r="W727" s="186">
        <v>0</v>
      </c>
      <c r="X727" s="186">
        <v>0</v>
      </c>
      <c r="Y727" s="186">
        <v>0</v>
      </c>
      <c r="Z727" s="186">
        <v>0</v>
      </c>
      <c r="AA727" s="186">
        <v>1762076.4400000002</v>
      </c>
      <c r="AB727" s="186">
        <v>0</v>
      </c>
      <c r="AC727" s="186">
        <v>0</v>
      </c>
      <c r="AD727" s="186">
        <v>0</v>
      </c>
      <c r="AE727" s="186">
        <v>0</v>
      </c>
      <c r="AF727" s="186">
        <v>0</v>
      </c>
      <c r="AG727" s="292">
        <v>0</v>
      </c>
      <c r="AH727" s="292">
        <v>0</v>
      </c>
      <c r="AI727" s="292">
        <v>0</v>
      </c>
      <c r="AJ727" s="292">
        <v>26431.75</v>
      </c>
      <c r="AK727" s="175"/>
      <c r="AL727" s="175">
        <v>1772290.7900000003</v>
      </c>
      <c r="AM727" s="175">
        <v>3558249.41</v>
      </c>
      <c r="AN727" s="175">
        <v>1785958.6199999999</v>
      </c>
    </row>
    <row r="728" spans="1:40" s="84" customFormat="1" ht="20.3" customHeight="1" x14ac:dyDescent="0.35">
      <c r="A728" s="256">
        <v>2023</v>
      </c>
      <c r="B728" s="184">
        <f t="shared" si="61"/>
        <v>709</v>
      </c>
      <c r="C728" s="248" t="s">
        <v>3814</v>
      </c>
      <c r="D728" s="184">
        <v>37792</v>
      </c>
      <c r="E728" s="287" t="e">
        <f>VLOOKUP(D728,'[1]2023-2025'!$A:$G,7,0)</f>
        <v>#N/A</v>
      </c>
      <c r="F728" s="287"/>
      <c r="G728" s="287" t="s">
        <v>1899</v>
      </c>
      <c r="H728" s="288" t="e">
        <f>INDEX('[1]2023-2025'!$AK:$AK,MATCH(D728,'[1]2023-2025'!$A:$A,0))</f>
        <v>#N/A</v>
      </c>
      <c r="I728" s="288" t="e">
        <v>#N/A</v>
      </c>
      <c r="J728" s="288" t="e">
        <f>VLOOKUP(D728,[1]Лист3!$A:$AK,37,0)</f>
        <v>#N/A</v>
      </c>
      <c r="K728" s="289" t="e">
        <f>INDEX('[1]2023-2025'!$G:$G,MATCH(D728,'[1]2023-2025'!$A:$A,0))</f>
        <v>#N/A</v>
      </c>
      <c r="L728" s="289"/>
      <c r="M728" s="289"/>
      <c r="N728" s="289"/>
      <c r="O728" s="289" t="e">
        <v>#N/A</v>
      </c>
      <c r="P728" s="289" t="e">
        <v>#N/A</v>
      </c>
      <c r="Q728" s="186">
        <f t="shared" si="59"/>
        <v>129640.53</v>
      </c>
      <c r="R728" s="186">
        <f t="shared" si="60"/>
        <v>129640.53</v>
      </c>
      <c r="S728" s="186">
        <v>0</v>
      </c>
      <c r="T728" s="291">
        <v>0</v>
      </c>
      <c r="U728" s="186">
        <v>0</v>
      </c>
      <c r="V728" s="186">
        <v>0</v>
      </c>
      <c r="W728" s="186">
        <v>0</v>
      </c>
      <c r="X728" s="186">
        <v>0</v>
      </c>
      <c r="Y728" s="186">
        <v>0</v>
      </c>
      <c r="Z728" s="186">
        <v>0</v>
      </c>
      <c r="AA728" s="186">
        <v>0</v>
      </c>
      <c r="AB728" s="186">
        <v>0</v>
      </c>
      <c r="AC728" s="186">
        <v>0</v>
      </c>
      <c r="AD728" s="186">
        <v>0</v>
      </c>
      <c r="AE728" s="186">
        <v>0</v>
      </c>
      <c r="AF728" s="186">
        <v>0</v>
      </c>
      <c r="AG728" s="292">
        <v>0</v>
      </c>
      <c r="AH728" s="292">
        <v>129640.53</v>
      </c>
      <c r="AI728" s="292">
        <v>0</v>
      </c>
      <c r="AJ728" s="292">
        <v>0</v>
      </c>
      <c r="AK728" s="175"/>
      <c r="AL728" s="175">
        <v>17582197.59</v>
      </c>
      <c r="AM728" s="175">
        <v>17711838.120000001</v>
      </c>
      <c r="AN728" s="175">
        <v>129640.53</v>
      </c>
    </row>
    <row r="729" spans="1:40" s="84" customFormat="1" ht="20.3" customHeight="1" x14ac:dyDescent="0.35">
      <c r="A729" s="256">
        <v>2023</v>
      </c>
      <c r="B729" s="184">
        <f t="shared" si="61"/>
        <v>710</v>
      </c>
      <c r="C729" s="248" t="s">
        <v>503</v>
      </c>
      <c r="D729" s="184">
        <v>37793</v>
      </c>
      <c r="E729" s="287" t="e">
        <f>VLOOKUP(D729,'[1]2023-2025'!$A:$G,7,0)</f>
        <v>#N/A</v>
      </c>
      <c r="F729" s="287"/>
      <c r="G729" s="287" t="s">
        <v>1899</v>
      </c>
      <c r="H729" s="288" t="e">
        <f>INDEX('[1]2023-2025'!$AK:$AK,MATCH(D729,'[1]2023-2025'!$A:$A,0))</f>
        <v>#N/A</v>
      </c>
      <c r="I729" s="288" t="e">
        <v>#N/A</v>
      </c>
      <c r="J729" s="288" t="e">
        <f>VLOOKUP(D729,[1]Лист3!$A:$AK,37,0)</f>
        <v>#N/A</v>
      </c>
      <c r="K729" s="289" t="e">
        <f>INDEX('[1]2023-2025'!$G:$G,MATCH(D729,'[1]2023-2025'!$A:$A,0))</f>
        <v>#N/A</v>
      </c>
      <c r="L729" s="289"/>
      <c r="M729" s="289"/>
      <c r="N729" s="289"/>
      <c r="O729" s="289" t="e">
        <v>#N/A</v>
      </c>
      <c r="P729" s="289" t="e">
        <v>#N/A</v>
      </c>
      <c r="Q729" s="186">
        <f t="shared" si="59"/>
        <v>1238342.2</v>
      </c>
      <c r="R729" s="186">
        <f t="shared" si="60"/>
        <v>1219794.96</v>
      </c>
      <c r="S729" s="186">
        <v>0</v>
      </c>
      <c r="T729" s="291">
        <v>0</v>
      </c>
      <c r="U729" s="186">
        <v>0</v>
      </c>
      <c r="V729" s="186">
        <v>0</v>
      </c>
      <c r="W729" s="186">
        <v>0</v>
      </c>
      <c r="X729" s="186">
        <v>0</v>
      </c>
      <c r="Y729" s="186">
        <v>0</v>
      </c>
      <c r="Z729" s="186">
        <v>0</v>
      </c>
      <c r="AA729" s="186">
        <v>0</v>
      </c>
      <c r="AB729" s="186">
        <v>0</v>
      </c>
      <c r="AC729" s="186">
        <v>1219794.96</v>
      </c>
      <c r="AD729" s="186">
        <v>0</v>
      </c>
      <c r="AE729" s="186">
        <v>0</v>
      </c>
      <c r="AF729" s="186">
        <v>0</v>
      </c>
      <c r="AG729" s="292">
        <v>0</v>
      </c>
      <c r="AH729" s="292">
        <v>0</v>
      </c>
      <c r="AI729" s="292">
        <v>0</v>
      </c>
      <c r="AJ729" s="292">
        <v>18547.240000000002</v>
      </c>
      <c r="AK729" s="175"/>
      <c r="AL729" s="175">
        <v>2184517.9800000004</v>
      </c>
      <c r="AM729" s="175">
        <v>3421071.14</v>
      </c>
      <c r="AN729" s="175">
        <v>1236553.1599999999</v>
      </c>
    </row>
    <row r="730" spans="1:40" s="92" customFormat="1" ht="20.3" customHeight="1" x14ac:dyDescent="0.35">
      <c r="A730" s="256">
        <v>2023</v>
      </c>
      <c r="B730" s="184">
        <f t="shared" si="61"/>
        <v>711</v>
      </c>
      <c r="C730" s="52" t="s">
        <v>1731</v>
      </c>
      <c r="D730" s="184">
        <v>37807</v>
      </c>
      <c r="E730" s="287" t="e">
        <f>VLOOKUP(D730,'[1]2023-2025'!$A:$G,7,0)</f>
        <v>#N/A</v>
      </c>
      <c r="F730" s="287" t="s">
        <v>2094</v>
      </c>
      <c r="G730" s="287" t="s">
        <v>1899</v>
      </c>
      <c r="H730" s="288" t="e">
        <f>INDEX('[1]2023-2025'!$AK:$AK,MATCH(D730,'[1]2023-2025'!$A:$A,0))</f>
        <v>#N/A</v>
      </c>
      <c r="I730" s="288" t="e">
        <v>#N/A</v>
      </c>
      <c r="J730" s="288" t="e">
        <f>VLOOKUP(D730,[1]Лист3!$A:$AK,37,0)</f>
        <v>#N/A</v>
      </c>
      <c r="K730" s="289" t="e">
        <f>INDEX('[1]2023-2025'!$G:$G,MATCH(D730,'[1]2023-2025'!$A:$A,0))</f>
        <v>#N/A</v>
      </c>
      <c r="L730" s="289"/>
      <c r="M730" s="289"/>
      <c r="N730" s="289"/>
      <c r="O730" s="289" t="e">
        <v>#N/A</v>
      </c>
      <c r="P730" s="289" t="e">
        <v>#N/A</v>
      </c>
      <c r="Q730" s="186">
        <f t="shared" si="59"/>
        <v>127591.83</v>
      </c>
      <c r="R730" s="186">
        <f t="shared" si="60"/>
        <v>127591.83</v>
      </c>
      <c r="S730" s="292">
        <v>0</v>
      </c>
      <c r="T730" s="292">
        <v>0</v>
      </c>
      <c r="U730" s="292">
        <v>0</v>
      </c>
      <c r="V730" s="292">
        <v>0</v>
      </c>
      <c r="W730" s="292">
        <v>0</v>
      </c>
      <c r="X730" s="292">
        <v>0</v>
      </c>
      <c r="Y730" s="292">
        <v>0</v>
      </c>
      <c r="Z730" s="292">
        <v>0</v>
      </c>
      <c r="AA730" s="292">
        <v>0</v>
      </c>
      <c r="AB730" s="292">
        <v>0</v>
      </c>
      <c r="AC730" s="292">
        <v>0</v>
      </c>
      <c r="AD730" s="292">
        <v>0</v>
      </c>
      <c r="AE730" s="292">
        <v>0</v>
      </c>
      <c r="AF730" s="292">
        <v>0</v>
      </c>
      <c r="AG730" s="292">
        <v>0</v>
      </c>
      <c r="AH730" s="292">
        <v>127591.83</v>
      </c>
      <c r="AI730" s="292">
        <v>0</v>
      </c>
      <c r="AJ730" s="292">
        <v>0</v>
      </c>
      <c r="AK730" s="175"/>
      <c r="AL730" s="175">
        <v>8242571.2699999996</v>
      </c>
      <c r="AM730" s="175">
        <v>18307630.75</v>
      </c>
      <c r="AN730" s="175">
        <v>10065059.48</v>
      </c>
    </row>
    <row r="731" spans="1:40" s="92" customFormat="1" ht="20.3" customHeight="1" x14ac:dyDescent="0.35">
      <c r="A731" s="256">
        <v>2023</v>
      </c>
      <c r="B731" s="184">
        <f t="shared" si="61"/>
        <v>712</v>
      </c>
      <c r="C731" s="52" t="s">
        <v>2389</v>
      </c>
      <c r="D731" s="184">
        <v>37810</v>
      </c>
      <c r="E731" s="287" t="e">
        <f>VLOOKUP(D731,'[1]2023-2025'!$A:$G,7,0)</f>
        <v>#N/A</v>
      </c>
      <c r="F731" s="287"/>
      <c r="G731" s="287" t="s">
        <v>1899</v>
      </c>
      <c r="H731" s="288" t="e">
        <f>INDEX('[1]2023-2025'!$AK:$AK,MATCH(D731,'[1]2023-2025'!$A:$A,0))</f>
        <v>#N/A</v>
      </c>
      <c r="I731" s="288" t="e">
        <v>#N/A</v>
      </c>
      <c r="J731" s="288" t="e">
        <f>VLOOKUP(D731,[1]Лист3!$A:$AK,37,0)</f>
        <v>#N/A</v>
      </c>
      <c r="K731" s="289" t="e">
        <f>INDEX('[1]2023-2025'!$G:$G,MATCH(D731,'[1]2023-2025'!$A:$A,0))</f>
        <v>#N/A</v>
      </c>
      <c r="L731" s="289"/>
      <c r="M731" s="289"/>
      <c r="N731" s="289"/>
      <c r="O731" s="289" t="e">
        <v>#N/A</v>
      </c>
      <c r="P731" s="289" t="e">
        <v>#N/A</v>
      </c>
      <c r="Q731" s="186">
        <f t="shared" si="59"/>
        <v>2617807.06</v>
      </c>
      <c r="R731" s="186">
        <f t="shared" si="60"/>
        <v>2579115.1800000002</v>
      </c>
      <c r="S731" s="292">
        <v>0</v>
      </c>
      <c r="T731" s="292">
        <v>0</v>
      </c>
      <c r="U731" s="292">
        <v>0</v>
      </c>
      <c r="V731" s="292">
        <v>0</v>
      </c>
      <c r="W731" s="292">
        <v>0</v>
      </c>
      <c r="X731" s="292">
        <v>0</v>
      </c>
      <c r="Y731" s="292">
        <v>0</v>
      </c>
      <c r="Z731" s="292">
        <v>0</v>
      </c>
      <c r="AA731" s="292">
        <v>0</v>
      </c>
      <c r="AB731" s="292">
        <v>0</v>
      </c>
      <c r="AC731" s="292">
        <v>2579115.1800000002</v>
      </c>
      <c r="AD731" s="292">
        <v>0</v>
      </c>
      <c r="AE731" s="305">
        <v>0</v>
      </c>
      <c r="AF731" s="186">
        <v>0</v>
      </c>
      <c r="AG731" s="292">
        <v>0</v>
      </c>
      <c r="AH731" s="292">
        <v>0</v>
      </c>
      <c r="AI731" s="292">
        <v>0</v>
      </c>
      <c r="AJ731" s="292">
        <v>38691.879999999997</v>
      </c>
      <c r="AK731" s="175"/>
      <c r="AL731" s="175">
        <v>6922588.4699999988</v>
      </c>
      <c r="AM731" s="175">
        <v>9536663.3699999992</v>
      </c>
      <c r="AN731" s="175">
        <v>2614074.9</v>
      </c>
    </row>
    <row r="732" spans="1:40" s="92" customFormat="1" ht="20.3" customHeight="1" x14ac:dyDescent="0.35">
      <c r="A732" s="256">
        <v>2023</v>
      </c>
      <c r="B732" s="184">
        <f t="shared" si="61"/>
        <v>713</v>
      </c>
      <c r="C732" s="52" t="s">
        <v>2390</v>
      </c>
      <c r="D732" s="184">
        <v>37821</v>
      </c>
      <c r="E732" s="287" t="e">
        <f>VLOOKUP(D732,'[1]2023-2025'!$A:$G,7,0)</f>
        <v>#N/A</v>
      </c>
      <c r="F732" s="287"/>
      <c r="G732" s="287" t="s">
        <v>1899</v>
      </c>
      <c r="H732" s="288" t="e">
        <f>INDEX('[1]2023-2025'!$AK:$AK,MATCH(D732,'[1]2023-2025'!$A:$A,0))</f>
        <v>#N/A</v>
      </c>
      <c r="I732" s="288" t="e">
        <v>#N/A</v>
      </c>
      <c r="J732" s="288" t="e">
        <f>VLOOKUP(D732,[1]Лист3!$A:$AK,37,0)</f>
        <v>#N/A</v>
      </c>
      <c r="K732" s="289" t="e">
        <f>INDEX('[1]2023-2025'!$G:$G,MATCH(D732,'[1]2023-2025'!$A:$A,0))</f>
        <v>#N/A</v>
      </c>
      <c r="L732" s="289"/>
      <c r="M732" s="289"/>
      <c r="N732" s="289"/>
      <c r="O732" s="289" t="e">
        <v>#N/A</v>
      </c>
      <c r="P732" s="289" t="e">
        <v>#N/A</v>
      </c>
      <c r="Q732" s="186">
        <f t="shared" si="59"/>
        <v>2027314.48</v>
      </c>
      <c r="R732" s="186">
        <f t="shared" si="60"/>
        <v>1983393.6</v>
      </c>
      <c r="S732" s="292">
        <v>0</v>
      </c>
      <c r="T732" s="292">
        <v>0</v>
      </c>
      <c r="U732" s="292">
        <v>0</v>
      </c>
      <c r="V732" s="292">
        <v>0</v>
      </c>
      <c r="W732" s="292">
        <v>0</v>
      </c>
      <c r="X732" s="292">
        <v>0</v>
      </c>
      <c r="Y732" s="292">
        <v>0</v>
      </c>
      <c r="Z732" s="292">
        <v>0</v>
      </c>
      <c r="AA732" s="292">
        <v>0</v>
      </c>
      <c r="AB732" s="292">
        <v>0</v>
      </c>
      <c r="AC732" s="292">
        <v>1983393.6</v>
      </c>
      <c r="AD732" s="292">
        <v>0</v>
      </c>
      <c r="AE732" s="305">
        <v>0</v>
      </c>
      <c r="AF732" s="186">
        <v>0</v>
      </c>
      <c r="AG732" s="292">
        <v>0</v>
      </c>
      <c r="AH732" s="292">
        <v>0</v>
      </c>
      <c r="AI732" s="292">
        <v>0</v>
      </c>
      <c r="AJ732" s="292">
        <v>43920.88</v>
      </c>
      <c r="AK732" s="175"/>
      <c r="AL732" s="175">
        <v>4870834.21</v>
      </c>
      <c r="AM732" s="175">
        <v>6893933.3300000001</v>
      </c>
      <c r="AN732" s="175">
        <v>2023099.1199999999</v>
      </c>
    </row>
    <row r="733" spans="1:40" s="84" customFormat="1" ht="20.3" customHeight="1" x14ac:dyDescent="0.35">
      <c r="A733" s="256">
        <v>2023</v>
      </c>
      <c r="B733" s="184">
        <f t="shared" si="61"/>
        <v>714</v>
      </c>
      <c r="C733" s="248" t="s">
        <v>3815</v>
      </c>
      <c r="D733" s="184">
        <v>37794</v>
      </c>
      <c r="E733" s="287" t="e">
        <f>VLOOKUP(D733,'[1]2023-2025'!$A:$G,7,0)</f>
        <v>#N/A</v>
      </c>
      <c r="F733" s="287"/>
      <c r="G733" s="287" t="s">
        <v>1899</v>
      </c>
      <c r="H733" s="288" t="e">
        <f>INDEX('[1]2023-2025'!$AK:$AK,MATCH(D733,'[1]2023-2025'!$A:$A,0))</f>
        <v>#N/A</v>
      </c>
      <c r="I733" s="288" t="e">
        <v>#N/A</v>
      </c>
      <c r="J733" s="288" t="e">
        <f>VLOOKUP(D733,[1]Лист3!$A:$AK,37,0)</f>
        <v>#N/A</v>
      </c>
      <c r="K733" s="289" t="e">
        <f>INDEX('[1]2023-2025'!$G:$G,MATCH(D733,'[1]2023-2025'!$A:$A,0))</f>
        <v>#N/A</v>
      </c>
      <c r="L733" s="289"/>
      <c r="M733" s="289"/>
      <c r="N733" s="289"/>
      <c r="O733" s="289" t="e">
        <v>#N/A</v>
      </c>
      <c r="P733" s="289" t="e">
        <v>#N/A</v>
      </c>
      <c r="Q733" s="186">
        <f t="shared" si="59"/>
        <v>90973.9</v>
      </c>
      <c r="R733" s="186">
        <f t="shared" si="60"/>
        <v>90973.9</v>
      </c>
      <c r="S733" s="186">
        <v>0</v>
      </c>
      <c r="T733" s="291">
        <v>0</v>
      </c>
      <c r="U733" s="186">
        <v>0</v>
      </c>
      <c r="V733" s="186">
        <v>0</v>
      </c>
      <c r="W733" s="186">
        <v>0</v>
      </c>
      <c r="X733" s="186">
        <v>0</v>
      </c>
      <c r="Y733" s="186">
        <v>0</v>
      </c>
      <c r="Z733" s="186">
        <v>0</v>
      </c>
      <c r="AA733" s="186">
        <v>0</v>
      </c>
      <c r="AB733" s="186">
        <v>0</v>
      </c>
      <c r="AC733" s="186">
        <v>0</v>
      </c>
      <c r="AD733" s="186">
        <v>0</v>
      </c>
      <c r="AE733" s="186">
        <v>0</v>
      </c>
      <c r="AF733" s="186">
        <v>0</v>
      </c>
      <c r="AG733" s="292">
        <v>0</v>
      </c>
      <c r="AH733" s="292">
        <v>90973.9</v>
      </c>
      <c r="AI733" s="292">
        <v>0</v>
      </c>
      <c r="AJ733" s="292">
        <v>0</v>
      </c>
      <c r="AK733" s="175"/>
      <c r="AL733" s="175">
        <v>7035139.540000001</v>
      </c>
      <c r="AM733" s="175">
        <v>10391971.130000001</v>
      </c>
      <c r="AN733" s="175">
        <v>3356831.59</v>
      </c>
    </row>
    <row r="734" spans="1:40" s="84" customFormat="1" ht="20.3" customHeight="1" x14ac:dyDescent="0.35">
      <c r="A734" s="256">
        <v>2023</v>
      </c>
      <c r="B734" s="184">
        <f t="shared" si="61"/>
        <v>715</v>
      </c>
      <c r="C734" s="248" t="s">
        <v>3816</v>
      </c>
      <c r="D734" s="184">
        <v>37824</v>
      </c>
      <c r="E734" s="287" t="e">
        <f>VLOOKUP(D734,'[1]2023-2025'!$A:$G,7,0)</f>
        <v>#N/A</v>
      </c>
      <c r="F734" s="287"/>
      <c r="G734" s="287" t="s">
        <v>1899</v>
      </c>
      <c r="H734" s="288" t="e">
        <f>INDEX('[1]2023-2025'!$AK:$AK,MATCH(D734,'[1]2023-2025'!$A:$A,0))</f>
        <v>#N/A</v>
      </c>
      <c r="I734" s="288" t="e">
        <v>#N/A</v>
      </c>
      <c r="J734" s="288" t="e">
        <f>VLOOKUP(D734,[1]Лист3!$A:$AK,37,0)</f>
        <v>#N/A</v>
      </c>
      <c r="K734" s="289" t="e">
        <f>INDEX('[1]2023-2025'!$G:$G,MATCH(D734,'[1]2023-2025'!$A:$A,0))</f>
        <v>#N/A</v>
      </c>
      <c r="L734" s="289"/>
      <c r="M734" s="289"/>
      <c r="N734" s="289"/>
      <c r="O734" s="289" t="e">
        <v>#N/A</v>
      </c>
      <c r="P734" s="289" t="e">
        <v>#N/A</v>
      </c>
      <c r="Q734" s="186">
        <f t="shared" si="59"/>
        <v>90858.19</v>
      </c>
      <c r="R734" s="186">
        <f t="shared" si="60"/>
        <v>90858.19</v>
      </c>
      <c r="S734" s="186">
        <v>0</v>
      </c>
      <c r="T734" s="291">
        <v>0</v>
      </c>
      <c r="U734" s="186">
        <v>0</v>
      </c>
      <c r="V734" s="186">
        <v>0</v>
      </c>
      <c r="W734" s="186">
        <v>0</v>
      </c>
      <c r="X734" s="186">
        <v>0</v>
      </c>
      <c r="Y734" s="186">
        <v>0</v>
      </c>
      <c r="Z734" s="186">
        <v>0</v>
      </c>
      <c r="AA734" s="186">
        <v>0</v>
      </c>
      <c r="AB734" s="186">
        <v>0</v>
      </c>
      <c r="AC734" s="186">
        <v>0</v>
      </c>
      <c r="AD734" s="186">
        <v>0</v>
      </c>
      <c r="AE734" s="186">
        <v>0</v>
      </c>
      <c r="AF734" s="186">
        <v>0</v>
      </c>
      <c r="AG734" s="292">
        <v>0</v>
      </c>
      <c r="AH734" s="292">
        <v>90858.19</v>
      </c>
      <c r="AI734" s="292">
        <v>0</v>
      </c>
      <c r="AJ734" s="292">
        <v>0</v>
      </c>
      <c r="AK734" s="175"/>
      <c r="AL734" s="175">
        <v>5873086.1599999983</v>
      </c>
      <c r="AM734" s="175">
        <v>10311077.35</v>
      </c>
      <c r="AN734" s="175">
        <v>4437991.1900000013</v>
      </c>
    </row>
    <row r="735" spans="1:40" s="92" customFormat="1" ht="20.3" customHeight="1" x14ac:dyDescent="0.35">
      <c r="A735" s="256">
        <v>2023</v>
      </c>
      <c r="B735" s="184">
        <f t="shared" si="61"/>
        <v>716</v>
      </c>
      <c r="C735" s="52" t="s">
        <v>1855</v>
      </c>
      <c r="D735" s="184">
        <v>37826</v>
      </c>
      <c r="E735" s="287">
        <f>VLOOKUP(D735,'[1]2023-2025'!$A:$G,7,0)</f>
        <v>2023</v>
      </c>
      <c r="F735" s="287" t="s">
        <v>2095</v>
      </c>
      <c r="G735" s="287"/>
      <c r="H735" s="288" t="str">
        <f>INDEX('[1]2023-2025'!$AK:$AK,MATCH(D735,'[1]2023-2025'!$A:$A,0))</f>
        <v>вкл. Протоколом</v>
      </c>
      <c r="I735" s="288" t="e">
        <v>#N/A</v>
      </c>
      <c r="J735" s="288" t="e">
        <f>VLOOKUP(D735,[1]Лист3!$A:$AK,37,0)</f>
        <v>#N/A</v>
      </c>
      <c r="K735" s="289">
        <f>INDEX('[1]2023-2025'!$G:$G,MATCH(D735,'[1]2023-2025'!$A:$A,0))</f>
        <v>2023</v>
      </c>
      <c r="L735" s="289"/>
      <c r="M735" s="289"/>
      <c r="N735" s="289"/>
      <c r="O735" s="289">
        <v>0</v>
      </c>
      <c r="P735" s="289">
        <v>0</v>
      </c>
      <c r="Q735" s="186">
        <f t="shared" si="59"/>
        <v>4200757.5999999996</v>
      </c>
      <c r="R735" s="186">
        <f t="shared" si="60"/>
        <v>4138674</v>
      </c>
      <c r="S735" s="290">
        <v>0</v>
      </c>
      <c r="T735" s="291">
        <v>0</v>
      </c>
      <c r="U735" s="186">
        <v>0</v>
      </c>
      <c r="V735" s="186">
        <v>0</v>
      </c>
      <c r="W735" s="186">
        <v>0</v>
      </c>
      <c r="X735" s="186">
        <v>0</v>
      </c>
      <c r="Y735" s="186">
        <v>0</v>
      </c>
      <c r="Z735" s="290">
        <v>0</v>
      </c>
      <c r="AA735" s="186">
        <v>0</v>
      </c>
      <c r="AB735" s="186">
        <v>0</v>
      </c>
      <c r="AC735" s="186">
        <v>4138674</v>
      </c>
      <c r="AD735" s="186">
        <v>0</v>
      </c>
      <c r="AE735" s="186">
        <v>0</v>
      </c>
      <c r="AF735" s="186">
        <v>0</v>
      </c>
      <c r="AG735" s="290">
        <v>0</v>
      </c>
      <c r="AH735" s="292">
        <v>0</v>
      </c>
      <c r="AI735" s="292">
        <v>0</v>
      </c>
      <c r="AJ735" s="290">
        <v>62083.6</v>
      </c>
      <c r="AK735" s="175"/>
      <c r="AL735" s="175">
        <v>6780086.410000002</v>
      </c>
      <c r="AM735" s="175">
        <v>14177302.710000001</v>
      </c>
      <c r="AN735" s="175">
        <v>7397216.2999999989</v>
      </c>
    </row>
    <row r="736" spans="1:40" s="84" customFormat="1" ht="20.3" customHeight="1" x14ac:dyDescent="0.35">
      <c r="A736" s="256">
        <v>2023</v>
      </c>
      <c r="B736" s="184">
        <f t="shared" si="61"/>
        <v>717</v>
      </c>
      <c r="C736" s="248" t="s">
        <v>3817</v>
      </c>
      <c r="D736" s="184">
        <v>37838</v>
      </c>
      <c r="E736" s="287" t="e">
        <f>VLOOKUP(D736,'[1]2023-2025'!$A:$G,7,0)</f>
        <v>#N/A</v>
      </c>
      <c r="F736" s="287"/>
      <c r="G736" s="287" t="s">
        <v>1899</v>
      </c>
      <c r="H736" s="288" t="e">
        <f>INDEX('[1]2023-2025'!$AK:$AK,MATCH(D736,'[1]2023-2025'!$A:$A,0))</f>
        <v>#N/A</v>
      </c>
      <c r="I736" s="288" t="e">
        <v>#N/A</v>
      </c>
      <c r="J736" s="288" t="e">
        <f>VLOOKUP(D736,[1]Лист3!$A:$AK,37,0)</f>
        <v>#N/A</v>
      </c>
      <c r="K736" s="289" t="e">
        <f>INDEX('[1]2023-2025'!$G:$G,MATCH(D736,'[1]2023-2025'!$A:$A,0))</f>
        <v>#N/A</v>
      </c>
      <c r="L736" s="289"/>
      <c r="M736" s="289"/>
      <c r="N736" s="289"/>
      <c r="O736" s="289" t="e">
        <v>#N/A</v>
      </c>
      <c r="P736" s="289" t="e">
        <v>#N/A</v>
      </c>
      <c r="Q736" s="186">
        <f t="shared" si="59"/>
        <v>6537030.6200000001</v>
      </c>
      <c r="R736" s="186">
        <f t="shared" si="60"/>
        <v>6440728.6500000004</v>
      </c>
      <c r="S736" s="186">
        <v>0</v>
      </c>
      <c r="T736" s="291">
        <v>0</v>
      </c>
      <c r="U736" s="186">
        <v>0</v>
      </c>
      <c r="V736" s="186">
        <v>0</v>
      </c>
      <c r="W736" s="186">
        <v>0</v>
      </c>
      <c r="X736" s="186">
        <v>0</v>
      </c>
      <c r="Y736" s="186">
        <v>0</v>
      </c>
      <c r="Z736" s="186">
        <v>0</v>
      </c>
      <c r="AA736" s="186">
        <v>0</v>
      </c>
      <c r="AB736" s="186">
        <v>0</v>
      </c>
      <c r="AC736" s="186">
        <v>6315056.2000000002</v>
      </c>
      <c r="AD736" s="186">
        <v>0</v>
      </c>
      <c r="AE736" s="186">
        <v>0</v>
      </c>
      <c r="AF736" s="186">
        <v>0</v>
      </c>
      <c r="AG736" s="292">
        <v>0</v>
      </c>
      <c r="AH736" s="292">
        <v>125672.45</v>
      </c>
      <c r="AI736" s="292">
        <v>0</v>
      </c>
      <c r="AJ736" s="292">
        <v>96301.97</v>
      </c>
      <c r="AK736" s="175"/>
      <c r="AL736" s="175">
        <v>11031485.709999999</v>
      </c>
      <c r="AM736" s="175">
        <v>17559273.629999999</v>
      </c>
      <c r="AN736" s="175">
        <v>6527787.9199999999</v>
      </c>
    </row>
    <row r="737" spans="1:40" s="84" customFormat="1" ht="20.3" customHeight="1" x14ac:dyDescent="0.35">
      <c r="A737" s="256">
        <v>2023</v>
      </c>
      <c r="B737" s="184">
        <f t="shared" si="61"/>
        <v>718</v>
      </c>
      <c r="C737" s="248" t="s">
        <v>3818</v>
      </c>
      <c r="D737" s="184">
        <v>37839</v>
      </c>
      <c r="E737" s="287" t="e">
        <f>VLOOKUP(D737,'[1]2023-2025'!$A:$G,7,0)</f>
        <v>#N/A</v>
      </c>
      <c r="F737" s="287"/>
      <c r="G737" s="287" t="s">
        <v>1899</v>
      </c>
      <c r="H737" s="288" t="e">
        <f>INDEX('[1]2023-2025'!$AK:$AK,MATCH(D737,'[1]2023-2025'!$A:$A,0))</f>
        <v>#N/A</v>
      </c>
      <c r="I737" s="288" t="e">
        <v>#N/A</v>
      </c>
      <c r="J737" s="288" t="e">
        <f>VLOOKUP(D737,[1]Лист3!$A:$AK,37,0)</f>
        <v>#N/A</v>
      </c>
      <c r="K737" s="289" t="e">
        <f>INDEX('[1]2023-2025'!$G:$G,MATCH(D737,'[1]2023-2025'!$A:$A,0))</f>
        <v>#N/A</v>
      </c>
      <c r="L737" s="289"/>
      <c r="M737" s="289"/>
      <c r="N737" s="289"/>
      <c r="O737" s="289" t="e">
        <v>#N/A</v>
      </c>
      <c r="P737" s="289" t="e">
        <v>#N/A</v>
      </c>
      <c r="Q737" s="186">
        <f t="shared" si="59"/>
        <v>4837580.9799999995</v>
      </c>
      <c r="R737" s="186">
        <f t="shared" si="60"/>
        <v>4766010.8499999996</v>
      </c>
      <c r="S737" s="186">
        <v>0</v>
      </c>
      <c r="T737" s="291">
        <v>0</v>
      </c>
      <c r="U737" s="186">
        <v>0</v>
      </c>
      <c r="V737" s="186">
        <v>0</v>
      </c>
      <c r="W737" s="186">
        <v>0</v>
      </c>
      <c r="X737" s="186">
        <v>0</v>
      </c>
      <c r="Y737" s="186">
        <v>0</v>
      </c>
      <c r="Z737" s="186">
        <v>0</v>
      </c>
      <c r="AA737" s="186">
        <v>0</v>
      </c>
      <c r="AB737" s="186">
        <v>0</v>
      </c>
      <c r="AC737" s="186">
        <v>4661948.42</v>
      </c>
      <c r="AD737" s="186">
        <v>0</v>
      </c>
      <c r="AE737" s="186">
        <v>0</v>
      </c>
      <c r="AF737" s="186">
        <v>0</v>
      </c>
      <c r="AG737" s="292">
        <v>0</v>
      </c>
      <c r="AH737" s="292">
        <v>104062.43</v>
      </c>
      <c r="AI737" s="292">
        <v>0</v>
      </c>
      <c r="AJ737" s="292">
        <v>71570.13</v>
      </c>
      <c r="AK737" s="175"/>
      <c r="AL737" s="175">
        <v>8264073.8399999999</v>
      </c>
      <c r="AM737" s="175">
        <v>13094785.789999999</v>
      </c>
      <c r="AN737" s="175">
        <v>4830711.9499999993</v>
      </c>
    </row>
    <row r="738" spans="1:40" s="84" customFormat="1" ht="20.3" customHeight="1" x14ac:dyDescent="0.35">
      <c r="A738" s="256">
        <v>2023</v>
      </c>
      <c r="B738" s="184">
        <f t="shared" si="61"/>
        <v>719</v>
      </c>
      <c r="C738" s="248" t="s">
        <v>509</v>
      </c>
      <c r="D738" s="184">
        <v>37842</v>
      </c>
      <c r="E738" s="287" t="e">
        <f>VLOOKUP(D738,'[1]2023-2025'!$A:$G,7,0)</f>
        <v>#N/A</v>
      </c>
      <c r="F738" s="287"/>
      <c r="G738" s="287" t="s">
        <v>1899</v>
      </c>
      <c r="H738" s="288" t="e">
        <f>INDEX('[1]2023-2025'!$AK:$AK,MATCH(D738,'[1]2023-2025'!$A:$A,0))</f>
        <v>#N/A</v>
      </c>
      <c r="I738" s="288" t="e">
        <v>#N/A</v>
      </c>
      <c r="J738" s="288" t="e">
        <f>VLOOKUP(D738,[1]Лист3!$A:$AK,37,0)</f>
        <v>#N/A</v>
      </c>
      <c r="K738" s="289" t="e">
        <f>INDEX('[1]2023-2025'!$G:$G,MATCH(D738,'[1]2023-2025'!$A:$A,0))</f>
        <v>#N/A</v>
      </c>
      <c r="L738" s="289"/>
      <c r="M738" s="289"/>
      <c r="N738" s="289"/>
      <c r="O738" s="289" t="e">
        <v>#N/A</v>
      </c>
      <c r="P738" s="289" t="e">
        <v>#N/A</v>
      </c>
      <c r="Q738" s="186">
        <f t="shared" ref="Q738:Q769" si="62">SUM(S738:AJ738)</f>
        <v>1243838.1600000001</v>
      </c>
      <c r="R738" s="186">
        <f t="shared" ref="R738:R769" si="63">SUM(S738:AI738)</f>
        <v>1225530.08</v>
      </c>
      <c r="S738" s="186">
        <v>0</v>
      </c>
      <c r="T738" s="291">
        <v>0</v>
      </c>
      <c r="U738" s="186">
        <v>0</v>
      </c>
      <c r="V738" s="186">
        <v>0</v>
      </c>
      <c r="W738" s="186">
        <v>0</v>
      </c>
      <c r="X738" s="186">
        <v>0</v>
      </c>
      <c r="Y738" s="186">
        <v>0</v>
      </c>
      <c r="Z738" s="186">
        <v>0</v>
      </c>
      <c r="AA738" s="186">
        <v>0</v>
      </c>
      <c r="AB738" s="186">
        <v>0</v>
      </c>
      <c r="AC738" s="186">
        <v>1225530.08</v>
      </c>
      <c r="AD738" s="186">
        <v>0</v>
      </c>
      <c r="AE738" s="186">
        <v>0</v>
      </c>
      <c r="AF738" s="186">
        <v>0</v>
      </c>
      <c r="AG738" s="292">
        <v>0</v>
      </c>
      <c r="AH738" s="292">
        <v>0</v>
      </c>
      <c r="AI738" s="292">
        <v>0</v>
      </c>
      <c r="AJ738" s="292">
        <v>18308.080000000002</v>
      </c>
      <c r="AK738" s="175"/>
      <c r="AL738" s="175">
        <v>5622218.1999999993</v>
      </c>
      <c r="AM738" s="175">
        <v>6864290.3899999997</v>
      </c>
      <c r="AN738" s="175">
        <v>1242072.1900000002</v>
      </c>
    </row>
    <row r="739" spans="1:40" s="128" customFormat="1" ht="20.3" customHeight="1" x14ac:dyDescent="0.35">
      <c r="A739" s="256">
        <v>2023</v>
      </c>
      <c r="B739" s="184">
        <f t="shared" si="61"/>
        <v>720</v>
      </c>
      <c r="C739" s="248" t="s">
        <v>1041</v>
      </c>
      <c r="D739" s="184">
        <v>37843</v>
      </c>
      <c r="E739" s="287" t="e">
        <f>VLOOKUP(D739,'[1]2023-2025'!$A:$G,7,0)</f>
        <v>#N/A</v>
      </c>
      <c r="F739" s="287"/>
      <c r="G739" s="287" t="s">
        <v>1899</v>
      </c>
      <c r="H739" s="288" t="e">
        <f>INDEX('[1]2023-2025'!$AK:$AK,MATCH(D739,'[1]2023-2025'!$A:$A,0))</f>
        <v>#N/A</v>
      </c>
      <c r="I739" s="288" t="e">
        <v>#N/A</v>
      </c>
      <c r="J739" s="288" t="e">
        <f>VLOOKUP(D739,[1]Лист3!$A:$AK,37,0)</f>
        <v>#N/A</v>
      </c>
      <c r="K739" s="289" t="e">
        <f>INDEX('[1]2023-2025'!$G:$G,MATCH(D739,'[1]2023-2025'!$A:$A,0))</f>
        <v>#N/A</v>
      </c>
      <c r="L739" s="289"/>
      <c r="M739" s="289"/>
      <c r="N739" s="289"/>
      <c r="O739" s="289" t="e">
        <v>#N/A</v>
      </c>
      <c r="P739" s="289" t="e">
        <v>#N/A</v>
      </c>
      <c r="Q739" s="186">
        <f t="shared" si="62"/>
        <v>6800697.6200000001</v>
      </c>
      <c r="R739" s="186">
        <f t="shared" si="63"/>
        <v>6700105.2400000002</v>
      </c>
      <c r="S739" s="290">
        <v>0</v>
      </c>
      <c r="T739" s="291">
        <v>0</v>
      </c>
      <c r="U739" s="186">
        <v>0</v>
      </c>
      <c r="V739" s="186">
        <v>0</v>
      </c>
      <c r="W739" s="186">
        <v>0</v>
      </c>
      <c r="X739" s="186">
        <v>0</v>
      </c>
      <c r="Y739" s="186">
        <v>0</v>
      </c>
      <c r="Z739" s="186">
        <v>0</v>
      </c>
      <c r="AA739" s="186">
        <v>3681210.1</v>
      </c>
      <c r="AB739" s="186">
        <v>0</v>
      </c>
      <c r="AC739" s="186">
        <v>3018895.14</v>
      </c>
      <c r="AD739" s="186">
        <v>0</v>
      </c>
      <c r="AE739" s="186">
        <v>0</v>
      </c>
      <c r="AF739" s="186">
        <v>0</v>
      </c>
      <c r="AG739" s="292">
        <v>0</v>
      </c>
      <c r="AH739" s="292">
        <v>0</v>
      </c>
      <c r="AI739" s="292">
        <v>0</v>
      </c>
      <c r="AJ739" s="292">
        <v>100592.38</v>
      </c>
      <c r="AK739" s="175"/>
      <c r="AL739" s="175">
        <v>6572883.3199999994</v>
      </c>
      <c r="AM739" s="175">
        <v>13363877.939999999</v>
      </c>
      <c r="AN739" s="175">
        <v>6790994.6200000001</v>
      </c>
    </row>
    <row r="740" spans="1:40" s="84" customFormat="1" ht="20.3" customHeight="1" x14ac:dyDescent="0.35">
      <c r="A740" s="256">
        <v>2023</v>
      </c>
      <c r="B740" s="184">
        <f t="shared" si="61"/>
        <v>721</v>
      </c>
      <c r="C740" s="248" t="s">
        <v>511</v>
      </c>
      <c r="D740" s="184">
        <v>38076</v>
      </c>
      <c r="E740" s="287" t="e">
        <f>VLOOKUP(D740,'[1]2023-2025'!$A:$G,7,0)</f>
        <v>#N/A</v>
      </c>
      <c r="F740" s="287"/>
      <c r="G740" s="287" t="s">
        <v>1899</v>
      </c>
      <c r="H740" s="288" t="e">
        <f>INDEX('[1]2023-2025'!$AK:$AK,MATCH(D740,'[1]2023-2025'!$A:$A,0))</f>
        <v>#N/A</v>
      </c>
      <c r="I740" s="288" t="e">
        <v>#N/A</v>
      </c>
      <c r="J740" s="288" t="e">
        <f>VLOOKUP(D740,[1]Лист3!$A:$AK,37,0)</f>
        <v>#N/A</v>
      </c>
      <c r="K740" s="289" t="e">
        <f>INDEX('[1]2023-2025'!$G:$G,MATCH(D740,'[1]2023-2025'!$A:$A,0))</f>
        <v>#N/A</v>
      </c>
      <c r="L740" s="289"/>
      <c r="M740" s="289"/>
      <c r="N740" s="289"/>
      <c r="O740" s="289" t="e">
        <v>#N/A</v>
      </c>
      <c r="P740" s="289" t="e">
        <v>#N/A</v>
      </c>
      <c r="Q740" s="186">
        <f t="shared" si="62"/>
        <v>1522521.1199999999</v>
      </c>
      <c r="R740" s="186">
        <f t="shared" si="63"/>
        <v>1496944.8199999998</v>
      </c>
      <c r="S740" s="186">
        <v>0</v>
      </c>
      <c r="T740" s="291">
        <v>0</v>
      </c>
      <c r="U740" s="186">
        <v>0</v>
      </c>
      <c r="V740" s="186">
        <v>0</v>
      </c>
      <c r="W740" s="186">
        <v>0</v>
      </c>
      <c r="X740" s="186">
        <v>0</v>
      </c>
      <c r="Y740" s="186">
        <v>0</v>
      </c>
      <c r="Z740" s="186">
        <v>0</v>
      </c>
      <c r="AA740" s="186">
        <v>1496944.8199999998</v>
      </c>
      <c r="AB740" s="186">
        <v>0</v>
      </c>
      <c r="AC740" s="186">
        <v>0</v>
      </c>
      <c r="AD740" s="186">
        <v>0</v>
      </c>
      <c r="AE740" s="186">
        <v>0</v>
      </c>
      <c r="AF740" s="186">
        <v>0</v>
      </c>
      <c r="AG740" s="292">
        <v>0</v>
      </c>
      <c r="AH740" s="292">
        <v>0</v>
      </c>
      <c r="AI740" s="292">
        <v>0</v>
      </c>
      <c r="AJ740" s="292">
        <v>25576.3</v>
      </c>
      <c r="AK740" s="175"/>
      <c r="AL740" s="175">
        <v>1919948.3000000003</v>
      </c>
      <c r="AM740" s="175">
        <v>3440002.37</v>
      </c>
      <c r="AN740" s="175">
        <v>1520054.0699999998</v>
      </c>
    </row>
    <row r="741" spans="1:40" s="84" customFormat="1" ht="20.3" customHeight="1" x14ac:dyDescent="0.35">
      <c r="A741" s="256">
        <v>2023</v>
      </c>
      <c r="B741" s="184">
        <f t="shared" si="61"/>
        <v>722</v>
      </c>
      <c r="C741" s="248" t="s">
        <v>3819</v>
      </c>
      <c r="D741" s="184">
        <v>38082</v>
      </c>
      <c r="E741" s="287" t="e">
        <f>VLOOKUP(D741,'[1]2023-2025'!$A:$G,7,0)</f>
        <v>#N/A</v>
      </c>
      <c r="F741" s="287"/>
      <c r="G741" s="287" t="s">
        <v>1899</v>
      </c>
      <c r="H741" s="288" t="e">
        <f>INDEX('[1]2023-2025'!$AK:$AK,MATCH(D741,'[1]2023-2025'!$A:$A,0))</f>
        <v>#N/A</v>
      </c>
      <c r="I741" s="288" t="e">
        <v>#N/A</v>
      </c>
      <c r="J741" s="288" t="e">
        <f>VLOOKUP(D741,[1]Лист3!$A:$AK,37,0)</f>
        <v>#N/A</v>
      </c>
      <c r="K741" s="289" t="e">
        <f>INDEX('[1]2023-2025'!$G:$G,MATCH(D741,'[1]2023-2025'!$A:$A,0))</f>
        <v>#N/A</v>
      </c>
      <c r="L741" s="289"/>
      <c r="M741" s="289"/>
      <c r="N741" s="289"/>
      <c r="O741" s="289" t="e">
        <v>#N/A</v>
      </c>
      <c r="P741" s="289" t="e">
        <v>#N/A</v>
      </c>
      <c r="Q741" s="186">
        <f t="shared" si="62"/>
        <v>111692.3</v>
      </c>
      <c r="R741" s="186">
        <f t="shared" si="63"/>
        <v>111692.3</v>
      </c>
      <c r="S741" s="186">
        <v>0</v>
      </c>
      <c r="T741" s="291">
        <v>0</v>
      </c>
      <c r="U741" s="186">
        <v>0</v>
      </c>
      <c r="V741" s="186">
        <v>0</v>
      </c>
      <c r="W741" s="186">
        <v>0</v>
      </c>
      <c r="X741" s="186">
        <v>0</v>
      </c>
      <c r="Y741" s="186">
        <v>0</v>
      </c>
      <c r="Z741" s="186">
        <v>0</v>
      </c>
      <c r="AA741" s="186">
        <v>0</v>
      </c>
      <c r="AB741" s="186">
        <v>0</v>
      </c>
      <c r="AC741" s="186">
        <v>0</v>
      </c>
      <c r="AD741" s="186">
        <v>0</v>
      </c>
      <c r="AE741" s="186">
        <v>0</v>
      </c>
      <c r="AF741" s="186">
        <v>0</v>
      </c>
      <c r="AG741" s="292">
        <v>0</v>
      </c>
      <c r="AH741" s="292">
        <v>111692.3</v>
      </c>
      <c r="AI741" s="292">
        <v>0</v>
      </c>
      <c r="AJ741" s="292">
        <v>0</v>
      </c>
      <c r="AK741" s="175"/>
      <c r="AL741" s="175">
        <v>13975493.16</v>
      </c>
      <c r="AM741" s="175">
        <v>14087185.460000001</v>
      </c>
      <c r="AN741" s="175">
        <v>111692.3</v>
      </c>
    </row>
    <row r="742" spans="1:40" s="84" customFormat="1" ht="20.3" customHeight="1" x14ac:dyDescent="0.35">
      <c r="A742" s="256">
        <v>2023</v>
      </c>
      <c r="B742" s="184">
        <f t="shared" si="61"/>
        <v>723</v>
      </c>
      <c r="C742" s="248" t="s">
        <v>3820</v>
      </c>
      <c r="D742" s="184">
        <v>38083</v>
      </c>
      <c r="E742" s="287" t="e">
        <f>VLOOKUP(D742,'[1]2023-2025'!$A:$G,7,0)</f>
        <v>#N/A</v>
      </c>
      <c r="F742" s="287"/>
      <c r="G742" s="287" t="s">
        <v>1899</v>
      </c>
      <c r="H742" s="288" t="e">
        <f>INDEX('[1]2023-2025'!$AK:$AK,MATCH(D742,'[1]2023-2025'!$A:$A,0))</f>
        <v>#N/A</v>
      </c>
      <c r="I742" s="288" t="e">
        <v>#N/A</v>
      </c>
      <c r="J742" s="288" t="e">
        <f>VLOOKUP(D742,[1]Лист3!$A:$AK,37,0)</f>
        <v>#N/A</v>
      </c>
      <c r="K742" s="289" t="e">
        <f>INDEX('[1]2023-2025'!$G:$G,MATCH(D742,'[1]2023-2025'!$A:$A,0))</f>
        <v>#N/A</v>
      </c>
      <c r="L742" s="289"/>
      <c r="M742" s="289"/>
      <c r="N742" s="289"/>
      <c r="O742" s="289" t="e">
        <v>#N/A</v>
      </c>
      <c r="P742" s="289" t="e">
        <v>#N/A</v>
      </c>
      <c r="Q742" s="186">
        <f t="shared" si="62"/>
        <v>114748.33</v>
      </c>
      <c r="R742" s="186">
        <f t="shared" si="63"/>
        <v>114748.33</v>
      </c>
      <c r="S742" s="186">
        <v>0</v>
      </c>
      <c r="T742" s="291">
        <v>0</v>
      </c>
      <c r="U742" s="186">
        <v>0</v>
      </c>
      <c r="V742" s="186">
        <v>0</v>
      </c>
      <c r="W742" s="186">
        <v>0</v>
      </c>
      <c r="X742" s="186">
        <v>0</v>
      </c>
      <c r="Y742" s="186">
        <v>0</v>
      </c>
      <c r="Z742" s="186">
        <v>0</v>
      </c>
      <c r="AA742" s="186">
        <v>0</v>
      </c>
      <c r="AB742" s="186">
        <v>0</v>
      </c>
      <c r="AC742" s="186">
        <v>0</v>
      </c>
      <c r="AD742" s="186">
        <v>0</v>
      </c>
      <c r="AE742" s="186">
        <v>0</v>
      </c>
      <c r="AF742" s="186">
        <v>0</v>
      </c>
      <c r="AG742" s="292">
        <v>0</v>
      </c>
      <c r="AH742" s="292">
        <v>114748.33</v>
      </c>
      <c r="AI742" s="292">
        <v>0</v>
      </c>
      <c r="AJ742" s="292">
        <v>0</v>
      </c>
      <c r="AK742" s="175"/>
      <c r="AL742" s="175">
        <v>14450593.32</v>
      </c>
      <c r="AM742" s="175">
        <v>14565341.65</v>
      </c>
      <c r="AN742" s="175">
        <v>114748.33</v>
      </c>
    </row>
    <row r="743" spans="1:40" s="84" customFormat="1" ht="20.3" customHeight="1" x14ac:dyDescent="0.35">
      <c r="A743" s="256">
        <v>2023</v>
      </c>
      <c r="B743" s="184">
        <f t="shared" si="61"/>
        <v>724</v>
      </c>
      <c r="C743" s="248" t="s">
        <v>514</v>
      </c>
      <c r="D743" s="184">
        <v>38072</v>
      </c>
      <c r="E743" s="287">
        <f>VLOOKUP(D743,'[1]2023-2025'!$A:$G,7,0)</f>
        <v>2023</v>
      </c>
      <c r="F743" s="287"/>
      <c r="G743" s="287" t="s">
        <v>1899</v>
      </c>
      <c r="H743" s="288">
        <f>INDEX('[1]2023-2025'!$AK:$AK,MATCH(D743,'[1]2023-2025'!$A:$A,0))</f>
        <v>0</v>
      </c>
      <c r="I743" s="288" t="e">
        <v>#N/A</v>
      </c>
      <c r="J743" s="288" t="e">
        <f>VLOOKUP(D743,[1]Лист3!$A:$AK,37,0)</f>
        <v>#N/A</v>
      </c>
      <c r="K743" s="289">
        <f>INDEX('[1]2023-2025'!$G:$G,MATCH(D743,'[1]2023-2025'!$A:$A,0))</f>
        <v>2023</v>
      </c>
      <c r="L743" s="289"/>
      <c r="M743" s="289"/>
      <c r="N743" s="289"/>
      <c r="O743" s="289" t="s">
        <v>2446</v>
      </c>
      <c r="P743" s="289">
        <v>0</v>
      </c>
      <c r="Q743" s="186">
        <f t="shared" si="62"/>
        <v>3038402.6599999997</v>
      </c>
      <c r="R743" s="186">
        <f t="shared" si="63"/>
        <v>2993474.63</v>
      </c>
      <c r="S743" s="186">
        <v>0</v>
      </c>
      <c r="T743" s="291">
        <v>0</v>
      </c>
      <c r="U743" s="186">
        <v>0</v>
      </c>
      <c r="V743" s="186">
        <v>0</v>
      </c>
      <c r="W743" s="186">
        <v>0</v>
      </c>
      <c r="X743" s="186">
        <v>0</v>
      </c>
      <c r="Y743" s="186">
        <v>0</v>
      </c>
      <c r="Z743" s="186">
        <v>0</v>
      </c>
      <c r="AA743" s="186">
        <v>1469557.55</v>
      </c>
      <c r="AB743" s="186">
        <v>148422.54999999999</v>
      </c>
      <c r="AC743" s="186">
        <v>1375494.53</v>
      </c>
      <c r="AD743" s="186">
        <v>0</v>
      </c>
      <c r="AE743" s="186">
        <v>0</v>
      </c>
      <c r="AF743" s="186">
        <v>0</v>
      </c>
      <c r="AG743" s="292">
        <v>0</v>
      </c>
      <c r="AH743" s="292">
        <v>0</v>
      </c>
      <c r="AI743" s="292">
        <v>0</v>
      </c>
      <c r="AJ743" s="292">
        <v>44928.03</v>
      </c>
      <c r="AK743" s="175"/>
      <c r="AL743" s="175">
        <v>522709.15000000037</v>
      </c>
      <c r="AM743" s="175">
        <v>3556778.12</v>
      </c>
      <c r="AN743" s="175">
        <v>3034068.9699999997</v>
      </c>
    </row>
    <row r="744" spans="1:40" s="84" customFormat="1" ht="20.3" customHeight="1" x14ac:dyDescent="0.35">
      <c r="A744" s="256">
        <v>2023</v>
      </c>
      <c r="B744" s="184">
        <f t="shared" si="61"/>
        <v>725</v>
      </c>
      <c r="C744" s="248" t="s">
        <v>515</v>
      </c>
      <c r="D744" s="184">
        <v>38131</v>
      </c>
      <c r="E744" s="287" t="e">
        <f>VLOOKUP(D744,'[1]2023-2025'!$A:$G,7,0)</f>
        <v>#N/A</v>
      </c>
      <c r="F744" s="287"/>
      <c r="G744" s="287" t="s">
        <v>1899</v>
      </c>
      <c r="H744" s="288" t="e">
        <f>INDEX('[1]2023-2025'!$AK:$AK,MATCH(D744,'[1]2023-2025'!$A:$A,0))</f>
        <v>#N/A</v>
      </c>
      <c r="I744" s="288" t="e">
        <v>#N/A</v>
      </c>
      <c r="J744" s="288" t="e">
        <f>VLOOKUP(D744,[1]Лист3!$A:$AK,37,0)</f>
        <v>#N/A</v>
      </c>
      <c r="K744" s="289" t="e">
        <f>INDEX('[1]2023-2025'!$G:$G,MATCH(D744,'[1]2023-2025'!$A:$A,0))</f>
        <v>#N/A</v>
      </c>
      <c r="L744" s="289"/>
      <c r="M744" s="289"/>
      <c r="N744" s="289"/>
      <c r="O744" s="289" t="e">
        <v>#N/A</v>
      </c>
      <c r="P744" s="289" t="e">
        <v>#N/A</v>
      </c>
      <c r="Q744" s="186">
        <f t="shared" si="62"/>
        <v>3835461.75</v>
      </c>
      <c r="R744" s="186">
        <f t="shared" si="63"/>
        <v>3784172.05</v>
      </c>
      <c r="S744" s="186">
        <v>0</v>
      </c>
      <c r="T744" s="291">
        <v>0</v>
      </c>
      <c r="U744" s="186">
        <v>0</v>
      </c>
      <c r="V744" s="186">
        <v>0</v>
      </c>
      <c r="W744" s="186">
        <v>0</v>
      </c>
      <c r="X744" s="186">
        <v>0</v>
      </c>
      <c r="Y744" s="186">
        <v>0</v>
      </c>
      <c r="Z744" s="186">
        <v>0</v>
      </c>
      <c r="AA744" s="186">
        <v>3784172.05</v>
      </c>
      <c r="AB744" s="186">
        <v>0</v>
      </c>
      <c r="AC744" s="186">
        <v>0</v>
      </c>
      <c r="AD744" s="186">
        <v>0</v>
      </c>
      <c r="AE744" s="186">
        <v>0</v>
      </c>
      <c r="AF744" s="186">
        <v>0</v>
      </c>
      <c r="AG744" s="292">
        <v>0</v>
      </c>
      <c r="AH744" s="292">
        <v>0</v>
      </c>
      <c r="AI744" s="292">
        <v>0</v>
      </c>
      <c r="AJ744" s="292">
        <v>51289.7</v>
      </c>
      <c r="AK744" s="175"/>
      <c r="AL744" s="175">
        <v>3033501.6900000004</v>
      </c>
      <c r="AM744" s="175">
        <v>6864016.1100000003</v>
      </c>
      <c r="AN744" s="175">
        <v>3830514.42</v>
      </c>
    </row>
    <row r="745" spans="1:40" s="84" customFormat="1" ht="20.3" customHeight="1" x14ac:dyDescent="0.35">
      <c r="A745" s="256">
        <v>2023</v>
      </c>
      <c r="B745" s="184">
        <f t="shared" si="61"/>
        <v>726</v>
      </c>
      <c r="C745" s="248" t="s">
        <v>3821</v>
      </c>
      <c r="D745" s="184">
        <v>38150</v>
      </c>
      <c r="E745" s="287" t="e">
        <f>VLOOKUP(D745,'[1]2023-2025'!$A:$G,7,0)</f>
        <v>#N/A</v>
      </c>
      <c r="F745" s="287"/>
      <c r="G745" s="287" t="s">
        <v>1899</v>
      </c>
      <c r="H745" s="288" t="e">
        <f>INDEX('[1]2023-2025'!$AK:$AK,MATCH(D745,'[1]2023-2025'!$A:$A,0))</f>
        <v>#N/A</v>
      </c>
      <c r="I745" s="288" t="e">
        <v>#N/A</v>
      </c>
      <c r="J745" s="288" t="e">
        <f>VLOOKUP(D745,[1]Лист3!$A:$AK,37,0)</f>
        <v>#N/A</v>
      </c>
      <c r="K745" s="289" t="e">
        <f>INDEX('[1]2023-2025'!$G:$G,MATCH(D745,'[1]2023-2025'!$A:$A,0))</f>
        <v>#N/A</v>
      </c>
      <c r="L745" s="289"/>
      <c r="M745" s="289"/>
      <c r="N745" s="289"/>
      <c r="O745" s="289" t="e">
        <v>#N/A</v>
      </c>
      <c r="P745" s="289" t="e">
        <v>#N/A</v>
      </c>
      <c r="Q745" s="186">
        <f t="shared" si="62"/>
        <v>108894.9</v>
      </c>
      <c r="R745" s="186">
        <f t="shared" si="63"/>
        <v>108894.9</v>
      </c>
      <c r="S745" s="186">
        <v>0</v>
      </c>
      <c r="T745" s="291">
        <v>0</v>
      </c>
      <c r="U745" s="186">
        <v>0</v>
      </c>
      <c r="V745" s="186">
        <v>0</v>
      </c>
      <c r="W745" s="186">
        <v>0</v>
      </c>
      <c r="X745" s="186">
        <v>0</v>
      </c>
      <c r="Y745" s="186">
        <v>0</v>
      </c>
      <c r="Z745" s="186">
        <v>0</v>
      </c>
      <c r="AA745" s="186">
        <v>0</v>
      </c>
      <c r="AB745" s="186">
        <v>0</v>
      </c>
      <c r="AC745" s="186">
        <v>0</v>
      </c>
      <c r="AD745" s="186">
        <v>0</v>
      </c>
      <c r="AE745" s="186">
        <v>0</v>
      </c>
      <c r="AF745" s="186">
        <v>0</v>
      </c>
      <c r="AG745" s="292">
        <v>0</v>
      </c>
      <c r="AH745" s="292">
        <v>108894.9</v>
      </c>
      <c r="AI745" s="292">
        <v>0</v>
      </c>
      <c r="AJ745" s="292">
        <v>0</v>
      </c>
      <c r="AK745" s="175"/>
      <c r="AL745" s="175">
        <v>6213451.5999999996</v>
      </c>
      <c r="AM745" s="175">
        <v>14342215.49</v>
      </c>
      <c r="AN745" s="175">
        <v>8128763.8900000006</v>
      </c>
    </row>
    <row r="746" spans="1:40" s="84" customFormat="1" ht="20.3" customHeight="1" x14ac:dyDescent="0.35">
      <c r="A746" s="256">
        <v>2023</v>
      </c>
      <c r="B746" s="184">
        <f t="shared" si="61"/>
        <v>727</v>
      </c>
      <c r="C746" s="248" t="s">
        <v>3822</v>
      </c>
      <c r="D746" s="184">
        <v>38161</v>
      </c>
      <c r="E746" s="287" t="e">
        <f>VLOOKUP(D746,'[1]2023-2025'!$A:$G,7,0)</f>
        <v>#N/A</v>
      </c>
      <c r="F746" s="287"/>
      <c r="G746" s="287" t="s">
        <v>1899</v>
      </c>
      <c r="H746" s="288" t="e">
        <f>INDEX('[1]2023-2025'!$AK:$AK,MATCH(D746,'[1]2023-2025'!$A:$A,0))</f>
        <v>#N/A</v>
      </c>
      <c r="I746" s="288" t="e">
        <v>#N/A</v>
      </c>
      <c r="J746" s="288" t="e">
        <f>VLOOKUP(D746,[1]Лист3!$A:$AK,37,0)</f>
        <v>#N/A</v>
      </c>
      <c r="K746" s="289" t="e">
        <f>INDEX('[1]2023-2025'!$G:$G,MATCH(D746,'[1]2023-2025'!$A:$A,0))</f>
        <v>#N/A</v>
      </c>
      <c r="L746" s="289"/>
      <c r="M746" s="289"/>
      <c r="N746" s="289"/>
      <c r="O746" s="289" t="e">
        <v>#N/A</v>
      </c>
      <c r="P746" s="289" t="e">
        <v>#N/A</v>
      </c>
      <c r="Q746" s="186">
        <f t="shared" si="62"/>
        <v>104001.17</v>
      </c>
      <c r="R746" s="186">
        <f t="shared" si="63"/>
        <v>104001.17</v>
      </c>
      <c r="S746" s="186">
        <v>0</v>
      </c>
      <c r="T746" s="291">
        <v>0</v>
      </c>
      <c r="U746" s="186">
        <v>0</v>
      </c>
      <c r="V746" s="186">
        <v>0</v>
      </c>
      <c r="W746" s="186">
        <v>0</v>
      </c>
      <c r="X746" s="186">
        <v>0</v>
      </c>
      <c r="Y746" s="186">
        <v>0</v>
      </c>
      <c r="Z746" s="186">
        <v>0</v>
      </c>
      <c r="AA746" s="186">
        <v>0</v>
      </c>
      <c r="AB746" s="186">
        <v>0</v>
      </c>
      <c r="AC746" s="186">
        <v>0</v>
      </c>
      <c r="AD746" s="186">
        <v>0</v>
      </c>
      <c r="AE746" s="186">
        <v>0</v>
      </c>
      <c r="AF746" s="186">
        <v>0</v>
      </c>
      <c r="AG746" s="292">
        <v>0</v>
      </c>
      <c r="AH746" s="292">
        <v>104001.17</v>
      </c>
      <c r="AI746" s="292">
        <v>0</v>
      </c>
      <c r="AJ746" s="292">
        <v>0</v>
      </c>
      <c r="AK746" s="175"/>
      <c r="AL746" s="175">
        <v>5280524.5</v>
      </c>
      <c r="AM746" s="175">
        <v>12882546.48</v>
      </c>
      <c r="AN746" s="175">
        <v>7602021.9800000004</v>
      </c>
    </row>
    <row r="747" spans="1:40" s="84" customFormat="1" ht="20.3" customHeight="1" x14ac:dyDescent="0.35">
      <c r="A747" s="256">
        <v>2023</v>
      </c>
      <c r="B747" s="184">
        <f t="shared" si="61"/>
        <v>728</v>
      </c>
      <c r="C747" s="248" t="s">
        <v>3823</v>
      </c>
      <c r="D747" s="184">
        <v>37949</v>
      </c>
      <c r="E747" s="287" t="e">
        <f>VLOOKUP(D747,'[1]2023-2025'!$A:$G,7,0)</f>
        <v>#N/A</v>
      </c>
      <c r="F747" s="287"/>
      <c r="G747" s="287" t="s">
        <v>1899</v>
      </c>
      <c r="H747" s="288" t="e">
        <f>INDEX('[1]2023-2025'!$AK:$AK,MATCH(D747,'[1]2023-2025'!$A:$A,0))</f>
        <v>#N/A</v>
      </c>
      <c r="I747" s="288" t="e">
        <v>#N/A</v>
      </c>
      <c r="J747" s="288" t="e">
        <f>VLOOKUP(D747,[1]Лист3!$A:$AK,37,0)</f>
        <v>#N/A</v>
      </c>
      <c r="K747" s="289" t="e">
        <f>INDEX('[1]2023-2025'!$G:$G,MATCH(D747,'[1]2023-2025'!$A:$A,0))</f>
        <v>#N/A</v>
      </c>
      <c r="L747" s="289"/>
      <c r="M747" s="289"/>
      <c r="N747" s="289"/>
      <c r="O747" s="289" t="e">
        <v>#N/A</v>
      </c>
      <c r="P747" s="289" t="e">
        <v>#N/A</v>
      </c>
      <c r="Q747" s="186">
        <f t="shared" si="62"/>
        <v>127224.29</v>
      </c>
      <c r="R747" s="186">
        <f t="shared" si="63"/>
        <v>127224.29</v>
      </c>
      <c r="S747" s="186">
        <v>0</v>
      </c>
      <c r="T747" s="291">
        <v>0</v>
      </c>
      <c r="U747" s="186">
        <v>0</v>
      </c>
      <c r="V747" s="186">
        <v>0</v>
      </c>
      <c r="W747" s="186">
        <v>0</v>
      </c>
      <c r="X747" s="186">
        <v>0</v>
      </c>
      <c r="Y747" s="186">
        <v>0</v>
      </c>
      <c r="Z747" s="186">
        <v>0</v>
      </c>
      <c r="AA747" s="186">
        <v>0</v>
      </c>
      <c r="AB747" s="186">
        <v>0</v>
      </c>
      <c r="AC747" s="186">
        <v>0</v>
      </c>
      <c r="AD747" s="186">
        <v>0</v>
      </c>
      <c r="AE747" s="186">
        <v>0</v>
      </c>
      <c r="AF747" s="186">
        <v>0</v>
      </c>
      <c r="AG747" s="292">
        <v>0</v>
      </c>
      <c r="AH747" s="292">
        <v>127224.29</v>
      </c>
      <c r="AI747" s="292">
        <v>0</v>
      </c>
      <c r="AJ747" s="292">
        <v>0</v>
      </c>
      <c r="AK747" s="175"/>
      <c r="AL747" s="175">
        <v>7794169.4399999995</v>
      </c>
      <c r="AM747" s="175">
        <v>17752007.82</v>
      </c>
      <c r="AN747" s="175">
        <v>9957838.3800000008</v>
      </c>
    </row>
    <row r="748" spans="1:40" s="84" customFormat="1" ht="20.3" customHeight="1" x14ac:dyDescent="0.35">
      <c r="A748" s="256">
        <v>2023</v>
      </c>
      <c r="B748" s="184">
        <f t="shared" si="61"/>
        <v>729</v>
      </c>
      <c r="C748" s="248" t="s">
        <v>3824</v>
      </c>
      <c r="D748" s="184">
        <v>37951</v>
      </c>
      <c r="E748" s="287" t="e">
        <f>VLOOKUP(D748,'[1]2023-2025'!$A:$G,7,0)</f>
        <v>#N/A</v>
      </c>
      <c r="F748" s="287"/>
      <c r="G748" s="287" t="s">
        <v>1899</v>
      </c>
      <c r="H748" s="288" t="e">
        <f>INDEX('[1]2023-2025'!$AK:$AK,MATCH(D748,'[1]2023-2025'!$A:$A,0))</f>
        <v>#N/A</v>
      </c>
      <c r="I748" s="288" t="e">
        <v>#N/A</v>
      </c>
      <c r="J748" s="288" t="e">
        <f>VLOOKUP(D748,[1]Лист3!$A:$AK,37,0)</f>
        <v>#N/A</v>
      </c>
      <c r="K748" s="289" t="e">
        <f>INDEX('[1]2023-2025'!$G:$G,MATCH(D748,'[1]2023-2025'!$A:$A,0))</f>
        <v>#N/A</v>
      </c>
      <c r="L748" s="289"/>
      <c r="M748" s="289"/>
      <c r="N748" s="289"/>
      <c r="O748" s="289" t="e">
        <v>#N/A</v>
      </c>
      <c r="P748" s="289" t="e">
        <v>#N/A</v>
      </c>
      <c r="Q748" s="186">
        <f t="shared" si="62"/>
        <v>126863.56</v>
      </c>
      <c r="R748" s="186">
        <f t="shared" si="63"/>
        <v>126863.56</v>
      </c>
      <c r="S748" s="186">
        <v>0</v>
      </c>
      <c r="T748" s="291">
        <v>0</v>
      </c>
      <c r="U748" s="186">
        <v>0</v>
      </c>
      <c r="V748" s="186">
        <v>0</v>
      </c>
      <c r="W748" s="186">
        <v>0</v>
      </c>
      <c r="X748" s="186">
        <v>0</v>
      </c>
      <c r="Y748" s="186">
        <v>0</v>
      </c>
      <c r="Z748" s="186">
        <v>0</v>
      </c>
      <c r="AA748" s="186">
        <v>0</v>
      </c>
      <c r="AB748" s="186">
        <v>0</v>
      </c>
      <c r="AC748" s="186">
        <v>0</v>
      </c>
      <c r="AD748" s="186">
        <v>0</v>
      </c>
      <c r="AE748" s="186">
        <v>0</v>
      </c>
      <c r="AF748" s="186">
        <v>0</v>
      </c>
      <c r="AG748" s="292">
        <v>0</v>
      </c>
      <c r="AH748" s="292">
        <v>126863.56</v>
      </c>
      <c r="AI748" s="292">
        <v>0</v>
      </c>
      <c r="AJ748" s="292">
        <v>0</v>
      </c>
      <c r="AK748" s="175"/>
      <c r="AL748" s="175">
        <v>17687490.640000001</v>
      </c>
      <c r="AM748" s="175">
        <v>17814354.199999999</v>
      </c>
      <c r="AN748" s="175">
        <v>126863.56</v>
      </c>
    </row>
    <row r="749" spans="1:40" s="84" customFormat="1" ht="20.3" customHeight="1" x14ac:dyDescent="0.35">
      <c r="A749" s="256">
        <v>2023</v>
      </c>
      <c r="B749" s="184">
        <f t="shared" si="61"/>
        <v>730</v>
      </c>
      <c r="C749" s="248" t="s">
        <v>3825</v>
      </c>
      <c r="D749" s="184">
        <v>37953</v>
      </c>
      <c r="E749" s="287" t="e">
        <f>VLOOKUP(D749,'[1]2023-2025'!$A:$G,7,0)</f>
        <v>#N/A</v>
      </c>
      <c r="F749" s="287"/>
      <c r="G749" s="287" t="s">
        <v>1899</v>
      </c>
      <c r="H749" s="288" t="e">
        <f>INDEX('[1]2023-2025'!$AK:$AK,MATCH(D749,'[1]2023-2025'!$A:$A,0))</f>
        <v>#N/A</v>
      </c>
      <c r="I749" s="288" t="e">
        <v>#N/A</v>
      </c>
      <c r="J749" s="288" t="e">
        <f>VLOOKUP(D749,[1]Лист3!$A:$AK,37,0)</f>
        <v>#N/A</v>
      </c>
      <c r="K749" s="289" t="e">
        <f>INDEX('[1]2023-2025'!$G:$G,MATCH(D749,'[1]2023-2025'!$A:$A,0))</f>
        <v>#N/A</v>
      </c>
      <c r="L749" s="289"/>
      <c r="M749" s="289"/>
      <c r="N749" s="289"/>
      <c r="O749" s="289" t="e">
        <v>#N/A</v>
      </c>
      <c r="P749" s="289" t="e">
        <v>#N/A</v>
      </c>
      <c r="Q749" s="186">
        <f t="shared" si="62"/>
        <v>126523.24</v>
      </c>
      <c r="R749" s="186">
        <f t="shared" si="63"/>
        <v>126523.24</v>
      </c>
      <c r="S749" s="186">
        <v>0</v>
      </c>
      <c r="T749" s="291">
        <v>0</v>
      </c>
      <c r="U749" s="186">
        <v>0</v>
      </c>
      <c r="V749" s="186">
        <v>0</v>
      </c>
      <c r="W749" s="186">
        <v>0</v>
      </c>
      <c r="X749" s="186">
        <v>0</v>
      </c>
      <c r="Y749" s="186">
        <v>0</v>
      </c>
      <c r="Z749" s="186">
        <v>0</v>
      </c>
      <c r="AA749" s="186">
        <v>0</v>
      </c>
      <c r="AB749" s="186">
        <v>0</v>
      </c>
      <c r="AC749" s="186">
        <v>0</v>
      </c>
      <c r="AD749" s="186">
        <v>0</v>
      </c>
      <c r="AE749" s="186">
        <v>0</v>
      </c>
      <c r="AF749" s="186">
        <v>0</v>
      </c>
      <c r="AG749" s="292">
        <v>0</v>
      </c>
      <c r="AH749" s="292">
        <v>126523.24</v>
      </c>
      <c r="AI749" s="292">
        <v>0</v>
      </c>
      <c r="AJ749" s="292">
        <v>0</v>
      </c>
      <c r="AK749" s="175"/>
      <c r="AL749" s="175">
        <v>17601846.520000003</v>
      </c>
      <c r="AM749" s="175">
        <v>17728369.760000002</v>
      </c>
      <c r="AN749" s="175">
        <v>126523.24</v>
      </c>
    </row>
    <row r="750" spans="1:40" s="84" customFormat="1" ht="20.3" customHeight="1" x14ac:dyDescent="0.35">
      <c r="A750" s="256">
        <v>2023</v>
      </c>
      <c r="B750" s="184">
        <f t="shared" si="61"/>
        <v>731</v>
      </c>
      <c r="C750" s="248" t="s">
        <v>3826</v>
      </c>
      <c r="D750" s="184">
        <v>37934</v>
      </c>
      <c r="E750" s="287" t="e">
        <f>VLOOKUP(D750,'[1]2023-2025'!$A:$G,7,0)</f>
        <v>#N/A</v>
      </c>
      <c r="F750" s="287"/>
      <c r="G750" s="287" t="s">
        <v>1899</v>
      </c>
      <c r="H750" s="288" t="e">
        <f>INDEX('[1]2023-2025'!$AK:$AK,MATCH(D750,'[1]2023-2025'!$A:$A,0))</f>
        <v>#N/A</v>
      </c>
      <c r="I750" s="288" t="e">
        <v>#N/A</v>
      </c>
      <c r="J750" s="288" t="e">
        <f>VLOOKUP(D750,[1]Лист3!$A:$AK,37,0)</f>
        <v>#N/A</v>
      </c>
      <c r="K750" s="289" t="e">
        <f>INDEX('[1]2023-2025'!$G:$G,MATCH(D750,'[1]2023-2025'!$A:$A,0))</f>
        <v>#N/A</v>
      </c>
      <c r="L750" s="289"/>
      <c r="M750" s="289"/>
      <c r="N750" s="289"/>
      <c r="O750" s="289" t="e">
        <v>#N/A</v>
      </c>
      <c r="P750" s="289" t="e">
        <v>#N/A</v>
      </c>
      <c r="Q750" s="186">
        <f t="shared" si="62"/>
        <v>126019.57</v>
      </c>
      <c r="R750" s="186">
        <f t="shared" si="63"/>
        <v>126019.57</v>
      </c>
      <c r="S750" s="186">
        <v>0</v>
      </c>
      <c r="T750" s="291">
        <v>0</v>
      </c>
      <c r="U750" s="186">
        <v>0</v>
      </c>
      <c r="V750" s="186">
        <v>0</v>
      </c>
      <c r="W750" s="186">
        <v>0</v>
      </c>
      <c r="X750" s="186">
        <v>0</v>
      </c>
      <c r="Y750" s="186">
        <v>0</v>
      </c>
      <c r="Z750" s="186">
        <v>0</v>
      </c>
      <c r="AA750" s="186">
        <v>0</v>
      </c>
      <c r="AB750" s="186">
        <v>0</v>
      </c>
      <c r="AC750" s="186">
        <v>0</v>
      </c>
      <c r="AD750" s="186">
        <v>0</v>
      </c>
      <c r="AE750" s="186">
        <v>0</v>
      </c>
      <c r="AF750" s="186">
        <v>0</v>
      </c>
      <c r="AG750" s="292">
        <v>0</v>
      </c>
      <c r="AH750" s="292">
        <v>126019.57</v>
      </c>
      <c r="AI750" s="292">
        <v>0</v>
      </c>
      <c r="AJ750" s="292">
        <v>0</v>
      </c>
      <c r="AK750" s="175"/>
      <c r="AL750" s="175">
        <v>17558803.399999999</v>
      </c>
      <c r="AM750" s="175">
        <v>17684822.969999999</v>
      </c>
      <c r="AN750" s="175">
        <v>126019.57</v>
      </c>
    </row>
    <row r="751" spans="1:40" s="84" customFormat="1" ht="20.3" customHeight="1" x14ac:dyDescent="0.35">
      <c r="A751" s="256">
        <v>2023</v>
      </c>
      <c r="B751" s="184">
        <f t="shared" si="61"/>
        <v>732</v>
      </c>
      <c r="C751" s="248" t="s">
        <v>3827</v>
      </c>
      <c r="D751" s="184">
        <v>37936</v>
      </c>
      <c r="E751" s="287" t="e">
        <f>VLOOKUP(D751,'[1]2023-2025'!$A:$G,7,0)</f>
        <v>#N/A</v>
      </c>
      <c r="F751" s="287"/>
      <c r="G751" s="287" t="s">
        <v>1899</v>
      </c>
      <c r="H751" s="288" t="e">
        <f>INDEX('[1]2023-2025'!$AK:$AK,MATCH(D751,'[1]2023-2025'!$A:$A,0))</f>
        <v>#N/A</v>
      </c>
      <c r="I751" s="288" t="e">
        <v>#N/A</v>
      </c>
      <c r="J751" s="288" t="e">
        <f>VLOOKUP(D751,[1]Лист3!$A:$AK,37,0)</f>
        <v>#N/A</v>
      </c>
      <c r="K751" s="289" t="e">
        <f>INDEX('[1]2023-2025'!$G:$G,MATCH(D751,'[1]2023-2025'!$A:$A,0))</f>
        <v>#N/A</v>
      </c>
      <c r="L751" s="289"/>
      <c r="M751" s="289"/>
      <c r="N751" s="289"/>
      <c r="O751" s="289" t="e">
        <v>#N/A</v>
      </c>
      <c r="P751" s="289" t="e">
        <v>#N/A</v>
      </c>
      <c r="Q751" s="186">
        <f t="shared" si="62"/>
        <v>126019.57</v>
      </c>
      <c r="R751" s="186">
        <f t="shared" si="63"/>
        <v>126019.57</v>
      </c>
      <c r="S751" s="186">
        <v>0</v>
      </c>
      <c r="T751" s="291">
        <v>0</v>
      </c>
      <c r="U751" s="186">
        <v>0</v>
      </c>
      <c r="V751" s="186">
        <v>0</v>
      </c>
      <c r="W751" s="186">
        <v>0</v>
      </c>
      <c r="X751" s="186">
        <v>0</v>
      </c>
      <c r="Y751" s="186">
        <v>0</v>
      </c>
      <c r="Z751" s="186">
        <v>0</v>
      </c>
      <c r="AA751" s="186">
        <v>0</v>
      </c>
      <c r="AB751" s="186">
        <v>0</v>
      </c>
      <c r="AC751" s="186">
        <v>0</v>
      </c>
      <c r="AD751" s="186">
        <v>0</v>
      </c>
      <c r="AE751" s="186">
        <v>0</v>
      </c>
      <c r="AF751" s="186">
        <v>0</v>
      </c>
      <c r="AG751" s="292">
        <v>0</v>
      </c>
      <c r="AH751" s="292">
        <v>126019.57</v>
      </c>
      <c r="AI751" s="292">
        <v>0</v>
      </c>
      <c r="AJ751" s="292">
        <v>0</v>
      </c>
      <c r="AK751" s="175"/>
      <c r="AL751" s="175">
        <v>17567018.949999999</v>
      </c>
      <c r="AM751" s="175">
        <v>17693038.52</v>
      </c>
      <c r="AN751" s="175">
        <v>126019.57</v>
      </c>
    </row>
    <row r="752" spans="1:40" s="84" customFormat="1" ht="20.3" customHeight="1" x14ac:dyDescent="0.35">
      <c r="A752" s="256">
        <v>2023</v>
      </c>
      <c r="B752" s="184">
        <f t="shared" si="61"/>
        <v>733</v>
      </c>
      <c r="C752" s="248" t="s">
        <v>3828</v>
      </c>
      <c r="D752" s="184">
        <v>38299</v>
      </c>
      <c r="E752" s="287" t="e">
        <f>VLOOKUP(D752,'[1]2023-2025'!$A:$G,7,0)</f>
        <v>#N/A</v>
      </c>
      <c r="F752" s="287"/>
      <c r="G752" s="287" t="s">
        <v>1899</v>
      </c>
      <c r="H752" s="288" t="e">
        <f>INDEX('[1]2023-2025'!$AK:$AK,MATCH(D752,'[1]2023-2025'!$A:$A,0))</f>
        <v>#N/A</v>
      </c>
      <c r="I752" s="288" t="e">
        <v>#N/A</v>
      </c>
      <c r="J752" s="288" t="e">
        <f>VLOOKUP(D752,[1]Лист3!$A:$AK,37,0)</f>
        <v>#N/A</v>
      </c>
      <c r="K752" s="289" t="e">
        <f>INDEX('[1]2023-2025'!$G:$G,MATCH(D752,'[1]2023-2025'!$A:$A,0))</f>
        <v>#N/A</v>
      </c>
      <c r="L752" s="289"/>
      <c r="M752" s="289"/>
      <c r="N752" s="289"/>
      <c r="O752" s="289" t="e">
        <v>#N/A</v>
      </c>
      <c r="P752" s="289" t="e">
        <v>#N/A</v>
      </c>
      <c r="Q752" s="186">
        <f t="shared" si="62"/>
        <v>90864.99</v>
      </c>
      <c r="R752" s="186">
        <f t="shared" si="63"/>
        <v>90864.99</v>
      </c>
      <c r="S752" s="186">
        <v>0</v>
      </c>
      <c r="T752" s="291">
        <v>0</v>
      </c>
      <c r="U752" s="186">
        <v>0</v>
      </c>
      <c r="V752" s="186">
        <v>0</v>
      </c>
      <c r="W752" s="186">
        <v>0</v>
      </c>
      <c r="X752" s="186">
        <v>0</v>
      </c>
      <c r="Y752" s="186">
        <v>0</v>
      </c>
      <c r="Z752" s="186">
        <v>0</v>
      </c>
      <c r="AA752" s="186">
        <v>0</v>
      </c>
      <c r="AB752" s="186">
        <v>0</v>
      </c>
      <c r="AC752" s="186">
        <v>0</v>
      </c>
      <c r="AD752" s="186">
        <v>0</v>
      </c>
      <c r="AE752" s="186">
        <v>0</v>
      </c>
      <c r="AF752" s="186">
        <v>0</v>
      </c>
      <c r="AG752" s="292">
        <v>0</v>
      </c>
      <c r="AH752" s="292">
        <v>90864.99</v>
      </c>
      <c r="AI752" s="292">
        <v>0</v>
      </c>
      <c r="AJ752" s="292">
        <v>0</v>
      </c>
      <c r="AK752" s="175"/>
      <c r="AL752" s="175">
        <v>9799460.4499999993</v>
      </c>
      <c r="AM752" s="175">
        <v>9890325.4399999995</v>
      </c>
      <c r="AN752" s="175">
        <v>90864.99</v>
      </c>
    </row>
    <row r="753" spans="1:40" s="84" customFormat="1" ht="20.3" customHeight="1" x14ac:dyDescent="0.35">
      <c r="A753" s="256">
        <v>2023</v>
      </c>
      <c r="B753" s="184">
        <f t="shared" si="61"/>
        <v>734</v>
      </c>
      <c r="C753" s="248" t="s">
        <v>528</v>
      </c>
      <c r="D753" s="184">
        <v>38361</v>
      </c>
      <c r="E753" s="287" t="e">
        <f>VLOOKUP(D753,'[1]2023-2025'!$A:$G,7,0)</f>
        <v>#N/A</v>
      </c>
      <c r="F753" s="287"/>
      <c r="G753" s="287" t="s">
        <v>1899</v>
      </c>
      <c r="H753" s="288" t="e">
        <f>INDEX('[1]2023-2025'!$AK:$AK,MATCH(D753,'[1]2023-2025'!$A:$A,0))</f>
        <v>#N/A</v>
      </c>
      <c r="I753" s="288" t="e">
        <v>#N/A</v>
      </c>
      <c r="J753" s="288" t="e">
        <f>VLOOKUP(D753,[1]Лист3!$A:$AK,37,0)</f>
        <v>#N/A</v>
      </c>
      <c r="K753" s="289" t="e">
        <f>INDEX('[1]2023-2025'!$G:$G,MATCH(D753,'[1]2023-2025'!$A:$A,0))</f>
        <v>#N/A</v>
      </c>
      <c r="L753" s="289"/>
      <c r="M753" s="289"/>
      <c r="N753" s="289"/>
      <c r="O753" s="289" t="e">
        <v>#N/A</v>
      </c>
      <c r="P753" s="289" t="e">
        <v>#N/A</v>
      </c>
      <c r="Q753" s="186">
        <f t="shared" si="62"/>
        <v>784928.04</v>
      </c>
      <c r="R753" s="186">
        <f t="shared" si="63"/>
        <v>768919.98</v>
      </c>
      <c r="S753" s="186">
        <v>0</v>
      </c>
      <c r="T753" s="291">
        <v>0</v>
      </c>
      <c r="U753" s="186">
        <v>0</v>
      </c>
      <c r="V753" s="186">
        <v>0</v>
      </c>
      <c r="W753" s="186">
        <v>0</v>
      </c>
      <c r="X753" s="186">
        <v>0</v>
      </c>
      <c r="Y753" s="186">
        <v>0</v>
      </c>
      <c r="Z753" s="186">
        <v>0</v>
      </c>
      <c r="AA753" s="186">
        <v>0</v>
      </c>
      <c r="AB753" s="186">
        <v>0</v>
      </c>
      <c r="AC753" s="186">
        <v>768919.98</v>
      </c>
      <c r="AD753" s="186">
        <v>0</v>
      </c>
      <c r="AE753" s="186">
        <v>0</v>
      </c>
      <c r="AF753" s="186">
        <v>0</v>
      </c>
      <c r="AG753" s="292">
        <v>0</v>
      </c>
      <c r="AH753" s="292">
        <v>0</v>
      </c>
      <c r="AI753" s="292">
        <v>0</v>
      </c>
      <c r="AJ753" s="292">
        <v>16008.06</v>
      </c>
      <c r="AK753" s="175"/>
      <c r="AL753" s="175">
        <v>2281908.37</v>
      </c>
      <c r="AM753" s="175">
        <v>3065300</v>
      </c>
      <c r="AN753" s="175">
        <v>783391.63</v>
      </c>
    </row>
    <row r="754" spans="1:40" s="84" customFormat="1" ht="20.3" customHeight="1" x14ac:dyDescent="0.35">
      <c r="A754" s="256">
        <v>2023</v>
      </c>
      <c r="B754" s="184">
        <f t="shared" si="61"/>
        <v>735</v>
      </c>
      <c r="C754" s="248" t="s">
        <v>530</v>
      </c>
      <c r="D754" s="184">
        <v>38362</v>
      </c>
      <c r="E754" s="287" t="e">
        <f>VLOOKUP(D754,'[1]2023-2025'!$A:$G,7,0)</f>
        <v>#N/A</v>
      </c>
      <c r="F754" s="287"/>
      <c r="G754" s="287" t="s">
        <v>1899</v>
      </c>
      <c r="H754" s="288" t="e">
        <f>INDEX('[1]2023-2025'!$AK:$AK,MATCH(D754,'[1]2023-2025'!$A:$A,0))</f>
        <v>#N/A</v>
      </c>
      <c r="I754" s="288" t="e">
        <v>#N/A</v>
      </c>
      <c r="J754" s="288" t="e">
        <f>VLOOKUP(D754,[1]Лист3!$A:$AK,37,0)</f>
        <v>#N/A</v>
      </c>
      <c r="K754" s="289" t="e">
        <f>INDEX('[1]2023-2025'!$G:$G,MATCH(D754,'[1]2023-2025'!$A:$A,0))</f>
        <v>#N/A</v>
      </c>
      <c r="L754" s="289"/>
      <c r="M754" s="289"/>
      <c r="N754" s="289"/>
      <c r="O754" s="289" t="e">
        <v>#N/A</v>
      </c>
      <c r="P754" s="289" t="e">
        <v>#N/A</v>
      </c>
      <c r="Q754" s="186">
        <f t="shared" si="62"/>
        <v>760183.96000000008</v>
      </c>
      <c r="R754" s="186">
        <f t="shared" si="63"/>
        <v>744046.8</v>
      </c>
      <c r="S754" s="186">
        <v>0</v>
      </c>
      <c r="T754" s="291">
        <v>0</v>
      </c>
      <c r="U754" s="186">
        <v>0</v>
      </c>
      <c r="V754" s="186">
        <v>0</v>
      </c>
      <c r="W754" s="186">
        <v>0</v>
      </c>
      <c r="X754" s="186">
        <v>0</v>
      </c>
      <c r="Y754" s="186">
        <v>0</v>
      </c>
      <c r="Z754" s="186">
        <v>0</v>
      </c>
      <c r="AA754" s="186">
        <v>0</v>
      </c>
      <c r="AB754" s="186">
        <v>0</v>
      </c>
      <c r="AC754" s="186">
        <v>744046.8</v>
      </c>
      <c r="AD754" s="186">
        <v>0</v>
      </c>
      <c r="AE754" s="186">
        <v>0</v>
      </c>
      <c r="AF754" s="186">
        <v>0</v>
      </c>
      <c r="AG754" s="292">
        <v>0</v>
      </c>
      <c r="AH754" s="292">
        <v>0</v>
      </c>
      <c r="AI754" s="292">
        <v>0</v>
      </c>
      <c r="AJ754" s="292">
        <v>16137.16</v>
      </c>
      <c r="AK754" s="175"/>
      <c r="AL754" s="175">
        <v>2247320.7400000002</v>
      </c>
      <c r="AM754" s="175">
        <v>3005955.89</v>
      </c>
      <c r="AN754" s="175">
        <v>758635.15</v>
      </c>
    </row>
    <row r="755" spans="1:40" s="84" customFormat="1" ht="20.3" customHeight="1" x14ac:dyDescent="0.35">
      <c r="A755" s="256">
        <v>2023</v>
      </c>
      <c r="B755" s="184">
        <f t="shared" si="61"/>
        <v>736</v>
      </c>
      <c r="C755" s="248" t="s">
        <v>531</v>
      </c>
      <c r="D755" s="184">
        <v>38350</v>
      </c>
      <c r="E755" s="287" t="e">
        <f>VLOOKUP(D755,'[1]2023-2025'!$A:$G,7,0)</f>
        <v>#N/A</v>
      </c>
      <c r="F755" s="287"/>
      <c r="G755" s="287" t="s">
        <v>1899</v>
      </c>
      <c r="H755" s="288" t="e">
        <f>INDEX('[1]2023-2025'!$AK:$AK,MATCH(D755,'[1]2023-2025'!$A:$A,0))</f>
        <v>#N/A</v>
      </c>
      <c r="I755" s="288" t="e">
        <v>#N/A</v>
      </c>
      <c r="J755" s="288" t="e">
        <f>VLOOKUP(D755,[1]Лист3!$A:$AK,37,0)</f>
        <v>#N/A</v>
      </c>
      <c r="K755" s="289" t="e">
        <f>INDEX('[1]2023-2025'!$G:$G,MATCH(D755,'[1]2023-2025'!$A:$A,0))</f>
        <v>#N/A</v>
      </c>
      <c r="L755" s="289"/>
      <c r="M755" s="289"/>
      <c r="N755" s="289"/>
      <c r="O755" s="289" t="e">
        <v>#N/A</v>
      </c>
      <c r="P755" s="289" t="e">
        <v>#N/A</v>
      </c>
      <c r="Q755" s="186">
        <f t="shared" si="62"/>
        <v>1158473.75</v>
      </c>
      <c r="R755" s="186">
        <f t="shared" si="63"/>
        <v>1137063.6000000001</v>
      </c>
      <c r="S755" s="186">
        <v>0</v>
      </c>
      <c r="T755" s="291">
        <v>0</v>
      </c>
      <c r="U755" s="186">
        <v>0</v>
      </c>
      <c r="V755" s="186">
        <v>0</v>
      </c>
      <c r="W755" s="186">
        <v>0</v>
      </c>
      <c r="X755" s="186">
        <v>0</v>
      </c>
      <c r="Y755" s="186">
        <v>0</v>
      </c>
      <c r="Z755" s="186">
        <v>0</v>
      </c>
      <c r="AA755" s="186">
        <v>1137063.6000000001</v>
      </c>
      <c r="AB755" s="186">
        <v>0</v>
      </c>
      <c r="AC755" s="186">
        <v>0</v>
      </c>
      <c r="AD755" s="186">
        <v>0</v>
      </c>
      <c r="AE755" s="186">
        <v>0</v>
      </c>
      <c r="AF755" s="186">
        <v>0</v>
      </c>
      <c r="AG755" s="292">
        <v>0</v>
      </c>
      <c r="AH755" s="292">
        <v>0</v>
      </c>
      <c r="AI755" s="292">
        <v>0</v>
      </c>
      <c r="AJ755" s="292">
        <v>21410.15</v>
      </c>
      <c r="AK755" s="175"/>
      <c r="AL755" s="175">
        <v>1882004.48</v>
      </c>
      <c r="AM755" s="175">
        <v>3038423.36</v>
      </c>
      <c r="AN755" s="175">
        <v>1156418.8799999999</v>
      </c>
    </row>
    <row r="756" spans="1:40" s="84" customFormat="1" ht="20.3" customHeight="1" x14ac:dyDescent="0.35">
      <c r="A756" s="256">
        <v>2023</v>
      </c>
      <c r="B756" s="184">
        <f t="shared" si="61"/>
        <v>737</v>
      </c>
      <c r="C756" s="248" t="s">
        <v>533</v>
      </c>
      <c r="D756" s="184">
        <v>38353</v>
      </c>
      <c r="E756" s="287" t="e">
        <f>VLOOKUP(D756,'[1]2023-2025'!$A:$G,7,0)</f>
        <v>#N/A</v>
      </c>
      <c r="F756" s="287"/>
      <c r="G756" s="287" t="s">
        <v>1899</v>
      </c>
      <c r="H756" s="288" t="e">
        <f>INDEX('[1]2023-2025'!$AK:$AK,MATCH(D756,'[1]2023-2025'!$A:$A,0))</f>
        <v>#N/A</v>
      </c>
      <c r="I756" s="288" t="e">
        <v>#N/A</v>
      </c>
      <c r="J756" s="288" t="e">
        <f>VLOOKUP(D756,[1]Лист3!$A:$AK,37,0)</f>
        <v>#N/A</v>
      </c>
      <c r="K756" s="289" t="e">
        <f>INDEX('[1]2023-2025'!$G:$G,MATCH(D756,'[1]2023-2025'!$A:$A,0))</f>
        <v>#N/A</v>
      </c>
      <c r="L756" s="289"/>
      <c r="M756" s="289"/>
      <c r="N756" s="289"/>
      <c r="O756" s="289" t="e">
        <v>#N/A</v>
      </c>
      <c r="P756" s="289" t="e">
        <v>#N/A</v>
      </c>
      <c r="Q756" s="186">
        <f t="shared" si="62"/>
        <v>1082363.1300000001</v>
      </c>
      <c r="R756" s="186">
        <f t="shared" si="63"/>
        <v>1064512.8</v>
      </c>
      <c r="S756" s="186">
        <v>0</v>
      </c>
      <c r="T756" s="291">
        <v>0</v>
      </c>
      <c r="U756" s="186">
        <v>0</v>
      </c>
      <c r="V756" s="186">
        <v>0</v>
      </c>
      <c r="W756" s="186">
        <v>0</v>
      </c>
      <c r="X756" s="186">
        <v>0</v>
      </c>
      <c r="Y756" s="186">
        <v>0</v>
      </c>
      <c r="Z756" s="186">
        <v>0</v>
      </c>
      <c r="AA756" s="186">
        <v>1064512.8</v>
      </c>
      <c r="AB756" s="186">
        <v>0</v>
      </c>
      <c r="AC756" s="186">
        <v>0</v>
      </c>
      <c r="AD756" s="186">
        <v>0</v>
      </c>
      <c r="AE756" s="186">
        <v>0</v>
      </c>
      <c r="AF756" s="186">
        <v>0</v>
      </c>
      <c r="AG756" s="292">
        <v>0</v>
      </c>
      <c r="AH756" s="292">
        <v>0</v>
      </c>
      <c r="AI756" s="292">
        <v>0</v>
      </c>
      <c r="AJ756" s="292">
        <v>17850.330000000002</v>
      </c>
      <c r="AK756" s="175"/>
      <c r="AL756" s="175">
        <v>1351089.47</v>
      </c>
      <c r="AM756" s="175">
        <v>2431739.39</v>
      </c>
      <c r="AN756" s="175">
        <v>1080649.9200000002</v>
      </c>
    </row>
    <row r="757" spans="1:40" s="84" customFormat="1" ht="20.3" customHeight="1" x14ac:dyDescent="0.35">
      <c r="A757" s="256">
        <v>2023</v>
      </c>
      <c r="B757" s="184">
        <f t="shared" si="61"/>
        <v>738</v>
      </c>
      <c r="C757" s="248" t="s">
        <v>534</v>
      </c>
      <c r="D757" s="184">
        <v>38355</v>
      </c>
      <c r="E757" s="287" t="e">
        <f>VLOOKUP(D757,'[1]2023-2025'!$A:$G,7,0)</f>
        <v>#N/A</v>
      </c>
      <c r="F757" s="287"/>
      <c r="G757" s="287" t="s">
        <v>1899</v>
      </c>
      <c r="H757" s="288" t="e">
        <f>INDEX('[1]2023-2025'!$AK:$AK,MATCH(D757,'[1]2023-2025'!$A:$A,0))</f>
        <v>#N/A</v>
      </c>
      <c r="I757" s="288" t="e">
        <v>#N/A</v>
      </c>
      <c r="J757" s="288" t="e">
        <f>VLOOKUP(D757,[1]Лист3!$A:$AK,37,0)</f>
        <v>#N/A</v>
      </c>
      <c r="K757" s="289" t="e">
        <f>INDEX('[1]2023-2025'!$G:$G,MATCH(D757,'[1]2023-2025'!$A:$A,0))</f>
        <v>#N/A</v>
      </c>
      <c r="L757" s="289"/>
      <c r="M757" s="289"/>
      <c r="N757" s="289"/>
      <c r="O757" s="289" t="e">
        <v>#N/A</v>
      </c>
      <c r="P757" s="289" t="e">
        <v>#N/A</v>
      </c>
      <c r="Q757" s="186">
        <f t="shared" si="62"/>
        <v>1125085.02</v>
      </c>
      <c r="R757" s="186">
        <f t="shared" si="63"/>
        <v>1106050.9099999999</v>
      </c>
      <c r="S757" s="186">
        <v>0</v>
      </c>
      <c r="T757" s="291">
        <v>0</v>
      </c>
      <c r="U757" s="186">
        <v>0</v>
      </c>
      <c r="V757" s="186">
        <v>0</v>
      </c>
      <c r="W757" s="186">
        <v>0</v>
      </c>
      <c r="X757" s="186">
        <v>0</v>
      </c>
      <c r="Y757" s="186">
        <v>0</v>
      </c>
      <c r="Z757" s="186">
        <v>0</v>
      </c>
      <c r="AA757" s="186">
        <v>0</v>
      </c>
      <c r="AB757" s="186">
        <v>0</v>
      </c>
      <c r="AC757" s="186">
        <v>1106050.9099999999</v>
      </c>
      <c r="AD757" s="186">
        <v>0</v>
      </c>
      <c r="AE757" s="186">
        <v>0</v>
      </c>
      <c r="AF757" s="186">
        <v>0</v>
      </c>
      <c r="AG757" s="292">
        <v>0</v>
      </c>
      <c r="AH757" s="292">
        <v>0</v>
      </c>
      <c r="AI757" s="292">
        <v>0</v>
      </c>
      <c r="AJ757" s="292">
        <v>19034.11</v>
      </c>
      <c r="AK757" s="175"/>
      <c r="AL757" s="175">
        <v>1892261.49</v>
      </c>
      <c r="AM757" s="175">
        <v>3015519.69</v>
      </c>
      <c r="AN757" s="175">
        <v>1123258.2</v>
      </c>
    </row>
    <row r="758" spans="1:40" s="84" customFormat="1" ht="20.3" customHeight="1" x14ac:dyDescent="0.35">
      <c r="A758" s="256">
        <v>2023</v>
      </c>
      <c r="B758" s="184">
        <f t="shared" si="61"/>
        <v>739</v>
      </c>
      <c r="C758" s="248" t="s">
        <v>535</v>
      </c>
      <c r="D758" s="184">
        <v>38356</v>
      </c>
      <c r="E758" s="287" t="e">
        <f>VLOOKUP(D758,'[1]2023-2025'!$A:$G,7,0)</f>
        <v>#N/A</v>
      </c>
      <c r="F758" s="287"/>
      <c r="G758" s="287" t="s">
        <v>1899</v>
      </c>
      <c r="H758" s="288" t="e">
        <f>INDEX('[1]2023-2025'!$AK:$AK,MATCH(D758,'[1]2023-2025'!$A:$A,0))</f>
        <v>#N/A</v>
      </c>
      <c r="I758" s="288" t="e">
        <v>#N/A</v>
      </c>
      <c r="J758" s="288" t="e">
        <f>VLOOKUP(D758,[1]Лист3!$A:$AK,37,0)</f>
        <v>#N/A</v>
      </c>
      <c r="K758" s="289" t="e">
        <f>INDEX('[1]2023-2025'!$G:$G,MATCH(D758,'[1]2023-2025'!$A:$A,0))</f>
        <v>#N/A</v>
      </c>
      <c r="L758" s="289"/>
      <c r="M758" s="289"/>
      <c r="N758" s="289"/>
      <c r="O758" s="289" t="e">
        <v>#N/A</v>
      </c>
      <c r="P758" s="289" t="e">
        <v>#N/A</v>
      </c>
      <c r="Q758" s="186">
        <f t="shared" si="62"/>
        <v>954098.72</v>
      </c>
      <c r="R758" s="186">
        <f t="shared" si="63"/>
        <v>937074.34</v>
      </c>
      <c r="S758" s="186">
        <v>0</v>
      </c>
      <c r="T758" s="291">
        <v>0</v>
      </c>
      <c r="U758" s="186">
        <v>0</v>
      </c>
      <c r="V758" s="186">
        <v>0</v>
      </c>
      <c r="W758" s="186">
        <v>0</v>
      </c>
      <c r="X758" s="186">
        <v>0</v>
      </c>
      <c r="Y758" s="186">
        <v>0</v>
      </c>
      <c r="Z758" s="186">
        <v>0</v>
      </c>
      <c r="AA758" s="186">
        <v>0</v>
      </c>
      <c r="AB758" s="186">
        <v>0</v>
      </c>
      <c r="AC758" s="186">
        <v>937074.34</v>
      </c>
      <c r="AD758" s="186">
        <v>0</v>
      </c>
      <c r="AE758" s="186">
        <v>0</v>
      </c>
      <c r="AF758" s="186">
        <v>0</v>
      </c>
      <c r="AG758" s="292">
        <v>0</v>
      </c>
      <c r="AH758" s="292">
        <v>0</v>
      </c>
      <c r="AI758" s="292">
        <v>0</v>
      </c>
      <c r="AJ758" s="292">
        <v>17024.38</v>
      </c>
      <c r="AK758" s="175"/>
      <c r="AL758" s="175">
        <v>3467354.66</v>
      </c>
      <c r="AM758" s="175">
        <v>4419819.4400000004</v>
      </c>
      <c r="AN758" s="175">
        <v>952464.78</v>
      </c>
    </row>
    <row r="759" spans="1:40" s="84" customFormat="1" ht="20.3" customHeight="1" x14ac:dyDescent="0.35">
      <c r="A759" s="256">
        <v>2023</v>
      </c>
      <c r="B759" s="184">
        <f t="shared" si="61"/>
        <v>740</v>
      </c>
      <c r="C759" s="248" t="s">
        <v>3829</v>
      </c>
      <c r="D759" s="184">
        <v>38376</v>
      </c>
      <c r="E759" s="287" t="e">
        <f>VLOOKUP(D759,'[1]2023-2025'!$A:$G,7,0)</f>
        <v>#N/A</v>
      </c>
      <c r="F759" s="287"/>
      <c r="G759" s="287" t="s">
        <v>1899</v>
      </c>
      <c r="H759" s="288" t="e">
        <f>INDEX('[1]2023-2025'!$AK:$AK,MATCH(D759,'[1]2023-2025'!$A:$A,0))</f>
        <v>#N/A</v>
      </c>
      <c r="I759" s="288" t="e">
        <v>#N/A</v>
      </c>
      <c r="J759" s="288" t="e">
        <f>VLOOKUP(D759,[1]Лист3!$A:$AK,37,0)</f>
        <v>#N/A</v>
      </c>
      <c r="K759" s="289" t="e">
        <f>INDEX('[1]2023-2025'!$G:$G,MATCH(D759,'[1]2023-2025'!$A:$A,0))</f>
        <v>#N/A</v>
      </c>
      <c r="L759" s="289"/>
      <c r="M759" s="289"/>
      <c r="N759" s="289"/>
      <c r="O759" s="289" t="e">
        <v>#N/A</v>
      </c>
      <c r="P759" s="289" t="e">
        <v>#N/A</v>
      </c>
      <c r="Q759" s="186">
        <f t="shared" si="62"/>
        <v>90817.35</v>
      </c>
      <c r="R759" s="186">
        <f t="shared" si="63"/>
        <v>90817.35</v>
      </c>
      <c r="S759" s="186">
        <v>0</v>
      </c>
      <c r="T759" s="291">
        <v>0</v>
      </c>
      <c r="U759" s="186">
        <v>0</v>
      </c>
      <c r="V759" s="186">
        <v>0</v>
      </c>
      <c r="W759" s="186">
        <v>0</v>
      </c>
      <c r="X759" s="186">
        <v>0</v>
      </c>
      <c r="Y759" s="186">
        <v>0</v>
      </c>
      <c r="Z759" s="186">
        <v>0</v>
      </c>
      <c r="AA759" s="186">
        <v>0</v>
      </c>
      <c r="AB759" s="186">
        <v>0</v>
      </c>
      <c r="AC759" s="186">
        <v>0</v>
      </c>
      <c r="AD759" s="186">
        <v>0</v>
      </c>
      <c r="AE759" s="186">
        <v>0</v>
      </c>
      <c r="AF759" s="186">
        <v>0</v>
      </c>
      <c r="AG759" s="292">
        <v>0</v>
      </c>
      <c r="AH759" s="292">
        <v>90817.35</v>
      </c>
      <c r="AI759" s="292">
        <v>0</v>
      </c>
      <c r="AJ759" s="292">
        <v>0</v>
      </c>
      <c r="AK759" s="175"/>
      <c r="AL759" s="175">
        <v>10058268.5</v>
      </c>
      <c r="AM759" s="175">
        <v>10149085.85</v>
      </c>
      <c r="AN759" s="175">
        <v>90817.35</v>
      </c>
    </row>
    <row r="760" spans="1:40" s="84" customFormat="1" ht="20.3" customHeight="1" x14ac:dyDescent="0.35">
      <c r="A760" s="256">
        <v>2023</v>
      </c>
      <c r="B760" s="184">
        <f t="shared" si="61"/>
        <v>741</v>
      </c>
      <c r="C760" s="248" t="s">
        <v>3830</v>
      </c>
      <c r="D760" s="184">
        <v>38399</v>
      </c>
      <c r="E760" s="287" t="e">
        <f>VLOOKUP(D760,'[1]2023-2025'!$A:$G,7,0)</f>
        <v>#N/A</v>
      </c>
      <c r="F760" s="287"/>
      <c r="G760" s="287" t="s">
        <v>1899</v>
      </c>
      <c r="H760" s="288" t="e">
        <f>INDEX('[1]2023-2025'!$AK:$AK,MATCH(D760,'[1]2023-2025'!$A:$A,0))</f>
        <v>#N/A</v>
      </c>
      <c r="I760" s="288" t="e">
        <v>#N/A</v>
      </c>
      <c r="J760" s="288" t="e">
        <f>VLOOKUP(D760,[1]Лист3!$A:$AK,37,0)</f>
        <v>#N/A</v>
      </c>
      <c r="K760" s="289" t="e">
        <f>INDEX('[1]2023-2025'!$G:$G,MATCH(D760,'[1]2023-2025'!$A:$A,0))</f>
        <v>#N/A</v>
      </c>
      <c r="L760" s="289"/>
      <c r="M760" s="289"/>
      <c r="N760" s="289"/>
      <c r="O760" s="289" t="e">
        <v>#N/A</v>
      </c>
      <c r="P760" s="289" t="e">
        <v>#N/A</v>
      </c>
      <c r="Q760" s="186">
        <f t="shared" si="62"/>
        <v>108894.9</v>
      </c>
      <c r="R760" s="186">
        <f t="shared" si="63"/>
        <v>108894.9</v>
      </c>
      <c r="S760" s="186">
        <v>0</v>
      </c>
      <c r="T760" s="291">
        <v>0</v>
      </c>
      <c r="U760" s="186">
        <v>0</v>
      </c>
      <c r="V760" s="186">
        <v>0</v>
      </c>
      <c r="W760" s="186">
        <v>0</v>
      </c>
      <c r="X760" s="186">
        <v>0</v>
      </c>
      <c r="Y760" s="186">
        <v>0</v>
      </c>
      <c r="Z760" s="186">
        <v>0</v>
      </c>
      <c r="AA760" s="186">
        <v>0</v>
      </c>
      <c r="AB760" s="186">
        <v>0</v>
      </c>
      <c r="AC760" s="186">
        <v>0</v>
      </c>
      <c r="AD760" s="186">
        <v>0</v>
      </c>
      <c r="AE760" s="186">
        <v>0</v>
      </c>
      <c r="AF760" s="186">
        <v>0</v>
      </c>
      <c r="AG760" s="292">
        <v>0</v>
      </c>
      <c r="AH760" s="292">
        <v>108894.9</v>
      </c>
      <c r="AI760" s="292">
        <v>0</v>
      </c>
      <c r="AJ760" s="292">
        <v>0</v>
      </c>
      <c r="AK760" s="175"/>
      <c r="AL760" s="175">
        <v>14155148.42</v>
      </c>
      <c r="AM760" s="175">
        <v>14264043.32</v>
      </c>
      <c r="AN760" s="175">
        <v>108894.9</v>
      </c>
    </row>
    <row r="761" spans="1:40" s="84" customFormat="1" ht="20.3" customHeight="1" x14ac:dyDescent="0.35">
      <c r="A761" s="256">
        <v>2023</v>
      </c>
      <c r="B761" s="184">
        <f t="shared" si="61"/>
        <v>742</v>
      </c>
      <c r="C761" s="248" t="s">
        <v>539</v>
      </c>
      <c r="D761" s="184">
        <v>38405</v>
      </c>
      <c r="E761" s="287" t="e">
        <f>VLOOKUP(D761,'[1]2023-2025'!$A:$G,7,0)</f>
        <v>#N/A</v>
      </c>
      <c r="F761" s="287"/>
      <c r="G761" s="287" t="s">
        <v>1899</v>
      </c>
      <c r="H761" s="288" t="e">
        <f>INDEX('[1]2023-2025'!$AK:$AK,MATCH(D761,'[1]2023-2025'!$A:$A,0))</f>
        <v>#N/A</v>
      </c>
      <c r="I761" s="288" t="e">
        <v>#N/A</v>
      </c>
      <c r="J761" s="288" t="e">
        <f>VLOOKUP(D761,[1]Лист3!$A:$AK,37,0)</f>
        <v>#N/A</v>
      </c>
      <c r="K761" s="289" t="e">
        <f>INDEX('[1]2023-2025'!$G:$G,MATCH(D761,'[1]2023-2025'!$A:$A,0))</f>
        <v>#N/A</v>
      </c>
      <c r="L761" s="289"/>
      <c r="M761" s="289"/>
      <c r="N761" s="289"/>
      <c r="O761" s="289" t="e">
        <v>#N/A</v>
      </c>
      <c r="P761" s="289" t="e">
        <v>#N/A</v>
      </c>
      <c r="Q761" s="186">
        <f t="shared" si="62"/>
        <v>3928748.79</v>
      </c>
      <c r="R761" s="186">
        <f t="shared" si="63"/>
        <v>3869971.06</v>
      </c>
      <c r="S761" s="186">
        <v>0</v>
      </c>
      <c r="T761" s="291">
        <v>0</v>
      </c>
      <c r="U761" s="186">
        <v>0</v>
      </c>
      <c r="V761" s="186">
        <v>0</v>
      </c>
      <c r="W761" s="186">
        <v>0</v>
      </c>
      <c r="X761" s="186">
        <v>0</v>
      </c>
      <c r="Y761" s="186">
        <v>0</v>
      </c>
      <c r="Z761" s="186">
        <v>0</v>
      </c>
      <c r="AA761" s="186">
        <v>3869971.06</v>
      </c>
      <c r="AB761" s="186">
        <v>0</v>
      </c>
      <c r="AC761" s="186">
        <v>0</v>
      </c>
      <c r="AD761" s="186">
        <v>0</v>
      </c>
      <c r="AE761" s="186">
        <v>0</v>
      </c>
      <c r="AF761" s="186">
        <v>0</v>
      </c>
      <c r="AG761" s="292">
        <v>0</v>
      </c>
      <c r="AH761" s="292">
        <v>0</v>
      </c>
      <c r="AI761" s="292">
        <v>0</v>
      </c>
      <c r="AJ761" s="292">
        <v>58777.73</v>
      </c>
      <c r="AK761" s="175"/>
      <c r="AL761" s="175">
        <v>13983559.639999999</v>
      </c>
      <c r="AM761" s="175">
        <v>17906638.809999999</v>
      </c>
      <c r="AN761" s="175">
        <v>3923079.17</v>
      </c>
    </row>
    <row r="762" spans="1:40" s="84" customFormat="1" ht="20.3" customHeight="1" x14ac:dyDescent="0.35">
      <c r="A762" s="256">
        <v>2023</v>
      </c>
      <c r="B762" s="184">
        <f t="shared" si="61"/>
        <v>743</v>
      </c>
      <c r="C762" s="248" t="s">
        <v>3831</v>
      </c>
      <c r="D762" s="184">
        <v>38374</v>
      </c>
      <c r="E762" s="287" t="e">
        <f>VLOOKUP(D762,'[1]2023-2025'!$A:$G,7,0)</f>
        <v>#N/A</v>
      </c>
      <c r="F762" s="287"/>
      <c r="G762" s="287" t="s">
        <v>1899</v>
      </c>
      <c r="H762" s="288" t="e">
        <f>INDEX('[1]2023-2025'!$AK:$AK,MATCH(D762,'[1]2023-2025'!$A:$A,0))</f>
        <v>#N/A</v>
      </c>
      <c r="I762" s="288" t="e">
        <v>#N/A</v>
      </c>
      <c r="J762" s="288" t="e">
        <f>VLOOKUP(D762,[1]Лист3!$A:$AK,37,0)</f>
        <v>#N/A</v>
      </c>
      <c r="K762" s="289" t="e">
        <f>INDEX('[1]2023-2025'!$G:$G,MATCH(D762,'[1]2023-2025'!$A:$A,0))</f>
        <v>#N/A</v>
      </c>
      <c r="L762" s="289"/>
      <c r="M762" s="289"/>
      <c r="N762" s="289"/>
      <c r="O762" s="289" t="e">
        <v>#N/A</v>
      </c>
      <c r="P762" s="289" t="e">
        <v>#N/A</v>
      </c>
      <c r="Q762" s="186">
        <f t="shared" si="62"/>
        <v>90374.94</v>
      </c>
      <c r="R762" s="186">
        <f t="shared" si="63"/>
        <v>90374.94</v>
      </c>
      <c r="S762" s="186">
        <v>0</v>
      </c>
      <c r="T762" s="291">
        <v>0</v>
      </c>
      <c r="U762" s="186">
        <v>0</v>
      </c>
      <c r="V762" s="186">
        <v>0</v>
      </c>
      <c r="W762" s="186">
        <v>0</v>
      </c>
      <c r="X762" s="186">
        <v>0</v>
      </c>
      <c r="Y762" s="186">
        <v>0</v>
      </c>
      <c r="Z762" s="186">
        <v>0</v>
      </c>
      <c r="AA762" s="186">
        <v>0</v>
      </c>
      <c r="AB762" s="186">
        <v>0</v>
      </c>
      <c r="AC762" s="186">
        <v>0</v>
      </c>
      <c r="AD762" s="186">
        <v>0</v>
      </c>
      <c r="AE762" s="186">
        <v>0</v>
      </c>
      <c r="AF762" s="186">
        <v>0</v>
      </c>
      <c r="AG762" s="292">
        <v>0</v>
      </c>
      <c r="AH762" s="292">
        <v>90374.94</v>
      </c>
      <c r="AI762" s="292">
        <v>0</v>
      </c>
      <c r="AJ762" s="292">
        <v>0</v>
      </c>
      <c r="AK762" s="175"/>
      <c r="AL762" s="175">
        <v>10183677.15</v>
      </c>
      <c r="AM762" s="175">
        <v>10274052.09</v>
      </c>
      <c r="AN762" s="175">
        <v>90374.94</v>
      </c>
    </row>
    <row r="763" spans="1:40" s="84" customFormat="1" ht="20.3" customHeight="1" x14ac:dyDescent="0.35">
      <c r="A763" s="256">
        <v>2023</v>
      </c>
      <c r="B763" s="184">
        <f t="shared" si="61"/>
        <v>744</v>
      </c>
      <c r="C763" s="248" t="s">
        <v>517</v>
      </c>
      <c r="D763" s="184">
        <v>56122</v>
      </c>
      <c r="E763" s="287" t="e">
        <f>VLOOKUP(D763,'[1]2023-2025'!$A:$G,7,0)</f>
        <v>#N/A</v>
      </c>
      <c r="F763" s="287"/>
      <c r="G763" s="287" t="s">
        <v>1899</v>
      </c>
      <c r="H763" s="288" t="e">
        <f>INDEX('[1]2023-2025'!$AK:$AK,MATCH(D763,'[1]2023-2025'!$A:$A,0))</f>
        <v>#N/A</v>
      </c>
      <c r="I763" s="288" t="e">
        <v>#N/A</v>
      </c>
      <c r="J763" s="288" t="e">
        <f>VLOOKUP(D763,[1]Лист3!$A:$AK,37,0)</f>
        <v>#N/A</v>
      </c>
      <c r="K763" s="289" t="e">
        <f>INDEX('[1]2023-2025'!$G:$G,MATCH(D763,'[1]2023-2025'!$A:$A,0))</f>
        <v>#N/A</v>
      </c>
      <c r="L763" s="289"/>
      <c r="M763" s="289"/>
      <c r="N763" s="289"/>
      <c r="O763" s="289" t="e">
        <v>#N/A</v>
      </c>
      <c r="P763" s="289" t="e">
        <v>#N/A</v>
      </c>
      <c r="Q763" s="186">
        <f t="shared" si="62"/>
        <v>3094029.02</v>
      </c>
      <c r="R763" s="186">
        <f t="shared" si="63"/>
        <v>3054059.48</v>
      </c>
      <c r="S763" s="186">
        <v>0</v>
      </c>
      <c r="T763" s="291">
        <v>0</v>
      </c>
      <c r="U763" s="186">
        <v>0</v>
      </c>
      <c r="V763" s="186">
        <v>0</v>
      </c>
      <c r="W763" s="186">
        <v>0</v>
      </c>
      <c r="X763" s="186">
        <v>0</v>
      </c>
      <c r="Y763" s="186">
        <v>0</v>
      </c>
      <c r="Z763" s="186">
        <v>0</v>
      </c>
      <c r="AA763" s="186">
        <v>3054059.48</v>
      </c>
      <c r="AB763" s="186">
        <v>0</v>
      </c>
      <c r="AC763" s="186">
        <v>0</v>
      </c>
      <c r="AD763" s="186">
        <v>0</v>
      </c>
      <c r="AE763" s="186">
        <v>0</v>
      </c>
      <c r="AF763" s="186">
        <v>0</v>
      </c>
      <c r="AG763" s="292">
        <v>0</v>
      </c>
      <c r="AH763" s="292">
        <v>0</v>
      </c>
      <c r="AI763" s="292">
        <v>0</v>
      </c>
      <c r="AJ763" s="292">
        <v>39969.54</v>
      </c>
      <c r="AK763" s="175"/>
      <c r="AL763" s="175">
        <v>6896675.0200000005</v>
      </c>
      <c r="AM763" s="175">
        <v>9986848.6400000006</v>
      </c>
      <c r="AN763" s="175">
        <v>3090173.62</v>
      </c>
    </row>
    <row r="764" spans="1:40" s="92" customFormat="1" ht="20.3" customHeight="1" x14ac:dyDescent="0.35">
      <c r="A764" s="256">
        <v>2023</v>
      </c>
      <c r="B764" s="184">
        <f t="shared" si="61"/>
        <v>745</v>
      </c>
      <c r="C764" s="52" t="s">
        <v>1580</v>
      </c>
      <c r="D764" s="184">
        <v>37900</v>
      </c>
      <c r="E764" s="287">
        <f>VLOOKUP(D764,'[1]2023-2025'!$A:$G,7,0)</f>
        <v>2023</v>
      </c>
      <c r="F764" s="287"/>
      <c r="G764" s="287" t="s">
        <v>1899</v>
      </c>
      <c r="H764" s="288">
        <f>INDEX('[1]2023-2025'!$AK:$AK,MATCH(D764,'[1]2023-2025'!$A:$A,0))</f>
        <v>44613</v>
      </c>
      <c r="I764" s="288" t="e">
        <v>#N/A</v>
      </c>
      <c r="J764" s="288" t="e">
        <f>VLOOKUP(D764,[1]Лист3!$A:$AK,37,0)</f>
        <v>#N/A</v>
      </c>
      <c r="K764" s="289">
        <f>INDEX('[1]2023-2025'!$G:$G,MATCH(D764,'[1]2023-2025'!$A:$A,0))</f>
        <v>2023</v>
      </c>
      <c r="L764" s="289"/>
      <c r="M764" s="289">
        <v>1</v>
      </c>
      <c r="N764" s="289"/>
      <c r="O764" s="289" t="s">
        <v>2693</v>
      </c>
      <c r="P764" s="289">
        <v>0</v>
      </c>
      <c r="Q764" s="186">
        <f t="shared" si="62"/>
        <v>2310949.3600000003</v>
      </c>
      <c r="R764" s="186">
        <f t="shared" si="63"/>
        <v>2267447.9700000002</v>
      </c>
      <c r="S764" s="292">
        <v>0</v>
      </c>
      <c r="T764" s="292">
        <v>0</v>
      </c>
      <c r="U764" s="292">
        <v>0</v>
      </c>
      <c r="V764" s="292">
        <v>0</v>
      </c>
      <c r="W764" s="292">
        <v>0</v>
      </c>
      <c r="X764" s="292">
        <v>0</v>
      </c>
      <c r="Y764" s="292">
        <v>0</v>
      </c>
      <c r="Z764" s="292">
        <v>2203779.4600000004</v>
      </c>
      <c r="AA764" s="292">
        <v>0</v>
      </c>
      <c r="AB764" s="292">
        <v>0</v>
      </c>
      <c r="AC764" s="292">
        <v>0</v>
      </c>
      <c r="AD764" s="292">
        <v>0</v>
      </c>
      <c r="AE764" s="305">
        <v>0</v>
      </c>
      <c r="AF764" s="186">
        <v>0</v>
      </c>
      <c r="AG764" s="292">
        <v>63668.51</v>
      </c>
      <c r="AH764" s="292">
        <v>0</v>
      </c>
      <c r="AI764" s="292">
        <v>0</v>
      </c>
      <c r="AJ764" s="292">
        <v>43501.39</v>
      </c>
      <c r="AK764" s="175"/>
      <c r="AL764" s="175">
        <v>9028918.8299999982</v>
      </c>
      <c r="AM764" s="175">
        <v>11339868.189999999</v>
      </c>
      <c r="AN764" s="175">
        <v>2310949.3600000003</v>
      </c>
    </row>
    <row r="765" spans="1:40" s="92" customFormat="1" ht="20.3" customHeight="1" x14ac:dyDescent="0.35">
      <c r="A765" s="256">
        <v>2023</v>
      </c>
      <c r="B765" s="184">
        <f t="shared" si="61"/>
        <v>746</v>
      </c>
      <c r="C765" s="52" t="s">
        <v>1581</v>
      </c>
      <c r="D765" s="184">
        <v>37901</v>
      </c>
      <c r="E765" s="287">
        <f>VLOOKUP(D765,'[1]2023-2025'!$A:$G,7,0)</f>
        <v>2023</v>
      </c>
      <c r="F765" s="287"/>
      <c r="G765" s="287" t="s">
        <v>1899</v>
      </c>
      <c r="H765" s="288">
        <f>INDEX('[1]2023-2025'!$AK:$AK,MATCH(D765,'[1]2023-2025'!$A:$A,0))</f>
        <v>44613</v>
      </c>
      <c r="I765" s="288" t="e">
        <v>#N/A</v>
      </c>
      <c r="J765" s="288" t="e">
        <f>VLOOKUP(D765,[1]Лист3!$A:$AK,37,0)</f>
        <v>#N/A</v>
      </c>
      <c r="K765" s="289">
        <f>INDEX('[1]2023-2025'!$G:$G,MATCH(D765,'[1]2023-2025'!$A:$A,0))</f>
        <v>2023</v>
      </c>
      <c r="L765" s="289"/>
      <c r="M765" s="289">
        <v>2</v>
      </c>
      <c r="N765" s="289"/>
      <c r="O765" s="289" t="s">
        <v>2693</v>
      </c>
      <c r="P765" s="289">
        <v>0</v>
      </c>
      <c r="Q765" s="186">
        <f t="shared" si="62"/>
        <v>4551275.4000000004</v>
      </c>
      <c r="R765" s="186">
        <f t="shared" si="63"/>
        <v>4536774.9400000004</v>
      </c>
      <c r="S765" s="292">
        <v>0</v>
      </c>
      <c r="T765" s="292">
        <v>0</v>
      </c>
      <c r="U765" s="292">
        <v>0</v>
      </c>
      <c r="V765" s="292">
        <v>0</v>
      </c>
      <c r="W765" s="292">
        <v>0</v>
      </c>
      <c r="X765" s="292">
        <v>0</v>
      </c>
      <c r="Y765" s="292">
        <v>0</v>
      </c>
      <c r="Z765" s="292">
        <v>4419089.6000000006</v>
      </c>
      <c r="AA765" s="292">
        <v>0</v>
      </c>
      <c r="AB765" s="292">
        <v>0</v>
      </c>
      <c r="AC765" s="292">
        <v>0</v>
      </c>
      <c r="AD765" s="292">
        <v>0</v>
      </c>
      <c r="AE765" s="305">
        <v>0</v>
      </c>
      <c r="AF765" s="186">
        <v>0</v>
      </c>
      <c r="AG765" s="292">
        <v>117685.34</v>
      </c>
      <c r="AH765" s="292">
        <v>0</v>
      </c>
      <c r="AI765" s="292">
        <v>0</v>
      </c>
      <c r="AJ765" s="292">
        <v>14500.46</v>
      </c>
      <c r="AK765" s="175"/>
      <c r="AL765" s="175">
        <v>19707165.130000003</v>
      </c>
      <c r="AM765" s="175">
        <v>24258440.530000001</v>
      </c>
      <c r="AN765" s="175">
        <v>4551275.4000000004</v>
      </c>
    </row>
    <row r="766" spans="1:40" s="92" customFormat="1" ht="20.3" customHeight="1" x14ac:dyDescent="0.35">
      <c r="A766" s="256">
        <v>2023</v>
      </c>
      <c r="B766" s="184">
        <f t="shared" si="61"/>
        <v>747</v>
      </c>
      <c r="C766" s="52" t="s">
        <v>1582</v>
      </c>
      <c r="D766" s="184">
        <v>37902</v>
      </c>
      <c r="E766" s="287">
        <f>VLOOKUP(D766,'[1]2023-2025'!$A:$G,7,0)</f>
        <v>2023</v>
      </c>
      <c r="F766" s="287"/>
      <c r="G766" s="287" t="s">
        <v>1899</v>
      </c>
      <c r="H766" s="288">
        <f>INDEX('[1]2023-2025'!$AK:$AK,MATCH(D766,'[1]2023-2025'!$A:$A,0))</f>
        <v>44613</v>
      </c>
      <c r="I766" s="288" t="e">
        <v>#N/A</v>
      </c>
      <c r="J766" s="288" t="e">
        <f>VLOOKUP(D766,[1]Лист3!$A:$AK,37,0)</f>
        <v>#N/A</v>
      </c>
      <c r="K766" s="289">
        <f>INDEX('[1]2023-2025'!$G:$G,MATCH(D766,'[1]2023-2025'!$A:$A,0))</f>
        <v>2023</v>
      </c>
      <c r="L766" s="289"/>
      <c r="M766" s="289">
        <v>2</v>
      </c>
      <c r="N766" s="289"/>
      <c r="O766" s="289" t="s">
        <v>2693</v>
      </c>
      <c r="P766" s="289">
        <v>0</v>
      </c>
      <c r="Q766" s="186">
        <f t="shared" si="62"/>
        <v>4566954.2299999995</v>
      </c>
      <c r="R766" s="186">
        <f t="shared" si="63"/>
        <v>4537953.3</v>
      </c>
      <c r="S766" s="292">
        <v>0</v>
      </c>
      <c r="T766" s="292">
        <v>0</v>
      </c>
      <c r="U766" s="292">
        <v>0</v>
      </c>
      <c r="V766" s="292">
        <v>0</v>
      </c>
      <c r="W766" s="292">
        <v>0</v>
      </c>
      <c r="X766" s="292">
        <v>0</v>
      </c>
      <c r="Y766" s="292">
        <v>0</v>
      </c>
      <c r="Z766" s="292">
        <v>4422206.53</v>
      </c>
      <c r="AA766" s="292">
        <v>0</v>
      </c>
      <c r="AB766" s="292">
        <v>0</v>
      </c>
      <c r="AC766" s="292">
        <v>0</v>
      </c>
      <c r="AD766" s="292">
        <v>0</v>
      </c>
      <c r="AE766" s="305">
        <v>0</v>
      </c>
      <c r="AF766" s="186">
        <v>0</v>
      </c>
      <c r="AG766" s="292">
        <v>115746.77</v>
      </c>
      <c r="AH766" s="292">
        <v>0</v>
      </c>
      <c r="AI766" s="292">
        <v>0</v>
      </c>
      <c r="AJ766" s="292">
        <v>29000.93</v>
      </c>
      <c r="AK766" s="175"/>
      <c r="AL766" s="175">
        <v>18551414.550000001</v>
      </c>
      <c r="AM766" s="175">
        <v>23118368.780000001</v>
      </c>
      <c r="AN766" s="175">
        <v>4566954.2299999995</v>
      </c>
    </row>
    <row r="767" spans="1:40" s="92" customFormat="1" ht="20.3" customHeight="1" x14ac:dyDescent="0.35">
      <c r="A767" s="256">
        <v>2023</v>
      </c>
      <c r="B767" s="184">
        <f t="shared" si="61"/>
        <v>748</v>
      </c>
      <c r="C767" s="52" t="s">
        <v>1586</v>
      </c>
      <c r="D767" s="184">
        <v>38330</v>
      </c>
      <c r="E767" s="287" t="e">
        <f>VLOOKUP(D767,'[1]2023-2025'!$A:$G,7,0)</f>
        <v>#N/A</v>
      </c>
      <c r="F767" s="287"/>
      <c r="G767" s="287" t="s">
        <v>1899</v>
      </c>
      <c r="H767" s="288" t="e">
        <f>INDEX('[1]2023-2025'!$AK:$AK,MATCH(D767,'[1]2023-2025'!$A:$A,0))</f>
        <v>#N/A</v>
      </c>
      <c r="I767" s="288" t="e">
        <v>#N/A</v>
      </c>
      <c r="J767" s="288" t="e">
        <f>VLOOKUP(D767,[1]Лист3!$A:$AK,37,0)</f>
        <v>#N/A</v>
      </c>
      <c r="K767" s="289" t="e">
        <f>INDEX('[1]2023-2025'!$G:$G,MATCH(D767,'[1]2023-2025'!$A:$A,0))</f>
        <v>#N/A</v>
      </c>
      <c r="L767" s="289"/>
      <c r="M767" s="289"/>
      <c r="N767" s="289"/>
      <c r="O767" s="289" t="e">
        <v>#N/A</v>
      </c>
      <c r="P767" s="289" t="e">
        <v>#N/A</v>
      </c>
      <c r="Q767" s="186">
        <f t="shared" si="62"/>
        <v>3629665.6199999996</v>
      </c>
      <c r="R767" s="186">
        <f t="shared" si="63"/>
        <v>3576024.7399999998</v>
      </c>
      <c r="S767" s="292">
        <v>0</v>
      </c>
      <c r="T767" s="292">
        <v>0</v>
      </c>
      <c r="U767" s="292">
        <v>0</v>
      </c>
      <c r="V767" s="292">
        <v>0</v>
      </c>
      <c r="W767" s="292">
        <v>0</v>
      </c>
      <c r="X767" s="292">
        <v>0</v>
      </c>
      <c r="Y767" s="292">
        <v>0</v>
      </c>
      <c r="Z767" s="292">
        <v>0</v>
      </c>
      <c r="AA767" s="292">
        <v>0</v>
      </c>
      <c r="AB767" s="292">
        <v>0</v>
      </c>
      <c r="AC767" s="292">
        <v>3576024.7399999998</v>
      </c>
      <c r="AD767" s="292">
        <v>0</v>
      </c>
      <c r="AE767" s="305">
        <v>0</v>
      </c>
      <c r="AF767" s="186">
        <v>0</v>
      </c>
      <c r="AG767" s="292">
        <v>0</v>
      </c>
      <c r="AH767" s="292">
        <v>0</v>
      </c>
      <c r="AI767" s="292">
        <v>0</v>
      </c>
      <c r="AJ767" s="292">
        <v>53640.88</v>
      </c>
      <c r="AK767" s="175"/>
      <c r="AL767" s="175">
        <v>14134412.460000001</v>
      </c>
      <c r="AM767" s="175">
        <v>17753729.84</v>
      </c>
      <c r="AN767" s="175">
        <v>3619317.3799999994</v>
      </c>
    </row>
    <row r="768" spans="1:40" s="92" customFormat="1" ht="20.3" customHeight="1" x14ac:dyDescent="0.35">
      <c r="A768" s="256">
        <v>2023</v>
      </c>
      <c r="B768" s="184">
        <f t="shared" si="61"/>
        <v>749</v>
      </c>
      <c r="C768" s="52" t="s">
        <v>1730</v>
      </c>
      <c r="D768" s="184">
        <v>38334</v>
      </c>
      <c r="E768" s="287" t="e">
        <f>VLOOKUP(D768,'[1]2023-2025'!$A:$G,7,0)</f>
        <v>#N/A</v>
      </c>
      <c r="F768" s="287" t="s">
        <v>2094</v>
      </c>
      <c r="G768" s="287" t="s">
        <v>1899</v>
      </c>
      <c r="H768" s="288" t="e">
        <f>INDEX('[1]2023-2025'!$AK:$AK,MATCH(D768,'[1]2023-2025'!$A:$A,0))</f>
        <v>#N/A</v>
      </c>
      <c r="I768" s="288" t="e">
        <v>#N/A</v>
      </c>
      <c r="J768" s="288" t="e">
        <f>VLOOKUP(D768,[1]Лист3!$A:$AK,37,0)</f>
        <v>#N/A</v>
      </c>
      <c r="K768" s="289" t="e">
        <f>INDEX('[1]2023-2025'!$G:$G,MATCH(D768,'[1]2023-2025'!$A:$A,0))</f>
        <v>#N/A</v>
      </c>
      <c r="L768" s="289"/>
      <c r="M768" s="289"/>
      <c r="N768" s="289"/>
      <c r="O768" s="289" t="e">
        <v>#N/A</v>
      </c>
      <c r="P768" s="289" t="e">
        <v>#N/A</v>
      </c>
      <c r="Q768" s="186">
        <f t="shared" si="62"/>
        <v>102551.43</v>
      </c>
      <c r="R768" s="186">
        <f t="shared" si="63"/>
        <v>102551.43</v>
      </c>
      <c r="S768" s="292">
        <v>0</v>
      </c>
      <c r="T768" s="292">
        <v>0</v>
      </c>
      <c r="U768" s="292">
        <v>0</v>
      </c>
      <c r="V768" s="292">
        <v>0</v>
      </c>
      <c r="W768" s="292">
        <v>0</v>
      </c>
      <c r="X768" s="292">
        <v>0</v>
      </c>
      <c r="Y768" s="292">
        <v>0</v>
      </c>
      <c r="Z768" s="292">
        <v>0</v>
      </c>
      <c r="AA768" s="292">
        <v>0</v>
      </c>
      <c r="AB768" s="292">
        <v>0</v>
      </c>
      <c r="AC768" s="292">
        <v>0</v>
      </c>
      <c r="AD768" s="292">
        <v>0</v>
      </c>
      <c r="AE768" s="292">
        <v>0</v>
      </c>
      <c r="AF768" s="292">
        <v>0</v>
      </c>
      <c r="AG768" s="292">
        <v>0</v>
      </c>
      <c r="AH768" s="292">
        <v>102551.43</v>
      </c>
      <c r="AI768" s="292">
        <v>0</v>
      </c>
      <c r="AJ768" s="292">
        <v>0</v>
      </c>
      <c r="AK768" s="175"/>
      <c r="AL768" s="175">
        <v>7570477.1300000008</v>
      </c>
      <c r="AM768" s="175">
        <v>12680437.710000001</v>
      </c>
      <c r="AN768" s="175">
        <v>5109960.58</v>
      </c>
    </row>
    <row r="769" spans="1:40" s="92" customFormat="1" ht="20.3" customHeight="1" x14ac:dyDescent="0.35">
      <c r="A769" s="256">
        <v>2023</v>
      </c>
      <c r="B769" s="184">
        <f t="shared" si="61"/>
        <v>750</v>
      </c>
      <c r="C769" s="52" t="s">
        <v>1810</v>
      </c>
      <c r="D769" s="184">
        <v>37846</v>
      </c>
      <c r="E769" s="287">
        <f>VLOOKUP(D769,'[1]2023-2025'!$A:$G,7,0)</f>
        <v>2023</v>
      </c>
      <c r="F769" s="287" t="s">
        <v>2094</v>
      </c>
      <c r="G769" s="287"/>
      <c r="H769" s="288">
        <f>INDEX('[1]2023-2025'!$AK:$AK,MATCH(D769,'[1]2023-2025'!$A:$A,0))</f>
        <v>44670</v>
      </c>
      <c r="I769" s="288" t="e">
        <v>#N/A</v>
      </c>
      <c r="J769" s="288" t="e">
        <f>VLOOKUP(D769,[1]Лист3!$A:$AK,37,0)</f>
        <v>#N/A</v>
      </c>
      <c r="K769" s="289">
        <f>INDEX('[1]2023-2025'!$G:$G,MATCH(D769,'[1]2023-2025'!$A:$A,0))</f>
        <v>2023</v>
      </c>
      <c r="L769" s="289"/>
      <c r="M769" s="289">
        <v>3</v>
      </c>
      <c r="N769" s="289"/>
      <c r="O769" s="289" t="s">
        <v>2694</v>
      </c>
      <c r="P769" s="289">
        <v>0</v>
      </c>
      <c r="Q769" s="186">
        <f t="shared" si="62"/>
        <v>6844823.3699999992</v>
      </c>
      <c r="R769" s="186">
        <f t="shared" si="63"/>
        <v>6815822.4399999995</v>
      </c>
      <c r="S769" s="292">
        <v>0</v>
      </c>
      <c r="T769" s="291">
        <v>0</v>
      </c>
      <c r="U769" s="186">
        <v>0</v>
      </c>
      <c r="V769" s="186">
        <v>0</v>
      </c>
      <c r="W769" s="186">
        <v>0</v>
      </c>
      <c r="X769" s="186">
        <v>0</v>
      </c>
      <c r="Y769" s="186">
        <v>0</v>
      </c>
      <c r="Z769" s="292">
        <v>6647841.6799999997</v>
      </c>
      <c r="AA769" s="186">
        <v>0</v>
      </c>
      <c r="AB769" s="186">
        <v>0</v>
      </c>
      <c r="AC769" s="186">
        <v>0</v>
      </c>
      <c r="AD769" s="186">
        <v>0</v>
      </c>
      <c r="AE769" s="186">
        <v>0</v>
      </c>
      <c r="AF769" s="186">
        <v>0</v>
      </c>
      <c r="AG769" s="292">
        <v>167980.76</v>
      </c>
      <c r="AH769" s="292">
        <v>0</v>
      </c>
      <c r="AI769" s="292">
        <v>0</v>
      </c>
      <c r="AJ769" s="292">
        <v>29000.93</v>
      </c>
      <c r="AK769" s="175"/>
      <c r="AL769" s="175">
        <v>15673349.479999997</v>
      </c>
      <c r="AM769" s="175">
        <v>33155457.969999999</v>
      </c>
      <c r="AN769" s="175">
        <v>17482108.490000002</v>
      </c>
    </row>
    <row r="770" spans="1:40" s="92" customFormat="1" ht="20.3" customHeight="1" x14ac:dyDescent="0.35">
      <c r="A770" s="256">
        <v>2023</v>
      </c>
      <c r="B770" s="184">
        <f t="shared" si="61"/>
        <v>751</v>
      </c>
      <c r="C770" s="52" t="s">
        <v>1859</v>
      </c>
      <c r="D770" s="184">
        <v>37888</v>
      </c>
      <c r="E770" s="287">
        <f>VLOOKUP(D770,'[1]2023-2025'!$A:$G,7,0)</f>
        <v>2024</v>
      </c>
      <c r="F770" s="287" t="s">
        <v>2094</v>
      </c>
      <c r="G770" s="287"/>
      <c r="H770" s="288" t="str">
        <f>INDEX('[1]2023-2025'!$AK:$AK,MATCH(D770,'[1]2023-2025'!$A:$A,0))</f>
        <v>вкл. Протоколом</v>
      </c>
      <c r="I770" s="288" t="e">
        <v>#N/A</v>
      </c>
      <c r="J770" s="288" t="e">
        <f>VLOOKUP(D770,[1]Лист3!$A:$AK,37,0)</f>
        <v>#N/A</v>
      </c>
      <c r="K770" s="289">
        <f>INDEX('[1]2023-2025'!$G:$G,MATCH(D770,'[1]2023-2025'!$A:$A,0))</f>
        <v>2024</v>
      </c>
      <c r="L770" s="289"/>
      <c r="M770" s="289"/>
      <c r="N770" s="289"/>
      <c r="O770" s="289">
        <v>0</v>
      </c>
      <c r="P770" s="289">
        <v>0</v>
      </c>
      <c r="Q770" s="186">
        <f t="shared" ref="Q770:Q790" si="64">SUM(S770:AJ770)</f>
        <v>10466891.179999998</v>
      </c>
      <c r="R770" s="186">
        <f t="shared" ref="R770:R790" si="65">SUM(S770:AI770)</f>
        <v>10292367.489999998</v>
      </c>
      <c r="S770" s="290">
        <v>0</v>
      </c>
      <c r="T770" s="291">
        <v>0</v>
      </c>
      <c r="U770" s="186">
        <v>0</v>
      </c>
      <c r="V770" s="186">
        <v>0</v>
      </c>
      <c r="W770" s="186">
        <v>0</v>
      </c>
      <c r="X770" s="186">
        <v>0</v>
      </c>
      <c r="Y770" s="186">
        <v>0</v>
      </c>
      <c r="Z770" s="290">
        <v>0</v>
      </c>
      <c r="AA770" s="186">
        <v>4748015.88</v>
      </c>
      <c r="AB770" s="186">
        <v>0</v>
      </c>
      <c r="AC770" s="186">
        <v>5544351.6099999994</v>
      </c>
      <c r="AD770" s="186">
        <v>0</v>
      </c>
      <c r="AE770" s="186">
        <v>0</v>
      </c>
      <c r="AF770" s="186">
        <v>0</v>
      </c>
      <c r="AG770" s="290">
        <v>0</v>
      </c>
      <c r="AH770" s="292">
        <v>0</v>
      </c>
      <c r="AI770" s="292">
        <v>0</v>
      </c>
      <c r="AJ770" s="290">
        <v>174523.69</v>
      </c>
      <c r="AK770" s="175"/>
      <c r="AL770" s="175">
        <v>13431573.320000002</v>
      </c>
      <c r="AM770" s="175">
        <v>23881630.199999999</v>
      </c>
      <c r="AN770" s="175">
        <v>10450056.879999997</v>
      </c>
    </row>
    <row r="771" spans="1:40" s="92" customFormat="1" ht="20.3" customHeight="1" x14ac:dyDescent="0.35">
      <c r="A771" s="256">
        <v>2023</v>
      </c>
      <c r="B771" s="184">
        <f t="shared" ref="B771:B790" si="66">B770+1</f>
        <v>752</v>
      </c>
      <c r="C771" s="52" t="s">
        <v>1861</v>
      </c>
      <c r="D771" s="184">
        <v>37890</v>
      </c>
      <c r="E771" s="287">
        <f>VLOOKUP(D771,'[1]2023-2025'!$A:$G,7,0)</f>
        <v>2024</v>
      </c>
      <c r="F771" s="287" t="s">
        <v>2094</v>
      </c>
      <c r="G771" s="287"/>
      <c r="H771" s="288" t="str">
        <f>INDEX('[1]2023-2025'!$AK:$AK,MATCH(D771,'[1]2023-2025'!$A:$A,0))</f>
        <v>вкл. Протоколом</v>
      </c>
      <c r="I771" s="288" t="e">
        <v>#N/A</v>
      </c>
      <c r="J771" s="288" t="e">
        <f>VLOOKUP(D771,[1]Лист3!$A:$AK,37,0)</f>
        <v>#N/A</v>
      </c>
      <c r="K771" s="289">
        <f>INDEX('[1]2023-2025'!$G:$G,MATCH(D771,'[1]2023-2025'!$A:$A,0))</f>
        <v>2024</v>
      </c>
      <c r="L771" s="289"/>
      <c r="M771" s="289"/>
      <c r="N771" s="289"/>
      <c r="O771" s="289">
        <v>0</v>
      </c>
      <c r="P771" s="289" t="s">
        <v>2695</v>
      </c>
      <c r="Q771" s="186">
        <f t="shared" si="64"/>
        <v>7933345.9900000002</v>
      </c>
      <c r="R771" s="186">
        <f t="shared" si="65"/>
        <v>7794811.9100000001</v>
      </c>
      <c r="S771" s="290">
        <v>0</v>
      </c>
      <c r="T771" s="291">
        <v>0</v>
      </c>
      <c r="U771" s="186">
        <v>0</v>
      </c>
      <c r="V771" s="186">
        <v>0</v>
      </c>
      <c r="W771" s="186">
        <v>0</v>
      </c>
      <c r="X771" s="186">
        <v>0</v>
      </c>
      <c r="Y771" s="186">
        <v>0</v>
      </c>
      <c r="Z771" s="290">
        <v>0</v>
      </c>
      <c r="AA771" s="186">
        <v>3057903.06</v>
      </c>
      <c r="AB771" s="186">
        <v>0</v>
      </c>
      <c r="AC771" s="186">
        <v>4736908.8500000006</v>
      </c>
      <c r="AD771" s="186">
        <v>0</v>
      </c>
      <c r="AE771" s="186">
        <v>0</v>
      </c>
      <c r="AF771" s="186">
        <v>0</v>
      </c>
      <c r="AG771" s="290">
        <v>0</v>
      </c>
      <c r="AH771" s="292">
        <v>0</v>
      </c>
      <c r="AI771" s="292">
        <v>0</v>
      </c>
      <c r="AJ771" s="290">
        <v>138534.07999999999</v>
      </c>
      <c r="AK771" s="175"/>
      <c r="AL771" s="175">
        <v>8435436.2599999998</v>
      </c>
      <c r="AM771" s="175">
        <v>16352027.01</v>
      </c>
      <c r="AN771" s="175">
        <v>7916590.75</v>
      </c>
    </row>
    <row r="772" spans="1:40" s="92" customFormat="1" ht="20.3" customHeight="1" x14ac:dyDescent="0.35">
      <c r="A772" s="256">
        <v>2023</v>
      </c>
      <c r="B772" s="184">
        <f t="shared" si="66"/>
        <v>753</v>
      </c>
      <c r="C772" s="52" t="s">
        <v>1862</v>
      </c>
      <c r="D772" s="184">
        <v>37947</v>
      </c>
      <c r="E772" s="287">
        <f>VLOOKUP(D772,'[1]2023-2025'!$A:$G,7,0)</f>
        <v>2023</v>
      </c>
      <c r="F772" s="287" t="s">
        <v>2095</v>
      </c>
      <c r="G772" s="287"/>
      <c r="H772" s="288" t="str">
        <f>INDEX('[1]2023-2025'!$AK:$AK,MATCH(D772,'[1]2023-2025'!$A:$A,0))</f>
        <v>вкл. Протоколом</v>
      </c>
      <c r="I772" s="288" t="e">
        <v>#N/A</v>
      </c>
      <c r="J772" s="288" t="e">
        <f>VLOOKUP(D772,[1]Лист3!$A:$AK,37,0)</f>
        <v>#N/A</v>
      </c>
      <c r="K772" s="289">
        <f>INDEX('[1]2023-2025'!$G:$G,MATCH(D772,'[1]2023-2025'!$A:$A,0))</f>
        <v>2023</v>
      </c>
      <c r="L772" s="289"/>
      <c r="M772" s="289"/>
      <c r="N772" s="289"/>
      <c r="O772" s="289" t="s">
        <v>2446</v>
      </c>
      <c r="P772" s="289">
        <v>0</v>
      </c>
      <c r="Q772" s="186">
        <f t="shared" si="64"/>
        <v>3789598.17</v>
      </c>
      <c r="R772" s="186">
        <f t="shared" si="65"/>
        <v>3733033.52</v>
      </c>
      <c r="S772" s="290">
        <v>0</v>
      </c>
      <c r="T772" s="291">
        <v>0</v>
      </c>
      <c r="U772" s="186">
        <v>0</v>
      </c>
      <c r="V772" s="186">
        <v>0</v>
      </c>
      <c r="W772" s="186">
        <v>0</v>
      </c>
      <c r="X772" s="186">
        <v>0</v>
      </c>
      <c r="Y772" s="186">
        <v>0</v>
      </c>
      <c r="Z772" s="290">
        <v>0</v>
      </c>
      <c r="AA772" s="186">
        <v>0</v>
      </c>
      <c r="AB772" s="186">
        <v>0</v>
      </c>
      <c r="AC772" s="186">
        <v>3733033.52</v>
      </c>
      <c r="AD772" s="186">
        <v>0</v>
      </c>
      <c r="AE772" s="186">
        <v>0</v>
      </c>
      <c r="AF772" s="186">
        <v>0</v>
      </c>
      <c r="AG772" s="290">
        <v>0</v>
      </c>
      <c r="AH772" s="292">
        <v>0</v>
      </c>
      <c r="AI772" s="292">
        <v>0</v>
      </c>
      <c r="AJ772" s="290">
        <v>56564.65</v>
      </c>
      <c r="AK772" s="175"/>
      <c r="AL772" s="175">
        <v>6794904.620000001</v>
      </c>
      <c r="AM772" s="175">
        <v>13792967.4</v>
      </c>
      <c r="AN772" s="175">
        <v>6998062.7799999993</v>
      </c>
    </row>
    <row r="773" spans="1:40" s="92" customFormat="1" ht="20.3" customHeight="1" x14ac:dyDescent="0.35">
      <c r="A773" s="256">
        <v>2023</v>
      </c>
      <c r="B773" s="184">
        <f t="shared" si="66"/>
        <v>754</v>
      </c>
      <c r="C773" s="52" t="s">
        <v>1863</v>
      </c>
      <c r="D773" s="184">
        <v>37957</v>
      </c>
      <c r="E773" s="287">
        <f>VLOOKUP(D773,'[1]2023-2025'!$A:$G,7,0)</f>
        <v>2023</v>
      </c>
      <c r="F773" s="287" t="s">
        <v>2095</v>
      </c>
      <c r="G773" s="287"/>
      <c r="H773" s="288" t="str">
        <f>INDEX('[1]2023-2025'!$AK:$AK,MATCH(D773,'[1]2023-2025'!$A:$A,0))</f>
        <v>вкл. Протоколом</v>
      </c>
      <c r="I773" s="288" t="e">
        <v>#N/A</v>
      </c>
      <c r="J773" s="288" t="e">
        <f>VLOOKUP(D773,[1]Лист3!$A:$AK,37,0)</f>
        <v>#N/A</v>
      </c>
      <c r="K773" s="289">
        <f>INDEX('[1]2023-2025'!$G:$G,MATCH(D773,'[1]2023-2025'!$A:$A,0))</f>
        <v>2023</v>
      </c>
      <c r="L773" s="289"/>
      <c r="M773" s="289"/>
      <c r="N773" s="289"/>
      <c r="O773" s="289">
        <v>0</v>
      </c>
      <c r="P773" s="289">
        <v>0</v>
      </c>
      <c r="Q773" s="186">
        <f t="shared" si="64"/>
        <v>3106832.43</v>
      </c>
      <c r="R773" s="186">
        <f t="shared" si="65"/>
        <v>3054640.87</v>
      </c>
      <c r="S773" s="290">
        <v>0</v>
      </c>
      <c r="T773" s="291">
        <v>1587344.4</v>
      </c>
      <c r="U773" s="186">
        <v>0</v>
      </c>
      <c r="V773" s="186">
        <v>282280.8</v>
      </c>
      <c r="W773" s="186">
        <v>487236</v>
      </c>
      <c r="X773" s="186">
        <v>651516</v>
      </c>
      <c r="Y773" s="186">
        <v>0</v>
      </c>
      <c r="Z773" s="290">
        <v>0</v>
      </c>
      <c r="AA773" s="186">
        <v>0</v>
      </c>
      <c r="AB773" s="186">
        <v>0</v>
      </c>
      <c r="AC773" s="186">
        <v>0</v>
      </c>
      <c r="AD773" s="186">
        <v>0</v>
      </c>
      <c r="AE773" s="186">
        <v>0</v>
      </c>
      <c r="AF773" s="186">
        <v>0</v>
      </c>
      <c r="AG773" s="290">
        <v>46263.67</v>
      </c>
      <c r="AH773" s="292">
        <v>0</v>
      </c>
      <c r="AI773" s="292">
        <v>0</v>
      </c>
      <c r="AJ773" s="290">
        <v>52191.56</v>
      </c>
      <c r="AK773" s="175"/>
      <c r="AL773" s="175">
        <v>8791769.0199999996</v>
      </c>
      <c r="AM773" s="175">
        <v>17675649.949999999</v>
      </c>
      <c r="AN773" s="175">
        <v>8883880.9299999997</v>
      </c>
    </row>
    <row r="774" spans="1:40" s="92" customFormat="1" ht="20.3" customHeight="1" x14ac:dyDescent="0.35">
      <c r="A774" s="256">
        <v>2023</v>
      </c>
      <c r="B774" s="184">
        <f t="shared" si="66"/>
        <v>755</v>
      </c>
      <c r="C774" s="52" t="s">
        <v>1864</v>
      </c>
      <c r="D774" s="184">
        <v>38345</v>
      </c>
      <c r="E774" s="287" t="e">
        <f>VLOOKUP(D774,'[1]2023-2025'!$A:$G,7,0)</f>
        <v>#N/A</v>
      </c>
      <c r="F774" s="287" t="s">
        <v>2094</v>
      </c>
      <c r="G774" s="287"/>
      <c r="H774" s="288" t="e">
        <f>INDEX('[1]2023-2025'!$AK:$AK,MATCH(D774,'[1]2023-2025'!$A:$A,0))</f>
        <v>#N/A</v>
      </c>
      <c r="I774" s="288" t="e">
        <v>#N/A</v>
      </c>
      <c r="J774" s="288" t="e">
        <f>VLOOKUP(D774,[1]Лист3!$A:$AK,37,0)</f>
        <v>#N/A</v>
      </c>
      <c r="K774" s="289" t="e">
        <f>INDEX('[1]2023-2025'!$G:$G,MATCH(D774,'[1]2023-2025'!$A:$A,0))</f>
        <v>#N/A</v>
      </c>
      <c r="L774" s="289"/>
      <c r="M774" s="289"/>
      <c r="N774" s="289"/>
      <c r="O774" s="289" t="e">
        <v>#N/A</v>
      </c>
      <c r="P774" s="289" t="e">
        <v>#N/A</v>
      </c>
      <c r="Q774" s="186">
        <f t="shared" si="64"/>
        <v>151713.39000000001</v>
      </c>
      <c r="R774" s="186">
        <f t="shared" si="65"/>
        <v>151713.39000000001</v>
      </c>
      <c r="S774" s="290">
        <v>0</v>
      </c>
      <c r="T774" s="291">
        <v>0</v>
      </c>
      <c r="U774" s="186">
        <v>0</v>
      </c>
      <c r="V774" s="186">
        <v>0</v>
      </c>
      <c r="W774" s="186">
        <v>0</v>
      </c>
      <c r="X774" s="186">
        <v>0</v>
      </c>
      <c r="Y774" s="186">
        <v>0</v>
      </c>
      <c r="Z774" s="290">
        <v>0</v>
      </c>
      <c r="AA774" s="186">
        <v>0</v>
      </c>
      <c r="AB774" s="186">
        <v>0</v>
      </c>
      <c r="AC774" s="186">
        <v>0</v>
      </c>
      <c r="AD774" s="186">
        <v>0</v>
      </c>
      <c r="AE774" s="186">
        <v>0</v>
      </c>
      <c r="AF774" s="186">
        <v>0</v>
      </c>
      <c r="AG774" s="290">
        <v>0</v>
      </c>
      <c r="AH774" s="292">
        <v>151713.39000000001</v>
      </c>
      <c r="AI774" s="292">
        <v>0</v>
      </c>
      <c r="AJ774" s="290">
        <v>0</v>
      </c>
      <c r="AK774" s="175"/>
      <c r="AL774" s="175">
        <v>17803265.699999999</v>
      </c>
      <c r="AM774" s="175">
        <v>23016725.25</v>
      </c>
      <c r="AN774" s="175">
        <v>5213459.5500000007</v>
      </c>
    </row>
    <row r="775" spans="1:40" s="92" customFormat="1" ht="20.3" customHeight="1" x14ac:dyDescent="0.35">
      <c r="A775" s="256">
        <v>2023</v>
      </c>
      <c r="B775" s="184">
        <f t="shared" si="66"/>
        <v>756</v>
      </c>
      <c r="C775" s="52" t="s">
        <v>1865</v>
      </c>
      <c r="D775" s="184">
        <v>37918</v>
      </c>
      <c r="E775" s="287">
        <f>VLOOKUP(D775,'[1]2023-2025'!$A:$G,7,0)</f>
        <v>2024</v>
      </c>
      <c r="F775" s="287" t="s">
        <v>2094</v>
      </c>
      <c r="G775" s="287"/>
      <c r="H775" s="288" t="str">
        <f>INDEX('[1]2023-2025'!$AK:$AK,MATCH(D775,'[1]2023-2025'!$A:$A,0))</f>
        <v>вкл. Протоколом</v>
      </c>
      <c r="I775" s="288" t="e">
        <v>#N/A</v>
      </c>
      <c r="J775" s="288" t="e">
        <f>VLOOKUP(D775,[1]Лист3!$A:$AK,37,0)</f>
        <v>#N/A</v>
      </c>
      <c r="K775" s="289">
        <f>INDEX('[1]2023-2025'!$G:$G,MATCH(D775,'[1]2023-2025'!$A:$A,0))</f>
        <v>2024</v>
      </c>
      <c r="L775" s="289"/>
      <c r="M775" s="289"/>
      <c r="N775" s="289"/>
      <c r="O775" s="289">
        <v>0</v>
      </c>
      <c r="P775" s="289">
        <v>0</v>
      </c>
      <c r="Q775" s="186">
        <f t="shared" si="64"/>
        <v>7345056.2199999997</v>
      </c>
      <c r="R775" s="186">
        <f t="shared" si="65"/>
        <v>7250484.0800000001</v>
      </c>
      <c r="S775" s="290">
        <v>0</v>
      </c>
      <c r="T775" s="291">
        <v>0</v>
      </c>
      <c r="U775" s="186">
        <v>0</v>
      </c>
      <c r="V775" s="186">
        <v>0</v>
      </c>
      <c r="W775" s="186">
        <v>0</v>
      </c>
      <c r="X775" s="186">
        <v>0</v>
      </c>
      <c r="Y775" s="186">
        <v>0</v>
      </c>
      <c r="Z775" s="290">
        <v>0</v>
      </c>
      <c r="AA775" s="186">
        <v>7250484.0800000001</v>
      </c>
      <c r="AB775" s="186">
        <v>0</v>
      </c>
      <c r="AC775" s="186">
        <v>0</v>
      </c>
      <c r="AD775" s="186">
        <v>0</v>
      </c>
      <c r="AE775" s="186">
        <v>0</v>
      </c>
      <c r="AF775" s="186">
        <v>0</v>
      </c>
      <c r="AG775" s="290">
        <v>0</v>
      </c>
      <c r="AH775" s="292">
        <v>0</v>
      </c>
      <c r="AI775" s="292">
        <v>0</v>
      </c>
      <c r="AJ775" s="290">
        <v>94572.14</v>
      </c>
      <c r="AK775" s="175"/>
      <c r="AL775" s="175">
        <v>20881992.359999999</v>
      </c>
      <c r="AM775" s="175">
        <v>28217926.289999999</v>
      </c>
      <c r="AN775" s="175">
        <v>7335933.9299999997</v>
      </c>
    </row>
    <row r="776" spans="1:40" s="92" customFormat="1" ht="20.3" customHeight="1" x14ac:dyDescent="0.35">
      <c r="A776" s="256">
        <v>2023</v>
      </c>
      <c r="B776" s="184">
        <f t="shared" si="66"/>
        <v>757</v>
      </c>
      <c r="C776" s="52" t="s">
        <v>1866</v>
      </c>
      <c r="D776" s="184">
        <v>37920</v>
      </c>
      <c r="E776" s="287">
        <f>VLOOKUP(D776,'[1]2023-2025'!$A:$G,7,0)</f>
        <v>2024</v>
      </c>
      <c r="F776" s="287" t="s">
        <v>2094</v>
      </c>
      <c r="G776" s="287"/>
      <c r="H776" s="288" t="str">
        <f>INDEX('[1]2023-2025'!$AK:$AK,MATCH(D776,'[1]2023-2025'!$A:$A,0))</f>
        <v>вкл. Протоколом</v>
      </c>
      <c r="I776" s="288" t="e">
        <v>#N/A</v>
      </c>
      <c r="J776" s="288" t="e">
        <f>VLOOKUP(D776,[1]Лист3!$A:$AK,37,0)</f>
        <v>#N/A</v>
      </c>
      <c r="K776" s="289">
        <f>INDEX('[1]2023-2025'!$G:$G,MATCH(D776,'[1]2023-2025'!$A:$A,0))</f>
        <v>2024</v>
      </c>
      <c r="L776" s="289"/>
      <c r="M776" s="289"/>
      <c r="N776" s="289"/>
      <c r="O776" s="289">
        <v>0</v>
      </c>
      <c r="P776" s="289">
        <v>0</v>
      </c>
      <c r="Q776" s="186">
        <f t="shared" si="64"/>
        <v>3256776.5100000002</v>
      </c>
      <c r="R776" s="186">
        <f t="shared" si="65"/>
        <v>3208882.6100000003</v>
      </c>
      <c r="S776" s="290">
        <v>0</v>
      </c>
      <c r="T776" s="291">
        <v>0</v>
      </c>
      <c r="U776" s="186">
        <v>0</v>
      </c>
      <c r="V776" s="186">
        <v>0</v>
      </c>
      <c r="W776" s="186">
        <v>0</v>
      </c>
      <c r="X776" s="186">
        <v>0</v>
      </c>
      <c r="Y776" s="186">
        <v>0</v>
      </c>
      <c r="Z776" s="290">
        <v>0</v>
      </c>
      <c r="AA776" s="186">
        <v>3208882.6100000003</v>
      </c>
      <c r="AB776" s="186">
        <v>0</v>
      </c>
      <c r="AC776" s="186">
        <v>0</v>
      </c>
      <c r="AD776" s="186">
        <v>0</v>
      </c>
      <c r="AE776" s="186">
        <v>0</v>
      </c>
      <c r="AF776" s="186">
        <v>0</v>
      </c>
      <c r="AG776" s="290">
        <v>0</v>
      </c>
      <c r="AH776" s="292">
        <v>0</v>
      </c>
      <c r="AI776" s="292">
        <v>0</v>
      </c>
      <c r="AJ776" s="290">
        <v>47893.9</v>
      </c>
      <c r="AK776" s="175"/>
      <c r="AL776" s="175">
        <v>13366281.76</v>
      </c>
      <c r="AM776" s="175">
        <v>16618438.49</v>
      </c>
      <c r="AN776" s="175">
        <v>3252156.7300000004</v>
      </c>
    </row>
    <row r="777" spans="1:40" s="128" customFormat="1" ht="20.3" customHeight="1" x14ac:dyDescent="0.35">
      <c r="A777" s="256">
        <v>2023</v>
      </c>
      <c r="B777" s="184">
        <f t="shared" si="66"/>
        <v>758</v>
      </c>
      <c r="C777" s="248" t="s">
        <v>1042</v>
      </c>
      <c r="D777" s="184">
        <v>38419</v>
      </c>
      <c r="E777" s="287" t="e">
        <f>VLOOKUP(D777,'[1]2023-2025'!$A:$G,7,0)</f>
        <v>#N/A</v>
      </c>
      <c r="F777" s="287"/>
      <c r="G777" s="287" t="s">
        <v>1899</v>
      </c>
      <c r="H777" s="288" t="e">
        <f>INDEX('[1]2023-2025'!$AK:$AK,MATCH(D777,'[1]2023-2025'!$A:$A,0))</f>
        <v>#N/A</v>
      </c>
      <c r="I777" s="288" t="e">
        <v>#N/A</v>
      </c>
      <c r="J777" s="288" t="e">
        <f>VLOOKUP(D777,[1]Лист3!$A:$AK,37,0)</f>
        <v>#N/A</v>
      </c>
      <c r="K777" s="289" t="e">
        <f>INDEX('[1]2023-2025'!$G:$G,MATCH(D777,'[1]2023-2025'!$A:$A,0))</f>
        <v>#N/A</v>
      </c>
      <c r="L777" s="289"/>
      <c r="M777" s="289"/>
      <c r="N777" s="289"/>
      <c r="O777" s="289" t="e">
        <v>#N/A</v>
      </c>
      <c r="P777" s="289" t="e">
        <v>#N/A</v>
      </c>
      <c r="Q777" s="186">
        <f t="shared" si="64"/>
        <v>1522609.48</v>
      </c>
      <c r="R777" s="186">
        <f t="shared" si="65"/>
        <v>1491471.59</v>
      </c>
      <c r="S777" s="290">
        <v>0</v>
      </c>
      <c r="T777" s="291">
        <v>0</v>
      </c>
      <c r="U777" s="186">
        <v>0</v>
      </c>
      <c r="V777" s="186">
        <v>0</v>
      </c>
      <c r="W777" s="186">
        <v>0</v>
      </c>
      <c r="X777" s="186">
        <v>0</v>
      </c>
      <c r="Y777" s="186">
        <v>0</v>
      </c>
      <c r="Z777" s="186">
        <v>0</v>
      </c>
      <c r="AA777" s="186">
        <v>0</v>
      </c>
      <c r="AB777" s="186">
        <v>278933.95</v>
      </c>
      <c r="AC777" s="186">
        <v>1212537.6400000001</v>
      </c>
      <c r="AD777" s="186">
        <v>0</v>
      </c>
      <c r="AE777" s="186">
        <v>0</v>
      </c>
      <c r="AF777" s="186">
        <v>0</v>
      </c>
      <c r="AG777" s="292">
        <v>0</v>
      </c>
      <c r="AH777" s="292">
        <v>0</v>
      </c>
      <c r="AI777" s="292">
        <v>0</v>
      </c>
      <c r="AJ777" s="292">
        <v>31137.89</v>
      </c>
      <c r="AK777" s="175"/>
      <c r="AL777" s="175">
        <v>1856147.58</v>
      </c>
      <c r="AM777" s="175">
        <v>3375753.54</v>
      </c>
      <c r="AN777" s="175">
        <v>1519605.96</v>
      </c>
    </row>
    <row r="778" spans="1:40" s="92" customFormat="1" ht="20.3" customHeight="1" x14ac:dyDescent="0.35">
      <c r="A778" s="256">
        <v>2023</v>
      </c>
      <c r="B778" s="184">
        <f t="shared" si="66"/>
        <v>759</v>
      </c>
      <c r="C778" s="52" t="s">
        <v>2261</v>
      </c>
      <c r="D778" s="184">
        <v>38392</v>
      </c>
      <c r="E778" s="287">
        <f>VLOOKUP(D778,'[1]2023-2025'!$A:$G,7,0)</f>
        <v>2023</v>
      </c>
      <c r="F778" s="287" t="s">
        <v>1743</v>
      </c>
      <c r="G778" s="287"/>
      <c r="H778" s="288" t="str">
        <f>INDEX('[1]2023-2025'!$AK:$AK,MATCH(D778,'[1]2023-2025'!$A:$A,0))</f>
        <v>вкл. Протоколом</v>
      </c>
      <c r="I778" s="288" t="e">
        <v>#N/A</v>
      </c>
      <c r="J778" s="288" t="e">
        <f>VLOOKUP(D778,[1]Лист3!$A:$AK,37,0)</f>
        <v>#N/A</v>
      </c>
      <c r="K778" s="289">
        <f>INDEX('[1]2023-2025'!$G:$G,MATCH(D778,'[1]2023-2025'!$A:$A,0))</f>
        <v>2023</v>
      </c>
      <c r="L778" s="289"/>
      <c r="M778" s="289"/>
      <c r="N778" s="289"/>
      <c r="O778" s="289" t="s">
        <v>2446</v>
      </c>
      <c r="P778" s="289">
        <v>0</v>
      </c>
      <c r="Q778" s="186">
        <f t="shared" si="64"/>
        <v>1301080.19</v>
      </c>
      <c r="R778" s="186">
        <f t="shared" si="65"/>
        <v>1280530.49</v>
      </c>
      <c r="S778" s="290">
        <v>0</v>
      </c>
      <c r="T778" s="291">
        <v>0</v>
      </c>
      <c r="U778" s="186">
        <v>0</v>
      </c>
      <c r="V778" s="186">
        <v>0</v>
      </c>
      <c r="W778" s="186">
        <v>0</v>
      </c>
      <c r="X778" s="186">
        <v>0</v>
      </c>
      <c r="Y778" s="186">
        <v>0</v>
      </c>
      <c r="Z778" s="290">
        <v>0</v>
      </c>
      <c r="AA778" s="186">
        <v>0</v>
      </c>
      <c r="AB778" s="186">
        <v>0</v>
      </c>
      <c r="AC778" s="186">
        <v>1280530.49</v>
      </c>
      <c r="AD778" s="186">
        <v>0</v>
      </c>
      <c r="AE778" s="186">
        <v>0</v>
      </c>
      <c r="AF778" s="186">
        <v>0</v>
      </c>
      <c r="AG778" s="290">
        <v>0</v>
      </c>
      <c r="AH778" s="292">
        <v>0</v>
      </c>
      <c r="AI778" s="292">
        <v>0</v>
      </c>
      <c r="AJ778" s="290">
        <v>20549.7</v>
      </c>
      <c r="AK778" s="175"/>
      <c r="AL778" s="175">
        <v>998428.89999999991</v>
      </c>
      <c r="AM778" s="175">
        <v>3138474.85</v>
      </c>
      <c r="AN778" s="175">
        <v>2140045.9500000002</v>
      </c>
    </row>
    <row r="779" spans="1:40" s="92" customFormat="1" ht="20.3" customHeight="1" x14ac:dyDescent="0.35">
      <c r="A779" s="256">
        <v>2023</v>
      </c>
      <c r="B779" s="184">
        <f t="shared" si="66"/>
        <v>760</v>
      </c>
      <c r="C779" s="52" t="s">
        <v>2262</v>
      </c>
      <c r="D779" s="184">
        <v>38159</v>
      </c>
      <c r="E779" s="287">
        <f>VLOOKUP(D779,'[1]2023-2025'!$A:$G,7,0)</f>
        <v>2023</v>
      </c>
      <c r="F779" s="287" t="s">
        <v>1743</v>
      </c>
      <c r="G779" s="287"/>
      <c r="H779" s="288" t="str">
        <f>INDEX('[1]2023-2025'!$AK:$AK,MATCH(D779,'[1]2023-2025'!$A:$A,0))</f>
        <v>вкл. Протоколом</v>
      </c>
      <c r="I779" s="288" t="e">
        <v>#N/A</v>
      </c>
      <c r="J779" s="288" t="e">
        <f>VLOOKUP(D779,[1]Лист3!$A:$AK,37,0)</f>
        <v>#N/A</v>
      </c>
      <c r="K779" s="289">
        <f>INDEX('[1]2023-2025'!$G:$G,MATCH(D779,'[1]2023-2025'!$A:$A,0))</f>
        <v>2023</v>
      </c>
      <c r="L779" s="289"/>
      <c r="M779" s="289"/>
      <c r="N779" s="289"/>
      <c r="O779" s="289" t="s">
        <v>2446</v>
      </c>
      <c r="P779" s="289">
        <v>0</v>
      </c>
      <c r="Q779" s="186">
        <f t="shared" si="64"/>
        <v>2171828.52</v>
      </c>
      <c r="R779" s="186">
        <f t="shared" si="65"/>
        <v>2138072.54</v>
      </c>
      <c r="S779" s="290">
        <v>0</v>
      </c>
      <c r="T779" s="291">
        <v>0</v>
      </c>
      <c r="U779" s="186">
        <v>0</v>
      </c>
      <c r="V779" s="186">
        <v>0</v>
      </c>
      <c r="W779" s="186">
        <v>0</v>
      </c>
      <c r="X779" s="186">
        <v>0</v>
      </c>
      <c r="Y779" s="186">
        <v>0</v>
      </c>
      <c r="Z779" s="290">
        <v>0</v>
      </c>
      <c r="AA779" s="186">
        <v>0</v>
      </c>
      <c r="AB779" s="186">
        <v>0</v>
      </c>
      <c r="AC779" s="186">
        <v>2138072.54</v>
      </c>
      <c r="AD779" s="186">
        <v>0</v>
      </c>
      <c r="AE779" s="186">
        <v>0</v>
      </c>
      <c r="AF779" s="186">
        <v>0</v>
      </c>
      <c r="AG779" s="290">
        <v>0</v>
      </c>
      <c r="AH779" s="292">
        <v>0</v>
      </c>
      <c r="AI779" s="292">
        <v>0</v>
      </c>
      <c r="AJ779" s="290">
        <v>33755.980000000003</v>
      </c>
      <c r="AK779" s="175"/>
      <c r="AL779" s="175">
        <v>5237394.58</v>
      </c>
      <c r="AM779" s="175">
        <v>9800818.6799999997</v>
      </c>
      <c r="AN779" s="175">
        <v>4563424.0999999996</v>
      </c>
    </row>
    <row r="780" spans="1:40" s="92" customFormat="1" ht="20.3" customHeight="1" x14ac:dyDescent="0.35">
      <c r="A780" s="256">
        <v>2023</v>
      </c>
      <c r="B780" s="184">
        <f t="shared" si="66"/>
        <v>761</v>
      </c>
      <c r="C780" s="52" t="s">
        <v>2263</v>
      </c>
      <c r="D780" s="184">
        <v>38158</v>
      </c>
      <c r="E780" s="287">
        <f>VLOOKUP(D780,'[1]2023-2025'!$A:$G,7,0)</f>
        <v>2023</v>
      </c>
      <c r="F780" s="287" t="s">
        <v>1743</v>
      </c>
      <c r="G780" s="287"/>
      <c r="H780" s="288" t="str">
        <f>INDEX('[1]2023-2025'!$AK:$AK,MATCH(D780,'[1]2023-2025'!$A:$A,0))</f>
        <v>вкл. Протоколом</v>
      </c>
      <c r="I780" s="288" t="e">
        <v>#N/A</v>
      </c>
      <c r="J780" s="288" t="e">
        <f>VLOOKUP(D780,[1]Лист3!$A:$AK,37,0)</f>
        <v>#N/A</v>
      </c>
      <c r="K780" s="289">
        <f>INDEX('[1]2023-2025'!$G:$G,MATCH(D780,'[1]2023-2025'!$A:$A,0))</f>
        <v>2023</v>
      </c>
      <c r="L780" s="289"/>
      <c r="M780" s="289"/>
      <c r="N780" s="289"/>
      <c r="O780" s="289" t="s">
        <v>2446</v>
      </c>
      <c r="P780" s="289">
        <v>0</v>
      </c>
      <c r="Q780" s="186">
        <f t="shared" si="64"/>
        <v>1710197.1600000001</v>
      </c>
      <c r="R780" s="186">
        <f t="shared" si="65"/>
        <v>1681557.6</v>
      </c>
      <c r="S780" s="290">
        <v>0</v>
      </c>
      <c r="T780" s="291">
        <v>1519537.2000000002</v>
      </c>
      <c r="U780" s="186">
        <v>0</v>
      </c>
      <c r="V780" s="186">
        <v>162020.40000000002</v>
      </c>
      <c r="W780" s="186">
        <v>0</v>
      </c>
      <c r="X780" s="186">
        <v>0</v>
      </c>
      <c r="Y780" s="186">
        <v>0</v>
      </c>
      <c r="Z780" s="290">
        <v>0</v>
      </c>
      <c r="AA780" s="186">
        <v>0</v>
      </c>
      <c r="AB780" s="186">
        <v>0</v>
      </c>
      <c r="AC780" s="186">
        <v>0</v>
      </c>
      <c r="AD780" s="186">
        <v>0</v>
      </c>
      <c r="AE780" s="186">
        <v>0</v>
      </c>
      <c r="AF780" s="186">
        <v>0</v>
      </c>
      <c r="AG780" s="290">
        <v>0</v>
      </c>
      <c r="AH780" s="292">
        <v>0</v>
      </c>
      <c r="AI780" s="292">
        <v>0</v>
      </c>
      <c r="AJ780" s="290">
        <v>28639.56</v>
      </c>
      <c r="AK780" s="175"/>
      <c r="AL780" s="175">
        <v>6700261.8499999996</v>
      </c>
      <c r="AM780" s="175">
        <v>14302096.33</v>
      </c>
      <c r="AN780" s="175">
        <v>7601834.4800000004</v>
      </c>
    </row>
    <row r="781" spans="1:40" s="92" customFormat="1" ht="20.3" customHeight="1" x14ac:dyDescent="0.35">
      <c r="A781" s="256">
        <v>2023</v>
      </c>
      <c r="B781" s="184">
        <f t="shared" si="66"/>
        <v>762</v>
      </c>
      <c r="C781" s="52" t="s">
        <v>3188</v>
      </c>
      <c r="D781" s="184">
        <v>38390</v>
      </c>
      <c r="E781" s="287">
        <f>VLOOKUP(D781,'[1]2023-2025'!$A:$G,7,0)</f>
        <v>2023</v>
      </c>
      <c r="F781" s="287" t="s">
        <v>1743</v>
      </c>
      <c r="G781" s="287"/>
      <c r="H781" s="288" t="str">
        <f>INDEX('[1]2023-2025'!$AK:$AK,MATCH(D781,'[1]2023-2025'!$A:$A,0))</f>
        <v>вкл. Протоколом</v>
      </c>
      <c r="I781" s="288" t="e">
        <v>#N/A</v>
      </c>
      <c r="J781" s="288" t="e">
        <f>VLOOKUP(D781,[1]Лист3!$A:$AK,37,0)</f>
        <v>#N/A</v>
      </c>
      <c r="K781" s="289">
        <f>INDEX('[1]2023-2025'!$G:$G,MATCH(D781,'[1]2023-2025'!$A:$A,0))</f>
        <v>2023</v>
      </c>
      <c r="L781" s="289"/>
      <c r="M781" s="289"/>
      <c r="N781" s="289"/>
      <c r="O781" s="289" t="s">
        <v>2446</v>
      </c>
      <c r="P781" s="289">
        <v>0</v>
      </c>
      <c r="Q781" s="186">
        <f t="shared" si="64"/>
        <v>1198945.19</v>
      </c>
      <c r="R781" s="186">
        <f t="shared" si="65"/>
        <v>1177757.6499999999</v>
      </c>
      <c r="S781" s="290">
        <v>0</v>
      </c>
      <c r="T781" s="291">
        <v>0</v>
      </c>
      <c r="U781" s="186">
        <v>0</v>
      </c>
      <c r="V781" s="186">
        <v>0</v>
      </c>
      <c r="W781" s="186">
        <v>0</v>
      </c>
      <c r="X781" s="186">
        <v>0</v>
      </c>
      <c r="Y781" s="186">
        <v>0</v>
      </c>
      <c r="Z781" s="290">
        <v>0</v>
      </c>
      <c r="AA781" s="186">
        <v>0</v>
      </c>
      <c r="AB781" s="186">
        <v>0</v>
      </c>
      <c r="AC781" s="186">
        <v>1177757.6499999999</v>
      </c>
      <c r="AD781" s="186">
        <v>0</v>
      </c>
      <c r="AE781" s="186">
        <v>0</v>
      </c>
      <c r="AF781" s="186">
        <v>0</v>
      </c>
      <c r="AG781" s="290">
        <v>0</v>
      </c>
      <c r="AH781" s="292">
        <v>0</v>
      </c>
      <c r="AI781" s="292">
        <v>0</v>
      </c>
      <c r="AJ781" s="290">
        <v>21187.54</v>
      </c>
      <c r="AK781" s="175"/>
      <c r="AL781" s="175">
        <v>712515.58000000054</v>
      </c>
      <c r="AM781" s="175">
        <v>3653788.77</v>
      </c>
      <c r="AN781" s="175">
        <v>2941273.1899999995</v>
      </c>
    </row>
    <row r="782" spans="1:40" s="92" customFormat="1" ht="20.3" customHeight="1" x14ac:dyDescent="0.35">
      <c r="A782" s="256">
        <v>2023</v>
      </c>
      <c r="B782" s="184">
        <f t="shared" si="66"/>
        <v>763</v>
      </c>
      <c r="C782" s="52" t="s">
        <v>2265</v>
      </c>
      <c r="D782" s="184">
        <v>37884</v>
      </c>
      <c r="E782" s="287">
        <f>VLOOKUP(D782,'[1]2023-2025'!$A:$G,7,0)</f>
        <v>2023</v>
      </c>
      <c r="F782" s="287" t="str">
        <f>VLOOKUP(D782,[2]Лист1!$C:$F,4,0)</f>
        <v>ранний</v>
      </c>
      <c r="G782" s="287"/>
      <c r="H782" s="288">
        <f>INDEX('[1]2023-2025'!$AK:$AK,MATCH(D782,'[1]2023-2025'!$A:$A,0))</f>
        <v>44761</v>
      </c>
      <c r="I782" s="288" t="e">
        <v>#N/A</v>
      </c>
      <c r="J782" s="288" t="e">
        <f>VLOOKUP(D782,[1]Лист3!$A:$AK,37,0)</f>
        <v>#N/A</v>
      </c>
      <c r="K782" s="289">
        <f>INDEX('[1]2023-2025'!$G:$G,MATCH(D782,'[1]2023-2025'!$A:$A,0))</f>
        <v>2023</v>
      </c>
      <c r="L782" s="289"/>
      <c r="M782" s="289">
        <v>1</v>
      </c>
      <c r="N782" s="289"/>
      <c r="O782" s="289" t="s">
        <v>2459</v>
      </c>
      <c r="P782" s="289">
        <v>0</v>
      </c>
      <c r="Q782" s="186">
        <f t="shared" si="64"/>
        <v>2478860.4300000002</v>
      </c>
      <c r="R782" s="186">
        <f t="shared" si="65"/>
        <v>2441679.75</v>
      </c>
      <c r="S782" s="290">
        <v>0</v>
      </c>
      <c r="T782" s="291">
        <v>0</v>
      </c>
      <c r="U782" s="186">
        <v>0</v>
      </c>
      <c r="V782" s="186">
        <v>0</v>
      </c>
      <c r="W782" s="186">
        <v>0</v>
      </c>
      <c r="X782" s="186">
        <v>0</v>
      </c>
      <c r="Y782" s="186">
        <v>0</v>
      </c>
      <c r="Z782" s="290">
        <v>2378342.94</v>
      </c>
      <c r="AA782" s="186">
        <v>0</v>
      </c>
      <c r="AB782" s="186">
        <v>0</v>
      </c>
      <c r="AC782" s="186">
        <v>0</v>
      </c>
      <c r="AD782" s="186">
        <v>0</v>
      </c>
      <c r="AE782" s="186">
        <v>0</v>
      </c>
      <c r="AF782" s="186">
        <v>0</v>
      </c>
      <c r="AG782" s="290">
        <v>63336.81</v>
      </c>
      <c r="AH782" s="292">
        <v>0</v>
      </c>
      <c r="AI782" s="292">
        <v>0</v>
      </c>
      <c r="AJ782" s="290">
        <v>37180.68</v>
      </c>
      <c r="AK782" s="175"/>
      <c r="AL782" s="175">
        <v>9007396.2200000007</v>
      </c>
      <c r="AM782" s="175">
        <v>11486256.65</v>
      </c>
      <c r="AN782" s="175">
        <v>2478860.4300000002</v>
      </c>
    </row>
    <row r="783" spans="1:40" s="92" customFormat="1" ht="20.3" customHeight="1" x14ac:dyDescent="0.35">
      <c r="A783" s="256">
        <v>2023</v>
      </c>
      <c r="B783" s="184">
        <f t="shared" si="66"/>
        <v>764</v>
      </c>
      <c r="C783" s="52" t="s">
        <v>2266</v>
      </c>
      <c r="D783" s="184">
        <v>37885</v>
      </c>
      <c r="E783" s="287">
        <f>VLOOKUP(D783,'[1]2023-2025'!$A:$G,7,0)</f>
        <v>2023</v>
      </c>
      <c r="F783" s="287" t="str">
        <f>VLOOKUP(D783,[2]Лист1!$C:$F,4,0)</f>
        <v>ранний</v>
      </c>
      <c r="G783" s="287"/>
      <c r="H783" s="288">
        <f>INDEX('[1]2023-2025'!$AK:$AK,MATCH(D783,'[1]2023-2025'!$A:$A,0))</f>
        <v>44761</v>
      </c>
      <c r="I783" s="288" t="e">
        <v>#N/A</v>
      </c>
      <c r="J783" s="288" t="e">
        <f>VLOOKUP(D783,[1]Лист3!$A:$AK,37,0)</f>
        <v>#N/A</v>
      </c>
      <c r="K783" s="289">
        <f>INDEX('[1]2023-2025'!$G:$G,MATCH(D783,'[1]2023-2025'!$A:$A,0))</f>
        <v>2023</v>
      </c>
      <c r="L783" s="289"/>
      <c r="M783" s="289">
        <v>1</v>
      </c>
      <c r="N783" s="289"/>
      <c r="O783" s="289" t="s">
        <v>2459</v>
      </c>
      <c r="P783" s="289">
        <v>0</v>
      </c>
      <c r="Q783" s="186">
        <f t="shared" si="64"/>
        <v>2478839.2000000002</v>
      </c>
      <c r="R783" s="186">
        <f t="shared" si="65"/>
        <v>2441658.52</v>
      </c>
      <c r="S783" s="290">
        <v>0</v>
      </c>
      <c r="T783" s="291">
        <v>0</v>
      </c>
      <c r="U783" s="186">
        <v>0</v>
      </c>
      <c r="V783" s="186">
        <v>0</v>
      </c>
      <c r="W783" s="186">
        <v>0</v>
      </c>
      <c r="X783" s="186">
        <v>0</v>
      </c>
      <c r="Y783" s="186">
        <v>0</v>
      </c>
      <c r="Z783" s="290">
        <v>2378342.94</v>
      </c>
      <c r="AA783" s="186">
        <v>0</v>
      </c>
      <c r="AB783" s="186">
        <v>0</v>
      </c>
      <c r="AC783" s="186">
        <v>0</v>
      </c>
      <c r="AD783" s="186">
        <v>0</v>
      </c>
      <c r="AE783" s="186">
        <v>0</v>
      </c>
      <c r="AF783" s="186">
        <v>0</v>
      </c>
      <c r="AG783" s="290">
        <v>63315.58</v>
      </c>
      <c r="AH783" s="292">
        <v>0</v>
      </c>
      <c r="AI783" s="292">
        <v>0</v>
      </c>
      <c r="AJ783" s="290">
        <v>37180.68</v>
      </c>
      <c r="AK783" s="175"/>
      <c r="AL783" s="175">
        <v>9306221.0700000003</v>
      </c>
      <c r="AM783" s="175">
        <v>11785060.27</v>
      </c>
      <c r="AN783" s="175">
        <v>2478839.2000000002</v>
      </c>
    </row>
    <row r="784" spans="1:40" s="92" customFormat="1" ht="20.3" customHeight="1" x14ac:dyDescent="0.35">
      <c r="A784" s="256">
        <v>2023</v>
      </c>
      <c r="B784" s="184">
        <f t="shared" si="66"/>
        <v>765</v>
      </c>
      <c r="C784" s="52" t="s">
        <v>2267</v>
      </c>
      <c r="D784" s="184">
        <v>37886</v>
      </c>
      <c r="E784" s="287">
        <f>VLOOKUP(D784,'[1]2023-2025'!$A:$G,7,0)</f>
        <v>2023</v>
      </c>
      <c r="F784" s="287" t="str">
        <f>VLOOKUP(D784,[2]Лист1!$C:$F,4,0)</f>
        <v>ранний</v>
      </c>
      <c r="G784" s="287"/>
      <c r="H784" s="288">
        <f>INDEX('[1]2023-2025'!$AK:$AK,MATCH(D784,'[1]2023-2025'!$A:$A,0))</f>
        <v>44761</v>
      </c>
      <c r="I784" s="288" t="e">
        <v>#N/A</v>
      </c>
      <c r="J784" s="288" t="e">
        <f>VLOOKUP(D784,[1]Лист3!$A:$AK,37,0)</f>
        <v>#N/A</v>
      </c>
      <c r="K784" s="289">
        <f>INDEX('[1]2023-2025'!$G:$G,MATCH(D784,'[1]2023-2025'!$A:$A,0))</f>
        <v>2023</v>
      </c>
      <c r="L784" s="289"/>
      <c r="M784" s="289">
        <v>1</v>
      </c>
      <c r="N784" s="289"/>
      <c r="O784" s="289" t="s">
        <v>2459</v>
      </c>
      <c r="P784" s="289">
        <v>0</v>
      </c>
      <c r="Q784" s="186">
        <f t="shared" si="64"/>
        <v>2481736.08</v>
      </c>
      <c r="R784" s="186">
        <f t="shared" si="65"/>
        <v>2444555.4</v>
      </c>
      <c r="S784" s="290">
        <v>0</v>
      </c>
      <c r="T784" s="291">
        <v>0</v>
      </c>
      <c r="U784" s="186">
        <v>0</v>
      </c>
      <c r="V784" s="186">
        <v>0</v>
      </c>
      <c r="W784" s="186">
        <v>0</v>
      </c>
      <c r="X784" s="186">
        <v>0</v>
      </c>
      <c r="Y784" s="186">
        <v>0</v>
      </c>
      <c r="Z784" s="290">
        <v>2381025.59</v>
      </c>
      <c r="AA784" s="186">
        <v>0</v>
      </c>
      <c r="AB784" s="186">
        <v>0</v>
      </c>
      <c r="AC784" s="186">
        <v>0</v>
      </c>
      <c r="AD784" s="186">
        <v>0</v>
      </c>
      <c r="AE784" s="186">
        <v>0</v>
      </c>
      <c r="AF784" s="186">
        <v>0</v>
      </c>
      <c r="AG784" s="290">
        <v>63529.81</v>
      </c>
      <c r="AH784" s="292">
        <v>0</v>
      </c>
      <c r="AI784" s="292">
        <v>0</v>
      </c>
      <c r="AJ784" s="290">
        <v>37180.68</v>
      </c>
      <c r="AK784" s="175"/>
      <c r="AL784" s="175">
        <v>10595117.49</v>
      </c>
      <c r="AM784" s="175">
        <v>13076853.57</v>
      </c>
      <c r="AN784" s="175">
        <v>2481736.08</v>
      </c>
    </row>
    <row r="785" spans="1:40" s="92" customFormat="1" ht="20.3" customHeight="1" x14ac:dyDescent="0.35">
      <c r="A785" s="256">
        <v>2023</v>
      </c>
      <c r="B785" s="184">
        <f t="shared" si="66"/>
        <v>766</v>
      </c>
      <c r="C785" s="52" t="s">
        <v>3832</v>
      </c>
      <c r="D785" s="184">
        <v>38052</v>
      </c>
      <c r="E785" s="287">
        <f>VLOOKUP(D785,'[1]2023-2025'!$A:$G,7,0)</f>
        <v>2023</v>
      </c>
      <c r="F785" s="287" t="s">
        <v>1743</v>
      </c>
      <c r="G785" s="287"/>
      <c r="H785" s="288" t="str">
        <f>INDEX('[1]2023-2025'!$AK:$AK,MATCH(D785,'[1]2023-2025'!$A:$A,0))</f>
        <v>вкл. Протоколом</v>
      </c>
      <c r="I785" s="288" t="e">
        <v>#N/A</v>
      </c>
      <c r="J785" s="288" t="e">
        <f>VLOOKUP(D785,[1]Лист3!$A:$AK,37,0)</f>
        <v>#N/A</v>
      </c>
      <c r="K785" s="289">
        <f>INDEX('[1]2023-2025'!$G:$G,MATCH(D785,'[1]2023-2025'!$A:$A,0))</f>
        <v>2023</v>
      </c>
      <c r="L785" s="289"/>
      <c r="M785" s="289"/>
      <c r="N785" s="289"/>
      <c r="O785" s="289" t="s">
        <v>2463</v>
      </c>
      <c r="P785" s="289">
        <v>0</v>
      </c>
      <c r="Q785" s="186">
        <f t="shared" si="64"/>
        <v>49397.41</v>
      </c>
      <c r="R785" s="186">
        <f t="shared" si="65"/>
        <v>49397.41</v>
      </c>
      <c r="S785" s="290">
        <v>0</v>
      </c>
      <c r="T785" s="291">
        <v>0</v>
      </c>
      <c r="U785" s="186">
        <v>0</v>
      </c>
      <c r="V785" s="186">
        <v>0</v>
      </c>
      <c r="W785" s="186">
        <v>0</v>
      </c>
      <c r="X785" s="186">
        <v>0</v>
      </c>
      <c r="Y785" s="186">
        <v>0</v>
      </c>
      <c r="Z785" s="290">
        <v>0</v>
      </c>
      <c r="AA785" s="186">
        <v>0</v>
      </c>
      <c r="AB785" s="186">
        <v>0</v>
      </c>
      <c r="AC785" s="186">
        <v>0</v>
      </c>
      <c r="AD785" s="186">
        <v>0</v>
      </c>
      <c r="AE785" s="186">
        <v>0</v>
      </c>
      <c r="AF785" s="186">
        <v>0</v>
      </c>
      <c r="AG785" s="290">
        <v>49397.41</v>
      </c>
      <c r="AH785" s="292">
        <v>0</v>
      </c>
      <c r="AI785" s="292">
        <v>0</v>
      </c>
      <c r="AJ785" s="290">
        <v>0</v>
      </c>
      <c r="AK785" s="175"/>
      <c r="AL785" s="175">
        <v>6550712.7399999993</v>
      </c>
      <c r="AM785" s="175">
        <v>14109261.09</v>
      </c>
      <c r="AN785" s="175">
        <v>7558548.3500000006</v>
      </c>
    </row>
    <row r="786" spans="1:40" s="92" customFormat="1" ht="20.3" customHeight="1" x14ac:dyDescent="0.35">
      <c r="A786" s="256">
        <v>2023</v>
      </c>
      <c r="B786" s="184">
        <f t="shared" si="66"/>
        <v>767</v>
      </c>
      <c r="C786" s="169" t="s">
        <v>3032</v>
      </c>
      <c r="D786" s="184">
        <v>37883</v>
      </c>
      <c r="E786" s="287"/>
      <c r="F786" s="287"/>
      <c r="G786" s="287"/>
      <c r="H786" s="288"/>
      <c r="I786" s="288" t="e">
        <v>#N/A</v>
      </c>
      <c r="J786" s="288" t="e">
        <f>VLOOKUP(D786,[1]Лист3!$A:$AK,37,0)</f>
        <v>#N/A</v>
      </c>
      <c r="K786" s="289"/>
      <c r="L786" s="289"/>
      <c r="M786" s="289"/>
      <c r="N786" s="289"/>
      <c r="O786" s="289"/>
      <c r="P786" s="289"/>
      <c r="Q786" s="186">
        <f t="shared" si="64"/>
        <v>948040.45</v>
      </c>
      <c r="R786" s="186">
        <f t="shared" si="65"/>
        <v>948040.45</v>
      </c>
      <c r="S786" s="290">
        <v>0</v>
      </c>
      <c r="T786" s="291">
        <f>57000+73000+58908+40132.45</f>
        <v>229040.45</v>
      </c>
      <c r="U786" s="186">
        <v>0</v>
      </c>
      <c r="V786" s="186">
        <v>0</v>
      </c>
      <c r="W786" s="186">
        <v>0</v>
      </c>
      <c r="X786" s="186">
        <v>0</v>
      </c>
      <c r="Y786" s="186">
        <v>0</v>
      </c>
      <c r="Z786" s="186">
        <v>0</v>
      </c>
      <c r="AA786" s="186">
        <v>0</v>
      </c>
      <c r="AB786" s="186">
        <v>0</v>
      </c>
      <c r="AC786" s="186">
        <v>719000</v>
      </c>
      <c r="AD786" s="186">
        <v>0</v>
      </c>
      <c r="AE786" s="186">
        <v>0</v>
      </c>
      <c r="AF786" s="186">
        <v>0</v>
      </c>
      <c r="AG786" s="292">
        <v>0</v>
      </c>
      <c r="AH786" s="292">
        <v>0</v>
      </c>
      <c r="AI786" s="292">
        <v>0</v>
      </c>
      <c r="AJ786" s="292">
        <v>0</v>
      </c>
      <c r="AK786" s="175"/>
      <c r="AL786" s="175">
        <v>-800906.04999999993</v>
      </c>
      <c r="AM786" s="175">
        <v>147134.39999999999</v>
      </c>
      <c r="AN786" s="175">
        <v>948040.45</v>
      </c>
    </row>
    <row r="787" spans="1:40" s="92" customFormat="1" ht="20.3" customHeight="1" x14ac:dyDescent="0.35">
      <c r="A787" s="256">
        <v>2023</v>
      </c>
      <c r="B787" s="184">
        <f t="shared" si="66"/>
        <v>768</v>
      </c>
      <c r="C787" s="169" t="s">
        <v>3033</v>
      </c>
      <c r="D787" s="184">
        <v>38065</v>
      </c>
      <c r="E787" s="287"/>
      <c r="F787" s="287"/>
      <c r="G787" s="287"/>
      <c r="H787" s="288"/>
      <c r="I787" s="288" t="e">
        <v>#N/A</v>
      </c>
      <c r="J787" s="288" t="e">
        <f>VLOOKUP(D787,[1]Лист3!$A:$AK,37,0)</f>
        <v>#N/A</v>
      </c>
      <c r="K787" s="289"/>
      <c r="L787" s="289"/>
      <c r="M787" s="289"/>
      <c r="N787" s="289"/>
      <c r="O787" s="289"/>
      <c r="P787" s="289"/>
      <c r="Q787" s="186">
        <f t="shared" si="64"/>
        <v>251428.89</v>
      </c>
      <c r="R787" s="186">
        <f t="shared" si="65"/>
        <v>251428.89</v>
      </c>
      <c r="S787" s="290">
        <v>0</v>
      </c>
      <c r="T787" s="291">
        <v>0</v>
      </c>
      <c r="U787" s="186">
        <v>0</v>
      </c>
      <c r="V787" s="186">
        <v>0</v>
      </c>
      <c r="W787" s="186">
        <v>0</v>
      </c>
      <c r="X787" s="186">
        <v>0</v>
      </c>
      <c r="Y787" s="186">
        <v>0</v>
      </c>
      <c r="Z787" s="186">
        <v>0</v>
      </c>
      <c r="AA787" s="186">
        <v>0</v>
      </c>
      <c r="AB787" s="186">
        <v>0</v>
      </c>
      <c r="AC787" s="186">
        <v>251428.89</v>
      </c>
      <c r="AD787" s="186">
        <v>0</v>
      </c>
      <c r="AE787" s="186">
        <v>0</v>
      </c>
      <c r="AF787" s="186">
        <v>0</v>
      </c>
      <c r="AG787" s="292">
        <v>0</v>
      </c>
      <c r="AH787" s="292">
        <v>0</v>
      </c>
      <c r="AI787" s="292">
        <v>0</v>
      </c>
      <c r="AJ787" s="292">
        <v>0</v>
      </c>
      <c r="AK787" s="175"/>
      <c r="AL787" s="175">
        <v>-100225.29000000001</v>
      </c>
      <c r="AM787" s="175">
        <v>151203.6</v>
      </c>
      <c r="AN787" s="175">
        <v>251428.89</v>
      </c>
    </row>
    <row r="788" spans="1:40" s="92" customFormat="1" ht="20.3" customHeight="1" x14ac:dyDescent="0.35">
      <c r="A788" s="256">
        <v>2023</v>
      </c>
      <c r="B788" s="184">
        <f t="shared" si="66"/>
        <v>769</v>
      </c>
      <c r="C788" s="170" t="s">
        <v>3034</v>
      </c>
      <c r="D788" s="184">
        <v>37903</v>
      </c>
      <c r="E788" s="287"/>
      <c r="F788" s="287"/>
      <c r="G788" s="287"/>
      <c r="H788" s="288"/>
      <c r="I788" s="288" t="e">
        <v>#N/A</v>
      </c>
      <c r="J788" s="288" t="e">
        <f>VLOOKUP(D788,[1]Лист3!$A:$AK,37,0)</f>
        <v>#N/A</v>
      </c>
      <c r="K788" s="289"/>
      <c r="L788" s="289"/>
      <c r="M788" s="289"/>
      <c r="N788" s="289"/>
      <c r="O788" s="289"/>
      <c r="P788" s="289"/>
      <c r="Q788" s="186">
        <f t="shared" si="64"/>
        <v>579000</v>
      </c>
      <c r="R788" s="186">
        <f t="shared" si="65"/>
        <v>579000</v>
      </c>
      <c r="S788" s="290">
        <v>0</v>
      </c>
      <c r="T788" s="291">
        <v>0</v>
      </c>
      <c r="U788" s="186">
        <v>0</v>
      </c>
      <c r="V788" s="186">
        <v>0</v>
      </c>
      <c r="W788" s="186">
        <v>0</v>
      </c>
      <c r="X788" s="186">
        <v>0</v>
      </c>
      <c r="Y788" s="186">
        <v>0</v>
      </c>
      <c r="Z788" s="186">
        <v>0</v>
      </c>
      <c r="AA788" s="186">
        <v>0</v>
      </c>
      <c r="AB788" s="186">
        <v>0</v>
      </c>
      <c r="AC788" s="186">
        <v>579000</v>
      </c>
      <c r="AD788" s="186">
        <v>0</v>
      </c>
      <c r="AE788" s="186">
        <v>0</v>
      </c>
      <c r="AF788" s="186">
        <v>0</v>
      </c>
      <c r="AG788" s="292">
        <v>0</v>
      </c>
      <c r="AH788" s="292">
        <v>0</v>
      </c>
      <c r="AI788" s="292">
        <v>0</v>
      </c>
      <c r="AJ788" s="292">
        <v>0</v>
      </c>
      <c r="AK788" s="175"/>
      <c r="AL788" s="175">
        <v>-431865.59999999998</v>
      </c>
      <c r="AM788" s="175">
        <v>147134.39999999999</v>
      </c>
      <c r="AN788" s="175">
        <v>579000</v>
      </c>
    </row>
    <row r="789" spans="1:40" s="92" customFormat="1" ht="20.3" customHeight="1" x14ac:dyDescent="0.35">
      <c r="A789" s="256">
        <v>2023</v>
      </c>
      <c r="B789" s="184">
        <f t="shared" si="66"/>
        <v>770</v>
      </c>
      <c r="C789" s="52" t="s">
        <v>3035</v>
      </c>
      <c r="D789" s="184">
        <v>38242</v>
      </c>
      <c r="E789" s="287"/>
      <c r="F789" s="287"/>
      <c r="G789" s="287"/>
      <c r="H789" s="288"/>
      <c r="I789" s="288" t="e">
        <v>#N/A</v>
      </c>
      <c r="J789" s="288" t="e">
        <f>VLOOKUP(D789,[1]Лист3!$A:$AK,37,0)</f>
        <v>#N/A</v>
      </c>
      <c r="K789" s="289"/>
      <c r="L789" s="289"/>
      <c r="M789" s="289"/>
      <c r="N789" s="289"/>
      <c r="O789" s="289"/>
      <c r="P789" s="289"/>
      <c r="Q789" s="186">
        <f t="shared" si="64"/>
        <v>50000</v>
      </c>
      <c r="R789" s="186">
        <f t="shared" si="65"/>
        <v>50000</v>
      </c>
      <c r="S789" s="290">
        <v>0</v>
      </c>
      <c r="T789" s="291">
        <v>0</v>
      </c>
      <c r="U789" s="186">
        <v>0</v>
      </c>
      <c r="V789" s="186">
        <v>0</v>
      </c>
      <c r="W789" s="186">
        <v>0</v>
      </c>
      <c r="X789" s="186">
        <v>0</v>
      </c>
      <c r="Y789" s="186">
        <v>0</v>
      </c>
      <c r="Z789" s="186">
        <v>0</v>
      </c>
      <c r="AA789" s="186">
        <v>0</v>
      </c>
      <c r="AB789" s="186">
        <v>0</v>
      </c>
      <c r="AC789" s="186">
        <v>0</v>
      </c>
      <c r="AD789" s="186">
        <v>0</v>
      </c>
      <c r="AE789" s="186">
        <v>0</v>
      </c>
      <c r="AF789" s="186">
        <v>0</v>
      </c>
      <c r="AG789" s="290">
        <v>50000</v>
      </c>
      <c r="AH789" s="292">
        <v>0</v>
      </c>
      <c r="AI789" s="292">
        <v>0</v>
      </c>
      <c r="AJ789" s="292">
        <v>0</v>
      </c>
      <c r="AK789" s="175"/>
      <c r="AL789" s="175">
        <v>17026909.359999999</v>
      </c>
      <c r="AM789" s="175">
        <v>17076909.359999999</v>
      </c>
      <c r="AN789" s="175">
        <v>50000</v>
      </c>
    </row>
    <row r="790" spans="1:40" s="92" customFormat="1" ht="20.3" customHeight="1" x14ac:dyDescent="0.35">
      <c r="A790" s="256">
        <v>2023</v>
      </c>
      <c r="B790" s="184">
        <f t="shared" si="66"/>
        <v>771</v>
      </c>
      <c r="C790" s="52" t="s">
        <v>3036</v>
      </c>
      <c r="D790" s="184">
        <v>38272</v>
      </c>
      <c r="E790" s="287"/>
      <c r="F790" s="287"/>
      <c r="G790" s="287"/>
      <c r="H790" s="288"/>
      <c r="I790" s="288" t="e">
        <v>#N/A</v>
      </c>
      <c r="J790" s="288" t="e">
        <f>VLOOKUP(D790,[1]Лист3!$A:$AK,37,0)</f>
        <v>#N/A</v>
      </c>
      <c r="K790" s="289"/>
      <c r="L790" s="289"/>
      <c r="M790" s="289"/>
      <c r="N790" s="289"/>
      <c r="O790" s="289"/>
      <c r="P790" s="289"/>
      <c r="Q790" s="186">
        <f t="shared" si="64"/>
        <v>256188</v>
      </c>
      <c r="R790" s="186">
        <f t="shared" si="65"/>
        <v>256188</v>
      </c>
      <c r="S790" s="290">
        <v>0</v>
      </c>
      <c r="T790" s="291">
        <v>0</v>
      </c>
      <c r="U790" s="186">
        <v>0</v>
      </c>
      <c r="V790" s="186">
        <v>0</v>
      </c>
      <c r="W790" s="186">
        <v>0</v>
      </c>
      <c r="X790" s="186">
        <v>0</v>
      </c>
      <c r="Y790" s="186">
        <v>0</v>
      </c>
      <c r="Z790" s="186">
        <v>0</v>
      </c>
      <c r="AA790" s="186">
        <v>0</v>
      </c>
      <c r="AB790" s="186">
        <v>0</v>
      </c>
      <c r="AC790" s="186">
        <v>256188</v>
      </c>
      <c r="AD790" s="186">
        <v>0</v>
      </c>
      <c r="AE790" s="186">
        <v>0</v>
      </c>
      <c r="AF790" s="186">
        <v>0</v>
      </c>
      <c r="AG790" s="292">
        <v>0</v>
      </c>
      <c r="AH790" s="292">
        <v>0</v>
      </c>
      <c r="AI790" s="292">
        <v>0</v>
      </c>
      <c r="AJ790" s="292">
        <v>0</v>
      </c>
      <c r="AK790" s="175"/>
      <c r="AL790" s="175">
        <v>-109053.6</v>
      </c>
      <c r="AM790" s="175">
        <v>147134.39999999999</v>
      </c>
      <c r="AN790" s="175">
        <v>256188</v>
      </c>
    </row>
    <row r="791" spans="1:40" s="84" customFormat="1" ht="20.3" customHeight="1" x14ac:dyDescent="0.35">
      <c r="A791" s="256"/>
      <c r="B791" s="170" t="s">
        <v>22</v>
      </c>
      <c r="C791" s="293"/>
      <c r="D791" s="296" t="s">
        <v>172</v>
      </c>
      <c r="E791" s="287" t="e">
        <f>VLOOKUP(D791,'[1]2023-2025'!$A:$G,7,0)</f>
        <v>#N/A</v>
      </c>
      <c r="F791" s="287"/>
      <c r="G791" s="287"/>
      <c r="H791" s="288" t="e">
        <v>#N/A</v>
      </c>
      <c r="I791" s="288" t="e">
        <v>#N/A</v>
      </c>
      <c r="J791" s="288" t="e">
        <f>VLOOKUP(D791,[1]Лист3!$A:$AK,37,0)</f>
        <v>#N/A</v>
      </c>
      <c r="K791" s="289" t="e">
        <v>#N/A</v>
      </c>
      <c r="L791" s="289"/>
      <c r="M791" s="289"/>
      <c r="N791" s="289"/>
      <c r="O791" s="289" t="e">
        <v>#N/A</v>
      </c>
      <c r="P791" s="289"/>
      <c r="Q791" s="297">
        <f>SUM(Q705:Q790)</f>
        <v>161893092.38999996</v>
      </c>
      <c r="R791" s="297">
        <f t="shared" ref="R791:AJ791" si="67">SUM(R705:R790)</f>
        <v>159624407.83999997</v>
      </c>
      <c r="S791" s="297">
        <f t="shared" si="67"/>
        <v>0</v>
      </c>
      <c r="T791" s="297">
        <f t="shared" si="67"/>
        <v>3335922.0500000003</v>
      </c>
      <c r="U791" s="297">
        <f t="shared" si="67"/>
        <v>0</v>
      </c>
      <c r="V791" s="297">
        <f t="shared" si="67"/>
        <v>444301.2</v>
      </c>
      <c r="W791" s="297">
        <f t="shared" si="67"/>
        <v>487236</v>
      </c>
      <c r="X791" s="297">
        <f t="shared" si="67"/>
        <v>651516</v>
      </c>
      <c r="Y791" s="297">
        <f t="shared" si="67"/>
        <v>0</v>
      </c>
      <c r="Z791" s="297">
        <f t="shared" si="67"/>
        <v>24830628.740000002</v>
      </c>
      <c r="AA791" s="297">
        <f t="shared" si="67"/>
        <v>52939625.800000004</v>
      </c>
      <c r="AB791" s="297">
        <f t="shared" si="67"/>
        <v>748148.87</v>
      </c>
      <c r="AC791" s="297">
        <f t="shared" si="67"/>
        <v>72438815.770000011</v>
      </c>
      <c r="AD791" s="297">
        <f t="shared" si="67"/>
        <v>0</v>
      </c>
      <c r="AE791" s="297">
        <f t="shared" si="67"/>
        <v>0</v>
      </c>
      <c r="AF791" s="297">
        <f t="shared" si="67"/>
        <v>0</v>
      </c>
      <c r="AG791" s="297">
        <f t="shared" si="67"/>
        <v>800924.66</v>
      </c>
      <c r="AH791" s="297">
        <f t="shared" si="67"/>
        <v>2947288.75</v>
      </c>
      <c r="AI791" s="297">
        <f t="shared" si="67"/>
        <v>0</v>
      </c>
      <c r="AJ791" s="297">
        <f t="shared" si="67"/>
        <v>2268684.5499999998</v>
      </c>
      <c r="AK791" s="175"/>
      <c r="AL791" s="175" t="e">
        <v>#N/A</v>
      </c>
      <c r="AM791" s="175" t="e">
        <v>#N/A</v>
      </c>
      <c r="AN791" s="175" t="e">
        <v>#N/A</v>
      </c>
    </row>
    <row r="792" spans="1:40" s="84" customFormat="1" ht="20.3" customHeight="1" x14ac:dyDescent="0.35">
      <c r="A792" s="256"/>
      <c r="B792" s="298"/>
      <c r="C792" s="275"/>
      <c r="D792" s="275"/>
      <c r="E792" s="287">
        <f>VLOOKUP(D792,'[1]2023-2025'!$A:$G,7,0)</f>
        <v>0</v>
      </c>
      <c r="F792" s="287"/>
      <c r="G792" s="287"/>
      <c r="H792" s="288" t="e">
        <v>#N/A</v>
      </c>
      <c r="I792" s="288" t="e">
        <v>#N/A</v>
      </c>
      <c r="J792" s="288" t="e">
        <f>VLOOKUP(D792,[1]Лист3!$A:$AK,37,0)</f>
        <v>#N/A</v>
      </c>
      <c r="K792" s="289" t="e">
        <v>#N/A</v>
      </c>
      <c r="L792" s="289"/>
      <c r="M792" s="289"/>
      <c r="N792" s="289"/>
      <c r="O792" s="289" t="e">
        <v>#N/A</v>
      </c>
      <c r="P792" s="289"/>
      <c r="Q792" s="275"/>
      <c r="R792" s="275"/>
      <c r="S792" s="277"/>
      <c r="T792" s="277"/>
      <c r="U792" s="277"/>
      <c r="V792" s="277"/>
      <c r="W792" s="277"/>
      <c r="X792" s="277" t="s">
        <v>2890</v>
      </c>
      <c r="Y792" s="299"/>
      <c r="Z792" s="277"/>
      <c r="AA792" s="277"/>
      <c r="AB792" s="277"/>
      <c r="AC792" s="277"/>
      <c r="AD792" s="277"/>
      <c r="AE792" s="277"/>
      <c r="AF792" s="277"/>
      <c r="AG792" s="277"/>
      <c r="AH792" s="277"/>
      <c r="AI792" s="277"/>
      <c r="AJ792" s="277"/>
      <c r="AK792" s="175"/>
      <c r="AL792" s="175" t="e">
        <v>#N/A</v>
      </c>
      <c r="AM792" s="175" t="e">
        <v>#N/A</v>
      </c>
      <c r="AN792" s="175" t="e">
        <v>#N/A</v>
      </c>
    </row>
    <row r="793" spans="1:40" s="84" customFormat="1" ht="23.25" customHeight="1" x14ac:dyDescent="0.35">
      <c r="A793" s="256">
        <v>2023</v>
      </c>
      <c r="B793" s="184">
        <f>B790+1</f>
        <v>772</v>
      </c>
      <c r="C793" s="248" t="s">
        <v>540</v>
      </c>
      <c r="D793" s="184">
        <v>38498</v>
      </c>
      <c r="E793" s="287">
        <f>VLOOKUP(D793,'[1]2023-2025'!$A:$G,7,0)</f>
        <v>2023</v>
      </c>
      <c r="F793" s="287"/>
      <c r="G793" s="287" t="s">
        <v>1899</v>
      </c>
      <c r="H793" s="288">
        <f>INDEX('[1]2023-2025'!$AK:$AK,MATCH(D793,'[1]2023-2025'!$A:$A,0))</f>
        <v>44613</v>
      </c>
      <c r="I793" s="288" t="e">
        <v>#N/A</v>
      </c>
      <c r="J793" s="288" t="e">
        <f>VLOOKUP(D793,[1]Лист3!$A:$AK,37,0)</f>
        <v>#N/A</v>
      </c>
      <c r="K793" s="289">
        <f>INDEX('[1]2023-2025'!$G:$G,MATCH(D793,'[1]2023-2025'!$A:$A,0))</f>
        <v>2023</v>
      </c>
      <c r="L793" s="289"/>
      <c r="M793" s="289">
        <v>3</v>
      </c>
      <c r="N793" s="289"/>
      <c r="O793" s="289" t="s">
        <v>2696</v>
      </c>
      <c r="P793" s="289">
        <v>0</v>
      </c>
      <c r="Q793" s="186">
        <f t="shared" ref="Q793:Q824" si="68">SUM(S793:AJ793)</f>
        <v>7274998.1899999995</v>
      </c>
      <c r="R793" s="186">
        <f t="shared" ref="R793:R824" si="69">SUM(S793:AI793)</f>
        <v>7210860.8899999997</v>
      </c>
      <c r="S793" s="186">
        <v>0</v>
      </c>
      <c r="T793" s="186">
        <v>0</v>
      </c>
      <c r="U793" s="186">
        <v>0</v>
      </c>
      <c r="V793" s="186">
        <v>0</v>
      </c>
      <c r="W793" s="186">
        <v>0</v>
      </c>
      <c r="X793" s="186">
        <v>0</v>
      </c>
      <c r="Y793" s="186">
        <v>0</v>
      </c>
      <c r="Z793" s="186">
        <v>7043478.4399999995</v>
      </c>
      <c r="AA793" s="186">
        <v>0</v>
      </c>
      <c r="AB793" s="186">
        <v>0</v>
      </c>
      <c r="AC793" s="186">
        <v>0</v>
      </c>
      <c r="AD793" s="186">
        <v>0</v>
      </c>
      <c r="AE793" s="186">
        <v>0</v>
      </c>
      <c r="AF793" s="186">
        <v>0</v>
      </c>
      <c r="AG793" s="292">
        <v>167382.45000000001</v>
      </c>
      <c r="AH793" s="292">
        <v>0</v>
      </c>
      <c r="AI793" s="292">
        <v>0</v>
      </c>
      <c r="AJ793" s="292">
        <v>64137.3</v>
      </c>
      <c r="AK793" s="175"/>
      <c r="AL793" s="175">
        <v>23315328.939999998</v>
      </c>
      <c r="AM793" s="175">
        <v>30590327.129999999</v>
      </c>
      <c r="AN793" s="175">
        <v>7274998.1899999995</v>
      </c>
    </row>
    <row r="794" spans="1:40" s="84" customFormat="1" ht="23.25" customHeight="1" x14ac:dyDescent="0.35">
      <c r="A794" s="256">
        <v>2023</v>
      </c>
      <c r="B794" s="184">
        <f t="shared" ref="B794:B850" si="70">B793+1</f>
        <v>773</v>
      </c>
      <c r="C794" s="248" t="s">
        <v>541</v>
      </c>
      <c r="D794" s="184">
        <v>38500</v>
      </c>
      <c r="E794" s="287">
        <f>VLOOKUP(D794,'[1]2023-2025'!$A:$G,7,0)</f>
        <v>2023</v>
      </c>
      <c r="F794" s="287"/>
      <c r="G794" s="287" t="s">
        <v>1899</v>
      </c>
      <c r="H794" s="288">
        <f>INDEX('[1]2023-2025'!$AK:$AK,MATCH(D794,'[1]2023-2025'!$A:$A,0))</f>
        <v>44670</v>
      </c>
      <c r="I794" s="288" t="e">
        <v>#N/A</v>
      </c>
      <c r="J794" s="288" t="e">
        <f>VLOOKUP(D794,[1]Лист3!$A:$AK,37,0)</f>
        <v>#N/A</v>
      </c>
      <c r="K794" s="289">
        <f>INDEX('[1]2023-2025'!$G:$G,MATCH(D794,'[1]2023-2025'!$A:$A,0))</f>
        <v>2023</v>
      </c>
      <c r="L794" s="289"/>
      <c r="M794" s="289">
        <v>3</v>
      </c>
      <c r="N794" s="289"/>
      <c r="O794" s="289" t="s">
        <v>2697</v>
      </c>
      <c r="P794" s="289">
        <v>0</v>
      </c>
      <c r="Q794" s="186">
        <f t="shared" si="68"/>
        <v>17402407.690000001</v>
      </c>
      <c r="R794" s="186">
        <f t="shared" si="69"/>
        <v>17364117.300000001</v>
      </c>
      <c r="S794" s="290">
        <v>0</v>
      </c>
      <c r="T794" s="290">
        <v>3901668.67</v>
      </c>
      <c r="U794" s="290">
        <v>0</v>
      </c>
      <c r="V794" s="290">
        <v>0</v>
      </c>
      <c r="W794" s="290">
        <v>0</v>
      </c>
      <c r="X794" s="290">
        <v>0</v>
      </c>
      <c r="Y794" s="290">
        <v>0</v>
      </c>
      <c r="Z794" s="290">
        <v>6146491.3700000001</v>
      </c>
      <c r="AA794" s="290">
        <v>7075895.0600000005</v>
      </c>
      <c r="AB794" s="290">
        <v>0</v>
      </c>
      <c r="AC794" s="290">
        <v>0</v>
      </c>
      <c r="AD794" s="290">
        <v>0</v>
      </c>
      <c r="AE794" s="290">
        <v>0</v>
      </c>
      <c r="AF794" s="290">
        <v>0</v>
      </c>
      <c r="AG794" s="290">
        <v>240062.2</v>
      </c>
      <c r="AH794" s="290">
        <v>0</v>
      </c>
      <c r="AI794" s="290">
        <v>0</v>
      </c>
      <c r="AJ794" s="290">
        <v>38290.39</v>
      </c>
      <c r="AK794" s="175"/>
      <c r="AL794" s="175">
        <v>14018646.259999998</v>
      </c>
      <c r="AM794" s="175">
        <v>31421053.949999999</v>
      </c>
      <c r="AN794" s="175">
        <v>17402407.690000001</v>
      </c>
    </row>
    <row r="795" spans="1:40" s="84" customFormat="1" ht="23.25" customHeight="1" x14ac:dyDescent="0.35">
      <c r="A795" s="256">
        <v>2023</v>
      </c>
      <c r="B795" s="184">
        <f t="shared" si="70"/>
        <v>774</v>
      </c>
      <c r="C795" s="248" t="s">
        <v>1769</v>
      </c>
      <c r="D795" s="184">
        <v>38502</v>
      </c>
      <c r="E795" s="287">
        <f>VLOOKUP(D795,'[1]2023-2025'!$A:$G,7,0)</f>
        <v>2023</v>
      </c>
      <c r="F795" s="287"/>
      <c r="G795" s="287" t="s">
        <v>1899</v>
      </c>
      <c r="H795" s="288">
        <f>INDEX('[1]2023-2025'!$AK:$AK,MATCH(D795,'[1]2023-2025'!$A:$A,0))</f>
        <v>44729</v>
      </c>
      <c r="I795" s="288" t="e">
        <v>#N/A</v>
      </c>
      <c r="J795" s="288" t="e">
        <f>VLOOKUP(D795,[1]Лист3!$A:$AK,37,0)</f>
        <v>#N/A</v>
      </c>
      <c r="K795" s="289">
        <f>INDEX('[1]2023-2025'!$G:$G,MATCH(D795,'[1]2023-2025'!$A:$A,0))</f>
        <v>2023</v>
      </c>
      <c r="L795" s="289"/>
      <c r="M795" s="289">
        <v>7</v>
      </c>
      <c r="N795" s="289"/>
      <c r="O795" s="289" t="s">
        <v>2698</v>
      </c>
      <c r="P795" s="289">
        <v>0</v>
      </c>
      <c r="Q795" s="186">
        <f t="shared" si="68"/>
        <v>15083910.93</v>
      </c>
      <c r="R795" s="186">
        <f t="shared" si="69"/>
        <v>15042629.640000001</v>
      </c>
      <c r="S795" s="290">
        <v>0</v>
      </c>
      <c r="T795" s="290">
        <v>0</v>
      </c>
      <c r="U795" s="290">
        <v>0</v>
      </c>
      <c r="V795" s="290">
        <v>0</v>
      </c>
      <c r="W795" s="290">
        <v>0</v>
      </c>
      <c r="X795" s="290">
        <v>0</v>
      </c>
      <c r="Y795" s="290">
        <v>0</v>
      </c>
      <c r="Z795" s="290">
        <v>14717275.200000001</v>
      </c>
      <c r="AA795" s="290">
        <v>0</v>
      </c>
      <c r="AB795" s="290">
        <v>0</v>
      </c>
      <c r="AC795" s="290">
        <v>0</v>
      </c>
      <c r="AD795" s="290">
        <v>0</v>
      </c>
      <c r="AE795" s="290">
        <v>0</v>
      </c>
      <c r="AF795" s="290">
        <v>0</v>
      </c>
      <c r="AG795" s="290">
        <v>325354.44</v>
      </c>
      <c r="AH795" s="290">
        <v>0</v>
      </c>
      <c r="AI795" s="290">
        <v>0</v>
      </c>
      <c r="AJ795" s="290">
        <v>41281.29</v>
      </c>
      <c r="AK795" s="175"/>
      <c r="AL795" s="175">
        <v>55495592.119999997</v>
      </c>
      <c r="AM795" s="175">
        <v>70579503.049999997</v>
      </c>
      <c r="AN795" s="175">
        <v>15083910.93</v>
      </c>
    </row>
    <row r="796" spans="1:40" s="84" customFormat="1" ht="23.25" customHeight="1" x14ac:dyDescent="0.35">
      <c r="A796" s="256">
        <v>2023</v>
      </c>
      <c r="B796" s="184">
        <f t="shared" si="70"/>
        <v>775</v>
      </c>
      <c r="C796" s="248" t="s">
        <v>542</v>
      </c>
      <c r="D796" s="184">
        <v>38508</v>
      </c>
      <c r="E796" s="287">
        <f>VLOOKUP(D796,'[1]2023-2025'!$A:$G,7,0)</f>
        <v>2023</v>
      </c>
      <c r="F796" s="287"/>
      <c r="G796" s="287" t="s">
        <v>1899</v>
      </c>
      <c r="H796" s="288">
        <f>INDEX('[1]2023-2025'!$AK:$AK,MATCH(D796,'[1]2023-2025'!$A:$A,0))</f>
        <v>44670</v>
      </c>
      <c r="I796" s="288" t="e">
        <v>#N/A</v>
      </c>
      <c r="J796" s="288" t="e">
        <f>VLOOKUP(D796,[1]Лист3!$A:$AK,37,0)</f>
        <v>#N/A</v>
      </c>
      <c r="K796" s="289">
        <f>INDEX('[1]2023-2025'!$G:$G,MATCH(D796,'[1]2023-2025'!$A:$A,0))</f>
        <v>2023</v>
      </c>
      <c r="L796" s="289"/>
      <c r="M796" s="289"/>
      <c r="N796" s="289"/>
      <c r="O796" s="289" t="s">
        <v>2697</v>
      </c>
      <c r="P796" s="289">
        <v>0</v>
      </c>
      <c r="Q796" s="186">
        <f t="shared" si="68"/>
        <v>6480240.5799999991</v>
      </c>
      <c r="R796" s="186">
        <f t="shared" si="69"/>
        <v>6456834.0899999989</v>
      </c>
      <c r="S796" s="290">
        <v>0</v>
      </c>
      <c r="T796" s="290">
        <v>2056759.1400000001</v>
      </c>
      <c r="U796" s="290">
        <v>0</v>
      </c>
      <c r="V796" s="290">
        <v>391551.92000000004</v>
      </c>
      <c r="W796" s="290">
        <v>750276.74</v>
      </c>
      <c r="X796" s="290">
        <v>1093975.3899999999</v>
      </c>
      <c r="Y796" s="290">
        <v>0</v>
      </c>
      <c r="Z796" s="290">
        <v>0</v>
      </c>
      <c r="AA796" s="290">
        <v>0</v>
      </c>
      <c r="AB796" s="290">
        <v>0</v>
      </c>
      <c r="AC796" s="290">
        <v>2053725.6</v>
      </c>
      <c r="AD796" s="290">
        <v>0</v>
      </c>
      <c r="AE796" s="290">
        <v>0</v>
      </c>
      <c r="AF796" s="290">
        <v>0</v>
      </c>
      <c r="AG796" s="290">
        <v>110545.3</v>
      </c>
      <c r="AH796" s="290">
        <v>0</v>
      </c>
      <c r="AI796" s="290">
        <v>0</v>
      </c>
      <c r="AJ796" s="290">
        <v>23406.49</v>
      </c>
      <c r="AK796" s="175"/>
      <c r="AL796" s="175">
        <v>19362726.580000002</v>
      </c>
      <c r="AM796" s="175">
        <v>25842967.16</v>
      </c>
      <c r="AN796" s="175">
        <v>6480240.5799999991</v>
      </c>
    </row>
    <row r="797" spans="1:40" s="84" customFormat="1" ht="23.25" customHeight="1" x14ac:dyDescent="0.35">
      <c r="A797" s="256">
        <v>2023</v>
      </c>
      <c r="B797" s="184">
        <f t="shared" si="70"/>
        <v>776</v>
      </c>
      <c r="C797" s="248" t="s">
        <v>543</v>
      </c>
      <c r="D797" s="184">
        <v>38524</v>
      </c>
      <c r="E797" s="287">
        <f>VLOOKUP(D797,'[1]2023-2025'!$A:$G,7,0)</f>
        <v>2023</v>
      </c>
      <c r="F797" s="287"/>
      <c r="G797" s="287" t="s">
        <v>1899</v>
      </c>
      <c r="H797" s="288">
        <f>INDEX('[1]2023-2025'!$AK:$AK,MATCH(D797,'[1]2023-2025'!$A:$A,0))</f>
        <v>44670</v>
      </c>
      <c r="I797" s="288" t="e">
        <v>#N/A</v>
      </c>
      <c r="J797" s="288" t="e">
        <f>VLOOKUP(D797,[1]Лист3!$A:$AK,37,0)</f>
        <v>#N/A</v>
      </c>
      <c r="K797" s="289">
        <f>INDEX('[1]2023-2025'!$G:$G,MATCH(D797,'[1]2023-2025'!$A:$A,0))</f>
        <v>2023</v>
      </c>
      <c r="L797" s="289"/>
      <c r="M797" s="289"/>
      <c r="N797" s="289"/>
      <c r="O797" s="289" t="s">
        <v>2697</v>
      </c>
      <c r="P797" s="289">
        <v>0</v>
      </c>
      <c r="Q797" s="186">
        <f t="shared" si="68"/>
        <v>19946312.240000002</v>
      </c>
      <c r="R797" s="186">
        <f t="shared" si="69"/>
        <v>19893318.370000001</v>
      </c>
      <c r="S797" s="290">
        <v>0</v>
      </c>
      <c r="T797" s="290">
        <v>6256336.75</v>
      </c>
      <c r="U797" s="290">
        <v>0</v>
      </c>
      <c r="V797" s="290">
        <v>672562.74</v>
      </c>
      <c r="W797" s="290">
        <v>1386045.9</v>
      </c>
      <c r="X797" s="290">
        <v>1156678.25</v>
      </c>
      <c r="Y797" s="290">
        <v>0</v>
      </c>
      <c r="Z797" s="290">
        <v>0</v>
      </c>
      <c r="AA797" s="290">
        <v>10205694.16</v>
      </c>
      <c r="AB797" s="290">
        <v>0</v>
      </c>
      <c r="AC797" s="290">
        <v>0</v>
      </c>
      <c r="AD797" s="290">
        <v>0</v>
      </c>
      <c r="AE797" s="290">
        <v>0</v>
      </c>
      <c r="AF797" s="290">
        <v>0</v>
      </c>
      <c r="AG797" s="290">
        <v>216000.57</v>
      </c>
      <c r="AH797" s="290">
        <v>0</v>
      </c>
      <c r="AI797" s="290">
        <v>0</v>
      </c>
      <c r="AJ797" s="290">
        <v>52993.869999999995</v>
      </c>
      <c r="AK797" s="175"/>
      <c r="AL797" s="175">
        <v>30124027.159999996</v>
      </c>
      <c r="AM797" s="175">
        <v>59563393.939999998</v>
      </c>
      <c r="AN797" s="175">
        <v>29439366.780000001</v>
      </c>
    </row>
    <row r="798" spans="1:40" s="84" customFormat="1" ht="23.25" customHeight="1" x14ac:dyDescent="0.35">
      <c r="A798" s="256">
        <v>2023</v>
      </c>
      <c r="B798" s="184">
        <f t="shared" si="70"/>
        <v>777</v>
      </c>
      <c r="C798" s="248" t="s">
        <v>544</v>
      </c>
      <c r="D798" s="184">
        <v>38526</v>
      </c>
      <c r="E798" s="287">
        <f>VLOOKUP(D798,'[1]2023-2025'!$A:$G,7,0)</f>
        <v>2023</v>
      </c>
      <c r="F798" s="287"/>
      <c r="G798" s="287" t="s">
        <v>1899</v>
      </c>
      <c r="H798" s="288">
        <f>INDEX('[1]2023-2025'!$AK:$AK,MATCH(D798,'[1]2023-2025'!$A:$A,0))</f>
        <v>44670</v>
      </c>
      <c r="I798" s="288" t="e">
        <v>#N/A</v>
      </c>
      <c r="J798" s="288" t="e">
        <f>VLOOKUP(D798,[1]Лист3!$A:$AK,37,0)</f>
        <v>#N/A</v>
      </c>
      <c r="K798" s="289">
        <f>INDEX('[1]2023-2025'!$G:$G,MATCH(D798,'[1]2023-2025'!$A:$A,0))</f>
        <v>2023</v>
      </c>
      <c r="L798" s="289"/>
      <c r="M798" s="289">
        <v>5</v>
      </c>
      <c r="N798" s="289"/>
      <c r="O798" s="289" t="s">
        <v>2697</v>
      </c>
      <c r="P798" s="289">
        <v>0</v>
      </c>
      <c r="Q798" s="186">
        <f t="shared" si="68"/>
        <v>30020625.399999999</v>
      </c>
      <c r="R798" s="186">
        <f t="shared" si="69"/>
        <v>29939746.059999999</v>
      </c>
      <c r="S798" s="290">
        <v>0</v>
      </c>
      <c r="T798" s="290">
        <v>6109082.7699999996</v>
      </c>
      <c r="U798" s="290">
        <v>0</v>
      </c>
      <c r="V798" s="290">
        <v>720032.72</v>
      </c>
      <c r="W798" s="290">
        <v>1365349.45</v>
      </c>
      <c r="X798" s="290">
        <v>1207638.19</v>
      </c>
      <c r="Y798" s="290">
        <v>0</v>
      </c>
      <c r="Z798" s="290">
        <v>9914569.2000000011</v>
      </c>
      <c r="AA798" s="290">
        <v>10170088.940000001</v>
      </c>
      <c r="AB798" s="290">
        <v>0</v>
      </c>
      <c r="AC798" s="290">
        <v>0</v>
      </c>
      <c r="AD798" s="290">
        <v>0</v>
      </c>
      <c r="AE798" s="290">
        <v>0</v>
      </c>
      <c r="AF798" s="290">
        <v>0</v>
      </c>
      <c r="AG798" s="290">
        <v>452984.79000000004</v>
      </c>
      <c r="AH798" s="290">
        <v>0</v>
      </c>
      <c r="AI798" s="290">
        <v>0</v>
      </c>
      <c r="AJ798" s="290">
        <v>80879.34</v>
      </c>
      <c r="AK798" s="175"/>
      <c r="AL798" s="175">
        <v>29961152.890000001</v>
      </c>
      <c r="AM798" s="175">
        <v>59981778.289999999</v>
      </c>
      <c r="AN798" s="175">
        <v>30020625.399999999</v>
      </c>
    </row>
    <row r="799" spans="1:40" s="84" customFormat="1" ht="23.25" customHeight="1" x14ac:dyDescent="0.35">
      <c r="A799" s="256">
        <v>2023</v>
      </c>
      <c r="B799" s="184">
        <f t="shared" si="70"/>
        <v>778</v>
      </c>
      <c r="C799" s="248" t="s">
        <v>545</v>
      </c>
      <c r="D799" s="184">
        <v>38531</v>
      </c>
      <c r="E799" s="287">
        <f>VLOOKUP(D799,'[1]2023-2025'!$A:$G,7,0)</f>
        <v>2023</v>
      </c>
      <c r="F799" s="287"/>
      <c r="G799" s="287" t="s">
        <v>1899</v>
      </c>
      <c r="H799" s="288">
        <f>INDEX('[1]2023-2025'!$AK:$AK,MATCH(D799,'[1]2023-2025'!$A:$A,0))</f>
        <v>44553</v>
      </c>
      <c r="I799" s="288" t="e">
        <v>#N/A</v>
      </c>
      <c r="J799" s="288" t="e">
        <f>VLOOKUP(D799,[1]Лист3!$A:$AK,37,0)</f>
        <v>#N/A</v>
      </c>
      <c r="K799" s="289">
        <f>INDEX('[1]2023-2025'!$G:$G,MATCH(D799,'[1]2023-2025'!$A:$A,0))</f>
        <v>2023</v>
      </c>
      <c r="L799" s="289"/>
      <c r="M799" s="289">
        <v>1</v>
      </c>
      <c r="N799" s="289"/>
      <c r="O799" s="289" t="s">
        <v>2446</v>
      </c>
      <c r="P799" s="289">
        <v>0</v>
      </c>
      <c r="Q799" s="186">
        <f t="shared" si="68"/>
        <v>2761657.36</v>
      </c>
      <c r="R799" s="186">
        <f t="shared" si="69"/>
        <v>2721688.67</v>
      </c>
      <c r="S799" s="186">
        <v>0</v>
      </c>
      <c r="T799" s="186">
        <v>0</v>
      </c>
      <c r="U799" s="186">
        <v>0</v>
      </c>
      <c r="V799" s="186">
        <v>0</v>
      </c>
      <c r="W799" s="186">
        <v>0</v>
      </c>
      <c r="X799" s="186">
        <v>0</v>
      </c>
      <c r="Y799" s="186">
        <v>0</v>
      </c>
      <c r="Z799" s="186">
        <v>2645378.4</v>
      </c>
      <c r="AA799" s="186">
        <v>0</v>
      </c>
      <c r="AB799" s="186">
        <v>0</v>
      </c>
      <c r="AC799" s="186">
        <v>0</v>
      </c>
      <c r="AD799" s="186">
        <v>0</v>
      </c>
      <c r="AE799" s="186">
        <v>0</v>
      </c>
      <c r="AF799" s="186">
        <v>0</v>
      </c>
      <c r="AG799" s="292">
        <v>76310.27</v>
      </c>
      <c r="AH799" s="292">
        <v>0</v>
      </c>
      <c r="AI799" s="292">
        <v>0</v>
      </c>
      <c r="AJ799" s="292">
        <v>39968.69</v>
      </c>
      <c r="AK799" s="175"/>
      <c r="AL799" s="175">
        <v>8075831.6600000001</v>
      </c>
      <c r="AM799" s="175">
        <v>10837489.02</v>
      </c>
      <c r="AN799" s="175">
        <v>2761657.36</v>
      </c>
    </row>
    <row r="800" spans="1:40" s="84" customFormat="1" ht="23.25" customHeight="1" x14ac:dyDescent="0.35">
      <c r="A800" s="256">
        <v>2023</v>
      </c>
      <c r="B800" s="184">
        <f t="shared" si="70"/>
        <v>779</v>
      </c>
      <c r="C800" s="248" t="s">
        <v>546</v>
      </c>
      <c r="D800" s="184">
        <v>38521</v>
      </c>
      <c r="E800" s="287">
        <f>VLOOKUP(D800,'[1]2023-2025'!$A:$G,7,0)</f>
        <v>2023</v>
      </c>
      <c r="F800" s="287"/>
      <c r="G800" s="287" t="s">
        <v>1899</v>
      </c>
      <c r="H800" s="288">
        <f>INDEX('[1]2023-2025'!$AK:$AK,MATCH(D800,'[1]2023-2025'!$A:$A,0))</f>
        <v>44670</v>
      </c>
      <c r="I800" s="288" t="e">
        <v>#N/A</v>
      </c>
      <c r="J800" s="288" t="e">
        <f>VLOOKUP(D800,[1]Лист3!$A:$AK,37,0)</f>
        <v>#N/A</v>
      </c>
      <c r="K800" s="289">
        <f>INDEX('[1]2023-2025'!$G:$G,MATCH(D800,'[1]2023-2025'!$A:$A,0))</f>
        <v>2023</v>
      </c>
      <c r="L800" s="289"/>
      <c r="M800" s="289">
        <v>1</v>
      </c>
      <c r="N800" s="289"/>
      <c r="O800" s="289" t="s">
        <v>2697</v>
      </c>
      <c r="P800" s="289">
        <v>0</v>
      </c>
      <c r="Q800" s="186">
        <f t="shared" si="68"/>
        <v>4000236.22</v>
      </c>
      <c r="R800" s="186">
        <f t="shared" si="69"/>
        <v>3986820.54</v>
      </c>
      <c r="S800" s="290">
        <v>0</v>
      </c>
      <c r="T800" s="290">
        <v>0</v>
      </c>
      <c r="U800" s="290">
        <v>0</v>
      </c>
      <c r="V800" s="290">
        <v>0</v>
      </c>
      <c r="W800" s="290">
        <v>0</v>
      </c>
      <c r="X800" s="290">
        <v>0</v>
      </c>
      <c r="Y800" s="290">
        <v>0</v>
      </c>
      <c r="Z800" s="290">
        <v>2145846</v>
      </c>
      <c r="AA800" s="290">
        <v>1789820.81</v>
      </c>
      <c r="AB800" s="290">
        <v>0</v>
      </c>
      <c r="AC800" s="290">
        <v>0</v>
      </c>
      <c r="AD800" s="290">
        <v>0</v>
      </c>
      <c r="AE800" s="290">
        <v>0</v>
      </c>
      <c r="AF800" s="290">
        <v>0</v>
      </c>
      <c r="AG800" s="290">
        <v>51153.73</v>
      </c>
      <c r="AH800" s="290">
        <v>0</v>
      </c>
      <c r="AI800" s="290">
        <v>0</v>
      </c>
      <c r="AJ800" s="290">
        <v>13415.68</v>
      </c>
      <c r="AK800" s="175"/>
      <c r="AL800" s="175">
        <v>6726489.1999999993</v>
      </c>
      <c r="AM800" s="175">
        <v>10726725.42</v>
      </c>
      <c r="AN800" s="175">
        <v>4000236.22</v>
      </c>
    </row>
    <row r="801" spans="1:40" s="84" customFormat="1" ht="23.25" customHeight="1" x14ac:dyDescent="0.35">
      <c r="A801" s="256">
        <v>2023</v>
      </c>
      <c r="B801" s="184">
        <f t="shared" si="70"/>
        <v>780</v>
      </c>
      <c r="C801" s="248" t="s">
        <v>547</v>
      </c>
      <c r="D801" s="184">
        <v>38523</v>
      </c>
      <c r="E801" s="287">
        <f>VLOOKUP(D801,'[1]2023-2025'!$A:$G,7,0)</f>
        <v>2023</v>
      </c>
      <c r="F801" s="287"/>
      <c r="G801" s="287" t="s">
        <v>1899</v>
      </c>
      <c r="H801" s="288">
        <f>INDEX('[1]2023-2025'!$AK:$AK,MATCH(D801,'[1]2023-2025'!$A:$A,0))</f>
        <v>44670</v>
      </c>
      <c r="I801" s="288" t="e">
        <v>#N/A</v>
      </c>
      <c r="J801" s="288" t="e">
        <f>VLOOKUP(D801,[1]Лист3!$A:$AK,37,0)</f>
        <v>#N/A</v>
      </c>
      <c r="K801" s="289">
        <f>INDEX('[1]2023-2025'!$G:$G,MATCH(D801,'[1]2023-2025'!$A:$A,0))</f>
        <v>2023</v>
      </c>
      <c r="L801" s="289"/>
      <c r="M801" s="289">
        <v>2</v>
      </c>
      <c r="N801" s="289"/>
      <c r="O801" s="289" t="s">
        <v>2446</v>
      </c>
      <c r="P801" s="289">
        <v>0</v>
      </c>
      <c r="Q801" s="186">
        <f t="shared" si="68"/>
        <v>10083217.76</v>
      </c>
      <c r="R801" s="186">
        <f t="shared" si="69"/>
        <v>10054310.029999999</v>
      </c>
      <c r="S801" s="290">
        <v>0</v>
      </c>
      <c r="T801" s="290">
        <v>1294157.1200000001</v>
      </c>
      <c r="U801" s="290">
        <v>0</v>
      </c>
      <c r="V801" s="290">
        <v>184193.94999999998</v>
      </c>
      <c r="W801" s="290">
        <v>369753.73</v>
      </c>
      <c r="X801" s="290">
        <v>381108.18</v>
      </c>
      <c r="Y801" s="290">
        <v>0</v>
      </c>
      <c r="Z801" s="290">
        <v>4311530.09</v>
      </c>
      <c r="AA801" s="290">
        <v>3421324.4200000004</v>
      </c>
      <c r="AB801" s="290">
        <v>0</v>
      </c>
      <c r="AC801" s="290">
        <v>0</v>
      </c>
      <c r="AD801" s="290">
        <v>0</v>
      </c>
      <c r="AE801" s="290">
        <v>0</v>
      </c>
      <c r="AF801" s="290">
        <v>0</v>
      </c>
      <c r="AG801" s="290">
        <v>92242.54</v>
      </c>
      <c r="AH801" s="290">
        <v>0</v>
      </c>
      <c r="AI801" s="290">
        <v>0</v>
      </c>
      <c r="AJ801" s="290">
        <v>28907.729999999996</v>
      </c>
      <c r="AK801" s="175"/>
      <c r="AL801" s="175">
        <v>12430878.000000002</v>
      </c>
      <c r="AM801" s="175">
        <v>22514095.760000002</v>
      </c>
      <c r="AN801" s="175">
        <v>10083217.76</v>
      </c>
    </row>
    <row r="802" spans="1:40" s="84" customFormat="1" ht="23.25" customHeight="1" x14ac:dyDescent="0.35">
      <c r="A802" s="256">
        <v>2023</v>
      </c>
      <c r="B802" s="184">
        <f t="shared" si="70"/>
        <v>781</v>
      </c>
      <c r="C802" s="248" t="s">
        <v>549</v>
      </c>
      <c r="D802" s="184">
        <v>38566</v>
      </c>
      <c r="E802" s="287">
        <f>VLOOKUP(D802,'[1]2023-2025'!$A:$G,7,0)</f>
        <v>2023</v>
      </c>
      <c r="F802" s="287"/>
      <c r="G802" s="287" t="s">
        <v>1899</v>
      </c>
      <c r="H802" s="288">
        <f>INDEX('[1]2023-2025'!$AK:$AK,MATCH(D802,'[1]2023-2025'!$A:$A,0))</f>
        <v>44670</v>
      </c>
      <c r="I802" s="288" t="e">
        <v>#N/A</v>
      </c>
      <c r="J802" s="288" t="e">
        <f>VLOOKUP(D802,[1]Лист3!$A:$AK,37,0)</f>
        <v>#N/A</v>
      </c>
      <c r="K802" s="289">
        <f>INDEX('[1]2023-2025'!$G:$G,MATCH(D802,'[1]2023-2025'!$A:$A,0))</f>
        <v>2023</v>
      </c>
      <c r="L802" s="289"/>
      <c r="M802" s="289"/>
      <c r="N802" s="289"/>
      <c r="O802" s="289" t="s">
        <v>2697</v>
      </c>
      <c r="P802" s="289">
        <v>0</v>
      </c>
      <c r="Q802" s="186">
        <f t="shared" si="68"/>
        <v>7492927.6800000006</v>
      </c>
      <c r="R802" s="186">
        <f t="shared" si="69"/>
        <v>7484708.4800000004</v>
      </c>
      <c r="S802" s="290">
        <v>0</v>
      </c>
      <c r="T802" s="290">
        <v>0</v>
      </c>
      <c r="U802" s="290">
        <v>0</v>
      </c>
      <c r="V802" s="290">
        <v>0</v>
      </c>
      <c r="W802" s="290">
        <v>0</v>
      </c>
      <c r="X802" s="290">
        <v>0</v>
      </c>
      <c r="Y802" s="290">
        <v>0</v>
      </c>
      <c r="Z802" s="290">
        <v>0</v>
      </c>
      <c r="AA802" s="290">
        <v>7484708.4800000004</v>
      </c>
      <c r="AB802" s="290">
        <v>0</v>
      </c>
      <c r="AC802" s="290">
        <v>0</v>
      </c>
      <c r="AD802" s="290">
        <v>0</v>
      </c>
      <c r="AE802" s="290">
        <v>0</v>
      </c>
      <c r="AF802" s="290">
        <v>0</v>
      </c>
      <c r="AG802" s="290">
        <v>0</v>
      </c>
      <c r="AH802" s="290">
        <v>0</v>
      </c>
      <c r="AI802" s="290">
        <v>0</v>
      </c>
      <c r="AJ802" s="290">
        <v>8219.2000000000007</v>
      </c>
      <c r="AK802" s="175"/>
      <c r="AL802" s="175">
        <v>8711716.3000000007</v>
      </c>
      <c r="AM802" s="175">
        <v>16204643.98</v>
      </c>
      <c r="AN802" s="175">
        <v>7492927.6800000006</v>
      </c>
    </row>
    <row r="803" spans="1:40" s="84" customFormat="1" ht="23.25" customHeight="1" x14ac:dyDescent="0.35">
      <c r="A803" s="256">
        <v>2023</v>
      </c>
      <c r="B803" s="184">
        <f t="shared" si="70"/>
        <v>782</v>
      </c>
      <c r="C803" s="248" t="s">
        <v>550</v>
      </c>
      <c r="D803" s="184">
        <v>38562</v>
      </c>
      <c r="E803" s="287">
        <f>VLOOKUP(D803,'[1]2023-2025'!$A:$G,7,0)</f>
        <v>2023</v>
      </c>
      <c r="F803" s="287"/>
      <c r="G803" s="287" t="s">
        <v>1899</v>
      </c>
      <c r="H803" s="288">
        <f>INDEX('[1]2023-2025'!$AK:$AK,MATCH(D803,'[1]2023-2025'!$A:$A,0))</f>
        <v>44670</v>
      </c>
      <c r="I803" s="288" t="e">
        <v>#N/A</v>
      </c>
      <c r="J803" s="288" t="e">
        <f>VLOOKUP(D803,[1]Лист3!$A:$AK,37,0)</f>
        <v>#N/A</v>
      </c>
      <c r="K803" s="289">
        <f>INDEX('[1]2023-2025'!$G:$G,MATCH(D803,'[1]2023-2025'!$A:$A,0))</f>
        <v>2023</v>
      </c>
      <c r="L803" s="289"/>
      <c r="M803" s="289"/>
      <c r="N803" s="289"/>
      <c r="O803" s="289" t="s">
        <v>2697</v>
      </c>
      <c r="P803" s="289">
        <v>0</v>
      </c>
      <c r="Q803" s="186">
        <f t="shared" si="68"/>
        <v>11840703.540000001</v>
      </c>
      <c r="R803" s="186">
        <f t="shared" si="69"/>
        <v>11816038.000000002</v>
      </c>
      <c r="S803" s="290">
        <v>0</v>
      </c>
      <c r="T803" s="290">
        <v>0</v>
      </c>
      <c r="U803" s="290">
        <v>0</v>
      </c>
      <c r="V803" s="290">
        <v>363579.04000000004</v>
      </c>
      <c r="W803" s="290">
        <v>678919.27</v>
      </c>
      <c r="X803" s="290">
        <v>984129.49</v>
      </c>
      <c r="Y803" s="290">
        <v>0</v>
      </c>
      <c r="Z803" s="290">
        <v>0</v>
      </c>
      <c r="AA803" s="290">
        <v>9728042.1800000016</v>
      </c>
      <c r="AB803" s="290">
        <v>0</v>
      </c>
      <c r="AC803" s="290">
        <v>0</v>
      </c>
      <c r="AD803" s="290">
        <v>0</v>
      </c>
      <c r="AE803" s="290">
        <v>0</v>
      </c>
      <c r="AF803" s="290">
        <v>0</v>
      </c>
      <c r="AG803" s="290">
        <v>61368.02</v>
      </c>
      <c r="AH803" s="290">
        <v>0</v>
      </c>
      <c r="AI803" s="290">
        <v>0</v>
      </c>
      <c r="AJ803" s="290">
        <v>24665.54</v>
      </c>
      <c r="AK803" s="175"/>
      <c r="AL803" s="175">
        <v>13905369.630000001</v>
      </c>
      <c r="AM803" s="175">
        <v>25746073.170000002</v>
      </c>
      <c r="AN803" s="175">
        <v>11840703.540000001</v>
      </c>
    </row>
    <row r="804" spans="1:40" s="84" customFormat="1" ht="23.25" customHeight="1" x14ac:dyDescent="0.35">
      <c r="A804" s="256">
        <v>2023</v>
      </c>
      <c r="B804" s="184">
        <f t="shared" si="70"/>
        <v>783</v>
      </c>
      <c r="C804" s="248" t="s">
        <v>551</v>
      </c>
      <c r="D804" s="184">
        <v>38563</v>
      </c>
      <c r="E804" s="287">
        <f>VLOOKUP(D804,'[1]2023-2025'!$A:$G,7,0)</f>
        <v>2023</v>
      </c>
      <c r="F804" s="287"/>
      <c r="G804" s="287" t="s">
        <v>1899</v>
      </c>
      <c r="H804" s="288">
        <f>INDEX('[1]2023-2025'!$AK:$AK,MATCH(D804,'[1]2023-2025'!$A:$A,0))</f>
        <v>44670</v>
      </c>
      <c r="I804" s="288" t="e">
        <v>#N/A</v>
      </c>
      <c r="J804" s="288" t="e">
        <f>VLOOKUP(D804,[1]Лист3!$A:$AK,37,0)</f>
        <v>#N/A</v>
      </c>
      <c r="K804" s="289">
        <f>INDEX('[1]2023-2025'!$G:$G,MATCH(D804,'[1]2023-2025'!$A:$A,0))</f>
        <v>2023</v>
      </c>
      <c r="L804" s="289"/>
      <c r="M804" s="289"/>
      <c r="N804" s="289"/>
      <c r="O804" s="289" t="s">
        <v>2697</v>
      </c>
      <c r="P804" s="289">
        <v>0</v>
      </c>
      <c r="Q804" s="186">
        <f t="shared" si="68"/>
        <v>12179457.140000002</v>
      </c>
      <c r="R804" s="186">
        <f t="shared" si="69"/>
        <v>12155186.340000002</v>
      </c>
      <c r="S804" s="290">
        <v>0</v>
      </c>
      <c r="T804" s="290">
        <v>0</v>
      </c>
      <c r="U804" s="290">
        <v>0</v>
      </c>
      <c r="V804" s="290">
        <v>350220.32</v>
      </c>
      <c r="W804" s="290">
        <v>695108.22000000009</v>
      </c>
      <c r="X804" s="290">
        <v>996651.37000000011</v>
      </c>
      <c r="Y804" s="290">
        <v>0</v>
      </c>
      <c r="Z804" s="290">
        <v>0</v>
      </c>
      <c r="AA804" s="290">
        <v>10052917.790000001</v>
      </c>
      <c r="AB804" s="290">
        <v>0</v>
      </c>
      <c r="AC804" s="290">
        <v>0</v>
      </c>
      <c r="AD804" s="290">
        <v>0</v>
      </c>
      <c r="AE804" s="290">
        <v>0</v>
      </c>
      <c r="AF804" s="290">
        <v>0</v>
      </c>
      <c r="AG804" s="290">
        <v>60288.639999999999</v>
      </c>
      <c r="AH804" s="290">
        <v>0</v>
      </c>
      <c r="AI804" s="290">
        <v>0</v>
      </c>
      <c r="AJ804" s="290">
        <v>24270.800000000003</v>
      </c>
      <c r="AK804" s="175"/>
      <c r="AL804" s="175">
        <v>12669025.779999999</v>
      </c>
      <c r="AM804" s="175">
        <v>24848482.920000002</v>
      </c>
      <c r="AN804" s="175">
        <v>12179457.140000002</v>
      </c>
    </row>
    <row r="805" spans="1:40" s="84" customFormat="1" ht="23.25" customHeight="1" x14ac:dyDescent="0.35">
      <c r="A805" s="256">
        <v>2023</v>
      </c>
      <c r="B805" s="184">
        <f t="shared" si="70"/>
        <v>784</v>
      </c>
      <c r="C805" s="248" t="s">
        <v>1550</v>
      </c>
      <c r="D805" s="184">
        <v>38469</v>
      </c>
      <c r="E805" s="287">
        <f>VLOOKUP(D805,'[1]2023-2025'!$A:$G,7,0)</f>
        <v>2023</v>
      </c>
      <c r="F805" s="287"/>
      <c r="G805" s="287" t="s">
        <v>1899</v>
      </c>
      <c r="H805" s="288">
        <f>INDEX('[1]2023-2025'!$AK:$AK,MATCH(D805,'[1]2023-2025'!$A:$A,0))</f>
        <v>44613</v>
      </c>
      <c r="I805" s="288" t="e">
        <v>#N/A</v>
      </c>
      <c r="J805" s="288" t="e">
        <f>VLOOKUP(D805,[1]Лист3!$A:$AK,37,0)</f>
        <v>#N/A</v>
      </c>
      <c r="K805" s="289">
        <f>INDEX('[1]2023-2025'!$G:$G,MATCH(D805,'[1]2023-2025'!$A:$A,0))</f>
        <v>2023</v>
      </c>
      <c r="L805" s="289"/>
      <c r="M805" s="289">
        <v>5</v>
      </c>
      <c r="N805" s="289"/>
      <c r="O805" s="289" t="s">
        <v>2696</v>
      </c>
      <c r="P805" s="289">
        <v>0</v>
      </c>
      <c r="Q805" s="186">
        <f t="shared" si="68"/>
        <v>11762777.300000001</v>
      </c>
      <c r="R805" s="186">
        <f t="shared" si="69"/>
        <v>11658671.4</v>
      </c>
      <c r="S805" s="186">
        <v>0</v>
      </c>
      <c r="T805" s="186">
        <v>0</v>
      </c>
      <c r="U805" s="186">
        <v>0</v>
      </c>
      <c r="V805" s="186">
        <v>0</v>
      </c>
      <c r="W805" s="186">
        <v>0</v>
      </c>
      <c r="X805" s="186">
        <v>0</v>
      </c>
      <c r="Y805" s="186">
        <v>0</v>
      </c>
      <c r="Z805" s="186">
        <v>11413676.83</v>
      </c>
      <c r="AA805" s="186">
        <v>0</v>
      </c>
      <c r="AB805" s="186">
        <v>0</v>
      </c>
      <c r="AC805" s="186">
        <v>0</v>
      </c>
      <c r="AD805" s="186">
        <v>0</v>
      </c>
      <c r="AE805" s="186">
        <v>0</v>
      </c>
      <c r="AF805" s="186">
        <v>0</v>
      </c>
      <c r="AG805" s="292">
        <v>244994.57</v>
      </c>
      <c r="AH805" s="292">
        <v>0</v>
      </c>
      <c r="AI805" s="292">
        <v>0</v>
      </c>
      <c r="AJ805" s="292">
        <v>104105.9</v>
      </c>
      <c r="AK805" s="175"/>
      <c r="AL805" s="175">
        <v>42903076.359999999</v>
      </c>
      <c r="AM805" s="175">
        <v>54665853.659999996</v>
      </c>
      <c r="AN805" s="175">
        <v>11762777.300000001</v>
      </c>
    </row>
    <row r="806" spans="1:40" s="84" customFormat="1" ht="23.25" customHeight="1" x14ac:dyDescent="0.35">
      <c r="A806" s="256">
        <v>2023</v>
      </c>
      <c r="B806" s="184">
        <f t="shared" si="70"/>
        <v>785</v>
      </c>
      <c r="C806" s="248" t="s">
        <v>552</v>
      </c>
      <c r="D806" s="184">
        <v>38492</v>
      </c>
      <c r="E806" s="287">
        <f>VLOOKUP(D806,'[1]2023-2025'!$A:$G,7,0)</f>
        <v>2023</v>
      </c>
      <c r="F806" s="287"/>
      <c r="G806" s="287" t="s">
        <v>1899</v>
      </c>
      <c r="H806" s="288">
        <f>INDEX('[1]2023-2025'!$AK:$AK,MATCH(D806,'[1]2023-2025'!$A:$A,0))</f>
        <v>44670</v>
      </c>
      <c r="I806" s="288" t="e">
        <v>#N/A</v>
      </c>
      <c r="J806" s="288" t="e">
        <f>VLOOKUP(D806,[1]Лист3!$A:$AK,37,0)</f>
        <v>#N/A</v>
      </c>
      <c r="K806" s="289">
        <f>INDEX('[1]2023-2025'!$G:$G,MATCH(D806,'[1]2023-2025'!$A:$A,0))</f>
        <v>2023</v>
      </c>
      <c r="L806" s="289"/>
      <c r="M806" s="289">
        <v>2</v>
      </c>
      <c r="N806" s="289"/>
      <c r="O806" s="289" t="s">
        <v>2697</v>
      </c>
      <c r="P806" s="289">
        <v>0</v>
      </c>
      <c r="Q806" s="186">
        <f t="shared" si="68"/>
        <v>10109154.880000001</v>
      </c>
      <c r="R806" s="186">
        <f t="shared" si="69"/>
        <v>10084335.640000001</v>
      </c>
      <c r="S806" s="290">
        <v>0</v>
      </c>
      <c r="T806" s="290">
        <v>1321312.6199999999</v>
      </c>
      <c r="U806" s="290">
        <v>0</v>
      </c>
      <c r="V806" s="290">
        <v>184193.94999999998</v>
      </c>
      <c r="W806" s="290">
        <v>362351.1</v>
      </c>
      <c r="X806" s="290">
        <v>357207.69999999995</v>
      </c>
      <c r="Y806" s="290">
        <v>0</v>
      </c>
      <c r="Z806" s="290">
        <v>4294480.8</v>
      </c>
      <c r="AA806" s="290">
        <v>3463263.6700000004</v>
      </c>
      <c r="AB806" s="290">
        <v>0</v>
      </c>
      <c r="AC806" s="290">
        <v>0</v>
      </c>
      <c r="AD806" s="290">
        <v>0</v>
      </c>
      <c r="AE806" s="290">
        <v>0</v>
      </c>
      <c r="AF806" s="290">
        <v>0</v>
      </c>
      <c r="AG806" s="290">
        <v>101525.8</v>
      </c>
      <c r="AH806" s="290">
        <v>0</v>
      </c>
      <c r="AI806" s="290">
        <v>0</v>
      </c>
      <c r="AJ806" s="290">
        <v>24819.24</v>
      </c>
      <c r="AK806" s="175"/>
      <c r="AL806" s="175">
        <v>11495896.380000001</v>
      </c>
      <c r="AM806" s="175">
        <v>21605051.260000002</v>
      </c>
      <c r="AN806" s="175">
        <v>10109154.880000001</v>
      </c>
    </row>
    <row r="807" spans="1:40" s="84" customFormat="1" ht="23.25" customHeight="1" x14ac:dyDescent="0.35">
      <c r="A807" s="256">
        <v>2023</v>
      </c>
      <c r="B807" s="184">
        <f t="shared" si="70"/>
        <v>786</v>
      </c>
      <c r="C807" s="248" t="s">
        <v>553</v>
      </c>
      <c r="D807" s="184">
        <v>38496</v>
      </c>
      <c r="E807" s="287">
        <f>VLOOKUP(D807,'[1]2023-2025'!$A:$G,7,0)</f>
        <v>2023</v>
      </c>
      <c r="F807" s="287"/>
      <c r="G807" s="287" t="s">
        <v>1899</v>
      </c>
      <c r="H807" s="288">
        <f>INDEX('[1]2023-2025'!$AK:$AK,MATCH(D807,'[1]2023-2025'!$A:$A,0))</f>
        <v>44670</v>
      </c>
      <c r="I807" s="288" t="e">
        <v>#N/A</v>
      </c>
      <c r="J807" s="288" t="e">
        <f>VLOOKUP(D807,[1]Лист3!$A:$AK,37,0)</f>
        <v>#N/A</v>
      </c>
      <c r="K807" s="289">
        <f>INDEX('[1]2023-2025'!$G:$G,MATCH(D807,'[1]2023-2025'!$A:$A,0))</f>
        <v>2023</v>
      </c>
      <c r="L807" s="289"/>
      <c r="M807" s="289">
        <v>1</v>
      </c>
      <c r="N807" s="289"/>
      <c r="O807" s="289" t="s">
        <v>2697</v>
      </c>
      <c r="P807" s="289">
        <v>0</v>
      </c>
      <c r="Q807" s="186">
        <f t="shared" si="68"/>
        <v>6798080.1099999994</v>
      </c>
      <c r="R807" s="186">
        <f t="shared" si="69"/>
        <v>6743447.8299999991</v>
      </c>
      <c r="S807" s="290">
        <v>0</v>
      </c>
      <c r="T807" s="290">
        <v>2032728.2799999998</v>
      </c>
      <c r="U807" s="290">
        <v>0</v>
      </c>
      <c r="V807" s="290">
        <v>0</v>
      </c>
      <c r="W807" s="290">
        <v>0</v>
      </c>
      <c r="X807" s="290">
        <v>0</v>
      </c>
      <c r="Y807" s="290">
        <v>0</v>
      </c>
      <c r="Z807" s="290">
        <v>1995363.16</v>
      </c>
      <c r="AA807" s="290">
        <v>2613299.75</v>
      </c>
      <c r="AB807" s="290">
        <v>0</v>
      </c>
      <c r="AC807" s="290">
        <v>0</v>
      </c>
      <c r="AD807" s="290">
        <v>0</v>
      </c>
      <c r="AE807" s="290">
        <v>0</v>
      </c>
      <c r="AF807" s="290">
        <v>0</v>
      </c>
      <c r="AG807" s="290">
        <v>102056.64000000001</v>
      </c>
      <c r="AH807" s="290">
        <v>0</v>
      </c>
      <c r="AI807" s="290">
        <v>0</v>
      </c>
      <c r="AJ807" s="290">
        <v>54632.28</v>
      </c>
      <c r="AK807" s="175"/>
      <c r="AL807" s="175">
        <v>7066443.0200000014</v>
      </c>
      <c r="AM807" s="175">
        <v>13864523.130000001</v>
      </c>
      <c r="AN807" s="175">
        <v>6798080.1099999994</v>
      </c>
    </row>
    <row r="808" spans="1:40" s="84" customFormat="1" ht="23.25" customHeight="1" x14ac:dyDescent="0.35">
      <c r="A808" s="256">
        <v>2023</v>
      </c>
      <c r="B808" s="184">
        <f t="shared" si="70"/>
        <v>787</v>
      </c>
      <c r="C808" s="248" t="s">
        <v>554</v>
      </c>
      <c r="D808" s="184">
        <v>38497</v>
      </c>
      <c r="E808" s="287">
        <f>VLOOKUP(D808,'[1]2023-2025'!$A:$G,7,0)</f>
        <v>2023</v>
      </c>
      <c r="F808" s="287"/>
      <c r="G808" s="287" t="s">
        <v>1899</v>
      </c>
      <c r="H808" s="288">
        <f>INDEX('[1]2023-2025'!$AK:$AK,MATCH(D808,'[1]2023-2025'!$A:$A,0))</f>
        <v>44670</v>
      </c>
      <c r="I808" s="288" t="e">
        <v>#N/A</v>
      </c>
      <c r="J808" s="288" t="e">
        <f>VLOOKUP(D808,[1]Лист3!$A:$AK,37,0)</f>
        <v>#N/A</v>
      </c>
      <c r="K808" s="289">
        <f>INDEX('[1]2023-2025'!$G:$G,MATCH(D808,'[1]2023-2025'!$A:$A,0))</f>
        <v>2023</v>
      </c>
      <c r="L808" s="289"/>
      <c r="M808" s="289">
        <v>1</v>
      </c>
      <c r="N808" s="289"/>
      <c r="O808" s="289" t="s">
        <v>2697</v>
      </c>
      <c r="P808" s="289">
        <v>0</v>
      </c>
      <c r="Q808" s="186">
        <f t="shared" si="68"/>
        <v>6793716.4400000004</v>
      </c>
      <c r="R808" s="186">
        <f t="shared" si="69"/>
        <v>6739981.0800000001</v>
      </c>
      <c r="S808" s="290">
        <v>0</v>
      </c>
      <c r="T808" s="290">
        <v>1990816.44</v>
      </c>
      <c r="U808" s="290">
        <v>0</v>
      </c>
      <c r="V808" s="290">
        <v>0</v>
      </c>
      <c r="W808" s="290">
        <v>0</v>
      </c>
      <c r="X808" s="290">
        <v>0</v>
      </c>
      <c r="Y808" s="290">
        <v>0</v>
      </c>
      <c r="Z808" s="290">
        <v>1982359.2</v>
      </c>
      <c r="AA808" s="290">
        <v>2664850.0100000002</v>
      </c>
      <c r="AB808" s="290">
        <v>0</v>
      </c>
      <c r="AC808" s="290">
        <v>0</v>
      </c>
      <c r="AD808" s="290">
        <v>0</v>
      </c>
      <c r="AE808" s="290">
        <v>0</v>
      </c>
      <c r="AF808" s="290">
        <v>0</v>
      </c>
      <c r="AG808" s="290">
        <v>101955.43</v>
      </c>
      <c r="AH808" s="290">
        <v>0</v>
      </c>
      <c r="AI808" s="290">
        <v>0</v>
      </c>
      <c r="AJ808" s="290">
        <v>53735.360000000001</v>
      </c>
      <c r="AK808" s="175"/>
      <c r="AL808" s="175">
        <v>6685875.2800000003</v>
      </c>
      <c r="AM808" s="175">
        <v>13479591.720000001</v>
      </c>
      <c r="AN808" s="175">
        <v>6793716.4400000004</v>
      </c>
    </row>
    <row r="809" spans="1:40" s="84" customFormat="1" ht="23.25" customHeight="1" x14ac:dyDescent="0.35">
      <c r="A809" s="256">
        <v>2023</v>
      </c>
      <c r="B809" s="184">
        <f t="shared" si="70"/>
        <v>788</v>
      </c>
      <c r="C809" s="248" t="s">
        <v>555</v>
      </c>
      <c r="D809" s="184">
        <v>38623</v>
      </c>
      <c r="E809" s="287">
        <f>VLOOKUP(D809,'[1]2023-2025'!$A:$G,7,0)</f>
        <v>2023</v>
      </c>
      <c r="F809" s="287"/>
      <c r="G809" s="287" t="s">
        <v>1899</v>
      </c>
      <c r="H809" s="288">
        <f>INDEX('[1]2023-2025'!$AK:$AK,MATCH(D809,'[1]2023-2025'!$A:$A,0))</f>
        <v>44670</v>
      </c>
      <c r="I809" s="288" t="e">
        <v>#N/A</v>
      </c>
      <c r="J809" s="288" t="e">
        <f>VLOOKUP(D809,[1]Лист3!$A:$AK,37,0)</f>
        <v>#N/A</v>
      </c>
      <c r="K809" s="289">
        <f>INDEX('[1]2023-2025'!$G:$G,MATCH(D809,'[1]2023-2025'!$A:$A,0))</f>
        <v>2023</v>
      </c>
      <c r="L809" s="289"/>
      <c r="M809" s="289">
        <v>3</v>
      </c>
      <c r="N809" s="289"/>
      <c r="O809" s="289" t="s">
        <v>2697</v>
      </c>
      <c r="P809" s="289">
        <v>0</v>
      </c>
      <c r="Q809" s="186">
        <f t="shared" si="68"/>
        <v>15217602.880000001</v>
      </c>
      <c r="R809" s="186">
        <f t="shared" si="69"/>
        <v>15049369.590000002</v>
      </c>
      <c r="S809" s="290">
        <v>0</v>
      </c>
      <c r="T809" s="290">
        <v>2265909.64</v>
      </c>
      <c r="U809" s="290">
        <v>0</v>
      </c>
      <c r="V809" s="290">
        <v>0</v>
      </c>
      <c r="W809" s="290">
        <v>0</v>
      </c>
      <c r="X809" s="290">
        <v>704177.9</v>
      </c>
      <c r="Y809" s="290">
        <v>0</v>
      </c>
      <c r="Z809" s="290">
        <v>5957097.6000000006</v>
      </c>
      <c r="AA809" s="290">
        <v>5919408.6500000004</v>
      </c>
      <c r="AB809" s="290">
        <v>0</v>
      </c>
      <c r="AC809" s="290">
        <v>0</v>
      </c>
      <c r="AD809" s="290">
        <v>0</v>
      </c>
      <c r="AE809" s="290">
        <v>0</v>
      </c>
      <c r="AF809" s="290">
        <v>0</v>
      </c>
      <c r="AG809" s="290">
        <v>202775.80000000002</v>
      </c>
      <c r="AH809" s="290">
        <v>0</v>
      </c>
      <c r="AI809" s="290">
        <v>0</v>
      </c>
      <c r="AJ809" s="290">
        <v>168233.29</v>
      </c>
      <c r="AK809" s="175"/>
      <c r="AL809" s="175">
        <v>17521425.839999996</v>
      </c>
      <c r="AM809" s="175">
        <v>32739028.719999999</v>
      </c>
      <c r="AN809" s="175">
        <v>15217602.880000001</v>
      </c>
    </row>
    <row r="810" spans="1:40" s="84" customFormat="1" ht="23.25" customHeight="1" x14ac:dyDescent="0.35">
      <c r="A810" s="256">
        <v>2023</v>
      </c>
      <c r="B810" s="184">
        <f t="shared" si="70"/>
        <v>789</v>
      </c>
      <c r="C810" s="248" t="s">
        <v>556</v>
      </c>
      <c r="D810" s="184">
        <v>38627</v>
      </c>
      <c r="E810" s="287">
        <f>VLOOKUP(D810,'[1]2023-2025'!$A:$G,7,0)</f>
        <v>2023</v>
      </c>
      <c r="F810" s="287"/>
      <c r="G810" s="287" t="s">
        <v>1899</v>
      </c>
      <c r="H810" s="288">
        <f>INDEX('[1]2023-2025'!$AK:$AK,MATCH(D810,'[1]2023-2025'!$A:$A,0))</f>
        <v>44670</v>
      </c>
      <c r="I810" s="288" t="e">
        <v>#N/A</v>
      </c>
      <c r="J810" s="288" t="e">
        <f>VLOOKUP(D810,[1]Лист3!$A:$AK,37,0)</f>
        <v>#N/A</v>
      </c>
      <c r="K810" s="289">
        <f>INDEX('[1]2023-2025'!$G:$G,MATCH(D810,'[1]2023-2025'!$A:$A,0))</f>
        <v>2023</v>
      </c>
      <c r="L810" s="289"/>
      <c r="M810" s="289">
        <v>5</v>
      </c>
      <c r="N810" s="289"/>
      <c r="O810" s="289" t="s">
        <v>2697</v>
      </c>
      <c r="P810" s="289">
        <v>0</v>
      </c>
      <c r="Q810" s="186">
        <f t="shared" si="68"/>
        <v>24419162.610000003</v>
      </c>
      <c r="R810" s="186">
        <f t="shared" si="69"/>
        <v>24169969.680000003</v>
      </c>
      <c r="S810" s="290">
        <v>0</v>
      </c>
      <c r="T810" s="290">
        <v>4581118.540000001</v>
      </c>
      <c r="U810" s="290">
        <v>0</v>
      </c>
      <c r="V810" s="290">
        <v>0</v>
      </c>
      <c r="W810" s="290">
        <v>0</v>
      </c>
      <c r="X810" s="290">
        <v>989513.9</v>
      </c>
      <c r="Y810" s="290">
        <v>0</v>
      </c>
      <c r="Z810" s="290">
        <v>9956714.4000000004</v>
      </c>
      <c r="AA810" s="290">
        <v>8330760.2000000011</v>
      </c>
      <c r="AB810" s="290">
        <v>0</v>
      </c>
      <c r="AC810" s="290">
        <v>0</v>
      </c>
      <c r="AD810" s="290">
        <v>0</v>
      </c>
      <c r="AE810" s="290">
        <v>0</v>
      </c>
      <c r="AF810" s="290">
        <v>0</v>
      </c>
      <c r="AG810" s="290">
        <v>311862.64</v>
      </c>
      <c r="AH810" s="290">
        <v>0</v>
      </c>
      <c r="AI810" s="290">
        <v>0</v>
      </c>
      <c r="AJ810" s="290">
        <v>249192.93</v>
      </c>
      <c r="AK810" s="175"/>
      <c r="AL810" s="175">
        <v>27078069.59</v>
      </c>
      <c r="AM810" s="175">
        <v>51497232.200000003</v>
      </c>
      <c r="AN810" s="175">
        <v>24419162.610000003</v>
      </c>
    </row>
    <row r="811" spans="1:40" s="84" customFormat="1" ht="23.25" customHeight="1" x14ac:dyDescent="0.35">
      <c r="A811" s="256">
        <v>2023</v>
      </c>
      <c r="B811" s="184">
        <f t="shared" si="70"/>
        <v>790</v>
      </c>
      <c r="C811" s="248" t="s">
        <v>557</v>
      </c>
      <c r="D811" s="184">
        <v>38630</v>
      </c>
      <c r="E811" s="287">
        <f>VLOOKUP(D811,'[1]2023-2025'!$A:$G,7,0)</f>
        <v>2023</v>
      </c>
      <c r="F811" s="287"/>
      <c r="G811" s="287" t="s">
        <v>1899</v>
      </c>
      <c r="H811" s="288">
        <f>INDEX('[1]2023-2025'!$AK:$AK,MATCH(D811,'[1]2023-2025'!$A:$A,0))</f>
        <v>44638</v>
      </c>
      <c r="I811" s="288" t="e">
        <v>#N/A</v>
      </c>
      <c r="J811" s="288" t="e">
        <f>VLOOKUP(D811,[1]Лист3!$A:$AK,37,0)</f>
        <v>#N/A</v>
      </c>
      <c r="K811" s="289">
        <f>INDEX('[1]2023-2025'!$G:$G,MATCH(D811,'[1]2023-2025'!$A:$A,0))</f>
        <v>2023</v>
      </c>
      <c r="L811" s="289"/>
      <c r="M811" s="289">
        <v>2</v>
      </c>
      <c r="N811" s="289"/>
      <c r="O811" s="289" t="s">
        <v>1743</v>
      </c>
      <c r="P811" s="289" t="s">
        <v>2699</v>
      </c>
      <c r="Q811" s="186">
        <f t="shared" si="68"/>
        <v>4744806.99</v>
      </c>
      <c r="R811" s="186">
        <f t="shared" si="69"/>
        <v>4703164.63</v>
      </c>
      <c r="S811" s="290">
        <v>0</v>
      </c>
      <c r="T811" s="290">
        <v>0</v>
      </c>
      <c r="U811" s="290">
        <v>0</v>
      </c>
      <c r="V811" s="290">
        <v>0</v>
      </c>
      <c r="W811" s="290">
        <v>0</v>
      </c>
      <c r="X811" s="290">
        <v>0</v>
      </c>
      <c r="Y811" s="290">
        <v>0</v>
      </c>
      <c r="Z811" s="290">
        <v>4597620.28</v>
      </c>
      <c r="AA811" s="290">
        <v>0</v>
      </c>
      <c r="AB811" s="290">
        <v>0</v>
      </c>
      <c r="AC811" s="290">
        <v>0</v>
      </c>
      <c r="AD811" s="290">
        <v>0</v>
      </c>
      <c r="AE811" s="290">
        <v>0</v>
      </c>
      <c r="AF811" s="290">
        <v>0</v>
      </c>
      <c r="AG811" s="290">
        <v>105544.35</v>
      </c>
      <c r="AH811" s="290">
        <v>0</v>
      </c>
      <c r="AI811" s="290">
        <v>0</v>
      </c>
      <c r="AJ811" s="292">
        <v>41642.36</v>
      </c>
      <c r="AK811" s="175"/>
      <c r="AL811" s="175">
        <v>10516652.939999998</v>
      </c>
      <c r="AM811" s="175">
        <v>19150351.399999999</v>
      </c>
      <c r="AN811" s="175">
        <v>8633698.4600000009</v>
      </c>
    </row>
    <row r="812" spans="1:40" s="84" customFormat="1" ht="23.25" customHeight="1" x14ac:dyDescent="0.35">
      <c r="A812" s="256">
        <v>2023</v>
      </c>
      <c r="B812" s="184">
        <f t="shared" si="70"/>
        <v>791</v>
      </c>
      <c r="C812" s="248" t="s">
        <v>558</v>
      </c>
      <c r="D812" s="184">
        <v>38632</v>
      </c>
      <c r="E812" s="287">
        <f>VLOOKUP(D812,'[1]2023-2025'!$A:$G,7,0)</f>
        <v>2023</v>
      </c>
      <c r="F812" s="287"/>
      <c r="G812" s="287" t="s">
        <v>1899</v>
      </c>
      <c r="H812" s="288">
        <f>INDEX('[1]2023-2025'!$AK:$AK,MATCH(D812,'[1]2023-2025'!$A:$A,0))</f>
        <v>44670</v>
      </c>
      <c r="I812" s="288" t="e">
        <v>#N/A</v>
      </c>
      <c r="J812" s="288" t="e">
        <f>VLOOKUP(D812,[1]Лист3!$A:$AK,37,0)</f>
        <v>#N/A</v>
      </c>
      <c r="K812" s="289">
        <f>INDEX('[1]2023-2025'!$G:$G,MATCH(D812,'[1]2023-2025'!$A:$A,0))</f>
        <v>2023</v>
      </c>
      <c r="L812" s="289"/>
      <c r="M812" s="289">
        <v>6</v>
      </c>
      <c r="N812" s="289"/>
      <c r="O812" s="289" t="s">
        <v>2697</v>
      </c>
      <c r="P812" s="289">
        <v>0</v>
      </c>
      <c r="Q812" s="186">
        <f t="shared" si="68"/>
        <v>29336405.330000002</v>
      </c>
      <c r="R812" s="186">
        <f t="shared" si="69"/>
        <v>29073633.180000003</v>
      </c>
      <c r="S812" s="290">
        <v>0</v>
      </c>
      <c r="T812" s="290">
        <v>5780950.6100000003</v>
      </c>
      <c r="U812" s="290">
        <v>0</v>
      </c>
      <c r="V812" s="290">
        <v>0</v>
      </c>
      <c r="W812" s="290">
        <v>0</v>
      </c>
      <c r="X812" s="290">
        <v>0</v>
      </c>
      <c r="Y812" s="290">
        <v>0</v>
      </c>
      <c r="Z812" s="290">
        <v>11972178.960000001</v>
      </c>
      <c r="AA812" s="290">
        <v>10870401.85</v>
      </c>
      <c r="AB812" s="290">
        <v>0</v>
      </c>
      <c r="AC812" s="290">
        <v>0</v>
      </c>
      <c r="AD812" s="290">
        <v>0</v>
      </c>
      <c r="AE812" s="290">
        <v>0</v>
      </c>
      <c r="AF812" s="290">
        <v>0</v>
      </c>
      <c r="AG812" s="290">
        <v>450101.76000000001</v>
      </c>
      <c r="AH812" s="290">
        <v>0</v>
      </c>
      <c r="AI812" s="290">
        <v>0</v>
      </c>
      <c r="AJ812" s="290">
        <v>262772.15000000002</v>
      </c>
      <c r="AK812" s="175"/>
      <c r="AL812" s="175">
        <v>31861031.169999998</v>
      </c>
      <c r="AM812" s="175">
        <v>61197436.5</v>
      </c>
      <c r="AN812" s="175">
        <v>29336405.330000002</v>
      </c>
    </row>
    <row r="813" spans="1:40" s="84" customFormat="1" ht="23.25" customHeight="1" x14ac:dyDescent="0.35">
      <c r="A813" s="256">
        <v>2023</v>
      </c>
      <c r="B813" s="184">
        <f t="shared" si="70"/>
        <v>792</v>
      </c>
      <c r="C813" s="248" t="s">
        <v>559</v>
      </c>
      <c r="D813" s="184">
        <v>38624</v>
      </c>
      <c r="E813" s="287">
        <f>VLOOKUP(D813,'[1]2023-2025'!$A:$G,7,0)</f>
        <v>2023</v>
      </c>
      <c r="F813" s="287"/>
      <c r="G813" s="287" t="s">
        <v>1899</v>
      </c>
      <c r="H813" s="288">
        <f>INDEX('[1]2023-2025'!$AK:$AK,MATCH(D813,'[1]2023-2025'!$A:$A,0))</f>
        <v>44670</v>
      </c>
      <c r="I813" s="288" t="e">
        <v>#N/A</v>
      </c>
      <c r="J813" s="288" t="e">
        <f>VLOOKUP(D813,[1]Лист3!$A:$AK,37,0)</f>
        <v>#N/A</v>
      </c>
      <c r="K813" s="289">
        <f>INDEX('[1]2023-2025'!$G:$G,MATCH(D813,'[1]2023-2025'!$A:$A,0))</f>
        <v>2023</v>
      </c>
      <c r="L813" s="289"/>
      <c r="M813" s="289">
        <v>3</v>
      </c>
      <c r="N813" s="289"/>
      <c r="O813" s="289" t="s">
        <v>2697</v>
      </c>
      <c r="P813" s="289">
        <v>0</v>
      </c>
      <c r="Q813" s="186">
        <f t="shared" si="68"/>
        <v>15890885.890000001</v>
      </c>
      <c r="R813" s="186">
        <f t="shared" si="69"/>
        <v>15722623.890000001</v>
      </c>
      <c r="S813" s="290">
        <v>0</v>
      </c>
      <c r="T813" s="290">
        <v>2319114.1</v>
      </c>
      <c r="U813" s="290">
        <v>0</v>
      </c>
      <c r="V813" s="290">
        <v>0</v>
      </c>
      <c r="W813" s="290">
        <v>0</v>
      </c>
      <c r="X813" s="290">
        <v>641186.56999999995</v>
      </c>
      <c r="Y813" s="290">
        <v>0</v>
      </c>
      <c r="Z813" s="290">
        <v>5973789.6000000006</v>
      </c>
      <c r="AA813" s="290">
        <v>6583412.1500000004</v>
      </c>
      <c r="AB813" s="290">
        <v>0</v>
      </c>
      <c r="AC813" s="290">
        <v>0</v>
      </c>
      <c r="AD813" s="290">
        <v>0</v>
      </c>
      <c r="AE813" s="290">
        <v>0</v>
      </c>
      <c r="AF813" s="290">
        <v>0</v>
      </c>
      <c r="AG813" s="290">
        <v>205121.47</v>
      </c>
      <c r="AH813" s="290">
        <v>0</v>
      </c>
      <c r="AI813" s="290">
        <v>0</v>
      </c>
      <c r="AJ813" s="290">
        <v>168262</v>
      </c>
      <c r="AK813" s="175"/>
      <c r="AL813" s="175">
        <v>18261217.420000002</v>
      </c>
      <c r="AM813" s="175">
        <v>34152103.310000002</v>
      </c>
      <c r="AN813" s="175">
        <v>15890885.890000001</v>
      </c>
    </row>
    <row r="814" spans="1:40" s="84" customFormat="1" ht="23.25" customHeight="1" x14ac:dyDescent="0.35">
      <c r="A814" s="256">
        <v>2023</v>
      </c>
      <c r="B814" s="184">
        <f t="shared" si="70"/>
        <v>793</v>
      </c>
      <c r="C814" s="248" t="s">
        <v>560</v>
      </c>
      <c r="D814" s="184">
        <v>38636</v>
      </c>
      <c r="E814" s="287">
        <f>VLOOKUP(D814,'[1]2023-2025'!$A:$G,7,0)</f>
        <v>2023</v>
      </c>
      <c r="F814" s="287"/>
      <c r="G814" s="287" t="s">
        <v>1899</v>
      </c>
      <c r="H814" s="288">
        <f>INDEX('[1]2023-2025'!$AK:$AK,MATCH(D814,'[1]2023-2025'!$A:$A,0))</f>
        <v>44670</v>
      </c>
      <c r="I814" s="288" t="e">
        <v>#N/A</v>
      </c>
      <c r="J814" s="288" t="e">
        <f>VLOOKUP(D814,[1]Лист3!$A:$AK,37,0)</f>
        <v>#N/A</v>
      </c>
      <c r="K814" s="289">
        <f>INDEX('[1]2023-2025'!$G:$G,MATCH(D814,'[1]2023-2025'!$A:$A,0))</f>
        <v>2023</v>
      </c>
      <c r="L814" s="289"/>
      <c r="M814" s="289">
        <v>1</v>
      </c>
      <c r="N814" s="289"/>
      <c r="O814" s="289" t="s">
        <v>2697</v>
      </c>
      <c r="P814" s="289">
        <v>0</v>
      </c>
      <c r="Q814" s="186">
        <f t="shared" si="68"/>
        <v>5009390.4399999995</v>
      </c>
      <c r="R814" s="186">
        <f t="shared" si="69"/>
        <v>4966270.4099999992</v>
      </c>
      <c r="S814" s="290">
        <v>0</v>
      </c>
      <c r="T814" s="290">
        <v>0</v>
      </c>
      <c r="U814" s="290">
        <v>0</v>
      </c>
      <c r="V814" s="290">
        <v>181944.5</v>
      </c>
      <c r="W814" s="290">
        <v>351883.6</v>
      </c>
      <c r="X814" s="290">
        <v>268967.78000000003</v>
      </c>
      <c r="Y814" s="290">
        <v>0</v>
      </c>
      <c r="Z814" s="290">
        <v>1985012.4</v>
      </c>
      <c r="AA814" s="290">
        <v>2121510.1999999997</v>
      </c>
      <c r="AB814" s="290">
        <v>0</v>
      </c>
      <c r="AC814" s="290">
        <v>0</v>
      </c>
      <c r="AD814" s="290">
        <v>0</v>
      </c>
      <c r="AE814" s="290">
        <v>0</v>
      </c>
      <c r="AF814" s="290">
        <v>0</v>
      </c>
      <c r="AG814" s="290">
        <v>56951.93</v>
      </c>
      <c r="AH814" s="290">
        <v>0</v>
      </c>
      <c r="AI814" s="290">
        <v>0</v>
      </c>
      <c r="AJ814" s="290">
        <v>43120.030000000006</v>
      </c>
      <c r="AK814" s="175"/>
      <c r="AL814" s="175">
        <v>7015730.0999999996</v>
      </c>
      <c r="AM814" s="175">
        <v>12025120.539999999</v>
      </c>
      <c r="AN814" s="175">
        <v>5009390.4399999995</v>
      </c>
    </row>
    <row r="815" spans="1:40" s="84" customFormat="1" ht="23.25" customHeight="1" x14ac:dyDescent="0.35">
      <c r="A815" s="256">
        <v>2023</v>
      </c>
      <c r="B815" s="184">
        <f t="shared" si="70"/>
        <v>794</v>
      </c>
      <c r="C815" s="248" t="s">
        <v>561</v>
      </c>
      <c r="D815" s="184">
        <v>38637</v>
      </c>
      <c r="E815" s="287">
        <f>VLOOKUP(D815,'[1]2023-2025'!$A:$G,7,0)</f>
        <v>2023</v>
      </c>
      <c r="F815" s="287"/>
      <c r="G815" s="287" t="s">
        <v>1899</v>
      </c>
      <c r="H815" s="288">
        <f>INDEX('[1]2023-2025'!$AK:$AK,MATCH(D815,'[1]2023-2025'!$A:$A,0))</f>
        <v>44670</v>
      </c>
      <c r="I815" s="288" t="e">
        <v>#N/A</v>
      </c>
      <c r="J815" s="288" t="e">
        <f>VLOOKUP(D815,[1]Лист3!$A:$AK,37,0)</f>
        <v>#N/A</v>
      </c>
      <c r="K815" s="289">
        <f>INDEX('[1]2023-2025'!$G:$G,MATCH(D815,'[1]2023-2025'!$A:$A,0))</f>
        <v>2023</v>
      </c>
      <c r="L815" s="289"/>
      <c r="M815" s="289">
        <v>1</v>
      </c>
      <c r="N815" s="289"/>
      <c r="O815" s="289" t="s">
        <v>2697</v>
      </c>
      <c r="P815" s="289">
        <v>0</v>
      </c>
      <c r="Q815" s="186">
        <f t="shared" si="68"/>
        <v>4977405.3</v>
      </c>
      <c r="R815" s="186">
        <f t="shared" si="69"/>
        <v>4934285.2699999996</v>
      </c>
      <c r="S815" s="290">
        <v>0</v>
      </c>
      <c r="T815" s="290">
        <v>0</v>
      </c>
      <c r="U815" s="290">
        <v>0</v>
      </c>
      <c r="V815" s="290">
        <v>169961.63999999998</v>
      </c>
      <c r="W815" s="290">
        <v>309300.19</v>
      </c>
      <c r="X815" s="290">
        <v>283074.32</v>
      </c>
      <c r="Y815" s="290">
        <v>0</v>
      </c>
      <c r="Z815" s="290">
        <v>1982586</v>
      </c>
      <c r="AA815" s="290">
        <v>2132487.79</v>
      </c>
      <c r="AB815" s="290">
        <v>0</v>
      </c>
      <c r="AC815" s="290">
        <v>0</v>
      </c>
      <c r="AD815" s="290">
        <v>0</v>
      </c>
      <c r="AE815" s="290">
        <v>0</v>
      </c>
      <c r="AF815" s="290">
        <v>0</v>
      </c>
      <c r="AG815" s="290">
        <v>56875.33</v>
      </c>
      <c r="AH815" s="290">
        <v>0</v>
      </c>
      <c r="AI815" s="290">
        <v>0</v>
      </c>
      <c r="AJ815" s="290">
        <v>43120.030000000006</v>
      </c>
      <c r="AK815" s="175"/>
      <c r="AL815" s="175">
        <v>6696404.6600000011</v>
      </c>
      <c r="AM815" s="175">
        <v>11673809.960000001</v>
      </c>
      <c r="AN815" s="175">
        <v>4977405.3</v>
      </c>
    </row>
    <row r="816" spans="1:40" s="84" customFormat="1" ht="23.25" customHeight="1" x14ac:dyDescent="0.35">
      <c r="A816" s="256">
        <v>2023</v>
      </c>
      <c r="B816" s="184">
        <f t="shared" si="70"/>
        <v>795</v>
      </c>
      <c r="C816" s="248" t="s">
        <v>562</v>
      </c>
      <c r="D816" s="184">
        <v>38638</v>
      </c>
      <c r="E816" s="287">
        <f>VLOOKUP(D816,'[1]2023-2025'!$A:$G,7,0)</f>
        <v>2023</v>
      </c>
      <c r="F816" s="287"/>
      <c r="G816" s="287" t="s">
        <v>1899</v>
      </c>
      <c r="H816" s="288">
        <f>INDEX('[1]2023-2025'!$AK:$AK,MATCH(D816,'[1]2023-2025'!$A:$A,0))</f>
        <v>44670</v>
      </c>
      <c r="I816" s="288" t="e">
        <v>#N/A</v>
      </c>
      <c r="J816" s="288" t="e">
        <f>VLOOKUP(D816,[1]Лист3!$A:$AK,37,0)</f>
        <v>#N/A</v>
      </c>
      <c r="K816" s="289">
        <f>INDEX('[1]2023-2025'!$G:$G,MATCH(D816,'[1]2023-2025'!$A:$A,0))</f>
        <v>2023</v>
      </c>
      <c r="L816" s="289"/>
      <c r="M816" s="289">
        <v>1</v>
      </c>
      <c r="N816" s="289"/>
      <c r="O816" s="289" t="s">
        <v>2697</v>
      </c>
      <c r="P816" s="289">
        <v>0</v>
      </c>
      <c r="Q816" s="186">
        <f t="shared" si="68"/>
        <v>5109732.8299999991</v>
      </c>
      <c r="R816" s="186">
        <f t="shared" si="69"/>
        <v>5066612.7999999989</v>
      </c>
      <c r="S816" s="290">
        <v>0</v>
      </c>
      <c r="T816" s="290">
        <v>0</v>
      </c>
      <c r="U816" s="290">
        <v>0</v>
      </c>
      <c r="V816" s="290">
        <v>182982.6</v>
      </c>
      <c r="W816" s="290">
        <v>352116.41</v>
      </c>
      <c r="X816" s="290">
        <v>295046.82</v>
      </c>
      <c r="Y816" s="290">
        <v>0</v>
      </c>
      <c r="Z816" s="290">
        <v>1983651.5999999999</v>
      </c>
      <c r="AA816" s="290">
        <v>2200454.9499999997</v>
      </c>
      <c r="AB816" s="290">
        <v>0</v>
      </c>
      <c r="AC816" s="290">
        <v>0</v>
      </c>
      <c r="AD816" s="290">
        <v>0</v>
      </c>
      <c r="AE816" s="290">
        <v>0</v>
      </c>
      <c r="AF816" s="290">
        <v>0</v>
      </c>
      <c r="AG816" s="290">
        <v>52360.42</v>
      </c>
      <c r="AH816" s="290">
        <v>0</v>
      </c>
      <c r="AI816" s="290">
        <v>0</v>
      </c>
      <c r="AJ816" s="290">
        <v>43120.030000000006</v>
      </c>
      <c r="AK816" s="175"/>
      <c r="AL816" s="175">
        <v>6461145.1900000004</v>
      </c>
      <c r="AM816" s="175">
        <v>11570878.02</v>
      </c>
      <c r="AN816" s="175">
        <v>5109732.8299999991</v>
      </c>
    </row>
    <row r="817" spans="1:40" s="84" customFormat="1" ht="23.25" customHeight="1" x14ac:dyDescent="0.35">
      <c r="A817" s="256">
        <v>2023</v>
      </c>
      <c r="B817" s="184">
        <f t="shared" si="70"/>
        <v>796</v>
      </c>
      <c r="C817" s="248" t="s">
        <v>563</v>
      </c>
      <c r="D817" s="184">
        <v>38642</v>
      </c>
      <c r="E817" s="287">
        <f>VLOOKUP(D817,'[1]2023-2025'!$A:$G,7,0)</f>
        <v>2023</v>
      </c>
      <c r="F817" s="287"/>
      <c r="G817" s="287" t="s">
        <v>1899</v>
      </c>
      <c r="H817" s="288">
        <f>INDEX('[1]2023-2025'!$AK:$AK,MATCH(D817,'[1]2023-2025'!$A:$A,0))</f>
        <v>44670</v>
      </c>
      <c r="I817" s="288" t="e">
        <v>#N/A</v>
      </c>
      <c r="J817" s="288" t="e">
        <f>VLOOKUP(D817,[1]Лист3!$A:$AK,37,0)</f>
        <v>#N/A</v>
      </c>
      <c r="K817" s="289">
        <f>INDEX('[1]2023-2025'!$G:$G,MATCH(D817,'[1]2023-2025'!$A:$A,0))</f>
        <v>2023</v>
      </c>
      <c r="L817" s="289"/>
      <c r="M817" s="289">
        <v>5</v>
      </c>
      <c r="N817" s="289"/>
      <c r="O817" s="289" t="s">
        <v>2697</v>
      </c>
      <c r="P817" s="289">
        <v>0</v>
      </c>
      <c r="Q817" s="186">
        <f t="shared" si="68"/>
        <v>32491233.930000003</v>
      </c>
      <c r="R817" s="186">
        <f t="shared" si="69"/>
        <v>32264246.010000002</v>
      </c>
      <c r="S817" s="290">
        <v>0</v>
      </c>
      <c r="T817" s="290">
        <v>6157046.4099999992</v>
      </c>
      <c r="U817" s="290">
        <v>0</v>
      </c>
      <c r="V817" s="290">
        <v>734787.54</v>
      </c>
      <c r="W817" s="290">
        <v>1279688.8</v>
      </c>
      <c r="X817" s="290">
        <v>1327004.2000000002</v>
      </c>
      <c r="Y817" s="290">
        <v>0</v>
      </c>
      <c r="Z817" s="290">
        <v>9924310.8000000007</v>
      </c>
      <c r="AA817" s="290">
        <v>12410299.91</v>
      </c>
      <c r="AB817" s="290">
        <v>0</v>
      </c>
      <c r="AC817" s="290">
        <v>0</v>
      </c>
      <c r="AD817" s="290">
        <v>0</v>
      </c>
      <c r="AE817" s="290">
        <v>0</v>
      </c>
      <c r="AF817" s="290">
        <v>0</v>
      </c>
      <c r="AG817" s="290">
        <v>431108.35</v>
      </c>
      <c r="AH817" s="290">
        <v>0</v>
      </c>
      <c r="AI817" s="290">
        <v>0</v>
      </c>
      <c r="AJ817" s="290">
        <v>226987.92</v>
      </c>
      <c r="AK817" s="175"/>
      <c r="AL817" s="175">
        <v>27888510.049999993</v>
      </c>
      <c r="AM817" s="175">
        <v>60379743.979999997</v>
      </c>
      <c r="AN817" s="175">
        <v>32491233.930000003</v>
      </c>
    </row>
    <row r="818" spans="1:40" s="84" customFormat="1" ht="23.25" customHeight="1" x14ac:dyDescent="0.35">
      <c r="A818" s="256">
        <v>2023</v>
      </c>
      <c r="B818" s="184">
        <f t="shared" si="70"/>
        <v>797</v>
      </c>
      <c r="C818" s="248" t="s">
        <v>564</v>
      </c>
      <c r="D818" s="184">
        <v>38643</v>
      </c>
      <c r="E818" s="287">
        <f>VLOOKUP(D818,'[1]2023-2025'!$A:$G,7,0)</f>
        <v>2023</v>
      </c>
      <c r="F818" s="287"/>
      <c r="G818" s="287" t="s">
        <v>1899</v>
      </c>
      <c r="H818" s="288">
        <f>INDEX('[1]2023-2025'!$AK:$AK,MATCH(D818,'[1]2023-2025'!$A:$A,0))</f>
        <v>44581</v>
      </c>
      <c r="I818" s="288" t="e">
        <v>#N/A</v>
      </c>
      <c r="J818" s="288" t="e">
        <f>VLOOKUP(D818,[1]Лист3!$A:$AK,37,0)</f>
        <v>#N/A</v>
      </c>
      <c r="K818" s="289">
        <f>INDEX('[1]2023-2025'!$G:$G,MATCH(D818,'[1]2023-2025'!$A:$A,0))</f>
        <v>2023</v>
      </c>
      <c r="L818" s="289"/>
      <c r="M818" s="289">
        <v>2</v>
      </c>
      <c r="N818" s="289"/>
      <c r="O818" s="289" t="s">
        <v>2700</v>
      </c>
      <c r="P818" s="289">
        <v>0</v>
      </c>
      <c r="Q818" s="186">
        <f t="shared" si="68"/>
        <v>4736024.58</v>
      </c>
      <c r="R818" s="186">
        <f t="shared" si="69"/>
        <v>4694382.22</v>
      </c>
      <c r="S818" s="186">
        <v>0</v>
      </c>
      <c r="T818" s="186">
        <v>0</v>
      </c>
      <c r="U818" s="186">
        <v>0</v>
      </c>
      <c r="V818" s="186">
        <v>0</v>
      </c>
      <c r="W818" s="186">
        <v>0</v>
      </c>
      <c r="X818" s="186">
        <v>0</v>
      </c>
      <c r="Y818" s="186">
        <v>0</v>
      </c>
      <c r="Z818" s="186">
        <v>4576521.8</v>
      </c>
      <c r="AA818" s="186">
        <v>0</v>
      </c>
      <c r="AB818" s="186">
        <v>0</v>
      </c>
      <c r="AC818" s="186">
        <v>0</v>
      </c>
      <c r="AD818" s="186">
        <v>0</v>
      </c>
      <c r="AE818" s="186">
        <v>0</v>
      </c>
      <c r="AF818" s="186">
        <v>0</v>
      </c>
      <c r="AG818" s="292">
        <v>117860.42</v>
      </c>
      <c r="AH818" s="292">
        <v>0</v>
      </c>
      <c r="AI818" s="292">
        <v>0</v>
      </c>
      <c r="AJ818" s="292">
        <v>41642.36</v>
      </c>
      <c r="AK818" s="175"/>
      <c r="AL818" s="175">
        <v>22523563.280000001</v>
      </c>
      <c r="AM818" s="175">
        <v>27259587.859999999</v>
      </c>
      <c r="AN818" s="175">
        <v>4736024.58</v>
      </c>
    </row>
    <row r="819" spans="1:40" s="84" customFormat="1" ht="23.25" customHeight="1" x14ac:dyDescent="0.35">
      <c r="A819" s="256">
        <v>2023</v>
      </c>
      <c r="B819" s="184">
        <f t="shared" si="70"/>
        <v>798</v>
      </c>
      <c r="C819" s="248" t="s">
        <v>565</v>
      </c>
      <c r="D819" s="184">
        <v>38673</v>
      </c>
      <c r="E819" s="287">
        <f>VLOOKUP(D819,'[1]2023-2025'!$A:$G,7,0)</f>
        <v>2023</v>
      </c>
      <c r="F819" s="287"/>
      <c r="G819" s="287" t="s">
        <v>1899</v>
      </c>
      <c r="H819" s="288">
        <f>INDEX('[1]2023-2025'!$AK:$AK,MATCH(D819,'[1]2023-2025'!$A:$A,0))</f>
        <v>44553</v>
      </c>
      <c r="I819" s="288" t="e">
        <v>#N/A</v>
      </c>
      <c r="J819" s="288" t="e">
        <f>VLOOKUP(D819,[1]Лист3!$A:$AK,37,0)</f>
        <v>#N/A</v>
      </c>
      <c r="K819" s="289">
        <f>INDEX('[1]2023-2025'!$G:$G,MATCH(D819,'[1]2023-2025'!$A:$A,0))</f>
        <v>2023</v>
      </c>
      <c r="L819" s="289"/>
      <c r="M819" s="289">
        <v>1</v>
      </c>
      <c r="N819" s="289"/>
      <c r="O819" s="289" t="s">
        <v>2701</v>
      </c>
      <c r="P819" s="289">
        <v>0</v>
      </c>
      <c r="Q819" s="186">
        <f t="shared" si="68"/>
        <v>2420629.9899999998</v>
      </c>
      <c r="R819" s="186">
        <f t="shared" si="69"/>
        <v>2393859.9</v>
      </c>
      <c r="S819" s="186">
        <v>0</v>
      </c>
      <c r="T819" s="186">
        <v>0</v>
      </c>
      <c r="U819" s="186">
        <v>0</v>
      </c>
      <c r="V819" s="186">
        <v>0</v>
      </c>
      <c r="W819" s="186">
        <v>0</v>
      </c>
      <c r="X819" s="186">
        <v>0</v>
      </c>
      <c r="Y819" s="186">
        <v>0</v>
      </c>
      <c r="Z819" s="186">
        <v>2329618.7999999998</v>
      </c>
      <c r="AA819" s="186">
        <v>0</v>
      </c>
      <c r="AB819" s="186">
        <v>0</v>
      </c>
      <c r="AC819" s="186">
        <v>0</v>
      </c>
      <c r="AD819" s="186">
        <v>0</v>
      </c>
      <c r="AE819" s="186">
        <v>0</v>
      </c>
      <c r="AF819" s="186">
        <v>0</v>
      </c>
      <c r="AG819" s="292">
        <v>64241.1</v>
      </c>
      <c r="AH819" s="292">
        <v>0</v>
      </c>
      <c r="AI819" s="292">
        <v>0</v>
      </c>
      <c r="AJ819" s="292">
        <v>26770.09</v>
      </c>
      <c r="AK819" s="175"/>
      <c r="AL819" s="175">
        <v>7182796.0299999993</v>
      </c>
      <c r="AM819" s="175">
        <v>9603426.0199999996</v>
      </c>
      <c r="AN819" s="175">
        <v>2420629.9899999998</v>
      </c>
    </row>
    <row r="820" spans="1:40" s="84" customFormat="1" ht="23.25" customHeight="1" x14ac:dyDescent="0.35">
      <c r="A820" s="256">
        <v>2023</v>
      </c>
      <c r="B820" s="184">
        <f t="shared" si="70"/>
        <v>799</v>
      </c>
      <c r="C820" s="248" t="s">
        <v>566</v>
      </c>
      <c r="D820" s="184">
        <v>38674</v>
      </c>
      <c r="E820" s="287">
        <f>VLOOKUP(D820,'[1]2023-2025'!$A:$G,7,0)</f>
        <v>2023</v>
      </c>
      <c r="F820" s="287"/>
      <c r="G820" s="287" t="s">
        <v>1899</v>
      </c>
      <c r="H820" s="288">
        <f>INDEX('[1]2023-2025'!$AK:$AK,MATCH(D820,'[1]2023-2025'!$A:$A,0))</f>
        <v>44553</v>
      </c>
      <c r="I820" s="288" t="e">
        <v>#N/A</v>
      </c>
      <c r="J820" s="288" t="e">
        <f>VLOOKUP(D820,[1]Лист3!$A:$AK,37,0)</f>
        <v>#N/A</v>
      </c>
      <c r="K820" s="289">
        <f>INDEX('[1]2023-2025'!$G:$G,MATCH(D820,'[1]2023-2025'!$A:$A,0))</f>
        <v>2023</v>
      </c>
      <c r="L820" s="289"/>
      <c r="M820" s="289">
        <v>1</v>
      </c>
      <c r="N820" s="289"/>
      <c r="O820" s="289" t="s">
        <v>2701</v>
      </c>
      <c r="P820" s="289">
        <v>0</v>
      </c>
      <c r="Q820" s="186">
        <f t="shared" si="68"/>
        <v>2421031.54</v>
      </c>
      <c r="R820" s="186">
        <f t="shared" si="69"/>
        <v>2394261.4500000002</v>
      </c>
      <c r="S820" s="186">
        <v>0</v>
      </c>
      <c r="T820" s="186">
        <v>0</v>
      </c>
      <c r="U820" s="186">
        <v>0</v>
      </c>
      <c r="V820" s="186">
        <v>0</v>
      </c>
      <c r="W820" s="186">
        <v>0</v>
      </c>
      <c r="X820" s="186">
        <v>0</v>
      </c>
      <c r="Y820" s="186">
        <v>0</v>
      </c>
      <c r="Z820" s="186">
        <v>2329992</v>
      </c>
      <c r="AA820" s="186">
        <v>0</v>
      </c>
      <c r="AB820" s="186">
        <v>0</v>
      </c>
      <c r="AC820" s="186">
        <v>0</v>
      </c>
      <c r="AD820" s="186">
        <v>0</v>
      </c>
      <c r="AE820" s="186">
        <v>0</v>
      </c>
      <c r="AF820" s="186">
        <v>0</v>
      </c>
      <c r="AG820" s="292">
        <v>64269.45</v>
      </c>
      <c r="AH820" s="292">
        <v>0</v>
      </c>
      <c r="AI820" s="292">
        <v>0</v>
      </c>
      <c r="AJ820" s="292">
        <v>26770.09</v>
      </c>
      <c r="AK820" s="175"/>
      <c r="AL820" s="175">
        <v>3414272.67</v>
      </c>
      <c r="AM820" s="175">
        <v>9653773.0999999996</v>
      </c>
      <c r="AN820" s="175">
        <v>6239500.4299999997</v>
      </c>
    </row>
    <row r="821" spans="1:40" s="84" customFormat="1" ht="23.25" customHeight="1" x14ac:dyDescent="0.35">
      <c r="A821" s="256">
        <v>2023</v>
      </c>
      <c r="B821" s="184">
        <f t="shared" si="70"/>
        <v>800</v>
      </c>
      <c r="C821" s="248" t="s">
        <v>567</v>
      </c>
      <c r="D821" s="184">
        <v>38667</v>
      </c>
      <c r="E821" s="287">
        <f>VLOOKUP(D821,'[1]2023-2025'!$A:$G,7,0)</f>
        <v>2023</v>
      </c>
      <c r="F821" s="287"/>
      <c r="G821" s="287" t="s">
        <v>1899</v>
      </c>
      <c r="H821" s="288">
        <f>INDEX('[1]2023-2025'!$AK:$AK,MATCH(D821,'[1]2023-2025'!$A:$A,0))</f>
        <v>44670</v>
      </c>
      <c r="I821" s="288" t="e">
        <v>#N/A</v>
      </c>
      <c r="J821" s="288" t="e">
        <f>VLOOKUP(D821,[1]Лист3!$A:$AK,37,0)</f>
        <v>#N/A</v>
      </c>
      <c r="K821" s="289">
        <f>INDEX('[1]2023-2025'!$G:$G,MATCH(D821,'[1]2023-2025'!$A:$A,0))</f>
        <v>2023</v>
      </c>
      <c r="L821" s="289"/>
      <c r="M821" s="289"/>
      <c r="N821" s="289"/>
      <c r="O821" s="289" t="s">
        <v>2697</v>
      </c>
      <c r="P821" s="289">
        <v>0</v>
      </c>
      <c r="Q821" s="186">
        <f t="shared" si="68"/>
        <v>9370006.4099999983</v>
      </c>
      <c r="R821" s="186">
        <f t="shared" si="69"/>
        <v>9314130.9399999976</v>
      </c>
      <c r="S821" s="290">
        <v>0</v>
      </c>
      <c r="T821" s="290">
        <v>2163004.25</v>
      </c>
      <c r="U821" s="290">
        <v>0</v>
      </c>
      <c r="V821" s="290">
        <v>0</v>
      </c>
      <c r="W821" s="290">
        <v>0</v>
      </c>
      <c r="X821" s="290">
        <v>0</v>
      </c>
      <c r="Y821" s="290">
        <v>0</v>
      </c>
      <c r="Z821" s="290">
        <v>0</v>
      </c>
      <c r="AA821" s="290">
        <v>7089160.8999999994</v>
      </c>
      <c r="AB821" s="290">
        <v>0</v>
      </c>
      <c r="AC821" s="290">
        <v>0</v>
      </c>
      <c r="AD821" s="290">
        <v>0</v>
      </c>
      <c r="AE821" s="290">
        <v>0</v>
      </c>
      <c r="AF821" s="290">
        <v>0</v>
      </c>
      <c r="AG821" s="290">
        <v>61965.79</v>
      </c>
      <c r="AH821" s="290">
        <v>0</v>
      </c>
      <c r="AI821" s="290">
        <v>0</v>
      </c>
      <c r="AJ821" s="290">
        <v>55875.47</v>
      </c>
      <c r="AK821" s="175"/>
      <c r="AL821" s="175">
        <v>15510831.290000001</v>
      </c>
      <c r="AM821" s="175">
        <v>24880837.699999999</v>
      </c>
      <c r="AN821" s="175">
        <v>9370006.4099999983</v>
      </c>
    </row>
    <row r="822" spans="1:40" s="84" customFormat="1" ht="23.25" customHeight="1" x14ac:dyDescent="0.35">
      <c r="A822" s="256">
        <v>2023</v>
      </c>
      <c r="B822" s="184">
        <f t="shared" si="70"/>
        <v>801</v>
      </c>
      <c r="C822" s="248" t="s">
        <v>568</v>
      </c>
      <c r="D822" s="184">
        <v>38671</v>
      </c>
      <c r="E822" s="287">
        <f>VLOOKUP(D822,'[1]2023-2025'!$A:$G,7,0)</f>
        <v>2023</v>
      </c>
      <c r="F822" s="287"/>
      <c r="G822" s="287" t="s">
        <v>1899</v>
      </c>
      <c r="H822" s="288">
        <f>INDEX('[1]2023-2025'!$AK:$AK,MATCH(D822,'[1]2023-2025'!$A:$A,0))</f>
        <v>44670</v>
      </c>
      <c r="I822" s="288" t="e">
        <v>#N/A</v>
      </c>
      <c r="J822" s="288" t="e">
        <f>VLOOKUP(D822,[1]Лист3!$A:$AK,37,0)</f>
        <v>#N/A</v>
      </c>
      <c r="K822" s="289">
        <f>INDEX('[1]2023-2025'!$G:$G,MATCH(D822,'[1]2023-2025'!$A:$A,0))</f>
        <v>2023</v>
      </c>
      <c r="L822" s="289"/>
      <c r="M822" s="289"/>
      <c r="N822" s="289"/>
      <c r="O822" s="289" t="s">
        <v>2697</v>
      </c>
      <c r="P822" s="289">
        <v>0</v>
      </c>
      <c r="Q822" s="186">
        <f t="shared" si="68"/>
        <v>9226481.4499999993</v>
      </c>
      <c r="R822" s="186">
        <f t="shared" si="69"/>
        <v>9172188.0999999996</v>
      </c>
      <c r="S822" s="290">
        <v>0</v>
      </c>
      <c r="T822" s="290">
        <v>2018358.95</v>
      </c>
      <c r="U822" s="290">
        <v>0</v>
      </c>
      <c r="V822" s="290">
        <v>0</v>
      </c>
      <c r="W822" s="290">
        <v>0</v>
      </c>
      <c r="X822" s="290">
        <v>0</v>
      </c>
      <c r="Y822" s="290">
        <v>0</v>
      </c>
      <c r="Z822" s="290">
        <v>0</v>
      </c>
      <c r="AA822" s="290">
        <v>7089160.8999999994</v>
      </c>
      <c r="AB822" s="290">
        <v>0</v>
      </c>
      <c r="AC822" s="290">
        <v>0</v>
      </c>
      <c r="AD822" s="290">
        <v>0</v>
      </c>
      <c r="AE822" s="290">
        <v>0</v>
      </c>
      <c r="AF822" s="290">
        <v>0</v>
      </c>
      <c r="AG822" s="290">
        <v>64668.25</v>
      </c>
      <c r="AH822" s="290">
        <v>0</v>
      </c>
      <c r="AI822" s="290">
        <v>0</v>
      </c>
      <c r="AJ822" s="290">
        <v>54293.35</v>
      </c>
      <c r="AK822" s="175"/>
      <c r="AL822" s="175">
        <v>15842808.949999999</v>
      </c>
      <c r="AM822" s="175">
        <v>25069290.399999999</v>
      </c>
      <c r="AN822" s="175">
        <v>9226481.4499999993</v>
      </c>
    </row>
    <row r="823" spans="1:40" s="84" customFormat="1" ht="23.25" customHeight="1" x14ac:dyDescent="0.35">
      <c r="A823" s="256">
        <v>2023</v>
      </c>
      <c r="B823" s="184">
        <f t="shared" si="70"/>
        <v>802</v>
      </c>
      <c r="C823" s="248" t="s">
        <v>569</v>
      </c>
      <c r="D823" s="184">
        <v>38676</v>
      </c>
      <c r="E823" s="287">
        <f>VLOOKUP(D823,'[1]2023-2025'!$A:$G,7,0)</f>
        <v>2023</v>
      </c>
      <c r="F823" s="287"/>
      <c r="G823" s="287" t="s">
        <v>1899</v>
      </c>
      <c r="H823" s="288">
        <f>INDEX('[1]2023-2025'!$AK:$AK,MATCH(D823,'[1]2023-2025'!$A:$A,0))</f>
        <v>44613</v>
      </c>
      <c r="I823" s="288" t="e">
        <v>#N/A</v>
      </c>
      <c r="J823" s="288" t="e">
        <f>VLOOKUP(D823,[1]Лист3!$A:$AK,37,0)</f>
        <v>#N/A</v>
      </c>
      <c r="K823" s="289">
        <f>INDEX('[1]2023-2025'!$G:$G,MATCH(D823,'[1]2023-2025'!$A:$A,0))</f>
        <v>2023</v>
      </c>
      <c r="L823" s="289"/>
      <c r="M823" s="289">
        <v>1</v>
      </c>
      <c r="N823" s="289"/>
      <c r="O823" s="289" t="s">
        <v>2696</v>
      </c>
      <c r="P823" s="289">
        <v>0</v>
      </c>
      <c r="Q823" s="186">
        <f t="shared" si="68"/>
        <v>2367579.83</v>
      </c>
      <c r="R823" s="186">
        <f t="shared" si="69"/>
        <v>2346758.65</v>
      </c>
      <c r="S823" s="186">
        <v>0</v>
      </c>
      <c r="T823" s="186">
        <v>0</v>
      </c>
      <c r="U823" s="186">
        <v>0</v>
      </c>
      <c r="V823" s="186">
        <v>0</v>
      </c>
      <c r="W823" s="186">
        <v>0</v>
      </c>
      <c r="X823" s="186">
        <v>0</v>
      </c>
      <c r="Y823" s="186">
        <v>0</v>
      </c>
      <c r="Z823" s="186">
        <v>2288405.02</v>
      </c>
      <c r="AA823" s="186">
        <v>0</v>
      </c>
      <c r="AB823" s="186">
        <v>0</v>
      </c>
      <c r="AC823" s="186">
        <v>0</v>
      </c>
      <c r="AD823" s="186">
        <v>0</v>
      </c>
      <c r="AE823" s="186">
        <v>0</v>
      </c>
      <c r="AF823" s="186">
        <v>0</v>
      </c>
      <c r="AG823" s="292">
        <v>58353.63</v>
      </c>
      <c r="AH823" s="292">
        <v>0</v>
      </c>
      <c r="AI823" s="292">
        <v>0</v>
      </c>
      <c r="AJ823" s="292">
        <v>20821.18</v>
      </c>
      <c r="AK823" s="175"/>
      <c r="AL823" s="175">
        <v>7410382.7300000004</v>
      </c>
      <c r="AM823" s="175">
        <v>9777962.5600000005</v>
      </c>
      <c r="AN823" s="175">
        <v>2367579.83</v>
      </c>
    </row>
    <row r="824" spans="1:40" s="84" customFormat="1" ht="22.95" customHeight="1" x14ac:dyDescent="0.35">
      <c r="A824" s="256">
        <v>2023</v>
      </c>
      <c r="B824" s="184">
        <f t="shared" si="70"/>
        <v>803</v>
      </c>
      <c r="C824" s="248" t="s">
        <v>570</v>
      </c>
      <c r="D824" s="184">
        <v>38685</v>
      </c>
      <c r="E824" s="287">
        <f>VLOOKUP(D824,'[1]2023-2025'!$A:$G,7,0)</f>
        <v>2023</v>
      </c>
      <c r="F824" s="287"/>
      <c r="G824" s="287" t="s">
        <v>1899</v>
      </c>
      <c r="H824" s="288">
        <f>INDEX('[1]2023-2025'!$AK:$AK,MATCH(D824,'[1]2023-2025'!$A:$A,0))</f>
        <v>44670</v>
      </c>
      <c r="I824" s="288" t="e">
        <v>#N/A</v>
      </c>
      <c r="J824" s="288" t="e">
        <f>VLOOKUP(D824,[1]Лист3!$A:$AK,37,0)</f>
        <v>#N/A</v>
      </c>
      <c r="K824" s="289">
        <f>INDEX('[1]2023-2025'!$G:$G,MATCH(D824,'[1]2023-2025'!$A:$A,0))</f>
        <v>2023</v>
      </c>
      <c r="L824" s="289"/>
      <c r="M824" s="289"/>
      <c r="N824" s="289"/>
      <c r="O824" s="289" t="s">
        <v>2697</v>
      </c>
      <c r="P824" s="289">
        <v>0</v>
      </c>
      <c r="Q824" s="186">
        <f t="shared" si="68"/>
        <v>12389743.120000001</v>
      </c>
      <c r="R824" s="186">
        <f t="shared" si="69"/>
        <v>12334726.98</v>
      </c>
      <c r="S824" s="290">
        <v>0</v>
      </c>
      <c r="T824" s="290">
        <v>2178693.65</v>
      </c>
      <c r="U824" s="290">
        <v>0</v>
      </c>
      <c r="V824" s="290">
        <v>0</v>
      </c>
      <c r="W824" s="290">
        <v>0</v>
      </c>
      <c r="X824" s="290">
        <v>0</v>
      </c>
      <c r="Y824" s="290">
        <v>0</v>
      </c>
      <c r="Z824" s="290">
        <v>0</v>
      </c>
      <c r="AA824" s="290">
        <v>10094083.67</v>
      </c>
      <c r="AB824" s="290">
        <v>0</v>
      </c>
      <c r="AC824" s="290">
        <v>0</v>
      </c>
      <c r="AD824" s="290">
        <v>0</v>
      </c>
      <c r="AE824" s="290">
        <v>0</v>
      </c>
      <c r="AF824" s="290">
        <v>0</v>
      </c>
      <c r="AG824" s="290">
        <v>61949.66</v>
      </c>
      <c r="AH824" s="290">
        <v>0</v>
      </c>
      <c r="AI824" s="290">
        <v>0</v>
      </c>
      <c r="AJ824" s="290">
        <v>55016.14</v>
      </c>
      <c r="AK824" s="175"/>
      <c r="AL824" s="175">
        <v>12878217.079999998</v>
      </c>
      <c r="AM824" s="175">
        <v>25267960.199999999</v>
      </c>
      <c r="AN824" s="175">
        <v>12389743.120000001</v>
      </c>
    </row>
    <row r="825" spans="1:40" s="84" customFormat="1" ht="23.25" customHeight="1" x14ac:dyDescent="0.35">
      <c r="A825" s="256">
        <v>2023</v>
      </c>
      <c r="B825" s="184">
        <f t="shared" si="70"/>
        <v>804</v>
      </c>
      <c r="C825" s="248" t="s">
        <v>571</v>
      </c>
      <c r="D825" s="184">
        <v>38709</v>
      </c>
      <c r="E825" s="287">
        <f>VLOOKUP(D825,'[1]2023-2025'!$A:$G,7,0)</f>
        <v>2023</v>
      </c>
      <c r="F825" s="287"/>
      <c r="G825" s="287" t="s">
        <v>1899</v>
      </c>
      <c r="H825" s="288">
        <f>INDEX('[1]2023-2025'!$AK:$AK,MATCH(D825,'[1]2023-2025'!$A:$A,0))</f>
        <v>44670</v>
      </c>
      <c r="I825" s="288" t="e">
        <v>#N/A</v>
      </c>
      <c r="J825" s="288" t="e">
        <f>VLOOKUP(D825,[1]Лист3!$A:$AK,37,0)</f>
        <v>#N/A</v>
      </c>
      <c r="K825" s="289">
        <f>INDEX('[1]2023-2025'!$G:$G,MATCH(D825,'[1]2023-2025'!$A:$A,0))</f>
        <v>2023</v>
      </c>
      <c r="L825" s="289"/>
      <c r="M825" s="289">
        <v>2</v>
      </c>
      <c r="N825" s="289"/>
      <c r="O825" s="289" t="s">
        <v>2446</v>
      </c>
      <c r="P825" s="289">
        <v>0</v>
      </c>
      <c r="Q825" s="186">
        <f t="shared" ref="Q825:Q850" si="71">SUM(S825:AJ825)</f>
        <v>10769186.029999999</v>
      </c>
      <c r="R825" s="186">
        <f t="shared" ref="R825:R850" si="72">SUM(S825:AI825)</f>
        <v>10611510.68</v>
      </c>
      <c r="S825" s="290">
        <v>0</v>
      </c>
      <c r="T825" s="290">
        <v>3679869.73</v>
      </c>
      <c r="U825" s="290">
        <v>0</v>
      </c>
      <c r="V825" s="290">
        <v>0</v>
      </c>
      <c r="W825" s="290">
        <v>0</v>
      </c>
      <c r="X825" s="290">
        <v>0</v>
      </c>
      <c r="Y825" s="290">
        <v>0</v>
      </c>
      <c r="Z825" s="290">
        <v>4311530.09</v>
      </c>
      <c r="AA825" s="290">
        <v>0</v>
      </c>
      <c r="AB825" s="290">
        <v>0</v>
      </c>
      <c r="AC825" s="290">
        <v>2409787.2000000002</v>
      </c>
      <c r="AD825" s="290">
        <v>0</v>
      </c>
      <c r="AE825" s="290">
        <v>0</v>
      </c>
      <c r="AF825" s="290">
        <v>0</v>
      </c>
      <c r="AG825" s="290">
        <v>210323.65999999997</v>
      </c>
      <c r="AH825" s="290">
        <v>0</v>
      </c>
      <c r="AI825" s="290">
        <v>0</v>
      </c>
      <c r="AJ825" s="290">
        <v>157675.34999999998</v>
      </c>
      <c r="AK825" s="175"/>
      <c r="AL825" s="175">
        <v>8272080.0299999993</v>
      </c>
      <c r="AM825" s="175">
        <v>19041266.059999999</v>
      </c>
      <c r="AN825" s="175">
        <v>10769186.029999999</v>
      </c>
    </row>
    <row r="826" spans="1:40" s="84" customFormat="1" ht="23.25" customHeight="1" x14ac:dyDescent="0.35">
      <c r="A826" s="256">
        <v>2023</v>
      </c>
      <c r="B826" s="184">
        <f t="shared" si="70"/>
        <v>805</v>
      </c>
      <c r="C826" s="248" t="s">
        <v>572</v>
      </c>
      <c r="D826" s="184">
        <v>38710</v>
      </c>
      <c r="E826" s="287">
        <f>VLOOKUP(D826,'[1]2023-2025'!$A:$G,7,0)</f>
        <v>2023</v>
      </c>
      <c r="F826" s="287"/>
      <c r="G826" s="287" t="s">
        <v>1899</v>
      </c>
      <c r="H826" s="288">
        <f>INDEX('[1]2023-2025'!$AK:$AK,MATCH(D826,'[1]2023-2025'!$A:$A,0))</f>
        <v>44670</v>
      </c>
      <c r="I826" s="288" t="e">
        <v>#N/A</v>
      </c>
      <c r="J826" s="288" t="e">
        <f>VLOOKUP(D826,[1]Лист3!$A:$AK,37,0)</f>
        <v>#N/A</v>
      </c>
      <c r="K826" s="289">
        <f>INDEX('[1]2023-2025'!$G:$G,MATCH(D826,'[1]2023-2025'!$A:$A,0))</f>
        <v>2023</v>
      </c>
      <c r="L826" s="289"/>
      <c r="M826" s="289">
        <v>3</v>
      </c>
      <c r="N826" s="289"/>
      <c r="O826" s="289" t="s">
        <v>2697</v>
      </c>
      <c r="P826" s="289">
        <v>0</v>
      </c>
      <c r="Q826" s="186">
        <f t="shared" si="71"/>
        <v>13345298.960000003</v>
      </c>
      <c r="R826" s="186">
        <f t="shared" si="72"/>
        <v>13176969.150000002</v>
      </c>
      <c r="S826" s="290">
        <v>0</v>
      </c>
      <c r="T826" s="290">
        <v>2251656.7200000002</v>
      </c>
      <c r="U826" s="290">
        <v>0</v>
      </c>
      <c r="V826" s="290">
        <v>440735.26</v>
      </c>
      <c r="W826" s="290">
        <v>788660.95</v>
      </c>
      <c r="X826" s="290">
        <v>752379.15999999992</v>
      </c>
      <c r="Y826" s="290">
        <v>0</v>
      </c>
      <c r="Z826" s="290">
        <v>5954763.6000000006</v>
      </c>
      <c r="AA826" s="290">
        <v>0</v>
      </c>
      <c r="AB826" s="290">
        <v>0</v>
      </c>
      <c r="AC826" s="290">
        <v>2784302.0600000005</v>
      </c>
      <c r="AD826" s="290">
        <v>0</v>
      </c>
      <c r="AE826" s="290">
        <v>0</v>
      </c>
      <c r="AF826" s="290">
        <v>0</v>
      </c>
      <c r="AG826" s="290">
        <v>204471.4</v>
      </c>
      <c r="AH826" s="290">
        <v>0</v>
      </c>
      <c r="AI826" s="290">
        <v>0</v>
      </c>
      <c r="AJ826" s="290">
        <v>168329.81</v>
      </c>
      <c r="AK826" s="175"/>
      <c r="AL826" s="175">
        <v>20839250.259999998</v>
      </c>
      <c r="AM826" s="175">
        <v>34184549.219999999</v>
      </c>
      <c r="AN826" s="175">
        <v>13345298.960000003</v>
      </c>
    </row>
    <row r="827" spans="1:40" s="84" customFormat="1" ht="23.25" customHeight="1" x14ac:dyDescent="0.35">
      <c r="A827" s="256">
        <v>2023</v>
      </c>
      <c r="B827" s="184">
        <f t="shared" si="70"/>
        <v>806</v>
      </c>
      <c r="C827" s="248" t="s">
        <v>573</v>
      </c>
      <c r="D827" s="184">
        <v>38713</v>
      </c>
      <c r="E827" s="287">
        <f>VLOOKUP(D827,'[1]2023-2025'!$A:$G,7,0)</f>
        <v>2023</v>
      </c>
      <c r="F827" s="287"/>
      <c r="G827" s="287" t="s">
        <v>1899</v>
      </c>
      <c r="H827" s="288">
        <f>INDEX('[1]2023-2025'!$AK:$AK,MATCH(D827,'[1]2023-2025'!$A:$A,0))</f>
        <v>44670</v>
      </c>
      <c r="I827" s="288" t="e">
        <v>#N/A</v>
      </c>
      <c r="J827" s="288" t="e">
        <f>VLOOKUP(D827,[1]Лист3!$A:$AK,37,0)</f>
        <v>#N/A</v>
      </c>
      <c r="K827" s="289">
        <f>INDEX('[1]2023-2025'!$G:$G,MATCH(D827,'[1]2023-2025'!$A:$A,0))</f>
        <v>2023</v>
      </c>
      <c r="L827" s="289"/>
      <c r="M827" s="289">
        <v>5</v>
      </c>
      <c r="N827" s="289"/>
      <c r="O827" s="289" t="s">
        <v>2697</v>
      </c>
      <c r="P827" s="289">
        <v>0</v>
      </c>
      <c r="Q827" s="186">
        <f t="shared" si="71"/>
        <v>20522687.110000003</v>
      </c>
      <c r="R827" s="186">
        <f t="shared" si="72"/>
        <v>20306501.000000004</v>
      </c>
      <c r="S827" s="290">
        <v>0</v>
      </c>
      <c r="T827" s="290">
        <v>0</v>
      </c>
      <c r="U827" s="290">
        <v>0</v>
      </c>
      <c r="V827" s="290">
        <v>0</v>
      </c>
      <c r="W827" s="290">
        <v>0</v>
      </c>
      <c r="X827" s="290">
        <v>0</v>
      </c>
      <c r="Y827" s="290">
        <v>0</v>
      </c>
      <c r="Z827" s="290">
        <v>9855654</v>
      </c>
      <c r="AA827" s="290">
        <v>10076460.130000001</v>
      </c>
      <c r="AB827" s="290">
        <v>0</v>
      </c>
      <c r="AC827" s="290">
        <v>0</v>
      </c>
      <c r="AD827" s="290">
        <v>0</v>
      </c>
      <c r="AE827" s="290">
        <v>0</v>
      </c>
      <c r="AF827" s="290">
        <v>0</v>
      </c>
      <c r="AG827" s="290">
        <v>374386.87</v>
      </c>
      <c r="AH827" s="290">
        <v>0</v>
      </c>
      <c r="AI827" s="290">
        <v>0</v>
      </c>
      <c r="AJ827" s="290">
        <v>216186.11000000002</v>
      </c>
      <c r="AK827" s="175"/>
      <c r="AL827" s="175">
        <v>24782150.889999997</v>
      </c>
      <c r="AM827" s="175">
        <v>57377715.18</v>
      </c>
      <c r="AN827" s="175">
        <v>32595564.290000003</v>
      </c>
    </row>
    <row r="828" spans="1:40" s="84" customFormat="1" ht="23.25" customHeight="1" x14ac:dyDescent="0.35">
      <c r="A828" s="256">
        <v>2023</v>
      </c>
      <c r="B828" s="184">
        <f t="shared" si="70"/>
        <v>807</v>
      </c>
      <c r="C828" s="248" t="s">
        <v>574</v>
      </c>
      <c r="D828" s="184">
        <v>38714</v>
      </c>
      <c r="E828" s="287">
        <f>VLOOKUP(D828,'[1]2023-2025'!$A:$G,7,0)</f>
        <v>2023</v>
      </c>
      <c r="F828" s="287"/>
      <c r="G828" s="287" t="s">
        <v>1899</v>
      </c>
      <c r="H828" s="288">
        <f>INDEX('[1]2023-2025'!$AK:$AK,MATCH(D828,'[1]2023-2025'!$A:$A,0))</f>
        <v>44670</v>
      </c>
      <c r="I828" s="288" t="e">
        <v>#N/A</v>
      </c>
      <c r="J828" s="288" t="e">
        <f>VLOOKUP(D828,[1]Лист3!$A:$AK,37,0)</f>
        <v>#N/A</v>
      </c>
      <c r="K828" s="289">
        <f>INDEX('[1]2023-2025'!$G:$G,MATCH(D828,'[1]2023-2025'!$A:$A,0))</f>
        <v>2023</v>
      </c>
      <c r="L828" s="289"/>
      <c r="M828" s="289">
        <v>1</v>
      </c>
      <c r="N828" s="289"/>
      <c r="O828" s="289" t="s">
        <v>2697</v>
      </c>
      <c r="P828" s="289">
        <v>0</v>
      </c>
      <c r="Q828" s="186">
        <f t="shared" si="71"/>
        <v>10501890.920000002</v>
      </c>
      <c r="R828" s="186">
        <f t="shared" si="72"/>
        <v>10411326.040000001</v>
      </c>
      <c r="S828" s="290">
        <v>0</v>
      </c>
      <c r="T828" s="290">
        <v>2101016.56</v>
      </c>
      <c r="U828" s="290">
        <v>0</v>
      </c>
      <c r="V828" s="290">
        <v>0</v>
      </c>
      <c r="W828" s="290">
        <v>0</v>
      </c>
      <c r="X828" s="290">
        <v>0</v>
      </c>
      <c r="Y828" s="290">
        <v>0</v>
      </c>
      <c r="Z828" s="290">
        <v>1987364.4</v>
      </c>
      <c r="AA828" s="290">
        <v>6223593.7000000011</v>
      </c>
      <c r="AB828" s="290">
        <v>0</v>
      </c>
      <c r="AC828" s="290">
        <v>0</v>
      </c>
      <c r="AD828" s="290">
        <v>0</v>
      </c>
      <c r="AE828" s="290">
        <v>0</v>
      </c>
      <c r="AF828" s="290">
        <v>0</v>
      </c>
      <c r="AG828" s="290">
        <v>99351.38</v>
      </c>
      <c r="AH828" s="290">
        <v>0</v>
      </c>
      <c r="AI828" s="290">
        <v>0</v>
      </c>
      <c r="AJ828" s="290">
        <v>90564.88</v>
      </c>
      <c r="AK828" s="175"/>
      <c r="AL828" s="175">
        <v>8297709.1699999981</v>
      </c>
      <c r="AM828" s="175">
        <v>18799600.09</v>
      </c>
      <c r="AN828" s="175">
        <v>10501890.920000002</v>
      </c>
    </row>
    <row r="829" spans="1:40" s="84" customFormat="1" ht="23.25" customHeight="1" x14ac:dyDescent="0.35">
      <c r="A829" s="256">
        <v>2023</v>
      </c>
      <c r="B829" s="184">
        <f t="shared" si="70"/>
        <v>808</v>
      </c>
      <c r="C829" s="248" t="s">
        <v>575</v>
      </c>
      <c r="D829" s="184">
        <v>38764</v>
      </c>
      <c r="E829" s="287">
        <f>VLOOKUP(D829,'[1]2023-2025'!$A:$G,7,0)</f>
        <v>2023</v>
      </c>
      <c r="F829" s="287"/>
      <c r="G829" s="287" t="s">
        <v>1899</v>
      </c>
      <c r="H829" s="288">
        <f>INDEX('[1]2023-2025'!$AK:$AK,MATCH(D829,'[1]2023-2025'!$A:$A,0))</f>
        <v>44613</v>
      </c>
      <c r="I829" s="288" t="e">
        <v>#N/A</v>
      </c>
      <c r="J829" s="288" t="e">
        <f>VLOOKUP(D829,[1]Лист3!$A:$AK,37,0)</f>
        <v>#N/A</v>
      </c>
      <c r="K829" s="289">
        <f>INDEX('[1]2023-2025'!$G:$G,MATCH(D829,'[1]2023-2025'!$A:$A,0))</f>
        <v>2023</v>
      </c>
      <c r="L829" s="289"/>
      <c r="M829" s="289">
        <v>3</v>
      </c>
      <c r="N829" s="289"/>
      <c r="O829" s="289" t="s">
        <v>2696</v>
      </c>
      <c r="P829" s="289">
        <v>0</v>
      </c>
      <c r="Q829" s="186">
        <f t="shared" si="71"/>
        <v>7096908.3899999997</v>
      </c>
      <c r="R829" s="186">
        <f t="shared" si="72"/>
        <v>7034444.8499999996</v>
      </c>
      <c r="S829" s="186">
        <v>0</v>
      </c>
      <c r="T829" s="186">
        <v>0</v>
      </c>
      <c r="U829" s="186">
        <v>0</v>
      </c>
      <c r="V829" s="186">
        <v>0</v>
      </c>
      <c r="W829" s="186">
        <v>0</v>
      </c>
      <c r="X829" s="186">
        <v>0</v>
      </c>
      <c r="Y829" s="186">
        <v>0</v>
      </c>
      <c r="Z829" s="186">
        <v>6882337.8499999996</v>
      </c>
      <c r="AA829" s="186">
        <v>0</v>
      </c>
      <c r="AB829" s="186">
        <v>0</v>
      </c>
      <c r="AC829" s="186">
        <v>0</v>
      </c>
      <c r="AD829" s="186">
        <v>0</v>
      </c>
      <c r="AE829" s="186">
        <v>0</v>
      </c>
      <c r="AF829" s="186">
        <v>0</v>
      </c>
      <c r="AG829" s="292">
        <v>152107</v>
      </c>
      <c r="AH829" s="292">
        <v>0</v>
      </c>
      <c r="AI829" s="292">
        <v>0</v>
      </c>
      <c r="AJ829" s="292">
        <v>62463.54</v>
      </c>
      <c r="AK829" s="175"/>
      <c r="AL829" s="175">
        <v>33090691.079999998</v>
      </c>
      <c r="AM829" s="175">
        <v>40187599.469999999</v>
      </c>
      <c r="AN829" s="175">
        <v>7096908.3899999997</v>
      </c>
    </row>
    <row r="830" spans="1:40" s="84" customFormat="1" ht="23.25" customHeight="1" x14ac:dyDescent="0.35">
      <c r="A830" s="256">
        <v>2023</v>
      </c>
      <c r="B830" s="184">
        <f t="shared" si="70"/>
        <v>809</v>
      </c>
      <c r="C830" s="248" t="s">
        <v>576</v>
      </c>
      <c r="D830" s="184">
        <v>38797</v>
      </c>
      <c r="E830" s="287">
        <f>VLOOKUP(D830,'[1]2023-2025'!$A:$G,7,0)</f>
        <v>2023</v>
      </c>
      <c r="F830" s="287"/>
      <c r="G830" s="287" t="s">
        <v>1899</v>
      </c>
      <c r="H830" s="288">
        <f>INDEX('[1]2023-2025'!$AK:$AK,MATCH(D830,'[1]2023-2025'!$A:$A,0))</f>
        <v>44670</v>
      </c>
      <c r="I830" s="288" t="e">
        <v>#N/A</v>
      </c>
      <c r="J830" s="288" t="e">
        <f>VLOOKUP(D830,[1]Лист3!$A:$AK,37,0)</f>
        <v>#N/A</v>
      </c>
      <c r="K830" s="289">
        <f>INDEX('[1]2023-2025'!$G:$G,MATCH(D830,'[1]2023-2025'!$A:$A,0))</f>
        <v>2023</v>
      </c>
      <c r="L830" s="289"/>
      <c r="M830" s="289"/>
      <c r="N830" s="289"/>
      <c r="O830" s="289" t="s">
        <v>2697</v>
      </c>
      <c r="P830" s="289">
        <v>0</v>
      </c>
      <c r="Q830" s="186">
        <f t="shared" si="71"/>
        <v>18295248.140000001</v>
      </c>
      <c r="R830" s="186">
        <f t="shared" si="72"/>
        <v>18261980.120000001</v>
      </c>
      <c r="S830" s="290">
        <v>0</v>
      </c>
      <c r="T830" s="290">
        <v>2611361.88</v>
      </c>
      <c r="U830" s="290">
        <v>0</v>
      </c>
      <c r="V830" s="290">
        <v>515042.92</v>
      </c>
      <c r="W830" s="290">
        <v>818095.54999999993</v>
      </c>
      <c r="X830" s="290">
        <v>727769.96</v>
      </c>
      <c r="Y830" s="290">
        <v>0</v>
      </c>
      <c r="Z830" s="290">
        <v>0</v>
      </c>
      <c r="AA830" s="290">
        <v>8508364.5099999998</v>
      </c>
      <c r="AB830" s="290">
        <v>0</v>
      </c>
      <c r="AC830" s="290">
        <v>5081345.3000000007</v>
      </c>
      <c r="AD830" s="290">
        <v>0</v>
      </c>
      <c r="AE830" s="290">
        <v>0</v>
      </c>
      <c r="AF830" s="290">
        <v>0</v>
      </c>
      <c r="AG830" s="290">
        <v>0</v>
      </c>
      <c r="AH830" s="290">
        <v>0</v>
      </c>
      <c r="AI830" s="290">
        <v>0</v>
      </c>
      <c r="AJ830" s="290">
        <v>33268.020000000004</v>
      </c>
      <c r="AK830" s="175"/>
      <c r="AL830" s="175">
        <v>18678776.580000002</v>
      </c>
      <c r="AM830" s="175">
        <v>44476051.990000002</v>
      </c>
      <c r="AN830" s="175">
        <v>25797275.41</v>
      </c>
    </row>
    <row r="831" spans="1:40" s="84" customFormat="1" ht="23.25" customHeight="1" x14ac:dyDescent="0.35">
      <c r="A831" s="256">
        <v>2023</v>
      </c>
      <c r="B831" s="184">
        <f t="shared" si="70"/>
        <v>810</v>
      </c>
      <c r="C831" s="248" t="s">
        <v>577</v>
      </c>
      <c r="D831" s="184">
        <v>38811</v>
      </c>
      <c r="E831" s="287">
        <f>VLOOKUP(D831,'[1]2023-2025'!$A:$G,7,0)</f>
        <v>2023</v>
      </c>
      <c r="F831" s="287"/>
      <c r="G831" s="287" t="s">
        <v>1899</v>
      </c>
      <c r="H831" s="288">
        <f>INDEX('[1]2023-2025'!$AK:$AK,MATCH(D831,'[1]2023-2025'!$A:$A,0))</f>
        <v>44670</v>
      </c>
      <c r="I831" s="288" t="e">
        <v>#N/A</v>
      </c>
      <c r="J831" s="288" t="e">
        <f>VLOOKUP(D831,[1]Лист3!$A:$AK,37,0)</f>
        <v>#N/A</v>
      </c>
      <c r="K831" s="289">
        <f>INDEX('[1]2023-2025'!$G:$G,MATCH(D831,'[1]2023-2025'!$A:$A,0))</f>
        <v>2023</v>
      </c>
      <c r="L831" s="289"/>
      <c r="M831" s="289"/>
      <c r="N831" s="289"/>
      <c r="O831" s="289" t="s">
        <v>2697</v>
      </c>
      <c r="P831" s="289">
        <v>0</v>
      </c>
      <c r="Q831" s="186">
        <f t="shared" si="71"/>
        <v>10764578.130000001</v>
      </c>
      <c r="R831" s="186">
        <f t="shared" si="72"/>
        <v>10707284.65</v>
      </c>
      <c r="S831" s="290">
        <v>0</v>
      </c>
      <c r="T831" s="290">
        <v>2282671.0099999998</v>
      </c>
      <c r="U831" s="290">
        <v>0</v>
      </c>
      <c r="V831" s="290">
        <v>431324.10000000003</v>
      </c>
      <c r="W831" s="290">
        <v>710283.38</v>
      </c>
      <c r="X831" s="290">
        <v>611048.35</v>
      </c>
      <c r="Y831" s="290">
        <v>0</v>
      </c>
      <c r="Z831" s="290">
        <v>0</v>
      </c>
      <c r="AA831" s="290">
        <v>6612843.6400000006</v>
      </c>
      <c r="AB831" s="290">
        <v>0</v>
      </c>
      <c r="AC831" s="290">
        <v>0</v>
      </c>
      <c r="AD831" s="290">
        <v>0</v>
      </c>
      <c r="AE831" s="290">
        <v>0</v>
      </c>
      <c r="AF831" s="290">
        <v>0</v>
      </c>
      <c r="AG831" s="290">
        <v>59114.17</v>
      </c>
      <c r="AH831" s="290">
        <v>0</v>
      </c>
      <c r="AI831" s="290">
        <v>0</v>
      </c>
      <c r="AJ831" s="290">
        <v>57293.48</v>
      </c>
      <c r="AK831" s="175"/>
      <c r="AL831" s="175">
        <v>17590745.030000001</v>
      </c>
      <c r="AM831" s="175">
        <v>34967726.020000003</v>
      </c>
      <c r="AN831" s="175">
        <v>17376980.990000002</v>
      </c>
    </row>
    <row r="832" spans="1:40" s="84" customFormat="1" ht="23.25" customHeight="1" x14ac:dyDescent="0.35">
      <c r="A832" s="256">
        <v>2023</v>
      </c>
      <c r="B832" s="184">
        <f t="shared" si="70"/>
        <v>811</v>
      </c>
      <c r="C832" s="248" t="s">
        <v>578</v>
      </c>
      <c r="D832" s="184">
        <v>38730</v>
      </c>
      <c r="E832" s="287">
        <f>VLOOKUP(D832,'[1]2023-2025'!$A:$G,7,0)</f>
        <v>2023</v>
      </c>
      <c r="F832" s="287"/>
      <c r="G832" s="287" t="s">
        <v>1899</v>
      </c>
      <c r="H832" s="288">
        <f>INDEX('[1]2023-2025'!$AK:$AK,MATCH(D832,'[1]2023-2025'!$A:$A,0))</f>
        <v>44670</v>
      </c>
      <c r="I832" s="288" t="e">
        <v>#N/A</v>
      </c>
      <c r="J832" s="288" t="e">
        <f>VLOOKUP(D832,[1]Лист3!$A:$AK,37,0)</f>
        <v>#N/A</v>
      </c>
      <c r="K832" s="289">
        <f>INDEX('[1]2023-2025'!$G:$G,MATCH(D832,'[1]2023-2025'!$A:$A,0))</f>
        <v>2023</v>
      </c>
      <c r="L832" s="289"/>
      <c r="M832" s="289"/>
      <c r="N832" s="289"/>
      <c r="O832" s="289" t="s">
        <v>2697</v>
      </c>
      <c r="P832" s="289">
        <v>0</v>
      </c>
      <c r="Q832" s="186">
        <f t="shared" si="71"/>
        <v>48065481.920000002</v>
      </c>
      <c r="R832" s="186">
        <f t="shared" si="72"/>
        <v>47962848.600000001</v>
      </c>
      <c r="S832" s="290">
        <v>0</v>
      </c>
      <c r="T832" s="290">
        <v>6438332.4100000001</v>
      </c>
      <c r="U832" s="290">
        <v>0</v>
      </c>
      <c r="V832" s="290">
        <v>1126273.22</v>
      </c>
      <c r="W832" s="290">
        <v>2285555.5</v>
      </c>
      <c r="X832" s="290">
        <v>2003495.32</v>
      </c>
      <c r="Y832" s="290">
        <v>0</v>
      </c>
      <c r="Z832" s="290">
        <v>0</v>
      </c>
      <c r="AA832" s="290">
        <v>15785519.75</v>
      </c>
      <c r="AB832" s="290">
        <v>0</v>
      </c>
      <c r="AC832" s="290">
        <v>20323672.400000002</v>
      </c>
      <c r="AD832" s="290">
        <v>0</v>
      </c>
      <c r="AE832" s="290">
        <v>0</v>
      </c>
      <c r="AF832" s="290">
        <v>0</v>
      </c>
      <c r="AG832" s="290">
        <v>0</v>
      </c>
      <c r="AH832" s="290">
        <v>0</v>
      </c>
      <c r="AI832" s="290">
        <v>0</v>
      </c>
      <c r="AJ832" s="290">
        <v>102633.31999999999</v>
      </c>
      <c r="AK832" s="175"/>
      <c r="AL832" s="175">
        <v>30286556.689999998</v>
      </c>
      <c r="AM832" s="175">
        <v>93303770.140000001</v>
      </c>
      <c r="AN832" s="175">
        <v>63017213.450000003</v>
      </c>
    </row>
    <row r="833" spans="1:40" s="84" customFormat="1" ht="23.25" customHeight="1" x14ac:dyDescent="0.35">
      <c r="A833" s="256">
        <v>2023</v>
      </c>
      <c r="B833" s="184">
        <f t="shared" si="70"/>
        <v>812</v>
      </c>
      <c r="C833" s="248" t="s">
        <v>579</v>
      </c>
      <c r="D833" s="184">
        <v>38740</v>
      </c>
      <c r="E833" s="287">
        <f>VLOOKUP(D833,'[1]2023-2025'!$A:$G,7,0)</f>
        <v>2023</v>
      </c>
      <c r="F833" s="287"/>
      <c r="G833" s="287" t="s">
        <v>1899</v>
      </c>
      <c r="H833" s="288">
        <f>INDEX('[1]2023-2025'!$AK:$AK,MATCH(D833,'[1]2023-2025'!$A:$A,0))</f>
        <v>44670</v>
      </c>
      <c r="I833" s="288" t="e">
        <v>#N/A</v>
      </c>
      <c r="J833" s="288" t="e">
        <f>VLOOKUP(D833,[1]Лист3!$A:$AK,37,0)</f>
        <v>#N/A</v>
      </c>
      <c r="K833" s="289">
        <f>INDEX('[1]2023-2025'!$G:$G,MATCH(D833,'[1]2023-2025'!$A:$A,0))</f>
        <v>2023</v>
      </c>
      <c r="L833" s="289"/>
      <c r="M833" s="289"/>
      <c r="N833" s="289"/>
      <c r="O833" s="289" t="s">
        <v>2697</v>
      </c>
      <c r="P833" s="289">
        <v>0</v>
      </c>
      <c r="Q833" s="186">
        <f t="shared" si="71"/>
        <v>11747899.740000002</v>
      </c>
      <c r="R833" s="186">
        <f t="shared" si="72"/>
        <v>11725550.090000002</v>
      </c>
      <c r="S833" s="290">
        <v>0</v>
      </c>
      <c r="T833" s="290">
        <v>0</v>
      </c>
      <c r="U833" s="290">
        <v>0</v>
      </c>
      <c r="V833" s="290">
        <v>356249.38</v>
      </c>
      <c r="W833" s="290">
        <v>656223.30000000005</v>
      </c>
      <c r="X833" s="290">
        <v>491838.89</v>
      </c>
      <c r="Y833" s="290">
        <v>0</v>
      </c>
      <c r="Z833" s="290">
        <v>0</v>
      </c>
      <c r="AA833" s="290">
        <v>10221238.520000001</v>
      </c>
      <c r="AB833" s="290">
        <v>0</v>
      </c>
      <c r="AC833" s="290">
        <v>0</v>
      </c>
      <c r="AD833" s="290">
        <v>0</v>
      </c>
      <c r="AE833" s="290">
        <v>0</v>
      </c>
      <c r="AF833" s="290">
        <v>0</v>
      </c>
      <c r="AG833" s="290">
        <v>0</v>
      </c>
      <c r="AH833" s="290">
        <v>0</v>
      </c>
      <c r="AI833" s="290">
        <v>0</v>
      </c>
      <c r="AJ833" s="290">
        <v>22349.65</v>
      </c>
      <c r="AK833" s="175"/>
      <c r="AL833" s="175">
        <v>13877722.789999999</v>
      </c>
      <c r="AM833" s="175">
        <v>25625622.530000001</v>
      </c>
      <c r="AN833" s="175">
        <v>11747899.740000002</v>
      </c>
    </row>
    <row r="834" spans="1:40" s="84" customFormat="1" ht="23.25" customHeight="1" x14ac:dyDescent="0.35">
      <c r="A834" s="256">
        <v>2023</v>
      </c>
      <c r="B834" s="184">
        <f t="shared" si="70"/>
        <v>813</v>
      </c>
      <c r="C834" s="248" t="s">
        <v>580</v>
      </c>
      <c r="D834" s="184">
        <v>38758</v>
      </c>
      <c r="E834" s="287">
        <f>VLOOKUP(D834,'[1]2023-2025'!$A:$G,7,0)</f>
        <v>2023</v>
      </c>
      <c r="F834" s="287"/>
      <c r="G834" s="287" t="s">
        <v>1899</v>
      </c>
      <c r="H834" s="288">
        <f>INDEX('[1]2023-2025'!$AK:$AK,MATCH(D834,'[1]2023-2025'!$A:$A,0))</f>
        <v>44613</v>
      </c>
      <c r="I834" s="288" t="e">
        <v>#N/A</v>
      </c>
      <c r="J834" s="288" t="e">
        <f>VLOOKUP(D834,[1]Лист3!$A:$AK,37,0)</f>
        <v>#N/A</v>
      </c>
      <c r="K834" s="289">
        <f>INDEX('[1]2023-2025'!$G:$G,MATCH(D834,'[1]2023-2025'!$A:$A,0))</f>
        <v>2023</v>
      </c>
      <c r="L834" s="289"/>
      <c r="M834" s="289">
        <v>3</v>
      </c>
      <c r="N834" s="289"/>
      <c r="O834" s="289" t="s">
        <v>2702</v>
      </c>
      <c r="P834" s="289" t="s">
        <v>2703</v>
      </c>
      <c r="Q834" s="186">
        <f t="shared" si="71"/>
        <v>7630581.4799999995</v>
      </c>
      <c r="R834" s="186">
        <f t="shared" si="72"/>
        <v>7563096.6699999999</v>
      </c>
      <c r="S834" s="186">
        <v>0</v>
      </c>
      <c r="T834" s="186">
        <v>0</v>
      </c>
      <c r="U834" s="186">
        <v>0</v>
      </c>
      <c r="V834" s="186">
        <v>0</v>
      </c>
      <c r="W834" s="186">
        <v>0</v>
      </c>
      <c r="X834" s="186">
        <v>0</v>
      </c>
      <c r="Y834" s="186">
        <v>0</v>
      </c>
      <c r="Z834" s="186">
        <v>7409975.8700000001</v>
      </c>
      <c r="AA834" s="186">
        <v>0</v>
      </c>
      <c r="AB834" s="186">
        <v>0</v>
      </c>
      <c r="AC834" s="186">
        <v>0</v>
      </c>
      <c r="AD834" s="186">
        <v>0</v>
      </c>
      <c r="AE834" s="186">
        <v>0</v>
      </c>
      <c r="AF834" s="186">
        <v>0</v>
      </c>
      <c r="AG834" s="292">
        <v>153120.79999999999</v>
      </c>
      <c r="AH834" s="292">
        <v>0</v>
      </c>
      <c r="AI834" s="292">
        <v>0</v>
      </c>
      <c r="AJ834" s="292">
        <v>67484.81</v>
      </c>
      <c r="AK834" s="175"/>
      <c r="AL834" s="175">
        <v>24959084.009999998</v>
      </c>
      <c r="AM834" s="175">
        <v>32589665.489999998</v>
      </c>
      <c r="AN834" s="175">
        <v>7630581.4799999995</v>
      </c>
    </row>
    <row r="835" spans="1:40" s="84" customFormat="1" ht="23.25" customHeight="1" x14ac:dyDescent="0.35">
      <c r="A835" s="256">
        <v>2023</v>
      </c>
      <c r="B835" s="184">
        <f t="shared" si="70"/>
        <v>814</v>
      </c>
      <c r="C835" s="248" t="s">
        <v>581</v>
      </c>
      <c r="D835" s="184">
        <v>38742</v>
      </c>
      <c r="E835" s="287">
        <f>VLOOKUP(D835,'[1]2023-2025'!$A:$G,7,0)</f>
        <v>2023</v>
      </c>
      <c r="F835" s="287"/>
      <c r="G835" s="287" t="s">
        <v>1899</v>
      </c>
      <c r="H835" s="288">
        <f>INDEX('[1]2023-2025'!$AK:$AK,MATCH(D835,'[1]2023-2025'!$A:$A,0))</f>
        <v>44670</v>
      </c>
      <c r="I835" s="288" t="e">
        <v>#N/A</v>
      </c>
      <c r="J835" s="288" t="e">
        <f>VLOOKUP(D835,[1]Лист3!$A:$AK,37,0)</f>
        <v>#N/A</v>
      </c>
      <c r="K835" s="289">
        <f>INDEX('[1]2023-2025'!$G:$G,MATCH(D835,'[1]2023-2025'!$A:$A,0))</f>
        <v>2023</v>
      </c>
      <c r="L835" s="289"/>
      <c r="M835" s="289"/>
      <c r="N835" s="289"/>
      <c r="O835" s="289" t="s">
        <v>2697</v>
      </c>
      <c r="P835" s="289">
        <v>0</v>
      </c>
      <c r="Q835" s="186">
        <f t="shared" si="71"/>
        <v>9525224.1399999987</v>
      </c>
      <c r="R835" s="186">
        <f t="shared" si="72"/>
        <v>9504455.6199999992</v>
      </c>
      <c r="S835" s="290">
        <v>0</v>
      </c>
      <c r="T835" s="290">
        <v>3766541.04</v>
      </c>
      <c r="U835" s="290">
        <v>0</v>
      </c>
      <c r="V835" s="290">
        <v>274976.26</v>
      </c>
      <c r="W835" s="290">
        <v>488765.83</v>
      </c>
      <c r="X835" s="290">
        <v>396767.89</v>
      </c>
      <c r="Y835" s="290">
        <v>0</v>
      </c>
      <c r="Z835" s="290">
        <v>0</v>
      </c>
      <c r="AA835" s="290">
        <v>4492254.49</v>
      </c>
      <c r="AB835" s="290">
        <v>0</v>
      </c>
      <c r="AC835" s="290">
        <v>0</v>
      </c>
      <c r="AD835" s="290">
        <v>0</v>
      </c>
      <c r="AE835" s="290">
        <v>0</v>
      </c>
      <c r="AF835" s="290">
        <v>0</v>
      </c>
      <c r="AG835" s="290">
        <v>85150.11</v>
      </c>
      <c r="AH835" s="290">
        <v>0</v>
      </c>
      <c r="AI835" s="290">
        <v>0</v>
      </c>
      <c r="AJ835" s="290">
        <v>20768.52</v>
      </c>
      <c r="AK835" s="175"/>
      <c r="AL835" s="175">
        <v>8298278.4300000034</v>
      </c>
      <c r="AM835" s="175">
        <v>22234389.760000002</v>
      </c>
      <c r="AN835" s="175">
        <v>13936111.329999998</v>
      </c>
    </row>
    <row r="836" spans="1:40" s="84" customFormat="1" ht="23.25" customHeight="1" x14ac:dyDescent="0.35">
      <c r="A836" s="256">
        <v>2023</v>
      </c>
      <c r="B836" s="184">
        <f t="shared" si="70"/>
        <v>815</v>
      </c>
      <c r="C836" s="248" t="s">
        <v>582</v>
      </c>
      <c r="D836" s="184">
        <v>38747</v>
      </c>
      <c r="E836" s="287">
        <f>VLOOKUP(D836,'[1]2023-2025'!$A:$G,7,0)</f>
        <v>2023</v>
      </c>
      <c r="F836" s="287"/>
      <c r="G836" s="287" t="s">
        <v>1899</v>
      </c>
      <c r="H836" s="288">
        <f>INDEX('[1]2023-2025'!$AK:$AK,MATCH(D836,'[1]2023-2025'!$A:$A,0))</f>
        <v>44670</v>
      </c>
      <c r="I836" s="288" t="e">
        <v>#N/A</v>
      </c>
      <c r="J836" s="288" t="e">
        <f>VLOOKUP(D836,[1]Лист3!$A:$AK,37,0)</f>
        <v>#N/A</v>
      </c>
      <c r="K836" s="289">
        <f>INDEX('[1]2023-2025'!$G:$G,MATCH(D836,'[1]2023-2025'!$A:$A,0))</f>
        <v>2023</v>
      </c>
      <c r="L836" s="289"/>
      <c r="M836" s="289"/>
      <c r="N836" s="289"/>
      <c r="O836" s="289" t="s">
        <v>2697</v>
      </c>
      <c r="P836" s="289">
        <v>0</v>
      </c>
      <c r="Q836" s="186">
        <f t="shared" si="71"/>
        <v>9898461.6399999987</v>
      </c>
      <c r="R836" s="186">
        <f t="shared" si="72"/>
        <v>9878683.9399999995</v>
      </c>
      <c r="S836" s="290">
        <v>0</v>
      </c>
      <c r="T836" s="290">
        <v>2159262.94</v>
      </c>
      <c r="U836" s="290">
        <v>0</v>
      </c>
      <c r="V836" s="290">
        <v>339449.69</v>
      </c>
      <c r="W836" s="290">
        <v>670283.96</v>
      </c>
      <c r="X836" s="290">
        <v>0</v>
      </c>
      <c r="Y836" s="290">
        <v>0</v>
      </c>
      <c r="Z836" s="290">
        <v>0</v>
      </c>
      <c r="AA836" s="290">
        <v>6632772.2599999998</v>
      </c>
      <c r="AB836" s="290">
        <v>0</v>
      </c>
      <c r="AC836" s="290">
        <v>0</v>
      </c>
      <c r="AD836" s="290">
        <v>0</v>
      </c>
      <c r="AE836" s="290">
        <v>0</v>
      </c>
      <c r="AF836" s="290">
        <v>0</v>
      </c>
      <c r="AG836" s="290">
        <v>76915.09</v>
      </c>
      <c r="AH836" s="290">
        <v>0</v>
      </c>
      <c r="AI836" s="290">
        <v>0</v>
      </c>
      <c r="AJ836" s="290">
        <v>19777.699999999997</v>
      </c>
      <c r="AK836" s="175"/>
      <c r="AL836" s="175">
        <v>15145455.730000002</v>
      </c>
      <c r="AM836" s="175">
        <v>25043917.370000001</v>
      </c>
      <c r="AN836" s="175">
        <v>9898461.6399999987</v>
      </c>
    </row>
    <row r="837" spans="1:40" s="84" customFormat="1" ht="23.25" customHeight="1" x14ac:dyDescent="0.35">
      <c r="A837" s="256">
        <v>2023</v>
      </c>
      <c r="B837" s="184">
        <f t="shared" si="70"/>
        <v>816</v>
      </c>
      <c r="C837" s="248" t="s">
        <v>583</v>
      </c>
      <c r="D837" s="184">
        <v>38833</v>
      </c>
      <c r="E837" s="287">
        <f>VLOOKUP(D837,'[1]2023-2025'!$A:$G,7,0)</f>
        <v>2023</v>
      </c>
      <c r="F837" s="287"/>
      <c r="G837" s="287" t="s">
        <v>1899</v>
      </c>
      <c r="H837" s="288">
        <f>INDEX('[1]2023-2025'!$AK:$AK,MATCH(D837,'[1]2023-2025'!$A:$A,0))</f>
        <v>44670</v>
      </c>
      <c r="I837" s="288" t="e">
        <v>#N/A</v>
      </c>
      <c r="J837" s="288" t="e">
        <f>VLOOKUP(D837,[1]Лист3!$A:$AK,37,0)</f>
        <v>#N/A</v>
      </c>
      <c r="K837" s="289">
        <f>INDEX('[1]2023-2025'!$G:$G,MATCH(D837,'[1]2023-2025'!$A:$A,0))</f>
        <v>2023</v>
      </c>
      <c r="L837" s="289"/>
      <c r="M837" s="289"/>
      <c r="N837" s="289"/>
      <c r="O837" s="289" t="s">
        <v>2697</v>
      </c>
      <c r="P837" s="289">
        <v>0</v>
      </c>
      <c r="Q837" s="186">
        <f t="shared" si="71"/>
        <v>9530475.8699999992</v>
      </c>
      <c r="R837" s="186">
        <f t="shared" si="72"/>
        <v>9509241.129999999</v>
      </c>
      <c r="S837" s="290">
        <v>0</v>
      </c>
      <c r="T837" s="290">
        <v>0</v>
      </c>
      <c r="U837" s="290">
        <v>0</v>
      </c>
      <c r="V837" s="290">
        <v>343273.28</v>
      </c>
      <c r="W837" s="290">
        <v>659859.01</v>
      </c>
      <c r="X837" s="290">
        <v>0</v>
      </c>
      <c r="Y837" s="290">
        <v>0</v>
      </c>
      <c r="Z837" s="290">
        <v>0</v>
      </c>
      <c r="AA837" s="290">
        <v>8506108.8399999999</v>
      </c>
      <c r="AB837" s="290">
        <v>0</v>
      </c>
      <c r="AC837" s="290">
        <v>0</v>
      </c>
      <c r="AD837" s="290">
        <v>0</v>
      </c>
      <c r="AE837" s="290">
        <v>0</v>
      </c>
      <c r="AF837" s="290">
        <v>0</v>
      </c>
      <c r="AG837" s="290">
        <v>0</v>
      </c>
      <c r="AH837" s="290">
        <v>0</v>
      </c>
      <c r="AI837" s="290">
        <v>0</v>
      </c>
      <c r="AJ837" s="290">
        <v>21234.74</v>
      </c>
      <c r="AK837" s="175"/>
      <c r="AL837" s="175">
        <v>15640419.880000001</v>
      </c>
      <c r="AM837" s="175">
        <v>25170895.75</v>
      </c>
      <c r="AN837" s="175">
        <v>9530475.8699999992</v>
      </c>
    </row>
    <row r="838" spans="1:40" s="84" customFormat="1" ht="23.25" customHeight="1" x14ac:dyDescent="0.35">
      <c r="A838" s="256">
        <v>2023</v>
      </c>
      <c r="B838" s="184">
        <f t="shared" si="70"/>
        <v>817</v>
      </c>
      <c r="C838" s="248" t="s">
        <v>584</v>
      </c>
      <c r="D838" s="184">
        <v>38836</v>
      </c>
      <c r="E838" s="287">
        <f>VLOOKUP(D838,'[1]2023-2025'!$A:$G,7,0)</f>
        <v>2023</v>
      </c>
      <c r="F838" s="287"/>
      <c r="G838" s="287" t="s">
        <v>1899</v>
      </c>
      <c r="H838" s="288">
        <f>INDEX('[1]2023-2025'!$AK:$AK,MATCH(D838,'[1]2023-2025'!$A:$A,0))</f>
        <v>44613</v>
      </c>
      <c r="I838" s="288" t="e">
        <v>#N/A</v>
      </c>
      <c r="J838" s="288" t="e">
        <f>VLOOKUP(D838,[1]Лист3!$A:$AK,37,0)</f>
        <v>#N/A</v>
      </c>
      <c r="K838" s="289">
        <f>INDEX('[1]2023-2025'!$G:$G,MATCH(D838,'[1]2023-2025'!$A:$A,0))</f>
        <v>2023</v>
      </c>
      <c r="L838" s="289"/>
      <c r="M838" s="289">
        <v>1</v>
      </c>
      <c r="N838" s="289"/>
      <c r="O838" s="289" t="s">
        <v>2696</v>
      </c>
      <c r="P838" s="289">
        <v>0</v>
      </c>
      <c r="Q838" s="186">
        <f t="shared" si="71"/>
        <v>2352089.8800000004</v>
      </c>
      <c r="R838" s="186">
        <f t="shared" si="72"/>
        <v>2331268.7000000002</v>
      </c>
      <c r="S838" s="186">
        <v>0</v>
      </c>
      <c r="T838" s="186">
        <v>0</v>
      </c>
      <c r="U838" s="186">
        <v>0</v>
      </c>
      <c r="V838" s="186">
        <v>0</v>
      </c>
      <c r="W838" s="186">
        <v>0</v>
      </c>
      <c r="X838" s="186">
        <v>0</v>
      </c>
      <c r="Y838" s="186">
        <v>0</v>
      </c>
      <c r="Z838" s="186">
        <v>2270017.98</v>
      </c>
      <c r="AA838" s="186">
        <v>0</v>
      </c>
      <c r="AB838" s="186">
        <v>0</v>
      </c>
      <c r="AC838" s="186">
        <v>0</v>
      </c>
      <c r="AD838" s="186">
        <v>0</v>
      </c>
      <c r="AE838" s="186">
        <v>0</v>
      </c>
      <c r="AF838" s="186">
        <v>0</v>
      </c>
      <c r="AG838" s="292">
        <v>61250.720000000001</v>
      </c>
      <c r="AH838" s="292">
        <v>0</v>
      </c>
      <c r="AI838" s="292">
        <v>0</v>
      </c>
      <c r="AJ838" s="292">
        <v>20821.18</v>
      </c>
      <c r="AK838" s="175"/>
      <c r="AL838" s="175">
        <v>10805839.939999999</v>
      </c>
      <c r="AM838" s="175">
        <v>13157929.82</v>
      </c>
      <c r="AN838" s="175">
        <v>2352089.8800000004</v>
      </c>
    </row>
    <row r="839" spans="1:40" s="84" customFormat="1" ht="23.25" customHeight="1" x14ac:dyDescent="0.35">
      <c r="A839" s="256">
        <v>2023</v>
      </c>
      <c r="B839" s="184">
        <f t="shared" si="70"/>
        <v>818</v>
      </c>
      <c r="C839" s="248" t="s">
        <v>585</v>
      </c>
      <c r="D839" s="184">
        <v>38837</v>
      </c>
      <c r="E839" s="287">
        <f>VLOOKUP(D839,'[1]2023-2025'!$A:$G,7,0)</f>
        <v>2023</v>
      </c>
      <c r="F839" s="287"/>
      <c r="G839" s="287" t="s">
        <v>1899</v>
      </c>
      <c r="H839" s="288">
        <f>INDEX('[1]2023-2025'!$AK:$AK,MATCH(D839,'[1]2023-2025'!$A:$A,0))</f>
        <v>44670</v>
      </c>
      <c r="I839" s="288" t="e">
        <v>#N/A</v>
      </c>
      <c r="J839" s="288" t="e">
        <f>VLOOKUP(D839,[1]Лист3!$A:$AK,37,0)</f>
        <v>#N/A</v>
      </c>
      <c r="K839" s="289">
        <f>INDEX('[1]2023-2025'!$G:$G,MATCH(D839,'[1]2023-2025'!$A:$A,0))</f>
        <v>2023</v>
      </c>
      <c r="L839" s="289"/>
      <c r="M839" s="289"/>
      <c r="N839" s="289"/>
      <c r="O839" s="289" t="s">
        <v>2697</v>
      </c>
      <c r="P839" s="289">
        <v>0</v>
      </c>
      <c r="Q839" s="186">
        <f t="shared" si="71"/>
        <v>5450220.9399999995</v>
      </c>
      <c r="R839" s="186">
        <f t="shared" si="72"/>
        <v>5397851.5499999998</v>
      </c>
      <c r="S839" s="290">
        <v>0</v>
      </c>
      <c r="T839" s="290">
        <v>2031143.8199999998</v>
      </c>
      <c r="U839" s="290">
        <v>0</v>
      </c>
      <c r="V839" s="290">
        <v>166320.43</v>
      </c>
      <c r="W839" s="290">
        <v>318982.83999999997</v>
      </c>
      <c r="X839" s="290">
        <v>133821.29999999999</v>
      </c>
      <c r="Y839" s="290">
        <v>0</v>
      </c>
      <c r="Z839" s="290">
        <v>0</v>
      </c>
      <c r="AA839" s="290">
        <v>2704341.97</v>
      </c>
      <c r="AB839" s="290">
        <v>0</v>
      </c>
      <c r="AC839" s="290">
        <v>0</v>
      </c>
      <c r="AD839" s="290">
        <v>0</v>
      </c>
      <c r="AE839" s="290">
        <v>0</v>
      </c>
      <c r="AF839" s="290">
        <v>0</v>
      </c>
      <c r="AG839" s="290">
        <v>43241.19</v>
      </c>
      <c r="AH839" s="290">
        <v>0</v>
      </c>
      <c r="AI839" s="290">
        <v>0</v>
      </c>
      <c r="AJ839" s="290">
        <v>52369.39</v>
      </c>
      <c r="AK839" s="175"/>
      <c r="AL839" s="175">
        <v>5761217.2100000009</v>
      </c>
      <c r="AM839" s="175">
        <v>13422531.720000001</v>
      </c>
      <c r="AN839" s="175">
        <v>7661314.5099999998</v>
      </c>
    </row>
    <row r="840" spans="1:40" s="84" customFormat="1" ht="23.25" customHeight="1" x14ac:dyDescent="0.35">
      <c r="A840" s="256">
        <v>2023</v>
      </c>
      <c r="B840" s="184">
        <f t="shared" si="70"/>
        <v>819</v>
      </c>
      <c r="C840" s="248" t="s">
        <v>586</v>
      </c>
      <c r="D840" s="184">
        <v>38825</v>
      </c>
      <c r="E840" s="287">
        <f>VLOOKUP(D840,'[1]2023-2025'!$A:$G,7,0)</f>
        <v>2023</v>
      </c>
      <c r="F840" s="287"/>
      <c r="G840" s="287" t="s">
        <v>1899</v>
      </c>
      <c r="H840" s="288">
        <f>INDEX('[1]2023-2025'!$AK:$AK,MATCH(D840,'[1]2023-2025'!$A:$A,0))</f>
        <v>44613</v>
      </c>
      <c r="I840" s="288" t="e">
        <v>#N/A</v>
      </c>
      <c r="J840" s="288" t="e">
        <f>VLOOKUP(D840,[1]Лист3!$A:$AK,37,0)</f>
        <v>#N/A</v>
      </c>
      <c r="K840" s="289">
        <f>INDEX('[1]2023-2025'!$G:$G,MATCH(D840,'[1]2023-2025'!$A:$A,0))</f>
        <v>2023</v>
      </c>
      <c r="L840" s="289"/>
      <c r="M840" s="289">
        <v>1</v>
      </c>
      <c r="N840" s="289"/>
      <c r="O840" s="289" t="s">
        <v>2696</v>
      </c>
      <c r="P840" s="289">
        <v>0</v>
      </c>
      <c r="Q840" s="186">
        <f t="shared" si="71"/>
        <v>2557131.5599999996</v>
      </c>
      <c r="R840" s="186">
        <f t="shared" si="72"/>
        <v>2534636.6199999996</v>
      </c>
      <c r="S840" s="186">
        <v>0</v>
      </c>
      <c r="T840" s="186">
        <v>0</v>
      </c>
      <c r="U840" s="186">
        <v>0</v>
      </c>
      <c r="V840" s="186">
        <v>0</v>
      </c>
      <c r="W840" s="186">
        <v>0</v>
      </c>
      <c r="X840" s="186">
        <v>0</v>
      </c>
      <c r="Y840" s="186">
        <v>0</v>
      </c>
      <c r="Z840" s="186">
        <v>2470768.1399999997</v>
      </c>
      <c r="AA840" s="186">
        <v>0</v>
      </c>
      <c r="AB840" s="186">
        <v>0</v>
      </c>
      <c r="AC840" s="186">
        <v>0</v>
      </c>
      <c r="AD840" s="186">
        <v>0</v>
      </c>
      <c r="AE840" s="186">
        <v>0</v>
      </c>
      <c r="AF840" s="186">
        <v>0</v>
      </c>
      <c r="AG840" s="292">
        <v>63868.480000000003</v>
      </c>
      <c r="AH840" s="292">
        <v>0</v>
      </c>
      <c r="AI840" s="292">
        <v>0</v>
      </c>
      <c r="AJ840" s="292">
        <v>22494.94</v>
      </c>
      <c r="AK840" s="175"/>
      <c r="AL840" s="175">
        <v>8029740.8600000003</v>
      </c>
      <c r="AM840" s="175">
        <v>10586872.42</v>
      </c>
      <c r="AN840" s="175">
        <v>2557131.5599999996</v>
      </c>
    </row>
    <row r="841" spans="1:40" s="84" customFormat="1" ht="23.25" customHeight="1" x14ac:dyDescent="0.35">
      <c r="A841" s="256">
        <v>2023</v>
      </c>
      <c r="B841" s="184">
        <f t="shared" si="70"/>
        <v>820</v>
      </c>
      <c r="C841" s="248" t="s">
        <v>587</v>
      </c>
      <c r="D841" s="184">
        <v>38830</v>
      </c>
      <c r="E841" s="287">
        <f>VLOOKUP(D841,'[1]2023-2025'!$A:$G,7,0)</f>
        <v>2023</v>
      </c>
      <c r="F841" s="287"/>
      <c r="G841" s="287" t="s">
        <v>1899</v>
      </c>
      <c r="H841" s="288">
        <f>INDEX('[1]2023-2025'!$AK:$AK,MATCH(D841,'[1]2023-2025'!$A:$A,0))</f>
        <v>44613</v>
      </c>
      <c r="I841" s="288" t="e">
        <v>#N/A</v>
      </c>
      <c r="J841" s="288" t="e">
        <f>VLOOKUP(D841,[1]Лист3!$A:$AK,37,0)</f>
        <v>#N/A</v>
      </c>
      <c r="K841" s="289">
        <f>INDEX('[1]2023-2025'!$G:$G,MATCH(D841,'[1]2023-2025'!$A:$A,0))</f>
        <v>2023</v>
      </c>
      <c r="L841" s="289"/>
      <c r="M841" s="289">
        <v>1</v>
      </c>
      <c r="N841" s="289"/>
      <c r="O841" s="289" t="s">
        <v>2446</v>
      </c>
      <c r="P841" s="289">
        <v>0</v>
      </c>
      <c r="Q841" s="186">
        <f t="shared" si="71"/>
        <v>2557114.69</v>
      </c>
      <c r="R841" s="186">
        <f t="shared" si="72"/>
        <v>2534619.75</v>
      </c>
      <c r="S841" s="186">
        <v>0</v>
      </c>
      <c r="T841" s="186">
        <v>0</v>
      </c>
      <c r="U841" s="186">
        <v>0</v>
      </c>
      <c r="V841" s="186">
        <v>0</v>
      </c>
      <c r="W841" s="186">
        <v>0</v>
      </c>
      <c r="X841" s="186">
        <v>0</v>
      </c>
      <c r="Y841" s="186">
        <v>0</v>
      </c>
      <c r="Z841" s="186">
        <v>2470729.0699999998</v>
      </c>
      <c r="AA841" s="186">
        <v>0</v>
      </c>
      <c r="AB841" s="186">
        <v>0</v>
      </c>
      <c r="AC841" s="186">
        <v>0</v>
      </c>
      <c r="AD841" s="186">
        <v>0</v>
      </c>
      <c r="AE841" s="186">
        <v>0</v>
      </c>
      <c r="AF841" s="186">
        <v>0</v>
      </c>
      <c r="AG841" s="292">
        <v>63890.68</v>
      </c>
      <c r="AH841" s="292">
        <v>0</v>
      </c>
      <c r="AI841" s="292">
        <v>0</v>
      </c>
      <c r="AJ841" s="292">
        <v>22494.94</v>
      </c>
      <c r="AK841" s="175"/>
      <c r="AL841" s="175">
        <v>8434771.9100000001</v>
      </c>
      <c r="AM841" s="175">
        <v>10991886.6</v>
      </c>
      <c r="AN841" s="175">
        <v>2557114.69</v>
      </c>
    </row>
    <row r="842" spans="1:40" s="84" customFormat="1" ht="23.25" customHeight="1" x14ac:dyDescent="0.35">
      <c r="A842" s="256">
        <v>2023</v>
      </c>
      <c r="B842" s="184">
        <f t="shared" si="70"/>
        <v>821</v>
      </c>
      <c r="C842" s="248" t="s">
        <v>589</v>
      </c>
      <c r="D842" s="184">
        <v>38858</v>
      </c>
      <c r="E842" s="287">
        <f>VLOOKUP(D842,'[1]2023-2025'!$A:$G,7,0)</f>
        <v>2023</v>
      </c>
      <c r="F842" s="287"/>
      <c r="G842" s="287" t="s">
        <v>1899</v>
      </c>
      <c r="H842" s="288">
        <f>INDEX('[1]2023-2025'!$AK:$AK,MATCH(D842,'[1]2023-2025'!$A:$A,0))</f>
        <v>44613</v>
      </c>
      <c r="I842" s="288" t="e">
        <v>#N/A</v>
      </c>
      <c r="J842" s="288" t="e">
        <f>VLOOKUP(D842,[1]Лист3!$A:$AK,37,0)</f>
        <v>#N/A</v>
      </c>
      <c r="K842" s="289">
        <f>INDEX('[1]2023-2025'!$G:$G,MATCH(D842,'[1]2023-2025'!$A:$A,0))</f>
        <v>2023</v>
      </c>
      <c r="L842" s="289"/>
      <c r="M842" s="289">
        <v>5</v>
      </c>
      <c r="N842" s="289"/>
      <c r="O842" s="289" t="s">
        <v>2696</v>
      </c>
      <c r="P842" s="289">
        <v>0</v>
      </c>
      <c r="Q842" s="186">
        <f t="shared" si="71"/>
        <v>11855058.640000001</v>
      </c>
      <c r="R842" s="186">
        <f t="shared" si="72"/>
        <v>11750952.74</v>
      </c>
      <c r="S842" s="186">
        <v>0</v>
      </c>
      <c r="T842" s="186">
        <v>0</v>
      </c>
      <c r="U842" s="186">
        <v>0</v>
      </c>
      <c r="V842" s="186">
        <v>0</v>
      </c>
      <c r="W842" s="186">
        <v>0</v>
      </c>
      <c r="X842" s="186">
        <v>0</v>
      </c>
      <c r="Y842" s="186">
        <v>0</v>
      </c>
      <c r="Z842" s="186">
        <v>11498634.02</v>
      </c>
      <c r="AA842" s="186">
        <v>0</v>
      </c>
      <c r="AB842" s="186">
        <v>0</v>
      </c>
      <c r="AC842" s="186">
        <v>0</v>
      </c>
      <c r="AD842" s="186">
        <v>0</v>
      </c>
      <c r="AE842" s="186">
        <v>0</v>
      </c>
      <c r="AF842" s="186">
        <v>0</v>
      </c>
      <c r="AG842" s="292">
        <v>252318.72</v>
      </c>
      <c r="AH842" s="292">
        <v>0</v>
      </c>
      <c r="AI842" s="292">
        <v>0</v>
      </c>
      <c r="AJ842" s="292">
        <v>104105.9</v>
      </c>
      <c r="AK842" s="175"/>
      <c r="AL842" s="175">
        <v>46064279.479999997</v>
      </c>
      <c r="AM842" s="175">
        <v>57919338.119999997</v>
      </c>
      <c r="AN842" s="175">
        <v>11855058.640000001</v>
      </c>
    </row>
    <row r="843" spans="1:40" s="84" customFormat="1" ht="23.25" customHeight="1" x14ac:dyDescent="0.35">
      <c r="A843" s="256">
        <v>2023</v>
      </c>
      <c r="B843" s="184">
        <f t="shared" si="70"/>
        <v>822</v>
      </c>
      <c r="C843" s="248" t="s">
        <v>590</v>
      </c>
      <c r="D843" s="184">
        <v>38854</v>
      </c>
      <c r="E843" s="287">
        <f>VLOOKUP(D843,'[1]2023-2025'!$A:$G,7,0)</f>
        <v>2023</v>
      </c>
      <c r="F843" s="287"/>
      <c r="G843" s="287" t="s">
        <v>1899</v>
      </c>
      <c r="H843" s="288">
        <f>INDEX('[1]2023-2025'!$AK:$AK,MATCH(D843,'[1]2023-2025'!$A:$A,0))</f>
        <v>44670</v>
      </c>
      <c r="I843" s="288" t="e">
        <v>#N/A</v>
      </c>
      <c r="J843" s="288" t="e">
        <f>VLOOKUP(D843,[1]Лист3!$A:$AK,37,0)</f>
        <v>#N/A</v>
      </c>
      <c r="K843" s="289">
        <f>INDEX('[1]2023-2025'!$G:$G,MATCH(D843,'[1]2023-2025'!$A:$A,0))</f>
        <v>2023</v>
      </c>
      <c r="L843" s="289"/>
      <c r="M843" s="289"/>
      <c r="N843" s="289"/>
      <c r="O843" s="289" t="s">
        <v>2697</v>
      </c>
      <c r="P843" s="289">
        <v>0</v>
      </c>
      <c r="Q843" s="186">
        <f t="shared" si="71"/>
        <v>11313884.810000001</v>
      </c>
      <c r="R843" s="186">
        <f t="shared" si="72"/>
        <v>11299890.17</v>
      </c>
      <c r="S843" s="290">
        <v>0</v>
      </c>
      <c r="T843" s="290">
        <v>0</v>
      </c>
      <c r="U843" s="290">
        <v>0</v>
      </c>
      <c r="V843" s="290">
        <v>0</v>
      </c>
      <c r="W843" s="290">
        <v>0</v>
      </c>
      <c r="X843" s="290">
        <v>0</v>
      </c>
      <c r="Y843" s="290">
        <v>0</v>
      </c>
      <c r="Z843" s="290">
        <v>0</v>
      </c>
      <c r="AA843" s="290">
        <v>11299890.17</v>
      </c>
      <c r="AB843" s="290">
        <v>0</v>
      </c>
      <c r="AC843" s="290">
        <v>0</v>
      </c>
      <c r="AD843" s="290">
        <v>0</v>
      </c>
      <c r="AE843" s="290">
        <v>0</v>
      </c>
      <c r="AF843" s="290">
        <v>0</v>
      </c>
      <c r="AG843" s="290">
        <v>0</v>
      </c>
      <c r="AH843" s="290">
        <v>0</v>
      </c>
      <c r="AI843" s="290">
        <v>0</v>
      </c>
      <c r="AJ843" s="290">
        <v>13994.64</v>
      </c>
      <c r="AK843" s="175"/>
      <c r="AL843" s="175">
        <v>13795139.549999999</v>
      </c>
      <c r="AM843" s="175">
        <v>25109024.359999999</v>
      </c>
      <c r="AN843" s="175">
        <v>11313884.810000001</v>
      </c>
    </row>
    <row r="844" spans="1:40" s="84" customFormat="1" ht="23.25" customHeight="1" x14ac:dyDescent="0.35">
      <c r="A844" s="256">
        <v>2023</v>
      </c>
      <c r="B844" s="184">
        <f t="shared" si="70"/>
        <v>823</v>
      </c>
      <c r="C844" s="248" t="s">
        <v>591</v>
      </c>
      <c r="D844" s="184">
        <v>38867</v>
      </c>
      <c r="E844" s="287">
        <f>VLOOKUP(D844,'[1]2023-2025'!$A:$G,7,0)</f>
        <v>2023</v>
      </c>
      <c r="F844" s="287"/>
      <c r="G844" s="287" t="s">
        <v>1899</v>
      </c>
      <c r="H844" s="288">
        <f>INDEX('[1]2023-2025'!$AK:$AK,MATCH(D844,'[1]2023-2025'!$A:$A,0))</f>
        <v>44613</v>
      </c>
      <c r="I844" s="288" t="e">
        <v>#N/A</v>
      </c>
      <c r="J844" s="288" t="e">
        <f>VLOOKUP(D844,[1]Лист3!$A:$AK,37,0)</f>
        <v>#N/A</v>
      </c>
      <c r="K844" s="289">
        <f>INDEX('[1]2023-2025'!$G:$G,MATCH(D844,'[1]2023-2025'!$A:$A,0))</f>
        <v>2023</v>
      </c>
      <c r="L844" s="289"/>
      <c r="M844" s="289">
        <v>6</v>
      </c>
      <c r="N844" s="289"/>
      <c r="O844" s="289" t="s">
        <v>2696</v>
      </c>
      <c r="P844" s="289">
        <v>0</v>
      </c>
      <c r="Q844" s="186">
        <f t="shared" si="71"/>
        <v>14168223.67</v>
      </c>
      <c r="R844" s="186">
        <f t="shared" si="72"/>
        <v>14043296.59</v>
      </c>
      <c r="S844" s="186">
        <v>0</v>
      </c>
      <c r="T844" s="186">
        <v>0</v>
      </c>
      <c r="U844" s="186">
        <v>0</v>
      </c>
      <c r="V844" s="186">
        <v>0</v>
      </c>
      <c r="W844" s="186">
        <v>0</v>
      </c>
      <c r="X844" s="186">
        <v>0</v>
      </c>
      <c r="Y844" s="186">
        <v>0</v>
      </c>
      <c r="Z844" s="186">
        <v>13744706.59</v>
      </c>
      <c r="AA844" s="186">
        <v>0</v>
      </c>
      <c r="AB844" s="186">
        <v>0</v>
      </c>
      <c r="AC844" s="186">
        <v>0</v>
      </c>
      <c r="AD844" s="186">
        <v>0</v>
      </c>
      <c r="AE844" s="186">
        <v>0</v>
      </c>
      <c r="AF844" s="186">
        <v>0</v>
      </c>
      <c r="AG844" s="292">
        <v>298590</v>
      </c>
      <c r="AH844" s="292">
        <v>0</v>
      </c>
      <c r="AI844" s="292">
        <v>0</v>
      </c>
      <c r="AJ844" s="292">
        <v>124927.08</v>
      </c>
      <c r="AK844" s="175"/>
      <c r="AL844" s="175">
        <v>55446125.969999999</v>
      </c>
      <c r="AM844" s="175">
        <v>69614349.640000001</v>
      </c>
      <c r="AN844" s="175">
        <v>14168223.67</v>
      </c>
    </row>
    <row r="845" spans="1:40" s="84" customFormat="1" ht="23.25" customHeight="1" x14ac:dyDescent="0.35">
      <c r="A845" s="256">
        <v>2023</v>
      </c>
      <c r="B845" s="184">
        <f t="shared" si="70"/>
        <v>824</v>
      </c>
      <c r="C845" s="248" t="s">
        <v>592</v>
      </c>
      <c r="D845" s="184">
        <v>38869</v>
      </c>
      <c r="E845" s="287">
        <f>VLOOKUP(D845,'[1]2023-2025'!$A:$G,7,0)</f>
        <v>2023</v>
      </c>
      <c r="F845" s="287"/>
      <c r="G845" s="287" t="s">
        <v>1899</v>
      </c>
      <c r="H845" s="288">
        <f>INDEX('[1]2023-2025'!$AK:$AK,MATCH(D845,'[1]2023-2025'!$A:$A,0))</f>
        <v>44613</v>
      </c>
      <c r="I845" s="288" t="e">
        <v>#N/A</v>
      </c>
      <c r="J845" s="288" t="e">
        <f>VLOOKUP(D845,[1]Лист3!$A:$AK,37,0)</f>
        <v>#N/A</v>
      </c>
      <c r="K845" s="289">
        <f>INDEX('[1]2023-2025'!$G:$G,MATCH(D845,'[1]2023-2025'!$A:$A,0))</f>
        <v>2023</v>
      </c>
      <c r="L845" s="289"/>
      <c r="M845" s="289">
        <v>6</v>
      </c>
      <c r="N845" s="289"/>
      <c r="O845" s="289" t="s">
        <v>2696</v>
      </c>
      <c r="P845" s="289">
        <v>0</v>
      </c>
      <c r="Q845" s="186">
        <f t="shared" si="71"/>
        <v>14197065.989999998</v>
      </c>
      <c r="R845" s="186">
        <f t="shared" si="72"/>
        <v>14072138.909999998</v>
      </c>
      <c r="S845" s="186">
        <v>0</v>
      </c>
      <c r="T845" s="186">
        <v>0</v>
      </c>
      <c r="U845" s="186">
        <v>0</v>
      </c>
      <c r="V845" s="186">
        <v>0</v>
      </c>
      <c r="W845" s="186">
        <v>0</v>
      </c>
      <c r="X845" s="186">
        <v>0</v>
      </c>
      <c r="Y845" s="186">
        <v>0</v>
      </c>
      <c r="Z845" s="186">
        <v>13773572.039999999</v>
      </c>
      <c r="AA845" s="186">
        <v>0</v>
      </c>
      <c r="AB845" s="186">
        <v>0</v>
      </c>
      <c r="AC845" s="186">
        <v>0</v>
      </c>
      <c r="AD845" s="186">
        <v>0</v>
      </c>
      <c r="AE845" s="186">
        <v>0</v>
      </c>
      <c r="AF845" s="186">
        <v>0</v>
      </c>
      <c r="AG845" s="292">
        <v>298566.87</v>
      </c>
      <c r="AH845" s="292">
        <v>0</v>
      </c>
      <c r="AI845" s="292">
        <v>0</v>
      </c>
      <c r="AJ845" s="292">
        <v>124927.08</v>
      </c>
      <c r="AK845" s="175"/>
      <c r="AL845" s="175">
        <v>55431268.950000003</v>
      </c>
      <c r="AM845" s="175">
        <v>69628334.939999998</v>
      </c>
      <c r="AN845" s="175">
        <v>14197065.989999998</v>
      </c>
    </row>
    <row r="846" spans="1:40" s="84" customFormat="1" ht="23.25" customHeight="1" x14ac:dyDescent="0.35">
      <c r="A846" s="256">
        <v>2023</v>
      </c>
      <c r="B846" s="184">
        <f t="shared" si="70"/>
        <v>825</v>
      </c>
      <c r="C846" s="248" t="s">
        <v>593</v>
      </c>
      <c r="D846" s="184">
        <v>38879</v>
      </c>
      <c r="E846" s="287">
        <f>VLOOKUP(D846,'[1]2023-2025'!$A:$G,7,0)</f>
        <v>2023</v>
      </c>
      <c r="F846" s="287"/>
      <c r="G846" s="287" t="s">
        <v>1899</v>
      </c>
      <c r="H846" s="288">
        <f>INDEX('[1]2023-2025'!$AK:$AK,MATCH(D846,'[1]2023-2025'!$A:$A,0))</f>
        <v>44613</v>
      </c>
      <c r="I846" s="288" t="e">
        <v>#N/A</v>
      </c>
      <c r="J846" s="288" t="e">
        <f>VLOOKUP(D846,[1]Лист3!$A:$AK,37,0)</f>
        <v>#N/A</v>
      </c>
      <c r="K846" s="289">
        <f>INDEX('[1]2023-2025'!$G:$G,MATCH(D846,'[1]2023-2025'!$A:$A,0))</f>
        <v>2023</v>
      </c>
      <c r="L846" s="289"/>
      <c r="M846" s="289">
        <v>3</v>
      </c>
      <c r="N846" s="289"/>
      <c r="O846" s="289" t="s">
        <v>2696</v>
      </c>
      <c r="P846" s="289">
        <v>0</v>
      </c>
      <c r="Q846" s="186">
        <f t="shared" si="71"/>
        <v>7074084.5800000001</v>
      </c>
      <c r="R846" s="186">
        <f t="shared" si="72"/>
        <v>7011621.04</v>
      </c>
      <c r="S846" s="186">
        <v>0</v>
      </c>
      <c r="T846" s="186">
        <v>0</v>
      </c>
      <c r="U846" s="186">
        <v>0</v>
      </c>
      <c r="V846" s="186">
        <v>0</v>
      </c>
      <c r="W846" s="186">
        <v>0</v>
      </c>
      <c r="X846" s="186">
        <v>0</v>
      </c>
      <c r="Y846" s="186">
        <v>0</v>
      </c>
      <c r="Z846" s="186">
        <v>6845559.9699999997</v>
      </c>
      <c r="AA846" s="186">
        <v>0</v>
      </c>
      <c r="AB846" s="186">
        <v>0</v>
      </c>
      <c r="AC846" s="186">
        <v>0</v>
      </c>
      <c r="AD846" s="186">
        <v>0</v>
      </c>
      <c r="AE846" s="186">
        <v>0</v>
      </c>
      <c r="AF846" s="186">
        <v>0</v>
      </c>
      <c r="AG846" s="292">
        <v>166061.07</v>
      </c>
      <c r="AH846" s="292">
        <v>0</v>
      </c>
      <c r="AI846" s="292">
        <v>0</v>
      </c>
      <c r="AJ846" s="292">
        <v>62463.54</v>
      </c>
      <c r="AK846" s="175"/>
      <c r="AL846" s="175">
        <v>22366650.890000001</v>
      </c>
      <c r="AM846" s="175">
        <v>29440735.469999999</v>
      </c>
      <c r="AN846" s="175">
        <v>7074084.5800000001</v>
      </c>
    </row>
    <row r="847" spans="1:40" s="84" customFormat="1" ht="23.25" customHeight="1" x14ac:dyDescent="0.35">
      <c r="A847" s="256">
        <v>2023</v>
      </c>
      <c r="B847" s="184">
        <f>B846+1</f>
        <v>826</v>
      </c>
      <c r="C847" s="248" t="s">
        <v>1749</v>
      </c>
      <c r="D847" s="184">
        <v>38798</v>
      </c>
      <c r="E847" s="287">
        <f>VLOOKUP(D847,'[1]2023-2025'!$A:$G,7,0)</f>
        <v>2023</v>
      </c>
      <c r="F847" s="287"/>
      <c r="G847" s="287" t="s">
        <v>1899</v>
      </c>
      <c r="H847" s="288">
        <f>INDEX('[1]2023-2025'!$AK:$AK,MATCH(D847,'[1]2023-2025'!$A:$A,0))</f>
        <v>44729</v>
      </c>
      <c r="I847" s="288" t="e">
        <v>#N/A</v>
      </c>
      <c r="J847" s="288" t="e">
        <f>VLOOKUP(D847,[1]Лист3!$A:$AK,37,0)</f>
        <v>#N/A</v>
      </c>
      <c r="K847" s="289">
        <f>INDEX('[1]2023-2025'!$G:$G,MATCH(D847,'[1]2023-2025'!$A:$A,0))</f>
        <v>2023</v>
      </c>
      <c r="L847" s="289"/>
      <c r="M847" s="289">
        <v>1</v>
      </c>
      <c r="N847" s="289"/>
      <c r="O847" s="289" t="s">
        <v>2698</v>
      </c>
      <c r="P847" s="289">
        <v>0</v>
      </c>
      <c r="Q847" s="186">
        <f t="shared" si="71"/>
        <v>2035655.79</v>
      </c>
      <c r="R847" s="186">
        <f t="shared" si="72"/>
        <v>2030078.7</v>
      </c>
      <c r="S847" s="186">
        <v>0</v>
      </c>
      <c r="T847" s="186">
        <v>0</v>
      </c>
      <c r="U847" s="186">
        <v>0</v>
      </c>
      <c r="V847" s="186">
        <v>0</v>
      </c>
      <c r="W847" s="186">
        <v>0</v>
      </c>
      <c r="X847" s="186">
        <v>0</v>
      </c>
      <c r="Y847" s="186">
        <v>0</v>
      </c>
      <c r="Z847" s="186">
        <v>1975161.5999999999</v>
      </c>
      <c r="AA847" s="186">
        <v>0</v>
      </c>
      <c r="AB847" s="186">
        <v>0</v>
      </c>
      <c r="AC847" s="186">
        <v>0</v>
      </c>
      <c r="AD847" s="186">
        <v>0</v>
      </c>
      <c r="AE847" s="186">
        <v>0</v>
      </c>
      <c r="AF847" s="186">
        <v>0</v>
      </c>
      <c r="AG847" s="292">
        <v>54917.1</v>
      </c>
      <c r="AH847" s="292">
        <v>0</v>
      </c>
      <c r="AI847" s="292">
        <v>0</v>
      </c>
      <c r="AJ847" s="292">
        <v>5577.09</v>
      </c>
      <c r="AK847" s="175"/>
      <c r="AL847" s="175">
        <v>9030927.6099999994</v>
      </c>
      <c r="AM847" s="175">
        <v>11650873.939999999</v>
      </c>
      <c r="AN847" s="175">
        <v>2619946.33</v>
      </c>
    </row>
    <row r="848" spans="1:40" s="84" customFormat="1" ht="23.25" customHeight="1" x14ac:dyDescent="0.35">
      <c r="A848" s="256">
        <v>2023</v>
      </c>
      <c r="B848" s="184">
        <f t="shared" si="70"/>
        <v>827</v>
      </c>
      <c r="C848" s="248" t="s">
        <v>1869</v>
      </c>
      <c r="D848" s="184">
        <v>38856</v>
      </c>
      <c r="E848" s="287">
        <f>VLOOKUP(D848,'[1]2023-2025'!$A:$G,7,0)</f>
        <v>2023</v>
      </c>
      <c r="F848" s="287" t="s">
        <v>2095</v>
      </c>
      <c r="G848" s="287"/>
      <c r="H848" s="288">
        <f>INDEX('[1]2023-2025'!$AK:$AK,MATCH(D848,'[1]2023-2025'!$A:$A,0))</f>
        <v>44761</v>
      </c>
      <c r="I848" s="288" t="e">
        <v>#N/A</v>
      </c>
      <c r="J848" s="288" t="e">
        <f>VLOOKUP(D848,[1]Лист3!$A:$AK,37,0)</f>
        <v>#N/A</v>
      </c>
      <c r="K848" s="289">
        <f>INDEX('[1]2023-2025'!$G:$G,MATCH(D848,'[1]2023-2025'!$A:$A,0))</f>
        <v>2023</v>
      </c>
      <c r="L848" s="289"/>
      <c r="M848" s="289"/>
      <c r="N848" s="289"/>
      <c r="O848" s="289" t="s">
        <v>2704</v>
      </c>
      <c r="P848" s="289">
        <v>0</v>
      </c>
      <c r="Q848" s="186">
        <f t="shared" si="71"/>
        <v>11023722.960000001</v>
      </c>
      <c r="R848" s="186">
        <f t="shared" si="72"/>
        <v>11008499.560000001</v>
      </c>
      <c r="S848" s="186">
        <v>0</v>
      </c>
      <c r="T848" s="186">
        <v>0</v>
      </c>
      <c r="U848" s="186">
        <v>0</v>
      </c>
      <c r="V848" s="186">
        <v>0</v>
      </c>
      <c r="W848" s="186">
        <v>618936.54999999993</v>
      </c>
      <c r="X848" s="186">
        <v>373744.36</v>
      </c>
      <c r="Y848" s="186">
        <v>0</v>
      </c>
      <c r="Z848" s="186">
        <v>0</v>
      </c>
      <c r="AA848" s="186">
        <v>10015818.65</v>
      </c>
      <c r="AB848" s="186">
        <v>0</v>
      </c>
      <c r="AC848" s="186">
        <v>0</v>
      </c>
      <c r="AD848" s="186">
        <v>0</v>
      </c>
      <c r="AE848" s="186">
        <v>0</v>
      </c>
      <c r="AF848" s="186">
        <v>0</v>
      </c>
      <c r="AG848" s="292">
        <v>0</v>
      </c>
      <c r="AH848" s="292">
        <v>0</v>
      </c>
      <c r="AI848" s="292">
        <v>0</v>
      </c>
      <c r="AJ848" s="292">
        <v>15223.4</v>
      </c>
      <c r="AK848" s="175"/>
      <c r="AL848" s="175">
        <v>11692925.379999999</v>
      </c>
      <c r="AM848" s="175">
        <v>23013341.84</v>
      </c>
      <c r="AN848" s="175">
        <v>11320416.460000001</v>
      </c>
    </row>
    <row r="849" spans="1:40" s="84" customFormat="1" ht="23.25" customHeight="1" x14ac:dyDescent="0.35">
      <c r="A849" s="256">
        <v>2023</v>
      </c>
      <c r="B849" s="184">
        <f t="shared" si="70"/>
        <v>828</v>
      </c>
      <c r="C849" s="248" t="s">
        <v>2269</v>
      </c>
      <c r="D849" s="184">
        <v>38598</v>
      </c>
      <c r="E849" s="287">
        <f>VLOOKUP(D849,'[1]2023-2025'!$A:$G,7,0)</f>
        <v>2023</v>
      </c>
      <c r="F849" s="287" t="s">
        <v>2881</v>
      </c>
      <c r="G849" s="287"/>
      <c r="H849" s="288" t="str">
        <f>INDEX('[1]2023-2025'!$AK:$AK,MATCH(D849,'[1]2023-2025'!$A:$A,0))</f>
        <v>вкл. Протоколом</v>
      </c>
      <c r="I849" s="288" t="e">
        <v>#N/A</v>
      </c>
      <c r="J849" s="288" t="e">
        <f>VLOOKUP(D849,[1]Лист3!$A:$AK,37,0)</f>
        <v>#N/A</v>
      </c>
      <c r="K849" s="289">
        <f>INDEX('[1]2023-2025'!$G:$G,MATCH(D849,'[1]2023-2025'!$A:$A,0))</f>
        <v>2023</v>
      </c>
      <c r="L849" s="289"/>
      <c r="M849" s="289"/>
      <c r="N849" s="289"/>
      <c r="O849" s="289" t="s">
        <v>1743</v>
      </c>
      <c r="P849" s="289" t="s">
        <v>2705</v>
      </c>
      <c r="Q849" s="186">
        <f t="shared" si="71"/>
        <v>1832401.44</v>
      </c>
      <c r="R849" s="186">
        <f t="shared" si="72"/>
        <v>1819176</v>
      </c>
      <c r="S849" s="290">
        <v>0</v>
      </c>
      <c r="T849" s="291">
        <v>0</v>
      </c>
      <c r="U849" s="186">
        <v>0</v>
      </c>
      <c r="V849" s="186">
        <v>0</v>
      </c>
      <c r="W849" s="186">
        <v>0</v>
      </c>
      <c r="X849" s="186">
        <v>0</v>
      </c>
      <c r="Y849" s="186">
        <v>0</v>
      </c>
      <c r="Z849" s="290">
        <v>0</v>
      </c>
      <c r="AA849" s="186">
        <v>1819176</v>
      </c>
      <c r="AB849" s="186">
        <v>0</v>
      </c>
      <c r="AC849" s="186">
        <v>0</v>
      </c>
      <c r="AD849" s="186">
        <v>0</v>
      </c>
      <c r="AE849" s="186">
        <v>0</v>
      </c>
      <c r="AF849" s="186">
        <v>0</v>
      </c>
      <c r="AG849" s="290">
        <v>0</v>
      </c>
      <c r="AH849" s="292">
        <v>0</v>
      </c>
      <c r="AI849" s="292">
        <v>0</v>
      </c>
      <c r="AJ849" s="290">
        <v>13225.44</v>
      </c>
      <c r="AK849" s="175"/>
      <c r="AL849" s="175">
        <v>9124714.6500000004</v>
      </c>
      <c r="AM849" s="175">
        <v>11757721.76</v>
      </c>
      <c r="AN849" s="175">
        <v>2633007.11</v>
      </c>
    </row>
    <row r="850" spans="1:40" s="84" customFormat="1" ht="23.25" customHeight="1" x14ac:dyDescent="0.35">
      <c r="A850" s="256">
        <v>2023</v>
      </c>
      <c r="B850" s="184">
        <f t="shared" si="70"/>
        <v>829</v>
      </c>
      <c r="C850" s="248" t="s">
        <v>2270</v>
      </c>
      <c r="D850" s="184">
        <v>38789</v>
      </c>
      <c r="E850" s="287">
        <f>VLOOKUP(D850,'[1]2023-2025'!$A:$G,7,0)</f>
        <v>2023</v>
      </c>
      <c r="F850" s="287" t="e">
        <f>VLOOKUP(D850,[2]Лист1!$C:$F,4,0)</f>
        <v>#REF!</v>
      </c>
      <c r="G850" s="287"/>
      <c r="H850" s="288" t="str">
        <f>INDEX('[1]2023-2025'!$AK:$AK,MATCH(D850,'[1]2023-2025'!$A:$A,0))</f>
        <v>вкл. Протоколом</v>
      </c>
      <c r="I850" s="288" t="e">
        <v>#N/A</v>
      </c>
      <c r="J850" s="288" t="e">
        <f>VLOOKUP(D850,[1]Лист3!$A:$AK,37,0)</f>
        <v>#N/A</v>
      </c>
      <c r="K850" s="289">
        <f>INDEX('[1]2023-2025'!$G:$G,MATCH(D850,'[1]2023-2025'!$A:$A,0))</f>
        <v>2023</v>
      </c>
      <c r="L850" s="289"/>
      <c r="M850" s="289"/>
      <c r="N850" s="289"/>
      <c r="O850" s="289" t="s">
        <v>1743</v>
      </c>
      <c r="P850" s="289" t="s">
        <v>2705</v>
      </c>
      <c r="Q850" s="186">
        <f t="shared" si="71"/>
        <v>1878217.9</v>
      </c>
      <c r="R850" s="186">
        <f t="shared" si="72"/>
        <v>1861311.5999999999</v>
      </c>
      <c r="S850" s="290">
        <v>0</v>
      </c>
      <c r="T850" s="291">
        <v>0</v>
      </c>
      <c r="U850" s="186">
        <v>0</v>
      </c>
      <c r="V850" s="186">
        <v>0</v>
      </c>
      <c r="W850" s="186">
        <v>0</v>
      </c>
      <c r="X850" s="186">
        <v>0</v>
      </c>
      <c r="Y850" s="186">
        <v>0</v>
      </c>
      <c r="Z850" s="290">
        <v>0</v>
      </c>
      <c r="AA850" s="186">
        <v>1861311.5999999999</v>
      </c>
      <c r="AB850" s="186">
        <v>0</v>
      </c>
      <c r="AC850" s="186">
        <v>0</v>
      </c>
      <c r="AD850" s="186">
        <v>0</v>
      </c>
      <c r="AE850" s="186">
        <v>0</v>
      </c>
      <c r="AF850" s="186">
        <v>0</v>
      </c>
      <c r="AG850" s="290">
        <v>0</v>
      </c>
      <c r="AH850" s="292">
        <v>0</v>
      </c>
      <c r="AI850" s="292">
        <v>0</v>
      </c>
      <c r="AJ850" s="290">
        <v>16906.3</v>
      </c>
      <c r="AK850" s="175"/>
      <c r="AL850" s="175">
        <v>6060630.790000001</v>
      </c>
      <c r="AM850" s="175">
        <v>11603883.460000001</v>
      </c>
      <c r="AN850" s="175">
        <v>5543252.6699999999</v>
      </c>
    </row>
    <row r="851" spans="1:40" s="84" customFormat="1" ht="20.3" customHeight="1" x14ac:dyDescent="0.35">
      <c r="A851" s="256"/>
      <c r="B851" s="170" t="s">
        <v>22</v>
      </c>
      <c r="C851" s="293"/>
      <c r="D851" s="296" t="s">
        <v>172</v>
      </c>
      <c r="E851" s="287" t="e">
        <f>VLOOKUP(D851,'[1]2023-2025'!$A:$G,7,0)</f>
        <v>#N/A</v>
      </c>
      <c r="F851" s="287"/>
      <c r="G851" s="287"/>
      <c r="H851" s="288" t="e">
        <v>#N/A</v>
      </c>
      <c r="I851" s="288" t="e">
        <v>#N/A</v>
      </c>
      <c r="J851" s="288" t="e">
        <f>VLOOKUP(D851,[1]Лист3!$A:$AK,37,0)</f>
        <v>#N/A</v>
      </c>
      <c r="K851" s="289" t="e">
        <v>#N/A</v>
      </c>
      <c r="L851" s="289"/>
      <c r="M851" s="289"/>
      <c r="N851" s="289"/>
      <c r="O851" s="289" t="e">
        <v>#N/A</v>
      </c>
      <c r="P851" s="289"/>
      <c r="Q851" s="297">
        <f t="shared" ref="Q851:AJ851" si="73">SUM(Q793:Q850)</f>
        <v>636147341.9000001</v>
      </c>
      <c r="R851" s="297">
        <f t="shared" si="73"/>
        <v>632302412.53000009</v>
      </c>
      <c r="S851" s="297">
        <f t="shared" si="73"/>
        <v>0</v>
      </c>
      <c r="T851" s="297">
        <f t="shared" si="73"/>
        <v>79748914.049999997</v>
      </c>
      <c r="U851" s="297">
        <f t="shared" si="73"/>
        <v>0</v>
      </c>
      <c r="V851" s="297">
        <f t="shared" si="73"/>
        <v>8129655.46</v>
      </c>
      <c r="W851" s="297">
        <f t="shared" si="73"/>
        <v>15916440.280000003</v>
      </c>
      <c r="X851" s="297">
        <f t="shared" si="73"/>
        <v>16177225.290000005</v>
      </c>
      <c r="Y851" s="297">
        <f t="shared" si="73"/>
        <v>0</v>
      </c>
      <c r="Z851" s="297">
        <f t="shared" si="73"/>
        <v>223918723.16999996</v>
      </c>
      <c r="AA851" s="297">
        <f t="shared" si="73"/>
        <v>248270740.67000002</v>
      </c>
      <c r="AB851" s="297">
        <f t="shared" si="73"/>
        <v>0</v>
      </c>
      <c r="AC851" s="297">
        <f t="shared" si="73"/>
        <v>32652832.560000002</v>
      </c>
      <c r="AD851" s="297">
        <f t="shared" si="73"/>
        <v>0</v>
      </c>
      <c r="AE851" s="297">
        <f t="shared" si="73"/>
        <v>0</v>
      </c>
      <c r="AF851" s="297">
        <f t="shared" si="73"/>
        <v>0</v>
      </c>
      <c r="AG851" s="297">
        <f t="shared" si="73"/>
        <v>7487881.0500000007</v>
      </c>
      <c r="AH851" s="297">
        <f t="shared" si="73"/>
        <v>0</v>
      </c>
      <c r="AI851" s="297">
        <f t="shared" si="73"/>
        <v>0</v>
      </c>
      <c r="AJ851" s="297">
        <f t="shared" si="73"/>
        <v>3844929.3700000006</v>
      </c>
      <c r="AK851" s="175"/>
      <c r="AL851" s="175" t="e">
        <v>#N/A</v>
      </c>
      <c r="AM851" s="175" t="e">
        <v>#N/A</v>
      </c>
      <c r="AN851" s="175" t="e">
        <v>#N/A</v>
      </c>
    </row>
    <row r="852" spans="1:40" s="84" customFormat="1" ht="20.3" customHeight="1" x14ac:dyDescent="0.35">
      <c r="A852" s="256"/>
      <c r="B852" s="298"/>
      <c r="C852" s="275"/>
      <c r="D852" s="275"/>
      <c r="E852" s="287">
        <f>VLOOKUP(D852,'[1]2023-2025'!$A:$G,7,0)</f>
        <v>0</v>
      </c>
      <c r="F852" s="287"/>
      <c r="G852" s="287"/>
      <c r="H852" s="288" t="e">
        <v>#N/A</v>
      </c>
      <c r="I852" s="288" t="e">
        <v>#N/A</v>
      </c>
      <c r="J852" s="288" t="e">
        <f>VLOOKUP(D852,[1]Лист3!$A:$AK,37,0)</f>
        <v>#N/A</v>
      </c>
      <c r="K852" s="289" t="e">
        <v>#N/A</v>
      </c>
      <c r="L852" s="289"/>
      <c r="M852" s="289"/>
      <c r="N852" s="289"/>
      <c r="O852" s="289" t="e">
        <v>#N/A</v>
      </c>
      <c r="P852" s="289"/>
      <c r="Q852" s="275"/>
      <c r="R852" s="275"/>
      <c r="S852" s="277"/>
      <c r="T852" s="277"/>
      <c r="U852" s="277"/>
      <c r="V852" s="277"/>
      <c r="W852" s="277"/>
      <c r="X852" s="277" t="s">
        <v>2891</v>
      </c>
      <c r="Y852" s="299"/>
      <c r="Z852" s="277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175"/>
      <c r="AL852" s="175" t="e">
        <v>#N/A</v>
      </c>
      <c r="AM852" s="175" t="e">
        <v>#N/A</v>
      </c>
      <c r="AN852" s="175" t="e">
        <v>#N/A</v>
      </c>
    </row>
    <row r="853" spans="1:40" s="84" customFormat="1" ht="23.25" customHeight="1" x14ac:dyDescent="0.35">
      <c r="A853" s="256">
        <v>2023</v>
      </c>
      <c r="B853" s="184">
        <f>B850+1</f>
        <v>830</v>
      </c>
      <c r="C853" s="286" t="s">
        <v>2428</v>
      </c>
      <c r="D853" s="184">
        <v>39009</v>
      </c>
      <c r="E853" s="287">
        <f>VLOOKUP(D853,'[1]2023-2025'!$A:$G,7,0)</f>
        <v>2023</v>
      </c>
      <c r="F853" s="287"/>
      <c r="G853" s="287" t="s">
        <v>1899</v>
      </c>
      <c r="H853" s="288">
        <f>INDEX('[1]2023-2025'!$AK:$AK,MATCH(D853,'[1]2023-2025'!$A:$A,0))</f>
        <v>44670</v>
      </c>
      <c r="I853" s="288" t="e">
        <v>#N/A</v>
      </c>
      <c r="J853" s="288" t="e">
        <f>VLOOKUP(D853,[1]Лист3!$A:$AK,37,0)</f>
        <v>#N/A</v>
      </c>
      <c r="K853" s="289">
        <f>INDEX('[1]2023-2025'!$G:$G,MATCH(D853,'[1]2023-2025'!$A:$A,0))</f>
        <v>2023</v>
      </c>
      <c r="L853" s="289"/>
      <c r="M853" s="289"/>
      <c r="N853" s="289"/>
      <c r="O853" s="289" t="s">
        <v>2446</v>
      </c>
      <c r="P853" s="289">
        <v>0</v>
      </c>
      <c r="Q853" s="186">
        <f t="shared" ref="Q853:Q883" si="74">SUM(S853:AJ853)</f>
        <v>45812.799999999996</v>
      </c>
      <c r="R853" s="186">
        <f t="shared" ref="R853:R883" si="75">SUM(S853:AI853)</f>
        <v>45812.799999999996</v>
      </c>
      <c r="S853" s="290">
        <v>0</v>
      </c>
      <c r="T853" s="290">
        <v>0</v>
      </c>
      <c r="U853" s="290">
        <v>0</v>
      </c>
      <c r="V853" s="290">
        <v>0</v>
      </c>
      <c r="W853" s="290">
        <v>0</v>
      </c>
      <c r="X853" s="290">
        <v>0</v>
      </c>
      <c r="Y853" s="290">
        <v>0</v>
      </c>
      <c r="Z853" s="290">
        <v>0</v>
      </c>
      <c r="AA853" s="290">
        <v>0</v>
      </c>
      <c r="AB853" s="290">
        <v>0</v>
      </c>
      <c r="AC853" s="290">
        <v>0</v>
      </c>
      <c r="AD853" s="290">
        <v>0</v>
      </c>
      <c r="AE853" s="290">
        <v>0</v>
      </c>
      <c r="AF853" s="290">
        <v>0</v>
      </c>
      <c r="AG853" s="290">
        <v>0</v>
      </c>
      <c r="AH853" s="290">
        <v>45812.799999999996</v>
      </c>
      <c r="AI853" s="290">
        <v>0</v>
      </c>
      <c r="AJ853" s="290">
        <v>0</v>
      </c>
      <c r="AK853" s="175"/>
      <c r="AL853" s="175">
        <v>1851877.8</v>
      </c>
      <c r="AM853" s="175">
        <v>1897690.6</v>
      </c>
      <c r="AN853" s="175">
        <v>45812.799999999996</v>
      </c>
    </row>
    <row r="854" spans="1:40" s="84" customFormat="1" ht="23.25" customHeight="1" x14ac:dyDescent="0.35">
      <c r="A854" s="256">
        <v>2023</v>
      </c>
      <c r="B854" s="184">
        <f t="shared" ref="B854:B883" si="76">B853+1</f>
        <v>831</v>
      </c>
      <c r="C854" s="286" t="s">
        <v>596</v>
      </c>
      <c r="D854" s="184">
        <v>39026</v>
      </c>
      <c r="E854" s="287">
        <f>VLOOKUP(D854,'[1]2023-2025'!$A:$G,7,0)</f>
        <v>2023</v>
      </c>
      <c r="F854" s="287"/>
      <c r="G854" s="287" t="s">
        <v>1899</v>
      </c>
      <c r="H854" s="288">
        <f>INDEX('[1]2023-2025'!$AK:$AK,MATCH(D854,'[1]2023-2025'!$A:$A,0))</f>
        <v>44670</v>
      </c>
      <c r="I854" s="288" t="e">
        <v>#N/A</v>
      </c>
      <c r="J854" s="288" t="e">
        <f>VLOOKUP(D854,[1]Лист3!$A:$AK,37,0)</f>
        <v>#N/A</v>
      </c>
      <c r="K854" s="289">
        <f>INDEX('[1]2023-2025'!$G:$G,MATCH(D854,'[1]2023-2025'!$A:$A,0))</f>
        <v>2023</v>
      </c>
      <c r="L854" s="289"/>
      <c r="M854" s="289"/>
      <c r="N854" s="289"/>
      <c r="O854" s="289" t="s">
        <v>2706</v>
      </c>
      <c r="P854" s="289">
        <v>0</v>
      </c>
      <c r="Q854" s="186">
        <f t="shared" si="74"/>
        <v>43191.76</v>
      </c>
      <c r="R854" s="186">
        <f t="shared" si="75"/>
        <v>43191.76</v>
      </c>
      <c r="S854" s="290">
        <v>0</v>
      </c>
      <c r="T854" s="290">
        <v>0</v>
      </c>
      <c r="U854" s="290">
        <v>0</v>
      </c>
      <c r="V854" s="290">
        <v>0</v>
      </c>
      <c r="W854" s="290">
        <v>0</v>
      </c>
      <c r="X854" s="290">
        <v>0</v>
      </c>
      <c r="Y854" s="290">
        <v>0</v>
      </c>
      <c r="Z854" s="290">
        <v>0</v>
      </c>
      <c r="AA854" s="290">
        <v>0</v>
      </c>
      <c r="AB854" s="290">
        <v>0</v>
      </c>
      <c r="AC854" s="290">
        <v>0</v>
      </c>
      <c r="AD854" s="290">
        <v>0</v>
      </c>
      <c r="AE854" s="290">
        <v>0</v>
      </c>
      <c r="AF854" s="290">
        <v>0</v>
      </c>
      <c r="AG854" s="290">
        <v>43191.76</v>
      </c>
      <c r="AH854" s="290">
        <v>0</v>
      </c>
      <c r="AI854" s="290">
        <v>0</v>
      </c>
      <c r="AJ854" s="292">
        <v>0</v>
      </c>
      <c r="AK854" s="175"/>
      <c r="AL854" s="175">
        <v>4153399.2299999995</v>
      </c>
      <c r="AM854" s="175">
        <v>6698048.3899999997</v>
      </c>
      <c r="AN854" s="175">
        <v>2544649.16</v>
      </c>
    </row>
    <row r="855" spans="1:40" s="84" customFormat="1" ht="23.25" customHeight="1" x14ac:dyDescent="0.35">
      <c r="A855" s="256">
        <v>2023</v>
      </c>
      <c r="B855" s="184">
        <f t="shared" si="76"/>
        <v>832</v>
      </c>
      <c r="C855" s="286" t="s">
        <v>597</v>
      </c>
      <c r="D855" s="184">
        <v>39033</v>
      </c>
      <c r="E855" s="287">
        <f>VLOOKUP(D855,'[1]2023-2025'!$A:$G,7,0)</f>
        <v>2023</v>
      </c>
      <c r="F855" s="287"/>
      <c r="G855" s="287" t="s">
        <v>1899</v>
      </c>
      <c r="H855" s="288">
        <f>INDEX('[1]2023-2025'!$AK:$AK,MATCH(D855,'[1]2023-2025'!$A:$A,0))</f>
        <v>44670</v>
      </c>
      <c r="I855" s="288" t="e">
        <v>#N/A</v>
      </c>
      <c r="J855" s="288" t="e">
        <f>VLOOKUP(D855,[1]Лист3!$A:$AK,37,0)</f>
        <v>#N/A</v>
      </c>
      <c r="K855" s="289">
        <f>INDEX('[1]2023-2025'!$G:$G,MATCH(D855,'[1]2023-2025'!$A:$A,0))</f>
        <v>2023</v>
      </c>
      <c r="L855" s="289"/>
      <c r="M855" s="289"/>
      <c r="N855" s="289"/>
      <c r="O855" s="289" t="s">
        <v>2706</v>
      </c>
      <c r="P855" s="289" t="s">
        <v>2707</v>
      </c>
      <c r="Q855" s="186">
        <f t="shared" si="74"/>
        <v>1034876.7</v>
      </c>
      <c r="R855" s="186">
        <f t="shared" si="75"/>
        <v>1018001.39</v>
      </c>
      <c r="S855" s="290">
        <v>0</v>
      </c>
      <c r="T855" s="290">
        <v>0</v>
      </c>
      <c r="U855" s="290">
        <v>0</v>
      </c>
      <c r="V855" s="290">
        <v>270670.80000000005</v>
      </c>
      <c r="W855" s="290">
        <v>0</v>
      </c>
      <c r="X855" s="290">
        <v>648141.6</v>
      </c>
      <c r="Y855" s="290">
        <v>0</v>
      </c>
      <c r="Z855" s="290">
        <v>0</v>
      </c>
      <c r="AA855" s="290">
        <v>0</v>
      </c>
      <c r="AB855" s="290">
        <v>0</v>
      </c>
      <c r="AC855" s="290">
        <v>0</v>
      </c>
      <c r="AD855" s="290">
        <v>0</v>
      </c>
      <c r="AE855" s="290">
        <v>0</v>
      </c>
      <c r="AF855" s="290">
        <v>0</v>
      </c>
      <c r="AG855" s="290">
        <v>99188.99</v>
      </c>
      <c r="AH855" s="290">
        <v>0</v>
      </c>
      <c r="AI855" s="290">
        <v>0</v>
      </c>
      <c r="AJ855" s="292">
        <v>16875.309999999998</v>
      </c>
      <c r="AK855" s="175"/>
      <c r="AL855" s="175">
        <v>7267111.1599999992</v>
      </c>
      <c r="AM855" s="175">
        <v>10336191.859999999</v>
      </c>
      <c r="AN855" s="175">
        <v>3069080.7</v>
      </c>
    </row>
    <row r="856" spans="1:40" s="84" customFormat="1" ht="23.25" customHeight="1" x14ac:dyDescent="0.35">
      <c r="A856" s="256">
        <v>2023</v>
      </c>
      <c r="B856" s="184">
        <f t="shared" si="76"/>
        <v>833</v>
      </c>
      <c r="C856" s="286" t="s">
        <v>598</v>
      </c>
      <c r="D856" s="184">
        <v>39034</v>
      </c>
      <c r="E856" s="287">
        <f>VLOOKUP(D856,'[1]2023-2025'!$A:$G,7,0)</f>
        <v>2023</v>
      </c>
      <c r="F856" s="287"/>
      <c r="G856" s="287" t="s">
        <v>1899</v>
      </c>
      <c r="H856" s="288">
        <f>INDEX('[1]2023-2025'!$AK:$AK,MATCH(D856,'[1]2023-2025'!$A:$A,0))</f>
        <v>44670</v>
      </c>
      <c r="I856" s="288" t="e">
        <v>#N/A</v>
      </c>
      <c r="J856" s="288" t="e">
        <f>VLOOKUP(D856,[1]Лист3!$A:$AK,37,0)</f>
        <v>#N/A</v>
      </c>
      <c r="K856" s="289">
        <f>INDEX('[1]2023-2025'!$G:$G,MATCH(D856,'[1]2023-2025'!$A:$A,0))</f>
        <v>2023</v>
      </c>
      <c r="L856" s="289"/>
      <c r="M856" s="289"/>
      <c r="N856" s="289"/>
      <c r="O856" s="289" t="s">
        <v>2706</v>
      </c>
      <c r="P856" s="289">
        <v>0</v>
      </c>
      <c r="Q856" s="186">
        <f t="shared" si="74"/>
        <v>4875329.6499999994</v>
      </c>
      <c r="R856" s="186">
        <f t="shared" si="75"/>
        <v>4824448.72</v>
      </c>
      <c r="S856" s="290">
        <v>0</v>
      </c>
      <c r="T856" s="290">
        <v>0</v>
      </c>
      <c r="U856" s="290">
        <v>0</v>
      </c>
      <c r="V856" s="290">
        <v>0</v>
      </c>
      <c r="W856" s="290">
        <v>0</v>
      </c>
      <c r="X856" s="290">
        <v>0</v>
      </c>
      <c r="Y856" s="290">
        <v>0</v>
      </c>
      <c r="Z856" s="290">
        <v>0</v>
      </c>
      <c r="AA856" s="290">
        <v>4743336</v>
      </c>
      <c r="AB856" s="290">
        <v>0</v>
      </c>
      <c r="AC856" s="290">
        <v>0</v>
      </c>
      <c r="AD856" s="290">
        <v>0</v>
      </c>
      <c r="AE856" s="290">
        <v>0</v>
      </c>
      <c r="AF856" s="290">
        <v>0</v>
      </c>
      <c r="AG856" s="290">
        <v>81112.72</v>
      </c>
      <c r="AH856" s="290">
        <v>0</v>
      </c>
      <c r="AI856" s="290">
        <v>0</v>
      </c>
      <c r="AJ856" s="292">
        <v>50880.93</v>
      </c>
      <c r="AK856" s="175"/>
      <c r="AL856" s="175">
        <v>6896403.6399999997</v>
      </c>
      <c r="AM856" s="175">
        <v>11771733.289999999</v>
      </c>
      <c r="AN856" s="175">
        <v>4875329.6499999994</v>
      </c>
    </row>
    <row r="857" spans="1:40" s="84" customFormat="1" ht="23.25" customHeight="1" x14ac:dyDescent="0.35">
      <c r="A857" s="256">
        <v>2023</v>
      </c>
      <c r="B857" s="184">
        <f t="shared" si="76"/>
        <v>834</v>
      </c>
      <c r="C857" s="286" t="s">
        <v>599</v>
      </c>
      <c r="D857" s="184">
        <v>39104</v>
      </c>
      <c r="E857" s="287">
        <f>VLOOKUP(D857,'[1]2023-2025'!$A:$G,7,0)</f>
        <v>2023</v>
      </c>
      <c r="F857" s="287"/>
      <c r="G857" s="287" t="s">
        <v>1899</v>
      </c>
      <c r="H857" s="288">
        <f>INDEX('[1]2023-2025'!$AK:$AK,MATCH(D857,'[1]2023-2025'!$A:$A,0))</f>
        <v>44670</v>
      </c>
      <c r="I857" s="288" t="e">
        <v>#N/A</v>
      </c>
      <c r="J857" s="288" t="e">
        <f>VLOOKUP(D857,[1]Лист3!$A:$AK,37,0)</f>
        <v>#N/A</v>
      </c>
      <c r="K857" s="289">
        <f>INDEX('[1]2023-2025'!$G:$G,MATCH(D857,'[1]2023-2025'!$A:$A,0))</f>
        <v>2023</v>
      </c>
      <c r="L857" s="289"/>
      <c r="M857" s="289"/>
      <c r="N857" s="289"/>
      <c r="O857" s="289" t="s">
        <v>2441</v>
      </c>
      <c r="P857" s="289" t="s">
        <v>2708</v>
      </c>
      <c r="Q857" s="186">
        <f t="shared" si="74"/>
        <v>3387351.63</v>
      </c>
      <c r="R857" s="186">
        <f t="shared" si="75"/>
        <v>3316743.6</v>
      </c>
      <c r="S857" s="290">
        <v>0</v>
      </c>
      <c r="T857" s="290">
        <v>0</v>
      </c>
      <c r="U857" s="290">
        <v>0</v>
      </c>
      <c r="V857" s="290">
        <v>0</v>
      </c>
      <c r="W857" s="290">
        <v>0</v>
      </c>
      <c r="X857" s="290">
        <v>0</v>
      </c>
      <c r="Y857" s="290">
        <v>0</v>
      </c>
      <c r="Z857" s="290">
        <v>0</v>
      </c>
      <c r="AA857" s="290">
        <v>3316743.6</v>
      </c>
      <c r="AB857" s="290">
        <v>0</v>
      </c>
      <c r="AC857" s="290">
        <v>0</v>
      </c>
      <c r="AD857" s="290">
        <v>0</v>
      </c>
      <c r="AE857" s="290">
        <v>0</v>
      </c>
      <c r="AF857" s="290">
        <v>0</v>
      </c>
      <c r="AG857" s="290">
        <v>0</v>
      </c>
      <c r="AH857" s="290">
        <v>0</v>
      </c>
      <c r="AI857" s="290">
        <v>0</v>
      </c>
      <c r="AJ857" s="292">
        <v>70608.03</v>
      </c>
      <c r="AK857" s="175"/>
      <c r="AL857" s="175">
        <v>13969113.09</v>
      </c>
      <c r="AM857" s="175">
        <v>17356464.719999999</v>
      </c>
      <c r="AN857" s="175">
        <v>3387351.63</v>
      </c>
    </row>
    <row r="858" spans="1:40" s="84" customFormat="1" ht="23.25" customHeight="1" x14ac:dyDescent="0.35">
      <c r="A858" s="256">
        <v>2023</v>
      </c>
      <c r="B858" s="184">
        <f t="shared" si="76"/>
        <v>835</v>
      </c>
      <c r="C858" s="286" t="s">
        <v>3833</v>
      </c>
      <c r="D858" s="184">
        <v>39124</v>
      </c>
      <c r="E858" s="287">
        <f>VLOOKUP(D858,'[1]2023-2025'!$A:$G,7,0)</f>
        <v>2023</v>
      </c>
      <c r="F858" s="287"/>
      <c r="G858" s="287" t="s">
        <v>1899</v>
      </c>
      <c r="H858" s="288">
        <f>INDEX('[1]2023-2025'!$AK:$AK,MATCH(D858,'[1]2023-2025'!$A:$A,0))</f>
        <v>44670</v>
      </c>
      <c r="I858" s="288" t="e">
        <v>#N/A</v>
      </c>
      <c r="J858" s="288" t="e">
        <f>VLOOKUP(D858,[1]Лист3!$A:$AK,37,0)</f>
        <v>#N/A</v>
      </c>
      <c r="K858" s="289">
        <f>INDEX('[1]2023-2025'!$G:$G,MATCH(D858,'[1]2023-2025'!$A:$A,0))</f>
        <v>2023</v>
      </c>
      <c r="L858" s="289"/>
      <c r="M858" s="289"/>
      <c r="N858" s="289"/>
      <c r="O858" s="289" t="s">
        <v>2441</v>
      </c>
      <c r="P858" s="289">
        <v>0</v>
      </c>
      <c r="Q858" s="186">
        <f t="shared" si="74"/>
        <v>3938918.2600000007</v>
      </c>
      <c r="R858" s="186">
        <f t="shared" si="75"/>
        <v>3868222.8000000007</v>
      </c>
      <c r="S858" s="290">
        <v>0</v>
      </c>
      <c r="T858" s="290">
        <v>0</v>
      </c>
      <c r="U858" s="290">
        <v>0</v>
      </c>
      <c r="V858" s="290">
        <v>0</v>
      </c>
      <c r="W858" s="290">
        <v>0</v>
      </c>
      <c r="X858" s="290">
        <v>0</v>
      </c>
      <c r="Y858" s="290">
        <v>0</v>
      </c>
      <c r="Z858" s="290">
        <v>0</v>
      </c>
      <c r="AA858" s="290">
        <v>3868222.8000000007</v>
      </c>
      <c r="AB858" s="290">
        <v>0</v>
      </c>
      <c r="AC858" s="290">
        <v>0</v>
      </c>
      <c r="AD858" s="290">
        <v>0</v>
      </c>
      <c r="AE858" s="290">
        <v>0</v>
      </c>
      <c r="AF858" s="290">
        <v>0</v>
      </c>
      <c r="AG858" s="290">
        <v>0</v>
      </c>
      <c r="AH858" s="290">
        <v>0</v>
      </c>
      <c r="AI858" s="290">
        <v>0</v>
      </c>
      <c r="AJ858" s="292">
        <v>70695.460000000006</v>
      </c>
      <c r="AK858" s="175"/>
      <c r="AL858" s="175">
        <v>12708358.5</v>
      </c>
      <c r="AM858" s="175">
        <v>16647276.76</v>
      </c>
      <c r="AN858" s="175">
        <v>3938918.2600000007</v>
      </c>
    </row>
    <row r="859" spans="1:40" s="84" customFormat="1" ht="23.25" customHeight="1" x14ac:dyDescent="0.35">
      <c r="A859" s="256">
        <v>2023</v>
      </c>
      <c r="B859" s="184">
        <f t="shared" si="76"/>
        <v>836</v>
      </c>
      <c r="C859" s="286" t="s">
        <v>602</v>
      </c>
      <c r="D859" s="184">
        <v>39149</v>
      </c>
      <c r="E859" s="287">
        <f>VLOOKUP(D859,'[1]2023-2025'!$A:$G,7,0)</f>
        <v>2023</v>
      </c>
      <c r="F859" s="287"/>
      <c r="G859" s="287" t="s">
        <v>1899</v>
      </c>
      <c r="H859" s="288">
        <f>INDEX('[1]2023-2025'!$AK:$AK,MATCH(D859,'[1]2023-2025'!$A:$A,0))</f>
        <v>44638</v>
      </c>
      <c r="I859" s="288" t="e">
        <v>#N/A</v>
      </c>
      <c r="J859" s="288" t="e">
        <f>VLOOKUP(D859,[1]Лист3!$A:$AK,37,0)</f>
        <v>#N/A</v>
      </c>
      <c r="K859" s="289">
        <f>INDEX('[1]2023-2025'!$G:$G,MATCH(D859,'[1]2023-2025'!$A:$A,0))</f>
        <v>2023</v>
      </c>
      <c r="L859" s="289"/>
      <c r="M859" s="289"/>
      <c r="N859" s="289"/>
      <c r="O859" s="289" t="s">
        <v>2709</v>
      </c>
      <c r="P859" s="289" t="s">
        <v>2710</v>
      </c>
      <c r="Q859" s="186">
        <f t="shared" si="74"/>
        <v>1935912.61</v>
      </c>
      <c r="R859" s="186">
        <f t="shared" si="75"/>
        <v>1904068.85</v>
      </c>
      <c r="S859" s="290">
        <v>0</v>
      </c>
      <c r="T859" s="290">
        <v>0</v>
      </c>
      <c r="U859" s="290">
        <v>0</v>
      </c>
      <c r="V859" s="290">
        <v>0</v>
      </c>
      <c r="W859" s="290">
        <v>0</v>
      </c>
      <c r="X859" s="290">
        <v>0</v>
      </c>
      <c r="Y859" s="290">
        <v>0</v>
      </c>
      <c r="Z859" s="290">
        <v>0</v>
      </c>
      <c r="AA859" s="290">
        <v>1904068.85</v>
      </c>
      <c r="AB859" s="290">
        <v>0</v>
      </c>
      <c r="AC859" s="290">
        <v>0</v>
      </c>
      <c r="AD859" s="290">
        <v>0</v>
      </c>
      <c r="AE859" s="290">
        <v>0</v>
      </c>
      <c r="AF859" s="290">
        <v>0</v>
      </c>
      <c r="AG859" s="290">
        <v>0</v>
      </c>
      <c r="AH859" s="290">
        <v>0</v>
      </c>
      <c r="AI859" s="290">
        <v>0</v>
      </c>
      <c r="AJ859" s="290">
        <v>31843.759999999998</v>
      </c>
      <c r="AK859" s="175"/>
      <c r="AL859" s="175">
        <v>10297332.15</v>
      </c>
      <c r="AM859" s="175">
        <v>12233244.76</v>
      </c>
      <c r="AN859" s="175">
        <v>1935912.61</v>
      </c>
    </row>
    <row r="860" spans="1:40" s="84" customFormat="1" ht="23.25" customHeight="1" x14ac:dyDescent="0.35">
      <c r="A860" s="256">
        <v>2023</v>
      </c>
      <c r="B860" s="184">
        <f t="shared" si="76"/>
        <v>837</v>
      </c>
      <c r="C860" s="286" t="s">
        <v>603</v>
      </c>
      <c r="D860" s="184">
        <v>39150</v>
      </c>
      <c r="E860" s="287">
        <f>VLOOKUP(D860,'[1]2023-2025'!$A:$G,7,0)</f>
        <v>2023</v>
      </c>
      <c r="F860" s="287"/>
      <c r="G860" s="287" t="s">
        <v>1899</v>
      </c>
      <c r="H860" s="288">
        <f>INDEX('[1]2023-2025'!$AK:$AK,MATCH(D860,'[1]2023-2025'!$A:$A,0))</f>
        <v>44638</v>
      </c>
      <c r="I860" s="288" t="e">
        <v>#N/A</v>
      </c>
      <c r="J860" s="288" t="e">
        <f>VLOOKUP(D860,[1]Лист3!$A:$AK,37,0)</f>
        <v>#N/A</v>
      </c>
      <c r="K860" s="289">
        <f>INDEX('[1]2023-2025'!$G:$G,MATCH(D860,'[1]2023-2025'!$A:$A,0))</f>
        <v>2023</v>
      </c>
      <c r="L860" s="289"/>
      <c r="M860" s="289"/>
      <c r="N860" s="289"/>
      <c r="O860" s="289" t="s">
        <v>2711</v>
      </c>
      <c r="P860" s="289">
        <v>0</v>
      </c>
      <c r="Q860" s="186">
        <f t="shared" si="74"/>
        <v>2074907.1</v>
      </c>
      <c r="R860" s="186">
        <f t="shared" si="75"/>
        <v>2063454.83</v>
      </c>
      <c r="S860" s="290">
        <v>0</v>
      </c>
      <c r="T860" s="290">
        <v>0</v>
      </c>
      <c r="U860" s="290">
        <v>0</v>
      </c>
      <c r="V860" s="290">
        <v>0</v>
      </c>
      <c r="W860" s="290">
        <v>0</v>
      </c>
      <c r="X860" s="290">
        <v>0</v>
      </c>
      <c r="Y860" s="290">
        <v>0</v>
      </c>
      <c r="Z860" s="290">
        <v>0</v>
      </c>
      <c r="AA860" s="290">
        <v>2063454.83</v>
      </c>
      <c r="AB860" s="290">
        <v>0</v>
      </c>
      <c r="AC860" s="290">
        <v>0</v>
      </c>
      <c r="AD860" s="290">
        <v>0</v>
      </c>
      <c r="AE860" s="290">
        <v>0</v>
      </c>
      <c r="AF860" s="290">
        <v>0</v>
      </c>
      <c r="AG860" s="290">
        <v>0</v>
      </c>
      <c r="AH860" s="290">
        <v>0</v>
      </c>
      <c r="AI860" s="290">
        <v>0</v>
      </c>
      <c r="AJ860" s="292">
        <v>11452.27</v>
      </c>
      <c r="AK860" s="175"/>
      <c r="AL860" s="175">
        <v>8029793.2599999998</v>
      </c>
      <c r="AM860" s="175">
        <v>10104700.359999999</v>
      </c>
      <c r="AN860" s="175">
        <v>2074907.1</v>
      </c>
    </row>
    <row r="861" spans="1:40" s="84" customFormat="1" ht="23.25" customHeight="1" x14ac:dyDescent="0.35">
      <c r="A861" s="256">
        <v>2023</v>
      </c>
      <c r="B861" s="184">
        <f t="shared" si="76"/>
        <v>838</v>
      </c>
      <c r="C861" s="286" t="s">
        <v>604</v>
      </c>
      <c r="D861" s="184">
        <v>39278</v>
      </c>
      <c r="E861" s="287">
        <f>VLOOKUP(D861,'[1]2023-2025'!$A:$G,7,0)</f>
        <v>2023</v>
      </c>
      <c r="F861" s="287"/>
      <c r="G861" s="287" t="s">
        <v>1899</v>
      </c>
      <c r="H861" s="288">
        <f>INDEX('[1]2023-2025'!$AK:$AK,MATCH(D861,'[1]2023-2025'!$A:$A,0))</f>
        <v>44638</v>
      </c>
      <c r="I861" s="288" t="e">
        <v>#N/A</v>
      </c>
      <c r="J861" s="288" t="e">
        <f>VLOOKUP(D861,[1]Лист3!$A:$AK,37,0)</f>
        <v>#N/A</v>
      </c>
      <c r="K861" s="289">
        <f>INDEX('[1]2023-2025'!$G:$G,MATCH(D861,'[1]2023-2025'!$A:$A,0))</f>
        <v>2023</v>
      </c>
      <c r="L861" s="289"/>
      <c r="M861" s="289"/>
      <c r="N861" s="289"/>
      <c r="O861" s="289" t="s">
        <v>2711</v>
      </c>
      <c r="P861" s="289">
        <v>0</v>
      </c>
      <c r="Q861" s="186">
        <f t="shared" si="74"/>
        <v>3661193.47</v>
      </c>
      <c r="R861" s="186">
        <f t="shared" si="75"/>
        <v>3608080.64</v>
      </c>
      <c r="S861" s="290">
        <v>0</v>
      </c>
      <c r="T861" s="290">
        <v>0</v>
      </c>
      <c r="U861" s="290">
        <v>0</v>
      </c>
      <c r="V861" s="290">
        <v>0</v>
      </c>
      <c r="W861" s="290">
        <v>0</v>
      </c>
      <c r="X861" s="290">
        <v>0</v>
      </c>
      <c r="Y861" s="290">
        <v>0</v>
      </c>
      <c r="Z861" s="290">
        <v>0</v>
      </c>
      <c r="AA861" s="290">
        <v>3608080.64</v>
      </c>
      <c r="AB861" s="290">
        <v>0</v>
      </c>
      <c r="AC861" s="290">
        <v>0</v>
      </c>
      <c r="AD861" s="290">
        <v>0</v>
      </c>
      <c r="AE861" s="290">
        <v>0</v>
      </c>
      <c r="AF861" s="290">
        <v>0</v>
      </c>
      <c r="AG861" s="290">
        <v>0</v>
      </c>
      <c r="AH861" s="290">
        <v>0</v>
      </c>
      <c r="AI861" s="290">
        <v>0</v>
      </c>
      <c r="AJ861" s="292">
        <v>53112.83</v>
      </c>
      <c r="AK861" s="175"/>
      <c r="AL861" s="175">
        <v>13849762.369999999</v>
      </c>
      <c r="AM861" s="175">
        <v>17510955.84</v>
      </c>
      <c r="AN861" s="175">
        <v>3661193.47</v>
      </c>
    </row>
    <row r="862" spans="1:40" s="84" customFormat="1" ht="23.25" customHeight="1" x14ac:dyDescent="0.35">
      <c r="A862" s="256">
        <v>2023</v>
      </c>
      <c r="B862" s="184">
        <f t="shared" si="76"/>
        <v>839</v>
      </c>
      <c r="C862" s="286" t="s">
        <v>605</v>
      </c>
      <c r="D862" s="184">
        <v>39285</v>
      </c>
      <c r="E862" s="287">
        <f>VLOOKUP(D862,'[1]2023-2025'!$A:$G,7,0)</f>
        <v>2023</v>
      </c>
      <c r="F862" s="287"/>
      <c r="G862" s="287" t="s">
        <v>1899</v>
      </c>
      <c r="H862" s="288">
        <f>INDEX('[1]2023-2025'!$AK:$AK,MATCH(D862,'[1]2023-2025'!$A:$A,0))</f>
        <v>44638</v>
      </c>
      <c r="I862" s="288" t="e">
        <v>#N/A</v>
      </c>
      <c r="J862" s="288" t="e">
        <f>VLOOKUP(D862,[1]Лист3!$A:$AK,37,0)</f>
        <v>#N/A</v>
      </c>
      <c r="K862" s="289">
        <f>INDEX('[1]2023-2025'!$G:$G,MATCH(D862,'[1]2023-2025'!$A:$A,0))</f>
        <v>2023</v>
      </c>
      <c r="L862" s="289"/>
      <c r="M862" s="289"/>
      <c r="N862" s="289"/>
      <c r="O862" s="289" t="s">
        <v>2711</v>
      </c>
      <c r="P862" s="289">
        <v>0</v>
      </c>
      <c r="Q862" s="186">
        <f t="shared" si="74"/>
        <v>3995687.47</v>
      </c>
      <c r="R862" s="186">
        <f t="shared" si="75"/>
        <v>3940454.75</v>
      </c>
      <c r="S862" s="290">
        <v>0</v>
      </c>
      <c r="T862" s="290">
        <v>0</v>
      </c>
      <c r="U862" s="290">
        <v>0</v>
      </c>
      <c r="V862" s="290">
        <v>0</v>
      </c>
      <c r="W862" s="290">
        <v>0</v>
      </c>
      <c r="X862" s="290">
        <v>0</v>
      </c>
      <c r="Y862" s="290">
        <v>0</v>
      </c>
      <c r="Z862" s="290">
        <v>0</v>
      </c>
      <c r="AA862" s="290">
        <v>3940454.75</v>
      </c>
      <c r="AB862" s="290">
        <v>0</v>
      </c>
      <c r="AC862" s="290">
        <v>0</v>
      </c>
      <c r="AD862" s="290">
        <v>0</v>
      </c>
      <c r="AE862" s="290">
        <v>0</v>
      </c>
      <c r="AF862" s="290">
        <v>0</v>
      </c>
      <c r="AG862" s="290">
        <v>0</v>
      </c>
      <c r="AH862" s="290">
        <v>0</v>
      </c>
      <c r="AI862" s="290">
        <v>0</v>
      </c>
      <c r="AJ862" s="292">
        <v>55232.72</v>
      </c>
      <c r="AK862" s="175"/>
      <c r="AL862" s="175">
        <v>13267592.130000001</v>
      </c>
      <c r="AM862" s="175">
        <v>17263279.600000001</v>
      </c>
      <c r="AN862" s="175">
        <v>3995687.47</v>
      </c>
    </row>
    <row r="863" spans="1:40" s="84" customFormat="1" ht="23.25" customHeight="1" x14ac:dyDescent="0.35">
      <c r="A863" s="256">
        <v>2023</v>
      </c>
      <c r="B863" s="184">
        <f t="shared" si="76"/>
        <v>840</v>
      </c>
      <c r="C863" s="286" t="s">
        <v>3834</v>
      </c>
      <c r="D863" s="184">
        <v>39319</v>
      </c>
      <c r="E863" s="287">
        <f>VLOOKUP(D863,'[1]2023-2025'!$A:$G,7,0)</f>
        <v>2023</v>
      </c>
      <c r="F863" s="287"/>
      <c r="G863" s="287" t="s">
        <v>1899</v>
      </c>
      <c r="H863" s="288">
        <f>INDEX('[1]2023-2025'!$AK:$AK,MATCH(D863,'[1]2023-2025'!$A:$A,0))</f>
        <v>44638</v>
      </c>
      <c r="I863" s="288" t="e">
        <v>#N/A</v>
      </c>
      <c r="J863" s="288" t="e">
        <f>VLOOKUP(D863,[1]Лист3!$A:$AK,37,0)</f>
        <v>#N/A</v>
      </c>
      <c r="K863" s="289">
        <f>INDEX('[1]2023-2025'!$G:$G,MATCH(D863,'[1]2023-2025'!$A:$A,0))</f>
        <v>2023</v>
      </c>
      <c r="L863" s="289"/>
      <c r="M863" s="289"/>
      <c r="N863" s="289"/>
      <c r="O863" s="289" t="s">
        <v>2450</v>
      </c>
      <c r="P863" s="289" t="s">
        <v>2712</v>
      </c>
      <c r="Q863" s="186">
        <f t="shared" si="74"/>
        <v>147910.32999999999</v>
      </c>
      <c r="R863" s="186">
        <f t="shared" si="75"/>
        <v>147910.32999999999</v>
      </c>
      <c r="S863" s="290">
        <v>0</v>
      </c>
      <c r="T863" s="290">
        <v>0</v>
      </c>
      <c r="U863" s="290">
        <v>0</v>
      </c>
      <c r="V863" s="290">
        <v>0</v>
      </c>
      <c r="W863" s="290">
        <v>0</v>
      </c>
      <c r="X863" s="290">
        <v>0</v>
      </c>
      <c r="Y863" s="290">
        <v>0</v>
      </c>
      <c r="Z863" s="290">
        <v>0</v>
      </c>
      <c r="AA863" s="290">
        <v>0</v>
      </c>
      <c r="AB863" s="290">
        <v>0</v>
      </c>
      <c r="AC863" s="290">
        <v>0</v>
      </c>
      <c r="AD863" s="290">
        <v>0</v>
      </c>
      <c r="AE863" s="290">
        <v>0</v>
      </c>
      <c r="AF863" s="290">
        <v>0</v>
      </c>
      <c r="AG863" s="290">
        <v>147910.32999999999</v>
      </c>
      <c r="AH863" s="290">
        <v>0</v>
      </c>
      <c r="AI863" s="290">
        <v>0</v>
      </c>
      <c r="AJ863" s="290">
        <v>0</v>
      </c>
      <c r="AK863" s="175"/>
      <c r="AL863" s="175">
        <v>14010082.34</v>
      </c>
      <c r="AM863" s="175">
        <v>16261441.310000001</v>
      </c>
      <c r="AN863" s="175">
        <v>2251358.9700000002</v>
      </c>
    </row>
    <row r="864" spans="1:40" s="84" customFormat="1" ht="23.25" customHeight="1" x14ac:dyDescent="0.35">
      <c r="A864" s="256">
        <v>2023</v>
      </c>
      <c r="B864" s="184">
        <f>B863+1</f>
        <v>841</v>
      </c>
      <c r="C864" s="286" t="s">
        <v>3835</v>
      </c>
      <c r="D864" s="184">
        <v>39324</v>
      </c>
      <c r="E864" s="287">
        <f>VLOOKUP(D864,'[1]2023-2025'!$A:$G,7,0)</f>
        <v>2023</v>
      </c>
      <c r="F864" s="287"/>
      <c r="G864" s="287" t="s">
        <v>1899</v>
      </c>
      <c r="H864" s="288">
        <f>INDEX('[1]2023-2025'!$AK:$AK,MATCH(D864,'[1]2023-2025'!$A:$A,0))</f>
        <v>44638</v>
      </c>
      <c r="I864" s="288" t="e">
        <v>#N/A</v>
      </c>
      <c r="J864" s="288" t="e">
        <f>VLOOKUP(D864,[1]Лист3!$A:$AK,37,0)</f>
        <v>#N/A</v>
      </c>
      <c r="K864" s="289">
        <f>INDEX('[1]2023-2025'!$G:$G,MATCH(D864,'[1]2023-2025'!$A:$A,0))</f>
        <v>2023</v>
      </c>
      <c r="L864" s="289"/>
      <c r="M864" s="289"/>
      <c r="N864" s="289"/>
      <c r="O864" s="289" t="s">
        <v>2441</v>
      </c>
      <c r="P864" s="289">
        <v>0</v>
      </c>
      <c r="Q864" s="186">
        <f t="shared" si="74"/>
        <v>1384890.6799999995</v>
      </c>
      <c r="R864" s="186">
        <f t="shared" si="75"/>
        <v>1358472.2499999995</v>
      </c>
      <c r="S864" s="290">
        <v>0</v>
      </c>
      <c r="T864" s="290">
        <v>1234505.9999999995</v>
      </c>
      <c r="U864" s="290">
        <v>0</v>
      </c>
      <c r="V864" s="290">
        <v>0</v>
      </c>
      <c r="W864" s="290">
        <v>0</v>
      </c>
      <c r="X864" s="290">
        <v>0</v>
      </c>
      <c r="Y864" s="290">
        <v>0</v>
      </c>
      <c r="Z864" s="290">
        <v>0</v>
      </c>
      <c r="AA864" s="290">
        <v>0</v>
      </c>
      <c r="AB864" s="290">
        <v>0</v>
      </c>
      <c r="AC864" s="290">
        <v>0</v>
      </c>
      <c r="AD864" s="290">
        <v>0</v>
      </c>
      <c r="AE864" s="290">
        <v>0</v>
      </c>
      <c r="AF864" s="290">
        <v>0</v>
      </c>
      <c r="AG864" s="290">
        <v>94033.33</v>
      </c>
      <c r="AH864" s="290">
        <v>29932.92</v>
      </c>
      <c r="AI864" s="290">
        <v>0</v>
      </c>
      <c r="AJ864" s="292">
        <v>26418.43</v>
      </c>
      <c r="AK864" s="175"/>
      <c r="AL864" s="175">
        <v>14832139.84</v>
      </c>
      <c r="AM864" s="175">
        <v>17945002.32</v>
      </c>
      <c r="AN864" s="175">
        <v>3112862.4799999995</v>
      </c>
    </row>
    <row r="865" spans="1:40" s="84" customFormat="1" ht="23.25" customHeight="1" x14ac:dyDescent="0.35">
      <c r="A865" s="256">
        <v>2023</v>
      </c>
      <c r="B865" s="184">
        <f t="shared" si="76"/>
        <v>842</v>
      </c>
      <c r="C865" s="286" t="s">
        <v>609</v>
      </c>
      <c r="D865" s="184">
        <v>39325</v>
      </c>
      <c r="E865" s="287">
        <f>VLOOKUP(D865,'[1]2023-2025'!$A:$G,7,0)</f>
        <v>2023</v>
      </c>
      <c r="F865" s="287"/>
      <c r="G865" s="287" t="s">
        <v>1899</v>
      </c>
      <c r="H865" s="288">
        <f>INDEX('[1]2023-2025'!$AK:$AK,MATCH(D865,'[1]2023-2025'!$A:$A,0))</f>
        <v>44670</v>
      </c>
      <c r="I865" s="288" t="e">
        <v>#N/A</v>
      </c>
      <c r="J865" s="288" t="e">
        <f>VLOOKUP(D865,[1]Лист3!$A:$AK,37,0)</f>
        <v>#N/A</v>
      </c>
      <c r="K865" s="289">
        <f>INDEX('[1]2023-2025'!$G:$G,MATCH(D865,'[1]2023-2025'!$A:$A,0))</f>
        <v>2023</v>
      </c>
      <c r="L865" s="289"/>
      <c r="M865" s="289"/>
      <c r="N865" s="289"/>
      <c r="O865" s="289" t="s">
        <v>2441</v>
      </c>
      <c r="P865" s="289">
        <v>0</v>
      </c>
      <c r="Q865" s="186">
        <f t="shared" si="74"/>
        <v>2157042.04</v>
      </c>
      <c r="R865" s="186">
        <f t="shared" si="75"/>
        <v>2144295.6</v>
      </c>
      <c r="S865" s="290">
        <v>0</v>
      </c>
      <c r="T865" s="290">
        <v>0</v>
      </c>
      <c r="U865" s="290">
        <v>0</v>
      </c>
      <c r="V865" s="290">
        <v>0</v>
      </c>
      <c r="W865" s="290">
        <v>0</v>
      </c>
      <c r="X865" s="290">
        <v>0</v>
      </c>
      <c r="Y865" s="290">
        <v>0</v>
      </c>
      <c r="Z865" s="290">
        <v>0</v>
      </c>
      <c r="AA865" s="290">
        <v>0</v>
      </c>
      <c r="AB865" s="290">
        <v>295328.40000000002</v>
      </c>
      <c r="AC865" s="290">
        <v>1848967.2</v>
      </c>
      <c r="AD865" s="290">
        <v>0</v>
      </c>
      <c r="AE865" s="290">
        <v>0</v>
      </c>
      <c r="AF865" s="290">
        <v>0</v>
      </c>
      <c r="AG865" s="290">
        <v>0</v>
      </c>
      <c r="AH865" s="290">
        <v>0</v>
      </c>
      <c r="AI865" s="290">
        <v>0</v>
      </c>
      <c r="AJ865" s="292">
        <v>12746.44</v>
      </c>
      <c r="AK865" s="175"/>
      <c r="AL865" s="175">
        <v>4176603.5300000003</v>
      </c>
      <c r="AM865" s="175">
        <v>6333645.5700000003</v>
      </c>
      <c r="AN865" s="175">
        <v>2157042.04</v>
      </c>
    </row>
    <row r="866" spans="1:40" s="84" customFormat="1" ht="23.25" customHeight="1" x14ac:dyDescent="0.35">
      <c r="A866" s="256">
        <v>2023</v>
      </c>
      <c r="B866" s="184">
        <f t="shared" si="76"/>
        <v>843</v>
      </c>
      <c r="C866" s="286" t="s">
        <v>610</v>
      </c>
      <c r="D866" s="184">
        <v>39330</v>
      </c>
      <c r="E866" s="287">
        <f>VLOOKUP(D866,'[1]2023-2025'!$A:$G,7,0)</f>
        <v>2023</v>
      </c>
      <c r="F866" s="287"/>
      <c r="G866" s="287" t="s">
        <v>1899</v>
      </c>
      <c r="H866" s="288">
        <f>INDEX('[1]2023-2025'!$AK:$AK,MATCH(D866,'[1]2023-2025'!$A:$A,0))</f>
        <v>44670</v>
      </c>
      <c r="I866" s="288" t="e">
        <v>#N/A</v>
      </c>
      <c r="J866" s="288" t="e">
        <f>VLOOKUP(D866,[1]Лист3!$A:$AK,37,0)</f>
        <v>#N/A</v>
      </c>
      <c r="K866" s="289">
        <f>INDEX('[1]2023-2025'!$G:$G,MATCH(D866,'[1]2023-2025'!$A:$A,0))</f>
        <v>2023</v>
      </c>
      <c r="L866" s="289"/>
      <c r="M866" s="289"/>
      <c r="N866" s="289"/>
      <c r="O866" s="289" t="s">
        <v>2446</v>
      </c>
      <c r="P866" s="289" t="s">
        <v>2713</v>
      </c>
      <c r="Q866" s="186">
        <f t="shared" si="74"/>
        <v>73231.360000000001</v>
      </c>
      <c r="R866" s="186">
        <f t="shared" si="75"/>
        <v>73231.360000000001</v>
      </c>
      <c r="S866" s="290">
        <v>0</v>
      </c>
      <c r="T866" s="290">
        <v>0</v>
      </c>
      <c r="U866" s="290">
        <v>0</v>
      </c>
      <c r="V866" s="290">
        <v>0</v>
      </c>
      <c r="W866" s="290">
        <v>0</v>
      </c>
      <c r="X866" s="290">
        <v>0</v>
      </c>
      <c r="Y866" s="290">
        <v>0</v>
      </c>
      <c r="Z866" s="290">
        <v>0</v>
      </c>
      <c r="AA866" s="186">
        <v>0</v>
      </c>
      <c r="AB866" s="290">
        <v>0</v>
      </c>
      <c r="AC866" s="290">
        <v>0</v>
      </c>
      <c r="AD866" s="290">
        <v>0</v>
      </c>
      <c r="AE866" s="290">
        <v>0</v>
      </c>
      <c r="AF866" s="290">
        <v>0</v>
      </c>
      <c r="AG866" s="290">
        <v>0</v>
      </c>
      <c r="AH866" s="290">
        <v>73231.360000000001</v>
      </c>
      <c r="AI866" s="290">
        <v>0</v>
      </c>
      <c r="AJ866" s="292">
        <v>0</v>
      </c>
      <c r="AK866" s="175"/>
      <c r="AL866" s="175" t="e">
        <v>#N/A</v>
      </c>
      <c r="AM866" s="175" t="e">
        <v>#N/A</v>
      </c>
      <c r="AN866" s="175" t="e">
        <v>#N/A</v>
      </c>
    </row>
    <row r="867" spans="1:40" s="84" customFormat="1" ht="23.25" customHeight="1" x14ac:dyDescent="0.35">
      <c r="A867" s="256">
        <v>2023</v>
      </c>
      <c r="B867" s="184">
        <f t="shared" si="76"/>
        <v>844</v>
      </c>
      <c r="C867" s="286" t="s">
        <v>611</v>
      </c>
      <c r="D867" s="184">
        <v>39332</v>
      </c>
      <c r="E867" s="287">
        <f>VLOOKUP(D867,'[1]2023-2025'!$A:$G,7,0)</f>
        <v>2023</v>
      </c>
      <c r="F867" s="287"/>
      <c r="G867" s="287" t="s">
        <v>1899</v>
      </c>
      <c r="H867" s="288">
        <f>INDEX('[1]2023-2025'!$AK:$AK,MATCH(D867,'[1]2023-2025'!$A:$A,0))</f>
        <v>44613</v>
      </c>
      <c r="I867" s="288" t="e">
        <v>#N/A</v>
      </c>
      <c r="J867" s="288" t="e">
        <f>VLOOKUP(D867,[1]Лист3!$A:$AK,37,0)</f>
        <v>#N/A</v>
      </c>
      <c r="K867" s="289">
        <f>INDEX('[1]2023-2025'!$G:$G,MATCH(D867,'[1]2023-2025'!$A:$A,0))</f>
        <v>2023</v>
      </c>
      <c r="L867" s="289"/>
      <c r="M867" s="289"/>
      <c r="N867" s="289"/>
      <c r="O867" s="289" t="s">
        <v>1743</v>
      </c>
      <c r="P867" s="289">
        <v>0</v>
      </c>
      <c r="Q867" s="186">
        <f t="shared" si="74"/>
        <v>931885.21</v>
      </c>
      <c r="R867" s="186">
        <f t="shared" si="75"/>
        <v>919444.79999999993</v>
      </c>
      <c r="S867" s="186">
        <v>0</v>
      </c>
      <c r="T867" s="186">
        <v>0</v>
      </c>
      <c r="U867" s="186">
        <v>0</v>
      </c>
      <c r="V867" s="186">
        <v>0</v>
      </c>
      <c r="W867" s="186">
        <v>0</v>
      </c>
      <c r="X867" s="186">
        <v>0</v>
      </c>
      <c r="Y867" s="186">
        <v>0</v>
      </c>
      <c r="Z867" s="186">
        <v>0</v>
      </c>
      <c r="AA867" s="186">
        <v>919444.79999999993</v>
      </c>
      <c r="AB867" s="186">
        <v>0</v>
      </c>
      <c r="AC867" s="186">
        <v>0</v>
      </c>
      <c r="AD867" s="186">
        <v>0</v>
      </c>
      <c r="AE867" s="186">
        <v>0</v>
      </c>
      <c r="AF867" s="186">
        <v>0</v>
      </c>
      <c r="AG867" s="292">
        <v>0</v>
      </c>
      <c r="AH867" s="292">
        <v>0</v>
      </c>
      <c r="AI867" s="292">
        <v>0</v>
      </c>
      <c r="AJ867" s="292">
        <v>12440.41</v>
      </c>
      <c r="AK867" s="175"/>
      <c r="AL867" s="175">
        <v>910727.98</v>
      </c>
      <c r="AM867" s="175">
        <v>1842613.19</v>
      </c>
      <c r="AN867" s="175">
        <v>931885.21</v>
      </c>
    </row>
    <row r="868" spans="1:40" s="84" customFormat="1" ht="23.25" customHeight="1" x14ac:dyDescent="0.35">
      <c r="A868" s="256">
        <v>2023</v>
      </c>
      <c r="B868" s="184">
        <f t="shared" si="76"/>
        <v>845</v>
      </c>
      <c r="C868" s="286" t="s">
        <v>612</v>
      </c>
      <c r="D868" s="184">
        <v>39334</v>
      </c>
      <c r="E868" s="287">
        <f>VLOOKUP(D868,'[1]2023-2025'!$A:$G,7,0)</f>
        <v>2023</v>
      </c>
      <c r="F868" s="287"/>
      <c r="G868" s="287" t="s">
        <v>1899</v>
      </c>
      <c r="H868" s="288">
        <f>INDEX('[1]2023-2025'!$AK:$AK,MATCH(D868,'[1]2023-2025'!$A:$A,0))</f>
        <v>44613</v>
      </c>
      <c r="I868" s="288" t="e">
        <v>#N/A</v>
      </c>
      <c r="J868" s="288" t="e">
        <f>VLOOKUP(D868,[1]Лист3!$A:$AK,37,0)</f>
        <v>#N/A</v>
      </c>
      <c r="K868" s="289">
        <f>INDEX('[1]2023-2025'!$G:$G,MATCH(D868,'[1]2023-2025'!$A:$A,0))</f>
        <v>2023</v>
      </c>
      <c r="L868" s="289"/>
      <c r="M868" s="289"/>
      <c r="N868" s="289"/>
      <c r="O868" s="289" t="s">
        <v>1743</v>
      </c>
      <c r="P868" s="289">
        <v>0</v>
      </c>
      <c r="Q868" s="186">
        <f t="shared" si="74"/>
        <v>901873.21</v>
      </c>
      <c r="R868" s="186">
        <f t="shared" si="75"/>
        <v>889432.79999999993</v>
      </c>
      <c r="S868" s="186">
        <v>0</v>
      </c>
      <c r="T868" s="186">
        <v>0</v>
      </c>
      <c r="U868" s="186">
        <v>0</v>
      </c>
      <c r="V868" s="186">
        <v>0</v>
      </c>
      <c r="W868" s="186">
        <v>0</v>
      </c>
      <c r="X868" s="186">
        <v>0</v>
      </c>
      <c r="Y868" s="186">
        <v>0</v>
      </c>
      <c r="Z868" s="186">
        <v>0</v>
      </c>
      <c r="AA868" s="186">
        <v>889432.79999999993</v>
      </c>
      <c r="AB868" s="186">
        <v>0</v>
      </c>
      <c r="AC868" s="186">
        <v>0</v>
      </c>
      <c r="AD868" s="186">
        <v>0</v>
      </c>
      <c r="AE868" s="186">
        <v>0</v>
      </c>
      <c r="AF868" s="186">
        <v>0</v>
      </c>
      <c r="AG868" s="292">
        <v>0</v>
      </c>
      <c r="AH868" s="292">
        <v>0</v>
      </c>
      <c r="AI868" s="292">
        <v>0</v>
      </c>
      <c r="AJ868" s="292">
        <v>12440.41</v>
      </c>
      <c r="AK868" s="175"/>
      <c r="AL868" s="175">
        <v>881395.88000000012</v>
      </c>
      <c r="AM868" s="175">
        <v>1783269.09</v>
      </c>
      <c r="AN868" s="175">
        <v>901873.21</v>
      </c>
    </row>
    <row r="869" spans="1:40" s="84" customFormat="1" ht="23.25" customHeight="1" x14ac:dyDescent="0.35">
      <c r="A869" s="256">
        <v>2023</v>
      </c>
      <c r="B869" s="184">
        <f t="shared" si="76"/>
        <v>846</v>
      </c>
      <c r="C869" s="286" t="s">
        <v>1757</v>
      </c>
      <c r="D869" s="184">
        <v>39119</v>
      </c>
      <c r="E869" s="287">
        <f>VLOOKUP(D869,'[1]2023-2025'!$A:$G,7,0)</f>
        <v>2023</v>
      </c>
      <c r="F869" s="287" t="s">
        <v>2094</v>
      </c>
      <c r="G869" s="287" t="s">
        <v>1899</v>
      </c>
      <c r="H869" s="288">
        <f>INDEX('[1]2023-2025'!$AK:$AK,MATCH(D869,'[1]2023-2025'!$A:$A,0))</f>
        <v>44638</v>
      </c>
      <c r="I869" s="288" t="e">
        <v>#N/A</v>
      </c>
      <c r="J869" s="288" t="e">
        <f>VLOOKUP(D869,[1]Лист3!$A:$AK,37,0)</f>
        <v>#N/A</v>
      </c>
      <c r="K869" s="289">
        <f>INDEX('[1]2023-2025'!$G:$G,MATCH(D869,'[1]2023-2025'!$A:$A,0))</f>
        <v>2023</v>
      </c>
      <c r="L869" s="289"/>
      <c r="M869" s="289"/>
      <c r="N869" s="289"/>
      <c r="O869" s="289" t="s">
        <v>2441</v>
      </c>
      <c r="P869" s="289">
        <v>0</v>
      </c>
      <c r="Q869" s="186">
        <f t="shared" si="74"/>
        <v>4420456.29</v>
      </c>
      <c r="R869" s="186">
        <f t="shared" si="75"/>
        <v>4365128.4000000004</v>
      </c>
      <c r="S869" s="186">
        <v>0</v>
      </c>
      <c r="T869" s="186">
        <v>0</v>
      </c>
      <c r="U869" s="186">
        <v>0</v>
      </c>
      <c r="V869" s="186">
        <v>0</v>
      </c>
      <c r="W869" s="186">
        <v>0</v>
      </c>
      <c r="X869" s="186">
        <v>0</v>
      </c>
      <c r="Y869" s="186">
        <v>0</v>
      </c>
      <c r="Z869" s="186">
        <v>0</v>
      </c>
      <c r="AA869" s="186">
        <v>4365128.4000000004</v>
      </c>
      <c r="AB869" s="186">
        <v>0</v>
      </c>
      <c r="AC869" s="186">
        <v>0</v>
      </c>
      <c r="AD869" s="186">
        <v>0</v>
      </c>
      <c r="AE869" s="186">
        <v>0</v>
      </c>
      <c r="AF869" s="186">
        <v>0</v>
      </c>
      <c r="AG869" s="186">
        <v>0</v>
      </c>
      <c r="AH869" s="186">
        <v>0</v>
      </c>
      <c r="AI869" s="186">
        <v>0</v>
      </c>
      <c r="AJ869" s="292">
        <v>55327.89</v>
      </c>
      <c r="AK869" s="175"/>
      <c r="AL869" s="175">
        <v>12641739.630000003</v>
      </c>
      <c r="AM869" s="175">
        <v>17062195.920000002</v>
      </c>
      <c r="AN869" s="175">
        <v>4420456.29</v>
      </c>
    </row>
    <row r="870" spans="1:40" s="84" customFormat="1" ht="23.25" customHeight="1" x14ac:dyDescent="0.35">
      <c r="A870" s="256">
        <v>2023</v>
      </c>
      <c r="B870" s="184">
        <f t="shared" si="76"/>
        <v>847</v>
      </c>
      <c r="C870" s="286" t="s">
        <v>1758</v>
      </c>
      <c r="D870" s="184">
        <v>39120</v>
      </c>
      <c r="E870" s="287">
        <f>VLOOKUP(D870,'[1]2023-2025'!$A:$G,7,0)</f>
        <v>2023</v>
      </c>
      <c r="F870" s="287" t="s">
        <v>2094</v>
      </c>
      <c r="G870" s="287" t="s">
        <v>1899</v>
      </c>
      <c r="H870" s="288">
        <f>INDEX('[1]2023-2025'!$AK:$AK,MATCH(D870,'[1]2023-2025'!$A:$A,0))</f>
        <v>44638</v>
      </c>
      <c r="I870" s="288" t="e">
        <v>#N/A</v>
      </c>
      <c r="J870" s="288" t="e">
        <f>VLOOKUP(D870,[1]Лист3!$A:$AK,37,0)</f>
        <v>#N/A</v>
      </c>
      <c r="K870" s="289">
        <f>INDEX('[1]2023-2025'!$G:$G,MATCH(D870,'[1]2023-2025'!$A:$A,0))</f>
        <v>2023</v>
      </c>
      <c r="L870" s="289"/>
      <c r="M870" s="289"/>
      <c r="N870" s="289"/>
      <c r="O870" s="289" t="s">
        <v>2441</v>
      </c>
      <c r="P870" s="289">
        <v>0</v>
      </c>
      <c r="Q870" s="186">
        <f t="shared" si="74"/>
        <v>3574751.3099999996</v>
      </c>
      <c r="R870" s="186">
        <f t="shared" si="75"/>
        <v>3517792.8</v>
      </c>
      <c r="S870" s="186">
        <v>0</v>
      </c>
      <c r="T870" s="186">
        <v>0</v>
      </c>
      <c r="U870" s="186">
        <v>0</v>
      </c>
      <c r="V870" s="186">
        <v>0</v>
      </c>
      <c r="W870" s="186">
        <v>0</v>
      </c>
      <c r="X870" s="186">
        <v>0</v>
      </c>
      <c r="Y870" s="186">
        <v>0</v>
      </c>
      <c r="Z870" s="186">
        <v>0</v>
      </c>
      <c r="AA870" s="186">
        <v>3517792.8</v>
      </c>
      <c r="AB870" s="186">
        <v>0</v>
      </c>
      <c r="AC870" s="186">
        <v>0</v>
      </c>
      <c r="AD870" s="186">
        <v>0</v>
      </c>
      <c r="AE870" s="186">
        <v>0</v>
      </c>
      <c r="AF870" s="186">
        <v>0</v>
      </c>
      <c r="AG870" s="186">
        <v>0</v>
      </c>
      <c r="AH870" s="186">
        <v>0</v>
      </c>
      <c r="AI870" s="186">
        <v>0</v>
      </c>
      <c r="AJ870" s="292">
        <v>56958.51</v>
      </c>
      <c r="AK870" s="175"/>
      <c r="AL870" s="175">
        <v>13896968.690000001</v>
      </c>
      <c r="AM870" s="175">
        <v>17471720</v>
      </c>
      <c r="AN870" s="175">
        <v>3574751.3099999996</v>
      </c>
    </row>
    <row r="871" spans="1:40" s="84" customFormat="1" ht="23.25" customHeight="1" x14ac:dyDescent="0.35">
      <c r="A871" s="256">
        <v>2023</v>
      </c>
      <c r="B871" s="184">
        <f t="shared" si="76"/>
        <v>848</v>
      </c>
      <c r="C871" s="286" t="s">
        <v>1789</v>
      </c>
      <c r="D871" s="184">
        <v>39121</v>
      </c>
      <c r="E871" s="287">
        <f>VLOOKUP(D871,'[1]2023-2025'!$A:$G,7,0)</f>
        <v>2023</v>
      </c>
      <c r="F871" s="287" t="s">
        <v>2094</v>
      </c>
      <c r="G871" s="287"/>
      <c r="H871" s="288">
        <f>INDEX('[1]2023-2025'!$AK:$AK,MATCH(D871,'[1]2023-2025'!$A:$A,0))</f>
        <v>44670</v>
      </c>
      <c r="I871" s="288" t="e">
        <v>#N/A</v>
      </c>
      <c r="J871" s="288" t="e">
        <f>VLOOKUP(D871,[1]Лист3!$A:$AK,37,0)</f>
        <v>#N/A</v>
      </c>
      <c r="K871" s="289">
        <f>INDEX('[1]2023-2025'!$G:$G,MATCH(D871,'[1]2023-2025'!$A:$A,0))</f>
        <v>2023</v>
      </c>
      <c r="L871" s="289"/>
      <c r="M871" s="289"/>
      <c r="N871" s="289"/>
      <c r="O871" s="289" t="s">
        <v>2441</v>
      </c>
      <c r="P871" s="289">
        <v>0</v>
      </c>
      <c r="Q871" s="186">
        <f t="shared" si="74"/>
        <v>3919797.34</v>
      </c>
      <c r="R871" s="186">
        <f t="shared" si="75"/>
        <v>3867590.4</v>
      </c>
      <c r="S871" s="186">
        <v>0</v>
      </c>
      <c r="T871" s="186">
        <v>0</v>
      </c>
      <c r="U871" s="186">
        <v>0</v>
      </c>
      <c r="V871" s="186">
        <v>0</v>
      </c>
      <c r="W871" s="186">
        <v>0</v>
      </c>
      <c r="X871" s="186">
        <v>0</v>
      </c>
      <c r="Y871" s="186">
        <v>0</v>
      </c>
      <c r="Z871" s="186">
        <v>0</v>
      </c>
      <c r="AA871" s="186">
        <v>3867590.4</v>
      </c>
      <c r="AB871" s="186">
        <v>0</v>
      </c>
      <c r="AC871" s="186">
        <v>0</v>
      </c>
      <c r="AD871" s="186">
        <v>0</v>
      </c>
      <c r="AE871" s="186">
        <v>0</v>
      </c>
      <c r="AF871" s="186">
        <v>0</v>
      </c>
      <c r="AG871" s="186">
        <v>0</v>
      </c>
      <c r="AH871" s="186">
        <v>0</v>
      </c>
      <c r="AI871" s="186">
        <v>0</v>
      </c>
      <c r="AJ871" s="292">
        <v>52206.94</v>
      </c>
      <c r="AK871" s="175"/>
      <c r="AL871" s="175">
        <v>8815666.2699999996</v>
      </c>
      <c r="AM871" s="175">
        <v>12735463.609999999</v>
      </c>
      <c r="AN871" s="175">
        <v>3919797.34</v>
      </c>
    </row>
    <row r="872" spans="1:40" s="84" customFormat="1" ht="23.25" customHeight="1" x14ac:dyDescent="0.35">
      <c r="A872" s="256">
        <v>2023</v>
      </c>
      <c r="B872" s="184">
        <f t="shared" si="76"/>
        <v>849</v>
      </c>
      <c r="C872" s="286" t="s">
        <v>1775</v>
      </c>
      <c r="D872" s="184">
        <v>39169</v>
      </c>
      <c r="E872" s="287">
        <f>VLOOKUP(D872,'[1]2023-2025'!$A:$G,7,0)</f>
        <v>2023</v>
      </c>
      <c r="F872" s="287" t="s">
        <v>2095</v>
      </c>
      <c r="G872" s="287"/>
      <c r="H872" s="288">
        <f>INDEX('[1]2023-2025'!$AK:$AK,MATCH(D872,'[1]2023-2025'!$A:$A,0))</f>
        <v>44670</v>
      </c>
      <c r="I872" s="288" t="e">
        <v>#N/A</v>
      </c>
      <c r="J872" s="288" t="e">
        <f>VLOOKUP(D872,[1]Лист3!$A:$AK,37,0)</f>
        <v>#N/A</v>
      </c>
      <c r="K872" s="289">
        <f>INDEX('[1]2023-2025'!$G:$G,MATCH(D872,'[1]2023-2025'!$A:$A,0))</f>
        <v>2023</v>
      </c>
      <c r="L872" s="289"/>
      <c r="M872" s="289"/>
      <c r="N872" s="289"/>
      <c r="O872" s="289" t="s">
        <v>2446</v>
      </c>
      <c r="P872" s="289" t="s">
        <v>2714</v>
      </c>
      <c r="Q872" s="186">
        <f t="shared" si="74"/>
        <v>2115205.79</v>
      </c>
      <c r="R872" s="186">
        <f t="shared" si="75"/>
        <v>2083977.38</v>
      </c>
      <c r="S872" s="186">
        <v>0</v>
      </c>
      <c r="T872" s="186">
        <v>0</v>
      </c>
      <c r="U872" s="186">
        <v>0</v>
      </c>
      <c r="V872" s="186">
        <v>0</v>
      </c>
      <c r="W872" s="186">
        <v>0</v>
      </c>
      <c r="X872" s="186">
        <v>0</v>
      </c>
      <c r="Y872" s="186">
        <v>0</v>
      </c>
      <c r="Z872" s="186">
        <v>0</v>
      </c>
      <c r="AA872" s="186">
        <v>2083977.38</v>
      </c>
      <c r="AB872" s="186">
        <v>0</v>
      </c>
      <c r="AC872" s="186">
        <v>0</v>
      </c>
      <c r="AD872" s="186">
        <v>0</v>
      </c>
      <c r="AE872" s="186">
        <v>0</v>
      </c>
      <c r="AF872" s="186">
        <v>0</v>
      </c>
      <c r="AG872" s="186">
        <v>0</v>
      </c>
      <c r="AH872" s="186">
        <v>0</v>
      </c>
      <c r="AI872" s="186">
        <v>0</v>
      </c>
      <c r="AJ872" s="186">
        <v>31228.41</v>
      </c>
      <c r="AK872" s="175"/>
      <c r="AL872" s="175">
        <v>3834878.2600000002</v>
      </c>
      <c r="AM872" s="175">
        <v>6287543.3600000003</v>
      </c>
      <c r="AN872" s="175">
        <v>2452665.1</v>
      </c>
    </row>
    <row r="873" spans="1:40" s="84" customFormat="1" ht="23.25" customHeight="1" x14ac:dyDescent="0.35">
      <c r="A873" s="256">
        <v>2023</v>
      </c>
      <c r="B873" s="184">
        <f t="shared" si="76"/>
        <v>850</v>
      </c>
      <c r="C873" s="286" t="s">
        <v>1870</v>
      </c>
      <c r="D873" s="184">
        <v>39135</v>
      </c>
      <c r="E873" s="287">
        <f>VLOOKUP(D873,'[1]2023-2025'!$A:$G,7,0)</f>
        <v>2023</v>
      </c>
      <c r="F873" s="287" t="s">
        <v>2094</v>
      </c>
      <c r="G873" s="287"/>
      <c r="H873" s="288" t="str">
        <f>INDEX('[1]2023-2025'!$AK:$AK,MATCH(D873,'[1]2023-2025'!$A:$A,0))</f>
        <v>вкл. Протоколом</v>
      </c>
      <c r="I873" s="288" t="e">
        <v>#N/A</v>
      </c>
      <c r="J873" s="288" t="e">
        <f>VLOOKUP(D873,[1]Лист3!$A:$AK,37,0)</f>
        <v>#N/A</v>
      </c>
      <c r="K873" s="289">
        <f>INDEX('[1]2023-2025'!$G:$G,MATCH(D873,'[1]2023-2025'!$A:$A,0))</f>
        <v>2023</v>
      </c>
      <c r="L873" s="289"/>
      <c r="M873" s="289"/>
      <c r="N873" s="289"/>
      <c r="O873" s="289" t="s">
        <v>2706</v>
      </c>
      <c r="P873" s="289" t="s">
        <v>2715</v>
      </c>
      <c r="Q873" s="186">
        <f t="shared" si="74"/>
        <v>3755467.2</v>
      </c>
      <c r="R873" s="186">
        <f t="shared" si="75"/>
        <v>3692394</v>
      </c>
      <c r="S873" s="290">
        <v>0</v>
      </c>
      <c r="T873" s="291">
        <v>0</v>
      </c>
      <c r="U873" s="186">
        <v>0</v>
      </c>
      <c r="V873" s="186">
        <v>0</v>
      </c>
      <c r="W873" s="186">
        <v>0</v>
      </c>
      <c r="X873" s="186">
        <v>0</v>
      </c>
      <c r="Y873" s="186">
        <v>0</v>
      </c>
      <c r="Z873" s="290">
        <v>0</v>
      </c>
      <c r="AA873" s="186">
        <v>3692394</v>
      </c>
      <c r="AB873" s="186">
        <v>0</v>
      </c>
      <c r="AC873" s="186">
        <v>0</v>
      </c>
      <c r="AD873" s="186">
        <v>0</v>
      </c>
      <c r="AE873" s="186">
        <v>0</v>
      </c>
      <c r="AF873" s="186">
        <v>0</v>
      </c>
      <c r="AG873" s="290">
        <v>0</v>
      </c>
      <c r="AH873" s="292">
        <v>0</v>
      </c>
      <c r="AI873" s="292">
        <v>0</v>
      </c>
      <c r="AJ873" s="292">
        <v>63073.2</v>
      </c>
      <c r="AK873" s="175"/>
      <c r="AL873" s="175">
        <v>10275858.09</v>
      </c>
      <c r="AM873" s="175">
        <v>14031325.289999999</v>
      </c>
      <c r="AN873" s="175">
        <v>3755467.2</v>
      </c>
    </row>
    <row r="874" spans="1:40" s="84" customFormat="1" ht="23.25" customHeight="1" x14ac:dyDescent="0.35">
      <c r="A874" s="256">
        <v>2023</v>
      </c>
      <c r="B874" s="184">
        <f t="shared" si="76"/>
        <v>851</v>
      </c>
      <c r="C874" s="286" t="s">
        <v>1871</v>
      </c>
      <c r="D874" s="184">
        <v>39238</v>
      </c>
      <c r="E874" s="287">
        <f>VLOOKUP(D874,'[1]2023-2025'!$A:$G,7,0)</f>
        <v>2023</v>
      </c>
      <c r="F874" s="287" t="s">
        <v>2094</v>
      </c>
      <c r="G874" s="287"/>
      <c r="H874" s="288" t="str">
        <f>INDEX('[1]2023-2025'!$AK:$AK,MATCH(D874,'[1]2023-2025'!$A:$A,0))</f>
        <v>вкл. Протоколом</v>
      </c>
      <c r="I874" s="288" t="e">
        <v>#N/A</v>
      </c>
      <c r="J874" s="288" t="e">
        <f>VLOOKUP(D874,[1]Лист3!$A:$AK,37,0)</f>
        <v>#N/A</v>
      </c>
      <c r="K874" s="289">
        <f>INDEX('[1]2023-2025'!$G:$G,MATCH(D874,'[1]2023-2025'!$A:$A,0))</f>
        <v>2023</v>
      </c>
      <c r="L874" s="289"/>
      <c r="M874" s="289"/>
      <c r="N874" s="289"/>
      <c r="O874" s="289" t="s">
        <v>2706</v>
      </c>
      <c r="P874" s="289" t="s">
        <v>2715</v>
      </c>
      <c r="Q874" s="186">
        <f t="shared" si="74"/>
        <v>3697935.14</v>
      </c>
      <c r="R874" s="186">
        <f t="shared" si="75"/>
        <v>3641142</v>
      </c>
      <c r="S874" s="290">
        <v>0</v>
      </c>
      <c r="T874" s="291">
        <v>0</v>
      </c>
      <c r="U874" s="186">
        <v>0</v>
      </c>
      <c r="V874" s="186">
        <v>0</v>
      </c>
      <c r="W874" s="186">
        <v>0</v>
      </c>
      <c r="X874" s="186">
        <v>0</v>
      </c>
      <c r="Y874" s="186">
        <v>0</v>
      </c>
      <c r="Z874" s="290">
        <v>0</v>
      </c>
      <c r="AA874" s="186">
        <v>3641142</v>
      </c>
      <c r="AB874" s="186">
        <v>0</v>
      </c>
      <c r="AC874" s="186">
        <v>0</v>
      </c>
      <c r="AD874" s="186">
        <v>0</v>
      </c>
      <c r="AE874" s="186">
        <v>0</v>
      </c>
      <c r="AF874" s="186">
        <v>0</v>
      </c>
      <c r="AG874" s="290">
        <v>0</v>
      </c>
      <c r="AH874" s="292">
        <v>0</v>
      </c>
      <c r="AI874" s="292">
        <v>0</v>
      </c>
      <c r="AJ874" s="292">
        <v>56793.14</v>
      </c>
      <c r="AK874" s="175"/>
      <c r="AL874" s="175">
        <v>10658459.109999999</v>
      </c>
      <c r="AM874" s="175">
        <v>14356394.25</v>
      </c>
      <c r="AN874" s="175">
        <v>3697935.14</v>
      </c>
    </row>
    <row r="875" spans="1:40" s="84" customFormat="1" ht="23.25" customHeight="1" x14ac:dyDescent="0.35">
      <c r="A875" s="256">
        <v>2023</v>
      </c>
      <c r="B875" s="184">
        <f t="shared" si="76"/>
        <v>852</v>
      </c>
      <c r="C875" s="286" t="s">
        <v>2251</v>
      </c>
      <c r="D875" s="184">
        <v>39241</v>
      </c>
      <c r="E875" s="287"/>
      <c r="F875" s="287"/>
      <c r="G875" s="287"/>
      <c r="H875" s="288"/>
      <c r="I875" s="288"/>
      <c r="J875" s="288"/>
      <c r="K875" s="289"/>
      <c r="L875" s="289"/>
      <c r="M875" s="289"/>
      <c r="N875" s="289"/>
      <c r="O875" s="289"/>
      <c r="P875" s="289"/>
      <c r="Q875" s="186">
        <f>SUM(S875:AJ875)</f>
        <v>223471.06000000003</v>
      </c>
      <c r="R875" s="186">
        <f>SUM(S875:AI875)</f>
        <v>223471.06000000003</v>
      </c>
      <c r="S875" s="290">
        <v>0</v>
      </c>
      <c r="T875" s="290">
        <v>0</v>
      </c>
      <c r="U875" s="290">
        <v>0</v>
      </c>
      <c r="V875" s="290">
        <v>0</v>
      </c>
      <c r="W875" s="290">
        <v>0</v>
      </c>
      <c r="X875" s="290">
        <v>0</v>
      </c>
      <c r="Y875" s="290">
        <v>0</v>
      </c>
      <c r="Z875" s="290">
        <v>0</v>
      </c>
      <c r="AA875" s="290">
        <v>0</v>
      </c>
      <c r="AB875" s="290">
        <v>0</v>
      </c>
      <c r="AC875" s="290">
        <v>0</v>
      </c>
      <c r="AD875" s="290">
        <v>0</v>
      </c>
      <c r="AE875" s="290">
        <v>0</v>
      </c>
      <c r="AF875" s="290">
        <v>0</v>
      </c>
      <c r="AG875" s="290">
        <v>223471.06000000003</v>
      </c>
      <c r="AH875" s="290">
        <v>0</v>
      </c>
      <c r="AI875" s="290">
        <v>0</v>
      </c>
      <c r="AJ875" s="290">
        <v>0</v>
      </c>
      <c r="AK875" s="175"/>
      <c r="AL875" s="175">
        <v>16219288.83</v>
      </c>
      <c r="AM875" s="175">
        <v>16442759.890000001</v>
      </c>
      <c r="AN875" s="175">
        <v>223471.06</v>
      </c>
    </row>
    <row r="876" spans="1:40" s="84" customFormat="1" ht="23.25" customHeight="1" x14ac:dyDescent="0.35">
      <c r="A876" s="256">
        <v>2023</v>
      </c>
      <c r="B876" s="184">
        <f>B875+1</f>
        <v>853</v>
      </c>
      <c r="C876" s="286" t="s">
        <v>2252</v>
      </c>
      <c r="D876" s="184">
        <v>39200</v>
      </c>
      <c r="E876" s="287">
        <f>VLOOKUP(D876,'[1]2023-2025'!$A:$G,7,0)</f>
        <v>2023</v>
      </c>
      <c r="F876" s="287" t="e">
        <f>VLOOKUP(D876,[2]Лист1!$C:$F,4,0)</f>
        <v>#REF!</v>
      </c>
      <c r="G876" s="287"/>
      <c r="H876" s="288" t="str">
        <f>INDEX('[1]2023-2025'!$AK:$AK,MATCH(D876,'[1]2023-2025'!$A:$A,0))</f>
        <v>вкл. Протоколом</v>
      </c>
      <c r="I876" s="288" t="e">
        <v>#N/A</v>
      </c>
      <c r="J876" s="288" t="e">
        <f>VLOOKUP(D876,[1]Лист3!$A:$AK,37,0)</f>
        <v>#N/A</v>
      </c>
      <c r="K876" s="289">
        <f>INDEX('[1]2023-2025'!$G:$G,MATCH(D876,'[1]2023-2025'!$A:$A,0))</f>
        <v>2023</v>
      </c>
      <c r="L876" s="289"/>
      <c r="M876" s="289"/>
      <c r="N876" s="289"/>
      <c r="O876" s="289" t="s">
        <v>2448</v>
      </c>
      <c r="P876" s="289" t="s">
        <v>2716</v>
      </c>
      <c r="Q876" s="186">
        <f t="shared" si="74"/>
        <v>254614.43000000002</v>
      </c>
      <c r="R876" s="186">
        <f t="shared" si="75"/>
        <v>251352.74000000002</v>
      </c>
      <c r="S876" s="290">
        <v>0</v>
      </c>
      <c r="T876" s="291">
        <v>0</v>
      </c>
      <c r="U876" s="186">
        <v>0</v>
      </c>
      <c r="V876" s="186">
        <v>0</v>
      </c>
      <c r="W876" s="186">
        <v>0</v>
      </c>
      <c r="X876" s="186">
        <v>0</v>
      </c>
      <c r="Y876" s="186">
        <v>0</v>
      </c>
      <c r="Z876" s="290">
        <v>0</v>
      </c>
      <c r="AA876" s="186">
        <v>0</v>
      </c>
      <c r="AB876" s="186">
        <v>251352.74000000002</v>
      </c>
      <c r="AC876" s="186">
        <v>0</v>
      </c>
      <c r="AD876" s="186">
        <v>0</v>
      </c>
      <c r="AE876" s="186">
        <v>0</v>
      </c>
      <c r="AF876" s="186">
        <v>0</v>
      </c>
      <c r="AG876" s="290">
        <v>0</v>
      </c>
      <c r="AH876" s="292">
        <v>0</v>
      </c>
      <c r="AI876" s="292">
        <v>0</v>
      </c>
      <c r="AJ876" s="290">
        <v>3261.69</v>
      </c>
      <c r="AK876" s="175"/>
      <c r="AL876" s="175">
        <v>3188154.2500000005</v>
      </c>
      <c r="AM876" s="175">
        <v>5036565.99</v>
      </c>
      <c r="AN876" s="175">
        <v>1848411.7399999998</v>
      </c>
    </row>
    <row r="877" spans="1:40" s="84" customFormat="1" ht="23.25" customHeight="1" x14ac:dyDescent="0.35">
      <c r="A877" s="256">
        <v>2023</v>
      </c>
      <c r="B877" s="184">
        <f t="shared" si="76"/>
        <v>854</v>
      </c>
      <c r="C877" s="286" t="s">
        <v>2253</v>
      </c>
      <c r="D877" s="184">
        <v>39147</v>
      </c>
      <c r="E877" s="287">
        <f>VLOOKUP(D877,'[1]2023-2025'!$A:$G,7,0)</f>
        <v>2023</v>
      </c>
      <c r="F877" s="287" t="e">
        <f>VLOOKUP(D877,[2]Лист1!$C:$F,4,0)</f>
        <v>#REF!</v>
      </c>
      <c r="G877" s="287"/>
      <c r="H877" s="288" t="str">
        <f>INDEX('[1]2023-2025'!$AK:$AK,MATCH(D877,'[1]2023-2025'!$A:$A,0))</f>
        <v>вкл. Протоколом</v>
      </c>
      <c r="I877" s="288" t="e">
        <v>#N/A</v>
      </c>
      <c r="J877" s="288" t="e">
        <f>VLOOKUP(D877,[1]Лист3!$A:$AK,37,0)</f>
        <v>#N/A</v>
      </c>
      <c r="K877" s="289">
        <f>INDEX('[1]2023-2025'!$G:$G,MATCH(D877,'[1]2023-2025'!$A:$A,0))</f>
        <v>2023</v>
      </c>
      <c r="L877" s="289"/>
      <c r="M877" s="289"/>
      <c r="N877" s="289"/>
      <c r="O877" s="289" t="s">
        <v>1743</v>
      </c>
      <c r="P877" s="289" t="s">
        <v>2717</v>
      </c>
      <c r="Q877" s="186">
        <f t="shared" si="74"/>
        <v>1525493.7999999998</v>
      </c>
      <c r="R877" s="186">
        <f t="shared" si="75"/>
        <v>1512155.41</v>
      </c>
      <c r="S877" s="290">
        <v>0</v>
      </c>
      <c r="T877" s="307">
        <v>1512155.41</v>
      </c>
      <c r="U877" s="186">
        <v>0</v>
      </c>
      <c r="V877" s="186">
        <v>0</v>
      </c>
      <c r="W877" s="186">
        <v>0</v>
      </c>
      <c r="X877" s="186">
        <v>0</v>
      </c>
      <c r="Y877" s="186">
        <v>0</v>
      </c>
      <c r="Z877" s="290">
        <v>0</v>
      </c>
      <c r="AA877" s="186">
        <v>0</v>
      </c>
      <c r="AB877" s="186">
        <v>0</v>
      </c>
      <c r="AC877" s="186">
        <v>0</v>
      </c>
      <c r="AD877" s="186">
        <v>0</v>
      </c>
      <c r="AE877" s="186">
        <v>0</v>
      </c>
      <c r="AF877" s="186">
        <v>0</v>
      </c>
      <c r="AG877" s="290">
        <v>0</v>
      </c>
      <c r="AH877" s="292">
        <v>0</v>
      </c>
      <c r="AI877" s="292">
        <v>0</v>
      </c>
      <c r="AJ877" s="290">
        <v>13338.39</v>
      </c>
      <c r="AK877" s="175"/>
      <c r="AL877" s="175">
        <v>10826528.83</v>
      </c>
      <c r="AM877" s="175">
        <v>13223263.029999999</v>
      </c>
      <c r="AN877" s="175">
        <v>2396734.1999999997</v>
      </c>
    </row>
    <row r="878" spans="1:40" s="84" customFormat="1" ht="23.25" customHeight="1" x14ac:dyDescent="0.35">
      <c r="A878" s="256">
        <v>2023</v>
      </c>
      <c r="B878" s="184">
        <f t="shared" si="76"/>
        <v>855</v>
      </c>
      <c r="C878" s="286" t="s">
        <v>2256</v>
      </c>
      <c r="D878" s="184">
        <v>39263</v>
      </c>
      <c r="E878" s="287">
        <f>VLOOKUP(D878,'[1]2023-2025'!$A:$G,7,0)</f>
        <v>2023</v>
      </c>
      <c r="F878" s="287" t="e">
        <f>VLOOKUP(D878,[2]Лист1!$C:$F,4,0)</f>
        <v>#REF!</v>
      </c>
      <c r="G878" s="287"/>
      <c r="H878" s="288" t="str">
        <f>INDEX('[1]2023-2025'!$AK:$AK,MATCH(D878,'[1]2023-2025'!$A:$A,0))</f>
        <v>вкл. Протоколом</v>
      </c>
      <c r="I878" s="288" t="e">
        <v>#N/A</v>
      </c>
      <c r="J878" s="288" t="e">
        <f>VLOOKUP(D878,[1]Лист3!$A:$AK,37,0)</f>
        <v>#N/A</v>
      </c>
      <c r="K878" s="289">
        <f>INDEX('[1]2023-2025'!$G:$G,MATCH(D878,'[1]2023-2025'!$A:$A,0))</f>
        <v>2023</v>
      </c>
      <c r="L878" s="289"/>
      <c r="M878" s="289"/>
      <c r="N878" s="289"/>
      <c r="O878" s="289" t="s">
        <v>2718</v>
      </c>
      <c r="P878" s="289" t="s">
        <v>2719</v>
      </c>
      <c r="Q878" s="186">
        <f t="shared" si="74"/>
        <v>65435.799999999996</v>
      </c>
      <c r="R878" s="186">
        <f t="shared" si="75"/>
        <v>64064.81</v>
      </c>
      <c r="S878" s="290">
        <v>0</v>
      </c>
      <c r="T878" s="291">
        <v>0</v>
      </c>
      <c r="U878" s="186">
        <v>0</v>
      </c>
      <c r="V878" s="186">
        <v>0</v>
      </c>
      <c r="W878" s="186">
        <v>0</v>
      </c>
      <c r="X878" s="186">
        <v>64064.81</v>
      </c>
      <c r="Y878" s="186">
        <v>0</v>
      </c>
      <c r="Z878" s="290">
        <v>0</v>
      </c>
      <c r="AA878" s="186">
        <v>0</v>
      </c>
      <c r="AB878" s="186">
        <v>0</v>
      </c>
      <c r="AC878" s="186">
        <v>0</v>
      </c>
      <c r="AD878" s="186">
        <v>0</v>
      </c>
      <c r="AE878" s="186">
        <v>0</v>
      </c>
      <c r="AF878" s="186">
        <v>0</v>
      </c>
      <c r="AG878" s="290">
        <v>0</v>
      </c>
      <c r="AH878" s="292">
        <v>0</v>
      </c>
      <c r="AI878" s="292">
        <v>0</v>
      </c>
      <c r="AJ878" s="292">
        <v>1370.9900000000002</v>
      </c>
      <c r="AK878" s="175"/>
      <c r="AL878" s="175" t="e">
        <v>#N/A</v>
      </c>
      <c r="AM878" s="175" t="e">
        <v>#N/A</v>
      </c>
      <c r="AN878" s="175" t="e">
        <v>#N/A</v>
      </c>
    </row>
    <row r="879" spans="1:40" s="84" customFormat="1" ht="23.25" customHeight="1" x14ac:dyDescent="0.35">
      <c r="A879" s="256">
        <v>2023</v>
      </c>
      <c r="B879" s="184">
        <f t="shared" si="76"/>
        <v>856</v>
      </c>
      <c r="C879" s="286" t="s">
        <v>2257</v>
      </c>
      <c r="D879" s="184">
        <v>39281</v>
      </c>
      <c r="E879" s="287">
        <f>VLOOKUP(D879,'[1]2023-2025'!$A:$G,7,0)</f>
        <v>2023</v>
      </c>
      <c r="F879" s="287" t="e">
        <f>VLOOKUP(D879,[2]Лист1!$C:$F,4,0)</f>
        <v>#REF!</v>
      </c>
      <c r="G879" s="287"/>
      <c r="H879" s="288" t="str">
        <f>INDEX('[1]2023-2025'!$AK:$AK,MATCH(D879,'[1]2023-2025'!$A:$A,0))</f>
        <v>вкл. Протоколом</v>
      </c>
      <c r="I879" s="288" t="e">
        <v>#N/A</v>
      </c>
      <c r="J879" s="288" t="e">
        <f>VLOOKUP(D879,[1]Лист3!$A:$AK,37,0)</f>
        <v>#N/A</v>
      </c>
      <c r="K879" s="289">
        <f>INDEX('[1]2023-2025'!$G:$G,MATCH(D879,'[1]2023-2025'!$A:$A,0))</f>
        <v>2023</v>
      </c>
      <c r="L879" s="289"/>
      <c r="M879" s="289"/>
      <c r="N879" s="289"/>
      <c r="O879" s="289" t="s">
        <v>2450</v>
      </c>
      <c r="P879" s="289">
        <v>0</v>
      </c>
      <c r="Q879" s="186">
        <f t="shared" si="74"/>
        <v>312587.07</v>
      </c>
      <c r="R879" s="186">
        <f t="shared" si="75"/>
        <v>311616</v>
      </c>
      <c r="S879" s="290">
        <v>0</v>
      </c>
      <c r="T879" s="291">
        <v>0</v>
      </c>
      <c r="U879" s="186">
        <v>0</v>
      </c>
      <c r="V879" s="186">
        <v>0</v>
      </c>
      <c r="W879" s="186">
        <v>0</v>
      </c>
      <c r="X879" s="186">
        <v>0</v>
      </c>
      <c r="Y879" s="186">
        <v>0</v>
      </c>
      <c r="Z879" s="290">
        <v>0</v>
      </c>
      <c r="AA879" s="186">
        <v>0</v>
      </c>
      <c r="AB879" s="186">
        <v>311616</v>
      </c>
      <c r="AC879" s="186">
        <v>0</v>
      </c>
      <c r="AD879" s="186">
        <v>0</v>
      </c>
      <c r="AE879" s="186">
        <v>0</v>
      </c>
      <c r="AF879" s="186">
        <v>0</v>
      </c>
      <c r="AG879" s="290">
        <v>0</v>
      </c>
      <c r="AH879" s="292">
        <v>0</v>
      </c>
      <c r="AI879" s="292">
        <v>0</v>
      </c>
      <c r="AJ879" s="292">
        <v>971.07</v>
      </c>
      <c r="AK879" s="175"/>
      <c r="AL879" s="175">
        <v>1496597.9500000002</v>
      </c>
      <c r="AM879" s="175">
        <v>2653323.6800000002</v>
      </c>
      <c r="AN879" s="175">
        <v>1156725.73</v>
      </c>
    </row>
    <row r="880" spans="1:40" s="128" customFormat="1" ht="23.25" customHeight="1" x14ac:dyDescent="0.35">
      <c r="A880" s="256">
        <v>2023</v>
      </c>
      <c r="B880" s="184">
        <f t="shared" si="76"/>
        <v>857</v>
      </c>
      <c r="C880" s="286" t="s">
        <v>3099</v>
      </c>
      <c r="D880" s="184">
        <v>39153</v>
      </c>
      <c r="E880" s="287"/>
      <c r="F880" s="287"/>
      <c r="G880" s="287"/>
      <c r="H880" s="288"/>
      <c r="I880" s="288" t="e">
        <v>#N/A</v>
      </c>
      <c r="J880" s="288" t="e">
        <f>VLOOKUP(D880,[1]Лист3!$A:$AK,37,0)</f>
        <v>#N/A</v>
      </c>
      <c r="K880" s="289"/>
      <c r="L880" s="289"/>
      <c r="M880" s="289"/>
      <c r="N880" s="289"/>
      <c r="O880" s="289"/>
      <c r="P880" s="289"/>
      <c r="Q880" s="186">
        <f t="shared" si="74"/>
        <v>2144970.48</v>
      </c>
      <c r="R880" s="186">
        <f t="shared" si="75"/>
        <v>2123714.62</v>
      </c>
      <c r="S880" s="290">
        <v>0</v>
      </c>
      <c r="T880" s="291">
        <v>0</v>
      </c>
      <c r="U880" s="186">
        <v>0</v>
      </c>
      <c r="V880" s="186">
        <v>0</v>
      </c>
      <c r="W880" s="186">
        <v>0</v>
      </c>
      <c r="X880" s="186">
        <v>0</v>
      </c>
      <c r="Y880" s="186">
        <v>0</v>
      </c>
      <c r="Z880" s="186">
        <v>0</v>
      </c>
      <c r="AA880" s="186">
        <v>0</v>
      </c>
      <c r="AB880" s="186">
        <v>0</v>
      </c>
      <c r="AC880" s="186">
        <v>2123714.62</v>
      </c>
      <c r="AD880" s="186">
        <v>0</v>
      </c>
      <c r="AE880" s="186">
        <v>0</v>
      </c>
      <c r="AF880" s="186">
        <v>0</v>
      </c>
      <c r="AG880" s="292">
        <v>0</v>
      </c>
      <c r="AH880" s="292">
        <v>0</v>
      </c>
      <c r="AI880" s="292">
        <v>0</v>
      </c>
      <c r="AJ880" s="292">
        <v>21255.86</v>
      </c>
      <c r="AK880" s="175"/>
      <c r="AL880" s="175">
        <v>3851192.94</v>
      </c>
      <c r="AM880" s="175">
        <v>6379747.7999999998</v>
      </c>
      <c r="AN880" s="175">
        <v>2528554.86</v>
      </c>
    </row>
    <row r="881" spans="1:40" s="128" customFormat="1" ht="23.25" customHeight="1" x14ac:dyDescent="0.35">
      <c r="A881" s="256">
        <v>2023</v>
      </c>
      <c r="B881" s="184">
        <f t="shared" si="76"/>
        <v>858</v>
      </c>
      <c r="C881" s="286" t="s">
        <v>3100</v>
      </c>
      <c r="D881" s="184">
        <v>39155</v>
      </c>
      <c r="E881" s="287"/>
      <c r="F881" s="287"/>
      <c r="G881" s="287"/>
      <c r="H881" s="288"/>
      <c r="I881" s="288" t="e">
        <v>#N/A</v>
      </c>
      <c r="J881" s="288" t="e">
        <f>VLOOKUP(D881,[1]Лист3!$A:$AK,37,0)</f>
        <v>#N/A</v>
      </c>
      <c r="K881" s="289"/>
      <c r="L881" s="289"/>
      <c r="M881" s="289"/>
      <c r="N881" s="289"/>
      <c r="O881" s="289"/>
      <c r="P881" s="289"/>
      <c r="Q881" s="186">
        <f t="shared" si="74"/>
        <v>4524067.21</v>
      </c>
      <c r="R881" s="186">
        <f t="shared" si="75"/>
        <v>4486863</v>
      </c>
      <c r="S881" s="290">
        <v>0</v>
      </c>
      <c r="T881" s="291">
        <v>0</v>
      </c>
      <c r="U881" s="186">
        <v>0</v>
      </c>
      <c r="V881" s="186">
        <v>0</v>
      </c>
      <c r="W881" s="186">
        <v>0</v>
      </c>
      <c r="X881" s="186">
        <v>0</v>
      </c>
      <c r="Y881" s="186">
        <v>0</v>
      </c>
      <c r="Z881" s="186">
        <v>0</v>
      </c>
      <c r="AA881" s="186">
        <v>0</v>
      </c>
      <c r="AB881" s="186">
        <v>0</v>
      </c>
      <c r="AC881" s="186">
        <v>4486863</v>
      </c>
      <c r="AD881" s="186">
        <v>0</v>
      </c>
      <c r="AE881" s="186">
        <v>0</v>
      </c>
      <c r="AF881" s="186">
        <v>0</v>
      </c>
      <c r="AG881" s="292">
        <v>0</v>
      </c>
      <c r="AH881" s="292">
        <v>0</v>
      </c>
      <c r="AI881" s="292">
        <v>0</v>
      </c>
      <c r="AJ881" s="292">
        <v>37204.21</v>
      </c>
      <c r="AK881" s="175"/>
      <c r="AL881" s="175">
        <v>7474722.3099999996</v>
      </c>
      <c r="AM881" s="175">
        <v>12191556.68</v>
      </c>
      <c r="AN881" s="175">
        <v>4716834.37</v>
      </c>
    </row>
    <row r="882" spans="1:40" s="128" customFormat="1" ht="23.25" customHeight="1" x14ac:dyDescent="0.35">
      <c r="A882" s="256">
        <v>2023</v>
      </c>
      <c r="B882" s="184">
        <f t="shared" si="76"/>
        <v>859</v>
      </c>
      <c r="C882" s="286" t="s">
        <v>3101</v>
      </c>
      <c r="D882" s="184">
        <v>39156</v>
      </c>
      <c r="E882" s="287"/>
      <c r="F882" s="287"/>
      <c r="G882" s="287"/>
      <c r="H882" s="288"/>
      <c r="I882" s="288" t="e">
        <v>#N/A</v>
      </c>
      <c r="J882" s="288" t="e">
        <f>VLOOKUP(D882,[1]Лист3!$A:$AK,37,0)</f>
        <v>#N/A</v>
      </c>
      <c r="K882" s="289"/>
      <c r="L882" s="289"/>
      <c r="M882" s="289"/>
      <c r="N882" s="289"/>
      <c r="O882" s="289"/>
      <c r="P882" s="289"/>
      <c r="Q882" s="186">
        <f t="shared" si="74"/>
        <v>3761715.4400000004</v>
      </c>
      <c r="R882" s="186">
        <f t="shared" si="75"/>
        <v>3724960.2</v>
      </c>
      <c r="S882" s="290">
        <v>0</v>
      </c>
      <c r="T882" s="291">
        <v>0</v>
      </c>
      <c r="U882" s="186">
        <v>0</v>
      </c>
      <c r="V882" s="186">
        <v>0</v>
      </c>
      <c r="W882" s="186">
        <v>0</v>
      </c>
      <c r="X882" s="186">
        <v>0</v>
      </c>
      <c r="Y882" s="186">
        <v>0</v>
      </c>
      <c r="Z882" s="186">
        <v>0</v>
      </c>
      <c r="AA882" s="186">
        <v>0</v>
      </c>
      <c r="AB882" s="186">
        <v>0</v>
      </c>
      <c r="AC882" s="186">
        <v>3724960.2</v>
      </c>
      <c r="AD882" s="186">
        <v>0</v>
      </c>
      <c r="AE882" s="186">
        <v>0</v>
      </c>
      <c r="AF882" s="186">
        <v>0</v>
      </c>
      <c r="AG882" s="292">
        <v>0</v>
      </c>
      <c r="AH882" s="292">
        <v>0</v>
      </c>
      <c r="AI882" s="292">
        <v>0</v>
      </c>
      <c r="AJ882" s="292">
        <v>36755.24</v>
      </c>
      <c r="AK882" s="175"/>
      <c r="AL882" s="175">
        <v>4357012.959999999</v>
      </c>
      <c r="AM882" s="175">
        <v>8502897.0299999993</v>
      </c>
      <c r="AN882" s="175">
        <v>4145884.0700000003</v>
      </c>
    </row>
    <row r="883" spans="1:40" s="128" customFormat="1" ht="23.25" customHeight="1" x14ac:dyDescent="0.35">
      <c r="A883" s="256">
        <v>2023</v>
      </c>
      <c r="B883" s="184">
        <f t="shared" si="76"/>
        <v>860</v>
      </c>
      <c r="C883" s="286" t="s">
        <v>3102</v>
      </c>
      <c r="D883" s="184">
        <v>39157</v>
      </c>
      <c r="E883" s="287"/>
      <c r="F883" s="287"/>
      <c r="G883" s="287"/>
      <c r="H883" s="288"/>
      <c r="I883" s="288" t="e">
        <v>#N/A</v>
      </c>
      <c r="J883" s="288" t="e">
        <f>VLOOKUP(D883,[1]Лист3!$A:$AK,37,0)</f>
        <v>#N/A</v>
      </c>
      <c r="K883" s="289"/>
      <c r="L883" s="289"/>
      <c r="M883" s="289"/>
      <c r="N883" s="289"/>
      <c r="O883" s="289"/>
      <c r="P883" s="289"/>
      <c r="Q883" s="186">
        <f t="shared" si="74"/>
        <v>3691126.33</v>
      </c>
      <c r="R883" s="186">
        <f t="shared" si="75"/>
        <v>3659065.16</v>
      </c>
      <c r="S883" s="290">
        <v>0</v>
      </c>
      <c r="T883" s="291">
        <v>0</v>
      </c>
      <c r="U883" s="186">
        <v>0</v>
      </c>
      <c r="V883" s="186">
        <v>0</v>
      </c>
      <c r="W883" s="186">
        <v>0</v>
      </c>
      <c r="X883" s="186">
        <v>0</v>
      </c>
      <c r="Y883" s="186">
        <v>0</v>
      </c>
      <c r="Z883" s="186">
        <v>0</v>
      </c>
      <c r="AA883" s="186">
        <v>0</v>
      </c>
      <c r="AB883" s="186">
        <v>0</v>
      </c>
      <c r="AC883" s="186">
        <v>3659065.16</v>
      </c>
      <c r="AD883" s="186">
        <v>0</v>
      </c>
      <c r="AE883" s="186">
        <v>0</v>
      </c>
      <c r="AF883" s="186">
        <v>0</v>
      </c>
      <c r="AG883" s="292">
        <v>0</v>
      </c>
      <c r="AH883" s="292">
        <v>0</v>
      </c>
      <c r="AI883" s="292">
        <v>0</v>
      </c>
      <c r="AJ883" s="292">
        <v>32061.17</v>
      </c>
      <c r="AK883" s="175"/>
      <c r="AL883" s="175">
        <v>4946669.68</v>
      </c>
      <c r="AM883" s="175">
        <v>12123874.9</v>
      </c>
      <c r="AN883" s="175">
        <v>7177205.2200000007</v>
      </c>
    </row>
    <row r="884" spans="1:40" s="88" customFormat="1" ht="20.3" customHeight="1" x14ac:dyDescent="0.35">
      <c r="A884" s="256"/>
      <c r="B884" s="308" t="s">
        <v>22</v>
      </c>
      <c r="C884" s="309"/>
      <c r="D884" s="296" t="s">
        <v>172</v>
      </c>
      <c r="E884" s="287" t="e">
        <f>VLOOKUP(D884,'[1]2023-2025'!$A:$G,7,0)</f>
        <v>#N/A</v>
      </c>
      <c r="F884" s="287"/>
      <c r="G884" s="287"/>
      <c r="H884" s="288" t="e">
        <v>#N/A</v>
      </c>
      <c r="I884" s="288" t="e">
        <v>#N/A</v>
      </c>
      <c r="J884" s="288" t="e">
        <f>VLOOKUP(D884,[1]Лист3!$A:$AK,37,0)</f>
        <v>#N/A</v>
      </c>
      <c r="K884" s="289" t="e">
        <v>#N/A</v>
      </c>
      <c r="L884" s="289"/>
      <c r="M884" s="289"/>
      <c r="N884" s="289"/>
      <c r="O884" s="289" t="e">
        <v>#N/A</v>
      </c>
      <c r="P884" s="289"/>
      <c r="Q884" s="297">
        <f t="shared" ref="Q884:AJ884" si="77">SUM(Q853:Q883)</f>
        <v>68577108.969999999</v>
      </c>
      <c r="R884" s="297">
        <f t="shared" si="77"/>
        <v>67690555.260000005</v>
      </c>
      <c r="S884" s="297">
        <f t="shared" si="77"/>
        <v>0</v>
      </c>
      <c r="T884" s="297">
        <f t="shared" si="77"/>
        <v>2746661.4099999992</v>
      </c>
      <c r="U884" s="297">
        <f t="shared" si="77"/>
        <v>0</v>
      </c>
      <c r="V884" s="297">
        <f t="shared" si="77"/>
        <v>270670.80000000005</v>
      </c>
      <c r="W884" s="297">
        <f t="shared" si="77"/>
        <v>0</v>
      </c>
      <c r="X884" s="297">
        <f t="shared" si="77"/>
        <v>712206.40999999992</v>
      </c>
      <c r="Y884" s="297">
        <f t="shared" si="77"/>
        <v>0</v>
      </c>
      <c r="Z884" s="297">
        <f t="shared" si="77"/>
        <v>0</v>
      </c>
      <c r="AA884" s="297">
        <f t="shared" si="77"/>
        <v>46421264.050000004</v>
      </c>
      <c r="AB884" s="297">
        <f t="shared" si="77"/>
        <v>858297.14</v>
      </c>
      <c r="AC884" s="297">
        <f t="shared" si="77"/>
        <v>15843570.18</v>
      </c>
      <c r="AD884" s="297">
        <f t="shared" si="77"/>
        <v>0</v>
      </c>
      <c r="AE884" s="297">
        <f t="shared" si="77"/>
        <v>0</v>
      </c>
      <c r="AF884" s="297">
        <f t="shared" si="77"/>
        <v>0</v>
      </c>
      <c r="AG884" s="297">
        <f t="shared" si="77"/>
        <v>688908.19000000006</v>
      </c>
      <c r="AH884" s="297">
        <f t="shared" si="77"/>
        <v>148977.08000000002</v>
      </c>
      <c r="AI884" s="297">
        <f t="shared" si="77"/>
        <v>0</v>
      </c>
      <c r="AJ884" s="297">
        <f t="shared" si="77"/>
        <v>886553.70999999973</v>
      </c>
      <c r="AK884" s="175"/>
      <c r="AL884" s="175" t="e">
        <v>#N/A</v>
      </c>
      <c r="AM884" s="175" t="e">
        <v>#N/A</v>
      </c>
      <c r="AN884" s="175" t="e">
        <v>#N/A</v>
      </c>
    </row>
    <row r="885" spans="1:40" s="84" customFormat="1" ht="20.3" customHeight="1" x14ac:dyDescent="0.35">
      <c r="A885" s="256"/>
      <c r="B885" s="298"/>
      <c r="C885" s="275"/>
      <c r="D885" s="275"/>
      <c r="E885" s="287">
        <f>VLOOKUP(D885,'[1]2023-2025'!$A:$G,7,0)</f>
        <v>0</v>
      </c>
      <c r="F885" s="301"/>
      <c r="G885" s="301"/>
      <c r="H885" s="302" t="e">
        <v>#N/A</v>
      </c>
      <c r="I885" s="288" t="e">
        <v>#N/A</v>
      </c>
      <c r="J885" s="288" t="e">
        <f>VLOOKUP(D885,[1]Лист3!$A:$AK,37,0)</f>
        <v>#N/A</v>
      </c>
      <c r="K885" s="303" t="e">
        <v>#N/A</v>
      </c>
      <c r="L885" s="303"/>
      <c r="M885" s="303"/>
      <c r="N885" s="303"/>
      <c r="O885" s="303" t="e">
        <v>#N/A</v>
      </c>
      <c r="P885" s="310"/>
      <c r="Q885" s="275"/>
      <c r="R885" s="275"/>
      <c r="S885" s="277"/>
      <c r="T885" s="277"/>
      <c r="U885" s="277"/>
      <c r="V885" s="277"/>
      <c r="W885" s="277"/>
      <c r="X885" s="277" t="s">
        <v>2892</v>
      </c>
      <c r="Y885" s="299"/>
      <c r="Z885" s="277"/>
      <c r="AA885" s="277"/>
      <c r="AB885" s="277"/>
      <c r="AC885" s="277"/>
      <c r="AD885" s="277"/>
      <c r="AE885" s="277"/>
      <c r="AF885" s="277"/>
      <c r="AG885" s="277"/>
      <c r="AH885" s="277"/>
      <c r="AI885" s="277"/>
      <c r="AJ885" s="277"/>
      <c r="AK885" s="175"/>
      <c r="AL885" s="175" t="e">
        <v>#N/A</v>
      </c>
      <c r="AM885" s="175" t="e">
        <v>#N/A</v>
      </c>
      <c r="AN885" s="175" t="e">
        <v>#N/A</v>
      </c>
    </row>
    <row r="886" spans="1:40" s="84" customFormat="1" ht="23.25" customHeight="1" x14ac:dyDescent="0.35">
      <c r="A886" s="256">
        <v>2023</v>
      </c>
      <c r="B886" s="184">
        <f>B883+1</f>
        <v>861</v>
      </c>
      <c r="C886" s="248" t="s">
        <v>1587</v>
      </c>
      <c r="D886" s="184">
        <v>56279</v>
      </c>
      <c r="E886" s="287">
        <f>VLOOKUP(D886,'[1]2023-2025'!$A:$G,7,0)</f>
        <v>2023</v>
      </c>
      <c r="F886" s="287"/>
      <c r="G886" s="287" t="s">
        <v>1899</v>
      </c>
      <c r="H886" s="288" t="str">
        <f>INDEX('[1]2023-2025'!$AK:$AK,MATCH(D886,'[1]2023-2025'!$A:$A,0))</f>
        <v>вкл. Протоколом</v>
      </c>
      <c r="I886" s="288" t="e">
        <v>#N/A</v>
      </c>
      <c r="J886" s="288" t="e">
        <f>VLOOKUP(D886,[1]Лист3!$A:$AK,37,0)</f>
        <v>#N/A</v>
      </c>
      <c r="K886" s="289">
        <f>INDEX('[1]2023-2025'!$G:$G,MATCH(D886,'[1]2023-2025'!$A:$A,0))</f>
        <v>2023</v>
      </c>
      <c r="L886" s="289"/>
      <c r="M886" s="289"/>
      <c r="N886" s="289"/>
      <c r="O886" s="289" t="s">
        <v>2720</v>
      </c>
      <c r="P886" s="289" t="s">
        <v>2721</v>
      </c>
      <c r="Q886" s="186">
        <f>SUM(S886:AJ886)</f>
        <v>2923635.9499999997</v>
      </c>
      <c r="R886" s="186">
        <f>SUM(S886:AI886)</f>
        <v>2898202.4299999997</v>
      </c>
      <c r="S886" s="186">
        <v>0</v>
      </c>
      <c r="T886" s="186">
        <v>0</v>
      </c>
      <c r="U886" s="186">
        <v>0</v>
      </c>
      <c r="V886" s="300">
        <v>561745.93999999994</v>
      </c>
      <c r="W886" s="300">
        <v>1103361.5</v>
      </c>
      <c r="X886" s="300">
        <v>349405.6399999999</v>
      </c>
      <c r="Y886" s="186">
        <v>0</v>
      </c>
      <c r="Z886" s="186">
        <v>0</v>
      </c>
      <c r="AA886" s="186">
        <v>0</v>
      </c>
      <c r="AB886" s="300">
        <v>883689.35</v>
      </c>
      <c r="AC886" s="186">
        <v>0</v>
      </c>
      <c r="AD886" s="186">
        <v>0</v>
      </c>
      <c r="AE886" s="186">
        <v>0</v>
      </c>
      <c r="AF886" s="186">
        <v>0</v>
      </c>
      <c r="AG886" s="292">
        <v>0</v>
      </c>
      <c r="AH886" s="292">
        <v>0</v>
      </c>
      <c r="AI886" s="292">
        <v>0</v>
      </c>
      <c r="AJ886" s="300">
        <v>25433.519999999997</v>
      </c>
      <c r="AK886" s="175"/>
      <c r="AL886" s="175">
        <v>9248726.3100000005</v>
      </c>
      <c r="AM886" s="175">
        <v>12208438.98</v>
      </c>
      <c r="AN886" s="175">
        <v>2959712.67</v>
      </c>
    </row>
    <row r="887" spans="1:40" s="84" customFormat="1" ht="23.25" customHeight="1" x14ac:dyDescent="0.35">
      <c r="A887" s="256">
        <v>2023</v>
      </c>
      <c r="B887" s="184">
        <f>B886+1</f>
        <v>862</v>
      </c>
      <c r="C887" s="248" t="s">
        <v>1588</v>
      </c>
      <c r="D887" s="184">
        <v>56280</v>
      </c>
      <c r="E887" s="287">
        <f>VLOOKUP(D887,'[1]2023-2025'!$A:$G,7,0)</f>
        <v>2023</v>
      </c>
      <c r="F887" s="287"/>
      <c r="G887" s="287" t="s">
        <v>1899</v>
      </c>
      <c r="H887" s="288" t="str">
        <f>INDEX('[1]2023-2025'!$AK:$AK,MATCH(D887,'[1]2023-2025'!$A:$A,0))</f>
        <v>вкл. Протоколом</v>
      </c>
      <c r="I887" s="288" t="e">
        <v>#N/A</v>
      </c>
      <c r="J887" s="288" t="e">
        <f>VLOOKUP(D887,[1]Лист3!$A:$AK,37,0)</f>
        <v>#N/A</v>
      </c>
      <c r="K887" s="289">
        <f>INDEX('[1]2023-2025'!$G:$G,MATCH(D887,'[1]2023-2025'!$A:$A,0))</f>
        <v>2023</v>
      </c>
      <c r="L887" s="289"/>
      <c r="M887" s="289"/>
      <c r="N887" s="289"/>
      <c r="O887" s="289" t="s">
        <v>2720</v>
      </c>
      <c r="P887" s="289" t="s">
        <v>2721</v>
      </c>
      <c r="Q887" s="186">
        <f>SUM(S887:AJ887)</f>
        <v>2989920.55</v>
      </c>
      <c r="R887" s="186">
        <f>SUM(S887:AI887)</f>
        <v>2966759.38</v>
      </c>
      <c r="S887" s="186">
        <v>0</v>
      </c>
      <c r="T887" s="186">
        <v>0</v>
      </c>
      <c r="U887" s="186">
        <v>0</v>
      </c>
      <c r="V887" s="300">
        <v>565824.02</v>
      </c>
      <c r="W887" s="300">
        <v>1164046.81</v>
      </c>
      <c r="X887" s="300">
        <v>343965.78</v>
      </c>
      <c r="Y887" s="186">
        <v>0</v>
      </c>
      <c r="Z887" s="186">
        <v>0</v>
      </c>
      <c r="AA887" s="186">
        <v>0</v>
      </c>
      <c r="AB887" s="300">
        <v>892922.77</v>
      </c>
      <c r="AC887" s="186">
        <v>0</v>
      </c>
      <c r="AD887" s="186">
        <v>0</v>
      </c>
      <c r="AE887" s="186">
        <v>0</v>
      </c>
      <c r="AF887" s="186">
        <v>0</v>
      </c>
      <c r="AG887" s="292">
        <v>0</v>
      </c>
      <c r="AH887" s="292">
        <v>0</v>
      </c>
      <c r="AI887" s="292">
        <v>0</v>
      </c>
      <c r="AJ887" s="300">
        <v>23161.17</v>
      </c>
      <c r="AK887" s="175"/>
      <c r="AL887" s="175">
        <v>9182441.7100000009</v>
      </c>
      <c r="AM887" s="175">
        <v>12208438.98</v>
      </c>
      <c r="AN887" s="175">
        <v>3025997.27</v>
      </c>
    </row>
    <row r="888" spans="1:40" s="84" customFormat="1" ht="23.25" customHeight="1" x14ac:dyDescent="0.35">
      <c r="A888" s="256">
        <v>2023</v>
      </c>
      <c r="B888" s="184">
        <f>B887+1</f>
        <v>863</v>
      </c>
      <c r="C888" s="248" t="s">
        <v>1589</v>
      </c>
      <c r="D888" s="184">
        <v>56282</v>
      </c>
      <c r="E888" s="287">
        <f>VLOOKUP(D888,'[1]2023-2025'!$A:$G,7,0)</f>
        <v>2023</v>
      </c>
      <c r="F888" s="287"/>
      <c r="G888" s="287" t="s">
        <v>1899</v>
      </c>
      <c r="H888" s="288">
        <f>INDEX('[1]2023-2025'!$AK:$AK,MATCH(D888,'[1]2023-2025'!$A:$A,0))</f>
        <v>44670</v>
      </c>
      <c r="I888" s="288" t="e">
        <v>#N/A</v>
      </c>
      <c r="J888" s="288" t="e">
        <f>VLOOKUP(D888,[1]Лист3!$A:$AK,37,0)</f>
        <v>#N/A</v>
      </c>
      <c r="K888" s="289">
        <f>INDEX('[1]2023-2025'!$G:$G,MATCH(D888,'[1]2023-2025'!$A:$A,0))</f>
        <v>2023</v>
      </c>
      <c r="L888" s="289"/>
      <c r="M888" s="289"/>
      <c r="N888" s="289"/>
      <c r="O888" s="289" t="s">
        <v>2441</v>
      </c>
      <c r="P888" s="289">
        <v>0</v>
      </c>
      <c r="Q888" s="186">
        <f>SUM(S888:AJ888)</f>
        <v>209828.04</v>
      </c>
      <c r="R888" s="186">
        <f>SUM(S888:AI888)</f>
        <v>209828.04</v>
      </c>
      <c r="S888" s="186">
        <v>0</v>
      </c>
      <c r="T888" s="186">
        <v>0</v>
      </c>
      <c r="U888" s="186">
        <v>0</v>
      </c>
      <c r="V888" s="186">
        <v>0</v>
      </c>
      <c r="W888" s="186">
        <v>0</v>
      </c>
      <c r="X888" s="186">
        <v>0</v>
      </c>
      <c r="Y888" s="186">
        <v>0</v>
      </c>
      <c r="Z888" s="186">
        <v>0</v>
      </c>
      <c r="AA888" s="186">
        <v>0</v>
      </c>
      <c r="AB888" s="186">
        <v>0</v>
      </c>
      <c r="AC888" s="186">
        <v>0</v>
      </c>
      <c r="AD888" s="186">
        <v>0</v>
      </c>
      <c r="AE888" s="186">
        <v>0</v>
      </c>
      <c r="AF888" s="186">
        <v>0</v>
      </c>
      <c r="AG888" s="292">
        <v>0</v>
      </c>
      <c r="AH888" s="292">
        <v>209828.04</v>
      </c>
      <c r="AI888" s="292">
        <v>0</v>
      </c>
      <c r="AJ888" s="292">
        <v>0</v>
      </c>
      <c r="AK888" s="175"/>
      <c r="AL888" s="175" t="e">
        <v>#N/A</v>
      </c>
      <c r="AM888" s="175" t="e">
        <v>#N/A</v>
      </c>
      <c r="AN888" s="175" t="e">
        <v>#N/A</v>
      </c>
    </row>
    <row r="889" spans="1:40" s="84" customFormat="1" ht="20.3" customHeight="1" x14ac:dyDescent="0.35">
      <c r="A889" s="256"/>
      <c r="B889" s="309" t="s">
        <v>34</v>
      </c>
      <c r="C889" s="309"/>
      <c r="D889" s="296" t="s">
        <v>172</v>
      </c>
      <c r="E889" s="287" t="e">
        <f>VLOOKUP(D889,'[1]2023-2025'!$A:$G,7,0)</f>
        <v>#N/A</v>
      </c>
      <c r="F889" s="287"/>
      <c r="G889" s="287"/>
      <c r="H889" s="288" t="e">
        <v>#N/A</v>
      </c>
      <c r="I889" s="288" t="e">
        <v>#N/A</v>
      </c>
      <c r="J889" s="288" t="e">
        <f>VLOOKUP(D889,[1]Лист3!$A:$AK,37,0)</f>
        <v>#N/A</v>
      </c>
      <c r="K889" s="289" t="e">
        <v>#N/A</v>
      </c>
      <c r="L889" s="289"/>
      <c r="M889" s="289"/>
      <c r="N889" s="289"/>
      <c r="O889" s="289" t="e">
        <v>#N/A</v>
      </c>
      <c r="P889" s="289"/>
      <c r="Q889" s="297">
        <f t="shared" ref="Q889:AJ889" si="78">SUM(Q886:Q888)</f>
        <v>6123384.54</v>
      </c>
      <c r="R889" s="297">
        <f t="shared" si="78"/>
        <v>6074789.8499999996</v>
      </c>
      <c r="S889" s="297">
        <f t="shared" si="78"/>
        <v>0</v>
      </c>
      <c r="T889" s="297">
        <f t="shared" si="78"/>
        <v>0</v>
      </c>
      <c r="U889" s="297">
        <f t="shared" si="78"/>
        <v>0</v>
      </c>
      <c r="V889" s="297">
        <f t="shared" si="78"/>
        <v>1127569.96</v>
      </c>
      <c r="W889" s="297">
        <f t="shared" si="78"/>
        <v>2267408.31</v>
      </c>
      <c r="X889" s="297">
        <f t="shared" si="78"/>
        <v>693371.41999999993</v>
      </c>
      <c r="Y889" s="297">
        <f t="shared" si="78"/>
        <v>0</v>
      </c>
      <c r="Z889" s="297">
        <f t="shared" si="78"/>
        <v>0</v>
      </c>
      <c r="AA889" s="297">
        <f t="shared" si="78"/>
        <v>0</v>
      </c>
      <c r="AB889" s="297">
        <f t="shared" si="78"/>
        <v>1776612.12</v>
      </c>
      <c r="AC889" s="297">
        <f t="shared" si="78"/>
        <v>0</v>
      </c>
      <c r="AD889" s="297">
        <f t="shared" si="78"/>
        <v>0</v>
      </c>
      <c r="AE889" s="297">
        <f t="shared" si="78"/>
        <v>0</v>
      </c>
      <c r="AF889" s="297">
        <f t="shared" si="78"/>
        <v>0</v>
      </c>
      <c r="AG889" s="297">
        <f t="shared" si="78"/>
        <v>0</v>
      </c>
      <c r="AH889" s="297">
        <f t="shared" si="78"/>
        <v>209828.04</v>
      </c>
      <c r="AI889" s="297">
        <f t="shared" si="78"/>
        <v>0</v>
      </c>
      <c r="AJ889" s="297">
        <f t="shared" si="78"/>
        <v>48594.689999999995</v>
      </c>
      <c r="AK889" s="175"/>
      <c r="AL889" s="175" t="e">
        <v>#N/A</v>
      </c>
      <c r="AM889" s="175" t="e">
        <v>#N/A</v>
      </c>
      <c r="AN889" s="175" t="e">
        <v>#N/A</v>
      </c>
    </row>
    <row r="890" spans="1:40" s="84" customFormat="1" ht="20.3" customHeight="1" x14ac:dyDescent="0.35">
      <c r="A890" s="256"/>
      <c r="B890" s="298"/>
      <c r="C890" s="275"/>
      <c r="D890" s="275"/>
      <c r="E890" s="287">
        <f>VLOOKUP(D890,'[1]2023-2025'!$A:$G,7,0)</f>
        <v>0</v>
      </c>
      <c r="F890" s="301"/>
      <c r="G890" s="301"/>
      <c r="H890" s="302" t="e">
        <v>#N/A</v>
      </c>
      <c r="I890" s="288" t="e">
        <v>#N/A</v>
      </c>
      <c r="J890" s="288" t="e">
        <f>VLOOKUP(D890,[1]Лист3!$A:$AK,37,0)</f>
        <v>#N/A</v>
      </c>
      <c r="K890" s="303" t="e">
        <v>#N/A</v>
      </c>
      <c r="L890" s="303"/>
      <c r="M890" s="303"/>
      <c r="N890" s="303"/>
      <c r="O890" s="303" t="e">
        <v>#N/A</v>
      </c>
      <c r="P890" s="310"/>
      <c r="Q890" s="275"/>
      <c r="R890" s="275"/>
      <c r="S890" s="277"/>
      <c r="T890" s="277"/>
      <c r="U890" s="277"/>
      <c r="V890" s="277"/>
      <c r="W890" s="277"/>
      <c r="X890" s="277" t="s">
        <v>2893</v>
      </c>
      <c r="Y890" s="299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175"/>
      <c r="AL890" s="175" t="e">
        <v>#N/A</v>
      </c>
      <c r="AM890" s="175" t="e">
        <v>#N/A</v>
      </c>
      <c r="AN890" s="175" t="e">
        <v>#N/A</v>
      </c>
    </row>
    <row r="891" spans="1:40" s="84" customFormat="1" ht="20.3" customHeight="1" x14ac:dyDescent="0.35">
      <c r="A891" s="256"/>
      <c r="B891" s="298"/>
      <c r="C891" s="311"/>
      <c r="D891" s="311"/>
      <c r="E891" s="287">
        <f>VLOOKUP(D891,'[1]2023-2025'!$A:$G,7,0)</f>
        <v>0</v>
      </c>
      <c r="F891" s="312"/>
      <c r="G891" s="312"/>
      <c r="H891" s="313" t="e">
        <v>#N/A</v>
      </c>
      <c r="I891" s="288" t="e">
        <v>#N/A</v>
      </c>
      <c r="J891" s="288" t="e">
        <f>VLOOKUP(D891,[1]Лист3!$A:$AK,37,0)</f>
        <v>#N/A</v>
      </c>
      <c r="K891" s="314" t="e">
        <v>#N/A</v>
      </c>
      <c r="L891" s="314"/>
      <c r="M891" s="314"/>
      <c r="N891" s="314"/>
      <c r="O891" s="314" t="e">
        <v>#N/A</v>
      </c>
      <c r="P891" s="315"/>
      <c r="Q891" s="311"/>
      <c r="R891" s="311"/>
      <c r="S891" s="316"/>
      <c r="T891" s="316"/>
      <c r="U891" s="316"/>
      <c r="V891" s="316"/>
      <c r="W891" s="317"/>
      <c r="X891" s="316" t="s">
        <v>2894</v>
      </c>
      <c r="Y891" s="299"/>
      <c r="Z891" s="316"/>
      <c r="AA891" s="316"/>
      <c r="AB891" s="316"/>
      <c r="AC891" s="316"/>
      <c r="AD891" s="316"/>
      <c r="AE891" s="316"/>
      <c r="AF891" s="316"/>
      <c r="AG891" s="316"/>
      <c r="AH891" s="316"/>
      <c r="AI891" s="316"/>
      <c r="AJ891" s="316"/>
      <c r="AK891" s="175"/>
      <c r="AL891" s="175" t="e">
        <v>#N/A</v>
      </c>
      <c r="AM891" s="175" t="e">
        <v>#N/A</v>
      </c>
      <c r="AN891" s="175" t="e">
        <v>#N/A</v>
      </c>
    </row>
    <row r="892" spans="1:40" s="84" customFormat="1" ht="23.25" customHeight="1" x14ac:dyDescent="0.35">
      <c r="A892" s="256">
        <v>2023</v>
      </c>
      <c r="B892" s="184">
        <f>B888+1</f>
        <v>864</v>
      </c>
      <c r="C892" s="248" t="s">
        <v>613</v>
      </c>
      <c r="D892" s="184">
        <v>41010</v>
      </c>
      <c r="E892" s="287">
        <f>VLOOKUP(D892,'[1]2023-2025'!$A:$G,7,0)</f>
        <v>2023</v>
      </c>
      <c r="F892" s="287"/>
      <c r="G892" s="287" t="s">
        <v>1899</v>
      </c>
      <c r="H892" s="288">
        <f>INDEX('[1]2023-2025'!$AK:$AK,MATCH(D892,'[1]2023-2025'!$A:$A,0))</f>
        <v>44670</v>
      </c>
      <c r="I892" s="288" t="e">
        <v>#N/A</v>
      </c>
      <c r="J892" s="288" t="e">
        <f>VLOOKUP(D892,[1]Лист3!$A:$AK,37,0)</f>
        <v>#N/A</v>
      </c>
      <c r="K892" s="289">
        <f>INDEX('[1]2023-2025'!$G:$G,MATCH(D892,'[1]2023-2025'!$A:$A,0))</f>
        <v>2023</v>
      </c>
      <c r="L892" s="289"/>
      <c r="M892" s="289"/>
      <c r="N892" s="289"/>
      <c r="O892" s="289" t="s">
        <v>2722</v>
      </c>
      <c r="P892" s="289">
        <v>0</v>
      </c>
      <c r="Q892" s="186">
        <f>SUM(S892:AJ892)</f>
        <v>1117940.54</v>
      </c>
      <c r="R892" s="186">
        <f>SUM(S892:AI892)</f>
        <v>1096903.56</v>
      </c>
      <c r="S892" s="290">
        <v>0</v>
      </c>
      <c r="T892" s="290">
        <v>0</v>
      </c>
      <c r="U892" s="290">
        <v>0</v>
      </c>
      <c r="V892" s="290">
        <v>0</v>
      </c>
      <c r="W892" s="290">
        <v>0</v>
      </c>
      <c r="X892" s="290">
        <v>0</v>
      </c>
      <c r="Y892" s="290">
        <v>0</v>
      </c>
      <c r="Z892" s="290">
        <v>0</v>
      </c>
      <c r="AA892" s="290">
        <v>1096903.56</v>
      </c>
      <c r="AB892" s="290">
        <v>0</v>
      </c>
      <c r="AC892" s="290">
        <v>0</v>
      </c>
      <c r="AD892" s="290">
        <v>0</v>
      </c>
      <c r="AE892" s="290">
        <v>0</v>
      </c>
      <c r="AF892" s="290">
        <v>0</v>
      </c>
      <c r="AG892" s="290">
        <v>0</v>
      </c>
      <c r="AH892" s="290">
        <v>0</v>
      </c>
      <c r="AI892" s="290">
        <v>0</v>
      </c>
      <c r="AJ892" s="290">
        <v>21036.98</v>
      </c>
      <c r="AK892" s="175"/>
      <c r="AL892" s="175">
        <v>2712606.41</v>
      </c>
      <c r="AM892" s="175">
        <v>3830546.95</v>
      </c>
      <c r="AN892" s="175">
        <v>1117940.54</v>
      </c>
    </row>
    <row r="893" spans="1:40" s="84" customFormat="1" ht="20.3" customHeight="1" x14ac:dyDescent="0.35">
      <c r="A893" s="256"/>
      <c r="B893" s="170" t="s">
        <v>22</v>
      </c>
      <c r="C893" s="293"/>
      <c r="D893" s="296" t="s">
        <v>172</v>
      </c>
      <c r="E893" s="287" t="e">
        <f>VLOOKUP(D893,'[1]2023-2025'!$A:$G,7,0)</f>
        <v>#N/A</v>
      </c>
      <c r="F893" s="287"/>
      <c r="G893" s="287"/>
      <c r="H893" s="288" t="e">
        <v>#N/A</v>
      </c>
      <c r="I893" s="288" t="e">
        <v>#N/A</v>
      </c>
      <c r="J893" s="288" t="e">
        <f>VLOOKUP(D893,[1]Лист3!$A:$AK,37,0)</f>
        <v>#N/A</v>
      </c>
      <c r="K893" s="289" t="e">
        <v>#N/A</v>
      </c>
      <c r="L893" s="289"/>
      <c r="M893" s="289"/>
      <c r="N893" s="289"/>
      <c r="O893" s="289" t="e">
        <v>#N/A</v>
      </c>
      <c r="P893" s="289"/>
      <c r="Q893" s="297">
        <f>SUM(Q892)</f>
        <v>1117940.54</v>
      </c>
      <c r="R893" s="297">
        <f t="shared" ref="R893:AJ893" si="79">SUM(R892)</f>
        <v>1096903.56</v>
      </c>
      <c r="S893" s="297">
        <f t="shared" si="79"/>
        <v>0</v>
      </c>
      <c r="T893" s="297">
        <f t="shared" si="79"/>
        <v>0</v>
      </c>
      <c r="U893" s="297">
        <f t="shared" si="79"/>
        <v>0</v>
      </c>
      <c r="V893" s="297">
        <f t="shared" si="79"/>
        <v>0</v>
      </c>
      <c r="W893" s="297">
        <f t="shared" si="79"/>
        <v>0</v>
      </c>
      <c r="X893" s="297">
        <f t="shared" si="79"/>
        <v>0</v>
      </c>
      <c r="Y893" s="297">
        <f t="shared" si="79"/>
        <v>0</v>
      </c>
      <c r="Z893" s="297">
        <f t="shared" si="79"/>
        <v>0</v>
      </c>
      <c r="AA893" s="297">
        <f t="shared" si="79"/>
        <v>1096903.56</v>
      </c>
      <c r="AB893" s="297">
        <f t="shared" si="79"/>
        <v>0</v>
      </c>
      <c r="AC893" s="297">
        <f t="shared" si="79"/>
        <v>0</v>
      </c>
      <c r="AD893" s="297">
        <f t="shared" si="79"/>
        <v>0</v>
      </c>
      <c r="AE893" s="297">
        <f t="shared" si="79"/>
        <v>0</v>
      </c>
      <c r="AF893" s="297">
        <f t="shared" si="79"/>
        <v>0</v>
      </c>
      <c r="AG893" s="297">
        <f t="shared" si="79"/>
        <v>0</v>
      </c>
      <c r="AH893" s="297">
        <f t="shared" si="79"/>
        <v>0</v>
      </c>
      <c r="AI893" s="297">
        <f t="shared" si="79"/>
        <v>0</v>
      </c>
      <c r="AJ893" s="297">
        <f t="shared" si="79"/>
        <v>21036.98</v>
      </c>
      <c r="AK893" s="175"/>
      <c r="AL893" s="175" t="e">
        <v>#N/A</v>
      </c>
      <c r="AM893" s="175" t="e">
        <v>#N/A</v>
      </c>
      <c r="AN893" s="175" t="e">
        <v>#N/A</v>
      </c>
    </row>
    <row r="894" spans="1:40" s="84" customFormat="1" ht="22.75" customHeight="1" x14ac:dyDescent="0.35">
      <c r="A894" s="256"/>
      <c r="B894" s="309" t="s">
        <v>34</v>
      </c>
      <c r="C894" s="309"/>
      <c r="D894" s="296" t="s">
        <v>172</v>
      </c>
      <c r="E894" s="287" t="e">
        <f>VLOOKUP(D894,'[1]2023-2025'!$A:$G,7,0)</f>
        <v>#N/A</v>
      </c>
      <c r="F894" s="287"/>
      <c r="G894" s="287"/>
      <c r="H894" s="288" t="e">
        <v>#N/A</v>
      </c>
      <c r="I894" s="288" t="e">
        <v>#N/A</v>
      </c>
      <c r="J894" s="288" t="e">
        <f>VLOOKUP(D894,[1]Лист3!$A:$AK,37,0)</f>
        <v>#N/A</v>
      </c>
      <c r="K894" s="289" t="e">
        <v>#N/A</v>
      </c>
      <c r="L894" s="289"/>
      <c r="M894" s="289"/>
      <c r="N894" s="289"/>
      <c r="O894" s="289" t="e">
        <v>#N/A</v>
      </c>
      <c r="P894" s="289"/>
      <c r="Q894" s="297">
        <f>Q893</f>
        <v>1117940.54</v>
      </c>
      <c r="R894" s="297">
        <f t="shared" ref="R894:AJ894" si="80">R893</f>
        <v>1096903.56</v>
      </c>
      <c r="S894" s="297">
        <f t="shared" si="80"/>
        <v>0</v>
      </c>
      <c r="T894" s="297">
        <f t="shared" si="80"/>
        <v>0</v>
      </c>
      <c r="U894" s="297">
        <f t="shared" si="80"/>
        <v>0</v>
      </c>
      <c r="V894" s="297">
        <f t="shared" si="80"/>
        <v>0</v>
      </c>
      <c r="W894" s="297">
        <f t="shared" si="80"/>
        <v>0</v>
      </c>
      <c r="X894" s="297">
        <f t="shared" si="80"/>
        <v>0</v>
      </c>
      <c r="Y894" s="297">
        <f t="shared" si="80"/>
        <v>0</v>
      </c>
      <c r="Z894" s="297">
        <f t="shared" si="80"/>
        <v>0</v>
      </c>
      <c r="AA894" s="297">
        <f t="shared" si="80"/>
        <v>1096903.56</v>
      </c>
      <c r="AB894" s="297">
        <f t="shared" si="80"/>
        <v>0</v>
      </c>
      <c r="AC894" s="297">
        <f t="shared" si="80"/>
        <v>0</v>
      </c>
      <c r="AD894" s="297">
        <f t="shared" si="80"/>
        <v>0</v>
      </c>
      <c r="AE894" s="297">
        <f t="shared" si="80"/>
        <v>0</v>
      </c>
      <c r="AF894" s="297">
        <f t="shared" si="80"/>
        <v>0</v>
      </c>
      <c r="AG894" s="297">
        <f t="shared" si="80"/>
        <v>0</v>
      </c>
      <c r="AH894" s="297">
        <f t="shared" si="80"/>
        <v>0</v>
      </c>
      <c r="AI894" s="297">
        <f t="shared" si="80"/>
        <v>0</v>
      </c>
      <c r="AJ894" s="297">
        <f t="shared" si="80"/>
        <v>21036.98</v>
      </c>
      <c r="AK894" s="175"/>
      <c r="AL894" s="175" t="e">
        <v>#N/A</v>
      </c>
      <c r="AM894" s="175" t="e">
        <v>#N/A</v>
      </c>
      <c r="AN894" s="175" t="e">
        <v>#N/A</v>
      </c>
    </row>
    <row r="895" spans="1:40" s="84" customFormat="1" ht="20.3" customHeight="1" x14ac:dyDescent="0.35">
      <c r="A895" s="256"/>
      <c r="B895" s="298"/>
      <c r="C895" s="275"/>
      <c r="D895" s="275"/>
      <c r="E895" s="287">
        <f>VLOOKUP(D895,'[1]2023-2025'!$A:$G,7,0)</f>
        <v>0</v>
      </c>
      <c r="F895" s="301"/>
      <c r="G895" s="301"/>
      <c r="H895" s="302" t="e">
        <v>#N/A</v>
      </c>
      <c r="I895" s="288" t="e">
        <v>#N/A</v>
      </c>
      <c r="J895" s="288" t="e">
        <f>VLOOKUP(D895,[1]Лист3!$A:$AK,37,0)</f>
        <v>#N/A</v>
      </c>
      <c r="K895" s="303" t="e">
        <v>#N/A</v>
      </c>
      <c r="L895" s="303"/>
      <c r="M895" s="303"/>
      <c r="N895" s="303"/>
      <c r="O895" s="303" t="e">
        <v>#N/A</v>
      </c>
      <c r="P895" s="310"/>
      <c r="Q895" s="275"/>
      <c r="R895" s="275"/>
      <c r="S895" s="277"/>
      <c r="T895" s="277"/>
      <c r="U895" s="277"/>
      <c r="V895" s="277"/>
      <c r="W895" s="318"/>
      <c r="X895" s="277" t="s">
        <v>2895</v>
      </c>
      <c r="Y895" s="299"/>
      <c r="Z895" s="277"/>
      <c r="AA895" s="277"/>
      <c r="AB895" s="277"/>
      <c r="AC895" s="277"/>
      <c r="AD895" s="277"/>
      <c r="AE895" s="277"/>
      <c r="AF895" s="277"/>
      <c r="AG895" s="277"/>
      <c r="AH895" s="277"/>
      <c r="AI895" s="277"/>
      <c r="AJ895" s="277"/>
      <c r="AK895" s="175"/>
      <c r="AL895" s="175" t="e">
        <v>#N/A</v>
      </c>
      <c r="AM895" s="175" t="e">
        <v>#N/A</v>
      </c>
      <c r="AN895" s="175" t="e">
        <v>#N/A</v>
      </c>
    </row>
    <row r="896" spans="1:40" s="84" customFormat="1" ht="20.3" customHeight="1" x14ac:dyDescent="0.35">
      <c r="A896" s="256"/>
      <c r="B896" s="298"/>
      <c r="C896" s="311"/>
      <c r="D896" s="311"/>
      <c r="E896" s="287">
        <f>VLOOKUP(D896,'[1]2023-2025'!$A:$G,7,0)</f>
        <v>0</v>
      </c>
      <c r="F896" s="312"/>
      <c r="G896" s="312"/>
      <c r="H896" s="313" t="e">
        <v>#N/A</v>
      </c>
      <c r="I896" s="288" t="e">
        <v>#N/A</v>
      </c>
      <c r="J896" s="288" t="e">
        <f>VLOOKUP(D896,[1]Лист3!$A:$AK,37,0)</f>
        <v>#N/A</v>
      </c>
      <c r="K896" s="314" t="e">
        <v>#N/A</v>
      </c>
      <c r="L896" s="314"/>
      <c r="M896" s="314"/>
      <c r="N896" s="314"/>
      <c r="O896" s="314" t="e">
        <v>#N/A</v>
      </c>
      <c r="P896" s="315"/>
      <c r="Q896" s="311"/>
      <c r="R896" s="311"/>
      <c r="S896" s="316"/>
      <c r="T896" s="316"/>
      <c r="U896" s="316"/>
      <c r="V896" s="316"/>
      <c r="W896" s="319"/>
      <c r="X896" s="316" t="s">
        <v>2896</v>
      </c>
      <c r="Y896" s="299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175"/>
      <c r="AL896" s="175" t="e">
        <v>#N/A</v>
      </c>
      <c r="AM896" s="175" t="e">
        <v>#N/A</v>
      </c>
      <c r="AN896" s="175" t="e">
        <v>#N/A</v>
      </c>
    </row>
    <row r="897" spans="1:40" s="84" customFormat="1" ht="20.3" customHeight="1" x14ac:dyDescent="0.35">
      <c r="A897" s="256">
        <v>2023</v>
      </c>
      <c r="B897" s="320">
        <f>B892+1</f>
        <v>865</v>
      </c>
      <c r="C897" s="293" t="s">
        <v>1773</v>
      </c>
      <c r="D897" s="293">
        <v>41406</v>
      </c>
      <c r="E897" s="287">
        <f>VLOOKUP(D897,'[1]2023-2025'!$A:$G,7,0)</f>
        <v>2023</v>
      </c>
      <c r="F897" s="287" t="s">
        <v>2095</v>
      </c>
      <c r="G897" s="287"/>
      <c r="H897" s="288">
        <f>INDEX('[1]2023-2025'!$AK:$AK,MATCH(D897,'[1]2023-2025'!$A:$A,0))</f>
        <v>44670</v>
      </c>
      <c r="I897" s="288" t="e">
        <v>#N/A</v>
      </c>
      <c r="J897" s="288" t="e">
        <f>VLOOKUP(D897,[1]Лист3!$A:$AK,37,0)</f>
        <v>#N/A</v>
      </c>
      <c r="K897" s="289">
        <f>INDEX('[1]2023-2025'!$G:$G,MATCH(D897,'[1]2023-2025'!$A:$A,0))</f>
        <v>2023</v>
      </c>
      <c r="L897" s="289"/>
      <c r="M897" s="289"/>
      <c r="N897" s="289"/>
      <c r="O897" s="289" t="s">
        <v>2446</v>
      </c>
      <c r="P897" s="289">
        <v>0</v>
      </c>
      <c r="Q897" s="186">
        <f t="shared" ref="Q897:Q903" si="81">SUM(S897:AJ897)</f>
        <v>1661643.19</v>
      </c>
      <c r="R897" s="186">
        <f t="shared" ref="R897:R903" si="82">SUM(S897:AI897)</f>
        <v>1636152</v>
      </c>
      <c r="S897" s="290">
        <v>0</v>
      </c>
      <c r="T897" s="290">
        <v>0</v>
      </c>
      <c r="U897" s="290">
        <v>0</v>
      </c>
      <c r="V897" s="290">
        <v>0</v>
      </c>
      <c r="W897" s="290">
        <v>0</v>
      </c>
      <c r="X897" s="290">
        <v>0</v>
      </c>
      <c r="Y897" s="290">
        <v>0</v>
      </c>
      <c r="Z897" s="290">
        <v>0</v>
      </c>
      <c r="AA897" s="290">
        <v>0</v>
      </c>
      <c r="AB897" s="290">
        <v>0</v>
      </c>
      <c r="AC897" s="290">
        <v>1636152</v>
      </c>
      <c r="AD897" s="290">
        <v>0</v>
      </c>
      <c r="AE897" s="290">
        <v>0</v>
      </c>
      <c r="AF897" s="290">
        <v>0</v>
      </c>
      <c r="AG897" s="290">
        <v>0</v>
      </c>
      <c r="AH897" s="290">
        <v>0</v>
      </c>
      <c r="AI897" s="290">
        <v>0</v>
      </c>
      <c r="AJ897" s="292">
        <v>25491.19</v>
      </c>
      <c r="AK897" s="175"/>
      <c r="AL897" s="175">
        <v>3512113.6</v>
      </c>
      <c r="AM897" s="175">
        <v>5462851.79</v>
      </c>
      <c r="AN897" s="175">
        <v>1950738.19</v>
      </c>
    </row>
    <row r="898" spans="1:40" s="84" customFormat="1" ht="20.3" customHeight="1" x14ac:dyDescent="0.35">
      <c r="A898" s="256">
        <v>2023</v>
      </c>
      <c r="B898" s="320">
        <f t="shared" ref="B898:B903" si="83">B897+1</f>
        <v>866</v>
      </c>
      <c r="C898" s="293" t="s">
        <v>1886</v>
      </c>
      <c r="D898" s="293">
        <v>41389</v>
      </c>
      <c r="E898" s="287">
        <f>VLOOKUP(D898,'[1]2023-2025'!$A:$G,7,0)</f>
        <v>2023</v>
      </c>
      <c r="F898" s="287" t="s">
        <v>2095</v>
      </c>
      <c r="G898" s="287"/>
      <c r="H898" s="288" t="str">
        <f>INDEX('[1]2023-2025'!$AK:$AK,MATCH(D898,'[1]2023-2025'!$A:$A,0))</f>
        <v>вкл. Протоколом</v>
      </c>
      <c r="I898" s="288" t="e">
        <v>#N/A</v>
      </c>
      <c r="J898" s="288" t="e">
        <f>VLOOKUP(D898,[1]Лист3!$A:$AK,37,0)</f>
        <v>#N/A</v>
      </c>
      <c r="K898" s="289">
        <f>INDEX('[1]2023-2025'!$G:$G,MATCH(D898,'[1]2023-2025'!$A:$A,0))</f>
        <v>2023</v>
      </c>
      <c r="L898" s="289"/>
      <c r="M898" s="289"/>
      <c r="N898" s="289"/>
      <c r="O898" s="289" t="s">
        <v>2511</v>
      </c>
      <c r="P898" s="289" t="s">
        <v>2723</v>
      </c>
      <c r="Q898" s="186">
        <f t="shared" si="81"/>
        <v>3112817.96</v>
      </c>
      <c r="R898" s="186">
        <f t="shared" si="82"/>
        <v>3059659.2</v>
      </c>
      <c r="S898" s="290">
        <v>0</v>
      </c>
      <c r="T898" s="291">
        <v>0</v>
      </c>
      <c r="U898" s="186">
        <v>0</v>
      </c>
      <c r="V898" s="186">
        <v>0</v>
      </c>
      <c r="W898" s="186">
        <v>0</v>
      </c>
      <c r="X898" s="186">
        <v>0</v>
      </c>
      <c r="Y898" s="186">
        <v>0</v>
      </c>
      <c r="Z898" s="290">
        <v>0</v>
      </c>
      <c r="AA898" s="186">
        <v>0</v>
      </c>
      <c r="AB898" s="186">
        <v>0</v>
      </c>
      <c r="AC898" s="186">
        <v>3059659.2</v>
      </c>
      <c r="AD898" s="186">
        <v>0</v>
      </c>
      <c r="AE898" s="186">
        <v>0</v>
      </c>
      <c r="AF898" s="186">
        <v>0</v>
      </c>
      <c r="AG898" s="290">
        <v>0</v>
      </c>
      <c r="AH898" s="292">
        <v>0</v>
      </c>
      <c r="AI898" s="292">
        <v>0</v>
      </c>
      <c r="AJ898" s="292">
        <v>53158.76</v>
      </c>
      <c r="AK898" s="175"/>
      <c r="AL898" s="175">
        <v>5487631.0500000007</v>
      </c>
      <c r="AM898" s="175">
        <v>8693222.8100000005</v>
      </c>
      <c r="AN898" s="175">
        <v>3205591.76</v>
      </c>
    </row>
    <row r="899" spans="1:40" s="84" customFormat="1" ht="20.3" customHeight="1" x14ac:dyDescent="0.35">
      <c r="A899" s="256">
        <v>2023</v>
      </c>
      <c r="B899" s="320">
        <f t="shared" si="83"/>
        <v>867</v>
      </c>
      <c r="C899" s="293" t="s">
        <v>2177</v>
      </c>
      <c r="D899" s="293">
        <v>41330</v>
      </c>
      <c r="E899" s="287">
        <f>VLOOKUP(D899,'[1]2023-2025'!$A:$G,7,0)</f>
        <v>2023</v>
      </c>
      <c r="F899" s="287" t="e">
        <f>VLOOKUP(D899,[2]Лист1!$C:$F,4,0)</f>
        <v>#REF!</v>
      </c>
      <c r="G899" s="287"/>
      <c r="H899" s="288" t="str">
        <f>INDEX('[1]2023-2025'!$AK:$AK,MATCH(D899,'[1]2023-2025'!$A:$A,0))</f>
        <v>вкл. Протоколом</v>
      </c>
      <c r="I899" s="288" t="e">
        <v>#N/A</v>
      </c>
      <c r="J899" s="288" t="e">
        <f>VLOOKUP(D899,[1]Лист3!$A:$AK,37,0)</f>
        <v>#N/A</v>
      </c>
      <c r="K899" s="289">
        <f>INDEX('[1]2023-2025'!$G:$G,MATCH(D899,'[1]2023-2025'!$A:$A,0))</f>
        <v>2023</v>
      </c>
      <c r="L899" s="289"/>
      <c r="M899" s="289"/>
      <c r="N899" s="289"/>
      <c r="O899" s="289" t="s">
        <v>1743</v>
      </c>
      <c r="P899" s="289" t="s">
        <v>2724</v>
      </c>
      <c r="Q899" s="186">
        <f t="shared" si="81"/>
        <v>6237813.6200000001</v>
      </c>
      <c r="R899" s="186">
        <f t="shared" si="82"/>
        <v>6227710.4900000002</v>
      </c>
      <c r="S899" s="290">
        <v>0</v>
      </c>
      <c r="T899" s="291">
        <v>0</v>
      </c>
      <c r="U899" s="186">
        <v>0</v>
      </c>
      <c r="V899" s="186">
        <v>0</v>
      </c>
      <c r="W899" s="186">
        <v>0</v>
      </c>
      <c r="X899" s="186">
        <v>0</v>
      </c>
      <c r="Y899" s="186">
        <v>0</v>
      </c>
      <c r="Z899" s="290">
        <v>0</v>
      </c>
      <c r="AA899" s="186">
        <v>0</v>
      </c>
      <c r="AB899" s="186">
        <v>0</v>
      </c>
      <c r="AC899" s="186">
        <v>6227710.4900000002</v>
      </c>
      <c r="AD899" s="186">
        <v>0</v>
      </c>
      <c r="AE899" s="186">
        <v>0</v>
      </c>
      <c r="AF899" s="186">
        <v>0</v>
      </c>
      <c r="AG899" s="290">
        <v>0</v>
      </c>
      <c r="AH899" s="292">
        <v>0</v>
      </c>
      <c r="AI899" s="292">
        <v>0</v>
      </c>
      <c r="AJ899" s="290">
        <v>10103.129999999999</v>
      </c>
      <c r="AK899" s="175"/>
      <c r="AL899" s="175">
        <v>15209776.459999999</v>
      </c>
      <c r="AM899" s="175">
        <v>21881661.719999999</v>
      </c>
      <c r="AN899" s="175">
        <v>6671885.2599999998</v>
      </c>
    </row>
    <row r="900" spans="1:40" s="84" customFormat="1" ht="20.3" customHeight="1" x14ac:dyDescent="0.35">
      <c r="A900" s="256">
        <v>2023</v>
      </c>
      <c r="B900" s="320">
        <f t="shared" si="83"/>
        <v>868</v>
      </c>
      <c r="C900" s="248" t="s">
        <v>1080</v>
      </c>
      <c r="D900" s="184">
        <v>41332</v>
      </c>
      <c r="E900" s="287">
        <f>VLOOKUP(D900,'[1]2023-2025'!$A:$G,7,0)</f>
        <v>2024</v>
      </c>
      <c r="F900" s="287"/>
      <c r="G900" s="287" t="s">
        <v>1899</v>
      </c>
      <c r="H900" s="288">
        <f>INDEX('[1]2023-2025'!$AK:$AK,MATCH(D900,'[1]2023-2025'!$A:$A,0))</f>
        <v>44729</v>
      </c>
      <c r="I900" s="288" t="e">
        <v>#N/A</v>
      </c>
      <c r="J900" s="288" t="e">
        <f>VLOOKUP(D900,[1]Лист3!$A:$AK,37,0)</f>
        <v>#N/A</v>
      </c>
      <c r="K900" s="289">
        <f>INDEX('[1]2023-2025'!$G:$G,MATCH(D900,'[1]2023-2025'!$A:$A,0))</f>
        <v>2024</v>
      </c>
      <c r="L900" s="289"/>
      <c r="M900" s="289"/>
      <c r="N900" s="289"/>
      <c r="O900" s="289" t="s">
        <v>2836</v>
      </c>
      <c r="P900" s="289">
        <v>0</v>
      </c>
      <c r="Q900" s="186">
        <f t="shared" si="81"/>
        <v>67920.84</v>
      </c>
      <c r="R900" s="186">
        <f t="shared" si="82"/>
        <v>67920.84</v>
      </c>
      <c r="S900" s="290">
        <v>0</v>
      </c>
      <c r="T900" s="290">
        <v>0</v>
      </c>
      <c r="U900" s="290">
        <v>0</v>
      </c>
      <c r="V900" s="290">
        <v>0</v>
      </c>
      <c r="W900" s="290">
        <v>0</v>
      </c>
      <c r="X900" s="290">
        <v>0</v>
      </c>
      <c r="Y900" s="290">
        <v>0</v>
      </c>
      <c r="Z900" s="290">
        <v>0</v>
      </c>
      <c r="AA900" s="290">
        <v>0</v>
      </c>
      <c r="AB900" s="290">
        <v>0</v>
      </c>
      <c r="AC900" s="290">
        <v>0</v>
      </c>
      <c r="AD900" s="290">
        <v>0</v>
      </c>
      <c r="AE900" s="290">
        <v>0</v>
      </c>
      <c r="AF900" s="290">
        <v>0</v>
      </c>
      <c r="AG900" s="290">
        <v>67920.84</v>
      </c>
      <c r="AH900" s="290">
        <v>0</v>
      </c>
      <c r="AI900" s="290">
        <v>0</v>
      </c>
      <c r="AJ900" s="290">
        <v>0</v>
      </c>
      <c r="AK900" s="175"/>
      <c r="AL900" s="175">
        <v>15148355.51</v>
      </c>
      <c r="AM900" s="175">
        <v>22186648.41</v>
      </c>
      <c r="AN900" s="175">
        <v>7038292.9000000004</v>
      </c>
    </row>
    <row r="901" spans="1:40" s="84" customFormat="1" ht="20.3" customHeight="1" x14ac:dyDescent="0.35">
      <c r="A901" s="256">
        <v>2023</v>
      </c>
      <c r="B901" s="320">
        <f t="shared" si="83"/>
        <v>869</v>
      </c>
      <c r="C901" s="248" t="s">
        <v>1084</v>
      </c>
      <c r="D901" s="184">
        <v>41385</v>
      </c>
      <c r="E901" s="287">
        <f>VLOOKUP(D901,'[1]2023-2025'!$A:$G,7,0)</f>
        <v>2024</v>
      </c>
      <c r="F901" s="287"/>
      <c r="G901" s="287" t="s">
        <v>1899</v>
      </c>
      <c r="H901" s="288">
        <f>INDEX('[1]2023-2025'!$AK:$AK,MATCH(D901,'[1]2023-2025'!$A:$A,0))</f>
        <v>44729</v>
      </c>
      <c r="I901" s="288" t="e">
        <v>#N/A</v>
      </c>
      <c r="J901" s="288" t="e">
        <f>VLOOKUP(D901,[1]Лист3!$A:$AK,37,0)</f>
        <v>#N/A</v>
      </c>
      <c r="K901" s="289">
        <f>INDEX('[1]2023-2025'!$G:$G,MATCH(D901,'[1]2023-2025'!$A:$A,0))</f>
        <v>2024</v>
      </c>
      <c r="L901" s="289"/>
      <c r="M901" s="289"/>
      <c r="N901" s="289"/>
      <c r="O901" s="289" t="s">
        <v>2450</v>
      </c>
      <c r="P901" s="289">
        <v>0</v>
      </c>
      <c r="Q901" s="186">
        <f t="shared" si="81"/>
        <v>61690.13</v>
      </c>
      <c r="R901" s="186">
        <f t="shared" si="82"/>
        <v>61690.13</v>
      </c>
      <c r="S901" s="290">
        <v>0</v>
      </c>
      <c r="T901" s="290">
        <v>0</v>
      </c>
      <c r="U901" s="290">
        <v>0</v>
      </c>
      <c r="V901" s="290">
        <v>0</v>
      </c>
      <c r="W901" s="290">
        <v>0</v>
      </c>
      <c r="X901" s="290">
        <v>0</v>
      </c>
      <c r="Y901" s="290">
        <v>0</v>
      </c>
      <c r="Z901" s="290">
        <v>0</v>
      </c>
      <c r="AA901" s="290">
        <v>0</v>
      </c>
      <c r="AB901" s="290">
        <v>0</v>
      </c>
      <c r="AC901" s="290">
        <v>0</v>
      </c>
      <c r="AD901" s="290">
        <v>0</v>
      </c>
      <c r="AE901" s="290">
        <v>0</v>
      </c>
      <c r="AF901" s="290">
        <v>0</v>
      </c>
      <c r="AG901" s="290">
        <v>61690.13</v>
      </c>
      <c r="AH901" s="290">
        <v>0</v>
      </c>
      <c r="AI901" s="290">
        <v>0</v>
      </c>
      <c r="AJ901" s="290">
        <v>0</v>
      </c>
      <c r="AK901" s="175"/>
      <c r="AL901" s="175">
        <v>13849856.129999999</v>
      </c>
      <c r="AM901" s="175">
        <v>19235890.859999999</v>
      </c>
      <c r="AN901" s="175">
        <v>5386034.7299999995</v>
      </c>
    </row>
    <row r="902" spans="1:40" s="84" customFormat="1" ht="20.3" customHeight="1" x14ac:dyDescent="0.35">
      <c r="A902" s="256">
        <v>2023</v>
      </c>
      <c r="B902" s="320">
        <f t="shared" si="83"/>
        <v>870</v>
      </c>
      <c r="C902" s="248" t="s">
        <v>1085</v>
      </c>
      <c r="D902" s="184">
        <v>41386</v>
      </c>
      <c r="E902" s="287">
        <f>VLOOKUP(D902,'[1]2023-2025'!$A:$G,7,0)</f>
        <v>2024</v>
      </c>
      <c r="F902" s="287"/>
      <c r="G902" s="287" t="s">
        <v>1899</v>
      </c>
      <c r="H902" s="288">
        <f>INDEX('[1]2023-2025'!$AK:$AK,MATCH(D902,'[1]2023-2025'!$A:$A,0))</f>
        <v>44729</v>
      </c>
      <c r="I902" s="288" t="e">
        <v>#N/A</v>
      </c>
      <c r="J902" s="288" t="e">
        <f>VLOOKUP(D902,[1]Лист3!$A:$AK,37,0)</f>
        <v>#N/A</v>
      </c>
      <c r="K902" s="289">
        <f>INDEX('[1]2023-2025'!$G:$G,MATCH(D902,'[1]2023-2025'!$A:$A,0))</f>
        <v>2024</v>
      </c>
      <c r="L902" s="289"/>
      <c r="M902" s="289"/>
      <c r="N902" s="289"/>
      <c r="O902" s="289" t="s">
        <v>2450</v>
      </c>
      <c r="P902" s="289">
        <v>0</v>
      </c>
      <c r="Q902" s="186">
        <f t="shared" si="81"/>
        <v>62510.69</v>
      </c>
      <c r="R902" s="186">
        <f t="shared" si="82"/>
        <v>62510.69</v>
      </c>
      <c r="S902" s="290">
        <v>0</v>
      </c>
      <c r="T902" s="290">
        <v>0</v>
      </c>
      <c r="U902" s="290">
        <v>0</v>
      </c>
      <c r="V902" s="290">
        <v>0</v>
      </c>
      <c r="W902" s="290">
        <v>0</v>
      </c>
      <c r="X902" s="290">
        <v>0</v>
      </c>
      <c r="Y902" s="290">
        <v>0</v>
      </c>
      <c r="Z902" s="290">
        <v>0</v>
      </c>
      <c r="AA902" s="290">
        <v>0</v>
      </c>
      <c r="AB902" s="290">
        <v>0</v>
      </c>
      <c r="AC902" s="290">
        <v>0</v>
      </c>
      <c r="AD902" s="290">
        <v>0</v>
      </c>
      <c r="AE902" s="290">
        <v>0</v>
      </c>
      <c r="AF902" s="290">
        <v>0</v>
      </c>
      <c r="AG902" s="290">
        <v>62510.69</v>
      </c>
      <c r="AH902" s="290">
        <v>0</v>
      </c>
      <c r="AI902" s="290">
        <v>0</v>
      </c>
      <c r="AJ902" s="290">
        <v>0</v>
      </c>
      <c r="AK902" s="175"/>
      <c r="AL902" s="175">
        <v>13559066.93</v>
      </c>
      <c r="AM902" s="175">
        <v>18722017.210000001</v>
      </c>
      <c r="AN902" s="175">
        <v>5162950.28</v>
      </c>
    </row>
    <row r="903" spans="1:40" s="84" customFormat="1" ht="20.3" customHeight="1" x14ac:dyDescent="0.35">
      <c r="A903" s="256">
        <v>2023</v>
      </c>
      <c r="B903" s="320">
        <f t="shared" si="83"/>
        <v>871</v>
      </c>
      <c r="C903" s="248" t="s">
        <v>1086</v>
      </c>
      <c r="D903" s="184">
        <v>41387</v>
      </c>
      <c r="E903" s="287">
        <f>VLOOKUP(D903,'[1]2023-2025'!$A:$G,7,0)</f>
        <v>2024</v>
      </c>
      <c r="F903" s="287"/>
      <c r="G903" s="287" t="s">
        <v>1899</v>
      </c>
      <c r="H903" s="288">
        <f>INDEX('[1]2023-2025'!$AK:$AK,MATCH(D903,'[1]2023-2025'!$A:$A,0))</f>
        <v>44729</v>
      </c>
      <c r="I903" s="288" t="e">
        <v>#N/A</v>
      </c>
      <c r="J903" s="288" t="e">
        <f>VLOOKUP(D903,[1]Лист3!$A:$AK,37,0)</f>
        <v>#N/A</v>
      </c>
      <c r="K903" s="289">
        <f>INDEX('[1]2023-2025'!$G:$G,MATCH(D903,'[1]2023-2025'!$A:$A,0))</f>
        <v>2024</v>
      </c>
      <c r="L903" s="289"/>
      <c r="M903" s="289"/>
      <c r="N903" s="289"/>
      <c r="O903" s="289" t="s">
        <v>2463</v>
      </c>
      <c r="P903" s="289">
        <v>0</v>
      </c>
      <c r="Q903" s="186">
        <f t="shared" si="81"/>
        <v>62767.37</v>
      </c>
      <c r="R903" s="186">
        <f t="shared" si="82"/>
        <v>62767.37</v>
      </c>
      <c r="S903" s="290">
        <v>0</v>
      </c>
      <c r="T903" s="290">
        <v>0</v>
      </c>
      <c r="U903" s="290">
        <v>0</v>
      </c>
      <c r="V903" s="290">
        <v>0</v>
      </c>
      <c r="W903" s="290">
        <v>0</v>
      </c>
      <c r="X903" s="290">
        <v>0</v>
      </c>
      <c r="Y903" s="290">
        <v>0</v>
      </c>
      <c r="Z903" s="290">
        <v>0</v>
      </c>
      <c r="AA903" s="290">
        <v>0</v>
      </c>
      <c r="AB903" s="290">
        <v>0</v>
      </c>
      <c r="AC903" s="290">
        <v>0</v>
      </c>
      <c r="AD903" s="290">
        <v>0</v>
      </c>
      <c r="AE903" s="290">
        <v>0</v>
      </c>
      <c r="AF903" s="290">
        <v>0</v>
      </c>
      <c r="AG903" s="290">
        <v>62767.37</v>
      </c>
      <c r="AH903" s="290">
        <v>0</v>
      </c>
      <c r="AI903" s="290">
        <v>0</v>
      </c>
      <c r="AJ903" s="290">
        <v>0</v>
      </c>
      <c r="AK903" s="175"/>
      <c r="AL903" s="175">
        <v>13216160.659999998</v>
      </c>
      <c r="AM903" s="175">
        <v>19038186.239999998</v>
      </c>
      <c r="AN903" s="175">
        <v>5822025.5800000001</v>
      </c>
    </row>
    <row r="904" spans="1:40" s="84" customFormat="1" ht="20.3" customHeight="1" x14ac:dyDescent="0.35">
      <c r="A904" s="256"/>
      <c r="B904" s="170" t="s">
        <v>22</v>
      </c>
      <c r="C904" s="293"/>
      <c r="D904" s="296" t="s">
        <v>172</v>
      </c>
      <c r="E904" s="287" t="e">
        <f>VLOOKUP(D904,'[1]2023-2025'!$A:$G,7,0)</f>
        <v>#N/A</v>
      </c>
      <c r="F904" s="287"/>
      <c r="G904" s="287"/>
      <c r="H904" s="288" t="e">
        <v>#N/A</v>
      </c>
      <c r="I904" s="288" t="e">
        <v>#N/A</v>
      </c>
      <c r="J904" s="288" t="e">
        <f>VLOOKUP(D904,[1]Лист3!$A:$AK,37,0)</f>
        <v>#N/A</v>
      </c>
      <c r="K904" s="289" t="e">
        <v>#N/A</v>
      </c>
      <c r="L904" s="289"/>
      <c r="M904" s="289"/>
      <c r="N904" s="289"/>
      <c r="O904" s="289" t="e">
        <v>#N/A</v>
      </c>
      <c r="P904" s="289"/>
      <c r="Q904" s="297">
        <f>SUM(Q897:Q903)</f>
        <v>11267163.799999999</v>
      </c>
      <c r="R904" s="297">
        <f t="shared" ref="R904:AJ904" si="84">SUM(R897:R903)</f>
        <v>11178410.720000001</v>
      </c>
      <c r="S904" s="297">
        <f t="shared" si="84"/>
        <v>0</v>
      </c>
      <c r="T904" s="297">
        <f t="shared" si="84"/>
        <v>0</v>
      </c>
      <c r="U904" s="297">
        <f t="shared" si="84"/>
        <v>0</v>
      </c>
      <c r="V904" s="297">
        <f t="shared" si="84"/>
        <v>0</v>
      </c>
      <c r="W904" s="297">
        <f t="shared" si="84"/>
        <v>0</v>
      </c>
      <c r="X904" s="297">
        <f t="shared" si="84"/>
        <v>0</v>
      </c>
      <c r="Y904" s="297">
        <f t="shared" si="84"/>
        <v>0</v>
      </c>
      <c r="Z904" s="297">
        <f t="shared" si="84"/>
        <v>0</v>
      </c>
      <c r="AA904" s="297">
        <f t="shared" si="84"/>
        <v>0</v>
      </c>
      <c r="AB904" s="297">
        <f t="shared" si="84"/>
        <v>0</v>
      </c>
      <c r="AC904" s="297">
        <f t="shared" si="84"/>
        <v>10923521.690000001</v>
      </c>
      <c r="AD904" s="297">
        <f t="shared" si="84"/>
        <v>0</v>
      </c>
      <c r="AE904" s="297">
        <f t="shared" si="84"/>
        <v>0</v>
      </c>
      <c r="AF904" s="297">
        <f t="shared" si="84"/>
        <v>0</v>
      </c>
      <c r="AG904" s="297">
        <f t="shared" si="84"/>
        <v>254889.03</v>
      </c>
      <c r="AH904" s="297">
        <f t="shared" si="84"/>
        <v>0</v>
      </c>
      <c r="AI904" s="297">
        <f t="shared" si="84"/>
        <v>0</v>
      </c>
      <c r="AJ904" s="297">
        <f t="shared" si="84"/>
        <v>88753.08</v>
      </c>
      <c r="AK904" s="175"/>
      <c r="AL904" s="175" t="e">
        <v>#N/A</v>
      </c>
      <c r="AM904" s="175" t="e">
        <v>#N/A</v>
      </c>
      <c r="AN904" s="175" t="e">
        <v>#N/A</v>
      </c>
    </row>
    <row r="905" spans="1:40" s="84" customFormat="1" ht="20.3" customHeight="1" x14ac:dyDescent="0.35">
      <c r="A905" s="256"/>
      <c r="B905" s="309" t="s">
        <v>34</v>
      </c>
      <c r="C905" s="309"/>
      <c r="D905" s="296" t="s">
        <v>172</v>
      </c>
      <c r="E905" s="287" t="e">
        <f>VLOOKUP(D905,'[1]2023-2025'!$A:$G,7,0)</f>
        <v>#N/A</v>
      </c>
      <c r="F905" s="287"/>
      <c r="G905" s="287"/>
      <c r="H905" s="288" t="e">
        <v>#N/A</v>
      </c>
      <c r="I905" s="288" t="e">
        <v>#N/A</v>
      </c>
      <c r="J905" s="288" t="e">
        <f>VLOOKUP(D905,[1]Лист3!$A:$AK,37,0)</f>
        <v>#N/A</v>
      </c>
      <c r="K905" s="289" t="e">
        <v>#N/A</v>
      </c>
      <c r="L905" s="289"/>
      <c r="M905" s="289"/>
      <c r="N905" s="289"/>
      <c r="O905" s="289" t="e">
        <v>#N/A</v>
      </c>
      <c r="P905" s="289"/>
      <c r="Q905" s="297">
        <f t="shared" ref="Q905:AJ905" si="85">Q904</f>
        <v>11267163.799999999</v>
      </c>
      <c r="R905" s="297">
        <f t="shared" si="85"/>
        <v>11178410.720000001</v>
      </c>
      <c r="S905" s="297">
        <f t="shared" si="85"/>
        <v>0</v>
      </c>
      <c r="T905" s="297">
        <f t="shared" si="85"/>
        <v>0</v>
      </c>
      <c r="U905" s="297">
        <f t="shared" si="85"/>
        <v>0</v>
      </c>
      <c r="V905" s="297">
        <f t="shared" si="85"/>
        <v>0</v>
      </c>
      <c r="W905" s="297">
        <f t="shared" si="85"/>
        <v>0</v>
      </c>
      <c r="X905" s="297">
        <f t="shared" si="85"/>
        <v>0</v>
      </c>
      <c r="Y905" s="297">
        <f t="shared" si="85"/>
        <v>0</v>
      </c>
      <c r="Z905" s="297">
        <f t="shared" si="85"/>
        <v>0</v>
      </c>
      <c r="AA905" s="297">
        <f t="shared" si="85"/>
        <v>0</v>
      </c>
      <c r="AB905" s="297">
        <f t="shared" si="85"/>
        <v>0</v>
      </c>
      <c r="AC905" s="297">
        <f t="shared" si="85"/>
        <v>10923521.690000001</v>
      </c>
      <c r="AD905" s="297">
        <f t="shared" si="85"/>
        <v>0</v>
      </c>
      <c r="AE905" s="297">
        <f t="shared" si="85"/>
        <v>0</v>
      </c>
      <c r="AF905" s="297">
        <f t="shared" si="85"/>
        <v>0</v>
      </c>
      <c r="AG905" s="297">
        <f t="shared" si="85"/>
        <v>254889.03</v>
      </c>
      <c r="AH905" s="297">
        <f t="shared" si="85"/>
        <v>0</v>
      </c>
      <c r="AI905" s="297">
        <f t="shared" si="85"/>
        <v>0</v>
      </c>
      <c r="AJ905" s="297">
        <f t="shared" si="85"/>
        <v>88753.08</v>
      </c>
      <c r="AK905" s="175"/>
      <c r="AL905" s="175" t="e">
        <v>#N/A</v>
      </c>
      <c r="AM905" s="175" t="e">
        <v>#N/A</v>
      </c>
      <c r="AN905" s="175" t="e">
        <v>#N/A</v>
      </c>
    </row>
    <row r="906" spans="1:40" s="84" customFormat="1" ht="20.3" customHeight="1" x14ac:dyDescent="0.35">
      <c r="A906" s="256"/>
      <c r="B906" s="298"/>
      <c r="C906" s="275"/>
      <c r="D906" s="275"/>
      <c r="E906" s="287">
        <f>VLOOKUP(D906,'[1]2023-2025'!$A:$G,7,0)</f>
        <v>0</v>
      </c>
      <c r="F906" s="301"/>
      <c r="G906" s="301"/>
      <c r="H906" s="302" t="e">
        <v>#N/A</v>
      </c>
      <c r="I906" s="288" t="e">
        <v>#N/A</v>
      </c>
      <c r="J906" s="288" t="e">
        <f>VLOOKUP(D906,[1]Лист3!$A:$AK,37,0)</f>
        <v>#N/A</v>
      </c>
      <c r="K906" s="303" t="e">
        <v>#N/A</v>
      </c>
      <c r="L906" s="303"/>
      <c r="M906" s="303"/>
      <c r="N906" s="303"/>
      <c r="O906" s="303" t="e">
        <v>#N/A</v>
      </c>
      <c r="P906" s="310"/>
      <c r="Q906" s="275"/>
      <c r="R906" s="275"/>
      <c r="S906" s="277"/>
      <c r="T906" s="277"/>
      <c r="U906" s="277"/>
      <c r="V906" s="277"/>
      <c r="W906" s="277"/>
      <c r="X906" s="277" t="s">
        <v>2897</v>
      </c>
      <c r="Y906" s="299"/>
      <c r="Z906" s="277"/>
      <c r="AA906" s="277"/>
      <c r="AB906" s="277"/>
      <c r="AC906" s="277"/>
      <c r="AD906" s="277"/>
      <c r="AE906" s="277"/>
      <c r="AF906" s="277"/>
      <c r="AG906" s="277"/>
      <c r="AH906" s="277"/>
      <c r="AI906" s="277"/>
      <c r="AJ906" s="277"/>
      <c r="AK906" s="175"/>
      <c r="AL906" s="175" t="e">
        <v>#N/A</v>
      </c>
      <c r="AM906" s="175" t="e">
        <v>#N/A</v>
      </c>
      <c r="AN906" s="175" t="e">
        <v>#N/A</v>
      </c>
    </row>
    <row r="907" spans="1:40" s="84" customFormat="1" ht="20.3" customHeight="1" x14ac:dyDescent="0.35">
      <c r="A907" s="256"/>
      <c r="B907" s="298"/>
      <c r="C907" s="311"/>
      <c r="D907" s="311"/>
      <c r="E907" s="287">
        <f>VLOOKUP(D907,'[1]2023-2025'!$A:$G,7,0)</f>
        <v>0</v>
      </c>
      <c r="F907" s="312"/>
      <c r="G907" s="312"/>
      <c r="H907" s="313" t="e">
        <v>#N/A</v>
      </c>
      <c r="I907" s="288" t="e">
        <v>#N/A</v>
      </c>
      <c r="J907" s="288" t="e">
        <f>VLOOKUP(D907,[1]Лист3!$A:$AK,37,0)</f>
        <v>#N/A</v>
      </c>
      <c r="K907" s="314" t="e">
        <v>#N/A</v>
      </c>
      <c r="L907" s="314"/>
      <c r="M907" s="314"/>
      <c r="N907" s="314"/>
      <c r="O907" s="314" t="e">
        <v>#N/A</v>
      </c>
      <c r="P907" s="315"/>
      <c r="Q907" s="311"/>
      <c r="R907" s="311"/>
      <c r="S907" s="316"/>
      <c r="T907" s="316"/>
      <c r="U907" s="316"/>
      <c r="V907" s="316"/>
      <c r="W907" s="319"/>
      <c r="X907" s="316" t="s">
        <v>2898</v>
      </c>
      <c r="Y907" s="299"/>
      <c r="Z907" s="316"/>
      <c r="AA907" s="316"/>
      <c r="AB907" s="316"/>
      <c r="AC907" s="316"/>
      <c r="AD907" s="316"/>
      <c r="AE907" s="316"/>
      <c r="AF907" s="316"/>
      <c r="AG907" s="316"/>
      <c r="AH907" s="316"/>
      <c r="AI907" s="316"/>
      <c r="AJ907" s="316"/>
      <c r="AK907" s="175"/>
      <c r="AL907" s="175" t="e">
        <v>#N/A</v>
      </c>
      <c r="AM907" s="175" t="e">
        <v>#N/A</v>
      </c>
      <c r="AN907" s="175" t="e">
        <v>#N/A</v>
      </c>
    </row>
    <row r="908" spans="1:40" s="84" customFormat="1" ht="23.25" customHeight="1" x14ac:dyDescent="0.35">
      <c r="A908" s="256">
        <v>2023</v>
      </c>
      <c r="B908" s="184">
        <f>B903+1</f>
        <v>872</v>
      </c>
      <c r="C908" s="248" t="s">
        <v>3836</v>
      </c>
      <c r="D908" s="184">
        <v>41052</v>
      </c>
      <c r="E908" s="287">
        <f>VLOOKUP(D908,'[1]2023-2025'!$A:$G,7,0)</f>
        <v>2023</v>
      </c>
      <c r="F908" s="287"/>
      <c r="G908" s="287" t="s">
        <v>1899</v>
      </c>
      <c r="H908" s="288">
        <f>INDEX('[1]2023-2025'!$AK:$AK,MATCH(D908,'[1]2023-2025'!$A:$A,0))</f>
        <v>44551</v>
      </c>
      <c r="I908" s="288" t="e">
        <v>#N/A</v>
      </c>
      <c r="J908" s="288" t="e">
        <f>VLOOKUP(D908,[1]Лист3!$A:$AK,37,0)</f>
        <v>#N/A</v>
      </c>
      <c r="K908" s="289">
        <f>INDEX('[1]2023-2025'!$G:$G,MATCH(D908,'[1]2023-2025'!$A:$A,0))</f>
        <v>2023</v>
      </c>
      <c r="L908" s="289"/>
      <c r="M908" s="289"/>
      <c r="N908" s="289"/>
      <c r="O908" s="289" t="s">
        <v>2725</v>
      </c>
      <c r="P908" s="289">
        <v>0</v>
      </c>
      <c r="Q908" s="186">
        <f>SUM(S908:AJ908)</f>
        <v>9178086.3499999996</v>
      </c>
      <c r="R908" s="186">
        <f>SUM(S908:AI908)</f>
        <v>9049514.4000000004</v>
      </c>
      <c r="S908" s="186">
        <v>0</v>
      </c>
      <c r="T908" s="291">
        <v>0</v>
      </c>
      <c r="U908" s="186">
        <v>0</v>
      </c>
      <c r="V908" s="186">
        <v>0</v>
      </c>
      <c r="W908" s="186">
        <v>0</v>
      </c>
      <c r="X908" s="186">
        <v>0</v>
      </c>
      <c r="Y908" s="186">
        <v>0</v>
      </c>
      <c r="Z908" s="186">
        <v>0</v>
      </c>
      <c r="AA908" s="186">
        <v>8958420</v>
      </c>
      <c r="AB908" s="186">
        <v>0</v>
      </c>
      <c r="AC908" s="186">
        <v>0</v>
      </c>
      <c r="AD908" s="186">
        <v>0</v>
      </c>
      <c r="AE908" s="186">
        <v>0</v>
      </c>
      <c r="AF908" s="186">
        <v>0</v>
      </c>
      <c r="AG908" s="292">
        <v>91094.399999999994</v>
      </c>
      <c r="AH908" s="292">
        <v>0</v>
      </c>
      <c r="AI908" s="292">
        <v>0</v>
      </c>
      <c r="AJ908" s="292">
        <v>128571.95</v>
      </c>
      <c r="AK908" s="175"/>
      <c r="AL908" s="175">
        <v>16355790.840000002</v>
      </c>
      <c r="AM908" s="175">
        <v>29068797.100000001</v>
      </c>
      <c r="AN908" s="175">
        <v>12713006.26</v>
      </c>
    </row>
    <row r="909" spans="1:40" s="84" customFormat="1" ht="23.25" customHeight="1" x14ac:dyDescent="0.35">
      <c r="A909" s="256">
        <v>2023</v>
      </c>
      <c r="B909" s="184">
        <f>B908+1</f>
        <v>873</v>
      </c>
      <c r="C909" s="248" t="s">
        <v>3264</v>
      </c>
      <c r="D909" s="184">
        <v>46233</v>
      </c>
      <c r="E909" s="287">
        <f>VLOOKUP(D909,'[1]2023-2025'!$A:$G,7,0)</f>
        <v>2023</v>
      </c>
      <c r="F909" s="287"/>
      <c r="G909" s="287" t="s">
        <v>1899</v>
      </c>
      <c r="H909" s="288">
        <f>INDEX('[1]2023-2025'!$AK:$AK,MATCH(D909,'[1]2023-2025'!$A:$A,0))</f>
        <v>44613</v>
      </c>
      <c r="I909" s="288" t="e">
        <v>#N/A</v>
      </c>
      <c r="J909" s="288" t="e">
        <f>VLOOKUP(D909,[1]Лист3!$A:$AK,37,0)</f>
        <v>#N/A</v>
      </c>
      <c r="K909" s="289">
        <f>INDEX('[1]2023-2025'!$G:$G,MATCH(D909,'[1]2023-2025'!$A:$A,0))</f>
        <v>2023</v>
      </c>
      <c r="L909" s="289"/>
      <c r="M909" s="289"/>
      <c r="N909" s="289"/>
      <c r="O909" s="289" t="s">
        <v>2726</v>
      </c>
      <c r="P909" s="289">
        <v>0</v>
      </c>
      <c r="Q909" s="186">
        <f>SUM(S909:AJ909)</f>
        <v>68422.13</v>
      </c>
      <c r="R909" s="186">
        <f>SUM(S909:AI909)</f>
        <v>68422.13</v>
      </c>
      <c r="S909" s="186">
        <v>0</v>
      </c>
      <c r="T909" s="291">
        <v>0</v>
      </c>
      <c r="U909" s="186">
        <v>0</v>
      </c>
      <c r="V909" s="186">
        <v>0</v>
      </c>
      <c r="W909" s="186">
        <v>0</v>
      </c>
      <c r="X909" s="186">
        <v>0</v>
      </c>
      <c r="Y909" s="186">
        <v>0</v>
      </c>
      <c r="Z909" s="186">
        <v>0</v>
      </c>
      <c r="AA909" s="186">
        <v>0</v>
      </c>
      <c r="AB909" s="186">
        <v>0</v>
      </c>
      <c r="AC909" s="186">
        <v>0</v>
      </c>
      <c r="AD909" s="186">
        <v>0</v>
      </c>
      <c r="AE909" s="186">
        <v>0</v>
      </c>
      <c r="AF909" s="186">
        <v>0</v>
      </c>
      <c r="AG909" s="292">
        <v>0</v>
      </c>
      <c r="AH909" s="292">
        <v>68422.13</v>
      </c>
      <c r="AI909" s="292">
        <v>0</v>
      </c>
      <c r="AJ909" s="292">
        <v>0</v>
      </c>
      <c r="AK909" s="175"/>
      <c r="AL909" s="175" t="e">
        <v>#N/A</v>
      </c>
      <c r="AM909" s="175" t="e">
        <v>#N/A</v>
      </c>
      <c r="AN909" s="175" t="e">
        <v>#N/A</v>
      </c>
    </row>
    <row r="910" spans="1:40" s="84" customFormat="1" ht="23.25" customHeight="1" x14ac:dyDescent="0.35">
      <c r="A910" s="256">
        <v>2023</v>
      </c>
      <c r="B910" s="184">
        <f>B909+1</f>
        <v>874</v>
      </c>
      <c r="C910" s="286" t="s">
        <v>3265</v>
      </c>
      <c r="D910" s="184">
        <v>46234</v>
      </c>
      <c r="E910" s="287">
        <f>VLOOKUP(D910,'[1]2023-2025'!$A:$G,7,0)</f>
        <v>2023</v>
      </c>
      <c r="F910" s="287"/>
      <c r="G910" s="287" t="s">
        <v>1899</v>
      </c>
      <c r="H910" s="288">
        <f>INDEX('[1]2023-2025'!$AK:$AK,MATCH(D910,'[1]2023-2025'!$A:$A,0))</f>
        <v>44613</v>
      </c>
      <c r="I910" s="288" t="e">
        <v>#N/A</v>
      </c>
      <c r="J910" s="288" t="e">
        <f>VLOOKUP(D910,[1]Лист3!$A:$AK,37,0)</f>
        <v>#N/A</v>
      </c>
      <c r="K910" s="289">
        <f>INDEX('[1]2023-2025'!$G:$G,MATCH(D910,'[1]2023-2025'!$A:$A,0))</f>
        <v>2023</v>
      </c>
      <c r="L910" s="289"/>
      <c r="M910" s="289"/>
      <c r="N910" s="289"/>
      <c r="O910" s="289" t="s">
        <v>2726</v>
      </c>
      <c r="P910" s="289">
        <v>0</v>
      </c>
      <c r="Q910" s="186">
        <f>SUM(S910:AJ910)</f>
        <v>68422.13</v>
      </c>
      <c r="R910" s="186">
        <f>SUM(S910:AI910)</f>
        <v>68422.13</v>
      </c>
      <c r="S910" s="186">
        <v>0</v>
      </c>
      <c r="T910" s="186">
        <v>0</v>
      </c>
      <c r="U910" s="186">
        <v>0</v>
      </c>
      <c r="V910" s="186">
        <v>0</v>
      </c>
      <c r="W910" s="186">
        <v>0</v>
      </c>
      <c r="X910" s="186">
        <v>0</v>
      </c>
      <c r="Y910" s="186">
        <v>0</v>
      </c>
      <c r="Z910" s="186">
        <v>0</v>
      </c>
      <c r="AA910" s="186">
        <v>0</v>
      </c>
      <c r="AB910" s="186">
        <v>0</v>
      </c>
      <c r="AC910" s="186">
        <v>0</v>
      </c>
      <c r="AD910" s="186">
        <v>0</v>
      </c>
      <c r="AE910" s="186">
        <v>0</v>
      </c>
      <c r="AF910" s="186">
        <v>0</v>
      </c>
      <c r="AG910" s="292">
        <v>0</v>
      </c>
      <c r="AH910" s="292">
        <v>68422.13</v>
      </c>
      <c r="AI910" s="292">
        <v>0</v>
      </c>
      <c r="AJ910" s="292">
        <v>0</v>
      </c>
      <c r="AK910" s="175"/>
      <c r="AL910" s="175" t="e">
        <v>#N/A</v>
      </c>
      <c r="AM910" s="175" t="e">
        <v>#N/A</v>
      </c>
      <c r="AN910" s="175" t="e">
        <v>#N/A</v>
      </c>
    </row>
    <row r="911" spans="1:40" s="84" customFormat="1" ht="23.25" customHeight="1" x14ac:dyDescent="0.35">
      <c r="A911" s="256">
        <v>2023</v>
      </c>
      <c r="B911" s="184">
        <f>B910+1</f>
        <v>875</v>
      </c>
      <c r="C911" s="286" t="s">
        <v>3266</v>
      </c>
      <c r="D911" s="184">
        <v>46235</v>
      </c>
      <c r="E911" s="287">
        <f>VLOOKUP(D911,'[1]2023-2025'!$A:$G,7,0)</f>
        <v>2023</v>
      </c>
      <c r="F911" s="287"/>
      <c r="G911" s="287" t="s">
        <v>1899</v>
      </c>
      <c r="H911" s="288">
        <f>INDEX('[1]2023-2025'!$AK:$AK,MATCH(D911,'[1]2023-2025'!$A:$A,0))</f>
        <v>44613</v>
      </c>
      <c r="I911" s="288" t="e">
        <v>#N/A</v>
      </c>
      <c r="J911" s="288" t="e">
        <f>VLOOKUP(D911,[1]Лист3!$A:$AK,37,0)</f>
        <v>#N/A</v>
      </c>
      <c r="K911" s="289">
        <f>INDEX('[1]2023-2025'!$G:$G,MATCH(D911,'[1]2023-2025'!$A:$A,0))</f>
        <v>2023</v>
      </c>
      <c r="L911" s="289"/>
      <c r="M911" s="289"/>
      <c r="N911" s="289"/>
      <c r="O911" s="289" t="s">
        <v>2726</v>
      </c>
      <c r="P911" s="289">
        <v>0</v>
      </c>
      <c r="Q911" s="186">
        <f>SUM(S911:AJ911)</f>
        <v>68422.13</v>
      </c>
      <c r="R911" s="186">
        <f>SUM(S911:AI911)</f>
        <v>68422.13</v>
      </c>
      <c r="S911" s="186">
        <v>0</v>
      </c>
      <c r="T911" s="186">
        <v>0</v>
      </c>
      <c r="U911" s="186">
        <v>0</v>
      </c>
      <c r="V911" s="186">
        <v>0</v>
      </c>
      <c r="W911" s="186">
        <v>0</v>
      </c>
      <c r="X911" s="186">
        <v>0</v>
      </c>
      <c r="Y911" s="186">
        <v>0</v>
      </c>
      <c r="Z911" s="186">
        <v>0</v>
      </c>
      <c r="AA911" s="186">
        <v>0</v>
      </c>
      <c r="AB911" s="186">
        <v>0</v>
      </c>
      <c r="AC911" s="186">
        <v>0</v>
      </c>
      <c r="AD911" s="186">
        <v>0</v>
      </c>
      <c r="AE911" s="186">
        <v>0</v>
      </c>
      <c r="AF911" s="186">
        <v>0</v>
      </c>
      <c r="AG911" s="292">
        <v>0</v>
      </c>
      <c r="AH911" s="292">
        <v>68422.13</v>
      </c>
      <c r="AI911" s="292">
        <v>0</v>
      </c>
      <c r="AJ911" s="292">
        <v>0</v>
      </c>
      <c r="AK911" s="175"/>
      <c r="AL911" s="175" t="e">
        <v>#N/A</v>
      </c>
      <c r="AM911" s="175" t="e">
        <v>#N/A</v>
      </c>
      <c r="AN911" s="175" t="e">
        <v>#N/A</v>
      </c>
    </row>
    <row r="912" spans="1:40" s="88" customFormat="1" ht="20.3" customHeight="1" x14ac:dyDescent="0.35">
      <c r="A912" s="256"/>
      <c r="B912" s="170" t="s">
        <v>22</v>
      </c>
      <c r="C912" s="293"/>
      <c r="D912" s="296" t="s">
        <v>172</v>
      </c>
      <c r="E912" s="287" t="e">
        <f>VLOOKUP(D912,'[1]2023-2025'!$A:$G,7,0)</f>
        <v>#N/A</v>
      </c>
      <c r="F912" s="287"/>
      <c r="G912" s="287"/>
      <c r="H912" s="288" t="e">
        <v>#N/A</v>
      </c>
      <c r="I912" s="288" t="e">
        <v>#N/A</v>
      </c>
      <c r="J912" s="288" t="e">
        <f>VLOOKUP(D912,[1]Лист3!$A:$AK,37,0)</f>
        <v>#N/A</v>
      </c>
      <c r="K912" s="289" t="e">
        <v>#N/A</v>
      </c>
      <c r="L912" s="289"/>
      <c r="M912" s="289"/>
      <c r="N912" s="289"/>
      <c r="O912" s="289" t="e">
        <v>#N/A</v>
      </c>
      <c r="P912" s="289"/>
      <c r="Q912" s="297">
        <f t="shared" ref="Q912:AJ912" si="86">SUM(Q908:Q911)</f>
        <v>9383352.7400000021</v>
      </c>
      <c r="R912" s="297">
        <f t="shared" si="86"/>
        <v>9254780.7900000028</v>
      </c>
      <c r="S912" s="297">
        <f t="shared" si="86"/>
        <v>0</v>
      </c>
      <c r="T912" s="297">
        <f t="shared" si="86"/>
        <v>0</v>
      </c>
      <c r="U912" s="297">
        <f t="shared" si="86"/>
        <v>0</v>
      </c>
      <c r="V912" s="297">
        <f t="shared" si="86"/>
        <v>0</v>
      </c>
      <c r="W912" s="297">
        <f t="shared" si="86"/>
        <v>0</v>
      </c>
      <c r="X912" s="297">
        <f t="shared" si="86"/>
        <v>0</v>
      </c>
      <c r="Y912" s="297">
        <f t="shared" si="86"/>
        <v>0</v>
      </c>
      <c r="Z912" s="297">
        <f t="shared" si="86"/>
        <v>0</v>
      </c>
      <c r="AA912" s="297">
        <f t="shared" si="86"/>
        <v>8958420</v>
      </c>
      <c r="AB912" s="297">
        <f t="shared" si="86"/>
        <v>0</v>
      </c>
      <c r="AC912" s="297">
        <f t="shared" si="86"/>
        <v>0</v>
      </c>
      <c r="AD912" s="297">
        <f t="shared" si="86"/>
        <v>0</v>
      </c>
      <c r="AE912" s="297">
        <f t="shared" si="86"/>
        <v>0</v>
      </c>
      <c r="AF912" s="297">
        <f t="shared" si="86"/>
        <v>0</v>
      </c>
      <c r="AG912" s="297">
        <f t="shared" si="86"/>
        <v>91094.399999999994</v>
      </c>
      <c r="AH912" s="297">
        <f t="shared" si="86"/>
        <v>205266.39</v>
      </c>
      <c r="AI912" s="297">
        <f t="shared" si="86"/>
        <v>0</v>
      </c>
      <c r="AJ912" s="297">
        <f t="shared" si="86"/>
        <v>128571.95</v>
      </c>
      <c r="AK912" s="175"/>
      <c r="AL912" s="175" t="e">
        <v>#N/A</v>
      </c>
      <c r="AM912" s="175" t="e">
        <v>#N/A</v>
      </c>
      <c r="AN912" s="175" t="e">
        <v>#N/A</v>
      </c>
    </row>
    <row r="913" spans="1:40" s="88" customFormat="1" ht="20.3" customHeight="1" x14ac:dyDescent="0.35">
      <c r="A913" s="256"/>
      <c r="B913" s="321"/>
      <c r="C913" s="311"/>
      <c r="D913" s="311"/>
      <c r="E913" s="287">
        <f>VLOOKUP(D913,'[1]2023-2025'!$A:$G,7,0)</f>
        <v>0</v>
      </c>
      <c r="F913" s="322"/>
      <c r="G913" s="322"/>
      <c r="H913" s="323" t="e">
        <v>#N/A</v>
      </c>
      <c r="I913" s="288" t="e">
        <v>#N/A</v>
      </c>
      <c r="J913" s="288" t="e">
        <f>VLOOKUP(D913,[1]Лист3!$A:$AK,37,0)</f>
        <v>#N/A</v>
      </c>
      <c r="K913" s="324" t="e">
        <v>#N/A</v>
      </c>
      <c r="L913" s="324"/>
      <c r="M913" s="324"/>
      <c r="N913" s="324"/>
      <c r="O913" s="324" t="e">
        <v>#N/A</v>
      </c>
      <c r="P913" s="325"/>
      <c r="Q913" s="311"/>
      <c r="R913" s="311"/>
      <c r="S913" s="316"/>
      <c r="T913" s="316"/>
      <c r="U913" s="316"/>
      <c r="V913" s="316"/>
      <c r="W913" s="319"/>
      <c r="X913" s="316" t="s">
        <v>2899</v>
      </c>
      <c r="Y913" s="326"/>
      <c r="Z913" s="316"/>
      <c r="AA913" s="316"/>
      <c r="AB913" s="316"/>
      <c r="AC913" s="316"/>
      <c r="AD913" s="316"/>
      <c r="AE913" s="316"/>
      <c r="AF913" s="316"/>
      <c r="AG913" s="316"/>
      <c r="AH913" s="316"/>
      <c r="AI913" s="316"/>
      <c r="AJ913" s="316"/>
      <c r="AK913" s="175"/>
      <c r="AL913" s="175" t="e">
        <v>#N/A</v>
      </c>
      <c r="AM913" s="175" t="e">
        <v>#N/A</v>
      </c>
      <c r="AN913" s="175" t="e">
        <v>#N/A</v>
      </c>
    </row>
    <row r="914" spans="1:40" s="88" customFormat="1" ht="20.3" customHeight="1" x14ac:dyDescent="0.35">
      <c r="A914" s="256">
        <v>2023</v>
      </c>
      <c r="B914" s="184">
        <f>B911+1</f>
        <v>876</v>
      </c>
      <c r="C914" s="293" t="s">
        <v>626</v>
      </c>
      <c r="D914" s="184">
        <v>41221</v>
      </c>
      <c r="E914" s="287">
        <f>VLOOKUP(D914,'[1]2023-2025'!$A:$G,7,0)</f>
        <v>2023</v>
      </c>
      <c r="F914" s="287"/>
      <c r="G914" s="287" t="s">
        <v>1899</v>
      </c>
      <c r="H914" s="288">
        <f>INDEX('[1]2023-2025'!$AK:$AK,MATCH(D914,'[1]2023-2025'!$A:$A,0))</f>
        <v>44613</v>
      </c>
      <c r="I914" s="288" t="e">
        <v>#N/A</v>
      </c>
      <c r="J914" s="288" t="e">
        <f>VLOOKUP(D914,[1]Лист3!$A:$AK,37,0)</f>
        <v>#N/A</v>
      </c>
      <c r="K914" s="289">
        <f>INDEX('[1]2023-2025'!$G:$G,MATCH(D914,'[1]2023-2025'!$A:$A,0))</f>
        <v>2023</v>
      </c>
      <c r="L914" s="289"/>
      <c r="M914" s="289"/>
      <c r="N914" s="289"/>
      <c r="O914" s="289" t="s">
        <v>2727</v>
      </c>
      <c r="P914" s="289" t="s">
        <v>2728</v>
      </c>
      <c r="Q914" s="186">
        <f t="shared" ref="Q914:Q920" si="87">SUM(S914:AJ914)</f>
        <v>1190218.3499999999</v>
      </c>
      <c r="R914" s="186">
        <f t="shared" ref="R914:R920" si="88">SUM(S914:AI914)</f>
        <v>1172158.0999999999</v>
      </c>
      <c r="S914" s="292">
        <v>0</v>
      </c>
      <c r="T914" s="292">
        <v>0</v>
      </c>
      <c r="U914" s="292">
        <v>0</v>
      </c>
      <c r="V914" s="292">
        <v>0</v>
      </c>
      <c r="W914" s="186">
        <v>0</v>
      </c>
      <c r="X914" s="292">
        <v>0</v>
      </c>
      <c r="Y914" s="292">
        <v>0</v>
      </c>
      <c r="Z914" s="186">
        <v>0</v>
      </c>
      <c r="AA914" s="186">
        <v>0</v>
      </c>
      <c r="AB914" s="186">
        <v>0</v>
      </c>
      <c r="AC914" s="186">
        <v>1172158.0999999999</v>
      </c>
      <c r="AD914" s="186">
        <v>0</v>
      </c>
      <c r="AE914" s="186">
        <v>0</v>
      </c>
      <c r="AF914" s="186">
        <v>0</v>
      </c>
      <c r="AG914" s="292">
        <v>0</v>
      </c>
      <c r="AH914" s="292">
        <v>0</v>
      </c>
      <c r="AI914" s="292">
        <v>0</v>
      </c>
      <c r="AJ914" s="292">
        <v>18060.25</v>
      </c>
      <c r="AK914" s="175"/>
      <c r="AL914" s="175">
        <v>3346832.2800000003</v>
      </c>
      <c r="AM914" s="175">
        <v>4537050.63</v>
      </c>
      <c r="AN914" s="175">
        <v>1190218.3499999999</v>
      </c>
    </row>
    <row r="915" spans="1:40" s="88" customFormat="1" ht="20.3" customHeight="1" x14ac:dyDescent="0.35">
      <c r="A915" s="256">
        <v>2023</v>
      </c>
      <c r="B915" s="184">
        <f t="shared" ref="B915:B920" si="89">B914+1</f>
        <v>877</v>
      </c>
      <c r="C915" s="293" t="s">
        <v>627</v>
      </c>
      <c r="D915" s="184">
        <v>41222</v>
      </c>
      <c r="E915" s="287">
        <f>VLOOKUP(D915,'[1]2023-2025'!$A:$G,7,0)</f>
        <v>2023</v>
      </c>
      <c r="F915" s="287"/>
      <c r="G915" s="287" t="s">
        <v>1899</v>
      </c>
      <c r="H915" s="288">
        <f>INDEX('[1]2023-2025'!$AK:$AK,MATCH(D915,'[1]2023-2025'!$A:$A,0))</f>
        <v>44613</v>
      </c>
      <c r="I915" s="288" t="e">
        <v>#N/A</v>
      </c>
      <c r="J915" s="288" t="e">
        <f>VLOOKUP(D915,[1]Лист3!$A:$AK,37,0)</f>
        <v>#N/A</v>
      </c>
      <c r="K915" s="289">
        <f>INDEX('[1]2023-2025'!$G:$G,MATCH(D915,'[1]2023-2025'!$A:$A,0))</f>
        <v>2023</v>
      </c>
      <c r="L915" s="289"/>
      <c r="M915" s="289"/>
      <c r="N915" s="289"/>
      <c r="O915" s="289" t="s">
        <v>2727</v>
      </c>
      <c r="P915" s="289" t="s">
        <v>2728</v>
      </c>
      <c r="Q915" s="186">
        <f t="shared" si="87"/>
        <v>349437.16000000003</v>
      </c>
      <c r="R915" s="186">
        <f t="shared" si="88"/>
        <v>342115.88</v>
      </c>
      <c r="S915" s="292">
        <v>0</v>
      </c>
      <c r="T915" s="292">
        <v>0</v>
      </c>
      <c r="U915" s="292">
        <v>0</v>
      </c>
      <c r="V915" s="292">
        <v>0</v>
      </c>
      <c r="W915" s="186">
        <v>0</v>
      </c>
      <c r="X915" s="292">
        <v>342115.88</v>
      </c>
      <c r="Y915" s="292">
        <v>0</v>
      </c>
      <c r="Z915" s="186">
        <v>0</v>
      </c>
      <c r="AA915" s="186">
        <v>0</v>
      </c>
      <c r="AB915" s="186">
        <v>0</v>
      </c>
      <c r="AC915" s="186">
        <v>0</v>
      </c>
      <c r="AD915" s="186">
        <v>0</v>
      </c>
      <c r="AE915" s="186">
        <v>0</v>
      </c>
      <c r="AF915" s="186">
        <v>0</v>
      </c>
      <c r="AG915" s="292">
        <v>0</v>
      </c>
      <c r="AH915" s="292">
        <v>0</v>
      </c>
      <c r="AI915" s="292">
        <v>0</v>
      </c>
      <c r="AJ915" s="292">
        <v>7321.2799999999988</v>
      </c>
      <c r="AK915" s="175"/>
      <c r="AL915" s="175">
        <v>4430558.12</v>
      </c>
      <c r="AM915" s="175">
        <v>4779995.28</v>
      </c>
      <c r="AN915" s="175">
        <v>349437.16000000003</v>
      </c>
    </row>
    <row r="916" spans="1:40" s="88" customFormat="1" ht="20.3" customHeight="1" x14ac:dyDescent="0.35">
      <c r="A916" s="256">
        <v>2023</v>
      </c>
      <c r="B916" s="184">
        <f t="shared" si="89"/>
        <v>878</v>
      </c>
      <c r="C916" s="293" t="s">
        <v>628</v>
      </c>
      <c r="D916" s="184">
        <v>41204</v>
      </c>
      <c r="E916" s="287">
        <f>VLOOKUP(D916,'[1]2023-2025'!$A:$G,7,0)</f>
        <v>2023</v>
      </c>
      <c r="F916" s="287"/>
      <c r="G916" s="287" t="s">
        <v>1899</v>
      </c>
      <c r="H916" s="288">
        <f>INDEX('[1]2023-2025'!$AK:$AK,MATCH(D916,'[1]2023-2025'!$A:$A,0))</f>
        <v>44613</v>
      </c>
      <c r="I916" s="288" t="e">
        <v>#N/A</v>
      </c>
      <c r="J916" s="288" t="e">
        <f>VLOOKUP(D916,[1]Лист3!$A:$AK,37,0)</f>
        <v>#N/A</v>
      </c>
      <c r="K916" s="289">
        <f>INDEX('[1]2023-2025'!$G:$G,MATCH(D916,'[1]2023-2025'!$A:$A,0))</f>
        <v>2023</v>
      </c>
      <c r="L916" s="289"/>
      <c r="M916" s="289"/>
      <c r="N916" s="289"/>
      <c r="O916" s="289" t="s">
        <v>2727</v>
      </c>
      <c r="P916" s="289" t="s">
        <v>2728</v>
      </c>
      <c r="Q916" s="186">
        <f t="shared" si="87"/>
        <v>422598.06999999995</v>
      </c>
      <c r="R916" s="186">
        <f t="shared" si="88"/>
        <v>413993.32999999996</v>
      </c>
      <c r="S916" s="292">
        <v>0</v>
      </c>
      <c r="T916" s="292">
        <v>0</v>
      </c>
      <c r="U916" s="292">
        <v>0</v>
      </c>
      <c r="V916" s="292">
        <v>0</v>
      </c>
      <c r="W916" s="186">
        <v>0</v>
      </c>
      <c r="X916" s="292">
        <v>413993.32999999996</v>
      </c>
      <c r="Y916" s="292">
        <v>0</v>
      </c>
      <c r="Z916" s="186">
        <v>0</v>
      </c>
      <c r="AA916" s="186">
        <v>0</v>
      </c>
      <c r="AB916" s="186">
        <v>0</v>
      </c>
      <c r="AC916" s="186">
        <v>0</v>
      </c>
      <c r="AD916" s="186">
        <v>0</v>
      </c>
      <c r="AE916" s="186">
        <v>0</v>
      </c>
      <c r="AF916" s="186">
        <v>0</v>
      </c>
      <c r="AG916" s="292">
        <v>0</v>
      </c>
      <c r="AH916" s="292">
        <v>0</v>
      </c>
      <c r="AI916" s="292">
        <v>0</v>
      </c>
      <c r="AJ916" s="292">
        <v>8604.74</v>
      </c>
      <c r="AK916" s="175"/>
      <c r="AL916" s="175">
        <v>3350992.9000000004</v>
      </c>
      <c r="AM916" s="175">
        <v>3773590.97</v>
      </c>
      <c r="AN916" s="175">
        <v>422598.07</v>
      </c>
    </row>
    <row r="917" spans="1:40" s="88" customFormat="1" ht="20.3" customHeight="1" x14ac:dyDescent="0.35">
      <c r="A917" s="256">
        <v>2023</v>
      </c>
      <c r="B917" s="184">
        <f t="shared" si="89"/>
        <v>879</v>
      </c>
      <c r="C917" s="293" t="s">
        <v>629</v>
      </c>
      <c r="D917" s="184">
        <v>41207</v>
      </c>
      <c r="E917" s="287">
        <f>VLOOKUP(D917,'[1]2023-2025'!$A:$G,7,0)</f>
        <v>2023</v>
      </c>
      <c r="F917" s="287"/>
      <c r="G917" s="287" t="s">
        <v>1899</v>
      </c>
      <c r="H917" s="288">
        <f>INDEX('[1]2023-2025'!$AK:$AK,MATCH(D917,'[1]2023-2025'!$A:$A,0))</f>
        <v>44613</v>
      </c>
      <c r="I917" s="288" t="e">
        <v>#N/A</v>
      </c>
      <c r="J917" s="288" t="e">
        <f>VLOOKUP(D917,[1]Лист3!$A:$AK,37,0)</f>
        <v>#N/A</v>
      </c>
      <c r="K917" s="289">
        <f>INDEX('[1]2023-2025'!$G:$G,MATCH(D917,'[1]2023-2025'!$A:$A,0))</f>
        <v>2023</v>
      </c>
      <c r="L917" s="289"/>
      <c r="M917" s="289"/>
      <c r="N917" s="289"/>
      <c r="O917" s="289" t="s">
        <v>2727</v>
      </c>
      <c r="P917" s="289" t="s">
        <v>2728</v>
      </c>
      <c r="Q917" s="186">
        <f t="shared" si="87"/>
        <v>303992.05</v>
      </c>
      <c r="R917" s="186">
        <f t="shared" si="88"/>
        <v>297622.92</v>
      </c>
      <c r="S917" s="292">
        <v>0</v>
      </c>
      <c r="T917" s="292">
        <v>0</v>
      </c>
      <c r="U917" s="292">
        <v>0</v>
      </c>
      <c r="V917" s="292">
        <v>0</v>
      </c>
      <c r="W917" s="186">
        <v>0</v>
      </c>
      <c r="X917" s="292">
        <v>0</v>
      </c>
      <c r="Y917" s="292">
        <v>0</v>
      </c>
      <c r="Z917" s="186">
        <v>0</v>
      </c>
      <c r="AA917" s="186">
        <v>0</v>
      </c>
      <c r="AB917" s="186">
        <v>297622.92</v>
      </c>
      <c r="AC917" s="186">
        <v>0</v>
      </c>
      <c r="AD917" s="186">
        <v>0</v>
      </c>
      <c r="AE917" s="186">
        <v>0</v>
      </c>
      <c r="AF917" s="186">
        <v>0</v>
      </c>
      <c r="AG917" s="292">
        <v>0</v>
      </c>
      <c r="AH917" s="292">
        <v>0</v>
      </c>
      <c r="AI917" s="292">
        <v>0</v>
      </c>
      <c r="AJ917" s="292">
        <v>6369.13</v>
      </c>
      <c r="AK917" s="175"/>
      <c r="AL917" s="175">
        <v>2916729.1500000004</v>
      </c>
      <c r="AM917" s="175">
        <v>3220721.2</v>
      </c>
      <c r="AN917" s="175">
        <v>303992.05</v>
      </c>
    </row>
    <row r="918" spans="1:40" s="88" customFormat="1" ht="20.3" customHeight="1" x14ac:dyDescent="0.35">
      <c r="A918" s="256">
        <v>2023</v>
      </c>
      <c r="B918" s="184">
        <f t="shared" si="89"/>
        <v>880</v>
      </c>
      <c r="C918" s="293" t="s">
        <v>630</v>
      </c>
      <c r="D918" s="184">
        <v>41224</v>
      </c>
      <c r="E918" s="287">
        <f>VLOOKUP(D918,'[1]2023-2025'!$A:$G,7,0)</f>
        <v>2023</v>
      </c>
      <c r="F918" s="287"/>
      <c r="G918" s="287" t="s">
        <v>1899</v>
      </c>
      <c r="H918" s="288">
        <f>INDEX('[1]2023-2025'!$AK:$AK,MATCH(D918,'[1]2023-2025'!$A:$A,0))</f>
        <v>44613</v>
      </c>
      <c r="I918" s="288" t="e">
        <v>#N/A</v>
      </c>
      <c r="J918" s="288" t="e">
        <f>VLOOKUP(D918,[1]Лист3!$A:$AK,37,0)</f>
        <v>#N/A</v>
      </c>
      <c r="K918" s="289">
        <f>INDEX('[1]2023-2025'!$G:$G,MATCH(D918,'[1]2023-2025'!$A:$A,0))</f>
        <v>2023</v>
      </c>
      <c r="L918" s="289"/>
      <c r="M918" s="289"/>
      <c r="N918" s="289"/>
      <c r="O918" s="289" t="s">
        <v>2727</v>
      </c>
      <c r="P918" s="289" t="s">
        <v>2728</v>
      </c>
      <c r="Q918" s="186">
        <f t="shared" si="87"/>
        <v>208839.5</v>
      </c>
      <c r="R918" s="186">
        <f t="shared" si="88"/>
        <v>204463.97</v>
      </c>
      <c r="S918" s="292">
        <v>0</v>
      </c>
      <c r="T918" s="292">
        <v>0</v>
      </c>
      <c r="U918" s="292">
        <v>0</v>
      </c>
      <c r="V918" s="292">
        <v>0</v>
      </c>
      <c r="W918" s="186">
        <v>0</v>
      </c>
      <c r="X918" s="292">
        <v>0</v>
      </c>
      <c r="Y918" s="292">
        <v>0</v>
      </c>
      <c r="Z918" s="186">
        <v>0</v>
      </c>
      <c r="AA918" s="186">
        <v>0</v>
      </c>
      <c r="AB918" s="186">
        <v>204463.97</v>
      </c>
      <c r="AC918" s="186">
        <v>0</v>
      </c>
      <c r="AD918" s="186">
        <v>0</v>
      </c>
      <c r="AE918" s="186">
        <v>0</v>
      </c>
      <c r="AF918" s="186">
        <v>0</v>
      </c>
      <c r="AG918" s="292">
        <v>0</v>
      </c>
      <c r="AH918" s="292">
        <v>0</v>
      </c>
      <c r="AI918" s="292">
        <v>0</v>
      </c>
      <c r="AJ918" s="292">
        <v>4375.53</v>
      </c>
      <c r="AK918" s="175"/>
      <c r="AL918" s="175">
        <v>2731040.74</v>
      </c>
      <c r="AM918" s="175">
        <v>2939880.24</v>
      </c>
      <c r="AN918" s="175">
        <v>208839.5</v>
      </c>
    </row>
    <row r="919" spans="1:40" s="88" customFormat="1" ht="20.3" customHeight="1" x14ac:dyDescent="0.35">
      <c r="A919" s="256">
        <v>2023</v>
      </c>
      <c r="B919" s="184">
        <f t="shared" si="89"/>
        <v>881</v>
      </c>
      <c r="C919" s="293" t="s">
        <v>631</v>
      </c>
      <c r="D919" s="184">
        <v>41225</v>
      </c>
      <c r="E919" s="287">
        <f>VLOOKUP(D919,'[1]2023-2025'!$A:$G,7,0)</f>
        <v>2023</v>
      </c>
      <c r="F919" s="287"/>
      <c r="G919" s="287" t="s">
        <v>1899</v>
      </c>
      <c r="H919" s="288">
        <f>INDEX('[1]2023-2025'!$AK:$AK,MATCH(D919,'[1]2023-2025'!$A:$A,0))</f>
        <v>44613</v>
      </c>
      <c r="I919" s="288" t="e">
        <v>#N/A</v>
      </c>
      <c r="J919" s="288" t="e">
        <f>VLOOKUP(D919,[1]Лист3!$A:$AK,37,0)</f>
        <v>#N/A</v>
      </c>
      <c r="K919" s="289">
        <f>INDEX('[1]2023-2025'!$G:$G,MATCH(D919,'[1]2023-2025'!$A:$A,0))</f>
        <v>2023</v>
      </c>
      <c r="L919" s="289"/>
      <c r="M919" s="289"/>
      <c r="N919" s="289"/>
      <c r="O919" s="289" t="s">
        <v>2727</v>
      </c>
      <c r="P919" s="289" t="s">
        <v>2728</v>
      </c>
      <c r="Q919" s="186">
        <f t="shared" si="87"/>
        <v>754880.83</v>
      </c>
      <c r="R919" s="186">
        <f t="shared" si="88"/>
        <v>741715.2</v>
      </c>
      <c r="S919" s="292">
        <v>0</v>
      </c>
      <c r="T919" s="292">
        <v>0</v>
      </c>
      <c r="U919" s="292">
        <v>0</v>
      </c>
      <c r="V919" s="292">
        <v>0</v>
      </c>
      <c r="W919" s="186">
        <v>0</v>
      </c>
      <c r="X919" s="292">
        <v>0</v>
      </c>
      <c r="Y919" s="292">
        <v>0</v>
      </c>
      <c r="Z919" s="186">
        <v>0</v>
      </c>
      <c r="AA919" s="186">
        <v>0</v>
      </c>
      <c r="AB919" s="186">
        <v>741715.2</v>
      </c>
      <c r="AC919" s="186">
        <v>0</v>
      </c>
      <c r="AD919" s="186">
        <v>0</v>
      </c>
      <c r="AE919" s="186">
        <v>0</v>
      </c>
      <c r="AF919" s="186">
        <v>0</v>
      </c>
      <c r="AG919" s="292">
        <v>0</v>
      </c>
      <c r="AH919" s="292">
        <v>0</v>
      </c>
      <c r="AI919" s="292">
        <v>0</v>
      </c>
      <c r="AJ919" s="292">
        <v>13165.63</v>
      </c>
      <c r="AK919" s="175"/>
      <c r="AL919" s="175">
        <v>3152909.16</v>
      </c>
      <c r="AM919" s="175">
        <v>3907789.99</v>
      </c>
      <c r="AN919" s="175">
        <v>754880.83</v>
      </c>
    </row>
    <row r="920" spans="1:40" s="88" customFormat="1" ht="20.3" customHeight="1" x14ac:dyDescent="0.35">
      <c r="A920" s="256">
        <v>2023</v>
      </c>
      <c r="B920" s="184">
        <f t="shared" si="89"/>
        <v>882</v>
      </c>
      <c r="C920" s="293" t="s">
        <v>632</v>
      </c>
      <c r="D920" s="184">
        <v>41228</v>
      </c>
      <c r="E920" s="287">
        <f>VLOOKUP(D920,'[1]2023-2025'!$A:$G,7,0)</f>
        <v>2023</v>
      </c>
      <c r="F920" s="287"/>
      <c r="G920" s="287" t="s">
        <v>1899</v>
      </c>
      <c r="H920" s="288">
        <f>INDEX('[1]2023-2025'!$AK:$AK,MATCH(D920,'[1]2023-2025'!$A:$A,0))</f>
        <v>44613</v>
      </c>
      <c r="I920" s="288" t="e">
        <v>#N/A</v>
      </c>
      <c r="J920" s="288" t="e">
        <f>VLOOKUP(D920,[1]Лист3!$A:$AK,37,0)</f>
        <v>#N/A</v>
      </c>
      <c r="K920" s="289">
        <f>INDEX('[1]2023-2025'!$G:$G,MATCH(D920,'[1]2023-2025'!$A:$A,0))</f>
        <v>2023</v>
      </c>
      <c r="L920" s="289"/>
      <c r="M920" s="289"/>
      <c r="N920" s="289"/>
      <c r="O920" s="289" t="s">
        <v>2727</v>
      </c>
      <c r="P920" s="289" t="s">
        <v>2728</v>
      </c>
      <c r="Q920" s="186">
        <f t="shared" si="87"/>
        <v>838812.17</v>
      </c>
      <c r="R920" s="186">
        <f t="shared" si="88"/>
        <v>823328.02</v>
      </c>
      <c r="S920" s="292">
        <v>0</v>
      </c>
      <c r="T920" s="292">
        <v>0</v>
      </c>
      <c r="U920" s="292">
        <v>0</v>
      </c>
      <c r="V920" s="292">
        <v>0</v>
      </c>
      <c r="W920" s="186">
        <v>0</v>
      </c>
      <c r="X920" s="292">
        <v>0</v>
      </c>
      <c r="Y920" s="292">
        <v>0</v>
      </c>
      <c r="Z920" s="186">
        <v>0</v>
      </c>
      <c r="AA920" s="186">
        <v>0</v>
      </c>
      <c r="AB920" s="186">
        <v>823328.02</v>
      </c>
      <c r="AC920" s="186">
        <v>0</v>
      </c>
      <c r="AD920" s="186">
        <v>0</v>
      </c>
      <c r="AE920" s="186">
        <v>0</v>
      </c>
      <c r="AF920" s="186">
        <v>0</v>
      </c>
      <c r="AG920" s="292">
        <v>0</v>
      </c>
      <c r="AH920" s="292">
        <v>0</v>
      </c>
      <c r="AI920" s="292">
        <v>0</v>
      </c>
      <c r="AJ920" s="292">
        <v>15484.15</v>
      </c>
      <c r="AK920" s="175"/>
      <c r="AL920" s="175">
        <v>4675564.75</v>
      </c>
      <c r="AM920" s="175">
        <v>5514376.9199999999</v>
      </c>
      <c r="AN920" s="175">
        <v>838812.17</v>
      </c>
    </row>
    <row r="921" spans="1:40" s="88" customFormat="1" ht="20.3" customHeight="1" x14ac:dyDescent="0.35">
      <c r="A921" s="256"/>
      <c r="B921" s="170" t="s">
        <v>22</v>
      </c>
      <c r="C921" s="293"/>
      <c r="D921" s="296" t="s">
        <v>172</v>
      </c>
      <c r="E921" s="287" t="e">
        <f>VLOOKUP(D921,'[1]2023-2025'!$A:$G,7,0)</f>
        <v>#N/A</v>
      </c>
      <c r="F921" s="287"/>
      <c r="G921" s="287"/>
      <c r="H921" s="288" t="e">
        <v>#N/A</v>
      </c>
      <c r="I921" s="288" t="e">
        <v>#N/A</v>
      </c>
      <c r="J921" s="288" t="e">
        <f>VLOOKUP(D921,[1]Лист3!$A:$AK,37,0)</f>
        <v>#N/A</v>
      </c>
      <c r="K921" s="289" t="e">
        <v>#N/A</v>
      </c>
      <c r="L921" s="289"/>
      <c r="M921" s="289"/>
      <c r="N921" s="289"/>
      <c r="O921" s="289" t="e">
        <v>#N/A</v>
      </c>
      <c r="P921" s="289"/>
      <c r="Q921" s="297">
        <f t="shared" ref="Q921:AJ921" si="90">SUM(Q914:Q920)</f>
        <v>4068778.1299999994</v>
      </c>
      <c r="R921" s="297">
        <f t="shared" si="90"/>
        <v>3995397.4200000004</v>
      </c>
      <c r="S921" s="297">
        <f t="shared" si="90"/>
        <v>0</v>
      </c>
      <c r="T921" s="297">
        <f t="shared" si="90"/>
        <v>0</v>
      </c>
      <c r="U921" s="297">
        <f t="shared" si="90"/>
        <v>0</v>
      </c>
      <c r="V921" s="297">
        <f t="shared" si="90"/>
        <v>0</v>
      </c>
      <c r="W921" s="297">
        <f t="shared" si="90"/>
        <v>0</v>
      </c>
      <c r="X921" s="297">
        <f t="shared" si="90"/>
        <v>756109.21</v>
      </c>
      <c r="Y921" s="297">
        <f t="shared" si="90"/>
        <v>0</v>
      </c>
      <c r="Z921" s="297">
        <f t="shared" si="90"/>
        <v>0</v>
      </c>
      <c r="AA921" s="297">
        <f t="shared" si="90"/>
        <v>0</v>
      </c>
      <c r="AB921" s="297">
        <f t="shared" si="90"/>
        <v>2067130.1099999999</v>
      </c>
      <c r="AC921" s="297">
        <f t="shared" si="90"/>
        <v>1172158.0999999999</v>
      </c>
      <c r="AD921" s="297">
        <f t="shared" si="90"/>
        <v>0</v>
      </c>
      <c r="AE921" s="297">
        <f t="shared" si="90"/>
        <v>0</v>
      </c>
      <c r="AF921" s="297">
        <f t="shared" si="90"/>
        <v>0</v>
      </c>
      <c r="AG921" s="297">
        <f t="shared" si="90"/>
        <v>0</v>
      </c>
      <c r="AH921" s="297">
        <f t="shared" si="90"/>
        <v>0</v>
      </c>
      <c r="AI921" s="297">
        <f t="shared" si="90"/>
        <v>0</v>
      </c>
      <c r="AJ921" s="297">
        <f t="shared" si="90"/>
        <v>73380.709999999992</v>
      </c>
      <c r="AK921" s="175"/>
      <c r="AL921" s="175" t="e">
        <v>#N/A</v>
      </c>
      <c r="AM921" s="175" t="e">
        <v>#N/A</v>
      </c>
      <c r="AN921" s="175" t="e">
        <v>#N/A</v>
      </c>
    </row>
    <row r="922" spans="1:40" s="84" customFormat="1" ht="20.3" customHeight="1" x14ac:dyDescent="0.35">
      <c r="A922" s="256"/>
      <c r="B922" s="321"/>
      <c r="C922" s="311"/>
      <c r="D922" s="311"/>
      <c r="E922" s="287">
        <f>VLOOKUP(D922,'[1]2023-2025'!$A:$G,7,0)</f>
        <v>0</v>
      </c>
      <c r="F922" s="322"/>
      <c r="G922" s="322"/>
      <c r="H922" s="323" t="e">
        <v>#N/A</v>
      </c>
      <c r="I922" s="288" t="e">
        <v>#N/A</v>
      </c>
      <c r="J922" s="288" t="e">
        <f>VLOOKUP(D922,[1]Лист3!$A:$AK,37,0)</f>
        <v>#N/A</v>
      </c>
      <c r="K922" s="324" t="e">
        <v>#N/A</v>
      </c>
      <c r="L922" s="324"/>
      <c r="M922" s="324"/>
      <c r="N922" s="324"/>
      <c r="O922" s="324" t="e">
        <v>#N/A</v>
      </c>
      <c r="P922" s="325"/>
      <c r="Q922" s="311"/>
      <c r="R922" s="311"/>
      <c r="S922" s="316"/>
      <c r="T922" s="316"/>
      <c r="U922" s="316"/>
      <c r="V922" s="316"/>
      <c r="W922" s="319"/>
      <c r="X922" s="316" t="s">
        <v>2900</v>
      </c>
      <c r="Y922" s="32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175"/>
      <c r="AL922" s="175" t="e">
        <v>#N/A</v>
      </c>
      <c r="AM922" s="175" t="e">
        <v>#N/A</v>
      </c>
      <c r="AN922" s="175" t="e">
        <v>#N/A</v>
      </c>
    </row>
    <row r="923" spans="1:40" s="84" customFormat="1" ht="20.3" customHeight="1" x14ac:dyDescent="0.35">
      <c r="A923" s="256">
        <v>2023</v>
      </c>
      <c r="B923" s="184">
        <f>B920+1</f>
        <v>883</v>
      </c>
      <c r="C923" s="293" t="s">
        <v>1872</v>
      </c>
      <c r="D923" s="184">
        <v>41237</v>
      </c>
      <c r="E923" s="287">
        <f>VLOOKUP(D923,'[1]2023-2025'!$A:$G,7,0)</f>
        <v>2023</v>
      </c>
      <c r="F923" s="287" t="s">
        <v>2095</v>
      </c>
      <c r="G923" s="287"/>
      <c r="H923" s="288">
        <f>INDEX('[1]2023-2025'!$AK:$AK,MATCH(D923,'[1]2023-2025'!$A:$A,0))</f>
        <v>44670</v>
      </c>
      <c r="I923" s="288" t="e">
        <v>#N/A</v>
      </c>
      <c r="J923" s="288" t="e">
        <f>VLOOKUP(D923,[1]Лист3!$A:$AK,37,0)</f>
        <v>#N/A</v>
      </c>
      <c r="K923" s="289">
        <f>INDEX('[1]2023-2025'!$G:$G,MATCH(D923,'[1]2023-2025'!$A:$A,0))</f>
        <v>2023</v>
      </c>
      <c r="L923" s="289"/>
      <c r="M923" s="289"/>
      <c r="N923" s="289"/>
      <c r="O923" s="289" t="s">
        <v>2729</v>
      </c>
      <c r="P923" s="289">
        <v>0</v>
      </c>
      <c r="Q923" s="186">
        <f t="shared" ref="Q923:Q932" si="91">SUM(S923:AJ923)</f>
        <v>1440043.36</v>
      </c>
      <c r="R923" s="186">
        <f t="shared" ref="R923:R932" si="92">SUM(S923:AI923)</f>
        <v>1415637.29</v>
      </c>
      <c r="S923" s="186">
        <v>0</v>
      </c>
      <c r="T923" s="186">
        <v>0</v>
      </c>
      <c r="U923" s="186">
        <v>0</v>
      </c>
      <c r="V923" s="186">
        <v>0</v>
      </c>
      <c r="W923" s="186">
        <v>0</v>
      </c>
      <c r="X923" s="186">
        <v>0</v>
      </c>
      <c r="Y923" s="186">
        <v>0</v>
      </c>
      <c r="Z923" s="186">
        <v>0</v>
      </c>
      <c r="AA923" s="186">
        <v>1415637.29</v>
      </c>
      <c r="AB923" s="186">
        <v>0</v>
      </c>
      <c r="AC923" s="186">
        <v>0</v>
      </c>
      <c r="AD923" s="186">
        <v>0</v>
      </c>
      <c r="AE923" s="186">
        <v>0</v>
      </c>
      <c r="AF923" s="186">
        <v>0</v>
      </c>
      <c r="AG923" s="186">
        <v>0</v>
      </c>
      <c r="AH923" s="186">
        <v>0</v>
      </c>
      <c r="AI923" s="186">
        <v>0</v>
      </c>
      <c r="AJ923" s="186">
        <v>24406.07</v>
      </c>
      <c r="AK923" s="175"/>
      <c r="AL923" s="175">
        <v>2095747.23</v>
      </c>
      <c r="AM923" s="175">
        <v>3584003.12</v>
      </c>
      <c r="AN923" s="175">
        <v>1488255.8900000001</v>
      </c>
    </row>
    <row r="924" spans="1:40" s="244" customFormat="1" ht="20.3" customHeight="1" x14ac:dyDescent="0.35">
      <c r="A924" s="256">
        <v>2023</v>
      </c>
      <c r="B924" s="184">
        <f>B923+1</f>
        <v>884</v>
      </c>
      <c r="C924" s="293" t="s">
        <v>1873</v>
      </c>
      <c r="D924" s="184">
        <v>41238</v>
      </c>
      <c r="E924" s="287">
        <f>VLOOKUP(D924,'[1]2023-2025'!$A:$G,7,0)</f>
        <v>2023</v>
      </c>
      <c r="F924" s="287" t="s">
        <v>2095</v>
      </c>
      <c r="G924" s="287"/>
      <c r="H924" s="288">
        <f>INDEX('[1]2023-2025'!$AK:$AK,MATCH(D924,'[1]2023-2025'!$A:$A,0))</f>
        <v>44670</v>
      </c>
      <c r="I924" s="288" t="e">
        <v>#N/A</v>
      </c>
      <c r="J924" s="288" t="e">
        <f>VLOOKUP(D924,[1]Лист3!$A:$AK,37,0)</f>
        <v>#N/A</v>
      </c>
      <c r="K924" s="289">
        <f>INDEX('[1]2023-2025'!$G:$G,MATCH(D924,'[1]2023-2025'!$A:$A,0))</f>
        <v>2023</v>
      </c>
      <c r="L924" s="289"/>
      <c r="M924" s="289"/>
      <c r="N924" s="289"/>
      <c r="O924" s="289" t="s">
        <v>2730</v>
      </c>
      <c r="P924" s="289" t="s">
        <v>2731</v>
      </c>
      <c r="Q924" s="186">
        <f t="shared" si="91"/>
        <v>961722.16</v>
      </c>
      <c r="R924" s="186">
        <f t="shared" si="92"/>
        <v>943440.82000000007</v>
      </c>
      <c r="S924" s="186">
        <v>0</v>
      </c>
      <c r="T924" s="186">
        <v>0</v>
      </c>
      <c r="U924" s="186">
        <v>0</v>
      </c>
      <c r="V924" s="186">
        <v>0</v>
      </c>
      <c r="W924" s="186">
        <v>0</v>
      </c>
      <c r="X924" s="186">
        <v>0</v>
      </c>
      <c r="Y924" s="186">
        <v>0</v>
      </c>
      <c r="Z924" s="186">
        <v>0</v>
      </c>
      <c r="AA924" s="186">
        <v>0</v>
      </c>
      <c r="AB924" s="186">
        <v>943440.82000000007</v>
      </c>
      <c r="AC924" s="186">
        <v>0</v>
      </c>
      <c r="AD924" s="186">
        <v>0</v>
      </c>
      <c r="AE924" s="186">
        <v>0</v>
      </c>
      <c r="AF924" s="186">
        <v>0</v>
      </c>
      <c r="AG924" s="186">
        <v>0</v>
      </c>
      <c r="AH924" s="186">
        <v>0</v>
      </c>
      <c r="AI924" s="186">
        <v>0</v>
      </c>
      <c r="AJ924" s="186">
        <v>18281.339999999997</v>
      </c>
      <c r="AK924" s="175"/>
      <c r="AL924" s="175">
        <v>2371073.2599999998</v>
      </c>
      <c r="AM924" s="175">
        <v>4310566.95</v>
      </c>
      <c r="AN924" s="175">
        <v>1939493.6900000002</v>
      </c>
    </row>
    <row r="925" spans="1:40" s="84" customFormat="1" ht="20.3" customHeight="1" x14ac:dyDescent="0.35">
      <c r="A925" s="256">
        <v>2023</v>
      </c>
      <c r="B925" s="184">
        <f t="shared" ref="B925:B932" si="93">B924+1</f>
        <v>885</v>
      </c>
      <c r="C925" s="293" t="s">
        <v>1874</v>
      </c>
      <c r="D925" s="184">
        <v>41239</v>
      </c>
      <c r="E925" s="287">
        <f>VLOOKUP(D925,'[1]2023-2025'!$A:$G,7,0)</f>
        <v>2023</v>
      </c>
      <c r="F925" s="287" t="s">
        <v>2095</v>
      </c>
      <c r="G925" s="287"/>
      <c r="H925" s="288">
        <f>INDEX('[1]2023-2025'!$AK:$AK,MATCH(D925,'[1]2023-2025'!$A:$A,0))</f>
        <v>44670</v>
      </c>
      <c r="I925" s="288" t="e">
        <v>#N/A</v>
      </c>
      <c r="J925" s="288" t="e">
        <f>VLOOKUP(D925,[1]Лист3!$A:$AK,37,0)</f>
        <v>#N/A</v>
      </c>
      <c r="K925" s="289">
        <f>INDEX('[1]2023-2025'!$G:$G,MATCH(D925,'[1]2023-2025'!$A:$A,0))</f>
        <v>2023</v>
      </c>
      <c r="L925" s="289"/>
      <c r="M925" s="289"/>
      <c r="N925" s="289"/>
      <c r="O925" s="289" t="s">
        <v>2730</v>
      </c>
      <c r="P925" s="289" t="s">
        <v>2731</v>
      </c>
      <c r="Q925" s="186">
        <f t="shared" si="91"/>
        <v>1095799.9800000002</v>
      </c>
      <c r="R925" s="186">
        <f t="shared" si="92"/>
        <v>1077518.6400000001</v>
      </c>
      <c r="S925" s="186">
        <v>0</v>
      </c>
      <c r="T925" s="186">
        <v>0</v>
      </c>
      <c r="U925" s="186">
        <v>0</v>
      </c>
      <c r="V925" s="186">
        <v>0</v>
      </c>
      <c r="W925" s="186">
        <v>0</v>
      </c>
      <c r="X925" s="186">
        <v>0</v>
      </c>
      <c r="Y925" s="186">
        <v>0</v>
      </c>
      <c r="Z925" s="186">
        <v>0</v>
      </c>
      <c r="AA925" s="186">
        <v>0</v>
      </c>
      <c r="AB925" s="186">
        <v>1077518.6400000001</v>
      </c>
      <c r="AC925" s="186">
        <v>0</v>
      </c>
      <c r="AD925" s="186">
        <v>0</v>
      </c>
      <c r="AE925" s="186">
        <v>0</v>
      </c>
      <c r="AF925" s="186">
        <v>0</v>
      </c>
      <c r="AG925" s="186">
        <v>0</v>
      </c>
      <c r="AH925" s="186">
        <v>0</v>
      </c>
      <c r="AI925" s="186">
        <v>0</v>
      </c>
      <c r="AJ925" s="186">
        <v>18281.34</v>
      </c>
      <c r="AK925" s="175"/>
      <c r="AL925" s="175">
        <v>3434011.46</v>
      </c>
      <c r="AM925" s="175">
        <v>4585299.01</v>
      </c>
      <c r="AN925" s="175">
        <v>1151287.55</v>
      </c>
    </row>
    <row r="926" spans="1:40" s="84" customFormat="1" ht="20.3" customHeight="1" x14ac:dyDescent="0.35">
      <c r="A926" s="256">
        <v>2023</v>
      </c>
      <c r="B926" s="184">
        <f t="shared" si="93"/>
        <v>886</v>
      </c>
      <c r="C926" s="293" t="s">
        <v>1875</v>
      </c>
      <c r="D926" s="184">
        <v>41240</v>
      </c>
      <c r="E926" s="287">
        <f>VLOOKUP(D926,'[1]2023-2025'!$A:$G,7,0)</f>
        <v>2023</v>
      </c>
      <c r="F926" s="287" t="s">
        <v>2095</v>
      </c>
      <c r="G926" s="287"/>
      <c r="H926" s="288">
        <f>INDEX('[1]2023-2025'!$AK:$AK,MATCH(D926,'[1]2023-2025'!$A:$A,0))</f>
        <v>44670</v>
      </c>
      <c r="I926" s="288" t="e">
        <v>#N/A</v>
      </c>
      <c r="J926" s="288" t="e">
        <f>VLOOKUP(D926,[1]Лист3!$A:$AK,37,0)</f>
        <v>#N/A</v>
      </c>
      <c r="K926" s="289">
        <f>INDEX('[1]2023-2025'!$G:$G,MATCH(D926,'[1]2023-2025'!$A:$A,0))</f>
        <v>2023</v>
      </c>
      <c r="L926" s="289"/>
      <c r="M926" s="289"/>
      <c r="N926" s="289"/>
      <c r="O926" s="289" t="s">
        <v>2729</v>
      </c>
      <c r="P926" s="289">
        <v>0</v>
      </c>
      <c r="Q926" s="186">
        <f t="shared" si="91"/>
        <v>2167943.19</v>
      </c>
      <c r="R926" s="186">
        <f t="shared" si="92"/>
        <v>2135991.61</v>
      </c>
      <c r="S926" s="186">
        <v>0</v>
      </c>
      <c r="T926" s="186">
        <v>0</v>
      </c>
      <c r="U926" s="186">
        <v>0</v>
      </c>
      <c r="V926" s="186">
        <v>0</v>
      </c>
      <c r="W926" s="186">
        <v>0</v>
      </c>
      <c r="X926" s="186">
        <v>0</v>
      </c>
      <c r="Y926" s="186">
        <v>0</v>
      </c>
      <c r="Z926" s="186">
        <v>0</v>
      </c>
      <c r="AA926" s="186">
        <v>2135991.61</v>
      </c>
      <c r="AB926" s="186">
        <v>0</v>
      </c>
      <c r="AC926" s="186">
        <v>0</v>
      </c>
      <c r="AD926" s="186">
        <v>0</v>
      </c>
      <c r="AE926" s="186">
        <v>0</v>
      </c>
      <c r="AF926" s="186">
        <v>0</v>
      </c>
      <c r="AG926" s="186">
        <v>0</v>
      </c>
      <c r="AH926" s="186">
        <v>0</v>
      </c>
      <c r="AI926" s="186">
        <v>0</v>
      </c>
      <c r="AJ926" s="186">
        <v>31951.58</v>
      </c>
      <c r="AK926" s="175"/>
      <c r="AL926" s="175">
        <v>2829915.49</v>
      </c>
      <c r="AM926" s="175">
        <v>5049618.58</v>
      </c>
      <c r="AN926" s="175">
        <v>2219703.09</v>
      </c>
    </row>
    <row r="927" spans="1:40" s="84" customFormat="1" ht="20.3" customHeight="1" x14ac:dyDescent="0.35">
      <c r="A927" s="256">
        <v>2023</v>
      </c>
      <c r="B927" s="184">
        <f t="shared" si="93"/>
        <v>887</v>
      </c>
      <c r="C927" s="293" t="s">
        <v>1876</v>
      </c>
      <c r="D927" s="184">
        <v>41242</v>
      </c>
      <c r="E927" s="287">
        <f>VLOOKUP(D927,'[1]2023-2025'!$A:$G,7,0)</f>
        <v>2023</v>
      </c>
      <c r="F927" s="287" t="s">
        <v>2095</v>
      </c>
      <c r="G927" s="287"/>
      <c r="H927" s="288">
        <f>INDEX('[1]2023-2025'!$AK:$AK,MATCH(D927,'[1]2023-2025'!$A:$A,0))</f>
        <v>44670</v>
      </c>
      <c r="I927" s="288" t="e">
        <v>#N/A</v>
      </c>
      <c r="J927" s="288" t="e">
        <f>VLOOKUP(D927,[1]Лист3!$A:$AK,37,0)</f>
        <v>#N/A</v>
      </c>
      <c r="K927" s="289">
        <f>INDEX('[1]2023-2025'!$G:$G,MATCH(D927,'[1]2023-2025'!$A:$A,0))</f>
        <v>2023</v>
      </c>
      <c r="L927" s="289"/>
      <c r="M927" s="289"/>
      <c r="N927" s="289"/>
      <c r="O927" s="289" t="s">
        <v>2729</v>
      </c>
      <c r="P927" s="289">
        <v>0</v>
      </c>
      <c r="Q927" s="186">
        <f t="shared" si="91"/>
        <v>1493539.36</v>
      </c>
      <c r="R927" s="186">
        <f t="shared" si="92"/>
        <v>1469133.29</v>
      </c>
      <c r="S927" s="186">
        <v>0</v>
      </c>
      <c r="T927" s="186">
        <v>0</v>
      </c>
      <c r="U927" s="186">
        <v>0</v>
      </c>
      <c r="V927" s="186">
        <v>0</v>
      </c>
      <c r="W927" s="186">
        <v>0</v>
      </c>
      <c r="X927" s="186">
        <v>0</v>
      </c>
      <c r="Y927" s="186">
        <v>0</v>
      </c>
      <c r="Z927" s="186">
        <v>0</v>
      </c>
      <c r="AA927" s="186">
        <v>1469133.29</v>
      </c>
      <c r="AB927" s="186">
        <v>0</v>
      </c>
      <c r="AC927" s="186">
        <v>0</v>
      </c>
      <c r="AD927" s="186">
        <v>0</v>
      </c>
      <c r="AE927" s="186">
        <v>0</v>
      </c>
      <c r="AF927" s="186">
        <v>0</v>
      </c>
      <c r="AG927" s="186">
        <v>0</v>
      </c>
      <c r="AH927" s="186">
        <v>0</v>
      </c>
      <c r="AI927" s="186">
        <v>0</v>
      </c>
      <c r="AJ927" s="186">
        <v>24406.07</v>
      </c>
      <c r="AK927" s="175"/>
      <c r="AL927" s="175">
        <v>1842068.3499999999</v>
      </c>
      <c r="AM927" s="175">
        <v>3375115.98</v>
      </c>
      <c r="AN927" s="175">
        <v>1533047.6300000001</v>
      </c>
    </row>
    <row r="928" spans="1:40" s="244" customFormat="1" ht="20.3" customHeight="1" x14ac:dyDescent="0.35">
      <c r="A928" s="256">
        <v>2023</v>
      </c>
      <c r="B928" s="184">
        <f t="shared" si="93"/>
        <v>888</v>
      </c>
      <c r="C928" s="293" t="s">
        <v>1877</v>
      </c>
      <c r="D928" s="184">
        <v>41243</v>
      </c>
      <c r="E928" s="287">
        <f>VLOOKUP(D928,'[1]2023-2025'!$A:$G,7,0)</f>
        <v>2023</v>
      </c>
      <c r="F928" s="287" t="s">
        <v>2095</v>
      </c>
      <c r="G928" s="287"/>
      <c r="H928" s="288">
        <f>INDEX('[1]2023-2025'!$AK:$AK,MATCH(D928,'[1]2023-2025'!$A:$A,0))</f>
        <v>44670</v>
      </c>
      <c r="I928" s="288" t="e">
        <v>#N/A</v>
      </c>
      <c r="J928" s="288" t="e">
        <f>VLOOKUP(D928,[1]Лист3!$A:$AK,37,0)</f>
        <v>#N/A</v>
      </c>
      <c r="K928" s="289">
        <f>INDEX('[1]2023-2025'!$G:$G,MATCH(D928,'[1]2023-2025'!$A:$A,0))</f>
        <v>2023</v>
      </c>
      <c r="L928" s="289"/>
      <c r="M928" s="289"/>
      <c r="N928" s="289"/>
      <c r="O928" s="289" t="s">
        <v>2730</v>
      </c>
      <c r="P928" s="289" t="s">
        <v>2731</v>
      </c>
      <c r="Q928" s="186">
        <f t="shared" si="91"/>
        <v>1390584.71</v>
      </c>
      <c r="R928" s="186">
        <f t="shared" si="92"/>
        <v>1376758.91</v>
      </c>
      <c r="S928" s="186">
        <v>0</v>
      </c>
      <c r="T928" s="186">
        <v>0</v>
      </c>
      <c r="U928" s="186">
        <v>0</v>
      </c>
      <c r="V928" s="186">
        <v>0</v>
      </c>
      <c r="W928" s="186">
        <v>0</v>
      </c>
      <c r="X928" s="186">
        <v>0</v>
      </c>
      <c r="Y928" s="186">
        <v>0</v>
      </c>
      <c r="Z928" s="186">
        <v>0</v>
      </c>
      <c r="AA928" s="186">
        <v>0</v>
      </c>
      <c r="AB928" s="186">
        <v>1376758.91</v>
      </c>
      <c r="AC928" s="186">
        <v>0</v>
      </c>
      <c r="AD928" s="186">
        <v>0</v>
      </c>
      <c r="AE928" s="186">
        <v>0</v>
      </c>
      <c r="AF928" s="186">
        <v>0</v>
      </c>
      <c r="AG928" s="186">
        <v>0</v>
      </c>
      <c r="AH928" s="186">
        <v>0</v>
      </c>
      <c r="AI928" s="186">
        <v>0</v>
      </c>
      <c r="AJ928" s="186">
        <v>13825.8</v>
      </c>
      <c r="AK928" s="175"/>
      <c r="AL928" s="175">
        <v>1614491.79</v>
      </c>
      <c r="AM928" s="175">
        <v>3391577.3</v>
      </c>
      <c r="AN928" s="175">
        <v>1777085.5099999998</v>
      </c>
    </row>
    <row r="929" spans="1:40" s="244" customFormat="1" ht="20.3" customHeight="1" x14ac:dyDescent="0.35">
      <c r="A929" s="256">
        <v>2023</v>
      </c>
      <c r="B929" s="184">
        <f>B928+1</f>
        <v>889</v>
      </c>
      <c r="C929" s="293" t="s">
        <v>1879</v>
      </c>
      <c r="D929" s="184">
        <v>41248</v>
      </c>
      <c r="E929" s="287">
        <f>VLOOKUP(D929,'[1]2023-2025'!$A:$G,7,0)</f>
        <v>2023</v>
      </c>
      <c r="F929" s="287" t="s">
        <v>2095</v>
      </c>
      <c r="G929" s="287"/>
      <c r="H929" s="288">
        <f>INDEX('[1]2023-2025'!$AK:$AK,MATCH(D929,'[1]2023-2025'!$A:$A,0))</f>
        <v>44670</v>
      </c>
      <c r="I929" s="288" t="e">
        <v>#N/A</v>
      </c>
      <c r="J929" s="288" t="e">
        <f>VLOOKUP(D929,[1]Лист3!$A:$AK,37,0)</f>
        <v>#N/A</v>
      </c>
      <c r="K929" s="289">
        <f>INDEX('[1]2023-2025'!$G:$G,MATCH(D929,'[1]2023-2025'!$A:$A,0))</f>
        <v>2023</v>
      </c>
      <c r="L929" s="289"/>
      <c r="M929" s="289"/>
      <c r="N929" s="289"/>
      <c r="O929" s="289" t="s">
        <v>2730</v>
      </c>
      <c r="P929" s="289" t="s">
        <v>2731</v>
      </c>
      <c r="Q929" s="186">
        <f t="shared" si="91"/>
        <v>871754.42</v>
      </c>
      <c r="R929" s="186">
        <f t="shared" si="92"/>
        <v>857928.62</v>
      </c>
      <c r="S929" s="186">
        <v>0</v>
      </c>
      <c r="T929" s="186">
        <v>0</v>
      </c>
      <c r="U929" s="186">
        <v>0</v>
      </c>
      <c r="V929" s="186">
        <v>0</v>
      </c>
      <c r="W929" s="186">
        <v>0</v>
      </c>
      <c r="X929" s="186">
        <v>0</v>
      </c>
      <c r="Y929" s="186">
        <v>0</v>
      </c>
      <c r="Z929" s="186">
        <v>0</v>
      </c>
      <c r="AA929" s="186">
        <v>0</v>
      </c>
      <c r="AB929" s="186">
        <v>857928.62</v>
      </c>
      <c r="AC929" s="186">
        <v>0</v>
      </c>
      <c r="AD929" s="186">
        <v>0</v>
      </c>
      <c r="AE929" s="186">
        <v>0</v>
      </c>
      <c r="AF929" s="186">
        <v>0</v>
      </c>
      <c r="AG929" s="186">
        <v>0</v>
      </c>
      <c r="AH929" s="186">
        <v>0</v>
      </c>
      <c r="AI929" s="186">
        <v>0</v>
      </c>
      <c r="AJ929" s="186">
        <v>13825.8</v>
      </c>
      <c r="AK929" s="175"/>
      <c r="AL929" s="175">
        <v>2053833.17</v>
      </c>
      <c r="AM929" s="175">
        <v>3332543.88</v>
      </c>
      <c r="AN929" s="175">
        <v>1278710.71</v>
      </c>
    </row>
    <row r="930" spans="1:40" s="84" customFormat="1" ht="20.3" customHeight="1" x14ac:dyDescent="0.35">
      <c r="A930" s="256">
        <v>2023</v>
      </c>
      <c r="B930" s="184">
        <f t="shared" si="93"/>
        <v>890</v>
      </c>
      <c r="C930" s="293" t="s">
        <v>1880</v>
      </c>
      <c r="D930" s="184">
        <v>41251</v>
      </c>
      <c r="E930" s="287">
        <f>VLOOKUP(D930,'[1]2023-2025'!$A:$G,7,0)</f>
        <v>2023</v>
      </c>
      <c r="F930" s="287" t="s">
        <v>2095</v>
      </c>
      <c r="G930" s="287"/>
      <c r="H930" s="288">
        <f>INDEX('[1]2023-2025'!$AK:$AK,MATCH(D930,'[1]2023-2025'!$A:$A,0))</f>
        <v>44670</v>
      </c>
      <c r="I930" s="288" t="e">
        <v>#N/A</v>
      </c>
      <c r="J930" s="288" t="e">
        <f>VLOOKUP(D930,[1]Лист3!$A:$AK,37,0)</f>
        <v>#N/A</v>
      </c>
      <c r="K930" s="289">
        <f>INDEX('[1]2023-2025'!$G:$G,MATCH(D930,'[1]2023-2025'!$A:$A,0))</f>
        <v>2023</v>
      </c>
      <c r="L930" s="289"/>
      <c r="M930" s="289"/>
      <c r="N930" s="289"/>
      <c r="O930" s="289" t="s">
        <v>2729</v>
      </c>
      <c r="P930" s="289">
        <v>0</v>
      </c>
      <c r="Q930" s="186">
        <f t="shared" si="91"/>
        <v>1374730.1700000002</v>
      </c>
      <c r="R930" s="186">
        <f t="shared" si="92"/>
        <v>1350324.1</v>
      </c>
      <c r="S930" s="186">
        <v>0</v>
      </c>
      <c r="T930" s="186">
        <v>0</v>
      </c>
      <c r="U930" s="186">
        <v>0</v>
      </c>
      <c r="V930" s="186">
        <v>0</v>
      </c>
      <c r="W930" s="186">
        <v>0</v>
      </c>
      <c r="X930" s="186">
        <v>0</v>
      </c>
      <c r="Y930" s="186">
        <v>0</v>
      </c>
      <c r="Z930" s="186">
        <v>0</v>
      </c>
      <c r="AA930" s="186">
        <v>1350324.1</v>
      </c>
      <c r="AB930" s="186">
        <v>0</v>
      </c>
      <c r="AC930" s="186">
        <v>0</v>
      </c>
      <c r="AD930" s="186">
        <v>0</v>
      </c>
      <c r="AE930" s="186">
        <v>0</v>
      </c>
      <c r="AF930" s="186">
        <v>0</v>
      </c>
      <c r="AG930" s="186">
        <v>0</v>
      </c>
      <c r="AH930" s="186">
        <v>0</v>
      </c>
      <c r="AI930" s="186">
        <v>0</v>
      </c>
      <c r="AJ930" s="186">
        <v>24406.07</v>
      </c>
      <c r="AK930" s="175"/>
      <c r="AL930" s="175">
        <v>2020399.3099999996</v>
      </c>
      <c r="AM930" s="175">
        <v>3442663.82</v>
      </c>
      <c r="AN930" s="175">
        <v>1422264.5100000002</v>
      </c>
    </row>
    <row r="931" spans="1:40" s="244" customFormat="1" ht="20.3" customHeight="1" x14ac:dyDescent="0.35">
      <c r="A931" s="256">
        <v>2023</v>
      </c>
      <c r="B931" s="184">
        <f t="shared" si="93"/>
        <v>891</v>
      </c>
      <c r="C931" s="293" t="s">
        <v>1881</v>
      </c>
      <c r="D931" s="184">
        <v>41252</v>
      </c>
      <c r="E931" s="287">
        <f>VLOOKUP(D931,'[1]2023-2025'!$A:$G,7,0)</f>
        <v>2023</v>
      </c>
      <c r="F931" s="287" t="s">
        <v>2095</v>
      </c>
      <c r="G931" s="287"/>
      <c r="H931" s="288">
        <f>INDEX('[1]2023-2025'!$AK:$AK,MATCH(D931,'[1]2023-2025'!$A:$A,0))</f>
        <v>44670</v>
      </c>
      <c r="I931" s="288" t="e">
        <v>#N/A</v>
      </c>
      <c r="J931" s="288" t="e">
        <f>VLOOKUP(D931,[1]Лист3!$A:$AK,37,0)</f>
        <v>#N/A</v>
      </c>
      <c r="K931" s="289">
        <f>INDEX('[1]2023-2025'!$G:$G,MATCH(D931,'[1]2023-2025'!$A:$A,0))</f>
        <v>2023</v>
      </c>
      <c r="L931" s="289"/>
      <c r="M931" s="289"/>
      <c r="N931" s="289"/>
      <c r="O931" s="289" t="s">
        <v>2730</v>
      </c>
      <c r="P931" s="289" t="s">
        <v>2731</v>
      </c>
      <c r="Q931" s="186">
        <f t="shared" si="91"/>
        <v>736757.72</v>
      </c>
      <c r="R931" s="186">
        <f t="shared" si="92"/>
        <v>722931.91999999993</v>
      </c>
      <c r="S931" s="186">
        <v>0</v>
      </c>
      <c r="T931" s="186">
        <v>0</v>
      </c>
      <c r="U931" s="186">
        <v>0</v>
      </c>
      <c r="V931" s="186">
        <v>0</v>
      </c>
      <c r="W931" s="186">
        <v>0</v>
      </c>
      <c r="X931" s="186">
        <v>0</v>
      </c>
      <c r="Y931" s="186">
        <v>0</v>
      </c>
      <c r="Z931" s="186">
        <v>0</v>
      </c>
      <c r="AA931" s="186">
        <v>0</v>
      </c>
      <c r="AB931" s="186">
        <v>722931.91999999993</v>
      </c>
      <c r="AC931" s="186">
        <v>0</v>
      </c>
      <c r="AD931" s="186">
        <v>0</v>
      </c>
      <c r="AE931" s="186">
        <v>0</v>
      </c>
      <c r="AF931" s="186">
        <v>0</v>
      </c>
      <c r="AG931" s="186">
        <v>0</v>
      </c>
      <c r="AH931" s="186">
        <v>0</v>
      </c>
      <c r="AI931" s="186">
        <v>0</v>
      </c>
      <c r="AJ931" s="186">
        <v>13825.8</v>
      </c>
      <c r="AK931" s="175"/>
      <c r="AL931" s="175">
        <v>2265528.13</v>
      </c>
      <c r="AM931" s="175">
        <v>3413147.19</v>
      </c>
      <c r="AN931" s="175">
        <v>1147619.06</v>
      </c>
    </row>
    <row r="932" spans="1:40" s="84" customFormat="1" ht="20.3" customHeight="1" x14ac:dyDescent="0.35">
      <c r="A932" s="256">
        <v>2023</v>
      </c>
      <c r="B932" s="184">
        <f t="shared" si="93"/>
        <v>892</v>
      </c>
      <c r="C932" s="293" t="s">
        <v>1882</v>
      </c>
      <c r="D932" s="184">
        <v>41253</v>
      </c>
      <c r="E932" s="287">
        <f>VLOOKUP(D932,'[1]2023-2025'!$A:$G,7,0)</f>
        <v>2023</v>
      </c>
      <c r="F932" s="287" t="s">
        <v>2095</v>
      </c>
      <c r="G932" s="287"/>
      <c r="H932" s="288">
        <f>INDEX('[1]2023-2025'!$AK:$AK,MATCH(D932,'[1]2023-2025'!$A:$A,0))</f>
        <v>44670</v>
      </c>
      <c r="I932" s="288" t="e">
        <v>#N/A</v>
      </c>
      <c r="J932" s="288" t="e">
        <f>VLOOKUP(D932,[1]Лист3!$A:$AK,37,0)</f>
        <v>#N/A</v>
      </c>
      <c r="K932" s="289">
        <f>INDEX('[1]2023-2025'!$G:$G,MATCH(D932,'[1]2023-2025'!$A:$A,0))</f>
        <v>2023</v>
      </c>
      <c r="L932" s="289"/>
      <c r="M932" s="289"/>
      <c r="N932" s="289"/>
      <c r="O932" s="289" t="s">
        <v>2729</v>
      </c>
      <c r="P932" s="289">
        <v>0</v>
      </c>
      <c r="Q932" s="186">
        <f t="shared" si="91"/>
        <v>1438554.3300000003</v>
      </c>
      <c r="R932" s="186">
        <f t="shared" si="92"/>
        <v>1414148.2600000002</v>
      </c>
      <c r="S932" s="186">
        <v>0</v>
      </c>
      <c r="T932" s="186">
        <v>0</v>
      </c>
      <c r="U932" s="186">
        <v>0</v>
      </c>
      <c r="V932" s="186">
        <v>0</v>
      </c>
      <c r="W932" s="186">
        <v>0</v>
      </c>
      <c r="X932" s="186">
        <v>0</v>
      </c>
      <c r="Y932" s="186">
        <v>0</v>
      </c>
      <c r="Z932" s="186">
        <v>0</v>
      </c>
      <c r="AA932" s="186">
        <v>1414148.2600000002</v>
      </c>
      <c r="AB932" s="186">
        <v>0</v>
      </c>
      <c r="AC932" s="186">
        <v>0</v>
      </c>
      <c r="AD932" s="186">
        <v>0</v>
      </c>
      <c r="AE932" s="186">
        <v>0</v>
      </c>
      <c r="AF932" s="186">
        <v>0</v>
      </c>
      <c r="AG932" s="186">
        <v>0</v>
      </c>
      <c r="AH932" s="186">
        <v>0</v>
      </c>
      <c r="AI932" s="186">
        <v>0</v>
      </c>
      <c r="AJ932" s="186">
        <v>24406.07</v>
      </c>
      <c r="AK932" s="175"/>
      <c r="AL932" s="175">
        <v>1820889.8099999998</v>
      </c>
      <c r="AM932" s="175">
        <v>3307568.32</v>
      </c>
      <c r="AN932" s="175">
        <v>1486678.51</v>
      </c>
    </row>
    <row r="933" spans="1:40" s="84" customFormat="1" ht="20.3" customHeight="1" x14ac:dyDescent="0.35">
      <c r="A933" s="256"/>
      <c r="B933" s="170" t="s">
        <v>22</v>
      </c>
      <c r="C933" s="293"/>
      <c r="D933" s="296" t="s">
        <v>172</v>
      </c>
      <c r="E933" s="287" t="e">
        <f>VLOOKUP(D933,'[1]2023-2025'!$A:$G,7,0)</f>
        <v>#N/A</v>
      </c>
      <c r="F933" s="287"/>
      <c r="G933" s="287"/>
      <c r="H933" s="288" t="e">
        <v>#N/A</v>
      </c>
      <c r="I933" s="288" t="e">
        <v>#N/A</v>
      </c>
      <c r="J933" s="288" t="e">
        <f>VLOOKUP(D933,[1]Лист3!$A:$AK,37,0)</f>
        <v>#N/A</v>
      </c>
      <c r="K933" s="289" t="e">
        <v>#N/A</v>
      </c>
      <c r="L933" s="289"/>
      <c r="M933" s="289"/>
      <c r="N933" s="289"/>
      <c r="O933" s="289" t="e">
        <v>#N/A</v>
      </c>
      <c r="P933" s="289"/>
      <c r="Q933" s="297">
        <f t="shared" ref="Q933:AJ933" si="94">SUM(Q923:Q932)</f>
        <v>12971429.4</v>
      </c>
      <c r="R933" s="297">
        <f t="shared" si="94"/>
        <v>12763813.459999999</v>
      </c>
      <c r="S933" s="297">
        <f t="shared" si="94"/>
        <v>0</v>
      </c>
      <c r="T933" s="297">
        <f t="shared" si="94"/>
        <v>0</v>
      </c>
      <c r="U933" s="297">
        <f t="shared" si="94"/>
        <v>0</v>
      </c>
      <c r="V933" s="297">
        <f t="shared" si="94"/>
        <v>0</v>
      </c>
      <c r="W933" s="297">
        <f t="shared" si="94"/>
        <v>0</v>
      </c>
      <c r="X933" s="297">
        <f t="shared" si="94"/>
        <v>0</v>
      </c>
      <c r="Y933" s="297">
        <f t="shared" si="94"/>
        <v>0</v>
      </c>
      <c r="Z933" s="297">
        <f t="shared" si="94"/>
        <v>0</v>
      </c>
      <c r="AA933" s="297">
        <f t="shared" si="94"/>
        <v>7785234.5499999989</v>
      </c>
      <c r="AB933" s="297">
        <f t="shared" si="94"/>
        <v>4978578.91</v>
      </c>
      <c r="AC933" s="297">
        <f t="shared" si="94"/>
        <v>0</v>
      </c>
      <c r="AD933" s="297">
        <f t="shared" si="94"/>
        <v>0</v>
      </c>
      <c r="AE933" s="297">
        <f t="shared" si="94"/>
        <v>0</v>
      </c>
      <c r="AF933" s="297">
        <f t="shared" si="94"/>
        <v>0</v>
      </c>
      <c r="AG933" s="297">
        <f t="shared" si="94"/>
        <v>0</v>
      </c>
      <c r="AH933" s="297">
        <f t="shared" si="94"/>
        <v>0</v>
      </c>
      <c r="AI933" s="297">
        <f t="shared" si="94"/>
        <v>0</v>
      </c>
      <c r="AJ933" s="297">
        <f t="shared" si="94"/>
        <v>207615.93999999997</v>
      </c>
      <c r="AK933" s="175"/>
      <c r="AL933" s="175" t="e">
        <v>#N/A</v>
      </c>
      <c r="AM933" s="175" t="e">
        <v>#N/A</v>
      </c>
      <c r="AN933" s="175" t="e">
        <v>#N/A</v>
      </c>
    </row>
    <row r="934" spans="1:40" s="84" customFormat="1" ht="20.3" customHeight="1" x14ac:dyDescent="0.35">
      <c r="A934" s="256"/>
      <c r="B934" s="309" t="s">
        <v>34</v>
      </c>
      <c r="C934" s="309"/>
      <c r="D934" s="296" t="s">
        <v>172</v>
      </c>
      <c r="E934" s="287" t="e">
        <f>VLOOKUP(D934,'[1]2023-2025'!$A:$G,7,0)</f>
        <v>#N/A</v>
      </c>
      <c r="F934" s="287"/>
      <c r="G934" s="287"/>
      <c r="H934" s="288" t="e">
        <v>#N/A</v>
      </c>
      <c r="I934" s="288" t="e">
        <v>#N/A</v>
      </c>
      <c r="J934" s="288" t="e">
        <f>VLOOKUP(D934,[1]Лист3!$A:$AK,37,0)</f>
        <v>#N/A</v>
      </c>
      <c r="K934" s="289" t="e">
        <v>#N/A</v>
      </c>
      <c r="L934" s="289"/>
      <c r="M934" s="289"/>
      <c r="N934" s="289"/>
      <c r="O934" s="289" t="e">
        <v>#N/A</v>
      </c>
      <c r="P934" s="289"/>
      <c r="Q934" s="297">
        <f t="shared" ref="Q934:AJ934" si="95">Q912+Q921+Q933</f>
        <v>26423560.270000003</v>
      </c>
      <c r="R934" s="297">
        <f t="shared" si="95"/>
        <v>26013991.670000002</v>
      </c>
      <c r="S934" s="297">
        <f t="shared" si="95"/>
        <v>0</v>
      </c>
      <c r="T934" s="297">
        <f t="shared" si="95"/>
        <v>0</v>
      </c>
      <c r="U934" s="297">
        <f t="shared" si="95"/>
        <v>0</v>
      </c>
      <c r="V934" s="297">
        <f t="shared" si="95"/>
        <v>0</v>
      </c>
      <c r="W934" s="297">
        <f t="shared" si="95"/>
        <v>0</v>
      </c>
      <c r="X934" s="297">
        <f t="shared" si="95"/>
        <v>756109.21</v>
      </c>
      <c r="Y934" s="297">
        <f t="shared" si="95"/>
        <v>0</v>
      </c>
      <c r="Z934" s="297">
        <f t="shared" si="95"/>
        <v>0</v>
      </c>
      <c r="AA934" s="297">
        <f t="shared" si="95"/>
        <v>16743654.549999999</v>
      </c>
      <c r="AB934" s="297">
        <f t="shared" si="95"/>
        <v>7045709.0199999996</v>
      </c>
      <c r="AC934" s="297">
        <f t="shared" si="95"/>
        <v>1172158.0999999999</v>
      </c>
      <c r="AD934" s="297">
        <f t="shared" si="95"/>
        <v>0</v>
      </c>
      <c r="AE934" s="297">
        <f t="shared" si="95"/>
        <v>0</v>
      </c>
      <c r="AF934" s="297">
        <f t="shared" si="95"/>
        <v>0</v>
      </c>
      <c r="AG934" s="297">
        <f t="shared" si="95"/>
        <v>91094.399999999994</v>
      </c>
      <c r="AH934" s="297">
        <f t="shared" si="95"/>
        <v>205266.39</v>
      </c>
      <c r="AI934" s="297">
        <f t="shared" si="95"/>
        <v>0</v>
      </c>
      <c r="AJ934" s="297">
        <f t="shared" si="95"/>
        <v>409568.6</v>
      </c>
      <c r="AK934" s="175"/>
      <c r="AL934" s="175" t="e">
        <v>#N/A</v>
      </c>
      <c r="AM934" s="175" t="e">
        <v>#N/A</v>
      </c>
      <c r="AN934" s="175" t="e">
        <v>#N/A</v>
      </c>
    </row>
    <row r="935" spans="1:40" s="84" customFormat="1" ht="20.3" customHeight="1" x14ac:dyDescent="0.35">
      <c r="A935" s="256"/>
      <c r="B935" s="298"/>
      <c r="C935" s="275"/>
      <c r="D935" s="275"/>
      <c r="E935" s="287">
        <f>VLOOKUP(D935,'[1]2023-2025'!$A:$G,7,0)</f>
        <v>0</v>
      </c>
      <c r="F935" s="301"/>
      <c r="G935" s="301"/>
      <c r="H935" s="302" t="e">
        <v>#N/A</v>
      </c>
      <c r="I935" s="288" t="e">
        <v>#N/A</v>
      </c>
      <c r="J935" s="288" t="e">
        <f>VLOOKUP(D935,[1]Лист3!$A:$AK,37,0)</f>
        <v>#N/A</v>
      </c>
      <c r="K935" s="303" t="e">
        <v>#N/A</v>
      </c>
      <c r="L935" s="303"/>
      <c r="M935" s="303"/>
      <c r="N935" s="303"/>
      <c r="O935" s="303" t="e">
        <v>#N/A</v>
      </c>
      <c r="P935" s="310"/>
      <c r="Q935" s="275"/>
      <c r="R935" s="275"/>
      <c r="S935" s="277"/>
      <c r="T935" s="277"/>
      <c r="U935" s="277"/>
      <c r="V935" s="277"/>
      <c r="W935" s="277"/>
      <c r="X935" s="277" t="s">
        <v>2901</v>
      </c>
      <c r="Y935" s="277"/>
      <c r="Z935" s="277"/>
      <c r="AA935" s="277"/>
      <c r="AB935" s="277"/>
      <c r="AC935" s="277"/>
      <c r="AD935" s="277"/>
      <c r="AE935" s="277"/>
      <c r="AF935" s="277"/>
      <c r="AG935" s="277"/>
      <c r="AH935" s="277"/>
      <c r="AI935" s="277"/>
      <c r="AJ935" s="277"/>
      <c r="AK935" s="175"/>
      <c r="AL935" s="175" t="e">
        <v>#N/A</v>
      </c>
      <c r="AM935" s="175" t="e">
        <v>#N/A</v>
      </c>
      <c r="AN935" s="175" t="e">
        <v>#N/A</v>
      </c>
    </row>
    <row r="936" spans="1:40" s="84" customFormat="1" ht="20.3" customHeight="1" x14ac:dyDescent="0.35">
      <c r="A936" s="256"/>
      <c r="B936" s="298"/>
      <c r="C936" s="311"/>
      <c r="D936" s="311"/>
      <c r="E936" s="287">
        <f>VLOOKUP(D936,'[1]2023-2025'!$A:$G,7,0)</f>
        <v>0</v>
      </c>
      <c r="F936" s="312"/>
      <c r="G936" s="312"/>
      <c r="H936" s="313" t="e">
        <v>#N/A</v>
      </c>
      <c r="I936" s="288" t="e">
        <v>#N/A</v>
      </c>
      <c r="J936" s="288" t="e">
        <f>VLOOKUP(D936,[1]Лист3!$A:$AK,37,0)</f>
        <v>#N/A</v>
      </c>
      <c r="K936" s="314" t="e">
        <v>#N/A</v>
      </c>
      <c r="L936" s="314"/>
      <c r="M936" s="314"/>
      <c r="N936" s="314"/>
      <c r="O936" s="314" t="e">
        <v>#N/A</v>
      </c>
      <c r="P936" s="315"/>
      <c r="Q936" s="311"/>
      <c r="R936" s="311"/>
      <c r="S936" s="316"/>
      <c r="T936" s="316"/>
      <c r="U936" s="316"/>
      <c r="V936" s="316"/>
      <c r="W936" s="319"/>
      <c r="X936" s="327" t="s">
        <v>2903</v>
      </c>
      <c r="Y936" s="316"/>
      <c r="Z936" s="316"/>
      <c r="AA936" s="316"/>
      <c r="AB936" s="316"/>
      <c r="AC936" s="316"/>
      <c r="AD936" s="316"/>
      <c r="AE936" s="316"/>
      <c r="AF936" s="316"/>
      <c r="AG936" s="316"/>
      <c r="AH936" s="316"/>
      <c r="AI936" s="316"/>
      <c r="AJ936" s="316"/>
      <c r="AK936" s="175"/>
      <c r="AL936" s="175" t="e">
        <v>#N/A</v>
      </c>
      <c r="AM936" s="175" t="e">
        <v>#N/A</v>
      </c>
      <c r="AN936" s="175" t="e">
        <v>#N/A</v>
      </c>
    </row>
    <row r="937" spans="1:40" s="84" customFormat="1" ht="20.3" customHeight="1" x14ac:dyDescent="0.35">
      <c r="A937" s="256">
        <v>2023</v>
      </c>
      <c r="B937" s="184">
        <f>B932+1</f>
        <v>893</v>
      </c>
      <c r="C937" s="293" t="s">
        <v>1385</v>
      </c>
      <c r="D937" s="184">
        <v>41302</v>
      </c>
      <c r="E937" s="287">
        <f>VLOOKUP(D937,'[1]2023-2025'!$A:$G,7,0)</f>
        <v>2023</v>
      </c>
      <c r="F937" s="287"/>
      <c r="G937" s="287" t="s">
        <v>1899</v>
      </c>
      <c r="H937" s="288">
        <f>INDEX('[1]2023-2025'!$AK:$AK,MATCH(D937,'[1]2023-2025'!$A:$A,0))</f>
        <v>44670</v>
      </c>
      <c r="I937" s="288" t="e">
        <v>#N/A</v>
      </c>
      <c r="J937" s="288" t="e">
        <f>VLOOKUP(D937,[1]Лист3!$A:$AK,37,0)</f>
        <v>#N/A</v>
      </c>
      <c r="K937" s="289">
        <f>INDEX('[1]2023-2025'!$G:$G,MATCH(D937,'[1]2023-2025'!$A:$A,0))</f>
        <v>2023</v>
      </c>
      <c r="L937" s="289"/>
      <c r="M937" s="289"/>
      <c r="N937" s="289"/>
      <c r="O937" s="289" t="s">
        <v>2732</v>
      </c>
      <c r="P937" s="289" t="s">
        <v>2733</v>
      </c>
      <c r="Q937" s="186">
        <f>SUM(S937:AJ937)</f>
        <v>1273695.77</v>
      </c>
      <c r="R937" s="186">
        <f>SUM(S937:AI937)</f>
        <v>1254181.31</v>
      </c>
      <c r="S937" s="292">
        <v>0</v>
      </c>
      <c r="T937" s="292">
        <v>899877.23</v>
      </c>
      <c r="U937" s="292">
        <v>0</v>
      </c>
      <c r="V937" s="292">
        <v>135256.24</v>
      </c>
      <c r="W937" s="186">
        <v>0</v>
      </c>
      <c r="X937" s="292">
        <v>219047.84</v>
      </c>
      <c r="Y937" s="292">
        <v>0</v>
      </c>
      <c r="Z937" s="186">
        <v>0</v>
      </c>
      <c r="AA937" s="186">
        <v>0</v>
      </c>
      <c r="AB937" s="186">
        <v>0</v>
      </c>
      <c r="AC937" s="186">
        <v>0</v>
      </c>
      <c r="AD937" s="186">
        <v>0</v>
      </c>
      <c r="AE937" s="186">
        <v>0</v>
      </c>
      <c r="AF937" s="186">
        <v>0</v>
      </c>
      <c r="AG937" s="292">
        <v>0</v>
      </c>
      <c r="AH937" s="292">
        <v>0</v>
      </c>
      <c r="AI937" s="292">
        <v>0</v>
      </c>
      <c r="AJ937" s="292">
        <v>19514.46</v>
      </c>
      <c r="AK937" s="175"/>
      <c r="AL937" s="175">
        <v>2973705.7100000004</v>
      </c>
      <c r="AM937" s="175">
        <v>4247401.4800000004</v>
      </c>
      <c r="AN937" s="175">
        <v>1273695.77</v>
      </c>
    </row>
    <row r="938" spans="1:40" s="84" customFormat="1" ht="20.3" customHeight="1" x14ac:dyDescent="0.35">
      <c r="A938" s="256">
        <v>2023</v>
      </c>
      <c r="B938" s="184">
        <f>B937+1</f>
        <v>894</v>
      </c>
      <c r="C938" s="293" t="s">
        <v>1386</v>
      </c>
      <c r="D938" s="184">
        <v>41303</v>
      </c>
      <c r="E938" s="287">
        <f>VLOOKUP(D938,'[1]2023-2025'!$A:$G,7,0)</f>
        <v>2023</v>
      </c>
      <c r="F938" s="287"/>
      <c r="G938" s="287" t="s">
        <v>1899</v>
      </c>
      <c r="H938" s="288">
        <f>INDEX('[1]2023-2025'!$AK:$AK,MATCH(D938,'[1]2023-2025'!$A:$A,0))</f>
        <v>44638</v>
      </c>
      <c r="I938" s="288" t="e">
        <v>#N/A</v>
      </c>
      <c r="J938" s="288" t="e">
        <f>VLOOKUP(D938,[1]Лист3!$A:$AK,37,0)</f>
        <v>#N/A</v>
      </c>
      <c r="K938" s="289">
        <f>INDEX('[1]2023-2025'!$G:$G,MATCH(D938,'[1]2023-2025'!$A:$A,0))</f>
        <v>2023</v>
      </c>
      <c r="L938" s="289"/>
      <c r="M938" s="289"/>
      <c r="N938" s="289"/>
      <c r="O938" s="289" t="s">
        <v>2734</v>
      </c>
      <c r="P938" s="289">
        <v>0</v>
      </c>
      <c r="Q938" s="186">
        <f>SUM(S938:AJ938)</f>
        <v>1339716.67</v>
      </c>
      <c r="R938" s="186">
        <f>SUM(S938:AI938)</f>
        <v>1321602</v>
      </c>
      <c r="S938" s="292">
        <v>0</v>
      </c>
      <c r="T938" s="292">
        <v>0</v>
      </c>
      <c r="U938" s="292">
        <v>0</v>
      </c>
      <c r="V938" s="292">
        <v>0</v>
      </c>
      <c r="W938" s="186">
        <v>0</v>
      </c>
      <c r="X938" s="292">
        <v>0</v>
      </c>
      <c r="Y938" s="292">
        <v>0</v>
      </c>
      <c r="Z938" s="186">
        <v>0</v>
      </c>
      <c r="AA938" s="186">
        <v>1321602</v>
      </c>
      <c r="AB938" s="186">
        <v>0</v>
      </c>
      <c r="AC938" s="186">
        <v>0</v>
      </c>
      <c r="AD938" s="186">
        <v>0</v>
      </c>
      <c r="AE938" s="186">
        <v>0</v>
      </c>
      <c r="AF938" s="186">
        <v>0</v>
      </c>
      <c r="AG938" s="292">
        <v>0</v>
      </c>
      <c r="AH938" s="292">
        <v>0</v>
      </c>
      <c r="AI938" s="292">
        <v>0</v>
      </c>
      <c r="AJ938" s="292">
        <v>18114.669999999998</v>
      </c>
      <c r="AK938" s="175"/>
      <c r="AL938" s="175">
        <v>2572997.33</v>
      </c>
      <c r="AM938" s="175">
        <v>3912714</v>
      </c>
      <c r="AN938" s="175">
        <v>1339716.67</v>
      </c>
    </row>
    <row r="939" spans="1:40" s="84" customFormat="1" ht="20.3" customHeight="1" x14ac:dyDescent="0.35">
      <c r="A939" s="256">
        <v>2023</v>
      </c>
      <c r="B939" s="184">
        <f>B938+1</f>
        <v>895</v>
      </c>
      <c r="C939" s="293" t="s">
        <v>1387</v>
      </c>
      <c r="D939" s="184">
        <v>41305</v>
      </c>
      <c r="E939" s="287">
        <f>VLOOKUP(D939,'[1]2023-2025'!$A:$G,7,0)</f>
        <v>2023</v>
      </c>
      <c r="F939" s="287"/>
      <c r="G939" s="287" t="s">
        <v>1899</v>
      </c>
      <c r="H939" s="288">
        <f>INDEX('[1]2023-2025'!$AK:$AK,MATCH(D939,'[1]2023-2025'!$A:$A,0))</f>
        <v>44638</v>
      </c>
      <c r="I939" s="288" t="e">
        <v>#N/A</v>
      </c>
      <c r="J939" s="288" t="e">
        <f>VLOOKUP(D939,[1]Лист3!$A:$AK,37,0)</f>
        <v>#N/A</v>
      </c>
      <c r="K939" s="289">
        <f>INDEX('[1]2023-2025'!$G:$G,MATCH(D939,'[1]2023-2025'!$A:$A,0))</f>
        <v>2023</v>
      </c>
      <c r="L939" s="289"/>
      <c r="M939" s="289"/>
      <c r="N939" s="289"/>
      <c r="O939" s="289" t="s">
        <v>2735</v>
      </c>
      <c r="P939" s="289">
        <v>0</v>
      </c>
      <c r="Q939" s="186">
        <f>SUM(S939:AJ939)</f>
        <v>1436094.7</v>
      </c>
      <c r="R939" s="186">
        <f>SUM(S939:AI939)</f>
        <v>1417552.8</v>
      </c>
      <c r="S939" s="292">
        <v>0</v>
      </c>
      <c r="T939" s="292">
        <v>0</v>
      </c>
      <c r="U939" s="292">
        <v>0</v>
      </c>
      <c r="V939" s="292">
        <v>0</v>
      </c>
      <c r="W939" s="186">
        <v>0</v>
      </c>
      <c r="X939" s="292">
        <v>0</v>
      </c>
      <c r="Y939" s="292">
        <v>0</v>
      </c>
      <c r="Z939" s="186">
        <v>0</v>
      </c>
      <c r="AA939" s="186">
        <v>1417552.8</v>
      </c>
      <c r="AB939" s="186">
        <v>0</v>
      </c>
      <c r="AC939" s="186">
        <v>0</v>
      </c>
      <c r="AD939" s="186">
        <v>0</v>
      </c>
      <c r="AE939" s="186">
        <v>0</v>
      </c>
      <c r="AF939" s="186">
        <v>0</v>
      </c>
      <c r="AG939" s="292">
        <v>0</v>
      </c>
      <c r="AH939" s="292">
        <v>0</v>
      </c>
      <c r="AI939" s="292">
        <v>0</v>
      </c>
      <c r="AJ939" s="292">
        <v>18541.900000000001</v>
      </c>
      <c r="AK939" s="175"/>
      <c r="AL939" s="175">
        <v>3165858.92</v>
      </c>
      <c r="AM939" s="175">
        <v>4601953.62</v>
      </c>
      <c r="AN939" s="175">
        <v>1436094.7</v>
      </c>
    </row>
    <row r="940" spans="1:40" s="84" customFormat="1" ht="20.3" customHeight="1" x14ac:dyDescent="0.35">
      <c r="A940" s="256"/>
      <c r="B940" s="170" t="s">
        <v>22</v>
      </c>
      <c r="C940" s="293"/>
      <c r="D940" s="184" t="s">
        <v>172</v>
      </c>
      <c r="E940" s="287" t="e">
        <f>VLOOKUP(D940,'[1]2023-2025'!$A:$G,7,0)</f>
        <v>#N/A</v>
      </c>
      <c r="F940" s="287"/>
      <c r="G940" s="287"/>
      <c r="H940" s="288" t="e">
        <v>#N/A</v>
      </c>
      <c r="I940" s="288" t="e">
        <v>#N/A</v>
      </c>
      <c r="J940" s="288" t="e">
        <f>VLOOKUP(D940,[1]Лист3!$A:$AK,37,0)</f>
        <v>#N/A</v>
      </c>
      <c r="K940" s="289" t="e">
        <v>#N/A</v>
      </c>
      <c r="L940" s="289"/>
      <c r="M940" s="289"/>
      <c r="N940" s="289"/>
      <c r="O940" s="289" t="e">
        <v>#N/A</v>
      </c>
      <c r="P940" s="289"/>
      <c r="Q940" s="297">
        <f>SUM(Q937:Q939)</f>
        <v>4049507.1399999997</v>
      </c>
      <c r="R940" s="297">
        <f t="shared" ref="R940:AJ940" si="96">SUM(R937:R939)</f>
        <v>3993336.1100000003</v>
      </c>
      <c r="S940" s="297">
        <f t="shared" si="96"/>
        <v>0</v>
      </c>
      <c r="T940" s="297">
        <f t="shared" si="96"/>
        <v>899877.23</v>
      </c>
      <c r="U940" s="297">
        <f t="shared" si="96"/>
        <v>0</v>
      </c>
      <c r="V940" s="297">
        <f t="shared" si="96"/>
        <v>135256.24</v>
      </c>
      <c r="W940" s="297">
        <f t="shared" si="96"/>
        <v>0</v>
      </c>
      <c r="X940" s="297">
        <f t="shared" si="96"/>
        <v>219047.84</v>
      </c>
      <c r="Y940" s="297">
        <f t="shared" si="96"/>
        <v>0</v>
      </c>
      <c r="Z940" s="297">
        <f t="shared" si="96"/>
        <v>0</v>
      </c>
      <c r="AA940" s="297">
        <f t="shared" si="96"/>
        <v>2739154.8</v>
      </c>
      <c r="AB940" s="297">
        <f t="shared" si="96"/>
        <v>0</v>
      </c>
      <c r="AC940" s="297">
        <f t="shared" si="96"/>
        <v>0</v>
      </c>
      <c r="AD940" s="297">
        <f t="shared" si="96"/>
        <v>0</v>
      </c>
      <c r="AE940" s="297">
        <f t="shared" si="96"/>
        <v>0</v>
      </c>
      <c r="AF940" s="297">
        <f t="shared" si="96"/>
        <v>0</v>
      </c>
      <c r="AG940" s="297">
        <f t="shared" si="96"/>
        <v>0</v>
      </c>
      <c r="AH940" s="297">
        <f t="shared" si="96"/>
        <v>0</v>
      </c>
      <c r="AI940" s="297">
        <f t="shared" si="96"/>
        <v>0</v>
      </c>
      <c r="AJ940" s="297">
        <f t="shared" si="96"/>
        <v>56171.03</v>
      </c>
      <c r="AK940" s="175"/>
      <c r="AL940" s="175" t="e">
        <v>#N/A</v>
      </c>
      <c r="AM940" s="175" t="e">
        <v>#N/A</v>
      </c>
      <c r="AN940" s="175" t="e">
        <v>#N/A</v>
      </c>
    </row>
    <row r="941" spans="1:40" s="84" customFormat="1" ht="20.3" customHeight="1" x14ac:dyDescent="0.35">
      <c r="A941" s="256"/>
      <c r="B941" s="309" t="s">
        <v>34</v>
      </c>
      <c r="C941" s="309"/>
      <c r="D941" s="296" t="s">
        <v>172</v>
      </c>
      <c r="E941" s="287" t="e">
        <f>VLOOKUP(D941,'[1]2023-2025'!$A:$G,7,0)</f>
        <v>#N/A</v>
      </c>
      <c r="F941" s="287"/>
      <c r="G941" s="287"/>
      <c r="H941" s="288" t="e">
        <v>#N/A</v>
      </c>
      <c r="I941" s="288" t="e">
        <v>#N/A</v>
      </c>
      <c r="J941" s="288" t="e">
        <f>VLOOKUP(D941,[1]Лист3!$A:$AK,37,0)</f>
        <v>#N/A</v>
      </c>
      <c r="K941" s="289" t="e">
        <v>#N/A</v>
      </c>
      <c r="L941" s="289"/>
      <c r="M941" s="289"/>
      <c r="N941" s="289"/>
      <c r="O941" s="289" t="e">
        <v>#N/A</v>
      </c>
      <c r="P941" s="289"/>
      <c r="Q941" s="297">
        <f>Q940</f>
        <v>4049507.1399999997</v>
      </c>
      <c r="R941" s="297">
        <f t="shared" ref="R941:AJ941" si="97">R940</f>
        <v>3993336.1100000003</v>
      </c>
      <c r="S941" s="297">
        <f t="shared" si="97"/>
        <v>0</v>
      </c>
      <c r="T941" s="297">
        <f t="shared" si="97"/>
        <v>899877.23</v>
      </c>
      <c r="U941" s="297">
        <f t="shared" si="97"/>
        <v>0</v>
      </c>
      <c r="V941" s="297">
        <f t="shared" si="97"/>
        <v>135256.24</v>
      </c>
      <c r="W941" s="297">
        <f t="shared" si="97"/>
        <v>0</v>
      </c>
      <c r="X941" s="297">
        <f t="shared" si="97"/>
        <v>219047.84</v>
      </c>
      <c r="Y941" s="297">
        <f t="shared" si="97"/>
        <v>0</v>
      </c>
      <c r="Z941" s="297">
        <f t="shared" si="97"/>
        <v>0</v>
      </c>
      <c r="AA941" s="297">
        <f t="shared" si="97"/>
        <v>2739154.8</v>
      </c>
      <c r="AB941" s="297">
        <f t="shared" si="97"/>
        <v>0</v>
      </c>
      <c r="AC941" s="297">
        <f t="shared" si="97"/>
        <v>0</v>
      </c>
      <c r="AD941" s="297">
        <f t="shared" si="97"/>
        <v>0</v>
      </c>
      <c r="AE941" s="297">
        <f t="shared" si="97"/>
        <v>0</v>
      </c>
      <c r="AF941" s="297">
        <f t="shared" si="97"/>
        <v>0</v>
      </c>
      <c r="AG941" s="297">
        <f t="shared" si="97"/>
        <v>0</v>
      </c>
      <c r="AH941" s="297">
        <f t="shared" si="97"/>
        <v>0</v>
      </c>
      <c r="AI941" s="297">
        <f t="shared" si="97"/>
        <v>0</v>
      </c>
      <c r="AJ941" s="297">
        <f t="shared" si="97"/>
        <v>56171.03</v>
      </c>
      <c r="AK941" s="175"/>
      <c r="AL941" s="175" t="e">
        <v>#N/A</v>
      </c>
      <c r="AM941" s="175" t="e">
        <v>#N/A</v>
      </c>
      <c r="AN941" s="175" t="e">
        <v>#N/A</v>
      </c>
    </row>
    <row r="942" spans="1:40" s="84" customFormat="1" ht="20.3" customHeight="1" x14ac:dyDescent="0.35">
      <c r="A942" s="256"/>
      <c r="B942" s="298"/>
      <c r="C942" s="275"/>
      <c r="D942" s="275"/>
      <c r="E942" s="287">
        <f>VLOOKUP(D942,'[1]2023-2025'!$A:$G,7,0)</f>
        <v>0</v>
      </c>
      <c r="F942" s="301"/>
      <c r="G942" s="301"/>
      <c r="H942" s="302" t="e">
        <v>#N/A</v>
      </c>
      <c r="I942" s="288" t="e">
        <v>#N/A</v>
      </c>
      <c r="J942" s="288" t="e">
        <f>VLOOKUP(D942,[1]Лист3!$A:$AK,37,0)</f>
        <v>#N/A</v>
      </c>
      <c r="K942" s="303" t="e">
        <v>#N/A</v>
      </c>
      <c r="L942" s="303"/>
      <c r="M942" s="303"/>
      <c r="N942" s="303"/>
      <c r="O942" s="303" t="e">
        <v>#N/A</v>
      </c>
      <c r="P942" s="310"/>
      <c r="Q942" s="275"/>
      <c r="R942" s="275"/>
      <c r="S942" s="277"/>
      <c r="T942" s="277"/>
      <c r="U942" s="277"/>
      <c r="V942" s="277"/>
      <c r="W942" s="277"/>
      <c r="X942" s="277" t="s">
        <v>2902</v>
      </c>
      <c r="Y942" s="299"/>
      <c r="Z942" s="277"/>
      <c r="AA942" s="277"/>
      <c r="AB942" s="277"/>
      <c r="AC942" s="277"/>
      <c r="AD942" s="277"/>
      <c r="AE942" s="277"/>
      <c r="AF942" s="277"/>
      <c r="AG942" s="277"/>
      <c r="AH942" s="277"/>
      <c r="AI942" s="277"/>
      <c r="AJ942" s="277"/>
      <c r="AK942" s="175"/>
      <c r="AL942" s="175" t="e">
        <v>#N/A</v>
      </c>
      <c r="AM942" s="175" t="e">
        <v>#N/A</v>
      </c>
      <c r="AN942" s="175" t="e">
        <v>#N/A</v>
      </c>
    </row>
    <row r="943" spans="1:40" s="84" customFormat="1" ht="20.3" customHeight="1" x14ac:dyDescent="0.35">
      <c r="A943" s="256"/>
      <c r="B943" s="298"/>
      <c r="C943" s="311"/>
      <c r="D943" s="311"/>
      <c r="E943" s="287">
        <f>VLOOKUP(D943,'[1]2023-2025'!$A:$G,7,0)</f>
        <v>0</v>
      </c>
      <c r="F943" s="322"/>
      <c r="G943" s="322"/>
      <c r="H943" s="323" t="e">
        <v>#N/A</v>
      </c>
      <c r="I943" s="288" t="e">
        <v>#N/A</v>
      </c>
      <c r="J943" s="288" t="e">
        <f>VLOOKUP(D943,[1]Лист3!$A:$AK,37,0)</f>
        <v>#N/A</v>
      </c>
      <c r="K943" s="324" t="e">
        <v>#N/A</v>
      </c>
      <c r="L943" s="324"/>
      <c r="M943" s="324"/>
      <c r="N943" s="324"/>
      <c r="O943" s="324" t="e">
        <v>#N/A</v>
      </c>
      <c r="P943" s="325"/>
      <c r="Q943" s="311"/>
      <c r="R943" s="311"/>
      <c r="S943" s="316"/>
      <c r="T943" s="316"/>
      <c r="U943" s="316"/>
      <c r="V943" s="316"/>
      <c r="W943" s="316"/>
      <c r="X943" s="311" t="s">
        <v>3390</v>
      </c>
      <c r="Y943" s="316"/>
      <c r="Z943" s="316"/>
      <c r="AA943" s="316"/>
      <c r="AB943" s="316"/>
      <c r="AC943" s="316"/>
      <c r="AD943" s="316"/>
      <c r="AE943" s="316"/>
      <c r="AF943" s="316"/>
      <c r="AG943" s="316"/>
      <c r="AH943" s="316"/>
      <c r="AI943" s="316"/>
      <c r="AJ943" s="316"/>
      <c r="AK943" s="175"/>
      <c r="AL943" s="175" t="e">
        <v>#N/A</v>
      </c>
      <c r="AM943" s="175" t="e">
        <v>#N/A</v>
      </c>
      <c r="AN943" s="175" t="e">
        <v>#N/A</v>
      </c>
    </row>
    <row r="944" spans="1:40" s="84" customFormat="1" ht="20.3" customHeight="1" x14ac:dyDescent="0.35">
      <c r="A944" s="256">
        <v>2023</v>
      </c>
      <c r="B944" s="184">
        <f>B939+1</f>
        <v>896</v>
      </c>
      <c r="C944" s="293" t="s">
        <v>1590</v>
      </c>
      <c r="D944" s="184">
        <v>41520</v>
      </c>
      <c r="E944" s="287">
        <f>VLOOKUP(D944,'[1]2023-2025'!$A:$G,7,0)</f>
        <v>2023</v>
      </c>
      <c r="F944" s="287"/>
      <c r="G944" s="287" t="s">
        <v>1899</v>
      </c>
      <c r="H944" s="288">
        <f>INDEX('[1]2023-2025'!$AK:$AK,MATCH(D944,'[1]2023-2025'!$A:$A,0))</f>
        <v>44670</v>
      </c>
      <c r="I944" s="288" t="e">
        <v>#N/A</v>
      </c>
      <c r="J944" s="288" t="e">
        <f>VLOOKUP(D944,[1]Лист3!$A:$AK,37,0)</f>
        <v>#N/A</v>
      </c>
      <c r="K944" s="289">
        <f>INDEX('[1]2023-2025'!$G:$G,MATCH(D944,'[1]2023-2025'!$A:$A,0))</f>
        <v>2023</v>
      </c>
      <c r="L944" s="289"/>
      <c r="M944" s="289"/>
      <c r="N944" s="289"/>
      <c r="O944" s="289" t="s">
        <v>2446</v>
      </c>
      <c r="P944" s="289">
        <v>0</v>
      </c>
      <c r="Q944" s="186">
        <f>SUM(S944:AJ944)</f>
        <v>2340686.7799999998</v>
      </c>
      <c r="R944" s="186">
        <f>SUM(S944:AI944)</f>
        <v>2324542.7999999998</v>
      </c>
      <c r="S944" s="290">
        <v>0</v>
      </c>
      <c r="T944" s="290">
        <v>0</v>
      </c>
      <c r="U944" s="290">
        <v>0</v>
      </c>
      <c r="V944" s="290">
        <v>0</v>
      </c>
      <c r="W944" s="290">
        <v>0</v>
      </c>
      <c r="X944" s="290">
        <v>0</v>
      </c>
      <c r="Y944" s="290">
        <v>0</v>
      </c>
      <c r="Z944" s="290">
        <v>0</v>
      </c>
      <c r="AA944" s="290">
        <v>1941770.4</v>
      </c>
      <c r="AB944" s="290">
        <v>382772.4</v>
      </c>
      <c r="AC944" s="290">
        <v>0</v>
      </c>
      <c r="AD944" s="290">
        <v>0</v>
      </c>
      <c r="AE944" s="290">
        <v>0</v>
      </c>
      <c r="AF944" s="290">
        <v>0</v>
      </c>
      <c r="AG944" s="290">
        <v>0</v>
      </c>
      <c r="AH944" s="290">
        <v>0</v>
      </c>
      <c r="AI944" s="290">
        <v>0</v>
      </c>
      <c r="AJ944" s="292">
        <v>16143.98</v>
      </c>
      <c r="AK944" s="175"/>
      <c r="AL944" s="175">
        <v>5829196.2200000007</v>
      </c>
      <c r="AM944" s="175">
        <v>8169883</v>
      </c>
      <c r="AN944" s="175">
        <v>2340686.7799999998</v>
      </c>
    </row>
    <row r="945" spans="1:40" s="84" customFormat="1" ht="20.3" customHeight="1" x14ac:dyDescent="0.35">
      <c r="A945" s="256"/>
      <c r="B945" s="170" t="s">
        <v>22</v>
      </c>
      <c r="C945" s="293"/>
      <c r="D945" s="296" t="s">
        <v>172</v>
      </c>
      <c r="E945" s="287" t="e">
        <f>VLOOKUP(D945,'[1]2023-2025'!$A:$G,7,0)</f>
        <v>#N/A</v>
      </c>
      <c r="F945" s="287"/>
      <c r="G945" s="287"/>
      <c r="H945" s="288" t="e">
        <v>#N/A</v>
      </c>
      <c r="I945" s="288" t="e">
        <v>#N/A</v>
      </c>
      <c r="J945" s="288" t="e">
        <f>VLOOKUP(D945,[1]Лист3!$A:$AK,37,0)</f>
        <v>#N/A</v>
      </c>
      <c r="K945" s="289" t="e">
        <v>#N/A</v>
      </c>
      <c r="L945" s="289"/>
      <c r="M945" s="289"/>
      <c r="N945" s="289"/>
      <c r="O945" s="289" t="e">
        <v>#N/A</v>
      </c>
      <c r="P945" s="289"/>
      <c r="Q945" s="297">
        <f>Q944</f>
        <v>2340686.7799999998</v>
      </c>
      <c r="R945" s="297">
        <f t="shared" ref="R945:AJ945" si="98">R944</f>
        <v>2324542.7999999998</v>
      </c>
      <c r="S945" s="297">
        <f t="shared" si="98"/>
        <v>0</v>
      </c>
      <c r="T945" s="297">
        <f t="shared" si="98"/>
        <v>0</v>
      </c>
      <c r="U945" s="297">
        <f t="shared" si="98"/>
        <v>0</v>
      </c>
      <c r="V945" s="297">
        <f t="shared" si="98"/>
        <v>0</v>
      </c>
      <c r="W945" s="297">
        <f t="shared" si="98"/>
        <v>0</v>
      </c>
      <c r="X945" s="297">
        <f t="shared" si="98"/>
        <v>0</v>
      </c>
      <c r="Y945" s="297">
        <f t="shared" si="98"/>
        <v>0</v>
      </c>
      <c r="Z945" s="297">
        <f t="shared" si="98"/>
        <v>0</v>
      </c>
      <c r="AA945" s="297">
        <f t="shared" si="98"/>
        <v>1941770.4</v>
      </c>
      <c r="AB945" s="297">
        <f t="shared" si="98"/>
        <v>382772.4</v>
      </c>
      <c r="AC945" s="297">
        <f t="shared" si="98"/>
        <v>0</v>
      </c>
      <c r="AD945" s="297">
        <f t="shared" si="98"/>
        <v>0</v>
      </c>
      <c r="AE945" s="297">
        <f t="shared" si="98"/>
        <v>0</v>
      </c>
      <c r="AF945" s="297">
        <f t="shared" si="98"/>
        <v>0</v>
      </c>
      <c r="AG945" s="297">
        <f t="shared" si="98"/>
        <v>0</v>
      </c>
      <c r="AH945" s="297">
        <f t="shared" si="98"/>
        <v>0</v>
      </c>
      <c r="AI945" s="297">
        <f t="shared" si="98"/>
        <v>0</v>
      </c>
      <c r="AJ945" s="297">
        <f t="shared" si="98"/>
        <v>16143.98</v>
      </c>
      <c r="AK945" s="175"/>
      <c r="AL945" s="175" t="e">
        <v>#N/A</v>
      </c>
      <c r="AM945" s="175" t="e">
        <v>#N/A</v>
      </c>
      <c r="AN945" s="175" t="e">
        <v>#N/A</v>
      </c>
    </row>
    <row r="946" spans="1:40" s="84" customFormat="1" ht="20.3" customHeight="1" x14ac:dyDescent="0.35">
      <c r="A946" s="256"/>
      <c r="B946" s="309" t="s">
        <v>34</v>
      </c>
      <c r="C946" s="309"/>
      <c r="D946" s="296" t="s">
        <v>172</v>
      </c>
      <c r="E946" s="287" t="e">
        <f>VLOOKUP(D946,'[1]2023-2025'!$A:$G,7,0)</f>
        <v>#N/A</v>
      </c>
      <c r="F946" s="287"/>
      <c r="G946" s="287"/>
      <c r="H946" s="288" t="e">
        <v>#N/A</v>
      </c>
      <c r="I946" s="288" t="e">
        <v>#N/A</v>
      </c>
      <c r="J946" s="288" t="e">
        <f>VLOOKUP(D946,[1]Лист3!$A:$AK,37,0)</f>
        <v>#N/A</v>
      </c>
      <c r="K946" s="289" t="e">
        <v>#N/A</v>
      </c>
      <c r="L946" s="289"/>
      <c r="M946" s="289"/>
      <c r="N946" s="289"/>
      <c r="O946" s="289" t="e">
        <v>#N/A</v>
      </c>
      <c r="P946" s="289"/>
      <c r="Q946" s="297">
        <f>Q945</f>
        <v>2340686.7799999998</v>
      </c>
      <c r="R946" s="297">
        <f t="shared" ref="R946:AJ946" si="99">R945</f>
        <v>2324542.7999999998</v>
      </c>
      <c r="S946" s="297">
        <f t="shared" si="99"/>
        <v>0</v>
      </c>
      <c r="T946" s="297">
        <f t="shared" si="99"/>
        <v>0</v>
      </c>
      <c r="U946" s="297">
        <f t="shared" si="99"/>
        <v>0</v>
      </c>
      <c r="V946" s="297">
        <f t="shared" si="99"/>
        <v>0</v>
      </c>
      <c r="W946" s="297">
        <f t="shared" si="99"/>
        <v>0</v>
      </c>
      <c r="X946" s="297">
        <f t="shared" si="99"/>
        <v>0</v>
      </c>
      <c r="Y946" s="297">
        <f t="shared" si="99"/>
        <v>0</v>
      </c>
      <c r="Z946" s="297">
        <f t="shared" si="99"/>
        <v>0</v>
      </c>
      <c r="AA946" s="297">
        <f t="shared" si="99"/>
        <v>1941770.4</v>
      </c>
      <c r="AB946" s="297">
        <f t="shared" si="99"/>
        <v>382772.4</v>
      </c>
      <c r="AC946" s="297">
        <f t="shared" si="99"/>
        <v>0</v>
      </c>
      <c r="AD946" s="297">
        <f t="shared" si="99"/>
        <v>0</v>
      </c>
      <c r="AE946" s="297">
        <f t="shared" si="99"/>
        <v>0</v>
      </c>
      <c r="AF946" s="297">
        <f t="shared" si="99"/>
        <v>0</v>
      </c>
      <c r="AG946" s="297">
        <f t="shared" si="99"/>
        <v>0</v>
      </c>
      <c r="AH946" s="297">
        <f t="shared" si="99"/>
        <v>0</v>
      </c>
      <c r="AI946" s="297">
        <f t="shared" si="99"/>
        <v>0</v>
      </c>
      <c r="AJ946" s="297">
        <f t="shared" si="99"/>
        <v>16143.98</v>
      </c>
      <c r="AK946" s="175"/>
      <c r="AL946" s="175" t="e">
        <v>#N/A</v>
      </c>
      <c r="AM946" s="175" t="e">
        <v>#N/A</v>
      </c>
      <c r="AN946" s="175" t="e">
        <v>#N/A</v>
      </c>
    </row>
    <row r="947" spans="1:40" s="84" customFormat="1" ht="20.3" customHeight="1" x14ac:dyDescent="0.35">
      <c r="A947" s="256"/>
      <c r="B947" s="298"/>
      <c r="C947" s="275"/>
      <c r="D947" s="328"/>
      <c r="E947" s="287">
        <f>VLOOKUP(D947,'[1]2023-2025'!$A:$G,7,0)</f>
        <v>0</v>
      </c>
      <c r="F947" s="301"/>
      <c r="G947" s="301"/>
      <c r="H947" s="302"/>
      <c r="I947" s="288" t="e">
        <v>#N/A</v>
      </c>
      <c r="J947" s="288" t="e">
        <f>VLOOKUP(D947,[1]Лист3!$A:$AK,37,0)</f>
        <v>#N/A</v>
      </c>
      <c r="K947" s="303"/>
      <c r="L947" s="303"/>
      <c r="M947" s="303"/>
      <c r="N947" s="303"/>
      <c r="O947" s="303"/>
      <c r="P947" s="310"/>
      <c r="Q947" s="329"/>
      <c r="R947" s="329"/>
      <c r="S947" s="329"/>
      <c r="T947" s="329"/>
      <c r="U947" s="329"/>
      <c r="V947" s="329"/>
      <c r="W947" s="298"/>
      <c r="X947" s="275" t="s">
        <v>2904</v>
      </c>
      <c r="Y947" s="329"/>
      <c r="Z947" s="329"/>
      <c r="AA947" s="329"/>
      <c r="AB947" s="329"/>
      <c r="AC947" s="329"/>
      <c r="AD947" s="329"/>
      <c r="AE947" s="329"/>
      <c r="AF947" s="329"/>
      <c r="AG947" s="329"/>
      <c r="AH947" s="329"/>
      <c r="AI947" s="329"/>
      <c r="AJ947" s="329"/>
      <c r="AK947" s="175"/>
      <c r="AL947" s="175" t="e">
        <v>#N/A</v>
      </c>
      <c r="AM947" s="175" t="e">
        <v>#N/A</v>
      </c>
      <c r="AN947" s="175" t="e">
        <v>#N/A</v>
      </c>
    </row>
    <row r="948" spans="1:40" s="84" customFormat="1" ht="20.3" customHeight="1" x14ac:dyDescent="0.35">
      <c r="A948" s="256"/>
      <c r="B948" s="298"/>
      <c r="C948" s="275"/>
      <c r="D948" s="328"/>
      <c r="E948" s="287">
        <f>VLOOKUP(D948,'[1]2023-2025'!$A:$G,7,0)</f>
        <v>0</v>
      </c>
      <c r="F948" s="322"/>
      <c r="G948" s="322"/>
      <c r="H948" s="323"/>
      <c r="I948" s="288" t="e">
        <v>#N/A</v>
      </c>
      <c r="J948" s="288" t="e">
        <f>VLOOKUP(D948,[1]Лист3!$A:$AK,37,0)</f>
        <v>#N/A</v>
      </c>
      <c r="K948" s="324"/>
      <c r="L948" s="324"/>
      <c r="M948" s="324"/>
      <c r="N948" s="324"/>
      <c r="O948" s="324"/>
      <c r="P948" s="325"/>
      <c r="Q948" s="329"/>
      <c r="R948" s="329"/>
      <c r="S948" s="329"/>
      <c r="T948" s="329"/>
      <c r="U948" s="329"/>
      <c r="V948" s="329"/>
      <c r="W948" s="329"/>
      <c r="X948" s="311" t="s">
        <v>3384</v>
      </c>
      <c r="Y948" s="329"/>
      <c r="Z948" s="329"/>
      <c r="AA948" s="329"/>
      <c r="AB948" s="329"/>
      <c r="AC948" s="329"/>
      <c r="AD948" s="329"/>
      <c r="AE948" s="329"/>
      <c r="AF948" s="329"/>
      <c r="AG948" s="329"/>
      <c r="AH948" s="329"/>
      <c r="AI948" s="329"/>
      <c r="AJ948" s="329"/>
      <c r="AK948" s="175"/>
      <c r="AL948" s="175" t="e">
        <v>#N/A</v>
      </c>
      <c r="AM948" s="175" t="e">
        <v>#N/A</v>
      </c>
      <c r="AN948" s="175" t="e">
        <v>#N/A</v>
      </c>
    </row>
    <row r="949" spans="1:40" s="84" customFormat="1" ht="20.3" customHeight="1" x14ac:dyDescent="0.35">
      <c r="A949" s="256">
        <v>2023</v>
      </c>
      <c r="B949" s="184">
        <f>B944+1</f>
        <v>897</v>
      </c>
      <c r="C949" s="293" t="s">
        <v>1890</v>
      </c>
      <c r="D949" s="184">
        <v>41535</v>
      </c>
      <c r="E949" s="287">
        <f>VLOOKUP(D949,'[1]2023-2025'!$A:$G,7,0)</f>
        <v>2023</v>
      </c>
      <c r="F949" s="287" t="s">
        <v>2095</v>
      </c>
      <c r="G949" s="287"/>
      <c r="H949" s="288" t="str">
        <f>INDEX('[1]2023-2025'!$AK:$AK,MATCH(D949,'[1]2023-2025'!$A:$A,0))</f>
        <v>вкл. Протоколом</v>
      </c>
      <c r="I949" s="288" t="e">
        <v>#N/A</v>
      </c>
      <c r="J949" s="288" t="e">
        <f>VLOOKUP(D949,[1]Лист3!$A:$AK,37,0)</f>
        <v>#N/A</v>
      </c>
      <c r="K949" s="289">
        <f>INDEX('[1]2023-2025'!$G:$G,MATCH(D949,'[1]2023-2025'!$A:$A,0))</f>
        <v>2023</v>
      </c>
      <c r="L949" s="289"/>
      <c r="M949" s="289"/>
      <c r="N949" s="289"/>
      <c r="O949" s="289" t="s">
        <v>2441</v>
      </c>
      <c r="P949" s="289">
        <v>0</v>
      </c>
      <c r="Q949" s="186">
        <f>SUM(S949:AJ949)</f>
        <v>1352478</v>
      </c>
      <c r="R949" s="186">
        <f>SUM(S949:AI949)</f>
        <v>1352478</v>
      </c>
      <c r="S949" s="290">
        <v>0</v>
      </c>
      <c r="T949" s="291">
        <v>0</v>
      </c>
      <c r="U949" s="186">
        <v>0</v>
      </c>
      <c r="V949" s="186">
        <v>0</v>
      </c>
      <c r="W949" s="186">
        <v>0</v>
      </c>
      <c r="X949" s="186">
        <v>0</v>
      </c>
      <c r="Y949" s="186">
        <v>0</v>
      </c>
      <c r="Z949" s="290">
        <v>0</v>
      </c>
      <c r="AA949" s="186">
        <v>1352478</v>
      </c>
      <c r="AB949" s="186">
        <v>0</v>
      </c>
      <c r="AC949" s="186">
        <v>0</v>
      </c>
      <c r="AD949" s="186">
        <v>0</v>
      </c>
      <c r="AE949" s="186">
        <v>0</v>
      </c>
      <c r="AF949" s="186">
        <v>0</v>
      </c>
      <c r="AG949" s="290">
        <v>0</v>
      </c>
      <c r="AH949" s="292">
        <v>0</v>
      </c>
      <c r="AI949" s="292">
        <v>0</v>
      </c>
      <c r="AJ949" s="290">
        <v>0</v>
      </c>
      <c r="AK949" s="175"/>
      <c r="AL949" s="175">
        <v>1723977.21</v>
      </c>
      <c r="AM949" s="175">
        <v>3092765.25</v>
      </c>
      <c r="AN949" s="175">
        <v>1368788.04</v>
      </c>
    </row>
    <row r="950" spans="1:40" s="84" customFormat="1" ht="20.3" customHeight="1" x14ac:dyDescent="0.35">
      <c r="A950" s="256">
        <v>2023</v>
      </c>
      <c r="B950" s="184">
        <f>B949+1</f>
        <v>898</v>
      </c>
      <c r="C950" s="293" t="s">
        <v>1891</v>
      </c>
      <c r="D950" s="184">
        <v>41536</v>
      </c>
      <c r="E950" s="287">
        <f>VLOOKUP(D950,'[1]2023-2025'!$A:$G,7,0)</f>
        <v>2023</v>
      </c>
      <c r="F950" s="287" t="s">
        <v>2095</v>
      </c>
      <c r="G950" s="287"/>
      <c r="H950" s="288" t="str">
        <f>INDEX('[1]2023-2025'!$AK:$AK,MATCH(D950,'[1]2023-2025'!$A:$A,0))</f>
        <v>вкл. Протоколом</v>
      </c>
      <c r="I950" s="288" t="e">
        <v>#N/A</v>
      </c>
      <c r="J950" s="288" t="e">
        <f>VLOOKUP(D950,[1]Лист3!$A:$AK,37,0)</f>
        <v>#N/A</v>
      </c>
      <c r="K950" s="289">
        <f>INDEX('[1]2023-2025'!$G:$G,MATCH(D950,'[1]2023-2025'!$A:$A,0))</f>
        <v>2023</v>
      </c>
      <c r="L950" s="289"/>
      <c r="M950" s="289"/>
      <c r="N950" s="289"/>
      <c r="O950" s="289" t="s">
        <v>2441</v>
      </c>
      <c r="P950" s="289">
        <v>0</v>
      </c>
      <c r="Q950" s="186">
        <f>SUM(S950:AJ950)</f>
        <v>1384341.5999999999</v>
      </c>
      <c r="R950" s="186">
        <f>SUM(S950:AI950)</f>
        <v>1384341.5999999999</v>
      </c>
      <c r="S950" s="290">
        <v>0</v>
      </c>
      <c r="T950" s="291">
        <v>0</v>
      </c>
      <c r="U950" s="186">
        <v>0</v>
      </c>
      <c r="V950" s="186">
        <v>0</v>
      </c>
      <c r="W950" s="186">
        <v>0</v>
      </c>
      <c r="X950" s="186">
        <v>0</v>
      </c>
      <c r="Y950" s="186">
        <v>0</v>
      </c>
      <c r="Z950" s="290">
        <v>0</v>
      </c>
      <c r="AA950" s="186">
        <v>1384341.5999999999</v>
      </c>
      <c r="AB950" s="186">
        <v>0</v>
      </c>
      <c r="AC950" s="186">
        <v>0</v>
      </c>
      <c r="AD950" s="186">
        <v>0</v>
      </c>
      <c r="AE950" s="186">
        <v>0</v>
      </c>
      <c r="AF950" s="186">
        <v>0</v>
      </c>
      <c r="AG950" s="290">
        <v>0</v>
      </c>
      <c r="AH950" s="292">
        <v>0</v>
      </c>
      <c r="AI950" s="292">
        <v>0</v>
      </c>
      <c r="AJ950" s="290">
        <v>0</v>
      </c>
      <c r="AK950" s="175"/>
      <c r="AL950" s="175">
        <v>1641945.38</v>
      </c>
      <c r="AM950" s="175">
        <v>3043229.84</v>
      </c>
      <c r="AN950" s="175">
        <v>1401284.46</v>
      </c>
    </row>
    <row r="951" spans="1:40" s="84" customFormat="1" ht="20.3" customHeight="1" x14ac:dyDescent="0.35">
      <c r="A951" s="256"/>
      <c r="B951" s="170" t="s">
        <v>22</v>
      </c>
      <c r="C951" s="293"/>
      <c r="D951" s="184" t="s">
        <v>172</v>
      </c>
      <c r="E951" s="287" t="e">
        <f>VLOOKUP(D951,'[1]2023-2025'!$A:$G,7,0)</f>
        <v>#N/A</v>
      </c>
      <c r="F951" s="287"/>
      <c r="G951" s="287"/>
      <c r="H951" s="288"/>
      <c r="I951" s="288" t="e">
        <v>#N/A</v>
      </c>
      <c r="J951" s="288" t="e">
        <f>VLOOKUP(D951,[1]Лист3!$A:$AK,37,0)</f>
        <v>#N/A</v>
      </c>
      <c r="K951" s="289"/>
      <c r="L951" s="289"/>
      <c r="M951" s="289"/>
      <c r="N951" s="289"/>
      <c r="O951" s="289"/>
      <c r="P951" s="289"/>
      <c r="Q951" s="297">
        <f>SUM(Q949:Q950)</f>
        <v>2736819.5999999996</v>
      </c>
      <c r="R951" s="297">
        <f t="shared" ref="R951:AJ951" si="100">SUM(R949:R950)</f>
        <v>2736819.5999999996</v>
      </c>
      <c r="S951" s="297">
        <f t="shared" si="100"/>
        <v>0</v>
      </c>
      <c r="T951" s="297">
        <f t="shared" si="100"/>
        <v>0</v>
      </c>
      <c r="U951" s="297">
        <f t="shared" si="100"/>
        <v>0</v>
      </c>
      <c r="V951" s="297">
        <f t="shared" si="100"/>
        <v>0</v>
      </c>
      <c r="W951" s="297">
        <f t="shared" si="100"/>
        <v>0</v>
      </c>
      <c r="X951" s="297">
        <f t="shared" si="100"/>
        <v>0</v>
      </c>
      <c r="Y951" s="297">
        <f t="shared" si="100"/>
        <v>0</v>
      </c>
      <c r="Z951" s="297">
        <f t="shared" si="100"/>
        <v>0</v>
      </c>
      <c r="AA951" s="297">
        <f t="shared" si="100"/>
        <v>2736819.5999999996</v>
      </c>
      <c r="AB951" s="297">
        <f t="shared" si="100"/>
        <v>0</v>
      </c>
      <c r="AC951" s="297">
        <f t="shared" si="100"/>
        <v>0</v>
      </c>
      <c r="AD951" s="297">
        <f t="shared" si="100"/>
        <v>0</v>
      </c>
      <c r="AE951" s="297">
        <f t="shared" si="100"/>
        <v>0</v>
      </c>
      <c r="AF951" s="297">
        <f t="shared" si="100"/>
        <v>0</v>
      </c>
      <c r="AG951" s="297">
        <f t="shared" si="100"/>
        <v>0</v>
      </c>
      <c r="AH951" s="297">
        <f t="shared" si="100"/>
        <v>0</v>
      </c>
      <c r="AI951" s="297">
        <f t="shared" si="100"/>
        <v>0</v>
      </c>
      <c r="AJ951" s="297">
        <f t="shared" si="100"/>
        <v>0</v>
      </c>
      <c r="AK951" s="175"/>
      <c r="AL951" s="175" t="e">
        <v>#N/A</v>
      </c>
      <c r="AM951" s="175" t="e">
        <v>#N/A</v>
      </c>
      <c r="AN951" s="175" t="e">
        <v>#N/A</v>
      </c>
    </row>
    <row r="952" spans="1:40" s="84" customFormat="1" ht="20.3" customHeight="1" x14ac:dyDescent="0.35">
      <c r="A952" s="256"/>
      <c r="B952" s="309" t="s">
        <v>34</v>
      </c>
      <c r="C952" s="309"/>
      <c r="D952" s="296" t="s">
        <v>172</v>
      </c>
      <c r="E952" s="287" t="e">
        <f>VLOOKUP(D952,'[1]2023-2025'!$A:$G,7,0)</f>
        <v>#N/A</v>
      </c>
      <c r="F952" s="287"/>
      <c r="G952" s="287"/>
      <c r="H952" s="288"/>
      <c r="I952" s="288" t="e">
        <v>#N/A</v>
      </c>
      <c r="J952" s="288" t="e">
        <f>VLOOKUP(D952,[1]Лист3!$A:$AK,37,0)</f>
        <v>#N/A</v>
      </c>
      <c r="K952" s="289"/>
      <c r="L952" s="289"/>
      <c r="M952" s="289"/>
      <c r="N952" s="289"/>
      <c r="O952" s="289"/>
      <c r="P952" s="289"/>
      <c r="Q952" s="297">
        <f>Q951</f>
        <v>2736819.5999999996</v>
      </c>
      <c r="R952" s="297">
        <f>R951</f>
        <v>2736819.5999999996</v>
      </c>
      <c r="S952" s="297">
        <f>S951</f>
        <v>0</v>
      </c>
      <c r="T952" s="297">
        <f t="shared" ref="T952:AJ952" si="101">T951</f>
        <v>0</v>
      </c>
      <c r="U952" s="297">
        <f t="shared" si="101"/>
        <v>0</v>
      </c>
      <c r="V952" s="297">
        <f t="shared" si="101"/>
        <v>0</v>
      </c>
      <c r="W952" s="297">
        <f t="shared" si="101"/>
        <v>0</v>
      </c>
      <c r="X952" s="297">
        <f t="shared" si="101"/>
        <v>0</v>
      </c>
      <c r="Y952" s="297">
        <f t="shared" si="101"/>
        <v>0</v>
      </c>
      <c r="Z952" s="297">
        <f t="shared" si="101"/>
        <v>0</v>
      </c>
      <c r="AA952" s="297">
        <f t="shared" si="101"/>
        <v>2736819.5999999996</v>
      </c>
      <c r="AB952" s="297">
        <f t="shared" si="101"/>
        <v>0</v>
      </c>
      <c r="AC952" s="297">
        <f t="shared" si="101"/>
        <v>0</v>
      </c>
      <c r="AD952" s="297">
        <f t="shared" si="101"/>
        <v>0</v>
      </c>
      <c r="AE952" s="297">
        <f t="shared" si="101"/>
        <v>0</v>
      </c>
      <c r="AF952" s="297">
        <f t="shared" si="101"/>
        <v>0</v>
      </c>
      <c r="AG952" s="297">
        <f t="shared" si="101"/>
        <v>0</v>
      </c>
      <c r="AH952" s="297">
        <f t="shared" si="101"/>
        <v>0</v>
      </c>
      <c r="AI952" s="297">
        <f t="shared" si="101"/>
        <v>0</v>
      </c>
      <c r="AJ952" s="297">
        <f t="shared" si="101"/>
        <v>0</v>
      </c>
      <c r="AK952" s="175"/>
      <c r="AL952" s="175" t="e">
        <v>#N/A</v>
      </c>
      <c r="AM952" s="175" t="e">
        <v>#N/A</v>
      </c>
      <c r="AN952" s="175" t="e">
        <v>#N/A</v>
      </c>
    </row>
    <row r="953" spans="1:40" s="84" customFormat="1" ht="20.3" customHeight="1" x14ac:dyDescent="0.35">
      <c r="A953" s="256"/>
      <c r="B953" s="298"/>
      <c r="C953" s="275"/>
      <c r="D953" s="275"/>
      <c r="E953" s="287">
        <f>VLOOKUP(D953,'[1]2023-2025'!$A:$G,7,0)</f>
        <v>0</v>
      </c>
      <c r="F953" s="301"/>
      <c r="G953" s="301"/>
      <c r="H953" s="302" t="e">
        <v>#N/A</v>
      </c>
      <c r="I953" s="288" t="e">
        <v>#N/A</v>
      </c>
      <c r="J953" s="288" t="e">
        <f>VLOOKUP(D953,[1]Лист3!$A:$AK,37,0)</f>
        <v>#N/A</v>
      </c>
      <c r="K953" s="303" t="e">
        <v>#N/A</v>
      </c>
      <c r="L953" s="303"/>
      <c r="M953" s="303"/>
      <c r="N953" s="303"/>
      <c r="O953" s="303" t="e">
        <v>#N/A</v>
      </c>
      <c r="P953" s="310"/>
      <c r="Q953" s="275"/>
      <c r="R953" s="275"/>
      <c r="S953" s="277"/>
      <c r="T953" s="277"/>
      <c r="U953" s="277"/>
      <c r="V953" s="277"/>
      <c r="W953" s="277"/>
      <c r="X953" s="277" t="s">
        <v>2905</v>
      </c>
      <c r="Y953" s="299"/>
      <c r="Z953" s="277"/>
      <c r="AA953" s="277"/>
      <c r="AB953" s="277"/>
      <c r="AC953" s="277"/>
      <c r="AD953" s="277"/>
      <c r="AE953" s="277"/>
      <c r="AF953" s="277"/>
      <c r="AG953" s="277"/>
      <c r="AH953" s="277"/>
      <c r="AI953" s="277"/>
      <c r="AJ953" s="277"/>
      <c r="AK953" s="175"/>
      <c r="AL953" s="175" t="e">
        <v>#N/A</v>
      </c>
      <c r="AM953" s="175" t="e">
        <v>#N/A</v>
      </c>
      <c r="AN953" s="175" t="e">
        <v>#N/A</v>
      </c>
    </row>
    <row r="954" spans="1:40" s="84" customFormat="1" ht="20.3" customHeight="1" x14ac:dyDescent="0.35">
      <c r="A954" s="256"/>
      <c r="B954" s="298"/>
      <c r="C954" s="311"/>
      <c r="D954" s="311"/>
      <c r="E954" s="287">
        <f>VLOOKUP(D954,'[1]2023-2025'!$A:$G,7,0)</f>
        <v>0</v>
      </c>
      <c r="F954" s="312"/>
      <c r="G954" s="312"/>
      <c r="H954" s="313" t="e">
        <v>#N/A</v>
      </c>
      <c r="I954" s="288" t="e">
        <v>#N/A</v>
      </c>
      <c r="J954" s="288" t="e">
        <f>VLOOKUP(D954,[1]Лист3!$A:$AK,37,0)</f>
        <v>#N/A</v>
      </c>
      <c r="K954" s="314" t="e">
        <v>#N/A</v>
      </c>
      <c r="L954" s="314"/>
      <c r="M954" s="314"/>
      <c r="N954" s="314"/>
      <c r="O954" s="314" t="e">
        <v>#N/A</v>
      </c>
      <c r="P954" s="315"/>
      <c r="Q954" s="311"/>
      <c r="R954" s="311"/>
      <c r="S954" s="316"/>
      <c r="T954" s="316"/>
      <c r="U954" s="316"/>
      <c r="V954" s="316"/>
      <c r="W954" s="316"/>
      <c r="X954" s="316" t="s">
        <v>2906</v>
      </c>
      <c r="Y954" s="316"/>
      <c r="Z954" s="316"/>
      <c r="AA954" s="316"/>
      <c r="AB954" s="316"/>
      <c r="AC954" s="316"/>
      <c r="AD954" s="316"/>
      <c r="AE954" s="316"/>
      <c r="AF954" s="316"/>
      <c r="AG954" s="316"/>
      <c r="AH954" s="316"/>
      <c r="AI954" s="316"/>
      <c r="AJ954" s="316"/>
      <c r="AK954" s="175"/>
      <c r="AL954" s="175" t="e">
        <v>#N/A</v>
      </c>
      <c r="AM954" s="175" t="e">
        <v>#N/A</v>
      </c>
      <c r="AN954" s="175" t="e">
        <v>#N/A</v>
      </c>
    </row>
    <row r="955" spans="1:40" s="84" customFormat="1" ht="20.3" customHeight="1" x14ac:dyDescent="0.35">
      <c r="A955" s="256">
        <v>2023</v>
      </c>
      <c r="B955" s="184">
        <f>B950+1</f>
        <v>899</v>
      </c>
      <c r="C955" s="286" t="s">
        <v>1413</v>
      </c>
      <c r="D955" s="184">
        <v>41547</v>
      </c>
      <c r="E955" s="287">
        <f>VLOOKUP(D955,'[1]2023-2025'!$A:$G,7,0)</f>
        <v>2023</v>
      </c>
      <c r="F955" s="287"/>
      <c r="G955" s="287" t="s">
        <v>1899</v>
      </c>
      <c r="H955" s="288">
        <f>INDEX('[1]2023-2025'!$AK:$AK,MATCH(D955,'[1]2023-2025'!$A:$A,0))</f>
        <v>44670</v>
      </c>
      <c r="I955" s="288" t="e">
        <v>#N/A</v>
      </c>
      <c r="J955" s="288" t="e">
        <f>VLOOKUP(D955,[1]Лист3!$A:$AK,37,0)</f>
        <v>#N/A</v>
      </c>
      <c r="K955" s="289">
        <f>INDEX('[1]2023-2025'!$G:$G,MATCH(D955,'[1]2023-2025'!$A:$A,0))</f>
        <v>2023</v>
      </c>
      <c r="L955" s="289"/>
      <c r="M955" s="289"/>
      <c r="N955" s="289"/>
      <c r="O955" s="289" t="s">
        <v>2446</v>
      </c>
      <c r="P955" s="289">
        <v>0</v>
      </c>
      <c r="Q955" s="186">
        <f>SUM(S955:AJ955)</f>
        <v>1550819.7100000002</v>
      </c>
      <c r="R955" s="186">
        <f>SUM(S955:AI955)</f>
        <v>1541097.6</v>
      </c>
      <c r="S955" s="290">
        <v>0</v>
      </c>
      <c r="T955" s="290">
        <v>0</v>
      </c>
      <c r="U955" s="290">
        <v>0</v>
      </c>
      <c r="V955" s="290">
        <v>0</v>
      </c>
      <c r="W955" s="290">
        <v>0</v>
      </c>
      <c r="X955" s="290">
        <v>0</v>
      </c>
      <c r="Y955" s="290">
        <v>0</v>
      </c>
      <c r="Z955" s="290">
        <v>0</v>
      </c>
      <c r="AA955" s="290">
        <v>1541097.6</v>
      </c>
      <c r="AB955" s="290">
        <v>0</v>
      </c>
      <c r="AC955" s="290">
        <v>0</v>
      </c>
      <c r="AD955" s="290">
        <v>0</v>
      </c>
      <c r="AE955" s="290">
        <v>0</v>
      </c>
      <c r="AF955" s="290">
        <v>0</v>
      </c>
      <c r="AG955" s="290">
        <v>0</v>
      </c>
      <c r="AH955" s="290">
        <v>0</v>
      </c>
      <c r="AI955" s="290">
        <v>0</v>
      </c>
      <c r="AJ955" s="292">
        <v>9722.11</v>
      </c>
      <c r="AK955" s="175"/>
      <c r="AL955" s="175">
        <v>2943985.8899999997</v>
      </c>
      <c r="AM955" s="175">
        <v>4494805.5999999996</v>
      </c>
      <c r="AN955" s="175">
        <v>1550819.7100000002</v>
      </c>
    </row>
    <row r="956" spans="1:40" s="84" customFormat="1" ht="20.3" customHeight="1" x14ac:dyDescent="0.35">
      <c r="A956" s="256"/>
      <c r="B956" s="170" t="s">
        <v>22</v>
      </c>
      <c r="C956" s="293"/>
      <c r="D956" s="296" t="s">
        <v>172</v>
      </c>
      <c r="E956" s="287" t="e">
        <f>VLOOKUP(D956,'[1]2023-2025'!$A:$G,7,0)</f>
        <v>#N/A</v>
      </c>
      <c r="F956" s="287"/>
      <c r="G956" s="287"/>
      <c r="H956" s="288" t="e">
        <v>#N/A</v>
      </c>
      <c r="I956" s="288" t="e">
        <v>#N/A</v>
      </c>
      <c r="J956" s="288" t="e">
        <f>VLOOKUP(D956,[1]Лист3!$A:$AK,37,0)</f>
        <v>#N/A</v>
      </c>
      <c r="K956" s="289" t="e">
        <v>#N/A</v>
      </c>
      <c r="L956" s="289"/>
      <c r="M956" s="289"/>
      <c r="N956" s="289"/>
      <c r="O956" s="289" t="e">
        <v>#N/A</v>
      </c>
      <c r="P956" s="289"/>
      <c r="Q956" s="297">
        <f>SUM(Q955)</f>
        <v>1550819.7100000002</v>
      </c>
      <c r="R956" s="297">
        <f t="shared" ref="R956:AJ956" si="102">SUM(R955)</f>
        <v>1541097.6</v>
      </c>
      <c r="S956" s="297">
        <f t="shared" si="102"/>
        <v>0</v>
      </c>
      <c r="T956" s="297">
        <f t="shared" si="102"/>
        <v>0</v>
      </c>
      <c r="U956" s="297">
        <f t="shared" si="102"/>
        <v>0</v>
      </c>
      <c r="V956" s="297">
        <f t="shared" si="102"/>
        <v>0</v>
      </c>
      <c r="W956" s="297">
        <f t="shared" si="102"/>
        <v>0</v>
      </c>
      <c r="X956" s="297">
        <f t="shared" si="102"/>
        <v>0</v>
      </c>
      <c r="Y956" s="297">
        <f t="shared" si="102"/>
        <v>0</v>
      </c>
      <c r="Z956" s="297">
        <f t="shared" si="102"/>
        <v>0</v>
      </c>
      <c r="AA956" s="297">
        <f t="shared" si="102"/>
        <v>1541097.6</v>
      </c>
      <c r="AB956" s="297">
        <f t="shared" si="102"/>
        <v>0</v>
      </c>
      <c r="AC956" s="297">
        <f t="shared" si="102"/>
        <v>0</v>
      </c>
      <c r="AD956" s="297">
        <f t="shared" si="102"/>
        <v>0</v>
      </c>
      <c r="AE956" s="297">
        <f t="shared" si="102"/>
        <v>0</v>
      </c>
      <c r="AF956" s="297">
        <f t="shared" si="102"/>
        <v>0</v>
      </c>
      <c r="AG956" s="297">
        <f t="shared" si="102"/>
        <v>0</v>
      </c>
      <c r="AH956" s="297">
        <f t="shared" si="102"/>
        <v>0</v>
      </c>
      <c r="AI956" s="297">
        <f t="shared" si="102"/>
        <v>0</v>
      </c>
      <c r="AJ956" s="297">
        <f t="shared" si="102"/>
        <v>9722.11</v>
      </c>
      <c r="AK956" s="175"/>
      <c r="AL956" s="175" t="e">
        <v>#N/A</v>
      </c>
      <c r="AM956" s="175" t="e">
        <v>#N/A</v>
      </c>
      <c r="AN956" s="175" t="e">
        <v>#N/A</v>
      </c>
    </row>
    <row r="957" spans="1:40" s="84" customFormat="1" ht="20.3" customHeight="1" x14ac:dyDescent="0.35">
      <c r="A957" s="256"/>
      <c r="B957" s="298"/>
      <c r="C957" s="311"/>
      <c r="D957" s="311"/>
      <c r="E957" s="287">
        <f>VLOOKUP(D957,'[1]2023-2025'!$A:$G,7,0)</f>
        <v>0</v>
      </c>
      <c r="F957" s="322"/>
      <c r="G957" s="322"/>
      <c r="H957" s="323" t="e">
        <v>#N/A</v>
      </c>
      <c r="I957" s="288" t="e">
        <v>#N/A</v>
      </c>
      <c r="J957" s="288" t="e">
        <f>VLOOKUP(D957,[1]Лист3!$A:$AK,37,0)</f>
        <v>#N/A</v>
      </c>
      <c r="K957" s="324" t="e">
        <v>#N/A</v>
      </c>
      <c r="L957" s="324"/>
      <c r="M957" s="324"/>
      <c r="N957" s="324"/>
      <c r="O957" s="324" t="e">
        <v>#N/A</v>
      </c>
      <c r="P957" s="325"/>
      <c r="Q957" s="311"/>
      <c r="R957" s="311"/>
      <c r="S957" s="316"/>
      <c r="T957" s="316"/>
      <c r="U957" s="316"/>
      <c r="V957" s="316"/>
      <c r="W957" s="316"/>
      <c r="X957" s="311" t="s">
        <v>2907</v>
      </c>
      <c r="Y957" s="316"/>
      <c r="Z957" s="316"/>
      <c r="AA957" s="316"/>
      <c r="AB957" s="316"/>
      <c r="AC957" s="316"/>
      <c r="AD957" s="316"/>
      <c r="AE957" s="316"/>
      <c r="AF957" s="316"/>
      <c r="AG957" s="316"/>
      <c r="AH957" s="316"/>
      <c r="AI957" s="316"/>
      <c r="AJ957" s="316"/>
      <c r="AK957" s="175"/>
      <c r="AL957" s="175" t="e">
        <v>#N/A</v>
      </c>
      <c r="AM957" s="175" t="e">
        <v>#N/A</v>
      </c>
      <c r="AN957" s="175" t="e">
        <v>#N/A</v>
      </c>
    </row>
    <row r="958" spans="1:40" s="84" customFormat="1" ht="23.25" customHeight="1" x14ac:dyDescent="0.35">
      <c r="A958" s="256">
        <v>2023</v>
      </c>
      <c r="B958" s="184">
        <f>B955+1</f>
        <v>900</v>
      </c>
      <c r="C958" s="286" t="s">
        <v>633</v>
      </c>
      <c r="D958" s="184">
        <v>41597</v>
      </c>
      <c r="E958" s="287">
        <f>VLOOKUP(D958,'[1]2023-2025'!$A:$G,7,0)</f>
        <v>2023</v>
      </c>
      <c r="F958" s="287"/>
      <c r="G958" s="287" t="s">
        <v>1899</v>
      </c>
      <c r="H958" s="288">
        <f>INDEX('[1]2023-2025'!$AK:$AK,MATCH(D958,'[1]2023-2025'!$A:$A,0))</f>
        <v>44581</v>
      </c>
      <c r="I958" s="288" t="e">
        <v>#N/A</v>
      </c>
      <c r="J958" s="288" t="e">
        <f>VLOOKUP(D958,[1]Лист3!$A:$AK,37,0)</f>
        <v>#N/A</v>
      </c>
      <c r="K958" s="289">
        <f>INDEX('[1]2023-2025'!$G:$G,MATCH(D958,'[1]2023-2025'!$A:$A,0))</f>
        <v>2023</v>
      </c>
      <c r="L958" s="289"/>
      <c r="M958" s="289"/>
      <c r="N958" s="289"/>
      <c r="O958" s="289" t="s">
        <v>2736</v>
      </c>
      <c r="P958" s="289">
        <v>0</v>
      </c>
      <c r="Q958" s="186">
        <f>SUM(S958:AJ958)</f>
        <v>5151347.6100000003</v>
      </c>
      <c r="R958" s="186">
        <f>SUM(S958:AI958)</f>
        <v>5084064</v>
      </c>
      <c r="S958" s="186">
        <v>0</v>
      </c>
      <c r="T958" s="186">
        <v>0</v>
      </c>
      <c r="U958" s="186">
        <v>0</v>
      </c>
      <c r="V958" s="186">
        <v>0</v>
      </c>
      <c r="W958" s="186">
        <v>0</v>
      </c>
      <c r="X958" s="186">
        <v>0</v>
      </c>
      <c r="Y958" s="186">
        <v>0</v>
      </c>
      <c r="Z958" s="186">
        <v>0</v>
      </c>
      <c r="AA958" s="186">
        <v>5084064</v>
      </c>
      <c r="AB958" s="186">
        <v>0</v>
      </c>
      <c r="AC958" s="186">
        <v>0</v>
      </c>
      <c r="AD958" s="186">
        <v>0</v>
      </c>
      <c r="AE958" s="186">
        <v>0</v>
      </c>
      <c r="AF958" s="186">
        <v>0</v>
      </c>
      <c r="AG958" s="292">
        <v>0</v>
      </c>
      <c r="AH958" s="292">
        <v>0</v>
      </c>
      <c r="AI958" s="292">
        <v>0</v>
      </c>
      <c r="AJ958" s="292">
        <v>67283.61</v>
      </c>
      <c r="AK958" s="175"/>
      <c r="AL958" s="175">
        <v>6411945.2800000003</v>
      </c>
      <c r="AM958" s="175">
        <v>11563292.890000001</v>
      </c>
      <c r="AN958" s="175">
        <v>5151347.6100000003</v>
      </c>
    </row>
    <row r="959" spans="1:40" s="88" customFormat="1" ht="20.3" customHeight="1" x14ac:dyDescent="0.35">
      <c r="A959" s="256"/>
      <c r="B959" s="170" t="s">
        <v>22</v>
      </c>
      <c r="C959" s="293"/>
      <c r="D959" s="296" t="s">
        <v>172</v>
      </c>
      <c r="E959" s="287" t="e">
        <f>VLOOKUP(D959,'[1]2023-2025'!$A:$G,7,0)</f>
        <v>#N/A</v>
      </c>
      <c r="F959" s="287"/>
      <c r="G959" s="287"/>
      <c r="H959" s="288" t="e">
        <v>#N/A</v>
      </c>
      <c r="I959" s="288" t="e">
        <v>#N/A</v>
      </c>
      <c r="J959" s="288" t="e">
        <f>VLOOKUP(D959,[1]Лист3!$A:$AK,37,0)</f>
        <v>#N/A</v>
      </c>
      <c r="K959" s="289" t="e">
        <v>#N/A</v>
      </c>
      <c r="L959" s="289"/>
      <c r="M959" s="289"/>
      <c r="N959" s="289"/>
      <c r="O959" s="289" t="e">
        <v>#N/A</v>
      </c>
      <c r="P959" s="289"/>
      <c r="Q959" s="297">
        <f>SUM(Q958)</f>
        <v>5151347.6100000003</v>
      </c>
      <c r="R959" s="297">
        <f t="shared" ref="R959:AJ959" si="103">SUM(R958)</f>
        <v>5084064</v>
      </c>
      <c r="S959" s="297">
        <f t="shared" si="103"/>
        <v>0</v>
      </c>
      <c r="T959" s="297">
        <f t="shared" si="103"/>
        <v>0</v>
      </c>
      <c r="U959" s="297">
        <f t="shared" si="103"/>
        <v>0</v>
      </c>
      <c r="V959" s="297">
        <f t="shared" si="103"/>
        <v>0</v>
      </c>
      <c r="W959" s="297">
        <f t="shared" si="103"/>
        <v>0</v>
      </c>
      <c r="X959" s="297">
        <f t="shared" si="103"/>
        <v>0</v>
      </c>
      <c r="Y959" s="297">
        <f t="shared" si="103"/>
        <v>0</v>
      </c>
      <c r="Z959" s="297">
        <f t="shared" si="103"/>
        <v>0</v>
      </c>
      <c r="AA959" s="297">
        <f t="shared" si="103"/>
        <v>5084064</v>
      </c>
      <c r="AB959" s="297">
        <f t="shared" si="103"/>
        <v>0</v>
      </c>
      <c r="AC959" s="297">
        <f t="shared" si="103"/>
        <v>0</v>
      </c>
      <c r="AD959" s="297">
        <f t="shared" si="103"/>
        <v>0</v>
      </c>
      <c r="AE959" s="297">
        <f t="shared" si="103"/>
        <v>0</v>
      </c>
      <c r="AF959" s="297">
        <f t="shared" si="103"/>
        <v>0</v>
      </c>
      <c r="AG959" s="297">
        <f t="shared" si="103"/>
        <v>0</v>
      </c>
      <c r="AH959" s="297">
        <f t="shared" si="103"/>
        <v>0</v>
      </c>
      <c r="AI959" s="297">
        <f t="shared" si="103"/>
        <v>0</v>
      </c>
      <c r="AJ959" s="297">
        <f t="shared" si="103"/>
        <v>67283.61</v>
      </c>
      <c r="AK959" s="175"/>
      <c r="AL959" s="175" t="e">
        <v>#N/A</v>
      </c>
      <c r="AM959" s="175" t="e">
        <v>#N/A</v>
      </c>
      <c r="AN959" s="175" t="e">
        <v>#N/A</v>
      </c>
    </row>
    <row r="960" spans="1:40" s="84" customFormat="1" ht="20.3" customHeight="1" x14ac:dyDescent="0.35">
      <c r="A960" s="256"/>
      <c r="B960" s="298"/>
      <c r="C960" s="311"/>
      <c r="D960" s="311"/>
      <c r="E960" s="287">
        <f>VLOOKUP(D960,'[1]2023-2025'!$A:$G,7,0)</f>
        <v>0</v>
      </c>
      <c r="F960" s="322"/>
      <c r="G960" s="322"/>
      <c r="H960" s="323" t="e">
        <v>#N/A</v>
      </c>
      <c r="I960" s="288" t="e">
        <v>#N/A</v>
      </c>
      <c r="J960" s="288" t="e">
        <f>VLOOKUP(D960,[1]Лист3!$A:$AK,37,0)</f>
        <v>#N/A</v>
      </c>
      <c r="K960" s="324" t="e">
        <v>#N/A</v>
      </c>
      <c r="L960" s="324"/>
      <c r="M960" s="324"/>
      <c r="N960" s="324"/>
      <c r="O960" s="324" t="e">
        <v>#N/A</v>
      </c>
      <c r="P960" s="325"/>
      <c r="Q960" s="311"/>
      <c r="R960" s="311"/>
      <c r="S960" s="316"/>
      <c r="T960" s="316"/>
      <c r="U960" s="316"/>
      <c r="V960" s="316"/>
      <c r="W960" s="316"/>
      <c r="X960" s="311" t="s">
        <v>2908</v>
      </c>
      <c r="Y960" s="316"/>
      <c r="Z960" s="316"/>
      <c r="AA960" s="316"/>
      <c r="AB960" s="316"/>
      <c r="AC960" s="316"/>
      <c r="AD960" s="316"/>
      <c r="AE960" s="316"/>
      <c r="AF960" s="316"/>
      <c r="AG960" s="316"/>
      <c r="AH960" s="316"/>
      <c r="AI960" s="316"/>
      <c r="AJ960" s="316"/>
      <c r="AK960" s="175"/>
      <c r="AL960" s="175" t="e">
        <v>#N/A</v>
      </c>
      <c r="AM960" s="175" t="e">
        <v>#N/A</v>
      </c>
      <c r="AN960" s="175" t="e">
        <v>#N/A</v>
      </c>
    </row>
    <row r="961" spans="1:40" s="84" customFormat="1" ht="23.25" customHeight="1" x14ac:dyDescent="0.35">
      <c r="A961" s="256">
        <v>2023</v>
      </c>
      <c r="B961" s="184">
        <f>B958+1</f>
        <v>901</v>
      </c>
      <c r="C961" s="248" t="s">
        <v>2868</v>
      </c>
      <c r="D961" s="184">
        <v>41563</v>
      </c>
      <c r="E961" s="287">
        <f>VLOOKUP(D961,'[1]2023-2025'!$A:$G,7,0)</f>
        <v>2023</v>
      </c>
      <c r="F961" s="287" t="s">
        <v>1743</v>
      </c>
      <c r="G961" s="287"/>
      <c r="H961" s="288" t="str">
        <f>INDEX('[1]2023-2025'!$AK:$AK,MATCH(D961,'[1]2023-2025'!$A:$A,0))</f>
        <v>вкл. Протоколом</v>
      </c>
      <c r="I961" s="288" t="e">
        <v>#N/A</v>
      </c>
      <c r="J961" s="288" t="e">
        <f>VLOOKUP(D961,[1]Лист3!$A:$AK,37,0)</f>
        <v>#N/A</v>
      </c>
      <c r="K961" s="289">
        <f>INDEX('[1]2023-2025'!$G:$G,MATCH(D961,'[1]2023-2025'!$A:$A,0))</f>
        <v>2023</v>
      </c>
      <c r="L961" s="289"/>
      <c r="M961" s="289"/>
      <c r="N961" s="289"/>
      <c r="O961" s="289" t="s">
        <v>2463</v>
      </c>
      <c r="P961" s="289" t="s">
        <v>2737</v>
      </c>
      <c r="Q961" s="186">
        <f>SUM(S961:AJ961)</f>
        <v>1271786.03</v>
      </c>
      <c r="R961" s="186">
        <f>SUM(S961:AI961)</f>
        <v>1259424</v>
      </c>
      <c r="S961" s="290">
        <v>0</v>
      </c>
      <c r="T961" s="186">
        <v>0</v>
      </c>
      <c r="U961" s="186">
        <v>0</v>
      </c>
      <c r="V961" s="186">
        <v>254817.60000000003</v>
      </c>
      <c r="W961" s="186">
        <v>482082</v>
      </c>
      <c r="X961" s="186">
        <v>0</v>
      </c>
      <c r="Y961" s="186">
        <v>0</v>
      </c>
      <c r="Z961" s="290">
        <v>0</v>
      </c>
      <c r="AA961" s="186">
        <v>0</v>
      </c>
      <c r="AB961" s="186">
        <v>491004</v>
      </c>
      <c r="AC961" s="186">
        <v>0</v>
      </c>
      <c r="AD961" s="186">
        <v>0</v>
      </c>
      <c r="AE961" s="186">
        <v>0</v>
      </c>
      <c r="AF961" s="186">
        <v>0</v>
      </c>
      <c r="AG961" s="292">
        <v>31520.400000000001</v>
      </c>
      <c r="AH961" s="292">
        <v>0</v>
      </c>
      <c r="AI961" s="292">
        <v>0</v>
      </c>
      <c r="AJ961" s="292">
        <f>3427.92+6328.29+2605.82</f>
        <v>12362.029999999999</v>
      </c>
      <c r="AK961" s="175"/>
      <c r="AL961" s="175">
        <v>6756224.120000001</v>
      </c>
      <c r="AM961" s="175">
        <v>9937100.3000000007</v>
      </c>
      <c r="AN961" s="175">
        <v>3180876.1799999997</v>
      </c>
    </row>
    <row r="962" spans="1:40" s="84" customFormat="1" ht="23.25" customHeight="1" x14ac:dyDescent="0.35">
      <c r="A962" s="256">
        <v>2023</v>
      </c>
      <c r="B962" s="184">
        <f>B961+1</f>
        <v>902</v>
      </c>
      <c r="C962" s="248" t="s">
        <v>2869</v>
      </c>
      <c r="D962" s="184">
        <v>41567</v>
      </c>
      <c r="E962" s="287">
        <f>VLOOKUP(D962,'[1]2023-2025'!$A:$G,7,0)</f>
        <v>2023</v>
      </c>
      <c r="F962" s="287" t="s">
        <v>1743</v>
      </c>
      <c r="G962" s="287"/>
      <c r="H962" s="288" t="str">
        <f>INDEX('[1]2023-2025'!$AK:$AK,MATCH(D962,'[1]2023-2025'!$A:$A,0))</f>
        <v>вкл. Протоколом</v>
      </c>
      <c r="I962" s="288" t="e">
        <v>#N/A</v>
      </c>
      <c r="J962" s="288" t="e">
        <f>VLOOKUP(D962,[1]Лист3!$A:$AK,37,0)</f>
        <v>#N/A</v>
      </c>
      <c r="K962" s="289">
        <f>INDEX('[1]2023-2025'!$G:$G,MATCH(D962,'[1]2023-2025'!$A:$A,0))</f>
        <v>2023</v>
      </c>
      <c r="L962" s="289"/>
      <c r="M962" s="289"/>
      <c r="N962" s="289"/>
      <c r="O962" s="289" t="s">
        <v>2463</v>
      </c>
      <c r="P962" s="289" t="s">
        <v>2738</v>
      </c>
      <c r="Q962" s="186">
        <f>SUM(S962:AJ962)</f>
        <v>952538.93</v>
      </c>
      <c r="R962" s="186">
        <f>SUM(S962:AI962)</f>
        <v>947372.4</v>
      </c>
      <c r="S962" s="290">
        <v>0</v>
      </c>
      <c r="T962" s="186">
        <v>0</v>
      </c>
      <c r="U962" s="186">
        <v>0</v>
      </c>
      <c r="V962" s="186">
        <v>0</v>
      </c>
      <c r="W962" s="186">
        <v>0</v>
      </c>
      <c r="X962" s="186">
        <v>0</v>
      </c>
      <c r="Y962" s="186">
        <v>0</v>
      </c>
      <c r="Z962" s="290">
        <v>0</v>
      </c>
      <c r="AA962" s="186">
        <v>0</v>
      </c>
      <c r="AB962" s="186">
        <v>905292</v>
      </c>
      <c r="AC962" s="186">
        <v>0</v>
      </c>
      <c r="AD962" s="186">
        <v>0</v>
      </c>
      <c r="AE962" s="186">
        <v>0</v>
      </c>
      <c r="AF962" s="186">
        <v>0</v>
      </c>
      <c r="AG962" s="292">
        <v>42080.4</v>
      </c>
      <c r="AH962" s="292">
        <v>0</v>
      </c>
      <c r="AI962" s="292">
        <v>0</v>
      </c>
      <c r="AJ962" s="292">
        <v>5166.53</v>
      </c>
      <c r="AK962" s="175"/>
      <c r="AL962" s="175">
        <v>13530940.450000001</v>
      </c>
      <c r="AM962" s="175">
        <v>16433931.880000001</v>
      </c>
      <c r="AN962" s="175">
        <v>2902991.43</v>
      </c>
    </row>
    <row r="963" spans="1:40" s="84" customFormat="1" ht="20.3" customHeight="1" x14ac:dyDescent="0.35">
      <c r="A963" s="256"/>
      <c r="B963" s="170" t="s">
        <v>22</v>
      </c>
      <c r="C963" s="293"/>
      <c r="D963" s="296" t="s">
        <v>172</v>
      </c>
      <c r="E963" s="287" t="e">
        <f>VLOOKUP(D963,'[1]2023-2025'!$A:$G,7,0)</f>
        <v>#N/A</v>
      </c>
      <c r="F963" s="287"/>
      <c r="G963" s="287"/>
      <c r="H963" s="288" t="e">
        <v>#N/A</v>
      </c>
      <c r="I963" s="288" t="e">
        <v>#N/A</v>
      </c>
      <c r="J963" s="288" t="e">
        <f>VLOOKUP(D963,[1]Лист3!$A:$AK,37,0)</f>
        <v>#N/A</v>
      </c>
      <c r="K963" s="289" t="e">
        <v>#N/A</v>
      </c>
      <c r="L963" s="289"/>
      <c r="M963" s="289"/>
      <c r="N963" s="289"/>
      <c r="O963" s="289" t="e">
        <v>#N/A</v>
      </c>
      <c r="P963" s="289"/>
      <c r="Q963" s="297">
        <f>SUM(Q961:Q962)</f>
        <v>2224324.96</v>
      </c>
      <c r="R963" s="297">
        <f t="shared" ref="R963:AJ963" si="104">SUM(R961:R962)</f>
        <v>2206796.4</v>
      </c>
      <c r="S963" s="297">
        <f t="shared" si="104"/>
        <v>0</v>
      </c>
      <c r="T963" s="297">
        <f t="shared" si="104"/>
        <v>0</v>
      </c>
      <c r="U963" s="297">
        <f t="shared" si="104"/>
        <v>0</v>
      </c>
      <c r="V963" s="297">
        <f t="shared" si="104"/>
        <v>254817.60000000003</v>
      </c>
      <c r="W963" s="297">
        <f t="shared" si="104"/>
        <v>482082</v>
      </c>
      <c r="X963" s="297">
        <f t="shared" si="104"/>
        <v>0</v>
      </c>
      <c r="Y963" s="297">
        <f t="shared" si="104"/>
        <v>0</v>
      </c>
      <c r="Z963" s="297">
        <f t="shared" si="104"/>
        <v>0</v>
      </c>
      <c r="AA963" s="297">
        <f t="shared" si="104"/>
        <v>0</v>
      </c>
      <c r="AB963" s="297">
        <f t="shared" si="104"/>
        <v>1396296</v>
      </c>
      <c r="AC963" s="297">
        <f t="shared" si="104"/>
        <v>0</v>
      </c>
      <c r="AD963" s="297">
        <f t="shared" si="104"/>
        <v>0</v>
      </c>
      <c r="AE963" s="297">
        <f t="shared" si="104"/>
        <v>0</v>
      </c>
      <c r="AF963" s="297">
        <f t="shared" si="104"/>
        <v>0</v>
      </c>
      <c r="AG963" s="297">
        <f t="shared" si="104"/>
        <v>73600.800000000003</v>
      </c>
      <c r="AH963" s="297">
        <f t="shared" si="104"/>
        <v>0</v>
      </c>
      <c r="AI963" s="297">
        <f t="shared" si="104"/>
        <v>0</v>
      </c>
      <c r="AJ963" s="297">
        <f t="shared" si="104"/>
        <v>17528.559999999998</v>
      </c>
      <c r="AK963" s="175"/>
      <c r="AL963" s="175" t="e">
        <v>#N/A</v>
      </c>
      <c r="AM963" s="175" t="e">
        <v>#N/A</v>
      </c>
      <c r="AN963" s="175" t="e">
        <v>#N/A</v>
      </c>
    </row>
    <row r="964" spans="1:40" s="84" customFormat="1" ht="20.3" customHeight="1" x14ac:dyDescent="0.35">
      <c r="A964" s="256"/>
      <c r="B964" s="298"/>
      <c r="C964" s="311"/>
      <c r="D964" s="311"/>
      <c r="E964" s="287">
        <f>VLOOKUP(D964,'[1]2023-2025'!$A:$G,7,0)</f>
        <v>0</v>
      </c>
      <c r="F964" s="322"/>
      <c r="G964" s="322"/>
      <c r="H964" s="323" t="e">
        <v>#N/A</v>
      </c>
      <c r="I964" s="288" t="e">
        <v>#N/A</v>
      </c>
      <c r="J964" s="288" t="e">
        <f>VLOOKUP(D964,[1]Лист3!$A:$AK,37,0)</f>
        <v>#N/A</v>
      </c>
      <c r="K964" s="324" t="e">
        <v>#N/A</v>
      </c>
      <c r="L964" s="324"/>
      <c r="M964" s="324"/>
      <c r="N964" s="324"/>
      <c r="O964" s="324" t="e">
        <v>#N/A</v>
      </c>
      <c r="P964" s="325"/>
      <c r="Q964" s="311"/>
      <c r="R964" s="311"/>
      <c r="S964" s="316"/>
      <c r="T964" s="316"/>
      <c r="U964" s="316"/>
      <c r="V964" s="316"/>
      <c r="W964" s="316"/>
      <c r="X964" s="311" t="s">
        <v>2909</v>
      </c>
      <c r="Y964" s="316"/>
      <c r="Z964" s="316"/>
      <c r="AA964" s="316"/>
      <c r="AB964" s="316"/>
      <c r="AC964" s="316"/>
      <c r="AD964" s="316"/>
      <c r="AE964" s="316"/>
      <c r="AF964" s="316"/>
      <c r="AG964" s="316"/>
      <c r="AH964" s="316"/>
      <c r="AI964" s="316"/>
      <c r="AJ964" s="316"/>
      <c r="AK964" s="175"/>
      <c r="AL964" s="175" t="e">
        <v>#N/A</v>
      </c>
      <c r="AM964" s="175" t="e">
        <v>#N/A</v>
      </c>
      <c r="AN964" s="175" t="e">
        <v>#N/A</v>
      </c>
    </row>
    <row r="965" spans="1:40" s="84" customFormat="1" ht="23.25" customHeight="1" x14ac:dyDescent="0.35">
      <c r="A965" s="256">
        <v>2023</v>
      </c>
      <c r="B965" s="184">
        <f>B962+1</f>
        <v>903</v>
      </c>
      <c r="C965" s="248" t="s">
        <v>638</v>
      </c>
      <c r="D965" s="184">
        <v>41559</v>
      </c>
      <c r="E965" s="287">
        <f>VLOOKUP(D965,'[1]2023-2025'!$A:$G,7,0)</f>
        <v>2023</v>
      </c>
      <c r="F965" s="287"/>
      <c r="G965" s="287" t="s">
        <v>1899</v>
      </c>
      <c r="H965" s="288">
        <f>INDEX('[1]2023-2025'!$AK:$AK,MATCH(D965,'[1]2023-2025'!$A:$A,0))</f>
        <v>44551</v>
      </c>
      <c r="I965" s="288" t="e">
        <v>#N/A</v>
      </c>
      <c r="J965" s="288" t="e">
        <f>VLOOKUP(D965,[1]Лист3!$A:$AK,37,0)</f>
        <v>#N/A</v>
      </c>
      <c r="K965" s="289">
        <f>INDEX('[1]2023-2025'!$G:$G,MATCH(D965,'[1]2023-2025'!$A:$A,0))</f>
        <v>2023</v>
      </c>
      <c r="L965" s="289"/>
      <c r="M965" s="289"/>
      <c r="N965" s="289"/>
      <c r="O965" s="289" t="s">
        <v>2446</v>
      </c>
      <c r="P965" s="289">
        <v>0</v>
      </c>
      <c r="Q965" s="186">
        <f>SUM(S965:AJ965)</f>
        <v>1251292.18</v>
      </c>
      <c r="R965" s="186">
        <f>SUM(S965:AI965)</f>
        <v>1244324.3999999999</v>
      </c>
      <c r="S965" s="186">
        <v>0</v>
      </c>
      <c r="T965" s="186">
        <v>0</v>
      </c>
      <c r="U965" s="186">
        <v>0</v>
      </c>
      <c r="V965" s="186">
        <v>199078.8</v>
      </c>
      <c r="W965" s="186">
        <v>0</v>
      </c>
      <c r="X965" s="186">
        <v>322197.59999999998</v>
      </c>
      <c r="Y965" s="186">
        <v>0</v>
      </c>
      <c r="Z965" s="186">
        <v>0</v>
      </c>
      <c r="AA965" s="186">
        <v>0</v>
      </c>
      <c r="AB965" s="186">
        <v>723048</v>
      </c>
      <c r="AC965" s="186">
        <v>0</v>
      </c>
      <c r="AD965" s="186">
        <v>0</v>
      </c>
      <c r="AE965" s="186">
        <v>0</v>
      </c>
      <c r="AF965" s="186">
        <v>0</v>
      </c>
      <c r="AG965" s="292">
        <v>0</v>
      </c>
      <c r="AH965" s="292">
        <v>0</v>
      </c>
      <c r="AI965" s="292">
        <v>0</v>
      </c>
      <c r="AJ965" s="292">
        <v>6967.78</v>
      </c>
      <c r="AK965" s="175"/>
      <c r="AL965" s="175">
        <v>3477072.2</v>
      </c>
      <c r="AM965" s="175">
        <v>4728364.38</v>
      </c>
      <c r="AN965" s="175">
        <v>1251292.18</v>
      </c>
    </row>
    <row r="966" spans="1:40" s="84" customFormat="1" ht="23.25" customHeight="1" x14ac:dyDescent="0.35">
      <c r="A966" s="256">
        <v>2023</v>
      </c>
      <c r="B966" s="184">
        <f>B965+1</f>
        <v>904</v>
      </c>
      <c r="C966" s="248" t="s">
        <v>2248</v>
      </c>
      <c r="D966" s="184">
        <v>41558</v>
      </c>
      <c r="E966" s="287">
        <f>VLOOKUP(D966,'[1]2023-2025'!$A:$G,7,0)</f>
        <v>2023</v>
      </c>
      <c r="F966" s="287" t="e">
        <f>VLOOKUP(D966,[2]Лист1!$C:$F,4,0)</f>
        <v>#REF!</v>
      </c>
      <c r="G966" s="287"/>
      <c r="H966" s="288" t="str">
        <f>INDEX('[1]2023-2025'!$AK:$AK,MATCH(D966,'[1]2023-2025'!$A:$A,0))</f>
        <v>вкл. Протоколом</v>
      </c>
      <c r="I966" s="288" t="e">
        <v>#N/A</v>
      </c>
      <c r="J966" s="288" t="e">
        <f>VLOOKUP(D966,[1]Лист3!$A:$AK,37,0)</f>
        <v>#N/A</v>
      </c>
      <c r="K966" s="289">
        <f>INDEX('[1]2023-2025'!$G:$G,MATCH(D966,'[1]2023-2025'!$A:$A,0))</f>
        <v>2023</v>
      </c>
      <c r="L966" s="289"/>
      <c r="M966" s="289"/>
      <c r="N966" s="289"/>
      <c r="O966" s="289" t="s">
        <v>2634</v>
      </c>
      <c r="P966" s="289">
        <v>0</v>
      </c>
      <c r="Q966" s="186">
        <f>SUM(S966:AJ966)</f>
        <v>1449118.78</v>
      </c>
      <c r="R966" s="186">
        <f>SUM(S966:AI966)</f>
        <v>1449118.78</v>
      </c>
      <c r="S966" s="290">
        <v>0</v>
      </c>
      <c r="T966" s="186">
        <v>0</v>
      </c>
      <c r="U966" s="186">
        <v>0</v>
      </c>
      <c r="V966" s="186">
        <v>0</v>
      </c>
      <c r="W966" s="186">
        <v>0</v>
      </c>
      <c r="X966" s="186">
        <v>0</v>
      </c>
      <c r="Y966" s="186">
        <v>0</v>
      </c>
      <c r="Z966" s="290">
        <v>0</v>
      </c>
      <c r="AA966" s="186">
        <v>1449118.78</v>
      </c>
      <c r="AB966" s="186">
        <v>0</v>
      </c>
      <c r="AC966" s="186">
        <v>0</v>
      </c>
      <c r="AD966" s="186">
        <v>0</v>
      </c>
      <c r="AE966" s="186">
        <v>0</v>
      </c>
      <c r="AF966" s="186">
        <v>0</v>
      </c>
      <c r="AG966" s="290">
        <v>0</v>
      </c>
      <c r="AH966" s="292">
        <v>0</v>
      </c>
      <c r="AI966" s="292">
        <v>0</v>
      </c>
      <c r="AJ966" s="292">
        <v>0</v>
      </c>
      <c r="AK966" s="175"/>
      <c r="AL966" s="175">
        <v>2620376.1100000003</v>
      </c>
      <c r="AM966" s="175">
        <v>4412337.4800000004</v>
      </c>
      <c r="AN966" s="175">
        <v>1791961.3699999999</v>
      </c>
    </row>
    <row r="967" spans="1:40" s="84" customFormat="1" ht="23.25" customHeight="1" x14ac:dyDescent="0.35">
      <c r="A967" s="256">
        <v>2023</v>
      </c>
      <c r="B967" s="184">
        <f>B966+1</f>
        <v>905</v>
      </c>
      <c r="C967" s="248" t="s">
        <v>2249</v>
      </c>
      <c r="D967" s="184">
        <v>41557</v>
      </c>
      <c r="E967" s="287">
        <f>VLOOKUP(D967,'[1]2023-2025'!$A:$G,7,0)</f>
        <v>2023</v>
      </c>
      <c r="F967" s="287" t="e">
        <f>VLOOKUP(D967,[2]Лист1!$C:$F,4,0)</f>
        <v>#REF!</v>
      </c>
      <c r="G967" s="287"/>
      <c r="H967" s="288" t="str">
        <f>INDEX('[1]2023-2025'!$AK:$AK,MATCH(D967,'[1]2023-2025'!$A:$A,0))</f>
        <v>вкл. Протоколом</v>
      </c>
      <c r="I967" s="288" t="e">
        <v>#N/A</v>
      </c>
      <c r="J967" s="288" t="e">
        <f>VLOOKUP(D967,[1]Лист3!$A:$AK,37,0)</f>
        <v>#N/A</v>
      </c>
      <c r="K967" s="289">
        <f>INDEX('[1]2023-2025'!$G:$G,MATCH(D967,'[1]2023-2025'!$A:$A,0))</f>
        <v>2023</v>
      </c>
      <c r="L967" s="289"/>
      <c r="M967" s="289"/>
      <c r="N967" s="289"/>
      <c r="O967" s="289" t="s">
        <v>1743</v>
      </c>
      <c r="P967" s="289">
        <v>0</v>
      </c>
      <c r="Q967" s="186">
        <f>SUM(S967:AJ967)</f>
        <v>1942621.64</v>
      </c>
      <c r="R967" s="186">
        <f>SUM(S967:AI967)</f>
        <v>1920122.42</v>
      </c>
      <c r="S967" s="290">
        <v>0</v>
      </c>
      <c r="T967" s="186">
        <v>1013852.16</v>
      </c>
      <c r="U967" s="186">
        <v>0</v>
      </c>
      <c r="V967" s="186">
        <v>192177.98</v>
      </c>
      <c r="W967" s="186">
        <v>0</v>
      </c>
      <c r="X967" s="186">
        <v>328056.44</v>
      </c>
      <c r="Y967" s="186">
        <v>0</v>
      </c>
      <c r="Z967" s="290">
        <v>0</v>
      </c>
      <c r="AA967" s="186">
        <v>0</v>
      </c>
      <c r="AB967" s="186">
        <v>386035.83999999997</v>
      </c>
      <c r="AC967" s="186">
        <v>0</v>
      </c>
      <c r="AD967" s="186">
        <v>0</v>
      </c>
      <c r="AE967" s="186">
        <v>0</v>
      </c>
      <c r="AF967" s="186">
        <v>0</v>
      </c>
      <c r="AG967" s="290">
        <v>0</v>
      </c>
      <c r="AH967" s="292">
        <v>0</v>
      </c>
      <c r="AI967" s="292">
        <v>0</v>
      </c>
      <c r="AJ967" s="292">
        <v>22499.22</v>
      </c>
      <c r="AK967" s="175"/>
      <c r="AL967" s="175">
        <v>2389053.6800000002</v>
      </c>
      <c r="AM967" s="175">
        <v>4331675.32</v>
      </c>
      <c r="AN967" s="175">
        <v>1942621.6400000001</v>
      </c>
    </row>
    <row r="968" spans="1:40" s="84" customFormat="1" ht="20.3" customHeight="1" x14ac:dyDescent="0.35">
      <c r="A968" s="256"/>
      <c r="B968" s="170" t="s">
        <v>22</v>
      </c>
      <c r="C968" s="293"/>
      <c r="D968" s="296" t="s">
        <v>172</v>
      </c>
      <c r="E968" s="287" t="e">
        <f>VLOOKUP(D968,'[1]2023-2025'!$A:$G,7,0)</f>
        <v>#N/A</v>
      </c>
      <c r="F968" s="287"/>
      <c r="G968" s="287"/>
      <c r="H968" s="288" t="e">
        <v>#N/A</v>
      </c>
      <c r="I968" s="288" t="e">
        <v>#N/A</v>
      </c>
      <c r="J968" s="288" t="e">
        <f>VLOOKUP(D968,[1]Лист3!$A:$AK,37,0)</f>
        <v>#N/A</v>
      </c>
      <c r="K968" s="289" t="e">
        <v>#N/A</v>
      </c>
      <c r="L968" s="289"/>
      <c r="M968" s="289"/>
      <c r="N968" s="289"/>
      <c r="O968" s="289" t="e">
        <v>#N/A</v>
      </c>
      <c r="P968" s="289"/>
      <c r="Q968" s="297">
        <f>SUM(Q965:Q967)</f>
        <v>4643032.5999999996</v>
      </c>
      <c r="R968" s="297">
        <f t="shared" ref="R968:AJ968" si="105">SUM(R965:R967)</f>
        <v>4613565.5999999996</v>
      </c>
      <c r="S968" s="297">
        <f t="shared" si="105"/>
        <v>0</v>
      </c>
      <c r="T968" s="297">
        <f t="shared" si="105"/>
        <v>1013852.16</v>
      </c>
      <c r="U968" s="297">
        <f t="shared" si="105"/>
        <v>0</v>
      </c>
      <c r="V968" s="297">
        <f t="shared" si="105"/>
        <v>391256.78</v>
      </c>
      <c r="W968" s="297">
        <f t="shared" si="105"/>
        <v>0</v>
      </c>
      <c r="X968" s="297">
        <f t="shared" si="105"/>
        <v>650254.04</v>
      </c>
      <c r="Y968" s="297">
        <f t="shared" si="105"/>
        <v>0</v>
      </c>
      <c r="Z968" s="297">
        <f t="shared" si="105"/>
        <v>0</v>
      </c>
      <c r="AA968" s="297">
        <f t="shared" si="105"/>
        <v>1449118.78</v>
      </c>
      <c r="AB968" s="297">
        <f t="shared" si="105"/>
        <v>1109083.8399999999</v>
      </c>
      <c r="AC968" s="297">
        <f t="shared" si="105"/>
        <v>0</v>
      </c>
      <c r="AD968" s="297">
        <f t="shared" si="105"/>
        <v>0</v>
      </c>
      <c r="AE968" s="297">
        <f t="shared" si="105"/>
        <v>0</v>
      </c>
      <c r="AF968" s="297">
        <f t="shared" si="105"/>
        <v>0</v>
      </c>
      <c r="AG968" s="297">
        <f t="shared" si="105"/>
        <v>0</v>
      </c>
      <c r="AH968" s="297">
        <f t="shared" si="105"/>
        <v>0</v>
      </c>
      <c r="AI968" s="297">
        <f t="shared" si="105"/>
        <v>0</v>
      </c>
      <c r="AJ968" s="297">
        <f t="shared" si="105"/>
        <v>29467</v>
      </c>
      <c r="AK968" s="175"/>
      <c r="AL968" s="175" t="e">
        <v>#N/A</v>
      </c>
      <c r="AM968" s="175" t="e">
        <v>#N/A</v>
      </c>
      <c r="AN968" s="175" t="e">
        <v>#N/A</v>
      </c>
    </row>
    <row r="969" spans="1:40" s="84" customFormat="1" ht="20.3" customHeight="1" x14ac:dyDescent="0.35">
      <c r="A969" s="256"/>
      <c r="B969" s="298"/>
      <c r="C969" s="311"/>
      <c r="D969" s="311"/>
      <c r="E969" s="287">
        <f>VLOOKUP(D969,'[1]2023-2025'!$A:$G,7,0)</f>
        <v>0</v>
      </c>
      <c r="F969" s="322"/>
      <c r="G969" s="322"/>
      <c r="H969" s="323" t="e">
        <v>#N/A</v>
      </c>
      <c r="I969" s="288" t="e">
        <v>#N/A</v>
      </c>
      <c r="J969" s="288" t="e">
        <f>VLOOKUP(D969,[1]Лист3!$A:$AK,37,0)</f>
        <v>#N/A</v>
      </c>
      <c r="K969" s="324" t="e">
        <v>#N/A</v>
      </c>
      <c r="L969" s="324"/>
      <c r="M969" s="324"/>
      <c r="N969" s="324"/>
      <c r="O969" s="324" t="e">
        <v>#N/A</v>
      </c>
      <c r="P969" s="325"/>
      <c r="Q969" s="311"/>
      <c r="R969" s="311"/>
      <c r="S969" s="316"/>
      <c r="T969" s="316"/>
      <c r="U969" s="316"/>
      <c r="V969" s="316"/>
      <c r="W969" s="316"/>
      <c r="X969" s="316" t="s">
        <v>2910</v>
      </c>
      <c r="Y969" s="316"/>
      <c r="Z969" s="316"/>
      <c r="AA969" s="316"/>
      <c r="AB969" s="316"/>
      <c r="AC969" s="316"/>
      <c r="AD969" s="316"/>
      <c r="AE969" s="316"/>
      <c r="AF969" s="316"/>
      <c r="AG969" s="316"/>
      <c r="AH969" s="316"/>
      <c r="AI969" s="316"/>
      <c r="AJ969" s="316"/>
      <c r="AK969" s="175"/>
      <c r="AL969" s="175" t="e">
        <v>#N/A</v>
      </c>
      <c r="AM969" s="175" t="e">
        <v>#N/A</v>
      </c>
      <c r="AN969" s="175" t="e">
        <v>#N/A</v>
      </c>
    </row>
    <row r="970" spans="1:40" s="84" customFormat="1" ht="20.3" customHeight="1" x14ac:dyDescent="0.35">
      <c r="A970" s="256">
        <v>2023</v>
      </c>
      <c r="B970" s="184">
        <f>B967+1</f>
        <v>906</v>
      </c>
      <c r="C970" s="248" t="s">
        <v>1433</v>
      </c>
      <c r="D970" s="184">
        <v>41678</v>
      </c>
      <c r="E970" s="287">
        <f>VLOOKUP(D970,'[1]2023-2025'!$A:$G,7,0)</f>
        <v>2023</v>
      </c>
      <c r="F970" s="287"/>
      <c r="G970" s="287" t="s">
        <v>1899</v>
      </c>
      <c r="H970" s="288">
        <f>INDEX('[1]2023-2025'!$AK:$AK,MATCH(D970,'[1]2023-2025'!$A:$A,0))</f>
        <v>44670</v>
      </c>
      <c r="I970" s="288" t="e">
        <v>#N/A</v>
      </c>
      <c r="J970" s="288" t="e">
        <f>VLOOKUP(D970,[1]Лист3!$A:$AK,37,0)</f>
        <v>#N/A</v>
      </c>
      <c r="K970" s="289">
        <f>INDEX('[1]2023-2025'!$G:$G,MATCH(D970,'[1]2023-2025'!$A:$A,0))</f>
        <v>2023</v>
      </c>
      <c r="L970" s="289"/>
      <c r="M970" s="289"/>
      <c r="N970" s="289"/>
      <c r="O970" s="289" t="s">
        <v>2441</v>
      </c>
      <c r="P970" s="289">
        <v>0</v>
      </c>
      <c r="Q970" s="186">
        <f>SUM(S970:AJ970)</f>
        <v>10226378.739999998</v>
      </c>
      <c r="R970" s="186">
        <f>SUM(S970:AI970)</f>
        <v>10193362.799999999</v>
      </c>
      <c r="S970" s="290">
        <v>0</v>
      </c>
      <c r="T970" s="290">
        <v>0</v>
      </c>
      <c r="U970" s="290">
        <v>0</v>
      </c>
      <c r="V970" s="290">
        <v>0</v>
      </c>
      <c r="W970" s="290">
        <v>0</v>
      </c>
      <c r="X970" s="290">
        <v>0</v>
      </c>
      <c r="Y970" s="290">
        <v>0</v>
      </c>
      <c r="Z970" s="290">
        <v>0</v>
      </c>
      <c r="AA970" s="290">
        <v>0</v>
      </c>
      <c r="AB970" s="290">
        <v>0</v>
      </c>
      <c r="AC970" s="290">
        <v>10193362.799999999</v>
      </c>
      <c r="AD970" s="290">
        <v>0</v>
      </c>
      <c r="AE970" s="290">
        <v>0</v>
      </c>
      <c r="AF970" s="290">
        <v>0</v>
      </c>
      <c r="AG970" s="290">
        <v>0</v>
      </c>
      <c r="AH970" s="290">
        <v>0</v>
      </c>
      <c r="AI970" s="290">
        <v>0</v>
      </c>
      <c r="AJ970" s="292">
        <v>33015.94</v>
      </c>
      <c r="AK970" s="175"/>
      <c r="AL970" s="175">
        <v>12169929.530000001</v>
      </c>
      <c r="AM970" s="175">
        <v>22396308.27</v>
      </c>
      <c r="AN970" s="175">
        <v>10226378.739999998</v>
      </c>
    </row>
    <row r="971" spans="1:40" s="84" customFormat="1" ht="20.3" customHeight="1" x14ac:dyDescent="0.35">
      <c r="A971" s="256">
        <v>2023</v>
      </c>
      <c r="B971" s="184">
        <f>B970+1</f>
        <v>907</v>
      </c>
      <c r="C971" s="248" t="s">
        <v>1434</v>
      </c>
      <c r="D971" s="184">
        <v>41683</v>
      </c>
      <c r="E971" s="287">
        <f>VLOOKUP(D971,'[1]2023-2025'!$A:$G,7,0)</f>
        <v>2023</v>
      </c>
      <c r="F971" s="287"/>
      <c r="G971" s="287" t="s">
        <v>1899</v>
      </c>
      <c r="H971" s="288">
        <f>INDEX('[1]2023-2025'!$AK:$AK,MATCH(D971,'[1]2023-2025'!$A:$A,0))</f>
        <v>44670</v>
      </c>
      <c r="I971" s="288" t="e">
        <v>#N/A</v>
      </c>
      <c r="J971" s="288" t="e">
        <f>VLOOKUP(D971,[1]Лист3!$A:$AK,37,0)</f>
        <v>#N/A</v>
      </c>
      <c r="K971" s="289">
        <f>INDEX('[1]2023-2025'!$G:$G,MATCH(D971,'[1]2023-2025'!$A:$A,0))</f>
        <v>2023</v>
      </c>
      <c r="L971" s="289"/>
      <c r="M971" s="289"/>
      <c r="N971" s="289"/>
      <c r="O971" s="289" t="s">
        <v>2441</v>
      </c>
      <c r="P971" s="289" t="s">
        <v>2739</v>
      </c>
      <c r="Q971" s="186">
        <f>SUM(S971:AJ971)</f>
        <v>6481296.4199999999</v>
      </c>
      <c r="R971" s="186">
        <f>SUM(S971:AI971)</f>
        <v>6408593.1600000001</v>
      </c>
      <c r="S971" s="290">
        <v>0</v>
      </c>
      <c r="T971" s="290">
        <v>0</v>
      </c>
      <c r="U971" s="290">
        <v>0</v>
      </c>
      <c r="V971" s="290">
        <v>0</v>
      </c>
      <c r="W971" s="290">
        <v>0</v>
      </c>
      <c r="X971" s="290">
        <v>0</v>
      </c>
      <c r="Y971" s="290">
        <v>0</v>
      </c>
      <c r="Z971" s="290">
        <v>0</v>
      </c>
      <c r="AA971" s="290">
        <v>0</v>
      </c>
      <c r="AB971" s="290">
        <v>827261.96</v>
      </c>
      <c r="AC971" s="290">
        <v>5581331.2000000002</v>
      </c>
      <c r="AD971" s="290">
        <v>0</v>
      </c>
      <c r="AE971" s="290">
        <v>0</v>
      </c>
      <c r="AF971" s="290">
        <v>0</v>
      </c>
      <c r="AG971" s="290">
        <v>0</v>
      </c>
      <c r="AH971" s="290">
        <v>0</v>
      </c>
      <c r="AI971" s="290">
        <v>0</v>
      </c>
      <c r="AJ971" s="292">
        <v>72703.259999999995</v>
      </c>
      <c r="AK971" s="175"/>
      <c r="AL971" s="175">
        <v>20722383.460000001</v>
      </c>
      <c r="AM971" s="175">
        <v>27203679.879999999</v>
      </c>
      <c r="AN971" s="175">
        <v>6481296.4199999999</v>
      </c>
    </row>
    <row r="972" spans="1:40" s="84" customFormat="1" ht="20.3" customHeight="1" x14ac:dyDescent="0.35">
      <c r="A972" s="256">
        <v>2023</v>
      </c>
      <c r="B972" s="184">
        <f>B971+1</f>
        <v>908</v>
      </c>
      <c r="C972" s="248" t="s">
        <v>1435</v>
      </c>
      <c r="D972" s="184">
        <v>41685</v>
      </c>
      <c r="E972" s="287">
        <f>VLOOKUP(D972,'[1]2023-2025'!$A:$G,7,0)</f>
        <v>2023</v>
      </c>
      <c r="F972" s="287"/>
      <c r="G972" s="287" t="s">
        <v>1899</v>
      </c>
      <c r="H972" s="288">
        <f>INDEX('[1]2023-2025'!$AK:$AK,MATCH(D972,'[1]2023-2025'!$A:$A,0))</f>
        <v>44613</v>
      </c>
      <c r="I972" s="288" t="e">
        <v>#N/A</v>
      </c>
      <c r="J972" s="288" t="e">
        <f>VLOOKUP(D972,[1]Лист3!$A:$AK,37,0)</f>
        <v>#N/A</v>
      </c>
      <c r="K972" s="289">
        <f>INDEX('[1]2023-2025'!$G:$G,MATCH(D972,'[1]2023-2025'!$A:$A,0))</f>
        <v>2023</v>
      </c>
      <c r="L972" s="289"/>
      <c r="M972" s="289"/>
      <c r="N972" s="289"/>
      <c r="O972" s="289" t="s">
        <v>2446</v>
      </c>
      <c r="P972" s="289">
        <v>0</v>
      </c>
      <c r="Q972" s="186">
        <f>SUM(S972:AJ972)</f>
        <v>6701841.9199999999</v>
      </c>
      <c r="R972" s="186">
        <f>SUM(S972:AI972)</f>
        <v>6678640.7999999998</v>
      </c>
      <c r="S972" s="290">
        <v>0</v>
      </c>
      <c r="T972" s="186">
        <v>0</v>
      </c>
      <c r="U972" s="186">
        <v>0</v>
      </c>
      <c r="V972" s="186">
        <v>0</v>
      </c>
      <c r="W972" s="186">
        <v>0</v>
      </c>
      <c r="X972" s="186">
        <v>0</v>
      </c>
      <c r="Y972" s="186">
        <v>0</v>
      </c>
      <c r="Z972" s="186">
        <v>0</v>
      </c>
      <c r="AA972" s="186">
        <v>0</v>
      </c>
      <c r="AB972" s="186">
        <v>543490.79999999993</v>
      </c>
      <c r="AC972" s="186">
        <v>6135150</v>
      </c>
      <c r="AD972" s="186">
        <v>0</v>
      </c>
      <c r="AE972" s="186">
        <v>0</v>
      </c>
      <c r="AF972" s="186">
        <v>0</v>
      </c>
      <c r="AG972" s="292">
        <v>0</v>
      </c>
      <c r="AH972" s="292">
        <v>0</v>
      </c>
      <c r="AI972" s="292">
        <v>0</v>
      </c>
      <c r="AJ972" s="292">
        <v>23201.119999999999</v>
      </c>
      <c r="AK972" s="175"/>
      <c r="AL972" s="175">
        <v>6411266.6500000004</v>
      </c>
      <c r="AM972" s="175">
        <v>13113108.57</v>
      </c>
      <c r="AN972" s="175">
        <v>6701841.9199999999</v>
      </c>
    </row>
    <row r="973" spans="1:40" s="84" customFormat="1" ht="20.3" customHeight="1" x14ac:dyDescent="0.35">
      <c r="A973" s="256">
        <v>2023</v>
      </c>
      <c r="B973" s="184">
        <f>B972+1</f>
        <v>909</v>
      </c>
      <c r="C973" s="248" t="s">
        <v>1436</v>
      </c>
      <c r="D973" s="184">
        <v>41688</v>
      </c>
      <c r="E973" s="287">
        <f>VLOOKUP(D973,'[1]2023-2025'!$A:$G,7,0)</f>
        <v>2023</v>
      </c>
      <c r="F973" s="287"/>
      <c r="G973" s="287" t="s">
        <v>1899</v>
      </c>
      <c r="H973" s="288">
        <f>INDEX('[1]2023-2025'!$AK:$AK,MATCH(D973,'[1]2023-2025'!$A:$A,0))</f>
        <v>44638</v>
      </c>
      <c r="I973" s="288" t="e">
        <v>#N/A</v>
      </c>
      <c r="J973" s="288" t="e">
        <f>VLOOKUP(D973,[1]Лист3!$A:$AK,37,0)</f>
        <v>#N/A</v>
      </c>
      <c r="K973" s="289">
        <f>INDEX('[1]2023-2025'!$G:$G,MATCH(D973,'[1]2023-2025'!$A:$A,0))</f>
        <v>2023</v>
      </c>
      <c r="L973" s="289"/>
      <c r="M973" s="289"/>
      <c r="N973" s="289"/>
      <c r="O973" s="289" t="s">
        <v>2441</v>
      </c>
      <c r="P973" s="289">
        <v>0</v>
      </c>
      <c r="Q973" s="186">
        <f>SUM(S973:AJ973)</f>
        <v>4074611.9</v>
      </c>
      <c r="R973" s="186">
        <f>SUM(S973:AI973)</f>
        <v>4063882.8</v>
      </c>
      <c r="S973" s="290">
        <v>0</v>
      </c>
      <c r="T973" s="290">
        <v>0</v>
      </c>
      <c r="U973" s="290">
        <v>0</v>
      </c>
      <c r="V973" s="290">
        <v>0</v>
      </c>
      <c r="W973" s="290">
        <v>0</v>
      </c>
      <c r="X973" s="290">
        <v>238430.39999999997</v>
      </c>
      <c r="Y973" s="290">
        <v>0</v>
      </c>
      <c r="Z973" s="290">
        <v>0</v>
      </c>
      <c r="AA973" s="290">
        <v>0</v>
      </c>
      <c r="AB973" s="290">
        <v>622629.6</v>
      </c>
      <c r="AC973" s="290">
        <v>3202822.8</v>
      </c>
      <c r="AD973" s="290">
        <v>0</v>
      </c>
      <c r="AE973" s="290">
        <v>0</v>
      </c>
      <c r="AF973" s="290">
        <v>0</v>
      </c>
      <c r="AG973" s="290">
        <v>0</v>
      </c>
      <c r="AH973" s="290">
        <v>0</v>
      </c>
      <c r="AI973" s="290">
        <v>0</v>
      </c>
      <c r="AJ973" s="292">
        <v>10729.1</v>
      </c>
      <c r="AK973" s="175"/>
      <c r="AL973" s="175">
        <v>9306330.2699999996</v>
      </c>
      <c r="AM973" s="175">
        <v>13380942.17</v>
      </c>
      <c r="AN973" s="175">
        <v>4074611.9</v>
      </c>
    </row>
    <row r="974" spans="1:40" s="84" customFormat="1" ht="20.3" customHeight="1" x14ac:dyDescent="0.35">
      <c r="A974" s="256">
        <v>2023</v>
      </c>
      <c r="B974" s="184">
        <f>B973+1</f>
        <v>910</v>
      </c>
      <c r="C974" s="248" t="s">
        <v>1437</v>
      </c>
      <c r="D974" s="184">
        <v>41690</v>
      </c>
      <c r="E974" s="287">
        <f>VLOOKUP(D974,'[1]2023-2025'!$A:$G,7,0)</f>
        <v>2023</v>
      </c>
      <c r="F974" s="287"/>
      <c r="G974" s="287" t="s">
        <v>1899</v>
      </c>
      <c r="H974" s="288">
        <f>INDEX('[1]2023-2025'!$AK:$AK,MATCH(D974,'[1]2023-2025'!$A:$A,0))</f>
        <v>44670</v>
      </c>
      <c r="I974" s="288" t="e">
        <v>#N/A</v>
      </c>
      <c r="J974" s="288" t="e">
        <f>VLOOKUP(D974,[1]Лист3!$A:$AK,37,0)</f>
        <v>#N/A</v>
      </c>
      <c r="K974" s="289">
        <f>INDEX('[1]2023-2025'!$G:$G,MATCH(D974,'[1]2023-2025'!$A:$A,0))</f>
        <v>2023</v>
      </c>
      <c r="L974" s="289"/>
      <c r="M974" s="289"/>
      <c r="N974" s="289"/>
      <c r="O974" s="289" t="s">
        <v>2441</v>
      </c>
      <c r="P974" s="289" t="s">
        <v>2740</v>
      </c>
      <c r="Q974" s="186">
        <f>SUM(S974:AJ974)</f>
        <v>6973644.7000000002</v>
      </c>
      <c r="R974" s="186">
        <f>SUM(S974:AI974)</f>
        <v>6877062.6299999999</v>
      </c>
      <c r="S974" s="290">
        <v>0</v>
      </c>
      <c r="T974" s="290">
        <v>0</v>
      </c>
      <c r="U974" s="290">
        <v>0</v>
      </c>
      <c r="V974" s="290">
        <v>0</v>
      </c>
      <c r="W974" s="290">
        <v>0</v>
      </c>
      <c r="X974" s="290">
        <v>0</v>
      </c>
      <c r="Y974" s="290">
        <v>0</v>
      </c>
      <c r="Z974" s="290">
        <v>0</v>
      </c>
      <c r="AA974" s="290">
        <v>0</v>
      </c>
      <c r="AB974" s="290">
        <v>444655.01</v>
      </c>
      <c r="AC974" s="290">
        <v>6432407.6200000001</v>
      </c>
      <c r="AD974" s="290">
        <v>0</v>
      </c>
      <c r="AE974" s="290">
        <v>0</v>
      </c>
      <c r="AF974" s="290">
        <v>0</v>
      </c>
      <c r="AG974" s="290">
        <v>0</v>
      </c>
      <c r="AH974" s="290">
        <v>0</v>
      </c>
      <c r="AI974" s="290">
        <v>0</v>
      </c>
      <c r="AJ974" s="292">
        <v>96582.069999999992</v>
      </c>
      <c r="AK974" s="175"/>
      <c r="AL974" s="175">
        <v>10945854.27</v>
      </c>
      <c r="AM974" s="175">
        <v>17919498.969999999</v>
      </c>
      <c r="AN974" s="175">
        <v>6973644.7000000002</v>
      </c>
    </row>
    <row r="975" spans="1:40" s="84" customFormat="1" ht="20.3" customHeight="1" x14ac:dyDescent="0.35">
      <c r="A975" s="256"/>
      <c r="B975" s="170" t="s">
        <v>22</v>
      </c>
      <c r="C975" s="293"/>
      <c r="D975" s="296" t="s">
        <v>172</v>
      </c>
      <c r="E975" s="287" t="e">
        <f>VLOOKUP(D975,'[1]2023-2025'!$A:$G,7,0)</f>
        <v>#N/A</v>
      </c>
      <c r="F975" s="287"/>
      <c r="G975" s="287"/>
      <c r="H975" s="288" t="e">
        <v>#N/A</v>
      </c>
      <c r="I975" s="288" t="e">
        <v>#N/A</v>
      </c>
      <c r="J975" s="288" t="e">
        <f>VLOOKUP(D975,[1]Лист3!$A:$AK,37,0)</f>
        <v>#N/A</v>
      </c>
      <c r="K975" s="289" t="e">
        <v>#N/A</v>
      </c>
      <c r="L975" s="289"/>
      <c r="M975" s="289"/>
      <c r="N975" s="289"/>
      <c r="O975" s="289" t="e">
        <v>#N/A</v>
      </c>
      <c r="P975" s="289"/>
      <c r="Q975" s="297">
        <f>SUM(Q970:Q974)</f>
        <v>34457773.68</v>
      </c>
      <c r="R975" s="297">
        <f t="shared" ref="R975:AJ975" si="106">SUM(R970:R974)</f>
        <v>34221542.189999998</v>
      </c>
      <c r="S975" s="297">
        <f t="shared" si="106"/>
        <v>0</v>
      </c>
      <c r="T975" s="297">
        <f t="shared" si="106"/>
        <v>0</v>
      </c>
      <c r="U975" s="297">
        <f t="shared" si="106"/>
        <v>0</v>
      </c>
      <c r="V975" s="297">
        <f t="shared" si="106"/>
        <v>0</v>
      </c>
      <c r="W975" s="297">
        <f t="shared" si="106"/>
        <v>0</v>
      </c>
      <c r="X975" s="297">
        <f t="shared" si="106"/>
        <v>238430.39999999997</v>
      </c>
      <c r="Y975" s="297">
        <f t="shared" si="106"/>
        <v>0</v>
      </c>
      <c r="Z975" s="297">
        <f t="shared" si="106"/>
        <v>0</v>
      </c>
      <c r="AA975" s="297">
        <f t="shared" si="106"/>
        <v>0</v>
      </c>
      <c r="AB975" s="297">
        <f t="shared" si="106"/>
        <v>2438037.37</v>
      </c>
      <c r="AC975" s="297">
        <f t="shared" si="106"/>
        <v>31545074.420000002</v>
      </c>
      <c r="AD975" s="297">
        <f t="shared" si="106"/>
        <v>0</v>
      </c>
      <c r="AE975" s="297">
        <f t="shared" si="106"/>
        <v>0</v>
      </c>
      <c r="AF975" s="297">
        <f t="shared" si="106"/>
        <v>0</v>
      </c>
      <c r="AG975" s="297">
        <f t="shared" si="106"/>
        <v>0</v>
      </c>
      <c r="AH975" s="297">
        <f t="shared" si="106"/>
        <v>0</v>
      </c>
      <c r="AI975" s="297">
        <f t="shared" si="106"/>
        <v>0</v>
      </c>
      <c r="AJ975" s="297">
        <f t="shared" si="106"/>
        <v>236231.49</v>
      </c>
      <c r="AK975" s="175"/>
      <c r="AL975" s="175" t="e">
        <v>#N/A</v>
      </c>
      <c r="AM975" s="175" t="e">
        <v>#N/A</v>
      </c>
      <c r="AN975" s="175" t="e">
        <v>#N/A</v>
      </c>
    </row>
    <row r="976" spans="1:40" s="84" customFormat="1" ht="20.3" customHeight="1" x14ac:dyDescent="0.35">
      <c r="A976" s="256"/>
      <c r="B976" s="298"/>
      <c r="C976" s="311"/>
      <c r="D976" s="311"/>
      <c r="E976" s="287">
        <f>VLOOKUP(D976,'[1]2023-2025'!$A:$G,7,0)</f>
        <v>0</v>
      </c>
      <c r="F976" s="301"/>
      <c r="G976" s="301"/>
      <c r="H976" s="302" t="e">
        <v>#N/A</v>
      </c>
      <c r="I976" s="288" t="e">
        <v>#N/A</v>
      </c>
      <c r="J976" s="288" t="e">
        <f>VLOOKUP(D976,[1]Лист3!$A:$AK,37,0)</f>
        <v>#N/A</v>
      </c>
      <c r="K976" s="303" t="e">
        <v>#N/A</v>
      </c>
      <c r="L976" s="303"/>
      <c r="M976" s="303"/>
      <c r="N976" s="303"/>
      <c r="O976" s="303" t="e">
        <v>#N/A</v>
      </c>
      <c r="P976" s="310"/>
      <c r="Q976" s="311"/>
      <c r="R976" s="311"/>
      <c r="S976" s="316"/>
      <c r="T976" s="316"/>
      <c r="U976" s="316"/>
      <c r="V976" s="316"/>
      <c r="W976" s="316"/>
      <c r="X976" s="311" t="s">
        <v>2911</v>
      </c>
      <c r="Y976" s="316"/>
      <c r="Z976" s="316"/>
      <c r="AA976" s="316"/>
      <c r="AB976" s="316"/>
      <c r="AC976" s="316"/>
      <c r="AD976" s="316"/>
      <c r="AE976" s="316"/>
      <c r="AF976" s="316"/>
      <c r="AG976" s="316"/>
      <c r="AH976" s="316"/>
      <c r="AI976" s="316"/>
      <c r="AJ976" s="316"/>
      <c r="AK976" s="175"/>
      <c r="AL976" s="175" t="e">
        <v>#N/A</v>
      </c>
      <c r="AM976" s="175" t="e">
        <v>#N/A</v>
      </c>
      <c r="AN976" s="175" t="e">
        <v>#N/A</v>
      </c>
    </row>
    <row r="977" spans="1:40" s="84" customFormat="1" ht="23.25" customHeight="1" x14ac:dyDescent="0.35">
      <c r="A977" s="256">
        <v>2023</v>
      </c>
      <c r="B977" s="184">
        <f>B974+1</f>
        <v>911</v>
      </c>
      <c r="C977" s="248" t="s">
        <v>634</v>
      </c>
      <c r="D977" s="184">
        <v>41784</v>
      </c>
      <c r="E977" s="287">
        <f>VLOOKUP(D977,'[1]2023-2025'!$A:$G,7,0)</f>
        <v>2023</v>
      </c>
      <c r="F977" s="287"/>
      <c r="G977" s="287" t="s">
        <v>1899</v>
      </c>
      <c r="H977" s="288">
        <f>INDEX('[1]2023-2025'!$AK:$AK,MATCH(D977,'[1]2023-2025'!$A:$A,0))</f>
        <v>44638</v>
      </c>
      <c r="I977" s="288" t="e">
        <v>#N/A</v>
      </c>
      <c r="J977" s="288" t="e">
        <f>VLOOKUP(D977,[1]Лист3!$A:$AK,37,0)</f>
        <v>#N/A</v>
      </c>
      <c r="K977" s="289">
        <f>INDEX('[1]2023-2025'!$G:$G,MATCH(D977,'[1]2023-2025'!$A:$A,0))</f>
        <v>2023</v>
      </c>
      <c r="L977" s="289"/>
      <c r="M977" s="289"/>
      <c r="N977" s="289"/>
      <c r="O977" s="289" t="s">
        <v>2741</v>
      </c>
      <c r="P977" s="289">
        <v>0</v>
      </c>
      <c r="Q977" s="186">
        <f>SUM(S977:AJ977)</f>
        <v>684420.82</v>
      </c>
      <c r="R977" s="186">
        <f>SUM(S977:AI977)</f>
        <v>679971.6</v>
      </c>
      <c r="S977" s="290">
        <v>0</v>
      </c>
      <c r="T977" s="290">
        <v>0</v>
      </c>
      <c r="U977" s="290">
        <v>0</v>
      </c>
      <c r="V977" s="290">
        <v>0</v>
      </c>
      <c r="W977" s="290">
        <v>0</v>
      </c>
      <c r="X977" s="290">
        <v>0</v>
      </c>
      <c r="Y977" s="290">
        <v>0</v>
      </c>
      <c r="Z977" s="290">
        <v>0</v>
      </c>
      <c r="AA977" s="290">
        <v>679971.6</v>
      </c>
      <c r="AB977" s="290">
        <v>0</v>
      </c>
      <c r="AC977" s="290">
        <v>0</v>
      </c>
      <c r="AD977" s="290">
        <v>0</v>
      </c>
      <c r="AE977" s="290">
        <v>0</v>
      </c>
      <c r="AF977" s="290">
        <v>0</v>
      </c>
      <c r="AG977" s="290">
        <v>0</v>
      </c>
      <c r="AH977" s="290">
        <v>0</v>
      </c>
      <c r="AI977" s="290">
        <v>0</v>
      </c>
      <c r="AJ977" s="292">
        <v>4449.22</v>
      </c>
      <c r="AK977" s="175"/>
      <c r="AL977" s="175">
        <v>1698121.1300000004</v>
      </c>
      <c r="AM977" s="175">
        <v>2382541.9500000002</v>
      </c>
      <c r="AN977" s="175">
        <v>684420.82</v>
      </c>
    </row>
    <row r="978" spans="1:40" s="84" customFormat="1" ht="20.3" customHeight="1" x14ac:dyDescent="0.35">
      <c r="A978" s="256"/>
      <c r="B978" s="170" t="s">
        <v>22</v>
      </c>
      <c r="C978" s="293"/>
      <c r="D978" s="296" t="s">
        <v>172</v>
      </c>
      <c r="E978" s="287" t="e">
        <f>VLOOKUP(D978,'[1]2023-2025'!$A:$G,7,0)</f>
        <v>#N/A</v>
      </c>
      <c r="F978" s="287"/>
      <c r="G978" s="287"/>
      <c r="H978" s="288" t="e">
        <v>#N/A</v>
      </c>
      <c r="I978" s="288" t="e">
        <v>#N/A</v>
      </c>
      <c r="J978" s="288" t="e">
        <f>VLOOKUP(D978,[1]Лист3!$A:$AK,37,0)</f>
        <v>#N/A</v>
      </c>
      <c r="K978" s="289" t="e">
        <v>#N/A</v>
      </c>
      <c r="L978" s="289"/>
      <c r="M978" s="289"/>
      <c r="N978" s="289"/>
      <c r="O978" s="289" t="e">
        <v>#N/A</v>
      </c>
      <c r="P978" s="289"/>
      <c r="Q978" s="297">
        <f t="shared" ref="Q978:AJ978" si="107">SUM(Q977)</f>
        <v>684420.82</v>
      </c>
      <c r="R978" s="297">
        <f t="shared" si="107"/>
        <v>679971.6</v>
      </c>
      <c r="S978" s="297">
        <f t="shared" si="107"/>
        <v>0</v>
      </c>
      <c r="T978" s="297">
        <f t="shared" si="107"/>
        <v>0</v>
      </c>
      <c r="U978" s="297">
        <f t="shared" si="107"/>
        <v>0</v>
      </c>
      <c r="V978" s="297">
        <f t="shared" si="107"/>
        <v>0</v>
      </c>
      <c r="W978" s="297">
        <f t="shared" si="107"/>
        <v>0</v>
      </c>
      <c r="X978" s="297">
        <f t="shared" si="107"/>
        <v>0</v>
      </c>
      <c r="Y978" s="297">
        <f t="shared" si="107"/>
        <v>0</v>
      </c>
      <c r="Z978" s="297">
        <f t="shared" si="107"/>
        <v>0</v>
      </c>
      <c r="AA978" s="297">
        <f t="shared" si="107"/>
        <v>679971.6</v>
      </c>
      <c r="AB978" s="297">
        <f t="shared" si="107"/>
        <v>0</v>
      </c>
      <c r="AC978" s="297">
        <f t="shared" si="107"/>
        <v>0</v>
      </c>
      <c r="AD978" s="297">
        <f t="shared" si="107"/>
        <v>0</v>
      </c>
      <c r="AE978" s="297">
        <f t="shared" si="107"/>
        <v>0</v>
      </c>
      <c r="AF978" s="297">
        <f t="shared" si="107"/>
        <v>0</v>
      </c>
      <c r="AG978" s="297">
        <f t="shared" si="107"/>
        <v>0</v>
      </c>
      <c r="AH978" s="297">
        <f t="shared" si="107"/>
        <v>0</v>
      </c>
      <c r="AI978" s="297">
        <f t="shared" si="107"/>
        <v>0</v>
      </c>
      <c r="AJ978" s="297">
        <f t="shared" si="107"/>
        <v>4449.22</v>
      </c>
      <c r="AK978" s="175"/>
      <c r="AL978" s="175" t="e">
        <v>#N/A</v>
      </c>
      <c r="AM978" s="175" t="e">
        <v>#N/A</v>
      </c>
      <c r="AN978" s="175" t="e">
        <v>#N/A</v>
      </c>
    </row>
    <row r="979" spans="1:40" s="84" customFormat="1" ht="20.3" customHeight="1" x14ac:dyDescent="0.35">
      <c r="A979" s="256"/>
      <c r="B979" s="298"/>
      <c r="C979" s="311"/>
      <c r="D979" s="311"/>
      <c r="E979" s="287">
        <f>VLOOKUP(D979,'[1]2023-2025'!$A:$G,7,0)</f>
        <v>0</v>
      </c>
      <c r="F979" s="301"/>
      <c r="G979" s="301"/>
      <c r="H979" s="302" t="e">
        <v>#N/A</v>
      </c>
      <c r="I979" s="288" t="e">
        <v>#N/A</v>
      </c>
      <c r="J979" s="288" t="e">
        <f>VLOOKUP(D979,[1]Лист3!$A:$AK,37,0)</f>
        <v>#N/A</v>
      </c>
      <c r="K979" s="303" t="e">
        <v>#N/A</v>
      </c>
      <c r="L979" s="303"/>
      <c r="M979" s="303"/>
      <c r="N979" s="303"/>
      <c r="O979" s="303" t="e">
        <v>#N/A</v>
      </c>
      <c r="P979" s="310"/>
      <c r="Q979" s="311"/>
      <c r="R979" s="311"/>
      <c r="S979" s="316"/>
      <c r="T979" s="316"/>
      <c r="U979" s="316"/>
      <c r="V979" s="316"/>
      <c r="W979" s="316"/>
      <c r="X979" s="311" t="s">
        <v>2912</v>
      </c>
      <c r="Y979" s="316"/>
      <c r="Z979" s="316"/>
      <c r="AA979" s="316"/>
      <c r="AB979" s="316"/>
      <c r="AC979" s="316"/>
      <c r="AD979" s="316"/>
      <c r="AE979" s="316"/>
      <c r="AF979" s="316"/>
      <c r="AG979" s="316"/>
      <c r="AH979" s="316"/>
      <c r="AI979" s="316"/>
      <c r="AJ979" s="316"/>
      <c r="AK979" s="175"/>
      <c r="AL979" s="175" t="e">
        <v>#N/A</v>
      </c>
      <c r="AM979" s="175" t="e">
        <v>#N/A</v>
      </c>
      <c r="AN979" s="175" t="e">
        <v>#N/A</v>
      </c>
    </row>
    <row r="980" spans="1:40" s="84" customFormat="1" ht="23.25" customHeight="1" x14ac:dyDescent="0.35">
      <c r="A980" s="256">
        <v>2023</v>
      </c>
      <c r="B980" s="184">
        <f>B977+1</f>
        <v>912</v>
      </c>
      <c r="C980" s="248" t="s">
        <v>3837</v>
      </c>
      <c r="D980" s="184">
        <v>41793</v>
      </c>
      <c r="E980" s="287">
        <f>VLOOKUP(D980,'[1]2023-2025'!$A:$G,7,0)</f>
        <v>2023</v>
      </c>
      <c r="F980" s="287"/>
      <c r="G980" s="287" t="s">
        <v>1899</v>
      </c>
      <c r="H980" s="288">
        <f>INDEX('[1]2023-2025'!$AK:$AK,MATCH(D980,'[1]2023-2025'!$A:$A,0))</f>
        <v>44670</v>
      </c>
      <c r="I980" s="288" t="e">
        <v>#N/A</v>
      </c>
      <c r="J980" s="288" t="e">
        <f>VLOOKUP(D980,[1]Лист3!$A:$AK,37,0)</f>
        <v>#N/A</v>
      </c>
      <c r="K980" s="289">
        <f>INDEX('[1]2023-2025'!$G:$G,MATCH(D980,'[1]2023-2025'!$A:$A,0))</f>
        <v>2023</v>
      </c>
      <c r="L980" s="289"/>
      <c r="M980" s="289"/>
      <c r="N980" s="289"/>
      <c r="O980" s="289" t="s">
        <v>2742</v>
      </c>
      <c r="P980" s="289">
        <v>0</v>
      </c>
      <c r="Q980" s="186">
        <f>SUM(S980:AJ980)</f>
        <v>5189129.74</v>
      </c>
      <c r="R980" s="186">
        <f>SUM(S980:AI980)</f>
        <v>5101331.53</v>
      </c>
      <c r="S980" s="290">
        <v>0</v>
      </c>
      <c r="T980" s="290">
        <v>0</v>
      </c>
      <c r="U980" s="290">
        <v>0</v>
      </c>
      <c r="V980" s="290">
        <v>0</v>
      </c>
      <c r="W980" s="290">
        <v>0</v>
      </c>
      <c r="X980" s="290">
        <v>0</v>
      </c>
      <c r="Y980" s="290">
        <v>0</v>
      </c>
      <c r="Z980" s="290">
        <v>0</v>
      </c>
      <c r="AA980" s="290">
        <v>0</v>
      </c>
      <c r="AB980" s="290">
        <v>0</v>
      </c>
      <c r="AC980" s="290">
        <v>5101331.53</v>
      </c>
      <c r="AD980" s="290">
        <v>0</v>
      </c>
      <c r="AE980" s="290">
        <v>0</v>
      </c>
      <c r="AF980" s="290">
        <v>0</v>
      </c>
      <c r="AG980" s="290">
        <v>0</v>
      </c>
      <c r="AH980" s="290">
        <v>0</v>
      </c>
      <c r="AI980" s="290">
        <v>0</v>
      </c>
      <c r="AJ980" s="292">
        <v>87798.21</v>
      </c>
      <c r="AK980" s="175"/>
      <c r="AL980" s="175">
        <v>11397532.01</v>
      </c>
      <c r="AM980" s="175">
        <v>16586661.75</v>
      </c>
      <c r="AN980" s="175">
        <v>5189129.74</v>
      </c>
    </row>
    <row r="981" spans="1:40" s="84" customFormat="1" ht="23.25" customHeight="1" x14ac:dyDescent="0.35">
      <c r="A981" s="256">
        <v>2023</v>
      </c>
      <c r="B981" s="184">
        <f>B980+1</f>
        <v>913</v>
      </c>
      <c r="C981" s="248" t="s">
        <v>2250</v>
      </c>
      <c r="D981" s="184">
        <v>41788</v>
      </c>
      <c r="E981" s="287">
        <f>VLOOKUP(D981,'[1]2023-2025'!$A:$G,7,0)</f>
        <v>2023</v>
      </c>
      <c r="F981" s="287" t="s">
        <v>1743</v>
      </c>
      <c r="G981" s="287"/>
      <c r="H981" s="288" t="str">
        <f>INDEX('[1]2023-2025'!$AK:$AK,MATCH(D981,'[1]2023-2025'!$A:$A,0))</f>
        <v>вкл. Протоколом</v>
      </c>
      <c r="I981" s="288" t="e">
        <v>#N/A</v>
      </c>
      <c r="J981" s="288" t="e">
        <f>VLOOKUP(D981,[1]Лист3!$A:$AK,37,0)</f>
        <v>#N/A</v>
      </c>
      <c r="K981" s="289"/>
      <c r="L981" s="289"/>
      <c r="M981" s="289"/>
      <c r="N981" s="289"/>
      <c r="O981" s="289"/>
      <c r="P981" s="289"/>
      <c r="Q981" s="186">
        <f>SUM(S981:AJ981)</f>
        <v>628522.87</v>
      </c>
      <c r="R981" s="186">
        <f>SUM(S981:AI981)</f>
        <v>617750.34</v>
      </c>
      <c r="S981" s="290">
        <v>394073.64999999997</v>
      </c>
      <c r="T981" s="291">
        <v>0</v>
      </c>
      <c r="U981" s="186">
        <v>0</v>
      </c>
      <c r="V981" s="290">
        <v>61071.520000000004</v>
      </c>
      <c r="W981" s="186">
        <v>0</v>
      </c>
      <c r="X981" s="186">
        <v>0</v>
      </c>
      <c r="Y981" s="186">
        <v>0</v>
      </c>
      <c r="Z981" s="186">
        <v>0</v>
      </c>
      <c r="AA981" s="186">
        <v>0</v>
      </c>
      <c r="AB981" s="290">
        <v>162605.16999999998</v>
      </c>
      <c r="AC981" s="186">
        <v>0</v>
      </c>
      <c r="AD981" s="186">
        <v>0</v>
      </c>
      <c r="AE981" s="186">
        <v>0</v>
      </c>
      <c r="AF981" s="186">
        <v>0</v>
      </c>
      <c r="AG981" s="292">
        <v>0</v>
      </c>
      <c r="AH981" s="292">
        <v>0</v>
      </c>
      <c r="AI981" s="292">
        <v>0</v>
      </c>
      <c r="AJ981" s="290">
        <v>10772.53</v>
      </c>
      <c r="AK981" s="175"/>
      <c r="AL981" s="175">
        <v>2250784.08</v>
      </c>
      <c r="AM981" s="175">
        <v>2970050.95</v>
      </c>
      <c r="AN981" s="175">
        <v>719266.87</v>
      </c>
    </row>
    <row r="982" spans="1:40" s="84" customFormat="1" ht="20.3" customHeight="1" x14ac:dyDescent="0.35">
      <c r="A982" s="256"/>
      <c r="B982" s="170" t="s">
        <v>22</v>
      </c>
      <c r="C982" s="293"/>
      <c r="D982" s="296" t="s">
        <v>172</v>
      </c>
      <c r="E982" s="287" t="e">
        <f>VLOOKUP(D982,'[1]2023-2025'!$A:$G,7,0)</f>
        <v>#N/A</v>
      </c>
      <c r="F982" s="287"/>
      <c r="G982" s="287"/>
      <c r="H982" s="288" t="e">
        <v>#N/A</v>
      </c>
      <c r="I982" s="288" t="e">
        <v>#N/A</v>
      </c>
      <c r="J982" s="288" t="e">
        <f>VLOOKUP(D982,[1]Лист3!$A:$AK,37,0)</f>
        <v>#N/A</v>
      </c>
      <c r="K982" s="289" t="e">
        <v>#N/A</v>
      </c>
      <c r="L982" s="289"/>
      <c r="M982" s="289"/>
      <c r="N982" s="289"/>
      <c r="O982" s="289" t="e">
        <v>#N/A</v>
      </c>
      <c r="P982" s="289"/>
      <c r="Q982" s="297">
        <f>SUM(Q980:Q981)</f>
        <v>5817652.6100000003</v>
      </c>
      <c r="R982" s="297">
        <f t="shared" ref="R982:AJ982" si="108">SUM(R980:R981)</f>
        <v>5719081.8700000001</v>
      </c>
      <c r="S982" s="297">
        <f t="shared" si="108"/>
        <v>394073.64999999997</v>
      </c>
      <c r="T982" s="297">
        <f t="shared" si="108"/>
        <v>0</v>
      </c>
      <c r="U982" s="297">
        <f t="shared" si="108"/>
        <v>0</v>
      </c>
      <c r="V982" s="297">
        <f t="shared" si="108"/>
        <v>61071.520000000004</v>
      </c>
      <c r="W982" s="297">
        <f t="shared" si="108"/>
        <v>0</v>
      </c>
      <c r="X982" s="297">
        <f t="shared" si="108"/>
        <v>0</v>
      </c>
      <c r="Y982" s="297">
        <f t="shared" si="108"/>
        <v>0</v>
      </c>
      <c r="Z982" s="297">
        <f t="shared" si="108"/>
        <v>0</v>
      </c>
      <c r="AA982" s="297">
        <f t="shared" si="108"/>
        <v>0</v>
      </c>
      <c r="AB982" s="297">
        <f t="shared" si="108"/>
        <v>162605.16999999998</v>
      </c>
      <c r="AC982" s="297">
        <f t="shared" si="108"/>
        <v>5101331.53</v>
      </c>
      <c r="AD982" s="297">
        <f t="shared" si="108"/>
        <v>0</v>
      </c>
      <c r="AE982" s="297">
        <f t="shared" si="108"/>
        <v>0</v>
      </c>
      <c r="AF982" s="297">
        <f t="shared" si="108"/>
        <v>0</v>
      </c>
      <c r="AG982" s="297">
        <f t="shared" si="108"/>
        <v>0</v>
      </c>
      <c r="AH982" s="297">
        <f t="shared" si="108"/>
        <v>0</v>
      </c>
      <c r="AI982" s="297">
        <f t="shared" si="108"/>
        <v>0</v>
      </c>
      <c r="AJ982" s="297">
        <f t="shared" si="108"/>
        <v>98570.74</v>
      </c>
      <c r="AK982" s="175"/>
      <c r="AL982" s="175" t="e">
        <v>#N/A</v>
      </c>
      <c r="AM982" s="175" t="e">
        <v>#N/A</v>
      </c>
      <c r="AN982" s="175" t="e">
        <v>#N/A</v>
      </c>
    </row>
    <row r="983" spans="1:40" s="84" customFormat="1" ht="20.3" customHeight="1" x14ac:dyDescent="0.35">
      <c r="A983" s="256"/>
      <c r="B983" s="298"/>
      <c r="C983" s="311"/>
      <c r="D983" s="311"/>
      <c r="E983" s="287">
        <f>VLOOKUP(D983,'[1]2023-2025'!$A:$G,7,0)</f>
        <v>0</v>
      </c>
      <c r="F983" s="301"/>
      <c r="G983" s="301"/>
      <c r="H983" s="302" t="e">
        <v>#N/A</v>
      </c>
      <c r="I983" s="288" t="e">
        <v>#N/A</v>
      </c>
      <c r="J983" s="288" t="e">
        <f>VLOOKUP(D983,[1]Лист3!$A:$AK,37,0)</f>
        <v>#N/A</v>
      </c>
      <c r="K983" s="303" t="e">
        <v>#N/A</v>
      </c>
      <c r="L983" s="303"/>
      <c r="M983" s="303"/>
      <c r="N983" s="303"/>
      <c r="O983" s="303" t="e">
        <v>#N/A</v>
      </c>
      <c r="P983" s="310"/>
      <c r="Q983" s="311"/>
      <c r="R983" s="311"/>
      <c r="S983" s="316"/>
      <c r="T983" s="316"/>
      <c r="U983" s="316"/>
      <c r="V983" s="316"/>
      <c r="W983" s="316"/>
      <c r="X983" s="311" t="s">
        <v>2913</v>
      </c>
      <c r="Y983" s="316"/>
      <c r="Z983" s="316"/>
      <c r="AA983" s="316"/>
      <c r="AB983" s="316"/>
      <c r="AC983" s="316"/>
      <c r="AD983" s="316"/>
      <c r="AE983" s="316"/>
      <c r="AF983" s="316"/>
      <c r="AG983" s="316"/>
      <c r="AH983" s="316"/>
      <c r="AI983" s="316"/>
      <c r="AJ983" s="316"/>
      <c r="AK983" s="175"/>
      <c r="AL983" s="175" t="e">
        <v>#N/A</v>
      </c>
      <c r="AM983" s="175" t="e">
        <v>#N/A</v>
      </c>
      <c r="AN983" s="175" t="e">
        <v>#N/A</v>
      </c>
    </row>
    <row r="984" spans="1:40" s="84" customFormat="1" ht="23.25" customHeight="1" x14ac:dyDescent="0.35">
      <c r="A984" s="256">
        <v>2023</v>
      </c>
      <c r="B984" s="184">
        <f>B981+1</f>
        <v>914</v>
      </c>
      <c r="C984" s="248" t="s">
        <v>636</v>
      </c>
      <c r="D984" s="184">
        <v>41804</v>
      </c>
      <c r="E984" s="287">
        <f>VLOOKUP(D984,'[1]2023-2025'!$A:$G,7,0)</f>
        <v>2023</v>
      </c>
      <c r="F984" s="287"/>
      <c r="G984" s="287" t="s">
        <v>1899</v>
      </c>
      <c r="H984" s="288">
        <f>INDEX('[1]2023-2025'!$AK:$AK,MATCH(D984,'[1]2023-2025'!$A:$A,0))</f>
        <v>44613</v>
      </c>
      <c r="I984" s="288" t="e">
        <v>#N/A</v>
      </c>
      <c r="J984" s="288" t="e">
        <f>VLOOKUP(D984,[1]Лист3!$A:$AK,37,0)</f>
        <v>#N/A</v>
      </c>
      <c r="K984" s="289">
        <f>INDEX('[1]2023-2025'!$G:$G,MATCH(D984,'[1]2023-2025'!$A:$A,0))</f>
        <v>2023</v>
      </c>
      <c r="L984" s="289"/>
      <c r="M984" s="289"/>
      <c r="N984" s="289"/>
      <c r="O984" s="289" t="s">
        <v>2743</v>
      </c>
      <c r="P984" s="289">
        <v>0</v>
      </c>
      <c r="Q984" s="186">
        <f>SUM(S984:AJ984)</f>
        <v>1704945.6900000002</v>
      </c>
      <c r="R984" s="186">
        <f>SUM(S984:AI984)</f>
        <v>1678189.2000000002</v>
      </c>
      <c r="S984" s="186">
        <v>0</v>
      </c>
      <c r="T984" s="186">
        <v>0</v>
      </c>
      <c r="U984" s="186">
        <v>0</v>
      </c>
      <c r="V984" s="186">
        <v>0</v>
      </c>
      <c r="W984" s="186">
        <v>0</v>
      </c>
      <c r="X984" s="186">
        <v>0</v>
      </c>
      <c r="Y984" s="186">
        <v>0</v>
      </c>
      <c r="Z984" s="186">
        <v>0</v>
      </c>
      <c r="AA984" s="186">
        <v>1678189.2000000002</v>
      </c>
      <c r="AB984" s="186">
        <v>0</v>
      </c>
      <c r="AC984" s="186">
        <v>0</v>
      </c>
      <c r="AD984" s="186">
        <v>0</v>
      </c>
      <c r="AE984" s="186">
        <v>0</v>
      </c>
      <c r="AF984" s="186">
        <v>0</v>
      </c>
      <c r="AG984" s="292">
        <v>0</v>
      </c>
      <c r="AH984" s="292">
        <v>0</v>
      </c>
      <c r="AI984" s="292">
        <v>0</v>
      </c>
      <c r="AJ984" s="292">
        <v>26756.49</v>
      </c>
      <c r="AK984" s="175"/>
      <c r="AL984" s="175">
        <v>2838074.09</v>
      </c>
      <c r="AM984" s="175">
        <v>4543019.78</v>
      </c>
      <c r="AN984" s="175">
        <v>1704945.6900000002</v>
      </c>
    </row>
    <row r="985" spans="1:40" s="84" customFormat="1" ht="20.3" customHeight="1" x14ac:dyDescent="0.35">
      <c r="A985" s="256"/>
      <c r="B985" s="170" t="s">
        <v>22</v>
      </c>
      <c r="C985" s="293"/>
      <c r="D985" s="296" t="s">
        <v>172</v>
      </c>
      <c r="E985" s="287" t="e">
        <f>VLOOKUP(D985,'[1]2023-2025'!$A:$G,7,0)</f>
        <v>#N/A</v>
      </c>
      <c r="F985" s="287"/>
      <c r="G985" s="287"/>
      <c r="H985" s="288" t="e">
        <v>#N/A</v>
      </c>
      <c r="I985" s="288" t="e">
        <v>#N/A</v>
      </c>
      <c r="J985" s="288" t="e">
        <f>VLOOKUP(D985,[1]Лист3!$A:$AK,37,0)</f>
        <v>#N/A</v>
      </c>
      <c r="K985" s="289" t="e">
        <v>#N/A</v>
      </c>
      <c r="L985" s="289"/>
      <c r="M985" s="289"/>
      <c r="N985" s="289"/>
      <c r="O985" s="289" t="e">
        <v>#N/A</v>
      </c>
      <c r="P985" s="289"/>
      <c r="Q985" s="297">
        <f t="shared" ref="Q985:AJ985" si="109">SUM(Q984:Q984)</f>
        <v>1704945.6900000002</v>
      </c>
      <c r="R985" s="297">
        <f t="shared" si="109"/>
        <v>1678189.2000000002</v>
      </c>
      <c r="S985" s="297">
        <f t="shared" si="109"/>
        <v>0</v>
      </c>
      <c r="T985" s="297">
        <f t="shared" si="109"/>
        <v>0</v>
      </c>
      <c r="U985" s="297">
        <f t="shared" si="109"/>
        <v>0</v>
      </c>
      <c r="V985" s="297">
        <f t="shared" si="109"/>
        <v>0</v>
      </c>
      <c r="W985" s="297">
        <f t="shared" si="109"/>
        <v>0</v>
      </c>
      <c r="X985" s="297">
        <f t="shared" si="109"/>
        <v>0</v>
      </c>
      <c r="Y985" s="297">
        <f t="shared" si="109"/>
        <v>0</v>
      </c>
      <c r="Z985" s="297">
        <f t="shared" si="109"/>
        <v>0</v>
      </c>
      <c r="AA985" s="297">
        <f t="shared" si="109"/>
        <v>1678189.2000000002</v>
      </c>
      <c r="AB985" s="297">
        <f t="shared" si="109"/>
        <v>0</v>
      </c>
      <c r="AC985" s="297">
        <f t="shared" si="109"/>
        <v>0</v>
      </c>
      <c r="AD985" s="297">
        <f t="shared" si="109"/>
        <v>0</v>
      </c>
      <c r="AE985" s="297">
        <f t="shared" si="109"/>
        <v>0</v>
      </c>
      <c r="AF985" s="297">
        <f t="shared" si="109"/>
        <v>0</v>
      </c>
      <c r="AG985" s="297">
        <f t="shared" si="109"/>
        <v>0</v>
      </c>
      <c r="AH985" s="297">
        <f t="shared" si="109"/>
        <v>0</v>
      </c>
      <c r="AI985" s="297">
        <f t="shared" si="109"/>
        <v>0</v>
      </c>
      <c r="AJ985" s="297">
        <f t="shared" si="109"/>
        <v>26756.49</v>
      </c>
      <c r="AK985" s="175"/>
      <c r="AL985" s="175" t="e">
        <v>#N/A</v>
      </c>
      <c r="AM985" s="175" t="e">
        <v>#N/A</v>
      </c>
      <c r="AN985" s="175" t="e">
        <v>#N/A</v>
      </c>
    </row>
    <row r="986" spans="1:40" s="84" customFormat="1" ht="20.3" customHeight="1" x14ac:dyDescent="0.35">
      <c r="A986" s="256"/>
      <c r="B986" s="309" t="s">
        <v>34</v>
      </c>
      <c r="C986" s="309"/>
      <c r="D986" s="296" t="s">
        <v>172</v>
      </c>
      <c r="E986" s="287" t="e">
        <f>VLOOKUP(D986,'[1]2023-2025'!$A:$G,7,0)</f>
        <v>#N/A</v>
      </c>
      <c r="F986" s="287"/>
      <c r="G986" s="287"/>
      <c r="H986" s="288" t="e">
        <v>#N/A</v>
      </c>
      <c r="I986" s="288" t="e">
        <v>#N/A</v>
      </c>
      <c r="J986" s="288" t="e">
        <f>VLOOKUP(D986,[1]Лист3!$A:$AK,37,0)</f>
        <v>#N/A</v>
      </c>
      <c r="K986" s="289" t="e">
        <v>#N/A</v>
      </c>
      <c r="L986" s="289"/>
      <c r="M986" s="289"/>
      <c r="N986" s="289"/>
      <c r="O986" s="289" t="e">
        <v>#N/A</v>
      </c>
      <c r="P986" s="289"/>
      <c r="Q986" s="297">
        <f>Q956+Q959+Q963+Q968+Q975+Q978+Q982+Q985</f>
        <v>56234317.68</v>
      </c>
      <c r="R986" s="297">
        <f t="shared" ref="R986:AJ986" si="110">R956+R959+R963+R968+R975+R978+R982+R985</f>
        <v>55744308.460000001</v>
      </c>
      <c r="S986" s="297">
        <f t="shared" si="110"/>
        <v>394073.64999999997</v>
      </c>
      <c r="T986" s="297">
        <f t="shared" si="110"/>
        <v>1013852.16</v>
      </c>
      <c r="U986" s="297">
        <f t="shared" si="110"/>
        <v>0</v>
      </c>
      <c r="V986" s="297">
        <f t="shared" si="110"/>
        <v>707145.90000000014</v>
      </c>
      <c r="W986" s="297">
        <f t="shared" si="110"/>
        <v>482082</v>
      </c>
      <c r="X986" s="297">
        <f t="shared" si="110"/>
        <v>888684.44</v>
      </c>
      <c r="Y986" s="297">
        <f t="shared" si="110"/>
        <v>0</v>
      </c>
      <c r="Z986" s="297">
        <f t="shared" si="110"/>
        <v>0</v>
      </c>
      <c r="AA986" s="297">
        <f t="shared" si="110"/>
        <v>10432441.18</v>
      </c>
      <c r="AB986" s="297">
        <f t="shared" si="110"/>
        <v>5106022.38</v>
      </c>
      <c r="AC986" s="297">
        <f t="shared" si="110"/>
        <v>36646405.950000003</v>
      </c>
      <c r="AD986" s="297">
        <f t="shared" si="110"/>
        <v>0</v>
      </c>
      <c r="AE986" s="297">
        <f t="shared" si="110"/>
        <v>0</v>
      </c>
      <c r="AF986" s="297">
        <f t="shared" si="110"/>
        <v>0</v>
      </c>
      <c r="AG986" s="297">
        <f t="shared" si="110"/>
        <v>73600.800000000003</v>
      </c>
      <c r="AH986" s="297">
        <f t="shared" si="110"/>
        <v>0</v>
      </c>
      <c r="AI986" s="297">
        <f t="shared" si="110"/>
        <v>0</v>
      </c>
      <c r="AJ986" s="297">
        <f t="shared" si="110"/>
        <v>490009.22</v>
      </c>
      <c r="AK986" s="175"/>
      <c r="AL986" s="175" t="e">
        <v>#N/A</v>
      </c>
      <c r="AM986" s="175" t="e">
        <v>#N/A</v>
      </c>
      <c r="AN986" s="175" t="e">
        <v>#N/A</v>
      </c>
    </row>
    <row r="987" spans="1:40" s="84" customFormat="1" ht="20.3" customHeight="1" x14ac:dyDescent="0.35">
      <c r="A987" s="256"/>
      <c r="B987" s="298"/>
      <c r="C987" s="275"/>
      <c r="D987" s="275"/>
      <c r="E987" s="287">
        <f>VLOOKUP(D987,'[1]2023-2025'!$A:$G,7,0)</f>
        <v>0</v>
      </c>
      <c r="F987" s="287"/>
      <c r="G987" s="287"/>
      <c r="H987" s="288" t="e">
        <v>#N/A</v>
      </c>
      <c r="I987" s="288" t="e">
        <v>#N/A</v>
      </c>
      <c r="J987" s="288" t="e">
        <f>VLOOKUP(D987,[1]Лист3!$A:$AK,37,0)</f>
        <v>#N/A</v>
      </c>
      <c r="K987" s="289" t="e">
        <v>#N/A</v>
      </c>
      <c r="L987" s="289"/>
      <c r="M987" s="289"/>
      <c r="N987" s="289"/>
      <c r="O987" s="289" t="e">
        <v>#N/A</v>
      </c>
      <c r="P987" s="289"/>
      <c r="Q987" s="275"/>
      <c r="R987" s="275"/>
      <c r="S987" s="277"/>
      <c r="T987" s="277"/>
      <c r="U987" s="277"/>
      <c r="V987" s="277"/>
      <c r="W987" s="277"/>
      <c r="X987" s="277" t="s">
        <v>2914</v>
      </c>
      <c r="Y987" s="299"/>
      <c r="Z987" s="277"/>
      <c r="AA987" s="277"/>
      <c r="AB987" s="277"/>
      <c r="AC987" s="277"/>
      <c r="AD987" s="277"/>
      <c r="AE987" s="277"/>
      <c r="AF987" s="277"/>
      <c r="AG987" s="277"/>
      <c r="AH987" s="277"/>
      <c r="AI987" s="277"/>
      <c r="AJ987" s="277"/>
      <c r="AK987" s="175"/>
      <c r="AL987" s="175" t="e">
        <v>#N/A</v>
      </c>
      <c r="AM987" s="175" t="e">
        <v>#N/A</v>
      </c>
      <c r="AN987" s="175" t="e">
        <v>#N/A</v>
      </c>
    </row>
    <row r="988" spans="1:40" s="84" customFormat="1" ht="20.3" customHeight="1" x14ac:dyDescent="0.35">
      <c r="A988" s="256"/>
      <c r="B988" s="298"/>
      <c r="C988" s="311"/>
      <c r="D988" s="311"/>
      <c r="E988" s="287">
        <f>VLOOKUP(D988,'[1]2023-2025'!$A:$G,7,0)</f>
        <v>0</v>
      </c>
      <c r="F988" s="287"/>
      <c r="G988" s="287"/>
      <c r="H988" s="288" t="e">
        <v>#N/A</v>
      </c>
      <c r="I988" s="288" t="e">
        <v>#N/A</v>
      </c>
      <c r="J988" s="288" t="e">
        <f>VLOOKUP(D988,[1]Лист3!$A:$AK,37,0)</f>
        <v>#N/A</v>
      </c>
      <c r="K988" s="289" t="e">
        <v>#N/A</v>
      </c>
      <c r="L988" s="289"/>
      <c r="M988" s="289"/>
      <c r="N988" s="289"/>
      <c r="O988" s="289" t="e">
        <v>#N/A</v>
      </c>
      <c r="P988" s="289"/>
      <c r="Q988" s="311"/>
      <c r="R988" s="311"/>
      <c r="S988" s="316"/>
      <c r="T988" s="316"/>
      <c r="U988" s="316"/>
      <c r="V988" s="316"/>
      <c r="W988" s="316"/>
      <c r="X988" s="311" t="s">
        <v>2915</v>
      </c>
      <c r="Y988" s="316"/>
      <c r="Z988" s="316"/>
      <c r="AA988" s="316"/>
      <c r="AB988" s="316"/>
      <c r="AC988" s="316"/>
      <c r="AD988" s="316"/>
      <c r="AE988" s="316"/>
      <c r="AF988" s="316"/>
      <c r="AG988" s="316"/>
      <c r="AH988" s="316"/>
      <c r="AI988" s="316"/>
      <c r="AJ988" s="316"/>
      <c r="AK988" s="175"/>
      <c r="AL988" s="175" t="e">
        <v>#N/A</v>
      </c>
      <c r="AM988" s="175" t="e">
        <v>#N/A</v>
      </c>
      <c r="AN988" s="175" t="e">
        <v>#N/A</v>
      </c>
    </row>
    <row r="989" spans="1:40" s="84" customFormat="1" ht="23.25" customHeight="1" x14ac:dyDescent="0.35">
      <c r="A989" s="256">
        <v>2023</v>
      </c>
      <c r="B989" s="184">
        <f>B984+1</f>
        <v>915</v>
      </c>
      <c r="C989" s="248" t="s">
        <v>639</v>
      </c>
      <c r="D989" s="184">
        <v>42968</v>
      </c>
      <c r="E989" s="287">
        <f>VLOOKUP(D989,'[1]2023-2025'!$A:$G,7,0)</f>
        <v>2023</v>
      </c>
      <c r="F989" s="287"/>
      <c r="G989" s="287" t="s">
        <v>1899</v>
      </c>
      <c r="H989" s="288">
        <f>INDEX('[1]2023-2025'!$AK:$AK,MATCH(D989,'[1]2023-2025'!$A:$A,0))</f>
        <v>44431</v>
      </c>
      <c r="I989" s="288" t="e">
        <v>#N/A</v>
      </c>
      <c r="J989" s="288" t="e">
        <f>VLOOKUP(D989,[1]Лист3!$A:$AK,37,0)</f>
        <v>#N/A</v>
      </c>
      <c r="K989" s="289">
        <f>INDEX('[1]2023-2025'!$G:$G,MATCH(D989,'[1]2023-2025'!$A:$A,0))</f>
        <v>2023</v>
      </c>
      <c r="L989" s="289"/>
      <c r="M989" s="289"/>
      <c r="N989" s="289"/>
      <c r="O989" s="289" t="s">
        <v>2744</v>
      </c>
      <c r="P989" s="289">
        <v>0</v>
      </c>
      <c r="Q989" s="186">
        <f>SUM(S989:AJ989)</f>
        <v>66935.64</v>
      </c>
      <c r="R989" s="186">
        <f>SUM(S989:AI989)</f>
        <v>66935.64</v>
      </c>
      <c r="S989" s="186">
        <v>0</v>
      </c>
      <c r="T989" s="186">
        <v>0</v>
      </c>
      <c r="U989" s="186">
        <v>0</v>
      </c>
      <c r="V989" s="186">
        <v>0</v>
      </c>
      <c r="W989" s="186">
        <v>0</v>
      </c>
      <c r="X989" s="186">
        <v>0</v>
      </c>
      <c r="Y989" s="186">
        <v>0</v>
      </c>
      <c r="Z989" s="186">
        <v>0</v>
      </c>
      <c r="AA989" s="186">
        <v>0</v>
      </c>
      <c r="AB989" s="186">
        <v>0</v>
      </c>
      <c r="AC989" s="186">
        <v>0</v>
      </c>
      <c r="AD989" s="186">
        <v>0</v>
      </c>
      <c r="AE989" s="186">
        <v>0</v>
      </c>
      <c r="AF989" s="186">
        <v>0</v>
      </c>
      <c r="AG989" s="292">
        <v>0</v>
      </c>
      <c r="AH989" s="292">
        <v>66935.64</v>
      </c>
      <c r="AI989" s="292">
        <v>0</v>
      </c>
      <c r="AJ989" s="292">
        <v>0</v>
      </c>
      <c r="AK989" s="175"/>
      <c r="AL989" s="175">
        <v>2616637</v>
      </c>
      <c r="AM989" s="175">
        <v>4299771.8</v>
      </c>
      <c r="AN989" s="175">
        <v>1683134.7999999998</v>
      </c>
    </row>
    <row r="990" spans="1:40" s="84" customFormat="1" ht="23.25" customHeight="1" x14ac:dyDescent="0.35">
      <c r="A990" s="256">
        <v>2023</v>
      </c>
      <c r="B990" s="184">
        <f>B989+1</f>
        <v>916</v>
      </c>
      <c r="C990" s="248" t="s">
        <v>640</v>
      </c>
      <c r="D990" s="184">
        <v>42970</v>
      </c>
      <c r="E990" s="287">
        <f>VLOOKUP(D990,'[1]2023-2025'!$A:$G,7,0)</f>
        <v>2023</v>
      </c>
      <c r="F990" s="287"/>
      <c r="G990" s="287" t="s">
        <v>1899</v>
      </c>
      <c r="H990" s="288">
        <f>INDEX('[1]2023-2025'!$AK:$AK,MATCH(D990,'[1]2023-2025'!$A:$A,0))</f>
        <v>44431</v>
      </c>
      <c r="I990" s="288" t="e">
        <v>#N/A</v>
      </c>
      <c r="J990" s="288" t="e">
        <f>VLOOKUP(D990,[1]Лист3!$A:$AK,37,0)</f>
        <v>#N/A</v>
      </c>
      <c r="K990" s="289">
        <f>INDEX('[1]2023-2025'!$G:$G,MATCH(D990,'[1]2023-2025'!$A:$A,0))</f>
        <v>2023</v>
      </c>
      <c r="L990" s="289"/>
      <c r="M990" s="289"/>
      <c r="N990" s="289"/>
      <c r="O990" s="289" t="s">
        <v>2744</v>
      </c>
      <c r="P990" s="289">
        <v>0</v>
      </c>
      <c r="Q990" s="186">
        <f>SUM(S990:AJ990)</f>
        <v>63090.96</v>
      </c>
      <c r="R990" s="186">
        <f>SUM(S990:AI990)</f>
        <v>63090.96</v>
      </c>
      <c r="S990" s="186">
        <v>0</v>
      </c>
      <c r="T990" s="186">
        <v>0</v>
      </c>
      <c r="U990" s="186">
        <v>0</v>
      </c>
      <c r="V990" s="186">
        <v>0</v>
      </c>
      <c r="W990" s="186">
        <v>0</v>
      </c>
      <c r="X990" s="186">
        <v>0</v>
      </c>
      <c r="Y990" s="186">
        <v>0</v>
      </c>
      <c r="Z990" s="186">
        <v>0</v>
      </c>
      <c r="AA990" s="186">
        <v>0</v>
      </c>
      <c r="AB990" s="186">
        <v>0</v>
      </c>
      <c r="AC990" s="186">
        <v>0</v>
      </c>
      <c r="AD990" s="186">
        <v>0</v>
      </c>
      <c r="AE990" s="186">
        <v>0</v>
      </c>
      <c r="AF990" s="186">
        <v>0</v>
      </c>
      <c r="AG990" s="292">
        <v>0</v>
      </c>
      <c r="AH990" s="292">
        <v>63090.96</v>
      </c>
      <c r="AI990" s="292">
        <v>0</v>
      </c>
      <c r="AJ990" s="292">
        <v>0</v>
      </c>
      <c r="AK990" s="175"/>
      <c r="AL990" s="175">
        <v>2070759.49</v>
      </c>
      <c r="AM990" s="175">
        <v>3899471.06</v>
      </c>
      <c r="AN990" s="175">
        <v>1828711.57</v>
      </c>
    </row>
    <row r="991" spans="1:40" s="84" customFormat="1" ht="20.3" customHeight="1" x14ac:dyDescent="0.35">
      <c r="A991" s="256"/>
      <c r="B991" s="170" t="s">
        <v>22</v>
      </c>
      <c r="C991" s="293"/>
      <c r="D991" s="296" t="s">
        <v>172</v>
      </c>
      <c r="E991" s="287" t="e">
        <f>VLOOKUP(D991,'[1]2023-2025'!$A:$G,7,0)</f>
        <v>#N/A</v>
      </c>
      <c r="F991" s="287"/>
      <c r="G991" s="287"/>
      <c r="H991" s="288" t="e">
        <v>#N/A</v>
      </c>
      <c r="I991" s="288" t="e">
        <v>#N/A</v>
      </c>
      <c r="J991" s="288" t="e">
        <f>VLOOKUP(D991,[1]Лист3!$A:$AK,37,0)</f>
        <v>#N/A</v>
      </c>
      <c r="K991" s="289" t="e">
        <v>#N/A</v>
      </c>
      <c r="L991" s="289"/>
      <c r="M991" s="289"/>
      <c r="N991" s="289"/>
      <c r="O991" s="289" t="e">
        <v>#N/A</v>
      </c>
      <c r="P991" s="289"/>
      <c r="Q991" s="297">
        <f>SUM(Q989:Q990)</f>
        <v>130026.6</v>
      </c>
      <c r="R991" s="297">
        <f t="shared" ref="R991:AJ991" si="111">SUM(R989:R990)</f>
        <v>130026.6</v>
      </c>
      <c r="S991" s="297">
        <f t="shared" si="111"/>
        <v>0</v>
      </c>
      <c r="T991" s="297">
        <f t="shared" si="111"/>
        <v>0</v>
      </c>
      <c r="U991" s="297">
        <f t="shared" si="111"/>
        <v>0</v>
      </c>
      <c r="V991" s="297">
        <f t="shared" si="111"/>
        <v>0</v>
      </c>
      <c r="W991" s="297">
        <f t="shared" si="111"/>
        <v>0</v>
      </c>
      <c r="X991" s="297">
        <f t="shared" si="111"/>
        <v>0</v>
      </c>
      <c r="Y991" s="297">
        <f t="shared" si="111"/>
        <v>0</v>
      </c>
      <c r="Z991" s="297">
        <f t="shared" si="111"/>
        <v>0</v>
      </c>
      <c r="AA991" s="297">
        <f t="shared" si="111"/>
        <v>0</v>
      </c>
      <c r="AB991" s="297">
        <f t="shared" si="111"/>
        <v>0</v>
      </c>
      <c r="AC991" s="297">
        <f t="shared" si="111"/>
        <v>0</v>
      </c>
      <c r="AD991" s="297">
        <f t="shared" si="111"/>
        <v>0</v>
      </c>
      <c r="AE991" s="297">
        <f t="shared" si="111"/>
        <v>0</v>
      </c>
      <c r="AF991" s="297">
        <f t="shared" si="111"/>
        <v>0</v>
      </c>
      <c r="AG991" s="297">
        <f t="shared" si="111"/>
        <v>0</v>
      </c>
      <c r="AH991" s="297">
        <f t="shared" si="111"/>
        <v>130026.6</v>
      </c>
      <c r="AI991" s="297">
        <f t="shared" si="111"/>
        <v>0</v>
      </c>
      <c r="AJ991" s="297">
        <f t="shared" si="111"/>
        <v>0</v>
      </c>
      <c r="AK991" s="175"/>
      <c r="AL991" s="175" t="e">
        <v>#N/A</v>
      </c>
      <c r="AM991" s="175" t="e">
        <v>#N/A</v>
      </c>
      <c r="AN991" s="175" t="e">
        <v>#N/A</v>
      </c>
    </row>
    <row r="992" spans="1:40" s="84" customFormat="1" ht="20.3" customHeight="1" x14ac:dyDescent="0.35">
      <c r="A992" s="256"/>
      <c r="B992" s="309" t="s">
        <v>34</v>
      </c>
      <c r="C992" s="309"/>
      <c r="D992" s="296" t="s">
        <v>172</v>
      </c>
      <c r="E992" s="287" t="e">
        <f>VLOOKUP(D992,'[1]2023-2025'!$A:$G,7,0)</f>
        <v>#N/A</v>
      </c>
      <c r="F992" s="287"/>
      <c r="G992" s="287"/>
      <c r="H992" s="288" t="e">
        <v>#N/A</v>
      </c>
      <c r="I992" s="288" t="e">
        <v>#N/A</v>
      </c>
      <c r="J992" s="288" t="e">
        <f>VLOOKUP(D992,[1]Лист3!$A:$AK,37,0)</f>
        <v>#N/A</v>
      </c>
      <c r="K992" s="289" t="e">
        <v>#N/A</v>
      </c>
      <c r="L992" s="289"/>
      <c r="M992" s="289"/>
      <c r="N992" s="289"/>
      <c r="O992" s="289" t="e">
        <v>#N/A</v>
      </c>
      <c r="P992" s="289"/>
      <c r="Q992" s="297">
        <f>Q991</f>
        <v>130026.6</v>
      </c>
      <c r="R992" s="297">
        <f t="shared" ref="R992:AJ992" si="112">R991</f>
        <v>130026.6</v>
      </c>
      <c r="S992" s="297">
        <f t="shared" si="112"/>
        <v>0</v>
      </c>
      <c r="T992" s="297">
        <f t="shared" si="112"/>
        <v>0</v>
      </c>
      <c r="U992" s="297">
        <f t="shared" si="112"/>
        <v>0</v>
      </c>
      <c r="V992" s="297">
        <f t="shared" si="112"/>
        <v>0</v>
      </c>
      <c r="W992" s="297">
        <f t="shared" si="112"/>
        <v>0</v>
      </c>
      <c r="X992" s="297">
        <f t="shared" si="112"/>
        <v>0</v>
      </c>
      <c r="Y992" s="297">
        <f t="shared" si="112"/>
        <v>0</v>
      </c>
      <c r="Z992" s="297">
        <f t="shared" si="112"/>
        <v>0</v>
      </c>
      <c r="AA992" s="297">
        <f t="shared" si="112"/>
        <v>0</v>
      </c>
      <c r="AB992" s="297">
        <f t="shared" si="112"/>
        <v>0</v>
      </c>
      <c r="AC992" s="297">
        <f t="shared" si="112"/>
        <v>0</v>
      </c>
      <c r="AD992" s="297">
        <f t="shared" si="112"/>
        <v>0</v>
      </c>
      <c r="AE992" s="297">
        <f t="shared" si="112"/>
        <v>0</v>
      </c>
      <c r="AF992" s="297">
        <f t="shared" si="112"/>
        <v>0</v>
      </c>
      <c r="AG992" s="297">
        <f t="shared" si="112"/>
        <v>0</v>
      </c>
      <c r="AH992" s="297">
        <f t="shared" si="112"/>
        <v>130026.6</v>
      </c>
      <c r="AI992" s="297">
        <f t="shared" si="112"/>
        <v>0</v>
      </c>
      <c r="AJ992" s="297">
        <f t="shared" si="112"/>
        <v>0</v>
      </c>
      <c r="AK992" s="175"/>
      <c r="AL992" s="175" t="e">
        <v>#N/A</v>
      </c>
      <c r="AM992" s="175" t="e">
        <v>#N/A</v>
      </c>
      <c r="AN992" s="175" t="e">
        <v>#N/A</v>
      </c>
    </row>
    <row r="993" spans="1:40" s="84" customFormat="1" ht="20.3" customHeight="1" x14ac:dyDescent="0.35">
      <c r="A993" s="256"/>
      <c r="B993" s="298"/>
      <c r="C993" s="275"/>
      <c r="D993" s="275"/>
      <c r="E993" s="287">
        <f>VLOOKUP(D993,'[1]2023-2025'!$A:$G,7,0)</f>
        <v>0</v>
      </c>
      <c r="F993" s="287"/>
      <c r="G993" s="287"/>
      <c r="H993" s="288" t="e">
        <v>#N/A</v>
      </c>
      <c r="I993" s="288" t="e">
        <v>#N/A</v>
      </c>
      <c r="J993" s="288" t="e">
        <f>VLOOKUP(D993,[1]Лист3!$A:$AK,37,0)</f>
        <v>#N/A</v>
      </c>
      <c r="K993" s="289" t="e">
        <v>#N/A</v>
      </c>
      <c r="L993" s="289"/>
      <c r="M993" s="289"/>
      <c r="N993" s="289"/>
      <c r="O993" s="289" t="e">
        <v>#N/A</v>
      </c>
      <c r="P993" s="289"/>
      <c r="Q993" s="275"/>
      <c r="R993" s="275"/>
      <c r="S993" s="277"/>
      <c r="T993" s="277"/>
      <c r="U993" s="277"/>
      <c r="V993" s="277"/>
      <c r="W993" s="277"/>
      <c r="X993" s="277" t="s">
        <v>2916</v>
      </c>
      <c r="Y993" s="299"/>
      <c r="Z993" s="277"/>
      <c r="AA993" s="277"/>
      <c r="AB993" s="277"/>
      <c r="AC993" s="277"/>
      <c r="AD993" s="277"/>
      <c r="AE993" s="277"/>
      <c r="AF993" s="277"/>
      <c r="AG993" s="277"/>
      <c r="AH993" s="277"/>
      <c r="AI993" s="277"/>
      <c r="AJ993" s="277"/>
      <c r="AK993" s="175"/>
      <c r="AL993" s="175" t="e">
        <v>#N/A</v>
      </c>
      <c r="AM993" s="175" t="e">
        <v>#N/A</v>
      </c>
      <c r="AN993" s="175" t="e">
        <v>#N/A</v>
      </c>
    </row>
    <row r="994" spans="1:40" s="84" customFormat="1" ht="20.3" customHeight="1" x14ac:dyDescent="0.35">
      <c r="A994" s="256"/>
      <c r="B994" s="298"/>
      <c r="C994" s="311"/>
      <c r="D994" s="311"/>
      <c r="E994" s="287">
        <f>VLOOKUP(D994,'[1]2023-2025'!$A:$G,7,0)</f>
        <v>0</v>
      </c>
      <c r="F994" s="287"/>
      <c r="G994" s="287"/>
      <c r="H994" s="288" t="e">
        <v>#N/A</v>
      </c>
      <c r="I994" s="288" t="e">
        <v>#N/A</v>
      </c>
      <c r="J994" s="288" t="e">
        <f>VLOOKUP(D994,[1]Лист3!$A:$AK,37,0)</f>
        <v>#N/A</v>
      </c>
      <c r="K994" s="289" t="e">
        <v>#N/A</v>
      </c>
      <c r="L994" s="289"/>
      <c r="M994" s="289"/>
      <c r="N994" s="289"/>
      <c r="O994" s="289" t="e">
        <v>#N/A</v>
      </c>
      <c r="P994" s="289"/>
      <c r="Q994" s="311"/>
      <c r="R994" s="311"/>
      <c r="S994" s="316"/>
      <c r="T994" s="316"/>
      <c r="U994" s="316"/>
      <c r="V994" s="316"/>
      <c r="W994" s="316"/>
      <c r="X994" s="311" t="s">
        <v>2917</v>
      </c>
      <c r="Y994" s="316"/>
      <c r="Z994" s="316"/>
      <c r="AA994" s="316"/>
      <c r="AB994" s="316"/>
      <c r="AC994" s="316"/>
      <c r="AD994" s="316"/>
      <c r="AE994" s="316"/>
      <c r="AF994" s="316"/>
      <c r="AG994" s="316"/>
      <c r="AH994" s="316"/>
      <c r="AI994" s="316"/>
      <c r="AJ994" s="316"/>
      <c r="AK994" s="175"/>
      <c r="AL994" s="175" t="e">
        <v>#N/A</v>
      </c>
      <c r="AM994" s="175" t="e">
        <v>#N/A</v>
      </c>
      <c r="AN994" s="175" t="e">
        <v>#N/A</v>
      </c>
    </row>
    <row r="995" spans="1:40" s="84" customFormat="1" ht="29.15" customHeight="1" x14ac:dyDescent="0.35">
      <c r="A995" s="256">
        <v>2023</v>
      </c>
      <c r="B995" s="184">
        <f>B990+1</f>
        <v>917</v>
      </c>
      <c r="C995" s="248" t="s">
        <v>642</v>
      </c>
      <c r="D995" s="184">
        <v>42004</v>
      </c>
      <c r="E995" s="287">
        <f>VLOOKUP(D995,'[1]2023-2025'!$A:$G,7,0)</f>
        <v>2023</v>
      </c>
      <c r="F995" s="287"/>
      <c r="G995" s="287" t="s">
        <v>1899</v>
      </c>
      <c r="H995" s="288">
        <f>INDEX('[1]2023-2025'!$AK:$AK,MATCH(D995,'[1]2023-2025'!$A:$A,0))</f>
        <v>44431</v>
      </c>
      <c r="I995" s="288" t="e">
        <v>#N/A</v>
      </c>
      <c r="J995" s="288" t="e">
        <f>VLOOKUP(D995,[1]Лист3!$A:$AK,37,0)</f>
        <v>#N/A</v>
      </c>
      <c r="K995" s="289">
        <f>INDEX('[1]2023-2025'!$G:$G,MATCH(D995,'[1]2023-2025'!$A:$A,0))</f>
        <v>2023</v>
      </c>
      <c r="L995" s="289"/>
      <c r="M995" s="289"/>
      <c r="N995" s="289"/>
      <c r="O995" s="289" t="s">
        <v>2747</v>
      </c>
      <c r="P995" s="289">
        <v>0</v>
      </c>
      <c r="Q995" s="186">
        <f t="shared" ref="Q995:Q1002" si="113">SUM(S995:AJ995)</f>
        <v>45849.599999999999</v>
      </c>
      <c r="R995" s="186">
        <f t="shared" ref="R995:R1002" si="114">SUM(S995:AI995)</f>
        <v>45849.599999999999</v>
      </c>
      <c r="S995" s="186">
        <v>0</v>
      </c>
      <c r="T995" s="186">
        <v>0</v>
      </c>
      <c r="U995" s="186">
        <v>0</v>
      </c>
      <c r="V995" s="186">
        <v>0</v>
      </c>
      <c r="W995" s="186">
        <v>0</v>
      </c>
      <c r="X995" s="186">
        <v>0</v>
      </c>
      <c r="Y995" s="186">
        <v>0</v>
      </c>
      <c r="Z995" s="186">
        <v>0</v>
      </c>
      <c r="AA995" s="186">
        <v>0</v>
      </c>
      <c r="AB995" s="186">
        <v>0</v>
      </c>
      <c r="AC995" s="186">
        <v>0</v>
      </c>
      <c r="AD995" s="186">
        <v>0</v>
      </c>
      <c r="AE995" s="186">
        <v>0</v>
      </c>
      <c r="AF995" s="186">
        <v>0</v>
      </c>
      <c r="AG995" s="292">
        <v>0</v>
      </c>
      <c r="AH995" s="292">
        <v>45849.599999999999</v>
      </c>
      <c r="AI995" s="292">
        <v>0</v>
      </c>
      <c r="AJ995" s="292">
        <v>0</v>
      </c>
      <c r="AK995" s="175"/>
      <c r="AL995" s="175">
        <v>2399518.1999999997</v>
      </c>
      <c r="AM995" s="175">
        <v>3094440.36</v>
      </c>
      <c r="AN995" s="175">
        <v>694922.16</v>
      </c>
    </row>
    <row r="996" spans="1:40" s="84" customFormat="1" ht="29.15" customHeight="1" x14ac:dyDescent="0.35">
      <c r="A996" s="256">
        <v>2023</v>
      </c>
      <c r="B996" s="184">
        <f t="shared" ref="B996:B1002" si="115">B995+1</f>
        <v>918</v>
      </c>
      <c r="C996" s="294" t="s">
        <v>3120</v>
      </c>
      <c r="D996" s="184">
        <v>42101</v>
      </c>
      <c r="E996" s="287">
        <f>VLOOKUP(D996,'[1]2023-2025'!$A:$G,7,0)</f>
        <v>2023</v>
      </c>
      <c r="F996" s="287"/>
      <c r="G996" s="287" t="s">
        <v>1899</v>
      </c>
      <c r="H996" s="288">
        <f>INDEX('[1]2023-2025'!$AK:$AK,MATCH(D996,'[1]2023-2025'!$A:$A,0))</f>
        <v>44431</v>
      </c>
      <c r="I996" s="288" t="e">
        <v>#N/A</v>
      </c>
      <c r="J996" s="288" t="e">
        <f>VLOOKUP(D996,[1]Лист3!$A:$AK,37,0)</f>
        <v>#N/A</v>
      </c>
      <c r="K996" s="289">
        <f>INDEX('[1]2023-2025'!$G:$G,MATCH(D996,'[1]2023-2025'!$A:$A,0))</f>
        <v>2023</v>
      </c>
      <c r="L996" s="289"/>
      <c r="M996" s="289"/>
      <c r="N996" s="289"/>
      <c r="O996" s="289" t="s">
        <v>2748</v>
      </c>
      <c r="P996" s="289">
        <v>0</v>
      </c>
      <c r="Q996" s="186">
        <f t="shared" si="113"/>
        <v>43843.68</v>
      </c>
      <c r="R996" s="186">
        <f t="shared" si="114"/>
        <v>43843.68</v>
      </c>
      <c r="S996" s="186">
        <v>0</v>
      </c>
      <c r="T996" s="186">
        <v>0</v>
      </c>
      <c r="U996" s="186">
        <v>0</v>
      </c>
      <c r="V996" s="186">
        <v>0</v>
      </c>
      <c r="W996" s="186">
        <v>0</v>
      </c>
      <c r="X996" s="186">
        <v>0</v>
      </c>
      <c r="Y996" s="186">
        <v>0</v>
      </c>
      <c r="Z996" s="186">
        <v>0</v>
      </c>
      <c r="AA996" s="186">
        <v>0</v>
      </c>
      <c r="AB996" s="186">
        <v>0</v>
      </c>
      <c r="AC996" s="186">
        <v>0</v>
      </c>
      <c r="AD996" s="186">
        <v>0</v>
      </c>
      <c r="AE996" s="186">
        <v>0</v>
      </c>
      <c r="AF996" s="186">
        <v>0</v>
      </c>
      <c r="AG996" s="292">
        <v>0</v>
      </c>
      <c r="AH996" s="292">
        <v>43843.68</v>
      </c>
      <c r="AI996" s="292">
        <v>0</v>
      </c>
      <c r="AJ996" s="292">
        <v>0</v>
      </c>
      <c r="AK996" s="175"/>
      <c r="AL996" s="175" t="e">
        <v>#N/A</v>
      </c>
      <c r="AM996" s="175" t="e">
        <v>#N/A</v>
      </c>
      <c r="AN996" s="175" t="e">
        <v>#N/A</v>
      </c>
    </row>
    <row r="997" spans="1:40" s="84" customFormat="1" ht="29.15" customHeight="1" x14ac:dyDescent="0.35">
      <c r="A997" s="256">
        <v>2023</v>
      </c>
      <c r="B997" s="184">
        <f t="shared" si="115"/>
        <v>919</v>
      </c>
      <c r="C997" s="294" t="s">
        <v>2996</v>
      </c>
      <c r="D997" s="184">
        <v>42001</v>
      </c>
      <c r="E997" s="287"/>
      <c r="F997" s="287"/>
      <c r="G997" s="287"/>
      <c r="H997" s="288"/>
      <c r="I997" s="288" t="e">
        <v>#N/A</v>
      </c>
      <c r="J997" s="288" t="e">
        <f>VLOOKUP(D997,[1]Лист3!$A:$AK,37,0)</f>
        <v>#N/A</v>
      </c>
      <c r="K997" s="289"/>
      <c r="L997" s="289"/>
      <c r="M997" s="289"/>
      <c r="N997" s="289"/>
      <c r="O997" s="289"/>
      <c r="P997" s="289"/>
      <c r="Q997" s="186">
        <f t="shared" si="113"/>
        <v>36930.03</v>
      </c>
      <c r="R997" s="186">
        <f t="shared" si="114"/>
        <v>36930.03</v>
      </c>
      <c r="S997" s="290">
        <v>0</v>
      </c>
      <c r="T997" s="186">
        <v>28930.03</v>
      </c>
      <c r="U997" s="186">
        <v>0</v>
      </c>
      <c r="V997" s="186">
        <v>0</v>
      </c>
      <c r="W997" s="186">
        <v>0</v>
      </c>
      <c r="X997" s="186">
        <v>8000</v>
      </c>
      <c r="Y997" s="186">
        <v>0</v>
      </c>
      <c r="Z997" s="186">
        <v>0</v>
      </c>
      <c r="AA997" s="186">
        <v>0</v>
      </c>
      <c r="AB997" s="186">
        <v>0</v>
      </c>
      <c r="AC997" s="186">
        <v>0</v>
      </c>
      <c r="AD997" s="186">
        <v>0</v>
      </c>
      <c r="AE997" s="186">
        <v>0</v>
      </c>
      <c r="AF997" s="186">
        <v>0</v>
      </c>
      <c r="AG997" s="292">
        <v>0</v>
      </c>
      <c r="AH997" s="292">
        <v>0</v>
      </c>
      <c r="AI997" s="292">
        <v>0</v>
      </c>
      <c r="AJ997" s="292">
        <v>0</v>
      </c>
      <c r="AK997" s="175"/>
      <c r="AL997" s="175">
        <v>3946589.93</v>
      </c>
      <c r="AM997" s="175">
        <v>4013129.96</v>
      </c>
      <c r="AN997" s="175">
        <v>66540.03</v>
      </c>
    </row>
    <row r="998" spans="1:40" s="84" customFormat="1" ht="29.15" customHeight="1" x14ac:dyDescent="0.35">
      <c r="A998" s="256">
        <v>2023</v>
      </c>
      <c r="B998" s="184">
        <f t="shared" si="115"/>
        <v>920</v>
      </c>
      <c r="C998" s="294" t="s">
        <v>2997</v>
      </c>
      <c r="D998" s="184">
        <v>42078</v>
      </c>
      <c r="E998" s="287"/>
      <c r="F998" s="287"/>
      <c r="G998" s="287"/>
      <c r="H998" s="288"/>
      <c r="I998" s="288" t="e">
        <v>#N/A</v>
      </c>
      <c r="J998" s="288" t="e">
        <f>VLOOKUP(D998,[1]Лист3!$A:$AK,37,0)</f>
        <v>#N/A</v>
      </c>
      <c r="K998" s="289"/>
      <c r="L998" s="289"/>
      <c r="M998" s="289"/>
      <c r="N998" s="289"/>
      <c r="O998" s="289"/>
      <c r="P998" s="289"/>
      <c r="Q998" s="186">
        <f t="shared" si="113"/>
        <v>87000</v>
      </c>
      <c r="R998" s="186">
        <f t="shared" si="114"/>
        <v>87000</v>
      </c>
      <c r="S998" s="186">
        <v>49000</v>
      </c>
      <c r="T998" s="291">
        <v>0</v>
      </c>
      <c r="U998" s="186">
        <v>0</v>
      </c>
      <c r="V998" s="186">
        <v>0</v>
      </c>
      <c r="W998" s="186">
        <v>38000</v>
      </c>
      <c r="X998" s="186">
        <v>0</v>
      </c>
      <c r="Y998" s="186">
        <v>0</v>
      </c>
      <c r="Z998" s="186">
        <v>0</v>
      </c>
      <c r="AA998" s="186">
        <v>0</v>
      </c>
      <c r="AB998" s="186">
        <v>0</v>
      </c>
      <c r="AC998" s="186">
        <v>0</v>
      </c>
      <c r="AD998" s="186">
        <v>0</v>
      </c>
      <c r="AE998" s="186">
        <v>0</v>
      </c>
      <c r="AF998" s="186">
        <v>0</v>
      </c>
      <c r="AG998" s="292">
        <v>0</v>
      </c>
      <c r="AH998" s="292">
        <v>0</v>
      </c>
      <c r="AI998" s="292">
        <v>0</v>
      </c>
      <c r="AJ998" s="292">
        <v>0</v>
      </c>
      <c r="AK998" s="175"/>
      <c r="AL998" s="175">
        <v>13456571.58</v>
      </c>
      <c r="AM998" s="175">
        <v>13762140.58</v>
      </c>
      <c r="AN998" s="175">
        <v>305569</v>
      </c>
    </row>
    <row r="999" spans="1:40" s="84" customFormat="1" ht="29.15" customHeight="1" x14ac:dyDescent="0.35">
      <c r="A999" s="256">
        <v>2023</v>
      </c>
      <c r="B999" s="184">
        <f t="shared" si="115"/>
        <v>921</v>
      </c>
      <c r="C999" s="294" t="s">
        <v>2998</v>
      </c>
      <c r="D999" s="184">
        <v>42081</v>
      </c>
      <c r="E999" s="287"/>
      <c r="F999" s="287"/>
      <c r="G999" s="287"/>
      <c r="H999" s="288"/>
      <c r="I999" s="288" t="e">
        <v>#N/A</v>
      </c>
      <c r="J999" s="288" t="e">
        <f>VLOOKUP(D999,[1]Лист3!$A:$AK,37,0)</f>
        <v>#N/A</v>
      </c>
      <c r="K999" s="289"/>
      <c r="L999" s="289"/>
      <c r="M999" s="289"/>
      <c r="N999" s="289"/>
      <c r="O999" s="289"/>
      <c r="P999" s="289"/>
      <c r="Q999" s="186">
        <f t="shared" si="113"/>
        <v>500000</v>
      </c>
      <c r="R999" s="186">
        <f t="shared" si="114"/>
        <v>500000</v>
      </c>
      <c r="S999" s="186">
        <v>340000</v>
      </c>
      <c r="T999" s="186">
        <v>100000</v>
      </c>
      <c r="U999" s="186">
        <v>0</v>
      </c>
      <c r="V999" s="186">
        <v>0</v>
      </c>
      <c r="W999" s="186">
        <v>0</v>
      </c>
      <c r="X999" s="186">
        <v>0</v>
      </c>
      <c r="Y999" s="186">
        <v>0</v>
      </c>
      <c r="Z999" s="186">
        <v>0</v>
      </c>
      <c r="AA999" s="186">
        <v>0</v>
      </c>
      <c r="AB999" s="186">
        <v>60000</v>
      </c>
      <c r="AC999" s="186">
        <v>0</v>
      </c>
      <c r="AD999" s="186">
        <v>0</v>
      </c>
      <c r="AE999" s="186">
        <v>0</v>
      </c>
      <c r="AF999" s="186">
        <v>0</v>
      </c>
      <c r="AG999" s="292">
        <v>0</v>
      </c>
      <c r="AH999" s="292">
        <v>0</v>
      </c>
      <c r="AI999" s="292">
        <v>0</v>
      </c>
      <c r="AJ999" s="292">
        <v>0</v>
      </c>
      <c r="AK999" s="175"/>
      <c r="AL999" s="175">
        <v>16240882.130000001</v>
      </c>
      <c r="AM999" s="175">
        <v>16740882.130000001</v>
      </c>
      <c r="AN999" s="175">
        <v>500000</v>
      </c>
    </row>
    <row r="1000" spans="1:40" s="84" customFormat="1" ht="29.15" customHeight="1" x14ac:dyDescent="0.35">
      <c r="A1000" s="256">
        <v>2023</v>
      </c>
      <c r="B1000" s="184">
        <f t="shared" si="115"/>
        <v>922</v>
      </c>
      <c r="C1000" s="294" t="s">
        <v>2999</v>
      </c>
      <c r="D1000" s="184">
        <v>42089</v>
      </c>
      <c r="E1000" s="287"/>
      <c r="F1000" s="287"/>
      <c r="G1000" s="287"/>
      <c r="H1000" s="288"/>
      <c r="I1000" s="288" t="e">
        <v>#N/A</v>
      </c>
      <c r="J1000" s="288" t="e">
        <f>VLOOKUP(D1000,[1]Лист3!$A:$AK,37,0)</f>
        <v>#N/A</v>
      </c>
      <c r="K1000" s="289"/>
      <c r="L1000" s="289"/>
      <c r="M1000" s="289"/>
      <c r="N1000" s="289"/>
      <c r="O1000" s="289"/>
      <c r="P1000" s="289"/>
      <c r="Q1000" s="186">
        <f t="shared" si="113"/>
        <v>51000</v>
      </c>
      <c r="R1000" s="186">
        <f t="shared" si="114"/>
        <v>51000</v>
      </c>
      <c r="S1000" s="186">
        <v>51000</v>
      </c>
      <c r="T1000" s="291">
        <v>0</v>
      </c>
      <c r="U1000" s="186">
        <v>0</v>
      </c>
      <c r="V1000" s="186">
        <v>0</v>
      </c>
      <c r="W1000" s="186">
        <v>0</v>
      </c>
      <c r="X1000" s="186">
        <v>0</v>
      </c>
      <c r="Y1000" s="186">
        <v>0</v>
      </c>
      <c r="Z1000" s="186">
        <v>0</v>
      </c>
      <c r="AA1000" s="186">
        <v>0</v>
      </c>
      <c r="AB1000" s="186">
        <v>0</v>
      </c>
      <c r="AC1000" s="186">
        <v>0</v>
      </c>
      <c r="AD1000" s="186">
        <v>0</v>
      </c>
      <c r="AE1000" s="186">
        <v>0</v>
      </c>
      <c r="AF1000" s="186">
        <v>0</v>
      </c>
      <c r="AG1000" s="292">
        <v>0</v>
      </c>
      <c r="AH1000" s="292">
        <v>0</v>
      </c>
      <c r="AI1000" s="292">
        <v>0</v>
      </c>
      <c r="AJ1000" s="292">
        <v>0</v>
      </c>
      <c r="AK1000" s="175"/>
      <c r="AL1000" s="175">
        <v>6540125.7599999998</v>
      </c>
      <c r="AM1000" s="175">
        <v>6591125.7599999998</v>
      </c>
      <c r="AN1000" s="175">
        <v>51000</v>
      </c>
    </row>
    <row r="1001" spans="1:40" s="84" customFormat="1" ht="29.15" customHeight="1" x14ac:dyDescent="0.35">
      <c r="A1001" s="256">
        <v>2023</v>
      </c>
      <c r="B1001" s="184">
        <f t="shared" si="115"/>
        <v>923</v>
      </c>
      <c r="C1001" s="294" t="s">
        <v>3000</v>
      </c>
      <c r="D1001" s="184">
        <v>42093</v>
      </c>
      <c r="E1001" s="287"/>
      <c r="F1001" s="287"/>
      <c r="G1001" s="287"/>
      <c r="H1001" s="288"/>
      <c r="I1001" s="288" t="e">
        <v>#N/A</v>
      </c>
      <c r="J1001" s="288" t="e">
        <f>VLOOKUP(D1001,[1]Лист3!$A:$AK,37,0)</f>
        <v>#N/A</v>
      </c>
      <c r="K1001" s="289"/>
      <c r="L1001" s="289"/>
      <c r="M1001" s="289"/>
      <c r="N1001" s="289"/>
      <c r="O1001" s="289"/>
      <c r="P1001" s="289"/>
      <c r="Q1001" s="186">
        <f t="shared" si="113"/>
        <v>1118288</v>
      </c>
      <c r="R1001" s="186">
        <f t="shared" si="114"/>
        <v>1118288</v>
      </c>
      <c r="S1001" s="186">
        <v>71122</v>
      </c>
      <c r="T1001" s="186">
        <v>791738</v>
      </c>
      <c r="U1001" s="186">
        <v>0</v>
      </c>
      <c r="V1001" s="186">
        <v>255428</v>
      </c>
      <c r="W1001" s="186">
        <v>0</v>
      </c>
      <c r="X1001" s="186">
        <v>0</v>
      </c>
      <c r="Y1001" s="186">
        <v>0</v>
      </c>
      <c r="Z1001" s="186">
        <v>0</v>
      </c>
      <c r="AA1001" s="186">
        <v>0</v>
      </c>
      <c r="AB1001" s="186">
        <v>0</v>
      </c>
      <c r="AC1001" s="186">
        <v>0</v>
      </c>
      <c r="AD1001" s="186">
        <v>0</v>
      </c>
      <c r="AE1001" s="186">
        <v>0</v>
      </c>
      <c r="AF1001" s="186">
        <v>0</v>
      </c>
      <c r="AG1001" s="292">
        <v>0</v>
      </c>
      <c r="AH1001" s="292">
        <v>0</v>
      </c>
      <c r="AI1001" s="292">
        <v>0</v>
      </c>
      <c r="AJ1001" s="292">
        <v>0</v>
      </c>
      <c r="AK1001" s="175"/>
      <c r="AL1001" s="175">
        <v>18332620.440000001</v>
      </c>
      <c r="AM1001" s="175">
        <v>19450908.440000001</v>
      </c>
      <c r="AN1001" s="175">
        <v>1118288</v>
      </c>
    </row>
    <row r="1002" spans="1:40" s="84" customFormat="1" ht="29.15" customHeight="1" x14ac:dyDescent="0.35">
      <c r="A1002" s="256">
        <v>2023</v>
      </c>
      <c r="B1002" s="184">
        <f t="shared" si="115"/>
        <v>924</v>
      </c>
      <c r="C1002" s="294" t="s">
        <v>3001</v>
      </c>
      <c r="D1002" s="184">
        <v>42107</v>
      </c>
      <c r="E1002" s="287"/>
      <c r="F1002" s="287"/>
      <c r="G1002" s="287"/>
      <c r="H1002" s="288"/>
      <c r="I1002" s="288" t="e">
        <v>#N/A</v>
      </c>
      <c r="J1002" s="288" t="e">
        <f>VLOOKUP(D1002,[1]Лист3!$A:$AK,37,0)</f>
        <v>#N/A</v>
      </c>
      <c r="K1002" s="289"/>
      <c r="L1002" s="289"/>
      <c r="M1002" s="289"/>
      <c r="N1002" s="289"/>
      <c r="O1002" s="289"/>
      <c r="P1002" s="289"/>
      <c r="Q1002" s="186">
        <f t="shared" si="113"/>
        <v>705270</v>
      </c>
      <c r="R1002" s="186">
        <f t="shared" si="114"/>
        <v>705270</v>
      </c>
      <c r="S1002" s="186">
        <f>71122+350000</f>
        <v>421122</v>
      </c>
      <c r="T1002" s="291">
        <v>0</v>
      </c>
      <c r="U1002" s="186">
        <v>0</v>
      </c>
      <c r="V1002" s="186">
        <v>284148</v>
      </c>
      <c r="W1002" s="186">
        <v>0</v>
      </c>
      <c r="X1002" s="186">
        <v>0</v>
      </c>
      <c r="Y1002" s="186">
        <v>0</v>
      </c>
      <c r="Z1002" s="186">
        <v>0</v>
      </c>
      <c r="AA1002" s="186">
        <v>0</v>
      </c>
      <c r="AB1002" s="186">
        <v>0</v>
      </c>
      <c r="AC1002" s="186">
        <v>0</v>
      </c>
      <c r="AD1002" s="186">
        <v>0</v>
      </c>
      <c r="AE1002" s="186">
        <v>0</v>
      </c>
      <c r="AF1002" s="186">
        <v>0</v>
      </c>
      <c r="AG1002" s="292">
        <v>0</v>
      </c>
      <c r="AH1002" s="292">
        <v>0</v>
      </c>
      <c r="AI1002" s="292">
        <v>0</v>
      </c>
      <c r="AJ1002" s="292">
        <v>0</v>
      </c>
      <c r="AK1002" s="175"/>
      <c r="AL1002" s="175">
        <v>15426704.880000001</v>
      </c>
      <c r="AM1002" s="175">
        <v>16173991.880000001</v>
      </c>
      <c r="AN1002" s="175">
        <v>747287</v>
      </c>
    </row>
    <row r="1003" spans="1:40" s="84" customFormat="1" ht="20.3" customHeight="1" x14ac:dyDescent="0.35">
      <c r="A1003" s="256"/>
      <c r="B1003" s="170" t="s">
        <v>22</v>
      </c>
      <c r="C1003" s="293"/>
      <c r="D1003" s="296" t="s">
        <v>172</v>
      </c>
      <c r="E1003" s="287" t="e">
        <f>VLOOKUP(D1003,'[1]2023-2025'!$A:$G,7,0)</f>
        <v>#N/A</v>
      </c>
      <c r="F1003" s="287"/>
      <c r="G1003" s="287"/>
      <c r="H1003" s="288" t="e">
        <v>#N/A</v>
      </c>
      <c r="I1003" s="288" t="e">
        <v>#N/A</v>
      </c>
      <c r="J1003" s="288" t="e">
        <f>VLOOKUP(D1003,[1]Лист3!$A:$AK,37,0)</f>
        <v>#N/A</v>
      </c>
      <c r="K1003" s="289" t="e">
        <v>#N/A</v>
      </c>
      <c r="L1003" s="289"/>
      <c r="M1003" s="289"/>
      <c r="N1003" s="289"/>
      <c r="O1003" s="289" t="e">
        <v>#N/A</v>
      </c>
      <c r="P1003" s="289"/>
      <c r="Q1003" s="297">
        <f>SUM(Q995:Q1002)</f>
        <v>2588181.31</v>
      </c>
      <c r="R1003" s="297">
        <f t="shared" ref="R1003:AJ1003" si="116">SUM(R995:R1002)</f>
        <v>2588181.31</v>
      </c>
      <c r="S1003" s="297">
        <f t="shared" si="116"/>
        <v>932244</v>
      </c>
      <c r="T1003" s="297">
        <f t="shared" si="116"/>
        <v>920668.03</v>
      </c>
      <c r="U1003" s="297">
        <f t="shared" si="116"/>
        <v>0</v>
      </c>
      <c r="V1003" s="297">
        <f t="shared" si="116"/>
        <v>539576</v>
      </c>
      <c r="W1003" s="297">
        <f t="shared" si="116"/>
        <v>38000</v>
      </c>
      <c r="X1003" s="297">
        <f t="shared" si="116"/>
        <v>8000</v>
      </c>
      <c r="Y1003" s="297">
        <f t="shared" si="116"/>
        <v>0</v>
      </c>
      <c r="Z1003" s="297">
        <f t="shared" si="116"/>
        <v>0</v>
      </c>
      <c r="AA1003" s="297">
        <f t="shared" si="116"/>
        <v>0</v>
      </c>
      <c r="AB1003" s="297">
        <f t="shared" si="116"/>
        <v>60000</v>
      </c>
      <c r="AC1003" s="297">
        <f t="shared" si="116"/>
        <v>0</v>
      </c>
      <c r="AD1003" s="297">
        <f t="shared" si="116"/>
        <v>0</v>
      </c>
      <c r="AE1003" s="297">
        <f t="shared" si="116"/>
        <v>0</v>
      </c>
      <c r="AF1003" s="297">
        <f t="shared" si="116"/>
        <v>0</v>
      </c>
      <c r="AG1003" s="297">
        <f t="shared" si="116"/>
        <v>0</v>
      </c>
      <c r="AH1003" s="297">
        <f t="shared" si="116"/>
        <v>89693.28</v>
      </c>
      <c r="AI1003" s="297">
        <f t="shared" si="116"/>
        <v>0</v>
      </c>
      <c r="AJ1003" s="297">
        <f t="shared" si="116"/>
        <v>0</v>
      </c>
      <c r="AK1003" s="175"/>
      <c r="AL1003" s="175" t="e">
        <v>#N/A</v>
      </c>
      <c r="AM1003" s="175" t="e">
        <v>#N/A</v>
      </c>
      <c r="AN1003" s="175" t="e">
        <v>#N/A</v>
      </c>
    </row>
    <row r="1004" spans="1:40" s="84" customFormat="1" ht="20.3" customHeight="1" x14ac:dyDescent="0.35">
      <c r="A1004" s="256"/>
      <c r="B1004" s="298"/>
      <c r="C1004" s="311"/>
      <c r="D1004" s="311"/>
      <c r="E1004" s="287">
        <f>VLOOKUP(D1004,'[1]2023-2025'!$A:$G,7,0)</f>
        <v>0</v>
      </c>
      <c r="F1004" s="287"/>
      <c r="G1004" s="287"/>
      <c r="H1004" s="288" t="e">
        <v>#N/A</v>
      </c>
      <c r="I1004" s="288" t="e">
        <v>#N/A</v>
      </c>
      <c r="J1004" s="288" t="e">
        <f>VLOOKUP(D1004,[1]Лист3!$A:$AK,37,0)</f>
        <v>#N/A</v>
      </c>
      <c r="K1004" s="289" t="e">
        <v>#N/A</v>
      </c>
      <c r="L1004" s="289"/>
      <c r="M1004" s="289"/>
      <c r="N1004" s="289"/>
      <c r="O1004" s="289" t="e">
        <v>#N/A</v>
      </c>
      <c r="P1004" s="289"/>
      <c r="Q1004" s="311"/>
      <c r="R1004" s="311"/>
      <c r="S1004" s="316"/>
      <c r="T1004" s="316"/>
      <c r="U1004" s="316"/>
      <c r="V1004" s="316"/>
      <c r="W1004" s="316"/>
      <c r="X1004" s="311" t="s">
        <v>2918</v>
      </c>
      <c r="Y1004" s="316"/>
      <c r="Z1004" s="316"/>
      <c r="AA1004" s="316"/>
      <c r="AB1004" s="316"/>
      <c r="AC1004" s="316"/>
      <c r="AD1004" s="316"/>
      <c r="AE1004" s="316"/>
      <c r="AF1004" s="316"/>
      <c r="AG1004" s="316"/>
      <c r="AH1004" s="316"/>
      <c r="AI1004" s="316"/>
      <c r="AJ1004" s="316"/>
      <c r="AK1004" s="175"/>
      <c r="AL1004" s="175" t="e">
        <v>#N/A</v>
      </c>
      <c r="AM1004" s="175" t="e">
        <v>#N/A</v>
      </c>
      <c r="AN1004" s="175" t="e">
        <v>#N/A</v>
      </c>
    </row>
    <row r="1005" spans="1:40" s="84" customFormat="1" ht="20.3" customHeight="1" x14ac:dyDescent="0.35">
      <c r="A1005" s="256">
        <v>2023</v>
      </c>
      <c r="B1005" s="184">
        <f>B1002+1</f>
        <v>925</v>
      </c>
      <c r="C1005" s="248" t="s">
        <v>648</v>
      </c>
      <c r="D1005" s="184">
        <v>55897</v>
      </c>
      <c r="E1005" s="287">
        <f>VLOOKUP(D1005,'[1]2023-2025'!$A:$G,7,0)</f>
        <v>2023</v>
      </c>
      <c r="F1005" s="287"/>
      <c r="G1005" s="287" t="s">
        <v>1899</v>
      </c>
      <c r="H1005" s="288">
        <f>INDEX('[1]2023-2025'!$AK:$AK,MATCH(D1005,'[1]2023-2025'!$A:$A,0))</f>
        <v>44581</v>
      </c>
      <c r="I1005" s="288" t="e">
        <v>#N/A</v>
      </c>
      <c r="J1005" s="288" t="e">
        <f>VLOOKUP(D1005,[1]Лист3!$A:$AK,37,0)</f>
        <v>#N/A</v>
      </c>
      <c r="K1005" s="289">
        <f>INDEX('[1]2023-2025'!$G:$G,MATCH(D1005,'[1]2023-2025'!$A:$A,0))</f>
        <v>2023</v>
      </c>
      <c r="L1005" s="289"/>
      <c r="M1005" s="289"/>
      <c r="N1005" s="289"/>
      <c r="O1005" s="289" t="s">
        <v>2446</v>
      </c>
      <c r="P1005" s="289" t="s">
        <v>2749</v>
      </c>
      <c r="Q1005" s="186">
        <f t="shared" ref="Q1005:Q1014" si="117">SUM(S1005:AJ1005)</f>
        <v>951927.6</v>
      </c>
      <c r="R1005" s="186">
        <f t="shared" ref="R1005:R1014" si="118">SUM(S1005:AI1005)</f>
        <v>951927.6</v>
      </c>
      <c r="S1005" s="186">
        <v>0</v>
      </c>
      <c r="T1005" s="186">
        <v>699997.2</v>
      </c>
      <c r="U1005" s="186">
        <v>0</v>
      </c>
      <c r="V1005" s="186">
        <v>251930.4</v>
      </c>
      <c r="W1005" s="186">
        <v>0</v>
      </c>
      <c r="X1005" s="186">
        <v>0</v>
      </c>
      <c r="Y1005" s="186">
        <v>0</v>
      </c>
      <c r="Z1005" s="186">
        <v>0</v>
      </c>
      <c r="AA1005" s="186">
        <v>0</v>
      </c>
      <c r="AB1005" s="186">
        <v>0</v>
      </c>
      <c r="AC1005" s="186">
        <v>0</v>
      </c>
      <c r="AD1005" s="186">
        <v>0</v>
      </c>
      <c r="AE1005" s="186">
        <v>0</v>
      </c>
      <c r="AF1005" s="186">
        <v>0</v>
      </c>
      <c r="AG1005" s="292">
        <v>0</v>
      </c>
      <c r="AH1005" s="292">
        <v>0</v>
      </c>
      <c r="AI1005" s="292">
        <v>0</v>
      </c>
      <c r="AJ1005" s="292">
        <v>0</v>
      </c>
      <c r="AK1005" s="175"/>
      <c r="AL1005" s="175">
        <v>3557115.6699999995</v>
      </c>
      <c r="AM1005" s="175">
        <v>4509043.2699999996</v>
      </c>
      <c r="AN1005" s="175">
        <v>951927.6</v>
      </c>
    </row>
    <row r="1006" spans="1:40" s="84" customFormat="1" ht="20.3" customHeight="1" x14ac:dyDescent="0.35">
      <c r="A1006" s="256">
        <v>2023</v>
      </c>
      <c r="B1006" s="184">
        <f>B1005+1</f>
        <v>926</v>
      </c>
      <c r="C1006" s="248" t="s">
        <v>1546</v>
      </c>
      <c r="D1006" s="184">
        <v>42123</v>
      </c>
      <c r="E1006" s="287">
        <f>VLOOKUP(D1006,'[1]2023-2025'!$A:$G,7,0)</f>
        <v>2023</v>
      </c>
      <c r="F1006" s="287"/>
      <c r="G1006" s="287" t="s">
        <v>1899</v>
      </c>
      <c r="H1006" s="288">
        <f>INDEX('[1]2023-2025'!$AK:$AK,MATCH(D1006,'[1]2023-2025'!$A:$A,0))</f>
        <v>44670</v>
      </c>
      <c r="I1006" s="288" t="e">
        <v>#N/A</v>
      </c>
      <c r="J1006" s="288" t="e">
        <f>VLOOKUP(D1006,[1]Лист3!$A:$AK,37,0)</f>
        <v>#N/A</v>
      </c>
      <c r="K1006" s="289">
        <f>INDEX('[1]2023-2025'!$G:$G,MATCH(D1006,'[1]2023-2025'!$A:$A,0))</f>
        <v>2023</v>
      </c>
      <c r="L1006" s="289"/>
      <c r="M1006" s="289"/>
      <c r="N1006" s="289"/>
      <c r="O1006" s="289" t="s">
        <v>2446</v>
      </c>
      <c r="P1006" s="289" t="s">
        <v>2750</v>
      </c>
      <c r="Q1006" s="186">
        <f t="shared" si="117"/>
        <v>182119.15</v>
      </c>
      <c r="R1006" s="186">
        <f t="shared" si="118"/>
        <v>178770</v>
      </c>
      <c r="S1006" s="290">
        <v>0</v>
      </c>
      <c r="T1006" s="290">
        <v>0</v>
      </c>
      <c r="U1006" s="290">
        <v>0</v>
      </c>
      <c r="V1006" s="290">
        <v>0</v>
      </c>
      <c r="W1006" s="290">
        <v>0</v>
      </c>
      <c r="X1006" s="290">
        <v>0</v>
      </c>
      <c r="Y1006" s="290">
        <v>0</v>
      </c>
      <c r="Z1006" s="290">
        <v>0</v>
      </c>
      <c r="AA1006" s="290">
        <v>178770</v>
      </c>
      <c r="AB1006" s="290">
        <v>0</v>
      </c>
      <c r="AC1006" s="290">
        <v>0</v>
      </c>
      <c r="AD1006" s="290">
        <v>0</v>
      </c>
      <c r="AE1006" s="290">
        <v>0</v>
      </c>
      <c r="AF1006" s="290">
        <v>0</v>
      </c>
      <c r="AG1006" s="290">
        <v>0</v>
      </c>
      <c r="AH1006" s="290">
        <v>0</v>
      </c>
      <c r="AI1006" s="290">
        <v>0</v>
      </c>
      <c r="AJ1006" s="292">
        <v>3349.15</v>
      </c>
      <c r="AK1006" s="175"/>
      <c r="AL1006" s="175">
        <v>2274678.98</v>
      </c>
      <c r="AM1006" s="175">
        <v>2456798.13</v>
      </c>
      <c r="AN1006" s="175">
        <v>182119.15</v>
      </c>
    </row>
    <row r="1007" spans="1:40" s="84" customFormat="1" ht="20.3" customHeight="1" x14ac:dyDescent="0.35">
      <c r="A1007" s="256">
        <v>2023</v>
      </c>
      <c r="B1007" s="184">
        <f t="shared" ref="B1007:B1014" si="119">B1006+1</f>
        <v>927</v>
      </c>
      <c r="C1007" s="248" t="s">
        <v>646</v>
      </c>
      <c r="D1007" s="184">
        <v>42113</v>
      </c>
      <c r="E1007" s="287">
        <f>VLOOKUP(D1007,'[1]2023-2025'!$A:$G,7,0)</f>
        <v>2023</v>
      </c>
      <c r="F1007" s="287"/>
      <c r="G1007" s="287" t="s">
        <v>1899</v>
      </c>
      <c r="H1007" s="288">
        <f>INDEX('[1]2023-2025'!$AK:$AK,MATCH(D1007,'[1]2023-2025'!$A:$A,0))</f>
        <v>44551</v>
      </c>
      <c r="I1007" s="288" t="e">
        <v>#N/A</v>
      </c>
      <c r="J1007" s="288" t="e">
        <f>VLOOKUP(D1007,[1]Лист3!$A:$AK,37,0)</f>
        <v>#N/A</v>
      </c>
      <c r="K1007" s="289">
        <f>INDEX('[1]2023-2025'!$G:$G,MATCH(D1007,'[1]2023-2025'!$A:$A,0))</f>
        <v>2023</v>
      </c>
      <c r="L1007" s="289"/>
      <c r="M1007" s="289"/>
      <c r="N1007" s="289"/>
      <c r="O1007" s="289" t="s">
        <v>2441</v>
      </c>
      <c r="P1007" s="289">
        <v>0</v>
      </c>
      <c r="Q1007" s="186">
        <f t="shared" si="117"/>
        <v>700821.60000000009</v>
      </c>
      <c r="R1007" s="186">
        <f t="shared" si="118"/>
        <v>700821.60000000009</v>
      </c>
      <c r="S1007" s="186">
        <v>700821.60000000009</v>
      </c>
      <c r="T1007" s="186">
        <v>0</v>
      </c>
      <c r="U1007" s="186">
        <v>0</v>
      </c>
      <c r="V1007" s="186">
        <v>0</v>
      </c>
      <c r="W1007" s="186">
        <v>0</v>
      </c>
      <c r="X1007" s="186">
        <v>0</v>
      </c>
      <c r="Y1007" s="186">
        <v>0</v>
      </c>
      <c r="Z1007" s="186">
        <v>0</v>
      </c>
      <c r="AA1007" s="186">
        <v>0</v>
      </c>
      <c r="AB1007" s="186">
        <v>0</v>
      </c>
      <c r="AC1007" s="186">
        <v>0</v>
      </c>
      <c r="AD1007" s="186">
        <v>0</v>
      </c>
      <c r="AE1007" s="186">
        <v>0</v>
      </c>
      <c r="AF1007" s="186">
        <v>0</v>
      </c>
      <c r="AG1007" s="292">
        <v>0</v>
      </c>
      <c r="AH1007" s="292">
        <v>0</v>
      </c>
      <c r="AI1007" s="292">
        <v>0</v>
      </c>
      <c r="AJ1007" s="292">
        <v>0</v>
      </c>
      <c r="AK1007" s="175"/>
      <c r="AL1007" s="175">
        <v>2675578.36</v>
      </c>
      <c r="AM1007" s="175">
        <v>3376399.96</v>
      </c>
      <c r="AN1007" s="175">
        <v>700821.60000000009</v>
      </c>
    </row>
    <row r="1008" spans="1:40" s="84" customFormat="1" ht="20.3" customHeight="1" x14ac:dyDescent="0.35">
      <c r="A1008" s="256">
        <v>2023</v>
      </c>
      <c r="B1008" s="184">
        <f t="shared" si="119"/>
        <v>928</v>
      </c>
      <c r="C1008" s="248" t="s">
        <v>647</v>
      </c>
      <c r="D1008" s="184">
        <v>42114</v>
      </c>
      <c r="E1008" s="287">
        <f>VLOOKUP(D1008,'[1]2023-2025'!$A:$G,7,0)</f>
        <v>2023</v>
      </c>
      <c r="F1008" s="287"/>
      <c r="G1008" s="287" t="s">
        <v>1899</v>
      </c>
      <c r="H1008" s="288">
        <f>INDEX('[1]2023-2025'!$AK:$AK,MATCH(D1008,'[1]2023-2025'!$A:$A,0))</f>
        <v>44613</v>
      </c>
      <c r="I1008" s="288" t="e">
        <v>#N/A</v>
      </c>
      <c r="J1008" s="288" t="e">
        <f>VLOOKUP(D1008,[1]Лист3!$A:$AK,37,0)</f>
        <v>#N/A</v>
      </c>
      <c r="K1008" s="289">
        <f>INDEX('[1]2023-2025'!$G:$G,MATCH(D1008,'[1]2023-2025'!$A:$A,0))</f>
        <v>2023</v>
      </c>
      <c r="L1008" s="289"/>
      <c r="M1008" s="289"/>
      <c r="N1008" s="289"/>
      <c r="O1008" s="289" t="s">
        <v>2441</v>
      </c>
      <c r="P1008" s="289" t="s">
        <v>2751</v>
      </c>
      <c r="Q1008" s="186">
        <f t="shared" si="117"/>
        <v>834410.74000000011</v>
      </c>
      <c r="R1008" s="186">
        <f t="shared" si="118"/>
        <v>820369.20000000007</v>
      </c>
      <c r="S1008" s="186">
        <v>0</v>
      </c>
      <c r="T1008" s="186">
        <v>682651.20000000007</v>
      </c>
      <c r="U1008" s="186">
        <v>0</v>
      </c>
      <c r="V1008" s="186">
        <v>137718</v>
      </c>
      <c r="W1008" s="186">
        <v>0</v>
      </c>
      <c r="X1008" s="186">
        <v>0</v>
      </c>
      <c r="Y1008" s="290">
        <v>0</v>
      </c>
      <c r="Z1008" s="186">
        <v>0</v>
      </c>
      <c r="AA1008" s="186">
        <v>0</v>
      </c>
      <c r="AB1008" s="186">
        <v>0</v>
      </c>
      <c r="AC1008" s="186">
        <v>0</v>
      </c>
      <c r="AD1008" s="186">
        <v>0</v>
      </c>
      <c r="AE1008" s="186">
        <v>0</v>
      </c>
      <c r="AF1008" s="186">
        <v>0</v>
      </c>
      <c r="AG1008" s="292">
        <v>0</v>
      </c>
      <c r="AH1008" s="292">
        <v>0</v>
      </c>
      <c r="AI1008" s="292">
        <v>0</v>
      </c>
      <c r="AJ1008" s="292">
        <v>14041.54</v>
      </c>
      <c r="AK1008" s="175"/>
      <c r="AL1008" s="175">
        <v>2403596.2599999998</v>
      </c>
      <c r="AM1008" s="175">
        <v>3238007</v>
      </c>
      <c r="AN1008" s="175">
        <v>834410.74000000011</v>
      </c>
    </row>
    <row r="1009" spans="1:40" s="84" customFormat="1" ht="20.3" customHeight="1" x14ac:dyDescent="0.35">
      <c r="A1009" s="256">
        <v>2023</v>
      </c>
      <c r="B1009" s="184">
        <f t="shared" si="119"/>
        <v>929</v>
      </c>
      <c r="C1009" s="248" t="s">
        <v>650</v>
      </c>
      <c r="D1009" s="184">
        <v>42117</v>
      </c>
      <c r="E1009" s="287">
        <f>VLOOKUP(D1009,'[1]2023-2025'!$A:$G,7,0)</f>
        <v>2023</v>
      </c>
      <c r="F1009" s="287"/>
      <c r="G1009" s="287" t="s">
        <v>1899</v>
      </c>
      <c r="H1009" s="288">
        <f>INDEX('[1]2023-2025'!$AK:$AK,MATCH(D1009,'[1]2023-2025'!$A:$A,0))</f>
        <v>44729</v>
      </c>
      <c r="I1009" s="288" t="e">
        <v>#N/A</v>
      </c>
      <c r="J1009" s="288" t="e">
        <f>VLOOKUP(D1009,[1]Лист3!$A:$AK,37,0)</f>
        <v>#N/A</v>
      </c>
      <c r="K1009" s="289">
        <f>INDEX('[1]2023-2025'!$G:$G,MATCH(D1009,'[1]2023-2025'!$A:$A,0))</f>
        <v>2023</v>
      </c>
      <c r="L1009" s="289"/>
      <c r="M1009" s="289"/>
      <c r="N1009" s="289"/>
      <c r="O1009" s="289" t="s">
        <v>2752</v>
      </c>
      <c r="P1009" s="289" t="s">
        <v>2753</v>
      </c>
      <c r="Q1009" s="186">
        <f t="shared" si="117"/>
        <v>571092.08000000007</v>
      </c>
      <c r="R1009" s="186">
        <f t="shared" si="118"/>
        <v>571092.08000000007</v>
      </c>
      <c r="S1009" s="290">
        <v>571092.08000000007</v>
      </c>
      <c r="T1009" s="290">
        <v>0</v>
      </c>
      <c r="U1009" s="290">
        <v>0</v>
      </c>
      <c r="V1009" s="290">
        <v>0</v>
      </c>
      <c r="W1009" s="290">
        <v>0</v>
      </c>
      <c r="X1009" s="290">
        <v>0</v>
      </c>
      <c r="Y1009" s="290">
        <v>0</v>
      </c>
      <c r="Z1009" s="290">
        <v>0</v>
      </c>
      <c r="AA1009" s="290">
        <v>0</v>
      </c>
      <c r="AB1009" s="290">
        <v>0</v>
      </c>
      <c r="AC1009" s="290">
        <v>0</v>
      </c>
      <c r="AD1009" s="290">
        <v>0</v>
      </c>
      <c r="AE1009" s="290">
        <v>0</v>
      </c>
      <c r="AF1009" s="290">
        <v>0</v>
      </c>
      <c r="AG1009" s="290">
        <v>0</v>
      </c>
      <c r="AH1009" s="290">
        <v>0</v>
      </c>
      <c r="AI1009" s="290">
        <v>0</v>
      </c>
      <c r="AJ1009" s="290">
        <v>0</v>
      </c>
      <c r="AK1009" s="175"/>
      <c r="AL1009" s="175">
        <v>3038118.44</v>
      </c>
      <c r="AM1009" s="175">
        <v>3609210.52</v>
      </c>
      <c r="AN1009" s="175">
        <v>571092.08000000007</v>
      </c>
    </row>
    <row r="1010" spans="1:40" s="84" customFormat="1" ht="20.3" customHeight="1" x14ac:dyDescent="0.35">
      <c r="A1010" s="256">
        <v>2023</v>
      </c>
      <c r="B1010" s="184">
        <f t="shared" si="119"/>
        <v>930</v>
      </c>
      <c r="C1010" s="248" t="s">
        <v>652</v>
      </c>
      <c r="D1010" s="184">
        <v>42133</v>
      </c>
      <c r="E1010" s="287">
        <f>VLOOKUP(D1010,'[1]2023-2025'!$A:$G,7,0)</f>
        <v>2023</v>
      </c>
      <c r="F1010" s="287"/>
      <c r="G1010" s="287" t="s">
        <v>1899</v>
      </c>
      <c r="H1010" s="288">
        <f>INDEX('[1]2023-2025'!$AK:$AK,MATCH(D1010,'[1]2023-2025'!$A:$A,0))</f>
        <v>44551</v>
      </c>
      <c r="I1010" s="288" t="e">
        <v>#N/A</v>
      </c>
      <c r="J1010" s="288" t="e">
        <f>VLOOKUP(D1010,[1]Лист3!$A:$AK,37,0)</f>
        <v>#N/A</v>
      </c>
      <c r="K1010" s="289">
        <f>INDEX('[1]2023-2025'!$G:$G,MATCH(D1010,'[1]2023-2025'!$A:$A,0))</f>
        <v>2023</v>
      </c>
      <c r="L1010" s="289"/>
      <c r="M1010" s="289"/>
      <c r="N1010" s="289"/>
      <c r="O1010" s="289" t="s">
        <v>2463</v>
      </c>
      <c r="P1010" s="289" t="s">
        <v>2451</v>
      </c>
      <c r="Q1010" s="186">
        <f t="shared" si="117"/>
        <v>922492.8</v>
      </c>
      <c r="R1010" s="186">
        <f t="shared" si="118"/>
        <v>922492.8</v>
      </c>
      <c r="S1010" s="186">
        <v>0</v>
      </c>
      <c r="T1010" s="186">
        <v>778983.6</v>
      </c>
      <c r="U1010" s="186">
        <v>0</v>
      </c>
      <c r="V1010" s="186">
        <v>143509.20000000001</v>
      </c>
      <c r="W1010" s="186">
        <v>0</v>
      </c>
      <c r="X1010" s="186">
        <v>0</v>
      </c>
      <c r="Y1010" s="186">
        <v>0</v>
      </c>
      <c r="Z1010" s="186">
        <v>0</v>
      </c>
      <c r="AA1010" s="186">
        <v>0</v>
      </c>
      <c r="AB1010" s="186">
        <v>0</v>
      </c>
      <c r="AC1010" s="186">
        <v>0</v>
      </c>
      <c r="AD1010" s="186">
        <v>0</v>
      </c>
      <c r="AE1010" s="186">
        <v>0</v>
      </c>
      <c r="AF1010" s="186">
        <v>0</v>
      </c>
      <c r="AG1010" s="292">
        <v>0</v>
      </c>
      <c r="AH1010" s="292">
        <v>0</v>
      </c>
      <c r="AI1010" s="292">
        <v>0</v>
      </c>
      <c r="AJ1010" s="292">
        <v>0</v>
      </c>
      <c r="AK1010" s="175"/>
      <c r="AL1010" s="175">
        <v>1364348.0999999999</v>
      </c>
      <c r="AM1010" s="175">
        <v>3423608.65</v>
      </c>
      <c r="AN1010" s="175">
        <v>2059260.55</v>
      </c>
    </row>
    <row r="1011" spans="1:40" s="84" customFormat="1" ht="20.3" customHeight="1" x14ac:dyDescent="0.35">
      <c r="A1011" s="256">
        <v>2023</v>
      </c>
      <c r="B1011" s="184">
        <f t="shared" si="119"/>
        <v>931</v>
      </c>
      <c r="C1011" s="248" t="s">
        <v>653</v>
      </c>
      <c r="D1011" s="184">
        <v>42134</v>
      </c>
      <c r="E1011" s="287">
        <f>VLOOKUP(D1011,'[1]2023-2025'!$A:$G,7,0)</f>
        <v>2023</v>
      </c>
      <c r="F1011" s="287"/>
      <c r="G1011" s="287" t="s">
        <v>1899</v>
      </c>
      <c r="H1011" s="288">
        <f>INDEX('[1]2023-2025'!$AK:$AK,MATCH(D1011,'[1]2023-2025'!$A:$A,0))</f>
        <v>44638</v>
      </c>
      <c r="I1011" s="288" t="e">
        <v>#N/A</v>
      </c>
      <c r="J1011" s="288" t="e">
        <f>VLOOKUP(D1011,[1]Лист3!$A:$AK,37,0)</f>
        <v>#N/A</v>
      </c>
      <c r="K1011" s="289">
        <f>INDEX('[1]2023-2025'!$G:$G,MATCH(D1011,'[1]2023-2025'!$A:$A,0))</f>
        <v>2023</v>
      </c>
      <c r="L1011" s="289"/>
      <c r="M1011" s="289"/>
      <c r="N1011" s="289"/>
      <c r="O1011" s="289" t="s">
        <v>2446</v>
      </c>
      <c r="P1011" s="289" t="s">
        <v>2754</v>
      </c>
      <c r="Q1011" s="186">
        <f t="shared" si="117"/>
        <v>899082.88</v>
      </c>
      <c r="R1011" s="186">
        <f t="shared" si="118"/>
        <v>886297.2</v>
      </c>
      <c r="S1011" s="290">
        <v>0</v>
      </c>
      <c r="T1011" s="290">
        <v>740504.39999999991</v>
      </c>
      <c r="U1011" s="290">
        <v>0</v>
      </c>
      <c r="V1011" s="290">
        <v>145792.80000000002</v>
      </c>
      <c r="W1011" s="290">
        <v>0</v>
      </c>
      <c r="X1011" s="290">
        <v>0</v>
      </c>
      <c r="Y1011" s="290">
        <v>0</v>
      </c>
      <c r="Z1011" s="290">
        <v>0</v>
      </c>
      <c r="AA1011" s="290">
        <v>0</v>
      </c>
      <c r="AB1011" s="290">
        <v>0</v>
      </c>
      <c r="AC1011" s="290">
        <v>0</v>
      </c>
      <c r="AD1011" s="290">
        <v>0</v>
      </c>
      <c r="AE1011" s="290">
        <v>0</v>
      </c>
      <c r="AF1011" s="290">
        <v>0</v>
      </c>
      <c r="AG1011" s="290">
        <v>0</v>
      </c>
      <c r="AH1011" s="290">
        <v>0</v>
      </c>
      <c r="AI1011" s="290">
        <v>0</v>
      </c>
      <c r="AJ1011" s="292">
        <v>12785.679999999998</v>
      </c>
      <c r="AK1011" s="175"/>
      <c r="AL1011" s="175">
        <v>2906076.41</v>
      </c>
      <c r="AM1011" s="175">
        <v>3805159.29</v>
      </c>
      <c r="AN1011" s="175">
        <v>899082.88</v>
      </c>
    </row>
    <row r="1012" spans="1:40" s="84" customFormat="1" ht="20.3" customHeight="1" x14ac:dyDescent="0.35">
      <c r="A1012" s="256">
        <v>2023</v>
      </c>
      <c r="B1012" s="184">
        <f t="shared" si="119"/>
        <v>932</v>
      </c>
      <c r="C1012" s="248" t="s">
        <v>2886</v>
      </c>
      <c r="D1012" s="184">
        <v>42127</v>
      </c>
      <c r="E1012" s="287">
        <f>VLOOKUP(D1012,'[1]2023-2025'!$A:$G,7,0)</f>
        <v>2023</v>
      </c>
      <c r="F1012" s="287"/>
      <c r="G1012" s="287" t="s">
        <v>1899</v>
      </c>
      <c r="H1012" s="288">
        <f>INDEX('[1]2023-2025'!$AK:$AK,MATCH(D1012,'[1]2023-2025'!$A:$A,0))</f>
        <v>44431</v>
      </c>
      <c r="I1012" s="288" t="e">
        <v>#N/A</v>
      </c>
      <c r="J1012" s="288" t="e">
        <f>VLOOKUP(D1012,[1]Лист3!$A:$AK,37,0)</f>
        <v>#N/A</v>
      </c>
      <c r="K1012" s="289">
        <f>INDEX('[1]2023-2025'!$G:$G,MATCH(D1012,'[1]2023-2025'!$A:$A,0))</f>
        <v>2023</v>
      </c>
      <c r="L1012" s="289"/>
      <c r="M1012" s="289"/>
      <c r="N1012" s="289"/>
      <c r="O1012" s="289" t="s">
        <v>1743</v>
      </c>
      <c r="P1012" s="289" t="s">
        <v>2755</v>
      </c>
      <c r="Q1012" s="186">
        <f t="shared" si="117"/>
        <v>32375.88</v>
      </c>
      <c r="R1012" s="186">
        <f t="shared" si="118"/>
        <v>32375.88</v>
      </c>
      <c r="S1012" s="186">
        <v>0</v>
      </c>
      <c r="T1012" s="186">
        <v>0</v>
      </c>
      <c r="U1012" s="186">
        <v>0</v>
      </c>
      <c r="V1012" s="186">
        <v>0</v>
      </c>
      <c r="W1012" s="186">
        <v>0</v>
      </c>
      <c r="X1012" s="186">
        <v>0</v>
      </c>
      <c r="Y1012" s="186">
        <v>0</v>
      </c>
      <c r="Z1012" s="186">
        <v>0</v>
      </c>
      <c r="AA1012" s="186">
        <v>0</v>
      </c>
      <c r="AB1012" s="186">
        <v>0</v>
      </c>
      <c r="AC1012" s="186">
        <v>0</v>
      </c>
      <c r="AD1012" s="186">
        <v>0</v>
      </c>
      <c r="AE1012" s="186">
        <v>0</v>
      </c>
      <c r="AF1012" s="186">
        <v>0</v>
      </c>
      <c r="AG1012" s="292">
        <v>0</v>
      </c>
      <c r="AH1012" s="292">
        <v>32375.88</v>
      </c>
      <c r="AI1012" s="292">
        <v>0</v>
      </c>
      <c r="AJ1012" s="292">
        <v>0</v>
      </c>
      <c r="AK1012" s="175"/>
      <c r="AL1012" s="175" t="e">
        <v>#N/A</v>
      </c>
      <c r="AM1012" s="175" t="e">
        <v>#N/A</v>
      </c>
      <c r="AN1012" s="175" t="e">
        <v>#N/A</v>
      </c>
    </row>
    <row r="1013" spans="1:40" s="84" customFormat="1" ht="20.3" customHeight="1" x14ac:dyDescent="0.35">
      <c r="A1013" s="256">
        <v>2023</v>
      </c>
      <c r="B1013" s="184">
        <f t="shared" si="119"/>
        <v>933</v>
      </c>
      <c r="C1013" s="248" t="s">
        <v>657</v>
      </c>
      <c r="D1013" s="184">
        <v>42136</v>
      </c>
      <c r="E1013" s="287">
        <f>VLOOKUP(D1013,'[1]2023-2025'!$A:$G,7,0)</f>
        <v>2023</v>
      </c>
      <c r="F1013" s="287"/>
      <c r="G1013" s="287" t="s">
        <v>1899</v>
      </c>
      <c r="H1013" s="288">
        <f>INDEX('[1]2023-2025'!$AK:$AK,MATCH(D1013,'[1]2023-2025'!$A:$A,0))</f>
        <v>44613</v>
      </c>
      <c r="I1013" s="288" t="e">
        <v>#N/A</v>
      </c>
      <c r="J1013" s="288" t="e">
        <f>VLOOKUP(D1013,[1]Лист3!$A:$AK,37,0)</f>
        <v>#N/A</v>
      </c>
      <c r="K1013" s="289">
        <f>INDEX('[1]2023-2025'!$G:$G,MATCH(D1013,'[1]2023-2025'!$A:$A,0))</f>
        <v>2023</v>
      </c>
      <c r="L1013" s="289"/>
      <c r="M1013" s="289"/>
      <c r="N1013" s="289"/>
      <c r="O1013" s="289" t="s">
        <v>2463</v>
      </c>
      <c r="P1013" s="289" t="s">
        <v>2756</v>
      </c>
      <c r="Q1013" s="186">
        <f t="shared" si="117"/>
        <v>1280271.25</v>
      </c>
      <c r="R1013" s="186">
        <f t="shared" si="118"/>
        <v>1261260</v>
      </c>
      <c r="S1013" s="186">
        <v>0</v>
      </c>
      <c r="T1013" s="186">
        <v>0</v>
      </c>
      <c r="U1013" s="186">
        <v>0</v>
      </c>
      <c r="V1013" s="186">
        <v>0</v>
      </c>
      <c r="W1013" s="186">
        <v>0</v>
      </c>
      <c r="X1013" s="186">
        <v>0</v>
      </c>
      <c r="Y1013" s="186">
        <v>0</v>
      </c>
      <c r="Z1013" s="186">
        <v>0</v>
      </c>
      <c r="AA1013" s="186">
        <v>0</v>
      </c>
      <c r="AB1013" s="186">
        <v>0</v>
      </c>
      <c r="AC1013" s="186">
        <v>1261260</v>
      </c>
      <c r="AD1013" s="186">
        <v>0</v>
      </c>
      <c r="AE1013" s="186">
        <v>0</v>
      </c>
      <c r="AF1013" s="186">
        <v>0</v>
      </c>
      <c r="AG1013" s="292">
        <v>0</v>
      </c>
      <c r="AH1013" s="292">
        <v>0</v>
      </c>
      <c r="AI1013" s="292">
        <v>0</v>
      </c>
      <c r="AJ1013" s="292">
        <v>19011.25</v>
      </c>
      <c r="AK1013" s="175"/>
      <c r="AL1013" s="175">
        <v>2097745.4500000002</v>
      </c>
      <c r="AM1013" s="175">
        <v>3378016.7</v>
      </c>
      <c r="AN1013" s="175">
        <v>1280271.25</v>
      </c>
    </row>
    <row r="1014" spans="1:40" s="84" customFormat="1" ht="20.3" customHeight="1" x14ac:dyDescent="0.35">
      <c r="A1014" s="256">
        <v>2023</v>
      </c>
      <c r="B1014" s="184">
        <f t="shared" si="119"/>
        <v>934</v>
      </c>
      <c r="C1014" s="248" t="s">
        <v>2885</v>
      </c>
      <c r="D1014" s="184">
        <v>42139</v>
      </c>
      <c r="E1014" s="287">
        <f>VLOOKUP(D1014,'[1]2023-2025'!$A:$G,7,0)</f>
        <v>2023</v>
      </c>
      <c r="F1014" s="287"/>
      <c r="G1014" s="287" t="s">
        <v>1899</v>
      </c>
      <c r="H1014" s="288">
        <f>INDEX('[1]2023-2025'!$AK:$AK,MATCH(D1014,'[1]2023-2025'!$A:$A,0))</f>
        <v>44431</v>
      </c>
      <c r="I1014" s="288" t="e">
        <v>#N/A</v>
      </c>
      <c r="J1014" s="288" t="e">
        <f>VLOOKUP(D1014,[1]Лист3!$A:$AK,37,0)</f>
        <v>#N/A</v>
      </c>
      <c r="K1014" s="289">
        <f>INDEX('[1]2023-2025'!$G:$G,MATCH(D1014,'[1]2023-2025'!$A:$A,0))</f>
        <v>2023</v>
      </c>
      <c r="L1014" s="289"/>
      <c r="M1014" s="289"/>
      <c r="N1014" s="289"/>
      <c r="O1014" s="289" t="s">
        <v>2441</v>
      </c>
      <c r="P1014" s="289">
        <v>0</v>
      </c>
      <c r="Q1014" s="186">
        <f t="shared" si="117"/>
        <v>32375.88</v>
      </c>
      <c r="R1014" s="186">
        <f t="shared" si="118"/>
        <v>32375.88</v>
      </c>
      <c r="S1014" s="186">
        <v>0</v>
      </c>
      <c r="T1014" s="186">
        <v>0</v>
      </c>
      <c r="U1014" s="186">
        <v>0</v>
      </c>
      <c r="V1014" s="186">
        <v>0</v>
      </c>
      <c r="W1014" s="186">
        <v>0</v>
      </c>
      <c r="X1014" s="186">
        <v>0</v>
      </c>
      <c r="Y1014" s="186">
        <v>0</v>
      </c>
      <c r="Z1014" s="186">
        <v>0</v>
      </c>
      <c r="AA1014" s="186">
        <v>0</v>
      </c>
      <c r="AB1014" s="186">
        <v>0</v>
      </c>
      <c r="AC1014" s="186">
        <v>0</v>
      </c>
      <c r="AD1014" s="186">
        <v>0</v>
      </c>
      <c r="AE1014" s="186">
        <v>0</v>
      </c>
      <c r="AF1014" s="186">
        <v>0</v>
      </c>
      <c r="AG1014" s="292">
        <v>0</v>
      </c>
      <c r="AH1014" s="292">
        <v>32375.88</v>
      </c>
      <c r="AI1014" s="292">
        <v>0</v>
      </c>
      <c r="AJ1014" s="292">
        <v>0</v>
      </c>
      <c r="AK1014" s="175"/>
      <c r="AL1014" s="175" t="e">
        <v>#N/A</v>
      </c>
      <c r="AM1014" s="175" t="e">
        <v>#N/A</v>
      </c>
      <c r="AN1014" s="175" t="e">
        <v>#N/A</v>
      </c>
    </row>
    <row r="1015" spans="1:40" s="84" customFormat="1" ht="20.3" customHeight="1" x14ac:dyDescent="0.35">
      <c r="A1015" s="256"/>
      <c r="B1015" s="170" t="s">
        <v>22</v>
      </c>
      <c r="C1015" s="293"/>
      <c r="D1015" s="296" t="s">
        <v>172</v>
      </c>
      <c r="E1015" s="287" t="e">
        <f>VLOOKUP(D1015,'[1]2023-2025'!$A:$G,7,0)</f>
        <v>#N/A</v>
      </c>
      <c r="F1015" s="287"/>
      <c r="G1015" s="287"/>
      <c r="H1015" s="288" t="e">
        <v>#N/A</v>
      </c>
      <c r="I1015" s="288" t="e">
        <v>#N/A</v>
      </c>
      <c r="J1015" s="288" t="e">
        <f>VLOOKUP(D1015,[1]Лист3!$A:$AK,37,0)</f>
        <v>#N/A</v>
      </c>
      <c r="K1015" s="289" t="e">
        <v>#N/A</v>
      </c>
      <c r="L1015" s="289"/>
      <c r="M1015" s="289"/>
      <c r="N1015" s="289"/>
      <c r="O1015" s="289" t="e">
        <v>#N/A</v>
      </c>
      <c r="P1015" s="289"/>
      <c r="Q1015" s="297">
        <f t="shared" ref="Q1015:AJ1015" si="120">SUM(Q1005:Q1014)</f>
        <v>6406969.8600000003</v>
      </c>
      <c r="R1015" s="297">
        <f t="shared" si="120"/>
        <v>6357782.2400000002</v>
      </c>
      <c r="S1015" s="297">
        <f t="shared" si="120"/>
        <v>1271913.6800000002</v>
      </c>
      <c r="T1015" s="297">
        <f t="shared" si="120"/>
        <v>2902136.4</v>
      </c>
      <c r="U1015" s="297">
        <f t="shared" si="120"/>
        <v>0</v>
      </c>
      <c r="V1015" s="297">
        <f t="shared" si="120"/>
        <v>678950.40000000014</v>
      </c>
      <c r="W1015" s="297">
        <f t="shared" si="120"/>
        <v>0</v>
      </c>
      <c r="X1015" s="297">
        <f t="shared" si="120"/>
        <v>0</v>
      </c>
      <c r="Y1015" s="297">
        <f t="shared" si="120"/>
        <v>0</v>
      </c>
      <c r="Z1015" s="297">
        <f t="shared" si="120"/>
        <v>0</v>
      </c>
      <c r="AA1015" s="297">
        <f t="shared" si="120"/>
        <v>178770</v>
      </c>
      <c r="AB1015" s="297">
        <f t="shared" si="120"/>
        <v>0</v>
      </c>
      <c r="AC1015" s="297">
        <f t="shared" si="120"/>
        <v>1261260</v>
      </c>
      <c r="AD1015" s="297">
        <f t="shared" si="120"/>
        <v>0</v>
      </c>
      <c r="AE1015" s="297">
        <f t="shared" si="120"/>
        <v>0</v>
      </c>
      <c r="AF1015" s="297">
        <f t="shared" si="120"/>
        <v>0</v>
      </c>
      <c r="AG1015" s="297">
        <f t="shared" si="120"/>
        <v>0</v>
      </c>
      <c r="AH1015" s="297">
        <f t="shared" si="120"/>
        <v>64751.76</v>
      </c>
      <c r="AI1015" s="297">
        <f t="shared" si="120"/>
        <v>0</v>
      </c>
      <c r="AJ1015" s="297">
        <f t="shared" si="120"/>
        <v>49187.62</v>
      </c>
      <c r="AK1015" s="175"/>
      <c r="AL1015" s="175" t="e">
        <v>#N/A</v>
      </c>
      <c r="AM1015" s="175" t="e">
        <v>#N/A</v>
      </c>
      <c r="AN1015" s="175" t="e">
        <v>#N/A</v>
      </c>
    </row>
    <row r="1016" spans="1:40" s="88" customFormat="1" ht="20.3" customHeight="1" x14ac:dyDescent="0.35">
      <c r="A1016" s="256"/>
      <c r="B1016" s="309" t="s">
        <v>34</v>
      </c>
      <c r="C1016" s="309"/>
      <c r="D1016" s="296" t="s">
        <v>172</v>
      </c>
      <c r="E1016" s="287" t="e">
        <f>VLOOKUP(D1016,'[1]2023-2025'!$A:$G,7,0)</f>
        <v>#N/A</v>
      </c>
      <c r="F1016" s="287"/>
      <c r="G1016" s="287"/>
      <c r="H1016" s="288" t="e">
        <v>#N/A</v>
      </c>
      <c r="I1016" s="288" t="e">
        <v>#N/A</v>
      </c>
      <c r="J1016" s="288" t="e">
        <f>VLOOKUP(D1016,[1]Лист3!$A:$AK,37,0)</f>
        <v>#N/A</v>
      </c>
      <c r="K1016" s="289" t="e">
        <v>#N/A</v>
      </c>
      <c r="L1016" s="289"/>
      <c r="M1016" s="289"/>
      <c r="N1016" s="289"/>
      <c r="O1016" s="289" t="e">
        <v>#N/A</v>
      </c>
      <c r="P1016" s="289"/>
      <c r="Q1016" s="297">
        <f t="shared" ref="Q1016:AJ1016" si="121">Q1015+Q1003</f>
        <v>8995151.1699999999</v>
      </c>
      <c r="R1016" s="297">
        <f t="shared" si="121"/>
        <v>8945963.5500000007</v>
      </c>
      <c r="S1016" s="297">
        <f t="shared" si="121"/>
        <v>2204157.6800000002</v>
      </c>
      <c r="T1016" s="297">
        <f t="shared" si="121"/>
        <v>3822804.4299999997</v>
      </c>
      <c r="U1016" s="297">
        <f t="shared" si="121"/>
        <v>0</v>
      </c>
      <c r="V1016" s="297">
        <f t="shared" si="121"/>
        <v>1218526.4000000001</v>
      </c>
      <c r="W1016" s="297">
        <f t="shared" si="121"/>
        <v>38000</v>
      </c>
      <c r="X1016" s="297">
        <f t="shared" si="121"/>
        <v>8000</v>
      </c>
      <c r="Y1016" s="297">
        <f t="shared" si="121"/>
        <v>0</v>
      </c>
      <c r="Z1016" s="297">
        <f t="shared" si="121"/>
        <v>0</v>
      </c>
      <c r="AA1016" s="297">
        <f t="shared" si="121"/>
        <v>178770</v>
      </c>
      <c r="AB1016" s="297">
        <f t="shared" si="121"/>
        <v>60000</v>
      </c>
      <c r="AC1016" s="297">
        <f t="shared" si="121"/>
        <v>1261260</v>
      </c>
      <c r="AD1016" s="297">
        <f t="shared" si="121"/>
        <v>0</v>
      </c>
      <c r="AE1016" s="297">
        <f t="shared" si="121"/>
        <v>0</v>
      </c>
      <c r="AF1016" s="297">
        <f t="shared" si="121"/>
        <v>0</v>
      </c>
      <c r="AG1016" s="297">
        <f t="shared" si="121"/>
        <v>0</v>
      </c>
      <c r="AH1016" s="297">
        <f t="shared" si="121"/>
        <v>154445.04</v>
      </c>
      <c r="AI1016" s="297">
        <f t="shared" si="121"/>
        <v>0</v>
      </c>
      <c r="AJ1016" s="297">
        <f t="shared" si="121"/>
        <v>49187.62</v>
      </c>
      <c r="AK1016" s="175"/>
      <c r="AL1016" s="175" t="e">
        <v>#N/A</v>
      </c>
      <c r="AM1016" s="175" t="e">
        <v>#N/A</v>
      </c>
      <c r="AN1016" s="175" t="e">
        <v>#N/A</v>
      </c>
    </row>
    <row r="1017" spans="1:40" s="84" customFormat="1" ht="20.3" customHeight="1" x14ac:dyDescent="0.35">
      <c r="A1017" s="256"/>
      <c r="B1017" s="298"/>
      <c r="C1017" s="275"/>
      <c r="D1017" s="275"/>
      <c r="E1017" s="287">
        <f>VLOOKUP(D1017,'[1]2023-2025'!$A:$G,7,0)</f>
        <v>0</v>
      </c>
      <c r="F1017" s="287"/>
      <c r="G1017" s="287"/>
      <c r="H1017" s="288" t="e">
        <v>#N/A</v>
      </c>
      <c r="I1017" s="288" t="e">
        <v>#N/A</v>
      </c>
      <c r="J1017" s="288" t="e">
        <f>VLOOKUP(D1017,[1]Лист3!$A:$AK,37,0)</f>
        <v>#N/A</v>
      </c>
      <c r="K1017" s="289" t="e">
        <v>#N/A</v>
      </c>
      <c r="L1017" s="289"/>
      <c r="M1017" s="289"/>
      <c r="N1017" s="289"/>
      <c r="O1017" s="289" t="e">
        <v>#N/A</v>
      </c>
      <c r="P1017" s="289"/>
      <c r="Q1017" s="275"/>
      <c r="R1017" s="275"/>
      <c r="S1017" s="277"/>
      <c r="T1017" s="277"/>
      <c r="U1017" s="277"/>
      <c r="V1017" s="277"/>
      <c r="W1017" s="277"/>
      <c r="X1017" s="277" t="s">
        <v>2919</v>
      </c>
      <c r="Y1017" s="299"/>
      <c r="Z1017" s="277"/>
      <c r="AA1017" s="277"/>
      <c r="AB1017" s="277"/>
      <c r="AC1017" s="277"/>
      <c r="AD1017" s="277"/>
      <c r="AE1017" s="277"/>
      <c r="AF1017" s="277"/>
      <c r="AG1017" s="277"/>
      <c r="AH1017" s="277"/>
      <c r="AI1017" s="277"/>
      <c r="AJ1017" s="277"/>
      <c r="AK1017" s="175"/>
      <c r="AL1017" s="175" t="e">
        <v>#N/A</v>
      </c>
      <c r="AM1017" s="175" t="e">
        <v>#N/A</v>
      </c>
      <c r="AN1017" s="175" t="e">
        <v>#N/A</v>
      </c>
    </row>
    <row r="1018" spans="1:40" s="84" customFormat="1" ht="20.3" customHeight="1" x14ac:dyDescent="0.35">
      <c r="A1018" s="256"/>
      <c r="B1018" s="298"/>
      <c r="C1018" s="311"/>
      <c r="D1018" s="311"/>
      <c r="E1018" s="287">
        <f>VLOOKUP(D1018,'[1]2023-2025'!$A:$G,7,0)</f>
        <v>0</v>
      </c>
      <c r="F1018" s="287"/>
      <c r="G1018" s="287"/>
      <c r="H1018" s="288" t="e">
        <v>#N/A</v>
      </c>
      <c r="I1018" s="288" t="e">
        <v>#N/A</v>
      </c>
      <c r="J1018" s="288" t="e">
        <f>VLOOKUP(D1018,[1]Лист3!$A:$AK,37,0)</f>
        <v>#N/A</v>
      </c>
      <c r="K1018" s="289" t="e">
        <v>#N/A</v>
      </c>
      <c r="L1018" s="289"/>
      <c r="M1018" s="289"/>
      <c r="N1018" s="289"/>
      <c r="O1018" s="289" t="e">
        <v>#N/A</v>
      </c>
      <c r="P1018" s="289"/>
      <c r="Q1018" s="311"/>
      <c r="R1018" s="311"/>
      <c r="S1018" s="316"/>
      <c r="T1018" s="316"/>
      <c r="U1018" s="316"/>
      <c r="V1018" s="316"/>
      <c r="W1018" s="316"/>
      <c r="X1018" s="316" t="s">
        <v>2920</v>
      </c>
      <c r="Y1018" s="316"/>
      <c r="Z1018" s="316"/>
      <c r="AA1018" s="316"/>
      <c r="AB1018" s="316"/>
      <c r="AC1018" s="316"/>
      <c r="AD1018" s="316"/>
      <c r="AE1018" s="316"/>
      <c r="AF1018" s="316"/>
      <c r="AG1018" s="316"/>
      <c r="AH1018" s="316"/>
      <c r="AI1018" s="316"/>
      <c r="AJ1018" s="316"/>
      <c r="AK1018" s="175"/>
      <c r="AL1018" s="175" t="e">
        <v>#N/A</v>
      </c>
      <c r="AM1018" s="175" t="e">
        <v>#N/A</v>
      </c>
      <c r="AN1018" s="175" t="e">
        <v>#N/A</v>
      </c>
    </row>
    <row r="1019" spans="1:40" s="84" customFormat="1" ht="20.3" customHeight="1" x14ac:dyDescent="0.35">
      <c r="A1019" s="256">
        <v>2023</v>
      </c>
      <c r="B1019" s="184">
        <f>B1014+1</f>
        <v>935</v>
      </c>
      <c r="C1019" s="286" t="s">
        <v>1455</v>
      </c>
      <c r="D1019" s="184">
        <v>42316</v>
      </c>
      <c r="E1019" s="287">
        <f>VLOOKUP(D1019,'[1]2023-2025'!$A:$G,7,0)</f>
        <v>2023</v>
      </c>
      <c r="F1019" s="287"/>
      <c r="G1019" s="287" t="s">
        <v>1899</v>
      </c>
      <c r="H1019" s="288">
        <f>INDEX('[1]2023-2025'!$AK:$AK,MATCH(D1019,'[1]2023-2025'!$A:$A,0))</f>
        <v>44491</v>
      </c>
      <c r="I1019" s="288" t="e">
        <v>#N/A</v>
      </c>
      <c r="J1019" s="288" t="e">
        <f>VLOOKUP(D1019,[1]Лист3!$A:$AK,37,0)</f>
        <v>#N/A</v>
      </c>
      <c r="K1019" s="289">
        <f>INDEX('[1]2023-2025'!$G:$G,MATCH(D1019,'[1]2023-2025'!$A:$A,0))</f>
        <v>2023</v>
      </c>
      <c r="L1019" s="289"/>
      <c r="M1019" s="289"/>
      <c r="N1019" s="289"/>
      <c r="O1019" s="289" t="s">
        <v>2441</v>
      </c>
      <c r="P1019" s="289">
        <v>0</v>
      </c>
      <c r="Q1019" s="186">
        <f>SUM(S1019:AJ1019)</f>
        <v>314166.10000000003</v>
      </c>
      <c r="R1019" s="186">
        <f>SUM(S1019:AI1019)</f>
        <v>309577.2</v>
      </c>
      <c r="S1019" s="290">
        <v>0</v>
      </c>
      <c r="T1019" s="186">
        <v>0</v>
      </c>
      <c r="U1019" s="186">
        <v>0</v>
      </c>
      <c r="V1019" s="186">
        <v>73402.8</v>
      </c>
      <c r="W1019" s="186">
        <v>0</v>
      </c>
      <c r="X1019" s="186">
        <v>236174.4</v>
      </c>
      <c r="Y1019" s="186">
        <v>0</v>
      </c>
      <c r="Z1019" s="186">
        <v>0</v>
      </c>
      <c r="AA1019" s="186">
        <v>0</v>
      </c>
      <c r="AB1019" s="186">
        <v>0</v>
      </c>
      <c r="AC1019" s="186">
        <v>0</v>
      </c>
      <c r="AD1019" s="186">
        <v>0</v>
      </c>
      <c r="AE1019" s="186">
        <v>0</v>
      </c>
      <c r="AF1019" s="186">
        <v>0</v>
      </c>
      <c r="AG1019" s="292">
        <v>0</v>
      </c>
      <c r="AH1019" s="292">
        <v>0</v>
      </c>
      <c r="AI1019" s="292">
        <v>0</v>
      </c>
      <c r="AJ1019" s="292">
        <v>4588.9000000000015</v>
      </c>
      <c r="AK1019" s="175"/>
      <c r="AL1019" s="175">
        <v>2550641.0300000003</v>
      </c>
      <c r="AM1019" s="175">
        <v>5294500.28</v>
      </c>
      <c r="AN1019" s="175">
        <v>2743859.25</v>
      </c>
    </row>
    <row r="1020" spans="1:40" s="84" customFormat="1" ht="20.3" customHeight="1" x14ac:dyDescent="0.35">
      <c r="A1020" s="256"/>
      <c r="B1020" s="170" t="s">
        <v>22</v>
      </c>
      <c r="C1020" s="293"/>
      <c r="D1020" s="296" t="s">
        <v>172</v>
      </c>
      <c r="E1020" s="287" t="e">
        <f>VLOOKUP(D1020,'[1]2023-2025'!$A:$G,7,0)</f>
        <v>#N/A</v>
      </c>
      <c r="F1020" s="287"/>
      <c r="G1020" s="287"/>
      <c r="H1020" s="288" t="e">
        <v>#N/A</v>
      </c>
      <c r="I1020" s="288" t="e">
        <v>#N/A</v>
      </c>
      <c r="J1020" s="288" t="e">
        <f>VLOOKUP(D1020,[1]Лист3!$A:$AK,37,0)</f>
        <v>#N/A</v>
      </c>
      <c r="K1020" s="289" t="e">
        <v>#N/A</v>
      </c>
      <c r="L1020" s="289"/>
      <c r="M1020" s="289"/>
      <c r="N1020" s="289"/>
      <c r="O1020" s="289" t="e">
        <v>#N/A</v>
      </c>
      <c r="P1020" s="289"/>
      <c r="Q1020" s="297">
        <f t="shared" ref="Q1020:AJ1020" si="122">SUM(Q1019:Q1019)</f>
        <v>314166.10000000003</v>
      </c>
      <c r="R1020" s="297">
        <f t="shared" si="122"/>
        <v>309577.2</v>
      </c>
      <c r="S1020" s="297">
        <f t="shared" si="122"/>
        <v>0</v>
      </c>
      <c r="T1020" s="297">
        <f t="shared" si="122"/>
        <v>0</v>
      </c>
      <c r="U1020" s="297">
        <f t="shared" si="122"/>
        <v>0</v>
      </c>
      <c r="V1020" s="297">
        <f t="shared" si="122"/>
        <v>73402.8</v>
      </c>
      <c r="W1020" s="297">
        <f t="shared" si="122"/>
        <v>0</v>
      </c>
      <c r="X1020" s="297">
        <f t="shared" si="122"/>
        <v>236174.4</v>
      </c>
      <c r="Y1020" s="297">
        <f t="shared" si="122"/>
        <v>0</v>
      </c>
      <c r="Z1020" s="297">
        <f t="shared" si="122"/>
        <v>0</v>
      </c>
      <c r="AA1020" s="297">
        <f t="shared" si="122"/>
        <v>0</v>
      </c>
      <c r="AB1020" s="297">
        <f t="shared" si="122"/>
        <v>0</v>
      </c>
      <c r="AC1020" s="297">
        <f t="shared" si="122"/>
        <v>0</v>
      </c>
      <c r="AD1020" s="297">
        <f t="shared" si="122"/>
        <v>0</v>
      </c>
      <c r="AE1020" s="297">
        <f t="shared" si="122"/>
        <v>0</v>
      </c>
      <c r="AF1020" s="297">
        <f t="shared" si="122"/>
        <v>0</v>
      </c>
      <c r="AG1020" s="297">
        <f t="shared" si="122"/>
        <v>0</v>
      </c>
      <c r="AH1020" s="297">
        <f t="shared" si="122"/>
        <v>0</v>
      </c>
      <c r="AI1020" s="297">
        <f t="shared" si="122"/>
        <v>0</v>
      </c>
      <c r="AJ1020" s="297">
        <f t="shared" si="122"/>
        <v>4588.9000000000015</v>
      </c>
      <c r="AK1020" s="175"/>
      <c r="AL1020" s="175" t="e">
        <v>#N/A</v>
      </c>
      <c r="AM1020" s="175" t="e">
        <v>#N/A</v>
      </c>
      <c r="AN1020" s="175" t="e">
        <v>#N/A</v>
      </c>
    </row>
    <row r="1021" spans="1:40" s="84" customFormat="1" ht="20.3" customHeight="1" x14ac:dyDescent="0.35">
      <c r="A1021" s="256"/>
      <c r="B1021" s="298"/>
      <c r="C1021" s="311"/>
      <c r="D1021" s="311"/>
      <c r="E1021" s="287">
        <f>VLOOKUP(D1021,'[1]2023-2025'!$A:$G,7,0)</f>
        <v>0</v>
      </c>
      <c r="F1021" s="287"/>
      <c r="G1021" s="287"/>
      <c r="H1021" s="288" t="e">
        <v>#N/A</v>
      </c>
      <c r="I1021" s="288" t="e">
        <v>#N/A</v>
      </c>
      <c r="J1021" s="288" t="e">
        <f>VLOOKUP(D1021,[1]Лист3!$A:$AK,37,0)</f>
        <v>#N/A</v>
      </c>
      <c r="K1021" s="289" t="e">
        <v>#N/A</v>
      </c>
      <c r="L1021" s="289"/>
      <c r="M1021" s="289"/>
      <c r="N1021" s="289"/>
      <c r="O1021" s="289" t="e">
        <v>#N/A</v>
      </c>
      <c r="P1021" s="289"/>
      <c r="Q1021" s="311"/>
      <c r="R1021" s="311"/>
      <c r="S1021" s="316"/>
      <c r="T1021" s="316"/>
      <c r="U1021" s="316"/>
      <c r="V1021" s="316"/>
      <c r="W1021" s="316"/>
      <c r="X1021" s="311" t="s">
        <v>2921</v>
      </c>
      <c r="Y1021" s="316"/>
      <c r="Z1021" s="316"/>
      <c r="AA1021" s="316"/>
      <c r="AB1021" s="316"/>
      <c r="AC1021" s="316"/>
      <c r="AD1021" s="316"/>
      <c r="AE1021" s="316"/>
      <c r="AF1021" s="316"/>
      <c r="AG1021" s="316"/>
      <c r="AH1021" s="316"/>
      <c r="AI1021" s="316"/>
      <c r="AJ1021" s="316"/>
      <c r="AK1021" s="175"/>
      <c r="AL1021" s="175" t="e">
        <v>#N/A</v>
      </c>
      <c r="AM1021" s="175" t="e">
        <v>#N/A</v>
      </c>
      <c r="AN1021" s="175" t="e">
        <v>#N/A</v>
      </c>
    </row>
    <row r="1022" spans="1:40" s="84" customFormat="1" ht="20.3" customHeight="1" x14ac:dyDescent="0.35">
      <c r="A1022" s="256">
        <v>2023</v>
      </c>
      <c r="B1022" s="184">
        <f>B1019+1</f>
        <v>936</v>
      </c>
      <c r="C1022" s="286" t="s">
        <v>41</v>
      </c>
      <c r="D1022" s="184">
        <v>42481</v>
      </c>
      <c r="E1022" s="287">
        <f>VLOOKUP(D1022,'[1]2023-2025'!$A:$G,7,0)</f>
        <v>2023</v>
      </c>
      <c r="F1022" s="287"/>
      <c r="G1022" s="287" t="s">
        <v>1899</v>
      </c>
      <c r="H1022" s="288">
        <f>INDEX('[1]2023-2025'!$AK:$AK,MATCH(D1022,'[1]2023-2025'!$A:$A,0))</f>
        <v>44581</v>
      </c>
      <c r="I1022" s="288" t="e">
        <v>#N/A</v>
      </c>
      <c r="J1022" s="288" t="e">
        <f>VLOOKUP(D1022,[1]Лист3!$A:$AK,37,0)</f>
        <v>#N/A</v>
      </c>
      <c r="K1022" s="289">
        <f>INDEX('[1]2023-2025'!$G:$G,MATCH(D1022,'[1]2023-2025'!$A:$A,0))</f>
        <v>2023</v>
      </c>
      <c r="L1022" s="289"/>
      <c r="M1022" s="289"/>
      <c r="N1022" s="289"/>
      <c r="O1022" s="289" t="s">
        <v>2757</v>
      </c>
      <c r="P1022" s="289">
        <v>0</v>
      </c>
      <c r="Q1022" s="186">
        <f t="shared" ref="Q1022:Q1031" si="123">SUM(S1022:AJ1022)</f>
        <v>4182256.07</v>
      </c>
      <c r="R1022" s="186">
        <f t="shared" ref="R1022:R1031" si="124">SUM(S1022:AI1022)</f>
        <v>4135868.29</v>
      </c>
      <c r="S1022" s="186">
        <v>0</v>
      </c>
      <c r="T1022" s="186">
        <v>0</v>
      </c>
      <c r="U1022" s="186">
        <v>0</v>
      </c>
      <c r="V1022" s="186">
        <v>0</v>
      </c>
      <c r="W1022" s="186">
        <v>0</v>
      </c>
      <c r="X1022" s="186">
        <v>0</v>
      </c>
      <c r="Y1022" s="186">
        <v>0</v>
      </c>
      <c r="Z1022" s="186">
        <v>0</v>
      </c>
      <c r="AA1022" s="186">
        <v>0</v>
      </c>
      <c r="AB1022" s="186">
        <v>0</v>
      </c>
      <c r="AC1022" s="186">
        <v>4135868.29</v>
      </c>
      <c r="AD1022" s="186">
        <v>0</v>
      </c>
      <c r="AE1022" s="186">
        <v>0</v>
      </c>
      <c r="AF1022" s="186">
        <v>0</v>
      </c>
      <c r="AG1022" s="292">
        <v>0</v>
      </c>
      <c r="AH1022" s="292">
        <v>0</v>
      </c>
      <c r="AI1022" s="292">
        <v>0</v>
      </c>
      <c r="AJ1022" s="292">
        <v>46387.78</v>
      </c>
      <c r="AK1022" s="175"/>
      <c r="AL1022" s="175">
        <v>20302761.350000001</v>
      </c>
      <c r="AM1022" s="175">
        <v>32856578.859999999</v>
      </c>
      <c r="AN1022" s="175">
        <v>12553817.51</v>
      </c>
    </row>
    <row r="1023" spans="1:40" s="84" customFormat="1" ht="20.3" customHeight="1" x14ac:dyDescent="0.35">
      <c r="A1023" s="256">
        <v>2023</v>
      </c>
      <c r="B1023" s="184">
        <f>B1022+1</f>
        <v>937</v>
      </c>
      <c r="C1023" s="286" t="s">
        <v>2088</v>
      </c>
      <c r="D1023" s="184">
        <v>42441</v>
      </c>
      <c r="E1023" s="287">
        <f>VLOOKUP(D1023,'[1]2023-2025'!$A:$G,7,0)</f>
        <v>2023</v>
      </c>
      <c r="F1023" s="287"/>
      <c r="G1023" s="287" t="s">
        <v>1899</v>
      </c>
      <c r="H1023" s="288">
        <f>INDEX('[1]2023-2025'!$AK:$AK,MATCH(D1023,'[1]2023-2025'!$A:$A,0))</f>
        <v>44553</v>
      </c>
      <c r="I1023" s="288" t="e">
        <v>#N/A</v>
      </c>
      <c r="J1023" s="288" t="e">
        <f>VLOOKUP(D1023,[1]Лист3!$A:$AK,37,0)</f>
        <v>#N/A</v>
      </c>
      <c r="K1023" s="289">
        <f>INDEX('[1]2023-2025'!$G:$G,MATCH(D1023,'[1]2023-2025'!$A:$A,0))</f>
        <v>2023</v>
      </c>
      <c r="L1023" s="289"/>
      <c r="M1023" s="289">
        <v>1</v>
      </c>
      <c r="N1023" s="289"/>
      <c r="O1023" s="289" t="s">
        <v>2445</v>
      </c>
      <c r="P1023" s="289">
        <v>0</v>
      </c>
      <c r="Q1023" s="186">
        <f t="shared" si="123"/>
        <v>2767233.7800000003</v>
      </c>
      <c r="R1023" s="186">
        <f t="shared" si="124"/>
        <v>2727265.0900000003</v>
      </c>
      <c r="S1023" s="186">
        <v>0</v>
      </c>
      <c r="T1023" s="186">
        <v>0</v>
      </c>
      <c r="U1023" s="186">
        <v>0</v>
      </c>
      <c r="V1023" s="186">
        <v>0</v>
      </c>
      <c r="W1023" s="186">
        <v>0</v>
      </c>
      <c r="X1023" s="186">
        <v>0</v>
      </c>
      <c r="Y1023" s="186">
        <v>0</v>
      </c>
      <c r="Z1023" s="186">
        <v>2651781.6</v>
      </c>
      <c r="AA1023" s="186">
        <v>0</v>
      </c>
      <c r="AB1023" s="186">
        <v>0</v>
      </c>
      <c r="AC1023" s="186">
        <v>0</v>
      </c>
      <c r="AD1023" s="186">
        <v>0</v>
      </c>
      <c r="AE1023" s="186">
        <v>0</v>
      </c>
      <c r="AF1023" s="186">
        <v>0</v>
      </c>
      <c r="AG1023" s="292">
        <v>75483.490000000005</v>
      </c>
      <c r="AH1023" s="292">
        <v>0</v>
      </c>
      <c r="AI1023" s="292">
        <v>0</v>
      </c>
      <c r="AJ1023" s="292">
        <v>39968.69</v>
      </c>
      <c r="AK1023" s="175"/>
      <c r="AL1023" s="175">
        <v>14994097.509999998</v>
      </c>
      <c r="AM1023" s="175">
        <v>17761331.289999999</v>
      </c>
      <c r="AN1023" s="175">
        <v>2767233.7800000003</v>
      </c>
    </row>
    <row r="1024" spans="1:40" s="84" customFormat="1" ht="20.3" customHeight="1" x14ac:dyDescent="0.35">
      <c r="A1024" s="256">
        <v>2023</v>
      </c>
      <c r="B1024" s="184">
        <f t="shared" ref="B1024:B1031" si="125">B1023+1</f>
        <v>938</v>
      </c>
      <c r="C1024" s="286" t="s">
        <v>2089</v>
      </c>
      <c r="D1024" s="184">
        <v>42474</v>
      </c>
      <c r="E1024" s="287">
        <f>VLOOKUP(D1024,'[1]2023-2025'!$A:$G,7,0)</f>
        <v>2023</v>
      </c>
      <c r="F1024" s="287"/>
      <c r="G1024" s="287" t="s">
        <v>1899</v>
      </c>
      <c r="H1024" s="288">
        <f>INDEX('[1]2023-2025'!$AK:$AK,MATCH(D1024,'[1]2023-2025'!$A:$A,0))</f>
        <v>44553</v>
      </c>
      <c r="I1024" s="288" t="e">
        <v>#N/A</v>
      </c>
      <c r="J1024" s="288" t="e">
        <f>VLOOKUP(D1024,[1]Лист3!$A:$AK,37,0)</f>
        <v>#N/A</v>
      </c>
      <c r="K1024" s="289">
        <f>INDEX('[1]2023-2025'!$G:$G,MATCH(D1024,'[1]2023-2025'!$A:$A,0))</f>
        <v>2023</v>
      </c>
      <c r="L1024" s="289"/>
      <c r="M1024" s="289">
        <v>1</v>
      </c>
      <c r="N1024" s="289"/>
      <c r="O1024" s="289" t="s">
        <v>2758</v>
      </c>
      <c r="P1024" s="289">
        <v>0</v>
      </c>
      <c r="Q1024" s="186">
        <f t="shared" si="123"/>
        <v>2560209.6800000002</v>
      </c>
      <c r="R1024" s="186">
        <f t="shared" si="124"/>
        <v>2523214.9000000004</v>
      </c>
      <c r="S1024" s="186">
        <v>0</v>
      </c>
      <c r="T1024" s="186">
        <v>0</v>
      </c>
      <c r="U1024" s="186">
        <v>0</v>
      </c>
      <c r="V1024" s="186">
        <v>0</v>
      </c>
      <c r="W1024" s="186">
        <v>0</v>
      </c>
      <c r="X1024" s="186">
        <v>0</v>
      </c>
      <c r="Y1024" s="186">
        <v>0</v>
      </c>
      <c r="Z1024" s="186">
        <v>2447719.2000000002</v>
      </c>
      <c r="AA1024" s="186">
        <v>0</v>
      </c>
      <c r="AB1024" s="186">
        <v>0</v>
      </c>
      <c r="AC1024" s="186">
        <v>0</v>
      </c>
      <c r="AD1024" s="186">
        <v>0</v>
      </c>
      <c r="AE1024" s="186">
        <v>0</v>
      </c>
      <c r="AF1024" s="186">
        <v>0</v>
      </c>
      <c r="AG1024" s="292">
        <v>75495.7</v>
      </c>
      <c r="AH1024" s="292">
        <v>0</v>
      </c>
      <c r="AI1024" s="292">
        <v>0</v>
      </c>
      <c r="AJ1024" s="292">
        <v>36994.78</v>
      </c>
      <c r="AK1024" s="175"/>
      <c r="AL1024" s="175">
        <v>9363657.4199999999</v>
      </c>
      <c r="AM1024" s="175">
        <v>11923867.1</v>
      </c>
      <c r="AN1024" s="175">
        <v>2560209.6800000002</v>
      </c>
    </row>
    <row r="1025" spans="1:40" s="84" customFormat="1" ht="20.3" customHeight="1" x14ac:dyDescent="0.35">
      <c r="A1025" s="256">
        <v>2023</v>
      </c>
      <c r="B1025" s="184">
        <f t="shared" si="125"/>
        <v>939</v>
      </c>
      <c r="C1025" s="286" t="s">
        <v>1893</v>
      </c>
      <c r="D1025" s="184">
        <v>42414</v>
      </c>
      <c r="E1025" s="287">
        <f>VLOOKUP(D1025,'[1]2023-2025'!$A:$G,7,0)</f>
        <v>2023</v>
      </c>
      <c r="F1025" s="287" t="s">
        <v>2095</v>
      </c>
      <c r="G1025" s="287"/>
      <c r="H1025" s="288">
        <f>INDEX('[1]2023-2025'!$AK:$AK,MATCH(D1025,'[1]2023-2025'!$A:$A,0))</f>
        <v>44761</v>
      </c>
      <c r="I1025" s="288" t="e">
        <v>#N/A</v>
      </c>
      <c r="J1025" s="288" t="e">
        <f>VLOOKUP(D1025,[1]Лист3!$A:$AK,37,0)</f>
        <v>#N/A</v>
      </c>
      <c r="K1025" s="289">
        <f>INDEX('[1]2023-2025'!$G:$G,MATCH(D1025,'[1]2023-2025'!$A:$A,0))</f>
        <v>2023</v>
      </c>
      <c r="L1025" s="289"/>
      <c r="M1025" s="289"/>
      <c r="N1025" s="289"/>
      <c r="O1025" s="289" t="s">
        <v>2759</v>
      </c>
      <c r="P1025" s="289">
        <v>0</v>
      </c>
      <c r="Q1025" s="186">
        <f t="shared" si="123"/>
        <v>5339342.7300000004</v>
      </c>
      <c r="R1025" s="186">
        <f t="shared" si="124"/>
        <v>5278659.4800000004</v>
      </c>
      <c r="S1025" s="186">
        <v>0</v>
      </c>
      <c r="T1025" s="186">
        <v>0</v>
      </c>
      <c r="U1025" s="186">
        <v>0</v>
      </c>
      <c r="V1025" s="186">
        <v>0</v>
      </c>
      <c r="W1025" s="186">
        <v>0</v>
      </c>
      <c r="X1025" s="186">
        <v>0</v>
      </c>
      <c r="Y1025" s="186">
        <v>0</v>
      </c>
      <c r="Z1025" s="186">
        <v>0</v>
      </c>
      <c r="AA1025" s="186">
        <v>5278659.4800000004</v>
      </c>
      <c r="AB1025" s="186">
        <v>0</v>
      </c>
      <c r="AC1025" s="186">
        <v>0</v>
      </c>
      <c r="AD1025" s="186">
        <v>0</v>
      </c>
      <c r="AE1025" s="186">
        <v>0</v>
      </c>
      <c r="AF1025" s="186">
        <v>0</v>
      </c>
      <c r="AG1025" s="292">
        <v>0</v>
      </c>
      <c r="AH1025" s="292">
        <v>0</v>
      </c>
      <c r="AI1025" s="292">
        <v>0</v>
      </c>
      <c r="AJ1025" s="292">
        <v>60683.25</v>
      </c>
      <c r="AK1025" s="175"/>
      <c r="AL1025" s="175">
        <v>5822944.4400000004</v>
      </c>
      <c r="AM1025" s="175">
        <v>11306582.050000001</v>
      </c>
      <c r="AN1025" s="175">
        <v>5483637.6100000003</v>
      </c>
    </row>
    <row r="1026" spans="1:40" s="84" customFormat="1" ht="20.3" customHeight="1" x14ac:dyDescent="0.35">
      <c r="A1026" s="256">
        <v>2023</v>
      </c>
      <c r="B1026" s="184">
        <f t="shared" si="125"/>
        <v>940</v>
      </c>
      <c r="C1026" s="286" t="s">
        <v>1894</v>
      </c>
      <c r="D1026" s="184">
        <v>42415</v>
      </c>
      <c r="E1026" s="287">
        <f>VLOOKUP(D1026,'[1]2023-2025'!$A:$G,7,0)</f>
        <v>2023</v>
      </c>
      <c r="F1026" s="287" t="s">
        <v>2095</v>
      </c>
      <c r="G1026" s="287"/>
      <c r="H1026" s="288">
        <f>INDEX('[1]2023-2025'!$AK:$AK,MATCH(D1026,'[1]2023-2025'!$A:$A,0))</f>
        <v>44761</v>
      </c>
      <c r="I1026" s="288" t="e">
        <v>#N/A</v>
      </c>
      <c r="J1026" s="288" t="e">
        <f>VLOOKUP(D1026,[1]Лист3!$A:$AK,37,0)</f>
        <v>#N/A</v>
      </c>
      <c r="K1026" s="289">
        <f>INDEX('[1]2023-2025'!$G:$G,MATCH(D1026,'[1]2023-2025'!$A:$A,0))</f>
        <v>2023</v>
      </c>
      <c r="L1026" s="289"/>
      <c r="M1026" s="289"/>
      <c r="N1026" s="289"/>
      <c r="O1026" s="289" t="s">
        <v>2759</v>
      </c>
      <c r="P1026" s="289">
        <v>0</v>
      </c>
      <c r="Q1026" s="186">
        <f t="shared" si="123"/>
        <v>3447978.1999999997</v>
      </c>
      <c r="R1026" s="186">
        <f t="shared" si="124"/>
        <v>3395332.8899999997</v>
      </c>
      <c r="S1026" s="186">
        <v>0</v>
      </c>
      <c r="T1026" s="186">
        <v>1794629.1</v>
      </c>
      <c r="U1026" s="186">
        <v>0</v>
      </c>
      <c r="V1026" s="186">
        <v>224946.94</v>
      </c>
      <c r="W1026" s="186">
        <v>359037.71</v>
      </c>
      <c r="X1026" s="186">
        <v>397349.69000000006</v>
      </c>
      <c r="Y1026" s="186">
        <v>0</v>
      </c>
      <c r="Z1026" s="186">
        <v>0</v>
      </c>
      <c r="AA1026" s="186">
        <v>0</v>
      </c>
      <c r="AB1026" s="186">
        <v>619369.44999999995</v>
      </c>
      <c r="AC1026" s="186">
        <v>0</v>
      </c>
      <c r="AD1026" s="186">
        <v>0</v>
      </c>
      <c r="AE1026" s="186">
        <v>0</v>
      </c>
      <c r="AF1026" s="186">
        <v>0</v>
      </c>
      <c r="AG1026" s="292">
        <v>0</v>
      </c>
      <c r="AH1026" s="292">
        <v>0</v>
      </c>
      <c r="AI1026" s="292">
        <v>0</v>
      </c>
      <c r="AJ1026" s="292">
        <v>52645.310000000005</v>
      </c>
      <c r="AK1026" s="175"/>
      <c r="AL1026" s="175">
        <v>10688519.16</v>
      </c>
      <c r="AM1026" s="175">
        <v>14200349.359999999</v>
      </c>
      <c r="AN1026" s="175">
        <v>3511830.1999999997</v>
      </c>
    </row>
    <row r="1027" spans="1:40" s="84" customFormat="1" ht="20.3" customHeight="1" x14ac:dyDescent="0.35">
      <c r="A1027" s="256">
        <v>2023</v>
      </c>
      <c r="B1027" s="184">
        <f t="shared" si="125"/>
        <v>941</v>
      </c>
      <c r="C1027" s="286" t="s">
        <v>1895</v>
      </c>
      <c r="D1027" s="184">
        <v>42420</v>
      </c>
      <c r="E1027" s="287">
        <f>VLOOKUP(D1027,'[1]2023-2025'!$A:$G,7,0)</f>
        <v>2023</v>
      </c>
      <c r="F1027" s="287" t="s">
        <v>2095</v>
      </c>
      <c r="G1027" s="287"/>
      <c r="H1027" s="288">
        <f>INDEX('[1]2023-2025'!$AK:$AK,MATCH(D1027,'[1]2023-2025'!$A:$A,0))</f>
        <v>44761</v>
      </c>
      <c r="I1027" s="288" t="e">
        <v>#N/A</v>
      </c>
      <c r="J1027" s="288" t="e">
        <f>VLOOKUP(D1027,[1]Лист3!$A:$AK,37,0)</f>
        <v>#N/A</v>
      </c>
      <c r="K1027" s="289">
        <f>INDEX('[1]2023-2025'!$G:$G,MATCH(D1027,'[1]2023-2025'!$A:$A,0))</f>
        <v>2023</v>
      </c>
      <c r="L1027" s="289"/>
      <c r="M1027" s="289"/>
      <c r="N1027" s="289"/>
      <c r="O1027" s="289" t="s">
        <v>2759</v>
      </c>
      <c r="P1027" s="289">
        <v>0</v>
      </c>
      <c r="Q1027" s="186">
        <f t="shared" si="123"/>
        <v>3856802.4299999997</v>
      </c>
      <c r="R1027" s="186">
        <f t="shared" si="124"/>
        <v>3794474.6199999996</v>
      </c>
      <c r="S1027" s="186">
        <v>0</v>
      </c>
      <c r="T1027" s="186">
        <v>1985434.5</v>
      </c>
      <c r="U1027" s="186">
        <v>0</v>
      </c>
      <c r="V1027" s="186">
        <v>217613.44999999998</v>
      </c>
      <c r="W1027" s="186">
        <v>244284.13</v>
      </c>
      <c r="X1027" s="186">
        <v>409663.80000000005</v>
      </c>
      <c r="Y1027" s="186">
        <v>0</v>
      </c>
      <c r="Z1027" s="186">
        <v>0</v>
      </c>
      <c r="AA1027" s="186">
        <v>0</v>
      </c>
      <c r="AB1027" s="186">
        <v>937478.73999999987</v>
      </c>
      <c r="AC1027" s="186">
        <v>0</v>
      </c>
      <c r="AD1027" s="186">
        <v>0</v>
      </c>
      <c r="AE1027" s="186">
        <v>0</v>
      </c>
      <c r="AF1027" s="186">
        <v>0</v>
      </c>
      <c r="AG1027" s="292">
        <v>0</v>
      </c>
      <c r="AH1027" s="292">
        <v>0</v>
      </c>
      <c r="AI1027" s="292">
        <v>0</v>
      </c>
      <c r="AJ1027" s="292">
        <v>62327.81</v>
      </c>
      <c r="AK1027" s="175"/>
      <c r="AL1027" s="175">
        <v>10626253.34</v>
      </c>
      <c r="AM1027" s="175">
        <v>14655587.24</v>
      </c>
      <c r="AN1027" s="175">
        <v>4029333.9</v>
      </c>
    </row>
    <row r="1028" spans="1:40" s="84" customFormat="1" ht="20.3" customHeight="1" x14ac:dyDescent="0.35">
      <c r="A1028" s="256">
        <v>2023</v>
      </c>
      <c r="B1028" s="184">
        <f t="shared" si="125"/>
        <v>942</v>
      </c>
      <c r="C1028" s="286" t="s">
        <v>1896</v>
      </c>
      <c r="D1028" s="184">
        <v>42423</v>
      </c>
      <c r="E1028" s="287">
        <f>VLOOKUP(D1028,'[1]2023-2025'!$A:$G,7,0)</f>
        <v>2023</v>
      </c>
      <c r="F1028" s="287" t="s">
        <v>2095</v>
      </c>
      <c r="G1028" s="287"/>
      <c r="H1028" s="288">
        <f>INDEX('[1]2023-2025'!$AK:$AK,MATCH(D1028,'[1]2023-2025'!$A:$A,0))</f>
        <v>44761</v>
      </c>
      <c r="I1028" s="288" t="e">
        <v>#N/A</v>
      </c>
      <c r="J1028" s="288" t="e">
        <f>VLOOKUP(D1028,[1]Лист3!$A:$AK,37,0)</f>
        <v>#N/A</v>
      </c>
      <c r="K1028" s="289">
        <f>INDEX('[1]2023-2025'!$G:$G,MATCH(D1028,'[1]2023-2025'!$A:$A,0))</f>
        <v>2023</v>
      </c>
      <c r="L1028" s="289"/>
      <c r="M1028" s="289"/>
      <c r="N1028" s="289"/>
      <c r="O1028" s="289" t="s">
        <v>2759</v>
      </c>
      <c r="P1028" s="289">
        <v>0</v>
      </c>
      <c r="Q1028" s="186">
        <f t="shared" si="123"/>
        <v>4576664.29</v>
      </c>
      <c r="R1028" s="186">
        <f t="shared" si="124"/>
        <v>4524124.34</v>
      </c>
      <c r="S1028" s="186">
        <v>0</v>
      </c>
      <c r="T1028" s="186">
        <v>0</v>
      </c>
      <c r="U1028" s="186">
        <v>0</v>
      </c>
      <c r="V1028" s="186">
        <v>0</v>
      </c>
      <c r="W1028" s="186">
        <v>0</v>
      </c>
      <c r="X1028" s="186">
        <v>0</v>
      </c>
      <c r="Y1028" s="186">
        <v>0</v>
      </c>
      <c r="Z1028" s="186">
        <v>0</v>
      </c>
      <c r="AA1028" s="186">
        <v>4524124.34</v>
      </c>
      <c r="AB1028" s="186">
        <v>0</v>
      </c>
      <c r="AC1028" s="186">
        <v>0</v>
      </c>
      <c r="AD1028" s="186">
        <v>0</v>
      </c>
      <c r="AE1028" s="186">
        <v>0</v>
      </c>
      <c r="AF1028" s="186">
        <v>0</v>
      </c>
      <c r="AG1028" s="292">
        <v>0</v>
      </c>
      <c r="AH1028" s="292">
        <v>0</v>
      </c>
      <c r="AI1028" s="292">
        <v>0</v>
      </c>
      <c r="AJ1028" s="292">
        <v>52539.95</v>
      </c>
      <c r="AK1028" s="175"/>
      <c r="AL1028" s="175">
        <v>9348472.8599999994</v>
      </c>
      <c r="AM1028" s="175">
        <v>14097041.18</v>
      </c>
      <c r="AN1028" s="175">
        <v>4748568.32</v>
      </c>
    </row>
    <row r="1029" spans="1:40" s="84" customFormat="1" ht="20.3" customHeight="1" x14ac:dyDescent="0.35">
      <c r="A1029" s="256">
        <v>2023</v>
      </c>
      <c r="B1029" s="184">
        <f t="shared" si="125"/>
        <v>943</v>
      </c>
      <c r="C1029" s="286" t="s">
        <v>2258</v>
      </c>
      <c r="D1029" s="184">
        <v>42361</v>
      </c>
      <c r="E1029" s="287">
        <f>VLOOKUP(D1029,'[1]2023-2025'!$A:$G,7,0)</f>
        <v>2023</v>
      </c>
      <c r="F1029" s="287" t="str">
        <f>VLOOKUP(D1029,[2]Лист1!$C:$F,4,0)</f>
        <v>ранний</v>
      </c>
      <c r="G1029" s="287"/>
      <c r="H1029" s="288">
        <f>INDEX('[1]2023-2025'!$AK:$AK,MATCH(D1029,'[1]2023-2025'!$A:$A,0))</f>
        <v>44820</v>
      </c>
      <c r="I1029" s="288" t="e">
        <v>#N/A</v>
      </c>
      <c r="J1029" s="288" t="e">
        <f>VLOOKUP(D1029,[1]Лист3!$A:$AK,37,0)</f>
        <v>#N/A</v>
      </c>
      <c r="K1029" s="289">
        <f>INDEX('[1]2023-2025'!$G:$G,MATCH(D1029,'[1]2023-2025'!$A:$A,0))</f>
        <v>2023</v>
      </c>
      <c r="L1029" s="289"/>
      <c r="M1029" s="289">
        <v>1</v>
      </c>
      <c r="N1029" s="289"/>
      <c r="O1029" s="289">
        <v>0</v>
      </c>
      <c r="P1029" s="289">
        <v>0</v>
      </c>
      <c r="Q1029" s="186">
        <f t="shared" si="123"/>
        <v>2212849.35</v>
      </c>
      <c r="R1029" s="186">
        <f t="shared" si="124"/>
        <v>2170389.88</v>
      </c>
      <c r="S1029" s="290">
        <v>0</v>
      </c>
      <c r="T1029" s="291">
        <v>0</v>
      </c>
      <c r="U1029" s="186">
        <v>0</v>
      </c>
      <c r="V1029" s="186">
        <v>0</v>
      </c>
      <c r="W1029" s="186">
        <v>0</v>
      </c>
      <c r="X1029" s="186">
        <v>0</v>
      </c>
      <c r="Y1029" s="186">
        <v>0</v>
      </c>
      <c r="Z1029" s="290">
        <v>2119416.98</v>
      </c>
      <c r="AA1029" s="186">
        <v>0</v>
      </c>
      <c r="AB1029" s="186">
        <v>0</v>
      </c>
      <c r="AC1029" s="186">
        <v>0</v>
      </c>
      <c r="AD1029" s="186">
        <v>0</v>
      </c>
      <c r="AE1029" s="186">
        <v>0</v>
      </c>
      <c r="AF1029" s="186">
        <v>0</v>
      </c>
      <c r="AG1029" s="290">
        <v>50972.9</v>
      </c>
      <c r="AH1029" s="292">
        <v>0</v>
      </c>
      <c r="AI1029" s="292">
        <v>0</v>
      </c>
      <c r="AJ1029" s="290">
        <v>42459.47</v>
      </c>
      <c r="AK1029" s="175"/>
      <c r="AL1029" s="175">
        <v>9833528.870000001</v>
      </c>
      <c r="AM1029" s="175">
        <v>12046378.220000001</v>
      </c>
      <c r="AN1029" s="175">
        <v>2212849.35</v>
      </c>
    </row>
    <row r="1030" spans="1:40" s="84" customFormat="1" ht="20.3" customHeight="1" x14ac:dyDescent="0.35">
      <c r="A1030" s="256">
        <v>2023</v>
      </c>
      <c r="B1030" s="184">
        <f t="shared" si="125"/>
        <v>944</v>
      </c>
      <c r="C1030" s="286" t="s">
        <v>2259</v>
      </c>
      <c r="D1030" s="184">
        <v>42362</v>
      </c>
      <c r="E1030" s="287">
        <f>VLOOKUP(D1030,'[1]2023-2025'!$A:$G,7,0)</f>
        <v>2023</v>
      </c>
      <c r="F1030" s="287" t="str">
        <f>VLOOKUP(D1030,[2]Лист1!$C:$F,4,0)</f>
        <v>ранний</v>
      </c>
      <c r="G1030" s="287"/>
      <c r="H1030" s="288">
        <f>INDEX('[1]2023-2025'!$AK:$AK,MATCH(D1030,'[1]2023-2025'!$A:$A,0))</f>
        <v>44820</v>
      </c>
      <c r="I1030" s="288" t="e">
        <v>#N/A</v>
      </c>
      <c r="J1030" s="288" t="e">
        <f>VLOOKUP(D1030,[1]Лист3!$A:$AK,37,0)</f>
        <v>#N/A</v>
      </c>
      <c r="K1030" s="289">
        <f>INDEX('[1]2023-2025'!$G:$G,MATCH(D1030,'[1]2023-2025'!$A:$A,0))</f>
        <v>2023</v>
      </c>
      <c r="L1030" s="289"/>
      <c r="M1030" s="289">
        <v>1</v>
      </c>
      <c r="N1030" s="289"/>
      <c r="O1030" s="289">
        <v>0</v>
      </c>
      <c r="P1030" s="289">
        <v>0</v>
      </c>
      <c r="Q1030" s="186">
        <f t="shared" si="123"/>
        <v>2212844.86</v>
      </c>
      <c r="R1030" s="186">
        <f t="shared" si="124"/>
        <v>2170385.4</v>
      </c>
      <c r="S1030" s="290">
        <v>0</v>
      </c>
      <c r="T1030" s="291">
        <v>0</v>
      </c>
      <c r="U1030" s="186">
        <v>0</v>
      </c>
      <c r="V1030" s="186">
        <v>0</v>
      </c>
      <c r="W1030" s="186">
        <v>0</v>
      </c>
      <c r="X1030" s="186">
        <v>0</v>
      </c>
      <c r="Y1030" s="186">
        <v>0</v>
      </c>
      <c r="Z1030" s="290">
        <v>2119416.98</v>
      </c>
      <c r="AA1030" s="186">
        <v>0</v>
      </c>
      <c r="AB1030" s="186">
        <v>0</v>
      </c>
      <c r="AC1030" s="186">
        <v>0</v>
      </c>
      <c r="AD1030" s="186">
        <v>0</v>
      </c>
      <c r="AE1030" s="186">
        <v>0</v>
      </c>
      <c r="AF1030" s="186">
        <v>0</v>
      </c>
      <c r="AG1030" s="290">
        <v>50968.42</v>
      </c>
      <c r="AH1030" s="292">
        <v>0</v>
      </c>
      <c r="AI1030" s="292">
        <v>0</v>
      </c>
      <c r="AJ1030" s="290">
        <v>42459.46</v>
      </c>
      <c r="AK1030" s="175"/>
      <c r="AL1030" s="175">
        <v>9879964.5600000005</v>
      </c>
      <c r="AM1030" s="175">
        <v>12092809.42</v>
      </c>
      <c r="AN1030" s="175">
        <v>2212844.86</v>
      </c>
    </row>
    <row r="1031" spans="1:40" s="84" customFormat="1" ht="20.3" customHeight="1" x14ac:dyDescent="0.35">
      <c r="A1031" s="256">
        <v>2023</v>
      </c>
      <c r="B1031" s="184">
        <f t="shared" si="125"/>
        <v>945</v>
      </c>
      <c r="C1031" s="286" t="s">
        <v>2260</v>
      </c>
      <c r="D1031" s="184">
        <v>42435</v>
      </c>
      <c r="E1031" s="287">
        <f>VLOOKUP(D1031,'[1]2023-2025'!$A:$G,7,0)</f>
        <v>2023</v>
      </c>
      <c r="F1031" s="287" t="e">
        <f>VLOOKUP(D1031,[2]Лист1!$C:$F,4,0)</f>
        <v>#REF!</v>
      </c>
      <c r="G1031" s="287"/>
      <c r="H1031" s="288" t="str">
        <f>INDEX('[1]2023-2025'!$AK:$AK,MATCH(D1031,'[1]2023-2025'!$A:$A,0))</f>
        <v>вкл. Протоколом</v>
      </c>
      <c r="I1031" s="288" t="e">
        <v>#N/A</v>
      </c>
      <c r="J1031" s="288" t="e">
        <f>VLOOKUP(D1031,[1]Лист3!$A:$AK,37,0)</f>
        <v>#N/A</v>
      </c>
      <c r="K1031" s="289">
        <f>INDEX('[1]2023-2025'!$G:$G,MATCH(D1031,'[1]2023-2025'!$A:$A,0))</f>
        <v>2023</v>
      </c>
      <c r="L1031" s="289"/>
      <c r="M1031" s="289"/>
      <c r="N1031" s="289"/>
      <c r="O1031" s="289" t="s">
        <v>2463</v>
      </c>
      <c r="P1031" s="289" t="s">
        <v>2760</v>
      </c>
      <c r="Q1031" s="186">
        <f t="shared" si="123"/>
        <v>9450595.7399999984</v>
      </c>
      <c r="R1031" s="186">
        <f t="shared" si="124"/>
        <v>9448659.2899999991</v>
      </c>
      <c r="S1031" s="290">
        <v>0</v>
      </c>
      <c r="T1031" s="291">
        <v>0</v>
      </c>
      <c r="U1031" s="186">
        <v>0</v>
      </c>
      <c r="V1031" s="300">
        <v>978203.69</v>
      </c>
      <c r="W1031" s="186">
        <v>0</v>
      </c>
      <c r="X1031" s="186">
        <v>0</v>
      </c>
      <c r="Y1031" s="186">
        <v>0</v>
      </c>
      <c r="Z1031" s="290">
        <v>0</v>
      </c>
      <c r="AA1031" s="186">
        <v>8470455.5999999996</v>
      </c>
      <c r="AB1031" s="186">
        <v>0</v>
      </c>
      <c r="AC1031" s="186">
        <v>0</v>
      </c>
      <c r="AD1031" s="186">
        <v>0</v>
      </c>
      <c r="AE1031" s="186">
        <v>0</v>
      </c>
      <c r="AF1031" s="186">
        <v>0</v>
      </c>
      <c r="AG1031" s="290">
        <v>0</v>
      </c>
      <c r="AH1031" s="292">
        <v>0</v>
      </c>
      <c r="AI1031" s="292">
        <v>0</v>
      </c>
      <c r="AJ1031" s="300">
        <v>1936.45</v>
      </c>
      <c r="AK1031" s="175"/>
      <c r="AL1031" s="175">
        <v>17164221.250000004</v>
      </c>
      <c r="AM1031" s="175">
        <v>34535054.82</v>
      </c>
      <c r="AN1031" s="175">
        <v>17370833.569999997</v>
      </c>
    </row>
    <row r="1032" spans="1:40" s="84" customFormat="1" ht="20.3" customHeight="1" x14ac:dyDescent="0.35">
      <c r="A1032" s="256"/>
      <c r="B1032" s="170" t="s">
        <v>22</v>
      </c>
      <c r="C1032" s="293"/>
      <c r="D1032" s="296" t="s">
        <v>172</v>
      </c>
      <c r="E1032" s="287" t="e">
        <f>VLOOKUP(D1032,'[1]2023-2025'!$A:$G,7,0)</f>
        <v>#N/A</v>
      </c>
      <c r="F1032" s="287"/>
      <c r="G1032" s="287"/>
      <c r="H1032" s="288" t="e">
        <v>#N/A</v>
      </c>
      <c r="I1032" s="288" t="e">
        <v>#N/A</v>
      </c>
      <c r="J1032" s="288" t="e">
        <f>VLOOKUP(D1032,[1]Лист3!$A:$AK,37,0)</f>
        <v>#N/A</v>
      </c>
      <c r="K1032" s="289" t="e">
        <v>#N/A</v>
      </c>
      <c r="L1032" s="289"/>
      <c r="M1032" s="289"/>
      <c r="N1032" s="289"/>
      <c r="O1032" s="289" t="e">
        <v>#N/A</v>
      </c>
      <c r="P1032" s="289"/>
      <c r="Q1032" s="297">
        <f>SUM(Q1022:Q1031)</f>
        <v>40606777.129999995</v>
      </c>
      <c r="R1032" s="297">
        <f t="shared" ref="R1032:AJ1032" si="126">SUM(R1022:R1031)</f>
        <v>40168374.18</v>
      </c>
      <c r="S1032" s="297">
        <f t="shared" si="126"/>
        <v>0</v>
      </c>
      <c r="T1032" s="297">
        <f t="shared" si="126"/>
        <v>3780063.6</v>
      </c>
      <c r="U1032" s="297">
        <f t="shared" si="126"/>
        <v>0</v>
      </c>
      <c r="V1032" s="297">
        <f t="shared" si="126"/>
        <v>1420764.08</v>
      </c>
      <c r="W1032" s="297">
        <f t="shared" si="126"/>
        <v>603321.84000000008</v>
      </c>
      <c r="X1032" s="297">
        <f t="shared" si="126"/>
        <v>807013.49000000011</v>
      </c>
      <c r="Y1032" s="297">
        <f t="shared" si="126"/>
        <v>0</v>
      </c>
      <c r="Z1032" s="297">
        <f t="shared" si="126"/>
        <v>9338334.7600000016</v>
      </c>
      <c r="AA1032" s="297">
        <f t="shared" si="126"/>
        <v>18273239.420000002</v>
      </c>
      <c r="AB1032" s="297">
        <f t="shared" si="126"/>
        <v>1556848.19</v>
      </c>
      <c r="AC1032" s="297">
        <f t="shared" si="126"/>
        <v>4135868.29</v>
      </c>
      <c r="AD1032" s="297">
        <f t="shared" si="126"/>
        <v>0</v>
      </c>
      <c r="AE1032" s="297">
        <f t="shared" si="126"/>
        <v>0</v>
      </c>
      <c r="AF1032" s="297">
        <f t="shared" si="126"/>
        <v>0</v>
      </c>
      <c r="AG1032" s="297">
        <f t="shared" si="126"/>
        <v>252920.51</v>
      </c>
      <c r="AH1032" s="297">
        <f t="shared" si="126"/>
        <v>0</v>
      </c>
      <c r="AI1032" s="297">
        <f t="shared" si="126"/>
        <v>0</v>
      </c>
      <c r="AJ1032" s="297">
        <f t="shared" si="126"/>
        <v>438402.95000000007</v>
      </c>
      <c r="AK1032" s="175"/>
      <c r="AL1032" s="175" t="e">
        <v>#N/A</v>
      </c>
      <c r="AM1032" s="175" t="e">
        <v>#N/A</v>
      </c>
      <c r="AN1032" s="175" t="e">
        <v>#N/A</v>
      </c>
    </row>
    <row r="1033" spans="1:40" s="84" customFormat="1" ht="20.3" customHeight="1" x14ac:dyDescent="0.35">
      <c r="A1033" s="256"/>
      <c r="B1033" s="298"/>
      <c r="C1033" s="311"/>
      <c r="D1033" s="311"/>
      <c r="E1033" s="287">
        <f>VLOOKUP(D1033,'[1]2023-2025'!$A:$G,7,0)</f>
        <v>0</v>
      </c>
      <c r="F1033" s="287"/>
      <c r="G1033" s="287"/>
      <c r="H1033" s="288" t="e">
        <v>#N/A</v>
      </c>
      <c r="I1033" s="288" t="e">
        <v>#N/A</v>
      </c>
      <c r="J1033" s="288" t="e">
        <f>VLOOKUP(D1033,[1]Лист3!$A:$AK,37,0)</f>
        <v>#N/A</v>
      </c>
      <c r="K1033" s="289" t="e">
        <v>#N/A</v>
      </c>
      <c r="L1033" s="289"/>
      <c r="M1033" s="289"/>
      <c r="N1033" s="289"/>
      <c r="O1033" s="289" t="e">
        <v>#N/A</v>
      </c>
      <c r="P1033" s="289"/>
      <c r="Q1033" s="311"/>
      <c r="R1033" s="311"/>
      <c r="S1033" s="316"/>
      <c r="T1033" s="316"/>
      <c r="U1033" s="316"/>
      <c r="V1033" s="316"/>
      <c r="W1033" s="316"/>
      <c r="X1033" s="311" t="s">
        <v>2922</v>
      </c>
      <c r="Y1033" s="316"/>
      <c r="Z1033" s="316"/>
      <c r="AA1033" s="316"/>
      <c r="AB1033" s="316"/>
      <c r="AC1033" s="316"/>
      <c r="AD1033" s="316"/>
      <c r="AE1033" s="316"/>
      <c r="AF1033" s="316"/>
      <c r="AG1033" s="316"/>
      <c r="AH1033" s="316"/>
      <c r="AI1033" s="316"/>
      <c r="AJ1033" s="316"/>
      <c r="AK1033" s="175"/>
      <c r="AL1033" s="175" t="e">
        <v>#N/A</v>
      </c>
      <c r="AM1033" s="175" t="e">
        <v>#N/A</v>
      </c>
      <c r="AN1033" s="175" t="e">
        <v>#N/A</v>
      </c>
    </row>
    <row r="1034" spans="1:40" s="84" customFormat="1" ht="20.3" customHeight="1" x14ac:dyDescent="0.35">
      <c r="A1034" s="256">
        <v>2023</v>
      </c>
      <c r="B1034" s="184">
        <f>B1031+1</f>
        <v>946</v>
      </c>
      <c r="C1034" s="293" t="s">
        <v>1806</v>
      </c>
      <c r="D1034" s="184">
        <v>42617</v>
      </c>
      <c r="E1034" s="287">
        <f>VLOOKUP(D1034,'[1]2023-2025'!$A:$G,7,0)</f>
        <v>2023</v>
      </c>
      <c r="F1034" s="287" t="s">
        <v>2094</v>
      </c>
      <c r="G1034" s="287"/>
      <c r="H1034" s="288">
        <f>INDEX('[1]2023-2025'!$AK:$AK,MATCH(D1034,'[1]2023-2025'!$A:$A,0))</f>
        <v>44670</v>
      </c>
      <c r="I1034" s="288" t="e">
        <v>#N/A</v>
      </c>
      <c r="J1034" s="288" t="e">
        <f>VLOOKUP(D1034,[1]Лист3!$A:$AK,37,0)</f>
        <v>#N/A</v>
      </c>
      <c r="K1034" s="289">
        <f>INDEX('[1]2023-2025'!$G:$G,MATCH(D1034,'[1]2023-2025'!$A:$A,0))</f>
        <v>2023</v>
      </c>
      <c r="L1034" s="289"/>
      <c r="M1034" s="289"/>
      <c r="N1034" s="289"/>
      <c r="O1034" s="289" t="s">
        <v>2511</v>
      </c>
      <c r="P1034" s="289">
        <v>0</v>
      </c>
      <c r="Q1034" s="186">
        <f>SUM(S1034:AJ1034)</f>
        <v>5329625.96</v>
      </c>
      <c r="R1034" s="186">
        <f>SUM(S1034:AI1034)</f>
        <v>5262595.2</v>
      </c>
      <c r="S1034" s="186">
        <v>0</v>
      </c>
      <c r="T1034" s="186">
        <v>0</v>
      </c>
      <c r="U1034" s="186">
        <v>0</v>
      </c>
      <c r="V1034" s="186">
        <v>0</v>
      </c>
      <c r="W1034" s="186">
        <v>0</v>
      </c>
      <c r="X1034" s="186">
        <v>995941.2</v>
      </c>
      <c r="Y1034" s="186">
        <v>0</v>
      </c>
      <c r="Z1034" s="186">
        <v>0</v>
      </c>
      <c r="AA1034" s="186">
        <v>0</v>
      </c>
      <c r="AB1034" s="186">
        <v>0</v>
      </c>
      <c r="AC1034" s="186">
        <v>4266654</v>
      </c>
      <c r="AD1034" s="186">
        <v>0</v>
      </c>
      <c r="AE1034" s="186">
        <v>0</v>
      </c>
      <c r="AF1034" s="186">
        <v>0</v>
      </c>
      <c r="AG1034" s="186">
        <v>0</v>
      </c>
      <c r="AH1034" s="186">
        <v>0</v>
      </c>
      <c r="AI1034" s="186">
        <v>0</v>
      </c>
      <c r="AJ1034" s="292">
        <v>67030.760000000009</v>
      </c>
      <c r="AK1034" s="175"/>
      <c r="AL1034" s="175">
        <v>17659401.68</v>
      </c>
      <c r="AM1034" s="175">
        <v>27524848.940000001</v>
      </c>
      <c r="AN1034" s="175">
        <v>9865447.2599999998</v>
      </c>
    </row>
    <row r="1035" spans="1:40" s="84" customFormat="1" ht="20.3" customHeight="1" x14ac:dyDescent="0.35">
      <c r="A1035" s="256">
        <v>2023</v>
      </c>
      <c r="B1035" s="184">
        <f>B1034+1</f>
        <v>947</v>
      </c>
      <c r="C1035" s="293" t="s">
        <v>1807</v>
      </c>
      <c r="D1035" s="184">
        <v>42618</v>
      </c>
      <c r="E1035" s="287">
        <f>VLOOKUP(D1035,'[1]2023-2025'!$A:$G,7,0)</f>
        <v>2023</v>
      </c>
      <c r="F1035" s="287" t="s">
        <v>2094</v>
      </c>
      <c r="G1035" s="287"/>
      <c r="H1035" s="288">
        <f>INDEX('[1]2023-2025'!$AK:$AK,MATCH(D1035,'[1]2023-2025'!$A:$A,0))</f>
        <v>44670</v>
      </c>
      <c r="I1035" s="288" t="e">
        <v>#N/A</v>
      </c>
      <c r="J1035" s="288" t="e">
        <f>VLOOKUP(D1035,[1]Лист3!$A:$AK,37,0)</f>
        <v>#N/A</v>
      </c>
      <c r="K1035" s="289">
        <f>INDEX('[1]2023-2025'!$G:$G,MATCH(D1035,'[1]2023-2025'!$A:$A,0))</f>
        <v>2023</v>
      </c>
      <c r="L1035" s="289"/>
      <c r="M1035" s="289"/>
      <c r="N1035" s="289"/>
      <c r="O1035" s="289" t="s">
        <v>2459</v>
      </c>
      <c r="P1035" s="289">
        <v>0</v>
      </c>
      <c r="Q1035" s="186">
        <f>SUM(S1035:AJ1035)</f>
        <v>4358599.6500000004</v>
      </c>
      <c r="R1035" s="186">
        <f>SUM(S1035:AI1035)</f>
        <v>4299750</v>
      </c>
      <c r="S1035" s="186">
        <v>0</v>
      </c>
      <c r="T1035" s="186">
        <v>0</v>
      </c>
      <c r="U1035" s="186">
        <v>0</v>
      </c>
      <c r="V1035" s="186">
        <v>0</v>
      </c>
      <c r="W1035" s="186">
        <v>0</v>
      </c>
      <c r="X1035" s="186">
        <v>786159.60000000009</v>
      </c>
      <c r="Y1035" s="186">
        <v>0</v>
      </c>
      <c r="Z1035" s="186">
        <v>0</v>
      </c>
      <c r="AA1035" s="186">
        <v>0</v>
      </c>
      <c r="AB1035" s="186">
        <v>0</v>
      </c>
      <c r="AC1035" s="186">
        <v>3513590.4000000004</v>
      </c>
      <c r="AD1035" s="186">
        <v>0</v>
      </c>
      <c r="AE1035" s="186">
        <v>0</v>
      </c>
      <c r="AF1035" s="186">
        <v>0</v>
      </c>
      <c r="AG1035" s="186">
        <v>0</v>
      </c>
      <c r="AH1035" s="186">
        <v>0</v>
      </c>
      <c r="AI1035" s="186">
        <v>0</v>
      </c>
      <c r="AJ1035" s="292">
        <v>58849.649999999994</v>
      </c>
      <c r="AK1035" s="175"/>
      <c r="AL1035" s="175">
        <v>13311499.100000001</v>
      </c>
      <c r="AM1035" s="175">
        <v>21215663.73</v>
      </c>
      <c r="AN1035" s="175">
        <v>7904164.6299999999</v>
      </c>
    </row>
    <row r="1036" spans="1:40" s="84" customFormat="1" ht="20.3" customHeight="1" x14ac:dyDescent="0.35">
      <c r="A1036" s="256">
        <v>2023</v>
      </c>
      <c r="B1036" s="184">
        <f>B1035+1</f>
        <v>948</v>
      </c>
      <c r="C1036" s="293" t="s">
        <v>1808</v>
      </c>
      <c r="D1036" s="184">
        <v>42622</v>
      </c>
      <c r="E1036" s="287">
        <f>VLOOKUP(D1036,'[1]2023-2025'!$A:$G,7,0)</f>
        <v>2023</v>
      </c>
      <c r="F1036" s="287" t="s">
        <v>2094</v>
      </c>
      <c r="G1036" s="287"/>
      <c r="H1036" s="288">
        <f>INDEX('[1]2023-2025'!$AK:$AK,MATCH(D1036,'[1]2023-2025'!$A:$A,0))</f>
        <v>44670</v>
      </c>
      <c r="I1036" s="288" t="e">
        <v>#N/A</v>
      </c>
      <c r="J1036" s="288" t="e">
        <f>VLOOKUP(D1036,[1]Лист3!$A:$AK,37,0)</f>
        <v>#N/A</v>
      </c>
      <c r="K1036" s="289">
        <f>INDEX('[1]2023-2025'!$G:$G,MATCH(D1036,'[1]2023-2025'!$A:$A,0))</f>
        <v>2023</v>
      </c>
      <c r="L1036" s="289"/>
      <c r="M1036" s="289"/>
      <c r="N1036" s="289"/>
      <c r="O1036" s="289" t="s">
        <v>2511</v>
      </c>
      <c r="P1036" s="289">
        <v>0</v>
      </c>
      <c r="Q1036" s="186">
        <f>SUM(S1036:AJ1036)</f>
        <v>1853542.75</v>
      </c>
      <c r="R1036" s="186">
        <f>SUM(S1036:AI1036)</f>
        <v>1827134.4</v>
      </c>
      <c r="S1036" s="186">
        <v>0</v>
      </c>
      <c r="T1036" s="186">
        <v>0</v>
      </c>
      <c r="U1036" s="186">
        <v>0</v>
      </c>
      <c r="V1036" s="186">
        <v>0</v>
      </c>
      <c r="W1036" s="186">
        <v>0</v>
      </c>
      <c r="X1036" s="186">
        <v>0</v>
      </c>
      <c r="Y1036" s="186">
        <v>0</v>
      </c>
      <c r="Z1036" s="186">
        <v>0</v>
      </c>
      <c r="AA1036" s="186">
        <v>0</v>
      </c>
      <c r="AB1036" s="186">
        <v>0</v>
      </c>
      <c r="AC1036" s="186">
        <v>1827134.4</v>
      </c>
      <c r="AD1036" s="186">
        <v>0</v>
      </c>
      <c r="AE1036" s="186">
        <v>0</v>
      </c>
      <c r="AF1036" s="186">
        <v>0</v>
      </c>
      <c r="AG1036" s="186">
        <v>0</v>
      </c>
      <c r="AH1036" s="186">
        <v>0</v>
      </c>
      <c r="AI1036" s="186">
        <v>0</v>
      </c>
      <c r="AJ1036" s="292">
        <v>26408.35</v>
      </c>
      <c r="AK1036" s="175"/>
      <c r="AL1036" s="175">
        <v>10088782.66</v>
      </c>
      <c r="AM1036" s="175">
        <v>11942325.41</v>
      </c>
      <c r="AN1036" s="175">
        <v>1853542.75</v>
      </c>
    </row>
    <row r="1037" spans="1:40" s="84" customFormat="1" ht="20.3" customHeight="1" x14ac:dyDescent="0.35">
      <c r="A1037" s="256">
        <v>2023</v>
      </c>
      <c r="B1037" s="184">
        <f>B1036+1</f>
        <v>949</v>
      </c>
      <c r="C1037" s="293" t="s">
        <v>1809</v>
      </c>
      <c r="D1037" s="184">
        <v>42623</v>
      </c>
      <c r="E1037" s="287">
        <f>VLOOKUP(D1037,'[1]2023-2025'!$A:$G,7,0)</f>
        <v>2023</v>
      </c>
      <c r="F1037" s="287" t="s">
        <v>2094</v>
      </c>
      <c r="G1037" s="287"/>
      <c r="H1037" s="288">
        <f>INDEX('[1]2023-2025'!$AK:$AK,MATCH(D1037,'[1]2023-2025'!$A:$A,0))</f>
        <v>44670</v>
      </c>
      <c r="I1037" s="288" t="e">
        <v>#N/A</v>
      </c>
      <c r="J1037" s="288" t="e">
        <f>VLOOKUP(D1037,[1]Лист3!$A:$AK,37,0)</f>
        <v>#N/A</v>
      </c>
      <c r="K1037" s="289">
        <f>INDEX('[1]2023-2025'!$G:$G,MATCH(D1037,'[1]2023-2025'!$A:$A,0))</f>
        <v>2023</v>
      </c>
      <c r="L1037" s="289"/>
      <c r="M1037" s="289"/>
      <c r="N1037" s="289"/>
      <c r="O1037" s="289" t="s">
        <v>2511</v>
      </c>
      <c r="P1037" s="289">
        <v>0</v>
      </c>
      <c r="Q1037" s="186">
        <f>SUM(S1037:AJ1037)</f>
        <v>5623547.0200000005</v>
      </c>
      <c r="R1037" s="186">
        <f>SUM(S1037:AI1037)</f>
        <v>5539454.4000000004</v>
      </c>
      <c r="S1037" s="186">
        <v>0</v>
      </c>
      <c r="T1037" s="186">
        <v>0</v>
      </c>
      <c r="U1037" s="186">
        <v>0</v>
      </c>
      <c r="V1037" s="186">
        <v>0</v>
      </c>
      <c r="W1037" s="186">
        <v>0</v>
      </c>
      <c r="X1037" s="186">
        <v>0</v>
      </c>
      <c r="Y1037" s="186">
        <v>0</v>
      </c>
      <c r="Z1037" s="186">
        <v>0</v>
      </c>
      <c r="AA1037" s="186">
        <v>4111640.4</v>
      </c>
      <c r="AB1037" s="186">
        <v>0</v>
      </c>
      <c r="AC1037" s="186">
        <v>1427814</v>
      </c>
      <c r="AD1037" s="186">
        <v>0</v>
      </c>
      <c r="AE1037" s="186">
        <v>0</v>
      </c>
      <c r="AF1037" s="186">
        <v>0</v>
      </c>
      <c r="AG1037" s="186">
        <v>0</v>
      </c>
      <c r="AH1037" s="186">
        <v>0</v>
      </c>
      <c r="AI1037" s="186">
        <v>0</v>
      </c>
      <c r="AJ1037" s="292">
        <v>84092.62</v>
      </c>
      <c r="AK1037" s="175"/>
      <c r="AL1037" s="175">
        <v>6288126.29</v>
      </c>
      <c r="AM1037" s="175">
        <v>11911673.310000001</v>
      </c>
      <c r="AN1037" s="175">
        <v>5623547.0200000005</v>
      </c>
    </row>
    <row r="1038" spans="1:40" s="84" customFormat="1" ht="20.3" customHeight="1" x14ac:dyDescent="0.35">
      <c r="A1038" s="256"/>
      <c r="B1038" s="170" t="s">
        <v>22</v>
      </c>
      <c r="C1038" s="293"/>
      <c r="D1038" s="296" t="s">
        <v>172</v>
      </c>
      <c r="E1038" s="287" t="e">
        <f>VLOOKUP(D1038,'[1]2023-2025'!$A:$G,7,0)</f>
        <v>#N/A</v>
      </c>
      <c r="F1038" s="287"/>
      <c r="G1038" s="287"/>
      <c r="H1038" s="288" t="e">
        <v>#N/A</v>
      </c>
      <c r="I1038" s="288" t="e">
        <v>#N/A</v>
      </c>
      <c r="J1038" s="288" t="e">
        <f>VLOOKUP(D1038,[1]Лист3!$A:$AK,37,0)</f>
        <v>#N/A</v>
      </c>
      <c r="K1038" s="289" t="e">
        <v>#N/A</v>
      </c>
      <c r="L1038" s="289"/>
      <c r="M1038" s="289"/>
      <c r="N1038" s="289"/>
      <c r="O1038" s="289" t="e">
        <v>#N/A</v>
      </c>
      <c r="P1038" s="289"/>
      <c r="Q1038" s="297">
        <f>SUM(Q1034:Q1037)</f>
        <v>17165315.379999999</v>
      </c>
      <c r="R1038" s="297">
        <f t="shared" ref="R1038:AI1038" si="127">SUM(R1034:R1037)</f>
        <v>16928934</v>
      </c>
      <c r="S1038" s="297">
        <f t="shared" si="127"/>
        <v>0</v>
      </c>
      <c r="T1038" s="297">
        <f t="shared" si="127"/>
        <v>0</v>
      </c>
      <c r="U1038" s="297">
        <f t="shared" si="127"/>
        <v>0</v>
      </c>
      <c r="V1038" s="297">
        <f t="shared" si="127"/>
        <v>0</v>
      </c>
      <c r="W1038" s="297">
        <f t="shared" si="127"/>
        <v>0</v>
      </c>
      <c r="X1038" s="297">
        <f t="shared" si="127"/>
        <v>1782100.8</v>
      </c>
      <c r="Y1038" s="297">
        <f t="shared" si="127"/>
        <v>0</v>
      </c>
      <c r="Z1038" s="297">
        <f t="shared" si="127"/>
        <v>0</v>
      </c>
      <c r="AA1038" s="297">
        <f t="shared" si="127"/>
        <v>4111640.4</v>
      </c>
      <c r="AB1038" s="297">
        <f t="shared" si="127"/>
        <v>0</v>
      </c>
      <c r="AC1038" s="297">
        <f t="shared" si="127"/>
        <v>11035192.800000001</v>
      </c>
      <c r="AD1038" s="297">
        <f t="shared" si="127"/>
        <v>0</v>
      </c>
      <c r="AE1038" s="297">
        <f t="shared" si="127"/>
        <v>0</v>
      </c>
      <c r="AF1038" s="297">
        <f t="shared" si="127"/>
        <v>0</v>
      </c>
      <c r="AG1038" s="297">
        <f t="shared" si="127"/>
        <v>0</v>
      </c>
      <c r="AH1038" s="297">
        <f t="shared" si="127"/>
        <v>0</v>
      </c>
      <c r="AI1038" s="297">
        <f t="shared" si="127"/>
        <v>0</v>
      </c>
      <c r="AJ1038" s="297">
        <f>SUM(AJ1034:AJ1037)</f>
        <v>236381.38</v>
      </c>
      <c r="AK1038" s="175"/>
      <c r="AL1038" s="175" t="e">
        <v>#N/A</v>
      </c>
      <c r="AM1038" s="175" t="e">
        <v>#N/A</v>
      </c>
      <c r="AN1038" s="175" t="e">
        <v>#N/A</v>
      </c>
    </row>
    <row r="1039" spans="1:40" s="84" customFormat="1" ht="20.3" customHeight="1" x14ac:dyDescent="0.35">
      <c r="A1039" s="256"/>
      <c r="B1039" s="309" t="s">
        <v>34</v>
      </c>
      <c r="C1039" s="309"/>
      <c r="D1039" s="296" t="s">
        <v>172</v>
      </c>
      <c r="E1039" s="287" t="e">
        <f>VLOOKUP(D1039,'[1]2023-2025'!$A:$G,7,0)</f>
        <v>#N/A</v>
      </c>
      <c r="F1039" s="287"/>
      <c r="G1039" s="287"/>
      <c r="H1039" s="288" t="e">
        <v>#N/A</v>
      </c>
      <c r="I1039" s="288" t="e">
        <v>#N/A</v>
      </c>
      <c r="J1039" s="288" t="e">
        <f>VLOOKUP(D1039,[1]Лист3!$A:$AK,37,0)</f>
        <v>#N/A</v>
      </c>
      <c r="K1039" s="289" t="e">
        <v>#N/A</v>
      </c>
      <c r="L1039" s="289"/>
      <c r="M1039" s="289"/>
      <c r="N1039" s="289"/>
      <c r="O1039" s="289" t="e">
        <v>#N/A</v>
      </c>
      <c r="P1039" s="289"/>
      <c r="Q1039" s="297">
        <f>Q1020+Q1032+Q1038</f>
        <v>58086258.609999999</v>
      </c>
      <c r="R1039" s="297">
        <f t="shared" ref="R1039:AJ1039" si="128">R1020+R1032+R1038</f>
        <v>57406885.380000003</v>
      </c>
      <c r="S1039" s="297">
        <f t="shared" si="128"/>
        <v>0</v>
      </c>
      <c r="T1039" s="297">
        <f t="shared" si="128"/>
        <v>3780063.6</v>
      </c>
      <c r="U1039" s="297">
        <f t="shared" si="128"/>
        <v>0</v>
      </c>
      <c r="V1039" s="297">
        <f t="shared" si="128"/>
        <v>1494166.8800000001</v>
      </c>
      <c r="W1039" s="297">
        <f t="shared" si="128"/>
        <v>603321.84000000008</v>
      </c>
      <c r="X1039" s="297">
        <f t="shared" si="128"/>
        <v>2825288.6900000004</v>
      </c>
      <c r="Y1039" s="297">
        <f t="shared" si="128"/>
        <v>0</v>
      </c>
      <c r="Z1039" s="297">
        <f t="shared" si="128"/>
        <v>9338334.7600000016</v>
      </c>
      <c r="AA1039" s="297">
        <f t="shared" si="128"/>
        <v>22384879.82</v>
      </c>
      <c r="AB1039" s="297">
        <f t="shared" si="128"/>
        <v>1556848.19</v>
      </c>
      <c r="AC1039" s="297">
        <f t="shared" si="128"/>
        <v>15171061.09</v>
      </c>
      <c r="AD1039" s="297">
        <f t="shared" si="128"/>
        <v>0</v>
      </c>
      <c r="AE1039" s="297">
        <f t="shared" si="128"/>
        <v>0</v>
      </c>
      <c r="AF1039" s="297">
        <f t="shared" si="128"/>
        <v>0</v>
      </c>
      <c r="AG1039" s="297">
        <f t="shared" si="128"/>
        <v>252920.51</v>
      </c>
      <c r="AH1039" s="297">
        <f t="shared" si="128"/>
        <v>0</v>
      </c>
      <c r="AI1039" s="297">
        <f t="shared" si="128"/>
        <v>0</v>
      </c>
      <c r="AJ1039" s="297">
        <f t="shared" si="128"/>
        <v>679373.2300000001</v>
      </c>
      <c r="AK1039" s="175"/>
      <c r="AL1039" s="175" t="e">
        <v>#N/A</v>
      </c>
      <c r="AM1039" s="175" t="e">
        <v>#N/A</v>
      </c>
      <c r="AN1039" s="175" t="e">
        <v>#N/A</v>
      </c>
    </row>
    <row r="1040" spans="1:40" s="84" customFormat="1" ht="20.3" customHeight="1" x14ac:dyDescent="0.35">
      <c r="A1040" s="256"/>
      <c r="B1040" s="298"/>
      <c r="C1040" s="275"/>
      <c r="D1040" s="275"/>
      <c r="E1040" s="287">
        <f>VLOOKUP(D1040,'[1]2023-2025'!$A:$G,7,0)</f>
        <v>0</v>
      </c>
      <c r="F1040" s="287"/>
      <c r="G1040" s="287"/>
      <c r="H1040" s="288" t="e">
        <v>#N/A</v>
      </c>
      <c r="I1040" s="288" t="e">
        <v>#N/A</v>
      </c>
      <c r="J1040" s="288" t="e">
        <f>VLOOKUP(D1040,[1]Лист3!$A:$AK,37,0)</f>
        <v>#N/A</v>
      </c>
      <c r="K1040" s="289" t="e">
        <v>#N/A</v>
      </c>
      <c r="L1040" s="289"/>
      <c r="M1040" s="289"/>
      <c r="N1040" s="289"/>
      <c r="O1040" s="289" t="e">
        <v>#N/A</v>
      </c>
      <c r="P1040" s="289"/>
      <c r="Q1040" s="275"/>
      <c r="R1040" s="275"/>
      <c r="S1040" s="277"/>
      <c r="T1040" s="277"/>
      <c r="U1040" s="277"/>
      <c r="V1040" s="277"/>
      <c r="W1040" s="277"/>
      <c r="X1040" s="277" t="s">
        <v>2923</v>
      </c>
      <c r="Y1040" s="299"/>
      <c r="Z1040" s="277"/>
      <c r="AA1040" s="277"/>
      <c r="AB1040" s="277"/>
      <c r="AC1040" s="277"/>
      <c r="AD1040" s="277"/>
      <c r="AE1040" s="277"/>
      <c r="AF1040" s="277"/>
      <c r="AG1040" s="277"/>
      <c r="AH1040" s="277"/>
      <c r="AI1040" s="277"/>
      <c r="AJ1040" s="277"/>
      <c r="AK1040" s="175"/>
      <c r="AL1040" s="175" t="e">
        <v>#N/A</v>
      </c>
      <c r="AM1040" s="175" t="e">
        <v>#N/A</v>
      </c>
      <c r="AN1040" s="175" t="e">
        <v>#N/A</v>
      </c>
    </row>
    <row r="1041" spans="1:40" s="84" customFormat="1" ht="20.3" customHeight="1" x14ac:dyDescent="0.35">
      <c r="A1041" s="256"/>
      <c r="B1041" s="298"/>
      <c r="C1041" s="311"/>
      <c r="D1041" s="311"/>
      <c r="E1041" s="287">
        <f>VLOOKUP(D1041,'[1]2023-2025'!$A:$G,7,0)</f>
        <v>0</v>
      </c>
      <c r="F1041" s="287"/>
      <c r="G1041" s="287"/>
      <c r="H1041" s="288" t="e">
        <v>#N/A</v>
      </c>
      <c r="I1041" s="288" t="e">
        <v>#N/A</v>
      </c>
      <c r="J1041" s="288" t="e">
        <f>VLOOKUP(D1041,[1]Лист3!$A:$AK,37,0)</f>
        <v>#N/A</v>
      </c>
      <c r="K1041" s="289" t="e">
        <v>#N/A</v>
      </c>
      <c r="L1041" s="289"/>
      <c r="M1041" s="289"/>
      <c r="N1041" s="289"/>
      <c r="O1041" s="289" t="e">
        <v>#N/A</v>
      </c>
      <c r="P1041" s="289"/>
      <c r="Q1041" s="311"/>
      <c r="R1041" s="311"/>
      <c r="S1041" s="316"/>
      <c r="T1041" s="316"/>
      <c r="U1041" s="316"/>
      <c r="V1041" s="316"/>
      <c r="W1041" s="316"/>
      <c r="X1041" s="311" t="s">
        <v>2924</v>
      </c>
      <c r="Y1041" s="316"/>
      <c r="Z1041" s="316"/>
      <c r="AA1041" s="316"/>
      <c r="AB1041" s="316"/>
      <c r="AC1041" s="316"/>
      <c r="AD1041" s="316"/>
      <c r="AE1041" s="316"/>
      <c r="AF1041" s="316"/>
      <c r="AG1041" s="316"/>
      <c r="AH1041" s="316"/>
      <c r="AI1041" s="316"/>
      <c r="AJ1041" s="316"/>
      <c r="AK1041" s="175"/>
      <c r="AL1041" s="175" t="e">
        <v>#N/A</v>
      </c>
      <c r="AM1041" s="175" t="e">
        <v>#N/A</v>
      </c>
      <c r="AN1041" s="175" t="e">
        <v>#N/A</v>
      </c>
    </row>
    <row r="1042" spans="1:40" s="84" customFormat="1" ht="20.3" customHeight="1" x14ac:dyDescent="0.35">
      <c r="A1042" s="256">
        <v>2023</v>
      </c>
      <c r="B1042" s="184">
        <f>B1037+1</f>
        <v>950</v>
      </c>
      <c r="C1042" s="286" t="s">
        <v>659</v>
      </c>
      <c r="D1042" s="184">
        <v>42662</v>
      </c>
      <c r="E1042" s="287">
        <f>VLOOKUP(D1042,'[1]2023-2025'!$A:$G,7,0)</f>
        <v>2023</v>
      </c>
      <c r="F1042" s="287"/>
      <c r="G1042" s="287" t="s">
        <v>1899</v>
      </c>
      <c r="H1042" s="288">
        <f>INDEX('[1]2023-2025'!$AK:$AK,MATCH(D1042,'[1]2023-2025'!$A:$A,0))</f>
        <v>44671</v>
      </c>
      <c r="I1042" s="288" t="e">
        <v>#N/A</v>
      </c>
      <c r="J1042" s="288" t="e">
        <f>VLOOKUP(D1042,[1]Лист3!$A:$AK,37,0)</f>
        <v>#N/A</v>
      </c>
      <c r="K1042" s="289">
        <f>INDEX('[1]2023-2025'!$G:$G,MATCH(D1042,'[1]2023-2025'!$A:$A,0))</f>
        <v>2023</v>
      </c>
      <c r="L1042" s="289"/>
      <c r="M1042" s="289"/>
      <c r="N1042" s="289"/>
      <c r="O1042" s="289" t="s">
        <v>2761</v>
      </c>
      <c r="P1042" s="289">
        <v>0</v>
      </c>
      <c r="Q1042" s="186">
        <f t="shared" ref="Q1042:Q1056" si="129">SUM(S1042:AJ1042)</f>
        <v>3827816.27</v>
      </c>
      <c r="R1042" s="186">
        <f t="shared" ref="R1042:R1056" si="130">SUM(S1042:AI1042)</f>
        <v>3781818</v>
      </c>
      <c r="S1042" s="290">
        <v>0</v>
      </c>
      <c r="T1042" s="290">
        <v>0</v>
      </c>
      <c r="U1042" s="290">
        <v>0</v>
      </c>
      <c r="V1042" s="290">
        <v>0</v>
      </c>
      <c r="W1042" s="290">
        <v>0</v>
      </c>
      <c r="X1042" s="290">
        <v>0</v>
      </c>
      <c r="Y1042" s="290">
        <v>0</v>
      </c>
      <c r="Z1042" s="290">
        <v>0</v>
      </c>
      <c r="AA1042" s="290">
        <v>3781818</v>
      </c>
      <c r="AB1042" s="290">
        <v>0</v>
      </c>
      <c r="AC1042" s="290">
        <v>0</v>
      </c>
      <c r="AD1042" s="290">
        <v>0</v>
      </c>
      <c r="AE1042" s="290">
        <v>0</v>
      </c>
      <c r="AF1042" s="290">
        <v>0</v>
      </c>
      <c r="AG1042" s="290">
        <v>0</v>
      </c>
      <c r="AH1042" s="290">
        <v>0</v>
      </c>
      <c r="AI1042" s="290">
        <v>0</v>
      </c>
      <c r="AJ1042" s="292">
        <v>45998.27</v>
      </c>
      <c r="AK1042" s="175"/>
      <c r="AL1042" s="175">
        <v>5825848.1299999999</v>
      </c>
      <c r="AM1042" s="175">
        <v>12551545.609999999</v>
      </c>
      <c r="AN1042" s="175">
        <v>6725697.4799999995</v>
      </c>
    </row>
    <row r="1043" spans="1:40" s="84" customFormat="1" ht="20.3" customHeight="1" x14ac:dyDescent="0.35">
      <c r="A1043" s="256">
        <v>2023</v>
      </c>
      <c r="B1043" s="184">
        <f>B1042+1</f>
        <v>951</v>
      </c>
      <c r="C1043" s="286" t="s">
        <v>660</v>
      </c>
      <c r="D1043" s="184">
        <v>42710</v>
      </c>
      <c r="E1043" s="287">
        <f>VLOOKUP(D1043,'[1]2023-2025'!$A:$G,7,0)</f>
        <v>2023</v>
      </c>
      <c r="F1043" s="287"/>
      <c r="G1043" s="287" t="s">
        <v>1899</v>
      </c>
      <c r="H1043" s="288">
        <f>INDEX('[1]2023-2025'!$AK:$AK,MATCH(D1043,'[1]2023-2025'!$A:$A,0))</f>
        <v>44671</v>
      </c>
      <c r="I1043" s="288" t="e">
        <v>#N/A</v>
      </c>
      <c r="J1043" s="288" t="e">
        <f>VLOOKUP(D1043,[1]Лист3!$A:$AK,37,0)</f>
        <v>#N/A</v>
      </c>
      <c r="K1043" s="289">
        <f>INDEX('[1]2023-2025'!$G:$G,MATCH(D1043,'[1]2023-2025'!$A:$A,0))</f>
        <v>2023</v>
      </c>
      <c r="L1043" s="289"/>
      <c r="M1043" s="289"/>
      <c r="N1043" s="289"/>
      <c r="O1043" s="289" t="s">
        <v>2762</v>
      </c>
      <c r="P1043" s="289">
        <v>0</v>
      </c>
      <c r="Q1043" s="186">
        <f t="shared" si="129"/>
        <v>10776760.879999999</v>
      </c>
      <c r="R1043" s="186">
        <f t="shared" si="130"/>
        <v>10731313.199999999</v>
      </c>
      <c r="S1043" s="290">
        <v>0</v>
      </c>
      <c r="T1043" s="290">
        <v>0</v>
      </c>
      <c r="U1043" s="290">
        <v>0</v>
      </c>
      <c r="V1043" s="290">
        <v>0</v>
      </c>
      <c r="W1043" s="290">
        <v>0</v>
      </c>
      <c r="X1043" s="290">
        <v>0</v>
      </c>
      <c r="Y1043" s="290">
        <v>0</v>
      </c>
      <c r="Z1043" s="290">
        <v>0</v>
      </c>
      <c r="AA1043" s="290">
        <v>10172367.6</v>
      </c>
      <c r="AB1043" s="290">
        <v>558945.6</v>
      </c>
      <c r="AC1043" s="290">
        <v>0</v>
      </c>
      <c r="AD1043" s="290">
        <v>0</v>
      </c>
      <c r="AE1043" s="290">
        <v>0</v>
      </c>
      <c r="AF1043" s="290">
        <v>0</v>
      </c>
      <c r="AG1043" s="290">
        <v>0</v>
      </c>
      <c r="AH1043" s="290">
        <v>0</v>
      </c>
      <c r="AI1043" s="290">
        <v>0</v>
      </c>
      <c r="AJ1043" s="292">
        <v>45447.68</v>
      </c>
      <c r="AK1043" s="175"/>
      <c r="AL1043" s="175">
        <v>14766507.09</v>
      </c>
      <c r="AM1043" s="175">
        <v>25543267.969999999</v>
      </c>
      <c r="AN1043" s="175">
        <v>10776760.879999999</v>
      </c>
    </row>
    <row r="1044" spans="1:40" s="84" customFormat="1" ht="20.3" customHeight="1" x14ac:dyDescent="0.35">
      <c r="A1044" s="256">
        <v>2023</v>
      </c>
      <c r="B1044" s="184">
        <f t="shared" ref="B1044:B1056" si="131">B1043+1</f>
        <v>952</v>
      </c>
      <c r="C1044" s="286" t="s">
        <v>661</v>
      </c>
      <c r="D1044" s="184">
        <v>42712</v>
      </c>
      <c r="E1044" s="287">
        <f>VLOOKUP(D1044,'[1]2023-2025'!$A:$G,7,0)</f>
        <v>2023</v>
      </c>
      <c r="F1044" s="287"/>
      <c r="G1044" s="287" t="s">
        <v>1899</v>
      </c>
      <c r="H1044" s="288">
        <f>INDEX('[1]2023-2025'!$AK:$AK,MATCH(D1044,'[1]2023-2025'!$A:$A,0))</f>
        <v>44671</v>
      </c>
      <c r="I1044" s="288" t="e">
        <v>#N/A</v>
      </c>
      <c r="J1044" s="288" t="e">
        <f>VLOOKUP(D1044,[1]Лист3!$A:$AK,37,0)</f>
        <v>#N/A</v>
      </c>
      <c r="K1044" s="289">
        <f>INDEX('[1]2023-2025'!$G:$G,MATCH(D1044,'[1]2023-2025'!$A:$A,0))</f>
        <v>2023</v>
      </c>
      <c r="L1044" s="289"/>
      <c r="M1044" s="289"/>
      <c r="N1044" s="289"/>
      <c r="O1044" s="289" t="s">
        <v>2763</v>
      </c>
      <c r="P1044" s="289">
        <v>0</v>
      </c>
      <c r="Q1044" s="186">
        <f t="shared" si="129"/>
        <v>10672418.6</v>
      </c>
      <c r="R1044" s="186">
        <f t="shared" si="130"/>
        <v>10627011.6</v>
      </c>
      <c r="S1044" s="290">
        <v>0</v>
      </c>
      <c r="T1044" s="290">
        <v>0</v>
      </c>
      <c r="U1044" s="290">
        <v>0</v>
      </c>
      <c r="V1044" s="290">
        <v>0</v>
      </c>
      <c r="W1044" s="290">
        <v>0</v>
      </c>
      <c r="X1044" s="290">
        <v>0</v>
      </c>
      <c r="Y1044" s="290">
        <v>0</v>
      </c>
      <c r="Z1044" s="290">
        <v>0</v>
      </c>
      <c r="AA1044" s="290">
        <v>10076997.6</v>
      </c>
      <c r="AB1044" s="290">
        <v>550014</v>
      </c>
      <c r="AC1044" s="290">
        <v>0</v>
      </c>
      <c r="AD1044" s="290">
        <v>0</v>
      </c>
      <c r="AE1044" s="290">
        <v>0</v>
      </c>
      <c r="AF1044" s="290">
        <v>0</v>
      </c>
      <c r="AG1044" s="290">
        <v>0</v>
      </c>
      <c r="AH1044" s="290">
        <v>0</v>
      </c>
      <c r="AI1044" s="290">
        <v>0</v>
      </c>
      <c r="AJ1044" s="292">
        <v>45407</v>
      </c>
      <c r="AK1044" s="175"/>
      <c r="AL1044" s="175">
        <v>14427729.700000001</v>
      </c>
      <c r="AM1044" s="175">
        <v>25100148.300000001</v>
      </c>
      <c r="AN1044" s="175">
        <v>10672418.6</v>
      </c>
    </row>
    <row r="1045" spans="1:40" s="84" customFormat="1" ht="20.3" customHeight="1" x14ac:dyDescent="0.35">
      <c r="A1045" s="256">
        <v>2023</v>
      </c>
      <c r="B1045" s="184">
        <f t="shared" si="131"/>
        <v>953</v>
      </c>
      <c r="C1045" s="286" t="s">
        <v>662</v>
      </c>
      <c r="D1045" s="184">
        <v>42714</v>
      </c>
      <c r="E1045" s="287">
        <f>VLOOKUP(D1045,'[1]2023-2025'!$A:$G,7,0)</f>
        <v>2023</v>
      </c>
      <c r="F1045" s="287"/>
      <c r="G1045" s="287" t="s">
        <v>1899</v>
      </c>
      <c r="H1045" s="288">
        <f>INDEX('[1]2023-2025'!$AK:$AK,MATCH(D1045,'[1]2023-2025'!$A:$A,0))</f>
        <v>44671</v>
      </c>
      <c r="I1045" s="288" t="e">
        <v>#N/A</v>
      </c>
      <c r="J1045" s="288" t="e">
        <f>VLOOKUP(D1045,[1]Лист3!$A:$AK,37,0)</f>
        <v>#N/A</v>
      </c>
      <c r="K1045" s="289">
        <f>INDEX('[1]2023-2025'!$G:$G,MATCH(D1045,'[1]2023-2025'!$A:$A,0))</f>
        <v>2023</v>
      </c>
      <c r="L1045" s="289"/>
      <c r="M1045" s="289"/>
      <c r="N1045" s="289"/>
      <c r="O1045" s="289" t="s">
        <v>2764</v>
      </c>
      <c r="P1045" s="289">
        <v>0</v>
      </c>
      <c r="Q1045" s="186">
        <f t="shared" si="129"/>
        <v>10978803.169999998</v>
      </c>
      <c r="R1045" s="186">
        <f t="shared" si="130"/>
        <v>10933493.999999998</v>
      </c>
      <c r="S1045" s="290">
        <v>0</v>
      </c>
      <c r="T1045" s="290">
        <v>0</v>
      </c>
      <c r="U1045" s="290">
        <v>0</v>
      </c>
      <c r="V1045" s="290">
        <v>0</v>
      </c>
      <c r="W1045" s="290">
        <v>0</v>
      </c>
      <c r="X1045" s="290">
        <v>0</v>
      </c>
      <c r="Y1045" s="290">
        <v>0</v>
      </c>
      <c r="Z1045" s="290">
        <v>0</v>
      </c>
      <c r="AA1045" s="290">
        <v>10375280.399999999</v>
      </c>
      <c r="AB1045" s="290">
        <v>558213.60000000009</v>
      </c>
      <c r="AC1045" s="290">
        <v>0</v>
      </c>
      <c r="AD1045" s="290">
        <v>0</v>
      </c>
      <c r="AE1045" s="290">
        <v>0</v>
      </c>
      <c r="AF1045" s="290">
        <v>0</v>
      </c>
      <c r="AG1045" s="290">
        <v>0</v>
      </c>
      <c r="AH1045" s="290">
        <v>0</v>
      </c>
      <c r="AI1045" s="290">
        <v>0</v>
      </c>
      <c r="AJ1045" s="292">
        <v>45309.17</v>
      </c>
      <c r="AK1045" s="175"/>
      <c r="AL1045" s="175">
        <v>14721506.420000002</v>
      </c>
      <c r="AM1045" s="175">
        <v>25700309.59</v>
      </c>
      <c r="AN1045" s="175">
        <v>10978803.169999998</v>
      </c>
    </row>
    <row r="1046" spans="1:40" s="84" customFormat="1" ht="20.3" customHeight="1" x14ac:dyDescent="0.35">
      <c r="A1046" s="256">
        <v>2023</v>
      </c>
      <c r="B1046" s="184">
        <f t="shared" si="131"/>
        <v>954</v>
      </c>
      <c r="C1046" s="286" t="s">
        <v>663</v>
      </c>
      <c r="D1046" s="184">
        <v>42792</v>
      </c>
      <c r="E1046" s="287">
        <f>VLOOKUP(D1046,'[1]2023-2025'!$A:$G,7,0)</f>
        <v>2023</v>
      </c>
      <c r="F1046" s="287"/>
      <c r="G1046" s="287" t="s">
        <v>1899</v>
      </c>
      <c r="H1046" s="288">
        <f>INDEX('[1]2023-2025'!$AK:$AK,MATCH(D1046,'[1]2023-2025'!$A:$A,0))</f>
        <v>44671</v>
      </c>
      <c r="I1046" s="288" t="e">
        <v>#N/A</v>
      </c>
      <c r="J1046" s="288" t="e">
        <f>VLOOKUP(D1046,[1]Лист3!$A:$AK,37,0)</f>
        <v>#N/A</v>
      </c>
      <c r="K1046" s="289">
        <f>INDEX('[1]2023-2025'!$G:$G,MATCH(D1046,'[1]2023-2025'!$A:$A,0))</f>
        <v>2023</v>
      </c>
      <c r="L1046" s="289"/>
      <c r="M1046" s="289"/>
      <c r="N1046" s="289"/>
      <c r="O1046" s="289" t="s">
        <v>2765</v>
      </c>
      <c r="P1046" s="289">
        <v>0</v>
      </c>
      <c r="Q1046" s="186">
        <f t="shared" si="129"/>
        <v>10501500.140000001</v>
      </c>
      <c r="R1046" s="186">
        <f t="shared" si="130"/>
        <v>10455720</v>
      </c>
      <c r="S1046" s="290">
        <v>0</v>
      </c>
      <c r="T1046" s="290">
        <v>0</v>
      </c>
      <c r="U1046" s="290">
        <v>0</v>
      </c>
      <c r="V1046" s="290">
        <v>0</v>
      </c>
      <c r="W1046" s="290">
        <v>0</v>
      </c>
      <c r="X1046" s="290">
        <v>0</v>
      </c>
      <c r="Y1046" s="290">
        <v>0</v>
      </c>
      <c r="Z1046" s="290">
        <v>0</v>
      </c>
      <c r="AA1046" s="290">
        <v>9891061.1999999993</v>
      </c>
      <c r="AB1046" s="290">
        <v>564658.80000000005</v>
      </c>
      <c r="AC1046" s="290">
        <v>0</v>
      </c>
      <c r="AD1046" s="290">
        <v>0</v>
      </c>
      <c r="AE1046" s="290">
        <v>0</v>
      </c>
      <c r="AF1046" s="290">
        <v>0</v>
      </c>
      <c r="AG1046" s="290">
        <v>0</v>
      </c>
      <c r="AH1046" s="290">
        <v>0</v>
      </c>
      <c r="AI1046" s="290">
        <v>0</v>
      </c>
      <c r="AJ1046" s="292">
        <v>45780.14</v>
      </c>
      <c r="AK1046" s="175"/>
      <c r="AL1046" s="175">
        <v>13970874.719999999</v>
      </c>
      <c r="AM1046" s="175">
        <v>24472374.859999999</v>
      </c>
      <c r="AN1046" s="175">
        <v>10501500.140000001</v>
      </c>
    </row>
    <row r="1047" spans="1:40" s="84" customFormat="1" ht="20.3" customHeight="1" x14ac:dyDescent="0.35">
      <c r="A1047" s="256">
        <v>2023</v>
      </c>
      <c r="B1047" s="184">
        <f t="shared" si="131"/>
        <v>955</v>
      </c>
      <c r="C1047" s="286" t="s">
        <v>665</v>
      </c>
      <c r="D1047" s="184">
        <v>42816</v>
      </c>
      <c r="E1047" s="287">
        <f>VLOOKUP(D1047,'[1]2023-2025'!$A:$G,7,0)</f>
        <v>2023</v>
      </c>
      <c r="F1047" s="287"/>
      <c r="G1047" s="287" t="s">
        <v>1899</v>
      </c>
      <c r="H1047" s="288">
        <f>INDEX('[1]2023-2025'!$AK:$AK,MATCH(D1047,'[1]2023-2025'!$A:$A,0))</f>
        <v>44671</v>
      </c>
      <c r="I1047" s="288" t="e">
        <v>#N/A</v>
      </c>
      <c r="J1047" s="288" t="e">
        <f>VLOOKUP(D1047,[1]Лист3!$A:$AK,37,0)</f>
        <v>#N/A</v>
      </c>
      <c r="K1047" s="289">
        <f>INDEX('[1]2023-2025'!$G:$G,MATCH(D1047,'[1]2023-2025'!$A:$A,0))</f>
        <v>2023</v>
      </c>
      <c r="L1047" s="289"/>
      <c r="M1047" s="289"/>
      <c r="N1047" s="289"/>
      <c r="O1047" s="289" t="s">
        <v>2761</v>
      </c>
      <c r="P1047" s="289" t="s">
        <v>2766</v>
      </c>
      <c r="Q1047" s="186">
        <f t="shared" si="129"/>
        <v>4817188.63</v>
      </c>
      <c r="R1047" s="186">
        <f t="shared" si="130"/>
        <v>4766638.82</v>
      </c>
      <c r="S1047" s="290">
        <v>0</v>
      </c>
      <c r="T1047" s="290">
        <v>0</v>
      </c>
      <c r="U1047" s="290">
        <v>0</v>
      </c>
      <c r="V1047" s="290">
        <v>0</v>
      </c>
      <c r="W1047" s="290">
        <v>0</v>
      </c>
      <c r="X1047" s="290">
        <v>0</v>
      </c>
      <c r="Y1047" s="290">
        <v>0</v>
      </c>
      <c r="Z1047" s="290">
        <v>0</v>
      </c>
      <c r="AA1047" s="290">
        <v>4561225.2</v>
      </c>
      <c r="AB1047" s="290">
        <v>0</v>
      </c>
      <c r="AC1047" s="290">
        <v>0</v>
      </c>
      <c r="AD1047" s="290">
        <v>0</v>
      </c>
      <c r="AE1047" s="290">
        <v>0</v>
      </c>
      <c r="AF1047" s="290">
        <v>0</v>
      </c>
      <c r="AG1047" s="290">
        <v>0</v>
      </c>
      <c r="AH1047" s="290">
        <v>205413.62</v>
      </c>
      <c r="AI1047" s="290">
        <v>0</v>
      </c>
      <c r="AJ1047" s="292">
        <v>50549.81</v>
      </c>
      <c r="AK1047" s="175"/>
      <c r="AL1047" s="175">
        <v>8488621.9700000007</v>
      </c>
      <c r="AM1047" s="175">
        <v>16172130.810000001</v>
      </c>
      <c r="AN1047" s="175">
        <v>7683508.8399999999</v>
      </c>
    </row>
    <row r="1048" spans="1:40" s="84" customFormat="1" ht="20.3" customHeight="1" x14ac:dyDescent="0.35">
      <c r="A1048" s="256">
        <v>2023</v>
      </c>
      <c r="B1048" s="184">
        <f t="shared" si="131"/>
        <v>956</v>
      </c>
      <c r="C1048" s="286" t="s">
        <v>667</v>
      </c>
      <c r="D1048" s="184">
        <v>42843</v>
      </c>
      <c r="E1048" s="287">
        <f>VLOOKUP(D1048,'[1]2023-2025'!$A:$G,7,0)</f>
        <v>2023</v>
      </c>
      <c r="F1048" s="287"/>
      <c r="G1048" s="287" t="s">
        <v>1899</v>
      </c>
      <c r="H1048" s="288">
        <f>INDEX('[1]2023-2025'!$AK:$AK,MATCH(D1048,'[1]2023-2025'!$A:$A,0))</f>
        <v>44671</v>
      </c>
      <c r="I1048" s="288" t="e">
        <v>#N/A</v>
      </c>
      <c r="J1048" s="288" t="e">
        <f>VLOOKUP(D1048,[1]Лист3!$A:$AK,37,0)</f>
        <v>#N/A</v>
      </c>
      <c r="K1048" s="289">
        <f>INDEX('[1]2023-2025'!$G:$G,MATCH(D1048,'[1]2023-2025'!$A:$A,0))</f>
        <v>2023</v>
      </c>
      <c r="L1048" s="289"/>
      <c r="M1048" s="289"/>
      <c r="N1048" s="289"/>
      <c r="O1048" s="289" t="s">
        <v>2761</v>
      </c>
      <c r="P1048" s="289">
        <v>0</v>
      </c>
      <c r="Q1048" s="186">
        <f t="shared" si="129"/>
        <v>3744661.1</v>
      </c>
      <c r="R1048" s="186">
        <f t="shared" si="130"/>
        <v>3701106</v>
      </c>
      <c r="S1048" s="290">
        <v>0</v>
      </c>
      <c r="T1048" s="290">
        <v>0</v>
      </c>
      <c r="U1048" s="290">
        <v>0</v>
      </c>
      <c r="V1048" s="290">
        <v>0</v>
      </c>
      <c r="W1048" s="290">
        <v>0</v>
      </c>
      <c r="X1048" s="290">
        <v>0</v>
      </c>
      <c r="Y1048" s="290">
        <v>0</v>
      </c>
      <c r="Z1048" s="290">
        <v>0</v>
      </c>
      <c r="AA1048" s="290">
        <v>3701106</v>
      </c>
      <c r="AB1048" s="290">
        <v>0</v>
      </c>
      <c r="AC1048" s="290">
        <v>0</v>
      </c>
      <c r="AD1048" s="290">
        <v>0</v>
      </c>
      <c r="AE1048" s="290">
        <v>0</v>
      </c>
      <c r="AF1048" s="290">
        <v>0</v>
      </c>
      <c r="AG1048" s="290">
        <v>0</v>
      </c>
      <c r="AH1048" s="290">
        <v>0</v>
      </c>
      <c r="AI1048" s="290">
        <v>0</v>
      </c>
      <c r="AJ1048" s="292">
        <v>43555.1</v>
      </c>
      <c r="AK1048" s="175"/>
      <c r="AL1048" s="175">
        <v>4386560.6500000004</v>
      </c>
      <c r="AM1048" s="175">
        <v>8131221.75</v>
      </c>
      <c r="AN1048" s="175">
        <v>3744661.1</v>
      </c>
    </row>
    <row r="1049" spans="1:40" s="84" customFormat="1" ht="20.3" customHeight="1" x14ac:dyDescent="0.35">
      <c r="A1049" s="256">
        <v>2023</v>
      </c>
      <c r="B1049" s="184">
        <f t="shared" si="131"/>
        <v>957</v>
      </c>
      <c r="C1049" s="286" t="s">
        <v>668</v>
      </c>
      <c r="D1049" s="184">
        <v>42846</v>
      </c>
      <c r="E1049" s="287">
        <f>VLOOKUP(D1049,'[1]2023-2025'!$A:$G,7,0)</f>
        <v>2023</v>
      </c>
      <c r="F1049" s="287"/>
      <c r="G1049" s="287" t="s">
        <v>1899</v>
      </c>
      <c r="H1049" s="288">
        <f>INDEX('[1]2023-2025'!$AK:$AK,MATCH(D1049,'[1]2023-2025'!$A:$A,0))</f>
        <v>44671</v>
      </c>
      <c r="I1049" s="288" t="e">
        <v>#N/A</v>
      </c>
      <c r="J1049" s="288" t="e">
        <f>VLOOKUP(D1049,[1]Лист3!$A:$AK,37,0)</f>
        <v>#N/A</v>
      </c>
      <c r="K1049" s="289">
        <f>INDEX('[1]2023-2025'!$G:$G,MATCH(D1049,'[1]2023-2025'!$A:$A,0))</f>
        <v>2023</v>
      </c>
      <c r="L1049" s="289"/>
      <c r="M1049" s="289"/>
      <c r="N1049" s="289"/>
      <c r="O1049" s="289" t="s">
        <v>2761</v>
      </c>
      <c r="P1049" s="289">
        <v>0</v>
      </c>
      <c r="Q1049" s="186">
        <f t="shared" si="129"/>
        <v>851499.21000000008</v>
      </c>
      <c r="R1049" s="186">
        <f t="shared" si="130"/>
        <v>841299.60000000009</v>
      </c>
      <c r="S1049" s="290">
        <v>0</v>
      </c>
      <c r="T1049" s="290">
        <v>0</v>
      </c>
      <c r="U1049" s="290">
        <v>0</v>
      </c>
      <c r="V1049" s="290">
        <v>0</v>
      </c>
      <c r="W1049" s="290">
        <v>0</v>
      </c>
      <c r="X1049" s="290">
        <v>0</v>
      </c>
      <c r="Y1049" s="290">
        <v>0</v>
      </c>
      <c r="Z1049" s="290">
        <v>0</v>
      </c>
      <c r="AA1049" s="290">
        <v>841299.60000000009</v>
      </c>
      <c r="AB1049" s="290">
        <v>0</v>
      </c>
      <c r="AC1049" s="290">
        <v>0</v>
      </c>
      <c r="AD1049" s="290">
        <v>0</v>
      </c>
      <c r="AE1049" s="290">
        <v>0</v>
      </c>
      <c r="AF1049" s="290">
        <v>0</v>
      </c>
      <c r="AG1049" s="290">
        <v>0</v>
      </c>
      <c r="AH1049" s="290">
        <v>0</v>
      </c>
      <c r="AI1049" s="290">
        <v>0</v>
      </c>
      <c r="AJ1049" s="292">
        <v>10199.61</v>
      </c>
      <c r="AK1049" s="175"/>
      <c r="AL1049" s="175">
        <v>1361290.9900000002</v>
      </c>
      <c r="AM1049" s="175">
        <v>2212790.2000000002</v>
      </c>
      <c r="AN1049" s="175">
        <v>851499.21000000008</v>
      </c>
    </row>
    <row r="1050" spans="1:40" s="84" customFormat="1" ht="20.3" customHeight="1" x14ac:dyDescent="0.35">
      <c r="A1050" s="256">
        <v>2023</v>
      </c>
      <c r="B1050" s="184">
        <f t="shared" si="131"/>
        <v>958</v>
      </c>
      <c r="C1050" s="286" t="s">
        <v>669</v>
      </c>
      <c r="D1050" s="184">
        <v>42850</v>
      </c>
      <c r="E1050" s="287">
        <f>VLOOKUP(D1050,'[1]2023-2025'!$A:$G,7,0)</f>
        <v>2023</v>
      </c>
      <c r="F1050" s="287"/>
      <c r="G1050" s="287" t="s">
        <v>1899</v>
      </c>
      <c r="H1050" s="288">
        <f>INDEX('[1]2023-2025'!$AK:$AK,MATCH(D1050,'[1]2023-2025'!$A:$A,0))</f>
        <v>44671</v>
      </c>
      <c r="I1050" s="288" t="e">
        <v>#N/A</v>
      </c>
      <c r="J1050" s="288" t="e">
        <f>VLOOKUP(D1050,[1]Лист3!$A:$AK,37,0)</f>
        <v>#N/A</v>
      </c>
      <c r="K1050" s="289">
        <f>INDEX('[1]2023-2025'!$G:$G,MATCH(D1050,'[1]2023-2025'!$A:$A,0))</f>
        <v>2023</v>
      </c>
      <c r="L1050" s="289"/>
      <c r="M1050" s="289"/>
      <c r="N1050" s="289"/>
      <c r="O1050" s="289" t="s">
        <v>2761</v>
      </c>
      <c r="P1050" s="289">
        <v>0</v>
      </c>
      <c r="Q1050" s="186">
        <f t="shared" si="129"/>
        <v>958669.76</v>
      </c>
      <c r="R1050" s="186">
        <f t="shared" si="130"/>
        <v>945728.4</v>
      </c>
      <c r="S1050" s="290">
        <v>0</v>
      </c>
      <c r="T1050" s="290">
        <v>0</v>
      </c>
      <c r="U1050" s="290">
        <v>0</v>
      </c>
      <c r="V1050" s="290">
        <v>0</v>
      </c>
      <c r="W1050" s="290">
        <v>0</v>
      </c>
      <c r="X1050" s="290">
        <v>0</v>
      </c>
      <c r="Y1050" s="290">
        <v>0</v>
      </c>
      <c r="Z1050" s="290">
        <v>0</v>
      </c>
      <c r="AA1050" s="290">
        <v>945728.4</v>
      </c>
      <c r="AB1050" s="290">
        <v>0</v>
      </c>
      <c r="AC1050" s="290">
        <v>0</v>
      </c>
      <c r="AD1050" s="290">
        <v>0</v>
      </c>
      <c r="AE1050" s="290">
        <v>0</v>
      </c>
      <c r="AF1050" s="290">
        <v>0</v>
      </c>
      <c r="AG1050" s="290">
        <v>0</v>
      </c>
      <c r="AH1050" s="290">
        <v>0</v>
      </c>
      <c r="AI1050" s="290">
        <v>0</v>
      </c>
      <c r="AJ1050" s="292">
        <v>12941.36</v>
      </c>
      <c r="AK1050" s="175"/>
      <c r="AL1050" s="175">
        <v>2016858.9800000002</v>
      </c>
      <c r="AM1050" s="175">
        <v>2975528.74</v>
      </c>
      <c r="AN1050" s="175">
        <v>958669.76</v>
      </c>
    </row>
    <row r="1051" spans="1:40" s="84" customFormat="1" ht="20.3" customHeight="1" x14ac:dyDescent="0.35">
      <c r="A1051" s="256">
        <v>2023</v>
      </c>
      <c r="B1051" s="184">
        <f t="shared" si="131"/>
        <v>959</v>
      </c>
      <c r="C1051" s="286" t="s">
        <v>670</v>
      </c>
      <c r="D1051" s="184">
        <v>42851</v>
      </c>
      <c r="E1051" s="287">
        <f>VLOOKUP(D1051,'[1]2023-2025'!$A:$G,7,0)</f>
        <v>2023</v>
      </c>
      <c r="F1051" s="287"/>
      <c r="G1051" s="287" t="s">
        <v>1899</v>
      </c>
      <c r="H1051" s="288">
        <f>INDEX('[1]2023-2025'!$AK:$AK,MATCH(D1051,'[1]2023-2025'!$A:$A,0))</f>
        <v>44671</v>
      </c>
      <c r="I1051" s="288" t="e">
        <v>#N/A</v>
      </c>
      <c r="J1051" s="288" t="e">
        <f>VLOOKUP(D1051,[1]Лист3!$A:$AK,37,0)</f>
        <v>#N/A</v>
      </c>
      <c r="K1051" s="289">
        <f>INDEX('[1]2023-2025'!$G:$G,MATCH(D1051,'[1]2023-2025'!$A:$A,0))</f>
        <v>2023</v>
      </c>
      <c r="L1051" s="289"/>
      <c r="M1051" s="289"/>
      <c r="N1051" s="289"/>
      <c r="O1051" s="289" t="s">
        <v>2761</v>
      </c>
      <c r="P1051" s="289">
        <v>0</v>
      </c>
      <c r="Q1051" s="186">
        <f t="shared" si="129"/>
        <v>1129690.6000000001</v>
      </c>
      <c r="R1051" s="186">
        <f t="shared" si="130"/>
        <v>1115540.4000000001</v>
      </c>
      <c r="S1051" s="290">
        <v>0</v>
      </c>
      <c r="T1051" s="290">
        <v>0</v>
      </c>
      <c r="U1051" s="290">
        <v>0</v>
      </c>
      <c r="V1051" s="290">
        <v>0</v>
      </c>
      <c r="W1051" s="290">
        <v>0</v>
      </c>
      <c r="X1051" s="290">
        <v>0</v>
      </c>
      <c r="Y1051" s="290">
        <v>0</v>
      </c>
      <c r="Z1051" s="290">
        <v>0</v>
      </c>
      <c r="AA1051" s="290">
        <v>1115540.4000000001</v>
      </c>
      <c r="AB1051" s="290">
        <v>0</v>
      </c>
      <c r="AC1051" s="290">
        <v>0</v>
      </c>
      <c r="AD1051" s="290">
        <v>0</v>
      </c>
      <c r="AE1051" s="290">
        <v>0</v>
      </c>
      <c r="AF1051" s="290">
        <v>0</v>
      </c>
      <c r="AG1051" s="290">
        <v>0</v>
      </c>
      <c r="AH1051" s="290">
        <v>0</v>
      </c>
      <c r="AI1051" s="290">
        <v>0</v>
      </c>
      <c r="AJ1051" s="292">
        <v>14150.2</v>
      </c>
      <c r="AK1051" s="175"/>
      <c r="AL1051" s="175">
        <v>1857215.2199999997</v>
      </c>
      <c r="AM1051" s="175">
        <v>2986905.82</v>
      </c>
      <c r="AN1051" s="175">
        <v>1129690.6000000001</v>
      </c>
    </row>
    <row r="1052" spans="1:40" s="84" customFormat="1" ht="20.3" customHeight="1" x14ac:dyDescent="0.35">
      <c r="A1052" s="256">
        <v>2023</v>
      </c>
      <c r="B1052" s="184">
        <f t="shared" si="131"/>
        <v>960</v>
      </c>
      <c r="C1052" s="286" t="s">
        <v>671</v>
      </c>
      <c r="D1052" s="184">
        <v>42636</v>
      </c>
      <c r="E1052" s="287">
        <f>VLOOKUP(D1052,'[1]2023-2025'!$A:$G,7,0)</f>
        <v>2023</v>
      </c>
      <c r="F1052" s="287"/>
      <c r="G1052" s="287" t="s">
        <v>1899</v>
      </c>
      <c r="H1052" s="288">
        <f>INDEX('[1]2023-2025'!$AK:$AK,MATCH(D1052,'[1]2023-2025'!$A:$A,0))</f>
        <v>44551</v>
      </c>
      <c r="I1052" s="288" t="e">
        <v>#N/A</v>
      </c>
      <c r="J1052" s="288" t="e">
        <f>VLOOKUP(D1052,[1]Лист3!$A:$AK,37,0)</f>
        <v>#N/A</v>
      </c>
      <c r="K1052" s="289">
        <f>INDEX('[1]2023-2025'!$G:$G,MATCH(D1052,'[1]2023-2025'!$A:$A,0))</f>
        <v>2023</v>
      </c>
      <c r="L1052" s="289"/>
      <c r="M1052" s="289"/>
      <c r="N1052" s="289"/>
      <c r="O1052" s="289" t="s">
        <v>2767</v>
      </c>
      <c r="P1052" s="289">
        <v>0</v>
      </c>
      <c r="Q1052" s="186">
        <f t="shared" si="129"/>
        <v>6103616.9800000004</v>
      </c>
      <c r="R1052" s="186">
        <f t="shared" si="130"/>
        <v>6015697.2000000002</v>
      </c>
      <c r="S1052" s="186">
        <v>0</v>
      </c>
      <c r="T1052" s="186">
        <v>0</v>
      </c>
      <c r="U1052" s="186">
        <v>0</v>
      </c>
      <c r="V1052" s="186">
        <v>0</v>
      </c>
      <c r="W1052" s="186">
        <v>0</v>
      </c>
      <c r="X1052" s="186">
        <v>0</v>
      </c>
      <c r="Y1052" s="186">
        <v>0</v>
      </c>
      <c r="Z1052" s="186">
        <v>0</v>
      </c>
      <c r="AA1052" s="186">
        <v>6015697.2000000002</v>
      </c>
      <c r="AB1052" s="186">
        <v>0</v>
      </c>
      <c r="AC1052" s="186">
        <v>0</v>
      </c>
      <c r="AD1052" s="186">
        <v>0</v>
      </c>
      <c r="AE1052" s="186">
        <v>0</v>
      </c>
      <c r="AF1052" s="186">
        <v>0</v>
      </c>
      <c r="AG1052" s="292">
        <v>0</v>
      </c>
      <c r="AH1052" s="292">
        <v>0</v>
      </c>
      <c r="AI1052" s="292">
        <v>0</v>
      </c>
      <c r="AJ1052" s="292">
        <v>87919.78</v>
      </c>
      <c r="AK1052" s="175"/>
      <c r="AL1052" s="175">
        <v>14596145.120000001</v>
      </c>
      <c r="AM1052" s="175">
        <v>20699762.100000001</v>
      </c>
      <c r="AN1052" s="175">
        <v>6103616.9800000004</v>
      </c>
    </row>
    <row r="1053" spans="1:40" s="84" customFormat="1" ht="20.3" customHeight="1" x14ac:dyDescent="0.35">
      <c r="A1053" s="256">
        <v>2023</v>
      </c>
      <c r="B1053" s="184">
        <f t="shared" si="131"/>
        <v>961</v>
      </c>
      <c r="C1053" s="286" t="s">
        <v>672</v>
      </c>
      <c r="D1053" s="184">
        <v>42876</v>
      </c>
      <c r="E1053" s="287">
        <f>VLOOKUP(D1053,'[1]2023-2025'!$A:$G,7,0)</f>
        <v>2023</v>
      </c>
      <c r="F1053" s="287"/>
      <c r="G1053" s="287" t="s">
        <v>1899</v>
      </c>
      <c r="H1053" s="288">
        <f>INDEX('[1]2023-2025'!$AK:$AK,MATCH(D1053,'[1]2023-2025'!$A:$A,0))</f>
        <v>44671</v>
      </c>
      <c r="I1053" s="288" t="e">
        <v>#N/A</v>
      </c>
      <c r="J1053" s="288" t="e">
        <f>VLOOKUP(D1053,[1]Лист3!$A:$AK,37,0)</f>
        <v>#N/A</v>
      </c>
      <c r="K1053" s="289">
        <f>INDEX('[1]2023-2025'!$G:$G,MATCH(D1053,'[1]2023-2025'!$A:$A,0))</f>
        <v>2023</v>
      </c>
      <c r="L1053" s="289"/>
      <c r="M1053" s="289"/>
      <c r="N1053" s="289"/>
      <c r="O1053" s="289" t="s">
        <v>2761</v>
      </c>
      <c r="P1053" s="289">
        <v>0</v>
      </c>
      <c r="Q1053" s="186">
        <f t="shared" si="129"/>
        <v>2544785.04</v>
      </c>
      <c r="R1053" s="186">
        <f t="shared" si="130"/>
        <v>2514104.4</v>
      </c>
      <c r="S1053" s="186">
        <v>0</v>
      </c>
      <c r="T1053" s="186">
        <v>0</v>
      </c>
      <c r="U1053" s="186">
        <v>0</v>
      </c>
      <c r="V1053" s="186">
        <v>0</v>
      </c>
      <c r="W1053" s="186">
        <v>0</v>
      </c>
      <c r="X1053" s="186">
        <v>0</v>
      </c>
      <c r="Y1053" s="186">
        <v>0</v>
      </c>
      <c r="Z1053" s="186">
        <v>0</v>
      </c>
      <c r="AA1053" s="186">
        <v>2514104.4</v>
      </c>
      <c r="AB1053" s="186">
        <v>0</v>
      </c>
      <c r="AC1053" s="186">
        <v>0</v>
      </c>
      <c r="AD1053" s="186">
        <v>0</v>
      </c>
      <c r="AE1053" s="186">
        <v>0</v>
      </c>
      <c r="AF1053" s="186">
        <v>0</v>
      </c>
      <c r="AG1053" s="186">
        <v>0</v>
      </c>
      <c r="AH1053" s="186">
        <v>0</v>
      </c>
      <c r="AI1053" s="186">
        <v>0</v>
      </c>
      <c r="AJ1053" s="292">
        <v>30680.639999999999</v>
      </c>
      <c r="AK1053" s="175"/>
      <c r="AL1053" s="175">
        <v>3256325.21</v>
      </c>
      <c r="AM1053" s="175">
        <v>5801110.25</v>
      </c>
      <c r="AN1053" s="175">
        <v>2544785.04</v>
      </c>
    </row>
    <row r="1054" spans="1:40" s="84" customFormat="1" ht="20.3" customHeight="1" x14ac:dyDescent="0.35">
      <c r="A1054" s="256">
        <v>2023</v>
      </c>
      <c r="B1054" s="184">
        <f t="shared" si="131"/>
        <v>962</v>
      </c>
      <c r="C1054" s="286" t="s">
        <v>673</v>
      </c>
      <c r="D1054" s="184">
        <v>42933</v>
      </c>
      <c r="E1054" s="287">
        <f>VLOOKUP(D1054,'[1]2023-2025'!$A:$G,7,0)</f>
        <v>2023</v>
      </c>
      <c r="F1054" s="287"/>
      <c r="G1054" s="287" t="s">
        <v>1899</v>
      </c>
      <c r="H1054" s="288">
        <f>INDEX('[1]2023-2025'!$AK:$AK,MATCH(D1054,'[1]2023-2025'!$A:$A,0))</f>
        <v>44551</v>
      </c>
      <c r="I1054" s="288" t="e">
        <v>#N/A</v>
      </c>
      <c r="J1054" s="288" t="e">
        <f>VLOOKUP(D1054,[1]Лист3!$A:$AK,37,0)</f>
        <v>#N/A</v>
      </c>
      <c r="K1054" s="289">
        <f>INDEX('[1]2023-2025'!$G:$G,MATCH(D1054,'[1]2023-2025'!$A:$A,0))</f>
        <v>2023</v>
      </c>
      <c r="L1054" s="289"/>
      <c r="M1054" s="289"/>
      <c r="N1054" s="289"/>
      <c r="O1054" s="289" t="s">
        <v>2767</v>
      </c>
      <c r="P1054" s="289">
        <v>0</v>
      </c>
      <c r="Q1054" s="186">
        <f t="shared" si="129"/>
        <v>13782640.75</v>
      </c>
      <c r="R1054" s="186">
        <f t="shared" si="130"/>
        <v>13613418</v>
      </c>
      <c r="S1054" s="186">
        <v>0</v>
      </c>
      <c r="T1054" s="186">
        <v>0</v>
      </c>
      <c r="U1054" s="186">
        <v>0</v>
      </c>
      <c r="V1054" s="186">
        <v>0</v>
      </c>
      <c r="W1054" s="186">
        <v>0</v>
      </c>
      <c r="X1054" s="186">
        <v>0</v>
      </c>
      <c r="Y1054" s="186">
        <v>0</v>
      </c>
      <c r="Z1054" s="186">
        <v>0</v>
      </c>
      <c r="AA1054" s="186">
        <v>13613418</v>
      </c>
      <c r="AB1054" s="186">
        <v>0</v>
      </c>
      <c r="AC1054" s="186">
        <v>0</v>
      </c>
      <c r="AD1054" s="186">
        <v>0</v>
      </c>
      <c r="AE1054" s="186">
        <v>0</v>
      </c>
      <c r="AF1054" s="186">
        <v>0</v>
      </c>
      <c r="AG1054" s="292">
        <v>0</v>
      </c>
      <c r="AH1054" s="292">
        <v>0</v>
      </c>
      <c r="AI1054" s="292">
        <v>0</v>
      </c>
      <c r="AJ1054" s="292">
        <v>169222.75</v>
      </c>
      <c r="AK1054" s="175"/>
      <c r="AL1054" s="175">
        <v>19278588.890000001</v>
      </c>
      <c r="AM1054" s="175">
        <v>33061229.640000001</v>
      </c>
      <c r="AN1054" s="175">
        <v>13782640.75</v>
      </c>
    </row>
    <row r="1055" spans="1:40" s="84" customFormat="1" ht="20.3" customHeight="1" x14ac:dyDescent="0.35">
      <c r="A1055" s="256">
        <v>2023</v>
      </c>
      <c r="B1055" s="184">
        <f t="shared" si="131"/>
        <v>963</v>
      </c>
      <c r="C1055" s="286" t="s">
        <v>674</v>
      </c>
      <c r="D1055" s="184">
        <v>42936</v>
      </c>
      <c r="E1055" s="287">
        <f>VLOOKUP(D1055,'[1]2023-2025'!$A:$G,7,0)</f>
        <v>2023</v>
      </c>
      <c r="F1055" s="287"/>
      <c r="G1055" s="287" t="s">
        <v>1899</v>
      </c>
      <c r="H1055" s="288">
        <f>INDEX('[1]2023-2025'!$AK:$AK,MATCH(D1055,'[1]2023-2025'!$A:$A,0))</f>
        <v>44491</v>
      </c>
      <c r="I1055" s="288" t="e">
        <v>#N/A</v>
      </c>
      <c r="J1055" s="288" t="e">
        <f>VLOOKUP(D1055,[1]Лист3!$A:$AK,37,0)</f>
        <v>#N/A</v>
      </c>
      <c r="K1055" s="289">
        <f>INDEX('[1]2023-2025'!$G:$G,MATCH(D1055,'[1]2023-2025'!$A:$A,0))</f>
        <v>2023</v>
      </c>
      <c r="L1055" s="289"/>
      <c r="M1055" s="289"/>
      <c r="N1055" s="289"/>
      <c r="O1055" s="289" t="s">
        <v>2742</v>
      </c>
      <c r="P1055" s="289">
        <v>0</v>
      </c>
      <c r="Q1055" s="186">
        <f t="shared" si="129"/>
        <v>5621563.6800000006</v>
      </c>
      <c r="R1055" s="186">
        <f t="shared" si="130"/>
        <v>5600644.8000000007</v>
      </c>
      <c r="S1055" s="186">
        <v>0</v>
      </c>
      <c r="T1055" s="186">
        <v>0</v>
      </c>
      <c r="U1055" s="186">
        <v>0</v>
      </c>
      <c r="V1055" s="186">
        <v>0</v>
      </c>
      <c r="W1055" s="186">
        <v>0</v>
      </c>
      <c r="X1055" s="186">
        <v>0</v>
      </c>
      <c r="Y1055" s="186">
        <v>0</v>
      </c>
      <c r="Z1055" s="186">
        <v>0</v>
      </c>
      <c r="AA1055" s="186">
        <v>5600644.8000000007</v>
      </c>
      <c r="AB1055" s="186">
        <v>0</v>
      </c>
      <c r="AC1055" s="186">
        <v>0</v>
      </c>
      <c r="AD1055" s="186">
        <v>0</v>
      </c>
      <c r="AE1055" s="186">
        <v>0</v>
      </c>
      <c r="AF1055" s="186">
        <v>0</v>
      </c>
      <c r="AG1055" s="292">
        <v>0</v>
      </c>
      <c r="AH1055" s="292">
        <v>0</v>
      </c>
      <c r="AI1055" s="292">
        <v>0</v>
      </c>
      <c r="AJ1055" s="292">
        <v>20918.88</v>
      </c>
      <c r="AK1055" s="175"/>
      <c r="AL1055" s="175">
        <v>11675642.129999999</v>
      </c>
      <c r="AM1055" s="175">
        <v>17297205.809999999</v>
      </c>
      <c r="AN1055" s="175">
        <v>5621563.6800000006</v>
      </c>
    </row>
    <row r="1056" spans="1:40" s="84" customFormat="1" ht="20.3" customHeight="1" x14ac:dyDescent="0.35">
      <c r="A1056" s="256">
        <v>2023</v>
      </c>
      <c r="B1056" s="184">
        <f t="shared" si="131"/>
        <v>964</v>
      </c>
      <c r="C1056" s="286" t="s">
        <v>3096</v>
      </c>
      <c r="D1056" s="184">
        <v>42800</v>
      </c>
      <c r="E1056" s="287"/>
      <c r="F1056" s="287"/>
      <c r="G1056" s="287"/>
      <c r="H1056" s="288"/>
      <c r="I1056" s="288" t="e">
        <v>#N/A</v>
      </c>
      <c r="J1056" s="288" t="e">
        <f>VLOOKUP(D1056,[1]Лист3!$A:$AK,37,0)</f>
        <v>#N/A</v>
      </c>
      <c r="K1056" s="289"/>
      <c r="L1056" s="289"/>
      <c r="M1056" s="289"/>
      <c r="N1056" s="289"/>
      <c r="O1056" s="289"/>
      <c r="P1056" s="289"/>
      <c r="Q1056" s="186">
        <f t="shared" si="129"/>
        <v>2170660.7599999998</v>
      </c>
      <c r="R1056" s="186">
        <f t="shared" si="130"/>
        <v>2144487.5999999996</v>
      </c>
      <c r="S1056" s="290">
        <v>0</v>
      </c>
      <c r="T1056" s="186">
        <v>1634164.7999999998</v>
      </c>
      <c r="U1056" s="186">
        <v>0</v>
      </c>
      <c r="V1056" s="186">
        <v>0</v>
      </c>
      <c r="W1056" s="186">
        <v>0</v>
      </c>
      <c r="X1056" s="186">
        <v>510322.8</v>
      </c>
      <c r="Y1056" s="186">
        <v>0</v>
      </c>
      <c r="Z1056" s="186">
        <v>0</v>
      </c>
      <c r="AA1056" s="186">
        <v>0</v>
      </c>
      <c r="AB1056" s="186">
        <v>0</v>
      </c>
      <c r="AC1056" s="186">
        <v>0</v>
      </c>
      <c r="AD1056" s="186">
        <v>0</v>
      </c>
      <c r="AE1056" s="186">
        <v>0</v>
      </c>
      <c r="AF1056" s="186">
        <v>0</v>
      </c>
      <c r="AG1056" s="292">
        <v>0</v>
      </c>
      <c r="AH1056" s="292">
        <v>0</v>
      </c>
      <c r="AI1056" s="292">
        <v>0</v>
      </c>
      <c r="AJ1056" s="292">
        <v>26173.16</v>
      </c>
      <c r="AK1056" s="175"/>
      <c r="AL1056" s="175">
        <v>7020831.8200000022</v>
      </c>
      <c r="AM1056" s="175">
        <v>16473216.810000001</v>
      </c>
      <c r="AN1056" s="175">
        <v>9452384.9899999984</v>
      </c>
    </row>
    <row r="1057" spans="1:40" s="84" customFormat="1" ht="20.3" customHeight="1" x14ac:dyDescent="0.35">
      <c r="A1057" s="256"/>
      <c r="B1057" s="170" t="s">
        <v>22</v>
      </c>
      <c r="C1057" s="293"/>
      <c r="D1057" s="296" t="s">
        <v>172</v>
      </c>
      <c r="E1057" s="287" t="e">
        <f>VLOOKUP(D1057,'[1]2023-2025'!$A:$G,7,0)</f>
        <v>#N/A</v>
      </c>
      <c r="F1057" s="287"/>
      <c r="G1057" s="287"/>
      <c r="H1057" s="288" t="e">
        <v>#N/A</v>
      </c>
      <c r="I1057" s="288" t="e">
        <v>#N/A</v>
      </c>
      <c r="J1057" s="288" t="e">
        <f>VLOOKUP(D1057,[1]Лист3!$A:$AK,37,0)</f>
        <v>#N/A</v>
      </c>
      <c r="K1057" s="289" t="e">
        <v>#N/A</v>
      </c>
      <c r="L1057" s="289"/>
      <c r="M1057" s="289"/>
      <c r="N1057" s="289"/>
      <c r="O1057" s="289" t="e">
        <v>#N/A</v>
      </c>
      <c r="P1057" s="289"/>
      <c r="Q1057" s="297">
        <f>SUM(Q1042:Q1056)</f>
        <v>88482275.570000008</v>
      </c>
      <c r="R1057" s="297">
        <f t="shared" ref="R1057:AJ1057" si="132">SUM(R1042:R1056)</f>
        <v>87788022.019999996</v>
      </c>
      <c r="S1057" s="297">
        <f t="shared" si="132"/>
        <v>0</v>
      </c>
      <c r="T1057" s="297">
        <f t="shared" si="132"/>
        <v>1634164.7999999998</v>
      </c>
      <c r="U1057" s="297">
        <f t="shared" si="132"/>
        <v>0</v>
      </c>
      <c r="V1057" s="297">
        <f t="shared" si="132"/>
        <v>0</v>
      </c>
      <c r="W1057" s="297">
        <f t="shared" si="132"/>
        <v>0</v>
      </c>
      <c r="X1057" s="297">
        <f t="shared" si="132"/>
        <v>510322.8</v>
      </c>
      <c r="Y1057" s="297">
        <f t="shared" si="132"/>
        <v>0</v>
      </c>
      <c r="Z1057" s="297">
        <f t="shared" si="132"/>
        <v>0</v>
      </c>
      <c r="AA1057" s="297">
        <f t="shared" si="132"/>
        <v>83206288.799999997</v>
      </c>
      <c r="AB1057" s="297">
        <f t="shared" si="132"/>
        <v>2231832</v>
      </c>
      <c r="AC1057" s="297">
        <f t="shared" si="132"/>
        <v>0</v>
      </c>
      <c r="AD1057" s="297">
        <f t="shared" si="132"/>
        <v>0</v>
      </c>
      <c r="AE1057" s="297">
        <f t="shared" si="132"/>
        <v>0</v>
      </c>
      <c r="AF1057" s="297">
        <f t="shared" si="132"/>
        <v>0</v>
      </c>
      <c r="AG1057" s="297">
        <f t="shared" si="132"/>
        <v>0</v>
      </c>
      <c r="AH1057" s="297">
        <f t="shared" si="132"/>
        <v>205413.62</v>
      </c>
      <c r="AI1057" s="297">
        <f t="shared" si="132"/>
        <v>0</v>
      </c>
      <c r="AJ1057" s="297">
        <f t="shared" si="132"/>
        <v>694253.55</v>
      </c>
      <c r="AK1057" s="175"/>
      <c r="AL1057" s="175" t="e">
        <v>#N/A</v>
      </c>
      <c r="AM1057" s="175" t="e">
        <v>#N/A</v>
      </c>
      <c r="AN1057" s="175" t="e">
        <v>#N/A</v>
      </c>
    </row>
    <row r="1058" spans="1:40" s="84" customFormat="1" ht="20.3" customHeight="1" x14ac:dyDescent="0.35">
      <c r="A1058" s="256"/>
      <c r="B1058" s="309" t="s">
        <v>34</v>
      </c>
      <c r="C1058" s="309"/>
      <c r="D1058" s="296" t="s">
        <v>172</v>
      </c>
      <c r="E1058" s="287" t="e">
        <f>VLOOKUP(D1058,'[1]2023-2025'!$A:$G,7,0)</f>
        <v>#N/A</v>
      </c>
      <c r="F1058" s="287"/>
      <c r="G1058" s="287"/>
      <c r="H1058" s="288" t="e">
        <v>#N/A</v>
      </c>
      <c r="I1058" s="288" t="e">
        <v>#N/A</v>
      </c>
      <c r="J1058" s="288" t="e">
        <f>VLOOKUP(D1058,[1]Лист3!$A:$AK,37,0)</f>
        <v>#N/A</v>
      </c>
      <c r="K1058" s="289" t="e">
        <v>#N/A</v>
      </c>
      <c r="L1058" s="289"/>
      <c r="M1058" s="289"/>
      <c r="N1058" s="289"/>
      <c r="O1058" s="289" t="e">
        <v>#N/A</v>
      </c>
      <c r="P1058" s="289"/>
      <c r="Q1058" s="297">
        <f>Q1057</f>
        <v>88482275.570000008</v>
      </c>
      <c r="R1058" s="297">
        <f t="shared" ref="R1058:AJ1058" si="133">R1057</f>
        <v>87788022.019999996</v>
      </c>
      <c r="S1058" s="297">
        <f t="shared" si="133"/>
        <v>0</v>
      </c>
      <c r="T1058" s="297">
        <f t="shared" si="133"/>
        <v>1634164.7999999998</v>
      </c>
      <c r="U1058" s="297">
        <f t="shared" si="133"/>
        <v>0</v>
      </c>
      <c r="V1058" s="297">
        <f t="shared" si="133"/>
        <v>0</v>
      </c>
      <c r="W1058" s="297">
        <f t="shared" si="133"/>
        <v>0</v>
      </c>
      <c r="X1058" s="297">
        <f t="shared" si="133"/>
        <v>510322.8</v>
      </c>
      <c r="Y1058" s="297">
        <f t="shared" si="133"/>
        <v>0</v>
      </c>
      <c r="Z1058" s="297">
        <f t="shared" si="133"/>
        <v>0</v>
      </c>
      <c r="AA1058" s="297">
        <f t="shared" si="133"/>
        <v>83206288.799999997</v>
      </c>
      <c r="AB1058" s="297">
        <f t="shared" si="133"/>
        <v>2231832</v>
      </c>
      <c r="AC1058" s="297">
        <f t="shared" si="133"/>
        <v>0</v>
      </c>
      <c r="AD1058" s="297">
        <f t="shared" si="133"/>
        <v>0</v>
      </c>
      <c r="AE1058" s="297">
        <f t="shared" si="133"/>
        <v>0</v>
      </c>
      <c r="AF1058" s="297">
        <f t="shared" si="133"/>
        <v>0</v>
      </c>
      <c r="AG1058" s="297">
        <f t="shared" si="133"/>
        <v>0</v>
      </c>
      <c r="AH1058" s="297">
        <f t="shared" si="133"/>
        <v>205413.62</v>
      </c>
      <c r="AI1058" s="297">
        <f t="shared" si="133"/>
        <v>0</v>
      </c>
      <c r="AJ1058" s="297">
        <f t="shared" si="133"/>
        <v>694253.55</v>
      </c>
      <c r="AK1058" s="175"/>
      <c r="AL1058" s="175" t="e">
        <v>#N/A</v>
      </c>
      <c r="AM1058" s="175" t="e">
        <v>#N/A</v>
      </c>
      <c r="AN1058" s="175" t="e">
        <v>#N/A</v>
      </c>
    </row>
    <row r="1059" spans="1:40" s="84" customFormat="1" ht="20.3" customHeight="1" x14ac:dyDescent="0.35">
      <c r="A1059" s="256"/>
      <c r="B1059" s="298"/>
      <c r="C1059" s="275"/>
      <c r="D1059" s="275"/>
      <c r="E1059" s="287">
        <f>VLOOKUP(D1059,'[1]2023-2025'!$A:$G,7,0)</f>
        <v>0</v>
      </c>
      <c r="F1059" s="287"/>
      <c r="G1059" s="287"/>
      <c r="H1059" s="288" t="e">
        <v>#N/A</v>
      </c>
      <c r="I1059" s="288" t="e">
        <v>#N/A</v>
      </c>
      <c r="J1059" s="288" t="e">
        <f>VLOOKUP(D1059,[1]Лист3!$A:$AK,37,0)</f>
        <v>#N/A</v>
      </c>
      <c r="K1059" s="289" t="e">
        <v>#N/A</v>
      </c>
      <c r="L1059" s="289"/>
      <c r="M1059" s="289"/>
      <c r="N1059" s="289"/>
      <c r="O1059" s="289" t="e">
        <v>#N/A</v>
      </c>
      <c r="P1059" s="289"/>
      <c r="Q1059" s="275"/>
      <c r="R1059" s="275"/>
      <c r="S1059" s="277"/>
      <c r="T1059" s="277"/>
      <c r="U1059" s="277"/>
      <c r="V1059" s="277"/>
      <c r="W1059" s="277"/>
      <c r="X1059" s="277" t="s">
        <v>2925</v>
      </c>
      <c r="Y1059" s="299"/>
      <c r="Z1059" s="277"/>
      <c r="AA1059" s="277"/>
      <c r="AB1059" s="277"/>
      <c r="AC1059" s="277"/>
      <c r="AD1059" s="277"/>
      <c r="AE1059" s="277"/>
      <c r="AF1059" s="277"/>
      <c r="AG1059" s="277"/>
      <c r="AH1059" s="277"/>
      <c r="AI1059" s="277"/>
      <c r="AJ1059" s="277"/>
      <c r="AK1059" s="175"/>
      <c r="AL1059" s="175" t="e">
        <v>#N/A</v>
      </c>
      <c r="AM1059" s="175" t="e">
        <v>#N/A</v>
      </c>
      <c r="AN1059" s="175" t="e">
        <v>#N/A</v>
      </c>
    </row>
    <row r="1060" spans="1:40" s="84" customFormat="1" ht="20.3" customHeight="1" x14ac:dyDescent="0.35">
      <c r="A1060" s="256"/>
      <c r="B1060" s="298"/>
      <c r="C1060" s="311"/>
      <c r="D1060" s="311"/>
      <c r="E1060" s="287">
        <f>VLOOKUP(D1060,'[1]2023-2025'!$A:$G,7,0)</f>
        <v>0</v>
      </c>
      <c r="F1060" s="287"/>
      <c r="G1060" s="287"/>
      <c r="H1060" s="288" t="e">
        <v>#N/A</v>
      </c>
      <c r="I1060" s="288" t="e">
        <v>#N/A</v>
      </c>
      <c r="J1060" s="288" t="e">
        <f>VLOOKUP(D1060,[1]Лист3!$A:$AK,37,0)</f>
        <v>#N/A</v>
      </c>
      <c r="K1060" s="289" t="e">
        <v>#N/A</v>
      </c>
      <c r="L1060" s="289"/>
      <c r="M1060" s="289"/>
      <c r="N1060" s="289"/>
      <c r="O1060" s="289" t="e">
        <v>#N/A</v>
      </c>
      <c r="P1060" s="289"/>
      <c r="Q1060" s="311"/>
      <c r="R1060" s="311"/>
      <c r="S1060" s="316"/>
      <c r="T1060" s="316"/>
      <c r="U1060" s="316"/>
      <c r="V1060" s="316"/>
      <c r="W1060" s="316"/>
      <c r="X1060" s="316" t="s">
        <v>3069</v>
      </c>
      <c r="Y1060" s="316"/>
      <c r="Z1060" s="316"/>
      <c r="AA1060" s="316"/>
      <c r="AB1060" s="316"/>
      <c r="AC1060" s="316"/>
      <c r="AD1060" s="316"/>
      <c r="AE1060" s="316"/>
      <c r="AF1060" s="316"/>
      <c r="AG1060" s="316"/>
      <c r="AH1060" s="316"/>
      <c r="AI1060" s="316"/>
      <c r="AJ1060" s="316"/>
      <c r="AK1060" s="175"/>
      <c r="AL1060" s="175" t="e">
        <v>#N/A</v>
      </c>
      <c r="AM1060" s="175" t="e">
        <v>#N/A</v>
      </c>
      <c r="AN1060" s="175" t="e">
        <v>#N/A</v>
      </c>
    </row>
    <row r="1061" spans="1:40" s="84" customFormat="1" ht="20.3" customHeight="1" x14ac:dyDescent="0.35">
      <c r="A1061" s="256">
        <v>2023</v>
      </c>
      <c r="B1061" s="184">
        <f>B1056+1</f>
        <v>965</v>
      </c>
      <c r="C1061" s="248" t="s">
        <v>3068</v>
      </c>
      <c r="D1061" s="184">
        <v>43117</v>
      </c>
      <c r="E1061" s="287">
        <f>VLOOKUP(D1061,'[1]2023-2025'!$A:$G,7,0)</f>
        <v>2023</v>
      </c>
      <c r="F1061" s="287" t="e">
        <f>VLOOKUP(D1061,[2]Лист1!$C:$F,4,0)</f>
        <v>#N/A</v>
      </c>
      <c r="G1061" s="287"/>
      <c r="H1061" s="288" t="str">
        <f>INDEX('[1]2023-2025'!$AK:$AK,MATCH(D1061,'[1]2023-2025'!$A:$A,0))</f>
        <v>вкл. Протоколом</v>
      </c>
      <c r="I1061" s="288" t="e">
        <v>#N/A</v>
      </c>
      <c r="J1061" s="288" t="e">
        <f>VLOOKUP(D1061,[1]Лист3!$A:$AK,37,0)</f>
        <v>#N/A</v>
      </c>
      <c r="K1061" s="289">
        <f>INDEX('[1]2023-2025'!$G:$G,MATCH(D1061,'[1]2023-2025'!$A:$A,0))</f>
        <v>2023</v>
      </c>
      <c r="L1061" s="289"/>
      <c r="M1061" s="289"/>
      <c r="N1061" s="289"/>
      <c r="O1061" s="289">
        <v>0</v>
      </c>
      <c r="P1061" s="289">
        <v>0</v>
      </c>
      <c r="Q1061" s="186">
        <f t="shared" ref="Q1061:Q1106" si="134">SUM(S1061:AJ1061)</f>
        <v>106361.52</v>
      </c>
      <c r="R1061" s="186">
        <f t="shared" ref="R1061:R1106" si="135">SUM(S1061:AI1061)</f>
        <v>106361.52</v>
      </c>
      <c r="S1061" s="290">
        <v>0</v>
      </c>
      <c r="T1061" s="186">
        <v>0</v>
      </c>
      <c r="U1061" s="186">
        <v>0</v>
      </c>
      <c r="V1061" s="186">
        <v>0</v>
      </c>
      <c r="W1061" s="186">
        <v>0</v>
      </c>
      <c r="X1061" s="186">
        <v>0</v>
      </c>
      <c r="Y1061" s="186">
        <v>0</v>
      </c>
      <c r="Z1061" s="186">
        <v>0</v>
      </c>
      <c r="AA1061" s="186">
        <v>0</v>
      </c>
      <c r="AB1061" s="186">
        <v>0</v>
      </c>
      <c r="AC1061" s="186">
        <v>0</v>
      </c>
      <c r="AD1061" s="186">
        <v>0</v>
      </c>
      <c r="AE1061" s="186">
        <v>0</v>
      </c>
      <c r="AF1061" s="186">
        <v>0</v>
      </c>
      <c r="AG1061" s="292">
        <v>0</v>
      </c>
      <c r="AH1061" s="292">
        <v>106361.52</v>
      </c>
      <c r="AI1061" s="292">
        <v>0</v>
      </c>
      <c r="AJ1061" s="292">
        <v>0</v>
      </c>
      <c r="AK1061" s="175"/>
      <c r="AL1061" s="175">
        <v>2163343.33</v>
      </c>
      <c r="AM1061" s="175">
        <v>4656313.41</v>
      </c>
      <c r="AN1061" s="175">
        <v>2492970.08</v>
      </c>
    </row>
    <row r="1062" spans="1:40" s="84" customFormat="1" ht="20.3" customHeight="1" x14ac:dyDescent="0.35">
      <c r="A1062" s="256">
        <v>2023</v>
      </c>
      <c r="B1062" s="184">
        <f>B1061+1</f>
        <v>966</v>
      </c>
      <c r="C1062" s="248" t="s">
        <v>3110</v>
      </c>
      <c r="D1062" s="184">
        <v>43118</v>
      </c>
      <c r="E1062" s="287"/>
      <c r="F1062" s="287"/>
      <c r="G1062" s="287"/>
      <c r="H1062" s="288"/>
      <c r="I1062" s="288" t="e">
        <v>#N/A</v>
      </c>
      <c r="J1062" s="288" t="e">
        <f>VLOOKUP(D1062,[1]Лист3!$A:$AK,37,0)</f>
        <v>#N/A</v>
      </c>
      <c r="K1062" s="289"/>
      <c r="L1062" s="289"/>
      <c r="M1062" s="289"/>
      <c r="N1062" s="289"/>
      <c r="O1062" s="289"/>
      <c r="P1062" s="289"/>
      <c r="Q1062" s="186">
        <f t="shared" si="134"/>
        <v>124223.76</v>
      </c>
      <c r="R1062" s="186">
        <f t="shared" si="135"/>
        <v>124223.76</v>
      </c>
      <c r="S1062" s="290">
        <v>0</v>
      </c>
      <c r="T1062" s="291">
        <v>0</v>
      </c>
      <c r="U1062" s="186">
        <v>0</v>
      </c>
      <c r="V1062" s="186">
        <v>0</v>
      </c>
      <c r="W1062" s="186">
        <v>0</v>
      </c>
      <c r="X1062" s="186">
        <v>0</v>
      </c>
      <c r="Y1062" s="186">
        <v>0</v>
      </c>
      <c r="Z1062" s="186">
        <v>0</v>
      </c>
      <c r="AA1062" s="186">
        <v>0</v>
      </c>
      <c r="AB1062" s="186">
        <v>0</v>
      </c>
      <c r="AC1062" s="186">
        <v>0</v>
      </c>
      <c r="AD1062" s="186">
        <v>0</v>
      </c>
      <c r="AE1062" s="186">
        <v>0</v>
      </c>
      <c r="AF1062" s="186">
        <v>0</v>
      </c>
      <c r="AG1062" s="292">
        <v>0</v>
      </c>
      <c r="AH1062" s="292">
        <v>124223.76</v>
      </c>
      <c r="AI1062" s="292">
        <v>0</v>
      </c>
      <c r="AJ1062" s="292">
        <v>0</v>
      </c>
      <c r="AK1062" s="175"/>
      <c r="AL1062" s="175">
        <v>2376597.4400000009</v>
      </c>
      <c r="AM1062" s="175">
        <v>4650427.99</v>
      </c>
      <c r="AN1062" s="175">
        <v>2273830.5499999993</v>
      </c>
    </row>
    <row r="1063" spans="1:40" s="84" customFormat="1" ht="20.3" customHeight="1" x14ac:dyDescent="0.35">
      <c r="A1063" s="256">
        <v>2023</v>
      </c>
      <c r="B1063" s="184">
        <f t="shared" ref="B1063:B1106" si="136">B1062+1</f>
        <v>967</v>
      </c>
      <c r="C1063" s="248" t="s">
        <v>3111</v>
      </c>
      <c r="D1063" s="184">
        <v>43119</v>
      </c>
      <c r="E1063" s="287"/>
      <c r="F1063" s="287"/>
      <c r="G1063" s="287"/>
      <c r="H1063" s="288"/>
      <c r="I1063" s="288" t="e">
        <v>#N/A</v>
      </c>
      <c r="J1063" s="288" t="e">
        <f>VLOOKUP(D1063,[1]Лист3!$A:$AK,37,0)</f>
        <v>#N/A</v>
      </c>
      <c r="K1063" s="289"/>
      <c r="L1063" s="289"/>
      <c r="M1063" s="289"/>
      <c r="N1063" s="289"/>
      <c r="O1063" s="289"/>
      <c r="P1063" s="289"/>
      <c r="Q1063" s="186">
        <f t="shared" si="134"/>
        <v>185272.98</v>
      </c>
      <c r="R1063" s="186">
        <f t="shared" si="135"/>
        <v>185272.98</v>
      </c>
      <c r="S1063" s="290">
        <v>0</v>
      </c>
      <c r="T1063" s="291">
        <v>0</v>
      </c>
      <c r="U1063" s="186">
        <v>0</v>
      </c>
      <c r="V1063" s="186">
        <v>0</v>
      </c>
      <c r="W1063" s="186">
        <v>0</v>
      </c>
      <c r="X1063" s="186">
        <v>0</v>
      </c>
      <c r="Y1063" s="186">
        <v>0</v>
      </c>
      <c r="Z1063" s="186">
        <v>0</v>
      </c>
      <c r="AA1063" s="186">
        <v>0</v>
      </c>
      <c r="AB1063" s="186">
        <v>0</v>
      </c>
      <c r="AC1063" s="186">
        <v>0</v>
      </c>
      <c r="AD1063" s="186">
        <v>0</v>
      </c>
      <c r="AE1063" s="186">
        <v>0</v>
      </c>
      <c r="AF1063" s="186">
        <v>0</v>
      </c>
      <c r="AG1063" s="292">
        <v>0</v>
      </c>
      <c r="AH1063" s="292">
        <v>185272.98</v>
      </c>
      <c r="AI1063" s="292">
        <v>0</v>
      </c>
      <c r="AJ1063" s="292">
        <v>0</v>
      </c>
      <c r="AK1063" s="175"/>
      <c r="AL1063" s="175">
        <v>4897719.2200000007</v>
      </c>
      <c r="AM1063" s="175">
        <v>7318465.1100000003</v>
      </c>
      <c r="AN1063" s="175">
        <v>2420745.89</v>
      </c>
    </row>
    <row r="1064" spans="1:40" s="84" customFormat="1" ht="20.3" customHeight="1" x14ac:dyDescent="0.35">
      <c r="A1064" s="256">
        <v>2023</v>
      </c>
      <c r="B1064" s="184">
        <f t="shared" si="136"/>
        <v>968</v>
      </c>
      <c r="C1064" s="248" t="s">
        <v>3112</v>
      </c>
      <c r="D1064" s="184">
        <v>43057</v>
      </c>
      <c r="E1064" s="287"/>
      <c r="F1064" s="287"/>
      <c r="G1064" s="287"/>
      <c r="H1064" s="288"/>
      <c r="I1064" s="288" t="e">
        <v>#N/A</v>
      </c>
      <c r="J1064" s="288" t="e">
        <f>VLOOKUP(D1064,[1]Лист3!$A:$AK,37,0)</f>
        <v>#N/A</v>
      </c>
      <c r="K1064" s="289"/>
      <c r="L1064" s="289"/>
      <c r="M1064" s="289"/>
      <c r="N1064" s="289"/>
      <c r="O1064" s="289"/>
      <c r="P1064" s="289"/>
      <c r="Q1064" s="186">
        <f t="shared" si="134"/>
        <v>127865.46</v>
      </c>
      <c r="R1064" s="186">
        <f t="shared" si="135"/>
        <v>127865.46</v>
      </c>
      <c r="S1064" s="290">
        <v>0</v>
      </c>
      <c r="T1064" s="291">
        <v>0</v>
      </c>
      <c r="U1064" s="186">
        <v>0</v>
      </c>
      <c r="V1064" s="186">
        <v>0</v>
      </c>
      <c r="W1064" s="186">
        <v>0</v>
      </c>
      <c r="X1064" s="186">
        <v>0</v>
      </c>
      <c r="Y1064" s="186">
        <v>0</v>
      </c>
      <c r="Z1064" s="186">
        <v>0</v>
      </c>
      <c r="AA1064" s="186">
        <v>0</v>
      </c>
      <c r="AB1064" s="186">
        <v>0</v>
      </c>
      <c r="AC1064" s="186">
        <v>0</v>
      </c>
      <c r="AD1064" s="186">
        <v>0</v>
      </c>
      <c r="AE1064" s="186">
        <v>0</v>
      </c>
      <c r="AF1064" s="186">
        <v>0</v>
      </c>
      <c r="AG1064" s="292">
        <v>0</v>
      </c>
      <c r="AH1064" s="292">
        <v>127865.46</v>
      </c>
      <c r="AI1064" s="292">
        <v>0</v>
      </c>
      <c r="AJ1064" s="292">
        <v>0</v>
      </c>
      <c r="AK1064" s="175"/>
      <c r="AL1064" s="175">
        <v>2015820.14</v>
      </c>
      <c r="AM1064" s="175">
        <v>3830398.88</v>
      </c>
      <c r="AN1064" s="175">
        <v>1814578.74</v>
      </c>
    </row>
    <row r="1065" spans="1:40" s="84" customFormat="1" ht="20.3" customHeight="1" x14ac:dyDescent="0.35">
      <c r="A1065" s="256">
        <v>2023</v>
      </c>
      <c r="B1065" s="184">
        <f t="shared" si="136"/>
        <v>969</v>
      </c>
      <c r="C1065" s="248" t="s">
        <v>3113</v>
      </c>
      <c r="D1065" s="184">
        <v>43067</v>
      </c>
      <c r="E1065" s="287"/>
      <c r="F1065" s="287"/>
      <c r="G1065" s="287"/>
      <c r="H1065" s="288"/>
      <c r="I1065" s="288" t="e">
        <v>#N/A</v>
      </c>
      <c r="J1065" s="288" t="e">
        <f>VLOOKUP(D1065,[1]Лист3!$A:$AK,37,0)</f>
        <v>#N/A</v>
      </c>
      <c r="K1065" s="289"/>
      <c r="L1065" s="289"/>
      <c r="M1065" s="289"/>
      <c r="N1065" s="289"/>
      <c r="O1065" s="289"/>
      <c r="P1065" s="289"/>
      <c r="Q1065" s="186">
        <f t="shared" si="134"/>
        <v>167351.04000000001</v>
      </c>
      <c r="R1065" s="186">
        <f t="shared" si="135"/>
        <v>167351.04000000001</v>
      </c>
      <c r="S1065" s="290">
        <v>0</v>
      </c>
      <c r="T1065" s="291">
        <v>0</v>
      </c>
      <c r="U1065" s="186">
        <v>0</v>
      </c>
      <c r="V1065" s="186">
        <v>0</v>
      </c>
      <c r="W1065" s="186">
        <v>0</v>
      </c>
      <c r="X1065" s="186">
        <v>0</v>
      </c>
      <c r="Y1065" s="186">
        <v>0</v>
      </c>
      <c r="Z1065" s="186">
        <v>0</v>
      </c>
      <c r="AA1065" s="186">
        <v>0</v>
      </c>
      <c r="AB1065" s="186">
        <v>0</v>
      </c>
      <c r="AC1065" s="186">
        <v>0</v>
      </c>
      <c r="AD1065" s="186">
        <v>0</v>
      </c>
      <c r="AE1065" s="186">
        <v>0</v>
      </c>
      <c r="AF1065" s="186">
        <v>0</v>
      </c>
      <c r="AG1065" s="292">
        <v>0</v>
      </c>
      <c r="AH1065" s="292">
        <v>167351.04000000001</v>
      </c>
      <c r="AI1065" s="292">
        <v>0</v>
      </c>
      <c r="AJ1065" s="292">
        <v>0</v>
      </c>
      <c r="AK1065" s="175"/>
      <c r="AL1065" s="175">
        <v>4443219.33</v>
      </c>
      <c r="AM1065" s="175">
        <v>7477370.3700000001</v>
      </c>
      <c r="AN1065" s="175">
        <v>3034151.04</v>
      </c>
    </row>
    <row r="1066" spans="1:40" s="84" customFormat="1" ht="20.3" customHeight="1" x14ac:dyDescent="0.35">
      <c r="A1066" s="256">
        <v>2023</v>
      </c>
      <c r="B1066" s="184">
        <f t="shared" si="136"/>
        <v>970</v>
      </c>
      <c r="C1066" s="248" t="s">
        <v>3118</v>
      </c>
      <c r="D1066" s="184">
        <v>43073</v>
      </c>
      <c r="E1066" s="287"/>
      <c r="F1066" s="287"/>
      <c r="G1066" s="287"/>
      <c r="H1066" s="288"/>
      <c r="I1066" s="288" t="e">
        <v>#N/A</v>
      </c>
      <c r="J1066" s="288" t="e">
        <f>VLOOKUP(D1066,[1]Лист3!$A:$AK,37,0)</f>
        <v>#N/A</v>
      </c>
      <c r="K1066" s="289"/>
      <c r="L1066" s="289"/>
      <c r="M1066" s="289"/>
      <c r="N1066" s="289"/>
      <c r="O1066" s="289"/>
      <c r="P1066" s="289"/>
      <c r="Q1066" s="186">
        <f t="shared" si="134"/>
        <v>124032.72</v>
      </c>
      <c r="R1066" s="186">
        <f t="shared" si="135"/>
        <v>124032.72</v>
      </c>
      <c r="S1066" s="290">
        <v>0</v>
      </c>
      <c r="T1066" s="291">
        <v>0</v>
      </c>
      <c r="U1066" s="186">
        <v>0</v>
      </c>
      <c r="V1066" s="186">
        <v>0</v>
      </c>
      <c r="W1066" s="186">
        <v>0</v>
      </c>
      <c r="X1066" s="186">
        <v>0</v>
      </c>
      <c r="Y1066" s="186">
        <v>0</v>
      </c>
      <c r="Z1066" s="186">
        <v>0</v>
      </c>
      <c r="AA1066" s="186">
        <v>0</v>
      </c>
      <c r="AB1066" s="186">
        <v>0</v>
      </c>
      <c r="AC1066" s="186">
        <v>0</v>
      </c>
      <c r="AD1066" s="186">
        <v>0</v>
      </c>
      <c r="AE1066" s="186">
        <v>0</v>
      </c>
      <c r="AF1066" s="186">
        <v>0</v>
      </c>
      <c r="AG1066" s="292">
        <v>0</v>
      </c>
      <c r="AH1066" s="292">
        <v>124032.72</v>
      </c>
      <c r="AI1066" s="292">
        <v>0</v>
      </c>
      <c r="AJ1066" s="292">
        <v>0</v>
      </c>
      <c r="AK1066" s="175"/>
      <c r="AL1066" s="175">
        <v>1567161.5399999996</v>
      </c>
      <c r="AM1066" s="175">
        <v>3802443.3</v>
      </c>
      <c r="AN1066" s="175">
        <v>2235281.7600000002</v>
      </c>
    </row>
    <row r="1067" spans="1:40" s="84" customFormat="1" ht="20.3" customHeight="1" x14ac:dyDescent="0.35">
      <c r="A1067" s="256">
        <v>2023</v>
      </c>
      <c r="B1067" s="184">
        <f t="shared" si="136"/>
        <v>971</v>
      </c>
      <c r="C1067" s="248" t="s">
        <v>3114</v>
      </c>
      <c r="D1067" s="184">
        <v>43087</v>
      </c>
      <c r="E1067" s="287"/>
      <c r="F1067" s="287"/>
      <c r="G1067" s="287"/>
      <c r="H1067" s="288"/>
      <c r="I1067" s="288" t="e">
        <v>#N/A</v>
      </c>
      <c r="J1067" s="288" t="e">
        <f>VLOOKUP(D1067,[1]Лист3!$A:$AK,37,0)</f>
        <v>#N/A</v>
      </c>
      <c r="K1067" s="289"/>
      <c r="L1067" s="289"/>
      <c r="M1067" s="289"/>
      <c r="N1067" s="289"/>
      <c r="O1067" s="289"/>
      <c r="P1067" s="289"/>
      <c r="Q1067" s="186">
        <f t="shared" si="134"/>
        <v>124032.72</v>
      </c>
      <c r="R1067" s="186">
        <f t="shared" si="135"/>
        <v>124032.72</v>
      </c>
      <c r="S1067" s="290">
        <v>0</v>
      </c>
      <c r="T1067" s="291">
        <v>0</v>
      </c>
      <c r="U1067" s="186">
        <v>0</v>
      </c>
      <c r="V1067" s="186">
        <v>0</v>
      </c>
      <c r="W1067" s="186">
        <v>0</v>
      </c>
      <c r="X1067" s="186">
        <v>0</v>
      </c>
      <c r="Y1067" s="186">
        <v>0</v>
      </c>
      <c r="Z1067" s="186">
        <v>0</v>
      </c>
      <c r="AA1067" s="186">
        <v>0</v>
      </c>
      <c r="AB1067" s="186">
        <v>0</v>
      </c>
      <c r="AC1067" s="186">
        <v>0</v>
      </c>
      <c r="AD1067" s="186">
        <v>0</v>
      </c>
      <c r="AE1067" s="186">
        <v>0</v>
      </c>
      <c r="AF1067" s="186">
        <v>0</v>
      </c>
      <c r="AG1067" s="292">
        <v>0</v>
      </c>
      <c r="AH1067" s="292">
        <v>124032.72</v>
      </c>
      <c r="AI1067" s="292">
        <v>0</v>
      </c>
      <c r="AJ1067" s="292">
        <v>0</v>
      </c>
      <c r="AK1067" s="175"/>
      <c r="AL1067" s="175">
        <v>1688193.8099999996</v>
      </c>
      <c r="AM1067" s="175">
        <v>3798519.76</v>
      </c>
      <c r="AN1067" s="175">
        <v>2110325.9500000002</v>
      </c>
    </row>
    <row r="1068" spans="1:40" s="84" customFormat="1" ht="20.3" customHeight="1" x14ac:dyDescent="0.35">
      <c r="A1068" s="256">
        <v>2023</v>
      </c>
      <c r="B1068" s="184">
        <f t="shared" si="136"/>
        <v>972</v>
      </c>
      <c r="C1068" s="248" t="s">
        <v>3117</v>
      </c>
      <c r="D1068" s="184">
        <v>43114</v>
      </c>
      <c r="E1068" s="287"/>
      <c r="F1068" s="287"/>
      <c r="G1068" s="287"/>
      <c r="H1068" s="288"/>
      <c r="I1068" s="288" t="e">
        <v>#N/A</v>
      </c>
      <c r="J1068" s="288" t="e">
        <f>VLOOKUP(D1068,[1]Лист3!$A:$AK,37,0)</f>
        <v>#N/A</v>
      </c>
      <c r="K1068" s="289"/>
      <c r="L1068" s="289"/>
      <c r="M1068" s="289"/>
      <c r="N1068" s="289"/>
      <c r="O1068" s="289"/>
      <c r="P1068" s="289"/>
      <c r="Q1068" s="186">
        <f t="shared" si="134"/>
        <v>119614.92</v>
      </c>
      <c r="R1068" s="186">
        <f t="shared" si="135"/>
        <v>119614.92</v>
      </c>
      <c r="S1068" s="290">
        <v>0</v>
      </c>
      <c r="T1068" s="291">
        <v>0</v>
      </c>
      <c r="U1068" s="186">
        <v>0</v>
      </c>
      <c r="V1068" s="186">
        <v>0</v>
      </c>
      <c r="W1068" s="186">
        <v>0</v>
      </c>
      <c r="X1068" s="186">
        <v>0</v>
      </c>
      <c r="Y1068" s="186">
        <v>0</v>
      </c>
      <c r="Z1068" s="186">
        <v>0</v>
      </c>
      <c r="AA1068" s="186">
        <v>0</v>
      </c>
      <c r="AB1068" s="186">
        <v>0</v>
      </c>
      <c r="AC1068" s="186">
        <v>0</v>
      </c>
      <c r="AD1068" s="186">
        <v>0</v>
      </c>
      <c r="AE1068" s="186">
        <v>0</v>
      </c>
      <c r="AF1068" s="186">
        <v>0</v>
      </c>
      <c r="AG1068" s="292">
        <v>0</v>
      </c>
      <c r="AH1068" s="292">
        <v>119614.92</v>
      </c>
      <c r="AI1068" s="292">
        <v>0</v>
      </c>
      <c r="AJ1068" s="292">
        <v>0</v>
      </c>
      <c r="AK1068" s="175"/>
      <c r="AL1068" s="175">
        <v>3152510.6399999997</v>
      </c>
      <c r="AM1068" s="175">
        <v>4571465.97</v>
      </c>
      <c r="AN1068" s="175">
        <v>1418955.3299999998</v>
      </c>
    </row>
    <row r="1069" spans="1:40" s="84" customFormat="1" ht="20.3" customHeight="1" x14ac:dyDescent="0.35">
      <c r="A1069" s="256">
        <v>2023</v>
      </c>
      <c r="B1069" s="184">
        <f t="shared" si="136"/>
        <v>973</v>
      </c>
      <c r="C1069" s="248" t="s">
        <v>3115</v>
      </c>
      <c r="D1069" s="184">
        <v>43115</v>
      </c>
      <c r="E1069" s="287"/>
      <c r="F1069" s="287"/>
      <c r="G1069" s="287"/>
      <c r="H1069" s="288"/>
      <c r="I1069" s="288" t="e">
        <v>#N/A</v>
      </c>
      <c r="J1069" s="288" t="e">
        <f>VLOOKUP(D1069,[1]Лист3!$A:$AK,37,0)</f>
        <v>#N/A</v>
      </c>
      <c r="K1069" s="289"/>
      <c r="L1069" s="289"/>
      <c r="M1069" s="289"/>
      <c r="N1069" s="289"/>
      <c r="O1069" s="289"/>
      <c r="P1069" s="289"/>
      <c r="Q1069" s="186">
        <f t="shared" si="134"/>
        <v>124152.12</v>
      </c>
      <c r="R1069" s="186">
        <f t="shared" si="135"/>
        <v>124152.12</v>
      </c>
      <c r="S1069" s="290">
        <v>0</v>
      </c>
      <c r="T1069" s="291">
        <v>0</v>
      </c>
      <c r="U1069" s="186">
        <v>0</v>
      </c>
      <c r="V1069" s="186">
        <v>0</v>
      </c>
      <c r="W1069" s="186">
        <v>0</v>
      </c>
      <c r="X1069" s="186">
        <v>0</v>
      </c>
      <c r="Y1069" s="186">
        <v>0</v>
      </c>
      <c r="Z1069" s="186">
        <v>0</v>
      </c>
      <c r="AA1069" s="186">
        <v>0</v>
      </c>
      <c r="AB1069" s="186">
        <v>0</v>
      </c>
      <c r="AC1069" s="186">
        <v>0</v>
      </c>
      <c r="AD1069" s="186">
        <v>0</v>
      </c>
      <c r="AE1069" s="186">
        <v>0</v>
      </c>
      <c r="AF1069" s="186">
        <v>0</v>
      </c>
      <c r="AG1069" s="292">
        <v>0</v>
      </c>
      <c r="AH1069" s="292">
        <v>124152.12</v>
      </c>
      <c r="AI1069" s="292">
        <v>0</v>
      </c>
      <c r="AJ1069" s="292">
        <v>0</v>
      </c>
      <c r="AK1069" s="175"/>
      <c r="AL1069" s="175">
        <v>3010899.56</v>
      </c>
      <c r="AM1069" s="175">
        <v>4605797.33</v>
      </c>
      <c r="AN1069" s="175">
        <v>1594897.77</v>
      </c>
    </row>
    <row r="1070" spans="1:40" s="84" customFormat="1" ht="20.3" customHeight="1" x14ac:dyDescent="0.35">
      <c r="A1070" s="256">
        <v>2023</v>
      </c>
      <c r="B1070" s="184">
        <f t="shared" si="136"/>
        <v>974</v>
      </c>
      <c r="C1070" s="248" t="s">
        <v>3116</v>
      </c>
      <c r="D1070" s="184">
        <v>43083</v>
      </c>
      <c r="E1070" s="287"/>
      <c r="F1070" s="287"/>
      <c r="G1070" s="287"/>
      <c r="H1070" s="288"/>
      <c r="I1070" s="288" t="e">
        <v>#N/A</v>
      </c>
      <c r="J1070" s="288" t="e">
        <f>VLOOKUP(D1070,[1]Лист3!$A:$AK,37,0)</f>
        <v>#N/A</v>
      </c>
      <c r="K1070" s="289"/>
      <c r="L1070" s="289"/>
      <c r="M1070" s="289"/>
      <c r="N1070" s="289"/>
      <c r="O1070" s="289"/>
      <c r="P1070" s="289"/>
      <c r="Q1070" s="186">
        <f t="shared" si="134"/>
        <v>116474.7</v>
      </c>
      <c r="R1070" s="186">
        <f t="shared" si="135"/>
        <v>116474.7</v>
      </c>
      <c r="S1070" s="290">
        <v>0</v>
      </c>
      <c r="T1070" s="291">
        <v>0</v>
      </c>
      <c r="U1070" s="186">
        <v>0</v>
      </c>
      <c r="V1070" s="186">
        <v>0</v>
      </c>
      <c r="W1070" s="186">
        <v>0</v>
      </c>
      <c r="X1070" s="186">
        <v>0</v>
      </c>
      <c r="Y1070" s="186">
        <v>0</v>
      </c>
      <c r="Z1070" s="186">
        <v>0</v>
      </c>
      <c r="AA1070" s="186">
        <v>0</v>
      </c>
      <c r="AB1070" s="186">
        <v>0</v>
      </c>
      <c r="AC1070" s="186">
        <v>0</v>
      </c>
      <c r="AD1070" s="186">
        <v>0</v>
      </c>
      <c r="AE1070" s="186">
        <v>0</v>
      </c>
      <c r="AF1070" s="186">
        <v>0</v>
      </c>
      <c r="AG1070" s="292">
        <v>0</v>
      </c>
      <c r="AH1070" s="292">
        <v>116474.7</v>
      </c>
      <c r="AI1070" s="292">
        <v>0</v>
      </c>
      <c r="AJ1070" s="292">
        <v>0</v>
      </c>
      <c r="AK1070" s="175"/>
      <c r="AL1070" s="175">
        <v>1702040.0299999998</v>
      </c>
      <c r="AM1070" s="175">
        <v>3929763.77</v>
      </c>
      <c r="AN1070" s="175">
        <v>2227723.7400000002</v>
      </c>
    </row>
    <row r="1071" spans="1:40" s="84" customFormat="1" ht="20.3" customHeight="1" x14ac:dyDescent="0.35">
      <c r="A1071" s="256">
        <v>2023</v>
      </c>
      <c r="B1071" s="184">
        <f t="shared" si="136"/>
        <v>975</v>
      </c>
      <c r="C1071" s="248" t="s">
        <v>1114</v>
      </c>
      <c r="D1071" s="184">
        <v>43075</v>
      </c>
      <c r="E1071" s="287" t="e">
        <f>VLOOKUP(D1071,'[1]2023-2025'!$A:$G,7,0)</f>
        <v>#N/A</v>
      </c>
      <c r="F1071" s="287"/>
      <c r="G1071" s="287" t="s">
        <v>1899</v>
      </c>
      <c r="H1071" s="288" t="e">
        <f>INDEX('[1]2023-2025'!$AK:$AK,MATCH(D1071,'[1]2023-2025'!$A:$A,0))</f>
        <v>#N/A</v>
      </c>
      <c r="I1071" s="288" t="e">
        <v>#N/A</v>
      </c>
      <c r="J1071" s="288" t="e">
        <f>VLOOKUP(D1071,[1]Лист3!$A:$AK,37,0)</f>
        <v>#N/A</v>
      </c>
      <c r="K1071" s="289" t="e">
        <f>INDEX('[1]2023-2025'!$G:$G,MATCH(D1071,'[1]2023-2025'!$A:$A,0))</f>
        <v>#N/A</v>
      </c>
      <c r="L1071" s="289"/>
      <c r="M1071" s="289"/>
      <c r="N1071" s="289"/>
      <c r="O1071" s="289" t="e">
        <v>#N/A</v>
      </c>
      <c r="P1071" s="289" t="e">
        <v>#N/A</v>
      </c>
      <c r="Q1071" s="186">
        <f t="shared" si="134"/>
        <v>122814.84</v>
      </c>
      <c r="R1071" s="186">
        <f t="shared" si="135"/>
        <v>122814.84</v>
      </c>
      <c r="S1071" s="290">
        <v>0</v>
      </c>
      <c r="T1071" s="186">
        <v>0</v>
      </c>
      <c r="U1071" s="186">
        <v>0</v>
      </c>
      <c r="V1071" s="186">
        <v>0</v>
      </c>
      <c r="W1071" s="186">
        <v>0</v>
      </c>
      <c r="X1071" s="186">
        <v>0</v>
      </c>
      <c r="Y1071" s="186">
        <v>0</v>
      </c>
      <c r="Z1071" s="186">
        <v>0</v>
      </c>
      <c r="AA1071" s="186">
        <v>0</v>
      </c>
      <c r="AB1071" s="186">
        <v>0</v>
      </c>
      <c r="AC1071" s="186">
        <v>0</v>
      </c>
      <c r="AD1071" s="186">
        <v>0</v>
      </c>
      <c r="AE1071" s="186">
        <v>0</v>
      </c>
      <c r="AF1071" s="186">
        <v>0</v>
      </c>
      <c r="AG1071" s="292">
        <v>0</v>
      </c>
      <c r="AH1071" s="292">
        <v>122814.84</v>
      </c>
      <c r="AI1071" s="292">
        <v>0</v>
      </c>
      <c r="AJ1071" s="292">
        <v>0</v>
      </c>
      <c r="AK1071" s="175"/>
      <c r="AL1071" s="175">
        <v>1647178.1</v>
      </c>
      <c r="AM1071" s="175">
        <v>3827946.64</v>
      </c>
      <c r="AN1071" s="175">
        <v>2180768.54</v>
      </c>
    </row>
    <row r="1072" spans="1:40" s="84" customFormat="1" ht="20.3" customHeight="1" x14ac:dyDescent="0.35">
      <c r="A1072" s="256">
        <v>2023</v>
      </c>
      <c r="B1072" s="184">
        <f t="shared" si="136"/>
        <v>976</v>
      </c>
      <c r="C1072" s="248" t="s">
        <v>3138</v>
      </c>
      <c r="D1072" s="184">
        <v>43149</v>
      </c>
      <c r="E1072" s="287"/>
      <c r="F1072" s="287"/>
      <c r="G1072" s="287"/>
      <c r="H1072" s="288"/>
      <c r="I1072" s="288"/>
      <c r="J1072" s="288"/>
      <c r="K1072" s="289"/>
      <c r="L1072" s="289"/>
      <c r="M1072" s="289"/>
      <c r="N1072" s="289"/>
      <c r="O1072" s="289"/>
      <c r="P1072" s="289"/>
      <c r="Q1072" s="186">
        <f t="shared" si="134"/>
        <v>163840.68</v>
      </c>
      <c r="R1072" s="186">
        <f t="shared" si="135"/>
        <v>163840.68</v>
      </c>
      <c r="S1072" s="290">
        <v>0</v>
      </c>
      <c r="T1072" s="291">
        <v>0</v>
      </c>
      <c r="U1072" s="186">
        <v>0</v>
      </c>
      <c r="V1072" s="186">
        <v>0</v>
      </c>
      <c r="W1072" s="186">
        <v>0</v>
      </c>
      <c r="X1072" s="186">
        <v>0</v>
      </c>
      <c r="Y1072" s="186">
        <v>0</v>
      </c>
      <c r="Z1072" s="186">
        <v>0</v>
      </c>
      <c r="AA1072" s="186">
        <v>0</v>
      </c>
      <c r="AB1072" s="186">
        <v>0</v>
      </c>
      <c r="AC1072" s="186">
        <v>0</v>
      </c>
      <c r="AD1072" s="186">
        <v>0</v>
      </c>
      <c r="AE1072" s="186">
        <v>0</v>
      </c>
      <c r="AF1072" s="186">
        <v>0</v>
      </c>
      <c r="AG1072" s="292">
        <v>0</v>
      </c>
      <c r="AH1072" s="292">
        <v>163840.68</v>
      </c>
      <c r="AI1072" s="292">
        <v>0</v>
      </c>
      <c r="AJ1072" s="292">
        <v>0</v>
      </c>
      <c r="AK1072" s="175"/>
      <c r="AL1072" s="175">
        <v>7368459.9199999999</v>
      </c>
      <c r="AM1072" s="175">
        <v>7532300.5999999996</v>
      </c>
      <c r="AN1072" s="175">
        <v>163840.68</v>
      </c>
    </row>
    <row r="1073" spans="1:40" s="84" customFormat="1" ht="20.3" customHeight="1" x14ac:dyDescent="0.35">
      <c r="A1073" s="256">
        <v>2023</v>
      </c>
      <c r="B1073" s="184">
        <f t="shared" si="136"/>
        <v>977</v>
      </c>
      <c r="C1073" s="248" t="s">
        <v>3139</v>
      </c>
      <c r="D1073" s="184">
        <v>43153</v>
      </c>
      <c r="E1073" s="287"/>
      <c r="F1073" s="287"/>
      <c r="G1073" s="287"/>
      <c r="H1073" s="288"/>
      <c r="I1073" s="288"/>
      <c r="J1073" s="288"/>
      <c r="K1073" s="289"/>
      <c r="L1073" s="289"/>
      <c r="M1073" s="289"/>
      <c r="N1073" s="289"/>
      <c r="O1073" s="289"/>
      <c r="P1073" s="289"/>
      <c r="Q1073" s="186">
        <f t="shared" si="134"/>
        <v>163840.68</v>
      </c>
      <c r="R1073" s="186">
        <f t="shared" si="135"/>
        <v>163840.68</v>
      </c>
      <c r="S1073" s="290">
        <v>0</v>
      </c>
      <c r="T1073" s="291">
        <v>0</v>
      </c>
      <c r="U1073" s="186">
        <v>0</v>
      </c>
      <c r="V1073" s="186">
        <v>0</v>
      </c>
      <c r="W1073" s="186">
        <v>0</v>
      </c>
      <c r="X1073" s="186">
        <v>0</v>
      </c>
      <c r="Y1073" s="186">
        <v>0</v>
      </c>
      <c r="Z1073" s="186">
        <v>0</v>
      </c>
      <c r="AA1073" s="186">
        <v>0</v>
      </c>
      <c r="AB1073" s="186">
        <v>0</v>
      </c>
      <c r="AC1073" s="186">
        <v>0</v>
      </c>
      <c r="AD1073" s="186">
        <v>0</v>
      </c>
      <c r="AE1073" s="186">
        <v>0</v>
      </c>
      <c r="AF1073" s="186">
        <v>0</v>
      </c>
      <c r="AG1073" s="292">
        <v>0</v>
      </c>
      <c r="AH1073" s="292">
        <v>163840.68</v>
      </c>
      <c r="AI1073" s="292">
        <v>0</v>
      </c>
      <c r="AJ1073" s="292">
        <v>0</v>
      </c>
      <c r="AK1073" s="175"/>
      <c r="AL1073" s="175">
        <v>7338052.0899999999</v>
      </c>
      <c r="AM1073" s="175">
        <v>7501892.7699999996</v>
      </c>
      <c r="AN1073" s="175">
        <v>163840.68</v>
      </c>
    </row>
    <row r="1074" spans="1:40" s="84" customFormat="1" ht="20.3" customHeight="1" x14ac:dyDescent="0.35">
      <c r="A1074" s="256">
        <v>2023</v>
      </c>
      <c r="B1074" s="184">
        <f t="shared" si="136"/>
        <v>978</v>
      </c>
      <c r="C1074" s="248" t="s">
        <v>3140</v>
      </c>
      <c r="D1074" s="184">
        <v>43157</v>
      </c>
      <c r="E1074" s="287"/>
      <c r="F1074" s="287"/>
      <c r="G1074" s="287"/>
      <c r="H1074" s="288"/>
      <c r="I1074" s="288"/>
      <c r="J1074" s="288"/>
      <c r="K1074" s="289"/>
      <c r="L1074" s="289"/>
      <c r="M1074" s="289"/>
      <c r="N1074" s="289"/>
      <c r="O1074" s="289"/>
      <c r="P1074" s="289"/>
      <c r="Q1074" s="186">
        <f t="shared" si="134"/>
        <v>163840.68</v>
      </c>
      <c r="R1074" s="186">
        <f t="shared" si="135"/>
        <v>163840.68</v>
      </c>
      <c r="S1074" s="290">
        <v>0</v>
      </c>
      <c r="T1074" s="291">
        <v>0</v>
      </c>
      <c r="U1074" s="186">
        <v>0</v>
      </c>
      <c r="V1074" s="186">
        <v>0</v>
      </c>
      <c r="W1074" s="186">
        <v>0</v>
      </c>
      <c r="X1074" s="186">
        <v>0</v>
      </c>
      <c r="Y1074" s="186">
        <v>0</v>
      </c>
      <c r="Z1074" s="186">
        <v>0</v>
      </c>
      <c r="AA1074" s="186">
        <v>0</v>
      </c>
      <c r="AB1074" s="186">
        <v>0</v>
      </c>
      <c r="AC1074" s="186">
        <v>0</v>
      </c>
      <c r="AD1074" s="186">
        <v>0</v>
      </c>
      <c r="AE1074" s="186">
        <v>0</v>
      </c>
      <c r="AF1074" s="186">
        <v>0</v>
      </c>
      <c r="AG1074" s="292">
        <v>0</v>
      </c>
      <c r="AH1074" s="292">
        <v>163840.68</v>
      </c>
      <c r="AI1074" s="292">
        <v>0</v>
      </c>
      <c r="AJ1074" s="292">
        <v>0</v>
      </c>
      <c r="AK1074" s="175"/>
      <c r="AL1074" s="175">
        <v>7375816.6400000006</v>
      </c>
      <c r="AM1074" s="175">
        <v>7539657.3200000003</v>
      </c>
      <c r="AN1074" s="175">
        <v>163840.68</v>
      </c>
    </row>
    <row r="1075" spans="1:40" s="84" customFormat="1" ht="20.3" customHeight="1" x14ac:dyDescent="0.35">
      <c r="A1075" s="256">
        <v>2023</v>
      </c>
      <c r="B1075" s="184">
        <f t="shared" si="136"/>
        <v>979</v>
      </c>
      <c r="C1075" s="248" t="s">
        <v>3141</v>
      </c>
      <c r="D1075" s="184">
        <v>43165</v>
      </c>
      <c r="E1075" s="287"/>
      <c r="F1075" s="287"/>
      <c r="G1075" s="287"/>
      <c r="H1075" s="288"/>
      <c r="I1075" s="288"/>
      <c r="J1075" s="288"/>
      <c r="K1075" s="289"/>
      <c r="L1075" s="289"/>
      <c r="M1075" s="289"/>
      <c r="N1075" s="289"/>
      <c r="O1075" s="289"/>
      <c r="P1075" s="289"/>
      <c r="Q1075" s="186">
        <f t="shared" si="134"/>
        <v>81789</v>
      </c>
      <c r="R1075" s="186">
        <f t="shared" si="135"/>
        <v>81789</v>
      </c>
      <c r="S1075" s="290">
        <v>0</v>
      </c>
      <c r="T1075" s="291">
        <v>0</v>
      </c>
      <c r="U1075" s="186">
        <v>0</v>
      </c>
      <c r="V1075" s="186">
        <v>0</v>
      </c>
      <c r="W1075" s="186">
        <v>0</v>
      </c>
      <c r="X1075" s="186">
        <v>0</v>
      </c>
      <c r="Y1075" s="186">
        <v>0</v>
      </c>
      <c r="Z1075" s="186">
        <v>0</v>
      </c>
      <c r="AA1075" s="186">
        <v>0</v>
      </c>
      <c r="AB1075" s="186">
        <v>0</v>
      </c>
      <c r="AC1075" s="186">
        <v>0</v>
      </c>
      <c r="AD1075" s="186">
        <v>0</v>
      </c>
      <c r="AE1075" s="186">
        <v>0</v>
      </c>
      <c r="AF1075" s="186">
        <v>0</v>
      </c>
      <c r="AG1075" s="292">
        <v>0</v>
      </c>
      <c r="AH1075" s="292">
        <v>81789</v>
      </c>
      <c r="AI1075" s="292">
        <v>0</v>
      </c>
      <c r="AJ1075" s="292">
        <v>0</v>
      </c>
      <c r="AK1075" s="175"/>
      <c r="AL1075" s="175">
        <v>5821831.6299999999</v>
      </c>
      <c r="AM1075" s="175">
        <v>5903620.6299999999</v>
      </c>
      <c r="AN1075" s="175">
        <v>81789</v>
      </c>
    </row>
    <row r="1076" spans="1:40" s="84" customFormat="1" ht="20.3" customHeight="1" x14ac:dyDescent="0.35">
      <c r="A1076" s="256">
        <v>2023</v>
      </c>
      <c r="B1076" s="184">
        <f t="shared" si="136"/>
        <v>980</v>
      </c>
      <c r="C1076" s="248" t="s">
        <v>3142</v>
      </c>
      <c r="D1076" s="184">
        <v>43168</v>
      </c>
      <c r="E1076" s="287"/>
      <c r="F1076" s="287"/>
      <c r="G1076" s="287"/>
      <c r="H1076" s="288"/>
      <c r="I1076" s="288"/>
      <c r="J1076" s="288"/>
      <c r="K1076" s="289"/>
      <c r="L1076" s="289"/>
      <c r="M1076" s="289"/>
      <c r="N1076" s="289"/>
      <c r="O1076" s="289"/>
      <c r="P1076" s="289"/>
      <c r="Q1076" s="186">
        <f t="shared" si="134"/>
        <v>200890.5</v>
      </c>
      <c r="R1076" s="186">
        <f t="shared" si="135"/>
        <v>200890.5</v>
      </c>
      <c r="S1076" s="290">
        <v>0</v>
      </c>
      <c r="T1076" s="291">
        <v>0</v>
      </c>
      <c r="U1076" s="186">
        <v>0</v>
      </c>
      <c r="V1076" s="186">
        <v>0</v>
      </c>
      <c r="W1076" s="186">
        <v>0</v>
      </c>
      <c r="X1076" s="186">
        <v>0</v>
      </c>
      <c r="Y1076" s="186">
        <v>0</v>
      </c>
      <c r="Z1076" s="186">
        <v>0</v>
      </c>
      <c r="AA1076" s="186">
        <v>0</v>
      </c>
      <c r="AB1076" s="186">
        <v>0</v>
      </c>
      <c r="AC1076" s="186">
        <v>0</v>
      </c>
      <c r="AD1076" s="186">
        <v>0</v>
      </c>
      <c r="AE1076" s="186">
        <v>0</v>
      </c>
      <c r="AF1076" s="186">
        <v>0</v>
      </c>
      <c r="AG1076" s="292">
        <v>0</v>
      </c>
      <c r="AH1076" s="292">
        <v>200890.5</v>
      </c>
      <c r="AI1076" s="292">
        <v>0</v>
      </c>
      <c r="AJ1076" s="292">
        <v>0</v>
      </c>
      <c r="AK1076" s="175"/>
      <c r="AL1076" s="175">
        <v>8718396.9900000002</v>
      </c>
      <c r="AM1076" s="175">
        <v>8919287.4900000002</v>
      </c>
      <c r="AN1076" s="175">
        <v>200890.5</v>
      </c>
    </row>
    <row r="1077" spans="1:40" s="84" customFormat="1" ht="20.3" customHeight="1" x14ac:dyDescent="0.35">
      <c r="A1077" s="256">
        <v>2023</v>
      </c>
      <c r="B1077" s="184">
        <f t="shared" si="136"/>
        <v>981</v>
      </c>
      <c r="C1077" s="248" t="s">
        <v>3143</v>
      </c>
      <c r="D1077" s="184">
        <v>43171</v>
      </c>
      <c r="E1077" s="287"/>
      <c r="F1077" s="287"/>
      <c r="G1077" s="287"/>
      <c r="H1077" s="288"/>
      <c r="I1077" s="288"/>
      <c r="J1077" s="288"/>
      <c r="K1077" s="289"/>
      <c r="L1077" s="289"/>
      <c r="M1077" s="289"/>
      <c r="N1077" s="289"/>
      <c r="O1077" s="289"/>
      <c r="P1077" s="289"/>
      <c r="Q1077" s="186">
        <f t="shared" si="134"/>
        <v>200890.5</v>
      </c>
      <c r="R1077" s="186">
        <f t="shared" si="135"/>
        <v>200890.5</v>
      </c>
      <c r="S1077" s="290">
        <v>0</v>
      </c>
      <c r="T1077" s="291">
        <v>0</v>
      </c>
      <c r="U1077" s="186">
        <v>0</v>
      </c>
      <c r="V1077" s="186">
        <v>0</v>
      </c>
      <c r="W1077" s="186">
        <v>0</v>
      </c>
      <c r="X1077" s="186">
        <v>0</v>
      </c>
      <c r="Y1077" s="186">
        <v>0</v>
      </c>
      <c r="Z1077" s="186">
        <v>0</v>
      </c>
      <c r="AA1077" s="186">
        <v>0</v>
      </c>
      <c r="AB1077" s="186">
        <v>0</v>
      </c>
      <c r="AC1077" s="186">
        <v>0</v>
      </c>
      <c r="AD1077" s="186">
        <v>0</v>
      </c>
      <c r="AE1077" s="186">
        <v>0</v>
      </c>
      <c r="AF1077" s="186">
        <v>0</v>
      </c>
      <c r="AG1077" s="292">
        <v>0</v>
      </c>
      <c r="AH1077" s="292">
        <v>200890.5</v>
      </c>
      <c r="AI1077" s="292">
        <v>0</v>
      </c>
      <c r="AJ1077" s="292">
        <v>0</v>
      </c>
      <c r="AK1077" s="175"/>
      <c r="AL1077" s="175">
        <v>8818938.8300000001</v>
      </c>
      <c r="AM1077" s="175">
        <v>9019829.3300000001</v>
      </c>
      <c r="AN1077" s="175">
        <v>200890.5</v>
      </c>
    </row>
    <row r="1078" spans="1:40" s="84" customFormat="1" ht="20.3" customHeight="1" x14ac:dyDescent="0.35">
      <c r="A1078" s="256">
        <v>2023</v>
      </c>
      <c r="B1078" s="184">
        <f t="shared" si="136"/>
        <v>982</v>
      </c>
      <c r="C1078" s="248" t="s">
        <v>3144</v>
      </c>
      <c r="D1078" s="184">
        <v>43175</v>
      </c>
      <c r="E1078" s="287"/>
      <c r="F1078" s="287"/>
      <c r="G1078" s="287"/>
      <c r="H1078" s="288"/>
      <c r="I1078" s="288"/>
      <c r="J1078" s="288"/>
      <c r="K1078" s="289"/>
      <c r="L1078" s="289"/>
      <c r="M1078" s="289"/>
      <c r="N1078" s="289"/>
      <c r="O1078" s="289"/>
      <c r="P1078" s="289"/>
      <c r="Q1078" s="186">
        <f t="shared" si="134"/>
        <v>248698.26</v>
      </c>
      <c r="R1078" s="186">
        <f t="shared" si="135"/>
        <v>248698.26</v>
      </c>
      <c r="S1078" s="290">
        <v>0</v>
      </c>
      <c r="T1078" s="291">
        <v>0</v>
      </c>
      <c r="U1078" s="186">
        <v>0</v>
      </c>
      <c r="V1078" s="186">
        <v>0</v>
      </c>
      <c r="W1078" s="186">
        <v>0</v>
      </c>
      <c r="X1078" s="186">
        <v>0</v>
      </c>
      <c r="Y1078" s="186">
        <v>0</v>
      </c>
      <c r="Z1078" s="186">
        <v>0</v>
      </c>
      <c r="AA1078" s="186">
        <v>0</v>
      </c>
      <c r="AB1078" s="186">
        <v>0</v>
      </c>
      <c r="AC1078" s="186">
        <v>0</v>
      </c>
      <c r="AD1078" s="186">
        <v>0</v>
      </c>
      <c r="AE1078" s="186">
        <v>0</v>
      </c>
      <c r="AF1078" s="186">
        <v>0</v>
      </c>
      <c r="AG1078" s="292">
        <v>0</v>
      </c>
      <c r="AH1078" s="292">
        <v>248698.26</v>
      </c>
      <c r="AI1078" s="292">
        <v>0</v>
      </c>
      <c r="AJ1078" s="292">
        <v>0</v>
      </c>
      <c r="AK1078" s="175"/>
      <c r="AL1078" s="175">
        <v>10907032.189999999</v>
      </c>
      <c r="AM1078" s="175">
        <v>11155730.449999999</v>
      </c>
      <c r="AN1078" s="175">
        <v>248698.26</v>
      </c>
    </row>
    <row r="1079" spans="1:40" s="84" customFormat="1" ht="20.3" customHeight="1" x14ac:dyDescent="0.35">
      <c r="A1079" s="256">
        <v>2023</v>
      </c>
      <c r="B1079" s="184">
        <f t="shared" si="136"/>
        <v>983</v>
      </c>
      <c r="C1079" s="248" t="s">
        <v>3145</v>
      </c>
      <c r="D1079" s="184">
        <v>43178</v>
      </c>
      <c r="E1079" s="287"/>
      <c r="F1079" s="287"/>
      <c r="G1079" s="287"/>
      <c r="H1079" s="288"/>
      <c r="I1079" s="288"/>
      <c r="J1079" s="288"/>
      <c r="K1079" s="289"/>
      <c r="L1079" s="289"/>
      <c r="M1079" s="289"/>
      <c r="N1079" s="289"/>
      <c r="O1079" s="289"/>
      <c r="P1079" s="289"/>
      <c r="Q1079" s="186">
        <f t="shared" si="134"/>
        <v>247993.8</v>
      </c>
      <c r="R1079" s="186">
        <f t="shared" si="135"/>
        <v>247993.8</v>
      </c>
      <c r="S1079" s="290">
        <v>0</v>
      </c>
      <c r="T1079" s="291">
        <v>0</v>
      </c>
      <c r="U1079" s="186">
        <v>0</v>
      </c>
      <c r="V1079" s="186">
        <v>0</v>
      </c>
      <c r="W1079" s="186">
        <v>0</v>
      </c>
      <c r="X1079" s="186">
        <v>0</v>
      </c>
      <c r="Y1079" s="186">
        <v>0</v>
      </c>
      <c r="Z1079" s="186">
        <v>0</v>
      </c>
      <c r="AA1079" s="186">
        <v>0</v>
      </c>
      <c r="AB1079" s="186">
        <v>0</v>
      </c>
      <c r="AC1079" s="186">
        <v>0</v>
      </c>
      <c r="AD1079" s="186">
        <v>0</v>
      </c>
      <c r="AE1079" s="186">
        <v>0</v>
      </c>
      <c r="AF1079" s="186">
        <v>0</v>
      </c>
      <c r="AG1079" s="292">
        <v>0</v>
      </c>
      <c r="AH1079" s="292">
        <v>247993.8</v>
      </c>
      <c r="AI1079" s="292">
        <v>0</v>
      </c>
      <c r="AJ1079" s="292">
        <v>0</v>
      </c>
      <c r="AK1079" s="175"/>
      <c r="AL1079" s="175">
        <v>13107886.529999999</v>
      </c>
      <c r="AM1079" s="175">
        <v>13355880.33</v>
      </c>
      <c r="AN1079" s="175">
        <v>247993.8</v>
      </c>
    </row>
    <row r="1080" spans="1:40" s="84" customFormat="1" ht="20.3" customHeight="1" x14ac:dyDescent="0.35">
      <c r="A1080" s="256">
        <v>2023</v>
      </c>
      <c r="B1080" s="184">
        <f t="shared" si="136"/>
        <v>984</v>
      </c>
      <c r="C1080" s="248" t="s">
        <v>3146</v>
      </c>
      <c r="D1080" s="184">
        <v>43183</v>
      </c>
      <c r="E1080" s="287"/>
      <c r="F1080" s="287"/>
      <c r="G1080" s="287"/>
      <c r="H1080" s="288"/>
      <c r="I1080" s="288"/>
      <c r="J1080" s="288"/>
      <c r="K1080" s="289"/>
      <c r="L1080" s="289"/>
      <c r="M1080" s="289"/>
      <c r="N1080" s="289"/>
      <c r="O1080" s="289"/>
      <c r="P1080" s="289"/>
      <c r="Q1080" s="186">
        <f t="shared" si="134"/>
        <v>200890.5</v>
      </c>
      <c r="R1080" s="186">
        <f t="shared" si="135"/>
        <v>200890.5</v>
      </c>
      <c r="S1080" s="290">
        <v>0</v>
      </c>
      <c r="T1080" s="291">
        <v>0</v>
      </c>
      <c r="U1080" s="186">
        <v>0</v>
      </c>
      <c r="V1080" s="186">
        <v>0</v>
      </c>
      <c r="W1080" s="186">
        <v>0</v>
      </c>
      <c r="X1080" s="186">
        <v>0</v>
      </c>
      <c r="Y1080" s="186">
        <v>0</v>
      </c>
      <c r="Z1080" s="186">
        <v>0</v>
      </c>
      <c r="AA1080" s="186">
        <v>0</v>
      </c>
      <c r="AB1080" s="186">
        <v>0</v>
      </c>
      <c r="AC1080" s="186">
        <v>0</v>
      </c>
      <c r="AD1080" s="186">
        <v>0</v>
      </c>
      <c r="AE1080" s="186">
        <v>0</v>
      </c>
      <c r="AF1080" s="186">
        <v>0</v>
      </c>
      <c r="AG1080" s="292">
        <v>0</v>
      </c>
      <c r="AH1080" s="292">
        <v>200890.5</v>
      </c>
      <c r="AI1080" s="292">
        <v>0</v>
      </c>
      <c r="AJ1080" s="292">
        <v>0</v>
      </c>
      <c r="AK1080" s="175"/>
      <c r="AL1080" s="175">
        <v>8711040.2699999996</v>
      </c>
      <c r="AM1080" s="175">
        <v>8911930.7699999996</v>
      </c>
      <c r="AN1080" s="175">
        <v>200890.5</v>
      </c>
    </row>
    <row r="1081" spans="1:40" s="84" customFormat="1" ht="20.3" customHeight="1" x14ac:dyDescent="0.35">
      <c r="A1081" s="256">
        <v>2023</v>
      </c>
      <c r="B1081" s="184">
        <f t="shared" si="136"/>
        <v>985</v>
      </c>
      <c r="C1081" s="248" t="s">
        <v>3147</v>
      </c>
      <c r="D1081" s="184">
        <v>43198</v>
      </c>
      <c r="E1081" s="287"/>
      <c r="F1081" s="287"/>
      <c r="G1081" s="287"/>
      <c r="H1081" s="288"/>
      <c r="I1081" s="288"/>
      <c r="J1081" s="288"/>
      <c r="K1081" s="289"/>
      <c r="L1081" s="289"/>
      <c r="M1081" s="289"/>
      <c r="N1081" s="289"/>
      <c r="O1081" s="289"/>
      <c r="P1081" s="289"/>
      <c r="Q1081" s="186">
        <f t="shared" si="134"/>
        <v>247993.8</v>
      </c>
      <c r="R1081" s="186">
        <f t="shared" si="135"/>
        <v>247993.8</v>
      </c>
      <c r="S1081" s="290">
        <v>0</v>
      </c>
      <c r="T1081" s="291">
        <v>0</v>
      </c>
      <c r="U1081" s="186">
        <v>0</v>
      </c>
      <c r="V1081" s="186">
        <v>0</v>
      </c>
      <c r="W1081" s="186">
        <v>0</v>
      </c>
      <c r="X1081" s="186">
        <v>0</v>
      </c>
      <c r="Y1081" s="186">
        <v>0</v>
      </c>
      <c r="Z1081" s="186">
        <v>0</v>
      </c>
      <c r="AA1081" s="186">
        <v>0</v>
      </c>
      <c r="AB1081" s="186">
        <v>0</v>
      </c>
      <c r="AC1081" s="186">
        <v>0</v>
      </c>
      <c r="AD1081" s="186">
        <v>0</v>
      </c>
      <c r="AE1081" s="186">
        <v>0</v>
      </c>
      <c r="AF1081" s="186">
        <v>0</v>
      </c>
      <c r="AG1081" s="292">
        <v>0</v>
      </c>
      <c r="AH1081" s="292">
        <v>247993.8</v>
      </c>
      <c r="AI1081" s="292">
        <v>0</v>
      </c>
      <c r="AJ1081" s="292">
        <v>0</v>
      </c>
      <c r="AK1081" s="175"/>
      <c r="AL1081" s="175">
        <v>13132899.279999999</v>
      </c>
      <c r="AM1081" s="175">
        <v>13380893.08</v>
      </c>
      <c r="AN1081" s="175">
        <v>247993.8</v>
      </c>
    </row>
    <row r="1082" spans="1:40" s="84" customFormat="1" ht="20.3" customHeight="1" x14ac:dyDescent="0.35">
      <c r="A1082" s="256">
        <v>2023</v>
      </c>
      <c r="B1082" s="184">
        <f t="shared" si="136"/>
        <v>986</v>
      </c>
      <c r="C1082" s="248" t="s">
        <v>3148</v>
      </c>
      <c r="D1082" s="184">
        <v>43071</v>
      </c>
      <c r="E1082" s="287"/>
      <c r="F1082" s="287"/>
      <c r="G1082" s="287"/>
      <c r="H1082" s="288"/>
      <c r="I1082" s="288"/>
      <c r="J1082" s="288"/>
      <c r="K1082" s="289"/>
      <c r="L1082" s="289"/>
      <c r="M1082" s="289"/>
      <c r="N1082" s="289"/>
      <c r="O1082" s="289"/>
      <c r="P1082" s="289"/>
      <c r="Q1082" s="186">
        <f t="shared" si="134"/>
        <v>124032.72</v>
      </c>
      <c r="R1082" s="186">
        <f t="shared" si="135"/>
        <v>124032.72</v>
      </c>
      <c r="S1082" s="290">
        <v>0</v>
      </c>
      <c r="T1082" s="291">
        <v>0</v>
      </c>
      <c r="U1082" s="186">
        <v>0</v>
      </c>
      <c r="V1082" s="186">
        <v>0</v>
      </c>
      <c r="W1082" s="186">
        <v>0</v>
      </c>
      <c r="X1082" s="186">
        <v>0</v>
      </c>
      <c r="Y1082" s="186">
        <v>0</v>
      </c>
      <c r="Z1082" s="186">
        <v>0</v>
      </c>
      <c r="AA1082" s="186">
        <v>0</v>
      </c>
      <c r="AB1082" s="186">
        <v>0</v>
      </c>
      <c r="AC1082" s="186">
        <v>0</v>
      </c>
      <c r="AD1082" s="186">
        <v>0</v>
      </c>
      <c r="AE1082" s="186">
        <v>0</v>
      </c>
      <c r="AF1082" s="186">
        <v>0</v>
      </c>
      <c r="AG1082" s="292">
        <v>0</v>
      </c>
      <c r="AH1082" s="292">
        <v>124032.72</v>
      </c>
      <c r="AI1082" s="292">
        <v>0</v>
      </c>
      <c r="AJ1082" s="292">
        <v>0</v>
      </c>
      <c r="AK1082" s="175"/>
      <c r="AL1082" s="175">
        <v>3691652.7199999997</v>
      </c>
      <c r="AM1082" s="175">
        <v>3815685.44</v>
      </c>
      <c r="AN1082" s="175">
        <v>124032.72</v>
      </c>
    </row>
    <row r="1083" spans="1:40" s="84" customFormat="1" ht="20.3" customHeight="1" x14ac:dyDescent="0.35">
      <c r="A1083" s="256">
        <v>2023</v>
      </c>
      <c r="B1083" s="184">
        <f t="shared" si="136"/>
        <v>987</v>
      </c>
      <c r="C1083" s="248" t="s">
        <v>3149</v>
      </c>
      <c r="D1083" s="184">
        <v>43078</v>
      </c>
      <c r="E1083" s="287"/>
      <c r="F1083" s="287"/>
      <c r="G1083" s="287"/>
      <c r="H1083" s="288"/>
      <c r="I1083" s="288"/>
      <c r="J1083" s="288"/>
      <c r="K1083" s="289"/>
      <c r="L1083" s="289"/>
      <c r="M1083" s="289"/>
      <c r="N1083" s="289"/>
      <c r="O1083" s="289"/>
      <c r="P1083" s="289"/>
      <c r="Q1083" s="186">
        <f t="shared" si="134"/>
        <v>127805.75999999999</v>
      </c>
      <c r="R1083" s="186">
        <f t="shared" si="135"/>
        <v>127805.75999999999</v>
      </c>
      <c r="S1083" s="290">
        <v>0</v>
      </c>
      <c r="T1083" s="291">
        <v>0</v>
      </c>
      <c r="U1083" s="186">
        <v>0</v>
      </c>
      <c r="V1083" s="186">
        <v>0</v>
      </c>
      <c r="W1083" s="186">
        <v>0</v>
      </c>
      <c r="X1083" s="186">
        <v>0</v>
      </c>
      <c r="Y1083" s="186">
        <v>0</v>
      </c>
      <c r="Z1083" s="186">
        <v>0</v>
      </c>
      <c r="AA1083" s="186">
        <v>0</v>
      </c>
      <c r="AB1083" s="186">
        <v>0</v>
      </c>
      <c r="AC1083" s="186">
        <v>0</v>
      </c>
      <c r="AD1083" s="186">
        <v>0</v>
      </c>
      <c r="AE1083" s="186">
        <v>0</v>
      </c>
      <c r="AF1083" s="186">
        <v>0</v>
      </c>
      <c r="AG1083" s="292">
        <v>0</v>
      </c>
      <c r="AH1083" s="292">
        <v>127805.75999999999</v>
      </c>
      <c r="AI1083" s="292">
        <v>0</v>
      </c>
      <c r="AJ1083" s="292">
        <v>0</v>
      </c>
      <c r="AK1083" s="175"/>
      <c r="AL1083" s="175">
        <v>3681013.5700000003</v>
      </c>
      <c r="AM1083" s="175">
        <v>3808819.33</v>
      </c>
      <c r="AN1083" s="175">
        <v>127805.75999999999</v>
      </c>
    </row>
    <row r="1084" spans="1:40" s="84" customFormat="1" ht="20.3" customHeight="1" x14ac:dyDescent="0.35">
      <c r="A1084" s="256">
        <v>2023</v>
      </c>
      <c r="B1084" s="184">
        <f t="shared" si="136"/>
        <v>988</v>
      </c>
      <c r="C1084" s="248" t="s">
        <v>3150</v>
      </c>
      <c r="D1084" s="184">
        <v>43080</v>
      </c>
      <c r="E1084" s="287"/>
      <c r="F1084" s="287"/>
      <c r="G1084" s="287"/>
      <c r="H1084" s="288"/>
      <c r="I1084" s="288"/>
      <c r="J1084" s="288"/>
      <c r="K1084" s="289"/>
      <c r="L1084" s="289"/>
      <c r="M1084" s="289"/>
      <c r="N1084" s="289"/>
      <c r="O1084" s="289"/>
      <c r="P1084" s="289"/>
      <c r="Q1084" s="186">
        <f t="shared" si="134"/>
        <v>127805.75999999999</v>
      </c>
      <c r="R1084" s="186">
        <f t="shared" si="135"/>
        <v>127805.75999999999</v>
      </c>
      <c r="S1084" s="290">
        <v>0</v>
      </c>
      <c r="T1084" s="291">
        <v>0</v>
      </c>
      <c r="U1084" s="186">
        <v>0</v>
      </c>
      <c r="V1084" s="186">
        <v>0</v>
      </c>
      <c r="W1084" s="186">
        <v>0</v>
      </c>
      <c r="X1084" s="186">
        <v>0</v>
      </c>
      <c r="Y1084" s="186">
        <v>0</v>
      </c>
      <c r="Z1084" s="186">
        <v>0</v>
      </c>
      <c r="AA1084" s="186">
        <v>0</v>
      </c>
      <c r="AB1084" s="186">
        <v>0</v>
      </c>
      <c r="AC1084" s="186">
        <v>0</v>
      </c>
      <c r="AD1084" s="186">
        <v>0</v>
      </c>
      <c r="AE1084" s="186">
        <v>0</v>
      </c>
      <c r="AF1084" s="186">
        <v>0</v>
      </c>
      <c r="AG1084" s="292">
        <v>0</v>
      </c>
      <c r="AH1084" s="292">
        <v>127805.75999999999</v>
      </c>
      <c r="AI1084" s="292">
        <v>0</v>
      </c>
      <c r="AJ1084" s="292">
        <v>0</v>
      </c>
      <c r="AK1084" s="175"/>
      <c r="AL1084" s="175">
        <v>3673166.24</v>
      </c>
      <c r="AM1084" s="175">
        <v>3800972</v>
      </c>
      <c r="AN1084" s="175">
        <v>127805.75999999999</v>
      </c>
    </row>
    <row r="1085" spans="1:40" s="84" customFormat="1" ht="20.3" customHeight="1" x14ac:dyDescent="0.35">
      <c r="A1085" s="256">
        <v>2023</v>
      </c>
      <c r="B1085" s="184">
        <f t="shared" si="136"/>
        <v>989</v>
      </c>
      <c r="C1085" s="248" t="s">
        <v>3151</v>
      </c>
      <c r="D1085" s="184">
        <v>43220</v>
      </c>
      <c r="E1085" s="287"/>
      <c r="F1085" s="287"/>
      <c r="G1085" s="287"/>
      <c r="H1085" s="288"/>
      <c r="I1085" s="288"/>
      <c r="J1085" s="288"/>
      <c r="K1085" s="289"/>
      <c r="L1085" s="289"/>
      <c r="M1085" s="289"/>
      <c r="N1085" s="289"/>
      <c r="O1085" s="289"/>
      <c r="P1085" s="289"/>
      <c r="Q1085" s="186">
        <f t="shared" si="134"/>
        <v>112247.94</v>
      </c>
      <c r="R1085" s="186">
        <f t="shared" si="135"/>
        <v>112247.94</v>
      </c>
      <c r="S1085" s="290">
        <v>0</v>
      </c>
      <c r="T1085" s="291">
        <v>0</v>
      </c>
      <c r="U1085" s="186">
        <v>0</v>
      </c>
      <c r="V1085" s="186">
        <v>0</v>
      </c>
      <c r="W1085" s="186">
        <v>0</v>
      </c>
      <c r="X1085" s="186">
        <v>0</v>
      </c>
      <c r="Y1085" s="186">
        <v>0</v>
      </c>
      <c r="Z1085" s="186">
        <v>0</v>
      </c>
      <c r="AA1085" s="186">
        <v>0</v>
      </c>
      <c r="AB1085" s="186">
        <v>0</v>
      </c>
      <c r="AC1085" s="186">
        <v>0</v>
      </c>
      <c r="AD1085" s="186">
        <v>0</v>
      </c>
      <c r="AE1085" s="186">
        <v>0</v>
      </c>
      <c r="AF1085" s="186">
        <v>0</v>
      </c>
      <c r="AG1085" s="292">
        <v>0</v>
      </c>
      <c r="AH1085" s="292">
        <v>112247.94</v>
      </c>
      <c r="AI1085" s="292">
        <v>0</v>
      </c>
      <c r="AJ1085" s="292">
        <v>0</v>
      </c>
      <c r="AK1085" s="175"/>
      <c r="AL1085" s="175">
        <v>3461921.95</v>
      </c>
      <c r="AM1085" s="175">
        <v>3606754.69</v>
      </c>
      <c r="AN1085" s="175">
        <v>144832.74</v>
      </c>
    </row>
    <row r="1086" spans="1:40" s="84" customFormat="1" ht="20.3" customHeight="1" x14ac:dyDescent="0.35">
      <c r="A1086" s="256">
        <v>2023</v>
      </c>
      <c r="B1086" s="184">
        <f t="shared" si="136"/>
        <v>990</v>
      </c>
      <c r="C1086" s="248" t="s">
        <v>3152</v>
      </c>
      <c r="D1086" s="184">
        <v>43223</v>
      </c>
      <c r="E1086" s="287"/>
      <c r="F1086" s="287"/>
      <c r="G1086" s="287"/>
      <c r="H1086" s="288"/>
      <c r="I1086" s="288"/>
      <c r="J1086" s="288"/>
      <c r="K1086" s="289"/>
      <c r="L1086" s="289"/>
      <c r="M1086" s="289"/>
      <c r="N1086" s="289"/>
      <c r="O1086" s="289"/>
      <c r="P1086" s="289"/>
      <c r="Q1086" s="186">
        <f t="shared" si="134"/>
        <v>112247.94</v>
      </c>
      <c r="R1086" s="186">
        <f>SUM(S1086:AI1086)</f>
        <v>112247.94</v>
      </c>
      <c r="S1086" s="290">
        <v>0</v>
      </c>
      <c r="T1086" s="291">
        <v>0</v>
      </c>
      <c r="U1086" s="186">
        <v>0</v>
      </c>
      <c r="V1086" s="186">
        <v>0</v>
      </c>
      <c r="W1086" s="186">
        <v>0</v>
      </c>
      <c r="X1086" s="186">
        <v>0</v>
      </c>
      <c r="Y1086" s="186">
        <v>0</v>
      </c>
      <c r="Z1086" s="186">
        <v>0</v>
      </c>
      <c r="AA1086" s="186">
        <v>0</v>
      </c>
      <c r="AB1086" s="186">
        <v>0</v>
      </c>
      <c r="AC1086" s="186">
        <v>0</v>
      </c>
      <c r="AD1086" s="186">
        <v>0</v>
      </c>
      <c r="AE1086" s="186">
        <v>0</v>
      </c>
      <c r="AF1086" s="186">
        <v>0</v>
      </c>
      <c r="AG1086" s="292">
        <v>0</v>
      </c>
      <c r="AH1086" s="292">
        <v>112247.94</v>
      </c>
      <c r="AI1086" s="292">
        <v>0</v>
      </c>
      <c r="AJ1086" s="292">
        <v>0</v>
      </c>
      <c r="AK1086" s="175"/>
      <c r="AL1086" s="175">
        <v>2696626.2600000002</v>
      </c>
      <c r="AM1086" s="175">
        <v>3546919.99</v>
      </c>
      <c r="AN1086" s="175">
        <v>850293.73</v>
      </c>
    </row>
    <row r="1087" spans="1:40" s="84" customFormat="1" ht="20.3" customHeight="1" x14ac:dyDescent="0.35">
      <c r="A1087" s="256">
        <v>2023</v>
      </c>
      <c r="B1087" s="184">
        <f t="shared" si="136"/>
        <v>991</v>
      </c>
      <c r="C1087" s="248" t="s">
        <v>3153</v>
      </c>
      <c r="D1087" s="184">
        <v>43224</v>
      </c>
      <c r="E1087" s="287"/>
      <c r="F1087" s="287"/>
      <c r="G1087" s="287"/>
      <c r="H1087" s="288"/>
      <c r="I1087" s="288"/>
      <c r="J1087" s="288"/>
      <c r="K1087" s="289"/>
      <c r="L1087" s="289"/>
      <c r="M1087" s="289"/>
      <c r="N1087" s="289"/>
      <c r="O1087" s="289"/>
      <c r="P1087" s="289"/>
      <c r="Q1087" s="186">
        <f t="shared" si="134"/>
        <v>112247.94</v>
      </c>
      <c r="R1087" s="186">
        <f t="shared" si="135"/>
        <v>112247.94</v>
      </c>
      <c r="S1087" s="290">
        <v>0</v>
      </c>
      <c r="T1087" s="291">
        <v>0</v>
      </c>
      <c r="U1087" s="186">
        <v>0</v>
      </c>
      <c r="V1087" s="186">
        <v>0</v>
      </c>
      <c r="W1087" s="186">
        <v>0</v>
      </c>
      <c r="X1087" s="186">
        <v>0</v>
      </c>
      <c r="Y1087" s="186">
        <v>0</v>
      </c>
      <c r="Z1087" s="186">
        <v>0</v>
      </c>
      <c r="AA1087" s="186">
        <v>0</v>
      </c>
      <c r="AB1087" s="186">
        <v>0</v>
      </c>
      <c r="AC1087" s="186">
        <v>0</v>
      </c>
      <c r="AD1087" s="186">
        <v>0</v>
      </c>
      <c r="AE1087" s="186">
        <v>0</v>
      </c>
      <c r="AF1087" s="186">
        <v>0</v>
      </c>
      <c r="AG1087" s="292">
        <v>0</v>
      </c>
      <c r="AH1087" s="292">
        <v>112247.94</v>
      </c>
      <c r="AI1087" s="292">
        <v>0</v>
      </c>
      <c r="AJ1087" s="292">
        <v>0</v>
      </c>
      <c r="AK1087" s="175"/>
      <c r="AL1087" s="175">
        <v>3445139.82</v>
      </c>
      <c r="AM1087" s="175">
        <v>3590079.36</v>
      </c>
      <c r="AN1087" s="175">
        <v>144939.54</v>
      </c>
    </row>
    <row r="1088" spans="1:40" s="84" customFormat="1" ht="20.3" customHeight="1" x14ac:dyDescent="0.35">
      <c r="A1088" s="256">
        <v>2023</v>
      </c>
      <c r="B1088" s="184">
        <f t="shared" si="136"/>
        <v>992</v>
      </c>
      <c r="C1088" s="248" t="s">
        <v>3154</v>
      </c>
      <c r="D1088" s="184">
        <v>43225</v>
      </c>
      <c r="E1088" s="287"/>
      <c r="F1088" s="287"/>
      <c r="G1088" s="287"/>
      <c r="H1088" s="288"/>
      <c r="I1088" s="288"/>
      <c r="J1088" s="288"/>
      <c r="K1088" s="289"/>
      <c r="L1088" s="289"/>
      <c r="M1088" s="289"/>
      <c r="N1088" s="289"/>
      <c r="O1088" s="289"/>
      <c r="P1088" s="289"/>
      <c r="Q1088" s="186">
        <f t="shared" si="134"/>
        <v>107961.48</v>
      </c>
      <c r="R1088" s="186">
        <f t="shared" si="135"/>
        <v>107961.48</v>
      </c>
      <c r="S1088" s="290">
        <v>0</v>
      </c>
      <c r="T1088" s="291">
        <v>0</v>
      </c>
      <c r="U1088" s="186">
        <v>0</v>
      </c>
      <c r="V1088" s="186">
        <v>0</v>
      </c>
      <c r="W1088" s="186">
        <v>0</v>
      </c>
      <c r="X1088" s="186">
        <v>0</v>
      </c>
      <c r="Y1088" s="186">
        <v>0</v>
      </c>
      <c r="Z1088" s="186">
        <v>0</v>
      </c>
      <c r="AA1088" s="186">
        <v>0</v>
      </c>
      <c r="AB1088" s="186">
        <v>0</v>
      </c>
      <c r="AC1088" s="186">
        <v>0</v>
      </c>
      <c r="AD1088" s="186">
        <v>0</v>
      </c>
      <c r="AE1088" s="186">
        <v>0</v>
      </c>
      <c r="AF1088" s="186">
        <v>0</v>
      </c>
      <c r="AG1088" s="292">
        <v>0</v>
      </c>
      <c r="AH1088" s="292">
        <v>107961.48</v>
      </c>
      <c r="AI1088" s="292">
        <v>0</v>
      </c>
      <c r="AJ1088" s="292">
        <v>0</v>
      </c>
      <c r="AK1088" s="175"/>
      <c r="AL1088" s="175">
        <v>3464666.33</v>
      </c>
      <c r="AM1088" s="175">
        <v>3605283.41</v>
      </c>
      <c r="AN1088" s="175">
        <v>140617.07999999999</v>
      </c>
    </row>
    <row r="1089" spans="1:40" s="84" customFormat="1" ht="20.3" customHeight="1" x14ac:dyDescent="0.35">
      <c r="A1089" s="256">
        <v>2023</v>
      </c>
      <c r="B1089" s="184">
        <f t="shared" si="136"/>
        <v>993</v>
      </c>
      <c r="C1089" s="248" t="s">
        <v>3155</v>
      </c>
      <c r="D1089" s="184">
        <v>43226</v>
      </c>
      <c r="E1089" s="287"/>
      <c r="F1089" s="287"/>
      <c r="G1089" s="287"/>
      <c r="H1089" s="288"/>
      <c r="I1089" s="288"/>
      <c r="J1089" s="288"/>
      <c r="K1089" s="289"/>
      <c r="L1089" s="289"/>
      <c r="M1089" s="289"/>
      <c r="N1089" s="289"/>
      <c r="O1089" s="289"/>
      <c r="P1089" s="289"/>
      <c r="Q1089" s="186">
        <f t="shared" si="134"/>
        <v>166264.5</v>
      </c>
      <c r="R1089" s="186">
        <f t="shared" si="135"/>
        <v>166264.5</v>
      </c>
      <c r="S1089" s="290">
        <v>0</v>
      </c>
      <c r="T1089" s="291">
        <v>0</v>
      </c>
      <c r="U1089" s="186">
        <v>0</v>
      </c>
      <c r="V1089" s="186">
        <v>0</v>
      </c>
      <c r="W1089" s="186">
        <v>0</v>
      </c>
      <c r="X1089" s="186">
        <v>0</v>
      </c>
      <c r="Y1089" s="186">
        <v>0</v>
      </c>
      <c r="Z1089" s="186">
        <v>0</v>
      </c>
      <c r="AA1089" s="186">
        <v>0</v>
      </c>
      <c r="AB1089" s="186">
        <v>0</v>
      </c>
      <c r="AC1089" s="186">
        <v>0</v>
      </c>
      <c r="AD1089" s="186">
        <v>0</v>
      </c>
      <c r="AE1089" s="186">
        <v>0</v>
      </c>
      <c r="AF1089" s="186">
        <v>0</v>
      </c>
      <c r="AG1089" s="292">
        <v>0</v>
      </c>
      <c r="AH1089" s="292">
        <v>166264.5</v>
      </c>
      <c r="AI1089" s="292">
        <v>0</v>
      </c>
      <c r="AJ1089" s="292">
        <v>0</v>
      </c>
      <c r="AK1089" s="175"/>
      <c r="AL1089" s="175">
        <v>6117845.9400000004</v>
      </c>
      <c r="AM1089" s="175">
        <v>6284110.4400000004</v>
      </c>
      <c r="AN1089" s="175">
        <v>166264.5</v>
      </c>
    </row>
    <row r="1090" spans="1:40" s="84" customFormat="1" ht="20.3" customHeight="1" x14ac:dyDescent="0.35">
      <c r="A1090" s="256">
        <v>2023</v>
      </c>
      <c r="B1090" s="184">
        <f t="shared" si="136"/>
        <v>994</v>
      </c>
      <c r="C1090" s="248" t="s">
        <v>3156</v>
      </c>
      <c r="D1090" s="184">
        <v>43204</v>
      </c>
      <c r="E1090" s="287"/>
      <c r="F1090" s="287"/>
      <c r="G1090" s="287"/>
      <c r="H1090" s="288"/>
      <c r="I1090" s="288"/>
      <c r="J1090" s="288"/>
      <c r="K1090" s="289"/>
      <c r="L1090" s="289"/>
      <c r="M1090" s="289"/>
      <c r="N1090" s="289"/>
      <c r="O1090" s="289"/>
      <c r="P1090" s="289"/>
      <c r="Q1090" s="186">
        <f t="shared" si="134"/>
        <v>110397.24</v>
      </c>
      <c r="R1090" s="186">
        <f t="shared" si="135"/>
        <v>110397.24</v>
      </c>
      <c r="S1090" s="290">
        <v>0</v>
      </c>
      <c r="T1090" s="291">
        <v>0</v>
      </c>
      <c r="U1090" s="186">
        <v>0</v>
      </c>
      <c r="V1090" s="186">
        <v>0</v>
      </c>
      <c r="W1090" s="186">
        <v>0</v>
      </c>
      <c r="X1090" s="186">
        <v>0</v>
      </c>
      <c r="Y1090" s="186">
        <v>0</v>
      </c>
      <c r="Z1090" s="186">
        <v>0</v>
      </c>
      <c r="AA1090" s="186">
        <v>0</v>
      </c>
      <c r="AB1090" s="186">
        <v>0</v>
      </c>
      <c r="AC1090" s="186">
        <v>0</v>
      </c>
      <c r="AD1090" s="186">
        <v>0</v>
      </c>
      <c r="AE1090" s="186">
        <v>0</v>
      </c>
      <c r="AF1090" s="186">
        <v>0</v>
      </c>
      <c r="AG1090" s="292">
        <v>0</v>
      </c>
      <c r="AH1090" s="292">
        <v>110397.24</v>
      </c>
      <c r="AI1090" s="292">
        <v>0</v>
      </c>
      <c r="AJ1090" s="292">
        <v>0</v>
      </c>
      <c r="AK1090" s="175"/>
      <c r="AL1090" s="175">
        <v>2711019.23</v>
      </c>
      <c r="AM1090" s="175">
        <v>3588117.73</v>
      </c>
      <c r="AN1090" s="175">
        <v>877098.5</v>
      </c>
    </row>
    <row r="1091" spans="1:40" s="84" customFormat="1" ht="20.3" customHeight="1" x14ac:dyDescent="0.35">
      <c r="A1091" s="256">
        <v>2023</v>
      </c>
      <c r="B1091" s="184">
        <f t="shared" si="136"/>
        <v>995</v>
      </c>
      <c r="C1091" s="248" t="s">
        <v>3157</v>
      </c>
      <c r="D1091" s="184">
        <v>43208</v>
      </c>
      <c r="E1091" s="287"/>
      <c r="F1091" s="287"/>
      <c r="G1091" s="287"/>
      <c r="H1091" s="288"/>
      <c r="I1091" s="288"/>
      <c r="J1091" s="288"/>
      <c r="K1091" s="289"/>
      <c r="L1091" s="289"/>
      <c r="M1091" s="289"/>
      <c r="N1091" s="289"/>
      <c r="O1091" s="289"/>
      <c r="P1091" s="289"/>
      <c r="Q1091" s="186">
        <f t="shared" si="134"/>
        <v>110397.24</v>
      </c>
      <c r="R1091" s="186">
        <f t="shared" si="135"/>
        <v>110397.24</v>
      </c>
      <c r="S1091" s="290">
        <v>0</v>
      </c>
      <c r="T1091" s="291">
        <v>0</v>
      </c>
      <c r="U1091" s="186">
        <v>0</v>
      </c>
      <c r="V1091" s="186">
        <v>0</v>
      </c>
      <c r="W1091" s="186">
        <v>0</v>
      </c>
      <c r="X1091" s="186">
        <v>0</v>
      </c>
      <c r="Y1091" s="186">
        <v>0</v>
      </c>
      <c r="Z1091" s="186">
        <v>0</v>
      </c>
      <c r="AA1091" s="186">
        <v>0</v>
      </c>
      <c r="AB1091" s="186">
        <v>0</v>
      </c>
      <c r="AC1091" s="186">
        <v>0</v>
      </c>
      <c r="AD1091" s="186">
        <v>0</v>
      </c>
      <c r="AE1091" s="186">
        <v>0</v>
      </c>
      <c r="AF1091" s="186">
        <v>0</v>
      </c>
      <c r="AG1091" s="292">
        <v>0</v>
      </c>
      <c r="AH1091" s="292">
        <v>110397.24</v>
      </c>
      <c r="AI1091" s="292">
        <v>0</v>
      </c>
      <c r="AJ1091" s="292">
        <v>0</v>
      </c>
      <c r="AK1091" s="175"/>
      <c r="AL1091" s="175">
        <v>3405899.85</v>
      </c>
      <c r="AM1091" s="175">
        <v>3548881.89</v>
      </c>
      <c r="AN1091" s="175">
        <v>142982.04</v>
      </c>
    </row>
    <row r="1092" spans="1:40" s="84" customFormat="1" ht="20.3" customHeight="1" x14ac:dyDescent="0.35">
      <c r="A1092" s="256">
        <v>2023</v>
      </c>
      <c r="B1092" s="184">
        <f t="shared" si="136"/>
        <v>996</v>
      </c>
      <c r="C1092" s="248" t="s">
        <v>3158</v>
      </c>
      <c r="D1092" s="184">
        <v>43215</v>
      </c>
      <c r="E1092" s="287"/>
      <c r="F1092" s="287"/>
      <c r="G1092" s="287"/>
      <c r="H1092" s="288"/>
      <c r="I1092" s="288"/>
      <c r="J1092" s="288"/>
      <c r="K1092" s="289"/>
      <c r="L1092" s="289"/>
      <c r="M1092" s="289"/>
      <c r="N1092" s="289"/>
      <c r="O1092" s="289"/>
      <c r="P1092" s="289"/>
      <c r="Q1092" s="186">
        <f t="shared" si="134"/>
        <v>110397.24</v>
      </c>
      <c r="R1092" s="186">
        <f t="shared" si="135"/>
        <v>110397.24</v>
      </c>
      <c r="S1092" s="290">
        <v>0</v>
      </c>
      <c r="T1092" s="291">
        <v>0</v>
      </c>
      <c r="U1092" s="186">
        <v>0</v>
      </c>
      <c r="V1092" s="186">
        <v>0</v>
      </c>
      <c r="W1092" s="186">
        <v>0</v>
      </c>
      <c r="X1092" s="186">
        <v>0</v>
      </c>
      <c r="Y1092" s="186">
        <v>0</v>
      </c>
      <c r="Z1092" s="186">
        <v>0</v>
      </c>
      <c r="AA1092" s="186">
        <v>0</v>
      </c>
      <c r="AB1092" s="186">
        <v>0</v>
      </c>
      <c r="AC1092" s="186">
        <v>0</v>
      </c>
      <c r="AD1092" s="186">
        <v>0</v>
      </c>
      <c r="AE1092" s="186">
        <v>0</v>
      </c>
      <c r="AF1092" s="186">
        <v>0</v>
      </c>
      <c r="AG1092" s="292">
        <v>0</v>
      </c>
      <c r="AH1092" s="292">
        <v>110397.24</v>
      </c>
      <c r="AI1092" s="292">
        <v>0</v>
      </c>
      <c r="AJ1092" s="292">
        <v>0</v>
      </c>
      <c r="AK1092" s="175"/>
      <c r="AL1092" s="175">
        <v>2822142.0200000005</v>
      </c>
      <c r="AM1092" s="175">
        <v>3558200.24</v>
      </c>
      <c r="AN1092" s="175">
        <v>736058.22</v>
      </c>
    </row>
    <row r="1093" spans="1:40" s="84" customFormat="1" ht="20.3" customHeight="1" x14ac:dyDescent="0.35">
      <c r="A1093" s="256">
        <v>2023</v>
      </c>
      <c r="B1093" s="184">
        <f t="shared" si="136"/>
        <v>997</v>
      </c>
      <c r="C1093" s="248" t="s">
        <v>3159</v>
      </c>
      <c r="D1093" s="184">
        <v>43216</v>
      </c>
      <c r="E1093" s="287"/>
      <c r="F1093" s="287"/>
      <c r="G1093" s="287"/>
      <c r="H1093" s="288"/>
      <c r="I1093" s="288"/>
      <c r="J1093" s="288"/>
      <c r="K1093" s="289"/>
      <c r="L1093" s="289"/>
      <c r="M1093" s="289"/>
      <c r="N1093" s="289"/>
      <c r="O1093" s="289"/>
      <c r="P1093" s="289"/>
      <c r="Q1093" s="186">
        <f t="shared" si="134"/>
        <v>92033.52</v>
      </c>
      <c r="R1093" s="186">
        <f t="shared" si="135"/>
        <v>92033.52</v>
      </c>
      <c r="S1093" s="290">
        <v>0</v>
      </c>
      <c r="T1093" s="291">
        <v>0</v>
      </c>
      <c r="U1093" s="186">
        <v>0</v>
      </c>
      <c r="V1093" s="186">
        <v>0</v>
      </c>
      <c r="W1093" s="186">
        <v>0</v>
      </c>
      <c r="X1093" s="186">
        <v>0</v>
      </c>
      <c r="Y1093" s="186">
        <v>0</v>
      </c>
      <c r="Z1093" s="186">
        <v>0</v>
      </c>
      <c r="AA1093" s="186">
        <v>0</v>
      </c>
      <c r="AB1093" s="186">
        <v>0</v>
      </c>
      <c r="AC1093" s="186">
        <v>0</v>
      </c>
      <c r="AD1093" s="186">
        <v>0</v>
      </c>
      <c r="AE1093" s="186">
        <v>0</v>
      </c>
      <c r="AF1093" s="186">
        <v>0</v>
      </c>
      <c r="AG1093" s="292">
        <v>0</v>
      </c>
      <c r="AH1093" s="292">
        <v>92033.52</v>
      </c>
      <c r="AI1093" s="292">
        <v>0</v>
      </c>
      <c r="AJ1093" s="292">
        <v>0</v>
      </c>
      <c r="AK1093" s="175"/>
      <c r="AL1093" s="175">
        <v>3506658.77</v>
      </c>
      <c r="AM1093" s="175">
        <v>3631277.09</v>
      </c>
      <c r="AN1093" s="175">
        <v>124618.32</v>
      </c>
    </row>
    <row r="1094" spans="1:40" s="84" customFormat="1" ht="20.3" customHeight="1" x14ac:dyDescent="0.35">
      <c r="A1094" s="256">
        <v>2023</v>
      </c>
      <c r="B1094" s="184">
        <f t="shared" si="136"/>
        <v>998</v>
      </c>
      <c r="C1094" s="248" t="s">
        <v>3160</v>
      </c>
      <c r="D1094" s="184">
        <v>43136</v>
      </c>
      <c r="E1094" s="287"/>
      <c r="F1094" s="287"/>
      <c r="G1094" s="287"/>
      <c r="H1094" s="288"/>
      <c r="I1094" s="288"/>
      <c r="J1094" s="288"/>
      <c r="K1094" s="289"/>
      <c r="L1094" s="289"/>
      <c r="M1094" s="289"/>
      <c r="N1094" s="289"/>
      <c r="O1094" s="289"/>
      <c r="P1094" s="289"/>
      <c r="Q1094" s="186">
        <f t="shared" si="134"/>
        <v>200890.5</v>
      </c>
      <c r="R1094" s="186">
        <f t="shared" si="135"/>
        <v>200890.5</v>
      </c>
      <c r="S1094" s="290">
        <v>0</v>
      </c>
      <c r="T1094" s="291">
        <v>0</v>
      </c>
      <c r="U1094" s="186">
        <v>0</v>
      </c>
      <c r="V1094" s="186">
        <v>0</v>
      </c>
      <c r="W1094" s="186">
        <v>0</v>
      </c>
      <c r="X1094" s="186">
        <v>0</v>
      </c>
      <c r="Y1094" s="186">
        <v>0</v>
      </c>
      <c r="Z1094" s="186">
        <v>0</v>
      </c>
      <c r="AA1094" s="186">
        <v>0</v>
      </c>
      <c r="AB1094" s="186">
        <v>0</v>
      </c>
      <c r="AC1094" s="186">
        <v>0</v>
      </c>
      <c r="AD1094" s="186">
        <v>0</v>
      </c>
      <c r="AE1094" s="186">
        <v>0</v>
      </c>
      <c r="AF1094" s="186">
        <v>0</v>
      </c>
      <c r="AG1094" s="292">
        <v>0</v>
      </c>
      <c r="AH1094" s="292">
        <v>200890.5</v>
      </c>
      <c r="AI1094" s="292">
        <v>0</v>
      </c>
      <c r="AJ1094" s="292">
        <v>0</v>
      </c>
      <c r="AK1094" s="175"/>
      <c r="AL1094" s="175">
        <v>8727225</v>
      </c>
      <c r="AM1094" s="175">
        <v>8928115.5</v>
      </c>
      <c r="AN1094" s="175">
        <v>200890.5</v>
      </c>
    </row>
    <row r="1095" spans="1:40" s="84" customFormat="1" ht="20.3" customHeight="1" x14ac:dyDescent="0.35">
      <c r="A1095" s="256">
        <v>2023</v>
      </c>
      <c r="B1095" s="184">
        <f t="shared" si="136"/>
        <v>999</v>
      </c>
      <c r="C1095" s="248" t="s">
        <v>3161</v>
      </c>
      <c r="D1095" s="184">
        <v>43137</v>
      </c>
      <c r="E1095" s="287"/>
      <c r="F1095" s="287"/>
      <c r="G1095" s="287"/>
      <c r="H1095" s="288"/>
      <c r="I1095" s="288"/>
      <c r="J1095" s="288"/>
      <c r="K1095" s="289"/>
      <c r="L1095" s="289"/>
      <c r="M1095" s="289"/>
      <c r="N1095" s="289"/>
      <c r="O1095" s="289"/>
      <c r="P1095" s="289"/>
      <c r="Q1095" s="186">
        <f t="shared" si="134"/>
        <v>247993.8</v>
      </c>
      <c r="R1095" s="186">
        <f t="shared" si="135"/>
        <v>247993.8</v>
      </c>
      <c r="S1095" s="290">
        <v>0</v>
      </c>
      <c r="T1095" s="291">
        <v>0</v>
      </c>
      <c r="U1095" s="186">
        <v>0</v>
      </c>
      <c r="V1095" s="186">
        <v>0</v>
      </c>
      <c r="W1095" s="186">
        <v>0</v>
      </c>
      <c r="X1095" s="186">
        <v>0</v>
      </c>
      <c r="Y1095" s="186">
        <v>0</v>
      </c>
      <c r="Z1095" s="186">
        <v>0</v>
      </c>
      <c r="AA1095" s="186">
        <v>0</v>
      </c>
      <c r="AB1095" s="186">
        <v>0</v>
      </c>
      <c r="AC1095" s="186">
        <v>0</v>
      </c>
      <c r="AD1095" s="186">
        <v>0</v>
      </c>
      <c r="AE1095" s="186">
        <v>0</v>
      </c>
      <c r="AF1095" s="186">
        <v>0</v>
      </c>
      <c r="AG1095" s="292">
        <v>0</v>
      </c>
      <c r="AH1095" s="292">
        <v>247993.8</v>
      </c>
      <c r="AI1095" s="292">
        <v>0</v>
      </c>
      <c r="AJ1095" s="292">
        <v>0</v>
      </c>
      <c r="AK1095" s="175"/>
      <c r="AL1095" s="175">
        <v>10930297.41</v>
      </c>
      <c r="AM1095" s="175">
        <v>11178291.210000001</v>
      </c>
      <c r="AN1095" s="175">
        <v>247993.8</v>
      </c>
    </row>
    <row r="1096" spans="1:40" s="84" customFormat="1" ht="20.3" customHeight="1" x14ac:dyDescent="0.35">
      <c r="A1096" s="256">
        <v>2023</v>
      </c>
      <c r="B1096" s="184">
        <f t="shared" si="136"/>
        <v>1000</v>
      </c>
      <c r="C1096" s="248" t="s">
        <v>3162</v>
      </c>
      <c r="D1096" s="184">
        <v>43161</v>
      </c>
      <c r="E1096" s="287"/>
      <c r="F1096" s="287"/>
      <c r="G1096" s="287"/>
      <c r="H1096" s="288"/>
      <c r="I1096" s="288"/>
      <c r="J1096" s="288"/>
      <c r="K1096" s="289"/>
      <c r="L1096" s="289"/>
      <c r="M1096" s="289"/>
      <c r="N1096" s="289"/>
      <c r="O1096" s="289"/>
      <c r="P1096" s="289"/>
      <c r="Q1096" s="186">
        <f t="shared" si="134"/>
        <v>112379.28</v>
      </c>
      <c r="R1096" s="186">
        <f t="shared" si="135"/>
        <v>112379.28</v>
      </c>
      <c r="S1096" s="290">
        <v>0</v>
      </c>
      <c r="T1096" s="291">
        <v>0</v>
      </c>
      <c r="U1096" s="186">
        <v>0</v>
      </c>
      <c r="V1096" s="186">
        <v>0</v>
      </c>
      <c r="W1096" s="186">
        <v>0</v>
      </c>
      <c r="X1096" s="186">
        <v>0</v>
      </c>
      <c r="Y1096" s="186">
        <v>0</v>
      </c>
      <c r="Z1096" s="186">
        <v>0</v>
      </c>
      <c r="AA1096" s="186">
        <v>0</v>
      </c>
      <c r="AB1096" s="186">
        <v>0</v>
      </c>
      <c r="AC1096" s="186">
        <v>0</v>
      </c>
      <c r="AD1096" s="186">
        <v>0</v>
      </c>
      <c r="AE1096" s="186">
        <v>0</v>
      </c>
      <c r="AF1096" s="186">
        <v>0</v>
      </c>
      <c r="AG1096" s="292">
        <v>0</v>
      </c>
      <c r="AH1096" s="292">
        <v>112379.28</v>
      </c>
      <c r="AI1096" s="292">
        <v>0</v>
      </c>
      <c r="AJ1096" s="292">
        <v>0</v>
      </c>
      <c r="AK1096" s="175"/>
      <c r="AL1096" s="175">
        <v>4026020.9000000004</v>
      </c>
      <c r="AM1096" s="175">
        <v>4138400.18</v>
      </c>
      <c r="AN1096" s="175">
        <v>112379.28</v>
      </c>
    </row>
    <row r="1097" spans="1:40" s="84" customFormat="1" ht="20.3" customHeight="1" x14ac:dyDescent="0.35">
      <c r="A1097" s="256">
        <v>2023</v>
      </c>
      <c r="B1097" s="184">
        <f t="shared" si="136"/>
        <v>1001</v>
      </c>
      <c r="C1097" s="248" t="s">
        <v>3163</v>
      </c>
      <c r="D1097" s="184">
        <v>43167</v>
      </c>
      <c r="E1097" s="287"/>
      <c r="F1097" s="287"/>
      <c r="G1097" s="287"/>
      <c r="H1097" s="288"/>
      <c r="I1097" s="288"/>
      <c r="J1097" s="288"/>
      <c r="K1097" s="289"/>
      <c r="L1097" s="289"/>
      <c r="M1097" s="289"/>
      <c r="N1097" s="289"/>
      <c r="O1097" s="289"/>
      <c r="P1097" s="289"/>
      <c r="Q1097" s="186">
        <f t="shared" si="134"/>
        <v>144832.20000000001</v>
      </c>
      <c r="R1097" s="186">
        <f t="shared" si="135"/>
        <v>144832.20000000001</v>
      </c>
      <c r="S1097" s="290">
        <v>0</v>
      </c>
      <c r="T1097" s="291">
        <v>0</v>
      </c>
      <c r="U1097" s="186">
        <v>0</v>
      </c>
      <c r="V1097" s="186">
        <v>0</v>
      </c>
      <c r="W1097" s="186">
        <v>0</v>
      </c>
      <c r="X1097" s="186">
        <v>0</v>
      </c>
      <c r="Y1097" s="186">
        <v>0</v>
      </c>
      <c r="Z1097" s="186">
        <v>0</v>
      </c>
      <c r="AA1097" s="186">
        <v>0</v>
      </c>
      <c r="AB1097" s="186">
        <v>0</v>
      </c>
      <c r="AC1097" s="186">
        <v>0</v>
      </c>
      <c r="AD1097" s="186">
        <v>0</v>
      </c>
      <c r="AE1097" s="186">
        <v>0</v>
      </c>
      <c r="AF1097" s="186">
        <v>0</v>
      </c>
      <c r="AG1097" s="292">
        <v>0</v>
      </c>
      <c r="AH1097" s="292">
        <v>144832.20000000001</v>
      </c>
      <c r="AI1097" s="292">
        <v>0</v>
      </c>
      <c r="AJ1097" s="292">
        <v>0</v>
      </c>
      <c r="AK1097" s="175"/>
      <c r="AL1097" s="175">
        <v>5786155.6799999997</v>
      </c>
      <c r="AM1097" s="175">
        <v>5930987.8799999999</v>
      </c>
      <c r="AN1097" s="175">
        <v>144832.20000000001</v>
      </c>
    </row>
    <row r="1098" spans="1:40" s="84" customFormat="1" ht="20.3" customHeight="1" x14ac:dyDescent="0.35">
      <c r="A1098" s="256">
        <v>2023</v>
      </c>
      <c r="B1098" s="184">
        <f t="shared" si="136"/>
        <v>1002</v>
      </c>
      <c r="C1098" s="248" t="s">
        <v>3164</v>
      </c>
      <c r="D1098" s="184">
        <v>43173</v>
      </c>
      <c r="E1098" s="287"/>
      <c r="F1098" s="287"/>
      <c r="G1098" s="287"/>
      <c r="H1098" s="288"/>
      <c r="I1098" s="288"/>
      <c r="J1098" s="288"/>
      <c r="K1098" s="289"/>
      <c r="L1098" s="289"/>
      <c r="M1098" s="289"/>
      <c r="N1098" s="289"/>
      <c r="O1098" s="289"/>
      <c r="P1098" s="289"/>
      <c r="Q1098" s="186">
        <f t="shared" si="134"/>
        <v>247993.8</v>
      </c>
      <c r="R1098" s="186">
        <f t="shared" si="135"/>
        <v>247993.8</v>
      </c>
      <c r="S1098" s="290">
        <v>0</v>
      </c>
      <c r="T1098" s="291">
        <v>0</v>
      </c>
      <c r="U1098" s="186">
        <v>0</v>
      </c>
      <c r="V1098" s="186">
        <v>0</v>
      </c>
      <c r="W1098" s="186">
        <v>0</v>
      </c>
      <c r="X1098" s="186">
        <v>0</v>
      </c>
      <c r="Y1098" s="186">
        <v>0</v>
      </c>
      <c r="Z1098" s="186">
        <v>0</v>
      </c>
      <c r="AA1098" s="186">
        <v>0</v>
      </c>
      <c r="AB1098" s="186">
        <v>0</v>
      </c>
      <c r="AC1098" s="186">
        <v>0</v>
      </c>
      <c r="AD1098" s="186">
        <v>0</v>
      </c>
      <c r="AE1098" s="186">
        <v>0</v>
      </c>
      <c r="AF1098" s="186">
        <v>0</v>
      </c>
      <c r="AG1098" s="292">
        <v>0</v>
      </c>
      <c r="AH1098" s="292">
        <v>247993.8</v>
      </c>
      <c r="AI1098" s="292">
        <v>0</v>
      </c>
      <c r="AJ1098" s="292">
        <v>0</v>
      </c>
      <c r="AK1098" s="175"/>
      <c r="AL1098" s="175">
        <v>10973947.129999999</v>
      </c>
      <c r="AM1098" s="175">
        <v>11221940.93</v>
      </c>
      <c r="AN1098" s="175">
        <v>247993.8</v>
      </c>
    </row>
    <row r="1099" spans="1:40" s="84" customFormat="1" ht="20.3" customHeight="1" x14ac:dyDescent="0.35">
      <c r="A1099" s="256">
        <v>2023</v>
      </c>
      <c r="B1099" s="184">
        <f t="shared" si="136"/>
        <v>1003</v>
      </c>
      <c r="C1099" s="248" t="s">
        <v>3165</v>
      </c>
      <c r="D1099" s="184">
        <v>43177</v>
      </c>
      <c r="E1099" s="287"/>
      <c r="F1099" s="287"/>
      <c r="G1099" s="287"/>
      <c r="H1099" s="288"/>
      <c r="I1099" s="288"/>
      <c r="J1099" s="288"/>
      <c r="K1099" s="289"/>
      <c r="L1099" s="289"/>
      <c r="M1099" s="289"/>
      <c r="N1099" s="289"/>
      <c r="O1099" s="289"/>
      <c r="P1099" s="289"/>
      <c r="Q1099" s="186">
        <f t="shared" si="134"/>
        <v>200890.5</v>
      </c>
      <c r="R1099" s="186">
        <f t="shared" si="135"/>
        <v>200890.5</v>
      </c>
      <c r="S1099" s="290">
        <v>0</v>
      </c>
      <c r="T1099" s="291">
        <v>0</v>
      </c>
      <c r="U1099" s="186">
        <v>0</v>
      </c>
      <c r="V1099" s="186">
        <v>0</v>
      </c>
      <c r="W1099" s="186">
        <v>0</v>
      </c>
      <c r="X1099" s="186">
        <v>0</v>
      </c>
      <c r="Y1099" s="186">
        <v>0</v>
      </c>
      <c r="Z1099" s="186">
        <v>0</v>
      </c>
      <c r="AA1099" s="186">
        <v>0</v>
      </c>
      <c r="AB1099" s="186">
        <v>0</v>
      </c>
      <c r="AC1099" s="186">
        <v>0</v>
      </c>
      <c r="AD1099" s="186">
        <v>0</v>
      </c>
      <c r="AE1099" s="186">
        <v>0</v>
      </c>
      <c r="AF1099" s="186">
        <v>0</v>
      </c>
      <c r="AG1099" s="292">
        <v>0</v>
      </c>
      <c r="AH1099" s="292">
        <v>200890.5</v>
      </c>
      <c r="AI1099" s="292">
        <v>0</v>
      </c>
      <c r="AJ1099" s="292">
        <v>0</v>
      </c>
      <c r="AK1099" s="175"/>
      <c r="AL1099" s="175">
        <v>8751747.4000000004</v>
      </c>
      <c r="AM1099" s="175">
        <v>8952637.9000000004</v>
      </c>
      <c r="AN1099" s="175">
        <v>200890.5</v>
      </c>
    </row>
    <row r="1100" spans="1:40" s="84" customFormat="1" ht="20.3" customHeight="1" x14ac:dyDescent="0.35">
      <c r="A1100" s="256">
        <v>2023</v>
      </c>
      <c r="B1100" s="184">
        <f t="shared" si="136"/>
        <v>1004</v>
      </c>
      <c r="C1100" s="248" t="s">
        <v>3166</v>
      </c>
      <c r="D1100" s="184">
        <v>43186</v>
      </c>
      <c r="E1100" s="287"/>
      <c r="F1100" s="287"/>
      <c r="G1100" s="287"/>
      <c r="H1100" s="288"/>
      <c r="I1100" s="288"/>
      <c r="J1100" s="288"/>
      <c r="K1100" s="289"/>
      <c r="L1100" s="289"/>
      <c r="M1100" s="289"/>
      <c r="N1100" s="289"/>
      <c r="O1100" s="289"/>
      <c r="P1100" s="289"/>
      <c r="Q1100" s="186">
        <f t="shared" si="134"/>
        <v>200890.5</v>
      </c>
      <c r="R1100" s="186">
        <f t="shared" si="135"/>
        <v>200890.5</v>
      </c>
      <c r="S1100" s="290">
        <v>0</v>
      </c>
      <c r="T1100" s="291">
        <v>0</v>
      </c>
      <c r="U1100" s="186">
        <v>0</v>
      </c>
      <c r="V1100" s="186">
        <v>0</v>
      </c>
      <c r="W1100" s="186">
        <v>0</v>
      </c>
      <c r="X1100" s="186">
        <v>0</v>
      </c>
      <c r="Y1100" s="186">
        <v>0</v>
      </c>
      <c r="Z1100" s="186">
        <v>0</v>
      </c>
      <c r="AA1100" s="186">
        <v>0</v>
      </c>
      <c r="AB1100" s="186">
        <v>0</v>
      </c>
      <c r="AC1100" s="186">
        <v>0</v>
      </c>
      <c r="AD1100" s="186">
        <v>0</v>
      </c>
      <c r="AE1100" s="186">
        <v>0</v>
      </c>
      <c r="AF1100" s="186">
        <v>0</v>
      </c>
      <c r="AG1100" s="292">
        <v>0</v>
      </c>
      <c r="AH1100" s="292">
        <v>200890.5</v>
      </c>
      <c r="AI1100" s="292">
        <v>0</v>
      </c>
      <c r="AJ1100" s="292">
        <v>0</v>
      </c>
      <c r="AK1100" s="175"/>
      <c r="AL1100" s="175">
        <v>8685536.9199999999</v>
      </c>
      <c r="AM1100" s="175">
        <v>8886427.4199999999</v>
      </c>
      <c r="AN1100" s="175">
        <v>200890.5</v>
      </c>
    </row>
    <row r="1101" spans="1:40" s="84" customFormat="1" ht="20.3" customHeight="1" x14ac:dyDescent="0.35">
      <c r="A1101" s="256">
        <v>2023</v>
      </c>
      <c r="B1101" s="184">
        <f t="shared" si="136"/>
        <v>1005</v>
      </c>
      <c r="C1101" s="248" t="s">
        <v>3167</v>
      </c>
      <c r="D1101" s="184">
        <v>43188</v>
      </c>
      <c r="E1101" s="287"/>
      <c r="F1101" s="287"/>
      <c r="G1101" s="287"/>
      <c r="H1101" s="288"/>
      <c r="I1101" s="288"/>
      <c r="J1101" s="288"/>
      <c r="K1101" s="289"/>
      <c r="L1101" s="289"/>
      <c r="M1101" s="289"/>
      <c r="N1101" s="289"/>
      <c r="O1101" s="289"/>
      <c r="P1101" s="289"/>
      <c r="Q1101" s="186">
        <f t="shared" si="134"/>
        <v>247993.8</v>
      </c>
      <c r="R1101" s="186">
        <f t="shared" si="135"/>
        <v>247993.8</v>
      </c>
      <c r="S1101" s="290">
        <v>0</v>
      </c>
      <c r="T1101" s="291">
        <v>0</v>
      </c>
      <c r="U1101" s="186">
        <v>0</v>
      </c>
      <c r="V1101" s="186">
        <v>0</v>
      </c>
      <c r="W1101" s="186">
        <v>0</v>
      </c>
      <c r="X1101" s="186">
        <v>0</v>
      </c>
      <c r="Y1101" s="186">
        <v>0</v>
      </c>
      <c r="Z1101" s="186">
        <v>0</v>
      </c>
      <c r="AA1101" s="186">
        <v>0</v>
      </c>
      <c r="AB1101" s="186">
        <v>0</v>
      </c>
      <c r="AC1101" s="186">
        <v>0</v>
      </c>
      <c r="AD1101" s="186">
        <v>0</v>
      </c>
      <c r="AE1101" s="186">
        <v>0</v>
      </c>
      <c r="AF1101" s="186">
        <v>0</v>
      </c>
      <c r="AG1101" s="292">
        <v>0</v>
      </c>
      <c r="AH1101" s="292">
        <v>247993.8</v>
      </c>
      <c r="AI1101" s="292">
        <v>0</v>
      </c>
      <c r="AJ1101" s="292">
        <v>0</v>
      </c>
      <c r="AK1101" s="175"/>
      <c r="AL1101" s="175">
        <v>10909698.539999999</v>
      </c>
      <c r="AM1101" s="175">
        <v>11157692.34</v>
      </c>
      <c r="AN1101" s="175">
        <v>247993.8</v>
      </c>
    </row>
    <row r="1102" spans="1:40" s="84" customFormat="1" ht="20.3" customHeight="1" x14ac:dyDescent="0.35">
      <c r="A1102" s="256">
        <v>2023</v>
      </c>
      <c r="B1102" s="184">
        <f t="shared" si="136"/>
        <v>1006</v>
      </c>
      <c r="C1102" s="248" t="s">
        <v>3168</v>
      </c>
      <c r="D1102" s="184">
        <v>43190</v>
      </c>
      <c r="E1102" s="287"/>
      <c r="F1102" s="287"/>
      <c r="G1102" s="287"/>
      <c r="H1102" s="288"/>
      <c r="I1102" s="288"/>
      <c r="J1102" s="288"/>
      <c r="K1102" s="289"/>
      <c r="L1102" s="289"/>
      <c r="M1102" s="289"/>
      <c r="N1102" s="289"/>
      <c r="O1102" s="289"/>
      <c r="P1102" s="289"/>
      <c r="Q1102" s="186">
        <f t="shared" si="134"/>
        <v>200890.5</v>
      </c>
      <c r="R1102" s="186">
        <f t="shared" si="135"/>
        <v>200890.5</v>
      </c>
      <c r="S1102" s="290">
        <v>0</v>
      </c>
      <c r="T1102" s="291">
        <v>0</v>
      </c>
      <c r="U1102" s="186">
        <v>0</v>
      </c>
      <c r="V1102" s="186">
        <v>0</v>
      </c>
      <c r="W1102" s="186">
        <v>0</v>
      </c>
      <c r="X1102" s="186">
        <v>0</v>
      </c>
      <c r="Y1102" s="186">
        <v>0</v>
      </c>
      <c r="Z1102" s="186">
        <v>0</v>
      </c>
      <c r="AA1102" s="186">
        <v>0</v>
      </c>
      <c r="AB1102" s="186">
        <v>0</v>
      </c>
      <c r="AC1102" s="186">
        <v>0</v>
      </c>
      <c r="AD1102" s="186">
        <v>0</v>
      </c>
      <c r="AE1102" s="186">
        <v>0</v>
      </c>
      <c r="AF1102" s="186">
        <v>0</v>
      </c>
      <c r="AG1102" s="292">
        <v>0</v>
      </c>
      <c r="AH1102" s="292">
        <v>200890.5</v>
      </c>
      <c r="AI1102" s="292">
        <v>0</v>
      </c>
      <c r="AJ1102" s="292">
        <v>0</v>
      </c>
      <c r="AK1102" s="175"/>
      <c r="AL1102" s="175">
        <v>8744390.6799999997</v>
      </c>
      <c r="AM1102" s="175">
        <v>8945281.1799999997</v>
      </c>
      <c r="AN1102" s="175">
        <v>200890.5</v>
      </c>
    </row>
    <row r="1103" spans="1:40" s="84" customFormat="1" ht="20.3" customHeight="1" x14ac:dyDescent="0.35">
      <c r="A1103" s="256">
        <v>2023</v>
      </c>
      <c r="B1103" s="184">
        <f t="shared" si="136"/>
        <v>1007</v>
      </c>
      <c r="C1103" s="248" t="s">
        <v>3169</v>
      </c>
      <c r="D1103" s="184">
        <v>43055</v>
      </c>
      <c r="E1103" s="287"/>
      <c r="F1103" s="287"/>
      <c r="G1103" s="287"/>
      <c r="H1103" s="288"/>
      <c r="I1103" s="288"/>
      <c r="J1103" s="288"/>
      <c r="K1103" s="289"/>
      <c r="L1103" s="289"/>
      <c r="M1103" s="289"/>
      <c r="N1103" s="289"/>
      <c r="O1103" s="289"/>
      <c r="P1103" s="289"/>
      <c r="Q1103" s="186">
        <f t="shared" si="134"/>
        <v>123256.62</v>
      </c>
      <c r="R1103" s="186">
        <f t="shared" si="135"/>
        <v>123256.62</v>
      </c>
      <c r="S1103" s="290">
        <v>0</v>
      </c>
      <c r="T1103" s="291">
        <v>0</v>
      </c>
      <c r="U1103" s="186">
        <v>0</v>
      </c>
      <c r="V1103" s="186">
        <v>0</v>
      </c>
      <c r="W1103" s="186">
        <v>0</v>
      </c>
      <c r="X1103" s="186">
        <v>0</v>
      </c>
      <c r="Y1103" s="186">
        <v>0</v>
      </c>
      <c r="Z1103" s="186">
        <v>0</v>
      </c>
      <c r="AA1103" s="186">
        <v>0</v>
      </c>
      <c r="AB1103" s="186">
        <v>0</v>
      </c>
      <c r="AC1103" s="186">
        <v>0</v>
      </c>
      <c r="AD1103" s="186">
        <v>0</v>
      </c>
      <c r="AE1103" s="186">
        <v>0</v>
      </c>
      <c r="AF1103" s="186">
        <v>0</v>
      </c>
      <c r="AG1103" s="292">
        <v>0</v>
      </c>
      <c r="AH1103" s="292">
        <v>123256.62</v>
      </c>
      <c r="AI1103" s="292">
        <v>0</v>
      </c>
      <c r="AJ1103" s="292">
        <v>0</v>
      </c>
      <c r="AK1103" s="175"/>
      <c r="AL1103" s="175">
        <v>3699785.54</v>
      </c>
      <c r="AM1103" s="175">
        <v>3823042.16</v>
      </c>
      <c r="AN1103" s="175">
        <v>123256.62</v>
      </c>
    </row>
    <row r="1104" spans="1:40" s="84" customFormat="1" ht="20.3" customHeight="1" x14ac:dyDescent="0.35">
      <c r="A1104" s="256">
        <v>2023</v>
      </c>
      <c r="B1104" s="184">
        <f t="shared" si="136"/>
        <v>1008</v>
      </c>
      <c r="C1104" s="248" t="s">
        <v>3170</v>
      </c>
      <c r="D1104" s="184">
        <v>43070</v>
      </c>
      <c r="E1104" s="287"/>
      <c r="F1104" s="287"/>
      <c r="G1104" s="287"/>
      <c r="H1104" s="288"/>
      <c r="I1104" s="288"/>
      <c r="J1104" s="288"/>
      <c r="K1104" s="289"/>
      <c r="L1104" s="289"/>
      <c r="M1104" s="289"/>
      <c r="N1104" s="289"/>
      <c r="O1104" s="289"/>
      <c r="P1104" s="289"/>
      <c r="Q1104" s="186">
        <f t="shared" si="134"/>
        <v>115197.12</v>
      </c>
      <c r="R1104" s="186">
        <f t="shared" si="135"/>
        <v>115197.12</v>
      </c>
      <c r="S1104" s="290">
        <v>0</v>
      </c>
      <c r="T1104" s="291">
        <v>0</v>
      </c>
      <c r="U1104" s="186">
        <v>0</v>
      </c>
      <c r="V1104" s="186">
        <v>0</v>
      </c>
      <c r="W1104" s="186">
        <v>0</v>
      </c>
      <c r="X1104" s="186">
        <v>0</v>
      </c>
      <c r="Y1104" s="186">
        <v>0</v>
      </c>
      <c r="Z1104" s="186">
        <v>0</v>
      </c>
      <c r="AA1104" s="186">
        <v>0</v>
      </c>
      <c r="AB1104" s="186">
        <v>0</v>
      </c>
      <c r="AC1104" s="186">
        <v>0</v>
      </c>
      <c r="AD1104" s="186">
        <v>0</v>
      </c>
      <c r="AE1104" s="186">
        <v>0</v>
      </c>
      <c r="AF1104" s="186">
        <v>0</v>
      </c>
      <c r="AG1104" s="292">
        <v>0</v>
      </c>
      <c r="AH1104" s="292">
        <v>115197.12</v>
      </c>
      <c r="AI1104" s="292">
        <v>0</v>
      </c>
      <c r="AJ1104" s="292">
        <v>0</v>
      </c>
      <c r="AK1104" s="175"/>
      <c r="AL1104" s="175">
        <v>3688227.12</v>
      </c>
      <c r="AM1104" s="175">
        <v>3803424.24</v>
      </c>
      <c r="AN1104" s="175">
        <v>115197.12</v>
      </c>
    </row>
    <row r="1105" spans="1:40" s="84" customFormat="1" ht="20.3" customHeight="1" x14ac:dyDescent="0.35">
      <c r="A1105" s="256">
        <v>2023</v>
      </c>
      <c r="B1105" s="184">
        <f t="shared" si="136"/>
        <v>1009</v>
      </c>
      <c r="C1105" s="248" t="s">
        <v>1113</v>
      </c>
      <c r="D1105" s="184">
        <v>43082</v>
      </c>
      <c r="E1105" s="287"/>
      <c r="F1105" s="287"/>
      <c r="G1105" s="287"/>
      <c r="H1105" s="288"/>
      <c r="I1105" s="288"/>
      <c r="J1105" s="288"/>
      <c r="K1105" s="289"/>
      <c r="L1105" s="289"/>
      <c r="M1105" s="289"/>
      <c r="N1105" s="289"/>
      <c r="O1105" s="289"/>
      <c r="P1105" s="289"/>
      <c r="Q1105" s="186">
        <f t="shared" si="134"/>
        <v>124032.72</v>
      </c>
      <c r="R1105" s="186">
        <f t="shared" si="135"/>
        <v>124032.72</v>
      </c>
      <c r="S1105" s="290">
        <v>0</v>
      </c>
      <c r="T1105" s="291">
        <v>0</v>
      </c>
      <c r="U1105" s="186">
        <v>0</v>
      </c>
      <c r="V1105" s="186">
        <v>0</v>
      </c>
      <c r="W1105" s="186">
        <v>0</v>
      </c>
      <c r="X1105" s="186">
        <v>0</v>
      </c>
      <c r="Y1105" s="186">
        <v>0</v>
      </c>
      <c r="Z1105" s="186">
        <v>0</v>
      </c>
      <c r="AA1105" s="186">
        <v>0</v>
      </c>
      <c r="AB1105" s="186">
        <v>0</v>
      </c>
      <c r="AC1105" s="186">
        <v>0</v>
      </c>
      <c r="AD1105" s="186">
        <v>0</v>
      </c>
      <c r="AE1105" s="186">
        <v>0</v>
      </c>
      <c r="AF1105" s="186">
        <v>0</v>
      </c>
      <c r="AG1105" s="292">
        <v>0</v>
      </c>
      <c r="AH1105" s="292">
        <v>124032.72</v>
      </c>
      <c r="AI1105" s="292">
        <v>0</v>
      </c>
      <c r="AJ1105" s="292">
        <v>0</v>
      </c>
      <c r="AK1105" s="175"/>
      <c r="AL1105" s="175">
        <v>3690181.4299999997</v>
      </c>
      <c r="AM1105" s="175">
        <v>3814214.15</v>
      </c>
      <c r="AN1105" s="175">
        <v>124032.72</v>
      </c>
    </row>
    <row r="1106" spans="1:40" s="84" customFormat="1" ht="20.3" customHeight="1" x14ac:dyDescent="0.35">
      <c r="A1106" s="256">
        <v>2023</v>
      </c>
      <c r="B1106" s="184">
        <f t="shared" si="136"/>
        <v>1010</v>
      </c>
      <c r="C1106" s="248" t="s">
        <v>1116</v>
      </c>
      <c r="D1106" s="184">
        <v>43098</v>
      </c>
      <c r="E1106" s="287"/>
      <c r="F1106" s="287"/>
      <c r="G1106" s="287"/>
      <c r="H1106" s="288"/>
      <c r="I1106" s="288"/>
      <c r="J1106" s="288"/>
      <c r="K1106" s="289"/>
      <c r="L1106" s="289"/>
      <c r="M1106" s="289"/>
      <c r="N1106" s="289"/>
      <c r="O1106" s="289"/>
      <c r="P1106" s="289"/>
      <c r="Q1106" s="186">
        <f t="shared" si="134"/>
        <v>124152.12</v>
      </c>
      <c r="R1106" s="186">
        <f t="shared" si="135"/>
        <v>124152.12</v>
      </c>
      <c r="S1106" s="290">
        <v>0</v>
      </c>
      <c r="T1106" s="291">
        <v>0</v>
      </c>
      <c r="U1106" s="186">
        <v>0</v>
      </c>
      <c r="V1106" s="186">
        <v>0</v>
      </c>
      <c r="W1106" s="186">
        <v>0</v>
      </c>
      <c r="X1106" s="186">
        <v>0</v>
      </c>
      <c r="Y1106" s="186">
        <v>0</v>
      </c>
      <c r="Z1106" s="186">
        <v>0</v>
      </c>
      <c r="AA1106" s="186">
        <v>0</v>
      </c>
      <c r="AB1106" s="186">
        <v>0</v>
      </c>
      <c r="AC1106" s="186">
        <v>0</v>
      </c>
      <c r="AD1106" s="186">
        <v>0</v>
      </c>
      <c r="AE1106" s="186">
        <v>0</v>
      </c>
      <c r="AF1106" s="186">
        <v>0</v>
      </c>
      <c r="AG1106" s="292">
        <v>0</v>
      </c>
      <c r="AH1106" s="292">
        <v>124152.12</v>
      </c>
      <c r="AI1106" s="292">
        <v>0</v>
      </c>
      <c r="AJ1106" s="292">
        <v>0</v>
      </c>
      <c r="AK1106" s="175"/>
      <c r="AL1106" s="175">
        <v>3697909.1</v>
      </c>
      <c r="AM1106" s="175">
        <v>3822061.22</v>
      </c>
      <c r="AN1106" s="175">
        <v>124152.12</v>
      </c>
    </row>
    <row r="1107" spans="1:40" s="84" customFormat="1" ht="20.3" customHeight="1" x14ac:dyDescent="0.35">
      <c r="A1107" s="256"/>
      <c r="B1107" s="170" t="s">
        <v>22</v>
      </c>
      <c r="C1107" s="293"/>
      <c r="D1107" s="296" t="s">
        <v>172</v>
      </c>
      <c r="E1107" s="287" t="e">
        <f>VLOOKUP(D1107,'[1]2023-2025'!$A:$G,7,0)</f>
        <v>#N/A</v>
      </c>
      <c r="F1107" s="287"/>
      <c r="G1107" s="287"/>
      <c r="H1107" s="288" t="e">
        <v>#N/A</v>
      </c>
      <c r="I1107" s="288" t="e">
        <v>#N/A</v>
      </c>
      <c r="J1107" s="288" t="e">
        <f>VLOOKUP(D1107,[1]Лист3!$A:$AK,37,0)</f>
        <v>#N/A</v>
      </c>
      <c r="K1107" s="289" t="e">
        <v>#N/A</v>
      </c>
      <c r="L1107" s="289"/>
      <c r="M1107" s="289"/>
      <c r="N1107" s="289"/>
      <c r="O1107" s="289" t="e">
        <v>#N/A</v>
      </c>
      <c r="P1107" s="289"/>
      <c r="Q1107" s="297">
        <f t="shared" ref="Q1107:AJ1107" si="137">SUM(Q1061:Q1106)</f>
        <v>7068097.919999999</v>
      </c>
      <c r="R1107" s="297">
        <f t="shared" si="137"/>
        <v>7068097.919999999</v>
      </c>
      <c r="S1107" s="297">
        <f t="shared" si="137"/>
        <v>0</v>
      </c>
      <c r="T1107" s="297">
        <f t="shared" si="137"/>
        <v>0</v>
      </c>
      <c r="U1107" s="297">
        <f t="shared" si="137"/>
        <v>0</v>
      </c>
      <c r="V1107" s="297">
        <f t="shared" si="137"/>
        <v>0</v>
      </c>
      <c r="W1107" s="297">
        <f t="shared" si="137"/>
        <v>0</v>
      </c>
      <c r="X1107" s="297">
        <f t="shared" si="137"/>
        <v>0</v>
      </c>
      <c r="Y1107" s="297">
        <f t="shared" si="137"/>
        <v>0</v>
      </c>
      <c r="Z1107" s="297">
        <f t="shared" si="137"/>
        <v>0</v>
      </c>
      <c r="AA1107" s="297">
        <f t="shared" si="137"/>
        <v>0</v>
      </c>
      <c r="AB1107" s="297">
        <f t="shared" si="137"/>
        <v>0</v>
      </c>
      <c r="AC1107" s="297">
        <f t="shared" si="137"/>
        <v>0</v>
      </c>
      <c r="AD1107" s="297">
        <f t="shared" si="137"/>
        <v>0</v>
      </c>
      <c r="AE1107" s="297">
        <f t="shared" si="137"/>
        <v>0</v>
      </c>
      <c r="AF1107" s="297">
        <f t="shared" si="137"/>
        <v>0</v>
      </c>
      <c r="AG1107" s="297">
        <f t="shared" si="137"/>
        <v>0</v>
      </c>
      <c r="AH1107" s="297">
        <f t="shared" si="137"/>
        <v>7068097.919999999</v>
      </c>
      <c r="AI1107" s="297">
        <f t="shared" si="137"/>
        <v>0</v>
      </c>
      <c r="AJ1107" s="297">
        <f t="shared" si="137"/>
        <v>0</v>
      </c>
      <c r="AK1107" s="175"/>
      <c r="AL1107" s="175" t="e">
        <v>#N/A</v>
      </c>
      <c r="AM1107" s="175" t="e">
        <v>#N/A</v>
      </c>
      <c r="AN1107" s="175" t="e">
        <v>#N/A</v>
      </c>
    </row>
    <row r="1108" spans="1:40" s="84" customFormat="1" ht="20.3" customHeight="1" x14ac:dyDescent="0.35">
      <c r="A1108" s="256"/>
      <c r="B1108" s="298"/>
      <c r="C1108" s="311"/>
      <c r="D1108" s="311"/>
      <c r="E1108" s="287">
        <f>VLOOKUP(D1108,'[1]2023-2025'!$A:$G,7,0)</f>
        <v>0</v>
      </c>
      <c r="F1108" s="287"/>
      <c r="G1108" s="287"/>
      <c r="H1108" s="288" t="e">
        <v>#N/A</v>
      </c>
      <c r="I1108" s="288" t="e">
        <v>#N/A</v>
      </c>
      <c r="J1108" s="288" t="e">
        <f>VLOOKUP(D1108,[1]Лист3!$A:$AK,37,0)</f>
        <v>#N/A</v>
      </c>
      <c r="K1108" s="289" t="e">
        <v>#N/A</v>
      </c>
      <c r="L1108" s="289"/>
      <c r="M1108" s="289"/>
      <c r="N1108" s="289"/>
      <c r="O1108" s="289" t="e">
        <v>#N/A</v>
      </c>
      <c r="P1108" s="289"/>
      <c r="Q1108" s="311"/>
      <c r="R1108" s="311"/>
      <c r="S1108" s="316"/>
      <c r="T1108" s="316"/>
      <c r="U1108" s="316"/>
      <c r="V1108" s="316"/>
      <c r="W1108" s="316"/>
      <c r="X1108" s="311" t="s">
        <v>3070</v>
      </c>
      <c r="Y1108" s="316"/>
      <c r="Z1108" s="316"/>
      <c r="AA1108" s="316"/>
      <c r="AB1108" s="316"/>
      <c r="AC1108" s="316"/>
      <c r="AD1108" s="316"/>
      <c r="AE1108" s="316"/>
      <c r="AF1108" s="316"/>
      <c r="AG1108" s="316"/>
      <c r="AH1108" s="316"/>
      <c r="AI1108" s="316"/>
      <c r="AJ1108" s="316"/>
      <c r="AK1108" s="175"/>
      <c r="AL1108" s="175" t="e">
        <v>#N/A</v>
      </c>
      <c r="AM1108" s="175" t="e">
        <v>#N/A</v>
      </c>
      <c r="AN1108" s="175" t="e">
        <v>#N/A</v>
      </c>
    </row>
    <row r="1109" spans="1:40" s="84" customFormat="1" ht="28.15" customHeight="1" x14ac:dyDescent="0.35">
      <c r="A1109" s="256">
        <v>2023</v>
      </c>
      <c r="B1109" s="184">
        <f>B1106+1</f>
        <v>1011</v>
      </c>
      <c r="C1109" s="286" t="s">
        <v>3186</v>
      </c>
      <c r="D1109" s="184">
        <v>43312</v>
      </c>
      <c r="E1109" s="287">
        <f>VLOOKUP(D1109,'[1]2023-2025'!$A:$G,7,0)</f>
        <v>2023</v>
      </c>
      <c r="F1109" s="287"/>
      <c r="G1109" s="287" t="s">
        <v>1899</v>
      </c>
      <c r="H1109" s="288">
        <f>INDEX('[1]2023-2025'!$AK:$AK,MATCH(D1109,'[1]2023-2025'!$A:$A,0))</f>
        <v>44613</v>
      </c>
      <c r="I1109" s="288" t="e">
        <v>#N/A</v>
      </c>
      <c r="J1109" s="288" t="e">
        <f>VLOOKUP(D1109,[1]Лист3!$A:$AK,37,0)</f>
        <v>#N/A</v>
      </c>
      <c r="K1109" s="289">
        <f>INDEX('[1]2023-2025'!$G:$G,MATCH(D1109,'[1]2023-2025'!$A:$A,0))</f>
        <v>2023</v>
      </c>
      <c r="L1109" s="289"/>
      <c r="M1109" s="289"/>
      <c r="N1109" s="289"/>
      <c r="O1109" s="289" t="s">
        <v>2768</v>
      </c>
      <c r="P1109" s="289">
        <v>0</v>
      </c>
      <c r="Q1109" s="186">
        <f t="shared" ref="Q1109:Q1121" si="138">SUM(S1109:AJ1109)</f>
        <v>49440</v>
      </c>
      <c r="R1109" s="186">
        <f t="shared" ref="R1109:R1121" si="139">SUM(S1109:AI1109)</f>
        <v>49440</v>
      </c>
      <c r="S1109" s="186">
        <v>0</v>
      </c>
      <c r="T1109" s="186">
        <v>0</v>
      </c>
      <c r="U1109" s="186">
        <v>0</v>
      </c>
      <c r="V1109" s="186">
        <v>0</v>
      </c>
      <c r="W1109" s="186">
        <v>0</v>
      </c>
      <c r="X1109" s="186">
        <v>0</v>
      </c>
      <c r="Y1109" s="186">
        <v>0</v>
      </c>
      <c r="Z1109" s="186">
        <v>0</v>
      </c>
      <c r="AA1109" s="186">
        <v>0</v>
      </c>
      <c r="AB1109" s="186">
        <v>0</v>
      </c>
      <c r="AC1109" s="186">
        <v>0</v>
      </c>
      <c r="AD1109" s="186">
        <v>0</v>
      </c>
      <c r="AE1109" s="186">
        <v>0</v>
      </c>
      <c r="AF1109" s="186">
        <v>0</v>
      </c>
      <c r="AG1109" s="292">
        <v>0</v>
      </c>
      <c r="AH1109" s="292">
        <v>49440</v>
      </c>
      <c r="AI1109" s="292">
        <v>0</v>
      </c>
      <c r="AJ1109" s="292">
        <v>0</v>
      </c>
      <c r="AK1109" s="175"/>
      <c r="AL1109" s="175" t="e">
        <v>#N/A</v>
      </c>
      <c r="AM1109" s="175" t="e">
        <v>#N/A</v>
      </c>
      <c r="AN1109" s="175" t="e">
        <v>#N/A</v>
      </c>
    </row>
    <row r="1110" spans="1:40" s="84" customFormat="1" ht="20.3" customHeight="1" x14ac:dyDescent="0.35">
      <c r="A1110" s="256">
        <v>2023</v>
      </c>
      <c r="B1110" s="184">
        <f>B1109+1</f>
        <v>1012</v>
      </c>
      <c r="C1110" s="286" t="s">
        <v>677</v>
      </c>
      <c r="D1110" s="184">
        <v>43298</v>
      </c>
      <c r="E1110" s="287">
        <f>VLOOKUP(D1110,'[1]2023-2025'!$A:$G,7,0)</f>
        <v>2023</v>
      </c>
      <c r="F1110" s="287"/>
      <c r="G1110" s="287" t="s">
        <v>1899</v>
      </c>
      <c r="H1110" s="288">
        <f>INDEX('[1]2023-2025'!$AK:$AK,MATCH(D1110,'[1]2023-2025'!$A:$A,0))</f>
        <v>44638</v>
      </c>
      <c r="I1110" s="288" t="e">
        <v>#N/A</v>
      </c>
      <c r="J1110" s="288" t="e">
        <f>VLOOKUP(D1110,[1]Лист3!$A:$AK,37,0)</f>
        <v>#N/A</v>
      </c>
      <c r="K1110" s="289">
        <f>INDEX('[1]2023-2025'!$G:$G,MATCH(D1110,'[1]2023-2025'!$A:$A,0))</f>
        <v>2023</v>
      </c>
      <c r="L1110" s="289"/>
      <c r="M1110" s="289"/>
      <c r="N1110" s="289"/>
      <c r="O1110" s="289" t="s">
        <v>2769</v>
      </c>
      <c r="P1110" s="289">
        <v>0</v>
      </c>
      <c r="Q1110" s="186">
        <f t="shared" si="138"/>
        <v>189888.16</v>
      </c>
      <c r="R1110" s="186">
        <f t="shared" si="139"/>
        <v>188087.99</v>
      </c>
      <c r="S1110" s="290">
        <v>0</v>
      </c>
      <c r="T1110" s="290">
        <v>0</v>
      </c>
      <c r="U1110" s="290">
        <v>0</v>
      </c>
      <c r="V1110" s="290">
        <v>0</v>
      </c>
      <c r="W1110" s="290">
        <v>0</v>
      </c>
      <c r="X1110" s="290">
        <v>0</v>
      </c>
      <c r="Y1110" s="290">
        <v>0</v>
      </c>
      <c r="Z1110" s="290">
        <v>0</v>
      </c>
      <c r="AA1110" s="290">
        <v>0</v>
      </c>
      <c r="AB1110" s="290">
        <v>156004.79999999999</v>
      </c>
      <c r="AC1110" s="290">
        <v>0</v>
      </c>
      <c r="AD1110" s="290">
        <v>0</v>
      </c>
      <c r="AE1110" s="290">
        <v>0</v>
      </c>
      <c r="AF1110" s="290">
        <v>0</v>
      </c>
      <c r="AG1110" s="290">
        <v>32083.19</v>
      </c>
      <c r="AH1110" s="290">
        <v>0</v>
      </c>
      <c r="AI1110" s="290">
        <v>0</v>
      </c>
      <c r="AJ1110" s="292">
        <v>1800.17</v>
      </c>
      <c r="AK1110" s="175"/>
      <c r="AL1110" s="175">
        <v>1666948.1300000001</v>
      </c>
      <c r="AM1110" s="175">
        <v>1856836.29</v>
      </c>
      <c r="AN1110" s="175">
        <v>189888.16</v>
      </c>
    </row>
    <row r="1111" spans="1:40" s="84" customFormat="1" ht="22.95" customHeight="1" x14ac:dyDescent="0.35">
      <c r="A1111" s="256">
        <v>2023</v>
      </c>
      <c r="B1111" s="184">
        <f t="shared" ref="B1111:B1121" si="140">B1110+1</f>
        <v>1013</v>
      </c>
      <c r="C1111" s="286" t="s">
        <v>3187</v>
      </c>
      <c r="D1111" s="184">
        <v>43381</v>
      </c>
      <c r="E1111" s="287">
        <f>VLOOKUP(D1111,'[1]2023-2025'!$A:$G,7,0)</f>
        <v>2023</v>
      </c>
      <c r="F1111" s="287"/>
      <c r="G1111" s="287" t="s">
        <v>1899</v>
      </c>
      <c r="H1111" s="288">
        <f>INDEX('[1]2023-2025'!$AK:$AK,MATCH(D1111,'[1]2023-2025'!$A:$A,0))</f>
        <v>44613</v>
      </c>
      <c r="I1111" s="288" t="e">
        <v>#N/A</v>
      </c>
      <c r="J1111" s="288" t="e">
        <f>VLOOKUP(D1111,[1]Лист3!$A:$AK,37,0)</f>
        <v>#N/A</v>
      </c>
      <c r="K1111" s="289">
        <f>INDEX('[1]2023-2025'!$G:$G,MATCH(D1111,'[1]2023-2025'!$A:$A,0))</f>
        <v>2023</v>
      </c>
      <c r="L1111" s="289"/>
      <c r="M1111" s="289"/>
      <c r="N1111" s="289"/>
      <c r="O1111" s="289" t="s">
        <v>2768</v>
      </c>
      <c r="P1111" s="289">
        <v>0</v>
      </c>
      <c r="Q1111" s="186">
        <f t="shared" si="138"/>
        <v>96003.6</v>
      </c>
      <c r="R1111" s="186">
        <f t="shared" si="139"/>
        <v>96003.6</v>
      </c>
      <c r="S1111" s="186">
        <v>0</v>
      </c>
      <c r="T1111" s="186">
        <v>0</v>
      </c>
      <c r="U1111" s="186">
        <v>0</v>
      </c>
      <c r="V1111" s="186">
        <v>0</v>
      </c>
      <c r="W1111" s="186">
        <v>0</v>
      </c>
      <c r="X1111" s="186">
        <v>0</v>
      </c>
      <c r="Y1111" s="186">
        <v>0</v>
      </c>
      <c r="Z1111" s="186">
        <v>0</v>
      </c>
      <c r="AA1111" s="186">
        <v>0</v>
      </c>
      <c r="AB1111" s="186">
        <v>0</v>
      </c>
      <c r="AC1111" s="186">
        <v>0</v>
      </c>
      <c r="AD1111" s="186">
        <v>0</v>
      </c>
      <c r="AE1111" s="186">
        <v>0</v>
      </c>
      <c r="AF1111" s="186">
        <v>0</v>
      </c>
      <c r="AG1111" s="292">
        <v>0</v>
      </c>
      <c r="AH1111" s="292">
        <v>96003.6</v>
      </c>
      <c r="AI1111" s="292">
        <v>0</v>
      </c>
      <c r="AJ1111" s="292">
        <v>0</v>
      </c>
      <c r="AK1111" s="175"/>
      <c r="AL1111" s="175" t="e">
        <v>#N/A</v>
      </c>
      <c r="AM1111" s="175" t="e">
        <v>#N/A</v>
      </c>
      <c r="AN1111" s="175" t="e">
        <v>#N/A</v>
      </c>
    </row>
    <row r="1112" spans="1:40" s="84" customFormat="1" ht="20.3" customHeight="1" x14ac:dyDescent="0.35">
      <c r="A1112" s="256">
        <v>2023</v>
      </c>
      <c r="B1112" s="184">
        <f t="shared" si="140"/>
        <v>1014</v>
      </c>
      <c r="C1112" s="286" t="s">
        <v>680</v>
      </c>
      <c r="D1112" s="184">
        <v>43416</v>
      </c>
      <c r="E1112" s="287">
        <f>VLOOKUP(D1112,'[1]2023-2025'!$A:$G,7,0)</f>
        <v>2023</v>
      </c>
      <c r="F1112" s="287"/>
      <c r="G1112" s="287" t="s">
        <v>1899</v>
      </c>
      <c r="H1112" s="288">
        <f>INDEX('[1]2023-2025'!$AK:$AK,MATCH(D1112,'[1]2023-2025'!$A:$A,0))</f>
        <v>44613</v>
      </c>
      <c r="I1112" s="288" t="e">
        <v>#N/A</v>
      </c>
      <c r="J1112" s="288" t="e">
        <f>VLOOKUP(D1112,[1]Лист3!$A:$AK,37,0)</f>
        <v>#N/A</v>
      </c>
      <c r="K1112" s="289">
        <f>INDEX('[1]2023-2025'!$G:$G,MATCH(D1112,'[1]2023-2025'!$A:$A,0))</f>
        <v>2023</v>
      </c>
      <c r="L1112" s="289"/>
      <c r="M1112" s="289"/>
      <c r="N1112" s="289"/>
      <c r="O1112" s="289" t="s">
        <v>2768</v>
      </c>
      <c r="P1112" s="289">
        <v>0</v>
      </c>
      <c r="Q1112" s="186">
        <f t="shared" si="138"/>
        <v>1997197.36</v>
      </c>
      <c r="R1112" s="186">
        <f t="shared" si="139"/>
        <v>1974246</v>
      </c>
      <c r="S1112" s="186">
        <v>0</v>
      </c>
      <c r="T1112" s="186">
        <v>0</v>
      </c>
      <c r="U1112" s="186">
        <v>0</v>
      </c>
      <c r="V1112" s="186">
        <v>0</v>
      </c>
      <c r="W1112" s="186">
        <v>0</v>
      </c>
      <c r="X1112" s="186">
        <v>0</v>
      </c>
      <c r="Y1112" s="186">
        <v>0</v>
      </c>
      <c r="Z1112" s="186">
        <v>0</v>
      </c>
      <c r="AA1112" s="186">
        <v>1974246</v>
      </c>
      <c r="AB1112" s="186">
        <v>0</v>
      </c>
      <c r="AC1112" s="186">
        <v>0</v>
      </c>
      <c r="AD1112" s="186">
        <v>0</v>
      </c>
      <c r="AE1112" s="186">
        <v>0</v>
      </c>
      <c r="AF1112" s="186">
        <v>0</v>
      </c>
      <c r="AG1112" s="292">
        <v>0</v>
      </c>
      <c r="AH1112" s="292">
        <v>0</v>
      </c>
      <c r="AI1112" s="292">
        <v>0</v>
      </c>
      <c r="AJ1112" s="292">
        <v>22951.360000000001</v>
      </c>
      <c r="AK1112" s="175"/>
      <c r="AL1112" s="175">
        <v>1951889.99</v>
      </c>
      <c r="AM1112" s="175">
        <v>3949087.35</v>
      </c>
      <c r="AN1112" s="175">
        <v>1997197.36</v>
      </c>
    </row>
    <row r="1113" spans="1:40" s="84" customFormat="1" ht="20.3" customHeight="1" x14ac:dyDescent="0.35">
      <c r="A1113" s="256">
        <v>2023</v>
      </c>
      <c r="B1113" s="184">
        <f t="shared" si="140"/>
        <v>1015</v>
      </c>
      <c r="C1113" s="286" t="s">
        <v>681</v>
      </c>
      <c r="D1113" s="184">
        <v>43419</v>
      </c>
      <c r="E1113" s="287">
        <f>VLOOKUP(D1113,'[1]2023-2025'!$A:$G,7,0)</f>
        <v>2023</v>
      </c>
      <c r="F1113" s="287"/>
      <c r="G1113" s="287" t="s">
        <v>1899</v>
      </c>
      <c r="H1113" s="288">
        <f>INDEX('[1]2023-2025'!$AK:$AK,MATCH(D1113,'[1]2023-2025'!$A:$A,0))</f>
        <v>44613</v>
      </c>
      <c r="I1113" s="288" t="e">
        <v>#N/A</v>
      </c>
      <c r="J1113" s="288" t="e">
        <f>VLOOKUP(D1113,[1]Лист3!$A:$AK,37,0)</f>
        <v>#N/A</v>
      </c>
      <c r="K1113" s="289">
        <f>INDEX('[1]2023-2025'!$G:$G,MATCH(D1113,'[1]2023-2025'!$A:$A,0))</f>
        <v>2023</v>
      </c>
      <c r="L1113" s="289"/>
      <c r="M1113" s="289"/>
      <c r="N1113" s="289"/>
      <c r="O1113" s="289" t="s">
        <v>2768</v>
      </c>
      <c r="P1113" s="289">
        <v>0</v>
      </c>
      <c r="Q1113" s="186">
        <f t="shared" si="138"/>
        <v>1759771.65</v>
      </c>
      <c r="R1113" s="186">
        <f t="shared" si="139"/>
        <v>1735651.2</v>
      </c>
      <c r="S1113" s="186">
        <v>0</v>
      </c>
      <c r="T1113" s="186">
        <v>0</v>
      </c>
      <c r="U1113" s="186">
        <v>0</v>
      </c>
      <c r="V1113" s="186">
        <v>0</v>
      </c>
      <c r="W1113" s="186">
        <v>0</v>
      </c>
      <c r="X1113" s="186">
        <v>0</v>
      </c>
      <c r="Y1113" s="186">
        <v>0</v>
      </c>
      <c r="Z1113" s="186">
        <v>0</v>
      </c>
      <c r="AA1113" s="186">
        <v>1735651.2</v>
      </c>
      <c r="AB1113" s="186">
        <v>0</v>
      </c>
      <c r="AC1113" s="186">
        <v>0</v>
      </c>
      <c r="AD1113" s="186">
        <v>0</v>
      </c>
      <c r="AE1113" s="186">
        <v>0</v>
      </c>
      <c r="AF1113" s="186">
        <v>0</v>
      </c>
      <c r="AG1113" s="292">
        <v>0</v>
      </c>
      <c r="AH1113" s="292">
        <v>0</v>
      </c>
      <c r="AI1113" s="292">
        <v>0</v>
      </c>
      <c r="AJ1113" s="292">
        <v>24120.45</v>
      </c>
      <c r="AK1113" s="175"/>
      <c r="AL1113" s="175">
        <v>1784205.7600000002</v>
      </c>
      <c r="AM1113" s="175">
        <v>3543977.41</v>
      </c>
      <c r="AN1113" s="175">
        <v>1759771.65</v>
      </c>
    </row>
    <row r="1114" spans="1:40" s="84" customFormat="1" ht="20.3" customHeight="1" x14ac:dyDescent="0.35">
      <c r="A1114" s="256">
        <v>2023</v>
      </c>
      <c r="B1114" s="184">
        <f t="shared" si="140"/>
        <v>1016</v>
      </c>
      <c r="C1114" s="286" t="s">
        <v>684</v>
      </c>
      <c r="D1114" s="184">
        <v>43519</v>
      </c>
      <c r="E1114" s="287">
        <f>VLOOKUP(D1114,'[1]2023-2025'!$A:$G,7,0)</f>
        <v>2023</v>
      </c>
      <c r="F1114" s="287"/>
      <c r="G1114" s="287" t="s">
        <v>1899</v>
      </c>
      <c r="H1114" s="288">
        <f>INDEX('[1]2023-2025'!$AK:$AK,MATCH(D1114,'[1]2023-2025'!$A:$A,0))</f>
        <v>44613</v>
      </c>
      <c r="I1114" s="288" t="e">
        <v>#N/A</v>
      </c>
      <c r="J1114" s="288" t="e">
        <f>VLOOKUP(D1114,[1]Лист3!$A:$AK,37,0)</f>
        <v>#N/A</v>
      </c>
      <c r="K1114" s="289">
        <f>INDEX('[1]2023-2025'!$G:$G,MATCH(D1114,'[1]2023-2025'!$A:$A,0))</f>
        <v>2023</v>
      </c>
      <c r="L1114" s="289"/>
      <c r="M1114" s="289"/>
      <c r="N1114" s="289"/>
      <c r="O1114" s="289" t="s">
        <v>2768</v>
      </c>
      <c r="P1114" s="289">
        <v>0</v>
      </c>
      <c r="Q1114" s="186">
        <f t="shared" si="138"/>
        <v>92004</v>
      </c>
      <c r="R1114" s="186">
        <f t="shared" si="139"/>
        <v>92004</v>
      </c>
      <c r="S1114" s="186">
        <v>0</v>
      </c>
      <c r="T1114" s="186">
        <v>0</v>
      </c>
      <c r="U1114" s="186">
        <v>0</v>
      </c>
      <c r="V1114" s="186">
        <v>0</v>
      </c>
      <c r="W1114" s="186">
        <v>0</v>
      </c>
      <c r="X1114" s="186">
        <v>0</v>
      </c>
      <c r="Y1114" s="186">
        <v>0</v>
      </c>
      <c r="Z1114" s="186">
        <v>0</v>
      </c>
      <c r="AA1114" s="186">
        <v>0</v>
      </c>
      <c r="AB1114" s="186">
        <v>0</v>
      </c>
      <c r="AC1114" s="186">
        <v>0</v>
      </c>
      <c r="AD1114" s="186">
        <v>0</v>
      </c>
      <c r="AE1114" s="186">
        <v>0</v>
      </c>
      <c r="AF1114" s="186">
        <v>0</v>
      </c>
      <c r="AG1114" s="292">
        <v>0</v>
      </c>
      <c r="AH1114" s="292">
        <v>92004</v>
      </c>
      <c r="AI1114" s="292">
        <v>0</v>
      </c>
      <c r="AJ1114" s="292">
        <v>0</v>
      </c>
      <c r="AK1114" s="175"/>
      <c r="AL1114" s="175">
        <v>1602241.85</v>
      </c>
      <c r="AM1114" s="175">
        <v>3077561.2</v>
      </c>
      <c r="AN1114" s="175">
        <v>1475319.35</v>
      </c>
    </row>
    <row r="1115" spans="1:40" s="84" customFormat="1" ht="20.3" customHeight="1" x14ac:dyDescent="0.35">
      <c r="A1115" s="256">
        <v>2023</v>
      </c>
      <c r="B1115" s="184">
        <f t="shared" si="140"/>
        <v>1017</v>
      </c>
      <c r="C1115" s="286" t="s">
        <v>683</v>
      </c>
      <c r="D1115" s="184">
        <v>46734</v>
      </c>
      <c r="E1115" s="287">
        <f>VLOOKUP(D1115,'[1]2023-2025'!$A:$G,7,0)</f>
        <v>2023</v>
      </c>
      <c r="F1115" s="287"/>
      <c r="G1115" s="287" t="s">
        <v>1899</v>
      </c>
      <c r="H1115" s="288">
        <f>INDEX('[1]2023-2025'!$AK:$AK,MATCH(D1115,'[1]2023-2025'!$A:$A,0))</f>
        <v>44613</v>
      </c>
      <c r="I1115" s="288" t="e">
        <v>#N/A</v>
      </c>
      <c r="J1115" s="288" t="e">
        <f>VLOOKUP(D1115,[1]Лист3!$A:$AK,37,0)</f>
        <v>#N/A</v>
      </c>
      <c r="K1115" s="289">
        <f>INDEX('[1]2023-2025'!$G:$G,MATCH(D1115,'[1]2023-2025'!$A:$A,0))</f>
        <v>2023</v>
      </c>
      <c r="L1115" s="289"/>
      <c r="M1115" s="289"/>
      <c r="N1115" s="289"/>
      <c r="O1115" s="289" t="s">
        <v>2768</v>
      </c>
      <c r="P1115" s="289">
        <v>0</v>
      </c>
      <c r="Q1115" s="186">
        <f t="shared" si="138"/>
        <v>5658615.6600000001</v>
      </c>
      <c r="R1115" s="186">
        <f t="shared" si="139"/>
        <v>5581282.7999999998</v>
      </c>
      <c r="S1115" s="186">
        <v>0</v>
      </c>
      <c r="T1115" s="186">
        <v>0</v>
      </c>
      <c r="U1115" s="186">
        <v>0</v>
      </c>
      <c r="V1115" s="186">
        <v>0</v>
      </c>
      <c r="W1115" s="186">
        <v>0</v>
      </c>
      <c r="X1115" s="186">
        <v>0</v>
      </c>
      <c r="Y1115" s="186">
        <v>0</v>
      </c>
      <c r="Z1115" s="186">
        <v>0</v>
      </c>
      <c r="AA1115" s="186">
        <v>5581282.7999999998</v>
      </c>
      <c r="AB1115" s="186">
        <v>0</v>
      </c>
      <c r="AC1115" s="186">
        <v>0</v>
      </c>
      <c r="AD1115" s="186">
        <v>0</v>
      </c>
      <c r="AE1115" s="186">
        <v>0</v>
      </c>
      <c r="AF1115" s="186">
        <v>0</v>
      </c>
      <c r="AG1115" s="292">
        <v>0</v>
      </c>
      <c r="AH1115" s="292">
        <v>0</v>
      </c>
      <c r="AI1115" s="292">
        <v>0</v>
      </c>
      <c r="AJ1115" s="292">
        <v>77332.86</v>
      </c>
      <c r="AK1115" s="175"/>
      <c r="AL1115" s="175">
        <v>6421569.8699999992</v>
      </c>
      <c r="AM1115" s="175">
        <v>12080185.529999999</v>
      </c>
      <c r="AN1115" s="175">
        <v>5658615.6600000001</v>
      </c>
    </row>
    <row r="1116" spans="1:40" s="84" customFormat="1" ht="20.3" customHeight="1" x14ac:dyDescent="0.35">
      <c r="A1116" s="256">
        <v>2023</v>
      </c>
      <c r="B1116" s="184">
        <f t="shared" si="140"/>
        <v>1018</v>
      </c>
      <c r="C1116" s="286" t="s">
        <v>685</v>
      </c>
      <c r="D1116" s="184">
        <v>43278</v>
      </c>
      <c r="E1116" s="287">
        <f>VLOOKUP(D1116,'[1]2023-2025'!$A:$G,7,0)</f>
        <v>2023</v>
      </c>
      <c r="F1116" s="287"/>
      <c r="G1116" s="287" t="s">
        <v>1899</v>
      </c>
      <c r="H1116" s="288">
        <f>INDEX('[1]2023-2025'!$AK:$AK,MATCH(D1116,'[1]2023-2025'!$A:$A,0))</f>
        <v>44551</v>
      </c>
      <c r="I1116" s="288" t="e">
        <v>#N/A</v>
      </c>
      <c r="J1116" s="288" t="e">
        <f>VLOOKUP(D1116,[1]Лист3!$A:$AK,37,0)</f>
        <v>#N/A</v>
      </c>
      <c r="K1116" s="289">
        <f>INDEX('[1]2023-2025'!$G:$G,MATCH(D1116,'[1]2023-2025'!$A:$A,0))</f>
        <v>2023</v>
      </c>
      <c r="L1116" s="289"/>
      <c r="M1116" s="289"/>
      <c r="N1116" s="289"/>
      <c r="O1116" s="289" t="s">
        <v>2770</v>
      </c>
      <c r="P1116" s="289">
        <v>0</v>
      </c>
      <c r="Q1116" s="186">
        <f t="shared" si="138"/>
        <v>348779.5</v>
      </c>
      <c r="R1116" s="186">
        <f t="shared" si="139"/>
        <v>341472</v>
      </c>
      <c r="S1116" s="186">
        <v>341472</v>
      </c>
      <c r="T1116" s="186">
        <v>0</v>
      </c>
      <c r="U1116" s="186">
        <v>0</v>
      </c>
      <c r="V1116" s="186">
        <v>0</v>
      </c>
      <c r="W1116" s="186">
        <v>0</v>
      </c>
      <c r="X1116" s="186">
        <v>0</v>
      </c>
      <c r="Y1116" s="186">
        <v>0</v>
      </c>
      <c r="Z1116" s="186">
        <v>0</v>
      </c>
      <c r="AA1116" s="186">
        <v>0</v>
      </c>
      <c r="AB1116" s="186">
        <v>0</v>
      </c>
      <c r="AC1116" s="186">
        <v>0</v>
      </c>
      <c r="AD1116" s="186">
        <v>0</v>
      </c>
      <c r="AE1116" s="186">
        <v>0</v>
      </c>
      <c r="AF1116" s="186">
        <v>0</v>
      </c>
      <c r="AG1116" s="292">
        <v>0</v>
      </c>
      <c r="AH1116" s="292">
        <v>0</v>
      </c>
      <c r="AI1116" s="292">
        <v>0</v>
      </c>
      <c r="AJ1116" s="292">
        <v>7307.5</v>
      </c>
      <c r="AK1116" s="175"/>
      <c r="AL1116" s="175">
        <v>2971063.11</v>
      </c>
      <c r="AM1116" s="175">
        <v>3319842.61</v>
      </c>
      <c r="AN1116" s="175">
        <v>348779.5</v>
      </c>
    </row>
    <row r="1117" spans="1:40" s="84" customFormat="1" ht="20.3" customHeight="1" x14ac:dyDescent="0.35">
      <c r="A1117" s="256">
        <v>2023</v>
      </c>
      <c r="B1117" s="184">
        <f t="shared" si="140"/>
        <v>1019</v>
      </c>
      <c r="C1117" s="286" t="s">
        <v>687</v>
      </c>
      <c r="D1117" s="184">
        <v>43281</v>
      </c>
      <c r="E1117" s="287">
        <f>VLOOKUP(D1117,'[1]2023-2025'!$A:$G,7,0)</f>
        <v>2023</v>
      </c>
      <c r="F1117" s="287"/>
      <c r="G1117" s="287" t="s">
        <v>1899</v>
      </c>
      <c r="H1117" s="288">
        <f>INDEX('[1]2023-2025'!$AK:$AK,MATCH(D1117,'[1]2023-2025'!$A:$A,0))</f>
        <v>44551</v>
      </c>
      <c r="I1117" s="288" t="e">
        <v>#N/A</v>
      </c>
      <c r="J1117" s="288" t="e">
        <f>VLOOKUP(D1117,[1]Лист3!$A:$AK,37,0)</f>
        <v>#N/A</v>
      </c>
      <c r="K1117" s="289">
        <f>INDEX('[1]2023-2025'!$G:$G,MATCH(D1117,'[1]2023-2025'!$A:$A,0))</f>
        <v>2023</v>
      </c>
      <c r="L1117" s="289"/>
      <c r="M1117" s="289"/>
      <c r="N1117" s="289"/>
      <c r="O1117" s="289" t="s">
        <v>2771</v>
      </c>
      <c r="P1117" s="289">
        <v>0</v>
      </c>
      <c r="Q1117" s="186">
        <f t="shared" si="138"/>
        <v>1902233.7400000002</v>
      </c>
      <c r="R1117" s="186">
        <f t="shared" si="139"/>
        <v>1877150.4000000001</v>
      </c>
      <c r="S1117" s="186">
        <v>0</v>
      </c>
      <c r="T1117" s="186">
        <v>0</v>
      </c>
      <c r="U1117" s="186">
        <v>0</v>
      </c>
      <c r="V1117" s="186">
        <v>0</v>
      </c>
      <c r="W1117" s="186">
        <v>0</v>
      </c>
      <c r="X1117" s="186">
        <v>0</v>
      </c>
      <c r="Y1117" s="186">
        <v>0</v>
      </c>
      <c r="Z1117" s="186">
        <v>0</v>
      </c>
      <c r="AA1117" s="186">
        <v>1877150.4000000001</v>
      </c>
      <c r="AB1117" s="186">
        <v>0</v>
      </c>
      <c r="AC1117" s="186">
        <v>0</v>
      </c>
      <c r="AD1117" s="186">
        <v>0</v>
      </c>
      <c r="AE1117" s="186">
        <v>0</v>
      </c>
      <c r="AF1117" s="186">
        <v>0</v>
      </c>
      <c r="AG1117" s="292">
        <v>0</v>
      </c>
      <c r="AH1117" s="292">
        <v>0</v>
      </c>
      <c r="AI1117" s="292">
        <v>0</v>
      </c>
      <c r="AJ1117" s="292">
        <v>25083.34</v>
      </c>
      <c r="AK1117" s="175"/>
      <c r="AL1117" s="175">
        <v>1590246.63</v>
      </c>
      <c r="AM1117" s="175">
        <v>3492480.37</v>
      </c>
      <c r="AN1117" s="175">
        <v>1902233.7400000002</v>
      </c>
    </row>
    <row r="1118" spans="1:40" s="84" customFormat="1" ht="20.3" customHeight="1" x14ac:dyDescent="0.35">
      <c r="A1118" s="256">
        <v>2023</v>
      </c>
      <c r="B1118" s="184">
        <f t="shared" si="140"/>
        <v>1020</v>
      </c>
      <c r="C1118" s="286" t="s">
        <v>688</v>
      </c>
      <c r="D1118" s="184">
        <v>43282</v>
      </c>
      <c r="E1118" s="287">
        <f>VLOOKUP(D1118,'[1]2023-2025'!$A:$G,7,0)</f>
        <v>2023</v>
      </c>
      <c r="F1118" s="287"/>
      <c r="G1118" s="287" t="s">
        <v>1899</v>
      </c>
      <c r="H1118" s="288">
        <f>INDEX('[1]2023-2025'!$AK:$AK,MATCH(D1118,'[1]2023-2025'!$A:$A,0))</f>
        <v>44551</v>
      </c>
      <c r="I1118" s="288" t="e">
        <v>#N/A</v>
      </c>
      <c r="J1118" s="288" t="e">
        <f>VLOOKUP(D1118,[1]Лист3!$A:$AK,37,0)</f>
        <v>#N/A</v>
      </c>
      <c r="K1118" s="289">
        <f>INDEX('[1]2023-2025'!$G:$G,MATCH(D1118,'[1]2023-2025'!$A:$A,0))</f>
        <v>2023</v>
      </c>
      <c r="L1118" s="289"/>
      <c r="M1118" s="289"/>
      <c r="N1118" s="289"/>
      <c r="O1118" s="289" t="s">
        <v>2770</v>
      </c>
      <c r="P1118" s="289">
        <v>0</v>
      </c>
      <c r="Q1118" s="186">
        <f t="shared" si="138"/>
        <v>247482.51</v>
      </c>
      <c r="R1118" s="186">
        <f t="shared" si="139"/>
        <v>242941.2</v>
      </c>
      <c r="S1118" s="186">
        <v>242941.2</v>
      </c>
      <c r="T1118" s="186">
        <v>0</v>
      </c>
      <c r="U1118" s="186">
        <v>0</v>
      </c>
      <c r="V1118" s="186">
        <v>0</v>
      </c>
      <c r="W1118" s="186">
        <v>0</v>
      </c>
      <c r="X1118" s="186">
        <v>0</v>
      </c>
      <c r="Y1118" s="186">
        <v>0</v>
      </c>
      <c r="Z1118" s="186">
        <v>0</v>
      </c>
      <c r="AA1118" s="186">
        <v>0</v>
      </c>
      <c r="AB1118" s="186">
        <v>0</v>
      </c>
      <c r="AC1118" s="186">
        <v>0</v>
      </c>
      <c r="AD1118" s="186">
        <v>0</v>
      </c>
      <c r="AE1118" s="186">
        <v>0</v>
      </c>
      <c r="AF1118" s="186">
        <v>0</v>
      </c>
      <c r="AG1118" s="292">
        <v>0</v>
      </c>
      <c r="AH1118" s="292">
        <v>0</v>
      </c>
      <c r="AI1118" s="292">
        <v>0</v>
      </c>
      <c r="AJ1118" s="292">
        <v>4541.3100000000004</v>
      </c>
      <c r="AK1118" s="175"/>
      <c r="AL1118" s="175">
        <v>2303828.04</v>
      </c>
      <c r="AM1118" s="175">
        <v>2551310.5499999998</v>
      </c>
      <c r="AN1118" s="175">
        <v>247482.51</v>
      </c>
    </row>
    <row r="1119" spans="1:40" s="84" customFormat="1" ht="20.3" customHeight="1" x14ac:dyDescent="0.35">
      <c r="A1119" s="256">
        <v>2023</v>
      </c>
      <c r="B1119" s="184">
        <f t="shared" si="140"/>
        <v>1021</v>
      </c>
      <c r="C1119" s="286" t="s">
        <v>689</v>
      </c>
      <c r="D1119" s="184">
        <v>43272</v>
      </c>
      <c r="E1119" s="287">
        <f>VLOOKUP(D1119,'[1]2023-2025'!$A:$G,7,0)</f>
        <v>2023</v>
      </c>
      <c r="F1119" s="287"/>
      <c r="G1119" s="287" t="s">
        <v>1899</v>
      </c>
      <c r="H1119" s="288">
        <f>INDEX('[1]2023-2025'!$AK:$AK,MATCH(D1119,'[1]2023-2025'!$A:$A,0))</f>
        <v>44551</v>
      </c>
      <c r="I1119" s="288" t="e">
        <v>#N/A</v>
      </c>
      <c r="J1119" s="288" t="e">
        <f>VLOOKUP(D1119,[1]Лист3!$A:$AK,37,0)</f>
        <v>#N/A</v>
      </c>
      <c r="K1119" s="289">
        <f>INDEX('[1]2023-2025'!$G:$G,MATCH(D1119,'[1]2023-2025'!$A:$A,0))</f>
        <v>2023</v>
      </c>
      <c r="L1119" s="289"/>
      <c r="M1119" s="289"/>
      <c r="N1119" s="289"/>
      <c r="O1119" s="289" t="s">
        <v>2770</v>
      </c>
      <c r="P1119" s="289">
        <v>0</v>
      </c>
      <c r="Q1119" s="186">
        <f t="shared" si="138"/>
        <v>1940157.82</v>
      </c>
      <c r="R1119" s="186">
        <f t="shared" si="139"/>
        <v>1914268.8</v>
      </c>
      <c r="S1119" s="186">
        <v>0</v>
      </c>
      <c r="T1119" s="186">
        <v>0</v>
      </c>
      <c r="U1119" s="186">
        <v>0</v>
      </c>
      <c r="V1119" s="186">
        <v>0</v>
      </c>
      <c r="W1119" s="186">
        <v>0</v>
      </c>
      <c r="X1119" s="186">
        <v>0</v>
      </c>
      <c r="Y1119" s="186">
        <v>0</v>
      </c>
      <c r="Z1119" s="186">
        <v>0</v>
      </c>
      <c r="AA1119" s="186">
        <v>1914268.8</v>
      </c>
      <c r="AB1119" s="186">
        <v>0</v>
      </c>
      <c r="AC1119" s="186">
        <v>0</v>
      </c>
      <c r="AD1119" s="186">
        <v>0</v>
      </c>
      <c r="AE1119" s="186">
        <v>0</v>
      </c>
      <c r="AF1119" s="186">
        <v>0</v>
      </c>
      <c r="AG1119" s="292">
        <v>0</v>
      </c>
      <c r="AH1119" s="292">
        <v>0</v>
      </c>
      <c r="AI1119" s="292">
        <v>0</v>
      </c>
      <c r="AJ1119" s="292">
        <v>25889.02</v>
      </c>
      <c r="AK1119" s="175"/>
      <c r="AL1119" s="175">
        <v>1612647.59</v>
      </c>
      <c r="AM1119" s="175">
        <v>3552805.41</v>
      </c>
      <c r="AN1119" s="175">
        <v>1940157.82</v>
      </c>
    </row>
    <row r="1120" spans="1:40" s="84" customFormat="1" ht="20.3" customHeight="1" x14ac:dyDescent="0.35">
      <c r="A1120" s="256">
        <v>2023</v>
      </c>
      <c r="B1120" s="184">
        <f t="shared" si="140"/>
        <v>1022</v>
      </c>
      <c r="C1120" s="286" t="s">
        <v>690</v>
      </c>
      <c r="D1120" s="184">
        <v>43275</v>
      </c>
      <c r="E1120" s="287">
        <f>VLOOKUP(D1120,'[1]2023-2025'!$A:$G,7,0)</f>
        <v>2023</v>
      </c>
      <c r="F1120" s="287"/>
      <c r="G1120" s="287" t="s">
        <v>1899</v>
      </c>
      <c r="H1120" s="288">
        <f>INDEX('[1]2023-2025'!$AK:$AK,MATCH(D1120,'[1]2023-2025'!$A:$A,0))</f>
        <v>44551</v>
      </c>
      <c r="I1120" s="288" t="e">
        <v>#N/A</v>
      </c>
      <c r="J1120" s="288" t="e">
        <f>VLOOKUP(D1120,[1]Лист3!$A:$AK,37,0)</f>
        <v>#N/A</v>
      </c>
      <c r="K1120" s="289">
        <f>INDEX('[1]2023-2025'!$G:$G,MATCH(D1120,'[1]2023-2025'!$A:$A,0))</f>
        <v>2023</v>
      </c>
      <c r="L1120" s="289"/>
      <c r="M1120" s="289"/>
      <c r="N1120" s="289"/>
      <c r="O1120" s="289" t="s">
        <v>2770</v>
      </c>
      <c r="P1120" s="289">
        <v>0</v>
      </c>
      <c r="Q1120" s="186">
        <f t="shared" si="138"/>
        <v>1371765.3499999996</v>
      </c>
      <c r="R1120" s="186">
        <f t="shared" si="139"/>
        <v>1354873.1999999997</v>
      </c>
      <c r="S1120" s="186">
        <v>0</v>
      </c>
      <c r="T1120" s="186">
        <v>0</v>
      </c>
      <c r="U1120" s="186">
        <v>0</v>
      </c>
      <c r="V1120" s="186">
        <v>0</v>
      </c>
      <c r="W1120" s="186">
        <v>0</v>
      </c>
      <c r="X1120" s="186">
        <v>0</v>
      </c>
      <c r="Y1120" s="186">
        <v>0</v>
      </c>
      <c r="Z1120" s="186">
        <v>0</v>
      </c>
      <c r="AA1120" s="186">
        <v>0</v>
      </c>
      <c r="AB1120" s="186">
        <v>0</v>
      </c>
      <c r="AC1120" s="186">
        <v>1354873.1999999997</v>
      </c>
      <c r="AD1120" s="186">
        <v>0</v>
      </c>
      <c r="AE1120" s="186">
        <v>0</v>
      </c>
      <c r="AF1120" s="186">
        <v>0</v>
      </c>
      <c r="AG1120" s="292">
        <v>0</v>
      </c>
      <c r="AH1120" s="292">
        <v>0</v>
      </c>
      <c r="AI1120" s="292">
        <v>0</v>
      </c>
      <c r="AJ1120" s="292">
        <v>16892.150000000001</v>
      </c>
      <c r="AK1120" s="175"/>
      <c r="AL1120" s="175">
        <v>2194282.2200000002</v>
      </c>
      <c r="AM1120" s="175">
        <v>3566047.57</v>
      </c>
      <c r="AN1120" s="175">
        <v>1371765.3499999996</v>
      </c>
    </row>
    <row r="1121" spans="1:40" s="84" customFormat="1" ht="20.3" customHeight="1" x14ac:dyDescent="0.35">
      <c r="A1121" s="256">
        <v>2023</v>
      </c>
      <c r="B1121" s="184">
        <f t="shared" si="140"/>
        <v>1023</v>
      </c>
      <c r="C1121" s="286" t="s">
        <v>2275</v>
      </c>
      <c r="D1121" s="184">
        <v>55727</v>
      </c>
      <c r="E1121" s="287">
        <f>VLOOKUP(D1121,'[1]2023-2025'!$A:$G,7,0)</f>
        <v>2023</v>
      </c>
      <c r="F1121" s="287" t="e">
        <f>VLOOKUP(D1121,[2]Лист1!$C:$F,4,0)</f>
        <v>#REF!</v>
      </c>
      <c r="G1121" s="287"/>
      <c r="H1121" s="288" t="str">
        <f>INDEX('[1]2023-2025'!$AK:$AK,MATCH(D1121,'[1]2023-2025'!$A:$A,0))</f>
        <v>вкл. Протоколом</v>
      </c>
      <c r="I1121" s="288" t="e">
        <v>#N/A</v>
      </c>
      <c r="J1121" s="288" t="e">
        <f>VLOOKUP(D1121,[1]Лист3!$A:$AK,37,0)</f>
        <v>#N/A</v>
      </c>
      <c r="K1121" s="289">
        <f>INDEX('[1]2023-2025'!$G:$G,MATCH(D1121,'[1]2023-2025'!$A:$A,0))</f>
        <v>2023</v>
      </c>
      <c r="L1121" s="289"/>
      <c r="M1121" s="289"/>
      <c r="N1121" s="289"/>
      <c r="O1121" s="289" t="s">
        <v>2457</v>
      </c>
      <c r="P1121" s="289">
        <v>0</v>
      </c>
      <c r="Q1121" s="186">
        <f t="shared" si="138"/>
        <v>159645.6</v>
      </c>
      <c r="R1121" s="186">
        <f t="shared" si="139"/>
        <v>159645.6</v>
      </c>
      <c r="S1121" s="290">
        <v>0</v>
      </c>
      <c r="T1121" s="291">
        <v>0</v>
      </c>
      <c r="U1121" s="186">
        <v>0</v>
      </c>
      <c r="V1121" s="186">
        <v>0</v>
      </c>
      <c r="W1121" s="186">
        <v>0</v>
      </c>
      <c r="X1121" s="186">
        <v>0</v>
      </c>
      <c r="Y1121" s="186">
        <v>0</v>
      </c>
      <c r="Z1121" s="290">
        <v>0</v>
      </c>
      <c r="AA1121" s="186">
        <v>0</v>
      </c>
      <c r="AB1121" s="186">
        <v>0</v>
      </c>
      <c r="AC1121" s="186">
        <v>0</v>
      </c>
      <c r="AD1121" s="186">
        <v>0</v>
      </c>
      <c r="AE1121" s="186">
        <v>0</v>
      </c>
      <c r="AF1121" s="186">
        <v>0</v>
      </c>
      <c r="AG1121" s="292">
        <v>159645.6</v>
      </c>
      <c r="AH1121" s="292">
        <v>0</v>
      </c>
      <c r="AI1121" s="292">
        <v>0</v>
      </c>
      <c r="AJ1121" s="292">
        <v>0</v>
      </c>
      <c r="AK1121" s="175"/>
      <c r="AL1121" s="175">
        <v>627678.96000000008</v>
      </c>
      <c r="AM1121" s="175">
        <v>879721.43</v>
      </c>
      <c r="AN1121" s="175">
        <v>252042.47</v>
      </c>
    </row>
    <row r="1122" spans="1:40" s="84" customFormat="1" ht="20.3" customHeight="1" x14ac:dyDescent="0.35">
      <c r="A1122" s="256"/>
      <c r="B1122" s="170" t="s">
        <v>22</v>
      </c>
      <c r="C1122" s="293"/>
      <c r="D1122" s="296" t="s">
        <v>172</v>
      </c>
      <c r="E1122" s="287" t="e">
        <f>VLOOKUP(D1122,'[1]2023-2025'!$A:$G,7,0)</f>
        <v>#N/A</v>
      </c>
      <c r="F1122" s="287"/>
      <c r="G1122" s="287"/>
      <c r="H1122" s="288" t="e">
        <v>#N/A</v>
      </c>
      <c r="I1122" s="288" t="e">
        <v>#N/A</v>
      </c>
      <c r="J1122" s="288" t="e">
        <f>VLOOKUP(D1122,[1]Лист3!$A:$AK,37,0)</f>
        <v>#N/A</v>
      </c>
      <c r="K1122" s="289" t="e">
        <v>#N/A</v>
      </c>
      <c r="L1122" s="289"/>
      <c r="M1122" s="289"/>
      <c r="N1122" s="289"/>
      <c r="O1122" s="289" t="e">
        <v>#N/A</v>
      </c>
      <c r="P1122" s="289"/>
      <c r="Q1122" s="297">
        <f t="shared" ref="Q1122:AJ1122" si="141">SUM(Q1109:Q1121)</f>
        <v>15812984.949999999</v>
      </c>
      <c r="R1122" s="297">
        <f t="shared" si="141"/>
        <v>15607066.789999999</v>
      </c>
      <c r="S1122" s="297">
        <f t="shared" si="141"/>
        <v>584413.19999999995</v>
      </c>
      <c r="T1122" s="297">
        <f t="shared" si="141"/>
        <v>0</v>
      </c>
      <c r="U1122" s="297">
        <f t="shared" si="141"/>
        <v>0</v>
      </c>
      <c r="V1122" s="297">
        <f t="shared" si="141"/>
        <v>0</v>
      </c>
      <c r="W1122" s="297">
        <f t="shared" si="141"/>
        <v>0</v>
      </c>
      <c r="X1122" s="297">
        <f t="shared" si="141"/>
        <v>0</v>
      </c>
      <c r="Y1122" s="297">
        <f t="shared" si="141"/>
        <v>0</v>
      </c>
      <c r="Z1122" s="297">
        <f t="shared" si="141"/>
        <v>0</v>
      </c>
      <c r="AA1122" s="297">
        <f t="shared" si="141"/>
        <v>13082599.200000001</v>
      </c>
      <c r="AB1122" s="297">
        <f t="shared" si="141"/>
        <v>156004.79999999999</v>
      </c>
      <c r="AC1122" s="297">
        <f t="shared" si="141"/>
        <v>1354873.1999999997</v>
      </c>
      <c r="AD1122" s="297">
        <f t="shared" si="141"/>
        <v>0</v>
      </c>
      <c r="AE1122" s="297">
        <f t="shared" si="141"/>
        <v>0</v>
      </c>
      <c r="AF1122" s="297">
        <f t="shared" si="141"/>
        <v>0</v>
      </c>
      <c r="AG1122" s="297">
        <f t="shared" si="141"/>
        <v>191728.79</v>
      </c>
      <c r="AH1122" s="297">
        <f t="shared" si="141"/>
        <v>237447.6</v>
      </c>
      <c r="AI1122" s="297">
        <f t="shared" si="141"/>
        <v>0</v>
      </c>
      <c r="AJ1122" s="297">
        <f t="shared" si="141"/>
        <v>205918.15999999997</v>
      </c>
      <c r="AK1122" s="175"/>
      <c r="AL1122" s="175" t="e">
        <v>#N/A</v>
      </c>
      <c r="AM1122" s="175" t="e">
        <v>#N/A</v>
      </c>
      <c r="AN1122" s="175" t="e">
        <v>#N/A</v>
      </c>
    </row>
    <row r="1123" spans="1:40" s="84" customFormat="1" ht="20.3" customHeight="1" x14ac:dyDescent="0.35">
      <c r="A1123" s="256"/>
      <c r="B1123" s="309" t="s">
        <v>34</v>
      </c>
      <c r="C1123" s="309"/>
      <c r="D1123" s="296" t="s">
        <v>172</v>
      </c>
      <c r="E1123" s="287" t="e">
        <f>VLOOKUP(D1123,'[1]2023-2025'!$A:$G,7,0)</f>
        <v>#N/A</v>
      </c>
      <c r="F1123" s="287"/>
      <c r="G1123" s="287"/>
      <c r="H1123" s="288" t="e">
        <v>#N/A</v>
      </c>
      <c r="I1123" s="288" t="e">
        <v>#N/A</v>
      </c>
      <c r="J1123" s="288" t="e">
        <f>VLOOKUP(D1123,[1]Лист3!$A:$AK,37,0)</f>
        <v>#N/A</v>
      </c>
      <c r="K1123" s="289" t="e">
        <v>#N/A</v>
      </c>
      <c r="L1123" s="289"/>
      <c r="M1123" s="289"/>
      <c r="N1123" s="289"/>
      <c r="O1123" s="289" t="e">
        <v>#N/A</v>
      </c>
      <c r="P1123" s="289"/>
      <c r="Q1123" s="297">
        <f>Q1107+Q1122</f>
        <v>22881082.869999997</v>
      </c>
      <c r="R1123" s="297">
        <f t="shared" ref="R1123:AJ1123" si="142">R1107+R1122</f>
        <v>22675164.709999997</v>
      </c>
      <c r="S1123" s="297">
        <f t="shared" si="142"/>
        <v>584413.19999999995</v>
      </c>
      <c r="T1123" s="297">
        <f t="shared" si="142"/>
        <v>0</v>
      </c>
      <c r="U1123" s="297">
        <f t="shared" si="142"/>
        <v>0</v>
      </c>
      <c r="V1123" s="297">
        <f t="shared" si="142"/>
        <v>0</v>
      </c>
      <c r="W1123" s="297">
        <f t="shared" si="142"/>
        <v>0</v>
      </c>
      <c r="X1123" s="297">
        <f t="shared" si="142"/>
        <v>0</v>
      </c>
      <c r="Y1123" s="297">
        <f t="shared" si="142"/>
        <v>0</v>
      </c>
      <c r="Z1123" s="297">
        <f t="shared" si="142"/>
        <v>0</v>
      </c>
      <c r="AA1123" s="297">
        <f t="shared" si="142"/>
        <v>13082599.200000001</v>
      </c>
      <c r="AB1123" s="297">
        <f t="shared" si="142"/>
        <v>156004.79999999999</v>
      </c>
      <c r="AC1123" s="297">
        <f t="shared" si="142"/>
        <v>1354873.1999999997</v>
      </c>
      <c r="AD1123" s="297">
        <f t="shared" si="142"/>
        <v>0</v>
      </c>
      <c r="AE1123" s="297">
        <f t="shared" si="142"/>
        <v>0</v>
      </c>
      <c r="AF1123" s="297">
        <f t="shared" si="142"/>
        <v>0</v>
      </c>
      <c r="AG1123" s="297">
        <f t="shared" si="142"/>
        <v>191728.79</v>
      </c>
      <c r="AH1123" s="297">
        <f t="shared" si="142"/>
        <v>7305545.5199999986</v>
      </c>
      <c r="AI1123" s="297">
        <f t="shared" si="142"/>
        <v>0</v>
      </c>
      <c r="AJ1123" s="297">
        <f t="shared" si="142"/>
        <v>205918.15999999997</v>
      </c>
      <c r="AK1123" s="175"/>
      <c r="AL1123" s="175" t="e">
        <v>#N/A</v>
      </c>
      <c r="AM1123" s="175" t="e">
        <v>#N/A</v>
      </c>
      <c r="AN1123" s="175" t="e">
        <v>#N/A</v>
      </c>
    </row>
    <row r="1124" spans="1:40" s="105" customFormat="1" ht="20.3" customHeight="1" x14ac:dyDescent="0.35">
      <c r="A1124" s="256"/>
      <c r="B1124" s="298"/>
      <c r="C1124" s="275"/>
      <c r="D1124" s="275"/>
      <c r="E1124" s="287">
        <f>VLOOKUP(D1124,'[1]2023-2025'!$A:$G,7,0)</f>
        <v>0</v>
      </c>
      <c r="F1124" s="287"/>
      <c r="G1124" s="287"/>
      <c r="H1124" s="288" t="e">
        <v>#N/A</v>
      </c>
      <c r="I1124" s="288" t="e">
        <v>#N/A</v>
      </c>
      <c r="J1124" s="288" t="e">
        <f>VLOOKUP(D1124,[1]Лист3!$A:$AK,37,0)</f>
        <v>#N/A</v>
      </c>
      <c r="K1124" s="289" t="e">
        <v>#N/A</v>
      </c>
      <c r="L1124" s="289"/>
      <c r="M1124" s="289"/>
      <c r="N1124" s="289"/>
      <c r="O1124" s="289" t="e">
        <v>#N/A</v>
      </c>
      <c r="P1124" s="289"/>
      <c r="Q1124" s="275"/>
      <c r="R1124" s="275"/>
      <c r="S1124" s="277"/>
      <c r="T1124" s="277"/>
      <c r="U1124" s="277"/>
      <c r="V1124" s="277"/>
      <c r="W1124" s="277"/>
      <c r="X1124" s="277" t="s">
        <v>2926</v>
      </c>
      <c r="Y1124" s="277"/>
      <c r="Z1124" s="277"/>
      <c r="AA1124" s="277"/>
      <c r="AB1124" s="277"/>
      <c r="AC1124" s="277"/>
      <c r="AD1124" s="277"/>
      <c r="AE1124" s="277"/>
      <c r="AF1124" s="277"/>
      <c r="AG1124" s="277"/>
      <c r="AH1124" s="277"/>
      <c r="AI1124" s="277"/>
      <c r="AJ1124" s="277"/>
      <c r="AK1124" s="175"/>
      <c r="AL1124" s="175" t="e">
        <v>#N/A</v>
      </c>
      <c r="AM1124" s="175" t="e">
        <v>#N/A</v>
      </c>
      <c r="AN1124" s="175" t="e">
        <v>#N/A</v>
      </c>
    </row>
    <row r="1125" spans="1:40" s="105" customFormat="1" ht="20.3" customHeight="1" x14ac:dyDescent="0.35">
      <c r="A1125" s="256"/>
      <c r="B1125" s="298"/>
      <c r="C1125" s="311"/>
      <c r="D1125" s="311"/>
      <c r="E1125" s="287">
        <f>VLOOKUP(D1125,'[1]2023-2025'!$A:$G,7,0)</f>
        <v>0</v>
      </c>
      <c r="F1125" s="287"/>
      <c r="G1125" s="287"/>
      <c r="H1125" s="288" t="e">
        <v>#N/A</v>
      </c>
      <c r="I1125" s="288" t="e">
        <v>#N/A</v>
      </c>
      <c r="J1125" s="288" t="e">
        <f>VLOOKUP(D1125,[1]Лист3!$A:$AK,37,0)</f>
        <v>#N/A</v>
      </c>
      <c r="K1125" s="289" t="e">
        <v>#N/A</v>
      </c>
      <c r="L1125" s="289"/>
      <c r="M1125" s="289"/>
      <c r="N1125" s="289"/>
      <c r="O1125" s="289" t="e">
        <v>#N/A</v>
      </c>
      <c r="P1125" s="289"/>
      <c r="Q1125" s="311"/>
      <c r="R1125" s="311"/>
      <c r="S1125" s="316"/>
      <c r="T1125" s="316"/>
      <c r="U1125" s="316"/>
      <c r="V1125" s="316"/>
      <c r="W1125" s="316"/>
      <c r="X1125" s="316" t="s">
        <v>2927</v>
      </c>
      <c r="Y1125" s="316"/>
      <c r="Z1125" s="316"/>
      <c r="AA1125" s="316"/>
      <c r="AB1125" s="316"/>
      <c r="AC1125" s="316"/>
      <c r="AD1125" s="316"/>
      <c r="AE1125" s="316"/>
      <c r="AF1125" s="316"/>
      <c r="AG1125" s="316"/>
      <c r="AH1125" s="316"/>
      <c r="AI1125" s="316"/>
      <c r="AJ1125" s="316"/>
      <c r="AK1125" s="175"/>
      <c r="AL1125" s="175" t="e">
        <v>#N/A</v>
      </c>
      <c r="AM1125" s="175" t="e">
        <v>#N/A</v>
      </c>
      <c r="AN1125" s="175" t="e">
        <v>#N/A</v>
      </c>
    </row>
    <row r="1126" spans="1:40" s="105" customFormat="1" ht="20.3" customHeight="1" x14ac:dyDescent="0.35">
      <c r="A1126" s="256">
        <v>2023</v>
      </c>
      <c r="B1126" s="184">
        <f>B1121+1</f>
        <v>1024</v>
      </c>
      <c r="C1126" s="286" t="s">
        <v>1536</v>
      </c>
      <c r="D1126" s="184">
        <v>41455</v>
      </c>
      <c r="E1126" s="287">
        <f>VLOOKUP(D1126,'[1]2023-2025'!$A:$G,7,0)</f>
        <v>2023</v>
      </c>
      <c r="F1126" s="287"/>
      <c r="G1126" s="287" t="s">
        <v>1899</v>
      </c>
      <c r="H1126" s="288" t="str">
        <f>INDEX('[1]2023-2025'!$AK:$AK,MATCH(D1126,'[1]2023-2025'!$A:$A,0))</f>
        <v>вкл. Протоколом</v>
      </c>
      <c r="I1126" s="288" t="e">
        <v>#N/A</v>
      </c>
      <c r="J1126" s="288" t="e">
        <f>VLOOKUP(D1126,[1]Лист3!$A:$AK,37,0)</f>
        <v>#N/A</v>
      </c>
      <c r="K1126" s="289">
        <f>INDEX('[1]2023-2025'!$G:$G,MATCH(D1126,'[1]2023-2025'!$A:$A,0))</f>
        <v>2023</v>
      </c>
      <c r="L1126" s="289"/>
      <c r="M1126" s="289"/>
      <c r="N1126" s="289"/>
      <c r="O1126" s="289" t="s">
        <v>2446</v>
      </c>
      <c r="P1126" s="289">
        <v>0</v>
      </c>
      <c r="Q1126" s="186">
        <f>SUM(S1126:AJ1126)</f>
        <v>1211909.25</v>
      </c>
      <c r="R1126" s="186">
        <f>SUM(S1126:AI1126)</f>
        <v>1199225.18</v>
      </c>
      <c r="S1126" s="290">
        <v>763322.38</v>
      </c>
      <c r="T1126" s="186">
        <v>0</v>
      </c>
      <c r="U1126" s="186">
        <v>0</v>
      </c>
      <c r="V1126" s="186">
        <v>0</v>
      </c>
      <c r="W1126" s="186">
        <v>0</v>
      </c>
      <c r="X1126" s="186">
        <v>0</v>
      </c>
      <c r="Y1126" s="186">
        <v>0</v>
      </c>
      <c r="Z1126" s="186">
        <v>0</v>
      </c>
      <c r="AA1126" s="186">
        <v>0</v>
      </c>
      <c r="AB1126" s="186">
        <v>435902.8</v>
      </c>
      <c r="AC1126" s="186">
        <v>0</v>
      </c>
      <c r="AD1126" s="186">
        <v>0</v>
      </c>
      <c r="AE1126" s="186">
        <v>0</v>
      </c>
      <c r="AF1126" s="186">
        <v>0</v>
      </c>
      <c r="AG1126" s="292">
        <v>0</v>
      </c>
      <c r="AH1126" s="292">
        <v>0</v>
      </c>
      <c r="AI1126" s="292">
        <v>0</v>
      </c>
      <c r="AJ1126" s="292">
        <v>12684.07</v>
      </c>
      <c r="AK1126" s="175"/>
      <c r="AL1126" s="175">
        <v>1973945.5999999999</v>
      </c>
      <c r="AM1126" s="175">
        <v>3209388.59</v>
      </c>
      <c r="AN1126" s="175">
        <v>1235442.99</v>
      </c>
    </row>
    <row r="1127" spans="1:40" s="105" customFormat="1" ht="20.3" customHeight="1" x14ac:dyDescent="0.35">
      <c r="A1127" s="256"/>
      <c r="B1127" s="170" t="s">
        <v>22</v>
      </c>
      <c r="C1127" s="293"/>
      <c r="D1127" s="296" t="s">
        <v>172</v>
      </c>
      <c r="E1127" s="287" t="e">
        <f>VLOOKUP(D1127,'[1]2023-2025'!$A:$G,7,0)</f>
        <v>#N/A</v>
      </c>
      <c r="F1127" s="287"/>
      <c r="G1127" s="287"/>
      <c r="H1127" s="288" t="e">
        <v>#N/A</v>
      </c>
      <c r="I1127" s="288" t="e">
        <v>#N/A</v>
      </c>
      <c r="J1127" s="288" t="e">
        <f>VLOOKUP(D1127,[1]Лист3!$A:$AK,37,0)</f>
        <v>#N/A</v>
      </c>
      <c r="K1127" s="289" t="e">
        <v>#N/A</v>
      </c>
      <c r="L1127" s="289"/>
      <c r="M1127" s="289"/>
      <c r="N1127" s="289"/>
      <c r="O1127" s="289" t="e">
        <v>#N/A</v>
      </c>
      <c r="P1127" s="289"/>
      <c r="Q1127" s="297">
        <f>Q1126</f>
        <v>1211909.25</v>
      </c>
      <c r="R1127" s="297">
        <f t="shared" ref="R1127:AI1128" si="143">R1126</f>
        <v>1199225.18</v>
      </c>
      <c r="S1127" s="297">
        <f t="shared" si="143"/>
        <v>763322.38</v>
      </c>
      <c r="T1127" s="297">
        <f t="shared" si="143"/>
        <v>0</v>
      </c>
      <c r="U1127" s="297">
        <f t="shared" si="143"/>
        <v>0</v>
      </c>
      <c r="V1127" s="297">
        <f t="shared" si="143"/>
        <v>0</v>
      </c>
      <c r="W1127" s="297">
        <f t="shared" si="143"/>
        <v>0</v>
      </c>
      <c r="X1127" s="297">
        <f t="shared" si="143"/>
        <v>0</v>
      </c>
      <c r="Y1127" s="297">
        <f t="shared" si="143"/>
        <v>0</v>
      </c>
      <c r="Z1127" s="297">
        <f t="shared" si="143"/>
        <v>0</v>
      </c>
      <c r="AA1127" s="297">
        <f t="shared" si="143"/>
        <v>0</v>
      </c>
      <c r="AB1127" s="297">
        <f t="shared" si="143"/>
        <v>435902.8</v>
      </c>
      <c r="AC1127" s="297">
        <f t="shared" si="143"/>
        <v>0</v>
      </c>
      <c r="AD1127" s="297">
        <f t="shared" si="143"/>
        <v>0</v>
      </c>
      <c r="AE1127" s="297">
        <f t="shared" si="143"/>
        <v>0</v>
      </c>
      <c r="AF1127" s="297">
        <f t="shared" si="143"/>
        <v>0</v>
      </c>
      <c r="AG1127" s="297">
        <f t="shared" si="143"/>
        <v>0</v>
      </c>
      <c r="AH1127" s="297">
        <f t="shared" si="143"/>
        <v>0</v>
      </c>
      <c r="AI1127" s="297">
        <f t="shared" si="143"/>
        <v>0</v>
      </c>
      <c r="AJ1127" s="297">
        <f>AJ1126</f>
        <v>12684.07</v>
      </c>
      <c r="AK1127" s="175"/>
      <c r="AL1127" s="175" t="e">
        <v>#N/A</v>
      </c>
      <c r="AM1127" s="175" t="e">
        <v>#N/A</v>
      </c>
      <c r="AN1127" s="175" t="e">
        <v>#N/A</v>
      </c>
    </row>
    <row r="1128" spans="1:40" s="105" customFormat="1" ht="20.3" customHeight="1" x14ac:dyDescent="0.35">
      <c r="A1128" s="256"/>
      <c r="B1128" s="309" t="s">
        <v>34</v>
      </c>
      <c r="C1128" s="309"/>
      <c r="D1128" s="296" t="s">
        <v>172</v>
      </c>
      <c r="E1128" s="287" t="e">
        <f>VLOOKUP(D1128,'[1]2023-2025'!$A:$G,7,0)</f>
        <v>#N/A</v>
      </c>
      <c r="F1128" s="287"/>
      <c r="G1128" s="287"/>
      <c r="H1128" s="288" t="e">
        <v>#N/A</v>
      </c>
      <c r="I1128" s="288" t="e">
        <v>#N/A</v>
      </c>
      <c r="J1128" s="288" t="e">
        <f>VLOOKUP(D1128,[1]Лист3!$A:$AK,37,0)</f>
        <v>#N/A</v>
      </c>
      <c r="K1128" s="289" t="e">
        <v>#N/A</v>
      </c>
      <c r="L1128" s="289"/>
      <c r="M1128" s="289"/>
      <c r="N1128" s="289"/>
      <c r="O1128" s="289" t="e">
        <v>#N/A</v>
      </c>
      <c r="P1128" s="289"/>
      <c r="Q1128" s="297">
        <f>Q1127</f>
        <v>1211909.25</v>
      </c>
      <c r="R1128" s="297">
        <f t="shared" si="143"/>
        <v>1199225.18</v>
      </c>
      <c r="S1128" s="297">
        <f t="shared" si="143"/>
        <v>763322.38</v>
      </c>
      <c r="T1128" s="297">
        <f t="shared" si="143"/>
        <v>0</v>
      </c>
      <c r="U1128" s="297">
        <f t="shared" si="143"/>
        <v>0</v>
      </c>
      <c r="V1128" s="297">
        <f t="shared" si="143"/>
        <v>0</v>
      </c>
      <c r="W1128" s="297">
        <f t="shared" si="143"/>
        <v>0</v>
      </c>
      <c r="X1128" s="297">
        <f t="shared" si="143"/>
        <v>0</v>
      </c>
      <c r="Y1128" s="297">
        <f t="shared" si="143"/>
        <v>0</v>
      </c>
      <c r="Z1128" s="297">
        <f t="shared" si="143"/>
        <v>0</v>
      </c>
      <c r="AA1128" s="297">
        <f t="shared" si="143"/>
        <v>0</v>
      </c>
      <c r="AB1128" s="297">
        <f t="shared" si="143"/>
        <v>435902.8</v>
      </c>
      <c r="AC1128" s="297">
        <f t="shared" si="143"/>
        <v>0</v>
      </c>
      <c r="AD1128" s="297">
        <f t="shared" si="143"/>
        <v>0</v>
      </c>
      <c r="AE1128" s="297">
        <f t="shared" si="143"/>
        <v>0</v>
      </c>
      <c r="AF1128" s="297">
        <f t="shared" si="143"/>
        <v>0</v>
      </c>
      <c r="AG1128" s="297">
        <f t="shared" si="143"/>
        <v>0</v>
      </c>
      <c r="AH1128" s="297">
        <f t="shared" si="143"/>
        <v>0</v>
      </c>
      <c r="AI1128" s="297">
        <f t="shared" si="143"/>
        <v>0</v>
      </c>
      <c r="AJ1128" s="297">
        <f>AJ1127</f>
        <v>12684.07</v>
      </c>
      <c r="AK1128" s="175"/>
      <c r="AL1128" s="175" t="e">
        <v>#N/A</v>
      </c>
      <c r="AM1128" s="175" t="e">
        <v>#N/A</v>
      </c>
      <c r="AN1128" s="175" t="e">
        <v>#N/A</v>
      </c>
    </row>
    <row r="1129" spans="1:40" s="84" customFormat="1" ht="20.3" customHeight="1" x14ac:dyDescent="0.35">
      <c r="A1129" s="256"/>
      <c r="B1129" s="298"/>
      <c r="C1129" s="275"/>
      <c r="D1129" s="275"/>
      <c r="E1129" s="287">
        <f>VLOOKUP(D1129,'[1]2023-2025'!$A:$G,7,0)</f>
        <v>0</v>
      </c>
      <c r="F1129" s="287"/>
      <c r="G1129" s="287"/>
      <c r="H1129" s="288" t="e">
        <v>#N/A</v>
      </c>
      <c r="I1129" s="288" t="e">
        <v>#N/A</v>
      </c>
      <c r="J1129" s="288" t="e">
        <f>VLOOKUP(D1129,[1]Лист3!$A:$AK,37,0)</f>
        <v>#N/A</v>
      </c>
      <c r="K1129" s="289" t="e">
        <v>#N/A</v>
      </c>
      <c r="L1129" s="289"/>
      <c r="M1129" s="289"/>
      <c r="N1129" s="289"/>
      <c r="O1129" s="289" t="e">
        <v>#N/A</v>
      </c>
      <c r="P1129" s="289"/>
      <c r="Q1129" s="275"/>
      <c r="R1129" s="275"/>
      <c r="S1129" s="277"/>
      <c r="T1129" s="277"/>
      <c r="U1129" s="277"/>
      <c r="V1129" s="277"/>
      <c r="W1129" s="277"/>
      <c r="X1129" s="277" t="s">
        <v>2928</v>
      </c>
      <c r="Y1129" s="299"/>
      <c r="Z1129" s="277"/>
      <c r="AA1129" s="277"/>
      <c r="AB1129" s="277"/>
      <c r="AC1129" s="277"/>
      <c r="AD1129" s="277"/>
      <c r="AE1129" s="277"/>
      <c r="AF1129" s="277"/>
      <c r="AG1129" s="277"/>
      <c r="AH1129" s="277"/>
      <c r="AI1129" s="277"/>
      <c r="AJ1129" s="277"/>
      <c r="AK1129" s="175"/>
      <c r="AL1129" s="175" t="e">
        <v>#N/A</v>
      </c>
      <c r="AM1129" s="175" t="e">
        <v>#N/A</v>
      </c>
      <c r="AN1129" s="175" t="e">
        <v>#N/A</v>
      </c>
    </row>
    <row r="1130" spans="1:40" s="84" customFormat="1" ht="20.3" customHeight="1" x14ac:dyDescent="0.35">
      <c r="A1130" s="256"/>
      <c r="B1130" s="298"/>
      <c r="C1130" s="311"/>
      <c r="D1130" s="311"/>
      <c r="E1130" s="287">
        <f>VLOOKUP(D1130,'[1]2023-2025'!$A:$G,7,0)</f>
        <v>0</v>
      </c>
      <c r="F1130" s="287"/>
      <c r="G1130" s="287"/>
      <c r="H1130" s="288" t="e">
        <v>#N/A</v>
      </c>
      <c r="I1130" s="288" t="e">
        <v>#N/A</v>
      </c>
      <c r="J1130" s="288" t="e">
        <f>VLOOKUP(D1130,[1]Лист3!$A:$AK,37,0)</f>
        <v>#N/A</v>
      </c>
      <c r="K1130" s="289" t="e">
        <v>#N/A</v>
      </c>
      <c r="L1130" s="289"/>
      <c r="M1130" s="289"/>
      <c r="N1130" s="289"/>
      <c r="O1130" s="289" t="e">
        <v>#N/A</v>
      </c>
      <c r="P1130" s="289"/>
      <c r="Q1130" s="311"/>
      <c r="R1130" s="311"/>
      <c r="S1130" s="316"/>
      <c r="T1130" s="316"/>
      <c r="U1130" s="316"/>
      <c r="V1130" s="316"/>
      <c r="W1130" s="316"/>
      <c r="X1130" s="311" t="s">
        <v>2929</v>
      </c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175"/>
      <c r="AL1130" s="175" t="e">
        <v>#N/A</v>
      </c>
      <c r="AM1130" s="175" t="e">
        <v>#N/A</v>
      </c>
      <c r="AN1130" s="175" t="e">
        <v>#N/A</v>
      </c>
    </row>
    <row r="1131" spans="1:40" s="84" customFormat="1" ht="20.3" customHeight="1" x14ac:dyDescent="0.35">
      <c r="A1131" s="256">
        <v>2023</v>
      </c>
      <c r="B1131" s="184">
        <f>B1126+1</f>
        <v>1025</v>
      </c>
      <c r="C1131" s="286" t="s">
        <v>692</v>
      </c>
      <c r="D1131" s="184">
        <v>42213</v>
      </c>
      <c r="E1131" s="287">
        <f>VLOOKUP(D1131,'[1]2023-2025'!$A:$G,7,0)</f>
        <v>2023</v>
      </c>
      <c r="F1131" s="287"/>
      <c r="G1131" s="287" t="s">
        <v>1899</v>
      </c>
      <c r="H1131" s="288">
        <f>INDEX('[1]2023-2025'!$AK:$AK,MATCH(D1131,'[1]2023-2025'!$A:$A,0))</f>
        <v>44581</v>
      </c>
      <c r="I1131" s="288" t="e">
        <v>#N/A</v>
      </c>
      <c r="J1131" s="288" t="e">
        <f>VLOOKUP(D1131,[1]Лист3!$A:$AK,37,0)</f>
        <v>#N/A</v>
      </c>
      <c r="K1131" s="289">
        <f>INDEX('[1]2023-2025'!$G:$G,MATCH(D1131,'[1]2023-2025'!$A:$A,0))</f>
        <v>2023</v>
      </c>
      <c r="L1131" s="289"/>
      <c r="M1131" s="289"/>
      <c r="N1131" s="289"/>
      <c r="O1131" s="289" t="s">
        <v>2772</v>
      </c>
      <c r="P1131" s="289">
        <v>0</v>
      </c>
      <c r="Q1131" s="186">
        <f>SUM(S1131:AJ1131)</f>
        <v>197264.61</v>
      </c>
      <c r="R1131" s="186">
        <f>SUM(S1131:AI1131)</f>
        <v>195423.61</v>
      </c>
      <c r="S1131" s="186">
        <v>0</v>
      </c>
      <c r="T1131" s="186">
        <v>0</v>
      </c>
      <c r="U1131" s="186">
        <v>0</v>
      </c>
      <c r="V1131" s="186">
        <v>0</v>
      </c>
      <c r="W1131" s="186">
        <v>0</v>
      </c>
      <c r="X1131" s="186">
        <v>0</v>
      </c>
      <c r="Y1131" s="186">
        <v>0</v>
      </c>
      <c r="Z1131" s="186">
        <v>0</v>
      </c>
      <c r="AA1131" s="186">
        <v>0</v>
      </c>
      <c r="AB1131" s="186">
        <v>158686.79999999999</v>
      </c>
      <c r="AC1131" s="186">
        <v>0</v>
      </c>
      <c r="AD1131" s="186">
        <v>0</v>
      </c>
      <c r="AE1131" s="186">
        <v>0</v>
      </c>
      <c r="AF1131" s="186">
        <v>0</v>
      </c>
      <c r="AG1131" s="292">
        <v>36736.81</v>
      </c>
      <c r="AH1131" s="292">
        <v>0</v>
      </c>
      <c r="AI1131" s="292">
        <v>0</v>
      </c>
      <c r="AJ1131" s="292">
        <v>1841</v>
      </c>
      <c r="AK1131" s="175"/>
      <c r="AL1131" s="175">
        <v>2066001.5699999998</v>
      </c>
      <c r="AM1131" s="175">
        <v>2965856.3</v>
      </c>
      <c r="AN1131" s="175">
        <v>899854.73</v>
      </c>
    </row>
    <row r="1132" spans="1:40" s="84" customFormat="1" ht="20.3" customHeight="1" x14ac:dyDescent="0.35">
      <c r="A1132" s="256">
        <v>2023</v>
      </c>
      <c r="B1132" s="184">
        <f>B1131+1</f>
        <v>1026</v>
      </c>
      <c r="C1132" s="286" t="s">
        <v>2366</v>
      </c>
      <c r="D1132" s="184">
        <v>42280</v>
      </c>
      <c r="E1132" s="287"/>
      <c r="F1132" s="287"/>
      <c r="G1132" s="287"/>
      <c r="H1132" s="288">
        <v>44973</v>
      </c>
      <c r="I1132" s="288" t="e">
        <v>#N/A</v>
      </c>
      <c r="J1132" s="288" t="e">
        <f>VLOOKUP(D1132,[1]Лист3!$A:$AK,37,0)</f>
        <v>#N/A</v>
      </c>
      <c r="K1132" s="289"/>
      <c r="L1132" s="289"/>
      <c r="M1132" s="289"/>
      <c r="N1132" s="289"/>
      <c r="O1132" s="289"/>
      <c r="P1132" s="289"/>
      <c r="Q1132" s="186">
        <f>SUM(S1132:AJ1132)</f>
        <v>1270569.79</v>
      </c>
      <c r="R1132" s="186">
        <f>SUM(S1132:AI1132)</f>
        <v>1250628.72</v>
      </c>
      <c r="S1132" s="186">
        <v>0</v>
      </c>
      <c r="T1132" s="186">
        <v>0</v>
      </c>
      <c r="U1132" s="186">
        <v>0</v>
      </c>
      <c r="V1132" s="186">
        <v>0</v>
      </c>
      <c r="W1132" s="186">
        <v>0</v>
      </c>
      <c r="X1132" s="186">
        <v>0</v>
      </c>
      <c r="Y1132" s="186">
        <v>0</v>
      </c>
      <c r="Z1132" s="186">
        <v>0</v>
      </c>
      <c r="AA1132" s="186">
        <v>0</v>
      </c>
      <c r="AB1132" s="186">
        <v>0</v>
      </c>
      <c r="AC1132" s="186">
        <v>1250628.72</v>
      </c>
      <c r="AD1132" s="186">
        <v>0</v>
      </c>
      <c r="AE1132" s="186">
        <v>0</v>
      </c>
      <c r="AF1132" s="186">
        <v>0</v>
      </c>
      <c r="AG1132" s="186">
        <v>0</v>
      </c>
      <c r="AH1132" s="186">
        <v>0</v>
      </c>
      <c r="AI1132" s="186">
        <v>0</v>
      </c>
      <c r="AJ1132" s="292">
        <v>19941.07</v>
      </c>
      <c r="AK1132" s="175"/>
      <c r="AL1132" s="175">
        <v>839539.54999999981</v>
      </c>
      <c r="AM1132" s="175">
        <v>2152445.34</v>
      </c>
      <c r="AN1132" s="175">
        <v>1312905.79</v>
      </c>
    </row>
    <row r="1133" spans="1:40" s="84" customFormat="1" ht="24.05" customHeight="1" x14ac:dyDescent="0.35">
      <c r="A1133" s="256"/>
      <c r="B1133" s="170" t="s">
        <v>22</v>
      </c>
      <c r="C1133" s="293"/>
      <c r="D1133" s="296" t="s">
        <v>172</v>
      </c>
      <c r="E1133" s="287" t="e">
        <f>VLOOKUP(D1133,'[1]2023-2025'!$A:$G,7,0)</f>
        <v>#N/A</v>
      </c>
      <c r="F1133" s="287"/>
      <c r="G1133" s="287"/>
      <c r="H1133" s="288" t="e">
        <v>#N/A</v>
      </c>
      <c r="I1133" s="288" t="e">
        <v>#N/A</v>
      </c>
      <c r="J1133" s="288" t="e">
        <f>VLOOKUP(D1133,[1]Лист3!$A:$AK,37,0)</f>
        <v>#N/A</v>
      </c>
      <c r="K1133" s="289" t="e">
        <v>#N/A</v>
      </c>
      <c r="L1133" s="289"/>
      <c r="M1133" s="289"/>
      <c r="N1133" s="289"/>
      <c r="O1133" s="289" t="e">
        <v>#N/A</v>
      </c>
      <c r="P1133" s="289"/>
      <c r="Q1133" s="297">
        <f>SUM(Q1131:Q1132)</f>
        <v>1467834.4</v>
      </c>
      <c r="R1133" s="297">
        <f t="shared" ref="R1133:AJ1133" si="144">SUM(R1131:R1132)</f>
        <v>1446052.33</v>
      </c>
      <c r="S1133" s="297">
        <f t="shared" si="144"/>
        <v>0</v>
      </c>
      <c r="T1133" s="297">
        <f t="shared" si="144"/>
        <v>0</v>
      </c>
      <c r="U1133" s="297">
        <f t="shared" si="144"/>
        <v>0</v>
      </c>
      <c r="V1133" s="297">
        <f t="shared" si="144"/>
        <v>0</v>
      </c>
      <c r="W1133" s="297">
        <f t="shared" si="144"/>
        <v>0</v>
      </c>
      <c r="X1133" s="297">
        <f t="shared" si="144"/>
        <v>0</v>
      </c>
      <c r="Y1133" s="297">
        <f t="shared" si="144"/>
        <v>0</v>
      </c>
      <c r="Z1133" s="297">
        <f t="shared" si="144"/>
        <v>0</v>
      </c>
      <c r="AA1133" s="297">
        <f t="shared" si="144"/>
        <v>0</v>
      </c>
      <c r="AB1133" s="297">
        <f t="shared" si="144"/>
        <v>158686.79999999999</v>
      </c>
      <c r="AC1133" s="297">
        <f t="shared" si="144"/>
        <v>1250628.72</v>
      </c>
      <c r="AD1133" s="297">
        <f t="shared" si="144"/>
        <v>0</v>
      </c>
      <c r="AE1133" s="297">
        <f t="shared" si="144"/>
        <v>0</v>
      </c>
      <c r="AF1133" s="297">
        <f t="shared" si="144"/>
        <v>0</v>
      </c>
      <c r="AG1133" s="297">
        <f t="shared" si="144"/>
        <v>36736.81</v>
      </c>
      <c r="AH1133" s="297">
        <f t="shared" si="144"/>
        <v>0</v>
      </c>
      <c r="AI1133" s="297">
        <f t="shared" si="144"/>
        <v>0</v>
      </c>
      <c r="AJ1133" s="297">
        <f t="shared" si="144"/>
        <v>21782.07</v>
      </c>
      <c r="AK1133" s="175"/>
      <c r="AL1133" s="175" t="e">
        <v>#N/A</v>
      </c>
      <c r="AM1133" s="175" t="e">
        <v>#N/A</v>
      </c>
      <c r="AN1133" s="175" t="e">
        <v>#N/A</v>
      </c>
    </row>
    <row r="1134" spans="1:40" s="84" customFormat="1" ht="20.3" customHeight="1" x14ac:dyDescent="0.35">
      <c r="A1134" s="256"/>
      <c r="B1134" s="309" t="s">
        <v>34</v>
      </c>
      <c r="C1134" s="309"/>
      <c r="D1134" s="296" t="s">
        <v>172</v>
      </c>
      <c r="E1134" s="287" t="e">
        <f>VLOOKUP(D1134,'[1]2023-2025'!$A:$G,7,0)</f>
        <v>#N/A</v>
      </c>
      <c r="F1134" s="287"/>
      <c r="G1134" s="287"/>
      <c r="H1134" s="288" t="e">
        <v>#N/A</v>
      </c>
      <c r="I1134" s="288" t="e">
        <v>#N/A</v>
      </c>
      <c r="J1134" s="288" t="e">
        <f>VLOOKUP(D1134,[1]Лист3!$A:$AK,37,0)</f>
        <v>#N/A</v>
      </c>
      <c r="K1134" s="289" t="e">
        <v>#N/A</v>
      </c>
      <c r="L1134" s="289"/>
      <c r="M1134" s="289"/>
      <c r="N1134" s="289"/>
      <c r="O1134" s="289" t="e">
        <v>#N/A</v>
      </c>
      <c r="P1134" s="289"/>
      <c r="Q1134" s="297">
        <f>Q1133</f>
        <v>1467834.4</v>
      </c>
      <c r="R1134" s="297">
        <f t="shared" ref="R1134:AJ1134" si="145">R1133</f>
        <v>1446052.33</v>
      </c>
      <c r="S1134" s="297">
        <f t="shared" si="145"/>
        <v>0</v>
      </c>
      <c r="T1134" s="297">
        <f t="shared" si="145"/>
        <v>0</v>
      </c>
      <c r="U1134" s="297">
        <f t="shared" si="145"/>
        <v>0</v>
      </c>
      <c r="V1134" s="297">
        <f t="shared" si="145"/>
        <v>0</v>
      </c>
      <c r="W1134" s="297">
        <f t="shared" si="145"/>
        <v>0</v>
      </c>
      <c r="X1134" s="297">
        <f t="shared" si="145"/>
        <v>0</v>
      </c>
      <c r="Y1134" s="297">
        <f t="shared" si="145"/>
        <v>0</v>
      </c>
      <c r="Z1134" s="297">
        <f t="shared" si="145"/>
        <v>0</v>
      </c>
      <c r="AA1134" s="297">
        <f t="shared" si="145"/>
        <v>0</v>
      </c>
      <c r="AB1134" s="297">
        <f t="shared" si="145"/>
        <v>158686.79999999999</v>
      </c>
      <c r="AC1134" s="297">
        <f t="shared" si="145"/>
        <v>1250628.72</v>
      </c>
      <c r="AD1134" s="297">
        <f t="shared" si="145"/>
        <v>0</v>
      </c>
      <c r="AE1134" s="297">
        <f t="shared" si="145"/>
        <v>0</v>
      </c>
      <c r="AF1134" s="297">
        <f t="shared" si="145"/>
        <v>0</v>
      </c>
      <c r="AG1134" s="297">
        <f t="shared" si="145"/>
        <v>36736.81</v>
      </c>
      <c r="AH1134" s="297">
        <f t="shared" si="145"/>
        <v>0</v>
      </c>
      <c r="AI1134" s="297">
        <f t="shared" si="145"/>
        <v>0</v>
      </c>
      <c r="AJ1134" s="297">
        <f t="shared" si="145"/>
        <v>21782.07</v>
      </c>
      <c r="AK1134" s="175"/>
      <c r="AL1134" s="175" t="e">
        <v>#N/A</v>
      </c>
      <c r="AM1134" s="175" t="e">
        <v>#N/A</v>
      </c>
      <c r="AN1134" s="175" t="e">
        <v>#N/A</v>
      </c>
    </row>
    <row r="1135" spans="1:40" s="84" customFormat="1" ht="20.3" customHeight="1" x14ac:dyDescent="0.35">
      <c r="A1135" s="256"/>
      <c r="B1135" s="298"/>
      <c r="C1135" s="275"/>
      <c r="D1135" s="275"/>
      <c r="E1135" s="287">
        <f>VLOOKUP(D1135,'[1]2023-2025'!$A:$G,7,0)</f>
        <v>0</v>
      </c>
      <c r="F1135" s="287"/>
      <c r="G1135" s="287"/>
      <c r="H1135" s="288" t="e">
        <v>#N/A</v>
      </c>
      <c r="I1135" s="288" t="e">
        <v>#N/A</v>
      </c>
      <c r="J1135" s="288" t="e">
        <f>VLOOKUP(D1135,[1]Лист3!$A:$AK,37,0)</f>
        <v>#N/A</v>
      </c>
      <c r="K1135" s="289" t="e">
        <v>#N/A</v>
      </c>
      <c r="L1135" s="289"/>
      <c r="M1135" s="289"/>
      <c r="N1135" s="289"/>
      <c r="O1135" s="289" t="e">
        <v>#N/A</v>
      </c>
      <c r="P1135" s="289"/>
      <c r="Q1135" s="275"/>
      <c r="R1135" s="275"/>
      <c r="S1135" s="277"/>
      <c r="T1135" s="277"/>
      <c r="U1135" s="277"/>
      <c r="V1135" s="277"/>
      <c r="W1135" s="277"/>
      <c r="X1135" s="277" t="s">
        <v>2930</v>
      </c>
      <c r="Y1135" s="299"/>
      <c r="Z1135" s="277"/>
      <c r="AA1135" s="277"/>
      <c r="AB1135" s="277"/>
      <c r="AC1135" s="277"/>
      <c r="AD1135" s="277"/>
      <c r="AE1135" s="277"/>
      <c r="AF1135" s="277"/>
      <c r="AG1135" s="277"/>
      <c r="AH1135" s="277"/>
      <c r="AI1135" s="277"/>
      <c r="AJ1135" s="277"/>
      <c r="AK1135" s="175"/>
      <c r="AL1135" s="175" t="e">
        <v>#N/A</v>
      </c>
      <c r="AM1135" s="175" t="e">
        <v>#N/A</v>
      </c>
      <c r="AN1135" s="175" t="e">
        <v>#N/A</v>
      </c>
    </row>
    <row r="1136" spans="1:40" s="84" customFormat="1" ht="20.3" customHeight="1" x14ac:dyDescent="0.35">
      <c r="A1136" s="256"/>
      <c r="B1136" s="298"/>
      <c r="C1136" s="311"/>
      <c r="D1136" s="311"/>
      <c r="E1136" s="287">
        <f>VLOOKUP(D1136,'[1]2023-2025'!$A:$G,7,0)</f>
        <v>0</v>
      </c>
      <c r="F1136" s="287"/>
      <c r="G1136" s="287"/>
      <c r="H1136" s="288" t="e">
        <v>#N/A</v>
      </c>
      <c r="I1136" s="288" t="e">
        <v>#N/A</v>
      </c>
      <c r="J1136" s="288" t="e">
        <f>VLOOKUP(D1136,[1]Лист3!$A:$AK,37,0)</f>
        <v>#N/A</v>
      </c>
      <c r="K1136" s="289" t="e">
        <v>#N/A</v>
      </c>
      <c r="L1136" s="289"/>
      <c r="M1136" s="289"/>
      <c r="N1136" s="289"/>
      <c r="O1136" s="289" t="e">
        <v>#N/A</v>
      </c>
      <c r="P1136" s="289"/>
      <c r="Q1136" s="311"/>
      <c r="R1136" s="311"/>
      <c r="S1136" s="316"/>
      <c r="T1136" s="316"/>
      <c r="U1136" s="316"/>
      <c r="V1136" s="316"/>
      <c r="W1136" s="316"/>
      <c r="X1136" s="311" t="s">
        <v>2931</v>
      </c>
      <c r="Y1136" s="316"/>
      <c r="Z1136" s="316"/>
      <c r="AA1136" s="316"/>
      <c r="AB1136" s="316"/>
      <c r="AC1136" s="316"/>
      <c r="AD1136" s="316"/>
      <c r="AE1136" s="316"/>
      <c r="AF1136" s="316"/>
      <c r="AG1136" s="316"/>
      <c r="AH1136" s="316"/>
      <c r="AI1136" s="316"/>
      <c r="AJ1136" s="316"/>
      <c r="AK1136" s="175"/>
      <c r="AL1136" s="175" t="e">
        <v>#N/A</v>
      </c>
      <c r="AM1136" s="175" t="e">
        <v>#N/A</v>
      </c>
      <c r="AN1136" s="175" t="e">
        <v>#N/A</v>
      </c>
    </row>
    <row r="1137" spans="1:40" s="84" customFormat="1" ht="20.3" customHeight="1" x14ac:dyDescent="0.35">
      <c r="A1137" s="256">
        <v>2023</v>
      </c>
      <c r="B1137" s="184">
        <f>B1132+1</f>
        <v>1027</v>
      </c>
      <c r="C1137" s="286" t="s">
        <v>1129</v>
      </c>
      <c r="D1137" s="184">
        <v>43720</v>
      </c>
      <c r="E1137" s="287">
        <f>VLOOKUP(D1137,'[1]2023-2025'!$A:$G,7,0)</f>
        <v>2023</v>
      </c>
      <c r="F1137" s="287"/>
      <c r="G1137" s="287" t="s">
        <v>1899</v>
      </c>
      <c r="H1137" s="288">
        <f>INDEX('[1]2023-2025'!$AK:$AK,MATCH(D1137,'[1]2023-2025'!$A:$A,0))</f>
        <v>44670</v>
      </c>
      <c r="I1137" s="288" t="e">
        <v>#N/A</v>
      </c>
      <c r="J1137" s="288" t="e">
        <f>VLOOKUP(D1137,[1]Лист3!$A:$AK,37,0)</f>
        <v>#N/A</v>
      </c>
      <c r="K1137" s="289">
        <f>INDEX('[1]2023-2025'!$G:$G,MATCH(D1137,'[1]2023-2025'!$A:$A,0))</f>
        <v>2023</v>
      </c>
      <c r="L1137" s="289"/>
      <c r="M1137" s="289"/>
      <c r="N1137" s="289"/>
      <c r="O1137" s="289" t="s">
        <v>2773</v>
      </c>
      <c r="P1137" s="289">
        <v>0</v>
      </c>
      <c r="Q1137" s="186">
        <f t="shared" ref="Q1137:Q1151" si="146">SUM(S1137:AJ1137)</f>
        <v>1379021.4200000002</v>
      </c>
      <c r="R1137" s="186">
        <f t="shared" ref="R1137:R1151" si="147">SUM(S1137:AI1137)</f>
        <v>1359398.86</v>
      </c>
      <c r="S1137" s="290">
        <v>0</v>
      </c>
      <c r="T1137" s="290">
        <v>0</v>
      </c>
      <c r="U1137" s="290">
        <v>0</v>
      </c>
      <c r="V1137" s="290">
        <v>0</v>
      </c>
      <c r="W1137" s="290">
        <v>0</v>
      </c>
      <c r="X1137" s="290">
        <v>0</v>
      </c>
      <c r="Y1137" s="290">
        <v>0</v>
      </c>
      <c r="Z1137" s="290">
        <v>0</v>
      </c>
      <c r="AA1137" s="290">
        <v>1359398.86</v>
      </c>
      <c r="AB1137" s="290">
        <v>0</v>
      </c>
      <c r="AC1137" s="290">
        <v>0</v>
      </c>
      <c r="AD1137" s="290">
        <v>0</v>
      </c>
      <c r="AE1137" s="290">
        <v>0</v>
      </c>
      <c r="AF1137" s="290">
        <v>0</v>
      </c>
      <c r="AG1137" s="290">
        <v>0</v>
      </c>
      <c r="AH1137" s="290">
        <v>0</v>
      </c>
      <c r="AI1137" s="290">
        <v>0</v>
      </c>
      <c r="AJ1137" s="292">
        <v>19622.560000000001</v>
      </c>
      <c r="AK1137" s="175"/>
      <c r="AL1137" s="175">
        <v>2435573.8999999994</v>
      </c>
      <c r="AM1137" s="175">
        <v>3814595.32</v>
      </c>
      <c r="AN1137" s="175">
        <v>1379021.4200000002</v>
      </c>
    </row>
    <row r="1138" spans="1:40" s="84" customFormat="1" ht="20.3" customHeight="1" x14ac:dyDescent="0.35">
      <c r="A1138" s="256">
        <v>2023</v>
      </c>
      <c r="B1138" s="184">
        <f>B1137+1</f>
        <v>1028</v>
      </c>
      <c r="C1138" s="286" t="s">
        <v>1130</v>
      </c>
      <c r="D1138" s="184">
        <v>43738</v>
      </c>
      <c r="E1138" s="287">
        <f>VLOOKUP(D1138,'[1]2023-2025'!$A:$G,7,0)</f>
        <v>2023</v>
      </c>
      <c r="F1138" s="287"/>
      <c r="G1138" s="287" t="s">
        <v>1899</v>
      </c>
      <c r="H1138" s="288">
        <f>INDEX('[1]2023-2025'!$AK:$AK,MATCH(D1138,'[1]2023-2025'!$A:$A,0))</f>
        <v>44670</v>
      </c>
      <c r="I1138" s="288" t="e">
        <v>#N/A</v>
      </c>
      <c r="J1138" s="288" t="e">
        <f>VLOOKUP(D1138,[1]Лист3!$A:$AK,37,0)</f>
        <v>#N/A</v>
      </c>
      <c r="K1138" s="289">
        <f>INDEX('[1]2023-2025'!$G:$G,MATCH(D1138,'[1]2023-2025'!$A:$A,0))</f>
        <v>2023</v>
      </c>
      <c r="L1138" s="289"/>
      <c r="M1138" s="289"/>
      <c r="N1138" s="289"/>
      <c r="O1138" s="289" t="s">
        <v>2773</v>
      </c>
      <c r="P1138" s="289">
        <v>0</v>
      </c>
      <c r="Q1138" s="186">
        <f t="shared" si="146"/>
        <v>1340511.44</v>
      </c>
      <c r="R1138" s="186">
        <f t="shared" si="147"/>
        <v>1321022.19</v>
      </c>
      <c r="S1138" s="290">
        <v>0</v>
      </c>
      <c r="T1138" s="290">
        <v>0</v>
      </c>
      <c r="U1138" s="290">
        <v>0</v>
      </c>
      <c r="V1138" s="290">
        <v>0</v>
      </c>
      <c r="W1138" s="290">
        <v>0</v>
      </c>
      <c r="X1138" s="290">
        <v>0</v>
      </c>
      <c r="Y1138" s="290">
        <v>0</v>
      </c>
      <c r="Z1138" s="290">
        <v>0</v>
      </c>
      <c r="AA1138" s="290">
        <v>1321022.19</v>
      </c>
      <c r="AB1138" s="290">
        <v>0</v>
      </c>
      <c r="AC1138" s="290">
        <v>0</v>
      </c>
      <c r="AD1138" s="290">
        <v>0</v>
      </c>
      <c r="AE1138" s="290">
        <v>0</v>
      </c>
      <c r="AF1138" s="290">
        <v>0</v>
      </c>
      <c r="AG1138" s="290">
        <v>0</v>
      </c>
      <c r="AH1138" s="290">
        <v>0</v>
      </c>
      <c r="AI1138" s="290">
        <v>0</v>
      </c>
      <c r="AJ1138" s="292">
        <v>19489.25</v>
      </c>
      <c r="AK1138" s="175"/>
      <c r="AL1138" s="175">
        <v>2512711.11</v>
      </c>
      <c r="AM1138" s="175">
        <v>3853222.55</v>
      </c>
      <c r="AN1138" s="175">
        <v>1340511.44</v>
      </c>
    </row>
    <row r="1139" spans="1:40" s="84" customFormat="1" ht="20.3" customHeight="1" x14ac:dyDescent="0.35">
      <c r="A1139" s="256">
        <v>2023</v>
      </c>
      <c r="B1139" s="184">
        <f t="shared" ref="B1139:B1151" si="148">B1138+1</f>
        <v>1029</v>
      </c>
      <c r="C1139" s="286" t="s">
        <v>1131</v>
      </c>
      <c r="D1139" s="184">
        <v>43740</v>
      </c>
      <c r="E1139" s="287">
        <f>VLOOKUP(D1139,'[1]2023-2025'!$A:$G,7,0)</f>
        <v>2023</v>
      </c>
      <c r="F1139" s="287"/>
      <c r="G1139" s="287" t="s">
        <v>1899</v>
      </c>
      <c r="H1139" s="288">
        <f>INDEX('[1]2023-2025'!$AK:$AK,MATCH(D1139,'[1]2023-2025'!$A:$A,0))</f>
        <v>44670</v>
      </c>
      <c r="I1139" s="288" t="e">
        <v>#N/A</v>
      </c>
      <c r="J1139" s="288" t="e">
        <f>VLOOKUP(D1139,[1]Лист3!$A:$AK,37,0)</f>
        <v>#N/A</v>
      </c>
      <c r="K1139" s="289">
        <f>INDEX('[1]2023-2025'!$G:$G,MATCH(D1139,'[1]2023-2025'!$A:$A,0))</f>
        <v>2023</v>
      </c>
      <c r="L1139" s="289"/>
      <c r="M1139" s="289"/>
      <c r="N1139" s="289"/>
      <c r="O1139" s="289" t="s">
        <v>2773</v>
      </c>
      <c r="P1139" s="289">
        <v>0</v>
      </c>
      <c r="Q1139" s="186">
        <f t="shared" si="146"/>
        <v>2255461.5500000003</v>
      </c>
      <c r="R1139" s="186">
        <f t="shared" si="147"/>
        <v>2219840.8400000003</v>
      </c>
      <c r="S1139" s="290">
        <v>0</v>
      </c>
      <c r="T1139" s="290">
        <v>0</v>
      </c>
      <c r="U1139" s="290">
        <v>0</v>
      </c>
      <c r="V1139" s="290">
        <v>0</v>
      </c>
      <c r="W1139" s="290">
        <v>0</v>
      </c>
      <c r="X1139" s="290">
        <v>0</v>
      </c>
      <c r="Y1139" s="290">
        <v>0</v>
      </c>
      <c r="Z1139" s="290">
        <v>0</v>
      </c>
      <c r="AA1139" s="290">
        <v>2219840.8400000003</v>
      </c>
      <c r="AB1139" s="290">
        <v>0</v>
      </c>
      <c r="AC1139" s="290">
        <v>0</v>
      </c>
      <c r="AD1139" s="290">
        <v>0</v>
      </c>
      <c r="AE1139" s="290">
        <v>0</v>
      </c>
      <c r="AF1139" s="290">
        <v>0</v>
      </c>
      <c r="AG1139" s="290">
        <v>0</v>
      </c>
      <c r="AH1139" s="290">
        <v>0</v>
      </c>
      <c r="AI1139" s="290">
        <v>0</v>
      </c>
      <c r="AJ1139" s="292">
        <v>35620.71</v>
      </c>
      <c r="AK1139" s="175"/>
      <c r="AL1139" s="175">
        <v>5307470.6899999995</v>
      </c>
      <c r="AM1139" s="175">
        <v>7562932.2400000002</v>
      </c>
      <c r="AN1139" s="175">
        <v>2255461.5500000003</v>
      </c>
    </row>
    <row r="1140" spans="1:40" s="84" customFormat="1" ht="20.3" customHeight="1" x14ac:dyDescent="0.35">
      <c r="A1140" s="256">
        <v>2023</v>
      </c>
      <c r="B1140" s="184">
        <f t="shared" si="148"/>
        <v>1030</v>
      </c>
      <c r="C1140" s="286" t="s">
        <v>1132</v>
      </c>
      <c r="D1140" s="184">
        <v>43741</v>
      </c>
      <c r="E1140" s="287">
        <f>VLOOKUP(D1140,'[1]2023-2025'!$A:$G,7,0)</f>
        <v>2023</v>
      </c>
      <c r="F1140" s="287"/>
      <c r="G1140" s="287" t="s">
        <v>1899</v>
      </c>
      <c r="H1140" s="288">
        <f>INDEX('[1]2023-2025'!$AK:$AK,MATCH(D1140,'[1]2023-2025'!$A:$A,0))</f>
        <v>44670</v>
      </c>
      <c r="I1140" s="288" t="e">
        <v>#N/A</v>
      </c>
      <c r="J1140" s="288" t="e">
        <f>VLOOKUP(D1140,[1]Лист3!$A:$AK,37,0)</f>
        <v>#N/A</v>
      </c>
      <c r="K1140" s="289">
        <f>INDEX('[1]2023-2025'!$G:$G,MATCH(D1140,'[1]2023-2025'!$A:$A,0))</f>
        <v>2023</v>
      </c>
      <c r="L1140" s="289"/>
      <c r="M1140" s="289"/>
      <c r="N1140" s="289"/>
      <c r="O1140" s="289" t="s">
        <v>2773</v>
      </c>
      <c r="P1140" s="289">
        <v>0</v>
      </c>
      <c r="Q1140" s="186">
        <f t="shared" si="146"/>
        <v>2137752.1</v>
      </c>
      <c r="R1140" s="186">
        <f t="shared" si="147"/>
        <v>2103723.06</v>
      </c>
      <c r="S1140" s="290">
        <v>0</v>
      </c>
      <c r="T1140" s="290">
        <v>0</v>
      </c>
      <c r="U1140" s="290">
        <v>0</v>
      </c>
      <c r="V1140" s="290">
        <v>0</v>
      </c>
      <c r="W1140" s="290">
        <v>0</v>
      </c>
      <c r="X1140" s="290">
        <v>0</v>
      </c>
      <c r="Y1140" s="290">
        <v>0</v>
      </c>
      <c r="Z1140" s="290">
        <v>0</v>
      </c>
      <c r="AA1140" s="290">
        <v>2103723.06</v>
      </c>
      <c r="AB1140" s="290">
        <v>0</v>
      </c>
      <c r="AC1140" s="290">
        <v>0</v>
      </c>
      <c r="AD1140" s="290">
        <v>0</v>
      </c>
      <c r="AE1140" s="290">
        <v>0</v>
      </c>
      <c r="AF1140" s="290">
        <v>0</v>
      </c>
      <c r="AG1140" s="290">
        <v>0</v>
      </c>
      <c r="AH1140" s="290">
        <v>0</v>
      </c>
      <c r="AI1140" s="290">
        <v>0</v>
      </c>
      <c r="AJ1140" s="292">
        <v>34029.040000000001</v>
      </c>
      <c r="AK1140" s="175"/>
      <c r="AL1140" s="175">
        <v>5364532.6199999992</v>
      </c>
      <c r="AM1140" s="175">
        <v>7502284.7199999997</v>
      </c>
      <c r="AN1140" s="175">
        <v>2137752.1</v>
      </c>
    </row>
    <row r="1141" spans="1:40" s="84" customFormat="1" ht="20.3" customHeight="1" x14ac:dyDescent="0.35">
      <c r="A1141" s="256">
        <v>2023</v>
      </c>
      <c r="B1141" s="184">
        <f t="shared" si="148"/>
        <v>1031</v>
      </c>
      <c r="C1141" s="286" t="s">
        <v>1505</v>
      </c>
      <c r="D1141" s="184">
        <v>43750</v>
      </c>
      <c r="E1141" s="287">
        <f>VLOOKUP(D1141,'[1]2023-2025'!$A:$G,7,0)</f>
        <v>2023</v>
      </c>
      <c r="F1141" s="287"/>
      <c r="G1141" s="287" t="s">
        <v>1899</v>
      </c>
      <c r="H1141" s="288">
        <f>INDEX('[1]2023-2025'!$AK:$AK,MATCH(D1141,'[1]2023-2025'!$A:$A,0))</f>
        <v>44670</v>
      </c>
      <c r="I1141" s="288" t="e">
        <v>#N/A</v>
      </c>
      <c r="J1141" s="288" t="e">
        <f>VLOOKUP(D1141,[1]Лист3!$A:$AK,37,0)</f>
        <v>#N/A</v>
      </c>
      <c r="K1141" s="289">
        <f>INDEX('[1]2023-2025'!$G:$G,MATCH(D1141,'[1]2023-2025'!$A:$A,0))</f>
        <v>2023</v>
      </c>
      <c r="L1141" s="289"/>
      <c r="M1141" s="289"/>
      <c r="N1141" s="289"/>
      <c r="O1141" s="289" t="s">
        <v>2446</v>
      </c>
      <c r="P1141" s="289" t="s">
        <v>2774</v>
      </c>
      <c r="Q1141" s="186">
        <f t="shared" si="146"/>
        <v>4468033.4799999995</v>
      </c>
      <c r="R1141" s="186">
        <f t="shared" si="147"/>
        <v>4401101.55</v>
      </c>
      <c r="S1141" s="290">
        <v>0</v>
      </c>
      <c r="T1141" s="290">
        <v>0</v>
      </c>
      <c r="U1141" s="290">
        <v>0</v>
      </c>
      <c r="V1141" s="290">
        <v>0</v>
      </c>
      <c r="W1141" s="290">
        <v>0</v>
      </c>
      <c r="X1141" s="290">
        <v>0</v>
      </c>
      <c r="Y1141" s="290">
        <v>0</v>
      </c>
      <c r="Z1141" s="290">
        <v>0</v>
      </c>
      <c r="AA1141" s="290">
        <v>3977204.8299999996</v>
      </c>
      <c r="AB1141" s="290">
        <v>338866.01</v>
      </c>
      <c r="AC1141" s="290">
        <v>0</v>
      </c>
      <c r="AD1141" s="290">
        <v>0</v>
      </c>
      <c r="AE1141" s="290">
        <v>0</v>
      </c>
      <c r="AF1141" s="290">
        <v>0</v>
      </c>
      <c r="AG1141" s="290">
        <v>85030.71</v>
      </c>
      <c r="AH1141" s="290">
        <v>0</v>
      </c>
      <c r="AI1141" s="290">
        <v>0</v>
      </c>
      <c r="AJ1141" s="292">
        <v>66931.930000000008</v>
      </c>
      <c r="AK1141" s="175"/>
      <c r="AL1141" s="175">
        <v>9048310.4199999999</v>
      </c>
      <c r="AM1141" s="175">
        <v>16814519.68</v>
      </c>
      <c r="AN1141" s="175">
        <v>7766209.2599999998</v>
      </c>
    </row>
    <row r="1142" spans="1:40" s="84" customFormat="1" ht="20.3" customHeight="1" x14ac:dyDescent="0.35">
      <c r="A1142" s="256">
        <v>2023</v>
      </c>
      <c r="B1142" s="184">
        <f t="shared" si="148"/>
        <v>1032</v>
      </c>
      <c r="C1142" s="286" t="s">
        <v>703</v>
      </c>
      <c r="D1142" s="184">
        <v>43769</v>
      </c>
      <c r="E1142" s="287">
        <f>VLOOKUP(D1142,'[1]2023-2025'!$A:$G,7,0)</f>
        <v>2023</v>
      </c>
      <c r="F1142" s="287"/>
      <c r="G1142" s="287" t="s">
        <v>1899</v>
      </c>
      <c r="H1142" s="288">
        <f>INDEX('[1]2023-2025'!$AK:$AK,MATCH(D1142,'[1]2023-2025'!$A:$A,0))</f>
        <v>44581</v>
      </c>
      <c r="I1142" s="288" t="e">
        <v>#N/A</v>
      </c>
      <c r="J1142" s="288" t="e">
        <f>VLOOKUP(D1142,[1]Лист3!$A:$AK,37,0)</f>
        <v>#N/A</v>
      </c>
      <c r="K1142" s="289">
        <f>INDEX('[1]2023-2025'!$G:$G,MATCH(D1142,'[1]2023-2025'!$A:$A,0))</f>
        <v>2023</v>
      </c>
      <c r="L1142" s="289"/>
      <c r="M1142" s="289"/>
      <c r="N1142" s="289"/>
      <c r="O1142" s="289" t="s">
        <v>2775</v>
      </c>
      <c r="P1142" s="289">
        <v>0</v>
      </c>
      <c r="Q1142" s="186">
        <f t="shared" si="146"/>
        <v>5146791.2100000009</v>
      </c>
      <c r="R1142" s="186">
        <f t="shared" si="147"/>
        <v>5081019.3900000006</v>
      </c>
      <c r="S1142" s="186">
        <v>0</v>
      </c>
      <c r="T1142" s="291">
        <v>0</v>
      </c>
      <c r="U1142" s="186">
        <v>0</v>
      </c>
      <c r="V1142" s="186">
        <v>0</v>
      </c>
      <c r="W1142" s="186">
        <v>0</v>
      </c>
      <c r="X1142" s="186">
        <v>0</v>
      </c>
      <c r="Y1142" s="186">
        <v>0</v>
      </c>
      <c r="Z1142" s="186">
        <v>0</v>
      </c>
      <c r="AA1142" s="186">
        <v>5081019.3900000006</v>
      </c>
      <c r="AB1142" s="186">
        <v>0</v>
      </c>
      <c r="AC1142" s="186">
        <v>0</v>
      </c>
      <c r="AD1142" s="186">
        <v>0</v>
      </c>
      <c r="AE1142" s="186">
        <v>0</v>
      </c>
      <c r="AF1142" s="186">
        <v>0</v>
      </c>
      <c r="AG1142" s="292">
        <v>0</v>
      </c>
      <c r="AH1142" s="292">
        <v>0</v>
      </c>
      <c r="AI1142" s="292">
        <v>0</v>
      </c>
      <c r="AJ1142" s="292">
        <v>65771.820000000007</v>
      </c>
      <c r="AK1142" s="175"/>
      <c r="AL1142" s="175">
        <v>17904265.399999999</v>
      </c>
      <c r="AM1142" s="175">
        <v>23051056.609999999</v>
      </c>
      <c r="AN1142" s="175">
        <v>5146791.2100000009</v>
      </c>
    </row>
    <row r="1143" spans="1:40" s="84" customFormat="1" ht="20.3" customHeight="1" x14ac:dyDescent="0.35">
      <c r="A1143" s="256">
        <v>2023</v>
      </c>
      <c r="B1143" s="184">
        <f t="shared" si="148"/>
        <v>1033</v>
      </c>
      <c r="C1143" s="286" t="s">
        <v>704</v>
      </c>
      <c r="D1143" s="184">
        <v>43790</v>
      </c>
      <c r="E1143" s="287">
        <f>VLOOKUP(D1143,'[1]2023-2025'!$A:$G,7,0)</f>
        <v>2023</v>
      </c>
      <c r="F1143" s="287"/>
      <c r="G1143" s="287" t="s">
        <v>1899</v>
      </c>
      <c r="H1143" s="288">
        <f>INDEX('[1]2023-2025'!$AK:$AK,MATCH(D1143,'[1]2023-2025'!$A:$A,0))</f>
        <v>44581</v>
      </c>
      <c r="I1143" s="288" t="e">
        <v>#N/A</v>
      </c>
      <c r="J1143" s="288" t="e">
        <f>VLOOKUP(D1143,[1]Лист3!$A:$AK,37,0)</f>
        <v>#N/A</v>
      </c>
      <c r="K1143" s="289">
        <f>INDEX('[1]2023-2025'!$G:$G,MATCH(D1143,'[1]2023-2025'!$A:$A,0))</f>
        <v>2023</v>
      </c>
      <c r="L1143" s="289"/>
      <c r="M1143" s="289"/>
      <c r="N1143" s="289"/>
      <c r="O1143" s="289" t="s">
        <v>2775</v>
      </c>
      <c r="P1143" s="289">
        <v>0</v>
      </c>
      <c r="Q1143" s="186">
        <f t="shared" si="146"/>
        <v>4259195.92</v>
      </c>
      <c r="R1143" s="186">
        <f t="shared" si="147"/>
        <v>4203564.29</v>
      </c>
      <c r="S1143" s="186">
        <v>0</v>
      </c>
      <c r="T1143" s="291">
        <v>0</v>
      </c>
      <c r="U1143" s="186">
        <v>0</v>
      </c>
      <c r="V1143" s="186">
        <v>0</v>
      </c>
      <c r="W1143" s="186">
        <v>0</v>
      </c>
      <c r="X1143" s="186">
        <v>0</v>
      </c>
      <c r="Y1143" s="186">
        <v>0</v>
      </c>
      <c r="Z1143" s="186">
        <v>0</v>
      </c>
      <c r="AA1143" s="186">
        <v>4203564.29</v>
      </c>
      <c r="AB1143" s="186">
        <v>0</v>
      </c>
      <c r="AC1143" s="186">
        <v>0</v>
      </c>
      <c r="AD1143" s="186">
        <v>0</v>
      </c>
      <c r="AE1143" s="186">
        <v>0</v>
      </c>
      <c r="AF1143" s="186">
        <v>0</v>
      </c>
      <c r="AG1143" s="292">
        <v>0</v>
      </c>
      <c r="AH1143" s="292">
        <v>0</v>
      </c>
      <c r="AI1143" s="292">
        <v>0</v>
      </c>
      <c r="AJ1143" s="292">
        <v>55631.63</v>
      </c>
      <c r="AK1143" s="175"/>
      <c r="AL1143" s="175">
        <v>16779552.329999998</v>
      </c>
      <c r="AM1143" s="175">
        <v>21038748.25</v>
      </c>
      <c r="AN1143" s="175">
        <v>4259195.92</v>
      </c>
    </row>
    <row r="1144" spans="1:40" s="84" customFormat="1" ht="20.3" customHeight="1" x14ac:dyDescent="0.35">
      <c r="A1144" s="256">
        <v>2023</v>
      </c>
      <c r="B1144" s="184">
        <f t="shared" si="148"/>
        <v>1034</v>
      </c>
      <c r="C1144" s="286" t="s">
        <v>705</v>
      </c>
      <c r="D1144" s="184">
        <v>43821</v>
      </c>
      <c r="E1144" s="287">
        <f>VLOOKUP(D1144,'[1]2023-2025'!$A:$G,7,0)</f>
        <v>2023</v>
      </c>
      <c r="F1144" s="287"/>
      <c r="G1144" s="287" t="s">
        <v>1899</v>
      </c>
      <c r="H1144" s="288">
        <f>INDEX('[1]2023-2025'!$AK:$AK,MATCH(D1144,'[1]2023-2025'!$A:$A,0))</f>
        <v>44581</v>
      </c>
      <c r="I1144" s="288" t="e">
        <v>#N/A</v>
      </c>
      <c r="J1144" s="288" t="e">
        <f>VLOOKUP(D1144,[1]Лист3!$A:$AK,37,0)</f>
        <v>#N/A</v>
      </c>
      <c r="K1144" s="289">
        <f>INDEX('[1]2023-2025'!$G:$G,MATCH(D1144,'[1]2023-2025'!$A:$A,0))</f>
        <v>2023</v>
      </c>
      <c r="L1144" s="289"/>
      <c r="M1144" s="289"/>
      <c r="N1144" s="289"/>
      <c r="O1144" s="289" t="s">
        <v>2775</v>
      </c>
      <c r="P1144" s="289">
        <v>0</v>
      </c>
      <c r="Q1144" s="186">
        <f t="shared" si="146"/>
        <v>5173122.43</v>
      </c>
      <c r="R1144" s="186">
        <f t="shared" si="147"/>
        <v>5092997.55</v>
      </c>
      <c r="S1144" s="186">
        <v>0</v>
      </c>
      <c r="T1144" s="291">
        <v>0</v>
      </c>
      <c r="U1144" s="186">
        <v>0</v>
      </c>
      <c r="V1144" s="186">
        <v>0</v>
      </c>
      <c r="W1144" s="186">
        <v>0</v>
      </c>
      <c r="X1144" s="186">
        <v>0</v>
      </c>
      <c r="Y1144" s="186">
        <v>0</v>
      </c>
      <c r="Z1144" s="186">
        <v>0</v>
      </c>
      <c r="AA1144" s="186">
        <v>5092997.55</v>
      </c>
      <c r="AB1144" s="186">
        <v>0</v>
      </c>
      <c r="AC1144" s="186">
        <v>0</v>
      </c>
      <c r="AD1144" s="186">
        <v>0</v>
      </c>
      <c r="AE1144" s="186">
        <v>0</v>
      </c>
      <c r="AF1144" s="186">
        <v>0</v>
      </c>
      <c r="AG1144" s="292">
        <v>0</v>
      </c>
      <c r="AH1144" s="292">
        <v>0</v>
      </c>
      <c r="AI1144" s="292">
        <v>0</v>
      </c>
      <c r="AJ1144" s="292">
        <v>80124.88</v>
      </c>
      <c r="AK1144" s="175"/>
      <c r="AL1144" s="175">
        <v>16396780.960000001</v>
      </c>
      <c r="AM1144" s="175">
        <v>21569903.390000001</v>
      </c>
      <c r="AN1144" s="175">
        <v>5173122.43</v>
      </c>
    </row>
    <row r="1145" spans="1:40" s="84" customFormat="1" ht="20.3" customHeight="1" x14ac:dyDescent="0.35">
      <c r="A1145" s="256">
        <v>2023</v>
      </c>
      <c r="B1145" s="184">
        <f t="shared" si="148"/>
        <v>1035</v>
      </c>
      <c r="C1145" s="286" t="s">
        <v>706</v>
      </c>
      <c r="D1145" s="184">
        <v>43822</v>
      </c>
      <c r="E1145" s="287">
        <f>VLOOKUP(D1145,'[1]2023-2025'!$A:$G,7,0)</f>
        <v>2023</v>
      </c>
      <c r="F1145" s="287"/>
      <c r="G1145" s="287" t="s">
        <v>1899</v>
      </c>
      <c r="H1145" s="288">
        <f>INDEX('[1]2023-2025'!$AK:$AK,MATCH(D1145,'[1]2023-2025'!$A:$A,0))</f>
        <v>44581</v>
      </c>
      <c r="I1145" s="288" t="e">
        <v>#N/A</v>
      </c>
      <c r="J1145" s="288" t="e">
        <f>VLOOKUP(D1145,[1]Лист3!$A:$AK,37,0)</f>
        <v>#N/A</v>
      </c>
      <c r="K1145" s="289">
        <f>INDEX('[1]2023-2025'!$G:$G,MATCH(D1145,'[1]2023-2025'!$A:$A,0))</f>
        <v>2023</v>
      </c>
      <c r="L1145" s="289"/>
      <c r="M1145" s="289"/>
      <c r="N1145" s="289"/>
      <c r="O1145" s="289" t="s">
        <v>2775</v>
      </c>
      <c r="P1145" s="289">
        <v>0</v>
      </c>
      <c r="Q1145" s="186">
        <f t="shared" si="146"/>
        <v>5151061.62</v>
      </c>
      <c r="R1145" s="186">
        <f t="shared" si="147"/>
        <v>5070987.1100000003</v>
      </c>
      <c r="S1145" s="186">
        <v>0</v>
      </c>
      <c r="T1145" s="291">
        <v>0</v>
      </c>
      <c r="U1145" s="186">
        <v>0</v>
      </c>
      <c r="V1145" s="186">
        <v>0</v>
      </c>
      <c r="W1145" s="186">
        <v>0</v>
      </c>
      <c r="X1145" s="186">
        <v>0</v>
      </c>
      <c r="Y1145" s="186">
        <v>0</v>
      </c>
      <c r="Z1145" s="186">
        <v>0</v>
      </c>
      <c r="AA1145" s="186">
        <v>5070987.1100000003</v>
      </c>
      <c r="AB1145" s="186">
        <v>0</v>
      </c>
      <c r="AC1145" s="186">
        <v>0</v>
      </c>
      <c r="AD1145" s="186">
        <v>0</v>
      </c>
      <c r="AE1145" s="186">
        <v>0</v>
      </c>
      <c r="AF1145" s="186">
        <v>0</v>
      </c>
      <c r="AG1145" s="292">
        <v>0</v>
      </c>
      <c r="AH1145" s="292">
        <v>0</v>
      </c>
      <c r="AI1145" s="292">
        <v>0</v>
      </c>
      <c r="AJ1145" s="292">
        <v>80074.509999999995</v>
      </c>
      <c r="AK1145" s="175"/>
      <c r="AL1145" s="175">
        <v>16904875.899999999</v>
      </c>
      <c r="AM1145" s="175">
        <v>22055937.52</v>
      </c>
      <c r="AN1145" s="175">
        <v>5151061.62</v>
      </c>
    </row>
    <row r="1146" spans="1:40" s="84" customFormat="1" ht="20.3" customHeight="1" x14ac:dyDescent="0.35">
      <c r="A1146" s="256">
        <v>2023</v>
      </c>
      <c r="B1146" s="184">
        <f t="shared" si="148"/>
        <v>1036</v>
      </c>
      <c r="C1146" s="286" t="s">
        <v>1509</v>
      </c>
      <c r="D1146" s="184">
        <v>43817</v>
      </c>
      <c r="E1146" s="287">
        <f>VLOOKUP(D1146,'[1]2023-2025'!$A:$G,7,0)</f>
        <v>2023</v>
      </c>
      <c r="F1146" s="287"/>
      <c r="G1146" s="287" t="s">
        <v>1899</v>
      </c>
      <c r="H1146" s="288">
        <f>INDEX('[1]2023-2025'!$AK:$AK,MATCH(D1146,'[1]2023-2025'!$A:$A,0))</f>
        <v>44670</v>
      </c>
      <c r="I1146" s="288" t="e">
        <v>#N/A</v>
      </c>
      <c r="J1146" s="288" t="e">
        <f>VLOOKUP(D1146,[1]Лист3!$A:$AK,37,0)</f>
        <v>#N/A</v>
      </c>
      <c r="K1146" s="289">
        <f>INDEX('[1]2023-2025'!$G:$G,MATCH(D1146,'[1]2023-2025'!$A:$A,0))</f>
        <v>2023</v>
      </c>
      <c r="L1146" s="289"/>
      <c r="M1146" s="289"/>
      <c r="N1146" s="289"/>
      <c r="O1146" s="289" t="s">
        <v>2773</v>
      </c>
      <c r="P1146" s="289">
        <v>0</v>
      </c>
      <c r="Q1146" s="186">
        <f t="shared" si="146"/>
        <v>1589457.7800000003</v>
      </c>
      <c r="R1146" s="186">
        <f t="shared" si="147"/>
        <v>1569813.1700000002</v>
      </c>
      <c r="S1146" s="290">
        <v>0</v>
      </c>
      <c r="T1146" s="290">
        <v>0</v>
      </c>
      <c r="U1146" s="290">
        <v>0</v>
      </c>
      <c r="V1146" s="290">
        <v>0</v>
      </c>
      <c r="W1146" s="290">
        <v>0</v>
      </c>
      <c r="X1146" s="290">
        <v>0</v>
      </c>
      <c r="Y1146" s="290">
        <v>0</v>
      </c>
      <c r="Z1146" s="290">
        <v>0</v>
      </c>
      <c r="AA1146" s="290">
        <v>1569813.1700000002</v>
      </c>
      <c r="AB1146" s="290">
        <v>0</v>
      </c>
      <c r="AC1146" s="290">
        <v>0</v>
      </c>
      <c r="AD1146" s="290">
        <v>0</v>
      </c>
      <c r="AE1146" s="290">
        <v>0</v>
      </c>
      <c r="AF1146" s="290">
        <v>0</v>
      </c>
      <c r="AG1146" s="290">
        <v>0</v>
      </c>
      <c r="AH1146" s="290">
        <v>0</v>
      </c>
      <c r="AI1146" s="290">
        <v>0</v>
      </c>
      <c r="AJ1146" s="292">
        <v>19644.61</v>
      </c>
      <c r="AK1146" s="175"/>
      <c r="AL1146" s="175">
        <v>2138455.8199999998</v>
      </c>
      <c r="AM1146" s="175">
        <v>3727913.6</v>
      </c>
      <c r="AN1146" s="175">
        <v>1589457.7800000003</v>
      </c>
    </row>
    <row r="1147" spans="1:40" s="84" customFormat="1" ht="20.3" customHeight="1" x14ac:dyDescent="0.35">
      <c r="A1147" s="256">
        <v>2023</v>
      </c>
      <c r="B1147" s="184">
        <f t="shared" si="148"/>
        <v>1037</v>
      </c>
      <c r="C1147" s="286" t="s">
        <v>1851</v>
      </c>
      <c r="D1147" s="184">
        <v>43768</v>
      </c>
      <c r="E1147" s="287">
        <f>VLOOKUP(D1147,'[1]2023-2025'!$A:$G,7,0)</f>
        <v>2023</v>
      </c>
      <c r="F1147" s="287" t="s">
        <v>2094</v>
      </c>
      <c r="G1147" s="287"/>
      <c r="H1147" s="288">
        <f>INDEX('[1]2023-2025'!$AK:$AK,MATCH(D1147,'[1]2023-2025'!$A:$A,0))</f>
        <v>44789</v>
      </c>
      <c r="I1147" s="288" t="e">
        <v>#N/A</v>
      </c>
      <c r="J1147" s="288" t="e">
        <f>VLOOKUP(D1147,[1]Лист3!$A:$AK,37,0)</f>
        <v>#N/A</v>
      </c>
      <c r="K1147" s="289">
        <f>INDEX('[1]2023-2025'!$G:$G,MATCH(D1147,'[1]2023-2025'!$A:$A,0))</f>
        <v>2023</v>
      </c>
      <c r="L1147" s="289"/>
      <c r="M1147" s="289"/>
      <c r="N1147" s="289"/>
      <c r="O1147" s="289" t="s">
        <v>2776</v>
      </c>
      <c r="P1147" s="289">
        <v>0</v>
      </c>
      <c r="Q1147" s="186">
        <f t="shared" si="146"/>
        <v>3010870.2199999997</v>
      </c>
      <c r="R1147" s="186">
        <f t="shared" si="147"/>
        <v>2998000.2399999998</v>
      </c>
      <c r="S1147" s="186">
        <v>0</v>
      </c>
      <c r="T1147" s="186">
        <v>0</v>
      </c>
      <c r="U1147" s="186">
        <v>0</v>
      </c>
      <c r="V1147" s="186">
        <v>0</v>
      </c>
      <c r="W1147" s="186">
        <v>0</v>
      </c>
      <c r="X1147" s="186">
        <v>0</v>
      </c>
      <c r="Y1147" s="186">
        <v>0</v>
      </c>
      <c r="Z1147" s="186">
        <v>0</v>
      </c>
      <c r="AA1147" s="186">
        <v>2998000.2399999998</v>
      </c>
      <c r="AB1147" s="186">
        <v>0</v>
      </c>
      <c r="AC1147" s="186">
        <v>0</v>
      </c>
      <c r="AD1147" s="186">
        <v>0</v>
      </c>
      <c r="AE1147" s="186">
        <v>0</v>
      </c>
      <c r="AF1147" s="186">
        <v>0</v>
      </c>
      <c r="AG1147" s="292">
        <v>0</v>
      </c>
      <c r="AH1147" s="292">
        <v>0</v>
      </c>
      <c r="AI1147" s="292">
        <v>0</v>
      </c>
      <c r="AJ1147" s="292">
        <v>12869.98</v>
      </c>
      <c r="AK1147" s="175"/>
      <c r="AL1147" s="175">
        <v>10688814.059999999</v>
      </c>
      <c r="AM1147" s="175">
        <v>13699684.279999999</v>
      </c>
      <c r="AN1147" s="175">
        <v>3010870.2199999997</v>
      </c>
    </row>
    <row r="1148" spans="1:40" s="84" customFormat="1" ht="20.3" customHeight="1" x14ac:dyDescent="0.35">
      <c r="A1148" s="256">
        <v>2023</v>
      </c>
      <c r="B1148" s="184">
        <f t="shared" si="148"/>
        <v>1038</v>
      </c>
      <c r="C1148" s="286" t="s">
        <v>1852</v>
      </c>
      <c r="D1148" s="184">
        <v>43770</v>
      </c>
      <c r="E1148" s="287">
        <f>VLOOKUP(D1148,'[1]2023-2025'!$A:$G,7,0)</f>
        <v>2023</v>
      </c>
      <c r="F1148" s="287" t="s">
        <v>2094</v>
      </c>
      <c r="G1148" s="287"/>
      <c r="H1148" s="288">
        <f>INDEX('[1]2023-2025'!$AK:$AK,MATCH(D1148,'[1]2023-2025'!$A:$A,0))</f>
        <v>44789</v>
      </c>
      <c r="I1148" s="288" t="e">
        <v>#N/A</v>
      </c>
      <c r="J1148" s="288" t="e">
        <f>VLOOKUP(D1148,[1]Лист3!$A:$AK,37,0)</f>
        <v>#N/A</v>
      </c>
      <c r="K1148" s="289">
        <f>INDEX('[1]2023-2025'!$G:$G,MATCH(D1148,'[1]2023-2025'!$A:$A,0))</f>
        <v>2023</v>
      </c>
      <c r="L1148" s="289"/>
      <c r="M1148" s="289"/>
      <c r="N1148" s="289"/>
      <c r="O1148" s="289" t="s">
        <v>2777</v>
      </c>
      <c r="P1148" s="289">
        <v>0</v>
      </c>
      <c r="Q1148" s="186">
        <f t="shared" si="146"/>
        <v>3965682.76</v>
      </c>
      <c r="R1148" s="186">
        <f t="shared" si="147"/>
        <v>3949251.01</v>
      </c>
      <c r="S1148" s="186">
        <v>0</v>
      </c>
      <c r="T1148" s="186">
        <v>0</v>
      </c>
      <c r="U1148" s="186">
        <v>0</v>
      </c>
      <c r="V1148" s="186">
        <v>0</v>
      </c>
      <c r="W1148" s="186">
        <v>0</v>
      </c>
      <c r="X1148" s="186">
        <v>0</v>
      </c>
      <c r="Y1148" s="186">
        <v>0</v>
      </c>
      <c r="Z1148" s="186">
        <v>0</v>
      </c>
      <c r="AA1148" s="186">
        <v>3949251.01</v>
      </c>
      <c r="AB1148" s="186">
        <v>0</v>
      </c>
      <c r="AC1148" s="186">
        <v>0</v>
      </c>
      <c r="AD1148" s="186">
        <v>0</v>
      </c>
      <c r="AE1148" s="186">
        <v>0</v>
      </c>
      <c r="AF1148" s="186">
        <v>0</v>
      </c>
      <c r="AG1148" s="292">
        <v>0</v>
      </c>
      <c r="AH1148" s="292">
        <v>0</v>
      </c>
      <c r="AI1148" s="292">
        <v>0</v>
      </c>
      <c r="AJ1148" s="292">
        <v>16431.75</v>
      </c>
      <c r="AK1148" s="175"/>
      <c r="AL1148" s="175">
        <v>12976353.4</v>
      </c>
      <c r="AM1148" s="175">
        <v>16942036.16</v>
      </c>
      <c r="AN1148" s="175">
        <v>3965682.76</v>
      </c>
    </row>
    <row r="1149" spans="1:40" s="84" customFormat="1" ht="20.3" customHeight="1" x14ac:dyDescent="0.35">
      <c r="A1149" s="256">
        <v>2023</v>
      </c>
      <c r="B1149" s="184">
        <f t="shared" si="148"/>
        <v>1039</v>
      </c>
      <c r="C1149" s="286" t="s">
        <v>1853</v>
      </c>
      <c r="D1149" s="184">
        <v>43792</v>
      </c>
      <c r="E1149" s="287">
        <f>VLOOKUP(D1149,'[1]2023-2025'!$A:$G,7,0)</f>
        <v>2023</v>
      </c>
      <c r="F1149" s="287" t="s">
        <v>2094</v>
      </c>
      <c r="G1149" s="287"/>
      <c r="H1149" s="288">
        <f>INDEX('[1]2023-2025'!$AK:$AK,MATCH(D1149,'[1]2023-2025'!$A:$A,0))</f>
        <v>44789</v>
      </c>
      <c r="I1149" s="288" t="e">
        <v>#N/A</v>
      </c>
      <c r="J1149" s="288" t="e">
        <f>VLOOKUP(D1149,[1]Лист3!$A:$AK,37,0)</f>
        <v>#N/A</v>
      </c>
      <c r="K1149" s="289">
        <f>INDEX('[1]2023-2025'!$G:$G,MATCH(D1149,'[1]2023-2025'!$A:$A,0))</f>
        <v>2023</v>
      </c>
      <c r="L1149" s="289"/>
      <c r="M1149" s="289"/>
      <c r="N1149" s="289"/>
      <c r="O1149" s="289" t="s">
        <v>2776</v>
      </c>
      <c r="P1149" s="289">
        <v>0</v>
      </c>
      <c r="Q1149" s="186">
        <f t="shared" si="146"/>
        <v>4931389.04</v>
      </c>
      <c r="R1149" s="186">
        <f t="shared" si="147"/>
        <v>4910883.9800000004</v>
      </c>
      <c r="S1149" s="186">
        <v>0</v>
      </c>
      <c r="T1149" s="186">
        <v>0</v>
      </c>
      <c r="U1149" s="186">
        <v>0</v>
      </c>
      <c r="V1149" s="186">
        <v>0</v>
      </c>
      <c r="W1149" s="186">
        <v>0</v>
      </c>
      <c r="X1149" s="186">
        <v>0</v>
      </c>
      <c r="Y1149" s="186">
        <v>0</v>
      </c>
      <c r="Z1149" s="186">
        <v>0</v>
      </c>
      <c r="AA1149" s="186">
        <v>4812888.3800000008</v>
      </c>
      <c r="AB1149" s="186">
        <v>0</v>
      </c>
      <c r="AC1149" s="186">
        <v>0</v>
      </c>
      <c r="AD1149" s="186">
        <v>0</v>
      </c>
      <c r="AE1149" s="186">
        <v>0</v>
      </c>
      <c r="AF1149" s="186">
        <v>0</v>
      </c>
      <c r="AG1149" s="292">
        <v>97995.6</v>
      </c>
      <c r="AH1149" s="292">
        <v>0</v>
      </c>
      <c r="AI1149" s="292">
        <v>0</v>
      </c>
      <c r="AJ1149" s="292">
        <v>20505.060000000001</v>
      </c>
      <c r="AK1149" s="175"/>
      <c r="AL1149" s="175">
        <v>14735534.839999998</v>
      </c>
      <c r="AM1149" s="175">
        <v>22172173.739999998</v>
      </c>
      <c r="AN1149" s="175">
        <v>7436638.9000000004</v>
      </c>
    </row>
    <row r="1150" spans="1:40" s="84" customFormat="1" ht="20.3" customHeight="1" x14ac:dyDescent="0.35">
      <c r="A1150" s="256">
        <v>2023</v>
      </c>
      <c r="B1150" s="184">
        <f t="shared" si="148"/>
        <v>1040</v>
      </c>
      <c r="C1150" s="286" t="s">
        <v>1854</v>
      </c>
      <c r="D1150" s="184">
        <v>43794</v>
      </c>
      <c r="E1150" s="287">
        <f>VLOOKUP(D1150,'[1]2023-2025'!$A:$G,7,0)</f>
        <v>2023</v>
      </c>
      <c r="F1150" s="287" t="s">
        <v>2094</v>
      </c>
      <c r="G1150" s="287"/>
      <c r="H1150" s="288">
        <f>INDEX('[1]2023-2025'!$AK:$AK,MATCH(D1150,'[1]2023-2025'!$A:$A,0))</f>
        <v>44789</v>
      </c>
      <c r="I1150" s="288" t="e">
        <v>#N/A</v>
      </c>
      <c r="J1150" s="288" t="e">
        <f>VLOOKUP(D1150,[1]Лист3!$A:$AK,37,0)</f>
        <v>#N/A</v>
      </c>
      <c r="K1150" s="289">
        <f>INDEX('[1]2023-2025'!$G:$G,MATCH(D1150,'[1]2023-2025'!$A:$A,0))</f>
        <v>2023</v>
      </c>
      <c r="L1150" s="289"/>
      <c r="M1150" s="289"/>
      <c r="N1150" s="289"/>
      <c r="O1150" s="289" t="s">
        <v>2776</v>
      </c>
      <c r="P1150" s="289">
        <v>0</v>
      </c>
      <c r="Q1150" s="186">
        <f t="shared" si="146"/>
        <v>3152816.36</v>
      </c>
      <c r="R1150" s="186">
        <f t="shared" si="147"/>
        <v>3138391.98</v>
      </c>
      <c r="S1150" s="186">
        <v>0</v>
      </c>
      <c r="T1150" s="186">
        <v>0</v>
      </c>
      <c r="U1150" s="186">
        <v>0</v>
      </c>
      <c r="V1150" s="186">
        <v>0</v>
      </c>
      <c r="W1150" s="186">
        <v>0</v>
      </c>
      <c r="X1150" s="186">
        <v>0</v>
      </c>
      <c r="Y1150" s="186">
        <v>0</v>
      </c>
      <c r="Z1150" s="186">
        <v>0</v>
      </c>
      <c r="AA1150" s="186">
        <v>3064177.98</v>
      </c>
      <c r="AB1150" s="186">
        <v>0</v>
      </c>
      <c r="AC1150" s="186">
        <v>0</v>
      </c>
      <c r="AD1150" s="186">
        <v>0</v>
      </c>
      <c r="AE1150" s="186">
        <v>0</v>
      </c>
      <c r="AF1150" s="186">
        <v>0</v>
      </c>
      <c r="AG1150" s="292">
        <v>74214</v>
      </c>
      <c r="AH1150" s="292">
        <v>0</v>
      </c>
      <c r="AI1150" s="292">
        <v>0</v>
      </c>
      <c r="AJ1150" s="292">
        <v>14424.38</v>
      </c>
      <c r="AK1150" s="175"/>
      <c r="AL1150" s="175">
        <v>11955351.719999999</v>
      </c>
      <c r="AM1150" s="175">
        <v>16850812.68</v>
      </c>
      <c r="AN1150" s="175">
        <v>4895460.96</v>
      </c>
    </row>
    <row r="1151" spans="1:40" s="84" customFormat="1" ht="20.3" customHeight="1" x14ac:dyDescent="0.35">
      <c r="A1151" s="256">
        <v>2023</v>
      </c>
      <c r="B1151" s="184">
        <f t="shared" si="148"/>
        <v>1041</v>
      </c>
      <c r="C1151" s="286" t="s">
        <v>3031</v>
      </c>
      <c r="D1151" s="184">
        <v>43812</v>
      </c>
      <c r="E1151" s="287"/>
      <c r="F1151" s="287"/>
      <c r="G1151" s="287"/>
      <c r="H1151" s="288"/>
      <c r="I1151" s="288" t="e">
        <v>#N/A</v>
      </c>
      <c r="J1151" s="288" t="e">
        <f>VLOOKUP(D1151,[1]Лист3!$A:$AK,37,0)</f>
        <v>#N/A</v>
      </c>
      <c r="K1151" s="289"/>
      <c r="L1151" s="289"/>
      <c r="M1151" s="289"/>
      <c r="N1151" s="289"/>
      <c r="O1151" s="289"/>
      <c r="P1151" s="289"/>
      <c r="Q1151" s="186">
        <f t="shared" si="146"/>
        <v>574099.39</v>
      </c>
      <c r="R1151" s="186">
        <f t="shared" si="147"/>
        <v>574099.39</v>
      </c>
      <c r="S1151" s="290">
        <v>0</v>
      </c>
      <c r="T1151" s="186">
        <v>574099.39</v>
      </c>
      <c r="U1151" s="186">
        <v>0</v>
      </c>
      <c r="V1151" s="186">
        <v>0</v>
      </c>
      <c r="W1151" s="186">
        <v>0</v>
      </c>
      <c r="X1151" s="186">
        <v>0</v>
      </c>
      <c r="Y1151" s="186">
        <v>0</v>
      </c>
      <c r="Z1151" s="186">
        <v>0</v>
      </c>
      <c r="AA1151" s="186">
        <v>0</v>
      </c>
      <c r="AB1151" s="186">
        <v>0</v>
      </c>
      <c r="AC1151" s="186">
        <v>0</v>
      </c>
      <c r="AD1151" s="186">
        <v>0</v>
      </c>
      <c r="AE1151" s="186">
        <v>0</v>
      </c>
      <c r="AF1151" s="186">
        <v>0</v>
      </c>
      <c r="AG1151" s="292">
        <v>0</v>
      </c>
      <c r="AH1151" s="292">
        <v>0</v>
      </c>
      <c r="AI1151" s="292">
        <v>0</v>
      </c>
      <c r="AJ1151" s="292">
        <v>0</v>
      </c>
      <c r="AK1151" s="175"/>
      <c r="AL1151" s="175">
        <v>16045712.379999999</v>
      </c>
      <c r="AM1151" s="175">
        <v>16619811.77</v>
      </c>
      <c r="AN1151" s="175">
        <v>574099.39</v>
      </c>
    </row>
    <row r="1152" spans="1:40" s="84" customFormat="1" ht="20.3" customHeight="1" x14ac:dyDescent="0.35">
      <c r="A1152" s="256"/>
      <c r="B1152" s="170" t="s">
        <v>22</v>
      </c>
      <c r="C1152" s="293"/>
      <c r="D1152" s="296" t="s">
        <v>172</v>
      </c>
      <c r="E1152" s="287" t="e">
        <f>VLOOKUP(D1152,'[1]2023-2025'!$A:$G,7,0)</f>
        <v>#N/A</v>
      </c>
      <c r="F1152" s="287"/>
      <c r="G1152" s="287"/>
      <c r="H1152" s="288" t="e">
        <v>#N/A</v>
      </c>
      <c r="I1152" s="288" t="e">
        <v>#N/A</v>
      </c>
      <c r="J1152" s="288" t="e">
        <f>VLOOKUP(D1152,[1]Лист3!$A:$AK,37,0)</f>
        <v>#N/A</v>
      </c>
      <c r="K1152" s="289" t="e">
        <v>#N/A</v>
      </c>
      <c r="L1152" s="289"/>
      <c r="M1152" s="289"/>
      <c r="N1152" s="289"/>
      <c r="O1152" s="289" t="e">
        <v>#N/A</v>
      </c>
      <c r="P1152" s="289"/>
      <c r="Q1152" s="297">
        <f>SUM(Q1137:Q1151)</f>
        <v>48535266.719999999</v>
      </c>
      <c r="R1152" s="297">
        <f t="shared" ref="R1152:AJ1152" si="149">SUM(R1137:R1151)</f>
        <v>47994094.609999992</v>
      </c>
      <c r="S1152" s="297">
        <f t="shared" si="149"/>
        <v>0</v>
      </c>
      <c r="T1152" s="297">
        <f t="shared" si="149"/>
        <v>574099.39</v>
      </c>
      <c r="U1152" s="297">
        <f t="shared" si="149"/>
        <v>0</v>
      </c>
      <c r="V1152" s="297">
        <f t="shared" si="149"/>
        <v>0</v>
      </c>
      <c r="W1152" s="297">
        <f t="shared" si="149"/>
        <v>0</v>
      </c>
      <c r="X1152" s="297">
        <f t="shared" si="149"/>
        <v>0</v>
      </c>
      <c r="Y1152" s="297">
        <f t="shared" si="149"/>
        <v>0</v>
      </c>
      <c r="Z1152" s="297">
        <f t="shared" si="149"/>
        <v>0</v>
      </c>
      <c r="AA1152" s="297">
        <f t="shared" si="149"/>
        <v>46823888.899999999</v>
      </c>
      <c r="AB1152" s="297">
        <f t="shared" si="149"/>
        <v>338866.01</v>
      </c>
      <c r="AC1152" s="297">
        <f t="shared" si="149"/>
        <v>0</v>
      </c>
      <c r="AD1152" s="297">
        <f t="shared" si="149"/>
        <v>0</v>
      </c>
      <c r="AE1152" s="297">
        <f t="shared" si="149"/>
        <v>0</v>
      </c>
      <c r="AF1152" s="297">
        <f t="shared" si="149"/>
        <v>0</v>
      </c>
      <c r="AG1152" s="297">
        <f t="shared" si="149"/>
        <v>257240.31</v>
      </c>
      <c r="AH1152" s="297">
        <f t="shared" si="149"/>
        <v>0</v>
      </c>
      <c r="AI1152" s="297">
        <f t="shared" si="149"/>
        <v>0</v>
      </c>
      <c r="AJ1152" s="297">
        <f t="shared" si="149"/>
        <v>541172.11</v>
      </c>
      <c r="AK1152" s="175"/>
      <c r="AL1152" s="175" t="e">
        <v>#N/A</v>
      </c>
      <c r="AM1152" s="175" t="e">
        <v>#N/A</v>
      </c>
      <c r="AN1152" s="175" t="e">
        <v>#N/A</v>
      </c>
    </row>
    <row r="1153" spans="1:40" s="84" customFormat="1" ht="20.3" customHeight="1" x14ac:dyDescent="0.35">
      <c r="A1153" s="256"/>
      <c r="B1153" s="298"/>
      <c r="C1153" s="311"/>
      <c r="D1153" s="311"/>
      <c r="E1153" s="287">
        <f>VLOOKUP(D1153,'[1]2023-2025'!$A:$G,7,0)</f>
        <v>0</v>
      </c>
      <c r="F1153" s="287"/>
      <c r="G1153" s="287"/>
      <c r="H1153" s="288" t="e">
        <v>#N/A</v>
      </c>
      <c r="I1153" s="288" t="e">
        <v>#N/A</v>
      </c>
      <c r="J1153" s="288" t="e">
        <f>VLOOKUP(D1153,[1]Лист3!$A:$AK,37,0)</f>
        <v>#N/A</v>
      </c>
      <c r="K1153" s="289" t="e">
        <v>#N/A</v>
      </c>
      <c r="L1153" s="289"/>
      <c r="M1153" s="289"/>
      <c r="N1153" s="289"/>
      <c r="O1153" s="289" t="e">
        <v>#N/A</v>
      </c>
      <c r="P1153" s="289"/>
      <c r="Q1153" s="311"/>
      <c r="R1153" s="311"/>
      <c r="S1153" s="316"/>
      <c r="T1153" s="316"/>
      <c r="U1153" s="316"/>
      <c r="V1153" s="316"/>
      <c r="W1153" s="316"/>
      <c r="X1153" s="311" t="s">
        <v>2932</v>
      </c>
      <c r="Y1153" s="316"/>
      <c r="Z1153" s="316"/>
      <c r="AA1153" s="316"/>
      <c r="AB1153" s="316"/>
      <c r="AC1153" s="316"/>
      <c r="AD1153" s="316"/>
      <c r="AE1153" s="316"/>
      <c r="AF1153" s="316"/>
      <c r="AG1153" s="316"/>
      <c r="AH1153" s="316"/>
      <c r="AI1153" s="316"/>
      <c r="AJ1153" s="316"/>
      <c r="AK1153" s="175"/>
      <c r="AL1153" s="175" t="e">
        <v>#N/A</v>
      </c>
      <c r="AM1153" s="175" t="e">
        <v>#N/A</v>
      </c>
      <c r="AN1153" s="175" t="e">
        <v>#N/A</v>
      </c>
    </row>
    <row r="1154" spans="1:40" s="84" customFormat="1" ht="20.3" customHeight="1" x14ac:dyDescent="0.35">
      <c r="A1154" s="256">
        <v>2023</v>
      </c>
      <c r="B1154" s="184">
        <f>B1151+1</f>
        <v>1042</v>
      </c>
      <c r="C1154" s="286" t="s">
        <v>707</v>
      </c>
      <c r="D1154" s="184">
        <v>55991</v>
      </c>
      <c r="E1154" s="287">
        <f>VLOOKUP(D1154,'[1]2023-2025'!$A:$G,7,0)</f>
        <v>2023</v>
      </c>
      <c r="F1154" s="287"/>
      <c r="G1154" s="287" t="s">
        <v>1899</v>
      </c>
      <c r="H1154" s="288">
        <f>INDEX('[1]2023-2025'!$AK:$AK,MATCH(D1154,'[1]2023-2025'!$A:$A,0))</f>
        <v>44551</v>
      </c>
      <c r="I1154" s="288" t="e">
        <v>#N/A</v>
      </c>
      <c r="J1154" s="288" t="e">
        <f>VLOOKUP(D1154,[1]Лист3!$A:$AK,37,0)</f>
        <v>#N/A</v>
      </c>
      <c r="K1154" s="289">
        <f>INDEX('[1]2023-2025'!$G:$G,MATCH(D1154,'[1]2023-2025'!$A:$A,0))</f>
        <v>2023</v>
      </c>
      <c r="L1154" s="289"/>
      <c r="M1154" s="289"/>
      <c r="N1154" s="289"/>
      <c r="O1154" s="289" t="s">
        <v>2778</v>
      </c>
      <c r="P1154" s="289" t="s">
        <v>2779</v>
      </c>
      <c r="Q1154" s="186">
        <f>SUM(S1154:AJ1154)</f>
        <v>1742072</v>
      </c>
      <c r="R1154" s="186">
        <f>SUM(S1154:AI1154)</f>
        <v>1742072</v>
      </c>
      <c r="S1154" s="186">
        <v>0</v>
      </c>
      <c r="T1154" s="291">
        <v>0</v>
      </c>
      <c r="U1154" s="186">
        <v>0</v>
      </c>
      <c r="V1154" s="186">
        <v>0</v>
      </c>
      <c r="W1154" s="186">
        <v>0</v>
      </c>
      <c r="X1154" s="186">
        <v>0</v>
      </c>
      <c r="Y1154" s="186">
        <v>0</v>
      </c>
      <c r="Z1154" s="186">
        <v>0</v>
      </c>
      <c r="AA1154" s="186">
        <v>0</v>
      </c>
      <c r="AB1154" s="186">
        <v>0</v>
      </c>
      <c r="AC1154" s="186">
        <v>1742072</v>
      </c>
      <c r="AD1154" s="186">
        <v>0</v>
      </c>
      <c r="AE1154" s="186">
        <v>0</v>
      </c>
      <c r="AF1154" s="186">
        <v>0</v>
      </c>
      <c r="AG1154" s="292">
        <v>0</v>
      </c>
      <c r="AH1154" s="292">
        <v>0</v>
      </c>
      <c r="AI1154" s="292">
        <v>0</v>
      </c>
      <c r="AJ1154" s="292">
        <v>0</v>
      </c>
      <c r="AK1154" s="175"/>
      <c r="AL1154" s="175">
        <v>881167.56999999983</v>
      </c>
      <c r="AM1154" s="175">
        <v>2623239.5699999998</v>
      </c>
      <c r="AN1154" s="175">
        <v>1742072</v>
      </c>
    </row>
    <row r="1155" spans="1:40" s="84" customFormat="1" ht="20.3" customHeight="1" x14ac:dyDescent="0.35">
      <c r="A1155" s="256">
        <v>2023</v>
      </c>
      <c r="B1155" s="184">
        <f>B1154+1</f>
        <v>1043</v>
      </c>
      <c r="C1155" s="286" t="s">
        <v>2174</v>
      </c>
      <c r="D1155" s="184">
        <v>43567</v>
      </c>
      <c r="E1155" s="287">
        <f>VLOOKUP(D1155,'[1]2023-2025'!$A:$G,7,0)</f>
        <v>2023</v>
      </c>
      <c r="F1155" s="287" t="str">
        <f>VLOOKUP(D1155,[2]Лист1!$C:$F,4,0)</f>
        <v>ранний</v>
      </c>
      <c r="G1155" s="287"/>
      <c r="H1155" s="288" t="str">
        <f>INDEX('[1]2023-2025'!$AK:$AK,MATCH(D1155,'[1]2023-2025'!$A:$A,0))</f>
        <v>вкл. Протоколом</v>
      </c>
      <c r="I1155" s="288" t="e">
        <v>#N/A</v>
      </c>
      <c r="J1155" s="288" t="e">
        <f>VLOOKUP(D1155,[1]Лист3!$A:$AK,37,0)</f>
        <v>#N/A</v>
      </c>
      <c r="K1155" s="289">
        <f>INDEX('[1]2023-2025'!$G:$G,MATCH(D1155,'[1]2023-2025'!$A:$A,0))</f>
        <v>2023</v>
      </c>
      <c r="L1155" s="289"/>
      <c r="M1155" s="289"/>
      <c r="N1155" s="289"/>
      <c r="O1155" s="289" t="s">
        <v>2446</v>
      </c>
      <c r="P1155" s="289" t="s">
        <v>2780</v>
      </c>
      <c r="Q1155" s="186">
        <f>SUM(S1155:AJ1155)</f>
        <v>6539295.3099999996</v>
      </c>
      <c r="R1155" s="186">
        <f>SUM(S1155:AI1155)</f>
        <v>6539295.3099999996</v>
      </c>
      <c r="S1155" s="290">
        <v>0</v>
      </c>
      <c r="T1155" s="291">
        <v>0</v>
      </c>
      <c r="U1155" s="186">
        <v>0</v>
      </c>
      <c r="V1155" s="186">
        <v>252153.40999999997</v>
      </c>
      <c r="W1155" s="186">
        <v>573703.43999999994</v>
      </c>
      <c r="X1155" s="186">
        <v>536622.65999999992</v>
      </c>
      <c r="Y1155" s="186">
        <v>0</v>
      </c>
      <c r="Z1155" s="290">
        <v>0</v>
      </c>
      <c r="AA1155" s="186">
        <v>5176815.8</v>
      </c>
      <c r="AB1155" s="186">
        <v>0</v>
      </c>
      <c r="AC1155" s="186">
        <v>0</v>
      </c>
      <c r="AD1155" s="186">
        <v>0</v>
      </c>
      <c r="AE1155" s="186">
        <v>0</v>
      </c>
      <c r="AF1155" s="186">
        <v>0</v>
      </c>
      <c r="AG1155" s="290">
        <v>0</v>
      </c>
      <c r="AH1155" s="292">
        <v>0</v>
      </c>
      <c r="AI1155" s="292">
        <v>0</v>
      </c>
      <c r="AJ1155" s="292">
        <v>0</v>
      </c>
      <c r="AK1155" s="175"/>
      <c r="AL1155" s="175">
        <v>6955869.4600000009</v>
      </c>
      <c r="AM1155" s="175">
        <v>15957706.970000001</v>
      </c>
      <c r="AN1155" s="175">
        <v>9001837.5099999998</v>
      </c>
    </row>
    <row r="1156" spans="1:40" s="84" customFormat="1" ht="20.3" customHeight="1" x14ac:dyDescent="0.35">
      <c r="A1156" s="256">
        <v>2023</v>
      </c>
      <c r="B1156" s="184">
        <f>B1155+1</f>
        <v>1044</v>
      </c>
      <c r="C1156" s="286" t="s">
        <v>2175</v>
      </c>
      <c r="D1156" s="184">
        <v>43592</v>
      </c>
      <c r="E1156" s="287">
        <f>VLOOKUP(D1156,'[1]2023-2025'!$A:$G,7,0)</f>
        <v>2023</v>
      </c>
      <c r="F1156" s="287" t="str">
        <f>VLOOKUP(D1156,[2]Лист1!$C:$F,4,0)</f>
        <v>ранний</v>
      </c>
      <c r="G1156" s="287"/>
      <c r="H1156" s="288" t="str">
        <f>INDEX('[1]2023-2025'!$AK:$AK,MATCH(D1156,'[1]2023-2025'!$A:$A,0))</f>
        <v>вкл. Протоколом</v>
      </c>
      <c r="I1156" s="288" t="e">
        <v>#N/A</v>
      </c>
      <c r="J1156" s="288" t="e">
        <f>VLOOKUP(D1156,[1]Лист3!$A:$AK,37,0)</f>
        <v>#N/A</v>
      </c>
      <c r="K1156" s="289">
        <f>INDEX('[1]2023-2025'!$G:$G,MATCH(D1156,'[1]2023-2025'!$A:$A,0))</f>
        <v>2023</v>
      </c>
      <c r="L1156" s="289"/>
      <c r="M1156" s="289"/>
      <c r="N1156" s="289"/>
      <c r="O1156" s="289" t="s">
        <v>2446</v>
      </c>
      <c r="P1156" s="289" t="s">
        <v>2781</v>
      </c>
      <c r="Q1156" s="186">
        <f>SUM(S1156:AJ1156)</f>
        <v>5815133.9100000001</v>
      </c>
      <c r="R1156" s="186">
        <f>SUM(S1156:AI1156)</f>
        <v>5815133.9100000001</v>
      </c>
      <c r="S1156" s="290">
        <v>0</v>
      </c>
      <c r="T1156" s="291">
        <v>0</v>
      </c>
      <c r="U1156" s="186">
        <v>0</v>
      </c>
      <c r="V1156" s="186">
        <v>225585.59</v>
      </c>
      <c r="W1156" s="186">
        <v>531036.77</v>
      </c>
      <c r="X1156" s="186">
        <v>0</v>
      </c>
      <c r="Y1156" s="186">
        <v>0</v>
      </c>
      <c r="Z1156" s="290">
        <v>0</v>
      </c>
      <c r="AA1156" s="186">
        <v>5058511.55</v>
      </c>
      <c r="AB1156" s="186">
        <v>0</v>
      </c>
      <c r="AC1156" s="186">
        <v>0</v>
      </c>
      <c r="AD1156" s="186">
        <v>0</v>
      </c>
      <c r="AE1156" s="186">
        <v>0</v>
      </c>
      <c r="AF1156" s="186">
        <v>0</v>
      </c>
      <c r="AG1156" s="290">
        <v>0</v>
      </c>
      <c r="AH1156" s="292">
        <v>0</v>
      </c>
      <c r="AI1156" s="292">
        <v>0</v>
      </c>
      <c r="AJ1156" s="292">
        <v>0</v>
      </c>
      <c r="AK1156" s="175"/>
      <c r="AL1156" s="175">
        <v>7002619.9199999999</v>
      </c>
      <c r="AM1156" s="175">
        <v>15995961.869999999</v>
      </c>
      <c r="AN1156" s="175">
        <v>8993341.9499999993</v>
      </c>
    </row>
    <row r="1157" spans="1:40" s="84" customFormat="1" ht="20.3" customHeight="1" x14ac:dyDescent="0.35">
      <c r="A1157" s="256">
        <v>2023</v>
      </c>
      <c r="B1157" s="184">
        <f>B1156+1</f>
        <v>1045</v>
      </c>
      <c r="C1157" s="286" t="s">
        <v>2176</v>
      </c>
      <c r="D1157" s="184">
        <v>43593</v>
      </c>
      <c r="E1157" s="287">
        <f>VLOOKUP(D1157,'[1]2023-2025'!$A:$G,7,0)</f>
        <v>2023</v>
      </c>
      <c r="F1157" s="287" t="str">
        <f>VLOOKUP(D1157,[2]Лист1!$C:$F,4,0)</f>
        <v>ранний</v>
      </c>
      <c r="G1157" s="287"/>
      <c r="H1157" s="288" t="str">
        <f>INDEX('[1]2023-2025'!$AK:$AK,MATCH(D1157,'[1]2023-2025'!$A:$A,0))</f>
        <v>вкл. Протоколом</v>
      </c>
      <c r="I1157" s="288" t="e">
        <v>#N/A</v>
      </c>
      <c r="J1157" s="288" t="e">
        <f>VLOOKUP(D1157,[1]Лист3!$A:$AK,37,0)</f>
        <v>#N/A</v>
      </c>
      <c r="K1157" s="289">
        <f>INDEX('[1]2023-2025'!$G:$G,MATCH(D1157,'[1]2023-2025'!$A:$A,0))</f>
        <v>2023</v>
      </c>
      <c r="L1157" s="289"/>
      <c r="M1157" s="289"/>
      <c r="N1157" s="289"/>
      <c r="O1157" s="289" t="s">
        <v>2446</v>
      </c>
      <c r="P1157" s="289" t="s">
        <v>2781</v>
      </c>
      <c r="Q1157" s="186">
        <f>SUM(S1157:AJ1157)</f>
        <v>7354003.4000000004</v>
      </c>
      <c r="R1157" s="186">
        <f>SUM(S1157:AI1157)</f>
        <v>7354003.4000000004</v>
      </c>
      <c r="S1157" s="290">
        <v>0</v>
      </c>
      <c r="T1157" s="291">
        <v>1888618.37</v>
      </c>
      <c r="U1157" s="186">
        <v>0</v>
      </c>
      <c r="V1157" s="186">
        <v>195568.04</v>
      </c>
      <c r="W1157" s="186">
        <v>0</v>
      </c>
      <c r="X1157" s="186">
        <v>0</v>
      </c>
      <c r="Y1157" s="186">
        <v>0</v>
      </c>
      <c r="Z1157" s="290">
        <v>0</v>
      </c>
      <c r="AA1157" s="186">
        <v>5269816.99</v>
      </c>
      <c r="AB1157" s="186">
        <v>0</v>
      </c>
      <c r="AC1157" s="186">
        <v>0</v>
      </c>
      <c r="AD1157" s="186">
        <v>0</v>
      </c>
      <c r="AE1157" s="186">
        <v>0</v>
      </c>
      <c r="AF1157" s="186">
        <v>0</v>
      </c>
      <c r="AG1157" s="290">
        <v>0</v>
      </c>
      <c r="AH1157" s="292">
        <v>0</v>
      </c>
      <c r="AI1157" s="292">
        <v>0</v>
      </c>
      <c r="AJ1157" s="292">
        <v>0</v>
      </c>
      <c r="AK1157" s="175"/>
      <c r="AL1157" s="175">
        <v>8386276.3100000024</v>
      </c>
      <c r="AM1157" s="175">
        <v>17985120.850000001</v>
      </c>
      <c r="AN1157" s="175">
        <v>9598844.5399999991</v>
      </c>
    </row>
    <row r="1158" spans="1:40" s="84" customFormat="1" ht="20.3" customHeight="1" x14ac:dyDescent="0.35">
      <c r="A1158" s="256"/>
      <c r="B1158" s="170" t="s">
        <v>22</v>
      </c>
      <c r="C1158" s="293"/>
      <c r="D1158" s="296" t="s">
        <v>172</v>
      </c>
      <c r="E1158" s="287" t="e">
        <f>VLOOKUP(D1158,'[1]2023-2025'!$A:$G,7,0)</f>
        <v>#N/A</v>
      </c>
      <c r="F1158" s="287"/>
      <c r="G1158" s="287"/>
      <c r="H1158" s="288" t="e">
        <v>#N/A</v>
      </c>
      <c r="I1158" s="288" t="e">
        <v>#N/A</v>
      </c>
      <c r="J1158" s="288" t="e">
        <f>VLOOKUP(D1158,[1]Лист3!$A:$AK,37,0)</f>
        <v>#N/A</v>
      </c>
      <c r="K1158" s="289" t="e">
        <v>#N/A</v>
      </c>
      <c r="L1158" s="289"/>
      <c r="M1158" s="289"/>
      <c r="N1158" s="289"/>
      <c r="O1158" s="289" t="e">
        <v>#N/A</v>
      </c>
      <c r="P1158" s="289"/>
      <c r="Q1158" s="297">
        <f>SUM(Q1154:Q1157)</f>
        <v>21450504.619999997</v>
      </c>
      <c r="R1158" s="297">
        <f t="shared" ref="R1158:AJ1158" si="150">SUM(R1154:R1157)</f>
        <v>21450504.619999997</v>
      </c>
      <c r="S1158" s="297">
        <f t="shared" si="150"/>
        <v>0</v>
      </c>
      <c r="T1158" s="297">
        <f t="shared" si="150"/>
        <v>1888618.37</v>
      </c>
      <c r="U1158" s="297">
        <f t="shared" si="150"/>
        <v>0</v>
      </c>
      <c r="V1158" s="297">
        <f t="shared" si="150"/>
        <v>673307.04</v>
      </c>
      <c r="W1158" s="297">
        <f t="shared" si="150"/>
        <v>1104740.21</v>
      </c>
      <c r="X1158" s="297">
        <f t="shared" si="150"/>
        <v>536622.65999999992</v>
      </c>
      <c r="Y1158" s="297">
        <f t="shared" si="150"/>
        <v>0</v>
      </c>
      <c r="Z1158" s="297">
        <f t="shared" si="150"/>
        <v>0</v>
      </c>
      <c r="AA1158" s="297">
        <f t="shared" si="150"/>
        <v>15505144.34</v>
      </c>
      <c r="AB1158" s="297">
        <f t="shared" si="150"/>
        <v>0</v>
      </c>
      <c r="AC1158" s="297">
        <f t="shared" si="150"/>
        <v>1742072</v>
      </c>
      <c r="AD1158" s="297">
        <f t="shared" si="150"/>
        <v>0</v>
      </c>
      <c r="AE1158" s="297">
        <f t="shared" si="150"/>
        <v>0</v>
      </c>
      <c r="AF1158" s="297">
        <f t="shared" si="150"/>
        <v>0</v>
      </c>
      <c r="AG1158" s="297">
        <f t="shared" si="150"/>
        <v>0</v>
      </c>
      <c r="AH1158" s="297">
        <f t="shared" si="150"/>
        <v>0</v>
      </c>
      <c r="AI1158" s="297">
        <f t="shared" si="150"/>
        <v>0</v>
      </c>
      <c r="AJ1158" s="297">
        <f t="shared" si="150"/>
        <v>0</v>
      </c>
      <c r="AK1158" s="175"/>
      <c r="AL1158" s="175" t="e">
        <v>#N/A</v>
      </c>
      <c r="AM1158" s="175" t="e">
        <v>#N/A</v>
      </c>
      <c r="AN1158" s="175" t="e">
        <v>#N/A</v>
      </c>
    </row>
    <row r="1159" spans="1:40" s="84" customFormat="1" ht="20.3" customHeight="1" x14ac:dyDescent="0.35">
      <c r="A1159" s="256"/>
      <c r="B1159" s="298"/>
      <c r="C1159" s="311"/>
      <c r="D1159" s="311"/>
      <c r="E1159" s="287">
        <f>VLOOKUP(D1159,'[1]2023-2025'!$A:$G,7,0)</f>
        <v>0</v>
      </c>
      <c r="F1159" s="287"/>
      <c r="G1159" s="287"/>
      <c r="H1159" s="288" t="e">
        <v>#N/A</v>
      </c>
      <c r="I1159" s="288" t="e">
        <v>#N/A</v>
      </c>
      <c r="J1159" s="288" t="e">
        <f>VLOOKUP(D1159,[1]Лист3!$A:$AK,37,0)</f>
        <v>#N/A</v>
      </c>
      <c r="K1159" s="289" t="e">
        <v>#N/A</v>
      </c>
      <c r="L1159" s="289"/>
      <c r="M1159" s="289"/>
      <c r="N1159" s="289"/>
      <c r="O1159" s="289" t="e">
        <v>#N/A</v>
      </c>
      <c r="P1159" s="289"/>
      <c r="Q1159" s="311"/>
      <c r="R1159" s="311"/>
      <c r="S1159" s="316"/>
      <c r="T1159" s="316"/>
      <c r="U1159" s="316"/>
      <c r="V1159" s="316"/>
      <c r="W1159" s="316"/>
      <c r="X1159" s="311" t="s">
        <v>2933</v>
      </c>
      <c r="Y1159" s="316"/>
      <c r="Z1159" s="316"/>
      <c r="AA1159" s="316"/>
      <c r="AB1159" s="316"/>
      <c r="AC1159" s="316"/>
      <c r="AD1159" s="316"/>
      <c r="AE1159" s="316"/>
      <c r="AF1159" s="316"/>
      <c r="AG1159" s="316"/>
      <c r="AH1159" s="316"/>
      <c r="AI1159" s="316"/>
      <c r="AJ1159" s="316"/>
      <c r="AK1159" s="175"/>
      <c r="AL1159" s="175" t="e">
        <v>#N/A</v>
      </c>
      <c r="AM1159" s="175" t="e">
        <v>#N/A</v>
      </c>
      <c r="AN1159" s="175" t="e">
        <v>#N/A</v>
      </c>
    </row>
    <row r="1160" spans="1:40" s="84" customFormat="1" ht="20.3" customHeight="1" x14ac:dyDescent="0.35">
      <c r="A1160" s="256">
        <v>2023</v>
      </c>
      <c r="B1160" s="184">
        <f>B1157+1</f>
        <v>1046</v>
      </c>
      <c r="C1160" s="286" t="s">
        <v>1501</v>
      </c>
      <c r="D1160" s="184">
        <v>43919</v>
      </c>
      <c r="E1160" s="287">
        <f>VLOOKUP(D1160,'[1]2023-2025'!$A:$G,7,0)</f>
        <v>2023</v>
      </c>
      <c r="F1160" s="287"/>
      <c r="G1160" s="287" t="s">
        <v>1899</v>
      </c>
      <c r="H1160" s="288">
        <f>INDEX('[1]2023-2025'!$AK:$AK,MATCH(D1160,'[1]2023-2025'!$A:$A,0))</f>
        <v>44670</v>
      </c>
      <c r="I1160" s="288" t="e">
        <v>#N/A</v>
      </c>
      <c r="J1160" s="288" t="e">
        <f>VLOOKUP(D1160,[1]Лист3!$A:$AK,37,0)</f>
        <v>#N/A</v>
      </c>
      <c r="K1160" s="289">
        <f>INDEX('[1]2023-2025'!$G:$G,MATCH(D1160,'[1]2023-2025'!$A:$A,0))</f>
        <v>2023</v>
      </c>
      <c r="L1160" s="289"/>
      <c r="M1160" s="289"/>
      <c r="N1160" s="289"/>
      <c r="O1160" s="289" t="s">
        <v>2463</v>
      </c>
      <c r="P1160" s="289">
        <v>0</v>
      </c>
      <c r="Q1160" s="186">
        <f>SUM(S1160:AJ1160)</f>
        <v>543953.22</v>
      </c>
      <c r="R1160" s="186">
        <f>SUM(S1160:AI1160)</f>
        <v>539584.21</v>
      </c>
      <c r="S1160" s="290">
        <v>0</v>
      </c>
      <c r="T1160" s="290">
        <v>236144.12999999995</v>
      </c>
      <c r="U1160" s="290">
        <v>0</v>
      </c>
      <c r="V1160" s="290">
        <v>121455.62</v>
      </c>
      <c r="W1160" s="290">
        <v>0</v>
      </c>
      <c r="X1160" s="290">
        <v>181984.46</v>
      </c>
      <c r="Y1160" s="290">
        <v>0</v>
      </c>
      <c r="Z1160" s="290">
        <v>0</v>
      </c>
      <c r="AA1160" s="290">
        <v>0</v>
      </c>
      <c r="AB1160" s="290">
        <v>0</v>
      </c>
      <c r="AC1160" s="290">
        <v>0</v>
      </c>
      <c r="AD1160" s="290">
        <v>0</v>
      </c>
      <c r="AE1160" s="290">
        <v>0</v>
      </c>
      <c r="AF1160" s="290">
        <v>0</v>
      </c>
      <c r="AG1160" s="290">
        <v>0</v>
      </c>
      <c r="AH1160" s="290">
        <v>0</v>
      </c>
      <c r="AI1160" s="290">
        <v>0</v>
      </c>
      <c r="AJ1160" s="290">
        <v>4369.01</v>
      </c>
      <c r="AK1160" s="175"/>
      <c r="AL1160" s="175">
        <v>3437985.7199999997</v>
      </c>
      <c r="AM1160" s="175">
        <v>3981938.94</v>
      </c>
      <c r="AN1160" s="175">
        <v>543953.22</v>
      </c>
    </row>
    <row r="1161" spans="1:40" s="84" customFormat="1" ht="20.3" customHeight="1" x14ac:dyDescent="0.35">
      <c r="A1161" s="256"/>
      <c r="B1161" s="170" t="s">
        <v>22</v>
      </c>
      <c r="C1161" s="293"/>
      <c r="D1161" s="296" t="s">
        <v>172</v>
      </c>
      <c r="E1161" s="287" t="e">
        <f>VLOOKUP(D1161,'[1]2023-2025'!$A:$G,7,0)</f>
        <v>#N/A</v>
      </c>
      <c r="F1161" s="287"/>
      <c r="G1161" s="287"/>
      <c r="H1161" s="288" t="e">
        <v>#N/A</v>
      </c>
      <c r="I1161" s="288" t="e">
        <v>#N/A</v>
      </c>
      <c r="J1161" s="288" t="e">
        <f>VLOOKUP(D1161,[1]Лист3!$A:$AK,37,0)</f>
        <v>#N/A</v>
      </c>
      <c r="K1161" s="289" t="e">
        <v>#N/A</v>
      </c>
      <c r="L1161" s="289"/>
      <c r="M1161" s="289"/>
      <c r="N1161" s="289"/>
      <c r="O1161" s="289" t="e">
        <v>#N/A</v>
      </c>
      <c r="P1161" s="289"/>
      <c r="Q1161" s="297">
        <f t="shared" ref="Q1161:AJ1161" si="151">SUM(Q1160:Q1160)</f>
        <v>543953.22</v>
      </c>
      <c r="R1161" s="297">
        <f t="shared" si="151"/>
        <v>539584.21</v>
      </c>
      <c r="S1161" s="297">
        <f t="shared" si="151"/>
        <v>0</v>
      </c>
      <c r="T1161" s="297">
        <f t="shared" si="151"/>
        <v>236144.12999999995</v>
      </c>
      <c r="U1161" s="297">
        <f t="shared" si="151"/>
        <v>0</v>
      </c>
      <c r="V1161" s="297">
        <f t="shared" si="151"/>
        <v>121455.62</v>
      </c>
      <c r="W1161" s="297">
        <f t="shared" si="151"/>
        <v>0</v>
      </c>
      <c r="X1161" s="297">
        <f t="shared" si="151"/>
        <v>181984.46</v>
      </c>
      <c r="Y1161" s="297">
        <f t="shared" si="151"/>
        <v>0</v>
      </c>
      <c r="Z1161" s="297">
        <f t="shared" si="151"/>
        <v>0</v>
      </c>
      <c r="AA1161" s="297">
        <f t="shared" si="151"/>
        <v>0</v>
      </c>
      <c r="AB1161" s="297">
        <f t="shared" si="151"/>
        <v>0</v>
      </c>
      <c r="AC1161" s="297">
        <f t="shared" si="151"/>
        <v>0</v>
      </c>
      <c r="AD1161" s="297">
        <f t="shared" si="151"/>
        <v>0</v>
      </c>
      <c r="AE1161" s="297">
        <f t="shared" si="151"/>
        <v>0</v>
      </c>
      <c r="AF1161" s="297">
        <f t="shared" si="151"/>
        <v>0</v>
      </c>
      <c r="AG1161" s="297">
        <f t="shared" si="151"/>
        <v>0</v>
      </c>
      <c r="AH1161" s="297">
        <f t="shared" si="151"/>
        <v>0</v>
      </c>
      <c r="AI1161" s="297">
        <f t="shared" si="151"/>
        <v>0</v>
      </c>
      <c r="AJ1161" s="297">
        <f t="shared" si="151"/>
        <v>4369.01</v>
      </c>
      <c r="AK1161" s="175"/>
      <c r="AL1161" s="175" t="e">
        <v>#N/A</v>
      </c>
      <c r="AM1161" s="175" t="e">
        <v>#N/A</v>
      </c>
      <c r="AN1161" s="175" t="e">
        <v>#N/A</v>
      </c>
    </row>
    <row r="1162" spans="1:40" s="84" customFormat="1" ht="20.3" customHeight="1" x14ac:dyDescent="0.35">
      <c r="A1162" s="256"/>
      <c r="B1162" s="309" t="s">
        <v>34</v>
      </c>
      <c r="C1162" s="309"/>
      <c r="D1162" s="296" t="s">
        <v>172</v>
      </c>
      <c r="E1162" s="287" t="e">
        <f>VLOOKUP(D1162,'[1]2023-2025'!$A:$G,7,0)</f>
        <v>#N/A</v>
      </c>
      <c r="F1162" s="287"/>
      <c r="G1162" s="287"/>
      <c r="H1162" s="288" t="e">
        <v>#N/A</v>
      </c>
      <c r="I1162" s="288" t="e">
        <v>#N/A</v>
      </c>
      <c r="J1162" s="288" t="e">
        <f>VLOOKUP(D1162,[1]Лист3!$A:$AK,37,0)</f>
        <v>#N/A</v>
      </c>
      <c r="K1162" s="289" t="e">
        <v>#N/A</v>
      </c>
      <c r="L1162" s="289"/>
      <c r="M1162" s="289"/>
      <c r="N1162" s="289"/>
      <c r="O1162" s="289" t="e">
        <v>#N/A</v>
      </c>
      <c r="P1162" s="289"/>
      <c r="Q1162" s="297">
        <f t="shared" ref="Q1162:AJ1162" si="152">Q1161+Q1158+Q1152</f>
        <v>70529724.560000002</v>
      </c>
      <c r="R1162" s="297">
        <f t="shared" si="152"/>
        <v>69984183.439999998</v>
      </c>
      <c r="S1162" s="297">
        <f t="shared" si="152"/>
        <v>0</v>
      </c>
      <c r="T1162" s="297">
        <f t="shared" si="152"/>
        <v>2698861.89</v>
      </c>
      <c r="U1162" s="297">
        <f t="shared" si="152"/>
        <v>0</v>
      </c>
      <c r="V1162" s="297">
        <f t="shared" si="152"/>
        <v>794762.66</v>
      </c>
      <c r="W1162" s="297">
        <f t="shared" si="152"/>
        <v>1104740.21</v>
      </c>
      <c r="X1162" s="297">
        <f t="shared" si="152"/>
        <v>718607.11999999988</v>
      </c>
      <c r="Y1162" s="297">
        <f t="shared" si="152"/>
        <v>0</v>
      </c>
      <c r="Z1162" s="297">
        <f t="shared" si="152"/>
        <v>0</v>
      </c>
      <c r="AA1162" s="297">
        <f t="shared" si="152"/>
        <v>62329033.239999995</v>
      </c>
      <c r="AB1162" s="297">
        <f t="shared" si="152"/>
        <v>338866.01</v>
      </c>
      <c r="AC1162" s="297">
        <f t="shared" si="152"/>
        <v>1742072</v>
      </c>
      <c r="AD1162" s="297">
        <f t="shared" si="152"/>
        <v>0</v>
      </c>
      <c r="AE1162" s="297">
        <f t="shared" si="152"/>
        <v>0</v>
      </c>
      <c r="AF1162" s="297">
        <f t="shared" si="152"/>
        <v>0</v>
      </c>
      <c r="AG1162" s="297">
        <f t="shared" si="152"/>
        <v>257240.31</v>
      </c>
      <c r="AH1162" s="297">
        <f t="shared" si="152"/>
        <v>0</v>
      </c>
      <c r="AI1162" s="297">
        <f t="shared" si="152"/>
        <v>0</v>
      </c>
      <c r="AJ1162" s="297">
        <f t="shared" si="152"/>
        <v>545541.12</v>
      </c>
      <c r="AK1162" s="175"/>
      <c r="AL1162" s="175" t="e">
        <v>#N/A</v>
      </c>
      <c r="AM1162" s="175" t="e">
        <v>#N/A</v>
      </c>
      <c r="AN1162" s="175" t="e">
        <v>#N/A</v>
      </c>
    </row>
    <row r="1163" spans="1:40" s="84" customFormat="1" ht="20.3" customHeight="1" x14ac:dyDescent="0.35">
      <c r="A1163" s="256"/>
      <c r="B1163" s="298"/>
      <c r="C1163" s="275"/>
      <c r="D1163" s="275"/>
      <c r="E1163" s="287">
        <f>VLOOKUP(D1163,'[1]2023-2025'!$A:$G,7,0)</f>
        <v>0</v>
      </c>
      <c r="F1163" s="287"/>
      <c r="G1163" s="287"/>
      <c r="H1163" s="288" t="e">
        <v>#N/A</v>
      </c>
      <c r="I1163" s="288" t="e">
        <v>#N/A</v>
      </c>
      <c r="J1163" s="288" t="e">
        <f>VLOOKUP(D1163,[1]Лист3!$A:$AK,37,0)</f>
        <v>#N/A</v>
      </c>
      <c r="K1163" s="289" t="e">
        <v>#N/A</v>
      </c>
      <c r="L1163" s="289"/>
      <c r="M1163" s="289"/>
      <c r="N1163" s="289"/>
      <c r="O1163" s="289" t="e">
        <v>#N/A</v>
      </c>
      <c r="P1163" s="289"/>
      <c r="Q1163" s="275"/>
      <c r="R1163" s="275"/>
      <c r="S1163" s="277"/>
      <c r="T1163" s="277"/>
      <c r="U1163" s="277"/>
      <c r="V1163" s="277"/>
      <c r="W1163" s="277"/>
      <c r="X1163" s="277" t="s">
        <v>2934</v>
      </c>
      <c r="Y1163" s="299"/>
      <c r="Z1163" s="277"/>
      <c r="AA1163" s="277"/>
      <c r="AB1163" s="277"/>
      <c r="AC1163" s="277"/>
      <c r="AD1163" s="277"/>
      <c r="AE1163" s="277"/>
      <c r="AF1163" s="277"/>
      <c r="AG1163" s="277"/>
      <c r="AH1163" s="277"/>
      <c r="AI1163" s="277"/>
      <c r="AJ1163" s="277"/>
      <c r="AK1163" s="175"/>
      <c r="AL1163" s="175" t="e">
        <v>#N/A</v>
      </c>
      <c r="AM1163" s="175" t="e">
        <v>#N/A</v>
      </c>
      <c r="AN1163" s="175" t="e">
        <v>#N/A</v>
      </c>
    </row>
    <row r="1164" spans="1:40" s="84" customFormat="1" ht="20.3" customHeight="1" x14ac:dyDescent="0.35">
      <c r="A1164" s="256"/>
      <c r="B1164" s="298"/>
      <c r="C1164" s="311"/>
      <c r="D1164" s="311"/>
      <c r="E1164" s="287">
        <f>VLOOKUP(D1164,'[1]2023-2025'!$A:$G,7,0)</f>
        <v>0</v>
      </c>
      <c r="F1164" s="287"/>
      <c r="G1164" s="287"/>
      <c r="H1164" s="288" t="e">
        <v>#N/A</v>
      </c>
      <c r="I1164" s="288" t="e">
        <v>#N/A</v>
      </c>
      <c r="J1164" s="288" t="e">
        <f>VLOOKUP(D1164,[1]Лист3!$A:$AK,37,0)</f>
        <v>#N/A</v>
      </c>
      <c r="K1164" s="289" t="e">
        <v>#N/A</v>
      </c>
      <c r="L1164" s="289"/>
      <c r="M1164" s="289"/>
      <c r="N1164" s="289"/>
      <c r="O1164" s="289" t="e">
        <v>#N/A</v>
      </c>
      <c r="P1164" s="289"/>
      <c r="Q1164" s="311"/>
      <c r="R1164" s="311"/>
      <c r="S1164" s="316"/>
      <c r="T1164" s="316"/>
      <c r="U1164" s="316"/>
      <c r="V1164" s="316"/>
      <c r="W1164" s="316"/>
      <c r="X1164" s="311" t="s">
        <v>2935</v>
      </c>
      <c r="Y1164" s="316"/>
      <c r="Z1164" s="316"/>
      <c r="AA1164" s="316"/>
      <c r="AB1164" s="316"/>
      <c r="AC1164" s="316"/>
      <c r="AD1164" s="316"/>
      <c r="AE1164" s="316"/>
      <c r="AF1164" s="316"/>
      <c r="AG1164" s="316"/>
      <c r="AH1164" s="316"/>
      <c r="AI1164" s="316"/>
      <c r="AJ1164" s="316"/>
      <c r="AK1164" s="175"/>
      <c r="AL1164" s="175" t="e">
        <v>#N/A</v>
      </c>
      <c r="AM1164" s="175" t="e">
        <v>#N/A</v>
      </c>
      <c r="AN1164" s="175" t="e">
        <v>#N/A</v>
      </c>
    </row>
    <row r="1165" spans="1:40" s="84" customFormat="1" ht="20.3" customHeight="1" x14ac:dyDescent="0.35">
      <c r="A1165" s="256">
        <v>2023</v>
      </c>
      <c r="B1165" s="184">
        <f>B1160+1</f>
        <v>1047</v>
      </c>
      <c r="C1165" s="248" t="s">
        <v>717</v>
      </c>
      <c r="D1165" s="184">
        <v>43935</v>
      </c>
      <c r="E1165" s="287">
        <f>VLOOKUP(D1165,'[1]2023-2025'!$A:$G,7,0)</f>
        <v>2023</v>
      </c>
      <c r="F1165" s="287"/>
      <c r="G1165" s="287" t="s">
        <v>1899</v>
      </c>
      <c r="H1165" s="288">
        <f>INDEX('[1]2023-2025'!$AK:$AK,MATCH(D1165,'[1]2023-2025'!$A:$A,0))</f>
        <v>44431</v>
      </c>
      <c r="I1165" s="288" t="e">
        <v>#N/A</v>
      </c>
      <c r="J1165" s="288" t="e">
        <f>VLOOKUP(D1165,[1]Лист3!$A:$AK,37,0)</f>
        <v>#N/A</v>
      </c>
      <c r="K1165" s="289">
        <f>INDEX('[1]2023-2025'!$G:$G,MATCH(D1165,'[1]2023-2025'!$A:$A,0))</f>
        <v>2023</v>
      </c>
      <c r="L1165" s="289"/>
      <c r="M1165" s="289"/>
      <c r="N1165" s="289"/>
      <c r="O1165" s="289" t="s">
        <v>1743</v>
      </c>
      <c r="P1165" s="289" t="s">
        <v>2782</v>
      </c>
      <c r="Q1165" s="186">
        <f>SUM(S1165:AJ1165)</f>
        <v>1279885.19</v>
      </c>
      <c r="R1165" s="186">
        <f>SUM(S1165:AI1165)</f>
        <v>1260678</v>
      </c>
      <c r="S1165" s="186">
        <v>0</v>
      </c>
      <c r="T1165" s="186">
        <v>852514.8</v>
      </c>
      <c r="U1165" s="186">
        <v>0</v>
      </c>
      <c r="V1165" s="186">
        <v>115135.2</v>
      </c>
      <c r="W1165" s="186">
        <v>127541.99999999999</v>
      </c>
      <c r="X1165" s="186">
        <v>165486</v>
      </c>
      <c r="Y1165" s="290">
        <v>0</v>
      </c>
      <c r="Z1165" s="186">
        <v>0</v>
      </c>
      <c r="AA1165" s="186">
        <v>0</v>
      </c>
      <c r="AB1165" s="186">
        <v>0</v>
      </c>
      <c r="AC1165" s="186">
        <v>0</v>
      </c>
      <c r="AD1165" s="186">
        <v>0</v>
      </c>
      <c r="AE1165" s="186">
        <v>0</v>
      </c>
      <c r="AF1165" s="186">
        <v>0</v>
      </c>
      <c r="AG1165" s="292">
        <v>0</v>
      </c>
      <c r="AH1165" s="292">
        <v>0</v>
      </c>
      <c r="AI1165" s="292">
        <v>0</v>
      </c>
      <c r="AJ1165" s="292">
        <v>19207.189999999999</v>
      </c>
      <c r="AK1165" s="175"/>
      <c r="AL1165" s="175">
        <v>1274292.22</v>
      </c>
      <c r="AM1165" s="175">
        <v>3089822.4</v>
      </c>
      <c r="AN1165" s="175">
        <v>1815530.18</v>
      </c>
    </row>
    <row r="1166" spans="1:40" s="84" customFormat="1" ht="20.3" customHeight="1" x14ac:dyDescent="0.35">
      <c r="A1166" s="256"/>
      <c r="B1166" s="170" t="s">
        <v>22</v>
      </c>
      <c r="C1166" s="293"/>
      <c r="D1166" s="296" t="s">
        <v>172</v>
      </c>
      <c r="E1166" s="287" t="e">
        <f>VLOOKUP(D1166,'[1]2023-2025'!$A:$G,7,0)</f>
        <v>#N/A</v>
      </c>
      <c r="F1166" s="287"/>
      <c r="G1166" s="287"/>
      <c r="H1166" s="288" t="e">
        <v>#N/A</v>
      </c>
      <c r="I1166" s="288" t="e">
        <v>#N/A</v>
      </c>
      <c r="J1166" s="288" t="e">
        <f>VLOOKUP(D1166,[1]Лист3!$A:$AK,37,0)</f>
        <v>#N/A</v>
      </c>
      <c r="K1166" s="289" t="e">
        <v>#N/A</v>
      </c>
      <c r="L1166" s="289"/>
      <c r="M1166" s="289"/>
      <c r="N1166" s="289"/>
      <c r="O1166" s="289" t="e">
        <v>#N/A</v>
      </c>
      <c r="P1166" s="289"/>
      <c r="Q1166" s="297">
        <f>Q1165</f>
        <v>1279885.19</v>
      </c>
      <c r="R1166" s="297">
        <f t="shared" ref="R1166:AJ1166" si="153">R1165</f>
        <v>1260678</v>
      </c>
      <c r="S1166" s="297">
        <f t="shared" si="153"/>
        <v>0</v>
      </c>
      <c r="T1166" s="297">
        <f t="shared" si="153"/>
        <v>852514.8</v>
      </c>
      <c r="U1166" s="297">
        <f t="shared" si="153"/>
        <v>0</v>
      </c>
      <c r="V1166" s="297">
        <f t="shared" si="153"/>
        <v>115135.2</v>
      </c>
      <c r="W1166" s="297">
        <f t="shared" si="153"/>
        <v>127541.99999999999</v>
      </c>
      <c r="X1166" s="297">
        <f t="shared" si="153"/>
        <v>165486</v>
      </c>
      <c r="Y1166" s="297">
        <f t="shared" si="153"/>
        <v>0</v>
      </c>
      <c r="Z1166" s="297">
        <f t="shared" si="153"/>
        <v>0</v>
      </c>
      <c r="AA1166" s="297">
        <f t="shared" si="153"/>
        <v>0</v>
      </c>
      <c r="AB1166" s="297">
        <f t="shared" si="153"/>
        <v>0</v>
      </c>
      <c r="AC1166" s="297">
        <f t="shared" si="153"/>
        <v>0</v>
      </c>
      <c r="AD1166" s="297">
        <f t="shared" si="153"/>
        <v>0</v>
      </c>
      <c r="AE1166" s="297">
        <f t="shared" si="153"/>
        <v>0</v>
      </c>
      <c r="AF1166" s="297">
        <f t="shared" si="153"/>
        <v>0</v>
      </c>
      <c r="AG1166" s="297">
        <f t="shared" si="153"/>
        <v>0</v>
      </c>
      <c r="AH1166" s="297">
        <f t="shared" si="153"/>
        <v>0</v>
      </c>
      <c r="AI1166" s="297">
        <f t="shared" si="153"/>
        <v>0</v>
      </c>
      <c r="AJ1166" s="297">
        <f t="shared" si="153"/>
        <v>19207.189999999999</v>
      </c>
      <c r="AK1166" s="175"/>
      <c r="AL1166" s="175" t="e">
        <v>#N/A</v>
      </c>
      <c r="AM1166" s="175" t="e">
        <v>#N/A</v>
      </c>
      <c r="AN1166" s="175" t="e">
        <v>#N/A</v>
      </c>
    </row>
    <row r="1167" spans="1:40" s="84" customFormat="1" ht="20.3" customHeight="1" x14ac:dyDescent="0.35">
      <c r="A1167" s="256"/>
      <c r="B1167" s="298"/>
      <c r="C1167" s="311"/>
      <c r="D1167" s="311"/>
      <c r="E1167" s="287">
        <f>VLOOKUP(D1167,'[1]2023-2025'!$A:$G,7,0)</f>
        <v>0</v>
      </c>
      <c r="F1167" s="287"/>
      <c r="G1167" s="287"/>
      <c r="H1167" s="288" t="e">
        <v>#N/A</v>
      </c>
      <c r="I1167" s="288" t="e">
        <v>#N/A</v>
      </c>
      <c r="J1167" s="288" t="e">
        <f>VLOOKUP(D1167,[1]Лист3!$A:$AK,37,0)</f>
        <v>#N/A</v>
      </c>
      <c r="K1167" s="289" t="e">
        <v>#N/A</v>
      </c>
      <c r="L1167" s="289"/>
      <c r="M1167" s="289"/>
      <c r="N1167" s="289"/>
      <c r="O1167" s="289" t="e">
        <v>#N/A</v>
      </c>
      <c r="P1167" s="289"/>
      <c r="Q1167" s="311"/>
      <c r="R1167" s="311"/>
      <c r="S1167" s="316"/>
      <c r="T1167" s="316"/>
      <c r="U1167" s="316"/>
      <c r="V1167" s="316"/>
      <c r="W1167" s="316"/>
      <c r="X1167" s="311" t="s">
        <v>2936</v>
      </c>
      <c r="Y1167" s="316"/>
      <c r="Z1167" s="316"/>
      <c r="AA1167" s="316"/>
      <c r="AB1167" s="316"/>
      <c r="AC1167" s="316"/>
      <c r="AD1167" s="316"/>
      <c r="AE1167" s="316"/>
      <c r="AF1167" s="316"/>
      <c r="AG1167" s="316"/>
      <c r="AH1167" s="316"/>
      <c r="AI1167" s="316"/>
      <c r="AJ1167" s="316"/>
      <c r="AK1167" s="175"/>
      <c r="AL1167" s="175" t="e">
        <v>#N/A</v>
      </c>
      <c r="AM1167" s="175" t="e">
        <v>#N/A</v>
      </c>
      <c r="AN1167" s="175" t="e">
        <v>#N/A</v>
      </c>
    </row>
    <row r="1168" spans="1:40" s="84" customFormat="1" ht="20.3" customHeight="1" x14ac:dyDescent="0.35">
      <c r="A1168" s="256">
        <v>2023</v>
      </c>
      <c r="B1168" s="184">
        <f>B1165+1</f>
        <v>1048</v>
      </c>
      <c r="C1168" s="248" t="s">
        <v>718</v>
      </c>
      <c r="D1168" s="184">
        <v>43943</v>
      </c>
      <c r="E1168" s="287">
        <f>VLOOKUP(D1168,'[1]2023-2025'!$A:$G,7,0)</f>
        <v>2023</v>
      </c>
      <c r="F1168" s="287"/>
      <c r="G1168" s="287" t="s">
        <v>1899</v>
      </c>
      <c r="H1168" s="288">
        <f>INDEX('[1]2023-2025'!$AK:$AK,MATCH(D1168,'[1]2023-2025'!$A:$A,0))</f>
        <v>44638</v>
      </c>
      <c r="I1168" s="288" t="e">
        <v>#N/A</v>
      </c>
      <c r="J1168" s="288" t="e">
        <f>VLOOKUP(D1168,[1]Лист3!$A:$AK,37,0)</f>
        <v>#N/A</v>
      </c>
      <c r="K1168" s="289">
        <f>INDEX('[1]2023-2025'!$G:$G,MATCH(D1168,'[1]2023-2025'!$A:$A,0))</f>
        <v>2023</v>
      </c>
      <c r="L1168" s="289"/>
      <c r="M1168" s="289"/>
      <c r="N1168" s="289"/>
      <c r="O1168" s="289" t="s">
        <v>2783</v>
      </c>
      <c r="P1168" s="289">
        <v>0</v>
      </c>
      <c r="Q1168" s="186">
        <f>SUM(S1168:AJ1168)</f>
        <v>574416.65999999992</v>
      </c>
      <c r="R1168" s="186">
        <f>SUM(S1168:AI1168)</f>
        <v>565177.19999999995</v>
      </c>
      <c r="S1168" s="290">
        <v>0</v>
      </c>
      <c r="T1168" s="290">
        <v>0</v>
      </c>
      <c r="U1168" s="290">
        <v>0</v>
      </c>
      <c r="V1168" s="290">
        <v>0</v>
      </c>
      <c r="W1168" s="290">
        <v>0</v>
      </c>
      <c r="X1168" s="290">
        <v>0</v>
      </c>
      <c r="Y1168" s="290">
        <v>0</v>
      </c>
      <c r="Z1168" s="290">
        <v>0</v>
      </c>
      <c r="AA1168" s="290">
        <v>565177.19999999995</v>
      </c>
      <c r="AB1168" s="290">
        <v>0</v>
      </c>
      <c r="AC1168" s="290">
        <v>0</v>
      </c>
      <c r="AD1168" s="290">
        <v>0</v>
      </c>
      <c r="AE1168" s="290">
        <v>0</v>
      </c>
      <c r="AF1168" s="290">
        <v>0</v>
      </c>
      <c r="AG1168" s="290">
        <v>0</v>
      </c>
      <c r="AH1168" s="290">
        <v>0</v>
      </c>
      <c r="AI1168" s="290">
        <v>0</v>
      </c>
      <c r="AJ1168" s="290">
        <v>9239.4599999999991</v>
      </c>
      <c r="AK1168" s="175"/>
      <c r="AL1168" s="175">
        <v>1628561.8100000003</v>
      </c>
      <c r="AM1168" s="175">
        <v>2202978.4700000002</v>
      </c>
      <c r="AN1168" s="175">
        <v>574416.65999999992</v>
      </c>
    </row>
    <row r="1169" spans="1:40" s="84" customFormat="1" ht="20.3" customHeight="1" x14ac:dyDescent="0.35">
      <c r="A1169" s="256"/>
      <c r="B1169" s="170" t="s">
        <v>22</v>
      </c>
      <c r="C1169" s="293"/>
      <c r="D1169" s="296" t="s">
        <v>172</v>
      </c>
      <c r="E1169" s="287" t="e">
        <f>VLOOKUP(D1169,'[1]2023-2025'!$A:$G,7,0)</f>
        <v>#N/A</v>
      </c>
      <c r="F1169" s="287"/>
      <c r="G1169" s="287"/>
      <c r="H1169" s="288" t="e">
        <v>#N/A</v>
      </c>
      <c r="I1169" s="288" t="e">
        <v>#N/A</v>
      </c>
      <c r="J1169" s="288" t="e">
        <f>VLOOKUP(D1169,[1]Лист3!$A:$AK,37,0)</f>
        <v>#N/A</v>
      </c>
      <c r="K1169" s="289" t="e">
        <v>#N/A</v>
      </c>
      <c r="L1169" s="289"/>
      <c r="M1169" s="289"/>
      <c r="N1169" s="289"/>
      <c r="O1169" s="289" t="e">
        <v>#N/A</v>
      </c>
      <c r="P1169" s="289"/>
      <c r="Q1169" s="297">
        <f>Q1168</f>
        <v>574416.65999999992</v>
      </c>
      <c r="R1169" s="297">
        <f t="shared" ref="R1169:AJ1169" si="154">R1168</f>
        <v>565177.19999999995</v>
      </c>
      <c r="S1169" s="297">
        <f t="shared" si="154"/>
        <v>0</v>
      </c>
      <c r="T1169" s="297">
        <f t="shared" si="154"/>
        <v>0</v>
      </c>
      <c r="U1169" s="297">
        <f t="shared" si="154"/>
        <v>0</v>
      </c>
      <c r="V1169" s="297">
        <f t="shared" si="154"/>
        <v>0</v>
      </c>
      <c r="W1169" s="297">
        <f t="shared" si="154"/>
        <v>0</v>
      </c>
      <c r="X1169" s="297">
        <f t="shared" si="154"/>
        <v>0</v>
      </c>
      <c r="Y1169" s="297">
        <f t="shared" si="154"/>
        <v>0</v>
      </c>
      <c r="Z1169" s="297">
        <f t="shared" si="154"/>
        <v>0</v>
      </c>
      <c r="AA1169" s="297">
        <f t="shared" si="154"/>
        <v>565177.19999999995</v>
      </c>
      <c r="AB1169" s="297">
        <f t="shared" si="154"/>
        <v>0</v>
      </c>
      <c r="AC1169" s="297">
        <f t="shared" si="154"/>
        <v>0</v>
      </c>
      <c r="AD1169" s="297">
        <f t="shared" si="154"/>
        <v>0</v>
      </c>
      <c r="AE1169" s="297">
        <f t="shared" si="154"/>
        <v>0</v>
      </c>
      <c r="AF1169" s="297">
        <f t="shared" si="154"/>
        <v>0</v>
      </c>
      <c r="AG1169" s="297">
        <f t="shared" si="154"/>
        <v>0</v>
      </c>
      <c r="AH1169" s="297">
        <f t="shared" si="154"/>
        <v>0</v>
      </c>
      <c r="AI1169" s="297">
        <f t="shared" si="154"/>
        <v>0</v>
      </c>
      <c r="AJ1169" s="297">
        <f t="shared" si="154"/>
        <v>9239.4599999999991</v>
      </c>
      <c r="AK1169" s="175"/>
      <c r="AL1169" s="175" t="e">
        <v>#N/A</v>
      </c>
      <c r="AM1169" s="175" t="e">
        <v>#N/A</v>
      </c>
      <c r="AN1169" s="175" t="e">
        <v>#N/A</v>
      </c>
    </row>
    <row r="1170" spans="1:40" s="84" customFormat="1" ht="20.3" customHeight="1" x14ac:dyDescent="0.35">
      <c r="A1170" s="256"/>
      <c r="B1170" s="298"/>
      <c r="C1170" s="311"/>
      <c r="D1170" s="311"/>
      <c r="E1170" s="287">
        <f>VLOOKUP(D1170,'[1]2023-2025'!$A:$G,7,0)</f>
        <v>0</v>
      </c>
      <c r="F1170" s="287"/>
      <c r="G1170" s="287"/>
      <c r="H1170" s="288" t="e">
        <v>#N/A</v>
      </c>
      <c r="I1170" s="288" t="e">
        <v>#N/A</v>
      </c>
      <c r="J1170" s="288" t="e">
        <f>VLOOKUP(D1170,[1]Лист3!$A:$AK,37,0)</f>
        <v>#N/A</v>
      </c>
      <c r="K1170" s="289" t="e">
        <v>#N/A</v>
      </c>
      <c r="L1170" s="289"/>
      <c r="M1170" s="289"/>
      <c r="N1170" s="289"/>
      <c r="O1170" s="289" t="e">
        <v>#N/A</v>
      </c>
      <c r="P1170" s="289"/>
      <c r="Q1170" s="311"/>
      <c r="R1170" s="311"/>
      <c r="S1170" s="316"/>
      <c r="T1170" s="316"/>
      <c r="U1170" s="316"/>
      <c r="V1170" s="316"/>
      <c r="W1170" s="316"/>
      <c r="X1170" s="311" t="s">
        <v>2937</v>
      </c>
      <c r="Y1170" s="316"/>
      <c r="Z1170" s="316"/>
      <c r="AA1170" s="316"/>
      <c r="AB1170" s="316"/>
      <c r="AC1170" s="316"/>
      <c r="AD1170" s="316"/>
      <c r="AE1170" s="316"/>
      <c r="AF1170" s="316"/>
      <c r="AG1170" s="316"/>
      <c r="AH1170" s="316"/>
      <c r="AI1170" s="316"/>
      <c r="AJ1170" s="316"/>
      <c r="AK1170" s="175"/>
      <c r="AL1170" s="175" t="e">
        <v>#N/A</v>
      </c>
      <c r="AM1170" s="175" t="e">
        <v>#N/A</v>
      </c>
      <c r="AN1170" s="175" t="e">
        <v>#N/A</v>
      </c>
    </row>
    <row r="1171" spans="1:40" s="84" customFormat="1" ht="20.3" customHeight="1" x14ac:dyDescent="0.35">
      <c r="A1171" s="256">
        <v>2023</v>
      </c>
      <c r="B1171" s="184">
        <f>B1168+1</f>
        <v>1049</v>
      </c>
      <c r="C1171" s="248" t="s">
        <v>719</v>
      </c>
      <c r="D1171" s="184">
        <v>43950</v>
      </c>
      <c r="E1171" s="287">
        <f>VLOOKUP(D1171,'[1]2023-2025'!$A:$G,7,0)</f>
        <v>2023</v>
      </c>
      <c r="F1171" s="287"/>
      <c r="G1171" s="287" t="s">
        <v>1899</v>
      </c>
      <c r="H1171" s="288">
        <f>INDEX('[1]2023-2025'!$AK:$AK,MATCH(D1171,'[1]2023-2025'!$A:$A,0))</f>
        <v>44670</v>
      </c>
      <c r="I1171" s="288" t="e">
        <v>#N/A</v>
      </c>
      <c r="J1171" s="288" t="e">
        <f>VLOOKUP(D1171,[1]Лист3!$A:$AK,37,0)</f>
        <v>#N/A</v>
      </c>
      <c r="K1171" s="289">
        <f>INDEX('[1]2023-2025'!$G:$G,MATCH(D1171,'[1]2023-2025'!$A:$A,0))</f>
        <v>2023</v>
      </c>
      <c r="L1171" s="289"/>
      <c r="M1171" s="289"/>
      <c r="N1171" s="289"/>
      <c r="O1171" s="289" t="s">
        <v>2511</v>
      </c>
      <c r="P1171" s="289" t="s">
        <v>2784</v>
      </c>
      <c r="Q1171" s="186">
        <f>SUM(S1171:AJ1171)</f>
        <v>1294518.44</v>
      </c>
      <c r="R1171" s="186">
        <f>SUM(S1171:AI1171)</f>
        <v>1276045.2</v>
      </c>
      <c r="S1171" s="290">
        <v>0</v>
      </c>
      <c r="T1171" s="290">
        <v>434935.2</v>
      </c>
      <c r="U1171" s="290">
        <v>0</v>
      </c>
      <c r="V1171" s="290">
        <v>0</v>
      </c>
      <c r="W1171" s="290">
        <v>0</v>
      </c>
      <c r="X1171" s="290">
        <v>0</v>
      </c>
      <c r="Y1171" s="290">
        <v>0</v>
      </c>
      <c r="Z1171" s="290">
        <v>0</v>
      </c>
      <c r="AA1171" s="290">
        <v>841110</v>
      </c>
      <c r="AB1171" s="290">
        <v>0</v>
      </c>
      <c r="AC1171" s="290">
        <v>0</v>
      </c>
      <c r="AD1171" s="290">
        <v>0</v>
      </c>
      <c r="AE1171" s="290">
        <v>0</v>
      </c>
      <c r="AF1171" s="290">
        <v>0</v>
      </c>
      <c r="AG1171" s="290">
        <v>0</v>
      </c>
      <c r="AH1171" s="290">
        <v>0</v>
      </c>
      <c r="AI1171" s="290">
        <v>0</v>
      </c>
      <c r="AJ1171" s="292">
        <v>18473.240000000002</v>
      </c>
      <c r="AK1171" s="175"/>
      <c r="AL1171" s="175">
        <v>1189754.1200000001</v>
      </c>
      <c r="AM1171" s="175">
        <v>2484272.56</v>
      </c>
      <c r="AN1171" s="175">
        <v>1294518.44</v>
      </c>
    </row>
    <row r="1172" spans="1:40" s="84" customFormat="1" ht="20.3" customHeight="1" x14ac:dyDescent="0.35">
      <c r="A1172" s="256"/>
      <c r="B1172" s="170" t="s">
        <v>22</v>
      </c>
      <c r="C1172" s="293"/>
      <c r="D1172" s="296" t="s">
        <v>172</v>
      </c>
      <c r="E1172" s="287" t="e">
        <f>VLOOKUP(D1172,'[1]2023-2025'!$A:$G,7,0)</f>
        <v>#N/A</v>
      </c>
      <c r="F1172" s="287"/>
      <c r="G1172" s="287"/>
      <c r="H1172" s="288" t="e">
        <v>#N/A</v>
      </c>
      <c r="I1172" s="288" t="e">
        <v>#N/A</v>
      </c>
      <c r="J1172" s="288" t="e">
        <f>VLOOKUP(D1172,[1]Лист3!$A:$AK,37,0)</f>
        <v>#N/A</v>
      </c>
      <c r="K1172" s="289" t="e">
        <v>#N/A</v>
      </c>
      <c r="L1172" s="289"/>
      <c r="M1172" s="289"/>
      <c r="N1172" s="289"/>
      <c r="O1172" s="289" t="e">
        <v>#N/A</v>
      </c>
      <c r="P1172" s="289"/>
      <c r="Q1172" s="297">
        <f t="shared" ref="Q1172:AJ1172" si="155">Q1171</f>
        <v>1294518.44</v>
      </c>
      <c r="R1172" s="297">
        <f t="shared" si="155"/>
        <v>1276045.2</v>
      </c>
      <c r="S1172" s="297">
        <f t="shared" si="155"/>
        <v>0</v>
      </c>
      <c r="T1172" s="297">
        <f t="shared" si="155"/>
        <v>434935.2</v>
      </c>
      <c r="U1172" s="297">
        <f t="shared" si="155"/>
        <v>0</v>
      </c>
      <c r="V1172" s="297">
        <f t="shared" si="155"/>
        <v>0</v>
      </c>
      <c r="W1172" s="297">
        <f t="shared" si="155"/>
        <v>0</v>
      </c>
      <c r="X1172" s="297">
        <f t="shared" si="155"/>
        <v>0</v>
      </c>
      <c r="Y1172" s="297">
        <f t="shared" si="155"/>
        <v>0</v>
      </c>
      <c r="Z1172" s="297">
        <f t="shared" si="155"/>
        <v>0</v>
      </c>
      <c r="AA1172" s="297">
        <f t="shared" si="155"/>
        <v>841110</v>
      </c>
      <c r="AB1172" s="297">
        <f t="shared" si="155"/>
        <v>0</v>
      </c>
      <c r="AC1172" s="297">
        <f t="shared" si="155"/>
        <v>0</v>
      </c>
      <c r="AD1172" s="297">
        <f t="shared" si="155"/>
        <v>0</v>
      </c>
      <c r="AE1172" s="297">
        <f t="shared" si="155"/>
        <v>0</v>
      </c>
      <c r="AF1172" s="297">
        <f t="shared" si="155"/>
        <v>0</v>
      </c>
      <c r="AG1172" s="297">
        <f t="shared" si="155"/>
        <v>0</v>
      </c>
      <c r="AH1172" s="297">
        <f t="shared" si="155"/>
        <v>0</v>
      </c>
      <c r="AI1172" s="297">
        <f t="shared" si="155"/>
        <v>0</v>
      </c>
      <c r="AJ1172" s="297">
        <f t="shared" si="155"/>
        <v>18473.240000000002</v>
      </c>
      <c r="AK1172" s="175"/>
      <c r="AL1172" s="175" t="e">
        <v>#N/A</v>
      </c>
      <c r="AM1172" s="175" t="e">
        <v>#N/A</v>
      </c>
      <c r="AN1172" s="175" t="e">
        <v>#N/A</v>
      </c>
    </row>
    <row r="1173" spans="1:40" s="84" customFormat="1" ht="20.3" customHeight="1" x14ac:dyDescent="0.35">
      <c r="A1173" s="256"/>
      <c r="B1173" s="309" t="s">
        <v>34</v>
      </c>
      <c r="C1173" s="309"/>
      <c r="D1173" s="296" t="s">
        <v>172</v>
      </c>
      <c r="E1173" s="287" t="e">
        <f>VLOOKUP(D1173,'[1]2023-2025'!$A:$G,7,0)</f>
        <v>#N/A</v>
      </c>
      <c r="F1173" s="287"/>
      <c r="G1173" s="287"/>
      <c r="H1173" s="288" t="e">
        <v>#N/A</v>
      </c>
      <c r="I1173" s="288" t="e">
        <v>#N/A</v>
      </c>
      <c r="J1173" s="288" t="e">
        <f>VLOOKUP(D1173,[1]Лист3!$A:$AK,37,0)</f>
        <v>#N/A</v>
      </c>
      <c r="K1173" s="289" t="e">
        <v>#N/A</v>
      </c>
      <c r="L1173" s="289"/>
      <c r="M1173" s="289"/>
      <c r="N1173" s="289"/>
      <c r="O1173" s="289" t="e">
        <v>#N/A</v>
      </c>
      <c r="P1173" s="289"/>
      <c r="Q1173" s="297">
        <f>Q1172+Q1169+Q1166</f>
        <v>3148820.29</v>
      </c>
      <c r="R1173" s="297">
        <f t="shared" ref="R1173:AJ1173" si="156">R1172+R1169+R1166</f>
        <v>3101900.4</v>
      </c>
      <c r="S1173" s="297">
        <f t="shared" si="156"/>
        <v>0</v>
      </c>
      <c r="T1173" s="297">
        <f t="shared" si="156"/>
        <v>1287450</v>
      </c>
      <c r="U1173" s="297">
        <f t="shared" si="156"/>
        <v>0</v>
      </c>
      <c r="V1173" s="297">
        <f t="shared" si="156"/>
        <v>115135.2</v>
      </c>
      <c r="W1173" s="297">
        <f t="shared" si="156"/>
        <v>127541.99999999999</v>
      </c>
      <c r="X1173" s="297">
        <f t="shared" si="156"/>
        <v>165486</v>
      </c>
      <c r="Y1173" s="297">
        <f t="shared" si="156"/>
        <v>0</v>
      </c>
      <c r="Z1173" s="297">
        <f t="shared" si="156"/>
        <v>0</v>
      </c>
      <c r="AA1173" s="297">
        <f t="shared" si="156"/>
        <v>1406287.2</v>
      </c>
      <c r="AB1173" s="297">
        <f t="shared" si="156"/>
        <v>0</v>
      </c>
      <c r="AC1173" s="297">
        <f t="shared" si="156"/>
        <v>0</v>
      </c>
      <c r="AD1173" s="297">
        <f t="shared" si="156"/>
        <v>0</v>
      </c>
      <c r="AE1173" s="297">
        <f t="shared" si="156"/>
        <v>0</v>
      </c>
      <c r="AF1173" s="297">
        <f t="shared" si="156"/>
        <v>0</v>
      </c>
      <c r="AG1173" s="297">
        <f t="shared" si="156"/>
        <v>0</v>
      </c>
      <c r="AH1173" s="297">
        <f t="shared" si="156"/>
        <v>0</v>
      </c>
      <c r="AI1173" s="297">
        <f t="shared" si="156"/>
        <v>0</v>
      </c>
      <c r="AJ1173" s="297">
        <f t="shared" si="156"/>
        <v>46919.89</v>
      </c>
      <c r="AK1173" s="175"/>
      <c r="AL1173" s="175" t="e">
        <v>#N/A</v>
      </c>
      <c r="AM1173" s="175" t="e">
        <v>#N/A</v>
      </c>
      <c r="AN1173" s="175" t="e">
        <v>#N/A</v>
      </c>
    </row>
    <row r="1174" spans="1:40" s="84" customFormat="1" ht="20.3" customHeight="1" x14ac:dyDescent="0.35">
      <c r="A1174" s="256"/>
      <c r="B1174" s="298"/>
      <c r="C1174" s="275"/>
      <c r="D1174" s="275"/>
      <c r="E1174" s="287">
        <f>VLOOKUP(D1174,'[1]2023-2025'!$A:$G,7,0)</f>
        <v>0</v>
      </c>
      <c r="F1174" s="287"/>
      <c r="G1174" s="287"/>
      <c r="H1174" s="288" t="e">
        <v>#N/A</v>
      </c>
      <c r="I1174" s="288" t="e">
        <v>#N/A</v>
      </c>
      <c r="J1174" s="288" t="e">
        <f>VLOOKUP(D1174,[1]Лист3!$A:$AK,37,0)</f>
        <v>#N/A</v>
      </c>
      <c r="K1174" s="289" t="e">
        <v>#N/A</v>
      </c>
      <c r="L1174" s="289"/>
      <c r="M1174" s="289"/>
      <c r="N1174" s="289"/>
      <c r="O1174" s="289" t="e">
        <v>#N/A</v>
      </c>
      <c r="P1174" s="289"/>
      <c r="Q1174" s="275"/>
      <c r="R1174" s="275"/>
      <c r="S1174" s="277"/>
      <c r="T1174" s="277"/>
      <c r="U1174" s="277"/>
      <c r="V1174" s="277"/>
      <c r="W1174" s="277"/>
      <c r="X1174" s="277" t="s">
        <v>2938</v>
      </c>
      <c r="Y1174" s="299"/>
      <c r="Z1174" s="277"/>
      <c r="AA1174" s="277"/>
      <c r="AB1174" s="277"/>
      <c r="AC1174" s="277"/>
      <c r="AD1174" s="277"/>
      <c r="AE1174" s="277"/>
      <c r="AF1174" s="277"/>
      <c r="AG1174" s="277"/>
      <c r="AH1174" s="277"/>
      <c r="AI1174" s="277"/>
      <c r="AJ1174" s="277"/>
      <c r="AK1174" s="175"/>
      <c r="AL1174" s="175" t="e">
        <v>#N/A</v>
      </c>
      <c r="AM1174" s="175" t="e">
        <v>#N/A</v>
      </c>
      <c r="AN1174" s="175" t="e">
        <v>#N/A</v>
      </c>
    </row>
    <row r="1175" spans="1:40" s="84" customFormat="1" ht="20.3" customHeight="1" x14ac:dyDescent="0.35">
      <c r="A1175" s="256"/>
      <c r="B1175" s="298"/>
      <c r="C1175" s="311"/>
      <c r="D1175" s="311"/>
      <c r="E1175" s="287">
        <f>VLOOKUP(D1175,'[1]2023-2025'!$A:$G,7,0)</f>
        <v>0</v>
      </c>
      <c r="F1175" s="287"/>
      <c r="G1175" s="287"/>
      <c r="H1175" s="288" t="e">
        <v>#N/A</v>
      </c>
      <c r="I1175" s="288" t="e">
        <v>#N/A</v>
      </c>
      <c r="J1175" s="288" t="e">
        <f>VLOOKUP(D1175,[1]Лист3!$A:$AK,37,0)</f>
        <v>#N/A</v>
      </c>
      <c r="K1175" s="289" t="e">
        <v>#N/A</v>
      </c>
      <c r="L1175" s="289"/>
      <c r="M1175" s="289"/>
      <c r="N1175" s="289"/>
      <c r="O1175" s="289" t="e">
        <v>#N/A</v>
      </c>
      <c r="P1175" s="289"/>
      <c r="Q1175" s="311"/>
      <c r="R1175" s="311"/>
      <c r="S1175" s="316"/>
      <c r="T1175" s="316"/>
      <c r="U1175" s="316"/>
      <c r="V1175" s="316"/>
      <c r="W1175" s="316"/>
      <c r="X1175" s="316" t="s">
        <v>2962</v>
      </c>
      <c r="Y1175" s="299"/>
      <c r="Z1175" s="316"/>
      <c r="AA1175" s="316"/>
      <c r="AB1175" s="316"/>
      <c r="AC1175" s="316"/>
      <c r="AD1175" s="316"/>
      <c r="AE1175" s="316"/>
      <c r="AF1175" s="316"/>
      <c r="AG1175" s="316"/>
      <c r="AH1175" s="316"/>
      <c r="AI1175" s="316"/>
      <c r="AJ1175" s="329"/>
      <c r="AK1175" s="175"/>
      <c r="AL1175" s="175" t="e">
        <v>#N/A</v>
      </c>
      <c r="AM1175" s="175" t="e">
        <v>#N/A</v>
      </c>
      <c r="AN1175" s="175" t="e">
        <v>#N/A</v>
      </c>
    </row>
    <row r="1176" spans="1:40" s="84" customFormat="1" ht="20.3" customHeight="1" x14ac:dyDescent="0.35">
      <c r="A1176" s="256">
        <v>2023</v>
      </c>
      <c r="B1176" s="184">
        <f>B1171+1</f>
        <v>1050</v>
      </c>
      <c r="C1176" s="286" t="s">
        <v>1510</v>
      </c>
      <c r="D1176" s="184">
        <v>43953</v>
      </c>
      <c r="E1176" s="287">
        <f>VLOOKUP(D1176,'[1]2023-2025'!$A:$G,7,0)</f>
        <v>2023</v>
      </c>
      <c r="F1176" s="287"/>
      <c r="G1176" s="287" t="s">
        <v>1899</v>
      </c>
      <c r="H1176" s="288" t="str">
        <f>INDEX('[1]2023-2025'!$AK:$AK,MATCH(D1176,'[1]2023-2025'!$A:$A,0))</f>
        <v>вкл. Протоколом</v>
      </c>
      <c r="I1176" s="288" t="e">
        <v>#N/A</v>
      </c>
      <c r="J1176" s="288" t="e">
        <f>VLOOKUP(D1176,[1]Лист3!$A:$AK,37,0)</f>
        <v>#N/A</v>
      </c>
      <c r="K1176" s="289">
        <f>INDEX('[1]2023-2025'!$G:$G,MATCH(D1176,'[1]2023-2025'!$A:$A,0))</f>
        <v>2023</v>
      </c>
      <c r="L1176" s="289"/>
      <c r="M1176" s="289"/>
      <c r="N1176" s="289"/>
      <c r="O1176" s="289" t="e">
        <v>#N/A</v>
      </c>
      <c r="P1176" s="289" t="e">
        <v>#N/A</v>
      </c>
      <c r="Q1176" s="186">
        <f>SUM(S1176:AJ1176)</f>
        <v>1281222.49</v>
      </c>
      <c r="R1176" s="186">
        <f>SUM(S1176:AI1176)</f>
        <v>1266486.06</v>
      </c>
      <c r="S1176" s="290">
        <v>0</v>
      </c>
      <c r="T1176" s="186">
        <v>0</v>
      </c>
      <c r="U1176" s="186">
        <v>0</v>
      </c>
      <c r="V1176" s="186">
        <v>0</v>
      </c>
      <c r="W1176" s="186">
        <v>0</v>
      </c>
      <c r="X1176" s="186">
        <v>0</v>
      </c>
      <c r="Y1176" s="186">
        <v>0</v>
      </c>
      <c r="Z1176" s="186">
        <v>0</v>
      </c>
      <c r="AA1176" s="186">
        <v>1266486.06</v>
      </c>
      <c r="AB1176" s="186">
        <v>0</v>
      </c>
      <c r="AC1176" s="186">
        <v>0</v>
      </c>
      <c r="AD1176" s="186">
        <v>0</v>
      </c>
      <c r="AE1176" s="186">
        <v>0</v>
      </c>
      <c r="AF1176" s="186">
        <v>0</v>
      </c>
      <c r="AG1176" s="292">
        <v>0</v>
      </c>
      <c r="AH1176" s="292">
        <v>0</v>
      </c>
      <c r="AI1176" s="292">
        <v>0</v>
      </c>
      <c r="AJ1176" s="186">
        <v>14736.43</v>
      </c>
      <c r="AK1176" s="175"/>
      <c r="AL1176" s="175">
        <v>1892466.68</v>
      </c>
      <c r="AM1176" s="175">
        <v>3173689.17</v>
      </c>
      <c r="AN1176" s="175">
        <v>1281222.49</v>
      </c>
    </row>
    <row r="1177" spans="1:40" s="84" customFormat="1" ht="20.3" customHeight="1" x14ac:dyDescent="0.35">
      <c r="A1177" s="256">
        <v>2023</v>
      </c>
      <c r="B1177" s="184">
        <f>B1176+1</f>
        <v>1051</v>
      </c>
      <c r="C1177" s="286" t="s">
        <v>1511</v>
      </c>
      <c r="D1177" s="184">
        <v>43954</v>
      </c>
      <c r="E1177" s="287">
        <f>VLOOKUP(D1177,'[1]2023-2025'!$A:$G,7,0)</f>
        <v>2023</v>
      </c>
      <c r="F1177" s="287"/>
      <c r="G1177" s="287" t="s">
        <v>1899</v>
      </c>
      <c r="H1177" s="288" t="str">
        <f>INDEX('[1]2023-2025'!$AK:$AK,MATCH(D1177,'[1]2023-2025'!$A:$A,0))</f>
        <v>вкл. Протоколом</v>
      </c>
      <c r="I1177" s="288" t="e">
        <v>#N/A</v>
      </c>
      <c r="J1177" s="288" t="e">
        <f>VLOOKUP(D1177,[1]Лист3!$A:$AK,37,0)</f>
        <v>#N/A</v>
      </c>
      <c r="K1177" s="289">
        <f>INDEX('[1]2023-2025'!$G:$G,MATCH(D1177,'[1]2023-2025'!$A:$A,0))</f>
        <v>2023</v>
      </c>
      <c r="L1177" s="289"/>
      <c r="M1177" s="289"/>
      <c r="N1177" s="289"/>
      <c r="O1177" s="289" t="e">
        <v>#N/A</v>
      </c>
      <c r="P1177" s="289" t="e">
        <v>#N/A</v>
      </c>
      <c r="Q1177" s="186">
        <f>SUM(S1177:AJ1177)</f>
        <v>1216166.1199999999</v>
      </c>
      <c r="R1177" s="186">
        <f>SUM(S1177:AI1177)</f>
        <v>1203248.4099999999</v>
      </c>
      <c r="S1177" s="290">
        <v>0</v>
      </c>
      <c r="T1177" s="186">
        <v>0</v>
      </c>
      <c r="U1177" s="186">
        <v>0</v>
      </c>
      <c r="V1177" s="186">
        <v>0</v>
      </c>
      <c r="W1177" s="186">
        <v>0</v>
      </c>
      <c r="X1177" s="186">
        <v>0</v>
      </c>
      <c r="Y1177" s="186">
        <v>0</v>
      </c>
      <c r="Z1177" s="186">
        <v>0</v>
      </c>
      <c r="AA1177" s="186">
        <v>1203248.4099999999</v>
      </c>
      <c r="AB1177" s="186">
        <v>0</v>
      </c>
      <c r="AC1177" s="186">
        <v>0</v>
      </c>
      <c r="AD1177" s="186">
        <v>0</v>
      </c>
      <c r="AE1177" s="186">
        <v>0</v>
      </c>
      <c r="AF1177" s="186">
        <v>0</v>
      </c>
      <c r="AG1177" s="292">
        <v>0</v>
      </c>
      <c r="AH1177" s="292">
        <v>0</v>
      </c>
      <c r="AI1177" s="292">
        <v>0</v>
      </c>
      <c r="AJ1177" s="186">
        <v>12917.71</v>
      </c>
      <c r="AK1177" s="175"/>
      <c r="AL1177" s="175">
        <v>1946733.1300000001</v>
      </c>
      <c r="AM1177" s="175">
        <v>3162899.25</v>
      </c>
      <c r="AN1177" s="175">
        <v>1216166.1199999999</v>
      </c>
    </row>
    <row r="1178" spans="1:40" s="84" customFormat="1" ht="20.3" customHeight="1" x14ac:dyDescent="0.35">
      <c r="A1178" s="256">
        <v>2023</v>
      </c>
      <c r="B1178" s="184">
        <f>B1177+1</f>
        <v>1052</v>
      </c>
      <c r="C1178" s="286" t="s">
        <v>1512</v>
      </c>
      <c r="D1178" s="184">
        <v>43955</v>
      </c>
      <c r="E1178" s="287">
        <f>VLOOKUP(D1178,'[1]2023-2025'!$A:$G,7,0)</f>
        <v>2023</v>
      </c>
      <c r="F1178" s="287"/>
      <c r="G1178" s="287" t="s">
        <v>1899</v>
      </c>
      <c r="H1178" s="288" t="str">
        <f>INDEX('[1]2023-2025'!$AK:$AK,MATCH(D1178,'[1]2023-2025'!$A:$A,0))</f>
        <v>вкл. Протоколом</v>
      </c>
      <c r="I1178" s="288" t="e">
        <v>#N/A</v>
      </c>
      <c r="J1178" s="288" t="e">
        <f>VLOOKUP(D1178,[1]Лист3!$A:$AK,37,0)</f>
        <v>#N/A</v>
      </c>
      <c r="K1178" s="289">
        <f>INDEX('[1]2023-2025'!$G:$G,MATCH(D1178,'[1]2023-2025'!$A:$A,0))</f>
        <v>2023</v>
      </c>
      <c r="L1178" s="289"/>
      <c r="M1178" s="289"/>
      <c r="N1178" s="289"/>
      <c r="O1178" s="289" t="e">
        <v>#N/A</v>
      </c>
      <c r="P1178" s="289" t="e">
        <v>#N/A</v>
      </c>
      <c r="Q1178" s="186">
        <f>SUM(S1178:AJ1178)</f>
        <v>1089361.49</v>
      </c>
      <c r="R1178" s="186">
        <f>SUM(S1178:AI1178)</f>
        <v>1074572.53</v>
      </c>
      <c r="S1178" s="290">
        <v>0</v>
      </c>
      <c r="T1178" s="186">
        <v>0</v>
      </c>
      <c r="U1178" s="186">
        <v>0</v>
      </c>
      <c r="V1178" s="186">
        <v>0</v>
      </c>
      <c r="W1178" s="186">
        <v>0</v>
      </c>
      <c r="X1178" s="186">
        <v>0</v>
      </c>
      <c r="Y1178" s="186">
        <v>0</v>
      </c>
      <c r="Z1178" s="186">
        <v>0</v>
      </c>
      <c r="AA1178" s="186">
        <v>1074572.53</v>
      </c>
      <c r="AB1178" s="186">
        <v>0</v>
      </c>
      <c r="AC1178" s="186">
        <v>0</v>
      </c>
      <c r="AD1178" s="186">
        <v>0</v>
      </c>
      <c r="AE1178" s="186">
        <v>0</v>
      </c>
      <c r="AF1178" s="186">
        <v>0</v>
      </c>
      <c r="AG1178" s="292">
        <v>0</v>
      </c>
      <c r="AH1178" s="292">
        <v>0</v>
      </c>
      <c r="AI1178" s="292">
        <v>0</v>
      </c>
      <c r="AJ1178" s="186">
        <v>14788.96</v>
      </c>
      <c r="AK1178" s="175"/>
      <c r="AL1178" s="175">
        <v>2088251.2</v>
      </c>
      <c r="AM1178" s="175">
        <v>3177612.69</v>
      </c>
      <c r="AN1178" s="175">
        <v>1089361.49</v>
      </c>
    </row>
    <row r="1179" spans="1:40" s="84" customFormat="1" ht="20.3" customHeight="1" x14ac:dyDescent="0.35">
      <c r="A1179" s="256">
        <v>2023</v>
      </c>
      <c r="B1179" s="184">
        <f>B1178+1</f>
        <v>1053</v>
      </c>
      <c r="C1179" s="286" t="s">
        <v>1513</v>
      </c>
      <c r="D1179" s="184">
        <v>43956</v>
      </c>
      <c r="E1179" s="287">
        <f>VLOOKUP(D1179,'[1]2023-2025'!$A:$G,7,0)</f>
        <v>2023</v>
      </c>
      <c r="F1179" s="287"/>
      <c r="G1179" s="287" t="s">
        <v>1899</v>
      </c>
      <c r="H1179" s="288" t="str">
        <f>INDEX('[1]2023-2025'!$AK:$AK,MATCH(D1179,'[1]2023-2025'!$A:$A,0))</f>
        <v>вкл. Протоколом</v>
      </c>
      <c r="I1179" s="288" t="e">
        <v>#N/A</v>
      </c>
      <c r="J1179" s="288" t="e">
        <f>VLOOKUP(D1179,[1]Лист3!$A:$AK,37,0)</f>
        <v>#N/A</v>
      </c>
      <c r="K1179" s="289">
        <f>INDEX('[1]2023-2025'!$G:$G,MATCH(D1179,'[1]2023-2025'!$A:$A,0))</f>
        <v>2023</v>
      </c>
      <c r="L1179" s="289"/>
      <c r="M1179" s="289"/>
      <c r="N1179" s="289"/>
      <c r="O1179" s="289" t="e">
        <v>#N/A</v>
      </c>
      <c r="P1179" s="289" t="e">
        <v>#N/A</v>
      </c>
      <c r="Q1179" s="186">
        <f>SUM(S1179:AJ1179)</f>
        <v>1181579.3</v>
      </c>
      <c r="R1179" s="186">
        <f>SUM(S1179:AI1179)</f>
        <v>1180144.25</v>
      </c>
      <c r="S1179" s="290">
        <v>0</v>
      </c>
      <c r="T1179" s="186">
        <v>0</v>
      </c>
      <c r="U1179" s="186">
        <v>0</v>
      </c>
      <c r="V1179" s="186">
        <v>0</v>
      </c>
      <c r="W1179" s="186">
        <v>0</v>
      </c>
      <c r="X1179" s="186">
        <v>0</v>
      </c>
      <c r="Y1179" s="186">
        <v>0</v>
      </c>
      <c r="Z1179" s="186">
        <v>0</v>
      </c>
      <c r="AA1179" s="186">
        <v>1180144.25</v>
      </c>
      <c r="AB1179" s="186">
        <v>0</v>
      </c>
      <c r="AC1179" s="186">
        <v>0</v>
      </c>
      <c r="AD1179" s="186">
        <v>0</v>
      </c>
      <c r="AE1179" s="186">
        <v>0</v>
      </c>
      <c r="AF1179" s="186">
        <v>0</v>
      </c>
      <c r="AG1179" s="292">
        <v>0</v>
      </c>
      <c r="AH1179" s="292">
        <v>0</v>
      </c>
      <c r="AI1179" s="292">
        <v>0</v>
      </c>
      <c r="AJ1179" s="292">
        <v>1435.05</v>
      </c>
      <c r="AK1179" s="175"/>
      <c r="AL1179" s="175">
        <v>1985733.84</v>
      </c>
      <c r="AM1179" s="175">
        <v>3167313.14</v>
      </c>
      <c r="AN1179" s="175">
        <v>1181579.3</v>
      </c>
    </row>
    <row r="1180" spans="1:40" s="84" customFormat="1" ht="20.3" customHeight="1" x14ac:dyDescent="0.35">
      <c r="A1180" s="256"/>
      <c r="B1180" s="170" t="s">
        <v>22</v>
      </c>
      <c r="C1180" s="293"/>
      <c r="D1180" s="296" t="s">
        <v>172</v>
      </c>
      <c r="E1180" s="287" t="e">
        <f>VLOOKUP(D1180,'[1]2023-2025'!$A:$G,7,0)</f>
        <v>#N/A</v>
      </c>
      <c r="F1180" s="287"/>
      <c r="G1180" s="287"/>
      <c r="H1180" s="288" t="e">
        <v>#N/A</v>
      </c>
      <c r="I1180" s="288" t="e">
        <v>#N/A</v>
      </c>
      <c r="J1180" s="288" t="e">
        <f>VLOOKUP(D1180,[1]Лист3!$A:$AK,37,0)</f>
        <v>#N/A</v>
      </c>
      <c r="K1180" s="289" t="e">
        <v>#N/A</v>
      </c>
      <c r="L1180" s="289"/>
      <c r="M1180" s="289"/>
      <c r="N1180" s="289"/>
      <c r="O1180" s="289" t="e">
        <v>#N/A</v>
      </c>
      <c r="P1180" s="289"/>
      <c r="Q1180" s="297">
        <f>SUM(Q1176:Q1179)</f>
        <v>4768329.3999999994</v>
      </c>
      <c r="R1180" s="297">
        <f t="shared" ref="R1180:AJ1180" si="157">SUM(R1176:R1179)</f>
        <v>4724451.25</v>
      </c>
      <c r="S1180" s="297">
        <f t="shared" si="157"/>
        <v>0</v>
      </c>
      <c r="T1180" s="297">
        <f t="shared" si="157"/>
        <v>0</v>
      </c>
      <c r="U1180" s="297">
        <f t="shared" si="157"/>
        <v>0</v>
      </c>
      <c r="V1180" s="297">
        <f t="shared" si="157"/>
        <v>0</v>
      </c>
      <c r="W1180" s="297">
        <f t="shared" si="157"/>
        <v>0</v>
      </c>
      <c r="X1180" s="297">
        <f t="shared" si="157"/>
        <v>0</v>
      </c>
      <c r="Y1180" s="297">
        <f t="shared" si="157"/>
        <v>0</v>
      </c>
      <c r="Z1180" s="297">
        <f t="shared" si="157"/>
        <v>0</v>
      </c>
      <c r="AA1180" s="297">
        <f t="shared" si="157"/>
        <v>4724451.25</v>
      </c>
      <c r="AB1180" s="297">
        <f t="shared" si="157"/>
        <v>0</v>
      </c>
      <c r="AC1180" s="297">
        <f t="shared" si="157"/>
        <v>0</v>
      </c>
      <c r="AD1180" s="297">
        <f t="shared" si="157"/>
        <v>0</v>
      </c>
      <c r="AE1180" s="297">
        <f t="shared" si="157"/>
        <v>0</v>
      </c>
      <c r="AF1180" s="297">
        <f t="shared" si="157"/>
        <v>0</v>
      </c>
      <c r="AG1180" s="297">
        <f t="shared" si="157"/>
        <v>0</v>
      </c>
      <c r="AH1180" s="297">
        <f t="shared" si="157"/>
        <v>0</v>
      </c>
      <c r="AI1180" s="297">
        <f t="shared" si="157"/>
        <v>0</v>
      </c>
      <c r="AJ1180" s="297">
        <f t="shared" si="157"/>
        <v>43878.15</v>
      </c>
      <c r="AK1180" s="175"/>
      <c r="AL1180" s="175" t="e">
        <v>#N/A</v>
      </c>
      <c r="AM1180" s="175" t="e">
        <v>#N/A</v>
      </c>
      <c r="AN1180" s="175" t="e">
        <v>#N/A</v>
      </c>
    </row>
    <row r="1181" spans="1:40" s="84" customFormat="1" ht="20.3" customHeight="1" x14ac:dyDescent="0.35">
      <c r="A1181" s="256"/>
      <c r="B1181" s="298"/>
      <c r="C1181" s="311"/>
      <c r="D1181" s="311"/>
      <c r="E1181" s="287">
        <f>VLOOKUP(D1181,'[1]2023-2025'!$A:$G,7,0)</f>
        <v>0</v>
      </c>
      <c r="F1181" s="287"/>
      <c r="G1181" s="287"/>
      <c r="H1181" s="288" t="e">
        <v>#N/A</v>
      </c>
      <c r="I1181" s="288" t="e">
        <v>#N/A</v>
      </c>
      <c r="J1181" s="288" t="e">
        <f>VLOOKUP(D1181,[1]Лист3!$A:$AK,37,0)</f>
        <v>#N/A</v>
      </c>
      <c r="K1181" s="289" t="e">
        <v>#N/A</v>
      </c>
      <c r="L1181" s="289"/>
      <c r="M1181" s="289"/>
      <c r="N1181" s="289"/>
      <c r="O1181" s="289" t="e">
        <v>#N/A</v>
      </c>
      <c r="P1181" s="289"/>
      <c r="Q1181" s="311"/>
      <c r="R1181" s="311"/>
      <c r="S1181" s="316"/>
      <c r="T1181" s="316"/>
      <c r="U1181" s="316"/>
      <c r="V1181" s="316"/>
      <c r="W1181" s="316"/>
      <c r="X1181" s="311" t="s">
        <v>2963</v>
      </c>
      <c r="Y1181" s="316"/>
      <c r="Z1181" s="316"/>
      <c r="AA1181" s="316"/>
      <c r="AB1181" s="316"/>
      <c r="AC1181" s="316"/>
      <c r="AD1181" s="316"/>
      <c r="AE1181" s="316"/>
      <c r="AF1181" s="316"/>
      <c r="AG1181" s="316"/>
      <c r="AH1181" s="316"/>
      <c r="AI1181" s="316"/>
      <c r="AJ1181" s="316"/>
      <c r="AK1181" s="175"/>
      <c r="AL1181" s="175" t="e">
        <v>#N/A</v>
      </c>
      <c r="AM1181" s="175" t="e">
        <v>#N/A</v>
      </c>
      <c r="AN1181" s="175" t="e">
        <v>#N/A</v>
      </c>
    </row>
    <row r="1182" spans="1:40" s="84" customFormat="1" ht="20.3" customHeight="1" x14ac:dyDescent="0.35">
      <c r="A1182" s="256">
        <v>2023</v>
      </c>
      <c r="B1182" s="184">
        <f>B1179+1</f>
        <v>1054</v>
      </c>
      <c r="C1182" s="286" t="s">
        <v>720</v>
      </c>
      <c r="D1182" s="184">
        <v>44062</v>
      </c>
      <c r="E1182" s="287">
        <f>VLOOKUP(D1182,'[1]2023-2025'!$A:$G,7,0)</f>
        <v>2023</v>
      </c>
      <c r="F1182" s="287"/>
      <c r="G1182" s="287" t="s">
        <v>1899</v>
      </c>
      <c r="H1182" s="288">
        <f>INDEX('[1]2023-2025'!$AK:$AK,MATCH(D1182,'[1]2023-2025'!$A:$A,0))</f>
        <v>44670</v>
      </c>
      <c r="I1182" s="288" t="e">
        <v>#N/A</v>
      </c>
      <c r="J1182" s="288" t="e">
        <f>VLOOKUP(D1182,[1]Лист3!$A:$AK,37,0)</f>
        <v>#N/A</v>
      </c>
      <c r="K1182" s="289">
        <f>INDEX('[1]2023-2025'!$G:$G,MATCH(D1182,'[1]2023-2025'!$A:$A,0))</f>
        <v>2023</v>
      </c>
      <c r="L1182" s="289"/>
      <c r="M1182" s="289"/>
      <c r="N1182" s="289"/>
      <c r="O1182" s="289" t="s">
        <v>2785</v>
      </c>
      <c r="P1182" s="289">
        <v>0</v>
      </c>
      <c r="Q1182" s="186">
        <f t="shared" ref="Q1182:Q1188" si="158">SUM(S1182:AJ1182)</f>
        <v>1685427.68</v>
      </c>
      <c r="R1182" s="186">
        <f t="shared" ref="R1182:R1188" si="159">SUM(S1182:AI1182)</f>
        <v>1660261.2</v>
      </c>
      <c r="S1182" s="290">
        <v>0</v>
      </c>
      <c r="T1182" s="290">
        <v>843241.2</v>
      </c>
      <c r="U1182" s="290">
        <v>0</v>
      </c>
      <c r="V1182" s="290">
        <v>183744</v>
      </c>
      <c r="W1182" s="290">
        <v>138547.19999999998</v>
      </c>
      <c r="X1182" s="290">
        <v>0</v>
      </c>
      <c r="Y1182" s="290">
        <v>0</v>
      </c>
      <c r="Z1182" s="290">
        <v>0</v>
      </c>
      <c r="AA1182" s="290">
        <v>0</v>
      </c>
      <c r="AB1182" s="290">
        <v>494728.8</v>
      </c>
      <c r="AC1182" s="290">
        <v>0</v>
      </c>
      <c r="AD1182" s="290">
        <v>0</v>
      </c>
      <c r="AE1182" s="290">
        <v>0</v>
      </c>
      <c r="AF1182" s="290">
        <v>0</v>
      </c>
      <c r="AG1182" s="290">
        <v>0</v>
      </c>
      <c r="AH1182" s="290">
        <v>0</v>
      </c>
      <c r="AI1182" s="290">
        <v>0</v>
      </c>
      <c r="AJ1182" s="292">
        <v>25166.48</v>
      </c>
      <c r="AK1182" s="175"/>
      <c r="AL1182" s="175">
        <v>5556037.04</v>
      </c>
      <c r="AM1182" s="175">
        <v>7241464.7199999997</v>
      </c>
      <c r="AN1182" s="175">
        <v>1685427.68</v>
      </c>
    </row>
    <row r="1183" spans="1:40" s="84" customFormat="1" ht="20.3" customHeight="1" x14ac:dyDescent="0.35">
      <c r="A1183" s="256">
        <v>2023</v>
      </c>
      <c r="B1183" s="184">
        <f t="shared" ref="B1183:B1188" si="160">B1182+1</f>
        <v>1055</v>
      </c>
      <c r="C1183" s="286" t="s">
        <v>3006</v>
      </c>
      <c r="D1183" s="184">
        <v>44063</v>
      </c>
      <c r="E1183" s="287">
        <f>VLOOKUP(D1183,'[1]2023-2025'!$A:$G,7,0)</f>
        <v>2023</v>
      </c>
      <c r="F1183" s="287" t="s">
        <v>1743</v>
      </c>
      <c r="G1183" s="287"/>
      <c r="H1183" s="288" t="str">
        <f>INDEX('[1]2023-2025'!$AK:$AK,MATCH(D1183,'[1]2023-2025'!$A:$A,0))</f>
        <v>вкл. Протоколом</v>
      </c>
      <c r="I1183" s="288" t="e">
        <v>#N/A</v>
      </c>
      <c r="J1183" s="288" t="e">
        <f>VLOOKUP(D1183,[1]Лист3!$A:$AK,37,0)</f>
        <v>#N/A</v>
      </c>
      <c r="K1183" s="289">
        <f>INDEX('[1]2023-2025'!$G:$G,MATCH(D1183,'[1]2023-2025'!$A:$A,0))</f>
        <v>2023</v>
      </c>
      <c r="L1183" s="289"/>
      <c r="M1183" s="289"/>
      <c r="N1183" s="289"/>
      <c r="O1183" s="289" t="s">
        <v>2463</v>
      </c>
      <c r="P1183" s="289" t="s">
        <v>2690</v>
      </c>
      <c r="Q1183" s="186">
        <f t="shared" si="158"/>
        <v>2320850.3199999998</v>
      </c>
      <c r="R1183" s="186">
        <f t="shared" si="159"/>
        <v>2291061.0099999998</v>
      </c>
      <c r="S1183" s="290">
        <v>0</v>
      </c>
      <c r="T1183" s="291">
        <v>0</v>
      </c>
      <c r="U1183" s="186">
        <v>0</v>
      </c>
      <c r="V1183" s="186">
        <v>0</v>
      </c>
      <c r="W1183" s="186">
        <v>0</v>
      </c>
      <c r="X1183" s="186">
        <v>438930.54000000004</v>
      </c>
      <c r="Y1183" s="186">
        <v>0</v>
      </c>
      <c r="Z1183" s="290">
        <v>0</v>
      </c>
      <c r="AA1183" s="186">
        <v>0</v>
      </c>
      <c r="AB1183" s="186">
        <v>0</v>
      </c>
      <c r="AC1183" s="186">
        <v>1852130.47</v>
      </c>
      <c r="AD1183" s="186">
        <v>0</v>
      </c>
      <c r="AE1183" s="186">
        <v>0</v>
      </c>
      <c r="AF1183" s="186">
        <v>0</v>
      </c>
      <c r="AG1183" s="290">
        <v>0</v>
      </c>
      <c r="AH1183" s="292">
        <v>0</v>
      </c>
      <c r="AI1183" s="292">
        <v>0</v>
      </c>
      <c r="AJ1183" s="300">
        <v>29789.31</v>
      </c>
      <c r="AK1183" s="175"/>
      <c r="AL1183" s="175">
        <v>10319731.560000001</v>
      </c>
      <c r="AM1183" s="175">
        <v>19131248.98</v>
      </c>
      <c r="AN1183" s="175">
        <v>8811517.4199999999</v>
      </c>
    </row>
    <row r="1184" spans="1:40" s="84" customFormat="1" ht="20.3" customHeight="1" x14ac:dyDescent="0.35">
      <c r="A1184" s="256">
        <v>2023</v>
      </c>
      <c r="B1184" s="184">
        <f t="shared" si="160"/>
        <v>1056</v>
      </c>
      <c r="C1184" s="286" t="s">
        <v>3008</v>
      </c>
      <c r="D1184" s="184">
        <v>44060</v>
      </c>
      <c r="E1184" s="287">
        <f>VLOOKUP(D1184,'[1]2023-2025'!$A:$G,7,0)</f>
        <v>2023</v>
      </c>
      <c r="F1184" s="287" t="s">
        <v>1743</v>
      </c>
      <c r="G1184" s="287"/>
      <c r="H1184" s="288" t="str">
        <f>INDEX('[1]2023-2025'!$AK:$AK,MATCH(D1184,'[1]2023-2025'!$A:$A,0))</f>
        <v>вкл. Протоколом</v>
      </c>
      <c r="I1184" s="288" t="e">
        <v>#N/A</v>
      </c>
      <c r="J1184" s="288" t="e">
        <f>VLOOKUP(D1184,[1]Лист3!$A:$AK,37,0)</f>
        <v>#N/A</v>
      </c>
      <c r="K1184" s="289">
        <f>INDEX('[1]2023-2025'!$G:$G,MATCH(D1184,'[1]2023-2025'!$A:$A,0))</f>
        <v>2023</v>
      </c>
      <c r="L1184" s="289"/>
      <c r="M1184" s="289"/>
      <c r="N1184" s="289"/>
      <c r="O1184" s="289" t="s">
        <v>2463</v>
      </c>
      <c r="P1184" s="289" t="s">
        <v>2690</v>
      </c>
      <c r="Q1184" s="186">
        <f t="shared" si="158"/>
        <v>2386012.79</v>
      </c>
      <c r="R1184" s="186">
        <f t="shared" si="159"/>
        <v>2361295.9</v>
      </c>
      <c r="S1184" s="290">
        <v>0</v>
      </c>
      <c r="T1184" s="291">
        <v>0</v>
      </c>
      <c r="U1184" s="186">
        <v>0</v>
      </c>
      <c r="V1184" s="186">
        <v>0</v>
      </c>
      <c r="W1184" s="186">
        <v>0</v>
      </c>
      <c r="X1184" s="186">
        <v>0</v>
      </c>
      <c r="Y1184" s="186">
        <v>0</v>
      </c>
      <c r="Z1184" s="290">
        <v>0</v>
      </c>
      <c r="AA1184" s="186">
        <v>0</v>
      </c>
      <c r="AB1184" s="186">
        <v>0</v>
      </c>
      <c r="AC1184" s="300">
        <v>2361295.9</v>
      </c>
      <c r="AD1184" s="186">
        <v>0</v>
      </c>
      <c r="AE1184" s="186">
        <v>0</v>
      </c>
      <c r="AF1184" s="186">
        <v>0</v>
      </c>
      <c r="AG1184" s="290">
        <v>0</v>
      </c>
      <c r="AH1184" s="292">
        <v>0</v>
      </c>
      <c r="AI1184" s="292">
        <v>0</v>
      </c>
      <c r="AJ1184" s="300">
        <v>24716.89</v>
      </c>
      <c r="AK1184" s="175"/>
      <c r="AL1184" s="175">
        <v>8968217.0599999987</v>
      </c>
      <c r="AM1184" s="175">
        <v>16666355.17</v>
      </c>
      <c r="AN1184" s="175">
        <v>7698138.1100000003</v>
      </c>
    </row>
    <row r="1185" spans="1:40" s="84" customFormat="1" ht="20.3" customHeight="1" x14ac:dyDescent="0.35">
      <c r="A1185" s="256">
        <v>2023</v>
      </c>
      <c r="B1185" s="184">
        <f t="shared" si="160"/>
        <v>1057</v>
      </c>
      <c r="C1185" s="286" t="s">
        <v>3007</v>
      </c>
      <c r="D1185" s="184">
        <v>44064</v>
      </c>
      <c r="E1185" s="287">
        <f>VLOOKUP(D1185,'[1]2023-2025'!$A:$G,7,0)</f>
        <v>2023</v>
      </c>
      <c r="F1185" s="287" t="s">
        <v>1743</v>
      </c>
      <c r="G1185" s="287"/>
      <c r="H1185" s="288" t="str">
        <f>INDEX('[1]2023-2025'!$AK:$AK,MATCH(D1185,'[1]2023-2025'!$A:$A,0))</f>
        <v>вкл. Протоколом</v>
      </c>
      <c r="I1185" s="288" t="e">
        <v>#N/A</v>
      </c>
      <c r="J1185" s="288" t="e">
        <f>VLOOKUP(D1185,[1]Лист3!$A:$AK,37,0)</f>
        <v>#N/A</v>
      </c>
      <c r="K1185" s="289">
        <f>INDEX('[1]2023-2025'!$G:$G,MATCH(D1185,'[1]2023-2025'!$A:$A,0))</f>
        <v>2023</v>
      </c>
      <c r="L1185" s="289"/>
      <c r="M1185" s="289"/>
      <c r="N1185" s="289"/>
      <c r="O1185" s="289" t="s">
        <v>2463</v>
      </c>
      <c r="P1185" s="289" t="s">
        <v>2690</v>
      </c>
      <c r="Q1185" s="186">
        <f t="shared" si="158"/>
        <v>3034548.41</v>
      </c>
      <c r="R1185" s="186">
        <f t="shared" si="159"/>
        <v>3000269.83</v>
      </c>
      <c r="S1185" s="290">
        <v>0</v>
      </c>
      <c r="T1185" s="291">
        <v>0</v>
      </c>
      <c r="U1185" s="186">
        <v>0</v>
      </c>
      <c r="V1185" s="186">
        <v>0</v>
      </c>
      <c r="W1185" s="186">
        <v>0</v>
      </c>
      <c r="X1185" s="186">
        <v>0</v>
      </c>
      <c r="Y1185" s="186">
        <v>0</v>
      </c>
      <c r="Z1185" s="290">
        <v>0</v>
      </c>
      <c r="AA1185" s="186">
        <v>0</v>
      </c>
      <c r="AB1185" s="186">
        <v>0</v>
      </c>
      <c r="AC1185" s="300">
        <v>3000269.83</v>
      </c>
      <c r="AD1185" s="186">
        <v>0</v>
      </c>
      <c r="AE1185" s="186">
        <v>0</v>
      </c>
      <c r="AF1185" s="186">
        <v>0</v>
      </c>
      <c r="AG1185" s="290">
        <v>0</v>
      </c>
      <c r="AH1185" s="292">
        <v>0</v>
      </c>
      <c r="AI1185" s="292">
        <v>0</v>
      </c>
      <c r="AJ1185" s="300">
        <v>34278.58</v>
      </c>
      <c r="AK1185" s="175"/>
      <c r="AL1185" s="175">
        <v>10493913.140000002</v>
      </c>
      <c r="AM1185" s="175">
        <v>23420412.82</v>
      </c>
      <c r="AN1185" s="175">
        <v>12926499.679999998</v>
      </c>
    </row>
    <row r="1186" spans="1:40" s="84" customFormat="1" ht="20.3" customHeight="1" x14ac:dyDescent="0.35">
      <c r="A1186" s="256">
        <v>2023</v>
      </c>
      <c r="B1186" s="184">
        <f t="shared" si="160"/>
        <v>1058</v>
      </c>
      <c r="C1186" s="286" t="s">
        <v>2960</v>
      </c>
      <c r="D1186" s="184">
        <v>44061</v>
      </c>
      <c r="E1186" s="287">
        <f>VLOOKUP(D1186,'[1]2023-2025'!$A:$G,7,0)</f>
        <v>2023</v>
      </c>
      <c r="F1186" s="287"/>
      <c r="G1186" s="287" t="s">
        <v>1899</v>
      </c>
      <c r="H1186" s="288" t="str">
        <f>INDEX('[1]2023-2025'!$AK:$AK,MATCH(D1186,'[1]2023-2025'!$A:$A,0))</f>
        <v>вкл. Протоколом</v>
      </c>
      <c r="I1186" s="288" t="e">
        <v>#N/A</v>
      </c>
      <c r="J1186" s="288" t="e">
        <f>VLOOKUP(D1186,[1]Лист3!$A:$AK,37,0)</f>
        <v>#N/A</v>
      </c>
      <c r="K1186" s="289">
        <f>INDEX('[1]2023-2025'!$G:$G,MATCH(D1186,'[1]2023-2025'!$A:$A,0))</f>
        <v>2023</v>
      </c>
      <c r="L1186" s="289"/>
      <c r="M1186" s="289"/>
      <c r="N1186" s="289"/>
      <c r="O1186" s="289" t="e">
        <v>#N/A</v>
      </c>
      <c r="P1186" s="289" t="e">
        <v>#N/A</v>
      </c>
      <c r="Q1186" s="186">
        <f t="shared" si="158"/>
        <v>1043491.9500000001</v>
      </c>
      <c r="R1186" s="186">
        <f t="shared" si="159"/>
        <v>1032928.81</v>
      </c>
      <c r="S1186" s="186">
        <v>0</v>
      </c>
      <c r="T1186" s="186">
        <v>0</v>
      </c>
      <c r="U1186" s="186">
        <v>0</v>
      </c>
      <c r="V1186" s="186">
        <v>0</v>
      </c>
      <c r="W1186" s="186">
        <v>0</v>
      </c>
      <c r="X1186" s="186">
        <v>0</v>
      </c>
      <c r="Y1186" s="186">
        <v>0</v>
      </c>
      <c r="Z1186" s="186">
        <v>0</v>
      </c>
      <c r="AA1186" s="186">
        <v>0</v>
      </c>
      <c r="AB1186" s="186">
        <v>0</v>
      </c>
      <c r="AC1186" s="186">
        <v>1032928.81</v>
      </c>
      <c r="AD1186" s="186">
        <v>0</v>
      </c>
      <c r="AE1186" s="186">
        <v>0</v>
      </c>
      <c r="AF1186" s="186">
        <v>0</v>
      </c>
      <c r="AG1186" s="292">
        <v>0</v>
      </c>
      <c r="AH1186" s="292">
        <v>0</v>
      </c>
      <c r="AI1186" s="292">
        <v>0</v>
      </c>
      <c r="AJ1186" s="292">
        <v>10563.14</v>
      </c>
      <c r="AK1186" s="175"/>
      <c r="AL1186" s="175">
        <v>6682731.6899999995</v>
      </c>
      <c r="AM1186" s="175">
        <v>7726223.6399999997</v>
      </c>
      <c r="AN1186" s="175">
        <v>1043491.9500000001</v>
      </c>
    </row>
    <row r="1187" spans="1:40" s="84" customFormat="1" ht="20.3" customHeight="1" x14ac:dyDescent="0.35">
      <c r="A1187" s="256">
        <v>2023</v>
      </c>
      <c r="B1187" s="184">
        <f t="shared" si="160"/>
        <v>1059</v>
      </c>
      <c r="C1187" s="286" t="s">
        <v>1897</v>
      </c>
      <c r="D1187" s="184">
        <v>44068</v>
      </c>
      <c r="E1187" s="287">
        <f>VLOOKUP(D1187,'[1]2023-2025'!$A:$G,7,0)</f>
        <v>2024</v>
      </c>
      <c r="F1187" s="287" t="s">
        <v>2094</v>
      </c>
      <c r="G1187" s="287" t="s">
        <v>1899</v>
      </c>
      <c r="H1187" s="288">
        <f>INDEX('[1]2023-2025'!$AK:$AK,MATCH(D1187,'[1]2023-2025'!$A:$A,0))</f>
        <v>44973</v>
      </c>
      <c r="I1187" s="288" t="e">
        <v>#N/A</v>
      </c>
      <c r="J1187" s="288" t="e">
        <f>VLOOKUP(D1187,[1]Лист3!$A:$AK,37,0)</f>
        <v>#N/A</v>
      </c>
      <c r="K1187" s="289">
        <f>INDEX('[1]2023-2025'!$G:$G,MATCH(D1187,'[1]2023-2025'!$A:$A,0))</f>
        <v>2024</v>
      </c>
      <c r="L1187" s="289"/>
      <c r="M1187" s="289"/>
      <c r="N1187" s="289"/>
      <c r="O1187" s="289">
        <v>0</v>
      </c>
      <c r="P1187" s="289">
        <v>0</v>
      </c>
      <c r="Q1187" s="186">
        <f t="shared" si="158"/>
        <v>1227537.44</v>
      </c>
      <c r="R1187" s="186">
        <f t="shared" si="159"/>
        <v>1211645.72</v>
      </c>
      <c r="S1187" s="290">
        <v>0</v>
      </c>
      <c r="T1187" s="291">
        <v>0</v>
      </c>
      <c r="U1187" s="186">
        <v>0</v>
      </c>
      <c r="V1187" s="186">
        <v>0</v>
      </c>
      <c r="W1187" s="186">
        <v>0</v>
      </c>
      <c r="X1187" s="186">
        <v>0</v>
      </c>
      <c r="Y1187" s="186">
        <v>0</v>
      </c>
      <c r="Z1187" s="186">
        <v>0</v>
      </c>
      <c r="AA1187" s="186">
        <v>1211645.72</v>
      </c>
      <c r="AB1187" s="186">
        <v>0</v>
      </c>
      <c r="AC1187" s="186">
        <v>0</v>
      </c>
      <c r="AD1187" s="186">
        <v>0</v>
      </c>
      <c r="AE1187" s="186">
        <v>0</v>
      </c>
      <c r="AF1187" s="186">
        <v>0</v>
      </c>
      <c r="AG1187" s="292">
        <v>0</v>
      </c>
      <c r="AH1187" s="292">
        <v>0</v>
      </c>
      <c r="AI1187" s="292">
        <v>0</v>
      </c>
      <c r="AJ1187" s="292">
        <v>15891.72</v>
      </c>
      <c r="AK1187" s="175"/>
      <c r="AL1187" s="175">
        <v>4575138.7300000004</v>
      </c>
      <c r="AM1187" s="175">
        <v>7039400.3600000003</v>
      </c>
      <c r="AN1187" s="175">
        <v>2464261.63</v>
      </c>
    </row>
    <row r="1188" spans="1:40" s="84" customFormat="1" ht="20.3" customHeight="1" x14ac:dyDescent="0.35">
      <c r="A1188" s="256">
        <v>2023</v>
      </c>
      <c r="B1188" s="184">
        <f t="shared" si="160"/>
        <v>1060</v>
      </c>
      <c r="C1188" s="286" t="s">
        <v>3009</v>
      </c>
      <c r="D1188" s="184">
        <v>44070</v>
      </c>
      <c r="E1188" s="287"/>
      <c r="F1188" s="287"/>
      <c r="G1188" s="287"/>
      <c r="H1188" s="288"/>
      <c r="I1188" s="288" t="e">
        <v>#N/A</v>
      </c>
      <c r="J1188" s="288" t="e">
        <f>VLOOKUP(D1188,[1]Лист3!$A:$AK,37,0)</f>
        <v>#N/A</v>
      </c>
      <c r="K1188" s="289"/>
      <c r="L1188" s="289"/>
      <c r="M1188" s="289"/>
      <c r="N1188" s="289"/>
      <c r="O1188" s="289"/>
      <c r="P1188" s="289"/>
      <c r="Q1188" s="186">
        <f t="shared" si="158"/>
        <v>1459527.96</v>
      </c>
      <c r="R1188" s="186">
        <f t="shared" si="159"/>
        <v>1459527.96</v>
      </c>
      <c r="S1188" s="290">
        <v>0</v>
      </c>
      <c r="T1188" s="291">
        <f>405441.79+250000</f>
        <v>655441.79</v>
      </c>
      <c r="U1188" s="186">
        <v>0</v>
      </c>
      <c r="V1188" s="186">
        <v>0</v>
      </c>
      <c r="W1188" s="186">
        <v>0</v>
      </c>
      <c r="X1188" s="186">
        <v>0</v>
      </c>
      <c r="Y1188" s="186">
        <v>0</v>
      </c>
      <c r="Z1188" s="186">
        <v>0</v>
      </c>
      <c r="AA1188" s="186">
        <v>0</v>
      </c>
      <c r="AB1188" s="186">
        <v>0</v>
      </c>
      <c r="AC1188" s="186">
        <v>804086.16999999993</v>
      </c>
      <c r="AD1188" s="186">
        <v>0</v>
      </c>
      <c r="AE1188" s="186">
        <v>0</v>
      </c>
      <c r="AF1188" s="186">
        <v>0</v>
      </c>
      <c r="AG1188" s="292">
        <v>0</v>
      </c>
      <c r="AH1188" s="292">
        <v>0</v>
      </c>
      <c r="AI1188" s="292">
        <v>0</v>
      </c>
      <c r="AJ1188" s="292">
        <v>0</v>
      </c>
      <c r="AK1188" s="175"/>
      <c r="AL1188" s="175">
        <v>20023272</v>
      </c>
      <c r="AM1188" s="175">
        <v>21482799.960000001</v>
      </c>
      <c r="AN1188" s="175">
        <v>1459527.96</v>
      </c>
    </row>
    <row r="1189" spans="1:40" s="84" customFormat="1" ht="20.3" customHeight="1" x14ac:dyDescent="0.35">
      <c r="A1189" s="256"/>
      <c r="B1189" s="170" t="s">
        <v>22</v>
      </c>
      <c r="C1189" s="293"/>
      <c r="D1189" s="296" t="s">
        <v>172</v>
      </c>
      <c r="E1189" s="287" t="e">
        <f>VLOOKUP(D1189,'[1]2023-2025'!$A:$G,7,0)</f>
        <v>#N/A</v>
      </c>
      <c r="F1189" s="287"/>
      <c r="G1189" s="287"/>
      <c r="H1189" s="288" t="e">
        <v>#N/A</v>
      </c>
      <c r="I1189" s="288" t="e">
        <v>#N/A</v>
      </c>
      <c r="J1189" s="288" t="e">
        <f>VLOOKUP(D1189,[1]Лист3!$A:$AK,37,0)</f>
        <v>#N/A</v>
      </c>
      <c r="K1189" s="289" t="e">
        <v>#N/A</v>
      </c>
      <c r="L1189" s="289"/>
      <c r="M1189" s="289"/>
      <c r="N1189" s="289"/>
      <c r="O1189" s="289" t="e">
        <v>#N/A</v>
      </c>
      <c r="P1189" s="289"/>
      <c r="Q1189" s="297">
        <f>SUM(Q1182:Q1188)</f>
        <v>13157396.549999997</v>
      </c>
      <c r="R1189" s="297">
        <f t="shared" ref="R1189:AJ1189" si="161">SUM(R1182:R1188)</f>
        <v>13016990.43</v>
      </c>
      <c r="S1189" s="297">
        <f t="shared" si="161"/>
        <v>0</v>
      </c>
      <c r="T1189" s="297">
        <f t="shared" si="161"/>
        <v>1498682.99</v>
      </c>
      <c r="U1189" s="297">
        <f t="shared" si="161"/>
        <v>0</v>
      </c>
      <c r="V1189" s="297">
        <f t="shared" si="161"/>
        <v>183744</v>
      </c>
      <c r="W1189" s="297">
        <f t="shared" si="161"/>
        <v>138547.19999999998</v>
      </c>
      <c r="X1189" s="297">
        <f t="shared" si="161"/>
        <v>438930.54000000004</v>
      </c>
      <c r="Y1189" s="297">
        <f t="shared" si="161"/>
        <v>0</v>
      </c>
      <c r="Z1189" s="297">
        <f t="shared" si="161"/>
        <v>0</v>
      </c>
      <c r="AA1189" s="297">
        <f t="shared" si="161"/>
        <v>1211645.72</v>
      </c>
      <c r="AB1189" s="297">
        <f t="shared" si="161"/>
        <v>494728.8</v>
      </c>
      <c r="AC1189" s="297">
        <f t="shared" si="161"/>
        <v>9050711.1799999997</v>
      </c>
      <c r="AD1189" s="297">
        <f t="shared" si="161"/>
        <v>0</v>
      </c>
      <c r="AE1189" s="297">
        <f t="shared" si="161"/>
        <v>0</v>
      </c>
      <c r="AF1189" s="297">
        <f t="shared" si="161"/>
        <v>0</v>
      </c>
      <c r="AG1189" s="297">
        <f t="shared" si="161"/>
        <v>0</v>
      </c>
      <c r="AH1189" s="297">
        <f t="shared" si="161"/>
        <v>0</v>
      </c>
      <c r="AI1189" s="297">
        <f t="shared" si="161"/>
        <v>0</v>
      </c>
      <c r="AJ1189" s="297">
        <f t="shared" si="161"/>
        <v>140406.12</v>
      </c>
      <c r="AK1189" s="175"/>
      <c r="AL1189" s="175" t="e">
        <v>#N/A</v>
      </c>
      <c r="AM1189" s="175" t="e">
        <v>#N/A</v>
      </c>
      <c r="AN1189" s="175" t="e">
        <v>#N/A</v>
      </c>
    </row>
    <row r="1190" spans="1:40" s="84" customFormat="1" ht="20.3" customHeight="1" x14ac:dyDescent="0.35">
      <c r="A1190" s="256"/>
      <c r="B1190" s="298"/>
      <c r="C1190" s="311"/>
      <c r="D1190" s="311"/>
      <c r="E1190" s="287">
        <f>VLOOKUP(D1190,'[1]2023-2025'!$A:$G,7,0)</f>
        <v>0</v>
      </c>
      <c r="F1190" s="287"/>
      <c r="G1190" s="287"/>
      <c r="H1190" s="288" t="e">
        <v>#N/A</v>
      </c>
      <c r="I1190" s="288" t="e">
        <v>#N/A</v>
      </c>
      <c r="J1190" s="288" t="e">
        <f>VLOOKUP(D1190,[1]Лист3!$A:$AK,37,0)</f>
        <v>#N/A</v>
      </c>
      <c r="K1190" s="289" t="e">
        <v>#N/A</v>
      </c>
      <c r="L1190" s="289"/>
      <c r="M1190" s="289"/>
      <c r="N1190" s="289"/>
      <c r="O1190" s="289" t="e">
        <v>#N/A</v>
      </c>
      <c r="P1190" s="289"/>
      <c r="Q1190" s="311"/>
      <c r="R1190" s="311"/>
      <c r="S1190" s="316"/>
      <c r="T1190" s="316"/>
      <c r="U1190" s="316"/>
      <c r="V1190" s="316"/>
      <c r="W1190" s="316"/>
      <c r="X1190" s="311" t="s">
        <v>2964</v>
      </c>
      <c r="Y1190" s="316"/>
      <c r="Z1190" s="316"/>
      <c r="AA1190" s="316"/>
      <c r="AB1190" s="316"/>
      <c r="AC1190" s="316"/>
      <c r="AD1190" s="316"/>
      <c r="AE1190" s="316"/>
      <c r="AF1190" s="316"/>
      <c r="AG1190" s="316"/>
      <c r="AH1190" s="316"/>
      <c r="AI1190" s="316"/>
      <c r="AJ1190" s="316"/>
      <c r="AK1190" s="175"/>
      <c r="AL1190" s="175" t="e">
        <v>#N/A</v>
      </c>
      <c r="AM1190" s="175" t="e">
        <v>#N/A</v>
      </c>
      <c r="AN1190" s="175" t="e">
        <v>#N/A</v>
      </c>
    </row>
    <row r="1191" spans="1:40" s="84" customFormat="1" ht="20.3" customHeight="1" x14ac:dyDescent="0.35">
      <c r="A1191" s="256">
        <v>2023</v>
      </c>
      <c r="B1191" s="184">
        <f>B1188+1</f>
        <v>1061</v>
      </c>
      <c r="C1191" s="248" t="s">
        <v>2279</v>
      </c>
      <c r="D1191" s="184">
        <v>55823</v>
      </c>
      <c r="E1191" s="287">
        <f>VLOOKUP(D1191,'[1]2023-2025'!$A:$G,7,0)</f>
        <v>2023</v>
      </c>
      <c r="F1191" s="287" t="s">
        <v>1743</v>
      </c>
      <c r="G1191" s="287"/>
      <c r="H1191" s="288" t="str">
        <f>INDEX('[1]2023-2025'!$AK:$AK,MATCH(D1191,'[1]2023-2025'!$A:$A,0))</f>
        <v>вкл. Протоколом</v>
      </c>
      <c r="I1191" s="288" t="e">
        <v>#N/A</v>
      </c>
      <c r="J1191" s="288" t="e">
        <f>VLOOKUP(D1191,[1]Лист3!$A:$AK,37,0)</f>
        <v>#N/A</v>
      </c>
      <c r="K1191" s="289">
        <f>INDEX('[1]2023-2025'!$G:$G,MATCH(D1191,'[1]2023-2025'!$A:$A,0))</f>
        <v>2023</v>
      </c>
      <c r="L1191" s="289"/>
      <c r="M1191" s="289"/>
      <c r="N1191" s="289"/>
      <c r="O1191" s="289" t="s">
        <v>2786</v>
      </c>
      <c r="P1191" s="289" t="s">
        <v>2787</v>
      </c>
      <c r="Q1191" s="186">
        <f>SUM(S1191:AJ1191)</f>
        <v>40254.519999999997</v>
      </c>
      <c r="R1191" s="186">
        <f>SUM(S1191:AI1191)</f>
        <v>40254.519999999997</v>
      </c>
      <c r="S1191" s="290">
        <v>0</v>
      </c>
      <c r="T1191" s="291">
        <v>0</v>
      </c>
      <c r="U1191" s="186">
        <v>0</v>
      </c>
      <c r="V1191" s="186">
        <v>0</v>
      </c>
      <c r="W1191" s="186">
        <v>0</v>
      </c>
      <c r="X1191" s="186">
        <v>0</v>
      </c>
      <c r="Y1191" s="186">
        <v>0</v>
      </c>
      <c r="Z1191" s="290">
        <v>0</v>
      </c>
      <c r="AA1191" s="186">
        <v>0</v>
      </c>
      <c r="AB1191" s="186">
        <v>0</v>
      </c>
      <c r="AC1191" s="186">
        <v>0</v>
      </c>
      <c r="AD1191" s="186">
        <v>0</v>
      </c>
      <c r="AE1191" s="186">
        <v>0</v>
      </c>
      <c r="AF1191" s="186">
        <v>0</v>
      </c>
      <c r="AG1191" s="292">
        <v>40254.519999999997</v>
      </c>
      <c r="AH1191" s="292">
        <v>0</v>
      </c>
      <c r="AI1191" s="292">
        <v>0</v>
      </c>
      <c r="AJ1191" s="292">
        <v>0</v>
      </c>
      <c r="AK1191" s="175"/>
      <c r="AL1191" s="175">
        <v>8559623.6000000052</v>
      </c>
      <c r="AM1191" s="175">
        <v>20912193.510000002</v>
      </c>
      <c r="AN1191" s="175">
        <v>12352569.909999996</v>
      </c>
    </row>
    <row r="1192" spans="1:40" s="84" customFormat="1" ht="20.3" customHeight="1" x14ac:dyDescent="0.35">
      <c r="A1192" s="256"/>
      <c r="B1192" s="170" t="s">
        <v>22</v>
      </c>
      <c r="C1192" s="293"/>
      <c r="D1192" s="296" t="s">
        <v>172</v>
      </c>
      <c r="E1192" s="287" t="e">
        <f>VLOOKUP(D1192,'[1]2023-2025'!$A:$G,7,0)</f>
        <v>#N/A</v>
      </c>
      <c r="F1192" s="287"/>
      <c r="G1192" s="287"/>
      <c r="H1192" s="288" t="e">
        <v>#N/A</v>
      </c>
      <c r="I1192" s="288" t="e">
        <v>#N/A</v>
      </c>
      <c r="J1192" s="288" t="e">
        <f>VLOOKUP(D1192,[1]Лист3!$A:$AK,37,0)</f>
        <v>#N/A</v>
      </c>
      <c r="K1192" s="289" t="e">
        <v>#N/A</v>
      </c>
      <c r="L1192" s="289"/>
      <c r="M1192" s="289"/>
      <c r="N1192" s="289"/>
      <c r="O1192" s="289" t="e">
        <v>#N/A</v>
      </c>
      <c r="P1192" s="289"/>
      <c r="Q1192" s="297">
        <f>SUM(Q1191)</f>
        <v>40254.519999999997</v>
      </c>
      <c r="R1192" s="297">
        <f t="shared" ref="R1192:AJ1192" si="162">SUM(R1191)</f>
        <v>40254.519999999997</v>
      </c>
      <c r="S1192" s="297">
        <f t="shared" si="162"/>
        <v>0</v>
      </c>
      <c r="T1192" s="297">
        <f t="shared" si="162"/>
        <v>0</v>
      </c>
      <c r="U1192" s="297">
        <f t="shared" si="162"/>
        <v>0</v>
      </c>
      <c r="V1192" s="297">
        <f t="shared" si="162"/>
        <v>0</v>
      </c>
      <c r="W1192" s="297">
        <f t="shared" si="162"/>
        <v>0</v>
      </c>
      <c r="X1192" s="297">
        <f t="shared" si="162"/>
        <v>0</v>
      </c>
      <c r="Y1192" s="297">
        <f t="shared" si="162"/>
        <v>0</v>
      </c>
      <c r="Z1192" s="297">
        <f t="shared" si="162"/>
        <v>0</v>
      </c>
      <c r="AA1192" s="297">
        <f t="shared" si="162"/>
        <v>0</v>
      </c>
      <c r="AB1192" s="297">
        <f t="shared" si="162"/>
        <v>0</v>
      </c>
      <c r="AC1192" s="297">
        <f t="shared" si="162"/>
        <v>0</v>
      </c>
      <c r="AD1192" s="297">
        <f t="shared" si="162"/>
        <v>0</v>
      </c>
      <c r="AE1192" s="297">
        <f t="shared" si="162"/>
        <v>0</v>
      </c>
      <c r="AF1192" s="297">
        <f t="shared" si="162"/>
        <v>0</v>
      </c>
      <c r="AG1192" s="297">
        <f t="shared" si="162"/>
        <v>40254.519999999997</v>
      </c>
      <c r="AH1192" s="297">
        <f t="shared" si="162"/>
        <v>0</v>
      </c>
      <c r="AI1192" s="297">
        <f t="shared" si="162"/>
        <v>0</v>
      </c>
      <c r="AJ1192" s="297">
        <f t="shared" si="162"/>
        <v>0</v>
      </c>
      <c r="AK1192" s="175"/>
      <c r="AL1192" s="175" t="e">
        <v>#N/A</v>
      </c>
      <c r="AM1192" s="175" t="e">
        <v>#N/A</v>
      </c>
      <c r="AN1192" s="175" t="e">
        <v>#N/A</v>
      </c>
    </row>
    <row r="1193" spans="1:40" s="84" customFormat="1" ht="20.3" customHeight="1" x14ac:dyDescent="0.35">
      <c r="A1193" s="256"/>
      <c r="B1193" s="298"/>
      <c r="C1193" s="311"/>
      <c r="D1193" s="311"/>
      <c r="E1193" s="287">
        <f>VLOOKUP(D1193,'[1]2023-2025'!$A:$G,7,0)</f>
        <v>0</v>
      </c>
      <c r="F1193" s="287"/>
      <c r="G1193" s="287"/>
      <c r="H1193" s="288" t="e">
        <v>#N/A</v>
      </c>
      <c r="I1193" s="288" t="e">
        <v>#N/A</v>
      </c>
      <c r="J1193" s="288" t="e">
        <f>VLOOKUP(D1193,[1]Лист3!$A:$AK,37,0)</f>
        <v>#N/A</v>
      </c>
      <c r="K1193" s="289" t="e">
        <v>#N/A</v>
      </c>
      <c r="L1193" s="289"/>
      <c r="M1193" s="289"/>
      <c r="N1193" s="289"/>
      <c r="O1193" s="289" t="e">
        <v>#N/A</v>
      </c>
      <c r="P1193" s="289"/>
      <c r="Q1193" s="311"/>
      <c r="R1193" s="311"/>
      <c r="S1193" s="316"/>
      <c r="T1193" s="316"/>
      <c r="U1193" s="316"/>
      <c r="V1193" s="316"/>
      <c r="W1193" s="316"/>
      <c r="X1193" s="311" t="s">
        <v>2965</v>
      </c>
      <c r="Y1193" s="316"/>
      <c r="Z1193" s="316"/>
      <c r="AA1193" s="316"/>
      <c r="AB1193" s="316"/>
      <c r="AC1193" s="316"/>
      <c r="AD1193" s="316"/>
      <c r="AE1193" s="316"/>
      <c r="AF1193" s="316"/>
      <c r="AG1193" s="316"/>
      <c r="AH1193" s="316"/>
      <c r="AI1193" s="316"/>
      <c r="AJ1193" s="316"/>
      <c r="AK1193" s="175"/>
      <c r="AL1193" s="175" t="e">
        <v>#N/A</v>
      </c>
      <c r="AM1193" s="175" t="e">
        <v>#N/A</v>
      </c>
      <c r="AN1193" s="175" t="e">
        <v>#N/A</v>
      </c>
    </row>
    <row r="1194" spans="1:40" s="84" customFormat="1" ht="20.3" customHeight="1" x14ac:dyDescent="0.35">
      <c r="A1194" s="256">
        <v>2023</v>
      </c>
      <c r="B1194" s="184">
        <f>B1191+1</f>
        <v>1062</v>
      </c>
      <c r="C1194" s="248" t="s">
        <v>3838</v>
      </c>
      <c r="D1194" s="184">
        <v>44121</v>
      </c>
      <c r="E1194" s="287">
        <f>VLOOKUP(D1194,'[1]2023-2025'!$A:$G,7,0)</f>
        <v>2023</v>
      </c>
      <c r="F1194" s="287"/>
      <c r="G1194" s="287" t="s">
        <v>1899</v>
      </c>
      <c r="H1194" s="288">
        <f>INDEX('[1]2023-2025'!$AK:$AK,MATCH(D1194,'[1]2023-2025'!$A:$A,0))</f>
        <v>44581</v>
      </c>
      <c r="I1194" s="288" t="e">
        <v>#N/A</v>
      </c>
      <c r="J1194" s="288" t="e">
        <f>VLOOKUP(D1194,[1]Лист3!$A:$AK,37,0)</f>
        <v>#N/A</v>
      </c>
      <c r="K1194" s="289">
        <f>INDEX('[1]2023-2025'!$G:$G,MATCH(D1194,'[1]2023-2025'!$A:$A,0))</f>
        <v>2023</v>
      </c>
      <c r="L1194" s="289"/>
      <c r="M1194" s="289"/>
      <c r="N1194" s="289"/>
      <c r="O1194" s="289" t="s">
        <v>2788</v>
      </c>
      <c r="P1194" s="289">
        <v>0</v>
      </c>
      <c r="Q1194" s="186">
        <f>SUM(S1194:AJ1194)</f>
        <v>4271063.2</v>
      </c>
      <c r="R1194" s="186">
        <f>SUM(S1194:AI1194)</f>
        <v>4201860.3</v>
      </c>
      <c r="S1194" s="186">
        <v>0</v>
      </c>
      <c r="T1194" s="186">
        <v>0</v>
      </c>
      <c r="U1194" s="186">
        <v>0</v>
      </c>
      <c r="V1194" s="186">
        <v>0</v>
      </c>
      <c r="W1194" s="186">
        <v>0</v>
      </c>
      <c r="X1194" s="186">
        <v>0</v>
      </c>
      <c r="Y1194" s="186">
        <v>0</v>
      </c>
      <c r="Z1194" s="186">
        <v>0</v>
      </c>
      <c r="AA1194" s="186">
        <v>4042274.3999999994</v>
      </c>
      <c r="AB1194" s="186">
        <v>0</v>
      </c>
      <c r="AC1194" s="186">
        <v>0</v>
      </c>
      <c r="AD1194" s="186">
        <v>0</v>
      </c>
      <c r="AE1194" s="186">
        <v>0</v>
      </c>
      <c r="AF1194" s="186">
        <v>0</v>
      </c>
      <c r="AG1194" s="292">
        <v>0</v>
      </c>
      <c r="AH1194" s="292">
        <v>159585.9</v>
      </c>
      <c r="AI1194" s="292">
        <v>0</v>
      </c>
      <c r="AJ1194" s="292">
        <v>69202.899999999994</v>
      </c>
      <c r="AK1194" s="175"/>
      <c r="AL1194" s="175">
        <v>13389479.280000001</v>
      </c>
      <c r="AM1194" s="175">
        <v>17660542.48</v>
      </c>
      <c r="AN1194" s="175">
        <v>4271063.2</v>
      </c>
    </row>
    <row r="1195" spans="1:40" s="84" customFormat="1" ht="20.3" customHeight="1" x14ac:dyDescent="0.35">
      <c r="A1195" s="256">
        <v>2023</v>
      </c>
      <c r="B1195" s="184">
        <f>B1194+1</f>
        <v>1063</v>
      </c>
      <c r="C1195" s="248" t="s">
        <v>3839</v>
      </c>
      <c r="D1195" s="184">
        <v>44120</v>
      </c>
      <c r="E1195" s="287">
        <f>VLOOKUP(D1195,'[1]2023-2025'!$A:$G,7,0)</f>
        <v>2023</v>
      </c>
      <c r="F1195" s="287"/>
      <c r="G1195" s="287" t="s">
        <v>1899</v>
      </c>
      <c r="H1195" s="288">
        <f>INDEX('[1]2023-2025'!$AK:$AK,MATCH(D1195,'[1]2023-2025'!$A:$A,0))</f>
        <v>44638</v>
      </c>
      <c r="I1195" s="288" t="e">
        <v>#N/A</v>
      </c>
      <c r="J1195" s="288" t="e">
        <f>VLOOKUP(D1195,[1]Лист3!$A:$AK,37,0)</f>
        <v>#N/A</v>
      </c>
      <c r="K1195" s="289">
        <f>INDEX('[1]2023-2025'!$G:$G,MATCH(D1195,'[1]2023-2025'!$A:$A,0))</f>
        <v>2023</v>
      </c>
      <c r="L1195" s="289"/>
      <c r="M1195" s="289"/>
      <c r="N1195" s="289"/>
      <c r="O1195" s="289" t="s">
        <v>2789</v>
      </c>
      <c r="P1195" s="289">
        <v>0</v>
      </c>
      <c r="Q1195" s="186">
        <f>SUM(S1195:AJ1195)</f>
        <v>4312925.7699999996</v>
      </c>
      <c r="R1195" s="186">
        <f>SUM(S1195:AI1195)</f>
        <v>4249345.5</v>
      </c>
      <c r="S1195" s="290">
        <v>0</v>
      </c>
      <c r="T1195" s="290">
        <v>0</v>
      </c>
      <c r="U1195" s="290">
        <v>0</v>
      </c>
      <c r="V1195" s="290">
        <v>0</v>
      </c>
      <c r="W1195" s="290">
        <v>0</v>
      </c>
      <c r="X1195" s="290">
        <v>0</v>
      </c>
      <c r="Y1195" s="290">
        <v>0</v>
      </c>
      <c r="Z1195" s="290">
        <v>0</v>
      </c>
      <c r="AA1195" s="290">
        <v>4089759.6</v>
      </c>
      <c r="AB1195" s="290">
        <v>0</v>
      </c>
      <c r="AC1195" s="290">
        <v>0</v>
      </c>
      <c r="AD1195" s="290">
        <v>0</v>
      </c>
      <c r="AE1195" s="290">
        <v>0</v>
      </c>
      <c r="AF1195" s="290">
        <v>0</v>
      </c>
      <c r="AG1195" s="290">
        <v>0</v>
      </c>
      <c r="AH1195" s="290">
        <v>159585.9</v>
      </c>
      <c r="AI1195" s="290">
        <v>0</v>
      </c>
      <c r="AJ1195" s="292">
        <v>63580.27</v>
      </c>
      <c r="AK1195" s="175"/>
      <c r="AL1195" s="175">
        <v>12925340.830000002</v>
      </c>
      <c r="AM1195" s="175">
        <v>17238266.600000001</v>
      </c>
      <c r="AN1195" s="175">
        <v>4312925.7699999996</v>
      </c>
    </row>
    <row r="1196" spans="1:40" s="84" customFormat="1" ht="20.3" customHeight="1" x14ac:dyDescent="0.35">
      <c r="A1196" s="256"/>
      <c r="B1196" s="170" t="s">
        <v>22</v>
      </c>
      <c r="C1196" s="293"/>
      <c r="D1196" s="296" t="s">
        <v>172</v>
      </c>
      <c r="E1196" s="287" t="e">
        <f>VLOOKUP(D1196,'[1]2023-2025'!$A:$G,7,0)</f>
        <v>#N/A</v>
      </c>
      <c r="F1196" s="287"/>
      <c r="G1196" s="287"/>
      <c r="H1196" s="288" t="e">
        <v>#N/A</v>
      </c>
      <c r="I1196" s="288" t="e">
        <v>#N/A</v>
      </c>
      <c r="J1196" s="288" t="e">
        <f>VLOOKUP(D1196,[1]Лист3!$A:$AK,37,0)</f>
        <v>#N/A</v>
      </c>
      <c r="K1196" s="289" t="e">
        <v>#N/A</v>
      </c>
      <c r="L1196" s="289"/>
      <c r="M1196" s="289"/>
      <c r="N1196" s="289"/>
      <c r="O1196" s="289" t="e">
        <v>#N/A</v>
      </c>
      <c r="P1196" s="289"/>
      <c r="Q1196" s="297">
        <f t="shared" ref="Q1196:AJ1196" si="163">SUM(Q1194:Q1195)</f>
        <v>8583988.9699999988</v>
      </c>
      <c r="R1196" s="297">
        <f t="shared" si="163"/>
        <v>8451205.8000000007</v>
      </c>
      <c r="S1196" s="297">
        <f t="shared" si="163"/>
        <v>0</v>
      </c>
      <c r="T1196" s="297">
        <f t="shared" si="163"/>
        <v>0</v>
      </c>
      <c r="U1196" s="297">
        <f t="shared" si="163"/>
        <v>0</v>
      </c>
      <c r="V1196" s="297">
        <f t="shared" si="163"/>
        <v>0</v>
      </c>
      <c r="W1196" s="297">
        <f t="shared" si="163"/>
        <v>0</v>
      </c>
      <c r="X1196" s="297">
        <f t="shared" si="163"/>
        <v>0</v>
      </c>
      <c r="Y1196" s="297">
        <f t="shared" si="163"/>
        <v>0</v>
      </c>
      <c r="Z1196" s="297">
        <f t="shared" si="163"/>
        <v>0</v>
      </c>
      <c r="AA1196" s="297">
        <f t="shared" si="163"/>
        <v>8132034</v>
      </c>
      <c r="AB1196" s="297">
        <f t="shared" si="163"/>
        <v>0</v>
      </c>
      <c r="AC1196" s="297">
        <f t="shared" si="163"/>
        <v>0</v>
      </c>
      <c r="AD1196" s="297">
        <f t="shared" si="163"/>
        <v>0</v>
      </c>
      <c r="AE1196" s="297">
        <f t="shared" si="163"/>
        <v>0</v>
      </c>
      <c r="AF1196" s="297">
        <f t="shared" si="163"/>
        <v>0</v>
      </c>
      <c r="AG1196" s="297">
        <f t="shared" si="163"/>
        <v>0</v>
      </c>
      <c r="AH1196" s="297">
        <f t="shared" si="163"/>
        <v>319171.8</v>
      </c>
      <c r="AI1196" s="297">
        <f t="shared" si="163"/>
        <v>0</v>
      </c>
      <c r="AJ1196" s="297">
        <f t="shared" si="163"/>
        <v>132783.16999999998</v>
      </c>
      <c r="AK1196" s="175"/>
      <c r="AL1196" s="175" t="e">
        <v>#N/A</v>
      </c>
      <c r="AM1196" s="175" t="e">
        <v>#N/A</v>
      </c>
      <c r="AN1196" s="175" t="e">
        <v>#N/A</v>
      </c>
    </row>
    <row r="1197" spans="1:40" s="84" customFormat="1" ht="20.3" customHeight="1" x14ac:dyDescent="0.35">
      <c r="A1197" s="256"/>
      <c r="B1197" s="298"/>
      <c r="C1197" s="311"/>
      <c r="D1197" s="311"/>
      <c r="E1197" s="287">
        <f>VLOOKUP(D1197,'[1]2023-2025'!$A:$G,7,0)</f>
        <v>0</v>
      </c>
      <c r="F1197" s="287"/>
      <c r="G1197" s="287"/>
      <c r="H1197" s="288" t="e">
        <v>#N/A</v>
      </c>
      <c r="I1197" s="288" t="e">
        <v>#N/A</v>
      </c>
      <c r="J1197" s="288" t="e">
        <f>VLOOKUP(D1197,[1]Лист3!$A:$AK,37,0)</f>
        <v>#N/A</v>
      </c>
      <c r="K1197" s="289" t="e">
        <v>#N/A</v>
      </c>
      <c r="L1197" s="289"/>
      <c r="M1197" s="289"/>
      <c r="N1197" s="289"/>
      <c r="O1197" s="289" t="e">
        <v>#N/A</v>
      </c>
      <c r="P1197" s="289"/>
      <c r="Q1197" s="311"/>
      <c r="R1197" s="311"/>
      <c r="S1197" s="316"/>
      <c r="T1197" s="316"/>
      <c r="U1197" s="316"/>
      <c r="V1197" s="316"/>
      <c r="W1197" s="316"/>
      <c r="X1197" s="311" t="s">
        <v>2966</v>
      </c>
      <c r="Y1197" s="316"/>
      <c r="Z1197" s="316"/>
      <c r="AA1197" s="316"/>
      <c r="AB1197" s="316"/>
      <c r="AC1197" s="316"/>
      <c r="AD1197" s="316"/>
      <c r="AE1197" s="316"/>
      <c r="AF1197" s="316"/>
      <c r="AG1197" s="316"/>
      <c r="AH1197" s="316"/>
      <c r="AI1197" s="316"/>
      <c r="AJ1197" s="316"/>
      <c r="AK1197" s="175"/>
      <c r="AL1197" s="175" t="e">
        <v>#N/A</v>
      </c>
      <c r="AM1197" s="175" t="e">
        <v>#N/A</v>
      </c>
      <c r="AN1197" s="175" t="e">
        <v>#N/A</v>
      </c>
    </row>
    <row r="1198" spans="1:40" s="84" customFormat="1" ht="20.3" customHeight="1" x14ac:dyDescent="0.35">
      <c r="A1198" s="256">
        <v>2023</v>
      </c>
      <c r="B1198" s="184">
        <f>B1195+1</f>
        <v>1064</v>
      </c>
      <c r="C1198" s="248" t="s">
        <v>726</v>
      </c>
      <c r="D1198" s="184">
        <v>44137</v>
      </c>
      <c r="E1198" s="287">
        <f>VLOOKUP(D1198,'[1]2023-2025'!$A:$G,7,0)</f>
        <v>2023</v>
      </c>
      <c r="F1198" s="287"/>
      <c r="G1198" s="287" t="s">
        <v>1899</v>
      </c>
      <c r="H1198" s="288">
        <f>INDEX('[1]2023-2025'!$AK:$AK,MATCH(D1198,'[1]2023-2025'!$A:$A,0))</f>
        <v>44670</v>
      </c>
      <c r="I1198" s="288" t="e">
        <v>#N/A</v>
      </c>
      <c r="J1198" s="288" t="e">
        <f>VLOOKUP(D1198,[1]Лист3!$A:$AK,37,0)</f>
        <v>#N/A</v>
      </c>
      <c r="K1198" s="289">
        <f>INDEX('[1]2023-2025'!$G:$G,MATCH(D1198,'[1]2023-2025'!$A:$A,0))</f>
        <v>2023</v>
      </c>
      <c r="L1198" s="289"/>
      <c r="M1198" s="289"/>
      <c r="N1198" s="289"/>
      <c r="O1198" s="289" t="s">
        <v>2450</v>
      </c>
      <c r="P1198" s="289">
        <v>0</v>
      </c>
      <c r="Q1198" s="186">
        <f>SUM(S1198:AJ1198)</f>
        <v>1300839.7500000002</v>
      </c>
      <c r="R1198" s="186">
        <f>SUM(S1198:AI1198)</f>
        <v>1281674.4000000001</v>
      </c>
      <c r="S1198" s="290">
        <v>0</v>
      </c>
      <c r="T1198" s="290">
        <v>0</v>
      </c>
      <c r="U1198" s="290">
        <v>0</v>
      </c>
      <c r="V1198" s="290">
        <v>0</v>
      </c>
      <c r="W1198" s="290">
        <v>0</v>
      </c>
      <c r="X1198" s="290">
        <v>0</v>
      </c>
      <c r="Y1198" s="290">
        <v>0</v>
      </c>
      <c r="Z1198" s="290">
        <v>0</v>
      </c>
      <c r="AA1198" s="290">
        <v>1281674.4000000001</v>
      </c>
      <c r="AB1198" s="290">
        <v>0</v>
      </c>
      <c r="AC1198" s="290">
        <v>0</v>
      </c>
      <c r="AD1198" s="290">
        <v>0</v>
      </c>
      <c r="AE1198" s="290">
        <v>0</v>
      </c>
      <c r="AF1198" s="290">
        <v>0</v>
      </c>
      <c r="AG1198" s="290">
        <v>0</v>
      </c>
      <c r="AH1198" s="290">
        <v>0</v>
      </c>
      <c r="AI1198" s="290">
        <v>0</v>
      </c>
      <c r="AJ1198" s="292">
        <v>19165.349999999999</v>
      </c>
      <c r="AK1198" s="175"/>
      <c r="AL1198" s="175">
        <v>2414011.41</v>
      </c>
      <c r="AM1198" s="175">
        <v>3714851.16</v>
      </c>
      <c r="AN1198" s="175">
        <v>1300839.7500000002</v>
      </c>
    </row>
    <row r="1199" spans="1:40" s="84" customFormat="1" ht="20.3" customHeight="1" x14ac:dyDescent="0.35">
      <c r="A1199" s="256"/>
      <c r="B1199" s="170" t="s">
        <v>22</v>
      </c>
      <c r="C1199" s="293"/>
      <c r="D1199" s="296" t="s">
        <v>172</v>
      </c>
      <c r="E1199" s="287" t="e">
        <f>VLOOKUP(D1199,'[1]2023-2025'!$A:$G,7,0)</f>
        <v>#N/A</v>
      </c>
      <c r="F1199" s="287"/>
      <c r="G1199" s="287"/>
      <c r="H1199" s="288" t="e">
        <v>#N/A</v>
      </c>
      <c r="I1199" s="288" t="e">
        <v>#N/A</v>
      </c>
      <c r="J1199" s="288" t="e">
        <f>VLOOKUP(D1199,[1]Лист3!$A:$AK,37,0)</f>
        <v>#N/A</v>
      </c>
      <c r="K1199" s="289" t="e">
        <v>#N/A</v>
      </c>
      <c r="L1199" s="289"/>
      <c r="M1199" s="289"/>
      <c r="N1199" s="289"/>
      <c r="O1199" s="289" t="e">
        <v>#N/A</v>
      </c>
      <c r="P1199" s="289"/>
      <c r="Q1199" s="297">
        <f>Q1198</f>
        <v>1300839.7500000002</v>
      </c>
      <c r="R1199" s="297">
        <f t="shared" ref="R1199:AJ1199" si="164">R1198</f>
        <v>1281674.4000000001</v>
      </c>
      <c r="S1199" s="297">
        <f t="shared" si="164"/>
        <v>0</v>
      </c>
      <c r="T1199" s="297">
        <f t="shared" si="164"/>
        <v>0</v>
      </c>
      <c r="U1199" s="297">
        <f t="shared" si="164"/>
        <v>0</v>
      </c>
      <c r="V1199" s="297">
        <f t="shared" si="164"/>
        <v>0</v>
      </c>
      <c r="W1199" s="297">
        <f t="shared" si="164"/>
        <v>0</v>
      </c>
      <c r="X1199" s="297">
        <f t="shared" si="164"/>
        <v>0</v>
      </c>
      <c r="Y1199" s="297">
        <f t="shared" si="164"/>
        <v>0</v>
      </c>
      <c r="Z1199" s="297">
        <f t="shared" si="164"/>
        <v>0</v>
      </c>
      <c r="AA1199" s="297">
        <f t="shared" si="164"/>
        <v>1281674.4000000001</v>
      </c>
      <c r="AB1199" s="297">
        <f t="shared" si="164"/>
        <v>0</v>
      </c>
      <c r="AC1199" s="297">
        <f t="shared" si="164"/>
        <v>0</v>
      </c>
      <c r="AD1199" s="297">
        <f t="shared" si="164"/>
        <v>0</v>
      </c>
      <c r="AE1199" s="297">
        <f t="shared" si="164"/>
        <v>0</v>
      </c>
      <c r="AF1199" s="297">
        <f t="shared" si="164"/>
        <v>0</v>
      </c>
      <c r="AG1199" s="297">
        <f t="shared" si="164"/>
        <v>0</v>
      </c>
      <c r="AH1199" s="297">
        <f t="shared" si="164"/>
        <v>0</v>
      </c>
      <c r="AI1199" s="297">
        <f t="shared" si="164"/>
        <v>0</v>
      </c>
      <c r="AJ1199" s="297">
        <f t="shared" si="164"/>
        <v>19165.349999999999</v>
      </c>
      <c r="AK1199" s="175"/>
      <c r="AL1199" s="175" t="e">
        <v>#N/A</v>
      </c>
      <c r="AM1199" s="175" t="e">
        <v>#N/A</v>
      </c>
      <c r="AN1199" s="175" t="e">
        <v>#N/A</v>
      </c>
    </row>
    <row r="1200" spans="1:40" s="84" customFormat="1" ht="20.3" customHeight="1" x14ac:dyDescent="0.35">
      <c r="A1200" s="256"/>
      <c r="B1200" s="309" t="s">
        <v>34</v>
      </c>
      <c r="C1200" s="309"/>
      <c r="D1200" s="296" t="s">
        <v>172</v>
      </c>
      <c r="E1200" s="287" t="e">
        <f>VLOOKUP(D1200,'[1]2023-2025'!$A:$G,7,0)</f>
        <v>#N/A</v>
      </c>
      <c r="F1200" s="287"/>
      <c r="G1200" s="287"/>
      <c r="H1200" s="288" t="e">
        <v>#N/A</v>
      </c>
      <c r="I1200" s="288" t="e">
        <v>#N/A</v>
      </c>
      <c r="J1200" s="288" t="e">
        <f>VLOOKUP(D1200,[1]Лист3!$A:$AK,37,0)</f>
        <v>#N/A</v>
      </c>
      <c r="K1200" s="289" t="e">
        <v>#N/A</v>
      </c>
      <c r="L1200" s="289"/>
      <c r="M1200" s="289"/>
      <c r="N1200" s="289"/>
      <c r="O1200" s="289" t="e">
        <v>#N/A</v>
      </c>
      <c r="P1200" s="289"/>
      <c r="Q1200" s="297">
        <f>Q1180+Q1189+Q1192+Q1196+Q1199</f>
        <v>27850809.189999994</v>
      </c>
      <c r="R1200" s="297">
        <f t="shared" ref="R1200:AJ1200" si="165">R1180+R1189+R1192+R1196+R1199</f>
        <v>27514576.399999999</v>
      </c>
      <c r="S1200" s="297">
        <f t="shared" si="165"/>
        <v>0</v>
      </c>
      <c r="T1200" s="297">
        <f t="shared" si="165"/>
        <v>1498682.99</v>
      </c>
      <c r="U1200" s="297">
        <f t="shared" si="165"/>
        <v>0</v>
      </c>
      <c r="V1200" s="297">
        <f t="shared" si="165"/>
        <v>183744</v>
      </c>
      <c r="W1200" s="297">
        <f t="shared" si="165"/>
        <v>138547.19999999998</v>
      </c>
      <c r="X1200" s="297">
        <f t="shared" si="165"/>
        <v>438930.54000000004</v>
      </c>
      <c r="Y1200" s="297">
        <f t="shared" si="165"/>
        <v>0</v>
      </c>
      <c r="Z1200" s="297">
        <f t="shared" si="165"/>
        <v>0</v>
      </c>
      <c r="AA1200" s="297">
        <f t="shared" si="165"/>
        <v>15349805.369999999</v>
      </c>
      <c r="AB1200" s="297">
        <f t="shared" si="165"/>
        <v>494728.8</v>
      </c>
      <c r="AC1200" s="297">
        <f t="shared" si="165"/>
        <v>9050711.1799999997</v>
      </c>
      <c r="AD1200" s="297">
        <f t="shared" si="165"/>
        <v>0</v>
      </c>
      <c r="AE1200" s="297">
        <f t="shared" si="165"/>
        <v>0</v>
      </c>
      <c r="AF1200" s="297">
        <f t="shared" si="165"/>
        <v>0</v>
      </c>
      <c r="AG1200" s="297">
        <f t="shared" si="165"/>
        <v>40254.519999999997</v>
      </c>
      <c r="AH1200" s="297">
        <f t="shared" si="165"/>
        <v>319171.8</v>
      </c>
      <c r="AI1200" s="297">
        <f t="shared" si="165"/>
        <v>0</v>
      </c>
      <c r="AJ1200" s="297">
        <f t="shared" si="165"/>
        <v>336232.78999999992</v>
      </c>
      <c r="AK1200" s="175"/>
      <c r="AL1200" s="175" t="e">
        <v>#N/A</v>
      </c>
      <c r="AM1200" s="175" t="e">
        <v>#N/A</v>
      </c>
      <c r="AN1200" s="175" t="e">
        <v>#N/A</v>
      </c>
    </row>
    <row r="1201" spans="1:40" s="84" customFormat="1" ht="20.3" customHeight="1" x14ac:dyDescent="0.35">
      <c r="A1201" s="256"/>
      <c r="B1201" s="298"/>
      <c r="C1201" s="275"/>
      <c r="D1201" s="275"/>
      <c r="E1201" s="287">
        <f>VLOOKUP(D1201,'[1]2023-2025'!$A:$G,7,0)</f>
        <v>0</v>
      </c>
      <c r="F1201" s="287"/>
      <c r="G1201" s="287"/>
      <c r="H1201" s="288" t="e">
        <v>#N/A</v>
      </c>
      <c r="I1201" s="288" t="e">
        <v>#N/A</v>
      </c>
      <c r="J1201" s="288" t="e">
        <f>VLOOKUP(D1201,[1]Лист3!$A:$AK,37,0)</f>
        <v>#N/A</v>
      </c>
      <c r="K1201" s="289" t="e">
        <v>#N/A</v>
      </c>
      <c r="L1201" s="289"/>
      <c r="M1201" s="289"/>
      <c r="N1201" s="289"/>
      <c r="O1201" s="289" t="e">
        <v>#N/A</v>
      </c>
      <c r="P1201" s="289"/>
      <c r="Q1201" s="275"/>
      <c r="R1201" s="275"/>
      <c r="S1201" s="277"/>
      <c r="T1201" s="277"/>
      <c r="U1201" s="277"/>
      <c r="V1201" s="277"/>
      <c r="W1201" s="277"/>
      <c r="X1201" s="277" t="s">
        <v>2939</v>
      </c>
      <c r="Y1201" s="299"/>
      <c r="Z1201" s="277"/>
      <c r="AA1201" s="277"/>
      <c r="AB1201" s="277"/>
      <c r="AC1201" s="277"/>
      <c r="AD1201" s="277"/>
      <c r="AE1201" s="277"/>
      <c r="AF1201" s="277"/>
      <c r="AG1201" s="277"/>
      <c r="AH1201" s="277"/>
      <c r="AI1201" s="277"/>
      <c r="AJ1201" s="277"/>
      <c r="AK1201" s="175"/>
      <c r="AL1201" s="175" t="e">
        <v>#N/A</v>
      </c>
      <c r="AM1201" s="175" t="e">
        <v>#N/A</v>
      </c>
      <c r="AN1201" s="175" t="e">
        <v>#N/A</v>
      </c>
    </row>
    <row r="1202" spans="1:40" s="84" customFormat="1" ht="20.3" customHeight="1" x14ac:dyDescent="0.35">
      <c r="A1202" s="256"/>
      <c r="B1202" s="298"/>
      <c r="C1202" s="311"/>
      <c r="D1202" s="311"/>
      <c r="E1202" s="287">
        <f>VLOOKUP(D1202,'[1]2023-2025'!$A:$G,7,0)</f>
        <v>0</v>
      </c>
      <c r="F1202" s="287"/>
      <c r="G1202" s="287"/>
      <c r="H1202" s="288" t="e">
        <v>#N/A</v>
      </c>
      <c r="I1202" s="288" t="e">
        <v>#N/A</v>
      </c>
      <c r="J1202" s="288" t="e">
        <f>VLOOKUP(D1202,[1]Лист3!$A:$AK,37,0)</f>
        <v>#N/A</v>
      </c>
      <c r="K1202" s="289" t="e">
        <v>#N/A</v>
      </c>
      <c r="L1202" s="289"/>
      <c r="M1202" s="289"/>
      <c r="N1202" s="289"/>
      <c r="O1202" s="289" t="e">
        <v>#N/A</v>
      </c>
      <c r="P1202" s="289"/>
      <c r="Q1202" s="311"/>
      <c r="R1202" s="311"/>
      <c r="S1202" s="316"/>
      <c r="T1202" s="316"/>
      <c r="U1202" s="316"/>
      <c r="V1202" s="316"/>
      <c r="W1202" s="316"/>
      <c r="X1202" s="311" t="s">
        <v>2940</v>
      </c>
      <c r="Y1202" s="316"/>
      <c r="Z1202" s="316"/>
      <c r="AA1202" s="316"/>
      <c r="AB1202" s="316"/>
      <c r="AC1202" s="316"/>
      <c r="AD1202" s="316"/>
      <c r="AE1202" s="316"/>
      <c r="AF1202" s="316"/>
      <c r="AG1202" s="316"/>
      <c r="AH1202" s="316"/>
      <c r="AI1202" s="316"/>
      <c r="AJ1202" s="316"/>
      <c r="AK1202" s="175"/>
      <c r="AL1202" s="175" t="e">
        <v>#N/A</v>
      </c>
      <c r="AM1202" s="175" t="e">
        <v>#N/A</v>
      </c>
      <c r="AN1202" s="175" t="e">
        <v>#N/A</v>
      </c>
    </row>
    <row r="1203" spans="1:40" s="84" customFormat="1" ht="23.25" customHeight="1" x14ac:dyDescent="0.35">
      <c r="A1203" s="256">
        <v>2023</v>
      </c>
      <c r="B1203" s="184">
        <f>B1198+1</f>
        <v>1065</v>
      </c>
      <c r="C1203" s="248" t="s">
        <v>727</v>
      </c>
      <c r="D1203" s="184">
        <v>44148</v>
      </c>
      <c r="E1203" s="287">
        <f>VLOOKUP(D1203,'[1]2023-2025'!$A:$G,7,0)</f>
        <v>2023</v>
      </c>
      <c r="F1203" s="287"/>
      <c r="G1203" s="287" t="s">
        <v>1899</v>
      </c>
      <c r="H1203" s="288">
        <f>INDEX('[1]2023-2025'!$AK:$AK,MATCH(D1203,'[1]2023-2025'!$A:$A,0))</f>
        <v>44431</v>
      </c>
      <c r="I1203" s="288" t="e">
        <v>#N/A</v>
      </c>
      <c r="J1203" s="288" t="e">
        <f>VLOOKUP(D1203,[1]Лист3!$A:$AK,37,0)</f>
        <v>#N/A</v>
      </c>
      <c r="K1203" s="289">
        <f>INDEX('[1]2023-2025'!$G:$G,MATCH(D1203,'[1]2023-2025'!$A:$A,0))</f>
        <v>2023</v>
      </c>
      <c r="L1203" s="289"/>
      <c r="M1203" s="289"/>
      <c r="N1203" s="289"/>
      <c r="O1203" s="289" t="s">
        <v>2790</v>
      </c>
      <c r="P1203" s="289">
        <v>0</v>
      </c>
      <c r="Q1203" s="186">
        <f t="shared" ref="Q1203:Q1209" si="166">SUM(S1203:AJ1203)</f>
        <v>693976.29</v>
      </c>
      <c r="R1203" s="186">
        <f t="shared" ref="R1203:R1209" si="167">SUM(S1203:AI1203)</f>
        <v>680160.32000000007</v>
      </c>
      <c r="S1203" s="186">
        <v>0</v>
      </c>
      <c r="T1203" s="291">
        <v>0</v>
      </c>
      <c r="U1203" s="186">
        <v>0</v>
      </c>
      <c r="V1203" s="186">
        <v>0</v>
      </c>
      <c r="W1203" s="186">
        <v>0</v>
      </c>
      <c r="X1203" s="186">
        <v>0</v>
      </c>
      <c r="Y1203" s="290">
        <v>0</v>
      </c>
      <c r="Z1203" s="186">
        <v>0</v>
      </c>
      <c r="AA1203" s="186">
        <v>645605.96000000008</v>
      </c>
      <c r="AB1203" s="186">
        <v>0</v>
      </c>
      <c r="AC1203" s="186">
        <v>0</v>
      </c>
      <c r="AD1203" s="186">
        <v>0</v>
      </c>
      <c r="AE1203" s="186">
        <v>0</v>
      </c>
      <c r="AF1203" s="186">
        <v>0</v>
      </c>
      <c r="AG1203" s="292">
        <v>0</v>
      </c>
      <c r="AH1203" s="292">
        <v>34554.36</v>
      </c>
      <c r="AI1203" s="292">
        <v>0</v>
      </c>
      <c r="AJ1203" s="292">
        <v>13815.97</v>
      </c>
      <c r="AK1203" s="175"/>
      <c r="AL1203" s="175">
        <v>2228740.21</v>
      </c>
      <c r="AM1203" s="175">
        <v>2922716.5</v>
      </c>
      <c r="AN1203" s="175">
        <v>693976.28999999992</v>
      </c>
    </row>
    <row r="1204" spans="1:40" s="84" customFormat="1" ht="23.25" customHeight="1" x14ac:dyDescent="0.35">
      <c r="A1204" s="256">
        <v>2023</v>
      </c>
      <c r="B1204" s="184">
        <f t="shared" ref="B1204:B1209" si="168">B1203+1</f>
        <v>1066</v>
      </c>
      <c r="C1204" s="248" t="s">
        <v>728</v>
      </c>
      <c r="D1204" s="184">
        <v>44149</v>
      </c>
      <c r="E1204" s="287">
        <f>VLOOKUP(D1204,'[1]2023-2025'!$A:$G,7,0)</f>
        <v>2023</v>
      </c>
      <c r="F1204" s="287"/>
      <c r="G1204" s="287" t="s">
        <v>1899</v>
      </c>
      <c r="H1204" s="288">
        <f>INDEX('[1]2023-2025'!$AK:$AK,MATCH(D1204,'[1]2023-2025'!$A:$A,0))</f>
        <v>44431</v>
      </c>
      <c r="I1204" s="288" t="e">
        <v>#N/A</v>
      </c>
      <c r="J1204" s="288" t="e">
        <f>VLOOKUP(D1204,[1]Лист3!$A:$AK,37,0)</f>
        <v>#N/A</v>
      </c>
      <c r="K1204" s="289">
        <f>INDEX('[1]2023-2025'!$G:$G,MATCH(D1204,'[1]2023-2025'!$A:$A,0))</f>
        <v>2023</v>
      </c>
      <c r="L1204" s="289"/>
      <c r="M1204" s="289"/>
      <c r="N1204" s="289"/>
      <c r="O1204" s="289" t="s">
        <v>2790</v>
      </c>
      <c r="P1204" s="289">
        <v>0</v>
      </c>
      <c r="Q1204" s="186">
        <f t="shared" si="166"/>
        <v>831685.21</v>
      </c>
      <c r="R1204" s="186">
        <f t="shared" si="167"/>
        <v>816019.83</v>
      </c>
      <c r="S1204" s="186">
        <v>0</v>
      </c>
      <c r="T1204" s="291">
        <v>484629.16</v>
      </c>
      <c r="U1204" s="186">
        <v>0</v>
      </c>
      <c r="V1204" s="186">
        <v>83566.84</v>
      </c>
      <c r="W1204" s="186">
        <v>64135.21</v>
      </c>
      <c r="X1204" s="186">
        <v>149134.26</v>
      </c>
      <c r="Y1204" s="290">
        <v>0</v>
      </c>
      <c r="Z1204" s="186">
        <v>0</v>
      </c>
      <c r="AA1204" s="186">
        <v>0</v>
      </c>
      <c r="AB1204" s="186">
        <v>0</v>
      </c>
      <c r="AC1204" s="186">
        <v>0</v>
      </c>
      <c r="AD1204" s="186">
        <v>0</v>
      </c>
      <c r="AE1204" s="186">
        <v>0</v>
      </c>
      <c r="AF1204" s="186">
        <v>0</v>
      </c>
      <c r="AG1204" s="292">
        <v>0</v>
      </c>
      <c r="AH1204" s="292">
        <v>34554.36</v>
      </c>
      <c r="AI1204" s="292">
        <v>0</v>
      </c>
      <c r="AJ1204" s="292">
        <v>15665.38</v>
      </c>
      <c r="AK1204" s="175"/>
      <c r="AL1204" s="175">
        <v>1302596.0699999998</v>
      </c>
      <c r="AM1204" s="175">
        <v>2134281.2799999998</v>
      </c>
      <c r="AN1204" s="175">
        <v>831685.21</v>
      </c>
    </row>
    <row r="1205" spans="1:40" s="84" customFormat="1" ht="23.25" customHeight="1" x14ac:dyDescent="0.35">
      <c r="A1205" s="256">
        <v>2023</v>
      </c>
      <c r="B1205" s="184">
        <f t="shared" si="168"/>
        <v>1067</v>
      </c>
      <c r="C1205" s="286" t="s">
        <v>729</v>
      </c>
      <c r="D1205" s="184">
        <v>44150</v>
      </c>
      <c r="E1205" s="287">
        <f>VLOOKUP(D1205,'[1]2023-2025'!$A:$G,7,0)</f>
        <v>2023</v>
      </c>
      <c r="F1205" s="287"/>
      <c r="G1205" s="287" t="s">
        <v>1899</v>
      </c>
      <c r="H1205" s="288">
        <f>INDEX('[1]2023-2025'!$AK:$AK,MATCH(D1205,'[1]2023-2025'!$A:$A,0))</f>
        <v>44431</v>
      </c>
      <c r="I1205" s="288" t="e">
        <v>#N/A</v>
      </c>
      <c r="J1205" s="288" t="e">
        <f>VLOOKUP(D1205,[1]Лист3!$A:$AK,37,0)</f>
        <v>#N/A</v>
      </c>
      <c r="K1205" s="289">
        <f>INDEX('[1]2023-2025'!$G:$G,MATCH(D1205,'[1]2023-2025'!$A:$A,0))</f>
        <v>2023</v>
      </c>
      <c r="L1205" s="289"/>
      <c r="M1205" s="289"/>
      <c r="N1205" s="289"/>
      <c r="O1205" s="289" t="s">
        <v>2790</v>
      </c>
      <c r="P1205" s="289">
        <v>0</v>
      </c>
      <c r="Q1205" s="186">
        <f t="shared" si="166"/>
        <v>523337.37999999995</v>
      </c>
      <c r="R1205" s="186">
        <f t="shared" si="167"/>
        <v>513096.56999999995</v>
      </c>
      <c r="S1205" s="186">
        <v>0</v>
      </c>
      <c r="T1205" s="291">
        <v>241364.54</v>
      </c>
      <c r="U1205" s="186">
        <v>0</v>
      </c>
      <c r="V1205" s="186">
        <v>51089.51</v>
      </c>
      <c r="W1205" s="186">
        <v>27448.45</v>
      </c>
      <c r="X1205" s="186">
        <v>158639.71</v>
      </c>
      <c r="Y1205" s="186">
        <v>0</v>
      </c>
      <c r="Z1205" s="186">
        <v>0</v>
      </c>
      <c r="AA1205" s="186">
        <v>0</v>
      </c>
      <c r="AB1205" s="186">
        <v>0</v>
      </c>
      <c r="AC1205" s="186">
        <v>0</v>
      </c>
      <c r="AD1205" s="186">
        <v>0</v>
      </c>
      <c r="AE1205" s="186">
        <v>0</v>
      </c>
      <c r="AF1205" s="186">
        <v>0</v>
      </c>
      <c r="AG1205" s="292">
        <v>0</v>
      </c>
      <c r="AH1205" s="292">
        <v>34554.36</v>
      </c>
      <c r="AI1205" s="292">
        <v>0</v>
      </c>
      <c r="AJ1205" s="292">
        <v>10240.81</v>
      </c>
      <c r="AK1205" s="175"/>
      <c r="AL1205" s="175">
        <v>1656354.1400000001</v>
      </c>
      <c r="AM1205" s="175">
        <v>2179691.52</v>
      </c>
      <c r="AN1205" s="175">
        <v>523337.37999999995</v>
      </c>
    </row>
    <row r="1206" spans="1:40" s="84" customFormat="1" ht="23.25" customHeight="1" x14ac:dyDescent="0.35">
      <c r="A1206" s="256">
        <v>2023</v>
      </c>
      <c r="B1206" s="184">
        <f t="shared" si="168"/>
        <v>1068</v>
      </c>
      <c r="C1206" s="286" t="s">
        <v>730</v>
      </c>
      <c r="D1206" s="184">
        <v>44154</v>
      </c>
      <c r="E1206" s="287">
        <f>VLOOKUP(D1206,'[1]2023-2025'!$A:$G,7,0)</f>
        <v>2023</v>
      </c>
      <c r="F1206" s="287"/>
      <c r="G1206" s="287" t="s">
        <v>1899</v>
      </c>
      <c r="H1206" s="288">
        <f>INDEX('[1]2023-2025'!$AK:$AK,MATCH(D1206,'[1]2023-2025'!$A:$A,0))</f>
        <v>44431</v>
      </c>
      <c r="I1206" s="288" t="e">
        <v>#N/A</v>
      </c>
      <c r="J1206" s="288" t="e">
        <f>VLOOKUP(D1206,[1]Лист3!$A:$AK,37,0)</f>
        <v>#N/A</v>
      </c>
      <c r="K1206" s="289">
        <f>INDEX('[1]2023-2025'!$G:$G,MATCH(D1206,'[1]2023-2025'!$A:$A,0))</f>
        <v>2023</v>
      </c>
      <c r="L1206" s="289"/>
      <c r="M1206" s="289"/>
      <c r="N1206" s="289"/>
      <c r="O1206" s="289" t="s">
        <v>2790</v>
      </c>
      <c r="P1206" s="289">
        <v>0</v>
      </c>
      <c r="Q1206" s="186">
        <f t="shared" si="166"/>
        <v>1061481.7</v>
      </c>
      <c r="R1206" s="186">
        <f t="shared" si="167"/>
        <v>1041953.83</v>
      </c>
      <c r="S1206" s="186">
        <v>0</v>
      </c>
      <c r="T1206" s="291">
        <v>662318.15</v>
      </c>
      <c r="U1206" s="186">
        <v>0</v>
      </c>
      <c r="V1206" s="186">
        <v>104735</v>
      </c>
      <c r="W1206" s="186">
        <v>81706.73</v>
      </c>
      <c r="X1206" s="186">
        <v>158639.59</v>
      </c>
      <c r="Y1206" s="186">
        <v>0</v>
      </c>
      <c r="Z1206" s="186">
        <v>0</v>
      </c>
      <c r="AA1206" s="186">
        <v>0</v>
      </c>
      <c r="AB1206" s="186">
        <v>0</v>
      </c>
      <c r="AC1206" s="186">
        <v>0</v>
      </c>
      <c r="AD1206" s="186">
        <v>0</v>
      </c>
      <c r="AE1206" s="186">
        <v>0</v>
      </c>
      <c r="AF1206" s="186">
        <v>0</v>
      </c>
      <c r="AG1206" s="292">
        <v>0</v>
      </c>
      <c r="AH1206" s="292">
        <v>34554.36</v>
      </c>
      <c r="AI1206" s="292">
        <v>0</v>
      </c>
      <c r="AJ1206" s="292">
        <v>19527.87</v>
      </c>
      <c r="AK1206" s="175"/>
      <c r="AL1206" s="175">
        <v>1752250.26</v>
      </c>
      <c r="AM1206" s="175">
        <v>2813731.96</v>
      </c>
      <c r="AN1206" s="175">
        <v>1061481.7</v>
      </c>
    </row>
    <row r="1207" spans="1:40" s="84" customFormat="1" ht="23.25" customHeight="1" x14ac:dyDescent="0.35">
      <c r="A1207" s="256">
        <v>2023</v>
      </c>
      <c r="B1207" s="184">
        <f t="shared" si="168"/>
        <v>1069</v>
      </c>
      <c r="C1207" s="286" t="s">
        <v>731</v>
      </c>
      <c r="D1207" s="184">
        <v>44155</v>
      </c>
      <c r="E1207" s="287">
        <f>VLOOKUP(D1207,'[1]2023-2025'!$A:$G,7,0)</f>
        <v>2023</v>
      </c>
      <c r="F1207" s="287"/>
      <c r="G1207" s="287" t="s">
        <v>1899</v>
      </c>
      <c r="H1207" s="288">
        <f>INDEX('[1]2023-2025'!$AK:$AK,MATCH(D1207,'[1]2023-2025'!$A:$A,0))</f>
        <v>44431</v>
      </c>
      <c r="I1207" s="288" t="e">
        <v>#N/A</v>
      </c>
      <c r="J1207" s="288" t="e">
        <f>VLOOKUP(D1207,[1]Лист3!$A:$AK,37,0)</f>
        <v>#N/A</v>
      </c>
      <c r="K1207" s="289">
        <f>INDEX('[1]2023-2025'!$G:$G,MATCH(D1207,'[1]2023-2025'!$A:$A,0))</f>
        <v>2023</v>
      </c>
      <c r="L1207" s="289"/>
      <c r="M1207" s="289"/>
      <c r="N1207" s="289"/>
      <c r="O1207" s="289" t="s">
        <v>2790</v>
      </c>
      <c r="P1207" s="289">
        <v>0</v>
      </c>
      <c r="Q1207" s="186">
        <f t="shared" si="166"/>
        <v>1068063.81</v>
      </c>
      <c r="R1207" s="186">
        <f t="shared" si="167"/>
        <v>1049907.9000000001</v>
      </c>
      <c r="S1207" s="186">
        <v>0</v>
      </c>
      <c r="T1207" s="291">
        <v>650298.78</v>
      </c>
      <c r="U1207" s="186">
        <v>0</v>
      </c>
      <c r="V1207" s="186">
        <v>128399.52</v>
      </c>
      <c r="W1207" s="186">
        <v>95381.92</v>
      </c>
      <c r="X1207" s="186">
        <v>141273.32</v>
      </c>
      <c r="Y1207" s="186">
        <v>0</v>
      </c>
      <c r="Z1207" s="186">
        <v>0</v>
      </c>
      <c r="AA1207" s="186">
        <v>0</v>
      </c>
      <c r="AB1207" s="186">
        <v>0</v>
      </c>
      <c r="AC1207" s="186">
        <v>0</v>
      </c>
      <c r="AD1207" s="186">
        <v>0</v>
      </c>
      <c r="AE1207" s="186">
        <v>0</v>
      </c>
      <c r="AF1207" s="186">
        <v>0</v>
      </c>
      <c r="AG1207" s="292">
        <v>0</v>
      </c>
      <c r="AH1207" s="292">
        <v>34554.36</v>
      </c>
      <c r="AI1207" s="292">
        <v>0</v>
      </c>
      <c r="AJ1207" s="292">
        <v>18155.91</v>
      </c>
      <c r="AK1207" s="175"/>
      <c r="AL1207" s="175">
        <v>1764399.9100000001</v>
      </c>
      <c r="AM1207" s="175">
        <v>2832463.72</v>
      </c>
      <c r="AN1207" s="175">
        <v>1068063.81</v>
      </c>
    </row>
    <row r="1208" spans="1:40" s="84" customFormat="1" ht="23.25" customHeight="1" x14ac:dyDescent="0.35">
      <c r="A1208" s="256">
        <v>2023</v>
      </c>
      <c r="B1208" s="184">
        <f t="shared" si="168"/>
        <v>1070</v>
      </c>
      <c r="C1208" s="286" t="s">
        <v>732</v>
      </c>
      <c r="D1208" s="184">
        <v>44186</v>
      </c>
      <c r="E1208" s="287">
        <f>VLOOKUP(D1208,'[1]2023-2025'!$A:$G,7,0)</f>
        <v>2023</v>
      </c>
      <c r="F1208" s="287"/>
      <c r="G1208" s="287" t="s">
        <v>1899</v>
      </c>
      <c r="H1208" s="288">
        <f>INDEX('[1]2023-2025'!$AK:$AK,MATCH(D1208,'[1]2023-2025'!$A:$A,0))</f>
        <v>44431</v>
      </c>
      <c r="I1208" s="288" t="e">
        <v>#N/A</v>
      </c>
      <c r="J1208" s="288" t="e">
        <f>VLOOKUP(D1208,[1]Лист3!$A:$AK,37,0)</f>
        <v>#N/A</v>
      </c>
      <c r="K1208" s="289">
        <f>INDEX('[1]2023-2025'!$G:$G,MATCH(D1208,'[1]2023-2025'!$A:$A,0))</f>
        <v>2023</v>
      </c>
      <c r="L1208" s="289"/>
      <c r="M1208" s="289"/>
      <c r="N1208" s="289"/>
      <c r="O1208" s="289" t="s">
        <v>2790</v>
      </c>
      <c r="P1208" s="289">
        <v>0</v>
      </c>
      <c r="Q1208" s="186">
        <f t="shared" si="166"/>
        <v>466194.74999999994</v>
      </c>
      <c r="R1208" s="186">
        <f t="shared" si="167"/>
        <v>457151.17999999993</v>
      </c>
      <c r="S1208" s="186">
        <v>0</v>
      </c>
      <c r="T1208" s="291">
        <v>0</v>
      </c>
      <c r="U1208" s="186">
        <v>0</v>
      </c>
      <c r="V1208" s="186">
        <v>0</v>
      </c>
      <c r="W1208" s="186">
        <v>0</v>
      </c>
      <c r="X1208" s="186">
        <v>0</v>
      </c>
      <c r="Y1208" s="186">
        <v>0</v>
      </c>
      <c r="Z1208" s="186">
        <v>0</v>
      </c>
      <c r="AA1208" s="186">
        <v>422596.81999999995</v>
      </c>
      <c r="AB1208" s="186">
        <v>0</v>
      </c>
      <c r="AC1208" s="186">
        <v>0</v>
      </c>
      <c r="AD1208" s="186">
        <v>0</v>
      </c>
      <c r="AE1208" s="186">
        <v>0</v>
      </c>
      <c r="AF1208" s="186">
        <v>0</v>
      </c>
      <c r="AG1208" s="292">
        <v>0</v>
      </c>
      <c r="AH1208" s="292">
        <v>34554.36</v>
      </c>
      <c r="AI1208" s="292">
        <v>0</v>
      </c>
      <c r="AJ1208" s="292">
        <v>9043.57</v>
      </c>
      <c r="AK1208" s="175"/>
      <c r="AL1208" s="175">
        <v>1631758.15</v>
      </c>
      <c r="AM1208" s="175">
        <v>2097952.9</v>
      </c>
      <c r="AN1208" s="175">
        <v>466194.75</v>
      </c>
    </row>
    <row r="1209" spans="1:40" s="84" customFormat="1" ht="23.25" customHeight="1" x14ac:dyDescent="0.35">
      <c r="A1209" s="256">
        <v>2023</v>
      </c>
      <c r="B1209" s="184">
        <f t="shared" si="168"/>
        <v>1071</v>
      </c>
      <c r="C1209" s="286" t="s">
        <v>733</v>
      </c>
      <c r="D1209" s="184">
        <v>44189</v>
      </c>
      <c r="E1209" s="287">
        <f>VLOOKUP(D1209,'[1]2023-2025'!$A:$G,7,0)</f>
        <v>2023</v>
      </c>
      <c r="F1209" s="287"/>
      <c r="G1209" s="287" t="s">
        <v>1899</v>
      </c>
      <c r="H1209" s="288">
        <f>INDEX('[1]2023-2025'!$AK:$AK,MATCH(D1209,'[1]2023-2025'!$A:$A,0))</f>
        <v>44431</v>
      </c>
      <c r="I1209" s="288" t="e">
        <v>#N/A</v>
      </c>
      <c r="J1209" s="288" t="e">
        <f>VLOOKUP(D1209,[1]Лист3!$A:$AK,37,0)</f>
        <v>#N/A</v>
      </c>
      <c r="K1209" s="289">
        <f>INDEX('[1]2023-2025'!$G:$G,MATCH(D1209,'[1]2023-2025'!$A:$A,0))</f>
        <v>2023</v>
      </c>
      <c r="L1209" s="289"/>
      <c r="M1209" s="289"/>
      <c r="N1209" s="289"/>
      <c r="O1209" s="289" t="s">
        <v>2790</v>
      </c>
      <c r="P1209" s="289">
        <v>0</v>
      </c>
      <c r="Q1209" s="186">
        <f t="shared" si="166"/>
        <v>463646.22999999992</v>
      </c>
      <c r="R1209" s="186">
        <f t="shared" si="167"/>
        <v>454656.05999999994</v>
      </c>
      <c r="S1209" s="186">
        <v>0</v>
      </c>
      <c r="T1209" s="291">
        <v>0</v>
      </c>
      <c r="U1209" s="186">
        <v>0</v>
      </c>
      <c r="V1209" s="186">
        <v>0</v>
      </c>
      <c r="W1209" s="186">
        <v>0</v>
      </c>
      <c r="X1209" s="186">
        <v>0</v>
      </c>
      <c r="Y1209" s="186">
        <v>0</v>
      </c>
      <c r="Z1209" s="186">
        <v>0</v>
      </c>
      <c r="AA1209" s="186">
        <v>420101.69999999995</v>
      </c>
      <c r="AB1209" s="186">
        <v>0</v>
      </c>
      <c r="AC1209" s="186">
        <v>0</v>
      </c>
      <c r="AD1209" s="186">
        <v>0</v>
      </c>
      <c r="AE1209" s="186">
        <v>0</v>
      </c>
      <c r="AF1209" s="186">
        <v>0</v>
      </c>
      <c r="AG1209" s="292">
        <v>0</v>
      </c>
      <c r="AH1209" s="292">
        <v>34554.36</v>
      </c>
      <c r="AI1209" s="292">
        <v>0</v>
      </c>
      <c r="AJ1209" s="292">
        <v>8990.17</v>
      </c>
      <c r="AK1209" s="175"/>
      <c r="AL1209" s="175">
        <v>1615575.16</v>
      </c>
      <c r="AM1209" s="175">
        <v>2079221.39</v>
      </c>
      <c r="AN1209" s="175">
        <v>463646.23</v>
      </c>
    </row>
    <row r="1210" spans="1:40" s="84" customFormat="1" ht="20.3" customHeight="1" x14ac:dyDescent="0.35">
      <c r="A1210" s="256"/>
      <c r="B1210" s="170" t="s">
        <v>22</v>
      </c>
      <c r="C1210" s="293"/>
      <c r="D1210" s="296" t="s">
        <v>172</v>
      </c>
      <c r="E1210" s="287" t="e">
        <f>VLOOKUP(D1210,'[1]2023-2025'!$A:$G,7,0)</f>
        <v>#N/A</v>
      </c>
      <c r="F1210" s="287"/>
      <c r="G1210" s="287"/>
      <c r="H1210" s="288" t="e">
        <v>#N/A</v>
      </c>
      <c r="I1210" s="288" t="e">
        <v>#N/A</v>
      </c>
      <c r="J1210" s="288" t="e">
        <f>VLOOKUP(D1210,[1]Лист3!$A:$AK,37,0)</f>
        <v>#N/A</v>
      </c>
      <c r="K1210" s="289" t="e">
        <v>#N/A</v>
      </c>
      <c r="L1210" s="289"/>
      <c r="M1210" s="289"/>
      <c r="N1210" s="289"/>
      <c r="O1210" s="289" t="e">
        <v>#N/A</v>
      </c>
      <c r="P1210" s="289"/>
      <c r="Q1210" s="297">
        <f t="shared" ref="Q1210:AJ1210" si="169">SUM(Q1203:Q1209)</f>
        <v>5108385.3699999992</v>
      </c>
      <c r="R1210" s="297">
        <f t="shared" si="169"/>
        <v>5012945.6899999995</v>
      </c>
      <c r="S1210" s="297">
        <f t="shared" si="169"/>
        <v>0</v>
      </c>
      <c r="T1210" s="297">
        <f t="shared" si="169"/>
        <v>2038610.6300000001</v>
      </c>
      <c r="U1210" s="297">
        <f t="shared" si="169"/>
        <v>0</v>
      </c>
      <c r="V1210" s="297">
        <f t="shared" si="169"/>
        <v>367790.87</v>
      </c>
      <c r="W1210" s="297">
        <f t="shared" si="169"/>
        <v>268672.31</v>
      </c>
      <c r="X1210" s="297">
        <f t="shared" si="169"/>
        <v>607686.87999999989</v>
      </c>
      <c r="Y1210" s="297">
        <f t="shared" si="169"/>
        <v>0</v>
      </c>
      <c r="Z1210" s="297">
        <f t="shared" si="169"/>
        <v>0</v>
      </c>
      <c r="AA1210" s="297">
        <f t="shared" si="169"/>
        <v>1488304.48</v>
      </c>
      <c r="AB1210" s="297">
        <f t="shared" si="169"/>
        <v>0</v>
      </c>
      <c r="AC1210" s="297">
        <f t="shared" si="169"/>
        <v>0</v>
      </c>
      <c r="AD1210" s="297">
        <f t="shared" si="169"/>
        <v>0</v>
      </c>
      <c r="AE1210" s="297">
        <f t="shared" si="169"/>
        <v>0</v>
      </c>
      <c r="AF1210" s="297">
        <f t="shared" si="169"/>
        <v>0</v>
      </c>
      <c r="AG1210" s="297">
        <f t="shared" si="169"/>
        <v>0</v>
      </c>
      <c r="AH1210" s="297">
        <f t="shared" si="169"/>
        <v>241880.51999999996</v>
      </c>
      <c r="AI1210" s="297">
        <f t="shared" si="169"/>
        <v>0</v>
      </c>
      <c r="AJ1210" s="297">
        <f t="shared" si="169"/>
        <v>95439.680000000008</v>
      </c>
      <c r="AK1210" s="175"/>
      <c r="AL1210" s="175" t="e">
        <v>#N/A</v>
      </c>
      <c r="AM1210" s="175" t="e">
        <v>#N/A</v>
      </c>
      <c r="AN1210" s="175" t="e">
        <v>#N/A</v>
      </c>
    </row>
    <row r="1211" spans="1:40" s="84" customFormat="1" ht="20.3" customHeight="1" x14ac:dyDescent="0.35">
      <c r="A1211" s="256"/>
      <c r="B1211" s="309" t="s">
        <v>34</v>
      </c>
      <c r="C1211" s="309"/>
      <c r="D1211" s="296" t="s">
        <v>172</v>
      </c>
      <c r="E1211" s="287" t="e">
        <f>VLOOKUP(D1211,'[1]2023-2025'!$A:$G,7,0)</f>
        <v>#N/A</v>
      </c>
      <c r="F1211" s="287"/>
      <c r="G1211" s="287"/>
      <c r="H1211" s="288" t="e">
        <v>#N/A</v>
      </c>
      <c r="I1211" s="288" t="e">
        <v>#N/A</v>
      </c>
      <c r="J1211" s="288" t="e">
        <f>VLOOKUP(D1211,[1]Лист3!$A:$AK,37,0)</f>
        <v>#N/A</v>
      </c>
      <c r="K1211" s="289" t="e">
        <v>#N/A</v>
      </c>
      <c r="L1211" s="289"/>
      <c r="M1211" s="289"/>
      <c r="N1211" s="289"/>
      <c r="O1211" s="289" t="e">
        <v>#N/A</v>
      </c>
      <c r="P1211" s="289"/>
      <c r="Q1211" s="297">
        <f>Q1210</f>
        <v>5108385.3699999992</v>
      </c>
      <c r="R1211" s="297">
        <f t="shared" ref="R1211:AJ1211" si="170">R1210</f>
        <v>5012945.6899999995</v>
      </c>
      <c r="S1211" s="297">
        <f t="shared" si="170"/>
        <v>0</v>
      </c>
      <c r="T1211" s="297">
        <f t="shared" si="170"/>
        <v>2038610.6300000001</v>
      </c>
      <c r="U1211" s="297">
        <f t="shared" si="170"/>
        <v>0</v>
      </c>
      <c r="V1211" s="297">
        <f t="shared" si="170"/>
        <v>367790.87</v>
      </c>
      <c r="W1211" s="297">
        <f t="shared" si="170"/>
        <v>268672.31</v>
      </c>
      <c r="X1211" s="297">
        <f t="shared" si="170"/>
        <v>607686.87999999989</v>
      </c>
      <c r="Y1211" s="297">
        <f t="shared" si="170"/>
        <v>0</v>
      </c>
      <c r="Z1211" s="297">
        <f t="shared" si="170"/>
        <v>0</v>
      </c>
      <c r="AA1211" s="297">
        <f t="shared" si="170"/>
        <v>1488304.48</v>
      </c>
      <c r="AB1211" s="297">
        <f t="shared" si="170"/>
        <v>0</v>
      </c>
      <c r="AC1211" s="297">
        <f t="shared" si="170"/>
        <v>0</v>
      </c>
      <c r="AD1211" s="297">
        <f t="shared" si="170"/>
        <v>0</v>
      </c>
      <c r="AE1211" s="297">
        <f t="shared" si="170"/>
        <v>0</v>
      </c>
      <c r="AF1211" s="297">
        <f t="shared" si="170"/>
        <v>0</v>
      </c>
      <c r="AG1211" s="297">
        <f t="shared" si="170"/>
        <v>0</v>
      </c>
      <c r="AH1211" s="297">
        <f t="shared" si="170"/>
        <v>241880.51999999996</v>
      </c>
      <c r="AI1211" s="297">
        <f t="shared" si="170"/>
        <v>0</v>
      </c>
      <c r="AJ1211" s="297">
        <f t="shared" si="170"/>
        <v>95439.680000000008</v>
      </c>
      <c r="AK1211" s="175"/>
      <c r="AL1211" s="175" t="e">
        <v>#N/A</v>
      </c>
      <c r="AM1211" s="175" t="e">
        <v>#N/A</v>
      </c>
      <c r="AN1211" s="175" t="e">
        <v>#N/A</v>
      </c>
    </row>
    <row r="1212" spans="1:40" s="84" customFormat="1" ht="20.3" customHeight="1" x14ac:dyDescent="0.35">
      <c r="A1212" s="256"/>
      <c r="B1212" s="298"/>
      <c r="C1212" s="275"/>
      <c r="D1212" s="275"/>
      <c r="E1212" s="287">
        <f>VLOOKUP(D1212,'[1]2023-2025'!$A:$G,7,0)</f>
        <v>0</v>
      </c>
      <c r="F1212" s="287"/>
      <c r="G1212" s="287"/>
      <c r="H1212" s="288" t="e">
        <v>#N/A</v>
      </c>
      <c r="I1212" s="288" t="e">
        <v>#N/A</v>
      </c>
      <c r="J1212" s="288" t="e">
        <f>VLOOKUP(D1212,[1]Лист3!$A:$AK,37,0)</f>
        <v>#N/A</v>
      </c>
      <c r="K1212" s="289" t="e">
        <v>#N/A</v>
      </c>
      <c r="L1212" s="289"/>
      <c r="M1212" s="289"/>
      <c r="N1212" s="289"/>
      <c r="O1212" s="289" t="e">
        <v>#N/A</v>
      </c>
      <c r="P1212" s="289"/>
      <c r="Q1212" s="275"/>
      <c r="R1212" s="275"/>
      <c r="S1212" s="277"/>
      <c r="T1212" s="277"/>
      <c r="U1212" s="277"/>
      <c r="V1212" s="277"/>
      <c r="W1212" s="277"/>
      <c r="X1212" s="277" t="s">
        <v>2941</v>
      </c>
      <c r="Y1212" s="299"/>
      <c r="Z1212" s="277"/>
      <c r="AA1212" s="277"/>
      <c r="AB1212" s="277"/>
      <c r="AC1212" s="277"/>
      <c r="AD1212" s="277"/>
      <c r="AE1212" s="277"/>
      <c r="AF1212" s="277"/>
      <c r="AG1212" s="277"/>
      <c r="AH1212" s="277"/>
      <c r="AI1212" s="277"/>
      <c r="AJ1212" s="277"/>
      <c r="AK1212" s="175"/>
      <c r="AL1212" s="175" t="e">
        <v>#N/A</v>
      </c>
      <c r="AM1212" s="175" t="e">
        <v>#N/A</v>
      </c>
      <c r="AN1212" s="175" t="e">
        <v>#N/A</v>
      </c>
    </row>
    <row r="1213" spans="1:40" s="84" customFormat="1" ht="20.3" customHeight="1" x14ac:dyDescent="0.35">
      <c r="A1213" s="256"/>
      <c r="B1213" s="330"/>
      <c r="C1213" s="331"/>
      <c r="D1213" s="330"/>
      <c r="E1213" s="287">
        <f>VLOOKUP(D1213,'[1]2023-2025'!$A:$G,7,0)</f>
        <v>0</v>
      </c>
      <c r="F1213" s="312"/>
      <c r="G1213" s="312"/>
      <c r="H1213" s="313" t="e">
        <v>#N/A</v>
      </c>
      <c r="I1213" s="288" t="e">
        <v>#N/A</v>
      </c>
      <c r="J1213" s="288" t="e">
        <f>VLOOKUP(D1213,[1]Лист3!$A:$AK,37,0)</f>
        <v>#N/A</v>
      </c>
      <c r="K1213" s="314" t="e">
        <v>#N/A</v>
      </c>
      <c r="L1213" s="314"/>
      <c r="M1213" s="314"/>
      <c r="N1213" s="314"/>
      <c r="O1213" s="314" t="e">
        <v>#N/A</v>
      </c>
      <c r="P1213" s="315"/>
      <c r="Q1213" s="200"/>
      <c r="R1213" s="200"/>
      <c r="S1213" s="200"/>
      <c r="T1213" s="332"/>
      <c r="U1213" s="200"/>
      <c r="V1213" s="200"/>
      <c r="W1213" s="200"/>
      <c r="X1213" s="333" t="s">
        <v>2942</v>
      </c>
      <c r="Y1213" s="200"/>
      <c r="Z1213" s="200"/>
      <c r="AA1213" s="200"/>
      <c r="AB1213" s="200"/>
      <c r="AC1213" s="200"/>
      <c r="AD1213" s="200"/>
      <c r="AE1213" s="200"/>
      <c r="AF1213" s="200"/>
      <c r="AG1213" s="304"/>
      <c r="AH1213" s="304"/>
      <c r="AI1213" s="200"/>
      <c r="AJ1213" s="334"/>
      <c r="AK1213" s="175"/>
      <c r="AL1213" s="175" t="e">
        <v>#N/A</v>
      </c>
      <c r="AM1213" s="175" t="e">
        <v>#N/A</v>
      </c>
      <c r="AN1213" s="175" t="e">
        <v>#N/A</v>
      </c>
    </row>
    <row r="1214" spans="1:40" s="84" customFormat="1" ht="20.3" customHeight="1" x14ac:dyDescent="0.35">
      <c r="A1214" s="256">
        <v>2023</v>
      </c>
      <c r="B1214" s="184">
        <f>B1209+1</f>
        <v>1072</v>
      </c>
      <c r="C1214" s="286" t="s">
        <v>1137</v>
      </c>
      <c r="D1214" s="184">
        <v>44637</v>
      </c>
      <c r="E1214" s="287">
        <f>VLOOKUP(D1214,'[1]2023-2025'!$A:$G,7,0)</f>
        <v>2023</v>
      </c>
      <c r="F1214" s="287"/>
      <c r="G1214" s="287" t="s">
        <v>1899</v>
      </c>
      <c r="H1214" s="288">
        <f>INDEX('[1]2023-2025'!$AK:$AK,MATCH(D1214,'[1]2023-2025'!$A:$A,0))</f>
        <v>44551</v>
      </c>
      <c r="I1214" s="288" t="e">
        <v>#N/A</v>
      </c>
      <c r="J1214" s="288" t="e">
        <f>VLOOKUP(D1214,[1]Лист3!$A:$AK,37,0)</f>
        <v>#N/A</v>
      </c>
      <c r="K1214" s="289">
        <f>INDEX('[1]2023-2025'!$G:$G,MATCH(D1214,'[1]2023-2025'!$A:$A,0))</f>
        <v>2023</v>
      </c>
      <c r="L1214" s="289"/>
      <c r="M1214" s="289"/>
      <c r="N1214" s="289"/>
      <c r="O1214" s="289" t="s">
        <v>2791</v>
      </c>
      <c r="P1214" s="289">
        <v>0</v>
      </c>
      <c r="Q1214" s="186">
        <f>SUM(S1214:AJ1214)</f>
        <v>42108</v>
      </c>
      <c r="R1214" s="186">
        <f>SUM(S1214:AI1214)</f>
        <v>42108</v>
      </c>
      <c r="S1214" s="186">
        <v>0</v>
      </c>
      <c r="T1214" s="291">
        <v>0</v>
      </c>
      <c r="U1214" s="186">
        <v>0</v>
      </c>
      <c r="V1214" s="186">
        <v>0</v>
      </c>
      <c r="W1214" s="186">
        <v>0</v>
      </c>
      <c r="X1214" s="186">
        <v>0</v>
      </c>
      <c r="Y1214" s="186">
        <v>0</v>
      </c>
      <c r="Z1214" s="186">
        <v>0</v>
      </c>
      <c r="AA1214" s="186">
        <v>0</v>
      </c>
      <c r="AB1214" s="186">
        <v>0</v>
      </c>
      <c r="AC1214" s="186">
        <v>0</v>
      </c>
      <c r="AD1214" s="186">
        <v>0</v>
      </c>
      <c r="AE1214" s="186">
        <v>0</v>
      </c>
      <c r="AF1214" s="186">
        <v>0</v>
      </c>
      <c r="AG1214" s="292">
        <v>0</v>
      </c>
      <c r="AH1214" s="292">
        <v>42108</v>
      </c>
      <c r="AI1214" s="292">
        <v>0</v>
      </c>
      <c r="AJ1214" s="292">
        <v>0</v>
      </c>
      <c r="AK1214" s="175"/>
      <c r="AL1214" s="175">
        <v>5149985.2699999996</v>
      </c>
      <c r="AM1214" s="175">
        <v>5192093.2699999996</v>
      </c>
      <c r="AN1214" s="175">
        <v>42108</v>
      </c>
    </row>
    <row r="1215" spans="1:40" s="84" customFormat="1" ht="20.3" customHeight="1" x14ac:dyDescent="0.35">
      <c r="A1215" s="256"/>
      <c r="B1215" s="170" t="s">
        <v>22</v>
      </c>
      <c r="C1215" s="286"/>
      <c r="D1215" s="184" t="s">
        <v>172</v>
      </c>
      <c r="E1215" s="287" t="e">
        <f>VLOOKUP(D1215,'[1]2023-2025'!$A:$G,7,0)</f>
        <v>#N/A</v>
      </c>
      <c r="F1215" s="287"/>
      <c r="G1215" s="287"/>
      <c r="H1215" s="288" t="e">
        <v>#N/A</v>
      </c>
      <c r="I1215" s="288" t="e">
        <v>#N/A</v>
      </c>
      <c r="J1215" s="288" t="e">
        <f>VLOOKUP(D1215,[1]Лист3!$A:$AK,37,0)</f>
        <v>#N/A</v>
      </c>
      <c r="K1215" s="289" t="e">
        <v>#N/A</v>
      </c>
      <c r="L1215" s="289"/>
      <c r="M1215" s="289"/>
      <c r="N1215" s="289"/>
      <c r="O1215" s="289" t="e">
        <v>#N/A</v>
      </c>
      <c r="P1215" s="289"/>
      <c r="Q1215" s="297">
        <f>SUM(Q1214)</f>
        <v>42108</v>
      </c>
      <c r="R1215" s="297">
        <f t="shared" ref="R1215:AJ1215" si="171">SUM(R1214)</f>
        <v>42108</v>
      </c>
      <c r="S1215" s="297">
        <f t="shared" si="171"/>
        <v>0</v>
      </c>
      <c r="T1215" s="335">
        <f t="shared" si="171"/>
        <v>0</v>
      </c>
      <c r="U1215" s="297">
        <f t="shared" si="171"/>
        <v>0</v>
      </c>
      <c r="V1215" s="297">
        <f t="shared" si="171"/>
        <v>0</v>
      </c>
      <c r="W1215" s="297">
        <f t="shared" si="171"/>
        <v>0</v>
      </c>
      <c r="X1215" s="297">
        <f t="shared" si="171"/>
        <v>0</v>
      </c>
      <c r="Y1215" s="297">
        <f t="shared" si="171"/>
        <v>0</v>
      </c>
      <c r="Z1215" s="297">
        <f t="shared" si="171"/>
        <v>0</v>
      </c>
      <c r="AA1215" s="297">
        <f t="shared" si="171"/>
        <v>0</v>
      </c>
      <c r="AB1215" s="297">
        <f t="shared" si="171"/>
        <v>0</v>
      </c>
      <c r="AC1215" s="297">
        <f t="shared" si="171"/>
        <v>0</v>
      </c>
      <c r="AD1215" s="297">
        <f t="shared" si="171"/>
        <v>0</v>
      </c>
      <c r="AE1215" s="297">
        <f t="shared" si="171"/>
        <v>0</v>
      </c>
      <c r="AF1215" s="297">
        <f t="shared" si="171"/>
        <v>0</v>
      </c>
      <c r="AG1215" s="336">
        <f t="shared" si="171"/>
        <v>0</v>
      </c>
      <c r="AH1215" s="336">
        <f t="shared" si="171"/>
        <v>42108</v>
      </c>
      <c r="AI1215" s="336">
        <f t="shared" si="171"/>
        <v>0</v>
      </c>
      <c r="AJ1215" s="336">
        <f t="shared" si="171"/>
        <v>0</v>
      </c>
      <c r="AK1215" s="175"/>
      <c r="AL1215" s="175" t="e">
        <v>#N/A</v>
      </c>
      <c r="AM1215" s="175" t="e">
        <v>#N/A</v>
      </c>
      <c r="AN1215" s="175" t="e">
        <v>#N/A</v>
      </c>
    </row>
    <row r="1216" spans="1:40" s="84" customFormat="1" ht="20.3" customHeight="1" x14ac:dyDescent="0.35">
      <c r="A1216" s="256"/>
      <c r="B1216" s="298"/>
      <c r="C1216" s="311"/>
      <c r="D1216" s="311"/>
      <c r="E1216" s="287">
        <f>VLOOKUP(D1216,'[1]2023-2025'!$A:$G,7,0)</f>
        <v>0</v>
      </c>
      <c r="F1216" s="322"/>
      <c r="G1216" s="322"/>
      <c r="H1216" s="323" t="e">
        <v>#N/A</v>
      </c>
      <c r="I1216" s="288" t="e">
        <v>#N/A</v>
      </c>
      <c r="J1216" s="288" t="e">
        <f>VLOOKUP(D1216,[1]Лист3!$A:$AK,37,0)</f>
        <v>#N/A</v>
      </c>
      <c r="K1216" s="324" t="e">
        <v>#N/A</v>
      </c>
      <c r="L1216" s="324"/>
      <c r="M1216" s="324"/>
      <c r="N1216" s="324"/>
      <c r="O1216" s="324" t="e">
        <v>#N/A</v>
      </c>
      <c r="P1216" s="325"/>
      <c r="Q1216" s="311"/>
      <c r="R1216" s="311"/>
      <c r="S1216" s="316"/>
      <c r="T1216" s="316"/>
      <c r="U1216" s="316"/>
      <c r="V1216" s="316"/>
      <c r="W1216" s="316"/>
      <c r="X1216" s="311" t="s">
        <v>2943</v>
      </c>
      <c r="Y1216" s="316"/>
      <c r="Z1216" s="316"/>
      <c r="AA1216" s="316"/>
      <c r="AB1216" s="316"/>
      <c r="AC1216" s="316"/>
      <c r="AD1216" s="316"/>
      <c r="AE1216" s="316"/>
      <c r="AF1216" s="316"/>
      <c r="AG1216" s="316"/>
      <c r="AH1216" s="316"/>
      <c r="AI1216" s="316"/>
      <c r="AJ1216" s="316"/>
      <c r="AK1216" s="175"/>
      <c r="AL1216" s="175" t="e">
        <v>#N/A</v>
      </c>
      <c r="AM1216" s="175" t="e">
        <v>#N/A</v>
      </c>
      <c r="AN1216" s="175" t="e">
        <v>#N/A</v>
      </c>
    </row>
    <row r="1217" spans="1:40" s="84" customFormat="1" ht="20.3" customHeight="1" x14ac:dyDescent="0.35">
      <c r="A1217" s="256">
        <v>2023</v>
      </c>
      <c r="B1217" s="184">
        <f>B1214+1</f>
        <v>1073</v>
      </c>
      <c r="C1217" s="286" t="s">
        <v>734</v>
      </c>
      <c r="D1217" s="184">
        <v>44305</v>
      </c>
      <c r="E1217" s="287">
        <f>VLOOKUP(D1217,'[1]2023-2025'!$A:$G,7,0)</f>
        <v>2023</v>
      </c>
      <c r="F1217" s="287"/>
      <c r="G1217" s="287" t="s">
        <v>1899</v>
      </c>
      <c r="H1217" s="288">
        <f>INDEX('[1]2023-2025'!$AK:$AK,MATCH(D1217,'[1]2023-2025'!$A:$A,0))</f>
        <v>44638</v>
      </c>
      <c r="I1217" s="288" t="e">
        <v>#N/A</v>
      </c>
      <c r="J1217" s="288" t="e">
        <f>VLOOKUP(D1217,[1]Лист3!$A:$AK,37,0)</f>
        <v>#N/A</v>
      </c>
      <c r="K1217" s="289">
        <f>INDEX('[1]2023-2025'!$G:$G,MATCH(D1217,'[1]2023-2025'!$A:$A,0))</f>
        <v>2023</v>
      </c>
      <c r="L1217" s="289"/>
      <c r="M1217" s="289"/>
      <c r="N1217" s="289"/>
      <c r="O1217" s="289" t="s">
        <v>2792</v>
      </c>
      <c r="P1217" s="289">
        <v>0</v>
      </c>
      <c r="Q1217" s="186">
        <f t="shared" ref="Q1217:Q1228" si="172">SUM(S1217:AJ1217)</f>
        <v>2300674.2199999997</v>
      </c>
      <c r="R1217" s="186">
        <f t="shared" ref="R1217:R1228" si="173">SUM(S1217:AI1217)</f>
        <v>2261620.7999999998</v>
      </c>
      <c r="S1217" s="290">
        <v>0</v>
      </c>
      <c r="T1217" s="290">
        <v>0</v>
      </c>
      <c r="U1217" s="290">
        <v>0</v>
      </c>
      <c r="V1217" s="290">
        <v>0</v>
      </c>
      <c r="W1217" s="290">
        <v>0</v>
      </c>
      <c r="X1217" s="290">
        <v>0</v>
      </c>
      <c r="Y1217" s="290">
        <v>0</v>
      </c>
      <c r="Z1217" s="290">
        <v>0</v>
      </c>
      <c r="AA1217" s="290">
        <v>2261620.7999999998</v>
      </c>
      <c r="AB1217" s="290">
        <v>0</v>
      </c>
      <c r="AC1217" s="290">
        <v>0</v>
      </c>
      <c r="AD1217" s="290">
        <v>0</v>
      </c>
      <c r="AE1217" s="290">
        <v>0</v>
      </c>
      <c r="AF1217" s="290">
        <v>0</v>
      </c>
      <c r="AG1217" s="290">
        <v>0</v>
      </c>
      <c r="AH1217" s="290">
        <v>0</v>
      </c>
      <c r="AI1217" s="290">
        <v>0</v>
      </c>
      <c r="AJ1217" s="292">
        <v>39053.42</v>
      </c>
      <c r="AK1217" s="175"/>
      <c r="AL1217" s="175">
        <v>9342586.2800000012</v>
      </c>
      <c r="AM1217" s="175">
        <v>13463928.33</v>
      </c>
      <c r="AN1217" s="175">
        <v>4121342.05</v>
      </c>
    </row>
    <row r="1218" spans="1:40" s="84" customFormat="1" ht="20.3" customHeight="1" x14ac:dyDescent="0.35">
      <c r="A1218" s="256">
        <v>2023</v>
      </c>
      <c r="B1218" s="184">
        <f t="shared" ref="B1218:B1228" si="174">B1217+1</f>
        <v>1074</v>
      </c>
      <c r="C1218" s="286" t="s">
        <v>1548</v>
      </c>
      <c r="D1218" s="184">
        <v>44297</v>
      </c>
      <c r="E1218" s="287">
        <f>VLOOKUP(D1218,'[1]2023-2025'!$A:$G,7,0)</f>
        <v>2023</v>
      </c>
      <c r="F1218" s="287"/>
      <c r="G1218" s="287" t="s">
        <v>1899</v>
      </c>
      <c r="H1218" s="288">
        <f>INDEX('[1]2023-2025'!$AK:$AK,MATCH(D1218,'[1]2023-2025'!$A:$A,0))</f>
        <v>44638</v>
      </c>
      <c r="I1218" s="288" t="e">
        <v>#N/A</v>
      </c>
      <c r="J1218" s="288" t="e">
        <f>VLOOKUP(D1218,[1]Лист3!$A:$AK,37,0)</f>
        <v>#N/A</v>
      </c>
      <c r="K1218" s="289">
        <f>INDEX('[1]2023-2025'!$G:$G,MATCH(D1218,'[1]2023-2025'!$A:$A,0))</f>
        <v>2023</v>
      </c>
      <c r="L1218" s="289"/>
      <c r="M1218" s="289"/>
      <c r="N1218" s="289"/>
      <c r="O1218" s="289" t="s">
        <v>2792</v>
      </c>
      <c r="P1218" s="289">
        <v>0</v>
      </c>
      <c r="Q1218" s="186">
        <f t="shared" si="172"/>
        <v>9256963.9100000001</v>
      </c>
      <c r="R1218" s="186">
        <f t="shared" si="173"/>
        <v>9219692.4000000004</v>
      </c>
      <c r="S1218" s="290">
        <v>0</v>
      </c>
      <c r="T1218" s="290">
        <v>0</v>
      </c>
      <c r="U1218" s="290">
        <v>0</v>
      </c>
      <c r="V1218" s="290">
        <v>0</v>
      </c>
      <c r="W1218" s="290">
        <v>0</v>
      </c>
      <c r="X1218" s="290">
        <v>0</v>
      </c>
      <c r="Y1218" s="290">
        <v>0</v>
      </c>
      <c r="Z1218" s="290">
        <v>0</v>
      </c>
      <c r="AA1218" s="290">
        <v>9219692.4000000004</v>
      </c>
      <c r="AB1218" s="290">
        <v>0</v>
      </c>
      <c r="AC1218" s="290">
        <v>0</v>
      </c>
      <c r="AD1218" s="290">
        <v>0</v>
      </c>
      <c r="AE1218" s="290">
        <v>0</v>
      </c>
      <c r="AF1218" s="290">
        <v>0</v>
      </c>
      <c r="AG1218" s="290">
        <v>0</v>
      </c>
      <c r="AH1218" s="290">
        <v>0</v>
      </c>
      <c r="AI1218" s="290">
        <v>0</v>
      </c>
      <c r="AJ1218" s="292">
        <v>37271.51</v>
      </c>
      <c r="AK1218" s="175"/>
      <c r="AL1218" s="175">
        <v>14236591.02</v>
      </c>
      <c r="AM1218" s="175">
        <v>23493554.93</v>
      </c>
      <c r="AN1218" s="175">
        <v>9256963.9100000001</v>
      </c>
    </row>
    <row r="1219" spans="1:40" s="84" customFormat="1" ht="20.3" customHeight="1" x14ac:dyDescent="0.35">
      <c r="A1219" s="256">
        <v>2023</v>
      </c>
      <c r="B1219" s="184">
        <f t="shared" si="174"/>
        <v>1075</v>
      </c>
      <c r="C1219" s="286" t="s">
        <v>1547</v>
      </c>
      <c r="D1219" s="184">
        <v>44300</v>
      </c>
      <c r="E1219" s="287">
        <f>VLOOKUP(D1219,'[1]2023-2025'!$A:$G,7,0)</f>
        <v>2023</v>
      </c>
      <c r="F1219" s="287"/>
      <c r="G1219" s="287" t="s">
        <v>1899</v>
      </c>
      <c r="H1219" s="288">
        <f>INDEX('[1]2023-2025'!$AK:$AK,MATCH(D1219,'[1]2023-2025'!$A:$A,0))</f>
        <v>44638</v>
      </c>
      <c r="I1219" s="288" t="e">
        <v>#N/A</v>
      </c>
      <c r="J1219" s="288" t="e">
        <f>VLOOKUP(D1219,[1]Лист3!$A:$AK,37,0)</f>
        <v>#N/A</v>
      </c>
      <c r="K1219" s="289">
        <f>INDEX('[1]2023-2025'!$G:$G,MATCH(D1219,'[1]2023-2025'!$A:$A,0))</f>
        <v>2023</v>
      </c>
      <c r="L1219" s="289"/>
      <c r="M1219" s="289"/>
      <c r="N1219" s="289"/>
      <c r="O1219" s="289" t="s">
        <v>2792</v>
      </c>
      <c r="P1219" s="289">
        <v>0</v>
      </c>
      <c r="Q1219" s="186">
        <f t="shared" si="172"/>
        <v>6601501.8899999987</v>
      </c>
      <c r="R1219" s="186">
        <f t="shared" si="173"/>
        <v>6563925.5999999987</v>
      </c>
      <c r="S1219" s="290">
        <v>0</v>
      </c>
      <c r="T1219" s="290">
        <v>0</v>
      </c>
      <c r="U1219" s="290">
        <v>0</v>
      </c>
      <c r="V1219" s="290">
        <v>0</v>
      </c>
      <c r="W1219" s="290">
        <v>0</v>
      </c>
      <c r="X1219" s="290">
        <v>0</v>
      </c>
      <c r="Y1219" s="290">
        <v>0</v>
      </c>
      <c r="Z1219" s="290">
        <v>0</v>
      </c>
      <c r="AA1219" s="290">
        <v>6563925.5999999987</v>
      </c>
      <c r="AB1219" s="290">
        <v>0</v>
      </c>
      <c r="AC1219" s="290">
        <v>0</v>
      </c>
      <c r="AD1219" s="290">
        <v>0</v>
      </c>
      <c r="AE1219" s="290">
        <v>0</v>
      </c>
      <c r="AF1219" s="290">
        <v>0</v>
      </c>
      <c r="AG1219" s="290">
        <v>0</v>
      </c>
      <c r="AH1219" s="290">
        <v>0</v>
      </c>
      <c r="AI1219" s="290">
        <v>0</v>
      </c>
      <c r="AJ1219" s="292">
        <v>37576.29</v>
      </c>
      <c r="AK1219" s="175"/>
      <c r="AL1219" s="175">
        <v>19793767.329999998</v>
      </c>
      <c r="AM1219" s="175">
        <v>26395269.219999999</v>
      </c>
      <c r="AN1219" s="175">
        <v>6601501.8899999987</v>
      </c>
    </row>
    <row r="1220" spans="1:40" s="84" customFormat="1" ht="20.3" customHeight="1" x14ac:dyDescent="0.35">
      <c r="A1220" s="256">
        <v>2023</v>
      </c>
      <c r="B1220" s="184">
        <f t="shared" si="174"/>
        <v>1076</v>
      </c>
      <c r="C1220" s="286" t="s">
        <v>735</v>
      </c>
      <c r="D1220" s="184">
        <v>44328</v>
      </c>
      <c r="E1220" s="287">
        <f>VLOOKUP(D1220,'[1]2023-2025'!$A:$G,7,0)</f>
        <v>2023</v>
      </c>
      <c r="F1220" s="287"/>
      <c r="G1220" s="287" t="s">
        <v>1899</v>
      </c>
      <c r="H1220" s="288">
        <f>INDEX('[1]2023-2025'!$AK:$AK,MATCH(D1220,'[1]2023-2025'!$A:$A,0))</f>
        <v>44553</v>
      </c>
      <c r="I1220" s="288" t="e">
        <v>#N/A</v>
      </c>
      <c r="J1220" s="288" t="e">
        <f>VLOOKUP(D1220,[1]Лист3!$A:$AK,37,0)</f>
        <v>#N/A</v>
      </c>
      <c r="K1220" s="289">
        <f>INDEX('[1]2023-2025'!$G:$G,MATCH(D1220,'[1]2023-2025'!$A:$A,0))</f>
        <v>2023</v>
      </c>
      <c r="L1220" s="289"/>
      <c r="M1220" s="289">
        <v>1</v>
      </c>
      <c r="N1220" s="289"/>
      <c r="O1220" s="289" t="s">
        <v>2793</v>
      </c>
      <c r="P1220" s="289">
        <v>0</v>
      </c>
      <c r="Q1220" s="186">
        <f t="shared" si="172"/>
        <v>2601281.52</v>
      </c>
      <c r="R1220" s="186">
        <f t="shared" si="173"/>
        <v>2561111.98</v>
      </c>
      <c r="S1220" s="186">
        <v>0</v>
      </c>
      <c r="T1220" s="291">
        <v>0</v>
      </c>
      <c r="U1220" s="186">
        <v>0</v>
      </c>
      <c r="V1220" s="186">
        <v>0</v>
      </c>
      <c r="W1220" s="186">
        <v>0</v>
      </c>
      <c r="X1220" s="186">
        <v>0</v>
      </c>
      <c r="Y1220" s="186">
        <v>0</v>
      </c>
      <c r="Z1220" s="186">
        <v>2490511.17</v>
      </c>
      <c r="AA1220" s="186">
        <v>0</v>
      </c>
      <c r="AB1220" s="186">
        <v>0</v>
      </c>
      <c r="AC1220" s="186">
        <v>0</v>
      </c>
      <c r="AD1220" s="186">
        <v>0</v>
      </c>
      <c r="AE1220" s="186">
        <v>0</v>
      </c>
      <c r="AF1220" s="186">
        <v>0</v>
      </c>
      <c r="AG1220" s="292">
        <v>70600.81</v>
      </c>
      <c r="AH1220" s="292">
        <v>0</v>
      </c>
      <c r="AI1220" s="292">
        <v>0</v>
      </c>
      <c r="AJ1220" s="292">
        <v>40169.54</v>
      </c>
      <c r="AK1220" s="175"/>
      <c r="AL1220" s="175">
        <v>15094598.670000002</v>
      </c>
      <c r="AM1220" s="175">
        <v>17695880.190000001</v>
      </c>
      <c r="AN1220" s="175">
        <v>2601281.52</v>
      </c>
    </row>
    <row r="1221" spans="1:40" s="84" customFormat="1" ht="20.3" customHeight="1" x14ac:dyDescent="0.35">
      <c r="A1221" s="256">
        <v>2023</v>
      </c>
      <c r="B1221" s="184">
        <f t="shared" si="174"/>
        <v>1077</v>
      </c>
      <c r="C1221" s="286" t="s">
        <v>736</v>
      </c>
      <c r="D1221" s="184">
        <v>44222</v>
      </c>
      <c r="E1221" s="287">
        <f>VLOOKUP(D1221,'[1]2023-2025'!$A:$G,7,0)</f>
        <v>2023</v>
      </c>
      <c r="F1221" s="287"/>
      <c r="G1221" s="287" t="s">
        <v>1899</v>
      </c>
      <c r="H1221" s="288">
        <f>INDEX('[1]2023-2025'!$AK:$AK,MATCH(D1221,'[1]2023-2025'!$A:$A,0))</f>
        <v>44553</v>
      </c>
      <c r="I1221" s="288" t="e">
        <v>#N/A</v>
      </c>
      <c r="J1221" s="288" t="e">
        <f>VLOOKUP(D1221,[1]Лист3!$A:$AK,37,0)</f>
        <v>#N/A</v>
      </c>
      <c r="K1221" s="289">
        <f>INDEX('[1]2023-2025'!$G:$G,MATCH(D1221,'[1]2023-2025'!$A:$A,0))</f>
        <v>2023</v>
      </c>
      <c r="L1221" s="289"/>
      <c r="M1221" s="289">
        <v>1</v>
      </c>
      <c r="N1221" s="289"/>
      <c r="O1221" s="289" t="s">
        <v>2793</v>
      </c>
      <c r="P1221" s="289">
        <v>0</v>
      </c>
      <c r="Q1221" s="186">
        <f t="shared" si="172"/>
        <v>2602714.02</v>
      </c>
      <c r="R1221" s="186">
        <f t="shared" si="173"/>
        <v>2562544.48</v>
      </c>
      <c r="S1221" s="186">
        <v>0</v>
      </c>
      <c r="T1221" s="291">
        <v>0</v>
      </c>
      <c r="U1221" s="186">
        <v>0</v>
      </c>
      <c r="V1221" s="186">
        <v>0</v>
      </c>
      <c r="W1221" s="186">
        <v>0</v>
      </c>
      <c r="X1221" s="186">
        <v>0</v>
      </c>
      <c r="Y1221" s="186">
        <v>0</v>
      </c>
      <c r="Z1221" s="186">
        <v>2490511.17</v>
      </c>
      <c r="AA1221" s="186">
        <v>0</v>
      </c>
      <c r="AB1221" s="186">
        <v>0</v>
      </c>
      <c r="AC1221" s="186">
        <v>0</v>
      </c>
      <c r="AD1221" s="186">
        <v>0</v>
      </c>
      <c r="AE1221" s="186">
        <v>0</v>
      </c>
      <c r="AF1221" s="186">
        <v>0</v>
      </c>
      <c r="AG1221" s="292">
        <v>72033.31</v>
      </c>
      <c r="AH1221" s="292">
        <v>0</v>
      </c>
      <c r="AI1221" s="292">
        <v>0</v>
      </c>
      <c r="AJ1221" s="292">
        <v>40169.54</v>
      </c>
      <c r="AK1221" s="175"/>
      <c r="AL1221" s="175">
        <v>14874435.969999999</v>
      </c>
      <c r="AM1221" s="175">
        <v>17477149.989999998</v>
      </c>
      <c r="AN1221" s="175">
        <v>2602714.02</v>
      </c>
    </row>
    <row r="1222" spans="1:40" s="84" customFormat="1" ht="20.3" customHeight="1" x14ac:dyDescent="0.35">
      <c r="A1222" s="256">
        <v>2023</v>
      </c>
      <c r="B1222" s="184">
        <f t="shared" si="174"/>
        <v>1078</v>
      </c>
      <c r="C1222" s="248" t="s">
        <v>1549</v>
      </c>
      <c r="D1222" s="184">
        <v>44224</v>
      </c>
      <c r="E1222" s="287">
        <f>VLOOKUP(D1222,'[1]2023-2025'!$A:$G,7,0)</f>
        <v>2023</v>
      </c>
      <c r="F1222" s="287"/>
      <c r="G1222" s="287" t="s">
        <v>1899</v>
      </c>
      <c r="H1222" s="288">
        <f>INDEX('[1]2023-2025'!$AK:$AK,MATCH(D1222,'[1]2023-2025'!$A:$A,0))</f>
        <v>44581</v>
      </c>
      <c r="I1222" s="288" t="e">
        <v>#N/A</v>
      </c>
      <c r="J1222" s="288" t="e">
        <f>VLOOKUP(D1222,[1]Лист3!$A:$AK,37,0)</f>
        <v>#N/A</v>
      </c>
      <c r="K1222" s="289">
        <f>INDEX('[1]2023-2025'!$G:$G,MATCH(D1222,'[1]2023-2025'!$A:$A,0))</f>
        <v>2023</v>
      </c>
      <c r="L1222" s="289"/>
      <c r="M1222" s="289"/>
      <c r="N1222" s="289"/>
      <c r="O1222" s="289" t="s">
        <v>2794</v>
      </c>
      <c r="P1222" s="289">
        <v>0</v>
      </c>
      <c r="Q1222" s="186">
        <f t="shared" si="172"/>
        <v>6609256.1600000001</v>
      </c>
      <c r="R1222" s="186">
        <f t="shared" si="173"/>
        <v>6580831.2000000002</v>
      </c>
      <c r="S1222" s="186">
        <v>0</v>
      </c>
      <c r="T1222" s="291">
        <v>0</v>
      </c>
      <c r="U1222" s="186">
        <v>0</v>
      </c>
      <c r="V1222" s="186">
        <v>0</v>
      </c>
      <c r="W1222" s="186">
        <v>0</v>
      </c>
      <c r="X1222" s="186">
        <v>0</v>
      </c>
      <c r="Y1222" s="186">
        <v>0</v>
      </c>
      <c r="Z1222" s="186">
        <v>0</v>
      </c>
      <c r="AA1222" s="186">
        <v>6580831.2000000002</v>
      </c>
      <c r="AB1222" s="186">
        <v>0</v>
      </c>
      <c r="AC1222" s="186">
        <v>0</v>
      </c>
      <c r="AD1222" s="186">
        <v>0</v>
      </c>
      <c r="AE1222" s="186">
        <v>0</v>
      </c>
      <c r="AF1222" s="186">
        <v>0</v>
      </c>
      <c r="AG1222" s="292">
        <v>0</v>
      </c>
      <c r="AH1222" s="292">
        <v>0</v>
      </c>
      <c r="AI1222" s="292">
        <v>0</v>
      </c>
      <c r="AJ1222" s="292">
        <v>28424.959999999999</v>
      </c>
      <c r="AK1222" s="175"/>
      <c r="AL1222" s="175">
        <v>11112657.489999998</v>
      </c>
      <c r="AM1222" s="175">
        <v>17721913.649999999</v>
      </c>
      <c r="AN1222" s="175">
        <v>6609256.1600000001</v>
      </c>
    </row>
    <row r="1223" spans="1:40" s="84" customFormat="1" ht="20.3" customHeight="1" x14ac:dyDescent="0.35">
      <c r="A1223" s="256">
        <v>2023</v>
      </c>
      <c r="B1223" s="184">
        <f t="shared" si="174"/>
        <v>1079</v>
      </c>
      <c r="C1223" s="286" t="s">
        <v>3840</v>
      </c>
      <c r="D1223" s="184">
        <v>44501</v>
      </c>
      <c r="E1223" s="287">
        <f>VLOOKUP(D1223,'[1]2023-2025'!$A:$G,7,0)</f>
        <v>2023</v>
      </c>
      <c r="F1223" s="287"/>
      <c r="G1223" s="287" t="s">
        <v>1899</v>
      </c>
      <c r="H1223" s="288">
        <f>INDEX('[1]2023-2025'!$AK:$AK,MATCH(D1223,'[1]2023-2025'!$A:$A,0))</f>
        <v>44638</v>
      </c>
      <c r="I1223" s="288" t="e">
        <v>#N/A</v>
      </c>
      <c r="J1223" s="288" t="e">
        <f>VLOOKUP(D1223,[1]Лист3!$A:$AK,37,0)</f>
        <v>#N/A</v>
      </c>
      <c r="K1223" s="289">
        <f>INDEX('[1]2023-2025'!$G:$G,MATCH(D1223,'[1]2023-2025'!$A:$A,0))</f>
        <v>2023</v>
      </c>
      <c r="L1223" s="289"/>
      <c r="M1223" s="289"/>
      <c r="N1223" s="289"/>
      <c r="O1223" s="289" t="s">
        <v>2792</v>
      </c>
      <c r="P1223" s="289">
        <v>0</v>
      </c>
      <c r="Q1223" s="186">
        <f t="shared" si="172"/>
        <v>44125.21</v>
      </c>
      <c r="R1223" s="186">
        <f t="shared" si="173"/>
        <v>44125.21</v>
      </c>
      <c r="S1223" s="290">
        <v>0</v>
      </c>
      <c r="T1223" s="290">
        <v>0</v>
      </c>
      <c r="U1223" s="290">
        <v>0</v>
      </c>
      <c r="V1223" s="290">
        <v>0</v>
      </c>
      <c r="W1223" s="290">
        <v>0</v>
      </c>
      <c r="X1223" s="290">
        <v>0</v>
      </c>
      <c r="Y1223" s="290">
        <v>0</v>
      </c>
      <c r="Z1223" s="290">
        <v>0</v>
      </c>
      <c r="AA1223" s="290">
        <v>0</v>
      </c>
      <c r="AB1223" s="290">
        <v>0</v>
      </c>
      <c r="AC1223" s="290">
        <v>0</v>
      </c>
      <c r="AD1223" s="290">
        <v>0</v>
      </c>
      <c r="AE1223" s="290">
        <v>0</v>
      </c>
      <c r="AF1223" s="290">
        <v>0</v>
      </c>
      <c r="AG1223" s="290">
        <v>44125.21</v>
      </c>
      <c r="AH1223" s="290">
        <v>0</v>
      </c>
      <c r="AI1223" s="290">
        <v>0</v>
      </c>
      <c r="AJ1223" s="290">
        <v>0</v>
      </c>
      <c r="AK1223" s="175"/>
      <c r="AL1223" s="175">
        <v>21741347.869999997</v>
      </c>
      <c r="AM1223" s="175">
        <v>26749469.02</v>
      </c>
      <c r="AN1223" s="175">
        <v>5008121.1500000013</v>
      </c>
    </row>
    <row r="1224" spans="1:40" s="84" customFormat="1" ht="20.3" customHeight="1" x14ac:dyDescent="0.35">
      <c r="A1224" s="256">
        <v>2023</v>
      </c>
      <c r="B1224" s="184">
        <f>B1223+1</f>
        <v>1080</v>
      </c>
      <c r="C1224" s="286" t="s">
        <v>2090</v>
      </c>
      <c r="D1224" s="184">
        <v>44356</v>
      </c>
      <c r="E1224" s="287">
        <f>VLOOKUP(D1224,'[1]2023-2025'!$A:$G,7,0)</f>
        <v>2023</v>
      </c>
      <c r="F1224" s="287"/>
      <c r="G1224" s="287" t="s">
        <v>1899</v>
      </c>
      <c r="H1224" s="288">
        <f>INDEX('[1]2023-2025'!$AK:$AK,MATCH(D1224,'[1]2023-2025'!$A:$A,0))</f>
        <v>44638</v>
      </c>
      <c r="I1224" s="288" t="e">
        <v>#N/A</v>
      </c>
      <c r="J1224" s="288" t="e">
        <f>VLOOKUP(D1224,[1]Лист3!$A:$AK,37,0)</f>
        <v>#N/A</v>
      </c>
      <c r="K1224" s="289">
        <f>INDEX('[1]2023-2025'!$G:$G,MATCH(D1224,'[1]2023-2025'!$A:$A,0))</f>
        <v>2023</v>
      </c>
      <c r="L1224" s="289"/>
      <c r="M1224" s="289"/>
      <c r="N1224" s="289"/>
      <c r="O1224" s="289" t="s">
        <v>1743</v>
      </c>
      <c r="P1224" s="289" t="s">
        <v>2795</v>
      </c>
      <c r="Q1224" s="186">
        <f t="shared" si="172"/>
        <v>2924493.88</v>
      </c>
      <c r="R1224" s="186">
        <f t="shared" si="173"/>
        <v>2910789.6</v>
      </c>
      <c r="S1224" s="290">
        <v>0</v>
      </c>
      <c r="T1224" s="290">
        <v>0</v>
      </c>
      <c r="U1224" s="290">
        <v>0</v>
      </c>
      <c r="V1224" s="290">
        <v>0</v>
      </c>
      <c r="W1224" s="290">
        <v>0</v>
      </c>
      <c r="X1224" s="290">
        <v>0</v>
      </c>
      <c r="Y1224" s="186">
        <v>0</v>
      </c>
      <c r="Z1224" s="290">
        <v>0</v>
      </c>
      <c r="AA1224" s="290">
        <v>2910789.6</v>
      </c>
      <c r="AB1224" s="290">
        <v>0</v>
      </c>
      <c r="AC1224" s="290">
        <v>0</v>
      </c>
      <c r="AD1224" s="290">
        <v>0</v>
      </c>
      <c r="AE1224" s="290">
        <v>0</v>
      </c>
      <c r="AF1224" s="290">
        <v>0</v>
      </c>
      <c r="AG1224" s="290">
        <v>0</v>
      </c>
      <c r="AH1224" s="290">
        <v>0</v>
      </c>
      <c r="AI1224" s="290">
        <v>0</v>
      </c>
      <c r="AJ1224" s="292">
        <v>13704.28</v>
      </c>
      <c r="AK1224" s="175"/>
      <c r="AL1224" s="175">
        <v>2462853.8400000008</v>
      </c>
      <c r="AM1224" s="175">
        <v>5432767.4800000004</v>
      </c>
      <c r="AN1224" s="175">
        <v>2969913.6399999997</v>
      </c>
    </row>
    <row r="1225" spans="1:40" s="84" customFormat="1" ht="20.3" customHeight="1" x14ac:dyDescent="0.35">
      <c r="A1225" s="256">
        <v>2023</v>
      </c>
      <c r="B1225" s="184">
        <f t="shared" si="174"/>
        <v>1081</v>
      </c>
      <c r="C1225" s="286" t="s">
        <v>1141</v>
      </c>
      <c r="D1225" s="184">
        <v>44342</v>
      </c>
      <c r="E1225" s="287">
        <f>VLOOKUP(D1225,'[1]2023-2025'!$A:$G,7,0)</f>
        <v>2023</v>
      </c>
      <c r="F1225" s="287"/>
      <c r="G1225" s="287" t="s">
        <v>1899</v>
      </c>
      <c r="H1225" s="288">
        <f>INDEX('[1]2023-2025'!$AK:$AK,MATCH(D1225,'[1]2023-2025'!$A:$A,0))</f>
        <v>44581</v>
      </c>
      <c r="I1225" s="288" t="e">
        <v>#N/A</v>
      </c>
      <c r="J1225" s="288" t="e">
        <f>VLOOKUP(D1225,[1]Лист3!$A:$AK,37,0)</f>
        <v>#N/A</v>
      </c>
      <c r="K1225" s="289">
        <f>INDEX('[1]2023-2025'!$G:$G,MATCH(D1225,'[1]2023-2025'!$A:$A,0))</f>
        <v>2023</v>
      </c>
      <c r="L1225" s="289"/>
      <c r="M1225" s="289"/>
      <c r="N1225" s="289"/>
      <c r="O1225" s="289" t="s">
        <v>2794</v>
      </c>
      <c r="P1225" s="289">
        <v>0</v>
      </c>
      <c r="Q1225" s="186">
        <f t="shared" si="172"/>
        <v>6556693.3400000008</v>
      </c>
      <c r="R1225" s="186">
        <f t="shared" si="173"/>
        <v>6521881.2000000011</v>
      </c>
      <c r="S1225" s="290">
        <v>0</v>
      </c>
      <c r="T1225" s="290">
        <v>0</v>
      </c>
      <c r="U1225" s="290">
        <v>0</v>
      </c>
      <c r="V1225" s="290">
        <v>0</v>
      </c>
      <c r="W1225" s="290">
        <v>0</v>
      </c>
      <c r="X1225" s="290">
        <v>0</v>
      </c>
      <c r="Y1225" s="186">
        <v>0</v>
      </c>
      <c r="Z1225" s="290">
        <v>0</v>
      </c>
      <c r="AA1225" s="290">
        <v>6521881.2000000011</v>
      </c>
      <c r="AB1225" s="290">
        <v>0</v>
      </c>
      <c r="AC1225" s="290">
        <v>0</v>
      </c>
      <c r="AD1225" s="290">
        <v>0</v>
      </c>
      <c r="AE1225" s="290">
        <v>0</v>
      </c>
      <c r="AF1225" s="290">
        <v>0</v>
      </c>
      <c r="AG1225" s="290">
        <v>0</v>
      </c>
      <c r="AH1225" s="290">
        <v>0</v>
      </c>
      <c r="AI1225" s="290">
        <v>0</v>
      </c>
      <c r="AJ1225" s="292">
        <v>34812.14</v>
      </c>
      <c r="AK1225" s="175"/>
      <c r="AL1225" s="175">
        <v>11544963.370000001</v>
      </c>
      <c r="AM1225" s="175">
        <v>18101656.710000001</v>
      </c>
      <c r="AN1225" s="175">
        <v>6556693.3400000008</v>
      </c>
    </row>
    <row r="1226" spans="1:40" s="84" customFormat="1" ht="20.3" customHeight="1" x14ac:dyDescent="0.35">
      <c r="A1226" s="256">
        <v>2023</v>
      </c>
      <c r="B1226" s="184">
        <f t="shared" si="174"/>
        <v>1082</v>
      </c>
      <c r="C1226" s="286" t="s">
        <v>72</v>
      </c>
      <c r="D1226" s="184">
        <v>44352</v>
      </c>
      <c r="E1226" s="287">
        <f>VLOOKUP(D1226,'[1]2023-2025'!$A:$G,7,0)</f>
        <v>2023</v>
      </c>
      <c r="F1226" s="287"/>
      <c r="G1226" s="287" t="s">
        <v>1899</v>
      </c>
      <c r="H1226" s="288">
        <f>INDEX('[1]2023-2025'!$AK:$AK,MATCH(D1226,'[1]2023-2025'!$A:$A,0))</f>
        <v>44581</v>
      </c>
      <c r="I1226" s="288" t="e">
        <v>#N/A</v>
      </c>
      <c r="J1226" s="288" t="e">
        <f>VLOOKUP(D1226,[1]Лист3!$A:$AK,37,0)</f>
        <v>#N/A</v>
      </c>
      <c r="K1226" s="289">
        <f>INDEX('[1]2023-2025'!$G:$G,MATCH(D1226,'[1]2023-2025'!$A:$A,0))</f>
        <v>2023</v>
      </c>
      <c r="L1226" s="289"/>
      <c r="M1226" s="289"/>
      <c r="N1226" s="289"/>
      <c r="O1226" s="289" t="s">
        <v>2794</v>
      </c>
      <c r="P1226" s="289">
        <v>0</v>
      </c>
      <c r="Q1226" s="186">
        <f t="shared" si="172"/>
        <v>2191818.8000000003</v>
      </c>
      <c r="R1226" s="186">
        <f t="shared" si="173"/>
        <v>2155695.6</v>
      </c>
      <c r="S1226" s="290">
        <v>0</v>
      </c>
      <c r="T1226" s="290">
        <v>0</v>
      </c>
      <c r="U1226" s="290">
        <v>0</v>
      </c>
      <c r="V1226" s="290">
        <v>0</v>
      </c>
      <c r="W1226" s="290">
        <v>0</v>
      </c>
      <c r="X1226" s="290">
        <v>0</v>
      </c>
      <c r="Y1226" s="186">
        <v>0</v>
      </c>
      <c r="Z1226" s="290">
        <v>0</v>
      </c>
      <c r="AA1226" s="290">
        <v>2155695.6</v>
      </c>
      <c r="AB1226" s="290">
        <v>0</v>
      </c>
      <c r="AC1226" s="290">
        <v>0</v>
      </c>
      <c r="AD1226" s="290">
        <v>0</v>
      </c>
      <c r="AE1226" s="290">
        <v>0</v>
      </c>
      <c r="AF1226" s="290">
        <v>0</v>
      </c>
      <c r="AG1226" s="290">
        <v>0</v>
      </c>
      <c r="AH1226" s="290">
        <v>0</v>
      </c>
      <c r="AI1226" s="290">
        <v>0</v>
      </c>
      <c r="AJ1226" s="292">
        <v>36123.199999999997</v>
      </c>
      <c r="AK1226" s="175"/>
      <c r="AL1226" s="175">
        <v>7591178.3499999996</v>
      </c>
      <c r="AM1226" s="175">
        <v>9782997.1500000004</v>
      </c>
      <c r="AN1226" s="175">
        <v>2191818.8000000003</v>
      </c>
    </row>
    <row r="1227" spans="1:40" s="84" customFormat="1" ht="20.3" customHeight="1" x14ac:dyDescent="0.35">
      <c r="A1227" s="256">
        <v>2023</v>
      </c>
      <c r="B1227" s="184">
        <f t="shared" si="174"/>
        <v>1083</v>
      </c>
      <c r="C1227" s="286" t="s">
        <v>1142</v>
      </c>
      <c r="D1227" s="184">
        <v>44353</v>
      </c>
      <c r="E1227" s="287">
        <f>VLOOKUP(D1227,'[1]2023-2025'!$A:$G,7,0)</f>
        <v>2023</v>
      </c>
      <c r="F1227" s="287"/>
      <c r="G1227" s="287" t="s">
        <v>1899</v>
      </c>
      <c r="H1227" s="288">
        <f>INDEX('[1]2023-2025'!$AK:$AK,MATCH(D1227,'[1]2023-2025'!$A:$A,0))</f>
        <v>44638</v>
      </c>
      <c r="I1227" s="288" t="e">
        <v>#N/A</v>
      </c>
      <c r="J1227" s="288" t="e">
        <f>VLOOKUP(D1227,[1]Лист3!$A:$AK,37,0)</f>
        <v>#N/A</v>
      </c>
      <c r="K1227" s="289">
        <f>INDEX('[1]2023-2025'!$G:$G,MATCH(D1227,'[1]2023-2025'!$A:$A,0))</f>
        <v>2023</v>
      </c>
      <c r="L1227" s="289"/>
      <c r="M1227" s="289"/>
      <c r="N1227" s="289"/>
      <c r="O1227" s="289" t="s">
        <v>2792</v>
      </c>
      <c r="P1227" s="289">
        <v>0</v>
      </c>
      <c r="Q1227" s="186">
        <f t="shared" si="172"/>
        <v>14408643.339999996</v>
      </c>
      <c r="R1227" s="186">
        <f t="shared" si="173"/>
        <v>14324182.799999997</v>
      </c>
      <c r="S1227" s="290">
        <v>0</v>
      </c>
      <c r="T1227" s="290">
        <v>0</v>
      </c>
      <c r="U1227" s="290">
        <v>0</v>
      </c>
      <c r="V1227" s="290">
        <v>0</v>
      </c>
      <c r="W1227" s="290">
        <v>0</v>
      </c>
      <c r="X1227" s="290">
        <v>0</v>
      </c>
      <c r="Y1227" s="186">
        <v>0</v>
      </c>
      <c r="Z1227" s="290">
        <v>0</v>
      </c>
      <c r="AA1227" s="290">
        <v>14324182.799999997</v>
      </c>
      <c r="AB1227" s="290">
        <v>0</v>
      </c>
      <c r="AC1227" s="290">
        <v>0</v>
      </c>
      <c r="AD1227" s="290">
        <v>0</v>
      </c>
      <c r="AE1227" s="290">
        <v>0</v>
      </c>
      <c r="AF1227" s="290">
        <v>0</v>
      </c>
      <c r="AG1227" s="290">
        <v>0</v>
      </c>
      <c r="AH1227" s="290">
        <v>0</v>
      </c>
      <c r="AI1227" s="290">
        <v>0</v>
      </c>
      <c r="AJ1227" s="292">
        <v>84460.54</v>
      </c>
      <c r="AK1227" s="175"/>
      <c r="AL1227" s="175">
        <v>29056334.860000007</v>
      </c>
      <c r="AM1227" s="175">
        <v>43464978.200000003</v>
      </c>
      <c r="AN1227" s="175">
        <v>14408643.339999996</v>
      </c>
    </row>
    <row r="1228" spans="1:40" s="84" customFormat="1" ht="20.3" customHeight="1" x14ac:dyDescent="0.35">
      <c r="A1228" s="256">
        <v>2023</v>
      </c>
      <c r="B1228" s="184">
        <f t="shared" si="174"/>
        <v>1084</v>
      </c>
      <c r="C1228" s="286" t="s">
        <v>1519</v>
      </c>
      <c r="D1228" s="184">
        <v>44463</v>
      </c>
      <c r="E1228" s="287">
        <f>VLOOKUP(D1228,'[1]2023-2025'!$A:$G,7,0)</f>
        <v>2023</v>
      </c>
      <c r="F1228" s="287"/>
      <c r="G1228" s="287" t="s">
        <v>1899</v>
      </c>
      <c r="H1228" s="288">
        <f>INDEX('[1]2023-2025'!$AK:$AK,MATCH(D1228,'[1]2023-2025'!$A:$A,0))</f>
        <v>44581</v>
      </c>
      <c r="I1228" s="288" t="e">
        <v>#N/A</v>
      </c>
      <c r="J1228" s="288" t="e">
        <f>VLOOKUP(D1228,[1]Лист3!$A:$AK,37,0)</f>
        <v>#N/A</v>
      </c>
      <c r="K1228" s="289">
        <f>INDEX('[1]2023-2025'!$G:$G,MATCH(D1228,'[1]2023-2025'!$A:$A,0))</f>
        <v>2023</v>
      </c>
      <c r="L1228" s="289"/>
      <c r="M1228" s="289"/>
      <c r="N1228" s="289"/>
      <c r="O1228" s="289" t="s">
        <v>2794</v>
      </c>
      <c r="P1228" s="289">
        <v>0</v>
      </c>
      <c r="Q1228" s="186">
        <f t="shared" si="172"/>
        <v>3095019.5300000003</v>
      </c>
      <c r="R1228" s="186">
        <f t="shared" si="173"/>
        <v>3051021.4200000004</v>
      </c>
      <c r="S1228" s="290">
        <v>0</v>
      </c>
      <c r="T1228" s="291">
        <v>2898319.2</v>
      </c>
      <c r="U1228" s="186">
        <v>0</v>
      </c>
      <c r="V1228" s="186">
        <v>0</v>
      </c>
      <c r="W1228" s="186">
        <v>0</v>
      </c>
      <c r="X1228" s="186">
        <v>0</v>
      </c>
      <c r="Y1228" s="186">
        <v>0</v>
      </c>
      <c r="Z1228" s="186">
        <v>0</v>
      </c>
      <c r="AA1228" s="186">
        <v>0</v>
      </c>
      <c r="AB1228" s="186">
        <v>0</v>
      </c>
      <c r="AC1228" s="186">
        <v>0</v>
      </c>
      <c r="AD1228" s="186">
        <v>0</v>
      </c>
      <c r="AE1228" s="186">
        <v>0</v>
      </c>
      <c r="AF1228" s="186">
        <v>0</v>
      </c>
      <c r="AG1228" s="292">
        <v>152702.22</v>
      </c>
      <c r="AH1228" s="292">
        <v>0</v>
      </c>
      <c r="AI1228" s="292">
        <v>0</v>
      </c>
      <c r="AJ1228" s="292">
        <v>43998.11</v>
      </c>
      <c r="AK1228" s="175"/>
      <c r="AL1228" s="175">
        <v>17056217.32</v>
      </c>
      <c r="AM1228" s="175">
        <v>29992895.609999999</v>
      </c>
      <c r="AN1228" s="175">
        <v>12936678.289999999</v>
      </c>
    </row>
    <row r="1229" spans="1:40" s="84" customFormat="1" ht="20.3" customHeight="1" x14ac:dyDescent="0.35">
      <c r="A1229" s="256"/>
      <c r="B1229" s="170" t="s">
        <v>22</v>
      </c>
      <c r="C1229" s="293"/>
      <c r="D1229" s="296" t="s">
        <v>172</v>
      </c>
      <c r="E1229" s="287" t="e">
        <f>VLOOKUP(D1229,'[1]2023-2025'!$A:$G,7,0)</f>
        <v>#N/A</v>
      </c>
      <c r="F1229" s="287"/>
      <c r="G1229" s="287"/>
      <c r="H1229" s="288" t="e">
        <v>#N/A</v>
      </c>
      <c r="I1229" s="288" t="e">
        <v>#N/A</v>
      </c>
      <c r="J1229" s="288" t="e">
        <f>VLOOKUP(D1229,[1]Лист3!$A:$AK,37,0)</f>
        <v>#N/A</v>
      </c>
      <c r="K1229" s="289" t="e">
        <v>#N/A</v>
      </c>
      <c r="L1229" s="289"/>
      <c r="M1229" s="289"/>
      <c r="N1229" s="289"/>
      <c r="O1229" s="289" t="e">
        <v>#N/A</v>
      </c>
      <c r="P1229" s="289"/>
      <c r="Q1229" s="297">
        <f t="shared" ref="Q1229:AJ1229" si="175">SUM(Q1217:Q1228)</f>
        <v>59193185.819999993</v>
      </c>
      <c r="R1229" s="297">
        <f t="shared" si="175"/>
        <v>58757422.289999999</v>
      </c>
      <c r="S1229" s="297">
        <f t="shared" si="175"/>
        <v>0</v>
      </c>
      <c r="T1229" s="297">
        <f t="shared" si="175"/>
        <v>2898319.2</v>
      </c>
      <c r="U1229" s="297">
        <f t="shared" si="175"/>
        <v>0</v>
      </c>
      <c r="V1229" s="297">
        <f t="shared" si="175"/>
        <v>0</v>
      </c>
      <c r="W1229" s="297">
        <f t="shared" si="175"/>
        <v>0</v>
      </c>
      <c r="X1229" s="297">
        <f t="shared" si="175"/>
        <v>0</v>
      </c>
      <c r="Y1229" s="297">
        <f t="shared" si="175"/>
        <v>0</v>
      </c>
      <c r="Z1229" s="297">
        <f t="shared" si="175"/>
        <v>4981022.34</v>
      </c>
      <c r="AA1229" s="297">
        <f t="shared" si="175"/>
        <v>50538619.199999996</v>
      </c>
      <c r="AB1229" s="297">
        <f t="shared" si="175"/>
        <v>0</v>
      </c>
      <c r="AC1229" s="297">
        <f t="shared" si="175"/>
        <v>0</v>
      </c>
      <c r="AD1229" s="297">
        <f t="shared" si="175"/>
        <v>0</v>
      </c>
      <c r="AE1229" s="297">
        <f t="shared" si="175"/>
        <v>0</v>
      </c>
      <c r="AF1229" s="297">
        <f t="shared" si="175"/>
        <v>0</v>
      </c>
      <c r="AG1229" s="297">
        <f t="shared" si="175"/>
        <v>339461.55</v>
      </c>
      <c r="AH1229" s="297">
        <f t="shared" si="175"/>
        <v>0</v>
      </c>
      <c r="AI1229" s="297">
        <f t="shared" si="175"/>
        <v>0</v>
      </c>
      <c r="AJ1229" s="297">
        <f t="shared" si="175"/>
        <v>435763.52999999997</v>
      </c>
      <c r="AK1229" s="175"/>
      <c r="AL1229" s="175" t="e">
        <v>#N/A</v>
      </c>
      <c r="AM1229" s="175" t="e">
        <v>#N/A</v>
      </c>
      <c r="AN1229" s="175" t="e">
        <v>#N/A</v>
      </c>
    </row>
    <row r="1230" spans="1:40" s="84" customFormat="1" ht="20.3" customHeight="1" x14ac:dyDescent="0.35">
      <c r="A1230" s="256"/>
      <c r="B1230" s="298"/>
      <c r="C1230" s="311"/>
      <c r="D1230" s="311"/>
      <c r="E1230" s="287">
        <f>VLOOKUP(D1230,'[1]2023-2025'!$A:$G,7,0)</f>
        <v>0</v>
      </c>
      <c r="F1230" s="322"/>
      <c r="G1230" s="322"/>
      <c r="H1230" s="323" t="e">
        <v>#N/A</v>
      </c>
      <c r="I1230" s="288" t="e">
        <v>#N/A</v>
      </c>
      <c r="J1230" s="288" t="e">
        <f>VLOOKUP(D1230,[1]Лист3!$A:$AK,37,0)</f>
        <v>#N/A</v>
      </c>
      <c r="K1230" s="324" t="e">
        <v>#N/A</v>
      </c>
      <c r="L1230" s="324"/>
      <c r="M1230" s="324"/>
      <c r="N1230" s="324"/>
      <c r="O1230" s="324" t="e">
        <v>#N/A</v>
      </c>
      <c r="P1230" s="325"/>
      <c r="Q1230" s="311"/>
      <c r="R1230" s="311"/>
      <c r="S1230" s="316"/>
      <c r="T1230" s="316"/>
      <c r="U1230" s="316"/>
      <c r="V1230" s="316"/>
      <c r="W1230" s="316"/>
      <c r="X1230" s="316" t="s">
        <v>2944</v>
      </c>
      <c r="Y1230" s="316"/>
      <c r="Z1230" s="316"/>
      <c r="AA1230" s="316"/>
      <c r="AB1230" s="316"/>
      <c r="AC1230" s="316"/>
      <c r="AD1230" s="316"/>
      <c r="AE1230" s="316"/>
      <c r="AF1230" s="316"/>
      <c r="AG1230" s="316"/>
      <c r="AH1230" s="316"/>
      <c r="AI1230" s="316"/>
      <c r="AJ1230" s="316"/>
      <c r="AK1230" s="175"/>
      <c r="AL1230" s="175" t="e">
        <v>#N/A</v>
      </c>
      <c r="AM1230" s="175" t="e">
        <v>#N/A</v>
      </c>
      <c r="AN1230" s="175" t="e">
        <v>#N/A</v>
      </c>
    </row>
    <row r="1231" spans="1:40" s="84" customFormat="1" ht="20.3" customHeight="1" x14ac:dyDescent="0.35">
      <c r="A1231" s="256">
        <v>2023</v>
      </c>
      <c r="B1231" s="184">
        <f>B1228+1</f>
        <v>1085</v>
      </c>
      <c r="C1231" s="286" t="s">
        <v>1144</v>
      </c>
      <c r="D1231" s="184">
        <v>44656</v>
      </c>
      <c r="E1231" s="287">
        <f>VLOOKUP(D1231,'[1]2023-2025'!$A:$G,7,0)</f>
        <v>2023</v>
      </c>
      <c r="F1231" s="287"/>
      <c r="G1231" s="287" t="s">
        <v>1899</v>
      </c>
      <c r="H1231" s="288">
        <f>INDEX('[1]2023-2025'!$AK:$AK,MATCH(D1231,'[1]2023-2025'!$A:$A,0))</f>
        <v>44581</v>
      </c>
      <c r="I1231" s="288" t="e">
        <v>#N/A</v>
      </c>
      <c r="J1231" s="288" t="e">
        <f>VLOOKUP(D1231,[1]Лист3!$A:$AK,37,0)</f>
        <v>#N/A</v>
      </c>
      <c r="K1231" s="289">
        <f>INDEX('[1]2023-2025'!$G:$G,MATCH(D1231,'[1]2023-2025'!$A:$A,0))</f>
        <v>2023</v>
      </c>
      <c r="L1231" s="289"/>
      <c r="M1231" s="289"/>
      <c r="N1231" s="289"/>
      <c r="O1231" s="289" t="s">
        <v>2446</v>
      </c>
      <c r="P1231" s="289">
        <v>0</v>
      </c>
      <c r="Q1231" s="186">
        <f>SUM(S1231:AJ1231)</f>
        <v>12468813.98</v>
      </c>
      <c r="R1231" s="186">
        <f>SUM(S1231:AI1231)</f>
        <v>12302652</v>
      </c>
      <c r="S1231" s="290">
        <v>0</v>
      </c>
      <c r="T1231" s="290">
        <v>0</v>
      </c>
      <c r="U1231" s="290">
        <v>0</v>
      </c>
      <c r="V1231" s="290">
        <v>0</v>
      </c>
      <c r="W1231" s="290">
        <v>0</v>
      </c>
      <c r="X1231" s="290">
        <v>0</v>
      </c>
      <c r="Y1231" s="186">
        <v>0</v>
      </c>
      <c r="Z1231" s="290">
        <v>0</v>
      </c>
      <c r="AA1231" s="290">
        <v>12302652</v>
      </c>
      <c r="AB1231" s="290">
        <v>0</v>
      </c>
      <c r="AC1231" s="290">
        <v>0</v>
      </c>
      <c r="AD1231" s="290">
        <v>0</v>
      </c>
      <c r="AE1231" s="290">
        <v>0</v>
      </c>
      <c r="AF1231" s="290">
        <v>0</v>
      </c>
      <c r="AG1231" s="290">
        <v>0</v>
      </c>
      <c r="AH1231" s="290">
        <v>0</v>
      </c>
      <c r="AI1231" s="290">
        <v>0</v>
      </c>
      <c r="AJ1231" s="292">
        <v>166161.98000000001</v>
      </c>
      <c r="AK1231" s="175"/>
      <c r="AL1231" s="175">
        <v>11113291.059999999</v>
      </c>
      <c r="AM1231" s="175">
        <v>23582105.039999999</v>
      </c>
      <c r="AN1231" s="175">
        <v>12468813.98</v>
      </c>
    </row>
    <row r="1232" spans="1:40" s="84" customFormat="1" ht="20.3" customHeight="1" x14ac:dyDescent="0.35">
      <c r="A1232" s="256">
        <v>2023</v>
      </c>
      <c r="B1232" s="184">
        <f>B1231+1</f>
        <v>1086</v>
      </c>
      <c r="C1232" s="286" t="s">
        <v>1145</v>
      </c>
      <c r="D1232" s="184">
        <v>44668</v>
      </c>
      <c r="E1232" s="287">
        <f>VLOOKUP(D1232,'[1]2023-2025'!$A:$G,7,0)</f>
        <v>2023</v>
      </c>
      <c r="F1232" s="287"/>
      <c r="G1232" s="287" t="s">
        <v>1899</v>
      </c>
      <c r="H1232" s="288">
        <f>INDEX('[1]2023-2025'!$AK:$AK,MATCH(D1232,'[1]2023-2025'!$A:$A,0))</f>
        <v>44581</v>
      </c>
      <c r="I1232" s="288" t="e">
        <v>#N/A</v>
      </c>
      <c r="J1232" s="288" t="e">
        <f>VLOOKUP(D1232,[1]Лист3!$A:$AK,37,0)</f>
        <v>#N/A</v>
      </c>
      <c r="K1232" s="289">
        <f>INDEX('[1]2023-2025'!$G:$G,MATCH(D1232,'[1]2023-2025'!$A:$A,0))</f>
        <v>2023</v>
      </c>
      <c r="L1232" s="289"/>
      <c r="M1232" s="289"/>
      <c r="N1232" s="289"/>
      <c r="O1232" s="289" t="s">
        <v>2634</v>
      </c>
      <c r="P1232" s="289">
        <v>0</v>
      </c>
      <c r="Q1232" s="186">
        <f>SUM(S1232:AJ1232)</f>
        <v>68675.98</v>
      </c>
      <c r="R1232" s="186">
        <f>SUM(S1232:AI1232)</f>
        <v>68675.98</v>
      </c>
      <c r="S1232" s="290">
        <v>0</v>
      </c>
      <c r="T1232" s="290">
        <v>0</v>
      </c>
      <c r="U1232" s="290">
        <v>0</v>
      </c>
      <c r="V1232" s="290">
        <v>0</v>
      </c>
      <c r="W1232" s="290">
        <v>0</v>
      </c>
      <c r="X1232" s="290">
        <v>0</v>
      </c>
      <c r="Y1232" s="186">
        <v>0</v>
      </c>
      <c r="Z1232" s="290">
        <v>0</v>
      </c>
      <c r="AA1232" s="290">
        <v>0</v>
      </c>
      <c r="AB1232" s="290">
        <v>0</v>
      </c>
      <c r="AC1232" s="290">
        <v>0</v>
      </c>
      <c r="AD1232" s="290">
        <v>0</v>
      </c>
      <c r="AE1232" s="290">
        <v>0</v>
      </c>
      <c r="AF1232" s="290">
        <v>0</v>
      </c>
      <c r="AG1232" s="290">
        <v>68675.98</v>
      </c>
      <c r="AH1232" s="290">
        <v>0</v>
      </c>
      <c r="AI1232" s="290">
        <v>0</v>
      </c>
      <c r="AJ1232" s="292">
        <v>0</v>
      </c>
      <c r="AK1232" s="175"/>
      <c r="AL1232" s="175">
        <v>21030408.949999996</v>
      </c>
      <c r="AM1232" s="175">
        <v>25883836.579999998</v>
      </c>
      <c r="AN1232" s="175">
        <v>4853427.6300000008</v>
      </c>
    </row>
    <row r="1233" spans="1:40" s="84" customFormat="1" ht="20.3" customHeight="1" x14ac:dyDescent="0.35">
      <c r="A1233" s="256">
        <v>2023</v>
      </c>
      <c r="B1233" s="184">
        <f>B1232+1</f>
        <v>1087</v>
      </c>
      <c r="C1233" s="286" t="s">
        <v>1727</v>
      </c>
      <c r="D1233" s="184">
        <v>44669</v>
      </c>
      <c r="E1233" s="287">
        <f>VLOOKUP(D1233,'[1]2023-2025'!$A:$G,7,0)</f>
        <v>2023</v>
      </c>
      <c r="F1233" s="287" t="s">
        <v>2094</v>
      </c>
      <c r="G1233" s="287" t="s">
        <v>1899</v>
      </c>
      <c r="H1233" s="288">
        <f>INDEX('[1]2023-2025'!$AK:$AK,MATCH(D1233,'[1]2023-2025'!$A:$A,0))</f>
        <v>44638</v>
      </c>
      <c r="I1233" s="288" t="e">
        <v>#N/A</v>
      </c>
      <c r="J1233" s="288" t="e">
        <f>VLOOKUP(D1233,[1]Лист3!$A:$AK,37,0)</f>
        <v>#N/A</v>
      </c>
      <c r="K1233" s="289">
        <f>INDEX('[1]2023-2025'!$G:$G,MATCH(D1233,'[1]2023-2025'!$A:$A,0))</f>
        <v>2023</v>
      </c>
      <c r="L1233" s="289"/>
      <c r="M1233" s="289"/>
      <c r="N1233" s="289"/>
      <c r="O1233" s="289" t="s">
        <v>2457</v>
      </c>
      <c r="P1233" s="289">
        <v>0</v>
      </c>
      <c r="Q1233" s="186">
        <f>SUM(S1233:AJ1233)</f>
        <v>6785738.7999999998</v>
      </c>
      <c r="R1233" s="186">
        <f>SUM(S1233:AI1233)</f>
        <v>6708709.2000000002</v>
      </c>
      <c r="S1233" s="290">
        <v>0</v>
      </c>
      <c r="T1233" s="290">
        <v>0</v>
      </c>
      <c r="U1233" s="290">
        <v>0</v>
      </c>
      <c r="V1233" s="290">
        <v>0</v>
      </c>
      <c r="W1233" s="290">
        <v>0</v>
      </c>
      <c r="X1233" s="290">
        <v>0</v>
      </c>
      <c r="Y1233" s="186">
        <v>0</v>
      </c>
      <c r="Z1233" s="290">
        <v>0</v>
      </c>
      <c r="AA1233" s="290">
        <v>6708709.2000000002</v>
      </c>
      <c r="AB1233" s="290">
        <v>0</v>
      </c>
      <c r="AC1233" s="290">
        <v>0</v>
      </c>
      <c r="AD1233" s="290">
        <v>0</v>
      </c>
      <c r="AE1233" s="290">
        <v>0</v>
      </c>
      <c r="AF1233" s="290">
        <v>0</v>
      </c>
      <c r="AG1233" s="290">
        <v>0</v>
      </c>
      <c r="AH1233" s="290">
        <v>0</v>
      </c>
      <c r="AI1233" s="290">
        <v>0</v>
      </c>
      <c r="AJ1233" s="292">
        <v>77029.600000000006</v>
      </c>
      <c r="AK1233" s="175"/>
      <c r="AL1233" s="175">
        <v>10817540.419999998</v>
      </c>
      <c r="AM1233" s="175">
        <v>17603279.219999999</v>
      </c>
      <c r="AN1233" s="175">
        <v>6785738.7999999998</v>
      </c>
    </row>
    <row r="1234" spans="1:40" s="84" customFormat="1" ht="20.3" customHeight="1" x14ac:dyDescent="0.35">
      <c r="A1234" s="256">
        <v>2023</v>
      </c>
      <c r="B1234" s="184">
        <f>B1233+1</f>
        <v>1088</v>
      </c>
      <c r="C1234" s="286" t="s">
        <v>1728</v>
      </c>
      <c r="D1234" s="184">
        <v>44653</v>
      </c>
      <c r="E1234" s="287">
        <f>VLOOKUP(D1234,'[1]2023-2025'!$A:$G,7,0)</f>
        <v>2023</v>
      </c>
      <c r="F1234" s="287" t="s">
        <v>2094</v>
      </c>
      <c r="G1234" s="287" t="s">
        <v>1899</v>
      </c>
      <c r="H1234" s="288">
        <f>INDEX('[1]2023-2025'!$AK:$AK,MATCH(D1234,'[1]2023-2025'!$A:$A,0))</f>
        <v>44638</v>
      </c>
      <c r="I1234" s="288" t="e">
        <v>#N/A</v>
      </c>
      <c r="J1234" s="288" t="e">
        <f>VLOOKUP(D1234,[1]Лист3!$A:$AK,37,0)</f>
        <v>#N/A</v>
      </c>
      <c r="K1234" s="289">
        <f>INDEX('[1]2023-2025'!$G:$G,MATCH(D1234,'[1]2023-2025'!$A:$A,0))</f>
        <v>2023</v>
      </c>
      <c r="L1234" s="289"/>
      <c r="M1234" s="289"/>
      <c r="N1234" s="289"/>
      <c r="O1234" s="289" t="s">
        <v>2523</v>
      </c>
      <c r="P1234" s="289">
        <v>0</v>
      </c>
      <c r="Q1234" s="186">
        <f>SUM(S1234:AJ1234)</f>
        <v>11543026.060000001</v>
      </c>
      <c r="R1234" s="186">
        <f>SUM(S1234:AI1234)</f>
        <v>11385771.6</v>
      </c>
      <c r="S1234" s="290">
        <v>0</v>
      </c>
      <c r="T1234" s="290">
        <v>0</v>
      </c>
      <c r="U1234" s="290">
        <v>0</v>
      </c>
      <c r="V1234" s="290">
        <v>0</v>
      </c>
      <c r="W1234" s="290">
        <v>0</v>
      </c>
      <c r="X1234" s="290">
        <v>0</v>
      </c>
      <c r="Y1234" s="186">
        <v>0</v>
      </c>
      <c r="Z1234" s="290">
        <v>0</v>
      </c>
      <c r="AA1234" s="290">
        <v>11385771.6</v>
      </c>
      <c r="AB1234" s="290">
        <v>0</v>
      </c>
      <c r="AC1234" s="290">
        <v>0</v>
      </c>
      <c r="AD1234" s="290">
        <v>0</v>
      </c>
      <c r="AE1234" s="290">
        <v>0</v>
      </c>
      <c r="AF1234" s="290">
        <v>0</v>
      </c>
      <c r="AG1234" s="290">
        <v>0</v>
      </c>
      <c r="AH1234" s="290">
        <v>0</v>
      </c>
      <c r="AI1234" s="290">
        <v>0</v>
      </c>
      <c r="AJ1234" s="292">
        <v>157254.46</v>
      </c>
      <c r="AK1234" s="175"/>
      <c r="AL1234" s="175">
        <v>14807400.709999999</v>
      </c>
      <c r="AM1234" s="175">
        <v>26350426.77</v>
      </c>
      <c r="AN1234" s="175">
        <v>11543026.060000001</v>
      </c>
    </row>
    <row r="1235" spans="1:40" s="84" customFormat="1" ht="20.3" customHeight="1" x14ac:dyDescent="0.35">
      <c r="A1235" s="256"/>
      <c r="B1235" s="170" t="s">
        <v>22</v>
      </c>
      <c r="C1235" s="293"/>
      <c r="D1235" s="184" t="s">
        <v>172</v>
      </c>
      <c r="E1235" s="287" t="e">
        <f>VLOOKUP(D1235,'[1]2023-2025'!$A:$G,7,0)</f>
        <v>#N/A</v>
      </c>
      <c r="F1235" s="287"/>
      <c r="G1235" s="287"/>
      <c r="H1235" s="288" t="e">
        <v>#N/A</v>
      </c>
      <c r="I1235" s="288" t="e">
        <v>#N/A</v>
      </c>
      <c r="J1235" s="288" t="e">
        <f>VLOOKUP(D1235,[1]Лист3!$A:$AK,37,0)</f>
        <v>#N/A</v>
      </c>
      <c r="K1235" s="289" t="e">
        <v>#N/A</v>
      </c>
      <c r="L1235" s="289"/>
      <c r="M1235" s="289"/>
      <c r="N1235" s="289"/>
      <c r="O1235" s="289" t="e">
        <v>#N/A</v>
      </c>
      <c r="P1235" s="289"/>
      <c r="Q1235" s="297">
        <f t="shared" ref="Q1235:AJ1235" si="176">SUM(Q1231:Q1234)</f>
        <v>30866254.82</v>
      </c>
      <c r="R1235" s="297">
        <f t="shared" si="176"/>
        <v>30465808.780000001</v>
      </c>
      <c r="S1235" s="297">
        <f t="shared" si="176"/>
        <v>0</v>
      </c>
      <c r="T1235" s="297">
        <f t="shared" si="176"/>
        <v>0</v>
      </c>
      <c r="U1235" s="297">
        <f t="shared" si="176"/>
        <v>0</v>
      </c>
      <c r="V1235" s="297">
        <f t="shared" si="176"/>
        <v>0</v>
      </c>
      <c r="W1235" s="297">
        <f t="shared" si="176"/>
        <v>0</v>
      </c>
      <c r="X1235" s="297">
        <f t="shared" si="176"/>
        <v>0</v>
      </c>
      <c r="Y1235" s="297">
        <f t="shared" si="176"/>
        <v>0</v>
      </c>
      <c r="Z1235" s="297">
        <f t="shared" si="176"/>
        <v>0</v>
      </c>
      <c r="AA1235" s="297">
        <f t="shared" si="176"/>
        <v>30397132.799999997</v>
      </c>
      <c r="AB1235" s="297">
        <f t="shared" si="176"/>
        <v>0</v>
      </c>
      <c r="AC1235" s="297">
        <f t="shared" si="176"/>
        <v>0</v>
      </c>
      <c r="AD1235" s="297">
        <f t="shared" si="176"/>
        <v>0</v>
      </c>
      <c r="AE1235" s="297">
        <f t="shared" si="176"/>
        <v>0</v>
      </c>
      <c r="AF1235" s="297">
        <f t="shared" si="176"/>
        <v>0</v>
      </c>
      <c r="AG1235" s="297">
        <f t="shared" si="176"/>
        <v>68675.98</v>
      </c>
      <c r="AH1235" s="297">
        <f t="shared" si="176"/>
        <v>0</v>
      </c>
      <c r="AI1235" s="297">
        <f t="shared" si="176"/>
        <v>0</v>
      </c>
      <c r="AJ1235" s="297">
        <f t="shared" si="176"/>
        <v>400446.04000000004</v>
      </c>
      <c r="AK1235" s="175"/>
      <c r="AL1235" s="175" t="e">
        <v>#N/A</v>
      </c>
      <c r="AM1235" s="175" t="e">
        <v>#N/A</v>
      </c>
      <c r="AN1235" s="175" t="e">
        <v>#N/A</v>
      </c>
    </row>
    <row r="1236" spans="1:40" s="84" customFormat="1" ht="20.3" customHeight="1" x14ac:dyDescent="0.35">
      <c r="A1236" s="256"/>
      <c r="B1236" s="309" t="s">
        <v>34</v>
      </c>
      <c r="C1236" s="309"/>
      <c r="D1236" s="184" t="s">
        <v>172</v>
      </c>
      <c r="E1236" s="287" t="e">
        <f>VLOOKUP(D1236,'[1]2023-2025'!$A:$G,7,0)</f>
        <v>#N/A</v>
      </c>
      <c r="F1236" s="287"/>
      <c r="G1236" s="287"/>
      <c r="H1236" s="288" t="e">
        <v>#N/A</v>
      </c>
      <c r="I1236" s="288" t="e">
        <v>#N/A</v>
      </c>
      <c r="J1236" s="288" t="e">
        <f>VLOOKUP(D1236,[1]Лист3!$A:$AK,37,0)</f>
        <v>#N/A</v>
      </c>
      <c r="K1236" s="289" t="e">
        <v>#N/A</v>
      </c>
      <c r="L1236" s="289"/>
      <c r="M1236" s="289"/>
      <c r="N1236" s="289"/>
      <c r="O1236" s="289" t="e">
        <v>#N/A</v>
      </c>
      <c r="P1236" s="289"/>
      <c r="Q1236" s="297">
        <f t="shared" ref="Q1236:AJ1236" si="177">Q1215+Q1229+Q1235</f>
        <v>90101548.639999986</v>
      </c>
      <c r="R1236" s="297">
        <f t="shared" si="177"/>
        <v>89265339.069999993</v>
      </c>
      <c r="S1236" s="337">
        <f t="shared" si="177"/>
        <v>0</v>
      </c>
      <c r="T1236" s="337">
        <f t="shared" si="177"/>
        <v>2898319.2</v>
      </c>
      <c r="U1236" s="337">
        <f t="shared" si="177"/>
        <v>0</v>
      </c>
      <c r="V1236" s="337">
        <f t="shared" si="177"/>
        <v>0</v>
      </c>
      <c r="W1236" s="337">
        <f t="shared" si="177"/>
        <v>0</v>
      </c>
      <c r="X1236" s="337">
        <f t="shared" si="177"/>
        <v>0</v>
      </c>
      <c r="Y1236" s="297">
        <f t="shared" si="177"/>
        <v>0</v>
      </c>
      <c r="Z1236" s="337">
        <f t="shared" si="177"/>
        <v>4981022.34</v>
      </c>
      <c r="AA1236" s="337">
        <f t="shared" si="177"/>
        <v>80935752</v>
      </c>
      <c r="AB1236" s="337">
        <f t="shared" si="177"/>
        <v>0</v>
      </c>
      <c r="AC1236" s="337">
        <f t="shared" si="177"/>
        <v>0</v>
      </c>
      <c r="AD1236" s="337">
        <f t="shared" si="177"/>
        <v>0</v>
      </c>
      <c r="AE1236" s="337">
        <f t="shared" si="177"/>
        <v>0</v>
      </c>
      <c r="AF1236" s="337">
        <f t="shared" si="177"/>
        <v>0</v>
      </c>
      <c r="AG1236" s="337">
        <f t="shared" si="177"/>
        <v>408137.52999999997</v>
      </c>
      <c r="AH1236" s="337">
        <f t="shared" si="177"/>
        <v>42108</v>
      </c>
      <c r="AI1236" s="337">
        <f t="shared" si="177"/>
        <v>0</v>
      </c>
      <c r="AJ1236" s="337">
        <f t="shared" si="177"/>
        <v>836209.57000000007</v>
      </c>
      <c r="AK1236" s="175"/>
      <c r="AL1236" s="175" t="e">
        <v>#N/A</v>
      </c>
      <c r="AM1236" s="175" t="e">
        <v>#N/A</v>
      </c>
      <c r="AN1236" s="175" t="e">
        <v>#N/A</v>
      </c>
    </row>
    <row r="1237" spans="1:40" s="84" customFormat="1" ht="20.3" customHeight="1" x14ac:dyDescent="0.35">
      <c r="A1237" s="256"/>
      <c r="B1237" s="330"/>
      <c r="C1237" s="331"/>
      <c r="D1237" s="330"/>
      <c r="E1237" s="287">
        <f>VLOOKUP(D1237,'[1]2023-2025'!$A:$G,7,0)</f>
        <v>0</v>
      </c>
      <c r="F1237" s="301"/>
      <c r="G1237" s="301"/>
      <c r="H1237" s="302" t="e">
        <v>#N/A</v>
      </c>
      <c r="I1237" s="288" t="e">
        <v>#N/A</v>
      </c>
      <c r="J1237" s="288" t="e">
        <f>VLOOKUP(D1237,[1]Лист3!$A:$AK,37,0)</f>
        <v>#N/A</v>
      </c>
      <c r="K1237" s="303" t="e">
        <v>#N/A</v>
      </c>
      <c r="L1237" s="303"/>
      <c r="M1237" s="303"/>
      <c r="N1237" s="303"/>
      <c r="O1237" s="303" t="e">
        <v>#N/A</v>
      </c>
      <c r="P1237" s="310"/>
      <c r="Q1237" s="200"/>
      <c r="R1237" s="200"/>
      <c r="S1237" s="338"/>
      <c r="T1237" s="338"/>
      <c r="U1237" s="338"/>
      <c r="V1237" s="338"/>
      <c r="W1237" s="338"/>
      <c r="X1237" s="339" t="s">
        <v>2945</v>
      </c>
      <c r="Y1237" s="298"/>
      <c r="Z1237" s="338"/>
      <c r="AA1237" s="338"/>
      <c r="AB1237" s="338"/>
      <c r="AC1237" s="338"/>
      <c r="AD1237" s="338"/>
      <c r="AE1237" s="338"/>
      <c r="AF1237" s="338"/>
      <c r="AG1237" s="338"/>
      <c r="AH1237" s="338"/>
      <c r="AI1237" s="338"/>
      <c r="AJ1237" s="338"/>
      <c r="AK1237" s="175"/>
      <c r="AL1237" s="175" t="e">
        <v>#N/A</v>
      </c>
      <c r="AM1237" s="175" t="e">
        <v>#N/A</v>
      </c>
      <c r="AN1237" s="175" t="e">
        <v>#N/A</v>
      </c>
    </row>
    <row r="1238" spans="1:40" s="84" customFormat="1" ht="20.3" customHeight="1" x14ac:dyDescent="0.35">
      <c r="A1238" s="256"/>
      <c r="B1238" s="298"/>
      <c r="C1238" s="331"/>
      <c r="D1238" s="330"/>
      <c r="E1238" s="287">
        <f>VLOOKUP(D1238,'[1]2023-2025'!$A:$G,7,0)</f>
        <v>0</v>
      </c>
      <c r="F1238" s="312"/>
      <c r="G1238" s="312"/>
      <c r="H1238" s="313" t="e">
        <v>#N/A</v>
      </c>
      <c r="I1238" s="288" t="e">
        <v>#N/A</v>
      </c>
      <c r="J1238" s="288" t="e">
        <f>VLOOKUP(D1238,[1]Лист3!$A:$AK,37,0)</f>
        <v>#N/A</v>
      </c>
      <c r="K1238" s="314" t="e">
        <v>#N/A</v>
      </c>
      <c r="L1238" s="314"/>
      <c r="M1238" s="314"/>
      <c r="N1238" s="314"/>
      <c r="O1238" s="314" t="e">
        <v>#N/A</v>
      </c>
      <c r="P1238" s="315"/>
      <c r="Q1238" s="200"/>
      <c r="R1238" s="200"/>
      <c r="S1238" s="338"/>
      <c r="T1238" s="338"/>
      <c r="U1238" s="338"/>
      <c r="V1238" s="338"/>
      <c r="W1238" s="338"/>
      <c r="X1238" s="340" t="s">
        <v>2946</v>
      </c>
      <c r="Y1238" s="200"/>
      <c r="Z1238" s="338"/>
      <c r="AA1238" s="338"/>
      <c r="AB1238" s="338"/>
      <c r="AC1238" s="338"/>
      <c r="AD1238" s="338"/>
      <c r="AE1238" s="338"/>
      <c r="AF1238" s="338"/>
      <c r="AG1238" s="338"/>
      <c r="AH1238" s="338"/>
      <c r="AI1238" s="338"/>
      <c r="AJ1238" s="338"/>
      <c r="AK1238" s="175"/>
      <c r="AL1238" s="175" t="e">
        <v>#N/A</v>
      </c>
      <c r="AM1238" s="175" t="e">
        <v>#N/A</v>
      </c>
      <c r="AN1238" s="175" t="e">
        <v>#N/A</v>
      </c>
    </row>
    <row r="1239" spans="1:40" s="84" customFormat="1" ht="20.3" customHeight="1" x14ac:dyDescent="0.35">
      <c r="A1239" s="256">
        <v>2023</v>
      </c>
      <c r="B1239" s="184">
        <f>B1234+1</f>
        <v>1089</v>
      </c>
      <c r="C1239" s="286" t="s">
        <v>3841</v>
      </c>
      <c r="D1239" s="184">
        <v>44707</v>
      </c>
      <c r="E1239" s="287">
        <f>VLOOKUP(D1239,'[1]2023-2025'!$A:$G,7,0)</f>
        <v>2023</v>
      </c>
      <c r="F1239" s="287"/>
      <c r="G1239" s="287" t="s">
        <v>1899</v>
      </c>
      <c r="H1239" s="288">
        <f>INDEX('[1]2023-2025'!$AK:$AK,MATCH(D1239,'[1]2023-2025'!$A:$A,0))</f>
        <v>44670</v>
      </c>
      <c r="I1239" s="288" t="e">
        <v>#N/A</v>
      </c>
      <c r="J1239" s="288" t="e">
        <f>VLOOKUP(D1239,[1]Лист3!$A:$AK,37,0)</f>
        <v>#N/A</v>
      </c>
      <c r="K1239" s="289">
        <f>INDEX('[1]2023-2025'!$G:$G,MATCH(D1239,'[1]2023-2025'!$A:$A,0))</f>
        <v>2023</v>
      </c>
      <c r="L1239" s="289"/>
      <c r="M1239" s="289"/>
      <c r="N1239" s="289"/>
      <c r="O1239" s="289" t="s">
        <v>2796</v>
      </c>
      <c r="P1239" s="289">
        <v>0</v>
      </c>
      <c r="Q1239" s="186">
        <f t="shared" ref="Q1239:Q1250" si="178">SUM(S1239:AJ1239)</f>
        <v>17925084.679999996</v>
      </c>
      <c r="R1239" s="186">
        <f t="shared" ref="R1239:R1250" si="179">SUM(S1239:AI1239)</f>
        <v>17669600.639999997</v>
      </c>
      <c r="S1239" s="290">
        <v>0</v>
      </c>
      <c r="T1239" s="290">
        <v>0</v>
      </c>
      <c r="U1239" s="290">
        <v>0</v>
      </c>
      <c r="V1239" s="290">
        <v>0</v>
      </c>
      <c r="W1239" s="290">
        <v>0</v>
      </c>
      <c r="X1239" s="290">
        <v>0</v>
      </c>
      <c r="Y1239" s="186">
        <v>0</v>
      </c>
      <c r="Z1239" s="290">
        <v>0</v>
      </c>
      <c r="AA1239" s="290">
        <v>6142571.3399999999</v>
      </c>
      <c r="AB1239" s="290">
        <v>0</v>
      </c>
      <c r="AC1239" s="290">
        <v>11459877.6</v>
      </c>
      <c r="AD1239" s="290">
        <v>0</v>
      </c>
      <c r="AE1239" s="290">
        <v>0</v>
      </c>
      <c r="AF1239" s="290">
        <v>0</v>
      </c>
      <c r="AG1239" s="290">
        <v>0</v>
      </c>
      <c r="AH1239" s="290">
        <v>67151.7</v>
      </c>
      <c r="AI1239" s="290">
        <v>0</v>
      </c>
      <c r="AJ1239" s="290">
        <f>86956.43+168527.61</f>
        <v>255484.03999999998</v>
      </c>
      <c r="AK1239" s="175"/>
      <c r="AL1239" s="175">
        <v>21354485.130000003</v>
      </c>
      <c r="AM1239" s="175">
        <v>27651164.600000001</v>
      </c>
      <c r="AN1239" s="175">
        <v>6296679.4699999997</v>
      </c>
    </row>
    <row r="1240" spans="1:40" s="84" customFormat="1" ht="20.3" customHeight="1" x14ac:dyDescent="0.35">
      <c r="A1240" s="256">
        <v>2023</v>
      </c>
      <c r="B1240" s="184">
        <f>B1239+1</f>
        <v>1090</v>
      </c>
      <c r="C1240" s="248" t="s">
        <v>3842</v>
      </c>
      <c r="D1240" s="184">
        <v>44695</v>
      </c>
      <c r="E1240" s="287">
        <f>VLOOKUP(D1240,'[1]2023-2025'!$A:$G,7,0)</f>
        <v>2023</v>
      </c>
      <c r="F1240" s="287"/>
      <c r="G1240" s="287" t="s">
        <v>1899</v>
      </c>
      <c r="H1240" s="288">
        <f>INDEX('[1]2023-2025'!$AK:$AK,MATCH(D1240,'[1]2023-2025'!$A:$A,0))</f>
        <v>44670</v>
      </c>
      <c r="I1240" s="288" t="e">
        <v>#N/A</v>
      </c>
      <c r="J1240" s="288" t="e">
        <f>VLOOKUP(D1240,[1]Лист3!$A:$AK,37,0)</f>
        <v>#N/A</v>
      </c>
      <c r="K1240" s="289">
        <f>INDEX('[1]2023-2025'!$G:$G,MATCH(D1240,'[1]2023-2025'!$A:$A,0))</f>
        <v>2023</v>
      </c>
      <c r="L1240" s="289"/>
      <c r="M1240" s="289"/>
      <c r="N1240" s="289"/>
      <c r="O1240" s="289" t="s">
        <v>2796</v>
      </c>
      <c r="P1240" s="289">
        <v>0</v>
      </c>
      <c r="Q1240" s="186">
        <f t="shared" si="178"/>
        <v>156859.08000000002</v>
      </c>
      <c r="R1240" s="186">
        <f t="shared" si="179"/>
        <v>156859.08000000002</v>
      </c>
      <c r="S1240" s="290">
        <v>0</v>
      </c>
      <c r="T1240" s="290">
        <v>0</v>
      </c>
      <c r="U1240" s="290">
        <v>0</v>
      </c>
      <c r="V1240" s="290">
        <v>0</v>
      </c>
      <c r="W1240" s="290">
        <v>0</v>
      </c>
      <c r="X1240" s="290">
        <v>0</v>
      </c>
      <c r="Y1240" s="186">
        <v>0</v>
      </c>
      <c r="Z1240" s="290">
        <v>0</v>
      </c>
      <c r="AA1240" s="290">
        <v>0</v>
      </c>
      <c r="AB1240" s="290">
        <v>0</v>
      </c>
      <c r="AC1240" s="290">
        <v>0</v>
      </c>
      <c r="AD1240" s="290">
        <v>0</v>
      </c>
      <c r="AE1240" s="290">
        <v>0</v>
      </c>
      <c r="AF1240" s="290">
        <v>0</v>
      </c>
      <c r="AG1240" s="290">
        <v>114576</v>
      </c>
      <c r="AH1240" s="290">
        <v>42283.08</v>
      </c>
      <c r="AI1240" s="290">
        <v>0</v>
      </c>
      <c r="AJ1240" s="290">
        <v>0</v>
      </c>
      <c r="AK1240" s="175"/>
      <c r="AL1240" s="175">
        <v>14827508.210000001</v>
      </c>
      <c r="AM1240" s="175">
        <v>17393983.84</v>
      </c>
      <c r="AN1240" s="175">
        <v>2566475.63</v>
      </c>
    </row>
    <row r="1241" spans="1:40" s="84" customFormat="1" ht="20.3" customHeight="1" x14ac:dyDescent="0.35">
      <c r="A1241" s="256">
        <v>2023</v>
      </c>
      <c r="B1241" s="184">
        <f t="shared" ref="B1241:B1250" si="180">B1240+1</f>
        <v>1091</v>
      </c>
      <c r="C1241" s="248" t="s">
        <v>3843</v>
      </c>
      <c r="D1241" s="184">
        <v>44713</v>
      </c>
      <c r="E1241" s="287">
        <f>VLOOKUP(D1241,'[1]2023-2025'!$A:$G,7,0)</f>
        <v>2023</v>
      </c>
      <c r="F1241" s="287"/>
      <c r="G1241" s="287" t="s">
        <v>1899</v>
      </c>
      <c r="H1241" s="288">
        <f>INDEX('[1]2023-2025'!$AK:$AK,MATCH(D1241,'[1]2023-2025'!$A:$A,0))</f>
        <v>44670</v>
      </c>
      <c r="I1241" s="288" t="e">
        <v>#N/A</v>
      </c>
      <c r="J1241" s="288" t="e">
        <f>VLOOKUP(D1241,[1]Лист3!$A:$AK,37,0)</f>
        <v>#N/A</v>
      </c>
      <c r="K1241" s="289">
        <f>INDEX('[1]2023-2025'!$G:$G,MATCH(D1241,'[1]2023-2025'!$A:$A,0))</f>
        <v>2023</v>
      </c>
      <c r="L1241" s="289"/>
      <c r="M1241" s="289"/>
      <c r="N1241" s="289"/>
      <c r="O1241" s="289" t="s">
        <v>2796</v>
      </c>
      <c r="P1241" s="289">
        <v>0</v>
      </c>
      <c r="Q1241" s="186">
        <f t="shared" si="178"/>
        <v>3433803.8600000003</v>
      </c>
      <c r="R1241" s="186">
        <f t="shared" si="179"/>
        <v>3380994.89</v>
      </c>
      <c r="S1241" s="290">
        <v>0</v>
      </c>
      <c r="T1241" s="290">
        <v>0</v>
      </c>
      <c r="U1241" s="290">
        <v>0</v>
      </c>
      <c r="V1241" s="290">
        <v>0</v>
      </c>
      <c r="W1241" s="290">
        <v>0</v>
      </c>
      <c r="X1241" s="290">
        <v>0</v>
      </c>
      <c r="Y1241" s="290">
        <v>0</v>
      </c>
      <c r="Z1241" s="290">
        <v>0</v>
      </c>
      <c r="AA1241" s="290">
        <v>3342025.79</v>
      </c>
      <c r="AB1241" s="290">
        <v>0</v>
      </c>
      <c r="AC1241" s="290">
        <v>0</v>
      </c>
      <c r="AD1241" s="290">
        <v>0</v>
      </c>
      <c r="AE1241" s="290">
        <v>0</v>
      </c>
      <c r="AF1241" s="290">
        <v>0</v>
      </c>
      <c r="AG1241" s="290">
        <v>0</v>
      </c>
      <c r="AH1241" s="290">
        <v>38969.1</v>
      </c>
      <c r="AI1241" s="290">
        <v>0</v>
      </c>
      <c r="AJ1241" s="290">
        <v>52808.97</v>
      </c>
      <c r="AK1241" s="175"/>
      <c r="AL1241" s="175">
        <v>7487960.7000000011</v>
      </c>
      <c r="AM1241" s="175">
        <v>16328436.65</v>
      </c>
      <c r="AN1241" s="175">
        <v>8840475.9499999993</v>
      </c>
    </row>
    <row r="1242" spans="1:40" s="84" customFormat="1" ht="20.3" customHeight="1" x14ac:dyDescent="0.35">
      <c r="A1242" s="256">
        <v>2023</v>
      </c>
      <c r="B1242" s="184">
        <f t="shared" si="180"/>
        <v>1092</v>
      </c>
      <c r="C1242" s="248" t="s">
        <v>2283</v>
      </c>
      <c r="D1242" s="184">
        <v>44723</v>
      </c>
      <c r="E1242" s="287">
        <f>VLOOKUP(D1242,'[1]2023-2025'!$A:$G,7,0)</f>
        <v>2023</v>
      </c>
      <c r="F1242" s="287" t="str">
        <f>VLOOKUP(D1242,[2]Лист1!$C:$F,4,0)</f>
        <v>протокол</v>
      </c>
      <c r="G1242" s="287"/>
      <c r="H1242" s="288" t="str">
        <f>INDEX('[1]2023-2025'!$AK:$AK,MATCH(D1242,'[1]2023-2025'!$A:$A,0))</f>
        <v>вкл. Протоколом</v>
      </c>
      <c r="I1242" s="288" t="e">
        <v>#N/A</v>
      </c>
      <c r="J1242" s="288" t="e">
        <f>VLOOKUP(D1242,[1]Лист3!$A:$AK,37,0)</f>
        <v>#N/A</v>
      </c>
      <c r="K1242" s="289">
        <f>INDEX('[1]2023-2025'!$G:$G,MATCH(D1242,'[1]2023-2025'!$A:$A,0))</f>
        <v>2023</v>
      </c>
      <c r="L1242" s="289"/>
      <c r="M1242" s="289"/>
      <c r="N1242" s="289"/>
      <c r="O1242" s="289" t="s">
        <v>2459</v>
      </c>
      <c r="P1242" s="289" t="s">
        <v>2797</v>
      </c>
      <c r="Q1242" s="186">
        <f t="shared" si="178"/>
        <v>3167718.6599999997</v>
      </c>
      <c r="R1242" s="186">
        <f t="shared" si="179"/>
        <v>3142385.9</v>
      </c>
      <c r="S1242" s="290">
        <v>0</v>
      </c>
      <c r="T1242" s="291">
        <v>0</v>
      </c>
      <c r="U1242" s="186">
        <v>0</v>
      </c>
      <c r="V1242" s="186">
        <v>0</v>
      </c>
      <c r="W1242" s="186">
        <v>0</v>
      </c>
      <c r="X1242" s="186">
        <v>0</v>
      </c>
      <c r="Y1242" s="186">
        <v>0</v>
      </c>
      <c r="Z1242" s="290">
        <v>0</v>
      </c>
      <c r="AA1242" s="186">
        <v>0</v>
      </c>
      <c r="AB1242" s="186">
        <v>0</v>
      </c>
      <c r="AC1242" s="290">
        <v>3142385.9</v>
      </c>
      <c r="AD1242" s="186">
        <v>0</v>
      </c>
      <c r="AE1242" s="186">
        <v>0</v>
      </c>
      <c r="AF1242" s="186">
        <v>0</v>
      </c>
      <c r="AG1242" s="290">
        <v>0</v>
      </c>
      <c r="AH1242" s="292">
        <v>0</v>
      </c>
      <c r="AI1242" s="292">
        <v>0</v>
      </c>
      <c r="AJ1242" s="292">
        <v>25332.76</v>
      </c>
      <c r="AK1242" s="175"/>
      <c r="AL1242" s="175">
        <v>9611958.5099999979</v>
      </c>
      <c r="AM1242" s="175">
        <v>16405976.289999999</v>
      </c>
      <c r="AN1242" s="175">
        <v>6794017.7800000003</v>
      </c>
    </row>
    <row r="1243" spans="1:40" s="84" customFormat="1" ht="20.3" customHeight="1" x14ac:dyDescent="0.35">
      <c r="A1243" s="256">
        <v>2023</v>
      </c>
      <c r="B1243" s="184">
        <f t="shared" si="180"/>
        <v>1093</v>
      </c>
      <c r="C1243" s="248" t="s">
        <v>2284</v>
      </c>
      <c r="D1243" s="184">
        <v>44710</v>
      </c>
      <c r="E1243" s="287">
        <f>VLOOKUP(D1243,'[1]2023-2025'!$A:$G,7,0)</f>
        <v>2023</v>
      </c>
      <c r="F1243" s="287" t="str">
        <f>VLOOKUP(D1243,[2]Лист1!$C:$F,4,0)</f>
        <v>протокол</v>
      </c>
      <c r="G1243" s="287"/>
      <c r="H1243" s="288" t="str">
        <f>INDEX('[1]2023-2025'!$AK:$AK,MATCH(D1243,'[1]2023-2025'!$A:$A,0))</f>
        <v>вкл. Протоколом</v>
      </c>
      <c r="I1243" s="288" t="e">
        <v>#N/A</v>
      </c>
      <c r="J1243" s="288" t="e">
        <f>VLOOKUP(D1243,[1]Лист3!$A:$AK,37,0)</f>
        <v>#N/A</v>
      </c>
      <c r="K1243" s="289">
        <f>INDEX('[1]2023-2025'!$G:$G,MATCH(D1243,'[1]2023-2025'!$A:$A,0))</f>
        <v>2023</v>
      </c>
      <c r="L1243" s="289"/>
      <c r="M1243" s="289"/>
      <c r="N1243" s="289"/>
      <c r="O1243" s="289" t="s">
        <v>2446</v>
      </c>
      <c r="P1243" s="289" t="s">
        <v>2643</v>
      </c>
      <c r="Q1243" s="186">
        <f t="shared" si="178"/>
        <v>2943698.46</v>
      </c>
      <c r="R1243" s="186">
        <f t="shared" si="179"/>
        <v>2921009.58</v>
      </c>
      <c r="S1243" s="290">
        <v>0</v>
      </c>
      <c r="T1243" s="291">
        <v>0</v>
      </c>
      <c r="U1243" s="186">
        <v>0</v>
      </c>
      <c r="V1243" s="186">
        <v>0</v>
      </c>
      <c r="W1243" s="186">
        <v>0</v>
      </c>
      <c r="X1243" s="186">
        <v>0</v>
      </c>
      <c r="Y1243" s="186">
        <v>0</v>
      </c>
      <c r="Z1243" s="290">
        <v>0</v>
      </c>
      <c r="AA1243" s="186">
        <v>0</v>
      </c>
      <c r="AB1243" s="186">
        <v>0</v>
      </c>
      <c r="AC1243" s="290">
        <v>2921009.58</v>
      </c>
      <c r="AD1243" s="186">
        <v>0</v>
      </c>
      <c r="AE1243" s="186">
        <v>0</v>
      </c>
      <c r="AF1243" s="186">
        <v>0</v>
      </c>
      <c r="AG1243" s="290">
        <v>0</v>
      </c>
      <c r="AH1243" s="292">
        <v>0</v>
      </c>
      <c r="AI1243" s="292">
        <v>0</v>
      </c>
      <c r="AJ1243" s="292">
        <v>22688.880000000001</v>
      </c>
      <c r="AK1243" s="175"/>
      <c r="AL1243" s="175">
        <v>10154811.169999998</v>
      </c>
      <c r="AM1243" s="175">
        <v>16659047.609999999</v>
      </c>
      <c r="AN1243" s="175">
        <v>6504236.4400000004</v>
      </c>
    </row>
    <row r="1244" spans="1:40" s="84" customFormat="1" ht="20.3" customHeight="1" x14ac:dyDescent="0.35">
      <c r="A1244" s="256">
        <v>2023</v>
      </c>
      <c r="B1244" s="184">
        <f t="shared" si="180"/>
        <v>1094</v>
      </c>
      <c r="C1244" s="248" t="s">
        <v>3172</v>
      </c>
      <c r="D1244" s="184">
        <v>44725</v>
      </c>
      <c r="E1244" s="287"/>
      <c r="F1244" s="287"/>
      <c r="G1244" s="287"/>
      <c r="H1244" s="288"/>
      <c r="I1244" s="288"/>
      <c r="J1244" s="288"/>
      <c r="K1244" s="289"/>
      <c r="L1244" s="289"/>
      <c r="M1244" s="289"/>
      <c r="N1244" s="289"/>
      <c r="O1244" s="289"/>
      <c r="P1244" s="289"/>
      <c r="Q1244" s="186">
        <f t="shared" si="178"/>
        <v>171768.84</v>
      </c>
      <c r="R1244" s="186">
        <f t="shared" si="179"/>
        <v>171768.84</v>
      </c>
      <c r="S1244" s="290">
        <v>0</v>
      </c>
      <c r="T1244" s="291">
        <v>0</v>
      </c>
      <c r="U1244" s="186">
        <v>0</v>
      </c>
      <c r="V1244" s="186">
        <v>0</v>
      </c>
      <c r="W1244" s="186">
        <v>0</v>
      </c>
      <c r="X1244" s="186">
        <v>0</v>
      </c>
      <c r="Y1244" s="186">
        <v>0</v>
      </c>
      <c r="Z1244" s="186">
        <v>0</v>
      </c>
      <c r="AA1244" s="186">
        <v>0</v>
      </c>
      <c r="AB1244" s="186">
        <v>0</v>
      </c>
      <c r="AC1244" s="186">
        <v>0</v>
      </c>
      <c r="AD1244" s="186">
        <v>0</v>
      </c>
      <c r="AE1244" s="186">
        <v>0</v>
      </c>
      <c r="AF1244" s="186">
        <v>0</v>
      </c>
      <c r="AG1244" s="292">
        <v>0</v>
      </c>
      <c r="AH1244" s="292">
        <v>171768.84</v>
      </c>
      <c r="AI1244" s="292">
        <v>0</v>
      </c>
      <c r="AJ1244" s="292">
        <v>0</v>
      </c>
      <c r="AK1244" s="175"/>
      <c r="AL1244" s="175">
        <v>27186107.899999999</v>
      </c>
      <c r="AM1244" s="175">
        <v>27357876.739999998</v>
      </c>
      <c r="AN1244" s="175">
        <v>171768.84</v>
      </c>
    </row>
    <row r="1245" spans="1:40" s="84" customFormat="1" ht="20.3" customHeight="1" x14ac:dyDescent="0.35">
      <c r="A1245" s="256">
        <v>2023</v>
      </c>
      <c r="B1245" s="184">
        <f t="shared" si="180"/>
        <v>1095</v>
      </c>
      <c r="C1245" s="248" t="s">
        <v>3173</v>
      </c>
      <c r="D1245" s="184">
        <v>44728</v>
      </c>
      <c r="E1245" s="287"/>
      <c r="F1245" s="287"/>
      <c r="G1245" s="287"/>
      <c r="H1245" s="288"/>
      <c r="I1245" s="288"/>
      <c r="J1245" s="288"/>
      <c r="K1245" s="289"/>
      <c r="L1245" s="289"/>
      <c r="M1245" s="289"/>
      <c r="N1245" s="289"/>
      <c r="O1245" s="289"/>
      <c r="P1245" s="289"/>
      <c r="Q1245" s="186">
        <f t="shared" si="178"/>
        <v>101119.86</v>
      </c>
      <c r="R1245" s="186">
        <f t="shared" si="179"/>
        <v>101119.86</v>
      </c>
      <c r="S1245" s="290">
        <v>0</v>
      </c>
      <c r="T1245" s="291">
        <v>0</v>
      </c>
      <c r="U1245" s="186">
        <v>0</v>
      </c>
      <c r="V1245" s="186">
        <v>0</v>
      </c>
      <c r="W1245" s="186">
        <v>0</v>
      </c>
      <c r="X1245" s="186">
        <v>0</v>
      </c>
      <c r="Y1245" s="186">
        <v>0</v>
      </c>
      <c r="Z1245" s="186">
        <v>0</v>
      </c>
      <c r="AA1245" s="186">
        <v>0</v>
      </c>
      <c r="AB1245" s="186">
        <v>0</v>
      </c>
      <c r="AC1245" s="186">
        <v>0</v>
      </c>
      <c r="AD1245" s="186">
        <v>0</v>
      </c>
      <c r="AE1245" s="186">
        <v>0</v>
      </c>
      <c r="AF1245" s="186">
        <v>0</v>
      </c>
      <c r="AG1245" s="292">
        <v>0</v>
      </c>
      <c r="AH1245" s="292">
        <v>101119.86</v>
      </c>
      <c r="AI1245" s="292">
        <v>0</v>
      </c>
      <c r="AJ1245" s="292">
        <v>0</v>
      </c>
      <c r="AK1245" s="175"/>
      <c r="AL1245" s="175">
        <v>16087244.850000001</v>
      </c>
      <c r="AM1245" s="175">
        <v>16188364.710000001</v>
      </c>
      <c r="AN1245" s="175">
        <v>101119.86</v>
      </c>
    </row>
    <row r="1246" spans="1:40" s="84" customFormat="1" ht="20.3" customHeight="1" x14ac:dyDescent="0.35">
      <c r="A1246" s="256">
        <v>2023</v>
      </c>
      <c r="B1246" s="184">
        <f t="shared" si="180"/>
        <v>1096</v>
      </c>
      <c r="C1246" s="248" t="s">
        <v>3174</v>
      </c>
      <c r="D1246" s="184">
        <v>44729</v>
      </c>
      <c r="E1246" s="287"/>
      <c r="F1246" s="287"/>
      <c r="G1246" s="287"/>
      <c r="H1246" s="288"/>
      <c r="I1246" s="288"/>
      <c r="J1246" s="288"/>
      <c r="K1246" s="289"/>
      <c r="L1246" s="289"/>
      <c r="M1246" s="289"/>
      <c r="N1246" s="289"/>
      <c r="O1246" s="289"/>
      <c r="P1246" s="289"/>
      <c r="Q1246" s="186">
        <f t="shared" si="178"/>
        <v>252542.94</v>
      </c>
      <c r="R1246" s="186">
        <f t="shared" si="179"/>
        <v>252542.94</v>
      </c>
      <c r="S1246" s="290">
        <v>0</v>
      </c>
      <c r="T1246" s="291">
        <v>0</v>
      </c>
      <c r="U1246" s="186">
        <v>0</v>
      </c>
      <c r="V1246" s="186">
        <v>0</v>
      </c>
      <c r="W1246" s="186">
        <v>0</v>
      </c>
      <c r="X1246" s="186">
        <v>0</v>
      </c>
      <c r="Y1246" s="186">
        <v>0</v>
      </c>
      <c r="Z1246" s="186">
        <v>0</v>
      </c>
      <c r="AA1246" s="186">
        <v>0</v>
      </c>
      <c r="AB1246" s="186">
        <v>0</v>
      </c>
      <c r="AC1246" s="186">
        <v>0</v>
      </c>
      <c r="AD1246" s="186">
        <v>0</v>
      </c>
      <c r="AE1246" s="186">
        <v>0</v>
      </c>
      <c r="AF1246" s="186">
        <v>0</v>
      </c>
      <c r="AG1246" s="292">
        <v>0</v>
      </c>
      <c r="AH1246" s="292">
        <v>252542.94</v>
      </c>
      <c r="AI1246" s="292">
        <v>0</v>
      </c>
      <c r="AJ1246" s="292">
        <v>0</v>
      </c>
      <c r="AK1246" s="175"/>
      <c r="AL1246" s="175">
        <v>29098906.919999998</v>
      </c>
      <c r="AM1246" s="175">
        <v>29351449.859999999</v>
      </c>
      <c r="AN1246" s="175">
        <v>252542.94</v>
      </c>
    </row>
    <row r="1247" spans="1:40" s="84" customFormat="1" ht="20.3" customHeight="1" x14ac:dyDescent="0.35">
      <c r="A1247" s="256">
        <v>2023</v>
      </c>
      <c r="B1247" s="184">
        <f t="shared" si="180"/>
        <v>1097</v>
      </c>
      <c r="C1247" s="248" t="s">
        <v>3844</v>
      </c>
      <c r="D1247" s="184">
        <v>44712</v>
      </c>
      <c r="E1247" s="287"/>
      <c r="F1247" s="287"/>
      <c r="G1247" s="287"/>
      <c r="H1247" s="288"/>
      <c r="I1247" s="288" t="e">
        <v>#N/A</v>
      </c>
      <c r="J1247" s="288" t="e">
        <f>VLOOKUP(D1247,[1]Лист3!$A:$AK,37,0)</f>
        <v>#N/A</v>
      </c>
      <c r="K1247" s="289"/>
      <c r="L1247" s="289"/>
      <c r="M1247" s="289"/>
      <c r="N1247" s="289"/>
      <c r="O1247" s="289"/>
      <c r="P1247" s="289"/>
      <c r="Q1247" s="186">
        <f t="shared" si="178"/>
        <v>87273.99</v>
      </c>
      <c r="R1247" s="186">
        <f t="shared" si="179"/>
        <v>87273.99</v>
      </c>
      <c r="S1247" s="290">
        <v>0</v>
      </c>
      <c r="T1247" s="291">
        <v>0</v>
      </c>
      <c r="U1247" s="186">
        <v>0</v>
      </c>
      <c r="V1247" s="186">
        <v>0</v>
      </c>
      <c r="W1247" s="186">
        <v>0</v>
      </c>
      <c r="X1247" s="186">
        <v>87273.99</v>
      </c>
      <c r="Y1247" s="186">
        <v>0</v>
      </c>
      <c r="Z1247" s="186">
        <v>0</v>
      </c>
      <c r="AA1247" s="186">
        <v>0</v>
      </c>
      <c r="AB1247" s="186">
        <v>0</v>
      </c>
      <c r="AC1247" s="186">
        <v>0</v>
      </c>
      <c r="AD1247" s="186">
        <v>0</v>
      </c>
      <c r="AE1247" s="186">
        <v>0</v>
      </c>
      <c r="AF1247" s="186">
        <v>0</v>
      </c>
      <c r="AG1247" s="292">
        <v>0</v>
      </c>
      <c r="AH1247" s="292">
        <v>0</v>
      </c>
      <c r="AI1247" s="292">
        <v>0</v>
      </c>
      <c r="AJ1247" s="292">
        <v>0</v>
      </c>
      <c r="AK1247" s="175"/>
      <c r="AL1247" s="175">
        <v>14414537.939999999</v>
      </c>
      <c r="AM1247" s="175">
        <v>14501811.93</v>
      </c>
      <c r="AN1247" s="175">
        <v>87273.99</v>
      </c>
    </row>
    <row r="1248" spans="1:40" s="84" customFormat="1" ht="20.3" customHeight="1" x14ac:dyDescent="0.35">
      <c r="A1248" s="256">
        <v>2023</v>
      </c>
      <c r="B1248" s="184">
        <f t="shared" si="180"/>
        <v>1098</v>
      </c>
      <c r="C1248" s="248" t="s">
        <v>3003</v>
      </c>
      <c r="D1248" s="184">
        <v>44730</v>
      </c>
      <c r="E1248" s="287"/>
      <c r="F1248" s="287"/>
      <c r="G1248" s="287"/>
      <c r="H1248" s="288"/>
      <c r="I1248" s="288" t="e">
        <v>#N/A</v>
      </c>
      <c r="J1248" s="288" t="e">
        <f>VLOOKUP(D1248,[1]Лист3!$A:$AK,37,0)</f>
        <v>#N/A</v>
      </c>
      <c r="K1248" s="289"/>
      <c r="L1248" s="289"/>
      <c r="M1248" s="289"/>
      <c r="N1248" s="289"/>
      <c r="O1248" s="289"/>
      <c r="P1248" s="289"/>
      <c r="Q1248" s="186">
        <f t="shared" si="178"/>
        <v>456436.61</v>
      </c>
      <c r="R1248" s="186">
        <f t="shared" si="179"/>
        <v>456436.61</v>
      </c>
      <c r="S1248" s="290">
        <v>0</v>
      </c>
      <c r="T1248" s="291">
        <v>0</v>
      </c>
      <c r="U1248" s="186">
        <v>0</v>
      </c>
      <c r="V1248" s="186">
        <v>234161.61</v>
      </c>
      <c r="W1248" s="186">
        <v>0</v>
      </c>
      <c r="X1248" s="186">
        <v>0</v>
      </c>
      <c r="Y1248" s="186">
        <v>0</v>
      </c>
      <c r="Z1248" s="186">
        <v>0</v>
      </c>
      <c r="AA1248" s="186">
        <v>0</v>
      </c>
      <c r="AB1248" s="186">
        <v>0</v>
      </c>
      <c r="AC1248" s="290">
        <v>222275</v>
      </c>
      <c r="AD1248" s="186">
        <v>0</v>
      </c>
      <c r="AE1248" s="186">
        <v>0</v>
      </c>
      <c r="AF1248" s="186">
        <v>0</v>
      </c>
      <c r="AG1248" s="292">
        <v>0</v>
      </c>
      <c r="AH1248" s="292">
        <v>0</v>
      </c>
      <c r="AI1248" s="292">
        <v>0</v>
      </c>
      <c r="AJ1248" s="292">
        <v>0</v>
      </c>
      <c r="AK1248" s="175"/>
      <c r="AL1248" s="175">
        <v>11652136.17</v>
      </c>
      <c r="AM1248" s="175">
        <v>12108572.779999999</v>
      </c>
      <c r="AN1248" s="175">
        <v>456436.61</v>
      </c>
    </row>
    <row r="1249" spans="1:40" s="84" customFormat="1" ht="20.3" customHeight="1" x14ac:dyDescent="0.35">
      <c r="A1249" s="256">
        <v>2023</v>
      </c>
      <c r="B1249" s="184">
        <f t="shared" si="180"/>
        <v>1099</v>
      </c>
      <c r="C1249" s="248" t="s">
        <v>3004</v>
      </c>
      <c r="D1249" s="184">
        <v>44731</v>
      </c>
      <c r="E1249" s="287"/>
      <c r="F1249" s="287"/>
      <c r="G1249" s="287"/>
      <c r="H1249" s="288"/>
      <c r="I1249" s="288" t="e">
        <v>#N/A</v>
      </c>
      <c r="J1249" s="288" t="e">
        <f>VLOOKUP(D1249,[1]Лист3!$A:$AK,37,0)</f>
        <v>#N/A</v>
      </c>
      <c r="K1249" s="289"/>
      <c r="L1249" s="289"/>
      <c r="M1249" s="289"/>
      <c r="N1249" s="289"/>
      <c r="O1249" s="289"/>
      <c r="P1249" s="289"/>
      <c r="Q1249" s="186">
        <f t="shared" si="178"/>
        <v>156407</v>
      </c>
      <c r="R1249" s="186">
        <f t="shared" si="179"/>
        <v>156407</v>
      </c>
      <c r="S1249" s="290">
        <v>0</v>
      </c>
      <c r="T1249" s="291">
        <v>0</v>
      </c>
      <c r="U1249" s="186">
        <v>0</v>
      </c>
      <c r="V1249" s="186">
        <v>0</v>
      </c>
      <c r="W1249" s="186">
        <v>0</v>
      </c>
      <c r="X1249" s="186">
        <v>0</v>
      </c>
      <c r="Y1249" s="186">
        <v>0</v>
      </c>
      <c r="Z1249" s="186">
        <v>0</v>
      </c>
      <c r="AA1249" s="186">
        <v>0</v>
      </c>
      <c r="AB1249" s="186">
        <v>0</v>
      </c>
      <c r="AC1249" s="290">
        <v>156407</v>
      </c>
      <c r="AD1249" s="186">
        <v>0</v>
      </c>
      <c r="AE1249" s="186">
        <v>0</v>
      </c>
      <c r="AF1249" s="186">
        <v>0</v>
      </c>
      <c r="AG1249" s="292">
        <v>0</v>
      </c>
      <c r="AH1249" s="292">
        <v>0</v>
      </c>
      <c r="AI1249" s="292">
        <v>0</v>
      </c>
      <c r="AJ1249" s="292">
        <v>0</v>
      </c>
      <c r="AK1249" s="175"/>
      <c r="AL1249" s="175">
        <v>8601817.3300000001</v>
      </c>
      <c r="AM1249" s="175">
        <v>8758224.3300000001</v>
      </c>
      <c r="AN1249" s="175">
        <v>156407</v>
      </c>
    </row>
    <row r="1250" spans="1:40" s="84" customFormat="1" ht="20.3" customHeight="1" x14ac:dyDescent="0.35">
      <c r="A1250" s="256">
        <v>2023</v>
      </c>
      <c r="B1250" s="184">
        <f t="shared" si="180"/>
        <v>1100</v>
      </c>
      <c r="C1250" s="248" t="s">
        <v>3005</v>
      </c>
      <c r="D1250" s="184">
        <v>44733</v>
      </c>
      <c r="E1250" s="287"/>
      <c r="F1250" s="287"/>
      <c r="G1250" s="287"/>
      <c r="H1250" s="288"/>
      <c r="I1250" s="288" t="e">
        <v>#N/A</v>
      </c>
      <c r="J1250" s="288" t="e">
        <f>VLOOKUP(D1250,[1]Лист3!$A:$AK,37,0)</f>
        <v>#N/A</v>
      </c>
      <c r="K1250" s="289"/>
      <c r="L1250" s="289"/>
      <c r="M1250" s="289"/>
      <c r="N1250" s="289"/>
      <c r="O1250" s="289"/>
      <c r="P1250" s="289"/>
      <c r="Q1250" s="186">
        <f t="shared" si="178"/>
        <v>127191.66</v>
      </c>
      <c r="R1250" s="186">
        <f t="shared" si="179"/>
        <v>127191.66</v>
      </c>
      <c r="S1250" s="290">
        <v>0</v>
      </c>
      <c r="T1250" s="291">
        <v>0</v>
      </c>
      <c r="U1250" s="186">
        <v>0</v>
      </c>
      <c r="V1250" s="186">
        <v>0</v>
      </c>
      <c r="W1250" s="186">
        <v>0</v>
      </c>
      <c r="X1250" s="186">
        <v>0</v>
      </c>
      <c r="Y1250" s="186">
        <v>0</v>
      </c>
      <c r="Z1250" s="186">
        <v>0</v>
      </c>
      <c r="AA1250" s="186">
        <v>127191.66</v>
      </c>
      <c r="AB1250" s="186">
        <v>0</v>
      </c>
      <c r="AC1250" s="186">
        <v>0</v>
      </c>
      <c r="AD1250" s="186">
        <v>0</v>
      </c>
      <c r="AE1250" s="186">
        <v>0</v>
      </c>
      <c r="AF1250" s="186">
        <v>0</v>
      </c>
      <c r="AG1250" s="292">
        <v>0</v>
      </c>
      <c r="AH1250" s="292">
        <v>0</v>
      </c>
      <c r="AI1250" s="292">
        <v>0</v>
      </c>
      <c r="AJ1250" s="292">
        <v>0</v>
      </c>
      <c r="AK1250" s="175"/>
      <c r="AL1250" s="175">
        <v>10729904.939999999</v>
      </c>
      <c r="AM1250" s="175">
        <v>10857096.6</v>
      </c>
      <c r="AN1250" s="175">
        <v>127191.66</v>
      </c>
    </row>
    <row r="1251" spans="1:40" s="84" customFormat="1" ht="20.3" customHeight="1" x14ac:dyDescent="0.35">
      <c r="A1251" s="256"/>
      <c r="B1251" s="170" t="s">
        <v>22</v>
      </c>
      <c r="C1251" s="293"/>
      <c r="D1251" s="296" t="s">
        <v>172</v>
      </c>
      <c r="E1251" s="287" t="e">
        <f>VLOOKUP(D1251,'[1]2023-2025'!$A:$G,7,0)</f>
        <v>#N/A</v>
      </c>
      <c r="F1251" s="287"/>
      <c r="G1251" s="287"/>
      <c r="H1251" s="288" t="e">
        <v>#N/A</v>
      </c>
      <c r="I1251" s="288" t="e">
        <v>#N/A</v>
      </c>
      <c r="J1251" s="288" t="e">
        <f>VLOOKUP(D1251,[1]Лист3!$A:$AK,37,0)</f>
        <v>#N/A</v>
      </c>
      <c r="K1251" s="289" t="e">
        <v>#N/A</v>
      </c>
      <c r="L1251" s="289"/>
      <c r="M1251" s="289"/>
      <c r="N1251" s="289"/>
      <c r="O1251" s="289" t="e">
        <v>#N/A</v>
      </c>
      <c r="P1251" s="289"/>
      <c r="Q1251" s="297">
        <f t="shared" ref="Q1251:AJ1251" si="181">SUM(Q1239:Q1250)</f>
        <v>28979905.639999993</v>
      </c>
      <c r="R1251" s="297">
        <f t="shared" si="181"/>
        <v>28623590.989999995</v>
      </c>
      <c r="S1251" s="297">
        <f t="shared" si="181"/>
        <v>0</v>
      </c>
      <c r="T1251" s="297">
        <f t="shared" si="181"/>
        <v>0</v>
      </c>
      <c r="U1251" s="297">
        <f t="shared" si="181"/>
        <v>0</v>
      </c>
      <c r="V1251" s="297">
        <f t="shared" si="181"/>
        <v>234161.61</v>
      </c>
      <c r="W1251" s="297">
        <f t="shared" si="181"/>
        <v>0</v>
      </c>
      <c r="X1251" s="297">
        <f t="shared" si="181"/>
        <v>87273.99</v>
      </c>
      <c r="Y1251" s="297">
        <f t="shared" si="181"/>
        <v>0</v>
      </c>
      <c r="Z1251" s="297">
        <f t="shared" si="181"/>
        <v>0</v>
      </c>
      <c r="AA1251" s="297">
        <f t="shared" si="181"/>
        <v>9611788.7899999991</v>
      </c>
      <c r="AB1251" s="297">
        <f t="shared" si="181"/>
        <v>0</v>
      </c>
      <c r="AC1251" s="297">
        <f t="shared" si="181"/>
        <v>17901955.079999998</v>
      </c>
      <c r="AD1251" s="297">
        <f t="shared" si="181"/>
        <v>0</v>
      </c>
      <c r="AE1251" s="297">
        <f t="shared" si="181"/>
        <v>0</v>
      </c>
      <c r="AF1251" s="297">
        <f t="shared" si="181"/>
        <v>0</v>
      </c>
      <c r="AG1251" s="297">
        <f t="shared" si="181"/>
        <v>114576</v>
      </c>
      <c r="AH1251" s="297">
        <f t="shared" si="181"/>
        <v>673835.52000000002</v>
      </c>
      <c r="AI1251" s="297">
        <f t="shared" si="181"/>
        <v>0</v>
      </c>
      <c r="AJ1251" s="297">
        <f t="shared" si="181"/>
        <v>356314.65</v>
      </c>
      <c r="AK1251" s="175"/>
      <c r="AL1251" s="175" t="e">
        <v>#N/A</v>
      </c>
      <c r="AM1251" s="175" t="e">
        <v>#N/A</v>
      </c>
      <c r="AN1251" s="175" t="e">
        <v>#N/A</v>
      </c>
    </row>
    <row r="1252" spans="1:40" s="84" customFormat="1" ht="20.3" customHeight="1" x14ac:dyDescent="0.35">
      <c r="A1252" s="256"/>
      <c r="B1252" s="309" t="s">
        <v>34</v>
      </c>
      <c r="C1252" s="309"/>
      <c r="D1252" s="296" t="s">
        <v>172</v>
      </c>
      <c r="E1252" s="287" t="e">
        <f>VLOOKUP(D1252,'[1]2023-2025'!$A:$G,7,0)</f>
        <v>#N/A</v>
      </c>
      <c r="F1252" s="287"/>
      <c r="G1252" s="287"/>
      <c r="H1252" s="288" t="e">
        <v>#N/A</v>
      </c>
      <c r="I1252" s="288" t="e">
        <v>#N/A</v>
      </c>
      <c r="J1252" s="288" t="e">
        <f>VLOOKUP(D1252,[1]Лист3!$A:$AK,37,0)</f>
        <v>#N/A</v>
      </c>
      <c r="K1252" s="289" t="e">
        <v>#N/A</v>
      </c>
      <c r="L1252" s="289"/>
      <c r="M1252" s="289"/>
      <c r="N1252" s="289"/>
      <c r="O1252" s="289" t="e">
        <v>#N/A</v>
      </c>
      <c r="P1252" s="289"/>
      <c r="Q1252" s="297">
        <f>Q1251</f>
        <v>28979905.639999993</v>
      </c>
      <c r="R1252" s="297">
        <f t="shared" ref="R1252:AJ1252" si="182">R1251</f>
        <v>28623590.989999995</v>
      </c>
      <c r="S1252" s="297">
        <f t="shared" si="182"/>
        <v>0</v>
      </c>
      <c r="T1252" s="297">
        <f t="shared" si="182"/>
        <v>0</v>
      </c>
      <c r="U1252" s="297">
        <f t="shared" si="182"/>
        <v>0</v>
      </c>
      <c r="V1252" s="297">
        <f t="shared" si="182"/>
        <v>234161.61</v>
      </c>
      <c r="W1252" s="297">
        <f t="shared" si="182"/>
        <v>0</v>
      </c>
      <c r="X1252" s="297">
        <f t="shared" si="182"/>
        <v>87273.99</v>
      </c>
      <c r="Y1252" s="297">
        <f t="shared" si="182"/>
        <v>0</v>
      </c>
      <c r="Z1252" s="297">
        <f t="shared" si="182"/>
        <v>0</v>
      </c>
      <c r="AA1252" s="297">
        <f t="shared" si="182"/>
        <v>9611788.7899999991</v>
      </c>
      <c r="AB1252" s="297">
        <f t="shared" si="182"/>
        <v>0</v>
      </c>
      <c r="AC1252" s="297">
        <f t="shared" si="182"/>
        <v>17901955.079999998</v>
      </c>
      <c r="AD1252" s="297">
        <f t="shared" si="182"/>
        <v>0</v>
      </c>
      <c r="AE1252" s="297">
        <f t="shared" si="182"/>
        <v>0</v>
      </c>
      <c r="AF1252" s="297">
        <f t="shared" si="182"/>
        <v>0</v>
      </c>
      <c r="AG1252" s="297">
        <f t="shared" si="182"/>
        <v>114576</v>
      </c>
      <c r="AH1252" s="297">
        <f t="shared" si="182"/>
        <v>673835.52000000002</v>
      </c>
      <c r="AI1252" s="297">
        <f t="shared" si="182"/>
        <v>0</v>
      </c>
      <c r="AJ1252" s="297">
        <f t="shared" si="182"/>
        <v>356314.65</v>
      </c>
      <c r="AK1252" s="175"/>
      <c r="AL1252" s="175" t="e">
        <v>#N/A</v>
      </c>
      <c r="AM1252" s="175" t="e">
        <v>#N/A</v>
      </c>
      <c r="AN1252" s="175" t="e">
        <v>#N/A</v>
      </c>
    </row>
    <row r="1253" spans="1:40" s="84" customFormat="1" ht="20.3" customHeight="1" x14ac:dyDescent="0.35">
      <c r="A1253" s="256"/>
      <c r="B1253" s="298"/>
      <c r="C1253" s="275"/>
      <c r="D1253" s="275"/>
      <c r="E1253" s="287">
        <f>VLOOKUP(D1253,'[1]2023-2025'!$A:$G,7,0)</f>
        <v>0</v>
      </c>
      <c r="F1253" s="301"/>
      <c r="G1253" s="301"/>
      <c r="H1253" s="302" t="e">
        <v>#N/A</v>
      </c>
      <c r="I1253" s="288" t="e">
        <v>#N/A</v>
      </c>
      <c r="J1253" s="288" t="e">
        <f>VLOOKUP(D1253,[1]Лист3!$A:$AK,37,0)</f>
        <v>#N/A</v>
      </c>
      <c r="K1253" s="303" t="e">
        <v>#N/A</v>
      </c>
      <c r="L1253" s="303"/>
      <c r="M1253" s="303"/>
      <c r="N1253" s="303"/>
      <c r="O1253" s="303" t="e">
        <v>#N/A</v>
      </c>
      <c r="P1253" s="303"/>
      <c r="Q1253" s="275"/>
      <c r="R1253" s="275"/>
      <c r="S1253" s="277"/>
      <c r="T1253" s="277"/>
      <c r="U1253" s="277"/>
      <c r="V1253" s="277"/>
      <c r="W1253" s="277"/>
      <c r="X1253" s="277" t="s">
        <v>2947</v>
      </c>
      <c r="Y1253" s="299"/>
      <c r="Z1253" s="277"/>
      <c r="AA1253" s="277"/>
      <c r="AB1253" s="277"/>
      <c r="AC1253" s="277"/>
      <c r="AD1253" s="277"/>
      <c r="AE1253" s="277"/>
      <c r="AF1253" s="277"/>
      <c r="AG1253" s="277"/>
      <c r="AH1253" s="277"/>
      <c r="AI1253" s="277"/>
      <c r="AJ1253" s="277"/>
      <c r="AK1253" s="175"/>
      <c r="AL1253" s="175" t="e">
        <v>#N/A</v>
      </c>
      <c r="AM1253" s="175" t="e">
        <v>#N/A</v>
      </c>
      <c r="AN1253" s="175" t="e">
        <v>#N/A</v>
      </c>
    </row>
    <row r="1254" spans="1:40" s="84" customFormat="1" ht="20.3" customHeight="1" x14ac:dyDescent="0.35">
      <c r="A1254" s="256"/>
      <c r="B1254" s="298"/>
      <c r="C1254" s="311"/>
      <c r="D1254" s="311"/>
      <c r="E1254" s="287">
        <f>VLOOKUP(D1254,'[1]2023-2025'!$A:$G,7,0)</f>
        <v>0</v>
      </c>
      <c r="F1254" s="287"/>
      <c r="G1254" s="287"/>
      <c r="H1254" s="288" t="e">
        <v>#N/A</v>
      </c>
      <c r="I1254" s="288" t="e">
        <v>#N/A</v>
      </c>
      <c r="J1254" s="288" t="e">
        <f>VLOOKUP(D1254,[1]Лист3!$A:$AK,37,0)</f>
        <v>#N/A</v>
      </c>
      <c r="K1254" s="289" t="e">
        <v>#N/A</v>
      </c>
      <c r="L1254" s="289"/>
      <c r="M1254" s="289"/>
      <c r="N1254" s="289"/>
      <c r="O1254" s="289" t="e">
        <v>#N/A</v>
      </c>
      <c r="P1254" s="289"/>
      <c r="Q1254" s="311"/>
      <c r="R1254" s="311"/>
      <c r="S1254" s="316"/>
      <c r="T1254" s="316"/>
      <c r="U1254" s="316"/>
      <c r="V1254" s="316"/>
      <c r="W1254" s="316"/>
      <c r="X1254" s="311" t="s">
        <v>2948</v>
      </c>
      <c r="Y1254" s="316"/>
      <c r="Z1254" s="316"/>
      <c r="AA1254" s="316"/>
      <c r="AB1254" s="316"/>
      <c r="AC1254" s="316"/>
      <c r="AD1254" s="316"/>
      <c r="AE1254" s="316"/>
      <c r="AF1254" s="316"/>
      <c r="AG1254" s="316"/>
      <c r="AH1254" s="316"/>
      <c r="AI1254" s="316"/>
      <c r="AJ1254" s="316"/>
      <c r="AK1254" s="175"/>
      <c r="AL1254" s="175" t="e">
        <v>#N/A</v>
      </c>
      <c r="AM1254" s="175" t="e">
        <v>#N/A</v>
      </c>
      <c r="AN1254" s="175" t="e">
        <v>#N/A</v>
      </c>
    </row>
    <row r="1255" spans="1:40" s="84" customFormat="1" ht="20.3" customHeight="1" x14ac:dyDescent="0.35">
      <c r="A1255" s="256">
        <v>2023</v>
      </c>
      <c r="B1255" s="184">
        <f>B1250+1</f>
        <v>1101</v>
      </c>
      <c r="C1255" s="286" t="s">
        <v>3845</v>
      </c>
      <c r="D1255" s="184">
        <v>44819</v>
      </c>
      <c r="E1255" s="287">
        <f>VLOOKUP(D1255,'[1]2023-2025'!$A:$G,7,0)</f>
        <v>2023</v>
      </c>
      <c r="F1255" s="287"/>
      <c r="G1255" s="287" t="s">
        <v>1899</v>
      </c>
      <c r="H1255" s="288">
        <f>INDEX('[1]2023-2025'!$AK:$AK,MATCH(D1255,'[1]2023-2025'!$A:$A,0))</f>
        <v>44431</v>
      </c>
      <c r="I1255" s="288" t="e">
        <v>#N/A</v>
      </c>
      <c r="J1255" s="288" t="e">
        <f>VLOOKUP(D1255,[1]Лист3!$A:$AK,37,0)</f>
        <v>#N/A</v>
      </c>
      <c r="K1255" s="289">
        <f>INDEX('[1]2023-2025'!$G:$G,MATCH(D1255,'[1]2023-2025'!$A:$A,0))</f>
        <v>2023</v>
      </c>
      <c r="L1255" s="289"/>
      <c r="M1255" s="289"/>
      <c r="N1255" s="289"/>
      <c r="O1255" s="289" t="s">
        <v>2798</v>
      </c>
      <c r="P1255" s="289">
        <v>0</v>
      </c>
      <c r="Q1255" s="186">
        <f>SUM(S1255:AJ1255)</f>
        <v>178475.34</v>
      </c>
      <c r="R1255" s="186">
        <f>SUM(S1255:AI1255)</f>
        <v>178475.34</v>
      </c>
      <c r="S1255" s="186">
        <v>0</v>
      </c>
      <c r="T1255" s="186">
        <v>0</v>
      </c>
      <c r="U1255" s="186">
        <v>0</v>
      </c>
      <c r="V1255" s="186">
        <v>0</v>
      </c>
      <c r="W1255" s="186">
        <v>0</v>
      </c>
      <c r="X1255" s="186">
        <v>0</v>
      </c>
      <c r="Y1255" s="186">
        <v>0</v>
      </c>
      <c r="Z1255" s="186">
        <v>0</v>
      </c>
      <c r="AA1255" s="186">
        <v>0</v>
      </c>
      <c r="AB1255" s="186">
        <v>0</v>
      </c>
      <c r="AC1255" s="186">
        <v>0</v>
      </c>
      <c r="AD1255" s="186">
        <v>0</v>
      </c>
      <c r="AE1255" s="186">
        <v>0</v>
      </c>
      <c r="AF1255" s="186">
        <v>0</v>
      </c>
      <c r="AG1255" s="292">
        <v>0</v>
      </c>
      <c r="AH1255" s="292">
        <v>178475.34</v>
      </c>
      <c r="AI1255" s="292">
        <v>0</v>
      </c>
      <c r="AJ1255" s="292">
        <v>0</v>
      </c>
      <c r="AK1255" s="175"/>
      <c r="AL1255" s="175">
        <v>16116724.68</v>
      </c>
      <c r="AM1255" s="175">
        <v>19004320.84</v>
      </c>
      <c r="AN1255" s="175">
        <v>2887596.16</v>
      </c>
    </row>
    <row r="1256" spans="1:40" s="84" customFormat="1" ht="20.3" customHeight="1" x14ac:dyDescent="0.35">
      <c r="A1256" s="256">
        <v>2023</v>
      </c>
      <c r="B1256" s="184">
        <f>B1255+1</f>
        <v>1102</v>
      </c>
      <c r="C1256" s="286" t="s">
        <v>3846</v>
      </c>
      <c r="D1256" s="184">
        <v>44820</v>
      </c>
      <c r="E1256" s="287">
        <f>VLOOKUP(D1256,'[1]2023-2025'!$A:$G,7,0)</f>
        <v>2023</v>
      </c>
      <c r="F1256" s="287"/>
      <c r="G1256" s="287" t="s">
        <v>1899</v>
      </c>
      <c r="H1256" s="288">
        <f>INDEX('[1]2023-2025'!$AK:$AK,MATCH(D1256,'[1]2023-2025'!$A:$A,0))</f>
        <v>44431</v>
      </c>
      <c r="I1256" s="288" t="e">
        <v>#N/A</v>
      </c>
      <c r="J1256" s="288" t="e">
        <f>VLOOKUP(D1256,[1]Лист3!$A:$AK,37,0)</f>
        <v>#N/A</v>
      </c>
      <c r="K1256" s="289">
        <f>INDEX('[1]2023-2025'!$G:$G,MATCH(D1256,'[1]2023-2025'!$A:$A,0))</f>
        <v>2023</v>
      </c>
      <c r="L1256" s="289"/>
      <c r="M1256" s="289"/>
      <c r="N1256" s="289"/>
      <c r="O1256" s="289" t="s">
        <v>2798</v>
      </c>
      <c r="P1256" s="289">
        <v>0</v>
      </c>
      <c r="Q1256" s="186">
        <f>SUM(S1256:AJ1256)</f>
        <v>178758.24</v>
      </c>
      <c r="R1256" s="186">
        <f>SUM(S1256:AI1256)</f>
        <v>178758.24</v>
      </c>
      <c r="S1256" s="186">
        <v>0</v>
      </c>
      <c r="T1256" s="186">
        <v>0</v>
      </c>
      <c r="U1256" s="186">
        <v>0</v>
      </c>
      <c r="V1256" s="186">
        <v>0</v>
      </c>
      <c r="W1256" s="186">
        <v>0</v>
      </c>
      <c r="X1256" s="186">
        <v>0</v>
      </c>
      <c r="Y1256" s="186">
        <v>0</v>
      </c>
      <c r="Z1256" s="186">
        <v>0</v>
      </c>
      <c r="AA1256" s="186">
        <v>0</v>
      </c>
      <c r="AB1256" s="186">
        <v>0</v>
      </c>
      <c r="AC1256" s="186">
        <v>0</v>
      </c>
      <c r="AD1256" s="186">
        <v>0</v>
      </c>
      <c r="AE1256" s="186">
        <v>0</v>
      </c>
      <c r="AF1256" s="186">
        <v>0</v>
      </c>
      <c r="AG1256" s="292">
        <v>0</v>
      </c>
      <c r="AH1256" s="292">
        <v>178758.24</v>
      </c>
      <c r="AI1256" s="292">
        <v>0</v>
      </c>
      <c r="AJ1256" s="292">
        <v>0</v>
      </c>
      <c r="AK1256" s="175"/>
      <c r="AL1256" s="175">
        <v>16277621.52</v>
      </c>
      <c r="AM1256" s="175">
        <v>19164207.039999999</v>
      </c>
      <c r="AN1256" s="175">
        <v>2886585.5200000005</v>
      </c>
    </row>
    <row r="1257" spans="1:40" s="84" customFormat="1" ht="20.3" customHeight="1" x14ac:dyDescent="0.35">
      <c r="A1257" s="256">
        <v>2023</v>
      </c>
      <c r="B1257" s="184">
        <f>B1256+1</f>
        <v>1103</v>
      </c>
      <c r="C1257" s="286" t="s">
        <v>749</v>
      </c>
      <c r="D1257" s="184">
        <v>44845</v>
      </c>
      <c r="E1257" s="287">
        <f>VLOOKUP(D1257,'[1]2023-2025'!$A:$G,7,0)</f>
        <v>2023</v>
      </c>
      <c r="F1257" s="287"/>
      <c r="G1257" s="287" t="s">
        <v>1899</v>
      </c>
      <c r="H1257" s="288">
        <f>INDEX('[1]2023-2025'!$AK:$AK,MATCH(D1257,'[1]2023-2025'!$A:$A,0))</f>
        <v>44491</v>
      </c>
      <c r="I1257" s="288" t="e">
        <v>#N/A</v>
      </c>
      <c r="J1257" s="288" t="e">
        <f>VLOOKUP(D1257,[1]Лист3!$A:$AK,37,0)</f>
        <v>#N/A</v>
      </c>
      <c r="K1257" s="289">
        <f>INDEX('[1]2023-2025'!$G:$G,MATCH(D1257,'[1]2023-2025'!$A:$A,0))</f>
        <v>2023</v>
      </c>
      <c r="L1257" s="289"/>
      <c r="M1257" s="289"/>
      <c r="N1257" s="289"/>
      <c r="O1257" s="289" t="s">
        <v>2799</v>
      </c>
      <c r="P1257" s="289">
        <v>0</v>
      </c>
      <c r="Q1257" s="186">
        <f>SUM(S1257:AJ1257)</f>
        <v>992634.24000000011</v>
      </c>
      <c r="R1257" s="186">
        <f>SUM(S1257:AI1257)</f>
        <v>975951.89000000013</v>
      </c>
      <c r="S1257" s="186">
        <v>0</v>
      </c>
      <c r="T1257" s="186">
        <v>0</v>
      </c>
      <c r="U1257" s="186">
        <v>0</v>
      </c>
      <c r="V1257" s="186">
        <v>0</v>
      </c>
      <c r="W1257" s="186">
        <v>0</v>
      </c>
      <c r="X1257" s="186">
        <v>0</v>
      </c>
      <c r="Y1257" s="186">
        <v>0</v>
      </c>
      <c r="Z1257" s="186">
        <v>0</v>
      </c>
      <c r="AA1257" s="186">
        <v>975951.89000000013</v>
      </c>
      <c r="AB1257" s="186">
        <v>0</v>
      </c>
      <c r="AC1257" s="186">
        <v>0</v>
      </c>
      <c r="AD1257" s="186">
        <v>0</v>
      </c>
      <c r="AE1257" s="186">
        <v>0</v>
      </c>
      <c r="AF1257" s="186">
        <v>0</v>
      </c>
      <c r="AG1257" s="292">
        <v>0</v>
      </c>
      <c r="AH1257" s="292">
        <v>0</v>
      </c>
      <c r="AI1257" s="292">
        <v>0</v>
      </c>
      <c r="AJ1257" s="292">
        <v>16682.349999999999</v>
      </c>
      <c r="AK1257" s="175"/>
      <c r="AL1257" s="175">
        <v>2895700.69</v>
      </c>
      <c r="AM1257" s="175">
        <v>3888334.93</v>
      </c>
      <c r="AN1257" s="175">
        <v>992634.24000000011</v>
      </c>
    </row>
    <row r="1258" spans="1:40" s="84" customFormat="1" ht="20.3" customHeight="1" x14ac:dyDescent="0.35">
      <c r="A1258" s="256">
        <v>2023</v>
      </c>
      <c r="B1258" s="184">
        <f>B1257+1</f>
        <v>1104</v>
      </c>
      <c r="C1258" s="286" t="s">
        <v>750</v>
      </c>
      <c r="D1258" s="184">
        <v>44846</v>
      </c>
      <c r="E1258" s="287">
        <f>VLOOKUP(D1258,'[1]2023-2025'!$A:$G,7,0)</f>
        <v>2023</v>
      </c>
      <c r="F1258" s="287"/>
      <c r="G1258" s="287" t="s">
        <v>1899</v>
      </c>
      <c r="H1258" s="288">
        <f>INDEX('[1]2023-2025'!$AK:$AK,MATCH(D1258,'[1]2023-2025'!$A:$A,0))</f>
        <v>44491</v>
      </c>
      <c r="I1258" s="288" t="e">
        <v>#N/A</v>
      </c>
      <c r="J1258" s="288" t="e">
        <f>VLOOKUP(D1258,[1]Лист3!$A:$AK,37,0)</f>
        <v>#N/A</v>
      </c>
      <c r="K1258" s="289">
        <f>INDEX('[1]2023-2025'!$G:$G,MATCH(D1258,'[1]2023-2025'!$A:$A,0))</f>
        <v>2023</v>
      </c>
      <c r="L1258" s="289"/>
      <c r="M1258" s="289"/>
      <c r="N1258" s="289"/>
      <c r="O1258" s="289" t="s">
        <v>2798</v>
      </c>
      <c r="P1258" s="289">
        <v>0</v>
      </c>
      <c r="Q1258" s="186">
        <f>SUM(S1258:AJ1258)</f>
        <v>1015266.8299999998</v>
      </c>
      <c r="R1258" s="186">
        <f>SUM(S1258:AI1258)</f>
        <v>999122.73999999987</v>
      </c>
      <c r="S1258" s="186">
        <v>0</v>
      </c>
      <c r="T1258" s="186">
        <v>0</v>
      </c>
      <c r="U1258" s="186">
        <v>0</v>
      </c>
      <c r="V1258" s="186">
        <v>0</v>
      </c>
      <c r="W1258" s="186">
        <v>0</v>
      </c>
      <c r="X1258" s="186">
        <v>0</v>
      </c>
      <c r="Y1258" s="186">
        <v>0</v>
      </c>
      <c r="Z1258" s="186">
        <v>0</v>
      </c>
      <c r="AA1258" s="186">
        <v>999122.73999999987</v>
      </c>
      <c r="AB1258" s="186">
        <v>0</v>
      </c>
      <c r="AC1258" s="186">
        <v>0</v>
      </c>
      <c r="AD1258" s="186">
        <v>0</v>
      </c>
      <c r="AE1258" s="186">
        <v>0</v>
      </c>
      <c r="AF1258" s="186">
        <v>0</v>
      </c>
      <c r="AG1258" s="292">
        <v>0</v>
      </c>
      <c r="AH1258" s="292">
        <v>0</v>
      </c>
      <c r="AI1258" s="292">
        <v>0</v>
      </c>
      <c r="AJ1258" s="292">
        <v>16144.09</v>
      </c>
      <c r="AK1258" s="175"/>
      <c r="AL1258" s="175">
        <v>2840803.04</v>
      </c>
      <c r="AM1258" s="175">
        <v>3856069.87</v>
      </c>
      <c r="AN1258" s="175">
        <v>1015266.8299999998</v>
      </c>
    </row>
    <row r="1259" spans="1:40" s="84" customFormat="1" ht="20.3" customHeight="1" x14ac:dyDescent="0.35">
      <c r="A1259" s="256">
        <v>2023</v>
      </c>
      <c r="B1259" s="184">
        <f>B1258+1</f>
        <v>1105</v>
      </c>
      <c r="C1259" s="286" t="s">
        <v>3171</v>
      </c>
      <c r="D1259" s="184">
        <v>44823</v>
      </c>
      <c r="E1259" s="287"/>
      <c r="F1259" s="287"/>
      <c r="G1259" s="287"/>
      <c r="H1259" s="288"/>
      <c r="I1259" s="288"/>
      <c r="J1259" s="288"/>
      <c r="K1259" s="289"/>
      <c r="L1259" s="289"/>
      <c r="M1259" s="289"/>
      <c r="N1259" s="289"/>
      <c r="O1259" s="289"/>
      <c r="P1259" s="289"/>
      <c r="Q1259" s="186">
        <f>SUM(S1259:AJ1259)</f>
        <v>99197.52</v>
      </c>
      <c r="R1259" s="186">
        <f>SUM(S1259:AI1259)</f>
        <v>99197.52</v>
      </c>
      <c r="S1259" s="290">
        <v>0</v>
      </c>
      <c r="T1259" s="291">
        <v>0</v>
      </c>
      <c r="U1259" s="186">
        <v>0</v>
      </c>
      <c r="V1259" s="186">
        <v>0</v>
      </c>
      <c r="W1259" s="186">
        <v>0</v>
      </c>
      <c r="X1259" s="186">
        <v>0</v>
      </c>
      <c r="Y1259" s="186">
        <v>0</v>
      </c>
      <c r="Z1259" s="186">
        <v>0</v>
      </c>
      <c r="AA1259" s="186">
        <v>0</v>
      </c>
      <c r="AB1259" s="186">
        <v>0</v>
      </c>
      <c r="AC1259" s="186">
        <v>0</v>
      </c>
      <c r="AD1259" s="186">
        <v>0</v>
      </c>
      <c r="AE1259" s="186">
        <v>0</v>
      </c>
      <c r="AF1259" s="186">
        <v>0</v>
      </c>
      <c r="AG1259" s="292">
        <v>0</v>
      </c>
      <c r="AH1259" s="292">
        <v>99197.52</v>
      </c>
      <c r="AI1259" s="292">
        <v>0</v>
      </c>
      <c r="AJ1259" s="292">
        <v>0</v>
      </c>
      <c r="AK1259" s="175"/>
      <c r="AL1259" s="175">
        <v>7215638.4000000004</v>
      </c>
      <c r="AM1259" s="175">
        <v>7314835.9199999999</v>
      </c>
      <c r="AN1259" s="175">
        <v>99197.52</v>
      </c>
    </row>
    <row r="1260" spans="1:40" s="84" customFormat="1" ht="20.3" customHeight="1" x14ac:dyDescent="0.35">
      <c r="A1260" s="256"/>
      <c r="B1260" s="170" t="s">
        <v>22</v>
      </c>
      <c r="C1260" s="293"/>
      <c r="D1260" s="296" t="s">
        <v>172</v>
      </c>
      <c r="E1260" s="287" t="e">
        <f>VLOOKUP(D1260,'[1]2023-2025'!$A:$G,7,0)</f>
        <v>#N/A</v>
      </c>
      <c r="F1260" s="287"/>
      <c r="G1260" s="287"/>
      <c r="H1260" s="288" t="e">
        <v>#N/A</v>
      </c>
      <c r="I1260" s="288" t="e">
        <v>#N/A</v>
      </c>
      <c r="J1260" s="288" t="e">
        <f>VLOOKUP(D1260,[1]Лист3!$A:$AK,37,0)</f>
        <v>#N/A</v>
      </c>
      <c r="K1260" s="289" t="e">
        <v>#N/A</v>
      </c>
      <c r="L1260" s="289"/>
      <c r="M1260" s="289"/>
      <c r="N1260" s="289"/>
      <c r="O1260" s="289" t="e">
        <v>#N/A</v>
      </c>
      <c r="P1260" s="289"/>
      <c r="Q1260" s="297">
        <f>SUM(Q1255:Q1259)</f>
        <v>2464332.17</v>
      </c>
      <c r="R1260" s="297">
        <f t="shared" ref="R1260:AJ1260" si="183">SUM(R1255:R1259)</f>
        <v>2431505.73</v>
      </c>
      <c r="S1260" s="297">
        <f t="shared" si="183"/>
        <v>0</v>
      </c>
      <c r="T1260" s="297">
        <f t="shared" si="183"/>
        <v>0</v>
      </c>
      <c r="U1260" s="297">
        <f t="shared" si="183"/>
        <v>0</v>
      </c>
      <c r="V1260" s="297">
        <f t="shared" si="183"/>
        <v>0</v>
      </c>
      <c r="W1260" s="297">
        <f t="shared" si="183"/>
        <v>0</v>
      </c>
      <c r="X1260" s="297">
        <f t="shared" si="183"/>
        <v>0</v>
      </c>
      <c r="Y1260" s="297">
        <f t="shared" si="183"/>
        <v>0</v>
      </c>
      <c r="Z1260" s="297">
        <f t="shared" si="183"/>
        <v>0</v>
      </c>
      <c r="AA1260" s="297">
        <f t="shared" si="183"/>
        <v>1975074.63</v>
      </c>
      <c r="AB1260" s="297">
        <f t="shared" si="183"/>
        <v>0</v>
      </c>
      <c r="AC1260" s="297">
        <f t="shared" si="183"/>
        <v>0</v>
      </c>
      <c r="AD1260" s="297">
        <f t="shared" si="183"/>
        <v>0</v>
      </c>
      <c r="AE1260" s="297">
        <f t="shared" si="183"/>
        <v>0</v>
      </c>
      <c r="AF1260" s="297">
        <f t="shared" si="183"/>
        <v>0</v>
      </c>
      <c r="AG1260" s="297">
        <f t="shared" si="183"/>
        <v>0</v>
      </c>
      <c r="AH1260" s="297">
        <f t="shared" si="183"/>
        <v>456431.1</v>
      </c>
      <c r="AI1260" s="297">
        <f t="shared" si="183"/>
        <v>0</v>
      </c>
      <c r="AJ1260" s="297">
        <f t="shared" si="183"/>
        <v>32826.44</v>
      </c>
      <c r="AK1260" s="175"/>
      <c r="AL1260" s="175" t="e">
        <v>#N/A</v>
      </c>
      <c r="AM1260" s="175" t="e">
        <v>#N/A</v>
      </c>
      <c r="AN1260" s="175" t="e">
        <v>#N/A</v>
      </c>
    </row>
    <row r="1261" spans="1:40" s="84" customFormat="1" ht="20.3" customHeight="1" x14ac:dyDescent="0.35">
      <c r="A1261" s="256"/>
      <c r="B1261" s="298"/>
      <c r="C1261" s="311"/>
      <c r="D1261" s="311"/>
      <c r="E1261" s="287">
        <f>VLOOKUP(D1261,'[1]2023-2025'!$A:$G,7,0)</f>
        <v>0</v>
      </c>
      <c r="F1261" s="287"/>
      <c r="G1261" s="287"/>
      <c r="H1261" s="288" t="e">
        <v>#N/A</v>
      </c>
      <c r="I1261" s="288" t="e">
        <v>#N/A</v>
      </c>
      <c r="J1261" s="288" t="e">
        <f>VLOOKUP(D1261,[1]Лист3!$A:$AK,37,0)</f>
        <v>#N/A</v>
      </c>
      <c r="K1261" s="289" t="e">
        <v>#N/A</v>
      </c>
      <c r="L1261" s="289"/>
      <c r="M1261" s="289"/>
      <c r="N1261" s="289"/>
      <c r="O1261" s="289" t="e">
        <v>#N/A</v>
      </c>
      <c r="P1261" s="289"/>
      <c r="Q1261" s="311"/>
      <c r="R1261" s="311"/>
      <c r="S1261" s="316"/>
      <c r="T1261" s="316"/>
      <c r="U1261" s="316"/>
      <c r="V1261" s="316"/>
      <c r="W1261" s="316"/>
      <c r="X1261" s="311" t="s">
        <v>2949</v>
      </c>
      <c r="Y1261" s="316"/>
      <c r="Z1261" s="316"/>
      <c r="AA1261" s="316"/>
      <c r="AB1261" s="316"/>
      <c r="AC1261" s="316"/>
      <c r="AD1261" s="316"/>
      <c r="AE1261" s="316"/>
      <c r="AF1261" s="316"/>
      <c r="AG1261" s="316"/>
      <c r="AH1261" s="316"/>
      <c r="AI1261" s="316"/>
      <c r="AJ1261" s="316"/>
      <c r="AK1261" s="175"/>
      <c r="AL1261" s="175" t="e">
        <v>#N/A</v>
      </c>
      <c r="AM1261" s="175" t="e">
        <v>#N/A</v>
      </c>
      <c r="AN1261" s="175" t="e">
        <v>#N/A</v>
      </c>
    </row>
    <row r="1262" spans="1:40" s="84" customFormat="1" ht="20.3" customHeight="1" x14ac:dyDescent="0.35">
      <c r="A1262" s="256">
        <v>2023</v>
      </c>
      <c r="B1262" s="184">
        <f>B1259+1</f>
        <v>1106</v>
      </c>
      <c r="C1262" s="248" t="s">
        <v>751</v>
      </c>
      <c r="D1262" s="184">
        <v>44741</v>
      </c>
      <c r="E1262" s="287">
        <f>VLOOKUP(D1262,'[1]2023-2025'!$A:$G,7,0)</f>
        <v>2023</v>
      </c>
      <c r="F1262" s="287"/>
      <c r="G1262" s="287" t="s">
        <v>1899</v>
      </c>
      <c r="H1262" s="288">
        <f>INDEX('[1]2023-2025'!$AK:$AK,MATCH(D1262,'[1]2023-2025'!$A:$A,0))</f>
        <v>44670</v>
      </c>
      <c r="I1262" s="288" t="e">
        <v>#N/A</v>
      </c>
      <c r="J1262" s="288" t="e">
        <f>VLOOKUP(D1262,[1]Лист3!$A:$AK,37,0)</f>
        <v>#N/A</v>
      </c>
      <c r="K1262" s="289">
        <f>INDEX('[1]2023-2025'!$G:$G,MATCH(D1262,'[1]2023-2025'!$A:$A,0))</f>
        <v>2023</v>
      </c>
      <c r="L1262" s="289"/>
      <c r="M1262" s="289"/>
      <c r="N1262" s="289"/>
      <c r="O1262" s="289" t="s">
        <v>2446</v>
      </c>
      <c r="P1262" s="289">
        <v>0</v>
      </c>
      <c r="Q1262" s="186">
        <f>SUM(S1262:AJ1262)</f>
        <v>5765469.8500000006</v>
      </c>
      <c r="R1262" s="186">
        <f>SUM(S1262:AI1262)</f>
        <v>5680542.7800000003</v>
      </c>
      <c r="S1262" s="290">
        <v>0</v>
      </c>
      <c r="T1262" s="290">
        <v>1499917.26</v>
      </c>
      <c r="U1262" s="290">
        <v>0</v>
      </c>
      <c r="V1262" s="290">
        <v>0</v>
      </c>
      <c r="W1262" s="290">
        <v>0</v>
      </c>
      <c r="X1262" s="290">
        <v>0</v>
      </c>
      <c r="Y1262" s="290">
        <v>0</v>
      </c>
      <c r="Z1262" s="290">
        <v>0</v>
      </c>
      <c r="AA1262" s="290">
        <v>3570933.71</v>
      </c>
      <c r="AB1262" s="290">
        <v>388497.9</v>
      </c>
      <c r="AC1262" s="290">
        <v>0</v>
      </c>
      <c r="AD1262" s="290">
        <v>0</v>
      </c>
      <c r="AE1262" s="290">
        <v>0</v>
      </c>
      <c r="AF1262" s="290">
        <v>0</v>
      </c>
      <c r="AG1262" s="290">
        <v>0</v>
      </c>
      <c r="AH1262" s="290">
        <v>221193.91</v>
      </c>
      <c r="AI1262" s="290">
        <v>0</v>
      </c>
      <c r="AJ1262" s="292">
        <v>84927.07</v>
      </c>
      <c r="AK1262" s="175"/>
      <c r="AL1262" s="175">
        <v>13438021.939999998</v>
      </c>
      <c r="AM1262" s="175">
        <v>19203491.789999999</v>
      </c>
      <c r="AN1262" s="175">
        <v>5765469.8500000006</v>
      </c>
    </row>
    <row r="1263" spans="1:40" s="84" customFormat="1" ht="20.3" customHeight="1" x14ac:dyDescent="0.35">
      <c r="A1263" s="256">
        <v>2023</v>
      </c>
      <c r="B1263" s="184">
        <f>B1262+1</f>
        <v>1107</v>
      </c>
      <c r="C1263" s="248" t="s">
        <v>3847</v>
      </c>
      <c r="D1263" s="184">
        <v>44761</v>
      </c>
      <c r="E1263" s="287">
        <f>VLOOKUP(D1263,'[1]2023-2025'!$A:$G,7,0)</f>
        <v>2023</v>
      </c>
      <c r="F1263" s="287"/>
      <c r="G1263" s="287" t="s">
        <v>1899</v>
      </c>
      <c r="H1263" s="288">
        <f>INDEX('[1]2023-2025'!$AK:$AK,MATCH(D1263,'[1]2023-2025'!$A:$A,0))</f>
        <v>44670</v>
      </c>
      <c r="I1263" s="288" t="e">
        <v>#N/A</v>
      </c>
      <c r="J1263" s="288" t="e">
        <f>VLOOKUP(D1263,[1]Лист3!$A:$AK,37,0)</f>
        <v>#N/A</v>
      </c>
      <c r="K1263" s="289">
        <f>INDEX('[1]2023-2025'!$G:$G,MATCH(D1263,'[1]2023-2025'!$A:$A,0))</f>
        <v>2023</v>
      </c>
      <c r="L1263" s="289"/>
      <c r="M1263" s="289"/>
      <c r="N1263" s="289"/>
      <c r="O1263" s="289" t="s">
        <v>2800</v>
      </c>
      <c r="P1263" s="289">
        <v>0</v>
      </c>
      <c r="Q1263" s="186">
        <f>SUM(S1263:AJ1263)</f>
        <v>3896658.1800000006</v>
      </c>
      <c r="R1263" s="186">
        <f>SUM(S1263:AI1263)</f>
        <v>3839687.7500000005</v>
      </c>
      <c r="S1263" s="290">
        <v>0</v>
      </c>
      <c r="T1263" s="290">
        <v>0</v>
      </c>
      <c r="U1263" s="290">
        <v>0</v>
      </c>
      <c r="V1263" s="290">
        <v>0</v>
      </c>
      <c r="W1263" s="290">
        <v>0</v>
      </c>
      <c r="X1263" s="290">
        <v>0</v>
      </c>
      <c r="Y1263" s="186">
        <v>0</v>
      </c>
      <c r="Z1263" s="290">
        <v>0</v>
      </c>
      <c r="AA1263" s="290">
        <v>3468016.41</v>
      </c>
      <c r="AB1263" s="290">
        <v>0</v>
      </c>
      <c r="AC1263" s="290">
        <v>0</v>
      </c>
      <c r="AD1263" s="290">
        <v>0</v>
      </c>
      <c r="AE1263" s="290">
        <v>0</v>
      </c>
      <c r="AF1263" s="290">
        <v>0</v>
      </c>
      <c r="AG1263" s="290">
        <v>150477.43</v>
      </c>
      <c r="AH1263" s="290">
        <v>221193.91</v>
      </c>
      <c r="AI1263" s="290">
        <v>0</v>
      </c>
      <c r="AJ1263" s="292">
        <v>56970.43</v>
      </c>
      <c r="AK1263" s="175"/>
      <c r="AL1263" s="175">
        <v>11147083.789999999</v>
      </c>
      <c r="AM1263" s="175">
        <v>18980043.609999999</v>
      </c>
      <c r="AN1263" s="175">
        <v>7832959.8200000003</v>
      </c>
    </row>
    <row r="1264" spans="1:40" s="84" customFormat="1" ht="20.3" customHeight="1" x14ac:dyDescent="0.35">
      <c r="A1264" s="256"/>
      <c r="B1264" s="170" t="s">
        <v>22</v>
      </c>
      <c r="C1264" s="293"/>
      <c r="D1264" s="296" t="s">
        <v>172</v>
      </c>
      <c r="E1264" s="287" t="e">
        <f>VLOOKUP(D1264,'[1]2023-2025'!$A:$G,7,0)</f>
        <v>#N/A</v>
      </c>
      <c r="F1264" s="287"/>
      <c r="G1264" s="287"/>
      <c r="H1264" s="288" t="e">
        <v>#N/A</v>
      </c>
      <c r="I1264" s="288" t="e">
        <v>#N/A</v>
      </c>
      <c r="J1264" s="288" t="e">
        <f>VLOOKUP(D1264,[1]Лист3!$A:$AK,37,0)</f>
        <v>#N/A</v>
      </c>
      <c r="K1264" s="289" t="e">
        <v>#N/A</v>
      </c>
      <c r="L1264" s="289"/>
      <c r="M1264" s="289"/>
      <c r="N1264" s="289"/>
      <c r="O1264" s="289" t="e">
        <v>#N/A</v>
      </c>
      <c r="P1264" s="289"/>
      <c r="Q1264" s="297">
        <f t="shared" ref="Q1264:AJ1264" si="184">SUM(Q1262:Q1263)</f>
        <v>9662128.0300000012</v>
      </c>
      <c r="R1264" s="297">
        <f t="shared" si="184"/>
        <v>9520230.5300000012</v>
      </c>
      <c r="S1264" s="297">
        <f t="shared" si="184"/>
        <v>0</v>
      </c>
      <c r="T1264" s="297">
        <f t="shared" si="184"/>
        <v>1499917.26</v>
      </c>
      <c r="U1264" s="297">
        <f t="shared" si="184"/>
        <v>0</v>
      </c>
      <c r="V1264" s="297">
        <f t="shared" si="184"/>
        <v>0</v>
      </c>
      <c r="W1264" s="297">
        <f t="shared" si="184"/>
        <v>0</v>
      </c>
      <c r="X1264" s="297">
        <f t="shared" si="184"/>
        <v>0</v>
      </c>
      <c r="Y1264" s="297">
        <f t="shared" si="184"/>
        <v>0</v>
      </c>
      <c r="Z1264" s="297">
        <f t="shared" si="184"/>
        <v>0</v>
      </c>
      <c r="AA1264" s="297">
        <f t="shared" si="184"/>
        <v>7038950.1200000001</v>
      </c>
      <c r="AB1264" s="297">
        <f t="shared" si="184"/>
        <v>388497.9</v>
      </c>
      <c r="AC1264" s="297">
        <f t="shared" si="184"/>
        <v>0</v>
      </c>
      <c r="AD1264" s="297">
        <f t="shared" si="184"/>
        <v>0</v>
      </c>
      <c r="AE1264" s="297">
        <f t="shared" si="184"/>
        <v>0</v>
      </c>
      <c r="AF1264" s="297">
        <f t="shared" si="184"/>
        <v>0</v>
      </c>
      <c r="AG1264" s="297">
        <f t="shared" si="184"/>
        <v>150477.43</v>
      </c>
      <c r="AH1264" s="297">
        <f t="shared" si="184"/>
        <v>442387.82</v>
      </c>
      <c r="AI1264" s="297">
        <f t="shared" si="184"/>
        <v>0</v>
      </c>
      <c r="AJ1264" s="297">
        <f t="shared" si="184"/>
        <v>141897.5</v>
      </c>
      <c r="AK1264" s="175"/>
      <c r="AL1264" s="175" t="e">
        <v>#N/A</v>
      </c>
      <c r="AM1264" s="175" t="e">
        <v>#N/A</v>
      </c>
      <c r="AN1264" s="175" t="e">
        <v>#N/A</v>
      </c>
    </row>
    <row r="1265" spans="1:40" s="84" customFormat="1" ht="20.3" customHeight="1" x14ac:dyDescent="0.35">
      <c r="A1265" s="256"/>
      <c r="B1265" s="309" t="s">
        <v>34</v>
      </c>
      <c r="C1265" s="309"/>
      <c r="D1265" s="296" t="s">
        <v>172</v>
      </c>
      <c r="E1265" s="287" t="e">
        <f>VLOOKUP(D1265,'[1]2023-2025'!$A:$G,7,0)</f>
        <v>#N/A</v>
      </c>
      <c r="F1265" s="287"/>
      <c r="G1265" s="287"/>
      <c r="H1265" s="288" t="e">
        <v>#N/A</v>
      </c>
      <c r="I1265" s="288" t="e">
        <v>#N/A</v>
      </c>
      <c r="J1265" s="288" t="e">
        <f>VLOOKUP(D1265,[1]Лист3!$A:$AK,37,0)</f>
        <v>#N/A</v>
      </c>
      <c r="K1265" s="289" t="e">
        <v>#N/A</v>
      </c>
      <c r="L1265" s="289"/>
      <c r="M1265" s="289"/>
      <c r="N1265" s="289"/>
      <c r="O1265" s="289" t="e">
        <v>#N/A</v>
      </c>
      <c r="P1265" s="289"/>
      <c r="Q1265" s="297">
        <f t="shared" ref="Q1265:AJ1265" si="185">Q1264+Q1260</f>
        <v>12126460.200000001</v>
      </c>
      <c r="R1265" s="297">
        <f t="shared" si="185"/>
        <v>11951736.260000002</v>
      </c>
      <c r="S1265" s="297">
        <f t="shared" si="185"/>
        <v>0</v>
      </c>
      <c r="T1265" s="297">
        <f t="shared" si="185"/>
        <v>1499917.26</v>
      </c>
      <c r="U1265" s="297">
        <f t="shared" si="185"/>
        <v>0</v>
      </c>
      <c r="V1265" s="297">
        <f t="shared" si="185"/>
        <v>0</v>
      </c>
      <c r="W1265" s="297">
        <f t="shared" si="185"/>
        <v>0</v>
      </c>
      <c r="X1265" s="297">
        <f t="shared" si="185"/>
        <v>0</v>
      </c>
      <c r="Y1265" s="297">
        <f t="shared" si="185"/>
        <v>0</v>
      </c>
      <c r="Z1265" s="297">
        <f t="shared" si="185"/>
        <v>0</v>
      </c>
      <c r="AA1265" s="297">
        <f t="shared" si="185"/>
        <v>9014024.75</v>
      </c>
      <c r="AB1265" s="297">
        <f t="shared" si="185"/>
        <v>388497.9</v>
      </c>
      <c r="AC1265" s="297">
        <f t="shared" si="185"/>
        <v>0</v>
      </c>
      <c r="AD1265" s="297">
        <f t="shared" si="185"/>
        <v>0</v>
      </c>
      <c r="AE1265" s="297">
        <f t="shared" si="185"/>
        <v>0</v>
      </c>
      <c r="AF1265" s="297">
        <f t="shared" si="185"/>
        <v>0</v>
      </c>
      <c r="AG1265" s="297">
        <f t="shared" si="185"/>
        <v>150477.43</v>
      </c>
      <c r="AH1265" s="297">
        <f t="shared" si="185"/>
        <v>898818.91999999993</v>
      </c>
      <c r="AI1265" s="297">
        <f t="shared" si="185"/>
        <v>0</v>
      </c>
      <c r="AJ1265" s="297">
        <f t="shared" si="185"/>
        <v>174723.94</v>
      </c>
      <c r="AK1265" s="175"/>
      <c r="AL1265" s="175" t="e">
        <v>#N/A</v>
      </c>
      <c r="AM1265" s="175" t="e">
        <v>#N/A</v>
      </c>
      <c r="AN1265" s="175" t="e">
        <v>#N/A</v>
      </c>
    </row>
    <row r="1266" spans="1:40" s="84" customFormat="1" ht="20.3" customHeight="1" x14ac:dyDescent="0.35">
      <c r="A1266" s="256"/>
      <c r="B1266" s="298"/>
      <c r="C1266" s="275"/>
      <c r="D1266" s="275"/>
      <c r="E1266" s="287">
        <f>VLOOKUP(D1266,'[1]2023-2025'!$A:$G,7,0)</f>
        <v>0</v>
      </c>
      <c r="F1266" s="287"/>
      <c r="G1266" s="287"/>
      <c r="H1266" s="288" t="e">
        <v>#N/A</v>
      </c>
      <c r="I1266" s="288" t="e">
        <v>#N/A</v>
      </c>
      <c r="J1266" s="288" t="e">
        <f>VLOOKUP(D1266,[1]Лист3!$A:$AK,37,0)</f>
        <v>#N/A</v>
      </c>
      <c r="K1266" s="289" t="e">
        <v>#N/A</v>
      </c>
      <c r="L1266" s="289"/>
      <c r="M1266" s="289"/>
      <c r="N1266" s="289"/>
      <c r="O1266" s="289" t="e">
        <v>#N/A</v>
      </c>
      <c r="P1266" s="289"/>
      <c r="Q1266" s="275"/>
      <c r="R1266" s="275"/>
      <c r="S1266" s="277"/>
      <c r="T1266" s="277"/>
      <c r="U1266" s="277"/>
      <c r="V1266" s="277"/>
      <c r="W1266" s="277"/>
      <c r="X1266" s="277" t="s">
        <v>2950</v>
      </c>
      <c r="Y1266" s="299"/>
      <c r="Z1266" s="277"/>
      <c r="AA1266" s="277"/>
      <c r="AB1266" s="277"/>
      <c r="AC1266" s="277"/>
      <c r="AD1266" s="277"/>
      <c r="AE1266" s="277"/>
      <c r="AF1266" s="277"/>
      <c r="AG1266" s="277"/>
      <c r="AH1266" s="277"/>
      <c r="AI1266" s="277"/>
      <c r="AJ1266" s="277"/>
      <c r="AK1266" s="175"/>
      <c r="AL1266" s="175" t="e">
        <v>#N/A</v>
      </c>
      <c r="AM1266" s="175" t="e">
        <v>#N/A</v>
      </c>
      <c r="AN1266" s="175" t="e">
        <v>#N/A</v>
      </c>
    </row>
    <row r="1267" spans="1:40" s="84" customFormat="1" ht="20.3" customHeight="1" x14ac:dyDescent="0.35">
      <c r="A1267" s="256"/>
      <c r="B1267" s="298"/>
      <c r="C1267" s="311"/>
      <c r="D1267" s="311"/>
      <c r="E1267" s="287">
        <f>VLOOKUP(D1267,'[1]2023-2025'!$A:$G,7,0)</f>
        <v>0</v>
      </c>
      <c r="F1267" s="287"/>
      <c r="G1267" s="287"/>
      <c r="H1267" s="288" t="e">
        <v>#N/A</v>
      </c>
      <c r="I1267" s="288" t="e">
        <v>#N/A</v>
      </c>
      <c r="J1267" s="288" t="e">
        <f>VLOOKUP(D1267,[1]Лист3!$A:$AK,37,0)</f>
        <v>#N/A</v>
      </c>
      <c r="K1267" s="289" t="e">
        <v>#N/A</v>
      </c>
      <c r="L1267" s="289"/>
      <c r="M1267" s="289"/>
      <c r="N1267" s="289"/>
      <c r="O1267" s="289" t="e">
        <v>#N/A</v>
      </c>
      <c r="P1267" s="289"/>
      <c r="Q1267" s="311"/>
      <c r="R1267" s="311"/>
      <c r="S1267" s="316"/>
      <c r="T1267" s="316"/>
      <c r="U1267" s="316"/>
      <c r="V1267" s="316"/>
      <c r="W1267" s="316"/>
      <c r="X1267" s="311" t="s">
        <v>2951</v>
      </c>
      <c r="Y1267" s="316"/>
      <c r="Z1267" s="316"/>
      <c r="AA1267" s="316"/>
      <c r="AB1267" s="316"/>
      <c r="AC1267" s="316"/>
      <c r="AD1267" s="316"/>
      <c r="AE1267" s="316"/>
      <c r="AF1267" s="316"/>
      <c r="AG1267" s="316"/>
      <c r="AH1267" s="316"/>
      <c r="AI1267" s="316"/>
      <c r="AJ1267" s="316"/>
      <c r="AK1267" s="175"/>
      <c r="AL1267" s="175" t="e">
        <v>#N/A</v>
      </c>
      <c r="AM1267" s="175" t="e">
        <v>#N/A</v>
      </c>
      <c r="AN1267" s="175" t="e">
        <v>#N/A</v>
      </c>
    </row>
    <row r="1268" spans="1:40" s="84" customFormat="1" ht="20.3" customHeight="1" x14ac:dyDescent="0.35">
      <c r="A1268" s="256">
        <v>2023</v>
      </c>
      <c r="B1268" s="184">
        <f>B1263+1</f>
        <v>1108</v>
      </c>
      <c r="C1268" s="286" t="s">
        <v>3386</v>
      </c>
      <c r="D1268" s="184">
        <v>44883</v>
      </c>
      <c r="E1268" s="287">
        <f>VLOOKUP(D1268,'[1]2023-2025'!$A:$G,7,0)</f>
        <v>2023</v>
      </c>
      <c r="F1268" s="287"/>
      <c r="G1268" s="287" t="s">
        <v>1899</v>
      </c>
      <c r="H1268" s="288">
        <f>INDEX('[1]2023-2025'!$AK:$AK,MATCH(D1268,'[1]2023-2025'!$A:$A,0))</f>
        <v>44581</v>
      </c>
      <c r="I1268" s="288" t="e">
        <v>#N/A</v>
      </c>
      <c r="J1268" s="288" t="e">
        <f>VLOOKUP(D1268,[1]Лист3!$A:$AK,37,0)</f>
        <v>#N/A</v>
      </c>
      <c r="K1268" s="289">
        <f>INDEX('[1]2023-2025'!$G:$G,MATCH(D1268,'[1]2023-2025'!$A:$A,0))</f>
        <v>2023</v>
      </c>
      <c r="L1268" s="289"/>
      <c r="M1268" s="289"/>
      <c r="N1268" s="289"/>
      <c r="O1268" s="289" t="s">
        <v>2801</v>
      </c>
      <c r="P1268" s="289">
        <v>0</v>
      </c>
      <c r="Q1268" s="186">
        <f t="shared" ref="Q1268:Q1287" si="186">SUM(S1268:AJ1268)</f>
        <v>121980</v>
      </c>
      <c r="R1268" s="186">
        <f t="shared" ref="R1268:R1287" si="187">SUM(S1268:AI1268)</f>
        <v>121980</v>
      </c>
      <c r="S1268" s="186">
        <v>0</v>
      </c>
      <c r="T1268" s="186">
        <v>0</v>
      </c>
      <c r="U1268" s="186">
        <v>0</v>
      </c>
      <c r="V1268" s="186">
        <v>0</v>
      </c>
      <c r="W1268" s="186">
        <v>0</v>
      </c>
      <c r="X1268" s="186">
        <v>0</v>
      </c>
      <c r="Y1268" s="186">
        <v>0</v>
      </c>
      <c r="Z1268" s="186">
        <v>0</v>
      </c>
      <c r="AA1268" s="186">
        <v>0</v>
      </c>
      <c r="AB1268" s="186">
        <v>0</v>
      </c>
      <c r="AC1268" s="186">
        <v>0</v>
      </c>
      <c r="AD1268" s="186">
        <v>0</v>
      </c>
      <c r="AE1268" s="186">
        <v>0</v>
      </c>
      <c r="AF1268" s="186">
        <v>0</v>
      </c>
      <c r="AG1268" s="292">
        <v>0</v>
      </c>
      <c r="AH1268" s="292">
        <v>121980</v>
      </c>
      <c r="AI1268" s="292">
        <v>0</v>
      </c>
      <c r="AJ1268" s="292">
        <v>0</v>
      </c>
      <c r="AK1268" s="175"/>
      <c r="AL1268" s="175" t="e">
        <v>#N/A</v>
      </c>
      <c r="AM1268" s="175" t="e">
        <v>#N/A</v>
      </c>
      <c r="AN1268" s="175" t="e">
        <v>#N/A</v>
      </c>
    </row>
    <row r="1269" spans="1:40" s="84" customFormat="1" ht="20.3" customHeight="1" x14ac:dyDescent="0.35">
      <c r="A1269" s="256">
        <v>2023</v>
      </c>
      <c r="B1269" s="184">
        <f>B1268+1</f>
        <v>1109</v>
      </c>
      <c r="C1269" s="286" t="s">
        <v>3387</v>
      </c>
      <c r="D1269" s="184">
        <v>44884</v>
      </c>
      <c r="E1269" s="287">
        <f>VLOOKUP(D1269,'[1]2023-2025'!$A:$G,7,0)</f>
        <v>2023</v>
      </c>
      <c r="F1269" s="287"/>
      <c r="G1269" s="287" t="s">
        <v>1899</v>
      </c>
      <c r="H1269" s="288">
        <f>INDEX('[1]2023-2025'!$AK:$AK,MATCH(D1269,'[1]2023-2025'!$A:$A,0))</f>
        <v>44581</v>
      </c>
      <c r="I1269" s="288" t="e">
        <v>#N/A</v>
      </c>
      <c r="J1269" s="288" t="e">
        <f>VLOOKUP(D1269,[1]Лист3!$A:$AK,37,0)</f>
        <v>#N/A</v>
      </c>
      <c r="K1269" s="289">
        <f>INDEX('[1]2023-2025'!$G:$G,MATCH(D1269,'[1]2023-2025'!$A:$A,0))</f>
        <v>2023</v>
      </c>
      <c r="L1269" s="289"/>
      <c r="M1269" s="289"/>
      <c r="N1269" s="289"/>
      <c r="O1269" s="289" t="s">
        <v>2801</v>
      </c>
      <c r="P1269" s="289">
        <v>0</v>
      </c>
      <c r="Q1269" s="186">
        <f t="shared" si="186"/>
        <v>120888</v>
      </c>
      <c r="R1269" s="186">
        <f t="shared" si="187"/>
        <v>120888</v>
      </c>
      <c r="S1269" s="186">
        <v>0</v>
      </c>
      <c r="T1269" s="186">
        <v>0</v>
      </c>
      <c r="U1269" s="186">
        <v>0</v>
      </c>
      <c r="V1269" s="186">
        <v>0</v>
      </c>
      <c r="W1269" s="186">
        <v>0</v>
      </c>
      <c r="X1269" s="186">
        <v>0</v>
      </c>
      <c r="Y1269" s="186">
        <v>0</v>
      </c>
      <c r="Z1269" s="186">
        <v>0</v>
      </c>
      <c r="AA1269" s="186">
        <v>0</v>
      </c>
      <c r="AB1269" s="186">
        <v>0</v>
      </c>
      <c r="AC1269" s="186">
        <v>0</v>
      </c>
      <c r="AD1269" s="186">
        <v>0</v>
      </c>
      <c r="AE1269" s="186">
        <v>0</v>
      </c>
      <c r="AF1269" s="186">
        <v>0</v>
      </c>
      <c r="AG1269" s="292">
        <v>0</v>
      </c>
      <c r="AH1269" s="292">
        <v>120888</v>
      </c>
      <c r="AI1269" s="292">
        <v>0</v>
      </c>
      <c r="AJ1269" s="292">
        <v>0</v>
      </c>
      <c r="AK1269" s="175"/>
      <c r="AL1269" s="175" t="e">
        <v>#N/A</v>
      </c>
      <c r="AM1269" s="175" t="e">
        <v>#N/A</v>
      </c>
      <c r="AN1269" s="175" t="e">
        <v>#N/A</v>
      </c>
    </row>
    <row r="1270" spans="1:40" s="84" customFormat="1" ht="20.3" customHeight="1" x14ac:dyDescent="0.35">
      <c r="A1270" s="256">
        <v>2023</v>
      </c>
      <c r="B1270" s="184">
        <f t="shared" ref="B1270:B1286" si="188">B1269+1</f>
        <v>1110</v>
      </c>
      <c r="C1270" s="286" t="s">
        <v>3388</v>
      </c>
      <c r="D1270" s="184">
        <v>44885</v>
      </c>
      <c r="E1270" s="287">
        <f>VLOOKUP(D1270,'[1]2023-2025'!$A:$G,7,0)</f>
        <v>2023</v>
      </c>
      <c r="F1270" s="287"/>
      <c r="G1270" s="287" t="s">
        <v>1899</v>
      </c>
      <c r="H1270" s="288">
        <f>INDEX('[1]2023-2025'!$AK:$AK,MATCH(D1270,'[1]2023-2025'!$A:$A,0))</f>
        <v>44581</v>
      </c>
      <c r="I1270" s="288" t="e">
        <v>#N/A</v>
      </c>
      <c r="J1270" s="288" t="e">
        <f>VLOOKUP(D1270,[1]Лист3!$A:$AK,37,0)</f>
        <v>#N/A</v>
      </c>
      <c r="K1270" s="289">
        <f>INDEX('[1]2023-2025'!$G:$G,MATCH(D1270,'[1]2023-2025'!$A:$A,0))</f>
        <v>2023</v>
      </c>
      <c r="L1270" s="289"/>
      <c r="M1270" s="289"/>
      <c r="N1270" s="289"/>
      <c r="O1270" s="289" t="s">
        <v>2450</v>
      </c>
      <c r="P1270" s="289" t="s">
        <v>2802</v>
      </c>
      <c r="Q1270" s="186">
        <f t="shared" si="186"/>
        <v>121980</v>
      </c>
      <c r="R1270" s="186">
        <f t="shared" si="187"/>
        <v>121980</v>
      </c>
      <c r="S1270" s="186">
        <v>0</v>
      </c>
      <c r="T1270" s="186">
        <v>0</v>
      </c>
      <c r="U1270" s="186">
        <v>0</v>
      </c>
      <c r="V1270" s="186">
        <v>0</v>
      </c>
      <c r="W1270" s="186">
        <v>0</v>
      </c>
      <c r="X1270" s="186">
        <v>0</v>
      </c>
      <c r="Y1270" s="186">
        <v>0</v>
      </c>
      <c r="Z1270" s="186">
        <v>0</v>
      </c>
      <c r="AA1270" s="186">
        <v>0</v>
      </c>
      <c r="AB1270" s="186">
        <v>0</v>
      </c>
      <c r="AC1270" s="186">
        <v>0</v>
      </c>
      <c r="AD1270" s="186">
        <v>0</v>
      </c>
      <c r="AE1270" s="186">
        <v>0</v>
      </c>
      <c r="AF1270" s="186">
        <v>0</v>
      </c>
      <c r="AG1270" s="292">
        <v>0</v>
      </c>
      <c r="AH1270" s="292">
        <v>121980</v>
      </c>
      <c r="AI1270" s="292">
        <v>0</v>
      </c>
      <c r="AJ1270" s="292">
        <v>0</v>
      </c>
      <c r="AK1270" s="175"/>
      <c r="AL1270" s="175" t="e">
        <v>#N/A</v>
      </c>
      <c r="AM1270" s="175" t="e">
        <v>#N/A</v>
      </c>
      <c r="AN1270" s="175" t="e">
        <v>#N/A</v>
      </c>
    </row>
    <row r="1271" spans="1:40" s="84" customFormat="1" ht="20.3" customHeight="1" x14ac:dyDescent="0.35">
      <c r="A1271" s="256">
        <v>2023</v>
      </c>
      <c r="B1271" s="184">
        <f t="shared" si="188"/>
        <v>1111</v>
      </c>
      <c r="C1271" s="286" t="s">
        <v>1151</v>
      </c>
      <c r="D1271" s="184">
        <v>44888</v>
      </c>
      <c r="E1271" s="287">
        <f>VLOOKUP(D1271,'[1]2023-2025'!$A:$G,7,0)</f>
        <v>2023</v>
      </c>
      <c r="F1271" s="287"/>
      <c r="G1271" s="287" t="s">
        <v>1899</v>
      </c>
      <c r="H1271" s="288">
        <f>INDEX('[1]2023-2025'!$AK:$AK,MATCH(D1271,'[1]2023-2025'!$A:$A,0))</f>
        <v>44581</v>
      </c>
      <c r="I1271" s="288" t="e">
        <v>#N/A</v>
      </c>
      <c r="J1271" s="288" t="e">
        <f>VLOOKUP(D1271,[1]Лист3!$A:$AK,37,0)</f>
        <v>#N/A</v>
      </c>
      <c r="K1271" s="289">
        <f>INDEX('[1]2023-2025'!$G:$G,MATCH(D1271,'[1]2023-2025'!$A:$A,0))</f>
        <v>2023</v>
      </c>
      <c r="L1271" s="289"/>
      <c r="M1271" s="289"/>
      <c r="N1271" s="289"/>
      <c r="O1271" s="289" t="s">
        <v>2801</v>
      </c>
      <c r="P1271" s="289">
        <v>0</v>
      </c>
      <c r="Q1271" s="186">
        <f t="shared" si="186"/>
        <v>124524</v>
      </c>
      <c r="R1271" s="186">
        <f t="shared" si="187"/>
        <v>124524</v>
      </c>
      <c r="S1271" s="186">
        <v>0</v>
      </c>
      <c r="T1271" s="186">
        <v>0</v>
      </c>
      <c r="U1271" s="186">
        <v>0</v>
      </c>
      <c r="V1271" s="186">
        <v>0</v>
      </c>
      <c r="W1271" s="186">
        <v>0</v>
      </c>
      <c r="X1271" s="186">
        <v>0</v>
      </c>
      <c r="Y1271" s="186">
        <v>0</v>
      </c>
      <c r="Z1271" s="186">
        <v>0</v>
      </c>
      <c r="AA1271" s="186">
        <v>0</v>
      </c>
      <c r="AB1271" s="186">
        <v>0</v>
      </c>
      <c r="AC1271" s="186">
        <v>0</v>
      </c>
      <c r="AD1271" s="186">
        <v>0</v>
      </c>
      <c r="AE1271" s="186">
        <v>0</v>
      </c>
      <c r="AF1271" s="186">
        <v>0</v>
      </c>
      <c r="AG1271" s="292">
        <v>0</v>
      </c>
      <c r="AH1271" s="292">
        <v>124524</v>
      </c>
      <c r="AI1271" s="292">
        <v>0</v>
      </c>
      <c r="AJ1271" s="292">
        <v>0</v>
      </c>
      <c r="AK1271" s="175"/>
      <c r="AL1271" s="175">
        <v>1910344.85</v>
      </c>
      <c r="AM1271" s="175">
        <v>2034868.85</v>
      </c>
      <c r="AN1271" s="175">
        <v>124524</v>
      </c>
    </row>
    <row r="1272" spans="1:40" s="84" customFormat="1" ht="20.3" customHeight="1" x14ac:dyDescent="0.35">
      <c r="A1272" s="256">
        <v>2023</v>
      </c>
      <c r="B1272" s="184">
        <f t="shared" si="188"/>
        <v>1112</v>
      </c>
      <c r="C1272" s="286" t="s">
        <v>3511</v>
      </c>
      <c r="D1272" s="184">
        <v>44893</v>
      </c>
      <c r="E1272" s="287">
        <f>VLOOKUP(D1272,'[1]2023-2025'!$A:$G,7,0)</f>
        <v>2023</v>
      </c>
      <c r="F1272" s="287"/>
      <c r="G1272" s="287" t="s">
        <v>1899</v>
      </c>
      <c r="H1272" s="288">
        <f>INDEX('[1]2023-2025'!$AK:$AK,MATCH(D1272,'[1]2023-2025'!$A:$A,0))</f>
        <v>44581</v>
      </c>
      <c r="I1272" s="288" t="e">
        <v>#N/A</v>
      </c>
      <c r="J1272" s="288" t="e">
        <f>VLOOKUP(D1272,[1]Лист3!$A:$AK,37,0)</f>
        <v>#N/A</v>
      </c>
      <c r="K1272" s="289">
        <f>INDEX('[1]2023-2025'!$G:$G,MATCH(D1272,'[1]2023-2025'!$A:$A,0))</f>
        <v>2023</v>
      </c>
      <c r="L1272" s="289"/>
      <c r="M1272" s="289"/>
      <c r="N1272" s="289"/>
      <c r="O1272" s="289" t="s">
        <v>2801</v>
      </c>
      <c r="P1272" s="289">
        <v>0</v>
      </c>
      <c r="Q1272" s="186">
        <f t="shared" si="186"/>
        <v>126324</v>
      </c>
      <c r="R1272" s="186">
        <f t="shared" si="187"/>
        <v>126324</v>
      </c>
      <c r="S1272" s="186">
        <v>0</v>
      </c>
      <c r="T1272" s="186">
        <v>0</v>
      </c>
      <c r="U1272" s="186">
        <v>0</v>
      </c>
      <c r="V1272" s="186">
        <v>0</v>
      </c>
      <c r="W1272" s="186">
        <v>0</v>
      </c>
      <c r="X1272" s="186">
        <v>0</v>
      </c>
      <c r="Y1272" s="186">
        <v>0</v>
      </c>
      <c r="Z1272" s="186">
        <v>0</v>
      </c>
      <c r="AA1272" s="186">
        <v>0</v>
      </c>
      <c r="AB1272" s="186">
        <v>0</v>
      </c>
      <c r="AC1272" s="186">
        <v>0</v>
      </c>
      <c r="AD1272" s="186">
        <v>0</v>
      </c>
      <c r="AE1272" s="186">
        <v>0</v>
      </c>
      <c r="AF1272" s="186">
        <v>0</v>
      </c>
      <c r="AG1272" s="292">
        <v>0</v>
      </c>
      <c r="AH1272" s="292">
        <v>126324</v>
      </c>
      <c r="AI1272" s="292">
        <v>0</v>
      </c>
      <c r="AJ1272" s="292">
        <v>0</v>
      </c>
      <c r="AK1272" s="175"/>
      <c r="AL1272" s="175" t="e">
        <v>#N/A</v>
      </c>
      <c r="AM1272" s="175" t="e">
        <v>#N/A</v>
      </c>
      <c r="AN1272" s="175" t="e">
        <v>#N/A</v>
      </c>
    </row>
    <row r="1273" spans="1:40" s="84" customFormat="1" ht="20.3" customHeight="1" x14ac:dyDescent="0.35">
      <c r="A1273" s="256">
        <v>2023</v>
      </c>
      <c r="B1273" s="184">
        <f t="shared" si="188"/>
        <v>1113</v>
      </c>
      <c r="C1273" s="286" t="s">
        <v>1156</v>
      </c>
      <c r="D1273" s="184">
        <v>44907</v>
      </c>
      <c r="E1273" s="287">
        <f>VLOOKUP(D1273,'[1]2023-2025'!$A:$G,7,0)</f>
        <v>2024</v>
      </c>
      <c r="F1273" s="287"/>
      <c r="G1273" s="287" t="s">
        <v>1899</v>
      </c>
      <c r="H1273" s="288">
        <v>44973</v>
      </c>
      <c r="I1273" s="288" t="e">
        <v>#N/A</v>
      </c>
      <c r="J1273" s="288" t="e">
        <f>VLOOKUP(D1273,[1]Лист3!$A:$AK,37,0)</f>
        <v>#N/A</v>
      </c>
      <c r="K1273" s="289">
        <f>INDEX('[1]2023-2025'!$G:$G,MATCH(D1273,'[1]2023-2025'!$A:$A,0))</f>
        <v>2024</v>
      </c>
      <c r="L1273" s="289"/>
      <c r="M1273" s="289"/>
      <c r="N1273" s="289"/>
      <c r="O1273" s="289" t="e">
        <v>#N/A</v>
      </c>
      <c r="P1273" s="289" t="e">
        <v>#N/A</v>
      </c>
      <c r="Q1273" s="186">
        <f t="shared" si="186"/>
        <v>3779877.7100000004</v>
      </c>
      <c r="R1273" s="186">
        <f t="shared" si="187"/>
        <v>3758876.4500000007</v>
      </c>
      <c r="S1273" s="290">
        <v>0</v>
      </c>
      <c r="T1273" s="186">
        <v>0</v>
      </c>
      <c r="U1273" s="186">
        <v>0</v>
      </c>
      <c r="V1273" s="186">
        <v>0</v>
      </c>
      <c r="W1273" s="186">
        <v>0</v>
      </c>
      <c r="X1273" s="186">
        <v>252175.19999999998</v>
      </c>
      <c r="Y1273" s="186">
        <v>0</v>
      </c>
      <c r="Z1273" s="186">
        <v>0</v>
      </c>
      <c r="AA1273" s="186">
        <v>0</v>
      </c>
      <c r="AB1273" s="186">
        <v>0</v>
      </c>
      <c r="AC1273" s="186">
        <v>3451122.0500000003</v>
      </c>
      <c r="AD1273" s="186">
        <v>0</v>
      </c>
      <c r="AE1273" s="186">
        <v>0</v>
      </c>
      <c r="AF1273" s="186">
        <v>0</v>
      </c>
      <c r="AG1273" s="292">
        <v>55579.199999999997</v>
      </c>
      <c r="AH1273" s="292">
        <v>0</v>
      </c>
      <c r="AI1273" s="292">
        <v>0</v>
      </c>
      <c r="AJ1273" s="292">
        <v>21001.260000000002</v>
      </c>
      <c r="AK1273" s="175"/>
      <c r="AL1273" s="175">
        <v>4369606.93</v>
      </c>
      <c r="AM1273" s="175">
        <v>10344038.93</v>
      </c>
      <c r="AN1273" s="175">
        <v>5974432</v>
      </c>
    </row>
    <row r="1274" spans="1:40" s="84" customFormat="1" ht="20.3" customHeight="1" x14ac:dyDescent="0.35">
      <c r="A1274" s="256">
        <v>2023</v>
      </c>
      <c r="B1274" s="184">
        <f t="shared" si="188"/>
        <v>1114</v>
      </c>
      <c r="C1274" s="286" t="s">
        <v>1159</v>
      </c>
      <c r="D1274" s="184">
        <v>44943</v>
      </c>
      <c r="E1274" s="287">
        <f>VLOOKUP(D1274,'[1]2023-2025'!$A:$G,7,0)</f>
        <v>2023</v>
      </c>
      <c r="F1274" s="287"/>
      <c r="G1274" s="287" t="s">
        <v>1899</v>
      </c>
      <c r="H1274" s="288">
        <f>INDEX('[1]2023-2025'!$AK:$AK,MATCH(D1274,'[1]2023-2025'!$A:$A,0))</f>
        <v>44670</v>
      </c>
      <c r="I1274" s="288" t="e">
        <v>#N/A</v>
      </c>
      <c r="J1274" s="288" t="e">
        <f>VLOOKUP(D1274,[1]Лист3!$A:$AK,37,0)</f>
        <v>#N/A</v>
      </c>
      <c r="K1274" s="289">
        <f>INDEX('[1]2023-2025'!$G:$G,MATCH(D1274,'[1]2023-2025'!$A:$A,0))</f>
        <v>2023</v>
      </c>
      <c r="L1274" s="289"/>
      <c r="M1274" s="289"/>
      <c r="N1274" s="289"/>
      <c r="O1274" s="289" t="s">
        <v>2803</v>
      </c>
      <c r="P1274" s="289" t="s">
        <v>2804</v>
      </c>
      <c r="Q1274" s="186">
        <f t="shared" si="186"/>
        <v>83074.570000000007</v>
      </c>
      <c r="R1274" s="186">
        <f t="shared" si="187"/>
        <v>83074.570000000007</v>
      </c>
      <c r="S1274" s="290">
        <v>0</v>
      </c>
      <c r="T1274" s="290">
        <v>0</v>
      </c>
      <c r="U1274" s="290">
        <v>0</v>
      </c>
      <c r="V1274" s="290">
        <v>0</v>
      </c>
      <c r="W1274" s="290">
        <v>0</v>
      </c>
      <c r="X1274" s="290">
        <v>0</v>
      </c>
      <c r="Y1274" s="290">
        <v>0</v>
      </c>
      <c r="Z1274" s="290">
        <v>0</v>
      </c>
      <c r="AA1274" s="290">
        <v>0</v>
      </c>
      <c r="AB1274" s="290">
        <v>0</v>
      </c>
      <c r="AC1274" s="290">
        <v>0</v>
      </c>
      <c r="AD1274" s="290">
        <v>0</v>
      </c>
      <c r="AE1274" s="290">
        <v>0</v>
      </c>
      <c r="AF1274" s="290">
        <v>0</v>
      </c>
      <c r="AG1274" s="290">
        <v>83074.570000000007</v>
      </c>
      <c r="AH1274" s="290">
        <v>0</v>
      </c>
      <c r="AI1274" s="290">
        <v>0</v>
      </c>
      <c r="AJ1274" s="290">
        <v>0</v>
      </c>
      <c r="AK1274" s="175"/>
      <c r="AL1274" s="175">
        <v>8790378.6799999997</v>
      </c>
      <c r="AM1274" s="175">
        <v>10143445.59</v>
      </c>
      <c r="AN1274" s="175">
        <v>1353066.9100000001</v>
      </c>
    </row>
    <row r="1275" spans="1:40" s="84" customFormat="1" ht="20.3" customHeight="1" x14ac:dyDescent="0.35">
      <c r="A1275" s="256">
        <v>2023</v>
      </c>
      <c r="B1275" s="184">
        <f t="shared" si="188"/>
        <v>1115</v>
      </c>
      <c r="C1275" s="286" t="s">
        <v>1160</v>
      </c>
      <c r="D1275" s="184">
        <v>44944</v>
      </c>
      <c r="E1275" s="287">
        <f>VLOOKUP(D1275,'[1]2023-2025'!$A:$G,7,0)</f>
        <v>2023</v>
      </c>
      <c r="F1275" s="287"/>
      <c r="G1275" s="287" t="s">
        <v>1899</v>
      </c>
      <c r="H1275" s="288">
        <f>INDEX('[1]2023-2025'!$AK:$AK,MATCH(D1275,'[1]2023-2025'!$A:$A,0))</f>
        <v>44670</v>
      </c>
      <c r="I1275" s="288" t="e">
        <v>#N/A</v>
      </c>
      <c r="J1275" s="288" t="e">
        <f>VLOOKUP(D1275,[1]Лист3!$A:$AK,37,0)</f>
        <v>#N/A</v>
      </c>
      <c r="K1275" s="289">
        <f>INDEX('[1]2023-2025'!$G:$G,MATCH(D1275,'[1]2023-2025'!$A:$A,0))</f>
        <v>2023</v>
      </c>
      <c r="L1275" s="289"/>
      <c r="M1275" s="289"/>
      <c r="N1275" s="289"/>
      <c r="O1275" s="289" t="s">
        <v>2805</v>
      </c>
      <c r="P1275" s="289">
        <v>0</v>
      </c>
      <c r="Q1275" s="186">
        <f t="shared" si="186"/>
        <v>56388.71</v>
      </c>
      <c r="R1275" s="186">
        <f t="shared" si="187"/>
        <v>56388.71</v>
      </c>
      <c r="S1275" s="290">
        <v>0</v>
      </c>
      <c r="T1275" s="290">
        <v>0</v>
      </c>
      <c r="U1275" s="290">
        <v>0</v>
      </c>
      <c r="V1275" s="290">
        <v>0</v>
      </c>
      <c r="W1275" s="290">
        <v>0</v>
      </c>
      <c r="X1275" s="290">
        <v>0</v>
      </c>
      <c r="Y1275" s="186">
        <v>0</v>
      </c>
      <c r="Z1275" s="290">
        <v>0</v>
      </c>
      <c r="AA1275" s="290">
        <v>0</v>
      </c>
      <c r="AB1275" s="290">
        <v>0</v>
      </c>
      <c r="AC1275" s="290">
        <v>0</v>
      </c>
      <c r="AD1275" s="290">
        <v>0</v>
      </c>
      <c r="AE1275" s="290">
        <v>0</v>
      </c>
      <c r="AF1275" s="290">
        <v>0</v>
      </c>
      <c r="AG1275" s="290">
        <v>56388.71</v>
      </c>
      <c r="AH1275" s="290">
        <v>0</v>
      </c>
      <c r="AI1275" s="290">
        <v>0</v>
      </c>
      <c r="AJ1275" s="292">
        <v>0</v>
      </c>
      <c r="AK1275" s="175"/>
      <c r="AL1275" s="175">
        <v>12805382.300000001</v>
      </c>
      <c r="AM1275" s="175">
        <v>15587418.73</v>
      </c>
      <c r="AN1275" s="175">
        <v>2782036.4299999997</v>
      </c>
    </row>
    <row r="1276" spans="1:40" s="84" customFormat="1" ht="20.3" customHeight="1" x14ac:dyDescent="0.35">
      <c r="A1276" s="256">
        <v>2023</v>
      </c>
      <c r="B1276" s="184">
        <f t="shared" si="188"/>
        <v>1116</v>
      </c>
      <c r="C1276" s="286" t="s">
        <v>1161</v>
      </c>
      <c r="D1276" s="184">
        <v>44947</v>
      </c>
      <c r="E1276" s="287">
        <f>VLOOKUP(D1276,'[1]2023-2025'!$A:$G,7,0)</f>
        <v>2023</v>
      </c>
      <c r="F1276" s="287"/>
      <c r="G1276" s="287" t="s">
        <v>1899</v>
      </c>
      <c r="H1276" s="288">
        <f>INDEX('[1]2023-2025'!$AK:$AK,MATCH(D1276,'[1]2023-2025'!$A:$A,0))</f>
        <v>44670</v>
      </c>
      <c r="I1276" s="288" t="e">
        <v>#N/A</v>
      </c>
      <c r="J1276" s="288" t="e">
        <f>VLOOKUP(D1276,[1]Лист3!$A:$AK,37,0)</f>
        <v>#N/A</v>
      </c>
      <c r="K1276" s="289">
        <f>INDEX('[1]2023-2025'!$G:$G,MATCH(D1276,'[1]2023-2025'!$A:$A,0))</f>
        <v>2023</v>
      </c>
      <c r="L1276" s="289"/>
      <c r="M1276" s="289"/>
      <c r="N1276" s="289"/>
      <c r="O1276" s="289" t="s">
        <v>2806</v>
      </c>
      <c r="P1276" s="289">
        <v>0</v>
      </c>
      <c r="Q1276" s="186">
        <f t="shared" si="186"/>
        <v>76066.2</v>
      </c>
      <c r="R1276" s="186">
        <f t="shared" si="187"/>
        <v>76066.2</v>
      </c>
      <c r="S1276" s="290">
        <v>0</v>
      </c>
      <c r="T1276" s="290">
        <v>0</v>
      </c>
      <c r="U1276" s="290">
        <v>0</v>
      </c>
      <c r="V1276" s="290">
        <v>0</v>
      </c>
      <c r="W1276" s="290">
        <v>0</v>
      </c>
      <c r="X1276" s="290">
        <v>0</v>
      </c>
      <c r="Y1276" s="186">
        <v>0</v>
      </c>
      <c r="Z1276" s="290">
        <v>0</v>
      </c>
      <c r="AA1276" s="290">
        <v>0</v>
      </c>
      <c r="AB1276" s="290">
        <v>0</v>
      </c>
      <c r="AC1276" s="290">
        <v>0</v>
      </c>
      <c r="AD1276" s="290">
        <v>0</v>
      </c>
      <c r="AE1276" s="290">
        <v>0</v>
      </c>
      <c r="AF1276" s="290">
        <v>0</v>
      </c>
      <c r="AG1276" s="290">
        <v>76066.2</v>
      </c>
      <c r="AH1276" s="290">
        <v>0</v>
      </c>
      <c r="AI1276" s="290">
        <v>0</v>
      </c>
      <c r="AJ1276" s="292">
        <v>0</v>
      </c>
      <c r="AK1276" s="175"/>
      <c r="AL1276" s="175">
        <v>8822532.4499999993</v>
      </c>
      <c r="AM1276" s="175">
        <v>11233711.779999999</v>
      </c>
      <c r="AN1276" s="175">
        <v>2411179.33</v>
      </c>
    </row>
    <row r="1277" spans="1:40" s="84" customFormat="1" ht="20.3" customHeight="1" x14ac:dyDescent="0.35">
      <c r="A1277" s="256">
        <v>2023</v>
      </c>
      <c r="B1277" s="184">
        <f t="shared" si="188"/>
        <v>1117</v>
      </c>
      <c r="C1277" s="286" t="s">
        <v>1162</v>
      </c>
      <c r="D1277" s="184">
        <v>44948</v>
      </c>
      <c r="E1277" s="287">
        <f>VLOOKUP(D1277,'[1]2023-2025'!$A:$G,7,0)</f>
        <v>2023</v>
      </c>
      <c r="F1277" s="287"/>
      <c r="G1277" s="287" t="s">
        <v>1899</v>
      </c>
      <c r="H1277" s="288">
        <f>INDEX('[1]2023-2025'!$AK:$AK,MATCH(D1277,'[1]2023-2025'!$A:$A,0))</f>
        <v>44670</v>
      </c>
      <c r="I1277" s="288" t="e">
        <v>#N/A</v>
      </c>
      <c r="J1277" s="288" t="e">
        <f>VLOOKUP(D1277,[1]Лист3!$A:$AK,37,0)</f>
        <v>#N/A</v>
      </c>
      <c r="K1277" s="289">
        <f>INDEX('[1]2023-2025'!$G:$G,MATCH(D1277,'[1]2023-2025'!$A:$A,0))</f>
        <v>2023</v>
      </c>
      <c r="L1277" s="289"/>
      <c r="M1277" s="289"/>
      <c r="N1277" s="289"/>
      <c r="O1277" s="289" t="s">
        <v>2806</v>
      </c>
      <c r="P1277" s="289">
        <v>0</v>
      </c>
      <c r="Q1277" s="186">
        <f t="shared" si="186"/>
        <v>38856.11</v>
      </c>
      <c r="R1277" s="186">
        <f t="shared" si="187"/>
        <v>38856.11</v>
      </c>
      <c r="S1277" s="290">
        <v>0</v>
      </c>
      <c r="T1277" s="290">
        <v>0</v>
      </c>
      <c r="U1277" s="290">
        <v>0</v>
      </c>
      <c r="V1277" s="290">
        <v>0</v>
      </c>
      <c r="W1277" s="290">
        <v>0</v>
      </c>
      <c r="X1277" s="290">
        <v>0</v>
      </c>
      <c r="Y1277" s="290">
        <v>0</v>
      </c>
      <c r="Z1277" s="290">
        <v>0</v>
      </c>
      <c r="AA1277" s="290">
        <v>0</v>
      </c>
      <c r="AB1277" s="290">
        <v>0</v>
      </c>
      <c r="AC1277" s="290">
        <v>0</v>
      </c>
      <c r="AD1277" s="290">
        <v>0</v>
      </c>
      <c r="AE1277" s="290">
        <v>0</v>
      </c>
      <c r="AF1277" s="290">
        <v>0</v>
      </c>
      <c r="AG1277" s="290">
        <v>38856.11</v>
      </c>
      <c r="AH1277" s="290">
        <v>0</v>
      </c>
      <c r="AI1277" s="290">
        <v>0</v>
      </c>
      <c r="AJ1277" s="292">
        <v>0</v>
      </c>
      <c r="AK1277" s="175"/>
      <c r="AL1277" s="175">
        <v>8432642.8600000013</v>
      </c>
      <c r="AM1277" s="175">
        <v>10147859.73</v>
      </c>
      <c r="AN1277" s="175">
        <v>1715216.8699999999</v>
      </c>
    </row>
    <row r="1278" spans="1:40" s="84" customFormat="1" ht="20.3" customHeight="1" x14ac:dyDescent="0.35">
      <c r="A1278" s="256">
        <v>2023</v>
      </c>
      <c r="B1278" s="184">
        <f t="shared" si="188"/>
        <v>1118</v>
      </c>
      <c r="C1278" s="286" t="s">
        <v>1163</v>
      </c>
      <c r="D1278" s="184">
        <v>44949</v>
      </c>
      <c r="E1278" s="287">
        <f>VLOOKUP(D1278,'[1]2023-2025'!$A:$G,7,0)</f>
        <v>2023</v>
      </c>
      <c r="F1278" s="287"/>
      <c r="G1278" s="287" t="s">
        <v>1899</v>
      </c>
      <c r="H1278" s="288">
        <f>INDEX('[1]2023-2025'!$AK:$AK,MATCH(D1278,'[1]2023-2025'!$A:$A,0))</f>
        <v>44670</v>
      </c>
      <c r="I1278" s="288" t="e">
        <v>#N/A</v>
      </c>
      <c r="J1278" s="288" t="e">
        <f>VLOOKUP(D1278,[1]Лист3!$A:$AK,37,0)</f>
        <v>#N/A</v>
      </c>
      <c r="K1278" s="289">
        <f>INDEX('[1]2023-2025'!$G:$G,MATCH(D1278,'[1]2023-2025'!$A:$A,0))</f>
        <v>2023</v>
      </c>
      <c r="L1278" s="289"/>
      <c r="M1278" s="289"/>
      <c r="N1278" s="289"/>
      <c r="O1278" s="289" t="s">
        <v>2806</v>
      </c>
      <c r="P1278" s="289">
        <v>0</v>
      </c>
      <c r="Q1278" s="186">
        <f t="shared" si="186"/>
        <v>69621.91</v>
      </c>
      <c r="R1278" s="186">
        <f t="shared" si="187"/>
        <v>69621.91</v>
      </c>
      <c r="S1278" s="290">
        <v>0</v>
      </c>
      <c r="T1278" s="290">
        <v>0</v>
      </c>
      <c r="U1278" s="290">
        <v>0</v>
      </c>
      <c r="V1278" s="290">
        <v>0</v>
      </c>
      <c r="W1278" s="290">
        <v>0</v>
      </c>
      <c r="X1278" s="290">
        <v>0</v>
      </c>
      <c r="Y1278" s="290">
        <v>0</v>
      </c>
      <c r="Z1278" s="290">
        <v>0</v>
      </c>
      <c r="AA1278" s="290">
        <v>0</v>
      </c>
      <c r="AB1278" s="290">
        <v>0</v>
      </c>
      <c r="AC1278" s="290">
        <v>0</v>
      </c>
      <c r="AD1278" s="290">
        <v>0</v>
      </c>
      <c r="AE1278" s="290">
        <v>0</v>
      </c>
      <c r="AF1278" s="290">
        <v>0</v>
      </c>
      <c r="AG1278" s="290">
        <v>69621.91</v>
      </c>
      <c r="AH1278" s="290">
        <v>0</v>
      </c>
      <c r="AI1278" s="290">
        <v>0</v>
      </c>
      <c r="AJ1278" s="292">
        <v>0</v>
      </c>
      <c r="AK1278" s="175"/>
      <c r="AL1278" s="175">
        <v>18863021.59</v>
      </c>
      <c r="AM1278" s="175">
        <v>22266830.16</v>
      </c>
      <c r="AN1278" s="175">
        <v>3403808.5700000003</v>
      </c>
    </row>
    <row r="1279" spans="1:40" s="84" customFormat="1" ht="20.3" customHeight="1" x14ac:dyDescent="0.35">
      <c r="A1279" s="256">
        <v>2023</v>
      </c>
      <c r="B1279" s="184">
        <f t="shared" si="188"/>
        <v>1119</v>
      </c>
      <c r="C1279" s="286" t="s">
        <v>1164</v>
      </c>
      <c r="D1279" s="184">
        <v>44990</v>
      </c>
      <c r="E1279" s="287">
        <f>VLOOKUP(D1279,'[1]2023-2025'!$A:$G,7,0)</f>
        <v>2023</v>
      </c>
      <c r="F1279" s="287"/>
      <c r="G1279" s="287" t="s">
        <v>1899</v>
      </c>
      <c r="H1279" s="288">
        <f>INDEX('[1]2023-2025'!$AK:$AK,MATCH(D1279,'[1]2023-2025'!$A:$A,0))</f>
        <v>44670</v>
      </c>
      <c r="I1279" s="288" t="e">
        <v>#N/A</v>
      </c>
      <c r="J1279" s="288" t="e">
        <f>VLOOKUP(D1279,[1]Лист3!$A:$AK,37,0)</f>
        <v>#N/A</v>
      </c>
      <c r="K1279" s="289">
        <f>INDEX('[1]2023-2025'!$G:$G,MATCH(D1279,'[1]2023-2025'!$A:$A,0))</f>
        <v>2023</v>
      </c>
      <c r="L1279" s="289"/>
      <c r="M1279" s="289"/>
      <c r="N1279" s="289"/>
      <c r="O1279" s="289" t="s">
        <v>2806</v>
      </c>
      <c r="P1279" s="289">
        <v>0</v>
      </c>
      <c r="Q1279" s="186">
        <f t="shared" si="186"/>
        <v>203548.85999999993</v>
      </c>
      <c r="R1279" s="186">
        <f t="shared" si="187"/>
        <v>199284.17999999993</v>
      </c>
      <c r="S1279" s="290">
        <v>0</v>
      </c>
      <c r="T1279" s="290">
        <v>199284.17999999993</v>
      </c>
      <c r="U1279" s="290">
        <v>0</v>
      </c>
      <c r="V1279" s="290">
        <v>0</v>
      </c>
      <c r="W1279" s="290">
        <v>0</v>
      </c>
      <c r="X1279" s="290">
        <v>0</v>
      </c>
      <c r="Y1279" s="290">
        <v>0</v>
      </c>
      <c r="Z1279" s="290">
        <v>0</v>
      </c>
      <c r="AA1279" s="290">
        <v>0</v>
      </c>
      <c r="AB1279" s="290">
        <v>0</v>
      </c>
      <c r="AC1279" s="290">
        <v>0</v>
      </c>
      <c r="AD1279" s="290">
        <v>0</v>
      </c>
      <c r="AE1279" s="290">
        <v>0</v>
      </c>
      <c r="AF1279" s="290">
        <v>0</v>
      </c>
      <c r="AG1279" s="290">
        <v>0</v>
      </c>
      <c r="AH1279" s="290">
        <v>0</v>
      </c>
      <c r="AI1279" s="290">
        <v>0</v>
      </c>
      <c r="AJ1279" s="290">
        <v>4264.6799999999994</v>
      </c>
      <c r="AK1279" s="175"/>
      <c r="AL1279" s="175">
        <v>3046650.0900000003</v>
      </c>
      <c r="AM1279" s="175">
        <v>3250198.95</v>
      </c>
      <c r="AN1279" s="175">
        <v>203548.85999999993</v>
      </c>
    </row>
    <row r="1280" spans="1:40" s="84" customFormat="1" ht="20.3" customHeight="1" x14ac:dyDescent="0.35">
      <c r="A1280" s="256">
        <v>2023</v>
      </c>
      <c r="B1280" s="184">
        <f t="shared" si="188"/>
        <v>1120</v>
      </c>
      <c r="C1280" s="286" t="s">
        <v>1165</v>
      </c>
      <c r="D1280" s="184">
        <v>44992</v>
      </c>
      <c r="E1280" s="287">
        <f>VLOOKUP(D1280,'[1]2023-2025'!$A:$G,7,0)</f>
        <v>2023</v>
      </c>
      <c r="F1280" s="287"/>
      <c r="G1280" s="287" t="s">
        <v>1899</v>
      </c>
      <c r="H1280" s="288">
        <f>INDEX('[1]2023-2025'!$AK:$AK,MATCH(D1280,'[1]2023-2025'!$A:$A,0))</f>
        <v>44670</v>
      </c>
      <c r="I1280" s="288" t="e">
        <v>#N/A</v>
      </c>
      <c r="J1280" s="288" t="e">
        <f>VLOOKUP(D1280,[1]Лист3!$A:$AK,37,0)</f>
        <v>#N/A</v>
      </c>
      <c r="K1280" s="289">
        <f>INDEX('[1]2023-2025'!$G:$G,MATCH(D1280,'[1]2023-2025'!$A:$A,0))</f>
        <v>2023</v>
      </c>
      <c r="L1280" s="289"/>
      <c r="M1280" s="289"/>
      <c r="N1280" s="289"/>
      <c r="O1280" s="289" t="s">
        <v>2807</v>
      </c>
      <c r="P1280" s="289" t="s">
        <v>2808</v>
      </c>
      <c r="Q1280" s="186">
        <f t="shared" si="186"/>
        <v>1430291.7</v>
      </c>
      <c r="R1280" s="186">
        <f t="shared" si="187"/>
        <v>1423670.3499999999</v>
      </c>
      <c r="S1280" s="290">
        <v>0</v>
      </c>
      <c r="T1280" s="290">
        <v>143417.45000000001</v>
      </c>
      <c r="U1280" s="290">
        <v>0</v>
      </c>
      <c r="V1280" s="290">
        <v>0</v>
      </c>
      <c r="W1280" s="290">
        <v>0</v>
      </c>
      <c r="X1280" s="290">
        <v>0</v>
      </c>
      <c r="Y1280" s="290">
        <v>0</v>
      </c>
      <c r="Z1280" s="290">
        <v>0</v>
      </c>
      <c r="AA1280" s="290">
        <v>0</v>
      </c>
      <c r="AB1280" s="290">
        <v>0</v>
      </c>
      <c r="AC1280" s="290">
        <v>1280252.8999999999</v>
      </c>
      <c r="AD1280" s="290">
        <v>0</v>
      </c>
      <c r="AE1280" s="290">
        <v>0</v>
      </c>
      <c r="AF1280" s="290">
        <v>0</v>
      </c>
      <c r="AG1280" s="290">
        <v>0</v>
      </c>
      <c r="AH1280" s="290">
        <v>0</v>
      </c>
      <c r="AI1280" s="290">
        <v>0</v>
      </c>
      <c r="AJ1280" s="290">
        <v>6621.35</v>
      </c>
      <c r="AK1280" s="175"/>
      <c r="AL1280" s="175">
        <v>1781652.3499999999</v>
      </c>
      <c r="AM1280" s="175">
        <v>3211944.05</v>
      </c>
      <c r="AN1280" s="175">
        <v>1430291.7</v>
      </c>
    </row>
    <row r="1281" spans="1:40" s="84" customFormat="1" ht="20.3" customHeight="1" x14ac:dyDescent="0.35">
      <c r="A1281" s="256">
        <v>2023</v>
      </c>
      <c r="B1281" s="184">
        <f t="shared" si="188"/>
        <v>1121</v>
      </c>
      <c r="C1281" s="286" t="s">
        <v>1531</v>
      </c>
      <c r="D1281" s="184">
        <v>45051</v>
      </c>
      <c r="E1281" s="287">
        <f>VLOOKUP(D1281,'[1]2023-2025'!$A:$G,7,0)</f>
        <v>2023</v>
      </c>
      <c r="F1281" s="287"/>
      <c r="G1281" s="287" t="s">
        <v>1899</v>
      </c>
      <c r="H1281" s="288">
        <f>INDEX('[1]2023-2025'!$AK:$AK,MATCH(D1281,'[1]2023-2025'!$A:$A,0))</f>
        <v>44638</v>
      </c>
      <c r="I1281" s="288" t="e">
        <v>#N/A</v>
      </c>
      <c r="J1281" s="288" t="e">
        <f>VLOOKUP(D1281,[1]Лист3!$A:$AK,37,0)</f>
        <v>#N/A</v>
      </c>
      <c r="K1281" s="289">
        <f>INDEX('[1]2023-2025'!$G:$G,MATCH(D1281,'[1]2023-2025'!$A:$A,0))</f>
        <v>2023</v>
      </c>
      <c r="L1281" s="289"/>
      <c r="M1281" s="289"/>
      <c r="N1281" s="289"/>
      <c r="O1281" s="289" t="s">
        <v>2809</v>
      </c>
      <c r="P1281" s="289">
        <v>0</v>
      </c>
      <c r="Q1281" s="186">
        <f t="shared" si="186"/>
        <v>888021.52999999991</v>
      </c>
      <c r="R1281" s="186">
        <f t="shared" si="187"/>
        <v>879558.94</v>
      </c>
      <c r="S1281" s="290">
        <v>0</v>
      </c>
      <c r="T1281" s="290">
        <v>0</v>
      </c>
      <c r="U1281" s="290">
        <v>0</v>
      </c>
      <c r="V1281" s="290">
        <v>0</v>
      </c>
      <c r="W1281" s="290">
        <v>0</v>
      </c>
      <c r="X1281" s="290">
        <v>0</v>
      </c>
      <c r="Y1281" s="290">
        <v>0</v>
      </c>
      <c r="Z1281" s="290">
        <v>0</v>
      </c>
      <c r="AA1281" s="290">
        <v>0</v>
      </c>
      <c r="AB1281" s="290">
        <v>0</v>
      </c>
      <c r="AC1281" s="290">
        <v>783182.39999999991</v>
      </c>
      <c r="AD1281" s="290">
        <v>0</v>
      </c>
      <c r="AE1281" s="290">
        <v>0</v>
      </c>
      <c r="AF1281" s="290">
        <v>0</v>
      </c>
      <c r="AG1281" s="290">
        <v>96376.54</v>
      </c>
      <c r="AH1281" s="290">
        <v>0</v>
      </c>
      <c r="AI1281" s="290">
        <v>0</v>
      </c>
      <c r="AJ1281" s="292">
        <v>8462.59</v>
      </c>
      <c r="AK1281" s="175"/>
      <c r="AL1281" s="175">
        <v>8327937.9099999992</v>
      </c>
      <c r="AM1281" s="175">
        <v>9215959.4399999995</v>
      </c>
      <c r="AN1281" s="175">
        <v>888021.52999999991</v>
      </c>
    </row>
    <row r="1282" spans="1:40" s="84" customFormat="1" ht="20.3" customHeight="1" x14ac:dyDescent="0.35">
      <c r="A1282" s="256">
        <v>2023</v>
      </c>
      <c r="B1282" s="184">
        <f t="shared" si="188"/>
        <v>1122</v>
      </c>
      <c r="C1282" s="286" t="s">
        <v>1532</v>
      </c>
      <c r="D1282" s="184">
        <v>45054</v>
      </c>
      <c r="E1282" s="287">
        <f>VLOOKUP(D1282,'[1]2023-2025'!$A:$G,7,0)</f>
        <v>2023</v>
      </c>
      <c r="F1282" s="287"/>
      <c r="G1282" s="287" t="s">
        <v>1899</v>
      </c>
      <c r="H1282" s="288">
        <f>INDEX('[1]2023-2025'!$AK:$AK,MATCH(D1282,'[1]2023-2025'!$A:$A,0))</f>
        <v>44613</v>
      </c>
      <c r="I1282" s="288" t="e">
        <v>#N/A</v>
      </c>
      <c r="J1282" s="288" t="e">
        <f>VLOOKUP(D1282,[1]Лист3!$A:$AK,37,0)</f>
        <v>#N/A</v>
      </c>
      <c r="K1282" s="289">
        <f>INDEX('[1]2023-2025'!$G:$G,MATCH(D1282,'[1]2023-2025'!$A:$A,0))</f>
        <v>2023</v>
      </c>
      <c r="L1282" s="289"/>
      <c r="M1282" s="289"/>
      <c r="N1282" s="289"/>
      <c r="O1282" s="289" t="s">
        <v>2809</v>
      </c>
      <c r="P1282" s="289">
        <v>0</v>
      </c>
      <c r="Q1282" s="186">
        <f t="shared" si="186"/>
        <v>2785510.2400000007</v>
      </c>
      <c r="R1282" s="186">
        <f t="shared" si="187"/>
        <v>2749011.6000000006</v>
      </c>
      <c r="S1282" s="186">
        <v>0</v>
      </c>
      <c r="T1282" s="186">
        <v>1155044.4000000001</v>
      </c>
      <c r="U1282" s="186">
        <v>0</v>
      </c>
      <c r="V1282" s="186">
        <v>154988.40000000002</v>
      </c>
      <c r="W1282" s="186">
        <v>254662.8</v>
      </c>
      <c r="X1282" s="186">
        <v>266521.2</v>
      </c>
      <c r="Y1282" s="186">
        <v>0</v>
      </c>
      <c r="Z1282" s="186">
        <v>0</v>
      </c>
      <c r="AA1282" s="186">
        <v>0</v>
      </c>
      <c r="AB1282" s="186">
        <v>0</v>
      </c>
      <c r="AC1282" s="186">
        <v>917794.8</v>
      </c>
      <c r="AD1282" s="186">
        <v>0</v>
      </c>
      <c r="AE1282" s="186">
        <v>0</v>
      </c>
      <c r="AF1282" s="186">
        <v>0</v>
      </c>
      <c r="AG1282" s="292">
        <v>0</v>
      </c>
      <c r="AH1282" s="292">
        <v>0</v>
      </c>
      <c r="AI1282" s="292">
        <v>0</v>
      </c>
      <c r="AJ1282" s="292">
        <v>36498.639999999999</v>
      </c>
      <c r="AK1282" s="175"/>
      <c r="AL1282" s="175">
        <v>6774792.8399999999</v>
      </c>
      <c r="AM1282" s="175">
        <v>9560303.0800000001</v>
      </c>
      <c r="AN1282" s="175">
        <v>2785510.2399999998</v>
      </c>
    </row>
    <row r="1283" spans="1:40" s="84" customFormat="1" ht="20.3" customHeight="1" x14ac:dyDescent="0.35">
      <c r="A1283" s="256">
        <v>2023</v>
      </c>
      <c r="B1283" s="184">
        <f t="shared" si="188"/>
        <v>1123</v>
      </c>
      <c r="C1283" s="286" t="s">
        <v>1975</v>
      </c>
      <c r="D1283" s="184">
        <v>45050</v>
      </c>
      <c r="E1283" s="287">
        <f>VLOOKUP(D1283,'[1]2023-2025'!$A:$G,7,0)</f>
        <v>2023</v>
      </c>
      <c r="F1283" s="287"/>
      <c r="G1283" s="287" t="s">
        <v>1899</v>
      </c>
      <c r="H1283" s="288">
        <f>INDEX('[1]2023-2025'!$AK:$AK,MATCH(D1283,'[1]2023-2025'!$A:$A,0))</f>
        <v>44761</v>
      </c>
      <c r="I1283" s="288" t="e">
        <v>#N/A</v>
      </c>
      <c r="J1283" s="288" t="e">
        <f>VLOOKUP(D1283,[1]Лист3!$A:$AK,37,0)</f>
        <v>#N/A</v>
      </c>
      <c r="K1283" s="289">
        <f>INDEX('[1]2023-2025'!$G:$G,MATCH(D1283,'[1]2023-2025'!$A:$A,0))</f>
        <v>2023</v>
      </c>
      <c r="L1283" s="289"/>
      <c r="M1283" s="289"/>
      <c r="N1283" s="289"/>
      <c r="O1283" s="289" t="s">
        <v>2810</v>
      </c>
      <c r="P1283" s="289">
        <v>0</v>
      </c>
      <c r="Q1283" s="186">
        <f t="shared" si="186"/>
        <v>520594.06000000023</v>
      </c>
      <c r="R1283" s="186">
        <f t="shared" si="187"/>
        <v>512314.04000000021</v>
      </c>
      <c r="S1283" s="186">
        <v>0</v>
      </c>
      <c r="T1283" s="186">
        <v>0</v>
      </c>
      <c r="U1283" s="186">
        <v>0</v>
      </c>
      <c r="V1283" s="186">
        <v>0</v>
      </c>
      <c r="W1283" s="186">
        <v>0</v>
      </c>
      <c r="X1283" s="186">
        <v>195773.82</v>
      </c>
      <c r="Y1283" s="186">
        <v>0</v>
      </c>
      <c r="Z1283" s="186">
        <v>0</v>
      </c>
      <c r="AA1283" s="186">
        <v>0</v>
      </c>
      <c r="AB1283" s="186">
        <v>0</v>
      </c>
      <c r="AC1283" s="186">
        <v>316540.2200000002</v>
      </c>
      <c r="AD1283" s="186">
        <v>0</v>
      </c>
      <c r="AE1283" s="186">
        <v>0</v>
      </c>
      <c r="AF1283" s="186">
        <v>0</v>
      </c>
      <c r="AG1283" s="292">
        <v>0</v>
      </c>
      <c r="AH1283" s="292">
        <v>0</v>
      </c>
      <c r="AI1283" s="292">
        <v>0</v>
      </c>
      <c r="AJ1283" s="292">
        <v>8280.0199999999986</v>
      </c>
      <c r="AK1283" s="175"/>
      <c r="AL1283" s="175">
        <v>8720365.040000001</v>
      </c>
      <c r="AM1283" s="175">
        <v>9638284.1500000004</v>
      </c>
      <c r="AN1283" s="175">
        <v>917919.11000000022</v>
      </c>
    </row>
    <row r="1284" spans="1:40" s="84" customFormat="1" ht="20.3" customHeight="1" x14ac:dyDescent="0.35">
      <c r="A1284" s="256">
        <v>2023</v>
      </c>
      <c r="B1284" s="184">
        <f t="shared" si="188"/>
        <v>1124</v>
      </c>
      <c r="C1284" s="286" t="s">
        <v>1726</v>
      </c>
      <c r="D1284" s="184">
        <v>45103</v>
      </c>
      <c r="E1284" s="287">
        <f>VLOOKUP(D1284,'[1]2023-2025'!$A:$G,7,0)</f>
        <v>2023</v>
      </c>
      <c r="F1284" s="287" t="s">
        <v>2094</v>
      </c>
      <c r="G1284" s="287" t="s">
        <v>1899</v>
      </c>
      <c r="H1284" s="288">
        <f>INDEX('[1]2023-2025'!$AK:$AK,MATCH(D1284,'[1]2023-2025'!$A:$A,0))</f>
        <v>44613</v>
      </c>
      <c r="I1284" s="288" t="e">
        <v>#N/A</v>
      </c>
      <c r="J1284" s="288" t="e">
        <f>VLOOKUP(D1284,[1]Лист3!$A:$AK,37,0)</f>
        <v>#N/A</v>
      </c>
      <c r="K1284" s="289">
        <f>INDEX('[1]2023-2025'!$G:$G,MATCH(D1284,'[1]2023-2025'!$A:$A,0))</f>
        <v>2023</v>
      </c>
      <c r="L1284" s="289"/>
      <c r="M1284" s="289">
        <v>2</v>
      </c>
      <c r="N1284" s="289"/>
      <c r="O1284" s="289" t="s">
        <v>2809</v>
      </c>
      <c r="P1284" s="289">
        <v>0</v>
      </c>
      <c r="Q1284" s="186">
        <f t="shared" si="186"/>
        <v>4816827.2299999995</v>
      </c>
      <c r="R1284" s="186">
        <f t="shared" si="187"/>
        <v>4742837.68</v>
      </c>
      <c r="S1284" s="186">
        <v>0</v>
      </c>
      <c r="T1284" s="186">
        <v>0</v>
      </c>
      <c r="U1284" s="186">
        <v>0</v>
      </c>
      <c r="V1284" s="186">
        <v>0</v>
      </c>
      <c r="W1284" s="186">
        <v>0</v>
      </c>
      <c r="X1284" s="186">
        <v>0</v>
      </c>
      <c r="Y1284" s="186">
        <v>0</v>
      </c>
      <c r="Z1284" s="186">
        <v>4627836.41</v>
      </c>
      <c r="AA1284" s="186">
        <v>0</v>
      </c>
      <c r="AB1284" s="186">
        <v>0</v>
      </c>
      <c r="AC1284" s="186">
        <v>0</v>
      </c>
      <c r="AD1284" s="186">
        <v>0</v>
      </c>
      <c r="AE1284" s="186">
        <v>0</v>
      </c>
      <c r="AF1284" s="186">
        <v>0</v>
      </c>
      <c r="AG1284" s="292">
        <v>115001.27</v>
      </c>
      <c r="AH1284" s="292">
        <v>0</v>
      </c>
      <c r="AI1284" s="292">
        <v>0</v>
      </c>
      <c r="AJ1284" s="292">
        <v>73989.55</v>
      </c>
      <c r="AK1284" s="175"/>
      <c r="AL1284" s="175">
        <v>28121953.949999999</v>
      </c>
      <c r="AM1284" s="175">
        <v>32938781.18</v>
      </c>
      <c r="AN1284" s="175">
        <v>4816827.2299999995</v>
      </c>
    </row>
    <row r="1285" spans="1:40" s="84" customFormat="1" ht="20.3" customHeight="1" x14ac:dyDescent="0.35">
      <c r="A1285" s="256">
        <v>2023</v>
      </c>
      <c r="B1285" s="184">
        <f t="shared" si="188"/>
        <v>1125</v>
      </c>
      <c r="C1285" s="286" t="s">
        <v>1811</v>
      </c>
      <c r="D1285" s="184">
        <v>45193</v>
      </c>
      <c r="E1285" s="287">
        <f>VLOOKUP(D1285,'[1]2023-2025'!$A:$G,7,0)</f>
        <v>2023</v>
      </c>
      <c r="F1285" s="287" t="s">
        <v>2094</v>
      </c>
      <c r="G1285" s="287"/>
      <c r="H1285" s="288">
        <f>INDEX('[1]2023-2025'!$AK:$AK,MATCH(D1285,'[1]2023-2025'!$A:$A,0))</f>
        <v>44670</v>
      </c>
      <c r="I1285" s="288" t="e">
        <v>#N/A</v>
      </c>
      <c r="J1285" s="288" t="e">
        <f>VLOOKUP(D1285,[1]Лист3!$A:$AK,37,0)</f>
        <v>#N/A</v>
      </c>
      <c r="K1285" s="289">
        <f>INDEX('[1]2023-2025'!$G:$G,MATCH(D1285,'[1]2023-2025'!$A:$A,0))</f>
        <v>2023</v>
      </c>
      <c r="L1285" s="289"/>
      <c r="M1285" s="289">
        <v>4</v>
      </c>
      <c r="N1285" s="289"/>
      <c r="O1285" s="289" t="s">
        <v>2806</v>
      </c>
      <c r="P1285" s="289">
        <v>0</v>
      </c>
      <c r="Q1285" s="186">
        <f t="shared" si="186"/>
        <v>8830689.1899999995</v>
      </c>
      <c r="R1285" s="186">
        <f t="shared" si="187"/>
        <v>8683453.6999999993</v>
      </c>
      <c r="S1285" s="290">
        <v>0</v>
      </c>
      <c r="T1285" s="291">
        <v>0</v>
      </c>
      <c r="U1285" s="186">
        <v>0</v>
      </c>
      <c r="V1285" s="186">
        <v>0</v>
      </c>
      <c r="W1285" s="186">
        <v>0</v>
      </c>
      <c r="X1285" s="186">
        <v>0</v>
      </c>
      <c r="Y1285" s="186">
        <v>0</v>
      </c>
      <c r="Z1285" s="186">
        <v>8487012.4299999997</v>
      </c>
      <c r="AA1285" s="186">
        <v>0</v>
      </c>
      <c r="AB1285" s="186">
        <v>0</v>
      </c>
      <c r="AC1285" s="186">
        <v>0</v>
      </c>
      <c r="AD1285" s="186">
        <v>0</v>
      </c>
      <c r="AE1285" s="186">
        <v>0</v>
      </c>
      <c r="AF1285" s="186">
        <v>0</v>
      </c>
      <c r="AG1285" s="292">
        <v>196441.27</v>
      </c>
      <c r="AH1285" s="292">
        <v>0</v>
      </c>
      <c r="AI1285" s="292">
        <v>0</v>
      </c>
      <c r="AJ1285" s="292">
        <v>147235.49</v>
      </c>
      <c r="AK1285" s="175"/>
      <c r="AL1285" s="175">
        <v>32515974.130000003</v>
      </c>
      <c r="AM1285" s="175">
        <v>41346663.32</v>
      </c>
      <c r="AN1285" s="175">
        <v>8830689.1899999995</v>
      </c>
    </row>
    <row r="1286" spans="1:40" s="84" customFormat="1" ht="20.3" customHeight="1" x14ac:dyDescent="0.35">
      <c r="A1286" s="256">
        <v>2023</v>
      </c>
      <c r="B1286" s="184">
        <f t="shared" si="188"/>
        <v>1126</v>
      </c>
      <c r="C1286" s="286" t="s">
        <v>2246</v>
      </c>
      <c r="D1286" s="184">
        <v>45085</v>
      </c>
      <c r="E1286" s="287">
        <f>VLOOKUP(D1286,'[1]2023-2025'!$A:$G,7,0)</f>
        <v>2023</v>
      </c>
      <c r="F1286" s="287" t="s">
        <v>2881</v>
      </c>
      <c r="G1286" s="287"/>
      <c r="H1286" s="288" t="str">
        <f>INDEX('[1]2023-2025'!$AK:$AK,MATCH(D1286,'[1]2023-2025'!$A:$A,0))</f>
        <v>вкл. Протоколом</v>
      </c>
      <c r="I1286" s="288" t="e">
        <v>#N/A</v>
      </c>
      <c r="J1286" s="288" t="e">
        <f>VLOOKUP(D1286,[1]Лист3!$A:$AK,37,0)</f>
        <v>#N/A</v>
      </c>
      <c r="K1286" s="289">
        <f>INDEX('[1]2023-2025'!$G:$G,MATCH(D1286,'[1]2023-2025'!$A:$A,0))</f>
        <v>2023</v>
      </c>
      <c r="L1286" s="289"/>
      <c r="M1286" s="289"/>
      <c r="N1286" s="289"/>
      <c r="O1286" s="289" t="s">
        <v>2448</v>
      </c>
      <c r="P1286" s="289" t="s">
        <v>2811</v>
      </c>
      <c r="Q1286" s="186">
        <f t="shared" si="186"/>
        <v>5071531.8600000003</v>
      </c>
      <c r="R1286" s="186">
        <f t="shared" si="187"/>
        <v>5047951.2</v>
      </c>
      <c r="S1286" s="290">
        <v>0</v>
      </c>
      <c r="T1286" s="291">
        <v>0</v>
      </c>
      <c r="U1286" s="186">
        <v>0</v>
      </c>
      <c r="V1286" s="186">
        <v>0</v>
      </c>
      <c r="W1286" s="186">
        <v>0</v>
      </c>
      <c r="X1286" s="186">
        <v>0</v>
      </c>
      <c r="Y1286" s="186">
        <v>0</v>
      </c>
      <c r="Z1286" s="290">
        <v>0</v>
      </c>
      <c r="AA1286" s="186">
        <v>5047951.2</v>
      </c>
      <c r="AB1286" s="186">
        <v>0</v>
      </c>
      <c r="AC1286" s="186">
        <v>0</v>
      </c>
      <c r="AD1286" s="186">
        <v>0</v>
      </c>
      <c r="AE1286" s="186">
        <v>0</v>
      </c>
      <c r="AF1286" s="186">
        <v>0</v>
      </c>
      <c r="AG1286" s="290">
        <v>0</v>
      </c>
      <c r="AH1286" s="292">
        <v>0</v>
      </c>
      <c r="AI1286" s="292">
        <v>0</v>
      </c>
      <c r="AJ1286" s="292">
        <v>23580.66</v>
      </c>
      <c r="AK1286" s="175"/>
      <c r="AL1286" s="175">
        <v>12905692.500000002</v>
      </c>
      <c r="AM1286" s="175">
        <v>22229210.940000001</v>
      </c>
      <c r="AN1286" s="175">
        <v>9323518.4399999995</v>
      </c>
    </row>
    <row r="1287" spans="1:40" s="84" customFormat="1" ht="20.3" customHeight="1" x14ac:dyDescent="0.35">
      <c r="A1287" s="256">
        <v>2023</v>
      </c>
      <c r="B1287" s="184">
        <f>B1286+1</f>
        <v>1127</v>
      </c>
      <c r="C1287" s="286" t="s">
        <v>3037</v>
      </c>
      <c r="D1287" s="184">
        <v>45028</v>
      </c>
      <c r="E1287" s="287"/>
      <c r="F1287" s="287"/>
      <c r="G1287" s="287"/>
      <c r="H1287" s="288"/>
      <c r="I1287" s="288" t="e">
        <v>#N/A</v>
      </c>
      <c r="J1287" s="288" t="e">
        <f>VLOOKUP(D1287,[1]Лист3!$A:$AK,37,0)</f>
        <v>#N/A</v>
      </c>
      <c r="K1287" s="289"/>
      <c r="L1287" s="289"/>
      <c r="M1287" s="289"/>
      <c r="N1287" s="289"/>
      <c r="O1287" s="289"/>
      <c r="P1287" s="289"/>
      <c r="Q1287" s="186">
        <f t="shared" si="186"/>
        <v>111620.88</v>
      </c>
      <c r="R1287" s="186">
        <f t="shared" si="187"/>
        <v>111620.88</v>
      </c>
      <c r="S1287" s="290">
        <v>0</v>
      </c>
      <c r="T1287" s="291">
        <v>0</v>
      </c>
      <c r="U1287" s="186">
        <v>0</v>
      </c>
      <c r="V1287" s="186">
        <v>0</v>
      </c>
      <c r="W1287" s="186">
        <v>0</v>
      </c>
      <c r="X1287" s="186">
        <v>0</v>
      </c>
      <c r="Y1287" s="186">
        <v>0</v>
      </c>
      <c r="Z1287" s="186">
        <v>0</v>
      </c>
      <c r="AA1287" s="186">
        <v>0</v>
      </c>
      <c r="AB1287" s="186">
        <v>111620.88</v>
      </c>
      <c r="AC1287" s="186">
        <v>0</v>
      </c>
      <c r="AD1287" s="186">
        <v>0</v>
      </c>
      <c r="AE1287" s="186">
        <v>0</v>
      </c>
      <c r="AF1287" s="186">
        <v>0</v>
      </c>
      <c r="AG1287" s="292">
        <v>0</v>
      </c>
      <c r="AH1287" s="292">
        <v>0</v>
      </c>
      <c r="AI1287" s="292">
        <v>0</v>
      </c>
      <c r="AJ1287" s="292">
        <v>0</v>
      </c>
      <c r="AK1287" s="175"/>
      <c r="AL1287" s="175">
        <v>35513.51999999999</v>
      </c>
      <c r="AM1287" s="175">
        <v>147134.39999999999</v>
      </c>
      <c r="AN1287" s="175">
        <v>111620.88</v>
      </c>
    </row>
    <row r="1288" spans="1:40" s="84" customFormat="1" ht="20.3" customHeight="1" x14ac:dyDescent="0.35">
      <c r="A1288" s="256"/>
      <c r="B1288" s="170" t="s">
        <v>22</v>
      </c>
      <c r="C1288" s="293"/>
      <c r="D1288" s="296" t="s">
        <v>172</v>
      </c>
      <c r="E1288" s="287" t="e">
        <f>VLOOKUP(D1288,'[1]2023-2025'!$A:$G,7,0)</f>
        <v>#N/A</v>
      </c>
      <c r="F1288" s="287"/>
      <c r="G1288" s="287"/>
      <c r="H1288" s="288" t="e">
        <v>#N/A</v>
      </c>
      <c r="I1288" s="288" t="e">
        <v>#N/A</v>
      </c>
      <c r="J1288" s="288" t="e">
        <f>VLOOKUP(D1288,[1]Лист3!$A:$AK,37,0)</f>
        <v>#N/A</v>
      </c>
      <c r="K1288" s="289" t="e">
        <v>#N/A</v>
      </c>
      <c r="L1288" s="289"/>
      <c r="M1288" s="289"/>
      <c r="N1288" s="289"/>
      <c r="O1288" s="289" t="e">
        <v>#N/A</v>
      </c>
      <c r="P1288" s="289"/>
      <c r="Q1288" s="297">
        <f t="shared" ref="Q1288:AJ1288" si="189">SUM(Q1268:Q1287)</f>
        <v>29378216.760000002</v>
      </c>
      <c r="R1288" s="297">
        <f t="shared" si="189"/>
        <v>29048282.520000003</v>
      </c>
      <c r="S1288" s="297">
        <f t="shared" si="189"/>
        <v>0</v>
      </c>
      <c r="T1288" s="297">
        <f t="shared" si="189"/>
        <v>1497746.03</v>
      </c>
      <c r="U1288" s="297">
        <f t="shared" si="189"/>
        <v>0</v>
      </c>
      <c r="V1288" s="297">
        <f t="shared" si="189"/>
        <v>154988.40000000002</v>
      </c>
      <c r="W1288" s="297">
        <f t="shared" si="189"/>
        <v>254662.8</v>
      </c>
      <c r="X1288" s="297">
        <f t="shared" si="189"/>
        <v>714470.22</v>
      </c>
      <c r="Y1288" s="297">
        <f t="shared" si="189"/>
        <v>0</v>
      </c>
      <c r="Z1288" s="297">
        <f t="shared" si="189"/>
        <v>13114848.84</v>
      </c>
      <c r="AA1288" s="297">
        <f t="shared" si="189"/>
        <v>5047951.2</v>
      </c>
      <c r="AB1288" s="297">
        <f t="shared" si="189"/>
        <v>111620.88</v>
      </c>
      <c r="AC1288" s="297">
        <f t="shared" si="189"/>
        <v>6748892.3699999992</v>
      </c>
      <c r="AD1288" s="297">
        <f t="shared" si="189"/>
        <v>0</v>
      </c>
      <c r="AE1288" s="297">
        <f t="shared" si="189"/>
        <v>0</v>
      </c>
      <c r="AF1288" s="297">
        <f t="shared" si="189"/>
        <v>0</v>
      </c>
      <c r="AG1288" s="297">
        <f t="shared" si="189"/>
        <v>787405.77999999991</v>
      </c>
      <c r="AH1288" s="297">
        <f t="shared" si="189"/>
        <v>615696</v>
      </c>
      <c r="AI1288" s="297">
        <f t="shared" si="189"/>
        <v>0</v>
      </c>
      <c r="AJ1288" s="297">
        <f t="shared" si="189"/>
        <v>329934.24</v>
      </c>
      <c r="AK1288" s="175"/>
      <c r="AL1288" s="175" t="e">
        <v>#N/A</v>
      </c>
      <c r="AM1288" s="175" t="e">
        <v>#N/A</v>
      </c>
      <c r="AN1288" s="175" t="e">
        <v>#N/A</v>
      </c>
    </row>
    <row r="1289" spans="1:40" s="84" customFormat="1" ht="20.3" customHeight="1" x14ac:dyDescent="0.35">
      <c r="A1289" s="256"/>
      <c r="B1289" s="309" t="s">
        <v>34</v>
      </c>
      <c r="C1289" s="309"/>
      <c r="D1289" s="296" t="s">
        <v>172</v>
      </c>
      <c r="E1289" s="287" t="e">
        <f>VLOOKUP(D1289,'[1]2023-2025'!$A:$G,7,0)</f>
        <v>#N/A</v>
      </c>
      <c r="F1289" s="287"/>
      <c r="G1289" s="287"/>
      <c r="H1289" s="288" t="e">
        <v>#N/A</v>
      </c>
      <c r="I1289" s="288" t="e">
        <v>#N/A</v>
      </c>
      <c r="J1289" s="288" t="e">
        <f>VLOOKUP(D1289,[1]Лист3!$A:$AK,37,0)</f>
        <v>#N/A</v>
      </c>
      <c r="K1289" s="289" t="e">
        <v>#N/A</v>
      </c>
      <c r="L1289" s="289"/>
      <c r="M1289" s="289"/>
      <c r="N1289" s="289"/>
      <c r="O1289" s="289" t="e">
        <v>#N/A</v>
      </c>
      <c r="P1289" s="289"/>
      <c r="Q1289" s="297">
        <f t="shared" ref="Q1289:AJ1289" si="190">Q1288</f>
        <v>29378216.760000002</v>
      </c>
      <c r="R1289" s="297">
        <f t="shared" si="190"/>
        <v>29048282.520000003</v>
      </c>
      <c r="S1289" s="297">
        <f t="shared" si="190"/>
        <v>0</v>
      </c>
      <c r="T1289" s="297">
        <f t="shared" si="190"/>
        <v>1497746.03</v>
      </c>
      <c r="U1289" s="297">
        <f t="shared" si="190"/>
        <v>0</v>
      </c>
      <c r="V1289" s="297">
        <f t="shared" si="190"/>
        <v>154988.40000000002</v>
      </c>
      <c r="W1289" s="297">
        <f t="shared" si="190"/>
        <v>254662.8</v>
      </c>
      <c r="X1289" s="297">
        <f t="shared" si="190"/>
        <v>714470.22</v>
      </c>
      <c r="Y1289" s="297">
        <f t="shared" si="190"/>
        <v>0</v>
      </c>
      <c r="Z1289" s="297">
        <f t="shared" si="190"/>
        <v>13114848.84</v>
      </c>
      <c r="AA1289" s="297">
        <f t="shared" si="190"/>
        <v>5047951.2</v>
      </c>
      <c r="AB1289" s="297">
        <f t="shared" si="190"/>
        <v>111620.88</v>
      </c>
      <c r="AC1289" s="297">
        <f t="shared" si="190"/>
        <v>6748892.3699999992</v>
      </c>
      <c r="AD1289" s="297">
        <f t="shared" si="190"/>
        <v>0</v>
      </c>
      <c r="AE1289" s="297">
        <f t="shared" si="190"/>
        <v>0</v>
      </c>
      <c r="AF1289" s="297">
        <f t="shared" si="190"/>
        <v>0</v>
      </c>
      <c r="AG1289" s="297">
        <f t="shared" si="190"/>
        <v>787405.77999999991</v>
      </c>
      <c r="AH1289" s="297">
        <f t="shared" si="190"/>
        <v>615696</v>
      </c>
      <c r="AI1289" s="297">
        <f t="shared" si="190"/>
        <v>0</v>
      </c>
      <c r="AJ1289" s="297">
        <f t="shared" si="190"/>
        <v>329934.24</v>
      </c>
      <c r="AK1289" s="175"/>
      <c r="AL1289" s="175" t="e">
        <v>#N/A</v>
      </c>
      <c r="AM1289" s="175" t="e">
        <v>#N/A</v>
      </c>
      <c r="AN1289" s="175" t="e">
        <v>#N/A</v>
      </c>
    </row>
    <row r="1290" spans="1:40" s="84" customFormat="1" ht="20.3" customHeight="1" x14ac:dyDescent="0.35">
      <c r="A1290" s="256"/>
      <c r="B1290" s="298"/>
      <c r="C1290" s="275"/>
      <c r="D1290" s="275"/>
      <c r="E1290" s="287">
        <f>VLOOKUP(D1290,'[1]2023-2025'!$A:$G,7,0)</f>
        <v>0</v>
      </c>
      <c r="F1290" s="287"/>
      <c r="G1290" s="287"/>
      <c r="H1290" s="288" t="e">
        <v>#N/A</v>
      </c>
      <c r="I1290" s="288" t="e">
        <v>#N/A</v>
      </c>
      <c r="J1290" s="288" t="e">
        <f>VLOOKUP(D1290,[1]Лист3!$A:$AK,37,0)</f>
        <v>#N/A</v>
      </c>
      <c r="K1290" s="289" t="e">
        <v>#N/A</v>
      </c>
      <c r="L1290" s="289"/>
      <c r="M1290" s="289"/>
      <c r="N1290" s="289"/>
      <c r="O1290" s="289" t="e">
        <v>#N/A</v>
      </c>
      <c r="P1290" s="289"/>
      <c r="Q1290" s="275"/>
      <c r="R1290" s="275"/>
      <c r="S1290" s="277"/>
      <c r="T1290" s="277"/>
      <c r="U1290" s="277"/>
      <c r="V1290" s="277"/>
      <c r="W1290" s="277"/>
      <c r="X1290" s="277" t="s">
        <v>2952</v>
      </c>
      <c r="Y1290" s="299"/>
      <c r="Z1290" s="277"/>
      <c r="AA1290" s="277"/>
      <c r="AB1290" s="277"/>
      <c r="AC1290" s="277"/>
      <c r="AD1290" s="277"/>
      <c r="AE1290" s="277"/>
      <c r="AF1290" s="277"/>
      <c r="AG1290" s="277"/>
      <c r="AH1290" s="277"/>
      <c r="AI1290" s="277"/>
      <c r="AJ1290" s="277"/>
      <c r="AK1290" s="175"/>
      <c r="AL1290" s="175" t="e">
        <v>#N/A</v>
      </c>
      <c r="AM1290" s="175" t="e">
        <v>#N/A</v>
      </c>
      <c r="AN1290" s="175" t="e">
        <v>#N/A</v>
      </c>
    </row>
    <row r="1291" spans="1:40" s="84" customFormat="1" ht="20.3" customHeight="1" x14ac:dyDescent="0.35">
      <c r="A1291" s="256"/>
      <c r="B1291" s="298"/>
      <c r="C1291" s="311"/>
      <c r="D1291" s="311"/>
      <c r="E1291" s="287">
        <f>VLOOKUP(D1291,'[1]2023-2025'!$A:$G,7,0)</f>
        <v>0</v>
      </c>
      <c r="F1291" s="287"/>
      <c r="G1291" s="287"/>
      <c r="H1291" s="288" t="e">
        <v>#N/A</v>
      </c>
      <c r="I1291" s="288" t="e">
        <v>#N/A</v>
      </c>
      <c r="J1291" s="288" t="e">
        <f>VLOOKUP(D1291,[1]Лист3!$A:$AK,37,0)</f>
        <v>#N/A</v>
      </c>
      <c r="K1291" s="289" t="e">
        <v>#N/A</v>
      </c>
      <c r="L1291" s="289"/>
      <c r="M1291" s="289"/>
      <c r="N1291" s="289"/>
      <c r="O1291" s="289" t="e">
        <v>#N/A</v>
      </c>
      <c r="P1291" s="289"/>
      <c r="Q1291" s="311"/>
      <c r="R1291" s="311"/>
      <c r="S1291" s="316"/>
      <c r="T1291" s="316"/>
      <c r="U1291" s="316"/>
      <c r="V1291" s="316"/>
      <c r="W1291" s="316"/>
      <c r="X1291" s="311" t="s">
        <v>2953</v>
      </c>
      <c r="Y1291" s="316"/>
      <c r="Z1291" s="316"/>
      <c r="AA1291" s="316"/>
      <c r="AB1291" s="316"/>
      <c r="AC1291" s="316"/>
      <c r="AD1291" s="316"/>
      <c r="AE1291" s="316"/>
      <c r="AF1291" s="316"/>
      <c r="AG1291" s="316"/>
      <c r="AH1291" s="316"/>
      <c r="AI1291" s="316"/>
      <c r="AJ1291" s="316"/>
      <c r="AK1291" s="175"/>
      <c r="AL1291" s="175" t="e">
        <v>#N/A</v>
      </c>
      <c r="AM1291" s="175" t="e">
        <v>#N/A</v>
      </c>
      <c r="AN1291" s="175" t="e">
        <v>#N/A</v>
      </c>
    </row>
    <row r="1292" spans="1:40" s="84" customFormat="1" ht="20.3" customHeight="1" x14ac:dyDescent="0.35">
      <c r="A1292" s="256">
        <v>2023</v>
      </c>
      <c r="B1292" s="184">
        <f>B1287+1</f>
        <v>1128</v>
      </c>
      <c r="C1292" s="286" t="s">
        <v>1171</v>
      </c>
      <c r="D1292" s="184">
        <v>45278</v>
      </c>
      <c r="E1292" s="287">
        <f>VLOOKUP(D1292,'[1]2023-2025'!$A:$G,7,0)</f>
        <v>2023</v>
      </c>
      <c r="F1292" s="287"/>
      <c r="G1292" s="287" t="s">
        <v>1899</v>
      </c>
      <c r="H1292" s="288">
        <f>INDEX('[1]2023-2025'!$AK:$AK,MATCH(D1292,'[1]2023-2025'!$A:$A,0))</f>
        <v>44670</v>
      </c>
      <c r="I1292" s="288" t="e">
        <v>#N/A</v>
      </c>
      <c r="J1292" s="288" t="e">
        <f>VLOOKUP(D1292,[1]Лист3!$A:$AK,37,0)</f>
        <v>#N/A</v>
      </c>
      <c r="K1292" s="289">
        <f>INDEX('[1]2023-2025'!$G:$G,MATCH(D1292,'[1]2023-2025'!$A:$A,0))</f>
        <v>2023</v>
      </c>
      <c r="L1292" s="289"/>
      <c r="M1292" s="289"/>
      <c r="N1292" s="289"/>
      <c r="O1292" s="289" t="s">
        <v>2812</v>
      </c>
      <c r="P1292" s="289">
        <v>0</v>
      </c>
      <c r="Q1292" s="186">
        <f>SUM(S1292:AJ1292)</f>
        <v>109668</v>
      </c>
      <c r="R1292" s="186">
        <f>SUM(S1292:AI1292)</f>
        <v>109668</v>
      </c>
      <c r="S1292" s="290">
        <v>0</v>
      </c>
      <c r="T1292" s="290">
        <v>0</v>
      </c>
      <c r="U1292" s="290">
        <v>0</v>
      </c>
      <c r="V1292" s="290">
        <v>0</v>
      </c>
      <c r="W1292" s="290">
        <v>0</v>
      </c>
      <c r="X1292" s="290">
        <v>0</v>
      </c>
      <c r="Y1292" s="290">
        <v>0</v>
      </c>
      <c r="Z1292" s="290">
        <v>0</v>
      </c>
      <c r="AA1292" s="290">
        <v>0</v>
      </c>
      <c r="AB1292" s="290">
        <v>0</v>
      </c>
      <c r="AC1292" s="290">
        <v>0</v>
      </c>
      <c r="AD1292" s="290">
        <v>0</v>
      </c>
      <c r="AE1292" s="290">
        <v>0</v>
      </c>
      <c r="AF1292" s="290">
        <v>0</v>
      </c>
      <c r="AG1292" s="290">
        <v>0</v>
      </c>
      <c r="AH1292" s="290">
        <v>109668</v>
      </c>
      <c r="AI1292" s="290">
        <v>0</v>
      </c>
      <c r="AJ1292" s="290">
        <v>0</v>
      </c>
      <c r="AK1292" s="175"/>
      <c r="AL1292" s="175">
        <v>7606501.5099999998</v>
      </c>
      <c r="AM1292" s="175">
        <v>7716169.5099999998</v>
      </c>
      <c r="AN1292" s="175">
        <v>109668</v>
      </c>
    </row>
    <row r="1293" spans="1:40" s="84" customFormat="1" ht="20.3" customHeight="1" x14ac:dyDescent="0.35">
      <c r="A1293" s="256"/>
      <c r="B1293" s="170" t="s">
        <v>22</v>
      </c>
      <c r="C1293" s="293"/>
      <c r="D1293" s="296" t="s">
        <v>172</v>
      </c>
      <c r="E1293" s="287" t="e">
        <f>VLOOKUP(D1293,'[1]2023-2025'!$A:$G,7,0)</f>
        <v>#N/A</v>
      </c>
      <c r="F1293" s="287"/>
      <c r="G1293" s="287"/>
      <c r="H1293" s="288" t="e">
        <v>#N/A</v>
      </c>
      <c r="I1293" s="288" t="e">
        <v>#N/A</v>
      </c>
      <c r="J1293" s="288" t="e">
        <f>VLOOKUP(D1293,[1]Лист3!$A:$AK,37,0)</f>
        <v>#N/A</v>
      </c>
      <c r="K1293" s="289" t="e">
        <v>#N/A</v>
      </c>
      <c r="L1293" s="289"/>
      <c r="M1293" s="289"/>
      <c r="N1293" s="289"/>
      <c r="O1293" s="289" t="e">
        <v>#N/A</v>
      </c>
      <c r="P1293" s="289"/>
      <c r="Q1293" s="297">
        <f>Q1292</f>
        <v>109668</v>
      </c>
      <c r="R1293" s="297">
        <f t="shared" ref="R1293:AJ1294" si="191">R1292</f>
        <v>109668</v>
      </c>
      <c r="S1293" s="297">
        <f t="shared" si="191"/>
        <v>0</v>
      </c>
      <c r="T1293" s="297">
        <f t="shared" si="191"/>
        <v>0</v>
      </c>
      <c r="U1293" s="297">
        <f t="shared" si="191"/>
        <v>0</v>
      </c>
      <c r="V1293" s="297">
        <f t="shared" si="191"/>
        <v>0</v>
      </c>
      <c r="W1293" s="297">
        <f t="shared" si="191"/>
        <v>0</v>
      </c>
      <c r="X1293" s="297">
        <f t="shared" si="191"/>
        <v>0</v>
      </c>
      <c r="Y1293" s="297">
        <f t="shared" si="191"/>
        <v>0</v>
      </c>
      <c r="Z1293" s="297">
        <f t="shared" si="191"/>
        <v>0</v>
      </c>
      <c r="AA1293" s="297">
        <f t="shared" si="191"/>
        <v>0</v>
      </c>
      <c r="AB1293" s="297">
        <f t="shared" si="191"/>
        <v>0</v>
      </c>
      <c r="AC1293" s="297">
        <f t="shared" si="191"/>
        <v>0</v>
      </c>
      <c r="AD1293" s="297">
        <f t="shared" si="191"/>
        <v>0</v>
      </c>
      <c r="AE1293" s="297">
        <f t="shared" si="191"/>
        <v>0</v>
      </c>
      <c r="AF1293" s="297">
        <f t="shared" si="191"/>
        <v>0</v>
      </c>
      <c r="AG1293" s="297">
        <f t="shared" si="191"/>
        <v>0</v>
      </c>
      <c r="AH1293" s="297">
        <f t="shared" si="191"/>
        <v>109668</v>
      </c>
      <c r="AI1293" s="297">
        <f t="shared" si="191"/>
        <v>0</v>
      </c>
      <c r="AJ1293" s="297">
        <f t="shared" si="191"/>
        <v>0</v>
      </c>
      <c r="AK1293" s="175"/>
      <c r="AL1293" s="175" t="e">
        <v>#N/A</v>
      </c>
      <c r="AM1293" s="175" t="e">
        <v>#N/A</v>
      </c>
      <c r="AN1293" s="175" t="e">
        <v>#N/A</v>
      </c>
    </row>
    <row r="1294" spans="1:40" s="84" customFormat="1" ht="20.3" customHeight="1" x14ac:dyDescent="0.35">
      <c r="A1294" s="256"/>
      <c r="B1294" s="309" t="s">
        <v>34</v>
      </c>
      <c r="C1294" s="309"/>
      <c r="D1294" s="296" t="s">
        <v>172</v>
      </c>
      <c r="E1294" s="287" t="e">
        <f>VLOOKUP(D1294,'[1]2023-2025'!$A:$G,7,0)</f>
        <v>#N/A</v>
      </c>
      <c r="F1294" s="287"/>
      <c r="G1294" s="287"/>
      <c r="H1294" s="288" t="e">
        <v>#N/A</v>
      </c>
      <c r="I1294" s="288" t="e">
        <v>#N/A</v>
      </c>
      <c r="J1294" s="288" t="e">
        <f>VLOOKUP(D1294,[1]Лист3!$A:$AK,37,0)</f>
        <v>#N/A</v>
      </c>
      <c r="K1294" s="289" t="e">
        <v>#N/A</v>
      </c>
      <c r="L1294" s="289"/>
      <c r="M1294" s="289"/>
      <c r="N1294" s="289"/>
      <c r="O1294" s="289" t="e">
        <v>#N/A</v>
      </c>
      <c r="P1294" s="289"/>
      <c r="Q1294" s="297">
        <f>Q1293</f>
        <v>109668</v>
      </c>
      <c r="R1294" s="297">
        <f t="shared" si="191"/>
        <v>109668</v>
      </c>
      <c r="S1294" s="297">
        <f t="shared" si="191"/>
        <v>0</v>
      </c>
      <c r="T1294" s="297">
        <f t="shared" si="191"/>
        <v>0</v>
      </c>
      <c r="U1294" s="297">
        <f t="shared" si="191"/>
        <v>0</v>
      </c>
      <c r="V1294" s="297">
        <f t="shared" si="191"/>
        <v>0</v>
      </c>
      <c r="W1294" s="297">
        <f t="shared" si="191"/>
        <v>0</v>
      </c>
      <c r="X1294" s="297">
        <f t="shared" si="191"/>
        <v>0</v>
      </c>
      <c r="Y1294" s="297">
        <f t="shared" si="191"/>
        <v>0</v>
      </c>
      <c r="Z1294" s="297">
        <f t="shared" si="191"/>
        <v>0</v>
      </c>
      <c r="AA1294" s="297">
        <f t="shared" si="191"/>
        <v>0</v>
      </c>
      <c r="AB1294" s="297">
        <f t="shared" si="191"/>
        <v>0</v>
      </c>
      <c r="AC1294" s="297">
        <f t="shared" si="191"/>
        <v>0</v>
      </c>
      <c r="AD1294" s="297">
        <f t="shared" si="191"/>
        <v>0</v>
      </c>
      <c r="AE1294" s="297">
        <f t="shared" si="191"/>
        <v>0</v>
      </c>
      <c r="AF1294" s="297">
        <f t="shared" si="191"/>
        <v>0</v>
      </c>
      <c r="AG1294" s="297">
        <f t="shared" si="191"/>
        <v>0</v>
      </c>
      <c r="AH1294" s="297">
        <f t="shared" si="191"/>
        <v>109668</v>
      </c>
      <c r="AI1294" s="297">
        <f t="shared" si="191"/>
        <v>0</v>
      </c>
      <c r="AJ1294" s="297">
        <f t="shared" si="191"/>
        <v>0</v>
      </c>
      <c r="AK1294" s="175"/>
      <c r="AL1294" s="175" t="e">
        <v>#N/A</v>
      </c>
      <c r="AM1294" s="175" t="e">
        <v>#N/A</v>
      </c>
      <c r="AN1294" s="175" t="e">
        <v>#N/A</v>
      </c>
    </row>
    <row r="1295" spans="1:40" customFormat="1" ht="20.3" customHeight="1" x14ac:dyDescent="0.35">
      <c r="A1295" s="256"/>
      <c r="B1295" s="309" t="s">
        <v>82</v>
      </c>
      <c r="C1295" s="309"/>
      <c r="D1295" s="296"/>
      <c r="E1295" s="287">
        <f>VLOOKUP(D1295,'[1]2023-2025'!$A:$G,7,0)</f>
        <v>0</v>
      </c>
      <c r="F1295" s="287"/>
      <c r="G1295" s="287"/>
      <c r="H1295" s="288" t="e">
        <v>#N/A</v>
      </c>
      <c r="I1295" s="288" t="e">
        <v>#N/A</v>
      </c>
      <c r="J1295" s="288" t="e">
        <f>VLOOKUP(D1295,[1]Лист3!$A:$AK,37,0)</f>
        <v>#N/A</v>
      </c>
      <c r="K1295" s="289" t="e">
        <v>#N/A</v>
      </c>
      <c r="L1295" s="289"/>
      <c r="M1295" s="289"/>
      <c r="N1295" s="289"/>
      <c r="O1295" s="289" t="e">
        <v>#N/A</v>
      </c>
      <c r="P1295" s="289"/>
      <c r="Q1295" s="384">
        <f t="shared" ref="Q1295:AJ1295" si="192">Q139+Q305+Q331+Q663+Q692+Q695+Q703+Q791+Q851+Q884+Q889+Q894+Q905+Q934+Q941+Q946+Q952+Q986+Q992+Q1016+Q1039+Q1058+Q1123+Q1128+Q1134+Q1162++Q1173+Q1200+Q1211+Q1236+Q1252+Q1265+Q1289+Q1294</f>
        <v>4009826315.0899992</v>
      </c>
      <c r="R1295" s="297">
        <f t="shared" si="192"/>
        <v>3970886265.1700006</v>
      </c>
      <c r="S1295" s="297">
        <f t="shared" si="192"/>
        <v>289599848.41999996</v>
      </c>
      <c r="T1295" s="297">
        <f t="shared" si="192"/>
        <v>250144610.13000003</v>
      </c>
      <c r="U1295" s="297">
        <f t="shared" si="192"/>
        <v>0</v>
      </c>
      <c r="V1295" s="297">
        <f t="shared" si="192"/>
        <v>31854293.139999993</v>
      </c>
      <c r="W1295" s="297">
        <f t="shared" si="192"/>
        <v>38189684.720000014</v>
      </c>
      <c r="X1295" s="297">
        <f t="shared" si="192"/>
        <v>53780478.130000003</v>
      </c>
      <c r="Y1295" s="297">
        <f t="shared" si="192"/>
        <v>1449519.9</v>
      </c>
      <c r="Z1295" s="297">
        <f t="shared" si="192"/>
        <v>717212032.95999992</v>
      </c>
      <c r="AA1295" s="297">
        <f t="shared" si="192"/>
        <v>1646444184.4199996</v>
      </c>
      <c r="AB1295" s="297">
        <f t="shared" si="192"/>
        <v>79526457.659999996</v>
      </c>
      <c r="AC1295" s="297">
        <f t="shared" si="192"/>
        <v>787957768.61000013</v>
      </c>
      <c r="AD1295" s="297">
        <f t="shared" si="192"/>
        <v>0</v>
      </c>
      <c r="AE1295" s="297">
        <f t="shared" si="192"/>
        <v>0</v>
      </c>
      <c r="AF1295" s="297">
        <f t="shared" si="192"/>
        <v>6562520.8000000007</v>
      </c>
      <c r="AG1295" s="297">
        <f t="shared" si="192"/>
        <v>36183111.120000005</v>
      </c>
      <c r="AH1295" s="297">
        <f t="shared" si="192"/>
        <v>31981755.159999996</v>
      </c>
      <c r="AI1295" s="297">
        <f t="shared" si="192"/>
        <v>0</v>
      </c>
      <c r="AJ1295" s="297">
        <f t="shared" si="192"/>
        <v>38940049.919999987</v>
      </c>
      <c r="AK1295" s="175"/>
      <c r="AL1295" s="175" t="e">
        <v>#N/A</v>
      </c>
      <c r="AM1295" s="175" t="e">
        <v>#N/A</v>
      </c>
      <c r="AN1295" s="175" t="e">
        <v>#N/A</v>
      </c>
    </row>
    <row r="1296" spans="1:40" s="117" customFormat="1" ht="23.25" customHeight="1" x14ac:dyDescent="0.35">
      <c r="A1296" s="256"/>
      <c r="B1296" s="275"/>
      <c r="C1296" s="275"/>
      <c r="D1296" s="275"/>
      <c r="E1296" s="287">
        <f>VLOOKUP(D1296,'[1]2023-2025'!$A:$G,7,0)</f>
        <v>0</v>
      </c>
      <c r="F1296" s="287"/>
      <c r="G1296" s="287"/>
      <c r="H1296" s="288" t="e">
        <v>#N/A</v>
      </c>
      <c r="I1296" s="288" t="e">
        <v>#N/A</v>
      </c>
      <c r="J1296" s="288" t="e">
        <f>VLOOKUP(D1296,[1]Лист3!$A:$AK,37,0)</f>
        <v>#N/A</v>
      </c>
      <c r="K1296" s="289" t="e">
        <v>#N/A</v>
      </c>
      <c r="L1296" s="289"/>
      <c r="M1296" s="289"/>
      <c r="N1296" s="289"/>
      <c r="O1296" s="289" t="e">
        <v>#N/A</v>
      </c>
      <c r="P1296" s="289"/>
      <c r="Q1296" s="275"/>
      <c r="R1296" s="275"/>
      <c r="S1296" s="277"/>
      <c r="T1296" s="277"/>
      <c r="U1296" s="277"/>
      <c r="V1296" s="277"/>
      <c r="W1296" s="277"/>
      <c r="X1296" s="380" t="s">
        <v>80</v>
      </c>
      <c r="Y1296" s="277"/>
      <c r="Z1296" s="277"/>
      <c r="AA1296" s="277"/>
      <c r="AB1296" s="277"/>
      <c r="AC1296" s="277"/>
      <c r="AD1296" s="277"/>
      <c r="AE1296" s="277"/>
      <c r="AF1296" s="277"/>
      <c r="AG1296" s="277"/>
      <c r="AH1296" s="277"/>
      <c r="AI1296" s="277"/>
      <c r="AJ1296" s="277"/>
      <c r="AK1296" s="175"/>
      <c r="AL1296" s="175" t="e">
        <v>#N/A</v>
      </c>
      <c r="AM1296" s="175" t="e">
        <v>#N/A</v>
      </c>
      <c r="AN1296" s="175" t="e">
        <v>#N/A</v>
      </c>
    </row>
    <row r="1297" spans="1:40" s="118" customFormat="1" ht="23.25" customHeight="1" x14ac:dyDescent="0.35">
      <c r="A1297" s="256"/>
      <c r="B1297" s="278"/>
      <c r="C1297" s="280"/>
      <c r="D1297" s="280"/>
      <c r="E1297" s="287">
        <f>VLOOKUP(D1297,'[1]2023-2025'!$A:$G,7,0)</f>
        <v>0</v>
      </c>
      <c r="F1297" s="287"/>
      <c r="G1297" s="287"/>
      <c r="H1297" s="288" t="e">
        <v>#N/A</v>
      </c>
      <c r="I1297" s="288" t="e">
        <v>#N/A</v>
      </c>
      <c r="J1297" s="288" t="e">
        <f>VLOOKUP(D1297,[1]Лист3!$A:$AK,37,0)</f>
        <v>#N/A</v>
      </c>
      <c r="K1297" s="289" t="e">
        <v>#N/A</v>
      </c>
      <c r="L1297" s="289"/>
      <c r="M1297" s="289"/>
      <c r="N1297" s="289"/>
      <c r="O1297" s="289" t="e">
        <v>#N/A</v>
      </c>
      <c r="P1297" s="289"/>
      <c r="Q1297" s="280"/>
      <c r="R1297" s="280"/>
      <c r="S1297" s="284"/>
      <c r="T1297" s="284"/>
      <c r="U1297" s="284"/>
      <c r="V1297" s="284"/>
      <c r="W1297" s="284"/>
      <c r="X1297" s="284" t="s">
        <v>1911</v>
      </c>
      <c r="Y1297" s="284"/>
      <c r="Z1297" s="284"/>
      <c r="AA1297" s="284"/>
      <c r="AB1297" s="284"/>
      <c r="AC1297" s="284"/>
      <c r="AD1297" s="284"/>
      <c r="AE1297" s="284"/>
      <c r="AF1297" s="284"/>
      <c r="AG1297" s="284"/>
      <c r="AH1297" s="284"/>
      <c r="AI1297" s="284"/>
      <c r="AJ1297" s="284"/>
      <c r="AK1297" s="175"/>
      <c r="AL1297" s="175" t="e">
        <v>#N/A</v>
      </c>
      <c r="AM1297" s="175" t="e">
        <v>#N/A</v>
      </c>
      <c r="AN1297" s="175" t="e">
        <v>#N/A</v>
      </c>
    </row>
    <row r="1298" spans="1:40" s="128" customFormat="1" ht="23.25" customHeight="1" x14ac:dyDescent="0.35">
      <c r="A1298" s="256">
        <v>2024</v>
      </c>
      <c r="B1298" s="184">
        <v>1</v>
      </c>
      <c r="C1298" s="286" t="s">
        <v>759</v>
      </c>
      <c r="D1298" s="184">
        <v>39778</v>
      </c>
      <c r="E1298" s="287" t="e">
        <f>VLOOKUP(D1298,'[1]2023-2025'!$A:$G,7,0)</f>
        <v>#N/A</v>
      </c>
      <c r="F1298" s="287"/>
      <c r="G1298" s="287" t="s">
        <v>1899</v>
      </c>
      <c r="H1298" s="288" t="e">
        <f>INDEX('[1]2023-2025'!$AK:$AK,MATCH(D1298,'[1]2023-2025'!$A:$A,0))</f>
        <v>#N/A</v>
      </c>
      <c r="I1298" s="288" t="e">
        <v>#N/A</v>
      </c>
      <c r="J1298" s="288" t="e">
        <f>VLOOKUP(D1298,[1]Лист3!$A:$AK,37,0)</f>
        <v>#N/A</v>
      </c>
      <c r="K1298" s="289" t="e">
        <f>INDEX('[1]2023-2025'!$G:$G,MATCH(D1298,'[1]2023-2025'!$A:$A,0))</f>
        <v>#N/A</v>
      </c>
      <c r="L1298" s="289"/>
      <c r="M1298" s="289"/>
      <c r="N1298" s="289"/>
      <c r="O1298" s="289" t="e">
        <v>#N/A</v>
      </c>
      <c r="P1298" s="289" t="e">
        <v>#N/A</v>
      </c>
      <c r="Q1298" s="186">
        <f>SUM(S1298:AJ1298)</f>
        <v>2290572.58</v>
      </c>
      <c r="R1298" s="186">
        <f t="shared" ref="R1298:R1329" si="193">SUM(S1298:AI1298)</f>
        <v>2261133.12</v>
      </c>
      <c r="S1298" s="433">
        <v>1787976.18</v>
      </c>
      <c r="T1298" s="45">
        <v>346570.65</v>
      </c>
      <c r="U1298" s="433">
        <v>0</v>
      </c>
      <c r="V1298" s="433">
        <v>65033.64</v>
      </c>
      <c r="W1298" s="433">
        <v>61552.65</v>
      </c>
      <c r="X1298" s="433">
        <v>0</v>
      </c>
      <c r="Y1298" s="433">
        <v>0</v>
      </c>
      <c r="Z1298" s="433">
        <v>0</v>
      </c>
      <c r="AA1298" s="433">
        <v>0</v>
      </c>
      <c r="AB1298" s="433">
        <v>0</v>
      </c>
      <c r="AC1298" s="433">
        <v>0</v>
      </c>
      <c r="AD1298" s="433">
        <v>0</v>
      </c>
      <c r="AE1298" s="433">
        <v>0</v>
      </c>
      <c r="AF1298" s="433">
        <v>0</v>
      </c>
      <c r="AG1298" s="433">
        <v>0</v>
      </c>
      <c r="AH1298" s="433">
        <v>0</v>
      </c>
      <c r="AI1298" s="433">
        <v>0</v>
      </c>
      <c r="AJ1298" s="433">
        <v>29439.46</v>
      </c>
      <c r="AK1298" s="175"/>
      <c r="AL1298" s="175">
        <v>2784583.54</v>
      </c>
      <c r="AM1298" s="175">
        <v>5075156.12</v>
      </c>
      <c r="AN1298" s="175">
        <v>2290572.58</v>
      </c>
    </row>
    <row r="1299" spans="1:40" s="128" customFormat="1" ht="23.25" customHeight="1" x14ac:dyDescent="0.35">
      <c r="A1299" s="256">
        <v>2024</v>
      </c>
      <c r="B1299" s="184">
        <f t="shared" ref="B1299:B1361" si="194">B1298+1</f>
        <v>2</v>
      </c>
      <c r="C1299" s="286" t="s">
        <v>760</v>
      </c>
      <c r="D1299" s="184">
        <v>39789</v>
      </c>
      <c r="E1299" s="287" t="e">
        <f>VLOOKUP(D1299,'[1]2023-2025'!$A:$G,7,0)</f>
        <v>#N/A</v>
      </c>
      <c r="F1299" s="287"/>
      <c r="G1299" s="287" t="s">
        <v>1899</v>
      </c>
      <c r="H1299" s="288" t="e">
        <f>INDEX('[1]2023-2025'!$AK:$AK,MATCH(D1299,'[1]2023-2025'!$A:$A,0))</f>
        <v>#N/A</v>
      </c>
      <c r="I1299" s="288" t="e">
        <v>#N/A</v>
      </c>
      <c r="J1299" s="288" t="e">
        <f>VLOOKUP(D1299,[1]Лист3!$A:$AK,37,0)</f>
        <v>#N/A</v>
      </c>
      <c r="K1299" s="289" t="e">
        <f>INDEX('[1]2023-2025'!$G:$G,MATCH(D1299,'[1]2023-2025'!$A:$A,0))</f>
        <v>#N/A</v>
      </c>
      <c r="L1299" s="289"/>
      <c r="M1299" s="289"/>
      <c r="N1299" s="289"/>
      <c r="O1299" s="289" t="e">
        <v>#N/A</v>
      </c>
      <c r="P1299" s="289" t="e">
        <v>#N/A</v>
      </c>
      <c r="Q1299" s="186">
        <f t="shared" ref="Q1299:Q1361" si="195">SUM(S1299:AJ1299)</f>
        <v>1631874.52</v>
      </c>
      <c r="R1299" s="186">
        <f t="shared" si="193"/>
        <v>1611168.75</v>
      </c>
      <c r="S1299" s="451">
        <v>1306976.95</v>
      </c>
      <c r="T1299" s="433">
        <v>0</v>
      </c>
      <c r="U1299" s="433">
        <v>0</v>
      </c>
      <c r="V1299" s="433">
        <v>0</v>
      </c>
      <c r="W1299" s="433">
        <v>0</v>
      </c>
      <c r="X1299" s="433">
        <v>0</v>
      </c>
      <c r="Y1299" s="433">
        <v>0</v>
      </c>
      <c r="Z1299" s="433">
        <v>0</v>
      </c>
      <c r="AA1299" s="433">
        <v>0</v>
      </c>
      <c r="AB1299" s="433">
        <v>304191.8</v>
      </c>
      <c r="AC1299" s="433">
        <v>0</v>
      </c>
      <c r="AD1299" s="433">
        <v>0</v>
      </c>
      <c r="AE1299" s="433">
        <v>0</v>
      </c>
      <c r="AF1299" s="433">
        <v>0</v>
      </c>
      <c r="AG1299" s="433">
        <v>0</v>
      </c>
      <c r="AH1299" s="433">
        <v>0</v>
      </c>
      <c r="AI1299" s="433">
        <v>0</v>
      </c>
      <c r="AJ1299" s="433">
        <v>20705.77</v>
      </c>
      <c r="AK1299" s="175"/>
      <c r="AL1299" s="175">
        <v>1381928.44</v>
      </c>
      <c r="AM1299" s="175">
        <v>3013802.96</v>
      </c>
      <c r="AN1299" s="175">
        <v>1631874.52</v>
      </c>
    </row>
    <row r="1300" spans="1:40" s="128" customFormat="1" ht="23.25" customHeight="1" x14ac:dyDescent="0.35">
      <c r="A1300" s="256">
        <v>2024</v>
      </c>
      <c r="B1300" s="184">
        <f t="shared" si="194"/>
        <v>3</v>
      </c>
      <c r="C1300" s="286" t="s">
        <v>46</v>
      </c>
      <c r="D1300" s="184">
        <v>39689</v>
      </c>
      <c r="E1300" s="287" t="e">
        <f>VLOOKUP(D1300,'[1]2023-2025'!$A:$G,7,0)</f>
        <v>#N/A</v>
      </c>
      <c r="F1300" s="287"/>
      <c r="G1300" s="287" t="s">
        <v>1899</v>
      </c>
      <c r="H1300" s="288" t="e">
        <f>INDEX('[1]2023-2025'!$AK:$AK,MATCH(D1300,'[1]2023-2025'!$A:$A,0))</f>
        <v>#N/A</v>
      </c>
      <c r="I1300" s="288" t="e">
        <v>#N/A</v>
      </c>
      <c r="J1300" s="288" t="e">
        <f>VLOOKUP(D1300,[1]Лист3!$A:$AK,37,0)</f>
        <v>#N/A</v>
      </c>
      <c r="K1300" s="289" t="e">
        <f>INDEX('[1]2023-2025'!$G:$G,MATCH(D1300,'[1]2023-2025'!$A:$A,0))</f>
        <v>#N/A</v>
      </c>
      <c r="L1300" s="289"/>
      <c r="M1300" s="289"/>
      <c r="N1300" s="289"/>
      <c r="O1300" s="289" t="e">
        <v>#N/A</v>
      </c>
      <c r="P1300" s="289" t="e">
        <v>#N/A</v>
      </c>
      <c r="Q1300" s="186">
        <f t="shared" si="195"/>
        <v>757513.01</v>
      </c>
      <c r="R1300" s="186">
        <f t="shared" si="193"/>
        <v>744378.8</v>
      </c>
      <c r="S1300" s="433">
        <v>744378.8</v>
      </c>
      <c r="T1300" s="433">
        <v>0</v>
      </c>
      <c r="U1300" s="433">
        <v>0</v>
      </c>
      <c r="V1300" s="433">
        <v>0</v>
      </c>
      <c r="W1300" s="433">
        <v>0</v>
      </c>
      <c r="X1300" s="433">
        <v>0</v>
      </c>
      <c r="Y1300" s="433">
        <v>0</v>
      </c>
      <c r="Z1300" s="433">
        <v>0</v>
      </c>
      <c r="AA1300" s="433">
        <v>0</v>
      </c>
      <c r="AB1300" s="433">
        <v>0</v>
      </c>
      <c r="AC1300" s="433">
        <v>0</v>
      </c>
      <c r="AD1300" s="433">
        <v>0</v>
      </c>
      <c r="AE1300" s="433">
        <v>0</v>
      </c>
      <c r="AF1300" s="433">
        <v>0</v>
      </c>
      <c r="AG1300" s="433">
        <v>0</v>
      </c>
      <c r="AH1300" s="433">
        <v>0</v>
      </c>
      <c r="AI1300" s="433">
        <v>0</v>
      </c>
      <c r="AJ1300" s="433">
        <v>13134.21</v>
      </c>
      <c r="AK1300" s="175"/>
      <c r="AL1300" s="175">
        <v>1489375.2999999998</v>
      </c>
      <c r="AM1300" s="175">
        <v>3668551.04</v>
      </c>
      <c r="AN1300" s="175">
        <v>2179175.7400000002</v>
      </c>
    </row>
    <row r="1301" spans="1:40" s="128" customFormat="1" ht="23.25" customHeight="1" x14ac:dyDescent="0.35">
      <c r="A1301" s="256">
        <v>2024</v>
      </c>
      <c r="B1301" s="184">
        <f t="shared" si="194"/>
        <v>4</v>
      </c>
      <c r="C1301" s="286" t="s">
        <v>761</v>
      </c>
      <c r="D1301" s="184">
        <v>40834</v>
      </c>
      <c r="E1301" s="287" t="e">
        <f>VLOOKUP(D1301,'[1]2023-2025'!$A:$G,7,0)</f>
        <v>#N/A</v>
      </c>
      <c r="F1301" s="287"/>
      <c r="G1301" s="287" t="s">
        <v>1899</v>
      </c>
      <c r="H1301" s="288" t="e">
        <f>INDEX('[1]2023-2025'!$AK:$AK,MATCH(D1301,'[1]2023-2025'!$A:$A,0))</f>
        <v>#N/A</v>
      </c>
      <c r="I1301" s="288" t="e">
        <v>#N/A</v>
      </c>
      <c r="J1301" s="288" t="e">
        <f>VLOOKUP(D1301,[1]Лист3!$A:$AK,37,0)</f>
        <v>#N/A</v>
      </c>
      <c r="K1301" s="289" t="e">
        <f>INDEX('[1]2023-2025'!$G:$G,MATCH(D1301,'[1]2023-2025'!$A:$A,0))</f>
        <v>#N/A</v>
      </c>
      <c r="L1301" s="289"/>
      <c r="M1301" s="289"/>
      <c r="N1301" s="289"/>
      <c r="O1301" s="289" t="e">
        <v>#N/A</v>
      </c>
      <c r="P1301" s="289" t="e">
        <v>#N/A</v>
      </c>
      <c r="Q1301" s="186">
        <f t="shared" si="195"/>
        <v>1673280.35</v>
      </c>
      <c r="R1301" s="186">
        <f t="shared" si="193"/>
        <v>1652644.49</v>
      </c>
      <c r="S1301" s="433">
        <v>0</v>
      </c>
      <c r="T1301" s="433">
        <v>0</v>
      </c>
      <c r="U1301" s="433">
        <v>0</v>
      </c>
      <c r="V1301" s="433">
        <v>0</v>
      </c>
      <c r="W1301" s="433">
        <v>0</v>
      </c>
      <c r="X1301" s="433">
        <v>0</v>
      </c>
      <c r="Y1301" s="433">
        <v>0</v>
      </c>
      <c r="Z1301" s="433">
        <v>0</v>
      </c>
      <c r="AA1301" s="433">
        <v>1652644.49</v>
      </c>
      <c r="AB1301" s="433">
        <v>0</v>
      </c>
      <c r="AC1301" s="433">
        <v>0</v>
      </c>
      <c r="AD1301" s="433">
        <v>0</v>
      </c>
      <c r="AE1301" s="433">
        <v>0</v>
      </c>
      <c r="AF1301" s="433">
        <v>0</v>
      </c>
      <c r="AG1301" s="433">
        <v>0</v>
      </c>
      <c r="AH1301" s="433">
        <v>0</v>
      </c>
      <c r="AI1301" s="433">
        <v>0</v>
      </c>
      <c r="AJ1301" s="433">
        <v>20635.86</v>
      </c>
      <c r="AK1301" s="175"/>
      <c r="AL1301" s="175">
        <v>1306681.8599999999</v>
      </c>
      <c r="AM1301" s="175">
        <v>2979962.21</v>
      </c>
      <c r="AN1301" s="175">
        <v>1673280.35</v>
      </c>
    </row>
    <row r="1302" spans="1:40" s="128" customFormat="1" ht="23.25" customHeight="1" x14ac:dyDescent="0.35">
      <c r="A1302" s="256">
        <v>2024</v>
      </c>
      <c r="B1302" s="184">
        <f t="shared" si="194"/>
        <v>5</v>
      </c>
      <c r="C1302" s="293" t="s">
        <v>762</v>
      </c>
      <c r="D1302" s="184">
        <v>40042</v>
      </c>
      <c r="E1302" s="287" t="e">
        <f>VLOOKUP(D1302,'[1]2023-2025'!$A:$G,7,0)</f>
        <v>#N/A</v>
      </c>
      <c r="F1302" s="287"/>
      <c r="G1302" s="287" t="s">
        <v>1899</v>
      </c>
      <c r="H1302" s="288" t="e">
        <f>INDEX('[1]2023-2025'!$AK:$AK,MATCH(D1302,'[1]2023-2025'!$A:$A,0))</f>
        <v>#N/A</v>
      </c>
      <c r="I1302" s="288" t="e">
        <v>#N/A</v>
      </c>
      <c r="J1302" s="288" t="e">
        <f>VLOOKUP(D1302,[1]Лист3!$A:$AK,37,0)</f>
        <v>#N/A</v>
      </c>
      <c r="K1302" s="289" t="e">
        <f>INDEX('[1]2023-2025'!$G:$G,MATCH(D1302,'[1]2023-2025'!$A:$A,0))</f>
        <v>#N/A</v>
      </c>
      <c r="L1302" s="289"/>
      <c r="M1302" s="289"/>
      <c r="N1302" s="289"/>
      <c r="O1302" s="289" t="e">
        <v>#N/A</v>
      </c>
      <c r="P1302" s="289" t="e">
        <v>#N/A</v>
      </c>
      <c r="Q1302" s="186">
        <f t="shared" si="195"/>
        <v>1562779.02</v>
      </c>
      <c r="R1302" s="186">
        <f t="shared" si="193"/>
        <v>1544327.58</v>
      </c>
      <c r="S1302" s="451">
        <v>1544327.58</v>
      </c>
      <c r="T1302" s="433">
        <v>0</v>
      </c>
      <c r="U1302" s="433">
        <v>0</v>
      </c>
      <c r="V1302" s="433">
        <v>0</v>
      </c>
      <c r="W1302" s="433">
        <v>0</v>
      </c>
      <c r="X1302" s="433">
        <v>0</v>
      </c>
      <c r="Y1302" s="433">
        <v>0</v>
      </c>
      <c r="Z1302" s="433">
        <v>0</v>
      </c>
      <c r="AA1302" s="433">
        <v>0</v>
      </c>
      <c r="AB1302" s="433">
        <v>0</v>
      </c>
      <c r="AC1302" s="433">
        <v>0</v>
      </c>
      <c r="AD1302" s="433">
        <v>0</v>
      </c>
      <c r="AE1302" s="433">
        <v>0</v>
      </c>
      <c r="AF1302" s="433">
        <v>0</v>
      </c>
      <c r="AG1302" s="433">
        <v>0</v>
      </c>
      <c r="AH1302" s="433">
        <v>0</v>
      </c>
      <c r="AI1302" s="433">
        <v>0</v>
      </c>
      <c r="AJ1302" s="433">
        <v>18451.439999999999</v>
      </c>
      <c r="AK1302" s="175"/>
      <c r="AL1302" s="175">
        <v>2102338.84</v>
      </c>
      <c r="AM1302" s="175">
        <v>3665117.86</v>
      </c>
      <c r="AN1302" s="175">
        <v>1562779.02</v>
      </c>
    </row>
    <row r="1303" spans="1:40" s="128" customFormat="1" ht="23.25" customHeight="1" x14ac:dyDescent="0.35">
      <c r="A1303" s="256">
        <v>2024</v>
      </c>
      <c r="B1303" s="184">
        <f t="shared" si="194"/>
        <v>6</v>
      </c>
      <c r="C1303" s="286" t="s">
        <v>763</v>
      </c>
      <c r="D1303" s="184">
        <v>40075</v>
      </c>
      <c r="E1303" s="287" t="e">
        <f>VLOOKUP(D1303,'[1]2023-2025'!$A:$G,7,0)</f>
        <v>#N/A</v>
      </c>
      <c r="F1303" s="287"/>
      <c r="G1303" s="287" t="s">
        <v>1899</v>
      </c>
      <c r="H1303" s="288" t="e">
        <f>INDEX('[1]2023-2025'!$AK:$AK,MATCH(D1303,'[1]2023-2025'!$A:$A,0))</f>
        <v>#N/A</v>
      </c>
      <c r="I1303" s="288" t="e">
        <v>#N/A</v>
      </c>
      <c r="J1303" s="288" t="e">
        <f>VLOOKUP(D1303,[1]Лист3!$A:$AK,37,0)</f>
        <v>#N/A</v>
      </c>
      <c r="K1303" s="289" t="e">
        <f>INDEX('[1]2023-2025'!$G:$G,MATCH(D1303,'[1]2023-2025'!$A:$A,0))</f>
        <v>#N/A</v>
      </c>
      <c r="L1303" s="289"/>
      <c r="M1303" s="289"/>
      <c r="N1303" s="289"/>
      <c r="O1303" s="289" t="e">
        <v>#N/A</v>
      </c>
      <c r="P1303" s="289" t="e">
        <v>#N/A</v>
      </c>
      <c r="Q1303" s="186">
        <f t="shared" si="195"/>
        <v>1379152.3699999999</v>
      </c>
      <c r="R1303" s="186">
        <f t="shared" si="193"/>
        <v>1361667.71</v>
      </c>
      <c r="S1303" s="451">
        <v>1361667.71</v>
      </c>
      <c r="T1303" s="433">
        <v>0</v>
      </c>
      <c r="U1303" s="433">
        <v>0</v>
      </c>
      <c r="V1303" s="433">
        <v>0</v>
      </c>
      <c r="W1303" s="433">
        <v>0</v>
      </c>
      <c r="X1303" s="433">
        <v>0</v>
      </c>
      <c r="Y1303" s="433">
        <v>0</v>
      </c>
      <c r="Z1303" s="433">
        <v>0</v>
      </c>
      <c r="AA1303" s="433">
        <v>0</v>
      </c>
      <c r="AB1303" s="433">
        <v>0</v>
      </c>
      <c r="AC1303" s="433">
        <v>0</v>
      </c>
      <c r="AD1303" s="433">
        <v>0</v>
      </c>
      <c r="AE1303" s="433">
        <v>0</v>
      </c>
      <c r="AF1303" s="433">
        <v>0</v>
      </c>
      <c r="AG1303" s="433">
        <v>0</v>
      </c>
      <c r="AH1303" s="433">
        <v>0</v>
      </c>
      <c r="AI1303" s="433">
        <v>0</v>
      </c>
      <c r="AJ1303" s="433">
        <v>17484.66</v>
      </c>
      <c r="AK1303" s="175"/>
      <c r="AL1303" s="175">
        <v>1642007.3100000003</v>
      </c>
      <c r="AM1303" s="175">
        <v>3021159.68</v>
      </c>
      <c r="AN1303" s="175">
        <v>1379152.3699999999</v>
      </c>
    </row>
    <row r="1304" spans="1:40" s="128" customFormat="1" ht="23.25" customHeight="1" x14ac:dyDescent="0.35">
      <c r="A1304" s="256">
        <v>2024</v>
      </c>
      <c r="B1304" s="184">
        <f t="shared" si="194"/>
        <v>7</v>
      </c>
      <c r="C1304" s="286" t="s">
        <v>764</v>
      </c>
      <c r="D1304" s="184">
        <v>40163</v>
      </c>
      <c r="E1304" s="287" t="e">
        <f>VLOOKUP(D1304,'[1]2023-2025'!$A:$G,7,0)</f>
        <v>#N/A</v>
      </c>
      <c r="F1304" s="287"/>
      <c r="G1304" s="287" t="s">
        <v>1899</v>
      </c>
      <c r="H1304" s="288" t="e">
        <f>INDEX('[1]2023-2025'!$AK:$AK,MATCH(D1304,'[1]2023-2025'!$A:$A,0))</f>
        <v>#N/A</v>
      </c>
      <c r="I1304" s="288" t="e">
        <v>#N/A</v>
      </c>
      <c r="J1304" s="288" t="e">
        <f>VLOOKUP(D1304,[1]Лист3!$A:$AK,37,0)</f>
        <v>#N/A</v>
      </c>
      <c r="K1304" s="289" t="e">
        <f>INDEX('[1]2023-2025'!$G:$G,MATCH(D1304,'[1]2023-2025'!$A:$A,0))</f>
        <v>#N/A</v>
      </c>
      <c r="L1304" s="289"/>
      <c r="M1304" s="289"/>
      <c r="N1304" s="289"/>
      <c r="O1304" s="289" t="e">
        <v>#N/A</v>
      </c>
      <c r="P1304" s="289" t="e">
        <v>#N/A</v>
      </c>
      <c r="Q1304" s="186">
        <f t="shared" si="195"/>
        <v>1445420.1099999999</v>
      </c>
      <c r="R1304" s="186">
        <f t="shared" si="193"/>
        <v>1427593.71</v>
      </c>
      <c r="S1304" s="433">
        <v>1427593.71</v>
      </c>
      <c r="T1304" s="433">
        <v>0</v>
      </c>
      <c r="U1304" s="433">
        <v>0</v>
      </c>
      <c r="V1304" s="433">
        <v>0</v>
      </c>
      <c r="W1304" s="433">
        <v>0</v>
      </c>
      <c r="X1304" s="433">
        <v>0</v>
      </c>
      <c r="Y1304" s="433">
        <v>0</v>
      </c>
      <c r="Z1304" s="433">
        <v>0</v>
      </c>
      <c r="AA1304" s="433">
        <v>0</v>
      </c>
      <c r="AB1304" s="433">
        <v>0</v>
      </c>
      <c r="AC1304" s="433">
        <v>0</v>
      </c>
      <c r="AD1304" s="433">
        <v>0</v>
      </c>
      <c r="AE1304" s="433">
        <v>0</v>
      </c>
      <c r="AF1304" s="433">
        <v>0</v>
      </c>
      <c r="AG1304" s="433">
        <v>0</v>
      </c>
      <c r="AH1304" s="433">
        <v>0</v>
      </c>
      <c r="AI1304" s="433">
        <v>0</v>
      </c>
      <c r="AJ1304" s="433">
        <v>17826.400000000001</v>
      </c>
      <c r="AK1304" s="175"/>
      <c r="AL1304" s="175">
        <v>1654211.25</v>
      </c>
      <c r="AM1304" s="175">
        <v>3099631.36</v>
      </c>
      <c r="AN1304" s="175">
        <v>1445420.1099999999</v>
      </c>
    </row>
    <row r="1305" spans="1:40" s="128" customFormat="1" ht="23.25" customHeight="1" x14ac:dyDescent="0.35">
      <c r="A1305" s="256">
        <v>2024</v>
      </c>
      <c r="B1305" s="184">
        <f t="shared" si="194"/>
        <v>8</v>
      </c>
      <c r="C1305" s="286" t="s">
        <v>765</v>
      </c>
      <c r="D1305" s="184">
        <v>40196</v>
      </c>
      <c r="E1305" s="287" t="e">
        <f>VLOOKUP(D1305,'[1]2023-2025'!$A:$G,7,0)</f>
        <v>#N/A</v>
      </c>
      <c r="F1305" s="287"/>
      <c r="G1305" s="287" t="s">
        <v>1899</v>
      </c>
      <c r="H1305" s="288" t="e">
        <f>INDEX('[1]2023-2025'!$AK:$AK,MATCH(D1305,'[1]2023-2025'!$A:$A,0))</f>
        <v>#N/A</v>
      </c>
      <c r="I1305" s="288" t="e">
        <v>#N/A</v>
      </c>
      <c r="J1305" s="288" t="e">
        <f>VLOOKUP(D1305,[1]Лист3!$A:$AK,37,0)</f>
        <v>#N/A</v>
      </c>
      <c r="K1305" s="289" t="e">
        <f>INDEX('[1]2023-2025'!$G:$G,MATCH(D1305,'[1]2023-2025'!$A:$A,0))</f>
        <v>#N/A</v>
      </c>
      <c r="L1305" s="289"/>
      <c r="M1305" s="289"/>
      <c r="N1305" s="289"/>
      <c r="O1305" s="289" t="e">
        <v>#N/A</v>
      </c>
      <c r="P1305" s="289" t="e">
        <v>#N/A</v>
      </c>
      <c r="Q1305" s="186">
        <f t="shared" si="195"/>
        <v>1427281.96</v>
      </c>
      <c r="R1305" s="186">
        <v>1897449.16</v>
      </c>
      <c r="S1305" s="433">
        <v>0</v>
      </c>
      <c r="T1305" s="433">
        <v>0</v>
      </c>
      <c r="U1305" s="433">
        <v>0</v>
      </c>
      <c r="V1305" s="433">
        <v>0</v>
      </c>
      <c r="W1305" s="433">
        <v>0</v>
      </c>
      <c r="X1305" s="433">
        <v>0</v>
      </c>
      <c r="Y1305" s="433">
        <v>0</v>
      </c>
      <c r="Z1305" s="433">
        <v>0</v>
      </c>
      <c r="AA1305" s="433">
        <v>0</v>
      </c>
      <c r="AB1305" s="433">
        <v>0</v>
      </c>
      <c r="AC1305" s="433">
        <v>1404859.46</v>
      </c>
      <c r="AD1305" s="433">
        <v>0</v>
      </c>
      <c r="AE1305" s="433">
        <v>0</v>
      </c>
      <c r="AF1305" s="433">
        <v>0</v>
      </c>
      <c r="AG1305" s="433">
        <v>0</v>
      </c>
      <c r="AH1305" s="433">
        <v>0</v>
      </c>
      <c r="AI1305" s="433">
        <v>0</v>
      </c>
      <c r="AJ1305" s="433">
        <v>22422.5</v>
      </c>
      <c r="AK1305" s="175"/>
      <c r="AL1305" s="175">
        <v>1825369.23</v>
      </c>
      <c r="AM1305" s="175">
        <v>3252651.19</v>
      </c>
      <c r="AN1305" s="175">
        <v>1427281.96</v>
      </c>
    </row>
    <row r="1306" spans="1:40" s="128" customFormat="1" ht="23.25" customHeight="1" x14ac:dyDescent="0.35">
      <c r="A1306" s="256">
        <v>2024</v>
      </c>
      <c r="B1306" s="184">
        <f t="shared" si="194"/>
        <v>9</v>
      </c>
      <c r="C1306" s="248" t="s">
        <v>766</v>
      </c>
      <c r="D1306" s="184">
        <v>39920</v>
      </c>
      <c r="E1306" s="287" t="e">
        <f>VLOOKUP(D1306,'[1]2023-2025'!$A:$G,7,0)</f>
        <v>#N/A</v>
      </c>
      <c r="F1306" s="287"/>
      <c r="G1306" s="287" t="s">
        <v>1899</v>
      </c>
      <c r="H1306" s="288" t="e">
        <f>INDEX('[1]2023-2025'!$AK:$AK,MATCH(D1306,'[1]2023-2025'!$A:$A,0))</f>
        <v>#N/A</v>
      </c>
      <c r="I1306" s="288" t="e">
        <v>#N/A</v>
      </c>
      <c r="J1306" s="288" t="e">
        <f>VLOOKUP(D1306,[1]Лист3!$A:$AK,37,0)</f>
        <v>#N/A</v>
      </c>
      <c r="K1306" s="289" t="e">
        <f>INDEX('[1]2023-2025'!$G:$G,MATCH(D1306,'[1]2023-2025'!$A:$A,0))</f>
        <v>#N/A</v>
      </c>
      <c r="L1306" s="289"/>
      <c r="M1306" s="289"/>
      <c r="N1306" s="289"/>
      <c r="O1306" s="289" t="e">
        <v>#N/A</v>
      </c>
      <c r="P1306" s="289" t="e">
        <v>#N/A</v>
      </c>
      <c r="Q1306" s="186">
        <f t="shared" si="195"/>
        <v>1474354.97</v>
      </c>
      <c r="R1306" s="186">
        <f t="shared" si="193"/>
        <v>1456057.79</v>
      </c>
      <c r="S1306" s="433">
        <v>1456057.79</v>
      </c>
      <c r="T1306" s="433">
        <v>0</v>
      </c>
      <c r="U1306" s="433">
        <v>0</v>
      </c>
      <c r="V1306" s="433">
        <v>0</v>
      </c>
      <c r="W1306" s="433">
        <v>0</v>
      </c>
      <c r="X1306" s="433">
        <v>0</v>
      </c>
      <c r="Y1306" s="433">
        <v>0</v>
      </c>
      <c r="Z1306" s="433">
        <v>0</v>
      </c>
      <c r="AA1306" s="433">
        <v>0</v>
      </c>
      <c r="AB1306" s="433">
        <v>0</v>
      </c>
      <c r="AC1306" s="433">
        <v>0</v>
      </c>
      <c r="AD1306" s="433">
        <v>0</v>
      </c>
      <c r="AE1306" s="433">
        <v>0</v>
      </c>
      <c r="AF1306" s="433">
        <v>0</v>
      </c>
      <c r="AG1306" s="433">
        <v>0</v>
      </c>
      <c r="AH1306" s="433">
        <v>0</v>
      </c>
      <c r="AI1306" s="433">
        <v>0</v>
      </c>
      <c r="AJ1306" s="433">
        <v>18297.18</v>
      </c>
      <c r="AK1306" s="175"/>
      <c r="AL1306" s="175">
        <v>1616448.3800000001</v>
      </c>
      <c r="AM1306" s="175">
        <v>3090803.35</v>
      </c>
      <c r="AN1306" s="175">
        <v>1474354.97</v>
      </c>
    </row>
    <row r="1307" spans="1:40" s="128" customFormat="1" ht="23.25" customHeight="1" x14ac:dyDescent="0.35">
      <c r="A1307" s="256">
        <v>2024</v>
      </c>
      <c r="B1307" s="184">
        <f t="shared" si="194"/>
        <v>10</v>
      </c>
      <c r="C1307" s="294" t="s">
        <v>767</v>
      </c>
      <c r="D1307" s="184">
        <v>40031</v>
      </c>
      <c r="E1307" s="287" t="e">
        <f>VLOOKUP(D1307,'[1]2023-2025'!$A:$G,7,0)</f>
        <v>#N/A</v>
      </c>
      <c r="F1307" s="287"/>
      <c r="G1307" s="287" t="s">
        <v>1899</v>
      </c>
      <c r="H1307" s="288" t="e">
        <f>INDEX('[1]2023-2025'!$AK:$AK,MATCH(D1307,'[1]2023-2025'!$A:$A,0))</f>
        <v>#N/A</v>
      </c>
      <c r="I1307" s="288" t="e">
        <v>#N/A</v>
      </c>
      <c r="J1307" s="288" t="e">
        <f>VLOOKUP(D1307,[1]Лист3!$A:$AK,37,0)</f>
        <v>#N/A</v>
      </c>
      <c r="K1307" s="289" t="e">
        <f>INDEX('[1]2023-2025'!$G:$G,MATCH(D1307,'[1]2023-2025'!$A:$A,0))</f>
        <v>#N/A</v>
      </c>
      <c r="L1307" s="289"/>
      <c r="M1307" s="289"/>
      <c r="N1307" s="289"/>
      <c r="O1307" s="289" t="e">
        <v>#N/A</v>
      </c>
      <c r="P1307" s="289" t="e">
        <v>#N/A</v>
      </c>
      <c r="Q1307" s="186">
        <f t="shared" si="195"/>
        <v>1430046.8900000001</v>
      </c>
      <c r="R1307" s="186">
        <f t="shared" si="193"/>
        <v>1411750.79</v>
      </c>
      <c r="S1307" s="433">
        <v>1411750.79</v>
      </c>
      <c r="T1307" s="433">
        <v>0</v>
      </c>
      <c r="U1307" s="433">
        <v>0</v>
      </c>
      <c r="V1307" s="433">
        <v>0</v>
      </c>
      <c r="W1307" s="433">
        <v>0</v>
      </c>
      <c r="X1307" s="433">
        <v>0</v>
      </c>
      <c r="Y1307" s="433">
        <v>0</v>
      </c>
      <c r="Z1307" s="433">
        <v>0</v>
      </c>
      <c r="AA1307" s="433">
        <v>0</v>
      </c>
      <c r="AB1307" s="433">
        <v>0</v>
      </c>
      <c r="AC1307" s="433">
        <v>0</v>
      </c>
      <c r="AD1307" s="433">
        <v>0</v>
      </c>
      <c r="AE1307" s="433">
        <v>0</v>
      </c>
      <c r="AF1307" s="433">
        <v>0</v>
      </c>
      <c r="AG1307" s="433">
        <v>0</v>
      </c>
      <c r="AH1307" s="433">
        <v>0</v>
      </c>
      <c r="AI1307" s="433">
        <v>0</v>
      </c>
      <c r="AJ1307" s="433">
        <v>18296.099999999999</v>
      </c>
      <c r="AK1307" s="175"/>
      <c r="AL1307" s="175">
        <v>1699501.96</v>
      </c>
      <c r="AM1307" s="175">
        <v>3129548.85</v>
      </c>
      <c r="AN1307" s="175">
        <v>1430046.8900000001</v>
      </c>
    </row>
    <row r="1308" spans="1:40" s="128" customFormat="1" ht="20.3" customHeight="1" x14ac:dyDescent="0.35">
      <c r="A1308" s="256">
        <v>2024</v>
      </c>
      <c r="B1308" s="184">
        <f t="shared" si="194"/>
        <v>11</v>
      </c>
      <c r="C1308" s="248" t="s">
        <v>768</v>
      </c>
      <c r="D1308" s="184">
        <v>40201</v>
      </c>
      <c r="E1308" s="287" t="e">
        <f>VLOOKUP(D1308,'[1]2023-2025'!$A:$G,7,0)</f>
        <v>#N/A</v>
      </c>
      <c r="F1308" s="287"/>
      <c r="G1308" s="287" t="s">
        <v>1899</v>
      </c>
      <c r="H1308" s="288" t="e">
        <f>INDEX('[1]2023-2025'!$AK:$AK,MATCH(D1308,'[1]2023-2025'!$A:$A,0))</f>
        <v>#N/A</v>
      </c>
      <c r="I1308" s="288" t="e">
        <v>#N/A</v>
      </c>
      <c r="J1308" s="288" t="e">
        <f>VLOOKUP(D1308,[1]Лист3!$A:$AK,37,0)</f>
        <v>#N/A</v>
      </c>
      <c r="K1308" s="289" t="e">
        <f>INDEX('[1]2023-2025'!$G:$G,MATCH(D1308,'[1]2023-2025'!$A:$A,0))</f>
        <v>#N/A</v>
      </c>
      <c r="L1308" s="289"/>
      <c r="M1308" s="289"/>
      <c r="N1308" s="289"/>
      <c r="O1308" s="289" t="e">
        <v>#N/A</v>
      </c>
      <c r="P1308" s="289" t="e">
        <v>#N/A</v>
      </c>
      <c r="Q1308" s="186">
        <f t="shared" si="195"/>
        <v>1330011.27</v>
      </c>
      <c r="R1308" s="186">
        <f t="shared" si="193"/>
        <v>1313472.82</v>
      </c>
      <c r="S1308" s="433">
        <v>1313472.82</v>
      </c>
      <c r="T1308" s="433">
        <v>0</v>
      </c>
      <c r="U1308" s="433">
        <v>0</v>
      </c>
      <c r="V1308" s="433">
        <v>0</v>
      </c>
      <c r="W1308" s="433">
        <v>0</v>
      </c>
      <c r="X1308" s="433">
        <v>0</v>
      </c>
      <c r="Y1308" s="433">
        <v>0</v>
      </c>
      <c r="Z1308" s="433">
        <v>0</v>
      </c>
      <c r="AA1308" s="433">
        <v>0</v>
      </c>
      <c r="AB1308" s="433">
        <v>0</v>
      </c>
      <c r="AC1308" s="433">
        <v>0</v>
      </c>
      <c r="AD1308" s="433">
        <v>0</v>
      </c>
      <c r="AE1308" s="433">
        <v>0</v>
      </c>
      <c r="AF1308" s="433">
        <v>0</v>
      </c>
      <c r="AG1308" s="433">
        <v>0</v>
      </c>
      <c r="AH1308" s="433">
        <v>0</v>
      </c>
      <c r="AI1308" s="433">
        <v>0</v>
      </c>
      <c r="AJ1308" s="433">
        <v>16538.45</v>
      </c>
      <c r="AK1308" s="175"/>
      <c r="AL1308" s="175">
        <v>2236526.64</v>
      </c>
      <c r="AM1308" s="175">
        <v>3566537.91</v>
      </c>
      <c r="AN1308" s="175">
        <v>1330011.27</v>
      </c>
    </row>
    <row r="1309" spans="1:40" s="128" customFormat="1" ht="20.3" customHeight="1" x14ac:dyDescent="0.35">
      <c r="A1309" s="256">
        <v>2024</v>
      </c>
      <c r="B1309" s="184">
        <f t="shared" si="194"/>
        <v>12</v>
      </c>
      <c r="C1309" s="248" t="s">
        <v>769</v>
      </c>
      <c r="D1309" s="184">
        <v>40211</v>
      </c>
      <c r="E1309" s="287" t="e">
        <f>VLOOKUP(D1309,'[1]2023-2025'!$A:$G,7,0)</f>
        <v>#N/A</v>
      </c>
      <c r="F1309" s="287"/>
      <c r="G1309" s="287" t="s">
        <v>1899</v>
      </c>
      <c r="H1309" s="288" t="e">
        <f>INDEX('[1]2023-2025'!$AK:$AK,MATCH(D1309,'[1]2023-2025'!$A:$A,0))</f>
        <v>#N/A</v>
      </c>
      <c r="I1309" s="288" t="e">
        <v>#N/A</v>
      </c>
      <c r="J1309" s="288" t="e">
        <f>VLOOKUP(D1309,[1]Лист3!$A:$AK,37,0)</f>
        <v>#N/A</v>
      </c>
      <c r="K1309" s="289" t="e">
        <f>INDEX('[1]2023-2025'!$G:$G,MATCH(D1309,'[1]2023-2025'!$A:$A,0))</f>
        <v>#N/A</v>
      </c>
      <c r="L1309" s="289"/>
      <c r="M1309" s="289"/>
      <c r="N1309" s="289"/>
      <c r="O1309" s="289" t="e">
        <v>#N/A</v>
      </c>
      <c r="P1309" s="289" t="e">
        <v>#N/A</v>
      </c>
      <c r="Q1309" s="186">
        <f t="shared" si="195"/>
        <v>1075402.22</v>
      </c>
      <c r="R1309" s="186">
        <f t="shared" si="193"/>
        <v>1062148.4099999999</v>
      </c>
      <c r="S1309" s="433">
        <v>0</v>
      </c>
      <c r="T1309" s="433">
        <v>0</v>
      </c>
      <c r="U1309" s="433">
        <v>0</v>
      </c>
      <c r="V1309" s="433">
        <v>0</v>
      </c>
      <c r="W1309" s="433">
        <v>0</v>
      </c>
      <c r="X1309" s="433">
        <v>0</v>
      </c>
      <c r="Y1309" s="433">
        <v>0</v>
      </c>
      <c r="Z1309" s="433">
        <v>0</v>
      </c>
      <c r="AA1309" s="433">
        <v>1062148.4099999999</v>
      </c>
      <c r="AB1309" s="433">
        <v>0</v>
      </c>
      <c r="AC1309" s="433">
        <v>0</v>
      </c>
      <c r="AD1309" s="433">
        <v>0</v>
      </c>
      <c r="AE1309" s="433">
        <v>0</v>
      </c>
      <c r="AF1309" s="433">
        <v>0</v>
      </c>
      <c r="AG1309" s="433">
        <v>0</v>
      </c>
      <c r="AH1309" s="433">
        <v>0</v>
      </c>
      <c r="AI1309" s="433">
        <v>0</v>
      </c>
      <c r="AJ1309" s="433">
        <v>13253.81</v>
      </c>
      <c r="AK1309" s="175"/>
      <c r="AL1309" s="175">
        <v>898650.98</v>
      </c>
      <c r="AM1309" s="175">
        <v>1974053.2</v>
      </c>
      <c r="AN1309" s="175">
        <v>1075402.22</v>
      </c>
    </row>
    <row r="1310" spans="1:40" s="128" customFormat="1" ht="20.3" customHeight="1" x14ac:dyDescent="0.35">
      <c r="A1310" s="256">
        <v>2024</v>
      </c>
      <c r="B1310" s="184">
        <f t="shared" si="194"/>
        <v>13</v>
      </c>
      <c r="C1310" s="248" t="s">
        <v>770</v>
      </c>
      <c r="D1310" s="184">
        <v>40214</v>
      </c>
      <c r="E1310" s="287" t="e">
        <f>VLOOKUP(D1310,'[1]2023-2025'!$A:$G,7,0)</f>
        <v>#N/A</v>
      </c>
      <c r="F1310" s="287"/>
      <c r="G1310" s="287" t="s">
        <v>1899</v>
      </c>
      <c r="H1310" s="288" t="e">
        <f>INDEX('[1]2023-2025'!$AK:$AK,MATCH(D1310,'[1]2023-2025'!$A:$A,0))</f>
        <v>#N/A</v>
      </c>
      <c r="I1310" s="288" t="e">
        <v>#N/A</v>
      </c>
      <c r="J1310" s="288" t="e">
        <f>VLOOKUP(D1310,[1]Лист3!$A:$AK,37,0)</f>
        <v>#N/A</v>
      </c>
      <c r="K1310" s="289" t="e">
        <f>INDEX('[1]2023-2025'!$G:$G,MATCH(D1310,'[1]2023-2025'!$A:$A,0))</f>
        <v>#N/A</v>
      </c>
      <c r="L1310" s="289"/>
      <c r="M1310" s="289"/>
      <c r="N1310" s="289"/>
      <c r="O1310" s="289" t="e">
        <v>#N/A</v>
      </c>
      <c r="P1310" s="289" t="e">
        <v>#N/A</v>
      </c>
      <c r="Q1310" s="186">
        <f t="shared" si="195"/>
        <v>1164184.33</v>
      </c>
      <c r="R1310" s="186">
        <f>SUM(S1310:AI1310)</f>
        <v>1150884.03</v>
      </c>
      <c r="S1310" s="433">
        <v>0</v>
      </c>
      <c r="T1310" s="433">
        <v>0</v>
      </c>
      <c r="U1310" s="433">
        <v>0</v>
      </c>
      <c r="V1310" s="433">
        <v>0</v>
      </c>
      <c r="W1310" s="433">
        <v>0</v>
      </c>
      <c r="X1310" s="433">
        <v>0</v>
      </c>
      <c r="Y1310" s="433">
        <v>0</v>
      </c>
      <c r="Z1310" s="433">
        <v>0</v>
      </c>
      <c r="AA1310" s="433">
        <v>1150884.03</v>
      </c>
      <c r="AB1310" s="433">
        <v>0</v>
      </c>
      <c r="AC1310" s="433">
        <v>0</v>
      </c>
      <c r="AD1310" s="433">
        <v>0</v>
      </c>
      <c r="AE1310" s="433">
        <v>0</v>
      </c>
      <c r="AF1310" s="433">
        <v>0</v>
      </c>
      <c r="AG1310" s="433">
        <v>0</v>
      </c>
      <c r="AH1310" s="433">
        <v>0</v>
      </c>
      <c r="AI1310" s="433">
        <v>0</v>
      </c>
      <c r="AJ1310" s="433">
        <v>13300.3</v>
      </c>
      <c r="AK1310" s="175"/>
      <c r="AL1310" s="175">
        <v>820658.78</v>
      </c>
      <c r="AM1310" s="175">
        <v>1984843.11</v>
      </c>
      <c r="AN1310" s="175">
        <v>1164184.33</v>
      </c>
    </row>
    <row r="1311" spans="1:40" s="128" customFormat="1" ht="20.3" customHeight="1" x14ac:dyDescent="0.35">
      <c r="A1311" s="256">
        <v>2024</v>
      </c>
      <c r="B1311" s="184">
        <f t="shared" si="194"/>
        <v>14</v>
      </c>
      <c r="C1311" s="286" t="s">
        <v>1533</v>
      </c>
      <c r="D1311" s="184">
        <v>40202</v>
      </c>
      <c r="E1311" s="287" t="e">
        <f>VLOOKUP(D1311,'[1]2023-2025'!$A:$G,7,0)</f>
        <v>#N/A</v>
      </c>
      <c r="F1311" s="287"/>
      <c r="G1311" s="287" t="s">
        <v>1899</v>
      </c>
      <c r="H1311" s="288" t="e">
        <f>INDEX('[1]2023-2025'!$AK:$AK,MATCH(D1311,'[1]2023-2025'!$A:$A,0))</f>
        <v>#N/A</v>
      </c>
      <c r="I1311" s="288" t="e">
        <v>#N/A</v>
      </c>
      <c r="J1311" s="288" t="e">
        <f>VLOOKUP(D1311,[1]Лист3!$A:$AK,37,0)</f>
        <v>#N/A</v>
      </c>
      <c r="K1311" s="289" t="e">
        <f>INDEX('[1]2023-2025'!$G:$G,MATCH(D1311,'[1]2023-2025'!$A:$A,0))</f>
        <v>#N/A</v>
      </c>
      <c r="L1311" s="289"/>
      <c r="M1311" s="289"/>
      <c r="N1311" s="289"/>
      <c r="O1311" s="289" t="e">
        <v>#N/A</v>
      </c>
      <c r="P1311" s="289" t="e">
        <v>#N/A</v>
      </c>
      <c r="Q1311" s="186">
        <f t="shared" si="195"/>
        <v>1840499.7799999998</v>
      </c>
      <c r="R1311" s="186">
        <f t="shared" si="193"/>
        <v>1819474.15</v>
      </c>
      <c r="S1311" s="433">
        <v>0</v>
      </c>
      <c r="T1311" s="433">
        <v>0</v>
      </c>
      <c r="U1311" s="433">
        <v>0</v>
      </c>
      <c r="V1311" s="433">
        <v>0</v>
      </c>
      <c r="W1311" s="433">
        <v>0</v>
      </c>
      <c r="X1311" s="433">
        <v>0</v>
      </c>
      <c r="Y1311" s="433">
        <v>0</v>
      </c>
      <c r="Z1311" s="433">
        <v>0</v>
      </c>
      <c r="AA1311" s="433">
        <v>1819474.15</v>
      </c>
      <c r="AB1311" s="433">
        <v>0</v>
      </c>
      <c r="AC1311" s="433">
        <v>0</v>
      </c>
      <c r="AD1311" s="433">
        <v>0</v>
      </c>
      <c r="AE1311" s="433">
        <v>0</v>
      </c>
      <c r="AF1311" s="433">
        <v>0</v>
      </c>
      <c r="AG1311" s="433">
        <v>0</v>
      </c>
      <c r="AH1311" s="433">
        <v>0</v>
      </c>
      <c r="AI1311" s="433">
        <v>0</v>
      </c>
      <c r="AJ1311" s="433">
        <v>21025.63</v>
      </c>
      <c r="AK1311" s="175"/>
      <c r="AL1311" s="175">
        <v>1260602.8800000004</v>
      </c>
      <c r="AM1311" s="175">
        <v>3101102.66</v>
      </c>
      <c r="AN1311" s="175">
        <v>1840499.7799999998</v>
      </c>
    </row>
    <row r="1312" spans="1:40" s="128" customFormat="1" ht="20.3" customHeight="1" x14ac:dyDescent="0.35">
      <c r="A1312" s="256">
        <v>2024</v>
      </c>
      <c r="B1312" s="184">
        <f t="shared" si="194"/>
        <v>15</v>
      </c>
      <c r="C1312" s="286" t="s">
        <v>771</v>
      </c>
      <c r="D1312" s="184">
        <v>40204</v>
      </c>
      <c r="E1312" s="287" t="e">
        <f>VLOOKUP(D1312,'[1]2023-2025'!$A:$G,7,0)</f>
        <v>#N/A</v>
      </c>
      <c r="F1312" s="287"/>
      <c r="G1312" s="287" t="s">
        <v>1899</v>
      </c>
      <c r="H1312" s="288" t="e">
        <f>INDEX('[1]2023-2025'!$AK:$AK,MATCH(D1312,'[1]2023-2025'!$A:$A,0))</f>
        <v>#N/A</v>
      </c>
      <c r="I1312" s="288" t="e">
        <v>#N/A</v>
      </c>
      <c r="J1312" s="288" t="e">
        <f>VLOOKUP(D1312,[1]Лист3!$A:$AK,37,0)</f>
        <v>#N/A</v>
      </c>
      <c r="K1312" s="289" t="e">
        <f>INDEX('[1]2023-2025'!$G:$G,MATCH(D1312,'[1]2023-2025'!$A:$A,0))</f>
        <v>#N/A</v>
      </c>
      <c r="L1312" s="289"/>
      <c r="M1312" s="289"/>
      <c r="N1312" s="289"/>
      <c r="O1312" s="289" t="e">
        <v>#N/A</v>
      </c>
      <c r="P1312" s="289" t="e">
        <v>#N/A</v>
      </c>
      <c r="Q1312" s="186">
        <f t="shared" si="195"/>
        <v>3424727.12</v>
      </c>
      <c r="R1312" s="186">
        <f t="shared" si="193"/>
        <v>3385095.29</v>
      </c>
      <c r="S1312" s="433">
        <v>1392880.76</v>
      </c>
      <c r="T1312" s="433">
        <v>0</v>
      </c>
      <c r="U1312" s="433">
        <v>0</v>
      </c>
      <c r="V1312" s="433">
        <v>0</v>
      </c>
      <c r="W1312" s="433">
        <v>0</v>
      </c>
      <c r="X1312" s="433">
        <v>0</v>
      </c>
      <c r="Y1312" s="433">
        <v>0</v>
      </c>
      <c r="Z1312" s="433">
        <v>0</v>
      </c>
      <c r="AA1312" s="433">
        <v>1992214.53</v>
      </c>
      <c r="AB1312" s="433">
        <v>0</v>
      </c>
      <c r="AC1312" s="433">
        <v>0</v>
      </c>
      <c r="AD1312" s="433">
        <v>0</v>
      </c>
      <c r="AE1312" s="433">
        <v>0</v>
      </c>
      <c r="AF1312" s="433">
        <v>0</v>
      </c>
      <c r="AG1312" s="433">
        <v>0</v>
      </c>
      <c r="AH1312" s="433">
        <v>0</v>
      </c>
      <c r="AI1312" s="433">
        <v>0</v>
      </c>
      <c r="AJ1312" s="433">
        <v>39631.83</v>
      </c>
      <c r="AK1312" s="175"/>
      <c r="AL1312" s="175">
        <v>2328718.5300000003</v>
      </c>
      <c r="AM1312" s="175">
        <v>5753445.6500000004</v>
      </c>
      <c r="AN1312" s="175">
        <v>3424727.12</v>
      </c>
    </row>
    <row r="1313" spans="1:40" s="7" customFormat="1" ht="20.3" customHeight="1" x14ac:dyDescent="0.35">
      <c r="A1313" s="256">
        <v>2024</v>
      </c>
      <c r="B1313" s="184">
        <f t="shared" si="194"/>
        <v>16</v>
      </c>
      <c r="C1313" s="248" t="s">
        <v>772</v>
      </c>
      <c r="D1313" s="184">
        <v>40209</v>
      </c>
      <c r="E1313" s="287" t="e">
        <f>VLOOKUP(D1313,'[1]2023-2025'!$A:$G,7,0)</f>
        <v>#N/A</v>
      </c>
      <c r="F1313" s="287"/>
      <c r="G1313" s="287" t="s">
        <v>1899</v>
      </c>
      <c r="H1313" s="288" t="e">
        <f>INDEX('[1]2023-2025'!$AK:$AK,MATCH(D1313,'[1]2023-2025'!$A:$A,0))</f>
        <v>#N/A</v>
      </c>
      <c r="I1313" s="288" t="e">
        <v>#N/A</v>
      </c>
      <c r="J1313" s="288" t="e">
        <f>VLOOKUP(D1313,[1]Лист3!$A:$AK,37,0)</f>
        <v>#N/A</v>
      </c>
      <c r="K1313" s="289" t="e">
        <f>INDEX('[1]2023-2025'!$G:$G,MATCH(D1313,'[1]2023-2025'!$A:$A,0))</f>
        <v>#N/A</v>
      </c>
      <c r="L1313" s="289"/>
      <c r="M1313" s="289"/>
      <c r="N1313" s="289"/>
      <c r="O1313" s="289" t="e">
        <v>#N/A</v>
      </c>
      <c r="P1313" s="289" t="e">
        <v>#N/A</v>
      </c>
      <c r="Q1313" s="186">
        <f t="shared" si="195"/>
        <v>2202833.94</v>
      </c>
      <c r="R1313" s="186">
        <f t="shared" si="193"/>
        <v>2177812.7999999998</v>
      </c>
      <c r="S1313" s="433">
        <v>0</v>
      </c>
      <c r="T1313" s="433">
        <v>0</v>
      </c>
      <c r="U1313" s="433">
        <v>0</v>
      </c>
      <c r="V1313" s="433">
        <v>0</v>
      </c>
      <c r="W1313" s="433">
        <v>0</v>
      </c>
      <c r="X1313" s="433">
        <v>0</v>
      </c>
      <c r="Y1313" s="433">
        <v>0</v>
      </c>
      <c r="Z1313" s="433">
        <v>0</v>
      </c>
      <c r="AA1313" s="433">
        <v>1890723.91</v>
      </c>
      <c r="AB1313" s="433">
        <v>287088.89</v>
      </c>
      <c r="AC1313" s="433">
        <v>0</v>
      </c>
      <c r="AD1313" s="433">
        <v>0</v>
      </c>
      <c r="AE1313" s="433">
        <v>0</v>
      </c>
      <c r="AF1313" s="433">
        <v>0</v>
      </c>
      <c r="AG1313" s="433">
        <v>0</v>
      </c>
      <c r="AH1313" s="433">
        <v>0</v>
      </c>
      <c r="AI1313" s="433">
        <v>0</v>
      </c>
      <c r="AJ1313" s="433">
        <v>25021.14</v>
      </c>
      <c r="AK1313" s="175"/>
      <c r="AL1313" s="175">
        <v>1561845.0699999998</v>
      </c>
      <c r="AM1313" s="175">
        <v>3764679.01</v>
      </c>
      <c r="AN1313" s="175">
        <v>2202833.94</v>
      </c>
    </row>
    <row r="1314" spans="1:40" s="128" customFormat="1" ht="20.3" customHeight="1" x14ac:dyDescent="0.35">
      <c r="A1314" s="256">
        <v>2024</v>
      </c>
      <c r="B1314" s="184">
        <f t="shared" si="194"/>
        <v>17</v>
      </c>
      <c r="C1314" s="248" t="s">
        <v>773</v>
      </c>
      <c r="D1314" s="184">
        <v>40232</v>
      </c>
      <c r="E1314" s="287" t="e">
        <f>VLOOKUP(D1314,'[1]2023-2025'!$A:$G,7,0)</f>
        <v>#N/A</v>
      </c>
      <c r="F1314" s="287"/>
      <c r="G1314" s="287" t="s">
        <v>1899</v>
      </c>
      <c r="H1314" s="288" t="e">
        <f>INDEX('[1]2023-2025'!$AK:$AK,MATCH(D1314,'[1]2023-2025'!$A:$A,0))</f>
        <v>#N/A</v>
      </c>
      <c r="I1314" s="288" t="e">
        <v>#N/A</v>
      </c>
      <c r="J1314" s="288" t="e">
        <f>VLOOKUP(D1314,[1]Лист3!$A:$AK,37,0)</f>
        <v>#N/A</v>
      </c>
      <c r="K1314" s="289" t="e">
        <f>INDEX('[1]2023-2025'!$G:$G,MATCH(D1314,'[1]2023-2025'!$A:$A,0))</f>
        <v>#N/A</v>
      </c>
      <c r="L1314" s="289"/>
      <c r="M1314" s="289"/>
      <c r="N1314" s="289"/>
      <c r="O1314" s="289" t="e">
        <v>#N/A</v>
      </c>
      <c r="P1314" s="289" t="e">
        <v>#N/A</v>
      </c>
      <c r="Q1314" s="186">
        <f t="shared" si="195"/>
        <v>912263.63</v>
      </c>
      <c r="R1314" s="186">
        <f t="shared" si="193"/>
        <v>900739.15</v>
      </c>
      <c r="S1314" s="433">
        <v>900739.15</v>
      </c>
      <c r="T1314" s="433">
        <v>0</v>
      </c>
      <c r="U1314" s="433">
        <v>0</v>
      </c>
      <c r="V1314" s="433">
        <v>0</v>
      </c>
      <c r="W1314" s="433">
        <v>0</v>
      </c>
      <c r="X1314" s="433">
        <v>0</v>
      </c>
      <c r="Y1314" s="433">
        <v>0</v>
      </c>
      <c r="Z1314" s="433">
        <v>0</v>
      </c>
      <c r="AA1314" s="433">
        <v>0</v>
      </c>
      <c r="AB1314" s="433">
        <v>0</v>
      </c>
      <c r="AC1314" s="433">
        <v>0</v>
      </c>
      <c r="AD1314" s="433">
        <v>0</v>
      </c>
      <c r="AE1314" s="433">
        <v>0</v>
      </c>
      <c r="AF1314" s="433">
        <v>0</v>
      </c>
      <c r="AG1314" s="433">
        <v>0</v>
      </c>
      <c r="AH1314" s="433">
        <v>0</v>
      </c>
      <c r="AI1314" s="433">
        <v>0</v>
      </c>
      <c r="AJ1314" s="433">
        <v>11524.48</v>
      </c>
      <c r="AK1314" s="175"/>
      <c r="AL1314" s="175">
        <v>1710652.2200000002</v>
      </c>
      <c r="AM1314" s="175">
        <v>2622915.85</v>
      </c>
      <c r="AN1314" s="175">
        <v>912263.63</v>
      </c>
    </row>
    <row r="1315" spans="1:40" s="128" customFormat="1" ht="20.3" customHeight="1" x14ac:dyDescent="0.35">
      <c r="A1315" s="256">
        <v>2024</v>
      </c>
      <c r="B1315" s="184">
        <f t="shared" si="194"/>
        <v>18</v>
      </c>
      <c r="C1315" s="248" t="s">
        <v>774</v>
      </c>
      <c r="D1315" s="184">
        <v>40233</v>
      </c>
      <c r="E1315" s="287" t="e">
        <f>VLOOKUP(D1315,'[1]2023-2025'!$A:$G,7,0)</f>
        <v>#N/A</v>
      </c>
      <c r="F1315" s="287"/>
      <c r="G1315" s="287" t="s">
        <v>1899</v>
      </c>
      <c r="H1315" s="288" t="e">
        <f>INDEX('[1]2023-2025'!$AK:$AK,MATCH(D1315,'[1]2023-2025'!$A:$A,0))</f>
        <v>#N/A</v>
      </c>
      <c r="I1315" s="288" t="e">
        <v>#N/A</v>
      </c>
      <c r="J1315" s="288" t="e">
        <f>VLOOKUP(D1315,[1]Лист3!$A:$AK,37,0)</f>
        <v>#N/A</v>
      </c>
      <c r="K1315" s="289" t="e">
        <f>INDEX('[1]2023-2025'!$G:$G,MATCH(D1315,'[1]2023-2025'!$A:$A,0))</f>
        <v>#N/A</v>
      </c>
      <c r="L1315" s="289"/>
      <c r="M1315" s="289"/>
      <c r="N1315" s="289"/>
      <c r="O1315" s="289" t="e">
        <v>#N/A</v>
      </c>
      <c r="P1315" s="289" t="e">
        <v>#N/A</v>
      </c>
      <c r="Q1315" s="186">
        <f t="shared" si="195"/>
        <v>2265608.81</v>
      </c>
      <c r="R1315" s="186">
        <f t="shared" si="193"/>
        <v>2238083.12</v>
      </c>
      <c r="S1315" s="433">
        <v>0</v>
      </c>
      <c r="T1315" s="433">
        <v>0</v>
      </c>
      <c r="U1315" s="433">
        <v>0</v>
      </c>
      <c r="V1315" s="433">
        <v>0</v>
      </c>
      <c r="W1315" s="433">
        <v>0</v>
      </c>
      <c r="X1315" s="433">
        <v>0</v>
      </c>
      <c r="Y1315" s="433">
        <v>0</v>
      </c>
      <c r="Z1315" s="433">
        <v>0</v>
      </c>
      <c r="AA1315" s="433">
        <v>2238083.12</v>
      </c>
      <c r="AB1315" s="433">
        <v>0</v>
      </c>
      <c r="AC1315" s="433">
        <v>0</v>
      </c>
      <c r="AD1315" s="433">
        <v>0</v>
      </c>
      <c r="AE1315" s="433">
        <v>0</v>
      </c>
      <c r="AF1315" s="433">
        <v>0</v>
      </c>
      <c r="AG1315" s="433">
        <v>0</v>
      </c>
      <c r="AH1315" s="433">
        <v>0</v>
      </c>
      <c r="AI1315" s="433">
        <v>0</v>
      </c>
      <c r="AJ1315" s="433">
        <v>27525.69</v>
      </c>
      <c r="AK1315" s="175"/>
      <c r="AL1315" s="175">
        <v>2109187.35</v>
      </c>
      <c r="AM1315" s="175">
        <v>4374796.16</v>
      </c>
      <c r="AN1315" s="175">
        <v>2265608.81</v>
      </c>
    </row>
    <row r="1316" spans="1:40" s="128" customFormat="1" ht="20.3" customHeight="1" x14ac:dyDescent="0.35">
      <c r="A1316" s="256">
        <v>2024</v>
      </c>
      <c r="B1316" s="184">
        <f t="shared" si="194"/>
        <v>19</v>
      </c>
      <c r="C1316" s="248" t="s">
        <v>775</v>
      </c>
      <c r="D1316" s="184">
        <v>40226</v>
      </c>
      <c r="E1316" s="287" t="e">
        <f>VLOOKUP(D1316,'[1]2023-2025'!$A:$G,7,0)</f>
        <v>#N/A</v>
      </c>
      <c r="F1316" s="287"/>
      <c r="G1316" s="287" t="s">
        <v>1899</v>
      </c>
      <c r="H1316" s="288" t="e">
        <f>INDEX('[1]2023-2025'!$AK:$AK,MATCH(D1316,'[1]2023-2025'!$A:$A,0))</f>
        <v>#N/A</v>
      </c>
      <c r="I1316" s="288" t="e">
        <v>#N/A</v>
      </c>
      <c r="J1316" s="288" t="e">
        <f>VLOOKUP(D1316,[1]Лист3!$A:$AK,37,0)</f>
        <v>#N/A</v>
      </c>
      <c r="K1316" s="289" t="e">
        <f>INDEX('[1]2023-2025'!$G:$G,MATCH(D1316,'[1]2023-2025'!$A:$A,0))</f>
        <v>#N/A</v>
      </c>
      <c r="L1316" s="289"/>
      <c r="M1316" s="289"/>
      <c r="N1316" s="289"/>
      <c r="O1316" s="289" t="e">
        <v>#N/A</v>
      </c>
      <c r="P1316" s="289" t="e">
        <v>#N/A</v>
      </c>
      <c r="Q1316" s="186">
        <f t="shared" si="195"/>
        <v>3974114.2800000003</v>
      </c>
      <c r="R1316" s="186">
        <f t="shared" si="193"/>
        <v>3926935.0900000003</v>
      </c>
      <c r="S1316" s="433">
        <v>1559763.37</v>
      </c>
      <c r="T1316" s="433">
        <v>0</v>
      </c>
      <c r="U1316" s="433">
        <v>0</v>
      </c>
      <c r="V1316" s="433">
        <v>0</v>
      </c>
      <c r="W1316" s="433">
        <v>0</v>
      </c>
      <c r="X1316" s="433">
        <v>0</v>
      </c>
      <c r="Y1316" s="433">
        <v>0</v>
      </c>
      <c r="Z1316" s="433">
        <v>0</v>
      </c>
      <c r="AA1316" s="433">
        <v>2367171.7200000002</v>
      </c>
      <c r="AB1316" s="433">
        <v>0</v>
      </c>
      <c r="AC1316" s="433">
        <v>0</v>
      </c>
      <c r="AD1316" s="433">
        <v>0</v>
      </c>
      <c r="AE1316" s="433">
        <v>0</v>
      </c>
      <c r="AF1316" s="433">
        <v>0</v>
      </c>
      <c r="AG1316" s="433">
        <v>0</v>
      </c>
      <c r="AH1316" s="433">
        <v>0</v>
      </c>
      <c r="AI1316" s="433">
        <v>0</v>
      </c>
      <c r="AJ1316" s="433">
        <v>47179.19</v>
      </c>
      <c r="AK1316" s="175"/>
      <c r="AL1316" s="175">
        <v>2809762.51</v>
      </c>
      <c r="AM1316" s="175">
        <v>6783876.79</v>
      </c>
      <c r="AN1316" s="175">
        <v>3974114.2800000003</v>
      </c>
    </row>
    <row r="1317" spans="1:40" s="128" customFormat="1" ht="20.3" customHeight="1" x14ac:dyDescent="0.35">
      <c r="A1317" s="256">
        <v>2024</v>
      </c>
      <c r="B1317" s="184">
        <f t="shared" si="194"/>
        <v>20</v>
      </c>
      <c r="C1317" s="248" t="s">
        <v>776</v>
      </c>
      <c r="D1317" s="184">
        <v>40228</v>
      </c>
      <c r="E1317" s="287" t="e">
        <f>VLOOKUP(D1317,'[1]2023-2025'!$A:$G,7,0)</f>
        <v>#N/A</v>
      </c>
      <c r="F1317" s="287"/>
      <c r="G1317" s="287" t="s">
        <v>1899</v>
      </c>
      <c r="H1317" s="288" t="e">
        <f>INDEX('[1]2023-2025'!$AK:$AK,MATCH(D1317,'[1]2023-2025'!$A:$A,0))</f>
        <v>#N/A</v>
      </c>
      <c r="I1317" s="288" t="e">
        <v>#N/A</v>
      </c>
      <c r="J1317" s="288" t="e">
        <f>VLOOKUP(D1317,[1]Лист3!$A:$AK,37,0)</f>
        <v>#N/A</v>
      </c>
      <c r="K1317" s="289" t="e">
        <f>INDEX('[1]2023-2025'!$G:$G,MATCH(D1317,'[1]2023-2025'!$A:$A,0))</f>
        <v>#N/A</v>
      </c>
      <c r="L1317" s="289"/>
      <c r="M1317" s="289"/>
      <c r="N1317" s="289"/>
      <c r="O1317" s="289" t="e">
        <v>#N/A</v>
      </c>
      <c r="P1317" s="289" t="e">
        <v>#N/A</v>
      </c>
      <c r="Q1317" s="186">
        <f t="shared" si="195"/>
        <v>1275603.24</v>
      </c>
      <c r="R1317" s="186">
        <f>SUM(S1317:AI1317)</f>
        <v>1259890.9099999999</v>
      </c>
      <c r="S1317" s="433">
        <v>0</v>
      </c>
      <c r="T1317" s="433">
        <v>0</v>
      </c>
      <c r="U1317" s="433">
        <v>0</v>
      </c>
      <c r="V1317" s="433">
        <v>0</v>
      </c>
      <c r="W1317" s="433">
        <v>0</v>
      </c>
      <c r="X1317" s="433">
        <v>0</v>
      </c>
      <c r="Y1317" s="433">
        <v>0</v>
      </c>
      <c r="Z1317" s="433">
        <v>0</v>
      </c>
      <c r="AA1317" s="433">
        <v>1259890.9099999999</v>
      </c>
      <c r="AB1317" s="433">
        <v>0</v>
      </c>
      <c r="AC1317" s="433">
        <v>0</v>
      </c>
      <c r="AD1317" s="433">
        <v>0</v>
      </c>
      <c r="AE1317" s="433">
        <v>0</v>
      </c>
      <c r="AF1317" s="433">
        <v>0</v>
      </c>
      <c r="AG1317" s="433">
        <v>0</v>
      </c>
      <c r="AH1317" s="433">
        <v>0</v>
      </c>
      <c r="AI1317" s="433">
        <v>0</v>
      </c>
      <c r="AJ1317" s="433">
        <v>15712.33</v>
      </c>
      <c r="AK1317" s="175"/>
      <c r="AL1317" s="175">
        <v>1167808.7500000002</v>
      </c>
      <c r="AM1317" s="175">
        <v>2443411.9900000002</v>
      </c>
      <c r="AN1317" s="175">
        <v>1275603.24</v>
      </c>
    </row>
    <row r="1318" spans="1:40" s="128" customFormat="1" ht="20.3" customHeight="1" x14ac:dyDescent="0.35">
      <c r="A1318" s="256">
        <v>2024</v>
      </c>
      <c r="B1318" s="184">
        <f t="shared" si="194"/>
        <v>21</v>
      </c>
      <c r="C1318" s="248" t="s">
        <v>777</v>
      </c>
      <c r="D1318" s="184">
        <v>40231</v>
      </c>
      <c r="E1318" s="287" t="e">
        <f>VLOOKUP(D1318,'[1]2023-2025'!$A:$G,7,0)</f>
        <v>#N/A</v>
      </c>
      <c r="F1318" s="287"/>
      <c r="G1318" s="287" t="s">
        <v>1899</v>
      </c>
      <c r="H1318" s="288" t="e">
        <f>INDEX('[1]2023-2025'!$AK:$AK,MATCH(D1318,'[1]2023-2025'!$A:$A,0))</f>
        <v>#N/A</v>
      </c>
      <c r="I1318" s="288" t="e">
        <v>#N/A</v>
      </c>
      <c r="J1318" s="288" t="e">
        <f>VLOOKUP(D1318,[1]Лист3!$A:$AK,37,0)</f>
        <v>#N/A</v>
      </c>
      <c r="K1318" s="289" t="e">
        <f>INDEX('[1]2023-2025'!$G:$G,MATCH(D1318,'[1]2023-2025'!$A:$A,0))</f>
        <v>#N/A</v>
      </c>
      <c r="L1318" s="289"/>
      <c r="M1318" s="289"/>
      <c r="N1318" s="289"/>
      <c r="O1318" s="289" t="e">
        <v>#N/A</v>
      </c>
      <c r="P1318" s="289" t="e">
        <v>#N/A</v>
      </c>
      <c r="Q1318" s="186">
        <f t="shared" si="195"/>
        <v>1289546.9500000002</v>
      </c>
      <c r="R1318" s="186">
        <f t="shared" si="193"/>
        <v>1273656.1000000001</v>
      </c>
      <c r="S1318" s="433">
        <v>0</v>
      </c>
      <c r="T1318" s="433">
        <v>0</v>
      </c>
      <c r="U1318" s="433">
        <v>0</v>
      </c>
      <c r="V1318" s="433">
        <v>0</v>
      </c>
      <c r="W1318" s="433">
        <v>0</v>
      </c>
      <c r="X1318" s="433">
        <v>0</v>
      </c>
      <c r="Y1318" s="433">
        <v>0</v>
      </c>
      <c r="Z1318" s="433">
        <v>0</v>
      </c>
      <c r="AA1318" s="433">
        <v>1273656.1000000001</v>
      </c>
      <c r="AB1318" s="433">
        <v>0</v>
      </c>
      <c r="AC1318" s="433">
        <v>0</v>
      </c>
      <c r="AD1318" s="433">
        <v>0</v>
      </c>
      <c r="AE1318" s="433">
        <v>0</v>
      </c>
      <c r="AF1318" s="433">
        <v>0</v>
      </c>
      <c r="AG1318" s="433">
        <v>0</v>
      </c>
      <c r="AH1318" s="433">
        <v>0</v>
      </c>
      <c r="AI1318" s="433">
        <v>0</v>
      </c>
      <c r="AJ1318" s="433">
        <v>15890.85</v>
      </c>
      <c r="AK1318" s="175"/>
      <c r="AL1318" s="175">
        <v>1187215.4499999997</v>
      </c>
      <c r="AM1318" s="175">
        <v>2476762.4</v>
      </c>
      <c r="AN1318" s="175">
        <v>1289546.9500000002</v>
      </c>
    </row>
    <row r="1319" spans="1:40" s="128" customFormat="1" ht="20.3" customHeight="1" x14ac:dyDescent="0.35">
      <c r="A1319" s="256">
        <v>2024</v>
      </c>
      <c r="B1319" s="184">
        <f t="shared" si="194"/>
        <v>22</v>
      </c>
      <c r="C1319" s="248" t="s">
        <v>778</v>
      </c>
      <c r="D1319" s="184">
        <v>40237</v>
      </c>
      <c r="E1319" s="287" t="e">
        <f>VLOOKUP(D1319,'[1]2023-2025'!$A:$G,7,0)</f>
        <v>#N/A</v>
      </c>
      <c r="F1319" s="287"/>
      <c r="G1319" s="287" t="s">
        <v>1899</v>
      </c>
      <c r="H1319" s="288" t="e">
        <f>INDEX('[1]2023-2025'!$AK:$AK,MATCH(D1319,'[1]2023-2025'!$A:$A,0))</f>
        <v>#N/A</v>
      </c>
      <c r="I1319" s="288" t="e">
        <v>#N/A</v>
      </c>
      <c r="J1319" s="288" t="e">
        <f>VLOOKUP(D1319,[1]Лист3!$A:$AK,37,0)</f>
        <v>#N/A</v>
      </c>
      <c r="K1319" s="289" t="e">
        <f>INDEX('[1]2023-2025'!$G:$G,MATCH(D1319,'[1]2023-2025'!$A:$A,0))</f>
        <v>#N/A</v>
      </c>
      <c r="L1319" s="289"/>
      <c r="M1319" s="289"/>
      <c r="N1319" s="289"/>
      <c r="O1319" s="289" t="e">
        <v>#N/A</v>
      </c>
      <c r="P1319" s="289" t="e">
        <v>#N/A</v>
      </c>
      <c r="Q1319" s="186">
        <f t="shared" si="195"/>
        <v>2042347.5999999999</v>
      </c>
      <c r="R1319" s="186">
        <f t="shared" si="193"/>
        <v>2018310.19</v>
      </c>
      <c r="S1319" s="433">
        <v>0</v>
      </c>
      <c r="T1319" s="433">
        <v>0</v>
      </c>
      <c r="U1319" s="433">
        <v>0</v>
      </c>
      <c r="V1319" s="433">
        <v>0</v>
      </c>
      <c r="W1319" s="433">
        <v>0</v>
      </c>
      <c r="X1319" s="433">
        <v>0</v>
      </c>
      <c r="Y1319" s="433">
        <v>0</v>
      </c>
      <c r="Z1319" s="433">
        <v>0</v>
      </c>
      <c r="AA1319" s="433">
        <v>2018310.19</v>
      </c>
      <c r="AB1319" s="433">
        <v>0</v>
      </c>
      <c r="AC1319" s="433">
        <v>0</v>
      </c>
      <c r="AD1319" s="433">
        <v>0</v>
      </c>
      <c r="AE1319" s="433">
        <v>0</v>
      </c>
      <c r="AF1319" s="433">
        <v>0</v>
      </c>
      <c r="AG1319" s="433">
        <v>0</v>
      </c>
      <c r="AH1319" s="433">
        <v>0</v>
      </c>
      <c r="AI1319" s="433">
        <v>0</v>
      </c>
      <c r="AJ1319" s="433">
        <v>24037.41</v>
      </c>
      <c r="AK1319" s="175"/>
      <c r="AL1319" s="175">
        <v>1456508.53</v>
      </c>
      <c r="AM1319" s="175">
        <v>3498856.13</v>
      </c>
      <c r="AN1319" s="175">
        <v>2042347.5999999999</v>
      </c>
    </row>
    <row r="1320" spans="1:40" s="128" customFormat="1" ht="20.3" customHeight="1" x14ac:dyDescent="0.35">
      <c r="A1320" s="256">
        <v>2024</v>
      </c>
      <c r="B1320" s="184">
        <f t="shared" si="194"/>
        <v>23</v>
      </c>
      <c r="C1320" s="248" t="s">
        <v>779</v>
      </c>
      <c r="D1320" s="184">
        <v>40249</v>
      </c>
      <c r="E1320" s="287" t="e">
        <f>VLOOKUP(D1320,'[1]2023-2025'!$A:$G,7,0)</f>
        <v>#N/A</v>
      </c>
      <c r="F1320" s="287"/>
      <c r="G1320" s="287" t="s">
        <v>1899</v>
      </c>
      <c r="H1320" s="288" t="e">
        <f>INDEX('[1]2023-2025'!$AK:$AK,MATCH(D1320,'[1]2023-2025'!$A:$A,0))</f>
        <v>#N/A</v>
      </c>
      <c r="I1320" s="288" t="e">
        <v>#N/A</v>
      </c>
      <c r="J1320" s="288" t="e">
        <f>VLOOKUP(D1320,[1]Лист3!$A:$AK,37,0)</f>
        <v>#N/A</v>
      </c>
      <c r="K1320" s="289" t="e">
        <f>INDEX('[1]2023-2025'!$G:$G,MATCH(D1320,'[1]2023-2025'!$A:$A,0))</f>
        <v>#N/A</v>
      </c>
      <c r="L1320" s="289"/>
      <c r="M1320" s="289"/>
      <c r="N1320" s="289"/>
      <c r="O1320" s="289" t="e">
        <v>#N/A</v>
      </c>
      <c r="P1320" s="289" t="e">
        <v>#N/A</v>
      </c>
      <c r="Q1320" s="186">
        <f t="shared" si="195"/>
        <v>1139017.55</v>
      </c>
      <c r="R1320" s="186">
        <f t="shared" si="193"/>
        <v>1125510.0900000001</v>
      </c>
      <c r="S1320" s="433">
        <v>0</v>
      </c>
      <c r="T1320" s="433">
        <v>0</v>
      </c>
      <c r="U1320" s="433">
        <v>0</v>
      </c>
      <c r="V1320" s="433">
        <v>0</v>
      </c>
      <c r="W1320" s="433">
        <v>0</v>
      </c>
      <c r="X1320" s="433">
        <v>0</v>
      </c>
      <c r="Y1320" s="433">
        <v>0</v>
      </c>
      <c r="Z1320" s="433">
        <v>0</v>
      </c>
      <c r="AA1320" s="433">
        <v>1125510.0900000001</v>
      </c>
      <c r="AB1320" s="433">
        <v>0</v>
      </c>
      <c r="AC1320" s="433">
        <v>0</v>
      </c>
      <c r="AD1320" s="433">
        <v>0</v>
      </c>
      <c r="AE1320" s="433">
        <v>0</v>
      </c>
      <c r="AF1320" s="433">
        <v>0</v>
      </c>
      <c r="AG1320" s="433">
        <v>0</v>
      </c>
      <c r="AH1320" s="433">
        <v>0</v>
      </c>
      <c r="AI1320" s="433">
        <v>0</v>
      </c>
      <c r="AJ1320" s="433">
        <v>13507.46</v>
      </c>
      <c r="AK1320" s="175"/>
      <c r="AL1320" s="175">
        <v>804137.48</v>
      </c>
      <c r="AM1320" s="175">
        <v>1943155.03</v>
      </c>
      <c r="AN1320" s="175">
        <v>1139017.55</v>
      </c>
    </row>
    <row r="1321" spans="1:40" s="128" customFormat="1" ht="20.3" customHeight="1" x14ac:dyDescent="0.35">
      <c r="A1321" s="256">
        <v>2024</v>
      </c>
      <c r="B1321" s="184">
        <f t="shared" si="194"/>
        <v>24</v>
      </c>
      <c r="C1321" s="248" t="s">
        <v>780</v>
      </c>
      <c r="D1321" s="184">
        <v>40252</v>
      </c>
      <c r="E1321" s="287" t="e">
        <f>VLOOKUP(D1321,'[1]2023-2025'!$A:$G,7,0)</f>
        <v>#N/A</v>
      </c>
      <c r="F1321" s="287"/>
      <c r="G1321" s="287" t="s">
        <v>1899</v>
      </c>
      <c r="H1321" s="288" t="e">
        <f>INDEX('[1]2023-2025'!$AK:$AK,MATCH(D1321,'[1]2023-2025'!$A:$A,0))</f>
        <v>#N/A</v>
      </c>
      <c r="I1321" s="288" t="e">
        <v>#N/A</v>
      </c>
      <c r="J1321" s="288" t="e">
        <f>VLOOKUP(D1321,[1]Лист3!$A:$AK,37,0)</f>
        <v>#N/A</v>
      </c>
      <c r="K1321" s="289" t="e">
        <f>INDEX('[1]2023-2025'!$G:$G,MATCH(D1321,'[1]2023-2025'!$A:$A,0))</f>
        <v>#N/A</v>
      </c>
      <c r="L1321" s="289"/>
      <c r="M1321" s="289"/>
      <c r="N1321" s="289"/>
      <c r="O1321" s="289" t="e">
        <v>#N/A</v>
      </c>
      <c r="P1321" s="289" t="e">
        <v>#N/A</v>
      </c>
      <c r="Q1321" s="186">
        <f t="shared" si="195"/>
        <v>1131490</v>
      </c>
      <c r="R1321" s="186">
        <f>SUM(S1321:AI1321)</f>
        <v>1118096.1299999999</v>
      </c>
      <c r="S1321" s="433">
        <v>0</v>
      </c>
      <c r="T1321" s="433">
        <v>0</v>
      </c>
      <c r="U1321" s="433">
        <v>0</v>
      </c>
      <c r="V1321" s="433">
        <v>0</v>
      </c>
      <c r="W1321" s="433">
        <v>0</v>
      </c>
      <c r="X1321" s="433">
        <v>0</v>
      </c>
      <c r="Y1321" s="433">
        <v>0</v>
      </c>
      <c r="Z1321" s="433">
        <v>0</v>
      </c>
      <c r="AA1321" s="433">
        <v>1118096.1299999999</v>
      </c>
      <c r="AB1321" s="433">
        <v>0</v>
      </c>
      <c r="AC1321" s="433">
        <v>0</v>
      </c>
      <c r="AD1321" s="433">
        <v>0</v>
      </c>
      <c r="AE1321" s="433">
        <v>0</v>
      </c>
      <c r="AF1321" s="433">
        <v>0</v>
      </c>
      <c r="AG1321" s="433">
        <v>0</v>
      </c>
      <c r="AH1321" s="433">
        <v>0</v>
      </c>
      <c r="AI1321" s="433">
        <v>0</v>
      </c>
      <c r="AJ1321" s="433">
        <v>13393.87</v>
      </c>
      <c r="AK1321" s="175"/>
      <c r="AL1321" s="175">
        <v>799894.16999999993</v>
      </c>
      <c r="AM1321" s="175">
        <v>1931384.17</v>
      </c>
      <c r="AN1321" s="175">
        <v>1131490</v>
      </c>
    </row>
    <row r="1322" spans="1:40" s="132" customFormat="1" ht="23.25" customHeight="1" x14ac:dyDescent="0.35">
      <c r="A1322" s="256">
        <v>2024</v>
      </c>
      <c r="B1322" s="184">
        <f t="shared" si="194"/>
        <v>25</v>
      </c>
      <c r="C1322" s="248" t="s">
        <v>781</v>
      </c>
      <c r="D1322" s="184">
        <v>40253</v>
      </c>
      <c r="E1322" s="287" t="e">
        <f>VLOOKUP(D1322,'[1]2023-2025'!$A:$G,7,0)</f>
        <v>#N/A</v>
      </c>
      <c r="F1322" s="287"/>
      <c r="G1322" s="287" t="s">
        <v>1899</v>
      </c>
      <c r="H1322" s="288" t="e">
        <f>INDEX('[1]2023-2025'!$AK:$AK,MATCH(D1322,'[1]2023-2025'!$A:$A,0))</f>
        <v>#N/A</v>
      </c>
      <c r="I1322" s="288" t="e">
        <v>#N/A</v>
      </c>
      <c r="J1322" s="288" t="e">
        <f>VLOOKUP(D1322,[1]Лист3!$A:$AK,37,0)</f>
        <v>#N/A</v>
      </c>
      <c r="K1322" s="289" t="e">
        <f>INDEX('[1]2023-2025'!$G:$G,MATCH(D1322,'[1]2023-2025'!$A:$A,0))</f>
        <v>#N/A</v>
      </c>
      <c r="L1322" s="289"/>
      <c r="M1322" s="289"/>
      <c r="N1322" s="289"/>
      <c r="O1322" s="289" t="e">
        <v>#N/A</v>
      </c>
      <c r="P1322" s="289" t="e">
        <v>#N/A</v>
      </c>
      <c r="Q1322" s="186">
        <f t="shared" si="195"/>
        <v>856251.65</v>
      </c>
      <c r="R1322" s="186">
        <f>SUM(S1322:AI1322)</f>
        <v>845104.91</v>
      </c>
      <c r="S1322" s="433">
        <v>845104.91</v>
      </c>
      <c r="T1322" s="433">
        <v>0</v>
      </c>
      <c r="U1322" s="433">
        <v>0</v>
      </c>
      <c r="V1322" s="433">
        <v>0</v>
      </c>
      <c r="W1322" s="433">
        <v>0</v>
      </c>
      <c r="X1322" s="433">
        <v>0</v>
      </c>
      <c r="Y1322" s="433">
        <v>0</v>
      </c>
      <c r="Z1322" s="433">
        <v>0</v>
      </c>
      <c r="AA1322" s="433">
        <v>0</v>
      </c>
      <c r="AB1322" s="433">
        <v>0</v>
      </c>
      <c r="AC1322" s="433">
        <v>0</v>
      </c>
      <c r="AD1322" s="433">
        <v>0</v>
      </c>
      <c r="AE1322" s="433">
        <v>0</v>
      </c>
      <c r="AF1322" s="433">
        <v>0</v>
      </c>
      <c r="AG1322" s="433">
        <v>0</v>
      </c>
      <c r="AH1322" s="433">
        <v>0</v>
      </c>
      <c r="AI1322" s="433">
        <v>0</v>
      </c>
      <c r="AJ1322" s="433">
        <v>11146.74</v>
      </c>
      <c r="AK1322" s="175"/>
      <c r="AL1322" s="175">
        <v>1097202.6800000002</v>
      </c>
      <c r="AM1322" s="175">
        <v>1953454.33</v>
      </c>
      <c r="AN1322" s="175">
        <v>856251.65</v>
      </c>
    </row>
    <row r="1323" spans="1:40" s="128" customFormat="1" ht="23.25" customHeight="1" x14ac:dyDescent="0.35">
      <c r="A1323" s="256">
        <v>2024</v>
      </c>
      <c r="B1323" s="184">
        <f t="shared" si="194"/>
        <v>26</v>
      </c>
      <c r="C1323" s="286" t="s">
        <v>782</v>
      </c>
      <c r="D1323" s="184">
        <v>40256</v>
      </c>
      <c r="E1323" s="287" t="e">
        <f>VLOOKUP(D1323,'[1]2023-2025'!$A:$G,7,0)</f>
        <v>#N/A</v>
      </c>
      <c r="F1323" s="287"/>
      <c r="G1323" s="287" t="s">
        <v>1899</v>
      </c>
      <c r="H1323" s="288" t="e">
        <f>INDEX('[1]2023-2025'!$AK:$AK,MATCH(D1323,'[1]2023-2025'!$A:$A,0))</f>
        <v>#N/A</v>
      </c>
      <c r="I1323" s="288" t="e">
        <v>#N/A</v>
      </c>
      <c r="J1323" s="288" t="e">
        <f>VLOOKUP(D1323,[1]Лист3!$A:$AK,37,0)</f>
        <v>#N/A</v>
      </c>
      <c r="K1323" s="289" t="e">
        <f>INDEX('[1]2023-2025'!$G:$G,MATCH(D1323,'[1]2023-2025'!$A:$A,0))</f>
        <v>#N/A</v>
      </c>
      <c r="L1323" s="289"/>
      <c r="M1323" s="289"/>
      <c r="N1323" s="289"/>
      <c r="O1323" s="289" t="e">
        <v>#N/A</v>
      </c>
      <c r="P1323" s="289" t="e">
        <v>#N/A</v>
      </c>
      <c r="Q1323" s="186">
        <f t="shared" si="195"/>
        <v>1304067.1500000001</v>
      </c>
      <c r="R1323" s="186">
        <f t="shared" si="193"/>
        <v>1283335.06</v>
      </c>
      <c r="S1323" s="433">
        <v>0</v>
      </c>
      <c r="T1323" s="433">
        <v>0</v>
      </c>
      <c r="U1323" s="433">
        <v>0</v>
      </c>
      <c r="V1323" s="433">
        <v>0</v>
      </c>
      <c r="W1323" s="433">
        <v>0</v>
      </c>
      <c r="X1323" s="433">
        <v>0</v>
      </c>
      <c r="Y1323" s="433">
        <v>0</v>
      </c>
      <c r="Z1323" s="433">
        <v>0</v>
      </c>
      <c r="AA1323" s="433">
        <v>0</v>
      </c>
      <c r="AB1323" s="433">
        <v>0</v>
      </c>
      <c r="AC1323" s="433">
        <v>1283335.06</v>
      </c>
      <c r="AD1323" s="433">
        <v>0</v>
      </c>
      <c r="AE1323" s="433">
        <v>0</v>
      </c>
      <c r="AF1323" s="433">
        <v>0</v>
      </c>
      <c r="AG1323" s="433">
        <v>0</v>
      </c>
      <c r="AH1323" s="433">
        <v>0</v>
      </c>
      <c r="AI1323" s="433">
        <v>0</v>
      </c>
      <c r="AJ1323" s="433">
        <v>20732.09</v>
      </c>
      <c r="AK1323" s="175"/>
      <c r="AL1323" s="175">
        <v>1685704.0199999998</v>
      </c>
      <c r="AM1323" s="175">
        <v>2989771.17</v>
      </c>
      <c r="AN1323" s="175">
        <v>1304067.1500000001</v>
      </c>
    </row>
    <row r="1324" spans="1:40" s="128" customFormat="1" ht="20.3" customHeight="1" x14ac:dyDescent="0.35">
      <c r="A1324" s="256">
        <v>2024</v>
      </c>
      <c r="B1324" s="184">
        <f t="shared" si="194"/>
        <v>27</v>
      </c>
      <c r="C1324" s="248" t="s">
        <v>783</v>
      </c>
      <c r="D1324" s="184">
        <v>40441</v>
      </c>
      <c r="E1324" s="287" t="e">
        <f>VLOOKUP(D1324,'[1]2023-2025'!$A:$G,7,0)</f>
        <v>#N/A</v>
      </c>
      <c r="F1324" s="287"/>
      <c r="G1324" s="287" t="s">
        <v>1899</v>
      </c>
      <c r="H1324" s="288" t="e">
        <f>INDEX('[1]2023-2025'!$AK:$AK,MATCH(D1324,'[1]2023-2025'!$A:$A,0))</f>
        <v>#N/A</v>
      </c>
      <c r="I1324" s="288" t="e">
        <v>#N/A</v>
      </c>
      <c r="J1324" s="288" t="e">
        <f>VLOOKUP(D1324,[1]Лист3!$A:$AK,37,0)</f>
        <v>#N/A</v>
      </c>
      <c r="K1324" s="289" t="e">
        <f>INDEX('[1]2023-2025'!$G:$G,MATCH(D1324,'[1]2023-2025'!$A:$A,0))</f>
        <v>#N/A</v>
      </c>
      <c r="L1324" s="289"/>
      <c r="M1324" s="289"/>
      <c r="N1324" s="289"/>
      <c r="O1324" s="289" t="e">
        <v>#N/A</v>
      </c>
      <c r="P1324" s="289" t="e">
        <v>#N/A</v>
      </c>
      <c r="Q1324" s="186">
        <f t="shared" si="195"/>
        <v>901187.73</v>
      </c>
      <c r="R1324" s="186">
        <f>SUM(S1324:AI1324)</f>
        <v>890141.84</v>
      </c>
      <c r="S1324" s="433">
        <v>890141.84</v>
      </c>
      <c r="T1324" s="433">
        <v>0</v>
      </c>
      <c r="U1324" s="433">
        <v>0</v>
      </c>
      <c r="V1324" s="433">
        <v>0</v>
      </c>
      <c r="W1324" s="433">
        <v>0</v>
      </c>
      <c r="X1324" s="433">
        <v>0</v>
      </c>
      <c r="Y1324" s="433">
        <v>0</v>
      </c>
      <c r="Z1324" s="433">
        <v>0</v>
      </c>
      <c r="AA1324" s="433">
        <v>0</v>
      </c>
      <c r="AB1324" s="433">
        <v>0</v>
      </c>
      <c r="AC1324" s="433">
        <v>0</v>
      </c>
      <c r="AD1324" s="433">
        <v>0</v>
      </c>
      <c r="AE1324" s="433">
        <v>0</v>
      </c>
      <c r="AF1324" s="433">
        <v>0</v>
      </c>
      <c r="AG1324" s="433">
        <v>0</v>
      </c>
      <c r="AH1324" s="433">
        <v>0</v>
      </c>
      <c r="AI1324" s="433">
        <v>0</v>
      </c>
      <c r="AJ1324" s="433">
        <v>11045.89</v>
      </c>
      <c r="AK1324" s="175"/>
      <c r="AL1324" s="175">
        <v>1657969.88</v>
      </c>
      <c r="AM1324" s="175">
        <v>2559157.61</v>
      </c>
      <c r="AN1324" s="175">
        <v>901187.73</v>
      </c>
    </row>
    <row r="1325" spans="1:40" s="132" customFormat="1" ht="23.25" customHeight="1" x14ac:dyDescent="0.35">
      <c r="A1325" s="256">
        <v>2024</v>
      </c>
      <c r="B1325" s="184">
        <f t="shared" si="194"/>
        <v>28</v>
      </c>
      <c r="C1325" s="286" t="s">
        <v>784</v>
      </c>
      <c r="D1325" s="184">
        <v>40446</v>
      </c>
      <c r="E1325" s="287" t="e">
        <f>VLOOKUP(D1325,'[1]2023-2025'!$A:$G,7,0)</f>
        <v>#N/A</v>
      </c>
      <c r="F1325" s="287"/>
      <c r="G1325" s="287" t="s">
        <v>1899</v>
      </c>
      <c r="H1325" s="288" t="e">
        <f>INDEX('[1]2023-2025'!$AK:$AK,MATCH(D1325,'[1]2023-2025'!$A:$A,0))</f>
        <v>#N/A</v>
      </c>
      <c r="I1325" s="288" t="e">
        <v>#N/A</v>
      </c>
      <c r="J1325" s="288" t="e">
        <f>VLOOKUP(D1325,[1]Лист3!$A:$AK,37,0)</f>
        <v>#N/A</v>
      </c>
      <c r="K1325" s="289" t="e">
        <f>INDEX('[1]2023-2025'!$G:$G,MATCH(D1325,'[1]2023-2025'!$A:$A,0))</f>
        <v>#N/A</v>
      </c>
      <c r="L1325" s="289"/>
      <c r="M1325" s="289"/>
      <c r="N1325" s="289"/>
      <c r="O1325" s="289" t="e">
        <v>#N/A</v>
      </c>
      <c r="P1325" s="289" t="e">
        <v>#N/A</v>
      </c>
      <c r="Q1325" s="186">
        <f t="shared" si="195"/>
        <v>1376771.29</v>
      </c>
      <c r="R1325" s="186">
        <f>SUM(S1325:AI1325)</f>
        <v>1359165.05</v>
      </c>
      <c r="S1325" s="433">
        <v>928344.78</v>
      </c>
      <c r="T1325" s="433">
        <v>0</v>
      </c>
      <c r="U1325" s="433">
        <v>0</v>
      </c>
      <c r="V1325" s="433">
        <v>0</v>
      </c>
      <c r="W1325" s="433">
        <v>0</v>
      </c>
      <c r="X1325" s="433">
        <v>0</v>
      </c>
      <c r="Y1325" s="433">
        <v>0</v>
      </c>
      <c r="Z1325" s="433">
        <v>0</v>
      </c>
      <c r="AA1325" s="433">
        <v>0</v>
      </c>
      <c r="AB1325" s="433">
        <v>430820.27</v>
      </c>
      <c r="AC1325" s="433">
        <v>0</v>
      </c>
      <c r="AD1325" s="433">
        <v>0</v>
      </c>
      <c r="AE1325" s="433">
        <v>0</v>
      </c>
      <c r="AF1325" s="433">
        <v>0</v>
      </c>
      <c r="AG1325" s="433">
        <v>0</v>
      </c>
      <c r="AH1325" s="433">
        <v>0</v>
      </c>
      <c r="AI1325" s="433">
        <v>0</v>
      </c>
      <c r="AJ1325" s="433">
        <v>17606.239999999998</v>
      </c>
      <c r="AK1325" s="175"/>
      <c r="AL1325" s="175">
        <v>1156392.6299999999</v>
      </c>
      <c r="AM1325" s="175">
        <v>2533163.92</v>
      </c>
      <c r="AN1325" s="175">
        <v>1376771.29</v>
      </c>
    </row>
    <row r="1326" spans="1:40" s="128" customFormat="1" ht="23.25" customHeight="1" x14ac:dyDescent="0.35">
      <c r="A1326" s="256">
        <v>2024</v>
      </c>
      <c r="B1326" s="184">
        <f t="shared" si="194"/>
        <v>29</v>
      </c>
      <c r="C1326" s="286" t="s">
        <v>785</v>
      </c>
      <c r="D1326" s="184">
        <v>40430</v>
      </c>
      <c r="E1326" s="287" t="e">
        <f>VLOOKUP(D1326,'[1]2023-2025'!$A:$G,7,0)</f>
        <v>#N/A</v>
      </c>
      <c r="F1326" s="287"/>
      <c r="G1326" s="287" t="s">
        <v>1899</v>
      </c>
      <c r="H1326" s="288" t="e">
        <f>INDEX('[1]2023-2025'!$AK:$AK,MATCH(D1326,'[1]2023-2025'!$A:$A,0))</f>
        <v>#N/A</v>
      </c>
      <c r="I1326" s="288" t="e">
        <v>#N/A</v>
      </c>
      <c r="J1326" s="288" t="e">
        <f>VLOOKUP(D1326,[1]Лист3!$A:$AK,37,0)</f>
        <v>#N/A</v>
      </c>
      <c r="K1326" s="289" t="e">
        <f>INDEX('[1]2023-2025'!$G:$G,MATCH(D1326,'[1]2023-2025'!$A:$A,0))</f>
        <v>#N/A</v>
      </c>
      <c r="L1326" s="289"/>
      <c r="M1326" s="289"/>
      <c r="N1326" s="289"/>
      <c r="O1326" s="289" t="e">
        <v>#N/A</v>
      </c>
      <c r="P1326" s="289" t="e">
        <v>#N/A</v>
      </c>
      <c r="Q1326" s="186">
        <f t="shared" si="195"/>
        <v>916504.41</v>
      </c>
      <c r="R1326" s="186">
        <f>SUM(S1326:AI1326)</f>
        <v>904962.37</v>
      </c>
      <c r="S1326" s="433">
        <v>904962.37</v>
      </c>
      <c r="T1326" s="433">
        <v>0</v>
      </c>
      <c r="U1326" s="433">
        <v>0</v>
      </c>
      <c r="V1326" s="433">
        <v>0</v>
      </c>
      <c r="W1326" s="433">
        <v>0</v>
      </c>
      <c r="X1326" s="433">
        <v>0</v>
      </c>
      <c r="Y1326" s="433">
        <v>0</v>
      </c>
      <c r="Z1326" s="433">
        <v>0</v>
      </c>
      <c r="AA1326" s="433">
        <v>0</v>
      </c>
      <c r="AB1326" s="433">
        <v>0</v>
      </c>
      <c r="AC1326" s="433">
        <v>0</v>
      </c>
      <c r="AD1326" s="433">
        <v>0</v>
      </c>
      <c r="AE1326" s="433">
        <v>0</v>
      </c>
      <c r="AF1326" s="433">
        <v>0</v>
      </c>
      <c r="AG1326" s="433">
        <v>0</v>
      </c>
      <c r="AH1326" s="433">
        <v>0</v>
      </c>
      <c r="AI1326" s="433">
        <v>0</v>
      </c>
      <c r="AJ1326" s="433">
        <v>11542.04</v>
      </c>
      <c r="AK1326" s="175"/>
      <c r="AL1326" s="175">
        <v>1675513.27</v>
      </c>
      <c r="AM1326" s="175">
        <v>2592017.6800000002</v>
      </c>
      <c r="AN1326" s="175">
        <v>916504.41</v>
      </c>
    </row>
    <row r="1327" spans="1:40" s="128" customFormat="1" ht="23.25" customHeight="1" x14ac:dyDescent="0.35">
      <c r="A1327" s="256">
        <v>2024</v>
      </c>
      <c r="B1327" s="184">
        <f t="shared" si="194"/>
        <v>30</v>
      </c>
      <c r="C1327" s="286" t="s">
        <v>786</v>
      </c>
      <c r="D1327" s="184">
        <v>40432</v>
      </c>
      <c r="E1327" s="287" t="e">
        <f>VLOOKUP(D1327,'[1]2023-2025'!$A:$G,7,0)</f>
        <v>#N/A</v>
      </c>
      <c r="F1327" s="287"/>
      <c r="G1327" s="287" t="s">
        <v>1899</v>
      </c>
      <c r="H1327" s="288" t="e">
        <f>INDEX('[1]2023-2025'!$AK:$AK,MATCH(D1327,'[1]2023-2025'!$A:$A,0))</f>
        <v>#N/A</v>
      </c>
      <c r="I1327" s="288" t="e">
        <v>#N/A</v>
      </c>
      <c r="J1327" s="288" t="e">
        <f>VLOOKUP(D1327,[1]Лист3!$A:$AK,37,0)</f>
        <v>#N/A</v>
      </c>
      <c r="K1327" s="289" t="e">
        <f>INDEX('[1]2023-2025'!$G:$G,MATCH(D1327,'[1]2023-2025'!$A:$A,0))</f>
        <v>#N/A</v>
      </c>
      <c r="L1327" s="289"/>
      <c r="M1327" s="289"/>
      <c r="N1327" s="289"/>
      <c r="O1327" s="289" t="e">
        <v>#N/A</v>
      </c>
      <c r="P1327" s="289" t="e">
        <v>#N/A</v>
      </c>
      <c r="Q1327" s="186">
        <f t="shared" si="195"/>
        <v>894501.17</v>
      </c>
      <c r="R1327" s="186">
        <f t="shared" si="193"/>
        <v>883057.53</v>
      </c>
      <c r="S1327" s="433">
        <v>883057.53</v>
      </c>
      <c r="T1327" s="433">
        <v>0</v>
      </c>
      <c r="U1327" s="433">
        <v>0</v>
      </c>
      <c r="V1327" s="433">
        <v>0</v>
      </c>
      <c r="W1327" s="433">
        <v>0</v>
      </c>
      <c r="X1327" s="433">
        <v>0</v>
      </c>
      <c r="Y1327" s="433">
        <v>0</v>
      </c>
      <c r="Z1327" s="433">
        <v>0</v>
      </c>
      <c r="AA1327" s="433">
        <v>0</v>
      </c>
      <c r="AB1327" s="433">
        <v>0</v>
      </c>
      <c r="AC1327" s="433">
        <v>0</v>
      </c>
      <c r="AD1327" s="433">
        <v>0</v>
      </c>
      <c r="AE1327" s="433">
        <v>0</v>
      </c>
      <c r="AF1327" s="433">
        <v>0</v>
      </c>
      <c r="AG1327" s="433">
        <v>0</v>
      </c>
      <c r="AH1327" s="433">
        <v>0</v>
      </c>
      <c r="AI1327" s="433">
        <v>0</v>
      </c>
      <c r="AJ1327" s="433">
        <v>11443.64</v>
      </c>
      <c r="AK1327" s="175"/>
      <c r="AL1327" s="175">
        <v>1738223.6400000001</v>
      </c>
      <c r="AM1327" s="175">
        <v>2632724.81</v>
      </c>
      <c r="AN1327" s="175">
        <v>894501.17</v>
      </c>
    </row>
    <row r="1328" spans="1:40" s="128" customFormat="1" ht="24.75" customHeight="1" x14ac:dyDescent="0.35">
      <c r="A1328" s="256">
        <v>2024</v>
      </c>
      <c r="B1328" s="184">
        <f t="shared" si="194"/>
        <v>31</v>
      </c>
      <c r="C1328" s="286" t="s">
        <v>787</v>
      </c>
      <c r="D1328" s="184">
        <v>40435</v>
      </c>
      <c r="E1328" s="287" t="e">
        <f>VLOOKUP(D1328,'[1]2023-2025'!$A:$G,7,0)</f>
        <v>#N/A</v>
      </c>
      <c r="F1328" s="287"/>
      <c r="G1328" s="287" t="s">
        <v>1899</v>
      </c>
      <c r="H1328" s="288" t="e">
        <f>INDEX('[1]2023-2025'!$AK:$AK,MATCH(D1328,'[1]2023-2025'!$A:$A,0))</f>
        <v>#N/A</v>
      </c>
      <c r="I1328" s="288" t="e">
        <v>#N/A</v>
      </c>
      <c r="J1328" s="288" t="e">
        <f>VLOOKUP(D1328,[1]Лист3!$A:$AK,37,0)</f>
        <v>#N/A</v>
      </c>
      <c r="K1328" s="289" t="e">
        <f>INDEX('[1]2023-2025'!$G:$G,MATCH(D1328,'[1]2023-2025'!$A:$A,0))</f>
        <v>#N/A</v>
      </c>
      <c r="L1328" s="289"/>
      <c r="M1328" s="289"/>
      <c r="N1328" s="289"/>
      <c r="O1328" s="289" t="e">
        <v>#N/A</v>
      </c>
      <c r="P1328" s="289" t="e">
        <v>#N/A</v>
      </c>
      <c r="Q1328" s="186">
        <f t="shared" si="195"/>
        <v>915646.45000000007</v>
      </c>
      <c r="R1328" s="186">
        <f t="shared" si="193"/>
        <v>904602.54</v>
      </c>
      <c r="S1328" s="433">
        <v>904602.54</v>
      </c>
      <c r="T1328" s="433">
        <v>0</v>
      </c>
      <c r="U1328" s="433">
        <v>0</v>
      </c>
      <c r="V1328" s="433">
        <v>0</v>
      </c>
      <c r="W1328" s="433">
        <v>0</v>
      </c>
      <c r="X1328" s="433">
        <v>0</v>
      </c>
      <c r="Y1328" s="433">
        <v>0</v>
      </c>
      <c r="Z1328" s="433">
        <v>0</v>
      </c>
      <c r="AA1328" s="433">
        <v>0</v>
      </c>
      <c r="AB1328" s="433">
        <v>0</v>
      </c>
      <c r="AC1328" s="433">
        <v>0</v>
      </c>
      <c r="AD1328" s="433">
        <v>0</v>
      </c>
      <c r="AE1328" s="433">
        <v>0</v>
      </c>
      <c r="AF1328" s="433">
        <v>0</v>
      </c>
      <c r="AG1328" s="433">
        <v>0</v>
      </c>
      <c r="AH1328" s="433">
        <v>0</v>
      </c>
      <c r="AI1328" s="433">
        <v>0</v>
      </c>
      <c r="AJ1328" s="433">
        <v>11043.91</v>
      </c>
      <c r="AK1328" s="175"/>
      <c r="AL1328" s="175">
        <v>1704326.8199999998</v>
      </c>
      <c r="AM1328" s="175">
        <v>2619973.27</v>
      </c>
      <c r="AN1328" s="175">
        <v>915646.45000000007</v>
      </c>
    </row>
    <row r="1329" spans="1:41" s="128" customFormat="1" ht="20.3" customHeight="1" x14ac:dyDescent="0.35">
      <c r="A1329" s="256">
        <v>2024</v>
      </c>
      <c r="B1329" s="184">
        <f t="shared" si="194"/>
        <v>32</v>
      </c>
      <c r="C1329" s="248" t="s">
        <v>788</v>
      </c>
      <c r="D1329" s="184">
        <v>40436</v>
      </c>
      <c r="E1329" s="287" t="e">
        <f>VLOOKUP(D1329,'[1]2023-2025'!$A:$G,7,0)</f>
        <v>#N/A</v>
      </c>
      <c r="F1329" s="287"/>
      <c r="G1329" s="287" t="s">
        <v>1899</v>
      </c>
      <c r="H1329" s="288" t="e">
        <f>INDEX('[1]2023-2025'!$AK:$AK,MATCH(D1329,'[1]2023-2025'!$A:$A,0))</f>
        <v>#N/A</v>
      </c>
      <c r="I1329" s="288" t="e">
        <v>#N/A</v>
      </c>
      <c r="J1329" s="288" t="e">
        <f>VLOOKUP(D1329,[1]Лист3!$A:$AK,37,0)</f>
        <v>#N/A</v>
      </c>
      <c r="K1329" s="289" t="e">
        <f>INDEX('[1]2023-2025'!$G:$G,MATCH(D1329,'[1]2023-2025'!$A:$A,0))</f>
        <v>#N/A</v>
      </c>
      <c r="L1329" s="289"/>
      <c r="M1329" s="289"/>
      <c r="N1329" s="289"/>
      <c r="O1329" s="289" t="e">
        <v>#N/A</v>
      </c>
      <c r="P1329" s="289" t="e">
        <v>#N/A</v>
      </c>
      <c r="Q1329" s="186">
        <f t="shared" si="195"/>
        <v>1342641.75</v>
      </c>
      <c r="R1329" s="186">
        <f t="shared" si="193"/>
        <v>1326508.9099999999</v>
      </c>
      <c r="S1329" s="433">
        <v>0</v>
      </c>
      <c r="T1329" s="433">
        <v>0</v>
      </c>
      <c r="U1329" s="433">
        <v>0</v>
      </c>
      <c r="V1329" s="433">
        <v>0</v>
      </c>
      <c r="W1329" s="433">
        <v>0</v>
      </c>
      <c r="X1329" s="433">
        <v>0</v>
      </c>
      <c r="Y1329" s="433">
        <v>0</v>
      </c>
      <c r="Z1329" s="433">
        <v>0</v>
      </c>
      <c r="AA1329" s="433">
        <v>1326508.9099999999</v>
      </c>
      <c r="AB1329" s="433">
        <v>0</v>
      </c>
      <c r="AC1329" s="433">
        <v>0</v>
      </c>
      <c r="AD1329" s="433">
        <v>0</v>
      </c>
      <c r="AE1329" s="433">
        <v>0</v>
      </c>
      <c r="AF1329" s="433">
        <v>0</v>
      </c>
      <c r="AG1329" s="433">
        <v>0</v>
      </c>
      <c r="AH1329" s="433">
        <v>0</v>
      </c>
      <c r="AI1329" s="433">
        <v>0</v>
      </c>
      <c r="AJ1329" s="433">
        <v>16132.840000000002</v>
      </c>
      <c r="AK1329" s="175"/>
      <c r="AL1329" s="175">
        <v>1271936.7000000002</v>
      </c>
      <c r="AM1329" s="175">
        <v>2614578.4500000002</v>
      </c>
      <c r="AN1329" s="175">
        <v>1342641.75</v>
      </c>
    </row>
    <row r="1330" spans="1:41" s="128" customFormat="1" ht="23.25" customHeight="1" x14ac:dyDescent="0.35">
      <c r="A1330" s="256">
        <v>2024</v>
      </c>
      <c r="B1330" s="184">
        <f t="shared" si="194"/>
        <v>33</v>
      </c>
      <c r="C1330" s="286" t="s">
        <v>789</v>
      </c>
      <c r="D1330" s="184">
        <v>40473</v>
      </c>
      <c r="E1330" s="287" t="e">
        <f>VLOOKUP(D1330,'[1]2023-2025'!$A:$G,7,0)</f>
        <v>#N/A</v>
      </c>
      <c r="F1330" s="287"/>
      <c r="G1330" s="287" t="s">
        <v>1899</v>
      </c>
      <c r="H1330" s="288" t="e">
        <f>INDEX('[1]2023-2025'!$AK:$AK,MATCH(D1330,'[1]2023-2025'!$A:$A,0))</f>
        <v>#N/A</v>
      </c>
      <c r="I1330" s="288" t="e">
        <v>#N/A</v>
      </c>
      <c r="J1330" s="288" t="e">
        <f>VLOOKUP(D1330,[1]Лист3!$A:$AK,37,0)</f>
        <v>#N/A</v>
      </c>
      <c r="K1330" s="289" t="e">
        <f>INDEX('[1]2023-2025'!$G:$G,MATCH(D1330,'[1]2023-2025'!$A:$A,0))</f>
        <v>#N/A</v>
      </c>
      <c r="L1330" s="289"/>
      <c r="M1330" s="289"/>
      <c r="N1330" s="289"/>
      <c r="O1330" s="289" t="e">
        <v>#N/A</v>
      </c>
      <c r="P1330" s="289" t="e">
        <v>#N/A</v>
      </c>
      <c r="Q1330" s="186">
        <f t="shared" si="195"/>
        <v>3548545.5000000005</v>
      </c>
      <c r="R1330" s="186">
        <f t="shared" ref="R1330:R1359" si="196">SUM(S1330:AI1330)</f>
        <v>3509996.2300000004</v>
      </c>
      <c r="S1330" s="433">
        <v>1097073.82</v>
      </c>
      <c r="T1330" s="433">
        <v>0</v>
      </c>
      <c r="U1330" s="433">
        <v>0</v>
      </c>
      <c r="V1330" s="433">
        <v>0</v>
      </c>
      <c r="W1330" s="433">
        <v>0</v>
      </c>
      <c r="X1330" s="433">
        <v>0</v>
      </c>
      <c r="Y1330" s="433">
        <v>0</v>
      </c>
      <c r="Z1330" s="433">
        <v>0</v>
      </c>
      <c r="AA1330" s="433">
        <v>2412922.41</v>
      </c>
      <c r="AB1330" s="433">
        <v>0</v>
      </c>
      <c r="AC1330" s="433">
        <v>0</v>
      </c>
      <c r="AD1330" s="433">
        <v>0</v>
      </c>
      <c r="AE1330" s="433">
        <v>0</v>
      </c>
      <c r="AF1330" s="433">
        <v>0</v>
      </c>
      <c r="AG1330" s="433">
        <v>0</v>
      </c>
      <c r="AH1330" s="433">
        <v>0</v>
      </c>
      <c r="AI1330" s="433">
        <v>0</v>
      </c>
      <c r="AJ1330" s="433">
        <v>38549.270000000004</v>
      </c>
      <c r="AK1330" s="175"/>
      <c r="AL1330" s="175">
        <v>2706138.0599999991</v>
      </c>
      <c r="AM1330" s="175">
        <v>6254683.5599999996</v>
      </c>
      <c r="AN1330" s="175">
        <v>3548545.5000000005</v>
      </c>
    </row>
    <row r="1331" spans="1:41" s="128" customFormat="1" ht="21.6" customHeight="1" x14ac:dyDescent="0.35">
      <c r="A1331" s="256">
        <v>2024</v>
      </c>
      <c r="B1331" s="184">
        <f t="shared" si="194"/>
        <v>34</v>
      </c>
      <c r="C1331" s="286" t="s">
        <v>790</v>
      </c>
      <c r="D1331" s="184">
        <v>40496</v>
      </c>
      <c r="E1331" s="287" t="e">
        <f>VLOOKUP(D1331,'[1]2023-2025'!$A:$G,7,0)</f>
        <v>#N/A</v>
      </c>
      <c r="F1331" s="287"/>
      <c r="G1331" s="287" t="s">
        <v>1899</v>
      </c>
      <c r="H1331" s="288" t="e">
        <f>INDEX('[1]2023-2025'!$AK:$AK,MATCH(D1331,'[1]2023-2025'!$A:$A,0))</f>
        <v>#N/A</v>
      </c>
      <c r="I1331" s="288" t="e">
        <v>#N/A</v>
      </c>
      <c r="J1331" s="288" t="e">
        <f>VLOOKUP(D1331,[1]Лист3!$A:$AK,37,0)</f>
        <v>#N/A</v>
      </c>
      <c r="K1331" s="289" t="e">
        <f>INDEX('[1]2023-2025'!$G:$G,MATCH(D1331,'[1]2023-2025'!$A:$A,0))</f>
        <v>#N/A</v>
      </c>
      <c r="L1331" s="289"/>
      <c r="M1331" s="289"/>
      <c r="N1331" s="289"/>
      <c r="O1331" s="289" t="e">
        <v>#N/A</v>
      </c>
      <c r="P1331" s="289" t="e">
        <v>#N/A</v>
      </c>
      <c r="Q1331" s="186">
        <f t="shared" si="195"/>
        <v>892098.32000000007</v>
      </c>
      <c r="R1331" s="186">
        <f t="shared" si="196"/>
        <v>881231.65</v>
      </c>
      <c r="S1331" s="433">
        <v>881231.65</v>
      </c>
      <c r="T1331" s="433">
        <v>0</v>
      </c>
      <c r="U1331" s="433">
        <v>0</v>
      </c>
      <c r="V1331" s="433">
        <v>0</v>
      </c>
      <c r="W1331" s="433">
        <v>0</v>
      </c>
      <c r="X1331" s="433">
        <v>0</v>
      </c>
      <c r="Y1331" s="433">
        <v>0</v>
      </c>
      <c r="Z1331" s="433">
        <v>0</v>
      </c>
      <c r="AA1331" s="433">
        <v>0</v>
      </c>
      <c r="AB1331" s="433">
        <v>0</v>
      </c>
      <c r="AC1331" s="433">
        <v>0</v>
      </c>
      <c r="AD1331" s="433">
        <v>0</v>
      </c>
      <c r="AE1331" s="433">
        <v>0</v>
      </c>
      <c r="AF1331" s="433">
        <v>0</v>
      </c>
      <c r="AG1331" s="433">
        <v>0</v>
      </c>
      <c r="AH1331" s="433">
        <v>0</v>
      </c>
      <c r="AI1331" s="433">
        <v>0</v>
      </c>
      <c r="AJ1331" s="433">
        <v>10866.67</v>
      </c>
      <c r="AK1331" s="175"/>
      <c r="AL1331" s="175">
        <v>1087349.97</v>
      </c>
      <c r="AM1331" s="175">
        <v>1979448.29</v>
      </c>
      <c r="AN1331" s="175">
        <v>892098.32000000007</v>
      </c>
    </row>
    <row r="1332" spans="1:41" s="128" customFormat="1" ht="21.6" customHeight="1" x14ac:dyDescent="0.35">
      <c r="A1332" s="256">
        <v>2024</v>
      </c>
      <c r="B1332" s="184">
        <f t="shared" si="194"/>
        <v>35</v>
      </c>
      <c r="C1332" s="286" t="s">
        <v>791</v>
      </c>
      <c r="D1332" s="184">
        <v>40498</v>
      </c>
      <c r="E1332" s="287" t="e">
        <f>VLOOKUP(D1332,'[1]2023-2025'!$A:$G,7,0)</f>
        <v>#N/A</v>
      </c>
      <c r="F1332" s="287"/>
      <c r="G1332" s="287" t="s">
        <v>1899</v>
      </c>
      <c r="H1332" s="288" t="e">
        <f>INDEX('[1]2023-2025'!$AK:$AK,MATCH(D1332,'[1]2023-2025'!$A:$A,0))</f>
        <v>#N/A</v>
      </c>
      <c r="I1332" s="288" t="e">
        <v>#N/A</v>
      </c>
      <c r="J1332" s="288" t="e">
        <f>VLOOKUP(D1332,[1]Лист3!$A:$AK,37,0)</f>
        <v>#N/A</v>
      </c>
      <c r="K1332" s="289" t="e">
        <f>INDEX('[1]2023-2025'!$G:$G,MATCH(D1332,'[1]2023-2025'!$A:$A,0))</f>
        <v>#N/A</v>
      </c>
      <c r="L1332" s="289"/>
      <c r="M1332" s="289"/>
      <c r="N1332" s="289"/>
      <c r="O1332" s="289" t="e">
        <v>#N/A</v>
      </c>
      <c r="P1332" s="289" t="e">
        <v>#N/A</v>
      </c>
      <c r="Q1332" s="186">
        <f t="shared" si="195"/>
        <v>899211.74</v>
      </c>
      <c r="R1332" s="186">
        <f t="shared" si="196"/>
        <v>888345.07</v>
      </c>
      <c r="S1332" s="433">
        <v>888345.07</v>
      </c>
      <c r="T1332" s="433">
        <v>0</v>
      </c>
      <c r="U1332" s="433">
        <v>0</v>
      </c>
      <c r="V1332" s="433">
        <v>0</v>
      </c>
      <c r="W1332" s="433">
        <v>0</v>
      </c>
      <c r="X1332" s="433">
        <v>0</v>
      </c>
      <c r="Y1332" s="433">
        <v>0</v>
      </c>
      <c r="Z1332" s="433">
        <v>0</v>
      </c>
      <c r="AA1332" s="433">
        <v>0</v>
      </c>
      <c r="AB1332" s="433">
        <v>0</v>
      </c>
      <c r="AC1332" s="433">
        <v>0</v>
      </c>
      <c r="AD1332" s="433">
        <v>0</v>
      </c>
      <c r="AE1332" s="433">
        <v>0</v>
      </c>
      <c r="AF1332" s="433">
        <v>0</v>
      </c>
      <c r="AG1332" s="433">
        <v>0</v>
      </c>
      <c r="AH1332" s="433">
        <v>0</v>
      </c>
      <c r="AI1332" s="433">
        <v>0</v>
      </c>
      <c r="AJ1332" s="433">
        <v>10866.67</v>
      </c>
      <c r="AK1332" s="175"/>
      <c r="AL1332" s="175">
        <v>1110153.77</v>
      </c>
      <c r="AM1332" s="175">
        <v>2009365.51</v>
      </c>
      <c r="AN1332" s="175">
        <v>899211.74</v>
      </c>
    </row>
    <row r="1333" spans="1:41" s="128" customFormat="1" ht="21.6" customHeight="1" x14ac:dyDescent="0.35">
      <c r="A1333" s="256">
        <v>2024</v>
      </c>
      <c r="B1333" s="184">
        <f t="shared" si="194"/>
        <v>36</v>
      </c>
      <c r="C1333" s="286" t="s">
        <v>792</v>
      </c>
      <c r="D1333" s="184">
        <v>40503</v>
      </c>
      <c r="E1333" s="287" t="e">
        <f>VLOOKUP(D1333,'[1]2023-2025'!$A:$G,7,0)</f>
        <v>#N/A</v>
      </c>
      <c r="F1333" s="287"/>
      <c r="G1333" s="287" t="s">
        <v>1899</v>
      </c>
      <c r="H1333" s="288" t="e">
        <f>INDEX('[1]2023-2025'!$AK:$AK,MATCH(D1333,'[1]2023-2025'!$A:$A,0))</f>
        <v>#N/A</v>
      </c>
      <c r="I1333" s="288" t="e">
        <v>#N/A</v>
      </c>
      <c r="J1333" s="288" t="e">
        <f>VLOOKUP(D1333,[1]Лист3!$A:$AK,37,0)</f>
        <v>#N/A</v>
      </c>
      <c r="K1333" s="289" t="e">
        <f>INDEX('[1]2023-2025'!$G:$G,MATCH(D1333,'[1]2023-2025'!$A:$A,0))</f>
        <v>#N/A</v>
      </c>
      <c r="L1333" s="289"/>
      <c r="M1333" s="289"/>
      <c r="N1333" s="289"/>
      <c r="O1333" s="289" t="e">
        <v>#N/A</v>
      </c>
      <c r="P1333" s="289" t="e">
        <v>#N/A</v>
      </c>
      <c r="Q1333" s="186">
        <f t="shared" si="195"/>
        <v>3819804.0799999996</v>
      </c>
      <c r="R1333" s="186">
        <f t="shared" si="196"/>
        <v>3777186.82</v>
      </c>
      <c r="S1333" s="433">
        <v>1565247.38</v>
      </c>
      <c r="T1333" s="433">
        <v>1484903.25</v>
      </c>
      <c r="U1333" s="433">
        <v>0</v>
      </c>
      <c r="V1333" s="433">
        <v>0</v>
      </c>
      <c r="W1333" s="433">
        <v>0</v>
      </c>
      <c r="X1333" s="433">
        <v>0</v>
      </c>
      <c r="Y1333" s="433">
        <v>0</v>
      </c>
      <c r="Z1333" s="433">
        <v>0</v>
      </c>
      <c r="AA1333" s="433">
        <v>0</v>
      </c>
      <c r="AB1333" s="433">
        <v>727036.19</v>
      </c>
      <c r="AC1333" s="433">
        <v>0</v>
      </c>
      <c r="AD1333" s="433">
        <v>0</v>
      </c>
      <c r="AE1333" s="433">
        <v>0</v>
      </c>
      <c r="AF1333" s="433">
        <v>0</v>
      </c>
      <c r="AG1333" s="433">
        <v>0</v>
      </c>
      <c r="AH1333" s="433">
        <v>0</v>
      </c>
      <c r="AI1333" s="433">
        <v>0</v>
      </c>
      <c r="AJ1333" s="433">
        <v>42617.259999999995</v>
      </c>
      <c r="AK1333" s="175"/>
      <c r="AL1333" s="175">
        <v>3089627.56</v>
      </c>
      <c r="AM1333" s="175">
        <v>6909431.6399999997</v>
      </c>
      <c r="AN1333" s="175">
        <v>3819804.0799999996</v>
      </c>
    </row>
    <row r="1334" spans="1:41" s="128" customFormat="1" ht="21.6" customHeight="1" x14ac:dyDescent="0.35">
      <c r="A1334" s="256">
        <v>2024</v>
      </c>
      <c r="B1334" s="184">
        <f t="shared" si="194"/>
        <v>37</v>
      </c>
      <c r="C1334" s="286" t="s">
        <v>793</v>
      </c>
      <c r="D1334" s="184">
        <v>40522</v>
      </c>
      <c r="E1334" s="287" t="e">
        <f>VLOOKUP(D1334,'[1]2023-2025'!$A:$G,7,0)</f>
        <v>#N/A</v>
      </c>
      <c r="F1334" s="287"/>
      <c r="G1334" s="287" t="s">
        <v>1899</v>
      </c>
      <c r="H1334" s="288" t="e">
        <f>INDEX('[1]2023-2025'!$AK:$AK,MATCH(D1334,'[1]2023-2025'!$A:$A,0))</f>
        <v>#N/A</v>
      </c>
      <c r="I1334" s="288" t="e">
        <v>#N/A</v>
      </c>
      <c r="J1334" s="288" t="e">
        <f>VLOOKUP(D1334,[1]Лист3!$A:$AK,37,0)</f>
        <v>#N/A</v>
      </c>
      <c r="K1334" s="289" t="e">
        <f>INDEX('[1]2023-2025'!$G:$G,MATCH(D1334,'[1]2023-2025'!$A:$A,0))</f>
        <v>#N/A</v>
      </c>
      <c r="L1334" s="289"/>
      <c r="M1334" s="289"/>
      <c r="N1334" s="289"/>
      <c r="O1334" s="289" t="e">
        <v>#N/A</v>
      </c>
      <c r="P1334" s="289" t="e">
        <v>#N/A</v>
      </c>
      <c r="Q1334" s="186">
        <f t="shared" si="195"/>
        <v>1405320.99</v>
      </c>
      <c r="R1334" s="186">
        <f t="shared" si="196"/>
        <v>1388112.7</v>
      </c>
      <c r="S1334" s="433">
        <v>1388112.7</v>
      </c>
      <c r="T1334" s="433">
        <v>0</v>
      </c>
      <c r="U1334" s="433">
        <v>0</v>
      </c>
      <c r="V1334" s="433">
        <v>0</v>
      </c>
      <c r="W1334" s="433">
        <v>0</v>
      </c>
      <c r="X1334" s="433">
        <v>0</v>
      </c>
      <c r="Y1334" s="433">
        <v>0</v>
      </c>
      <c r="Z1334" s="433">
        <v>0</v>
      </c>
      <c r="AA1334" s="433">
        <v>0</v>
      </c>
      <c r="AB1334" s="433">
        <v>0</v>
      </c>
      <c r="AC1334" s="433">
        <v>0</v>
      </c>
      <c r="AD1334" s="433">
        <v>0</v>
      </c>
      <c r="AE1334" s="433">
        <v>0</v>
      </c>
      <c r="AF1334" s="433">
        <v>0</v>
      </c>
      <c r="AG1334" s="433">
        <v>0</v>
      </c>
      <c r="AH1334" s="433">
        <v>0</v>
      </c>
      <c r="AI1334" s="433">
        <v>0</v>
      </c>
      <c r="AJ1334" s="433">
        <v>17208.29</v>
      </c>
      <c r="AK1334" s="175"/>
      <c r="AL1334" s="175">
        <v>1500093.0599999998</v>
      </c>
      <c r="AM1334" s="175">
        <v>2905414.05</v>
      </c>
      <c r="AN1334" s="175">
        <v>1405320.99</v>
      </c>
    </row>
    <row r="1335" spans="1:41" s="128" customFormat="1" ht="21.6" customHeight="1" x14ac:dyDescent="0.35">
      <c r="A1335" s="256">
        <v>2024</v>
      </c>
      <c r="B1335" s="184">
        <f t="shared" si="194"/>
        <v>38</v>
      </c>
      <c r="C1335" s="286" t="s">
        <v>794</v>
      </c>
      <c r="D1335" s="184">
        <v>40530</v>
      </c>
      <c r="E1335" s="287" t="e">
        <f>VLOOKUP(D1335,'[1]2023-2025'!$A:$G,7,0)</f>
        <v>#N/A</v>
      </c>
      <c r="F1335" s="287"/>
      <c r="G1335" s="287" t="s">
        <v>1899</v>
      </c>
      <c r="H1335" s="288" t="e">
        <f>INDEX('[1]2023-2025'!$AK:$AK,MATCH(D1335,'[1]2023-2025'!$A:$A,0))</f>
        <v>#N/A</v>
      </c>
      <c r="I1335" s="288" t="e">
        <v>#N/A</v>
      </c>
      <c r="J1335" s="288" t="e">
        <f>VLOOKUP(D1335,[1]Лист3!$A:$AK,37,0)</f>
        <v>#N/A</v>
      </c>
      <c r="K1335" s="289" t="e">
        <f>INDEX('[1]2023-2025'!$G:$G,MATCH(D1335,'[1]2023-2025'!$A:$A,0))</f>
        <v>#N/A</v>
      </c>
      <c r="L1335" s="289"/>
      <c r="M1335" s="289"/>
      <c r="N1335" s="289"/>
      <c r="O1335" s="289" t="e">
        <v>#N/A</v>
      </c>
      <c r="P1335" s="289" t="e">
        <v>#N/A</v>
      </c>
      <c r="Q1335" s="186">
        <f t="shared" si="195"/>
        <v>778698.15</v>
      </c>
      <c r="R1335" s="186">
        <f t="shared" si="196"/>
        <v>764559.24</v>
      </c>
      <c r="S1335" s="433">
        <v>0</v>
      </c>
      <c r="T1335" s="433">
        <v>764559.24</v>
      </c>
      <c r="U1335" s="433">
        <v>0</v>
      </c>
      <c r="V1335" s="433">
        <v>0</v>
      </c>
      <c r="W1335" s="433">
        <v>0</v>
      </c>
      <c r="X1335" s="433">
        <v>0</v>
      </c>
      <c r="Y1335" s="433">
        <v>0</v>
      </c>
      <c r="Z1335" s="433">
        <v>0</v>
      </c>
      <c r="AA1335" s="433">
        <v>0</v>
      </c>
      <c r="AB1335" s="433">
        <v>0</v>
      </c>
      <c r="AC1335" s="433">
        <v>0</v>
      </c>
      <c r="AD1335" s="433">
        <v>0</v>
      </c>
      <c r="AE1335" s="433">
        <v>0</v>
      </c>
      <c r="AF1335" s="433">
        <v>0</v>
      </c>
      <c r="AG1335" s="433">
        <v>0</v>
      </c>
      <c r="AH1335" s="433">
        <v>0</v>
      </c>
      <c r="AI1335" s="433">
        <v>0</v>
      </c>
      <c r="AJ1335" s="433">
        <v>14138.91</v>
      </c>
      <c r="AK1335" s="175"/>
      <c r="AL1335" s="175">
        <v>1256710.2200000002</v>
      </c>
      <c r="AM1335" s="175">
        <v>2035408.37</v>
      </c>
      <c r="AN1335" s="175">
        <v>778698.15</v>
      </c>
    </row>
    <row r="1336" spans="1:41" s="128" customFormat="1" ht="21.6" customHeight="1" x14ac:dyDescent="0.35">
      <c r="A1336" s="256">
        <v>2024</v>
      </c>
      <c r="B1336" s="184">
        <f t="shared" si="194"/>
        <v>39</v>
      </c>
      <c r="C1336" s="286" t="s">
        <v>795</v>
      </c>
      <c r="D1336" s="184">
        <v>40532</v>
      </c>
      <c r="E1336" s="287" t="e">
        <f>VLOOKUP(D1336,'[1]2023-2025'!$A:$G,7,0)</f>
        <v>#N/A</v>
      </c>
      <c r="F1336" s="287"/>
      <c r="G1336" s="287" t="s">
        <v>1899</v>
      </c>
      <c r="H1336" s="288" t="e">
        <f>INDEX('[1]2023-2025'!$AK:$AK,MATCH(D1336,'[1]2023-2025'!$A:$A,0))</f>
        <v>#N/A</v>
      </c>
      <c r="I1336" s="288" t="e">
        <v>#N/A</v>
      </c>
      <c r="J1336" s="288" t="e">
        <f>VLOOKUP(D1336,[1]Лист3!$A:$AK,37,0)</f>
        <v>#N/A</v>
      </c>
      <c r="K1336" s="289" t="e">
        <f>INDEX('[1]2023-2025'!$G:$G,MATCH(D1336,'[1]2023-2025'!$A:$A,0))</f>
        <v>#N/A</v>
      </c>
      <c r="L1336" s="289"/>
      <c r="M1336" s="289"/>
      <c r="N1336" s="289"/>
      <c r="O1336" s="289" t="e">
        <v>#N/A</v>
      </c>
      <c r="P1336" s="289" t="e">
        <v>#N/A</v>
      </c>
      <c r="Q1336" s="186">
        <f t="shared" si="195"/>
        <v>1390310.7</v>
      </c>
      <c r="R1336" s="186">
        <f>SUM(S1336:AI1336)</f>
        <v>1373229.7</v>
      </c>
      <c r="S1336" s="433">
        <v>1373229.7</v>
      </c>
      <c r="T1336" s="433">
        <v>0</v>
      </c>
      <c r="U1336" s="433">
        <v>0</v>
      </c>
      <c r="V1336" s="433">
        <v>0</v>
      </c>
      <c r="W1336" s="433">
        <v>0</v>
      </c>
      <c r="X1336" s="433">
        <v>0</v>
      </c>
      <c r="Y1336" s="433">
        <v>0</v>
      </c>
      <c r="Z1336" s="433">
        <v>0</v>
      </c>
      <c r="AA1336" s="433">
        <v>0</v>
      </c>
      <c r="AB1336" s="433">
        <v>0</v>
      </c>
      <c r="AC1336" s="433">
        <v>0</v>
      </c>
      <c r="AD1336" s="433">
        <v>0</v>
      </c>
      <c r="AE1336" s="433">
        <v>0</v>
      </c>
      <c r="AF1336" s="433">
        <v>0</v>
      </c>
      <c r="AG1336" s="433">
        <v>0</v>
      </c>
      <c r="AH1336" s="433">
        <v>0</v>
      </c>
      <c r="AI1336" s="433">
        <v>0</v>
      </c>
      <c r="AJ1336" s="433">
        <v>17081</v>
      </c>
      <c r="AK1336" s="175"/>
      <c r="AL1336" s="175">
        <v>1555320.1500000001</v>
      </c>
      <c r="AM1336" s="175">
        <v>2945630.85</v>
      </c>
      <c r="AN1336" s="175">
        <v>1390310.7</v>
      </c>
    </row>
    <row r="1337" spans="1:41" s="128" customFormat="1" ht="21.6" customHeight="1" x14ac:dyDescent="0.35">
      <c r="A1337" s="256">
        <v>2024</v>
      </c>
      <c r="B1337" s="184">
        <f t="shared" si="194"/>
        <v>40</v>
      </c>
      <c r="C1337" s="286" t="s">
        <v>797</v>
      </c>
      <c r="D1337" s="184">
        <v>40560</v>
      </c>
      <c r="E1337" s="287" t="e">
        <f>VLOOKUP(D1337,'[1]2023-2025'!$A:$G,7,0)</f>
        <v>#N/A</v>
      </c>
      <c r="F1337" s="287"/>
      <c r="G1337" s="287" t="s">
        <v>1899</v>
      </c>
      <c r="H1337" s="288" t="e">
        <f>INDEX('[1]2023-2025'!$AK:$AK,MATCH(D1337,'[1]2023-2025'!$A:$A,0))</f>
        <v>#N/A</v>
      </c>
      <c r="I1337" s="288" t="e">
        <v>#N/A</v>
      </c>
      <c r="J1337" s="288" t="e">
        <f>VLOOKUP(D1337,[1]Лист3!$A:$AK,37,0)</f>
        <v>#N/A</v>
      </c>
      <c r="K1337" s="289" t="e">
        <f>INDEX('[1]2023-2025'!$G:$G,MATCH(D1337,'[1]2023-2025'!$A:$A,0))</f>
        <v>#N/A</v>
      </c>
      <c r="L1337" s="289"/>
      <c r="M1337" s="289"/>
      <c r="N1337" s="289"/>
      <c r="O1337" s="289" t="e">
        <v>#N/A</v>
      </c>
      <c r="P1337" s="289" t="e">
        <v>#N/A</v>
      </c>
      <c r="Q1337" s="186">
        <f t="shared" si="195"/>
        <v>1110822.57</v>
      </c>
      <c r="R1337" s="186">
        <f t="shared" si="196"/>
        <v>1093455</v>
      </c>
      <c r="S1337" s="433">
        <v>0</v>
      </c>
      <c r="T1337" s="433">
        <v>0</v>
      </c>
      <c r="U1337" s="433">
        <v>0</v>
      </c>
      <c r="V1337" s="433">
        <v>0</v>
      </c>
      <c r="W1337" s="433">
        <v>0</v>
      </c>
      <c r="X1337" s="433">
        <v>0</v>
      </c>
      <c r="Y1337" s="433">
        <v>0</v>
      </c>
      <c r="Z1337" s="433">
        <v>0</v>
      </c>
      <c r="AA1337" s="433">
        <v>1093455</v>
      </c>
      <c r="AB1337" s="433">
        <v>0</v>
      </c>
      <c r="AC1337" s="433">
        <v>0</v>
      </c>
      <c r="AD1337" s="433">
        <v>0</v>
      </c>
      <c r="AE1337" s="433">
        <v>0</v>
      </c>
      <c r="AF1337" s="433">
        <v>0</v>
      </c>
      <c r="AG1337" s="433">
        <v>0</v>
      </c>
      <c r="AH1337" s="433">
        <v>0</v>
      </c>
      <c r="AI1337" s="433">
        <v>0</v>
      </c>
      <c r="AJ1337" s="433">
        <v>17367.57</v>
      </c>
      <c r="AK1337" s="175"/>
      <c r="AL1337" s="175">
        <v>1493456.3099999998</v>
      </c>
      <c r="AM1337" s="175">
        <v>2604278.88</v>
      </c>
      <c r="AN1337" s="175">
        <v>1110822.57</v>
      </c>
    </row>
    <row r="1338" spans="1:41" s="128" customFormat="1" ht="21.6" customHeight="1" x14ac:dyDescent="0.35">
      <c r="A1338" s="256">
        <v>2024</v>
      </c>
      <c r="B1338" s="184">
        <f t="shared" si="194"/>
        <v>41</v>
      </c>
      <c r="C1338" s="286" t="s">
        <v>798</v>
      </c>
      <c r="D1338" s="184">
        <v>40565</v>
      </c>
      <c r="E1338" s="287" t="e">
        <f>VLOOKUP(D1338,'[1]2023-2025'!$A:$G,7,0)</f>
        <v>#N/A</v>
      </c>
      <c r="F1338" s="287"/>
      <c r="G1338" s="287" t="s">
        <v>1899</v>
      </c>
      <c r="H1338" s="288" t="e">
        <f>INDEX('[1]2023-2025'!$AK:$AK,MATCH(D1338,'[1]2023-2025'!$A:$A,0))</f>
        <v>#N/A</v>
      </c>
      <c r="I1338" s="288" t="e">
        <v>#N/A</v>
      </c>
      <c r="J1338" s="288" t="e">
        <f>VLOOKUP(D1338,[1]Лист3!$A:$AK,37,0)</f>
        <v>#N/A</v>
      </c>
      <c r="K1338" s="289" t="e">
        <f>INDEX('[1]2023-2025'!$G:$G,MATCH(D1338,'[1]2023-2025'!$A:$A,0))</f>
        <v>#N/A</v>
      </c>
      <c r="L1338" s="289"/>
      <c r="M1338" s="289"/>
      <c r="N1338" s="289"/>
      <c r="O1338" s="289" t="e">
        <v>#N/A</v>
      </c>
      <c r="P1338" s="289" t="e">
        <v>#N/A</v>
      </c>
      <c r="Q1338" s="186">
        <f t="shared" si="195"/>
        <v>2566414.8000000003</v>
      </c>
      <c r="R1338" s="186">
        <f t="shared" si="196"/>
        <v>2535587.16</v>
      </c>
      <c r="S1338" s="433">
        <v>994782.62</v>
      </c>
      <c r="T1338" s="433">
        <v>0</v>
      </c>
      <c r="U1338" s="433">
        <v>0</v>
      </c>
      <c r="V1338" s="433">
        <v>0</v>
      </c>
      <c r="W1338" s="433">
        <v>0</v>
      </c>
      <c r="X1338" s="433">
        <v>0</v>
      </c>
      <c r="Y1338" s="433">
        <v>0</v>
      </c>
      <c r="Z1338" s="433">
        <v>0</v>
      </c>
      <c r="AA1338" s="433">
        <v>1540804.54</v>
      </c>
      <c r="AB1338" s="433">
        <v>0</v>
      </c>
      <c r="AC1338" s="433">
        <v>0</v>
      </c>
      <c r="AD1338" s="433">
        <v>0</v>
      </c>
      <c r="AE1338" s="433">
        <v>0</v>
      </c>
      <c r="AF1338" s="433">
        <v>0</v>
      </c>
      <c r="AG1338" s="433">
        <v>0</v>
      </c>
      <c r="AH1338" s="433">
        <v>0</v>
      </c>
      <c r="AI1338" s="433">
        <v>0</v>
      </c>
      <c r="AJ1338" s="433">
        <v>30827.64</v>
      </c>
      <c r="AK1338" s="175"/>
      <c r="AL1338" s="175">
        <v>1872630.2099999995</v>
      </c>
      <c r="AM1338" s="175">
        <v>4439045.01</v>
      </c>
      <c r="AN1338" s="175">
        <v>2566414.8000000003</v>
      </c>
    </row>
    <row r="1339" spans="1:41" s="7" customFormat="1" ht="21.6" customHeight="1" x14ac:dyDescent="0.35">
      <c r="A1339" s="256">
        <v>2024</v>
      </c>
      <c r="B1339" s="184">
        <f t="shared" si="194"/>
        <v>42</v>
      </c>
      <c r="C1339" s="286" t="s">
        <v>799</v>
      </c>
      <c r="D1339" s="184">
        <v>40574</v>
      </c>
      <c r="E1339" s="287" t="e">
        <f>VLOOKUP(D1339,'[1]2023-2025'!$A:$G,7,0)</f>
        <v>#N/A</v>
      </c>
      <c r="F1339" s="287"/>
      <c r="G1339" s="287" t="s">
        <v>1899</v>
      </c>
      <c r="H1339" s="288" t="e">
        <f>INDEX('[1]2023-2025'!$AK:$AK,MATCH(D1339,'[1]2023-2025'!$A:$A,0))</f>
        <v>#N/A</v>
      </c>
      <c r="I1339" s="288" t="e">
        <v>#N/A</v>
      </c>
      <c r="J1339" s="288" t="e">
        <f>VLOOKUP(D1339,[1]Лист3!$A:$AK,37,0)</f>
        <v>#N/A</v>
      </c>
      <c r="K1339" s="289" t="e">
        <f>INDEX('[1]2023-2025'!$G:$G,MATCH(D1339,'[1]2023-2025'!$A:$A,0))</f>
        <v>#N/A</v>
      </c>
      <c r="L1339" s="289"/>
      <c r="M1339" s="289"/>
      <c r="N1339" s="289"/>
      <c r="O1339" s="289" t="e">
        <v>#N/A</v>
      </c>
      <c r="P1339" s="289" t="e">
        <v>#N/A</v>
      </c>
      <c r="Q1339" s="186">
        <f t="shared" si="195"/>
        <v>2447388.89</v>
      </c>
      <c r="R1339" s="186">
        <f t="shared" si="196"/>
        <v>2418539.17</v>
      </c>
      <c r="S1339" s="433">
        <v>876430.76</v>
      </c>
      <c r="T1339" s="433">
        <v>0</v>
      </c>
      <c r="U1339" s="433">
        <v>0</v>
      </c>
      <c r="V1339" s="433">
        <v>0</v>
      </c>
      <c r="W1339" s="433">
        <v>0</v>
      </c>
      <c r="X1339" s="433">
        <v>0</v>
      </c>
      <c r="Y1339" s="433">
        <v>0</v>
      </c>
      <c r="Z1339" s="433">
        <v>0</v>
      </c>
      <c r="AA1339" s="433">
        <v>0</v>
      </c>
      <c r="AB1339" s="433">
        <v>0</v>
      </c>
      <c r="AC1339" s="433">
        <v>1542108.41</v>
      </c>
      <c r="AD1339" s="433">
        <v>0</v>
      </c>
      <c r="AE1339" s="433">
        <v>0</v>
      </c>
      <c r="AF1339" s="433">
        <v>0</v>
      </c>
      <c r="AG1339" s="433">
        <v>0</v>
      </c>
      <c r="AH1339" s="433">
        <v>0</v>
      </c>
      <c r="AI1339" s="433">
        <v>0</v>
      </c>
      <c r="AJ1339" s="433">
        <v>28849.72</v>
      </c>
      <c r="AK1339" s="175"/>
      <c r="AL1339" s="175">
        <v>1752317.2899999996</v>
      </c>
      <c r="AM1339" s="175">
        <v>4199706.18</v>
      </c>
      <c r="AN1339" s="175">
        <v>2447388.89</v>
      </c>
      <c r="AO1339" s="7" t="s">
        <v>3137</v>
      </c>
    </row>
    <row r="1340" spans="1:41" s="7" customFormat="1" ht="20.95" customHeight="1" x14ac:dyDescent="0.35">
      <c r="A1340" s="256">
        <v>2024</v>
      </c>
      <c r="B1340" s="184">
        <f t="shared" si="194"/>
        <v>43</v>
      </c>
      <c r="C1340" s="248" t="s">
        <v>800</v>
      </c>
      <c r="D1340" s="184">
        <v>40578</v>
      </c>
      <c r="E1340" s="287" t="e">
        <f>VLOOKUP(D1340,'[1]2023-2025'!$A:$G,7,0)</f>
        <v>#N/A</v>
      </c>
      <c r="F1340" s="287"/>
      <c r="G1340" s="287" t="s">
        <v>1899</v>
      </c>
      <c r="H1340" s="288" t="e">
        <f>INDEX('[1]2023-2025'!$AK:$AK,MATCH(D1340,'[1]2023-2025'!$A:$A,0))</f>
        <v>#N/A</v>
      </c>
      <c r="I1340" s="288" t="e">
        <v>#N/A</v>
      </c>
      <c r="J1340" s="288" t="e">
        <f>VLOOKUP(D1340,[1]Лист3!$A:$AK,37,0)</f>
        <v>#N/A</v>
      </c>
      <c r="K1340" s="289" t="e">
        <f>INDEX('[1]2023-2025'!$G:$G,MATCH(D1340,'[1]2023-2025'!$A:$A,0))</f>
        <v>#N/A</v>
      </c>
      <c r="L1340" s="289"/>
      <c r="M1340" s="289"/>
      <c r="N1340" s="289"/>
      <c r="O1340" s="289" t="e">
        <v>#N/A</v>
      </c>
      <c r="P1340" s="289" t="e">
        <v>#N/A</v>
      </c>
      <c r="Q1340" s="186">
        <f t="shared" si="195"/>
        <v>3749751.3400000003</v>
      </c>
      <c r="R1340" s="186">
        <f t="shared" si="196"/>
        <v>3708732.9800000004</v>
      </c>
      <c r="S1340" s="433">
        <v>1029556.1</v>
      </c>
      <c r="T1340" s="433">
        <v>0</v>
      </c>
      <c r="U1340" s="433">
        <v>0</v>
      </c>
      <c r="V1340" s="433">
        <v>0</v>
      </c>
      <c r="W1340" s="433">
        <v>0</v>
      </c>
      <c r="X1340" s="433">
        <v>0</v>
      </c>
      <c r="Y1340" s="433">
        <v>0</v>
      </c>
      <c r="Z1340" s="433">
        <v>0</v>
      </c>
      <c r="AA1340" s="433">
        <v>2401410.4300000002</v>
      </c>
      <c r="AB1340" s="433">
        <v>277766.45</v>
      </c>
      <c r="AC1340" s="433">
        <v>0</v>
      </c>
      <c r="AD1340" s="433">
        <v>0</v>
      </c>
      <c r="AE1340" s="433">
        <v>0</v>
      </c>
      <c r="AF1340" s="433">
        <v>0</v>
      </c>
      <c r="AG1340" s="433">
        <v>0</v>
      </c>
      <c r="AH1340" s="433">
        <v>0</v>
      </c>
      <c r="AI1340" s="433">
        <v>0</v>
      </c>
      <c r="AJ1340" s="433">
        <v>41018.36</v>
      </c>
      <c r="AK1340" s="175"/>
      <c r="AL1340" s="175">
        <v>2709448.82</v>
      </c>
      <c r="AM1340" s="175">
        <v>6459200.1600000001</v>
      </c>
      <c r="AN1340" s="175">
        <v>3749751.3400000003</v>
      </c>
    </row>
    <row r="1341" spans="1:41" s="128" customFormat="1" ht="21.6" customHeight="1" x14ac:dyDescent="0.35">
      <c r="A1341" s="256">
        <v>2024</v>
      </c>
      <c r="B1341" s="184">
        <f t="shared" si="194"/>
        <v>44</v>
      </c>
      <c r="C1341" s="248" t="s">
        <v>801</v>
      </c>
      <c r="D1341" s="184">
        <v>40552</v>
      </c>
      <c r="E1341" s="287" t="e">
        <f>VLOOKUP(D1341,'[1]2023-2025'!$A:$G,7,0)</f>
        <v>#N/A</v>
      </c>
      <c r="F1341" s="287"/>
      <c r="G1341" s="287" t="s">
        <v>1899</v>
      </c>
      <c r="H1341" s="288" t="e">
        <f>INDEX('[1]2023-2025'!$AK:$AK,MATCH(D1341,'[1]2023-2025'!$A:$A,0))</f>
        <v>#N/A</v>
      </c>
      <c r="I1341" s="288" t="e">
        <v>#N/A</v>
      </c>
      <c r="J1341" s="288" t="e">
        <f>VLOOKUP(D1341,[1]Лист3!$A:$AK,37,0)</f>
        <v>#N/A</v>
      </c>
      <c r="K1341" s="289" t="e">
        <f>INDEX('[1]2023-2025'!$G:$G,MATCH(D1341,'[1]2023-2025'!$A:$A,0))</f>
        <v>#N/A</v>
      </c>
      <c r="L1341" s="289"/>
      <c r="M1341" s="289"/>
      <c r="N1341" s="289"/>
      <c r="O1341" s="289" t="e">
        <v>#N/A</v>
      </c>
      <c r="P1341" s="289" t="e">
        <v>#N/A</v>
      </c>
      <c r="Q1341" s="186">
        <f t="shared" si="195"/>
        <v>2464624.48</v>
      </c>
      <c r="R1341" s="186">
        <f t="shared" si="196"/>
        <v>2434938.48</v>
      </c>
      <c r="S1341" s="433">
        <v>964211.91</v>
      </c>
      <c r="T1341" s="433">
        <v>0</v>
      </c>
      <c r="U1341" s="433">
        <v>0</v>
      </c>
      <c r="V1341" s="433">
        <v>0</v>
      </c>
      <c r="W1341" s="433">
        <v>0</v>
      </c>
      <c r="X1341" s="433">
        <v>0</v>
      </c>
      <c r="Y1341" s="433">
        <v>0</v>
      </c>
      <c r="Z1341" s="433">
        <v>0</v>
      </c>
      <c r="AA1341" s="433">
        <v>1470726.57</v>
      </c>
      <c r="AB1341" s="433">
        <v>0</v>
      </c>
      <c r="AC1341" s="433">
        <v>0</v>
      </c>
      <c r="AD1341" s="433">
        <v>0</v>
      </c>
      <c r="AE1341" s="433">
        <v>0</v>
      </c>
      <c r="AF1341" s="433">
        <v>0</v>
      </c>
      <c r="AG1341" s="433">
        <v>0</v>
      </c>
      <c r="AH1341" s="433">
        <v>0</v>
      </c>
      <c r="AI1341" s="433">
        <v>0</v>
      </c>
      <c r="AJ1341" s="433">
        <v>29686</v>
      </c>
      <c r="AK1341" s="175"/>
      <c r="AL1341" s="175">
        <v>1813553.3800000004</v>
      </c>
      <c r="AM1341" s="175">
        <v>4278177.8600000003</v>
      </c>
      <c r="AN1341" s="175">
        <v>2464624.48</v>
      </c>
    </row>
    <row r="1342" spans="1:41" s="128" customFormat="1" ht="21.6" customHeight="1" x14ac:dyDescent="0.35">
      <c r="A1342" s="256">
        <v>2024</v>
      </c>
      <c r="B1342" s="184">
        <f t="shared" si="194"/>
        <v>45</v>
      </c>
      <c r="C1342" s="248" t="s">
        <v>802</v>
      </c>
      <c r="D1342" s="184">
        <v>40554</v>
      </c>
      <c r="E1342" s="287" t="e">
        <f>VLOOKUP(D1342,'[1]2023-2025'!$A:$G,7,0)</f>
        <v>#N/A</v>
      </c>
      <c r="F1342" s="287"/>
      <c r="G1342" s="287" t="s">
        <v>1899</v>
      </c>
      <c r="H1342" s="288" t="e">
        <f>INDEX('[1]2023-2025'!$AK:$AK,MATCH(D1342,'[1]2023-2025'!$A:$A,0))</f>
        <v>#N/A</v>
      </c>
      <c r="I1342" s="288" t="e">
        <v>#N/A</v>
      </c>
      <c r="J1342" s="288" t="e">
        <f>VLOOKUP(D1342,[1]Лист3!$A:$AK,37,0)</f>
        <v>#N/A</v>
      </c>
      <c r="K1342" s="289" t="e">
        <f>INDEX('[1]2023-2025'!$G:$G,MATCH(D1342,'[1]2023-2025'!$A:$A,0))</f>
        <v>#N/A</v>
      </c>
      <c r="L1342" s="289"/>
      <c r="M1342" s="289"/>
      <c r="N1342" s="289"/>
      <c r="O1342" s="289" t="e">
        <v>#N/A</v>
      </c>
      <c r="P1342" s="289" t="e">
        <v>#N/A</v>
      </c>
      <c r="Q1342" s="186">
        <f t="shared" si="195"/>
        <v>2127513.6999999997</v>
      </c>
      <c r="R1342" s="186">
        <f t="shared" si="196"/>
        <v>2102164.67</v>
      </c>
      <c r="S1342" s="433">
        <v>0</v>
      </c>
      <c r="T1342" s="433">
        <v>355122.88</v>
      </c>
      <c r="U1342" s="433">
        <v>0</v>
      </c>
      <c r="V1342" s="433">
        <v>0</v>
      </c>
      <c r="W1342" s="433">
        <v>0</v>
      </c>
      <c r="X1342" s="433">
        <v>0</v>
      </c>
      <c r="Y1342" s="433">
        <v>0</v>
      </c>
      <c r="Z1342" s="433">
        <v>0</v>
      </c>
      <c r="AA1342" s="433">
        <v>0</v>
      </c>
      <c r="AB1342" s="433">
        <v>0</v>
      </c>
      <c r="AC1342" s="433">
        <v>1747041.79</v>
      </c>
      <c r="AD1342" s="433">
        <v>0</v>
      </c>
      <c r="AE1342" s="433">
        <v>0</v>
      </c>
      <c r="AF1342" s="433">
        <v>0</v>
      </c>
      <c r="AG1342" s="433">
        <v>0</v>
      </c>
      <c r="AH1342" s="433">
        <v>0</v>
      </c>
      <c r="AI1342" s="433">
        <v>0</v>
      </c>
      <c r="AJ1342" s="433">
        <v>25349.03</v>
      </c>
      <c r="AK1342" s="175"/>
      <c r="AL1342" s="175">
        <v>2220307.8199999998</v>
      </c>
      <c r="AM1342" s="175">
        <v>4347821.5199999996</v>
      </c>
      <c r="AN1342" s="175">
        <v>2127513.6999999997</v>
      </c>
    </row>
    <row r="1343" spans="1:41" s="128" customFormat="1" ht="21.6" customHeight="1" x14ac:dyDescent="0.35">
      <c r="A1343" s="256">
        <v>2024</v>
      </c>
      <c r="B1343" s="184">
        <f t="shared" si="194"/>
        <v>46</v>
      </c>
      <c r="C1343" s="248" t="s">
        <v>803</v>
      </c>
      <c r="D1343" s="184">
        <v>40555</v>
      </c>
      <c r="E1343" s="287" t="e">
        <f>VLOOKUP(D1343,'[1]2023-2025'!$A:$G,7,0)</f>
        <v>#N/A</v>
      </c>
      <c r="F1343" s="287"/>
      <c r="G1343" s="287" t="s">
        <v>1899</v>
      </c>
      <c r="H1343" s="288" t="e">
        <f>INDEX('[1]2023-2025'!$AK:$AK,MATCH(D1343,'[1]2023-2025'!$A:$A,0))</f>
        <v>#N/A</v>
      </c>
      <c r="I1343" s="288" t="e">
        <v>#N/A</v>
      </c>
      <c r="J1343" s="288" t="e">
        <f>VLOOKUP(D1343,[1]Лист3!$A:$AK,37,0)</f>
        <v>#N/A</v>
      </c>
      <c r="K1343" s="289" t="e">
        <f>INDEX('[1]2023-2025'!$G:$G,MATCH(D1343,'[1]2023-2025'!$A:$A,0))</f>
        <v>#N/A</v>
      </c>
      <c r="L1343" s="289"/>
      <c r="M1343" s="289"/>
      <c r="N1343" s="289"/>
      <c r="O1343" s="289" t="e">
        <v>#N/A</v>
      </c>
      <c r="P1343" s="289" t="e">
        <v>#N/A</v>
      </c>
      <c r="Q1343" s="186">
        <f t="shared" si="195"/>
        <v>915577.12</v>
      </c>
      <c r="R1343" s="186">
        <f>SUM(S1343:AI1343)</f>
        <v>904202.29</v>
      </c>
      <c r="S1343" s="433">
        <v>904202.29</v>
      </c>
      <c r="T1343" s="433">
        <v>0</v>
      </c>
      <c r="U1343" s="433">
        <v>0</v>
      </c>
      <c r="V1343" s="433">
        <v>0</v>
      </c>
      <c r="W1343" s="433">
        <v>0</v>
      </c>
      <c r="X1343" s="433">
        <v>0</v>
      </c>
      <c r="Y1343" s="433">
        <v>0</v>
      </c>
      <c r="Z1343" s="433">
        <v>0</v>
      </c>
      <c r="AA1343" s="433">
        <v>0</v>
      </c>
      <c r="AB1343" s="433">
        <v>0</v>
      </c>
      <c r="AC1343" s="433">
        <v>0</v>
      </c>
      <c r="AD1343" s="433">
        <v>0</v>
      </c>
      <c r="AE1343" s="433">
        <v>0</v>
      </c>
      <c r="AF1343" s="433">
        <v>0</v>
      </c>
      <c r="AG1343" s="433">
        <v>0</v>
      </c>
      <c r="AH1343" s="433">
        <v>0</v>
      </c>
      <c r="AI1343" s="433">
        <v>0</v>
      </c>
      <c r="AJ1343" s="433">
        <v>11374.83</v>
      </c>
      <c r="AK1343" s="175"/>
      <c r="AL1343" s="175">
        <v>1545490.8899999997</v>
      </c>
      <c r="AM1343" s="175">
        <v>2461068.0099999998</v>
      </c>
      <c r="AN1343" s="175">
        <v>915577.12</v>
      </c>
    </row>
    <row r="1344" spans="1:41" s="128" customFormat="1" ht="21.6" customHeight="1" x14ac:dyDescent="0.35">
      <c r="A1344" s="256">
        <v>2024</v>
      </c>
      <c r="B1344" s="184">
        <f>B1343+1</f>
        <v>47</v>
      </c>
      <c r="C1344" s="248" t="s">
        <v>804</v>
      </c>
      <c r="D1344" s="184">
        <v>40621</v>
      </c>
      <c r="E1344" s="287" t="e">
        <f>VLOOKUP(D1344,'[1]2023-2025'!$A:$G,7,0)</f>
        <v>#N/A</v>
      </c>
      <c r="F1344" s="287"/>
      <c r="G1344" s="287" t="s">
        <v>1899</v>
      </c>
      <c r="H1344" s="288" t="e">
        <f>INDEX('[1]2023-2025'!$AK:$AK,MATCH(D1344,'[1]2023-2025'!$A:$A,0))</f>
        <v>#N/A</v>
      </c>
      <c r="I1344" s="288" t="e">
        <v>#N/A</v>
      </c>
      <c r="J1344" s="288" t="e">
        <f>VLOOKUP(D1344,[1]Лист3!$A:$AK,37,0)</f>
        <v>#N/A</v>
      </c>
      <c r="K1344" s="289" t="e">
        <f>INDEX('[1]2023-2025'!$G:$G,MATCH(D1344,'[1]2023-2025'!$A:$A,0))</f>
        <v>#N/A</v>
      </c>
      <c r="L1344" s="289"/>
      <c r="M1344" s="289"/>
      <c r="N1344" s="289"/>
      <c r="O1344" s="289" t="e">
        <v>#N/A</v>
      </c>
      <c r="P1344" s="289" t="e">
        <v>#N/A</v>
      </c>
      <c r="Q1344" s="186">
        <f t="shared" si="195"/>
        <v>858264.29999999993</v>
      </c>
      <c r="R1344" s="186">
        <f t="shared" si="196"/>
        <v>847285.58</v>
      </c>
      <c r="S1344" s="433">
        <v>847285.58</v>
      </c>
      <c r="T1344" s="433">
        <v>0</v>
      </c>
      <c r="U1344" s="433">
        <v>0</v>
      </c>
      <c r="V1344" s="433">
        <v>0</v>
      </c>
      <c r="W1344" s="433">
        <v>0</v>
      </c>
      <c r="X1344" s="433">
        <v>0</v>
      </c>
      <c r="Y1344" s="433">
        <v>0</v>
      </c>
      <c r="Z1344" s="433">
        <v>0</v>
      </c>
      <c r="AA1344" s="433">
        <v>0</v>
      </c>
      <c r="AB1344" s="433">
        <v>0</v>
      </c>
      <c r="AC1344" s="433">
        <v>0</v>
      </c>
      <c r="AD1344" s="433">
        <v>0</v>
      </c>
      <c r="AE1344" s="433">
        <v>0</v>
      </c>
      <c r="AF1344" s="433">
        <v>0</v>
      </c>
      <c r="AG1344" s="433">
        <v>0</v>
      </c>
      <c r="AH1344" s="433">
        <v>0</v>
      </c>
      <c r="AI1344" s="433">
        <v>0</v>
      </c>
      <c r="AJ1344" s="433">
        <v>10978.72</v>
      </c>
      <c r="AK1344" s="175"/>
      <c r="AL1344" s="175">
        <v>1082438.4900000002</v>
      </c>
      <c r="AM1344" s="175">
        <v>1940702.79</v>
      </c>
      <c r="AN1344" s="175">
        <v>858264.29999999993</v>
      </c>
    </row>
    <row r="1345" spans="1:40" s="128" customFormat="1" ht="21.6" customHeight="1" x14ac:dyDescent="0.35">
      <c r="A1345" s="256">
        <v>2024</v>
      </c>
      <c r="B1345" s="184">
        <f t="shared" si="194"/>
        <v>48</v>
      </c>
      <c r="C1345" s="248" t="s">
        <v>805</v>
      </c>
      <c r="D1345" s="184">
        <v>40626</v>
      </c>
      <c r="E1345" s="287" t="e">
        <f>VLOOKUP(D1345,'[1]2023-2025'!$A:$G,7,0)</f>
        <v>#N/A</v>
      </c>
      <c r="F1345" s="287"/>
      <c r="G1345" s="287" t="s">
        <v>1899</v>
      </c>
      <c r="H1345" s="288" t="e">
        <f>INDEX('[1]2023-2025'!$AK:$AK,MATCH(D1345,'[1]2023-2025'!$A:$A,0))</f>
        <v>#N/A</v>
      </c>
      <c r="I1345" s="288" t="e">
        <v>#N/A</v>
      </c>
      <c r="J1345" s="288" t="e">
        <f>VLOOKUP(D1345,[1]Лист3!$A:$AK,37,0)</f>
        <v>#N/A</v>
      </c>
      <c r="K1345" s="289" t="e">
        <f>INDEX('[1]2023-2025'!$G:$G,MATCH(D1345,'[1]2023-2025'!$A:$A,0))</f>
        <v>#N/A</v>
      </c>
      <c r="L1345" s="289"/>
      <c r="M1345" s="289"/>
      <c r="N1345" s="289"/>
      <c r="O1345" s="289" t="e">
        <v>#N/A</v>
      </c>
      <c r="P1345" s="289" t="e">
        <v>#N/A</v>
      </c>
      <c r="Q1345" s="186">
        <f t="shared" si="195"/>
        <v>864434.25</v>
      </c>
      <c r="R1345" s="186">
        <f t="shared" si="196"/>
        <v>847285.58</v>
      </c>
      <c r="S1345" s="433">
        <v>847285.58</v>
      </c>
      <c r="T1345" s="433">
        <v>0</v>
      </c>
      <c r="U1345" s="433">
        <v>0</v>
      </c>
      <c r="V1345" s="433">
        <v>0</v>
      </c>
      <c r="W1345" s="433">
        <v>0</v>
      </c>
      <c r="X1345" s="433">
        <v>0</v>
      </c>
      <c r="Y1345" s="433">
        <v>0</v>
      </c>
      <c r="Z1345" s="433">
        <v>0</v>
      </c>
      <c r="AA1345" s="433">
        <v>0</v>
      </c>
      <c r="AB1345" s="433">
        <v>0</v>
      </c>
      <c r="AC1345" s="433">
        <v>0</v>
      </c>
      <c r="AD1345" s="433">
        <v>0</v>
      </c>
      <c r="AE1345" s="433">
        <v>0</v>
      </c>
      <c r="AF1345" s="433">
        <v>0</v>
      </c>
      <c r="AG1345" s="433">
        <v>0</v>
      </c>
      <c r="AH1345" s="433">
        <v>0</v>
      </c>
      <c r="AI1345" s="433">
        <v>0</v>
      </c>
      <c r="AJ1345" s="433">
        <v>17148.669999999998</v>
      </c>
      <c r="AK1345" s="175"/>
      <c r="AL1345" s="175">
        <v>2075458.43</v>
      </c>
      <c r="AM1345" s="175">
        <v>3446378.15</v>
      </c>
      <c r="AN1345" s="175">
        <v>1370919.72</v>
      </c>
    </row>
    <row r="1346" spans="1:40" s="128" customFormat="1" ht="20.95" customHeight="1" x14ac:dyDescent="0.35">
      <c r="A1346" s="256">
        <v>2024</v>
      </c>
      <c r="B1346" s="184">
        <f t="shared" si="194"/>
        <v>49</v>
      </c>
      <c r="C1346" s="286" t="s">
        <v>806</v>
      </c>
      <c r="D1346" s="184">
        <v>40629</v>
      </c>
      <c r="E1346" s="287" t="e">
        <f>VLOOKUP(D1346,'[1]2023-2025'!$A:$G,7,0)</f>
        <v>#N/A</v>
      </c>
      <c r="F1346" s="287"/>
      <c r="G1346" s="287" t="s">
        <v>1899</v>
      </c>
      <c r="H1346" s="288" t="e">
        <f>INDEX('[1]2023-2025'!$AK:$AK,MATCH(D1346,'[1]2023-2025'!$A:$A,0))</f>
        <v>#N/A</v>
      </c>
      <c r="I1346" s="288" t="e">
        <v>#N/A</v>
      </c>
      <c r="J1346" s="288" t="e">
        <f>VLOOKUP(D1346,[1]Лист3!$A:$AK,37,0)</f>
        <v>#N/A</v>
      </c>
      <c r="K1346" s="289" t="e">
        <f>INDEX('[1]2023-2025'!$G:$G,MATCH(D1346,'[1]2023-2025'!$A:$A,0))</f>
        <v>#N/A</v>
      </c>
      <c r="L1346" s="289"/>
      <c r="M1346" s="289"/>
      <c r="N1346" s="289"/>
      <c r="O1346" s="289" t="e">
        <v>#N/A</v>
      </c>
      <c r="P1346" s="289" t="e">
        <v>#N/A</v>
      </c>
      <c r="Q1346" s="186">
        <f t="shared" si="195"/>
        <v>1455869.0399999998</v>
      </c>
      <c r="R1346" s="186">
        <f t="shared" si="196"/>
        <v>1438687.65</v>
      </c>
      <c r="S1346" s="433">
        <v>1438687.65</v>
      </c>
      <c r="T1346" s="433">
        <v>0</v>
      </c>
      <c r="U1346" s="433">
        <v>0</v>
      </c>
      <c r="V1346" s="433">
        <v>0</v>
      </c>
      <c r="W1346" s="433">
        <v>0</v>
      </c>
      <c r="X1346" s="433">
        <v>0</v>
      </c>
      <c r="Y1346" s="433">
        <v>0</v>
      </c>
      <c r="Z1346" s="433">
        <v>0</v>
      </c>
      <c r="AA1346" s="433">
        <v>0</v>
      </c>
      <c r="AB1346" s="433">
        <v>0</v>
      </c>
      <c r="AC1346" s="433">
        <v>0</v>
      </c>
      <c r="AD1346" s="433">
        <v>0</v>
      </c>
      <c r="AE1346" s="433">
        <v>0</v>
      </c>
      <c r="AF1346" s="433">
        <v>0</v>
      </c>
      <c r="AG1346" s="433">
        <v>0</v>
      </c>
      <c r="AH1346" s="433">
        <v>0</v>
      </c>
      <c r="AI1346" s="433">
        <v>0</v>
      </c>
      <c r="AJ1346" s="433">
        <v>17181.39</v>
      </c>
      <c r="AK1346" s="175"/>
      <c r="AL1346" s="175">
        <v>2052305.4600000002</v>
      </c>
      <c r="AM1346" s="175">
        <v>3508174.5</v>
      </c>
      <c r="AN1346" s="175">
        <v>1455869.0399999998</v>
      </c>
    </row>
    <row r="1347" spans="1:40" s="128" customFormat="1" ht="20.95" customHeight="1" x14ac:dyDescent="0.35">
      <c r="A1347" s="256">
        <v>2024</v>
      </c>
      <c r="B1347" s="184">
        <f t="shared" si="194"/>
        <v>50</v>
      </c>
      <c r="C1347" s="286" t="s">
        <v>807</v>
      </c>
      <c r="D1347" s="184">
        <v>40613</v>
      </c>
      <c r="E1347" s="287" t="e">
        <f>VLOOKUP(D1347,'[1]2023-2025'!$A:$G,7,0)</f>
        <v>#N/A</v>
      </c>
      <c r="F1347" s="287"/>
      <c r="G1347" s="287" t="s">
        <v>1899</v>
      </c>
      <c r="H1347" s="288" t="e">
        <f>INDEX('[1]2023-2025'!$AK:$AK,MATCH(D1347,'[1]2023-2025'!$A:$A,0))</f>
        <v>#N/A</v>
      </c>
      <c r="I1347" s="288" t="e">
        <v>#N/A</v>
      </c>
      <c r="J1347" s="288" t="e">
        <f>VLOOKUP(D1347,[1]Лист3!$A:$AK,37,0)</f>
        <v>#N/A</v>
      </c>
      <c r="K1347" s="289" t="e">
        <f>INDEX('[1]2023-2025'!$G:$G,MATCH(D1347,'[1]2023-2025'!$A:$A,0))</f>
        <v>#N/A</v>
      </c>
      <c r="L1347" s="289"/>
      <c r="M1347" s="289"/>
      <c r="N1347" s="289"/>
      <c r="O1347" s="289" t="e">
        <v>#N/A</v>
      </c>
      <c r="P1347" s="289" t="e">
        <v>#N/A</v>
      </c>
      <c r="Q1347" s="186">
        <f t="shared" si="195"/>
        <v>755068.71</v>
      </c>
      <c r="R1347" s="186">
        <f t="shared" si="196"/>
        <v>745565.63</v>
      </c>
      <c r="S1347" s="433">
        <v>745565.63</v>
      </c>
      <c r="T1347" s="433">
        <v>0</v>
      </c>
      <c r="U1347" s="433">
        <v>0</v>
      </c>
      <c r="V1347" s="433">
        <v>0</v>
      </c>
      <c r="W1347" s="433">
        <v>0</v>
      </c>
      <c r="X1347" s="433">
        <v>0</v>
      </c>
      <c r="Y1347" s="433">
        <v>0</v>
      </c>
      <c r="Z1347" s="433">
        <v>0</v>
      </c>
      <c r="AA1347" s="433">
        <v>0</v>
      </c>
      <c r="AB1347" s="433">
        <v>0</v>
      </c>
      <c r="AC1347" s="433">
        <v>0</v>
      </c>
      <c r="AD1347" s="433">
        <v>0</v>
      </c>
      <c r="AE1347" s="433">
        <v>0</v>
      </c>
      <c r="AF1347" s="433">
        <v>0</v>
      </c>
      <c r="AG1347" s="433">
        <v>0</v>
      </c>
      <c r="AH1347" s="433">
        <v>0</v>
      </c>
      <c r="AI1347" s="433">
        <v>0</v>
      </c>
      <c r="AJ1347" s="433">
        <v>9503.08</v>
      </c>
      <c r="AK1347" s="175"/>
      <c r="AL1347" s="175">
        <v>1862452.3199999998</v>
      </c>
      <c r="AM1347" s="175">
        <v>2617521.0299999998</v>
      </c>
      <c r="AN1347" s="175">
        <v>755068.71</v>
      </c>
    </row>
    <row r="1348" spans="1:40" s="128" customFormat="1" ht="21.6" customHeight="1" x14ac:dyDescent="0.35">
      <c r="A1348" s="256">
        <v>2024</v>
      </c>
      <c r="B1348" s="184">
        <f t="shared" si="194"/>
        <v>51</v>
      </c>
      <c r="C1348" s="286" t="s">
        <v>808</v>
      </c>
      <c r="D1348" s="184">
        <v>40633</v>
      </c>
      <c r="E1348" s="287" t="e">
        <f>VLOOKUP(D1348,'[1]2023-2025'!$A:$G,7,0)</f>
        <v>#N/A</v>
      </c>
      <c r="F1348" s="287"/>
      <c r="G1348" s="287" t="s">
        <v>1899</v>
      </c>
      <c r="H1348" s="288" t="e">
        <f>INDEX('[1]2023-2025'!$AK:$AK,MATCH(D1348,'[1]2023-2025'!$A:$A,0))</f>
        <v>#N/A</v>
      </c>
      <c r="I1348" s="288" t="e">
        <v>#N/A</v>
      </c>
      <c r="J1348" s="288" t="e">
        <f>VLOOKUP(D1348,[1]Лист3!$A:$AK,37,0)</f>
        <v>#N/A</v>
      </c>
      <c r="K1348" s="289" t="e">
        <f>INDEX('[1]2023-2025'!$G:$G,MATCH(D1348,'[1]2023-2025'!$A:$A,0))</f>
        <v>#N/A</v>
      </c>
      <c r="L1348" s="289"/>
      <c r="M1348" s="289"/>
      <c r="N1348" s="289"/>
      <c r="O1348" s="289" t="e">
        <v>#N/A</v>
      </c>
      <c r="P1348" s="289" t="e">
        <v>#N/A</v>
      </c>
      <c r="Q1348" s="186">
        <f t="shared" si="195"/>
        <v>882617.64999999991</v>
      </c>
      <c r="R1348" s="186">
        <f t="shared" si="196"/>
        <v>871846.07</v>
      </c>
      <c r="S1348" s="433">
        <v>871846.07</v>
      </c>
      <c r="T1348" s="433">
        <v>0</v>
      </c>
      <c r="U1348" s="433">
        <v>0</v>
      </c>
      <c r="V1348" s="433">
        <v>0</v>
      </c>
      <c r="W1348" s="433">
        <v>0</v>
      </c>
      <c r="X1348" s="433">
        <v>0</v>
      </c>
      <c r="Y1348" s="433">
        <v>0</v>
      </c>
      <c r="Z1348" s="433">
        <v>0</v>
      </c>
      <c r="AA1348" s="433">
        <v>0</v>
      </c>
      <c r="AB1348" s="433">
        <v>0</v>
      </c>
      <c r="AC1348" s="433">
        <v>0</v>
      </c>
      <c r="AD1348" s="433">
        <v>0</v>
      </c>
      <c r="AE1348" s="433">
        <v>0</v>
      </c>
      <c r="AF1348" s="433">
        <v>0</v>
      </c>
      <c r="AG1348" s="433">
        <v>0</v>
      </c>
      <c r="AH1348" s="433">
        <v>0</v>
      </c>
      <c r="AI1348" s="433">
        <v>0</v>
      </c>
      <c r="AJ1348" s="433">
        <v>10771.58</v>
      </c>
      <c r="AK1348" s="175"/>
      <c r="AL1348" s="175">
        <v>1050728.4200000002</v>
      </c>
      <c r="AM1348" s="175">
        <v>1933346.07</v>
      </c>
      <c r="AN1348" s="175">
        <v>882617.64999999991</v>
      </c>
    </row>
    <row r="1349" spans="1:40" s="128" customFormat="1" ht="20.3" customHeight="1" x14ac:dyDescent="0.35">
      <c r="A1349" s="256">
        <v>2024</v>
      </c>
      <c r="B1349" s="184">
        <f t="shared" si="194"/>
        <v>52</v>
      </c>
      <c r="C1349" s="248" t="s">
        <v>809</v>
      </c>
      <c r="D1349" s="184">
        <v>40638</v>
      </c>
      <c r="E1349" s="287" t="e">
        <f>VLOOKUP(D1349,'[1]2023-2025'!$A:$G,7,0)</f>
        <v>#N/A</v>
      </c>
      <c r="F1349" s="287"/>
      <c r="G1349" s="287" t="s">
        <v>1899</v>
      </c>
      <c r="H1349" s="288" t="e">
        <f>INDEX('[1]2023-2025'!$AK:$AK,MATCH(D1349,'[1]2023-2025'!$A:$A,0))</f>
        <v>#N/A</v>
      </c>
      <c r="I1349" s="288" t="e">
        <v>#N/A</v>
      </c>
      <c r="J1349" s="288" t="e">
        <f>VLOOKUP(D1349,[1]Лист3!$A:$AK,37,0)</f>
        <v>#N/A</v>
      </c>
      <c r="K1349" s="289" t="e">
        <f>INDEX('[1]2023-2025'!$G:$G,MATCH(D1349,'[1]2023-2025'!$A:$A,0))</f>
        <v>#N/A</v>
      </c>
      <c r="L1349" s="289"/>
      <c r="M1349" s="289"/>
      <c r="N1349" s="289"/>
      <c r="O1349" s="289" t="e">
        <v>#N/A</v>
      </c>
      <c r="P1349" s="289" t="e">
        <v>#N/A</v>
      </c>
      <c r="Q1349" s="186">
        <f t="shared" si="195"/>
        <v>234851.84</v>
      </c>
      <c r="R1349" s="186">
        <f t="shared" si="196"/>
        <v>231755.93</v>
      </c>
      <c r="S1349" s="433">
        <v>0</v>
      </c>
      <c r="T1349" s="433">
        <v>0</v>
      </c>
      <c r="U1349" s="433">
        <v>0</v>
      </c>
      <c r="V1349" s="433">
        <v>61816.24</v>
      </c>
      <c r="W1349" s="433">
        <v>42384.160000000003</v>
      </c>
      <c r="X1349" s="433">
        <v>127555.53</v>
      </c>
      <c r="Y1349" s="433">
        <v>0</v>
      </c>
      <c r="Z1349" s="433">
        <v>0</v>
      </c>
      <c r="AA1349" s="433">
        <v>0</v>
      </c>
      <c r="AB1349" s="433">
        <v>0</v>
      </c>
      <c r="AC1349" s="433">
        <v>0</v>
      </c>
      <c r="AD1349" s="433">
        <v>0</v>
      </c>
      <c r="AE1349" s="433">
        <v>0</v>
      </c>
      <c r="AF1349" s="433">
        <v>0</v>
      </c>
      <c r="AG1349" s="433">
        <v>0</v>
      </c>
      <c r="AH1349" s="433">
        <v>0</v>
      </c>
      <c r="AI1349" s="433">
        <v>0</v>
      </c>
      <c r="AJ1349" s="433">
        <v>3095.91</v>
      </c>
      <c r="AK1349" s="175"/>
      <c r="AL1349" s="175">
        <v>1713698.01</v>
      </c>
      <c r="AM1349" s="175">
        <v>1948549.85</v>
      </c>
      <c r="AN1349" s="175">
        <v>234851.84</v>
      </c>
    </row>
    <row r="1350" spans="1:40" s="128" customFormat="1" ht="20.3" customHeight="1" x14ac:dyDescent="0.35">
      <c r="A1350" s="256">
        <v>2024</v>
      </c>
      <c r="B1350" s="184">
        <f t="shared" si="194"/>
        <v>53</v>
      </c>
      <c r="C1350" s="248" t="s">
        <v>810</v>
      </c>
      <c r="D1350" s="184">
        <v>40639</v>
      </c>
      <c r="E1350" s="287" t="e">
        <f>VLOOKUP(D1350,'[1]2023-2025'!$A:$G,7,0)</f>
        <v>#N/A</v>
      </c>
      <c r="F1350" s="287"/>
      <c r="G1350" s="287" t="s">
        <v>1899</v>
      </c>
      <c r="H1350" s="288" t="e">
        <f>INDEX('[1]2023-2025'!$AK:$AK,MATCH(D1350,'[1]2023-2025'!$A:$A,0))</f>
        <v>#N/A</v>
      </c>
      <c r="I1350" s="288" t="e">
        <v>#N/A</v>
      </c>
      <c r="J1350" s="288" t="e">
        <f>VLOOKUP(D1350,[1]Лист3!$A:$AK,37,0)</f>
        <v>#N/A</v>
      </c>
      <c r="K1350" s="289" t="e">
        <f>INDEX('[1]2023-2025'!$G:$G,MATCH(D1350,'[1]2023-2025'!$A:$A,0))</f>
        <v>#N/A</v>
      </c>
      <c r="L1350" s="289"/>
      <c r="M1350" s="289"/>
      <c r="N1350" s="289"/>
      <c r="O1350" s="289" t="e">
        <v>#N/A</v>
      </c>
      <c r="P1350" s="289" t="e">
        <v>#N/A</v>
      </c>
      <c r="Q1350" s="186">
        <f t="shared" si="195"/>
        <v>1801997.08</v>
      </c>
      <c r="R1350" s="186">
        <f t="shared" si="196"/>
        <v>1781361.22</v>
      </c>
      <c r="S1350" s="433">
        <v>0</v>
      </c>
      <c r="T1350" s="433">
        <v>0</v>
      </c>
      <c r="U1350" s="433">
        <v>0</v>
      </c>
      <c r="V1350" s="433">
        <v>0</v>
      </c>
      <c r="W1350" s="433">
        <v>0</v>
      </c>
      <c r="X1350" s="433">
        <v>0</v>
      </c>
      <c r="Y1350" s="433">
        <v>0</v>
      </c>
      <c r="Z1350" s="433">
        <v>0</v>
      </c>
      <c r="AA1350" s="433">
        <v>1781361.22</v>
      </c>
      <c r="AB1350" s="433">
        <v>0</v>
      </c>
      <c r="AC1350" s="433">
        <v>0</v>
      </c>
      <c r="AD1350" s="433">
        <v>0</v>
      </c>
      <c r="AE1350" s="433">
        <v>0</v>
      </c>
      <c r="AF1350" s="433">
        <v>0</v>
      </c>
      <c r="AG1350" s="433">
        <v>0</v>
      </c>
      <c r="AH1350" s="433">
        <v>0</v>
      </c>
      <c r="AI1350" s="433">
        <v>0</v>
      </c>
      <c r="AJ1350" s="433">
        <v>20635.86</v>
      </c>
      <c r="AK1350" s="175"/>
      <c r="AL1350" s="175">
        <v>1226519.3199999998</v>
      </c>
      <c r="AM1350" s="175">
        <v>3028516.4</v>
      </c>
      <c r="AN1350" s="175">
        <v>1801997.08</v>
      </c>
    </row>
    <row r="1351" spans="1:40" s="128" customFormat="1" ht="20.3" customHeight="1" x14ac:dyDescent="0.35">
      <c r="A1351" s="256">
        <v>2024</v>
      </c>
      <c r="B1351" s="184">
        <f t="shared" si="194"/>
        <v>54</v>
      </c>
      <c r="C1351" s="248" t="s">
        <v>811</v>
      </c>
      <c r="D1351" s="184">
        <v>40648</v>
      </c>
      <c r="E1351" s="287" t="e">
        <f>VLOOKUP(D1351,'[1]2023-2025'!$A:$G,7,0)</f>
        <v>#N/A</v>
      </c>
      <c r="F1351" s="287"/>
      <c r="G1351" s="287" t="s">
        <v>1899</v>
      </c>
      <c r="H1351" s="288" t="e">
        <f>INDEX('[1]2023-2025'!$AK:$AK,MATCH(D1351,'[1]2023-2025'!$A:$A,0))</f>
        <v>#N/A</v>
      </c>
      <c r="I1351" s="288" t="e">
        <v>#N/A</v>
      </c>
      <c r="J1351" s="288" t="e">
        <f>VLOOKUP(D1351,[1]Лист3!$A:$AK,37,0)</f>
        <v>#N/A</v>
      </c>
      <c r="K1351" s="289" t="e">
        <f>INDEX('[1]2023-2025'!$G:$G,MATCH(D1351,'[1]2023-2025'!$A:$A,0))</f>
        <v>#N/A</v>
      </c>
      <c r="L1351" s="289"/>
      <c r="M1351" s="289"/>
      <c r="N1351" s="289"/>
      <c r="O1351" s="289" t="e">
        <v>#N/A</v>
      </c>
      <c r="P1351" s="289" t="e">
        <v>#N/A</v>
      </c>
      <c r="Q1351" s="186">
        <f t="shared" si="195"/>
        <v>867835.52</v>
      </c>
      <c r="R1351" s="186">
        <f t="shared" si="196"/>
        <v>857095.68000000005</v>
      </c>
      <c r="S1351" s="433">
        <v>857095.68000000005</v>
      </c>
      <c r="T1351" s="433">
        <v>0</v>
      </c>
      <c r="U1351" s="433">
        <v>0</v>
      </c>
      <c r="V1351" s="433">
        <v>0</v>
      </c>
      <c r="W1351" s="433">
        <v>0</v>
      </c>
      <c r="X1351" s="433">
        <v>0</v>
      </c>
      <c r="Y1351" s="433">
        <v>0</v>
      </c>
      <c r="Z1351" s="433">
        <v>0</v>
      </c>
      <c r="AA1351" s="433">
        <v>0</v>
      </c>
      <c r="AB1351" s="433">
        <v>0</v>
      </c>
      <c r="AC1351" s="433">
        <v>0</v>
      </c>
      <c r="AD1351" s="433">
        <v>0</v>
      </c>
      <c r="AE1351" s="433">
        <v>0</v>
      </c>
      <c r="AF1351" s="433">
        <v>0</v>
      </c>
      <c r="AG1351" s="433">
        <v>0</v>
      </c>
      <c r="AH1351" s="433">
        <v>0</v>
      </c>
      <c r="AI1351" s="433">
        <v>0</v>
      </c>
      <c r="AJ1351" s="433">
        <v>10739.84</v>
      </c>
      <c r="AK1351" s="175"/>
      <c r="AL1351" s="175">
        <v>1074338.56</v>
      </c>
      <c r="AM1351" s="175">
        <v>1942174.08</v>
      </c>
      <c r="AN1351" s="175">
        <v>867835.52</v>
      </c>
    </row>
    <row r="1352" spans="1:40" s="128" customFormat="1" ht="20.3" customHeight="1" x14ac:dyDescent="0.35">
      <c r="A1352" s="256">
        <v>2024</v>
      </c>
      <c r="B1352" s="184">
        <f t="shared" si="194"/>
        <v>55</v>
      </c>
      <c r="C1352" s="286" t="s">
        <v>812</v>
      </c>
      <c r="D1352" s="184">
        <v>40616</v>
      </c>
      <c r="E1352" s="287" t="e">
        <f>VLOOKUP(D1352,'[1]2023-2025'!$A:$G,7,0)</f>
        <v>#N/A</v>
      </c>
      <c r="F1352" s="287"/>
      <c r="G1352" s="287" t="s">
        <v>1899</v>
      </c>
      <c r="H1352" s="288" t="e">
        <f>INDEX('[1]2023-2025'!$AK:$AK,MATCH(D1352,'[1]2023-2025'!$A:$A,0))</f>
        <v>#N/A</v>
      </c>
      <c r="I1352" s="288" t="e">
        <v>#N/A</v>
      </c>
      <c r="J1352" s="288" t="e">
        <f>VLOOKUP(D1352,[1]Лист3!$A:$AK,37,0)</f>
        <v>#N/A</v>
      </c>
      <c r="K1352" s="289" t="e">
        <f>INDEX('[1]2023-2025'!$G:$G,MATCH(D1352,'[1]2023-2025'!$A:$A,0))</f>
        <v>#N/A</v>
      </c>
      <c r="L1352" s="289"/>
      <c r="M1352" s="289"/>
      <c r="N1352" s="289"/>
      <c r="O1352" s="289" t="e">
        <v>#N/A</v>
      </c>
      <c r="P1352" s="289" t="e">
        <v>#N/A</v>
      </c>
      <c r="Q1352" s="186">
        <f t="shared" si="195"/>
        <v>5416755.4699999997</v>
      </c>
      <c r="R1352" s="186">
        <f t="shared" si="196"/>
        <v>5334739.75</v>
      </c>
      <c r="S1352" s="433">
        <v>1326422.42</v>
      </c>
      <c r="T1352" s="433">
        <v>0</v>
      </c>
      <c r="U1352" s="433">
        <v>0</v>
      </c>
      <c r="V1352" s="433">
        <v>0</v>
      </c>
      <c r="W1352" s="433">
        <v>0</v>
      </c>
      <c r="X1352" s="433">
        <v>0</v>
      </c>
      <c r="Y1352" s="433">
        <v>0</v>
      </c>
      <c r="Z1352" s="433">
        <v>0</v>
      </c>
      <c r="AA1352" s="433">
        <v>4008317.33</v>
      </c>
      <c r="AB1352" s="433">
        <v>0</v>
      </c>
      <c r="AC1352" s="433">
        <v>0</v>
      </c>
      <c r="AD1352" s="433">
        <v>0</v>
      </c>
      <c r="AE1352" s="433">
        <v>0</v>
      </c>
      <c r="AF1352" s="433">
        <v>0</v>
      </c>
      <c r="AG1352" s="433">
        <v>0</v>
      </c>
      <c r="AH1352" s="433">
        <v>0</v>
      </c>
      <c r="AI1352" s="433">
        <v>0</v>
      </c>
      <c r="AJ1352" s="433">
        <v>82015.72</v>
      </c>
      <c r="AK1352" s="175"/>
      <c r="AL1352" s="175">
        <v>4493727.3199999994</v>
      </c>
      <c r="AM1352" s="175">
        <v>9910482.7899999991</v>
      </c>
      <c r="AN1352" s="175">
        <v>5416755.4699999997</v>
      </c>
    </row>
    <row r="1353" spans="1:40" s="128" customFormat="1" ht="20.3" customHeight="1" x14ac:dyDescent="0.35">
      <c r="A1353" s="256">
        <v>2024</v>
      </c>
      <c r="B1353" s="184">
        <f t="shared" si="194"/>
        <v>56</v>
      </c>
      <c r="C1353" s="286" t="s">
        <v>813</v>
      </c>
      <c r="D1353" s="184">
        <v>40619</v>
      </c>
      <c r="E1353" s="287" t="e">
        <f>VLOOKUP(D1353,'[1]2023-2025'!$A:$G,7,0)</f>
        <v>#N/A</v>
      </c>
      <c r="F1353" s="287"/>
      <c r="G1353" s="287" t="s">
        <v>1899</v>
      </c>
      <c r="H1353" s="288" t="e">
        <f>INDEX('[1]2023-2025'!$AK:$AK,MATCH(D1353,'[1]2023-2025'!$A:$A,0))</f>
        <v>#N/A</v>
      </c>
      <c r="I1353" s="288" t="e">
        <v>#N/A</v>
      </c>
      <c r="J1353" s="288" t="e">
        <f>VLOOKUP(D1353,[1]Лист3!$A:$AK,37,0)</f>
        <v>#N/A</v>
      </c>
      <c r="K1353" s="289" t="e">
        <f>INDEX('[1]2023-2025'!$G:$G,MATCH(D1353,'[1]2023-2025'!$A:$A,0))</f>
        <v>#N/A</v>
      </c>
      <c r="L1353" s="289"/>
      <c r="M1353" s="289"/>
      <c r="N1353" s="289"/>
      <c r="O1353" s="289" t="e">
        <v>#N/A</v>
      </c>
      <c r="P1353" s="289" t="e">
        <v>#N/A</v>
      </c>
      <c r="Q1353" s="186">
        <f t="shared" si="195"/>
        <v>1408568.6600000001</v>
      </c>
      <c r="R1353" s="186">
        <f t="shared" si="196"/>
        <v>1391483.6600000001</v>
      </c>
      <c r="S1353" s="433">
        <v>1331500.04</v>
      </c>
      <c r="T1353" s="433">
        <v>0</v>
      </c>
      <c r="U1353" s="433">
        <v>0</v>
      </c>
      <c r="V1353" s="433">
        <v>0</v>
      </c>
      <c r="W1353" s="433">
        <v>0</v>
      </c>
      <c r="X1353" s="433">
        <v>0</v>
      </c>
      <c r="Y1353" s="433">
        <v>0</v>
      </c>
      <c r="Z1353" s="433">
        <v>0</v>
      </c>
      <c r="AA1353" s="433">
        <v>0</v>
      </c>
      <c r="AB1353" s="433">
        <v>0</v>
      </c>
      <c r="AC1353" s="433">
        <v>59983.62</v>
      </c>
      <c r="AD1353" s="433">
        <v>0</v>
      </c>
      <c r="AE1353" s="433">
        <v>0</v>
      </c>
      <c r="AF1353" s="433">
        <v>0</v>
      </c>
      <c r="AG1353" s="433">
        <v>0</v>
      </c>
      <c r="AH1353" s="433">
        <v>0</v>
      </c>
      <c r="AI1353" s="433">
        <v>0</v>
      </c>
      <c r="AJ1353" s="433">
        <v>17085</v>
      </c>
      <c r="AK1353" s="175"/>
      <c r="AL1353" s="175">
        <v>1929910.9299999997</v>
      </c>
      <c r="AM1353" s="175">
        <v>3338479.59</v>
      </c>
      <c r="AN1353" s="175">
        <v>1408568.6600000001</v>
      </c>
    </row>
    <row r="1354" spans="1:40" s="128" customFormat="1" ht="20.3" customHeight="1" x14ac:dyDescent="0.35">
      <c r="A1354" s="256">
        <v>2024</v>
      </c>
      <c r="B1354" s="184">
        <f t="shared" si="194"/>
        <v>57</v>
      </c>
      <c r="C1354" s="286" t="s">
        <v>814</v>
      </c>
      <c r="D1354" s="184">
        <v>40660</v>
      </c>
      <c r="E1354" s="287" t="e">
        <f>VLOOKUP(D1354,'[1]2023-2025'!$A:$G,7,0)</f>
        <v>#N/A</v>
      </c>
      <c r="F1354" s="287"/>
      <c r="G1354" s="287" t="s">
        <v>1899</v>
      </c>
      <c r="H1354" s="288" t="e">
        <f>INDEX('[1]2023-2025'!$AK:$AK,MATCH(D1354,'[1]2023-2025'!$A:$A,0))</f>
        <v>#N/A</v>
      </c>
      <c r="I1354" s="288" t="e">
        <v>#N/A</v>
      </c>
      <c r="J1354" s="288" t="e">
        <f>VLOOKUP(D1354,[1]Лист3!$A:$AK,37,0)</f>
        <v>#N/A</v>
      </c>
      <c r="K1354" s="289" t="e">
        <f>INDEX('[1]2023-2025'!$G:$G,MATCH(D1354,'[1]2023-2025'!$A:$A,0))</f>
        <v>#N/A</v>
      </c>
      <c r="L1354" s="289"/>
      <c r="M1354" s="289"/>
      <c r="N1354" s="289"/>
      <c r="O1354" s="289" t="e">
        <v>#N/A</v>
      </c>
      <c r="P1354" s="289" t="e">
        <v>#N/A</v>
      </c>
      <c r="Q1354" s="186">
        <f t="shared" si="195"/>
        <v>889642.88</v>
      </c>
      <c r="R1354" s="186">
        <f t="shared" si="196"/>
        <v>878903.04</v>
      </c>
      <c r="S1354" s="433">
        <v>878903.04</v>
      </c>
      <c r="T1354" s="433">
        <v>0</v>
      </c>
      <c r="U1354" s="433">
        <v>0</v>
      </c>
      <c r="V1354" s="433">
        <v>0</v>
      </c>
      <c r="W1354" s="433">
        <v>0</v>
      </c>
      <c r="X1354" s="433">
        <v>0</v>
      </c>
      <c r="Y1354" s="433">
        <v>0</v>
      </c>
      <c r="Z1354" s="433">
        <v>0</v>
      </c>
      <c r="AA1354" s="433">
        <v>0</v>
      </c>
      <c r="AB1354" s="433">
        <v>0</v>
      </c>
      <c r="AC1354" s="433">
        <v>0</v>
      </c>
      <c r="AD1354" s="433">
        <v>0</v>
      </c>
      <c r="AE1354" s="433">
        <v>0</v>
      </c>
      <c r="AF1354" s="433">
        <v>0</v>
      </c>
      <c r="AG1354" s="433">
        <v>0</v>
      </c>
      <c r="AH1354" s="433">
        <v>0</v>
      </c>
      <c r="AI1354" s="433">
        <v>0</v>
      </c>
      <c r="AJ1354" s="433">
        <v>10739.84</v>
      </c>
      <c r="AK1354" s="175"/>
      <c r="AL1354" s="175">
        <v>1751883.9700000002</v>
      </c>
      <c r="AM1354" s="175">
        <v>2641526.85</v>
      </c>
      <c r="AN1354" s="175">
        <v>889642.88</v>
      </c>
    </row>
    <row r="1355" spans="1:40" s="88" customFormat="1" ht="23.25" customHeight="1" x14ac:dyDescent="0.35">
      <c r="A1355" s="256">
        <v>2024</v>
      </c>
      <c r="B1355" s="184">
        <f>B1354+1</f>
        <v>58</v>
      </c>
      <c r="C1355" s="248" t="s">
        <v>1539</v>
      </c>
      <c r="D1355" s="184">
        <v>40329</v>
      </c>
      <c r="E1355" s="287" t="e">
        <f>VLOOKUP(D1355,'[1]2023-2025'!$A:$G,7,0)</f>
        <v>#N/A</v>
      </c>
      <c r="F1355" s="287"/>
      <c r="G1355" s="287" t="s">
        <v>1899</v>
      </c>
      <c r="H1355" s="288" t="e">
        <f>INDEX('[1]2023-2025'!$AK:$AK,MATCH(D1355,'[1]2023-2025'!$A:$A,0))</f>
        <v>#N/A</v>
      </c>
      <c r="I1355" s="288" t="e">
        <v>#N/A</v>
      </c>
      <c r="J1355" s="288" t="e">
        <f>VLOOKUP(D1355,[1]Лист3!$A:$AK,37,0)</f>
        <v>#N/A</v>
      </c>
      <c r="K1355" s="289" t="e">
        <f>INDEX('[1]2023-2025'!$G:$G,MATCH(D1355,'[1]2023-2025'!$A:$A,0))</f>
        <v>#N/A</v>
      </c>
      <c r="L1355" s="289"/>
      <c r="M1355" s="289"/>
      <c r="N1355" s="289"/>
      <c r="O1355" s="289" t="e">
        <v>#N/A</v>
      </c>
      <c r="P1355" s="289" t="e">
        <v>#N/A</v>
      </c>
      <c r="Q1355" s="186">
        <f t="shared" si="195"/>
        <v>1153101.82</v>
      </c>
      <c r="R1355" s="186">
        <f t="shared" si="196"/>
        <v>1139630.76</v>
      </c>
      <c r="S1355" s="433">
        <v>0</v>
      </c>
      <c r="T1355" s="433">
        <v>0</v>
      </c>
      <c r="U1355" s="433">
        <v>0</v>
      </c>
      <c r="V1355" s="433">
        <v>0</v>
      </c>
      <c r="W1355" s="433">
        <v>0</v>
      </c>
      <c r="X1355" s="433">
        <v>0</v>
      </c>
      <c r="Y1355" s="433">
        <v>0</v>
      </c>
      <c r="Z1355" s="433">
        <v>0</v>
      </c>
      <c r="AA1355" s="433">
        <v>1139630.76</v>
      </c>
      <c r="AB1355" s="433">
        <v>0</v>
      </c>
      <c r="AC1355" s="433">
        <v>0</v>
      </c>
      <c r="AD1355" s="433">
        <v>0</v>
      </c>
      <c r="AE1355" s="433">
        <v>0</v>
      </c>
      <c r="AF1355" s="433">
        <v>0</v>
      </c>
      <c r="AG1355" s="433">
        <v>0</v>
      </c>
      <c r="AH1355" s="433">
        <v>0</v>
      </c>
      <c r="AI1355" s="433">
        <v>0</v>
      </c>
      <c r="AJ1355" s="433">
        <v>13471.06</v>
      </c>
      <c r="AK1355" s="175"/>
      <c r="AL1355" s="175">
        <v>855282.74</v>
      </c>
      <c r="AM1355" s="175">
        <v>2008384.56</v>
      </c>
      <c r="AN1355" s="175">
        <v>1153101.82</v>
      </c>
    </row>
    <row r="1356" spans="1:40" s="88" customFormat="1" ht="23.25" customHeight="1" x14ac:dyDescent="0.35">
      <c r="A1356" s="256">
        <v>2024</v>
      </c>
      <c r="B1356" s="184">
        <f t="shared" si="194"/>
        <v>59</v>
      </c>
      <c r="C1356" s="286" t="s">
        <v>1540</v>
      </c>
      <c r="D1356" s="184">
        <v>46150</v>
      </c>
      <c r="E1356" s="287" t="e">
        <f>VLOOKUP(D1356,'[1]2023-2025'!$A:$G,7,0)</f>
        <v>#N/A</v>
      </c>
      <c r="F1356" s="287"/>
      <c r="G1356" s="287" t="s">
        <v>1899</v>
      </c>
      <c r="H1356" s="288" t="e">
        <f>INDEX('[1]2023-2025'!$AK:$AK,MATCH(D1356,'[1]2023-2025'!$A:$A,0))</f>
        <v>#N/A</v>
      </c>
      <c r="I1356" s="288" t="e">
        <v>#N/A</v>
      </c>
      <c r="J1356" s="288" t="e">
        <f>VLOOKUP(D1356,[1]Лист3!$A:$AK,37,0)</f>
        <v>#N/A</v>
      </c>
      <c r="K1356" s="289" t="e">
        <f>INDEX('[1]2023-2025'!$G:$G,MATCH(D1356,'[1]2023-2025'!$A:$A,0))</f>
        <v>#N/A</v>
      </c>
      <c r="L1356" s="289"/>
      <c r="M1356" s="289"/>
      <c r="N1356" s="289"/>
      <c r="O1356" s="289" t="e">
        <v>#N/A</v>
      </c>
      <c r="P1356" s="289" t="e">
        <v>#N/A</v>
      </c>
      <c r="Q1356" s="186">
        <f t="shared" si="195"/>
        <v>871100.29</v>
      </c>
      <c r="R1356" s="186">
        <f t="shared" si="196"/>
        <v>860466.36</v>
      </c>
      <c r="S1356" s="433">
        <v>860466.36</v>
      </c>
      <c r="T1356" s="433">
        <v>0</v>
      </c>
      <c r="U1356" s="433">
        <v>0</v>
      </c>
      <c r="V1356" s="433">
        <v>0</v>
      </c>
      <c r="W1356" s="433">
        <v>0</v>
      </c>
      <c r="X1356" s="433">
        <v>0</v>
      </c>
      <c r="Y1356" s="433">
        <v>0</v>
      </c>
      <c r="Z1356" s="433">
        <v>0</v>
      </c>
      <c r="AA1356" s="433">
        <v>0</v>
      </c>
      <c r="AB1356" s="433">
        <v>0</v>
      </c>
      <c r="AC1356" s="433">
        <v>0</v>
      </c>
      <c r="AD1356" s="433">
        <v>0</v>
      </c>
      <c r="AE1356" s="433">
        <v>0</v>
      </c>
      <c r="AF1356" s="433">
        <v>0</v>
      </c>
      <c r="AG1356" s="433">
        <v>0</v>
      </c>
      <c r="AH1356" s="433">
        <v>0</v>
      </c>
      <c r="AI1356" s="433">
        <v>0</v>
      </c>
      <c r="AJ1356" s="433">
        <v>10633.93</v>
      </c>
      <c r="AK1356" s="175"/>
      <c r="AL1356" s="175">
        <v>1069491.71</v>
      </c>
      <c r="AM1356" s="175">
        <v>1940592</v>
      </c>
      <c r="AN1356" s="175">
        <v>871100.29</v>
      </c>
    </row>
    <row r="1357" spans="1:40" s="84" customFormat="1" ht="23.25" customHeight="1" x14ac:dyDescent="0.35">
      <c r="A1357" s="256">
        <v>2024</v>
      </c>
      <c r="B1357" s="184">
        <f t="shared" si="194"/>
        <v>60</v>
      </c>
      <c r="C1357" s="286" t="s">
        <v>65</v>
      </c>
      <c r="D1357" s="184">
        <v>40737</v>
      </c>
      <c r="E1357" s="287" t="e">
        <f>VLOOKUP(D1357,'[1]2023-2025'!$A:$G,7,0)</f>
        <v>#N/A</v>
      </c>
      <c r="F1357" s="287"/>
      <c r="G1357" s="287" t="s">
        <v>1899</v>
      </c>
      <c r="H1357" s="288" t="e">
        <f>INDEX('[1]2023-2025'!$AK:$AK,MATCH(D1357,'[1]2023-2025'!$A:$A,0))</f>
        <v>#N/A</v>
      </c>
      <c r="I1357" s="288" t="e">
        <v>#N/A</v>
      </c>
      <c r="J1357" s="288" t="e">
        <f>VLOOKUP(D1357,[1]Лист3!$A:$AK,37,0)</f>
        <v>#N/A</v>
      </c>
      <c r="K1357" s="289" t="e">
        <f>INDEX('[1]2023-2025'!$G:$G,MATCH(D1357,'[1]2023-2025'!$A:$A,0))</f>
        <v>#N/A</v>
      </c>
      <c r="L1357" s="289"/>
      <c r="M1357" s="289"/>
      <c r="N1357" s="289"/>
      <c r="O1357" s="289" t="e">
        <v>#N/A</v>
      </c>
      <c r="P1357" s="289" t="e">
        <v>#N/A</v>
      </c>
      <c r="Q1357" s="186">
        <f t="shared" si="195"/>
        <v>3305280.9099999997</v>
      </c>
      <c r="R1357" s="186">
        <f t="shared" si="196"/>
        <v>3264727.11</v>
      </c>
      <c r="S1357" s="433">
        <v>0</v>
      </c>
      <c r="T1357" s="433">
        <v>3264727.11</v>
      </c>
      <c r="U1357" s="433">
        <v>0</v>
      </c>
      <c r="V1357" s="433">
        <v>0</v>
      </c>
      <c r="W1357" s="433">
        <v>0</v>
      </c>
      <c r="X1357" s="433">
        <v>0</v>
      </c>
      <c r="Y1357" s="433">
        <v>0</v>
      </c>
      <c r="Z1357" s="433">
        <v>0</v>
      </c>
      <c r="AA1357" s="433">
        <v>0</v>
      </c>
      <c r="AB1357" s="433">
        <v>0</v>
      </c>
      <c r="AC1357" s="433">
        <v>0</v>
      </c>
      <c r="AD1357" s="433">
        <v>0</v>
      </c>
      <c r="AE1357" s="433">
        <v>0</v>
      </c>
      <c r="AF1357" s="433">
        <v>0</v>
      </c>
      <c r="AG1357" s="433">
        <v>0</v>
      </c>
      <c r="AH1357" s="433">
        <v>0</v>
      </c>
      <c r="AI1357" s="433">
        <v>0</v>
      </c>
      <c r="AJ1357" s="433">
        <v>40553.800000000003</v>
      </c>
      <c r="AK1357" s="175"/>
      <c r="AL1357" s="175">
        <v>5831460.6699999999</v>
      </c>
      <c r="AM1357" s="175">
        <v>15837064.73</v>
      </c>
      <c r="AN1357" s="175">
        <v>10005604.060000001</v>
      </c>
    </row>
    <row r="1358" spans="1:40" s="84" customFormat="1" ht="23.25" customHeight="1" x14ac:dyDescent="0.35">
      <c r="A1358" s="256">
        <v>2024</v>
      </c>
      <c r="B1358" s="184">
        <f>B1357+1</f>
        <v>61</v>
      </c>
      <c r="C1358" s="286" t="s">
        <v>1885</v>
      </c>
      <c r="D1358" s="184">
        <v>40986</v>
      </c>
      <c r="E1358" s="287">
        <f>VLOOKUP(D1358,'[1]2023-2025'!$A:$G,7,0)</f>
        <v>2024</v>
      </c>
      <c r="F1358" s="287" t="s">
        <v>2094</v>
      </c>
      <c r="G1358" s="287"/>
      <c r="H1358" s="288" t="str">
        <f>INDEX('[1]2023-2025'!$AK:$AK,MATCH(D1358,'[1]2023-2025'!$A:$A,0))</f>
        <v>вкл. Протоколом</v>
      </c>
      <c r="I1358" s="288" t="e">
        <v>#N/A</v>
      </c>
      <c r="J1358" s="288" t="e">
        <f>VLOOKUP(D1358,[1]Лист3!$A:$AK,37,0)</f>
        <v>#N/A</v>
      </c>
      <c r="K1358" s="289">
        <f>INDEX('[1]2023-2025'!$G:$G,MATCH(D1358,'[1]2023-2025'!$A:$A,0))</f>
        <v>2024</v>
      </c>
      <c r="L1358" s="289"/>
      <c r="M1358" s="289"/>
      <c r="N1358" s="289"/>
      <c r="O1358" s="289">
        <v>0</v>
      </c>
      <c r="P1358" s="289">
        <v>0</v>
      </c>
      <c r="Q1358" s="186">
        <f t="shared" si="195"/>
        <v>2041103.39</v>
      </c>
      <c r="R1358" s="186">
        <f t="shared" si="196"/>
        <v>2004484.8499999999</v>
      </c>
      <c r="S1358" s="433">
        <v>0</v>
      </c>
      <c r="T1358" s="433">
        <v>0</v>
      </c>
      <c r="U1358" s="433">
        <v>0</v>
      </c>
      <c r="V1358" s="433">
        <v>0</v>
      </c>
      <c r="W1358" s="433">
        <v>0</v>
      </c>
      <c r="X1358" s="433">
        <v>0</v>
      </c>
      <c r="Y1358" s="433">
        <v>0</v>
      </c>
      <c r="Z1358" s="433">
        <v>0</v>
      </c>
      <c r="AA1358" s="433">
        <v>2004484.8499999999</v>
      </c>
      <c r="AB1358" s="433">
        <v>0</v>
      </c>
      <c r="AC1358" s="433">
        <v>0</v>
      </c>
      <c r="AD1358" s="433">
        <v>0</v>
      </c>
      <c r="AE1358" s="433">
        <v>0</v>
      </c>
      <c r="AF1358" s="433">
        <v>0</v>
      </c>
      <c r="AG1358" s="433">
        <v>0</v>
      </c>
      <c r="AH1358" s="433">
        <v>0</v>
      </c>
      <c r="AI1358" s="433">
        <v>0</v>
      </c>
      <c r="AJ1358" s="433">
        <v>36618.54</v>
      </c>
      <c r="AK1358" s="175"/>
      <c r="AL1358" s="175">
        <v>2453852.5300000003</v>
      </c>
      <c r="AM1358" s="175">
        <v>4494955.92</v>
      </c>
      <c r="AN1358" s="175">
        <v>2041103.39</v>
      </c>
    </row>
    <row r="1359" spans="1:40" s="105" customFormat="1" ht="23.25" customHeight="1" x14ac:dyDescent="0.35">
      <c r="A1359" s="256">
        <v>2024</v>
      </c>
      <c r="B1359" s="184">
        <f t="shared" si="194"/>
        <v>62</v>
      </c>
      <c r="C1359" s="411" t="s">
        <v>1653</v>
      </c>
      <c r="D1359" s="184">
        <v>39635</v>
      </c>
      <c r="E1359" s="287" t="e">
        <f>VLOOKUP(D1359,'[1]2023-2025'!$A:$G,7,0)</f>
        <v>#N/A</v>
      </c>
      <c r="F1359" s="287"/>
      <c r="G1359" s="287" t="s">
        <v>1900</v>
      </c>
      <c r="H1359" s="288" t="e">
        <f>INDEX('[1]2023-2025'!$AK:$AK,MATCH(D1359,'[1]2023-2025'!$A:$A,0))</f>
        <v>#N/A</v>
      </c>
      <c r="I1359" s="288" t="e">
        <v>#N/A</v>
      </c>
      <c r="J1359" s="288" t="e">
        <f>VLOOKUP(D1359,[1]Лист3!$A:$AK,37,0)</f>
        <v>#N/A</v>
      </c>
      <c r="K1359" s="289" t="e">
        <f>INDEX('[1]2023-2025'!$G:$G,MATCH(D1359,'[1]2023-2025'!$A:$A,0))</f>
        <v>#N/A</v>
      </c>
      <c r="L1359" s="289"/>
      <c r="M1359" s="289"/>
      <c r="N1359" s="289"/>
      <c r="O1359" s="289" t="e">
        <v>#N/A</v>
      </c>
      <c r="P1359" s="289" t="e">
        <v>#N/A</v>
      </c>
      <c r="Q1359" s="186">
        <f t="shared" si="195"/>
        <v>2001289</v>
      </c>
      <c r="R1359" s="186">
        <f t="shared" si="196"/>
        <v>1934521</v>
      </c>
      <c r="S1359" s="433">
        <v>0</v>
      </c>
      <c r="T1359" s="433">
        <v>0</v>
      </c>
      <c r="U1359" s="433">
        <v>0</v>
      </c>
      <c r="V1359" s="433">
        <v>0</v>
      </c>
      <c r="W1359" s="433">
        <v>0</v>
      </c>
      <c r="X1359" s="433">
        <v>0</v>
      </c>
      <c r="Y1359" s="433">
        <v>0</v>
      </c>
      <c r="Z1359" s="186">
        <v>1934521</v>
      </c>
      <c r="AA1359" s="433">
        <v>0</v>
      </c>
      <c r="AB1359" s="433">
        <v>0</v>
      </c>
      <c r="AC1359" s="433">
        <v>0</v>
      </c>
      <c r="AD1359" s="433">
        <v>0</v>
      </c>
      <c r="AE1359" s="433">
        <v>0</v>
      </c>
      <c r="AF1359" s="433">
        <v>0</v>
      </c>
      <c r="AG1359" s="433">
        <v>0</v>
      </c>
      <c r="AH1359" s="433">
        <v>0</v>
      </c>
      <c r="AI1359" s="433">
        <v>0</v>
      </c>
      <c r="AJ1359" s="433">
        <v>66768</v>
      </c>
      <c r="AK1359" s="175"/>
      <c r="AL1359" s="175">
        <v>62084912.710000001</v>
      </c>
      <c r="AM1359" s="175">
        <v>64086201.710000001</v>
      </c>
      <c r="AN1359" s="175">
        <v>2001289</v>
      </c>
    </row>
    <row r="1360" spans="1:40" s="128" customFormat="1" ht="20.3" customHeight="1" x14ac:dyDescent="0.35">
      <c r="A1360" s="256">
        <v>2024</v>
      </c>
      <c r="B1360" s="184">
        <f t="shared" si="194"/>
        <v>63</v>
      </c>
      <c r="C1360" s="248" t="s">
        <v>2285</v>
      </c>
      <c r="D1360" s="184">
        <v>39461</v>
      </c>
      <c r="E1360" s="287" t="e">
        <f>VLOOKUP(D1360,'[1]2023-2025'!$A:$G,7,0)</f>
        <v>#N/A</v>
      </c>
      <c r="F1360" s="287" t="s">
        <v>1743</v>
      </c>
      <c r="G1360" s="287"/>
      <c r="H1360" s="288" t="e">
        <f>INDEX('[1]2023-2025'!$AK:$AK,MATCH(D1360,'[1]2023-2025'!$A:$A,0))</f>
        <v>#N/A</v>
      </c>
      <c r="I1360" s="288" t="e">
        <v>#N/A</v>
      </c>
      <c r="J1360" s="288" t="e">
        <f>VLOOKUP(D1360,[1]Лист3!$A:$AK,37,0)</f>
        <v>#N/A</v>
      </c>
      <c r="K1360" s="289" t="e">
        <f>INDEX('[1]2023-2025'!$G:$G,MATCH(D1360,'[1]2023-2025'!$A:$A,0))</f>
        <v>#N/A</v>
      </c>
      <c r="L1360" s="289"/>
      <c r="M1360" s="289"/>
      <c r="N1360" s="289"/>
      <c r="O1360" s="289" t="e">
        <v>#N/A</v>
      </c>
      <c r="P1360" s="289" t="e">
        <v>#N/A</v>
      </c>
      <c r="Q1360" s="186">
        <f t="shared" si="195"/>
        <v>9951752.9700000007</v>
      </c>
      <c r="R1360" s="186">
        <f>SUM(S1360:AI1360)</f>
        <v>9828424.6000000015</v>
      </c>
      <c r="S1360" s="433">
        <v>4832058.9400000004</v>
      </c>
      <c r="T1360" s="433">
        <v>0</v>
      </c>
      <c r="U1360" s="433">
        <v>0</v>
      </c>
      <c r="V1360" s="433">
        <v>324555.92</v>
      </c>
      <c r="W1360" s="433">
        <v>426203.2</v>
      </c>
      <c r="X1360" s="433">
        <v>447758.15</v>
      </c>
      <c r="Y1360" s="433">
        <v>0</v>
      </c>
      <c r="Z1360" s="433">
        <v>0</v>
      </c>
      <c r="AA1360" s="433">
        <v>0</v>
      </c>
      <c r="AB1360" s="433">
        <v>0</v>
      </c>
      <c r="AC1360" s="433">
        <v>3797848.39</v>
      </c>
      <c r="AD1360" s="433">
        <v>0</v>
      </c>
      <c r="AE1360" s="433">
        <v>0</v>
      </c>
      <c r="AF1360" s="433">
        <v>0</v>
      </c>
      <c r="AG1360" s="433">
        <v>0</v>
      </c>
      <c r="AH1360" s="433">
        <v>0</v>
      </c>
      <c r="AI1360" s="433">
        <v>0</v>
      </c>
      <c r="AJ1360" s="433">
        <v>123328.37</v>
      </c>
      <c r="AK1360" s="175"/>
      <c r="AL1360" s="175">
        <v>8582272.7399999984</v>
      </c>
      <c r="AM1360" s="175">
        <v>22334787.25</v>
      </c>
      <c r="AN1360" s="175">
        <v>13752514.510000002</v>
      </c>
    </row>
    <row r="1361" spans="1:40" s="7" customFormat="1" ht="20.3" customHeight="1" x14ac:dyDescent="0.35">
      <c r="A1361" s="256">
        <v>2024</v>
      </c>
      <c r="B1361" s="184">
        <f t="shared" si="194"/>
        <v>64</v>
      </c>
      <c r="C1361" s="248" t="s">
        <v>2286</v>
      </c>
      <c r="D1361" s="184">
        <v>39575</v>
      </c>
      <c r="E1361" s="287">
        <f>VLOOKUP(D1361,'[1]2023-2025'!$A:$G,7,0)</f>
        <v>2023</v>
      </c>
      <c r="F1361" s="287" t="str">
        <f>VLOOKUP(D1361,[2]Лист1!$C:$F,4,0)</f>
        <v>ранний</v>
      </c>
      <c r="G1361" s="287"/>
      <c r="H1361" s="288" t="str">
        <f>INDEX('[1]2023-2025'!$AK:$AK,MATCH(D1361,'[1]2023-2025'!$A:$A,0))</f>
        <v>вкл. Протоколом</v>
      </c>
      <c r="I1361" s="288" t="e">
        <v>#N/A</v>
      </c>
      <c r="J1361" s="288" t="e">
        <f>VLOOKUP(D1361,[1]Лист3!$A:$AK,37,0)</f>
        <v>#N/A</v>
      </c>
      <c r="K1361" s="289">
        <f>INDEX('[1]2023-2025'!$G:$G,MATCH(D1361,'[1]2023-2025'!$A:$A,0))</f>
        <v>2023</v>
      </c>
      <c r="L1361" s="289"/>
      <c r="M1361" s="289"/>
      <c r="N1361" s="289"/>
      <c r="O1361" s="289" t="s">
        <v>2813</v>
      </c>
      <c r="P1361" s="289" t="s">
        <v>2814</v>
      </c>
      <c r="Q1361" s="186">
        <f t="shared" si="195"/>
        <v>2058642</v>
      </c>
      <c r="R1361" s="186">
        <f t="shared" ref="R1361:R1389" si="197">SUM(S1361:AI1361)</f>
        <v>2015510.09</v>
      </c>
      <c r="S1361" s="433">
        <v>0</v>
      </c>
      <c r="T1361" s="433">
        <v>0</v>
      </c>
      <c r="U1361" s="433">
        <v>0</v>
      </c>
      <c r="V1361" s="433">
        <v>0</v>
      </c>
      <c r="W1361" s="433">
        <v>0</v>
      </c>
      <c r="X1361" s="433">
        <v>0</v>
      </c>
      <c r="Y1361" s="433">
        <v>0</v>
      </c>
      <c r="Z1361" s="433">
        <v>0</v>
      </c>
      <c r="AA1361" s="433">
        <v>0</v>
      </c>
      <c r="AB1361" s="433">
        <v>0</v>
      </c>
      <c r="AC1361" s="433">
        <v>2015510.09</v>
      </c>
      <c r="AD1361" s="433">
        <v>0</v>
      </c>
      <c r="AE1361" s="433">
        <v>0</v>
      </c>
      <c r="AF1361" s="433">
        <v>0</v>
      </c>
      <c r="AG1361" s="433">
        <v>0</v>
      </c>
      <c r="AH1361" s="433">
        <v>0</v>
      </c>
      <c r="AI1361" s="433">
        <v>0</v>
      </c>
      <c r="AJ1361" s="433">
        <v>43131.909999999996</v>
      </c>
      <c r="AK1361" s="175"/>
      <c r="AL1361" s="175">
        <v>5282741.7300000004</v>
      </c>
      <c r="AM1361" s="175">
        <v>7449801.3300000001</v>
      </c>
      <c r="AN1361" s="175">
        <v>2167059.6</v>
      </c>
    </row>
    <row r="1362" spans="1:40" s="128" customFormat="1" ht="20.3" customHeight="1" x14ac:dyDescent="0.35">
      <c r="A1362" s="256">
        <v>2024</v>
      </c>
      <c r="B1362" s="184">
        <f t="shared" ref="B1362:B1414" si="198">B1361+1</f>
        <v>65</v>
      </c>
      <c r="C1362" s="248" t="s">
        <v>2287</v>
      </c>
      <c r="D1362" s="184">
        <v>40849</v>
      </c>
      <c r="E1362" s="287">
        <f>VLOOKUP(D1362,'[1]2023-2025'!$A:$G,7,0)</f>
        <v>2024</v>
      </c>
      <c r="F1362" s="287" t="s">
        <v>1743</v>
      </c>
      <c r="G1362" s="287"/>
      <c r="H1362" s="288" t="str">
        <f>INDEX('[1]2023-2025'!$AK:$AK,MATCH(D1362,'[1]2023-2025'!$A:$A,0))</f>
        <v>вкл. Протоколом</v>
      </c>
      <c r="I1362" s="288" t="e">
        <v>#N/A</v>
      </c>
      <c r="J1362" s="288" t="e">
        <f>VLOOKUP(D1362,[1]Лист3!$A:$AK,37,0)</f>
        <v>#N/A</v>
      </c>
      <c r="K1362" s="289">
        <f>INDEX('[1]2023-2025'!$G:$G,MATCH(D1362,'[1]2023-2025'!$A:$A,0))</f>
        <v>2024</v>
      </c>
      <c r="L1362" s="289"/>
      <c r="M1362" s="289"/>
      <c r="N1362" s="289"/>
      <c r="O1362" s="289" t="s">
        <v>2634</v>
      </c>
      <c r="P1362" s="289" t="s">
        <v>2815</v>
      </c>
      <c r="Q1362" s="186">
        <f t="shared" ref="Q1362:Q1417" si="199">SUM(S1362:AJ1362)</f>
        <v>5751253.3199999994</v>
      </c>
      <c r="R1362" s="186">
        <f>SUM(S1362:AI1362)</f>
        <v>5715850.8499999996</v>
      </c>
      <c r="S1362" s="433">
        <v>0</v>
      </c>
      <c r="T1362" s="433">
        <v>0</v>
      </c>
      <c r="U1362" s="433">
        <v>0</v>
      </c>
      <c r="V1362" s="433">
        <v>0</v>
      </c>
      <c r="W1362" s="433">
        <v>0</v>
      </c>
      <c r="X1362" s="433">
        <v>0</v>
      </c>
      <c r="Y1362" s="433">
        <v>0</v>
      </c>
      <c r="Z1362" s="433">
        <v>0</v>
      </c>
      <c r="AA1362" s="433">
        <v>0</v>
      </c>
      <c r="AB1362" s="433">
        <v>518299.84</v>
      </c>
      <c r="AC1362" s="433">
        <v>5197551.01</v>
      </c>
      <c r="AD1362" s="433">
        <v>0</v>
      </c>
      <c r="AE1362" s="433">
        <v>0</v>
      </c>
      <c r="AF1362" s="433">
        <v>0</v>
      </c>
      <c r="AG1362" s="433">
        <v>0</v>
      </c>
      <c r="AH1362" s="433">
        <v>0</v>
      </c>
      <c r="AI1362" s="433">
        <v>0</v>
      </c>
      <c r="AJ1362" s="433">
        <v>35402.47</v>
      </c>
      <c r="AK1362" s="175"/>
      <c r="AL1362" s="175">
        <v>5618532.2399999984</v>
      </c>
      <c r="AM1362" s="175">
        <v>17890913.629999999</v>
      </c>
      <c r="AN1362" s="175">
        <v>12272381.390000001</v>
      </c>
    </row>
    <row r="1363" spans="1:40" s="128" customFormat="1" ht="20.3" customHeight="1" x14ac:dyDescent="0.35">
      <c r="A1363" s="256">
        <v>2024</v>
      </c>
      <c r="B1363" s="184">
        <f t="shared" si="198"/>
        <v>66</v>
      </c>
      <c r="C1363" s="248" t="s">
        <v>2288</v>
      </c>
      <c r="D1363" s="184">
        <v>39459</v>
      </c>
      <c r="E1363" s="287">
        <f>VLOOKUP(D1363,'[1]2023-2025'!$A:$G,7,0)</f>
        <v>2024</v>
      </c>
      <c r="F1363" s="287" t="s">
        <v>1743</v>
      </c>
      <c r="G1363" s="287"/>
      <c r="H1363" s="288" t="str">
        <f>INDEX('[1]2023-2025'!$AK:$AK,MATCH(D1363,'[1]2023-2025'!$A:$A,0))</f>
        <v>вкл. Протоколом</v>
      </c>
      <c r="I1363" s="288" t="e">
        <v>#N/A</v>
      </c>
      <c r="J1363" s="288" t="e">
        <f>VLOOKUP(D1363,[1]Лист3!$A:$AK,37,0)</f>
        <v>#N/A</v>
      </c>
      <c r="K1363" s="289">
        <f>INDEX('[1]2023-2025'!$G:$G,MATCH(D1363,'[1]2023-2025'!$A:$A,0))</f>
        <v>2024</v>
      </c>
      <c r="L1363" s="289"/>
      <c r="M1363" s="289"/>
      <c r="N1363" s="289"/>
      <c r="O1363" s="289" t="s">
        <v>2634</v>
      </c>
      <c r="P1363" s="289" t="s">
        <v>2663</v>
      </c>
      <c r="Q1363" s="186">
        <f t="shared" si="199"/>
        <v>2068219.49</v>
      </c>
      <c r="R1363" s="186">
        <f t="shared" si="197"/>
        <v>2045606.58</v>
      </c>
      <c r="S1363" s="433">
        <v>0</v>
      </c>
      <c r="T1363" s="433">
        <v>0</v>
      </c>
      <c r="U1363" s="433">
        <v>0</v>
      </c>
      <c r="V1363" s="433">
        <v>0</v>
      </c>
      <c r="W1363" s="433">
        <v>0</v>
      </c>
      <c r="X1363" s="433">
        <v>0</v>
      </c>
      <c r="Y1363" s="433">
        <v>0</v>
      </c>
      <c r="Z1363" s="433">
        <v>0</v>
      </c>
      <c r="AA1363" s="433">
        <v>0</v>
      </c>
      <c r="AB1363" s="433">
        <v>1093164.31</v>
      </c>
      <c r="AC1363" s="433">
        <v>952442.27</v>
      </c>
      <c r="AD1363" s="433">
        <v>0</v>
      </c>
      <c r="AE1363" s="433">
        <v>0</v>
      </c>
      <c r="AF1363" s="433">
        <v>0</v>
      </c>
      <c r="AG1363" s="433">
        <v>0</v>
      </c>
      <c r="AH1363" s="433">
        <v>0</v>
      </c>
      <c r="AI1363" s="433">
        <v>0</v>
      </c>
      <c r="AJ1363" s="433">
        <v>22612.91</v>
      </c>
      <c r="AK1363" s="175"/>
      <c r="AL1363" s="175">
        <v>20154756.07</v>
      </c>
      <c r="AM1363" s="175">
        <v>22626610.25</v>
      </c>
      <c r="AN1363" s="175">
        <v>2471854.1800000002</v>
      </c>
    </row>
    <row r="1364" spans="1:40" s="128" customFormat="1" ht="20.3" customHeight="1" x14ac:dyDescent="0.35">
      <c r="A1364" s="256">
        <v>2024</v>
      </c>
      <c r="B1364" s="184">
        <f t="shared" si="198"/>
        <v>67</v>
      </c>
      <c r="C1364" s="248" t="s">
        <v>2289</v>
      </c>
      <c r="D1364" s="184">
        <v>39375</v>
      </c>
      <c r="E1364" s="287">
        <f>VLOOKUP(D1364,'[1]2023-2025'!$A:$G,7,0)</f>
        <v>2024</v>
      </c>
      <c r="F1364" s="287" t="s">
        <v>1743</v>
      </c>
      <c r="G1364" s="287"/>
      <c r="H1364" s="288" t="str">
        <f>INDEX('[1]2023-2025'!$AK:$AK,MATCH(D1364,'[1]2023-2025'!$A:$A,0))</f>
        <v>вкл. Протоколом</v>
      </c>
      <c r="I1364" s="288" t="e">
        <v>#N/A</v>
      </c>
      <c r="J1364" s="288" t="e">
        <f>VLOOKUP(D1364,[1]Лист3!$A:$AK,37,0)</f>
        <v>#N/A</v>
      </c>
      <c r="K1364" s="289">
        <f>INDEX('[1]2023-2025'!$G:$G,MATCH(D1364,'[1]2023-2025'!$A:$A,0))</f>
        <v>2024</v>
      </c>
      <c r="L1364" s="289"/>
      <c r="M1364" s="289"/>
      <c r="N1364" s="289"/>
      <c r="O1364" s="289" t="s">
        <v>2816</v>
      </c>
      <c r="P1364" s="289" t="s">
        <v>2663</v>
      </c>
      <c r="Q1364" s="186">
        <f t="shared" si="199"/>
        <v>7689497.9800000004</v>
      </c>
      <c r="R1364" s="186">
        <f t="shared" si="197"/>
        <v>7596945.7000000002</v>
      </c>
      <c r="S1364" s="433">
        <v>3527200.75</v>
      </c>
      <c r="T1364" s="433">
        <v>0</v>
      </c>
      <c r="U1364" s="433">
        <v>0</v>
      </c>
      <c r="V1364" s="433">
        <v>0</v>
      </c>
      <c r="W1364" s="433">
        <v>0</v>
      </c>
      <c r="X1364" s="433">
        <v>0</v>
      </c>
      <c r="Y1364" s="433">
        <v>0</v>
      </c>
      <c r="Z1364" s="433">
        <v>0</v>
      </c>
      <c r="AA1364" s="433">
        <v>4069744.95</v>
      </c>
      <c r="AB1364" s="433">
        <v>0</v>
      </c>
      <c r="AC1364" s="433">
        <v>0</v>
      </c>
      <c r="AD1364" s="433">
        <v>0</v>
      </c>
      <c r="AE1364" s="433">
        <v>0</v>
      </c>
      <c r="AF1364" s="433">
        <v>0</v>
      </c>
      <c r="AG1364" s="433">
        <v>0</v>
      </c>
      <c r="AH1364" s="433">
        <v>0</v>
      </c>
      <c r="AI1364" s="433">
        <v>0</v>
      </c>
      <c r="AJ1364" s="433">
        <v>92552.28</v>
      </c>
      <c r="AK1364" s="175"/>
      <c r="AL1364" s="175">
        <v>10811036.659999998</v>
      </c>
      <c r="AM1364" s="175">
        <v>22479942.809999999</v>
      </c>
      <c r="AN1364" s="175">
        <v>11668906.15</v>
      </c>
    </row>
    <row r="1365" spans="1:40" s="128" customFormat="1" ht="20.3" customHeight="1" x14ac:dyDescent="0.35">
      <c r="A1365" s="256">
        <v>2024</v>
      </c>
      <c r="B1365" s="184">
        <f t="shared" si="198"/>
        <v>68</v>
      </c>
      <c r="C1365" s="248" t="s">
        <v>2290</v>
      </c>
      <c r="D1365" s="184">
        <v>39376</v>
      </c>
      <c r="E1365" s="287">
        <f>VLOOKUP(D1365,'[1]2023-2025'!$A:$G,7,0)</f>
        <v>2024</v>
      </c>
      <c r="F1365" s="287" t="s">
        <v>1743</v>
      </c>
      <c r="G1365" s="287"/>
      <c r="H1365" s="288" t="str">
        <f>INDEX('[1]2023-2025'!$AK:$AK,MATCH(D1365,'[1]2023-2025'!$A:$A,0))</f>
        <v>вкл. Протоколом</v>
      </c>
      <c r="I1365" s="288" t="e">
        <v>#N/A</v>
      </c>
      <c r="J1365" s="288" t="e">
        <f>VLOOKUP(D1365,[1]Лист3!$A:$AK,37,0)</f>
        <v>#N/A</v>
      </c>
      <c r="K1365" s="289">
        <f>INDEX('[1]2023-2025'!$G:$G,MATCH(D1365,'[1]2023-2025'!$A:$A,0))</f>
        <v>2024</v>
      </c>
      <c r="L1365" s="289"/>
      <c r="M1365" s="289"/>
      <c r="N1365" s="289"/>
      <c r="O1365" s="289" t="s">
        <v>2634</v>
      </c>
      <c r="P1365" s="289" t="s">
        <v>2663</v>
      </c>
      <c r="Q1365" s="186">
        <f t="shared" si="199"/>
        <v>3597976.19</v>
      </c>
      <c r="R1365" s="186">
        <f t="shared" si="197"/>
        <v>3558409.23</v>
      </c>
      <c r="S1365" s="433">
        <v>0</v>
      </c>
      <c r="T1365" s="433">
        <v>0</v>
      </c>
      <c r="U1365" s="433">
        <v>0</v>
      </c>
      <c r="V1365" s="433">
        <v>0</v>
      </c>
      <c r="W1365" s="433">
        <v>0</v>
      </c>
      <c r="X1365" s="433">
        <v>0</v>
      </c>
      <c r="Y1365" s="433">
        <v>0</v>
      </c>
      <c r="Z1365" s="433">
        <v>0</v>
      </c>
      <c r="AA1365" s="433">
        <v>3558409.23</v>
      </c>
      <c r="AB1365" s="433">
        <v>0</v>
      </c>
      <c r="AC1365" s="433">
        <v>0</v>
      </c>
      <c r="AD1365" s="433">
        <v>0</v>
      </c>
      <c r="AE1365" s="433">
        <v>0</v>
      </c>
      <c r="AF1365" s="433">
        <v>0</v>
      </c>
      <c r="AG1365" s="433">
        <v>0</v>
      </c>
      <c r="AH1365" s="433">
        <v>0</v>
      </c>
      <c r="AI1365" s="433">
        <v>0</v>
      </c>
      <c r="AJ1365" s="433">
        <v>39566.959999999999</v>
      </c>
      <c r="AK1365" s="175"/>
      <c r="AL1365" s="175">
        <v>8504169.6099999994</v>
      </c>
      <c r="AM1365" s="175">
        <v>12952604.189999999</v>
      </c>
      <c r="AN1365" s="175">
        <v>4448434.58</v>
      </c>
    </row>
    <row r="1366" spans="1:40" s="128" customFormat="1" ht="20.3" customHeight="1" x14ac:dyDescent="0.35">
      <c r="A1366" s="256">
        <v>2024</v>
      </c>
      <c r="B1366" s="184">
        <f t="shared" si="198"/>
        <v>69</v>
      </c>
      <c r="C1366" s="248" t="s">
        <v>2291</v>
      </c>
      <c r="D1366" s="184">
        <v>39377</v>
      </c>
      <c r="E1366" s="287">
        <f>VLOOKUP(D1366,'[1]2023-2025'!$A:$G,7,0)</f>
        <v>2024</v>
      </c>
      <c r="F1366" s="287" t="s">
        <v>1743</v>
      </c>
      <c r="G1366" s="287"/>
      <c r="H1366" s="288" t="str">
        <f>INDEX('[1]2023-2025'!$AK:$AK,MATCH(D1366,'[1]2023-2025'!$A:$A,0))</f>
        <v>вкл. Протоколом</v>
      </c>
      <c r="I1366" s="288" t="e">
        <v>#N/A</v>
      </c>
      <c r="J1366" s="288" t="e">
        <f>VLOOKUP(D1366,[1]Лист3!$A:$AK,37,0)</f>
        <v>#N/A</v>
      </c>
      <c r="K1366" s="289">
        <f>INDEX('[1]2023-2025'!$G:$G,MATCH(D1366,'[1]2023-2025'!$A:$A,0))</f>
        <v>2024</v>
      </c>
      <c r="L1366" s="289"/>
      <c r="M1366" s="289"/>
      <c r="N1366" s="289"/>
      <c r="O1366" s="289" t="s">
        <v>2634</v>
      </c>
      <c r="P1366" s="289" t="s">
        <v>2663</v>
      </c>
      <c r="Q1366" s="186">
        <f t="shared" si="199"/>
        <v>3923443.23</v>
      </c>
      <c r="R1366" s="186">
        <f t="shared" si="197"/>
        <v>3877534.82</v>
      </c>
      <c r="S1366" s="433">
        <v>3877534.82</v>
      </c>
      <c r="T1366" s="433">
        <v>0</v>
      </c>
      <c r="U1366" s="433">
        <v>0</v>
      </c>
      <c r="V1366" s="433">
        <v>0</v>
      </c>
      <c r="W1366" s="433">
        <v>0</v>
      </c>
      <c r="X1366" s="433">
        <v>0</v>
      </c>
      <c r="Y1366" s="433">
        <v>0</v>
      </c>
      <c r="Z1366" s="433">
        <v>0</v>
      </c>
      <c r="AA1366" s="433">
        <v>0</v>
      </c>
      <c r="AB1366" s="433">
        <v>0</v>
      </c>
      <c r="AC1366" s="433">
        <v>0</v>
      </c>
      <c r="AD1366" s="433">
        <v>0</v>
      </c>
      <c r="AE1366" s="433">
        <v>0</v>
      </c>
      <c r="AF1366" s="433">
        <v>0</v>
      </c>
      <c r="AG1366" s="433">
        <v>0</v>
      </c>
      <c r="AH1366" s="433">
        <v>0</v>
      </c>
      <c r="AI1366" s="433">
        <v>0</v>
      </c>
      <c r="AJ1366" s="433">
        <v>45908.41</v>
      </c>
      <c r="AK1366" s="175"/>
      <c r="AL1366" s="175">
        <v>10135282.540000001</v>
      </c>
      <c r="AM1366" s="175">
        <v>18011876.510000002</v>
      </c>
      <c r="AN1366" s="175">
        <v>7876593.9700000007</v>
      </c>
    </row>
    <row r="1367" spans="1:40" s="128" customFormat="1" ht="20.3" customHeight="1" x14ac:dyDescent="0.35">
      <c r="A1367" s="256">
        <v>2024</v>
      </c>
      <c r="B1367" s="184">
        <f t="shared" si="198"/>
        <v>70</v>
      </c>
      <c r="C1367" s="248" t="s">
        <v>2292</v>
      </c>
      <c r="D1367" s="184">
        <v>45289</v>
      </c>
      <c r="E1367" s="287">
        <f>VLOOKUP(D1367,'[1]2023-2025'!$A:$G,7,0)</f>
        <v>2024</v>
      </c>
      <c r="F1367" s="287" t="s">
        <v>1743</v>
      </c>
      <c r="G1367" s="287"/>
      <c r="H1367" s="288" t="str">
        <f>INDEX('[1]2023-2025'!$AK:$AK,MATCH(D1367,'[1]2023-2025'!$A:$A,0))</f>
        <v>вкл. Протоколом</v>
      </c>
      <c r="I1367" s="288" t="e">
        <v>#N/A</v>
      </c>
      <c r="J1367" s="288" t="e">
        <f>VLOOKUP(D1367,[1]Лист3!$A:$AK,37,0)</f>
        <v>#N/A</v>
      </c>
      <c r="K1367" s="289">
        <f>INDEX('[1]2023-2025'!$G:$G,MATCH(D1367,'[1]2023-2025'!$A:$A,0))</f>
        <v>2024</v>
      </c>
      <c r="L1367" s="289"/>
      <c r="M1367" s="289"/>
      <c r="N1367" s="289"/>
      <c r="O1367" s="289" t="s">
        <v>2463</v>
      </c>
      <c r="P1367" s="289" t="s">
        <v>2663</v>
      </c>
      <c r="Q1367" s="186">
        <f t="shared" si="199"/>
        <v>9493997.0099999998</v>
      </c>
      <c r="R1367" s="186">
        <f t="shared" si="197"/>
        <v>9409371.1999999993</v>
      </c>
      <c r="S1367" s="433">
        <v>0</v>
      </c>
      <c r="T1367" s="433">
        <v>0</v>
      </c>
      <c r="U1367" s="433">
        <v>0</v>
      </c>
      <c r="V1367" s="433">
        <v>339455.03</v>
      </c>
      <c r="W1367" s="433">
        <v>1394700.9</v>
      </c>
      <c r="X1367" s="433">
        <v>1283114.19</v>
      </c>
      <c r="Y1367" s="433">
        <v>0</v>
      </c>
      <c r="Z1367" s="433">
        <v>0</v>
      </c>
      <c r="AA1367" s="433">
        <v>6392101.0800000001</v>
      </c>
      <c r="AB1367" s="433">
        <v>0</v>
      </c>
      <c r="AC1367" s="433">
        <v>0</v>
      </c>
      <c r="AD1367" s="433">
        <v>0</v>
      </c>
      <c r="AE1367" s="433">
        <v>0</v>
      </c>
      <c r="AF1367" s="433">
        <v>0</v>
      </c>
      <c r="AG1367" s="433">
        <v>0</v>
      </c>
      <c r="AH1367" s="433">
        <v>0</v>
      </c>
      <c r="AI1367" s="433">
        <v>0</v>
      </c>
      <c r="AJ1367" s="433">
        <v>84625.81</v>
      </c>
      <c r="AK1367" s="175"/>
      <c r="AL1367" s="175">
        <v>18645007.469999999</v>
      </c>
      <c r="AM1367" s="175">
        <v>33323760.739999998</v>
      </c>
      <c r="AN1367" s="175">
        <v>14678753.27</v>
      </c>
    </row>
    <row r="1368" spans="1:40" s="128" customFormat="1" ht="20.3" customHeight="1" x14ac:dyDescent="0.35">
      <c r="A1368" s="256">
        <v>2024</v>
      </c>
      <c r="B1368" s="184">
        <f t="shared" si="198"/>
        <v>71</v>
      </c>
      <c r="C1368" s="248" t="s">
        <v>2293</v>
      </c>
      <c r="D1368" s="184">
        <v>39449</v>
      </c>
      <c r="E1368" s="287">
        <f>VLOOKUP(D1368,'[1]2023-2025'!$A:$G,7,0)</f>
        <v>2024</v>
      </c>
      <c r="F1368" s="287" t="s">
        <v>1743</v>
      </c>
      <c r="G1368" s="287"/>
      <c r="H1368" s="288" t="str">
        <f>INDEX('[1]2023-2025'!$AK:$AK,MATCH(D1368,'[1]2023-2025'!$A:$A,0))</f>
        <v>вкл. Протоколом</v>
      </c>
      <c r="I1368" s="288" t="e">
        <v>#N/A</v>
      </c>
      <c r="J1368" s="288" t="e">
        <f>VLOOKUP(D1368,[1]Лист3!$A:$AK,37,0)</f>
        <v>#N/A</v>
      </c>
      <c r="K1368" s="289">
        <f>INDEX('[1]2023-2025'!$G:$G,MATCH(D1368,'[1]2023-2025'!$A:$A,0))</f>
        <v>2024</v>
      </c>
      <c r="L1368" s="289"/>
      <c r="M1368" s="289"/>
      <c r="N1368" s="289"/>
      <c r="O1368" s="289" t="s">
        <v>2634</v>
      </c>
      <c r="P1368" s="289" t="s">
        <v>2663</v>
      </c>
      <c r="Q1368" s="186">
        <f t="shared" si="199"/>
        <v>5149769.3899999997</v>
      </c>
      <c r="R1368" s="186">
        <f t="shared" si="197"/>
        <v>5084323.2399999993</v>
      </c>
      <c r="S1368" s="433">
        <v>0</v>
      </c>
      <c r="T1368" s="433">
        <v>0</v>
      </c>
      <c r="U1368" s="433">
        <v>0</v>
      </c>
      <c r="V1368" s="433">
        <v>0</v>
      </c>
      <c r="W1368" s="433">
        <v>0</v>
      </c>
      <c r="X1368" s="433">
        <v>459038.22</v>
      </c>
      <c r="Y1368" s="433">
        <v>0</v>
      </c>
      <c r="Z1368" s="433">
        <v>0</v>
      </c>
      <c r="AA1368" s="433">
        <v>4625285.0199999996</v>
      </c>
      <c r="AB1368" s="433">
        <v>0</v>
      </c>
      <c r="AC1368" s="433">
        <v>0</v>
      </c>
      <c r="AD1368" s="433">
        <v>0</v>
      </c>
      <c r="AE1368" s="433">
        <v>0</v>
      </c>
      <c r="AF1368" s="433">
        <v>0</v>
      </c>
      <c r="AG1368" s="433">
        <v>0</v>
      </c>
      <c r="AH1368" s="433">
        <v>0</v>
      </c>
      <c r="AI1368" s="433">
        <v>0</v>
      </c>
      <c r="AJ1368" s="433">
        <v>65446.15</v>
      </c>
      <c r="AK1368" s="175"/>
      <c r="AL1368" s="175">
        <v>8274060.370000001</v>
      </c>
      <c r="AM1368" s="175">
        <v>16719085.73</v>
      </c>
      <c r="AN1368" s="175">
        <v>8445025.3599999994</v>
      </c>
    </row>
    <row r="1369" spans="1:40" s="7" customFormat="1" ht="20.3" customHeight="1" x14ac:dyDescent="0.35">
      <c r="A1369" s="256">
        <v>2024</v>
      </c>
      <c r="B1369" s="184">
        <f t="shared" si="198"/>
        <v>72</v>
      </c>
      <c r="C1369" s="248" t="s">
        <v>2294</v>
      </c>
      <c r="D1369" s="184">
        <v>40549</v>
      </c>
      <c r="E1369" s="287">
        <f>VLOOKUP(D1369,'[1]2023-2025'!$A:$G,7,0)</f>
        <v>2024</v>
      </c>
      <c r="F1369" s="287" t="e">
        <f>VLOOKUP(D1369,[2]Лист1!$C:$F,4,0)</f>
        <v>#REF!</v>
      </c>
      <c r="G1369" s="287"/>
      <c r="H1369" s="288" t="str">
        <f>INDEX('[1]2023-2025'!$AK:$AK,MATCH(D1369,'[1]2023-2025'!$A:$A,0))</f>
        <v>вкл. Протоколом</v>
      </c>
      <c r="I1369" s="288" t="e">
        <v>#N/A</v>
      </c>
      <c r="J1369" s="288" t="e">
        <f>VLOOKUP(D1369,[1]Лист3!$A:$AK,37,0)</f>
        <v>#N/A</v>
      </c>
      <c r="K1369" s="289">
        <f>INDEX('[1]2023-2025'!$G:$G,MATCH(D1369,'[1]2023-2025'!$A:$A,0))</f>
        <v>2024</v>
      </c>
      <c r="L1369" s="289"/>
      <c r="M1369" s="289"/>
      <c r="N1369" s="289"/>
      <c r="O1369" s="289">
        <v>0</v>
      </c>
      <c r="P1369" s="289">
        <v>0</v>
      </c>
      <c r="Q1369" s="186">
        <f t="shared" si="199"/>
        <v>1396622.91</v>
      </c>
      <c r="R1369" s="186">
        <f t="shared" si="197"/>
        <v>1367706.6199999999</v>
      </c>
      <c r="S1369" s="433">
        <v>0</v>
      </c>
      <c r="T1369" s="433">
        <v>1148524.1599999999</v>
      </c>
      <c r="U1369" s="433">
        <v>0</v>
      </c>
      <c r="V1369" s="433">
        <v>104730.76000000001</v>
      </c>
      <c r="W1369" s="433">
        <v>114451.70000000001</v>
      </c>
      <c r="X1369" s="433">
        <v>0</v>
      </c>
      <c r="Y1369" s="433">
        <v>0</v>
      </c>
      <c r="Z1369" s="433">
        <v>0</v>
      </c>
      <c r="AA1369" s="433">
        <v>0</v>
      </c>
      <c r="AB1369" s="433">
        <v>0</v>
      </c>
      <c r="AC1369" s="433">
        <v>0</v>
      </c>
      <c r="AD1369" s="433">
        <v>0</v>
      </c>
      <c r="AE1369" s="433">
        <v>0</v>
      </c>
      <c r="AF1369" s="433">
        <v>0</v>
      </c>
      <c r="AG1369" s="433">
        <v>0</v>
      </c>
      <c r="AH1369" s="433">
        <v>0</v>
      </c>
      <c r="AI1369" s="433">
        <v>0</v>
      </c>
      <c r="AJ1369" s="433">
        <v>28916.29</v>
      </c>
      <c r="AK1369" s="175"/>
      <c r="AL1369" s="175">
        <v>6374367.1800000006</v>
      </c>
      <c r="AM1369" s="175">
        <v>7780957.7800000003</v>
      </c>
      <c r="AN1369" s="175">
        <v>1406590.5999999999</v>
      </c>
    </row>
    <row r="1370" spans="1:40" s="128" customFormat="1" ht="20.3" customHeight="1" x14ac:dyDescent="0.35">
      <c r="A1370" s="256">
        <v>2024</v>
      </c>
      <c r="B1370" s="184">
        <f t="shared" si="198"/>
        <v>73</v>
      </c>
      <c r="C1370" s="248" t="s">
        <v>2295</v>
      </c>
      <c r="D1370" s="184">
        <v>40164</v>
      </c>
      <c r="E1370" s="287">
        <f>VLOOKUP(D1370,'[1]2023-2025'!$A:$G,7,0)</f>
        <v>2024</v>
      </c>
      <c r="F1370" s="287" t="e">
        <f>VLOOKUP(D1370,[2]Лист1!$C:$F,4,0)</f>
        <v>#REF!</v>
      </c>
      <c r="G1370" s="287"/>
      <c r="H1370" s="288" t="str">
        <f>INDEX('[1]2023-2025'!$AK:$AK,MATCH(D1370,'[1]2023-2025'!$A:$A,0))</f>
        <v>вкл. Протоколом</v>
      </c>
      <c r="I1370" s="288" t="e">
        <v>#N/A</v>
      </c>
      <c r="J1370" s="288" t="e">
        <f>VLOOKUP(D1370,[1]Лист3!$A:$AK,37,0)</f>
        <v>#N/A</v>
      </c>
      <c r="K1370" s="289">
        <f>INDEX('[1]2023-2025'!$G:$G,MATCH(D1370,'[1]2023-2025'!$A:$A,0))</f>
        <v>2024</v>
      </c>
      <c r="L1370" s="289"/>
      <c r="M1370" s="289"/>
      <c r="N1370" s="289"/>
      <c r="O1370" s="289">
        <v>0</v>
      </c>
      <c r="P1370" s="289">
        <v>0</v>
      </c>
      <c r="Q1370" s="186">
        <f t="shared" si="199"/>
        <v>1068322.25</v>
      </c>
      <c r="R1370" s="186">
        <f t="shared" si="197"/>
        <v>1068322.25</v>
      </c>
      <c r="S1370" s="433">
        <v>0</v>
      </c>
      <c r="T1370" s="433">
        <v>0</v>
      </c>
      <c r="U1370" s="433">
        <v>0</v>
      </c>
      <c r="V1370" s="433">
        <v>0</v>
      </c>
      <c r="W1370" s="433">
        <v>0</v>
      </c>
      <c r="X1370" s="433">
        <v>0</v>
      </c>
      <c r="Y1370" s="433">
        <v>0</v>
      </c>
      <c r="Z1370" s="433">
        <v>0</v>
      </c>
      <c r="AA1370" s="433">
        <v>1068322.25</v>
      </c>
      <c r="AB1370" s="433">
        <v>0</v>
      </c>
      <c r="AC1370" s="433">
        <v>0</v>
      </c>
      <c r="AD1370" s="433">
        <v>0</v>
      </c>
      <c r="AE1370" s="433">
        <v>0</v>
      </c>
      <c r="AF1370" s="433">
        <v>0</v>
      </c>
      <c r="AG1370" s="433">
        <v>0</v>
      </c>
      <c r="AH1370" s="433">
        <v>0</v>
      </c>
      <c r="AI1370" s="433">
        <v>0</v>
      </c>
      <c r="AJ1370" s="433">
        <v>0</v>
      </c>
      <c r="AK1370" s="175"/>
      <c r="AL1370" s="175">
        <v>1318197.8799999999</v>
      </c>
      <c r="AM1370" s="175">
        <v>2386520.13</v>
      </c>
      <c r="AN1370" s="175">
        <v>1068322.25</v>
      </c>
    </row>
    <row r="1371" spans="1:40" s="128" customFormat="1" ht="20.3" customHeight="1" x14ac:dyDescent="0.35">
      <c r="A1371" s="256">
        <v>2024</v>
      </c>
      <c r="B1371" s="184">
        <f t="shared" si="198"/>
        <v>74</v>
      </c>
      <c r="C1371" s="248" t="s">
        <v>2296</v>
      </c>
      <c r="D1371" s="184">
        <v>40785</v>
      </c>
      <c r="E1371" s="287">
        <f>VLOOKUP(D1371,'[1]2023-2025'!$A:$G,7,0)</f>
        <v>2024</v>
      </c>
      <c r="F1371" s="287" t="e">
        <f>VLOOKUP(D1371,[2]Лист1!$C:$F,4,0)</f>
        <v>#REF!</v>
      </c>
      <c r="G1371" s="287"/>
      <c r="H1371" s="288" t="str">
        <f>INDEX('[1]2023-2025'!$AK:$AK,MATCH(D1371,'[1]2023-2025'!$A:$A,0))</f>
        <v>вкл. Протоколом</v>
      </c>
      <c r="I1371" s="288" t="e">
        <v>#N/A</v>
      </c>
      <c r="J1371" s="288" t="e">
        <f>VLOOKUP(D1371,[1]Лист3!$A:$AK,37,0)</f>
        <v>#N/A</v>
      </c>
      <c r="K1371" s="289">
        <f>INDEX('[1]2023-2025'!$G:$G,MATCH(D1371,'[1]2023-2025'!$A:$A,0))</f>
        <v>2024</v>
      </c>
      <c r="L1371" s="289"/>
      <c r="M1371" s="289"/>
      <c r="N1371" s="289"/>
      <c r="O1371" s="289">
        <v>0</v>
      </c>
      <c r="P1371" s="289">
        <v>0</v>
      </c>
      <c r="Q1371" s="186">
        <f t="shared" si="199"/>
        <v>3010973.44</v>
      </c>
      <c r="R1371" s="186">
        <f t="shared" si="197"/>
        <v>2967769.42</v>
      </c>
      <c r="S1371" s="433">
        <v>0</v>
      </c>
      <c r="T1371" s="433">
        <v>0</v>
      </c>
      <c r="U1371" s="433">
        <v>0</v>
      </c>
      <c r="V1371" s="433">
        <v>0</v>
      </c>
      <c r="W1371" s="433">
        <v>0</v>
      </c>
      <c r="X1371" s="433">
        <v>0</v>
      </c>
      <c r="Y1371" s="433">
        <v>0</v>
      </c>
      <c r="Z1371" s="433">
        <v>0</v>
      </c>
      <c r="AA1371" s="433">
        <v>0</v>
      </c>
      <c r="AB1371" s="175">
        <v>898308.19</v>
      </c>
      <c r="AC1371" s="433">
        <v>0</v>
      </c>
      <c r="AD1371" s="433">
        <v>0</v>
      </c>
      <c r="AE1371" s="433">
        <v>0</v>
      </c>
      <c r="AF1371" s="433">
        <v>2069461.23</v>
      </c>
      <c r="AG1371" s="433">
        <v>0</v>
      </c>
      <c r="AH1371" s="433">
        <v>0</v>
      </c>
      <c r="AI1371" s="433">
        <v>0</v>
      </c>
      <c r="AJ1371" s="433">
        <v>43204.02</v>
      </c>
      <c r="AK1371" s="175"/>
      <c r="AL1371" s="175">
        <v>7104223.8200000003</v>
      </c>
      <c r="AM1371" s="175">
        <v>14774607.58</v>
      </c>
      <c r="AN1371" s="175">
        <v>7670383.7599999998</v>
      </c>
    </row>
    <row r="1372" spans="1:40" s="128" customFormat="1" ht="20.3" customHeight="1" x14ac:dyDescent="0.35">
      <c r="A1372" s="256">
        <v>2024</v>
      </c>
      <c r="B1372" s="184">
        <f>B1371+1</f>
        <v>75</v>
      </c>
      <c r="C1372" s="248" t="s">
        <v>2303</v>
      </c>
      <c r="D1372" s="184">
        <v>40882</v>
      </c>
      <c r="E1372" s="287">
        <f>VLOOKUP(D1372,'[1]2023-2025'!$A:$G,7,0)</f>
        <v>2024</v>
      </c>
      <c r="F1372" s="287" t="e">
        <f>VLOOKUP(D1372,[2]Лист1!$C:$F,4,0)</f>
        <v>#REF!</v>
      </c>
      <c r="G1372" s="287"/>
      <c r="H1372" s="288">
        <f>INDEX('[1]2023-2025'!$AK:$AK,MATCH(D1372,'[1]2023-2025'!$A:$A,0))</f>
        <v>0</v>
      </c>
      <c r="I1372" s="288" t="e">
        <v>#N/A</v>
      </c>
      <c r="J1372" s="288" t="e">
        <f>VLOOKUP(D1372,[1]Лист3!$A:$AK,37,0)</f>
        <v>#N/A</v>
      </c>
      <c r="K1372" s="289">
        <f>INDEX('[1]2023-2025'!$G:$G,MATCH(D1372,'[1]2023-2025'!$A:$A,0))</f>
        <v>2024</v>
      </c>
      <c r="L1372" s="289"/>
      <c r="M1372" s="289"/>
      <c r="N1372" s="289"/>
      <c r="O1372" s="289">
        <v>0</v>
      </c>
      <c r="P1372" s="289">
        <v>0</v>
      </c>
      <c r="Q1372" s="186">
        <f t="shared" si="199"/>
        <v>87118.66</v>
      </c>
      <c r="R1372" s="186">
        <f t="shared" si="197"/>
        <v>87118.66</v>
      </c>
      <c r="S1372" s="433">
        <v>0</v>
      </c>
      <c r="T1372" s="433">
        <v>0</v>
      </c>
      <c r="U1372" s="433">
        <v>0</v>
      </c>
      <c r="V1372" s="433">
        <v>0</v>
      </c>
      <c r="W1372" s="433">
        <v>0</v>
      </c>
      <c r="X1372" s="433">
        <v>0</v>
      </c>
      <c r="Y1372" s="433">
        <v>0</v>
      </c>
      <c r="Z1372" s="433">
        <v>0</v>
      </c>
      <c r="AA1372" s="433">
        <v>0</v>
      </c>
      <c r="AB1372" s="433">
        <v>0</v>
      </c>
      <c r="AC1372" s="433">
        <v>0</v>
      </c>
      <c r="AD1372" s="433">
        <v>0</v>
      </c>
      <c r="AE1372" s="433">
        <v>0</v>
      </c>
      <c r="AF1372" s="433">
        <v>0</v>
      </c>
      <c r="AG1372" s="433">
        <v>87118.66</v>
      </c>
      <c r="AH1372" s="433">
        <v>0</v>
      </c>
      <c r="AI1372" s="433">
        <v>0</v>
      </c>
      <c r="AJ1372" s="433">
        <v>0</v>
      </c>
      <c r="AK1372" s="175"/>
      <c r="AL1372" s="175">
        <v>6411178.6399999997</v>
      </c>
      <c r="AM1372" s="175">
        <v>9744819.9100000001</v>
      </c>
      <c r="AN1372" s="175">
        <v>3333641.2700000005</v>
      </c>
    </row>
    <row r="1373" spans="1:40" s="128" customFormat="1" ht="20.3" customHeight="1" x14ac:dyDescent="0.35">
      <c r="A1373" s="256">
        <v>2024</v>
      </c>
      <c r="B1373" s="184">
        <f t="shared" si="198"/>
        <v>76</v>
      </c>
      <c r="C1373" s="248" t="s">
        <v>2304</v>
      </c>
      <c r="D1373" s="184">
        <v>39484</v>
      </c>
      <c r="E1373" s="287">
        <f>VLOOKUP(D1373,'[1]2023-2025'!$A:$G,7,0)</f>
        <v>2024</v>
      </c>
      <c r="F1373" s="287" t="e">
        <f>VLOOKUP(D1373,[2]Лист1!$C:$F,4,0)</f>
        <v>#REF!</v>
      </c>
      <c r="G1373" s="287"/>
      <c r="H1373" s="288">
        <f>INDEX('[1]2023-2025'!$AK:$AK,MATCH(D1373,'[1]2023-2025'!$A:$A,0))</f>
        <v>0</v>
      </c>
      <c r="I1373" s="288" t="e">
        <v>#N/A</v>
      </c>
      <c r="J1373" s="288" t="e">
        <f>VLOOKUP(D1373,[1]Лист3!$A:$AK,37,0)</f>
        <v>#N/A</v>
      </c>
      <c r="K1373" s="289">
        <f>INDEX('[1]2023-2025'!$G:$G,MATCH(D1373,'[1]2023-2025'!$A:$A,0))</f>
        <v>2024</v>
      </c>
      <c r="L1373" s="289"/>
      <c r="M1373" s="289"/>
      <c r="N1373" s="289"/>
      <c r="O1373" s="289">
        <v>0</v>
      </c>
      <c r="P1373" s="289">
        <v>0</v>
      </c>
      <c r="Q1373" s="186">
        <f t="shared" si="199"/>
        <v>6572398.1799999997</v>
      </c>
      <c r="R1373" s="186">
        <f t="shared" si="197"/>
        <v>6493910.3399999999</v>
      </c>
      <c r="S1373" s="433">
        <v>5284723.26</v>
      </c>
      <c r="T1373" s="433">
        <v>0</v>
      </c>
      <c r="U1373" s="433">
        <v>0</v>
      </c>
      <c r="V1373" s="433">
        <v>0</v>
      </c>
      <c r="W1373" s="433">
        <v>0</v>
      </c>
      <c r="X1373" s="433">
        <v>0</v>
      </c>
      <c r="Y1373" s="433">
        <v>0</v>
      </c>
      <c r="Z1373" s="433">
        <v>0</v>
      </c>
      <c r="AA1373" s="433">
        <v>0</v>
      </c>
      <c r="AB1373" s="433">
        <v>1209187.08</v>
      </c>
      <c r="AC1373" s="433">
        <v>0</v>
      </c>
      <c r="AD1373" s="433">
        <v>0</v>
      </c>
      <c r="AE1373" s="433">
        <v>0</v>
      </c>
      <c r="AF1373" s="433">
        <v>0</v>
      </c>
      <c r="AG1373" s="433">
        <v>0</v>
      </c>
      <c r="AH1373" s="433">
        <v>0</v>
      </c>
      <c r="AI1373" s="433">
        <v>0</v>
      </c>
      <c r="AJ1373" s="433">
        <v>78487.839999999997</v>
      </c>
      <c r="AK1373" s="175"/>
      <c r="AL1373" s="175">
        <v>7874408.6999999993</v>
      </c>
      <c r="AM1373" s="175">
        <v>24326138.620000001</v>
      </c>
      <c r="AN1373" s="175">
        <v>16451729.920000002</v>
      </c>
    </row>
    <row r="1374" spans="1:40" s="128" customFormat="1" ht="20.3" customHeight="1" x14ac:dyDescent="0.35">
      <c r="A1374" s="256">
        <v>2024</v>
      </c>
      <c r="B1374" s="184">
        <f>B1373+1</f>
        <v>77</v>
      </c>
      <c r="C1374" s="248" t="s">
        <v>2305</v>
      </c>
      <c r="D1374" s="184">
        <v>40699</v>
      </c>
      <c r="E1374" s="287">
        <f>VLOOKUP(D1374,'[1]2023-2025'!$A:$G,7,0)</f>
        <v>2024</v>
      </c>
      <c r="F1374" s="287" t="e">
        <f>VLOOKUP(D1374,[2]Лист1!$C:$F,4,0)</f>
        <v>#REF!</v>
      </c>
      <c r="G1374" s="287"/>
      <c r="H1374" s="288">
        <f>INDEX('[1]2023-2025'!$AK:$AK,MATCH(D1374,'[1]2023-2025'!$A:$A,0))</f>
        <v>0</v>
      </c>
      <c r="I1374" s="288" t="e">
        <v>#N/A</v>
      </c>
      <c r="J1374" s="288" t="e">
        <f>VLOOKUP(D1374,[1]Лист3!$A:$AK,37,0)</f>
        <v>#N/A</v>
      </c>
      <c r="K1374" s="289">
        <f>INDEX('[1]2023-2025'!$G:$G,MATCH(D1374,'[1]2023-2025'!$A:$A,0))</f>
        <v>2024</v>
      </c>
      <c r="L1374" s="289"/>
      <c r="M1374" s="289"/>
      <c r="N1374" s="289"/>
      <c r="O1374" s="289">
        <v>0</v>
      </c>
      <c r="P1374" s="289">
        <v>0</v>
      </c>
      <c r="Q1374" s="186">
        <f t="shared" si="199"/>
        <v>2688423.85</v>
      </c>
      <c r="R1374" s="186">
        <f t="shared" si="197"/>
        <v>2657854.85</v>
      </c>
      <c r="S1374" s="433">
        <v>0</v>
      </c>
      <c r="T1374" s="433">
        <v>2657854.85</v>
      </c>
      <c r="U1374" s="433">
        <v>0</v>
      </c>
      <c r="V1374" s="433">
        <v>0</v>
      </c>
      <c r="W1374" s="433">
        <v>0</v>
      </c>
      <c r="X1374" s="433">
        <v>0</v>
      </c>
      <c r="Y1374" s="433">
        <v>0</v>
      </c>
      <c r="Z1374" s="433">
        <v>0</v>
      </c>
      <c r="AA1374" s="433">
        <v>0</v>
      </c>
      <c r="AB1374" s="433">
        <v>0</v>
      </c>
      <c r="AC1374" s="433">
        <v>0</v>
      </c>
      <c r="AD1374" s="433">
        <v>0</v>
      </c>
      <c r="AE1374" s="433">
        <v>0</v>
      </c>
      <c r="AF1374" s="433">
        <v>0</v>
      </c>
      <c r="AG1374" s="433">
        <v>0</v>
      </c>
      <c r="AH1374" s="433">
        <v>0</v>
      </c>
      <c r="AI1374" s="433">
        <v>0</v>
      </c>
      <c r="AJ1374" s="433">
        <v>30569</v>
      </c>
      <c r="AK1374" s="175"/>
      <c r="AL1374" s="175">
        <v>7815504.2500000019</v>
      </c>
      <c r="AM1374" s="175">
        <v>21074253.370000001</v>
      </c>
      <c r="AN1374" s="175">
        <v>13258749.119999999</v>
      </c>
    </row>
    <row r="1375" spans="1:40" s="128" customFormat="1" ht="20.3" customHeight="1" x14ac:dyDescent="0.35">
      <c r="A1375" s="256">
        <v>2024</v>
      </c>
      <c r="B1375" s="184">
        <f t="shared" si="198"/>
        <v>78</v>
      </c>
      <c r="C1375" s="248" t="s">
        <v>2306</v>
      </c>
      <c r="D1375" s="184">
        <v>40791</v>
      </c>
      <c r="E1375" s="287">
        <f>VLOOKUP(D1375,'[1]2023-2025'!$A:$G,7,0)</f>
        <v>2024</v>
      </c>
      <c r="F1375" s="287" t="e">
        <f>VLOOKUP(D1375,[2]Лист1!$C:$F,4,0)</f>
        <v>#REF!</v>
      </c>
      <c r="G1375" s="287"/>
      <c r="H1375" s="288">
        <f>INDEX('[1]2023-2025'!$AK:$AK,MATCH(D1375,'[1]2023-2025'!$A:$A,0))</f>
        <v>0</v>
      </c>
      <c r="I1375" s="288" t="e">
        <v>#N/A</v>
      </c>
      <c r="J1375" s="288" t="e">
        <f>VLOOKUP(D1375,[1]Лист3!$A:$AK,37,0)</f>
        <v>#N/A</v>
      </c>
      <c r="K1375" s="289">
        <f>INDEX('[1]2023-2025'!$G:$G,MATCH(D1375,'[1]2023-2025'!$A:$A,0))</f>
        <v>2024</v>
      </c>
      <c r="L1375" s="289"/>
      <c r="M1375" s="289"/>
      <c r="N1375" s="289"/>
      <c r="O1375" s="289">
        <v>0</v>
      </c>
      <c r="P1375" s="289">
        <v>0</v>
      </c>
      <c r="Q1375" s="186">
        <f t="shared" si="199"/>
        <v>970996.21000000008</v>
      </c>
      <c r="R1375" s="186">
        <f t="shared" si="197"/>
        <v>960945.43</v>
      </c>
      <c r="S1375" s="433">
        <v>0</v>
      </c>
      <c r="T1375" s="433">
        <v>0</v>
      </c>
      <c r="U1375" s="433">
        <v>0</v>
      </c>
      <c r="V1375" s="433">
        <v>0</v>
      </c>
      <c r="W1375" s="433">
        <v>0</v>
      </c>
      <c r="X1375" s="433">
        <v>0</v>
      </c>
      <c r="Y1375" s="433">
        <v>0</v>
      </c>
      <c r="Z1375" s="433">
        <v>0</v>
      </c>
      <c r="AA1375" s="433">
        <v>0</v>
      </c>
      <c r="AB1375" s="433">
        <v>960945.43</v>
      </c>
      <c r="AC1375" s="433">
        <v>0</v>
      </c>
      <c r="AD1375" s="433">
        <v>0</v>
      </c>
      <c r="AE1375" s="433">
        <v>0</v>
      </c>
      <c r="AF1375" s="433">
        <v>0</v>
      </c>
      <c r="AG1375" s="433">
        <v>0</v>
      </c>
      <c r="AH1375" s="433">
        <v>0</v>
      </c>
      <c r="AI1375" s="433">
        <v>0</v>
      </c>
      <c r="AJ1375" s="433">
        <v>10050.780000000001</v>
      </c>
      <c r="AK1375" s="175"/>
      <c r="AL1375" s="175">
        <v>7422887.6199999992</v>
      </c>
      <c r="AM1375" s="175">
        <v>12828113.09</v>
      </c>
      <c r="AN1375" s="175">
        <v>5405225.4700000007</v>
      </c>
    </row>
    <row r="1376" spans="1:40" s="128" customFormat="1" ht="20.3" customHeight="1" x14ac:dyDescent="0.35">
      <c r="A1376" s="256">
        <v>2024</v>
      </c>
      <c r="B1376" s="184">
        <f t="shared" si="198"/>
        <v>79</v>
      </c>
      <c r="C1376" s="248" t="s">
        <v>2307</v>
      </c>
      <c r="D1376" s="184">
        <v>40792</v>
      </c>
      <c r="E1376" s="287">
        <f>VLOOKUP(D1376,'[1]2023-2025'!$A:$G,7,0)</f>
        <v>2024</v>
      </c>
      <c r="F1376" s="287" t="e">
        <f>VLOOKUP(D1376,[2]Лист1!$C:$F,4,0)</f>
        <v>#REF!</v>
      </c>
      <c r="G1376" s="287"/>
      <c r="H1376" s="288">
        <f>INDEX('[1]2023-2025'!$AK:$AK,MATCH(D1376,'[1]2023-2025'!$A:$A,0))</f>
        <v>0</v>
      </c>
      <c r="I1376" s="288" t="e">
        <v>#N/A</v>
      </c>
      <c r="J1376" s="288" t="e">
        <f>VLOOKUP(D1376,[1]Лист3!$A:$AK,37,0)</f>
        <v>#N/A</v>
      </c>
      <c r="K1376" s="289">
        <f>INDEX('[1]2023-2025'!$G:$G,MATCH(D1376,'[1]2023-2025'!$A:$A,0))</f>
        <v>2024</v>
      </c>
      <c r="L1376" s="289"/>
      <c r="M1376" s="289"/>
      <c r="N1376" s="289"/>
      <c r="O1376" s="289">
        <v>0</v>
      </c>
      <c r="P1376" s="289">
        <v>0</v>
      </c>
      <c r="Q1376" s="186">
        <f t="shared" si="199"/>
        <v>1236734.9500000002</v>
      </c>
      <c r="R1376" s="186">
        <f t="shared" si="197"/>
        <v>1221710.8700000001</v>
      </c>
      <c r="S1376" s="433">
        <v>0</v>
      </c>
      <c r="T1376" s="433">
        <v>0</v>
      </c>
      <c r="U1376" s="433">
        <v>0</v>
      </c>
      <c r="V1376" s="433">
        <v>0</v>
      </c>
      <c r="W1376" s="433">
        <v>0</v>
      </c>
      <c r="X1376" s="433">
        <v>0</v>
      </c>
      <c r="Y1376" s="433">
        <v>0</v>
      </c>
      <c r="Z1376" s="433">
        <v>0</v>
      </c>
      <c r="AA1376" s="433">
        <v>0</v>
      </c>
      <c r="AB1376" s="433">
        <v>1221710.8700000001</v>
      </c>
      <c r="AC1376" s="433">
        <v>0</v>
      </c>
      <c r="AD1376" s="433">
        <v>0</v>
      </c>
      <c r="AE1376" s="433">
        <v>0</v>
      </c>
      <c r="AF1376" s="433">
        <v>0</v>
      </c>
      <c r="AG1376" s="433">
        <v>0</v>
      </c>
      <c r="AH1376" s="433">
        <v>0</v>
      </c>
      <c r="AI1376" s="433">
        <v>0</v>
      </c>
      <c r="AJ1376" s="433">
        <v>15024.08</v>
      </c>
      <c r="AK1376" s="175"/>
      <c r="AL1376" s="175">
        <v>11671367.399999999</v>
      </c>
      <c r="AM1376" s="175">
        <v>17796663.469999999</v>
      </c>
      <c r="AN1376" s="175">
        <v>6125296.0700000003</v>
      </c>
    </row>
    <row r="1377" spans="1:41" s="128" customFormat="1" ht="20.3" customHeight="1" x14ac:dyDescent="0.35">
      <c r="A1377" s="256">
        <v>2024</v>
      </c>
      <c r="B1377" s="184">
        <f t="shared" si="198"/>
        <v>80</v>
      </c>
      <c r="C1377" s="248" t="s">
        <v>2308</v>
      </c>
      <c r="D1377" s="184">
        <v>40794</v>
      </c>
      <c r="E1377" s="287">
        <f>VLOOKUP(D1377,'[1]2023-2025'!$A:$G,7,0)</f>
        <v>2024</v>
      </c>
      <c r="F1377" s="287" t="e">
        <f>VLOOKUP(D1377,[2]Лист1!$C:$F,4,0)</f>
        <v>#REF!</v>
      </c>
      <c r="G1377" s="287"/>
      <c r="H1377" s="288">
        <f>INDEX('[1]2023-2025'!$AK:$AK,MATCH(D1377,'[1]2023-2025'!$A:$A,0))</f>
        <v>0</v>
      </c>
      <c r="I1377" s="288" t="e">
        <v>#N/A</v>
      </c>
      <c r="J1377" s="288" t="e">
        <f>VLOOKUP(D1377,[1]Лист3!$A:$AK,37,0)</f>
        <v>#N/A</v>
      </c>
      <c r="K1377" s="289">
        <f>INDEX('[1]2023-2025'!$G:$G,MATCH(D1377,'[1]2023-2025'!$A:$A,0))</f>
        <v>2024</v>
      </c>
      <c r="L1377" s="289"/>
      <c r="M1377" s="289"/>
      <c r="N1377" s="289"/>
      <c r="O1377" s="289">
        <v>0</v>
      </c>
      <c r="P1377" s="289">
        <v>0</v>
      </c>
      <c r="Q1377" s="186">
        <f t="shared" si="199"/>
        <v>467117.23000000004</v>
      </c>
      <c r="R1377" s="186">
        <f t="shared" si="197"/>
        <v>462086.02</v>
      </c>
      <c r="S1377" s="433">
        <v>0</v>
      </c>
      <c r="T1377" s="433">
        <v>0</v>
      </c>
      <c r="U1377" s="433">
        <v>0</v>
      </c>
      <c r="V1377" s="433">
        <v>0</v>
      </c>
      <c r="W1377" s="433">
        <v>0</v>
      </c>
      <c r="X1377" s="433">
        <v>0</v>
      </c>
      <c r="Y1377" s="433">
        <v>0</v>
      </c>
      <c r="Z1377" s="433">
        <v>0</v>
      </c>
      <c r="AA1377" s="433">
        <v>0</v>
      </c>
      <c r="AB1377" s="433">
        <v>462086.02</v>
      </c>
      <c r="AC1377" s="433">
        <v>0</v>
      </c>
      <c r="AD1377" s="433">
        <v>0</v>
      </c>
      <c r="AE1377" s="433">
        <v>0</v>
      </c>
      <c r="AF1377" s="433">
        <v>0</v>
      </c>
      <c r="AG1377" s="433">
        <v>0</v>
      </c>
      <c r="AH1377" s="433">
        <v>0</v>
      </c>
      <c r="AI1377" s="433">
        <v>0</v>
      </c>
      <c r="AJ1377" s="433">
        <v>5031.21</v>
      </c>
      <c r="AK1377" s="175"/>
      <c r="AL1377" s="175">
        <v>5876155.7499999991</v>
      </c>
      <c r="AM1377" s="175">
        <v>10530826.529999999</v>
      </c>
      <c r="AN1377" s="175">
        <v>4654670.78</v>
      </c>
    </row>
    <row r="1378" spans="1:41" s="128" customFormat="1" ht="20.3" customHeight="1" x14ac:dyDescent="0.35">
      <c r="A1378" s="256">
        <v>2024</v>
      </c>
      <c r="B1378" s="184">
        <f t="shared" si="198"/>
        <v>81</v>
      </c>
      <c r="C1378" s="248" t="s">
        <v>2309</v>
      </c>
      <c r="D1378" s="184">
        <v>40678</v>
      </c>
      <c r="E1378" s="287">
        <f>VLOOKUP(D1378,'[1]2023-2025'!$A:$G,7,0)</f>
        <v>2024</v>
      </c>
      <c r="F1378" s="287" t="e">
        <f>VLOOKUP(D1378,[2]Лист1!$C:$F,4,0)</f>
        <v>#REF!</v>
      </c>
      <c r="G1378" s="287"/>
      <c r="H1378" s="288">
        <f>INDEX('[1]2023-2025'!$AK:$AK,MATCH(D1378,'[1]2023-2025'!$A:$A,0))</f>
        <v>0</v>
      </c>
      <c r="I1378" s="288" t="e">
        <v>#N/A</v>
      </c>
      <c r="J1378" s="288" t="e">
        <f>VLOOKUP(D1378,[1]Лист3!$A:$AK,37,0)</f>
        <v>#N/A</v>
      </c>
      <c r="K1378" s="289">
        <f>INDEX('[1]2023-2025'!$G:$G,MATCH(D1378,'[1]2023-2025'!$A:$A,0))</f>
        <v>2024</v>
      </c>
      <c r="L1378" s="289"/>
      <c r="M1378" s="289"/>
      <c r="N1378" s="289"/>
      <c r="O1378" s="289">
        <v>0</v>
      </c>
      <c r="P1378" s="289">
        <v>0</v>
      </c>
      <c r="Q1378" s="186">
        <f t="shared" si="199"/>
        <v>6069374.2399999993</v>
      </c>
      <c r="R1378" s="186">
        <f t="shared" si="197"/>
        <v>5999408.1799999997</v>
      </c>
      <c r="S1378" s="433">
        <v>2651649.44</v>
      </c>
      <c r="T1378" s="433">
        <v>0</v>
      </c>
      <c r="U1378" s="433">
        <v>0</v>
      </c>
      <c r="V1378" s="433">
        <v>180483.13</v>
      </c>
      <c r="W1378" s="433">
        <v>0</v>
      </c>
      <c r="X1378" s="433">
        <v>0</v>
      </c>
      <c r="Y1378" s="433">
        <v>0</v>
      </c>
      <c r="Z1378" s="433">
        <v>0</v>
      </c>
      <c r="AA1378" s="452">
        <v>3167275.61</v>
      </c>
      <c r="AB1378" s="433">
        <v>0</v>
      </c>
      <c r="AC1378" s="433">
        <v>0</v>
      </c>
      <c r="AD1378" s="433">
        <v>0</v>
      </c>
      <c r="AE1378" s="433">
        <v>0</v>
      </c>
      <c r="AF1378" s="433">
        <v>0</v>
      </c>
      <c r="AG1378" s="433">
        <v>0</v>
      </c>
      <c r="AH1378" s="433">
        <v>0</v>
      </c>
      <c r="AI1378" s="433">
        <v>0</v>
      </c>
      <c r="AJ1378" s="433">
        <v>69966.06</v>
      </c>
      <c r="AK1378" s="175"/>
      <c r="AL1378" s="175">
        <v>3961326.0500000007</v>
      </c>
      <c r="AM1378" s="175">
        <v>10226403.24</v>
      </c>
      <c r="AN1378" s="175">
        <v>6265077.1899999995</v>
      </c>
    </row>
    <row r="1379" spans="1:41" s="128" customFormat="1" ht="20.3" customHeight="1" x14ac:dyDescent="0.35">
      <c r="A1379" s="256">
        <v>2024</v>
      </c>
      <c r="B1379" s="184">
        <f t="shared" si="198"/>
        <v>82</v>
      </c>
      <c r="C1379" s="248" t="s">
        <v>2310</v>
      </c>
      <c r="D1379" s="184">
        <v>40795</v>
      </c>
      <c r="E1379" s="287">
        <f>VLOOKUP(D1379,'[1]2023-2025'!$A:$G,7,0)</f>
        <v>2024</v>
      </c>
      <c r="F1379" s="287" t="e">
        <f>VLOOKUP(D1379,[2]Лист1!$C:$F,4,0)</f>
        <v>#REF!</v>
      </c>
      <c r="G1379" s="287"/>
      <c r="H1379" s="288">
        <f>INDEX('[1]2023-2025'!$AK:$AK,MATCH(D1379,'[1]2023-2025'!$A:$A,0))</f>
        <v>0</v>
      </c>
      <c r="I1379" s="288" t="e">
        <v>#N/A</v>
      </c>
      <c r="J1379" s="288" t="e">
        <f>VLOOKUP(D1379,[1]Лист3!$A:$AK,37,0)</f>
        <v>#N/A</v>
      </c>
      <c r="K1379" s="289">
        <f>INDEX('[1]2023-2025'!$G:$G,MATCH(D1379,'[1]2023-2025'!$A:$A,0))</f>
        <v>2024</v>
      </c>
      <c r="L1379" s="289"/>
      <c r="M1379" s="289"/>
      <c r="N1379" s="289"/>
      <c r="O1379" s="289">
        <v>0</v>
      </c>
      <c r="P1379" s="289">
        <v>0</v>
      </c>
      <c r="Q1379" s="186">
        <f t="shared" si="199"/>
        <v>1122880.0299999998</v>
      </c>
      <c r="R1379" s="186">
        <f>SUM(S1379:AI1379)</f>
        <v>1108696.1499999999</v>
      </c>
      <c r="S1379" s="433">
        <v>0</v>
      </c>
      <c r="T1379" s="433">
        <v>0</v>
      </c>
      <c r="U1379" s="433">
        <v>0</v>
      </c>
      <c r="V1379" s="433">
        <v>0</v>
      </c>
      <c r="W1379" s="433">
        <v>0</v>
      </c>
      <c r="X1379" s="433">
        <v>0</v>
      </c>
      <c r="Y1379" s="433">
        <v>0</v>
      </c>
      <c r="Z1379" s="433">
        <v>0</v>
      </c>
      <c r="AA1379" s="433">
        <v>0</v>
      </c>
      <c r="AB1379" s="433">
        <v>1108696.1499999999</v>
      </c>
      <c r="AC1379" s="433">
        <v>0</v>
      </c>
      <c r="AD1379" s="433">
        <v>0</v>
      </c>
      <c r="AE1379" s="433">
        <v>0</v>
      </c>
      <c r="AF1379" s="433">
        <v>0</v>
      </c>
      <c r="AG1379" s="433">
        <v>0</v>
      </c>
      <c r="AH1379" s="433">
        <v>0</v>
      </c>
      <c r="AI1379" s="433">
        <v>0</v>
      </c>
      <c r="AJ1379" s="433">
        <v>14183.88</v>
      </c>
      <c r="AK1379" s="175"/>
      <c r="AL1379" s="175">
        <v>5321303.4100000011</v>
      </c>
      <c r="AM1379" s="175">
        <v>10583243.83</v>
      </c>
      <c r="AN1379" s="175">
        <v>5261940.419999999</v>
      </c>
    </row>
    <row r="1380" spans="1:41" s="128" customFormat="1" ht="20.3" customHeight="1" x14ac:dyDescent="0.35">
      <c r="A1380" s="256">
        <v>2024</v>
      </c>
      <c r="B1380" s="184">
        <f t="shared" si="198"/>
        <v>83</v>
      </c>
      <c r="C1380" s="248" t="s">
        <v>3848</v>
      </c>
      <c r="D1380" s="184">
        <v>40802</v>
      </c>
      <c r="E1380" s="287">
        <f>VLOOKUP(D1380,'[1]2023-2025'!$A:$G,7,0)</f>
        <v>2024</v>
      </c>
      <c r="F1380" s="287" t="e">
        <f>VLOOKUP(D1380,[2]Лист1!$C:$F,4,0)</f>
        <v>#REF!</v>
      </c>
      <c r="G1380" s="287"/>
      <c r="H1380" s="288">
        <f>INDEX('[1]2023-2025'!$AK:$AK,MATCH(D1380,'[1]2023-2025'!$A:$A,0))</f>
        <v>0</v>
      </c>
      <c r="I1380" s="288" t="e">
        <v>#N/A</v>
      </c>
      <c r="J1380" s="288" t="e">
        <f>VLOOKUP(D1380,[1]Лист3!$A:$AK,37,0)</f>
        <v>#N/A</v>
      </c>
      <c r="K1380" s="289">
        <f>INDEX('[1]2023-2025'!$G:$G,MATCH(D1380,'[1]2023-2025'!$A:$A,0))</f>
        <v>2024</v>
      </c>
      <c r="L1380" s="289"/>
      <c r="M1380" s="289"/>
      <c r="N1380" s="289"/>
      <c r="O1380" s="289">
        <v>0</v>
      </c>
      <c r="P1380" s="289">
        <v>0</v>
      </c>
      <c r="Q1380" s="186">
        <f t="shared" si="199"/>
        <v>4307902.95</v>
      </c>
      <c r="R1380" s="186">
        <f t="shared" si="197"/>
        <v>4247156.1400000006</v>
      </c>
      <c r="S1380" s="433">
        <v>0</v>
      </c>
      <c r="T1380" s="433">
        <v>3391979.91</v>
      </c>
      <c r="U1380" s="433">
        <v>0</v>
      </c>
      <c r="V1380" s="433">
        <v>0</v>
      </c>
      <c r="W1380" s="433">
        <v>0</v>
      </c>
      <c r="X1380" s="433">
        <v>0</v>
      </c>
      <c r="Y1380" s="433">
        <v>0</v>
      </c>
      <c r="Z1380" s="433">
        <v>0</v>
      </c>
      <c r="AA1380" s="433">
        <v>0</v>
      </c>
      <c r="AB1380" s="433">
        <v>855176.23</v>
      </c>
      <c r="AC1380" s="433">
        <v>0</v>
      </c>
      <c r="AD1380" s="433">
        <v>0</v>
      </c>
      <c r="AE1380" s="433">
        <v>0</v>
      </c>
      <c r="AF1380" s="433">
        <v>0</v>
      </c>
      <c r="AG1380" s="433">
        <v>0</v>
      </c>
      <c r="AH1380" s="433">
        <v>0</v>
      </c>
      <c r="AI1380" s="433">
        <v>0</v>
      </c>
      <c r="AJ1380" s="433">
        <v>60746.81</v>
      </c>
      <c r="AK1380" s="175"/>
      <c r="AL1380" s="175">
        <v>9460235.950000003</v>
      </c>
      <c r="AM1380" s="175">
        <v>18557217.390000001</v>
      </c>
      <c r="AN1380" s="175">
        <v>9096981.4399999976</v>
      </c>
    </row>
    <row r="1381" spans="1:41" s="128" customFormat="1" ht="20.3" customHeight="1" x14ac:dyDescent="0.35">
      <c r="A1381" s="256">
        <v>2024</v>
      </c>
      <c r="B1381" s="184">
        <f t="shared" si="198"/>
        <v>84</v>
      </c>
      <c r="C1381" s="248" t="s">
        <v>3849</v>
      </c>
      <c r="D1381" s="184">
        <v>40828</v>
      </c>
      <c r="E1381" s="287">
        <f>VLOOKUP(D1381,'[1]2023-2025'!$A:$G,7,0)</f>
        <v>2024</v>
      </c>
      <c r="F1381" s="287" t="e">
        <f>VLOOKUP(D1381,[2]Лист1!$C:$F,4,0)</f>
        <v>#REF!</v>
      </c>
      <c r="G1381" s="287"/>
      <c r="H1381" s="288">
        <f>INDEX('[1]2023-2025'!$AK:$AK,MATCH(D1381,'[1]2023-2025'!$A:$A,0))</f>
        <v>0</v>
      </c>
      <c r="I1381" s="288" t="e">
        <v>#N/A</v>
      </c>
      <c r="J1381" s="288" t="e">
        <f>VLOOKUP(D1381,[1]Лист3!$A:$AK,37,0)</f>
        <v>#N/A</v>
      </c>
      <c r="K1381" s="289">
        <f>INDEX('[1]2023-2025'!$G:$G,MATCH(D1381,'[1]2023-2025'!$A:$A,0))</f>
        <v>2024</v>
      </c>
      <c r="L1381" s="289"/>
      <c r="M1381" s="289"/>
      <c r="N1381" s="289"/>
      <c r="O1381" s="289">
        <v>0</v>
      </c>
      <c r="P1381" s="289">
        <v>0</v>
      </c>
      <c r="Q1381" s="186">
        <f t="shared" si="199"/>
        <v>817623.62</v>
      </c>
      <c r="R1381" s="186">
        <f t="shared" si="197"/>
        <v>803439.74</v>
      </c>
      <c r="S1381" s="433">
        <v>0</v>
      </c>
      <c r="T1381" s="433">
        <v>0</v>
      </c>
      <c r="U1381" s="433">
        <v>0</v>
      </c>
      <c r="V1381" s="433">
        <v>0</v>
      </c>
      <c r="W1381" s="433">
        <v>0</v>
      </c>
      <c r="X1381" s="433">
        <v>0</v>
      </c>
      <c r="Y1381" s="433">
        <v>0</v>
      </c>
      <c r="Z1381" s="433">
        <v>0</v>
      </c>
      <c r="AA1381" s="433">
        <v>0</v>
      </c>
      <c r="AB1381" s="433">
        <v>803439.74</v>
      </c>
      <c r="AC1381" s="433">
        <v>0</v>
      </c>
      <c r="AD1381" s="433">
        <v>0</v>
      </c>
      <c r="AE1381" s="433">
        <v>0</v>
      </c>
      <c r="AF1381" s="433">
        <v>0</v>
      </c>
      <c r="AG1381" s="433">
        <v>0</v>
      </c>
      <c r="AH1381" s="433">
        <v>0</v>
      </c>
      <c r="AI1381" s="433">
        <v>0</v>
      </c>
      <c r="AJ1381" s="433">
        <v>14183.88</v>
      </c>
      <c r="AK1381" s="175"/>
      <c r="AL1381" s="175">
        <v>11900919.309999999</v>
      </c>
      <c r="AM1381" s="175">
        <v>19417566.02</v>
      </c>
      <c r="AN1381" s="175">
        <v>7516646.71</v>
      </c>
    </row>
    <row r="1382" spans="1:41" s="128" customFormat="1" ht="20.3" customHeight="1" x14ac:dyDescent="0.35">
      <c r="A1382" s="256">
        <v>2024</v>
      </c>
      <c r="B1382" s="184">
        <f t="shared" si="198"/>
        <v>85</v>
      </c>
      <c r="C1382" s="248" t="s">
        <v>3850</v>
      </c>
      <c r="D1382" s="184">
        <v>40889</v>
      </c>
      <c r="E1382" s="287">
        <f>VLOOKUP(D1382,'[1]2023-2025'!$A:$G,7,0)</f>
        <v>2024</v>
      </c>
      <c r="F1382" s="287" t="e">
        <f>VLOOKUP(D1382,[2]Лист1!$C:$F,4,0)</f>
        <v>#REF!</v>
      </c>
      <c r="G1382" s="287"/>
      <c r="H1382" s="288">
        <f>INDEX('[1]2023-2025'!$AK:$AK,MATCH(D1382,'[1]2023-2025'!$A:$A,0))</f>
        <v>0</v>
      </c>
      <c r="I1382" s="288" t="e">
        <v>#N/A</v>
      </c>
      <c r="J1382" s="288" t="e">
        <f>VLOOKUP(D1382,[1]Лист3!$A:$AK,37,0)</f>
        <v>#N/A</v>
      </c>
      <c r="K1382" s="289">
        <f>INDEX('[1]2023-2025'!$G:$G,MATCH(D1382,'[1]2023-2025'!$A:$A,0))</f>
        <v>2024</v>
      </c>
      <c r="L1382" s="289"/>
      <c r="M1382" s="289"/>
      <c r="N1382" s="289"/>
      <c r="O1382" s="289">
        <v>0</v>
      </c>
      <c r="P1382" s="289">
        <v>0</v>
      </c>
      <c r="Q1382" s="186">
        <f t="shared" si="199"/>
        <v>1164698.2200000002</v>
      </c>
      <c r="R1382" s="186">
        <f t="shared" si="197"/>
        <v>1148741.3600000001</v>
      </c>
      <c r="S1382" s="433">
        <v>0</v>
      </c>
      <c r="T1382" s="433">
        <v>0</v>
      </c>
      <c r="U1382" s="433">
        <v>0</v>
      </c>
      <c r="V1382" s="433">
        <v>0</v>
      </c>
      <c r="W1382" s="433">
        <v>0</v>
      </c>
      <c r="X1382" s="433">
        <v>0</v>
      </c>
      <c r="Y1382" s="433">
        <v>0</v>
      </c>
      <c r="Z1382" s="433">
        <v>0</v>
      </c>
      <c r="AA1382" s="433">
        <v>0</v>
      </c>
      <c r="AB1382" s="433">
        <v>1148741.3600000001</v>
      </c>
      <c r="AC1382" s="433">
        <v>0</v>
      </c>
      <c r="AD1382" s="433">
        <v>0</v>
      </c>
      <c r="AE1382" s="433">
        <v>0</v>
      </c>
      <c r="AF1382" s="433">
        <v>0</v>
      </c>
      <c r="AG1382" s="433">
        <v>0</v>
      </c>
      <c r="AH1382" s="433">
        <v>0</v>
      </c>
      <c r="AI1382" s="433">
        <v>0</v>
      </c>
      <c r="AJ1382" s="433">
        <v>15956.86</v>
      </c>
      <c r="AK1382" s="175"/>
      <c r="AL1382" s="175">
        <v>15300033.789999997</v>
      </c>
      <c r="AM1382" s="175">
        <v>27829525.969999999</v>
      </c>
      <c r="AN1382" s="175">
        <v>12529492.180000002</v>
      </c>
    </row>
    <row r="1383" spans="1:41" s="199" customFormat="1" ht="20.3" customHeight="1" x14ac:dyDescent="0.35">
      <c r="A1383" s="256">
        <v>2024</v>
      </c>
      <c r="B1383" s="184">
        <f>B1382+1</f>
        <v>86</v>
      </c>
      <c r="C1383" s="248" t="s">
        <v>3468</v>
      </c>
      <c r="D1383" s="184">
        <v>40914</v>
      </c>
      <c r="E1383" s="287"/>
      <c r="F1383" s="287"/>
      <c r="G1383" s="287"/>
      <c r="H1383" s="288"/>
      <c r="I1383" s="288"/>
      <c r="J1383" s="288"/>
      <c r="K1383" s="289"/>
      <c r="L1383" s="289"/>
      <c r="M1383" s="289"/>
      <c r="N1383" s="289"/>
      <c r="O1383" s="289"/>
      <c r="P1383" s="289"/>
      <c r="Q1383" s="186">
        <f t="shared" si="199"/>
        <v>432328.19</v>
      </c>
      <c r="R1383" s="186">
        <f t="shared" si="197"/>
        <v>427201.77</v>
      </c>
      <c r="S1383" s="433">
        <v>0</v>
      </c>
      <c r="T1383" s="433">
        <v>0</v>
      </c>
      <c r="U1383" s="433">
        <v>0</v>
      </c>
      <c r="V1383" s="433">
        <v>0</v>
      </c>
      <c r="W1383" s="433">
        <v>0</v>
      </c>
      <c r="X1383" s="433">
        <v>0</v>
      </c>
      <c r="Y1383" s="433">
        <v>0</v>
      </c>
      <c r="Z1383" s="433">
        <v>0</v>
      </c>
      <c r="AA1383" s="433">
        <v>0</v>
      </c>
      <c r="AB1383" s="433">
        <v>427201.77</v>
      </c>
      <c r="AC1383" s="433">
        <v>0</v>
      </c>
      <c r="AD1383" s="433">
        <v>0</v>
      </c>
      <c r="AE1383" s="433">
        <v>0</v>
      </c>
      <c r="AF1383" s="433">
        <v>0</v>
      </c>
      <c r="AG1383" s="433">
        <v>0</v>
      </c>
      <c r="AH1383" s="433">
        <v>0</v>
      </c>
      <c r="AI1383" s="433">
        <v>0</v>
      </c>
      <c r="AJ1383" s="433">
        <v>5126.42</v>
      </c>
      <c r="AK1383" s="175"/>
      <c r="AL1383" s="175">
        <v>5734137.7899999991</v>
      </c>
      <c r="AM1383" s="175">
        <v>12718238.609999999</v>
      </c>
      <c r="AN1383" s="175">
        <v>6984100.8200000003</v>
      </c>
    </row>
    <row r="1384" spans="1:41" s="128" customFormat="1" ht="20.3" customHeight="1" x14ac:dyDescent="0.35">
      <c r="A1384" s="256">
        <v>2024</v>
      </c>
      <c r="B1384" s="184">
        <f>B1383+1</f>
        <v>87</v>
      </c>
      <c r="C1384" s="248" t="s">
        <v>3851</v>
      </c>
      <c r="D1384" s="184">
        <v>39378</v>
      </c>
      <c r="E1384" s="287">
        <f>VLOOKUP(D1384,'[1]2023-2025'!$A:$G,7,0)</f>
        <v>2024</v>
      </c>
      <c r="F1384" s="287" t="e">
        <f>VLOOKUP(D1384,[2]Лист1!$C:$F,4,0)</f>
        <v>#REF!</v>
      </c>
      <c r="G1384" s="287"/>
      <c r="H1384" s="288">
        <f>INDEX('[1]2023-2025'!$AK:$AK,MATCH(D1384,'[1]2023-2025'!$A:$A,0))</f>
        <v>0</v>
      </c>
      <c r="I1384" s="288" t="e">
        <v>#N/A</v>
      </c>
      <c r="J1384" s="288" t="e">
        <f>VLOOKUP(D1384,[1]Лист3!$A:$AK,37,0)</f>
        <v>#N/A</v>
      </c>
      <c r="K1384" s="289">
        <f>INDEX('[1]2023-2025'!$G:$G,MATCH(D1384,'[1]2023-2025'!$A:$A,0))</f>
        <v>2024</v>
      </c>
      <c r="L1384" s="289"/>
      <c r="M1384" s="289"/>
      <c r="N1384" s="289"/>
      <c r="O1384" s="289">
        <v>0</v>
      </c>
      <c r="P1384" s="289">
        <v>0</v>
      </c>
      <c r="Q1384" s="186">
        <f t="shared" si="199"/>
        <v>837339.65</v>
      </c>
      <c r="R1384" s="186">
        <f t="shared" si="197"/>
        <v>823155.77</v>
      </c>
      <c r="S1384" s="433">
        <v>0</v>
      </c>
      <c r="T1384" s="433">
        <v>0</v>
      </c>
      <c r="U1384" s="433">
        <v>0</v>
      </c>
      <c r="V1384" s="433">
        <v>0</v>
      </c>
      <c r="W1384" s="433">
        <v>0</v>
      </c>
      <c r="X1384" s="433">
        <v>0</v>
      </c>
      <c r="Y1384" s="433">
        <v>0</v>
      </c>
      <c r="Z1384" s="433">
        <v>0</v>
      </c>
      <c r="AA1384" s="433">
        <v>0</v>
      </c>
      <c r="AB1384" s="433">
        <v>823155.77</v>
      </c>
      <c r="AC1384" s="433">
        <v>0</v>
      </c>
      <c r="AD1384" s="433">
        <v>0</v>
      </c>
      <c r="AE1384" s="433">
        <v>0</v>
      </c>
      <c r="AF1384" s="433">
        <v>0</v>
      </c>
      <c r="AG1384" s="433">
        <v>0</v>
      </c>
      <c r="AH1384" s="433">
        <v>0</v>
      </c>
      <c r="AI1384" s="433">
        <v>0</v>
      </c>
      <c r="AJ1384" s="433">
        <v>14183.88</v>
      </c>
      <c r="AK1384" s="175"/>
      <c r="AL1384" s="175">
        <v>11281236.66</v>
      </c>
      <c r="AM1384" s="175">
        <v>17801703.59</v>
      </c>
      <c r="AN1384" s="175">
        <v>6520466.9299999997</v>
      </c>
    </row>
    <row r="1385" spans="1:41" s="128" customFormat="1" ht="20.3" customHeight="1" x14ac:dyDescent="0.35">
      <c r="A1385" s="256">
        <v>2024</v>
      </c>
      <c r="B1385" s="184">
        <f t="shared" si="198"/>
        <v>88</v>
      </c>
      <c r="C1385" s="248" t="s">
        <v>3852</v>
      </c>
      <c r="D1385" s="184">
        <v>39455</v>
      </c>
      <c r="E1385" s="287">
        <f>VLOOKUP(D1385,'[1]2023-2025'!$A:$G,7,0)</f>
        <v>2024</v>
      </c>
      <c r="F1385" s="287" t="e">
        <f>VLOOKUP(D1385,[2]Лист1!$C:$F,4,0)</f>
        <v>#REF!</v>
      </c>
      <c r="G1385" s="287"/>
      <c r="H1385" s="288">
        <f>INDEX('[1]2023-2025'!$AK:$AK,MATCH(D1385,'[1]2023-2025'!$A:$A,0))</f>
        <v>0</v>
      </c>
      <c r="I1385" s="288" t="e">
        <v>#N/A</v>
      </c>
      <c r="J1385" s="288" t="e">
        <f>VLOOKUP(D1385,[1]Лист3!$A:$AK,37,0)</f>
        <v>#N/A</v>
      </c>
      <c r="K1385" s="289">
        <f>INDEX('[1]2023-2025'!$G:$G,MATCH(D1385,'[1]2023-2025'!$A:$A,0))</f>
        <v>2024</v>
      </c>
      <c r="L1385" s="289"/>
      <c r="M1385" s="289"/>
      <c r="N1385" s="289"/>
      <c r="O1385" s="289">
        <v>0</v>
      </c>
      <c r="P1385" s="289">
        <v>0</v>
      </c>
      <c r="Q1385" s="186">
        <f t="shared" si="199"/>
        <v>1265704.9500000002</v>
      </c>
      <c r="R1385" s="186">
        <f>SUM(S1385:AI1385)</f>
        <v>1249748.0900000001</v>
      </c>
      <c r="S1385" s="433">
        <v>0</v>
      </c>
      <c r="T1385" s="433">
        <v>0</v>
      </c>
      <c r="U1385" s="433">
        <v>0</v>
      </c>
      <c r="V1385" s="433">
        <v>0</v>
      </c>
      <c r="W1385" s="433">
        <v>0</v>
      </c>
      <c r="X1385" s="433">
        <v>0</v>
      </c>
      <c r="Y1385" s="433">
        <v>0</v>
      </c>
      <c r="Z1385" s="433">
        <v>0</v>
      </c>
      <c r="AA1385" s="433">
        <v>0</v>
      </c>
      <c r="AB1385" s="433">
        <v>1249748.0900000001</v>
      </c>
      <c r="AC1385" s="433">
        <v>0</v>
      </c>
      <c r="AD1385" s="433">
        <v>0</v>
      </c>
      <c r="AE1385" s="433">
        <v>0</v>
      </c>
      <c r="AF1385" s="433">
        <v>0</v>
      </c>
      <c r="AG1385" s="433">
        <v>0</v>
      </c>
      <c r="AH1385" s="433">
        <v>0</v>
      </c>
      <c r="AI1385" s="433">
        <v>0</v>
      </c>
      <c r="AJ1385" s="433">
        <v>15956.86</v>
      </c>
      <c r="AK1385" s="175"/>
      <c r="AL1385" s="175">
        <v>12312570.34</v>
      </c>
      <c r="AM1385" s="175">
        <v>22562096.609999999</v>
      </c>
      <c r="AN1385" s="175">
        <v>10249526.27</v>
      </c>
    </row>
    <row r="1386" spans="1:41" s="128" customFormat="1" ht="20.3" customHeight="1" x14ac:dyDescent="0.35">
      <c r="A1386" s="256">
        <v>2024</v>
      </c>
      <c r="B1386" s="184">
        <f t="shared" si="198"/>
        <v>89</v>
      </c>
      <c r="C1386" s="248" t="s">
        <v>2316</v>
      </c>
      <c r="D1386" s="184">
        <v>40781</v>
      </c>
      <c r="E1386" s="287">
        <f>VLOOKUP(D1386,'[1]2023-2025'!$A:$G,7,0)</f>
        <v>2024</v>
      </c>
      <c r="F1386" s="287" t="e">
        <f>VLOOKUP(D1386,[2]Лист1!$C:$F,4,0)</f>
        <v>#REF!</v>
      </c>
      <c r="G1386" s="287"/>
      <c r="H1386" s="288">
        <f>INDEX('[1]2023-2025'!$AK:$AK,MATCH(D1386,'[1]2023-2025'!$A:$A,0))</f>
        <v>0</v>
      </c>
      <c r="I1386" s="288" t="e">
        <v>#N/A</v>
      </c>
      <c r="J1386" s="288" t="e">
        <f>VLOOKUP(D1386,[1]Лист3!$A:$AK,37,0)</f>
        <v>#N/A</v>
      </c>
      <c r="K1386" s="289">
        <f>INDEX('[1]2023-2025'!$G:$G,MATCH(D1386,'[1]2023-2025'!$A:$A,0))</f>
        <v>2024</v>
      </c>
      <c r="L1386" s="289"/>
      <c r="M1386" s="289"/>
      <c r="N1386" s="289"/>
      <c r="O1386" s="289">
        <v>0</v>
      </c>
      <c r="P1386" s="289">
        <v>0</v>
      </c>
      <c r="Q1386" s="186">
        <f t="shared" si="199"/>
        <v>1163362.97</v>
      </c>
      <c r="R1386" s="186">
        <f t="shared" si="197"/>
        <v>1149179.0900000001</v>
      </c>
      <c r="S1386" s="433">
        <v>0</v>
      </c>
      <c r="T1386" s="433">
        <v>0</v>
      </c>
      <c r="U1386" s="433">
        <v>0</v>
      </c>
      <c r="V1386" s="433">
        <v>0</v>
      </c>
      <c r="W1386" s="433">
        <v>0</v>
      </c>
      <c r="X1386" s="433">
        <v>0</v>
      </c>
      <c r="Y1386" s="433">
        <v>0</v>
      </c>
      <c r="Z1386" s="433">
        <v>0</v>
      </c>
      <c r="AA1386" s="433">
        <v>0</v>
      </c>
      <c r="AB1386" s="433">
        <v>1149179.0900000001</v>
      </c>
      <c r="AC1386" s="433">
        <v>0</v>
      </c>
      <c r="AD1386" s="433">
        <v>0</v>
      </c>
      <c r="AE1386" s="433">
        <v>0</v>
      </c>
      <c r="AF1386" s="433">
        <v>0</v>
      </c>
      <c r="AG1386" s="433">
        <v>0</v>
      </c>
      <c r="AH1386" s="433">
        <v>0</v>
      </c>
      <c r="AI1386" s="433">
        <v>0</v>
      </c>
      <c r="AJ1386" s="433">
        <v>14183.88</v>
      </c>
      <c r="AK1386" s="175"/>
      <c r="AL1386" s="175">
        <v>7928133.6599999992</v>
      </c>
      <c r="AM1386" s="175">
        <v>10560563.289999999</v>
      </c>
      <c r="AN1386" s="175">
        <v>2632429.63</v>
      </c>
    </row>
    <row r="1387" spans="1:41" s="128" customFormat="1" ht="20.149999999999999" customHeight="1" x14ac:dyDescent="0.35">
      <c r="A1387" s="256">
        <v>2024</v>
      </c>
      <c r="B1387" s="184">
        <f t="shared" si="198"/>
        <v>90</v>
      </c>
      <c r="C1387" s="248" t="s">
        <v>2317</v>
      </c>
      <c r="D1387" s="184">
        <v>39485</v>
      </c>
      <c r="E1387" s="287">
        <f>VLOOKUP(D1387,'[1]2023-2025'!$A:$G,7,0)</f>
        <v>2024</v>
      </c>
      <c r="F1387" s="287" t="e">
        <f>VLOOKUP(D1387,[2]Лист1!$C:$F,4,0)</f>
        <v>#REF!</v>
      </c>
      <c r="G1387" s="287"/>
      <c r="H1387" s="288">
        <f>INDEX('[1]2023-2025'!$AK:$AK,MATCH(D1387,'[1]2023-2025'!$A:$A,0))</f>
        <v>0</v>
      </c>
      <c r="I1387" s="288" t="e">
        <v>#N/A</v>
      </c>
      <c r="J1387" s="288" t="e">
        <f>VLOOKUP(D1387,[1]Лист3!$A:$AK,37,0)</f>
        <v>#N/A</v>
      </c>
      <c r="K1387" s="289">
        <f>INDEX('[1]2023-2025'!$G:$G,MATCH(D1387,'[1]2023-2025'!$A:$A,0))</f>
        <v>2024</v>
      </c>
      <c r="L1387" s="289"/>
      <c r="M1387" s="289"/>
      <c r="N1387" s="289"/>
      <c r="O1387" s="289">
        <v>0</v>
      </c>
      <c r="P1387" s="289">
        <v>0</v>
      </c>
      <c r="Q1387" s="186">
        <f t="shared" si="199"/>
        <v>1123009.4100000001</v>
      </c>
      <c r="R1387" s="186">
        <f t="shared" si="197"/>
        <v>1107052.55</v>
      </c>
      <c r="S1387" s="433">
        <v>0</v>
      </c>
      <c r="T1387" s="433">
        <v>0</v>
      </c>
      <c r="U1387" s="433">
        <v>0</v>
      </c>
      <c r="V1387" s="433">
        <v>0</v>
      </c>
      <c r="W1387" s="433">
        <v>0</v>
      </c>
      <c r="X1387" s="433">
        <v>0</v>
      </c>
      <c r="Y1387" s="433">
        <v>0</v>
      </c>
      <c r="Z1387" s="433">
        <v>0</v>
      </c>
      <c r="AA1387" s="433">
        <v>0</v>
      </c>
      <c r="AB1387" s="433">
        <v>1107052.55</v>
      </c>
      <c r="AC1387" s="433">
        <v>0</v>
      </c>
      <c r="AD1387" s="433">
        <v>0</v>
      </c>
      <c r="AE1387" s="433">
        <v>0</v>
      </c>
      <c r="AF1387" s="433">
        <v>0</v>
      </c>
      <c r="AG1387" s="433">
        <v>0</v>
      </c>
      <c r="AH1387" s="433">
        <v>0</v>
      </c>
      <c r="AI1387" s="433">
        <v>0</v>
      </c>
      <c r="AJ1387" s="433">
        <v>15956.86</v>
      </c>
      <c r="AK1387" s="175"/>
      <c r="AL1387" s="175">
        <v>6770863.8600000013</v>
      </c>
      <c r="AM1387" s="175">
        <v>16724125.85</v>
      </c>
      <c r="AN1387" s="175">
        <v>9953261.9899999984</v>
      </c>
    </row>
    <row r="1388" spans="1:41" s="7" customFormat="1" ht="20.3" customHeight="1" x14ac:dyDescent="0.35">
      <c r="A1388" s="256">
        <v>2024</v>
      </c>
      <c r="B1388" s="184">
        <f t="shared" si="198"/>
        <v>91</v>
      </c>
      <c r="C1388" s="248" t="s">
        <v>4585</v>
      </c>
      <c r="D1388" s="184">
        <v>40741</v>
      </c>
      <c r="E1388" s="287">
        <f>VLOOKUP(D1388,'[1]2023-2025'!$A:$G,7,0)</f>
        <v>2024</v>
      </c>
      <c r="F1388" s="287" t="e">
        <f>VLOOKUP(D1388,[2]Лист1!$C:$F,4,0)</f>
        <v>#REF!</v>
      </c>
      <c r="G1388" s="287"/>
      <c r="H1388" s="288">
        <f>INDEX('[1]2023-2025'!$AK:$AK,MATCH(D1388,'[1]2023-2025'!$A:$A,0))</f>
        <v>0</v>
      </c>
      <c r="I1388" s="288" t="e">
        <v>#N/A</v>
      </c>
      <c r="J1388" s="288" t="e">
        <f>VLOOKUP(D1388,[1]Лист3!$A:$AK,37,0)</f>
        <v>#N/A</v>
      </c>
      <c r="K1388" s="289">
        <f>INDEX('[1]2023-2025'!$G:$G,MATCH(D1388,'[1]2023-2025'!$A:$A,0))</f>
        <v>2024</v>
      </c>
      <c r="L1388" s="289"/>
      <c r="M1388" s="289"/>
      <c r="N1388" s="289"/>
      <c r="O1388" s="289">
        <v>0</v>
      </c>
      <c r="P1388" s="289">
        <v>0</v>
      </c>
      <c r="Q1388" s="186">
        <f t="shared" si="199"/>
        <v>207734.38</v>
      </c>
      <c r="R1388" s="186">
        <f t="shared" si="197"/>
        <v>205612.99</v>
      </c>
      <c r="S1388" s="433">
        <v>0</v>
      </c>
      <c r="T1388" s="433">
        <v>0</v>
      </c>
      <c r="U1388" s="433">
        <v>0</v>
      </c>
      <c r="V1388" s="433">
        <v>0</v>
      </c>
      <c r="W1388" s="433">
        <v>0</v>
      </c>
      <c r="X1388" s="433">
        <v>0</v>
      </c>
      <c r="Y1388" s="433">
        <v>0</v>
      </c>
      <c r="Z1388" s="433">
        <v>0</v>
      </c>
      <c r="AA1388" s="433">
        <v>0</v>
      </c>
      <c r="AB1388" s="433">
        <v>205612.99</v>
      </c>
      <c r="AC1388" s="433">
        <v>0</v>
      </c>
      <c r="AD1388" s="433">
        <v>0</v>
      </c>
      <c r="AE1388" s="433">
        <v>0</v>
      </c>
      <c r="AF1388" s="433">
        <v>0</v>
      </c>
      <c r="AG1388" s="433">
        <v>0</v>
      </c>
      <c r="AH1388" s="433">
        <v>0</v>
      </c>
      <c r="AI1388" s="433">
        <v>0</v>
      </c>
      <c r="AJ1388" s="433">
        <v>2121.39</v>
      </c>
      <c r="AK1388" s="175"/>
      <c r="AL1388" s="175">
        <v>7860878.9500000002</v>
      </c>
      <c r="AM1388" s="175">
        <v>15135984.08</v>
      </c>
      <c r="AN1388" s="175">
        <v>7275105.1299999999</v>
      </c>
    </row>
    <row r="1389" spans="1:41" s="128" customFormat="1" ht="20.3" customHeight="1" x14ac:dyDescent="0.35">
      <c r="A1389" s="256">
        <v>2024</v>
      </c>
      <c r="B1389" s="184">
        <f t="shared" si="198"/>
        <v>92</v>
      </c>
      <c r="C1389" s="248" t="s">
        <v>4191</v>
      </c>
      <c r="D1389" s="184">
        <v>40811</v>
      </c>
      <c r="E1389" s="287">
        <f>VLOOKUP(D1389,'[1]2023-2025'!$A:$G,7,0)</f>
        <v>2024</v>
      </c>
      <c r="F1389" s="287" t="s">
        <v>2880</v>
      </c>
      <c r="G1389" s="287"/>
      <c r="H1389" s="288">
        <f>INDEX('[1]2023-2025'!$AK:$AK,MATCH(D1389,'[1]2023-2025'!$A:$A,0))</f>
        <v>0</v>
      </c>
      <c r="I1389" s="288" t="e">
        <v>#N/A</v>
      </c>
      <c r="J1389" s="288" t="e">
        <f>VLOOKUP(D1389,[1]Лист3!$A:$AK,37,0)</f>
        <v>#N/A</v>
      </c>
      <c r="K1389" s="289">
        <f>INDEX('[1]2023-2025'!$G:$G,MATCH(D1389,'[1]2023-2025'!$A:$A,0))</f>
        <v>2024</v>
      </c>
      <c r="L1389" s="289"/>
      <c r="M1389" s="289"/>
      <c r="N1389" s="289"/>
      <c r="O1389" s="289">
        <v>0</v>
      </c>
      <c r="P1389" s="289">
        <v>0</v>
      </c>
      <c r="Q1389" s="186">
        <f t="shared" si="199"/>
        <v>892198.84</v>
      </c>
      <c r="R1389" s="186">
        <f t="shared" si="197"/>
        <v>878014.96</v>
      </c>
      <c r="S1389" s="433">
        <v>0</v>
      </c>
      <c r="T1389" s="433">
        <v>0</v>
      </c>
      <c r="U1389" s="433">
        <v>0</v>
      </c>
      <c r="V1389" s="433">
        <v>0</v>
      </c>
      <c r="W1389" s="433">
        <v>0</v>
      </c>
      <c r="X1389" s="433">
        <v>0</v>
      </c>
      <c r="Y1389" s="433">
        <v>0</v>
      </c>
      <c r="Z1389" s="433">
        <v>0</v>
      </c>
      <c r="AA1389" s="433">
        <v>0</v>
      </c>
      <c r="AB1389" s="433">
        <v>878014.96</v>
      </c>
      <c r="AC1389" s="433">
        <v>0</v>
      </c>
      <c r="AD1389" s="433">
        <v>0</v>
      </c>
      <c r="AE1389" s="433">
        <v>0</v>
      </c>
      <c r="AF1389" s="433">
        <v>0</v>
      </c>
      <c r="AG1389" s="433">
        <v>0</v>
      </c>
      <c r="AH1389" s="433">
        <v>0</v>
      </c>
      <c r="AI1389" s="433">
        <v>0</v>
      </c>
      <c r="AJ1389" s="433">
        <v>14183.88</v>
      </c>
      <c r="AK1389" s="175"/>
      <c r="AL1389" s="175">
        <v>11156127.59</v>
      </c>
      <c r="AM1389" s="175">
        <v>17625299.390000001</v>
      </c>
      <c r="AN1389" s="175">
        <v>6469171.8000000007</v>
      </c>
    </row>
    <row r="1390" spans="1:41" s="128" customFormat="1" ht="20.3" customHeight="1" x14ac:dyDescent="0.35">
      <c r="A1390" s="256">
        <v>2024</v>
      </c>
      <c r="B1390" s="184">
        <f t="shared" si="198"/>
        <v>93</v>
      </c>
      <c r="C1390" s="248" t="s">
        <v>4213</v>
      </c>
      <c r="D1390" s="184">
        <v>39779</v>
      </c>
      <c r="E1390" s="287">
        <f>VLOOKUP(D1390,'[1]2023-2025'!$A:$G,7,0)</f>
        <v>2024</v>
      </c>
      <c r="F1390" s="287" t="e">
        <f>VLOOKUP(D1390,[2]Лист1!$C:$F,4,0)</f>
        <v>#REF!</v>
      </c>
      <c r="G1390" s="287"/>
      <c r="H1390" s="288">
        <f>INDEX('[1]2023-2025'!$AK:$AK,MATCH(D1390,'[1]2023-2025'!$A:$A,0))</f>
        <v>45035</v>
      </c>
      <c r="I1390" s="288">
        <v>45035</v>
      </c>
      <c r="J1390" s="288" t="e">
        <f>VLOOKUP(D1390,[1]Лист3!$A:$AK,37,0)</f>
        <v>#N/A</v>
      </c>
      <c r="K1390" s="289">
        <f>INDEX('[1]2023-2025'!$G:$G,MATCH(D1390,'[1]2023-2025'!$A:$A,0))</f>
        <v>2024</v>
      </c>
      <c r="L1390" s="289"/>
      <c r="M1390" s="289"/>
      <c r="N1390" s="289"/>
      <c r="O1390" s="289">
        <v>0</v>
      </c>
      <c r="P1390" s="289">
        <v>0</v>
      </c>
      <c r="Q1390" s="186">
        <f t="shared" si="199"/>
        <v>15194787.319999998</v>
      </c>
      <c r="R1390" s="186">
        <f t="shared" ref="R1390:R1411" si="200">SUM(S1390:AI1390)</f>
        <v>14926377.709999999</v>
      </c>
      <c r="S1390" s="433">
        <v>0</v>
      </c>
      <c r="T1390" s="433">
        <v>0</v>
      </c>
      <c r="U1390" s="433">
        <v>0</v>
      </c>
      <c r="V1390" s="433">
        <v>0</v>
      </c>
      <c r="W1390" s="433">
        <v>0</v>
      </c>
      <c r="X1390" s="433">
        <v>0</v>
      </c>
      <c r="Y1390" s="433">
        <v>0</v>
      </c>
      <c r="Z1390" s="433">
        <v>14419500.889999999</v>
      </c>
      <c r="AA1390" s="433">
        <v>0</v>
      </c>
      <c r="AB1390" s="433">
        <v>0</v>
      </c>
      <c r="AC1390" s="433">
        <v>0</v>
      </c>
      <c r="AD1390" s="433">
        <v>0</v>
      </c>
      <c r="AE1390" s="433">
        <v>0</v>
      </c>
      <c r="AF1390" s="433">
        <v>0</v>
      </c>
      <c r="AG1390" s="433">
        <v>506876.82</v>
      </c>
      <c r="AH1390" s="433">
        <v>0</v>
      </c>
      <c r="AI1390" s="433">
        <v>0</v>
      </c>
      <c r="AJ1390" s="433">
        <v>268409.61</v>
      </c>
      <c r="AK1390" s="175"/>
      <c r="AL1390" s="175">
        <v>59988222.57</v>
      </c>
      <c r="AM1390" s="175">
        <v>75183009.890000001</v>
      </c>
      <c r="AN1390" s="175">
        <v>15194787.319999998</v>
      </c>
    </row>
    <row r="1391" spans="1:41" s="128" customFormat="1" ht="20.3" customHeight="1" x14ac:dyDescent="0.35">
      <c r="A1391" s="256">
        <v>2024</v>
      </c>
      <c r="B1391" s="184">
        <f t="shared" si="198"/>
        <v>94</v>
      </c>
      <c r="C1391" s="248" t="s">
        <v>2146</v>
      </c>
      <c r="D1391" s="184">
        <v>40913</v>
      </c>
      <c r="E1391" s="287">
        <f>VLOOKUP(D1391,'[1]2023-2025'!$A:$G,7,0)</f>
        <v>2024</v>
      </c>
      <c r="F1391" s="287"/>
      <c r="G1391" s="287"/>
      <c r="H1391" s="288" t="str">
        <f>INDEX('[1]2023-2025'!$AK:$AK,MATCH(D1391,'[1]2023-2025'!$A:$A,0))</f>
        <v>вкл. Протоколом</v>
      </c>
      <c r="I1391" s="288" t="e">
        <v>#N/A</v>
      </c>
      <c r="J1391" s="288" t="e">
        <f>VLOOKUP(D1391,[1]Лист3!$A:$AK,37,0)</f>
        <v>#N/A</v>
      </c>
      <c r="K1391" s="289"/>
      <c r="L1391" s="289"/>
      <c r="M1391" s="289"/>
      <c r="N1391" s="289"/>
      <c r="O1391" s="289"/>
      <c r="P1391" s="289"/>
      <c r="Q1391" s="186">
        <f t="shared" si="199"/>
        <v>3321303.3899999997</v>
      </c>
      <c r="R1391" s="186">
        <f t="shared" si="200"/>
        <v>3282114.07</v>
      </c>
      <c r="S1391" s="433">
        <v>3282114.07</v>
      </c>
      <c r="T1391" s="433">
        <v>0</v>
      </c>
      <c r="U1391" s="433">
        <v>0</v>
      </c>
      <c r="V1391" s="433">
        <v>0</v>
      </c>
      <c r="W1391" s="433">
        <v>0</v>
      </c>
      <c r="X1391" s="433">
        <v>0</v>
      </c>
      <c r="Y1391" s="433">
        <v>0</v>
      </c>
      <c r="Z1391" s="433">
        <v>0</v>
      </c>
      <c r="AA1391" s="433">
        <v>0</v>
      </c>
      <c r="AB1391" s="433">
        <v>0</v>
      </c>
      <c r="AC1391" s="433">
        <v>0</v>
      </c>
      <c r="AD1391" s="433">
        <v>0</v>
      </c>
      <c r="AE1391" s="433">
        <v>0</v>
      </c>
      <c r="AF1391" s="433">
        <v>0</v>
      </c>
      <c r="AG1391" s="433">
        <v>0</v>
      </c>
      <c r="AH1391" s="433">
        <v>0</v>
      </c>
      <c r="AI1391" s="433">
        <v>0</v>
      </c>
      <c r="AJ1391" s="433">
        <v>39189.32</v>
      </c>
      <c r="AK1391" s="175"/>
      <c r="AL1391" s="175">
        <v>8442869.0500000007</v>
      </c>
      <c r="AM1391" s="175">
        <v>18123263.100000001</v>
      </c>
      <c r="AN1391" s="175">
        <v>9680394.0500000007</v>
      </c>
    </row>
    <row r="1392" spans="1:41" s="7" customFormat="1" ht="20.3" customHeight="1" x14ac:dyDescent="0.35">
      <c r="A1392" s="256">
        <v>2024</v>
      </c>
      <c r="B1392" s="184">
        <f t="shared" si="198"/>
        <v>95</v>
      </c>
      <c r="C1392" s="248" t="s">
        <v>2147</v>
      </c>
      <c r="D1392" s="184">
        <v>40915</v>
      </c>
      <c r="E1392" s="287">
        <f>VLOOKUP(D1392,'[1]2023-2025'!$A:$G,7,0)</f>
        <v>2024</v>
      </c>
      <c r="F1392" s="287"/>
      <c r="G1392" s="287"/>
      <c r="H1392" s="288" t="str">
        <f>INDEX('[1]2023-2025'!$AK:$AK,MATCH(D1392,'[1]2023-2025'!$A:$A,0))</f>
        <v>вкл. Протоколом</v>
      </c>
      <c r="I1392" s="288" t="e">
        <v>#N/A</v>
      </c>
      <c r="J1392" s="288" t="e">
        <f>VLOOKUP(D1392,[1]Лист3!$A:$AK,37,0)</f>
        <v>#N/A</v>
      </c>
      <c r="K1392" s="289"/>
      <c r="L1392" s="289"/>
      <c r="M1392" s="289"/>
      <c r="N1392" s="289"/>
      <c r="O1392" s="289"/>
      <c r="P1392" s="289"/>
      <c r="Q1392" s="186">
        <f t="shared" si="199"/>
        <v>1271599.0899999999</v>
      </c>
      <c r="R1392" s="186">
        <f t="shared" si="200"/>
        <v>1256420.1299999999</v>
      </c>
      <c r="S1392" s="433">
        <v>1256420.1299999999</v>
      </c>
      <c r="T1392" s="433">
        <v>0</v>
      </c>
      <c r="U1392" s="433">
        <v>0</v>
      </c>
      <c r="V1392" s="433">
        <v>0</v>
      </c>
      <c r="W1392" s="433">
        <v>0</v>
      </c>
      <c r="X1392" s="433">
        <v>0</v>
      </c>
      <c r="Y1392" s="433">
        <v>0</v>
      </c>
      <c r="Z1392" s="433">
        <v>0</v>
      </c>
      <c r="AA1392" s="433">
        <v>0</v>
      </c>
      <c r="AB1392" s="433">
        <v>0</v>
      </c>
      <c r="AC1392" s="433">
        <v>0</v>
      </c>
      <c r="AD1392" s="433">
        <v>0</v>
      </c>
      <c r="AE1392" s="433">
        <v>0</v>
      </c>
      <c r="AF1392" s="433">
        <v>0</v>
      </c>
      <c r="AG1392" s="433">
        <v>0</v>
      </c>
      <c r="AH1392" s="433">
        <v>0</v>
      </c>
      <c r="AI1392" s="433">
        <v>0</v>
      </c>
      <c r="AJ1392" s="433">
        <v>15178.96</v>
      </c>
      <c r="AK1392" s="175"/>
      <c r="AL1392" s="175">
        <v>3555421.63</v>
      </c>
      <c r="AM1392" s="175">
        <v>5190315.43</v>
      </c>
      <c r="AN1392" s="175">
        <v>1634893.7999999998</v>
      </c>
      <c r="AO1392" s="7" t="s">
        <v>3137</v>
      </c>
    </row>
    <row r="1393" spans="1:41" s="128" customFormat="1" ht="20.3" customHeight="1" x14ac:dyDescent="0.35">
      <c r="A1393" s="256">
        <v>2024</v>
      </c>
      <c r="B1393" s="184">
        <f t="shared" si="198"/>
        <v>96</v>
      </c>
      <c r="C1393" s="248" t="s">
        <v>2149</v>
      </c>
      <c r="D1393" s="184">
        <v>40733</v>
      </c>
      <c r="E1393" s="287">
        <f>VLOOKUP(D1393,'[1]2023-2025'!$A:$G,7,0)</f>
        <v>2024</v>
      </c>
      <c r="F1393" s="287"/>
      <c r="G1393" s="287"/>
      <c r="H1393" s="288" t="str">
        <f>INDEX('[1]2023-2025'!$AK:$AK,MATCH(D1393,'[1]2023-2025'!$A:$A,0))</f>
        <v>вкл. Протоколом</v>
      </c>
      <c r="I1393" s="288" t="e">
        <v>#N/A</v>
      </c>
      <c r="J1393" s="288" t="e">
        <f>VLOOKUP(D1393,[1]Лист3!$A:$AK,37,0)</f>
        <v>#N/A</v>
      </c>
      <c r="K1393" s="289"/>
      <c r="L1393" s="289"/>
      <c r="M1393" s="289"/>
      <c r="N1393" s="289"/>
      <c r="O1393" s="289"/>
      <c r="P1393" s="289"/>
      <c r="Q1393" s="186">
        <f t="shared" si="199"/>
        <v>765938</v>
      </c>
      <c r="R1393" s="186">
        <f t="shared" si="200"/>
        <v>751754.12</v>
      </c>
      <c r="S1393" s="433">
        <v>0</v>
      </c>
      <c r="T1393" s="433">
        <v>0</v>
      </c>
      <c r="U1393" s="433">
        <v>0</v>
      </c>
      <c r="V1393" s="433">
        <v>0</v>
      </c>
      <c r="W1393" s="433">
        <v>0</v>
      </c>
      <c r="X1393" s="433">
        <v>0</v>
      </c>
      <c r="Y1393" s="433">
        <v>0</v>
      </c>
      <c r="Z1393" s="433">
        <v>0</v>
      </c>
      <c r="AA1393" s="433">
        <v>0</v>
      </c>
      <c r="AB1393" s="433">
        <v>751754.12</v>
      </c>
      <c r="AC1393" s="433">
        <v>0</v>
      </c>
      <c r="AD1393" s="433">
        <v>0</v>
      </c>
      <c r="AE1393" s="433">
        <v>0</v>
      </c>
      <c r="AF1393" s="433">
        <v>0</v>
      </c>
      <c r="AG1393" s="433">
        <v>0</v>
      </c>
      <c r="AH1393" s="433">
        <v>0</v>
      </c>
      <c r="AI1393" s="433">
        <v>0</v>
      </c>
      <c r="AJ1393" s="433">
        <v>14183.88</v>
      </c>
      <c r="AK1393" s="175"/>
      <c r="AL1393" s="175">
        <v>5640273.3399999999</v>
      </c>
      <c r="AM1393" s="175">
        <v>13729790.6</v>
      </c>
      <c r="AN1393" s="175">
        <v>8089517.2599999998</v>
      </c>
      <c r="AO1393" s="377" t="s">
        <v>3137</v>
      </c>
    </row>
    <row r="1394" spans="1:41" s="128" customFormat="1" ht="20.3" customHeight="1" x14ac:dyDescent="0.35">
      <c r="A1394" s="256">
        <v>2024</v>
      </c>
      <c r="B1394" s="184">
        <f t="shared" si="198"/>
        <v>97</v>
      </c>
      <c r="C1394" s="248" t="s">
        <v>2152</v>
      </c>
      <c r="D1394" s="184">
        <v>40693</v>
      </c>
      <c r="E1394" s="287">
        <f>VLOOKUP(D1394,'[1]2023-2025'!$A:$G,7,0)</f>
        <v>2024</v>
      </c>
      <c r="F1394" s="287"/>
      <c r="G1394" s="287"/>
      <c r="H1394" s="288" t="str">
        <f>INDEX('[1]2023-2025'!$AK:$AK,MATCH(D1394,'[1]2023-2025'!$A:$A,0))</f>
        <v>вкл. Протоколом</v>
      </c>
      <c r="I1394" s="288" t="e">
        <v>#N/A</v>
      </c>
      <c r="J1394" s="288" t="e">
        <f>VLOOKUP(D1394,[1]Лист3!$A:$AK,37,0)</f>
        <v>#N/A</v>
      </c>
      <c r="K1394" s="289"/>
      <c r="L1394" s="289"/>
      <c r="M1394" s="289"/>
      <c r="N1394" s="289"/>
      <c r="O1394" s="289"/>
      <c r="P1394" s="289"/>
      <c r="Q1394" s="186">
        <f t="shared" si="199"/>
        <v>4523795.54</v>
      </c>
      <c r="R1394" s="186">
        <f t="shared" si="200"/>
        <v>4480145.62</v>
      </c>
      <c r="S1394" s="433">
        <v>0</v>
      </c>
      <c r="T1394" s="433">
        <v>3867499.56</v>
      </c>
      <c r="U1394" s="433">
        <v>0</v>
      </c>
      <c r="V1394" s="433">
        <v>0</v>
      </c>
      <c r="W1394" s="433">
        <v>0</v>
      </c>
      <c r="X1394" s="433">
        <v>0</v>
      </c>
      <c r="Y1394" s="433">
        <v>0</v>
      </c>
      <c r="Z1394" s="433">
        <v>0</v>
      </c>
      <c r="AA1394" s="433">
        <v>0</v>
      </c>
      <c r="AB1394" s="433">
        <v>612646.06000000006</v>
      </c>
      <c r="AC1394" s="433">
        <v>0</v>
      </c>
      <c r="AD1394" s="433">
        <v>0</v>
      </c>
      <c r="AE1394" s="433">
        <v>0</v>
      </c>
      <c r="AF1394" s="433">
        <v>0</v>
      </c>
      <c r="AG1394" s="433">
        <v>0</v>
      </c>
      <c r="AH1394" s="433">
        <v>0</v>
      </c>
      <c r="AI1394" s="433">
        <v>0</v>
      </c>
      <c r="AJ1394" s="433">
        <v>43649.919999999998</v>
      </c>
      <c r="AK1394" s="175"/>
      <c r="AL1394" s="175">
        <v>9441738.6600000001</v>
      </c>
      <c r="AM1394" s="175">
        <v>19234710.43</v>
      </c>
      <c r="AN1394" s="175">
        <v>9792971.7699999996</v>
      </c>
    </row>
    <row r="1395" spans="1:41" s="128" customFormat="1" ht="20.3" customHeight="1" x14ac:dyDescent="0.35">
      <c r="A1395" s="256">
        <v>2024</v>
      </c>
      <c r="B1395" s="184">
        <f t="shared" si="198"/>
        <v>98</v>
      </c>
      <c r="C1395" s="248" t="s">
        <v>2154</v>
      </c>
      <c r="D1395" s="184">
        <v>40471</v>
      </c>
      <c r="E1395" s="287">
        <f>VLOOKUP(D1395,'[1]2023-2025'!$A:$G,7,0)</f>
        <v>2024</v>
      </c>
      <c r="F1395" s="287"/>
      <c r="G1395" s="287"/>
      <c r="H1395" s="288" t="str">
        <f>INDEX('[1]2023-2025'!$AK:$AK,MATCH(D1395,'[1]2023-2025'!$A:$A,0))</f>
        <v>вкл. Протоколом</v>
      </c>
      <c r="I1395" s="288" t="e">
        <v>#N/A</v>
      </c>
      <c r="J1395" s="288" t="e">
        <f>VLOOKUP(D1395,[1]Лист3!$A:$AK,37,0)</f>
        <v>#N/A</v>
      </c>
      <c r="K1395" s="289"/>
      <c r="L1395" s="289"/>
      <c r="M1395" s="289"/>
      <c r="N1395" s="289"/>
      <c r="O1395" s="289"/>
      <c r="P1395" s="289"/>
      <c r="Q1395" s="186">
        <f t="shared" si="199"/>
        <v>794103.79</v>
      </c>
      <c r="R1395" s="186">
        <f t="shared" si="200"/>
        <v>779919.91</v>
      </c>
      <c r="S1395" s="433">
        <v>0</v>
      </c>
      <c r="T1395" s="433">
        <v>0</v>
      </c>
      <c r="U1395" s="433">
        <v>0</v>
      </c>
      <c r="V1395" s="433">
        <v>0</v>
      </c>
      <c r="W1395" s="433">
        <v>0</v>
      </c>
      <c r="X1395" s="433">
        <v>0</v>
      </c>
      <c r="Y1395" s="433">
        <v>0</v>
      </c>
      <c r="Z1395" s="433">
        <v>0</v>
      </c>
      <c r="AA1395" s="433">
        <v>0</v>
      </c>
      <c r="AB1395" s="433">
        <v>779919.91</v>
      </c>
      <c r="AC1395" s="433">
        <v>0</v>
      </c>
      <c r="AD1395" s="433">
        <v>0</v>
      </c>
      <c r="AE1395" s="433">
        <v>0</v>
      </c>
      <c r="AF1395" s="433">
        <v>0</v>
      </c>
      <c r="AG1395" s="433">
        <v>0</v>
      </c>
      <c r="AH1395" s="433">
        <v>0</v>
      </c>
      <c r="AI1395" s="433">
        <v>0</v>
      </c>
      <c r="AJ1395" s="433">
        <v>14183.88</v>
      </c>
      <c r="AK1395" s="175"/>
      <c r="AL1395" s="175">
        <v>7264262.8199999984</v>
      </c>
      <c r="AM1395" s="175">
        <v>15762471.1</v>
      </c>
      <c r="AN1395" s="175">
        <v>8498208.2800000012</v>
      </c>
    </row>
    <row r="1396" spans="1:41" s="128" customFormat="1" ht="20.3" customHeight="1" x14ac:dyDescent="0.35">
      <c r="A1396" s="256">
        <v>2024</v>
      </c>
      <c r="B1396" s="184">
        <f t="shared" si="198"/>
        <v>99</v>
      </c>
      <c r="C1396" s="248" t="s">
        <v>4023</v>
      </c>
      <c r="D1396" s="184">
        <v>40786</v>
      </c>
      <c r="E1396" s="287">
        <f>VLOOKUP(D1396,'[1]2023-2025'!$A:$G,7,0)</f>
        <v>2024</v>
      </c>
      <c r="F1396" s="287"/>
      <c r="G1396" s="287"/>
      <c r="H1396" s="288">
        <f>INDEX('[1]2023-2025'!$AK:$AK,MATCH(D1396,'[1]2023-2025'!$A:$A,0))</f>
        <v>0</v>
      </c>
      <c r="I1396" s="288" t="e">
        <v>#N/A</v>
      </c>
      <c r="J1396" s="288" t="e">
        <f>VLOOKUP(D1396,[1]Лист3!$A:$AK,37,0)</f>
        <v>#N/A</v>
      </c>
      <c r="K1396" s="289"/>
      <c r="L1396" s="289"/>
      <c r="M1396" s="289"/>
      <c r="N1396" s="289"/>
      <c r="O1396" s="289"/>
      <c r="P1396" s="289"/>
      <c r="Q1396" s="186">
        <f t="shared" si="199"/>
        <v>1076772.98</v>
      </c>
      <c r="R1396" s="186">
        <f t="shared" si="200"/>
        <v>1062589.1000000001</v>
      </c>
      <c r="S1396" s="433">
        <v>0</v>
      </c>
      <c r="T1396" s="433">
        <v>0</v>
      </c>
      <c r="U1396" s="433">
        <v>0</v>
      </c>
      <c r="V1396" s="433">
        <v>0</v>
      </c>
      <c r="W1396" s="433">
        <v>0</v>
      </c>
      <c r="X1396" s="433">
        <v>0</v>
      </c>
      <c r="Y1396" s="433">
        <v>0</v>
      </c>
      <c r="Z1396" s="433">
        <v>0</v>
      </c>
      <c r="AA1396" s="433">
        <v>0</v>
      </c>
      <c r="AB1396" s="433">
        <v>1062589.1000000001</v>
      </c>
      <c r="AC1396" s="433">
        <v>0</v>
      </c>
      <c r="AD1396" s="433">
        <v>0</v>
      </c>
      <c r="AE1396" s="433">
        <v>0</v>
      </c>
      <c r="AF1396" s="433">
        <v>0</v>
      </c>
      <c r="AG1396" s="433">
        <v>0</v>
      </c>
      <c r="AH1396" s="433">
        <v>0</v>
      </c>
      <c r="AI1396" s="433">
        <v>0</v>
      </c>
      <c r="AJ1396" s="433">
        <v>14183.88</v>
      </c>
      <c r="AK1396" s="175"/>
      <c r="AL1396" s="175">
        <v>7808650.1399999997</v>
      </c>
      <c r="AM1396" s="175">
        <v>14846681.15</v>
      </c>
      <c r="AN1396" s="175">
        <v>7038031.0100000007</v>
      </c>
    </row>
    <row r="1397" spans="1:41" s="128" customFormat="1" ht="23.25" customHeight="1" x14ac:dyDescent="0.35">
      <c r="A1397" s="256">
        <v>2024</v>
      </c>
      <c r="B1397" s="184">
        <f>B1396+1</f>
        <v>100</v>
      </c>
      <c r="C1397" s="286" t="s">
        <v>3044</v>
      </c>
      <c r="D1397" s="184">
        <v>41000</v>
      </c>
      <c r="E1397" s="287"/>
      <c r="F1397" s="287"/>
      <c r="G1397" s="287"/>
      <c r="H1397" s="288"/>
      <c r="I1397" s="288" t="e">
        <v>#N/A</v>
      </c>
      <c r="J1397" s="288" t="e">
        <f>VLOOKUP(D1397,[1]Лист3!$A:$AK,37,0)</f>
        <v>#N/A</v>
      </c>
      <c r="K1397" s="289"/>
      <c r="L1397" s="289"/>
      <c r="M1397" s="289"/>
      <c r="N1397" s="289"/>
      <c r="O1397" s="289"/>
      <c r="P1397" s="289"/>
      <c r="Q1397" s="186">
        <f t="shared" si="199"/>
        <v>1597354.49</v>
      </c>
      <c r="R1397" s="186">
        <f t="shared" si="200"/>
        <v>1578212.9</v>
      </c>
      <c r="S1397" s="433">
        <v>0</v>
      </c>
      <c r="T1397" s="433">
        <v>0</v>
      </c>
      <c r="U1397" s="433">
        <v>0</v>
      </c>
      <c r="V1397" s="433">
        <v>0</v>
      </c>
      <c r="W1397" s="433">
        <v>0</v>
      </c>
      <c r="X1397" s="433">
        <v>0</v>
      </c>
      <c r="Y1397" s="433">
        <v>0</v>
      </c>
      <c r="Z1397" s="433">
        <v>0</v>
      </c>
      <c r="AA1397" s="433">
        <v>1578212.9</v>
      </c>
      <c r="AB1397" s="433">
        <v>0</v>
      </c>
      <c r="AC1397" s="433">
        <v>0</v>
      </c>
      <c r="AD1397" s="433">
        <v>0</v>
      </c>
      <c r="AE1397" s="433">
        <v>0</v>
      </c>
      <c r="AF1397" s="433">
        <v>0</v>
      </c>
      <c r="AG1397" s="433">
        <v>0</v>
      </c>
      <c r="AH1397" s="433">
        <v>0</v>
      </c>
      <c r="AI1397" s="433">
        <v>0</v>
      </c>
      <c r="AJ1397" s="433">
        <v>19141.59</v>
      </c>
      <c r="AK1397" s="175"/>
      <c r="AL1397" s="175">
        <v>1222231.1599999999</v>
      </c>
      <c r="AM1397" s="175">
        <v>2819585.65</v>
      </c>
      <c r="AN1397" s="175">
        <v>1597354.49</v>
      </c>
    </row>
    <row r="1398" spans="1:41" s="128" customFormat="1" ht="23.25" customHeight="1" x14ac:dyDescent="0.35">
      <c r="A1398" s="256">
        <v>2024</v>
      </c>
      <c r="B1398" s="184">
        <f>B1397+1</f>
        <v>101</v>
      </c>
      <c r="C1398" s="286" t="s">
        <v>3853</v>
      </c>
      <c r="D1398" s="184">
        <v>40684</v>
      </c>
      <c r="E1398" s="287"/>
      <c r="F1398" s="287"/>
      <c r="G1398" s="287"/>
      <c r="H1398" s="288"/>
      <c r="I1398" s="288" t="e">
        <v>#N/A</v>
      </c>
      <c r="J1398" s="288" t="e">
        <f>VLOOKUP(D1398,[1]Лист3!$A:$AK,37,0)</f>
        <v>#N/A</v>
      </c>
      <c r="K1398" s="289"/>
      <c r="L1398" s="289"/>
      <c r="M1398" s="289"/>
      <c r="N1398" s="289"/>
      <c r="O1398" s="289"/>
      <c r="P1398" s="289"/>
      <c r="Q1398" s="186">
        <f t="shared" si="199"/>
        <v>1098985.77</v>
      </c>
      <c r="R1398" s="186">
        <f t="shared" si="200"/>
        <v>1081255.1400000001</v>
      </c>
      <c r="S1398" s="433">
        <v>0</v>
      </c>
      <c r="T1398" s="433">
        <v>1081255.1400000001</v>
      </c>
      <c r="U1398" s="433">
        <v>0</v>
      </c>
      <c r="V1398" s="433">
        <v>0</v>
      </c>
      <c r="W1398" s="433">
        <v>0</v>
      </c>
      <c r="X1398" s="433">
        <v>0</v>
      </c>
      <c r="Y1398" s="433">
        <v>0</v>
      </c>
      <c r="Z1398" s="433">
        <v>0</v>
      </c>
      <c r="AA1398" s="433">
        <v>0</v>
      </c>
      <c r="AB1398" s="433">
        <v>0</v>
      </c>
      <c r="AC1398" s="433">
        <v>0</v>
      </c>
      <c r="AD1398" s="433">
        <v>0</v>
      </c>
      <c r="AE1398" s="433">
        <v>0</v>
      </c>
      <c r="AF1398" s="433">
        <v>0</v>
      </c>
      <c r="AG1398" s="433">
        <v>0</v>
      </c>
      <c r="AH1398" s="433">
        <v>0</v>
      </c>
      <c r="AI1398" s="433">
        <v>0</v>
      </c>
      <c r="AJ1398" s="433">
        <v>17730.63</v>
      </c>
      <c r="AK1398" s="175"/>
      <c r="AL1398" s="175">
        <v>4350834.37</v>
      </c>
      <c r="AM1398" s="175">
        <v>10277812.6</v>
      </c>
      <c r="AN1398" s="175">
        <v>5926978.2299999995</v>
      </c>
    </row>
    <row r="1399" spans="1:41" s="128" customFormat="1" ht="23.25" customHeight="1" x14ac:dyDescent="0.35">
      <c r="A1399" s="256">
        <v>2024</v>
      </c>
      <c r="B1399" s="184">
        <f t="shared" si="198"/>
        <v>102</v>
      </c>
      <c r="C1399" s="286" t="s">
        <v>3066</v>
      </c>
      <c r="D1399" s="184">
        <v>40924</v>
      </c>
      <c r="E1399" s="287"/>
      <c r="F1399" s="287"/>
      <c r="G1399" s="287"/>
      <c r="H1399" s="288"/>
      <c r="I1399" s="288" t="e">
        <v>#N/A</v>
      </c>
      <c r="J1399" s="288" t="e">
        <f>VLOOKUP(D1399,[1]Лист3!$A:$AK,37,0)</f>
        <v>#N/A</v>
      </c>
      <c r="K1399" s="289"/>
      <c r="L1399" s="289"/>
      <c r="M1399" s="289"/>
      <c r="N1399" s="289"/>
      <c r="O1399" s="289"/>
      <c r="P1399" s="289"/>
      <c r="Q1399" s="186">
        <f t="shared" si="199"/>
        <v>4709662.8100000005</v>
      </c>
      <c r="R1399" s="186">
        <f t="shared" si="200"/>
        <v>4643344.37</v>
      </c>
      <c r="S1399" s="433">
        <v>0</v>
      </c>
      <c r="T1399" s="433">
        <v>0</v>
      </c>
      <c r="U1399" s="433">
        <v>0</v>
      </c>
      <c r="V1399" s="433">
        <v>0</v>
      </c>
      <c r="W1399" s="433">
        <v>0</v>
      </c>
      <c r="X1399" s="433">
        <v>0</v>
      </c>
      <c r="Y1399" s="433">
        <v>0</v>
      </c>
      <c r="Z1399" s="433">
        <v>0</v>
      </c>
      <c r="AA1399" s="433">
        <v>4643344.37</v>
      </c>
      <c r="AB1399" s="433">
        <v>0</v>
      </c>
      <c r="AC1399" s="433">
        <v>0</v>
      </c>
      <c r="AD1399" s="433">
        <v>0</v>
      </c>
      <c r="AE1399" s="433">
        <v>0</v>
      </c>
      <c r="AF1399" s="433">
        <v>0</v>
      </c>
      <c r="AG1399" s="433">
        <v>0</v>
      </c>
      <c r="AH1399" s="433">
        <v>0</v>
      </c>
      <c r="AI1399" s="433">
        <v>0</v>
      </c>
      <c r="AJ1399" s="433">
        <v>66318.44</v>
      </c>
      <c r="AK1399" s="175"/>
      <c r="AL1399" s="175">
        <v>8226308.8899999987</v>
      </c>
      <c r="AM1399" s="175">
        <v>12935971.699999999</v>
      </c>
      <c r="AN1399" s="175">
        <v>4709662.8100000005</v>
      </c>
    </row>
    <row r="1400" spans="1:41" s="7" customFormat="1" ht="23.25" customHeight="1" x14ac:dyDescent="0.35">
      <c r="A1400" s="256">
        <v>2024</v>
      </c>
      <c r="B1400" s="184">
        <f>B1399+1</f>
        <v>103</v>
      </c>
      <c r="C1400" s="286" t="s">
        <v>3067</v>
      </c>
      <c r="D1400" s="184">
        <v>39466</v>
      </c>
      <c r="E1400" s="287"/>
      <c r="F1400" s="287"/>
      <c r="G1400" s="287"/>
      <c r="H1400" s="288"/>
      <c r="I1400" s="288" t="e">
        <v>#N/A</v>
      </c>
      <c r="J1400" s="288" t="e">
        <f>VLOOKUP(D1400,[1]Лист3!$A:$AK,37,0)</f>
        <v>#N/A</v>
      </c>
      <c r="K1400" s="289"/>
      <c r="L1400" s="289"/>
      <c r="M1400" s="289"/>
      <c r="N1400" s="289"/>
      <c r="O1400" s="289"/>
      <c r="P1400" s="289"/>
      <c r="Q1400" s="186">
        <f t="shared" si="199"/>
        <v>5582456.5199999996</v>
      </c>
      <c r="R1400" s="186">
        <f t="shared" si="200"/>
        <v>5528007.2299999995</v>
      </c>
      <c r="S1400" s="433">
        <v>3995299.92</v>
      </c>
      <c r="T1400" s="433">
        <v>0</v>
      </c>
      <c r="U1400" s="433">
        <v>0</v>
      </c>
      <c r="V1400" s="433">
        <v>490035.47</v>
      </c>
      <c r="W1400" s="433">
        <v>0</v>
      </c>
      <c r="X1400" s="433">
        <v>0</v>
      </c>
      <c r="Y1400" s="433">
        <v>0</v>
      </c>
      <c r="Z1400" s="433">
        <v>0</v>
      </c>
      <c r="AA1400" s="433">
        <v>0</v>
      </c>
      <c r="AB1400" s="433">
        <v>0</v>
      </c>
      <c r="AC1400" s="433">
        <v>1042671.84</v>
      </c>
      <c r="AD1400" s="433">
        <v>0</v>
      </c>
      <c r="AE1400" s="433">
        <v>0</v>
      </c>
      <c r="AF1400" s="433">
        <v>0</v>
      </c>
      <c r="AG1400" s="433">
        <v>0</v>
      </c>
      <c r="AH1400" s="433">
        <v>0</v>
      </c>
      <c r="AI1400" s="433">
        <v>0</v>
      </c>
      <c r="AJ1400" s="433">
        <v>54449.29</v>
      </c>
      <c r="AK1400" s="175"/>
      <c r="AL1400" s="175">
        <v>13665198.160000002</v>
      </c>
      <c r="AM1400" s="175">
        <v>22485990.850000001</v>
      </c>
      <c r="AN1400" s="175">
        <v>8820792.6899999995</v>
      </c>
      <c r="AO1400" s="7" t="s">
        <v>3137</v>
      </c>
    </row>
    <row r="1401" spans="1:41" s="105" customFormat="1" ht="20.3" customHeight="1" x14ac:dyDescent="0.35">
      <c r="A1401" s="256">
        <v>2024</v>
      </c>
      <c r="B1401" s="184">
        <f t="shared" ref="B1401:B1408" si="201">B1400+1</f>
        <v>104</v>
      </c>
      <c r="C1401" s="286" t="s">
        <v>1207</v>
      </c>
      <c r="D1401" s="184">
        <v>40754</v>
      </c>
      <c r="E1401" s="287" t="e">
        <f>VLOOKUP(D1401,'[1]2023-2025'!$A:$G,7,0)</f>
        <v>#N/A</v>
      </c>
      <c r="F1401" s="287"/>
      <c r="G1401" s="287" t="s">
        <v>1899</v>
      </c>
      <c r="H1401" s="288" t="e">
        <f>INDEX('[1]2023-2025'!$AK:$AK,MATCH(D1401,'[1]2023-2025'!$A:$A,0))</f>
        <v>#N/A</v>
      </c>
      <c r="I1401" s="288" t="e">
        <v>#N/A</v>
      </c>
      <c r="J1401" s="288" t="e">
        <f>VLOOKUP(D1401,[1]Лист3!$A:$AK,37,0)</f>
        <v>#N/A</v>
      </c>
      <c r="K1401" s="289" t="e">
        <f>INDEX('[1]2023-2025'!$G:$G,MATCH(D1401,'[1]2023-2025'!$A:$A,0))</f>
        <v>#N/A</v>
      </c>
      <c r="L1401" s="289"/>
      <c r="M1401" s="289"/>
      <c r="N1401" s="289"/>
      <c r="O1401" s="289" t="e">
        <v>#N/A</v>
      </c>
      <c r="P1401" s="289" t="e">
        <v>#N/A</v>
      </c>
      <c r="Q1401" s="186">
        <f t="shared" si="199"/>
        <v>4518165.4799999995</v>
      </c>
      <c r="R1401" s="186">
        <f t="shared" si="200"/>
        <v>4453094.92</v>
      </c>
      <c r="S1401" s="433">
        <v>2310172.1800000002</v>
      </c>
      <c r="T1401" s="433">
        <v>1862831.44</v>
      </c>
      <c r="U1401" s="433">
        <v>0</v>
      </c>
      <c r="V1401" s="433">
        <v>0</v>
      </c>
      <c r="W1401" s="433">
        <v>0</v>
      </c>
      <c r="X1401" s="433">
        <v>123054.41</v>
      </c>
      <c r="Y1401" s="433">
        <v>0</v>
      </c>
      <c r="Z1401" s="433">
        <v>0</v>
      </c>
      <c r="AA1401" s="433">
        <v>0</v>
      </c>
      <c r="AB1401" s="433">
        <v>157036.89000000001</v>
      </c>
      <c r="AC1401" s="433">
        <v>0</v>
      </c>
      <c r="AD1401" s="433">
        <v>0</v>
      </c>
      <c r="AE1401" s="433">
        <v>0</v>
      </c>
      <c r="AF1401" s="433">
        <v>0</v>
      </c>
      <c r="AG1401" s="433">
        <v>0</v>
      </c>
      <c r="AH1401" s="433">
        <v>0</v>
      </c>
      <c r="AI1401" s="433">
        <v>0</v>
      </c>
      <c r="AJ1401" s="433">
        <v>65070.560000000005</v>
      </c>
      <c r="AK1401" s="175"/>
      <c r="AL1401" s="175">
        <v>8873517.5</v>
      </c>
      <c r="AM1401" s="175">
        <v>13391682.98</v>
      </c>
      <c r="AN1401" s="175">
        <v>4518165.4799999995</v>
      </c>
    </row>
    <row r="1402" spans="1:41" s="7" customFormat="1" ht="20.3" customHeight="1" x14ac:dyDescent="0.35">
      <c r="A1402" s="256">
        <v>2024</v>
      </c>
      <c r="B1402" s="184">
        <f t="shared" si="201"/>
        <v>105</v>
      </c>
      <c r="C1402" s="286" t="s">
        <v>39</v>
      </c>
      <c r="D1402" s="184">
        <v>39588</v>
      </c>
      <c r="E1402" s="287"/>
      <c r="F1402" s="287"/>
      <c r="G1402" s="287"/>
      <c r="H1402" s="288"/>
      <c r="I1402" s="288"/>
      <c r="J1402" s="288"/>
      <c r="K1402" s="289"/>
      <c r="L1402" s="289"/>
      <c r="M1402" s="289"/>
      <c r="N1402" s="289"/>
      <c r="O1402" s="289"/>
      <c r="P1402" s="289"/>
      <c r="Q1402" s="186">
        <f t="shared" si="199"/>
        <v>2100489.29</v>
      </c>
      <c r="R1402" s="186">
        <f t="shared" ref="R1402:R1407" si="202">SUM(S1402:AI1402)</f>
        <v>2076569.26</v>
      </c>
      <c r="S1402" s="433">
        <v>0</v>
      </c>
      <c r="T1402" s="433">
        <v>0</v>
      </c>
      <c r="U1402" s="433">
        <v>0</v>
      </c>
      <c r="V1402" s="433">
        <v>2076569.26</v>
      </c>
      <c r="W1402" s="433">
        <v>0</v>
      </c>
      <c r="X1402" s="433">
        <v>0</v>
      </c>
      <c r="Y1402" s="433">
        <v>0</v>
      </c>
      <c r="Z1402" s="433">
        <v>0</v>
      </c>
      <c r="AA1402" s="433">
        <v>0</v>
      </c>
      <c r="AB1402" s="433">
        <v>0</v>
      </c>
      <c r="AC1402" s="433">
        <v>0</v>
      </c>
      <c r="AD1402" s="433">
        <v>0</v>
      </c>
      <c r="AE1402" s="433">
        <v>0</v>
      </c>
      <c r="AF1402" s="433">
        <v>0</v>
      </c>
      <c r="AG1402" s="433">
        <v>0</v>
      </c>
      <c r="AH1402" s="433">
        <v>0</v>
      </c>
      <c r="AI1402" s="433">
        <v>0</v>
      </c>
      <c r="AJ1402" s="433">
        <v>23920.03</v>
      </c>
      <c r="AK1402" s="175"/>
      <c r="AL1402" s="175">
        <v>27154807.540000003</v>
      </c>
      <c r="AM1402" s="175">
        <v>60067957.880000003</v>
      </c>
      <c r="AN1402" s="175">
        <v>32913150.34</v>
      </c>
    </row>
    <row r="1403" spans="1:41" s="7" customFormat="1" ht="20.3" customHeight="1" x14ac:dyDescent="0.35">
      <c r="A1403" s="256">
        <v>2024</v>
      </c>
      <c r="B1403" s="184">
        <f t="shared" si="201"/>
        <v>106</v>
      </c>
      <c r="C1403" s="286" t="s">
        <v>2145</v>
      </c>
      <c r="D1403" s="184">
        <v>40805</v>
      </c>
      <c r="E1403" s="287"/>
      <c r="F1403" s="287"/>
      <c r="G1403" s="287"/>
      <c r="H1403" s="288"/>
      <c r="I1403" s="288"/>
      <c r="J1403" s="288"/>
      <c r="K1403" s="289"/>
      <c r="L1403" s="289"/>
      <c r="M1403" s="289"/>
      <c r="N1403" s="289"/>
      <c r="O1403" s="289"/>
      <c r="P1403" s="289"/>
      <c r="Q1403" s="186">
        <f t="shared" si="199"/>
        <v>3960598.06</v>
      </c>
      <c r="R1403" s="186">
        <f t="shared" si="202"/>
        <v>3922870.58</v>
      </c>
      <c r="S1403" s="433">
        <v>0</v>
      </c>
      <c r="T1403" s="433">
        <v>3922870.58</v>
      </c>
      <c r="U1403" s="433">
        <v>0</v>
      </c>
      <c r="V1403" s="433">
        <v>0</v>
      </c>
      <c r="W1403" s="433">
        <v>0</v>
      </c>
      <c r="X1403" s="433">
        <v>0</v>
      </c>
      <c r="Y1403" s="433">
        <v>0</v>
      </c>
      <c r="Z1403" s="433">
        <v>0</v>
      </c>
      <c r="AA1403" s="433">
        <v>0</v>
      </c>
      <c r="AB1403" s="433">
        <v>0</v>
      </c>
      <c r="AC1403" s="433">
        <v>0</v>
      </c>
      <c r="AD1403" s="433">
        <v>0</v>
      </c>
      <c r="AE1403" s="433">
        <v>0</v>
      </c>
      <c r="AF1403" s="433">
        <v>0</v>
      </c>
      <c r="AG1403" s="433">
        <v>0</v>
      </c>
      <c r="AH1403" s="433">
        <v>0</v>
      </c>
      <c r="AI1403" s="433">
        <v>0</v>
      </c>
      <c r="AJ1403" s="433">
        <v>37727.480000000003</v>
      </c>
      <c r="AK1403" s="175"/>
      <c r="AL1403" s="175">
        <v>7496270.6799999997</v>
      </c>
      <c r="AM1403" s="175">
        <v>17818335.84</v>
      </c>
      <c r="AN1403" s="175">
        <v>10322065.16</v>
      </c>
    </row>
    <row r="1404" spans="1:41" s="7" customFormat="1" ht="20.3" customHeight="1" x14ac:dyDescent="0.35">
      <c r="A1404" s="256">
        <v>2024</v>
      </c>
      <c r="B1404" s="184">
        <f t="shared" si="201"/>
        <v>107</v>
      </c>
      <c r="C1404" s="286" t="s">
        <v>2150</v>
      </c>
      <c r="D1404" s="184">
        <v>40725</v>
      </c>
      <c r="E1404" s="287"/>
      <c r="F1404" s="287"/>
      <c r="G1404" s="287"/>
      <c r="H1404" s="288"/>
      <c r="I1404" s="288"/>
      <c r="J1404" s="288"/>
      <c r="K1404" s="289"/>
      <c r="L1404" s="289"/>
      <c r="M1404" s="289"/>
      <c r="N1404" s="289"/>
      <c r="O1404" s="289"/>
      <c r="P1404" s="289"/>
      <c r="Q1404" s="186">
        <f t="shared" si="199"/>
        <v>1733264.4500000002</v>
      </c>
      <c r="R1404" s="186">
        <f t="shared" si="202"/>
        <v>1714795.35</v>
      </c>
      <c r="S1404" s="433">
        <v>0</v>
      </c>
      <c r="T1404" s="433">
        <v>1714795.35</v>
      </c>
      <c r="U1404" s="433">
        <v>0</v>
      </c>
      <c r="V1404" s="433">
        <v>0</v>
      </c>
      <c r="W1404" s="433">
        <v>0</v>
      </c>
      <c r="X1404" s="433">
        <v>0</v>
      </c>
      <c r="Y1404" s="433">
        <v>0</v>
      </c>
      <c r="Z1404" s="433">
        <v>0</v>
      </c>
      <c r="AA1404" s="433">
        <v>0</v>
      </c>
      <c r="AB1404" s="433">
        <v>0</v>
      </c>
      <c r="AC1404" s="433">
        <v>0</v>
      </c>
      <c r="AD1404" s="433">
        <v>0</v>
      </c>
      <c r="AE1404" s="433">
        <v>0</v>
      </c>
      <c r="AF1404" s="433">
        <v>0</v>
      </c>
      <c r="AG1404" s="433">
        <v>0</v>
      </c>
      <c r="AH1404" s="433">
        <v>0</v>
      </c>
      <c r="AI1404" s="433">
        <v>0</v>
      </c>
      <c r="AJ1404" s="433">
        <v>18469.099999999999</v>
      </c>
      <c r="AK1404" s="175"/>
      <c r="AL1404" s="175">
        <v>4884412.8599999994</v>
      </c>
      <c r="AM1404" s="175">
        <v>6617677.3099999996</v>
      </c>
      <c r="AN1404" s="175">
        <v>1733264.4500000002</v>
      </c>
    </row>
    <row r="1405" spans="1:41" s="7" customFormat="1" ht="20.3" customHeight="1" x14ac:dyDescent="0.35">
      <c r="A1405" s="256">
        <v>2024</v>
      </c>
      <c r="B1405" s="184">
        <f t="shared" si="201"/>
        <v>108</v>
      </c>
      <c r="C1405" s="286" t="s">
        <v>2151</v>
      </c>
      <c r="D1405" s="184">
        <v>40712</v>
      </c>
      <c r="E1405" s="287"/>
      <c r="F1405" s="287"/>
      <c r="G1405" s="287"/>
      <c r="H1405" s="288"/>
      <c r="I1405" s="288"/>
      <c r="J1405" s="288"/>
      <c r="K1405" s="289"/>
      <c r="L1405" s="289"/>
      <c r="M1405" s="289"/>
      <c r="N1405" s="289"/>
      <c r="O1405" s="289"/>
      <c r="P1405" s="289"/>
      <c r="Q1405" s="186">
        <f t="shared" si="199"/>
        <v>2699869.4</v>
      </c>
      <c r="R1405" s="186">
        <f t="shared" si="202"/>
        <v>2674237.2599999998</v>
      </c>
      <c r="S1405" s="433">
        <v>0</v>
      </c>
      <c r="T1405" s="433">
        <v>2674237.2599999998</v>
      </c>
      <c r="U1405" s="433">
        <v>0</v>
      </c>
      <c r="V1405" s="433">
        <v>0</v>
      </c>
      <c r="W1405" s="433">
        <v>0</v>
      </c>
      <c r="X1405" s="433">
        <v>0</v>
      </c>
      <c r="Y1405" s="433">
        <v>0</v>
      </c>
      <c r="Z1405" s="433">
        <v>0</v>
      </c>
      <c r="AA1405" s="433">
        <v>0</v>
      </c>
      <c r="AB1405" s="433">
        <v>0</v>
      </c>
      <c r="AC1405" s="433">
        <v>0</v>
      </c>
      <c r="AD1405" s="433">
        <v>0</v>
      </c>
      <c r="AE1405" s="433">
        <v>0</v>
      </c>
      <c r="AF1405" s="433">
        <v>0</v>
      </c>
      <c r="AG1405" s="433">
        <v>0</v>
      </c>
      <c r="AH1405" s="433">
        <v>0</v>
      </c>
      <c r="AI1405" s="433">
        <v>0</v>
      </c>
      <c r="AJ1405" s="433">
        <v>25632.14</v>
      </c>
      <c r="AK1405" s="175"/>
      <c r="AL1405" s="175">
        <v>4440866.9099999992</v>
      </c>
      <c r="AM1405" s="175">
        <v>10540906.77</v>
      </c>
      <c r="AN1405" s="175">
        <v>6100039.8600000003</v>
      </c>
    </row>
    <row r="1406" spans="1:41" s="7" customFormat="1" ht="20.3" customHeight="1" x14ac:dyDescent="0.35">
      <c r="A1406" s="256">
        <v>2024</v>
      </c>
      <c r="B1406" s="184">
        <f t="shared" si="201"/>
        <v>109</v>
      </c>
      <c r="C1406" s="286" t="s">
        <v>2156</v>
      </c>
      <c r="D1406" s="184">
        <v>40709</v>
      </c>
      <c r="E1406" s="287"/>
      <c r="F1406" s="287"/>
      <c r="G1406" s="287"/>
      <c r="H1406" s="288"/>
      <c r="I1406" s="288"/>
      <c r="J1406" s="288"/>
      <c r="K1406" s="289"/>
      <c r="L1406" s="289"/>
      <c r="M1406" s="289"/>
      <c r="N1406" s="289"/>
      <c r="O1406" s="289"/>
      <c r="P1406" s="289"/>
      <c r="Q1406" s="186">
        <f t="shared" si="199"/>
        <v>3219981</v>
      </c>
      <c r="R1406" s="186">
        <f t="shared" si="202"/>
        <v>3192978.03</v>
      </c>
      <c r="S1406" s="433">
        <v>0</v>
      </c>
      <c r="T1406" s="433">
        <v>3192978.03</v>
      </c>
      <c r="U1406" s="433">
        <v>0</v>
      </c>
      <c r="V1406" s="433">
        <v>0</v>
      </c>
      <c r="W1406" s="433">
        <v>0</v>
      </c>
      <c r="X1406" s="433">
        <v>0</v>
      </c>
      <c r="Y1406" s="433">
        <v>0</v>
      </c>
      <c r="Z1406" s="433">
        <v>0</v>
      </c>
      <c r="AA1406" s="433">
        <v>0</v>
      </c>
      <c r="AB1406" s="433">
        <v>0</v>
      </c>
      <c r="AC1406" s="433">
        <v>0</v>
      </c>
      <c r="AD1406" s="433">
        <v>0</v>
      </c>
      <c r="AE1406" s="433">
        <v>0</v>
      </c>
      <c r="AF1406" s="433">
        <v>0</v>
      </c>
      <c r="AG1406" s="433">
        <v>0</v>
      </c>
      <c r="AH1406" s="433">
        <v>0</v>
      </c>
      <c r="AI1406" s="433">
        <v>0</v>
      </c>
      <c r="AJ1406" s="433">
        <v>27002.97</v>
      </c>
      <c r="AK1406" s="175"/>
      <c r="AL1406" s="175">
        <v>6478967.3900000006</v>
      </c>
      <c r="AM1406" s="175">
        <v>14880954.050000001</v>
      </c>
      <c r="AN1406" s="175">
        <v>8401986.6600000001</v>
      </c>
    </row>
    <row r="1407" spans="1:41" s="7" customFormat="1" ht="20.3" customHeight="1" x14ac:dyDescent="0.35">
      <c r="A1407" s="256">
        <v>2024</v>
      </c>
      <c r="B1407" s="184">
        <f t="shared" si="201"/>
        <v>110</v>
      </c>
      <c r="C1407" s="286" t="s">
        <v>2159</v>
      </c>
      <c r="D1407" s="184">
        <v>40925</v>
      </c>
      <c r="E1407" s="287"/>
      <c r="F1407" s="287"/>
      <c r="G1407" s="287"/>
      <c r="H1407" s="288"/>
      <c r="I1407" s="288"/>
      <c r="J1407" s="288"/>
      <c r="K1407" s="289"/>
      <c r="L1407" s="289"/>
      <c r="M1407" s="289"/>
      <c r="N1407" s="289"/>
      <c r="O1407" s="289"/>
      <c r="P1407" s="289"/>
      <c r="Q1407" s="186">
        <f t="shared" si="199"/>
        <v>2933154.45</v>
      </c>
      <c r="R1407" s="186">
        <f t="shared" si="202"/>
        <v>2908587.31</v>
      </c>
      <c r="S1407" s="433">
        <v>0</v>
      </c>
      <c r="T1407" s="433">
        <v>2908587.31</v>
      </c>
      <c r="U1407" s="433">
        <v>0</v>
      </c>
      <c r="V1407" s="433">
        <v>0</v>
      </c>
      <c r="W1407" s="433">
        <v>0</v>
      </c>
      <c r="X1407" s="433">
        <v>0</v>
      </c>
      <c r="Y1407" s="433">
        <v>0</v>
      </c>
      <c r="Z1407" s="433">
        <v>0</v>
      </c>
      <c r="AA1407" s="433">
        <v>0</v>
      </c>
      <c r="AB1407" s="433">
        <v>0</v>
      </c>
      <c r="AC1407" s="433">
        <v>0</v>
      </c>
      <c r="AD1407" s="433">
        <v>0</v>
      </c>
      <c r="AE1407" s="433">
        <v>0</v>
      </c>
      <c r="AF1407" s="433">
        <v>0</v>
      </c>
      <c r="AG1407" s="433">
        <v>0</v>
      </c>
      <c r="AH1407" s="433">
        <v>0</v>
      </c>
      <c r="AI1407" s="433">
        <v>0</v>
      </c>
      <c r="AJ1407" s="433">
        <v>24567.14</v>
      </c>
      <c r="AK1407" s="175"/>
      <c r="AL1407" s="175">
        <v>4615260.9399999995</v>
      </c>
      <c r="AM1407" s="175">
        <v>10447160.59</v>
      </c>
      <c r="AN1407" s="175">
        <v>5831899.6500000004</v>
      </c>
    </row>
    <row r="1408" spans="1:41" s="7" customFormat="1" ht="23.25" customHeight="1" x14ac:dyDescent="0.35">
      <c r="A1408" s="256">
        <v>2024</v>
      </c>
      <c r="B1408" s="184">
        <f t="shared" si="201"/>
        <v>111</v>
      </c>
      <c r="C1408" s="286" t="s">
        <v>3182</v>
      </c>
      <c r="D1408" s="184">
        <v>40980</v>
      </c>
      <c r="E1408" s="287"/>
      <c r="F1408" s="287"/>
      <c r="G1408" s="287"/>
      <c r="H1408" s="288"/>
      <c r="I1408" s="288"/>
      <c r="J1408" s="288"/>
      <c r="K1408" s="289"/>
      <c r="L1408" s="289"/>
      <c r="M1408" s="289"/>
      <c r="N1408" s="289"/>
      <c r="O1408" s="289"/>
      <c r="P1408" s="289"/>
      <c r="Q1408" s="186">
        <f t="shared" si="199"/>
        <v>2192883.4500000002</v>
      </c>
      <c r="R1408" s="186">
        <f t="shared" si="200"/>
        <v>2154407.41</v>
      </c>
      <c r="S1408" s="433">
        <v>0</v>
      </c>
      <c r="T1408" s="433">
        <v>0</v>
      </c>
      <c r="U1408" s="433">
        <v>0</v>
      </c>
      <c r="V1408" s="433">
        <v>0</v>
      </c>
      <c r="W1408" s="433">
        <v>0</v>
      </c>
      <c r="X1408" s="433">
        <v>0</v>
      </c>
      <c r="Y1408" s="433">
        <v>0</v>
      </c>
      <c r="Z1408" s="433">
        <v>0</v>
      </c>
      <c r="AA1408" s="433">
        <v>2154407.41</v>
      </c>
      <c r="AB1408" s="433">
        <v>0</v>
      </c>
      <c r="AC1408" s="433">
        <v>0</v>
      </c>
      <c r="AD1408" s="433">
        <v>0</v>
      </c>
      <c r="AE1408" s="433">
        <v>0</v>
      </c>
      <c r="AF1408" s="433">
        <v>0</v>
      </c>
      <c r="AG1408" s="433">
        <v>0</v>
      </c>
      <c r="AH1408" s="433">
        <v>0</v>
      </c>
      <c r="AI1408" s="433">
        <v>0</v>
      </c>
      <c r="AJ1408" s="433">
        <v>38476.04</v>
      </c>
      <c r="AK1408" s="175"/>
      <c r="AL1408" s="175">
        <v>2802329.4299999997</v>
      </c>
      <c r="AM1408" s="175">
        <v>4995212.88</v>
      </c>
      <c r="AN1408" s="175">
        <v>2192883.4500000002</v>
      </c>
    </row>
    <row r="1409" spans="1:41" s="7" customFormat="1" ht="23.25" customHeight="1" x14ac:dyDescent="0.35">
      <c r="A1409" s="256">
        <v>2024</v>
      </c>
      <c r="B1409" s="184">
        <f t="shared" si="198"/>
        <v>112</v>
      </c>
      <c r="C1409" s="286" t="s">
        <v>3183</v>
      </c>
      <c r="D1409" s="184">
        <v>40981</v>
      </c>
      <c r="E1409" s="287"/>
      <c r="F1409" s="287"/>
      <c r="G1409" s="287"/>
      <c r="H1409" s="288"/>
      <c r="I1409" s="288"/>
      <c r="J1409" s="288"/>
      <c r="K1409" s="289"/>
      <c r="L1409" s="289"/>
      <c r="M1409" s="289"/>
      <c r="N1409" s="289"/>
      <c r="O1409" s="289"/>
      <c r="P1409" s="289"/>
      <c r="Q1409" s="186">
        <f t="shared" si="199"/>
        <v>2304669.4</v>
      </c>
      <c r="R1409" s="186">
        <f t="shared" si="200"/>
        <v>2266193.36</v>
      </c>
      <c r="S1409" s="433">
        <v>0</v>
      </c>
      <c r="T1409" s="433">
        <v>0</v>
      </c>
      <c r="U1409" s="433">
        <v>0</v>
      </c>
      <c r="V1409" s="433">
        <v>0</v>
      </c>
      <c r="W1409" s="433">
        <v>0</v>
      </c>
      <c r="X1409" s="433">
        <v>0</v>
      </c>
      <c r="Y1409" s="433">
        <v>0</v>
      </c>
      <c r="Z1409" s="433">
        <v>0</v>
      </c>
      <c r="AA1409" s="433">
        <v>2266193.36</v>
      </c>
      <c r="AB1409" s="433">
        <v>0</v>
      </c>
      <c r="AC1409" s="433">
        <v>0</v>
      </c>
      <c r="AD1409" s="433">
        <v>0</v>
      </c>
      <c r="AE1409" s="433">
        <v>0</v>
      </c>
      <c r="AF1409" s="433">
        <v>0</v>
      </c>
      <c r="AG1409" s="433">
        <v>0</v>
      </c>
      <c r="AH1409" s="433">
        <v>0</v>
      </c>
      <c r="AI1409" s="433">
        <v>0</v>
      </c>
      <c r="AJ1409" s="433">
        <v>38476.04</v>
      </c>
      <c r="AK1409" s="175"/>
      <c r="AL1409" s="175">
        <v>2726346.4</v>
      </c>
      <c r="AM1409" s="175">
        <v>5031015.8</v>
      </c>
      <c r="AN1409" s="175">
        <v>2304669.4</v>
      </c>
    </row>
    <row r="1410" spans="1:41" s="7" customFormat="1" ht="23.25" customHeight="1" x14ac:dyDescent="0.35">
      <c r="A1410" s="256">
        <v>2024</v>
      </c>
      <c r="B1410" s="184">
        <f t="shared" si="198"/>
        <v>113</v>
      </c>
      <c r="C1410" s="286" t="s">
        <v>3184</v>
      </c>
      <c r="D1410" s="184">
        <v>40982</v>
      </c>
      <c r="E1410" s="287"/>
      <c r="F1410" s="287"/>
      <c r="G1410" s="287"/>
      <c r="H1410" s="288"/>
      <c r="I1410" s="288"/>
      <c r="J1410" s="288"/>
      <c r="K1410" s="289"/>
      <c r="L1410" s="289"/>
      <c r="M1410" s="289"/>
      <c r="N1410" s="289"/>
      <c r="O1410" s="289"/>
      <c r="P1410" s="289"/>
      <c r="Q1410" s="186">
        <f t="shared" si="199"/>
        <v>2509641.4299999997</v>
      </c>
      <c r="R1410" s="186">
        <f t="shared" si="200"/>
        <v>2471165.3899999997</v>
      </c>
      <c r="S1410" s="433">
        <v>0</v>
      </c>
      <c r="T1410" s="433">
        <v>0</v>
      </c>
      <c r="U1410" s="433">
        <v>0</v>
      </c>
      <c r="V1410" s="433">
        <v>0</v>
      </c>
      <c r="W1410" s="433">
        <v>0</v>
      </c>
      <c r="X1410" s="433">
        <v>0</v>
      </c>
      <c r="Y1410" s="433">
        <v>0</v>
      </c>
      <c r="Z1410" s="433">
        <v>0</v>
      </c>
      <c r="AA1410" s="433">
        <v>2471165.3899999997</v>
      </c>
      <c r="AB1410" s="433">
        <v>0</v>
      </c>
      <c r="AC1410" s="433">
        <v>0</v>
      </c>
      <c r="AD1410" s="433">
        <v>0</v>
      </c>
      <c r="AE1410" s="433">
        <v>0</v>
      </c>
      <c r="AF1410" s="433">
        <v>0</v>
      </c>
      <c r="AG1410" s="433">
        <v>0</v>
      </c>
      <c r="AH1410" s="433">
        <v>0</v>
      </c>
      <c r="AI1410" s="433">
        <v>0</v>
      </c>
      <c r="AJ1410" s="433">
        <v>38476.04</v>
      </c>
      <c r="AK1410" s="175"/>
      <c r="AL1410" s="175">
        <v>2810248.0799999996</v>
      </c>
      <c r="AM1410" s="175">
        <v>5319889.51</v>
      </c>
      <c r="AN1410" s="175">
        <v>2509641.4300000002</v>
      </c>
    </row>
    <row r="1411" spans="1:41" s="84" customFormat="1" ht="23.25" customHeight="1" x14ac:dyDescent="0.35">
      <c r="A1411" s="256">
        <v>2024</v>
      </c>
      <c r="B1411" s="184">
        <f t="shared" si="198"/>
        <v>114</v>
      </c>
      <c r="C1411" s="248" t="s">
        <v>136</v>
      </c>
      <c r="D1411" s="184">
        <v>39930</v>
      </c>
      <c r="E1411" s="287">
        <f>VLOOKUP(D1411,'[1]2023-2025'!$A:$G,7,0)</f>
        <v>2023</v>
      </c>
      <c r="F1411" s="287"/>
      <c r="G1411" s="287" t="s">
        <v>1899</v>
      </c>
      <c r="H1411" s="288">
        <f>INDEX('[1]2023-2025'!$AK:$AK,MATCH(D1411,'[1]2023-2025'!$A:$A,0))</f>
        <v>44820</v>
      </c>
      <c r="I1411" s="288" t="e">
        <v>#N/A</v>
      </c>
      <c r="J1411" s="288" t="e">
        <f>VLOOKUP(D1411,[1]Лист3!$A:$AK,37,0)</f>
        <v>#N/A</v>
      </c>
      <c r="K1411" s="289">
        <f>INDEX('[1]2023-2025'!$G:$G,MATCH(D1411,'[1]2023-2025'!$A:$A,0))</f>
        <v>2023</v>
      </c>
      <c r="L1411" s="289"/>
      <c r="M1411" s="289"/>
      <c r="N1411" s="289"/>
      <c r="O1411" s="289" t="s">
        <v>2445</v>
      </c>
      <c r="P1411" s="289" t="s">
        <v>2447</v>
      </c>
      <c r="Q1411" s="186">
        <f t="shared" si="199"/>
        <v>95585.38</v>
      </c>
      <c r="R1411" s="186">
        <f t="shared" si="200"/>
        <v>95585.38</v>
      </c>
      <c r="S1411" s="433">
        <v>0</v>
      </c>
      <c r="T1411" s="433">
        <v>0</v>
      </c>
      <c r="U1411" s="433">
        <v>0</v>
      </c>
      <c r="V1411" s="433">
        <v>0</v>
      </c>
      <c r="W1411" s="433">
        <v>0</v>
      </c>
      <c r="X1411" s="433">
        <v>0</v>
      </c>
      <c r="Y1411" s="433">
        <v>0</v>
      </c>
      <c r="Z1411" s="433">
        <v>0</v>
      </c>
      <c r="AA1411" s="433">
        <v>0</v>
      </c>
      <c r="AB1411" s="433">
        <v>0</v>
      </c>
      <c r="AC1411" s="433">
        <v>0</v>
      </c>
      <c r="AD1411" s="433">
        <v>0</v>
      </c>
      <c r="AE1411" s="433">
        <v>0</v>
      </c>
      <c r="AF1411" s="433">
        <v>0</v>
      </c>
      <c r="AG1411" s="433">
        <v>95585.38</v>
      </c>
      <c r="AH1411" s="433">
        <v>0</v>
      </c>
      <c r="AI1411" s="433">
        <v>0</v>
      </c>
      <c r="AJ1411" s="433">
        <v>0</v>
      </c>
      <c r="AK1411" s="175"/>
      <c r="AL1411" s="175">
        <v>7634577.3600000013</v>
      </c>
      <c r="AM1411" s="175">
        <v>11280077.300000001</v>
      </c>
      <c r="AN1411" s="175">
        <v>3645499.94</v>
      </c>
    </row>
    <row r="1412" spans="1:41" s="7" customFormat="1" ht="23.25" customHeight="1" x14ac:dyDescent="0.35">
      <c r="A1412" s="256">
        <v>2024</v>
      </c>
      <c r="B1412" s="184">
        <f t="shared" si="198"/>
        <v>115</v>
      </c>
      <c r="C1412" s="248" t="s">
        <v>4021</v>
      </c>
      <c r="D1412" s="184">
        <v>39443</v>
      </c>
      <c r="E1412" s="287"/>
      <c r="F1412" s="287"/>
      <c r="G1412" s="287"/>
      <c r="H1412" s="288"/>
      <c r="I1412" s="288"/>
      <c r="J1412" s="288"/>
      <c r="K1412" s="289"/>
      <c r="L1412" s="289"/>
      <c r="M1412" s="289"/>
      <c r="N1412" s="289"/>
      <c r="O1412" s="289"/>
      <c r="P1412" s="289"/>
      <c r="Q1412" s="186">
        <f t="shared" si="199"/>
        <v>11335378.719999999</v>
      </c>
      <c r="R1412" s="186">
        <f t="shared" ref="R1412:R1417" si="203">SUM(S1412:AI1412)</f>
        <v>11200633.949999999</v>
      </c>
      <c r="S1412" s="433">
        <v>4474505.8499999996</v>
      </c>
      <c r="T1412" s="433">
        <v>0</v>
      </c>
      <c r="U1412" s="433">
        <v>0</v>
      </c>
      <c r="V1412" s="433">
        <v>0</v>
      </c>
      <c r="W1412" s="433">
        <v>0</v>
      </c>
      <c r="X1412" s="433">
        <v>0</v>
      </c>
      <c r="Y1412" s="433">
        <v>0</v>
      </c>
      <c r="Z1412" s="433">
        <v>0</v>
      </c>
      <c r="AA1412" s="433">
        <v>0</v>
      </c>
      <c r="AB1412" s="433">
        <v>0</v>
      </c>
      <c r="AC1412" s="433">
        <v>6726128.0999999996</v>
      </c>
      <c r="AD1412" s="433">
        <v>0</v>
      </c>
      <c r="AE1412" s="433">
        <v>0</v>
      </c>
      <c r="AF1412" s="433">
        <v>0</v>
      </c>
      <c r="AG1412" s="433">
        <v>0</v>
      </c>
      <c r="AH1412" s="433">
        <v>0</v>
      </c>
      <c r="AI1412" s="433">
        <v>0</v>
      </c>
      <c r="AJ1412" s="433">
        <v>134744.77000000002</v>
      </c>
      <c r="AK1412" s="175"/>
      <c r="AL1412" s="175">
        <v>13116799.5</v>
      </c>
      <c r="AM1412" s="175">
        <v>29063347.199999999</v>
      </c>
      <c r="AN1412" s="175">
        <v>15946547.699999999</v>
      </c>
      <c r="AO1412" s="7" t="s">
        <v>3137</v>
      </c>
    </row>
    <row r="1413" spans="1:41" s="7" customFormat="1" ht="23.25" customHeight="1" x14ac:dyDescent="0.35">
      <c r="A1413" s="256">
        <v>2024</v>
      </c>
      <c r="B1413" s="184">
        <f t="shared" si="198"/>
        <v>116</v>
      </c>
      <c r="C1413" s="393" t="s">
        <v>4022</v>
      </c>
      <c r="D1413" s="184">
        <v>39445</v>
      </c>
      <c r="E1413" s="287"/>
      <c r="F1413" s="287"/>
      <c r="G1413" s="287"/>
      <c r="H1413" s="288"/>
      <c r="I1413" s="288"/>
      <c r="J1413" s="288"/>
      <c r="K1413" s="289"/>
      <c r="L1413" s="289"/>
      <c r="M1413" s="289"/>
      <c r="N1413" s="289"/>
      <c r="O1413" s="289"/>
      <c r="P1413" s="289"/>
      <c r="Q1413" s="186">
        <f t="shared" si="199"/>
        <v>3521818.0999999996</v>
      </c>
      <c r="R1413" s="186">
        <f t="shared" si="203"/>
        <v>3448030.26</v>
      </c>
      <c r="S1413" s="433">
        <v>0</v>
      </c>
      <c r="T1413" s="433">
        <v>0</v>
      </c>
      <c r="U1413" s="433">
        <v>0</v>
      </c>
      <c r="V1413" s="433">
        <v>0</v>
      </c>
      <c r="W1413" s="433">
        <v>0</v>
      </c>
      <c r="X1413" s="433">
        <v>0</v>
      </c>
      <c r="Y1413" s="433">
        <v>0</v>
      </c>
      <c r="Z1413" s="433">
        <v>0</v>
      </c>
      <c r="AA1413" s="433">
        <v>3448030.26</v>
      </c>
      <c r="AB1413" s="433">
        <v>0</v>
      </c>
      <c r="AC1413" s="433">
        <v>0</v>
      </c>
      <c r="AD1413" s="433">
        <v>0</v>
      </c>
      <c r="AE1413" s="433">
        <v>0</v>
      </c>
      <c r="AF1413" s="433">
        <v>0</v>
      </c>
      <c r="AG1413" s="433">
        <v>0</v>
      </c>
      <c r="AH1413" s="433">
        <v>0</v>
      </c>
      <c r="AI1413" s="433">
        <v>0</v>
      </c>
      <c r="AJ1413" s="433">
        <v>73787.839999999997</v>
      </c>
      <c r="AK1413" s="175"/>
      <c r="AL1413" s="175">
        <v>11018614.030000001</v>
      </c>
      <c r="AM1413" s="175">
        <v>17801703.59</v>
      </c>
      <c r="AN1413" s="175">
        <v>6783089.5599999996</v>
      </c>
    </row>
    <row r="1414" spans="1:41" s="7" customFormat="1" ht="23.25" customHeight="1" x14ac:dyDescent="0.35">
      <c r="A1414" s="256">
        <v>2024</v>
      </c>
      <c r="B1414" s="184">
        <f t="shared" si="198"/>
        <v>117</v>
      </c>
      <c r="C1414" s="248" t="s">
        <v>3854</v>
      </c>
      <c r="D1414" s="184">
        <v>40009</v>
      </c>
      <c r="E1414" s="287"/>
      <c r="F1414" s="287"/>
      <c r="G1414" s="287"/>
      <c r="H1414" s="288"/>
      <c r="I1414" s="288"/>
      <c r="J1414" s="288"/>
      <c r="K1414" s="289"/>
      <c r="L1414" s="289"/>
      <c r="M1414" s="289"/>
      <c r="N1414" s="289"/>
      <c r="O1414" s="289"/>
      <c r="P1414" s="289"/>
      <c r="Q1414" s="186">
        <f t="shared" si="199"/>
        <v>5704387.8700000001</v>
      </c>
      <c r="R1414" s="186">
        <f t="shared" si="203"/>
        <v>5635985.4299999997</v>
      </c>
      <c r="S1414" s="433">
        <v>0</v>
      </c>
      <c r="T1414" s="433">
        <v>2388503.02</v>
      </c>
      <c r="U1414" s="433">
        <v>0</v>
      </c>
      <c r="V1414" s="433">
        <v>0</v>
      </c>
      <c r="W1414" s="433">
        <v>379927.27</v>
      </c>
      <c r="X1414" s="433">
        <v>0</v>
      </c>
      <c r="Y1414" s="433">
        <v>0</v>
      </c>
      <c r="Z1414" s="433">
        <v>0</v>
      </c>
      <c r="AA1414" s="433">
        <v>0</v>
      </c>
      <c r="AB1414" s="433">
        <v>0</v>
      </c>
      <c r="AC1414" s="433">
        <v>2867555.14</v>
      </c>
      <c r="AD1414" s="433">
        <v>0</v>
      </c>
      <c r="AE1414" s="433">
        <v>0</v>
      </c>
      <c r="AF1414" s="433">
        <v>0</v>
      </c>
      <c r="AG1414" s="433">
        <v>0</v>
      </c>
      <c r="AH1414" s="433">
        <v>0</v>
      </c>
      <c r="AI1414" s="433">
        <v>0</v>
      </c>
      <c r="AJ1414" s="433">
        <v>68402.44</v>
      </c>
      <c r="AK1414" s="175"/>
      <c r="AL1414" s="175">
        <v>4620297.71</v>
      </c>
      <c r="AM1414" s="175">
        <v>10324685.58</v>
      </c>
      <c r="AN1414" s="175">
        <v>5704387.8700000001</v>
      </c>
      <c r="AO1414" s="7" t="s">
        <v>3137</v>
      </c>
    </row>
    <row r="1415" spans="1:41" s="7" customFormat="1" ht="23.25" customHeight="1" x14ac:dyDescent="0.35">
      <c r="A1415" s="256">
        <v>2024</v>
      </c>
      <c r="B1415" s="184">
        <f>B1414+1</f>
        <v>118</v>
      </c>
      <c r="C1415" s="248" t="s">
        <v>115</v>
      </c>
      <c r="D1415" s="184">
        <v>40745</v>
      </c>
      <c r="E1415" s="287"/>
      <c r="F1415" s="287"/>
      <c r="G1415" s="287"/>
      <c r="H1415" s="288"/>
      <c r="I1415" s="288"/>
      <c r="J1415" s="288"/>
      <c r="K1415" s="289"/>
      <c r="L1415" s="289"/>
      <c r="M1415" s="289"/>
      <c r="N1415" s="289"/>
      <c r="O1415" s="289"/>
      <c r="P1415" s="289"/>
      <c r="Q1415" s="186">
        <f t="shared" si="199"/>
        <v>4547907.120000001</v>
      </c>
      <c r="R1415" s="186">
        <f t="shared" si="203"/>
        <v>4469452.1400000006</v>
      </c>
      <c r="S1415" s="433">
        <v>0</v>
      </c>
      <c r="T1415" s="433">
        <v>0</v>
      </c>
      <c r="U1415" s="433">
        <v>0</v>
      </c>
      <c r="V1415" s="433">
        <v>0</v>
      </c>
      <c r="W1415" s="433">
        <v>0</v>
      </c>
      <c r="X1415" s="433">
        <v>0</v>
      </c>
      <c r="Y1415" s="433">
        <v>0</v>
      </c>
      <c r="Z1415" s="433">
        <v>0</v>
      </c>
      <c r="AA1415" s="433">
        <v>0</v>
      </c>
      <c r="AB1415" s="433">
        <v>0</v>
      </c>
      <c r="AC1415" s="433">
        <v>4392677.3500000006</v>
      </c>
      <c r="AD1415" s="433">
        <v>0</v>
      </c>
      <c r="AE1415" s="433">
        <v>0</v>
      </c>
      <c r="AF1415" s="433">
        <v>0</v>
      </c>
      <c r="AG1415" s="433">
        <v>76774.789999999994</v>
      </c>
      <c r="AH1415" s="433">
        <v>0</v>
      </c>
      <c r="AI1415" s="433">
        <v>0</v>
      </c>
      <c r="AJ1415" s="433">
        <v>78454.98</v>
      </c>
      <c r="AK1415" s="175"/>
      <c r="AL1415" s="175">
        <v>7192614.0999999987</v>
      </c>
      <c r="AM1415" s="175">
        <v>14963107.859999999</v>
      </c>
      <c r="AN1415" s="175">
        <v>7770493.7600000007</v>
      </c>
    </row>
    <row r="1416" spans="1:41" s="84" customFormat="1" ht="23.25" customHeight="1" x14ac:dyDescent="0.35">
      <c r="A1416" s="256">
        <v>2024</v>
      </c>
      <c r="B1416" s="184">
        <f>B1415+1</f>
        <v>119</v>
      </c>
      <c r="C1416" s="248" t="s">
        <v>4020</v>
      </c>
      <c r="D1416" s="184">
        <v>39591</v>
      </c>
      <c r="E1416" s="287"/>
      <c r="F1416" s="287"/>
      <c r="G1416" s="287"/>
      <c r="H1416" s="288"/>
      <c r="I1416" s="288"/>
      <c r="J1416" s="288"/>
      <c r="K1416" s="289"/>
      <c r="L1416" s="289"/>
      <c r="M1416" s="289"/>
      <c r="N1416" s="289"/>
      <c r="O1416" s="289"/>
      <c r="P1416" s="289"/>
      <c r="Q1416" s="186">
        <f t="shared" si="199"/>
        <v>3518639.92</v>
      </c>
      <c r="R1416" s="186">
        <f t="shared" si="203"/>
        <v>3462163.65</v>
      </c>
      <c r="S1416" s="433">
        <v>0</v>
      </c>
      <c r="T1416" s="433">
        <v>0</v>
      </c>
      <c r="U1416" s="433">
        <v>0</v>
      </c>
      <c r="V1416" s="433">
        <v>0</v>
      </c>
      <c r="W1416" s="433">
        <v>0</v>
      </c>
      <c r="X1416" s="433">
        <v>0</v>
      </c>
      <c r="Y1416" s="433">
        <v>0</v>
      </c>
      <c r="Z1416" s="433">
        <v>2597146.35</v>
      </c>
      <c r="AA1416" s="433">
        <v>0</v>
      </c>
      <c r="AB1416" s="433">
        <v>320937.06</v>
      </c>
      <c r="AC1416" s="433">
        <v>293348.33999999997</v>
      </c>
      <c r="AD1416" s="433">
        <v>0</v>
      </c>
      <c r="AE1416" s="433">
        <v>0</v>
      </c>
      <c r="AF1416" s="433">
        <v>0</v>
      </c>
      <c r="AG1416" s="433">
        <v>250731.90000000002</v>
      </c>
      <c r="AH1416" s="433">
        <v>0</v>
      </c>
      <c r="AI1416" s="433">
        <v>0</v>
      </c>
      <c r="AJ1416" s="433">
        <v>56476.27</v>
      </c>
      <c r="AK1416" s="175"/>
      <c r="AL1416" s="175">
        <v>33613430.950000003</v>
      </c>
      <c r="AM1416" s="175">
        <v>44769089.420000002</v>
      </c>
      <c r="AN1416" s="175">
        <v>11155658.470000001</v>
      </c>
    </row>
    <row r="1417" spans="1:41" s="84" customFormat="1" ht="23.25" customHeight="1" x14ac:dyDescent="0.35">
      <c r="A1417" s="256">
        <v>2024</v>
      </c>
      <c r="B1417" s="184">
        <f>B1416+1</f>
        <v>120</v>
      </c>
      <c r="C1417" s="286" t="s">
        <v>815</v>
      </c>
      <c r="D1417" s="184">
        <v>40756</v>
      </c>
      <c r="E1417" s="287"/>
      <c r="F1417" s="287"/>
      <c r="G1417" s="287"/>
      <c r="H1417" s="288"/>
      <c r="I1417" s="288"/>
      <c r="J1417" s="288"/>
      <c r="K1417" s="289"/>
      <c r="L1417" s="289"/>
      <c r="M1417" s="289"/>
      <c r="N1417" s="289"/>
      <c r="O1417" s="289"/>
      <c r="P1417" s="289"/>
      <c r="Q1417" s="186">
        <f t="shared" si="199"/>
        <v>1770938.55</v>
      </c>
      <c r="R1417" s="186">
        <f t="shared" si="203"/>
        <v>1745009.6</v>
      </c>
      <c r="S1417" s="433">
        <v>0</v>
      </c>
      <c r="T1417" s="433">
        <v>0</v>
      </c>
      <c r="U1417" s="433">
        <v>0</v>
      </c>
      <c r="V1417" s="433">
        <v>0</v>
      </c>
      <c r="W1417" s="433">
        <v>0</v>
      </c>
      <c r="X1417" s="433">
        <v>0</v>
      </c>
      <c r="Y1417" s="433">
        <v>0</v>
      </c>
      <c r="Z1417" s="433">
        <v>0</v>
      </c>
      <c r="AA1417" s="433">
        <v>1745009.6</v>
      </c>
      <c r="AB1417" s="433">
        <v>0</v>
      </c>
      <c r="AC1417" s="433">
        <v>0</v>
      </c>
      <c r="AD1417" s="433">
        <v>0</v>
      </c>
      <c r="AE1417" s="433">
        <v>0</v>
      </c>
      <c r="AF1417" s="433">
        <v>0</v>
      </c>
      <c r="AG1417" s="433">
        <v>0</v>
      </c>
      <c r="AH1417" s="433">
        <v>0</v>
      </c>
      <c r="AI1417" s="433">
        <v>0</v>
      </c>
      <c r="AJ1417" s="433">
        <v>25928.95</v>
      </c>
      <c r="AK1417" s="175"/>
      <c r="AL1417" s="175">
        <v>1630073.16</v>
      </c>
      <c r="AM1417" s="175">
        <v>3401011.71</v>
      </c>
      <c r="AN1417" s="175">
        <v>1770938.55</v>
      </c>
    </row>
    <row r="1418" spans="1:41" s="84" customFormat="1" ht="23.25" customHeight="1" x14ac:dyDescent="0.35">
      <c r="A1418" s="256">
        <v>2024</v>
      </c>
      <c r="B1418" s="184">
        <f t="shared" ref="B1418:B1427" si="204">B1417+1</f>
        <v>121</v>
      </c>
      <c r="C1418" s="392" t="s">
        <v>4597</v>
      </c>
      <c r="D1418" s="184">
        <v>40874</v>
      </c>
      <c r="E1418" s="287"/>
      <c r="F1418" s="287"/>
      <c r="G1418" s="287"/>
      <c r="H1418" s="288"/>
      <c r="I1418" s="288"/>
      <c r="J1418" s="288"/>
      <c r="K1418" s="289"/>
      <c r="L1418" s="289"/>
      <c r="M1418" s="289"/>
      <c r="N1418" s="289"/>
      <c r="O1418" s="289"/>
      <c r="P1418" s="289"/>
      <c r="Q1418" s="186">
        <f t="shared" ref="Q1418:Q1428" si="205">SUM(S1418:AJ1418)</f>
        <v>3516129.71</v>
      </c>
      <c r="R1418" s="186">
        <f t="shared" ref="R1418:R1428" si="206">SUM(S1418:AI1418)</f>
        <v>3516129.71</v>
      </c>
      <c r="S1418" s="433">
        <v>294669.96000000002</v>
      </c>
      <c r="T1418" s="433">
        <v>0</v>
      </c>
      <c r="U1418" s="433">
        <v>0</v>
      </c>
      <c r="V1418" s="433">
        <v>0</v>
      </c>
      <c r="W1418" s="433">
        <v>0</v>
      </c>
      <c r="X1418" s="300">
        <v>755439.29</v>
      </c>
      <c r="Y1418" s="433">
        <v>0</v>
      </c>
      <c r="Z1418" s="433">
        <v>0</v>
      </c>
      <c r="AA1418" s="433">
        <v>0</v>
      </c>
      <c r="AB1418" s="433">
        <v>0</v>
      </c>
      <c r="AC1418" s="300">
        <v>2466020.46</v>
      </c>
      <c r="AD1418" s="433">
        <v>0</v>
      </c>
      <c r="AE1418" s="433">
        <v>0</v>
      </c>
      <c r="AF1418" s="433">
        <v>0</v>
      </c>
      <c r="AG1418" s="433">
        <v>0</v>
      </c>
      <c r="AH1418" s="433">
        <v>0</v>
      </c>
      <c r="AI1418" s="433">
        <v>0</v>
      </c>
      <c r="AJ1418" s="433">
        <v>0</v>
      </c>
      <c r="AK1418" s="175"/>
      <c r="AL1418" s="175">
        <v>28954338.619999997</v>
      </c>
      <c r="AM1418" s="175">
        <v>32470468.329999998</v>
      </c>
      <c r="AN1418" s="175">
        <v>3516129.71</v>
      </c>
    </row>
    <row r="1419" spans="1:41" s="84" customFormat="1" ht="23.25" customHeight="1" x14ac:dyDescent="0.35">
      <c r="A1419" s="256">
        <v>2024</v>
      </c>
      <c r="B1419" s="184">
        <f t="shared" si="204"/>
        <v>122</v>
      </c>
      <c r="C1419" s="392" t="s">
        <v>4602</v>
      </c>
      <c r="D1419" s="184">
        <v>39633</v>
      </c>
      <c r="E1419" s="287"/>
      <c r="F1419" s="287"/>
      <c r="G1419" s="287"/>
      <c r="H1419" s="288"/>
      <c r="I1419" s="288"/>
      <c r="J1419" s="288"/>
      <c r="K1419" s="289"/>
      <c r="L1419" s="289"/>
      <c r="M1419" s="289"/>
      <c r="N1419" s="289"/>
      <c r="O1419" s="289"/>
      <c r="P1419" s="289"/>
      <c r="Q1419" s="186">
        <f t="shared" si="205"/>
        <v>2391726.1799999997</v>
      </c>
      <c r="R1419" s="186">
        <f t="shared" si="206"/>
        <v>2391726.1799999997</v>
      </c>
      <c r="S1419" s="300">
        <v>244363.45</v>
      </c>
      <c r="T1419" s="433">
        <v>0</v>
      </c>
      <c r="U1419" s="433">
        <v>0</v>
      </c>
      <c r="V1419" s="433">
        <v>0</v>
      </c>
      <c r="W1419" s="433">
        <v>0</v>
      </c>
      <c r="X1419" s="433">
        <v>0</v>
      </c>
      <c r="Y1419" s="433">
        <v>0</v>
      </c>
      <c r="Z1419" s="433">
        <v>0</v>
      </c>
      <c r="AA1419" s="433">
        <v>0</v>
      </c>
      <c r="AB1419" s="300">
        <v>1282460.1599999999</v>
      </c>
      <c r="AC1419" s="300">
        <v>864902.57</v>
      </c>
      <c r="AD1419" s="433">
        <v>0</v>
      </c>
      <c r="AE1419" s="433">
        <v>0</v>
      </c>
      <c r="AF1419" s="433">
        <v>0</v>
      </c>
      <c r="AG1419" s="433">
        <v>0</v>
      </c>
      <c r="AH1419" s="433">
        <v>0</v>
      </c>
      <c r="AI1419" s="433">
        <v>0</v>
      </c>
      <c r="AJ1419" s="433">
        <v>0</v>
      </c>
      <c r="AK1419" s="175"/>
      <c r="AL1419" s="175">
        <v>19577652.449999999</v>
      </c>
      <c r="AM1419" s="175">
        <v>21969378.629999999</v>
      </c>
      <c r="AN1419" s="175">
        <v>2391726.1799999997</v>
      </c>
    </row>
    <row r="1420" spans="1:41" s="84" customFormat="1" ht="23.25" customHeight="1" x14ac:dyDescent="0.35">
      <c r="A1420" s="256">
        <v>2024</v>
      </c>
      <c r="B1420" s="184">
        <f t="shared" si="204"/>
        <v>123</v>
      </c>
      <c r="C1420" s="392" t="s">
        <v>4603</v>
      </c>
      <c r="D1420" s="184">
        <v>39830</v>
      </c>
      <c r="E1420" s="287"/>
      <c r="F1420" s="287"/>
      <c r="G1420" s="287"/>
      <c r="H1420" s="288"/>
      <c r="I1420" s="288"/>
      <c r="J1420" s="288"/>
      <c r="K1420" s="289"/>
      <c r="L1420" s="289"/>
      <c r="M1420" s="289"/>
      <c r="N1420" s="289"/>
      <c r="O1420" s="289"/>
      <c r="P1420" s="289"/>
      <c r="Q1420" s="186">
        <f t="shared" si="205"/>
        <v>1667523.88</v>
      </c>
      <c r="R1420" s="186">
        <f t="shared" si="206"/>
        <v>1667523.88</v>
      </c>
      <c r="S1420" s="433">
        <v>0</v>
      </c>
      <c r="T1420" s="433">
        <v>0</v>
      </c>
      <c r="U1420" s="433">
        <v>0</v>
      </c>
      <c r="V1420" s="433">
        <v>0</v>
      </c>
      <c r="W1420" s="433">
        <v>0</v>
      </c>
      <c r="X1420" s="433">
        <v>0</v>
      </c>
      <c r="Y1420" s="433">
        <v>0</v>
      </c>
      <c r="Z1420" s="433">
        <v>0</v>
      </c>
      <c r="AA1420" s="433">
        <v>0</v>
      </c>
      <c r="AB1420" s="300">
        <v>566966.32999999996</v>
      </c>
      <c r="AC1420" s="300">
        <v>1100557.55</v>
      </c>
      <c r="AD1420" s="433">
        <v>0</v>
      </c>
      <c r="AE1420" s="433">
        <v>0</v>
      </c>
      <c r="AF1420" s="433">
        <v>0</v>
      </c>
      <c r="AG1420" s="433">
        <v>0</v>
      </c>
      <c r="AH1420" s="433">
        <v>0</v>
      </c>
      <c r="AI1420" s="433">
        <v>0</v>
      </c>
      <c r="AJ1420" s="433">
        <v>0</v>
      </c>
      <c r="AK1420" s="175"/>
      <c r="AL1420" s="175">
        <v>20479547.359999999</v>
      </c>
      <c r="AM1420" s="175">
        <v>22526311.809999999</v>
      </c>
      <c r="AN1420" s="175">
        <v>2046764.45</v>
      </c>
    </row>
    <row r="1421" spans="1:41" s="84" customFormat="1" ht="23.25" customHeight="1" x14ac:dyDescent="0.35">
      <c r="A1421" s="256">
        <v>2024</v>
      </c>
      <c r="B1421" s="184">
        <f t="shared" si="204"/>
        <v>124</v>
      </c>
      <c r="C1421" s="392" t="s">
        <v>4604</v>
      </c>
      <c r="D1421" s="184">
        <v>39957</v>
      </c>
      <c r="E1421" s="287"/>
      <c r="F1421" s="287"/>
      <c r="G1421" s="287"/>
      <c r="H1421" s="288"/>
      <c r="I1421" s="288"/>
      <c r="J1421" s="288"/>
      <c r="K1421" s="289"/>
      <c r="L1421" s="289"/>
      <c r="M1421" s="289"/>
      <c r="N1421" s="289"/>
      <c r="O1421" s="289"/>
      <c r="P1421" s="289"/>
      <c r="Q1421" s="186">
        <f t="shared" si="205"/>
        <v>485442.59</v>
      </c>
      <c r="R1421" s="186">
        <f t="shared" si="206"/>
        <v>485442.59</v>
      </c>
      <c r="S1421" s="433">
        <v>0</v>
      </c>
      <c r="T1421" s="433">
        <v>0</v>
      </c>
      <c r="U1421" s="433">
        <v>0</v>
      </c>
      <c r="V1421" s="433">
        <v>0</v>
      </c>
      <c r="W1421" s="433">
        <v>0</v>
      </c>
      <c r="X1421" s="300">
        <v>485442.59</v>
      </c>
      <c r="Y1421" s="433">
        <v>0</v>
      </c>
      <c r="Z1421" s="433">
        <v>0</v>
      </c>
      <c r="AA1421" s="433">
        <v>0</v>
      </c>
      <c r="AB1421" s="433">
        <v>0</v>
      </c>
      <c r="AC1421" s="433">
        <v>0</v>
      </c>
      <c r="AD1421" s="433">
        <v>0</v>
      </c>
      <c r="AE1421" s="433">
        <v>0</v>
      </c>
      <c r="AF1421" s="433">
        <v>0</v>
      </c>
      <c r="AG1421" s="433">
        <v>0</v>
      </c>
      <c r="AH1421" s="433">
        <v>0</v>
      </c>
      <c r="AI1421" s="433">
        <v>0</v>
      </c>
      <c r="AJ1421" s="433">
        <v>0</v>
      </c>
      <c r="AK1421" s="175"/>
      <c r="AL1421" s="175">
        <v>24195016.559999999</v>
      </c>
      <c r="AM1421" s="175">
        <v>24680459.149999999</v>
      </c>
      <c r="AN1421" s="175">
        <v>485442.59</v>
      </c>
    </row>
    <row r="1422" spans="1:41" s="84" customFormat="1" ht="21.8" customHeight="1" x14ac:dyDescent="0.35">
      <c r="A1422" s="256">
        <v>2024</v>
      </c>
      <c r="B1422" s="184">
        <f t="shared" si="204"/>
        <v>125</v>
      </c>
      <c r="C1422" s="392" t="s">
        <v>4605</v>
      </c>
      <c r="D1422" s="184">
        <v>39871</v>
      </c>
      <c r="E1422" s="287"/>
      <c r="F1422" s="287"/>
      <c r="G1422" s="287"/>
      <c r="H1422" s="288"/>
      <c r="I1422" s="288"/>
      <c r="J1422" s="288"/>
      <c r="K1422" s="289"/>
      <c r="L1422" s="289"/>
      <c r="M1422" s="289"/>
      <c r="N1422" s="289"/>
      <c r="O1422" s="289"/>
      <c r="P1422" s="289"/>
      <c r="Q1422" s="186">
        <f t="shared" si="205"/>
        <v>651279.64</v>
      </c>
      <c r="R1422" s="186">
        <f t="shared" si="206"/>
        <v>651279.64</v>
      </c>
      <c r="S1422" s="433">
        <v>0</v>
      </c>
      <c r="T1422" s="433">
        <v>0</v>
      </c>
      <c r="U1422" s="433">
        <v>0</v>
      </c>
      <c r="V1422" s="433">
        <v>0</v>
      </c>
      <c r="W1422" s="433">
        <v>0</v>
      </c>
      <c r="X1422" s="300">
        <v>651279.64</v>
      </c>
      <c r="Y1422" s="433">
        <v>0</v>
      </c>
      <c r="Z1422" s="433">
        <v>0</v>
      </c>
      <c r="AA1422" s="433">
        <v>0</v>
      </c>
      <c r="AB1422" s="433">
        <v>0</v>
      </c>
      <c r="AC1422" s="433">
        <v>0</v>
      </c>
      <c r="AD1422" s="433">
        <v>0</v>
      </c>
      <c r="AE1422" s="433">
        <v>0</v>
      </c>
      <c r="AF1422" s="433">
        <v>0</v>
      </c>
      <c r="AG1422" s="433">
        <v>0</v>
      </c>
      <c r="AH1422" s="433">
        <v>0</v>
      </c>
      <c r="AI1422" s="433">
        <v>0</v>
      </c>
      <c r="AJ1422" s="433">
        <v>0</v>
      </c>
      <c r="AK1422" s="175"/>
      <c r="AL1422" s="175">
        <v>13869644.869999999</v>
      </c>
      <c r="AM1422" s="175">
        <v>15239810.51</v>
      </c>
      <c r="AN1422" s="175">
        <v>1370165.6400000001</v>
      </c>
    </row>
    <row r="1423" spans="1:41" s="84" customFormat="1" ht="23.25" customHeight="1" x14ac:dyDescent="0.35">
      <c r="A1423" s="256">
        <v>2024</v>
      </c>
      <c r="B1423" s="184">
        <f t="shared" si="204"/>
        <v>126</v>
      </c>
      <c r="C1423" s="392" t="s">
        <v>4606</v>
      </c>
      <c r="D1423" s="184">
        <v>40271</v>
      </c>
      <c r="E1423" s="287"/>
      <c r="F1423" s="287"/>
      <c r="G1423" s="287"/>
      <c r="H1423" s="288"/>
      <c r="I1423" s="288"/>
      <c r="J1423" s="288"/>
      <c r="K1423" s="289"/>
      <c r="L1423" s="289"/>
      <c r="M1423" s="289"/>
      <c r="N1423" s="289"/>
      <c r="O1423" s="289"/>
      <c r="P1423" s="289"/>
      <c r="Q1423" s="186">
        <f t="shared" si="205"/>
        <v>1785661.9</v>
      </c>
      <c r="R1423" s="186">
        <f t="shared" si="206"/>
        <v>1785661.9</v>
      </c>
      <c r="S1423" s="433">
        <v>0</v>
      </c>
      <c r="T1423" s="433">
        <v>0</v>
      </c>
      <c r="U1423" s="433">
        <v>0</v>
      </c>
      <c r="V1423" s="433">
        <v>0</v>
      </c>
      <c r="W1423" s="433">
        <v>0</v>
      </c>
      <c r="X1423" s="433">
        <v>0</v>
      </c>
      <c r="Y1423" s="433">
        <v>0</v>
      </c>
      <c r="Z1423" s="433">
        <v>0</v>
      </c>
      <c r="AA1423" s="433">
        <v>0</v>
      </c>
      <c r="AB1423" s="433">
        <v>0</v>
      </c>
      <c r="AC1423" s="300">
        <v>1785661.9</v>
      </c>
      <c r="AD1423" s="433">
        <v>0</v>
      </c>
      <c r="AE1423" s="433">
        <v>0</v>
      </c>
      <c r="AF1423" s="433">
        <v>0</v>
      </c>
      <c r="AG1423" s="433">
        <v>0</v>
      </c>
      <c r="AH1423" s="433">
        <v>0</v>
      </c>
      <c r="AI1423" s="433">
        <v>0</v>
      </c>
      <c r="AJ1423" s="433">
        <v>0</v>
      </c>
      <c r="AK1423" s="175"/>
      <c r="AL1423" s="175">
        <v>19178118.120000001</v>
      </c>
      <c r="AM1423" s="175">
        <v>21272329.93</v>
      </c>
      <c r="AN1423" s="175">
        <v>2094211.8099999998</v>
      </c>
    </row>
    <row r="1424" spans="1:41" s="84" customFormat="1" ht="23.25" customHeight="1" x14ac:dyDescent="0.35">
      <c r="A1424" s="256">
        <v>2024</v>
      </c>
      <c r="B1424" s="184">
        <f t="shared" si="204"/>
        <v>127</v>
      </c>
      <c r="C1424" s="392" t="s">
        <v>4607</v>
      </c>
      <c r="D1424" s="184">
        <v>39873</v>
      </c>
      <c r="E1424" s="287"/>
      <c r="F1424" s="287"/>
      <c r="G1424" s="287"/>
      <c r="H1424" s="288"/>
      <c r="I1424" s="288"/>
      <c r="J1424" s="288"/>
      <c r="K1424" s="289"/>
      <c r="L1424" s="289"/>
      <c r="M1424" s="289"/>
      <c r="N1424" s="289"/>
      <c r="O1424" s="289"/>
      <c r="P1424" s="289"/>
      <c r="Q1424" s="186">
        <f t="shared" si="205"/>
        <v>1425585</v>
      </c>
      <c r="R1424" s="186">
        <f t="shared" si="206"/>
        <v>1425585</v>
      </c>
      <c r="S1424" s="433">
        <v>0</v>
      </c>
      <c r="T1424" s="433">
        <v>0</v>
      </c>
      <c r="U1424" s="433">
        <v>0</v>
      </c>
      <c r="V1424" s="433">
        <v>0</v>
      </c>
      <c r="W1424" s="433">
        <v>0</v>
      </c>
      <c r="X1424" s="433">
        <v>0</v>
      </c>
      <c r="Y1424" s="433">
        <v>0</v>
      </c>
      <c r="Z1424" s="433">
        <v>0</v>
      </c>
      <c r="AA1424" s="433">
        <v>0</v>
      </c>
      <c r="AB1424" s="433">
        <v>0</v>
      </c>
      <c r="AC1424" s="300">
        <v>1425585</v>
      </c>
      <c r="AD1424" s="433">
        <v>0</v>
      </c>
      <c r="AE1424" s="433">
        <v>0</v>
      </c>
      <c r="AF1424" s="433">
        <v>0</v>
      </c>
      <c r="AG1424" s="433">
        <v>0</v>
      </c>
      <c r="AH1424" s="433">
        <v>0</v>
      </c>
      <c r="AI1424" s="433">
        <v>0</v>
      </c>
      <c r="AJ1424" s="433">
        <v>0</v>
      </c>
      <c r="AK1424" s="175"/>
      <c r="AL1424" s="175">
        <v>19938475.27</v>
      </c>
      <c r="AM1424" s="175">
        <v>21364060.27</v>
      </c>
      <c r="AN1424" s="175">
        <v>1425585</v>
      </c>
    </row>
    <row r="1425" spans="1:40" s="84" customFormat="1" ht="23.25" customHeight="1" x14ac:dyDescent="0.35">
      <c r="A1425" s="256">
        <v>2024</v>
      </c>
      <c r="B1425" s="184">
        <f t="shared" si="204"/>
        <v>128</v>
      </c>
      <c r="C1425" s="392" t="s">
        <v>4622</v>
      </c>
      <c r="D1425" s="184">
        <v>39946</v>
      </c>
      <c r="E1425" s="287"/>
      <c r="F1425" s="287"/>
      <c r="G1425" s="287"/>
      <c r="H1425" s="288"/>
      <c r="I1425" s="288"/>
      <c r="J1425" s="288"/>
      <c r="K1425" s="289"/>
      <c r="L1425" s="289"/>
      <c r="M1425" s="289"/>
      <c r="N1425" s="289"/>
      <c r="O1425" s="289"/>
      <c r="P1425" s="289"/>
      <c r="Q1425" s="186">
        <f t="shared" si="205"/>
        <v>2523487.7000000002</v>
      </c>
      <c r="R1425" s="186">
        <f t="shared" si="206"/>
        <v>2523487.7000000002</v>
      </c>
      <c r="S1425" s="433">
        <v>0</v>
      </c>
      <c r="T1425" s="433">
        <v>0</v>
      </c>
      <c r="U1425" s="433">
        <v>0</v>
      </c>
      <c r="V1425" s="433">
        <v>0</v>
      </c>
      <c r="W1425" s="433">
        <v>0</v>
      </c>
      <c r="X1425" s="433">
        <v>0</v>
      </c>
      <c r="Y1425" s="433">
        <v>0</v>
      </c>
      <c r="Z1425" s="433">
        <v>0</v>
      </c>
      <c r="AA1425" s="433">
        <v>0</v>
      </c>
      <c r="AB1425" s="300">
        <v>826466.84</v>
      </c>
      <c r="AC1425" s="300">
        <v>1697020.86</v>
      </c>
      <c r="AD1425" s="433">
        <v>0</v>
      </c>
      <c r="AE1425" s="433">
        <v>0</v>
      </c>
      <c r="AF1425" s="433">
        <v>0</v>
      </c>
      <c r="AG1425" s="433">
        <v>0</v>
      </c>
      <c r="AH1425" s="433">
        <v>0</v>
      </c>
      <c r="AI1425" s="433">
        <v>0</v>
      </c>
      <c r="AJ1425" s="433">
        <v>0</v>
      </c>
      <c r="AK1425" s="175"/>
      <c r="AL1425" s="175">
        <v>17112315.370000001</v>
      </c>
      <c r="AM1425" s="175">
        <v>19635803.07</v>
      </c>
      <c r="AN1425" s="175">
        <v>2523487.7000000002</v>
      </c>
    </row>
    <row r="1426" spans="1:40" s="84" customFormat="1" ht="23.25" customHeight="1" x14ac:dyDescent="0.35">
      <c r="A1426" s="256">
        <v>2024</v>
      </c>
      <c r="B1426" s="184">
        <f t="shared" si="204"/>
        <v>129</v>
      </c>
      <c r="C1426" s="392" t="s">
        <v>4621</v>
      </c>
      <c r="D1426" s="184">
        <v>39497</v>
      </c>
      <c r="E1426" s="287"/>
      <c r="F1426" s="287"/>
      <c r="G1426" s="287"/>
      <c r="H1426" s="288"/>
      <c r="I1426" s="288"/>
      <c r="J1426" s="288"/>
      <c r="K1426" s="289"/>
      <c r="L1426" s="289"/>
      <c r="M1426" s="289"/>
      <c r="N1426" s="289"/>
      <c r="O1426" s="289"/>
      <c r="P1426" s="289"/>
      <c r="Q1426" s="186">
        <f t="shared" si="205"/>
        <v>2124803.42</v>
      </c>
      <c r="R1426" s="186">
        <f t="shared" si="206"/>
        <v>2124803.42</v>
      </c>
      <c r="S1426" s="433">
        <v>0</v>
      </c>
      <c r="T1426" s="433">
        <v>0</v>
      </c>
      <c r="U1426" s="433">
        <v>0</v>
      </c>
      <c r="V1426" s="300">
        <v>241644.67</v>
      </c>
      <c r="W1426" s="433">
        <v>0</v>
      </c>
      <c r="X1426" s="433">
        <v>0</v>
      </c>
      <c r="Y1426" s="433">
        <v>0</v>
      </c>
      <c r="Z1426" s="433">
        <v>0</v>
      </c>
      <c r="AA1426" s="300">
        <v>1883158.75</v>
      </c>
      <c r="AB1426" s="433">
        <v>0</v>
      </c>
      <c r="AC1426" s="433">
        <v>0</v>
      </c>
      <c r="AD1426" s="433">
        <v>0</v>
      </c>
      <c r="AE1426" s="433">
        <v>0</v>
      </c>
      <c r="AF1426" s="433">
        <v>0</v>
      </c>
      <c r="AG1426" s="433">
        <v>0</v>
      </c>
      <c r="AH1426" s="433">
        <v>0</v>
      </c>
      <c r="AI1426" s="433">
        <v>0</v>
      </c>
      <c r="AJ1426" s="433">
        <v>0</v>
      </c>
      <c r="AK1426" s="175"/>
      <c r="AL1426" s="175">
        <v>27249253.229999997</v>
      </c>
      <c r="AM1426" s="175">
        <v>30974056.649999999</v>
      </c>
      <c r="AN1426" s="175">
        <v>3724803.42</v>
      </c>
    </row>
    <row r="1427" spans="1:40" s="84" customFormat="1" ht="23.25" customHeight="1" x14ac:dyDescent="0.35">
      <c r="A1427" s="256">
        <v>2024</v>
      </c>
      <c r="B1427" s="184">
        <f t="shared" si="204"/>
        <v>130</v>
      </c>
      <c r="C1427" s="392" t="s">
        <v>4623</v>
      </c>
      <c r="D1427" s="184">
        <v>39897</v>
      </c>
      <c r="E1427" s="287"/>
      <c r="F1427" s="287"/>
      <c r="G1427" s="287"/>
      <c r="H1427" s="288"/>
      <c r="I1427" s="288"/>
      <c r="J1427" s="288"/>
      <c r="K1427" s="289"/>
      <c r="L1427" s="289"/>
      <c r="M1427" s="289"/>
      <c r="N1427" s="289"/>
      <c r="O1427" s="289"/>
      <c r="P1427" s="289"/>
      <c r="Q1427" s="186">
        <f t="shared" si="205"/>
        <v>500000</v>
      </c>
      <c r="R1427" s="186">
        <f t="shared" si="206"/>
        <v>500000</v>
      </c>
      <c r="S1427" s="433">
        <v>0</v>
      </c>
      <c r="T1427" s="433">
        <v>0</v>
      </c>
      <c r="U1427" s="433">
        <v>0</v>
      </c>
      <c r="V1427" s="433">
        <v>0</v>
      </c>
      <c r="W1427" s="433">
        <v>0</v>
      </c>
      <c r="X1427" s="433">
        <v>0</v>
      </c>
      <c r="Y1427" s="433">
        <v>0</v>
      </c>
      <c r="Z1427" s="433">
        <v>0</v>
      </c>
      <c r="AA1427" s="433">
        <v>0</v>
      </c>
      <c r="AB1427" s="433">
        <v>0</v>
      </c>
      <c r="AC1427" s="433">
        <v>0</v>
      </c>
      <c r="AD1427" s="433">
        <v>0</v>
      </c>
      <c r="AE1427" s="433">
        <v>0</v>
      </c>
      <c r="AF1427" s="300">
        <v>500000</v>
      </c>
      <c r="AG1427" s="433">
        <v>0</v>
      </c>
      <c r="AH1427" s="433">
        <v>0</v>
      </c>
      <c r="AI1427" s="433">
        <v>0</v>
      </c>
      <c r="AJ1427" s="433">
        <v>0</v>
      </c>
      <c r="AK1427" s="175"/>
      <c r="AL1427" s="175">
        <v>72207377.700000003</v>
      </c>
      <c r="AM1427" s="175">
        <v>76216189.040000007</v>
      </c>
      <c r="AN1427" s="175">
        <v>4008811.34</v>
      </c>
    </row>
    <row r="1428" spans="1:40" s="84" customFormat="1" ht="23.25" customHeight="1" x14ac:dyDescent="0.35">
      <c r="A1428" s="256">
        <v>2024</v>
      </c>
      <c r="B1428" s="184">
        <f>B1427+1</f>
        <v>131</v>
      </c>
      <c r="C1428" s="392" t="s">
        <v>4692</v>
      </c>
      <c r="D1428" s="184">
        <v>40985</v>
      </c>
      <c r="E1428" s="287"/>
      <c r="F1428" s="287"/>
      <c r="G1428" s="287"/>
      <c r="H1428" s="288"/>
      <c r="I1428" s="288"/>
      <c r="J1428" s="288"/>
      <c r="K1428" s="289"/>
      <c r="L1428" s="289"/>
      <c r="M1428" s="289"/>
      <c r="N1428" s="289"/>
      <c r="O1428" s="289"/>
      <c r="P1428" s="289"/>
      <c r="Q1428" s="186">
        <f t="shared" si="205"/>
        <v>220400</v>
      </c>
      <c r="R1428" s="186">
        <f t="shared" si="206"/>
        <v>220400</v>
      </c>
      <c r="S1428" s="433">
        <v>0</v>
      </c>
      <c r="T1428" s="433">
        <v>0</v>
      </c>
      <c r="U1428" s="433">
        <v>0</v>
      </c>
      <c r="V1428" s="433">
        <v>0</v>
      </c>
      <c r="W1428" s="433">
        <v>0</v>
      </c>
      <c r="X1428" s="433">
        <v>0</v>
      </c>
      <c r="Y1428" s="433">
        <v>0</v>
      </c>
      <c r="Z1428" s="433">
        <v>0</v>
      </c>
      <c r="AA1428" s="300">
        <v>220400</v>
      </c>
      <c r="AB1428" s="433">
        <v>0</v>
      </c>
      <c r="AC1428" s="433">
        <v>0</v>
      </c>
      <c r="AD1428" s="433">
        <v>0</v>
      </c>
      <c r="AE1428" s="433">
        <v>0</v>
      </c>
      <c r="AF1428" s="433">
        <v>0</v>
      </c>
      <c r="AG1428" s="433">
        <v>0</v>
      </c>
      <c r="AH1428" s="433">
        <v>0</v>
      </c>
      <c r="AI1428" s="433">
        <v>0</v>
      </c>
      <c r="AJ1428" s="433">
        <v>0</v>
      </c>
      <c r="AK1428" s="175"/>
      <c r="AL1428" s="175">
        <v>5676839.6100000003</v>
      </c>
      <c r="AM1428" s="175">
        <v>6498926.6100000003</v>
      </c>
      <c r="AN1428" s="175">
        <v>822087</v>
      </c>
    </row>
    <row r="1429" spans="1:40" s="128" customFormat="1" ht="20.3" customHeight="1" x14ac:dyDescent="0.35">
      <c r="A1429" s="256"/>
      <c r="B1429" s="170" t="s">
        <v>22</v>
      </c>
      <c r="C1429" s="293"/>
      <c r="D1429" s="296" t="s">
        <v>172</v>
      </c>
      <c r="E1429" s="287" t="e">
        <f>VLOOKUP(D1429,'[1]2023-2025'!$A:$G,7,0)</f>
        <v>#N/A</v>
      </c>
      <c r="F1429" s="287"/>
      <c r="G1429" s="287"/>
      <c r="H1429" s="288" t="e">
        <v>#N/A</v>
      </c>
      <c r="I1429" s="288" t="e">
        <v>#N/A</v>
      </c>
      <c r="J1429" s="288" t="e">
        <f>VLOOKUP(D1429,[1]Лист3!$A:$AK,37,0)</f>
        <v>#N/A</v>
      </c>
      <c r="K1429" s="289" t="e">
        <v>#N/A</v>
      </c>
      <c r="L1429" s="289"/>
      <c r="M1429" s="289"/>
      <c r="N1429" s="289"/>
      <c r="O1429" s="289" t="e">
        <v>#N/A</v>
      </c>
      <c r="P1429" s="289"/>
      <c r="Q1429" s="297">
        <f>SUM(Q1298:Q1428)</f>
        <v>304054949.78999984</v>
      </c>
      <c r="R1429" s="297">
        <f t="shared" ref="R1429:AJ1429" si="207">SUM(R1298:R1428)</f>
        <v>300866026.57999992</v>
      </c>
      <c r="S1429" s="297">
        <f t="shared" si="207"/>
        <v>79561994.399999991</v>
      </c>
      <c r="T1429" s="297">
        <f t="shared" si="207"/>
        <v>37027799.74000001</v>
      </c>
      <c r="U1429" s="297">
        <f t="shared" si="207"/>
        <v>0</v>
      </c>
      <c r="V1429" s="297">
        <f t="shared" si="207"/>
        <v>3884324.12</v>
      </c>
      <c r="W1429" s="297">
        <f t="shared" si="207"/>
        <v>2419219.88</v>
      </c>
      <c r="X1429" s="297">
        <f t="shared" si="207"/>
        <v>4332682.0199999996</v>
      </c>
      <c r="Y1429" s="297">
        <f t="shared" si="207"/>
        <v>0</v>
      </c>
      <c r="Z1429" s="297">
        <f t="shared" si="207"/>
        <v>18951168.239999998</v>
      </c>
      <c r="AA1429" s="297">
        <f t="shared" si="207"/>
        <v>83439489.979999989</v>
      </c>
      <c r="AB1429" s="297">
        <f t="shared" si="207"/>
        <v>24507400.509999998</v>
      </c>
      <c r="AC1429" s="297">
        <f t="shared" si="207"/>
        <v>42662809.209999993</v>
      </c>
      <c r="AD1429" s="297">
        <f>SUM(AD1298:AD1428)</f>
        <v>0</v>
      </c>
      <c r="AE1429" s="297">
        <f t="shared" si="207"/>
        <v>0</v>
      </c>
      <c r="AF1429" s="297">
        <f t="shared" si="207"/>
        <v>2569461.23</v>
      </c>
      <c r="AG1429" s="297">
        <f t="shared" si="207"/>
        <v>1017087.55</v>
      </c>
      <c r="AH1429" s="297">
        <f t="shared" si="207"/>
        <v>0</v>
      </c>
      <c r="AI1429" s="297">
        <f t="shared" si="207"/>
        <v>0</v>
      </c>
      <c r="AJ1429" s="297">
        <f t="shared" si="207"/>
        <v>3681512.9099999988</v>
      </c>
      <c r="AK1429" s="175"/>
      <c r="AL1429" s="175" t="e">
        <v>#N/A</v>
      </c>
      <c r="AM1429" s="175" t="e">
        <v>#N/A</v>
      </c>
      <c r="AN1429" s="175" t="e">
        <v>#N/A</v>
      </c>
    </row>
    <row r="1430" spans="1:40" s="128" customFormat="1" ht="20.3" customHeight="1" x14ac:dyDescent="0.35">
      <c r="A1430" s="256"/>
      <c r="B1430" s="298"/>
      <c r="C1430" s="275"/>
      <c r="D1430" s="275"/>
      <c r="E1430" s="287">
        <f>VLOOKUP(D1430,'[1]2023-2025'!$A:$G,7,0)</f>
        <v>0</v>
      </c>
      <c r="F1430" s="287"/>
      <c r="G1430" s="287"/>
      <c r="H1430" s="288" t="e">
        <v>#N/A</v>
      </c>
      <c r="I1430" s="288" t="e">
        <v>#N/A</v>
      </c>
      <c r="J1430" s="288" t="e">
        <f>VLOOKUP(D1430,[1]Лист3!$A:$AK,37,0)</f>
        <v>#N/A</v>
      </c>
      <c r="K1430" s="289" t="e">
        <v>#N/A</v>
      </c>
      <c r="L1430" s="289"/>
      <c r="M1430" s="289"/>
      <c r="N1430" s="289"/>
      <c r="O1430" s="289" t="e">
        <v>#N/A</v>
      </c>
      <c r="P1430" s="289"/>
      <c r="Q1430" s="275"/>
      <c r="R1430" s="275"/>
      <c r="S1430" s="277"/>
      <c r="T1430" s="277"/>
      <c r="U1430" s="277"/>
      <c r="V1430" s="277"/>
      <c r="W1430" s="277"/>
      <c r="X1430" s="277" t="s">
        <v>1912</v>
      </c>
      <c r="Y1430" s="277"/>
      <c r="Z1430" s="277"/>
      <c r="AA1430" s="277"/>
      <c r="AB1430" s="277"/>
      <c r="AC1430" s="277"/>
      <c r="AD1430" s="277"/>
      <c r="AE1430" s="277"/>
      <c r="AF1430" s="277"/>
      <c r="AG1430" s="277"/>
      <c r="AH1430" s="277"/>
      <c r="AI1430" s="277"/>
      <c r="AJ1430" s="277"/>
      <c r="AK1430" s="175"/>
      <c r="AL1430" s="175" t="e">
        <v>#N/A</v>
      </c>
      <c r="AM1430" s="175" t="e">
        <v>#N/A</v>
      </c>
      <c r="AN1430" s="175" t="e">
        <v>#N/A</v>
      </c>
    </row>
    <row r="1431" spans="1:40" s="128" customFormat="1" ht="24.05" customHeight="1" x14ac:dyDescent="0.35">
      <c r="A1431" s="256">
        <v>2024</v>
      </c>
      <c r="B1431" s="184">
        <f>B1428+1</f>
        <v>132</v>
      </c>
      <c r="C1431" s="248" t="s">
        <v>264</v>
      </c>
      <c r="D1431" s="184">
        <v>31563</v>
      </c>
      <c r="E1431" s="287">
        <f>VLOOKUP(D1431,'[1]2023-2025'!$A:$G,7,0)</f>
        <v>2024</v>
      </c>
      <c r="F1431" s="287"/>
      <c r="G1431" s="287" t="s">
        <v>1899</v>
      </c>
      <c r="H1431" s="288">
        <f>INDEX('[1]2023-2025'!$AK:$AK,MATCH(D1431,'[1]2023-2025'!$A:$A,0))</f>
        <v>44761</v>
      </c>
      <c r="I1431" s="288" t="e">
        <v>#N/A</v>
      </c>
      <c r="J1431" s="288" t="e">
        <f>VLOOKUP(D1431,[1]Лист3!$A:$AK,37,0)</f>
        <v>#N/A</v>
      </c>
      <c r="K1431" s="289">
        <f>INDEX('[1]2023-2025'!$G:$G,MATCH(D1431,'[1]2023-2025'!$A:$A,0))</f>
        <v>2024</v>
      </c>
      <c r="L1431" s="289"/>
      <c r="M1431" s="289"/>
      <c r="N1431" s="289"/>
      <c r="O1431" s="289" t="s">
        <v>2817</v>
      </c>
      <c r="P1431" s="289">
        <v>0</v>
      </c>
      <c r="Q1431" s="186">
        <f t="shared" ref="Q1431:Q1492" si="208">SUM(S1431:AJ1431)</f>
        <v>6649876.0099999988</v>
      </c>
      <c r="R1431" s="186">
        <f t="shared" ref="R1431:R1474" si="209">SUM(S1431:AI1431)</f>
        <v>6614563.1999999993</v>
      </c>
      <c r="S1431" s="433">
        <v>0</v>
      </c>
      <c r="T1431" s="433">
        <v>0</v>
      </c>
      <c r="U1431" s="433">
        <v>0</v>
      </c>
      <c r="V1431" s="433">
        <v>0</v>
      </c>
      <c r="W1431" s="433">
        <v>0</v>
      </c>
      <c r="X1431" s="433">
        <v>0</v>
      </c>
      <c r="Y1431" s="433">
        <v>0</v>
      </c>
      <c r="Z1431" s="433">
        <v>0</v>
      </c>
      <c r="AA1431" s="433">
        <v>6614563.1999999993</v>
      </c>
      <c r="AB1431" s="433">
        <v>0</v>
      </c>
      <c r="AC1431" s="433">
        <v>0</v>
      </c>
      <c r="AD1431" s="433">
        <v>0</v>
      </c>
      <c r="AE1431" s="433">
        <v>0</v>
      </c>
      <c r="AF1431" s="433">
        <v>0</v>
      </c>
      <c r="AG1431" s="433">
        <v>0</v>
      </c>
      <c r="AH1431" s="433">
        <v>0</v>
      </c>
      <c r="AI1431" s="433">
        <v>0</v>
      </c>
      <c r="AJ1431" s="433">
        <v>35312.81</v>
      </c>
      <c r="AK1431" s="175"/>
      <c r="AL1431" s="175">
        <v>7662863.8100000015</v>
      </c>
      <c r="AM1431" s="175">
        <v>14312739.82</v>
      </c>
      <c r="AN1431" s="175">
        <v>6649876.0099999988</v>
      </c>
    </row>
    <row r="1432" spans="1:40" s="128" customFormat="1" ht="24.05" customHeight="1" x14ac:dyDescent="0.35">
      <c r="A1432" s="256">
        <v>2024</v>
      </c>
      <c r="B1432" s="184">
        <f t="shared" ref="B1432:B1493" si="210">B1431+1</f>
        <v>133</v>
      </c>
      <c r="C1432" s="248" t="s">
        <v>275</v>
      </c>
      <c r="D1432" s="184">
        <v>31556</v>
      </c>
      <c r="E1432" s="287">
        <f>VLOOKUP(D1432,'[1]2023-2025'!$A:$G,7,0)</f>
        <v>2024</v>
      </c>
      <c r="F1432" s="287"/>
      <c r="G1432" s="287" t="s">
        <v>1899</v>
      </c>
      <c r="H1432" s="288">
        <f>INDEX('[1]2023-2025'!$AK:$AK,MATCH(D1432,'[1]2023-2025'!$A:$A,0))</f>
        <v>44761</v>
      </c>
      <c r="I1432" s="288" t="e">
        <v>#N/A</v>
      </c>
      <c r="J1432" s="288" t="e">
        <f>VLOOKUP(D1432,[1]Лист3!$A:$AK,37,0)</f>
        <v>#N/A</v>
      </c>
      <c r="K1432" s="289">
        <f>INDEX('[1]2023-2025'!$G:$G,MATCH(D1432,'[1]2023-2025'!$A:$A,0))</f>
        <v>2024</v>
      </c>
      <c r="L1432" s="289"/>
      <c r="M1432" s="289"/>
      <c r="N1432" s="289"/>
      <c r="O1432" s="289" t="s">
        <v>2818</v>
      </c>
      <c r="P1432" s="289">
        <v>0</v>
      </c>
      <c r="Q1432" s="186">
        <f t="shared" si="208"/>
        <v>7498441.4699999997</v>
      </c>
      <c r="R1432" s="186">
        <f t="shared" si="209"/>
        <v>7459050.0699999994</v>
      </c>
      <c r="S1432" s="433">
        <v>0</v>
      </c>
      <c r="T1432" s="433">
        <v>0</v>
      </c>
      <c r="U1432" s="433">
        <v>0</v>
      </c>
      <c r="V1432" s="433">
        <v>0</v>
      </c>
      <c r="W1432" s="433">
        <v>0</v>
      </c>
      <c r="X1432" s="433">
        <v>0</v>
      </c>
      <c r="Y1432" s="433">
        <v>0</v>
      </c>
      <c r="Z1432" s="433">
        <v>0</v>
      </c>
      <c r="AA1432" s="433">
        <v>7459050.0699999994</v>
      </c>
      <c r="AB1432" s="433">
        <v>0</v>
      </c>
      <c r="AC1432" s="433">
        <v>0</v>
      </c>
      <c r="AD1432" s="433">
        <v>0</v>
      </c>
      <c r="AE1432" s="433">
        <v>0</v>
      </c>
      <c r="AF1432" s="433">
        <v>0</v>
      </c>
      <c r="AG1432" s="433">
        <v>0</v>
      </c>
      <c r="AH1432" s="433">
        <v>0</v>
      </c>
      <c r="AI1432" s="433">
        <v>0</v>
      </c>
      <c r="AJ1432" s="433">
        <v>39391.4</v>
      </c>
      <c r="AK1432" s="175"/>
      <c r="AL1432" s="175">
        <v>7610680.4799999995</v>
      </c>
      <c r="AM1432" s="175">
        <v>15109121.949999999</v>
      </c>
      <c r="AN1432" s="175">
        <v>7498441.4699999997</v>
      </c>
    </row>
    <row r="1433" spans="1:40" s="128" customFormat="1" ht="24.05" customHeight="1" x14ac:dyDescent="0.35">
      <c r="A1433" s="256">
        <v>2024</v>
      </c>
      <c r="B1433" s="184">
        <f t="shared" si="210"/>
        <v>134</v>
      </c>
      <c r="C1433" s="248" t="s">
        <v>292</v>
      </c>
      <c r="D1433" s="184">
        <v>31748</v>
      </c>
      <c r="E1433" s="287">
        <f>VLOOKUP(D1433,'[1]2023-2025'!$A:$G,7,0)</f>
        <v>2024</v>
      </c>
      <c r="F1433" s="287"/>
      <c r="G1433" s="287" t="s">
        <v>1899</v>
      </c>
      <c r="H1433" s="288">
        <f>INDEX('[1]2023-2025'!$AK:$AK,MATCH(D1433,'[1]2023-2025'!$A:$A,0))</f>
        <v>44761</v>
      </c>
      <c r="I1433" s="288" t="e">
        <v>#N/A</v>
      </c>
      <c r="J1433" s="288" t="e">
        <f>VLOOKUP(D1433,[1]Лист3!$A:$AK,37,0)</f>
        <v>#N/A</v>
      </c>
      <c r="K1433" s="289">
        <f>INDEX('[1]2023-2025'!$G:$G,MATCH(D1433,'[1]2023-2025'!$A:$A,0))</f>
        <v>2024</v>
      </c>
      <c r="L1433" s="289"/>
      <c r="M1433" s="289"/>
      <c r="N1433" s="289"/>
      <c r="O1433" s="289" t="s">
        <v>2819</v>
      </c>
      <c r="P1433" s="289">
        <v>0</v>
      </c>
      <c r="Q1433" s="186">
        <f t="shared" si="208"/>
        <v>6796953.0200000005</v>
      </c>
      <c r="R1433" s="186">
        <f t="shared" si="209"/>
        <v>6764348.3500000006</v>
      </c>
      <c r="S1433" s="433">
        <v>0</v>
      </c>
      <c r="T1433" s="433">
        <v>0</v>
      </c>
      <c r="U1433" s="433">
        <v>0</v>
      </c>
      <c r="V1433" s="433">
        <v>0</v>
      </c>
      <c r="W1433" s="433">
        <v>0</v>
      </c>
      <c r="X1433" s="433">
        <v>0</v>
      </c>
      <c r="Y1433" s="433">
        <v>0</v>
      </c>
      <c r="Z1433" s="433">
        <v>0</v>
      </c>
      <c r="AA1433" s="433">
        <v>6764348.3500000006</v>
      </c>
      <c r="AB1433" s="433">
        <v>0</v>
      </c>
      <c r="AC1433" s="433">
        <v>0</v>
      </c>
      <c r="AD1433" s="433">
        <v>0</v>
      </c>
      <c r="AE1433" s="433">
        <v>0</v>
      </c>
      <c r="AF1433" s="433">
        <v>0</v>
      </c>
      <c r="AG1433" s="433">
        <v>0</v>
      </c>
      <c r="AH1433" s="433">
        <v>0</v>
      </c>
      <c r="AI1433" s="433">
        <v>0</v>
      </c>
      <c r="AJ1433" s="433">
        <v>32604.67</v>
      </c>
      <c r="AK1433" s="175"/>
      <c r="AL1433" s="175">
        <v>5932274.919999999</v>
      </c>
      <c r="AM1433" s="175">
        <v>12729227.939999999</v>
      </c>
      <c r="AN1433" s="175">
        <v>6796953.0200000005</v>
      </c>
    </row>
    <row r="1434" spans="1:40" s="128" customFormat="1" ht="24.05" customHeight="1" x14ac:dyDescent="0.35">
      <c r="A1434" s="256">
        <v>2024</v>
      </c>
      <c r="B1434" s="184">
        <f t="shared" si="210"/>
        <v>135</v>
      </c>
      <c r="C1434" s="248" t="s">
        <v>293</v>
      </c>
      <c r="D1434" s="184">
        <v>31750</v>
      </c>
      <c r="E1434" s="287">
        <f>VLOOKUP(D1434,'[1]2023-2025'!$A:$G,7,0)</f>
        <v>2024</v>
      </c>
      <c r="F1434" s="287"/>
      <c r="G1434" s="287" t="s">
        <v>1899</v>
      </c>
      <c r="H1434" s="288">
        <f>INDEX('[1]2023-2025'!$AK:$AK,MATCH(D1434,'[1]2023-2025'!$A:$A,0))</f>
        <v>44761</v>
      </c>
      <c r="I1434" s="288" t="e">
        <v>#N/A</v>
      </c>
      <c r="J1434" s="288" t="e">
        <f>VLOOKUP(D1434,[1]Лист3!$A:$AK,37,0)</f>
        <v>#N/A</v>
      </c>
      <c r="K1434" s="289">
        <f>INDEX('[1]2023-2025'!$G:$G,MATCH(D1434,'[1]2023-2025'!$A:$A,0))</f>
        <v>2024</v>
      </c>
      <c r="L1434" s="289"/>
      <c r="M1434" s="289"/>
      <c r="N1434" s="289"/>
      <c r="O1434" s="289" t="s">
        <v>2820</v>
      </c>
      <c r="P1434" s="289">
        <v>0</v>
      </c>
      <c r="Q1434" s="186">
        <f t="shared" si="208"/>
        <v>3542743.36</v>
      </c>
      <c r="R1434" s="186">
        <f t="shared" si="209"/>
        <v>3525259.1999999997</v>
      </c>
      <c r="S1434" s="433">
        <v>0</v>
      </c>
      <c r="T1434" s="433">
        <v>0</v>
      </c>
      <c r="U1434" s="433">
        <v>0</v>
      </c>
      <c r="V1434" s="433">
        <v>0</v>
      </c>
      <c r="W1434" s="433">
        <v>0</v>
      </c>
      <c r="X1434" s="433">
        <v>0</v>
      </c>
      <c r="Y1434" s="433">
        <v>0</v>
      </c>
      <c r="Z1434" s="433">
        <v>0</v>
      </c>
      <c r="AA1434" s="433">
        <v>3525259.1999999997</v>
      </c>
      <c r="AB1434" s="433">
        <v>0</v>
      </c>
      <c r="AC1434" s="433">
        <v>0</v>
      </c>
      <c r="AD1434" s="433">
        <v>0</v>
      </c>
      <c r="AE1434" s="433">
        <v>0</v>
      </c>
      <c r="AF1434" s="433">
        <v>0</v>
      </c>
      <c r="AG1434" s="433">
        <v>0</v>
      </c>
      <c r="AH1434" s="433">
        <v>0</v>
      </c>
      <c r="AI1434" s="433">
        <v>0</v>
      </c>
      <c r="AJ1434" s="433">
        <v>17484.16</v>
      </c>
      <c r="AK1434" s="175"/>
      <c r="AL1434" s="175">
        <v>3659320.47</v>
      </c>
      <c r="AM1434" s="175">
        <v>7202063.8300000001</v>
      </c>
      <c r="AN1434" s="175">
        <v>3542743.36</v>
      </c>
    </row>
    <row r="1435" spans="1:40" s="128" customFormat="1" ht="24.05" customHeight="1" x14ac:dyDescent="0.35">
      <c r="A1435" s="256">
        <v>2024</v>
      </c>
      <c r="B1435" s="184">
        <f t="shared" si="210"/>
        <v>136</v>
      </c>
      <c r="C1435" s="248" t="s">
        <v>294</v>
      </c>
      <c r="D1435" s="184">
        <v>31752</v>
      </c>
      <c r="E1435" s="287">
        <f>VLOOKUP(D1435,'[1]2023-2025'!$A:$G,7,0)</f>
        <v>2024</v>
      </c>
      <c r="F1435" s="287"/>
      <c r="G1435" s="287" t="s">
        <v>1899</v>
      </c>
      <c r="H1435" s="288">
        <f>INDEX('[1]2023-2025'!$AK:$AK,MATCH(D1435,'[1]2023-2025'!$A:$A,0))</f>
        <v>44761</v>
      </c>
      <c r="I1435" s="288" t="e">
        <v>#N/A</v>
      </c>
      <c r="J1435" s="288" t="e">
        <f>VLOOKUP(D1435,[1]Лист3!$A:$AK,37,0)</f>
        <v>#N/A</v>
      </c>
      <c r="K1435" s="289">
        <f>INDEX('[1]2023-2025'!$G:$G,MATCH(D1435,'[1]2023-2025'!$A:$A,0))</f>
        <v>2024</v>
      </c>
      <c r="L1435" s="289"/>
      <c r="M1435" s="289"/>
      <c r="N1435" s="289"/>
      <c r="O1435" s="289" t="s">
        <v>2821</v>
      </c>
      <c r="P1435" s="289">
        <v>0</v>
      </c>
      <c r="Q1435" s="186">
        <f t="shared" si="208"/>
        <v>6743604.6699999999</v>
      </c>
      <c r="R1435" s="186">
        <f t="shared" si="209"/>
        <v>6711345.7800000003</v>
      </c>
      <c r="S1435" s="433">
        <v>0</v>
      </c>
      <c r="T1435" s="433">
        <v>0</v>
      </c>
      <c r="U1435" s="433">
        <v>0</v>
      </c>
      <c r="V1435" s="433">
        <v>0</v>
      </c>
      <c r="W1435" s="433">
        <v>0</v>
      </c>
      <c r="X1435" s="433">
        <v>0</v>
      </c>
      <c r="Y1435" s="433">
        <v>0</v>
      </c>
      <c r="Z1435" s="433">
        <v>0</v>
      </c>
      <c r="AA1435" s="433">
        <v>6711345.7800000003</v>
      </c>
      <c r="AB1435" s="433">
        <v>0</v>
      </c>
      <c r="AC1435" s="433">
        <v>0</v>
      </c>
      <c r="AD1435" s="433">
        <v>0</v>
      </c>
      <c r="AE1435" s="433">
        <v>0</v>
      </c>
      <c r="AF1435" s="433">
        <v>0</v>
      </c>
      <c r="AG1435" s="433">
        <v>0</v>
      </c>
      <c r="AH1435" s="433">
        <v>0</v>
      </c>
      <c r="AI1435" s="433">
        <v>0</v>
      </c>
      <c r="AJ1435" s="433">
        <v>32258.89</v>
      </c>
      <c r="AK1435" s="175"/>
      <c r="AL1435" s="175">
        <v>7421551.8699999992</v>
      </c>
      <c r="AM1435" s="175">
        <v>14165156.539999999</v>
      </c>
      <c r="AN1435" s="175">
        <v>6743604.6699999999</v>
      </c>
    </row>
    <row r="1436" spans="1:40" s="128" customFormat="1" ht="24.05" customHeight="1" x14ac:dyDescent="0.35">
      <c r="A1436" s="256">
        <v>2024</v>
      </c>
      <c r="B1436" s="184">
        <f t="shared" si="210"/>
        <v>137</v>
      </c>
      <c r="C1436" s="248" t="s">
        <v>318</v>
      </c>
      <c r="D1436" s="184">
        <v>31945</v>
      </c>
      <c r="E1436" s="287">
        <f>VLOOKUP(D1436,'[1]2023-2025'!$A:$G,7,0)</f>
        <v>2024</v>
      </c>
      <c r="F1436" s="287"/>
      <c r="G1436" s="287" t="s">
        <v>1899</v>
      </c>
      <c r="H1436" s="288">
        <f>INDEX('[1]2023-2025'!$AK:$AK,MATCH(D1436,'[1]2023-2025'!$A:$A,0))</f>
        <v>44761</v>
      </c>
      <c r="I1436" s="288" t="e">
        <v>#N/A</v>
      </c>
      <c r="J1436" s="288" t="e">
        <f>VLOOKUP(D1436,[1]Лист3!$A:$AK,37,0)</f>
        <v>#N/A</v>
      </c>
      <c r="K1436" s="289">
        <f>INDEX('[1]2023-2025'!$G:$G,MATCH(D1436,'[1]2023-2025'!$A:$A,0))</f>
        <v>2024</v>
      </c>
      <c r="L1436" s="289"/>
      <c r="M1436" s="289"/>
      <c r="N1436" s="289"/>
      <c r="O1436" s="289" t="s">
        <v>2822</v>
      </c>
      <c r="P1436" s="289">
        <v>0</v>
      </c>
      <c r="Q1436" s="186">
        <f t="shared" si="208"/>
        <v>3623434.8</v>
      </c>
      <c r="R1436" s="186">
        <f t="shared" si="209"/>
        <v>3605284.92</v>
      </c>
      <c r="S1436" s="433">
        <v>0</v>
      </c>
      <c r="T1436" s="433">
        <v>0</v>
      </c>
      <c r="U1436" s="433">
        <v>0</v>
      </c>
      <c r="V1436" s="433">
        <v>0</v>
      </c>
      <c r="W1436" s="433">
        <v>0</v>
      </c>
      <c r="X1436" s="433">
        <v>0</v>
      </c>
      <c r="Y1436" s="433">
        <v>0</v>
      </c>
      <c r="Z1436" s="433">
        <v>0</v>
      </c>
      <c r="AA1436" s="433">
        <v>3605284.92</v>
      </c>
      <c r="AB1436" s="433">
        <v>0</v>
      </c>
      <c r="AC1436" s="433">
        <v>0</v>
      </c>
      <c r="AD1436" s="433">
        <v>0</v>
      </c>
      <c r="AE1436" s="433">
        <v>0</v>
      </c>
      <c r="AF1436" s="433">
        <v>0</v>
      </c>
      <c r="AG1436" s="433">
        <v>0</v>
      </c>
      <c r="AH1436" s="433">
        <v>0</v>
      </c>
      <c r="AI1436" s="433">
        <v>0</v>
      </c>
      <c r="AJ1436" s="433">
        <v>18149.88</v>
      </c>
      <c r="AK1436" s="175"/>
      <c r="AL1436" s="175">
        <v>3742673.71</v>
      </c>
      <c r="AM1436" s="175">
        <v>7366108.5099999998</v>
      </c>
      <c r="AN1436" s="175">
        <v>3623434.8</v>
      </c>
    </row>
    <row r="1437" spans="1:40" s="128" customFormat="1" ht="24.05" customHeight="1" x14ac:dyDescent="0.35">
      <c r="A1437" s="256">
        <v>2024</v>
      </c>
      <c r="B1437" s="184">
        <f t="shared" si="210"/>
        <v>138</v>
      </c>
      <c r="C1437" s="248" t="s">
        <v>319</v>
      </c>
      <c r="D1437" s="184">
        <v>31940</v>
      </c>
      <c r="E1437" s="287">
        <f>VLOOKUP(D1437,'[1]2023-2025'!$A:$G,7,0)</f>
        <v>2024</v>
      </c>
      <c r="F1437" s="287"/>
      <c r="G1437" s="287" t="s">
        <v>1899</v>
      </c>
      <c r="H1437" s="288">
        <f>INDEX('[1]2023-2025'!$AK:$AK,MATCH(D1437,'[1]2023-2025'!$A:$A,0))</f>
        <v>44761</v>
      </c>
      <c r="I1437" s="288" t="e">
        <v>#N/A</v>
      </c>
      <c r="J1437" s="288" t="e">
        <f>VLOOKUP(D1437,[1]Лист3!$A:$AK,37,0)</f>
        <v>#N/A</v>
      </c>
      <c r="K1437" s="289">
        <f>INDEX('[1]2023-2025'!$G:$G,MATCH(D1437,'[1]2023-2025'!$A:$A,0))</f>
        <v>2024</v>
      </c>
      <c r="L1437" s="289"/>
      <c r="M1437" s="289"/>
      <c r="N1437" s="289"/>
      <c r="O1437" s="289" t="s">
        <v>2823</v>
      </c>
      <c r="P1437" s="289">
        <v>0</v>
      </c>
      <c r="Q1437" s="186">
        <f t="shared" si="208"/>
        <v>6829081.3899999997</v>
      </c>
      <c r="R1437" s="186">
        <f t="shared" si="209"/>
        <v>6793327.5</v>
      </c>
      <c r="S1437" s="433">
        <v>0</v>
      </c>
      <c r="T1437" s="433">
        <v>0</v>
      </c>
      <c r="U1437" s="433">
        <v>0</v>
      </c>
      <c r="V1437" s="433">
        <v>0</v>
      </c>
      <c r="W1437" s="433">
        <v>0</v>
      </c>
      <c r="X1437" s="433">
        <v>0</v>
      </c>
      <c r="Y1437" s="433">
        <v>0</v>
      </c>
      <c r="Z1437" s="433">
        <v>0</v>
      </c>
      <c r="AA1437" s="433">
        <v>6793327.5</v>
      </c>
      <c r="AB1437" s="433">
        <v>0</v>
      </c>
      <c r="AC1437" s="433">
        <v>0</v>
      </c>
      <c r="AD1437" s="433">
        <v>0</v>
      </c>
      <c r="AE1437" s="433">
        <v>0</v>
      </c>
      <c r="AF1437" s="433">
        <v>0</v>
      </c>
      <c r="AG1437" s="433">
        <v>0</v>
      </c>
      <c r="AH1437" s="433">
        <v>0</v>
      </c>
      <c r="AI1437" s="433">
        <v>0</v>
      </c>
      <c r="AJ1437" s="433">
        <v>35753.89</v>
      </c>
      <c r="AK1437" s="175"/>
      <c r="AL1437" s="175">
        <v>7926975.96</v>
      </c>
      <c r="AM1437" s="175">
        <v>14756057.35</v>
      </c>
      <c r="AN1437" s="175">
        <v>6829081.3899999997</v>
      </c>
    </row>
    <row r="1438" spans="1:40" s="128" customFormat="1" ht="24.05" customHeight="1" x14ac:dyDescent="0.35">
      <c r="A1438" s="256">
        <v>2024</v>
      </c>
      <c r="B1438" s="184">
        <f t="shared" si="210"/>
        <v>139</v>
      </c>
      <c r="C1438" s="248" t="s">
        <v>320</v>
      </c>
      <c r="D1438" s="184">
        <v>31943</v>
      </c>
      <c r="E1438" s="287">
        <f>VLOOKUP(D1438,'[1]2023-2025'!$A:$G,7,0)</f>
        <v>2024</v>
      </c>
      <c r="F1438" s="287"/>
      <c r="G1438" s="287" t="s">
        <v>1899</v>
      </c>
      <c r="H1438" s="288">
        <f>INDEX('[1]2023-2025'!$AK:$AK,MATCH(D1438,'[1]2023-2025'!$A:$A,0))</f>
        <v>44761</v>
      </c>
      <c r="I1438" s="288" t="e">
        <v>#N/A</v>
      </c>
      <c r="J1438" s="288" t="e">
        <f>VLOOKUP(D1438,[1]Лист3!$A:$AK,37,0)</f>
        <v>#N/A</v>
      </c>
      <c r="K1438" s="289">
        <f>INDEX('[1]2023-2025'!$G:$G,MATCH(D1438,'[1]2023-2025'!$A:$A,0))</f>
        <v>2024</v>
      </c>
      <c r="L1438" s="289"/>
      <c r="M1438" s="289"/>
      <c r="N1438" s="289"/>
      <c r="O1438" s="289" t="s">
        <v>2824</v>
      </c>
      <c r="P1438" s="289">
        <v>0</v>
      </c>
      <c r="Q1438" s="186">
        <f t="shared" si="208"/>
        <v>6817859.7799999993</v>
      </c>
      <c r="R1438" s="186">
        <f t="shared" si="209"/>
        <v>6782960.8899999997</v>
      </c>
      <c r="S1438" s="433">
        <v>0</v>
      </c>
      <c r="T1438" s="433">
        <v>0</v>
      </c>
      <c r="U1438" s="433">
        <v>0</v>
      </c>
      <c r="V1438" s="433">
        <v>0</v>
      </c>
      <c r="W1438" s="433">
        <v>0</v>
      </c>
      <c r="X1438" s="433">
        <v>0</v>
      </c>
      <c r="Y1438" s="433">
        <v>0</v>
      </c>
      <c r="Z1438" s="433">
        <v>0</v>
      </c>
      <c r="AA1438" s="433">
        <v>6782960.8899999997</v>
      </c>
      <c r="AB1438" s="433">
        <v>0</v>
      </c>
      <c r="AC1438" s="433">
        <v>0</v>
      </c>
      <c r="AD1438" s="433">
        <v>0</v>
      </c>
      <c r="AE1438" s="433">
        <v>0</v>
      </c>
      <c r="AF1438" s="433">
        <v>0</v>
      </c>
      <c r="AG1438" s="433">
        <v>0</v>
      </c>
      <c r="AH1438" s="433">
        <v>0</v>
      </c>
      <c r="AI1438" s="433">
        <v>0</v>
      </c>
      <c r="AJ1438" s="433">
        <v>34898.89</v>
      </c>
      <c r="AK1438" s="175"/>
      <c r="AL1438" s="175">
        <v>7328564.9199999999</v>
      </c>
      <c r="AM1438" s="175">
        <v>14146424.699999999</v>
      </c>
      <c r="AN1438" s="175">
        <v>6817859.7799999993</v>
      </c>
    </row>
    <row r="1439" spans="1:40" s="128" customFormat="1" ht="23.25" customHeight="1" x14ac:dyDescent="0.35">
      <c r="A1439" s="256">
        <v>2024</v>
      </c>
      <c r="B1439" s="184">
        <f t="shared" si="210"/>
        <v>140</v>
      </c>
      <c r="C1439" s="294" t="s">
        <v>1556</v>
      </c>
      <c r="D1439" s="184">
        <v>31124</v>
      </c>
      <c r="E1439" s="287">
        <f>VLOOKUP(D1439,'[1]2023-2025'!$A:$G,7,0)</f>
        <v>2024</v>
      </c>
      <c r="F1439" s="287"/>
      <c r="G1439" s="287">
        <v>0</v>
      </c>
      <c r="H1439" s="288">
        <f>INDEX('[1]2023-2025'!$AK:$AK,MATCH(D1439,'[1]2023-2025'!$A:$A,0))</f>
        <v>44729</v>
      </c>
      <c r="I1439" s="288" t="e">
        <v>#N/A</v>
      </c>
      <c r="J1439" s="288" t="e">
        <f>VLOOKUP(D1439,[1]Лист3!$A:$AK,37,0)</f>
        <v>#N/A</v>
      </c>
      <c r="K1439" s="289">
        <f>INDEX('[1]2023-2025'!$G:$G,MATCH(D1439,'[1]2023-2025'!$A:$A,0))</f>
        <v>2024</v>
      </c>
      <c r="L1439" s="289"/>
      <c r="M1439" s="289"/>
      <c r="N1439" s="289"/>
      <c r="O1439" s="289" t="s">
        <v>1743</v>
      </c>
      <c r="P1439" s="289">
        <v>0</v>
      </c>
      <c r="Q1439" s="186">
        <f t="shared" si="208"/>
        <v>17829429.91</v>
      </c>
      <c r="R1439" s="186">
        <f t="shared" si="209"/>
        <v>17797102.82</v>
      </c>
      <c r="S1439" s="433">
        <v>0</v>
      </c>
      <c r="T1439" s="433">
        <v>0</v>
      </c>
      <c r="U1439" s="433">
        <v>0</v>
      </c>
      <c r="V1439" s="433">
        <v>345340.52</v>
      </c>
      <c r="W1439" s="433">
        <v>1204171.7</v>
      </c>
      <c r="X1439" s="433">
        <v>0</v>
      </c>
      <c r="Y1439" s="433">
        <v>0</v>
      </c>
      <c r="Z1439" s="433">
        <v>0</v>
      </c>
      <c r="AA1439" s="433">
        <v>8196624.29</v>
      </c>
      <c r="AB1439" s="433">
        <v>0</v>
      </c>
      <c r="AC1439" s="433">
        <v>8050966.3099999996</v>
      </c>
      <c r="AD1439" s="433">
        <v>0</v>
      </c>
      <c r="AE1439" s="433">
        <v>0</v>
      </c>
      <c r="AF1439" s="433">
        <v>0</v>
      </c>
      <c r="AG1439" s="433">
        <v>0</v>
      </c>
      <c r="AH1439" s="433">
        <v>0</v>
      </c>
      <c r="AI1439" s="433">
        <v>0</v>
      </c>
      <c r="AJ1439" s="433">
        <v>32327.09</v>
      </c>
      <c r="AK1439" s="175"/>
      <c r="AL1439" s="175">
        <v>27881244.349999998</v>
      </c>
      <c r="AM1439" s="175">
        <v>45710674.259999998</v>
      </c>
      <c r="AN1439" s="175">
        <v>17829429.91</v>
      </c>
    </row>
    <row r="1440" spans="1:40" s="128" customFormat="1" ht="25.2" customHeight="1" x14ac:dyDescent="0.35">
      <c r="A1440" s="256">
        <v>2024</v>
      </c>
      <c r="B1440" s="184">
        <f t="shared" si="210"/>
        <v>141</v>
      </c>
      <c r="C1440" s="294" t="s">
        <v>1557</v>
      </c>
      <c r="D1440" s="184">
        <v>31953</v>
      </c>
      <c r="E1440" s="287">
        <f>VLOOKUP(D1440,'[1]2023-2025'!$A:$G,7,0)</f>
        <v>2024</v>
      </c>
      <c r="F1440" s="287"/>
      <c r="G1440" s="287" t="s">
        <v>1899</v>
      </c>
      <c r="H1440" s="288">
        <f>INDEX('[1]2023-2025'!$AK:$AK,MATCH(D1440,'[1]2023-2025'!$A:$A,0))</f>
        <v>44729</v>
      </c>
      <c r="I1440" s="288" t="e">
        <v>#N/A</v>
      </c>
      <c r="J1440" s="288" t="e">
        <f>VLOOKUP(D1440,[1]Лист3!$A:$AK,37,0)</f>
        <v>#N/A</v>
      </c>
      <c r="K1440" s="289">
        <f>INDEX('[1]2023-2025'!$G:$G,MATCH(D1440,'[1]2023-2025'!$A:$A,0))</f>
        <v>2024</v>
      </c>
      <c r="L1440" s="289"/>
      <c r="M1440" s="289"/>
      <c r="N1440" s="289"/>
      <c r="O1440" s="289" t="s">
        <v>2446</v>
      </c>
      <c r="P1440" s="289">
        <v>0</v>
      </c>
      <c r="Q1440" s="186">
        <f t="shared" si="208"/>
        <v>12833506.219999999</v>
      </c>
      <c r="R1440" s="186">
        <f t="shared" si="209"/>
        <v>12810702.949999999</v>
      </c>
      <c r="S1440" s="433">
        <v>0</v>
      </c>
      <c r="T1440" s="433">
        <v>0</v>
      </c>
      <c r="U1440" s="433">
        <v>0</v>
      </c>
      <c r="V1440" s="433">
        <v>0</v>
      </c>
      <c r="W1440" s="433">
        <v>0</v>
      </c>
      <c r="X1440" s="433">
        <v>485250.39999999997</v>
      </c>
      <c r="Y1440" s="433">
        <v>0</v>
      </c>
      <c r="Z1440" s="433">
        <v>0</v>
      </c>
      <c r="AA1440" s="433">
        <v>6132610.5800000001</v>
      </c>
      <c r="AB1440" s="433">
        <v>0</v>
      </c>
      <c r="AC1440" s="433">
        <v>6192841.9699999997</v>
      </c>
      <c r="AD1440" s="433">
        <v>0</v>
      </c>
      <c r="AE1440" s="433">
        <v>0</v>
      </c>
      <c r="AF1440" s="433">
        <v>0</v>
      </c>
      <c r="AG1440" s="433">
        <v>0</v>
      </c>
      <c r="AH1440" s="433">
        <v>0</v>
      </c>
      <c r="AI1440" s="433">
        <v>0</v>
      </c>
      <c r="AJ1440" s="433">
        <v>22803.27</v>
      </c>
      <c r="AK1440" s="175"/>
      <c r="AL1440" s="175">
        <v>21220699.990000002</v>
      </c>
      <c r="AM1440" s="175">
        <v>34054206.210000001</v>
      </c>
      <c r="AN1440" s="175">
        <v>12833506.219999999</v>
      </c>
    </row>
    <row r="1441" spans="1:40" s="128" customFormat="1" ht="25.2" customHeight="1" x14ac:dyDescent="0.35">
      <c r="A1441" s="256">
        <v>2024</v>
      </c>
      <c r="B1441" s="184">
        <f t="shared" si="210"/>
        <v>142</v>
      </c>
      <c r="C1441" s="294" t="s">
        <v>1558</v>
      </c>
      <c r="D1441" s="184">
        <v>31950</v>
      </c>
      <c r="E1441" s="287">
        <f>VLOOKUP(D1441,'[1]2023-2025'!$A:$G,7,0)</f>
        <v>2024</v>
      </c>
      <c r="F1441" s="287"/>
      <c r="G1441" s="287" t="s">
        <v>1899</v>
      </c>
      <c r="H1441" s="288">
        <f>INDEX('[1]2023-2025'!$AK:$AK,MATCH(D1441,'[1]2023-2025'!$A:$A,0))</f>
        <v>44729</v>
      </c>
      <c r="I1441" s="288" t="e">
        <v>#N/A</v>
      </c>
      <c r="J1441" s="288" t="e">
        <f>VLOOKUP(D1441,[1]Лист3!$A:$AK,37,0)</f>
        <v>#N/A</v>
      </c>
      <c r="K1441" s="289">
        <f>INDEX('[1]2023-2025'!$G:$G,MATCH(D1441,'[1]2023-2025'!$A:$A,0))</f>
        <v>2024</v>
      </c>
      <c r="L1441" s="289"/>
      <c r="M1441" s="289"/>
      <c r="N1441" s="289"/>
      <c r="O1441" s="289" t="s">
        <v>2446</v>
      </c>
      <c r="P1441" s="289">
        <v>0</v>
      </c>
      <c r="Q1441" s="186">
        <f t="shared" si="208"/>
        <v>9809031.1899999995</v>
      </c>
      <c r="R1441" s="186">
        <f t="shared" si="209"/>
        <v>9787826</v>
      </c>
      <c r="S1441" s="433">
        <v>0</v>
      </c>
      <c r="T1441" s="433">
        <v>0</v>
      </c>
      <c r="U1441" s="433">
        <v>0</v>
      </c>
      <c r="V1441" s="433">
        <v>0</v>
      </c>
      <c r="W1441" s="433">
        <v>652285.93999999994</v>
      </c>
      <c r="X1441" s="433">
        <v>361080.33999999997</v>
      </c>
      <c r="Y1441" s="433">
        <v>0</v>
      </c>
      <c r="Z1441" s="433">
        <v>0</v>
      </c>
      <c r="AA1441" s="433">
        <v>4240629.9800000004</v>
      </c>
      <c r="AB1441" s="433">
        <v>0</v>
      </c>
      <c r="AC1441" s="433">
        <v>4533829.74</v>
      </c>
      <c r="AD1441" s="433">
        <v>0</v>
      </c>
      <c r="AE1441" s="433">
        <v>0</v>
      </c>
      <c r="AF1441" s="433">
        <v>0</v>
      </c>
      <c r="AG1441" s="433">
        <v>0</v>
      </c>
      <c r="AH1441" s="433">
        <v>0</v>
      </c>
      <c r="AI1441" s="433">
        <v>0</v>
      </c>
      <c r="AJ1441" s="433">
        <v>21205.19</v>
      </c>
      <c r="AK1441" s="175"/>
      <c r="AL1441" s="175">
        <v>12995958.810000001</v>
      </c>
      <c r="AM1441" s="175">
        <v>22804990</v>
      </c>
      <c r="AN1441" s="175">
        <v>9809031.1899999995</v>
      </c>
    </row>
    <row r="1442" spans="1:40" s="128" customFormat="1" ht="23.25" customHeight="1" x14ac:dyDescent="0.35">
      <c r="A1442" s="256">
        <v>2024</v>
      </c>
      <c r="B1442" s="184">
        <f t="shared" si="210"/>
        <v>143</v>
      </c>
      <c r="C1442" s="294" t="s">
        <v>1559</v>
      </c>
      <c r="D1442" s="184">
        <v>31952</v>
      </c>
      <c r="E1442" s="287">
        <f>VLOOKUP(D1442,'[1]2023-2025'!$A:$G,7,0)</f>
        <v>2024</v>
      </c>
      <c r="F1442" s="287"/>
      <c r="G1442" s="287" t="s">
        <v>1899</v>
      </c>
      <c r="H1442" s="288">
        <f>INDEX('[1]2023-2025'!$AK:$AK,MATCH(D1442,'[1]2023-2025'!$A:$A,0))</f>
        <v>44729</v>
      </c>
      <c r="I1442" s="288" t="e">
        <v>#N/A</v>
      </c>
      <c r="J1442" s="288" t="e">
        <f>VLOOKUP(D1442,[1]Лист3!$A:$AK,37,0)</f>
        <v>#N/A</v>
      </c>
      <c r="K1442" s="289">
        <f>INDEX('[1]2023-2025'!$G:$G,MATCH(D1442,'[1]2023-2025'!$A:$A,0))</f>
        <v>2024</v>
      </c>
      <c r="L1442" s="289"/>
      <c r="M1442" s="289"/>
      <c r="N1442" s="289"/>
      <c r="O1442" s="289" t="s">
        <v>2446</v>
      </c>
      <c r="P1442" s="289">
        <v>0</v>
      </c>
      <c r="Q1442" s="186">
        <f t="shared" si="208"/>
        <v>23086401.16</v>
      </c>
      <c r="R1442" s="186">
        <f t="shared" si="209"/>
        <v>23047649.760000002</v>
      </c>
      <c r="S1442" s="433">
        <v>0</v>
      </c>
      <c r="T1442" s="433">
        <v>0</v>
      </c>
      <c r="U1442" s="433">
        <v>0</v>
      </c>
      <c r="V1442" s="433">
        <v>0</v>
      </c>
      <c r="W1442" s="433">
        <v>0</v>
      </c>
      <c r="X1442" s="433">
        <v>1125659.06</v>
      </c>
      <c r="Y1442" s="433">
        <v>0</v>
      </c>
      <c r="Z1442" s="433">
        <v>0</v>
      </c>
      <c r="AA1442" s="433">
        <v>12459528.460000001</v>
      </c>
      <c r="AB1442" s="433">
        <v>0</v>
      </c>
      <c r="AC1442" s="433">
        <v>9462462.2400000002</v>
      </c>
      <c r="AD1442" s="433">
        <v>0</v>
      </c>
      <c r="AE1442" s="433">
        <v>0</v>
      </c>
      <c r="AF1442" s="433">
        <v>0</v>
      </c>
      <c r="AG1442" s="433">
        <v>0</v>
      </c>
      <c r="AH1442" s="433">
        <v>0</v>
      </c>
      <c r="AI1442" s="433">
        <v>0</v>
      </c>
      <c r="AJ1442" s="433">
        <v>38751.4</v>
      </c>
      <c r="AK1442" s="175"/>
      <c r="AL1442" s="175">
        <v>46289638.859999999</v>
      </c>
      <c r="AM1442" s="175">
        <v>69376040.019999996</v>
      </c>
      <c r="AN1442" s="175">
        <v>23086401.16</v>
      </c>
    </row>
    <row r="1443" spans="1:40" s="128" customFormat="1" ht="23.25" customHeight="1" x14ac:dyDescent="0.35">
      <c r="A1443" s="256">
        <v>2024</v>
      </c>
      <c r="B1443" s="184">
        <f t="shared" si="210"/>
        <v>144</v>
      </c>
      <c r="C1443" s="294" t="s">
        <v>4490</v>
      </c>
      <c r="D1443" s="184">
        <v>31459</v>
      </c>
      <c r="E1443" s="287">
        <f>VLOOKUP(D1443,'[1]2023-2025'!$A:$G,7,0)</f>
        <v>2024</v>
      </c>
      <c r="F1443" s="287"/>
      <c r="G1443" s="287" t="s">
        <v>1899</v>
      </c>
      <c r="H1443" s="288">
        <f>INDEX('[1]2023-2025'!$AK:$AK,MATCH(D1443,'[1]2023-2025'!$A:$A,0))</f>
        <v>44729</v>
      </c>
      <c r="I1443" s="288" t="e">
        <v>#N/A</v>
      </c>
      <c r="J1443" s="288" t="e">
        <f>VLOOKUP(D1443,[1]Лист3!$A:$AK,37,0)</f>
        <v>#N/A</v>
      </c>
      <c r="K1443" s="289">
        <f>INDEX('[1]2023-2025'!$G:$G,MATCH(D1443,'[1]2023-2025'!$A:$A,0))</f>
        <v>2024</v>
      </c>
      <c r="L1443" s="289"/>
      <c r="M1443" s="289"/>
      <c r="N1443" s="289"/>
      <c r="O1443" s="289" t="s">
        <v>2523</v>
      </c>
      <c r="P1443" s="289">
        <v>0</v>
      </c>
      <c r="Q1443" s="186">
        <f t="shared" si="208"/>
        <v>7476194.9500000011</v>
      </c>
      <c r="R1443" s="186">
        <f t="shared" si="209"/>
        <v>7433737.7200000007</v>
      </c>
      <c r="S1443" s="433">
        <v>0</v>
      </c>
      <c r="T1443" s="433">
        <v>0</v>
      </c>
      <c r="U1443" s="433">
        <v>0</v>
      </c>
      <c r="V1443" s="433">
        <v>0</v>
      </c>
      <c r="W1443" s="433">
        <v>0</v>
      </c>
      <c r="X1443" s="433">
        <v>0</v>
      </c>
      <c r="Y1443" s="433">
        <v>0</v>
      </c>
      <c r="Z1443" s="433">
        <v>0</v>
      </c>
      <c r="AA1443" s="433">
        <v>7433737.7200000007</v>
      </c>
      <c r="AB1443" s="433">
        <v>0</v>
      </c>
      <c r="AC1443" s="433">
        <v>0</v>
      </c>
      <c r="AD1443" s="433">
        <v>0</v>
      </c>
      <c r="AE1443" s="433">
        <v>0</v>
      </c>
      <c r="AF1443" s="433">
        <v>0</v>
      </c>
      <c r="AG1443" s="433">
        <v>0</v>
      </c>
      <c r="AH1443" s="433">
        <v>0</v>
      </c>
      <c r="AI1443" s="433">
        <v>0</v>
      </c>
      <c r="AJ1443" s="433">
        <v>42457.23</v>
      </c>
      <c r="AK1443" s="175"/>
      <c r="AL1443" s="175">
        <v>11165276.060000001</v>
      </c>
      <c r="AM1443" s="175">
        <v>18641471.010000002</v>
      </c>
      <c r="AN1443" s="175">
        <v>7476194.9500000011</v>
      </c>
    </row>
    <row r="1444" spans="1:40" s="128" customFormat="1" ht="23.25" customHeight="1" x14ac:dyDescent="0.35">
      <c r="A1444" s="256">
        <v>2024</v>
      </c>
      <c r="B1444" s="184">
        <f t="shared" si="210"/>
        <v>145</v>
      </c>
      <c r="C1444" s="294" t="s">
        <v>4491</v>
      </c>
      <c r="D1444" s="184">
        <v>31461</v>
      </c>
      <c r="E1444" s="287">
        <f>VLOOKUP(D1444,'[1]2023-2025'!$A:$G,7,0)</f>
        <v>2024</v>
      </c>
      <c r="F1444" s="287"/>
      <c r="G1444" s="287" t="s">
        <v>1899</v>
      </c>
      <c r="H1444" s="288">
        <f>INDEX('[1]2023-2025'!$AK:$AK,MATCH(D1444,'[1]2023-2025'!$A:$A,0))</f>
        <v>44729</v>
      </c>
      <c r="I1444" s="288" t="e">
        <v>#N/A</v>
      </c>
      <c r="J1444" s="288" t="e">
        <f>VLOOKUP(D1444,[1]Лист3!$A:$AK,37,0)</f>
        <v>#N/A</v>
      </c>
      <c r="K1444" s="289">
        <f>INDEX('[1]2023-2025'!$G:$G,MATCH(D1444,'[1]2023-2025'!$A:$A,0))</f>
        <v>2024</v>
      </c>
      <c r="L1444" s="289"/>
      <c r="M1444" s="289"/>
      <c r="N1444" s="289"/>
      <c r="O1444" s="289" t="s">
        <v>2459</v>
      </c>
      <c r="P1444" s="289">
        <v>0</v>
      </c>
      <c r="Q1444" s="186">
        <f t="shared" si="208"/>
        <v>7776231.4899999993</v>
      </c>
      <c r="R1444" s="186">
        <f t="shared" si="209"/>
        <v>7734359.4499999993</v>
      </c>
      <c r="S1444" s="433">
        <v>0</v>
      </c>
      <c r="T1444" s="433">
        <v>0</v>
      </c>
      <c r="U1444" s="433">
        <v>0</v>
      </c>
      <c r="V1444" s="433">
        <v>0</v>
      </c>
      <c r="W1444" s="433">
        <v>0</v>
      </c>
      <c r="X1444" s="433">
        <v>0</v>
      </c>
      <c r="Y1444" s="433">
        <v>0</v>
      </c>
      <c r="Z1444" s="433">
        <v>0</v>
      </c>
      <c r="AA1444" s="433">
        <v>7734359.4499999993</v>
      </c>
      <c r="AB1444" s="433">
        <v>0</v>
      </c>
      <c r="AC1444" s="433">
        <v>0</v>
      </c>
      <c r="AD1444" s="433">
        <v>0</v>
      </c>
      <c r="AE1444" s="433">
        <v>0</v>
      </c>
      <c r="AF1444" s="433">
        <v>0</v>
      </c>
      <c r="AG1444" s="433">
        <v>0</v>
      </c>
      <c r="AH1444" s="433">
        <v>0</v>
      </c>
      <c r="AI1444" s="433">
        <v>0</v>
      </c>
      <c r="AJ1444" s="433">
        <v>41872.04</v>
      </c>
      <c r="AK1444" s="175"/>
      <c r="AL1444" s="175">
        <v>10419651.540000001</v>
      </c>
      <c r="AM1444" s="175">
        <v>18195883.030000001</v>
      </c>
      <c r="AN1444" s="175">
        <v>7776231.4900000002</v>
      </c>
    </row>
    <row r="1445" spans="1:40" s="128" customFormat="1" ht="23.25" customHeight="1" x14ac:dyDescent="0.35">
      <c r="A1445" s="256">
        <v>2024</v>
      </c>
      <c r="B1445" s="184">
        <f t="shared" si="210"/>
        <v>146</v>
      </c>
      <c r="C1445" s="294" t="s">
        <v>1562</v>
      </c>
      <c r="D1445" s="184">
        <v>31467</v>
      </c>
      <c r="E1445" s="287">
        <f>VLOOKUP(D1445,'[1]2023-2025'!$A:$G,7,0)</f>
        <v>2024</v>
      </c>
      <c r="F1445" s="287"/>
      <c r="G1445" s="287" t="s">
        <v>1899</v>
      </c>
      <c r="H1445" s="288">
        <f>INDEX('[1]2023-2025'!$AK:$AK,MATCH(D1445,'[1]2023-2025'!$A:$A,0))</f>
        <v>44761</v>
      </c>
      <c r="I1445" s="288" t="e">
        <v>#N/A</v>
      </c>
      <c r="J1445" s="288" t="e">
        <f>VLOOKUP(D1445,[1]Лист3!$A:$AK,37,0)</f>
        <v>#N/A</v>
      </c>
      <c r="K1445" s="289">
        <f>INDEX('[1]2023-2025'!$G:$G,MATCH(D1445,'[1]2023-2025'!$A:$A,0))</f>
        <v>2024</v>
      </c>
      <c r="L1445" s="289"/>
      <c r="M1445" s="289"/>
      <c r="N1445" s="289"/>
      <c r="O1445" s="289" t="s">
        <v>2501</v>
      </c>
      <c r="P1445" s="289">
        <v>0</v>
      </c>
      <c r="Q1445" s="186">
        <f t="shared" si="208"/>
        <v>5533275.5300000003</v>
      </c>
      <c r="R1445" s="186">
        <f t="shared" si="209"/>
        <v>5518565.3700000001</v>
      </c>
      <c r="S1445" s="433">
        <v>0</v>
      </c>
      <c r="T1445" s="433">
        <v>1154989.9000000001</v>
      </c>
      <c r="U1445" s="433">
        <v>0</v>
      </c>
      <c r="V1445" s="433">
        <v>0</v>
      </c>
      <c r="W1445" s="433">
        <v>0</v>
      </c>
      <c r="X1445" s="433">
        <v>289802.5</v>
      </c>
      <c r="Y1445" s="433">
        <v>0</v>
      </c>
      <c r="Z1445" s="433">
        <v>0</v>
      </c>
      <c r="AA1445" s="433">
        <v>3063049.3099999996</v>
      </c>
      <c r="AB1445" s="433">
        <v>66882.66</v>
      </c>
      <c r="AC1445" s="433">
        <v>943841</v>
      </c>
      <c r="AD1445" s="433">
        <v>0</v>
      </c>
      <c r="AE1445" s="433">
        <v>0</v>
      </c>
      <c r="AF1445" s="433">
        <v>0</v>
      </c>
      <c r="AG1445" s="433">
        <v>0</v>
      </c>
      <c r="AH1445" s="433">
        <v>0</v>
      </c>
      <c r="AI1445" s="433">
        <v>0</v>
      </c>
      <c r="AJ1445" s="433">
        <v>14710.16</v>
      </c>
      <c r="AK1445" s="175"/>
      <c r="AL1445" s="175">
        <v>6887349.4300000006</v>
      </c>
      <c r="AM1445" s="175">
        <v>12420624.960000001</v>
      </c>
      <c r="AN1445" s="175">
        <v>5533275.5300000003</v>
      </c>
    </row>
    <row r="1446" spans="1:40" s="128" customFormat="1" ht="23.25" customHeight="1" x14ac:dyDescent="0.35">
      <c r="A1446" s="256">
        <v>2024</v>
      </c>
      <c r="B1446" s="184">
        <f t="shared" si="210"/>
        <v>147</v>
      </c>
      <c r="C1446" s="294" t="s">
        <v>4494</v>
      </c>
      <c r="D1446" s="184">
        <v>31470</v>
      </c>
      <c r="E1446" s="287">
        <f>VLOOKUP(D1446,'[1]2023-2025'!$A:$G,7,0)</f>
        <v>2024</v>
      </c>
      <c r="F1446" s="287"/>
      <c r="G1446" s="287" t="s">
        <v>1899</v>
      </c>
      <c r="H1446" s="288">
        <f>INDEX('[1]2023-2025'!$AK:$AK,MATCH(D1446,'[1]2023-2025'!$A:$A,0))</f>
        <v>44729</v>
      </c>
      <c r="I1446" s="288" t="e">
        <v>#N/A</v>
      </c>
      <c r="J1446" s="288" t="e">
        <f>VLOOKUP(D1446,[1]Лист3!$A:$AK,37,0)</f>
        <v>#N/A</v>
      </c>
      <c r="K1446" s="289">
        <f>INDEX('[1]2023-2025'!$G:$G,MATCH(D1446,'[1]2023-2025'!$A:$A,0))</f>
        <v>2024</v>
      </c>
      <c r="L1446" s="289"/>
      <c r="M1446" s="289"/>
      <c r="N1446" s="289"/>
      <c r="O1446" s="289" t="s">
        <v>2446</v>
      </c>
      <c r="P1446" s="289">
        <v>0</v>
      </c>
      <c r="Q1446" s="186">
        <f t="shared" si="208"/>
        <v>10678107.470000001</v>
      </c>
      <c r="R1446" s="186">
        <f t="shared" si="209"/>
        <v>10624600.940000001</v>
      </c>
      <c r="S1446" s="433">
        <v>0</v>
      </c>
      <c r="T1446" s="433">
        <v>2483189.38</v>
      </c>
      <c r="U1446" s="433">
        <v>0</v>
      </c>
      <c r="V1446" s="433">
        <v>0</v>
      </c>
      <c r="W1446" s="433">
        <v>0</v>
      </c>
      <c r="X1446" s="433">
        <v>284843.08</v>
      </c>
      <c r="Y1446" s="433">
        <v>0</v>
      </c>
      <c r="Z1446" s="433">
        <v>0</v>
      </c>
      <c r="AA1446" s="433">
        <v>7856568.4800000004</v>
      </c>
      <c r="AB1446" s="433">
        <v>0</v>
      </c>
      <c r="AC1446" s="433">
        <v>0</v>
      </c>
      <c r="AD1446" s="433">
        <v>0</v>
      </c>
      <c r="AE1446" s="433">
        <v>0</v>
      </c>
      <c r="AF1446" s="433">
        <v>0</v>
      </c>
      <c r="AG1446" s="433">
        <v>0</v>
      </c>
      <c r="AH1446" s="433">
        <v>0</v>
      </c>
      <c r="AI1446" s="433">
        <v>0</v>
      </c>
      <c r="AJ1446" s="433">
        <v>53506.53</v>
      </c>
      <c r="AK1446" s="175"/>
      <c r="AL1446" s="175">
        <v>9841360.6799999978</v>
      </c>
      <c r="AM1446" s="175">
        <v>20519468.149999999</v>
      </c>
      <c r="AN1446" s="175">
        <v>10678107.470000001</v>
      </c>
    </row>
    <row r="1447" spans="1:40" s="128" customFormat="1" ht="23.25" customHeight="1" x14ac:dyDescent="0.35">
      <c r="A1447" s="256">
        <v>2024</v>
      </c>
      <c r="B1447" s="184">
        <f t="shared" si="210"/>
        <v>148</v>
      </c>
      <c r="C1447" s="294" t="s">
        <v>4495</v>
      </c>
      <c r="D1447" s="184">
        <v>31473</v>
      </c>
      <c r="E1447" s="287">
        <f>VLOOKUP(D1447,'[1]2023-2025'!$A:$G,7,0)</f>
        <v>2024</v>
      </c>
      <c r="F1447" s="287"/>
      <c r="G1447" s="287" t="s">
        <v>1899</v>
      </c>
      <c r="H1447" s="288">
        <f>INDEX('[1]2023-2025'!$AK:$AK,MATCH(D1447,'[1]2023-2025'!$A:$A,0))</f>
        <v>44761</v>
      </c>
      <c r="I1447" s="288" t="e">
        <v>#N/A</v>
      </c>
      <c r="J1447" s="288" t="e">
        <f>VLOOKUP(D1447,[1]Лист3!$A:$AK,37,0)</f>
        <v>#N/A</v>
      </c>
      <c r="K1447" s="289">
        <f>INDEX('[1]2023-2025'!$G:$G,MATCH(D1447,'[1]2023-2025'!$A:$A,0))</f>
        <v>2024</v>
      </c>
      <c r="L1447" s="289"/>
      <c r="M1447" s="289"/>
      <c r="N1447" s="289"/>
      <c r="O1447" s="289" t="s">
        <v>2446</v>
      </c>
      <c r="P1447" s="289">
        <v>0</v>
      </c>
      <c r="Q1447" s="186">
        <f t="shared" si="208"/>
        <v>10098084.1</v>
      </c>
      <c r="R1447" s="186">
        <f t="shared" si="209"/>
        <v>10048306.77</v>
      </c>
      <c r="S1447" s="433">
        <v>0</v>
      </c>
      <c r="T1447" s="433">
        <v>2088695.1199999999</v>
      </c>
      <c r="U1447" s="433">
        <v>0</v>
      </c>
      <c r="V1447" s="433">
        <v>0</v>
      </c>
      <c r="W1447" s="433">
        <v>0</v>
      </c>
      <c r="X1447" s="433">
        <v>0</v>
      </c>
      <c r="Y1447" s="433">
        <v>0</v>
      </c>
      <c r="Z1447" s="433">
        <v>0</v>
      </c>
      <c r="AA1447" s="433">
        <v>7959611.6499999994</v>
      </c>
      <c r="AB1447" s="433">
        <v>0</v>
      </c>
      <c r="AC1447" s="433">
        <v>0</v>
      </c>
      <c r="AD1447" s="433">
        <v>0</v>
      </c>
      <c r="AE1447" s="433">
        <v>0</v>
      </c>
      <c r="AF1447" s="433">
        <v>0</v>
      </c>
      <c r="AG1447" s="433">
        <v>0</v>
      </c>
      <c r="AH1447" s="433">
        <v>0</v>
      </c>
      <c r="AI1447" s="433">
        <v>0</v>
      </c>
      <c r="AJ1447" s="433">
        <v>49777.33</v>
      </c>
      <c r="AK1447" s="175"/>
      <c r="AL1447" s="175">
        <v>10184455.959999999</v>
      </c>
      <c r="AM1447" s="175">
        <v>20282540.059999999</v>
      </c>
      <c r="AN1447" s="175">
        <v>10098084.1</v>
      </c>
    </row>
    <row r="1448" spans="1:40" s="128" customFormat="1" ht="23.25" customHeight="1" x14ac:dyDescent="0.35">
      <c r="A1448" s="256">
        <v>2024</v>
      </c>
      <c r="B1448" s="184">
        <f t="shared" si="210"/>
        <v>149</v>
      </c>
      <c r="C1448" s="294" t="s">
        <v>4493</v>
      </c>
      <c r="D1448" s="184">
        <v>31475</v>
      </c>
      <c r="E1448" s="287">
        <f>VLOOKUP(D1448,'[1]2023-2025'!$A:$G,7,0)</f>
        <v>2024</v>
      </c>
      <c r="F1448" s="287"/>
      <c r="G1448" s="287" t="s">
        <v>1899</v>
      </c>
      <c r="H1448" s="288">
        <f>INDEX('[1]2023-2025'!$AK:$AK,MATCH(D1448,'[1]2023-2025'!$A:$A,0))</f>
        <v>44761</v>
      </c>
      <c r="I1448" s="288" t="e">
        <v>#N/A</v>
      </c>
      <c r="J1448" s="288" t="e">
        <f>VLOOKUP(D1448,[1]Лист3!$A:$AK,37,0)</f>
        <v>#N/A</v>
      </c>
      <c r="K1448" s="289">
        <f>INDEX('[1]2023-2025'!$G:$G,MATCH(D1448,'[1]2023-2025'!$A:$A,0))</f>
        <v>2024</v>
      </c>
      <c r="L1448" s="289"/>
      <c r="M1448" s="289"/>
      <c r="N1448" s="289"/>
      <c r="O1448" s="289" t="s">
        <v>2446</v>
      </c>
      <c r="P1448" s="289">
        <v>0</v>
      </c>
      <c r="Q1448" s="186">
        <f t="shared" si="208"/>
        <v>10664766.060000001</v>
      </c>
      <c r="R1448" s="186">
        <f t="shared" si="209"/>
        <v>10613014.16</v>
      </c>
      <c r="S1448" s="433">
        <v>0</v>
      </c>
      <c r="T1448" s="433">
        <v>2624754.2200000002</v>
      </c>
      <c r="U1448" s="433">
        <v>0</v>
      </c>
      <c r="V1448" s="433">
        <v>0</v>
      </c>
      <c r="W1448" s="433">
        <v>0</v>
      </c>
      <c r="X1448" s="433">
        <v>139066.54999999999</v>
      </c>
      <c r="Y1448" s="433">
        <v>0</v>
      </c>
      <c r="Z1448" s="433">
        <v>0</v>
      </c>
      <c r="AA1448" s="433">
        <v>7849193.3899999997</v>
      </c>
      <c r="AB1448" s="433">
        <v>0</v>
      </c>
      <c r="AC1448" s="433">
        <v>0</v>
      </c>
      <c r="AD1448" s="433">
        <v>0</v>
      </c>
      <c r="AE1448" s="433">
        <v>0</v>
      </c>
      <c r="AF1448" s="433">
        <v>0</v>
      </c>
      <c r="AG1448" s="433">
        <v>0</v>
      </c>
      <c r="AH1448" s="433">
        <v>0</v>
      </c>
      <c r="AI1448" s="433">
        <v>0</v>
      </c>
      <c r="AJ1448" s="433">
        <v>51751.9</v>
      </c>
      <c r="AK1448" s="175"/>
      <c r="AL1448" s="175">
        <v>9835118.9500000011</v>
      </c>
      <c r="AM1448" s="175">
        <v>20499885.010000002</v>
      </c>
      <c r="AN1448" s="175">
        <v>10664766.060000001</v>
      </c>
    </row>
    <row r="1449" spans="1:40" s="128" customFormat="1" ht="23.25" customHeight="1" x14ac:dyDescent="0.35">
      <c r="A1449" s="256">
        <v>2024</v>
      </c>
      <c r="B1449" s="184">
        <f t="shared" si="210"/>
        <v>150</v>
      </c>
      <c r="C1449" s="294" t="s">
        <v>1566</v>
      </c>
      <c r="D1449" s="184">
        <v>31607</v>
      </c>
      <c r="E1449" s="287">
        <f>VLOOKUP(D1449,'[1]2023-2025'!$A:$G,7,0)</f>
        <v>2024</v>
      </c>
      <c r="F1449" s="287"/>
      <c r="G1449" s="287" t="s">
        <v>1899</v>
      </c>
      <c r="H1449" s="288">
        <f>INDEX('[1]2023-2025'!$AK:$AK,MATCH(D1449,'[1]2023-2025'!$A:$A,0))</f>
        <v>44729</v>
      </c>
      <c r="I1449" s="288" t="e">
        <v>#N/A</v>
      </c>
      <c r="J1449" s="288" t="e">
        <f>VLOOKUP(D1449,[1]Лист3!$A:$AK,37,0)</f>
        <v>#N/A</v>
      </c>
      <c r="K1449" s="289">
        <f>INDEX('[1]2023-2025'!$G:$G,MATCH(D1449,'[1]2023-2025'!$A:$A,0))</f>
        <v>2024</v>
      </c>
      <c r="L1449" s="289"/>
      <c r="M1449" s="289"/>
      <c r="N1449" s="289"/>
      <c r="O1449" s="289" t="s">
        <v>2446</v>
      </c>
      <c r="P1449" s="289">
        <v>0</v>
      </c>
      <c r="Q1449" s="186">
        <f t="shared" si="208"/>
        <v>4254615.9800000004</v>
      </c>
      <c r="R1449" s="186">
        <f t="shared" si="209"/>
        <v>4243618.6100000003</v>
      </c>
      <c r="S1449" s="433">
        <v>0</v>
      </c>
      <c r="T1449" s="433">
        <v>1165248.1000000001</v>
      </c>
      <c r="U1449" s="433">
        <v>0</v>
      </c>
      <c r="V1449" s="433">
        <v>0</v>
      </c>
      <c r="W1449" s="433">
        <v>0</v>
      </c>
      <c r="X1449" s="433">
        <v>0</v>
      </c>
      <c r="Y1449" s="433">
        <v>0</v>
      </c>
      <c r="Z1449" s="433">
        <v>0</v>
      </c>
      <c r="AA1449" s="433">
        <v>3078370.5100000002</v>
      </c>
      <c r="AB1449" s="433">
        <v>0</v>
      </c>
      <c r="AC1449" s="433">
        <v>0</v>
      </c>
      <c r="AD1449" s="433">
        <v>0</v>
      </c>
      <c r="AE1449" s="433">
        <v>0</v>
      </c>
      <c r="AF1449" s="433">
        <v>0</v>
      </c>
      <c r="AG1449" s="433">
        <v>0</v>
      </c>
      <c r="AH1449" s="433">
        <v>0</v>
      </c>
      <c r="AI1449" s="433">
        <v>0</v>
      </c>
      <c r="AJ1449" s="433">
        <v>10997.369999999999</v>
      </c>
      <c r="AK1449" s="175"/>
      <c r="AL1449" s="175">
        <v>8530186.0599999987</v>
      </c>
      <c r="AM1449" s="175">
        <v>12784802.039999999</v>
      </c>
      <c r="AN1449" s="175">
        <v>4254615.9800000004</v>
      </c>
    </row>
    <row r="1450" spans="1:40" s="128" customFormat="1" ht="23.25" customHeight="1" x14ac:dyDescent="0.35">
      <c r="A1450" s="256">
        <v>2024</v>
      </c>
      <c r="B1450" s="184">
        <f t="shared" si="210"/>
        <v>151</v>
      </c>
      <c r="C1450" s="294" t="s">
        <v>285</v>
      </c>
      <c r="D1450" s="184">
        <v>31648</v>
      </c>
      <c r="E1450" s="287"/>
      <c r="F1450" s="287"/>
      <c r="G1450" s="287"/>
      <c r="H1450" s="288"/>
      <c r="I1450" s="288"/>
      <c r="J1450" s="288"/>
      <c r="K1450" s="289"/>
      <c r="L1450" s="289"/>
      <c r="M1450" s="289"/>
      <c r="N1450" s="289"/>
      <c r="O1450" s="289"/>
      <c r="P1450" s="289"/>
      <c r="Q1450" s="186">
        <f t="shared" si="208"/>
        <v>14052161.119999999</v>
      </c>
      <c r="R1450" s="186">
        <f>SUM(S1450:AI1450)</f>
        <v>13900155.6</v>
      </c>
      <c r="S1450" s="433">
        <v>0</v>
      </c>
      <c r="T1450" s="433">
        <v>0</v>
      </c>
      <c r="U1450" s="433">
        <v>0</v>
      </c>
      <c r="V1450" s="433">
        <v>0</v>
      </c>
      <c r="W1450" s="433">
        <v>0</v>
      </c>
      <c r="X1450" s="433">
        <v>0</v>
      </c>
      <c r="Y1450" s="433">
        <v>0</v>
      </c>
      <c r="Z1450" s="433">
        <v>0</v>
      </c>
      <c r="AA1450" s="433">
        <v>0</v>
      </c>
      <c r="AB1450" s="433">
        <v>0</v>
      </c>
      <c r="AC1450" s="433">
        <v>13900155.6</v>
      </c>
      <c r="AD1450" s="433">
        <v>0</v>
      </c>
      <c r="AE1450" s="433">
        <v>0</v>
      </c>
      <c r="AF1450" s="433">
        <v>0</v>
      </c>
      <c r="AG1450" s="433">
        <v>0</v>
      </c>
      <c r="AH1450" s="433">
        <v>0</v>
      </c>
      <c r="AI1450" s="433">
        <v>0</v>
      </c>
      <c r="AJ1450" s="433">
        <v>152005.51999999999</v>
      </c>
      <c r="AK1450" s="175"/>
      <c r="AL1450" s="175">
        <v>24633960.780000001</v>
      </c>
      <c r="AM1450" s="175">
        <v>44904002.170000002</v>
      </c>
      <c r="AN1450" s="175">
        <v>20270041.390000001</v>
      </c>
    </row>
    <row r="1451" spans="1:40" s="128" customFormat="1" ht="23.25" customHeight="1" x14ac:dyDescent="0.35">
      <c r="A1451" s="256">
        <v>2024</v>
      </c>
      <c r="B1451" s="184">
        <f>B1450+1</f>
        <v>152</v>
      </c>
      <c r="C1451" s="294" t="s">
        <v>4488</v>
      </c>
      <c r="D1451" s="184">
        <v>31762</v>
      </c>
      <c r="E1451" s="287">
        <f>VLOOKUP(D1451,'[1]2023-2025'!$A:$G,7,0)</f>
        <v>2024</v>
      </c>
      <c r="F1451" s="287"/>
      <c r="G1451" s="287" t="s">
        <v>1899</v>
      </c>
      <c r="H1451" s="288">
        <f>INDEX('[1]2023-2025'!$AK:$AK,MATCH(D1451,'[1]2023-2025'!$A:$A,0))</f>
        <v>45065</v>
      </c>
      <c r="I1451" s="288" t="e">
        <v>#N/A</v>
      </c>
      <c r="J1451" s="288">
        <f>VLOOKUP(D1451,[1]Лист3!$A:$AK,37,0)</f>
        <v>45065</v>
      </c>
      <c r="K1451" s="289">
        <f>INDEX('[1]2023-2025'!$G:$G,MATCH(D1451,'[1]2023-2025'!$A:$A,0))</f>
        <v>2024</v>
      </c>
      <c r="L1451" s="289"/>
      <c r="M1451" s="289"/>
      <c r="N1451" s="289"/>
      <c r="O1451" s="289" t="e">
        <v>#N/A</v>
      </c>
      <c r="P1451" s="289" t="e">
        <v>#N/A</v>
      </c>
      <c r="Q1451" s="186">
        <f t="shared" si="208"/>
        <v>6813109.3300000001</v>
      </c>
      <c r="R1451" s="186">
        <f t="shared" si="209"/>
        <v>6709935.9800000004</v>
      </c>
      <c r="S1451" s="433">
        <v>0</v>
      </c>
      <c r="T1451" s="433">
        <v>0</v>
      </c>
      <c r="U1451" s="433">
        <v>0</v>
      </c>
      <c r="V1451" s="433">
        <v>0</v>
      </c>
      <c r="W1451" s="433">
        <v>0</v>
      </c>
      <c r="X1451" s="433">
        <v>0</v>
      </c>
      <c r="Y1451" s="433">
        <v>0</v>
      </c>
      <c r="Z1451" s="433">
        <v>0</v>
      </c>
      <c r="AA1451" s="433">
        <v>0</v>
      </c>
      <c r="AB1451" s="433">
        <v>0</v>
      </c>
      <c r="AC1451" s="433">
        <v>6709935.9800000004</v>
      </c>
      <c r="AD1451" s="433">
        <v>0</v>
      </c>
      <c r="AE1451" s="433">
        <v>0</v>
      </c>
      <c r="AF1451" s="433">
        <v>0</v>
      </c>
      <c r="AG1451" s="433">
        <v>0</v>
      </c>
      <c r="AH1451" s="433">
        <v>0</v>
      </c>
      <c r="AI1451" s="433">
        <v>0</v>
      </c>
      <c r="AJ1451" s="433">
        <v>103173.35</v>
      </c>
      <c r="AK1451" s="175"/>
      <c r="AL1451" s="175">
        <v>7356020.4900000002</v>
      </c>
      <c r="AM1451" s="175">
        <v>14169129.82</v>
      </c>
      <c r="AN1451" s="175">
        <v>6813109.3300000001</v>
      </c>
    </row>
    <row r="1452" spans="1:40" s="128" customFormat="1" ht="23.25" customHeight="1" x14ac:dyDescent="0.35">
      <c r="A1452" s="256">
        <v>2024</v>
      </c>
      <c r="B1452" s="184">
        <f t="shared" si="210"/>
        <v>153</v>
      </c>
      <c r="C1452" s="294" t="s">
        <v>4489</v>
      </c>
      <c r="D1452" s="184">
        <v>31763</v>
      </c>
      <c r="E1452" s="287">
        <f>VLOOKUP(D1452,'[1]2023-2025'!$A:$G,7,0)</f>
        <v>2024</v>
      </c>
      <c r="F1452" s="287"/>
      <c r="G1452" s="287" t="s">
        <v>1899</v>
      </c>
      <c r="H1452" s="288">
        <f>INDEX('[1]2023-2025'!$AK:$AK,MATCH(D1452,'[1]2023-2025'!$A:$A,0))</f>
        <v>44729</v>
      </c>
      <c r="I1452" s="288" t="e">
        <v>#N/A</v>
      </c>
      <c r="J1452" s="288" t="e">
        <f>VLOOKUP(D1452,[1]Лист3!$A:$AK,37,0)</f>
        <v>#N/A</v>
      </c>
      <c r="K1452" s="289">
        <f>INDEX('[1]2023-2025'!$G:$G,MATCH(D1452,'[1]2023-2025'!$A:$A,0))</f>
        <v>2024</v>
      </c>
      <c r="L1452" s="289"/>
      <c r="M1452" s="289"/>
      <c r="N1452" s="289"/>
      <c r="O1452" s="289" t="s">
        <v>2446</v>
      </c>
      <c r="P1452" s="289">
        <v>0</v>
      </c>
      <c r="Q1452" s="186">
        <f t="shared" si="208"/>
        <v>4558186.5599999996</v>
      </c>
      <c r="R1452" s="186">
        <f t="shared" si="209"/>
        <v>4531742.04</v>
      </c>
      <c r="S1452" s="433">
        <v>0</v>
      </c>
      <c r="T1452" s="433">
        <v>2324705.44</v>
      </c>
      <c r="U1452" s="433">
        <v>0</v>
      </c>
      <c r="V1452" s="433">
        <v>0</v>
      </c>
      <c r="W1452" s="433">
        <v>0</v>
      </c>
      <c r="X1452" s="433">
        <v>0</v>
      </c>
      <c r="Y1452" s="433">
        <v>0</v>
      </c>
      <c r="Z1452" s="433">
        <v>0</v>
      </c>
      <c r="AA1452" s="433">
        <v>0</v>
      </c>
      <c r="AB1452" s="433">
        <v>0</v>
      </c>
      <c r="AC1452" s="433">
        <v>2207036.6</v>
      </c>
      <c r="AD1452" s="433">
        <v>0</v>
      </c>
      <c r="AE1452" s="433">
        <v>0</v>
      </c>
      <c r="AF1452" s="433">
        <v>0</v>
      </c>
      <c r="AG1452" s="433">
        <v>0</v>
      </c>
      <c r="AH1452" s="433">
        <v>0</v>
      </c>
      <c r="AI1452" s="433">
        <v>0</v>
      </c>
      <c r="AJ1452" s="433">
        <v>26444.519999999997</v>
      </c>
      <c r="AK1452" s="175"/>
      <c r="AL1452" s="175">
        <v>9675369.1999999993</v>
      </c>
      <c r="AM1452" s="175">
        <v>14233555.76</v>
      </c>
      <c r="AN1452" s="175">
        <v>4558186.5599999996</v>
      </c>
    </row>
    <row r="1453" spans="1:40" s="128" customFormat="1" ht="23.25" customHeight="1" x14ac:dyDescent="0.35">
      <c r="A1453" s="256">
        <v>2024</v>
      </c>
      <c r="B1453" s="184">
        <f t="shared" si="210"/>
        <v>154</v>
      </c>
      <c r="C1453" s="294" t="s">
        <v>4492</v>
      </c>
      <c r="D1453" s="184">
        <v>31564</v>
      </c>
      <c r="E1453" s="287">
        <f>VLOOKUP(D1453,'[1]2023-2025'!$A:$G,7,0)</f>
        <v>2024</v>
      </c>
      <c r="F1453" s="287"/>
      <c r="G1453" s="287" t="s">
        <v>1899</v>
      </c>
      <c r="H1453" s="288">
        <f>INDEX('[1]2023-2025'!$AK:$AK,MATCH(D1453,'[1]2023-2025'!$A:$A,0))</f>
        <v>44729</v>
      </c>
      <c r="I1453" s="288" t="e">
        <v>#N/A</v>
      </c>
      <c r="J1453" s="288" t="e">
        <f>VLOOKUP(D1453,[1]Лист3!$A:$AK,37,0)</f>
        <v>#N/A</v>
      </c>
      <c r="K1453" s="289">
        <f>INDEX('[1]2023-2025'!$G:$G,MATCH(D1453,'[1]2023-2025'!$A:$A,0))</f>
        <v>2024</v>
      </c>
      <c r="L1453" s="289"/>
      <c r="M1453" s="289"/>
      <c r="N1453" s="289"/>
      <c r="O1453" s="289" t="s">
        <v>2825</v>
      </c>
      <c r="P1453" s="289">
        <v>0</v>
      </c>
      <c r="Q1453" s="186">
        <f t="shared" si="208"/>
        <v>3473819.9100000006</v>
      </c>
      <c r="R1453" s="186">
        <f t="shared" si="209"/>
        <v>3455863.0200000005</v>
      </c>
      <c r="S1453" s="433">
        <v>0</v>
      </c>
      <c r="T1453" s="433">
        <v>0</v>
      </c>
      <c r="U1453" s="433">
        <v>0</v>
      </c>
      <c r="V1453" s="433">
        <v>0</v>
      </c>
      <c r="W1453" s="433">
        <v>0</v>
      </c>
      <c r="X1453" s="433">
        <v>0</v>
      </c>
      <c r="Y1453" s="433">
        <v>0</v>
      </c>
      <c r="Z1453" s="433">
        <v>0</v>
      </c>
      <c r="AA1453" s="433">
        <v>3455863.0200000005</v>
      </c>
      <c r="AB1453" s="433">
        <v>0</v>
      </c>
      <c r="AC1453" s="433">
        <v>0</v>
      </c>
      <c r="AD1453" s="433">
        <v>0</v>
      </c>
      <c r="AE1453" s="433">
        <v>0</v>
      </c>
      <c r="AF1453" s="433">
        <v>0</v>
      </c>
      <c r="AG1453" s="433">
        <v>0</v>
      </c>
      <c r="AH1453" s="433">
        <v>0</v>
      </c>
      <c r="AI1453" s="433">
        <v>0</v>
      </c>
      <c r="AJ1453" s="433">
        <v>17956.89</v>
      </c>
      <c r="AK1453" s="175"/>
      <c r="AL1453" s="175">
        <v>5817796.3599999994</v>
      </c>
      <c r="AM1453" s="175">
        <v>9291616.2699999996</v>
      </c>
      <c r="AN1453" s="175">
        <v>3473819.9100000006</v>
      </c>
    </row>
    <row r="1454" spans="1:40" s="84" customFormat="1" ht="23.25" customHeight="1" x14ac:dyDescent="0.35">
      <c r="A1454" s="256">
        <v>2024</v>
      </c>
      <c r="B1454" s="184">
        <f t="shared" si="210"/>
        <v>155</v>
      </c>
      <c r="C1454" s="294" t="s">
        <v>209</v>
      </c>
      <c r="D1454" s="184">
        <v>31084</v>
      </c>
      <c r="E1454" s="287">
        <f>VLOOKUP(D1454,'[1]2023-2025'!$A:$G,7,0)</f>
        <v>2023</v>
      </c>
      <c r="F1454" s="287"/>
      <c r="G1454" s="287" t="s">
        <v>1899</v>
      </c>
      <c r="H1454" s="288" t="str">
        <f>INDEX('[1]2023-2025'!$AK:$AK,MATCH(D1454,'[1]2023-2025'!$A:$A,0))</f>
        <v>23.12.2021/17.06.2022</v>
      </c>
      <c r="I1454" s="288" t="e">
        <v>#N/A</v>
      </c>
      <c r="J1454" s="288" t="e">
        <f>VLOOKUP(D1454,[1]Лист3!$A:$AK,37,0)</f>
        <v>#N/A</v>
      </c>
      <c r="K1454" s="289">
        <f>INDEX('[1]2023-2025'!$G:$G,MATCH(D1454,'[1]2023-2025'!$A:$A,0))</f>
        <v>2023</v>
      </c>
      <c r="L1454" s="289"/>
      <c r="M1454" s="289">
        <v>1</v>
      </c>
      <c r="N1454" s="289"/>
      <c r="O1454" s="289" t="s">
        <v>2441</v>
      </c>
      <c r="P1454" s="289">
        <v>0</v>
      </c>
      <c r="Q1454" s="186">
        <f t="shared" si="208"/>
        <v>2917405.8900000006</v>
      </c>
      <c r="R1454" s="186">
        <f t="shared" si="209"/>
        <v>2881509.5600000005</v>
      </c>
      <c r="S1454" s="433">
        <v>2881509.5600000005</v>
      </c>
      <c r="T1454" s="433">
        <v>0</v>
      </c>
      <c r="U1454" s="433">
        <v>0</v>
      </c>
      <c r="V1454" s="433">
        <v>0</v>
      </c>
      <c r="W1454" s="433">
        <v>0</v>
      </c>
      <c r="X1454" s="433">
        <v>0</v>
      </c>
      <c r="Y1454" s="433">
        <v>0</v>
      </c>
      <c r="Z1454" s="433">
        <v>0</v>
      </c>
      <c r="AA1454" s="433">
        <v>0</v>
      </c>
      <c r="AB1454" s="433">
        <v>0</v>
      </c>
      <c r="AC1454" s="433">
        <v>0</v>
      </c>
      <c r="AD1454" s="433">
        <v>0</v>
      </c>
      <c r="AE1454" s="433">
        <v>0</v>
      </c>
      <c r="AF1454" s="433">
        <v>0</v>
      </c>
      <c r="AG1454" s="433">
        <v>0</v>
      </c>
      <c r="AH1454" s="433">
        <v>0</v>
      </c>
      <c r="AI1454" s="433">
        <v>0</v>
      </c>
      <c r="AJ1454" s="433">
        <v>35896.33</v>
      </c>
      <c r="AK1454" s="175"/>
      <c r="AL1454" s="175">
        <v>6277912.4199999999</v>
      </c>
      <c r="AM1454" s="175">
        <v>12012813.5</v>
      </c>
      <c r="AN1454" s="175">
        <v>5734901.0800000001</v>
      </c>
    </row>
    <row r="1455" spans="1:40" s="84" customFormat="1" ht="23.25" customHeight="1" x14ac:dyDescent="0.35">
      <c r="A1455" s="256">
        <v>2024</v>
      </c>
      <c r="B1455" s="184">
        <f t="shared" si="210"/>
        <v>156</v>
      </c>
      <c r="C1455" s="294" t="s">
        <v>214</v>
      </c>
      <c r="D1455" s="184">
        <v>31174</v>
      </c>
      <c r="E1455" s="287">
        <f>VLOOKUP(D1455,'[1]2023-2025'!$A:$G,7,0)</f>
        <v>2023</v>
      </c>
      <c r="F1455" s="287"/>
      <c r="G1455" s="287" t="s">
        <v>1899</v>
      </c>
      <c r="H1455" s="288">
        <f>INDEX('[1]2023-2025'!$AK:$AK,MATCH(D1455,'[1]2023-2025'!$A:$A,0))</f>
        <v>44613</v>
      </c>
      <c r="I1455" s="288" t="e">
        <v>#N/A</v>
      </c>
      <c r="J1455" s="288" t="e">
        <f>VLOOKUP(D1455,[1]Лист3!$A:$AK,37,0)</f>
        <v>#N/A</v>
      </c>
      <c r="K1455" s="289">
        <f>INDEX('[1]2023-2025'!$G:$G,MATCH(D1455,'[1]2023-2025'!$A:$A,0))</f>
        <v>2023</v>
      </c>
      <c r="L1455" s="289"/>
      <c r="M1455" s="289"/>
      <c r="N1455" s="289"/>
      <c r="O1455" s="289" t="s">
        <v>2501</v>
      </c>
      <c r="P1455" s="289">
        <v>0</v>
      </c>
      <c r="Q1455" s="186">
        <f t="shared" si="208"/>
        <v>3512155.8699999996</v>
      </c>
      <c r="R1455" s="186">
        <f t="shared" si="209"/>
        <v>3485356.2399999998</v>
      </c>
      <c r="S1455" s="433">
        <v>3485356.2399999998</v>
      </c>
      <c r="T1455" s="433">
        <v>0</v>
      </c>
      <c r="U1455" s="433">
        <v>0</v>
      </c>
      <c r="V1455" s="433">
        <v>0</v>
      </c>
      <c r="W1455" s="433">
        <v>0</v>
      </c>
      <c r="X1455" s="433">
        <v>0</v>
      </c>
      <c r="Y1455" s="433">
        <v>0</v>
      </c>
      <c r="Z1455" s="433">
        <v>0</v>
      </c>
      <c r="AA1455" s="433">
        <v>0</v>
      </c>
      <c r="AB1455" s="433">
        <v>0</v>
      </c>
      <c r="AC1455" s="433">
        <v>0</v>
      </c>
      <c r="AD1455" s="433">
        <v>0</v>
      </c>
      <c r="AE1455" s="433">
        <v>0</v>
      </c>
      <c r="AF1455" s="433">
        <v>0</v>
      </c>
      <c r="AG1455" s="433">
        <v>0</v>
      </c>
      <c r="AH1455" s="433">
        <v>0</v>
      </c>
      <c r="AI1455" s="433">
        <v>0</v>
      </c>
      <c r="AJ1455" s="433">
        <v>26799.63</v>
      </c>
      <c r="AK1455" s="175"/>
      <c r="AL1455" s="175">
        <v>11368739.02</v>
      </c>
      <c r="AM1455" s="175">
        <v>14949050.869999999</v>
      </c>
      <c r="AN1455" s="175">
        <v>3580311.8499999996</v>
      </c>
    </row>
    <row r="1456" spans="1:40" s="84" customFormat="1" ht="23.25" customHeight="1" x14ac:dyDescent="0.35">
      <c r="A1456" s="256">
        <v>2024</v>
      </c>
      <c r="B1456" s="184">
        <f t="shared" si="210"/>
        <v>157</v>
      </c>
      <c r="C1456" s="294" t="s">
        <v>220</v>
      </c>
      <c r="D1456" s="184">
        <v>31226</v>
      </c>
      <c r="E1456" s="287">
        <f>VLOOKUP(D1456,'[1]2023-2025'!$A:$G,7,0)</f>
        <v>2023</v>
      </c>
      <c r="F1456" s="287"/>
      <c r="G1456" s="287" t="s">
        <v>1899</v>
      </c>
      <c r="H1456" s="288">
        <f>INDEX('[1]2023-2025'!$AK:$AK,MATCH(D1456,'[1]2023-2025'!$A:$A,0))</f>
        <v>44613</v>
      </c>
      <c r="I1456" s="288" t="e">
        <v>#N/A</v>
      </c>
      <c r="J1456" s="288" t="e">
        <f>VLOOKUP(D1456,[1]Лист3!$A:$AK,37,0)</f>
        <v>#N/A</v>
      </c>
      <c r="K1456" s="289">
        <f>INDEX('[1]2023-2025'!$G:$G,MATCH(D1456,'[1]2023-2025'!$A:$A,0))</f>
        <v>2023</v>
      </c>
      <c r="L1456" s="289"/>
      <c r="M1456" s="289"/>
      <c r="N1456" s="289"/>
      <c r="O1456" s="289" t="s">
        <v>2446</v>
      </c>
      <c r="P1456" s="289">
        <v>0</v>
      </c>
      <c r="Q1456" s="186">
        <f t="shared" si="208"/>
        <v>3530466.79</v>
      </c>
      <c r="R1456" s="186">
        <f t="shared" si="209"/>
        <v>3503926.44</v>
      </c>
      <c r="S1456" s="433">
        <v>3503926.44</v>
      </c>
      <c r="T1456" s="433">
        <v>0</v>
      </c>
      <c r="U1456" s="433">
        <v>0</v>
      </c>
      <c r="V1456" s="433">
        <v>0</v>
      </c>
      <c r="W1456" s="433">
        <v>0</v>
      </c>
      <c r="X1456" s="433">
        <v>0</v>
      </c>
      <c r="Y1456" s="433">
        <v>0</v>
      </c>
      <c r="Z1456" s="433">
        <v>0</v>
      </c>
      <c r="AA1456" s="433">
        <v>0</v>
      </c>
      <c r="AB1456" s="433">
        <v>0</v>
      </c>
      <c r="AC1456" s="433">
        <v>0</v>
      </c>
      <c r="AD1456" s="433">
        <v>0</v>
      </c>
      <c r="AE1456" s="433">
        <v>0</v>
      </c>
      <c r="AF1456" s="433">
        <v>0</v>
      </c>
      <c r="AG1456" s="433">
        <v>0</v>
      </c>
      <c r="AH1456" s="433">
        <v>0</v>
      </c>
      <c r="AI1456" s="433">
        <v>0</v>
      </c>
      <c r="AJ1456" s="433">
        <v>26540.35</v>
      </c>
      <c r="AK1456" s="175"/>
      <c r="AL1456" s="175">
        <v>9179143.2999999989</v>
      </c>
      <c r="AM1456" s="175">
        <v>14722567.119999999</v>
      </c>
      <c r="AN1456" s="175">
        <v>5543423.8200000003</v>
      </c>
    </row>
    <row r="1457" spans="1:40" s="84" customFormat="1" ht="23.25" customHeight="1" x14ac:dyDescent="0.35">
      <c r="A1457" s="256">
        <v>2024</v>
      </c>
      <c r="B1457" s="184">
        <f t="shared" si="210"/>
        <v>158</v>
      </c>
      <c r="C1457" s="294" t="s">
        <v>286</v>
      </c>
      <c r="D1457" s="184">
        <v>31651</v>
      </c>
      <c r="E1457" s="287">
        <f>VLOOKUP(D1457,'[1]2023-2025'!$A:$G,7,0)</f>
        <v>2023</v>
      </c>
      <c r="F1457" s="287"/>
      <c r="G1457" s="287" t="s">
        <v>1899</v>
      </c>
      <c r="H1457" s="288">
        <f>INDEX('[1]2023-2025'!$AK:$AK,MATCH(D1457,'[1]2023-2025'!$A:$A,0))</f>
        <v>44638</v>
      </c>
      <c r="I1457" s="288" t="e">
        <v>#N/A</v>
      </c>
      <c r="J1457" s="288" t="e">
        <f>VLOOKUP(D1457,[1]Лист3!$A:$AK,37,0)</f>
        <v>#N/A</v>
      </c>
      <c r="K1457" s="289">
        <f>INDEX('[1]2023-2025'!$G:$G,MATCH(D1457,'[1]2023-2025'!$A:$A,0))</f>
        <v>2023</v>
      </c>
      <c r="L1457" s="289"/>
      <c r="M1457" s="289"/>
      <c r="N1457" s="289"/>
      <c r="O1457" s="289" t="s">
        <v>2521</v>
      </c>
      <c r="P1457" s="289">
        <v>0</v>
      </c>
      <c r="Q1457" s="186">
        <f t="shared" si="208"/>
        <v>3373393.5599999996</v>
      </c>
      <c r="R1457" s="186">
        <f t="shared" si="209"/>
        <v>3352848.6099999994</v>
      </c>
      <c r="S1457" s="433">
        <v>3352848.6099999994</v>
      </c>
      <c r="T1457" s="433">
        <v>0</v>
      </c>
      <c r="U1457" s="433">
        <v>0</v>
      </c>
      <c r="V1457" s="433">
        <v>0</v>
      </c>
      <c r="W1457" s="433">
        <v>0</v>
      </c>
      <c r="X1457" s="433">
        <v>0</v>
      </c>
      <c r="Y1457" s="433">
        <v>0</v>
      </c>
      <c r="Z1457" s="433">
        <v>0</v>
      </c>
      <c r="AA1457" s="433">
        <v>0</v>
      </c>
      <c r="AB1457" s="433">
        <v>0</v>
      </c>
      <c r="AC1457" s="433">
        <v>0</v>
      </c>
      <c r="AD1457" s="433">
        <v>0</v>
      </c>
      <c r="AE1457" s="433">
        <v>0</v>
      </c>
      <c r="AF1457" s="433">
        <v>0</v>
      </c>
      <c r="AG1457" s="433">
        <v>0</v>
      </c>
      <c r="AH1457" s="433">
        <v>0</v>
      </c>
      <c r="AI1457" s="433">
        <v>0</v>
      </c>
      <c r="AJ1457" s="433">
        <v>20544.95</v>
      </c>
      <c r="AK1457" s="175"/>
      <c r="AL1457" s="175">
        <v>5628934.6600000011</v>
      </c>
      <c r="AM1457" s="175">
        <v>12331678.32</v>
      </c>
      <c r="AN1457" s="175">
        <v>6702743.6599999992</v>
      </c>
    </row>
    <row r="1458" spans="1:40" s="84" customFormat="1" ht="23.25" customHeight="1" x14ac:dyDescent="0.35">
      <c r="A1458" s="256">
        <v>2024</v>
      </c>
      <c r="B1458" s="184">
        <f t="shared" si="210"/>
        <v>159</v>
      </c>
      <c r="C1458" s="294" t="s">
        <v>298</v>
      </c>
      <c r="D1458" s="184">
        <v>31766</v>
      </c>
      <c r="E1458" s="287">
        <f>VLOOKUP(D1458,'[1]2023-2025'!$A:$G,7,0)</f>
        <v>2023</v>
      </c>
      <c r="F1458" s="287"/>
      <c r="G1458" s="287" t="s">
        <v>1899</v>
      </c>
      <c r="H1458" s="288">
        <f>INDEX('[1]2023-2025'!$AK:$AK,MATCH(D1458,'[1]2023-2025'!$A:$A,0))</f>
        <v>44670</v>
      </c>
      <c r="I1458" s="288" t="e">
        <v>#N/A</v>
      </c>
      <c r="J1458" s="288" t="e">
        <f>VLOOKUP(D1458,[1]Лист3!$A:$AK,37,0)</f>
        <v>#N/A</v>
      </c>
      <c r="K1458" s="289">
        <f>INDEX('[1]2023-2025'!$G:$G,MATCH(D1458,'[1]2023-2025'!$A:$A,0))</f>
        <v>2023</v>
      </c>
      <c r="L1458" s="289"/>
      <c r="M1458" s="289"/>
      <c r="N1458" s="289"/>
      <c r="O1458" s="289" t="s">
        <v>2522</v>
      </c>
      <c r="P1458" s="289">
        <v>0</v>
      </c>
      <c r="Q1458" s="186">
        <f t="shared" si="208"/>
        <v>2706055.6999999997</v>
      </c>
      <c r="R1458" s="186">
        <f t="shared" si="209"/>
        <v>2687344.07</v>
      </c>
      <c r="S1458" s="433">
        <v>2687344.07</v>
      </c>
      <c r="T1458" s="433">
        <v>0</v>
      </c>
      <c r="U1458" s="433">
        <v>0</v>
      </c>
      <c r="V1458" s="433">
        <v>0</v>
      </c>
      <c r="W1458" s="433">
        <v>0</v>
      </c>
      <c r="X1458" s="433">
        <v>0</v>
      </c>
      <c r="Y1458" s="433">
        <v>0</v>
      </c>
      <c r="Z1458" s="433">
        <v>0</v>
      </c>
      <c r="AA1458" s="433">
        <v>0</v>
      </c>
      <c r="AB1458" s="433">
        <v>0</v>
      </c>
      <c r="AC1458" s="433">
        <v>0</v>
      </c>
      <c r="AD1458" s="433">
        <v>0</v>
      </c>
      <c r="AE1458" s="433">
        <v>0</v>
      </c>
      <c r="AF1458" s="433">
        <v>0</v>
      </c>
      <c r="AG1458" s="433">
        <v>0</v>
      </c>
      <c r="AH1458" s="433">
        <v>0</v>
      </c>
      <c r="AI1458" s="433">
        <v>0</v>
      </c>
      <c r="AJ1458" s="433">
        <v>18711.63</v>
      </c>
      <c r="AK1458" s="175"/>
      <c r="AL1458" s="175">
        <v>6527229.1099999994</v>
      </c>
      <c r="AM1458" s="175">
        <v>11648691.279999999</v>
      </c>
      <c r="AN1458" s="175">
        <v>5121462.17</v>
      </c>
    </row>
    <row r="1459" spans="1:40" s="84" customFormat="1" ht="23.25" customHeight="1" x14ac:dyDescent="0.35">
      <c r="A1459" s="256">
        <v>2024</v>
      </c>
      <c r="B1459" s="184">
        <f t="shared" si="210"/>
        <v>160</v>
      </c>
      <c r="C1459" s="294" t="s">
        <v>328</v>
      </c>
      <c r="D1459" s="184">
        <v>32109</v>
      </c>
      <c r="E1459" s="287">
        <f>VLOOKUP(D1459,'[1]2023-2025'!$A:$G,7,0)</f>
        <v>2023</v>
      </c>
      <c r="F1459" s="287"/>
      <c r="G1459" s="287" t="s">
        <v>1899</v>
      </c>
      <c r="H1459" s="288">
        <f>INDEX('[1]2023-2025'!$AK:$AK,MATCH(D1459,'[1]2023-2025'!$A:$A,0))</f>
        <v>44670</v>
      </c>
      <c r="I1459" s="288" t="e">
        <v>#N/A</v>
      </c>
      <c r="J1459" s="288" t="e">
        <f>VLOOKUP(D1459,[1]Лист3!$A:$AK,37,0)</f>
        <v>#N/A</v>
      </c>
      <c r="K1459" s="289">
        <f>INDEX('[1]2023-2025'!$G:$G,MATCH(D1459,'[1]2023-2025'!$A:$A,0))</f>
        <v>2023</v>
      </c>
      <c r="L1459" s="289"/>
      <c r="M1459" s="289"/>
      <c r="N1459" s="289"/>
      <c r="O1459" s="289" t="s">
        <v>2527</v>
      </c>
      <c r="P1459" s="289">
        <v>0</v>
      </c>
      <c r="Q1459" s="186">
        <f t="shared" si="208"/>
        <v>4242459.3099999996</v>
      </c>
      <c r="R1459" s="186">
        <f t="shared" si="209"/>
        <v>4204830.5999999996</v>
      </c>
      <c r="S1459" s="433">
        <v>4204830.5999999996</v>
      </c>
      <c r="T1459" s="433">
        <v>0</v>
      </c>
      <c r="U1459" s="433">
        <v>0</v>
      </c>
      <c r="V1459" s="433">
        <v>0</v>
      </c>
      <c r="W1459" s="433">
        <v>0</v>
      </c>
      <c r="X1459" s="433">
        <v>0</v>
      </c>
      <c r="Y1459" s="433">
        <v>0</v>
      </c>
      <c r="Z1459" s="433">
        <v>0</v>
      </c>
      <c r="AA1459" s="433">
        <v>0</v>
      </c>
      <c r="AB1459" s="433">
        <v>0</v>
      </c>
      <c r="AC1459" s="433">
        <v>0</v>
      </c>
      <c r="AD1459" s="433">
        <v>0</v>
      </c>
      <c r="AE1459" s="433">
        <v>0</v>
      </c>
      <c r="AF1459" s="433">
        <v>0</v>
      </c>
      <c r="AG1459" s="433">
        <v>0</v>
      </c>
      <c r="AH1459" s="433">
        <v>0</v>
      </c>
      <c r="AI1459" s="433">
        <v>0</v>
      </c>
      <c r="AJ1459" s="433">
        <v>37628.71</v>
      </c>
      <c r="AK1459" s="175"/>
      <c r="AL1459" s="175">
        <v>9386607.870000001</v>
      </c>
      <c r="AM1459" s="175">
        <v>23616696.940000001</v>
      </c>
      <c r="AN1459" s="175">
        <v>14230089.07</v>
      </c>
    </row>
    <row r="1460" spans="1:40" s="84" customFormat="1" ht="23.25" customHeight="1" x14ac:dyDescent="0.35">
      <c r="A1460" s="256">
        <v>2024</v>
      </c>
      <c r="B1460" s="184">
        <f t="shared" si="210"/>
        <v>161</v>
      </c>
      <c r="C1460" s="294" t="s">
        <v>291</v>
      </c>
      <c r="D1460" s="184">
        <v>31707</v>
      </c>
      <c r="E1460" s="287">
        <f>VLOOKUP(D1460,'[1]2023-2025'!$A:$G,7,0)</f>
        <v>2023</v>
      </c>
      <c r="F1460" s="287"/>
      <c r="G1460" s="287" t="s">
        <v>1899</v>
      </c>
      <c r="H1460" s="288">
        <f>INDEX('[1]2023-2025'!$AK:$AK,MATCH(D1460,'[1]2023-2025'!$A:$A,0))</f>
        <v>44613</v>
      </c>
      <c r="I1460" s="288" t="e">
        <v>#N/A</v>
      </c>
      <c r="J1460" s="288" t="e">
        <f>VLOOKUP(D1460,[1]Лист3!$A:$AK,37,0)</f>
        <v>#N/A</v>
      </c>
      <c r="K1460" s="289">
        <f>INDEX('[1]2023-2025'!$G:$G,MATCH(D1460,'[1]2023-2025'!$A:$A,0))</f>
        <v>2023</v>
      </c>
      <c r="L1460" s="289"/>
      <c r="M1460" s="289"/>
      <c r="N1460" s="289"/>
      <c r="O1460" s="289" t="s">
        <v>2548</v>
      </c>
      <c r="P1460" s="289">
        <v>0</v>
      </c>
      <c r="Q1460" s="186">
        <f t="shared" si="208"/>
        <v>4508786.84</v>
      </c>
      <c r="R1460" s="186">
        <f t="shared" si="209"/>
        <v>4474041.58</v>
      </c>
      <c r="S1460" s="433">
        <v>4474041.58</v>
      </c>
      <c r="T1460" s="433">
        <v>0</v>
      </c>
      <c r="U1460" s="433">
        <v>0</v>
      </c>
      <c r="V1460" s="433">
        <v>0</v>
      </c>
      <c r="W1460" s="433">
        <v>0</v>
      </c>
      <c r="X1460" s="433">
        <v>0</v>
      </c>
      <c r="Y1460" s="433">
        <v>0</v>
      </c>
      <c r="Z1460" s="433">
        <v>0</v>
      </c>
      <c r="AA1460" s="433">
        <v>0</v>
      </c>
      <c r="AB1460" s="433">
        <v>0</v>
      </c>
      <c r="AC1460" s="433">
        <v>0</v>
      </c>
      <c r="AD1460" s="433">
        <v>0</v>
      </c>
      <c r="AE1460" s="433">
        <v>0</v>
      </c>
      <c r="AF1460" s="433">
        <v>0</v>
      </c>
      <c r="AG1460" s="433">
        <v>0</v>
      </c>
      <c r="AH1460" s="433">
        <v>0</v>
      </c>
      <c r="AI1460" s="433">
        <v>0</v>
      </c>
      <c r="AJ1460" s="433">
        <v>34745.26</v>
      </c>
      <c r="AK1460" s="175"/>
      <c r="AL1460" s="175">
        <v>12939361.959999997</v>
      </c>
      <c r="AM1460" s="175">
        <v>20220612.079999998</v>
      </c>
      <c r="AN1460" s="175">
        <v>7281250.1200000001</v>
      </c>
    </row>
    <row r="1461" spans="1:40" s="84" customFormat="1" ht="23.25" customHeight="1" x14ac:dyDescent="0.35">
      <c r="A1461" s="256">
        <v>2024</v>
      </c>
      <c r="B1461" s="184">
        <f t="shared" si="210"/>
        <v>162</v>
      </c>
      <c r="C1461" s="294" t="s">
        <v>268</v>
      </c>
      <c r="D1461" s="184">
        <v>31571</v>
      </c>
      <c r="E1461" s="287">
        <f>VLOOKUP(D1461,'[1]2023-2025'!$A:$G,7,0)</f>
        <v>2023</v>
      </c>
      <c r="F1461" s="287"/>
      <c r="G1461" s="287" t="s">
        <v>1899</v>
      </c>
      <c r="H1461" s="288">
        <f>INDEX('[1]2023-2025'!$AK:$AK,MATCH(D1461,'[1]2023-2025'!$A:$A,0))</f>
        <v>44613</v>
      </c>
      <c r="I1461" s="288" t="e">
        <v>#N/A</v>
      </c>
      <c r="J1461" s="288" t="e">
        <f>VLOOKUP(D1461,[1]Лист3!$A:$AK,37,0)</f>
        <v>#N/A</v>
      </c>
      <c r="K1461" s="289">
        <f>INDEX('[1]2023-2025'!$G:$G,MATCH(D1461,'[1]2023-2025'!$A:$A,0))</f>
        <v>2023</v>
      </c>
      <c r="L1461" s="289"/>
      <c r="M1461" s="289"/>
      <c r="N1461" s="289"/>
      <c r="O1461" s="289" t="s">
        <v>2540</v>
      </c>
      <c r="P1461" s="289">
        <v>0</v>
      </c>
      <c r="Q1461" s="186">
        <f t="shared" si="208"/>
        <v>1374811.67</v>
      </c>
      <c r="R1461" s="186">
        <f t="shared" si="209"/>
        <v>1354405.1199999999</v>
      </c>
      <c r="S1461" s="433">
        <v>0</v>
      </c>
      <c r="T1461" s="433">
        <v>1354405.1199999999</v>
      </c>
      <c r="U1461" s="433">
        <v>0</v>
      </c>
      <c r="V1461" s="433">
        <v>0</v>
      </c>
      <c r="W1461" s="433">
        <v>0</v>
      </c>
      <c r="X1461" s="433">
        <v>0</v>
      </c>
      <c r="Y1461" s="433">
        <v>0</v>
      </c>
      <c r="Z1461" s="433">
        <v>0</v>
      </c>
      <c r="AA1461" s="433">
        <v>0</v>
      </c>
      <c r="AB1461" s="433">
        <v>0</v>
      </c>
      <c r="AC1461" s="433">
        <v>0</v>
      </c>
      <c r="AD1461" s="433">
        <v>0</v>
      </c>
      <c r="AE1461" s="433">
        <v>0</v>
      </c>
      <c r="AF1461" s="433">
        <v>0</v>
      </c>
      <c r="AG1461" s="433">
        <v>0</v>
      </c>
      <c r="AH1461" s="433">
        <v>0</v>
      </c>
      <c r="AI1461" s="433">
        <v>0</v>
      </c>
      <c r="AJ1461" s="433">
        <v>20406.55</v>
      </c>
      <c r="AK1461" s="175"/>
      <c r="AL1461" s="175">
        <v>11021448.959999999</v>
      </c>
      <c r="AM1461" s="175">
        <v>20255804.969999999</v>
      </c>
      <c r="AN1461" s="175">
        <v>9234356.0099999998</v>
      </c>
    </row>
    <row r="1462" spans="1:40" s="84" customFormat="1" ht="23.25" customHeight="1" x14ac:dyDescent="0.35">
      <c r="A1462" s="256">
        <v>2024</v>
      </c>
      <c r="B1462" s="184">
        <f t="shared" si="210"/>
        <v>163</v>
      </c>
      <c r="C1462" s="294" t="s">
        <v>270</v>
      </c>
      <c r="D1462" s="184">
        <v>31576</v>
      </c>
      <c r="E1462" s="287">
        <f>VLOOKUP(D1462,'[1]2023-2025'!$A:$G,7,0)</f>
        <v>2023</v>
      </c>
      <c r="F1462" s="287"/>
      <c r="G1462" s="287" t="s">
        <v>1899</v>
      </c>
      <c r="H1462" s="288">
        <f>INDEX('[1]2023-2025'!$AK:$AK,MATCH(D1462,'[1]2023-2025'!$A:$A,0))</f>
        <v>44613</v>
      </c>
      <c r="I1462" s="288" t="e">
        <v>#N/A</v>
      </c>
      <c r="J1462" s="288" t="e">
        <f>VLOOKUP(D1462,[1]Лист3!$A:$AK,37,0)</f>
        <v>#N/A</v>
      </c>
      <c r="K1462" s="289">
        <f>INDEX('[1]2023-2025'!$G:$G,MATCH(D1462,'[1]2023-2025'!$A:$A,0))</f>
        <v>2023</v>
      </c>
      <c r="L1462" s="289"/>
      <c r="M1462" s="289"/>
      <c r="N1462" s="289"/>
      <c r="O1462" s="289" t="s">
        <v>2542</v>
      </c>
      <c r="P1462" s="289">
        <v>0</v>
      </c>
      <c r="Q1462" s="186">
        <f t="shared" si="208"/>
        <v>1402347.03</v>
      </c>
      <c r="R1462" s="186">
        <f t="shared" si="209"/>
        <v>1381900.52</v>
      </c>
      <c r="S1462" s="433">
        <v>0</v>
      </c>
      <c r="T1462" s="433">
        <v>1381900.52</v>
      </c>
      <c r="U1462" s="433">
        <v>0</v>
      </c>
      <c r="V1462" s="433">
        <v>0</v>
      </c>
      <c r="W1462" s="433">
        <v>0</v>
      </c>
      <c r="X1462" s="433">
        <v>0</v>
      </c>
      <c r="Y1462" s="433">
        <v>0</v>
      </c>
      <c r="Z1462" s="433">
        <v>0</v>
      </c>
      <c r="AA1462" s="433">
        <v>0</v>
      </c>
      <c r="AB1462" s="433">
        <v>0</v>
      </c>
      <c r="AC1462" s="433">
        <v>0</v>
      </c>
      <c r="AD1462" s="433">
        <v>0</v>
      </c>
      <c r="AE1462" s="433">
        <v>0</v>
      </c>
      <c r="AF1462" s="433">
        <v>0</v>
      </c>
      <c r="AG1462" s="433">
        <v>0</v>
      </c>
      <c r="AH1462" s="433">
        <v>0</v>
      </c>
      <c r="AI1462" s="433">
        <v>0</v>
      </c>
      <c r="AJ1462" s="433">
        <v>20446.509999999998</v>
      </c>
      <c r="AK1462" s="175"/>
      <c r="AL1462" s="175">
        <v>11120475.299999999</v>
      </c>
      <c r="AM1462" s="175">
        <v>20261821.789999999</v>
      </c>
      <c r="AN1462" s="175">
        <v>9141346.4900000002</v>
      </c>
    </row>
    <row r="1463" spans="1:40" s="84" customFormat="1" ht="23.25" customHeight="1" x14ac:dyDescent="0.35">
      <c r="A1463" s="256">
        <v>2024</v>
      </c>
      <c r="B1463" s="184">
        <f t="shared" si="210"/>
        <v>164</v>
      </c>
      <c r="C1463" s="294" t="s">
        <v>271</v>
      </c>
      <c r="D1463" s="184">
        <v>31577</v>
      </c>
      <c r="E1463" s="287">
        <f>VLOOKUP(D1463,'[1]2023-2025'!$A:$G,7,0)</f>
        <v>2023</v>
      </c>
      <c r="F1463" s="287"/>
      <c r="G1463" s="287" t="s">
        <v>1899</v>
      </c>
      <c r="H1463" s="288">
        <f>INDEX('[1]2023-2025'!$AK:$AK,MATCH(D1463,'[1]2023-2025'!$A:$A,0))</f>
        <v>44613</v>
      </c>
      <c r="I1463" s="288" t="e">
        <v>#N/A</v>
      </c>
      <c r="J1463" s="288" t="e">
        <f>VLOOKUP(D1463,[1]Лист3!$A:$AK,37,0)</f>
        <v>#N/A</v>
      </c>
      <c r="K1463" s="289">
        <f>INDEX('[1]2023-2025'!$G:$G,MATCH(D1463,'[1]2023-2025'!$A:$A,0))</f>
        <v>2023</v>
      </c>
      <c r="L1463" s="289"/>
      <c r="M1463" s="289"/>
      <c r="N1463" s="289"/>
      <c r="O1463" s="289" t="s">
        <v>2543</v>
      </c>
      <c r="P1463" s="289">
        <v>0</v>
      </c>
      <c r="Q1463" s="186">
        <f t="shared" si="208"/>
        <v>1400800.9700000002</v>
      </c>
      <c r="R1463" s="186">
        <f t="shared" si="209"/>
        <v>1380201.1300000001</v>
      </c>
      <c r="S1463" s="433">
        <v>0</v>
      </c>
      <c r="T1463" s="433">
        <v>1380201.1300000001</v>
      </c>
      <c r="U1463" s="433">
        <v>0</v>
      </c>
      <c r="V1463" s="433">
        <v>0</v>
      </c>
      <c r="W1463" s="433">
        <v>0</v>
      </c>
      <c r="X1463" s="433">
        <v>0</v>
      </c>
      <c r="Y1463" s="433">
        <v>0</v>
      </c>
      <c r="Z1463" s="433">
        <v>0</v>
      </c>
      <c r="AA1463" s="433">
        <v>0</v>
      </c>
      <c r="AB1463" s="433">
        <v>0</v>
      </c>
      <c r="AC1463" s="433">
        <v>0</v>
      </c>
      <c r="AD1463" s="433">
        <v>0</v>
      </c>
      <c r="AE1463" s="433">
        <v>0</v>
      </c>
      <c r="AF1463" s="433">
        <v>0</v>
      </c>
      <c r="AG1463" s="433">
        <v>0</v>
      </c>
      <c r="AH1463" s="433">
        <v>0</v>
      </c>
      <c r="AI1463" s="433">
        <v>0</v>
      </c>
      <c r="AJ1463" s="433">
        <v>20599.84</v>
      </c>
      <c r="AK1463" s="175"/>
      <c r="AL1463" s="175">
        <v>11209970.439999999</v>
      </c>
      <c r="AM1463" s="175">
        <v>20297241.859999999</v>
      </c>
      <c r="AN1463" s="175">
        <v>9087271.4199999999</v>
      </c>
    </row>
    <row r="1464" spans="1:40" s="84" customFormat="1" ht="23.25" customHeight="1" x14ac:dyDescent="0.35">
      <c r="A1464" s="256">
        <v>2024</v>
      </c>
      <c r="B1464" s="184">
        <f t="shared" si="210"/>
        <v>165</v>
      </c>
      <c r="C1464" s="294" t="s">
        <v>272</v>
      </c>
      <c r="D1464" s="184">
        <v>31578</v>
      </c>
      <c r="E1464" s="287">
        <f>VLOOKUP(D1464,'[1]2023-2025'!$A:$G,7,0)</f>
        <v>2023</v>
      </c>
      <c r="F1464" s="287"/>
      <c r="G1464" s="287" t="s">
        <v>1899</v>
      </c>
      <c r="H1464" s="288">
        <f>INDEX('[1]2023-2025'!$AK:$AK,MATCH(D1464,'[1]2023-2025'!$A:$A,0))</f>
        <v>44613</v>
      </c>
      <c r="I1464" s="288" t="e">
        <v>#N/A</v>
      </c>
      <c r="J1464" s="288" t="e">
        <f>VLOOKUP(D1464,[1]Лист3!$A:$AK,37,0)</f>
        <v>#N/A</v>
      </c>
      <c r="K1464" s="289">
        <f>INDEX('[1]2023-2025'!$G:$G,MATCH(D1464,'[1]2023-2025'!$A:$A,0))</f>
        <v>2023</v>
      </c>
      <c r="L1464" s="289"/>
      <c r="M1464" s="289"/>
      <c r="N1464" s="289"/>
      <c r="O1464" s="289" t="s">
        <v>2544</v>
      </c>
      <c r="P1464" s="289">
        <v>0</v>
      </c>
      <c r="Q1464" s="186">
        <f t="shared" si="208"/>
        <v>1331988.04</v>
      </c>
      <c r="R1464" s="186">
        <f t="shared" si="209"/>
        <v>1312317.48</v>
      </c>
      <c r="S1464" s="433">
        <v>0</v>
      </c>
      <c r="T1464" s="433">
        <v>1312317.48</v>
      </c>
      <c r="U1464" s="433">
        <v>0</v>
      </c>
      <c r="V1464" s="433">
        <v>0</v>
      </c>
      <c r="W1464" s="433">
        <v>0</v>
      </c>
      <c r="X1464" s="433">
        <v>0</v>
      </c>
      <c r="Y1464" s="433">
        <v>0</v>
      </c>
      <c r="Z1464" s="433">
        <v>0</v>
      </c>
      <c r="AA1464" s="433">
        <v>0</v>
      </c>
      <c r="AB1464" s="433">
        <v>0</v>
      </c>
      <c r="AC1464" s="433">
        <v>0</v>
      </c>
      <c r="AD1464" s="433">
        <v>0</v>
      </c>
      <c r="AE1464" s="433">
        <v>0</v>
      </c>
      <c r="AF1464" s="433">
        <v>0</v>
      </c>
      <c r="AG1464" s="433">
        <v>0</v>
      </c>
      <c r="AH1464" s="433">
        <v>0</v>
      </c>
      <c r="AI1464" s="433">
        <v>0</v>
      </c>
      <c r="AJ1464" s="433">
        <v>19670.560000000001</v>
      </c>
      <c r="AK1464" s="175"/>
      <c r="AL1464" s="175">
        <v>10074885.709999997</v>
      </c>
      <c r="AM1464" s="175">
        <v>20168390.07</v>
      </c>
      <c r="AN1464" s="175">
        <v>10093504.360000003</v>
      </c>
    </row>
    <row r="1465" spans="1:40" s="84" customFormat="1" ht="23.25" customHeight="1" x14ac:dyDescent="0.35">
      <c r="A1465" s="256">
        <v>2024</v>
      </c>
      <c r="B1465" s="184">
        <f t="shared" si="210"/>
        <v>166</v>
      </c>
      <c r="C1465" s="294" t="s">
        <v>313</v>
      </c>
      <c r="D1465" s="184">
        <v>31824</v>
      </c>
      <c r="E1465" s="287">
        <f>VLOOKUP(D1465,'[1]2023-2025'!$A:$G,7,0)</f>
        <v>2023</v>
      </c>
      <c r="F1465" s="287"/>
      <c r="G1465" s="287" t="s">
        <v>1899</v>
      </c>
      <c r="H1465" s="288">
        <f>INDEX('[1]2023-2025'!$AK:$AK,MATCH(D1465,'[1]2023-2025'!$A:$A,0))</f>
        <v>44613</v>
      </c>
      <c r="I1465" s="288" t="e">
        <v>#N/A</v>
      </c>
      <c r="J1465" s="288" t="e">
        <f>VLOOKUP(D1465,[1]Лист3!$A:$AK,37,0)</f>
        <v>#N/A</v>
      </c>
      <c r="K1465" s="289">
        <f>INDEX('[1]2023-2025'!$G:$G,MATCH(D1465,'[1]2023-2025'!$A:$A,0))</f>
        <v>2023</v>
      </c>
      <c r="L1465" s="289"/>
      <c r="M1465" s="289"/>
      <c r="N1465" s="289"/>
      <c r="O1465" s="289" t="s">
        <v>2558</v>
      </c>
      <c r="P1465" s="289">
        <v>0</v>
      </c>
      <c r="Q1465" s="186">
        <f t="shared" si="208"/>
        <v>1405829.14</v>
      </c>
      <c r="R1465" s="186">
        <f t="shared" si="209"/>
        <v>1386030.0799999998</v>
      </c>
      <c r="S1465" s="433">
        <v>0</v>
      </c>
      <c r="T1465" s="433">
        <v>1386030.0799999998</v>
      </c>
      <c r="U1465" s="433">
        <v>0</v>
      </c>
      <c r="V1465" s="433">
        <v>0</v>
      </c>
      <c r="W1465" s="433">
        <v>0</v>
      </c>
      <c r="X1465" s="433">
        <v>0</v>
      </c>
      <c r="Y1465" s="433">
        <v>0</v>
      </c>
      <c r="Z1465" s="433">
        <v>0</v>
      </c>
      <c r="AA1465" s="433">
        <v>0</v>
      </c>
      <c r="AB1465" s="433">
        <v>0</v>
      </c>
      <c r="AC1465" s="433">
        <v>0</v>
      </c>
      <c r="AD1465" s="433">
        <v>0</v>
      </c>
      <c r="AE1465" s="433">
        <v>0</v>
      </c>
      <c r="AF1465" s="433">
        <v>0</v>
      </c>
      <c r="AG1465" s="433">
        <v>0</v>
      </c>
      <c r="AH1465" s="433">
        <v>0</v>
      </c>
      <c r="AI1465" s="433">
        <v>0</v>
      </c>
      <c r="AJ1465" s="433">
        <v>19799.060000000001</v>
      </c>
      <c r="AK1465" s="175"/>
      <c r="AL1465" s="175">
        <v>10795010</v>
      </c>
      <c r="AM1465" s="175">
        <v>20208691.82</v>
      </c>
      <c r="AN1465" s="175">
        <v>9413681.8200000003</v>
      </c>
    </row>
    <row r="1466" spans="1:40" s="84" customFormat="1" ht="23.25" customHeight="1" x14ac:dyDescent="0.35">
      <c r="A1466" s="256">
        <v>2024</v>
      </c>
      <c r="B1466" s="184">
        <f>B1465+1</f>
        <v>167</v>
      </c>
      <c r="C1466" s="408" t="s">
        <v>4765</v>
      </c>
      <c r="D1466" s="184">
        <v>31826</v>
      </c>
      <c r="E1466" s="287"/>
      <c r="F1466" s="287"/>
      <c r="G1466" s="287"/>
      <c r="H1466" s="288"/>
      <c r="I1466" s="288"/>
      <c r="J1466" s="288"/>
      <c r="K1466" s="289"/>
      <c r="L1466" s="289"/>
      <c r="M1466" s="289"/>
      <c r="N1466" s="289"/>
      <c r="O1466" s="289"/>
      <c r="P1466" s="289"/>
      <c r="Q1466" s="186">
        <f t="shared" si="208"/>
        <v>621311.82999999996</v>
      </c>
      <c r="R1466" s="186">
        <f t="shared" si="209"/>
        <v>621311.82999999996</v>
      </c>
      <c r="S1466" s="433">
        <v>0</v>
      </c>
      <c r="T1466" s="433">
        <v>0</v>
      </c>
      <c r="U1466" s="433">
        <v>0</v>
      </c>
      <c r="V1466" s="433">
        <v>0</v>
      </c>
      <c r="W1466" s="433">
        <v>0</v>
      </c>
      <c r="X1466" s="433">
        <v>0</v>
      </c>
      <c r="Y1466" s="433">
        <v>0</v>
      </c>
      <c r="Z1466" s="433">
        <v>0</v>
      </c>
      <c r="AA1466" s="433">
        <v>0</v>
      </c>
      <c r="AB1466" s="433">
        <v>0</v>
      </c>
      <c r="AC1466" s="433">
        <v>0</v>
      </c>
      <c r="AD1466" s="433">
        <v>0</v>
      </c>
      <c r="AE1466" s="433">
        <v>0</v>
      </c>
      <c r="AF1466" s="433">
        <v>0</v>
      </c>
      <c r="AG1466" s="433">
        <v>621311.82999999996</v>
      </c>
      <c r="AH1466" s="433">
        <v>0</v>
      </c>
      <c r="AI1466" s="433">
        <v>0</v>
      </c>
      <c r="AJ1466" s="433">
        <v>0</v>
      </c>
      <c r="AK1466" s="175"/>
      <c r="AL1466" s="175">
        <v>32624021.060000002</v>
      </c>
      <c r="AM1466" s="175">
        <v>53222458.68</v>
      </c>
      <c r="AN1466" s="175">
        <v>20598437.619999997</v>
      </c>
    </row>
    <row r="1467" spans="1:40" s="84" customFormat="1" ht="23.25" customHeight="1" x14ac:dyDescent="0.35">
      <c r="A1467" s="256">
        <v>2024</v>
      </c>
      <c r="B1467" s="184">
        <f>B1466+1</f>
        <v>168</v>
      </c>
      <c r="C1467" s="408" t="s">
        <v>4757</v>
      </c>
      <c r="D1467" s="184">
        <v>31951</v>
      </c>
      <c r="E1467" s="287">
        <f>VLOOKUP(D1467,'[1]2023-2025'!$A:$G,7,0)</f>
        <v>2023</v>
      </c>
      <c r="F1467" s="287" t="s">
        <v>1743</v>
      </c>
      <c r="G1467" s="287"/>
      <c r="H1467" s="288" t="str">
        <f>INDEX('[1]2023-2025'!$AK:$AK,MATCH(D1467,'[1]2023-2025'!$A:$A,0))</f>
        <v>вкл. Протоколом</v>
      </c>
      <c r="I1467" s="288" t="e">
        <v>#N/A</v>
      </c>
      <c r="J1467" s="288" t="e">
        <f>VLOOKUP(D1467,[1]Лист3!$A:$AK,37,0)</f>
        <v>#N/A</v>
      </c>
      <c r="K1467" s="289">
        <f>INDEX('[1]2023-2025'!$G:$G,MATCH(D1467,'[1]2023-2025'!$A:$A,0))</f>
        <v>2023</v>
      </c>
      <c r="L1467" s="289"/>
      <c r="M1467" s="289"/>
      <c r="N1467" s="289"/>
      <c r="O1467" s="289" t="s">
        <v>2463</v>
      </c>
      <c r="P1467" s="289" t="s">
        <v>2567</v>
      </c>
      <c r="Q1467" s="186">
        <f t="shared" si="208"/>
        <v>5964812.46</v>
      </c>
      <c r="R1467" s="186">
        <f t="shared" si="209"/>
        <v>5946894.25</v>
      </c>
      <c r="S1467" s="433">
        <v>5946894.25</v>
      </c>
      <c r="T1467" s="433">
        <v>0</v>
      </c>
      <c r="U1467" s="433">
        <v>0</v>
      </c>
      <c r="V1467" s="433">
        <v>0</v>
      </c>
      <c r="W1467" s="433">
        <v>0</v>
      </c>
      <c r="X1467" s="433">
        <v>0</v>
      </c>
      <c r="Y1467" s="433">
        <v>0</v>
      </c>
      <c r="Z1467" s="433">
        <v>0</v>
      </c>
      <c r="AA1467" s="433">
        <v>0</v>
      </c>
      <c r="AB1467" s="433">
        <v>0</v>
      </c>
      <c r="AC1467" s="433">
        <v>0</v>
      </c>
      <c r="AD1467" s="433">
        <v>0</v>
      </c>
      <c r="AE1467" s="433">
        <v>0</v>
      </c>
      <c r="AF1467" s="433">
        <v>0</v>
      </c>
      <c r="AG1467" s="433">
        <v>0</v>
      </c>
      <c r="AH1467" s="433">
        <v>0</v>
      </c>
      <c r="AI1467" s="433">
        <v>0</v>
      </c>
      <c r="AJ1467" s="433">
        <v>17918.21</v>
      </c>
      <c r="AK1467" s="175"/>
      <c r="AL1467" s="175">
        <v>6210457.7999999933</v>
      </c>
      <c r="AM1467" s="175">
        <v>34343981.640000001</v>
      </c>
      <c r="AN1467" s="175">
        <v>28133523.840000007</v>
      </c>
    </row>
    <row r="1468" spans="1:40" s="128" customFormat="1" ht="23.25" customHeight="1" x14ac:dyDescent="0.35">
      <c r="A1468" s="256">
        <v>2024</v>
      </c>
      <c r="B1468" s="184">
        <f>B1467+1</f>
        <v>169</v>
      </c>
      <c r="C1468" s="393" t="s">
        <v>4766</v>
      </c>
      <c r="D1468" s="184">
        <v>31795</v>
      </c>
      <c r="E1468" s="287">
        <f>VLOOKUP(D1468,'[1]2023-2025'!$A:$G,7,0)</f>
        <v>2023</v>
      </c>
      <c r="F1468" s="287" t="e">
        <f>VLOOKUP(D1468,[2]Лист1!$C:$F,4,0)</f>
        <v>#REF!</v>
      </c>
      <c r="G1468" s="287"/>
      <c r="H1468" s="288" t="str">
        <f>INDEX('[1]2023-2025'!$AK:$AK,MATCH(D1468,'[1]2023-2025'!$A:$A,0))</f>
        <v>вкл. Протоколом</v>
      </c>
      <c r="I1468" s="288" t="e">
        <v>#N/A</v>
      </c>
      <c r="J1468" s="288" t="e">
        <f>VLOOKUP(D1468,[1]Лист3!$A:$AK,37,0)</f>
        <v>#N/A</v>
      </c>
      <c r="K1468" s="289">
        <f>INDEX('[1]2023-2025'!$G:$G,MATCH(D1468,'[1]2023-2025'!$A:$A,0))</f>
        <v>2023</v>
      </c>
      <c r="L1468" s="289"/>
      <c r="M1468" s="289"/>
      <c r="N1468" s="289"/>
      <c r="O1468" s="289" t="s">
        <v>2568</v>
      </c>
      <c r="P1468" s="289">
        <v>0</v>
      </c>
      <c r="Q1468" s="186">
        <f t="shared" si="208"/>
        <v>2516199.09</v>
      </c>
      <c r="R1468" s="186">
        <f t="shared" si="209"/>
        <v>2502040.84</v>
      </c>
      <c r="S1468" s="433">
        <v>0</v>
      </c>
      <c r="T1468" s="433">
        <v>1702154.4400000002</v>
      </c>
      <c r="U1468" s="433">
        <v>0</v>
      </c>
      <c r="V1468" s="433">
        <v>0</v>
      </c>
      <c r="W1468" s="433">
        <v>754976.23</v>
      </c>
      <c r="X1468" s="433">
        <v>0</v>
      </c>
      <c r="Y1468" s="433">
        <v>0</v>
      </c>
      <c r="Z1468" s="433">
        <v>0</v>
      </c>
      <c r="AA1468" s="433">
        <v>0</v>
      </c>
      <c r="AB1468" s="433">
        <v>0</v>
      </c>
      <c r="AC1468" s="433">
        <v>0</v>
      </c>
      <c r="AD1468" s="433">
        <v>0</v>
      </c>
      <c r="AE1468" s="433">
        <v>0</v>
      </c>
      <c r="AF1468" s="433">
        <v>0</v>
      </c>
      <c r="AG1468" s="433">
        <v>44910.17</v>
      </c>
      <c r="AH1468" s="433">
        <v>0</v>
      </c>
      <c r="AI1468" s="433">
        <v>0</v>
      </c>
      <c r="AJ1468" s="433">
        <v>14158.25</v>
      </c>
      <c r="AK1468" s="175"/>
      <c r="AL1468" s="175">
        <v>8791373.8600000031</v>
      </c>
      <c r="AM1468" s="175">
        <v>18163528.010000002</v>
      </c>
      <c r="AN1468" s="175">
        <v>9372154.1499999985</v>
      </c>
    </row>
    <row r="1469" spans="1:40" s="128" customFormat="1" ht="23.25" customHeight="1" x14ac:dyDescent="0.35">
      <c r="A1469" s="256">
        <v>2024</v>
      </c>
      <c r="B1469" s="184">
        <f>B1468+1</f>
        <v>170</v>
      </c>
      <c r="C1469" s="393" t="s">
        <v>4767</v>
      </c>
      <c r="D1469" s="184">
        <v>31422</v>
      </c>
      <c r="E1469" s="287">
        <f>VLOOKUP(D1469,'[1]2023-2025'!$A:$G,7,0)</f>
        <v>2024</v>
      </c>
      <c r="F1469" s="287" t="e">
        <f>VLOOKUP(D1469,[2]Лист1!$C:$F,4,0)</f>
        <v>#REF!</v>
      </c>
      <c r="G1469" s="287"/>
      <c r="H1469" s="288" t="str">
        <f>INDEX('[1]2023-2025'!$AK:$AK,MATCH(D1469,'[1]2023-2025'!$A:$A,0))</f>
        <v>вкл. Протоколом</v>
      </c>
      <c r="I1469" s="288" t="e">
        <v>#N/A</v>
      </c>
      <c r="J1469" s="288">
        <f>VLOOKUP(D1469,[1]Лист3!$A:$AK,37,0)</f>
        <v>45065</v>
      </c>
      <c r="K1469" s="289">
        <f>INDEX('[1]2023-2025'!$G:$G,MATCH(D1469,'[1]2023-2025'!$A:$A,0))</f>
        <v>2024</v>
      </c>
      <c r="L1469" s="289"/>
      <c r="M1469" s="289"/>
      <c r="N1469" s="289"/>
      <c r="O1469" s="289">
        <v>0</v>
      </c>
      <c r="P1469" s="289">
        <v>0</v>
      </c>
      <c r="Q1469" s="186">
        <f t="shared" si="208"/>
        <v>4536772.6899999995</v>
      </c>
      <c r="R1469" s="186">
        <f t="shared" si="209"/>
        <v>4495291.72</v>
      </c>
      <c r="S1469" s="433">
        <v>0</v>
      </c>
      <c r="T1469" s="433">
        <v>0</v>
      </c>
      <c r="U1469" s="433">
        <v>0</v>
      </c>
      <c r="V1469" s="433">
        <v>0</v>
      </c>
      <c r="W1469" s="433">
        <v>0</v>
      </c>
      <c r="X1469" s="433">
        <v>0</v>
      </c>
      <c r="Y1469" s="433">
        <v>0</v>
      </c>
      <c r="Z1469" s="433">
        <v>0</v>
      </c>
      <c r="AA1469" s="433">
        <v>4495291.72</v>
      </c>
      <c r="AB1469" s="433">
        <v>0</v>
      </c>
      <c r="AC1469" s="433">
        <v>0</v>
      </c>
      <c r="AD1469" s="433">
        <v>0</v>
      </c>
      <c r="AE1469" s="433">
        <v>0</v>
      </c>
      <c r="AF1469" s="433">
        <v>0</v>
      </c>
      <c r="AG1469" s="433">
        <v>0</v>
      </c>
      <c r="AH1469" s="433">
        <v>0</v>
      </c>
      <c r="AI1469" s="433">
        <v>0</v>
      </c>
      <c r="AJ1469" s="433">
        <v>41480.97</v>
      </c>
      <c r="AK1469" s="175"/>
      <c r="AL1469" s="175">
        <v>7241248.7000000002</v>
      </c>
      <c r="AM1469" s="175">
        <v>11809046.189999999</v>
      </c>
      <c r="AN1469" s="175">
        <v>4567797.4899999993</v>
      </c>
    </row>
    <row r="1470" spans="1:40" s="7" customFormat="1" ht="23.25" customHeight="1" x14ac:dyDescent="0.35">
      <c r="A1470" s="256">
        <v>2024</v>
      </c>
      <c r="B1470" s="184">
        <f t="shared" si="210"/>
        <v>171</v>
      </c>
      <c r="C1470" s="393" t="s">
        <v>4768</v>
      </c>
      <c r="D1470" s="184">
        <v>30596</v>
      </c>
      <c r="E1470" s="287"/>
      <c r="F1470" s="287"/>
      <c r="G1470" s="287"/>
      <c r="H1470" s="288"/>
      <c r="I1470" s="288" t="e">
        <v>#N/A</v>
      </c>
      <c r="J1470" s="288" t="e">
        <f>VLOOKUP(D1470,[1]Лист3!$A:$AK,37,0)</f>
        <v>#N/A</v>
      </c>
      <c r="K1470" s="289"/>
      <c r="L1470" s="289"/>
      <c r="M1470" s="289"/>
      <c r="N1470" s="289"/>
      <c r="O1470" s="289"/>
      <c r="P1470" s="289"/>
      <c r="Q1470" s="186">
        <f t="shared" si="208"/>
        <v>6061619.75</v>
      </c>
      <c r="R1470" s="186">
        <f t="shared" si="209"/>
        <v>5988396.3899999997</v>
      </c>
      <c r="S1470" s="433">
        <v>0</v>
      </c>
      <c r="T1470" s="433">
        <v>0</v>
      </c>
      <c r="U1470" s="433">
        <v>0</v>
      </c>
      <c r="V1470" s="433">
        <v>0</v>
      </c>
      <c r="W1470" s="433">
        <v>0</v>
      </c>
      <c r="X1470" s="433">
        <v>0</v>
      </c>
      <c r="Y1470" s="433">
        <v>0</v>
      </c>
      <c r="Z1470" s="433">
        <v>0</v>
      </c>
      <c r="AA1470" s="433">
        <v>0</v>
      </c>
      <c r="AB1470" s="433">
        <v>373093.58</v>
      </c>
      <c r="AC1470" s="433">
        <v>5615302.8099999996</v>
      </c>
      <c r="AD1470" s="433">
        <v>0</v>
      </c>
      <c r="AE1470" s="433">
        <v>0</v>
      </c>
      <c r="AF1470" s="433">
        <v>0</v>
      </c>
      <c r="AG1470" s="433">
        <v>0</v>
      </c>
      <c r="AH1470" s="433">
        <v>0</v>
      </c>
      <c r="AI1470" s="433">
        <v>0</v>
      </c>
      <c r="AJ1470" s="433">
        <v>73223.360000000001</v>
      </c>
      <c r="AK1470" s="175"/>
      <c r="AL1470" s="175">
        <v>1962861.9800000004</v>
      </c>
      <c r="AM1470" s="175">
        <v>11864010.039999999</v>
      </c>
      <c r="AN1470" s="175">
        <v>9901148.0599999987</v>
      </c>
    </row>
    <row r="1471" spans="1:40" s="7" customFormat="1" ht="23.25" customHeight="1" x14ac:dyDescent="0.35">
      <c r="A1471" s="256">
        <v>2024</v>
      </c>
      <c r="B1471" s="184">
        <f t="shared" si="210"/>
        <v>172</v>
      </c>
      <c r="C1471" s="393" t="s">
        <v>4769</v>
      </c>
      <c r="D1471" s="184">
        <v>30597</v>
      </c>
      <c r="E1471" s="287"/>
      <c r="F1471" s="287"/>
      <c r="G1471" s="287"/>
      <c r="H1471" s="288"/>
      <c r="I1471" s="288" t="e">
        <v>#N/A</v>
      </c>
      <c r="J1471" s="288" t="e">
        <f>VLOOKUP(D1471,[1]Лист3!$A:$AK,37,0)</f>
        <v>#N/A</v>
      </c>
      <c r="K1471" s="289"/>
      <c r="L1471" s="289"/>
      <c r="M1471" s="289"/>
      <c r="N1471" s="289"/>
      <c r="O1471" s="289"/>
      <c r="P1471" s="289"/>
      <c r="Q1471" s="186">
        <f t="shared" si="208"/>
        <v>6156393.8399999999</v>
      </c>
      <c r="R1471" s="186">
        <f t="shared" si="209"/>
        <v>6083222.6799999997</v>
      </c>
      <c r="S1471" s="433">
        <v>0</v>
      </c>
      <c r="T1471" s="433">
        <v>0</v>
      </c>
      <c r="U1471" s="433">
        <v>0</v>
      </c>
      <c r="V1471" s="433">
        <v>0</v>
      </c>
      <c r="W1471" s="433">
        <v>0</v>
      </c>
      <c r="X1471" s="433">
        <v>0</v>
      </c>
      <c r="Y1471" s="433">
        <v>0</v>
      </c>
      <c r="Z1471" s="433">
        <v>0</v>
      </c>
      <c r="AA1471" s="433">
        <v>0</v>
      </c>
      <c r="AB1471" s="433">
        <v>369722.66</v>
      </c>
      <c r="AC1471" s="433">
        <v>5713500.0199999996</v>
      </c>
      <c r="AD1471" s="433">
        <v>0</v>
      </c>
      <c r="AE1471" s="433">
        <v>0</v>
      </c>
      <c r="AF1471" s="433">
        <v>0</v>
      </c>
      <c r="AG1471" s="433">
        <v>0</v>
      </c>
      <c r="AH1471" s="433">
        <v>0</v>
      </c>
      <c r="AI1471" s="433">
        <v>0</v>
      </c>
      <c r="AJ1471" s="433">
        <v>73171.16</v>
      </c>
      <c r="AK1471" s="175"/>
      <c r="AL1471" s="175">
        <v>1881728.3099999987</v>
      </c>
      <c r="AM1471" s="175">
        <v>11964704.199999999</v>
      </c>
      <c r="AN1471" s="175">
        <v>10082975.890000001</v>
      </c>
    </row>
    <row r="1472" spans="1:40" s="128" customFormat="1" ht="23.25" customHeight="1" x14ac:dyDescent="0.35">
      <c r="A1472" s="256">
        <v>2024</v>
      </c>
      <c r="B1472" s="184">
        <f t="shared" si="210"/>
        <v>173</v>
      </c>
      <c r="C1472" s="408" t="s">
        <v>4770</v>
      </c>
      <c r="D1472" s="184">
        <v>30866</v>
      </c>
      <c r="E1472" s="287"/>
      <c r="F1472" s="287"/>
      <c r="G1472" s="287"/>
      <c r="H1472" s="288"/>
      <c r="I1472" s="288" t="e">
        <v>#N/A</v>
      </c>
      <c r="J1472" s="288" t="e">
        <f>VLOOKUP(D1472,[1]Лист3!$A:$AK,37,0)</f>
        <v>#N/A</v>
      </c>
      <c r="K1472" s="289"/>
      <c r="L1472" s="289"/>
      <c r="M1472" s="289"/>
      <c r="N1472" s="289"/>
      <c r="O1472" s="289"/>
      <c r="P1472" s="289"/>
      <c r="Q1472" s="186">
        <f t="shared" si="208"/>
        <v>21418965.969999999</v>
      </c>
      <c r="R1472" s="186">
        <f t="shared" si="209"/>
        <v>21202258.52</v>
      </c>
      <c r="S1472" s="433">
        <v>0</v>
      </c>
      <c r="T1472" s="433">
        <v>0</v>
      </c>
      <c r="U1472" s="433">
        <v>0</v>
      </c>
      <c r="V1472" s="433">
        <v>431265</v>
      </c>
      <c r="W1472" s="433">
        <v>711552.04999999993</v>
      </c>
      <c r="X1472" s="433">
        <v>855579.13</v>
      </c>
      <c r="Y1472" s="433">
        <v>0</v>
      </c>
      <c r="Z1472" s="433">
        <v>0</v>
      </c>
      <c r="AA1472" s="433">
        <v>8610611.3999999985</v>
      </c>
      <c r="AB1472" s="433">
        <v>0</v>
      </c>
      <c r="AC1472" s="433">
        <v>10504734.430000002</v>
      </c>
      <c r="AD1472" s="433">
        <v>0</v>
      </c>
      <c r="AE1472" s="433">
        <v>0</v>
      </c>
      <c r="AF1472" s="433">
        <v>0</v>
      </c>
      <c r="AG1472" s="433">
        <v>88516.51</v>
      </c>
      <c r="AH1472" s="433">
        <v>0</v>
      </c>
      <c r="AI1472" s="433">
        <v>0</v>
      </c>
      <c r="AJ1472" s="433">
        <v>216707.45</v>
      </c>
      <c r="AK1472" s="175"/>
      <c r="AL1472" s="175">
        <v>18364952.379999999</v>
      </c>
      <c r="AM1472" s="175">
        <v>46592866.960000001</v>
      </c>
      <c r="AN1472" s="175">
        <v>28227914.580000002</v>
      </c>
    </row>
    <row r="1473" spans="1:40" s="128" customFormat="1" ht="23.25" customHeight="1" x14ac:dyDescent="0.35">
      <c r="A1473" s="256">
        <v>2024</v>
      </c>
      <c r="B1473" s="184">
        <f t="shared" si="210"/>
        <v>174</v>
      </c>
      <c r="C1473" s="408" t="s">
        <v>224</v>
      </c>
      <c r="D1473" s="184">
        <v>31237</v>
      </c>
      <c r="E1473" s="287"/>
      <c r="F1473" s="287"/>
      <c r="G1473" s="287"/>
      <c r="H1473" s="288"/>
      <c r="I1473" s="288"/>
      <c r="J1473" s="288">
        <f>VLOOKUP(D1473,[1]Лист3!$A:$AK,37,0)</f>
        <v>45065</v>
      </c>
      <c r="K1473" s="289"/>
      <c r="L1473" s="289"/>
      <c r="M1473" s="289"/>
      <c r="N1473" s="289"/>
      <c r="O1473" s="289"/>
      <c r="P1473" s="289"/>
      <c r="Q1473" s="186">
        <f t="shared" si="208"/>
        <v>2175922.2400000002</v>
      </c>
      <c r="R1473" s="186">
        <f t="shared" si="209"/>
        <v>2143014</v>
      </c>
      <c r="S1473" s="433">
        <v>0</v>
      </c>
      <c r="T1473" s="433">
        <v>2143014</v>
      </c>
      <c r="U1473" s="433">
        <v>0</v>
      </c>
      <c r="V1473" s="433">
        <v>0</v>
      </c>
      <c r="W1473" s="433">
        <v>0</v>
      </c>
      <c r="X1473" s="433">
        <v>0</v>
      </c>
      <c r="Y1473" s="433">
        <v>0</v>
      </c>
      <c r="Z1473" s="433">
        <v>0</v>
      </c>
      <c r="AA1473" s="433">
        <v>0</v>
      </c>
      <c r="AB1473" s="433">
        <v>0</v>
      </c>
      <c r="AC1473" s="433">
        <v>0</v>
      </c>
      <c r="AD1473" s="433">
        <v>0</v>
      </c>
      <c r="AE1473" s="433">
        <v>0</v>
      </c>
      <c r="AF1473" s="433">
        <v>0</v>
      </c>
      <c r="AG1473" s="433">
        <v>0</v>
      </c>
      <c r="AH1473" s="433">
        <v>0</v>
      </c>
      <c r="AI1473" s="433">
        <v>0</v>
      </c>
      <c r="AJ1473" s="433">
        <v>32908.239999999998</v>
      </c>
      <c r="AK1473" s="175"/>
      <c r="AL1473" s="175">
        <v>10675301.370000001</v>
      </c>
      <c r="AM1473" s="175">
        <v>20712745.5</v>
      </c>
      <c r="AN1473" s="175">
        <v>10037444.129999999</v>
      </c>
    </row>
    <row r="1474" spans="1:40" s="128" customFormat="1" ht="23.25" customHeight="1" x14ac:dyDescent="0.35">
      <c r="A1474" s="256">
        <v>2024</v>
      </c>
      <c r="B1474" s="184">
        <f t="shared" si="210"/>
        <v>175</v>
      </c>
      <c r="C1474" s="408" t="s">
        <v>225</v>
      </c>
      <c r="D1474" s="184">
        <v>31239</v>
      </c>
      <c r="E1474" s="287"/>
      <c r="F1474" s="287"/>
      <c r="G1474" s="287"/>
      <c r="H1474" s="288"/>
      <c r="I1474" s="288"/>
      <c r="J1474" s="288">
        <f>VLOOKUP(D1474,[1]Лист3!$A:$AK,37,0)</f>
        <v>45065</v>
      </c>
      <c r="K1474" s="289"/>
      <c r="L1474" s="289"/>
      <c r="M1474" s="289"/>
      <c r="N1474" s="289"/>
      <c r="O1474" s="289"/>
      <c r="P1474" s="289"/>
      <c r="Q1474" s="186">
        <f t="shared" si="208"/>
        <v>2149653.6600000006</v>
      </c>
      <c r="R1474" s="186">
        <f t="shared" si="209"/>
        <v>2116745.4200000004</v>
      </c>
      <c r="S1474" s="433">
        <v>0</v>
      </c>
      <c r="T1474" s="433">
        <v>2116745.4200000004</v>
      </c>
      <c r="U1474" s="433">
        <v>0</v>
      </c>
      <c r="V1474" s="433">
        <v>0</v>
      </c>
      <c r="W1474" s="433">
        <v>0</v>
      </c>
      <c r="X1474" s="433">
        <v>0</v>
      </c>
      <c r="Y1474" s="433">
        <v>0</v>
      </c>
      <c r="Z1474" s="433">
        <v>0</v>
      </c>
      <c r="AA1474" s="433">
        <v>0</v>
      </c>
      <c r="AB1474" s="433">
        <v>0</v>
      </c>
      <c r="AC1474" s="433">
        <v>0</v>
      </c>
      <c r="AD1474" s="433">
        <v>0</v>
      </c>
      <c r="AE1474" s="433">
        <v>0</v>
      </c>
      <c r="AF1474" s="433">
        <v>0</v>
      </c>
      <c r="AG1474" s="433">
        <v>0</v>
      </c>
      <c r="AH1474" s="433">
        <v>0</v>
      </c>
      <c r="AI1474" s="433">
        <v>0</v>
      </c>
      <c r="AJ1474" s="433">
        <v>32908.239999999998</v>
      </c>
      <c r="AK1474" s="175"/>
      <c r="AL1474" s="175">
        <v>10615198.329999998</v>
      </c>
      <c r="AM1474" s="175">
        <v>20396009.059999999</v>
      </c>
      <c r="AN1474" s="175">
        <v>9780810.7300000004</v>
      </c>
    </row>
    <row r="1475" spans="1:40" s="128" customFormat="1" ht="23.25" customHeight="1" x14ac:dyDescent="0.35">
      <c r="A1475" s="256">
        <v>2024</v>
      </c>
      <c r="B1475" s="184">
        <f t="shared" si="210"/>
        <v>176</v>
      </c>
      <c r="C1475" s="408" t="s">
        <v>218</v>
      </c>
      <c r="D1475" s="184">
        <v>31220</v>
      </c>
      <c r="E1475" s="287"/>
      <c r="F1475" s="287"/>
      <c r="G1475" s="287"/>
      <c r="H1475" s="288"/>
      <c r="I1475" s="288"/>
      <c r="J1475" s="288"/>
      <c r="K1475" s="289"/>
      <c r="L1475" s="289"/>
      <c r="M1475" s="289"/>
      <c r="N1475" s="289"/>
      <c r="O1475" s="289"/>
      <c r="P1475" s="289"/>
      <c r="Q1475" s="186">
        <f t="shared" si="208"/>
        <v>5680813.1400000006</v>
      </c>
      <c r="R1475" s="186">
        <f t="shared" ref="R1475:R1495" si="211">SUM(S1475:AI1475)</f>
        <v>5611126.4500000002</v>
      </c>
      <c r="S1475" s="433">
        <v>0</v>
      </c>
      <c r="T1475" s="433">
        <v>0</v>
      </c>
      <c r="U1475" s="433">
        <v>0</v>
      </c>
      <c r="V1475" s="433">
        <v>0</v>
      </c>
      <c r="W1475" s="433">
        <v>0</v>
      </c>
      <c r="X1475" s="433">
        <v>0</v>
      </c>
      <c r="Y1475" s="433">
        <v>0</v>
      </c>
      <c r="Z1475" s="433">
        <v>0</v>
      </c>
      <c r="AA1475" s="433">
        <v>0</v>
      </c>
      <c r="AB1475" s="433">
        <v>0</v>
      </c>
      <c r="AC1475" s="433">
        <v>5611126.4500000002</v>
      </c>
      <c r="AD1475" s="433">
        <v>0</v>
      </c>
      <c r="AE1475" s="433">
        <v>0</v>
      </c>
      <c r="AF1475" s="433">
        <v>0</v>
      </c>
      <c r="AG1475" s="433">
        <v>0</v>
      </c>
      <c r="AH1475" s="433">
        <v>0</v>
      </c>
      <c r="AI1475" s="433">
        <v>0</v>
      </c>
      <c r="AJ1475" s="433">
        <v>69686.69</v>
      </c>
      <c r="AK1475" s="175"/>
      <c r="AL1475" s="175">
        <v>7150536.709999999</v>
      </c>
      <c r="AM1475" s="175">
        <v>19284025.879999999</v>
      </c>
      <c r="AN1475" s="175">
        <v>12133489.17</v>
      </c>
    </row>
    <row r="1476" spans="1:40" s="7" customFormat="1" ht="22.75" customHeight="1" x14ac:dyDescent="0.35">
      <c r="A1476" s="256">
        <v>2024</v>
      </c>
      <c r="B1476" s="184">
        <f t="shared" si="210"/>
        <v>177</v>
      </c>
      <c r="C1476" s="408" t="s">
        <v>219</v>
      </c>
      <c r="D1476" s="184">
        <v>31225</v>
      </c>
      <c r="E1476" s="287"/>
      <c r="F1476" s="287"/>
      <c r="G1476" s="287"/>
      <c r="H1476" s="288"/>
      <c r="I1476" s="288"/>
      <c r="J1476" s="288"/>
      <c r="K1476" s="289"/>
      <c r="L1476" s="289"/>
      <c r="M1476" s="289"/>
      <c r="N1476" s="289"/>
      <c r="O1476" s="289"/>
      <c r="P1476" s="289"/>
      <c r="Q1476" s="186">
        <f t="shared" si="208"/>
        <v>3026209.56</v>
      </c>
      <c r="R1476" s="186">
        <f t="shared" si="211"/>
        <v>2982330.64</v>
      </c>
      <c r="S1476" s="433">
        <v>0</v>
      </c>
      <c r="T1476" s="433">
        <v>1782312.5</v>
      </c>
      <c r="U1476" s="433">
        <v>0</v>
      </c>
      <c r="V1476" s="433">
        <v>200895.97999999998</v>
      </c>
      <c r="W1476" s="433">
        <v>477316.74999999994</v>
      </c>
      <c r="X1476" s="433">
        <v>521805.41000000003</v>
      </c>
      <c r="Y1476" s="433">
        <v>0</v>
      </c>
      <c r="Z1476" s="433">
        <v>0</v>
      </c>
      <c r="AA1476" s="433">
        <v>0</v>
      </c>
      <c r="AB1476" s="433">
        <v>0</v>
      </c>
      <c r="AC1476" s="433">
        <v>0</v>
      </c>
      <c r="AD1476" s="433">
        <v>0</v>
      </c>
      <c r="AE1476" s="433">
        <v>0</v>
      </c>
      <c r="AF1476" s="433">
        <v>0</v>
      </c>
      <c r="AG1476" s="433">
        <v>0</v>
      </c>
      <c r="AH1476" s="433">
        <v>0</v>
      </c>
      <c r="AI1476" s="433">
        <v>0</v>
      </c>
      <c r="AJ1476" s="433">
        <v>43878.92</v>
      </c>
      <c r="AK1476" s="175"/>
      <c r="AL1476" s="175">
        <v>6599803.2400000002</v>
      </c>
      <c r="AM1476" s="175">
        <v>14741298.960000001</v>
      </c>
      <c r="AN1476" s="175">
        <v>8141495.7200000007</v>
      </c>
    </row>
    <row r="1477" spans="1:40" s="128" customFormat="1" ht="22.75" customHeight="1" x14ac:dyDescent="0.35">
      <c r="A1477" s="256">
        <v>2024</v>
      </c>
      <c r="B1477" s="184">
        <f t="shared" si="210"/>
        <v>178</v>
      </c>
      <c r="C1477" s="408" t="s">
        <v>240</v>
      </c>
      <c r="D1477" s="184">
        <v>31441</v>
      </c>
      <c r="E1477" s="287"/>
      <c r="F1477" s="287"/>
      <c r="G1477" s="287"/>
      <c r="H1477" s="288"/>
      <c r="I1477" s="288"/>
      <c r="J1477" s="288"/>
      <c r="K1477" s="289"/>
      <c r="L1477" s="289"/>
      <c r="M1477" s="289"/>
      <c r="N1477" s="289"/>
      <c r="O1477" s="289"/>
      <c r="P1477" s="289"/>
      <c r="Q1477" s="186">
        <f t="shared" si="208"/>
        <v>3141634.85</v>
      </c>
      <c r="R1477" s="186">
        <f t="shared" si="211"/>
        <v>3107450.41</v>
      </c>
      <c r="S1477" s="433">
        <v>0</v>
      </c>
      <c r="T1477" s="433">
        <v>1705046.33</v>
      </c>
      <c r="U1477" s="433">
        <v>0</v>
      </c>
      <c r="V1477" s="433">
        <v>183946.79</v>
      </c>
      <c r="W1477" s="433">
        <v>266092.44</v>
      </c>
      <c r="X1477" s="433">
        <v>884957.58000000007</v>
      </c>
      <c r="Y1477" s="433">
        <v>0</v>
      </c>
      <c r="Z1477" s="433">
        <v>0</v>
      </c>
      <c r="AA1477" s="433">
        <v>0</v>
      </c>
      <c r="AB1477" s="433">
        <v>0</v>
      </c>
      <c r="AC1477" s="433">
        <v>0</v>
      </c>
      <c r="AD1477" s="433">
        <v>0</v>
      </c>
      <c r="AE1477" s="433">
        <v>0</v>
      </c>
      <c r="AF1477" s="433">
        <v>0</v>
      </c>
      <c r="AG1477" s="433">
        <v>67407.27</v>
      </c>
      <c r="AH1477" s="433">
        <v>0</v>
      </c>
      <c r="AI1477" s="433">
        <v>0</v>
      </c>
      <c r="AJ1477" s="433">
        <v>34184.44</v>
      </c>
      <c r="AK1477" s="175"/>
      <c r="AL1477" s="175">
        <v>9913288.8399999999</v>
      </c>
      <c r="AM1477" s="175">
        <v>18578464.23</v>
      </c>
      <c r="AN1477" s="175">
        <v>8665175.3900000006</v>
      </c>
    </row>
    <row r="1478" spans="1:40" s="128" customFormat="1" ht="22.75" customHeight="1" x14ac:dyDescent="0.35">
      <c r="A1478" s="256">
        <v>2024</v>
      </c>
      <c r="B1478" s="184">
        <f>B1477+1</f>
        <v>179</v>
      </c>
      <c r="C1478" s="408" t="s">
        <v>332</v>
      </c>
      <c r="D1478" s="184">
        <v>32146</v>
      </c>
      <c r="E1478" s="287"/>
      <c r="F1478" s="287"/>
      <c r="G1478" s="287"/>
      <c r="H1478" s="288"/>
      <c r="I1478" s="288"/>
      <c r="J1478" s="288"/>
      <c r="K1478" s="289"/>
      <c r="L1478" s="289"/>
      <c r="M1478" s="289"/>
      <c r="N1478" s="289"/>
      <c r="O1478" s="289"/>
      <c r="P1478" s="289"/>
      <c r="Q1478" s="186">
        <f t="shared" si="208"/>
        <v>2077655.4700000004</v>
      </c>
      <c r="R1478" s="186">
        <f t="shared" si="211"/>
        <v>2052869.6000000003</v>
      </c>
      <c r="S1478" s="433">
        <v>0</v>
      </c>
      <c r="T1478" s="433">
        <v>1195879.3800000001</v>
      </c>
      <c r="U1478" s="433">
        <v>0</v>
      </c>
      <c r="V1478" s="433">
        <v>197018.11</v>
      </c>
      <c r="W1478" s="433">
        <v>311819.89</v>
      </c>
      <c r="X1478" s="433">
        <v>348152.22</v>
      </c>
      <c r="Y1478" s="433">
        <v>0</v>
      </c>
      <c r="Z1478" s="433">
        <v>0</v>
      </c>
      <c r="AA1478" s="433">
        <v>0</v>
      </c>
      <c r="AB1478" s="433">
        <v>0</v>
      </c>
      <c r="AC1478" s="433">
        <v>0</v>
      </c>
      <c r="AD1478" s="433">
        <v>0</v>
      </c>
      <c r="AE1478" s="433">
        <v>0</v>
      </c>
      <c r="AF1478" s="433">
        <v>0</v>
      </c>
      <c r="AG1478" s="433">
        <v>0</v>
      </c>
      <c r="AH1478" s="433">
        <v>0</v>
      </c>
      <c r="AI1478" s="433">
        <v>0</v>
      </c>
      <c r="AJ1478" s="433">
        <v>24785.87</v>
      </c>
      <c r="AK1478" s="175"/>
      <c r="AL1478" s="175">
        <v>11913056.770000001</v>
      </c>
      <c r="AM1478" s="175">
        <v>21031752.420000002</v>
      </c>
      <c r="AN1478" s="175">
        <v>9118695.6500000004</v>
      </c>
    </row>
    <row r="1479" spans="1:40" s="128" customFormat="1" ht="22.75" customHeight="1" x14ac:dyDescent="0.35">
      <c r="A1479" s="256">
        <v>2024</v>
      </c>
      <c r="B1479" s="184">
        <f t="shared" si="210"/>
        <v>180</v>
      </c>
      <c r="C1479" s="408" t="s">
        <v>329</v>
      </c>
      <c r="D1479" s="184">
        <v>32110</v>
      </c>
      <c r="E1479" s="287"/>
      <c r="F1479" s="287"/>
      <c r="G1479" s="287"/>
      <c r="H1479" s="288"/>
      <c r="I1479" s="288"/>
      <c r="J1479" s="288"/>
      <c r="K1479" s="289"/>
      <c r="L1479" s="289"/>
      <c r="M1479" s="289"/>
      <c r="N1479" s="289"/>
      <c r="O1479" s="289"/>
      <c r="P1479" s="289"/>
      <c r="Q1479" s="186">
        <f t="shared" si="208"/>
        <v>2605480.15</v>
      </c>
      <c r="R1479" s="186">
        <f t="shared" si="211"/>
        <v>2569129.13</v>
      </c>
      <c r="S1479" s="433">
        <v>0</v>
      </c>
      <c r="T1479" s="433">
        <v>0</v>
      </c>
      <c r="U1479" s="433">
        <v>0</v>
      </c>
      <c r="V1479" s="433">
        <v>0</v>
      </c>
      <c r="W1479" s="433">
        <v>0</v>
      </c>
      <c r="X1479" s="433">
        <v>0</v>
      </c>
      <c r="Y1479" s="433">
        <v>0</v>
      </c>
      <c r="Z1479" s="433">
        <v>0</v>
      </c>
      <c r="AA1479" s="433">
        <v>0</v>
      </c>
      <c r="AB1479" s="433">
        <v>0</v>
      </c>
      <c r="AC1479" s="433">
        <v>2569129.13</v>
      </c>
      <c r="AD1479" s="433">
        <v>0</v>
      </c>
      <c r="AE1479" s="433">
        <v>0</v>
      </c>
      <c r="AF1479" s="433">
        <v>0</v>
      </c>
      <c r="AG1479" s="433">
        <v>0</v>
      </c>
      <c r="AH1479" s="433">
        <v>0</v>
      </c>
      <c r="AI1479" s="433">
        <v>0</v>
      </c>
      <c r="AJ1479" s="433">
        <v>36351.019999999997</v>
      </c>
      <c r="AK1479" s="175"/>
      <c r="AL1479" s="175">
        <v>3850295.5599999987</v>
      </c>
      <c r="AM1479" s="175">
        <v>11982059.369999999</v>
      </c>
      <c r="AN1479" s="175">
        <v>8131763.8100000005</v>
      </c>
    </row>
    <row r="1480" spans="1:40" s="128" customFormat="1" ht="23.25" customHeight="1" x14ac:dyDescent="0.35">
      <c r="A1480" s="256">
        <v>2024</v>
      </c>
      <c r="B1480" s="184">
        <f t="shared" si="210"/>
        <v>181</v>
      </c>
      <c r="C1480" s="294" t="s">
        <v>330</v>
      </c>
      <c r="D1480" s="184">
        <v>32111</v>
      </c>
      <c r="E1480" s="287"/>
      <c r="F1480" s="287"/>
      <c r="G1480" s="287"/>
      <c r="H1480" s="288"/>
      <c r="I1480" s="288"/>
      <c r="J1480" s="288"/>
      <c r="K1480" s="289"/>
      <c r="L1480" s="289"/>
      <c r="M1480" s="289"/>
      <c r="N1480" s="289"/>
      <c r="O1480" s="289"/>
      <c r="P1480" s="289"/>
      <c r="Q1480" s="186">
        <f t="shared" si="208"/>
        <v>1075595.4000000001</v>
      </c>
      <c r="R1480" s="186">
        <f t="shared" si="211"/>
        <v>1062999.2000000002</v>
      </c>
      <c r="S1480" s="433">
        <v>0</v>
      </c>
      <c r="T1480" s="433">
        <v>1062999.2000000002</v>
      </c>
      <c r="U1480" s="433">
        <v>0</v>
      </c>
      <c r="V1480" s="433">
        <v>0</v>
      </c>
      <c r="W1480" s="433">
        <v>0</v>
      </c>
      <c r="X1480" s="433">
        <v>0</v>
      </c>
      <c r="Y1480" s="433">
        <v>0</v>
      </c>
      <c r="Z1480" s="433">
        <v>0</v>
      </c>
      <c r="AA1480" s="433">
        <v>0</v>
      </c>
      <c r="AB1480" s="433">
        <v>0</v>
      </c>
      <c r="AC1480" s="433">
        <v>0</v>
      </c>
      <c r="AD1480" s="433">
        <v>0</v>
      </c>
      <c r="AE1480" s="433">
        <v>0</v>
      </c>
      <c r="AF1480" s="433">
        <v>0</v>
      </c>
      <c r="AG1480" s="433">
        <v>0</v>
      </c>
      <c r="AH1480" s="433">
        <v>0</v>
      </c>
      <c r="AI1480" s="433">
        <v>0</v>
      </c>
      <c r="AJ1480" s="433">
        <v>12596.2</v>
      </c>
      <c r="AK1480" s="175"/>
      <c r="AL1480" s="175">
        <v>5598140.330000001</v>
      </c>
      <c r="AM1480" s="175">
        <v>12133048.23</v>
      </c>
      <c r="AN1480" s="175">
        <v>6534907.8999999994</v>
      </c>
    </row>
    <row r="1481" spans="1:40" s="128" customFormat="1" ht="23.25" customHeight="1" x14ac:dyDescent="0.35">
      <c r="A1481" s="256">
        <v>2024</v>
      </c>
      <c r="B1481" s="184">
        <f t="shared" si="210"/>
        <v>182</v>
      </c>
      <c r="C1481" s="294" t="s">
        <v>333</v>
      </c>
      <c r="D1481" s="184">
        <v>32147</v>
      </c>
      <c r="E1481" s="287"/>
      <c r="F1481" s="287"/>
      <c r="G1481" s="287"/>
      <c r="H1481" s="288"/>
      <c r="I1481" s="288"/>
      <c r="J1481" s="288"/>
      <c r="K1481" s="289"/>
      <c r="L1481" s="289"/>
      <c r="M1481" s="289"/>
      <c r="N1481" s="289"/>
      <c r="O1481" s="289"/>
      <c r="P1481" s="289"/>
      <c r="Q1481" s="186">
        <f t="shared" si="208"/>
        <v>3635537.63</v>
      </c>
      <c r="R1481" s="186">
        <f t="shared" si="211"/>
        <v>3587168.25</v>
      </c>
      <c r="S1481" s="433">
        <v>0</v>
      </c>
      <c r="T1481" s="433">
        <v>2227884.36</v>
      </c>
      <c r="U1481" s="433">
        <v>0</v>
      </c>
      <c r="V1481" s="433">
        <v>331158.92</v>
      </c>
      <c r="W1481" s="433">
        <v>540642.98</v>
      </c>
      <c r="X1481" s="433">
        <v>487481.99</v>
      </c>
      <c r="Y1481" s="433">
        <v>0</v>
      </c>
      <c r="Z1481" s="433">
        <v>0</v>
      </c>
      <c r="AA1481" s="433">
        <v>0</v>
      </c>
      <c r="AB1481" s="433">
        <v>0</v>
      </c>
      <c r="AC1481" s="433">
        <v>0</v>
      </c>
      <c r="AD1481" s="433">
        <v>0</v>
      </c>
      <c r="AE1481" s="433">
        <v>0</v>
      </c>
      <c r="AF1481" s="433">
        <v>0</v>
      </c>
      <c r="AG1481" s="433">
        <v>0</v>
      </c>
      <c r="AH1481" s="433">
        <v>0</v>
      </c>
      <c r="AI1481" s="433">
        <v>0</v>
      </c>
      <c r="AJ1481" s="433">
        <v>48369.380000000005</v>
      </c>
      <c r="AK1481" s="175"/>
      <c r="AL1481" s="175">
        <v>9753449.6700000018</v>
      </c>
      <c r="AM1481" s="175">
        <v>20272266.030000001</v>
      </c>
      <c r="AN1481" s="175">
        <v>10518816.359999999</v>
      </c>
    </row>
    <row r="1482" spans="1:40" s="128" customFormat="1" ht="23.25" customHeight="1" x14ac:dyDescent="0.35">
      <c r="A1482" s="256">
        <v>2024</v>
      </c>
      <c r="B1482" s="184">
        <f t="shared" si="210"/>
        <v>183</v>
      </c>
      <c r="C1482" s="294" t="s">
        <v>266</v>
      </c>
      <c r="D1482" s="184">
        <v>31566</v>
      </c>
      <c r="E1482" s="287"/>
      <c r="F1482" s="287"/>
      <c r="G1482" s="287"/>
      <c r="H1482" s="288"/>
      <c r="I1482" s="288"/>
      <c r="J1482" s="288"/>
      <c r="K1482" s="289"/>
      <c r="L1482" s="289"/>
      <c r="M1482" s="289"/>
      <c r="N1482" s="289"/>
      <c r="O1482" s="289"/>
      <c r="P1482" s="289"/>
      <c r="Q1482" s="186">
        <f t="shared" si="208"/>
        <v>55360.75</v>
      </c>
      <c r="R1482" s="186">
        <f t="shared" si="211"/>
        <v>55360.75</v>
      </c>
      <c r="S1482" s="433">
        <v>0</v>
      </c>
      <c r="T1482" s="433">
        <v>0</v>
      </c>
      <c r="U1482" s="433">
        <v>0</v>
      </c>
      <c r="V1482" s="433">
        <v>0</v>
      </c>
      <c r="W1482" s="433">
        <v>0</v>
      </c>
      <c r="X1482" s="433">
        <v>0</v>
      </c>
      <c r="Y1482" s="433">
        <v>0</v>
      </c>
      <c r="Z1482" s="433">
        <v>0</v>
      </c>
      <c r="AA1482" s="433">
        <v>0</v>
      </c>
      <c r="AB1482" s="433">
        <v>0</v>
      </c>
      <c r="AC1482" s="433">
        <v>0</v>
      </c>
      <c r="AD1482" s="433">
        <v>0</v>
      </c>
      <c r="AE1482" s="433">
        <v>0</v>
      </c>
      <c r="AF1482" s="433">
        <v>0</v>
      </c>
      <c r="AG1482" s="433">
        <v>55360.75</v>
      </c>
      <c r="AH1482" s="433">
        <v>0</v>
      </c>
      <c r="AI1482" s="433">
        <v>0</v>
      </c>
      <c r="AJ1482" s="433">
        <v>0</v>
      </c>
      <c r="AK1482" s="175"/>
      <c r="AL1482" s="175">
        <v>4369539.830000001</v>
      </c>
      <c r="AM1482" s="175">
        <v>8663365.4000000004</v>
      </c>
      <c r="AN1482" s="175">
        <v>4293825.5699999994</v>
      </c>
    </row>
    <row r="1483" spans="1:40" s="128" customFormat="1" ht="23.25" customHeight="1" x14ac:dyDescent="0.35">
      <c r="A1483" s="256">
        <v>2024</v>
      </c>
      <c r="B1483" s="184">
        <f t="shared" si="210"/>
        <v>184</v>
      </c>
      <c r="C1483" s="294" t="s">
        <v>305</v>
      </c>
      <c r="D1483" s="184">
        <v>31791</v>
      </c>
      <c r="E1483" s="287"/>
      <c r="F1483" s="287"/>
      <c r="G1483" s="287"/>
      <c r="H1483" s="288"/>
      <c r="I1483" s="288"/>
      <c r="J1483" s="288"/>
      <c r="K1483" s="289"/>
      <c r="L1483" s="289"/>
      <c r="M1483" s="289"/>
      <c r="N1483" s="289"/>
      <c r="O1483" s="289"/>
      <c r="P1483" s="289"/>
      <c r="Q1483" s="186">
        <f t="shared" si="208"/>
        <v>133920</v>
      </c>
      <c r="R1483" s="186">
        <f t="shared" si="211"/>
        <v>133920</v>
      </c>
      <c r="S1483" s="433">
        <v>0</v>
      </c>
      <c r="T1483" s="433">
        <v>0</v>
      </c>
      <c r="U1483" s="433">
        <v>0</v>
      </c>
      <c r="V1483" s="433">
        <v>0</v>
      </c>
      <c r="W1483" s="433">
        <v>0</v>
      </c>
      <c r="X1483" s="433">
        <v>0</v>
      </c>
      <c r="Y1483" s="433">
        <v>0</v>
      </c>
      <c r="Z1483" s="433">
        <v>0</v>
      </c>
      <c r="AA1483" s="433">
        <v>0</v>
      </c>
      <c r="AB1483" s="433">
        <v>0</v>
      </c>
      <c r="AC1483" s="433">
        <v>0</v>
      </c>
      <c r="AD1483" s="433">
        <v>0</v>
      </c>
      <c r="AE1483" s="433">
        <v>0</v>
      </c>
      <c r="AF1483" s="433">
        <v>0</v>
      </c>
      <c r="AG1483" s="433">
        <v>133920</v>
      </c>
      <c r="AH1483" s="433">
        <v>0</v>
      </c>
      <c r="AI1483" s="433">
        <v>0</v>
      </c>
      <c r="AJ1483" s="433">
        <v>0</v>
      </c>
      <c r="AK1483" s="175"/>
      <c r="AL1483" s="175">
        <v>10001526.169999998</v>
      </c>
      <c r="AM1483" s="175">
        <v>18119820.699999999</v>
      </c>
      <c r="AN1483" s="175">
        <v>8118294.5300000003</v>
      </c>
    </row>
    <row r="1484" spans="1:40" s="128" customFormat="1" ht="23.25" customHeight="1" x14ac:dyDescent="0.35">
      <c r="A1484" s="256">
        <v>2024</v>
      </c>
      <c r="B1484" s="184">
        <f t="shared" si="210"/>
        <v>185</v>
      </c>
      <c r="C1484" s="294" t="s">
        <v>307</v>
      </c>
      <c r="D1484" s="184">
        <v>31797</v>
      </c>
      <c r="E1484" s="287"/>
      <c r="F1484" s="287"/>
      <c r="G1484" s="287"/>
      <c r="H1484" s="288"/>
      <c r="I1484" s="288"/>
      <c r="J1484" s="288"/>
      <c r="K1484" s="289"/>
      <c r="L1484" s="289"/>
      <c r="M1484" s="289"/>
      <c r="N1484" s="289"/>
      <c r="O1484" s="289"/>
      <c r="P1484" s="289"/>
      <c r="Q1484" s="186">
        <f t="shared" si="208"/>
        <v>59663.59</v>
      </c>
      <c r="R1484" s="186">
        <f t="shared" si="211"/>
        <v>59663.59</v>
      </c>
      <c r="S1484" s="433">
        <v>0</v>
      </c>
      <c r="T1484" s="433">
        <v>0</v>
      </c>
      <c r="U1484" s="433">
        <v>0</v>
      </c>
      <c r="V1484" s="433">
        <v>0</v>
      </c>
      <c r="W1484" s="433">
        <v>0</v>
      </c>
      <c r="X1484" s="433">
        <v>0</v>
      </c>
      <c r="Y1484" s="433">
        <v>0</v>
      </c>
      <c r="Z1484" s="433">
        <v>0</v>
      </c>
      <c r="AA1484" s="433">
        <v>0</v>
      </c>
      <c r="AB1484" s="433">
        <v>0</v>
      </c>
      <c r="AC1484" s="433">
        <v>0</v>
      </c>
      <c r="AD1484" s="433">
        <v>0</v>
      </c>
      <c r="AE1484" s="433">
        <v>0</v>
      </c>
      <c r="AF1484" s="433">
        <v>0</v>
      </c>
      <c r="AG1484" s="433">
        <v>59663.59</v>
      </c>
      <c r="AH1484" s="433">
        <v>0</v>
      </c>
      <c r="AI1484" s="433">
        <v>0</v>
      </c>
      <c r="AJ1484" s="433">
        <v>0</v>
      </c>
      <c r="AK1484" s="175"/>
      <c r="AL1484" s="175">
        <v>5174150.07</v>
      </c>
      <c r="AM1484" s="175">
        <v>9113608.0600000005</v>
      </c>
      <c r="AN1484" s="175">
        <v>3939457.99</v>
      </c>
    </row>
    <row r="1485" spans="1:40" s="128" customFormat="1" ht="23.25" customHeight="1" x14ac:dyDescent="0.35">
      <c r="A1485" s="256">
        <v>2024</v>
      </c>
      <c r="B1485" s="184">
        <f t="shared" si="210"/>
        <v>186</v>
      </c>
      <c r="C1485" s="294" t="s">
        <v>311</v>
      </c>
      <c r="D1485" s="184">
        <v>31804</v>
      </c>
      <c r="E1485" s="287"/>
      <c r="F1485" s="287"/>
      <c r="G1485" s="287"/>
      <c r="H1485" s="288"/>
      <c r="I1485" s="288"/>
      <c r="J1485" s="288"/>
      <c r="K1485" s="289"/>
      <c r="L1485" s="289"/>
      <c r="M1485" s="289"/>
      <c r="N1485" s="289"/>
      <c r="O1485" s="289"/>
      <c r="P1485" s="289"/>
      <c r="Q1485" s="186">
        <f t="shared" si="208"/>
        <v>88915.07</v>
      </c>
      <c r="R1485" s="186">
        <f t="shared" si="211"/>
        <v>88915.07</v>
      </c>
      <c r="S1485" s="433">
        <v>0</v>
      </c>
      <c r="T1485" s="433">
        <v>0</v>
      </c>
      <c r="U1485" s="433">
        <v>0</v>
      </c>
      <c r="V1485" s="433">
        <v>0</v>
      </c>
      <c r="W1485" s="433">
        <v>0</v>
      </c>
      <c r="X1485" s="433">
        <v>0</v>
      </c>
      <c r="Y1485" s="433">
        <v>0</v>
      </c>
      <c r="Z1485" s="433">
        <v>0</v>
      </c>
      <c r="AA1485" s="433">
        <v>0</v>
      </c>
      <c r="AB1485" s="433">
        <v>0</v>
      </c>
      <c r="AC1485" s="433">
        <v>0</v>
      </c>
      <c r="AD1485" s="433">
        <v>0</v>
      </c>
      <c r="AE1485" s="433">
        <v>0</v>
      </c>
      <c r="AF1485" s="433">
        <v>0</v>
      </c>
      <c r="AG1485" s="433">
        <v>88915.07</v>
      </c>
      <c r="AH1485" s="433">
        <v>0</v>
      </c>
      <c r="AI1485" s="433">
        <v>0</v>
      </c>
      <c r="AJ1485" s="433">
        <v>0</v>
      </c>
      <c r="AK1485" s="175"/>
      <c r="AL1485" s="175">
        <v>9457939.0899999999</v>
      </c>
      <c r="AM1485" s="175">
        <v>18065328.59</v>
      </c>
      <c r="AN1485" s="175">
        <v>8607389.5</v>
      </c>
    </row>
    <row r="1486" spans="1:40" s="128" customFormat="1" ht="23.25" customHeight="1" x14ac:dyDescent="0.35">
      <c r="A1486" s="256">
        <v>2024</v>
      </c>
      <c r="B1486" s="184">
        <f t="shared" si="210"/>
        <v>187</v>
      </c>
      <c r="C1486" s="294" t="s">
        <v>2364</v>
      </c>
      <c r="D1486" s="184">
        <v>31570</v>
      </c>
      <c r="E1486" s="287"/>
      <c r="F1486" s="287"/>
      <c r="G1486" s="287"/>
      <c r="H1486" s="288"/>
      <c r="I1486" s="288"/>
      <c r="J1486" s="288"/>
      <c r="K1486" s="289"/>
      <c r="L1486" s="289"/>
      <c r="M1486" s="289"/>
      <c r="N1486" s="289"/>
      <c r="O1486" s="289"/>
      <c r="P1486" s="289"/>
      <c r="Q1486" s="186">
        <f t="shared" si="208"/>
        <v>142053.91</v>
      </c>
      <c r="R1486" s="186">
        <f t="shared" si="211"/>
        <v>142053.91</v>
      </c>
      <c r="S1486" s="433">
        <v>0</v>
      </c>
      <c r="T1486" s="433">
        <v>0</v>
      </c>
      <c r="U1486" s="433">
        <v>0</v>
      </c>
      <c r="V1486" s="433">
        <v>0</v>
      </c>
      <c r="W1486" s="433">
        <v>0</v>
      </c>
      <c r="X1486" s="433">
        <v>0</v>
      </c>
      <c r="Y1486" s="433">
        <v>0</v>
      </c>
      <c r="Z1486" s="433">
        <v>0</v>
      </c>
      <c r="AA1486" s="433">
        <v>0</v>
      </c>
      <c r="AB1486" s="433">
        <v>0</v>
      </c>
      <c r="AC1486" s="433">
        <v>0</v>
      </c>
      <c r="AD1486" s="433">
        <v>0</v>
      </c>
      <c r="AE1486" s="433">
        <v>0</v>
      </c>
      <c r="AF1486" s="433">
        <v>0</v>
      </c>
      <c r="AG1486" s="433">
        <v>142053.91</v>
      </c>
      <c r="AH1486" s="433">
        <v>0</v>
      </c>
      <c r="AI1486" s="433">
        <v>0</v>
      </c>
      <c r="AJ1486" s="433">
        <v>0</v>
      </c>
      <c r="AK1486" s="175"/>
      <c r="AL1486" s="175">
        <v>15172572.309999999</v>
      </c>
      <c r="AM1486" s="175">
        <v>20277374.879999999</v>
      </c>
      <c r="AN1486" s="175">
        <v>5104802.57</v>
      </c>
    </row>
    <row r="1487" spans="1:40" s="128" customFormat="1" ht="23.25" customHeight="1" x14ac:dyDescent="0.35">
      <c r="A1487" s="256">
        <v>2024</v>
      </c>
      <c r="B1487" s="184">
        <f t="shared" si="210"/>
        <v>188</v>
      </c>
      <c r="C1487" s="294" t="s">
        <v>2365</v>
      </c>
      <c r="D1487" s="184">
        <v>31573</v>
      </c>
      <c r="E1487" s="287"/>
      <c r="F1487" s="287"/>
      <c r="G1487" s="287"/>
      <c r="H1487" s="288"/>
      <c r="I1487" s="288"/>
      <c r="J1487" s="288"/>
      <c r="K1487" s="289"/>
      <c r="L1487" s="289"/>
      <c r="M1487" s="289"/>
      <c r="N1487" s="289"/>
      <c r="O1487" s="289"/>
      <c r="P1487" s="289"/>
      <c r="Q1487" s="186">
        <f t="shared" si="208"/>
        <v>103947.59</v>
      </c>
      <c r="R1487" s="186">
        <f t="shared" si="211"/>
        <v>103947.59</v>
      </c>
      <c r="S1487" s="433">
        <v>0</v>
      </c>
      <c r="T1487" s="433">
        <v>0</v>
      </c>
      <c r="U1487" s="433">
        <v>0</v>
      </c>
      <c r="V1487" s="433">
        <v>0</v>
      </c>
      <c r="W1487" s="433">
        <v>0</v>
      </c>
      <c r="X1487" s="433">
        <v>0</v>
      </c>
      <c r="Y1487" s="433">
        <v>0</v>
      </c>
      <c r="Z1487" s="433">
        <v>0</v>
      </c>
      <c r="AA1487" s="433">
        <v>0</v>
      </c>
      <c r="AB1487" s="433">
        <v>0</v>
      </c>
      <c r="AC1487" s="433">
        <v>0</v>
      </c>
      <c r="AD1487" s="433">
        <v>0</v>
      </c>
      <c r="AE1487" s="433">
        <v>0</v>
      </c>
      <c r="AF1487" s="433">
        <v>0</v>
      </c>
      <c r="AG1487" s="433">
        <v>103947.59</v>
      </c>
      <c r="AH1487" s="433">
        <v>0</v>
      </c>
      <c r="AI1487" s="433">
        <v>0</v>
      </c>
      <c r="AJ1487" s="433">
        <v>0</v>
      </c>
      <c r="AK1487" s="175"/>
      <c r="AL1487" s="175">
        <v>11413130.92</v>
      </c>
      <c r="AM1487" s="175">
        <v>20263751.609999999</v>
      </c>
      <c r="AN1487" s="175">
        <v>8850620.6899999995</v>
      </c>
    </row>
    <row r="1488" spans="1:40" s="128" customFormat="1" ht="23.25" customHeight="1" x14ac:dyDescent="0.35">
      <c r="A1488" s="256">
        <v>2024</v>
      </c>
      <c r="B1488" s="184">
        <f t="shared" si="210"/>
        <v>189</v>
      </c>
      <c r="C1488" s="294" t="s">
        <v>263</v>
      </c>
      <c r="D1488" s="184">
        <v>31561</v>
      </c>
      <c r="E1488" s="287"/>
      <c r="F1488" s="287"/>
      <c r="G1488" s="287"/>
      <c r="H1488" s="288"/>
      <c r="I1488" s="288"/>
      <c r="J1488" s="288"/>
      <c r="K1488" s="289"/>
      <c r="L1488" s="289"/>
      <c r="M1488" s="289"/>
      <c r="N1488" s="289"/>
      <c r="O1488" s="289"/>
      <c r="P1488" s="289"/>
      <c r="Q1488" s="186">
        <f t="shared" si="208"/>
        <v>754072.15</v>
      </c>
      <c r="R1488" s="186">
        <f t="shared" si="211"/>
        <v>736636.61</v>
      </c>
      <c r="S1488" s="433">
        <v>0</v>
      </c>
      <c r="T1488" s="433">
        <v>0</v>
      </c>
      <c r="U1488" s="433">
        <v>0</v>
      </c>
      <c r="V1488" s="433">
        <v>138315.64000000001</v>
      </c>
      <c r="W1488" s="433">
        <v>160977.65999999997</v>
      </c>
      <c r="X1488" s="433">
        <v>437343.31</v>
      </c>
      <c r="Y1488" s="433">
        <v>0</v>
      </c>
      <c r="Z1488" s="433">
        <v>0</v>
      </c>
      <c r="AA1488" s="433">
        <v>0</v>
      </c>
      <c r="AB1488" s="433">
        <v>0</v>
      </c>
      <c r="AC1488" s="433">
        <v>0</v>
      </c>
      <c r="AD1488" s="433">
        <v>0</v>
      </c>
      <c r="AE1488" s="433">
        <v>0</v>
      </c>
      <c r="AF1488" s="433">
        <v>0</v>
      </c>
      <c r="AG1488" s="433">
        <v>0</v>
      </c>
      <c r="AH1488" s="433">
        <v>0</v>
      </c>
      <c r="AI1488" s="433">
        <v>0</v>
      </c>
      <c r="AJ1488" s="433">
        <v>17435.54</v>
      </c>
      <c r="AK1488" s="175"/>
      <c r="AL1488" s="175">
        <v>4252937.629999999</v>
      </c>
      <c r="AM1488" s="175">
        <v>8918116.9199999999</v>
      </c>
      <c r="AN1488" s="175">
        <v>4665179.290000001</v>
      </c>
    </row>
    <row r="1489" spans="1:40" s="128" customFormat="1" ht="23.25" customHeight="1" x14ac:dyDescent="0.35">
      <c r="A1489" s="256">
        <v>2024</v>
      </c>
      <c r="B1489" s="184">
        <f t="shared" si="210"/>
        <v>190</v>
      </c>
      <c r="C1489" s="294" t="s">
        <v>269</v>
      </c>
      <c r="D1489" s="184">
        <v>31551</v>
      </c>
      <c r="E1489" s="287"/>
      <c r="F1489" s="287"/>
      <c r="G1489" s="287"/>
      <c r="H1489" s="288"/>
      <c r="I1489" s="288"/>
      <c r="J1489" s="288"/>
      <c r="K1489" s="289"/>
      <c r="L1489" s="289"/>
      <c r="M1489" s="289"/>
      <c r="N1489" s="289"/>
      <c r="O1489" s="289"/>
      <c r="P1489" s="289"/>
      <c r="Q1489" s="186">
        <f t="shared" si="208"/>
        <v>101733.41</v>
      </c>
      <c r="R1489" s="186">
        <f t="shared" si="211"/>
        <v>101733.41</v>
      </c>
      <c r="S1489" s="433">
        <v>0</v>
      </c>
      <c r="T1489" s="433">
        <v>0</v>
      </c>
      <c r="U1489" s="433">
        <v>0</v>
      </c>
      <c r="V1489" s="433">
        <v>0</v>
      </c>
      <c r="W1489" s="433">
        <v>0</v>
      </c>
      <c r="X1489" s="433">
        <v>0</v>
      </c>
      <c r="Y1489" s="433">
        <v>0</v>
      </c>
      <c r="Z1489" s="433">
        <v>0</v>
      </c>
      <c r="AA1489" s="433">
        <v>0</v>
      </c>
      <c r="AB1489" s="433">
        <v>0</v>
      </c>
      <c r="AC1489" s="433">
        <v>0</v>
      </c>
      <c r="AD1489" s="433">
        <v>0</v>
      </c>
      <c r="AE1489" s="433">
        <v>0</v>
      </c>
      <c r="AF1489" s="433">
        <v>0</v>
      </c>
      <c r="AG1489" s="433">
        <v>101733.41</v>
      </c>
      <c r="AH1489" s="433">
        <v>0</v>
      </c>
      <c r="AI1489" s="433">
        <v>0</v>
      </c>
      <c r="AJ1489" s="433">
        <v>0</v>
      </c>
      <c r="AK1489" s="175"/>
      <c r="AL1489" s="175">
        <v>12990498.789999997</v>
      </c>
      <c r="AM1489" s="175">
        <v>20453906.989999998</v>
      </c>
      <c r="AN1489" s="175">
        <v>7463408.2000000011</v>
      </c>
    </row>
    <row r="1490" spans="1:40" s="7" customFormat="1" ht="23.25" customHeight="1" x14ac:dyDescent="0.35">
      <c r="A1490" s="256">
        <v>2024</v>
      </c>
      <c r="B1490" s="184">
        <f t="shared" si="210"/>
        <v>191</v>
      </c>
      <c r="C1490" s="294" t="s">
        <v>273</v>
      </c>
      <c r="D1490" s="184">
        <v>31552</v>
      </c>
      <c r="E1490" s="287"/>
      <c r="F1490" s="287"/>
      <c r="G1490" s="287"/>
      <c r="H1490" s="288"/>
      <c r="I1490" s="288"/>
      <c r="J1490" s="288"/>
      <c r="K1490" s="289"/>
      <c r="L1490" s="289"/>
      <c r="M1490" s="289"/>
      <c r="N1490" s="289"/>
      <c r="O1490" s="289"/>
      <c r="P1490" s="289"/>
      <c r="Q1490" s="186">
        <f t="shared" si="208"/>
        <v>101733.41</v>
      </c>
      <c r="R1490" s="186">
        <f t="shared" si="211"/>
        <v>101733.41</v>
      </c>
      <c r="S1490" s="433">
        <v>0</v>
      </c>
      <c r="T1490" s="433">
        <v>0</v>
      </c>
      <c r="U1490" s="433">
        <v>0</v>
      </c>
      <c r="V1490" s="433">
        <v>0</v>
      </c>
      <c r="W1490" s="433">
        <v>0</v>
      </c>
      <c r="X1490" s="433">
        <v>0</v>
      </c>
      <c r="Y1490" s="433">
        <v>0</v>
      </c>
      <c r="Z1490" s="433">
        <v>0</v>
      </c>
      <c r="AA1490" s="433">
        <v>0</v>
      </c>
      <c r="AB1490" s="433">
        <v>0</v>
      </c>
      <c r="AC1490" s="433">
        <v>0</v>
      </c>
      <c r="AD1490" s="433">
        <v>0</v>
      </c>
      <c r="AE1490" s="433">
        <v>0</v>
      </c>
      <c r="AF1490" s="433">
        <v>0</v>
      </c>
      <c r="AG1490" s="433">
        <v>101733.41</v>
      </c>
      <c r="AH1490" s="433">
        <v>0</v>
      </c>
      <c r="AI1490" s="433">
        <v>0</v>
      </c>
      <c r="AJ1490" s="433">
        <v>0</v>
      </c>
      <c r="AK1490" s="175"/>
      <c r="AL1490" s="175">
        <v>12594408.050000001</v>
      </c>
      <c r="AM1490" s="175">
        <v>20263524.710000001</v>
      </c>
      <c r="AN1490" s="175">
        <v>7669116.6600000011</v>
      </c>
    </row>
    <row r="1491" spans="1:40" s="128" customFormat="1" ht="23.25" customHeight="1" x14ac:dyDescent="0.35">
      <c r="A1491" s="256">
        <v>2024</v>
      </c>
      <c r="B1491" s="184">
        <f t="shared" si="210"/>
        <v>192</v>
      </c>
      <c r="C1491" s="294" t="s">
        <v>274</v>
      </c>
      <c r="D1491" s="184">
        <v>31555</v>
      </c>
      <c r="E1491" s="287"/>
      <c r="F1491" s="287"/>
      <c r="G1491" s="287"/>
      <c r="H1491" s="288"/>
      <c r="I1491" s="288"/>
      <c r="J1491" s="288"/>
      <c r="K1491" s="289"/>
      <c r="L1491" s="289"/>
      <c r="M1491" s="289"/>
      <c r="N1491" s="289"/>
      <c r="O1491" s="289"/>
      <c r="P1491" s="289"/>
      <c r="Q1491" s="186">
        <f t="shared" si="208"/>
        <v>60519.31</v>
      </c>
      <c r="R1491" s="186">
        <f t="shared" si="211"/>
        <v>60519.31</v>
      </c>
      <c r="S1491" s="433">
        <v>0</v>
      </c>
      <c r="T1491" s="433">
        <v>0</v>
      </c>
      <c r="U1491" s="433">
        <v>0</v>
      </c>
      <c r="V1491" s="433">
        <v>0</v>
      </c>
      <c r="W1491" s="433">
        <v>0</v>
      </c>
      <c r="X1491" s="433">
        <v>0</v>
      </c>
      <c r="Y1491" s="433">
        <v>0</v>
      </c>
      <c r="Z1491" s="433">
        <v>0</v>
      </c>
      <c r="AA1491" s="433">
        <v>0</v>
      </c>
      <c r="AB1491" s="433">
        <v>0</v>
      </c>
      <c r="AC1491" s="433">
        <v>0</v>
      </c>
      <c r="AD1491" s="433">
        <v>0</v>
      </c>
      <c r="AE1491" s="433">
        <v>0</v>
      </c>
      <c r="AF1491" s="433">
        <v>0</v>
      </c>
      <c r="AG1491" s="433">
        <v>60519.31</v>
      </c>
      <c r="AH1491" s="433">
        <v>0</v>
      </c>
      <c r="AI1491" s="433">
        <v>0</v>
      </c>
      <c r="AJ1491" s="433">
        <v>0</v>
      </c>
      <c r="AK1491" s="175"/>
      <c r="AL1491" s="175">
        <v>12245275.939999999</v>
      </c>
      <c r="AM1491" s="175">
        <v>19925445.52</v>
      </c>
      <c r="AN1491" s="175">
        <v>7680169.5800000001</v>
      </c>
    </row>
    <row r="1492" spans="1:40" s="128" customFormat="1" ht="23.25" customHeight="1" x14ac:dyDescent="0.35">
      <c r="A1492" s="256">
        <v>2024</v>
      </c>
      <c r="B1492" s="184">
        <f t="shared" si="210"/>
        <v>193</v>
      </c>
      <c r="C1492" s="294" t="s">
        <v>290</v>
      </c>
      <c r="D1492" s="184">
        <v>31706</v>
      </c>
      <c r="E1492" s="287"/>
      <c r="F1492" s="287"/>
      <c r="G1492" s="287"/>
      <c r="H1492" s="288"/>
      <c r="I1492" s="288"/>
      <c r="J1492" s="288"/>
      <c r="K1492" s="289"/>
      <c r="L1492" s="289"/>
      <c r="M1492" s="289"/>
      <c r="N1492" s="289"/>
      <c r="O1492" s="289"/>
      <c r="P1492" s="289"/>
      <c r="Q1492" s="186">
        <f t="shared" si="208"/>
        <v>59558.69</v>
      </c>
      <c r="R1492" s="186">
        <f t="shared" si="211"/>
        <v>59558.69</v>
      </c>
      <c r="S1492" s="433">
        <v>0</v>
      </c>
      <c r="T1492" s="433">
        <v>0</v>
      </c>
      <c r="U1492" s="433">
        <v>0</v>
      </c>
      <c r="V1492" s="433">
        <v>0</v>
      </c>
      <c r="W1492" s="433">
        <v>0</v>
      </c>
      <c r="X1492" s="433">
        <v>0</v>
      </c>
      <c r="Y1492" s="433">
        <v>0</v>
      </c>
      <c r="Z1492" s="433">
        <v>0</v>
      </c>
      <c r="AA1492" s="433">
        <v>0</v>
      </c>
      <c r="AB1492" s="433">
        <v>0</v>
      </c>
      <c r="AC1492" s="433">
        <v>0</v>
      </c>
      <c r="AD1492" s="433">
        <v>0</v>
      </c>
      <c r="AE1492" s="433">
        <v>0</v>
      </c>
      <c r="AF1492" s="433">
        <v>0</v>
      </c>
      <c r="AG1492" s="433">
        <v>59558.69</v>
      </c>
      <c r="AH1492" s="433">
        <v>0</v>
      </c>
      <c r="AI1492" s="433">
        <v>0</v>
      </c>
      <c r="AJ1492" s="433">
        <v>0</v>
      </c>
      <c r="AK1492" s="175"/>
      <c r="AL1492" s="175">
        <v>12326417.799999999</v>
      </c>
      <c r="AM1492" s="175">
        <v>19956665.059999999</v>
      </c>
      <c r="AN1492" s="175">
        <v>7630247.2599999998</v>
      </c>
    </row>
    <row r="1493" spans="1:40" s="128" customFormat="1" ht="23.25" customHeight="1" x14ac:dyDescent="0.35">
      <c r="A1493" s="256">
        <v>2024</v>
      </c>
      <c r="B1493" s="184">
        <f t="shared" si="210"/>
        <v>194</v>
      </c>
      <c r="C1493" s="294" t="s">
        <v>295</v>
      </c>
      <c r="D1493" s="184">
        <v>31744</v>
      </c>
      <c r="E1493" s="287"/>
      <c r="F1493" s="287"/>
      <c r="G1493" s="287"/>
      <c r="H1493" s="288"/>
      <c r="I1493" s="288"/>
      <c r="J1493" s="288"/>
      <c r="K1493" s="289"/>
      <c r="L1493" s="289"/>
      <c r="M1493" s="289"/>
      <c r="N1493" s="289"/>
      <c r="O1493" s="289"/>
      <c r="P1493" s="289"/>
      <c r="Q1493" s="186">
        <f t="shared" ref="Q1493:Q1505" si="212">SUM(S1493:AJ1493)</f>
        <v>100118.59</v>
      </c>
      <c r="R1493" s="186">
        <f t="shared" si="211"/>
        <v>100118.59</v>
      </c>
      <c r="S1493" s="433">
        <v>0</v>
      </c>
      <c r="T1493" s="433">
        <v>0</v>
      </c>
      <c r="U1493" s="433">
        <v>0</v>
      </c>
      <c r="V1493" s="433">
        <v>0</v>
      </c>
      <c r="W1493" s="433">
        <v>0</v>
      </c>
      <c r="X1493" s="433">
        <v>0</v>
      </c>
      <c r="Y1493" s="433">
        <v>0</v>
      </c>
      <c r="Z1493" s="433">
        <v>0</v>
      </c>
      <c r="AA1493" s="433">
        <v>0</v>
      </c>
      <c r="AB1493" s="433">
        <v>0</v>
      </c>
      <c r="AC1493" s="433">
        <v>0</v>
      </c>
      <c r="AD1493" s="433">
        <v>0</v>
      </c>
      <c r="AE1493" s="433">
        <v>0</v>
      </c>
      <c r="AF1493" s="433">
        <v>0</v>
      </c>
      <c r="AG1493" s="433">
        <v>100118.59</v>
      </c>
      <c r="AH1493" s="433">
        <v>0</v>
      </c>
      <c r="AI1493" s="433">
        <v>0</v>
      </c>
      <c r="AJ1493" s="433">
        <v>0</v>
      </c>
      <c r="AK1493" s="175"/>
      <c r="AL1493" s="175">
        <v>12929595.310000002</v>
      </c>
      <c r="AM1493" s="175">
        <v>20220157.920000002</v>
      </c>
      <c r="AN1493" s="175">
        <v>7290562.6099999994</v>
      </c>
    </row>
    <row r="1494" spans="1:40" s="128" customFormat="1" ht="23.25" customHeight="1" x14ac:dyDescent="0.35">
      <c r="A1494" s="256">
        <v>2024</v>
      </c>
      <c r="B1494" s="184">
        <f t="shared" ref="B1494:B1505" si="213">B1493+1</f>
        <v>195</v>
      </c>
      <c r="C1494" s="294" t="s">
        <v>312</v>
      </c>
      <c r="D1494" s="184">
        <v>31783</v>
      </c>
      <c r="E1494" s="287"/>
      <c r="F1494" s="287"/>
      <c r="G1494" s="287"/>
      <c r="H1494" s="288"/>
      <c r="I1494" s="288"/>
      <c r="J1494" s="288"/>
      <c r="K1494" s="289"/>
      <c r="L1494" s="289"/>
      <c r="M1494" s="289"/>
      <c r="N1494" s="289"/>
      <c r="O1494" s="289"/>
      <c r="P1494" s="289"/>
      <c r="Q1494" s="186">
        <f t="shared" si="212"/>
        <v>100118.59</v>
      </c>
      <c r="R1494" s="186">
        <f t="shared" si="211"/>
        <v>100118.59</v>
      </c>
      <c r="S1494" s="433">
        <v>0</v>
      </c>
      <c r="T1494" s="433">
        <v>0</v>
      </c>
      <c r="U1494" s="433">
        <v>0</v>
      </c>
      <c r="V1494" s="433">
        <v>0</v>
      </c>
      <c r="W1494" s="433">
        <v>0</v>
      </c>
      <c r="X1494" s="433">
        <v>0</v>
      </c>
      <c r="Y1494" s="433">
        <v>0</v>
      </c>
      <c r="Z1494" s="433">
        <v>0</v>
      </c>
      <c r="AA1494" s="433">
        <v>0</v>
      </c>
      <c r="AB1494" s="433">
        <v>0</v>
      </c>
      <c r="AC1494" s="433">
        <v>0</v>
      </c>
      <c r="AD1494" s="433">
        <v>0</v>
      </c>
      <c r="AE1494" s="433">
        <v>0</v>
      </c>
      <c r="AF1494" s="433">
        <v>0</v>
      </c>
      <c r="AG1494" s="433">
        <v>100118.59</v>
      </c>
      <c r="AH1494" s="433">
        <v>0</v>
      </c>
      <c r="AI1494" s="433">
        <v>0</v>
      </c>
      <c r="AJ1494" s="433">
        <v>0</v>
      </c>
      <c r="AK1494" s="175"/>
      <c r="AL1494" s="175">
        <v>12420780.509999998</v>
      </c>
      <c r="AM1494" s="175">
        <v>20189959.969999999</v>
      </c>
      <c r="AN1494" s="175">
        <v>7769179.4600000009</v>
      </c>
    </row>
    <row r="1495" spans="1:40" s="128" customFormat="1" ht="23.25" customHeight="1" x14ac:dyDescent="0.35">
      <c r="A1495" s="256">
        <v>2024</v>
      </c>
      <c r="B1495" s="184">
        <f t="shared" si="213"/>
        <v>196</v>
      </c>
      <c r="C1495" s="294" t="s">
        <v>2274</v>
      </c>
      <c r="D1495" s="184">
        <v>31548</v>
      </c>
      <c r="E1495" s="287"/>
      <c r="F1495" s="287"/>
      <c r="G1495" s="287"/>
      <c r="H1495" s="288"/>
      <c r="I1495" s="288"/>
      <c r="J1495" s="288"/>
      <c r="K1495" s="289"/>
      <c r="L1495" s="289"/>
      <c r="M1495" s="289"/>
      <c r="N1495" s="289"/>
      <c r="O1495" s="289"/>
      <c r="P1495" s="289"/>
      <c r="Q1495" s="186">
        <f t="shared" si="212"/>
        <v>60519.31</v>
      </c>
      <c r="R1495" s="186">
        <f t="shared" si="211"/>
        <v>60519.31</v>
      </c>
      <c r="S1495" s="433">
        <v>0</v>
      </c>
      <c r="T1495" s="433">
        <v>0</v>
      </c>
      <c r="U1495" s="433">
        <v>0</v>
      </c>
      <c r="V1495" s="433">
        <v>0</v>
      </c>
      <c r="W1495" s="433">
        <v>0</v>
      </c>
      <c r="X1495" s="433">
        <v>0</v>
      </c>
      <c r="Y1495" s="433">
        <v>0</v>
      </c>
      <c r="Z1495" s="433">
        <v>0</v>
      </c>
      <c r="AA1495" s="433">
        <v>0</v>
      </c>
      <c r="AB1495" s="433">
        <v>0</v>
      </c>
      <c r="AC1495" s="433">
        <v>0</v>
      </c>
      <c r="AD1495" s="433">
        <v>0</v>
      </c>
      <c r="AE1495" s="433">
        <v>0</v>
      </c>
      <c r="AF1495" s="433">
        <v>0</v>
      </c>
      <c r="AG1495" s="433">
        <v>60519.31</v>
      </c>
      <c r="AH1495" s="433">
        <v>0</v>
      </c>
      <c r="AI1495" s="433">
        <v>0</v>
      </c>
      <c r="AJ1495" s="433">
        <v>0</v>
      </c>
      <c r="AK1495" s="175"/>
      <c r="AL1495" s="175">
        <v>10942423.49</v>
      </c>
      <c r="AM1495" s="175">
        <v>19760265.699999999</v>
      </c>
      <c r="AN1495" s="175">
        <v>8817842.209999999</v>
      </c>
    </row>
    <row r="1496" spans="1:40" s="128" customFormat="1" ht="23.25" customHeight="1" x14ac:dyDescent="0.35">
      <c r="A1496" s="256">
        <v>2024</v>
      </c>
      <c r="B1496" s="184">
        <f>B1495+1</f>
        <v>197</v>
      </c>
      <c r="C1496" s="294" t="s">
        <v>210</v>
      </c>
      <c r="D1496" s="184">
        <v>31180</v>
      </c>
      <c r="E1496" s="287"/>
      <c r="F1496" s="287"/>
      <c r="G1496" s="287"/>
      <c r="H1496" s="288"/>
      <c r="I1496" s="288"/>
      <c r="J1496" s="288"/>
      <c r="K1496" s="289"/>
      <c r="L1496" s="289"/>
      <c r="M1496" s="289"/>
      <c r="N1496" s="289"/>
      <c r="O1496" s="289"/>
      <c r="P1496" s="289"/>
      <c r="Q1496" s="186">
        <f t="shared" si="212"/>
        <v>7015948.7300000004</v>
      </c>
      <c r="R1496" s="186">
        <f t="shared" ref="R1496:R1505" si="214">SUM(S1496:AI1496)</f>
        <v>6947200.1200000001</v>
      </c>
      <c r="S1496" s="433">
        <v>0</v>
      </c>
      <c r="T1496" s="433">
        <v>0</v>
      </c>
      <c r="U1496" s="433">
        <v>0</v>
      </c>
      <c r="V1496" s="433">
        <v>0</v>
      </c>
      <c r="W1496" s="433">
        <v>0</v>
      </c>
      <c r="X1496" s="433">
        <v>0</v>
      </c>
      <c r="Y1496" s="433">
        <v>0</v>
      </c>
      <c r="Z1496" s="433">
        <v>0</v>
      </c>
      <c r="AA1496" s="433">
        <v>6947200.1200000001</v>
      </c>
      <c r="AB1496" s="433">
        <v>0</v>
      </c>
      <c r="AC1496" s="433">
        <v>0</v>
      </c>
      <c r="AD1496" s="433">
        <v>0</v>
      </c>
      <c r="AE1496" s="433">
        <v>0</v>
      </c>
      <c r="AF1496" s="433">
        <v>0</v>
      </c>
      <c r="AG1496" s="433">
        <v>0</v>
      </c>
      <c r="AH1496" s="433">
        <v>0</v>
      </c>
      <c r="AI1496" s="433">
        <v>0</v>
      </c>
      <c r="AJ1496" s="433">
        <v>68748.61</v>
      </c>
      <c r="AK1496" s="175"/>
      <c r="AL1496" s="175">
        <v>9439813.3099999987</v>
      </c>
      <c r="AM1496" s="175">
        <v>16588928.1</v>
      </c>
      <c r="AN1496" s="175">
        <v>7149114.79</v>
      </c>
    </row>
    <row r="1497" spans="1:40" s="128" customFormat="1" ht="23.25" customHeight="1" x14ac:dyDescent="0.35">
      <c r="A1497" s="256">
        <v>2024</v>
      </c>
      <c r="B1497" s="184">
        <f t="shared" si="213"/>
        <v>198</v>
      </c>
      <c r="C1497" s="294" t="s">
        <v>2438</v>
      </c>
      <c r="D1497" s="184">
        <v>31469</v>
      </c>
      <c r="E1497" s="287"/>
      <c r="F1497" s="287"/>
      <c r="G1497" s="287"/>
      <c r="H1497" s="288"/>
      <c r="I1497" s="288"/>
      <c r="J1497" s="288"/>
      <c r="K1497" s="289"/>
      <c r="L1497" s="289"/>
      <c r="M1497" s="289"/>
      <c r="N1497" s="289"/>
      <c r="O1497" s="289"/>
      <c r="P1497" s="289"/>
      <c r="Q1497" s="186">
        <f t="shared" si="212"/>
        <v>9749290.9400000013</v>
      </c>
      <c r="R1497" s="186">
        <f t="shared" si="214"/>
        <v>9616860.8000000007</v>
      </c>
      <c r="S1497" s="433">
        <v>0</v>
      </c>
      <c r="T1497" s="433">
        <v>1967538.92</v>
      </c>
      <c r="U1497" s="433">
        <v>0</v>
      </c>
      <c r="V1497" s="433">
        <v>0</v>
      </c>
      <c r="W1497" s="433">
        <v>0</v>
      </c>
      <c r="X1497" s="433">
        <v>0</v>
      </c>
      <c r="Y1497" s="433">
        <v>0</v>
      </c>
      <c r="Z1497" s="433">
        <v>0</v>
      </c>
      <c r="AA1497" s="433">
        <v>0</v>
      </c>
      <c r="AB1497" s="433">
        <v>474483.88</v>
      </c>
      <c r="AC1497" s="433">
        <v>7174838.0000000009</v>
      </c>
      <c r="AD1497" s="433">
        <v>0</v>
      </c>
      <c r="AE1497" s="433">
        <v>0</v>
      </c>
      <c r="AF1497" s="433">
        <v>0</v>
      </c>
      <c r="AG1497" s="433">
        <v>0</v>
      </c>
      <c r="AH1497" s="433">
        <v>0</v>
      </c>
      <c r="AI1497" s="433">
        <v>0</v>
      </c>
      <c r="AJ1497" s="433">
        <v>132430.14000000001</v>
      </c>
      <c r="AK1497" s="175"/>
      <c r="AL1497" s="175">
        <v>10491033.699999997</v>
      </c>
      <c r="AM1497" s="175">
        <v>20318811.489999998</v>
      </c>
      <c r="AN1497" s="175">
        <v>9827777.790000001</v>
      </c>
    </row>
    <row r="1498" spans="1:40" s="128" customFormat="1" ht="23.25" customHeight="1" x14ac:dyDescent="0.35">
      <c r="A1498" s="256">
        <v>2024</v>
      </c>
      <c r="B1498" s="184">
        <f t="shared" si="213"/>
        <v>199</v>
      </c>
      <c r="C1498" s="294" t="s">
        <v>4042</v>
      </c>
      <c r="D1498" s="184">
        <v>31863</v>
      </c>
      <c r="E1498" s="287"/>
      <c r="F1498" s="287"/>
      <c r="G1498" s="287"/>
      <c r="H1498" s="288"/>
      <c r="I1498" s="288"/>
      <c r="J1498" s="288"/>
      <c r="K1498" s="289"/>
      <c r="L1498" s="289"/>
      <c r="M1498" s="289"/>
      <c r="N1498" s="289"/>
      <c r="O1498" s="289"/>
      <c r="P1498" s="289"/>
      <c r="Q1498" s="186">
        <f t="shared" si="212"/>
        <v>80529.119999999995</v>
      </c>
      <c r="R1498" s="186">
        <f t="shared" si="214"/>
        <v>80529.119999999995</v>
      </c>
      <c r="S1498" s="433">
        <v>0</v>
      </c>
      <c r="T1498" s="433">
        <v>0</v>
      </c>
      <c r="U1498" s="433">
        <v>0</v>
      </c>
      <c r="V1498" s="433">
        <v>0</v>
      </c>
      <c r="W1498" s="433">
        <v>0</v>
      </c>
      <c r="X1498" s="433">
        <v>0</v>
      </c>
      <c r="Y1498" s="433">
        <v>0</v>
      </c>
      <c r="Z1498" s="433">
        <v>0</v>
      </c>
      <c r="AA1498" s="433">
        <v>0</v>
      </c>
      <c r="AB1498" s="433">
        <v>0</v>
      </c>
      <c r="AC1498" s="433">
        <v>0</v>
      </c>
      <c r="AD1498" s="433">
        <v>0</v>
      </c>
      <c r="AE1498" s="433">
        <v>0</v>
      </c>
      <c r="AF1498" s="433">
        <v>0</v>
      </c>
      <c r="AG1498" s="433">
        <v>0</v>
      </c>
      <c r="AH1498" s="433">
        <v>80529.119999999995</v>
      </c>
      <c r="AI1498" s="433">
        <v>0</v>
      </c>
      <c r="AJ1498" s="433">
        <v>0</v>
      </c>
      <c r="AK1498" s="175"/>
      <c r="AL1498" s="175">
        <v>32376439.439999998</v>
      </c>
      <c r="AM1498" s="175">
        <v>32456968.559999999</v>
      </c>
      <c r="AN1498" s="175">
        <v>80529.119999999995</v>
      </c>
    </row>
    <row r="1499" spans="1:40" s="128" customFormat="1" ht="23.25" customHeight="1" x14ac:dyDescent="0.35">
      <c r="A1499" s="256">
        <v>2024</v>
      </c>
      <c r="B1499" s="184">
        <f t="shared" si="213"/>
        <v>200</v>
      </c>
      <c r="C1499" s="294" t="s">
        <v>4426</v>
      </c>
      <c r="D1499" s="184">
        <v>31575</v>
      </c>
      <c r="E1499" s="287"/>
      <c r="F1499" s="287"/>
      <c r="G1499" s="287"/>
      <c r="H1499" s="288"/>
      <c r="I1499" s="288"/>
      <c r="J1499" s="288"/>
      <c r="K1499" s="289"/>
      <c r="L1499" s="289"/>
      <c r="M1499" s="289"/>
      <c r="N1499" s="289"/>
      <c r="O1499" s="289"/>
      <c r="P1499" s="289"/>
      <c r="Q1499" s="186">
        <f t="shared" si="212"/>
        <v>62816.04</v>
      </c>
      <c r="R1499" s="186">
        <f t="shared" si="214"/>
        <v>62816.04</v>
      </c>
      <c r="S1499" s="433">
        <v>0</v>
      </c>
      <c r="T1499" s="433">
        <v>0</v>
      </c>
      <c r="U1499" s="433">
        <v>0</v>
      </c>
      <c r="V1499" s="433">
        <v>0</v>
      </c>
      <c r="W1499" s="433">
        <v>0</v>
      </c>
      <c r="X1499" s="433">
        <v>0</v>
      </c>
      <c r="Y1499" s="433">
        <v>0</v>
      </c>
      <c r="Z1499" s="433">
        <v>0</v>
      </c>
      <c r="AA1499" s="433">
        <v>0</v>
      </c>
      <c r="AB1499" s="433">
        <v>0</v>
      </c>
      <c r="AC1499" s="433">
        <v>0</v>
      </c>
      <c r="AD1499" s="433">
        <v>0</v>
      </c>
      <c r="AE1499" s="433">
        <v>0</v>
      </c>
      <c r="AF1499" s="433">
        <v>0</v>
      </c>
      <c r="AG1499" s="433">
        <v>0</v>
      </c>
      <c r="AH1499" s="433">
        <v>62816.04</v>
      </c>
      <c r="AI1499" s="433">
        <v>0</v>
      </c>
      <c r="AJ1499" s="433">
        <v>0</v>
      </c>
      <c r="AK1499" s="175"/>
      <c r="AL1499" s="175">
        <v>22967057.580000002</v>
      </c>
      <c r="AM1499" s="175">
        <v>23029873.620000001</v>
      </c>
      <c r="AN1499" s="175">
        <v>62816.04</v>
      </c>
    </row>
    <row r="1500" spans="1:40" s="128" customFormat="1" ht="23.25" customHeight="1" x14ac:dyDescent="0.35">
      <c r="A1500" s="256">
        <v>2024</v>
      </c>
      <c r="B1500" s="184">
        <f t="shared" si="213"/>
        <v>201</v>
      </c>
      <c r="C1500" s="294" t="s">
        <v>4427</v>
      </c>
      <c r="D1500" s="184">
        <v>31697</v>
      </c>
      <c r="E1500" s="287"/>
      <c r="F1500" s="287"/>
      <c r="G1500" s="287"/>
      <c r="H1500" s="288"/>
      <c r="I1500" s="288"/>
      <c r="J1500" s="288"/>
      <c r="K1500" s="289"/>
      <c r="L1500" s="289"/>
      <c r="M1500" s="289"/>
      <c r="N1500" s="289"/>
      <c r="O1500" s="289"/>
      <c r="P1500" s="289"/>
      <c r="Q1500" s="186">
        <f t="shared" si="212"/>
        <v>65797.2</v>
      </c>
      <c r="R1500" s="186">
        <f t="shared" si="214"/>
        <v>65797.2</v>
      </c>
      <c r="S1500" s="433">
        <v>0</v>
      </c>
      <c r="T1500" s="433">
        <v>0</v>
      </c>
      <c r="U1500" s="433">
        <v>0</v>
      </c>
      <c r="V1500" s="433">
        <v>0</v>
      </c>
      <c r="W1500" s="433">
        <v>0</v>
      </c>
      <c r="X1500" s="433">
        <v>0</v>
      </c>
      <c r="Y1500" s="433">
        <v>0</v>
      </c>
      <c r="Z1500" s="433">
        <v>0</v>
      </c>
      <c r="AA1500" s="433">
        <v>0</v>
      </c>
      <c r="AB1500" s="433">
        <v>0</v>
      </c>
      <c r="AC1500" s="433">
        <v>0</v>
      </c>
      <c r="AD1500" s="433">
        <v>0</v>
      </c>
      <c r="AE1500" s="433">
        <v>0</v>
      </c>
      <c r="AF1500" s="433">
        <v>0</v>
      </c>
      <c r="AG1500" s="433">
        <v>0</v>
      </c>
      <c r="AH1500" s="433">
        <v>65797.2</v>
      </c>
      <c r="AI1500" s="433">
        <v>0</v>
      </c>
      <c r="AJ1500" s="433">
        <v>0</v>
      </c>
      <c r="AK1500" s="175"/>
      <c r="AL1500" s="175">
        <v>18278504.579999998</v>
      </c>
      <c r="AM1500" s="175">
        <v>24009404.140000001</v>
      </c>
      <c r="AN1500" s="175">
        <v>5730899.5600000005</v>
      </c>
    </row>
    <row r="1501" spans="1:40" s="128" customFormat="1" ht="25.4" customHeight="1" x14ac:dyDescent="0.35">
      <c r="A1501" s="256">
        <v>2024</v>
      </c>
      <c r="B1501" s="184">
        <f t="shared" si="213"/>
        <v>202</v>
      </c>
      <c r="C1501" s="294" t="s">
        <v>4428</v>
      </c>
      <c r="D1501" s="184">
        <v>31872</v>
      </c>
      <c r="E1501" s="287"/>
      <c r="F1501" s="287"/>
      <c r="G1501" s="287"/>
      <c r="H1501" s="288"/>
      <c r="I1501" s="288"/>
      <c r="J1501" s="288"/>
      <c r="K1501" s="289"/>
      <c r="L1501" s="289"/>
      <c r="M1501" s="289"/>
      <c r="N1501" s="289"/>
      <c r="O1501" s="289"/>
      <c r="P1501" s="289"/>
      <c r="Q1501" s="186">
        <f t="shared" si="212"/>
        <v>69272.28</v>
      </c>
      <c r="R1501" s="186">
        <f t="shared" si="214"/>
        <v>69272.28</v>
      </c>
      <c r="S1501" s="433">
        <v>0</v>
      </c>
      <c r="T1501" s="433">
        <v>0</v>
      </c>
      <c r="U1501" s="433">
        <v>0</v>
      </c>
      <c r="V1501" s="433">
        <v>0</v>
      </c>
      <c r="W1501" s="433">
        <v>0</v>
      </c>
      <c r="X1501" s="433">
        <v>0</v>
      </c>
      <c r="Y1501" s="433">
        <v>0</v>
      </c>
      <c r="Z1501" s="433">
        <v>0</v>
      </c>
      <c r="AA1501" s="433">
        <v>0</v>
      </c>
      <c r="AB1501" s="433">
        <v>0</v>
      </c>
      <c r="AC1501" s="433">
        <v>0</v>
      </c>
      <c r="AD1501" s="433">
        <v>0</v>
      </c>
      <c r="AE1501" s="433">
        <v>0</v>
      </c>
      <c r="AF1501" s="433">
        <v>0</v>
      </c>
      <c r="AG1501" s="433">
        <v>0</v>
      </c>
      <c r="AH1501" s="433">
        <v>69272.28</v>
      </c>
      <c r="AI1501" s="433">
        <v>0</v>
      </c>
      <c r="AJ1501" s="433">
        <v>0</v>
      </c>
      <c r="AK1501" s="175"/>
      <c r="AL1501" s="175">
        <v>35864673.07</v>
      </c>
      <c r="AM1501" s="175">
        <v>42465525.130000003</v>
      </c>
      <c r="AN1501" s="175">
        <v>6600852.0600000005</v>
      </c>
    </row>
    <row r="1502" spans="1:40" s="128" customFormat="1" ht="25.4" customHeight="1" x14ac:dyDescent="0.35">
      <c r="A1502" s="256">
        <v>2024</v>
      </c>
      <c r="B1502" s="184">
        <f>B1501+1</f>
        <v>203</v>
      </c>
      <c r="C1502" s="294" t="s">
        <v>4771</v>
      </c>
      <c r="D1502" s="184">
        <v>30803</v>
      </c>
      <c r="E1502" s="287"/>
      <c r="F1502" s="287"/>
      <c r="G1502" s="287"/>
      <c r="H1502" s="288"/>
      <c r="I1502" s="288"/>
      <c r="J1502" s="288"/>
      <c r="K1502" s="289"/>
      <c r="L1502" s="289"/>
      <c r="M1502" s="289"/>
      <c r="N1502" s="289"/>
      <c r="O1502" s="289"/>
      <c r="P1502" s="289"/>
      <c r="Q1502" s="186">
        <f t="shared" si="212"/>
        <v>1962733.1700000002</v>
      </c>
      <c r="R1502" s="186">
        <f t="shared" si="214"/>
        <v>1930975.61</v>
      </c>
      <c r="S1502" s="433">
        <v>0</v>
      </c>
      <c r="T1502" s="433">
        <v>0</v>
      </c>
      <c r="U1502" s="433">
        <v>0</v>
      </c>
      <c r="V1502" s="433">
        <v>0</v>
      </c>
      <c r="W1502" s="433">
        <v>0</v>
      </c>
      <c r="X1502" s="433">
        <v>0</v>
      </c>
      <c r="Y1502" s="433">
        <v>0</v>
      </c>
      <c r="Z1502" s="433">
        <v>0</v>
      </c>
      <c r="AA1502" s="300">
        <v>1930975.61</v>
      </c>
      <c r="AB1502" s="433">
        <v>0</v>
      </c>
      <c r="AC1502" s="433">
        <v>0</v>
      </c>
      <c r="AD1502" s="433">
        <v>0</v>
      </c>
      <c r="AE1502" s="433">
        <v>0</v>
      </c>
      <c r="AF1502" s="433">
        <v>0</v>
      </c>
      <c r="AG1502" s="433">
        <v>0</v>
      </c>
      <c r="AH1502" s="433">
        <v>0</v>
      </c>
      <c r="AI1502" s="433">
        <v>0</v>
      </c>
      <c r="AJ1502" s="300">
        <v>31757.56</v>
      </c>
      <c r="AK1502" s="175"/>
      <c r="AL1502" s="175">
        <v>17362161.879999999</v>
      </c>
      <c r="AM1502" s="175">
        <v>19324895.050000001</v>
      </c>
      <c r="AN1502" s="175">
        <v>1962733.1700000002</v>
      </c>
    </row>
    <row r="1503" spans="1:40" s="128" customFormat="1" ht="25.4" customHeight="1" x14ac:dyDescent="0.35">
      <c r="A1503" s="256">
        <v>2024</v>
      </c>
      <c r="B1503" s="184">
        <f t="shared" si="213"/>
        <v>204</v>
      </c>
      <c r="C1503" s="294" t="s">
        <v>4772</v>
      </c>
      <c r="D1503" s="184">
        <v>30802</v>
      </c>
      <c r="E1503" s="287"/>
      <c r="F1503" s="287"/>
      <c r="G1503" s="287"/>
      <c r="H1503" s="288"/>
      <c r="I1503" s="288"/>
      <c r="J1503" s="288"/>
      <c r="K1503" s="289"/>
      <c r="L1503" s="289"/>
      <c r="M1503" s="289"/>
      <c r="N1503" s="289"/>
      <c r="O1503" s="289"/>
      <c r="P1503" s="289"/>
      <c r="Q1503" s="186">
        <f t="shared" si="212"/>
        <v>1994903.1400000001</v>
      </c>
      <c r="R1503" s="186">
        <f t="shared" si="214"/>
        <v>1963559.08</v>
      </c>
      <c r="S1503" s="433">
        <v>0</v>
      </c>
      <c r="T1503" s="433">
        <v>0</v>
      </c>
      <c r="U1503" s="433">
        <v>0</v>
      </c>
      <c r="V1503" s="433">
        <v>0</v>
      </c>
      <c r="W1503" s="433">
        <v>0</v>
      </c>
      <c r="X1503" s="433">
        <v>0</v>
      </c>
      <c r="Y1503" s="433">
        <v>0</v>
      </c>
      <c r="Z1503" s="433">
        <v>0</v>
      </c>
      <c r="AA1503" s="300">
        <v>1963559.08</v>
      </c>
      <c r="AB1503" s="433">
        <v>0</v>
      </c>
      <c r="AC1503" s="433">
        <v>0</v>
      </c>
      <c r="AD1503" s="433">
        <v>0</v>
      </c>
      <c r="AE1503" s="433">
        <v>0</v>
      </c>
      <c r="AF1503" s="433">
        <v>0</v>
      </c>
      <c r="AG1503" s="433">
        <v>0</v>
      </c>
      <c r="AH1503" s="433">
        <v>0</v>
      </c>
      <c r="AI1503" s="433">
        <v>0</v>
      </c>
      <c r="AJ1503" s="300">
        <v>31344.06</v>
      </c>
      <c r="AK1503" s="175"/>
      <c r="AL1503" s="175">
        <v>17676812.43</v>
      </c>
      <c r="AM1503" s="175">
        <v>19671715.57</v>
      </c>
      <c r="AN1503" s="175">
        <v>1994903.1400000001</v>
      </c>
    </row>
    <row r="1504" spans="1:40" s="128" customFormat="1" ht="25.4" customHeight="1" x14ac:dyDescent="0.35">
      <c r="A1504" s="256">
        <v>2024</v>
      </c>
      <c r="B1504" s="184">
        <f t="shared" si="213"/>
        <v>205</v>
      </c>
      <c r="C1504" s="294" t="s">
        <v>4773</v>
      </c>
      <c r="D1504" s="184">
        <v>31741</v>
      </c>
      <c r="E1504" s="287"/>
      <c r="F1504" s="287"/>
      <c r="G1504" s="287"/>
      <c r="H1504" s="288"/>
      <c r="I1504" s="288"/>
      <c r="J1504" s="288"/>
      <c r="K1504" s="289"/>
      <c r="L1504" s="289"/>
      <c r="M1504" s="289"/>
      <c r="N1504" s="289"/>
      <c r="O1504" s="289"/>
      <c r="P1504" s="289"/>
      <c r="Q1504" s="186">
        <f t="shared" si="212"/>
        <v>2014345.6700000002</v>
      </c>
      <c r="R1504" s="186">
        <f t="shared" si="214"/>
        <v>1982657.83</v>
      </c>
      <c r="S1504" s="433">
        <v>0</v>
      </c>
      <c r="T1504" s="433">
        <v>0</v>
      </c>
      <c r="U1504" s="433">
        <v>0</v>
      </c>
      <c r="V1504" s="433">
        <v>0</v>
      </c>
      <c r="W1504" s="433">
        <v>0</v>
      </c>
      <c r="X1504" s="433">
        <v>0</v>
      </c>
      <c r="Y1504" s="433">
        <v>0</v>
      </c>
      <c r="Z1504" s="433">
        <v>0</v>
      </c>
      <c r="AA1504" s="300">
        <v>1982657.83</v>
      </c>
      <c r="AB1504" s="433">
        <v>0</v>
      </c>
      <c r="AC1504" s="433">
        <v>0</v>
      </c>
      <c r="AD1504" s="433">
        <v>0</v>
      </c>
      <c r="AE1504" s="433">
        <v>0</v>
      </c>
      <c r="AF1504" s="433">
        <v>0</v>
      </c>
      <c r="AG1504" s="433">
        <v>0</v>
      </c>
      <c r="AH1504" s="433">
        <v>0</v>
      </c>
      <c r="AI1504" s="433">
        <v>0</v>
      </c>
      <c r="AJ1504" s="300">
        <v>31687.84</v>
      </c>
      <c r="AK1504" s="175"/>
      <c r="AL1504" s="175">
        <v>19100280.509999998</v>
      </c>
      <c r="AM1504" s="175">
        <v>21114626.18</v>
      </c>
      <c r="AN1504" s="175">
        <v>2014345.6700000002</v>
      </c>
    </row>
    <row r="1505" spans="1:40" s="128" customFormat="1" ht="24.75" customHeight="1" x14ac:dyDescent="0.35">
      <c r="A1505" s="256">
        <v>2024</v>
      </c>
      <c r="B1505" s="184">
        <f t="shared" si="213"/>
        <v>206</v>
      </c>
      <c r="C1505" s="294" t="s">
        <v>4774</v>
      </c>
      <c r="D1505" s="184">
        <v>31742</v>
      </c>
      <c r="E1505" s="287"/>
      <c r="F1505" s="287"/>
      <c r="G1505" s="287"/>
      <c r="H1505" s="288"/>
      <c r="I1505" s="288"/>
      <c r="J1505" s="288"/>
      <c r="K1505" s="289"/>
      <c r="L1505" s="289"/>
      <c r="M1505" s="289"/>
      <c r="N1505" s="289"/>
      <c r="O1505" s="289"/>
      <c r="P1505" s="289"/>
      <c r="Q1505" s="186">
        <f t="shared" si="212"/>
        <v>1755624.4500000002</v>
      </c>
      <c r="R1505" s="186">
        <f t="shared" si="214"/>
        <v>1723973.87</v>
      </c>
      <c r="S1505" s="433">
        <v>0</v>
      </c>
      <c r="T1505" s="433">
        <v>0</v>
      </c>
      <c r="U1505" s="433">
        <v>0</v>
      </c>
      <c r="V1505" s="433">
        <v>0</v>
      </c>
      <c r="W1505" s="433">
        <v>0</v>
      </c>
      <c r="X1505" s="433">
        <v>0</v>
      </c>
      <c r="Y1505" s="433">
        <v>0</v>
      </c>
      <c r="Z1505" s="433">
        <v>0</v>
      </c>
      <c r="AA1505" s="300">
        <v>1723973.87</v>
      </c>
      <c r="AB1505" s="433">
        <v>0</v>
      </c>
      <c r="AC1505" s="433">
        <v>0</v>
      </c>
      <c r="AD1505" s="433">
        <v>0</v>
      </c>
      <c r="AE1505" s="433">
        <v>0</v>
      </c>
      <c r="AF1505" s="433">
        <v>0</v>
      </c>
      <c r="AG1505" s="433">
        <v>0</v>
      </c>
      <c r="AH1505" s="433">
        <v>0</v>
      </c>
      <c r="AI1505" s="433">
        <v>0</v>
      </c>
      <c r="AJ1505" s="300">
        <v>31650.58</v>
      </c>
      <c r="AK1505" s="175"/>
      <c r="AL1505" s="175">
        <v>17814088.650000002</v>
      </c>
      <c r="AM1505" s="175">
        <v>19569713.100000001</v>
      </c>
      <c r="AN1505" s="175">
        <v>1755624.4500000002</v>
      </c>
    </row>
    <row r="1506" spans="1:40" s="128" customFormat="1" ht="24.75" customHeight="1" x14ac:dyDescent="0.35">
      <c r="A1506" s="256">
        <v>2024</v>
      </c>
      <c r="B1506" s="184">
        <f>B1505+1</f>
        <v>207</v>
      </c>
      <c r="C1506" s="294" t="s">
        <v>4775</v>
      </c>
      <c r="D1506" s="184">
        <v>31740</v>
      </c>
      <c r="E1506" s="287"/>
      <c r="F1506" s="287"/>
      <c r="G1506" s="287"/>
      <c r="H1506" s="288"/>
      <c r="I1506" s="288"/>
      <c r="J1506" s="288"/>
      <c r="K1506" s="289"/>
      <c r="L1506" s="289"/>
      <c r="M1506" s="289"/>
      <c r="N1506" s="289"/>
      <c r="O1506" s="289"/>
      <c r="P1506" s="289"/>
      <c r="Q1506" s="186">
        <f>SUM(S1506:AJ1506)</f>
        <v>2011613.9200000002</v>
      </c>
      <c r="R1506" s="186">
        <f>SUM(S1506:AI1506)</f>
        <v>1978992.06</v>
      </c>
      <c r="S1506" s="433">
        <v>0</v>
      </c>
      <c r="T1506" s="433">
        <v>0</v>
      </c>
      <c r="U1506" s="433">
        <v>0</v>
      </c>
      <c r="V1506" s="433">
        <v>0</v>
      </c>
      <c r="W1506" s="433">
        <v>0</v>
      </c>
      <c r="X1506" s="433">
        <v>0</v>
      </c>
      <c r="Y1506" s="433">
        <v>0</v>
      </c>
      <c r="Z1506" s="433">
        <v>0</v>
      </c>
      <c r="AA1506" s="300">
        <v>1978992.06</v>
      </c>
      <c r="AB1506" s="433">
        <v>0</v>
      </c>
      <c r="AC1506" s="433">
        <v>0</v>
      </c>
      <c r="AD1506" s="433">
        <v>0</v>
      </c>
      <c r="AE1506" s="433">
        <v>0</v>
      </c>
      <c r="AF1506" s="433">
        <v>0</v>
      </c>
      <c r="AG1506" s="433">
        <v>0</v>
      </c>
      <c r="AH1506" s="433">
        <v>0</v>
      </c>
      <c r="AI1506" s="433">
        <v>0</v>
      </c>
      <c r="AJ1506" s="300">
        <v>32621.86</v>
      </c>
      <c r="AK1506" s="175"/>
      <c r="AL1506" s="175">
        <v>19268759.579999998</v>
      </c>
      <c r="AM1506" s="175">
        <v>21280373.5</v>
      </c>
      <c r="AN1506" s="175">
        <v>2011613.9200000002</v>
      </c>
    </row>
    <row r="1507" spans="1:40" s="128" customFormat="1" ht="24.75" customHeight="1" x14ac:dyDescent="0.35">
      <c r="A1507" s="256">
        <v>2024</v>
      </c>
      <c r="B1507" s="184">
        <f>B1506+1</f>
        <v>208</v>
      </c>
      <c r="C1507" s="294" t="s">
        <v>4776</v>
      </c>
      <c r="D1507" s="184">
        <v>31264</v>
      </c>
      <c r="E1507" s="287"/>
      <c r="F1507" s="287"/>
      <c r="G1507" s="287"/>
      <c r="H1507" s="288"/>
      <c r="I1507" s="288"/>
      <c r="J1507" s="288"/>
      <c r="K1507" s="289"/>
      <c r="L1507" s="289"/>
      <c r="M1507" s="289"/>
      <c r="N1507" s="289"/>
      <c r="O1507" s="289"/>
      <c r="P1507" s="289"/>
      <c r="Q1507" s="186">
        <f t="shared" ref="Q1507:Q1510" si="215">SUM(S1507:AJ1507)</f>
        <v>3091704.61</v>
      </c>
      <c r="R1507" s="186">
        <f t="shared" ref="R1507:R1510" si="216">SUM(S1507:AI1507)</f>
        <v>3048432.82</v>
      </c>
      <c r="S1507" s="433">
        <v>0</v>
      </c>
      <c r="T1507" s="433">
        <v>0</v>
      </c>
      <c r="U1507" s="433">
        <v>0</v>
      </c>
      <c r="V1507" s="433">
        <v>0</v>
      </c>
      <c r="W1507" s="433">
        <v>0</v>
      </c>
      <c r="X1507" s="433">
        <v>0</v>
      </c>
      <c r="Y1507" s="433">
        <v>0</v>
      </c>
      <c r="Z1507" s="433">
        <v>0</v>
      </c>
      <c r="AA1507" s="300">
        <v>3048432.82</v>
      </c>
      <c r="AB1507" s="433">
        <v>0</v>
      </c>
      <c r="AC1507" s="433">
        <v>0</v>
      </c>
      <c r="AD1507" s="433">
        <v>0</v>
      </c>
      <c r="AE1507" s="433">
        <v>0</v>
      </c>
      <c r="AF1507" s="433">
        <v>0</v>
      </c>
      <c r="AG1507" s="433">
        <v>0</v>
      </c>
      <c r="AH1507" s="433">
        <v>0</v>
      </c>
      <c r="AI1507" s="433">
        <v>0</v>
      </c>
      <c r="AJ1507" s="300">
        <v>43271.79</v>
      </c>
      <c r="AK1507" s="175"/>
      <c r="AL1507" s="175">
        <v>20439178.390000001</v>
      </c>
      <c r="AM1507" s="175">
        <v>23530883</v>
      </c>
      <c r="AN1507" s="175">
        <v>3091704.61</v>
      </c>
    </row>
    <row r="1508" spans="1:40" s="128" customFormat="1" ht="24.75" customHeight="1" x14ac:dyDescent="0.35">
      <c r="A1508" s="256">
        <v>2024</v>
      </c>
      <c r="B1508" s="184">
        <f t="shared" ref="B1508:B1510" si="217">B1507+1</f>
        <v>209</v>
      </c>
      <c r="C1508" s="294" t="s">
        <v>4777</v>
      </c>
      <c r="D1508" s="184">
        <v>31257</v>
      </c>
      <c r="E1508" s="287"/>
      <c r="F1508" s="287"/>
      <c r="G1508" s="287"/>
      <c r="H1508" s="288"/>
      <c r="I1508" s="288"/>
      <c r="J1508" s="288"/>
      <c r="K1508" s="289"/>
      <c r="L1508" s="289"/>
      <c r="M1508" s="289"/>
      <c r="N1508" s="289"/>
      <c r="O1508" s="289"/>
      <c r="P1508" s="289"/>
      <c r="Q1508" s="186">
        <f t="shared" si="215"/>
        <v>2015400.98</v>
      </c>
      <c r="R1508" s="186">
        <f t="shared" si="216"/>
        <v>1983694.48</v>
      </c>
      <c r="S1508" s="433">
        <v>0</v>
      </c>
      <c r="T1508" s="433">
        <v>0</v>
      </c>
      <c r="U1508" s="433">
        <v>0</v>
      </c>
      <c r="V1508" s="433">
        <v>0</v>
      </c>
      <c r="W1508" s="433">
        <v>0</v>
      </c>
      <c r="X1508" s="433">
        <v>0</v>
      </c>
      <c r="Y1508" s="433">
        <v>0</v>
      </c>
      <c r="Z1508" s="433">
        <v>0</v>
      </c>
      <c r="AA1508" s="300">
        <v>1983694.48</v>
      </c>
      <c r="AB1508" s="433">
        <v>0</v>
      </c>
      <c r="AC1508" s="433">
        <v>0</v>
      </c>
      <c r="AD1508" s="433">
        <v>0</v>
      </c>
      <c r="AE1508" s="433">
        <v>0</v>
      </c>
      <c r="AF1508" s="433">
        <v>0</v>
      </c>
      <c r="AG1508" s="433">
        <v>0</v>
      </c>
      <c r="AH1508" s="433">
        <v>0</v>
      </c>
      <c r="AI1508" s="433">
        <v>0</v>
      </c>
      <c r="AJ1508" s="300">
        <v>31706.5</v>
      </c>
      <c r="AK1508" s="175"/>
      <c r="AL1508" s="175">
        <v>17963969.199999999</v>
      </c>
      <c r="AM1508" s="175">
        <v>19979370.18</v>
      </c>
      <c r="AN1508" s="175">
        <v>2015400.98</v>
      </c>
    </row>
    <row r="1509" spans="1:40" s="128" customFormat="1" ht="24.75" customHeight="1" x14ac:dyDescent="0.35">
      <c r="A1509" s="256">
        <v>2024</v>
      </c>
      <c r="B1509" s="184">
        <f t="shared" si="217"/>
        <v>210</v>
      </c>
      <c r="C1509" s="294" t="s">
        <v>4778</v>
      </c>
      <c r="D1509" s="184">
        <v>31261</v>
      </c>
      <c r="E1509" s="287"/>
      <c r="F1509" s="287"/>
      <c r="G1509" s="287"/>
      <c r="H1509" s="288"/>
      <c r="I1509" s="288"/>
      <c r="J1509" s="288"/>
      <c r="K1509" s="289"/>
      <c r="L1509" s="289"/>
      <c r="M1509" s="289"/>
      <c r="N1509" s="289"/>
      <c r="O1509" s="289"/>
      <c r="P1509" s="289"/>
      <c r="Q1509" s="186">
        <f t="shared" si="215"/>
        <v>2054598.05</v>
      </c>
      <c r="R1509" s="186">
        <f t="shared" si="216"/>
        <v>2022198.48</v>
      </c>
      <c r="S1509" s="433">
        <v>0</v>
      </c>
      <c r="T1509" s="433">
        <v>0</v>
      </c>
      <c r="U1509" s="433">
        <v>0</v>
      </c>
      <c r="V1509" s="433">
        <v>0</v>
      </c>
      <c r="W1509" s="433">
        <v>0</v>
      </c>
      <c r="X1509" s="433">
        <v>0</v>
      </c>
      <c r="Y1509" s="433">
        <v>0</v>
      </c>
      <c r="Z1509" s="433">
        <v>0</v>
      </c>
      <c r="AA1509" s="300">
        <v>2022198.48</v>
      </c>
      <c r="AB1509" s="433">
        <v>0</v>
      </c>
      <c r="AC1509" s="433">
        <v>0</v>
      </c>
      <c r="AD1509" s="433">
        <v>0</v>
      </c>
      <c r="AE1509" s="433">
        <v>0</v>
      </c>
      <c r="AF1509" s="433">
        <v>0</v>
      </c>
      <c r="AG1509" s="433">
        <v>0</v>
      </c>
      <c r="AH1509" s="433">
        <v>0</v>
      </c>
      <c r="AI1509" s="433">
        <v>0</v>
      </c>
      <c r="AJ1509" s="300">
        <v>32399.57</v>
      </c>
      <c r="AK1509" s="175"/>
      <c r="AL1509" s="175">
        <v>17501037.629999999</v>
      </c>
      <c r="AM1509" s="175">
        <v>19555635.68</v>
      </c>
      <c r="AN1509" s="175">
        <v>2054598.05</v>
      </c>
    </row>
    <row r="1510" spans="1:40" s="128" customFormat="1" ht="24.75" customHeight="1" x14ac:dyDescent="0.35">
      <c r="A1510" s="256">
        <v>2024</v>
      </c>
      <c r="B1510" s="184">
        <f t="shared" si="217"/>
        <v>211</v>
      </c>
      <c r="C1510" s="294" t="s">
        <v>4779</v>
      </c>
      <c r="D1510" s="184">
        <v>31262</v>
      </c>
      <c r="E1510" s="287"/>
      <c r="F1510" s="287"/>
      <c r="G1510" s="287"/>
      <c r="H1510" s="288"/>
      <c r="I1510" s="288"/>
      <c r="J1510" s="288"/>
      <c r="K1510" s="289"/>
      <c r="L1510" s="289"/>
      <c r="M1510" s="289"/>
      <c r="N1510" s="289"/>
      <c r="O1510" s="289"/>
      <c r="P1510" s="289"/>
      <c r="Q1510" s="186">
        <f t="shared" si="215"/>
        <v>2037722.2</v>
      </c>
      <c r="R1510" s="186">
        <f t="shared" si="216"/>
        <v>2005621.02</v>
      </c>
      <c r="S1510" s="433">
        <v>0</v>
      </c>
      <c r="T1510" s="433">
        <v>0</v>
      </c>
      <c r="U1510" s="433">
        <v>0</v>
      </c>
      <c r="V1510" s="433">
        <v>0</v>
      </c>
      <c r="W1510" s="433">
        <v>0</v>
      </c>
      <c r="X1510" s="433">
        <v>0</v>
      </c>
      <c r="Y1510" s="433">
        <v>0</v>
      </c>
      <c r="Z1510" s="433">
        <v>0</v>
      </c>
      <c r="AA1510" s="300">
        <v>2005621.02</v>
      </c>
      <c r="AB1510" s="433">
        <v>0</v>
      </c>
      <c r="AC1510" s="433">
        <v>0</v>
      </c>
      <c r="AD1510" s="433">
        <v>0</v>
      </c>
      <c r="AE1510" s="433">
        <v>0</v>
      </c>
      <c r="AF1510" s="433">
        <v>0</v>
      </c>
      <c r="AG1510" s="433">
        <v>0</v>
      </c>
      <c r="AH1510" s="433">
        <v>0</v>
      </c>
      <c r="AI1510" s="433">
        <v>0</v>
      </c>
      <c r="AJ1510" s="300">
        <v>32101.18</v>
      </c>
      <c r="AK1510" s="175"/>
      <c r="AL1510" s="175">
        <v>18952593.25</v>
      </c>
      <c r="AM1510" s="175">
        <v>20990315.449999999</v>
      </c>
      <c r="AN1510" s="175">
        <v>2037722.2</v>
      </c>
    </row>
    <row r="1511" spans="1:40" s="128" customFormat="1" ht="20.3" customHeight="1" x14ac:dyDescent="0.35">
      <c r="A1511" s="256"/>
      <c r="B1511" s="170" t="s">
        <v>22</v>
      </c>
      <c r="C1511" s="293"/>
      <c r="D1511" s="296" t="s">
        <v>172</v>
      </c>
      <c r="E1511" s="287" t="e">
        <f>VLOOKUP(D1511,'[1]2023-2025'!$A:$G,7,0)</f>
        <v>#N/A</v>
      </c>
      <c r="F1511" s="287"/>
      <c r="G1511" s="287"/>
      <c r="H1511" s="288" t="e">
        <v>#N/A</v>
      </c>
      <c r="I1511" s="288" t="e">
        <v>#N/A</v>
      </c>
      <c r="J1511" s="288" t="e">
        <f>VLOOKUP(D1511,[1]Лист3!$A:$AK,37,0)</f>
        <v>#N/A</v>
      </c>
      <c r="K1511" s="289" t="e">
        <v>#N/A</v>
      </c>
      <c r="L1511" s="289"/>
      <c r="M1511" s="289"/>
      <c r="N1511" s="289"/>
      <c r="O1511" s="289" t="e">
        <v>#N/A</v>
      </c>
      <c r="P1511" s="289"/>
      <c r="Q1511" s="297">
        <f t="shared" ref="Q1511:AJ1511" si="218">SUM(Q1431:Q1510)</f>
        <v>339894528.88999999</v>
      </c>
      <c r="R1511" s="297">
        <f t="shared" si="218"/>
        <v>337377661.50000006</v>
      </c>
      <c r="S1511" s="297">
        <f t="shared" si="218"/>
        <v>30536751.350000001</v>
      </c>
      <c r="T1511" s="297">
        <f t="shared" si="218"/>
        <v>34560011.039999999</v>
      </c>
      <c r="U1511" s="297">
        <f t="shared" si="218"/>
        <v>0</v>
      </c>
      <c r="V1511" s="297">
        <f t="shared" si="218"/>
        <v>1827940.96</v>
      </c>
      <c r="W1511" s="297">
        <f t="shared" si="218"/>
        <v>5079835.6400000006</v>
      </c>
      <c r="X1511" s="297">
        <f t="shared" si="218"/>
        <v>6221021.5699999994</v>
      </c>
      <c r="Y1511" s="297">
        <f t="shared" si="218"/>
        <v>0</v>
      </c>
      <c r="Z1511" s="297">
        <f t="shared" si="218"/>
        <v>0</v>
      </c>
      <c r="AA1511" s="297">
        <f t="shared" si="218"/>
        <v>166409495.24000004</v>
      </c>
      <c r="AB1511" s="297">
        <f t="shared" si="218"/>
        <v>1284182.7799999998</v>
      </c>
      <c r="AC1511" s="297">
        <f t="shared" si="218"/>
        <v>89189700.280000016</v>
      </c>
      <c r="AD1511" s="297">
        <f t="shared" si="218"/>
        <v>0</v>
      </c>
      <c r="AE1511" s="297">
        <f t="shared" si="218"/>
        <v>0</v>
      </c>
      <c r="AF1511" s="297">
        <f t="shared" si="218"/>
        <v>0</v>
      </c>
      <c r="AG1511" s="297">
        <f t="shared" si="218"/>
        <v>1990308.0000000002</v>
      </c>
      <c r="AH1511" s="297">
        <f t="shared" si="218"/>
        <v>278414.64</v>
      </c>
      <c r="AI1511" s="297">
        <f t="shared" si="218"/>
        <v>0</v>
      </c>
      <c r="AJ1511" s="297">
        <f t="shared" si="218"/>
        <v>2516867.3899999997</v>
      </c>
      <c r="AK1511" s="175"/>
      <c r="AL1511" s="175" t="e">
        <v>#N/A</v>
      </c>
      <c r="AM1511" s="175" t="e">
        <v>#N/A</v>
      </c>
      <c r="AN1511" s="175" t="e">
        <v>#N/A</v>
      </c>
    </row>
    <row r="1512" spans="1:40" s="84" customFormat="1" ht="20.3" customHeight="1" x14ac:dyDescent="0.35">
      <c r="A1512" s="256"/>
      <c r="B1512" s="298"/>
      <c r="C1512" s="275"/>
      <c r="D1512" s="275"/>
      <c r="E1512" s="287">
        <f>VLOOKUP(D1512,'[1]2023-2025'!$A:$G,7,0)</f>
        <v>0</v>
      </c>
      <c r="F1512" s="287"/>
      <c r="G1512" s="287"/>
      <c r="H1512" s="288" t="e">
        <v>#N/A</v>
      </c>
      <c r="I1512" s="288" t="e">
        <v>#N/A</v>
      </c>
      <c r="J1512" s="288" t="e">
        <f>VLOOKUP(D1512,[1]Лист3!$A:$AK,37,0)</f>
        <v>#N/A</v>
      </c>
      <c r="K1512" s="289" t="e">
        <v>#N/A</v>
      </c>
      <c r="L1512" s="289"/>
      <c r="M1512" s="289"/>
      <c r="N1512" s="289"/>
      <c r="O1512" s="289" t="e">
        <v>#N/A</v>
      </c>
      <c r="P1512" s="289"/>
      <c r="Q1512" s="275"/>
      <c r="R1512" s="275"/>
      <c r="S1512" s="277"/>
      <c r="T1512" s="277"/>
      <c r="U1512" s="277"/>
      <c r="V1512" s="277"/>
      <c r="W1512" s="277"/>
      <c r="X1512" s="277" t="s">
        <v>1913</v>
      </c>
      <c r="Y1512" s="299"/>
      <c r="Z1512" s="277"/>
      <c r="AA1512" s="277"/>
      <c r="AB1512" s="277"/>
      <c r="AC1512" s="277"/>
      <c r="AD1512" s="277"/>
      <c r="AE1512" s="277"/>
      <c r="AF1512" s="277"/>
      <c r="AG1512" s="277"/>
      <c r="AH1512" s="277"/>
      <c r="AI1512" s="277"/>
      <c r="AJ1512" s="277"/>
      <c r="AK1512" s="175"/>
      <c r="AL1512" s="175" t="e">
        <v>#N/A</v>
      </c>
      <c r="AM1512" s="175" t="e">
        <v>#N/A</v>
      </c>
      <c r="AN1512" s="175" t="e">
        <v>#N/A</v>
      </c>
    </row>
    <row r="1513" spans="1:40" s="84" customFormat="1" ht="23.25" customHeight="1" x14ac:dyDescent="0.35">
      <c r="A1513" s="256">
        <v>2024</v>
      </c>
      <c r="B1513" s="184">
        <f>B1510+1</f>
        <v>212</v>
      </c>
      <c r="C1513" s="52" t="s">
        <v>2341</v>
      </c>
      <c r="D1513" s="184">
        <v>32180</v>
      </c>
      <c r="E1513" s="287">
        <f>VLOOKUP(D1513,'[1]2023-2025'!$A:$G,7,0)</f>
        <v>2024</v>
      </c>
      <c r="F1513" s="287" t="str">
        <f>VLOOKUP(D1513,[2]Лист1!$C:$F,4,0)</f>
        <v>ранний</v>
      </c>
      <c r="G1513" s="287"/>
      <c r="H1513" s="288" t="str">
        <f>INDEX('[1]2023-2025'!$AK:$AK,MATCH(D1513,'[1]2023-2025'!$A:$A,0))</f>
        <v>вкл. Протоколом</v>
      </c>
      <c r="I1513" s="288" t="e">
        <v>#N/A</v>
      </c>
      <c r="J1513" s="288" t="e">
        <f>VLOOKUP(D1513,[1]Лист3!$A:$AK,37,0)</f>
        <v>#N/A</v>
      </c>
      <c r="K1513" s="289">
        <f>INDEX('[1]2023-2025'!$G:$G,MATCH(D1513,'[1]2023-2025'!$A:$A,0))</f>
        <v>2024</v>
      </c>
      <c r="L1513" s="289"/>
      <c r="M1513" s="289"/>
      <c r="N1513" s="289"/>
      <c r="O1513" s="289">
        <v>0</v>
      </c>
      <c r="P1513" s="289" t="s">
        <v>2826</v>
      </c>
      <c r="Q1513" s="186">
        <f t="shared" ref="Q1513:Q1540" si="219">SUM(S1513:AJ1513)</f>
        <v>2510264.17</v>
      </c>
      <c r="R1513" s="186">
        <f t="shared" ref="R1513:R1537" si="220">SUM(S1513:AI1513)</f>
        <v>2473490.63</v>
      </c>
      <c r="S1513" s="433">
        <v>0</v>
      </c>
      <c r="T1513" s="433">
        <v>1083115.75</v>
      </c>
      <c r="U1513" s="433">
        <v>0</v>
      </c>
      <c r="V1513" s="433">
        <v>218027.21000000002</v>
      </c>
      <c r="W1513" s="433">
        <v>179670.61</v>
      </c>
      <c r="X1513" s="433">
        <v>519219.11000000004</v>
      </c>
      <c r="Y1513" s="433">
        <v>0</v>
      </c>
      <c r="Z1513" s="433">
        <v>0</v>
      </c>
      <c r="AA1513" s="433">
        <v>0</v>
      </c>
      <c r="AB1513" s="433">
        <v>0</v>
      </c>
      <c r="AC1513" s="433">
        <v>473457.95</v>
      </c>
      <c r="AD1513" s="433">
        <v>0</v>
      </c>
      <c r="AE1513" s="433">
        <v>0</v>
      </c>
      <c r="AF1513" s="433">
        <v>0</v>
      </c>
      <c r="AG1513" s="433">
        <v>0</v>
      </c>
      <c r="AH1513" s="433">
        <v>0</v>
      </c>
      <c r="AI1513" s="433">
        <v>0</v>
      </c>
      <c r="AJ1513" s="433">
        <v>36773.54</v>
      </c>
      <c r="AK1513" s="175"/>
      <c r="AL1513" s="175">
        <v>6392660.9800000004</v>
      </c>
      <c r="AM1513" s="175">
        <v>10482345.32</v>
      </c>
      <c r="AN1513" s="175">
        <v>4089684.34</v>
      </c>
    </row>
    <row r="1514" spans="1:40" s="84" customFormat="1" ht="23.25" customHeight="1" x14ac:dyDescent="0.35">
      <c r="A1514" s="256">
        <v>2024</v>
      </c>
      <c r="B1514" s="184">
        <f>B1513+1</f>
        <v>213</v>
      </c>
      <c r="C1514" s="52" t="s">
        <v>2342</v>
      </c>
      <c r="D1514" s="184">
        <v>32181</v>
      </c>
      <c r="E1514" s="287">
        <f>VLOOKUP(D1514,'[1]2023-2025'!$A:$G,7,0)</f>
        <v>2024</v>
      </c>
      <c r="F1514" s="287" t="str">
        <f>VLOOKUP(D1514,[2]Лист1!$C:$F,4,0)</f>
        <v>ранний</v>
      </c>
      <c r="G1514" s="287"/>
      <c r="H1514" s="288" t="str">
        <f>INDEX('[1]2023-2025'!$AK:$AK,MATCH(D1514,'[1]2023-2025'!$A:$A,0))</f>
        <v>вкл. Протоколом</v>
      </c>
      <c r="I1514" s="288" t="e">
        <v>#N/A</v>
      </c>
      <c r="J1514" s="288" t="e">
        <f>VLOOKUP(D1514,[1]Лист3!$A:$AK,37,0)</f>
        <v>#N/A</v>
      </c>
      <c r="K1514" s="289">
        <f>INDEX('[1]2023-2025'!$G:$G,MATCH(D1514,'[1]2023-2025'!$A:$A,0))</f>
        <v>2024</v>
      </c>
      <c r="L1514" s="289"/>
      <c r="M1514" s="289"/>
      <c r="N1514" s="289"/>
      <c r="O1514" s="289">
        <v>0</v>
      </c>
      <c r="P1514" s="289" t="s">
        <v>2826</v>
      </c>
      <c r="Q1514" s="186">
        <f t="shared" si="219"/>
        <v>1422339.34</v>
      </c>
      <c r="R1514" s="186">
        <f t="shared" si="220"/>
        <v>1404840.97</v>
      </c>
      <c r="S1514" s="433">
        <v>0</v>
      </c>
      <c r="T1514" s="433">
        <v>767500.12</v>
      </c>
      <c r="U1514" s="433">
        <v>0</v>
      </c>
      <c r="V1514" s="433">
        <v>0</v>
      </c>
      <c r="W1514" s="433">
        <v>116250.4</v>
      </c>
      <c r="X1514" s="433">
        <v>0</v>
      </c>
      <c r="Y1514" s="433">
        <v>0</v>
      </c>
      <c r="Z1514" s="433">
        <v>0</v>
      </c>
      <c r="AA1514" s="433">
        <v>0</v>
      </c>
      <c r="AB1514" s="433">
        <v>0</v>
      </c>
      <c r="AC1514" s="433">
        <v>521090.45</v>
      </c>
      <c r="AD1514" s="433">
        <v>0</v>
      </c>
      <c r="AE1514" s="433">
        <v>0</v>
      </c>
      <c r="AF1514" s="433">
        <v>0</v>
      </c>
      <c r="AG1514" s="433">
        <v>0</v>
      </c>
      <c r="AH1514" s="433">
        <v>0</v>
      </c>
      <c r="AI1514" s="433">
        <v>0</v>
      </c>
      <c r="AJ1514" s="433">
        <v>17498.370000000003</v>
      </c>
      <c r="AK1514" s="175"/>
      <c r="AL1514" s="175">
        <v>5165574.08</v>
      </c>
      <c r="AM1514" s="175">
        <v>10285185.17</v>
      </c>
      <c r="AN1514" s="175">
        <v>5119611.09</v>
      </c>
    </row>
    <row r="1515" spans="1:40" s="84" customFormat="1" ht="23.25" customHeight="1" x14ac:dyDescent="0.35">
      <c r="A1515" s="256">
        <v>2024</v>
      </c>
      <c r="B1515" s="184">
        <f t="shared" ref="B1515:B1539" si="221">B1514+1</f>
        <v>214</v>
      </c>
      <c r="C1515" s="52" t="s">
        <v>2343</v>
      </c>
      <c r="D1515" s="184">
        <v>32182</v>
      </c>
      <c r="E1515" s="287">
        <f>VLOOKUP(D1515,'[1]2023-2025'!$A:$G,7,0)</f>
        <v>2024</v>
      </c>
      <c r="F1515" s="287" t="str">
        <f>VLOOKUP(D1515,[2]Лист1!$C:$F,4,0)</f>
        <v>ранний</v>
      </c>
      <c r="G1515" s="287"/>
      <c r="H1515" s="288" t="str">
        <f>INDEX('[1]2023-2025'!$AK:$AK,MATCH(D1515,'[1]2023-2025'!$A:$A,0))</f>
        <v>вкл. Протоколом</v>
      </c>
      <c r="I1515" s="288" t="e">
        <v>#N/A</v>
      </c>
      <c r="J1515" s="288" t="e">
        <f>VLOOKUP(D1515,[1]Лист3!$A:$AK,37,0)</f>
        <v>#N/A</v>
      </c>
      <c r="K1515" s="289">
        <f>INDEX('[1]2023-2025'!$G:$G,MATCH(D1515,'[1]2023-2025'!$A:$A,0))</f>
        <v>2024</v>
      </c>
      <c r="L1515" s="289"/>
      <c r="M1515" s="289"/>
      <c r="N1515" s="289"/>
      <c r="O1515" s="289">
        <v>0</v>
      </c>
      <c r="P1515" s="289" t="s">
        <v>2826</v>
      </c>
      <c r="Q1515" s="186">
        <f t="shared" si="219"/>
        <v>4099256.18</v>
      </c>
      <c r="R1515" s="186">
        <f t="shared" si="220"/>
        <v>4013376.48</v>
      </c>
      <c r="S1515" s="433">
        <v>0</v>
      </c>
      <c r="T1515" s="433">
        <v>0</v>
      </c>
      <c r="U1515" s="433">
        <v>0</v>
      </c>
      <c r="V1515" s="433">
        <v>0</v>
      </c>
      <c r="W1515" s="433">
        <v>0</v>
      </c>
      <c r="X1515" s="433">
        <v>0</v>
      </c>
      <c r="Y1515" s="433">
        <v>0</v>
      </c>
      <c r="Z1515" s="433">
        <v>0</v>
      </c>
      <c r="AA1515" s="433">
        <v>3512621.44</v>
      </c>
      <c r="AB1515" s="433">
        <v>500755.04000000004</v>
      </c>
      <c r="AC1515" s="433">
        <v>0</v>
      </c>
      <c r="AD1515" s="433">
        <v>0</v>
      </c>
      <c r="AE1515" s="433">
        <v>0</v>
      </c>
      <c r="AF1515" s="433">
        <v>0</v>
      </c>
      <c r="AG1515" s="433">
        <v>0</v>
      </c>
      <c r="AH1515" s="433">
        <v>0</v>
      </c>
      <c r="AI1515" s="433">
        <v>0</v>
      </c>
      <c r="AJ1515" s="433">
        <v>85879.7</v>
      </c>
      <c r="AK1515" s="175"/>
      <c r="AL1515" s="175">
        <v>10163462.35</v>
      </c>
      <c r="AM1515" s="175">
        <v>14262718.529999999</v>
      </c>
      <c r="AN1515" s="175">
        <v>4099256.18</v>
      </c>
    </row>
    <row r="1516" spans="1:40" s="84" customFormat="1" ht="23.25" customHeight="1" x14ac:dyDescent="0.35">
      <c r="A1516" s="256">
        <v>2024</v>
      </c>
      <c r="B1516" s="184">
        <f t="shared" si="221"/>
        <v>215</v>
      </c>
      <c r="C1516" s="409" t="s">
        <v>2344</v>
      </c>
      <c r="D1516" s="184">
        <v>32288</v>
      </c>
      <c r="E1516" s="287">
        <f>VLOOKUP(D1516,'[1]2023-2025'!$A:$G,7,0)</f>
        <v>2024</v>
      </c>
      <c r="F1516" s="287" t="str">
        <f>VLOOKUP(D1516,[2]Лист1!$C:$F,4,0)</f>
        <v>ранний</v>
      </c>
      <c r="G1516" s="287"/>
      <c r="H1516" s="288" t="str">
        <f>INDEX('[1]2023-2025'!$AK:$AK,MATCH(D1516,'[1]2023-2025'!$A:$A,0))</f>
        <v>вкл. Протоколом</v>
      </c>
      <c r="I1516" s="288" t="e">
        <v>#N/A</v>
      </c>
      <c r="J1516" s="288" t="e">
        <f>VLOOKUP(D1516,[1]Лист3!$A:$AK,37,0)</f>
        <v>#N/A</v>
      </c>
      <c r="K1516" s="289">
        <f>INDEX('[1]2023-2025'!$G:$G,MATCH(D1516,'[1]2023-2025'!$A:$A,0))</f>
        <v>2024</v>
      </c>
      <c r="L1516" s="289"/>
      <c r="M1516" s="289"/>
      <c r="N1516" s="289"/>
      <c r="O1516" s="289">
        <v>0</v>
      </c>
      <c r="P1516" s="289" t="s">
        <v>2826</v>
      </c>
      <c r="Q1516" s="186">
        <f t="shared" si="219"/>
        <v>6130153.1999999993</v>
      </c>
      <c r="R1516" s="186">
        <f t="shared" si="220"/>
        <v>6067683.6499999994</v>
      </c>
      <c r="S1516" s="433">
        <v>0</v>
      </c>
      <c r="T1516" s="433">
        <v>0</v>
      </c>
      <c r="U1516" s="433">
        <v>0</v>
      </c>
      <c r="V1516" s="433">
        <v>0</v>
      </c>
      <c r="W1516" s="433">
        <v>0</v>
      </c>
      <c r="X1516" s="433">
        <v>0</v>
      </c>
      <c r="Y1516" s="433">
        <v>0</v>
      </c>
      <c r="Z1516" s="433">
        <v>0</v>
      </c>
      <c r="AA1516" s="433">
        <v>3758172.88</v>
      </c>
      <c r="AB1516" s="433">
        <v>326557.8</v>
      </c>
      <c r="AC1516" s="433">
        <v>1982952.97</v>
      </c>
      <c r="AD1516" s="433">
        <v>0</v>
      </c>
      <c r="AE1516" s="433">
        <v>0</v>
      </c>
      <c r="AF1516" s="433">
        <v>0</v>
      </c>
      <c r="AG1516" s="433">
        <v>0</v>
      </c>
      <c r="AH1516" s="433">
        <v>0</v>
      </c>
      <c r="AI1516" s="433">
        <v>0</v>
      </c>
      <c r="AJ1516" s="433">
        <v>62469.55</v>
      </c>
      <c r="AK1516" s="175"/>
      <c r="AL1516" s="175">
        <v>7860366.6900000013</v>
      </c>
      <c r="AM1516" s="175">
        <v>13990519.890000001</v>
      </c>
      <c r="AN1516" s="175">
        <v>6130153.1999999993</v>
      </c>
    </row>
    <row r="1517" spans="1:40" s="84" customFormat="1" ht="23.25" customHeight="1" x14ac:dyDescent="0.35">
      <c r="A1517" s="256">
        <v>2024</v>
      </c>
      <c r="B1517" s="184">
        <f t="shared" si="221"/>
        <v>216</v>
      </c>
      <c r="C1517" s="170" t="s">
        <v>2345</v>
      </c>
      <c r="D1517" s="184">
        <v>32289</v>
      </c>
      <c r="E1517" s="287">
        <f>VLOOKUP(D1517,'[1]2023-2025'!$A:$G,7,0)</f>
        <v>2024</v>
      </c>
      <c r="F1517" s="287" t="str">
        <f>VLOOKUP(D1517,[2]Лист1!$C:$F,4,0)</f>
        <v>ранний</v>
      </c>
      <c r="G1517" s="287"/>
      <c r="H1517" s="288" t="str">
        <f>INDEX('[1]2023-2025'!$AK:$AK,MATCH(D1517,'[1]2023-2025'!$A:$A,0))</f>
        <v>вкл. Протоколом</v>
      </c>
      <c r="I1517" s="288" t="e">
        <v>#N/A</v>
      </c>
      <c r="J1517" s="288" t="e">
        <f>VLOOKUP(D1517,[1]Лист3!$A:$AK,37,0)</f>
        <v>#N/A</v>
      </c>
      <c r="K1517" s="289">
        <f>INDEX('[1]2023-2025'!$G:$G,MATCH(D1517,'[1]2023-2025'!$A:$A,0))</f>
        <v>2024</v>
      </c>
      <c r="L1517" s="289"/>
      <c r="M1517" s="289"/>
      <c r="N1517" s="289"/>
      <c r="O1517" s="289">
        <v>0</v>
      </c>
      <c r="P1517" s="289" t="s">
        <v>2826</v>
      </c>
      <c r="Q1517" s="186">
        <f t="shared" si="219"/>
        <v>7835180.8399999999</v>
      </c>
      <c r="R1517" s="186">
        <f t="shared" si="220"/>
        <v>7752581.7400000002</v>
      </c>
      <c r="S1517" s="433">
        <v>0</v>
      </c>
      <c r="T1517" s="433">
        <v>0</v>
      </c>
      <c r="U1517" s="433">
        <v>0</v>
      </c>
      <c r="V1517" s="433">
        <v>349431.74</v>
      </c>
      <c r="W1517" s="433">
        <v>0</v>
      </c>
      <c r="X1517" s="433">
        <v>0</v>
      </c>
      <c r="Y1517" s="433">
        <v>0</v>
      </c>
      <c r="Z1517" s="433">
        <v>0</v>
      </c>
      <c r="AA1517" s="433">
        <v>4081736.57</v>
      </c>
      <c r="AB1517" s="433">
        <v>1259382.02</v>
      </c>
      <c r="AC1517" s="433">
        <v>2062031.41</v>
      </c>
      <c r="AD1517" s="433">
        <v>0</v>
      </c>
      <c r="AE1517" s="433">
        <v>0</v>
      </c>
      <c r="AF1517" s="433">
        <v>0</v>
      </c>
      <c r="AG1517" s="433">
        <v>0</v>
      </c>
      <c r="AH1517" s="433">
        <v>0</v>
      </c>
      <c r="AI1517" s="433">
        <v>0</v>
      </c>
      <c r="AJ1517" s="433">
        <v>82599.100000000006</v>
      </c>
      <c r="AK1517" s="175"/>
      <c r="AL1517" s="175">
        <v>9885686.6900000013</v>
      </c>
      <c r="AM1517" s="175">
        <v>17720867.530000001</v>
      </c>
      <c r="AN1517" s="175">
        <v>7835180.8399999999</v>
      </c>
    </row>
    <row r="1518" spans="1:40" s="84" customFormat="1" ht="23.25" customHeight="1" x14ac:dyDescent="0.35">
      <c r="A1518" s="256">
        <v>2024</v>
      </c>
      <c r="B1518" s="184">
        <f t="shared" si="221"/>
        <v>217</v>
      </c>
      <c r="C1518" s="170" t="s">
        <v>2346</v>
      </c>
      <c r="D1518" s="184">
        <v>55691</v>
      </c>
      <c r="E1518" s="287">
        <f>VLOOKUP(D1518,'[1]2023-2025'!$A:$G,7,0)</f>
        <v>2024</v>
      </c>
      <c r="F1518" s="287" t="str">
        <f>VLOOKUP(D1518,[2]Лист1!$C:$F,4,0)</f>
        <v>ранний</v>
      </c>
      <c r="G1518" s="287"/>
      <c r="H1518" s="288" t="str">
        <f>INDEX('[1]2023-2025'!$AK:$AK,MATCH(D1518,'[1]2023-2025'!$A:$A,0))</f>
        <v>вкл. Протоколом</v>
      </c>
      <c r="I1518" s="288" t="e">
        <v>#N/A</v>
      </c>
      <c r="J1518" s="288" t="e">
        <f>VLOOKUP(D1518,[1]Лист3!$A:$AK,37,0)</f>
        <v>#N/A</v>
      </c>
      <c r="K1518" s="289">
        <f>INDEX('[1]2023-2025'!$G:$G,MATCH(D1518,'[1]2023-2025'!$A:$A,0))</f>
        <v>2024</v>
      </c>
      <c r="L1518" s="289"/>
      <c r="M1518" s="289"/>
      <c r="N1518" s="289"/>
      <c r="O1518" s="289">
        <v>0</v>
      </c>
      <c r="P1518" s="289" t="s">
        <v>2826</v>
      </c>
      <c r="Q1518" s="186">
        <f t="shared" si="219"/>
        <v>4026813.0700000008</v>
      </c>
      <c r="R1518" s="186">
        <f t="shared" si="220"/>
        <v>3978555.4300000006</v>
      </c>
      <c r="S1518" s="433">
        <v>0</v>
      </c>
      <c r="T1518" s="433">
        <v>0</v>
      </c>
      <c r="U1518" s="433">
        <v>0</v>
      </c>
      <c r="V1518" s="433">
        <v>186519.12</v>
      </c>
      <c r="W1518" s="433">
        <v>0</v>
      </c>
      <c r="X1518" s="433">
        <v>0</v>
      </c>
      <c r="Y1518" s="433">
        <v>0</v>
      </c>
      <c r="Z1518" s="433">
        <v>0</v>
      </c>
      <c r="AA1518" s="433">
        <v>2428707.7200000002</v>
      </c>
      <c r="AB1518" s="433">
        <v>292627.61</v>
      </c>
      <c r="AC1518" s="433">
        <v>1070700.9800000002</v>
      </c>
      <c r="AD1518" s="433">
        <v>0</v>
      </c>
      <c r="AE1518" s="433">
        <v>0</v>
      </c>
      <c r="AF1518" s="433">
        <v>0</v>
      </c>
      <c r="AG1518" s="433">
        <v>0</v>
      </c>
      <c r="AH1518" s="433">
        <v>0</v>
      </c>
      <c r="AI1518" s="433">
        <v>0</v>
      </c>
      <c r="AJ1518" s="433">
        <v>48257.64</v>
      </c>
      <c r="AK1518" s="175"/>
      <c r="AL1518" s="175">
        <v>6300060.1799999997</v>
      </c>
      <c r="AM1518" s="175">
        <v>10326873.25</v>
      </c>
      <c r="AN1518" s="175">
        <v>4026813.0700000003</v>
      </c>
    </row>
    <row r="1519" spans="1:40" s="84" customFormat="1" ht="23.25" customHeight="1" x14ac:dyDescent="0.35">
      <c r="A1519" s="256">
        <v>2024</v>
      </c>
      <c r="B1519" s="184">
        <f t="shared" si="221"/>
        <v>218</v>
      </c>
      <c r="C1519" s="170" t="s">
        <v>2347</v>
      </c>
      <c r="D1519" s="184">
        <v>32303</v>
      </c>
      <c r="E1519" s="287">
        <f>VLOOKUP(D1519,'[1]2023-2025'!$A:$G,7,0)</f>
        <v>2024</v>
      </c>
      <c r="F1519" s="287" t="str">
        <f>VLOOKUP(D1519,[2]Лист1!$C:$F,4,0)</f>
        <v>ранний</v>
      </c>
      <c r="G1519" s="287"/>
      <c r="H1519" s="288" t="str">
        <f>INDEX('[1]2023-2025'!$AK:$AK,MATCH(D1519,'[1]2023-2025'!$A:$A,0))</f>
        <v>вкл. Протоколом</v>
      </c>
      <c r="I1519" s="288" t="e">
        <v>#N/A</v>
      </c>
      <c r="J1519" s="288" t="e">
        <f>VLOOKUP(D1519,[1]Лист3!$A:$AK,37,0)</f>
        <v>#N/A</v>
      </c>
      <c r="K1519" s="289">
        <f>INDEX('[1]2023-2025'!$G:$G,MATCH(D1519,'[1]2023-2025'!$A:$A,0))</f>
        <v>2024</v>
      </c>
      <c r="L1519" s="289"/>
      <c r="M1519" s="289"/>
      <c r="N1519" s="289"/>
      <c r="O1519" s="289">
        <v>0</v>
      </c>
      <c r="P1519" s="289" t="s">
        <v>2826</v>
      </c>
      <c r="Q1519" s="186">
        <f t="shared" si="219"/>
        <v>10093952.529999999</v>
      </c>
      <c r="R1519" s="186">
        <f t="shared" si="220"/>
        <v>9914353.2599999998</v>
      </c>
      <c r="S1519" s="433">
        <v>0</v>
      </c>
      <c r="T1519" s="433">
        <v>0</v>
      </c>
      <c r="U1519" s="433">
        <v>0</v>
      </c>
      <c r="V1519" s="433">
        <v>0</v>
      </c>
      <c r="W1519" s="433">
        <v>0</v>
      </c>
      <c r="X1519" s="433">
        <v>0</v>
      </c>
      <c r="Y1519" s="433">
        <v>0</v>
      </c>
      <c r="Z1519" s="433">
        <v>0</v>
      </c>
      <c r="AA1519" s="433">
        <v>6931437.8799999999</v>
      </c>
      <c r="AB1519" s="433">
        <v>1054731.6600000001</v>
      </c>
      <c r="AC1519" s="433">
        <v>1928183.72</v>
      </c>
      <c r="AD1519" s="433">
        <v>0</v>
      </c>
      <c r="AE1519" s="433">
        <v>0</v>
      </c>
      <c r="AF1519" s="433">
        <v>0</v>
      </c>
      <c r="AG1519" s="433">
        <v>0</v>
      </c>
      <c r="AH1519" s="433">
        <v>0</v>
      </c>
      <c r="AI1519" s="433">
        <v>0</v>
      </c>
      <c r="AJ1519" s="433">
        <v>179599.27000000002</v>
      </c>
      <c r="AK1519" s="175"/>
      <c r="AL1519" s="175">
        <v>12271948.17</v>
      </c>
      <c r="AM1519" s="175">
        <v>22365900.699999999</v>
      </c>
      <c r="AN1519" s="175">
        <v>10093952.529999999</v>
      </c>
    </row>
    <row r="1520" spans="1:40" s="84" customFormat="1" ht="23.25" customHeight="1" x14ac:dyDescent="0.35">
      <c r="A1520" s="256">
        <v>2024</v>
      </c>
      <c r="B1520" s="184">
        <f t="shared" si="221"/>
        <v>219</v>
      </c>
      <c r="C1520" s="170" t="s">
        <v>2348</v>
      </c>
      <c r="D1520" s="184">
        <v>32178</v>
      </c>
      <c r="E1520" s="287">
        <f>VLOOKUP(D1520,'[1]2023-2025'!$A:$G,7,0)</f>
        <v>2024</v>
      </c>
      <c r="F1520" s="287" t="str">
        <f>VLOOKUP(D1520,[2]Лист1!$C:$F,4,0)</f>
        <v>ранний</v>
      </c>
      <c r="G1520" s="287"/>
      <c r="H1520" s="288" t="str">
        <f>INDEX('[1]2023-2025'!$AK:$AK,MATCH(D1520,'[1]2023-2025'!$A:$A,0))</f>
        <v>вкл. Протоколом</v>
      </c>
      <c r="I1520" s="288" t="e">
        <v>#N/A</v>
      </c>
      <c r="J1520" s="288" t="e">
        <f>VLOOKUP(D1520,[1]Лист3!$A:$AK,37,0)</f>
        <v>#N/A</v>
      </c>
      <c r="K1520" s="289">
        <f>INDEX('[1]2023-2025'!$G:$G,MATCH(D1520,'[1]2023-2025'!$A:$A,0))</f>
        <v>2024</v>
      </c>
      <c r="L1520" s="289"/>
      <c r="M1520" s="289"/>
      <c r="N1520" s="289"/>
      <c r="O1520" s="289">
        <v>0</v>
      </c>
      <c r="P1520" s="289" t="s">
        <v>2826</v>
      </c>
      <c r="Q1520" s="186">
        <f t="shared" si="219"/>
        <v>8386510.1399999997</v>
      </c>
      <c r="R1520" s="186">
        <f t="shared" si="220"/>
        <v>8241469.8799999999</v>
      </c>
      <c r="S1520" s="433">
        <v>0</v>
      </c>
      <c r="T1520" s="433">
        <v>0</v>
      </c>
      <c r="U1520" s="433">
        <v>0</v>
      </c>
      <c r="V1520" s="433">
        <v>0</v>
      </c>
      <c r="W1520" s="433">
        <v>0</v>
      </c>
      <c r="X1520" s="433">
        <v>0</v>
      </c>
      <c r="Y1520" s="433">
        <v>0</v>
      </c>
      <c r="Z1520" s="433">
        <v>0</v>
      </c>
      <c r="AA1520" s="433">
        <v>4976892</v>
      </c>
      <c r="AB1520" s="433">
        <v>461086.3</v>
      </c>
      <c r="AC1520" s="433">
        <v>2803491.58</v>
      </c>
      <c r="AD1520" s="433">
        <v>0</v>
      </c>
      <c r="AE1520" s="433">
        <v>0</v>
      </c>
      <c r="AF1520" s="433">
        <v>0</v>
      </c>
      <c r="AG1520" s="433">
        <v>0</v>
      </c>
      <c r="AH1520" s="433">
        <v>0</v>
      </c>
      <c r="AI1520" s="433">
        <v>0</v>
      </c>
      <c r="AJ1520" s="433">
        <v>145040.26</v>
      </c>
      <c r="AK1520" s="175"/>
      <c r="AL1520" s="175">
        <v>11816024.27</v>
      </c>
      <c r="AM1520" s="175">
        <v>20202534.41</v>
      </c>
      <c r="AN1520" s="175">
        <v>8386510.1399999997</v>
      </c>
    </row>
    <row r="1521" spans="1:40" s="84" customFormat="1" ht="23.25" customHeight="1" x14ac:dyDescent="0.35">
      <c r="A1521" s="256">
        <v>2024</v>
      </c>
      <c r="B1521" s="184">
        <f t="shared" si="221"/>
        <v>220</v>
      </c>
      <c r="C1521" s="170" t="s">
        <v>2349</v>
      </c>
      <c r="D1521" s="184">
        <v>32204</v>
      </c>
      <c r="E1521" s="287">
        <f>VLOOKUP(D1521,'[1]2023-2025'!$A:$G,7,0)</f>
        <v>2024</v>
      </c>
      <c r="F1521" s="287" t="str">
        <f>VLOOKUP(D1521,[2]Лист1!$C:$F,4,0)</f>
        <v>ранний</v>
      </c>
      <c r="G1521" s="287"/>
      <c r="H1521" s="288" t="str">
        <f>INDEX('[1]2023-2025'!$AK:$AK,MATCH(D1521,'[1]2023-2025'!$A:$A,0))</f>
        <v>вкл. Протоколом</v>
      </c>
      <c r="I1521" s="288" t="e">
        <v>#N/A</v>
      </c>
      <c r="J1521" s="288" t="e">
        <f>VLOOKUP(D1521,[1]Лист3!$A:$AK,37,0)</f>
        <v>#N/A</v>
      </c>
      <c r="K1521" s="289">
        <f>INDEX('[1]2023-2025'!$G:$G,MATCH(D1521,'[1]2023-2025'!$A:$A,0))</f>
        <v>2024</v>
      </c>
      <c r="L1521" s="289"/>
      <c r="M1521" s="289"/>
      <c r="N1521" s="289"/>
      <c r="O1521" s="289">
        <v>0</v>
      </c>
      <c r="P1521" s="289" t="s">
        <v>2826</v>
      </c>
      <c r="Q1521" s="186">
        <f t="shared" si="219"/>
        <v>8684666.6500000004</v>
      </c>
      <c r="R1521" s="186">
        <f t="shared" si="220"/>
        <v>8584008.7300000004</v>
      </c>
      <c r="S1521" s="433">
        <v>0</v>
      </c>
      <c r="T1521" s="433">
        <v>0</v>
      </c>
      <c r="U1521" s="433">
        <v>0</v>
      </c>
      <c r="V1521" s="433">
        <v>0</v>
      </c>
      <c r="W1521" s="433">
        <v>0</v>
      </c>
      <c r="X1521" s="433">
        <v>0</v>
      </c>
      <c r="Y1521" s="433">
        <v>0</v>
      </c>
      <c r="Z1521" s="433">
        <v>0</v>
      </c>
      <c r="AA1521" s="433">
        <v>4840995.7299999995</v>
      </c>
      <c r="AB1521" s="433">
        <v>1202687.99</v>
      </c>
      <c r="AC1521" s="433">
        <v>2540325.0100000002</v>
      </c>
      <c r="AD1521" s="433">
        <v>0</v>
      </c>
      <c r="AE1521" s="433">
        <v>0</v>
      </c>
      <c r="AF1521" s="433">
        <v>0</v>
      </c>
      <c r="AG1521" s="433">
        <v>0</v>
      </c>
      <c r="AH1521" s="433">
        <v>0</v>
      </c>
      <c r="AI1521" s="433">
        <v>0</v>
      </c>
      <c r="AJ1521" s="433">
        <v>100657.92</v>
      </c>
      <c r="AK1521" s="175"/>
      <c r="AL1521" s="175">
        <v>13607176.24</v>
      </c>
      <c r="AM1521" s="175">
        <v>22291842.890000001</v>
      </c>
      <c r="AN1521" s="175">
        <v>8684666.6500000004</v>
      </c>
    </row>
    <row r="1522" spans="1:40" s="84" customFormat="1" ht="23.25" customHeight="1" x14ac:dyDescent="0.35">
      <c r="A1522" s="256">
        <v>2024</v>
      </c>
      <c r="B1522" s="184">
        <f t="shared" si="221"/>
        <v>221</v>
      </c>
      <c r="C1522" s="170" t="s">
        <v>2350</v>
      </c>
      <c r="D1522" s="184">
        <v>32291</v>
      </c>
      <c r="E1522" s="287">
        <f>VLOOKUP(D1522,'[1]2023-2025'!$A:$G,7,0)</f>
        <v>2024</v>
      </c>
      <c r="F1522" s="287" t="str">
        <f>VLOOKUP(D1522,[2]Лист1!$C:$F,4,0)</f>
        <v>ранний</v>
      </c>
      <c r="G1522" s="287"/>
      <c r="H1522" s="288" t="str">
        <f>INDEX('[1]2023-2025'!$AK:$AK,MATCH(D1522,'[1]2023-2025'!$A:$A,0))</f>
        <v>вкл. Протоколом</v>
      </c>
      <c r="I1522" s="288" t="e">
        <v>#N/A</v>
      </c>
      <c r="J1522" s="288" t="e">
        <f>VLOOKUP(D1522,[1]Лист3!$A:$AK,37,0)</f>
        <v>#N/A</v>
      </c>
      <c r="K1522" s="289">
        <f>INDEX('[1]2023-2025'!$G:$G,MATCH(D1522,'[1]2023-2025'!$A:$A,0))</f>
        <v>2024</v>
      </c>
      <c r="L1522" s="289"/>
      <c r="M1522" s="289"/>
      <c r="N1522" s="289"/>
      <c r="O1522" s="289">
        <v>0</v>
      </c>
      <c r="P1522" s="289" t="s">
        <v>2826</v>
      </c>
      <c r="Q1522" s="186">
        <f t="shared" si="219"/>
        <v>1602921.7000000002</v>
      </c>
      <c r="R1522" s="186">
        <f t="shared" si="220"/>
        <v>1571051.7000000002</v>
      </c>
      <c r="S1522" s="433">
        <v>0</v>
      </c>
      <c r="T1522" s="433">
        <v>0</v>
      </c>
      <c r="U1522" s="433">
        <v>0</v>
      </c>
      <c r="V1522" s="433">
        <v>0</v>
      </c>
      <c r="W1522" s="433">
        <v>0</v>
      </c>
      <c r="X1522" s="433">
        <v>0</v>
      </c>
      <c r="Y1522" s="433">
        <v>0</v>
      </c>
      <c r="Z1522" s="433">
        <v>0</v>
      </c>
      <c r="AA1522" s="433">
        <v>0</v>
      </c>
      <c r="AB1522" s="433">
        <v>214046.65000000002</v>
      </c>
      <c r="AC1522" s="433">
        <v>1357005.05</v>
      </c>
      <c r="AD1522" s="433">
        <v>0</v>
      </c>
      <c r="AE1522" s="433">
        <v>0</v>
      </c>
      <c r="AF1522" s="433">
        <v>0</v>
      </c>
      <c r="AG1522" s="433">
        <v>0</v>
      </c>
      <c r="AH1522" s="433">
        <v>0</v>
      </c>
      <c r="AI1522" s="433">
        <v>0</v>
      </c>
      <c r="AJ1522" s="433">
        <v>31870</v>
      </c>
      <c r="AK1522" s="175"/>
      <c r="AL1522" s="175">
        <v>4354354.540000001</v>
      </c>
      <c r="AM1522" s="175">
        <v>9731959.8800000008</v>
      </c>
      <c r="AN1522" s="175">
        <v>5377605.3399999999</v>
      </c>
    </row>
    <row r="1523" spans="1:40" s="84" customFormat="1" ht="23.25" customHeight="1" x14ac:dyDescent="0.35">
      <c r="A1523" s="256">
        <v>2024</v>
      </c>
      <c r="B1523" s="184">
        <f>B1522+1</f>
        <v>222</v>
      </c>
      <c r="C1523" s="409" t="s">
        <v>3048</v>
      </c>
      <c r="D1523" s="184">
        <v>32208</v>
      </c>
      <c r="E1523" s="287"/>
      <c r="F1523" s="287"/>
      <c r="G1523" s="287"/>
      <c r="H1523" s="288"/>
      <c r="I1523" s="288" t="e">
        <v>#N/A</v>
      </c>
      <c r="J1523" s="288" t="e">
        <f>VLOOKUP(D1523,[1]Лист3!$A:$AK,37,0)</f>
        <v>#N/A</v>
      </c>
      <c r="K1523" s="289"/>
      <c r="L1523" s="289"/>
      <c r="M1523" s="289"/>
      <c r="N1523" s="289"/>
      <c r="O1523" s="289"/>
      <c r="P1523" s="289"/>
      <c r="Q1523" s="186">
        <f t="shared" si="219"/>
        <v>8560270.1799999997</v>
      </c>
      <c r="R1523" s="186">
        <f t="shared" si="220"/>
        <v>8396464.9299999997</v>
      </c>
      <c r="S1523" s="433">
        <v>0</v>
      </c>
      <c r="T1523" s="433">
        <v>0</v>
      </c>
      <c r="U1523" s="433">
        <v>0</v>
      </c>
      <c r="V1523" s="433">
        <v>0</v>
      </c>
      <c r="W1523" s="433">
        <v>0</v>
      </c>
      <c r="X1523" s="433">
        <v>0</v>
      </c>
      <c r="Y1523" s="433">
        <v>0</v>
      </c>
      <c r="Z1523" s="433">
        <v>0</v>
      </c>
      <c r="AA1523" s="433">
        <v>4655003.8100000005</v>
      </c>
      <c r="AB1523" s="433">
        <v>324781.76</v>
      </c>
      <c r="AC1523" s="433">
        <v>3416679.36</v>
      </c>
      <c r="AD1523" s="433">
        <v>0</v>
      </c>
      <c r="AE1523" s="433">
        <v>0</v>
      </c>
      <c r="AF1523" s="433">
        <v>0</v>
      </c>
      <c r="AG1523" s="433">
        <v>0</v>
      </c>
      <c r="AH1523" s="433">
        <v>0</v>
      </c>
      <c r="AI1523" s="433">
        <v>0</v>
      </c>
      <c r="AJ1523" s="433">
        <v>163805.25</v>
      </c>
      <c r="AK1523" s="175"/>
      <c r="AL1523" s="175">
        <v>14232810.629999999</v>
      </c>
      <c r="AM1523" s="175">
        <v>22793080.809999999</v>
      </c>
      <c r="AN1523" s="175">
        <v>8560270.1799999997</v>
      </c>
    </row>
    <row r="1524" spans="1:40" s="84" customFormat="1" ht="23.25" customHeight="1" x14ac:dyDescent="0.35">
      <c r="A1524" s="256">
        <v>2024</v>
      </c>
      <c r="B1524" s="184">
        <f t="shared" si="221"/>
        <v>223</v>
      </c>
      <c r="C1524" s="409" t="s">
        <v>3049</v>
      </c>
      <c r="D1524" s="184">
        <v>32259</v>
      </c>
      <c r="E1524" s="287"/>
      <c r="F1524" s="287"/>
      <c r="G1524" s="287"/>
      <c r="H1524" s="288"/>
      <c r="I1524" s="288" t="e">
        <v>#N/A</v>
      </c>
      <c r="J1524" s="288" t="e">
        <f>VLOOKUP(D1524,[1]Лист3!$A:$AK,37,0)</f>
        <v>#N/A</v>
      </c>
      <c r="K1524" s="289"/>
      <c r="L1524" s="289"/>
      <c r="M1524" s="289"/>
      <c r="N1524" s="289"/>
      <c r="O1524" s="289"/>
      <c r="P1524" s="289"/>
      <c r="Q1524" s="186">
        <f t="shared" si="219"/>
        <v>5357579.7000000011</v>
      </c>
      <c r="R1524" s="186">
        <f t="shared" si="220"/>
        <v>5256109.8800000008</v>
      </c>
      <c r="S1524" s="433">
        <v>0</v>
      </c>
      <c r="T1524" s="433">
        <v>0</v>
      </c>
      <c r="U1524" s="433">
        <v>0</v>
      </c>
      <c r="V1524" s="433">
        <v>0</v>
      </c>
      <c r="W1524" s="433">
        <v>0</v>
      </c>
      <c r="X1524" s="433">
        <v>0</v>
      </c>
      <c r="Y1524" s="433">
        <v>0</v>
      </c>
      <c r="Z1524" s="433">
        <v>0</v>
      </c>
      <c r="AA1524" s="433">
        <v>3472825.8200000003</v>
      </c>
      <c r="AB1524" s="433">
        <v>239311.7</v>
      </c>
      <c r="AC1524" s="433">
        <v>1543972.36</v>
      </c>
      <c r="AD1524" s="433">
        <v>0</v>
      </c>
      <c r="AE1524" s="433">
        <v>0</v>
      </c>
      <c r="AF1524" s="433">
        <v>0</v>
      </c>
      <c r="AG1524" s="433">
        <v>0</v>
      </c>
      <c r="AH1524" s="433">
        <v>0</v>
      </c>
      <c r="AI1524" s="433">
        <v>0</v>
      </c>
      <c r="AJ1524" s="433">
        <v>101469.81999999999</v>
      </c>
      <c r="AK1524" s="175"/>
      <c r="AL1524" s="175">
        <v>10309291.659999998</v>
      </c>
      <c r="AM1524" s="175">
        <v>15666871.359999999</v>
      </c>
      <c r="AN1524" s="175">
        <v>5357579.7000000011</v>
      </c>
    </row>
    <row r="1525" spans="1:40" s="84" customFormat="1" ht="23.25" customHeight="1" x14ac:dyDescent="0.35">
      <c r="A1525" s="256">
        <v>2024</v>
      </c>
      <c r="B1525" s="184">
        <f t="shared" si="221"/>
        <v>224</v>
      </c>
      <c r="C1525" s="409" t="s">
        <v>3050</v>
      </c>
      <c r="D1525" s="184">
        <v>32284</v>
      </c>
      <c r="E1525" s="287"/>
      <c r="F1525" s="287"/>
      <c r="G1525" s="287"/>
      <c r="H1525" s="288"/>
      <c r="I1525" s="288" t="e">
        <v>#N/A</v>
      </c>
      <c r="J1525" s="288" t="e">
        <f>VLOOKUP(D1525,[1]Лист3!$A:$AK,37,0)</f>
        <v>#N/A</v>
      </c>
      <c r="K1525" s="289"/>
      <c r="L1525" s="289"/>
      <c r="M1525" s="289"/>
      <c r="N1525" s="289"/>
      <c r="O1525" s="289"/>
      <c r="P1525" s="289"/>
      <c r="Q1525" s="186">
        <f t="shared" si="219"/>
        <v>8800507.6899999995</v>
      </c>
      <c r="R1525" s="186">
        <f t="shared" si="220"/>
        <v>8655207.2599999998</v>
      </c>
      <c r="S1525" s="433">
        <v>0</v>
      </c>
      <c r="T1525" s="433">
        <v>0</v>
      </c>
      <c r="U1525" s="433">
        <v>0</v>
      </c>
      <c r="V1525" s="433">
        <v>0</v>
      </c>
      <c r="W1525" s="433">
        <v>0</v>
      </c>
      <c r="X1525" s="433">
        <v>0</v>
      </c>
      <c r="Y1525" s="433">
        <v>0</v>
      </c>
      <c r="Z1525" s="433">
        <v>0</v>
      </c>
      <c r="AA1525" s="433">
        <v>6323470.9699999997</v>
      </c>
      <c r="AB1525" s="433">
        <v>387103.85</v>
      </c>
      <c r="AC1525" s="433">
        <v>1944632.44</v>
      </c>
      <c r="AD1525" s="433">
        <v>0</v>
      </c>
      <c r="AE1525" s="433">
        <v>0</v>
      </c>
      <c r="AF1525" s="433">
        <v>0</v>
      </c>
      <c r="AG1525" s="433">
        <v>0</v>
      </c>
      <c r="AH1525" s="433">
        <v>0</v>
      </c>
      <c r="AI1525" s="433">
        <v>0</v>
      </c>
      <c r="AJ1525" s="433">
        <v>145300.43</v>
      </c>
      <c r="AK1525" s="175"/>
      <c r="AL1525" s="175">
        <v>12027838.529999999</v>
      </c>
      <c r="AM1525" s="175">
        <v>20828346.219999999</v>
      </c>
      <c r="AN1525" s="175">
        <v>8800507.6899999995</v>
      </c>
    </row>
    <row r="1526" spans="1:40" s="84" customFormat="1" ht="23.25" customHeight="1" x14ac:dyDescent="0.35">
      <c r="A1526" s="256">
        <v>2024</v>
      </c>
      <c r="B1526" s="184">
        <f t="shared" si="221"/>
        <v>225</v>
      </c>
      <c r="C1526" s="409" t="s">
        <v>3051</v>
      </c>
      <c r="D1526" s="184">
        <v>32292</v>
      </c>
      <c r="E1526" s="287"/>
      <c r="F1526" s="287"/>
      <c r="G1526" s="287"/>
      <c r="H1526" s="288"/>
      <c r="I1526" s="288" t="e">
        <v>#N/A</v>
      </c>
      <c r="J1526" s="288" t="e">
        <f>VLOOKUP(D1526,[1]Лист3!$A:$AK,37,0)</f>
        <v>#N/A</v>
      </c>
      <c r="K1526" s="289"/>
      <c r="L1526" s="289"/>
      <c r="M1526" s="289"/>
      <c r="N1526" s="289"/>
      <c r="O1526" s="289"/>
      <c r="P1526" s="289"/>
      <c r="Q1526" s="186">
        <f t="shared" si="219"/>
        <v>3339249.41</v>
      </c>
      <c r="R1526" s="186">
        <f t="shared" si="220"/>
        <v>3339249.41</v>
      </c>
      <c r="S1526" s="433">
        <v>0</v>
      </c>
      <c r="T1526" s="433">
        <v>3339249.41</v>
      </c>
      <c r="U1526" s="433">
        <v>0</v>
      </c>
      <c r="V1526" s="433">
        <v>0</v>
      </c>
      <c r="W1526" s="433">
        <v>0</v>
      </c>
      <c r="X1526" s="433">
        <v>0</v>
      </c>
      <c r="Y1526" s="433">
        <v>0</v>
      </c>
      <c r="Z1526" s="433">
        <v>0</v>
      </c>
      <c r="AA1526" s="433">
        <v>0</v>
      </c>
      <c r="AB1526" s="433">
        <v>0</v>
      </c>
      <c r="AC1526" s="433">
        <v>0</v>
      </c>
      <c r="AD1526" s="433">
        <v>0</v>
      </c>
      <c r="AE1526" s="433">
        <v>0</v>
      </c>
      <c r="AF1526" s="433">
        <v>0</v>
      </c>
      <c r="AG1526" s="433">
        <v>0</v>
      </c>
      <c r="AH1526" s="433">
        <v>0</v>
      </c>
      <c r="AI1526" s="433">
        <v>0</v>
      </c>
      <c r="AJ1526" s="433">
        <v>0</v>
      </c>
      <c r="AK1526" s="175"/>
      <c r="AL1526" s="175">
        <v>5268315.129999999</v>
      </c>
      <c r="AM1526" s="175">
        <v>13935099.32</v>
      </c>
      <c r="AN1526" s="175">
        <v>8666784.1900000013</v>
      </c>
    </row>
    <row r="1527" spans="1:40" s="84" customFormat="1" ht="23.25" customHeight="1" x14ac:dyDescent="0.35">
      <c r="A1527" s="256">
        <v>2024</v>
      </c>
      <c r="B1527" s="184">
        <f t="shared" si="221"/>
        <v>226</v>
      </c>
      <c r="C1527" s="409" t="s">
        <v>3052</v>
      </c>
      <c r="D1527" s="184">
        <v>32307</v>
      </c>
      <c r="E1527" s="287"/>
      <c r="F1527" s="287"/>
      <c r="G1527" s="287"/>
      <c r="H1527" s="288"/>
      <c r="I1527" s="288" t="e">
        <v>#N/A</v>
      </c>
      <c r="J1527" s="288" t="e">
        <f>VLOOKUP(D1527,[1]Лист3!$A:$AK,37,0)</f>
        <v>#N/A</v>
      </c>
      <c r="K1527" s="289"/>
      <c r="L1527" s="289"/>
      <c r="M1527" s="289"/>
      <c r="N1527" s="289"/>
      <c r="O1527" s="289"/>
      <c r="P1527" s="289"/>
      <c r="Q1527" s="186">
        <f t="shared" si="219"/>
        <v>8685559.7799999993</v>
      </c>
      <c r="R1527" s="186">
        <f t="shared" si="220"/>
        <v>8556551.0899999999</v>
      </c>
      <c r="S1527" s="433">
        <v>0</v>
      </c>
      <c r="T1527" s="433">
        <v>0</v>
      </c>
      <c r="U1527" s="433">
        <v>0</v>
      </c>
      <c r="V1527" s="433">
        <v>0</v>
      </c>
      <c r="W1527" s="433">
        <v>0</v>
      </c>
      <c r="X1527" s="433">
        <v>0</v>
      </c>
      <c r="Y1527" s="433">
        <v>0</v>
      </c>
      <c r="Z1527" s="433">
        <v>0</v>
      </c>
      <c r="AA1527" s="433">
        <v>5208902.8</v>
      </c>
      <c r="AB1527" s="433">
        <v>328363.07000000007</v>
      </c>
      <c r="AC1527" s="433">
        <v>3019285.22</v>
      </c>
      <c r="AD1527" s="433">
        <v>0</v>
      </c>
      <c r="AE1527" s="433">
        <v>0</v>
      </c>
      <c r="AF1527" s="433">
        <v>0</v>
      </c>
      <c r="AG1527" s="433">
        <v>0</v>
      </c>
      <c r="AH1527" s="433">
        <v>0</v>
      </c>
      <c r="AI1527" s="433">
        <v>0</v>
      </c>
      <c r="AJ1527" s="433">
        <v>129008.69</v>
      </c>
      <c r="AK1527" s="175"/>
      <c r="AL1527" s="175">
        <v>10622397.380000001</v>
      </c>
      <c r="AM1527" s="175">
        <v>19307957.16</v>
      </c>
      <c r="AN1527" s="175">
        <v>8685559.7799999993</v>
      </c>
    </row>
    <row r="1528" spans="1:40" s="247" customFormat="1" ht="23.25" customHeight="1" x14ac:dyDescent="0.35">
      <c r="A1528" s="256">
        <v>2024</v>
      </c>
      <c r="B1528" s="184">
        <f t="shared" si="221"/>
        <v>227</v>
      </c>
      <c r="C1528" s="170" t="s">
        <v>3409</v>
      </c>
      <c r="D1528" s="184">
        <v>32193</v>
      </c>
      <c r="E1528" s="287"/>
      <c r="F1528" s="287"/>
      <c r="G1528" s="287"/>
      <c r="H1528" s="288"/>
      <c r="I1528" s="288"/>
      <c r="J1528" s="288"/>
      <c r="K1528" s="289"/>
      <c r="L1528" s="289"/>
      <c r="M1528" s="289"/>
      <c r="N1528" s="289"/>
      <c r="O1528" s="289"/>
      <c r="P1528" s="289"/>
      <c r="Q1528" s="186">
        <f t="shared" si="219"/>
        <v>11487792.629999999</v>
      </c>
      <c r="R1528" s="186">
        <f t="shared" ref="R1528:R1533" si="222">SUM(S1528:AI1528)</f>
        <v>11327990.469999999</v>
      </c>
      <c r="S1528" s="433">
        <v>0</v>
      </c>
      <c r="T1528" s="433">
        <v>0</v>
      </c>
      <c r="U1528" s="433">
        <v>0</v>
      </c>
      <c r="V1528" s="433">
        <v>0</v>
      </c>
      <c r="W1528" s="433">
        <v>0</v>
      </c>
      <c r="X1528" s="433">
        <v>0</v>
      </c>
      <c r="Y1528" s="433">
        <v>0</v>
      </c>
      <c r="Z1528" s="433">
        <v>0</v>
      </c>
      <c r="AA1528" s="433">
        <v>5936696.5300000003</v>
      </c>
      <c r="AB1528" s="433">
        <v>0</v>
      </c>
      <c r="AC1528" s="433">
        <v>5391293.9399999995</v>
      </c>
      <c r="AD1528" s="433">
        <v>0</v>
      </c>
      <c r="AE1528" s="433">
        <v>0</v>
      </c>
      <c r="AF1528" s="433">
        <v>0</v>
      </c>
      <c r="AG1528" s="433">
        <v>0</v>
      </c>
      <c r="AH1528" s="433">
        <v>0</v>
      </c>
      <c r="AI1528" s="433">
        <v>0</v>
      </c>
      <c r="AJ1528" s="433">
        <v>159802.16</v>
      </c>
      <c r="AK1528" s="175"/>
      <c r="AL1528" s="175">
        <v>9002634.8100000024</v>
      </c>
      <c r="AM1528" s="175">
        <v>20490427.440000001</v>
      </c>
      <c r="AN1528" s="175">
        <v>11487792.629999999</v>
      </c>
    </row>
    <row r="1529" spans="1:40" s="247" customFormat="1" ht="23.25" customHeight="1" x14ac:dyDescent="0.35">
      <c r="A1529" s="256">
        <v>2024</v>
      </c>
      <c r="B1529" s="184">
        <f t="shared" si="221"/>
        <v>228</v>
      </c>
      <c r="C1529" s="170" t="s">
        <v>3420</v>
      </c>
      <c r="D1529" s="184">
        <v>32198</v>
      </c>
      <c r="E1529" s="287"/>
      <c r="F1529" s="287"/>
      <c r="G1529" s="287"/>
      <c r="H1529" s="288"/>
      <c r="I1529" s="288"/>
      <c r="J1529" s="288"/>
      <c r="K1529" s="289"/>
      <c r="L1529" s="289"/>
      <c r="M1529" s="289"/>
      <c r="N1529" s="289"/>
      <c r="O1529" s="289"/>
      <c r="P1529" s="289"/>
      <c r="Q1529" s="186">
        <f t="shared" si="219"/>
        <v>7260651.4399999995</v>
      </c>
      <c r="R1529" s="186">
        <f t="shared" si="222"/>
        <v>7158777.5499999998</v>
      </c>
      <c r="S1529" s="433">
        <v>0</v>
      </c>
      <c r="T1529" s="433">
        <v>0</v>
      </c>
      <c r="U1529" s="433">
        <v>0</v>
      </c>
      <c r="V1529" s="433">
        <v>0</v>
      </c>
      <c r="W1529" s="433">
        <v>0</v>
      </c>
      <c r="X1529" s="433">
        <v>0</v>
      </c>
      <c r="Y1529" s="433">
        <v>0</v>
      </c>
      <c r="Z1529" s="433">
        <v>0</v>
      </c>
      <c r="AA1529" s="433">
        <v>3999852.1999999997</v>
      </c>
      <c r="AB1529" s="433">
        <v>0</v>
      </c>
      <c r="AC1529" s="433">
        <v>3158925.35</v>
      </c>
      <c r="AD1529" s="433">
        <v>0</v>
      </c>
      <c r="AE1529" s="433">
        <v>0</v>
      </c>
      <c r="AF1529" s="433">
        <v>0</v>
      </c>
      <c r="AG1529" s="433">
        <v>0</v>
      </c>
      <c r="AH1529" s="433">
        <v>0</v>
      </c>
      <c r="AI1529" s="433">
        <v>0</v>
      </c>
      <c r="AJ1529" s="433">
        <v>101873.89</v>
      </c>
      <c r="AK1529" s="175"/>
      <c r="AL1529" s="175">
        <v>6038336.7700000014</v>
      </c>
      <c r="AM1529" s="175">
        <v>13298988.210000001</v>
      </c>
      <c r="AN1529" s="175">
        <v>7260651.4399999995</v>
      </c>
    </row>
    <row r="1530" spans="1:40" s="247" customFormat="1" ht="23.25" customHeight="1" x14ac:dyDescent="0.35">
      <c r="A1530" s="256">
        <v>2024</v>
      </c>
      <c r="B1530" s="184">
        <f t="shared" si="221"/>
        <v>229</v>
      </c>
      <c r="C1530" s="170" t="s">
        <v>3421</v>
      </c>
      <c r="D1530" s="184">
        <v>32247</v>
      </c>
      <c r="E1530" s="287"/>
      <c r="F1530" s="287"/>
      <c r="G1530" s="287"/>
      <c r="H1530" s="288"/>
      <c r="I1530" s="288"/>
      <c r="J1530" s="288"/>
      <c r="K1530" s="289"/>
      <c r="L1530" s="289"/>
      <c r="M1530" s="289"/>
      <c r="N1530" s="289"/>
      <c r="O1530" s="289"/>
      <c r="P1530" s="289"/>
      <c r="Q1530" s="186">
        <f t="shared" si="219"/>
        <v>16161426.070000002</v>
      </c>
      <c r="R1530" s="186">
        <f t="shared" si="222"/>
        <v>15953821.690000001</v>
      </c>
      <c r="S1530" s="433">
        <v>0</v>
      </c>
      <c r="T1530" s="433">
        <v>0</v>
      </c>
      <c r="U1530" s="433">
        <v>0</v>
      </c>
      <c r="V1530" s="433">
        <v>0</v>
      </c>
      <c r="W1530" s="433">
        <v>0</v>
      </c>
      <c r="X1530" s="433">
        <v>0</v>
      </c>
      <c r="Y1530" s="433">
        <v>0</v>
      </c>
      <c r="Z1530" s="433">
        <v>0</v>
      </c>
      <c r="AA1530" s="433">
        <v>8151170.4699999997</v>
      </c>
      <c r="AB1530" s="433">
        <v>0</v>
      </c>
      <c r="AC1530" s="433">
        <v>7802651.2200000007</v>
      </c>
      <c r="AD1530" s="433">
        <v>0</v>
      </c>
      <c r="AE1530" s="433">
        <v>0</v>
      </c>
      <c r="AF1530" s="433">
        <v>0</v>
      </c>
      <c r="AG1530" s="433">
        <v>0</v>
      </c>
      <c r="AH1530" s="433">
        <v>0</v>
      </c>
      <c r="AI1530" s="433">
        <v>0</v>
      </c>
      <c r="AJ1530" s="433">
        <v>207604.38</v>
      </c>
      <c r="AK1530" s="175"/>
      <c r="AL1530" s="175">
        <v>11379191.379999997</v>
      </c>
      <c r="AM1530" s="175">
        <v>27540617.449999999</v>
      </c>
      <c r="AN1530" s="175">
        <v>16161426.070000002</v>
      </c>
    </row>
    <row r="1531" spans="1:40" s="247" customFormat="1" ht="23.25" customHeight="1" x14ac:dyDescent="0.35">
      <c r="A1531" s="256">
        <v>2024</v>
      </c>
      <c r="B1531" s="184">
        <f t="shared" si="221"/>
        <v>230</v>
      </c>
      <c r="C1531" s="170" t="s">
        <v>3422</v>
      </c>
      <c r="D1531" s="184">
        <v>32296</v>
      </c>
      <c r="E1531" s="287"/>
      <c r="F1531" s="287"/>
      <c r="G1531" s="287"/>
      <c r="H1531" s="288"/>
      <c r="I1531" s="288"/>
      <c r="J1531" s="288"/>
      <c r="K1531" s="289"/>
      <c r="L1531" s="289"/>
      <c r="M1531" s="289"/>
      <c r="N1531" s="289"/>
      <c r="O1531" s="289"/>
      <c r="P1531" s="289"/>
      <c r="Q1531" s="186">
        <f t="shared" si="219"/>
        <v>3608342.3600000003</v>
      </c>
      <c r="R1531" s="186">
        <f t="shared" si="222"/>
        <v>3551413.8200000003</v>
      </c>
      <c r="S1531" s="433">
        <v>0</v>
      </c>
      <c r="T1531" s="433">
        <v>0</v>
      </c>
      <c r="U1531" s="433">
        <v>0</v>
      </c>
      <c r="V1531" s="433">
        <v>0</v>
      </c>
      <c r="W1531" s="433">
        <v>0</v>
      </c>
      <c r="X1531" s="433">
        <v>0</v>
      </c>
      <c r="Y1531" s="433">
        <v>0</v>
      </c>
      <c r="Z1531" s="433">
        <v>0</v>
      </c>
      <c r="AA1531" s="433">
        <v>3551413.8200000003</v>
      </c>
      <c r="AB1531" s="433">
        <v>0</v>
      </c>
      <c r="AC1531" s="433">
        <v>0</v>
      </c>
      <c r="AD1531" s="433">
        <v>0</v>
      </c>
      <c r="AE1531" s="433">
        <v>0</v>
      </c>
      <c r="AF1531" s="433">
        <v>0</v>
      </c>
      <c r="AG1531" s="433">
        <v>0</v>
      </c>
      <c r="AH1531" s="433">
        <v>0</v>
      </c>
      <c r="AI1531" s="433">
        <v>0</v>
      </c>
      <c r="AJ1531" s="433">
        <v>56928.54</v>
      </c>
      <c r="AK1531" s="175"/>
      <c r="AL1531" s="175">
        <v>7515999.5699999994</v>
      </c>
      <c r="AM1531" s="175">
        <v>11124341.93</v>
      </c>
      <c r="AN1531" s="175">
        <v>3608342.3600000003</v>
      </c>
    </row>
    <row r="1532" spans="1:40" s="247" customFormat="1" ht="23.25" customHeight="1" x14ac:dyDescent="0.35">
      <c r="A1532" s="256">
        <v>2024</v>
      </c>
      <c r="B1532" s="184">
        <f t="shared" si="221"/>
        <v>231</v>
      </c>
      <c r="C1532" s="170" t="s">
        <v>3423</v>
      </c>
      <c r="D1532" s="184">
        <v>32306</v>
      </c>
      <c r="E1532" s="287"/>
      <c r="F1532" s="287"/>
      <c r="G1532" s="287"/>
      <c r="H1532" s="288"/>
      <c r="I1532" s="288"/>
      <c r="J1532" s="288"/>
      <c r="K1532" s="289"/>
      <c r="L1532" s="289"/>
      <c r="M1532" s="289"/>
      <c r="N1532" s="289"/>
      <c r="O1532" s="289"/>
      <c r="P1532" s="289"/>
      <c r="Q1532" s="186">
        <f t="shared" si="219"/>
        <v>7779153.0899999999</v>
      </c>
      <c r="R1532" s="186">
        <f t="shared" si="222"/>
        <v>7671664.7599999998</v>
      </c>
      <c r="S1532" s="433">
        <v>0</v>
      </c>
      <c r="T1532" s="433">
        <v>0</v>
      </c>
      <c r="U1532" s="433">
        <v>0</v>
      </c>
      <c r="V1532" s="433">
        <v>0</v>
      </c>
      <c r="W1532" s="433">
        <v>0</v>
      </c>
      <c r="X1532" s="433">
        <v>0</v>
      </c>
      <c r="Y1532" s="433">
        <v>0</v>
      </c>
      <c r="Z1532" s="433">
        <v>0</v>
      </c>
      <c r="AA1532" s="433">
        <v>3710258.56</v>
      </c>
      <c r="AB1532" s="433">
        <v>0</v>
      </c>
      <c r="AC1532" s="433">
        <v>3961406.2</v>
      </c>
      <c r="AD1532" s="433">
        <v>0</v>
      </c>
      <c r="AE1532" s="433">
        <v>0</v>
      </c>
      <c r="AF1532" s="433">
        <v>0</v>
      </c>
      <c r="AG1532" s="433">
        <v>0</v>
      </c>
      <c r="AH1532" s="433">
        <v>0</v>
      </c>
      <c r="AI1532" s="433">
        <v>0</v>
      </c>
      <c r="AJ1532" s="433">
        <v>107488.33</v>
      </c>
      <c r="AK1532" s="175"/>
      <c r="AL1532" s="175">
        <v>5747893.4399999995</v>
      </c>
      <c r="AM1532" s="175">
        <v>13527046.529999999</v>
      </c>
      <c r="AN1532" s="175">
        <v>7779153.0899999999</v>
      </c>
    </row>
    <row r="1533" spans="1:40" s="247" customFormat="1" ht="23.25" customHeight="1" x14ac:dyDescent="0.35">
      <c r="A1533" s="256">
        <v>2024</v>
      </c>
      <c r="B1533" s="184">
        <f t="shared" si="221"/>
        <v>232</v>
      </c>
      <c r="C1533" s="170" t="s">
        <v>3424</v>
      </c>
      <c r="D1533" s="184">
        <v>32323</v>
      </c>
      <c r="E1533" s="287"/>
      <c r="F1533" s="287"/>
      <c r="G1533" s="287"/>
      <c r="H1533" s="288"/>
      <c r="I1533" s="288"/>
      <c r="J1533" s="288"/>
      <c r="K1533" s="289"/>
      <c r="L1533" s="289"/>
      <c r="M1533" s="289"/>
      <c r="N1533" s="289"/>
      <c r="O1533" s="289"/>
      <c r="P1533" s="289"/>
      <c r="Q1533" s="186">
        <f t="shared" si="219"/>
        <v>11295246.76</v>
      </c>
      <c r="R1533" s="186">
        <f t="shared" si="222"/>
        <v>11150240</v>
      </c>
      <c r="S1533" s="433">
        <v>0</v>
      </c>
      <c r="T1533" s="433">
        <v>0</v>
      </c>
      <c r="U1533" s="433">
        <v>0</v>
      </c>
      <c r="V1533" s="433">
        <v>0</v>
      </c>
      <c r="W1533" s="433">
        <v>0</v>
      </c>
      <c r="X1533" s="433">
        <v>0</v>
      </c>
      <c r="Y1533" s="433">
        <v>0</v>
      </c>
      <c r="Z1533" s="433">
        <v>0</v>
      </c>
      <c r="AA1533" s="433">
        <v>6683508.4299999997</v>
      </c>
      <c r="AB1533" s="433">
        <v>0</v>
      </c>
      <c r="AC1533" s="433">
        <v>4466731.57</v>
      </c>
      <c r="AD1533" s="433">
        <v>0</v>
      </c>
      <c r="AE1533" s="433">
        <v>0</v>
      </c>
      <c r="AF1533" s="433">
        <v>0</v>
      </c>
      <c r="AG1533" s="433">
        <v>0</v>
      </c>
      <c r="AH1533" s="433">
        <v>0</v>
      </c>
      <c r="AI1533" s="433">
        <v>0</v>
      </c>
      <c r="AJ1533" s="433">
        <v>145006.76</v>
      </c>
      <c r="AK1533" s="175"/>
      <c r="AL1533" s="175">
        <v>8679229.3300000001</v>
      </c>
      <c r="AM1533" s="175">
        <v>19974476.09</v>
      </c>
      <c r="AN1533" s="175">
        <v>11295246.76</v>
      </c>
    </row>
    <row r="1534" spans="1:40" s="84" customFormat="1" ht="23.25" customHeight="1" x14ac:dyDescent="0.35">
      <c r="A1534" s="256">
        <v>2024</v>
      </c>
      <c r="B1534" s="184">
        <f>B1533+1</f>
        <v>233</v>
      </c>
      <c r="C1534" s="170" t="s">
        <v>3053</v>
      </c>
      <c r="D1534" s="184">
        <v>32183</v>
      </c>
      <c r="E1534" s="287"/>
      <c r="F1534" s="287"/>
      <c r="G1534" s="287"/>
      <c r="H1534" s="288"/>
      <c r="I1534" s="288" t="e">
        <v>#N/A</v>
      </c>
      <c r="J1534" s="288" t="e">
        <f>VLOOKUP(D1534,[1]Лист3!$A:$AK,37,0)</f>
        <v>#N/A</v>
      </c>
      <c r="K1534" s="289"/>
      <c r="L1534" s="289"/>
      <c r="M1534" s="289"/>
      <c r="N1534" s="289"/>
      <c r="O1534" s="289"/>
      <c r="P1534" s="289"/>
      <c r="Q1534" s="186">
        <f t="shared" si="219"/>
        <v>3754692.45</v>
      </c>
      <c r="R1534" s="186">
        <f t="shared" si="220"/>
        <v>3706213.99</v>
      </c>
      <c r="S1534" s="433">
        <v>0</v>
      </c>
      <c r="T1534" s="433">
        <v>0</v>
      </c>
      <c r="U1534" s="433">
        <v>0</v>
      </c>
      <c r="V1534" s="433">
        <v>0</v>
      </c>
      <c r="W1534" s="433">
        <v>0</v>
      </c>
      <c r="X1534" s="433">
        <v>0</v>
      </c>
      <c r="Y1534" s="433">
        <v>0</v>
      </c>
      <c r="Z1534" s="433">
        <v>0</v>
      </c>
      <c r="AA1534" s="433">
        <v>3555435.3200000003</v>
      </c>
      <c r="AB1534" s="433">
        <v>150778.67000000001</v>
      </c>
      <c r="AC1534" s="433">
        <v>0</v>
      </c>
      <c r="AD1534" s="433">
        <v>0</v>
      </c>
      <c r="AE1534" s="433">
        <v>0</v>
      </c>
      <c r="AF1534" s="433">
        <v>0</v>
      </c>
      <c r="AG1534" s="433">
        <v>0</v>
      </c>
      <c r="AH1534" s="433">
        <v>0</v>
      </c>
      <c r="AI1534" s="433">
        <v>0</v>
      </c>
      <c r="AJ1534" s="433">
        <v>48478.46</v>
      </c>
      <c r="AK1534" s="175"/>
      <c r="AL1534" s="175">
        <v>6107726.4899999993</v>
      </c>
      <c r="AM1534" s="175">
        <v>9862418.9399999995</v>
      </c>
      <c r="AN1534" s="175">
        <v>3754692.45</v>
      </c>
    </row>
    <row r="1535" spans="1:40" s="128" customFormat="1" ht="23.25" customHeight="1" x14ac:dyDescent="0.35">
      <c r="A1535" s="256">
        <v>2024</v>
      </c>
      <c r="B1535" s="184">
        <f t="shared" si="221"/>
        <v>234</v>
      </c>
      <c r="C1535" s="170" t="s">
        <v>336</v>
      </c>
      <c r="D1535" s="184">
        <v>32302</v>
      </c>
      <c r="E1535" s="287">
        <f>VLOOKUP(D1535,'[1]2023-2025'!$A:$G,7,0)</f>
        <v>2023</v>
      </c>
      <c r="F1535" s="287"/>
      <c r="G1535" s="287" t="s">
        <v>1899</v>
      </c>
      <c r="H1535" s="288">
        <f>INDEX('[1]2023-2025'!$AK:$AK,MATCH(D1535,'[1]2023-2025'!$A:$A,0))</f>
        <v>44670</v>
      </c>
      <c r="I1535" s="288" t="e">
        <v>#N/A</v>
      </c>
      <c r="J1535" s="288" t="e">
        <f>VLOOKUP(D1535,[1]Лист3!$A:$AK,37,0)</f>
        <v>#N/A</v>
      </c>
      <c r="K1535" s="289">
        <f>INDEX('[1]2023-2025'!$G:$G,MATCH(D1535,'[1]2023-2025'!$A:$A,0))</f>
        <v>2023</v>
      </c>
      <c r="L1535" s="289"/>
      <c r="M1535" s="289"/>
      <c r="N1535" s="289"/>
      <c r="O1535" s="289" t="s">
        <v>2441</v>
      </c>
      <c r="P1535" s="289">
        <v>0</v>
      </c>
      <c r="Q1535" s="186">
        <f t="shared" si="219"/>
        <v>5259288.0199999996</v>
      </c>
      <c r="R1535" s="186">
        <f t="shared" si="220"/>
        <v>5165212.3199999994</v>
      </c>
      <c r="S1535" s="433">
        <v>0</v>
      </c>
      <c r="T1535" s="433">
        <v>0</v>
      </c>
      <c r="U1535" s="433">
        <v>0</v>
      </c>
      <c r="V1535" s="433">
        <v>0</v>
      </c>
      <c r="W1535" s="433">
        <v>0</v>
      </c>
      <c r="X1535" s="433">
        <v>0</v>
      </c>
      <c r="Y1535" s="433">
        <v>0</v>
      </c>
      <c r="Z1535" s="433">
        <v>0</v>
      </c>
      <c r="AA1535" s="433">
        <v>0</v>
      </c>
      <c r="AB1535" s="433">
        <v>0</v>
      </c>
      <c r="AC1535" s="433">
        <v>5165212.3199999994</v>
      </c>
      <c r="AD1535" s="433">
        <v>0</v>
      </c>
      <c r="AE1535" s="433">
        <v>0</v>
      </c>
      <c r="AF1535" s="433">
        <v>0</v>
      </c>
      <c r="AG1535" s="433">
        <v>0</v>
      </c>
      <c r="AH1535" s="433">
        <v>0</v>
      </c>
      <c r="AI1535" s="433">
        <v>0</v>
      </c>
      <c r="AJ1535" s="433">
        <v>94075.7</v>
      </c>
      <c r="AK1535" s="175"/>
      <c r="AL1535" s="175">
        <v>10439848.18</v>
      </c>
      <c r="AM1535" s="175">
        <v>22584150.059999999</v>
      </c>
      <c r="AN1535" s="175">
        <v>12144301.879999999</v>
      </c>
    </row>
    <row r="1536" spans="1:40" s="128" customFormat="1" ht="23.25" customHeight="1" x14ac:dyDescent="0.35">
      <c r="A1536" s="256">
        <v>2024</v>
      </c>
      <c r="B1536" s="184">
        <f t="shared" si="221"/>
        <v>235</v>
      </c>
      <c r="C1536" s="170" t="s">
        <v>3754</v>
      </c>
      <c r="D1536" s="184">
        <v>32164</v>
      </c>
      <c r="E1536" s="287">
        <f>VLOOKUP(D1536,'[1]2023-2025'!$A:$G,7,0)</f>
        <v>2023</v>
      </c>
      <c r="F1536" s="287"/>
      <c r="G1536" s="287" t="s">
        <v>1899</v>
      </c>
      <c r="H1536" s="288">
        <f>INDEX('[1]2023-2025'!$AK:$AK,MATCH(D1536,'[1]2023-2025'!$A:$A,0))</f>
        <v>44613</v>
      </c>
      <c r="I1536" s="288" t="e">
        <v>#N/A</v>
      </c>
      <c r="J1536" s="288" t="e">
        <f>VLOOKUP(D1536,[1]Лист3!$A:$AK,37,0)</f>
        <v>#N/A</v>
      </c>
      <c r="K1536" s="289">
        <f>INDEX('[1]2023-2025'!$G:$G,MATCH(D1536,'[1]2023-2025'!$A:$A,0))</f>
        <v>2023</v>
      </c>
      <c r="L1536" s="289"/>
      <c r="M1536" s="289"/>
      <c r="N1536" s="289"/>
      <c r="O1536" s="289" t="s">
        <v>2572</v>
      </c>
      <c r="P1536" s="289">
        <v>0</v>
      </c>
      <c r="Q1536" s="186">
        <f t="shared" si="219"/>
        <v>2481249.5099999998</v>
      </c>
      <c r="R1536" s="186">
        <f t="shared" si="220"/>
        <v>2445451.5</v>
      </c>
      <c r="S1536" s="433">
        <v>0</v>
      </c>
      <c r="T1536" s="433">
        <v>0</v>
      </c>
      <c r="U1536" s="433">
        <v>0</v>
      </c>
      <c r="V1536" s="433">
        <v>178288.13</v>
      </c>
      <c r="W1536" s="433">
        <v>0</v>
      </c>
      <c r="X1536" s="433">
        <v>329812.88</v>
      </c>
      <c r="Y1536" s="433">
        <v>0</v>
      </c>
      <c r="Z1536" s="433">
        <v>0</v>
      </c>
      <c r="AA1536" s="433">
        <v>1937350.4899999998</v>
      </c>
      <c r="AB1536" s="433">
        <v>0</v>
      </c>
      <c r="AC1536" s="433">
        <v>0</v>
      </c>
      <c r="AD1536" s="433">
        <v>0</v>
      </c>
      <c r="AE1536" s="433">
        <v>0</v>
      </c>
      <c r="AF1536" s="433">
        <v>0</v>
      </c>
      <c r="AG1536" s="433">
        <v>0</v>
      </c>
      <c r="AH1536" s="433">
        <v>0</v>
      </c>
      <c r="AI1536" s="433">
        <v>0</v>
      </c>
      <c r="AJ1536" s="433">
        <v>35798.009999999995</v>
      </c>
      <c r="AK1536" s="175"/>
      <c r="AL1536" s="175">
        <v>4656558.6899999995</v>
      </c>
      <c r="AM1536" s="175">
        <v>7206152.6799999997</v>
      </c>
      <c r="AN1536" s="175">
        <v>2549593.9899999998</v>
      </c>
    </row>
    <row r="1537" spans="1:40" s="84" customFormat="1" ht="23.25" customHeight="1" x14ac:dyDescent="0.35">
      <c r="A1537" s="256">
        <v>2024</v>
      </c>
      <c r="B1537" s="184">
        <f t="shared" si="221"/>
        <v>236</v>
      </c>
      <c r="C1537" s="170" t="s">
        <v>3755</v>
      </c>
      <c r="D1537" s="184">
        <v>32149</v>
      </c>
      <c r="E1537" s="287">
        <f>VLOOKUP(D1537,'[1]2023-2025'!$A:$G,7,0)</f>
        <v>2023</v>
      </c>
      <c r="F1537" s="287"/>
      <c r="G1537" s="287" t="s">
        <v>1899</v>
      </c>
      <c r="H1537" s="288">
        <f>INDEX('[1]2023-2025'!$AK:$AK,MATCH(D1537,'[1]2023-2025'!$A:$A,0))</f>
        <v>44491</v>
      </c>
      <c r="I1537" s="288" t="e">
        <v>#N/A</v>
      </c>
      <c r="J1537" s="288" t="e">
        <f>VLOOKUP(D1537,[1]Лист3!$A:$AK,37,0)</f>
        <v>#N/A</v>
      </c>
      <c r="K1537" s="289">
        <f>INDEX('[1]2023-2025'!$G:$G,MATCH(D1537,'[1]2023-2025'!$A:$A,0))</f>
        <v>2023</v>
      </c>
      <c r="L1537" s="289"/>
      <c r="M1537" s="289"/>
      <c r="N1537" s="289"/>
      <c r="O1537" s="289" t="s">
        <v>2573</v>
      </c>
      <c r="P1537" s="289">
        <v>0</v>
      </c>
      <c r="Q1537" s="186">
        <f t="shared" si="219"/>
        <v>358282.39</v>
      </c>
      <c r="R1537" s="186">
        <f t="shared" si="220"/>
        <v>358282.39</v>
      </c>
      <c r="S1537" s="433">
        <v>0</v>
      </c>
      <c r="T1537" s="433">
        <v>0</v>
      </c>
      <c r="U1537" s="433">
        <v>0</v>
      </c>
      <c r="V1537" s="433">
        <v>0</v>
      </c>
      <c r="W1537" s="433">
        <v>0</v>
      </c>
      <c r="X1537" s="433">
        <v>0</v>
      </c>
      <c r="Y1537" s="433">
        <v>0</v>
      </c>
      <c r="Z1537" s="433">
        <v>0</v>
      </c>
      <c r="AA1537" s="433">
        <v>0</v>
      </c>
      <c r="AB1537" s="433">
        <v>0</v>
      </c>
      <c r="AC1537" s="433">
        <v>0</v>
      </c>
      <c r="AD1537" s="433">
        <v>0</v>
      </c>
      <c r="AE1537" s="433">
        <v>0</v>
      </c>
      <c r="AF1537" s="433">
        <v>0</v>
      </c>
      <c r="AG1537" s="433">
        <v>358282.39</v>
      </c>
      <c r="AH1537" s="433">
        <v>0</v>
      </c>
      <c r="AI1537" s="433">
        <v>0</v>
      </c>
      <c r="AJ1537" s="433">
        <v>0</v>
      </c>
      <c r="AK1537" s="175"/>
      <c r="AL1537" s="175">
        <v>12184366.07</v>
      </c>
      <c r="AM1537" s="175">
        <v>17512917.48</v>
      </c>
      <c r="AN1537" s="175">
        <v>5328551.4099999992</v>
      </c>
    </row>
    <row r="1538" spans="1:40" s="84" customFormat="1" ht="23.25" customHeight="1" x14ac:dyDescent="0.35">
      <c r="A1538" s="256">
        <v>2024</v>
      </c>
      <c r="B1538" s="184">
        <f t="shared" si="221"/>
        <v>237</v>
      </c>
      <c r="C1538" s="170" t="s">
        <v>4004</v>
      </c>
      <c r="D1538" s="184">
        <v>32154</v>
      </c>
      <c r="E1538" s="287"/>
      <c r="F1538" s="287"/>
      <c r="G1538" s="287"/>
      <c r="H1538" s="288"/>
      <c r="I1538" s="288"/>
      <c r="J1538" s="288"/>
      <c r="K1538" s="289"/>
      <c r="L1538" s="289"/>
      <c r="M1538" s="289"/>
      <c r="N1538" s="289"/>
      <c r="O1538" s="289"/>
      <c r="P1538" s="289"/>
      <c r="Q1538" s="186">
        <f t="shared" si="219"/>
        <v>3192718.9200000004</v>
      </c>
      <c r="R1538" s="186">
        <f>SUM(S1538:AI1538)</f>
        <v>3143393.6500000004</v>
      </c>
      <c r="S1538" s="433">
        <v>0</v>
      </c>
      <c r="T1538" s="433">
        <v>0</v>
      </c>
      <c r="U1538" s="433">
        <v>0</v>
      </c>
      <c r="V1538" s="433">
        <v>0</v>
      </c>
      <c r="W1538" s="433">
        <v>0</v>
      </c>
      <c r="X1538" s="433">
        <v>0</v>
      </c>
      <c r="Y1538" s="433">
        <v>0</v>
      </c>
      <c r="Z1538" s="433">
        <v>0</v>
      </c>
      <c r="AA1538" s="433">
        <v>0</v>
      </c>
      <c r="AB1538" s="433">
        <v>0</v>
      </c>
      <c r="AC1538" s="433">
        <v>3143393.6500000004</v>
      </c>
      <c r="AD1538" s="433">
        <v>0</v>
      </c>
      <c r="AE1538" s="433">
        <v>0</v>
      </c>
      <c r="AF1538" s="433">
        <v>0</v>
      </c>
      <c r="AG1538" s="433">
        <v>0</v>
      </c>
      <c r="AH1538" s="433">
        <v>0</v>
      </c>
      <c r="AI1538" s="433">
        <v>0</v>
      </c>
      <c r="AJ1538" s="433">
        <v>49325.27</v>
      </c>
      <c r="AK1538" s="175"/>
      <c r="AL1538" s="175">
        <v>8101159.8699999992</v>
      </c>
      <c r="AM1538" s="175">
        <v>18800343.48</v>
      </c>
      <c r="AN1538" s="175">
        <v>10699183.610000001</v>
      </c>
    </row>
    <row r="1539" spans="1:40" s="84" customFormat="1" ht="23.25" customHeight="1" x14ac:dyDescent="0.35">
      <c r="A1539" s="256">
        <v>2024</v>
      </c>
      <c r="B1539" s="184">
        <f t="shared" si="221"/>
        <v>238</v>
      </c>
      <c r="C1539" s="170" t="s">
        <v>4005</v>
      </c>
      <c r="D1539" s="184">
        <v>32159</v>
      </c>
      <c r="E1539" s="287"/>
      <c r="F1539" s="287"/>
      <c r="G1539" s="287"/>
      <c r="H1539" s="288"/>
      <c r="I1539" s="288"/>
      <c r="J1539" s="288"/>
      <c r="K1539" s="289"/>
      <c r="L1539" s="289"/>
      <c r="M1539" s="289"/>
      <c r="N1539" s="289"/>
      <c r="O1539" s="289"/>
      <c r="P1539" s="289"/>
      <c r="Q1539" s="186">
        <f t="shared" si="219"/>
        <v>3360011.51</v>
      </c>
      <c r="R1539" s="186">
        <f>SUM(S1539:AI1539)</f>
        <v>3304049.98</v>
      </c>
      <c r="S1539" s="433">
        <v>0</v>
      </c>
      <c r="T1539" s="433">
        <v>0</v>
      </c>
      <c r="U1539" s="433">
        <v>0</v>
      </c>
      <c r="V1539" s="433">
        <v>0</v>
      </c>
      <c r="W1539" s="433">
        <v>0</v>
      </c>
      <c r="X1539" s="433">
        <v>0</v>
      </c>
      <c r="Y1539" s="433">
        <v>0</v>
      </c>
      <c r="Z1539" s="433">
        <v>0</v>
      </c>
      <c r="AA1539" s="433">
        <v>0</v>
      </c>
      <c r="AB1539" s="433">
        <v>0</v>
      </c>
      <c r="AC1539" s="433">
        <v>3304049.98</v>
      </c>
      <c r="AD1539" s="433">
        <v>0</v>
      </c>
      <c r="AE1539" s="433">
        <v>0</v>
      </c>
      <c r="AF1539" s="433">
        <v>0</v>
      </c>
      <c r="AG1539" s="433">
        <v>0</v>
      </c>
      <c r="AH1539" s="433">
        <v>0</v>
      </c>
      <c r="AI1539" s="433">
        <v>0</v>
      </c>
      <c r="AJ1539" s="433">
        <v>55961.53</v>
      </c>
      <c r="AK1539" s="175"/>
      <c r="AL1539" s="175">
        <v>7689938.5300000012</v>
      </c>
      <c r="AM1539" s="175">
        <v>17181374.73</v>
      </c>
      <c r="AN1539" s="175">
        <v>9491436.1999999993</v>
      </c>
    </row>
    <row r="1540" spans="1:40" s="84" customFormat="1" ht="23.25" customHeight="1" x14ac:dyDescent="0.35">
      <c r="A1540" s="256">
        <v>2024</v>
      </c>
      <c r="B1540" s="184">
        <f>B1539+1</f>
        <v>239</v>
      </c>
      <c r="C1540" s="409" t="s">
        <v>4624</v>
      </c>
      <c r="D1540" s="184">
        <v>32300</v>
      </c>
      <c r="E1540" s="287"/>
      <c r="F1540" s="287"/>
      <c r="G1540" s="287"/>
      <c r="H1540" s="288"/>
      <c r="I1540" s="288"/>
      <c r="J1540" s="288"/>
      <c r="K1540" s="289"/>
      <c r="L1540" s="289"/>
      <c r="M1540" s="289"/>
      <c r="N1540" s="289"/>
      <c r="O1540" s="289"/>
      <c r="P1540" s="289"/>
      <c r="Q1540" s="186">
        <f t="shared" si="219"/>
        <v>588058</v>
      </c>
      <c r="R1540" s="186">
        <f>SUM(S1540:AI1540)</f>
        <v>588058</v>
      </c>
      <c r="S1540" s="433">
        <v>0</v>
      </c>
      <c r="T1540" s="433">
        <v>0</v>
      </c>
      <c r="U1540" s="433">
        <v>0</v>
      </c>
      <c r="V1540" s="433">
        <v>0</v>
      </c>
      <c r="W1540" s="433">
        <v>0</v>
      </c>
      <c r="X1540" s="433">
        <v>0</v>
      </c>
      <c r="Y1540" s="433">
        <v>0</v>
      </c>
      <c r="Z1540" s="433">
        <v>0</v>
      </c>
      <c r="AA1540" s="433">
        <v>0</v>
      </c>
      <c r="AB1540" s="433">
        <v>0</v>
      </c>
      <c r="AC1540" s="435">
        <v>588058</v>
      </c>
      <c r="AD1540" s="433">
        <v>0</v>
      </c>
      <c r="AE1540" s="433">
        <v>0</v>
      </c>
      <c r="AF1540" s="433">
        <v>0</v>
      </c>
      <c r="AG1540" s="433">
        <v>0</v>
      </c>
      <c r="AH1540" s="433">
        <v>0</v>
      </c>
      <c r="AI1540" s="433">
        <v>0</v>
      </c>
      <c r="AJ1540" s="433">
        <v>0</v>
      </c>
      <c r="AK1540" s="175"/>
      <c r="AL1540" s="175">
        <v>24990013.809999999</v>
      </c>
      <c r="AM1540" s="175">
        <v>26976161.079999998</v>
      </c>
      <c r="AN1540" s="175">
        <v>1986147.27</v>
      </c>
    </row>
    <row r="1541" spans="1:40" s="84" customFormat="1" ht="20.3" customHeight="1" x14ac:dyDescent="0.35">
      <c r="A1541" s="256"/>
      <c r="B1541" s="170" t="s">
        <v>22</v>
      </c>
      <c r="C1541" s="293"/>
      <c r="D1541" s="296" t="s">
        <v>172</v>
      </c>
      <c r="E1541" s="287" t="e">
        <f>VLOOKUP(D1541,'[1]2023-2025'!$A:$G,7,0)</f>
        <v>#N/A</v>
      </c>
      <c r="F1541" s="287"/>
      <c r="G1541" s="287"/>
      <c r="H1541" s="288"/>
      <c r="I1541" s="288" t="e">
        <v>#N/A</v>
      </c>
      <c r="J1541" s="288" t="e">
        <f>VLOOKUP(D1541,[1]Лист3!$A:$AK,37,0)</f>
        <v>#N/A</v>
      </c>
      <c r="K1541" s="289"/>
      <c r="L1541" s="289"/>
      <c r="M1541" s="289"/>
      <c r="N1541" s="289"/>
      <c r="O1541" s="289"/>
      <c r="P1541" s="289"/>
      <c r="Q1541" s="297">
        <f>SUM(Q1513:Q1540)</f>
        <v>166122137.72999993</v>
      </c>
      <c r="R1541" s="297">
        <f>SUM(R1513:R1540)</f>
        <v>163729565.15999997</v>
      </c>
      <c r="S1541" s="297">
        <f>SUM(S1513:S1540)</f>
        <v>0</v>
      </c>
      <c r="T1541" s="297">
        <f t="shared" ref="T1541:AJ1541" si="223">SUM(T1513:T1540)</f>
        <v>5189865.28</v>
      </c>
      <c r="U1541" s="297">
        <f t="shared" si="223"/>
        <v>0</v>
      </c>
      <c r="V1541" s="297">
        <f t="shared" si="223"/>
        <v>932266.2</v>
      </c>
      <c r="W1541" s="297">
        <f t="shared" si="223"/>
        <v>295921.01</v>
      </c>
      <c r="X1541" s="297">
        <f t="shared" si="223"/>
        <v>849031.99</v>
      </c>
      <c r="Y1541" s="297">
        <f t="shared" si="223"/>
        <v>0</v>
      </c>
      <c r="Z1541" s="297">
        <f t="shared" si="223"/>
        <v>0</v>
      </c>
      <c r="AA1541" s="297">
        <f t="shared" si="223"/>
        <v>87716453.440000013</v>
      </c>
      <c r="AB1541" s="297">
        <f t="shared" si="223"/>
        <v>6742214.1200000001</v>
      </c>
      <c r="AC1541" s="297">
        <f t="shared" si="223"/>
        <v>61645530.729999997</v>
      </c>
      <c r="AD1541" s="297">
        <f t="shared" si="223"/>
        <v>0</v>
      </c>
      <c r="AE1541" s="297">
        <f t="shared" si="223"/>
        <v>0</v>
      </c>
      <c r="AF1541" s="297">
        <f t="shared" si="223"/>
        <v>0</v>
      </c>
      <c r="AG1541" s="297">
        <f t="shared" si="223"/>
        <v>358282.39</v>
      </c>
      <c r="AH1541" s="297">
        <f t="shared" si="223"/>
        <v>0</v>
      </c>
      <c r="AI1541" s="297">
        <f t="shared" si="223"/>
        <v>0</v>
      </c>
      <c r="AJ1541" s="297">
        <f t="shared" si="223"/>
        <v>2392572.5699999994</v>
      </c>
      <c r="AK1541" s="175"/>
      <c r="AL1541" s="175" t="e">
        <v>#N/A</v>
      </c>
      <c r="AM1541" s="175" t="e">
        <v>#N/A</v>
      </c>
      <c r="AN1541" s="175" t="e">
        <v>#N/A</v>
      </c>
    </row>
    <row r="1542" spans="1:40" s="128" customFormat="1" ht="20.3" customHeight="1" x14ac:dyDescent="0.35">
      <c r="A1542" s="256"/>
      <c r="B1542" s="298"/>
      <c r="C1542" s="275"/>
      <c r="D1542" s="275"/>
      <c r="E1542" s="287">
        <f>VLOOKUP(D1542,'[1]2023-2025'!$A:$G,7,0)</f>
        <v>0</v>
      </c>
      <c r="F1542" s="287"/>
      <c r="G1542" s="287"/>
      <c r="H1542" s="288" t="e">
        <v>#N/A</v>
      </c>
      <c r="I1542" s="288" t="e">
        <v>#N/A</v>
      </c>
      <c r="J1542" s="288" t="e">
        <f>VLOOKUP(D1542,[1]Лист3!$A:$AK,37,0)</f>
        <v>#N/A</v>
      </c>
      <c r="K1542" s="289" t="e">
        <v>#N/A</v>
      </c>
      <c r="L1542" s="289"/>
      <c r="M1542" s="289"/>
      <c r="N1542" s="289"/>
      <c r="O1542" s="289" t="e">
        <v>#N/A</v>
      </c>
      <c r="P1542" s="289"/>
      <c r="Q1542" s="275"/>
      <c r="R1542" s="275"/>
      <c r="S1542" s="277"/>
      <c r="T1542" s="277"/>
      <c r="U1542" s="277"/>
      <c r="V1542" s="277"/>
      <c r="W1542" s="277"/>
      <c r="X1542" s="277" t="s">
        <v>1914</v>
      </c>
      <c r="Y1542" s="277"/>
      <c r="Z1542" s="277"/>
      <c r="AA1542" s="277"/>
      <c r="AB1542" s="277"/>
      <c r="AC1542" s="277"/>
      <c r="AD1542" s="277"/>
      <c r="AE1542" s="277"/>
      <c r="AF1542" s="277"/>
      <c r="AG1542" s="277"/>
      <c r="AH1542" s="277"/>
      <c r="AI1542" s="277"/>
      <c r="AJ1542" s="277"/>
      <c r="AK1542" s="175"/>
      <c r="AL1542" s="175" t="e">
        <v>#N/A</v>
      </c>
      <c r="AM1542" s="175" t="e">
        <v>#N/A</v>
      </c>
      <c r="AN1542" s="175" t="e">
        <v>#N/A</v>
      </c>
    </row>
    <row r="1543" spans="1:40" s="128" customFormat="1" ht="20.3" customHeight="1" x14ac:dyDescent="0.35">
      <c r="A1543" s="256">
        <v>2024</v>
      </c>
      <c r="B1543" s="184">
        <f>B1540+1</f>
        <v>240</v>
      </c>
      <c r="C1543" s="248" t="s">
        <v>816</v>
      </c>
      <c r="D1543" s="184">
        <v>33117</v>
      </c>
      <c r="E1543" s="287" t="e">
        <f>VLOOKUP(D1543,'[1]2023-2025'!$A:$G,7,0)</f>
        <v>#N/A</v>
      </c>
      <c r="F1543" s="287"/>
      <c r="G1543" s="287" t="s">
        <v>1899</v>
      </c>
      <c r="H1543" s="288" t="e">
        <f>INDEX('[1]2023-2025'!$AK:$AK,MATCH(D1543,'[1]2023-2025'!$A:$A,0))</f>
        <v>#N/A</v>
      </c>
      <c r="I1543" s="288" t="e">
        <v>#N/A</v>
      </c>
      <c r="J1543" s="288" t="e">
        <f>VLOOKUP(D1543,[1]Лист3!$A:$AK,37,0)</f>
        <v>#N/A</v>
      </c>
      <c r="K1543" s="289" t="e">
        <f>INDEX('[1]2023-2025'!$G:$G,MATCH(D1543,'[1]2023-2025'!$A:$A,0))</f>
        <v>#N/A</v>
      </c>
      <c r="L1543" s="289"/>
      <c r="M1543" s="289"/>
      <c r="N1543" s="289"/>
      <c r="O1543" s="289" t="e">
        <v>#N/A</v>
      </c>
      <c r="P1543" s="289" t="e">
        <v>#N/A</v>
      </c>
      <c r="Q1543" s="186">
        <f t="shared" ref="Q1543:Q1603" si="224">SUM(S1543:AJ1543)</f>
        <v>2539398.7100000004</v>
      </c>
      <c r="R1543" s="186">
        <f t="shared" ref="R1543:R1606" si="225">SUM(S1543:AI1543)</f>
        <v>2503219.9900000002</v>
      </c>
      <c r="S1543" s="433">
        <v>0</v>
      </c>
      <c r="T1543" s="433">
        <v>0</v>
      </c>
      <c r="U1543" s="433">
        <v>0</v>
      </c>
      <c r="V1543" s="433">
        <v>0</v>
      </c>
      <c r="W1543" s="433">
        <v>0</v>
      </c>
      <c r="X1543" s="433">
        <v>0</v>
      </c>
      <c r="Y1543" s="433">
        <v>0</v>
      </c>
      <c r="Z1543" s="433">
        <v>0</v>
      </c>
      <c r="AA1543" s="433">
        <v>2503219.9900000002</v>
      </c>
      <c r="AB1543" s="433">
        <v>0</v>
      </c>
      <c r="AC1543" s="433">
        <v>0</v>
      </c>
      <c r="AD1543" s="433">
        <v>0</v>
      </c>
      <c r="AE1543" s="433">
        <v>0</v>
      </c>
      <c r="AF1543" s="433">
        <v>0</v>
      </c>
      <c r="AG1543" s="433">
        <v>0</v>
      </c>
      <c r="AH1543" s="433">
        <v>0</v>
      </c>
      <c r="AI1543" s="433">
        <v>0</v>
      </c>
      <c r="AJ1543" s="433">
        <v>36178.720000000001</v>
      </c>
      <c r="AK1543" s="175"/>
      <c r="AL1543" s="175">
        <v>3190620.4999999995</v>
      </c>
      <c r="AM1543" s="175">
        <v>5730019.21</v>
      </c>
      <c r="AN1543" s="175">
        <v>2539398.7100000004</v>
      </c>
    </row>
    <row r="1544" spans="1:40" s="128" customFormat="1" ht="20.3" customHeight="1" x14ac:dyDescent="0.35">
      <c r="A1544" s="256">
        <v>2024</v>
      </c>
      <c r="B1544" s="184">
        <f>B1543+1</f>
        <v>241</v>
      </c>
      <c r="C1544" s="393" t="s">
        <v>825</v>
      </c>
      <c r="D1544" s="184">
        <v>33500</v>
      </c>
      <c r="E1544" s="287">
        <f>VLOOKUP(D1544,'[1]2023-2025'!$A:$G,7,0)</f>
        <v>2024</v>
      </c>
      <c r="F1544" s="287"/>
      <c r="G1544" s="287" t="s">
        <v>1899</v>
      </c>
      <c r="H1544" s="288">
        <f>INDEX('[1]2023-2025'!$AK:$AK,MATCH(D1544,'[1]2023-2025'!$A:$A,0))</f>
        <v>45065</v>
      </c>
      <c r="I1544" s="288" t="e">
        <v>#N/A</v>
      </c>
      <c r="J1544" s="288">
        <f>VLOOKUP(D1544,[1]Лист3!$A:$AK,37,0)</f>
        <v>45065</v>
      </c>
      <c r="K1544" s="289">
        <f>INDEX('[1]2023-2025'!$G:$G,MATCH(D1544,'[1]2023-2025'!$A:$A,0))</f>
        <v>2024</v>
      </c>
      <c r="L1544" s="289"/>
      <c r="M1544" s="289"/>
      <c r="N1544" s="289"/>
      <c r="O1544" s="289" t="e">
        <v>#N/A</v>
      </c>
      <c r="P1544" s="289" t="e">
        <v>#N/A</v>
      </c>
      <c r="Q1544" s="186">
        <f t="shared" si="224"/>
        <v>3394804.99</v>
      </c>
      <c r="R1544" s="186">
        <f t="shared" si="225"/>
        <v>3347791.6</v>
      </c>
      <c r="S1544" s="433">
        <v>0</v>
      </c>
      <c r="T1544" s="433">
        <v>0</v>
      </c>
      <c r="U1544" s="433">
        <v>0</v>
      </c>
      <c r="V1544" s="433">
        <v>0</v>
      </c>
      <c r="W1544" s="433">
        <v>0</v>
      </c>
      <c r="X1544" s="433">
        <v>0</v>
      </c>
      <c r="Y1544" s="433">
        <v>0</v>
      </c>
      <c r="Z1544" s="433">
        <v>0</v>
      </c>
      <c r="AA1544" s="433">
        <v>0</v>
      </c>
      <c r="AB1544" s="433">
        <v>0</v>
      </c>
      <c r="AC1544" s="433">
        <v>3347791.6</v>
      </c>
      <c r="AD1544" s="433">
        <v>0</v>
      </c>
      <c r="AE1544" s="433">
        <v>0</v>
      </c>
      <c r="AF1544" s="433">
        <v>0</v>
      </c>
      <c r="AG1544" s="433">
        <v>0</v>
      </c>
      <c r="AH1544" s="433">
        <v>0</v>
      </c>
      <c r="AI1544" s="433">
        <v>0</v>
      </c>
      <c r="AJ1544" s="433">
        <v>47013.39</v>
      </c>
      <c r="AK1544" s="175"/>
      <c r="AL1544" s="175">
        <v>3542764.9699999988</v>
      </c>
      <c r="AM1544" s="175">
        <v>9897283.5399999991</v>
      </c>
      <c r="AN1544" s="175">
        <v>6354518.5700000003</v>
      </c>
    </row>
    <row r="1545" spans="1:40" s="128" customFormat="1" ht="20.3" customHeight="1" x14ac:dyDescent="0.35">
      <c r="A1545" s="256">
        <v>2024</v>
      </c>
      <c r="B1545" s="184">
        <f t="shared" ref="B1545:B1605" si="226">B1544+1</f>
        <v>242</v>
      </c>
      <c r="C1545" s="393" t="s">
        <v>826</v>
      </c>
      <c r="D1545" s="184">
        <v>33507</v>
      </c>
      <c r="E1545" s="287">
        <f>VLOOKUP(D1545,'[1]2023-2025'!$A:$G,7,0)</f>
        <v>2024</v>
      </c>
      <c r="F1545" s="287"/>
      <c r="G1545" s="287" t="s">
        <v>1899</v>
      </c>
      <c r="H1545" s="288">
        <f>INDEX('[1]2023-2025'!$AK:$AK,MATCH(D1545,'[1]2023-2025'!$A:$A,0))</f>
        <v>45065</v>
      </c>
      <c r="I1545" s="288" t="e">
        <v>#N/A</v>
      </c>
      <c r="J1545" s="288">
        <f>VLOOKUP(D1545,[1]Лист3!$A:$AK,37,0)</f>
        <v>45065</v>
      </c>
      <c r="K1545" s="289">
        <f>INDEX('[1]2023-2025'!$G:$G,MATCH(D1545,'[1]2023-2025'!$A:$A,0))</f>
        <v>2024</v>
      </c>
      <c r="L1545" s="289"/>
      <c r="M1545" s="289"/>
      <c r="N1545" s="289"/>
      <c r="O1545" s="289" t="e">
        <v>#N/A</v>
      </c>
      <c r="P1545" s="289" t="e">
        <v>#N/A</v>
      </c>
      <c r="Q1545" s="186">
        <f t="shared" si="224"/>
        <v>4349035.18</v>
      </c>
      <c r="R1545" s="186">
        <f t="shared" si="225"/>
        <v>4290033.42</v>
      </c>
      <c r="S1545" s="433">
        <v>0</v>
      </c>
      <c r="T1545" s="433">
        <v>0</v>
      </c>
      <c r="U1545" s="433">
        <v>0</v>
      </c>
      <c r="V1545" s="433">
        <v>0</v>
      </c>
      <c r="W1545" s="433">
        <v>0</v>
      </c>
      <c r="X1545" s="433">
        <v>0</v>
      </c>
      <c r="Y1545" s="433">
        <v>0</v>
      </c>
      <c r="Z1545" s="433">
        <v>0</v>
      </c>
      <c r="AA1545" s="433">
        <v>4189973.05</v>
      </c>
      <c r="AB1545" s="433">
        <v>0</v>
      </c>
      <c r="AC1545" s="433">
        <v>0</v>
      </c>
      <c r="AD1545" s="433">
        <v>0</v>
      </c>
      <c r="AE1545" s="433">
        <v>0</v>
      </c>
      <c r="AF1545" s="433">
        <v>0</v>
      </c>
      <c r="AG1545" s="433">
        <v>100060.37</v>
      </c>
      <c r="AH1545" s="433">
        <v>0</v>
      </c>
      <c r="AI1545" s="433">
        <v>0</v>
      </c>
      <c r="AJ1545" s="433">
        <v>59001.760000000002</v>
      </c>
      <c r="AK1545" s="175"/>
      <c r="AL1545" s="175">
        <v>7726840</v>
      </c>
      <c r="AM1545" s="175">
        <v>12075875.18</v>
      </c>
      <c r="AN1545" s="175">
        <v>4349035.18</v>
      </c>
    </row>
    <row r="1546" spans="1:40" s="128" customFormat="1" ht="20.3" customHeight="1" x14ac:dyDescent="0.35">
      <c r="A1546" s="256">
        <v>2024</v>
      </c>
      <c r="B1546" s="184">
        <f t="shared" si="226"/>
        <v>243</v>
      </c>
      <c r="C1546" s="393" t="s">
        <v>827</v>
      </c>
      <c r="D1546" s="184">
        <v>33508</v>
      </c>
      <c r="E1546" s="287">
        <f>VLOOKUP(D1546,'[1]2023-2025'!$A:$G,7,0)</f>
        <v>2024</v>
      </c>
      <c r="F1546" s="287"/>
      <c r="G1546" s="287" t="s">
        <v>1899</v>
      </c>
      <c r="H1546" s="288">
        <f>INDEX('[1]2023-2025'!$AK:$AK,MATCH(D1546,'[1]2023-2025'!$A:$A,0))</f>
        <v>45034</v>
      </c>
      <c r="I1546" s="288">
        <v>45034</v>
      </c>
      <c r="J1546" s="288" t="e">
        <f>VLOOKUP(D1546,[1]Лист3!$A:$AK,37,0)</f>
        <v>#N/A</v>
      </c>
      <c r="K1546" s="289">
        <f>INDEX('[1]2023-2025'!$G:$G,MATCH(D1546,'[1]2023-2025'!$A:$A,0))</f>
        <v>2024</v>
      </c>
      <c r="L1546" s="289"/>
      <c r="M1546" s="289"/>
      <c r="N1546" s="289"/>
      <c r="O1546" s="289" t="e">
        <v>#N/A</v>
      </c>
      <c r="P1546" s="289" t="e">
        <v>#N/A</v>
      </c>
      <c r="Q1546" s="186">
        <f t="shared" si="224"/>
        <v>4906654.47</v>
      </c>
      <c r="R1546" s="186">
        <f t="shared" si="225"/>
        <v>4846927.33</v>
      </c>
      <c r="S1546" s="433">
        <v>0</v>
      </c>
      <c r="T1546" s="433">
        <v>0</v>
      </c>
      <c r="U1546" s="433">
        <v>0</v>
      </c>
      <c r="V1546" s="433">
        <v>0</v>
      </c>
      <c r="W1546" s="433">
        <v>0</v>
      </c>
      <c r="X1546" s="433">
        <v>0</v>
      </c>
      <c r="Y1546" s="433">
        <v>0</v>
      </c>
      <c r="Z1546" s="433">
        <v>0</v>
      </c>
      <c r="AA1546" s="433">
        <v>2524386.9699999997</v>
      </c>
      <c r="AB1546" s="433">
        <v>0</v>
      </c>
      <c r="AC1546" s="433">
        <v>2322540.36</v>
      </c>
      <c r="AD1546" s="433">
        <v>0</v>
      </c>
      <c r="AE1546" s="433">
        <v>0</v>
      </c>
      <c r="AF1546" s="433">
        <v>0</v>
      </c>
      <c r="AG1546" s="433">
        <v>0</v>
      </c>
      <c r="AH1546" s="433">
        <v>0</v>
      </c>
      <c r="AI1546" s="433">
        <v>0</v>
      </c>
      <c r="AJ1546" s="433">
        <v>59727.14</v>
      </c>
      <c r="AK1546" s="175"/>
      <c r="AL1546" s="175">
        <v>5533512.1600000011</v>
      </c>
      <c r="AM1546" s="175">
        <v>10440166.630000001</v>
      </c>
      <c r="AN1546" s="175">
        <v>4906654.47</v>
      </c>
    </row>
    <row r="1547" spans="1:40" s="128" customFormat="1" ht="20.3" customHeight="1" x14ac:dyDescent="0.35">
      <c r="A1547" s="256">
        <v>2024</v>
      </c>
      <c r="B1547" s="184">
        <f t="shared" si="226"/>
        <v>244</v>
      </c>
      <c r="C1547" s="393" t="s">
        <v>828</v>
      </c>
      <c r="D1547" s="184">
        <v>33516</v>
      </c>
      <c r="E1547" s="287" t="e">
        <f>VLOOKUP(D1547,'[1]2023-2025'!$A:$G,7,0)</f>
        <v>#N/A</v>
      </c>
      <c r="F1547" s="287"/>
      <c r="G1547" s="287" t="s">
        <v>1899</v>
      </c>
      <c r="H1547" s="288" t="e">
        <f>INDEX('[1]2023-2025'!$AK:$AK,MATCH(D1547,'[1]2023-2025'!$A:$A,0))</f>
        <v>#N/A</v>
      </c>
      <c r="I1547" s="288" t="e">
        <v>#N/A</v>
      </c>
      <c r="J1547" s="288" t="e">
        <f>VLOOKUP(D1547,[1]Лист3!$A:$AK,37,0)</f>
        <v>#N/A</v>
      </c>
      <c r="K1547" s="289" t="e">
        <f>INDEX('[1]2023-2025'!$G:$G,MATCH(D1547,'[1]2023-2025'!$A:$A,0))</f>
        <v>#N/A</v>
      </c>
      <c r="L1547" s="289"/>
      <c r="M1547" s="289"/>
      <c r="N1547" s="289"/>
      <c r="O1547" s="289" t="e">
        <v>#N/A</v>
      </c>
      <c r="P1547" s="289" t="e">
        <v>#N/A</v>
      </c>
      <c r="Q1547" s="186">
        <f t="shared" si="224"/>
        <v>128098.74</v>
      </c>
      <c r="R1547" s="186">
        <f t="shared" si="225"/>
        <v>128098.74</v>
      </c>
      <c r="S1547" s="433">
        <v>0</v>
      </c>
      <c r="T1547" s="433">
        <v>0</v>
      </c>
      <c r="U1547" s="433">
        <v>0</v>
      </c>
      <c r="V1547" s="433">
        <v>0</v>
      </c>
      <c r="W1547" s="433">
        <v>0</v>
      </c>
      <c r="X1547" s="433">
        <v>0</v>
      </c>
      <c r="Y1547" s="433">
        <v>0</v>
      </c>
      <c r="Z1547" s="433">
        <v>0</v>
      </c>
      <c r="AA1547" s="433">
        <v>0</v>
      </c>
      <c r="AB1547" s="433">
        <v>0</v>
      </c>
      <c r="AC1547" s="433">
        <v>0</v>
      </c>
      <c r="AD1547" s="433">
        <v>0</v>
      </c>
      <c r="AE1547" s="433">
        <v>0</v>
      </c>
      <c r="AF1547" s="433">
        <v>0</v>
      </c>
      <c r="AG1547" s="433">
        <v>0</v>
      </c>
      <c r="AH1547" s="433">
        <v>128098.74</v>
      </c>
      <c r="AI1547" s="433">
        <v>0</v>
      </c>
      <c r="AJ1547" s="433">
        <v>0</v>
      </c>
      <c r="AK1547" s="175"/>
      <c r="AL1547" s="175" t="e">
        <v>#N/A</v>
      </c>
      <c r="AM1547" s="175" t="e">
        <v>#N/A</v>
      </c>
      <c r="AN1547" s="175" t="e">
        <v>#N/A</v>
      </c>
    </row>
    <row r="1548" spans="1:40" s="128" customFormat="1" ht="20.3" customHeight="1" x14ac:dyDescent="0.35">
      <c r="A1548" s="256">
        <v>2024</v>
      </c>
      <c r="B1548" s="184">
        <f t="shared" si="226"/>
        <v>245</v>
      </c>
      <c r="C1548" s="393" t="s">
        <v>829</v>
      </c>
      <c r="D1548" s="184">
        <v>33511</v>
      </c>
      <c r="E1548" s="287" t="e">
        <f>VLOOKUP(D1548,'[1]2023-2025'!$A:$G,7,0)</f>
        <v>#N/A</v>
      </c>
      <c r="F1548" s="287"/>
      <c r="G1548" s="287" t="s">
        <v>1899</v>
      </c>
      <c r="H1548" s="288" t="e">
        <f>INDEX('[1]2023-2025'!$AK:$AK,MATCH(D1548,'[1]2023-2025'!$A:$A,0))</f>
        <v>#N/A</v>
      </c>
      <c r="I1548" s="288" t="e">
        <v>#N/A</v>
      </c>
      <c r="J1548" s="288" t="e">
        <f>VLOOKUP(D1548,[1]Лист3!$A:$AK,37,0)</f>
        <v>#N/A</v>
      </c>
      <c r="K1548" s="289" t="e">
        <f>INDEX('[1]2023-2025'!$G:$G,MATCH(D1548,'[1]2023-2025'!$A:$A,0))</f>
        <v>#N/A</v>
      </c>
      <c r="L1548" s="289"/>
      <c r="M1548" s="289"/>
      <c r="N1548" s="289"/>
      <c r="O1548" s="289" t="e">
        <v>#N/A</v>
      </c>
      <c r="P1548" s="289" t="e">
        <v>#N/A</v>
      </c>
      <c r="Q1548" s="186">
        <f t="shared" si="224"/>
        <v>2639671.62</v>
      </c>
      <c r="R1548" s="186">
        <f t="shared" si="225"/>
        <v>2589630.5300000003</v>
      </c>
      <c r="S1548" s="433">
        <v>0</v>
      </c>
      <c r="T1548" s="433">
        <v>0</v>
      </c>
      <c r="U1548" s="433">
        <v>0</v>
      </c>
      <c r="V1548" s="433">
        <v>0</v>
      </c>
      <c r="W1548" s="433">
        <v>0</v>
      </c>
      <c r="X1548" s="433">
        <v>0</v>
      </c>
      <c r="Y1548" s="433">
        <v>0</v>
      </c>
      <c r="Z1548" s="433">
        <v>0</v>
      </c>
      <c r="AA1548" s="433">
        <v>2589630.5300000003</v>
      </c>
      <c r="AB1548" s="433">
        <v>0</v>
      </c>
      <c r="AC1548" s="433">
        <v>0</v>
      </c>
      <c r="AD1548" s="433">
        <v>0</v>
      </c>
      <c r="AE1548" s="433">
        <v>0</v>
      </c>
      <c r="AF1548" s="433">
        <v>0</v>
      </c>
      <c r="AG1548" s="433">
        <v>0</v>
      </c>
      <c r="AH1548" s="433">
        <v>0</v>
      </c>
      <c r="AI1548" s="433">
        <v>0</v>
      </c>
      <c r="AJ1548" s="433">
        <v>50041.09</v>
      </c>
      <c r="AK1548" s="175"/>
      <c r="AL1548" s="175">
        <v>7624914.6800000006</v>
      </c>
      <c r="AM1548" s="175">
        <v>10264586.300000001</v>
      </c>
      <c r="AN1548" s="175">
        <v>2639671.62</v>
      </c>
    </row>
    <row r="1549" spans="1:40" s="128" customFormat="1" ht="20.3" customHeight="1" x14ac:dyDescent="0.35">
      <c r="A1549" s="256">
        <v>2024</v>
      </c>
      <c r="B1549" s="184">
        <f t="shared" si="226"/>
        <v>246</v>
      </c>
      <c r="C1549" s="393" t="s">
        <v>830</v>
      </c>
      <c r="D1549" s="184">
        <v>33575</v>
      </c>
      <c r="E1549" s="287">
        <f>VLOOKUP(D1549,'[1]2023-2025'!$A:$G,7,0)</f>
        <v>2024</v>
      </c>
      <c r="F1549" s="287"/>
      <c r="G1549" s="287" t="s">
        <v>1899</v>
      </c>
      <c r="H1549" s="288">
        <f>INDEX('[1]2023-2025'!$AK:$AK,MATCH(D1549,'[1]2023-2025'!$A:$A,0))</f>
        <v>45001</v>
      </c>
      <c r="I1549" s="288" t="e">
        <v>#N/A</v>
      </c>
      <c r="J1549" s="288" t="e">
        <f>VLOOKUP(D1549,[1]Лист3!$A:$AK,37,0)</f>
        <v>#N/A</v>
      </c>
      <c r="K1549" s="289">
        <f>INDEX('[1]2023-2025'!$G:$G,MATCH(D1549,'[1]2023-2025'!$A:$A,0))</f>
        <v>2024</v>
      </c>
      <c r="L1549" s="289"/>
      <c r="M1549" s="289"/>
      <c r="N1549" s="289"/>
      <c r="O1549" s="289" t="e">
        <v>#N/A</v>
      </c>
      <c r="P1549" s="289" t="e">
        <v>#N/A</v>
      </c>
      <c r="Q1549" s="186">
        <f t="shared" si="224"/>
        <v>139342.47</v>
      </c>
      <c r="R1549" s="186">
        <f t="shared" si="225"/>
        <v>139342.47</v>
      </c>
      <c r="S1549" s="433">
        <v>0</v>
      </c>
      <c r="T1549" s="433">
        <v>0</v>
      </c>
      <c r="U1549" s="433">
        <v>0</v>
      </c>
      <c r="V1549" s="433">
        <v>0</v>
      </c>
      <c r="W1549" s="433">
        <v>0</v>
      </c>
      <c r="X1549" s="433">
        <v>0</v>
      </c>
      <c r="Y1549" s="433">
        <v>0</v>
      </c>
      <c r="Z1549" s="433">
        <v>0</v>
      </c>
      <c r="AA1549" s="433">
        <v>0</v>
      </c>
      <c r="AB1549" s="433">
        <v>0</v>
      </c>
      <c r="AC1549" s="433">
        <v>0</v>
      </c>
      <c r="AD1549" s="433">
        <v>0</v>
      </c>
      <c r="AE1549" s="433">
        <v>0</v>
      </c>
      <c r="AF1549" s="433">
        <v>0</v>
      </c>
      <c r="AG1549" s="433">
        <v>139342.47</v>
      </c>
      <c r="AH1549" s="433">
        <v>0</v>
      </c>
      <c r="AI1549" s="433">
        <v>0</v>
      </c>
      <c r="AJ1549" s="433">
        <v>0</v>
      </c>
      <c r="AK1549" s="175"/>
      <c r="AL1549" s="175">
        <v>9723567.0699999984</v>
      </c>
      <c r="AM1549" s="175">
        <v>9862909.5399999991</v>
      </c>
      <c r="AN1549" s="175">
        <v>139342.47</v>
      </c>
    </row>
    <row r="1550" spans="1:40" s="128" customFormat="1" ht="20.3" customHeight="1" x14ac:dyDescent="0.35">
      <c r="A1550" s="256">
        <v>2024</v>
      </c>
      <c r="B1550" s="184">
        <f t="shared" si="226"/>
        <v>247</v>
      </c>
      <c r="C1550" s="393" t="s">
        <v>915</v>
      </c>
      <c r="D1550" s="184">
        <v>33580</v>
      </c>
      <c r="E1550" s="287">
        <f>VLOOKUP(D1550,'[1]2023-2025'!$A:$G,7,0)</f>
        <v>2024</v>
      </c>
      <c r="F1550" s="287"/>
      <c r="G1550" s="287" t="s">
        <v>1899</v>
      </c>
      <c r="H1550" s="288">
        <f>INDEX('[1]2023-2025'!$AK:$AK,MATCH(D1550,'[1]2023-2025'!$A:$A,0))</f>
        <v>45001</v>
      </c>
      <c r="I1550" s="288" t="e">
        <v>#N/A</v>
      </c>
      <c r="J1550" s="288" t="e">
        <f>VLOOKUP(D1550,[1]Лист3!$A:$AK,37,0)</f>
        <v>#N/A</v>
      </c>
      <c r="K1550" s="289">
        <f>INDEX('[1]2023-2025'!$G:$G,MATCH(D1550,'[1]2023-2025'!$A:$A,0))</f>
        <v>2024</v>
      </c>
      <c r="L1550" s="289"/>
      <c r="M1550" s="289"/>
      <c r="N1550" s="289"/>
      <c r="O1550" s="289" t="e">
        <v>#N/A</v>
      </c>
      <c r="P1550" s="289" t="e">
        <v>#N/A</v>
      </c>
      <c r="Q1550" s="186">
        <f t="shared" si="224"/>
        <v>1442236.36</v>
      </c>
      <c r="R1550" s="186">
        <f t="shared" si="225"/>
        <v>1408874.7200000002</v>
      </c>
      <c r="S1550" s="433">
        <v>0</v>
      </c>
      <c r="T1550" s="433">
        <v>0</v>
      </c>
      <c r="U1550" s="433">
        <v>0</v>
      </c>
      <c r="V1550" s="433">
        <v>0</v>
      </c>
      <c r="W1550" s="433">
        <v>0</v>
      </c>
      <c r="X1550" s="433">
        <v>363563.12000000011</v>
      </c>
      <c r="Y1550" s="433">
        <v>0</v>
      </c>
      <c r="Z1550" s="433">
        <v>0</v>
      </c>
      <c r="AA1550" s="433">
        <v>0</v>
      </c>
      <c r="AB1550" s="433">
        <v>906850.22</v>
      </c>
      <c r="AC1550" s="433">
        <v>0</v>
      </c>
      <c r="AD1550" s="433">
        <v>0</v>
      </c>
      <c r="AE1550" s="433">
        <v>0</v>
      </c>
      <c r="AF1550" s="433">
        <v>0</v>
      </c>
      <c r="AG1550" s="433">
        <v>138461.38</v>
      </c>
      <c r="AH1550" s="433">
        <v>0</v>
      </c>
      <c r="AI1550" s="433">
        <v>0</v>
      </c>
      <c r="AJ1550" s="433">
        <v>33361.64</v>
      </c>
      <c r="AK1550" s="175"/>
      <c r="AL1550" s="175">
        <v>17500337.039999999</v>
      </c>
      <c r="AM1550" s="175">
        <v>18942573.399999999</v>
      </c>
      <c r="AN1550" s="175">
        <v>1442236.3599999996</v>
      </c>
    </row>
    <row r="1551" spans="1:40" s="128" customFormat="1" ht="20.3" customHeight="1" x14ac:dyDescent="0.35">
      <c r="A1551" s="256">
        <v>2024</v>
      </c>
      <c r="B1551" s="184">
        <f t="shared" si="226"/>
        <v>248</v>
      </c>
      <c r="C1551" s="393" t="s">
        <v>917</v>
      </c>
      <c r="D1551" s="184">
        <v>33583</v>
      </c>
      <c r="E1551" s="287">
        <f>VLOOKUP(D1551,'[1]2023-2025'!$A:$G,7,0)</f>
        <v>2024</v>
      </c>
      <c r="F1551" s="287"/>
      <c r="G1551" s="287" t="s">
        <v>1899</v>
      </c>
      <c r="H1551" s="288">
        <f>INDEX('[1]2023-2025'!$AK:$AK,MATCH(D1551,'[1]2023-2025'!$A:$A,0))</f>
        <v>45001</v>
      </c>
      <c r="I1551" s="288" t="e">
        <v>#N/A</v>
      </c>
      <c r="J1551" s="288" t="e">
        <f>VLOOKUP(D1551,[1]Лист3!$A:$AK,37,0)</f>
        <v>#N/A</v>
      </c>
      <c r="K1551" s="289">
        <f>INDEX('[1]2023-2025'!$G:$G,MATCH(D1551,'[1]2023-2025'!$A:$A,0))</f>
        <v>2024</v>
      </c>
      <c r="L1551" s="289"/>
      <c r="M1551" s="289"/>
      <c r="N1551" s="289"/>
      <c r="O1551" s="289" t="e">
        <v>#N/A</v>
      </c>
      <c r="P1551" s="289" t="e">
        <v>#N/A</v>
      </c>
      <c r="Q1551" s="186">
        <f t="shared" si="224"/>
        <v>8127757.5799999991</v>
      </c>
      <c r="R1551" s="186">
        <f t="shared" si="225"/>
        <v>8027441.9799999995</v>
      </c>
      <c r="S1551" s="433">
        <v>0</v>
      </c>
      <c r="T1551" s="433">
        <v>0</v>
      </c>
      <c r="U1551" s="433">
        <v>0</v>
      </c>
      <c r="V1551" s="433">
        <v>0</v>
      </c>
      <c r="W1551" s="433">
        <v>0</v>
      </c>
      <c r="X1551" s="433">
        <v>0</v>
      </c>
      <c r="Y1551" s="433">
        <v>0</v>
      </c>
      <c r="Z1551" s="433">
        <v>0</v>
      </c>
      <c r="AA1551" s="433">
        <v>7938838.7999999998</v>
      </c>
      <c r="AB1551" s="433">
        <v>0</v>
      </c>
      <c r="AC1551" s="433">
        <v>0</v>
      </c>
      <c r="AD1551" s="433">
        <v>0</v>
      </c>
      <c r="AE1551" s="433">
        <v>0</v>
      </c>
      <c r="AF1551" s="433">
        <v>0</v>
      </c>
      <c r="AG1551" s="433">
        <v>88603.18</v>
      </c>
      <c r="AH1551" s="433">
        <v>0</v>
      </c>
      <c r="AI1551" s="433">
        <v>0</v>
      </c>
      <c r="AJ1551" s="433">
        <v>100315.6</v>
      </c>
      <c r="AK1551" s="175"/>
      <c r="AL1551" s="175">
        <v>13287654.690000001</v>
      </c>
      <c r="AM1551" s="175">
        <v>21415412.27</v>
      </c>
      <c r="AN1551" s="175">
        <v>8127757.5799999991</v>
      </c>
    </row>
    <row r="1552" spans="1:40" s="7" customFormat="1" ht="20.3" customHeight="1" x14ac:dyDescent="0.35">
      <c r="A1552" s="256">
        <v>2024</v>
      </c>
      <c r="B1552" s="184">
        <f t="shared" si="226"/>
        <v>249</v>
      </c>
      <c r="C1552" s="393" t="s">
        <v>919</v>
      </c>
      <c r="D1552" s="184">
        <v>33586</v>
      </c>
      <c r="E1552" s="287">
        <f>VLOOKUP(D1552,'[1]2023-2025'!$A:$G,7,0)</f>
        <v>2024</v>
      </c>
      <c r="F1552" s="287"/>
      <c r="G1552" s="287" t="s">
        <v>1899</v>
      </c>
      <c r="H1552" s="288">
        <f>INDEX('[1]2023-2025'!$AK:$AK,MATCH(D1552,'[1]2023-2025'!$A:$A,0))</f>
        <v>44973</v>
      </c>
      <c r="I1552" s="288" t="e">
        <v>#N/A</v>
      </c>
      <c r="J1552" s="288" t="e">
        <f>VLOOKUP(D1552,[1]Лист3!$A:$AK,37,0)</f>
        <v>#N/A</v>
      </c>
      <c r="K1552" s="289">
        <f>INDEX('[1]2023-2025'!$G:$G,MATCH(D1552,'[1]2023-2025'!$A:$A,0))</f>
        <v>2024</v>
      </c>
      <c r="L1552" s="289"/>
      <c r="M1552" s="289"/>
      <c r="N1552" s="289"/>
      <c r="O1552" s="289" t="e">
        <v>#N/A</v>
      </c>
      <c r="P1552" s="289" t="e">
        <v>#N/A</v>
      </c>
      <c r="Q1552" s="186">
        <f t="shared" si="224"/>
        <v>5250408.42</v>
      </c>
      <c r="R1552" s="186">
        <f t="shared" si="225"/>
        <v>5145434.2299999995</v>
      </c>
      <c r="S1552" s="433">
        <v>0</v>
      </c>
      <c r="T1552" s="433">
        <v>0</v>
      </c>
      <c r="U1552" s="433">
        <v>0</v>
      </c>
      <c r="V1552" s="433">
        <v>202096.04</v>
      </c>
      <c r="W1552" s="433">
        <v>347084.83</v>
      </c>
      <c r="X1552" s="433">
        <v>0</v>
      </c>
      <c r="Y1552" s="433">
        <v>0</v>
      </c>
      <c r="Z1552" s="433">
        <v>0</v>
      </c>
      <c r="AA1552" s="433">
        <v>4596253.3599999994</v>
      </c>
      <c r="AB1552" s="433">
        <v>0</v>
      </c>
      <c r="AC1552" s="433">
        <v>0</v>
      </c>
      <c r="AD1552" s="433">
        <v>0</v>
      </c>
      <c r="AE1552" s="433">
        <v>0</v>
      </c>
      <c r="AF1552" s="433">
        <v>0</v>
      </c>
      <c r="AG1552" s="433">
        <v>0</v>
      </c>
      <c r="AH1552" s="433">
        <v>0</v>
      </c>
      <c r="AI1552" s="433">
        <v>0</v>
      </c>
      <c r="AJ1552" s="433">
        <v>104974.19</v>
      </c>
      <c r="AK1552" s="175"/>
      <c r="AL1552" s="175">
        <v>7355576.8200000003</v>
      </c>
      <c r="AM1552" s="175">
        <v>12605985.24</v>
      </c>
      <c r="AN1552" s="175">
        <v>5250408.42</v>
      </c>
    </row>
    <row r="1553" spans="1:40" s="7" customFormat="1" ht="20.3" customHeight="1" x14ac:dyDescent="0.35">
      <c r="A1553" s="256">
        <v>2024</v>
      </c>
      <c r="B1553" s="184">
        <f t="shared" si="226"/>
        <v>250</v>
      </c>
      <c r="C1553" s="393" t="s">
        <v>1701</v>
      </c>
      <c r="D1553" s="184">
        <v>33646</v>
      </c>
      <c r="E1553" s="287"/>
      <c r="F1553" s="287"/>
      <c r="G1553" s="287"/>
      <c r="H1553" s="288"/>
      <c r="I1553" s="288"/>
      <c r="J1553" s="288"/>
      <c r="K1553" s="289"/>
      <c r="L1553" s="289"/>
      <c r="M1553" s="289"/>
      <c r="N1553" s="289"/>
      <c r="O1553" s="289"/>
      <c r="P1553" s="289"/>
      <c r="Q1553" s="186">
        <f t="shared" si="224"/>
        <v>254888.95999999999</v>
      </c>
      <c r="R1553" s="186">
        <f>SUM(S1553:AI1553)</f>
        <v>254888.95999999999</v>
      </c>
      <c r="S1553" s="433">
        <v>0</v>
      </c>
      <c r="T1553" s="433">
        <v>0</v>
      </c>
      <c r="U1553" s="433">
        <v>0</v>
      </c>
      <c r="V1553" s="433">
        <v>0</v>
      </c>
      <c r="W1553" s="433">
        <v>0</v>
      </c>
      <c r="X1553" s="433">
        <v>0</v>
      </c>
      <c r="Y1553" s="433">
        <v>0</v>
      </c>
      <c r="Z1553" s="433">
        <v>0</v>
      </c>
      <c r="AA1553" s="433">
        <v>0</v>
      </c>
      <c r="AB1553" s="433">
        <v>0</v>
      </c>
      <c r="AC1553" s="433">
        <v>0</v>
      </c>
      <c r="AD1553" s="433">
        <v>0</v>
      </c>
      <c r="AE1553" s="433">
        <v>0</v>
      </c>
      <c r="AF1553" s="433">
        <v>0</v>
      </c>
      <c r="AG1553" s="433">
        <v>254888.95999999999</v>
      </c>
      <c r="AH1553" s="433">
        <v>0</v>
      </c>
      <c r="AI1553" s="433">
        <v>0</v>
      </c>
      <c r="AJ1553" s="433">
        <v>0</v>
      </c>
      <c r="AK1553" s="175"/>
      <c r="AL1553" s="175">
        <v>3650829.86</v>
      </c>
      <c r="AM1553" s="175">
        <v>4398793.47</v>
      </c>
      <c r="AN1553" s="175">
        <v>747963.61</v>
      </c>
    </row>
    <row r="1554" spans="1:40" s="128" customFormat="1" ht="20.3" customHeight="1" x14ac:dyDescent="0.35">
      <c r="A1554" s="256">
        <v>2024</v>
      </c>
      <c r="B1554" s="184">
        <f t="shared" si="226"/>
        <v>251</v>
      </c>
      <c r="C1554" s="393" t="s">
        <v>831</v>
      </c>
      <c r="D1554" s="184">
        <v>33723</v>
      </c>
      <c r="E1554" s="287">
        <f>VLOOKUP(D1554,'[1]2023-2025'!$A:$G,7,0)</f>
        <v>2024</v>
      </c>
      <c r="F1554" s="287"/>
      <c r="G1554" s="287" t="s">
        <v>1899</v>
      </c>
      <c r="H1554" s="288">
        <f>INDEX('[1]2023-2025'!$AK:$AK,MATCH(D1554,'[1]2023-2025'!$A:$A,0))</f>
        <v>44973</v>
      </c>
      <c r="I1554" s="288" t="e">
        <v>#N/A</v>
      </c>
      <c r="J1554" s="288" t="e">
        <f>VLOOKUP(D1554,[1]Лист3!$A:$AK,37,0)</f>
        <v>#N/A</v>
      </c>
      <c r="K1554" s="289">
        <f>INDEX('[1]2023-2025'!$G:$G,MATCH(D1554,'[1]2023-2025'!$A:$A,0))</f>
        <v>2024</v>
      </c>
      <c r="L1554" s="289"/>
      <c r="M1554" s="289"/>
      <c r="N1554" s="289"/>
      <c r="O1554" s="289" t="e">
        <v>#N/A</v>
      </c>
      <c r="P1554" s="289" t="e">
        <v>#N/A</v>
      </c>
      <c r="Q1554" s="186">
        <f t="shared" si="224"/>
        <v>2330221.4</v>
      </c>
      <c r="R1554" s="186">
        <f t="shared" si="225"/>
        <v>2282693.37</v>
      </c>
      <c r="S1554" s="433">
        <v>0</v>
      </c>
      <c r="T1554" s="433">
        <v>0</v>
      </c>
      <c r="U1554" s="433">
        <v>0</v>
      </c>
      <c r="V1554" s="433">
        <v>0</v>
      </c>
      <c r="W1554" s="433">
        <v>0</v>
      </c>
      <c r="X1554" s="433">
        <v>112508.18</v>
      </c>
      <c r="Y1554" s="433">
        <v>0</v>
      </c>
      <c r="Z1554" s="433">
        <v>0</v>
      </c>
      <c r="AA1554" s="433">
        <v>0</v>
      </c>
      <c r="AB1554" s="433">
        <v>0</v>
      </c>
      <c r="AC1554" s="433">
        <v>2170185.19</v>
      </c>
      <c r="AD1554" s="433">
        <v>0</v>
      </c>
      <c r="AE1554" s="433">
        <v>0</v>
      </c>
      <c r="AF1554" s="433">
        <v>0</v>
      </c>
      <c r="AG1554" s="433">
        <v>0</v>
      </c>
      <c r="AH1554" s="433">
        <v>0</v>
      </c>
      <c r="AI1554" s="433">
        <v>0</v>
      </c>
      <c r="AJ1554" s="433">
        <v>47528.03</v>
      </c>
      <c r="AK1554" s="175"/>
      <c r="AL1554" s="175">
        <v>5155976.9700000007</v>
      </c>
      <c r="AM1554" s="175">
        <v>7486198.3700000001</v>
      </c>
      <c r="AN1554" s="175">
        <v>2330221.4</v>
      </c>
    </row>
    <row r="1555" spans="1:40" s="128" customFormat="1" ht="20.3" customHeight="1" x14ac:dyDescent="0.35">
      <c r="A1555" s="256">
        <v>2024</v>
      </c>
      <c r="B1555" s="184">
        <f t="shared" si="226"/>
        <v>252</v>
      </c>
      <c r="C1555" s="393" t="s">
        <v>832</v>
      </c>
      <c r="D1555" s="184">
        <v>33744</v>
      </c>
      <c r="E1555" s="287">
        <f>VLOOKUP(D1555,'[1]2023-2025'!$A:$G,7,0)</f>
        <v>2024</v>
      </c>
      <c r="F1555" s="287"/>
      <c r="G1555" s="287" t="s">
        <v>1899</v>
      </c>
      <c r="H1555" s="288">
        <f>INDEX('[1]2023-2025'!$AK:$AK,MATCH(D1555,'[1]2023-2025'!$A:$A,0))</f>
        <v>44973</v>
      </c>
      <c r="I1555" s="288" t="e">
        <v>#N/A</v>
      </c>
      <c r="J1555" s="288" t="e">
        <f>VLOOKUP(D1555,[1]Лист3!$A:$AK,37,0)</f>
        <v>#N/A</v>
      </c>
      <c r="K1555" s="289">
        <f>INDEX('[1]2023-2025'!$G:$G,MATCH(D1555,'[1]2023-2025'!$A:$A,0))</f>
        <v>2024</v>
      </c>
      <c r="L1555" s="289"/>
      <c r="M1555" s="289"/>
      <c r="N1555" s="289"/>
      <c r="O1555" s="289" t="e">
        <v>#N/A</v>
      </c>
      <c r="P1555" s="289" t="e">
        <v>#N/A</v>
      </c>
      <c r="Q1555" s="186">
        <f t="shared" si="224"/>
        <v>4199913.0699999994</v>
      </c>
      <c r="R1555" s="186">
        <f t="shared" si="225"/>
        <v>4116426.6399999997</v>
      </c>
      <c r="S1555" s="433">
        <v>0</v>
      </c>
      <c r="T1555" s="433">
        <v>0</v>
      </c>
      <c r="U1555" s="433">
        <v>0</v>
      </c>
      <c r="V1555" s="433">
        <v>0</v>
      </c>
      <c r="W1555" s="433">
        <v>0</v>
      </c>
      <c r="X1555" s="433">
        <v>0</v>
      </c>
      <c r="Y1555" s="433">
        <v>0</v>
      </c>
      <c r="Z1555" s="433">
        <v>0</v>
      </c>
      <c r="AA1555" s="433">
        <v>4116426.6399999997</v>
      </c>
      <c r="AB1555" s="433">
        <v>0</v>
      </c>
      <c r="AC1555" s="433">
        <v>0</v>
      </c>
      <c r="AD1555" s="433">
        <v>0</v>
      </c>
      <c r="AE1555" s="433">
        <v>0</v>
      </c>
      <c r="AF1555" s="433">
        <v>0</v>
      </c>
      <c r="AG1555" s="433">
        <v>0</v>
      </c>
      <c r="AH1555" s="433">
        <v>0</v>
      </c>
      <c r="AI1555" s="433">
        <v>0</v>
      </c>
      <c r="AJ1555" s="433">
        <v>83486.429999999993</v>
      </c>
      <c r="AK1555" s="175"/>
      <c r="AL1555" s="175">
        <v>8287664.3900000015</v>
      </c>
      <c r="AM1555" s="175">
        <v>12487577.460000001</v>
      </c>
      <c r="AN1555" s="175">
        <v>4199913.0699999994</v>
      </c>
    </row>
    <row r="1556" spans="1:40" s="128" customFormat="1" ht="20.3" customHeight="1" x14ac:dyDescent="0.35">
      <c r="A1556" s="256">
        <v>2024</v>
      </c>
      <c r="B1556" s="184">
        <f t="shared" si="226"/>
        <v>253</v>
      </c>
      <c r="C1556" s="393" t="s">
        <v>833</v>
      </c>
      <c r="D1556" s="184">
        <v>33756</v>
      </c>
      <c r="E1556" s="287">
        <f>VLOOKUP(D1556,'[1]2023-2025'!$A:$G,7,0)</f>
        <v>2024</v>
      </c>
      <c r="F1556" s="287"/>
      <c r="G1556" s="287" t="s">
        <v>1899</v>
      </c>
      <c r="H1556" s="288">
        <f>INDEX('[1]2023-2025'!$AK:$AK,MATCH(D1556,'[1]2023-2025'!$A:$A,0))</f>
        <v>45065</v>
      </c>
      <c r="I1556" s="288" t="e">
        <v>#N/A</v>
      </c>
      <c r="J1556" s="288">
        <f>VLOOKUP(D1556,[1]Лист3!$A:$AK,37,0)</f>
        <v>45065</v>
      </c>
      <c r="K1556" s="289">
        <f>INDEX('[1]2023-2025'!$G:$G,MATCH(D1556,'[1]2023-2025'!$A:$A,0))</f>
        <v>2024</v>
      </c>
      <c r="L1556" s="289"/>
      <c r="M1556" s="289"/>
      <c r="N1556" s="289"/>
      <c r="O1556" s="289" t="e">
        <v>#N/A</v>
      </c>
      <c r="P1556" s="289" t="e">
        <v>#N/A</v>
      </c>
      <c r="Q1556" s="186">
        <f t="shared" si="224"/>
        <v>1608335.8599999999</v>
      </c>
      <c r="R1556" s="186">
        <f t="shared" si="225"/>
        <v>1586501.68</v>
      </c>
      <c r="S1556" s="433">
        <v>0</v>
      </c>
      <c r="T1556" s="433">
        <v>0</v>
      </c>
      <c r="U1556" s="433">
        <v>0</v>
      </c>
      <c r="V1556" s="433">
        <v>0</v>
      </c>
      <c r="W1556" s="433">
        <v>0</v>
      </c>
      <c r="X1556" s="433">
        <v>0</v>
      </c>
      <c r="Y1556" s="433">
        <v>0</v>
      </c>
      <c r="Z1556" s="433">
        <v>0</v>
      </c>
      <c r="AA1556" s="433">
        <v>0</v>
      </c>
      <c r="AB1556" s="433">
        <v>0</v>
      </c>
      <c r="AC1556" s="433">
        <v>1586501.68</v>
      </c>
      <c r="AD1556" s="433">
        <v>0</v>
      </c>
      <c r="AE1556" s="433">
        <v>0</v>
      </c>
      <c r="AF1556" s="433">
        <v>0</v>
      </c>
      <c r="AG1556" s="433">
        <v>0</v>
      </c>
      <c r="AH1556" s="433">
        <v>0</v>
      </c>
      <c r="AI1556" s="433">
        <v>0</v>
      </c>
      <c r="AJ1556" s="433">
        <v>21834.18</v>
      </c>
      <c r="AK1556" s="175"/>
      <c r="AL1556" s="175">
        <v>1596251.4700000002</v>
      </c>
      <c r="AM1556" s="175">
        <v>3204587.33</v>
      </c>
      <c r="AN1556" s="175">
        <v>1608335.8599999999</v>
      </c>
    </row>
    <row r="1557" spans="1:40" s="128" customFormat="1" ht="20.3" customHeight="1" x14ac:dyDescent="0.35">
      <c r="A1557" s="256">
        <v>2024</v>
      </c>
      <c r="B1557" s="184">
        <f>B1556+1</f>
        <v>254</v>
      </c>
      <c r="C1557" s="393" t="s">
        <v>835</v>
      </c>
      <c r="D1557" s="184">
        <v>33870</v>
      </c>
      <c r="E1557" s="287">
        <f>VLOOKUP(D1557,'[1]2023-2025'!$A:$G,7,0)</f>
        <v>2024</v>
      </c>
      <c r="F1557" s="287"/>
      <c r="G1557" s="287" t="s">
        <v>1899</v>
      </c>
      <c r="H1557" s="288">
        <f>INDEX('[1]2023-2025'!$AK:$AK,MATCH(D1557,'[1]2023-2025'!$A:$A,0))</f>
        <v>45034</v>
      </c>
      <c r="I1557" s="288">
        <v>45034</v>
      </c>
      <c r="J1557" s="288" t="e">
        <f>VLOOKUP(D1557,[1]Лист3!$A:$AK,37,0)</f>
        <v>#N/A</v>
      </c>
      <c r="K1557" s="289">
        <f>INDEX('[1]2023-2025'!$G:$G,MATCH(D1557,'[1]2023-2025'!$A:$A,0))</f>
        <v>2024</v>
      </c>
      <c r="L1557" s="289"/>
      <c r="M1557" s="289"/>
      <c r="N1557" s="289"/>
      <c r="O1557" s="289" t="e">
        <v>#N/A</v>
      </c>
      <c r="P1557" s="289" t="e">
        <v>#N/A</v>
      </c>
      <c r="Q1557" s="186">
        <f t="shared" si="224"/>
        <v>303526.74</v>
      </c>
      <c r="R1557" s="186">
        <f t="shared" si="225"/>
        <v>303526.74</v>
      </c>
      <c r="S1557" s="433">
        <v>0</v>
      </c>
      <c r="T1557" s="433">
        <v>0</v>
      </c>
      <c r="U1557" s="433">
        <v>0</v>
      </c>
      <c r="V1557" s="433">
        <v>0</v>
      </c>
      <c r="W1557" s="433">
        <v>0</v>
      </c>
      <c r="X1557" s="433">
        <v>0</v>
      </c>
      <c r="Y1557" s="433">
        <v>0</v>
      </c>
      <c r="Z1557" s="433">
        <v>0</v>
      </c>
      <c r="AA1557" s="433">
        <v>0</v>
      </c>
      <c r="AB1557" s="433">
        <v>0</v>
      </c>
      <c r="AC1557" s="433">
        <v>0</v>
      </c>
      <c r="AD1557" s="433">
        <v>0</v>
      </c>
      <c r="AE1557" s="433">
        <v>0</v>
      </c>
      <c r="AF1557" s="433">
        <v>0</v>
      </c>
      <c r="AG1557" s="433">
        <v>0</v>
      </c>
      <c r="AH1557" s="433">
        <v>303526.74</v>
      </c>
      <c r="AI1557" s="433">
        <v>0</v>
      </c>
      <c r="AJ1557" s="433">
        <v>0</v>
      </c>
      <c r="AK1557" s="175"/>
      <c r="AL1557" s="175">
        <v>21245287.430000003</v>
      </c>
      <c r="AM1557" s="175">
        <v>21548814.170000002</v>
      </c>
      <c r="AN1557" s="175">
        <v>303526.74</v>
      </c>
    </row>
    <row r="1558" spans="1:40" s="128" customFormat="1" ht="20.3" customHeight="1" x14ac:dyDescent="0.35">
      <c r="A1558" s="256">
        <v>2024</v>
      </c>
      <c r="B1558" s="184">
        <f t="shared" si="226"/>
        <v>255</v>
      </c>
      <c r="C1558" s="393" t="s">
        <v>2229</v>
      </c>
      <c r="D1558" s="184">
        <v>33874</v>
      </c>
      <c r="E1558" s="287"/>
      <c r="F1558" s="287"/>
      <c r="G1558" s="287"/>
      <c r="H1558" s="288"/>
      <c r="I1558" s="288"/>
      <c r="J1558" s="288"/>
      <c r="K1558" s="289"/>
      <c r="L1558" s="289"/>
      <c r="M1558" s="289"/>
      <c r="N1558" s="289"/>
      <c r="O1558" s="289"/>
      <c r="P1558" s="289"/>
      <c r="Q1558" s="186">
        <f t="shared" si="224"/>
        <v>704359.95</v>
      </c>
      <c r="R1558" s="186">
        <f t="shared" si="225"/>
        <v>689602.46</v>
      </c>
      <c r="S1558" s="433">
        <v>0</v>
      </c>
      <c r="T1558" s="433">
        <v>0</v>
      </c>
      <c r="U1558" s="433">
        <v>0</v>
      </c>
      <c r="V1558" s="433">
        <v>0</v>
      </c>
      <c r="W1558" s="433">
        <v>0</v>
      </c>
      <c r="X1558" s="433">
        <v>0</v>
      </c>
      <c r="Y1558" s="433">
        <v>0</v>
      </c>
      <c r="Z1558" s="433">
        <v>0</v>
      </c>
      <c r="AA1558" s="433">
        <v>0</v>
      </c>
      <c r="AB1558" s="433">
        <v>689602.46</v>
      </c>
      <c r="AC1558" s="433">
        <v>0</v>
      </c>
      <c r="AD1558" s="433">
        <v>0</v>
      </c>
      <c r="AE1558" s="433">
        <v>0</v>
      </c>
      <c r="AF1558" s="433">
        <v>0</v>
      </c>
      <c r="AG1558" s="433">
        <v>0</v>
      </c>
      <c r="AH1558" s="433">
        <v>0</v>
      </c>
      <c r="AI1558" s="433">
        <v>0</v>
      </c>
      <c r="AJ1558" s="433">
        <v>14757.489999999998</v>
      </c>
      <c r="AK1558" s="175"/>
      <c r="AL1558" s="175">
        <v>7448210.2199999988</v>
      </c>
      <c r="AM1558" s="175">
        <v>13304383.289999999</v>
      </c>
      <c r="AN1558" s="175">
        <v>5856173.0700000003</v>
      </c>
    </row>
    <row r="1559" spans="1:40" s="128" customFormat="1" ht="20.3" customHeight="1" x14ac:dyDescent="0.35">
      <c r="A1559" s="256">
        <v>2024</v>
      </c>
      <c r="B1559" s="184">
        <f t="shared" si="226"/>
        <v>256</v>
      </c>
      <c r="C1559" s="393" t="s">
        <v>836</v>
      </c>
      <c r="D1559" s="184">
        <v>33924</v>
      </c>
      <c r="E1559" s="287">
        <f>VLOOKUP(D1559,'[1]2023-2025'!$A:$G,7,0)</f>
        <v>2024</v>
      </c>
      <c r="F1559" s="287"/>
      <c r="G1559" s="287" t="s">
        <v>1899</v>
      </c>
      <c r="H1559" s="288">
        <f>INDEX('[1]2023-2025'!$AK:$AK,MATCH(D1559,'[1]2023-2025'!$A:$A,0))</f>
        <v>44973</v>
      </c>
      <c r="I1559" s="288" t="e">
        <v>#N/A</v>
      </c>
      <c r="J1559" s="288" t="e">
        <f>VLOOKUP(D1559,[1]Лист3!$A:$AK,37,0)</f>
        <v>#N/A</v>
      </c>
      <c r="K1559" s="289">
        <f>INDEX('[1]2023-2025'!$G:$G,MATCH(D1559,'[1]2023-2025'!$A:$A,0))</f>
        <v>2024</v>
      </c>
      <c r="L1559" s="289"/>
      <c r="M1559" s="289"/>
      <c r="N1559" s="289"/>
      <c r="O1559" s="289" t="e">
        <v>#N/A</v>
      </c>
      <c r="P1559" s="289" t="e">
        <v>#N/A</v>
      </c>
      <c r="Q1559" s="186">
        <f t="shared" si="224"/>
        <v>6803420.5200000005</v>
      </c>
      <c r="R1559" s="186">
        <f t="shared" si="225"/>
        <v>6699166.29</v>
      </c>
      <c r="S1559" s="433">
        <v>0</v>
      </c>
      <c r="T1559" s="433">
        <v>0</v>
      </c>
      <c r="U1559" s="433">
        <v>0</v>
      </c>
      <c r="V1559" s="433">
        <v>0</v>
      </c>
      <c r="W1559" s="433">
        <v>0</v>
      </c>
      <c r="X1559" s="433">
        <v>0</v>
      </c>
      <c r="Y1559" s="433">
        <v>0</v>
      </c>
      <c r="Z1559" s="433">
        <v>0</v>
      </c>
      <c r="AA1559" s="433">
        <v>3118829.05</v>
      </c>
      <c r="AB1559" s="433">
        <v>0</v>
      </c>
      <c r="AC1559" s="433">
        <v>3580337.24</v>
      </c>
      <c r="AD1559" s="433">
        <v>0</v>
      </c>
      <c r="AE1559" s="433">
        <v>0</v>
      </c>
      <c r="AF1559" s="433">
        <v>0</v>
      </c>
      <c r="AG1559" s="433">
        <v>0</v>
      </c>
      <c r="AH1559" s="433">
        <v>0</v>
      </c>
      <c r="AI1559" s="433">
        <v>0</v>
      </c>
      <c r="AJ1559" s="433">
        <v>104254.23000000001</v>
      </c>
      <c r="AK1559" s="175"/>
      <c r="AL1559" s="175">
        <v>6349904.5799999991</v>
      </c>
      <c r="AM1559" s="175">
        <v>13153325.1</v>
      </c>
      <c r="AN1559" s="175">
        <v>6803420.5200000005</v>
      </c>
    </row>
    <row r="1560" spans="1:40" s="128" customFormat="1" ht="20.3" customHeight="1" x14ac:dyDescent="0.35">
      <c r="A1560" s="256">
        <v>2024</v>
      </c>
      <c r="B1560" s="184">
        <f t="shared" si="226"/>
        <v>257</v>
      </c>
      <c r="C1560" s="248" t="s">
        <v>837</v>
      </c>
      <c r="D1560" s="184">
        <v>33925</v>
      </c>
      <c r="E1560" s="287">
        <f>VLOOKUP(D1560,'[1]2023-2025'!$A:$G,7,0)</f>
        <v>2024</v>
      </c>
      <c r="F1560" s="287"/>
      <c r="G1560" s="287" t="s">
        <v>1899</v>
      </c>
      <c r="H1560" s="288">
        <f>INDEX('[1]2023-2025'!$AK:$AK,MATCH(D1560,'[1]2023-2025'!$A:$A,0))</f>
        <v>44973</v>
      </c>
      <c r="I1560" s="288" t="e">
        <v>#N/A</v>
      </c>
      <c r="J1560" s="288" t="e">
        <f>VLOOKUP(D1560,[1]Лист3!$A:$AK,37,0)</f>
        <v>#N/A</v>
      </c>
      <c r="K1560" s="289">
        <f>INDEX('[1]2023-2025'!$G:$G,MATCH(D1560,'[1]2023-2025'!$A:$A,0))</f>
        <v>2024</v>
      </c>
      <c r="L1560" s="289"/>
      <c r="M1560" s="289"/>
      <c r="N1560" s="289"/>
      <c r="O1560" s="289" t="e">
        <v>#N/A</v>
      </c>
      <c r="P1560" s="289" t="e">
        <v>#N/A</v>
      </c>
      <c r="Q1560" s="186">
        <f t="shared" si="224"/>
        <v>990913.57999999984</v>
      </c>
      <c r="R1560" s="186">
        <f t="shared" si="225"/>
        <v>973307.1399999999</v>
      </c>
      <c r="S1560" s="433">
        <v>0</v>
      </c>
      <c r="T1560" s="433">
        <v>0</v>
      </c>
      <c r="U1560" s="433">
        <v>0</v>
      </c>
      <c r="V1560" s="433">
        <v>0</v>
      </c>
      <c r="W1560" s="433">
        <v>0</v>
      </c>
      <c r="X1560" s="433">
        <v>0</v>
      </c>
      <c r="Y1560" s="433">
        <v>0</v>
      </c>
      <c r="Z1560" s="433">
        <v>0</v>
      </c>
      <c r="AA1560" s="433">
        <v>973307.1399999999</v>
      </c>
      <c r="AB1560" s="433">
        <v>0</v>
      </c>
      <c r="AC1560" s="433">
        <v>0</v>
      </c>
      <c r="AD1560" s="433">
        <v>0</v>
      </c>
      <c r="AE1560" s="433">
        <v>0</v>
      </c>
      <c r="AF1560" s="433">
        <v>0</v>
      </c>
      <c r="AG1560" s="433">
        <v>0</v>
      </c>
      <c r="AH1560" s="433">
        <v>0</v>
      </c>
      <c r="AI1560" s="433">
        <v>0</v>
      </c>
      <c r="AJ1560" s="433">
        <v>17606.439999999999</v>
      </c>
      <c r="AK1560" s="175"/>
      <c r="AL1560" s="175">
        <v>1515275.6999999997</v>
      </c>
      <c r="AM1560" s="175">
        <v>2506189.2799999998</v>
      </c>
      <c r="AN1560" s="175">
        <v>990913.58</v>
      </c>
    </row>
    <row r="1561" spans="1:40" s="128" customFormat="1" ht="20.3" customHeight="1" x14ac:dyDescent="0.35">
      <c r="A1561" s="256">
        <v>2024</v>
      </c>
      <c r="B1561" s="184">
        <f t="shared" si="226"/>
        <v>258</v>
      </c>
      <c r="C1561" s="248" t="s">
        <v>838</v>
      </c>
      <c r="D1561" s="184">
        <v>33719</v>
      </c>
      <c r="E1561" s="287">
        <f>VLOOKUP(D1561,'[1]2023-2025'!$A:$G,7,0)</f>
        <v>2024</v>
      </c>
      <c r="F1561" s="287"/>
      <c r="G1561" s="287" t="s">
        <v>1899</v>
      </c>
      <c r="H1561" s="288">
        <f>INDEX('[1]2023-2025'!$AK:$AK,MATCH(D1561,'[1]2023-2025'!$A:$A,0))</f>
        <v>44973</v>
      </c>
      <c r="I1561" s="288" t="e">
        <v>#N/A</v>
      </c>
      <c r="J1561" s="288" t="e">
        <f>VLOOKUP(D1561,[1]Лист3!$A:$AK,37,0)</f>
        <v>#N/A</v>
      </c>
      <c r="K1561" s="289">
        <f>INDEX('[1]2023-2025'!$G:$G,MATCH(D1561,'[1]2023-2025'!$A:$A,0))</f>
        <v>2024</v>
      </c>
      <c r="L1561" s="289"/>
      <c r="M1561" s="289"/>
      <c r="N1561" s="289"/>
      <c r="O1561" s="289" t="e">
        <v>#N/A</v>
      </c>
      <c r="P1561" s="289" t="e">
        <v>#N/A</v>
      </c>
      <c r="Q1561" s="186">
        <f t="shared" si="224"/>
        <v>1166221.04</v>
      </c>
      <c r="R1561" s="186">
        <f t="shared" si="225"/>
        <v>1151286.3500000001</v>
      </c>
      <c r="S1561" s="433">
        <v>0</v>
      </c>
      <c r="T1561" s="433">
        <v>0</v>
      </c>
      <c r="U1561" s="433">
        <v>0</v>
      </c>
      <c r="V1561" s="433">
        <v>0</v>
      </c>
      <c r="W1561" s="433">
        <v>0</v>
      </c>
      <c r="X1561" s="433">
        <v>0</v>
      </c>
      <c r="Y1561" s="433">
        <v>0</v>
      </c>
      <c r="Z1561" s="433">
        <v>0</v>
      </c>
      <c r="AA1561" s="433">
        <v>1151286.3500000001</v>
      </c>
      <c r="AB1561" s="433">
        <v>0</v>
      </c>
      <c r="AC1561" s="433">
        <v>0</v>
      </c>
      <c r="AD1561" s="433">
        <v>0</v>
      </c>
      <c r="AE1561" s="433">
        <v>0</v>
      </c>
      <c r="AF1561" s="433">
        <v>0</v>
      </c>
      <c r="AG1561" s="433">
        <v>0</v>
      </c>
      <c r="AH1561" s="433">
        <v>0</v>
      </c>
      <c r="AI1561" s="433">
        <v>0</v>
      </c>
      <c r="AJ1561" s="433">
        <v>14934.69</v>
      </c>
      <c r="AK1561" s="175"/>
      <c r="AL1561" s="175">
        <v>1048977.04</v>
      </c>
      <c r="AM1561" s="175">
        <v>2215198.08</v>
      </c>
      <c r="AN1561" s="175">
        <v>1166221.04</v>
      </c>
    </row>
    <row r="1562" spans="1:40" s="128" customFormat="1" ht="20.3" customHeight="1" x14ac:dyDescent="0.35">
      <c r="A1562" s="256">
        <v>2024</v>
      </c>
      <c r="B1562" s="184">
        <f t="shared" si="226"/>
        <v>259</v>
      </c>
      <c r="C1562" s="248" t="s">
        <v>839</v>
      </c>
      <c r="D1562" s="184">
        <v>33720</v>
      </c>
      <c r="E1562" s="287">
        <f>VLOOKUP(D1562,'[1]2023-2025'!$A:$G,7,0)</f>
        <v>2024</v>
      </c>
      <c r="F1562" s="287"/>
      <c r="G1562" s="287" t="s">
        <v>1899</v>
      </c>
      <c r="H1562" s="288">
        <f>INDEX('[1]2023-2025'!$AK:$AK,MATCH(D1562,'[1]2023-2025'!$A:$A,0))</f>
        <v>44973</v>
      </c>
      <c r="I1562" s="288" t="e">
        <v>#N/A</v>
      </c>
      <c r="J1562" s="288" t="e">
        <f>VLOOKUP(D1562,[1]Лист3!$A:$AK,37,0)</f>
        <v>#N/A</v>
      </c>
      <c r="K1562" s="289">
        <f>INDEX('[1]2023-2025'!$G:$G,MATCH(D1562,'[1]2023-2025'!$A:$A,0))</f>
        <v>2024</v>
      </c>
      <c r="L1562" s="289"/>
      <c r="M1562" s="289"/>
      <c r="N1562" s="289"/>
      <c r="O1562" s="289" t="e">
        <v>#N/A</v>
      </c>
      <c r="P1562" s="289" t="e">
        <v>#N/A</v>
      </c>
      <c r="Q1562" s="186">
        <f t="shared" si="224"/>
        <v>2000765.5999999999</v>
      </c>
      <c r="R1562" s="186">
        <f t="shared" si="225"/>
        <v>1985155.0999999999</v>
      </c>
      <c r="S1562" s="433">
        <v>1865349.14</v>
      </c>
      <c r="T1562" s="433">
        <v>0</v>
      </c>
      <c r="U1562" s="433">
        <v>0</v>
      </c>
      <c r="V1562" s="433">
        <v>0</v>
      </c>
      <c r="W1562" s="433">
        <v>0</v>
      </c>
      <c r="X1562" s="433">
        <v>0</v>
      </c>
      <c r="Y1562" s="433">
        <v>0</v>
      </c>
      <c r="Z1562" s="433">
        <v>0</v>
      </c>
      <c r="AA1562" s="433">
        <v>0</v>
      </c>
      <c r="AB1562" s="433">
        <v>0</v>
      </c>
      <c r="AC1562" s="433">
        <v>0</v>
      </c>
      <c r="AD1562" s="433">
        <v>0</v>
      </c>
      <c r="AE1562" s="433">
        <v>0</v>
      </c>
      <c r="AF1562" s="433">
        <v>0</v>
      </c>
      <c r="AG1562" s="433">
        <v>119805.96</v>
      </c>
      <c r="AH1562" s="433">
        <v>0</v>
      </c>
      <c r="AI1562" s="433">
        <v>0</v>
      </c>
      <c r="AJ1562" s="433">
        <v>15610.5</v>
      </c>
      <c r="AK1562" s="175"/>
      <c r="AL1562" s="175">
        <v>6995031.6699999999</v>
      </c>
      <c r="AM1562" s="175">
        <v>8995797.2699999996</v>
      </c>
      <c r="AN1562" s="175">
        <v>2000765.5999999999</v>
      </c>
    </row>
    <row r="1563" spans="1:40" s="128" customFormat="1" ht="20.3" customHeight="1" x14ac:dyDescent="0.35">
      <c r="A1563" s="256">
        <v>2024</v>
      </c>
      <c r="B1563" s="184">
        <f t="shared" si="226"/>
        <v>260</v>
      </c>
      <c r="C1563" s="248" t="s">
        <v>840</v>
      </c>
      <c r="D1563" s="184">
        <v>33980</v>
      </c>
      <c r="E1563" s="287">
        <f>VLOOKUP(D1563,'[1]2023-2025'!$A:$G,7,0)</f>
        <v>2024</v>
      </c>
      <c r="F1563" s="287"/>
      <c r="G1563" s="287" t="s">
        <v>1899</v>
      </c>
      <c r="H1563" s="288">
        <f>INDEX('[1]2023-2025'!$AK:$AK,MATCH(D1563,'[1]2023-2025'!$A:$A,0))</f>
        <v>45001</v>
      </c>
      <c r="I1563" s="288" t="e">
        <v>#N/A</v>
      </c>
      <c r="J1563" s="288" t="e">
        <f>VLOOKUP(D1563,[1]Лист3!$A:$AK,37,0)</f>
        <v>#N/A</v>
      </c>
      <c r="K1563" s="289">
        <f>INDEX('[1]2023-2025'!$G:$G,MATCH(D1563,'[1]2023-2025'!$A:$A,0))</f>
        <v>2024</v>
      </c>
      <c r="L1563" s="289"/>
      <c r="M1563" s="289"/>
      <c r="N1563" s="289"/>
      <c r="O1563" s="289" t="e">
        <v>#N/A</v>
      </c>
      <c r="P1563" s="289" t="e">
        <v>#N/A</v>
      </c>
      <c r="Q1563" s="186">
        <f t="shared" si="224"/>
        <v>103615.32</v>
      </c>
      <c r="R1563" s="186">
        <f t="shared" si="225"/>
        <v>103615.32</v>
      </c>
      <c r="S1563" s="433">
        <v>0</v>
      </c>
      <c r="T1563" s="433">
        <v>0</v>
      </c>
      <c r="U1563" s="433">
        <v>0</v>
      </c>
      <c r="V1563" s="433">
        <v>0</v>
      </c>
      <c r="W1563" s="433">
        <v>0</v>
      </c>
      <c r="X1563" s="433">
        <v>0</v>
      </c>
      <c r="Y1563" s="433">
        <v>0</v>
      </c>
      <c r="Z1563" s="433">
        <v>0</v>
      </c>
      <c r="AA1563" s="433">
        <v>0</v>
      </c>
      <c r="AB1563" s="433">
        <v>0</v>
      </c>
      <c r="AC1563" s="433">
        <v>0</v>
      </c>
      <c r="AD1563" s="433">
        <v>0</v>
      </c>
      <c r="AE1563" s="433">
        <v>0</v>
      </c>
      <c r="AF1563" s="433">
        <v>0</v>
      </c>
      <c r="AG1563" s="433">
        <v>0</v>
      </c>
      <c r="AH1563" s="433">
        <v>103615.32</v>
      </c>
      <c r="AI1563" s="433">
        <v>0</v>
      </c>
      <c r="AJ1563" s="433">
        <v>0</v>
      </c>
      <c r="AK1563" s="175"/>
      <c r="AL1563" s="175">
        <v>3007293.39</v>
      </c>
      <c r="AM1563" s="175">
        <v>3110908.71</v>
      </c>
      <c r="AN1563" s="175">
        <v>103615.32</v>
      </c>
    </row>
    <row r="1564" spans="1:40" s="128" customFormat="1" ht="20.3" customHeight="1" x14ac:dyDescent="0.35">
      <c r="A1564" s="256">
        <v>2024</v>
      </c>
      <c r="B1564" s="184">
        <f t="shared" si="226"/>
        <v>261</v>
      </c>
      <c r="C1564" s="248" t="s">
        <v>841</v>
      </c>
      <c r="D1564" s="184">
        <v>33986</v>
      </c>
      <c r="E1564" s="287">
        <f>VLOOKUP(D1564,'[1]2023-2025'!$A:$G,7,0)</f>
        <v>2024</v>
      </c>
      <c r="F1564" s="287"/>
      <c r="G1564" s="287" t="s">
        <v>1899</v>
      </c>
      <c r="H1564" s="288">
        <f>INDEX('[1]2023-2025'!$AK:$AK,MATCH(D1564,'[1]2023-2025'!$A:$A,0))</f>
        <v>45001</v>
      </c>
      <c r="I1564" s="288" t="e">
        <v>#N/A</v>
      </c>
      <c r="J1564" s="288" t="e">
        <f>VLOOKUP(D1564,[1]Лист3!$A:$AK,37,0)</f>
        <v>#N/A</v>
      </c>
      <c r="K1564" s="289">
        <f>INDEX('[1]2023-2025'!$G:$G,MATCH(D1564,'[1]2023-2025'!$A:$A,0))</f>
        <v>2024</v>
      </c>
      <c r="L1564" s="289"/>
      <c r="M1564" s="289"/>
      <c r="N1564" s="289"/>
      <c r="O1564" s="289" t="e">
        <v>#N/A</v>
      </c>
      <c r="P1564" s="289" t="e">
        <v>#N/A</v>
      </c>
      <c r="Q1564" s="186">
        <f t="shared" si="224"/>
        <v>1033810.44</v>
      </c>
      <c r="R1564" s="186">
        <f t="shared" si="225"/>
        <v>1021074.82</v>
      </c>
      <c r="S1564" s="433">
        <v>0</v>
      </c>
      <c r="T1564" s="433">
        <v>0</v>
      </c>
      <c r="U1564" s="433">
        <v>0</v>
      </c>
      <c r="V1564" s="433">
        <v>0</v>
      </c>
      <c r="W1564" s="433">
        <v>0</v>
      </c>
      <c r="X1564" s="433">
        <v>0</v>
      </c>
      <c r="Y1564" s="433">
        <v>0</v>
      </c>
      <c r="Z1564" s="433">
        <v>0</v>
      </c>
      <c r="AA1564" s="433">
        <v>1021074.82</v>
      </c>
      <c r="AB1564" s="433">
        <v>0</v>
      </c>
      <c r="AC1564" s="433">
        <v>0</v>
      </c>
      <c r="AD1564" s="433">
        <v>0</v>
      </c>
      <c r="AE1564" s="433">
        <v>0</v>
      </c>
      <c r="AF1564" s="433">
        <v>0</v>
      </c>
      <c r="AG1564" s="433">
        <v>0</v>
      </c>
      <c r="AH1564" s="433">
        <v>0</v>
      </c>
      <c r="AI1564" s="433">
        <v>0</v>
      </c>
      <c r="AJ1564" s="433">
        <v>12735.62</v>
      </c>
      <c r="AK1564" s="175"/>
      <c r="AL1564" s="175">
        <v>930974</v>
      </c>
      <c r="AM1564" s="175">
        <v>1964784.44</v>
      </c>
      <c r="AN1564" s="175">
        <v>1033810.44</v>
      </c>
    </row>
    <row r="1565" spans="1:40" s="128" customFormat="1" ht="20.3" customHeight="1" x14ac:dyDescent="0.35">
      <c r="A1565" s="256">
        <v>2024</v>
      </c>
      <c r="B1565" s="184">
        <f t="shared" si="226"/>
        <v>262</v>
      </c>
      <c r="C1565" s="248" t="s">
        <v>842</v>
      </c>
      <c r="D1565" s="184">
        <v>33987</v>
      </c>
      <c r="E1565" s="287">
        <f>VLOOKUP(D1565,'[1]2023-2025'!$A:$G,7,0)</f>
        <v>2024</v>
      </c>
      <c r="F1565" s="287"/>
      <c r="G1565" s="287" t="s">
        <v>1899</v>
      </c>
      <c r="H1565" s="288">
        <f>INDEX('[1]2023-2025'!$AK:$AK,MATCH(D1565,'[1]2023-2025'!$A:$A,0))</f>
        <v>45065</v>
      </c>
      <c r="I1565" s="288" t="e">
        <v>#N/A</v>
      </c>
      <c r="J1565" s="288">
        <f>VLOOKUP(D1565,[1]Лист3!$A:$AK,37,0)</f>
        <v>45065</v>
      </c>
      <c r="K1565" s="289">
        <f>INDEX('[1]2023-2025'!$G:$G,MATCH(D1565,'[1]2023-2025'!$A:$A,0))</f>
        <v>2024</v>
      </c>
      <c r="L1565" s="289"/>
      <c r="M1565" s="289"/>
      <c r="N1565" s="289"/>
      <c r="O1565" s="289" t="e">
        <v>#N/A</v>
      </c>
      <c r="P1565" s="289" t="e">
        <v>#N/A</v>
      </c>
      <c r="Q1565" s="186">
        <f t="shared" si="224"/>
        <v>770229.7699999999</v>
      </c>
      <c r="R1565" s="186">
        <f t="shared" si="225"/>
        <v>760518.55999999994</v>
      </c>
      <c r="S1565" s="433">
        <v>760518.55999999994</v>
      </c>
      <c r="T1565" s="433">
        <v>0</v>
      </c>
      <c r="U1565" s="433">
        <v>0</v>
      </c>
      <c r="V1565" s="433">
        <v>0</v>
      </c>
      <c r="W1565" s="433">
        <v>0</v>
      </c>
      <c r="X1565" s="433">
        <v>0</v>
      </c>
      <c r="Y1565" s="433">
        <v>0</v>
      </c>
      <c r="Z1565" s="433">
        <v>0</v>
      </c>
      <c r="AA1565" s="433">
        <v>0</v>
      </c>
      <c r="AB1565" s="433">
        <v>0</v>
      </c>
      <c r="AC1565" s="433">
        <v>0</v>
      </c>
      <c r="AD1565" s="433">
        <v>0</v>
      </c>
      <c r="AE1565" s="433">
        <v>0</v>
      </c>
      <c r="AF1565" s="433">
        <v>0</v>
      </c>
      <c r="AG1565" s="433">
        <v>0</v>
      </c>
      <c r="AH1565" s="433">
        <v>0</v>
      </c>
      <c r="AI1565" s="433">
        <v>0</v>
      </c>
      <c r="AJ1565" s="433">
        <v>9711.2099999999991</v>
      </c>
      <c r="AK1565" s="175"/>
      <c r="AL1565" s="175">
        <v>2541130.13</v>
      </c>
      <c r="AM1565" s="175">
        <v>3311359.9</v>
      </c>
      <c r="AN1565" s="175">
        <v>770229.7699999999</v>
      </c>
    </row>
    <row r="1566" spans="1:40" s="128" customFormat="1" ht="20.3" customHeight="1" x14ac:dyDescent="0.35">
      <c r="A1566" s="256">
        <v>2024</v>
      </c>
      <c r="B1566" s="184">
        <f>B1565+1</f>
        <v>263</v>
      </c>
      <c r="C1566" s="248" t="s">
        <v>844</v>
      </c>
      <c r="D1566" s="184">
        <v>33992</v>
      </c>
      <c r="E1566" s="287">
        <f>VLOOKUP(D1566,'[1]2023-2025'!$A:$G,7,0)</f>
        <v>2024</v>
      </c>
      <c r="F1566" s="287"/>
      <c r="G1566" s="287" t="s">
        <v>1899</v>
      </c>
      <c r="H1566" s="288">
        <f>INDEX('[1]2023-2025'!$AK:$AK,MATCH(D1566,'[1]2023-2025'!$A:$A,0))</f>
        <v>45065</v>
      </c>
      <c r="I1566" s="288" t="e">
        <v>#N/A</v>
      </c>
      <c r="J1566" s="288">
        <f>VLOOKUP(D1566,[1]Лист3!$A:$AK,37,0)</f>
        <v>45065</v>
      </c>
      <c r="K1566" s="289">
        <f>INDEX('[1]2023-2025'!$G:$G,MATCH(D1566,'[1]2023-2025'!$A:$A,0))</f>
        <v>2024</v>
      </c>
      <c r="L1566" s="289"/>
      <c r="M1566" s="289"/>
      <c r="N1566" s="289"/>
      <c r="O1566" s="289" t="e">
        <v>#N/A</v>
      </c>
      <c r="P1566" s="289" t="e">
        <v>#N/A</v>
      </c>
      <c r="Q1566" s="186">
        <f t="shared" si="224"/>
        <v>662315.8600000001</v>
      </c>
      <c r="R1566" s="186">
        <f t="shared" si="225"/>
        <v>662315.8600000001</v>
      </c>
      <c r="S1566" s="433">
        <v>0</v>
      </c>
      <c r="T1566" s="433">
        <v>0</v>
      </c>
      <c r="U1566" s="433">
        <v>0</v>
      </c>
      <c r="V1566" s="433">
        <v>121003.42000000001</v>
      </c>
      <c r="W1566" s="433">
        <v>0</v>
      </c>
      <c r="X1566" s="433">
        <v>464836.43000000005</v>
      </c>
      <c r="Y1566" s="433">
        <v>0</v>
      </c>
      <c r="Z1566" s="433">
        <v>0</v>
      </c>
      <c r="AA1566" s="433">
        <v>0</v>
      </c>
      <c r="AB1566" s="433">
        <v>0</v>
      </c>
      <c r="AC1566" s="433">
        <v>0</v>
      </c>
      <c r="AD1566" s="433">
        <v>0</v>
      </c>
      <c r="AE1566" s="433">
        <v>0</v>
      </c>
      <c r="AF1566" s="433">
        <v>0</v>
      </c>
      <c r="AG1566" s="433">
        <v>76476.009999999995</v>
      </c>
      <c r="AH1566" s="433">
        <v>0</v>
      </c>
      <c r="AI1566" s="433">
        <v>0</v>
      </c>
      <c r="AJ1566" s="433">
        <v>0</v>
      </c>
      <c r="AK1566" s="175"/>
      <c r="AL1566" s="175">
        <v>7648288.8700000001</v>
      </c>
      <c r="AM1566" s="175">
        <v>8310604.7300000004</v>
      </c>
      <c r="AN1566" s="175">
        <v>662315.8600000001</v>
      </c>
    </row>
    <row r="1567" spans="1:40" s="128" customFormat="1" ht="20.3" customHeight="1" x14ac:dyDescent="0.35">
      <c r="A1567" s="256">
        <v>2024</v>
      </c>
      <c r="B1567" s="184">
        <f t="shared" si="226"/>
        <v>264</v>
      </c>
      <c r="C1567" s="248" t="s">
        <v>845</v>
      </c>
      <c r="D1567" s="184">
        <v>33993</v>
      </c>
      <c r="E1567" s="287">
        <f>VLOOKUP(D1567,'[1]2023-2025'!$A:$G,7,0)</f>
        <v>2024</v>
      </c>
      <c r="F1567" s="287"/>
      <c r="G1567" s="287" t="s">
        <v>1899</v>
      </c>
      <c r="H1567" s="288">
        <f>INDEX('[1]2023-2025'!$AK:$AK,MATCH(D1567,'[1]2023-2025'!$A:$A,0))</f>
        <v>45001</v>
      </c>
      <c r="I1567" s="288" t="e">
        <v>#N/A</v>
      </c>
      <c r="J1567" s="288" t="e">
        <f>VLOOKUP(D1567,[1]Лист3!$A:$AK,37,0)</f>
        <v>#N/A</v>
      </c>
      <c r="K1567" s="289">
        <f>INDEX('[1]2023-2025'!$G:$G,MATCH(D1567,'[1]2023-2025'!$A:$A,0))</f>
        <v>2024</v>
      </c>
      <c r="L1567" s="289"/>
      <c r="M1567" s="289"/>
      <c r="N1567" s="289"/>
      <c r="O1567" s="289" t="e">
        <v>#N/A</v>
      </c>
      <c r="P1567" s="289" t="e">
        <v>#N/A</v>
      </c>
      <c r="Q1567" s="186">
        <f t="shared" si="224"/>
        <v>959799.44</v>
      </c>
      <c r="R1567" s="186">
        <f t="shared" si="225"/>
        <v>947063.82</v>
      </c>
      <c r="S1567" s="433">
        <v>0</v>
      </c>
      <c r="T1567" s="433">
        <v>0</v>
      </c>
      <c r="U1567" s="433">
        <v>0</v>
      </c>
      <c r="V1567" s="433">
        <v>0</v>
      </c>
      <c r="W1567" s="433">
        <v>0</v>
      </c>
      <c r="X1567" s="433">
        <v>0</v>
      </c>
      <c r="Y1567" s="433">
        <v>0</v>
      </c>
      <c r="Z1567" s="433">
        <v>0</v>
      </c>
      <c r="AA1567" s="433">
        <v>947063.82</v>
      </c>
      <c r="AB1567" s="433">
        <v>0</v>
      </c>
      <c r="AC1567" s="433">
        <v>0</v>
      </c>
      <c r="AD1567" s="433">
        <v>0</v>
      </c>
      <c r="AE1567" s="433">
        <v>0</v>
      </c>
      <c r="AF1567" s="433">
        <v>0</v>
      </c>
      <c r="AG1567" s="433">
        <v>0</v>
      </c>
      <c r="AH1567" s="433">
        <v>0</v>
      </c>
      <c r="AI1567" s="433">
        <v>0</v>
      </c>
      <c r="AJ1567" s="433">
        <v>12735.62</v>
      </c>
      <c r="AK1567" s="175"/>
      <c r="AL1567" s="175">
        <v>1218077.4700000002</v>
      </c>
      <c r="AM1567" s="175">
        <v>2177876.91</v>
      </c>
      <c r="AN1567" s="175">
        <v>959799.44</v>
      </c>
    </row>
    <row r="1568" spans="1:40" s="128" customFormat="1" ht="20.3" customHeight="1" x14ac:dyDescent="0.35">
      <c r="A1568" s="256">
        <v>2024</v>
      </c>
      <c r="B1568" s="184">
        <f t="shared" si="226"/>
        <v>265</v>
      </c>
      <c r="C1568" s="248" t="s">
        <v>846</v>
      </c>
      <c r="D1568" s="184">
        <v>33994</v>
      </c>
      <c r="E1568" s="287">
        <f>VLOOKUP(D1568,'[1]2023-2025'!$A:$G,7,0)</f>
        <v>2024</v>
      </c>
      <c r="F1568" s="287"/>
      <c r="G1568" s="287" t="s">
        <v>1899</v>
      </c>
      <c r="H1568" s="288">
        <f>INDEX('[1]2023-2025'!$AK:$AK,MATCH(D1568,'[1]2023-2025'!$A:$A,0))</f>
        <v>45001</v>
      </c>
      <c r="I1568" s="288" t="e">
        <v>#N/A</v>
      </c>
      <c r="J1568" s="288" t="e">
        <f>VLOOKUP(D1568,[1]Лист3!$A:$AK,37,0)</f>
        <v>#N/A</v>
      </c>
      <c r="K1568" s="289">
        <f>INDEX('[1]2023-2025'!$G:$G,MATCH(D1568,'[1]2023-2025'!$A:$A,0))</f>
        <v>2024</v>
      </c>
      <c r="L1568" s="289"/>
      <c r="M1568" s="289"/>
      <c r="N1568" s="289"/>
      <c r="O1568" s="289" t="e">
        <v>#N/A</v>
      </c>
      <c r="P1568" s="289" t="e">
        <v>#N/A</v>
      </c>
      <c r="Q1568" s="186">
        <f t="shared" si="224"/>
        <v>918401.72</v>
      </c>
      <c r="R1568" s="186">
        <f t="shared" si="225"/>
        <v>905666.1</v>
      </c>
      <c r="S1568" s="433">
        <v>0</v>
      </c>
      <c r="T1568" s="433">
        <v>0</v>
      </c>
      <c r="U1568" s="433">
        <v>0</v>
      </c>
      <c r="V1568" s="433">
        <v>0</v>
      </c>
      <c r="W1568" s="433">
        <v>0</v>
      </c>
      <c r="X1568" s="433">
        <v>0</v>
      </c>
      <c r="Y1568" s="433">
        <v>0</v>
      </c>
      <c r="Z1568" s="433">
        <v>0</v>
      </c>
      <c r="AA1568" s="433">
        <v>905666.1</v>
      </c>
      <c r="AB1568" s="433">
        <v>0</v>
      </c>
      <c r="AC1568" s="433">
        <v>0</v>
      </c>
      <c r="AD1568" s="433">
        <v>0</v>
      </c>
      <c r="AE1568" s="433">
        <v>0</v>
      </c>
      <c r="AF1568" s="433">
        <v>0</v>
      </c>
      <c r="AG1568" s="433">
        <v>0</v>
      </c>
      <c r="AH1568" s="433">
        <v>0</v>
      </c>
      <c r="AI1568" s="433">
        <v>0</v>
      </c>
      <c r="AJ1568" s="433">
        <v>12735.62</v>
      </c>
      <c r="AK1568" s="175"/>
      <c r="AL1568" s="175">
        <v>1328700.1300000001</v>
      </c>
      <c r="AM1568" s="175">
        <v>2247101.85</v>
      </c>
      <c r="AN1568" s="175">
        <v>918401.72</v>
      </c>
    </row>
    <row r="1569" spans="1:40" s="128" customFormat="1" ht="20.3" customHeight="1" x14ac:dyDescent="0.35">
      <c r="A1569" s="256">
        <v>2024</v>
      </c>
      <c r="B1569" s="184">
        <f t="shared" si="226"/>
        <v>266</v>
      </c>
      <c r="C1569" s="248" t="s">
        <v>847</v>
      </c>
      <c r="D1569" s="184">
        <v>33995</v>
      </c>
      <c r="E1569" s="287">
        <f>VLOOKUP(D1569,'[1]2023-2025'!$A:$G,7,0)</f>
        <v>2024</v>
      </c>
      <c r="F1569" s="287"/>
      <c r="G1569" s="287" t="s">
        <v>1899</v>
      </c>
      <c r="H1569" s="288">
        <f>INDEX('[1]2023-2025'!$AK:$AK,MATCH(D1569,'[1]2023-2025'!$A:$A,0))</f>
        <v>45001</v>
      </c>
      <c r="I1569" s="288" t="e">
        <v>#N/A</v>
      </c>
      <c r="J1569" s="288" t="e">
        <f>VLOOKUP(D1569,[1]Лист3!$A:$AK,37,0)</f>
        <v>#N/A</v>
      </c>
      <c r="K1569" s="289">
        <f>INDEX('[1]2023-2025'!$G:$G,MATCH(D1569,'[1]2023-2025'!$A:$A,0))</f>
        <v>2024</v>
      </c>
      <c r="L1569" s="289"/>
      <c r="M1569" s="289"/>
      <c r="N1569" s="289"/>
      <c r="O1569" s="289" t="e">
        <v>#N/A</v>
      </c>
      <c r="P1569" s="289" t="e">
        <v>#N/A</v>
      </c>
      <c r="Q1569" s="186">
        <f t="shared" si="224"/>
        <v>1134394.28</v>
      </c>
      <c r="R1569" s="186">
        <f t="shared" si="225"/>
        <v>1121658.6599999999</v>
      </c>
      <c r="S1569" s="433">
        <v>0</v>
      </c>
      <c r="T1569" s="433">
        <v>0</v>
      </c>
      <c r="U1569" s="433">
        <v>0</v>
      </c>
      <c r="V1569" s="433">
        <v>0</v>
      </c>
      <c r="W1569" s="433">
        <v>0</v>
      </c>
      <c r="X1569" s="433">
        <v>0</v>
      </c>
      <c r="Y1569" s="433">
        <v>0</v>
      </c>
      <c r="Z1569" s="433">
        <v>0</v>
      </c>
      <c r="AA1569" s="433">
        <v>1121658.6599999999</v>
      </c>
      <c r="AB1569" s="433">
        <v>0</v>
      </c>
      <c r="AC1569" s="433">
        <v>0</v>
      </c>
      <c r="AD1569" s="433">
        <v>0</v>
      </c>
      <c r="AE1569" s="433">
        <v>0</v>
      </c>
      <c r="AF1569" s="433">
        <v>0</v>
      </c>
      <c r="AG1569" s="433">
        <v>0</v>
      </c>
      <c r="AH1569" s="433">
        <v>0</v>
      </c>
      <c r="AI1569" s="433">
        <v>0</v>
      </c>
      <c r="AJ1569" s="433">
        <v>12735.62</v>
      </c>
      <c r="AK1569" s="175"/>
      <c r="AL1569" s="175">
        <v>1029637.5399999998</v>
      </c>
      <c r="AM1569" s="175">
        <v>2164031.8199999998</v>
      </c>
      <c r="AN1569" s="175">
        <v>1134394.28</v>
      </c>
    </row>
    <row r="1570" spans="1:40" s="128" customFormat="1" ht="20.3" customHeight="1" x14ac:dyDescent="0.35">
      <c r="A1570" s="256">
        <v>2024</v>
      </c>
      <c r="B1570" s="184">
        <f t="shared" si="226"/>
        <v>267</v>
      </c>
      <c r="C1570" s="248" t="s">
        <v>848</v>
      </c>
      <c r="D1570" s="184">
        <v>33999</v>
      </c>
      <c r="E1570" s="287">
        <f>VLOOKUP(D1570,'[1]2023-2025'!$A:$G,7,0)</f>
        <v>2024</v>
      </c>
      <c r="F1570" s="287"/>
      <c r="G1570" s="287" t="s">
        <v>1899</v>
      </c>
      <c r="H1570" s="288">
        <f>INDEX('[1]2023-2025'!$AK:$AK,MATCH(D1570,'[1]2023-2025'!$A:$A,0))</f>
        <v>45065</v>
      </c>
      <c r="I1570" s="288" t="e">
        <v>#N/A</v>
      </c>
      <c r="J1570" s="288">
        <f>VLOOKUP(D1570,[1]Лист3!$A:$AK,37,0)</f>
        <v>45065</v>
      </c>
      <c r="K1570" s="289">
        <f>INDEX('[1]2023-2025'!$G:$G,MATCH(D1570,'[1]2023-2025'!$A:$A,0))</f>
        <v>2024</v>
      </c>
      <c r="L1570" s="289"/>
      <c r="M1570" s="289"/>
      <c r="N1570" s="289"/>
      <c r="O1570" s="289" t="e">
        <v>#N/A</v>
      </c>
      <c r="P1570" s="289" t="e">
        <v>#N/A</v>
      </c>
      <c r="Q1570" s="186">
        <f t="shared" si="224"/>
        <v>394931.46</v>
      </c>
      <c r="R1570" s="186">
        <f t="shared" si="225"/>
        <v>387196.39</v>
      </c>
      <c r="S1570" s="433">
        <v>0</v>
      </c>
      <c r="T1570" s="433">
        <v>387196.39</v>
      </c>
      <c r="U1570" s="433">
        <v>0</v>
      </c>
      <c r="V1570" s="433">
        <v>0</v>
      </c>
      <c r="W1570" s="433">
        <v>0</v>
      </c>
      <c r="X1570" s="433">
        <v>0</v>
      </c>
      <c r="Y1570" s="433">
        <v>0</v>
      </c>
      <c r="Z1570" s="433">
        <v>0</v>
      </c>
      <c r="AA1570" s="433">
        <v>0</v>
      </c>
      <c r="AB1570" s="433">
        <v>0</v>
      </c>
      <c r="AC1570" s="433">
        <v>0</v>
      </c>
      <c r="AD1570" s="433">
        <v>0</v>
      </c>
      <c r="AE1570" s="433">
        <v>0</v>
      </c>
      <c r="AF1570" s="433">
        <v>0</v>
      </c>
      <c r="AG1570" s="433">
        <v>0</v>
      </c>
      <c r="AH1570" s="433">
        <v>0</v>
      </c>
      <c r="AI1570" s="433">
        <v>0</v>
      </c>
      <c r="AJ1570" s="433">
        <v>7735.07</v>
      </c>
      <c r="AK1570" s="175"/>
      <c r="AL1570" s="175">
        <v>2916428.44</v>
      </c>
      <c r="AM1570" s="175">
        <v>3311359.9</v>
      </c>
      <c r="AN1570" s="175">
        <v>394931.46</v>
      </c>
    </row>
    <row r="1571" spans="1:40" s="128" customFormat="1" ht="20.3" customHeight="1" x14ac:dyDescent="0.35">
      <c r="A1571" s="256">
        <v>2024</v>
      </c>
      <c r="B1571" s="184">
        <f t="shared" si="226"/>
        <v>268</v>
      </c>
      <c r="C1571" s="248" t="s">
        <v>850</v>
      </c>
      <c r="D1571" s="184">
        <v>34005</v>
      </c>
      <c r="E1571" s="287">
        <f>VLOOKUP(D1571,'[1]2023-2025'!$A:$G,7,0)</f>
        <v>2024</v>
      </c>
      <c r="F1571" s="287"/>
      <c r="G1571" s="287" t="s">
        <v>1899</v>
      </c>
      <c r="H1571" s="288">
        <f>INDEX('[1]2023-2025'!$AK:$AK,MATCH(D1571,'[1]2023-2025'!$A:$A,0))</f>
        <v>45065</v>
      </c>
      <c r="I1571" s="288" t="e">
        <v>#N/A</v>
      </c>
      <c r="J1571" s="288">
        <f>VLOOKUP(D1571,[1]Лист3!$A:$AK,37,0)</f>
        <v>45065</v>
      </c>
      <c r="K1571" s="289">
        <f>INDEX('[1]2023-2025'!$G:$G,MATCH(D1571,'[1]2023-2025'!$A:$A,0))</f>
        <v>2024</v>
      </c>
      <c r="L1571" s="289"/>
      <c r="M1571" s="289"/>
      <c r="N1571" s="289"/>
      <c r="O1571" s="289" t="e">
        <v>#N/A</v>
      </c>
      <c r="P1571" s="289" t="e">
        <v>#N/A</v>
      </c>
      <c r="Q1571" s="186">
        <f t="shared" si="224"/>
        <v>617907.89</v>
      </c>
      <c r="R1571" s="186">
        <f t="shared" si="225"/>
        <v>610858.31000000006</v>
      </c>
      <c r="S1571" s="433">
        <v>226433.68</v>
      </c>
      <c r="T1571" s="433">
        <v>384424.63</v>
      </c>
      <c r="U1571" s="433">
        <v>0</v>
      </c>
      <c r="V1571" s="433">
        <v>0</v>
      </c>
      <c r="W1571" s="433">
        <v>0</v>
      </c>
      <c r="X1571" s="433">
        <v>0</v>
      </c>
      <c r="Y1571" s="433">
        <v>0</v>
      </c>
      <c r="Z1571" s="433">
        <v>0</v>
      </c>
      <c r="AA1571" s="433">
        <v>0</v>
      </c>
      <c r="AB1571" s="433">
        <v>0</v>
      </c>
      <c r="AC1571" s="433">
        <v>0</v>
      </c>
      <c r="AD1571" s="433">
        <v>0</v>
      </c>
      <c r="AE1571" s="433">
        <v>0</v>
      </c>
      <c r="AF1571" s="433">
        <v>0</v>
      </c>
      <c r="AG1571" s="433">
        <v>0</v>
      </c>
      <c r="AH1571" s="433">
        <v>0</v>
      </c>
      <c r="AI1571" s="433">
        <v>0</v>
      </c>
      <c r="AJ1571" s="433">
        <v>7049.58</v>
      </c>
      <c r="AK1571" s="175"/>
      <c r="AL1571" s="175">
        <v>1826635.3699999996</v>
      </c>
      <c r="AM1571" s="175">
        <v>2444543.2599999998</v>
      </c>
      <c r="AN1571" s="175">
        <v>617907.89</v>
      </c>
    </row>
    <row r="1572" spans="1:40" s="128" customFormat="1" ht="20.3" customHeight="1" x14ac:dyDescent="0.35">
      <c r="A1572" s="256">
        <v>2024</v>
      </c>
      <c r="B1572" s="184">
        <f t="shared" si="226"/>
        <v>269</v>
      </c>
      <c r="C1572" s="393" t="s">
        <v>851</v>
      </c>
      <c r="D1572" s="184">
        <v>34007</v>
      </c>
      <c r="E1572" s="287">
        <f>VLOOKUP(D1572,'[1]2023-2025'!$A:$G,7,0)</f>
        <v>2024</v>
      </c>
      <c r="F1572" s="287"/>
      <c r="G1572" s="287" t="s">
        <v>1899</v>
      </c>
      <c r="H1572" s="288">
        <f>INDEX('[1]2023-2025'!$AK:$AK,MATCH(D1572,'[1]2023-2025'!$A:$A,0))</f>
        <v>45065</v>
      </c>
      <c r="I1572" s="288" t="e">
        <v>#N/A</v>
      </c>
      <c r="J1572" s="288">
        <f>VLOOKUP(D1572,[1]Лист3!$A:$AK,37,0)</f>
        <v>45065</v>
      </c>
      <c r="K1572" s="289">
        <f>INDEX('[1]2023-2025'!$G:$G,MATCH(D1572,'[1]2023-2025'!$A:$A,0))</f>
        <v>2024</v>
      </c>
      <c r="L1572" s="289"/>
      <c r="M1572" s="289"/>
      <c r="N1572" s="289"/>
      <c r="O1572" s="289" t="e">
        <v>#N/A</v>
      </c>
      <c r="P1572" s="289" t="e">
        <v>#N/A</v>
      </c>
      <c r="Q1572" s="186">
        <f t="shared" si="224"/>
        <v>281848.72000000003</v>
      </c>
      <c r="R1572" s="186">
        <f t="shared" si="225"/>
        <v>278766.77</v>
      </c>
      <c r="S1572" s="433">
        <v>278766.77</v>
      </c>
      <c r="T1572" s="433">
        <v>0</v>
      </c>
      <c r="U1572" s="433">
        <v>0</v>
      </c>
      <c r="V1572" s="433">
        <v>0</v>
      </c>
      <c r="W1572" s="433">
        <v>0</v>
      </c>
      <c r="X1572" s="433">
        <v>0</v>
      </c>
      <c r="Y1572" s="433">
        <v>0</v>
      </c>
      <c r="Z1572" s="433">
        <v>0</v>
      </c>
      <c r="AA1572" s="433">
        <v>0</v>
      </c>
      <c r="AB1572" s="433">
        <v>0</v>
      </c>
      <c r="AC1572" s="433">
        <v>0</v>
      </c>
      <c r="AD1572" s="433">
        <v>0</v>
      </c>
      <c r="AE1572" s="433">
        <v>0</v>
      </c>
      <c r="AF1572" s="433">
        <v>0</v>
      </c>
      <c r="AG1572" s="433">
        <v>0</v>
      </c>
      <c r="AH1572" s="433">
        <v>0</v>
      </c>
      <c r="AI1572" s="433">
        <v>0</v>
      </c>
      <c r="AJ1572" s="433">
        <v>3081.95</v>
      </c>
      <c r="AK1572" s="175"/>
      <c r="AL1572" s="175">
        <v>2210851.02</v>
      </c>
      <c r="AM1572" s="175">
        <v>2492699.7400000002</v>
      </c>
      <c r="AN1572" s="175">
        <v>281848.72000000003</v>
      </c>
    </row>
    <row r="1573" spans="1:40" s="128" customFormat="1" ht="20.3" customHeight="1" x14ac:dyDescent="0.35">
      <c r="A1573" s="256">
        <v>2024</v>
      </c>
      <c r="B1573" s="184">
        <f t="shared" si="226"/>
        <v>270</v>
      </c>
      <c r="C1573" s="393" t="s">
        <v>852</v>
      </c>
      <c r="D1573" s="184">
        <v>34012</v>
      </c>
      <c r="E1573" s="287" t="e">
        <f>VLOOKUP(D1573,'[1]2023-2025'!$A:$G,7,0)</f>
        <v>#N/A</v>
      </c>
      <c r="F1573" s="287"/>
      <c r="G1573" s="287" t="s">
        <v>1899</v>
      </c>
      <c r="H1573" s="288" t="e">
        <f>INDEX('[1]2023-2025'!$AK:$AK,MATCH(D1573,'[1]2023-2025'!$A:$A,0))</f>
        <v>#N/A</v>
      </c>
      <c r="I1573" s="288" t="e">
        <v>#N/A</v>
      </c>
      <c r="J1573" s="288" t="e">
        <f>VLOOKUP(D1573,[1]Лист3!$A:$AK,37,0)</f>
        <v>#N/A</v>
      </c>
      <c r="K1573" s="289" t="e">
        <f>INDEX('[1]2023-2025'!$G:$G,MATCH(D1573,'[1]2023-2025'!$A:$A,0))</f>
        <v>#N/A</v>
      </c>
      <c r="L1573" s="289"/>
      <c r="M1573" s="289"/>
      <c r="N1573" s="289"/>
      <c r="O1573" s="289" t="e">
        <v>#N/A</v>
      </c>
      <c r="P1573" s="289" t="e">
        <v>#N/A</v>
      </c>
      <c r="Q1573" s="186">
        <f t="shared" si="224"/>
        <v>798972.52</v>
      </c>
      <c r="R1573" s="186">
        <f t="shared" si="225"/>
        <v>784890.49</v>
      </c>
      <c r="S1573" s="433">
        <v>0</v>
      </c>
      <c r="T1573" s="433">
        <v>0</v>
      </c>
      <c r="U1573" s="433">
        <v>0</v>
      </c>
      <c r="V1573" s="433">
        <v>0</v>
      </c>
      <c r="W1573" s="433">
        <v>0</v>
      </c>
      <c r="X1573" s="433">
        <v>0</v>
      </c>
      <c r="Y1573" s="433">
        <v>0</v>
      </c>
      <c r="Z1573" s="433">
        <v>0</v>
      </c>
      <c r="AA1573" s="433">
        <v>784890.49</v>
      </c>
      <c r="AB1573" s="433">
        <v>0</v>
      </c>
      <c r="AC1573" s="433">
        <v>0</v>
      </c>
      <c r="AD1573" s="433">
        <v>0</v>
      </c>
      <c r="AE1573" s="433">
        <v>0</v>
      </c>
      <c r="AF1573" s="433">
        <v>0</v>
      </c>
      <c r="AG1573" s="433">
        <v>0</v>
      </c>
      <c r="AH1573" s="433">
        <v>0</v>
      </c>
      <c r="AI1573" s="433">
        <v>0</v>
      </c>
      <c r="AJ1573" s="433">
        <v>14082.03</v>
      </c>
      <c r="AK1573" s="175"/>
      <c r="AL1573" s="175">
        <v>1678678.3199999998</v>
      </c>
      <c r="AM1573" s="175">
        <v>2477650.84</v>
      </c>
      <c r="AN1573" s="175">
        <v>798972.52</v>
      </c>
    </row>
    <row r="1574" spans="1:40" s="128" customFormat="1" ht="20.3" customHeight="1" x14ac:dyDescent="0.35">
      <c r="A1574" s="256">
        <v>2024</v>
      </c>
      <c r="B1574" s="184">
        <f t="shared" si="226"/>
        <v>271</v>
      </c>
      <c r="C1574" s="393" t="s">
        <v>853</v>
      </c>
      <c r="D1574" s="184">
        <v>34014</v>
      </c>
      <c r="E1574" s="287">
        <f>VLOOKUP(D1574,'[1]2023-2025'!$A:$G,7,0)</f>
        <v>2024</v>
      </c>
      <c r="F1574" s="287"/>
      <c r="G1574" s="287" t="s">
        <v>1899</v>
      </c>
      <c r="H1574" s="288">
        <f>INDEX('[1]2023-2025'!$AK:$AK,MATCH(D1574,'[1]2023-2025'!$A:$A,0))</f>
        <v>45065</v>
      </c>
      <c r="I1574" s="288" t="e">
        <v>#N/A</v>
      </c>
      <c r="J1574" s="288">
        <f>VLOOKUP(D1574,[1]Лист3!$A:$AK,37,0)</f>
        <v>45065</v>
      </c>
      <c r="K1574" s="289">
        <f>INDEX('[1]2023-2025'!$G:$G,MATCH(D1574,'[1]2023-2025'!$A:$A,0))</f>
        <v>2024</v>
      </c>
      <c r="L1574" s="289"/>
      <c r="M1574" s="289"/>
      <c r="N1574" s="289"/>
      <c r="O1574" s="289" t="e">
        <v>#N/A</v>
      </c>
      <c r="P1574" s="289" t="e">
        <v>#N/A</v>
      </c>
      <c r="Q1574" s="186">
        <f t="shared" si="224"/>
        <v>1057458.54</v>
      </c>
      <c r="R1574" s="186">
        <f t="shared" si="225"/>
        <v>1047468.15</v>
      </c>
      <c r="S1574" s="433">
        <v>418262.89</v>
      </c>
      <c r="T1574" s="433">
        <v>629205.26</v>
      </c>
      <c r="U1574" s="433">
        <v>0</v>
      </c>
      <c r="V1574" s="433">
        <v>0</v>
      </c>
      <c r="W1574" s="433">
        <v>0</v>
      </c>
      <c r="X1574" s="433">
        <v>0</v>
      </c>
      <c r="Y1574" s="433">
        <v>0</v>
      </c>
      <c r="Z1574" s="433">
        <v>0</v>
      </c>
      <c r="AA1574" s="433">
        <v>0</v>
      </c>
      <c r="AB1574" s="433">
        <v>0</v>
      </c>
      <c r="AC1574" s="433">
        <v>0</v>
      </c>
      <c r="AD1574" s="433">
        <v>0</v>
      </c>
      <c r="AE1574" s="433">
        <v>0</v>
      </c>
      <c r="AF1574" s="433">
        <v>0</v>
      </c>
      <c r="AG1574" s="433">
        <v>0</v>
      </c>
      <c r="AH1574" s="433">
        <v>0</v>
      </c>
      <c r="AI1574" s="433">
        <v>0</v>
      </c>
      <c r="AJ1574" s="433">
        <v>9990.39</v>
      </c>
      <c r="AK1574" s="175"/>
      <c r="AL1574" s="175" t="e">
        <v>#N/A</v>
      </c>
      <c r="AM1574" s="175" t="e">
        <v>#N/A</v>
      </c>
      <c r="AN1574" s="175" t="e">
        <v>#N/A</v>
      </c>
    </row>
    <row r="1575" spans="1:40" s="128" customFormat="1" ht="20.3" customHeight="1" x14ac:dyDescent="0.35">
      <c r="A1575" s="256">
        <v>2024</v>
      </c>
      <c r="B1575" s="184">
        <f t="shared" si="226"/>
        <v>272</v>
      </c>
      <c r="C1575" s="393" t="s">
        <v>854</v>
      </c>
      <c r="D1575" s="184">
        <v>34015</v>
      </c>
      <c r="E1575" s="287">
        <f>VLOOKUP(D1575,'[1]2023-2025'!$A:$G,7,0)</f>
        <v>2024</v>
      </c>
      <c r="F1575" s="287"/>
      <c r="G1575" s="287" t="s">
        <v>1899</v>
      </c>
      <c r="H1575" s="288">
        <f>INDEX('[1]2023-2025'!$AK:$AK,MATCH(D1575,'[1]2023-2025'!$A:$A,0))</f>
        <v>45065</v>
      </c>
      <c r="I1575" s="288" t="e">
        <v>#N/A</v>
      </c>
      <c r="J1575" s="288">
        <f>VLOOKUP(D1575,[1]Лист3!$A:$AK,37,0)</f>
        <v>45065</v>
      </c>
      <c r="K1575" s="289">
        <f>INDEX('[1]2023-2025'!$G:$G,MATCH(D1575,'[1]2023-2025'!$A:$A,0))</f>
        <v>2024</v>
      </c>
      <c r="L1575" s="289"/>
      <c r="M1575" s="289"/>
      <c r="N1575" s="289"/>
      <c r="O1575" s="289" t="e">
        <v>#N/A</v>
      </c>
      <c r="P1575" s="289" t="e">
        <v>#N/A</v>
      </c>
      <c r="Q1575" s="186">
        <f t="shared" si="224"/>
        <v>980392.12</v>
      </c>
      <c r="R1575" s="186">
        <f t="shared" si="225"/>
        <v>970401.73</v>
      </c>
      <c r="S1575" s="433">
        <v>434558.04</v>
      </c>
      <c r="T1575" s="433">
        <v>535843.68999999994</v>
      </c>
      <c r="U1575" s="433">
        <v>0</v>
      </c>
      <c r="V1575" s="433">
        <v>0</v>
      </c>
      <c r="W1575" s="433">
        <v>0</v>
      </c>
      <c r="X1575" s="433">
        <v>0</v>
      </c>
      <c r="Y1575" s="433">
        <v>0</v>
      </c>
      <c r="Z1575" s="433">
        <v>0</v>
      </c>
      <c r="AA1575" s="433">
        <v>0</v>
      </c>
      <c r="AB1575" s="433">
        <v>0</v>
      </c>
      <c r="AC1575" s="433">
        <v>0</v>
      </c>
      <c r="AD1575" s="433">
        <v>0</v>
      </c>
      <c r="AE1575" s="433">
        <v>0</v>
      </c>
      <c r="AF1575" s="433">
        <v>0</v>
      </c>
      <c r="AG1575" s="433">
        <v>0</v>
      </c>
      <c r="AH1575" s="433">
        <v>0</v>
      </c>
      <c r="AI1575" s="433">
        <v>0</v>
      </c>
      <c r="AJ1575" s="433">
        <v>9990.39</v>
      </c>
      <c r="AK1575" s="175"/>
      <c r="AL1575" s="175">
        <v>1862044.2599999998</v>
      </c>
      <c r="AM1575" s="175">
        <v>2842436.38</v>
      </c>
      <c r="AN1575" s="175">
        <v>980392.12</v>
      </c>
    </row>
    <row r="1576" spans="1:40" s="128" customFormat="1" ht="20.3" customHeight="1" x14ac:dyDescent="0.35">
      <c r="A1576" s="256">
        <v>2024</v>
      </c>
      <c r="B1576" s="184">
        <f t="shared" si="226"/>
        <v>273</v>
      </c>
      <c r="C1576" s="393" t="s">
        <v>855</v>
      </c>
      <c r="D1576" s="184">
        <v>34016</v>
      </c>
      <c r="E1576" s="287">
        <f>VLOOKUP(D1576,'[1]2023-2025'!$A:$G,7,0)</f>
        <v>2024</v>
      </c>
      <c r="F1576" s="287"/>
      <c r="G1576" s="287" t="s">
        <v>1899</v>
      </c>
      <c r="H1576" s="288">
        <f>INDEX('[1]2023-2025'!$AK:$AK,MATCH(D1576,'[1]2023-2025'!$A:$A,0))</f>
        <v>45065</v>
      </c>
      <c r="I1576" s="288" t="e">
        <v>#N/A</v>
      </c>
      <c r="J1576" s="288">
        <f>VLOOKUP(D1576,[1]Лист3!$A:$AK,37,0)</f>
        <v>45065</v>
      </c>
      <c r="K1576" s="289">
        <f>INDEX('[1]2023-2025'!$G:$G,MATCH(D1576,'[1]2023-2025'!$A:$A,0))</f>
        <v>2024</v>
      </c>
      <c r="L1576" s="289"/>
      <c r="M1576" s="289"/>
      <c r="N1576" s="289"/>
      <c r="O1576" s="289" t="e">
        <v>#N/A</v>
      </c>
      <c r="P1576" s="289" t="e">
        <v>#N/A</v>
      </c>
      <c r="Q1576" s="186">
        <f t="shared" si="224"/>
        <v>210576.12</v>
      </c>
      <c r="R1576" s="186">
        <f t="shared" si="225"/>
        <v>208063.9</v>
      </c>
      <c r="S1576" s="433">
        <v>208063.9</v>
      </c>
      <c r="T1576" s="433">
        <v>0</v>
      </c>
      <c r="U1576" s="433">
        <v>0</v>
      </c>
      <c r="V1576" s="433">
        <v>0</v>
      </c>
      <c r="W1576" s="433">
        <v>0</v>
      </c>
      <c r="X1576" s="433">
        <v>0</v>
      </c>
      <c r="Y1576" s="433">
        <v>0</v>
      </c>
      <c r="Z1576" s="433">
        <v>0</v>
      </c>
      <c r="AA1576" s="433">
        <v>0</v>
      </c>
      <c r="AB1576" s="433">
        <v>0</v>
      </c>
      <c r="AC1576" s="433">
        <v>0</v>
      </c>
      <c r="AD1576" s="433">
        <v>0</v>
      </c>
      <c r="AE1576" s="433">
        <v>0</v>
      </c>
      <c r="AF1576" s="433">
        <v>0</v>
      </c>
      <c r="AG1576" s="433">
        <v>0</v>
      </c>
      <c r="AH1576" s="433">
        <v>0</v>
      </c>
      <c r="AI1576" s="433">
        <v>0</v>
      </c>
      <c r="AJ1576" s="433">
        <v>2512.2199999999998</v>
      </c>
      <c r="AK1576" s="175"/>
      <c r="AL1576" s="175">
        <v>2284531.5</v>
      </c>
      <c r="AM1576" s="175">
        <v>2495107.62</v>
      </c>
      <c r="AN1576" s="175">
        <v>210576.12</v>
      </c>
    </row>
    <row r="1577" spans="1:40" s="128" customFormat="1" ht="20.3" customHeight="1" x14ac:dyDescent="0.35">
      <c r="A1577" s="256">
        <v>2024</v>
      </c>
      <c r="B1577" s="184">
        <f t="shared" si="226"/>
        <v>274</v>
      </c>
      <c r="C1577" s="393" t="s">
        <v>856</v>
      </c>
      <c r="D1577" s="184">
        <v>34017</v>
      </c>
      <c r="E1577" s="287">
        <f>VLOOKUP(D1577,'[1]2023-2025'!$A:$G,7,0)</f>
        <v>2024</v>
      </c>
      <c r="F1577" s="287"/>
      <c r="G1577" s="287" t="s">
        <v>1899</v>
      </c>
      <c r="H1577" s="288">
        <f>INDEX('[1]2023-2025'!$AK:$AK,MATCH(D1577,'[1]2023-2025'!$A:$A,0))</f>
        <v>45065</v>
      </c>
      <c r="I1577" s="288" t="e">
        <v>#N/A</v>
      </c>
      <c r="J1577" s="288">
        <f>VLOOKUP(D1577,[1]Лист3!$A:$AK,37,0)</f>
        <v>45065</v>
      </c>
      <c r="K1577" s="289">
        <f>INDEX('[1]2023-2025'!$G:$G,MATCH(D1577,'[1]2023-2025'!$A:$A,0))</f>
        <v>2024</v>
      </c>
      <c r="L1577" s="289"/>
      <c r="M1577" s="289"/>
      <c r="N1577" s="289"/>
      <c r="O1577" s="289" t="e">
        <v>#N/A</v>
      </c>
      <c r="P1577" s="289" t="e">
        <v>#N/A</v>
      </c>
      <c r="Q1577" s="186">
        <f t="shared" si="224"/>
        <v>1047024.1</v>
      </c>
      <c r="R1577" s="186">
        <f t="shared" si="225"/>
        <v>1034877.1</v>
      </c>
      <c r="S1577" s="433">
        <v>0</v>
      </c>
      <c r="T1577" s="433">
        <v>0</v>
      </c>
      <c r="U1577" s="433">
        <v>0</v>
      </c>
      <c r="V1577" s="433">
        <v>0</v>
      </c>
      <c r="W1577" s="433">
        <v>0</v>
      </c>
      <c r="X1577" s="433">
        <v>0</v>
      </c>
      <c r="Y1577" s="433">
        <v>0</v>
      </c>
      <c r="Z1577" s="433">
        <v>0</v>
      </c>
      <c r="AA1577" s="433">
        <v>1034877.1</v>
      </c>
      <c r="AB1577" s="433">
        <v>0</v>
      </c>
      <c r="AC1577" s="433">
        <v>0</v>
      </c>
      <c r="AD1577" s="433">
        <v>0</v>
      </c>
      <c r="AE1577" s="433">
        <v>0</v>
      </c>
      <c r="AF1577" s="433">
        <v>0</v>
      </c>
      <c r="AG1577" s="433">
        <v>0</v>
      </c>
      <c r="AH1577" s="433">
        <v>0</v>
      </c>
      <c r="AI1577" s="433">
        <v>0</v>
      </c>
      <c r="AJ1577" s="433">
        <v>12147</v>
      </c>
      <c r="AK1577" s="175"/>
      <c r="AL1577" s="175">
        <v>1442665.8599999999</v>
      </c>
      <c r="AM1577" s="175">
        <v>2489689.96</v>
      </c>
      <c r="AN1577" s="175">
        <v>1047024.1</v>
      </c>
    </row>
    <row r="1578" spans="1:40" s="128" customFormat="1" ht="20.3" customHeight="1" x14ac:dyDescent="0.35">
      <c r="A1578" s="256">
        <v>2024</v>
      </c>
      <c r="B1578" s="184">
        <f t="shared" si="226"/>
        <v>275</v>
      </c>
      <c r="C1578" s="393" t="s">
        <v>857</v>
      </c>
      <c r="D1578" s="184">
        <v>34018</v>
      </c>
      <c r="E1578" s="287" t="e">
        <f>VLOOKUP(D1578,'[1]2023-2025'!$A:$G,7,0)</f>
        <v>#N/A</v>
      </c>
      <c r="F1578" s="287"/>
      <c r="G1578" s="287" t="s">
        <v>1899</v>
      </c>
      <c r="H1578" s="288" t="e">
        <f>INDEX('[1]2023-2025'!$AK:$AK,MATCH(D1578,'[1]2023-2025'!$A:$A,0))</f>
        <v>#N/A</v>
      </c>
      <c r="I1578" s="288" t="e">
        <v>#N/A</v>
      </c>
      <c r="J1578" s="288" t="e">
        <f>VLOOKUP(D1578,[1]Лист3!$A:$AK,37,0)</f>
        <v>#N/A</v>
      </c>
      <c r="K1578" s="289" t="e">
        <f>INDEX('[1]2023-2025'!$G:$G,MATCH(D1578,'[1]2023-2025'!$A:$A,0))</f>
        <v>#N/A</v>
      </c>
      <c r="L1578" s="289"/>
      <c r="M1578" s="289"/>
      <c r="N1578" s="289"/>
      <c r="O1578" s="289" t="e">
        <v>#N/A</v>
      </c>
      <c r="P1578" s="289" t="e">
        <v>#N/A</v>
      </c>
      <c r="Q1578" s="186">
        <f t="shared" si="224"/>
        <v>1160884.82</v>
      </c>
      <c r="R1578" s="186">
        <f t="shared" si="225"/>
        <v>1146566.01</v>
      </c>
      <c r="S1578" s="433">
        <v>0</v>
      </c>
      <c r="T1578" s="433">
        <v>0</v>
      </c>
      <c r="U1578" s="433">
        <v>0</v>
      </c>
      <c r="V1578" s="433">
        <v>0</v>
      </c>
      <c r="W1578" s="433">
        <v>0</v>
      </c>
      <c r="X1578" s="433">
        <v>0</v>
      </c>
      <c r="Y1578" s="433">
        <v>0</v>
      </c>
      <c r="Z1578" s="433">
        <v>0</v>
      </c>
      <c r="AA1578" s="433">
        <v>1146566.01</v>
      </c>
      <c r="AB1578" s="433">
        <v>0</v>
      </c>
      <c r="AC1578" s="433">
        <v>0</v>
      </c>
      <c r="AD1578" s="433">
        <v>0</v>
      </c>
      <c r="AE1578" s="433">
        <v>0</v>
      </c>
      <c r="AF1578" s="433">
        <v>0</v>
      </c>
      <c r="AG1578" s="433">
        <v>0</v>
      </c>
      <c r="AH1578" s="433">
        <v>0</v>
      </c>
      <c r="AI1578" s="433">
        <v>0</v>
      </c>
      <c r="AJ1578" s="433">
        <v>14318.81</v>
      </c>
      <c r="AK1578" s="175"/>
      <c r="AL1578" s="175">
        <v>1330009.2099999997</v>
      </c>
      <c r="AM1578" s="175">
        <v>2490894.0299999998</v>
      </c>
      <c r="AN1578" s="175">
        <v>1160884.82</v>
      </c>
    </row>
    <row r="1579" spans="1:40" s="128" customFormat="1" ht="20.3" customHeight="1" x14ac:dyDescent="0.35">
      <c r="A1579" s="256">
        <v>2024</v>
      </c>
      <c r="B1579" s="184">
        <f t="shared" si="226"/>
        <v>276</v>
      </c>
      <c r="C1579" s="393" t="s">
        <v>858</v>
      </c>
      <c r="D1579" s="184">
        <v>34019</v>
      </c>
      <c r="E1579" s="287">
        <f>VLOOKUP(D1579,'[1]2023-2025'!$A:$G,7,0)</f>
        <v>2024</v>
      </c>
      <c r="F1579" s="287"/>
      <c r="G1579" s="287" t="s">
        <v>1899</v>
      </c>
      <c r="H1579" s="288">
        <f>INDEX('[1]2023-2025'!$AK:$AK,MATCH(D1579,'[1]2023-2025'!$A:$A,0))</f>
        <v>45065</v>
      </c>
      <c r="I1579" s="288" t="e">
        <v>#N/A</v>
      </c>
      <c r="J1579" s="288">
        <f>VLOOKUP(D1579,[1]Лист3!$A:$AK,37,0)</f>
        <v>45065</v>
      </c>
      <c r="K1579" s="289">
        <f>INDEX('[1]2023-2025'!$G:$G,MATCH(D1579,'[1]2023-2025'!$A:$A,0))</f>
        <v>2024</v>
      </c>
      <c r="L1579" s="289"/>
      <c r="M1579" s="289"/>
      <c r="N1579" s="289"/>
      <c r="O1579" s="289" t="e">
        <v>#N/A</v>
      </c>
      <c r="P1579" s="289" t="e">
        <v>#N/A</v>
      </c>
      <c r="Q1579" s="186">
        <f t="shared" si="224"/>
        <v>984203.23</v>
      </c>
      <c r="R1579" s="186">
        <f t="shared" si="225"/>
        <v>969378.19</v>
      </c>
      <c r="S1579" s="433">
        <v>0</v>
      </c>
      <c r="T1579" s="433">
        <v>0</v>
      </c>
      <c r="U1579" s="433">
        <v>0</v>
      </c>
      <c r="V1579" s="433">
        <v>0</v>
      </c>
      <c r="W1579" s="433">
        <v>0</v>
      </c>
      <c r="X1579" s="433">
        <v>0</v>
      </c>
      <c r="Y1579" s="433">
        <v>0</v>
      </c>
      <c r="Z1579" s="433">
        <v>0</v>
      </c>
      <c r="AA1579" s="433">
        <v>969378.19</v>
      </c>
      <c r="AB1579" s="433">
        <v>0</v>
      </c>
      <c r="AC1579" s="433">
        <v>0</v>
      </c>
      <c r="AD1579" s="433">
        <v>0</v>
      </c>
      <c r="AE1579" s="433">
        <v>0</v>
      </c>
      <c r="AF1579" s="433">
        <v>0</v>
      </c>
      <c r="AG1579" s="433">
        <v>0</v>
      </c>
      <c r="AH1579" s="433">
        <v>0</v>
      </c>
      <c r="AI1579" s="433">
        <v>0</v>
      </c>
      <c r="AJ1579" s="433">
        <v>14825.04</v>
      </c>
      <c r="AK1579" s="175"/>
      <c r="AL1579" s="175">
        <v>1682461.85</v>
      </c>
      <c r="AM1579" s="175">
        <v>2666665.08</v>
      </c>
      <c r="AN1579" s="175">
        <v>984203.23</v>
      </c>
    </row>
    <row r="1580" spans="1:40" s="128" customFormat="1" ht="20.3" customHeight="1" x14ac:dyDescent="0.35">
      <c r="A1580" s="256">
        <v>2024</v>
      </c>
      <c r="B1580" s="184">
        <f t="shared" si="226"/>
        <v>277</v>
      </c>
      <c r="C1580" s="393" t="s">
        <v>859</v>
      </c>
      <c r="D1580" s="184">
        <v>34020</v>
      </c>
      <c r="E1580" s="287" t="e">
        <f>VLOOKUP(D1580,'[1]2023-2025'!$A:$G,7,0)</f>
        <v>#N/A</v>
      </c>
      <c r="F1580" s="287"/>
      <c r="G1580" s="287" t="s">
        <v>1899</v>
      </c>
      <c r="H1580" s="288" t="e">
        <f>INDEX('[1]2023-2025'!$AK:$AK,MATCH(D1580,'[1]2023-2025'!$A:$A,0))</f>
        <v>#N/A</v>
      </c>
      <c r="I1580" s="288" t="e">
        <v>#N/A</v>
      </c>
      <c r="J1580" s="288" t="e">
        <f>VLOOKUP(D1580,[1]Лист3!$A:$AK,37,0)</f>
        <v>#N/A</v>
      </c>
      <c r="K1580" s="289" t="e">
        <f>INDEX('[1]2023-2025'!$G:$G,MATCH(D1580,'[1]2023-2025'!$A:$A,0))</f>
        <v>#N/A</v>
      </c>
      <c r="L1580" s="289"/>
      <c r="M1580" s="289"/>
      <c r="N1580" s="289"/>
      <c r="O1580" s="289" t="e">
        <v>#N/A</v>
      </c>
      <c r="P1580" s="289" t="e">
        <v>#N/A</v>
      </c>
      <c r="Q1580" s="186">
        <f t="shared" si="224"/>
        <v>947670.15999999992</v>
      </c>
      <c r="R1580" s="186">
        <f t="shared" si="225"/>
        <v>933351.34999999986</v>
      </c>
      <c r="S1580" s="433">
        <v>0</v>
      </c>
      <c r="T1580" s="433">
        <v>0</v>
      </c>
      <c r="U1580" s="433">
        <v>0</v>
      </c>
      <c r="V1580" s="433">
        <v>0</v>
      </c>
      <c r="W1580" s="433">
        <v>0</v>
      </c>
      <c r="X1580" s="433">
        <v>0</v>
      </c>
      <c r="Y1580" s="433">
        <v>0</v>
      </c>
      <c r="Z1580" s="433">
        <v>0</v>
      </c>
      <c r="AA1580" s="433">
        <v>933351.34999999986</v>
      </c>
      <c r="AB1580" s="433">
        <v>0</v>
      </c>
      <c r="AC1580" s="433">
        <v>0</v>
      </c>
      <c r="AD1580" s="433">
        <v>0</v>
      </c>
      <c r="AE1580" s="433">
        <v>0</v>
      </c>
      <c r="AF1580" s="433">
        <v>0</v>
      </c>
      <c r="AG1580" s="433">
        <v>0</v>
      </c>
      <c r="AH1580" s="433">
        <v>0</v>
      </c>
      <c r="AI1580" s="433">
        <v>0</v>
      </c>
      <c r="AJ1580" s="433">
        <v>14318.81</v>
      </c>
      <c r="AK1580" s="175"/>
      <c r="AL1580" s="175">
        <v>1461959.81</v>
      </c>
      <c r="AM1580" s="175">
        <v>2409629.9700000002</v>
      </c>
      <c r="AN1580" s="175">
        <v>947670.16</v>
      </c>
    </row>
    <row r="1581" spans="1:40" s="128" customFormat="1" ht="20.3" customHeight="1" x14ac:dyDescent="0.35">
      <c r="A1581" s="256">
        <v>2024</v>
      </c>
      <c r="B1581" s="184">
        <f t="shared" si="226"/>
        <v>278</v>
      </c>
      <c r="C1581" s="393" t="s">
        <v>860</v>
      </c>
      <c r="D1581" s="184">
        <v>34021</v>
      </c>
      <c r="E1581" s="287">
        <f>VLOOKUP(D1581,'[1]2023-2025'!$A:$G,7,0)</f>
        <v>2024</v>
      </c>
      <c r="F1581" s="287"/>
      <c r="G1581" s="287" t="s">
        <v>1899</v>
      </c>
      <c r="H1581" s="288">
        <f>INDEX('[1]2023-2025'!$AK:$AK,MATCH(D1581,'[1]2023-2025'!$A:$A,0))</f>
        <v>45065</v>
      </c>
      <c r="I1581" s="288" t="e">
        <v>#N/A</v>
      </c>
      <c r="J1581" s="288">
        <f>VLOOKUP(D1581,[1]Лист3!$A:$AK,37,0)</f>
        <v>45065</v>
      </c>
      <c r="K1581" s="289">
        <f>INDEX('[1]2023-2025'!$G:$G,MATCH(D1581,'[1]2023-2025'!$A:$A,0))</f>
        <v>2024</v>
      </c>
      <c r="L1581" s="289"/>
      <c r="M1581" s="289"/>
      <c r="N1581" s="289"/>
      <c r="O1581" s="289" t="e">
        <v>#N/A</v>
      </c>
      <c r="P1581" s="289" t="e">
        <v>#N/A</v>
      </c>
      <c r="Q1581" s="186">
        <f t="shared" si="224"/>
        <v>804999.0199999999</v>
      </c>
      <c r="R1581" s="186">
        <f t="shared" si="225"/>
        <v>792774.42999999993</v>
      </c>
      <c r="S1581" s="433">
        <v>0</v>
      </c>
      <c r="T1581" s="433">
        <v>0</v>
      </c>
      <c r="U1581" s="433">
        <v>0</v>
      </c>
      <c r="V1581" s="433">
        <v>0</v>
      </c>
      <c r="W1581" s="433">
        <v>0</v>
      </c>
      <c r="X1581" s="433">
        <v>0</v>
      </c>
      <c r="Y1581" s="433">
        <v>0</v>
      </c>
      <c r="Z1581" s="433">
        <v>0</v>
      </c>
      <c r="AA1581" s="433">
        <v>792774.42999999993</v>
      </c>
      <c r="AB1581" s="433">
        <v>0</v>
      </c>
      <c r="AC1581" s="433">
        <v>0</v>
      </c>
      <c r="AD1581" s="433">
        <v>0</v>
      </c>
      <c r="AE1581" s="433">
        <v>0</v>
      </c>
      <c r="AF1581" s="433">
        <v>0</v>
      </c>
      <c r="AG1581" s="433">
        <v>0</v>
      </c>
      <c r="AH1581" s="433">
        <v>0</v>
      </c>
      <c r="AI1581" s="433">
        <v>0</v>
      </c>
      <c r="AJ1581" s="433">
        <v>12224.59</v>
      </c>
      <c r="AK1581" s="175"/>
      <c r="AL1581" s="175">
        <v>1683487.13</v>
      </c>
      <c r="AM1581" s="175">
        <v>2488486.15</v>
      </c>
      <c r="AN1581" s="175">
        <v>804999.02</v>
      </c>
    </row>
    <row r="1582" spans="1:40" s="128" customFormat="1" ht="20.3" customHeight="1" x14ac:dyDescent="0.35">
      <c r="A1582" s="256">
        <v>2024</v>
      </c>
      <c r="B1582" s="184">
        <f t="shared" si="226"/>
        <v>279</v>
      </c>
      <c r="C1582" s="393" t="s">
        <v>861</v>
      </c>
      <c r="D1582" s="184">
        <v>34022</v>
      </c>
      <c r="E1582" s="287">
        <f>VLOOKUP(D1582,'[1]2023-2025'!$A:$G,7,0)</f>
        <v>2024</v>
      </c>
      <c r="F1582" s="287"/>
      <c r="G1582" s="287" t="s">
        <v>1899</v>
      </c>
      <c r="H1582" s="288">
        <f>INDEX('[1]2023-2025'!$AK:$AK,MATCH(D1582,'[1]2023-2025'!$A:$A,0))</f>
        <v>45065</v>
      </c>
      <c r="I1582" s="288" t="e">
        <v>#N/A</v>
      </c>
      <c r="J1582" s="288">
        <f>VLOOKUP(D1582,[1]Лист3!$A:$AK,37,0)</f>
        <v>45065</v>
      </c>
      <c r="K1582" s="289">
        <f>INDEX('[1]2023-2025'!$G:$G,MATCH(D1582,'[1]2023-2025'!$A:$A,0))</f>
        <v>2024</v>
      </c>
      <c r="L1582" s="289"/>
      <c r="M1582" s="289"/>
      <c r="N1582" s="289"/>
      <c r="O1582" s="289" t="e">
        <v>#N/A</v>
      </c>
      <c r="P1582" s="289" t="e">
        <v>#N/A</v>
      </c>
      <c r="Q1582" s="186">
        <f t="shared" si="224"/>
        <v>546023.33000000007</v>
      </c>
      <c r="R1582" s="186">
        <f t="shared" si="225"/>
        <v>540841.67000000004</v>
      </c>
      <c r="S1582" s="433">
        <v>0</v>
      </c>
      <c r="T1582" s="433">
        <v>495553.93000000005</v>
      </c>
      <c r="U1582" s="433">
        <v>0</v>
      </c>
      <c r="V1582" s="433">
        <v>45287.74</v>
      </c>
      <c r="W1582" s="433">
        <v>0</v>
      </c>
      <c r="X1582" s="433">
        <v>0</v>
      </c>
      <c r="Y1582" s="433">
        <v>0</v>
      </c>
      <c r="Z1582" s="433">
        <v>0</v>
      </c>
      <c r="AA1582" s="433">
        <v>0</v>
      </c>
      <c r="AB1582" s="433">
        <v>0</v>
      </c>
      <c r="AC1582" s="433">
        <v>0</v>
      </c>
      <c r="AD1582" s="433">
        <v>0</v>
      </c>
      <c r="AE1582" s="433">
        <v>0</v>
      </c>
      <c r="AF1582" s="433">
        <v>0</v>
      </c>
      <c r="AG1582" s="433">
        <v>0</v>
      </c>
      <c r="AH1582" s="433">
        <v>0</v>
      </c>
      <c r="AI1582" s="433">
        <v>0</v>
      </c>
      <c r="AJ1582" s="433">
        <v>5181.66</v>
      </c>
      <c r="AK1582" s="175"/>
      <c r="AL1582" s="175">
        <v>1962929.38</v>
      </c>
      <c r="AM1582" s="175">
        <v>2508952.71</v>
      </c>
      <c r="AN1582" s="175">
        <v>546023.33000000007</v>
      </c>
    </row>
    <row r="1583" spans="1:40" s="128" customFormat="1" ht="20.3" customHeight="1" x14ac:dyDescent="0.35">
      <c r="A1583" s="256">
        <v>2024</v>
      </c>
      <c r="B1583" s="184">
        <f t="shared" si="226"/>
        <v>280</v>
      </c>
      <c r="C1583" s="393" t="s">
        <v>862</v>
      </c>
      <c r="D1583" s="184">
        <v>34023</v>
      </c>
      <c r="E1583" s="287">
        <f>VLOOKUP(D1583,'[1]2023-2025'!$A:$G,7,0)</f>
        <v>2024</v>
      </c>
      <c r="F1583" s="287"/>
      <c r="G1583" s="287" t="s">
        <v>1899</v>
      </c>
      <c r="H1583" s="288">
        <f>INDEX('[1]2023-2025'!$AK:$AK,MATCH(D1583,'[1]2023-2025'!$A:$A,0))</f>
        <v>45065</v>
      </c>
      <c r="I1583" s="288" t="e">
        <v>#N/A</v>
      </c>
      <c r="J1583" s="288">
        <f>VLOOKUP(D1583,[1]Лист3!$A:$AK,37,0)</f>
        <v>45065</v>
      </c>
      <c r="K1583" s="289">
        <f>INDEX('[1]2023-2025'!$G:$G,MATCH(D1583,'[1]2023-2025'!$A:$A,0))</f>
        <v>2024</v>
      </c>
      <c r="L1583" s="289"/>
      <c r="M1583" s="289"/>
      <c r="N1583" s="289"/>
      <c r="O1583" s="289" t="e">
        <v>#N/A</v>
      </c>
      <c r="P1583" s="289" t="e">
        <v>#N/A</v>
      </c>
      <c r="Q1583" s="186">
        <f t="shared" si="224"/>
        <v>595079.8600000001</v>
      </c>
      <c r="R1583" s="186">
        <f t="shared" si="225"/>
        <v>589165.08000000007</v>
      </c>
      <c r="S1583" s="433">
        <v>0</v>
      </c>
      <c r="T1583" s="433">
        <v>358239.29</v>
      </c>
      <c r="U1583" s="433">
        <v>0</v>
      </c>
      <c r="V1583" s="433">
        <v>83777.23000000001</v>
      </c>
      <c r="W1583" s="433">
        <v>0</v>
      </c>
      <c r="X1583" s="433">
        <v>147148.56</v>
      </c>
      <c r="Y1583" s="433">
        <v>0</v>
      </c>
      <c r="Z1583" s="433">
        <v>0</v>
      </c>
      <c r="AA1583" s="433">
        <v>0</v>
      </c>
      <c r="AB1583" s="433">
        <v>0</v>
      </c>
      <c r="AC1583" s="433">
        <v>0</v>
      </c>
      <c r="AD1583" s="433">
        <v>0</v>
      </c>
      <c r="AE1583" s="433">
        <v>0</v>
      </c>
      <c r="AF1583" s="433">
        <v>0</v>
      </c>
      <c r="AG1583" s="433">
        <v>0</v>
      </c>
      <c r="AH1583" s="433">
        <v>0</v>
      </c>
      <c r="AI1583" s="433">
        <v>0</v>
      </c>
      <c r="AJ1583" s="433">
        <v>5914.7800000000007</v>
      </c>
      <c r="AK1583" s="175"/>
      <c r="AL1583" s="175">
        <v>1179486.5299999998</v>
      </c>
      <c r="AM1583" s="175">
        <v>1774566.39</v>
      </c>
      <c r="AN1583" s="175">
        <v>595079.8600000001</v>
      </c>
    </row>
    <row r="1584" spans="1:40" s="128" customFormat="1" ht="20.3" customHeight="1" x14ac:dyDescent="0.35">
      <c r="A1584" s="256">
        <v>2024</v>
      </c>
      <c r="B1584" s="184">
        <f t="shared" si="226"/>
        <v>281</v>
      </c>
      <c r="C1584" s="393" t="s">
        <v>863</v>
      </c>
      <c r="D1584" s="184">
        <v>33944</v>
      </c>
      <c r="E1584" s="287">
        <f>VLOOKUP(D1584,'[1]2023-2025'!$A:$G,7,0)</f>
        <v>2024</v>
      </c>
      <c r="F1584" s="287"/>
      <c r="G1584" s="287" t="s">
        <v>1899</v>
      </c>
      <c r="H1584" s="288">
        <f>INDEX('[1]2023-2025'!$AK:$AK,MATCH(D1584,'[1]2023-2025'!$A:$A,0))</f>
        <v>45065</v>
      </c>
      <c r="I1584" s="288" t="e">
        <v>#N/A</v>
      </c>
      <c r="J1584" s="288">
        <f>VLOOKUP(D1584,[1]Лист3!$A:$AK,37,0)</f>
        <v>45065</v>
      </c>
      <c r="K1584" s="289">
        <f>INDEX('[1]2023-2025'!$G:$G,MATCH(D1584,'[1]2023-2025'!$A:$A,0))</f>
        <v>2024</v>
      </c>
      <c r="L1584" s="289"/>
      <c r="M1584" s="289"/>
      <c r="N1584" s="289"/>
      <c r="O1584" s="289" t="e">
        <v>#N/A</v>
      </c>
      <c r="P1584" s="289" t="e">
        <v>#N/A</v>
      </c>
      <c r="Q1584" s="186">
        <f t="shared" si="224"/>
        <v>3366502.14</v>
      </c>
      <c r="R1584" s="186">
        <f t="shared" si="225"/>
        <v>3324846.71</v>
      </c>
      <c r="S1584" s="433">
        <v>0</v>
      </c>
      <c r="T1584" s="433">
        <v>0</v>
      </c>
      <c r="U1584" s="433">
        <v>0</v>
      </c>
      <c r="V1584" s="433">
        <v>0</v>
      </c>
      <c r="W1584" s="433">
        <v>0</v>
      </c>
      <c r="X1584" s="433">
        <v>0</v>
      </c>
      <c r="Y1584" s="433">
        <v>0</v>
      </c>
      <c r="Z1584" s="433">
        <v>0</v>
      </c>
      <c r="AA1584" s="433">
        <v>0</v>
      </c>
      <c r="AB1584" s="433">
        <v>0</v>
      </c>
      <c r="AC1584" s="433">
        <v>3324846.71</v>
      </c>
      <c r="AD1584" s="433">
        <v>0</v>
      </c>
      <c r="AE1584" s="433">
        <v>0</v>
      </c>
      <c r="AF1584" s="433">
        <v>0</v>
      </c>
      <c r="AG1584" s="433">
        <v>0</v>
      </c>
      <c r="AH1584" s="433">
        <v>0</v>
      </c>
      <c r="AI1584" s="433">
        <v>0</v>
      </c>
      <c r="AJ1584" s="433">
        <v>41655.43</v>
      </c>
      <c r="AK1584" s="175"/>
      <c r="AL1584" s="175">
        <v>4281950.99</v>
      </c>
      <c r="AM1584" s="175">
        <v>7648453.1299999999</v>
      </c>
      <c r="AN1584" s="175">
        <v>3366502.14</v>
      </c>
    </row>
    <row r="1585" spans="1:40" s="128" customFormat="1" ht="20.3" customHeight="1" x14ac:dyDescent="0.35">
      <c r="A1585" s="256">
        <v>2024</v>
      </c>
      <c r="B1585" s="184">
        <f t="shared" si="226"/>
        <v>282</v>
      </c>
      <c r="C1585" s="393" t="s">
        <v>865</v>
      </c>
      <c r="D1585" s="184">
        <v>33946</v>
      </c>
      <c r="E1585" s="287">
        <f>VLOOKUP(D1585,'[1]2023-2025'!$A:$G,7,0)</f>
        <v>2024</v>
      </c>
      <c r="F1585" s="287"/>
      <c r="G1585" s="287" t="s">
        <v>1899</v>
      </c>
      <c r="H1585" s="288">
        <f>INDEX('[1]2023-2025'!$AK:$AK,MATCH(D1585,'[1]2023-2025'!$A:$A,0))</f>
        <v>45065</v>
      </c>
      <c r="I1585" s="288" t="e">
        <v>#N/A</v>
      </c>
      <c r="J1585" s="288">
        <f>VLOOKUP(D1585,[1]Лист3!$A:$AK,37,0)</f>
        <v>45065</v>
      </c>
      <c r="K1585" s="289">
        <f>INDEX('[1]2023-2025'!$G:$G,MATCH(D1585,'[1]2023-2025'!$A:$A,0))</f>
        <v>2024</v>
      </c>
      <c r="L1585" s="289"/>
      <c r="M1585" s="289"/>
      <c r="N1585" s="289"/>
      <c r="O1585" s="289" t="e">
        <v>#N/A</v>
      </c>
      <c r="P1585" s="289" t="e">
        <v>#N/A</v>
      </c>
      <c r="Q1585" s="186">
        <f t="shared" si="224"/>
        <v>2102701.7000000002</v>
      </c>
      <c r="R1585" s="186">
        <f t="shared" si="225"/>
        <v>2074917.81</v>
      </c>
      <c r="S1585" s="433">
        <v>0</v>
      </c>
      <c r="T1585" s="433">
        <v>1859896.25</v>
      </c>
      <c r="U1585" s="433">
        <v>0</v>
      </c>
      <c r="V1585" s="433">
        <v>215021.56</v>
      </c>
      <c r="W1585" s="433">
        <v>0</v>
      </c>
      <c r="X1585" s="433">
        <v>0</v>
      </c>
      <c r="Y1585" s="433">
        <v>0</v>
      </c>
      <c r="Z1585" s="433">
        <v>0</v>
      </c>
      <c r="AA1585" s="433">
        <v>0</v>
      </c>
      <c r="AB1585" s="433">
        <v>0</v>
      </c>
      <c r="AC1585" s="433">
        <v>0</v>
      </c>
      <c r="AD1585" s="433">
        <v>0</v>
      </c>
      <c r="AE1585" s="433">
        <v>0</v>
      </c>
      <c r="AF1585" s="433">
        <v>0</v>
      </c>
      <c r="AG1585" s="433">
        <v>0</v>
      </c>
      <c r="AH1585" s="433">
        <v>0</v>
      </c>
      <c r="AI1585" s="433">
        <v>0</v>
      </c>
      <c r="AJ1585" s="433">
        <v>27783.89</v>
      </c>
      <c r="AK1585" s="175"/>
      <c r="AL1585" s="175">
        <v>12538582.699999999</v>
      </c>
      <c r="AM1585" s="175">
        <v>14641284.4</v>
      </c>
      <c r="AN1585" s="175">
        <v>2102701.7000000002</v>
      </c>
    </row>
    <row r="1586" spans="1:40" s="128" customFormat="1" ht="20.3" customHeight="1" x14ac:dyDescent="0.35">
      <c r="A1586" s="256">
        <v>2024</v>
      </c>
      <c r="B1586" s="184">
        <f t="shared" si="226"/>
        <v>283</v>
      </c>
      <c r="C1586" s="393" t="s">
        <v>866</v>
      </c>
      <c r="D1586" s="184">
        <v>33952</v>
      </c>
      <c r="E1586" s="287">
        <f>VLOOKUP(D1586,'[1]2023-2025'!$A:$G,7,0)</f>
        <v>2024</v>
      </c>
      <c r="F1586" s="287"/>
      <c r="G1586" s="287" t="s">
        <v>1899</v>
      </c>
      <c r="H1586" s="288">
        <f>INDEX('[1]2023-2025'!$AK:$AK,MATCH(D1586,'[1]2023-2025'!$A:$A,0))</f>
        <v>45065</v>
      </c>
      <c r="I1586" s="288" t="e">
        <v>#N/A</v>
      </c>
      <c r="J1586" s="288">
        <f>VLOOKUP(D1586,[1]Лист3!$A:$AK,37,0)</f>
        <v>45065</v>
      </c>
      <c r="K1586" s="289">
        <f>INDEX('[1]2023-2025'!$G:$G,MATCH(D1586,'[1]2023-2025'!$A:$A,0))</f>
        <v>2024</v>
      </c>
      <c r="L1586" s="289"/>
      <c r="M1586" s="289"/>
      <c r="N1586" s="289"/>
      <c r="O1586" s="289" t="e">
        <v>#N/A</v>
      </c>
      <c r="P1586" s="289" t="e">
        <v>#N/A</v>
      </c>
      <c r="Q1586" s="186">
        <f t="shared" si="224"/>
        <v>541315.00000000012</v>
      </c>
      <c r="R1586" s="186">
        <f t="shared" si="225"/>
        <v>531573.60000000009</v>
      </c>
      <c r="S1586" s="433">
        <v>0</v>
      </c>
      <c r="T1586" s="433">
        <v>0</v>
      </c>
      <c r="U1586" s="433">
        <v>0</v>
      </c>
      <c r="V1586" s="433">
        <v>127637.96</v>
      </c>
      <c r="W1586" s="433">
        <v>183525.26</v>
      </c>
      <c r="X1586" s="433">
        <v>174456.2</v>
      </c>
      <c r="Y1586" s="433">
        <v>0</v>
      </c>
      <c r="Z1586" s="433">
        <v>0</v>
      </c>
      <c r="AA1586" s="433">
        <v>0</v>
      </c>
      <c r="AB1586" s="433">
        <v>0</v>
      </c>
      <c r="AC1586" s="433">
        <v>0</v>
      </c>
      <c r="AD1586" s="433">
        <v>0</v>
      </c>
      <c r="AE1586" s="433">
        <v>0</v>
      </c>
      <c r="AF1586" s="433">
        <v>0</v>
      </c>
      <c r="AG1586" s="433">
        <v>45954.18</v>
      </c>
      <c r="AH1586" s="433">
        <v>0</v>
      </c>
      <c r="AI1586" s="433">
        <v>0</v>
      </c>
      <c r="AJ1586" s="433">
        <v>9741.4</v>
      </c>
      <c r="AK1586" s="175"/>
      <c r="AL1586" s="175">
        <v>11909797.25</v>
      </c>
      <c r="AM1586" s="175">
        <v>12451112.25</v>
      </c>
      <c r="AN1586" s="175">
        <v>541315.00000000012</v>
      </c>
    </row>
    <row r="1587" spans="1:40" s="128" customFormat="1" ht="20.3" customHeight="1" x14ac:dyDescent="0.35">
      <c r="A1587" s="256">
        <v>2024</v>
      </c>
      <c r="B1587" s="184">
        <f t="shared" si="226"/>
        <v>284</v>
      </c>
      <c r="C1587" s="393" t="s">
        <v>867</v>
      </c>
      <c r="D1587" s="184">
        <v>33953</v>
      </c>
      <c r="E1587" s="287">
        <f>VLOOKUP(D1587,'[1]2023-2025'!$A:$G,7,0)</f>
        <v>2024</v>
      </c>
      <c r="F1587" s="287"/>
      <c r="G1587" s="287" t="s">
        <v>1899</v>
      </c>
      <c r="H1587" s="288">
        <f>INDEX('[1]2023-2025'!$AK:$AK,MATCH(D1587,'[1]2023-2025'!$A:$A,0))</f>
        <v>45065</v>
      </c>
      <c r="I1587" s="288" t="e">
        <v>#N/A</v>
      </c>
      <c r="J1587" s="288">
        <f>VLOOKUP(D1587,[1]Лист3!$A:$AK,37,0)</f>
        <v>45065</v>
      </c>
      <c r="K1587" s="289">
        <f>INDEX('[1]2023-2025'!$G:$G,MATCH(D1587,'[1]2023-2025'!$A:$A,0))</f>
        <v>2024</v>
      </c>
      <c r="L1587" s="289"/>
      <c r="M1587" s="289"/>
      <c r="N1587" s="289"/>
      <c r="O1587" s="289" t="e">
        <v>#N/A</v>
      </c>
      <c r="P1587" s="289" t="e">
        <v>#N/A</v>
      </c>
      <c r="Q1587" s="186">
        <f t="shared" si="224"/>
        <v>6115390.1000000006</v>
      </c>
      <c r="R1587" s="186">
        <f t="shared" si="225"/>
        <v>6036061.8100000005</v>
      </c>
      <c r="S1587" s="433">
        <v>0</v>
      </c>
      <c r="T1587" s="433">
        <v>1485632.57</v>
      </c>
      <c r="U1587" s="433">
        <v>0</v>
      </c>
      <c r="V1587" s="433">
        <v>143867.66</v>
      </c>
      <c r="W1587" s="433">
        <v>206468.33</v>
      </c>
      <c r="X1587" s="433">
        <v>0</v>
      </c>
      <c r="Y1587" s="433">
        <v>0</v>
      </c>
      <c r="Z1587" s="433">
        <v>0</v>
      </c>
      <c r="AA1587" s="433">
        <v>4200093.25</v>
      </c>
      <c r="AB1587" s="433">
        <v>0</v>
      </c>
      <c r="AC1587" s="433">
        <v>0</v>
      </c>
      <c r="AD1587" s="433">
        <v>0</v>
      </c>
      <c r="AE1587" s="433">
        <v>0</v>
      </c>
      <c r="AF1587" s="433">
        <v>0</v>
      </c>
      <c r="AG1587" s="433">
        <v>0</v>
      </c>
      <c r="AH1587" s="433">
        <v>0</v>
      </c>
      <c r="AI1587" s="433">
        <v>0</v>
      </c>
      <c r="AJ1587" s="433">
        <v>79328.290000000008</v>
      </c>
      <c r="AK1587" s="175"/>
      <c r="AL1587" s="175">
        <v>6472309.3600000003</v>
      </c>
      <c r="AM1587" s="175">
        <v>12587699.460000001</v>
      </c>
      <c r="AN1587" s="175">
        <v>6115390.1000000006</v>
      </c>
    </row>
    <row r="1588" spans="1:40" s="128" customFormat="1" ht="20.3" customHeight="1" x14ac:dyDescent="0.35">
      <c r="A1588" s="256">
        <v>2024</v>
      </c>
      <c r="B1588" s="184">
        <f t="shared" si="226"/>
        <v>285</v>
      </c>
      <c r="C1588" s="248" t="s">
        <v>868</v>
      </c>
      <c r="D1588" s="184">
        <v>33966</v>
      </c>
      <c r="E1588" s="287" t="e">
        <f>VLOOKUP(D1588,'[1]2023-2025'!$A:$G,7,0)</f>
        <v>#N/A</v>
      </c>
      <c r="F1588" s="287"/>
      <c r="G1588" s="287" t="s">
        <v>1899</v>
      </c>
      <c r="H1588" s="288" t="e">
        <f>INDEX('[1]2023-2025'!$AK:$AK,MATCH(D1588,'[1]2023-2025'!$A:$A,0))</f>
        <v>#N/A</v>
      </c>
      <c r="I1588" s="288" t="e">
        <v>#N/A</v>
      </c>
      <c r="J1588" s="288" t="e">
        <f>VLOOKUP(D1588,[1]Лист3!$A:$AK,37,0)</f>
        <v>#N/A</v>
      </c>
      <c r="K1588" s="289" t="e">
        <f>INDEX('[1]2023-2025'!$G:$G,MATCH(D1588,'[1]2023-2025'!$A:$A,0))</f>
        <v>#N/A</v>
      </c>
      <c r="L1588" s="289"/>
      <c r="M1588" s="289"/>
      <c r="N1588" s="289"/>
      <c r="O1588" s="289" t="e">
        <v>#N/A</v>
      </c>
      <c r="P1588" s="289" t="e">
        <v>#N/A</v>
      </c>
      <c r="Q1588" s="186">
        <f t="shared" si="224"/>
        <v>972244.15</v>
      </c>
      <c r="R1588" s="186">
        <f t="shared" si="225"/>
        <v>957969.1</v>
      </c>
      <c r="S1588" s="433">
        <v>0</v>
      </c>
      <c r="T1588" s="433">
        <v>0</v>
      </c>
      <c r="U1588" s="433">
        <v>0</v>
      </c>
      <c r="V1588" s="433">
        <v>0</v>
      </c>
      <c r="W1588" s="433">
        <v>0</v>
      </c>
      <c r="X1588" s="433">
        <v>0</v>
      </c>
      <c r="Y1588" s="433">
        <v>0</v>
      </c>
      <c r="Z1588" s="433">
        <v>0</v>
      </c>
      <c r="AA1588" s="433">
        <v>957969.1</v>
      </c>
      <c r="AB1588" s="433">
        <v>0</v>
      </c>
      <c r="AC1588" s="433">
        <v>0</v>
      </c>
      <c r="AD1588" s="433">
        <v>0</v>
      </c>
      <c r="AE1588" s="433">
        <v>0</v>
      </c>
      <c r="AF1588" s="433">
        <v>0</v>
      </c>
      <c r="AG1588" s="433">
        <v>0</v>
      </c>
      <c r="AH1588" s="433">
        <v>0</v>
      </c>
      <c r="AI1588" s="433">
        <v>0</v>
      </c>
      <c r="AJ1588" s="433">
        <v>14275.05</v>
      </c>
      <c r="AK1588" s="175"/>
      <c r="AL1588" s="175">
        <v>1454240.4300000002</v>
      </c>
      <c r="AM1588" s="175">
        <v>2426484.58</v>
      </c>
      <c r="AN1588" s="175">
        <v>972244.15</v>
      </c>
    </row>
    <row r="1589" spans="1:40" s="128" customFormat="1" ht="20.3" customHeight="1" x14ac:dyDescent="0.35">
      <c r="A1589" s="256">
        <v>2024</v>
      </c>
      <c r="B1589" s="184">
        <f t="shared" si="226"/>
        <v>286</v>
      </c>
      <c r="C1589" s="248" t="s">
        <v>869</v>
      </c>
      <c r="D1589" s="184">
        <v>33968</v>
      </c>
      <c r="E1589" s="287" t="e">
        <f>VLOOKUP(D1589,'[1]2023-2025'!$A:$G,7,0)</f>
        <v>#N/A</v>
      </c>
      <c r="F1589" s="287"/>
      <c r="G1589" s="287" t="s">
        <v>1899</v>
      </c>
      <c r="H1589" s="288" t="e">
        <f>INDEX('[1]2023-2025'!$AK:$AK,MATCH(D1589,'[1]2023-2025'!$A:$A,0))</f>
        <v>#N/A</v>
      </c>
      <c r="I1589" s="288" t="e">
        <v>#N/A</v>
      </c>
      <c r="J1589" s="288" t="e">
        <f>VLOOKUP(D1589,[1]Лист3!$A:$AK,37,0)</f>
        <v>#N/A</v>
      </c>
      <c r="K1589" s="289" t="e">
        <f>INDEX('[1]2023-2025'!$G:$G,MATCH(D1589,'[1]2023-2025'!$A:$A,0))</f>
        <v>#N/A</v>
      </c>
      <c r="L1589" s="289"/>
      <c r="M1589" s="289"/>
      <c r="N1589" s="289"/>
      <c r="O1589" s="289" t="e">
        <v>#N/A</v>
      </c>
      <c r="P1589" s="289" t="e">
        <v>#N/A</v>
      </c>
      <c r="Q1589" s="186">
        <f t="shared" si="224"/>
        <v>884299.46999999986</v>
      </c>
      <c r="R1589" s="186">
        <f t="shared" si="225"/>
        <v>870024.41999999981</v>
      </c>
      <c r="S1589" s="433">
        <v>0</v>
      </c>
      <c r="T1589" s="433">
        <v>0</v>
      </c>
      <c r="U1589" s="433">
        <v>0</v>
      </c>
      <c r="V1589" s="433">
        <v>0</v>
      </c>
      <c r="W1589" s="433">
        <v>0</v>
      </c>
      <c r="X1589" s="433">
        <v>0</v>
      </c>
      <c r="Y1589" s="433">
        <v>0</v>
      </c>
      <c r="Z1589" s="433">
        <v>0</v>
      </c>
      <c r="AA1589" s="433">
        <v>870024.41999999981</v>
      </c>
      <c r="AB1589" s="433">
        <v>0</v>
      </c>
      <c r="AC1589" s="433">
        <v>0</v>
      </c>
      <c r="AD1589" s="433">
        <v>0</v>
      </c>
      <c r="AE1589" s="433">
        <v>0</v>
      </c>
      <c r="AF1589" s="433">
        <v>0</v>
      </c>
      <c r="AG1589" s="433">
        <v>0</v>
      </c>
      <c r="AH1589" s="433">
        <v>0</v>
      </c>
      <c r="AI1589" s="433">
        <v>0</v>
      </c>
      <c r="AJ1589" s="433">
        <v>14275.05</v>
      </c>
      <c r="AK1589" s="175"/>
      <c r="AL1589" s="175">
        <v>1460921.0500000003</v>
      </c>
      <c r="AM1589" s="175">
        <v>2345220.52</v>
      </c>
      <c r="AN1589" s="175">
        <v>884299.46999999986</v>
      </c>
    </row>
    <row r="1590" spans="1:40" s="128" customFormat="1" ht="20.3" customHeight="1" x14ac:dyDescent="0.35">
      <c r="A1590" s="256">
        <v>2024</v>
      </c>
      <c r="B1590" s="184">
        <f t="shared" si="226"/>
        <v>287</v>
      </c>
      <c r="C1590" s="248" t="s">
        <v>870</v>
      </c>
      <c r="D1590" s="184">
        <v>33971</v>
      </c>
      <c r="E1590" s="287">
        <f>VLOOKUP(D1590,'[1]2023-2025'!$A:$G,7,0)</f>
        <v>2024</v>
      </c>
      <c r="F1590" s="287"/>
      <c r="G1590" s="287" t="s">
        <v>1899</v>
      </c>
      <c r="H1590" s="288">
        <f>INDEX('[1]2023-2025'!$AK:$AK,MATCH(D1590,'[1]2023-2025'!$A:$A,0))</f>
        <v>45065</v>
      </c>
      <c r="I1590" s="288" t="e">
        <v>#N/A</v>
      </c>
      <c r="J1590" s="288">
        <f>VLOOKUP(D1590,[1]Лист3!$A:$AK,37,0)</f>
        <v>45065</v>
      </c>
      <c r="K1590" s="289">
        <f>INDEX('[1]2023-2025'!$G:$G,MATCH(D1590,'[1]2023-2025'!$A:$A,0))</f>
        <v>2024</v>
      </c>
      <c r="L1590" s="289"/>
      <c r="M1590" s="289"/>
      <c r="N1590" s="289"/>
      <c r="O1590" s="289" t="e">
        <v>#N/A</v>
      </c>
      <c r="P1590" s="289" t="e">
        <v>#N/A</v>
      </c>
      <c r="Q1590" s="186">
        <f t="shared" si="224"/>
        <v>936609.10999999987</v>
      </c>
      <c r="R1590" s="186">
        <f t="shared" si="225"/>
        <v>919257.89999999991</v>
      </c>
      <c r="S1590" s="433">
        <v>0</v>
      </c>
      <c r="T1590" s="433">
        <v>0</v>
      </c>
      <c r="U1590" s="433">
        <v>0</v>
      </c>
      <c r="V1590" s="433">
        <v>0</v>
      </c>
      <c r="W1590" s="433">
        <v>0</v>
      </c>
      <c r="X1590" s="433">
        <v>0</v>
      </c>
      <c r="Y1590" s="433">
        <v>0</v>
      </c>
      <c r="Z1590" s="433">
        <v>0</v>
      </c>
      <c r="AA1590" s="433">
        <v>919257.89999999991</v>
      </c>
      <c r="AB1590" s="433">
        <v>0</v>
      </c>
      <c r="AC1590" s="433">
        <v>0</v>
      </c>
      <c r="AD1590" s="433">
        <v>0</v>
      </c>
      <c r="AE1590" s="433">
        <v>0</v>
      </c>
      <c r="AF1590" s="433">
        <v>0</v>
      </c>
      <c r="AG1590" s="433">
        <v>0</v>
      </c>
      <c r="AH1590" s="433">
        <v>0</v>
      </c>
      <c r="AI1590" s="433">
        <v>0</v>
      </c>
      <c r="AJ1590" s="433">
        <v>17351.21</v>
      </c>
      <c r="AK1590" s="175"/>
      <c r="AL1590" s="175">
        <v>1488671.6600000001</v>
      </c>
      <c r="AM1590" s="175">
        <v>2425280.77</v>
      </c>
      <c r="AN1590" s="175">
        <v>936609.10999999987</v>
      </c>
    </row>
    <row r="1591" spans="1:40" s="128" customFormat="1" ht="20.3" customHeight="1" x14ac:dyDescent="0.35">
      <c r="A1591" s="256">
        <v>2024</v>
      </c>
      <c r="B1591" s="184">
        <f t="shared" si="226"/>
        <v>288</v>
      </c>
      <c r="C1591" s="248" t="s">
        <v>871</v>
      </c>
      <c r="D1591" s="184">
        <v>33976</v>
      </c>
      <c r="E1591" s="287" t="e">
        <f>VLOOKUP(D1591,'[1]2023-2025'!$A:$G,7,0)</f>
        <v>#N/A</v>
      </c>
      <c r="F1591" s="287"/>
      <c r="G1591" s="287" t="s">
        <v>1899</v>
      </c>
      <c r="H1591" s="288" t="e">
        <f>INDEX('[1]2023-2025'!$AK:$AK,MATCH(D1591,'[1]2023-2025'!$A:$A,0))</f>
        <v>#N/A</v>
      </c>
      <c r="I1591" s="288" t="e">
        <v>#N/A</v>
      </c>
      <c r="J1591" s="288" t="e">
        <f>VLOOKUP(D1591,[1]Лист3!$A:$AK,37,0)</f>
        <v>#N/A</v>
      </c>
      <c r="K1591" s="289" t="e">
        <f>INDEX('[1]2023-2025'!$G:$G,MATCH(D1591,'[1]2023-2025'!$A:$A,0))</f>
        <v>#N/A</v>
      </c>
      <c r="L1591" s="289"/>
      <c r="M1591" s="289"/>
      <c r="N1591" s="289"/>
      <c r="O1591" s="289" t="e">
        <v>#N/A</v>
      </c>
      <c r="P1591" s="289" t="e">
        <v>#N/A</v>
      </c>
      <c r="Q1591" s="186">
        <f t="shared" si="224"/>
        <v>1041132.7600000001</v>
      </c>
      <c r="R1591" s="186">
        <f t="shared" si="225"/>
        <v>1025791.8600000001</v>
      </c>
      <c r="S1591" s="433">
        <v>0</v>
      </c>
      <c r="T1591" s="433">
        <v>0</v>
      </c>
      <c r="U1591" s="433">
        <v>0</v>
      </c>
      <c r="V1591" s="433">
        <v>0</v>
      </c>
      <c r="W1591" s="433">
        <v>0</v>
      </c>
      <c r="X1591" s="433">
        <v>0</v>
      </c>
      <c r="Y1591" s="433">
        <v>0</v>
      </c>
      <c r="Z1591" s="433">
        <v>0</v>
      </c>
      <c r="AA1591" s="433">
        <v>1025791.8600000001</v>
      </c>
      <c r="AB1591" s="433">
        <v>0</v>
      </c>
      <c r="AC1591" s="433">
        <v>0</v>
      </c>
      <c r="AD1591" s="433">
        <v>0</v>
      </c>
      <c r="AE1591" s="433">
        <v>0</v>
      </c>
      <c r="AF1591" s="433">
        <v>0</v>
      </c>
      <c r="AG1591" s="433">
        <v>0</v>
      </c>
      <c r="AH1591" s="433">
        <v>0</v>
      </c>
      <c r="AI1591" s="433">
        <v>0</v>
      </c>
      <c r="AJ1591" s="433">
        <v>15340.9</v>
      </c>
      <c r="AK1591" s="175"/>
      <c r="AL1591" s="175">
        <v>1981288.2599999998</v>
      </c>
      <c r="AM1591" s="175">
        <v>3022421.02</v>
      </c>
      <c r="AN1591" s="175">
        <v>1041132.7600000001</v>
      </c>
    </row>
    <row r="1592" spans="1:40" s="128" customFormat="1" ht="20.3" customHeight="1" x14ac:dyDescent="0.35">
      <c r="A1592" s="256">
        <v>2024</v>
      </c>
      <c r="B1592" s="184">
        <f t="shared" si="226"/>
        <v>289</v>
      </c>
      <c r="C1592" s="248" t="s">
        <v>3759</v>
      </c>
      <c r="D1592" s="184">
        <v>34065</v>
      </c>
      <c r="E1592" s="287"/>
      <c r="F1592" s="287"/>
      <c r="G1592" s="287"/>
      <c r="H1592" s="288"/>
      <c r="I1592" s="288"/>
      <c r="J1592" s="288"/>
      <c r="K1592" s="289"/>
      <c r="L1592" s="289"/>
      <c r="M1592" s="289"/>
      <c r="N1592" s="289"/>
      <c r="O1592" s="289"/>
      <c r="P1592" s="289"/>
      <c r="Q1592" s="186">
        <f t="shared" si="224"/>
        <v>5869490.3199999994</v>
      </c>
      <c r="R1592" s="186">
        <f t="shared" si="225"/>
        <v>5842683.7199999997</v>
      </c>
      <c r="S1592" s="433">
        <v>0</v>
      </c>
      <c r="T1592" s="433">
        <v>0</v>
      </c>
      <c r="U1592" s="433">
        <v>0</v>
      </c>
      <c r="V1592" s="433">
        <v>0</v>
      </c>
      <c r="W1592" s="433">
        <v>0</v>
      </c>
      <c r="X1592" s="433">
        <v>0</v>
      </c>
      <c r="Y1592" s="433">
        <v>0</v>
      </c>
      <c r="Z1592" s="433">
        <v>0</v>
      </c>
      <c r="AA1592" s="433">
        <v>0</v>
      </c>
      <c r="AB1592" s="433">
        <v>0</v>
      </c>
      <c r="AC1592" s="433">
        <v>5669693.4199999999</v>
      </c>
      <c r="AD1592" s="433">
        <v>0</v>
      </c>
      <c r="AE1592" s="433">
        <v>0</v>
      </c>
      <c r="AF1592" s="433">
        <v>0</v>
      </c>
      <c r="AG1592" s="433">
        <v>172990.3</v>
      </c>
      <c r="AH1592" s="433">
        <v>0</v>
      </c>
      <c r="AI1592" s="433">
        <v>0</v>
      </c>
      <c r="AJ1592" s="433">
        <v>26806.6</v>
      </c>
      <c r="AK1592" s="175"/>
      <c r="AL1592" s="175">
        <v>23970289.589999996</v>
      </c>
      <c r="AM1592" s="175">
        <v>38826807.229999997</v>
      </c>
      <c r="AN1592" s="175">
        <v>14856517.640000001</v>
      </c>
    </row>
    <row r="1593" spans="1:40" s="128" customFormat="1" ht="20.149999999999999" customHeight="1" x14ac:dyDescent="0.35">
      <c r="A1593" s="256">
        <v>2024</v>
      </c>
      <c r="B1593" s="184">
        <f t="shared" si="226"/>
        <v>290</v>
      </c>
      <c r="C1593" s="248" t="s">
        <v>872</v>
      </c>
      <c r="D1593" s="184">
        <v>34081</v>
      </c>
      <c r="E1593" s="287">
        <f>VLOOKUP(D1593,'[1]2023-2025'!$A:$G,7,0)</f>
        <v>2024</v>
      </c>
      <c r="F1593" s="287"/>
      <c r="G1593" s="287" t="s">
        <v>1899</v>
      </c>
      <c r="H1593" s="288">
        <f>INDEX('[1]2023-2025'!$AK:$AK,MATCH(D1593,'[1]2023-2025'!$A:$A,0))</f>
        <v>44973</v>
      </c>
      <c r="I1593" s="288" t="e">
        <v>#N/A</v>
      </c>
      <c r="J1593" s="288" t="e">
        <f>VLOOKUP(D1593,[1]Лист3!$A:$AK,37,0)</f>
        <v>#N/A</v>
      </c>
      <c r="K1593" s="289">
        <f>INDEX('[1]2023-2025'!$G:$G,MATCH(D1593,'[1]2023-2025'!$A:$A,0))</f>
        <v>2024</v>
      </c>
      <c r="L1593" s="289"/>
      <c r="M1593" s="289"/>
      <c r="N1593" s="289"/>
      <c r="O1593" s="289" t="e">
        <v>#N/A</v>
      </c>
      <c r="P1593" s="289" t="e">
        <v>#N/A</v>
      </c>
      <c r="Q1593" s="186">
        <f t="shared" si="224"/>
        <v>360014.88</v>
      </c>
      <c r="R1593" s="186">
        <f t="shared" si="225"/>
        <v>360014.88</v>
      </c>
      <c r="S1593" s="433">
        <v>0</v>
      </c>
      <c r="T1593" s="433">
        <v>0</v>
      </c>
      <c r="U1593" s="433">
        <v>0</v>
      </c>
      <c r="V1593" s="433">
        <v>0</v>
      </c>
      <c r="W1593" s="433">
        <v>0</v>
      </c>
      <c r="X1593" s="433">
        <v>0</v>
      </c>
      <c r="Y1593" s="433">
        <v>0</v>
      </c>
      <c r="Z1593" s="433">
        <v>0</v>
      </c>
      <c r="AA1593" s="433">
        <v>0</v>
      </c>
      <c r="AB1593" s="433">
        <v>0</v>
      </c>
      <c r="AC1593" s="433">
        <v>0</v>
      </c>
      <c r="AD1593" s="433">
        <v>0</v>
      </c>
      <c r="AE1593" s="433">
        <v>0</v>
      </c>
      <c r="AF1593" s="433">
        <v>0</v>
      </c>
      <c r="AG1593" s="433">
        <v>0</v>
      </c>
      <c r="AH1593" s="433">
        <v>360014.88</v>
      </c>
      <c r="AI1593" s="433">
        <v>0</v>
      </c>
      <c r="AJ1593" s="433">
        <v>0</v>
      </c>
      <c r="AK1593" s="175"/>
      <c r="AL1593" s="175">
        <v>27843688.32</v>
      </c>
      <c r="AM1593" s="175">
        <v>28203703.199999999</v>
      </c>
      <c r="AN1593" s="175">
        <v>360014.88</v>
      </c>
    </row>
    <row r="1594" spans="1:40" s="128" customFormat="1" ht="20.3" customHeight="1" x14ac:dyDescent="0.35">
      <c r="A1594" s="256">
        <v>2024</v>
      </c>
      <c r="B1594" s="184">
        <f t="shared" si="226"/>
        <v>291</v>
      </c>
      <c r="C1594" s="248" t="s">
        <v>873</v>
      </c>
      <c r="D1594" s="184">
        <v>34168</v>
      </c>
      <c r="E1594" s="287">
        <f>VLOOKUP(D1594,'[1]2023-2025'!$A:$G,7,0)</f>
        <v>2024</v>
      </c>
      <c r="F1594" s="287"/>
      <c r="G1594" s="287" t="s">
        <v>1899</v>
      </c>
      <c r="H1594" s="288">
        <f>INDEX('[1]2023-2025'!$AK:$AK,MATCH(D1594,'[1]2023-2025'!$A:$A,0))</f>
        <v>44973</v>
      </c>
      <c r="I1594" s="288" t="e">
        <v>#N/A</v>
      </c>
      <c r="J1594" s="288" t="e">
        <f>VLOOKUP(D1594,[1]Лист3!$A:$AK,37,0)</f>
        <v>#N/A</v>
      </c>
      <c r="K1594" s="289">
        <f>INDEX('[1]2023-2025'!$G:$G,MATCH(D1594,'[1]2023-2025'!$A:$A,0))</f>
        <v>2024</v>
      </c>
      <c r="L1594" s="289"/>
      <c r="M1594" s="289"/>
      <c r="N1594" s="289"/>
      <c r="O1594" s="289" t="e">
        <v>#N/A</v>
      </c>
      <c r="P1594" s="289" t="e">
        <v>#N/A</v>
      </c>
      <c r="Q1594" s="186">
        <f t="shared" si="224"/>
        <v>1141537.7100000002</v>
      </c>
      <c r="R1594" s="186">
        <f t="shared" si="225"/>
        <v>1131188.6000000001</v>
      </c>
      <c r="S1594" s="433">
        <v>0</v>
      </c>
      <c r="T1594" s="433">
        <v>0</v>
      </c>
      <c r="U1594" s="433">
        <v>0</v>
      </c>
      <c r="V1594" s="433">
        <v>0</v>
      </c>
      <c r="W1594" s="433">
        <v>0</v>
      </c>
      <c r="X1594" s="433">
        <v>0</v>
      </c>
      <c r="Y1594" s="433">
        <v>0</v>
      </c>
      <c r="Z1594" s="433">
        <v>0</v>
      </c>
      <c r="AA1594" s="433">
        <v>1131188.6000000001</v>
      </c>
      <c r="AB1594" s="433">
        <v>0</v>
      </c>
      <c r="AC1594" s="433">
        <v>0</v>
      </c>
      <c r="AD1594" s="433">
        <v>0</v>
      </c>
      <c r="AE1594" s="433">
        <v>0</v>
      </c>
      <c r="AF1594" s="433">
        <v>0</v>
      </c>
      <c r="AG1594" s="433">
        <v>0</v>
      </c>
      <c r="AH1594" s="433">
        <v>0</v>
      </c>
      <c r="AI1594" s="433">
        <v>0</v>
      </c>
      <c r="AJ1594" s="433">
        <v>10349.11</v>
      </c>
      <c r="AK1594" s="175"/>
      <c r="AL1594" s="175">
        <v>1312173.5799999998</v>
      </c>
      <c r="AM1594" s="175">
        <v>2453711.29</v>
      </c>
      <c r="AN1594" s="175">
        <v>1141537.7100000002</v>
      </c>
    </row>
    <row r="1595" spans="1:40" s="128" customFormat="1" ht="20.3" customHeight="1" x14ac:dyDescent="0.35">
      <c r="A1595" s="256">
        <v>2024</v>
      </c>
      <c r="B1595" s="184">
        <f t="shared" si="226"/>
        <v>292</v>
      </c>
      <c r="C1595" s="248" t="s">
        <v>874</v>
      </c>
      <c r="D1595" s="184">
        <v>34170</v>
      </c>
      <c r="E1595" s="287">
        <f>VLOOKUP(D1595,'[1]2023-2025'!$A:$G,7,0)</f>
        <v>2024</v>
      </c>
      <c r="F1595" s="287"/>
      <c r="G1595" s="287" t="s">
        <v>1899</v>
      </c>
      <c r="H1595" s="288">
        <f>INDEX('[1]2023-2025'!$AK:$AK,MATCH(D1595,'[1]2023-2025'!$A:$A,0))</f>
        <v>44973</v>
      </c>
      <c r="I1595" s="288" t="e">
        <v>#N/A</v>
      </c>
      <c r="J1595" s="288" t="e">
        <f>VLOOKUP(D1595,[1]Лист3!$A:$AK,37,0)</f>
        <v>#N/A</v>
      </c>
      <c r="K1595" s="289">
        <f>INDEX('[1]2023-2025'!$G:$G,MATCH(D1595,'[1]2023-2025'!$A:$A,0))</f>
        <v>2024</v>
      </c>
      <c r="L1595" s="289"/>
      <c r="M1595" s="289"/>
      <c r="N1595" s="289"/>
      <c r="O1595" s="289" t="e">
        <v>#N/A</v>
      </c>
      <c r="P1595" s="289" t="e">
        <v>#N/A</v>
      </c>
      <c r="Q1595" s="186">
        <f t="shared" si="224"/>
        <v>1295809.96</v>
      </c>
      <c r="R1595" s="186">
        <f t="shared" si="225"/>
        <v>1276681.99</v>
      </c>
      <c r="S1595" s="433">
        <v>284158.96999999997</v>
      </c>
      <c r="T1595" s="433">
        <v>0</v>
      </c>
      <c r="U1595" s="433">
        <v>0</v>
      </c>
      <c r="V1595" s="433">
        <v>0</v>
      </c>
      <c r="W1595" s="433">
        <v>0</v>
      </c>
      <c r="X1595" s="433">
        <v>0</v>
      </c>
      <c r="Y1595" s="433">
        <v>0</v>
      </c>
      <c r="Z1595" s="433">
        <v>0</v>
      </c>
      <c r="AA1595" s="433">
        <v>0</v>
      </c>
      <c r="AB1595" s="433">
        <v>0</v>
      </c>
      <c r="AC1595" s="433">
        <v>761569.4</v>
      </c>
      <c r="AD1595" s="433">
        <v>0</v>
      </c>
      <c r="AE1595" s="433">
        <v>230953.62</v>
      </c>
      <c r="AF1595" s="433">
        <v>0</v>
      </c>
      <c r="AG1595" s="433">
        <v>0</v>
      </c>
      <c r="AH1595" s="433">
        <v>0</v>
      </c>
      <c r="AI1595" s="433">
        <v>0</v>
      </c>
      <c r="AJ1595" s="433">
        <v>19127.97</v>
      </c>
      <c r="AK1595" s="175"/>
      <c r="AL1595" s="175">
        <v>1098066.8900000001</v>
      </c>
      <c r="AM1595" s="175">
        <v>2393876.85</v>
      </c>
      <c r="AN1595" s="175">
        <v>1295809.96</v>
      </c>
    </row>
    <row r="1596" spans="1:40" s="7" customFormat="1" ht="20.3" customHeight="1" x14ac:dyDescent="0.35">
      <c r="A1596" s="256">
        <v>2024</v>
      </c>
      <c r="B1596" s="184">
        <f t="shared" si="226"/>
        <v>293</v>
      </c>
      <c r="C1596" s="248" t="s">
        <v>875</v>
      </c>
      <c r="D1596" s="184">
        <v>34171</v>
      </c>
      <c r="E1596" s="287">
        <f>VLOOKUP(D1596,'[1]2023-2025'!$A:$G,7,0)</f>
        <v>2024</v>
      </c>
      <c r="F1596" s="287"/>
      <c r="G1596" s="287" t="s">
        <v>1899</v>
      </c>
      <c r="H1596" s="288">
        <f>INDEX('[1]2023-2025'!$AK:$AK,MATCH(D1596,'[1]2023-2025'!$A:$A,0))</f>
        <v>44973</v>
      </c>
      <c r="I1596" s="288" t="e">
        <v>#N/A</v>
      </c>
      <c r="J1596" s="288" t="e">
        <f>VLOOKUP(D1596,[1]Лист3!$A:$AK,37,0)</f>
        <v>#N/A</v>
      </c>
      <c r="K1596" s="289">
        <f>INDEX('[1]2023-2025'!$G:$G,MATCH(D1596,'[1]2023-2025'!$A:$A,0))</f>
        <v>2024</v>
      </c>
      <c r="L1596" s="289"/>
      <c r="M1596" s="289"/>
      <c r="N1596" s="289"/>
      <c r="O1596" s="289" t="e">
        <v>#N/A</v>
      </c>
      <c r="P1596" s="289" t="e">
        <v>#N/A</v>
      </c>
      <c r="Q1596" s="186">
        <f t="shared" si="224"/>
        <v>1438980.8199999998</v>
      </c>
      <c r="R1596" s="186">
        <f t="shared" si="225"/>
        <v>1422654.6199999999</v>
      </c>
      <c r="S1596" s="433">
        <v>0</v>
      </c>
      <c r="T1596" s="433">
        <v>0</v>
      </c>
      <c r="U1596" s="433">
        <v>0</v>
      </c>
      <c r="V1596" s="433">
        <v>52533.64</v>
      </c>
      <c r="W1596" s="433">
        <v>143965.82</v>
      </c>
      <c r="X1596" s="433">
        <v>0</v>
      </c>
      <c r="Y1596" s="433">
        <v>0</v>
      </c>
      <c r="Z1596" s="433">
        <v>0</v>
      </c>
      <c r="AA1596" s="433">
        <v>1226155.1599999999</v>
      </c>
      <c r="AB1596" s="433">
        <v>0</v>
      </c>
      <c r="AC1596" s="433">
        <v>0</v>
      </c>
      <c r="AD1596" s="433">
        <v>0</v>
      </c>
      <c r="AE1596" s="433">
        <v>0</v>
      </c>
      <c r="AF1596" s="433">
        <v>0</v>
      </c>
      <c r="AG1596" s="433">
        <v>0</v>
      </c>
      <c r="AH1596" s="433">
        <v>0</v>
      </c>
      <c r="AI1596" s="433">
        <v>0</v>
      </c>
      <c r="AJ1596" s="433">
        <v>16326.199999999999</v>
      </c>
      <c r="AK1596" s="175"/>
      <c r="AL1596" s="175">
        <v>997564.79</v>
      </c>
      <c r="AM1596" s="175">
        <v>2436545.61</v>
      </c>
      <c r="AN1596" s="175">
        <v>1438980.8199999998</v>
      </c>
    </row>
    <row r="1597" spans="1:40" s="128" customFormat="1" ht="20.3" customHeight="1" x14ac:dyDescent="0.35">
      <c r="A1597" s="256">
        <v>2024</v>
      </c>
      <c r="B1597" s="184">
        <f t="shared" si="226"/>
        <v>294</v>
      </c>
      <c r="C1597" s="248" t="s">
        <v>876</v>
      </c>
      <c r="D1597" s="184">
        <v>34174</v>
      </c>
      <c r="E1597" s="287">
        <f>VLOOKUP(D1597,'[1]2023-2025'!$A:$G,7,0)</f>
        <v>2024</v>
      </c>
      <c r="F1597" s="287"/>
      <c r="G1597" s="287" t="s">
        <v>1899</v>
      </c>
      <c r="H1597" s="288">
        <f>INDEX('[1]2023-2025'!$AK:$AK,MATCH(D1597,'[1]2023-2025'!$A:$A,0))</f>
        <v>44973</v>
      </c>
      <c r="I1597" s="288" t="e">
        <v>#N/A</v>
      </c>
      <c r="J1597" s="288" t="e">
        <f>VLOOKUP(D1597,[1]Лист3!$A:$AK,37,0)</f>
        <v>#N/A</v>
      </c>
      <c r="K1597" s="289">
        <f>INDEX('[1]2023-2025'!$G:$G,MATCH(D1597,'[1]2023-2025'!$A:$A,0))</f>
        <v>2024</v>
      </c>
      <c r="L1597" s="289"/>
      <c r="M1597" s="289"/>
      <c r="N1597" s="289"/>
      <c r="O1597" s="289" t="e">
        <v>#N/A</v>
      </c>
      <c r="P1597" s="289" t="e">
        <v>#N/A</v>
      </c>
      <c r="Q1597" s="186">
        <f t="shared" si="224"/>
        <v>493474.97999999992</v>
      </c>
      <c r="R1597" s="186">
        <f t="shared" si="225"/>
        <v>484279.33999999991</v>
      </c>
      <c r="S1597" s="433">
        <v>279654.39999999997</v>
      </c>
      <c r="T1597" s="433">
        <v>0</v>
      </c>
      <c r="U1597" s="433">
        <v>0</v>
      </c>
      <c r="V1597" s="433">
        <v>0</v>
      </c>
      <c r="W1597" s="433">
        <v>0</v>
      </c>
      <c r="X1597" s="433">
        <v>0</v>
      </c>
      <c r="Y1597" s="433">
        <v>0</v>
      </c>
      <c r="Z1597" s="433">
        <v>0</v>
      </c>
      <c r="AA1597" s="433">
        <v>0</v>
      </c>
      <c r="AB1597" s="433">
        <v>204624.93999999994</v>
      </c>
      <c r="AC1597" s="433">
        <v>0</v>
      </c>
      <c r="AD1597" s="433">
        <v>0</v>
      </c>
      <c r="AE1597" s="433">
        <v>0</v>
      </c>
      <c r="AF1597" s="433">
        <v>0</v>
      </c>
      <c r="AG1597" s="433">
        <v>0</v>
      </c>
      <c r="AH1597" s="433">
        <v>0</v>
      </c>
      <c r="AI1597" s="433">
        <v>0</v>
      </c>
      <c r="AJ1597" s="433">
        <v>9195.64</v>
      </c>
      <c r="AK1597" s="175"/>
      <c r="AL1597" s="175">
        <v>1513438.29</v>
      </c>
      <c r="AM1597" s="175">
        <v>2006913.27</v>
      </c>
      <c r="AN1597" s="175">
        <v>493474.97999999992</v>
      </c>
    </row>
    <row r="1598" spans="1:40" s="128" customFormat="1" ht="20.3" customHeight="1" x14ac:dyDescent="0.35">
      <c r="A1598" s="256">
        <v>2024</v>
      </c>
      <c r="B1598" s="184">
        <f t="shared" si="226"/>
        <v>295</v>
      </c>
      <c r="C1598" s="248" t="s">
        <v>878</v>
      </c>
      <c r="D1598" s="184">
        <v>34190</v>
      </c>
      <c r="E1598" s="287">
        <f>VLOOKUP(D1598,'[1]2023-2025'!$A:$G,7,0)</f>
        <v>2024</v>
      </c>
      <c r="F1598" s="287"/>
      <c r="G1598" s="287" t="s">
        <v>1899</v>
      </c>
      <c r="H1598" s="288">
        <f>INDEX('[1]2023-2025'!$AK:$AK,MATCH(D1598,'[1]2023-2025'!$A:$A,0))</f>
        <v>45065</v>
      </c>
      <c r="I1598" s="288" t="e">
        <v>#N/A</v>
      </c>
      <c r="J1598" s="288">
        <f>VLOOKUP(D1598,[1]Лист3!$A:$AK,37,0)</f>
        <v>45065</v>
      </c>
      <c r="K1598" s="289">
        <f>INDEX('[1]2023-2025'!$G:$G,MATCH(D1598,'[1]2023-2025'!$A:$A,0))</f>
        <v>2024</v>
      </c>
      <c r="L1598" s="289"/>
      <c r="M1598" s="289"/>
      <c r="N1598" s="289"/>
      <c r="O1598" s="289" t="e">
        <v>#N/A</v>
      </c>
      <c r="P1598" s="289" t="e">
        <v>#N/A</v>
      </c>
      <c r="Q1598" s="186">
        <f t="shared" si="224"/>
        <v>2508490.5900000003</v>
      </c>
      <c r="R1598" s="186">
        <f t="shared" si="225"/>
        <v>2483681.2800000003</v>
      </c>
      <c r="S1598" s="433">
        <v>0</v>
      </c>
      <c r="T1598" s="433">
        <v>0</v>
      </c>
      <c r="U1598" s="433">
        <v>0</v>
      </c>
      <c r="V1598" s="433">
        <v>0</v>
      </c>
      <c r="W1598" s="433">
        <v>0</v>
      </c>
      <c r="X1598" s="433">
        <v>0</v>
      </c>
      <c r="Y1598" s="433">
        <v>0</v>
      </c>
      <c r="Z1598" s="433">
        <v>0</v>
      </c>
      <c r="AA1598" s="433">
        <v>0</v>
      </c>
      <c r="AB1598" s="433">
        <v>0</v>
      </c>
      <c r="AC1598" s="433">
        <v>2483681.2800000003</v>
      </c>
      <c r="AD1598" s="433">
        <v>0</v>
      </c>
      <c r="AE1598" s="433">
        <v>0</v>
      </c>
      <c r="AF1598" s="433">
        <v>0</v>
      </c>
      <c r="AG1598" s="433">
        <v>0</v>
      </c>
      <c r="AH1598" s="433">
        <v>0</v>
      </c>
      <c r="AI1598" s="433">
        <v>0</v>
      </c>
      <c r="AJ1598" s="433">
        <v>24809.31</v>
      </c>
      <c r="AK1598" s="175"/>
      <c r="AL1598" s="175">
        <v>3751587.78</v>
      </c>
      <c r="AM1598" s="175">
        <v>6260078.3700000001</v>
      </c>
      <c r="AN1598" s="175">
        <v>2508490.5900000003</v>
      </c>
    </row>
    <row r="1599" spans="1:40" s="7" customFormat="1" ht="20.3" customHeight="1" x14ac:dyDescent="0.35">
      <c r="A1599" s="256">
        <v>2024</v>
      </c>
      <c r="B1599" s="184">
        <f t="shared" si="226"/>
        <v>296</v>
      </c>
      <c r="C1599" s="248" t="s">
        <v>879</v>
      </c>
      <c r="D1599" s="184">
        <v>34233</v>
      </c>
      <c r="E1599" s="287" t="e">
        <f>VLOOKUP(D1599,'[1]2023-2025'!$A:$G,7,0)</f>
        <v>#N/A</v>
      </c>
      <c r="F1599" s="287"/>
      <c r="G1599" s="287" t="s">
        <v>1899</v>
      </c>
      <c r="H1599" s="288" t="e">
        <f>INDEX('[1]2023-2025'!$AK:$AK,MATCH(D1599,'[1]2023-2025'!$A:$A,0))</f>
        <v>#N/A</v>
      </c>
      <c r="I1599" s="288" t="e">
        <v>#N/A</v>
      </c>
      <c r="J1599" s="288" t="e">
        <f>VLOOKUP(D1599,[1]Лист3!$A:$AK,37,0)</f>
        <v>#N/A</v>
      </c>
      <c r="K1599" s="289" t="e">
        <f>INDEX('[1]2023-2025'!$G:$G,MATCH(D1599,'[1]2023-2025'!$A:$A,0))</f>
        <v>#N/A</v>
      </c>
      <c r="L1599" s="289"/>
      <c r="M1599" s="289"/>
      <c r="N1599" s="289"/>
      <c r="O1599" s="289" t="e">
        <v>#N/A</v>
      </c>
      <c r="P1599" s="289" t="e">
        <v>#N/A</v>
      </c>
      <c r="Q1599" s="186">
        <f t="shared" si="224"/>
        <v>6966211.2200000007</v>
      </c>
      <c r="R1599" s="186">
        <f t="shared" si="225"/>
        <v>6867143.8600000003</v>
      </c>
      <c r="S1599" s="433">
        <v>0</v>
      </c>
      <c r="T1599" s="433">
        <v>1492317.44</v>
      </c>
      <c r="U1599" s="433">
        <v>0</v>
      </c>
      <c r="V1599" s="433">
        <v>0</v>
      </c>
      <c r="W1599" s="433">
        <v>0</v>
      </c>
      <c r="X1599" s="433">
        <v>0</v>
      </c>
      <c r="Y1599" s="433">
        <v>0</v>
      </c>
      <c r="Z1599" s="433">
        <v>0</v>
      </c>
      <c r="AA1599" s="433">
        <v>3943376.96</v>
      </c>
      <c r="AB1599" s="433">
        <v>0</v>
      </c>
      <c r="AC1599" s="433">
        <v>1358449.4900000002</v>
      </c>
      <c r="AD1599" s="433">
        <v>0</v>
      </c>
      <c r="AE1599" s="433">
        <v>0</v>
      </c>
      <c r="AF1599" s="433">
        <v>0</v>
      </c>
      <c r="AG1599" s="433">
        <v>72999.97</v>
      </c>
      <c r="AH1599" s="433">
        <v>0</v>
      </c>
      <c r="AI1599" s="433">
        <v>0</v>
      </c>
      <c r="AJ1599" s="433">
        <v>99067.36</v>
      </c>
      <c r="AK1599" s="175"/>
      <c r="AL1599" s="175">
        <v>10183774.74</v>
      </c>
      <c r="AM1599" s="175">
        <v>17149985.960000001</v>
      </c>
      <c r="AN1599" s="175">
        <v>6966211.2200000007</v>
      </c>
    </row>
    <row r="1600" spans="1:40" s="128" customFormat="1" ht="20.3" customHeight="1" x14ac:dyDescent="0.35">
      <c r="A1600" s="256">
        <v>2024</v>
      </c>
      <c r="B1600" s="184">
        <f t="shared" si="226"/>
        <v>297</v>
      </c>
      <c r="C1600" s="248" t="s">
        <v>880</v>
      </c>
      <c r="D1600" s="184">
        <v>34234</v>
      </c>
      <c r="E1600" s="287">
        <f>VLOOKUP(D1600,'[1]2023-2025'!$A:$G,7,0)</f>
        <v>2024</v>
      </c>
      <c r="F1600" s="287"/>
      <c r="G1600" s="287" t="s">
        <v>1899</v>
      </c>
      <c r="H1600" s="288">
        <f>INDEX('[1]2023-2025'!$AK:$AK,MATCH(D1600,'[1]2023-2025'!$A:$A,0))</f>
        <v>45034</v>
      </c>
      <c r="I1600" s="288">
        <v>45034</v>
      </c>
      <c r="J1600" s="288" t="e">
        <f>VLOOKUP(D1600,[1]Лист3!$A:$AK,37,0)</f>
        <v>#N/A</v>
      </c>
      <c r="K1600" s="289">
        <f>INDEX('[1]2023-2025'!$G:$G,MATCH(D1600,'[1]2023-2025'!$A:$A,0))</f>
        <v>2024</v>
      </c>
      <c r="L1600" s="289"/>
      <c r="M1600" s="289"/>
      <c r="N1600" s="289"/>
      <c r="O1600" s="289" t="e">
        <v>#N/A</v>
      </c>
      <c r="P1600" s="289" t="e">
        <v>#N/A</v>
      </c>
      <c r="Q1600" s="186">
        <f t="shared" si="224"/>
        <v>218609.46</v>
      </c>
      <c r="R1600" s="186">
        <f t="shared" si="225"/>
        <v>218609.46</v>
      </c>
      <c r="S1600" s="433">
        <v>0</v>
      </c>
      <c r="T1600" s="433">
        <v>0</v>
      </c>
      <c r="U1600" s="433">
        <v>0</v>
      </c>
      <c r="V1600" s="433">
        <v>0</v>
      </c>
      <c r="W1600" s="433">
        <v>0</v>
      </c>
      <c r="X1600" s="433">
        <v>0</v>
      </c>
      <c r="Y1600" s="433">
        <v>0</v>
      </c>
      <c r="Z1600" s="433">
        <v>0</v>
      </c>
      <c r="AA1600" s="433">
        <v>0</v>
      </c>
      <c r="AB1600" s="433">
        <v>0</v>
      </c>
      <c r="AC1600" s="433">
        <v>0</v>
      </c>
      <c r="AD1600" s="433">
        <v>0</v>
      </c>
      <c r="AE1600" s="433">
        <v>0</v>
      </c>
      <c r="AF1600" s="433">
        <v>0</v>
      </c>
      <c r="AG1600" s="433">
        <v>0</v>
      </c>
      <c r="AH1600" s="433">
        <v>218609.46</v>
      </c>
      <c r="AI1600" s="433">
        <v>0</v>
      </c>
      <c r="AJ1600" s="433">
        <v>0</v>
      </c>
      <c r="AK1600" s="175"/>
      <c r="AL1600" s="175">
        <v>12982779.75</v>
      </c>
      <c r="AM1600" s="175">
        <v>13201389.210000001</v>
      </c>
      <c r="AN1600" s="175">
        <v>218609.46</v>
      </c>
    </row>
    <row r="1601" spans="1:40" s="128" customFormat="1" ht="20.3" customHeight="1" x14ac:dyDescent="0.35">
      <c r="A1601" s="256">
        <v>2024</v>
      </c>
      <c r="B1601" s="184">
        <f t="shared" si="226"/>
        <v>298</v>
      </c>
      <c r="C1601" s="248" t="s">
        <v>881</v>
      </c>
      <c r="D1601" s="184">
        <v>34256</v>
      </c>
      <c r="E1601" s="287">
        <f>VLOOKUP(D1601,'[1]2023-2025'!$A:$G,7,0)</f>
        <v>2024</v>
      </c>
      <c r="F1601" s="287"/>
      <c r="G1601" s="287" t="s">
        <v>1899</v>
      </c>
      <c r="H1601" s="288">
        <f>INDEX('[1]2023-2025'!$AK:$AK,MATCH(D1601,'[1]2023-2025'!$A:$A,0))</f>
        <v>44973</v>
      </c>
      <c r="I1601" s="288" t="e">
        <v>#N/A</v>
      </c>
      <c r="J1601" s="288" t="e">
        <f>VLOOKUP(D1601,[1]Лист3!$A:$AK,37,0)</f>
        <v>#N/A</v>
      </c>
      <c r="K1601" s="289">
        <f>INDEX('[1]2023-2025'!$G:$G,MATCH(D1601,'[1]2023-2025'!$A:$A,0))</f>
        <v>2024</v>
      </c>
      <c r="L1601" s="289"/>
      <c r="M1601" s="289"/>
      <c r="N1601" s="289"/>
      <c r="O1601" s="289" t="e">
        <v>#N/A</v>
      </c>
      <c r="P1601" s="289" t="e">
        <v>#N/A</v>
      </c>
      <c r="Q1601" s="186">
        <f t="shared" si="224"/>
        <v>345375.71</v>
      </c>
      <c r="R1601" s="186">
        <f t="shared" si="225"/>
        <v>341636.62</v>
      </c>
      <c r="S1601" s="433">
        <v>0</v>
      </c>
      <c r="T1601" s="433">
        <v>0</v>
      </c>
      <c r="U1601" s="433">
        <v>0</v>
      </c>
      <c r="V1601" s="433">
        <v>0</v>
      </c>
      <c r="W1601" s="433">
        <v>0</v>
      </c>
      <c r="X1601" s="433">
        <v>0</v>
      </c>
      <c r="Y1601" s="433">
        <v>0</v>
      </c>
      <c r="Z1601" s="433">
        <v>0</v>
      </c>
      <c r="AA1601" s="433">
        <v>0</v>
      </c>
      <c r="AB1601" s="433">
        <v>341636.62</v>
      </c>
      <c r="AC1601" s="433">
        <v>0</v>
      </c>
      <c r="AD1601" s="433">
        <v>0</v>
      </c>
      <c r="AE1601" s="433">
        <v>0</v>
      </c>
      <c r="AF1601" s="433">
        <v>0</v>
      </c>
      <c r="AG1601" s="433">
        <v>0</v>
      </c>
      <c r="AH1601" s="433">
        <v>0</v>
      </c>
      <c r="AI1601" s="433">
        <v>0</v>
      </c>
      <c r="AJ1601" s="433">
        <v>3739.09</v>
      </c>
      <c r="AK1601" s="175"/>
      <c r="AL1601" s="175">
        <v>1632601.02</v>
      </c>
      <c r="AM1601" s="175">
        <v>1977976.73</v>
      </c>
      <c r="AN1601" s="175">
        <v>345375.71</v>
      </c>
    </row>
    <row r="1602" spans="1:40" s="128" customFormat="1" ht="20.149999999999999" customHeight="1" x14ac:dyDescent="0.35">
      <c r="A1602" s="256">
        <v>2024</v>
      </c>
      <c r="B1602" s="184">
        <f t="shared" si="226"/>
        <v>299</v>
      </c>
      <c r="C1602" s="248" t="s">
        <v>883</v>
      </c>
      <c r="D1602" s="184">
        <v>34251</v>
      </c>
      <c r="E1602" s="287">
        <f>VLOOKUP(D1602,'[1]2023-2025'!$A:$G,7,0)</f>
        <v>2024</v>
      </c>
      <c r="F1602" s="287"/>
      <c r="G1602" s="287" t="s">
        <v>1899</v>
      </c>
      <c r="H1602" s="288">
        <f>INDEX('[1]2023-2025'!$AK:$AK,MATCH(D1602,'[1]2023-2025'!$A:$A,0))</f>
        <v>45065</v>
      </c>
      <c r="I1602" s="288" t="e">
        <v>#N/A</v>
      </c>
      <c r="J1602" s="288">
        <f>VLOOKUP(D1602,[1]Лист3!$A:$AK,37,0)</f>
        <v>45065</v>
      </c>
      <c r="K1602" s="289">
        <f>INDEX('[1]2023-2025'!$G:$G,MATCH(D1602,'[1]2023-2025'!$A:$A,0))</f>
        <v>2024</v>
      </c>
      <c r="L1602" s="289"/>
      <c r="M1602" s="289"/>
      <c r="N1602" s="289"/>
      <c r="O1602" s="289" t="e">
        <v>#N/A</v>
      </c>
      <c r="P1602" s="289" t="e">
        <v>#N/A</v>
      </c>
      <c r="Q1602" s="186">
        <f t="shared" si="224"/>
        <v>915813.27</v>
      </c>
      <c r="R1602" s="186">
        <f t="shared" si="225"/>
        <v>903520.37</v>
      </c>
      <c r="S1602" s="433">
        <v>0</v>
      </c>
      <c r="T1602" s="433">
        <v>0</v>
      </c>
      <c r="U1602" s="433">
        <v>0</v>
      </c>
      <c r="V1602" s="433">
        <v>0</v>
      </c>
      <c r="W1602" s="433">
        <v>0</v>
      </c>
      <c r="X1602" s="433">
        <v>0</v>
      </c>
      <c r="Y1602" s="433">
        <v>0</v>
      </c>
      <c r="Z1602" s="433">
        <v>0</v>
      </c>
      <c r="AA1602" s="433">
        <v>903520.37</v>
      </c>
      <c r="AB1602" s="433">
        <v>0</v>
      </c>
      <c r="AC1602" s="433">
        <v>0</v>
      </c>
      <c r="AD1602" s="433">
        <v>0</v>
      </c>
      <c r="AE1602" s="433">
        <v>0</v>
      </c>
      <c r="AF1602" s="433">
        <v>0</v>
      </c>
      <c r="AG1602" s="433">
        <v>0</v>
      </c>
      <c r="AH1602" s="433">
        <v>0</v>
      </c>
      <c r="AI1602" s="433">
        <v>0</v>
      </c>
      <c r="AJ1602" s="433">
        <v>12292.9</v>
      </c>
      <c r="AK1602" s="175"/>
      <c r="AL1602" s="175">
        <v>1090609.6599999999</v>
      </c>
      <c r="AM1602" s="175">
        <v>2006422.93</v>
      </c>
      <c r="AN1602" s="175">
        <v>915813.27</v>
      </c>
    </row>
    <row r="1603" spans="1:40" s="128" customFormat="1" ht="20.3" customHeight="1" x14ac:dyDescent="0.35">
      <c r="A1603" s="256">
        <v>2024</v>
      </c>
      <c r="B1603" s="184">
        <f>B1602+1</f>
        <v>300</v>
      </c>
      <c r="C1603" s="248" t="s">
        <v>885</v>
      </c>
      <c r="D1603" s="184">
        <v>34253</v>
      </c>
      <c r="E1603" s="287">
        <f>VLOOKUP(D1603,'[1]2023-2025'!$A:$G,7,0)</f>
        <v>2024</v>
      </c>
      <c r="F1603" s="287"/>
      <c r="G1603" s="287" t="s">
        <v>1899</v>
      </c>
      <c r="H1603" s="288">
        <f>INDEX('[1]2023-2025'!$AK:$AK,MATCH(D1603,'[1]2023-2025'!$A:$A,0))</f>
        <v>45065</v>
      </c>
      <c r="I1603" s="288" t="e">
        <v>#N/A</v>
      </c>
      <c r="J1603" s="288">
        <f>VLOOKUP(D1603,[1]Лист3!$A:$AK,37,0)</f>
        <v>45065</v>
      </c>
      <c r="K1603" s="289">
        <f>INDEX('[1]2023-2025'!$G:$G,MATCH(D1603,'[1]2023-2025'!$A:$A,0))</f>
        <v>2024</v>
      </c>
      <c r="L1603" s="289"/>
      <c r="M1603" s="289"/>
      <c r="N1603" s="289"/>
      <c r="O1603" s="289" t="e">
        <v>#N/A</v>
      </c>
      <c r="P1603" s="289" t="e">
        <v>#N/A</v>
      </c>
      <c r="Q1603" s="186">
        <f t="shared" si="224"/>
        <v>921519.02</v>
      </c>
      <c r="R1603" s="186">
        <f t="shared" si="225"/>
        <v>909226.12</v>
      </c>
      <c r="S1603" s="433">
        <v>0</v>
      </c>
      <c r="T1603" s="433">
        <v>0</v>
      </c>
      <c r="U1603" s="433">
        <v>0</v>
      </c>
      <c r="V1603" s="433">
        <v>0</v>
      </c>
      <c r="W1603" s="433">
        <v>0</v>
      </c>
      <c r="X1603" s="433">
        <v>0</v>
      </c>
      <c r="Y1603" s="433">
        <v>0</v>
      </c>
      <c r="Z1603" s="433">
        <v>0</v>
      </c>
      <c r="AA1603" s="433">
        <v>909226.12</v>
      </c>
      <c r="AB1603" s="433">
        <v>0</v>
      </c>
      <c r="AC1603" s="433">
        <v>0</v>
      </c>
      <c r="AD1603" s="433">
        <v>0</v>
      </c>
      <c r="AE1603" s="433">
        <v>0</v>
      </c>
      <c r="AF1603" s="433">
        <v>0</v>
      </c>
      <c r="AG1603" s="433">
        <v>0</v>
      </c>
      <c r="AH1603" s="433">
        <v>0</v>
      </c>
      <c r="AI1603" s="433">
        <v>0</v>
      </c>
      <c r="AJ1603" s="433">
        <v>12292.9</v>
      </c>
      <c r="AK1603" s="175"/>
      <c r="AL1603" s="175">
        <v>1086865.54</v>
      </c>
      <c r="AM1603" s="175">
        <v>2008384.56</v>
      </c>
      <c r="AN1603" s="175">
        <v>921519.02</v>
      </c>
    </row>
    <row r="1604" spans="1:40" s="128" customFormat="1" ht="20.3" customHeight="1" x14ac:dyDescent="0.35">
      <c r="A1604" s="256">
        <v>2024</v>
      </c>
      <c r="B1604" s="184">
        <f t="shared" si="226"/>
        <v>301</v>
      </c>
      <c r="C1604" s="248" t="s">
        <v>888</v>
      </c>
      <c r="D1604" s="184">
        <v>34313</v>
      </c>
      <c r="E1604" s="287">
        <f>VLOOKUP(D1604,'[1]2023-2025'!$A:$G,7,0)</f>
        <v>2024</v>
      </c>
      <c r="F1604" s="287"/>
      <c r="G1604" s="287" t="s">
        <v>1899</v>
      </c>
      <c r="H1604" s="288">
        <f>INDEX('[1]2023-2025'!$AK:$AK,MATCH(D1604,'[1]2023-2025'!$A:$A,0))</f>
        <v>45065</v>
      </c>
      <c r="I1604" s="288" t="e">
        <v>#N/A</v>
      </c>
      <c r="J1604" s="288">
        <f>VLOOKUP(D1604,[1]Лист3!$A:$AK,37,0)</f>
        <v>45065</v>
      </c>
      <c r="K1604" s="289">
        <f>INDEX('[1]2023-2025'!$G:$G,MATCH(D1604,'[1]2023-2025'!$A:$A,0))</f>
        <v>2024</v>
      </c>
      <c r="L1604" s="289"/>
      <c r="M1604" s="289"/>
      <c r="N1604" s="289"/>
      <c r="O1604" s="289" t="e">
        <v>#N/A</v>
      </c>
      <c r="P1604" s="289" t="e">
        <v>#N/A</v>
      </c>
      <c r="Q1604" s="186">
        <f t="shared" ref="Q1604:Q1663" si="227">SUM(S1604:AJ1604)</f>
        <v>39988.080000000002</v>
      </c>
      <c r="R1604" s="186">
        <f t="shared" si="225"/>
        <v>39988.080000000002</v>
      </c>
      <c r="S1604" s="433">
        <v>0</v>
      </c>
      <c r="T1604" s="433">
        <v>0</v>
      </c>
      <c r="U1604" s="433">
        <v>0</v>
      </c>
      <c r="V1604" s="433">
        <v>0</v>
      </c>
      <c r="W1604" s="433">
        <v>0</v>
      </c>
      <c r="X1604" s="433">
        <v>0</v>
      </c>
      <c r="Y1604" s="433">
        <v>0</v>
      </c>
      <c r="Z1604" s="433">
        <v>0</v>
      </c>
      <c r="AA1604" s="433">
        <v>0</v>
      </c>
      <c r="AB1604" s="433">
        <v>0</v>
      </c>
      <c r="AC1604" s="433">
        <v>0</v>
      </c>
      <c r="AD1604" s="433">
        <v>0</v>
      </c>
      <c r="AE1604" s="433">
        <v>0</v>
      </c>
      <c r="AF1604" s="433">
        <v>0</v>
      </c>
      <c r="AG1604" s="433">
        <v>0</v>
      </c>
      <c r="AH1604" s="433">
        <v>39988.080000000002</v>
      </c>
      <c r="AI1604" s="433">
        <v>0</v>
      </c>
      <c r="AJ1604" s="433">
        <v>0</v>
      </c>
      <c r="AK1604" s="175"/>
      <c r="AL1604" s="175">
        <v>1988001.74</v>
      </c>
      <c r="AM1604" s="175">
        <v>2027989.82</v>
      </c>
      <c r="AN1604" s="175">
        <v>39988.080000000002</v>
      </c>
    </row>
    <row r="1605" spans="1:40" s="128" customFormat="1" ht="20.3" customHeight="1" x14ac:dyDescent="0.35">
      <c r="A1605" s="256">
        <v>2024</v>
      </c>
      <c r="B1605" s="184">
        <f t="shared" si="226"/>
        <v>302</v>
      </c>
      <c r="C1605" s="248" t="s">
        <v>889</v>
      </c>
      <c r="D1605" s="184">
        <v>34315</v>
      </c>
      <c r="E1605" s="287">
        <f>VLOOKUP(D1605,'[1]2023-2025'!$A:$G,7,0)</f>
        <v>2024</v>
      </c>
      <c r="F1605" s="287"/>
      <c r="G1605" s="287" t="s">
        <v>1899</v>
      </c>
      <c r="H1605" s="288">
        <f>INDEX('[1]2023-2025'!$AK:$AK,MATCH(D1605,'[1]2023-2025'!$A:$A,0))</f>
        <v>45065</v>
      </c>
      <c r="I1605" s="288" t="e">
        <v>#N/A</v>
      </c>
      <c r="J1605" s="288">
        <f>VLOOKUP(D1605,[1]Лист3!$A:$AK,37,0)</f>
        <v>45065</v>
      </c>
      <c r="K1605" s="289">
        <f>INDEX('[1]2023-2025'!$G:$G,MATCH(D1605,'[1]2023-2025'!$A:$A,0))</f>
        <v>2024</v>
      </c>
      <c r="L1605" s="289"/>
      <c r="M1605" s="289"/>
      <c r="N1605" s="289"/>
      <c r="O1605" s="289" t="e">
        <v>#N/A</v>
      </c>
      <c r="P1605" s="289" t="e">
        <v>#N/A</v>
      </c>
      <c r="Q1605" s="186">
        <f t="shared" si="227"/>
        <v>46417.14</v>
      </c>
      <c r="R1605" s="186">
        <f t="shared" si="225"/>
        <v>46417.14</v>
      </c>
      <c r="S1605" s="433">
        <v>0</v>
      </c>
      <c r="T1605" s="433">
        <v>0</v>
      </c>
      <c r="U1605" s="433">
        <v>0</v>
      </c>
      <c r="V1605" s="433">
        <v>0</v>
      </c>
      <c r="W1605" s="433">
        <v>0</v>
      </c>
      <c r="X1605" s="433">
        <v>0</v>
      </c>
      <c r="Y1605" s="433">
        <v>0</v>
      </c>
      <c r="Z1605" s="433">
        <v>0</v>
      </c>
      <c r="AA1605" s="433">
        <v>0</v>
      </c>
      <c r="AB1605" s="433">
        <v>0</v>
      </c>
      <c r="AC1605" s="433">
        <v>0</v>
      </c>
      <c r="AD1605" s="433">
        <v>0</v>
      </c>
      <c r="AE1605" s="433">
        <v>0</v>
      </c>
      <c r="AF1605" s="433">
        <v>0</v>
      </c>
      <c r="AG1605" s="433">
        <v>0</v>
      </c>
      <c r="AH1605" s="433">
        <v>46417.14</v>
      </c>
      <c r="AI1605" s="433">
        <v>0</v>
      </c>
      <c r="AJ1605" s="433">
        <v>0</v>
      </c>
      <c r="AK1605" s="175"/>
      <c r="AL1605" s="175">
        <v>2452302.1599999997</v>
      </c>
      <c r="AM1605" s="175">
        <v>2498719.2999999998</v>
      </c>
      <c r="AN1605" s="175">
        <v>46417.14</v>
      </c>
    </row>
    <row r="1606" spans="1:40" s="128" customFormat="1" ht="20.3" customHeight="1" x14ac:dyDescent="0.35">
      <c r="A1606" s="256">
        <v>2024</v>
      </c>
      <c r="B1606" s="184">
        <f t="shared" ref="B1606:B1665" si="228">B1605+1</f>
        <v>303</v>
      </c>
      <c r="C1606" s="248" t="s">
        <v>890</v>
      </c>
      <c r="D1606" s="184">
        <v>34319</v>
      </c>
      <c r="E1606" s="287">
        <f>VLOOKUP(D1606,'[1]2023-2025'!$A:$G,7,0)</f>
        <v>2024</v>
      </c>
      <c r="F1606" s="287"/>
      <c r="G1606" s="287" t="s">
        <v>1899</v>
      </c>
      <c r="H1606" s="288">
        <f>INDEX('[1]2023-2025'!$AK:$AK,MATCH(D1606,'[1]2023-2025'!$A:$A,0))</f>
        <v>45065</v>
      </c>
      <c r="I1606" s="288" t="e">
        <v>#N/A</v>
      </c>
      <c r="J1606" s="288">
        <f>VLOOKUP(D1606,[1]Лист3!$A:$AK,37,0)</f>
        <v>45065</v>
      </c>
      <c r="K1606" s="289">
        <f>INDEX('[1]2023-2025'!$G:$G,MATCH(D1606,'[1]2023-2025'!$A:$A,0))</f>
        <v>2024</v>
      </c>
      <c r="L1606" s="289"/>
      <c r="M1606" s="289"/>
      <c r="N1606" s="289"/>
      <c r="O1606" s="289" t="e">
        <v>#N/A</v>
      </c>
      <c r="P1606" s="289" t="e">
        <v>#N/A</v>
      </c>
      <c r="Q1606" s="186">
        <f t="shared" si="227"/>
        <v>45272.7</v>
      </c>
      <c r="R1606" s="186">
        <f t="shared" si="225"/>
        <v>45272.7</v>
      </c>
      <c r="S1606" s="433">
        <v>0</v>
      </c>
      <c r="T1606" s="433">
        <v>0</v>
      </c>
      <c r="U1606" s="433">
        <v>0</v>
      </c>
      <c r="V1606" s="433">
        <v>0</v>
      </c>
      <c r="W1606" s="433">
        <v>0</v>
      </c>
      <c r="X1606" s="433">
        <v>0</v>
      </c>
      <c r="Y1606" s="433">
        <v>0</v>
      </c>
      <c r="Z1606" s="433">
        <v>0</v>
      </c>
      <c r="AA1606" s="433">
        <v>0</v>
      </c>
      <c r="AB1606" s="433">
        <v>0</v>
      </c>
      <c r="AC1606" s="433">
        <v>0</v>
      </c>
      <c r="AD1606" s="433">
        <v>0</v>
      </c>
      <c r="AE1606" s="433">
        <v>0</v>
      </c>
      <c r="AF1606" s="433">
        <v>0</v>
      </c>
      <c r="AG1606" s="433">
        <v>0</v>
      </c>
      <c r="AH1606" s="433">
        <v>45272.7</v>
      </c>
      <c r="AI1606" s="433">
        <v>0</v>
      </c>
      <c r="AJ1606" s="433">
        <v>0</v>
      </c>
      <c r="AK1606" s="175"/>
      <c r="AL1606" s="175">
        <v>1718868.81</v>
      </c>
      <c r="AM1606" s="175">
        <v>1764141.51</v>
      </c>
      <c r="AN1606" s="175">
        <v>45272.7</v>
      </c>
    </row>
    <row r="1607" spans="1:40" s="254" customFormat="1" ht="20.3" customHeight="1" x14ac:dyDescent="0.35">
      <c r="A1607" s="256">
        <v>2024</v>
      </c>
      <c r="B1607" s="184">
        <f t="shared" si="228"/>
        <v>304</v>
      </c>
      <c r="C1607" s="248" t="s">
        <v>4496</v>
      </c>
      <c r="D1607" s="184">
        <v>34322</v>
      </c>
      <c r="E1607" s="287">
        <v>2023</v>
      </c>
      <c r="F1607" s="287"/>
      <c r="G1607" s="287"/>
      <c r="H1607" s="288"/>
      <c r="I1607" s="288"/>
      <c r="J1607" s="288"/>
      <c r="K1607" s="289"/>
      <c r="L1607" s="289"/>
      <c r="M1607" s="289"/>
      <c r="N1607" s="289"/>
      <c r="O1607" s="289"/>
      <c r="P1607" s="289"/>
      <c r="Q1607" s="186">
        <f t="shared" si="227"/>
        <v>57695.27</v>
      </c>
      <c r="R1607" s="186">
        <f>SUM(S1607:AI1607)</f>
        <v>57695.27</v>
      </c>
      <c r="S1607" s="433">
        <v>0</v>
      </c>
      <c r="T1607" s="433">
        <v>0</v>
      </c>
      <c r="U1607" s="433">
        <v>0</v>
      </c>
      <c r="V1607" s="433">
        <v>0</v>
      </c>
      <c r="W1607" s="433">
        <v>0</v>
      </c>
      <c r="X1607" s="433">
        <v>0</v>
      </c>
      <c r="Y1607" s="433">
        <v>0</v>
      </c>
      <c r="Z1607" s="433">
        <v>0</v>
      </c>
      <c r="AA1607" s="433">
        <v>0</v>
      </c>
      <c r="AB1607" s="433">
        <v>0</v>
      </c>
      <c r="AC1607" s="433">
        <v>0</v>
      </c>
      <c r="AD1607" s="433">
        <v>0</v>
      </c>
      <c r="AE1607" s="433">
        <v>0</v>
      </c>
      <c r="AF1607" s="433">
        <v>0</v>
      </c>
      <c r="AG1607" s="433">
        <v>57695.27</v>
      </c>
      <c r="AH1607" s="433">
        <v>0</v>
      </c>
      <c r="AI1607" s="433">
        <v>0</v>
      </c>
      <c r="AJ1607" s="433">
        <v>0</v>
      </c>
      <c r="AK1607" s="175"/>
      <c r="AL1607" s="175">
        <v>3426917.63</v>
      </c>
      <c r="AM1607" s="175">
        <v>3716614.9</v>
      </c>
      <c r="AN1607" s="175">
        <v>289697.27</v>
      </c>
    </row>
    <row r="1608" spans="1:40" s="128" customFormat="1" ht="20.3" customHeight="1" x14ac:dyDescent="0.35">
      <c r="A1608" s="256">
        <v>2024</v>
      </c>
      <c r="B1608" s="184">
        <f t="shared" si="228"/>
        <v>305</v>
      </c>
      <c r="C1608" s="248" t="s">
        <v>894</v>
      </c>
      <c r="D1608" s="184">
        <v>34384</v>
      </c>
      <c r="E1608" s="287">
        <f>VLOOKUP(D1608,'[1]2023-2025'!$A:$G,7,0)</f>
        <v>2024</v>
      </c>
      <c r="F1608" s="287"/>
      <c r="G1608" s="287" t="s">
        <v>1899</v>
      </c>
      <c r="H1608" s="288">
        <f>INDEX('[1]2023-2025'!$AK:$AK,MATCH(D1608,'[1]2023-2025'!$A:$A,0))</f>
        <v>44973</v>
      </c>
      <c r="I1608" s="288" t="e">
        <v>#N/A</v>
      </c>
      <c r="J1608" s="288" t="e">
        <f>VLOOKUP(D1608,[1]Лист3!$A:$AK,37,0)</f>
        <v>#N/A</v>
      </c>
      <c r="K1608" s="289">
        <f>INDEX('[1]2023-2025'!$G:$G,MATCH(D1608,'[1]2023-2025'!$A:$A,0))</f>
        <v>2024</v>
      </c>
      <c r="L1608" s="289"/>
      <c r="M1608" s="289"/>
      <c r="N1608" s="289"/>
      <c r="O1608" s="289" t="e">
        <v>#N/A</v>
      </c>
      <c r="P1608" s="289" t="e">
        <v>#N/A</v>
      </c>
      <c r="Q1608" s="186">
        <f t="shared" si="227"/>
        <v>3158599.46</v>
      </c>
      <c r="R1608" s="186">
        <f t="shared" ref="R1608:R1677" si="229">SUM(S1608:AI1608)</f>
        <v>3131345.76</v>
      </c>
      <c r="S1608" s="433">
        <v>0</v>
      </c>
      <c r="T1608" s="433">
        <v>0</v>
      </c>
      <c r="U1608" s="433">
        <v>0</v>
      </c>
      <c r="V1608" s="433">
        <v>0</v>
      </c>
      <c r="W1608" s="433">
        <v>0</v>
      </c>
      <c r="X1608" s="433">
        <v>0</v>
      </c>
      <c r="Y1608" s="433">
        <v>0</v>
      </c>
      <c r="Z1608" s="433">
        <v>0</v>
      </c>
      <c r="AA1608" s="433">
        <v>1073773.48</v>
      </c>
      <c r="AB1608" s="433">
        <v>0</v>
      </c>
      <c r="AC1608" s="433">
        <v>2057572.28</v>
      </c>
      <c r="AD1608" s="433">
        <v>0</v>
      </c>
      <c r="AE1608" s="433">
        <v>0</v>
      </c>
      <c r="AF1608" s="433">
        <v>0</v>
      </c>
      <c r="AG1608" s="433">
        <v>0</v>
      </c>
      <c r="AH1608" s="433">
        <v>0</v>
      </c>
      <c r="AI1608" s="433">
        <v>0</v>
      </c>
      <c r="AJ1608" s="433">
        <v>27253.7</v>
      </c>
      <c r="AK1608" s="175"/>
      <c r="AL1608" s="175">
        <v>-1165909.29</v>
      </c>
      <c r="AM1608" s="175">
        <v>1992690.17</v>
      </c>
      <c r="AN1608" s="175">
        <v>3158599.46</v>
      </c>
    </row>
    <row r="1609" spans="1:40" s="128" customFormat="1" ht="20.3" customHeight="1" x14ac:dyDescent="0.35">
      <c r="A1609" s="256">
        <v>2024</v>
      </c>
      <c r="B1609" s="184">
        <f>B1608+1</f>
        <v>306</v>
      </c>
      <c r="C1609" s="248" t="s">
        <v>895</v>
      </c>
      <c r="D1609" s="184">
        <v>34383</v>
      </c>
      <c r="E1609" s="287">
        <f>VLOOKUP(D1609,'[1]2023-2025'!$A:$G,7,0)</f>
        <v>2024</v>
      </c>
      <c r="F1609" s="287"/>
      <c r="G1609" s="287" t="s">
        <v>1899</v>
      </c>
      <c r="H1609" s="288">
        <f>INDEX('[1]2023-2025'!$AK:$AK,MATCH(D1609,'[1]2023-2025'!$A:$A,0))</f>
        <v>44973</v>
      </c>
      <c r="I1609" s="288" t="e">
        <v>#N/A</v>
      </c>
      <c r="J1609" s="288" t="e">
        <f>VLOOKUP(D1609,[1]Лист3!$A:$AK,37,0)</f>
        <v>#N/A</v>
      </c>
      <c r="K1609" s="289">
        <f>INDEX('[1]2023-2025'!$G:$G,MATCH(D1609,'[1]2023-2025'!$A:$A,0))</f>
        <v>2024</v>
      </c>
      <c r="L1609" s="289"/>
      <c r="M1609" s="289"/>
      <c r="N1609" s="289"/>
      <c r="O1609" s="289" t="e">
        <v>#N/A</v>
      </c>
      <c r="P1609" s="289" t="e">
        <v>#N/A</v>
      </c>
      <c r="Q1609" s="186">
        <f t="shared" si="227"/>
        <v>1038208.05</v>
      </c>
      <c r="R1609" s="186">
        <f t="shared" si="229"/>
        <v>1030321.62</v>
      </c>
      <c r="S1609" s="433">
        <v>0</v>
      </c>
      <c r="T1609" s="433">
        <v>0</v>
      </c>
      <c r="U1609" s="433">
        <v>0</v>
      </c>
      <c r="V1609" s="433">
        <v>0</v>
      </c>
      <c r="W1609" s="433">
        <v>0</v>
      </c>
      <c r="X1609" s="433">
        <v>0</v>
      </c>
      <c r="Y1609" s="433">
        <v>0</v>
      </c>
      <c r="Z1609" s="433">
        <v>0</v>
      </c>
      <c r="AA1609" s="433">
        <v>1030321.62</v>
      </c>
      <c r="AB1609" s="433">
        <v>0</v>
      </c>
      <c r="AC1609" s="433">
        <v>0</v>
      </c>
      <c r="AD1609" s="433">
        <v>0</v>
      </c>
      <c r="AE1609" s="433">
        <v>0</v>
      </c>
      <c r="AF1609" s="433">
        <v>0</v>
      </c>
      <c r="AG1609" s="433">
        <v>0</v>
      </c>
      <c r="AH1609" s="433">
        <v>0</v>
      </c>
      <c r="AI1609" s="433">
        <v>0</v>
      </c>
      <c r="AJ1609" s="433">
        <v>7886.43</v>
      </c>
      <c r="AK1609" s="175"/>
      <c r="AL1609" s="175">
        <v>946144.72</v>
      </c>
      <c r="AM1609" s="175">
        <v>1984352.77</v>
      </c>
      <c r="AN1609" s="175">
        <v>1038208.05</v>
      </c>
    </row>
    <row r="1610" spans="1:40" s="128" customFormat="1" ht="20.3" customHeight="1" x14ac:dyDescent="0.35">
      <c r="A1610" s="256">
        <v>2024</v>
      </c>
      <c r="B1610" s="184">
        <f t="shared" si="228"/>
        <v>307</v>
      </c>
      <c r="C1610" s="248" t="s">
        <v>2218</v>
      </c>
      <c r="D1610" s="184">
        <v>34426</v>
      </c>
      <c r="E1610" s="287"/>
      <c r="F1610" s="287"/>
      <c r="G1610" s="287"/>
      <c r="H1610" s="288"/>
      <c r="I1610" s="288"/>
      <c r="J1610" s="288"/>
      <c r="K1610" s="289"/>
      <c r="L1610" s="289"/>
      <c r="M1610" s="289"/>
      <c r="N1610" s="289"/>
      <c r="O1610" s="289"/>
      <c r="P1610" s="289"/>
      <c r="Q1610" s="186">
        <f t="shared" si="227"/>
        <v>6576166.54</v>
      </c>
      <c r="R1610" s="186">
        <f>SUM(S1610:AI1610)</f>
        <v>6501277.7999999998</v>
      </c>
      <c r="S1610" s="433">
        <v>0</v>
      </c>
      <c r="T1610" s="433">
        <v>0</v>
      </c>
      <c r="U1610" s="433">
        <v>0</v>
      </c>
      <c r="V1610" s="433">
        <v>0</v>
      </c>
      <c r="W1610" s="433">
        <v>0</v>
      </c>
      <c r="X1610" s="433">
        <v>0</v>
      </c>
      <c r="Y1610" s="433">
        <v>0</v>
      </c>
      <c r="Z1610" s="433">
        <v>0</v>
      </c>
      <c r="AA1610" s="433">
        <v>0</v>
      </c>
      <c r="AB1610" s="433">
        <v>0</v>
      </c>
      <c r="AC1610" s="186">
        <v>6501277.7999999998</v>
      </c>
      <c r="AD1610" s="433">
        <v>0</v>
      </c>
      <c r="AE1610" s="433">
        <v>0</v>
      </c>
      <c r="AF1610" s="433">
        <v>0</v>
      </c>
      <c r="AG1610" s="433">
        <v>0</v>
      </c>
      <c r="AH1610" s="433">
        <v>0</v>
      </c>
      <c r="AI1610" s="433">
        <v>0</v>
      </c>
      <c r="AJ1610" s="433">
        <v>74888.740000000005</v>
      </c>
      <c r="AK1610" s="175"/>
      <c r="AL1610" s="175">
        <v>15959543.829999998</v>
      </c>
      <c r="AM1610" s="175">
        <v>30962473.199999999</v>
      </c>
      <c r="AN1610" s="175">
        <v>15002929.370000001</v>
      </c>
    </row>
    <row r="1611" spans="1:40" s="128" customFormat="1" ht="20.3" customHeight="1" x14ac:dyDescent="0.35">
      <c r="A1611" s="256">
        <v>2024</v>
      </c>
      <c r="B1611" s="184">
        <f t="shared" si="228"/>
        <v>308</v>
      </c>
      <c r="C1611" s="248" t="s">
        <v>897</v>
      </c>
      <c r="D1611" s="184">
        <v>34574</v>
      </c>
      <c r="E1611" s="287">
        <f>VLOOKUP(D1611,'[1]2023-2025'!$A:$G,7,0)</f>
        <v>2024</v>
      </c>
      <c r="F1611" s="287"/>
      <c r="G1611" s="287" t="s">
        <v>1899</v>
      </c>
      <c r="H1611" s="288">
        <f>INDEX('[1]2023-2025'!$AK:$AK,MATCH(D1611,'[1]2023-2025'!$A:$A,0))</f>
        <v>45065</v>
      </c>
      <c r="I1611" s="288" t="e">
        <v>#N/A</v>
      </c>
      <c r="J1611" s="288">
        <f>VLOOKUP(D1611,[1]Лист3!$A:$AK,37,0)</f>
        <v>45065</v>
      </c>
      <c r="K1611" s="289">
        <f>INDEX('[1]2023-2025'!$G:$G,MATCH(D1611,'[1]2023-2025'!$A:$A,0))</f>
        <v>2024</v>
      </c>
      <c r="L1611" s="289"/>
      <c r="M1611" s="289"/>
      <c r="N1611" s="289"/>
      <c r="O1611" s="289" t="e">
        <v>#N/A</v>
      </c>
      <c r="P1611" s="289" t="e">
        <v>#N/A</v>
      </c>
      <c r="Q1611" s="186">
        <f t="shared" si="227"/>
        <v>100362.9</v>
      </c>
      <c r="R1611" s="186">
        <f t="shared" si="229"/>
        <v>100362.9</v>
      </c>
      <c r="S1611" s="433">
        <v>0</v>
      </c>
      <c r="T1611" s="433">
        <v>0</v>
      </c>
      <c r="U1611" s="433">
        <v>0</v>
      </c>
      <c r="V1611" s="433">
        <v>0</v>
      </c>
      <c r="W1611" s="433">
        <v>0</v>
      </c>
      <c r="X1611" s="433">
        <v>0</v>
      </c>
      <c r="Y1611" s="433">
        <v>0</v>
      </c>
      <c r="Z1611" s="433">
        <v>0</v>
      </c>
      <c r="AA1611" s="433">
        <v>0</v>
      </c>
      <c r="AB1611" s="433">
        <v>0</v>
      </c>
      <c r="AC1611" s="433">
        <v>0</v>
      </c>
      <c r="AD1611" s="433">
        <v>0</v>
      </c>
      <c r="AE1611" s="433">
        <v>0</v>
      </c>
      <c r="AF1611" s="433">
        <v>0</v>
      </c>
      <c r="AG1611" s="433">
        <v>0</v>
      </c>
      <c r="AH1611" s="433">
        <v>100362.9</v>
      </c>
      <c r="AI1611" s="433">
        <v>0</v>
      </c>
      <c r="AJ1611" s="433">
        <v>0</v>
      </c>
      <c r="AK1611" s="175"/>
      <c r="AL1611" s="175">
        <v>4408287.54</v>
      </c>
      <c r="AM1611" s="175">
        <v>4508650.4400000004</v>
      </c>
      <c r="AN1611" s="175">
        <v>100362.9</v>
      </c>
    </row>
    <row r="1612" spans="1:40" s="128" customFormat="1" ht="20.3" customHeight="1" x14ac:dyDescent="0.35">
      <c r="A1612" s="256">
        <v>2024</v>
      </c>
      <c r="B1612" s="184">
        <f t="shared" si="228"/>
        <v>309</v>
      </c>
      <c r="C1612" s="248" t="s">
        <v>898</v>
      </c>
      <c r="D1612" s="184">
        <v>34575</v>
      </c>
      <c r="E1612" s="287" t="e">
        <f>VLOOKUP(D1612,'[1]2023-2025'!$A:$G,7,0)</f>
        <v>#N/A</v>
      </c>
      <c r="F1612" s="287"/>
      <c r="G1612" s="287" t="s">
        <v>1899</v>
      </c>
      <c r="H1612" s="288" t="e">
        <f>INDEX('[1]2023-2025'!$AK:$AK,MATCH(D1612,'[1]2023-2025'!$A:$A,0))</f>
        <v>#N/A</v>
      </c>
      <c r="I1612" s="288" t="e">
        <v>#N/A</v>
      </c>
      <c r="J1612" s="288" t="e">
        <f>VLOOKUP(D1612,[1]Лист3!$A:$AK,37,0)</f>
        <v>#N/A</v>
      </c>
      <c r="K1612" s="289" t="e">
        <f>INDEX('[1]2023-2025'!$G:$G,MATCH(D1612,'[1]2023-2025'!$A:$A,0))</f>
        <v>#N/A</v>
      </c>
      <c r="L1612" s="289"/>
      <c r="M1612" s="289"/>
      <c r="N1612" s="289"/>
      <c r="O1612" s="289" t="e">
        <v>#N/A</v>
      </c>
      <c r="P1612" s="289" t="e">
        <v>#N/A</v>
      </c>
      <c r="Q1612" s="186">
        <f t="shared" si="227"/>
        <v>404800.12</v>
      </c>
      <c r="R1612" s="186">
        <f t="shared" si="229"/>
        <v>399984.38</v>
      </c>
      <c r="S1612" s="433">
        <v>0</v>
      </c>
      <c r="T1612" s="433">
        <v>0</v>
      </c>
      <c r="U1612" s="433">
        <v>0</v>
      </c>
      <c r="V1612" s="433">
        <v>0</v>
      </c>
      <c r="W1612" s="433">
        <v>0</v>
      </c>
      <c r="X1612" s="433">
        <v>0</v>
      </c>
      <c r="Y1612" s="433">
        <v>0</v>
      </c>
      <c r="Z1612" s="433">
        <v>0</v>
      </c>
      <c r="AA1612" s="433">
        <v>0</v>
      </c>
      <c r="AB1612" s="433">
        <v>399984.38</v>
      </c>
      <c r="AC1612" s="433">
        <v>0</v>
      </c>
      <c r="AD1612" s="433">
        <v>0</v>
      </c>
      <c r="AE1612" s="433">
        <v>0</v>
      </c>
      <c r="AF1612" s="433">
        <v>0</v>
      </c>
      <c r="AG1612" s="433">
        <v>0</v>
      </c>
      <c r="AH1612" s="433">
        <v>0</v>
      </c>
      <c r="AI1612" s="433">
        <v>0</v>
      </c>
      <c r="AJ1612" s="433">
        <v>4815.74</v>
      </c>
      <c r="AK1612" s="175"/>
      <c r="AL1612" s="175">
        <v>2096327.06</v>
      </c>
      <c r="AM1612" s="175">
        <v>2501127.1800000002</v>
      </c>
      <c r="AN1612" s="175">
        <v>404800.12</v>
      </c>
    </row>
    <row r="1613" spans="1:40" s="128" customFormat="1" ht="20.3" customHeight="1" x14ac:dyDescent="0.35">
      <c r="A1613" s="256">
        <v>2024</v>
      </c>
      <c r="B1613" s="184">
        <f t="shared" si="228"/>
        <v>310</v>
      </c>
      <c r="C1613" s="248" t="s">
        <v>899</v>
      </c>
      <c r="D1613" s="184">
        <v>34577</v>
      </c>
      <c r="E1613" s="287">
        <f>VLOOKUP(D1613,'[1]2023-2025'!$A:$G,7,0)</f>
        <v>2024</v>
      </c>
      <c r="F1613" s="287"/>
      <c r="G1613" s="287" t="s">
        <v>1899</v>
      </c>
      <c r="H1613" s="288">
        <f>INDEX('[1]2023-2025'!$AK:$AK,MATCH(D1613,'[1]2023-2025'!$A:$A,0))</f>
        <v>45065</v>
      </c>
      <c r="I1613" s="288" t="e">
        <v>#N/A</v>
      </c>
      <c r="J1613" s="288">
        <f>VLOOKUP(D1613,[1]Лист3!$A:$AK,37,0)</f>
        <v>45065</v>
      </c>
      <c r="K1613" s="289">
        <f>INDEX('[1]2023-2025'!$G:$G,MATCH(D1613,'[1]2023-2025'!$A:$A,0))</f>
        <v>2024</v>
      </c>
      <c r="L1613" s="289"/>
      <c r="M1613" s="289"/>
      <c r="N1613" s="289"/>
      <c r="O1613" s="289" t="e">
        <v>#N/A</v>
      </c>
      <c r="P1613" s="289" t="e">
        <v>#N/A</v>
      </c>
      <c r="Q1613" s="186">
        <f t="shared" si="227"/>
        <v>972715.05999999994</v>
      </c>
      <c r="R1613" s="186">
        <f t="shared" si="229"/>
        <v>972715.05999999994</v>
      </c>
      <c r="S1613" s="433">
        <v>0</v>
      </c>
      <c r="T1613" s="433">
        <v>0</v>
      </c>
      <c r="U1613" s="433">
        <v>0</v>
      </c>
      <c r="V1613" s="433">
        <v>0</v>
      </c>
      <c r="W1613" s="433">
        <v>0</v>
      </c>
      <c r="X1613" s="433">
        <v>0</v>
      </c>
      <c r="Y1613" s="433">
        <v>0</v>
      </c>
      <c r="Z1613" s="433">
        <v>0</v>
      </c>
      <c r="AA1613" s="433">
        <v>0</v>
      </c>
      <c r="AB1613" s="433">
        <v>754530.94</v>
      </c>
      <c r="AC1613" s="433">
        <v>0</v>
      </c>
      <c r="AD1613" s="433">
        <v>0</v>
      </c>
      <c r="AE1613" s="433">
        <v>0</v>
      </c>
      <c r="AF1613" s="433">
        <v>0</v>
      </c>
      <c r="AG1613" s="433">
        <v>0</v>
      </c>
      <c r="AH1613" s="433">
        <v>218184.12</v>
      </c>
      <c r="AI1613" s="433">
        <v>0</v>
      </c>
      <c r="AJ1613" s="433">
        <v>0</v>
      </c>
      <c r="AK1613" s="175"/>
      <c r="AL1613" s="175">
        <v>12965548.810000001</v>
      </c>
      <c r="AM1613" s="175">
        <v>13183732.93</v>
      </c>
      <c r="AN1613" s="175">
        <v>218184.12</v>
      </c>
    </row>
    <row r="1614" spans="1:40" s="128" customFormat="1" ht="20.3" customHeight="1" x14ac:dyDescent="0.35">
      <c r="A1614" s="256">
        <v>2024</v>
      </c>
      <c r="B1614" s="184">
        <f t="shared" si="228"/>
        <v>311</v>
      </c>
      <c r="C1614" s="248" t="s">
        <v>3998</v>
      </c>
      <c r="D1614" s="184">
        <v>34578</v>
      </c>
      <c r="E1614" s="287" t="e">
        <f>VLOOKUP(D1614,'[1]2023-2025'!$A:$G,7,0)</f>
        <v>#N/A</v>
      </c>
      <c r="F1614" s="287"/>
      <c r="G1614" s="287" t="s">
        <v>1899</v>
      </c>
      <c r="H1614" s="288" t="e">
        <f>INDEX('[1]2023-2025'!$AK:$AK,MATCH(D1614,'[1]2023-2025'!$A:$A,0))</f>
        <v>#N/A</v>
      </c>
      <c r="I1614" s="288" t="e">
        <v>#N/A</v>
      </c>
      <c r="J1614" s="288" t="e">
        <f>VLOOKUP(D1614,[1]Лист3!$A:$AK,37,0)</f>
        <v>#N/A</v>
      </c>
      <c r="K1614" s="289" t="e">
        <f>INDEX('[1]2023-2025'!$G:$G,MATCH(D1614,'[1]2023-2025'!$A:$A,0))</f>
        <v>#N/A</v>
      </c>
      <c r="L1614" s="289"/>
      <c r="M1614" s="289"/>
      <c r="N1614" s="289"/>
      <c r="O1614" s="289" t="e">
        <v>#N/A</v>
      </c>
      <c r="P1614" s="289" t="e">
        <v>#N/A</v>
      </c>
      <c r="Q1614" s="186">
        <f t="shared" si="227"/>
        <v>1885886.2499999998</v>
      </c>
      <c r="R1614" s="186">
        <f t="shared" si="229"/>
        <v>1853857.1099999999</v>
      </c>
      <c r="S1614" s="433">
        <v>886055.74</v>
      </c>
      <c r="T1614" s="433">
        <v>967801.36999999988</v>
      </c>
      <c r="U1614" s="433">
        <v>0</v>
      </c>
      <c r="V1614" s="433">
        <v>0</v>
      </c>
      <c r="W1614" s="433">
        <v>0</v>
      </c>
      <c r="X1614" s="433">
        <v>0</v>
      </c>
      <c r="Y1614" s="433">
        <v>0</v>
      </c>
      <c r="Z1614" s="433">
        <v>0</v>
      </c>
      <c r="AA1614" s="433">
        <v>0</v>
      </c>
      <c r="AB1614" s="433">
        <v>0</v>
      </c>
      <c r="AC1614" s="433">
        <v>0</v>
      </c>
      <c r="AD1614" s="433">
        <v>0</v>
      </c>
      <c r="AE1614" s="433">
        <v>0</v>
      </c>
      <c r="AF1614" s="433">
        <v>0</v>
      </c>
      <c r="AG1614" s="433">
        <v>0</v>
      </c>
      <c r="AH1614" s="433">
        <v>0</v>
      </c>
      <c r="AI1614" s="433">
        <v>0</v>
      </c>
      <c r="AJ1614" s="433">
        <v>32029.14</v>
      </c>
      <c r="AK1614" s="175"/>
      <c r="AL1614" s="175">
        <v>5379722.6699999999</v>
      </c>
      <c r="AM1614" s="175">
        <v>7265608.9199999999</v>
      </c>
      <c r="AN1614" s="175">
        <v>1885886.2499999998</v>
      </c>
    </row>
    <row r="1615" spans="1:40" s="128" customFormat="1" ht="20.3" customHeight="1" x14ac:dyDescent="0.35">
      <c r="A1615" s="256">
        <v>2024</v>
      </c>
      <c r="B1615" s="184">
        <f t="shared" si="228"/>
        <v>312</v>
      </c>
      <c r="C1615" s="248" t="s">
        <v>901</v>
      </c>
      <c r="D1615" s="184">
        <v>34598</v>
      </c>
      <c r="E1615" s="287">
        <f>VLOOKUP(D1615,'[1]2023-2025'!$A:$G,7,0)</f>
        <v>2024</v>
      </c>
      <c r="F1615" s="287"/>
      <c r="G1615" s="287" t="s">
        <v>1899</v>
      </c>
      <c r="H1615" s="288">
        <f>INDEX('[1]2023-2025'!$AK:$AK,MATCH(D1615,'[1]2023-2025'!$A:$A,0))</f>
        <v>45065</v>
      </c>
      <c r="I1615" s="288" t="e">
        <v>#N/A</v>
      </c>
      <c r="J1615" s="288">
        <f>VLOOKUP(D1615,[1]Лист3!$A:$AK,37,0)</f>
        <v>45065</v>
      </c>
      <c r="K1615" s="289">
        <f>INDEX('[1]2023-2025'!$G:$G,MATCH(D1615,'[1]2023-2025'!$A:$A,0))</f>
        <v>2024</v>
      </c>
      <c r="L1615" s="289"/>
      <c r="M1615" s="289"/>
      <c r="N1615" s="289"/>
      <c r="O1615" s="289" t="e">
        <v>#N/A</v>
      </c>
      <c r="P1615" s="289" t="e">
        <v>#N/A</v>
      </c>
      <c r="Q1615" s="186">
        <f t="shared" si="227"/>
        <v>60150.42</v>
      </c>
      <c r="R1615" s="186">
        <f t="shared" si="229"/>
        <v>60150.42</v>
      </c>
      <c r="S1615" s="433">
        <v>0</v>
      </c>
      <c r="T1615" s="433">
        <v>0</v>
      </c>
      <c r="U1615" s="433">
        <v>0</v>
      </c>
      <c r="V1615" s="433">
        <v>0</v>
      </c>
      <c r="W1615" s="433">
        <v>0</v>
      </c>
      <c r="X1615" s="433">
        <v>0</v>
      </c>
      <c r="Y1615" s="433">
        <v>0</v>
      </c>
      <c r="Z1615" s="433">
        <v>0</v>
      </c>
      <c r="AA1615" s="433">
        <v>0</v>
      </c>
      <c r="AB1615" s="433">
        <v>0</v>
      </c>
      <c r="AC1615" s="433">
        <v>0</v>
      </c>
      <c r="AD1615" s="433">
        <v>0</v>
      </c>
      <c r="AE1615" s="433">
        <v>0</v>
      </c>
      <c r="AF1615" s="433">
        <v>0</v>
      </c>
      <c r="AG1615" s="433">
        <v>0</v>
      </c>
      <c r="AH1615" s="433">
        <v>60150.42</v>
      </c>
      <c r="AI1615" s="433">
        <v>0</v>
      </c>
      <c r="AJ1615" s="433">
        <v>0</v>
      </c>
      <c r="AK1615" s="175"/>
      <c r="AL1615" s="175">
        <v>3087477.5500000003</v>
      </c>
      <c r="AM1615" s="175">
        <v>3147627.97</v>
      </c>
      <c r="AN1615" s="175">
        <v>60150.42</v>
      </c>
    </row>
    <row r="1616" spans="1:40" s="128" customFormat="1" ht="20.3" customHeight="1" x14ac:dyDescent="0.35">
      <c r="A1616" s="256">
        <v>2024</v>
      </c>
      <c r="B1616" s="184">
        <f t="shared" si="228"/>
        <v>313</v>
      </c>
      <c r="C1616" s="248" t="s">
        <v>902</v>
      </c>
      <c r="D1616" s="184">
        <v>34724</v>
      </c>
      <c r="E1616" s="287">
        <f>VLOOKUP(D1616,'[1]2023-2025'!$A:$G,7,0)</f>
        <v>2024</v>
      </c>
      <c r="F1616" s="287"/>
      <c r="G1616" s="287" t="s">
        <v>1899</v>
      </c>
      <c r="H1616" s="288">
        <f>INDEX('[1]2023-2025'!$AK:$AK,MATCH(D1616,'[1]2023-2025'!$A:$A,0))</f>
        <v>45065</v>
      </c>
      <c r="I1616" s="288" t="e">
        <v>#N/A</v>
      </c>
      <c r="J1616" s="288">
        <f>VLOOKUP(D1616,[1]Лист3!$A:$AK,37,0)</f>
        <v>45065</v>
      </c>
      <c r="K1616" s="289">
        <f>INDEX('[1]2023-2025'!$G:$G,MATCH(D1616,'[1]2023-2025'!$A:$A,0))</f>
        <v>2024</v>
      </c>
      <c r="L1616" s="289"/>
      <c r="M1616" s="289"/>
      <c r="N1616" s="289"/>
      <c r="O1616" s="289" t="e">
        <v>#N/A</v>
      </c>
      <c r="P1616" s="289" t="e">
        <v>#N/A</v>
      </c>
      <c r="Q1616" s="186">
        <f t="shared" si="227"/>
        <v>199541.80999999997</v>
      </c>
      <c r="R1616" s="186">
        <f t="shared" si="229"/>
        <v>195658.99999999997</v>
      </c>
      <c r="S1616" s="433">
        <v>0</v>
      </c>
      <c r="T1616" s="433">
        <v>0</v>
      </c>
      <c r="U1616" s="433">
        <v>0</v>
      </c>
      <c r="V1616" s="433">
        <v>0</v>
      </c>
      <c r="W1616" s="433">
        <v>0</v>
      </c>
      <c r="X1616" s="433">
        <v>0</v>
      </c>
      <c r="Y1616" s="433">
        <v>0</v>
      </c>
      <c r="Z1616" s="433">
        <v>0</v>
      </c>
      <c r="AA1616" s="433">
        <v>0</v>
      </c>
      <c r="AB1616" s="433">
        <v>195658.99999999997</v>
      </c>
      <c r="AC1616" s="433">
        <v>0</v>
      </c>
      <c r="AD1616" s="433">
        <v>0</v>
      </c>
      <c r="AE1616" s="433">
        <v>0</v>
      </c>
      <c r="AF1616" s="433">
        <v>0</v>
      </c>
      <c r="AG1616" s="433">
        <v>0</v>
      </c>
      <c r="AH1616" s="433">
        <v>0</v>
      </c>
      <c r="AI1616" s="433">
        <v>0</v>
      </c>
      <c r="AJ1616" s="433">
        <v>3882.81</v>
      </c>
      <c r="AK1616" s="175"/>
      <c r="AL1616" s="175">
        <v>15061729</v>
      </c>
      <c r="AM1616" s="175">
        <v>15261270.810000001</v>
      </c>
      <c r="AN1616" s="175">
        <v>199541.81</v>
      </c>
    </row>
    <row r="1617" spans="1:40" s="254" customFormat="1" ht="20.3" customHeight="1" x14ac:dyDescent="0.35">
      <c r="A1617" s="256">
        <v>2024</v>
      </c>
      <c r="B1617" s="184">
        <f t="shared" si="228"/>
        <v>314</v>
      </c>
      <c r="C1617" s="248" t="s">
        <v>2394</v>
      </c>
      <c r="D1617" s="184">
        <v>34746</v>
      </c>
      <c r="E1617" s="287"/>
      <c r="F1617" s="287"/>
      <c r="G1617" s="287"/>
      <c r="H1617" s="288"/>
      <c r="I1617" s="288"/>
      <c r="J1617" s="288"/>
      <c r="K1617" s="289"/>
      <c r="L1617" s="289"/>
      <c r="M1617" s="289"/>
      <c r="N1617" s="289"/>
      <c r="O1617" s="289"/>
      <c r="P1617" s="289"/>
      <c r="Q1617" s="186">
        <f t="shared" si="227"/>
        <v>3798765.63</v>
      </c>
      <c r="R1617" s="186">
        <f t="shared" si="229"/>
        <v>3798765.63</v>
      </c>
      <c r="S1617" s="433">
        <v>0</v>
      </c>
      <c r="T1617" s="433">
        <v>1593168.35</v>
      </c>
      <c r="U1617" s="433">
        <v>0</v>
      </c>
      <c r="V1617" s="433">
        <v>338865.45999999996</v>
      </c>
      <c r="W1617" s="433">
        <v>513427.38</v>
      </c>
      <c r="X1617" s="433">
        <v>433329.74</v>
      </c>
      <c r="Y1617" s="433">
        <v>0</v>
      </c>
      <c r="Z1617" s="433">
        <v>0</v>
      </c>
      <c r="AA1617" s="433">
        <v>0</v>
      </c>
      <c r="AB1617" s="433">
        <v>919974.7</v>
      </c>
      <c r="AC1617" s="433">
        <v>0</v>
      </c>
      <c r="AD1617" s="433">
        <v>0</v>
      </c>
      <c r="AE1617" s="433">
        <v>0</v>
      </c>
      <c r="AF1617" s="433">
        <v>0</v>
      </c>
      <c r="AG1617" s="433">
        <v>0</v>
      </c>
      <c r="AH1617" s="433">
        <v>0</v>
      </c>
      <c r="AI1617" s="433">
        <v>0</v>
      </c>
      <c r="AJ1617" s="433">
        <v>0</v>
      </c>
      <c r="AK1617" s="175"/>
      <c r="AL1617" s="175">
        <v>11129785.490000002</v>
      </c>
      <c r="AM1617" s="175">
        <v>15684651.390000001</v>
      </c>
      <c r="AN1617" s="175">
        <v>4554865.8999999994</v>
      </c>
    </row>
    <row r="1618" spans="1:40" s="128" customFormat="1" ht="20.3" customHeight="1" x14ac:dyDescent="0.35">
      <c r="A1618" s="256">
        <v>2024</v>
      </c>
      <c r="B1618" s="184">
        <f t="shared" si="228"/>
        <v>315</v>
      </c>
      <c r="C1618" s="248" t="s">
        <v>903</v>
      </c>
      <c r="D1618" s="184">
        <v>33157</v>
      </c>
      <c r="E1618" s="287">
        <f>VLOOKUP(D1618,'[1]2023-2025'!$A:$G,7,0)</f>
        <v>2024</v>
      </c>
      <c r="F1618" s="287"/>
      <c r="G1618" s="287" t="s">
        <v>1899</v>
      </c>
      <c r="H1618" s="288">
        <f>INDEX('[1]2023-2025'!$AK:$AK,MATCH(D1618,'[1]2023-2025'!$A:$A,0))</f>
        <v>44761</v>
      </c>
      <c r="I1618" s="288" t="e">
        <v>#N/A</v>
      </c>
      <c r="J1618" s="288" t="e">
        <f>VLOOKUP(D1618,[1]Лист3!$A:$AK,37,0)</f>
        <v>#N/A</v>
      </c>
      <c r="K1618" s="289">
        <f>INDEX('[1]2023-2025'!$G:$G,MATCH(D1618,'[1]2023-2025'!$A:$A,0))</f>
        <v>2024</v>
      </c>
      <c r="L1618" s="289"/>
      <c r="M1618" s="289"/>
      <c r="N1618" s="289"/>
      <c r="O1618" s="289" t="s">
        <v>2647</v>
      </c>
      <c r="P1618" s="289">
        <v>0</v>
      </c>
      <c r="Q1618" s="186">
        <f t="shared" si="227"/>
        <v>32233.49</v>
      </c>
      <c r="R1618" s="186">
        <f t="shared" si="229"/>
        <v>32233.49</v>
      </c>
      <c r="S1618" s="433">
        <v>0</v>
      </c>
      <c r="T1618" s="433">
        <v>0</v>
      </c>
      <c r="U1618" s="433">
        <v>0</v>
      </c>
      <c r="V1618" s="433">
        <v>0</v>
      </c>
      <c r="W1618" s="433">
        <v>0</v>
      </c>
      <c r="X1618" s="433">
        <v>0</v>
      </c>
      <c r="Y1618" s="433">
        <v>0</v>
      </c>
      <c r="Z1618" s="433">
        <v>0</v>
      </c>
      <c r="AA1618" s="433">
        <v>0</v>
      </c>
      <c r="AB1618" s="433">
        <v>0</v>
      </c>
      <c r="AC1618" s="433">
        <v>0</v>
      </c>
      <c r="AD1618" s="433">
        <v>0</v>
      </c>
      <c r="AE1618" s="433">
        <v>0</v>
      </c>
      <c r="AF1618" s="433">
        <v>0</v>
      </c>
      <c r="AG1618" s="433">
        <v>0</v>
      </c>
      <c r="AH1618" s="433">
        <v>32233.49</v>
      </c>
      <c r="AI1618" s="433">
        <v>0</v>
      </c>
      <c r="AJ1618" s="433">
        <v>0</v>
      </c>
      <c r="AK1618" s="175"/>
      <c r="AL1618" s="175" t="e">
        <v>#N/A</v>
      </c>
      <c r="AM1618" s="175" t="e">
        <v>#N/A</v>
      </c>
      <c r="AN1618" s="175" t="e">
        <v>#N/A</v>
      </c>
    </row>
    <row r="1619" spans="1:40" s="128" customFormat="1" ht="20.3" customHeight="1" x14ac:dyDescent="0.35">
      <c r="A1619" s="256">
        <v>2024</v>
      </c>
      <c r="B1619" s="184">
        <f t="shared" si="228"/>
        <v>316</v>
      </c>
      <c r="C1619" s="248" t="s">
        <v>904</v>
      </c>
      <c r="D1619" s="184">
        <v>33159</v>
      </c>
      <c r="E1619" s="287" t="e">
        <f>VLOOKUP(D1619,'[1]2023-2025'!$A:$G,7,0)</f>
        <v>#N/A</v>
      </c>
      <c r="F1619" s="287"/>
      <c r="G1619" s="287" t="s">
        <v>1899</v>
      </c>
      <c r="H1619" s="288" t="e">
        <f>INDEX('[1]2023-2025'!$AK:$AK,MATCH(D1619,'[1]2023-2025'!$A:$A,0))</f>
        <v>#N/A</v>
      </c>
      <c r="I1619" s="288" t="e">
        <v>#N/A</v>
      </c>
      <c r="J1619" s="288" t="e">
        <f>VLOOKUP(D1619,[1]Лист3!$A:$AK,37,0)</f>
        <v>#N/A</v>
      </c>
      <c r="K1619" s="289" t="e">
        <f>INDEX('[1]2023-2025'!$G:$G,MATCH(D1619,'[1]2023-2025'!$A:$A,0))</f>
        <v>#N/A</v>
      </c>
      <c r="L1619" s="289"/>
      <c r="M1619" s="289"/>
      <c r="N1619" s="289"/>
      <c r="O1619" s="289" t="e">
        <v>#N/A</v>
      </c>
      <c r="P1619" s="289" t="e">
        <v>#N/A</v>
      </c>
      <c r="Q1619" s="186">
        <f t="shared" si="227"/>
        <v>2336781.5199999996</v>
      </c>
      <c r="R1619" s="186">
        <f t="shared" si="229"/>
        <v>2297771.7599999998</v>
      </c>
      <c r="S1619" s="433">
        <v>0</v>
      </c>
      <c r="T1619" s="433">
        <v>0</v>
      </c>
      <c r="U1619" s="433">
        <v>0</v>
      </c>
      <c r="V1619" s="433">
        <v>0</v>
      </c>
      <c r="W1619" s="433">
        <v>0</v>
      </c>
      <c r="X1619" s="433">
        <v>0</v>
      </c>
      <c r="Y1619" s="433">
        <v>0</v>
      </c>
      <c r="Z1619" s="433">
        <v>0</v>
      </c>
      <c r="AA1619" s="433">
        <v>0</v>
      </c>
      <c r="AB1619" s="433">
        <v>0</v>
      </c>
      <c r="AC1619" s="433">
        <v>2297771.7599999998</v>
      </c>
      <c r="AD1619" s="433">
        <v>0</v>
      </c>
      <c r="AE1619" s="433">
        <v>0</v>
      </c>
      <c r="AF1619" s="433">
        <v>0</v>
      </c>
      <c r="AG1619" s="433">
        <v>0</v>
      </c>
      <c r="AH1619" s="433">
        <v>0</v>
      </c>
      <c r="AI1619" s="433">
        <v>0</v>
      </c>
      <c r="AJ1619" s="433">
        <v>39009.760000000002</v>
      </c>
      <c r="AK1619" s="175"/>
      <c r="AL1619" s="175">
        <v>3845315.5200000005</v>
      </c>
      <c r="AM1619" s="175">
        <v>6182097.04</v>
      </c>
      <c r="AN1619" s="175">
        <v>2336781.5199999996</v>
      </c>
    </row>
    <row r="1620" spans="1:40" s="128" customFormat="1" ht="20.3" customHeight="1" x14ac:dyDescent="0.35">
      <c r="A1620" s="256">
        <v>2024</v>
      </c>
      <c r="B1620" s="184">
        <f t="shared" si="228"/>
        <v>317</v>
      </c>
      <c r="C1620" s="248" t="s">
        <v>905</v>
      </c>
      <c r="D1620" s="184">
        <v>33160</v>
      </c>
      <c r="E1620" s="287" t="e">
        <f>VLOOKUP(D1620,'[1]2023-2025'!$A:$G,7,0)</f>
        <v>#N/A</v>
      </c>
      <c r="F1620" s="287"/>
      <c r="G1620" s="287" t="s">
        <v>1899</v>
      </c>
      <c r="H1620" s="288" t="e">
        <f>INDEX('[1]2023-2025'!$AK:$AK,MATCH(D1620,'[1]2023-2025'!$A:$A,0))</f>
        <v>#N/A</v>
      </c>
      <c r="I1620" s="288" t="e">
        <v>#N/A</v>
      </c>
      <c r="J1620" s="288" t="e">
        <f>VLOOKUP(D1620,[1]Лист3!$A:$AK,37,0)</f>
        <v>#N/A</v>
      </c>
      <c r="K1620" s="289" t="e">
        <f>INDEX('[1]2023-2025'!$G:$G,MATCH(D1620,'[1]2023-2025'!$A:$A,0))</f>
        <v>#N/A</v>
      </c>
      <c r="L1620" s="289"/>
      <c r="M1620" s="289"/>
      <c r="N1620" s="289"/>
      <c r="O1620" s="289" t="e">
        <v>#N/A</v>
      </c>
      <c r="P1620" s="289" t="e">
        <v>#N/A</v>
      </c>
      <c r="Q1620" s="186">
        <f t="shared" si="227"/>
        <v>2268518.16</v>
      </c>
      <c r="R1620" s="186">
        <f t="shared" si="229"/>
        <v>2228742.46</v>
      </c>
      <c r="S1620" s="433">
        <v>0</v>
      </c>
      <c r="T1620" s="433">
        <v>0</v>
      </c>
      <c r="U1620" s="433">
        <v>0</v>
      </c>
      <c r="V1620" s="433">
        <v>0</v>
      </c>
      <c r="W1620" s="433">
        <v>0</v>
      </c>
      <c r="X1620" s="433">
        <v>0</v>
      </c>
      <c r="Y1620" s="433">
        <v>0</v>
      </c>
      <c r="Z1620" s="433">
        <v>0</v>
      </c>
      <c r="AA1620" s="433">
        <v>0</v>
      </c>
      <c r="AB1620" s="433">
        <v>0</v>
      </c>
      <c r="AC1620" s="433">
        <v>2228742.46</v>
      </c>
      <c r="AD1620" s="433">
        <v>0</v>
      </c>
      <c r="AE1620" s="433">
        <v>0</v>
      </c>
      <c r="AF1620" s="433">
        <v>0</v>
      </c>
      <c r="AG1620" s="433">
        <v>0</v>
      </c>
      <c r="AH1620" s="433">
        <v>0</v>
      </c>
      <c r="AI1620" s="433">
        <v>0</v>
      </c>
      <c r="AJ1620" s="433">
        <v>39775.699999999997</v>
      </c>
      <c r="AK1620" s="175"/>
      <c r="AL1620" s="175">
        <v>3923878.45</v>
      </c>
      <c r="AM1620" s="175">
        <v>6192396.6100000003</v>
      </c>
      <c r="AN1620" s="175">
        <v>2268518.16</v>
      </c>
    </row>
    <row r="1621" spans="1:40" s="128" customFormat="1" ht="20.3" customHeight="1" x14ac:dyDescent="0.35">
      <c r="A1621" s="256">
        <v>2024</v>
      </c>
      <c r="B1621" s="184">
        <f t="shared" si="228"/>
        <v>318</v>
      </c>
      <c r="C1621" s="248" t="s">
        <v>906</v>
      </c>
      <c r="D1621" s="184">
        <v>33155</v>
      </c>
      <c r="E1621" s="287">
        <f>VLOOKUP(D1621,'[1]2023-2025'!$A:$G,7,0)</f>
        <v>2024</v>
      </c>
      <c r="F1621" s="287"/>
      <c r="G1621" s="287" t="s">
        <v>1899</v>
      </c>
      <c r="H1621" s="288">
        <f>INDEX('[1]2023-2025'!$AK:$AK,MATCH(D1621,'[1]2023-2025'!$A:$A,0))</f>
        <v>44761</v>
      </c>
      <c r="I1621" s="288" t="e">
        <v>#N/A</v>
      </c>
      <c r="J1621" s="288" t="e">
        <f>VLOOKUP(D1621,[1]Лист3!$A:$AK,37,0)</f>
        <v>#N/A</v>
      </c>
      <c r="K1621" s="289">
        <f>INDEX('[1]2023-2025'!$G:$G,MATCH(D1621,'[1]2023-2025'!$A:$A,0))</f>
        <v>2024</v>
      </c>
      <c r="L1621" s="289"/>
      <c r="M1621" s="289"/>
      <c r="N1621" s="289"/>
      <c r="O1621" s="289" t="s">
        <v>2647</v>
      </c>
      <c r="P1621" s="289">
        <v>0</v>
      </c>
      <c r="Q1621" s="186">
        <f t="shared" si="227"/>
        <v>32233.49</v>
      </c>
      <c r="R1621" s="186">
        <f t="shared" si="229"/>
        <v>32233.49</v>
      </c>
      <c r="S1621" s="433">
        <v>0</v>
      </c>
      <c r="T1621" s="433">
        <v>0</v>
      </c>
      <c r="U1621" s="433">
        <v>0</v>
      </c>
      <c r="V1621" s="433">
        <v>0</v>
      </c>
      <c r="W1621" s="433">
        <v>0</v>
      </c>
      <c r="X1621" s="433">
        <v>0</v>
      </c>
      <c r="Y1621" s="433">
        <v>0</v>
      </c>
      <c r="Z1621" s="433">
        <v>0</v>
      </c>
      <c r="AA1621" s="433">
        <v>0</v>
      </c>
      <c r="AB1621" s="433">
        <v>0</v>
      </c>
      <c r="AC1621" s="433">
        <v>0</v>
      </c>
      <c r="AD1621" s="433">
        <v>0</v>
      </c>
      <c r="AE1621" s="433">
        <v>0</v>
      </c>
      <c r="AF1621" s="433">
        <v>0</v>
      </c>
      <c r="AG1621" s="433">
        <v>0</v>
      </c>
      <c r="AH1621" s="433">
        <v>32233.49</v>
      </c>
      <c r="AI1621" s="433">
        <v>0</v>
      </c>
      <c r="AJ1621" s="433">
        <v>0</v>
      </c>
      <c r="AK1621" s="175"/>
      <c r="AL1621" s="175" t="e">
        <v>#N/A</v>
      </c>
      <c r="AM1621" s="175" t="e">
        <v>#N/A</v>
      </c>
      <c r="AN1621" s="175" t="e">
        <v>#N/A</v>
      </c>
    </row>
    <row r="1622" spans="1:40" s="128" customFormat="1" ht="20.3" customHeight="1" x14ac:dyDescent="0.35">
      <c r="A1622" s="256">
        <v>2024</v>
      </c>
      <c r="B1622" s="184">
        <f t="shared" si="228"/>
        <v>319</v>
      </c>
      <c r="C1622" s="248" t="s">
        <v>908</v>
      </c>
      <c r="D1622" s="184">
        <v>35382</v>
      </c>
      <c r="E1622" s="287">
        <f>VLOOKUP(D1622,'[1]2023-2025'!$A:$G,7,0)</f>
        <v>2024</v>
      </c>
      <c r="F1622" s="287"/>
      <c r="G1622" s="287" t="s">
        <v>1899</v>
      </c>
      <c r="H1622" s="288">
        <f>INDEX('[1]2023-2025'!$AK:$AK,MATCH(D1622,'[1]2023-2025'!$A:$A,0))</f>
        <v>44973</v>
      </c>
      <c r="I1622" s="288" t="e">
        <v>#N/A</v>
      </c>
      <c r="J1622" s="288" t="e">
        <f>VLOOKUP(D1622,[1]Лист3!$A:$AK,37,0)</f>
        <v>#N/A</v>
      </c>
      <c r="K1622" s="289">
        <f>INDEX('[1]2023-2025'!$G:$G,MATCH(D1622,'[1]2023-2025'!$A:$A,0))</f>
        <v>2024</v>
      </c>
      <c r="L1622" s="289"/>
      <c r="M1622" s="289"/>
      <c r="N1622" s="289"/>
      <c r="O1622" s="289" t="e">
        <v>#N/A</v>
      </c>
      <c r="P1622" s="289" t="e">
        <v>#N/A</v>
      </c>
      <c r="Q1622" s="186">
        <f t="shared" si="227"/>
        <v>8578598.1300000008</v>
      </c>
      <c r="R1622" s="186">
        <f t="shared" si="229"/>
        <v>8442422.370000001</v>
      </c>
      <c r="S1622" s="439">
        <v>3354412.9200000004</v>
      </c>
      <c r="T1622" s="433">
        <v>0</v>
      </c>
      <c r="U1622" s="433">
        <v>0</v>
      </c>
      <c r="V1622" s="433">
        <v>353043.87999999995</v>
      </c>
      <c r="W1622" s="433">
        <v>0</v>
      </c>
      <c r="X1622" s="433">
        <v>0</v>
      </c>
      <c r="Y1622" s="433">
        <v>0</v>
      </c>
      <c r="Z1622" s="433">
        <v>0</v>
      </c>
      <c r="AA1622" s="433">
        <v>4277343.58</v>
      </c>
      <c r="AB1622" s="433">
        <v>0</v>
      </c>
      <c r="AC1622" s="433">
        <v>0</v>
      </c>
      <c r="AD1622" s="433">
        <v>0</v>
      </c>
      <c r="AE1622" s="433">
        <v>0</v>
      </c>
      <c r="AF1622" s="433">
        <v>0</v>
      </c>
      <c r="AG1622" s="433">
        <v>457621.99</v>
      </c>
      <c r="AH1622" s="433">
        <v>0</v>
      </c>
      <c r="AI1622" s="433">
        <v>0</v>
      </c>
      <c r="AJ1622" s="433">
        <v>136175.75999999998</v>
      </c>
      <c r="AK1622" s="175"/>
      <c r="AL1622" s="175">
        <v>12954031.319999998</v>
      </c>
      <c r="AM1622" s="175">
        <v>21532629.449999999</v>
      </c>
      <c r="AN1622" s="175">
        <v>8578598.1300000008</v>
      </c>
    </row>
    <row r="1623" spans="1:40" s="128" customFormat="1" ht="20.3" customHeight="1" x14ac:dyDescent="0.35">
      <c r="A1623" s="256">
        <v>2024</v>
      </c>
      <c r="B1623" s="184">
        <f t="shared" si="228"/>
        <v>320</v>
      </c>
      <c r="C1623" s="248" t="s">
        <v>909</v>
      </c>
      <c r="D1623" s="184">
        <v>35415</v>
      </c>
      <c r="E1623" s="287">
        <f>VLOOKUP(D1623,'[1]2023-2025'!$A:$G,7,0)</f>
        <v>2024</v>
      </c>
      <c r="F1623" s="287"/>
      <c r="G1623" s="287" t="s">
        <v>1899</v>
      </c>
      <c r="H1623" s="288">
        <f>INDEX('[1]2023-2025'!$AK:$AK,MATCH(D1623,'[1]2023-2025'!$A:$A,0))</f>
        <v>44973</v>
      </c>
      <c r="I1623" s="288" t="e">
        <v>#N/A</v>
      </c>
      <c r="J1623" s="288" t="e">
        <f>VLOOKUP(D1623,[1]Лист3!$A:$AK,37,0)</f>
        <v>#N/A</v>
      </c>
      <c r="K1623" s="289">
        <f>INDEX('[1]2023-2025'!$G:$G,MATCH(D1623,'[1]2023-2025'!$A:$A,0))</f>
        <v>2024</v>
      </c>
      <c r="L1623" s="289"/>
      <c r="M1623" s="289"/>
      <c r="N1623" s="289"/>
      <c r="O1623" s="289" t="e">
        <v>#N/A</v>
      </c>
      <c r="P1623" s="289" t="e">
        <v>#N/A</v>
      </c>
      <c r="Q1623" s="186">
        <f t="shared" si="227"/>
        <v>12501472.269999998</v>
      </c>
      <c r="R1623" s="186">
        <f t="shared" si="229"/>
        <v>12349860.489999998</v>
      </c>
      <c r="S1623" s="433">
        <v>5386967.96</v>
      </c>
      <c r="T1623" s="433">
        <v>2304800.46</v>
      </c>
      <c r="U1623" s="433">
        <v>0</v>
      </c>
      <c r="V1623" s="433">
        <v>0</v>
      </c>
      <c r="W1623" s="433">
        <v>0</v>
      </c>
      <c r="X1623" s="433">
        <v>0</v>
      </c>
      <c r="Y1623" s="433">
        <v>0</v>
      </c>
      <c r="Z1623" s="433">
        <v>0</v>
      </c>
      <c r="AA1623" s="433">
        <v>4327312.28</v>
      </c>
      <c r="AB1623" s="433">
        <v>0</v>
      </c>
      <c r="AC1623" s="433">
        <v>0</v>
      </c>
      <c r="AD1623" s="433">
        <v>0</v>
      </c>
      <c r="AE1623" s="433">
        <v>0</v>
      </c>
      <c r="AF1623" s="433">
        <v>0</v>
      </c>
      <c r="AG1623" s="433">
        <v>330779.79000000004</v>
      </c>
      <c r="AH1623" s="433">
        <v>0</v>
      </c>
      <c r="AI1623" s="433">
        <v>0</v>
      </c>
      <c r="AJ1623" s="433">
        <v>151611.78</v>
      </c>
      <c r="AK1623" s="175"/>
      <c r="AL1623" s="175">
        <v>9201784.1200000029</v>
      </c>
      <c r="AM1623" s="175">
        <v>21703256.390000001</v>
      </c>
      <c r="AN1623" s="175">
        <v>12501472.269999998</v>
      </c>
    </row>
    <row r="1624" spans="1:40" s="128" customFormat="1" ht="20.3" customHeight="1" x14ac:dyDescent="0.35">
      <c r="A1624" s="256">
        <v>2024</v>
      </c>
      <c r="B1624" s="184">
        <f t="shared" si="228"/>
        <v>321</v>
      </c>
      <c r="C1624" s="248" t="s">
        <v>3528</v>
      </c>
      <c r="D1624" s="184">
        <v>35424</v>
      </c>
      <c r="E1624" s="287"/>
      <c r="F1624" s="287"/>
      <c r="G1624" s="287"/>
      <c r="H1624" s="288"/>
      <c r="I1624" s="288"/>
      <c r="J1624" s="288"/>
      <c r="K1624" s="289"/>
      <c r="L1624" s="289"/>
      <c r="M1624" s="289"/>
      <c r="N1624" s="289"/>
      <c r="O1624" s="289"/>
      <c r="P1624" s="289"/>
      <c r="Q1624" s="186">
        <f t="shared" si="227"/>
        <v>52874.84</v>
      </c>
      <c r="R1624" s="186">
        <f t="shared" si="229"/>
        <v>52874.84</v>
      </c>
      <c r="S1624" s="433">
        <v>0</v>
      </c>
      <c r="T1624" s="433">
        <v>0</v>
      </c>
      <c r="U1624" s="433">
        <v>0</v>
      </c>
      <c r="V1624" s="433">
        <v>0</v>
      </c>
      <c r="W1624" s="433">
        <v>0</v>
      </c>
      <c r="X1624" s="433">
        <v>0</v>
      </c>
      <c r="Y1624" s="433">
        <v>0</v>
      </c>
      <c r="Z1624" s="433">
        <v>0</v>
      </c>
      <c r="AA1624" s="433">
        <v>0</v>
      </c>
      <c r="AB1624" s="433">
        <v>0</v>
      </c>
      <c r="AC1624" s="433">
        <v>0</v>
      </c>
      <c r="AD1624" s="433">
        <v>0</v>
      </c>
      <c r="AE1624" s="433">
        <v>0</v>
      </c>
      <c r="AF1624" s="433">
        <v>0</v>
      </c>
      <c r="AG1624" s="433">
        <v>52874.84</v>
      </c>
      <c r="AH1624" s="433">
        <v>0</v>
      </c>
      <c r="AI1624" s="433">
        <v>0</v>
      </c>
      <c r="AJ1624" s="433">
        <v>0</v>
      </c>
      <c r="AK1624" s="175"/>
      <c r="AL1624" s="175">
        <v>6935530.3199999984</v>
      </c>
      <c r="AM1624" s="175">
        <v>9726074.4499999993</v>
      </c>
      <c r="AN1624" s="175">
        <v>2790544.1300000004</v>
      </c>
    </row>
    <row r="1625" spans="1:40" s="128" customFormat="1" ht="20.149999999999999" customHeight="1" x14ac:dyDescent="0.35">
      <c r="A1625" s="256">
        <v>2024</v>
      </c>
      <c r="B1625" s="184">
        <f>B1624+1</f>
        <v>322</v>
      </c>
      <c r="C1625" s="248" t="s">
        <v>910</v>
      </c>
      <c r="D1625" s="184">
        <v>35647</v>
      </c>
      <c r="E1625" s="287">
        <f>VLOOKUP(D1625,'[1]2023-2025'!$A:$G,7,0)</f>
        <v>2024</v>
      </c>
      <c r="F1625" s="287"/>
      <c r="G1625" s="287" t="s">
        <v>1899</v>
      </c>
      <c r="H1625" s="288">
        <f>INDEX('[1]2023-2025'!$AK:$AK,MATCH(D1625,'[1]2023-2025'!$A:$A,0))</f>
        <v>45065</v>
      </c>
      <c r="I1625" s="288" t="e">
        <v>#N/A</v>
      </c>
      <c r="J1625" s="288">
        <f>VLOOKUP(D1625,[1]Лист3!$A:$AK,37,0)</f>
        <v>45065</v>
      </c>
      <c r="K1625" s="289">
        <f>INDEX('[1]2023-2025'!$G:$G,MATCH(D1625,'[1]2023-2025'!$A:$A,0))</f>
        <v>2024</v>
      </c>
      <c r="L1625" s="289"/>
      <c r="M1625" s="289"/>
      <c r="N1625" s="289"/>
      <c r="O1625" s="289" t="e">
        <v>#N/A</v>
      </c>
      <c r="P1625" s="289" t="e">
        <v>#N/A</v>
      </c>
      <c r="Q1625" s="186">
        <f t="shared" si="227"/>
        <v>1887101.2600000002</v>
      </c>
      <c r="R1625" s="186">
        <f t="shared" si="229"/>
        <v>1862634.4800000002</v>
      </c>
      <c r="S1625" s="433">
        <v>418810.24</v>
      </c>
      <c r="T1625" s="433">
        <v>0</v>
      </c>
      <c r="U1625" s="433">
        <v>0</v>
      </c>
      <c r="V1625" s="433">
        <v>0</v>
      </c>
      <c r="W1625" s="433">
        <v>0</v>
      </c>
      <c r="X1625" s="433">
        <v>0</v>
      </c>
      <c r="Y1625" s="433">
        <v>0</v>
      </c>
      <c r="Z1625" s="433">
        <v>0</v>
      </c>
      <c r="AA1625" s="433">
        <v>1443824.2400000002</v>
      </c>
      <c r="AB1625" s="433">
        <v>0</v>
      </c>
      <c r="AC1625" s="433">
        <v>0</v>
      </c>
      <c r="AD1625" s="433">
        <v>0</v>
      </c>
      <c r="AE1625" s="433">
        <v>0</v>
      </c>
      <c r="AF1625" s="433">
        <v>0</v>
      </c>
      <c r="AG1625" s="433">
        <v>0</v>
      </c>
      <c r="AH1625" s="433">
        <v>0</v>
      </c>
      <c r="AI1625" s="433">
        <v>0</v>
      </c>
      <c r="AJ1625" s="433">
        <v>24466.780000000002</v>
      </c>
      <c r="AK1625" s="175"/>
      <c r="AL1625" s="175">
        <v>1554275.21</v>
      </c>
      <c r="AM1625" s="175">
        <v>3441376.47</v>
      </c>
      <c r="AN1625" s="175">
        <v>1887101.2600000002</v>
      </c>
    </row>
    <row r="1626" spans="1:40" s="128" customFormat="1" ht="20.3" customHeight="1" x14ac:dyDescent="0.35">
      <c r="A1626" s="256">
        <v>2024</v>
      </c>
      <c r="B1626" s="184">
        <f t="shared" si="228"/>
        <v>323</v>
      </c>
      <c r="C1626" s="248" t="s">
        <v>911</v>
      </c>
      <c r="D1626" s="184">
        <v>35631</v>
      </c>
      <c r="E1626" s="287">
        <f>VLOOKUP(D1626,'[1]2023-2025'!$A:$G,7,0)</f>
        <v>2024</v>
      </c>
      <c r="F1626" s="287"/>
      <c r="G1626" s="287" t="s">
        <v>1899</v>
      </c>
      <c r="H1626" s="288">
        <f>INDEX('[1]2023-2025'!$AK:$AK,MATCH(D1626,'[1]2023-2025'!$A:$A,0))</f>
        <v>45065</v>
      </c>
      <c r="I1626" s="288" t="e">
        <v>#N/A</v>
      </c>
      <c r="J1626" s="288">
        <f>VLOOKUP(D1626,[1]Лист3!$A:$AK,37,0)</f>
        <v>45065</v>
      </c>
      <c r="K1626" s="289">
        <f>INDEX('[1]2023-2025'!$G:$G,MATCH(D1626,'[1]2023-2025'!$A:$A,0))</f>
        <v>2024</v>
      </c>
      <c r="L1626" s="289"/>
      <c r="M1626" s="289"/>
      <c r="N1626" s="289"/>
      <c r="O1626" s="289" t="e">
        <v>#N/A</v>
      </c>
      <c r="P1626" s="289" t="e">
        <v>#N/A</v>
      </c>
      <c r="Q1626" s="186">
        <f t="shared" si="227"/>
        <v>112584.65</v>
      </c>
      <c r="R1626" s="186">
        <f t="shared" si="229"/>
        <v>112584.65</v>
      </c>
      <c r="S1626" s="433">
        <v>0</v>
      </c>
      <c r="T1626" s="433">
        <v>0</v>
      </c>
      <c r="U1626" s="433">
        <v>0</v>
      </c>
      <c r="V1626" s="433">
        <v>0</v>
      </c>
      <c r="W1626" s="433">
        <v>0</v>
      </c>
      <c r="X1626" s="433">
        <v>0</v>
      </c>
      <c r="Y1626" s="433">
        <v>0</v>
      </c>
      <c r="Z1626" s="433">
        <v>0</v>
      </c>
      <c r="AA1626" s="433">
        <v>0</v>
      </c>
      <c r="AB1626" s="433">
        <v>0</v>
      </c>
      <c r="AC1626" s="433">
        <v>0</v>
      </c>
      <c r="AD1626" s="433">
        <v>0</v>
      </c>
      <c r="AE1626" s="433">
        <v>0</v>
      </c>
      <c r="AF1626" s="433">
        <v>0</v>
      </c>
      <c r="AG1626" s="433">
        <v>112584.65</v>
      </c>
      <c r="AH1626" s="433">
        <v>0</v>
      </c>
      <c r="AI1626" s="433">
        <v>0</v>
      </c>
      <c r="AJ1626" s="433">
        <v>0</v>
      </c>
      <c r="AK1626" s="175"/>
      <c r="AL1626" s="175">
        <v>11104942.4</v>
      </c>
      <c r="AM1626" s="175">
        <v>11217527.050000001</v>
      </c>
      <c r="AN1626" s="175">
        <v>112584.65</v>
      </c>
    </row>
    <row r="1627" spans="1:40" s="128" customFormat="1" ht="20.3" customHeight="1" x14ac:dyDescent="0.35">
      <c r="A1627" s="256">
        <v>2024</v>
      </c>
      <c r="B1627" s="184">
        <f t="shared" si="228"/>
        <v>324</v>
      </c>
      <c r="C1627" s="248" t="s">
        <v>1534</v>
      </c>
      <c r="D1627" s="184">
        <v>35687</v>
      </c>
      <c r="E1627" s="287">
        <f>VLOOKUP(D1627,'[1]2023-2025'!$A:$G,7,0)</f>
        <v>2024</v>
      </c>
      <c r="F1627" s="287"/>
      <c r="G1627" s="287" t="s">
        <v>1899</v>
      </c>
      <c r="H1627" s="288">
        <f>INDEX('[1]2023-2025'!$AK:$AK,MATCH(D1627,'[1]2023-2025'!$A:$A,0))</f>
        <v>44973</v>
      </c>
      <c r="I1627" s="288" t="e">
        <v>#N/A</v>
      </c>
      <c r="J1627" s="288" t="e">
        <f>VLOOKUP(D1627,[1]Лист3!$A:$AK,37,0)</f>
        <v>#N/A</v>
      </c>
      <c r="K1627" s="289">
        <f>INDEX('[1]2023-2025'!$G:$G,MATCH(D1627,'[1]2023-2025'!$A:$A,0))</f>
        <v>2024</v>
      </c>
      <c r="L1627" s="289"/>
      <c r="M1627" s="289"/>
      <c r="N1627" s="289"/>
      <c r="O1627" s="289" t="e">
        <v>#N/A</v>
      </c>
      <c r="P1627" s="289" t="e">
        <v>#N/A</v>
      </c>
      <c r="Q1627" s="186">
        <f t="shared" si="227"/>
        <v>41144.050000000003</v>
      </c>
      <c r="R1627" s="186">
        <f t="shared" si="229"/>
        <v>41144.050000000003</v>
      </c>
      <c r="S1627" s="433">
        <v>0</v>
      </c>
      <c r="T1627" s="433">
        <v>0</v>
      </c>
      <c r="U1627" s="433">
        <v>0</v>
      </c>
      <c r="V1627" s="433">
        <v>0</v>
      </c>
      <c r="W1627" s="433">
        <v>0</v>
      </c>
      <c r="X1627" s="433">
        <v>0</v>
      </c>
      <c r="Y1627" s="433">
        <v>0</v>
      </c>
      <c r="Z1627" s="433">
        <v>0</v>
      </c>
      <c r="AA1627" s="433">
        <v>0</v>
      </c>
      <c r="AB1627" s="433">
        <v>0</v>
      </c>
      <c r="AC1627" s="433">
        <v>0</v>
      </c>
      <c r="AD1627" s="433">
        <v>0</v>
      </c>
      <c r="AE1627" s="433">
        <v>0</v>
      </c>
      <c r="AF1627" s="433">
        <v>0</v>
      </c>
      <c r="AG1627" s="433">
        <v>41144.050000000003</v>
      </c>
      <c r="AH1627" s="433">
        <v>0</v>
      </c>
      <c r="AI1627" s="433">
        <v>0</v>
      </c>
      <c r="AJ1627" s="433">
        <v>0</v>
      </c>
      <c r="AK1627" s="175"/>
      <c r="AL1627" s="175">
        <v>1818944.5</v>
      </c>
      <c r="AM1627" s="175">
        <v>1913016.27</v>
      </c>
      <c r="AN1627" s="175">
        <v>94071.77</v>
      </c>
    </row>
    <row r="1628" spans="1:40" s="128" customFormat="1" ht="20.3" customHeight="1" x14ac:dyDescent="0.35">
      <c r="A1628" s="256">
        <v>2024</v>
      </c>
      <c r="B1628" s="184">
        <f t="shared" si="228"/>
        <v>325</v>
      </c>
      <c r="C1628" s="248" t="s">
        <v>1535</v>
      </c>
      <c r="D1628" s="184">
        <v>35690</v>
      </c>
      <c r="E1628" s="287" t="e">
        <f>VLOOKUP(D1628,'[1]2023-2025'!$A:$G,7,0)</f>
        <v>#N/A</v>
      </c>
      <c r="F1628" s="287"/>
      <c r="G1628" s="287" t="s">
        <v>1899</v>
      </c>
      <c r="H1628" s="288" t="e">
        <f>INDEX('[1]2023-2025'!$AK:$AK,MATCH(D1628,'[1]2023-2025'!$A:$A,0))</f>
        <v>#N/A</v>
      </c>
      <c r="I1628" s="288" t="e">
        <v>#N/A</v>
      </c>
      <c r="J1628" s="288" t="e">
        <f>VLOOKUP(D1628,[1]Лист3!$A:$AK,37,0)</f>
        <v>#N/A</v>
      </c>
      <c r="K1628" s="289" t="e">
        <f>INDEX('[1]2023-2025'!$G:$G,MATCH(D1628,'[1]2023-2025'!$A:$A,0))</f>
        <v>#N/A</v>
      </c>
      <c r="L1628" s="289"/>
      <c r="M1628" s="289"/>
      <c r="N1628" s="289"/>
      <c r="O1628" s="289" t="e">
        <v>#N/A</v>
      </c>
      <c r="P1628" s="289" t="e">
        <v>#N/A</v>
      </c>
      <c r="Q1628" s="186">
        <f t="shared" si="227"/>
        <v>949477.05999999994</v>
      </c>
      <c r="R1628" s="186">
        <f t="shared" si="229"/>
        <v>904652.33</v>
      </c>
      <c r="S1628" s="433">
        <v>0</v>
      </c>
      <c r="T1628" s="433">
        <v>0</v>
      </c>
      <c r="U1628" s="433">
        <v>0</v>
      </c>
      <c r="V1628" s="433">
        <v>0</v>
      </c>
      <c r="W1628" s="433">
        <v>0</v>
      </c>
      <c r="X1628" s="433">
        <v>0</v>
      </c>
      <c r="Y1628" s="433">
        <v>0</v>
      </c>
      <c r="Z1628" s="433">
        <v>0</v>
      </c>
      <c r="AA1628" s="433">
        <v>904652.33</v>
      </c>
      <c r="AB1628" s="433">
        <v>0</v>
      </c>
      <c r="AC1628" s="433">
        <v>0</v>
      </c>
      <c r="AD1628" s="433">
        <v>0</v>
      </c>
      <c r="AE1628" s="433">
        <v>0</v>
      </c>
      <c r="AF1628" s="433">
        <v>0</v>
      </c>
      <c r="AG1628" s="433">
        <v>0</v>
      </c>
      <c r="AH1628" s="433">
        <v>0</v>
      </c>
      <c r="AI1628" s="433">
        <v>0</v>
      </c>
      <c r="AJ1628" s="433">
        <v>44824.73</v>
      </c>
      <c r="AK1628" s="175"/>
      <c r="AL1628" s="175">
        <v>907705.57</v>
      </c>
      <c r="AM1628" s="175">
        <v>1915423.89</v>
      </c>
      <c r="AN1628" s="175">
        <v>1007718.32</v>
      </c>
    </row>
    <row r="1629" spans="1:40" s="128" customFormat="1" ht="20.3" customHeight="1" x14ac:dyDescent="0.35">
      <c r="A1629" s="256">
        <v>2024</v>
      </c>
      <c r="B1629" s="184">
        <f t="shared" si="228"/>
        <v>326</v>
      </c>
      <c r="C1629" s="248" t="s">
        <v>913</v>
      </c>
      <c r="D1629" s="184">
        <v>35737</v>
      </c>
      <c r="E1629" s="287" t="e">
        <f>VLOOKUP(D1629,'[1]2023-2025'!$A:$G,7,0)</f>
        <v>#N/A</v>
      </c>
      <c r="F1629" s="287"/>
      <c r="G1629" s="287" t="s">
        <v>1899</v>
      </c>
      <c r="H1629" s="288" t="e">
        <f>INDEX('[1]2023-2025'!$AK:$AK,MATCH(D1629,'[1]2023-2025'!$A:$A,0))</f>
        <v>#N/A</v>
      </c>
      <c r="I1629" s="288" t="e">
        <v>#N/A</v>
      </c>
      <c r="J1629" s="288" t="e">
        <f>VLOOKUP(D1629,[1]Лист3!$A:$AK,37,0)</f>
        <v>#N/A</v>
      </c>
      <c r="K1629" s="289" t="e">
        <f>INDEX('[1]2023-2025'!$G:$G,MATCH(D1629,'[1]2023-2025'!$A:$A,0))</f>
        <v>#N/A</v>
      </c>
      <c r="L1629" s="289"/>
      <c r="M1629" s="289"/>
      <c r="N1629" s="289"/>
      <c r="O1629" s="289" t="e">
        <v>#N/A</v>
      </c>
      <c r="P1629" s="289" t="e">
        <v>#N/A</v>
      </c>
      <c r="Q1629" s="186">
        <f t="shared" si="227"/>
        <v>1069872.7500000002</v>
      </c>
      <c r="R1629" s="186">
        <f t="shared" si="229"/>
        <v>1055844.6600000001</v>
      </c>
      <c r="S1629" s="433">
        <v>0</v>
      </c>
      <c r="T1629" s="433">
        <v>0</v>
      </c>
      <c r="U1629" s="433">
        <v>0</v>
      </c>
      <c r="V1629" s="433">
        <v>0</v>
      </c>
      <c r="W1629" s="433">
        <v>0</v>
      </c>
      <c r="X1629" s="433">
        <v>0</v>
      </c>
      <c r="Y1629" s="433">
        <v>0</v>
      </c>
      <c r="Z1629" s="433">
        <v>0</v>
      </c>
      <c r="AA1629" s="433">
        <v>1055844.6600000001</v>
      </c>
      <c r="AB1629" s="433">
        <v>0</v>
      </c>
      <c r="AC1629" s="433">
        <v>0</v>
      </c>
      <c r="AD1629" s="433">
        <v>0</v>
      </c>
      <c r="AE1629" s="433">
        <v>0</v>
      </c>
      <c r="AF1629" s="433">
        <v>0</v>
      </c>
      <c r="AG1629" s="433">
        <v>0</v>
      </c>
      <c r="AH1629" s="433">
        <v>0</v>
      </c>
      <c r="AI1629" s="433">
        <v>0</v>
      </c>
      <c r="AJ1629" s="433">
        <v>14028.09</v>
      </c>
      <c r="AK1629" s="175"/>
      <c r="AL1629" s="175">
        <v>1307251.5499999996</v>
      </c>
      <c r="AM1629" s="175">
        <v>2377124.2999999998</v>
      </c>
      <c r="AN1629" s="175">
        <v>1069872.7500000002</v>
      </c>
    </row>
    <row r="1630" spans="1:40" s="128" customFormat="1" ht="20.3" customHeight="1" x14ac:dyDescent="0.35">
      <c r="A1630" s="256">
        <v>2024</v>
      </c>
      <c r="B1630" s="184">
        <f>B1629+1</f>
        <v>327</v>
      </c>
      <c r="C1630" s="248" t="s">
        <v>916</v>
      </c>
      <c r="D1630" s="184">
        <v>35740</v>
      </c>
      <c r="E1630" s="287">
        <f>VLOOKUP(D1630,'[1]2023-2025'!$A:$G,7,0)</f>
        <v>2024</v>
      </c>
      <c r="F1630" s="287"/>
      <c r="G1630" s="287" t="s">
        <v>1899</v>
      </c>
      <c r="H1630" s="288">
        <f>INDEX('[1]2023-2025'!$AK:$AK,MATCH(D1630,'[1]2023-2025'!$A:$A,0))</f>
        <v>44973</v>
      </c>
      <c r="I1630" s="288" t="e">
        <v>#N/A</v>
      </c>
      <c r="J1630" s="288" t="e">
        <f>VLOOKUP(D1630,[1]Лист3!$A:$AK,37,0)</f>
        <v>#N/A</v>
      </c>
      <c r="K1630" s="289">
        <f>INDEX('[1]2023-2025'!$G:$G,MATCH(D1630,'[1]2023-2025'!$A:$A,0))</f>
        <v>2024</v>
      </c>
      <c r="L1630" s="289"/>
      <c r="M1630" s="289"/>
      <c r="N1630" s="289"/>
      <c r="O1630" s="289" t="e">
        <v>#N/A</v>
      </c>
      <c r="P1630" s="289" t="e">
        <v>#N/A</v>
      </c>
      <c r="Q1630" s="186">
        <f t="shared" si="227"/>
        <v>486958.22999999992</v>
      </c>
      <c r="R1630" s="186">
        <f t="shared" si="229"/>
        <v>476258.02999999991</v>
      </c>
      <c r="S1630" s="433">
        <v>324020.13999999996</v>
      </c>
      <c r="T1630" s="433">
        <v>0</v>
      </c>
      <c r="U1630" s="433">
        <v>0</v>
      </c>
      <c r="V1630" s="433">
        <v>0</v>
      </c>
      <c r="W1630" s="433">
        <v>0</v>
      </c>
      <c r="X1630" s="433">
        <v>0</v>
      </c>
      <c r="Y1630" s="433">
        <v>0</v>
      </c>
      <c r="Z1630" s="433">
        <v>0</v>
      </c>
      <c r="AA1630" s="433">
        <v>0</v>
      </c>
      <c r="AB1630" s="433">
        <v>152237.88999999998</v>
      </c>
      <c r="AC1630" s="433">
        <v>0</v>
      </c>
      <c r="AD1630" s="433">
        <v>0</v>
      </c>
      <c r="AE1630" s="433">
        <v>0</v>
      </c>
      <c r="AF1630" s="433">
        <v>0</v>
      </c>
      <c r="AG1630" s="433">
        <v>0</v>
      </c>
      <c r="AH1630" s="433">
        <v>0</v>
      </c>
      <c r="AI1630" s="433">
        <v>0</v>
      </c>
      <c r="AJ1630" s="433">
        <v>10700.2</v>
      </c>
      <c r="AK1630" s="175"/>
      <c r="AL1630" s="175">
        <v>1953973.35</v>
      </c>
      <c r="AM1630" s="175">
        <v>2440931.58</v>
      </c>
      <c r="AN1630" s="175">
        <v>486958.22999999992</v>
      </c>
    </row>
    <row r="1631" spans="1:40" s="128" customFormat="1" ht="20.3" customHeight="1" x14ac:dyDescent="0.35">
      <c r="A1631" s="256">
        <v>2024</v>
      </c>
      <c r="B1631" s="184">
        <f t="shared" si="228"/>
        <v>328</v>
      </c>
      <c r="C1631" s="248" t="s">
        <v>918</v>
      </c>
      <c r="D1631" s="184">
        <v>35743</v>
      </c>
      <c r="E1631" s="287">
        <f>VLOOKUP(D1631,'[1]2023-2025'!$A:$G,7,0)</f>
        <v>2024</v>
      </c>
      <c r="F1631" s="287"/>
      <c r="G1631" s="287" t="s">
        <v>1899</v>
      </c>
      <c r="H1631" s="288">
        <f>INDEX('[1]2023-2025'!$AK:$AK,MATCH(D1631,'[1]2023-2025'!$A:$A,0))</f>
        <v>44973</v>
      </c>
      <c r="I1631" s="288" t="e">
        <v>#N/A</v>
      </c>
      <c r="J1631" s="288" t="e">
        <f>VLOOKUP(D1631,[1]Лист3!$A:$AK,37,0)</f>
        <v>#N/A</v>
      </c>
      <c r="K1631" s="289">
        <f>INDEX('[1]2023-2025'!$G:$G,MATCH(D1631,'[1]2023-2025'!$A:$A,0))</f>
        <v>2024</v>
      </c>
      <c r="L1631" s="289"/>
      <c r="M1631" s="289"/>
      <c r="N1631" s="289"/>
      <c r="O1631" s="289" t="e">
        <v>#N/A</v>
      </c>
      <c r="P1631" s="289" t="e">
        <v>#N/A</v>
      </c>
      <c r="Q1631" s="186">
        <f t="shared" si="227"/>
        <v>298463.92999999993</v>
      </c>
      <c r="R1631" s="186">
        <f t="shared" si="229"/>
        <v>294722.45999999996</v>
      </c>
      <c r="S1631" s="433">
        <v>294722.45999999996</v>
      </c>
      <c r="T1631" s="433">
        <v>0</v>
      </c>
      <c r="U1631" s="433">
        <v>0</v>
      </c>
      <c r="V1631" s="433">
        <v>0</v>
      </c>
      <c r="W1631" s="433">
        <v>0</v>
      </c>
      <c r="X1631" s="433">
        <v>0</v>
      </c>
      <c r="Y1631" s="433">
        <v>0</v>
      </c>
      <c r="Z1631" s="433">
        <v>0</v>
      </c>
      <c r="AA1631" s="433">
        <v>0</v>
      </c>
      <c r="AB1631" s="433">
        <v>0</v>
      </c>
      <c r="AC1631" s="433">
        <v>0</v>
      </c>
      <c r="AD1631" s="433">
        <v>0</v>
      </c>
      <c r="AE1631" s="433">
        <v>0</v>
      </c>
      <c r="AF1631" s="433">
        <v>0</v>
      </c>
      <c r="AG1631" s="433">
        <v>0</v>
      </c>
      <c r="AH1631" s="433">
        <v>0</v>
      </c>
      <c r="AI1631" s="433">
        <v>0</v>
      </c>
      <c r="AJ1631" s="433">
        <v>3741.47</v>
      </c>
      <c r="AK1631" s="175"/>
      <c r="AL1631" s="175">
        <v>2171361.6399999997</v>
      </c>
      <c r="AM1631" s="175">
        <v>2469825.5699999998</v>
      </c>
      <c r="AN1631" s="175">
        <v>298463.92999999993</v>
      </c>
    </row>
    <row r="1632" spans="1:40" s="128" customFormat="1" ht="20.3" customHeight="1" x14ac:dyDescent="0.35">
      <c r="A1632" s="256">
        <v>2024</v>
      </c>
      <c r="B1632" s="184">
        <f t="shared" si="228"/>
        <v>329</v>
      </c>
      <c r="C1632" s="248" t="s">
        <v>920</v>
      </c>
      <c r="D1632" s="184">
        <v>35800</v>
      </c>
      <c r="E1632" s="287">
        <f>VLOOKUP(D1632,'[1]2023-2025'!$A:$G,7,0)</f>
        <v>2024</v>
      </c>
      <c r="F1632" s="287"/>
      <c r="G1632" s="287" t="s">
        <v>1899</v>
      </c>
      <c r="H1632" s="288">
        <f>INDEX('[1]2023-2025'!$AK:$AK,MATCH(D1632,'[1]2023-2025'!$A:$A,0))</f>
        <v>45065</v>
      </c>
      <c r="I1632" s="288" t="e">
        <v>#N/A</v>
      </c>
      <c r="J1632" s="288">
        <f>VLOOKUP(D1632,[1]Лист3!$A:$AK,37,0)</f>
        <v>45065</v>
      </c>
      <c r="K1632" s="289">
        <f>INDEX('[1]2023-2025'!$G:$G,MATCH(D1632,'[1]2023-2025'!$A:$A,0))</f>
        <v>2024</v>
      </c>
      <c r="L1632" s="289"/>
      <c r="M1632" s="289"/>
      <c r="N1632" s="289"/>
      <c r="O1632" s="289" t="e">
        <v>#N/A</v>
      </c>
      <c r="P1632" s="289" t="e">
        <v>#N/A</v>
      </c>
      <c r="Q1632" s="186">
        <f t="shared" si="227"/>
        <v>221113.57</v>
      </c>
      <c r="R1632" s="186">
        <f t="shared" si="229"/>
        <v>218380.03</v>
      </c>
      <c r="S1632" s="433">
        <v>218380.03</v>
      </c>
      <c r="T1632" s="433">
        <v>0</v>
      </c>
      <c r="U1632" s="433">
        <v>0</v>
      </c>
      <c r="V1632" s="433">
        <v>0</v>
      </c>
      <c r="W1632" s="433">
        <v>0</v>
      </c>
      <c r="X1632" s="433">
        <v>0</v>
      </c>
      <c r="Y1632" s="433">
        <v>0</v>
      </c>
      <c r="Z1632" s="433">
        <v>0</v>
      </c>
      <c r="AA1632" s="433">
        <v>0</v>
      </c>
      <c r="AB1632" s="433">
        <v>0</v>
      </c>
      <c r="AC1632" s="433">
        <v>0</v>
      </c>
      <c r="AD1632" s="433">
        <v>0</v>
      </c>
      <c r="AE1632" s="433">
        <v>0</v>
      </c>
      <c r="AF1632" s="433">
        <v>0</v>
      </c>
      <c r="AG1632" s="433">
        <v>0</v>
      </c>
      <c r="AH1632" s="433">
        <v>0</v>
      </c>
      <c r="AI1632" s="433">
        <v>0</v>
      </c>
      <c r="AJ1632" s="433">
        <v>2733.54</v>
      </c>
      <c r="AK1632" s="175"/>
      <c r="AL1632" s="175">
        <v>2107252.3400000003</v>
      </c>
      <c r="AM1632" s="175">
        <v>2328365.91</v>
      </c>
      <c r="AN1632" s="175">
        <v>221113.57</v>
      </c>
    </row>
    <row r="1633" spans="1:40" s="128" customFormat="1" ht="20.3" customHeight="1" x14ac:dyDescent="0.35">
      <c r="A1633" s="256">
        <v>2024</v>
      </c>
      <c r="B1633" s="184">
        <f t="shared" si="228"/>
        <v>330</v>
      </c>
      <c r="C1633" s="248" t="s">
        <v>921</v>
      </c>
      <c r="D1633" s="184">
        <v>35801</v>
      </c>
      <c r="E1633" s="287">
        <f>VLOOKUP(D1633,'[1]2023-2025'!$A:$G,7,0)</f>
        <v>2024</v>
      </c>
      <c r="F1633" s="287"/>
      <c r="G1633" s="287" t="s">
        <v>1899</v>
      </c>
      <c r="H1633" s="288">
        <f>INDEX('[1]2023-2025'!$AK:$AK,MATCH(D1633,'[1]2023-2025'!$A:$A,0))</f>
        <v>45065</v>
      </c>
      <c r="I1633" s="288" t="e">
        <v>#N/A</v>
      </c>
      <c r="J1633" s="288">
        <f>VLOOKUP(D1633,[1]Лист3!$A:$AK,37,0)</f>
        <v>45065</v>
      </c>
      <c r="K1633" s="289">
        <f>INDEX('[1]2023-2025'!$G:$G,MATCH(D1633,'[1]2023-2025'!$A:$A,0))</f>
        <v>2024</v>
      </c>
      <c r="L1633" s="289"/>
      <c r="M1633" s="289"/>
      <c r="N1633" s="289"/>
      <c r="O1633" s="289" t="e">
        <v>#N/A</v>
      </c>
      <c r="P1633" s="289" t="e">
        <v>#N/A</v>
      </c>
      <c r="Q1633" s="186">
        <f t="shared" si="227"/>
        <v>924994.94</v>
      </c>
      <c r="R1633" s="186">
        <f t="shared" si="229"/>
        <v>914376.5</v>
      </c>
      <c r="S1633" s="433">
        <v>0</v>
      </c>
      <c r="T1633" s="433">
        <v>0</v>
      </c>
      <c r="U1633" s="433">
        <v>0</v>
      </c>
      <c r="V1633" s="433">
        <v>0</v>
      </c>
      <c r="W1633" s="433">
        <v>0</v>
      </c>
      <c r="X1633" s="433">
        <v>0</v>
      </c>
      <c r="Y1633" s="433">
        <v>0</v>
      </c>
      <c r="Z1633" s="433">
        <v>0</v>
      </c>
      <c r="AA1633" s="433">
        <v>914376.5</v>
      </c>
      <c r="AB1633" s="433">
        <v>0</v>
      </c>
      <c r="AC1633" s="433">
        <v>0</v>
      </c>
      <c r="AD1633" s="433">
        <v>0</v>
      </c>
      <c r="AE1633" s="433">
        <v>0</v>
      </c>
      <c r="AF1633" s="433">
        <v>0</v>
      </c>
      <c r="AG1633" s="433">
        <v>0</v>
      </c>
      <c r="AH1633" s="433">
        <v>0</v>
      </c>
      <c r="AI1633" s="433">
        <v>0</v>
      </c>
      <c r="AJ1633" s="433">
        <v>10618.44</v>
      </c>
      <c r="AK1633" s="175"/>
      <c r="AL1633" s="175">
        <v>1606230.04</v>
      </c>
      <c r="AM1633" s="175">
        <v>2531224.98</v>
      </c>
      <c r="AN1633" s="175">
        <v>924994.94</v>
      </c>
    </row>
    <row r="1634" spans="1:40" s="128" customFormat="1" ht="20.3" customHeight="1" x14ac:dyDescent="0.35">
      <c r="A1634" s="256">
        <v>2024</v>
      </c>
      <c r="B1634" s="184">
        <f t="shared" si="228"/>
        <v>331</v>
      </c>
      <c r="C1634" s="248" t="s">
        <v>922</v>
      </c>
      <c r="D1634" s="184">
        <v>35807</v>
      </c>
      <c r="E1634" s="287">
        <f>VLOOKUP(D1634,'[1]2023-2025'!$A:$G,7,0)</f>
        <v>2024</v>
      </c>
      <c r="F1634" s="287"/>
      <c r="G1634" s="287" t="s">
        <v>1899</v>
      </c>
      <c r="H1634" s="288">
        <f>INDEX('[1]2023-2025'!$AK:$AK,MATCH(D1634,'[1]2023-2025'!$A:$A,0))</f>
        <v>45065</v>
      </c>
      <c r="I1634" s="288" t="e">
        <v>#N/A</v>
      </c>
      <c r="J1634" s="288">
        <f>VLOOKUP(D1634,[1]Лист3!$A:$AK,37,0)</f>
        <v>45065</v>
      </c>
      <c r="K1634" s="289">
        <f>INDEX('[1]2023-2025'!$G:$G,MATCH(D1634,'[1]2023-2025'!$A:$A,0))</f>
        <v>2024</v>
      </c>
      <c r="L1634" s="289"/>
      <c r="M1634" s="289"/>
      <c r="N1634" s="289"/>
      <c r="O1634" s="289" t="e">
        <v>#N/A</v>
      </c>
      <c r="P1634" s="289" t="e">
        <v>#N/A</v>
      </c>
      <c r="Q1634" s="186">
        <f t="shared" si="227"/>
        <v>413945.94</v>
      </c>
      <c r="R1634" s="186">
        <f t="shared" si="229"/>
        <v>409114.91</v>
      </c>
      <c r="S1634" s="433">
        <v>0</v>
      </c>
      <c r="T1634" s="433">
        <v>409114.91</v>
      </c>
      <c r="U1634" s="433">
        <v>0</v>
      </c>
      <c r="V1634" s="433">
        <v>0</v>
      </c>
      <c r="W1634" s="433">
        <v>0</v>
      </c>
      <c r="X1634" s="433">
        <v>0</v>
      </c>
      <c r="Y1634" s="433">
        <v>0</v>
      </c>
      <c r="Z1634" s="433">
        <v>0</v>
      </c>
      <c r="AA1634" s="433">
        <v>0</v>
      </c>
      <c r="AB1634" s="433">
        <v>0</v>
      </c>
      <c r="AC1634" s="433">
        <v>0</v>
      </c>
      <c r="AD1634" s="433">
        <v>0</v>
      </c>
      <c r="AE1634" s="433">
        <v>0</v>
      </c>
      <c r="AF1634" s="433">
        <v>0</v>
      </c>
      <c r="AG1634" s="433">
        <v>0</v>
      </c>
      <c r="AH1634" s="433">
        <v>0</v>
      </c>
      <c r="AI1634" s="433">
        <v>0</v>
      </c>
      <c r="AJ1634" s="433">
        <v>4831.03</v>
      </c>
      <c r="AK1634" s="175"/>
      <c r="AL1634" s="175">
        <v>2637369.0699999998</v>
      </c>
      <c r="AM1634" s="175">
        <v>3051315.01</v>
      </c>
      <c r="AN1634" s="175">
        <v>413945.94</v>
      </c>
    </row>
    <row r="1635" spans="1:40" s="128" customFormat="1" ht="20.3" customHeight="1" x14ac:dyDescent="0.35">
      <c r="A1635" s="256">
        <v>2024</v>
      </c>
      <c r="B1635" s="184">
        <f t="shared" si="228"/>
        <v>332</v>
      </c>
      <c r="C1635" s="248" t="s">
        <v>923</v>
      </c>
      <c r="D1635" s="184">
        <v>35765</v>
      </c>
      <c r="E1635" s="287" t="e">
        <f>VLOOKUP(D1635,'[1]2023-2025'!$A:$G,7,0)</f>
        <v>#N/A</v>
      </c>
      <c r="F1635" s="287"/>
      <c r="G1635" s="287" t="s">
        <v>1899</v>
      </c>
      <c r="H1635" s="288" t="e">
        <f>INDEX('[1]2023-2025'!$AK:$AK,MATCH(D1635,'[1]2023-2025'!$A:$A,0))</f>
        <v>#N/A</v>
      </c>
      <c r="I1635" s="288" t="e">
        <v>#N/A</v>
      </c>
      <c r="J1635" s="288" t="e">
        <f>VLOOKUP(D1635,[1]Лист3!$A:$AK,37,0)</f>
        <v>#N/A</v>
      </c>
      <c r="K1635" s="289" t="e">
        <f>INDEX('[1]2023-2025'!$G:$G,MATCH(D1635,'[1]2023-2025'!$A:$A,0))</f>
        <v>#N/A</v>
      </c>
      <c r="L1635" s="289"/>
      <c r="M1635" s="289"/>
      <c r="N1635" s="289"/>
      <c r="O1635" s="289" t="e">
        <v>#N/A</v>
      </c>
      <c r="P1635" s="289" t="e">
        <v>#N/A</v>
      </c>
      <c r="Q1635" s="186">
        <f t="shared" si="227"/>
        <v>775653.56000000017</v>
      </c>
      <c r="R1635" s="186">
        <f t="shared" si="229"/>
        <v>763294.14000000013</v>
      </c>
      <c r="S1635" s="433">
        <v>0</v>
      </c>
      <c r="T1635" s="433">
        <v>0</v>
      </c>
      <c r="U1635" s="433">
        <v>0</v>
      </c>
      <c r="V1635" s="433">
        <v>0</v>
      </c>
      <c r="W1635" s="433">
        <v>0</v>
      </c>
      <c r="X1635" s="433">
        <v>0</v>
      </c>
      <c r="Y1635" s="433">
        <v>0</v>
      </c>
      <c r="Z1635" s="433">
        <v>0</v>
      </c>
      <c r="AA1635" s="433">
        <v>763294.14000000013</v>
      </c>
      <c r="AB1635" s="433">
        <v>0</v>
      </c>
      <c r="AC1635" s="433">
        <v>0</v>
      </c>
      <c r="AD1635" s="433">
        <v>0</v>
      </c>
      <c r="AE1635" s="433">
        <v>0</v>
      </c>
      <c r="AF1635" s="433">
        <v>0</v>
      </c>
      <c r="AG1635" s="433">
        <v>0</v>
      </c>
      <c r="AH1635" s="433">
        <v>0</v>
      </c>
      <c r="AI1635" s="433">
        <v>0</v>
      </c>
      <c r="AJ1635" s="433">
        <v>12359.42</v>
      </c>
      <c r="AK1635" s="175"/>
      <c r="AL1635" s="175">
        <v>1348649.2199999997</v>
      </c>
      <c r="AM1635" s="175">
        <v>2124302.7799999998</v>
      </c>
      <c r="AN1635" s="175">
        <v>775653.56000000017</v>
      </c>
    </row>
    <row r="1636" spans="1:40" s="128" customFormat="1" ht="20.3" customHeight="1" x14ac:dyDescent="0.35">
      <c r="A1636" s="256">
        <v>2024</v>
      </c>
      <c r="B1636" s="184">
        <f t="shared" si="228"/>
        <v>333</v>
      </c>
      <c r="C1636" s="248" t="s">
        <v>924</v>
      </c>
      <c r="D1636" s="184">
        <v>35766</v>
      </c>
      <c r="E1636" s="287">
        <f>VLOOKUP(D1636,'[1]2023-2025'!$A:$G,7,0)</f>
        <v>2024</v>
      </c>
      <c r="F1636" s="287"/>
      <c r="G1636" s="287" t="s">
        <v>1899</v>
      </c>
      <c r="H1636" s="288">
        <f>INDEX('[1]2023-2025'!$AK:$AK,MATCH(D1636,'[1]2023-2025'!$A:$A,0))</f>
        <v>45065</v>
      </c>
      <c r="I1636" s="288" t="e">
        <v>#N/A</v>
      </c>
      <c r="J1636" s="288">
        <f>VLOOKUP(D1636,[1]Лист3!$A:$AK,37,0)</f>
        <v>45065</v>
      </c>
      <c r="K1636" s="289">
        <f>INDEX('[1]2023-2025'!$G:$G,MATCH(D1636,'[1]2023-2025'!$A:$A,0))</f>
        <v>2024</v>
      </c>
      <c r="L1636" s="289"/>
      <c r="M1636" s="289"/>
      <c r="N1636" s="289"/>
      <c r="O1636" s="289" t="e">
        <v>#N/A</v>
      </c>
      <c r="P1636" s="289" t="e">
        <v>#N/A</v>
      </c>
      <c r="Q1636" s="186">
        <f t="shared" si="227"/>
        <v>1609200.3299999998</v>
      </c>
      <c r="R1636" s="186">
        <f t="shared" si="229"/>
        <v>1586170.64</v>
      </c>
      <c r="S1636" s="433">
        <v>616869.4</v>
      </c>
      <c r="T1636" s="433">
        <v>593533</v>
      </c>
      <c r="U1636" s="433">
        <v>0</v>
      </c>
      <c r="V1636" s="433">
        <v>97939.209999999992</v>
      </c>
      <c r="W1636" s="433">
        <v>0</v>
      </c>
      <c r="X1636" s="433">
        <v>277829.03000000003</v>
      </c>
      <c r="Y1636" s="433">
        <v>0</v>
      </c>
      <c r="Z1636" s="433">
        <v>0</v>
      </c>
      <c r="AA1636" s="433">
        <v>0</v>
      </c>
      <c r="AB1636" s="433">
        <v>0</v>
      </c>
      <c r="AC1636" s="433">
        <v>0</v>
      </c>
      <c r="AD1636" s="433">
        <v>0</v>
      </c>
      <c r="AE1636" s="433">
        <v>0</v>
      </c>
      <c r="AF1636" s="433">
        <v>0</v>
      </c>
      <c r="AG1636" s="433">
        <v>0</v>
      </c>
      <c r="AH1636" s="433">
        <v>0</v>
      </c>
      <c r="AI1636" s="433">
        <v>0</v>
      </c>
      <c r="AJ1636" s="433">
        <v>23029.69</v>
      </c>
      <c r="AK1636" s="175"/>
      <c r="AL1636" s="175">
        <v>1664838.4000000001</v>
      </c>
      <c r="AM1636" s="175">
        <v>3274038.73</v>
      </c>
      <c r="AN1636" s="175">
        <v>1609200.3299999998</v>
      </c>
    </row>
    <row r="1637" spans="1:40" s="128" customFormat="1" ht="20.3" customHeight="1" x14ac:dyDescent="0.35">
      <c r="A1637" s="256">
        <v>2024</v>
      </c>
      <c r="B1637" s="184">
        <f t="shared" si="228"/>
        <v>334</v>
      </c>
      <c r="C1637" s="248" t="s">
        <v>925</v>
      </c>
      <c r="D1637" s="184">
        <v>35769</v>
      </c>
      <c r="E1637" s="287">
        <f>VLOOKUP(D1637,'[1]2023-2025'!$A:$G,7,0)</f>
        <v>2024</v>
      </c>
      <c r="F1637" s="287"/>
      <c r="G1637" s="287" t="s">
        <v>1899</v>
      </c>
      <c r="H1637" s="288">
        <f>INDEX('[1]2023-2025'!$AK:$AK,MATCH(D1637,'[1]2023-2025'!$A:$A,0))</f>
        <v>45065</v>
      </c>
      <c r="I1637" s="288" t="e">
        <v>#N/A</v>
      </c>
      <c r="J1637" s="288">
        <f>VLOOKUP(D1637,[1]Лист3!$A:$AK,37,0)</f>
        <v>45065</v>
      </c>
      <c r="K1637" s="289">
        <f>INDEX('[1]2023-2025'!$G:$G,MATCH(D1637,'[1]2023-2025'!$A:$A,0))</f>
        <v>2024</v>
      </c>
      <c r="L1637" s="289"/>
      <c r="M1637" s="289"/>
      <c r="N1637" s="289"/>
      <c r="O1637" s="289" t="e">
        <v>#N/A</v>
      </c>
      <c r="P1637" s="289" t="e">
        <v>#N/A</v>
      </c>
      <c r="Q1637" s="186">
        <f t="shared" si="227"/>
        <v>86017.27</v>
      </c>
      <c r="R1637" s="186">
        <f t="shared" si="229"/>
        <v>86017.27</v>
      </c>
      <c r="S1637" s="433">
        <v>0</v>
      </c>
      <c r="T1637" s="433">
        <v>0</v>
      </c>
      <c r="U1637" s="433">
        <v>0</v>
      </c>
      <c r="V1637" s="433">
        <v>0</v>
      </c>
      <c r="W1637" s="433">
        <v>0</v>
      </c>
      <c r="X1637" s="433">
        <v>0</v>
      </c>
      <c r="Y1637" s="433">
        <v>0</v>
      </c>
      <c r="Z1637" s="433">
        <v>0</v>
      </c>
      <c r="AA1637" s="433">
        <v>0</v>
      </c>
      <c r="AB1637" s="433">
        <v>0</v>
      </c>
      <c r="AC1637" s="433">
        <v>0</v>
      </c>
      <c r="AD1637" s="433">
        <v>0</v>
      </c>
      <c r="AE1637" s="433">
        <v>0</v>
      </c>
      <c r="AF1637" s="433">
        <v>0</v>
      </c>
      <c r="AG1637" s="433">
        <v>0</v>
      </c>
      <c r="AH1637" s="433">
        <v>86017.27</v>
      </c>
      <c r="AI1637" s="433">
        <v>0</v>
      </c>
      <c r="AJ1637" s="433">
        <v>0</v>
      </c>
      <c r="AK1637" s="175"/>
      <c r="AL1637" s="175">
        <v>3133845.42</v>
      </c>
      <c r="AM1637" s="175">
        <v>3219862.69</v>
      </c>
      <c r="AN1637" s="175">
        <v>86017.27</v>
      </c>
    </row>
    <row r="1638" spans="1:40" s="128" customFormat="1" ht="20.3" customHeight="1" x14ac:dyDescent="0.35">
      <c r="A1638" s="256">
        <v>2024</v>
      </c>
      <c r="B1638" s="184">
        <f t="shared" si="228"/>
        <v>335</v>
      </c>
      <c r="C1638" s="248" t="s">
        <v>926</v>
      </c>
      <c r="D1638" s="184">
        <v>35788</v>
      </c>
      <c r="E1638" s="287">
        <f>VLOOKUP(D1638,'[1]2023-2025'!$A:$G,7,0)</f>
        <v>2024</v>
      </c>
      <c r="F1638" s="287"/>
      <c r="G1638" s="287" t="s">
        <v>1899</v>
      </c>
      <c r="H1638" s="288">
        <f>INDEX('[1]2023-2025'!$AK:$AK,MATCH(D1638,'[1]2023-2025'!$A:$A,0))</f>
        <v>45065</v>
      </c>
      <c r="I1638" s="288" t="e">
        <v>#N/A</v>
      </c>
      <c r="J1638" s="288">
        <f>VLOOKUP(D1638,[1]Лист3!$A:$AK,37,0)</f>
        <v>45065</v>
      </c>
      <c r="K1638" s="289">
        <f>INDEX('[1]2023-2025'!$G:$G,MATCH(D1638,'[1]2023-2025'!$A:$A,0))</f>
        <v>2024</v>
      </c>
      <c r="L1638" s="289"/>
      <c r="M1638" s="289"/>
      <c r="N1638" s="289"/>
      <c r="O1638" s="289" t="e">
        <v>#N/A</v>
      </c>
      <c r="P1638" s="289" t="e">
        <v>#N/A</v>
      </c>
      <c r="Q1638" s="186">
        <f t="shared" si="227"/>
        <v>394922.09</v>
      </c>
      <c r="R1638" s="186">
        <f t="shared" si="229"/>
        <v>390155.51</v>
      </c>
      <c r="S1638" s="433">
        <v>200226.72</v>
      </c>
      <c r="T1638" s="433">
        <v>0</v>
      </c>
      <c r="U1638" s="433">
        <v>0</v>
      </c>
      <c r="V1638" s="433">
        <v>0</v>
      </c>
      <c r="W1638" s="433">
        <v>0</v>
      </c>
      <c r="X1638" s="433">
        <v>0</v>
      </c>
      <c r="Y1638" s="433">
        <v>0</v>
      </c>
      <c r="Z1638" s="433">
        <v>0</v>
      </c>
      <c r="AA1638" s="433">
        <v>0</v>
      </c>
      <c r="AB1638" s="433">
        <v>189928.79</v>
      </c>
      <c r="AC1638" s="433">
        <v>0</v>
      </c>
      <c r="AD1638" s="433">
        <v>0</v>
      </c>
      <c r="AE1638" s="433">
        <v>0</v>
      </c>
      <c r="AF1638" s="433">
        <v>0</v>
      </c>
      <c r="AG1638" s="433">
        <v>0</v>
      </c>
      <c r="AH1638" s="433">
        <v>0</v>
      </c>
      <c r="AI1638" s="433">
        <v>0</v>
      </c>
      <c r="AJ1638" s="433">
        <v>4766.58</v>
      </c>
      <c r="AK1638" s="175"/>
      <c r="AL1638" s="175">
        <v>2106205.0900000003</v>
      </c>
      <c r="AM1638" s="175">
        <v>2501127.1800000002</v>
      </c>
      <c r="AN1638" s="175">
        <v>394922.09</v>
      </c>
    </row>
    <row r="1639" spans="1:40" s="128" customFormat="1" ht="20.3" customHeight="1" x14ac:dyDescent="0.35">
      <c r="A1639" s="256">
        <v>2024</v>
      </c>
      <c r="B1639" s="184">
        <f t="shared" si="228"/>
        <v>336</v>
      </c>
      <c r="C1639" s="248" t="s">
        <v>927</v>
      </c>
      <c r="D1639" s="184">
        <v>35789</v>
      </c>
      <c r="E1639" s="287">
        <f>VLOOKUP(D1639,'[1]2023-2025'!$A:$G,7,0)</f>
        <v>2024</v>
      </c>
      <c r="F1639" s="287"/>
      <c r="G1639" s="287" t="s">
        <v>1899</v>
      </c>
      <c r="H1639" s="288">
        <f>INDEX('[1]2023-2025'!$AK:$AK,MATCH(D1639,'[1]2023-2025'!$A:$A,0))</f>
        <v>45065</v>
      </c>
      <c r="I1639" s="288" t="e">
        <v>#N/A</v>
      </c>
      <c r="J1639" s="288">
        <f>VLOOKUP(D1639,[1]Лист3!$A:$AK,37,0)</f>
        <v>45065</v>
      </c>
      <c r="K1639" s="289">
        <f>INDEX('[1]2023-2025'!$G:$G,MATCH(D1639,'[1]2023-2025'!$A:$A,0))</f>
        <v>2024</v>
      </c>
      <c r="L1639" s="289"/>
      <c r="M1639" s="289"/>
      <c r="N1639" s="289"/>
      <c r="O1639" s="289" t="e">
        <v>#N/A</v>
      </c>
      <c r="P1639" s="289" t="e">
        <v>#N/A</v>
      </c>
      <c r="Q1639" s="186">
        <f t="shared" si="227"/>
        <v>724530.83</v>
      </c>
      <c r="R1639" s="186">
        <f t="shared" si="229"/>
        <v>711498.63</v>
      </c>
      <c r="S1639" s="433">
        <v>313640.36</v>
      </c>
      <c r="T1639" s="433">
        <v>238710.85</v>
      </c>
      <c r="U1639" s="433">
        <v>0</v>
      </c>
      <c r="V1639" s="433">
        <v>0</v>
      </c>
      <c r="W1639" s="433">
        <v>0</v>
      </c>
      <c r="X1639" s="433">
        <v>0</v>
      </c>
      <c r="Y1639" s="433">
        <v>0</v>
      </c>
      <c r="Z1639" s="433">
        <v>0</v>
      </c>
      <c r="AA1639" s="433">
        <v>0</v>
      </c>
      <c r="AB1639" s="433">
        <v>159147.42000000001</v>
      </c>
      <c r="AC1639" s="433">
        <v>0</v>
      </c>
      <c r="AD1639" s="433">
        <v>0</v>
      </c>
      <c r="AE1639" s="433">
        <v>0</v>
      </c>
      <c r="AF1639" s="433">
        <v>0</v>
      </c>
      <c r="AG1639" s="433">
        <v>0</v>
      </c>
      <c r="AH1639" s="433">
        <v>0</v>
      </c>
      <c r="AI1639" s="433">
        <v>0</v>
      </c>
      <c r="AJ1639" s="433">
        <v>13032.199999999999</v>
      </c>
      <c r="AK1639" s="175"/>
      <c r="AL1639" s="175">
        <v>1718808.62</v>
      </c>
      <c r="AM1639" s="175">
        <v>2443339.4500000002</v>
      </c>
      <c r="AN1639" s="175">
        <v>724530.83</v>
      </c>
    </row>
    <row r="1640" spans="1:40" s="128" customFormat="1" ht="20.3" customHeight="1" x14ac:dyDescent="0.35">
      <c r="A1640" s="256">
        <v>2024</v>
      </c>
      <c r="B1640" s="184">
        <f t="shared" si="228"/>
        <v>337</v>
      </c>
      <c r="C1640" s="248" t="s">
        <v>928</v>
      </c>
      <c r="D1640" s="184">
        <v>35790</v>
      </c>
      <c r="E1640" s="287">
        <f>VLOOKUP(D1640,'[1]2023-2025'!$A:$G,7,0)</f>
        <v>2024</v>
      </c>
      <c r="F1640" s="287"/>
      <c r="G1640" s="287" t="s">
        <v>1899</v>
      </c>
      <c r="H1640" s="288">
        <f>INDEX('[1]2023-2025'!$AK:$AK,MATCH(D1640,'[1]2023-2025'!$A:$A,0))</f>
        <v>45065</v>
      </c>
      <c r="I1640" s="288" t="e">
        <v>#N/A</v>
      </c>
      <c r="J1640" s="288">
        <f>VLOOKUP(D1640,[1]Лист3!$A:$AK,37,0)</f>
        <v>45065</v>
      </c>
      <c r="K1640" s="289">
        <f>INDEX('[1]2023-2025'!$G:$G,MATCH(D1640,'[1]2023-2025'!$A:$A,0))</f>
        <v>2024</v>
      </c>
      <c r="L1640" s="289"/>
      <c r="M1640" s="289"/>
      <c r="N1640" s="289"/>
      <c r="O1640" s="289" t="e">
        <v>#N/A</v>
      </c>
      <c r="P1640" s="289" t="e">
        <v>#N/A</v>
      </c>
      <c r="Q1640" s="186">
        <f t="shared" si="227"/>
        <v>714687.84</v>
      </c>
      <c r="R1640" s="186">
        <f t="shared" si="229"/>
        <v>701655.64</v>
      </c>
      <c r="S1640" s="433">
        <v>313640.36</v>
      </c>
      <c r="T1640" s="433">
        <v>228867.86000000002</v>
      </c>
      <c r="U1640" s="433">
        <v>0</v>
      </c>
      <c r="V1640" s="433">
        <v>0</v>
      </c>
      <c r="W1640" s="433">
        <v>0</v>
      </c>
      <c r="X1640" s="433">
        <v>0</v>
      </c>
      <c r="Y1640" s="433">
        <v>0</v>
      </c>
      <c r="Z1640" s="433">
        <v>0</v>
      </c>
      <c r="AA1640" s="433">
        <v>0</v>
      </c>
      <c r="AB1640" s="433">
        <v>159147.42000000001</v>
      </c>
      <c r="AC1640" s="433">
        <v>0</v>
      </c>
      <c r="AD1640" s="433">
        <v>0</v>
      </c>
      <c r="AE1640" s="433">
        <v>0</v>
      </c>
      <c r="AF1640" s="433">
        <v>0</v>
      </c>
      <c r="AG1640" s="433">
        <v>0</v>
      </c>
      <c r="AH1640" s="433">
        <v>0</v>
      </c>
      <c r="AI1640" s="433">
        <v>0</v>
      </c>
      <c r="AJ1640" s="433">
        <v>13032.199999999999</v>
      </c>
      <c r="AK1640" s="175"/>
      <c r="AL1640" s="175">
        <v>1753331.7600000002</v>
      </c>
      <c r="AM1640" s="175">
        <v>2468019.6</v>
      </c>
      <c r="AN1640" s="175">
        <v>714687.84</v>
      </c>
    </row>
    <row r="1641" spans="1:40" s="128" customFormat="1" ht="20.3" customHeight="1" x14ac:dyDescent="0.35">
      <c r="A1641" s="256">
        <v>2024</v>
      </c>
      <c r="B1641" s="184">
        <f t="shared" si="228"/>
        <v>338</v>
      </c>
      <c r="C1641" s="248" t="s">
        <v>929</v>
      </c>
      <c r="D1641" s="184">
        <v>35866</v>
      </c>
      <c r="E1641" s="287">
        <f>VLOOKUP(D1641,'[1]2023-2025'!$A:$G,7,0)</f>
        <v>2024</v>
      </c>
      <c r="F1641" s="287"/>
      <c r="G1641" s="287" t="s">
        <v>1899</v>
      </c>
      <c r="H1641" s="288">
        <f>INDEX('[1]2023-2025'!$AK:$AK,MATCH(D1641,'[1]2023-2025'!$A:$A,0))</f>
        <v>45001</v>
      </c>
      <c r="I1641" s="288" t="e">
        <v>#N/A</v>
      </c>
      <c r="J1641" s="288" t="e">
        <f>VLOOKUP(D1641,[1]Лист3!$A:$AK,37,0)</f>
        <v>#N/A</v>
      </c>
      <c r="K1641" s="289">
        <f>INDEX('[1]2023-2025'!$G:$G,MATCH(D1641,'[1]2023-2025'!$A:$A,0))</f>
        <v>2024</v>
      </c>
      <c r="L1641" s="289"/>
      <c r="M1641" s="289"/>
      <c r="N1641" s="289"/>
      <c r="O1641" s="289" t="e">
        <v>#N/A</v>
      </c>
      <c r="P1641" s="289" t="e">
        <v>#N/A</v>
      </c>
      <c r="Q1641" s="186">
        <f t="shared" si="227"/>
        <v>1286701.43</v>
      </c>
      <c r="R1641" s="186">
        <f t="shared" si="229"/>
        <v>1272091.02</v>
      </c>
      <c r="S1641" s="433">
        <v>252155.8</v>
      </c>
      <c r="T1641" s="433">
        <v>0</v>
      </c>
      <c r="U1641" s="433">
        <v>0</v>
      </c>
      <c r="V1641" s="433">
        <v>0</v>
      </c>
      <c r="W1641" s="433">
        <v>0</v>
      </c>
      <c r="X1641" s="433">
        <v>0</v>
      </c>
      <c r="Y1641" s="433">
        <v>0</v>
      </c>
      <c r="Z1641" s="433">
        <v>0</v>
      </c>
      <c r="AA1641" s="433">
        <v>1019935.22</v>
      </c>
      <c r="AB1641" s="433">
        <v>0</v>
      </c>
      <c r="AC1641" s="433">
        <v>0</v>
      </c>
      <c r="AD1641" s="433">
        <v>0</v>
      </c>
      <c r="AE1641" s="433">
        <v>0</v>
      </c>
      <c r="AF1641" s="433">
        <v>0</v>
      </c>
      <c r="AG1641" s="433">
        <v>0</v>
      </c>
      <c r="AH1641" s="433">
        <v>0</v>
      </c>
      <c r="AI1641" s="433">
        <v>0</v>
      </c>
      <c r="AJ1641" s="433">
        <v>14610.41</v>
      </c>
      <c r="AK1641" s="175"/>
      <c r="AL1641" s="175">
        <v>1173492.8899999999</v>
      </c>
      <c r="AM1641" s="175">
        <v>2460194.3199999998</v>
      </c>
      <c r="AN1641" s="175">
        <v>1286701.43</v>
      </c>
    </row>
    <row r="1642" spans="1:40" s="128" customFormat="1" ht="20.3" customHeight="1" x14ac:dyDescent="0.35">
      <c r="A1642" s="256">
        <v>2024</v>
      </c>
      <c r="B1642" s="184">
        <f t="shared" si="228"/>
        <v>339</v>
      </c>
      <c r="C1642" s="248" t="s">
        <v>2210</v>
      </c>
      <c r="D1642" s="184">
        <v>35851</v>
      </c>
      <c r="E1642" s="287"/>
      <c r="F1642" s="287"/>
      <c r="G1642" s="287"/>
      <c r="H1642" s="288"/>
      <c r="I1642" s="288"/>
      <c r="J1642" s="288"/>
      <c r="K1642" s="289"/>
      <c r="L1642" s="289"/>
      <c r="M1642" s="289"/>
      <c r="N1642" s="289"/>
      <c r="O1642" s="289"/>
      <c r="P1642" s="289"/>
      <c r="Q1642" s="186">
        <f t="shared" si="227"/>
        <v>7009857.5699999994</v>
      </c>
      <c r="R1642" s="186">
        <f>SUM(S1642:AI1642)</f>
        <v>6956500.6999999993</v>
      </c>
      <c r="S1642" s="433">
        <v>0</v>
      </c>
      <c r="T1642" s="433">
        <v>0</v>
      </c>
      <c r="U1642" s="433">
        <v>0</v>
      </c>
      <c r="V1642" s="433">
        <v>0</v>
      </c>
      <c r="W1642" s="433">
        <v>0</v>
      </c>
      <c r="X1642" s="433">
        <v>0</v>
      </c>
      <c r="Y1642" s="433">
        <v>0</v>
      </c>
      <c r="Z1642" s="433">
        <v>0</v>
      </c>
      <c r="AA1642" s="433">
        <v>0</v>
      </c>
      <c r="AB1642" s="433">
        <v>0</v>
      </c>
      <c r="AC1642" s="433">
        <v>6956500.6999999993</v>
      </c>
      <c r="AD1642" s="433">
        <v>0</v>
      </c>
      <c r="AE1642" s="433">
        <v>0</v>
      </c>
      <c r="AF1642" s="433">
        <v>0</v>
      </c>
      <c r="AG1642" s="433">
        <v>0</v>
      </c>
      <c r="AH1642" s="433">
        <v>0</v>
      </c>
      <c r="AI1642" s="433">
        <v>0</v>
      </c>
      <c r="AJ1642" s="433">
        <v>53356.87</v>
      </c>
      <c r="AK1642" s="175"/>
      <c r="AL1642" s="175">
        <v>8063040.820000004</v>
      </c>
      <c r="AM1642" s="175">
        <v>19921507.760000002</v>
      </c>
      <c r="AN1642" s="175">
        <v>11858466.939999998</v>
      </c>
    </row>
    <row r="1643" spans="1:40" s="128" customFormat="1" ht="20.3" customHeight="1" x14ac:dyDescent="0.35">
      <c r="A1643" s="256">
        <v>2024</v>
      </c>
      <c r="B1643" s="184">
        <f t="shared" si="228"/>
        <v>340</v>
      </c>
      <c r="C1643" s="248" t="s">
        <v>817</v>
      </c>
      <c r="D1643" s="184">
        <v>33102</v>
      </c>
      <c r="E1643" s="287">
        <f>VLOOKUP(D1643,'[1]2023-2025'!$A:$G,7,0)</f>
        <v>2024</v>
      </c>
      <c r="F1643" s="287"/>
      <c r="G1643" s="287" t="s">
        <v>1899</v>
      </c>
      <c r="H1643" s="288">
        <f>INDEX('[1]2023-2025'!$AK:$AK,MATCH(D1643,'[1]2023-2025'!$A:$A,0))</f>
        <v>45001</v>
      </c>
      <c r="I1643" s="288" t="e">
        <v>#N/A</v>
      </c>
      <c r="J1643" s="288" t="e">
        <f>VLOOKUP(D1643,[1]Лист3!$A:$AK,37,0)</f>
        <v>#N/A</v>
      </c>
      <c r="K1643" s="289">
        <f>INDEX('[1]2023-2025'!$G:$G,MATCH(D1643,'[1]2023-2025'!$A:$A,0))</f>
        <v>2024</v>
      </c>
      <c r="L1643" s="289"/>
      <c r="M1643" s="289"/>
      <c r="N1643" s="289"/>
      <c r="O1643" s="288">
        <v>45171</v>
      </c>
      <c r="P1643" s="289" t="e">
        <v>#N/A</v>
      </c>
      <c r="Q1643" s="186">
        <f t="shared" si="227"/>
        <v>3871504.84</v>
      </c>
      <c r="R1643" s="186">
        <f t="shared" si="229"/>
        <v>3821159.6399999997</v>
      </c>
      <c r="S1643" s="433">
        <v>0</v>
      </c>
      <c r="T1643" s="433">
        <v>0</v>
      </c>
      <c r="U1643" s="433">
        <v>0</v>
      </c>
      <c r="V1643" s="433">
        <v>0</v>
      </c>
      <c r="W1643" s="433">
        <v>0</v>
      </c>
      <c r="X1643" s="433">
        <v>0</v>
      </c>
      <c r="Y1643" s="433">
        <v>0</v>
      </c>
      <c r="Z1643" s="433">
        <v>0</v>
      </c>
      <c r="AA1643" s="433">
        <v>1549267.09</v>
      </c>
      <c r="AB1643" s="433">
        <v>0</v>
      </c>
      <c r="AC1643" s="433">
        <v>2271892.5499999998</v>
      </c>
      <c r="AD1643" s="433">
        <v>0</v>
      </c>
      <c r="AE1643" s="433">
        <v>0</v>
      </c>
      <c r="AF1643" s="433">
        <v>0</v>
      </c>
      <c r="AG1643" s="433">
        <v>0</v>
      </c>
      <c r="AH1643" s="433">
        <v>0</v>
      </c>
      <c r="AI1643" s="433">
        <v>0</v>
      </c>
      <c r="AJ1643" s="433">
        <v>50345.2</v>
      </c>
      <c r="AK1643" s="175"/>
      <c r="AL1643" s="175">
        <v>294632.58000000007</v>
      </c>
      <c r="AM1643" s="175">
        <v>4166137.42</v>
      </c>
      <c r="AN1643" s="175">
        <v>3871504.84</v>
      </c>
    </row>
    <row r="1644" spans="1:40" s="128" customFormat="1" ht="20.3" customHeight="1" x14ac:dyDescent="0.35">
      <c r="A1644" s="256">
        <v>2024</v>
      </c>
      <c r="B1644" s="184">
        <f t="shared" si="228"/>
        <v>341</v>
      </c>
      <c r="C1644" s="248" t="s">
        <v>818</v>
      </c>
      <c r="D1644" s="184">
        <v>33104</v>
      </c>
      <c r="E1644" s="287">
        <f>VLOOKUP(D1644,'[1]2023-2025'!$A:$G,7,0)</f>
        <v>2024</v>
      </c>
      <c r="F1644" s="287"/>
      <c r="G1644" s="287" t="s">
        <v>1899</v>
      </c>
      <c r="H1644" s="288">
        <f>INDEX('[1]2023-2025'!$AK:$AK,MATCH(D1644,'[1]2023-2025'!$A:$A,0))</f>
        <v>44761</v>
      </c>
      <c r="I1644" s="288" t="e">
        <v>#N/A</v>
      </c>
      <c r="J1644" s="288" t="e">
        <f>VLOOKUP(D1644,[1]Лист3!$A:$AK,37,0)</f>
        <v>#N/A</v>
      </c>
      <c r="K1644" s="289">
        <f>INDEX('[1]2023-2025'!$G:$G,MATCH(D1644,'[1]2023-2025'!$A:$A,0))</f>
        <v>2024</v>
      </c>
      <c r="L1644" s="289"/>
      <c r="M1644" s="289"/>
      <c r="N1644" s="289"/>
      <c r="O1644" s="289" t="s">
        <v>2443</v>
      </c>
      <c r="P1644" s="289" t="s">
        <v>2827</v>
      </c>
      <c r="Q1644" s="186">
        <f t="shared" si="227"/>
        <v>895152.64000000001</v>
      </c>
      <c r="R1644" s="186">
        <f t="shared" si="229"/>
        <v>885324.75</v>
      </c>
      <c r="S1644" s="433">
        <v>0</v>
      </c>
      <c r="T1644" s="433">
        <v>0</v>
      </c>
      <c r="U1644" s="433">
        <v>0</v>
      </c>
      <c r="V1644" s="433">
        <v>0</v>
      </c>
      <c r="W1644" s="433">
        <v>0</v>
      </c>
      <c r="X1644" s="433">
        <v>0</v>
      </c>
      <c r="Y1644" s="433">
        <v>0</v>
      </c>
      <c r="Z1644" s="433">
        <v>0</v>
      </c>
      <c r="AA1644" s="433">
        <v>885324.75</v>
      </c>
      <c r="AB1644" s="433">
        <v>0</v>
      </c>
      <c r="AC1644" s="433">
        <v>0</v>
      </c>
      <c r="AD1644" s="433">
        <v>0</v>
      </c>
      <c r="AE1644" s="433">
        <v>0</v>
      </c>
      <c r="AF1644" s="433">
        <v>0</v>
      </c>
      <c r="AG1644" s="433">
        <v>0</v>
      </c>
      <c r="AH1644" s="433">
        <v>0</v>
      </c>
      <c r="AI1644" s="433">
        <v>0</v>
      </c>
      <c r="AJ1644" s="433">
        <v>9827.89</v>
      </c>
      <c r="AK1644" s="175"/>
      <c r="AL1644" s="175">
        <v>1711316.8399999999</v>
      </c>
      <c r="AM1644" s="175">
        <v>2606469.48</v>
      </c>
      <c r="AN1644" s="175">
        <v>895152.64000000001</v>
      </c>
    </row>
    <row r="1645" spans="1:40" s="128" customFormat="1" ht="20.3" customHeight="1" x14ac:dyDescent="0.35">
      <c r="A1645" s="256">
        <v>2024</v>
      </c>
      <c r="B1645" s="184">
        <f t="shared" si="228"/>
        <v>342</v>
      </c>
      <c r="C1645" s="248" t="s">
        <v>819</v>
      </c>
      <c r="D1645" s="184">
        <v>33105</v>
      </c>
      <c r="E1645" s="287">
        <f>VLOOKUP(D1645,'[1]2023-2025'!$A:$G,7,0)</f>
        <v>2024</v>
      </c>
      <c r="F1645" s="287"/>
      <c r="G1645" s="287" t="s">
        <v>1899</v>
      </c>
      <c r="H1645" s="288">
        <f>INDEX('[1]2023-2025'!$AK:$AK,MATCH(D1645,'[1]2023-2025'!$A:$A,0))</f>
        <v>45001</v>
      </c>
      <c r="I1645" s="288" t="e">
        <v>#N/A</v>
      </c>
      <c r="J1645" s="288" t="e">
        <f>VLOOKUP(D1645,[1]Лист3!$A:$AK,37,0)</f>
        <v>#N/A</v>
      </c>
      <c r="K1645" s="289">
        <f>INDEX('[1]2023-2025'!$G:$G,MATCH(D1645,'[1]2023-2025'!$A:$A,0))</f>
        <v>2024</v>
      </c>
      <c r="L1645" s="289"/>
      <c r="M1645" s="289"/>
      <c r="N1645" s="289"/>
      <c r="O1645" s="289" t="e">
        <v>#N/A</v>
      </c>
      <c r="P1645" s="289" t="e">
        <v>#N/A</v>
      </c>
      <c r="Q1645" s="186">
        <f t="shared" si="227"/>
        <v>110647.98</v>
      </c>
      <c r="R1645" s="186">
        <f t="shared" si="229"/>
        <v>110647.98</v>
      </c>
      <c r="S1645" s="433">
        <v>0</v>
      </c>
      <c r="T1645" s="433">
        <v>0</v>
      </c>
      <c r="U1645" s="433">
        <v>0</v>
      </c>
      <c r="V1645" s="433">
        <v>0</v>
      </c>
      <c r="W1645" s="433">
        <v>0</v>
      </c>
      <c r="X1645" s="433">
        <v>0</v>
      </c>
      <c r="Y1645" s="433">
        <v>0</v>
      </c>
      <c r="Z1645" s="433">
        <v>0</v>
      </c>
      <c r="AA1645" s="433">
        <v>0</v>
      </c>
      <c r="AB1645" s="433">
        <v>0</v>
      </c>
      <c r="AC1645" s="433">
        <v>0</v>
      </c>
      <c r="AD1645" s="433">
        <v>0</v>
      </c>
      <c r="AE1645" s="433">
        <v>0</v>
      </c>
      <c r="AF1645" s="433">
        <v>0</v>
      </c>
      <c r="AG1645" s="433">
        <v>0</v>
      </c>
      <c r="AH1645" s="433">
        <v>110647.98</v>
      </c>
      <c r="AI1645" s="433">
        <v>0</v>
      </c>
      <c r="AJ1645" s="433">
        <v>0</v>
      </c>
      <c r="AK1645" s="175"/>
      <c r="AL1645" s="175" t="e">
        <v>#N/A</v>
      </c>
      <c r="AM1645" s="175" t="e">
        <v>#N/A</v>
      </c>
      <c r="AN1645" s="175" t="e">
        <v>#N/A</v>
      </c>
    </row>
    <row r="1646" spans="1:40" s="128" customFormat="1" ht="20.3" customHeight="1" x14ac:dyDescent="0.35">
      <c r="A1646" s="256">
        <v>2024</v>
      </c>
      <c r="B1646" s="184">
        <f t="shared" si="228"/>
        <v>343</v>
      </c>
      <c r="C1646" s="248" t="s">
        <v>820</v>
      </c>
      <c r="D1646" s="184">
        <v>33106</v>
      </c>
      <c r="E1646" s="287">
        <f>VLOOKUP(D1646,'[1]2023-2025'!$A:$G,7,0)</f>
        <v>2024</v>
      </c>
      <c r="F1646" s="287"/>
      <c r="G1646" s="287" t="s">
        <v>1899</v>
      </c>
      <c r="H1646" s="288">
        <f>INDEX('[1]2023-2025'!$AK:$AK,MATCH(D1646,'[1]2023-2025'!$A:$A,0))</f>
        <v>44761</v>
      </c>
      <c r="I1646" s="288" t="e">
        <v>#N/A</v>
      </c>
      <c r="J1646" s="288" t="e">
        <f>VLOOKUP(D1646,[1]Лист3!$A:$AK,37,0)</f>
        <v>#N/A</v>
      </c>
      <c r="K1646" s="289">
        <f>INDEX('[1]2023-2025'!$G:$G,MATCH(D1646,'[1]2023-2025'!$A:$A,0))</f>
        <v>2024</v>
      </c>
      <c r="L1646" s="289"/>
      <c r="M1646" s="289"/>
      <c r="N1646" s="289"/>
      <c r="O1646" s="289" t="s">
        <v>2443</v>
      </c>
      <c r="P1646" s="289" t="s">
        <v>2827</v>
      </c>
      <c r="Q1646" s="186">
        <f t="shared" si="227"/>
        <v>892071.33</v>
      </c>
      <c r="R1646" s="186">
        <f t="shared" si="229"/>
        <v>882485.48</v>
      </c>
      <c r="S1646" s="433">
        <v>0</v>
      </c>
      <c r="T1646" s="433">
        <v>0</v>
      </c>
      <c r="U1646" s="433">
        <v>0</v>
      </c>
      <c r="V1646" s="433">
        <v>0</v>
      </c>
      <c r="W1646" s="433">
        <v>0</v>
      </c>
      <c r="X1646" s="433">
        <v>0</v>
      </c>
      <c r="Y1646" s="433">
        <v>0</v>
      </c>
      <c r="Z1646" s="433">
        <v>0</v>
      </c>
      <c r="AA1646" s="433">
        <v>882485.48</v>
      </c>
      <c r="AB1646" s="433">
        <v>0</v>
      </c>
      <c r="AC1646" s="433">
        <v>0</v>
      </c>
      <c r="AD1646" s="433">
        <v>0</v>
      </c>
      <c r="AE1646" s="433">
        <v>0</v>
      </c>
      <c r="AF1646" s="433">
        <v>0</v>
      </c>
      <c r="AG1646" s="433">
        <v>0</v>
      </c>
      <c r="AH1646" s="433">
        <v>0</v>
      </c>
      <c r="AI1646" s="433">
        <v>0</v>
      </c>
      <c r="AJ1646" s="433">
        <v>9585.85</v>
      </c>
      <c r="AK1646" s="175"/>
      <c r="AL1646" s="175">
        <v>1341787.33</v>
      </c>
      <c r="AM1646" s="175">
        <v>2233858.66</v>
      </c>
      <c r="AN1646" s="175">
        <v>892071.33</v>
      </c>
    </row>
    <row r="1647" spans="1:40" s="128" customFormat="1" ht="20.3" customHeight="1" x14ac:dyDescent="0.35">
      <c r="A1647" s="256">
        <v>2024</v>
      </c>
      <c r="B1647" s="184">
        <f t="shared" si="228"/>
        <v>344</v>
      </c>
      <c r="C1647" s="248" t="s">
        <v>821</v>
      </c>
      <c r="D1647" s="184">
        <v>33107</v>
      </c>
      <c r="E1647" s="287">
        <f>VLOOKUP(D1647,'[1]2023-2025'!$A:$G,7,0)</f>
        <v>2024</v>
      </c>
      <c r="F1647" s="287"/>
      <c r="G1647" s="287" t="s">
        <v>1899</v>
      </c>
      <c r="H1647" s="288">
        <f>INDEX('[1]2023-2025'!$AK:$AK,MATCH(D1647,'[1]2023-2025'!$A:$A,0))</f>
        <v>45001</v>
      </c>
      <c r="I1647" s="288" t="e">
        <v>#N/A</v>
      </c>
      <c r="J1647" s="288" t="e">
        <f>VLOOKUP(D1647,[1]Лист3!$A:$AK,37,0)</f>
        <v>#N/A</v>
      </c>
      <c r="K1647" s="289">
        <f>INDEX('[1]2023-2025'!$G:$G,MATCH(D1647,'[1]2023-2025'!$A:$A,0))</f>
        <v>2024</v>
      </c>
      <c r="L1647" s="289"/>
      <c r="M1647" s="289"/>
      <c r="N1647" s="289"/>
      <c r="O1647" s="289" t="e">
        <v>#N/A</v>
      </c>
      <c r="P1647" s="289" t="e">
        <v>#N/A</v>
      </c>
      <c r="Q1647" s="186">
        <f t="shared" si="227"/>
        <v>110647.98</v>
      </c>
      <c r="R1647" s="186">
        <f t="shared" si="229"/>
        <v>110647.98</v>
      </c>
      <c r="S1647" s="433">
        <v>0</v>
      </c>
      <c r="T1647" s="433">
        <v>0</v>
      </c>
      <c r="U1647" s="433">
        <v>0</v>
      </c>
      <c r="V1647" s="433">
        <v>0</v>
      </c>
      <c r="W1647" s="433">
        <v>0</v>
      </c>
      <c r="X1647" s="433">
        <v>0</v>
      </c>
      <c r="Y1647" s="433">
        <v>0</v>
      </c>
      <c r="Z1647" s="433">
        <v>0</v>
      </c>
      <c r="AA1647" s="433">
        <v>0</v>
      </c>
      <c r="AB1647" s="433">
        <v>0</v>
      </c>
      <c r="AC1647" s="433">
        <v>0</v>
      </c>
      <c r="AD1647" s="433">
        <v>0</v>
      </c>
      <c r="AE1647" s="433">
        <v>0</v>
      </c>
      <c r="AF1647" s="433">
        <v>0</v>
      </c>
      <c r="AG1647" s="433">
        <v>0</v>
      </c>
      <c r="AH1647" s="433">
        <v>110647.98</v>
      </c>
      <c r="AI1647" s="433">
        <v>0</v>
      </c>
      <c r="AJ1647" s="433">
        <v>0</v>
      </c>
      <c r="AK1647" s="175"/>
      <c r="AL1647" s="175" t="e">
        <v>#N/A</v>
      </c>
      <c r="AM1647" s="175" t="e">
        <v>#N/A</v>
      </c>
      <c r="AN1647" s="175" t="e">
        <v>#N/A</v>
      </c>
    </row>
    <row r="1648" spans="1:40" s="128" customFormat="1" ht="20.3" customHeight="1" x14ac:dyDescent="0.35">
      <c r="A1648" s="256">
        <v>2024</v>
      </c>
      <c r="B1648" s="184">
        <f t="shared" si="228"/>
        <v>345</v>
      </c>
      <c r="C1648" s="248" t="s">
        <v>822</v>
      </c>
      <c r="D1648" s="184">
        <v>33108</v>
      </c>
      <c r="E1648" s="287">
        <f>VLOOKUP(D1648,'[1]2023-2025'!$A:$G,7,0)</f>
        <v>2024</v>
      </c>
      <c r="F1648" s="287"/>
      <c r="G1648" s="287" t="s">
        <v>1899</v>
      </c>
      <c r="H1648" s="288">
        <f>INDEX('[1]2023-2025'!$AK:$AK,MATCH(D1648,'[1]2023-2025'!$A:$A,0))</f>
        <v>44761</v>
      </c>
      <c r="I1648" s="288" t="e">
        <v>#N/A</v>
      </c>
      <c r="J1648" s="288" t="e">
        <f>VLOOKUP(D1648,[1]Лист3!$A:$AK,37,0)</f>
        <v>#N/A</v>
      </c>
      <c r="K1648" s="289">
        <f>INDEX('[1]2023-2025'!$G:$G,MATCH(D1648,'[1]2023-2025'!$A:$A,0))</f>
        <v>2024</v>
      </c>
      <c r="L1648" s="289"/>
      <c r="M1648" s="289"/>
      <c r="N1648" s="289"/>
      <c r="O1648" s="289" t="s">
        <v>2443</v>
      </c>
      <c r="P1648" s="289" t="s">
        <v>2827</v>
      </c>
      <c r="Q1648" s="186">
        <f t="shared" si="227"/>
        <v>840163.39</v>
      </c>
      <c r="R1648" s="186">
        <f t="shared" si="229"/>
        <v>830335.5</v>
      </c>
      <c r="S1648" s="433">
        <v>0</v>
      </c>
      <c r="T1648" s="433">
        <v>0</v>
      </c>
      <c r="U1648" s="433">
        <v>0</v>
      </c>
      <c r="V1648" s="433">
        <v>0</v>
      </c>
      <c r="W1648" s="433">
        <v>0</v>
      </c>
      <c r="X1648" s="433">
        <v>0</v>
      </c>
      <c r="Y1648" s="433">
        <v>0</v>
      </c>
      <c r="Z1648" s="433">
        <v>0</v>
      </c>
      <c r="AA1648" s="433">
        <v>830335.5</v>
      </c>
      <c r="AB1648" s="433">
        <v>0</v>
      </c>
      <c r="AC1648" s="433">
        <v>0</v>
      </c>
      <c r="AD1648" s="433">
        <v>0</v>
      </c>
      <c r="AE1648" s="433">
        <v>0</v>
      </c>
      <c r="AF1648" s="433">
        <v>0</v>
      </c>
      <c r="AG1648" s="433">
        <v>0</v>
      </c>
      <c r="AH1648" s="433">
        <v>0</v>
      </c>
      <c r="AI1648" s="433">
        <v>0</v>
      </c>
      <c r="AJ1648" s="433">
        <v>9827.89</v>
      </c>
      <c r="AK1648" s="175"/>
      <c r="AL1648" s="175">
        <v>1417773.5099999998</v>
      </c>
      <c r="AM1648" s="175">
        <v>2257936.9</v>
      </c>
      <c r="AN1648" s="175">
        <v>840163.39</v>
      </c>
    </row>
    <row r="1649" spans="1:40" s="128" customFormat="1" ht="20.3" customHeight="1" x14ac:dyDescent="0.35">
      <c r="A1649" s="256">
        <v>2024</v>
      </c>
      <c r="B1649" s="184">
        <f t="shared" si="228"/>
        <v>346</v>
      </c>
      <c r="C1649" s="248" t="s">
        <v>823</v>
      </c>
      <c r="D1649" s="184">
        <v>33109</v>
      </c>
      <c r="E1649" s="287">
        <f>VLOOKUP(D1649,'[1]2023-2025'!$A:$G,7,0)</f>
        <v>2024</v>
      </c>
      <c r="F1649" s="287"/>
      <c r="G1649" s="287" t="s">
        <v>1899</v>
      </c>
      <c r="H1649" s="288">
        <f>INDEX('[1]2023-2025'!$AK:$AK,MATCH(D1649,'[1]2023-2025'!$A:$A,0))</f>
        <v>45001</v>
      </c>
      <c r="I1649" s="288" t="e">
        <v>#N/A</v>
      </c>
      <c r="J1649" s="288" t="e">
        <f>VLOOKUP(D1649,[1]Лист3!$A:$AK,37,0)</f>
        <v>#N/A</v>
      </c>
      <c r="K1649" s="289">
        <f>INDEX('[1]2023-2025'!$G:$G,MATCH(D1649,'[1]2023-2025'!$A:$A,0))</f>
        <v>2024</v>
      </c>
      <c r="L1649" s="289"/>
      <c r="M1649" s="289"/>
      <c r="N1649" s="289"/>
      <c r="O1649" s="289" t="e">
        <v>#N/A</v>
      </c>
      <c r="P1649" s="289" t="e">
        <v>#N/A</v>
      </c>
      <c r="Q1649" s="186">
        <f t="shared" si="227"/>
        <v>137668.20000000001</v>
      </c>
      <c r="R1649" s="186">
        <f t="shared" si="229"/>
        <v>137668.20000000001</v>
      </c>
      <c r="S1649" s="433">
        <v>0</v>
      </c>
      <c r="T1649" s="433">
        <v>0</v>
      </c>
      <c r="U1649" s="433">
        <v>0</v>
      </c>
      <c r="V1649" s="433">
        <v>0</v>
      </c>
      <c r="W1649" s="433">
        <v>0</v>
      </c>
      <c r="X1649" s="433">
        <v>0</v>
      </c>
      <c r="Y1649" s="433">
        <v>0</v>
      </c>
      <c r="Z1649" s="433">
        <v>0</v>
      </c>
      <c r="AA1649" s="433">
        <v>0</v>
      </c>
      <c r="AB1649" s="433">
        <v>0</v>
      </c>
      <c r="AC1649" s="433">
        <v>0</v>
      </c>
      <c r="AD1649" s="433">
        <v>0</v>
      </c>
      <c r="AE1649" s="433">
        <v>0</v>
      </c>
      <c r="AF1649" s="433">
        <v>0</v>
      </c>
      <c r="AG1649" s="433">
        <v>0</v>
      </c>
      <c r="AH1649" s="433">
        <v>137668.20000000001</v>
      </c>
      <c r="AI1649" s="433">
        <v>0</v>
      </c>
      <c r="AJ1649" s="433">
        <v>0</v>
      </c>
      <c r="AK1649" s="175"/>
      <c r="AL1649" s="175" t="e">
        <v>#N/A</v>
      </c>
      <c r="AM1649" s="175" t="e">
        <v>#N/A</v>
      </c>
      <c r="AN1649" s="175" t="e">
        <v>#N/A</v>
      </c>
    </row>
    <row r="1650" spans="1:40" s="128" customFormat="1" ht="20.3" customHeight="1" x14ac:dyDescent="0.35">
      <c r="A1650" s="256">
        <v>2024</v>
      </c>
      <c r="B1650" s="184">
        <f t="shared" si="228"/>
        <v>347</v>
      </c>
      <c r="C1650" s="248" t="s">
        <v>930</v>
      </c>
      <c r="D1650" s="184">
        <v>32674</v>
      </c>
      <c r="E1650" s="287">
        <f>VLOOKUP(D1650,'[1]2023-2025'!$A:$G,7,0)</f>
        <v>2024</v>
      </c>
      <c r="F1650" s="287"/>
      <c r="G1650" s="287" t="s">
        <v>1899</v>
      </c>
      <c r="H1650" s="288">
        <f>INDEX('[1]2023-2025'!$AK:$AK,MATCH(D1650,'[1]2023-2025'!$A:$A,0))</f>
        <v>45001</v>
      </c>
      <c r="I1650" s="288" t="e">
        <v>#N/A</v>
      </c>
      <c r="J1650" s="288" t="e">
        <f>VLOOKUP(D1650,[1]Лист3!$A:$AK,37,0)</f>
        <v>#N/A</v>
      </c>
      <c r="K1650" s="289">
        <f>INDEX('[1]2023-2025'!$G:$G,MATCH(D1650,'[1]2023-2025'!$A:$A,0))</f>
        <v>2024</v>
      </c>
      <c r="L1650" s="289"/>
      <c r="M1650" s="289"/>
      <c r="N1650" s="289"/>
      <c r="O1650" s="289" t="e">
        <v>#N/A</v>
      </c>
      <c r="P1650" s="289" t="e">
        <v>#N/A</v>
      </c>
      <c r="Q1650" s="186">
        <f t="shared" si="227"/>
        <v>450063.97</v>
      </c>
      <c r="R1650" s="186">
        <f t="shared" si="229"/>
        <v>450063.97</v>
      </c>
      <c r="S1650" s="433">
        <v>0</v>
      </c>
      <c r="T1650" s="433">
        <v>0</v>
      </c>
      <c r="U1650" s="433">
        <v>0</v>
      </c>
      <c r="V1650" s="433">
        <v>0</v>
      </c>
      <c r="W1650" s="433">
        <v>0</v>
      </c>
      <c r="X1650" s="433">
        <v>0</v>
      </c>
      <c r="Y1650" s="433">
        <v>0</v>
      </c>
      <c r="Z1650" s="433">
        <v>0</v>
      </c>
      <c r="AA1650" s="433">
        <v>0</v>
      </c>
      <c r="AB1650" s="433">
        <v>0</v>
      </c>
      <c r="AC1650" s="433">
        <v>0</v>
      </c>
      <c r="AD1650" s="433">
        <v>0</v>
      </c>
      <c r="AE1650" s="433">
        <v>0</v>
      </c>
      <c r="AF1650" s="433">
        <v>0</v>
      </c>
      <c r="AG1650" s="433">
        <v>450063.97</v>
      </c>
      <c r="AH1650" s="433">
        <v>0</v>
      </c>
      <c r="AI1650" s="433">
        <v>0</v>
      </c>
      <c r="AJ1650" s="433">
        <v>0</v>
      </c>
      <c r="AK1650" s="175"/>
      <c r="AL1650" s="175">
        <v>73849246.099999994</v>
      </c>
      <c r="AM1650" s="175">
        <v>74299310.069999993</v>
      </c>
      <c r="AN1650" s="175">
        <v>450063.97</v>
      </c>
    </row>
    <row r="1651" spans="1:40" s="128" customFormat="1" ht="20.3" customHeight="1" x14ac:dyDescent="0.35">
      <c r="A1651" s="256">
        <v>2024</v>
      </c>
      <c r="B1651" s="184">
        <f t="shared" si="228"/>
        <v>348</v>
      </c>
      <c r="C1651" s="248" t="s">
        <v>931</v>
      </c>
      <c r="D1651" s="184">
        <v>32678</v>
      </c>
      <c r="E1651" s="287" t="e">
        <f>VLOOKUP(D1651,'[1]2023-2025'!$A:$G,7,0)</f>
        <v>#N/A</v>
      </c>
      <c r="F1651" s="287"/>
      <c r="G1651" s="287" t="s">
        <v>1899</v>
      </c>
      <c r="H1651" s="288" t="e">
        <f>INDEX('[1]2023-2025'!$AK:$AK,MATCH(D1651,'[1]2023-2025'!$A:$A,0))</f>
        <v>#N/A</v>
      </c>
      <c r="I1651" s="288" t="e">
        <v>#N/A</v>
      </c>
      <c r="J1651" s="288" t="e">
        <f>VLOOKUP(D1651,[1]Лист3!$A:$AK,37,0)</f>
        <v>#N/A</v>
      </c>
      <c r="K1651" s="289" t="e">
        <f>INDEX('[1]2023-2025'!$G:$G,MATCH(D1651,'[1]2023-2025'!$A:$A,0))</f>
        <v>#N/A</v>
      </c>
      <c r="L1651" s="289"/>
      <c r="M1651" s="289"/>
      <c r="N1651" s="289"/>
      <c r="O1651" s="289" t="e">
        <v>#N/A</v>
      </c>
      <c r="P1651" s="289" t="e">
        <v>#N/A</v>
      </c>
      <c r="Q1651" s="186">
        <f t="shared" si="227"/>
        <v>111842.79</v>
      </c>
      <c r="R1651" s="186">
        <f t="shared" si="229"/>
        <v>111842.79</v>
      </c>
      <c r="S1651" s="433">
        <v>0</v>
      </c>
      <c r="T1651" s="433">
        <v>0</v>
      </c>
      <c r="U1651" s="433">
        <v>0</v>
      </c>
      <c r="V1651" s="433">
        <v>0</v>
      </c>
      <c r="W1651" s="433">
        <v>0</v>
      </c>
      <c r="X1651" s="433">
        <v>0</v>
      </c>
      <c r="Y1651" s="433">
        <v>0</v>
      </c>
      <c r="Z1651" s="433">
        <v>0</v>
      </c>
      <c r="AA1651" s="433">
        <v>0</v>
      </c>
      <c r="AB1651" s="433">
        <v>0</v>
      </c>
      <c r="AC1651" s="433">
        <v>0</v>
      </c>
      <c r="AD1651" s="433">
        <v>0</v>
      </c>
      <c r="AE1651" s="433">
        <v>0</v>
      </c>
      <c r="AF1651" s="433">
        <v>0</v>
      </c>
      <c r="AG1651" s="433">
        <v>111842.79</v>
      </c>
      <c r="AH1651" s="433">
        <v>0</v>
      </c>
      <c r="AI1651" s="433">
        <v>0</v>
      </c>
      <c r="AJ1651" s="433">
        <v>0</v>
      </c>
      <c r="AK1651" s="175"/>
      <c r="AL1651" s="175">
        <v>28462476.630000003</v>
      </c>
      <c r="AM1651" s="175">
        <v>28574319.420000002</v>
      </c>
      <c r="AN1651" s="175">
        <v>111842.79</v>
      </c>
    </row>
    <row r="1652" spans="1:40" s="128" customFormat="1" ht="20.3" customHeight="1" x14ac:dyDescent="0.35">
      <c r="A1652" s="256">
        <v>2024</v>
      </c>
      <c r="B1652" s="184">
        <f t="shared" si="228"/>
        <v>349</v>
      </c>
      <c r="C1652" s="248" t="s">
        <v>932</v>
      </c>
      <c r="D1652" s="184">
        <v>32709</v>
      </c>
      <c r="E1652" s="287">
        <f>VLOOKUP(D1652,'[1]2023-2025'!$A:$G,7,0)</f>
        <v>2024</v>
      </c>
      <c r="F1652" s="287"/>
      <c r="G1652" s="287" t="s">
        <v>1899</v>
      </c>
      <c r="H1652" s="288">
        <f>INDEX('[1]2023-2025'!$AK:$AK,MATCH(D1652,'[1]2023-2025'!$A:$A,0))</f>
        <v>45065</v>
      </c>
      <c r="I1652" s="288" t="e">
        <v>#N/A</v>
      </c>
      <c r="J1652" s="288">
        <f>VLOOKUP(D1652,[1]Лист3!$A:$AK,37,0)</f>
        <v>45065</v>
      </c>
      <c r="K1652" s="289">
        <f>INDEX('[1]2023-2025'!$G:$G,MATCH(D1652,'[1]2023-2025'!$A:$A,0))</f>
        <v>2024</v>
      </c>
      <c r="L1652" s="289"/>
      <c r="M1652" s="289"/>
      <c r="N1652" s="289"/>
      <c r="O1652" s="289" t="e">
        <v>#N/A</v>
      </c>
      <c r="P1652" s="289" t="e">
        <v>#N/A</v>
      </c>
      <c r="Q1652" s="186">
        <f t="shared" si="227"/>
        <v>616334.49</v>
      </c>
      <c r="R1652" s="186">
        <f t="shared" si="229"/>
        <v>607250.96</v>
      </c>
      <c r="S1652" s="433">
        <v>0</v>
      </c>
      <c r="T1652" s="433">
        <v>0</v>
      </c>
      <c r="U1652" s="433">
        <v>0</v>
      </c>
      <c r="V1652" s="433">
        <v>184818.78</v>
      </c>
      <c r="W1652" s="433">
        <v>385486.18</v>
      </c>
      <c r="X1652" s="433">
        <v>0</v>
      </c>
      <c r="Y1652" s="433">
        <v>0</v>
      </c>
      <c r="Z1652" s="433">
        <v>0</v>
      </c>
      <c r="AA1652" s="433">
        <v>0</v>
      </c>
      <c r="AB1652" s="433">
        <v>0</v>
      </c>
      <c r="AC1652" s="433">
        <v>0</v>
      </c>
      <c r="AD1652" s="433">
        <v>0</v>
      </c>
      <c r="AE1652" s="433">
        <v>0</v>
      </c>
      <c r="AF1652" s="433">
        <v>0</v>
      </c>
      <c r="AG1652" s="433">
        <v>36946</v>
      </c>
      <c r="AH1652" s="433">
        <v>0</v>
      </c>
      <c r="AI1652" s="433">
        <v>0</v>
      </c>
      <c r="AJ1652" s="433">
        <v>9083.5299999999988</v>
      </c>
      <c r="AK1652" s="175"/>
      <c r="AL1652" s="175">
        <v>18327797.73</v>
      </c>
      <c r="AM1652" s="175">
        <v>18944132.219999999</v>
      </c>
      <c r="AN1652" s="175">
        <v>616334.49</v>
      </c>
    </row>
    <row r="1653" spans="1:40" s="128" customFormat="1" ht="20.3" customHeight="1" x14ac:dyDescent="0.35">
      <c r="A1653" s="256">
        <v>2024</v>
      </c>
      <c r="B1653" s="184">
        <f t="shared" si="228"/>
        <v>350</v>
      </c>
      <c r="C1653" s="393" t="s">
        <v>933</v>
      </c>
      <c r="D1653" s="184">
        <v>32712</v>
      </c>
      <c r="E1653" s="287">
        <f>VLOOKUP(D1653,'[1]2023-2025'!$A:$G,7,0)</f>
        <v>2024</v>
      </c>
      <c r="F1653" s="287"/>
      <c r="G1653" s="287" t="s">
        <v>1899</v>
      </c>
      <c r="H1653" s="288">
        <f>INDEX('[1]2023-2025'!$AK:$AK,MATCH(D1653,'[1]2023-2025'!$A:$A,0))</f>
        <v>44973</v>
      </c>
      <c r="I1653" s="288" t="e">
        <v>#N/A</v>
      </c>
      <c r="J1653" s="288" t="e">
        <f>VLOOKUP(D1653,[1]Лист3!$A:$AK,37,0)</f>
        <v>#N/A</v>
      </c>
      <c r="K1653" s="289">
        <f>INDEX('[1]2023-2025'!$G:$G,MATCH(D1653,'[1]2023-2025'!$A:$A,0))</f>
        <v>2024</v>
      </c>
      <c r="L1653" s="289"/>
      <c r="M1653" s="289"/>
      <c r="N1653" s="289"/>
      <c r="O1653" s="289" t="e">
        <v>#N/A</v>
      </c>
      <c r="P1653" s="289" t="e">
        <v>#N/A</v>
      </c>
      <c r="Q1653" s="186">
        <f t="shared" si="227"/>
        <v>4567838.6800000006</v>
      </c>
      <c r="R1653" s="186">
        <f t="shared" si="229"/>
        <v>4525765.7300000004</v>
      </c>
      <c r="S1653" s="433">
        <v>3956955.89</v>
      </c>
      <c r="T1653" s="433">
        <v>0</v>
      </c>
      <c r="U1653" s="433">
        <v>0</v>
      </c>
      <c r="V1653" s="433">
        <v>215206.56</v>
      </c>
      <c r="W1653" s="433">
        <v>230596.21000000002</v>
      </c>
      <c r="X1653" s="433">
        <v>0</v>
      </c>
      <c r="Y1653" s="433">
        <v>0</v>
      </c>
      <c r="Z1653" s="433">
        <v>0</v>
      </c>
      <c r="AA1653" s="433">
        <v>0</v>
      </c>
      <c r="AB1653" s="433">
        <v>0</v>
      </c>
      <c r="AC1653" s="433">
        <v>0</v>
      </c>
      <c r="AD1653" s="433">
        <v>0</v>
      </c>
      <c r="AE1653" s="433">
        <v>0</v>
      </c>
      <c r="AF1653" s="433">
        <v>0</v>
      </c>
      <c r="AG1653" s="433">
        <v>123007.07</v>
      </c>
      <c r="AH1653" s="433">
        <v>0</v>
      </c>
      <c r="AI1653" s="433">
        <v>0</v>
      </c>
      <c r="AJ1653" s="433">
        <v>42072.95</v>
      </c>
      <c r="AK1653" s="175"/>
      <c r="AL1653" s="175">
        <v>14328297.260000002</v>
      </c>
      <c r="AM1653" s="175">
        <v>18896135.940000001</v>
      </c>
      <c r="AN1653" s="175">
        <v>4567838.6800000006</v>
      </c>
    </row>
    <row r="1654" spans="1:40" s="128" customFormat="1" ht="20.3" customHeight="1" x14ac:dyDescent="0.35">
      <c r="A1654" s="256">
        <v>2024</v>
      </c>
      <c r="B1654" s="184">
        <f t="shared" si="228"/>
        <v>351</v>
      </c>
      <c r="C1654" s="393" t="s">
        <v>934</v>
      </c>
      <c r="D1654" s="184">
        <v>32714</v>
      </c>
      <c r="E1654" s="287">
        <f>VLOOKUP(D1654,'[1]2023-2025'!$A:$G,7,0)</f>
        <v>2024</v>
      </c>
      <c r="F1654" s="287"/>
      <c r="G1654" s="287" t="s">
        <v>1899</v>
      </c>
      <c r="H1654" s="288">
        <f>INDEX('[1]2023-2025'!$AK:$AK,MATCH(D1654,'[1]2023-2025'!$A:$A,0))</f>
        <v>44973</v>
      </c>
      <c r="I1654" s="288" t="e">
        <v>#N/A</v>
      </c>
      <c r="J1654" s="288" t="e">
        <f>VLOOKUP(D1654,[1]Лист3!$A:$AK,37,0)</f>
        <v>#N/A</v>
      </c>
      <c r="K1654" s="289">
        <f>INDEX('[1]2023-2025'!$G:$G,MATCH(D1654,'[1]2023-2025'!$A:$A,0))</f>
        <v>2024</v>
      </c>
      <c r="L1654" s="289"/>
      <c r="M1654" s="289"/>
      <c r="N1654" s="289"/>
      <c r="O1654" s="289" t="e">
        <v>#N/A</v>
      </c>
      <c r="P1654" s="289" t="e">
        <v>#N/A</v>
      </c>
      <c r="Q1654" s="186">
        <f t="shared" si="227"/>
        <v>1028383.1100000001</v>
      </c>
      <c r="R1654" s="186">
        <f t="shared" si="229"/>
        <v>1014831.5800000001</v>
      </c>
      <c r="S1654" s="433">
        <v>0</v>
      </c>
      <c r="T1654" s="433">
        <v>0</v>
      </c>
      <c r="U1654" s="433">
        <v>0</v>
      </c>
      <c r="V1654" s="433">
        <v>307787.58999999997</v>
      </c>
      <c r="W1654" s="433">
        <v>467552.66</v>
      </c>
      <c r="X1654" s="433">
        <v>0</v>
      </c>
      <c r="Y1654" s="433">
        <v>0</v>
      </c>
      <c r="Z1654" s="433">
        <v>0</v>
      </c>
      <c r="AA1654" s="433">
        <v>0</v>
      </c>
      <c r="AB1654" s="433">
        <v>0</v>
      </c>
      <c r="AC1654" s="433">
        <v>0</v>
      </c>
      <c r="AD1654" s="433">
        <v>0</v>
      </c>
      <c r="AE1654" s="433">
        <v>0</v>
      </c>
      <c r="AF1654" s="433">
        <v>0</v>
      </c>
      <c r="AG1654" s="433">
        <v>239491.33000000002</v>
      </c>
      <c r="AH1654" s="433">
        <v>0</v>
      </c>
      <c r="AI1654" s="433">
        <v>0</v>
      </c>
      <c r="AJ1654" s="433">
        <v>13551.529999999999</v>
      </c>
      <c r="AK1654" s="175"/>
      <c r="AL1654" s="175">
        <v>29146878.870000001</v>
      </c>
      <c r="AM1654" s="175">
        <v>30175261.98</v>
      </c>
      <c r="AN1654" s="175">
        <v>1028383.11</v>
      </c>
    </row>
    <row r="1655" spans="1:40" s="128" customFormat="1" ht="20.3" customHeight="1" x14ac:dyDescent="0.35">
      <c r="A1655" s="256">
        <v>2024</v>
      </c>
      <c r="B1655" s="184">
        <f t="shared" si="228"/>
        <v>352</v>
      </c>
      <c r="C1655" s="393" t="s">
        <v>935</v>
      </c>
      <c r="D1655" s="184">
        <v>35956</v>
      </c>
      <c r="E1655" s="287">
        <f>VLOOKUP(D1655,'[1]2023-2025'!$A:$G,7,0)</f>
        <v>2024</v>
      </c>
      <c r="F1655" s="287"/>
      <c r="G1655" s="287" t="s">
        <v>1899</v>
      </c>
      <c r="H1655" s="288">
        <f>INDEX('[1]2023-2025'!$AK:$AK,MATCH(D1655,'[1]2023-2025'!$A:$A,0))</f>
        <v>44973</v>
      </c>
      <c r="I1655" s="288" t="e">
        <v>#N/A</v>
      </c>
      <c r="J1655" s="288" t="e">
        <f>VLOOKUP(D1655,[1]Лист3!$A:$AK,37,0)</f>
        <v>#N/A</v>
      </c>
      <c r="K1655" s="289">
        <f>INDEX('[1]2023-2025'!$G:$G,MATCH(D1655,'[1]2023-2025'!$A:$A,0))</f>
        <v>2024</v>
      </c>
      <c r="L1655" s="289"/>
      <c r="M1655" s="289"/>
      <c r="N1655" s="289"/>
      <c r="O1655" s="289" t="e">
        <v>#N/A</v>
      </c>
      <c r="P1655" s="289" t="e">
        <v>#N/A</v>
      </c>
      <c r="Q1655" s="186">
        <f t="shared" si="227"/>
        <v>8674073.7399999984</v>
      </c>
      <c r="R1655" s="186">
        <f t="shared" si="229"/>
        <v>8515502.3099999987</v>
      </c>
      <c r="S1655" s="433">
        <v>0</v>
      </c>
      <c r="T1655" s="433">
        <v>1787921.33</v>
      </c>
      <c r="U1655" s="433">
        <v>0</v>
      </c>
      <c r="V1655" s="433">
        <v>390997.67</v>
      </c>
      <c r="W1655" s="433">
        <v>590243.80000000005</v>
      </c>
      <c r="X1655" s="433">
        <v>0</v>
      </c>
      <c r="Y1655" s="433">
        <v>0</v>
      </c>
      <c r="Z1655" s="433">
        <v>0</v>
      </c>
      <c r="AA1655" s="433">
        <v>5746339.5099999998</v>
      </c>
      <c r="AB1655" s="433">
        <v>0</v>
      </c>
      <c r="AC1655" s="433">
        <v>0</v>
      </c>
      <c r="AD1655" s="433">
        <v>0</v>
      </c>
      <c r="AE1655" s="433">
        <v>0</v>
      </c>
      <c r="AF1655" s="433">
        <v>0</v>
      </c>
      <c r="AG1655" s="433">
        <v>0</v>
      </c>
      <c r="AH1655" s="433">
        <v>0</v>
      </c>
      <c r="AI1655" s="433">
        <v>0</v>
      </c>
      <c r="AJ1655" s="433">
        <v>158571.43000000002</v>
      </c>
      <c r="AK1655" s="175"/>
      <c r="AL1655" s="175">
        <v>18964633.310000002</v>
      </c>
      <c r="AM1655" s="175">
        <v>27638707.050000001</v>
      </c>
      <c r="AN1655" s="175">
        <v>8674073.7399999984</v>
      </c>
    </row>
    <row r="1656" spans="1:40" s="128" customFormat="1" ht="20.3" customHeight="1" x14ac:dyDescent="0.35">
      <c r="A1656" s="256">
        <v>2024</v>
      </c>
      <c r="B1656" s="184">
        <f t="shared" si="228"/>
        <v>353</v>
      </c>
      <c r="C1656" s="393" t="s">
        <v>936</v>
      </c>
      <c r="D1656" s="184">
        <v>35959</v>
      </c>
      <c r="E1656" s="287">
        <f>VLOOKUP(D1656,'[1]2023-2025'!$A:$G,7,0)</f>
        <v>2024</v>
      </c>
      <c r="F1656" s="287"/>
      <c r="G1656" s="287" t="s">
        <v>1899</v>
      </c>
      <c r="H1656" s="288">
        <f>INDEX('[1]2023-2025'!$AK:$AK,MATCH(D1656,'[1]2023-2025'!$A:$A,0))</f>
        <v>44973</v>
      </c>
      <c r="I1656" s="288" t="e">
        <v>#N/A</v>
      </c>
      <c r="J1656" s="288" t="e">
        <f>VLOOKUP(D1656,[1]Лист3!$A:$AK,37,0)</f>
        <v>#N/A</v>
      </c>
      <c r="K1656" s="289">
        <f>INDEX('[1]2023-2025'!$G:$G,MATCH(D1656,'[1]2023-2025'!$A:$A,0))</f>
        <v>2024</v>
      </c>
      <c r="L1656" s="289"/>
      <c r="M1656" s="289"/>
      <c r="N1656" s="289"/>
      <c r="O1656" s="289" t="e">
        <v>#N/A</v>
      </c>
      <c r="P1656" s="289" t="e">
        <v>#N/A</v>
      </c>
      <c r="Q1656" s="186">
        <f t="shared" si="227"/>
        <v>6172066.25</v>
      </c>
      <c r="R1656" s="186">
        <f t="shared" si="229"/>
        <v>6066404.3399999999</v>
      </c>
      <c r="S1656" s="433">
        <v>0</v>
      </c>
      <c r="T1656" s="433">
        <v>0</v>
      </c>
      <c r="U1656" s="433">
        <v>0</v>
      </c>
      <c r="V1656" s="433">
        <v>0</v>
      </c>
      <c r="W1656" s="433">
        <v>0</v>
      </c>
      <c r="X1656" s="433">
        <v>0</v>
      </c>
      <c r="Y1656" s="433">
        <v>0</v>
      </c>
      <c r="Z1656" s="433">
        <v>0</v>
      </c>
      <c r="AA1656" s="433">
        <v>5078421.04</v>
      </c>
      <c r="AB1656" s="433">
        <v>987983.3</v>
      </c>
      <c r="AC1656" s="433">
        <v>0</v>
      </c>
      <c r="AD1656" s="433">
        <v>0</v>
      </c>
      <c r="AE1656" s="433">
        <v>0</v>
      </c>
      <c r="AF1656" s="433">
        <v>0</v>
      </c>
      <c r="AG1656" s="433">
        <v>0</v>
      </c>
      <c r="AH1656" s="433">
        <v>0</v>
      </c>
      <c r="AI1656" s="433">
        <v>0</v>
      </c>
      <c r="AJ1656" s="433">
        <v>105661.91</v>
      </c>
      <c r="AK1656" s="175"/>
      <c r="AL1656" s="175">
        <v>12865654.16</v>
      </c>
      <c r="AM1656" s="175">
        <v>19037720.41</v>
      </c>
      <c r="AN1656" s="175">
        <v>6172066.25</v>
      </c>
    </row>
    <row r="1657" spans="1:40" s="7" customFormat="1" ht="20.3" customHeight="1" x14ac:dyDescent="0.35">
      <c r="A1657" s="256">
        <v>2024</v>
      </c>
      <c r="B1657" s="184">
        <f t="shared" si="228"/>
        <v>354</v>
      </c>
      <c r="C1657" s="393" t="s">
        <v>3978</v>
      </c>
      <c r="D1657" s="184">
        <v>35969</v>
      </c>
      <c r="E1657" s="287"/>
      <c r="F1657" s="287"/>
      <c r="G1657" s="287"/>
      <c r="H1657" s="288"/>
      <c r="I1657" s="288"/>
      <c r="J1657" s="288"/>
      <c r="K1657" s="289"/>
      <c r="L1657" s="289"/>
      <c r="M1657" s="289"/>
      <c r="N1657" s="289"/>
      <c r="O1657" s="289"/>
      <c r="P1657" s="289"/>
      <c r="Q1657" s="186">
        <f t="shared" si="227"/>
        <v>328485.07</v>
      </c>
      <c r="R1657" s="186">
        <f>SUM(S1657:AI1657)</f>
        <v>328485.07</v>
      </c>
      <c r="S1657" s="433">
        <v>328485.07</v>
      </c>
      <c r="T1657" s="433">
        <v>0</v>
      </c>
      <c r="U1657" s="433">
        <v>0</v>
      </c>
      <c r="V1657" s="433">
        <v>0</v>
      </c>
      <c r="W1657" s="433">
        <v>0</v>
      </c>
      <c r="X1657" s="433">
        <v>0</v>
      </c>
      <c r="Y1657" s="433">
        <v>0</v>
      </c>
      <c r="Z1657" s="433">
        <v>0</v>
      </c>
      <c r="AA1657" s="433">
        <v>0</v>
      </c>
      <c r="AB1657" s="433">
        <v>0</v>
      </c>
      <c r="AC1657" s="433">
        <v>0</v>
      </c>
      <c r="AD1657" s="433">
        <v>0</v>
      </c>
      <c r="AE1657" s="433">
        <v>0</v>
      </c>
      <c r="AF1657" s="433">
        <v>0</v>
      </c>
      <c r="AG1657" s="433">
        <v>0</v>
      </c>
      <c r="AH1657" s="433">
        <v>0</v>
      </c>
      <c r="AI1657" s="433">
        <v>0</v>
      </c>
      <c r="AJ1657" s="433">
        <v>0</v>
      </c>
      <c r="AK1657" s="175"/>
      <c r="AL1657" s="175">
        <v>2016163.73</v>
      </c>
      <c r="AM1657" s="175">
        <v>3932578.64</v>
      </c>
      <c r="AN1657" s="175">
        <v>1916414.9100000001</v>
      </c>
    </row>
    <row r="1658" spans="1:40" s="7" customFormat="1" ht="20.3" customHeight="1" x14ac:dyDescent="0.35">
      <c r="A1658" s="256">
        <v>2024</v>
      </c>
      <c r="B1658" s="184">
        <f t="shared" si="228"/>
        <v>355</v>
      </c>
      <c r="C1658" s="393" t="s">
        <v>938</v>
      </c>
      <c r="D1658" s="184">
        <v>36177</v>
      </c>
      <c r="E1658" s="287">
        <f>VLOOKUP(D1658,'[1]2023-2025'!$A:$G,7,0)</f>
        <v>2024</v>
      </c>
      <c r="F1658" s="287"/>
      <c r="G1658" s="287" t="s">
        <v>1899</v>
      </c>
      <c r="H1658" s="288">
        <f>INDEX('[1]2023-2025'!$AK:$AK,MATCH(D1658,'[1]2023-2025'!$A:$A,0))</f>
        <v>45065</v>
      </c>
      <c r="I1658" s="288" t="e">
        <v>#N/A</v>
      </c>
      <c r="J1658" s="288">
        <f>VLOOKUP(D1658,[1]Лист3!$A:$AK,37,0)</f>
        <v>45065</v>
      </c>
      <c r="K1658" s="289">
        <f>INDEX('[1]2023-2025'!$G:$G,MATCH(D1658,'[1]2023-2025'!$A:$A,0))</f>
        <v>2024</v>
      </c>
      <c r="L1658" s="289"/>
      <c r="M1658" s="289"/>
      <c r="N1658" s="289"/>
      <c r="O1658" s="289" t="e">
        <v>#N/A</v>
      </c>
      <c r="P1658" s="289" t="e">
        <v>#N/A</v>
      </c>
      <c r="Q1658" s="186">
        <f t="shared" si="227"/>
        <v>998062.15</v>
      </c>
      <c r="R1658" s="186">
        <f t="shared" si="229"/>
        <v>984623.67</v>
      </c>
      <c r="S1658" s="433">
        <v>0</v>
      </c>
      <c r="T1658" s="433">
        <v>953521.86</v>
      </c>
      <c r="U1658" s="433">
        <v>0</v>
      </c>
      <c r="V1658" s="433">
        <v>0</v>
      </c>
      <c r="W1658" s="433">
        <v>0</v>
      </c>
      <c r="X1658" s="433">
        <v>0</v>
      </c>
      <c r="Y1658" s="433">
        <v>0</v>
      </c>
      <c r="Z1658" s="433">
        <v>0</v>
      </c>
      <c r="AA1658" s="433">
        <v>0</v>
      </c>
      <c r="AB1658" s="433">
        <v>0</v>
      </c>
      <c r="AC1658" s="433">
        <v>0</v>
      </c>
      <c r="AD1658" s="433">
        <v>0</v>
      </c>
      <c r="AE1658" s="433">
        <v>0</v>
      </c>
      <c r="AF1658" s="433">
        <v>0</v>
      </c>
      <c r="AG1658" s="433">
        <v>31101.81</v>
      </c>
      <c r="AH1658" s="433">
        <v>0</v>
      </c>
      <c r="AI1658" s="433">
        <v>0</v>
      </c>
      <c r="AJ1658" s="433">
        <v>13438.48</v>
      </c>
      <c r="AK1658" s="175"/>
      <c r="AL1658" s="175">
        <v>3143997.0300000003</v>
      </c>
      <c r="AM1658" s="175">
        <v>4142059.18</v>
      </c>
      <c r="AN1658" s="175">
        <v>998062.15</v>
      </c>
    </row>
    <row r="1659" spans="1:40" s="128" customFormat="1" ht="19.649999999999999" customHeight="1" x14ac:dyDescent="0.35">
      <c r="A1659" s="256">
        <v>2024</v>
      </c>
      <c r="B1659" s="184">
        <f t="shared" si="228"/>
        <v>356</v>
      </c>
      <c r="C1659" s="393" t="s">
        <v>940</v>
      </c>
      <c r="D1659" s="184">
        <v>36262</v>
      </c>
      <c r="E1659" s="287">
        <f>VLOOKUP(D1659,'[1]2023-2025'!$A:$G,7,0)</f>
        <v>2024</v>
      </c>
      <c r="F1659" s="287"/>
      <c r="G1659" s="287" t="s">
        <v>1899</v>
      </c>
      <c r="H1659" s="288">
        <f>INDEX('[1]2023-2025'!$AK:$AK,MATCH(D1659,'[1]2023-2025'!$A:$A,0))</f>
        <v>45034</v>
      </c>
      <c r="I1659" s="288">
        <v>45034</v>
      </c>
      <c r="J1659" s="288" t="e">
        <f>VLOOKUP(D1659,[1]Лист3!$A:$AK,37,0)</f>
        <v>#N/A</v>
      </c>
      <c r="K1659" s="289">
        <f>INDEX('[1]2023-2025'!$G:$G,MATCH(D1659,'[1]2023-2025'!$A:$A,0))</f>
        <v>2024</v>
      </c>
      <c r="L1659" s="289"/>
      <c r="M1659" s="289"/>
      <c r="N1659" s="289"/>
      <c r="O1659" s="289" t="e">
        <v>#N/A</v>
      </c>
      <c r="P1659" s="289" t="e">
        <v>#N/A</v>
      </c>
      <c r="Q1659" s="186">
        <f t="shared" si="227"/>
        <v>3595530.0300000003</v>
      </c>
      <c r="R1659" s="186">
        <f t="shared" si="229"/>
        <v>3554742.47</v>
      </c>
      <c r="S1659" s="433">
        <v>0</v>
      </c>
      <c r="T1659" s="433">
        <v>1011613.6900000001</v>
      </c>
      <c r="U1659" s="433">
        <v>0</v>
      </c>
      <c r="V1659" s="433">
        <v>143251.56</v>
      </c>
      <c r="W1659" s="433">
        <v>316087.25</v>
      </c>
      <c r="X1659" s="433">
        <v>0</v>
      </c>
      <c r="Y1659" s="433">
        <v>0</v>
      </c>
      <c r="Z1659" s="433">
        <v>0</v>
      </c>
      <c r="AA1659" s="433">
        <v>0</v>
      </c>
      <c r="AB1659" s="433">
        <v>0</v>
      </c>
      <c r="AC1659" s="433">
        <v>2010761.53</v>
      </c>
      <c r="AD1659" s="433">
        <v>0</v>
      </c>
      <c r="AE1659" s="433">
        <v>0</v>
      </c>
      <c r="AF1659" s="433">
        <v>0</v>
      </c>
      <c r="AG1659" s="433">
        <v>73028.44</v>
      </c>
      <c r="AH1659" s="433">
        <v>0</v>
      </c>
      <c r="AI1659" s="433">
        <v>0</v>
      </c>
      <c r="AJ1659" s="433">
        <v>40787.56</v>
      </c>
      <c r="AK1659" s="175"/>
      <c r="AL1659" s="175">
        <v>9655884.6699999981</v>
      </c>
      <c r="AM1659" s="175">
        <v>13251414.699999999</v>
      </c>
      <c r="AN1659" s="175">
        <v>3595530.0300000003</v>
      </c>
    </row>
    <row r="1660" spans="1:40" s="128" customFormat="1" ht="20.3" customHeight="1" x14ac:dyDescent="0.35">
      <c r="A1660" s="256">
        <v>2024</v>
      </c>
      <c r="B1660" s="184">
        <f t="shared" si="228"/>
        <v>357</v>
      </c>
      <c r="C1660" s="393" t="s">
        <v>941</v>
      </c>
      <c r="D1660" s="184">
        <v>36264</v>
      </c>
      <c r="E1660" s="287">
        <f>VLOOKUP(D1660,'[1]2023-2025'!$A:$G,7,0)</f>
        <v>2024</v>
      </c>
      <c r="F1660" s="287"/>
      <c r="G1660" s="287" t="s">
        <v>1899</v>
      </c>
      <c r="H1660" s="288">
        <f>INDEX('[1]2023-2025'!$AK:$AK,MATCH(D1660,'[1]2023-2025'!$A:$A,0))</f>
        <v>45034</v>
      </c>
      <c r="I1660" s="288">
        <v>45034</v>
      </c>
      <c r="J1660" s="288" t="e">
        <f>VLOOKUP(D1660,[1]Лист3!$A:$AK,37,0)</f>
        <v>#N/A</v>
      </c>
      <c r="K1660" s="289">
        <f>INDEX('[1]2023-2025'!$G:$G,MATCH(D1660,'[1]2023-2025'!$A:$A,0))</f>
        <v>2024</v>
      </c>
      <c r="L1660" s="289"/>
      <c r="M1660" s="289"/>
      <c r="N1660" s="289"/>
      <c r="O1660" s="289" t="e">
        <v>#N/A</v>
      </c>
      <c r="P1660" s="289" t="e">
        <v>#N/A</v>
      </c>
      <c r="Q1660" s="186">
        <f t="shared" si="227"/>
        <v>286327.39</v>
      </c>
      <c r="R1660" s="186">
        <f t="shared" si="229"/>
        <v>286327.39</v>
      </c>
      <c r="S1660" s="433">
        <v>0</v>
      </c>
      <c r="T1660" s="433">
        <v>0</v>
      </c>
      <c r="U1660" s="433">
        <v>0</v>
      </c>
      <c r="V1660" s="433">
        <v>0</v>
      </c>
      <c r="W1660" s="433">
        <v>0</v>
      </c>
      <c r="X1660" s="433">
        <v>0</v>
      </c>
      <c r="Y1660" s="433">
        <v>0</v>
      </c>
      <c r="Z1660" s="433">
        <v>0</v>
      </c>
      <c r="AA1660" s="433">
        <v>0</v>
      </c>
      <c r="AB1660" s="433">
        <v>0</v>
      </c>
      <c r="AC1660" s="433">
        <v>0</v>
      </c>
      <c r="AD1660" s="433">
        <v>0</v>
      </c>
      <c r="AE1660" s="433">
        <v>0</v>
      </c>
      <c r="AF1660" s="433">
        <v>0</v>
      </c>
      <c r="AG1660" s="433">
        <v>86547.31</v>
      </c>
      <c r="AH1660" s="433">
        <v>199780.08</v>
      </c>
      <c r="AI1660" s="433">
        <v>0</v>
      </c>
      <c r="AJ1660" s="433">
        <v>0</v>
      </c>
      <c r="AK1660" s="175"/>
      <c r="AL1660" s="175">
        <v>12802749.129999999</v>
      </c>
      <c r="AM1660" s="175">
        <v>13089076.52</v>
      </c>
      <c r="AN1660" s="175">
        <v>286327.39</v>
      </c>
    </row>
    <row r="1661" spans="1:40" s="128" customFormat="1" ht="20.3" customHeight="1" x14ac:dyDescent="0.35">
      <c r="A1661" s="256">
        <v>2024</v>
      </c>
      <c r="B1661" s="184">
        <f t="shared" si="228"/>
        <v>358</v>
      </c>
      <c r="C1661" s="393" t="s">
        <v>942</v>
      </c>
      <c r="D1661" s="184">
        <v>36268</v>
      </c>
      <c r="E1661" s="287">
        <f>VLOOKUP(D1661,'[1]2023-2025'!$A:$G,7,0)</f>
        <v>2024</v>
      </c>
      <c r="F1661" s="287"/>
      <c r="G1661" s="287" t="s">
        <v>1899</v>
      </c>
      <c r="H1661" s="288">
        <f>INDEX('[1]2023-2025'!$AK:$AK,MATCH(D1661,'[1]2023-2025'!$A:$A,0))</f>
        <v>45034</v>
      </c>
      <c r="I1661" s="288">
        <v>45034</v>
      </c>
      <c r="J1661" s="288" t="e">
        <f>VLOOKUP(D1661,[1]Лист3!$A:$AK,37,0)</f>
        <v>#N/A</v>
      </c>
      <c r="K1661" s="289">
        <f>INDEX('[1]2023-2025'!$G:$G,MATCH(D1661,'[1]2023-2025'!$A:$A,0))</f>
        <v>2024</v>
      </c>
      <c r="L1661" s="289"/>
      <c r="M1661" s="289"/>
      <c r="N1661" s="289"/>
      <c r="O1661" s="289" t="e">
        <v>#N/A</v>
      </c>
      <c r="P1661" s="289" t="e">
        <v>#N/A</v>
      </c>
      <c r="Q1661" s="186">
        <f t="shared" si="227"/>
        <v>124222.5</v>
      </c>
      <c r="R1661" s="186">
        <f t="shared" si="229"/>
        <v>124222.5</v>
      </c>
      <c r="S1661" s="433">
        <v>0</v>
      </c>
      <c r="T1661" s="433">
        <v>0</v>
      </c>
      <c r="U1661" s="433">
        <v>0</v>
      </c>
      <c r="V1661" s="433">
        <v>0</v>
      </c>
      <c r="W1661" s="433">
        <v>0</v>
      </c>
      <c r="X1661" s="433">
        <v>0</v>
      </c>
      <c r="Y1661" s="433">
        <v>0</v>
      </c>
      <c r="Z1661" s="433">
        <v>0</v>
      </c>
      <c r="AA1661" s="433">
        <v>0</v>
      </c>
      <c r="AB1661" s="433">
        <v>0</v>
      </c>
      <c r="AC1661" s="433">
        <v>0</v>
      </c>
      <c r="AD1661" s="433">
        <v>0</v>
      </c>
      <c r="AE1661" s="433">
        <v>0</v>
      </c>
      <c r="AF1661" s="433">
        <v>0</v>
      </c>
      <c r="AG1661" s="433">
        <v>0</v>
      </c>
      <c r="AH1661" s="433">
        <v>124222.5</v>
      </c>
      <c r="AI1661" s="433">
        <v>0</v>
      </c>
      <c r="AJ1661" s="433">
        <v>0</v>
      </c>
      <c r="AK1661" s="175"/>
      <c r="AL1661" s="175">
        <v>12890305.869999999</v>
      </c>
      <c r="AM1661" s="175">
        <v>13014528.369999999</v>
      </c>
      <c r="AN1661" s="175">
        <v>124222.5</v>
      </c>
    </row>
    <row r="1662" spans="1:40" s="128" customFormat="1" ht="20.3" customHeight="1" x14ac:dyDescent="0.35">
      <c r="A1662" s="256">
        <v>2024</v>
      </c>
      <c r="B1662" s="184">
        <f t="shared" si="228"/>
        <v>359</v>
      </c>
      <c r="C1662" s="393" t="s">
        <v>943</v>
      </c>
      <c r="D1662" s="184">
        <v>36271</v>
      </c>
      <c r="E1662" s="287">
        <f>VLOOKUP(D1662,'[1]2023-2025'!$A:$G,7,0)</f>
        <v>2024</v>
      </c>
      <c r="F1662" s="287"/>
      <c r="G1662" s="287" t="s">
        <v>1899</v>
      </c>
      <c r="H1662" s="288">
        <f>INDEX('[1]2023-2025'!$AK:$AK,MATCH(D1662,'[1]2023-2025'!$A:$A,0))</f>
        <v>45034</v>
      </c>
      <c r="I1662" s="288">
        <v>45034</v>
      </c>
      <c r="J1662" s="288" t="e">
        <f>VLOOKUP(D1662,[1]Лист3!$A:$AK,37,0)</f>
        <v>#N/A</v>
      </c>
      <c r="K1662" s="289">
        <f>INDEX('[1]2023-2025'!$G:$G,MATCH(D1662,'[1]2023-2025'!$A:$A,0))</f>
        <v>2024</v>
      </c>
      <c r="L1662" s="289"/>
      <c r="M1662" s="289"/>
      <c r="N1662" s="289"/>
      <c r="O1662" s="289" t="e">
        <v>#N/A</v>
      </c>
      <c r="P1662" s="289" t="e">
        <v>#N/A</v>
      </c>
      <c r="Q1662" s="186">
        <f t="shared" si="227"/>
        <v>152790</v>
      </c>
      <c r="R1662" s="186">
        <f t="shared" si="229"/>
        <v>152790</v>
      </c>
      <c r="S1662" s="433">
        <v>0</v>
      </c>
      <c r="T1662" s="433">
        <v>0</v>
      </c>
      <c r="U1662" s="433">
        <v>0</v>
      </c>
      <c r="V1662" s="433">
        <v>0</v>
      </c>
      <c r="W1662" s="433">
        <v>0</v>
      </c>
      <c r="X1662" s="433">
        <v>0</v>
      </c>
      <c r="Y1662" s="433">
        <v>0</v>
      </c>
      <c r="Z1662" s="433">
        <v>0</v>
      </c>
      <c r="AA1662" s="433">
        <v>0</v>
      </c>
      <c r="AB1662" s="433">
        <v>0</v>
      </c>
      <c r="AC1662" s="433">
        <v>0</v>
      </c>
      <c r="AD1662" s="433">
        <v>0</v>
      </c>
      <c r="AE1662" s="433">
        <v>0</v>
      </c>
      <c r="AF1662" s="433">
        <v>0</v>
      </c>
      <c r="AG1662" s="433">
        <v>0</v>
      </c>
      <c r="AH1662" s="433">
        <v>152790</v>
      </c>
      <c r="AI1662" s="433">
        <v>0</v>
      </c>
      <c r="AJ1662" s="433">
        <v>0</v>
      </c>
      <c r="AK1662" s="175"/>
      <c r="AL1662" s="175">
        <v>16142835.49</v>
      </c>
      <c r="AM1662" s="175">
        <v>16295625.49</v>
      </c>
      <c r="AN1662" s="175">
        <v>152790</v>
      </c>
    </row>
    <row r="1663" spans="1:40" s="128" customFormat="1" ht="20.3" customHeight="1" x14ac:dyDescent="0.35">
      <c r="A1663" s="256">
        <v>2024</v>
      </c>
      <c r="B1663" s="184">
        <f t="shared" si="228"/>
        <v>360</v>
      </c>
      <c r="C1663" s="393" t="s">
        <v>944</v>
      </c>
      <c r="D1663" s="184">
        <v>36260</v>
      </c>
      <c r="E1663" s="287">
        <f>VLOOKUP(D1663,'[1]2023-2025'!$A:$G,7,0)</f>
        <v>2024</v>
      </c>
      <c r="F1663" s="287"/>
      <c r="G1663" s="287" t="s">
        <v>1899</v>
      </c>
      <c r="H1663" s="288">
        <f>INDEX('[1]2023-2025'!$AK:$AK,MATCH(D1663,'[1]2023-2025'!$A:$A,0))</f>
        <v>45034</v>
      </c>
      <c r="I1663" s="288">
        <v>45034</v>
      </c>
      <c r="J1663" s="288" t="e">
        <f>VLOOKUP(D1663,[1]Лист3!$A:$AK,37,0)</f>
        <v>#N/A</v>
      </c>
      <c r="K1663" s="289">
        <f>INDEX('[1]2023-2025'!$G:$G,MATCH(D1663,'[1]2023-2025'!$A:$A,0))</f>
        <v>2024</v>
      </c>
      <c r="L1663" s="289"/>
      <c r="M1663" s="289"/>
      <c r="N1663" s="289"/>
      <c r="O1663" s="289" t="e">
        <v>#N/A</v>
      </c>
      <c r="P1663" s="289" t="e">
        <v>#N/A</v>
      </c>
      <c r="Q1663" s="186">
        <f t="shared" si="227"/>
        <v>195262.5</v>
      </c>
      <c r="R1663" s="186">
        <f t="shared" si="229"/>
        <v>195262.5</v>
      </c>
      <c r="S1663" s="433">
        <v>0</v>
      </c>
      <c r="T1663" s="433">
        <v>0</v>
      </c>
      <c r="U1663" s="433">
        <v>0</v>
      </c>
      <c r="V1663" s="433">
        <v>0</v>
      </c>
      <c r="W1663" s="433">
        <v>0</v>
      </c>
      <c r="X1663" s="433">
        <v>0</v>
      </c>
      <c r="Y1663" s="433">
        <v>0</v>
      </c>
      <c r="Z1663" s="433">
        <v>0</v>
      </c>
      <c r="AA1663" s="433">
        <v>0</v>
      </c>
      <c r="AB1663" s="433">
        <v>0</v>
      </c>
      <c r="AC1663" s="433">
        <v>0</v>
      </c>
      <c r="AD1663" s="433">
        <v>0</v>
      </c>
      <c r="AE1663" s="433">
        <v>0</v>
      </c>
      <c r="AF1663" s="433">
        <v>0</v>
      </c>
      <c r="AG1663" s="433">
        <v>0</v>
      </c>
      <c r="AH1663" s="433">
        <v>195262.5</v>
      </c>
      <c r="AI1663" s="433">
        <v>0</v>
      </c>
      <c r="AJ1663" s="433">
        <v>0</v>
      </c>
      <c r="AK1663" s="175"/>
      <c r="AL1663" s="175">
        <v>20885664.440000001</v>
      </c>
      <c r="AM1663" s="175">
        <v>21080926.940000001</v>
      </c>
      <c r="AN1663" s="175">
        <v>195262.5</v>
      </c>
    </row>
    <row r="1664" spans="1:40" s="128" customFormat="1" ht="20.3" customHeight="1" x14ac:dyDescent="0.35">
      <c r="A1664" s="256">
        <v>2024</v>
      </c>
      <c r="B1664" s="184">
        <f t="shared" si="228"/>
        <v>361</v>
      </c>
      <c r="C1664" s="393" t="s">
        <v>945</v>
      </c>
      <c r="D1664" s="184">
        <v>36261</v>
      </c>
      <c r="E1664" s="287">
        <f>VLOOKUP(D1664,'[1]2023-2025'!$A:$G,7,0)</f>
        <v>2024</v>
      </c>
      <c r="F1664" s="287"/>
      <c r="G1664" s="287" t="s">
        <v>1899</v>
      </c>
      <c r="H1664" s="288">
        <f>INDEX('[1]2023-2025'!$AK:$AK,MATCH(D1664,'[1]2023-2025'!$A:$A,0))</f>
        <v>45034</v>
      </c>
      <c r="I1664" s="288">
        <v>45034</v>
      </c>
      <c r="J1664" s="288" t="e">
        <f>VLOOKUP(D1664,[1]Лист3!$A:$AK,37,0)</f>
        <v>#N/A</v>
      </c>
      <c r="K1664" s="289">
        <f>INDEX('[1]2023-2025'!$G:$G,MATCH(D1664,'[1]2023-2025'!$A:$A,0))</f>
        <v>2024</v>
      </c>
      <c r="L1664" s="289"/>
      <c r="M1664" s="289"/>
      <c r="N1664" s="289"/>
      <c r="O1664" s="289" t="e">
        <v>#N/A</v>
      </c>
      <c r="P1664" s="289" t="e">
        <v>#N/A</v>
      </c>
      <c r="Q1664" s="186">
        <f t="shared" ref="Q1664:Q1727" si="230">SUM(S1664:AJ1664)</f>
        <v>163350</v>
      </c>
      <c r="R1664" s="186">
        <f t="shared" si="229"/>
        <v>163350</v>
      </c>
      <c r="S1664" s="433">
        <v>0</v>
      </c>
      <c r="T1664" s="433">
        <v>0</v>
      </c>
      <c r="U1664" s="433">
        <v>0</v>
      </c>
      <c r="V1664" s="433">
        <v>0</v>
      </c>
      <c r="W1664" s="433">
        <v>0</v>
      </c>
      <c r="X1664" s="433">
        <v>0</v>
      </c>
      <c r="Y1664" s="433">
        <v>0</v>
      </c>
      <c r="Z1664" s="433">
        <v>0</v>
      </c>
      <c r="AA1664" s="433">
        <v>0</v>
      </c>
      <c r="AB1664" s="433">
        <v>0</v>
      </c>
      <c r="AC1664" s="433">
        <v>0</v>
      </c>
      <c r="AD1664" s="433">
        <v>0</v>
      </c>
      <c r="AE1664" s="433">
        <v>0</v>
      </c>
      <c r="AF1664" s="433">
        <v>0</v>
      </c>
      <c r="AG1664" s="433">
        <v>0</v>
      </c>
      <c r="AH1664" s="433">
        <v>163350</v>
      </c>
      <c r="AI1664" s="433">
        <v>0</v>
      </c>
      <c r="AJ1664" s="433">
        <v>0</v>
      </c>
      <c r="AK1664" s="175"/>
      <c r="AL1664" s="175">
        <v>17091591.93</v>
      </c>
      <c r="AM1664" s="175">
        <v>17254941.93</v>
      </c>
      <c r="AN1664" s="175">
        <v>163350</v>
      </c>
    </row>
    <row r="1665" spans="1:41" s="128" customFormat="1" ht="20.3" customHeight="1" x14ac:dyDescent="0.35">
      <c r="A1665" s="256">
        <v>2024</v>
      </c>
      <c r="B1665" s="184">
        <f t="shared" si="228"/>
        <v>362</v>
      </c>
      <c r="C1665" s="393" t="s">
        <v>946</v>
      </c>
      <c r="D1665" s="184">
        <v>36288</v>
      </c>
      <c r="E1665" s="287" t="e">
        <f>VLOOKUP(D1665,'[1]2023-2025'!$A:$G,7,0)</f>
        <v>#N/A</v>
      </c>
      <c r="F1665" s="287"/>
      <c r="G1665" s="287" t="s">
        <v>1899</v>
      </c>
      <c r="H1665" s="288" t="e">
        <f>INDEX('[1]2023-2025'!$AK:$AK,MATCH(D1665,'[1]2023-2025'!$A:$A,0))</f>
        <v>#N/A</v>
      </c>
      <c r="I1665" s="288" t="e">
        <v>#N/A</v>
      </c>
      <c r="J1665" s="288" t="e">
        <f>VLOOKUP(D1665,[1]Лист3!$A:$AK,37,0)</f>
        <v>#N/A</v>
      </c>
      <c r="K1665" s="289" t="e">
        <f>INDEX('[1]2023-2025'!$G:$G,MATCH(D1665,'[1]2023-2025'!$A:$A,0))</f>
        <v>#N/A</v>
      </c>
      <c r="L1665" s="289"/>
      <c r="M1665" s="289"/>
      <c r="N1665" s="289"/>
      <c r="O1665" s="289" t="e">
        <v>#N/A</v>
      </c>
      <c r="P1665" s="289" t="e">
        <v>#N/A</v>
      </c>
      <c r="Q1665" s="186">
        <f t="shared" si="230"/>
        <v>1681468.8400000003</v>
      </c>
      <c r="R1665" s="186">
        <f t="shared" si="229"/>
        <v>1646476.3000000003</v>
      </c>
      <c r="S1665" s="433">
        <v>0</v>
      </c>
      <c r="T1665" s="433">
        <v>1303850.9600000002</v>
      </c>
      <c r="U1665" s="433">
        <v>0</v>
      </c>
      <c r="V1665" s="433">
        <v>189773.38</v>
      </c>
      <c r="W1665" s="433">
        <v>152851.96</v>
      </c>
      <c r="X1665" s="433">
        <v>0</v>
      </c>
      <c r="Y1665" s="433">
        <v>0</v>
      </c>
      <c r="Z1665" s="433">
        <v>0</v>
      </c>
      <c r="AA1665" s="433">
        <v>0</v>
      </c>
      <c r="AB1665" s="433">
        <v>0</v>
      </c>
      <c r="AC1665" s="433">
        <v>0</v>
      </c>
      <c r="AD1665" s="433">
        <v>0</v>
      </c>
      <c r="AE1665" s="433">
        <v>0</v>
      </c>
      <c r="AF1665" s="433">
        <v>0</v>
      </c>
      <c r="AG1665" s="433">
        <v>0</v>
      </c>
      <c r="AH1665" s="433">
        <v>0</v>
      </c>
      <c r="AI1665" s="433">
        <v>0</v>
      </c>
      <c r="AJ1665" s="433">
        <v>34992.54</v>
      </c>
      <c r="AK1665" s="175"/>
      <c r="AL1665" s="175">
        <v>8153975.4600000009</v>
      </c>
      <c r="AM1665" s="175">
        <v>9835444.3000000007</v>
      </c>
      <c r="AN1665" s="175">
        <v>1681468.8399999999</v>
      </c>
    </row>
    <row r="1666" spans="1:41" s="128" customFormat="1" ht="20.3" customHeight="1" x14ac:dyDescent="0.35">
      <c r="A1666" s="256">
        <v>2024</v>
      </c>
      <c r="B1666" s="184">
        <f t="shared" ref="B1666:B1729" si="231">B1665+1</f>
        <v>363</v>
      </c>
      <c r="C1666" s="393" t="s">
        <v>947</v>
      </c>
      <c r="D1666" s="184">
        <v>36290</v>
      </c>
      <c r="E1666" s="287">
        <f>VLOOKUP(D1666,'[1]2023-2025'!$A:$G,7,0)</f>
        <v>2024</v>
      </c>
      <c r="F1666" s="287"/>
      <c r="G1666" s="287" t="s">
        <v>1899</v>
      </c>
      <c r="H1666" s="288">
        <f>INDEX('[1]2023-2025'!$AK:$AK,MATCH(D1666,'[1]2023-2025'!$A:$A,0))</f>
        <v>45001</v>
      </c>
      <c r="I1666" s="288" t="e">
        <v>#N/A</v>
      </c>
      <c r="J1666" s="288" t="e">
        <f>VLOOKUP(D1666,[1]Лист3!$A:$AK,37,0)</f>
        <v>#N/A</v>
      </c>
      <c r="K1666" s="289">
        <f>INDEX('[1]2023-2025'!$G:$G,MATCH(D1666,'[1]2023-2025'!$A:$A,0))</f>
        <v>2024</v>
      </c>
      <c r="L1666" s="289"/>
      <c r="M1666" s="289"/>
      <c r="N1666" s="289"/>
      <c r="O1666" s="289" t="e">
        <v>#N/A</v>
      </c>
      <c r="P1666" s="289" t="e">
        <v>#N/A</v>
      </c>
      <c r="Q1666" s="186">
        <f t="shared" si="230"/>
        <v>3668653.8599999994</v>
      </c>
      <c r="R1666" s="186">
        <f t="shared" si="229"/>
        <v>3591789.5599999996</v>
      </c>
      <c r="S1666" s="433">
        <v>0</v>
      </c>
      <c r="T1666" s="433">
        <v>0</v>
      </c>
      <c r="U1666" s="433">
        <v>0</v>
      </c>
      <c r="V1666" s="433">
        <v>0</v>
      </c>
      <c r="W1666" s="433">
        <v>0</v>
      </c>
      <c r="X1666" s="433">
        <v>0</v>
      </c>
      <c r="Y1666" s="433">
        <v>0</v>
      </c>
      <c r="Z1666" s="433">
        <v>0</v>
      </c>
      <c r="AA1666" s="433">
        <v>3591789.5599999996</v>
      </c>
      <c r="AB1666" s="433">
        <v>0</v>
      </c>
      <c r="AC1666" s="433">
        <v>0</v>
      </c>
      <c r="AD1666" s="433">
        <v>0</v>
      </c>
      <c r="AE1666" s="433">
        <v>0</v>
      </c>
      <c r="AF1666" s="433">
        <v>0</v>
      </c>
      <c r="AG1666" s="433">
        <v>0</v>
      </c>
      <c r="AH1666" s="433">
        <v>0</v>
      </c>
      <c r="AI1666" s="433">
        <v>0</v>
      </c>
      <c r="AJ1666" s="433">
        <v>76864.3</v>
      </c>
      <c r="AK1666" s="175"/>
      <c r="AL1666" s="175">
        <v>6383078.1600000001</v>
      </c>
      <c r="AM1666" s="175">
        <v>10051732.02</v>
      </c>
      <c r="AN1666" s="175">
        <v>3668653.8599999994</v>
      </c>
    </row>
    <row r="1667" spans="1:41" s="128" customFormat="1" ht="20.3" customHeight="1" x14ac:dyDescent="0.35">
      <c r="A1667" s="256">
        <v>2024</v>
      </c>
      <c r="B1667" s="184">
        <f t="shared" si="231"/>
        <v>364</v>
      </c>
      <c r="C1667" s="393" t="s">
        <v>3377</v>
      </c>
      <c r="D1667" s="184">
        <v>36295</v>
      </c>
      <c r="E1667" s="287" t="s">
        <v>1743</v>
      </c>
      <c r="F1667" s="287"/>
      <c r="G1667" s="287"/>
      <c r="H1667" s="288"/>
      <c r="I1667" s="288"/>
      <c r="J1667" s="288"/>
      <c r="K1667" s="289"/>
      <c r="L1667" s="289"/>
      <c r="M1667" s="289"/>
      <c r="N1667" s="289"/>
      <c r="O1667" s="289"/>
      <c r="P1667" s="289"/>
      <c r="Q1667" s="186">
        <f t="shared" si="230"/>
        <v>103616.29</v>
      </c>
      <c r="R1667" s="186">
        <f t="shared" si="229"/>
        <v>103616.29</v>
      </c>
      <c r="S1667" s="433">
        <v>0</v>
      </c>
      <c r="T1667" s="433">
        <v>0</v>
      </c>
      <c r="U1667" s="433">
        <v>0</v>
      </c>
      <c r="V1667" s="433">
        <v>0</v>
      </c>
      <c r="W1667" s="433">
        <v>0</v>
      </c>
      <c r="X1667" s="433">
        <v>0</v>
      </c>
      <c r="Y1667" s="433">
        <v>0</v>
      </c>
      <c r="Z1667" s="433">
        <v>0</v>
      </c>
      <c r="AA1667" s="433">
        <v>0</v>
      </c>
      <c r="AB1667" s="433">
        <v>0</v>
      </c>
      <c r="AC1667" s="433">
        <v>0</v>
      </c>
      <c r="AD1667" s="433">
        <v>0</v>
      </c>
      <c r="AE1667" s="433">
        <v>0</v>
      </c>
      <c r="AF1667" s="433">
        <v>0</v>
      </c>
      <c r="AG1667" s="433">
        <v>103616.29</v>
      </c>
      <c r="AH1667" s="433">
        <v>0</v>
      </c>
      <c r="AI1667" s="433">
        <v>0</v>
      </c>
      <c r="AJ1667" s="433">
        <v>0</v>
      </c>
      <c r="AK1667" s="175"/>
      <c r="AL1667" s="175">
        <v>9276599.9400000013</v>
      </c>
      <c r="AM1667" s="175">
        <v>15288699.82</v>
      </c>
      <c r="AN1667" s="175">
        <v>6012099.8799999999</v>
      </c>
      <c r="AO1667" s="128">
        <f>AM1667*1.5</f>
        <v>22933049.73</v>
      </c>
    </row>
    <row r="1668" spans="1:41" s="128" customFormat="1" ht="20.3" customHeight="1" x14ac:dyDescent="0.35">
      <c r="A1668" s="256">
        <v>2024</v>
      </c>
      <c r="B1668" s="184">
        <f t="shared" si="231"/>
        <v>365</v>
      </c>
      <c r="C1668" s="393" t="s">
        <v>948</v>
      </c>
      <c r="D1668" s="184">
        <v>36351</v>
      </c>
      <c r="E1668" s="287" t="e">
        <f>VLOOKUP(D1668,'[1]2023-2025'!$A:$G,7,0)</f>
        <v>#N/A</v>
      </c>
      <c r="F1668" s="287"/>
      <c r="G1668" s="287" t="s">
        <v>1899</v>
      </c>
      <c r="H1668" s="288" t="e">
        <f>INDEX('[1]2023-2025'!$AK:$AK,MATCH(D1668,'[1]2023-2025'!$A:$A,0))</f>
        <v>#N/A</v>
      </c>
      <c r="I1668" s="288" t="e">
        <v>#N/A</v>
      </c>
      <c r="J1668" s="288" t="e">
        <f>VLOOKUP(D1668,[1]Лист3!$A:$AK,37,0)</f>
        <v>#N/A</v>
      </c>
      <c r="K1668" s="289" t="e">
        <f>INDEX('[1]2023-2025'!$G:$G,MATCH(D1668,'[1]2023-2025'!$A:$A,0))</f>
        <v>#N/A</v>
      </c>
      <c r="L1668" s="289"/>
      <c r="M1668" s="289"/>
      <c r="N1668" s="289"/>
      <c r="O1668" s="289" t="e">
        <v>#N/A</v>
      </c>
      <c r="P1668" s="289" t="e">
        <v>#N/A</v>
      </c>
      <c r="Q1668" s="186">
        <f t="shared" si="230"/>
        <v>318397.51</v>
      </c>
      <c r="R1668" s="186">
        <f t="shared" si="229"/>
        <v>318397.51</v>
      </c>
      <c r="S1668" s="433">
        <v>0</v>
      </c>
      <c r="T1668" s="433">
        <v>0</v>
      </c>
      <c r="U1668" s="433">
        <v>0</v>
      </c>
      <c r="V1668" s="433">
        <v>0</v>
      </c>
      <c r="W1668" s="433">
        <v>0</v>
      </c>
      <c r="X1668" s="433">
        <v>0</v>
      </c>
      <c r="Y1668" s="433">
        <v>0</v>
      </c>
      <c r="Z1668" s="433">
        <v>0</v>
      </c>
      <c r="AA1668" s="433">
        <v>0</v>
      </c>
      <c r="AB1668" s="433">
        <v>0</v>
      </c>
      <c r="AC1668" s="433">
        <v>0</v>
      </c>
      <c r="AD1668" s="433">
        <v>0</v>
      </c>
      <c r="AE1668" s="433">
        <v>0</v>
      </c>
      <c r="AF1668" s="433">
        <v>0</v>
      </c>
      <c r="AG1668" s="433">
        <v>318397.51</v>
      </c>
      <c r="AH1668" s="433">
        <v>0</v>
      </c>
      <c r="AI1668" s="433">
        <v>0</v>
      </c>
      <c r="AJ1668" s="433">
        <v>0</v>
      </c>
      <c r="AK1668" s="175"/>
      <c r="AL1668" s="175">
        <v>15794087.390000001</v>
      </c>
      <c r="AM1668" s="175">
        <v>20825053.18</v>
      </c>
      <c r="AN1668" s="175">
        <v>5030965.79</v>
      </c>
    </row>
    <row r="1669" spans="1:41" s="128" customFormat="1" ht="20.3" customHeight="1" x14ac:dyDescent="0.35">
      <c r="A1669" s="256">
        <v>2024</v>
      </c>
      <c r="B1669" s="184">
        <f t="shared" si="231"/>
        <v>366</v>
      </c>
      <c r="C1669" s="393" t="s">
        <v>949</v>
      </c>
      <c r="D1669" s="184">
        <v>36367</v>
      </c>
      <c r="E1669" s="287">
        <f>VLOOKUP(D1669,'[1]2023-2025'!$A:$G,7,0)</f>
        <v>2024</v>
      </c>
      <c r="F1669" s="287"/>
      <c r="G1669" s="287" t="s">
        <v>1899</v>
      </c>
      <c r="H1669" s="288">
        <f>INDEX('[1]2023-2025'!$AK:$AK,MATCH(D1669,'[1]2023-2025'!$A:$A,0))</f>
        <v>45034</v>
      </c>
      <c r="I1669" s="288">
        <v>45034</v>
      </c>
      <c r="J1669" s="288" t="e">
        <f>VLOOKUP(D1669,[1]Лист3!$A:$AK,37,0)</f>
        <v>#N/A</v>
      </c>
      <c r="K1669" s="289">
        <f>INDEX('[1]2023-2025'!$G:$G,MATCH(D1669,'[1]2023-2025'!$A:$A,0))</f>
        <v>2024</v>
      </c>
      <c r="L1669" s="289"/>
      <c r="M1669" s="289"/>
      <c r="N1669" s="289"/>
      <c r="O1669" s="289" t="e">
        <v>#N/A</v>
      </c>
      <c r="P1669" s="289" t="e">
        <v>#N/A</v>
      </c>
      <c r="Q1669" s="186">
        <f t="shared" si="230"/>
        <v>173858.34</v>
      </c>
      <c r="R1669" s="186">
        <f t="shared" si="229"/>
        <v>173858.34</v>
      </c>
      <c r="S1669" s="433">
        <v>0</v>
      </c>
      <c r="T1669" s="433">
        <v>0</v>
      </c>
      <c r="U1669" s="433">
        <v>0</v>
      </c>
      <c r="V1669" s="433">
        <v>0</v>
      </c>
      <c r="W1669" s="433">
        <v>0</v>
      </c>
      <c r="X1669" s="433">
        <v>0</v>
      </c>
      <c r="Y1669" s="433">
        <v>0</v>
      </c>
      <c r="Z1669" s="433">
        <v>0</v>
      </c>
      <c r="AA1669" s="433">
        <v>0</v>
      </c>
      <c r="AB1669" s="433">
        <v>0</v>
      </c>
      <c r="AC1669" s="433">
        <v>0</v>
      </c>
      <c r="AD1669" s="433">
        <v>0</v>
      </c>
      <c r="AE1669" s="433">
        <v>0</v>
      </c>
      <c r="AF1669" s="433">
        <v>0</v>
      </c>
      <c r="AG1669" s="433">
        <v>0</v>
      </c>
      <c r="AH1669" s="433">
        <v>173858.34</v>
      </c>
      <c r="AI1669" s="433">
        <v>0</v>
      </c>
      <c r="AJ1669" s="433">
        <v>0</v>
      </c>
      <c r="AK1669" s="175"/>
      <c r="AL1669" s="175">
        <v>12551305.710000001</v>
      </c>
      <c r="AM1669" s="175">
        <v>12725164.050000001</v>
      </c>
      <c r="AN1669" s="175">
        <v>173858.34</v>
      </c>
    </row>
    <row r="1670" spans="1:41" s="128" customFormat="1" ht="20.3" customHeight="1" x14ac:dyDescent="0.35">
      <c r="A1670" s="256">
        <v>2024</v>
      </c>
      <c r="B1670" s="184">
        <f t="shared" si="231"/>
        <v>367</v>
      </c>
      <c r="C1670" s="393" t="s">
        <v>950</v>
      </c>
      <c r="D1670" s="184">
        <v>36368</v>
      </c>
      <c r="E1670" s="287" t="e">
        <f>VLOOKUP(D1670,'[1]2023-2025'!$A:$G,7,0)</f>
        <v>#N/A</v>
      </c>
      <c r="F1670" s="287"/>
      <c r="G1670" s="287" t="s">
        <v>1899</v>
      </c>
      <c r="H1670" s="288" t="e">
        <f>INDEX('[1]2023-2025'!$AK:$AK,MATCH(D1670,'[1]2023-2025'!$A:$A,0))</f>
        <v>#N/A</v>
      </c>
      <c r="I1670" s="288" t="e">
        <v>#N/A</v>
      </c>
      <c r="J1670" s="288" t="e">
        <f>VLOOKUP(D1670,[1]Лист3!$A:$AK,37,0)</f>
        <v>#N/A</v>
      </c>
      <c r="K1670" s="289" t="e">
        <f>INDEX('[1]2023-2025'!$G:$G,MATCH(D1670,'[1]2023-2025'!$A:$A,0))</f>
        <v>#N/A</v>
      </c>
      <c r="L1670" s="289"/>
      <c r="M1670" s="289"/>
      <c r="N1670" s="289"/>
      <c r="O1670" s="289" t="e">
        <v>#N/A</v>
      </c>
      <c r="P1670" s="289" t="e">
        <v>#N/A</v>
      </c>
      <c r="Q1670" s="186">
        <f t="shared" si="230"/>
        <v>8270570.79</v>
      </c>
      <c r="R1670" s="186">
        <f t="shared" si="229"/>
        <v>8158818.9000000004</v>
      </c>
      <c r="S1670" s="433">
        <v>0</v>
      </c>
      <c r="T1670" s="433">
        <v>0</v>
      </c>
      <c r="U1670" s="433">
        <v>0</v>
      </c>
      <c r="V1670" s="433">
        <v>354802.72</v>
      </c>
      <c r="W1670" s="433">
        <v>0</v>
      </c>
      <c r="X1670" s="433">
        <v>0</v>
      </c>
      <c r="Y1670" s="433">
        <v>0</v>
      </c>
      <c r="Z1670" s="433">
        <v>0</v>
      </c>
      <c r="AA1670" s="433">
        <v>7660796.0900000008</v>
      </c>
      <c r="AB1670" s="433">
        <v>0</v>
      </c>
      <c r="AC1670" s="433">
        <v>0</v>
      </c>
      <c r="AD1670" s="433">
        <v>0</v>
      </c>
      <c r="AE1670" s="433">
        <v>0</v>
      </c>
      <c r="AF1670" s="433">
        <v>0</v>
      </c>
      <c r="AG1670" s="433">
        <v>0</v>
      </c>
      <c r="AH1670" s="433">
        <v>143220.09</v>
      </c>
      <c r="AI1670" s="433">
        <v>0</v>
      </c>
      <c r="AJ1670" s="433">
        <v>111751.89000000001</v>
      </c>
      <c r="AK1670" s="175"/>
      <c r="AL1670" s="175">
        <v>16702894.82</v>
      </c>
      <c r="AM1670" s="175">
        <v>24973465.609999999</v>
      </c>
      <c r="AN1670" s="175">
        <v>8270570.79</v>
      </c>
    </row>
    <row r="1671" spans="1:41" s="128" customFormat="1" ht="20.3" customHeight="1" x14ac:dyDescent="0.35">
      <c r="A1671" s="256">
        <v>2024</v>
      </c>
      <c r="B1671" s="184">
        <f t="shared" si="231"/>
        <v>368</v>
      </c>
      <c r="C1671" s="393" t="s">
        <v>951</v>
      </c>
      <c r="D1671" s="184">
        <v>36369</v>
      </c>
      <c r="E1671" s="287">
        <f>VLOOKUP(D1671,'[1]2023-2025'!$A:$G,7,0)</f>
        <v>2024</v>
      </c>
      <c r="F1671" s="287"/>
      <c r="G1671" s="287" t="s">
        <v>1899</v>
      </c>
      <c r="H1671" s="288">
        <f>INDEX('[1]2023-2025'!$AK:$AK,MATCH(D1671,'[1]2023-2025'!$A:$A,0))</f>
        <v>45034</v>
      </c>
      <c r="I1671" s="288">
        <v>45034</v>
      </c>
      <c r="J1671" s="288" t="e">
        <f>VLOOKUP(D1671,[1]Лист3!$A:$AK,37,0)</f>
        <v>#N/A</v>
      </c>
      <c r="K1671" s="289">
        <f>INDEX('[1]2023-2025'!$G:$G,MATCH(D1671,'[1]2023-2025'!$A:$A,0))</f>
        <v>2024</v>
      </c>
      <c r="L1671" s="289"/>
      <c r="M1671" s="289"/>
      <c r="N1671" s="289"/>
      <c r="O1671" s="289" t="e">
        <v>#N/A</v>
      </c>
      <c r="P1671" s="289" t="e">
        <v>#N/A</v>
      </c>
      <c r="Q1671" s="186">
        <f t="shared" si="230"/>
        <v>3411703.9400000004</v>
      </c>
      <c r="R1671" s="186">
        <f t="shared" si="229"/>
        <v>3367053.0100000002</v>
      </c>
      <c r="S1671" s="433">
        <v>0</v>
      </c>
      <c r="T1671" s="433">
        <v>0</v>
      </c>
      <c r="U1671" s="433">
        <v>0</v>
      </c>
      <c r="V1671" s="433">
        <v>131418.04999999999</v>
      </c>
      <c r="W1671" s="433">
        <v>0</v>
      </c>
      <c r="X1671" s="433">
        <v>0</v>
      </c>
      <c r="Y1671" s="433">
        <v>0</v>
      </c>
      <c r="Z1671" s="433">
        <v>0</v>
      </c>
      <c r="AA1671" s="433">
        <v>3133845.8000000003</v>
      </c>
      <c r="AB1671" s="433">
        <v>0</v>
      </c>
      <c r="AC1671" s="433">
        <v>0</v>
      </c>
      <c r="AD1671" s="433">
        <v>0</v>
      </c>
      <c r="AE1671" s="433">
        <v>0</v>
      </c>
      <c r="AF1671" s="433">
        <v>0</v>
      </c>
      <c r="AG1671" s="433">
        <v>0</v>
      </c>
      <c r="AH1671" s="433">
        <v>101789.16</v>
      </c>
      <c r="AI1671" s="433">
        <v>0</v>
      </c>
      <c r="AJ1671" s="433">
        <v>44650.93</v>
      </c>
      <c r="AK1671" s="175"/>
      <c r="AL1671" s="175">
        <v>9298746.6699999981</v>
      </c>
      <c r="AM1671" s="175">
        <v>12710450.609999999</v>
      </c>
      <c r="AN1671" s="175">
        <v>3411703.9400000004</v>
      </c>
    </row>
    <row r="1672" spans="1:41" s="7" customFormat="1" ht="20.3" customHeight="1" x14ac:dyDescent="0.35">
      <c r="A1672" s="256">
        <v>2024</v>
      </c>
      <c r="B1672" s="184">
        <f t="shared" si="231"/>
        <v>369</v>
      </c>
      <c r="C1672" s="393" t="s">
        <v>3799</v>
      </c>
      <c r="D1672" s="184">
        <v>36376</v>
      </c>
      <c r="E1672" s="287"/>
      <c r="F1672" s="287"/>
      <c r="G1672" s="287"/>
      <c r="H1672" s="288"/>
      <c r="I1672" s="288"/>
      <c r="J1672" s="288"/>
      <c r="K1672" s="289"/>
      <c r="L1672" s="289"/>
      <c r="M1672" s="289"/>
      <c r="N1672" s="289"/>
      <c r="O1672" s="289"/>
      <c r="P1672" s="289"/>
      <c r="Q1672" s="186">
        <f t="shared" si="230"/>
        <v>1867954.68</v>
      </c>
      <c r="R1672" s="186">
        <f t="shared" si="229"/>
        <v>1863943.88</v>
      </c>
      <c r="S1672" s="433">
        <v>0</v>
      </c>
      <c r="T1672" s="433">
        <v>0</v>
      </c>
      <c r="U1672" s="433">
        <v>0</v>
      </c>
      <c r="V1672" s="433">
        <v>0</v>
      </c>
      <c r="W1672" s="433">
        <v>0</v>
      </c>
      <c r="X1672" s="433">
        <v>0</v>
      </c>
      <c r="Y1672" s="433">
        <v>0</v>
      </c>
      <c r="Z1672" s="433">
        <v>0</v>
      </c>
      <c r="AA1672" s="433">
        <v>0</v>
      </c>
      <c r="AB1672" s="433">
        <v>0</v>
      </c>
      <c r="AC1672" s="440">
        <v>1863943.88</v>
      </c>
      <c r="AD1672" s="433">
        <v>0</v>
      </c>
      <c r="AE1672" s="433">
        <v>0</v>
      </c>
      <c r="AF1672" s="433">
        <v>0</v>
      </c>
      <c r="AG1672" s="433">
        <v>0</v>
      </c>
      <c r="AH1672" s="433">
        <v>0</v>
      </c>
      <c r="AI1672" s="433">
        <v>0</v>
      </c>
      <c r="AJ1672" s="433">
        <v>4010.8</v>
      </c>
      <c r="AK1672" s="175"/>
      <c r="AL1672" s="175">
        <v>19142377.43</v>
      </c>
      <c r="AM1672" s="175">
        <v>25303193.620000001</v>
      </c>
      <c r="AN1672" s="175">
        <v>6160816.1900000004</v>
      </c>
    </row>
    <row r="1673" spans="1:41" s="128" customFormat="1" ht="20.3" customHeight="1" x14ac:dyDescent="0.35">
      <c r="A1673" s="256">
        <v>2024</v>
      </c>
      <c r="B1673" s="184">
        <f t="shared" si="231"/>
        <v>370</v>
      </c>
      <c r="C1673" s="393" t="s">
        <v>952</v>
      </c>
      <c r="D1673" s="184">
        <v>36380</v>
      </c>
      <c r="E1673" s="287">
        <f>VLOOKUP(D1673,'[1]2023-2025'!$A:$G,7,0)</f>
        <v>2024</v>
      </c>
      <c r="F1673" s="287"/>
      <c r="G1673" s="287" t="s">
        <v>1899</v>
      </c>
      <c r="H1673" s="288">
        <f>INDEX('[1]2023-2025'!$AK:$AK,MATCH(D1673,'[1]2023-2025'!$A:$A,0))</f>
        <v>45034</v>
      </c>
      <c r="I1673" s="288">
        <v>45034</v>
      </c>
      <c r="J1673" s="288" t="e">
        <f>VLOOKUP(D1673,[1]Лист3!$A:$AK,37,0)</f>
        <v>#N/A</v>
      </c>
      <c r="K1673" s="289">
        <f>INDEX('[1]2023-2025'!$G:$G,MATCH(D1673,'[1]2023-2025'!$A:$A,0))</f>
        <v>2024</v>
      </c>
      <c r="L1673" s="289"/>
      <c r="M1673" s="289"/>
      <c r="N1673" s="289"/>
      <c r="O1673" s="289" t="e">
        <v>#N/A</v>
      </c>
      <c r="P1673" s="289" t="e">
        <v>#N/A</v>
      </c>
      <c r="Q1673" s="186">
        <f t="shared" si="230"/>
        <v>172091.22</v>
      </c>
      <c r="R1673" s="186">
        <f t="shared" si="229"/>
        <v>172091.22</v>
      </c>
      <c r="S1673" s="433">
        <v>0</v>
      </c>
      <c r="T1673" s="433">
        <v>0</v>
      </c>
      <c r="U1673" s="433">
        <v>0</v>
      </c>
      <c r="V1673" s="433">
        <v>0</v>
      </c>
      <c r="W1673" s="433">
        <v>0</v>
      </c>
      <c r="X1673" s="433">
        <v>0</v>
      </c>
      <c r="Y1673" s="433">
        <v>0</v>
      </c>
      <c r="Z1673" s="433">
        <v>0</v>
      </c>
      <c r="AA1673" s="433">
        <v>0</v>
      </c>
      <c r="AB1673" s="433">
        <v>0</v>
      </c>
      <c r="AC1673" s="433">
        <v>0</v>
      </c>
      <c r="AD1673" s="433">
        <v>0</v>
      </c>
      <c r="AE1673" s="433">
        <v>0</v>
      </c>
      <c r="AF1673" s="433">
        <v>0</v>
      </c>
      <c r="AG1673" s="433">
        <v>0</v>
      </c>
      <c r="AH1673" s="433">
        <v>172091.22</v>
      </c>
      <c r="AI1673" s="433">
        <v>0</v>
      </c>
      <c r="AJ1673" s="433">
        <v>0</v>
      </c>
      <c r="AK1673" s="175"/>
      <c r="AL1673" s="175">
        <v>12882163.59</v>
      </c>
      <c r="AM1673" s="175">
        <v>13054254.810000001</v>
      </c>
      <c r="AN1673" s="175">
        <v>172091.22</v>
      </c>
    </row>
    <row r="1674" spans="1:41" s="128" customFormat="1" ht="20.3" customHeight="1" x14ac:dyDescent="0.35">
      <c r="A1674" s="256">
        <v>2024</v>
      </c>
      <c r="B1674" s="184">
        <f t="shared" si="231"/>
        <v>371</v>
      </c>
      <c r="C1674" s="393" t="s">
        <v>953</v>
      </c>
      <c r="D1674" s="184">
        <v>36386</v>
      </c>
      <c r="E1674" s="287">
        <f>VLOOKUP(D1674,'[1]2023-2025'!$A:$G,7,0)</f>
        <v>2024</v>
      </c>
      <c r="F1674" s="287"/>
      <c r="G1674" s="287" t="s">
        <v>1899</v>
      </c>
      <c r="H1674" s="288">
        <f>INDEX('[1]2023-2025'!$AK:$AK,MATCH(D1674,'[1]2023-2025'!$A:$A,0))</f>
        <v>45034</v>
      </c>
      <c r="I1674" s="288">
        <v>45034</v>
      </c>
      <c r="J1674" s="288" t="e">
        <f>VLOOKUP(D1674,[1]Лист3!$A:$AK,37,0)</f>
        <v>#N/A</v>
      </c>
      <c r="K1674" s="289">
        <f>INDEX('[1]2023-2025'!$G:$G,MATCH(D1674,'[1]2023-2025'!$A:$A,0))</f>
        <v>2024</v>
      </c>
      <c r="L1674" s="289"/>
      <c r="M1674" s="289"/>
      <c r="N1674" s="289"/>
      <c r="O1674" s="289" t="e">
        <v>#N/A</v>
      </c>
      <c r="P1674" s="289" t="e">
        <v>#N/A</v>
      </c>
      <c r="Q1674" s="186">
        <f t="shared" si="230"/>
        <v>323999.94</v>
      </c>
      <c r="R1674" s="186">
        <f t="shared" si="229"/>
        <v>323999.94</v>
      </c>
      <c r="S1674" s="433">
        <v>0</v>
      </c>
      <c r="T1674" s="433">
        <v>0</v>
      </c>
      <c r="U1674" s="433">
        <v>0</v>
      </c>
      <c r="V1674" s="433">
        <v>0</v>
      </c>
      <c r="W1674" s="433">
        <v>0</v>
      </c>
      <c r="X1674" s="433">
        <v>0</v>
      </c>
      <c r="Y1674" s="433">
        <v>0</v>
      </c>
      <c r="Z1674" s="433">
        <v>0</v>
      </c>
      <c r="AA1674" s="433">
        <v>0</v>
      </c>
      <c r="AB1674" s="433">
        <v>0</v>
      </c>
      <c r="AC1674" s="433">
        <v>0</v>
      </c>
      <c r="AD1674" s="433">
        <v>0</v>
      </c>
      <c r="AE1674" s="433">
        <v>0</v>
      </c>
      <c r="AF1674" s="433">
        <v>0</v>
      </c>
      <c r="AG1674" s="433">
        <v>0</v>
      </c>
      <c r="AH1674" s="433">
        <v>323999.94</v>
      </c>
      <c r="AI1674" s="433">
        <v>0</v>
      </c>
      <c r="AJ1674" s="433">
        <v>0</v>
      </c>
      <c r="AK1674" s="175"/>
      <c r="AL1674" s="175">
        <v>24947314.559999999</v>
      </c>
      <c r="AM1674" s="175">
        <v>25271314.5</v>
      </c>
      <c r="AN1674" s="175">
        <v>323999.94</v>
      </c>
    </row>
    <row r="1675" spans="1:41" s="128" customFormat="1" ht="20.3" customHeight="1" x14ac:dyDescent="0.35">
      <c r="A1675" s="256">
        <v>2024</v>
      </c>
      <c r="B1675" s="184">
        <f t="shared" si="231"/>
        <v>372</v>
      </c>
      <c r="C1675" s="393" t="s">
        <v>955</v>
      </c>
      <c r="D1675" s="184">
        <v>36395</v>
      </c>
      <c r="E1675" s="287" t="e">
        <f>VLOOKUP(D1675,'[1]2023-2025'!$A:$G,7,0)</f>
        <v>#N/A</v>
      </c>
      <c r="F1675" s="287"/>
      <c r="G1675" s="287" t="s">
        <v>1899</v>
      </c>
      <c r="H1675" s="288" t="e">
        <f>INDEX('[1]2023-2025'!$AK:$AK,MATCH(D1675,'[1]2023-2025'!$A:$A,0))</f>
        <v>#N/A</v>
      </c>
      <c r="I1675" s="288" t="e">
        <v>#N/A</v>
      </c>
      <c r="J1675" s="288" t="e">
        <f>VLOOKUP(D1675,[1]Лист3!$A:$AK,37,0)</f>
        <v>#N/A</v>
      </c>
      <c r="K1675" s="289" t="e">
        <f>INDEX('[1]2023-2025'!$G:$G,MATCH(D1675,'[1]2023-2025'!$A:$A,0))</f>
        <v>#N/A</v>
      </c>
      <c r="L1675" s="289"/>
      <c r="M1675" s="289"/>
      <c r="N1675" s="289"/>
      <c r="O1675" s="289" t="e">
        <v>#N/A</v>
      </c>
      <c r="P1675" s="289" t="e">
        <v>#N/A</v>
      </c>
      <c r="Q1675" s="186">
        <f t="shared" si="230"/>
        <v>8858227.3499999996</v>
      </c>
      <c r="R1675" s="186">
        <f t="shared" si="229"/>
        <v>8695005.3899999987</v>
      </c>
      <c r="S1675" s="433">
        <v>0</v>
      </c>
      <c r="T1675" s="433">
        <v>0</v>
      </c>
      <c r="U1675" s="433">
        <v>0</v>
      </c>
      <c r="V1675" s="433">
        <v>0</v>
      </c>
      <c r="W1675" s="433">
        <v>0</v>
      </c>
      <c r="X1675" s="433">
        <v>0</v>
      </c>
      <c r="Y1675" s="433">
        <v>0</v>
      </c>
      <c r="Z1675" s="433">
        <v>0</v>
      </c>
      <c r="AA1675" s="433">
        <v>8285577.6099999994</v>
      </c>
      <c r="AB1675" s="433">
        <v>0</v>
      </c>
      <c r="AC1675" s="433">
        <v>0</v>
      </c>
      <c r="AD1675" s="433">
        <v>0</v>
      </c>
      <c r="AE1675" s="433">
        <v>0</v>
      </c>
      <c r="AF1675" s="433">
        <v>0</v>
      </c>
      <c r="AG1675" s="433">
        <v>409427.78</v>
      </c>
      <c r="AH1675" s="433">
        <v>0</v>
      </c>
      <c r="AI1675" s="433">
        <v>0</v>
      </c>
      <c r="AJ1675" s="433">
        <v>163221.96</v>
      </c>
      <c r="AK1675" s="175"/>
      <c r="AL1675" s="175">
        <v>30126504.189999998</v>
      </c>
      <c r="AM1675" s="175">
        <v>38984731.539999999</v>
      </c>
      <c r="AN1675" s="175">
        <v>8858227.3499999996</v>
      </c>
    </row>
    <row r="1676" spans="1:41" s="128" customFormat="1" ht="20.3" customHeight="1" x14ac:dyDescent="0.35">
      <c r="A1676" s="256">
        <v>2024</v>
      </c>
      <c r="B1676" s="184">
        <f t="shared" si="231"/>
        <v>373</v>
      </c>
      <c r="C1676" s="248" t="s">
        <v>956</v>
      </c>
      <c r="D1676" s="184">
        <v>36316</v>
      </c>
      <c r="E1676" s="287" t="e">
        <f>VLOOKUP(D1676,'[1]2023-2025'!$A:$G,7,0)</f>
        <v>#N/A</v>
      </c>
      <c r="F1676" s="287"/>
      <c r="G1676" s="287" t="s">
        <v>1899</v>
      </c>
      <c r="H1676" s="288" t="e">
        <f>INDEX('[1]2023-2025'!$AK:$AK,MATCH(D1676,'[1]2023-2025'!$A:$A,0))</f>
        <v>#N/A</v>
      </c>
      <c r="I1676" s="288" t="e">
        <v>#N/A</v>
      </c>
      <c r="J1676" s="288" t="e">
        <f>VLOOKUP(D1676,[1]Лист3!$A:$AK,37,0)</f>
        <v>#N/A</v>
      </c>
      <c r="K1676" s="289" t="e">
        <f>INDEX('[1]2023-2025'!$G:$G,MATCH(D1676,'[1]2023-2025'!$A:$A,0))</f>
        <v>#N/A</v>
      </c>
      <c r="L1676" s="289"/>
      <c r="M1676" s="289"/>
      <c r="N1676" s="289"/>
      <c r="O1676" s="289" t="e">
        <v>#N/A</v>
      </c>
      <c r="P1676" s="289" t="e">
        <v>#N/A</v>
      </c>
      <c r="Q1676" s="186">
        <f t="shared" si="230"/>
        <v>79807.56</v>
      </c>
      <c r="R1676" s="186">
        <f t="shared" si="229"/>
        <v>79807.56</v>
      </c>
      <c r="S1676" s="433">
        <v>0</v>
      </c>
      <c r="T1676" s="433">
        <v>0</v>
      </c>
      <c r="U1676" s="433">
        <v>0</v>
      </c>
      <c r="V1676" s="433">
        <v>0</v>
      </c>
      <c r="W1676" s="433">
        <v>0</v>
      </c>
      <c r="X1676" s="433">
        <v>0</v>
      </c>
      <c r="Y1676" s="433">
        <v>0</v>
      </c>
      <c r="Z1676" s="433">
        <v>0</v>
      </c>
      <c r="AA1676" s="433">
        <v>0</v>
      </c>
      <c r="AB1676" s="433">
        <v>0</v>
      </c>
      <c r="AC1676" s="433">
        <v>0</v>
      </c>
      <c r="AD1676" s="433">
        <v>0</v>
      </c>
      <c r="AE1676" s="433">
        <v>0</v>
      </c>
      <c r="AF1676" s="433">
        <v>0</v>
      </c>
      <c r="AG1676" s="433">
        <v>0</v>
      </c>
      <c r="AH1676" s="433">
        <v>79807.56</v>
      </c>
      <c r="AI1676" s="433">
        <v>0</v>
      </c>
      <c r="AJ1676" s="433">
        <v>0</v>
      </c>
      <c r="AK1676" s="175"/>
      <c r="AL1676" s="175" t="e">
        <v>#N/A</v>
      </c>
      <c r="AM1676" s="175" t="e">
        <v>#N/A</v>
      </c>
      <c r="AN1676" s="175" t="e">
        <v>#N/A</v>
      </c>
    </row>
    <row r="1677" spans="1:41" s="128" customFormat="1" ht="24.05" customHeight="1" x14ac:dyDescent="0.35">
      <c r="A1677" s="256">
        <v>2024</v>
      </c>
      <c r="B1677" s="184">
        <f t="shared" si="231"/>
        <v>374</v>
      </c>
      <c r="C1677" s="248" t="s">
        <v>957</v>
      </c>
      <c r="D1677" s="184">
        <v>36317</v>
      </c>
      <c r="E1677" s="287" t="e">
        <f>VLOOKUP(D1677,'[1]2023-2025'!$A:$G,7,0)</f>
        <v>#N/A</v>
      </c>
      <c r="F1677" s="287"/>
      <c r="G1677" s="287" t="s">
        <v>1899</v>
      </c>
      <c r="H1677" s="288" t="e">
        <f>INDEX('[1]2023-2025'!$AK:$AK,MATCH(D1677,'[1]2023-2025'!$A:$A,0))</f>
        <v>#N/A</v>
      </c>
      <c r="I1677" s="288" t="e">
        <v>#N/A</v>
      </c>
      <c r="J1677" s="288" t="e">
        <f>VLOOKUP(D1677,[1]Лист3!$A:$AK,37,0)</f>
        <v>#N/A</v>
      </c>
      <c r="K1677" s="289" t="e">
        <f>INDEX('[1]2023-2025'!$G:$G,MATCH(D1677,'[1]2023-2025'!$A:$A,0))</f>
        <v>#N/A</v>
      </c>
      <c r="L1677" s="289"/>
      <c r="M1677" s="289"/>
      <c r="N1677" s="289"/>
      <c r="O1677" s="289" t="e">
        <v>#N/A</v>
      </c>
      <c r="P1677" s="289" t="e">
        <v>#N/A</v>
      </c>
      <c r="Q1677" s="186">
        <f t="shared" si="230"/>
        <v>79807.56</v>
      </c>
      <c r="R1677" s="186">
        <f t="shared" si="229"/>
        <v>79807.56</v>
      </c>
      <c r="S1677" s="433">
        <v>0</v>
      </c>
      <c r="T1677" s="433">
        <v>0</v>
      </c>
      <c r="U1677" s="433">
        <v>0</v>
      </c>
      <c r="V1677" s="433">
        <v>0</v>
      </c>
      <c r="W1677" s="433">
        <v>0</v>
      </c>
      <c r="X1677" s="433">
        <v>0</v>
      </c>
      <c r="Y1677" s="433">
        <v>0</v>
      </c>
      <c r="Z1677" s="433">
        <v>0</v>
      </c>
      <c r="AA1677" s="433">
        <v>0</v>
      </c>
      <c r="AB1677" s="433">
        <v>0</v>
      </c>
      <c r="AC1677" s="433">
        <v>0</v>
      </c>
      <c r="AD1677" s="433">
        <v>0</v>
      </c>
      <c r="AE1677" s="433">
        <v>0</v>
      </c>
      <c r="AF1677" s="433">
        <v>0</v>
      </c>
      <c r="AG1677" s="433">
        <v>0</v>
      </c>
      <c r="AH1677" s="433">
        <v>79807.56</v>
      </c>
      <c r="AI1677" s="433">
        <v>0</v>
      </c>
      <c r="AJ1677" s="433">
        <v>0</v>
      </c>
      <c r="AK1677" s="175"/>
      <c r="AL1677" s="175" t="e">
        <v>#N/A</v>
      </c>
      <c r="AM1677" s="175" t="e">
        <v>#N/A</v>
      </c>
      <c r="AN1677" s="175" t="e">
        <v>#N/A</v>
      </c>
    </row>
    <row r="1678" spans="1:41" s="128" customFormat="1" ht="20.3" customHeight="1" x14ac:dyDescent="0.35">
      <c r="A1678" s="256">
        <v>2024</v>
      </c>
      <c r="B1678" s="184">
        <f t="shared" si="231"/>
        <v>375</v>
      </c>
      <c r="C1678" s="248" t="s">
        <v>958</v>
      </c>
      <c r="D1678" s="184">
        <v>36318</v>
      </c>
      <c r="E1678" s="287">
        <f>VLOOKUP(D1678,'[1]2023-2025'!$A:$G,7,0)</f>
        <v>2024</v>
      </c>
      <c r="F1678" s="287"/>
      <c r="G1678" s="287" t="s">
        <v>1899</v>
      </c>
      <c r="H1678" s="288">
        <f>INDEX('[1]2023-2025'!$AK:$AK,MATCH(D1678,'[1]2023-2025'!$A:$A,0))</f>
        <v>45001</v>
      </c>
      <c r="I1678" s="288" t="e">
        <v>#N/A</v>
      </c>
      <c r="J1678" s="288" t="e">
        <f>VLOOKUP(D1678,[1]Лист3!$A:$AK,37,0)</f>
        <v>#N/A</v>
      </c>
      <c r="K1678" s="289">
        <f>INDEX('[1]2023-2025'!$G:$G,MATCH(D1678,'[1]2023-2025'!$A:$A,0))</f>
        <v>2024</v>
      </c>
      <c r="L1678" s="289"/>
      <c r="M1678" s="289"/>
      <c r="N1678" s="289"/>
      <c r="O1678" s="289" t="e">
        <v>#N/A</v>
      </c>
      <c r="P1678" s="289" t="e">
        <v>#N/A</v>
      </c>
      <c r="Q1678" s="186">
        <f t="shared" si="230"/>
        <v>160963.14000000001</v>
      </c>
      <c r="R1678" s="186">
        <f t="shared" ref="R1678:R1743" si="232">SUM(S1678:AI1678)</f>
        <v>160963.14000000001</v>
      </c>
      <c r="S1678" s="433">
        <v>0</v>
      </c>
      <c r="T1678" s="433">
        <v>0</v>
      </c>
      <c r="U1678" s="433">
        <v>0</v>
      </c>
      <c r="V1678" s="433">
        <v>0</v>
      </c>
      <c r="W1678" s="433">
        <v>0</v>
      </c>
      <c r="X1678" s="433">
        <v>0</v>
      </c>
      <c r="Y1678" s="433">
        <v>0</v>
      </c>
      <c r="Z1678" s="433">
        <v>0</v>
      </c>
      <c r="AA1678" s="433">
        <v>0</v>
      </c>
      <c r="AB1678" s="433">
        <v>0</v>
      </c>
      <c r="AC1678" s="433">
        <v>0</v>
      </c>
      <c r="AD1678" s="433">
        <v>0</v>
      </c>
      <c r="AE1678" s="433">
        <v>0</v>
      </c>
      <c r="AF1678" s="433">
        <v>0</v>
      </c>
      <c r="AG1678" s="433">
        <v>0</v>
      </c>
      <c r="AH1678" s="433">
        <v>160963.14000000001</v>
      </c>
      <c r="AI1678" s="433">
        <v>0</v>
      </c>
      <c r="AJ1678" s="433">
        <v>0</v>
      </c>
      <c r="AK1678" s="175"/>
      <c r="AL1678" s="175" t="e">
        <v>#N/A</v>
      </c>
      <c r="AM1678" s="175" t="e">
        <v>#N/A</v>
      </c>
      <c r="AN1678" s="175" t="e">
        <v>#N/A</v>
      </c>
    </row>
    <row r="1679" spans="1:41" s="128" customFormat="1" ht="20.3" customHeight="1" x14ac:dyDescent="0.35">
      <c r="A1679" s="256">
        <v>2024</v>
      </c>
      <c r="B1679" s="184">
        <f t="shared" si="231"/>
        <v>376</v>
      </c>
      <c r="C1679" s="248" t="s">
        <v>959</v>
      </c>
      <c r="D1679" s="184">
        <v>36450</v>
      </c>
      <c r="E1679" s="287">
        <f>VLOOKUP(D1679,'[1]2023-2025'!$A:$G,7,0)</f>
        <v>2024</v>
      </c>
      <c r="F1679" s="287"/>
      <c r="G1679" s="287" t="s">
        <v>1899</v>
      </c>
      <c r="H1679" s="288">
        <f>INDEX('[1]2023-2025'!$AK:$AK,MATCH(D1679,'[1]2023-2025'!$A:$A,0))</f>
        <v>45065</v>
      </c>
      <c r="I1679" s="288" t="e">
        <v>#N/A</v>
      </c>
      <c r="J1679" s="288">
        <f>VLOOKUP(D1679,[1]Лист3!$A:$AK,37,0)</f>
        <v>45065</v>
      </c>
      <c r="K1679" s="289">
        <f>INDEX('[1]2023-2025'!$G:$G,MATCH(D1679,'[1]2023-2025'!$A:$A,0))</f>
        <v>2024</v>
      </c>
      <c r="L1679" s="289"/>
      <c r="M1679" s="289"/>
      <c r="N1679" s="289"/>
      <c r="O1679" s="289" t="e">
        <v>#N/A</v>
      </c>
      <c r="P1679" s="289" t="e">
        <v>#N/A</v>
      </c>
      <c r="Q1679" s="186">
        <f t="shared" si="230"/>
        <v>61216.32</v>
      </c>
      <c r="R1679" s="186">
        <f t="shared" si="232"/>
        <v>61216.32</v>
      </c>
      <c r="S1679" s="433">
        <v>0</v>
      </c>
      <c r="T1679" s="433">
        <v>0</v>
      </c>
      <c r="U1679" s="433">
        <v>0</v>
      </c>
      <c r="V1679" s="433">
        <v>0</v>
      </c>
      <c r="W1679" s="433">
        <v>0</v>
      </c>
      <c r="X1679" s="433">
        <v>0</v>
      </c>
      <c r="Y1679" s="433">
        <v>0</v>
      </c>
      <c r="Z1679" s="433">
        <v>0</v>
      </c>
      <c r="AA1679" s="433">
        <v>0</v>
      </c>
      <c r="AB1679" s="433">
        <v>0</v>
      </c>
      <c r="AC1679" s="433">
        <v>0</v>
      </c>
      <c r="AD1679" s="433">
        <v>0</v>
      </c>
      <c r="AE1679" s="433">
        <v>0</v>
      </c>
      <c r="AF1679" s="433">
        <v>0</v>
      </c>
      <c r="AG1679" s="433">
        <v>0</v>
      </c>
      <c r="AH1679" s="433">
        <v>61216.32</v>
      </c>
      <c r="AI1679" s="433">
        <v>0</v>
      </c>
      <c r="AJ1679" s="433">
        <v>0</v>
      </c>
      <c r="AK1679" s="175"/>
      <c r="AL1679" s="175" t="e">
        <v>#N/A</v>
      </c>
      <c r="AM1679" s="175" t="e">
        <v>#N/A</v>
      </c>
      <c r="AN1679" s="175" t="e">
        <v>#N/A</v>
      </c>
    </row>
    <row r="1680" spans="1:41" s="128" customFormat="1" ht="20.3" customHeight="1" x14ac:dyDescent="0.35">
      <c r="A1680" s="256">
        <v>2024</v>
      </c>
      <c r="B1680" s="184">
        <f t="shared" si="231"/>
        <v>377</v>
      </c>
      <c r="C1680" s="248" t="s">
        <v>962</v>
      </c>
      <c r="D1680" s="184">
        <v>32401</v>
      </c>
      <c r="E1680" s="287" t="e">
        <f>VLOOKUP(D1680,'[1]2023-2025'!$A:$G,7,0)</f>
        <v>#N/A</v>
      </c>
      <c r="F1680" s="287"/>
      <c r="G1680" s="287" t="s">
        <v>1899</v>
      </c>
      <c r="H1680" s="288" t="e">
        <f>INDEX('[1]2023-2025'!$AK:$AK,MATCH(D1680,'[1]2023-2025'!$A:$A,0))</f>
        <v>#N/A</v>
      </c>
      <c r="I1680" s="288" t="e">
        <v>#N/A</v>
      </c>
      <c r="J1680" s="288" t="e">
        <f>VLOOKUP(D1680,[1]Лист3!$A:$AK,37,0)</f>
        <v>#N/A</v>
      </c>
      <c r="K1680" s="289" t="e">
        <f>INDEX('[1]2023-2025'!$G:$G,MATCH(D1680,'[1]2023-2025'!$A:$A,0))</f>
        <v>#N/A</v>
      </c>
      <c r="L1680" s="289"/>
      <c r="M1680" s="289"/>
      <c r="N1680" s="289"/>
      <c r="O1680" s="289" t="e">
        <v>#N/A</v>
      </c>
      <c r="P1680" s="289" t="e">
        <v>#N/A</v>
      </c>
      <c r="Q1680" s="186">
        <f t="shared" si="230"/>
        <v>71914.25</v>
      </c>
      <c r="R1680" s="186">
        <f t="shared" si="232"/>
        <v>71914.25</v>
      </c>
      <c r="S1680" s="433">
        <v>0</v>
      </c>
      <c r="T1680" s="433">
        <v>0</v>
      </c>
      <c r="U1680" s="433">
        <v>0</v>
      </c>
      <c r="V1680" s="433">
        <v>0</v>
      </c>
      <c r="W1680" s="433">
        <v>0</v>
      </c>
      <c r="X1680" s="433">
        <v>0</v>
      </c>
      <c r="Y1680" s="433">
        <v>0</v>
      </c>
      <c r="Z1680" s="433">
        <v>0</v>
      </c>
      <c r="AA1680" s="433">
        <v>0</v>
      </c>
      <c r="AB1680" s="433">
        <v>0</v>
      </c>
      <c r="AC1680" s="433">
        <v>0</v>
      </c>
      <c r="AD1680" s="433">
        <v>0</v>
      </c>
      <c r="AE1680" s="433">
        <v>0</v>
      </c>
      <c r="AF1680" s="433">
        <v>0</v>
      </c>
      <c r="AG1680" s="433">
        <v>0</v>
      </c>
      <c r="AH1680" s="433">
        <v>71914.25</v>
      </c>
      <c r="AI1680" s="433">
        <v>0</v>
      </c>
      <c r="AJ1680" s="433">
        <v>0</v>
      </c>
      <c r="AK1680" s="175"/>
      <c r="AL1680" s="175">
        <v>12570364.24</v>
      </c>
      <c r="AM1680" s="175">
        <v>12642278.49</v>
      </c>
      <c r="AN1680" s="175">
        <v>71914.25</v>
      </c>
    </row>
    <row r="1681" spans="1:40" s="128" customFormat="1" ht="20.3" customHeight="1" x14ac:dyDescent="0.35">
      <c r="A1681" s="256">
        <v>2024</v>
      </c>
      <c r="B1681" s="184">
        <f t="shared" si="231"/>
        <v>378</v>
      </c>
      <c r="C1681" s="248" t="s">
        <v>963</v>
      </c>
      <c r="D1681" s="184">
        <v>32409</v>
      </c>
      <c r="E1681" s="287">
        <f>VLOOKUP(D1681,'[1]2023-2025'!$A:$G,7,0)</f>
        <v>2024</v>
      </c>
      <c r="F1681" s="287"/>
      <c r="G1681" s="287" t="s">
        <v>1899</v>
      </c>
      <c r="H1681" s="288">
        <f>INDEX('[1]2023-2025'!$AK:$AK,MATCH(D1681,'[1]2023-2025'!$A:$A,0))</f>
        <v>44789</v>
      </c>
      <c r="I1681" s="288" t="e">
        <v>#N/A</v>
      </c>
      <c r="J1681" s="288" t="e">
        <f>VLOOKUP(D1681,[1]Лист3!$A:$AK,37,0)</f>
        <v>#N/A</v>
      </c>
      <c r="K1681" s="289">
        <f>INDEX('[1]2023-2025'!$G:$G,MATCH(D1681,'[1]2023-2025'!$A:$A,0))</f>
        <v>2024</v>
      </c>
      <c r="L1681" s="289"/>
      <c r="M1681" s="289"/>
      <c r="N1681" s="289"/>
      <c r="O1681" s="289" t="s">
        <v>2828</v>
      </c>
      <c r="P1681" s="289" t="s">
        <v>2829</v>
      </c>
      <c r="Q1681" s="186">
        <f t="shared" si="230"/>
        <v>2522774.59</v>
      </c>
      <c r="R1681" s="186">
        <f t="shared" si="232"/>
        <v>2492165.06</v>
      </c>
      <c r="S1681" s="433">
        <v>0</v>
      </c>
      <c r="T1681" s="433">
        <v>0</v>
      </c>
      <c r="U1681" s="433">
        <v>0</v>
      </c>
      <c r="V1681" s="433">
        <v>0</v>
      </c>
      <c r="W1681" s="433">
        <v>0</v>
      </c>
      <c r="X1681" s="433">
        <v>0</v>
      </c>
      <c r="Y1681" s="433">
        <v>0</v>
      </c>
      <c r="Z1681" s="433">
        <v>0</v>
      </c>
      <c r="AA1681" s="433">
        <v>2429446.7800000003</v>
      </c>
      <c r="AB1681" s="433">
        <v>0</v>
      </c>
      <c r="AC1681" s="433">
        <v>0</v>
      </c>
      <c r="AD1681" s="433">
        <v>0</v>
      </c>
      <c r="AE1681" s="433">
        <v>0</v>
      </c>
      <c r="AF1681" s="433">
        <v>0</v>
      </c>
      <c r="AG1681" s="433">
        <v>0</v>
      </c>
      <c r="AH1681" s="433">
        <v>62718.28</v>
      </c>
      <c r="AI1681" s="433">
        <v>0</v>
      </c>
      <c r="AJ1681" s="433">
        <v>30609.53</v>
      </c>
      <c r="AK1681" s="175"/>
      <c r="AL1681" s="175">
        <v>10178357.66</v>
      </c>
      <c r="AM1681" s="175">
        <v>12701132.25</v>
      </c>
      <c r="AN1681" s="175">
        <v>2522774.59</v>
      </c>
    </row>
    <row r="1682" spans="1:40" s="128" customFormat="1" ht="20.3" customHeight="1" x14ac:dyDescent="0.35">
      <c r="A1682" s="256">
        <v>2024</v>
      </c>
      <c r="B1682" s="184">
        <f t="shared" si="231"/>
        <v>379</v>
      </c>
      <c r="C1682" s="248" t="s">
        <v>964</v>
      </c>
      <c r="D1682" s="184">
        <v>32411</v>
      </c>
      <c r="E1682" s="287" t="e">
        <f>VLOOKUP(D1682,'[1]2023-2025'!$A:$G,7,0)</f>
        <v>#N/A</v>
      </c>
      <c r="F1682" s="287"/>
      <c r="G1682" s="287" t="s">
        <v>1899</v>
      </c>
      <c r="H1682" s="288" t="e">
        <f>INDEX('[1]2023-2025'!$AK:$AK,MATCH(D1682,'[1]2023-2025'!$A:$A,0))</f>
        <v>#N/A</v>
      </c>
      <c r="I1682" s="288" t="e">
        <v>#N/A</v>
      </c>
      <c r="J1682" s="288" t="e">
        <f>VLOOKUP(D1682,[1]Лист3!$A:$AK,37,0)</f>
        <v>#N/A</v>
      </c>
      <c r="K1682" s="289" t="e">
        <f>INDEX('[1]2023-2025'!$G:$G,MATCH(D1682,'[1]2023-2025'!$A:$A,0))</f>
        <v>#N/A</v>
      </c>
      <c r="L1682" s="289"/>
      <c r="M1682" s="289"/>
      <c r="N1682" s="289"/>
      <c r="O1682" s="289" t="e">
        <v>#N/A</v>
      </c>
      <c r="P1682" s="289" t="e">
        <v>#N/A</v>
      </c>
      <c r="Q1682" s="186">
        <f t="shared" si="230"/>
        <v>89341.83</v>
      </c>
      <c r="R1682" s="186">
        <f t="shared" si="232"/>
        <v>89341.83</v>
      </c>
      <c r="S1682" s="433">
        <v>0</v>
      </c>
      <c r="T1682" s="433">
        <v>0</v>
      </c>
      <c r="U1682" s="433">
        <v>0</v>
      </c>
      <c r="V1682" s="433">
        <v>0</v>
      </c>
      <c r="W1682" s="433">
        <v>0</v>
      </c>
      <c r="X1682" s="433">
        <v>0</v>
      </c>
      <c r="Y1682" s="433">
        <v>0</v>
      </c>
      <c r="Z1682" s="433">
        <v>0</v>
      </c>
      <c r="AA1682" s="433">
        <v>0</v>
      </c>
      <c r="AB1682" s="433">
        <v>0</v>
      </c>
      <c r="AC1682" s="433">
        <v>0</v>
      </c>
      <c r="AD1682" s="433">
        <v>0</v>
      </c>
      <c r="AE1682" s="433">
        <v>0</v>
      </c>
      <c r="AF1682" s="433">
        <v>0</v>
      </c>
      <c r="AG1682" s="433">
        <v>29275.4</v>
      </c>
      <c r="AH1682" s="433">
        <v>60066.43</v>
      </c>
      <c r="AI1682" s="433">
        <v>0</v>
      </c>
      <c r="AJ1682" s="433">
        <v>0</v>
      </c>
      <c r="AK1682" s="175"/>
      <c r="AL1682" s="175">
        <v>9952090.6300000008</v>
      </c>
      <c r="AM1682" s="175">
        <v>10041432.460000001</v>
      </c>
      <c r="AN1682" s="175">
        <v>89341.83</v>
      </c>
    </row>
    <row r="1683" spans="1:40" s="128" customFormat="1" ht="20.3" customHeight="1" x14ac:dyDescent="0.35">
      <c r="A1683" s="256">
        <v>2024</v>
      </c>
      <c r="B1683" s="184">
        <f t="shared" si="231"/>
        <v>380</v>
      </c>
      <c r="C1683" s="248" t="s">
        <v>965</v>
      </c>
      <c r="D1683" s="184">
        <v>32415</v>
      </c>
      <c r="E1683" s="287">
        <f>VLOOKUP(D1683,'[1]2023-2025'!$A:$G,7,0)</f>
        <v>2024</v>
      </c>
      <c r="F1683" s="287"/>
      <c r="G1683" s="287" t="s">
        <v>1899</v>
      </c>
      <c r="H1683" s="288">
        <f>INDEX('[1]2023-2025'!$AK:$AK,MATCH(D1683,'[1]2023-2025'!$A:$A,0))</f>
        <v>44789</v>
      </c>
      <c r="I1683" s="288" t="e">
        <v>#N/A</v>
      </c>
      <c r="J1683" s="288" t="e">
        <f>VLOOKUP(D1683,[1]Лист3!$A:$AK,37,0)</f>
        <v>#N/A</v>
      </c>
      <c r="K1683" s="289">
        <f>INDEX('[1]2023-2025'!$G:$G,MATCH(D1683,'[1]2023-2025'!$A:$A,0))</f>
        <v>2024</v>
      </c>
      <c r="L1683" s="289"/>
      <c r="M1683" s="289"/>
      <c r="N1683" s="289"/>
      <c r="O1683" s="289" t="s">
        <v>2828</v>
      </c>
      <c r="P1683" s="289" t="s">
        <v>2829</v>
      </c>
      <c r="Q1683" s="186">
        <f t="shared" si="230"/>
        <v>2588901.15</v>
      </c>
      <c r="R1683" s="186">
        <f t="shared" si="232"/>
        <v>2558291.62</v>
      </c>
      <c r="S1683" s="433">
        <v>0</v>
      </c>
      <c r="T1683" s="433">
        <v>0</v>
      </c>
      <c r="U1683" s="433">
        <v>0</v>
      </c>
      <c r="V1683" s="433">
        <v>0</v>
      </c>
      <c r="W1683" s="433">
        <v>0</v>
      </c>
      <c r="X1683" s="433">
        <v>0</v>
      </c>
      <c r="Y1683" s="433">
        <v>0</v>
      </c>
      <c r="Z1683" s="433">
        <v>0</v>
      </c>
      <c r="AA1683" s="433">
        <v>2495573.3400000003</v>
      </c>
      <c r="AB1683" s="433">
        <v>0</v>
      </c>
      <c r="AC1683" s="433">
        <v>0</v>
      </c>
      <c r="AD1683" s="433">
        <v>0</v>
      </c>
      <c r="AE1683" s="433">
        <v>0</v>
      </c>
      <c r="AF1683" s="433">
        <v>0</v>
      </c>
      <c r="AG1683" s="433">
        <v>0</v>
      </c>
      <c r="AH1683" s="433">
        <v>62718.28</v>
      </c>
      <c r="AI1683" s="433">
        <v>0</v>
      </c>
      <c r="AJ1683" s="433">
        <v>30609.53</v>
      </c>
      <c r="AK1683" s="175"/>
      <c r="AL1683" s="175">
        <v>7460868.9800000004</v>
      </c>
      <c r="AM1683" s="175">
        <v>10049770.130000001</v>
      </c>
      <c r="AN1683" s="175">
        <v>2588901.15</v>
      </c>
    </row>
    <row r="1684" spans="1:40" s="128" customFormat="1" ht="20.3" customHeight="1" x14ac:dyDescent="0.35">
      <c r="A1684" s="256">
        <v>2024</v>
      </c>
      <c r="B1684" s="184">
        <f t="shared" si="231"/>
        <v>381</v>
      </c>
      <c r="C1684" s="248" t="s">
        <v>966</v>
      </c>
      <c r="D1684" s="184">
        <v>32417</v>
      </c>
      <c r="E1684" s="287">
        <f>VLOOKUP(D1684,'[1]2023-2025'!$A:$G,7,0)</f>
        <v>2024</v>
      </c>
      <c r="F1684" s="287"/>
      <c r="G1684" s="287" t="s">
        <v>1899</v>
      </c>
      <c r="H1684" s="288">
        <f>INDEX('[1]2023-2025'!$AK:$AK,MATCH(D1684,'[1]2023-2025'!$A:$A,0))</f>
        <v>44973</v>
      </c>
      <c r="I1684" s="288" t="e">
        <v>#N/A</v>
      </c>
      <c r="J1684" s="288" t="e">
        <f>VLOOKUP(D1684,[1]Лист3!$A:$AK,37,0)</f>
        <v>#N/A</v>
      </c>
      <c r="K1684" s="289">
        <f>INDEX('[1]2023-2025'!$G:$G,MATCH(D1684,'[1]2023-2025'!$A:$A,0))</f>
        <v>2024</v>
      </c>
      <c r="L1684" s="289"/>
      <c r="M1684" s="289"/>
      <c r="N1684" s="289"/>
      <c r="O1684" s="289" t="e">
        <v>#N/A</v>
      </c>
      <c r="P1684" s="289" t="e">
        <v>#N/A</v>
      </c>
      <c r="Q1684" s="186">
        <f t="shared" si="230"/>
        <v>9114212.379999999</v>
      </c>
      <c r="R1684" s="186">
        <f t="shared" si="232"/>
        <v>9020136.8899999987</v>
      </c>
      <c r="S1684" s="433">
        <v>0</v>
      </c>
      <c r="T1684" s="433">
        <v>0</v>
      </c>
      <c r="U1684" s="433">
        <v>0</v>
      </c>
      <c r="V1684" s="433">
        <v>0</v>
      </c>
      <c r="W1684" s="433">
        <v>0</v>
      </c>
      <c r="X1684" s="433">
        <v>0</v>
      </c>
      <c r="Y1684" s="433">
        <v>0</v>
      </c>
      <c r="Z1684" s="433">
        <v>0</v>
      </c>
      <c r="AA1684" s="433">
        <v>6938125.2799999993</v>
      </c>
      <c r="AB1684" s="433">
        <v>0</v>
      </c>
      <c r="AC1684" s="433">
        <v>1982668.42</v>
      </c>
      <c r="AD1684" s="433">
        <v>0</v>
      </c>
      <c r="AE1684" s="433">
        <v>0</v>
      </c>
      <c r="AF1684" s="433">
        <v>0</v>
      </c>
      <c r="AG1684" s="433">
        <v>99343.19</v>
      </c>
      <c r="AH1684" s="433">
        <v>0</v>
      </c>
      <c r="AI1684" s="433">
        <v>0</v>
      </c>
      <c r="AJ1684" s="433">
        <v>94075.489999999991</v>
      </c>
      <c r="AK1684" s="175"/>
      <c r="AL1684" s="175">
        <v>18907044.109999999</v>
      </c>
      <c r="AM1684" s="175">
        <v>28021256.489999998</v>
      </c>
      <c r="AN1684" s="175">
        <v>9114212.379999999</v>
      </c>
    </row>
    <row r="1685" spans="1:40" s="128" customFormat="1" ht="20.3" customHeight="1" x14ac:dyDescent="0.35">
      <c r="A1685" s="256">
        <v>2024</v>
      </c>
      <c r="B1685" s="184">
        <f t="shared" si="231"/>
        <v>382</v>
      </c>
      <c r="C1685" s="248" t="s">
        <v>3778</v>
      </c>
      <c r="D1685" s="184">
        <v>32419</v>
      </c>
      <c r="E1685" s="287"/>
      <c r="F1685" s="287"/>
      <c r="G1685" s="287"/>
      <c r="H1685" s="288"/>
      <c r="I1685" s="288"/>
      <c r="J1685" s="288"/>
      <c r="K1685" s="289"/>
      <c r="L1685" s="289"/>
      <c r="M1685" s="289"/>
      <c r="N1685" s="289"/>
      <c r="O1685" s="289"/>
      <c r="P1685" s="289"/>
      <c r="Q1685" s="186">
        <f t="shared" si="230"/>
        <v>1330748.42</v>
      </c>
      <c r="R1685" s="186">
        <f t="shared" si="232"/>
        <v>1309721.8899999999</v>
      </c>
      <c r="S1685" s="433">
        <v>1309721.8899999999</v>
      </c>
      <c r="T1685" s="433">
        <v>0</v>
      </c>
      <c r="U1685" s="433">
        <v>0</v>
      </c>
      <c r="V1685" s="433">
        <v>0</v>
      </c>
      <c r="W1685" s="433">
        <v>0</v>
      </c>
      <c r="X1685" s="433">
        <v>0</v>
      </c>
      <c r="Y1685" s="433">
        <v>0</v>
      </c>
      <c r="Z1685" s="433">
        <v>0</v>
      </c>
      <c r="AA1685" s="433">
        <v>0</v>
      </c>
      <c r="AB1685" s="433">
        <v>0</v>
      </c>
      <c r="AC1685" s="433">
        <v>0</v>
      </c>
      <c r="AD1685" s="433">
        <v>0</v>
      </c>
      <c r="AE1685" s="433">
        <v>0</v>
      </c>
      <c r="AF1685" s="433">
        <v>0</v>
      </c>
      <c r="AG1685" s="433">
        <v>0</v>
      </c>
      <c r="AH1685" s="433">
        <v>0</v>
      </c>
      <c r="AI1685" s="433">
        <v>0</v>
      </c>
      <c r="AJ1685" s="433">
        <v>21026.53</v>
      </c>
      <c r="AK1685" s="175"/>
      <c r="AL1685" s="175">
        <v>5753490.9500000002</v>
      </c>
      <c r="AM1685" s="175">
        <v>9883017.8100000005</v>
      </c>
      <c r="AN1685" s="175">
        <v>4129526.8600000003</v>
      </c>
    </row>
    <row r="1686" spans="1:40" s="128" customFormat="1" ht="20.149999999999999" customHeight="1" x14ac:dyDescent="0.35">
      <c r="A1686" s="256">
        <v>2024</v>
      </c>
      <c r="B1686" s="184">
        <f t="shared" si="231"/>
        <v>383</v>
      </c>
      <c r="C1686" s="248" t="s">
        <v>967</v>
      </c>
      <c r="D1686" s="184">
        <v>32420</v>
      </c>
      <c r="E1686" s="287">
        <f>VLOOKUP(D1686,'[1]2023-2025'!$A:$G,7,0)</f>
        <v>2024</v>
      </c>
      <c r="F1686" s="287"/>
      <c r="G1686" s="287" t="s">
        <v>1899</v>
      </c>
      <c r="H1686" s="288">
        <f>INDEX('[1]2023-2025'!$AK:$AK,MATCH(D1686,'[1]2023-2025'!$A:$A,0))</f>
        <v>44973</v>
      </c>
      <c r="I1686" s="288" t="e">
        <v>#N/A</v>
      </c>
      <c r="J1686" s="288" t="e">
        <f>VLOOKUP(D1686,[1]Лист3!$A:$AK,37,0)</f>
        <v>#N/A</v>
      </c>
      <c r="K1686" s="289">
        <f>INDEX('[1]2023-2025'!$G:$G,MATCH(D1686,'[1]2023-2025'!$A:$A,0))</f>
        <v>2024</v>
      </c>
      <c r="L1686" s="289"/>
      <c r="M1686" s="289"/>
      <c r="N1686" s="289"/>
      <c r="O1686" s="289" t="e">
        <v>#N/A</v>
      </c>
      <c r="P1686" s="289" t="e">
        <v>#N/A</v>
      </c>
      <c r="Q1686" s="186">
        <f t="shared" si="230"/>
        <v>3386929.4799999995</v>
      </c>
      <c r="R1686" s="186">
        <f t="shared" si="232"/>
        <v>3330805.1999999997</v>
      </c>
      <c r="S1686" s="433">
        <v>0</v>
      </c>
      <c r="T1686" s="433">
        <v>0</v>
      </c>
      <c r="U1686" s="433">
        <v>0</v>
      </c>
      <c r="V1686" s="433">
        <v>0</v>
      </c>
      <c r="W1686" s="433">
        <v>0</v>
      </c>
      <c r="X1686" s="433">
        <v>0</v>
      </c>
      <c r="Y1686" s="433">
        <v>0</v>
      </c>
      <c r="Z1686" s="433">
        <v>0</v>
      </c>
      <c r="AA1686" s="433">
        <v>3136278.7199999997</v>
      </c>
      <c r="AB1686" s="433">
        <v>0</v>
      </c>
      <c r="AC1686" s="433">
        <v>0</v>
      </c>
      <c r="AD1686" s="433">
        <v>0</v>
      </c>
      <c r="AE1686" s="433">
        <v>0</v>
      </c>
      <c r="AF1686" s="433">
        <v>0</v>
      </c>
      <c r="AG1686" s="433">
        <v>0</v>
      </c>
      <c r="AH1686" s="433">
        <v>194526.48</v>
      </c>
      <c r="AI1686" s="433">
        <v>0</v>
      </c>
      <c r="AJ1686" s="433">
        <v>56124.28</v>
      </c>
      <c r="AK1686" s="175"/>
      <c r="AL1686" s="175">
        <v>9561388.4100000001</v>
      </c>
      <c r="AM1686" s="175">
        <v>12948317.890000001</v>
      </c>
      <c r="AN1686" s="175">
        <v>3386929.4799999995</v>
      </c>
    </row>
    <row r="1687" spans="1:40" s="128" customFormat="1" ht="20.3" customHeight="1" x14ac:dyDescent="0.35">
      <c r="A1687" s="256">
        <v>2024</v>
      </c>
      <c r="B1687" s="184">
        <f t="shared" si="231"/>
        <v>384</v>
      </c>
      <c r="C1687" s="294" t="s">
        <v>968</v>
      </c>
      <c r="D1687" s="184">
        <v>32421</v>
      </c>
      <c r="E1687" s="287" t="e">
        <f>VLOOKUP(D1687,'[1]2023-2025'!$A:$G,7,0)</f>
        <v>#N/A</v>
      </c>
      <c r="F1687" s="287"/>
      <c r="G1687" s="287" t="s">
        <v>1899</v>
      </c>
      <c r="H1687" s="288" t="e">
        <f>INDEX('[1]2023-2025'!$AK:$AK,MATCH(D1687,'[1]2023-2025'!$A:$A,0))</f>
        <v>#N/A</v>
      </c>
      <c r="I1687" s="288" t="e">
        <v>#N/A</v>
      </c>
      <c r="J1687" s="288" t="e">
        <f>VLOOKUP(D1687,[1]Лист3!$A:$AK,37,0)</f>
        <v>#N/A</v>
      </c>
      <c r="K1687" s="289" t="e">
        <f>INDEX('[1]2023-2025'!$G:$G,MATCH(D1687,'[1]2023-2025'!$A:$A,0))</f>
        <v>#N/A</v>
      </c>
      <c r="L1687" s="289"/>
      <c r="M1687" s="289"/>
      <c r="N1687" s="289"/>
      <c r="O1687" s="289" t="e">
        <v>#N/A</v>
      </c>
      <c r="P1687" s="289" t="e">
        <v>#N/A</v>
      </c>
      <c r="Q1687" s="186">
        <f t="shared" si="230"/>
        <v>69751.070000000007</v>
      </c>
      <c r="R1687" s="186">
        <f t="shared" si="232"/>
        <v>69751.070000000007</v>
      </c>
      <c r="S1687" s="433">
        <v>0</v>
      </c>
      <c r="T1687" s="433">
        <v>0</v>
      </c>
      <c r="U1687" s="433">
        <v>0</v>
      </c>
      <c r="V1687" s="433">
        <v>0</v>
      </c>
      <c r="W1687" s="433">
        <v>0</v>
      </c>
      <c r="X1687" s="433">
        <v>0</v>
      </c>
      <c r="Y1687" s="433">
        <v>0</v>
      </c>
      <c r="Z1687" s="433">
        <v>0</v>
      </c>
      <c r="AA1687" s="433">
        <v>0</v>
      </c>
      <c r="AB1687" s="433">
        <v>0</v>
      </c>
      <c r="AC1687" s="433">
        <v>0</v>
      </c>
      <c r="AD1687" s="433">
        <v>0</v>
      </c>
      <c r="AE1687" s="433">
        <v>0</v>
      </c>
      <c r="AF1687" s="433">
        <v>0</v>
      </c>
      <c r="AG1687" s="433">
        <v>0</v>
      </c>
      <c r="AH1687" s="433">
        <v>69751.070000000007</v>
      </c>
      <c r="AI1687" s="433">
        <v>0</v>
      </c>
      <c r="AJ1687" s="433">
        <v>0</v>
      </c>
      <c r="AK1687" s="175"/>
      <c r="AL1687" s="175">
        <v>10233090.119999999</v>
      </c>
      <c r="AM1687" s="175">
        <v>10302841.189999999</v>
      </c>
      <c r="AN1687" s="175">
        <v>69751.070000000007</v>
      </c>
    </row>
    <row r="1688" spans="1:40" s="128" customFormat="1" ht="20.3" customHeight="1" x14ac:dyDescent="0.35">
      <c r="A1688" s="256">
        <v>2024</v>
      </c>
      <c r="B1688" s="184">
        <f t="shared" si="231"/>
        <v>385</v>
      </c>
      <c r="C1688" s="248" t="s">
        <v>969</v>
      </c>
      <c r="D1688" s="184">
        <v>32422</v>
      </c>
      <c r="E1688" s="287">
        <f>VLOOKUP(D1688,'[1]2023-2025'!$A:$G,7,0)</f>
        <v>2024</v>
      </c>
      <c r="F1688" s="287"/>
      <c r="G1688" s="287" t="s">
        <v>1899</v>
      </c>
      <c r="H1688" s="288">
        <f>INDEX('[1]2023-2025'!$AK:$AK,MATCH(D1688,'[1]2023-2025'!$A:$A,0))</f>
        <v>44973</v>
      </c>
      <c r="I1688" s="288" t="e">
        <v>#N/A</v>
      </c>
      <c r="J1688" s="288" t="e">
        <f>VLOOKUP(D1688,[1]Лист3!$A:$AK,37,0)</f>
        <v>#N/A</v>
      </c>
      <c r="K1688" s="289">
        <f>INDEX('[1]2023-2025'!$G:$G,MATCH(D1688,'[1]2023-2025'!$A:$A,0))</f>
        <v>2024</v>
      </c>
      <c r="L1688" s="289"/>
      <c r="M1688" s="289"/>
      <c r="N1688" s="289"/>
      <c r="O1688" s="289" t="e">
        <v>#N/A</v>
      </c>
      <c r="P1688" s="289" t="e">
        <v>#N/A</v>
      </c>
      <c r="Q1688" s="186">
        <f t="shared" si="230"/>
        <v>3509671.11</v>
      </c>
      <c r="R1688" s="186">
        <f t="shared" si="232"/>
        <v>3484178.75</v>
      </c>
      <c r="S1688" s="433">
        <v>0</v>
      </c>
      <c r="T1688" s="433">
        <v>0</v>
      </c>
      <c r="U1688" s="433">
        <v>0</v>
      </c>
      <c r="V1688" s="433">
        <v>0</v>
      </c>
      <c r="W1688" s="433">
        <v>0</v>
      </c>
      <c r="X1688" s="433">
        <v>0</v>
      </c>
      <c r="Y1688" s="433">
        <v>0</v>
      </c>
      <c r="Z1688" s="433">
        <v>0</v>
      </c>
      <c r="AA1688" s="433">
        <v>0</v>
      </c>
      <c r="AB1688" s="433">
        <v>2003332.19</v>
      </c>
      <c r="AC1688" s="433">
        <v>0</v>
      </c>
      <c r="AD1688" s="433">
        <v>0</v>
      </c>
      <c r="AE1688" s="433">
        <v>0</v>
      </c>
      <c r="AF1688" s="433">
        <v>0</v>
      </c>
      <c r="AG1688" s="433">
        <v>1480846.56</v>
      </c>
      <c r="AH1688" s="433">
        <v>0</v>
      </c>
      <c r="AI1688" s="433">
        <v>0</v>
      </c>
      <c r="AJ1688" s="433">
        <v>25492.36</v>
      </c>
      <c r="AK1688" s="175"/>
      <c r="AL1688" s="175">
        <v>146892689.51000002</v>
      </c>
      <c r="AM1688" s="175">
        <v>152748698.71000001</v>
      </c>
      <c r="AN1688" s="175">
        <v>5856009.1999999993</v>
      </c>
    </row>
    <row r="1689" spans="1:40" s="128" customFormat="1" ht="20.3" customHeight="1" x14ac:dyDescent="0.35">
      <c r="A1689" s="256">
        <v>2024</v>
      </c>
      <c r="B1689" s="184">
        <f t="shared" si="231"/>
        <v>386</v>
      </c>
      <c r="C1689" s="248" t="s">
        <v>970</v>
      </c>
      <c r="D1689" s="184">
        <v>32437</v>
      </c>
      <c r="E1689" s="287" t="e">
        <f>VLOOKUP(D1689,'[1]2023-2025'!$A:$G,7,0)</f>
        <v>#N/A</v>
      </c>
      <c r="F1689" s="287"/>
      <c r="G1689" s="287" t="s">
        <v>1899</v>
      </c>
      <c r="H1689" s="288" t="e">
        <f>INDEX('[1]2023-2025'!$AK:$AK,MATCH(D1689,'[1]2023-2025'!$A:$A,0))</f>
        <v>#N/A</v>
      </c>
      <c r="I1689" s="288" t="e">
        <v>#N/A</v>
      </c>
      <c r="J1689" s="288" t="e">
        <f>VLOOKUP(D1689,[1]Лист3!$A:$AK,37,0)</f>
        <v>#N/A</v>
      </c>
      <c r="K1689" s="289" t="e">
        <f>INDEX('[1]2023-2025'!$G:$G,MATCH(D1689,'[1]2023-2025'!$A:$A,0))</f>
        <v>#N/A</v>
      </c>
      <c r="L1689" s="289"/>
      <c r="M1689" s="289"/>
      <c r="N1689" s="289"/>
      <c r="O1689" s="289" t="e">
        <v>#N/A</v>
      </c>
      <c r="P1689" s="289" t="e">
        <v>#N/A</v>
      </c>
      <c r="Q1689" s="186">
        <f t="shared" si="230"/>
        <v>477332.16</v>
      </c>
      <c r="R1689" s="186">
        <f t="shared" si="232"/>
        <v>472262.12</v>
      </c>
      <c r="S1689" s="433">
        <v>434427.83999999997</v>
      </c>
      <c r="T1689" s="433">
        <v>0</v>
      </c>
      <c r="U1689" s="433">
        <v>0</v>
      </c>
      <c r="V1689" s="433">
        <v>0</v>
      </c>
      <c r="W1689" s="433">
        <v>0</v>
      </c>
      <c r="X1689" s="433">
        <v>0</v>
      </c>
      <c r="Y1689" s="433">
        <v>0</v>
      </c>
      <c r="Z1689" s="433">
        <v>0</v>
      </c>
      <c r="AA1689" s="433">
        <v>0</v>
      </c>
      <c r="AB1689" s="433">
        <v>0</v>
      </c>
      <c r="AC1689" s="433">
        <v>0</v>
      </c>
      <c r="AD1689" s="433">
        <v>0</v>
      </c>
      <c r="AE1689" s="433">
        <v>0</v>
      </c>
      <c r="AF1689" s="433">
        <v>0</v>
      </c>
      <c r="AG1689" s="433">
        <v>37834.28</v>
      </c>
      <c r="AH1689" s="433">
        <v>0</v>
      </c>
      <c r="AI1689" s="433">
        <v>0</v>
      </c>
      <c r="AJ1689" s="433">
        <v>5070.04</v>
      </c>
      <c r="AK1689" s="175"/>
      <c r="AL1689" s="175">
        <v>3502653.36</v>
      </c>
      <c r="AM1689" s="175">
        <v>3979985.52</v>
      </c>
      <c r="AN1689" s="175">
        <v>477332.16</v>
      </c>
    </row>
    <row r="1690" spans="1:40" s="128" customFormat="1" ht="20.3" customHeight="1" x14ac:dyDescent="0.35">
      <c r="A1690" s="256">
        <v>2024</v>
      </c>
      <c r="B1690" s="184">
        <f t="shared" si="231"/>
        <v>387</v>
      </c>
      <c r="C1690" s="393" t="s">
        <v>971</v>
      </c>
      <c r="D1690" s="184">
        <v>32441</v>
      </c>
      <c r="E1690" s="287">
        <f>VLOOKUP(D1690,'[1]2023-2025'!$A:$G,7,0)</f>
        <v>2024</v>
      </c>
      <c r="F1690" s="287"/>
      <c r="G1690" s="287" t="s">
        <v>1899</v>
      </c>
      <c r="H1690" s="288">
        <f>INDEX('[1]2023-2025'!$AK:$AK,MATCH(D1690,'[1]2023-2025'!$A:$A,0))</f>
        <v>44973</v>
      </c>
      <c r="I1690" s="288" t="e">
        <v>#N/A</v>
      </c>
      <c r="J1690" s="288" t="e">
        <f>VLOOKUP(D1690,[1]Лист3!$A:$AK,37,0)</f>
        <v>#N/A</v>
      </c>
      <c r="K1690" s="289">
        <f>INDEX('[1]2023-2025'!$G:$G,MATCH(D1690,'[1]2023-2025'!$A:$A,0))</f>
        <v>2024</v>
      </c>
      <c r="L1690" s="289"/>
      <c r="M1690" s="289"/>
      <c r="N1690" s="289"/>
      <c r="O1690" s="289" t="e">
        <v>#N/A</v>
      </c>
      <c r="P1690" s="289" t="e">
        <v>#N/A</v>
      </c>
      <c r="Q1690" s="186">
        <f t="shared" si="230"/>
        <v>3617156.04</v>
      </c>
      <c r="R1690" s="186">
        <f t="shared" si="232"/>
        <v>3568416.32</v>
      </c>
      <c r="S1690" s="433">
        <v>0</v>
      </c>
      <c r="T1690" s="433">
        <v>0</v>
      </c>
      <c r="U1690" s="433">
        <v>0</v>
      </c>
      <c r="V1690" s="433">
        <v>0</v>
      </c>
      <c r="W1690" s="433">
        <v>0</v>
      </c>
      <c r="X1690" s="433">
        <v>0</v>
      </c>
      <c r="Y1690" s="433">
        <v>0</v>
      </c>
      <c r="Z1690" s="433">
        <v>0</v>
      </c>
      <c r="AA1690" s="433">
        <v>3266783.42</v>
      </c>
      <c r="AB1690" s="433">
        <v>0</v>
      </c>
      <c r="AC1690" s="433">
        <v>0</v>
      </c>
      <c r="AD1690" s="433">
        <v>0</v>
      </c>
      <c r="AE1690" s="433">
        <v>0</v>
      </c>
      <c r="AF1690" s="433">
        <v>0</v>
      </c>
      <c r="AG1690" s="433">
        <v>132550.56</v>
      </c>
      <c r="AH1690" s="433">
        <v>169082.34</v>
      </c>
      <c r="AI1690" s="433">
        <v>0</v>
      </c>
      <c r="AJ1690" s="433">
        <v>48739.72</v>
      </c>
      <c r="AK1690" s="175"/>
      <c r="AL1690" s="175">
        <v>12613730.52</v>
      </c>
      <c r="AM1690" s="175">
        <v>16230886.560000001</v>
      </c>
      <c r="AN1690" s="175">
        <v>3617156.04</v>
      </c>
    </row>
    <row r="1691" spans="1:40" s="128" customFormat="1" ht="20.3" customHeight="1" x14ac:dyDescent="0.35">
      <c r="A1691" s="256">
        <v>2024</v>
      </c>
      <c r="B1691" s="184">
        <f t="shared" si="231"/>
        <v>388</v>
      </c>
      <c r="C1691" s="393" t="s">
        <v>972</v>
      </c>
      <c r="D1691" s="184">
        <v>32444</v>
      </c>
      <c r="E1691" s="287">
        <f>VLOOKUP(D1691,'[1]2023-2025'!$A:$G,7,0)</f>
        <v>2024</v>
      </c>
      <c r="F1691" s="287"/>
      <c r="G1691" s="287" t="s">
        <v>1899</v>
      </c>
      <c r="H1691" s="288">
        <f>INDEX('[1]2023-2025'!$AK:$AK,MATCH(D1691,'[1]2023-2025'!$A:$A,0))</f>
        <v>44973</v>
      </c>
      <c r="I1691" s="288" t="e">
        <v>#N/A</v>
      </c>
      <c r="J1691" s="288" t="e">
        <f>VLOOKUP(D1691,[1]Лист3!$A:$AK,37,0)</f>
        <v>#N/A</v>
      </c>
      <c r="K1691" s="289">
        <f>INDEX('[1]2023-2025'!$G:$G,MATCH(D1691,'[1]2023-2025'!$A:$A,0))</f>
        <v>2024</v>
      </c>
      <c r="L1691" s="289"/>
      <c r="M1691" s="289"/>
      <c r="N1691" s="289"/>
      <c r="O1691" s="289" t="e">
        <v>#N/A</v>
      </c>
      <c r="P1691" s="289" t="e">
        <v>#N/A</v>
      </c>
      <c r="Q1691" s="186">
        <f t="shared" si="230"/>
        <v>7271668.1499999994</v>
      </c>
      <c r="R1691" s="186">
        <f t="shared" si="232"/>
        <v>7180415.7399999993</v>
      </c>
      <c r="S1691" s="433">
        <v>0</v>
      </c>
      <c r="T1691" s="433">
        <v>0</v>
      </c>
      <c r="U1691" s="433">
        <v>0</v>
      </c>
      <c r="V1691" s="433">
        <v>207980.14</v>
      </c>
      <c r="W1691" s="433">
        <v>0</v>
      </c>
      <c r="X1691" s="433">
        <v>0</v>
      </c>
      <c r="Y1691" s="433">
        <v>0</v>
      </c>
      <c r="Z1691" s="433">
        <v>0</v>
      </c>
      <c r="AA1691" s="433">
        <v>4600196.96</v>
      </c>
      <c r="AB1691" s="433">
        <v>0</v>
      </c>
      <c r="AC1691" s="433">
        <v>1934430.1099999999</v>
      </c>
      <c r="AD1691" s="433">
        <v>0</v>
      </c>
      <c r="AE1691" s="433">
        <v>437808.52999999997</v>
      </c>
      <c r="AF1691" s="433">
        <v>0</v>
      </c>
      <c r="AG1691" s="433">
        <v>0</v>
      </c>
      <c r="AH1691" s="433">
        <v>0</v>
      </c>
      <c r="AI1691" s="433">
        <v>0</v>
      </c>
      <c r="AJ1691" s="433">
        <v>91252.409999999989</v>
      </c>
      <c r="AK1691" s="175"/>
      <c r="AL1691" s="175">
        <v>8286323.7000000002</v>
      </c>
      <c r="AM1691" s="175">
        <v>15557991.85</v>
      </c>
      <c r="AN1691" s="175">
        <v>7271668.1499999994</v>
      </c>
    </row>
    <row r="1692" spans="1:40" s="128" customFormat="1" ht="20.149999999999999" customHeight="1" x14ac:dyDescent="0.35">
      <c r="A1692" s="256">
        <v>2024</v>
      </c>
      <c r="B1692" s="184">
        <f t="shared" si="231"/>
        <v>389</v>
      </c>
      <c r="C1692" s="393" t="s">
        <v>3250</v>
      </c>
      <c r="D1692" s="184">
        <v>32445</v>
      </c>
      <c r="E1692" s="287" t="e">
        <f>VLOOKUP(D1692,'[1]2023-2025'!$A:$G,7,0)</f>
        <v>#N/A</v>
      </c>
      <c r="F1692" s="287"/>
      <c r="G1692" s="287" t="s">
        <v>1899</v>
      </c>
      <c r="H1692" s="288" t="e">
        <f>INDEX('[1]2023-2025'!$AK:$AK,MATCH(D1692,'[1]2023-2025'!$A:$A,0))</f>
        <v>#N/A</v>
      </c>
      <c r="I1692" s="288" t="e">
        <v>#N/A</v>
      </c>
      <c r="J1692" s="288" t="e">
        <f>VLOOKUP(D1692,[1]Лист3!$A:$AK,37,0)</f>
        <v>#N/A</v>
      </c>
      <c r="K1692" s="289" t="e">
        <f>INDEX('[1]2023-2025'!$G:$G,MATCH(D1692,'[1]2023-2025'!$A:$A,0))</f>
        <v>#N/A</v>
      </c>
      <c r="L1692" s="289"/>
      <c r="M1692" s="289"/>
      <c r="N1692" s="289"/>
      <c r="O1692" s="289" t="e">
        <v>#N/A</v>
      </c>
      <c r="P1692" s="289" t="e">
        <v>#N/A</v>
      </c>
      <c r="Q1692" s="186">
        <f t="shared" si="230"/>
        <v>2283551.3899999997</v>
      </c>
      <c r="R1692" s="186">
        <f t="shared" si="232"/>
        <v>2254830.1599999997</v>
      </c>
      <c r="S1692" s="433">
        <v>1885579.3199999998</v>
      </c>
      <c r="T1692" s="433">
        <v>0</v>
      </c>
      <c r="U1692" s="433">
        <v>0</v>
      </c>
      <c r="V1692" s="433">
        <v>0</v>
      </c>
      <c r="W1692" s="433">
        <v>0</v>
      </c>
      <c r="X1692" s="433">
        <v>369250.84</v>
      </c>
      <c r="Y1692" s="433">
        <v>0</v>
      </c>
      <c r="Z1692" s="433">
        <v>0</v>
      </c>
      <c r="AA1692" s="433">
        <v>0</v>
      </c>
      <c r="AB1692" s="433">
        <v>0</v>
      </c>
      <c r="AC1692" s="433">
        <v>0</v>
      </c>
      <c r="AD1692" s="433">
        <v>0</v>
      </c>
      <c r="AE1692" s="433">
        <v>0</v>
      </c>
      <c r="AF1692" s="433">
        <v>0</v>
      </c>
      <c r="AG1692" s="433">
        <v>0</v>
      </c>
      <c r="AH1692" s="433">
        <v>0</v>
      </c>
      <c r="AI1692" s="433">
        <v>0</v>
      </c>
      <c r="AJ1692" s="433">
        <v>28721.23</v>
      </c>
      <c r="AK1692" s="175"/>
      <c r="AL1692" s="175">
        <v>3816955.3499999996</v>
      </c>
      <c r="AM1692" s="175">
        <v>10083120.539999999</v>
      </c>
      <c r="AN1692" s="175">
        <v>6266165.1899999995</v>
      </c>
    </row>
    <row r="1693" spans="1:40" s="128" customFormat="1" ht="20.3" customHeight="1" x14ac:dyDescent="0.35">
      <c r="A1693" s="256">
        <v>2024</v>
      </c>
      <c r="B1693" s="184">
        <f t="shared" si="231"/>
        <v>390</v>
      </c>
      <c r="C1693" s="393" t="s">
        <v>973</v>
      </c>
      <c r="D1693" s="184">
        <v>32446</v>
      </c>
      <c r="E1693" s="287">
        <f>VLOOKUP(D1693,'[1]2023-2025'!$A:$G,7,0)</f>
        <v>2024</v>
      </c>
      <c r="F1693" s="287"/>
      <c r="G1693" s="287" t="s">
        <v>1899</v>
      </c>
      <c r="H1693" s="288">
        <f>INDEX('[1]2023-2025'!$AK:$AK,MATCH(D1693,'[1]2023-2025'!$A:$A,0))</f>
        <v>44973</v>
      </c>
      <c r="I1693" s="288" t="e">
        <v>#N/A</v>
      </c>
      <c r="J1693" s="288" t="e">
        <f>VLOOKUP(D1693,[1]Лист3!$A:$AK,37,0)</f>
        <v>#N/A</v>
      </c>
      <c r="K1693" s="289">
        <f>INDEX('[1]2023-2025'!$G:$G,MATCH(D1693,'[1]2023-2025'!$A:$A,0))</f>
        <v>2024</v>
      </c>
      <c r="L1693" s="289"/>
      <c r="M1693" s="289"/>
      <c r="N1693" s="289"/>
      <c r="O1693" s="289" t="e">
        <v>#N/A</v>
      </c>
      <c r="P1693" s="289" t="e">
        <v>#N/A</v>
      </c>
      <c r="Q1693" s="186">
        <f t="shared" si="230"/>
        <v>2996059.55</v>
      </c>
      <c r="R1693" s="186">
        <f t="shared" si="232"/>
        <v>2951662.98</v>
      </c>
      <c r="S1693" s="433">
        <v>0</v>
      </c>
      <c r="T1693" s="433">
        <v>0</v>
      </c>
      <c r="U1693" s="433">
        <v>0</v>
      </c>
      <c r="V1693" s="433">
        <v>0</v>
      </c>
      <c r="W1693" s="433">
        <v>0</v>
      </c>
      <c r="X1693" s="433">
        <v>0</v>
      </c>
      <c r="Y1693" s="433">
        <v>0</v>
      </c>
      <c r="Z1693" s="433">
        <v>0</v>
      </c>
      <c r="AA1693" s="433">
        <v>2706542.1</v>
      </c>
      <c r="AB1693" s="433">
        <v>0</v>
      </c>
      <c r="AC1693" s="433">
        <v>0</v>
      </c>
      <c r="AD1693" s="433">
        <v>0</v>
      </c>
      <c r="AE1693" s="433">
        <v>0</v>
      </c>
      <c r="AF1693" s="433">
        <v>0</v>
      </c>
      <c r="AG1693" s="433">
        <v>132550.56</v>
      </c>
      <c r="AH1693" s="433">
        <v>112570.32</v>
      </c>
      <c r="AI1693" s="433">
        <v>0</v>
      </c>
      <c r="AJ1693" s="433">
        <v>44396.57</v>
      </c>
      <c r="AK1693" s="175"/>
      <c r="AL1693" s="175">
        <v>13275534.140000001</v>
      </c>
      <c r="AM1693" s="175">
        <v>16271593.689999999</v>
      </c>
      <c r="AN1693" s="175">
        <v>2996059.55</v>
      </c>
    </row>
    <row r="1694" spans="1:40" s="128" customFormat="1" ht="20.3" customHeight="1" x14ac:dyDescent="0.35">
      <c r="A1694" s="256">
        <v>2024</v>
      </c>
      <c r="B1694" s="184">
        <f t="shared" si="231"/>
        <v>391</v>
      </c>
      <c r="C1694" s="393" t="s">
        <v>974</v>
      </c>
      <c r="D1694" s="184">
        <v>32448</v>
      </c>
      <c r="E1694" s="287">
        <f>VLOOKUP(D1694,'[1]2023-2025'!$A:$G,7,0)</f>
        <v>2024</v>
      </c>
      <c r="F1694" s="287"/>
      <c r="G1694" s="287" t="s">
        <v>1899</v>
      </c>
      <c r="H1694" s="288">
        <f>INDEX('[1]2023-2025'!$AK:$AK,MATCH(D1694,'[1]2023-2025'!$A:$A,0))</f>
        <v>44973</v>
      </c>
      <c r="I1694" s="288" t="e">
        <v>#N/A</v>
      </c>
      <c r="J1694" s="288" t="e">
        <f>VLOOKUP(D1694,[1]Лист3!$A:$AK,37,0)</f>
        <v>#N/A</v>
      </c>
      <c r="K1694" s="289">
        <f>INDEX('[1]2023-2025'!$G:$G,MATCH(D1694,'[1]2023-2025'!$A:$A,0))</f>
        <v>2024</v>
      </c>
      <c r="L1694" s="289"/>
      <c r="M1694" s="289"/>
      <c r="N1694" s="289"/>
      <c r="O1694" s="289" t="e">
        <v>#N/A</v>
      </c>
      <c r="P1694" s="289" t="e">
        <v>#N/A</v>
      </c>
      <c r="Q1694" s="186">
        <f t="shared" si="230"/>
        <v>5715567.4100000011</v>
      </c>
      <c r="R1694" s="186">
        <f t="shared" si="232"/>
        <v>5617191.8400000008</v>
      </c>
      <c r="S1694" s="433">
        <v>0</v>
      </c>
      <c r="T1694" s="433">
        <v>1049000.28</v>
      </c>
      <c r="U1694" s="433">
        <v>0</v>
      </c>
      <c r="V1694" s="433">
        <v>0</v>
      </c>
      <c r="W1694" s="433">
        <v>0</v>
      </c>
      <c r="X1694" s="433">
        <v>0</v>
      </c>
      <c r="Y1694" s="433">
        <v>0</v>
      </c>
      <c r="Z1694" s="433">
        <v>0</v>
      </c>
      <c r="AA1694" s="433">
        <v>4416419.83</v>
      </c>
      <c r="AB1694" s="433">
        <v>0</v>
      </c>
      <c r="AC1694" s="433">
        <v>0</v>
      </c>
      <c r="AD1694" s="433">
        <v>0</v>
      </c>
      <c r="AE1694" s="433">
        <v>0</v>
      </c>
      <c r="AF1694" s="433">
        <v>0</v>
      </c>
      <c r="AG1694" s="433">
        <v>151771.73000000001</v>
      </c>
      <c r="AH1694" s="433">
        <v>0</v>
      </c>
      <c r="AI1694" s="433">
        <v>0</v>
      </c>
      <c r="AJ1694" s="433">
        <v>98375.569999999992</v>
      </c>
      <c r="AK1694" s="175"/>
      <c r="AL1694" s="175">
        <v>10550140.859999999</v>
      </c>
      <c r="AM1694" s="175">
        <v>16265708.27</v>
      </c>
      <c r="AN1694" s="175">
        <v>5715567.4100000011</v>
      </c>
    </row>
    <row r="1695" spans="1:40" s="128" customFormat="1" ht="20.3" customHeight="1" x14ac:dyDescent="0.35">
      <c r="A1695" s="256">
        <v>2024</v>
      </c>
      <c r="B1695" s="184">
        <f t="shared" si="231"/>
        <v>392</v>
      </c>
      <c r="C1695" s="393" t="s">
        <v>975</v>
      </c>
      <c r="D1695" s="184">
        <v>32451</v>
      </c>
      <c r="E1695" s="287">
        <f>VLOOKUP(D1695,'[1]2023-2025'!$A:$G,7,0)</f>
        <v>2024</v>
      </c>
      <c r="F1695" s="287"/>
      <c r="G1695" s="287" t="s">
        <v>1899</v>
      </c>
      <c r="H1695" s="288">
        <f>INDEX('[1]2023-2025'!$AK:$AK,MATCH(D1695,'[1]2023-2025'!$A:$A,0))</f>
        <v>44973</v>
      </c>
      <c r="I1695" s="288" t="e">
        <v>#N/A</v>
      </c>
      <c r="J1695" s="288" t="e">
        <f>VLOOKUP(D1695,[1]Лист3!$A:$AK,37,0)</f>
        <v>#N/A</v>
      </c>
      <c r="K1695" s="289">
        <f>INDEX('[1]2023-2025'!$G:$G,MATCH(D1695,'[1]2023-2025'!$A:$A,0))</f>
        <v>2024</v>
      </c>
      <c r="L1695" s="289"/>
      <c r="M1695" s="289"/>
      <c r="N1695" s="289"/>
      <c r="O1695" s="289" t="e">
        <v>#N/A</v>
      </c>
      <c r="P1695" s="289" t="e">
        <v>#N/A</v>
      </c>
      <c r="Q1695" s="186">
        <f t="shared" si="230"/>
        <v>7150705.21</v>
      </c>
      <c r="R1695" s="186">
        <f t="shared" si="232"/>
        <v>7045820.3300000001</v>
      </c>
      <c r="S1695" s="433">
        <v>2676158.2399999998</v>
      </c>
      <c r="T1695" s="433">
        <v>0</v>
      </c>
      <c r="U1695" s="433">
        <v>0</v>
      </c>
      <c r="V1695" s="433">
        <v>0</v>
      </c>
      <c r="W1695" s="433">
        <v>0</v>
      </c>
      <c r="X1695" s="433">
        <v>0</v>
      </c>
      <c r="Y1695" s="433">
        <v>0</v>
      </c>
      <c r="Z1695" s="433">
        <v>0</v>
      </c>
      <c r="AA1695" s="433">
        <v>4217890.3600000003</v>
      </c>
      <c r="AB1695" s="433">
        <v>0</v>
      </c>
      <c r="AC1695" s="433">
        <v>0</v>
      </c>
      <c r="AD1695" s="433">
        <v>0</v>
      </c>
      <c r="AE1695" s="433">
        <v>0</v>
      </c>
      <c r="AF1695" s="433">
        <v>0</v>
      </c>
      <c r="AG1695" s="433">
        <v>151771.73000000001</v>
      </c>
      <c r="AH1695" s="433">
        <v>0</v>
      </c>
      <c r="AI1695" s="433">
        <v>0</v>
      </c>
      <c r="AJ1695" s="433">
        <v>104884.87999999999</v>
      </c>
      <c r="AK1695" s="175"/>
      <c r="AL1695" s="175">
        <v>7977654.04</v>
      </c>
      <c r="AM1695" s="175">
        <v>15128359.25</v>
      </c>
      <c r="AN1695" s="175">
        <v>7150705.21</v>
      </c>
    </row>
    <row r="1696" spans="1:40" s="128" customFormat="1" ht="20.3" customHeight="1" x14ac:dyDescent="0.35">
      <c r="A1696" s="256">
        <v>2024</v>
      </c>
      <c r="B1696" s="184">
        <f t="shared" si="231"/>
        <v>393</v>
      </c>
      <c r="C1696" s="393" t="s">
        <v>976</v>
      </c>
      <c r="D1696" s="184">
        <v>32383</v>
      </c>
      <c r="E1696" s="287">
        <f>VLOOKUP(D1696,'[1]2023-2025'!$A:$G,7,0)</f>
        <v>2024</v>
      </c>
      <c r="F1696" s="287"/>
      <c r="G1696" s="287" t="s">
        <v>1899</v>
      </c>
      <c r="H1696" s="288">
        <f>INDEX('[1]2023-2025'!$AK:$AK,MATCH(D1696,'[1]2023-2025'!$A:$A,0))</f>
        <v>44973</v>
      </c>
      <c r="I1696" s="288" t="e">
        <v>#N/A</v>
      </c>
      <c r="J1696" s="288" t="e">
        <f>VLOOKUP(D1696,[1]Лист3!$A:$AK,37,0)</f>
        <v>#N/A</v>
      </c>
      <c r="K1696" s="289">
        <f>INDEX('[1]2023-2025'!$G:$G,MATCH(D1696,'[1]2023-2025'!$A:$A,0))</f>
        <v>2024</v>
      </c>
      <c r="L1696" s="289"/>
      <c r="M1696" s="289"/>
      <c r="N1696" s="289"/>
      <c r="O1696" s="289" t="e">
        <v>#N/A</v>
      </c>
      <c r="P1696" s="289" t="e">
        <v>#N/A</v>
      </c>
      <c r="Q1696" s="186">
        <f t="shared" si="230"/>
        <v>5341348.6000000006</v>
      </c>
      <c r="R1696" s="186">
        <f t="shared" si="232"/>
        <v>5251971.1500000004</v>
      </c>
      <c r="S1696" s="433">
        <v>0</v>
      </c>
      <c r="T1696" s="433">
        <v>0</v>
      </c>
      <c r="U1696" s="433">
        <v>0</v>
      </c>
      <c r="V1696" s="433">
        <v>0</v>
      </c>
      <c r="W1696" s="433">
        <v>1064014.6300000001</v>
      </c>
      <c r="X1696" s="433">
        <v>0</v>
      </c>
      <c r="Y1696" s="433">
        <v>0</v>
      </c>
      <c r="Z1696" s="433">
        <v>0</v>
      </c>
      <c r="AA1696" s="433">
        <v>0</v>
      </c>
      <c r="AB1696" s="433">
        <v>0</v>
      </c>
      <c r="AC1696" s="433">
        <v>4027996.0100000002</v>
      </c>
      <c r="AD1696" s="433">
        <v>0</v>
      </c>
      <c r="AE1696" s="433">
        <v>0</v>
      </c>
      <c r="AF1696" s="433">
        <v>0</v>
      </c>
      <c r="AG1696" s="433">
        <v>159960.51</v>
      </c>
      <c r="AH1696" s="433">
        <v>0</v>
      </c>
      <c r="AI1696" s="433">
        <v>0</v>
      </c>
      <c r="AJ1696" s="433">
        <v>89377.45</v>
      </c>
      <c r="AK1696" s="175"/>
      <c r="AL1696" s="175">
        <v>22709334.77</v>
      </c>
      <c r="AM1696" s="175">
        <v>28050683.370000001</v>
      </c>
      <c r="AN1696" s="175">
        <v>5341348.6000000006</v>
      </c>
    </row>
    <row r="1697" spans="1:40" s="128" customFormat="1" ht="20.3" customHeight="1" x14ac:dyDescent="0.35">
      <c r="A1697" s="256">
        <v>2024</v>
      </c>
      <c r="B1697" s="184">
        <f t="shared" si="231"/>
        <v>394</v>
      </c>
      <c r="C1697" s="393" t="s">
        <v>977</v>
      </c>
      <c r="D1697" s="184">
        <v>32384</v>
      </c>
      <c r="E1697" s="287">
        <f>VLOOKUP(D1697,'[1]2023-2025'!$A:$G,7,0)</f>
        <v>2024</v>
      </c>
      <c r="F1697" s="287"/>
      <c r="G1697" s="287" t="s">
        <v>1899</v>
      </c>
      <c r="H1697" s="288">
        <f>INDEX('[1]2023-2025'!$AK:$AK,MATCH(D1697,'[1]2023-2025'!$A:$A,0))</f>
        <v>44973</v>
      </c>
      <c r="I1697" s="288" t="e">
        <v>#N/A</v>
      </c>
      <c r="J1697" s="288" t="e">
        <f>VLOOKUP(D1697,[1]Лист3!$A:$AK,37,0)</f>
        <v>#N/A</v>
      </c>
      <c r="K1697" s="289">
        <f>INDEX('[1]2023-2025'!$G:$G,MATCH(D1697,'[1]2023-2025'!$A:$A,0))</f>
        <v>2024</v>
      </c>
      <c r="L1697" s="289"/>
      <c r="M1697" s="289"/>
      <c r="N1697" s="289"/>
      <c r="O1697" s="289" t="e">
        <v>#N/A</v>
      </c>
      <c r="P1697" s="289" t="e">
        <v>#N/A</v>
      </c>
      <c r="Q1697" s="186">
        <f t="shared" si="230"/>
        <v>7177937.4800000004</v>
      </c>
      <c r="R1697" s="186">
        <f t="shared" si="232"/>
        <v>7069408.8500000006</v>
      </c>
      <c r="S1697" s="433">
        <v>0</v>
      </c>
      <c r="T1697" s="433">
        <v>0</v>
      </c>
      <c r="U1697" s="433">
        <v>0</v>
      </c>
      <c r="V1697" s="433">
        <v>0</v>
      </c>
      <c r="W1697" s="433">
        <v>0</v>
      </c>
      <c r="X1697" s="433">
        <v>0</v>
      </c>
      <c r="Y1697" s="433">
        <v>0</v>
      </c>
      <c r="Z1697" s="433">
        <v>0</v>
      </c>
      <c r="AA1697" s="433">
        <v>6488766.9400000004</v>
      </c>
      <c r="AB1697" s="433">
        <v>0</v>
      </c>
      <c r="AC1697" s="433">
        <v>0</v>
      </c>
      <c r="AD1697" s="433">
        <v>0</v>
      </c>
      <c r="AE1697" s="433">
        <v>0</v>
      </c>
      <c r="AF1697" s="433">
        <v>0</v>
      </c>
      <c r="AG1697" s="433">
        <v>185607.01</v>
      </c>
      <c r="AH1697" s="433">
        <v>395034.9</v>
      </c>
      <c r="AI1697" s="433">
        <v>0</v>
      </c>
      <c r="AJ1697" s="433">
        <v>108528.63</v>
      </c>
      <c r="AK1697" s="175"/>
      <c r="AL1697" s="175">
        <v>18409715.98</v>
      </c>
      <c r="AM1697" s="175">
        <v>25587653.460000001</v>
      </c>
      <c r="AN1697" s="175">
        <v>7177937.4800000004</v>
      </c>
    </row>
    <row r="1698" spans="1:40" s="7" customFormat="1" ht="20.3" customHeight="1" x14ac:dyDescent="0.35">
      <c r="A1698" s="256">
        <v>2024</v>
      </c>
      <c r="B1698" s="184">
        <f t="shared" si="231"/>
        <v>395</v>
      </c>
      <c r="C1698" s="393" t="s">
        <v>978</v>
      </c>
      <c r="D1698" s="184">
        <v>32454</v>
      </c>
      <c r="E1698" s="287">
        <f>VLOOKUP(D1698,'[1]2023-2025'!$A:$G,7,0)</f>
        <v>2024</v>
      </c>
      <c r="F1698" s="287"/>
      <c r="G1698" s="287" t="s">
        <v>1899</v>
      </c>
      <c r="H1698" s="288">
        <f>INDEX('[1]2023-2025'!$AK:$AK,MATCH(D1698,'[1]2023-2025'!$A:$A,0))</f>
        <v>44973</v>
      </c>
      <c r="I1698" s="288" t="e">
        <v>#N/A</v>
      </c>
      <c r="J1698" s="288" t="e">
        <f>VLOOKUP(D1698,[1]Лист3!$A:$AK,37,0)</f>
        <v>#N/A</v>
      </c>
      <c r="K1698" s="289">
        <f>INDEX('[1]2023-2025'!$G:$G,MATCH(D1698,'[1]2023-2025'!$A:$A,0))</f>
        <v>2024</v>
      </c>
      <c r="L1698" s="289"/>
      <c r="M1698" s="289"/>
      <c r="N1698" s="289"/>
      <c r="O1698" s="289" t="e">
        <v>#N/A</v>
      </c>
      <c r="P1698" s="289" t="e">
        <v>#N/A</v>
      </c>
      <c r="Q1698" s="186">
        <f t="shared" si="230"/>
        <v>4736953.419999999</v>
      </c>
      <c r="R1698" s="186">
        <f t="shared" si="232"/>
        <v>4674473.8199999994</v>
      </c>
      <c r="S1698" s="433">
        <v>0</v>
      </c>
      <c r="T1698" s="433">
        <v>0</v>
      </c>
      <c r="U1698" s="433">
        <v>0</v>
      </c>
      <c r="V1698" s="433">
        <v>0</v>
      </c>
      <c r="W1698" s="433">
        <v>0</v>
      </c>
      <c r="X1698" s="433">
        <v>0</v>
      </c>
      <c r="Y1698" s="433">
        <v>0</v>
      </c>
      <c r="Z1698" s="433">
        <v>0</v>
      </c>
      <c r="AA1698" s="433">
        <v>4523545.3</v>
      </c>
      <c r="AB1698" s="433">
        <v>0</v>
      </c>
      <c r="AC1698" s="433">
        <v>0</v>
      </c>
      <c r="AD1698" s="433">
        <v>0</v>
      </c>
      <c r="AE1698" s="433">
        <v>0</v>
      </c>
      <c r="AF1698" s="433">
        <v>0</v>
      </c>
      <c r="AG1698" s="433">
        <v>150928.51999999999</v>
      </c>
      <c r="AH1698" s="433">
        <v>0</v>
      </c>
      <c r="AI1698" s="433">
        <v>0</v>
      </c>
      <c r="AJ1698" s="433">
        <v>62479.6</v>
      </c>
      <c r="AK1698" s="175"/>
      <c r="AL1698" s="175">
        <v>15355230.190000001</v>
      </c>
      <c r="AM1698" s="175">
        <v>20092183.609999999</v>
      </c>
      <c r="AN1698" s="175">
        <v>4736953.419999999</v>
      </c>
    </row>
    <row r="1699" spans="1:40" s="128" customFormat="1" ht="20.3" customHeight="1" x14ac:dyDescent="0.35">
      <c r="A1699" s="256">
        <v>2024</v>
      </c>
      <c r="B1699" s="184">
        <f t="shared" si="231"/>
        <v>396</v>
      </c>
      <c r="C1699" s="393" t="s">
        <v>979</v>
      </c>
      <c r="D1699" s="184">
        <v>32385</v>
      </c>
      <c r="E1699" s="287">
        <f>VLOOKUP(D1699,'[1]2023-2025'!$A:$G,7,0)</f>
        <v>2024</v>
      </c>
      <c r="F1699" s="287"/>
      <c r="G1699" s="287" t="s">
        <v>1899</v>
      </c>
      <c r="H1699" s="288">
        <f>INDEX('[1]2023-2025'!$AK:$AK,MATCH(D1699,'[1]2023-2025'!$A:$A,0))</f>
        <v>44973</v>
      </c>
      <c r="I1699" s="288" t="e">
        <v>#N/A</v>
      </c>
      <c r="J1699" s="288" t="e">
        <f>VLOOKUP(D1699,[1]Лист3!$A:$AK,37,0)</f>
        <v>#N/A</v>
      </c>
      <c r="K1699" s="289">
        <f>INDEX('[1]2023-2025'!$G:$G,MATCH(D1699,'[1]2023-2025'!$A:$A,0))</f>
        <v>2024</v>
      </c>
      <c r="L1699" s="289"/>
      <c r="M1699" s="289"/>
      <c r="N1699" s="289"/>
      <c r="O1699" s="289" t="e">
        <v>#N/A</v>
      </c>
      <c r="P1699" s="289" t="e">
        <v>#N/A</v>
      </c>
      <c r="Q1699" s="186">
        <f t="shared" si="230"/>
        <v>5036934.83</v>
      </c>
      <c r="R1699" s="186">
        <f t="shared" si="232"/>
        <v>4953275.58</v>
      </c>
      <c r="S1699" s="433">
        <v>0</v>
      </c>
      <c r="T1699" s="433">
        <v>0</v>
      </c>
      <c r="U1699" s="433">
        <v>0</v>
      </c>
      <c r="V1699" s="433">
        <v>0</v>
      </c>
      <c r="W1699" s="433">
        <v>0</v>
      </c>
      <c r="X1699" s="433">
        <v>0</v>
      </c>
      <c r="Y1699" s="433">
        <v>0</v>
      </c>
      <c r="Z1699" s="433">
        <v>0</v>
      </c>
      <c r="AA1699" s="433">
        <v>4726637.17</v>
      </c>
      <c r="AB1699" s="433">
        <v>0</v>
      </c>
      <c r="AC1699" s="433">
        <v>0</v>
      </c>
      <c r="AD1699" s="433">
        <v>0</v>
      </c>
      <c r="AE1699" s="433">
        <v>0</v>
      </c>
      <c r="AF1699" s="433">
        <v>0</v>
      </c>
      <c r="AG1699" s="433">
        <v>94892.45</v>
      </c>
      <c r="AH1699" s="433">
        <v>131745.96</v>
      </c>
      <c r="AI1699" s="433">
        <v>0</v>
      </c>
      <c r="AJ1699" s="433">
        <v>83659.25</v>
      </c>
      <c r="AK1699" s="175"/>
      <c r="AL1699" s="175">
        <v>8229683.9100000001</v>
      </c>
      <c r="AM1699" s="175">
        <v>13266618.74</v>
      </c>
      <c r="AN1699" s="175">
        <v>5036934.83</v>
      </c>
    </row>
    <row r="1700" spans="1:40" s="128" customFormat="1" ht="20.3" customHeight="1" x14ac:dyDescent="0.35">
      <c r="A1700" s="256">
        <v>2024</v>
      </c>
      <c r="B1700" s="184">
        <f t="shared" si="231"/>
        <v>397</v>
      </c>
      <c r="C1700" s="393" t="s">
        <v>980</v>
      </c>
      <c r="D1700" s="184">
        <v>32462</v>
      </c>
      <c r="E1700" s="287">
        <f>VLOOKUP(D1700,'[1]2023-2025'!$A:$G,7,0)</f>
        <v>2024</v>
      </c>
      <c r="F1700" s="287"/>
      <c r="G1700" s="287" t="s">
        <v>1899</v>
      </c>
      <c r="H1700" s="288">
        <f>INDEX('[1]2023-2025'!$AK:$AK,MATCH(D1700,'[1]2023-2025'!$A:$A,0))</f>
        <v>44973</v>
      </c>
      <c r="I1700" s="288" t="e">
        <v>#N/A</v>
      </c>
      <c r="J1700" s="288" t="e">
        <f>VLOOKUP(D1700,[1]Лист3!$A:$AK,37,0)</f>
        <v>#N/A</v>
      </c>
      <c r="K1700" s="289">
        <f>INDEX('[1]2023-2025'!$G:$G,MATCH(D1700,'[1]2023-2025'!$A:$A,0))</f>
        <v>2024</v>
      </c>
      <c r="L1700" s="289"/>
      <c r="M1700" s="289"/>
      <c r="N1700" s="289"/>
      <c r="O1700" s="289" t="e">
        <v>#N/A</v>
      </c>
      <c r="P1700" s="289" t="e">
        <v>#N/A</v>
      </c>
      <c r="Q1700" s="186">
        <f t="shared" si="230"/>
        <v>6101422.1099999994</v>
      </c>
      <c r="R1700" s="186">
        <f t="shared" si="232"/>
        <v>6013844.8399999999</v>
      </c>
      <c r="S1700" s="433">
        <v>0</v>
      </c>
      <c r="T1700" s="433">
        <v>0</v>
      </c>
      <c r="U1700" s="433">
        <v>0</v>
      </c>
      <c r="V1700" s="433">
        <v>0</v>
      </c>
      <c r="W1700" s="433">
        <v>0</v>
      </c>
      <c r="X1700" s="433">
        <v>0</v>
      </c>
      <c r="Y1700" s="433">
        <v>0</v>
      </c>
      <c r="Z1700" s="433">
        <v>0</v>
      </c>
      <c r="AA1700" s="433">
        <v>5437023.04</v>
      </c>
      <c r="AB1700" s="433">
        <v>0</v>
      </c>
      <c r="AC1700" s="433">
        <v>0</v>
      </c>
      <c r="AD1700" s="433">
        <v>0</v>
      </c>
      <c r="AE1700" s="433">
        <v>0</v>
      </c>
      <c r="AF1700" s="433">
        <v>0</v>
      </c>
      <c r="AG1700" s="433">
        <v>157262.14000000001</v>
      </c>
      <c r="AH1700" s="433">
        <v>419559.66</v>
      </c>
      <c r="AI1700" s="433">
        <v>0</v>
      </c>
      <c r="AJ1700" s="433">
        <v>87577.27</v>
      </c>
      <c r="AK1700" s="175"/>
      <c r="AL1700" s="175">
        <v>16417056.990000002</v>
      </c>
      <c r="AM1700" s="175">
        <v>22518479.100000001</v>
      </c>
      <c r="AN1700" s="175">
        <v>6101422.1099999994</v>
      </c>
    </row>
    <row r="1701" spans="1:40" s="128" customFormat="1" ht="20.3" customHeight="1" x14ac:dyDescent="0.35">
      <c r="A1701" s="256">
        <v>2024</v>
      </c>
      <c r="B1701" s="184">
        <f t="shared" si="231"/>
        <v>398</v>
      </c>
      <c r="C1701" s="393" t="s">
        <v>981</v>
      </c>
      <c r="D1701" s="184">
        <v>32464</v>
      </c>
      <c r="E1701" s="287">
        <f>VLOOKUP(D1701,'[1]2023-2025'!$A:$G,7,0)</f>
        <v>2024</v>
      </c>
      <c r="F1701" s="287"/>
      <c r="G1701" s="287" t="s">
        <v>1899</v>
      </c>
      <c r="H1701" s="288">
        <f>INDEX('[1]2023-2025'!$AK:$AK,MATCH(D1701,'[1]2023-2025'!$A:$A,0))</f>
        <v>44973</v>
      </c>
      <c r="I1701" s="288" t="e">
        <v>#N/A</v>
      </c>
      <c r="J1701" s="288" t="e">
        <f>VLOOKUP(D1701,[1]Лист3!$A:$AK,37,0)</f>
        <v>#N/A</v>
      </c>
      <c r="K1701" s="289">
        <f>INDEX('[1]2023-2025'!$G:$G,MATCH(D1701,'[1]2023-2025'!$A:$A,0))</f>
        <v>2024</v>
      </c>
      <c r="L1701" s="289"/>
      <c r="M1701" s="289"/>
      <c r="N1701" s="289"/>
      <c r="O1701" s="289" t="e">
        <v>#N/A</v>
      </c>
      <c r="P1701" s="289" t="e">
        <v>#N/A</v>
      </c>
      <c r="Q1701" s="186">
        <f t="shared" si="230"/>
        <v>6501075.7199999988</v>
      </c>
      <c r="R1701" s="186">
        <f t="shared" si="232"/>
        <v>6389135.459999999</v>
      </c>
      <c r="S1701" s="433">
        <v>0</v>
      </c>
      <c r="T1701" s="433">
        <v>0</v>
      </c>
      <c r="U1701" s="433">
        <v>0</v>
      </c>
      <c r="V1701" s="433">
        <v>0</v>
      </c>
      <c r="W1701" s="433">
        <v>0</v>
      </c>
      <c r="X1701" s="433">
        <v>0</v>
      </c>
      <c r="Y1701" s="433">
        <v>0</v>
      </c>
      <c r="Z1701" s="433">
        <v>0</v>
      </c>
      <c r="AA1701" s="433">
        <v>5807145.2399999993</v>
      </c>
      <c r="AB1701" s="433">
        <v>0</v>
      </c>
      <c r="AC1701" s="433">
        <v>0</v>
      </c>
      <c r="AD1701" s="433">
        <v>0</v>
      </c>
      <c r="AE1701" s="433">
        <v>0</v>
      </c>
      <c r="AF1701" s="433">
        <v>0</v>
      </c>
      <c r="AG1701" s="433">
        <v>169164.72</v>
      </c>
      <c r="AH1701" s="433">
        <v>412825.5</v>
      </c>
      <c r="AI1701" s="433">
        <v>0</v>
      </c>
      <c r="AJ1701" s="433">
        <v>111940.26</v>
      </c>
      <c r="AK1701" s="175"/>
      <c r="AL1701" s="175">
        <v>16005093.010000002</v>
      </c>
      <c r="AM1701" s="175">
        <v>22506168.73</v>
      </c>
      <c r="AN1701" s="175">
        <v>6501075.7199999988</v>
      </c>
    </row>
    <row r="1702" spans="1:40" s="128" customFormat="1" ht="20.3" customHeight="1" x14ac:dyDescent="0.35">
      <c r="A1702" s="256">
        <v>2024</v>
      </c>
      <c r="B1702" s="184">
        <f t="shared" si="231"/>
        <v>399</v>
      </c>
      <c r="C1702" s="393" t="s">
        <v>982</v>
      </c>
      <c r="D1702" s="184">
        <v>32469</v>
      </c>
      <c r="E1702" s="287">
        <f>VLOOKUP(D1702,'[1]2023-2025'!$A:$G,7,0)</f>
        <v>2024</v>
      </c>
      <c r="F1702" s="287"/>
      <c r="G1702" s="287" t="s">
        <v>1899</v>
      </c>
      <c r="H1702" s="288">
        <f>INDEX('[1]2023-2025'!$AK:$AK,MATCH(D1702,'[1]2023-2025'!$A:$A,0))</f>
        <v>44973</v>
      </c>
      <c r="I1702" s="288" t="e">
        <v>#N/A</v>
      </c>
      <c r="J1702" s="288" t="e">
        <f>VLOOKUP(D1702,[1]Лист3!$A:$AK,37,0)</f>
        <v>#N/A</v>
      </c>
      <c r="K1702" s="289">
        <f>INDEX('[1]2023-2025'!$G:$G,MATCH(D1702,'[1]2023-2025'!$A:$A,0))</f>
        <v>2024</v>
      </c>
      <c r="L1702" s="289"/>
      <c r="M1702" s="289"/>
      <c r="N1702" s="289"/>
      <c r="O1702" s="289" t="e">
        <v>#N/A</v>
      </c>
      <c r="P1702" s="289" t="e">
        <v>#N/A</v>
      </c>
      <c r="Q1702" s="186">
        <f t="shared" si="230"/>
        <v>3801092.64</v>
      </c>
      <c r="R1702" s="186">
        <f t="shared" si="232"/>
        <v>3740171.5</v>
      </c>
      <c r="S1702" s="433">
        <v>0</v>
      </c>
      <c r="T1702" s="433">
        <v>0</v>
      </c>
      <c r="U1702" s="433">
        <v>0</v>
      </c>
      <c r="V1702" s="433">
        <v>0</v>
      </c>
      <c r="W1702" s="433">
        <v>0</v>
      </c>
      <c r="X1702" s="433">
        <v>0</v>
      </c>
      <c r="Y1702" s="433">
        <v>0</v>
      </c>
      <c r="Z1702" s="433">
        <v>0</v>
      </c>
      <c r="AA1702" s="433">
        <v>3413799.44</v>
      </c>
      <c r="AB1702" s="433">
        <v>0</v>
      </c>
      <c r="AC1702" s="433">
        <v>0</v>
      </c>
      <c r="AD1702" s="433">
        <v>0</v>
      </c>
      <c r="AE1702" s="433">
        <v>0</v>
      </c>
      <c r="AF1702" s="433">
        <v>0</v>
      </c>
      <c r="AG1702" s="433">
        <v>133075.4</v>
      </c>
      <c r="AH1702" s="433">
        <v>193296.66</v>
      </c>
      <c r="AI1702" s="433">
        <v>0</v>
      </c>
      <c r="AJ1702" s="433">
        <v>60921.14</v>
      </c>
      <c r="AK1702" s="175"/>
      <c r="AL1702" s="175">
        <v>9420404.8399999999</v>
      </c>
      <c r="AM1702" s="175">
        <v>13221497.48</v>
      </c>
      <c r="AN1702" s="175">
        <v>3801092.64</v>
      </c>
    </row>
    <row r="1703" spans="1:40" s="128" customFormat="1" ht="20.3" customHeight="1" x14ac:dyDescent="0.35">
      <c r="A1703" s="256">
        <v>2024</v>
      </c>
      <c r="B1703" s="184">
        <f t="shared" si="231"/>
        <v>400</v>
      </c>
      <c r="C1703" s="393" t="s">
        <v>983</v>
      </c>
      <c r="D1703" s="184">
        <v>32389</v>
      </c>
      <c r="E1703" s="287">
        <f>VLOOKUP(D1703,'[1]2023-2025'!$A:$G,7,0)</f>
        <v>2024</v>
      </c>
      <c r="F1703" s="287"/>
      <c r="G1703" s="287" t="s">
        <v>1899</v>
      </c>
      <c r="H1703" s="288">
        <f>INDEX('[1]2023-2025'!$AK:$AK,MATCH(D1703,'[1]2023-2025'!$A:$A,0))</f>
        <v>44973</v>
      </c>
      <c r="I1703" s="288" t="e">
        <v>#N/A</v>
      </c>
      <c r="J1703" s="288" t="e">
        <f>VLOOKUP(D1703,[1]Лист3!$A:$AK,37,0)</f>
        <v>#N/A</v>
      </c>
      <c r="K1703" s="289">
        <f>INDEX('[1]2023-2025'!$G:$G,MATCH(D1703,'[1]2023-2025'!$A:$A,0))</f>
        <v>2024</v>
      </c>
      <c r="L1703" s="289"/>
      <c r="M1703" s="289"/>
      <c r="N1703" s="289"/>
      <c r="O1703" s="289" t="e">
        <v>#N/A</v>
      </c>
      <c r="P1703" s="289" t="e">
        <v>#N/A</v>
      </c>
      <c r="Q1703" s="186">
        <f t="shared" si="230"/>
        <v>8300225.5700000003</v>
      </c>
      <c r="R1703" s="186">
        <f t="shared" si="232"/>
        <v>8184849.3399999999</v>
      </c>
      <c r="S1703" s="433">
        <v>0</v>
      </c>
      <c r="T1703" s="433">
        <v>0</v>
      </c>
      <c r="U1703" s="433">
        <v>0</v>
      </c>
      <c r="V1703" s="433">
        <v>0</v>
      </c>
      <c r="W1703" s="433">
        <v>0</v>
      </c>
      <c r="X1703" s="433">
        <v>0</v>
      </c>
      <c r="Y1703" s="433">
        <v>0</v>
      </c>
      <c r="Z1703" s="433">
        <v>0</v>
      </c>
      <c r="AA1703" s="433">
        <v>7754412.3399999999</v>
      </c>
      <c r="AB1703" s="433">
        <v>0</v>
      </c>
      <c r="AC1703" s="433">
        <v>0</v>
      </c>
      <c r="AD1703" s="433">
        <v>0</v>
      </c>
      <c r="AE1703" s="433">
        <v>0</v>
      </c>
      <c r="AF1703" s="433">
        <v>0</v>
      </c>
      <c r="AG1703" s="433">
        <v>0</v>
      </c>
      <c r="AH1703" s="433">
        <v>430437</v>
      </c>
      <c r="AI1703" s="433">
        <v>0</v>
      </c>
      <c r="AJ1703" s="433">
        <v>115376.23</v>
      </c>
      <c r="AK1703" s="175"/>
      <c r="AL1703" s="175">
        <v>19594005.039999999</v>
      </c>
      <c r="AM1703" s="175">
        <v>27894230.609999999</v>
      </c>
      <c r="AN1703" s="175">
        <v>8300225.5700000003</v>
      </c>
    </row>
    <row r="1704" spans="1:40" s="128" customFormat="1" ht="20.3" customHeight="1" x14ac:dyDescent="0.35">
      <c r="A1704" s="256">
        <v>2024</v>
      </c>
      <c r="B1704" s="184">
        <f t="shared" si="231"/>
        <v>401</v>
      </c>
      <c r="C1704" s="393" t="s">
        <v>984</v>
      </c>
      <c r="D1704" s="184">
        <v>32394</v>
      </c>
      <c r="E1704" s="287">
        <f>VLOOKUP(D1704,'[1]2023-2025'!$A:$G,7,0)</f>
        <v>2024</v>
      </c>
      <c r="F1704" s="287"/>
      <c r="G1704" s="287" t="s">
        <v>1899</v>
      </c>
      <c r="H1704" s="288">
        <f>INDEX('[1]2023-2025'!$AK:$AK,MATCH(D1704,'[1]2023-2025'!$A:$A,0))</f>
        <v>44973</v>
      </c>
      <c r="I1704" s="288" t="e">
        <v>#N/A</v>
      </c>
      <c r="J1704" s="288" t="e">
        <f>VLOOKUP(D1704,[1]Лист3!$A:$AK,37,0)</f>
        <v>#N/A</v>
      </c>
      <c r="K1704" s="289">
        <f>INDEX('[1]2023-2025'!$G:$G,MATCH(D1704,'[1]2023-2025'!$A:$A,0))</f>
        <v>2024</v>
      </c>
      <c r="L1704" s="289"/>
      <c r="M1704" s="289"/>
      <c r="N1704" s="289"/>
      <c r="O1704" s="289" t="e">
        <v>#N/A</v>
      </c>
      <c r="P1704" s="289" t="e">
        <v>#N/A</v>
      </c>
      <c r="Q1704" s="186">
        <f t="shared" si="230"/>
        <v>5776765.9300000016</v>
      </c>
      <c r="R1704" s="186">
        <f t="shared" si="232"/>
        <v>5707906.5300000012</v>
      </c>
      <c r="S1704" s="433">
        <v>0</v>
      </c>
      <c r="T1704" s="433">
        <v>0</v>
      </c>
      <c r="U1704" s="433">
        <v>0</v>
      </c>
      <c r="V1704" s="433">
        <v>0</v>
      </c>
      <c r="W1704" s="433">
        <v>0</v>
      </c>
      <c r="X1704" s="433">
        <v>0</v>
      </c>
      <c r="Y1704" s="433">
        <v>0</v>
      </c>
      <c r="Z1704" s="433">
        <v>0</v>
      </c>
      <c r="AA1704" s="433">
        <v>5363652.32</v>
      </c>
      <c r="AB1704" s="433">
        <v>0</v>
      </c>
      <c r="AC1704" s="433">
        <v>0</v>
      </c>
      <c r="AD1704" s="433">
        <v>0</v>
      </c>
      <c r="AE1704" s="433">
        <v>0</v>
      </c>
      <c r="AF1704" s="433">
        <v>0</v>
      </c>
      <c r="AG1704" s="433">
        <v>223835.23</v>
      </c>
      <c r="AH1704" s="433">
        <v>120418.98</v>
      </c>
      <c r="AI1704" s="433">
        <v>0</v>
      </c>
      <c r="AJ1704" s="433">
        <v>68859.399999999994</v>
      </c>
      <c r="AK1704" s="175"/>
      <c r="AL1704" s="175">
        <v>11455124.899999997</v>
      </c>
      <c r="AM1704" s="175">
        <v>17231890.829999998</v>
      </c>
      <c r="AN1704" s="175">
        <v>5776765.9300000016</v>
      </c>
    </row>
    <row r="1705" spans="1:40" s="128" customFormat="1" ht="20.3" customHeight="1" x14ac:dyDescent="0.35">
      <c r="A1705" s="256">
        <v>2024</v>
      </c>
      <c r="B1705" s="184">
        <f t="shared" si="231"/>
        <v>402</v>
      </c>
      <c r="C1705" s="393" t="s">
        <v>985</v>
      </c>
      <c r="D1705" s="184">
        <v>32395</v>
      </c>
      <c r="E1705" s="287">
        <f>VLOOKUP(D1705,'[1]2023-2025'!$A:$G,7,0)</f>
        <v>2024</v>
      </c>
      <c r="F1705" s="287"/>
      <c r="G1705" s="287" t="s">
        <v>1899</v>
      </c>
      <c r="H1705" s="288">
        <f>INDEX('[1]2023-2025'!$AK:$AK,MATCH(D1705,'[1]2023-2025'!$A:$A,0))</f>
        <v>44973</v>
      </c>
      <c r="I1705" s="288" t="e">
        <v>#N/A</v>
      </c>
      <c r="J1705" s="288" t="e">
        <f>VLOOKUP(D1705,[1]Лист3!$A:$AK,37,0)</f>
        <v>#N/A</v>
      </c>
      <c r="K1705" s="289">
        <f>INDEX('[1]2023-2025'!$G:$G,MATCH(D1705,'[1]2023-2025'!$A:$A,0))</f>
        <v>2024</v>
      </c>
      <c r="L1705" s="289"/>
      <c r="M1705" s="289"/>
      <c r="N1705" s="289"/>
      <c r="O1705" s="289" t="e">
        <v>#N/A</v>
      </c>
      <c r="P1705" s="289" t="e">
        <v>#N/A</v>
      </c>
      <c r="Q1705" s="186">
        <f t="shared" si="230"/>
        <v>4634284.68</v>
      </c>
      <c r="R1705" s="186">
        <f t="shared" si="232"/>
        <v>4519536.92</v>
      </c>
      <c r="S1705" s="433">
        <v>0</v>
      </c>
      <c r="T1705" s="433">
        <v>0</v>
      </c>
      <c r="U1705" s="433">
        <v>0</v>
      </c>
      <c r="V1705" s="433">
        <v>0</v>
      </c>
      <c r="W1705" s="433">
        <v>0</v>
      </c>
      <c r="X1705" s="433">
        <v>0</v>
      </c>
      <c r="Y1705" s="433">
        <v>0</v>
      </c>
      <c r="Z1705" s="433">
        <v>0</v>
      </c>
      <c r="AA1705" s="433">
        <v>3466954.87</v>
      </c>
      <c r="AB1705" s="433">
        <v>0</v>
      </c>
      <c r="AC1705" s="433">
        <v>876192.42999999993</v>
      </c>
      <c r="AD1705" s="433">
        <v>0</v>
      </c>
      <c r="AE1705" s="433">
        <v>0</v>
      </c>
      <c r="AF1705" s="433">
        <v>0</v>
      </c>
      <c r="AG1705" s="433">
        <v>0</v>
      </c>
      <c r="AH1705" s="433">
        <v>176389.62</v>
      </c>
      <c r="AI1705" s="433">
        <v>0</v>
      </c>
      <c r="AJ1705" s="433">
        <v>114747.76</v>
      </c>
      <c r="AK1705" s="175"/>
      <c r="AL1705" s="175">
        <v>9397923.290000001</v>
      </c>
      <c r="AM1705" s="175">
        <v>14032207.970000001</v>
      </c>
      <c r="AN1705" s="175">
        <v>4634284.68</v>
      </c>
    </row>
    <row r="1706" spans="1:40" s="128" customFormat="1" ht="20.3" customHeight="1" x14ac:dyDescent="0.35">
      <c r="A1706" s="256">
        <v>2024</v>
      </c>
      <c r="B1706" s="184">
        <f t="shared" si="231"/>
        <v>403</v>
      </c>
      <c r="C1706" s="393" t="s">
        <v>986</v>
      </c>
      <c r="D1706" s="184">
        <v>32398</v>
      </c>
      <c r="E1706" s="287">
        <f>VLOOKUP(D1706,'[1]2023-2025'!$A:$G,7,0)</f>
        <v>2024</v>
      </c>
      <c r="F1706" s="287"/>
      <c r="G1706" s="287" t="s">
        <v>1899</v>
      </c>
      <c r="H1706" s="288">
        <f>INDEX('[1]2023-2025'!$AK:$AK,MATCH(D1706,'[1]2023-2025'!$A:$A,0))</f>
        <v>44973</v>
      </c>
      <c r="I1706" s="288" t="e">
        <v>#N/A</v>
      </c>
      <c r="J1706" s="288" t="e">
        <f>VLOOKUP(D1706,[1]Лист3!$A:$AK,37,0)</f>
        <v>#N/A</v>
      </c>
      <c r="K1706" s="289">
        <f>INDEX('[1]2023-2025'!$G:$G,MATCH(D1706,'[1]2023-2025'!$A:$A,0))</f>
        <v>2024</v>
      </c>
      <c r="L1706" s="289"/>
      <c r="M1706" s="289"/>
      <c r="N1706" s="289"/>
      <c r="O1706" s="289" t="e">
        <v>#N/A</v>
      </c>
      <c r="P1706" s="289" t="e">
        <v>#N/A</v>
      </c>
      <c r="Q1706" s="186">
        <f t="shared" si="230"/>
        <v>11631236.699999999</v>
      </c>
      <c r="R1706" s="186">
        <f t="shared" si="232"/>
        <v>11427435.449999999</v>
      </c>
      <c r="S1706" s="433">
        <v>0</v>
      </c>
      <c r="T1706" s="433">
        <v>0</v>
      </c>
      <c r="U1706" s="433">
        <v>0</v>
      </c>
      <c r="V1706" s="433">
        <v>0</v>
      </c>
      <c r="W1706" s="433">
        <v>0</v>
      </c>
      <c r="X1706" s="433">
        <v>0</v>
      </c>
      <c r="Y1706" s="433">
        <v>0</v>
      </c>
      <c r="Z1706" s="433">
        <v>0</v>
      </c>
      <c r="AA1706" s="433">
        <v>9116347.9399999995</v>
      </c>
      <c r="AB1706" s="433">
        <v>0</v>
      </c>
      <c r="AC1706" s="433">
        <v>1880650.51</v>
      </c>
      <c r="AD1706" s="433">
        <v>0</v>
      </c>
      <c r="AE1706" s="433">
        <v>0</v>
      </c>
      <c r="AF1706" s="433">
        <v>0</v>
      </c>
      <c r="AG1706" s="433">
        <v>0</v>
      </c>
      <c r="AH1706" s="433">
        <v>430437</v>
      </c>
      <c r="AI1706" s="433">
        <v>0</v>
      </c>
      <c r="AJ1706" s="433">
        <v>203801.25</v>
      </c>
      <c r="AK1706" s="175"/>
      <c r="AL1706" s="175">
        <v>16466529.830000002</v>
      </c>
      <c r="AM1706" s="175">
        <v>28097766.530000001</v>
      </c>
      <c r="AN1706" s="175">
        <v>11631236.699999999</v>
      </c>
    </row>
    <row r="1707" spans="1:40" s="128" customFormat="1" ht="20.3" customHeight="1" x14ac:dyDescent="0.35">
      <c r="A1707" s="256">
        <v>2024</v>
      </c>
      <c r="B1707" s="184">
        <f t="shared" si="231"/>
        <v>404</v>
      </c>
      <c r="C1707" s="393" t="s">
        <v>987</v>
      </c>
      <c r="D1707" s="184">
        <v>36492</v>
      </c>
      <c r="E1707" s="287">
        <f>VLOOKUP(D1707,'[1]2023-2025'!$A:$G,7,0)</f>
        <v>2024</v>
      </c>
      <c r="F1707" s="287"/>
      <c r="G1707" s="287" t="s">
        <v>1899</v>
      </c>
      <c r="H1707" s="288">
        <f>INDEX('[1]2023-2025'!$AK:$AK,MATCH(D1707,'[1]2023-2025'!$A:$A,0))</f>
        <v>45001</v>
      </c>
      <c r="I1707" s="288" t="e">
        <v>#N/A</v>
      </c>
      <c r="J1707" s="288" t="e">
        <f>VLOOKUP(D1707,[1]Лист3!$A:$AK,37,0)</f>
        <v>#N/A</v>
      </c>
      <c r="K1707" s="289">
        <f>INDEX('[1]2023-2025'!$G:$G,MATCH(D1707,'[1]2023-2025'!$A:$A,0))</f>
        <v>2024</v>
      </c>
      <c r="L1707" s="289"/>
      <c r="M1707" s="289"/>
      <c r="N1707" s="289"/>
      <c r="O1707" s="289" t="e">
        <v>#N/A</v>
      </c>
      <c r="P1707" s="289" t="e">
        <v>#N/A</v>
      </c>
      <c r="Q1707" s="186">
        <f t="shared" si="230"/>
        <v>67092</v>
      </c>
      <c r="R1707" s="186">
        <f t="shared" si="232"/>
        <v>67092</v>
      </c>
      <c r="S1707" s="433">
        <v>0</v>
      </c>
      <c r="T1707" s="433">
        <v>0</v>
      </c>
      <c r="U1707" s="433">
        <v>0</v>
      </c>
      <c r="V1707" s="433">
        <v>0</v>
      </c>
      <c r="W1707" s="433">
        <v>0</v>
      </c>
      <c r="X1707" s="433">
        <v>0</v>
      </c>
      <c r="Y1707" s="433">
        <v>0</v>
      </c>
      <c r="Z1707" s="433">
        <v>0</v>
      </c>
      <c r="AA1707" s="433">
        <v>0</v>
      </c>
      <c r="AB1707" s="433">
        <v>0</v>
      </c>
      <c r="AC1707" s="433">
        <v>0</v>
      </c>
      <c r="AD1707" s="433">
        <v>0</v>
      </c>
      <c r="AE1707" s="433">
        <v>0</v>
      </c>
      <c r="AF1707" s="433">
        <v>0</v>
      </c>
      <c r="AG1707" s="433">
        <v>0</v>
      </c>
      <c r="AH1707" s="433">
        <v>67092</v>
      </c>
      <c r="AI1707" s="433">
        <v>0</v>
      </c>
      <c r="AJ1707" s="433">
        <v>0</v>
      </c>
      <c r="AK1707" s="175"/>
      <c r="AL1707" s="175">
        <v>2957134.99</v>
      </c>
      <c r="AM1707" s="175">
        <v>3024226.99</v>
      </c>
      <c r="AN1707" s="175">
        <v>67092</v>
      </c>
    </row>
    <row r="1708" spans="1:40" s="128" customFormat="1" ht="20.3" customHeight="1" x14ac:dyDescent="0.35">
      <c r="A1708" s="256">
        <v>2024</v>
      </c>
      <c r="B1708" s="184">
        <f t="shared" si="231"/>
        <v>405</v>
      </c>
      <c r="C1708" s="393" t="s">
        <v>988</v>
      </c>
      <c r="D1708" s="184">
        <v>36493</v>
      </c>
      <c r="E1708" s="287" t="e">
        <f>VLOOKUP(D1708,'[1]2023-2025'!$A:$G,7,0)</f>
        <v>#N/A</v>
      </c>
      <c r="F1708" s="287"/>
      <c r="G1708" s="287" t="s">
        <v>1899</v>
      </c>
      <c r="H1708" s="288" t="e">
        <f>INDEX('[1]2023-2025'!$AK:$AK,MATCH(D1708,'[1]2023-2025'!$A:$A,0))</f>
        <v>#N/A</v>
      </c>
      <c r="I1708" s="288" t="e">
        <v>#N/A</v>
      </c>
      <c r="J1708" s="288" t="e">
        <f>VLOOKUP(D1708,[1]Лист3!$A:$AK,37,0)</f>
        <v>#N/A</v>
      </c>
      <c r="K1708" s="289" t="e">
        <f>INDEX('[1]2023-2025'!$G:$G,MATCH(D1708,'[1]2023-2025'!$A:$A,0))</f>
        <v>#N/A</v>
      </c>
      <c r="L1708" s="289"/>
      <c r="M1708" s="289"/>
      <c r="N1708" s="289"/>
      <c r="O1708" s="289" t="e">
        <v>#N/A</v>
      </c>
      <c r="P1708" s="289" t="e">
        <v>#N/A</v>
      </c>
      <c r="Q1708" s="186">
        <f t="shared" si="230"/>
        <v>2062939.47</v>
      </c>
      <c r="R1708" s="186">
        <f t="shared" si="232"/>
        <v>2029870.5</v>
      </c>
      <c r="S1708" s="433">
        <v>0</v>
      </c>
      <c r="T1708" s="433">
        <v>0</v>
      </c>
      <c r="U1708" s="433">
        <v>0</v>
      </c>
      <c r="V1708" s="433">
        <v>0</v>
      </c>
      <c r="W1708" s="433">
        <v>0</v>
      </c>
      <c r="X1708" s="433">
        <v>0</v>
      </c>
      <c r="Y1708" s="433">
        <v>0</v>
      </c>
      <c r="Z1708" s="433">
        <v>0</v>
      </c>
      <c r="AA1708" s="433">
        <v>2029870.5</v>
      </c>
      <c r="AB1708" s="433">
        <v>0</v>
      </c>
      <c r="AC1708" s="433">
        <v>0</v>
      </c>
      <c r="AD1708" s="433">
        <v>0</v>
      </c>
      <c r="AE1708" s="433">
        <v>0</v>
      </c>
      <c r="AF1708" s="433">
        <v>0</v>
      </c>
      <c r="AG1708" s="433">
        <v>0</v>
      </c>
      <c r="AH1708" s="433">
        <v>0</v>
      </c>
      <c r="AI1708" s="433">
        <v>0</v>
      </c>
      <c r="AJ1708" s="433">
        <v>33068.97</v>
      </c>
      <c r="AK1708" s="175"/>
      <c r="AL1708" s="175">
        <v>3719449.8100000005</v>
      </c>
      <c r="AM1708" s="175">
        <v>5782389.2800000003</v>
      </c>
      <c r="AN1708" s="175">
        <v>2062939.47</v>
      </c>
    </row>
    <row r="1709" spans="1:40" s="128" customFormat="1" ht="20.3" customHeight="1" x14ac:dyDescent="0.35">
      <c r="A1709" s="256">
        <v>2024</v>
      </c>
      <c r="B1709" s="184">
        <f t="shared" si="231"/>
        <v>406</v>
      </c>
      <c r="C1709" s="393" t="s">
        <v>989</v>
      </c>
      <c r="D1709" s="184">
        <v>36494</v>
      </c>
      <c r="E1709" s="287" t="e">
        <f>VLOOKUP(D1709,'[1]2023-2025'!$A:$G,7,0)</f>
        <v>#N/A</v>
      </c>
      <c r="F1709" s="287"/>
      <c r="G1709" s="287" t="s">
        <v>1899</v>
      </c>
      <c r="H1709" s="288" t="e">
        <f>INDEX('[1]2023-2025'!$AK:$AK,MATCH(D1709,'[1]2023-2025'!$A:$A,0))</f>
        <v>#N/A</v>
      </c>
      <c r="I1709" s="288" t="e">
        <v>#N/A</v>
      </c>
      <c r="J1709" s="288" t="e">
        <f>VLOOKUP(D1709,[1]Лист3!$A:$AK,37,0)</f>
        <v>#N/A</v>
      </c>
      <c r="K1709" s="289" t="e">
        <f>INDEX('[1]2023-2025'!$G:$G,MATCH(D1709,'[1]2023-2025'!$A:$A,0))</f>
        <v>#N/A</v>
      </c>
      <c r="L1709" s="289"/>
      <c r="M1709" s="289"/>
      <c r="N1709" s="289"/>
      <c r="O1709" s="289" t="e">
        <v>#N/A</v>
      </c>
      <c r="P1709" s="289" t="e">
        <v>#N/A</v>
      </c>
      <c r="Q1709" s="186">
        <f t="shared" si="230"/>
        <v>563086.11</v>
      </c>
      <c r="R1709" s="186">
        <f t="shared" si="232"/>
        <v>551288.55999999994</v>
      </c>
      <c r="S1709" s="433">
        <v>0</v>
      </c>
      <c r="T1709" s="433">
        <v>272399.93999999994</v>
      </c>
      <c r="U1709" s="433">
        <v>0</v>
      </c>
      <c r="V1709" s="433">
        <v>160099.9</v>
      </c>
      <c r="W1709" s="433">
        <v>0</v>
      </c>
      <c r="X1709" s="433">
        <v>118788.72</v>
      </c>
      <c r="Y1709" s="433">
        <v>0</v>
      </c>
      <c r="Z1709" s="433">
        <v>0</v>
      </c>
      <c r="AA1709" s="433">
        <v>0</v>
      </c>
      <c r="AB1709" s="433">
        <v>0</v>
      </c>
      <c r="AC1709" s="433">
        <v>0</v>
      </c>
      <c r="AD1709" s="433">
        <v>0</v>
      </c>
      <c r="AE1709" s="433">
        <v>0</v>
      </c>
      <c r="AF1709" s="433">
        <v>0</v>
      </c>
      <c r="AG1709" s="433">
        <v>0</v>
      </c>
      <c r="AH1709" s="433">
        <v>0</v>
      </c>
      <c r="AI1709" s="433">
        <v>0</v>
      </c>
      <c r="AJ1709" s="433">
        <v>11797.55</v>
      </c>
      <c r="AK1709" s="175"/>
      <c r="AL1709" s="175">
        <v>5213283.6099999994</v>
      </c>
      <c r="AM1709" s="175">
        <v>5776369.7199999997</v>
      </c>
      <c r="AN1709" s="175">
        <v>563086.11</v>
      </c>
    </row>
    <row r="1710" spans="1:40" s="128" customFormat="1" ht="20.3" customHeight="1" x14ac:dyDescent="0.35">
      <c r="A1710" s="256">
        <v>2024</v>
      </c>
      <c r="B1710" s="184">
        <f t="shared" si="231"/>
        <v>407</v>
      </c>
      <c r="C1710" s="393" t="s">
        <v>990</v>
      </c>
      <c r="D1710" s="184">
        <v>36496</v>
      </c>
      <c r="E1710" s="287">
        <f>VLOOKUP(D1710,'[1]2023-2025'!$A:$G,7,0)</f>
        <v>2024</v>
      </c>
      <c r="F1710" s="287"/>
      <c r="G1710" s="287" t="s">
        <v>1899</v>
      </c>
      <c r="H1710" s="288">
        <f>INDEX('[1]2023-2025'!$AK:$AK,MATCH(D1710,'[1]2023-2025'!$A:$A,0))</f>
        <v>44761</v>
      </c>
      <c r="I1710" s="288" t="e">
        <v>#N/A</v>
      </c>
      <c r="J1710" s="288" t="e">
        <f>VLOOKUP(D1710,[1]Лист3!$A:$AK,37,0)</f>
        <v>#N/A</v>
      </c>
      <c r="K1710" s="289">
        <f>INDEX('[1]2023-2025'!$G:$G,MATCH(D1710,'[1]2023-2025'!$A:$A,0))</f>
        <v>2024</v>
      </c>
      <c r="L1710" s="289"/>
      <c r="M1710" s="289"/>
      <c r="N1710" s="289"/>
      <c r="O1710" s="289" t="s">
        <v>2634</v>
      </c>
      <c r="P1710" s="289" t="s">
        <v>2829</v>
      </c>
      <c r="Q1710" s="186">
        <f t="shared" si="230"/>
        <v>1570578.68</v>
      </c>
      <c r="R1710" s="186">
        <f t="shared" si="232"/>
        <v>1555486.8699999999</v>
      </c>
      <c r="S1710" s="433">
        <v>0</v>
      </c>
      <c r="T1710" s="433">
        <v>0</v>
      </c>
      <c r="U1710" s="433">
        <v>0</v>
      </c>
      <c r="V1710" s="433">
        <v>0</v>
      </c>
      <c r="W1710" s="433">
        <v>0</v>
      </c>
      <c r="X1710" s="433">
        <v>0</v>
      </c>
      <c r="Y1710" s="433">
        <v>0</v>
      </c>
      <c r="Z1710" s="433">
        <v>0</v>
      </c>
      <c r="AA1710" s="433">
        <v>0</v>
      </c>
      <c r="AB1710" s="433">
        <v>0</v>
      </c>
      <c r="AC1710" s="433">
        <v>1555486.8699999999</v>
      </c>
      <c r="AD1710" s="433">
        <v>0</v>
      </c>
      <c r="AE1710" s="433">
        <v>0</v>
      </c>
      <c r="AF1710" s="433">
        <v>0</v>
      </c>
      <c r="AG1710" s="433">
        <v>0</v>
      </c>
      <c r="AH1710" s="433">
        <v>0</v>
      </c>
      <c r="AI1710" s="433">
        <v>0</v>
      </c>
      <c r="AJ1710" s="433">
        <v>15091.81</v>
      </c>
      <c r="AK1710" s="175"/>
      <c r="AL1710" s="175">
        <v>3077887.6800000006</v>
      </c>
      <c r="AM1710" s="175">
        <v>4648466.3600000003</v>
      </c>
      <c r="AN1710" s="175">
        <v>1570578.68</v>
      </c>
    </row>
    <row r="1711" spans="1:40" s="128" customFormat="1" ht="20.3" customHeight="1" x14ac:dyDescent="0.35">
      <c r="A1711" s="256">
        <v>2024</v>
      </c>
      <c r="B1711" s="184">
        <f t="shared" si="231"/>
        <v>408</v>
      </c>
      <c r="C1711" s="393" t="s">
        <v>991</v>
      </c>
      <c r="D1711" s="184">
        <v>36498</v>
      </c>
      <c r="E1711" s="287">
        <f>VLOOKUP(D1711,'[1]2023-2025'!$A:$G,7,0)</f>
        <v>2024</v>
      </c>
      <c r="F1711" s="287"/>
      <c r="G1711" s="287" t="s">
        <v>1899</v>
      </c>
      <c r="H1711" s="288">
        <f>INDEX('[1]2023-2025'!$AK:$AK,MATCH(D1711,'[1]2023-2025'!$A:$A,0))</f>
        <v>44761</v>
      </c>
      <c r="I1711" s="288" t="e">
        <v>#N/A</v>
      </c>
      <c r="J1711" s="288" t="e">
        <f>VLOOKUP(D1711,[1]Лист3!$A:$AK,37,0)</f>
        <v>#N/A</v>
      </c>
      <c r="K1711" s="289">
        <f>INDEX('[1]2023-2025'!$G:$G,MATCH(D1711,'[1]2023-2025'!$A:$A,0))</f>
        <v>2024</v>
      </c>
      <c r="L1711" s="289"/>
      <c r="M1711" s="289"/>
      <c r="N1711" s="289"/>
      <c r="O1711" s="289" t="s">
        <v>2647</v>
      </c>
      <c r="P1711" s="289">
        <v>0</v>
      </c>
      <c r="Q1711" s="186">
        <f t="shared" si="230"/>
        <v>65114.26</v>
      </c>
      <c r="R1711" s="186">
        <f t="shared" si="232"/>
        <v>65114.26</v>
      </c>
      <c r="S1711" s="433">
        <v>0</v>
      </c>
      <c r="T1711" s="433">
        <v>0</v>
      </c>
      <c r="U1711" s="433">
        <v>0</v>
      </c>
      <c r="V1711" s="433">
        <v>0</v>
      </c>
      <c r="W1711" s="433">
        <v>0</v>
      </c>
      <c r="X1711" s="433">
        <v>0</v>
      </c>
      <c r="Y1711" s="433">
        <v>0</v>
      </c>
      <c r="Z1711" s="433">
        <v>0</v>
      </c>
      <c r="AA1711" s="433">
        <v>0</v>
      </c>
      <c r="AB1711" s="433">
        <v>0</v>
      </c>
      <c r="AC1711" s="433">
        <v>0</v>
      </c>
      <c r="AD1711" s="433">
        <v>0</v>
      </c>
      <c r="AE1711" s="433">
        <v>0</v>
      </c>
      <c r="AF1711" s="433">
        <v>0</v>
      </c>
      <c r="AG1711" s="433">
        <v>0</v>
      </c>
      <c r="AH1711" s="433">
        <v>65114.26</v>
      </c>
      <c r="AI1711" s="433">
        <v>0</v>
      </c>
      <c r="AJ1711" s="433">
        <v>0</v>
      </c>
      <c r="AK1711" s="175"/>
      <c r="AL1711" s="175">
        <v>12636998.68</v>
      </c>
      <c r="AM1711" s="175">
        <v>12702112.939999999</v>
      </c>
      <c r="AN1711" s="175">
        <v>65114.26</v>
      </c>
    </row>
    <row r="1712" spans="1:40" s="128" customFormat="1" ht="20.3" customHeight="1" x14ac:dyDescent="0.35">
      <c r="A1712" s="256">
        <v>2024</v>
      </c>
      <c r="B1712" s="184">
        <f t="shared" si="231"/>
        <v>409</v>
      </c>
      <c r="C1712" s="393" t="s">
        <v>992</v>
      </c>
      <c r="D1712" s="184">
        <v>36501</v>
      </c>
      <c r="E1712" s="287">
        <f>VLOOKUP(D1712,'[1]2023-2025'!$A:$G,7,0)</f>
        <v>2024</v>
      </c>
      <c r="F1712" s="287"/>
      <c r="G1712" s="287" t="s">
        <v>1899</v>
      </c>
      <c r="H1712" s="288">
        <f>INDEX('[1]2023-2025'!$AK:$AK,MATCH(D1712,'[1]2023-2025'!$A:$A,0))</f>
        <v>44761</v>
      </c>
      <c r="I1712" s="288" t="e">
        <v>#N/A</v>
      </c>
      <c r="J1712" s="288" t="e">
        <f>VLOOKUP(D1712,[1]Лист3!$A:$AK,37,0)</f>
        <v>#N/A</v>
      </c>
      <c r="K1712" s="289">
        <f>INDEX('[1]2023-2025'!$G:$G,MATCH(D1712,'[1]2023-2025'!$A:$A,0))</f>
        <v>2024</v>
      </c>
      <c r="L1712" s="289"/>
      <c r="M1712" s="289"/>
      <c r="N1712" s="289"/>
      <c r="O1712" s="289" t="s">
        <v>2446</v>
      </c>
      <c r="P1712" s="289" t="s">
        <v>80</v>
      </c>
      <c r="Q1712" s="186">
        <f t="shared" si="230"/>
        <v>88499.85</v>
      </c>
      <c r="R1712" s="186">
        <f t="shared" si="232"/>
        <v>88499.85</v>
      </c>
      <c r="S1712" s="433">
        <v>0</v>
      </c>
      <c r="T1712" s="433">
        <v>0</v>
      </c>
      <c r="U1712" s="433">
        <v>0</v>
      </c>
      <c r="V1712" s="433">
        <v>0</v>
      </c>
      <c r="W1712" s="433">
        <v>0</v>
      </c>
      <c r="X1712" s="433">
        <v>0</v>
      </c>
      <c r="Y1712" s="433">
        <v>0</v>
      </c>
      <c r="Z1712" s="433">
        <v>0</v>
      </c>
      <c r="AA1712" s="433">
        <v>0</v>
      </c>
      <c r="AB1712" s="433">
        <v>0</v>
      </c>
      <c r="AC1712" s="433">
        <v>0</v>
      </c>
      <c r="AD1712" s="433">
        <v>0</v>
      </c>
      <c r="AE1712" s="433">
        <v>0</v>
      </c>
      <c r="AF1712" s="433">
        <v>0</v>
      </c>
      <c r="AG1712" s="433">
        <v>0</v>
      </c>
      <c r="AH1712" s="433">
        <v>88499.85</v>
      </c>
      <c r="AI1712" s="433">
        <v>0</v>
      </c>
      <c r="AJ1712" s="433">
        <v>0</v>
      </c>
      <c r="AK1712" s="175"/>
      <c r="AL1712" s="175">
        <v>17156142.779999997</v>
      </c>
      <c r="AM1712" s="175">
        <v>17244642.629999999</v>
      </c>
      <c r="AN1712" s="175">
        <v>88499.85</v>
      </c>
    </row>
    <row r="1713" spans="1:40" s="128" customFormat="1" ht="20.149999999999999" customHeight="1" x14ac:dyDescent="0.35">
      <c r="A1713" s="256">
        <v>2024</v>
      </c>
      <c r="B1713" s="184">
        <f t="shared" si="231"/>
        <v>410</v>
      </c>
      <c r="C1713" s="393" t="s">
        <v>993</v>
      </c>
      <c r="D1713" s="184">
        <v>36510</v>
      </c>
      <c r="E1713" s="287">
        <f>VLOOKUP(D1713,'[1]2023-2025'!$A:$G,7,0)</f>
        <v>2024</v>
      </c>
      <c r="F1713" s="287"/>
      <c r="G1713" s="287" t="s">
        <v>1899</v>
      </c>
      <c r="H1713" s="288">
        <f>INDEX('[1]2023-2025'!$AK:$AK,MATCH(D1713,'[1]2023-2025'!$A:$A,0))</f>
        <v>45001</v>
      </c>
      <c r="I1713" s="288" t="e">
        <v>#N/A</v>
      </c>
      <c r="J1713" s="288" t="e">
        <f>VLOOKUP(D1713,[1]Лист3!$A:$AK,37,0)</f>
        <v>#N/A</v>
      </c>
      <c r="K1713" s="289">
        <f>INDEX('[1]2023-2025'!$G:$G,MATCH(D1713,'[1]2023-2025'!$A:$A,0))</f>
        <v>2024</v>
      </c>
      <c r="L1713" s="289"/>
      <c r="M1713" s="289"/>
      <c r="N1713" s="289"/>
      <c r="O1713" s="289" t="e">
        <v>#N/A</v>
      </c>
      <c r="P1713" s="289" t="e">
        <v>#N/A</v>
      </c>
      <c r="Q1713" s="186">
        <f t="shared" si="230"/>
        <v>175913.76</v>
      </c>
      <c r="R1713" s="186">
        <f t="shared" si="232"/>
        <v>175913.76</v>
      </c>
      <c r="S1713" s="433">
        <v>0</v>
      </c>
      <c r="T1713" s="433">
        <v>0</v>
      </c>
      <c r="U1713" s="433">
        <v>0</v>
      </c>
      <c r="V1713" s="433">
        <v>0</v>
      </c>
      <c r="W1713" s="433">
        <v>0</v>
      </c>
      <c r="X1713" s="433">
        <v>0</v>
      </c>
      <c r="Y1713" s="433">
        <v>0</v>
      </c>
      <c r="Z1713" s="433">
        <v>0</v>
      </c>
      <c r="AA1713" s="433">
        <v>0</v>
      </c>
      <c r="AB1713" s="433">
        <v>0</v>
      </c>
      <c r="AC1713" s="433">
        <v>0</v>
      </c>
      <c r="AD1713" s="433">
        <v>0</v>
      </c>
      <c r="AE1713" s="433">
        <v>0</v>
      </c>
      <c r="AF1713" s="433">
        <v>0</v>
      </c>
      <c r="AG1713" s="433">
        <v>0</v>
      </c>
      <c r="AH1713" s="433">
        <v>175913.76</v>
      </c>
      <c r="AI1713" s="433">
        <v>0</v>
      </c>
      <c r="AJ1713" s="433">
        <v>0</v>
      </c>
      <c r="AK1713" s="175"/>
      <c r="AL1713" s="175">
        <v>28420147.84</v>
      </c>
      <c r="AM1713" s="175">
        <v>28596061.600000001</v>
      </c>
      <c r="AN1713" s="175">
        <v>175913.76</v>
      </c>
    </row>
    <row r="1714" spans="1:40" s="128" customFormat="1" ht="20.3" customHeight="1" x14ac:dyDescent="0.35">
      <c r="A1714" s="256">
        <v>2024</v>
      </c>
      <c r="B1714" s="184">
        <f t="shared" si="231"/>
        <v>411</v>
      </c>
      <c r="C1714" s="393" t="s">
        <v>994</v>
      </c>
      <c r="D1714" s="184">
        <v>36512</v>
      </c>
      <c r="E1714" s="287">
        <f>VLOOKUP(D1714,'[1]2023-2025'!$A:$G,7,0)</f>
        <v>2024</v>
      </c>
      <c r="F1714" s="287"/>
      <c r="G1714" s="287" t="s">
        <v>1899</v>
      </c>
      <c r="H1714" s="288">
        <f>INDEX('[1]2023-2025'!$AK:$AK,MATCH(D1714,'[1]2023-2025'!$A:$A,0))</f>
        <v>45001</v>
      </c>
      <c r="I1714" s="288" t="e">
        <v>#N/A</v>
      </c>
      <c r="J1714" s="288" t="e">
        <f>VLOOKUP(D1714,[1]Лист3!$A:$AK,37,0)</f>
        <v>#N/A</v>
      </c>
      <c r="K1714" s="289">
        <f>INDEX('[1]2023-2025'!$G:$G,MATCH(D1714,'[1]2023-2025'!$A:$A,0))</f>
        <v>2024</v>
      </c>
      <c r="L1714" s="289"/>
      <c r="M1714" s="289"/>
      <c r="N1714" s="289"/>
      <c r="O1714" s="289" t="e">
        <v>#N/A</v>
      </c>
      <c r="P1714" s="289" t="e">
        <v>#N/A</v>
      </c>
      <c r="Q1714" s="186">
        <f t="shared" si="230"/>
        <v>5694520.830000001</v>
      </c>
      <c r="R1714" s="186">
        <f t="shared" si="232"/>
        <v>5587943.1400000006</v>
      </c>
      <c r="S1714" s="433">
        <v>0</v>
      </c>
      <c r="T1714" s="433">
        <v>0</v>
      </c>
      <c r="U1714" s="433">
        <v>0</v>
      </c>
      <c r="V1714" s="433">
        <v>0</v>
      </c>
      <c r="W1714" s="433">
        <v>0</v>
      </c>
      <c r="X1714" s="433">
        <v>0</v>
      </c>
      <c r="Y1714" s="433">
        <v>0</v>
      </c>
      <c r="Z1714" s="433">
        <v>0</v>
      </c>
      <c r="AA1714" s="433">
        <v>5118276.66</v>
      </c>
      <c r="AB1714" s="433">
        <v>0</v>
      </c>
      <c r="AC1714" s="433">
        <v>0</v>
      </c>
      <c r="AD1714" s="433">
        <v>0</v>
      </c>
      <c r="AE1714" s="433">
        <v>0</v>
      </c>
      <c r="AF1714" s="433">
        <v>0</v>
      </c>
      <c r="AG1714" s="433">
        <v>244066.48</v>
      </c>
      <c r="AH1714" s="433">
        <v>225600</v>
      </c>
      <c r="AI1714" s="433">
        <v>0</v>
      </c>
      <c r="AJ1714" s="433">
        <v>106577.69</v>
      </c>
      <c r="AK1714" s="175"/>
      <c r="AL1714" s="175">
        <v>22418940.09</v>
      </c>
      <c r="AM1714" s="175">
        <v>28113460.920000002</v>
      </c>
      <c r="AN1714" s="175">
        <v>5694520.830000001</v>
      </c>
    </row>
    <row r="1715" spans="1:40" s="128" customFormat="1" ht="20.3" customHeight="1" x14ac:dyDescent="0.35">
      <c r="A1715" s="256">
        <v>2024</v>
      </c>
      <c r="B1715" s="184">
        <f t="shared" si="231"/>
        <v>412</v>
      </c>
      <c r="C1715" s="393" t="s">
        <v>995</v>
      </c>
      <c r="D1715" s="184">
        <v>36515</v>
      </c>
      <c r="E1715" s="287">
        <f>VLOOKUP(D1715,'[1]2023-2025'!$A:$G,7,0)</f>
        <v>2024</v>
      </c>
      <c r="F1715" s="287"/>
      <c r="G1715" s="287" t="s">
        <v>1899</v>
      </c>
      <c r="H1715" s="288">
        <f>INDEX('[1]2023-2025'!$AK:$AK,MATCH(D1715,'[1]2023-2025'!$A:$A,0))</f>
        <v>45001</v>
      </c>
      <c r="I1715" s="288" t="e">
        <v>#N/A</v>
      </c>
      <c r="J1715" s="288" t="e">
        <f>VLOOKUP(D1715,[1]Лист3!$A:$AK,37,0)</f>
        <v>#N/A</v>
      </c>
      <c r="K1715" s="289">
        <f>INDEX('[1]2023-2025'!$G:$G,MATCH(D1715,'[1]2023-2025'!$A:$A,0))</f>
        <v>2024</v>
      </c>
      <c r="L1715" s="289"/>
      <c r="M1715" s="289"/>
      <c r="N1715" s="289"/>
      <c r="O1715" s="289" t="e">
        <v>#N/A</v>
      </c>
      <c r="P1715" s="289" t="e">
        <v>#N/A</v>
      </c>
      <c r="Q1715" s="186">
        <f t="shared" si="230"/>
        <v>153750</v>
      </c>
      <c r="R1715" s="186">
        <f t="shared" si="232"/>
        <v>153750</v>
      </c>
      <c r="S1715" s="433">
        <v>0</v>
      </c>
      <c r="T1715" s="433">
        <v>0</v>
      </c>
      <c r="U1715" s="433">
        <v>0</v>
      </c>
      <c r="V1715" s="433">
        <v>0</v>
      </c>
      <c r="W1715" s="433">
        <v>0</v>
      </c>
      <c r="X1715" s="433">
        <v>0</v>
      </c>
      <c r="Y1715" s="433">
        <v>0</v>
      </c>
      <c r="Z1715" s="433">
        <v>0</v>
      </c>
      <c r="AA1715" s="433">
        <v>0</v>
      </c>
      <c r="AB1715" s="433">
        <v>0</v>
      </c>
      <c r="AC1715" s="433">
        <v>0</v>
      </c>
      <c r="AD1715" s="433">
        <v>0</v>
      </c>
      <c r="AE1715" s="433">
        <v>0</v>
      </c>
      <c r="AF1715" s="433">
        <v>0</v>
      </c>
      <c r="AG1715" s="433">
        <v>0</v>
      </c>
      <c r="AH1715" s="433">
        <v>153750</v>
      </c>
      <c r="AI1715" s="433">
        <v>0</v>
      </c>
      <c r="AJ1715" s="433">
        <v>0</v>
      </c>
      <c r="AK1715" s="175"/>
      <c r="AL1715" s="175">
        <v>19188538.52</v>
      </c>
      <c r="AM1715" s="175">
        <v>19342288.52</v>
      </c>
      <c r="AN1715" s="175">
        <v>153750</v>
      </c>
    </row>
    <row r="1716" spans="1:40" s="128" customFormat="1" ht="20.3" customHeight="1" x14ac:dyDescent="0.35">
      <c r="A1716" s="256">
        <v>2024</v>
      </c>
      <c r="B1716" s="184">
        <f t="shared" si="231"/>
        <v>413</v>
      </c>
      <c r="C1716" s="393" t="s">
        <v>996</v>
      </c>
      <c r="D1716" s="184">
        <v>36522</v>
      </c>
      <c r="E1716" s="287">
        <f>VLOOKUP(D1716,'[1]2023-2025'!$A:$G,7,0)</f>
        <v>2024</v>
      </c>
      <c r="F1716" s="287"/>
      <c r="G1716" s="287" t="s">
        <v>1899</v>
      </c>
      <c r="H1716" s="288">
        <f>INDEX('[1]2023-2025'!$AK:$AK,MATCH(D1716,'[1]2023-2025'!$A:$A,0))</f>
        <v>45001</v>
      </c>
      <c r="I1716" s="288" t="e">
        <v>#N/A</v>
      </c>
      <c r="J1716" s="288" t="e">
        <f>VLOOKUP(D1716,[1]Лист3!$A:$AK,37,0)</f>
        <v>#N/A</v>
      </c>
      <c r="K1716" s="289">
        <f>INDEX('[1]2023-2025'!$G:$G,MATCH(D1716,'[1]2023-2025'!$A:$A,0))</f>
        <v>2024</v>
      </c>
      <c r="L1716" s="289"/>
      <c r="M1716" s="289"/>
      <c r="N1716" s="289"/>
      <c r="O1716" s="289" t="e">
        <v>#N/A</v>
      </c>
      <c r="P1716" s="289" t="e">
        <v>#N/A</v>
      </c>
      <c r="Q1716" s="186">
        <f t="shared" si="230"/>
        <v>101765.81</v>
      </c>
      <c r="R1716" s="186">
        <f t="shared" si="232"/>
        <v>101765.81</v>
      </c>
      <c r="S1716" s="433">
        <v>0</v>
      </c>
      <c r="T1716" s="433">
        <v>0</v>
      </c>
      <c r="U1716" s="433">
        <v>0</v>
      </c>
      <c r="V1716" s="433">
        <v>0</v>
      </c>
      <c r="W1716" s="433">
        <v>0</v>
      </c>
      <c r="X1716" s="433">
        <v>0</v>
      </c>
      <c r="Y1716" s="433">
        <v>0</v>
      </c>
      <c r="Z1716" s="433">
        <v>0</v>
      </c>
      <c r="AA1716" s="433">
        <v>0</v>
      </c>
      <c r="AB1716" s="433">
        <v>0</v>
      </c>
      <c r="AC1716" s="433">
        <v>0</v>
      </c>
      <c r="AD1716" s="433">
        <v>0</v>
      </c>
      <c r="AE1716" s="433">
        <v>0</v>
      </c>
      <c r="AF1716" s="433">
        <v>0</v>
      </c>
      <c r="AG1716" s="433">
        <v>101765.81</v>
      </c>
      <c r="AH1716" s="433">
        <v>0</v>
      </c>
      <c r="AI1716" s="433">
        <v>0</v>
      </c>
      <c r="AJ1716" s="433">
        <v>0</v>
      </c>
      <c r="AK1716" s="175"/>
      <c r="AL1716" s="175">
        <v>12020147.199999999</v>
      </c>
      <c r="AM1716" s="175">
        <v>12121913.01</v>
      </c>
      <c r="AN1716" s="175">
        <v>101765.81000000001</v>
      </c>
    </row>
    <row r="1717" spans="1:40" s="128" customFormat="1" ht="20.3" customHeight="1" x14ac:dyDescent="0.35">
      <c r="A1717" s="256">
        <v>2024</v>
      </c>
      <c r="B1717" s="184">
        <f t="shared" si="231"/>
        <v>414</v>
      </c>
      <c r="C1717" s="393" t="s">
        <v>997</v>
      </c>
      <c r="D1717" s="184">
        <v>36536</v>
      </c>
      <c r="E1717" s="287">
        <f>VLOOKUP(D1717,'[1]2023-2025'!$A:$G,7,0)</f>
        <v>2024</v>
      </c>
      <c r="F1717" s="287"/>
      <c r="G1717" s="287" t="s">
        <v>1899</v>
      </c>
      <c r="H1717" s="288">
        <f>INDEX('[1]2023-2025'!$AK:$AK,MATCH(D1717,'[1]2023-2025'!$A:$A,0))</f>
        <v>45001</v>
      </c>
      <c r="I1717" s="288" t="e">
        <v>#N/A</v>
      </c>
      <c r="J1717" s="288" t="e">
        <f>VLOOKUP(D1717,[1]Лист3!$A:$AK,37,0)</f>
        <v>#N/A</v>
      </c>
      <c r="K1717" s="289">
        <f>INDEX('[1]2023-2025'!$G:$G,MATCH(D1717,'[1]2023-2025'!$A:$A,0))</f>
        <v>2024</v>
      </c>
      <c r="L1717" s="289"/>
      <c r="M1717" s="289"/>
      <c r="N1717" s="289"/>
      <c r="O1717" s="289" t="e">
        <v>#N/A</v>
      </c>
      <c r="P1717" s="289" t="e">
        <v>#N/A</v>
      </c>
      <c r="Q1717" s="186">
        <f t="shared" si="230"/>
        <v>131404.79999999999</v>
      </c>
      <c r="R1717" s="186">
        <f t="shared" si="232"/>
        <v>131404.79999999999</v>
      </c>
      <c r="S1717" s="433">
        <v>0</v>
      </c>
      <c r="T1717" s="433">
        <v>0</v>
      </c>
      <c r="U1717" s="433">
        <v>0</v>
      </c>
      <c r="V1717" s="433">
        <v>0</v>
      </c>
      <c r="W1717" s="433">
        <v>0</v>
      </c>
      <c r="X1717" s="433">
        <v>0</v>
      </c>
      <c r="Y1717" s="433">
        <v>0</v>
      </c>
      <c r="Z1717" s="433">
        <v>0</v>
      </c>
      <c r="AA1717" s="433">
        <v>0</v>
      </c>
      <c r="AB1717" s="433">
        <v>0</v>
      </c>
      <c r="AC1717" s="433">
        <v>0</v>
      </c>
      <c r="AD1717" s="433">
        <v>0</v>
      </c>
      <c r="AE1717" s="433">
        <v>0</v>
      </c>
      <c r="AF1717" s="433">
        <v>0</v>
      </c>
      <c r="AG1717" s="433">
        <v>0</v>
      </c>
      <c r="AH1717" s="433">
        <v>131404.79999999999</v>
      </c>
      <c r="AI1717" s="433">
        <v>0</v>
      </c>
      <c r="AJ1717" s="433">
        <v>0</v>
      </c>
      <c r="AK1717" s="175"/>
      <c r="AL1717" s="175">
        <v>13602267.59</v>
      </c>
      <c r="AM1717" s="175">
        <v>13733672.390000001</v>
      </c>
      <c r="AN1717" s="175">
        <v>131404.79999999999</v>
      </c>
    </row>
    <row r="1718" spans="1:40" s="128" customFormat="1" ht="20.3" customHeight="1" x14ac:dyDescent="0.35">
      <c r="A1718" s="256">
        <v>2024</v>
      </c>
      <c r="B1718" s="184">
        <f t="shared" si="231"/>
        <v>415</v>
      </c>
      <c r="C1718" s="393" t="s">
        <v>999</v>
      </c>
      <c r="D1718" s="184">
        <v>36591</v>
      </c>
      <c r="E1718" s="287">
        <f>VLOOKUP(D1718,'[1]2023-2025'!$A:$G,7,0)</f>
        <v>2024</v>
      </c>
      <c r="F1718" s="287"/>
      <c r="G1718" s="287" t="s">
        <v>1899</v>
      </c>
      <c r="H1718" s="288">
        <f>INDEX('[1]2023-2025'!$AK:$AK,MATCH(D1718,'[1]2023-2025'!$A:$A,0))</f>
        <v>45065</v>
      </c>
      <c r="I1718" s="288" t="e">
        <v>#N/A</v>
      </c>
      <c r="J1718" s="288">
        <f>VLOOKUP(D1718,[1]Лист3!$A:$AK,37,0)</f>
        <v>45065</v>
      </c>
      <c r="K1718" s="289">
        <f>INDEX('[1]2023-2025'!$G:$G,MATCH(D1718,'[1]2023-2025'!$A:$A,0))</f>
        <v>2024</v>
      </c>
      <c r="L1718" s="289"/>
      <c r="M1718" s="289"/>
      <c r="N1718" s="289"/>
      <c r="O1718" s="289" t="e">
        <v>#N/A</v>
      </c>
      <c r="P1718" s="289" t="e">
        <v>#N/A</v>
      </c>
      <c r="Q1718" s="186">
        <f t="shared" si="230"/>
        <v>387738.87999999995</v>
      </c>
      <c r="R1718" s="186">
        <f t="shared" si="232"/>
        <v>379785.72</v>
      </c>
      <c r="S1718" s="433">
        <v>0</v>
      </c>
      <c r="T1718" s="433">
        <v>243132.74000000002</v>
      </c>
      <c r="U1718" s="433">
        <v>0</v>
      </c>
      <c r="V1718" s="433">
        <v>0</v>
      </c>
      <c r="W1718" s="433">
        <v>0</v>
      </c>
      <c r="X1718" s="433">
        <v>0</v>
      </c>
      <c r="Y1718" s="433">
        <v>0</v>
      </c>
      <c r="Z1718" s="433">
        <v>0</v>
      </c>
      <c r="AA1718" s="433">
        <v>0</v>
      </c>
      <c r="AB1718" s="433">
        <v>136652.97999999998</v>
      </c>
      <c r="AC1718" s="433">
        <v>0</v>
      </c>
      <c r="AD1718" s="433">
        <v>0</v>
      </c>
      <c r="AE1718" s="433">
        <v>0</v>
      </c>
      <c r="AF1718" s="433">
        <v>0</v>
      </c>
      <c r="AG1718" s="433">
        <v>0</v>
      </c>
      <c r="AH1718" s="433">
        <v>0</v>
      </c>
      <c r="AI1718" s="433">
        <v>0</v>
      </c>
      <c r="AJ1718" s="433">
        <v>7953.16</v>
      </c>
      <c r="AK1718" s="175"/>
      <c r="AL1718" s="175">
        <v>2111582.58</v>
      </c>
      <c r="AM1718" s="175">
        <v>2499321.46</v>
      </c>
      <c r="AN1718" s="175">
        <v>387738.88</v>
      </c>
    </row>
    <row r="1719" spans="1:40" s="128" customFormat="1" ht="20.3" customHeight="1" x14ac:dyDescent="0.35">
      <c r="A1719" s="256">
        <v>2024</v>
      </c>
      <c r="B1719" s="184">
        <f t="shared" si="231"/>
        <v>416</v>
      </c>
      <c r="C1719" s="393" t="s">
        <v>1000</v>
      </c>
      <c r="D1719" s="184">
        <v>36592</v>
      </c>
      <c r="E1719" s="287">
        <f>VLOOKUP(D1719,'[1]2023-2025'!$A:$G,7,0)</f>
        <v>2024</v>
      </c>
      <c r="F1719" s="287"/>
      <c r="G1719" s="287" t="s">
        <v>1899</v>
      </c>
      <c r="H1719" s="288">
        <f>INDEX('[1]2023-2025'!$AK:$AK,MATCH(D1719,'[1]2023-2025'!$A:$A,0))</f>
        <v>45065</v>
      </c>
      <c r="I1719" s="288" t="e">
        <v>#N/A</v>
      </c>
      <c r="J1719" s="288">
        <f>VLOOKUP(D1719,[1]Лист3!$A:$AK,37,0)</f>
        <v>45065</v>
      </c>
      <c r="K1719" s="289">
        <f>INDEX('[1]2023-2025'!$G:$G,MATCH(D1719,'[1]2023-2025'!$A:$A,0))</f>
        <v>2024</v>
      </c>
      <c r="L1719" s="289"/>
      <c r="M1719" s="289"/>
      <c r="N1719" s="289"/>
      <c r="O1719" s="289" t="e">
        <v>#N/A</v>
      </c>
      <c r="P1719" s="289" t="e">
        <v>#N/A</v>
      </c>
      <c r="Q1719" s="186">
        <f t="shared" si="230"/>
        <v>353235.21</v>
      </c>
      <c r="R1719" s="186">
        <f t="shared" si="232"/>
        <v>347076.93</v>
      </c>
      <c r="S1719" s="433">
        <v>204126.38</v>
      </c>
      <c r="T1719" s="433">
        <v>0</v>
      </c>
      <c r="U1719" s="433">
        <v>0</v>
      </c>
      <c r="V1719" s="433">
        <v>0</v>
      </c>
      <c r="W1719" s="433">
        <v>0</v>
      </c>
      <c r="X1719" s="433">
        <v>0</v>
      </c>
      <c r="Y1719" s="433">
        <v>0</v>
      </c>
      <c r="Z1719" s="433">
        <v>0</v>
      </c>
      <c r="AA1719" s="433">
        <v>0</v>
      </c>
      <c r="AB1719" s="433">
        <v>142950.54999999999</v>
      </c>
      <c r="AC1719" s="433">
        <v>0</v>
      </c>
      <c r="AD1719" s="433">
        <v>0</v>
      </c>
      <c r="AE1719" s="433">
        <v>0</v>
      </c>
      <c r="AF1719" s="433">
        <v>0</v>
      </c>
      <c r="AG1719" s="433">
        <v>0</v>
      </c>
      <c r="AH1719" s="433">
        <v>0</v>
      </c>
      <c r="AI1719" s="433">
        <v>0</v>
      </c>
      <c r="AJ1719" s="433">
        <v>6158.28</v>
      </c>
      <c r="AK1719" s="175"/>
      <c r="AL1719" s="175">
        <v>2047365.42</v>
      </c>
      <c r="AM1719" s="175">
        <v>2400600.63</v>
      </c>
      <c r="AN1719" s="175">
        <v>353235.21</v>
      </c>
    </row>
    <row r="1720" spans="1:40" s="128" customFormat="1" ht="20.3" customHeight="1" x14ac:dyDescent="0.35">
      <c r="A1720" s="256">
        <v>2024</v>
      </c>
      <c r="B1720" s="184">
        <f t="shared" si="231"/>
        <v>417</v>
      </c>
      <c r="C1720" s="393" t="s">
        <v>3581</v>
      </c>
      <c r="D1720" s="184">
        <v>36560</v>
      </c>
      <c r="E1720" s="287"/>
      <c r="F1720" s="287"/>
      <c r="G1720" s="287"/>
      <c r="H1720" s="288"/>
      <c r="I1720" s="288"/>
      <c r="J1720" s="288"/>
      <c r="K1720" s="289"/>
      <c r="L1720" s="289"/>
      <c r="M1720" s="289"/>
      <c r="N1720" s="289"/>
      <c r="O1720" s="289"/>
      <c r="P1720" s="289"/>
      <c r="Q1720" s="186">
        <f t="shared" si="230"/>
        <v>8636847.8999999985</v>
      </c>
      <c r="R1720" s="186">
        <f>SUM(S1720:AI1720)</f>
        <v>8530487.5399999991</v>
      </c>
      <c r="S1720" s="433">
        <v>0</v>
      </c>
      <c r="T1720" s="433">
        <v>0</v>
      </c>
      <c r="U1720" s="433">
        <v>0</v>
      </c>
      <c r="V1720" s="433">
        <v>0</v>
      </c>
      <c r="W1720" s="433">
        <v>0</v>
      </c>
      <c r="X1720" s="433">
        <v>0</v>
      </c>
      <c r="Y1720" s="433">
        <v>0</v>
      </c>
      <c r="Z1720" s="433">
        <v>0</v>
      </c>
      <c r="AA1720" s="433">
        <v>0</v>
      </c>
      <c r="AB1720" s="433">
        <v>0</v>
      </c>
      <c r="AC1720" s="433">
        <v>8530487.5399999991</v>
      </c>
      <c r="AD1720" s="433">
        <v>0</v>
      </c>
      <c r="AE1720" s="433">
        <v>0</v>
      </c>
      <c r="AF1720" s="433">
        <v>0</v>
      </c>
      <c r="AG1720" s="433">
        <v>0</v>
      </c>
      <c r="AH1720" s="433">
        <v>0</v>
      </c>
      <c r="AI1720" s="433">
        <v>0</v>
      </c>
      <c r="AJ1720" s="433">
        <v>106360.36</v>
      </c>
      <c r="AK1720" s="175"/>
      <c r="AL1720" s="175">
        <v>15753312.840000004</v>
      </c>
      <c r="AM1720" s="175">
        <v>26455085.350000001</v>
      </c>
      <c r="AN1720" s="175">
        <v>10701772.509999998</v>
      </c>
    </row>
    <row r="1721" spans="1:40" s="128" customFormat="1" ht="20.3" customHeight="1" x14ac:dyDescent="0.35">
      <c r="A1721" s="256">
        <v>2024</v>
      </c>
      <c r="B1721" s="184">
        <f t="shared" si="231"/>
        <v>418</v>
      </c>
      <c r="C1721" s="393" t="s">
        <v>3041</v>
      </c>
      <c r="D1721" s="184">
        <v>33103</v>
      </c>
      <c r="E1721" s="287"/>
      <c r="F1721" s="287"/>
      <c r="G1721" s="287"/>
      <c r="H1721" s="288"/>
      <c r="I1721" s="288"/>
      <c r="J1721" s="288"/>
      <c r="K1721" s="289"/>
      <c r="L1721" s="289"/>
      <c r="M1721" s="289"/>
      <c r="N1721" s="289"/>
      <c r="O1721" s="289"/>
      <c r="P1721" s="289"/>
      <c r="Q1721" s="186">
        <f t="shared" si="230"/>
        <v>8112467.5000000009</v>
      </c>
      <c r="R1721" s="186">
        <f>SUM(S1721:AI1721)</f>
        <v>7998613.5200000005</v>
      </c>
      <c r="S1721" s="433">
        <v>0</v>
      </c>
      <c r="T1721" s="433">
        <v>7065784.6900000004</v>
      </c>
      <c r="U1721" s="433">
        <v>0</v>
      </c>
      <c r="V1721" s="433">
        <v>0</v>
      </c>
      <c r="W1721" s="433">
        <v>932828.83000000019</v>
      </c>
      <c r="X1721" s="433">
        <v>0</v>
      </c>
      <c r="Y1721" s="433">
        <v>0</v>
      </c>
      <c r="Z1721" s="433">
        <v>0</v>
      </c>
      <c r="AA1721" s="433">
        <v>0</v>
      </c>
      <c r="AB1721" s="433">
        <v>0</v>
      </c>
      <c r="AC1721" s="433">
        <v>0</v>
      </c>
      <c r="AD1721" s="433">
        <v>0</v>
      </c>
      <c r="AE1721" s="433">
        <v>0</v>
      </c>
      <c r="AF1721" s="433">
        <v>0</v>
      </c>
      <c r="AG1721" s="433">
        <v>0</v>
      </c>
      <c r="AH1721" s="433">
        <v>0</v>
      </c>
      <c r="AI1721" s="433">
        <v>0</v>
      </c>
      <c r="AJ1721" s="433">
        <v>113853.98</v>
      </c>
      <c r="AK1721" s="175"/>
      <c r="AL1721" s="175">
        <v>9166198.5299999975</v>
      </c>
      <c r="AM1721" s="175">
        <v>17477114.829999998</v>
      </c>
      <c r="AN1721" s="175">
        <v>8310916.3000000007</v>
      </c>
    </row>
    <row r="1722" spans="1:40" s="128" customFormat="1" ht="20.3" customHeight="1" x14ac:dyDescent="0.35">
      <c r="A1722" s="256">
        <v>2024</v>
      </c>
      <c r="B1722" s="184">
        <f t="shared" si="231"/>
        <v>419</v>
      </c>
      <c r="C1722" s="393" t="s">
        <v>1001</v>
      </c>
      <c r="D1722" s="184">
        <v>36789</v>
      </c>
      <c r="E1722" s="287">
        <f>VLOOKUP(D1722,'[1]2023-2025'!$A:$G,7,0)</f>
        <v>2024</v>
      </c>
      <c r="F1722" s="287"/>
      <c r="G1722" s="287" t="s">
        <v>1899</v>
      </c>
      <c r="H1722" s="288">
        <f>INDEX('[1]2023-2025'!$AK:$AK,MATCH(D1722,'[1]2023-2025'!$A:$A,0))</f>
        <v>45065</v>
      </c>
      <c r="I1722" s="288" t="e">
        <v>#N/A</v>
      </c>
      <c r="J1722" s="288">
        <f>VLOOKUP(D1722,[1]Лист3!$A:$AK,37,0)</f>
        <v>45065</v>
      </c>
      <c r="K1722" s="289">
        <f>INDEX('[1]2023-2025'!$G:$G,MATCH(D1722,'[1]2023-2025'!$A:$A,0))</f>
        <v>2024</v>
      </c>
      <c r="L1722" s="289"/>
      <c r="M1722" s="289"/>
      <c r="N1722" s="289"/>
      <c r="O1722" s="289" t="e">
        <v>#N/A</v>
      </c>
      <c r="P1722" s="289" t="e">
        <v>#N/A</v>
      </c>
      <c r="Q1722" s="186">
        <f t="shared" si="230"/>
        <v>6256672.5199999996</v>
      </c>
      <c r="R1722" s="186">
        <f t="shared" si="232"/>
        <v>6201937.9499999993</v>
      </c>
      <c r="S1722" s="433">
        <v>0</v>
      </c>
      <c r="T1722" s="433">
        <v>0</v>
      </c>
      <c r="U1722" s="433">
        <v>0</v>
      </c>
      <c r="V1722" s="433">
        <v>0</v>
      </c>
      <c r="W1722" s="433">
        <v>0</v>
      </c>
      <c r="X1722" s="433">
        <v>0</v>
      </c>
      <c r="Y1722" s="433">
        <v>0</v>
      </c>
      <c r="Z1722" s="433">
        <v>0</v>
      </c>
      <c r="AA1722" s="433">
        <v>0</v>
      </c>
      <c r="AB1722" s="433">
        <v>0</v>
      </c>
      <c r="AC1722" s="433">
        <v>6112953.6399999997</v>
      </c>
      <c r="AD1722" s="433">
        <v>0</v>
      </c>
      <c r="AE1722" s="433">
        <v>0</v>
      </c>
      <c r="AF1722" s="433">
        <v>0</v>
      </c>
      <c r="AG1722" s="433">
        <v>88984.31</v>
      </c>
      <c r="AH1722" s="433">
        <v>0</v>
      </c>
      <c r="AI1722" s="433">
        <v>0</v>
      </c>
      <c r="AJ1722" s="433">
        <v>54734.570000000007</v>
      </c>
      <c r="AK1722" s="175"/>
      <c r="AL1722" s="175">
        <v>13224758.959999999</v>
      </c>
      <c r="AM1722" s="175">
        <v>21832975.059999999</v>
      </c>
      <c r="AN1722" s="175">
        <v>8608216.0999999996</v>
      </c>
    </row>
    <row r="1723" spans="1:40" s="128" customFormat="1" ht="20.149999999999999" customHeight="1" x14ac:dyDescent="0.35">
      <c r="A1723" s="256">
        <v>2024</v>
      </c>
      <c r="B1723" s="184">
        <f t="shared" si="231"/>
        <v>420</v>
      </c>
      <c r="C1723" s="393" t="s">
        <v>1002</v>
      </c>
      <c r="D1723" s="184">
        <v>36790</v>
      </c>
      <c r="E1723" s="287">
        <f>VLOOKUP(D1723,'[1]2023-2025'!$A:$G,7,0)</f>
        <v>2024</v>
      </c>
      <c r="F1723" s="287"/>
      <c r="G1723" s="287" t="s">
        <v>1899</v>
      </c>
      <c r="H1723" s="288">
        <f>INDEX('[1]2023-2025'!$AK:$AK,MATCH(D1723,'[1]2023-2025'!$A:$A,0))</f>
        <v>45001</v>
      </c>
      <c r="I1723" s="288" t="e">
        <v>#N/A</v>
      </c>
      <c r="J1723" s="288" t="e">
        <f>VLOOKUP(D1723,[1]Лист3!$A:$AK,37,0)</f>
        <v>#N/A</v>
      </c>
      <c r="K1723" s="289">
        <f>INDEX('[1]2023-2025'!$G:$G,MATCH(D1723,'[1]2023-2025'!$A:$A,0))</f>
        <v>2024</v>
      </c>
      <c r="L1723" s="289"/>
      <c r="M1723" s="289"/>
      <c r="N1723" s="289"/>
      <c r="O1723" s="289" t="e">
        <v>#N/A</v>
      </c>
      <c r="P1723" s="289" t="e">
        <v>#N/A</v>
      </c>
      <c r="Q1723" s="186">
        <f t="shared" si="230"/>
        <v>302600.08999999997</v>
      </c>
      <c r="R1723" s="186">
        <f t="shared" si="232"/>
        <v>302600.08999999997</v>
      </c>
      <c r="S1723" s="433">
        <v>0</v>
      </c>
      <c r="T1723" s="433">
        <v>0</v>
      </c>
      <c r="U1723" s="433">
        <v>0</v>
      </c>
      <c r="V1723" s="433">
        <v>0</v>
      </c>
      <c r="W1723" s="433">
        <v>0</v>
      </c>
      <c r="X1723" s="433">
        <v>0</v>
      </c>
      <c r="Y1723" s="433">
        <v>0</v>
      </c>
      <c r="Z1723" s="433">
        <v>0</v>
      </c>
      <c r="AA1723" s="433">
        <v>0</v>
      </c>
      <c r="AB1723" s="433">
        <v>0</v>
      </c>
      <c r="AC1723" s="433">
        <v>0</v>
      </c>
      <c r="AD1723" s="433">
        <v>0</v>
      </c>
      <c r="AE1723" s="433">
        <v>0</v>
      </c>
      <c r="AF1723" s="433">
        <v>0</v>
      </c>
      <c r="AG1723" s="433">
        <v>120395.09</v>
      </c>
      <c r="AH1723" s="433">
        <v>182205</v>
      </c>
      <c r="AI1723" s="433">
        <v>0</v>
      </c>
      <c r="AJ1723" s="433">
        <v>0</v>
      </c>
      <c r="AK1723" s="175"/>
      <c r="AL1723" s="175">
        <v>20922157.82</v>
      </c>
      <c r="AM1723" s="175">
        <v>21224757.91</v>
      </c>
      <c r="AN1723" s="175">
        <v>302600.09000000003</v>
      </c>
    </row>
    <row r="1724" spans="1:40" s="128" customFormat="1" ht="20.3" customHeight="1" x14ac:dyDescent="0.35">
      <c r="A1724" s="256">
        <v>2024</v>
      </c>
      <c r="B1724" s="184">
        <f t="shared" si="231"/>
        <v>421</v>
      </c>
      <c r="C1724" s="393" t="s">
        <v>1003</v>
      </c>
      <c r="D1724" s="184">
        <v>36791</v>
      </c>
      <c r="E1724" s="287" t="e">
        <f>VLOOKUP(D1724,'[1]2023-2025'!$A:$G,7,0)</f>
        <v>#N/A</v>
      </c>
      <c r="F1724" s="287"/>
      <c r="G1724" s="287" t="s">
        <v>1899</v>
      </c>
      <c r="H1724" s="288" t="e">
        <f>INDEX('[1]2023-2025'!$AK:$AK,MATCH(D1724,'[1]2023-2025'!$A:$A,0))</f>
        <v>#N/A</v>
      </c>
      <c r="I1724" s="288" t="e">
        <v>#N/A</v>
      </c>
      <c r="J1724" s="288" t="e">
        <f>VLOOKUP(D1724,[1]Лист3!$A:$AK,37,0)</f>
        <v>#N/A</v>
      </c>
      <c r="K1724" s="289" t="e">
        <f>INDEX('[1]2023-2025'!$G:$G,MATCH(D1724,'[1]2023-2025'!$A:$A,0))</f>
        <v>#N/A</v>
      </c>
      <c r="L1724" s="289"/>
      <c r="M1724" s="289"/>
      <c r="N1724" s="289"/>
      <c r="O1724" s="289" t="e">
        <v>#N/A</v>
      </c>
      <c r="P1724" s="289" t="e">
        <v>#N/A</v>
      </c>
      <c r="Q1724" s="186">
        <f t="shared" si="230"/>
        <v>20763.82</v>
      </c>
      <c r="R1724" s="186">
        <f t="shared" si="232"/>
        <v>20763.82</v>
      </c>
      <c r="S1724" s="433">
        <v>0</v>
      </c>
      <c r="T1724" s="433">
        <v>0</v>
      </c>
      <c r="U1724" s="433">
        <v>0</v>
      </c>
      <c r="V1724" s="433">
        <v>0</v>
      </c>
      <c r="W1724" s="433">
        <v>0</v>
      </c>
      <c r="X1724" s="433">
        <v>0</v>
      </c>
      <c r="Y1724" s="433">
        <v>0</v>
      </c>
      <c r="Z1724" s="433">
        <v>0</v>
      </c>
      <c r="AA1724" s="433">
        <v>0</v>
      </c>
      <c r="AB1724" s="433">
        <v>0</v>
      </c>
      <c r="AC1724" s="433">
        <v>0</v>
      </c>
      <c r="AD1724" s="433">
        <v>0</v>
      </c>
      <c r="AE1724" s="433">
        <v>0</v>
      </c>
      <c r="AF1724" s="433">
        <v>0</v>
      </c>
      <c r="AG1724" s="433">
        <v>20763.82</v>
      </c>
      <c r="AH1724" s="433">
        <v>0</v>
      </c>
      <c r="AI1724" s="433">
        <v>0</v>
      </c>
      <c r="AJ1724" s="433">
        <v>0</v>
      </c>
      <c r="AK1724" s="175"/>
      <c r="AL1724" s="175">
        <v>2471692.9700000002</v>
      </c>
      <c r="AM1724" s="175">
        <v>2492456.79</v>
      </c>
      <c r="AN1724" s="175">
        <v>20763.82</v>
      </c>
    </row>
    <row r="1725" spans="1:40" s="128" customFormat="1" ht="20.149999999999999" customHeight="1" x14ac:dyDescent="0.35">
      <c r="A1725" s="256">
        <v>2024</v>
      </c>
      <c r="B1725" s="184">
        <f t="shared" si="231"/>
        <v>422</v>
      </c>
      <c r="C1725" s="393" t="s">
        <v>1004</v>
      </c>
      <c r="D1725" s="184">
        <v>36792</v>
      </c>
      <c r="E1725" s="287">
        <f>VLOOKUP(D1725,'[1]2023-2025'!$A:$G,7,0)</f>
        <v>2024</v>
      </c>
      <c r="F1725" s="287"/>
      <c r="G1725" s="287" t="s">
        <v>1899</v>
      </c>
      <c r="H1725" s="288">
        <f>INDEX('[1]2023-2025'!$AK:$AK,MATCH(D1725,'[1]2023-2025'!$A:$A,0))</f>
        <v>45001</v>
      </c>
      <c r="I1725" s="288" t="e">
        <v>#N/A</v>
      </c>
      <c r="J1725" s="288" t="e">
        <f>VLOOKUP(D1725,[1]Лист3!$A:$AK,37,0)</f>
        <v>#N/A</v>
      </c>
      <c r="K1725" s="289">
        <f>INDEX('[1]2023-2025'!$G:$G,MATCH(D1725,'[1]2023-2025'!$A:$A,0))</f>
        <v>2024</v>
      </c>
      <c r="L1725" s="289"/>
      <c r="M1725" s="289"/>
      <c r="N1725" s="289"/>
      <c r="O1725" s="289" t="e">
        <v>#N/A</v>
      </c>
      <c r="P1725" s="289" t="e">
        <v>#N/A</v>
      </c>
      <c r="Q1725" s="186">
        <f t="shared" si="230"/>
        <v>770488.4</v>
      </c>
      <c r="R1725" s="186">
        <f t="shared" si="232"/>
        <v>760801.67</v>
      </c>
      <c r="S1725" s="433">
        <v>0</v>
      </c>
      <c r="T1725" s="433">
        <v>0</v>
      </c>
      <c r="U1725" s="433">
        <v>0</v>
      </c>
      <c r="V1725" s="433">
        <v>0</v>
      </c>
      <c r="W1725" s="433">
        <v>0</v>
      </c>
      <c r="X1725" s="433">
        <v>0</v>
      </c>
      <c r="Y1725" s="433">
        <v>0</v>
      </c>
      <c r="Z1725" s="433">
        <v>0</v>
      </c>
      <c r="AA1725" s="433">
        <v>0</v>
      </c>
      <c r="AB1725" s="433">
        <v>0</v>
      </c>
      <c r="AC1725" s="433">
        <v>760801.67</v>
      </c>
      <c r="AD1725" s="433">
        <v>0</v>
      </c>
      <c r="AE1725" s="433">
        <v>0</v>
      </c>
      <c r="AF1725" s="433">
        <v>0</v>
      </c>
      <c r="AG1725" s="433">
        <v>0</v>
      </c>
      <c r="AH1725" s="433">
        <v>0</v>
      </c>
      <c r="AI1725" s="433">
        <v>0</v>
      </c>
      <c r="AJ1725" s="433">
        <v>9686.73</v>
      </c>
      <c r="AK1725" s="175"/>
      <c r="AL1725" s="175">
        <v>1261437.6099999999</v>
      </c>
      <c r="AM1725" s="175">
        <v>2031926.01</v>
      </c>
      <c r="AN1725" s="175">
        <v>770488.4</v>
      </c>
    </row>
    <row r="1726" spans="1:40" s="128" customFormat="1" ht="20.3" customHeight="1" x14ac:dyDescent="0.35">
      <c r="A1726" s="256">
        <v>2024</v>
      </c>
      <c r="B1726" s="184">
        <f t="shared" si="231"/>
        <v>423</v>
      </c>
      <c r="C1726" s="393" t="s">
        <v>38</v>
      </c>
      <c r="D1726" s="184">
        <v>36915</v>
      </c>
      <c r="E1726" s="287"/>
      <c r="F1726" s="287"/>
      <c r="G1726" s="287"/>
      <c r="H1726" s="288"/>
      <c r="I1726" s="288"/>
      <c r="J1726" s="288"/>
      <c r="K1726" s="289"/>
      <c r="L1726" s="289"/>
      <c r="M1726" s="289"/>
      <c r="N1726" s="289"/>
      <c r="O1726" s="289"/>
      <c r="P1726" s="289"/>
      <c r="Q1726" s="186">
        <f t="shared" si="230"/>
        <v>1356539.5399999998</v>
      </c>
      <c r="R1726" s="186">
        <f>SUM(S1726:AI1726)</f>
        <v>1332643.4999999998</v>
      </c>
      <c r="S1726" s="433">
        <v>1292776.0599999998</v>
      </c>
      <c r="T1726" s="433">
        <v>0</v>
      </c>
      <c r="U1726" s="433">
        <v>0</v>
      </c>
      <c r="V1726" s="433">
        <v>0</v>
      </c>
      <c r="W1726" s="433">
        <v>0</v>
      </c>
      <c r="X1726" s="433">
        <v>0</v>
      </c>
      <c r="Y1726" s="433">
        <v>0</v>
      </c>
      <c r="Z1726" s="433">
        <v>0</v>
      </c>
      <c r="AA1726" s="433">
        <v>0</v>
      </c>
      <c r="AB1726" s="433">
        <v>0</v>
      </c>
      <c r="AC1726" s="433">
        <v>0</v>
      </c>
      <c r="AD1726" s="433">
        <v>0</v>
      </c>
      <c r="AE1726" s="433">
        <v>0</v>
      </c>
      <c r="AF1726" s="433">
        <v>0</v>
      </c>
      <c r="AG1726" s="433">
        <v>39867.440000000002</v>
      </c>
      <c r="AH1726" s="433">
        <v>0</v>
      </c>
      <c r="AI1726" s="433">
        <v>0</v>
      </c>
      <c r="AJ1726" s="433">
        <v>23896.04</v>
      </c>
      <c r="AK1726" s="175"/>
      <c r="AL1726" s="175">
        <v>7333865.6699999999</v>
      </c>
      <c r="AM1726" s="175">
        <v>12476816.82</v>
      </c>
      <c r="AN1726" s="175">
        <v>5142951.1500000004</v>
      </c>
    </row>
    <row r="1727" spans="1:40" s="128" customFormat="1" ht="20.3" customHeight="1" x14ac:dyDescent="0.35">
      <c r="A1727" s="256">
        <v>2024</v>
      </c>
      <c r="B1727" s="184">
        <f t="shared" si="231"/>
        <v>424</v>
      </c>
      <c r="C1727" s="393" t="s">
        <v>1005</v>
      </c>
      <c r="D1727" s="184">
        <v>36925</v>
      </c>
      <c r="E1727" s="287">
        <f>VLOOKUP(D1727,'[1]2023-2025'!$A:$G,7,0)</f>
        <v>2024</v>
      </c>
      <c r="F1727" s="287"/>
      <c r="G1727" s="287" t="s">
        <v>1899</v>
      </c>
      <c r="H1727" s="288">
        <f>INDEX('[1]2023-2025'!$AK:$AK,MATCH(D1727,'[1]2023-2025'!$A:$A,0))</f>
        <v>44761</v>
      </c>
      <c r="I1727" s="288" t="e">
        <v>#N/A</v>
      </c>
      <c r="J1727" s="288" t="e">
        <f>VLOOKUP(D1727,[1]Лист3!$A:$AK,37,0)</f>
        <v>#N/A</v>
      </c>
      <c r="K1727" s="289">
        <f>INDEX('[1]2023-2025'!$G:$G,MATCH(D1727,'[1]2023-2025'!$A:$A,0))</f>
        <v>2024</v>
      </c>
      <c r="L1727" s="289"/>
      <c r="M1727" s="289"/>
      <c r="N1727" s="289"/>
      <c r="O1727" s="289" t="s">
        <v>2443</v>
      </c>
      <c r="P1727" s="289" t="s">
        <v>2635</v>
      </c>
      <c r="Q1727" s="186">
        <f t="shared" si="230"/>
        <v>1268267.93</v>
      </c>
      <c r="R1727" s="186">
        <f t="shared" si="232"/>
        <v>1249297.71</v>
      </c>
      <c r="S1727" s="433">
        <v>0</v>
      </c>
      <c r="T1727" s="433">
        <v>0</v>
      </c>
      <c r="U1727" s="433">
        <v>0</v>
      </c>
      <c r="V1727" s="433">
        <v>0</v>
      </c>
      <c r="W1727" s="433">
        <v>0</v>
      </c>
      <c r="X1727" s="433">
        <v>0</v>
      </c>
      <c r="Y1727" s="433">
        <v>0</v>
      </c>
      <c r="Z1727" s="433">
        <v>0</v>
      </c>
      <c r="AA1727" s="433">
        <v>0</v>
      </c>
      <c r="AB1727" s="433">
        <v>179109.97</v>
      </c>
      <c r="AC1727" s="433">
        <v>1070187.74</v>
      </c>
      <c r="AD1727" s="433">
        <v>0</v>
      </c>
      <c r="AE1727" s="433">
        <v>0</v>
      </c>
      <c r="AF1727" s="433">
        <v>0</v>
      </c>
      <c r="AG1727" s="433">
        <v>0</v>
      </c>
      <c r="AH1727" s="433">
        <v>0</v>
      </c>
      <c r="AI1727" s="433">
        <v>0</v>
      </c>
      <c r="AJ1727" s="433">
        <v>18970.22</v>
      </c>
      <c r="AK1727" s="175"/>
      <c r="AL1727" s="175">
        <v>1364947.4800000002</v>
      </c>
      <c r="AM1727" s="175">
        <v>2633215.41</v>
      </c>
      <c r="AN1727" s="175">
        <v>1268267.93</v>
      </c>
    </row>
    <row r="1728" spans="1:40" s="128" customFormat="1" ht="20.3" customHeight="1" x14ac:dyDescent="0.35">
      <c r="A1728" s="256">
        <v>2024</v>
      </c>
      <c r="B1728" s="184">
        <f t="shared" si="231"/>
        <v>425</v>
      </c>
      <c r="C1728" s="393" t="s">
        <v>1007</v>
      </c>
      <c r="D1728" s="184">
        <v>36919</v>
      </c>
      <c r="E1728" s="287">
        <f>VLOOKUP(D1728,'[1]2023-2025'!$A:$G,7,0)</f>
        <v>2024</v>
      </c>
      <c r="F1728" s="287"/>
      <c r="G1728" s="287" t="s">
        <v>1899</v>
      </c>
      <c r="H1728" s="288">
        <f>INDEX('[1]2023-2025'!$AK:$AK,MATCH(D1728,'[1]2023-2025'!$A:$A,0))</f>
        <v>44973</v>
      </c>
      <c r="I1728" s="288" t="e">
        <v>#N/A</v>
      </c>
      <c r="J1728" s="288" t="e">
        <f>VLOOKUP(D1728,[1]Лист3!$A:$AK,37,0)</f>
        <v>#N/A</v>
      </c>
      <c r="K1728" s="289">
        <f>INDEX('[1]2023-2025'!$G:$G,MATCH(D1728,'[1]2023-2025'!$A:$A,0))</f>
        <v>2024</v>
      </c>
      <c r="L1728" s="289"/>
      <c r="M1728" s="289"/>
      <c r="N1728" s="289"/>
      <c r="O1728" s="289" t="e">
        <v>#N/A</v>
      </c>
      <c r="P1728" s="289" t="e">
        <v>#N/A</v>
      </c>
      <c r="Q1728" s="186">
        <f t="shared" ref="Q1728:Q1787" si="233">SUM(S1728:AJ1728)</f>
        <v>2855562.87</v>
      </c>
      <c r="R1728" s="186">
        <f t="shared" si="232"/>
        <v>2795734.16</v>
      </c>
      <c r="S1728" s="433">
        <v>0</v>
      </c>
      <c r="T1728" s="433">
        <v>0</v>
      </c>
      <c r="U1728" s="433">
        <v>0</v>
      </c>
      <c r="V1728" s="433">
        <v>0</v>
      </c>
      <c r="W1728" s="433">
        <v>0</v>
      </c>
      <c r="X1728" s="433">
        <v>0</v>
      </c>
      <c r="Y1728" s="433">
        <v>0</v>
      </c>
      <c r="Z1728" s="433">
        <v>0</v>
      </c>
      <c r="AA1728" s="433">
        <v>2795734.16</v>
      </c>
      <c r="AB1728" s="433">
        <v>0</v>
      </c>
      <c r="AC1728" s="433">
        <v>0</v>
      </c>
      <c r="AD1728" s="433">
        <v>0</v>
      </c>
      <c r="AE1728" s="433">
        <v>0</v>
      </c>
      <c r="AF1728" s="433">
        <v>0</v>
      </c>
      <c r="AG1728" s="433">
        <v>0</v>
      </c>
      <c r="AH1728" s="433">
        <v>0</v>
      </c>
      <c r="AI1728" s="433">
        <v>0</v>
      </c>
      <c r="AJ1728" s="433">
        <v>59828.71</v>
      </c>
      <c r="AK1728" s="175"/>
      <c r="AL1728" s="175">
        <v>6552701.3299999991</v>
      </c>
      <c r="AM1728" s="175">
        <v>9408264.1999999993</v>
      </c>
      <c r="AN1728" s="175">
        <v>2855562.87</v>
      </c>
    </row>
    <row r="1729" spans="1:40" s="128" customFormat="1" ht="20.3" customHeight="1" x14ac:dyDescent="0.35">
      <c r="A1729" s="256">
        <v>2024</v>
      </c>
      <c r="B1729" s="184">
        <f t="shared" si="231"/>
        <v>426</v>
      </c>
      <c r="C1729" s="248" t="s">
        <v>1008</v>
      </c>
      <c r="D1729" s="184">
        <v>36920</v>
      </c>
      <c r="E1729" s="287">
        <f>VLOOKUP(D1729,'[1]2023-2025'!$A:$G,7,0)</f>
        <v>2024</v>
      </c>
      <c r="F1729" s="287"/>
      <c r="G1729" s="287" t="s">
        <v>1899</v>
      </c>
      <c r="H1729" s="288">
        <f>INDEX('[1]2023-2025'!$AK:$AK,MATCH(D1729,'[1]2023-2025'!$A:$A,0))</f>
        <v>45065</v>
      </c>
      <c r="I1729" s="288" t="e">
        <v>#N/A</v>
      </c>
      <c r="J1729" s="288">
        <f>VLOOKUP(D1729,[1]Лист3!$A:$AK,37,0)</f>
        <v>45065</v>
      </c>
      <c r="K1729" s="289">
        <f>INDEX('[1]2023-2025'!$G:$G,MATCH(D1729,'[1]2023-2025'!$A:$A,0))</f>
        <v>2024</v>
      </c>
      <c r="L1729" s="289"/>
      <c r="M1729" s="289"/>
      <c r="N1729" s="289"/>
      <c r="O1729" s="289" t="e">
        <v>#N/A</v>
      </c>
      <c r="P1729" s="289" t="e">
        <v>#N/A</v>
      </c>
      <c r="Q1729" s="186">
        <f t="shared" si="233"/>
        <v>1491541.9</v>
      </c>
      <c r="R1729" s="186">
        <f t="shared" si="232"/>
        <v>1471621.5999999999</v>
      </c>
      <c r="S1729" s="433">
        <v>0</v>
      </c>
      <c r="T1729" s="433">
        <v>0</v>
      </c>
      <c r="U1729" s="433">
        <v>0</v>
      </c>
      <c r="V1729" s="433">
        <v>0</v>
      </c>
      <c r="W1729" s="433">
        <v>0</v>
      </c>
      <c r="X1729" s="433">
        <v>0</v>
      </c>
      <c r="Y1729" s="433">
        <v>0</v>
      </c>
      <c r="Z1729" s="433">
        <v>0</v>
      </c>
      <c r="AA1729" s="433">
        <v>0</v>
      </c>
      <c r="AB1729" s="433">
        <v>0</v>
      </c>
      <c r="AC1729" s="433">
        <v>1471621.5999999999</v>
      </c>
      <c r="AD1729" s="433">
        <v>0</v>
      </c>
      <c r="AE1729" s="433">
        <v>0</v>
      </c>
      <c r="AF1729" s="433">
        <v>0</v>
      </c>
      <c r="AG1729" s="433">
        <v>0</v>
      </c>
      <c r="AH1729" s="433">
        <v>0</v>
      </c>
      <c r="AI1729" s="433">
        <v>0</v>
      </c>
      <c r="AJ1729" s="433">
        <v>19920.3</v>
      </c>
      <c r="AK1729" s="175"/>
      <c r="AL1729" s="175">
        <v>1014157.0300000003</v>
      </c>
      <c r="AM1729" s="175">
        <v>2505698.9300000002</v>
      </c>
      <c r="AN1729" s="175">
        <v>1491541.9</v>
      </c>
    </row>
    <row r="1730" spans="1:40" s="128" customFormat="1" ht="20.3" customHeight="1" x14ac:dyDescent="0.35">
      <c r="A1730" s="256">
        <v>2024</v>
      </c>
      <c r="B1730" s="184">
        <f t="shared" ref="B1730:B1787" si="234">B1729+1</f>
        <v>427</v>
      </c>
      <c r="C1730" s="248" t="s">
        <v>882</v>
      </c>
      <c r="D1730" s="184">
        <v>54837</v>
      </c>
      <c r="E1730" s="287">
        <f>VLOOKUP(D1730,'[1]2023-2025'!$A:$G,7,0)</f>
        <v>2024</v>
      </c>
      <c r="F1730" s="287"/>
      <c r="G1730" s="287" t="s">
        <v>1899</v>
      </c>
      <c r="H1730" s="288">
        <f>INDEX('[1]2023-2025'!$AK:$AK,MATCH(D1730,'[1]2023-2025'!$A:$A,0))</f>
        <v>45065</v>
      </c>
      <c r="I1730" s="288" t="e">
        <v>#N/A</v>
      </c>
      <c r="J1730" s="288">
        <f>VLOOKUP(D1730,[1]Лист3!$A:$AK,37,0)</f>
        <v>45065</v>
      </c>
      <c r="K1730" s="289">
        <f>INDEX('[1]2023-2025'!$G:$G,MATCH(D1730,'[1]2023-2025'!$A:$A,0))</f>
        <v>2024</v>
      </c>
      <c r="L1730" s="289"/>
      <c r="M1730" s="289"/>
      <c r="N1730" s="289"/>
      <c r="O1730" s="289" t="e">
        <v>#N/A</v>
      </c>
      <c r="P1730" s="289" t="e">
        <v>#N/A</v>
      </c>
      <c r="Q1730" s="186">
        <f t="shared" si="233"/>
        <v>966658.66000000015</v>
      </c>
      <c r="R1730" s="186">
        <f t="shared" si="232"/>
        <v>956361.3600000001</v>
      </c>
      <c r="S1730" s="433">
        <v>0</v>
      </c>
      <c r="T1730" s="433">
        <v>0</v>
      </c>
      <c r="U1730" s="433">
        <v>0</v>
      </c>
      <c r="V1730" s="433">
        <v>0</v>
      </c>
      <c r="W1730" s="433">
        <v>0</v>
      </c>
      <c r="X1730" s="433">
        <v>0</v>
      </c>
      <c r="Y1730" s="433">
        <v>0</v>
      </c>
      <c r="Z1730" s="433">
        <v>0</v>
      </c>
      <c r="AA1730" s="433">
        <v>956361.3600000001</v>
      </c>
      <c r="AB1730" s="433">
        <v>0</v>
      </c>
      <c r="AC1730" s="433">
        <v>0</v>
      </c>
      <c r="AD1730" s="433">
        <v>0</v>
      </c>
      <c r="AE1730" s="433">
        <v>0</v>
      </c>
      <c r="AF1730" s="433">
        <v>0</v>
      </c>
      <c r="AG1730" s="433">
        <v>0</v>
      </c>
      <c r="AH1730" s="433">
        <v>0</v>
      </c>
      <c r="AI1730" s="433">
        <v>0</v>
      </c>
      <c r="AJ1730" s="433">
        <v>10297.299999999999</v>
      </c>
      <c r="AK1730" s="175"/>
      <c r="AL1730" s="175">
        <v>1019635.2299999997</v>
      </c>
      <c r="AM1730" s="175">
        <v>1986293.89</v>
      </c>
      <c r="AN1730" s="175">
        <v>966658.66000000015</v>
      </c>
    </row>
    <row r="1731" spans="1:40" s="128" customFormat="1" ht="20.3" customHeight="1" x14ac:dyDescent="0.35">
      <c r="A1731" s="256">
        <v>2024</v>
      </c>
      <c r="B1731" s="184">
        <f t="shared" si="234"/>
        <v>428</v>
      </c>
      <c r="C1731" s="248" t="s">
        <v>886</v>
      </c>
      <c r="D1731" s="184">
        <v>46408</v>
      </c>
      <c r="E1731" s="287">
        <f>VLOOKUP(D1731,'[1]2023-2025'!$A:$G,7,0)</f>
        <v>2024</v>
      </c>
      <c r="F1731" s="287"/>
      <c r="G1731" s="287" t="s">
        <v>1899</v>
      </c>
      <c r="H1731" s="288">
        <f>INDEX('[1]2023-2025'!$AK:$AK,MATCH(D1731,'[1]2023-2025'!$A:$A,0))</f>
        <v>44973</v>
      </c>
      <c r="I1731" s="288" t="e">
        <v>#N/A</v>
      </c>
      <c r="J1731" s="288" t="e">
        <f>VLOOKUP(D1731,[1]Лист3!$A:$AK,37,0)</f>
        <v>#N/A</v>
      </c>
      <c r="K1731" s="289">
        <f>INDEX('[1]2023-2025'!$G:$G,MATCH(D1731,'[1]2023-2025'!$A:$A,0))</f>
        <v>2024</v>
      </c>
      <c r="L1731" s="289"/>
      <c r="M1731" s="289"/>
      <c r="N1731" s="289"/>
      <c r="O1731" s="289" t="e">
        <v>#N/A</v>
      </c>
      <c r="P1731" s="289" t="e">
        <v>#N/A</v>
      </c>
      <c r="Q1731" s="186">
        <f t="shared" si="233"/>
        <v>417132.01</v>
      </c>
      <c r="R1731" s="186">
        <f t="shared" si="232"/>
        <v>403965.77</v>
      </c>
      <c r="S1731" s="433">
        <v>217406.7</v>
      </c>
      <c r="T1731" s="433">
        <v>0</v>
      </c>
      <c r="U1731" s="433">
        <v>0</v>
      </c>
      <c r="V1731" s="433">
        <v>0</v>
      </c>
      <c r="W1731" s="433">
        <v>0</v>
      </c>
      <c r="X1731" s="433">
        <v>0</v>
      </c>
      <c r="Y1731" s="433">
        <v>0</v>
      </c>
      <c r="Z1731" s="433">
        <v>0</v>
      </c>
      <c r="AA1731" s="433">
        <v>0</v>
      </c>
      <c r="AB1731" s="433">
        <v>186559.06999999998</v>
      </c>
      <c r="AC1731" s="433">
        <v>0</v>
      </c>
      <c r="AD1731" s="433">
        <v>0</v>
      </c>
      <c r="AE1731" s="433">
        <v>0</v>
      </c>
      <c r="AF1731" s="433">
        <v>0</v>
      </c>
      <c r="AG1731" s="433">
        <v>0</v>
      </c>
      <c r="AH1731" s="433">
        <v>0</v>
      </c>
      <c r="AI1731" s="433">
        <v>0</v>
      </c>
      <c r="AJ1731" s="433">
        <v>13166.240000000002</v>
      </c>
      <c r="AK1731" s="175"/>
      <c r="AL1731" s="175">
        <v>1572460.1</v>
      </c>
      <c r="AM1731" s="175">
        <v>1989592.11</v>
      </c>
      <c r="AN1731" s="175">
        <v>417132.01</v>
      </c>
    </row>
    <row r="1732" spans="1:40" s="128" customFormat="1" ht="20.3" customHeight="1" x14ac:dyDescent="0.35">
      <c r="A1732" s="256">
        <v>2024</v>
      </c>
      <c r="B1732" s="184">
        <f t="shared" si="234"/>
        <v>429</v>
      </c>
      <c r="C1732" s="248" t="s">
        <v>887</v>
      </c>
      <c r="D1732" s="184">
        <v>55315</v>
      </c>
      <c r="E1732" s="287" t="e">
        <f>VLOOKUP(D1732,'[1]2023-2025'!$A:$G,7,0)</f>
        <v>#N/A</v>
      </c>
      <c r="F1732" s="287"/>
      <c r="G1732" s="287" t="s">
        <v>1899</v>
      </c>
      <c r="H1732" s="288" t="e">
        <f>INDEX('[1]2023-2025'!$AK:$AK,MATCH(D1732,'[1]2023-2025'!$A:$A,0))</f>
        <v>#N/A</v>
      </c>
      <c r="I1732" s="288" t="e">
        <v>#N/A</v>
      </c>
      <c r="J1732" s="288" t="e">
        <f>VLOOKUP(D1732,[1]Лист3!$A:$AK,37,0)</f>
        <v>#N/A</v>
      </c>
      <c r="K1732" s="289" t="e">
        <f>INDEX('[1]2023-2025'!$G:$G,MATCH(D1732,'[1]2023-2025'!$A:$A,0))</f>
        <v>#N/A</v>
      </c>
      <c r="L1732" s="289"/>
      <c r="M1732" s="289"/>
      <c r="N1732" s="289"/>
      <c r="O1732" s="289" t="e">
        <v>#N/A</v>
      </c>
      <c r="P1732" s="289" t="e">
        <v>#N/A</v>
      </c>
      <c r="Q1732" s="186">
        <f t="shared" si="233"/>
        <v>406670.08000000002</v>
      </c>
      <c r="R1732" s="186">
        <f t="shared" si="232"/>
        <v>403129.62</v>
      </c>
      <c r="S1732" s="433">
        <v>403129.62</v>
      </c>
      <c r="T1732" s="433">
        <v>0</v>
      </c>
      <c r="U1732" s="433">
        <v>0</v>
      </c>
      <c r="V1732" s="433">
        <v>0</v>
      </c>
      <c r="W1732" s="433">
        <v>0</v>
      </c>
      <c r="X1732" s="433">
        <v>0</v>
      </c>
      <c r="Y1732" s="433">
        <v>0</v>
      </c>
      <c r="Z1732" s="433">
        <v>0</v>
      </c>
      <c r="AA1732" s="433">
        <v>0</v>
      </c>
      <c r="AB1732" s="433">
        <v>0</v>
      </c>
      <c r="AC1732" s="433">
        <v>0</v>
      </c>
      <c r="AD1732" s="433">
        <v>0</v>
      </c>
      <c r="AE1732" s="433">
        <v>0</v>
      </c>
      <c r="AF1732" s="433">
        <v>0</v>
      </c>
      <c r="AG1732" s="433">
        <v>0</v>
      </c>
      <c r="AH1732" s="433">
        <v>0</v>
      </c>
      <c r="AI1732" s="433">
        <v>0</v>
      </c>
      <c r="AJ1732" s="433">
        <v>3540.46</v>
      </c>
      <c r="AK1732" s="175"/>
      <c r="AL1732" s="175" t="e">
        <v>#N/A</v>
      </c>
      <c r="AM1732" s="175" t="e">
        <v>#N/A</v>
      </c>
      <c r="AN1732" s="175" t="e">
        <v>#N/A</v>
      </c>
    </row>
    <row r="1733" spans="1:40" s="128" customFormat="1" ht="20.3" customHeight="1" x14ac:dyDescent="0.35">
      <c r="A1733" s="256">
        <v>2024</v>
      </c>
      <c r="B1733" s="184">
        <f t="shared" si="234"/>
        <v>430</v>
      </c>
      <c r="C1733" s="248" t="s">
        <v>891</v>
      </c>
      <c r="D1733" s="184">
        <v>46457</v>
      </c>
      <c r="E1733" s="287">
        <f>VLOOKUP(D1733,'[1]2023-2025'!$A:$G,7,0)</f>
        <v>2024</v>
      </c>
      <c r="F1733" s="287"/>
      <c r="G1733" s="287" t="s">
        <v>1899</v>
      </c>
      <c r="H1733" s="288">
        <f>INDEX('[1]2023-2025'!$AK:$AK,MATCH(D1733,'[1]2023-2025'!$A:$A,0))</f>
        <v>44973</v>
      </c>
      <c r="I1733" s="288" t="e">
        <v>#N/A</v>
      </c>
      <c r="J1733" s="288" t="e">
        <f>VLOOKUP(D1733,[1]Лист3!$A:$AK,37,0)</f>
        <v>#N/A</v>
      </c>
      <c r="K1733" s="289">
        <f>INDEX('[1]2023-2025'!$G:$G,MATCH(D1733,'[1]2023-2025'!$A:$A,0))</f>
        <v>2024</v>
      </c>
      <c r="L1733" s="289"/>
      <c r="M1733" s="289"/>
      <c r="N1733" s="289"/>
      <c r="O1733" s="289" t="e">
        <v>#N/A</v>
      </c>
      <c r="P1733" s="289" t="e">
        <v>#N/A</v>
      </c>
      <c r="Q1733" s="186">
        <f t="shared" si="233"/>
        <v>1657929</v>
      </c>
      <c r="R1733" s="186">
        <f t="shared" si="232"/>
        <v>1639715.77</v>
      </c>
      <c r="S1733" s="433">
        <v>0</v>
      </c>
      <c r="T1733" s="433">
        <v>0</v>
      </c>
      <c r="U1733" s="433">
        <v>0</v>
      </c>
      <c r="V1733" s="433">
        <v>0</v>
      </c>
      <c r="W1733" s="433">
        <v>0</v>
      </c>
      <c r="X1733" s="433">
        <v>0</v>
      </c>
      <c r="Y1733" s="433">
        <v>0</v>
      </c>
      <c r="Z1733" s="433">
        <v>0</v>
      </c>
      <c r="AA1733" s="433">
        <v>1639715.77</v>
      </c>
      <c r="AB1733" s="433">
        <v>0</v>
      </c>
      <c r="AC1733" s="433">
        <v>0</v>
      </c>
      <c r="AD1733" s="433">
        <v>0</v>
      </c>
      <c r="AE1733" s="433">
        <v>0</v>
      </c>
      <c r="AF1733" s="433">
        <v>0</v>
      </c>
      <c r="AG1733" s="433">
        <v>0</v>
      </c>
      <c r="AH1733" s="433">
        <v>0</v>
      </c>
      <c r="AI1733" s="433">
        <v>0</v>
      </c>
      <c r="AJ1733" s="433">
        <v>18213.23</v>
      </c>
      <c r="AK1733" s="175"/>
      <c r="AL1733" s="175">
        <v>1403840.19</v>
      </c>
      <c r="AM1733" s="175">
        <v>3061769.19</v>
      </c>
      <c r="AN1733" s="175">
        <v>1657929</v>
      </c>
    </row>
    <row r="1734" spans="1:40" s="128" customFormat="1" ht="20.149999999999999" customHeight="1" x14ac:dyDescent="0.35">
      <c r="A1734" s="256">
        <v>2024</v>
      </c>
      <c r="B1734" s="184">
        <f t="shared" si="234"/>
        <v>431</v>
      </c>
      <c r="C1734" s="248" t="s">
        <v>892</v>
      </c>
      <c r="D1734" s="184">
        <v>46454</v>
      </c>
      <c r="E1734" s="287">
        <f>VLOOKUP(D1734,'[1]2023-2025'!$A:$G,7,0)</f>
        <v>2024</v>
      </c>
      <c r="F1734" s="287"/>
      <c r="G1734" s="287" t="s">
        <v>1899</v>
      </c>
      <c r="H1734" s="288">
        <f>INDEX('[1]2023-2025'!$AK:$AK,MATCH(D1734,'[1]2023-2025'!$A:$A,0))</f>
        <v>45001</v>
      </c>
      <c r="I1734" s="288" t="e">
        <v>#N/A</v>
      </c>
      <c r="J1734" s="288" t="e">
        <f>VLOOKUP(D1734,[1]Лист3!$A:$AK,37,0)</f>
        <v>#N/A</v>
      </c>
      <c r="K1734" s="289">
        <f>INDEX('[1]2023-2025'!$G:$G,MATCH(D1734,'[1]2023-2025'!$A:$A,0))</f>
        <v>2024</v>
      </c>
      <c r="L1734" s="289"/>
      <c r="M1734" s="289"/>
      <c r="N1734" s="289"/>
      <c r="O1734" s="289" t="e">
        <v>#N/A</v>
      </c>
      <c r="P1734" s="289" t="e">
        <v>#N/A</v>
      </c>
      <c r="Q1734" s="186">
        <f t="shared" si="233"/>
        <v>338949.75999999995</v>
      </c>
      <c r="R1734" s="186">
        <f t="shared" si="232"/>
        <v>333442.58999999997</v>
      </c>
      <c r="S1734" s="433">
        <v>0</v>
      </c>
      <c r="T1734" s="433">
        <v>0</v>
      </c>
      <c r="U1734" s="433">
        <v>0</v>
      </c>
      <c r="V1734" s="433">
        <v>125645.14</v>
      </c>
      <c r="W1734" s="433">
        <v>0</v>
      </c>
      <c r="X1734" s="433">
        <v>207797.44999999998</v>
      </c>
      <c r="Y1734" s="433">
        <v>0</v>
      </c>
      <c r="Z1734" s="433">
        <v>0</v>
      </c>
      <c r="AA1734" s="433">
        <v>0</v>
      </c>
      <c r="AB1734" s="433">
        <v>0</v>
      </c>
      <c r="AC1734" s="433">
        <v>0</v>
      </c>
      <c r="AD1734" s="433">
        <v>0</v>
      </c>
      <c r="AE1734" s="433">
        <v>0</v>
      </c>
      <c r="AF1734" s="433">
        <v>0</v>
      </c>
      <c r="AG1734" s="433">
        <v>0</v>
      </c>
      <c r="AH1734" s="433">
        <v>0</v>
      </c>
      <c r="AI1734" s="433">
        <v>0</v>
      </c>
      <c r="AJ1734" s="433">
        <v>5507.17</v>
      </c>
      <c r="AK1734" s="175"/>
      <c r="AL1734" s="175">
        <v>2080483.3699999999</v>
      </c>
      <c r="AM1734" s="175">
        <v>2419433.13</v>
      </c>
      <c r="AN1734" s="175">
        <v>338949.75999999995</v>
      </c>
    </row>
    <row r="1735" spans="1:40" s="128" customFormat="1" ht="20.3" customHeight="1" x14ac:dyDescent="0.35">
      <c r="A1735" s="256">
        <v>2024</v>
      </c>
      <c r="B1735" s="184">
        <f t="shared" si="234"/>
        <v>432</v>
      </c>
      <c r="C1735" s="248" t="s">
        <v>893</v>
      </c>
      <c r="D1735" s="184">
        <v>46455</v>
      </c>
      <c r="E1735" s="287">
        <f>VLOOKUP(D1735,'[1]2023-2025'!$A:$G,7,0)</f>
        <v>2024</v>
      </c>
      <c r="F1735" s="287"/>
      <c r="G1735" s="287" t="s">
        <v>1899</v>
      </c>
      <c r="H1735" s="288">
        <f>INDEX('[1]2023-2025'!$AK:$AK,MATCH(D1735,'[1]2023-2025'!$A:$A,0))</f>
        <v>45001</v>
      </c>
      <c r="I1735" s="288" t="e">
        <v>#N/A</v>
      </c>
      <c r="J1735" s="288" t="e">
        <f>VLOOKUP(D1735,[1]Лист3!$A:$AK,37,0)</f>
        <v>#N/A</v>
      </c>
      <c r="K1735" s="289">
        <f>INDEX('[1]2023-2025'!$G:$G,MATCH(D1735,'[1]2023-2025'!$A:$A,0))</f>
        <v>2024</v>
      </c>
      <c r="L1735" s="289"/>
      <c r="M1735" s="289"/>
      <c r="N1735" s="289"/>
      <c r="O1735" s="289" t="e">
        <v>#N/A</v>
      </c>
      <c r="P1735" s="289" t="e">
        <v>#N/A</v>
      </c>
      <c r="Q1735" s="186">
        <f t="shared" si="233"/>
        <v>1290507.6299999999</v>
      </c>
      <c r="R1735" s="186">
        <f t="shared" si="232"/>
        <v>1277160.98</v>
      </c>
      <c r="S1735" s="433">
        <v>0</v>
      </c>
      <c r="T1735" s="433">
        <v>0</v>
      </c>
      <c r="U1735" s="433">
        <v>0</v>
      </c>
      <c r="V1735" s="433">
        <v>0</v>
      </c>
      <c r="W1735" s="433">
        <v>0</v>
      </c>
      <c r="X1735" s="433">
        <v>0</v>
      </c>
      <c r="Y1735" s="433">
        <v>0</v>
      </c>
      <c r="Z1735" s="433">
        <v>0</v>
      </c>
      <c r="AA1735" s="433">
        <v>1277160.98</v>
      </c>
      <c r="AB1735" s="433">
        <v>0</v>
      </c>
      <c r="AC1735" s="433">
        <v>0</v>
      </c>
      <c r="AD1735" s="433">
        <v>0</v>
      </c>
      <c r="AE1735" s="433">
        <v>0</v>
      </c>
      <c r="AF1735" s="433">
        <v>0</v>
      </c>
      <c r="AG1735" s="433">
        <v>0</v>
      </c>
      <c r="AH1735" s="433">
        <v>0</v>
      </c>
      <c r="AI1735" s="433">
        <v>0</v>
      </c>
      <c r="AJ1735" s="433">
        <v>13346.65</v>
      </c>
      <c r="AK1735" s="175"/>
      <c r="AL1735" s="175">
        <v>1246816.4100000001</v>
      </c>
      <c r="AM1735" s="175">
        <v>2537324.04</v>
      </c>
      <c r="AN1735" s="175">
        <v>1290507.6299999999</v>
      </c>
    </row>
    <row r="1736" spans="1:40" s="128" customFormat="1" ht="20.3" customHeight="1" x14ac:dyDescent="0.35">
      <c r="A1736" s="256">
        <v>2024</v>
      </c>
      <c r="B1736" s="184">
        <f t="shared" si="234"/>
        <v>433</v>
      </c>
      <c r="C1736" s="248" t="s">
        <v>896</v>
      </c>
      <c r="D1736" s="184">
        <v>54860</v>
      </c>
      <c r="E1736" s="287">
        <f>VLOOKUP(D1736,'[1]2023-2025'!$A:$G,7,0)</f>
        <v>2024</v>
      </c>
      <c r="F1736" s="287"/>
      <c r="G1736" s="287" t="s">
        <v>1899</v>
      </c>
      <c r="H1736" s="288">
        <f>INDEX('[1]2023-2025'!$AK:$AK,MATCH(D1736,'[1]2023-2025'!$A:$A,0))</f>
        <v>44973</v>
      </c>
      <c r="I1736" s="288" t="e">
        <v>#N/A</v>
      </c>
      <c r="J1736" s="288" t="e">
        <f>VLOOKUP(D1736,[1]Лист3!$A:$AK,37,0)</f>
        <v>#N/A</v>
      </c>
      <c r="K1736" s="289">
        <f>INDEX('[1]2023-2025'!$G:$G,MATCH(D1736,'[1]2023-2025'!$A:$A,0))</f>
        <v>2024</v>
      </c>
      <c r="L1736" s="289"/>
      <c r="M1736" s="289"/>
      <c r="N1736" s="289"/>
      <c r="O1736" s="289" t="e">
        <v>#N/A</v>
      </c>
      <c r="P1736" s="289" t="e">
        <v>#N/A</v>
      </c>
      <c r="Q1736" s="186">
        <f t="shared" si="233"/>
        <v>2370904.0499999998</v>
      </c>
      <c r="R1736" s="186">
        <f t="shared" si="232"/>
        <v>2349560.9899999998</v>
      </c>
      <c r="S1736" s="433">
        <v>0</v>
      </c>
      <c r="T1736" s="433">
        <v>0</v>
      </c>
      <c r="U1736" s="433">
        <v>0</v>
      </c>
      <c r="V1736" s="433">
        <v>0</v>
      </c>
      <c r="W1736" s="433">
        <v>0</v>
      </c>
      <c r="X1736" s="433">
        <v>0</v>
      </c>
      <c r="Y1736" s="433">
        <v>0</v>
      </c>
      <c r="Z1736" s="433">
        <v>0</v>
      </c>
      <c r="AA1736" s="433">
        <v>2349560.9899999998</v>
      </c>
      <c r="AB1736" s="433">
        <v>0</v>
      </c>
      <c r="AC1736" s="433">
        <v>0</v>
      </c>
      <c r="AD1736" s="433">
        <v>0</v>
      </c>
      <c r="AE1736" s="433">
        <v>0</v>
      </c>
      <c r="AF1736" s="433">
        <v>0</v>
      </c>
      <c r="AG1736" s="433">
        <v>0</v>
      </c>
      <c r="AH1736" s="433">
        <v>0</v>
      </c>
      <c r="AI1736" s="433">
        <v>0</v>
      </c>
      <c r="AJ1736" s="433">
        <v>21343.06</v>
      </c>
      <c r="AK1736" s="175"/>
      <c r="AL1736" s="175">
        <v>3923979.46</v>
      </c>
      <c r="AM1736" s="175">
        <v>6294883.5099999998</v>
      </c>
      <c r="AN1736" s="175">
        <v>2370904.0499999998</v>
      </c>
    </row>
    <row r="1737" spans="1:40" s="7" customFormat="1" ht="20.3" customHeight="1" x14ac:dyDescent="0.35">
      <c r="A1737" s="256">
        <v>2024</v>
      </c>
      <c r="B1737" s="184">
        <f t="shared" si="234"/>
        <v>434</v>
      </c>
      <c r="C1737" s="248" t="s">
        <v>912</v>
      </c>
      <c r="D1737" s="184">
        <v>54925</v>
      </c>
      <c r="E1737" s="287" t="e">
        <f>VLOOKUP(D1737,'[1]2023-2025'!$A:$G,7,0)</f>
        <v>#N/A</v>
      </c>
      <c r="F1737" s="287"/>
      <c r="G1737" s="287" t="s">
        <v>1899</v>
      </c>
      <c r="H1737" s="288" t="e">
        <f>INDEX('[1]2023-2025'!$AK:$AK,MATCH(D1737,'[1]2023-2025'!$A:$A,0))</f>
        <v>#N/A</v>
      </c>
      <c r="I1737" s="288" t="e">
        <v>#N/A</v>
      </c>
      <c r="J1737" s="288" t="e">
        <f>VLOOKUP(D1737,[1]Лист3!$A:$AK,37,0)</f>
        <v>#N/A</v>
      </c>
      <c r="K1737" s="289" t="e">
        <f>INDEX('[1]2023-2025'!$G:$G,MATCH(D1737,'[1]2023-2025'!$A:$A,0))</f>
        <v>#N/A</v>
      </c>
      <c r="L1737" s="289"/>
      <c r="M1737" s="289"/>
      <c r="N1737" s="289"/>
      <c r="O1737" s="289" t="e">
        <v>#N/A</v>
      </c>
      <c r="P1737" s="289" t="e">
        <v>#N/A</v>
      </c>
      <c r="Q1737" s="186">
        <f t="shared" si="233"/>
        <v>1942324.97</v>
      </c>
      <c r="R1737" s="186">
        <f t="shared" si="232"/>
        <v>1919162.83</v>
      </c>
      <c r="S1737" s="433">
        <v>0</v>
      </c>
      <c r="T1737" s="433">
        <v>0</v>
      </c>
      <c r="U1737" s="433">
        <v>0</v>
      </c>
      <c r="V1737" s="433">
        <v>0</v>
      </c>
      <c r="W1737" s="433">
        <v>0</v>
      </c>
      <c r="X1737" s="433">
        <v>0</v>
      </c>
      <c r="Y1737" s="433">
        <v>0</v>
      </c>
      <c r="Z1737" s="433">
        <v>0</v>
      </c>
      <c r="AA1737" s="433">
        <v>0</v>
      </c>
      <c r="AB1737" s="433">
        <v>0</v>
      </c>
      <c r="AC1737" s="433">
        <v>1919162.83</v>
      </c>
      <c r="AD1737" s="433">
        <v>0</v>
      </c>
      <c r="AE1737" s="433">
        <v>0</v>
      </c>
      <c r="AF1737" s="433">
        <v>0</v>
      </c>
      <c r="AG1737" s="433">
        <v>0</v>
      </c>
      <c r="AH1737" s="433">
        <v>0</v>
      </c>
      <c r="AI1737" s="433">
        <v>0</v>
      </c>
      <c r="AJ1737" s="433">
        <v>23162.14</v>
      </c>
      <c r="AK1737" s="175"/>
      <c r="AL1737" s="175">
        <v>1125310.2300000002</v>
      </c>
      <c r="AM1737" s="175">
        <v>3067635.2</v>
      </c>
      <c r="AN1737" s="175">
        <v>1942324.97</v>
      </c>
    </row>
    <row r="1738" spans="1:40" s="128" customFormat="1" ht="20.3" customHeight="1" x14ac:dyDescent="0.35">
      <c r="A1738" s="256">
        <v>2024</v>
      </c>
      <c r="B1738" s="184">
        <f t="shared" si="234"/>
        <v>435</v>
      </c>
      <c r="C1738" s="248" t="s">
        <v>3134</v>
      </c>
      <c r="D1738" s="184">
        <v>55595</v>
      </c>
      <c r="E1738" s="287">
        <f>VLOOKUP(D1738,'[1]2023-2025'!$A:$G,7,0)</f>
        <v>2024</v>
      </c>
      <c r="F1738" s="287"/>
      <c r="G1738" s="287" t="s">
        <v>1899</v>
      </c>
      <c r="H1738" s="288">
        <f>INDEX('[1]2023-2025'!$AK:$AK,MATCH(D1738,'[1]2023-2025'!$A:$A,0))</f>
        <v>45001</v>
      </c>
      <c r="I1738" s="288" t="e">
        <v>#N/A</v>
      </c>
      <c r="J1738" s="288" t="e">
        <f>VLOOKUP(D1738,[1]Лист3!$A:$AK,37,0)</f>
        <v>#N/A</v>
      </c>
      <c r="K1738" s="289">
        <f>INDEX('[1]2023-2025'!$G:$G,MATCH(D1738,'[1]2023-2025'!$A:$A,0))</f>
        <v>2024</v>
      </c>
      <c r="L1738" s="289"/>
      <c r="M1738" s="289"/>
      <c r="N1738" s="289"/>
      <c r="O1738" s="289" t="e">
        <v>#N/A</v>
      </c>
      <c r="P1738" s="289" t="e">
        <v>#N/A</v>
      </c>
      <c r="Q1738" s="186">
        <f t="shared" si="233"/>
        <v>507970.51</v>
      </c>
      <c r="R1738" s="186">
        <f t="shared" si="232"/>
        <v>501091.16000000003</v>
      </c>
      <c r="S1738" s="433">
        <v>501091.16000000003</v>
      </c>
      <c r="T1738" s="433">
        <v>0</v>
      </c>
      <c r="U1738" s="433">
        <v>0</v>
      </c>
      <c r="V1738" s="433">
        <v>0</v>
      </c>
      <c r="W1738" s="433">
        <v>0</v>
      </c>
      <c r="X1738" s="433">
        <v>0</v>
      </c>
      <c r="Y1738" s="433">
        <v>0</v>
      </c>
      <c r="Z1738" s="433">
        <v>0</v>
      </c>
      <c r="AA1738" s="433">
        <v>0</v>
      </c>
      <c r="AB1738" s="433">
        <v>0</v>
      </c>
      <c r="AC1738" s="433">
        <v>0</v>
      </c>
      <c r="AD1738" s="433">
        <v>0</v>
      </c>
      <c r="AE1738" s="433">
        <v>0</v>
      </c>
      <c r="AF1738" s="433">
        <v>0</v>
      </c>
      <c r="AG1738" s="433">
        <v>0</v>
      </c>
      <c r="AH1738" s="433">
        <v>0</v>
      </c>
      <c r="AI1738" s="433">
        <v>0</v>
      </c>
      <c r="AJ1738" s="433">
        <v>6879.35</v>
      </c>
      <c r="AK1738" s="175"/>
      <c r="AL1738" s="175">
        <v>2604032.09</v>
      </c>
      <c r="AM1738" s="175">
        <v>3112002.6</v>
      </c>
      <c r="AN1738" s="175">
        <v>507970.51</v>
      </c>
    </row>
    <row r="1739" spans="1:40" s="128" customFormat="1" ht="20.3" customHeight="1" x14ac:dyDescent="0.35">
      <c r="A1739" s="256">
        <v>2024</v>
      </c>
      <c r="B1739" s="184">
        <f t="shared" si="234"/>
        <v>436</v>
      </c>
      <c r="C1739" s="248" t="s">
        <v>960</v>
      </c>
      <c r="D1739" s="184">
        <v>54944</v>
      </c>
      <c r="E1739" s="287">
        <f>VLOOKUP(D1739,'[1]2023-2025'!$A:$G,7,0)</f>
        <v>2024</v>
      </c>
      <c r="F1739" s="287"/>
      <c r="G1739" s="287" t="s">
        <v>1899</v>
      </c>
      <c r="H1739" s="288">
        <f>INDEX('[1]2023-2025'!$AK:$AK,MATCH(D1739,'[1]2023-2025'!$A:$A,0))</f>
        <v>45065</v>
      </c>
      <c r="I1739" s="288" t="e">
        <v>#N/A</v>
      </c>
      <c r="J1739" s="288">
        <f>VLOOKUP(D1739,[1]Лист3!$A:$AK,37,0)</f>
        <v>45065</v>
      </c>
      <c r="K1739" s="289">
        <f>INDEX('[1]2023-2025'!$G:$G,MATCH(D1739,'[1]2023-2025'!$A:$A,0))</f>
        <v>2024</v>
      </c>
      <c r="L1739" s="289"/>
      <c r="M1739" s="289"/>
      <c r="N1739" s="289"/>
      <c r="O1739" s="289" t="e">
        <v>#N/A</v>
      </c>
      <c r="P1739" s="289" t="e">
        <v>#N/A</v>
      </c>
      <c r="Q1739" s="186">
        <f t="shared" si="233"/>
        <v>490104.7</v>
      </c>
      <c r="R1739" s="186">
        <f t="shared" si="232"/>
        <v>481345.86</v>
      </c>
      <c r="S1739" s="433">
        <v>0</v>
      </c>
      <c r="T1739" s="433">
        <v>300045.33999999997</v>
      </c>
      <c r="U1739" s="433">
        <v>0</v>
      </c>
      <c r="V1739" s="433">
        <v>46287.08</v>
      </c>
      <c r="W1739" s="433">
        <v>0</v>
      </c>
      <c r="X1739" s="433">
        <v>135013.44</v>
      </c>
      <c r="Y1739" s="433">
        <v>0</v>
      </c>
      <c r="Z1739" s="433">
        <v>0</v>
      </c>
      <c r="AA1739" s="433">
        <v>0</v>
      </c>
      <c r="AB1739" s="433">
        <v>0</v>
      </c>
      <c r="AC1739" s="433">
        <v>0</v>
      </c>
      <c r="AD1739" s="433">
        <v>0</v>
      </c>
      <c r="AE1739" s="433">
        <v>0</v>
      </c>
      <c r="AF1739" s="433">
        <v>0</v>
      </c>
      <c r="AG1739" s="433">
        <v>0</v>
      </c>
      <c r="AH1739" s="433">
        <v>0</v>
      </c>
      <c r="AI1739" s="433">
        <v>0</v>
      </c>
      <c r="AJ1739" s="433">
        <v>8758.84</v>
      </c>
      <c r="AK1739" s="175"/>
      <c r="AL1739" s="175">
        <v>1491875.23</v>
      </c>
      <c r="AM1739" s="175">
        <v>1981979.93</v>
      </c>
      <c r="AN1739" s="175">
        <v>490104.7</v>
      </c>
    </row>
    <row r="1740" spans="1:40" s="7" customFormat="1" ht="20.3" customHeight="1" x14ac:dyDescent="0.35">
      <c r="A1740" s="256">
        <v>2024</v>
      </c>
      <c r="B1740" s="184">
        <f t="shared" si="234"/>
        <v>437</v>
      </c>
      <c r="C1740" s="248" t="s">
        <v>1010</v>
      </c>
      <c r="D1740" s="184">
        <v>46621</v>
      </c>
      <c r="E1740" s="287">
        <f>VLOOKUP(D1740,'[1]2023-2025'!$A:$G,7,0)</f>
        <v>2024</v>
      </c>
      <c r="F1740" s="287"/>
      <c r="G1740" s="287" t="s">
        <v>1899</v>
      </c>
      <c r="H1740" s="288">
        <f>INDEX('[1]2023-2025'!$AK:$AK,MATCH(D1740,'[1]2023-2025'!$A:$A,0))</f>
        <v>45065</v>
      </c>
      <c r="I1740" s="288" t="e">
        <v>#N/A</v>
      </c>
      <c r="J1740" s="288">
        <f>VLOOKUP(D1740,[1]Лист3!$A:$AK,37,0)</f>
        <v>45065</v>
      </c>
      <c r="K1740" s="289">
        <f>INDEX('[1]2023-2025'!$G:$G,MATCH(D1740,'[1]2023-2025'!$A:$A,0))</f>
        <v>2024</v>
      </c>
      <c r="L1740" s="289"/>
      <c r="M1740" s="289"/>
      <c r="N1740" s="289"/>
      <c r="O1740" s="289" t="e">
        <v>#N/A</v>
      </c>
      <c r="P1740" s="289" t="e">
        <v>#N/A</v>
      </c>
      <c r="Q1740" s="186">
        <f t="shared" si="233"/>
        <v>671808.60999999987</v>
      </c>
      <c r="R1740" s="186">
        <f t="shared" si="232"/>
        <v>671808.60999999987</v>
      </c>
      <c r="S1740" s="433">
        <v>17478.950000000012</v>
      </c>
      <c r="T1740" s="433">
        <v>0</v>
      </c>
      <c r="U1740" s="433">
        <v>0</v>
      </c>
      <c r="V1740" s="433">
        <v>0</v>
      </c>
      <c r="W1740" s="433">
        <v>0</v>
      </c>
      <c r="X1740" s="433">
        <v>0</v>
      </c>
      <c r="Y1740" s="433">
        <v>0</v>
      </c>
      <c r="Z1740" s="433">
        <v>0</v>
      </c>
      <c r="AA1740" s="433">
        <v>0</v>
      </c>
      <c r="AB1740" s="433">
        <v>0</v>
      </c>
      <c r="AC1740" s="433">
        <v>654329.65999999992</v>
      </c>
      <c r="AD1740" s="433">
        <v>0</v>
      </c>
      <c r="AE1740" s="433">
        <v>0</v>
      </c>
      <c r="AF1740" s="433">
        <v>0</v>
      </c>
      <c r="AG1740" s="433">
        <v>0</v>
      </c>
      <c r="AH1740" s="433">
        <v>0</v>
      </c>
      <c r="AI1740" s="433">
        <v>0</v>
      </c>
      <c r="AJ1740" s="433">
        <v>0</v>
      </c>
      <c r="AK1740" s="175"/>
      <c r="AL1740" s="175">
        <v>1290615.05</v>
      </c>
      <c r="AM1740" s="175">
        <v>1962423.66</v>
      </c>
      <c r="AN1740" s="175">
        <v>671808.60999999987</v>
      </c>
    </row>
    <row r="1741" spans="1:40" s="128" customFormat="1" ht="20.3" customHeight="1" x14ac:dyDescent="0.35">
      <c r="A1741" s="256">
        <v>2024</v>
      </c>
      <c r="B1741" s="184">
        <f t="shared" si="234"/>
        <v>438</v>
      </c>
      <c r="C1741" s="248" t="s">
        <v>1011</v>
      </c>
      <c r="D1741" s="184">
        <v>46622</v>
      </c>
      <c r="E1741" s="287">
        <f>VLOOKUP(D1741,'[1]2023-2025'!$A:$G,7,0)</f>
        <v>2024</v>
      </c>
      <c r="F1741" s="287"/>
      <c r="G1741" s="287" t="s">
        <v>1899</v>
      </c>
      <c r="H1741" s="288">
        <f>INDEX('[1]2023-2025'!$AK:$AK,MATCH(D1741,'[1]2023-2025'!$A:$A,0))</f>
        <v>45065</v>
      </c>
      <c r="I1741" s="288" t="e">
        <v>#N/A</v>
      </c>
      <c r="J1741" s="288">
        <f>VLOOKUP(D1741,[1]Лист3!$A:$AK,37,0)</f>
        <v>45065</v>
      </c>
      <c r="K1741" s="289">
        <f>INDEX('[1]2023-2025'!$G:$G,MATCH(D1741,'[1]2023-2025'!$A:$A,0))</f>
        <v>2024</v>
      </c>
      <c r="L1741" s="289"/>
      <c r="M1741" s="289"/>
      <c r="N1741" s="289"/>
      <c r="O1741" s="289" t="e">
        <v>#N/A</v>
      </c>
      <c r="P1741" s="289" t="e">
        <v>#N/A</v>
      </c>
      <c r="Q1741" s="186">
        <f t="shared" si="233"/>
        <v>631553.28999999992</v>
      </c>
      <c r="R1741" s="186">
        <f t="shared" si="232"/>
        <v>623956.85</v>
      </c>
      <c r="S1741" s="433">
        <v>0</v>
      </c>
      <c r="T1741" s="433">
        <v>0</v>
      </c>
      <c r="U1741" s="433">
        <v>0</v>
      </c>
      <c r="V1741" s="433">
        <v>0</v>
      </c>
      <c r="W1741" s="433">
        <v>0</v>
      </c>
      <c r="X1741" s="433">
        <v>0</v>
      </c>
      <c r="Y1741" s="433">
        <v>0</v>
      </c>
      <c r="Z1741" s="433">
        <v>0</v>
      </c>
      <c r="AA1741" s="433">
        <v>623956.85</v>
      </c>
      <c r="AB1741" s="433">
        <v>0</v>
      </c>
      <c r="AC1741" s="433">
        <v>0</v>
      </c>
      <c r="AD1741" s="433">
        <v>0</v>
      </c>
      <c r="AE1741" s="433">
        <v>0</v>
      </c>
      <c r="AF1741" s="433">
        <v>0</v>
      </c>
      <c r="AG1741" s="433">
        <v>0</v>
      </c>
      <c r="AH1741" s="433">
        <v>0</v>
      </c>
      <c r="AI1741" s="433">
        <v>0</v>
      </c>
      <c r="AJ1741" s="433">
        <v>7596.44</v>
      </c>
      <c r="AK1741" s="175"/>
      <c r="AL1741" s="175">
        <v>1384721.96</v>
      </c>
      <c r="AM1741" s="175">
        <v>2016275.25</v>
      </c>
      <c r="AN1741" s="175">
        <v>631553.28999999992</v>
      </c>
    </row>
    <row r="1742" spans="1:40" s="128" customFormat="1" ht="20.3" customHeight="1" x14ac:dyDescent="0.35">
      <c r="A1742" s="256">
        <v>2024</v>
      </c>
      <c r="B1742" s="184">
        <f t="shared" si="234"/>
        <v>439</v>
      </c>
      <c r="C1742" s="248" t="s">
        <v>1012</v>
      </c>
      <c r="D1742" s="184">
        <v>55464</v>
      </c>
      <c r="E1742" s="287">
        <f>VLOOKUP(D1742,'[1]2023-2025'!$A:$G,7,0)</f>
        <v>2024</v>
      </c>
      <c r="F1742" s="287"/>
      <c r="G1742" s="287" t="s">
        <v>1899</v>
      </c>
      <c r="H1742" s="288">
        <f>INDEX('[1]2023-2025'!$AK:$AK,MATCH(D1742,'[1]2023-2025'!$A:$A,0))</f>
        <v>44973</v>
      </c>
      <c r="I1742" s="288" t="e">
        <v>#N/A</v>
      </c>
      <c r="J1742" s="288" t="e">
        <f>VLOOKUP(D1742,[1]Лист3!$A:$AK,37,0)</f>
        <v>#N/A</v>
      </c>
      <c r="K1742" s="289">
        <f>INDEX('[1]2023-2025'!$G:$G,MATCH(D1742,'[1]2023-2025'!$A:$A,0))</f>
        <v>2024</v>
      </c>
      <c r="L1742" s="289"/>
      <c r="M1742" s="289"/>
      <c r="N1742" s="289"/>
      <c r="O1742" s="289" t="e">
        <v>#N/A</v>
      </c>
      <c r="P1742" s="289" t="e">
        <v>#N/A</v>
      </c>
      <c r="Q1742" s="186">
        <f t="shared" si="233"/>
        <v>394338.51999999996</v>
      </c>
      <c r="R1742" s="186">
        <f t="shared" si="232"/>
        <v>390857.86</v>
      </c>
      <c r="S1742" s="433">
        <v>0</v>
      </c>
      <c r="T1742" s="433">
        <v>0</v>
      </c>
      <c r="U1742" s="433">
        <v>0</v>
      </c>
      <c r="V1742" s="433">
        <v>0</v>
      </c>
      <c r="W1742" s="433">
        <v>0</v>
      </c>
      <c r="X1742" s="433">
        <v>0</v>
      </c>
      <c r="Y1742" s="433">
        <v>0</v>
      </c>
      <c r="Z1742" s="433">
        <v>0</v>
      </c>
      <c r="AA1742" s="433">
        <v>0</v>
      </c>
      <c r="AB1742" s="433">
        <v>187619.96</v>
      </c>
      <c r="AC1742" s="433">
        <v>203237.90000000002</v>
      </c>
      <c r="AD1742" s="433">
        <v>0</v>
      </c>
      <c r="AE1742" s="433">
        <v>0</v>
      </c>
      <c r="AF1742" s="433">
        <v>0</v>
      </c>
      <c r="AG1742" s="433">
        <v>0</v>
      </c>
      <c r="AH1742" s="433">
        <v>0</v>
      </c>
      <c r="AI1742" s="433">
        <v>0</v>
      </c>
      <c r="AJ1742" s="433">
        <v>3480.66</v>
      </c>
      <c r="AK1742" s="175"/>
      <c r="AL1742" s="175">
        <v>1417563.74</v>
      </c>
      <c r="AM1742" s="175">
        <v>1811902.26</v>
      </c>
      <c r="AN1742" s="175">
        <v>394338.51999999996</v>
      </c>
    </row>
    <row r="1743" spans="1:40" s="128" customFormat="1" ht="20.3" customHeight="1" x14ac:dyDescent="0.35">
      <c r="A1743" s="256">
        <v>2024</v>
      </c>
      <c r="B1743" s="184">
        <f>B1742+1</f>
        <v>440</v>
      </c>
      <c r="C1743" s="248" t="s">
        <v>1014</v>
      </c>
      <c r="D1743" s="184">
        <v>37105</v>
      </c>
      <c r="E1743" s="287">
        <f>VLOOKUP(D1743,'[1]2023-2025'!$A:$G,7,0)</f>
        <v>2024</v>
      </c>
      <c r="F1743" s="287"/>
      <c r="G1743" s="287" t="s">
        <v>1899</v>
      </c>
      <c r="H1743" s="288">
        <f>INDEX('[1]2023-2025'!$AK:$AK,MATCH(D1743,'[1]2023-2025'!$A:$A,0))</f>
        <v>45065</v>
      </c>
      <c r="I1743" s="288" t="e">
        <v>#N/A</v>
      </c>
      <c r="J1743" s="288">
        <f>VLOOKUP(D1743,[1]Лист3!$A:$AK,37,0)</f>
        <v>45065</v>
      </c>
      <c r="K1743" s="289">
        <f>INDEX('[1]2023-2025'!$G:$G,MATCH(D1743,'[1]2023-2025'!$A:$A,0))</f>
        <v>2024</v>
      </c>
      <c r="L1743" s="289"/>
      <c r="M1743" s="289"/>
      <c r="N1743" s="289"/>
      <c r="O1743" s="289" t="e">
        <v>#N/A</v>
      </c>
      <c r="P1743" s="289" t="e">
        <v>#N/A</v>
      </c>
      <c r="Q1743" s="186">
        <f t="shared" si="233"/>
        <v>27779</v>
      </c>
      <c r="R1743" s="186">
        <f t="shared" si="232"/>
        <v>27779</v>
      </c>
      <c r="S1743" s="433">
        <v>0</v>
      </c>
      <c r="T1743" s="433">
        <v>0</v>
      </c>
      <c r="U1743" s="433">
        <v>0</v>
      </c>
      <c r="V1743" s="433">
        <v>0</v>
      </c>
      <c r="W1743" s="433">
        <v>0</v>
      </c>
      <c r="X1743" s="433">
        <v>0</v>
      </c>
      <c r="Y1743" s="433">
        <v>0</v>
      </c>
      <c r="Z1743" s="433">
        <v>0</v>
      </c>
      <c r="AA1743" s="433">
        <v>0</v>
      </c>
      <c r="AB1743" s="433">
        <v>0</v>
      </c>
      <c r="AC1743" s="433">
        <v>0</v>
      </c>
      <c r="AD1743" s="433">
        <v>0</v>
      </c>
      <c r="AE1743" s="433">
        <v>0</v>
      </c>
      <c r="AF1743" s="433">
        <v>0</v>
      </c>
      <c r="AG1743" s="433">
        <v>0</v>
      </c>
      <c r="AH1743" s="433">
        <v>27779</v>
      </c>
      <c r="AI1743" s="433">
        <v>0</v>
      </c>
      <c r="AJ1743" s="433">
        <v>0</v>
      </c>
      <c r="AK1743" s="175"/>
      <c r="AL1743" s="175">
        <v>2673197.7200000002</v>
      </c>
      <c r="AM1743" s="175">
        <v>2700976.72</v>
      </c>
      <c r="AN1743" s="175">
        <v>27779</v>
      </c>
    </row>
    <row r="1744" spans="1:40" s="128" customFormat="1" ht="20.3" customHeight="1" x14ac:dyDescent="0.35">
      <c r="A1744" s="256">
        <v>2024</v>
      </c>
      <c r="B1744" s="184">
        <f t="shared" si="234"/>
        <v>441</v>
      </c>
      <c r="C1744" s="248" t="s">
        <v>1015</v>
      </c>
      <c r="D1744" s="184">
        <v>37106</v>
      </c>
      <c r="E1744" s="287">
        <f>VLOOKUP(D1744,'[1]2023-2025'!$A:$G,7,0)</f>
        <v>2024</v>
      </c>
      <c r="F1744" s="287"/>
      <c r="G1744" s="287" t="s">
        <v>1899</v>
      </c>
      <c r="H1744" s="288">
        <f>INDEX('[1]2023-2025'!$AK:$AK,MATCH(D1744,'[1]2023-2025'!$A:$A,0))</f>
        <v>45001</v>
      </c>
      <c r="I1744" s="288" t="e">
        <v>#N/A</v>
      </c>
      <c r="J1744" s="288" t="e">
        <f>VLOOKUP(D1744,[1]Лист3!$A:$AK,37,0)</f>
        <v>#N/A</v>
      </c>
      <c r="K1744" s="289">
        <f>INDEX('[1]2023-2025'!$G:$G,MATCH(D1744,'[1]2023-2025'!$A:$A,0))</f>
        <v>2024</v>
      </c>
      <c r="L1744" s="289"/>
      <c r="M1744" s="289"/>
      <c r="N1744" s="289"/>
      <c r="O1744" s="289" t="e">
        <v>#N/A</v>
      </c>
      <c r="P1744" s="289" t="e">
        <v>#N/A</v>
      </c>
      <c r="Q1744" s="186">
        <f t="shared" si="233"/>
        <v>454475.88</v>
      </c>
      <c r="R1744" s="186">
        <f t="shared" ref="R1744:R1804" si="235">SUM(S1744:AI1744)</f>
        <v>446018.06</v>
      </c>
      <c r="S1744" s="433">
        <v>0</v>
      </c>
      <c r="T1744" s="433">
        <v>0</v>
      </c>
      <c r="U1744" s="433">
        <v>0</v>
      </c>
      <c r="V1744" s="433">
        <v>0</v>
      </c>
      <c r="W1744" s="433">
        <v>0</v>
      </c>
      <c r="X1744" s="433">
        <v>0</v>
      </c>
      <c r="Y1744" s="433">
        <v>0</v>
      </c>
      <c r="Z1744" s="433">
        <v>0</v>
      </c>
      <c r="AA1744" s="433">
        <v>0</v>
      </c>
      <c r="AB1744" s="433">
        <v>446018.06</v>
      </c>
      <c r="AC1744" s="433">
        <v>0</v>
      </c>
      <c r="AD1744" s="433">
        <v>0</v>
      </c>
      <c r="AE1744" s="433">
        <v>0</v>
      </c>
      <c r="AF1744" s="433">
        <v>0</v>
      </c>
      <c r="AG1744" s="433">
        <v>0</v>
      </c>
      <c r="AH1744" s="433">
        <v>0</v>
      </c>
      <c r="AI1744" s="433">
        <v>0</v>
      </c>
      <c r="AJ1744" s="433">
        <v>8457.82</v>
      </c>
      <c r="AK1744" s="175"/>
      <c r="AL1744" s="175">
        <v>2270579.08</v>
      </c>
      <c r="AM1744" s="175">
        <v>2725054.96</v>
      </c>
      <c r="AN1744" s="175">
        <v>454475.88</v>
      </c>
    </row>
    <row r="1745" spans="1:40" s="128" customFormat="1" ht="20.3" customHeight="1" x14ac:dyDescent="0.35">
      <c r="A1745" s="256">
        <v>2024</v>
      </c>
      <c r="B1745" s="184">
        <f t="shared" si="234"/>
        <v>442</v>
      </c>
      <c r="C1745" s="248" t="s">
        <v>1016</v>
      </c>
      <c r="D1745" s="184">
        <v>33089</v>
      </c>
      <c r="E1745" s="287">
        <f>VLOOKUP(D1745,'[1]2023-2025'!$A:$G,7,0)</f>
        <v>2024</v>
      </c>
      <c r="F1745" s="287"/>
      <c r="G1745" s="287" t="s">
        <v>1899</v>
      </c>
      <c r="H1745" s="288">
        <f>INDEX('[1]2023-2025'!$AK:$AK,MATCH(D1745,'[1]2023-2025'!$A:$A,0))</f>
        <v>45065</v>
      </c>
      <c r="I1745" s="288" t="e">
        <v>#N/A</v>
      </c>
      <c r="J1745" s="288">
        <f>VLOOKUP(D1745,[1]Лист3!$A:$AK,37,0)</f>
        <v>45065</v>
      </c>
      <c r="K1745" s="289">
        <f>INDEX('[1]2023-2025'!$G:$G,MATCH(D1745,'[1]2023-2025'!$A:$A,0))</f>
        <v>2024</v>
      </c>
      <c r="L1745" s="289"/>
      <c r="M1745" s="289"/>
      <c r="N1745" s="289"/>
      <c r="O1745" s="289" t="e">
        <v>#N/A</v>
      </c>
      <c r="P1745" s="289" t="e">
        <v>#N/A</v>
      </c>
      <c r="Q1745" s="186">
        <f t="shared" si="233"/>
        <v>119234.28</v>
      </c>
      <c r="R1745" s="186">
        <f t="shared" si="235"/>
        <v>119234.28</v>
      </c>
      <c r="S1745" s="433">
        <v>0</v>
      </c>
      <c r="T1745" s="433">
        <v>0</v>
      </c>
      <c r="U1745" s="433">
        <v>0</v>
      </c>
      <c r="V1745" s="433">
        <v>0</v>
      </c>
      <c r="W1745" s="433">
        <v>0</v>
      </c>
      <c r="X1745" s="433">
        <v>0</v>
      </c>
      <c r="Y1745" s="433">
        <v>0</v>
      </c>
      <c r="Z1745" s="433">
        <v>0</v>
      </c>
      <c r="AA1745" s="433">
        <v>0</v>
      </c>
      <c r="AB1745" s="433">
        <v>0</v>
      </c>
      <c r="AC1745" s="433">
        <v>0</v>
      </c>
      <c r="AD1745" s="433">
        <v>0</v>
      </c>
      <c r="AE1745" s="433">
        <v>0</v>
      </c>
      <c r="AF1745" s="433">
        <v>0</v>
      </c>
      <c r="AG1745" s="433">
        <v>0</v>
      </c>
      <c r="AH1745" s="433">
        <v>119234.28</v>
      </c>
      <c r="AI1745" s="433">
        <v>0</v>
      </c>
      <c r="AJ1745" s="433">
        <v>0</v>
      </c>
      <c r="AK1745" s="175"/>
      <c r="AL1745" s="175">
        <v>16218569.890000001</v>
      </c>
      <c r="AM1745" s="175">
        <v>16337804.17</v>
      </c>
      <c r="AN1745" s="175">
        <v>119234.28</v>
      </c>
    </row>
    <row r="1746" spans="1:40" s="128" customFormat="1" ht="20.3" customHeight="1" x14ac:dyDescent="0.35">
      <c r="A1746" s="256">
        <v>2024</v>
      </c>
      <c r="B1746" s="184">
        <f t="shared" si="234"/>
        <v>443</v>
      </c>
      <c r="C1746" s="248" t="s">
        <v>1017</v>
      </c>
      <c r="D1746" s="184">
        <v>33018</v>
      </c>
      <c r="E1746" s="287">
        <f>VLOOKUP(D1746,'[1]2023-2025'!$A:$G,7,0)</f>
        <v>2024</v>
      </c>
      <c r="F1746" s="287"/>
      <c r="G1746" s="287" t="s">
        <v>1899</v>
      </c>
      <c r="H1746" s="288">
        <f>INDEX('[1]2023-2025'!$AK:$AK,MATCH(D1746,'[1]2023-2025'!$A:$A,0))</f>
        <v>45065</v>
      </c>
      <c r="I1746" s="288" t="e">
        <v>#N/A</v>
      </c>
      <c r="J1746" s="288">
        <f>VLOOKUP(D1746,[1]Лист3!$A:$AK,37,0)</f>
        <v>45065</v>
      </c>
      <c r="K1746" s="289">
        <f>INDEX('[1]2023-2025'!$G:$G,MATCH(D1746,'[1]2023-2025'!$A:$A,0))</f>
        <v>2024</v>
      </c>
      <c r="L1746" s="289"/>
      <c r="M1746" s="289"/>
      <c r="N1746" s="289"/>
      <c r="O1746" s="289" t="e">
        <v>#N/A</v>
      </c>
      <c r="P1746" s="289" t="e">
        <v>#N/A</v>
      </c>
      <c r="Q1746" s="186">
        <f t="shared" si="233"/>
        <v>92825.88</v>
      </c>
      <c r="R1746" s="186">
        <f t="shared" si="235"/>
        <v>92825.88</v>
      </c>
      <c r="S1746" s="433">
        <v>0</v>
      </c>
      <c r="T1746" s="433">
        <v>0</v>
      </c>
      <c r="U1746" s="433">
        <v>0</v>
      </c>
      <c r="V1746" s="433">
        <v>0</v>
      </c>
      <c r="W1746" s="433">
        <v>0</v>
      </c>
      <c r="X1746" s="433">
        <v>0</v>
      </c>
      <c r="Y1746" s="433">
        <v>0</v>
      </c>
      <c r="Z1746" s="433">
        <v>0</v>
      </c>
      <c r="AA1746" s="433">
        <v>0</v>
      </c>
      <c r="AB1746" s="433">
        <v>0</v>
      </c>
      <c r="AC1746" s="433">
        <v>0</v>
      </c>
      <c r="AD1746" s="433">
        <v>0</v>
      </c>
      <c r="AE1746" s="433">
        <v>0</v>
      </c>
      <c r="AF1746" s="433">
        <v>0</v>
      </c>
      <c r="AG1746" s="433">
        <v>0</v>
      </c>
      <c r="AH1746" s="433">
        <v>92825.88</v>
      </c>
      <c r="AI1746" s="433">
        <v>0</v>
      </c>
      <c r="AJ1746" s="433">
        <v>0</v>
      </c>
      <c r="AK1746" s="175"/>
      <c r="AL1746" s="175">
        <v>14549989.85</v>
      </c>
      <c r="AM1746" s="175">
        <v>14642815.73</v>
      </c>
      <c r="AN1746" s="175">
        <v>92825.88</v>
      </c>
    </row>
    <row r="1747" spans="1:40" s="128" customFormat="1" ht="20.3" customHeight="1" x14ac:dyDescent="0.35">
      <c r="A1747" s="256">
        <v>2024</v>
      </c>
      <c r="B1747" s="184">
        <f t="shared" si="234"/>
        <v>444</v>
      </c>
      <c r="C1747" s="248" t="s">
        <v>1018</v>
      </c>
      <c r="D1747" s="184">
        <v>32979</v>
      </c>
      <c r="E1747" s="287">
        <f>VLOOKUP(D1747,'[1]2023-2025'!$A:$G,7,0)</f>
        <v>2024</v>
      </c>
      <c r="F1747" s="287"/>
      <c r="G1747" s="287" t="s">
        <v>1899</v>
      </c>
      <c r="H1747" s="288">
        <f>INDEX('[1]2023-2025'!$AK:$AK,MATCH(D1747,'[1]2023-2025'!$A:$A,0))</f>
        <v>45065</v>
      </c>
      <c r="I1747" s="288" t="e">
        <v>#N/A</v>
      </c>
      <c r="J1747" s="288">
        <f>VLOOKUP(D1747,[1]Лист3!$A:$AK,37,0)</f>
        <v>45065</v>
      </c>
      <c r="K1747" s="289">
        <f>INDEX('[1]2023-2025'!$G:$G,MATCH(D1747,'[1]2023-2025'!$A:$A,0))</f>
        <v>2024</v>
      </c>
      <c r="L1747" s="289"/>
      <c r="M1747" s="289"/>
      <c r="N1747" s="289"/>
      <c r="O1747" s="289" t="e">
        <v>#N/A</v>
      </c>
      <c r="P1747" s="289" t="e">
        <v>#N/A</v>
      </c>
      <c r="Q1747" s="186">
        <f t="shared" si="233"/>
        <v>181927.67999999999</v>
      </c>
      <c r="R1747" s="186">
        <f t="shared" si="235"/>
        <v>181927.67999999999</v>
      </c>
      <c r="S1747" s="433">
        <v>0</v>
      </c>
      <c r="T1747" s="433">
        <v>0</v>
      </c>
      <c r="U1747" s="433">
        <v>0</v>
      </c>
      <c r="V1747" s="433">
        <v>0</v>
      </c>
      <c r="W1747" s="433">
        <v>0</v>
      </c>
      <c r="X1747" s="433">
        <v>0</v>
      </c>
      <c r="Y1747" s="433">
        <v>0</v>
      </c>
      <c r="Z1747" s="433">
        <v>0</v>
      </c>
      <c r="AA1747" s="433">
        <v>0</v>
      </c>
      <c r="AB1747" s="433">
        <v>0</v>
      </c>
      <c r="AC1747" s="433">
        <v>0</v>
      </c>
      <c r="AD1747" s="433">
        <v>0</v>
      </c>
      <c r="AE1747" s="433">
        <v>0</v>
      </c>
      <c r="AF1747" s="433">
        <v>0</v>
      </c>
      <c r="AG1747" s="433">
        <v>0</v>
      </c>
      <c r="AH1747" s="433">
        <v>181927.67999999999</v>
      </c>
      <c r="AI1747" s="433">
        <v>0</v>
      </c>
      <c r="AJ1747" s="433">
        <v>0</v>
      </c>
      <c r="AK1747" s="175"/>
      <c r="AL1747" s="175">
        <v>26919248.460000001</v>
      </c>
      <c r="AM1747" s="175">
        <v>27101176.140000001</v>
      </c>
      <c r="AN1747" s="175">
        <v>181927.67999999999</v>
      </c>
    </row>
    <row r="1748" spans="1:40" s="128" customFormat="1" ht="20.3" customHeight="1" x14ac:dyDescent="0.35">
      <c r="A1748" s="256">
        <v>2024</v>
      </c>
      <c r="B1748" s="184">
        <f t="shared" si="234"/>
        <v>445</v>
      </c>
      <c r="C1748" s="248" t="s">
        <v>1019</v>
      </c>
      <c r="D1748" s="184">
        <v>33041</v>
      </c>
      <c r="E1748" s="287" t="e">
        <f>VLOOKUP(D1748,'[1]2023-2025'!$A:$G,7,0)</f>
        <v>#N/A</v>
      </c>
      <c r="F1748" s="287"/>
      <c r="G1748" s="287" t="s">
        <v>1899</v>
      </c>
      <c r="H1748" s="288" t="e">
        <f>INDEX('[1]2023-2025'!$AK:$AK,MATCH(D1748,'[1]2023-2025'!$A:$A,0))</f>
        <v>#N/A</v>
      </c>
      <c r="I1748" s="288" t="e">
        <v>#N/A</v>
      </c>
      <c r="J1748" s="288" t="e">
        <f>VLOOKUP(D1748,[1]Лист3!$A:$AK,37,0)</f>
        <v>#N/A</v>
      </c>
      <c r="K1748" s="289" t="e">
        <f>INDEX('[1]2023-2025'!$G:$G,MATCH(D1748,'[1]2023-2025'!$A:$A,0))</f>
        <v>#N/A</v>
      </c>
      <c r="L1748" s="289"/>
      <c r="M1748" s="289"/>
      <c r="N1748" s="289"/>
      <c r="O1748" s="289" t="e">
        <v>#N/A</v>
      </c>
      <c r="P1748" s="289" t="e">
        <v>#N/A</v>
      </c>
      <c r="Q1748" s="186">
        <f t="shared" si="233"/>
        <v>204361.08</v>
      </c>
      <c r="R1748" s="186">
        <f t="shared" si="235"/>
        <v>204361.08</v>
      </c>
      <c r="S1748" s="433">
        <v>0</v>
      </c>
      <c r="T1748" s="433">
        <v>0</v>
      </c>
      <c r="U1748" s="433">
        <v>0</v>
      </c>
      <c r="V1748" s="433">
        <v>0</v>
      </c>
      <c r="W1748" s="433">
        <v>0</v>
      </c>
      <c r="X1748" s="433">
        <v>0</v>
      </c>
      <c r="Y1748" s="433">
        <v>0</v>
      </c>
      <c r="Z1748" s="433">
        <v>0</v>
      </c>
      <c r="AA1748" s="433">
        <v>0</v>
      </c>
      <c r="AB1748" s="433">
        <v>0</v>
      </c>
      <c r="AC1748" s="433">
        <v>0</v>
      </c>
      <c r="AD1748" s="433">
        <v>0</v>
      </c>
      <c r="AE1748" s="433">
        <v>0</v>
      </c>
      <c r="AF1748" s="433">
        <v>0</v>
      </c>
      <c r="AG1748" s="433">
        <v>0</v>
      </c>
      <c r="AH1748" s="433">
        <v>204361.08</v>
      </c>
      <c r="AI1748" s="433">
        <v>0</v>
      </c>
      <c r="AJ1748" s="433">
        <v>0</v>
      </c>
      <c r="AK1748" s="175"/>
      <c r="AL1748" s="175">
        <v>16011321.439999999</v>
      </c>
      <c r="AM1748" s="175">
        <v>16215682.52</v>
      </c>
      <c r="AN1748" s="175">
        <v>204361.08</v>
      </c>
    </row>
    <row r="1749" spans="1:40" s="128" customFormat="1" ht="20.3" customHeight="1" x14ac:dyDescent="0.35">
      <c r="A1749" s="256">
        <v>2024</v>
      </c>
      <c r="B1749" s="184">
        <f t="shared" si="234"/>
        <v>446</v>
      </c>
      <c r="C1749" s="248" t="s">
        <v>1020</v>
      </c>
      <c r="D1749" s="184">
        <v>32982</v>
      </c>
      <c r="E1749" s="287">
        <f>VLOOKUP(D1749,'[1]2023-2025'!$A:$G,7,0)</f>
        <v>2024</v>
      </c>
      <c r="F1749" s="287"/>
      <c r="G1749" s="287" t="s">
        <v>1899</v>
      </c>
      <c r="H1749" s="288">
        <f>INDEX('[1]2023-2025'!$AK:$AK,MATCH(D1749,'[1]2023-2025'!$A:$A,0))</f>
        <v>45065</v>
      </c>
      <c r="I1749" s="288" t="e">
        <v>#N/A</v>
      </c>
      <c r="J1749" s="288">
        <f>VLOOKUP(D1749,[1]Лист3!$A:$AK,37,0)</f>
        <v>45065</v>
      </c>
      <c r="K1749" s="289">
        <f>INDEX('[1]2023-2025'!$G:$G,MATCH(D1749,'[1]2023-2025'!$A:$A,0))</f>
        <v>2024</v>
      </c>
      <c r="L1749" s="289"/>
      <c r="M1749" s="289"/>
      <c r="N1749" s="289"/>
      <c r="O1749" s="289" t="e">
        <v>#N/A</v>
      </c>
      <c r="P1749" s="289" t="e">
        <v>#N/A</v>
      </c>
      <c r="Q1749" s="186">
        <f t="shared" si="233"/>
        <v>131949.96</v>
      </c>
      <c r="R1749" s="186">
        <f t="shared" si="235"/>
        <v>131949.96</v>
      </c>
      <c r="S1749" s="433">
        <v>0</v>
      </c>
      <c r="T1749" s="433">
        <v>0</v>
      </c>
      <c r="U1749" s="433">
        <v>0</v>
      </c>
      <c r="V1749" s="433">
        <v>0</v>
      </c>
      <c r="W1749" s="433">
        <v>0</v>
      </c>
      <c r="X1749" s="433">
        <v>0</v>
      </c>
      <c r="Y1749" s="433">
        <v>0</v>
      </c>
      <c r="Z1749" s="433">
        <v>0</v>
      </c>
      <c r="AA1749" s="433">
        <v>0</v>
      </c>
      <c r="AB1749" s="433">
        <v>0</v>
      </c>
      <c r="AC1749" s="433">
        <v>0</v>
      </c>
      <c r="AD1749" s="433">
        <v>0</v>
      </c>
      <c r="AE1749" s="433">
        <v>0</v>
      </c>
      <c r="AF1749" s="433">
        <v>0</v>
      </c>
      <c r="AG1749" s="433">
        <v>0</v>
      </c>
      <c r="AH1749" s="433">
        <v>131949.96</v>
      </c>
      <c r="AI1749" s="433">
        <v>0</v>
      </c>
      <c r="AJ1749" s="433">
        <v>0</v>
      </c>
      <c r="AK1749" s="175"/>
      <c r="AL1749" s="175">
        <v>17436388.349999998</v>
      </c>
      <c r="AM1749" s="175">
        <v>17568338.309999999</v>
      </c>
      <c r="AN1749" s="175">
        <v>131949.96</v>
      </c>
    </row>
    <row r="1750" spans="1:40" s="128" customFormat="1" ht="20.3" customHeight="1" x14ac:dyDescent="0.35">
      <c r="A1750" s="256">
        <v>2024</v>
      </c>
      <c r="B1750" s="184">
        <f>B1749+1</f>
        <v>447</v>
      </c>
      <c r="C1750" s="248" t="s">
        <v>1021</v>
      </c>
      <c r="D1750" s="184">
        <v>33049</v>
      </c>
      <c r="E1750" s="287" t="e">
        <f>VLOOKUP(D1750,'[1]2023-2025'!$A:$G,7,0)</f>
        <v>#N/A</v>
      </c>
      <c r="F1750" s="287"/>
      <c r="G1750" s="287" t="s">
        <v>1899</v>
      </c>
      <c r="H1750" s="288" t="e">
        <f>INDEX('[1]2023-2025'!$AK:$AK,MATCH(D1750,'[1]2023-2025'!$A:$A,0))</f>
        <v>#N/A</v>
      </c>
      <c r="I1750" s="288" t="e">
        <v>#N/A</v>
      </c>
      <c r="J1750" s="288" t="e">
        <f>VLOOKUP(D1750,[1]Лист3!$A:$AK,37,0)</f>
        <v>#N/A</v>
      </c>
      <c r="K1750" s="289" t="e">
        <f>INDEX('[1]2023-2025'!$G:$G,MATCH(D1750,'[1]2023-2025'!$A:$A,0))</f>
        <v>#N/A</v>
      </c>
      <c r="L1750" s="289"/>
      <c r="M1750" s="289"/>
      <c r="N1750" s="289"/>
      <c r="O1750" s="289" t="e">
        <v>#N/A</v>
      </c>
      <c r="P1750" s="289" t="e">
        <v>#N/A</v>
      </c>
      <c r="Q1750" s="186">
        <f t="shared" si="233"/>
        <v>144166.01999999999</v>
      </c>
      <c r="R1750" s="186">
        <f t="shared" si="235"/>
        <v>144166.01999999999</v>
      </c>
      <c r="S1750" s="433">
        <v>0</v>
      </c>
      <c r="T1750" s="433">
        <v>0</v>
      </c>
      <c r="U1750" s="433">
        <v>0</v>
      </c>
      <c r="V1750" s="433">
        <v>0</v>
      </c>
      <c r="W1750" s="433">
        <v>0</v>
      </c>
      <c r="X1750" s="433">
        <v>0</v>
      </c>
      <c r="Y1750" s="433">
        <v>0</v>
      </c>
      <c r="Z1750" s="433">
        <v>0</v>
      </c>
      <c r="AA1750" s="433">
        <v>0</v>
      </c>
      <c r="AB1750" s="433">
        <v>0</v>
      </c>
      <c r="AC1750" s="433">
        <v>0</v>
      </c>
      <c r="AD1750" s="433">
        <v>0</v>
      </c>
      <c r="AE1750" s="433">
        <v>0</v>
      </c>
      <c r="AF1750" s="433">
        <v>0</v>
      </c>
      <c r="AG1750" s="433">
        <v>0</v>
      </c>
      <c r="AH1750" s="433">
        <v>144166.01999999999</v>
      </c>
      <c r="AI1750" s="433">
        <v>0</v>
      </c>
      <c r="AJ1750" s="433">
        <v>0</v>
      </c>
      <c r="AK1750" s="175"/>
      <c r="AL1750" s="175">
        <v>22806839.100000001</v>
      </c>
      <c r="AM1750" s="175">
        <v>22951005.120000001</v>
      </c>
      <c r="AN1750" s="175">
        <v>144166.01999999999</v>
      </c>
    </row>
    <row r="1751" spans="1:40" s="128" customFormat="1" ht="20.3" customHeight="1" x14ac:dyDescent="0.35">
      <c r="A1751" s="256">
        <v>2024</v>
      </c>
      <c r="B1751" s="184">
        <f t="shared" si="234"/>
        <v>448</v>
      </c>
      <c r="C1751" s="248" t="s">
        <v>1022</v>
      </c>
      <c r="D1751" s="184">
        <v>33060</v>
      </c>
      <c r="E1751" s="287">
        <f>VLOOKUP(D1751,'[1]2023-2025'!$A:$G,7,0)</f>
        <v>2024</v>
      </c>
      <c r="F1751" s="287"/>
      <c r="G1751" s="287" t="s">
        <v>1899</v>
      </c>
      <c r="H1751" s="288">
        <f>INDEX('[1]2023-2025'!$AK:$AK,MATCH(D1751,'[1]2023-2025'!$A:$A,0))</f>
        <v>45065</v>
      </c>
      <c r="I1751" s="288" t="e">
        <v>#N/A</v>
      </c>
      <c r="J1751" s="288">
        <f>VLOOKUP(D1751,[1]Лист3!$A:$AK,37,0)</f>
        <v>45065</v>
      </c>
      <c r="K1751" s="289">
        <f>INDEX('[1]2023-2025'!$G:$G,MATCH(D1751,'[1]2023-2025'!$A:$A,0))</f>
        <v>2024</v>
      </c>
      <c r="L1751" s="289"/>
      <c r="M1751" s="289"/>
      <c r="N1751" s="289"/>
      <c r="O1751" s="289" t="e">
        <v>#N/A</v>
      </c>
      <c r="P1751" s="289" t="e">
        <v>#N/A</v>
      </c>
      <c r="Q1751" s="186">
        <f t="shared" si="233"/>
        <v>5174056.5199999996</v>
      </c>
      <c r="R1751" s="186">
        <f t="shared" si="235"/>
        <v>5115048.92</v>
      </c>
      <c r="S1751" s="433">
        <v>0</v>
      </c>
      <c r="T1751" s="433">
        <v>0</v>
      </c>
      <c r="U1751" s="433">
        <v>0</v>
      </c>
      <c r="V1751" s="433">
        <v>0</v>
      </c>
      <c r="W1751" s="433">
        <v>0</v>
      </c>
      <c r="X1751" s="433">
        <v>447907.15999999992</v>
      </c>
      <c r="Y1751" s="433">
        <v>0</v>
      </c>
      <c r="Z1751" s="433">
        <v>0</v>
      </c>
      <c r="AA1751" s="433">
        <v>4667141.76</v>
      </c>
      <c r="AB1751" s="433">
        <v>0</v>
      </c>
      <c r="AC1751" s="433">
        <v>0</v>
      </c>
      <c r="AD1751" s="433">
        <v>0</v>
      </c>
      <c r="AE1751" s="433">
        <v>0</v>
      </c>
      <c r="AF1751" s="433">
        <v>0</v>
      </c>
      <c r="AG1751" s="433">
        <v>0</v>
      </c>
      <c r="AH1751" s="433">
        <v>0</v>
      </c>
      <c r="AI1751" s="433">
        <v>0</v>
      </c>
      <c r="AJ1751" s="433">
        <v>59007.6</v>
      </c>
      <c r="AK1751" s="175"/>
      <c r="AL1751" s="175">
        <v>11146091.370000001</v>
      </c>
      <c r="AM1751" s="175">
        <v>16320147.890000001</v>
      </c>
      <c r="AN1751" s="175">
        <v>5174056.5199999996</v>
      </c>
    </row>
    <row r="1752" spans="1:40" s="128" customFormat="1" ht="20.3" customHeight="1" x14ac:dyDescent="0.35">
      <c r="A1752" s="256">
        <v>2024</v>
      </c>
      <c r="B1752" s="184">
        <f t="shared" si="234"/>
        <v>449</v>
      </c>
      <c r="C1752" s="248" t="s">
        <v>1023</v>
      </c>
      <c r="D1752" s="184">
        <v>33067</v>
      </c>
      <c r="E1752" s="287" t="e">
        <f>VLOOKUP(D1752,'[1]2023-2025'!$A:$G,7,0)</f>
        <v>#N/A</v>
      </c>
      <c r="F1752" s="287"/>
      <c r="G1752" s="287" t="s">
        <v>1899</v>
      </c>
      <c r="H1752" s="288" t="e">
        <f>INDEX('[1]2023-2025'!$AK:$AK,MATCH(D1752,'[1]2023-2025'!$A:$A,0))</f>
        <v>#N/A</v>
      </c>
      <c r="I1752" s="288" t="e">
        <v>#N/A</v>
      </c>
      <c r="J1752" s="288" t="e">
        <f>VLOOKUP(D1752,[1]Лист3!$A:$AK,37,0)</f>
        <v>#N/A</v>
      </c>
      <c r="K1752" s="289" t="e">
        <f>INDEX('[1]2023-2025'!$G:$G,MATCH(D1752,'[1]2023-2025'!$A:$A,0))</f>
        <v>#N/A</v>
      </c>
      <c r="L1752" s="289"/>
      <c r="M1752" s="289"/>
      <c r="N1752" s="289"/>
      <c r="O1752" s="289" t="e">
        <v>#N/A</v>
      </c>
      <c r="P1752" s="289" t="e">
        <v>#N/A</v>
      </c>
      <c r="Q1752" s="186">
        <f t="shared" si="233"/>
        <v>141949.92000000001</v>
      </c>
      <c r="R1752" s="186">
        <f t="shared" si="235"/>
        <v>141949.92000000001</v>
      </c>
      <c r="S1752" s="433">
        <v>0</v>
      </c>
      <c r="T1752" s="433">
        <v>0</v>
      </c>
      <c r="U1752" s="433">
        <v>0</v>
      </c>
      <c r="V1752" s="433">
        <v>0</v>
      </c>
      <c r="W1752" s="433">
        <v>0</v>
      </c>
      <c r="X1752" s="433">
        <v>0</v>
      </c>
      <c r="Y1752" s="433">
        <v>0</v>
      </c>
      <c r="Z1752" s="433">
        <v>0</v>
      </c>
      <c r="AA1752" s="433">
        <v>0</v>
      </c>
      <c r="AB1752" s="433">
        <v>0</v>
      </c>
      <c r="AC1752" s="433">
        <v>0</v>
      </c>
      <c r="AD1752" s="433">
        <v>0</v>
      </c>
      <c r="AE1752" s="433">
        <v>0</v>
      </c>
      <c r="AF1752" s="433">
        <v>0</v>
      </c>
      <c r="AG1752" s="433">
        <v>0</v>
      </c>
      <c r="AH1752" s="433">
        <v>141949.92000000001</v>
      </c>
      <c r="AI1752" s="433">
        <v>0</v>
      </c>
      <c r="AJ1752" s="433">
        <v>0</v>
      </c>
      <c r="AK1752" s="175"/>
      <c r="AL1752" s="175">
        <v>22918915.649999999</v>
      </c>
      <c r="AM1752" s="175">
        <v>23060865.57</v>
      </c>
      <c r="AN1752" s="175">
        <v>141949.92000000001</v>
      </c>
    </row>
    <row r="1753" spans="1:40" s="128" customFormat="1" ht="23.25" customHeight="1" x14ac:dyDescent="0.35">
      <c r="A1753" s="256">
        <v>2024</v>
      </c>
      <c r="B1753" s="184">
        <f>B1752+1</f>
        <v>450</v>
      </c>
      <c r="C1753" s="408" t="s">
        <v>3855</v>
      </c>
      <c r="D1753" s="184">
        <v>33011</v>
      </c>
      <c r="E1753" s="287">
        <f>VLOOKUP(D1753,'[1]2023-2025'!$A:$G,7,0)</f>
        <v>2024</v>
      </c>
      <c r="F1753" s="287"/>
      <c r="G1753" s="287" t="s">
        <v>1899</v>
      </c>
      <c r="H1753" s="288">
        <f>INDEX('[1]2023-2025'!$AK:$AK,MATCH(D1753,'[1]2023-2025'!$A:$A,0))</f>
        <v>44973</v>
      </c>
      <c r="I1753" s="288" t="e">
        <v>#N/A</v>
      </c>
      <c r="J1753" s="288" t="e">
        <f>VLOOKUP(D1753,[1]Лист3!$A:$AK,37,0)</f>
        <v>#N/A</v>
      </c>
      <c r="K1753" s="289">
        <f>INDEX('[1]2023-2025'!$G:$G,MATCH(D1753,'[1]2023-2025'!$A:$A,0))</f>
        <v>2024</v>
      </c>
      <c r="L1753" s="289"/>
      <c r="M1753" s="289"/>
      <c r="N1753" s="289"/>
      <c r="O1753" s="289" t="e">
        <v>#N/A</v>
      </c>
      <c r="P1753" s="289" t="e">
        <v>#N/A</v>
      </c>
      <c r="Q1753" s="186">
        <f t="shared" si="233"/>
        <v>3112895.4</v>
      </c>
      <c r="R1753" s="186">
        <f t="shared" si="235"/>
        <v>3059506.88</v>
      </c>
      <c r="S1753" s="433">
        <v>0</v>
      </c>
      <c r="T1753" s="433">
        <v>0</v>
      </c>
      <c r="U1753" s="433">
        <v>0</v>
      </c>
      <c r="V1753" s="433">
        <v>0</v>
      </c>
      <c r="W1753" s="433">
        <v>0</v>
      </c>
      <c r="X1753" s="433">
        <v>0</v>
      </c>
      <c r="Y1753" s="433">
        <v>0</v>
      </c>
      <c r="Z1753" s="433">
        <v>0</v>
      </c>
      <c r="AA1753" s="433">
        <v>2970657.76</v>
      </c>
      <c r="AB1753" s="433">
        <v>0</v>
      </c>
      <c r="AC1753" s="433">
        <v>0</v>
      </c>
      <c r="AD1753" s="433">
        <v>0</v>
      </c>
      <c r="AE1753" s="433">
        <v>0</v>
      </c>
      <c r="AF1753" s="433">
        <v>0</v>
      </c>
      <c r="AG1753" s="433">
        <v>0</v>
      </c>
      <c r="AH1753" s="433">
        <v>88849.12</v>
      </c>
      <c r="AI1753" s="433">
        <v>0</v>
      </c>
      <c r="AJ1753" s="433">
        <v>53388.52</v>
      </c>
      <c r="AK1753" s="175"/>
      <c r="AL1753" s="175">
        <v>7104608</v>
      </c>
      <c r="AM1753" s="175">
        <v>10217503.4</v>
      </c>
      <c r="AN1753" s="175">
        <v>3112895.4</v>
      </c>
    </row>
    <row r="1754" spans="1:40" s="128" customFormat="1" ht="23.25" customHeight="1" x14ac:dyDescent="0.35">
      <c r="A1754" s="256">
        <v>2024</v>
      </c>
      <c r="B1754" s="184">
        <f t="shared" si="234"/>
        <v>451</v>
      </c>
      <c r="C1754" s="393" t="s">
        <v>472</v>
      </c>
      <c r="D1754" s="184">
        <v>37066</v>
      </c>
      <c r="E1754" s="287">
        <f>VLOOKUP(D1754,'[1]2023-2025'!$A:$G,7,0)</f>
        <v>2024</v>
      </c>
      <c r="F1754" s="287"/>
      <c r="G1754" s="287" t="s">
        <v>1899</v>
      </c>
      <c r="H1754" s="288">
        <f>INDEX('[1]2023-2025'!$AK:$AK,MATCH(D1754,'[1]2023-2025'!$A:$A,0))</f>
        <v>44973</v>
      </c>
      <c r="I1754" s="288" t="e">
        <v>#N/A</v>
      </c>
      <c r="J1754" s="288" t="e">
        <f>VLOOKUP(D1754,[1]Лист3!$A:$AK,37,0)</f>
        <v>#N/A</v>
      </c>
      <c r="K1754" s="289">
        <f>INDEX('[1]2023-2025'!$G:$G,MATCH(D1754,'[1]2023-2025'!$A:$A,0))</f>
        <v>2024</v>
      </c>
      <c r="L1754" s="289"/>
      <c r="M1754" s="289"/>
      <c r="N1754" s="289"/>
      <c r="O1754" s="289" t="e">
        <v>#N/A</v>
      </c>
      <c r="P1754" s="289" t="e">
        <v>#N/A</v>
      </c>
      <c r="Q1754" s="186">
        <f t="shared" si="233"/>
        <v>1290731.77</v>
      </c>
      <c r="R1754" s="186">
        <f t="shared" si="235"/>
        <v>1269893.04</v>
      </c>
      <c r="S1754" s="433">
        <v>0</v>
      </c>
      <c r="T1754" s="433">
        <v>0</v>
      </c>
      <c r="U1754" s="433">
        <v>0</v>
      </c>
      <c r="V1754" s="433">
        <v>0</v>
      </c>
      <c r="W1754" s="433">
        <v>0</v>
      </c>
      <c r="X1754" s="433">
        <v>0</v>
      </c>
      <c r="Y1754" s="433">
        <v>0</v>
      </c>
      <c r="Z1754" s="433">
        <v>0</v>
      </c>
      <c r="AA1754" s="433">
        <v>1269893.04</v>
      </c>
      <c r="AB1754" s="433">
        <v>0</v>
      </c>
      <c r="AC1754" s="433">
        <v>0</v>
      </c>
      <c r="AD1754" s="433">
        <v>0</v>
      </c>
      <c r="AE1754" s="433">
        <v>0</v>
      </c>
      <c r="AF1754" s="433">
        <v>0</v>
      </c>
      <c r="AG1754" s="433">
        <v>0</v>
      </c>
      <c r="AH1754" s="433">
        <v>0</v>
      </c>
      <c r="AI1754" s="433">
        <v>0</v>
      </c>
      <c r="AJ1754" s="433">
        <v>20838.73</v>
      </c>
      <c r="AK1754" s="175"/>
      <c r="AL1754" s="175">
        <v>2531086.92</v>
      </c>
      <c r="AM1754" s="175">
        <v>3821818.69</v>
      </c>
      <c r="AN1754" s="175">
        <v>1290731.77</v>
      </c>
    </row>
    <row r="1755" spans="1:40" s="128" customFormat="1" ht="23.25" customHeight="1" x14ac:dyDescent="0.35">
      <c r="A1755" s="256">
        <v>2024</v>
      </c>
      <c r="B1755" s="184">
        <f t="shared" si="234"/>
        <v>452</v>
      </c>
      <c r="C1755" s="393" t="s">
        <v>473</v>
      </c>
      <c r="D1755" s="184">
        <v>37067</v>
      </c>
      <c r="E1755" s="287">
        <f>VLOOKUP(D1755,'[1]2023-2025'!$A:$G,7,0)</f>
        <v>2024</v>
      </c>
      <c r="F1755" s="287"/>
      <c r="G1755" s="287" t="s">
        <v>1899</v>
      </c>
      <c r="H1755" s="288">
        <f>INDEX('[1]2023-2025'!$AK:$AK,MATCH(D1755,'[1]2023-2025'!$A:$A,0))</f>
        <v>44973</v>
      </c>
      <c r="I1755" s="288" t="e">
        <v>#N/A</v>
      </c>
      <c r="J1755" s="288" t="e">
        <f>VLOOKUP(D1755,[1]Лист3!$A:$AK,37,0)</f>
        <v>#N/A</v>
      </c>
      <c r="K1755" s="289">
        <f>INDEX('[1]2023-2025'!$G:$G,MATCH(D1755,'[1]2023-2025'!$A:$A,0))</f>
        <v>2024</v>
      </c>
      <c r="L1755" s="289"/>
      <c r="M1755" s="289"/>
      <c r="N1755" s="289"/>
      <c r="O1755" s="289" t="e">
        <v>#N/A</v>
      </c>
      <c r="P1755" s="289" t="e">
        <v>#N/A</v>
      </c>
      <c r="Q1755" s="186">
        <f t="shared" si="233"/>
        <v>1290731.77</v>
      </c>
      <c r="R1755" s="186">
        <f t="shared" si="235"/>
        <v>1269893.04</v>
      </c>
      <c r="S1755" s="433">
        <v>0</v>
      </c>
      <c r="T1755" s="433">
        <v>0</v>
      </c>
      <c r="U1755" s="433">
        <v>0</v>
      </c>
      <c r="V1755" s="433">
        <v>0</v>
      </c>
      <c r="W1755" s="433">
        <v>0</v>
      </c>
      <c r="X1755" s="433">
        <v>0</v>
      </c>
      <c r="Y1755" s="433">
        <v>0</v>
      </c>
      <c r="Z1755" s="433">
        <v>0</v>
      </c>
      <c r="AA1755" s="433">
        <v>1269893.04</v>
      </c>
      <c r="AB1755" s="433">
        <v>0</v>
      </c>
      <c r="AC1755" s="433">
        <v>0</v>
      </c>
      <c r="AD1755" s="433">
        <v>0</v>
      </c>
      <c r="AE1755" s="433">
        <v>0</v>
      </c>
      <c r="AF1755" s="433">
        <v>0</v>
      </c>
      <c r="AG1755" s="433">
        <v>0</v>
      </c>
      <c r="AH1755" s="433">
        <v>0</v>
      </c>
      <c r="AI1755" s="433">
        <v>0</v>
      </c>
      <c r="AJ1755" s="433">
        <v>20838.73</v>
      </c>
      <c r="AK1755" s="175"/>
      <c r="AL1755" s="175">
        <v>2493765.75</v>
      </c>
      <c r="AM1755" s="175">
        <v>3784497.52</v>
      </c>
      <c r="AN1755" s="175">
        <v>1290731.77</v>
      </c>
    </row>
    <row r="1756" spans="1:40" s="128" customFormat="1" ht="23.25" customHeight="1" x14ac:dyDescent="0.35">
      <c r="A1756" s="256">
        <v>2024</v>
      </c>
      <c r="B1756" s="184">
        <f t="shared" si="234"/>
        <v>453</v>
      </c>
      <c r="C1756" s="408" t="s">
        <v>474</v>
      </c>
      <c r="D1756" s="184">
        <v>37068</v>
      </c>
      <c r="E1756" s="287">
        <f>VLOOKUP(D1756,'[1]2023-2025'!$A:$G,7,0)</f>
        <v>2024</v>
      </c>
      <c r="F1756" s="287"/>
      <c r="G1756" s="287" t="s">
        <v>1899</v>
      </c>
      <c r="H1756" s="288">
        <f>INDEX('[1]2023-2025'!$AK:$AK,MATCH(D1756,'[1]2023-2025'!$A:$A,0))</f>
        <v>44973</v>
      </c>
      <c r="I1756" s="288" t="e">
        <v>#N/A</v>
      </c>
      <c r="J1756" s="288" t="e">
        <f>VLOOKUP(D1756,[1]Лист3!$A:$AK,37,0)</f>
        <v>#N/A</v>
      </c>
      <c r="K1756" s="289">
        <f>INDEX('[1]2023-2025'!$G:$G,MATCH(D1756,'[1]2023-2025'!$A:$A,0))</f>
        <v>2024</v>
      </c>
      <c r="L1756" s="289"/>
      <c r="M1756" s="289"/>
      <c r="N1756" s="289"/>
      <c r="O1756" s="289" t="e">
        <v>#N/A</v>
      </c>
      <c r="P1756" s="289" t="e">
        <v>#N/A</v>
      </c>
      <c r="Q1756" s="186">
        <f t="shared" si="233"/>
        <v>1130300.5699999998</v>
      </c>
      <c r="R1756" s="186">
        <f t="shared" si="235"/>
        <v>1109461.8399999999</v>
      </c>
      <c r="S1756" s="433">
        <v>0</v>
      </c>
      <c r="T1756" s="433">
        <v>0</v>
      </c>
      <c r="U1756" s="433">
        <v>0</v>
      </c>
      <c r="V1756" s="433">
        <v>0</v>
      </c>
      <c r="W1756" s="433">
        <v>0</v>
      </c>
      <c r="X1756" s="433">
        <v>0</v>
      </c>
      <c r="Y1756" s="433">
        <v>0</v>
      </c>
      <c r="Z1756" s="433">
        <v>0</v>
      </c>
      <c r="AA1756" s="433">
        <v>1109461.8399999999</v>
      </c>
      <c r="AB1756" s="433">
        <v>0</v>
      </c>
      <c r="AC1756" s="433">
        <v>0</v>
      </c>
      <c r="AD1756" s="433">
        <v>0</v>
      </c>
      <c r="AE1756" s="433">
        <v>0</v>
      </c>
      <c r="AF1756" s="433">
        <v>0</v>
      </c>
      <c r="AG1756" s="433">
        <v>0</v>
      </c>
      <c r="AH1756" s="433">
        <v>0</v>
      </c>
      <c r="AI1756" s="433">
        <v>0</v>
      </c>
      <c r="AJ1756" s="433">
        <v>20838.73</v>
      </c>
      <c r="AK1756" s="175"/>
      <c r="AL1756" s="175">
        <v>2691518.12</v>
      </c>
      <c r="AM1756" s="175">
        <v>3821818.69</v>
      </c>
      <c r="AN1756" s="175">
        <v>1130300.5699999998</v>
      </c>
    </row>
    <row r="1757" spans="1:40" s="128" customFormat="1" ht="23.25" customHeight="1" x14ac:dyDescent="0.35">
      <c r="A1757" s="256">
        <v>2024</v>
      </c>
      <c r="B1757" s="184">
        <f t="shared" si="234"/>
        <v>454</v>
      </c>
      <c r="C1757" s="408" t="s">
        <v>453</v>
      </c>
      <c r="D1757" s="184">
        <v>37081</v>
      </c>
      <c r="E1757" s="287">
        <f>VLOOKUP(D1757,'[1]2023-2025'!$A:$G,7,0)</f>
        <v>2024</v>
      </c>
      <c r="F1757" s="287"/>
      <c r="G1757" s="287" t="s">
        <v>1899</v>
      </c>
      <c r="H1757" s="288">
        <f>INDEX('[1]2023-2025'!$AK:$AK,MATCH(D1757,'[1]2023-2025'!$A:$A,0))</f>
        <v>44973</v>
      </c>
      <c r="I1757" s="288" t="e">
        <v>#N/A</v>
      </c>
      <c r="J1757" s="288" t="e">
        <f>VLOOKUP(D1757,[1]Лист3!$A:$AK,37,0)</f>
        <v>#N/A</v>
      </c>
      <c r="K1757" s="289">
        <f>INDEX('[1]2023-2025'!$G:$G,MATCH(D1757,'[1]2023-2025'!$A:$A,0))</f>
        <v>2024</v>
      </c>
      <c r="L1757" s="289"/>
      <c r="M1757" s="289"/>
      <c r="N1757" s="289"/>
      <c r="O1757" s="289" t="e">
        <v>#N/A</v>
      </c>
      <c r="P1757" s="289" t="e">
        <v>#N/A</v>
      </c>
      <c r="Q1757" s="186">
        <f t="shared" si="233"/>
        <v>2997178.72</v>
      </c>
      <c r="R1757" s="186">
        <f t="shared" si="235"/>
        <v>2953921.37</v>
      </c>
      <c r="S1757" s="433">
        <v>0</v>
      </c>
      <c r="T1757" s="433">
        <v>0</v>
      </c>
      <c r="U1757" s="433">
        <v>0</v>
      </c>
      <c r="V1757" s="433">
        <v>0</v>
      </c>
      <c r="W1757" s="433">
        <v>0</v>
      </c>
      <c r="X1757" s="433">
        <v>0</v>
      </c>
      <c r="Y1757" s="433">
        <v>0</v>
      </c>
      <c r="Z1757" s="433">
        <v>0</v>
      </c>
      <c r="AA1757" s="433">
        <v>2953921.37</v>
      </c>
      <c r="AB1757" s="433">
        <v>0</v>
      </c>
      <c r="AC1757" s="433">
        <v>0</v>
      </c>
      <c r="AD1757" s="433">
        <v>0</v>
      </c>
      <c r="AE1757" s="433">
        <v>0</v>
      </c>
      <c r="AF1757" s="433">
        <v>0</v>
      </c>
      <c r="AG1757" s="433">
        <v>0</v>
      </c>
      <c r="AH1757" s="433">
        <v>0</v>
      </c>
      <c r="AI1757" s="433">
        <v>0</v>
      </c>
      <c r="AJ1757" s="433">
        <v>43257.35</v>
      </c>
      <c r="AK1757" s="175"/>
      <c r="AL1757" s="175">
        <v>6177834.7599999998</v>
      </c>
      <c r="AM1757" s="175">
        <v>9175013.4800000004</v>
      </c>
      <c r="AN1757" s="175">
        <v>2997178.72</v>
      </c>
    </row>
    <row r="1758" spans="1:40" s="128" customFormat="1" ht="23.25" customHeight="1" x14ac:dyDescent="0.35">
      <c r="A1758" s="256">
        <v>2024</v>
      </c>
      <c r="B1758" s="184">
        <f t="shared" si="234"/>
        <v>455</v>
      </c>
      <c r="C1758" s="393" t="s">
        <v>469</v>
      </c>
      <c r="D1758" s="184">
        <v>37064</v>
      </c>
      <c r="E1758" s="287">
        <f>VLOOKUP(D1758,'[1]2023-2025'!$A:$G,7,0)</f>
        <v>2024</v>
      </c>
      <c r="F1758" s="287"/>
      <c r="G1758" s="287" t="s">
        <v>1899</v>
      </c>
      <c r="H1758" s="288">
        <f>INDEX('[1]2023-2025'!$AK:$AK,MATCH(D1758,'[1]2023-2025'!$A:$A,0))</f>
        <v>44973</v>
      </c>
      <c r="I1758" s="288" t="e">
        <v>#N/A</v>
      </c>
      <c r="J1758" s="288" t="e">
        <f>VLOOKUP(D1758,[1]Лист3!$A:$AK,37,0)</f>
        <v>#N/A</v>
      </c>
      <c r="K1758" s="289">
        <f>INDEX('[1]2023-2025'!$G:$G,MATCH(D1758,'[1]2023-2025'!$A:$A,0))</f>
        <v>2024</v>
      </c>
      <c r="L1758" s="289"/>
      <c r="M1758" s="289"/>
      <c r="N1758" s="289"/>
      <c r="O1758" s="289" t="e">
        <v>#N/A</v>
      </c>
      <c r="P1758" s="289" t="e">
        <v>#N/A</v>
      </c>
      <c r="Q1758" s="186">
        <f t="shared" si="233"/>
        <v>1168983.0699999998</v>
      </c>
      <c r="R1758" s="186">
        <f t="shared" si="235"/>
        <v>1148144.3399999999</v>
      </c>
      <c r="S1758" s="433">
        <v>0</v>
      </c>
      <c r="T1758" s="433">
        <v>0</v>
      </c>
      <c r="U1758" s="433">
        <v>0</v>
      </c>
      <c r="V1758" s="433">
        <v>0</v>
      </c>
      <c r="W1758" s="433">
        <v>0</v>
      </c>
      <c r="X1758" s="433">
        <v>0</v>
      </c>
      <c r="Y1758" s="433">
        <v>0</v>
      </c>
      <c r="Z1758" s="433">
        <v>0</v>
      </c>
      <c r="AA1758" s="433">
        <v>1148144.3399999999</v>
      </c>
      <c r="AB1758" s="433">
        <v>0</v>
      </c>
      <c r="AC1758" s="433">
        <v>0</v>
      </c>
      <c r="AD1758" s="433">
        <v>0</v>
      </c>
      <c r="AE1758" s="433">
        <v>0</v>
      </c>
      <c r="AF1758" s="433">
        <v>0</v>
      </c>
      <c r="AG1758" s="433">
        <v>0</v>
      </c>
      <c r="AH1758" s="433">
        <v>0</v>
      </c>
      <c r="AI1758" s="433">
        <v>0</v>
      </c>
      <c r="AJ1758" s="433">
        <v>20838.73</v>
      </c>
      <c r="AK1758" s="175"/>
      <c r="AL1758" s="175">
        <v>2641398.41</v>
      </c>
      <c r="AM1758" s="175">
        <v>3810381.48</v>
      </c>
      <c r="AN1758" s="175">
        <v>1168983.0699999998</v>
      </c>
    </row>
    <row r="1759" spans="1:40" s="128" customFormat="1" ht="23.25" customHeight="1" x14ac:dyDescent="0.35">
      <c r="A1759" s="256">
        <v>2024</v>
      </c>
      <c r="B1759" s="184">
        <f>B1758+1</f>
        <v>456</v>
      </c>
      <c r="C1759" s="393" t="s">
        <v>387</v>
      </c>
      <c r="D1759" s="184">
        <v>35768</v>
      </c>
      <c r="E1759" s="287">
        <f>VLOOKUP(D1759,'[1]2023-2025'!$A:$G,7,0)</f>
        <v>2024</v>
      </c>
      <c r="F1759" s="287"/>
      <c r="G1759" s="287" t="s">
        <v>1899</v>
      </c>
      <c r="H1759" s="288">
        <f>INDEX('[1]2023-2025'!$AK:$AK,MATCH(D1759,'[1]2023-2025'!$A:$A,0))</f>
        <v>0</v>
      </c>
      <c r="I1759" s="288" t="e">
        <v>#N/A</v>
      </c>
      <c r="J1759" s="288" t="e">
        <f>VLOOKUP(D1759,[1]Лист3!$A:$AK,37,0)</f>
        <v>#N/A</v>
      </c>
      <c r="K1759" s="289">
        <f>INDEX('[1]2023-2025'!$G:$G,MATCH(D1759,'[1]2023-2025'!$A:$A,0))</f>
        <v>2024</v>
      </c>
      <c r="L1759" s="289"/>
      <c r="M1759" s="289"/>
      <c r="N1759" s="289"/>
      <c r="O1759" s="289" t="e">
        <v>#N/A</v>
      </c>
      <c r="P1759" s="289" t="e">
        <v>#N/A</v>
      </c>
      <c r="Q1759" s="186">
        <f t="shared" si="233"/>
        <v>1592364.05</v>
      </c>
      <c r="R1759" s="186">
        <f t="shared" si="235"/>
        <v>1568097.36</v>
      </c>
      <c r="S1759" s="433">
        <v>0</v>
      </c>
      <c r="T1759" s="433">
        <v>0</v>
      </c>
      <c r="U1759" s="433">
        <v>0</v>
      </c>
      <c r="V1759" s="433">
        <v>0</v>
      </c>
      <c r="W1759" s="433">
        <v>0</v>
      </c>
      <c r="X1759" s="433">
        <v>0</v>
      </c>
      <c r="Y1759" s="433">
        <v>0</v>
      </c>
      <c r="Z1759" s="433">
        <v>0</v>
      </c>
      <c r="AA1759" s="433">
        <v>1568097.36</v>
      </c>
      <c r="AB1759" s="433">
        <v>0</v>
      </c>
      <c r="AC1759" s="433">
        <v>0</v>
      </c>
      <c r="AD1759" s="433">
        <v>0</v>
      </c>
      <c r="AE1759" s="433">
        <v>0</v>
      </c>
      <c r="AF1759" s="433">
        <v>0</v>
      </c>
      <c r="AG1759" s="433">
        <v>0</v>
      </c>
      <c r="AH1759" s="433">
        <v>0</v>
      </c>
      <c r="AI1759" s="433">
        <v>0</v>
      </c>
      <c r="AJ1759" s="433">
        <v>24266.69</v>
      </c>
      <c r="AK1759" s="175"/>
      <c r="AL1759" s="175">
        <v>1661810.03</v>
      </c>
      <c r="AM1759" s="175">
        <v>3254174.08</v>
      </c>
      <c r="AN1759" s="175">
        <v>1592364.05</v>
      </c>
    </row>
    <row r="1760" spans="1:40" s="128" customFormat="1" ht="23.25" customHeight="1" x14ac:dyDescent="0.35">
      <c r="A1760" s="256">
        <v>2024</v>
      </c>
      <c r="B1760" s="184">
        <f t="shared" si="234"/>
        <v>457</v>
      </c>
      <c r="C1760" s="393" t="s">
        <v>378</v>
      </c>
      <c r="D1760" s="184">
        <v>35453</v>
      </c>
      <c r="E1760" s="287">
        <f>VLOOKUP(D1760,'[1]2023-2025'!$A:$G,7,0)</f>
        <v>2024</v>
      </c>
      <c r="F1760" s="287"/>
      <c r="G1760" s="287" t="s">
        <v>1899</v>
      </c>
      <c r="H1760" s="288">
        <f>INDEX('[1]2023-2025'!$AK:$AK,MATCH(D1760,'[1]2023-2025'!$A:$A,0))</f>
        <v>44973</v>
      </c>
      <c r="I1760" s="288" t="e">
        <v>#N/A</v>
      </c>
      <c r="J1760" s="288" t="e">
        <f>VLOOKUP(D1760,[1]Лист3!$A:$AK,37,0)</f>
        <v>#N/A</v>
      </c>
      <c r="K1760" s="289">
        <f>INDEX('[1]2023-2025'!$G:$G,MATCH(D1760,'[1]2023-2025'!$A:$A,0))</f>
        <v>2024</v>
      </c>
      <c r="L1760" s="289"/>
      <c r="M1760" s="289"/>
      <c r="N1760" s="289"/>
      <c r="O1760" s="289" t="e">
        <v>#N/A</v>
      </c>
      <c r="P1760" s="289" t="e">
        <v>#N/A</v>
      </c>
      <c r="Q1760" s="186">
        <f t="shared" si="233"/>
        <v>893815.46</v>
      </c>
      <c r="R1760" s="186">
        <f t="shared" si="235"/>
        <v>875088.55999999994</v>
      </c>
      <c r="S1760" s="433">
        <v>0</v>
      </c>
      <c r="T1760" s="433">
        <v>0</v>
      </c>
      <c r="U1760" s="433">
        <v>0</v>
      </c>
      <c r="V1760" s="433">
        <v>0</v>
      </c>
      <c r="W1760" s="433">
        <v>0</v>
      </c>
      <c r="X1760" s="433">
        <v>0</v>
      </c>
      <c r="Y1760" s="433">
        <v>0</v>
      </c>
      <c r="Z1760" s="433">
        <v>0</v>
      </c>
      <c r="AA1760" s="433">
        <v>875088.55999999994</v>
      </c>
      <c r="AB1760" s="433">
        <v>0</v>
      </c>
      <c r="AC1760" s="433">
        <v>0</v>
      </c>
      <c r="AD1760" s="433">
        <v>0</v>
      </c>
      <c r="AE1760" s="433">
        <v>0</v>
      </c>
      <c r="AF1760" s="433">
        <v>0</v>
      </c>
      <c r="AG1760" s="433">
        <v>0</v>
      </c>
      <c r="AH1760" s="433">
        <v>0</v>
      </c>
      <c r="AI1760" s="433">
        <v>0</v>
      </c>
      <c r="AJ1760" s="433">
        <v>18726.900000000001</v>
      </c>
      <c r="AK1760" s="175"/>
      <c r="AL1760" s="175">
        <v>1549106.19</v>
      </c>
      <c r="AM1760" s="175">
        <v>2442921.65</v>
      </c>
      <c r="AN1760" s="175">
        <v>893815.46</v>
      </c>
    </row>
    <row r="1761" spans="1:40" s="128" customFormat="1" ht="23.25" customHeight="1" x14ac:dyDescent="0.35">
      <c r="A1761" s="256">
        <v>2024</v>
      </c>
      <c r="B1761" s="184">
        <f t="shared" si="234"/>
        <v>458</v>
      </c>
      <c r="C1761" s="393" t="s">
        <v>376</v>
      </c>
      <c r="D1761" s="184">
        <v>35450</v>
      </c>
      <c r="E1761" s="287">
        <f>VLOOKUP(D1761,'[1]2023-2025'!$A:$G,7,0)</f>
        <v>2024</v>
      </c>
      <c r="F1761" s="287"/>
      <c r="G1761" s="287" t="s">
        <v>1899</v>
      </c>
      <c r="H1761" s="288">
        <f>INDEX('[1]2023-2025'!$AK:$AK,MATCH(D1761,'[1]2023-2025'!$A:$A,0))</f>
        <v>44973</v>
      </c>
      <c r="I1761" s="288" t="e">
        <v>#N/A</v>
      </c>
      <c r="J1761" s="288" t="e">
        <f>VLOOKUP(D1761,[1]Лист3!$A:$AK,37,0)</f>
        <v>#N/A</v>
      </c>
      <c r="K1761" s="289">
        <f>INDEX('[1]2023-2025'!$G:$G,MATCH(D1761,'[1]2023-2025'!$A:$A,0))</f>
        <v>2024</v>
      </c>
      <c r="L1761" s="289"/>
      <c r="M1761" s="289"/>
      <c r="N1761" s="289"/>
      <c r="O1761" s="289" t="e">
        <v>#N/A</v>
      </c>
      <c r="P1761" s="289" t="e">
        <v>#N/A</v>
      </c>
      <c r="Q1761" s="186">
        <f t="shared" si="233"/>
        <v>1005274.0900000001</v>
      </c>
      <c r="R1761" s="186">
        <f t="shared" si="235"/>
        <v>984250.72000000009</v>
      </c>
      <c r="S1761" s="433">
        <v>0</v>
      </c>
      <c r="T1761" s="433">
        <v>0</v>
      </c>
      <c r="U1761" s="433">
        <v>0</v>
      </c>
      <c r="V1761" s="433">
        <v>0</v>
      </c>
      <c r="W1761" s="433">
        <v>0</v>
      </c>
      <c r="X1761" s="433">
        <v>0</v>
      </c>
      <c r="Y1761" s="433">
        <v>0</v>
      </c>
      <c r="Z1761" s="433">
        <v>0</v>
      </c>
      <c r="AA1761" s="433">
        <v>984250.72000000009</v>
      </c>
      <c r="AB1761" s="433">
        <v>0</v>
      </c>
      <c r="AC1761" s="433">
        <v>0</v>
      </c>
      <c r="AD1761" s="433">
        <v>0</v>
      </c>
      <c r="AE1761" s="433">
        <v>0</v>
      </c>
      <c r="AF1761" s="433">
        <v>0</v>
      </c>
      <c r="AG1761" s="433">
        <v>0</v>
      </c>
      <c r="AH1761" s="433">
        <v>0</v>
      </c>
      <c r="AI1761" s="433">
        <v>0</v>
      </c>
      <c r="AJ1761" s="433">
        <v>21023.37</v>
      </c>
      <c r="AK1761" s="175"/>
      <c r="AL1761" s="175">
        <v>1465602.8800000001</v>
      </c>
      <c r="AM1761" s="175">
        <v>2470876.9700000002</v>
      </c>
      <c r="AN1761" s="175">
        <v>1005274.0900000001</v>
      </c>
    </row>
    <row r="1762" spans="1:40" s="128" customFormat="1" ht="23.25" customHeight="1" x14ac:dyDescent="0.35">
      <c r="A1762" s="256">
        <v>2024</v>
      </c>
      <c r="B1762" s="184">
        <f t="shared" si="234"/>
        <v>459</v>
      </c>
      <c r="C1762" s="393" t="s">
        <v>3385</v>
      </c>
      <c r="D1762" s="184">
        <v>35456</v>
      </c>
      <c r="E1762" s="287"/>
      <c r="F1762" s="287"/>
      <c r="G1762" s="287"/>
      <c r="H1762" s="288"/>
      <c r="I1762" s="288"/>
      <c r="J1762" s="288"/>
      <c r="K1762" s="289"/>
      <c r="L1762" s="289"/>
      <c r="M1762" s="289"/>
      <c r="N1762" s="289"/>
      <c r="O1762" s="289"/>
      <c r="P1762" s="289"/>
      <c r="Q1762" s="186">
        <f t="shared" si="233"/>
        <v>1764315.09</v>
      </c>
      <c r="R1762" s="186">
        <f>SUM(S1762:AI1762)</f>
        <v>1732532.22</v>
      </c>
      <c r="S1762" s="433">
        <v>1732532.22</v>
      </c>
      <c r="T1762" s="433">
        <v>0</v>
      </c>
      <c r="U1762" s="433">
        <v>0</v>
      </c>
      <c r="V1762" s="433">
        <v>0</v>
      </c>
      <c r="W1762" s="433">
        <v>0</v>
      </c>
      <c r="X1762" s="433">
        <v>0</v>
      </c>
      <c r="Y1762" s="433">
        <v>0</v>
      </c>
      <c r="Z1762" s="433">
        <v>0</v>
      </c>
      <c r="AA1762" s="433">
        <v>0</v>
      </c>
      <c r="AB1762" s="433">
        <v>0</v>
      </c>
      <c r="AC1762" s="433">
        <v>0</v>
      </c>
      <c r="AD1762" s="433">
        <v>0</v>
      </c>
      <c r="AE1762" s="433">
        <v>0</v>
      </c>
      <c r="AF1762" s="433">
        <v>0</v>
      </c>
      <c r="AG1762" s="433">
        <v>0</v>
      </c>
      <c r="AH1762" s="433">
        <v>0</v>
      </c>
      <c r="AI1762" s="433">
        <v>0</v>
      </c>
      <c r="AJ1762" s="433">
        <v>31782.87</v>
      </c>
      <c r="AK1762" s="175"/>
      <c r="AL1762" s="175">
        <v>10276361.09</v>
      </c>
      <c r="AM1762" s="175">
        <v>17221564.07</v>
      </c>
      <c r="AN1762" s="175">
        <v>6945202.9799999995</v>
      </c>
    </row>
    <row r="1763" spans="1:40" s="128" customFormat="1" ht="23.25" customHeight="1" x14ac:dyDescent="0.35">
      <c r="A1763" s="256">
        <v>2024</v>
      </c>
      <c r="B1763" s="184">
        <f>B1762+1</f>
        <v>460</v>
      </c>
      <c r="C1763" s="408" t="s">
        <v>43</v>
      </c>
      <c r="D1763" s="184">
        <v>35188</v>
      </c>
      <c r="E1763" s="287" t="e">
        <f>VLOOKUP(D1763,'[1]2023-2025'!$A:$G,7,0)</f>
        <v>#N/A</v>
      </c>
      <c r="F1763" s="287" t="s">
        <v>2096</v>
      </c>
      <c r="G1763" s="287"/>
      <c r="H1763" s="288" t="e">
        <f>INDEX('[1]2023-2025'!$AK:$AK,MATCH(D1763,'[1]2023-2025'!$A:$A,0))</f>
        <v>#N/A</v>
      </c>
      <c r="I1763" s="288" t="e">
        <v>#N/A</v>
      </c>
      <c r="J1763" s="288" t="e">
        <f>VLOOKUP(D1763,[1]Лист3!$A:$AK,37,0)</f>
        <v>#N/A</v>
      </c>
      <c r="K1763" s="289" t="e">
        <f>INDEX('[1]2023-2025'!$G:$G,MATCH(D1763,'[1]2023-2025'!$A:$A,0))</f>
        <v>#N/A</v>
      </c>
      <c r="L1763" s="289"/>
      <c r="M1763" s="289"/>
      <c r="N1763" s="289"/>
      <c r="O1763" s="289" t="e">
        <v>#N/A</v>
      </c>
      <c r="P1763" s="289" t="e">
        <v>#N/A</v>
      </c>
      <c r="Q1763" s="186">
        <f t="shared" si="233"/>
        <v>7611150.0199999996</v>
      </c>
      <c r="R1763" s="186">
        <f>SUM(S1763:AI1763)</f>
        <v>7505738.3699999992</v>
      </c>
      <c r="S1763" s="433">
        <v>0</v>
      </c>
      <c r="T1763" s="433">
        <v>0</v>
      </c>
      <c r="U1763" s="433">
        <v>0</v>
      </c>
      <c r="V1763" s="433">
        <v>0</v>
      </c>
      <c r="W1763" s="433">
        <v>0</v>
      </c>
      <c r="X1763" s="433">
        <v>0</v>
      </c>
      <c r="Y1763" s="433">
        <v>0</v>
      </c>
      <c r="Z1763" s="433">
        <v>0</v>
      </c>
      <c r="AA1763" s="433">
        <v>7361326.9399999995</v>
      </c>
      <c r="AB1763" s="433">
        <v>0</v>
      </c>
      <c r="AC1763" s="433">
        <v>0</v>
      </c>
      <c r="AD1763" s="433">
        <v>0</v>
      </c>
      <c r="AE1763" s="433">
        <v>0</v>
      </c>
      <c r="AF1763" s="433">
        <v>0</v>
      </c>
      <c r="AG1763" s="433">
        <v>144411.43</v>
      </c>
      <c r="AH1763" s="433">
        <v>0</v>
      </c>
      <c r="AI1763" s="433">
        <v>0</v>
      </c>
      <c r="AJ1763" s="433">
        <v>105411.65</v>
      </c>
      <c r="AK1763" s="175"/>
      <c r="AL1763" s="175">
        <v>-1005141.879999999</v>
      </c>
      <c r="AM1763" s="175">
        <v>6755921.2000000002</v>
      </c>
      <c r="AN1763" s="175">
        <v>7761063.0799999991</v>
      </c>
    </row>
    <row r="1764" spans="1:40" s="128" customFormat="1" ht="23.25" customHeight="1" x14ac:dyDescent="0.35">
      <c r="A1764" s="256">
        <v>2024</v>
      </c>
      <c r="B1764" s="184">
        <f t="shared" si="234"/>
        <v>461</v>
      </c>
      <c r="C1764" s="408" t="s">
        <v>1737</v>
      </c>
      <c r="D1764" s="184">
        <v>33284</v>
      </c>
      <c r="E1764" s="287">
        <f>VLOOKUP(D1764,'[1]2023-2025'!$A:$G,7,0)</f>
        <v>2024</v>
      </c>
      <c r="F1764" s="287" t="s">
        <v>2094</v>
      </c>
      <c r="G1764" s="287" t="s">
        <v>1899</v>
      </c>
      <c r="H1764" s="288" t="str">
        <f>INDEX('[1]2023-2025'!$AK:$AK,MATCH(D1764,'[1]2023-2025'!$A:$A,0))</f>
        <v>вкл. Протоколом</v>
      </c>
      <c r="I1764" s="288" t="e">
        <v>#N/A</v>
      </c>
      <c r="J1764" s="288" t="e">
        <f>VLOOKUP(D1764,[1]Лист3!$A:$AK,37,0)</f>
        <v>#N/A</v>
      </c>
      <c r="K1764" s="289">
        <f>INDEX('[1]2023-2025'!$G:$G,MATCH(D1764,'[1]2023-2025'!$A:$A,0))</f>
        <v>2024</v>
      </c>
      <c r="L1764" s="289"/>
      <c r="M1764" s="289"/>
      <c r="N1764" s="289"/>
      <c r="O1764" s="289">
        <v>0</v>
      </c>
      <c r="P1764" s="289">
        <v>0</v>
      </c>
      <c r="Q1764" s="186">
        <f t="shared" si="233"/>
        <v>100924.04</v>
      </c>
      <c r="R1764" s="186">
        <f t="shared" si="235"/>
        <v>100924.04</v>
      </c>
      <c r="S1764" s="433">
        <v>0</v>
      </c>
      <c r="T1764" s="433">
        <v>0</v>
      </c>
      <c r="U1764" s="433">
        <v>0</v>
      </c>
      <c r="V1764" s="433">
        <v>0</v>
      </c>
      <c r="W1764" s="433">
        <v>0</v>
      </c>
      <c r="X1764" s="433">
        <v>0</v>
      </c>
      <c r="Y1764" s="433">
        <v>0</v>
      </c>
      <c r="Z1764" s="433">
        <v>0</v>
      </c>
      <c r="AA1764" s="433">
        <v>0</v>
      </c>
      <c r="AB1764" s="433">
        <v>0</v>
      </c>
      <c r="AC1764" s="433">
        <v>0</v>
      </c>
      <c r="AD1764" s="433">
        <v>0</v>
      </c>
      <c r="AE1764" s="433">
        <v>0</v>
      </c>
      <c r="AF1764" s="433">
        <v>0</v>
      </c>
      <c r="AG1764" s="433">
        <v>100924.04</v>
      </c>
      <c r="AH1764" s="433">
        <v>0</v>
      </c>
      <c r="AI1764" s="433">
        <v>0</v>
      </c>
      <c r="AJ1764" s="433">
        <v>0</v>
      </c>
      <c r="AK1764" s="175"/>
      <c r="AL1764" s="175">
        <v>5119894.92</v>
      </c>
      <c r="AM1764" s="175">
        <v>5220818.96</v>
      </c>
      <c r="AN1764" s="175">
        <v>100924.04</v>
      </c>
    </row>
    <row r="1765" spans="1:40" s="84" customFormat="1" ht="23.25" customHeight="1" x14ac:dyDescent="0.35">
      <c r="A1765" s="256">
        <v>2024</v>
      </c>
      <c r="B1765" s="184">
        <f t="shared" si="234"/>
        <v>462</v>
      </c>
      <c r="C1765" s="393" t="s">
        <v>3126</v>
      </c>
      <c r="D1765" s="184">
        <v>33301</v>
      </c>
      <c r="E1765" s="287">
        <f>VLOOKUP(D1765,'[1]2023-2025'!$A:$G,7,0)</f>
        <v>2024</v>
      </c>
      <c r="F1765" s="287"/>
      <c r="G1765" s="287" t="s">
        <v>1900</v>
      </c>
      <c r="H1765" s="288" t="str">
        <f>INDEX('[1]2023-2025'!$AK:$AK,MATCH(D1765,'[1]2023-2025'!$A:$A,0))</f>
        <v>вкл. Протоколом</v>
      </c>
      <c r="I1765" s="288" t="e">
        <v>#N/A</v>
      </c>
      <c r="J1765" s="288" t="e">
        <f>VLOOKUP(D1765,[1]Лист3!$A:$AK,37,0)</f>
        <v>#N/A</v>
      </c>
      <c r="K1765" s="289">
        <f>INDEX('[1]2023-2025'!$G:$G,MATCH(D1765,'[1]2023-2025'!$A:$A,0))</f>
        <v>2024</v>
      </c>
      <c r="L1765" s="289"/>
      <c r="M1765" s="289"/>
      <c r="N1765" s="289"/>
      <c r="O1765" s="289" t="e">
        <v>#N/A</v>
      </c>
      <c r="P1765" s="289" t="e">
        <v>#N/A</v>
      </c>
      <c r="Q1765" s="186">
        <f t="shared" si="233"/>
        <v>4592808.6199999992</v>
      </c>
      <c r="R1765" s="186">
        <f t="shared" si="235"/>
        <v>4507492.5299999993</v>
      </c>
      <c r="S1765" s="433">
        <v>0</v>
      </c>
      <c r="T1765" s="433">
        <v>0</v>
      </c>
      <c r="U1765" s="433">
        <v>0</v>
      </c>
      <c r="V1765" s="433">
        <v>0</v>
      </c>
      <c r="W1765" s="433">
        <v>0</v>
      </c>
      <c r="X1765" s="433">
        <v>0</v>
      </c>
      <c r="Y1765" s="433">
        <v>0</v>
      </c>
      <c r="Z1765" s="433">
        <v>4402686.18</v>
      </c>
      <c r="AA1765" s="433">
        <v>0</v>
      </c>
      <c r="AB1765" s="433">
        <v>0</v>
      </c>
      <c r="AC1765" s="433">
        <v>0</v>
      </c>
      <c r="AD1765" s="433">
        <v>0</v>
      </c>
      <c r="AE1765" s="433">
        <v>0</v>
      </c>
      <c r="AF1765" s="433">
        <v>0</v>
      </c>
      <c r="AG1765" s="433">
        <v>104806.35</v>
      </c>
      <c r="AH1765" s="433">
        <v>0</v>
      </c>
      <c r="AI1765" s="433">
        <v>0</v>
      </c>
      <c r="AJ1765" s="433">
        <v>85316.09</v>
      </c>
      <c r="AK1765" s="175"/>
      <c r="AL1765" s="175">
        <v>15874098.92</v>
      </c>
      <c r="AM1765" s="175">
        <v>20789322.539999999</v>
      </c>
      <c r="AN1765" s="175">
        <v>4915223.6199999992</v>
      </c>
    </row>
    <row r="1766" spans="1:40" s="84" customFormat="1" ht="23.9" customHeight="1" x14ac:dyDescent="0.35">
      <c r="A1766" s="256">
        <v>2024</v>
      </c>
      <c r="B1766" s="184">
        <f t="shared" si="234"/>
        <v>463</v>
      </c>
      <c r="C1766" s="393" t="s">
        <v>2956</v>
      </c>
      <c r="D1766" s="184">
        <v>34958</v>
      </c>
      <c r="E1766" s="287" t="e">
        <f>VLOOKUP(D1766,'[1]2023-2025'!$A:$G,7,0)</f>
        <v>#N/A</v>
      </c>
      <c r="F1766" s="287"/>
      <c r="G1766" s="287" t="s">
        <v>1900</v>
      </c>
      <c r="H1766" s="288" t="e">
        <f>INDEX('[1]2023-2025'!$AK:$AK,MATCH(D1766,'[1]2023-2025'!$A:$A,0))</f>
        <v>#N/A</v>
      </c>
      <c r="I1766" s="288" t="e">
        <v>#N/A</v>
      </c>
      <c r="J1766" s="288" t="e">
        <f>VLOOKUP(D1766,[1]Лист3!$A:$AK,37,0)</f>
        <v>#N/A</v>
      </c>
      <c r="K1766" s="289" t="e">
        <f>INDEX('[1]2023-2025'!$G:$G,MATCH(D1766,'[1]2023-2025'!$A:$A,0))</f>
        <v>#N/A</v>
      </c>
      <c r="L1766" s="289"/>
      <c r="M1766" s="289"/>
      <c r="N1766" s="289"/>
      <c r="O1766" s="289" t="e">
        <v>#N/A</v>
      </c>
      <c r="P1766" s="289" t="e">
        <v>#N/A</v>
      </c>
      <c r="Q1766" s="186">
        <f t="shared" si="233"/>
        <v>2700000</v>
      </c>
      <c r="R1766" s="186">
        <f t="shared" si="235"/>
        <v>2700000</v>
      </c>
      <c r="S1766" s="433">
        <v>0</v>
      </c>
      <c r="T1766" s="433">
        <v>0</v>
      </c>
      <c r="U1766" s="433">
        <v>0</v>
      </c>
      <c r="V1766" s="433">
        <v>0</v>
      </c>
      <c r="W1766" s="433">
        <v>0</v>
      </c>
      <c r="X1766" s="433">
        <v>0</v>
      </c>
      <c r="Y1766" s="433">
        <v>0</v>
      </c>
      <c r="Z1766" s="436">
        <v>2700000</v>
      </c>
      <c r="AA1766" s="433">
        <v>0</v>
      </c>
      <c r="AB1766" s="433">
        <v>0</v>
      </c>
      <c r="AC1766" s="433">
        <v>0</v>
      </c>
      <c r="AD1766" s="433">
        <v>0</v>
      </c>
      <c r="AE1766" s="433">
        <v>0</v>
      </c>
      <c r="AF1766" s="433">
        <v>0</v>
      </c>
      <c r="AG1766" s="433">
        <v>0</v>
      </c>
      <c r="AH1766" s="433">
        <v>0</v>
      </c>
      <c r="AI1766" s="433">
        <v>0</v>
      </c>
      <c r="AJ1766" s="433">
        <v>0</v>
      </c>
      <c r="AK1766" s="175"/>
      <c r="AL1766" s="175">
        <v>46795365.07</v>
      </c>
      <c r="AM1766" s="175">
        <v>49495365.07</v>
      </c>
      <c r="AN1766" s="175">
        <v>2700000</v>
      </c>
    </row>
    <row r="1767" spans="1:40" s="84" customFormat="1" ht="23.25" customHeight="1" x14ac:dyDescent="0.35">
      <c r="A1767" s="256">
        <v>2024</v>
      </c>
      <c r="B1767" s="184">
        <f t="shared" si="234"/>
        <v>464</v>
      </c>
      <c r="C1767" s="248" t="s">
        <v>2396</v>
      </c>
      <c r="D1767" s="184">
        <v>34916</v>
      </c>
      <c r="E1767" s="287" t="str">
        <f>D1767&amp;A1767</f>
        <v>349162024</v>
      </c>
      <c r="F1767" s="287"/>
      <c r="G1767" s="287"/>
      <c r="H1767" s="288"/>
      <c r="I1767" s="288"/>
      <c r="J1767" s="288"/>
      <c r="K1767" s="289"/>
      <c r="L1767" s="289"/>
      <c r="M1767" s="289"/>
      <c r="N1767" s="289"/>
      <c r="O1767" s="289"/>
      <c r="P1767" s="289"/>
      <c r="Q1767" s="186">
        <f t="shared" si="233"/>
        <v>270563.81000000006</v>
      </c>
      <c r="R1767" s="186">
        <f t="shared" si="235"/>
        <v>270563.81000000006</v>
      </c>
      <c r="S1767" s="433">
        <v>0</v>
      </c>
      <c r="T1767" s="433">
        <v>270563.81000000006</v>
      </c>
      <c r="U1767" s="433">
        <v>0</v>
      </c>
      <c r="V1767" s="433">
        <v>0</v>
      </c>
      <c r="W1767" s="433">
        <v>0</v>
      </c>
      <c r="X1767" s="433">
        <v>0</v>
      </c>
      <c r="Y1767" s="433">
        <v>0</v>
      </c>
      <c r="Z1767" s="433">
        <v>0</v>
      </c>
      <c r="AA1767" s="433">
        <v>0</v>
      </c>
      <c r="AB1767" s="433">
        <v>0</v>
      </c>
      <c r="AC1767" s="433">
        <v>0</v>
      </c>
      <c r="AD1767" s="433">
        <v>0</v>
      </c>
      <c r="AE1767" s="433">
        <v>0</v>
      </c>
      <c r="AF1767" s="433">
        <v>0</v>
      </c>
      <c r="AG1767" s="433">
        <v>0</v>
      </c>
      <c r="AH1767" s="433">
        <v>0</v>
      </c>
      <c r="AI1767" s="433">
        <v>0</v>
      </c>
      <c r="AJ1767" s="433">
        <v>0</v>
      </c>
      <c r="AK1767" s="175"/>
      <c r="AL1767" s="175">
        <v>3060212.4099999997</v>
      </c>
      <c r="AM1767" s="175">
        <v>3898869.16</v>
      </c>
      <c r="AN1767" s="175">
        <v>838656.75000000047</v>
      </c>
    </row>
    <row r="1768" spans="1:40" s="84" customFormat="1" ht="23.25" customHeight="1" x14ac:dyDescent="0.35">
      <c r="A1768" s="256">
        <v>2024</v>
      </c>
      <c r="B1768" s="184">
        <f t="shared" si="234"/>
        <v>465</v>
      </c>
      <c r="C1768" s="248" t="s">
        <v>1741</v>
      </c>
      <c r="D1768" s="184">
        <v>34872</v>
      </c>
      <c r="E1768" s="287"/>
      <c r="F1768" s="287"/>
      <c r="G1768" s="287"/>
      <c r="H1768" s="288"/>
      <c r="I1768" s="288"/>
      <c r="J1768" s="288"/>
      <c r="K1768" s="289"/>
      <c r="L1768" s="289"/>
      <c r="M1768" s="289"/>
      <c r="N1768" s="289"/>
      <c r="O1768" s="289"/>
      <c r="P1768" s="289"/>
      <c r="Q1768" s="186">
        <f t="shared" si="233"/>
        <v>2854733.42</v>
      </c>
      <c r="R1768" s="186">
        <f t="shared" si="235"/>
        <v>2813126.52</v>
      </c>
      <c r="S1768" s="433">
        <v>0</v>
      </c>
      <c r="T1768" s="433">
        <v>0</v>
      </c>
      <c r="U1768" s="433">
        <v>0</v>
      </c>
      <c r="V1768" s="433">
        <v>0</v>
      </c>
      <c r="W1768" s="433">
        <v>0</v>
      </c>
      <c r="X1768" s="433">
        <v>0</v>
      </c>
      <c r="Y1768" s="433">
        <v>0</v>
      </c>
      <c r="Z1768" s="433">
        <v>0</v>
      </c>
      <c r="AA1768" s="433">
        <v>0</v>
      </c>
      <c r="AB1768" s="433">
        <v>0</v>
      </c>
      <c r="AC1768" s="433">
        <v>2773793.59</v>
      </c>
      <c r="AD1768" s="433">
        <v>0</v>
      </c>
      <c r="AE1768" s="433">
        <v>0</v>
      </c>
      <c r="AF1768" s="433">
        <v>0</v>
      </c>
      <c r="AG1768" s="433">
        <v>39332.93</v>
      </c>
      <c r="AH1768" s="433">
        <v>0</v>
      </c>
      <c r="AI1768" s="433">
        <v>0</v>
      </c>
      <c r="AJ1768" s="433">
        <v>41606.9</v>
      </c>
      <c r="AK1768" s="175"/>
      <c r="AL1768" s="175">
        <v>2232391.6799999997</v>
      </c>
      <c r="AM1768" s="175">
        <v>2718640.78</v>
      </c>
      <c r="AN1768" s="175">
        <v>486249.09999999992</v>
      </c>
    </row>
    <row r="1769" spans="1:40" s="84" customFormat="1" ht="23.25" customHeight="1" x14ac:dyDescent="0.35">
      <c r="A1769" s="256">
        <v>2024</v>
      </c>
      <c r="B1769" s="184">
        <f t="shared" si="234"/>
        <v>466</v>
      </c>
      <c r="C1769" s="248" t="s">
        <v>2431</v>
      </c>
      <c r="D1769" s="184">
        <v>35250</v>
      </c>
      <c r="E1769" s="287">
        <f>VLOOKUP(D1769,'[1]2023-2025'!$A:$G,7,0)</f>
        <v>2024</v>
      </c>
      <c r="F1769" s="287"/>
      <c r="G1769" s="287" t="s">
        <v>1899</v>
      </c>
      <c r="H1769" s="288">
        <f>INDEX('[1]2023-2025'!$AK:$AK,MATCH(D1769,'[1]2023-2025'!$A:$A,0))</f>
        <v>44638</v>
      </c>
      <c r="I1769" s="288" t="e">
        <v>#N/A</v>
      </c>
      <c r="J1769" s="288" t="e">
        <f>VLOOKUP(D1769,[1]Лист3!$A:$AK,37,0)</f>
        <v>#N/A</v>
      </c>
      <c r="K1769" s="289">
        <f>INDEX('[1]2023-2025'!$G:$G,MATCH(D1769,'[1]2023-2025'!$A:$A,0))</f>
        <v>2024</v>
      </c>
      <c r="L1769" s="289"/>
      <c r="M1769" s="289"/>
      <c r="N1769" s="289"/>
      <c r="O1769" s="289" t="s">
        <v>2587</v>
      </c>
      <c r="P1769" s="289" t="s">
        <v>2831</v>
      </c>
      <c r="Q1769" s="186">
        <f t="shared" si="233"/>
        <v>90013.63</v>
      </c>
      <c r="R1769" s="186">
        <f t="shared" si="235"/>
        <v>90013.63</v>
      </c>
      <c r="S1769" s="433">
        <v>0</v>
      </c>
      <c r="T1769" s="433">
        <v>0</v>
      </c>
      <c r="U1769" s="433">
        <v>0</v>
      </c>
      <c r="V1769" s="433">
        <v>0</v>
      </c>
      <c r="W1769" s="433">
        <v>0</v>
      </c>
      <c r="X1769" s="433">
        <v>0</v>
      </c>
      <c r="Y1769" s="433">
        <v>0</v>
      </c>
      <c r="Z1769" s="433">
        <v>0</v>
      </c>
      <c r="AA1769" s="433">
        <v>0</v>
      </c>
      <c r="AB1769" s="433">
        <v>0</v>
      </c>
      <c r="AC1769" s="433">
        <v>0</v>
      </c>
      <c r="AD1769" s="433">
        <v>0</v>
      </c>
      <c r="AE1769" s="433">
        <v>0</v>
      </c>
      <c r="AF1769" s="433">
        <v>0</v>
      </c>
      <c r="AG1769" s="433">
        <v>0</v>
      </c>
      <c r="AH1769" s="433">
        <v>90013.63</v>
      </c>
      <c r="AI1769" s="433">
        <v>0</v>
      </c>
      <c r="AJ1769" s="433">
        <v>0</v>
      </c>
      <c r="AK1769" s="175"/>
      <c r="AL1769" s="175">
        <v>1128259.2999999998</v>
      </c>
      <c r="AM1769" s="175">
        <v>1218272.93</v>
      </c>
      <c r="AN1769" s="175">
        <v>90013.63</v>
      </c>
    </row>
    <row r="1770" spans="1:40" s="84" customFormat="1" ht="23.25" customHeight="1" x14ac:dyDescent="0.35">
      <c r="A1770" s="256">
        <v>2024</v>
      </c>
      <c r="B1770" s="184">
        <f t="shared" si="234"/>
        <v>467</v>
      </c>
      <c r="C1770" s="248" t="s">
        <v>342</v>
      </c>
      <c r="D1770" s="184">
        <v>33436</v>
      </c>
      <c r="E1770" s="287">
        <f>VLOOKUP(D1770,'[1]2023-2025'!$A:$G,7,0)</f>
        <v>2023</v>
      </c>
      <c r="F1770" s="287"/>
      <c r="G1770" s="287" t="s">
        <v>1899</v>
      </c>
      <c r="H1770" s="288">
        <f>INDEX('[1]2023-2025'!$AK:$AK,MATCH(D1770,'[1]2023-2025'!$A:$A,0))</f>
        <v>44670</v>
      </c>
      <c r="I1770" s="288" t="e">
        <v>#N/A</v>
      </c>
      <c r="J1770" s="288" t="e">
        <f>VLOOKUP(D1770,[1]Лист3!$A:$AK,37,0)</f>
        <v>#N/A</v>
      </c>
      <c r="K1770" s="289">
        <f>INDEX('[1]2023-2025'!$G:$G,MATCH(D1770,'[1]2023-2025'!$A:$A,0))</f>
        <v>2023</v>
      </c>
      <c r="L1770" s="289"/>
      <c r="M1770" s="289"/>
      <c r="N1770" s="289"/>
      <c r="O1770" s="289" t="s">
        <v>2583</v>
      </c>
      <c r="P1770" s="289">
        <v>0</v>
      </c>
      <c r="Q1770" s="186">
        <f t="shared" si="233"/>
        <v>4037314.19</v>
      </c>
      <c r="R1770" s="186">
        <f t="shared" si="235"/>
        <v>3953703.23</v>
      </c>
      <c r="S1770" s="433">
        <v>3953703.23</v>
      </c>
      <c r="T1770" s="433">
        <v>0</v>
      </c>
      <c r="U1770" s="433">
        <v>0</v>
      </c>
      <c r="V1770" s="433">
        <v>0</v>
      </c>
      <c r="W1770" s="433">
        <v>0</v>
      </c>
      <c r="X1770" s="433">
        <v>0</v>
      </c>
      <c r="Y1770" s="433">
        <v>0</v>
      </c>
      <c r="Z1770" s="433">
        <v>0</v>
      </c>
      <c r="AA1770" s="433">
        <v>0</v>
      </c>
      <c r="AB1770" s="433">
        <v>0</v>
      </c>
      <c r="AC1770" s="433">
        <v>0</v>
      </c>
      <c r="AD1770" s="433">
        <v>0</v>
      </c>
      <c r="AE1770" s="433">
        <v>0</v>
      </c>
      <c r="AF1770" s="433">
        <v>0</v>
      </c>
      <c r="AG1770" s="433">
        <v>0</v>
      </c>
      <c r="AH1770" s="433">
        <v>0</v>
      </c>
      <c r="AI1770" s="433">
        <v>0</v>
      </c>
      <c r="AJ1770" s="433">
        <v>83610.960000000006</v>
      </c>
      <c r="AK1770" s="175"/>
      <c r="AL1770" s="175">
        <v>12428093.719999999</v>
      </c>
      <c r="AM1770" s="175">
        <v>22737971.649999999</v>
      </c>
      <c r="AN1770" s="175">
        <v>10309877.93</v>
      </c>
    </row>
    <row r="1771" spans="1:40" s="84" customFormat="1" ht="23.25" customHeight="1" x14ac:dyDescent="0.35">
      <c r="A1771" s="256">
        <v>2024</v>
      </c>
      <c r="B1771" s="184">
        <f t="shared" si="234"/>
        <v>468</v>
      </c>
      <c r="C1771" s="248" t="s">
        <v>1543</v>
      </c>
      <c r="D1771" s="184">
        <v>32601</v>
      </c>
      <c r="E1771" s="287">
        <f>VLOOKUP(D1771,'[1]2023-2025'!$A:$G,7,0)</f>
        <v>2023</v>
      </c>
      <c r="F1771" s="287"/>
      <c r="G1771" s="287" t="s">
        <v>1899</v>
      </c>
      <c r="H1771" s="288">
        <f>INDEX('[1]2023-2025'!$AK:$AK,MATCH(D1771,'[1]2023-2025'!$A:$A,0))</f>
        <v>44670</v>
      </c>
      <c r="I1771" s="288" t="e">
        <v>#N/A</v>
      </c>
      <c r="J1771" s="288" t="e">
        <f>VLOOKUP(D1771,[1]Лист3!$A:$AK,37,0)</f>
        <v>#N/A</v>
      </c>
      <c r="K1771" s="289">
        <f>INDEX('[1]2023-2025'!$G:$G,MATCH(D1771,'[1]2023-2025'!$A:$A,0))</f>
        <v>2023</v>
      </c>
      <c r="L1771" s="289"/>
      <c r="M1771" s="289"/>
      <c r="N1771" s="289"/>
      <c r="O1771" s="289" t="s">
        <v>2583</v>
      </c>
      <c r="P1771" s="289">
        <v>0</v>
      </c>
      <c r="Q1771" s="186">
        <f t="shared" si="233"/>
        <v>10926157.02</v>
      </c>
      <c r="R1771" s="186">
        <f t="shared" si="235"/>
        <v>10848130.23</v>
      </c>
      <c r="S1771" s="433">
        <v>5445976.0699999994</v>
      </c>
      <c r="T1771" s="433">
        <v>0</v>
      </c>
      <c r="U1771" s="433">
        <v>0</v>
      </c>
      <c r="V1771" s="433">
        <v>0</v>
      </c>
      <c r="W1771" s="433">
        <v>0</v>
      </c>
      <c r="X1771" s="433">
        <v>0</v>
      </c>
      <c r="Y1771" s="433">
        <v>0</v>
      </c>
      <c r="Z1771" s="433">
        <v>0</v>
      </c>
      <c r="AA1771" s="433">
        <v>5402154.1600000001</v>
      </c>
      <c r="AB1771" s="433">
        <v>0</v>
      </c>
      <c r="AC1771" s="433">
        <v>0</v>
      </c>
      <c r="AD1771" s="433">
        <v>0</v>
      </c>
      <c r="AE1771" s="433">
        <v>0</v>
      </c>
      <c r="AF1771" s="433">
        <v>0</v>
      </c>
      <c r="AG1771" s="433">
        <v>0</v>
      </c>
      <c r="AH1771" s="433">
        <v>0</v>
      </c>
      <c r="AI1771" s="433">
        <v>0</v>
      </c>
      <c r="AJ1771" s="433">
        <v>78026.789999999994</v>
      </c>
      <c r="AK1771" s="175"/>
      <c r="AL1771" s="175">
        <v>8894240.2300000023</v>
      </c>
      <c r="AM1771" s="175">
        <v>24683421.050000001</v>
      </c>
      <c r="AN1771" s="175">
        <v>15789180.819999998</v>
      </c>
    </row>
    <row r="1772" spans="1:40" s="84" customFormat="1" ht="23.25" customHeight="1" x14ac:dyDescent="0.35">
      <c r="A1772" s="256">
        <v>2024</v>
      </c>
      <c r="B1772" s="184">
        <f t="shared" si="234"/>
        <v>469</v>
      </c>
      <c r="C1772" s="248" t="s">
        <v>371</v>
      </c>
      <c r="D1772" s="184">
        <v>35253</v>
      </c>
      <c r="E1772" s="287">
        <f>VLOOKUP(D1772,'[1]2023-2025'!$A:$G,7,0)</f>
        <v>2023</v>
      </c>
      <c r="F1772" s="287"/>
      <c r="G1772" s="287" t="s">
        <v>1899</v>
      </c>
      <c r="H1772" s="288">
        <f>INDEX('[1]2023-2025'!$AK:$AK,MATCH(D1772,'[1]2023-2025'!$A:$A,0))</f>
        <v>44670</v>
      </c>
      <c r="I1772" s="288" t="e">
        <v>#N/A</v>
      </c>
      <c r="J1772" s="288" t="e">
        <f>VLOOKUP(D1772,[1]Лист3!$A:$AK,37,0)</f>
        <v>#N/A</v>
      </c>
      <c r="K1772" s="289">
        <f>INDEX('[1]2023-2025'!$G:$G,MATCH(D1772,'[1]2023-2025'!$A:$A,0))</f>
        <v>2023</v>
      </c>
      <c r="L1772" s="289"/>
      <c r="M1772" s="289"/>
      <c r="N1772" s="289"/>
      <c r="O1772" s="289" t="s">
        <v>2583</v>
      </c>
      <c r="P1772" s="289">
        <v>0</v>
      </c>
      <c r="Q1772" s="186">
        <f t="shared" si="233"/>
        <v>1696057.0699999998</v>
      </c>
      <c r="R1772" s="186">
        <f t="shared" si="235"/>
        <v>1696057.0699999998</v>
      </c>
      <c r="S1772" s="433">
        <v>1038918.4299999999</v>
      </c>
      <c r="T1772" s="433">
        <v>657138.64</v>
      </c>
      <c r="U1772" s="433">
        <v>0</v>
      </c>
      <c r="V1772" s="433">
        <v>0</v>
      </c>
      <c r="W1772" s="433">
        <v>0</v>
      </c>
      <c r="X1772" s="433">
        <v>0</v>
      </c>
      <c r="Y1772" s="433">
        <v>0</v>
      </c>
      <c r="Z1772" s="433">
        <v>0</v>
      </c>
      <c r="AA1772" s="433">
        <v>0</v>
      </c>
      <c r="AB1772" s="433">
        <v>0</v>
      </c>
      <c r="AC1772" s="433">
        <v>0</v>
      </c>
      <c r="AD1772" s="433">
        <v>0</v>
      </c>
      <c r="AE1772" s="433">
        <v>0</v>
      </c>
      <c r="AF1772" s="433">
        <v>0</v>
      </c>
      <c r="AG1772" s="433">
        <v>0</v>
      </c>
      <c r="AH1772" s="433">
        <v>0</v>
      </c>
      <c r="AI1772" s="433">
        <v>0</v>
      </c>
      <c r="AJ1772" s="433">
        <v>0</v>
      </c>
      <c r="AK1772" s="175"/>
      <c r="AL1772" s="175">
        <v>1539395.8100000003</v>
      </c>
      <c r="AM1772" s="175">
        <v>3290906.08</v>
      </c>
      <c r="AN1772" s="175">
        <v>1751510.2699999998</v>
      </c>
    </row>
    <row r="1773" spans="1:40" s="84" customFormat="1" ht="23.25" customHeight="1" x14ac:dyDescent="0.35">
      <c r="A1773" s="256">
        <v>2024</v>
      </c>
      <c r="B1773" s="184">
        <f t="shared" si="234"/>
        <v>470</v>
      </c>
      <c r="C1773" s="248" t="s">
        <v>2202</v>
      </c>
      <c r="D1773" s="184">
        <v>35404</v>
      </c>
      <c r="E1773" s="287"/>
      <c r="F1773" s="287"/>
      <c r="G1773" s="287"/>
      <c r="H1773" s="288"/>
      <c r="I1773" s="288"/>
      <c r="J1773" s="288"/>
      <c r="K1773" s="289"/>
      <c r="L1773" s="289"/>
      <c r="M1773" s="289"/>
      <c r="N1773" s="289"/>
      <c r="O1773" s="289"/>
      <c r="P1773" s="289"/>
      <c r="Q1773" s="186">
        <f t="shared" si="233"/>
        <v>139190.54999999999</v>
      </c>
      <c r="R1773" s="186">
        <f t="shared" si="235"/>
        <v>139190.54999999999</v>
      </c>
      <c r="S1773" s="433">
        <v>0</v>
      </c>
      <c r="T1773" s="433">
        <v>0</v>
      </c>
      <c r="U1773" s="433">
        <v>0</v>
      </c>
      <c r="V1773" s="433">
        <v>0</v>
      </c>
      <c r="W1773" s="433">
        <v>0</v>
      </c>
      <c r="X1773" s="433">
        <v>0</v>
      </c>
      <c r="Y1773" s="433">
        <v>0</v>
      </c>
      <c r="Z1773" s="433">
        <v>0</v>
      </c>
      <c r="AA1773" s="433">
        <v>0</v>
      </c>
      <c r="AB1773" s="433">
        <v>0</v>
      </c>
      <c r="AC1773" s="433">
        <v>0</v>
      </c>
      <c r="AD1773" s="433">
        <v>0</v>
      </c>
      <c r="AE1773" s="433">
        <v>0</v>
      </c>
      <c r="AF1773" s="433">
        <v>0</v>
      </c>
      <c r="AG1773" s="433">
        <v>139190.54999999999</v>
      </c>
      <c r="AH1773" s="433">
        <v>0</v>
      </c>
      <c r="AI1773" s="433">
        <v>0</v>
      </c>
      <c r="AJ1773" s="433">
        <v>0</v>
      </c>
      <c r="AK1773" s="175"/>
      <c r="AL1773" s="175">
        <v>7891484.7299999995</v>
      </c>
      <c r="AM1773" s="175">
        <v>11164068.119999999</v>
      </c>
      <c r="AN1773" s="175">
        <v>3272583.3899999997</v>
      </c>
    </row>
    <row r="1774" spans="1:40" s="84" customFormat="1" ht="23.25" customHeight="1" x14ac:dyDescent="0.35">
      <c r="A1774" s="256">
        <v>2024</v>
      </c>
      <c r="B1774" s="184">
        <f t="shared" si="234"/>
        <v>471</v>
      </c>
      <c r="C1774" s="248" t="s">
        <v>1544</v>
      </c>
      <c r="D1774" s="184">
        <v>35430</v>
      </c>
      <c r="E1774" s="287">
        <f>VLOOKUP(D1774,'[1]2023-2025'!$A:$G,7,0)</f>
        <v>2023</v>
      </c>
      <c r="F1774" s="287"/>
      <c r="G1774" s="287" t="s">
        <v>1899</v>
      </c>
      <c r="H1774" s="288">
        <f>INDEX('[1]2023-2025'!$AK:$AK,MATCH(D1774,'[1]2023-2025'!$A:$A,0))</f>
        <v>44670</v>
      </c>
      <c r="I1774" s="288" t="e">
        <v>#N/A</v>
      </c>
      <c r="J1774" s="288" t="e">
        <f>VLOOKUP(D1774,[1]Лист3!$A:$AK,37,0)</f>
        <v>#N/A</v>
      </c>
      <c r="K1774" s="289">
        <f>INDEX('[1]2023-2025'!$G:$G,MATCH(D1774,'[1]2023-2025'!$A:$A,0))</f>
        <v>2023</v>
      </c>
      <c r="L1774" s="289"/>
      <c r="M1774" s="289"/>
      <c r="N1774" s="289"/>
      <c r="O1774" s="289" t="s">
        <v>2583</v>
      </c>
      <c r="P1774" s="289">
        <v>0</v>
      </c>
      <c r="Q1774" s="186">
        <f t="shared" si="233"/>
        <v>2529143.48</v>
      </c>
      <c r="R1774" s="186">
        <f t="shared" si="235"/>
        <v>2506773.46</v>
      </c>
      <c r="S1774" s="433">
        <v>2506773.46</v>
      </c>
      <c r="T1774" s="433">
        <v>0</v>
      </c>
      <c r="U1774" s="433">
        <v>0</v>
      </c>
      <c r="V1774" s="433">
        <v>0</v>
      </c>
      <c r="W1774" s="433">
        <v>0</v>
      </c>
      <c r="X1774" s="433">
        <v>0</v>
      </c>
      <c r="Y1774" s="433">
        <v>0</v>
      </c>
      <c r="Z1774" s="433">
        <v>0</v>
      </c>
      <c r="AA1774" s="433">
        <v>0</v>
      </c>
      <c r="AB1774" s="433">
        <v>0</v>
      </c>
      <c r="AC1774" s="433">
        <v>0</v>
      </c>
      <c r="AD1774" s="433">
        <v>0</v>
      </c>
      <c r="AE1774" s="433">
        <v>0</v>
      </c>
      <c r="AF1774" s="433">
        <v>0</v>
      </c>
      <c r="AG1774" s="433">
        <v>0</v>
      </c>
      <c r="AH1774" s="433">
        <v>0</v>
      </c>
      <c r="AI1774" s="433">
        <v>0</v>
      </c>
      <c r="AJ1774" s="433">
        <v>22370.02</v>
      </c>
      <c r="AK1774" s="175"/>
      <c r="AL1774" s="175">
        <v>4250429.5199999996</v>
      </c>
      <c r="AM1774" s="175">
        <v>10114999.66</v>
      </c>
      <c r="AN1774" s="175">
        <v>5864570.1400000006</v>
      </c>
    </row>
    <row r="1775" spans="1:40" s="84" customFormat="1" ht="23.25" customHeight="1" x14ac:dyDescent="0.35">
      <c r="A1775" s="256">
        <v>2024</v>
      </c>
      <c r="B1775" s="184">
        <f t="shared" si="234"/>
        <v>472</v>
      </c>
      <c r="C1775" s="248" t="s">
        <v>3472</v>
      </c>
      <c r="D1775" s="184">
        <v>35497</v>
      </c>
      <c r="E1775" s="287"/>
      <c r="F1775" s="287"/>
      <c r="G1775" s="287"/>
      <c r="H1775" s="288"/>
      <c r="I1775" s="288"/>
      <c r="J1775" s="288"/>
      <c r="K1775" s="289"/>
      <c r="L1775" s="289"/>
      <c r="M1775" s="289"/>
      <c r="N1775" s="289"/>
      <c r="O1775" s="289"/>
      <c r="P1775" s="289"/>
      <c r="Q1775" s="186">
        <f t="shared" si="233"/>
        <v>1286668.0799999998</v>
      </c>
      <c r="R1775" s="186">
        <f>SUM(S1775:AI1775)</f>
        <v>1270012.93</v>
      </c>
      <c r="S1775" s="433">
        <v>0</v>
      </c>
      <c r="T1775" s="433">
        <v>0</v>
      </c>
      <c r="U1775" s="433">
        <v>0</v>
      </c>
      <c r="V1775" s="433">
        <v>0</v>
      </c>
      <c r="W1775" s="433">
        <v>0</v>
      </c>
      <c r="X1775" s="433">
        <v>0</v>
      </c>
      <c r="Y1775" s="433">
        <v>0</v>
      </c>
      <c r="Z1775" s="433">
        <v>0</v>
      </c>
      <c r="AA1775" s="433">
        <v>1270012.93</v>
      </c>
      <c r="AB1775" s="433">
        <v>0</v>
      </c>
      <c r="AC1775" s="433">
        <v>0</v>
      </c>
      <c r="AD1775" s="433">
        <v>0</v>
      </c>
      <c r="AE1775" s="433">
        <v>0</v>
      </c>
      <c r="AF1775" s="433">
        <v>0</v>
      </c>
      <c r="AG1775" s="433">
        <v>0</v>
      </c>
      <c r="AH1775" s="433">
        <v>0</v>
      </c>
      <c r="AI1775" s="433">
        <v>0</v>
      </c>
      <c r="AJ1775" s="433">
        <v>16655.150000000001</v>
      </c>
      <c r="AK1775" s="175"/>
      <c r="AL1775" s="175">
        <v>694972.19000000018</v>
      </c>
      <c r="AM1775" s="175">
        <v>2365687.08</v>
      </c>
      <c r="AN1775" s="175">
        <v>1670714.89</v>
      </c>
    </row>
    <row r="1776" spans="1:40" s="7" customFormat="1" ht="23.25" customHeight="1" x14ac:dyDescent="0.35">
      <c r="A1776" s="256">
        <v>2024</v>
      </c>
      <c r="B1776" s="184">
        <f t="shared" si="234"/>
        <v>473</v>
      </c>
      <c r="C1776" s="248" t="s">
        <v>379</v>
      </c>
      <c r="D1776" s="184">
        <v>35524</v>
      </c>
      <c r="E1776" s="287"/>
      <c r="F1776" s="287"/>
      <c r="G1776" s="287"/>
      <c r="H1776" s="288"/>
      <c r="I1776" s="288"/>
      <c r="J1776" s="288"/>
      <c r="K1776" s="289"/>
      <c r="L1776" s="289"/>
      <c r="M1776" s="289"/>
      <c r="N1776" s="289"/>
      <c r="O1776" s="289"/>
      <c r="P1776" s="289"/>
      <c r="Q1776" s="186">
        <f t="shared" si="233"/>
        <v>3119634.7399999998</v>
      </c>
      <c r="R1776" s="186">
        <f>SUM(S1776:AI1776)</f>
        <v>3092380.9099999997</v>
      </c>
      <c r="S1776" s="433">
        <v>0</v>
      </c>
      <c r="T1776" s="433">
        <v>0</v>
      </c>
      <c r="U1776" s="433">
        <v>0</v>
      </c>
      <c r="V1776" s="433">
        <v>0</v>
      </c>
      <c r="W1776" s="433">
        <v>0</v>
      </c>
      <c r="X1776" s="433">
        <v>0</v>
      </c>
      <c r="Y1776" s="433">
        <v>0</v>
      </c>
      <c r="Z1776" s="433">
        <v>0</v>
      </c>
      <c r="AA1776" s="433">
        <v>3092380.9099999997</v>
      </c>
      <c r="AB1776" s="433">
        <v>0</v>
      </c>
      <c r="AC1776" s="433">
        <v>0</v>
      </c>
      <c r="AD1776" s="433">
        <v>0</v>
      </c>
      <c r="AE1776" s="433">
        <v>0</v>
      </c>
      <c r="AF1776" s="433">
        <v>0</v>
      </c>
      <c r="AG1776" s="433">
        <v>0</v>
      </c>
      <c r="AH1776" s="433">
        <v>0</v>
      </c>
      <c r="AI1776" s="433">
        <v>0</v>
      </c>
      <c r="AJ1776" s="433">
        <v>27253.83</v>
      </c>
      <c r="AK1776" s="175"/>
      <c r="AL1776" s="175">
        <v>279155.70999999996</v>
      </c>
      <c r="AM1776" s="175">
        <v>3874188.76</v>
      </c>
      <c r="AN1776" s="175">
        <v>3595033.05</v>
      </c>
    </row>
    <row r="1777" spans="1:40" s="84" customFormat="1" ht="23.25" customHeight="1" x14ac:dyDescent="0.35">
      <c r="A1777" s="256">
        <v>2024</v>
      </c>
      <c r="B1777" s="184">
        <f t="shared" si="234"/>
        <v>474</v>
      </c>
      <c r="C1777" s="248" t="s">
        <v>390</v>
      </c>
      <c r="D1777" s="184">
        <v>35924</v>
      </c>
      <c r="E1777" s="287">
        <f>VLOOKUP(D1777,'[1]2023-2025'!$A:$G,7,0)</f>
        <v>2023</v>
      </c>
      <c r="F1777" s="287"/>
      <c r="G1777" s="287" t="s">
        <v>1899</v>
      </c>
      <c r="H1777" s="288">
        <f>INDEX('[1]2023-2025'!$AK:$AK,MATCH(D1777,'[1]2023-2025'!$A:$A,0))</f>
        <v>44551</v>
      </c>
      <c r="I1777" s="288" t="e">
        <v>#N/A</v>
      </c>
      <c r="J1777" s="288" t="e">
        <f>VLOOKUP(D1777,[1]Лист3!$A:$AK,37,0)</f>
        <v>#N/A</v>
      </c>
      <c r="K1777" s="289">
        <f>INDEX('[1]2023-2025'!$G:$G,MATCH(D1777,'[1]2023-2025'!$A:$A,0))</f>
        <v>2023</v>
      </c>
      <c r="L1777" s="289"/>
      <c r="M1777" s="289"/>
      <c r="N1777" s="289"/>
      <c r="O1777" s="289" t="s">
        <v>2585</v>
      </c>
      <c r="P1777" s="289">
        <v>0</v>
      </c>
      <c r="Q1777" s="186">
        <f t="shared" si="233"/>
        <v>2717323.4799999995</v>
      </c>
      <c r="R1777" s="186">
        <f t="shared" si="235"/>
        <v>2660391.1099999994</v>
      </c>
      <c r="S1777" s="433">
        <v>2660391.1099999994</v>
      </c>
      <c r="T1777" s="433">
        <v>0</v>
      </c>
      <c r="U1777" s="433">
        <v>0</v>
      </c>
      <c r="V1777" s="433">
        <v>0</v>
      </c>
      <c r="W1777" s="433">
        <v>0</v>
      </c>
      <c r="X1777" s="433">
        <v>0</v>
      </c>
      <c r="Y1777" s="433">
        <v>0</v>
      </c>
      <c r="Z1777" s="433">
        <v>0</v>
      </c>
      <c r="AA1777" s="433">
        <v>0</v>
      </c>
      <c r="AB1777" s="433">
        <v>0</v>
      </c>
      <c r="AC1777" s="433">
        <v>0</v>
      </c>
      <c r="AD1777" s="433">
        <v>0</v>
      </c>
      <c r="AE1777" s="433">
        <v>0</v>
      </c>
      <c r="AF1777" s="433">
        <v>0</v>
      </c>
      <c r="AG1777" s="433">
        <v>0</v>
      </c>
      <c r="AH1777" s="433">
        <v>0</v>
      </c>
      <c r="AI1777" s="433">
        <v>0</v>
      </c>
      <c r="AJ1777" s="433">
        <v>56932.37</v>
      </c>
      <c r="AK1777" s="175"/>
      <c r="AL1777" s="175">
        <v>7875768.0899999999</v>
      </c>
      <c r="AM1777" s="175">
        <v>12992421.189999999</v>
      </c>
      <c r="AN1777" s="175">
        <v>5116653.0999999996</v>
      </c>
    </row>
    <row r="1778" spans="1:40" s="84" customFormat="1" ht="23.25" customHeight="1" x14ac:dyDescent="0.35">
      <c r="A1778" s="256">
        <v>2024</v>
      </c>
      <c r="B1778" s="184">
        <f t="shared" si="234"/>
        <v>475</v>
      </c>
      <c r="C1778" s="248" t="s">
        <v>3768</v>
      </c>
      <c r="D1778" s="184">
        <v>32345</v>
      </c>
      <c r="E1778" s="287">
        <f>VLOOKUP(D1778,'[1]2023-2025'!$A:$G,7,0)</f>
        <v>2023</v>
      </c>
      <c r="F1778" s="287"/>
      <c r="G1778" s="287" t="s">
        <v>1899</v>
      </c>
      <c r="H1778" s="288">
        <f>INDEX('[1]2023-2025'!$AK:$AK,MATCH(D1778,'[1]2023-2025'!$A:$A,0))</f>
        <v>44670</v>
      </c>
      <c r="I1778" s="288" t="e">
        <v>#N/A</v>
      </c>
      <c r="J1778" s="288" t="e">
        <f>VLOOKUP(D1778,[1]Лист3!$A:$AK,37,0)</f>
        <v>#N/A</v>
      </c>
      <c r="K1778" s="289">
        <f>INDEX('[1]2023-2025'!$G:$G,MATCH(D1778,'[1]2023-2025'!$A:$A,0))</f>
        <v>2023</v>
      </c>
      <c r="L1778" s="289"/>
      <c r="M1778" s="289"/>
      <c r="N1778" s="289"/>
      <c r="O1778" s="289" t="s">
        <v>2583</v>
      </c>
      <c r="P1778" s="289">
        <v>0</v>
      </c>
      <c r="Q1778" s="186">
        <f t="shared" si="233"/>
        <v>2775664.4399999995</v>
      </c>
      <c r="R1778" s="186">
        <f t="shared" si="235"/>
        <v>2725236.5399999996</v>
      </c>
      <c r="S1778" s="433">
        <v>2725236.5399999996</v>
      </c>
      <c r="T1778" s="433">
        <v>0</v>
      </c>
      <c r="U1778" s="433">
        <v>0</v>
      </c>
      <c r="V1778" s="433">
        <v>0</v>
      </c>
      <c r="W1778" s="433">
        <v>0</v>
      </c>
      <c r="X1778" s="433">
        <v>0</v>
      </c>
      <c r="Y1778" s="433">
        <v>0</v>
      </c>
      <c r="Z1778" s="433">
        <v>0</v>
      </c>
      <c r="AA1778" s="433">
        <v>0</v>
      </c>
      <c r="AB1778" s="433">
        <v>0</v>
      </c>
      <c r="AC1778" s="433">
        <v>0</v>
      </c>
      <c r="AD1778" s="433">
        <v>0</v>
      </c>
      <c r="AE1778" s="433">
        <v>0</v>
      </c>
      <c r="AF1778" s="433">
        <v>0</v>
      </c>
      <c r="AG1778" s="433">
        <v>0</v>
      </c>
      <c r="AH1778" s="433">
        <v>0</v>
      </c>
      <c r="AI1778" s="433">
        <v>0</v>
      </c>
      <c r="AJ1778" s="433">
        <v>50427.9</v>
      </c>
      <c r="AK1778" s="175"/>
      <c r="AL1778" s="175">
        <v>9084826.1600000001</v>
      </c>
      <c r="AM1778" s="175">
        <v>12467188.5</v>
      </c>
      <c r="AN1778" s="175">
        <v>3382362.3399999994</v>
      </c>
    </row>
    <row r="1779" spans="1:40" s="84" customFormat="1" ht="23.25" customHeight="1" x14ac:dyDescent="0.35">
      <c r="A1779" s="256">
        <v>2024</v>
      </c>
      <c r="B1779" s="184">
        <f t="shared" si="234"/>
        <v>476</v>
      </c>
      <c r="C1779" s="248" t="s">
        <v>3780</v>
      </c>
      <c r="D1779" s="184">
        <v>32429</v>
      </c>
      <c r="E1779" s="287">
        <f>VLOOKUP(D1779,'[1]2023-2025'!$A:$G,7,0)</f>
        <v>2023</v>
      </c>
      <c r="F1779" s="287"/>
      <c r="G1779" s="287" t="s">
        <v>1899</v>
      </c>
      <c r="H1779" s="288">
        <f>INDEX('[1]2023-2025'!$AK:$AK,MATCH(D1779,'[1]2023-2025'!$A:$A,0))</f>
        <v>44581</v>
      </c>
      <c r="I1779" s="288" t="e">
        <v>#N/A</v>
      </c>
      <c r="J1779" s="288" t="e">
        <f>VLOOKUP(D1779,[1]Лист3!$A:$AK,37,0)</f>
        <v>#N/A</v>
      </c>
      <c r="K1779" s="289">
        <f>INDEX('[1]2023-2025'!$G:$G,MATCH(D1779,'[1]2023-2025'!$A:$A,0))</f>
        <v>2023</v>
      </c>
      <c r="L1779" s="289"/>
      <c r="M1779" s="289"/>
      <c r="N1779" s="289"/>
      <c r="O1779" s="289" t="s">
        <v>2463</v>
      </c>
      <c r="P1779" s="289" t="s">
        <v>2611</v>
      </c>
      <c r="Q1779" s="186">
        <f t="shared" si="233"/>
        <v>9345333.0700000003</v>
      </c>
      <c r="R1779" s="186">
        <f t="shared" si="235"/>
        <v>9187732.4399999995</v>
      </c>
      <c r="S1779" s="433">
        <v>3356683.56</v>
      </c>
      <c r="T1779" s="433">
        <v>0</v>
      </c>
      <c r="U1779" s="433">
        <v>0</v>
      </c>
      <c r="V1779" s="433">
        <v>0</v>
      </c>
      <c r="W1779" s="433">
        <v>0</v>
      </c>
      <c r="X1779" s="433">
        <v>0</v>
      </c>
      <c r="Y1779" s="433">
        <v>0</v>
      </c>
      <c r="Z1779" s="433">
        <v>0</v>
      </c>
      <c r="AA1779" s="433">
        <v>0</v>
      </c>
      <c r="AB1779" s="433">
        <v>586247.44999999995</v>
      </c>
      <c r="AC1779" s="433">
        <v>5244801.43</v>
      </c>
      <c r="AD1779" s="433">
        <v>0</v>
      </c>
      <c r="AE1779" s="433">
        <v>0</v>
      </c>
      <c r="AF1779" s="433">
        <v>0</v>
      </c>
      <c r="AG1779" s="433">
        <v>0</v>
      </c>
      <c r="AH1779" s="433">
        <v>0</v>
      </c>
      <c r="AI1779" s="433">
        <v>0</v>
      </c>
      <c r="AJ1779" s="433">
        <v>157600.63</v>
      </c>
      <c r="AK1779" s="175"/>
      <c r="AL1779" s="175">
        <v>6980188.7400000002</v>
      </c>
      <c r="AM1779" s="175">
        <v>16588913.6</v>
      </c>
      <c r="AN1779" s="175">
        <v>9608724.8599999994</v>
      </c>
    </row>
    <row r="1780" spans="1:40" s="84" customFormat="1" ht="23.25" customHeight="1" x14ac:dyDescent="0.35">
      <c r="A1780" s="256">
        <v>2024</v>
      </c>
      <c r="B1780" s="184">
        <f t="shared" si="234"/>
        <v>477</v>
      </c>
      <c r="C1780" s="294" t="s">
        <v>3801</v>
      </c>
      <c r="D1780" s="184">
        <v>33009</v>
      </c>
      <c r="E1780" s="287">
        <f>VLOOKUP(D1780,'[1]2023-2025'!$A:$G,7,0)</f>
        <v>2023</v>
      </c>
      <c r="F1780" s="287"/>
      <c r="G1780" s="287" t="s">
        <v>1899</v>
      </c>
      <c r="H1780" s="288">
        <f>INDEX('[1]2023-2025'!$AK:$AK,MATCH(D1780,'[1]2023-2025'!$A:$A,0))</f>
        <v>44670</v>
      </c>
      <c r="I1780" s="288" t="e">
        <v>#N/A</v>
      </c>
      <c r="J1780" s="288" t="e">
        <f>VLOOKUP(D1780,[1]Лист3!$A:$AK,37,0)</f>
        <v>#N/A</v>
      </c>
      <c r="K1780" s="289">
        <f>INDEX('[1]2023-2025'!$G:$G,MATCH(D1780,'[1]2023-2025'!$A:$A,0))</f>
        <v>2023</v>
      </c>
      <c r="L1780" s="289"/>
      <c r="M1780" s="289"/>
      <c r="N1780" s="289"/>
      <c r="O1780" s="289" t="s">
        <v>2583</v>
      </c>
      <c r="P1780" s="289">
        <v>0</v>
      </c>
      <c r="Q1780" s="186">
        <f t="shared" si="233"/>
        <v>9586872.6899999995</v>
      </c>
      <c r="R1780" s="186">
        <f t="shared" si="235"/>
        <v>9432350.5399999991</v>
      </c>
      <c r="S1780" s="433">
        <v>9432350.5399999991</v>
      </c>
      <c r="T1780" s="433">
        <v>0</v>
      </c>
      <c r="U1780" s="433">
        <v>0</v>
      </c>
      <c r="V1780" s="433">
        <v>0</v>
      </c>
      <c r="W1780" s="433">
        <v>0</v>
      </c>
      <c r="X1780" s="433">
        <v>0</v>
      </c>
      <c r="Y1780" s="433">
        <v>0</v>
      </c>
      <c r="Z1780" s="433">
        <v>0</v>
      </c>
      <c r="AA1780" s="433">
        <v>0</v>
      </c>
      <c r="AB1780" s="433">
        <v>0</v>
      </c>
      <c r="AC1780" s="433">
        <v>0</v>
      </c>
      <c r="AD1780" s="433">
        <v>0</v>
      </c>
      <c r="AE1780" s="433">
        <v>0</v>
      </c>
      <c r="AF1780" s="433">
        <v>0</v>
      </c>
      <c r="AG1780" s="433">
        <v>0</v>
      </c>
      <c r="AH1780" s="433">
        <v>0</v>
      </c>
      <c r="AI1780" s="433">
        <v>0</v>
      </c>
      <c r="AJ1780" s="433">
        <v>154522.15</v>
      </c>
      <c r="AK1780" s="175"/>
      <c r="AL1780" s="175">
        <v>17659831.68</v>
      </c>
      <c r="AM1780" s="175">
        <v>27534241.68</v>
      </c>
      <c r="AN1780" s="175">
        <v>9874410</v>
      </c>
    </row>
    <row r="1781" spans="1:40" s="84" customFormat="1" ht="23.25" customHeight="1" x14ac:dyDescent="0.35">
      <c r="A1781" s="256">
        <v>2024</v>
      </c>
      <c r="B1781" s="184">
        <f t="shared" si="234"/>
        <v>478</v>
      </c>
      <c r="C1781" s="294" t="s">
        <v>3804</v>
      </c>
      <c r="D1781" s="184">
        <v>33042</v>
      </c>
      <c r="E1781" s="287">
        <f>VLOOKUP(D1781,'[1]2023-2025'!$A:$G,7,0)</f>
        <v>2023</v>
      </c>
      <c r="F1781" s="287"/>
      <c r="G1781" s="287" t="s">
        <v>1899</v>
      </c>
      <c r="H1781" s="288">
        <f>INDEX('[1]2023-2025'!$AK:$AK,MATCH(D1781,'[1]2023-2025'!$A:$A,0))</f>
        <v>44670</v>
      </c>
      <c r="I1781" s="288" t="e">
        <v>#N/A</v>
      </c>
      <c r="J1781" s="288" t="e">
        <f>VLOOKUP(D1781,[1]Лист3!$A:$AK,37,0)</f>
        <v>#N/A</v>
      </c>
      <c r="K1781" s="289">
        <f>INDEX('[1]2023-2025'!$G:$G,MATCH(D1781,'[1]2023-2025'!$A:$A,0))</f>
        <v>2023</v>
      </c>
      <c r="L1781" s="289"/>
      <c r="M1781" s="289"/>
      <c r="N1781" s="289"/>
      <c r="O1781" s="289" t="s">
        <v>2583</v>
      </c>
      <c r="P1781" s="289">
        <v>0</v>
      </c>
      <c r="Q1781" s="186">
        <f t="shared" si="233"/>
        <v>4925586.37</v>
      </c>
      <c r="R1781" s="186">
        <f t="shared" si="235"/>
        <v>4840803.96</v>
      </c>
      <c r="S1781" s="433">
        <v>4840803.96</v>
      </c>
      <c r="T1781" s="433">
        <v>0</v>
      </c>
      <c r="U1781" s="433">
        <v>0</v>
      </c>
      <c r="V1781" s="433">
        <v>0</v>
      </c>
      <c r="W1781" s="433">
        <v>0</v>
      </c>
      <c r="X1781" s="433">
        <v>0</v>
      </c>
      <c r="Y1781" s="433">
        <v>0</v>
      </c>
      <c r="Z1781" s="433">
        <v>0</v>
      </c>
      <c r="AA1781" s="433">
        <v>0</v>
      </c>
      <c r="AB1781" s="433">
        <v>0</v>
      </c>
      <c r="AC1781" s="433">
        <v>0</v>
      </c>
      <c r="AD1781" s="433">
        <v>0</v>
      </c>
      <c r="AE1781" s="433">
        <v>0</v>
      </c>
      <c r="AF1781" s="433">
        <v>0</v>
      </c>
      <c r="AG1781" s="433">
        <v>0</v>
      </c>
      <c r="AH1781" s="433">
        <v>0</v>
      </c>
      <c r="AI1781" s="433">
        <v>0</v>
      </c>
      <c r="AJ1781" s="433">
        <v>84782.41</v>
      </c>
      <c r="AK1781" s="175"/>
      <c r="AL1781" s="175">
        <v>10255110.669999998</v>
      </c>
      <c r="AM1781" s="175">
        <v>16332899.689999999</v>
      </c>
      <c r="AN1781" s="175">
        <v>6077789.0200000005</v>
      </c>
    </row>
    <row r="1782" spans="1:40" s="84" customFormat="1" ht="23.25" customHeight="1" x14ac:dyDescent="0.35">
      <c r="A1782" s="256">
        <v>2024</v>
      </c>
      <c r="B1782" s="184">
        <f t="shared" si="234"/>
        <v>479</v>
      </c>
      <c r="C1782" s="294" t="s">
        <v>3809</v>
      </c>
      <c r="D1782" s="184">
        <v>33065</v>
      </c>
      <c r="E1782" s="287">
        <f>VLOOKUP(D1782,'[1]2023-2025'!$A:$G,7,0)</f>
        <v>2023</v>
      </c>
      <c r="F1782" s="287"/>
      <c r="G1782" s="287" t="s">
        <v>1899</v>
      </c>
      <c r="H1782" s="288">
        <f>INDEX('[1]2023-2025'!$AK:$AK,MATCH(D1782,'[1]2023-2025'!$A:$A,0))</f>
        <v>44670</v>
      </c>
      <c r="I1782" s="288" t="e">
        <v>#N/A</v>
      </c>
      <c r="J1782" s="288" t="e">
        <f>VLOOKUP(D1782,[1]Лист3!$A:$AK,37,0)</f>
        <v>#N/A</v>
      </c>
      <c r="K1782" s="289">
        <f>INDEX('[1]2023-2025'!$G:$G,MATCH(D1782,'[1]2023-2025'!$A:$A,0))</f>
        <v>2023</v>
      </c>
      <c r="L1782" s="289"/>
      <c r="M1782" s="289"/>
      <c r="N1782" s="289"/>
      <c r="O1782" s="289" t="s">
        <v>2583</v>
      </c>
      <c r="P1782" s="289">
        <v>0</v>
      </c>
      <c r="Q1782" s="186">
        <f t="shared" si="233"/>
        <v>4914495.0799999991</v>
      </c>
      <c r="R1782" s="186">
        <f t="shared" si="235"/>
        <v>4830069.1899999995</v>
      </c>
      <c r="S1782" s="433">
        <v>4830069.1899999995</v>
      </c>
      <c r="T1782" s="433">
        <v>0</v>
      </c>
      <c r="U1782" s="433">
        <v>0</v>
      </c>
      <c r="V1782" s="433">
        <v>0</v>
      </c>
      <c r="W1782" s="433">
        <v>0</v>
      </c>
      <c r="X1782" s="433">
        <v>0</v>
      </c>
      <c r="Y1782" s="433">
        <v>0</v>
      </c>
      <c r="Z1782" s="433">
        <v>0</v>
      </c>
      <c r="AA1782" s="433">
        <v>0</v>
      </c>
      <c r="AB1782" s="433">
        <v>0</v>
      </c>
      <c r="AC1782" s="433">
        <v>0</v>
      </c>
      <c r="AD1782" s="433">
        <v>0</v>
      </c>
      <c r="AE1782" s="433">
        <v>0</v>
      </c>
      <c r="AF1782" s="433">
        <v>0</v>
      </c>
      <c r="AG1782" s="433">
        <v>0</v>
      </c>
      <c r="AH1782" s="433">
        <v>0</v>
      </c>
      <c r="AI1782" s="433">
        <v>0</v>
      </c>
      <c r="AJ1782" s="433">
        <v>84425.89</v>
      </c>
      <c r="AK1782" s="175"/>
      <c r="AL1782" s="175">
        <v>10300349.629999999</v>
      </c>
      <c r="AM1782" s="175">
        <v>16265217.92</v>
      </c>
      <c r="AN1782" s="175">
        <v>5964868.29</v>
      </c>
    </row>
    <row r="1783" spans="1:40" s="84" customFormat="1" ht="23.25" customHeight="1" x14ac:dyDescent="0.35">
      <c r="A1783" s="256">
        <v>2024</v>
      </c>
      <c r="B1783" s="184">
        <f t="shared" si="234"/>
        <v>480</v>
      </c>
      <c r="C1783" s="294" t="s">
        <v>2184</v>
      </c>
      <c r="D1783" s="184">
        <v>34542</v>
      </c>
      <c r="E1783" s="287">
        <f>VLOOKUP(D1783,'[1]2023-2025'!$A:$G,7,0)</f>
        <v>2023</v>
      </c>
      <c r="F1783" s="287" t="s">
        <v>2881</v>
      </c>
      <c r="G1783" s="287"/>
      <c r="H1783" s="288" t="str">
        <f>INDEX('[1]2023-2025'!$AK:$AK,MATCH(D1783,'[1]2023-2025'!$A:$A,0))</f>
        <v>вкл. Протоколом</v>
      </c>
      <c r="I1783" s="288" t="e">
        <v>#N/A</v>
      </c>
      <c r="J1783" s="288" t="e">
        <f>VLOOKUP(D1783,[1]Лист3!$A:$AK,37,0)</f>
        <v>#N/A</v>
      </c>
      <c r="K1783" s="289">
        <f>INDEX('[1]2023-2025'!$G:$G,MATCH(D1783,'[1]2023-2025'!$A:$A,0))</f>
        <v>2023</v>
      </c>
      <c r="L1783" s="289"/>
      <c r="M1783" s="289"/>
      <c r="N1783" s="289"/>
      <c r="O1783" s="289" t="s">
        <v>2441</v>
      </c>
      <c r="P1783" s="289" t="s">
        <v>2643</v>
      </c>
      <c r="Q1783" s="186">
        <f t="shared" si="233"/>
        <v>856695.26</v>
      </c>
      <c r="R1783" s="186">
        <f t="shared" si="235"/>
        <v>843515.16</v>
      </c>
      <c r="S1783" s="433">
        <v>843515.16</v>
      </c>
      <c r="T1783" s="433">
        <v>0</v>
      </c>
      <c r="U1783" s="433">
        <v>0</v>
      </c>
      <c r="V1783" s="433">
        <v>0</v>
      </c>
      <c r="W1783" s="433">
        <v>0</v>
      </c>
      <c r="X1783" s="433">
        <v>0</v>
      </c>
      <c r="Y1783" s="433">
        <v>0</v>
      </c>
      <c r="Z1783" s="433">
        <v>0</v>
      </c>
      <c r="AA1783" s="433">
        <v>0</v>
      </c>
      <c r="AB1783" s="433">
        <v>0</v>
      </c>
      <c r="AC1783" s="433">
        <v>0</v>
      </c>
      <c r="AD1783" s="433">
        <v>0</v>
      </c>
      <c r="AE1783" s="433">
        <v>0</v>
      </c>
      <c r="AF1783" s="433">
        <v>0</v>
      </c>
      <c r="AG1783" s="433">
        <v>0</v>
      </c>
      <c r="AH1783" s="433">
        <v>0</v>
      </c>
      <c r="AI1783" s="433">
        <v>0</v>
      </c>
      <c r="AJ1783" s="433">
        <v>13180.1</v>
      </c>
      <c r="AK1783" s="175"/>
      <c r="AL1783" s="175">
        <v>1273207.67</v>
      </c>
      <c r="AM1783" s="175">
        <v>2153557.33</v>
      </c>
      <c r="AN1783" s="175">
        <v>880349.66</v>
      </c>
    </row>
    <row r="1784" spans="1:40" s="84" customFormat="1" ht="23.25" customHeight="1" x14ac:dyDescent="0.35">
      <c r="A1784" s="256">
        <v>2024</v>
      </c>
      <c r="B1784" s="184">
        <f t="shared" si="234"/>
        <v>481</v>
      </c>
      <c r="C1784" s="248" t="s">
        <v>362</v>
      </c>
      <c r="D1784" s="184">
        <v>34975</v>
      </c>
      <c r="E1784" s="287">
        <f>VLOOKUP(D1784,'[1]2023-2025'!$A:$G,7,0)</f>
        <v>2023</v>
      </c>
      <c r="F1784" s="287"/>
      <c r="G1784" s="287" t="s">
        <v>1899</v>
      </c>
      <c r="H1784" s="288">
        <f>INDEX('[1]2023-2025'!$AK:$AK,MATCH(D1784,'[1]2023-2025'!$A:$A,0))</f>
        <v>44670</v>
      </c>
      <c r="I1784" s="288" t="e">
        <v>#N/A</v>
      </c>
      <c r="J1784" s="288" t="e">
        <f>VLOOKUP(D1784,[1]Лист3!$A:$AK,37,0)</f>
        <v>#N/A</v>
      </c>
      <c r="K1784" s="289">
        <f>INDEX('[1]2023-2025'!$G:$G,MATCH(D1784,'[1]2023-2025'!$A:$A,0))</f>
        <v>2023</v>
      </c>
      <c r="L1784" s="289"/>
      <c r="M1784" s="289"/>
      <c r="N1784" s="289"/>
      <c r="O1784" s="289" t="s">
        <v>2583</v>
      </c>
      <c r="P1784" s="289">
        <v>0</v>
      </c>
      <c r="Q1784" s="186">
        <f t="shared" si="233"/>
        <v>562594.04</v>
      </c>
      <c r="R1784" s="186">
        <f t="shared" si="235"/>
        <v>546267.77</v>
      </c>
      <c r="S1784" s="433">
        <v>546267.77</v>
      </c>
      <c r="T1784" s="433">
        <v>0</v>
      </c>
      <c r="U1784" s="433">
        <v>0</v>
      </c>
      <c r="V1784" s="433">
        <v>0</v>
      </c>
      <c r="W1784" s="433">
        <v>0</v>
      </c>
      <c r="X1784" s="433">
        <v>0</v>
      </c>
      <c r="Y1784" s="433">
        <v>0</v>
      </c>
      <c r="Z1784" s="433">
        <v>0</v>
      </c>
      <c r="AA1784" s="433">
        <v>0</v>
      </c>
      <c r="AB1784" s="433">
        <v>0</v>
      </c>
      <c r="AC1784" s="433">
        <v>0</v>
      </c>
      <c r="AD1784" s="433">
        <v>0</v>
      </c>
      <c r="AE1784" s="433">
        <v>0</v>
      </c>
      <c r="AF1784" s="433">
        <v>0</v>
      </c>
      <c r="AG1784" s="433">
        <v>0</v>
      </c>
      <c r="AH1784" s="433">
        <v>0</v>
      </c>
      <c r="AI1784" s="433">
        <v>0</v>
      </c>
      <c r="AJ1784" s="433">
        <v>16326.27</v>
      </c>
      <c r="AK1784" s="175"/>
      <c r="AL1784" s="175">
        <v>3063098.6799999997</v>
      </c>
      <c r="AM1784" s="175">
        <v>3696347.52</v>
      </c>
      <c r="AN1784" s="175">
        <v>633248.84000000008</v>
      </c>
    </row>
    <row r="1785" spans="1:40" s="84" customFormat="1" ht="23.25" customHeight="1" x14ac:dyDescent="0.35">
      <c r="A1785" s="256">
        <v>2024</v>
      </c>
      <c r="B1785" s="184">
        <f t="shared" si="234"/>
        <v>482</v>
      </c>
      <c r="C1785" s="248" t="s">
        <v>386</v>
      </c>
      <c r="D1785" s="184">
        <v>35767</v>
      </c>
      <c r="E1785" s="287">
        <f>VLOOKUP(D1785,'[1]2023-2025'!$A:$G,7,0)</f>
        <v>2023</v>
      </c>
      <c r="F1785" s="287"/>
      <c r="G1785" s="287" t="s">
        <v>1899</v>
      </c>
      <c r="H1785" s="288">
        <f>INDEX('[1]2023-2025'!$AK:$AK,MATCH(D1785,'[1]2023-2025'!$A:$A,0))</f>
        <v>44581</v>
      </c>
      <c r="I1785" s="288" t="e">
        <v>#N/A</v>
      </c>
      <c r="J1785" s="288" t="e">
        <f>VLOOKUP(D1785,[1]Лист3!$A:$AK,37,0)</f>
        <v>#N/A</v>
      </c>
      <c r="K1785" s="289">
        <f>INDEX('[1]2023-2025'!$G:$G,MATCH(D1785,'[1]2023-2025'!$A:$A,0))</f>
        <v>2023</v>
      </c>
      <c r="L1785" s="289"/>
      <c r="M1785" s="289"/>
      <c r="N1785" s="289"/>
      <c r="O1785" s="289" t="s">
        <v>2441</v>
      </c>
      <c r="P1785" s="289" t="s">
        <v>2597</v>
      </c>
      <c r="Q1785" s="186">
        <f t="shared" si="233"/>
        <v>1267381.8600000001</v>
      </c>
      <c r="R1785" s="186">
        <f t="shared" si="235"/>
        <v>1248805.1400000001</v>
      </c>
      <c r="S1785" s="433">
        <v>0</v>
      </c>
      <c r="T1785" s="433">
        <v>1248805.1400000001</v>
      </c>
      <c r="U1785" s="433">
        <v>0</v>
      </c>
      <c r="V1785" s="433">
        <v>0</v>
      </c>
      <c r="W1785" s="433">
        <v>0</v>
      </c>
      <c r="X1785" s="433">
        <v>0</v>
      </c>
      <c r="Y1785" s="433">
        <v>0</v>
      </c>
      <c r="Z1785" s="433">
        <v>0</v>
      </c>
      <c r="AA1785" s="433">
        <v>0</v>
      </c>
      <c r="AB1785" s="433">
        <v>0</v>
      </c>
      <c r="AC1785" s="433">
        <v>0</v>
      </c>
      <c r="AD1785" s="433">
        <v>0</v>
      </c>
      <c r="AE1785" s="433">
        <v>0</v>
      </c>
      <c r="AF1785" s="433">
        <v>0</v>
      </c>
      <c r="AG1785" s="433">
        <v>0</v>
      </c>
      <c r="AH1785" s="433">
        <v>0</v>
      </c>
      <c r="AI1785" s="433">
        <v>0</v>
      </c>
      <c r="AJ1785" s="433">
        <v>18576.72</v>
      </c>
      <c r="AK1785" s="175"/>
      <c r="AL1785" s="175">
        <v>2490119.48</v>
      </c>
      <c r="AM1785" s="175">
        <v>3797138.54</v>
      </c>
      <c r="AN1785" s="175">
        <v>1307019.06</v>
      </c>
    </row>
    <row r="1786" spans="1:40" s="84" customFormat="1" ht="23.25" customHeight="1" x14ac:dyDescent="0.35">
      <c r="A1786" s="256">
        <v>2024</v>
      </c>
      <c r="B1786" s="184">
        <f t="shared" si="234"/>
        <v>483</v>
      </c>
      <c r="C1786" s="248" t="s">
        <v>415</v>
      </c>
      <c r="D1786" s="184">
        <v>32374</v>
      </c>
      <c r="E1786" s="287">
        <f>VLOOKUP(D1786,'[1]2023-2025'!$A:$G,7,0)</f>
        <v>2023</v>
      </c>
      <c r="F1786" s="287"/>
      <c r="G1786" s="287" t="s">
        <v>1899</v>
      </c>
      <c r="H1786" s="288">
        <f>INDEX('[1]2023-2025'!$AK:$AK,MATCH(D1786,'[1]2023-2025'!$A:$A,0))</f>
        <v>44638</v>
      </c>
      <c r="I1786" s="288" t="e">
        <v>#N/A</v>
      </c>
      <c r="J1786" s="288" t="e">
        <f>VLOOKUP(D1786,[1]Лист3!$A:$AK,37,0)</f>
        <v>#N/A</v>
      </c>
      <c r="K1786" s="289">
        <f>INDEX('[1]2023-2025'!$G:$G,MATCH(D1786,'[1]2023-2025'!$A:$A,0))</f>
        <v>2023</v>
      </c>
      <c r="L1786" s="289"/>
      <c r="M1786" s="289"/>
      <c r="N1786" s="289"/>
      <c r="O1786" s="289" t="s">
        <v>2587</v>
      </c>
      <c r="P1786" s="289">
        <v>0</v>
      </c>
      <c r="Q1786" s="186">
        <f t="shared" si="233"/>
        <v>3092181.21</v>
      </c>
      <c r="R1786" s="186">
        <f t="shared" si="235"/>
        <v>3046530.46</v>
      </c>
      <c r="S1786" s="433">
        <v>0</v>
      </c>
      <c r="T1786" s="433">
        <v>0</v>
      </c>
      <c r="U1786" s="433">
        <v>0</v>
      </c>
      <c r="V1786" s="433">
        <v>0</v>
      </c>
      <c r="W1786" s="433">
        <v>0</v>
      </c>
      <c r="X1786" s="433">
        <v>128337.04999999999</v>
      </c>
      <c r="Y1786" s="433">
        <v>0</v>
      </c>
      <c r="Z1786" s="433">
        <v>0</v>
      </c>
      <c r="AA1786" s="433">
        <v>2918193.41</v>
      </c>
      <c r="AB1786" s="433">
        <v>0</v>
      </c>
      <c r="AC1786" s="433">
        <v>0</v>
      </c>
      <c r="AD1786" s="433">
        <v>0</v>
      </c>
      <c r="AE1786" s="433">
        <v>0</v>
      </c>
      <c r="AF1786" s="433">
        <v>0</v>
      </c>
      <c r="AG1786" s="433">
        <v>0</v>
      </c>
      <c r="AH1786" s="433">
        <v>0</v>
      </c>
      <c r="AI1786" s="433">
        <v>0</v>
      </c>
      <c r="AJ1786" s="433">
        <v>45650.75</v>
      </c>
      <c r="AK1786" s="175"/>
      <c r="AL1786" s="175">
        <v>6665552.9100000001</v>
      </c>
      <c r="AM1786" s="175">
        <v>9807979.3200000003</v>
      </c>
      <c r="AN1786" s="175">
        <v>3142426.41</v>
      </c>
    </row>
    <row r="1787" spans="1:40" s="84" customFormat="1" ht="23.25" customHeight="1" x14ac:dyDescent="0.35">
      <c r="A1787" s="256">
        <v>2024</v>
      </c>
      <c r="B1787" s="184">
        <f t="shared" si="234"/>
        <v>484</v>
      </c>
      <c r="C1787" s="248" t="s">
        <v>421</v>
      </c>
      <c r="D1787" s="184">
        <v>32380</v>
      </c>
      <c r="E1787" s="287">
        <f>VLOOKUP(D1787,'[1]2023-2025'!$A:$G,7,0)</f>
        <v>2023</v>
      </c>
      <c r="F1787" s="287"/>
      <c r="G1787" s="287" t="s">
        <v>1899</v>
      </c>
      <c r="H1787" s="288">
        <f>INDEX('[1]2023-2025'!$AK:$AK,MATCH(D1787,'[1]2023-2025'!$A:$A,0))</f>
        <v>44613</v>
      </c>
      <c r="I1787" s="288" t="e">
        <v>#N/A</v>
      </c>
      <c r="J1787" s="288" t="e">
        <f>VLOOKUP(D1787,[1]Лист3!$A:$AK,37,0)</f>
        <v>#N/A</v>
      </c>
      <c r="K1787" s="289">
        <f>INDEX('[1]2023-2025'!$G:$G,MATCH(D1787,'[1]2023-2025'!$A:$A,0))</f>
        <v>2023</v>
      </c>
      <c r="L1787" s="289"/>
      <c r="M1787" s="289"/>
      <c r="N1787" s="289"/>
      <c r="O1787" s="289" t="s">
        <v>2582</v>
      </c>
      <c r="P1787" s="289">
        <v>0</v>
      </c>
      <c r="Q1787" s="186">
        <f t="shared" si="233"/>
        <v>1244163.76</v>
      </c>
      <c r="R1787" s="186">
        <f t="shared" si="235"/>
        <v>1218096.5</v>
      </c>
      <c r="S1787" s="433">
        <v>0</v>
      </c>
      <c r="T1787" s="433">
        <v>1218096.5</v>
      </c>
      <c r="U1787" s="433">
        <v>0</v>
      </c>
      <c r="V1787" s="433">
        <v>0</v>
      </c>
      <c r="W1787" s="433">
        <v>0</v>
      </c>
      <c r="X1787" s="433">
        <v>0</v>
      </c>
      <c r="Y1787" s="433">
        <v>0</v>
      </c>
      <c r="Z1787" s="433">
        <v>0</v>
      </c>
      <c r="AA1787" s="433">
        <v>0</v>
      </c>
      <c r="AB1787" s="433">
        <v>0</v>
      </c>
      <c r="AC1787" s="433">
        <v>0</v>
      </c>
      <c r="AD1787" s="433">
        <v>0</v>
      </c>
      <c r="AE1787" s="433">
        <v>0</v>
      </c>
      <c r="AF1787" s="433">
        <v>0</v>
      </c>
      <c r="AG1787" s="433">
        <v>0</v>
      </c>
      <c r="AH1787" s="433">
        <v>0</v>
      </c>
      <c r="AI1787" s="433">
        <v>0</v>
      </c>
      <c r="AJ1787" s="433">
        <v>26067.26</v>
      </c>
      <c r="AK1787" s="175"/>
      <c r="AL1787" s="175">
        <v>8006975.6400000006</v>
      </c>
      <c r="AM1787" s="175">
        <v>12099352.5</v>
      </c>
      <c r="AN1787" s="175">
        <v>4092376.8599999994</v>
      </c>
    </row>
    <row r="1788" spans="1:40" s="84" customFormat="1" ht="23.25" customHeight="1" x14ac:dyDescent="0.35">
      <c r="A1788" s="256">
        <v>2024</v>
      </c>
      <c r="B1788" s="184">
        <f>B1787+1</f>
        <v>485</v>
      </c>
      <c r="C1788" s="248" t="s">
        <v>28</v>
      </c>
      <c r="D1788" s="184">
        <v>35409</v>
      </c>
      <c r="E1788" s="287">
        <f>VLOOKUP(D1788,'[1]2023-2025'!$A:$G,7,0)</f>
        <v>2023</v>
      </c>
      <c r="F1788" s="287"/>
      <c r="G1788" s="287" t="s">
        <v>1899</v>
      </c>
      <c r="H1788" s="288">
        <f>INDEX('[1]2023-2025'!$AK:$AK,MATCH(D1788,'[1]2023-2025'!$A:$A,0))</f>
        <v>44670</v>
      </c>
      <c r="I1788" s="288" t="e">
        <v>#N/A</v>
      </c>
      <c r="J1788" s="288" t="e">
        <f>VLOOKUP(D1788,[1]Лист3!$A:$AK,37,0)</f>
        <v>#N/A</v>
      </c>
      <c r="K1788" s="289">
        <f>INDEX('[1]2023-2025'!$G:$G,MATCH(D1788,'[1]2023-2025'!$A:$A,0))</f>
        <v>2023</v>
      </c>
      <c r="L1788" s="289"/>
      <c r="M1788" s="289"/>
      <c r="N1788" s="289"/>
      <c r="O1788" s="289" t="s">
        <v>2583</v>
      </c>
      <c r="P1788" s="289">
        <v>0</v>
      </c>
      <c r="Q1788" s="186">
        <f t="shared" ref="Q1788:Q1845" si="236">SUM(S1788:AJ1788)</f>
        <v>3162943.7900000028</v>
      </c>
      <c r="R1788" s="186">
        <f t="shared" si="235"/>
        <v>3096674.950000003</v>
      </c>
      <c r="S1788" s="433">
        <v>0</v>
      </c>
      <c r="T1788" s="433">
        <v>0</v>
      </c>
      <c r="U1788" s="433">
        <v>0</v>
      </c>
      <c r="V1788" s="433">
        <v>0</v>
      </c>
      <c r="W1788" s="433">
        <v>0</v>
      </c>
      <c r="X1788" s="433">
        <v>0</v>
      </c>
      <c r="Y1788" s="433">
        <v>0</v>
      </c>
      <c r="Z1788" s="433">
        <v>0</v>
      </c>
      <c r="AA1788" s="433">
        <v>3096674.950000003</v>
      </c>
      <c r="AB1788" s="433">
        <v>0</v>
      </c>
      <c r="AC1788" s="433">
        <v>0</v>
      </c>
      <c r="AD1788" s="433">
        <v>0</v>
      </c>
      <c r="AE1788" s="433">
        <v>0</v>
      </c>
      <c r="AF1788" s="433">
        <v>0</v>
      </c>
      <c r="AG1788" s="433">
        <v>0</v>
      </c>
      <c r="AH1788" s="433">
        <v>0</v>
      </c>
      <c r="AI1788" s="433">
        <v>0</v>
      </c>
      <c r="AJ1788" s="433">
        <v>66268.84</v>
      </c>
      <c r="AK1788" s="175"/>
      <c r="AL1788" s="175">
        <v>79880763.579999998</v>
      </c>
      <c r="AM1788" s="175">
        <v>83155157.370000005</v>
      </c>
      <c r="AN1788" s="175">
        <v>3274393.7900000028</v>
      </c>
    </row>
    <row r="1789" spans="1:40" s="84" customFormat="1" ht="23.25" customHeight="1" x14ac:dyDescent="0.35">
      <c r="A1789" s="256">
        <v>2024</v>
      </c>
      <c r="B1789" s="184">
        <f t="shared" ref="B1789:B1844" si="237">B1788+1</f>
        <v>486</v>
      </c>
      <c r="C1789" s="248" t="s">
        <v>1545</v>
      </c>
      <c r="D1789" s="184">
        <v>35434</v>
      </c>
      <c r="E1789" s="287">
        <f>VLOOKUP(D1789,'[1]2023-2025'!$A:$G,7,0)</f>
        <v>2023</v>
      </c>
      <c r="F1789" s="287"/>
      <c r="G1789" s="287" t="s">
        <v>1899</v>
      </c>
      <c r="H1789" s="288">
        <f>INDEX('[1]2023-2025'!$AK:$AK,MATCH(D1789,'[1]2023-2025'!$A:$A,0))</f>
        <v>44670</v>
      </c>
      <c r="I1789" s="288" t="e">
        <v>#N/A</v>
      </c>
      <c r="J1789" s="288" t="e">
        <f>VLOOKUP(D1789,[1]Лист3!$A:$AK,37,0)</f>
        <v>#N/A</v>
      </c>
      <c r="K1789" s="289">
        <f>INDEX('[1]2023-2025'!$G:$G,MATCH(D1789,'[1]2023-2025'!$A:$A,0))</f>
        <v>2023</v>
      </c>
      <c r="L1789" s="289"/>
      <c r="M1789" s="289"/>
      <c r="N1789" s="289"/>
      <c r="O1789" s="289" t="s">
        <v>2452</v>
      </c>
      <c r="P1789" s="289">
        <v>0</v>
      </c>
      <c r="Q1789" s="186">
        <f t="shared" si="236"/>
        <v>2744396.7600000002</v>
      </c>
      <c r="R1789" s="186">
        <f t="shared" si="235"/>
        <v>2733183.6</v>
      </c>
      <c r="S1789" s="433">
        <v>0</v>
      </c>
      <c r="T1789" s="433">
        <v>0</v>
      </c>
      <c r="U1789" s="433">
        <v>0</v>
      </c>
      <c r="V1789" s="433">
        <v>0</v>
      </c>
      <c r="W1789" s="433">
        <v>0</v>
      </c>
      <c r="X1789" s="433">
        <v>0</v>
      </c>
      <c r="Y1789" s="433">
        <v>0</v>
      </c>
      <c r="Z1789" s="433">
        <v>0</v>
      </c>
      <c r="AA1789" s="434">
        <v>2733183.6</v>
      </c>
      <c r="AB1789" s="433">
        <v>0</v>
      </c>
      <c r="AC1789" s="433">
        <v>0</v>
      </c>
      <c r="AD1789" s="433">
        <v>0</v>
      </c>
      <c r="AE1789" s="433">
        <v>0</v>
      </c>
      <c r="AF1789" s="433">
        <v>0</v>
      </c>
      <c r="AG1789" s="433">
        <v>0</v>
      </c>
      <c r="AH1789" s="433">
        <v>0</v>
      </c>
      <c r="AI1789" s="433">
        <v>0</v>
      </c>
      <c r="AJ1789" s="433">
        <v>11213.16</v>
      </c>
      <c r="AK1789" s="175"/>
      <c r="AL1789" s="175">
        <v>4205376.08</v>
      </c>
      <c r="AM1789" s="175">
        <v>6995260.04</v>
      </c>
      <c r="AN1789" s="175">
        <v>2789883.9600000004</v>
      </c>
    </row>
    <row r="1790" spans="1:40" s="84" customFormat="1" ht="23.25" customHeight="1" x14ac:dyDescent="0.35">
      <c r="A1790" s="256">
        <v>2024</v>
      </c>
      <c r="B1790" s="184">
        <f>B1789+1</f>
        <v>487</v>
      </c>
      <c r="C1790" s="248" t="s">
        <v>396</v>
      </c>
      <c r="D1790" s="184">
        <v>32719</v>
      </c>
      <c r="E1790" s="287">
        <f>VLOOKUP(D1790,'[1]2023-2025'!$A:$G,7,0)</f>
        <v>2023</v>
      </c>
      <c r="F1790" s="287"/>
      <c r="G1790" s="287" t="s">
        <v>1899</v>
      </c>
      <c r="H1790" s="288">
        <f>INDEX('[1]2023-2025'!$AK:$AK,MATCH(D1790,'[1]2023-2025'!$A:$A,0))</f>
        <v>44551</v>
      </c>
      <c r="I1790" s="288" t="e">
        <v>#N/A</v>
      </c>
      <c r="J1790" s="288" t="e">
        <f>VLOOKUP(D1790,[1]Лист3!$A:$AK,37,0)</f>
        <v>#N/A</v>
      </c>
      <c r="K1790" s="289">
        <f>INDEX('[1]2023-2025'!$G:$G,MATCH(D1790,'[1]2023-2025'!$A:$A,0))</f>
        <v>2023</v>
      </c>
      <c r="L1790" s="289"/>
      <c r="M1790" s="289"/>
      <c r="N1790" s="289"/>
      <c r="O1790" s="289" t="s">
        <v>2585</v>
      </c>
      <c r="P1790" s="289">
        <v>0</v>
      </c>
      <c r="Q1790" s="186">
        <f t="shared" si="236"/>
        <v>4669445.8600000003</v>
      </c>
      <c r="R1790" s="186">
        <f t="shared" si="235"/>
        <v>4611636.4000000004</v>
      </c>
      <c r="S1790" s="433">
        <v>0</v>
      </c>
      <c r="T1790" s="433">
        <v>0</v>
      </c>
      <c r="U1790" s="433">
        <v>0</v>
      </c>
      <c r="V1790" s="433">
        <v>0</v>
      </c>
      <c r="W1790" s="433">
        <v>0</v>
      </c>
      <c r="X1790" s="433">
        <v>0</v>
      </c>
      <c r="Y1790" s="433">
        <v>0</v>
      </c>
      <c r="Z1790" s="433">
        <v>0</v>
      </c>
      <c r="AA1790" s="433">
        <v>4611636.4000000004</v>
      </c>
      <c r="AB1790" s="433">
        <v>0</v>
      </c>
      <c r="AC1790" s="433">
        <v>0</v>
      </c>
      <c r="AD1790" s="433">
        <v>0</v>
      </c>
      <c r="AE1790" s="433">
        <v>0</v>
      </c>
      <c r="AF1790" s="433">
        <v>0</v>
      </c>
      <c r="AG1790" s="433">
        <v>0</v>
      </c>
      <c r="AH1790" s="433">
        <v>0</v>
      </c>
      <c r="AI1790" s="433">
        <v>0</v>
      </c>
      <c r="AJ1790" s="433">
        <v>57809.46</v>
      </c>
      <c r="AK1790" s="175"/>
      <c r="AL1790" s="175">
        <v>10904164.819999998</v>
      </c>
      <c r="AM1790" s="175">
        <v>19239576.129999999</v>
      </c>
      <c r="AN1790" s="175">
        <v>8335411.3100000005</v>
      </c>
    </row>
    <row r="1791" spans="1:40" s="84" customFormat="1" ht="23.25" customHeight="1" x14ac:dyDescent="0.35">
      <c r="A1791" s="256">
        <v>2024</v>
      </c>
      <c r="B1791" s="184">
        <f t="shared" si="237"/>
        <v>488</v>
      </c>
      <c r="C1791" s="248" t="s">
        <v>420</v>
      </c>
      <c r="D1791" s="184">
        <v>32376</v>
      </c>
      <c r="E1791" s="287">
        <f>VLOOKUP(D1791,'[1]2023-2025'!$A:$G,7,0)</f>
        <v>2023</v>
      </c>
      <c r="F1791" s="287"/>
      <c r="G1791" s="287" t="s">
        <v>1899</v>
      </c>
      <c r="H1791" s="288">
        <f>INDEX('[1]2023-2025'!$AK:$AK,MATCH(D1791,'[1]2023-2025'!$A:$A,0))</f>
        <v>44581</v>
      </c>
      <c r="I1791" s="288" t="e">
        <v>#N/A</v>
      </c>
      <c r="J1791" s="288" t="e">
        <f>VLOOKUP(D1791,[1]Лист3!$A:$AK,37,0)</f>
        <v>#N/A</v>
      </c>
      <c r="K1791" s="289">
        <f>INDEX('[1]2023-2025'!$G:$G,MATCH(D1791,'[1]2023-2025'!$A:$A,0))</f>
        <v>2023</v>
      </c>
      <c r="L1791" s="289"/>
      <c r="M1791" s="289"/>
      <c r="N1791" s="289"/>
      <c r="O1791" s="289" t="s">
        <v>2591</v>
      </c>
      <c r="P1791" s="289">
        <v>0</v>
      </c>
      <c r="Q1791" s="186">
        <f t="shared" si="236"/>
        <v>4858279.6399999997</v>
      </c>
      <c r="R1791" s="186">
        <f t="shared" si="235"/>
        <v>4791149.22</v>
      </c>
      <c r="S1791" s="433">
        <v>0</v>
      </c>
      <c r="T1791" s="433">
        <v>0</v>
      </c>
      <c r="U1791" s="433">
        <v>0</v>
      </c>
      <c r="V1791" s="433">
        <v>0</v>
      </c>
      <c r="W1791" s="433">
        <v>0</v>
      </c>
      <c r="X1791" s="433">
        <v>0</v>
      </c>
      <c r="Y1791" s="433">
        <v>0</v>
      </c>
      <c r="Z1791" s="433">
        <v>0</v>
      </c>
      <c r="AA1791" s="433">
        <v>4791149.22</v>
      </c>
      <c r="AB1791" s="433">
        <v>0</v>
      </c>
      <c r="AC1791" s="433">
        <v>0</v>
      </c>
      <c r="AD1791" s="433">
        <v>0</v>
      </c>
      <c r="AE1791" s="433">
        <v>0</v>
      </c>
      <c r="AF1791" s="433">
        <v>0</v>
      </c>
      <c r="AG1791" s="433">
        <v>0</v>
      </c>
      <c r="AH1791" s="433">
        <v>0</v>
      </c>
      <c r="AI1791" s="433">
        <v>0</v>
      </c>
      <c r="AJ1791" s="433">
        <v>67130.42</v>
      </c>
      <c r="AK1791" s="175"/>
      <c r="AL1791" s="175">
        <v>10757756.740000002</v>
      </c>
      <c r="AM1791" s="175">
        <v>20374421.440000001</v>
      </c>
      <c r="AN1791" s="175">
        <v>9616664.6999999993</v>
      </c>
    </row>
    <row r="1792" spans="1:40" s="128" customFormat="1" ht="23.25" customHeight="1" x14ac:dyDescent="0.35">
      <c r="A1792" s="256">
        <v>2024</v>
      </c>
      <c r="B1792" s="184">
        <f t="shared" si="237"/>
        <v>489</v>
      </c>
      <c r="C1792" s="294" t="s">
        <v>2241</v>
      </c>
      <c r="D1792" s="184">
        <v>36735</v>
      </c>
      <c r="E1792" s="287">
        <f>VLOOKUP(D1792,'[1]2023-2025'!$A:$G,7,0)</f>
        <v>2023</v>
      </c>
      <c r="F1792" s="287" t="s">
        <v>1743</v>
      </c>
      <c r="G1792" s="287"/>
      <c r="H1792" s="288" t="str">
        <f>INDEX('[1]2023-2025'!$AK:$AK,MATCH(D1792,'[1]2023-2025'!$A:$A,0))</f>
        <v>вкл. Протоколом</v>
      </c>
      <c r="I1792" s="288" t="e">
        <v>#N/A</v>
      </c>
      <c r="J1792" s="288" t="e">
        <f>VLOOKUP(D1792,[1]Лист3!$A:$AK,37,0)</f>
        <v>#N/A</v>
      </c>
      <c r="K1792" s="289">
        <f>INDEX('[1]2023-2025'!$G:$G,MATCH(D1792,'[1]2023-2025'!$A:$A,0))</f>
        <v>2023</v>
      </c>
      <c r="L1792" s="289"/>
      <c r="M1792" s="289"/>
      <c r="N1792" s="289"/>
      <c r="O1792" s="289" t="s">
        <v>2634</v>
      </c>
      <c r="P1792" s="289" t="s">
        <v>2635</v>
      </c>
      <c r="Q1792" s="186">
        <f t="shared" si="236"/>
        <v>10110198.43</v>
      </c>
      <c r="R1792" s="186">
        <f t="shared" si="235"/>
        <v>10094851.75</v>
      </c>
      <c r="S1792" s="433">
        <v>0</v>
      </c>
      <c r="T1792" s="433">
        <v>0</v>
      </c>
      <c r="U1792" s="433">
        <v>0</v>
      </c>
      <c r="V1792" s="433">
        <v>0</v>
      </c>
      <c r="W1792" s="433">
        <v>0</v>
      </c>
      <c r="X1792" s="433">
        <v>0</v>
      </c>
      <c r="Y1792" s="433">
        <v>0</v>
      </c>
      <c r="Z1792" s="433">
        <v>0</v>
      </c>
      <c r="AA1792" s="433">
        <v>0</v>
      </c>
      <c r="AB1792" s="433">
        <v>0</v>
      </c>
      <c r="AC1792" s="433">
        <v>10094851.75</v>
      </c>
      <c r="AD1792" s="433">
        <v>0</v>
      </c>
      <c r="AE1792" s="433">
        <v>0</v>
      </c>
      <c r="AF1792" s="433">
        <v>0</v>
      </c>
      <c r="AG1792" s="433">
        <v>0</v>
      </c>
      <c r="AH1792" s="433">
        <v>0</v>
      </c>
      <c r="AI1792" s="433">
        <v>0</v>
      </c>
      <c r="AJ1792" s="433">
        <v>15346.68</v>
      </c>
      <c r="AK1792" s="175"/>
      <c r="AL1792" s="175">
        <v>-2590552.4800000042</v>
      </c>
      <c r="AM1792" s="175">
        <v>17117126.149999999</v>
      </c>
      <c r="AN1792" s="175">
        <v>19707678.630000003</v>
      </c>
    </row>
    <row r="1793" spans="1:40" s="128" customFormat="1" ht="23.25" customHeight="1" x14ac:dyDescent="0.35">
      <c r="A1793" s="256">
        <v>2024</v>
      </c>
      <c r="B1793" s="184">
        <f>B1792+1</f>
        <v>490</v>
      </c>
      <c r="C1793" s="294" t="s">
        <v>2322</v>
      </c>
      <c r="D1793" s="184">
        <v>34056</v>
      </c>
      <c r="E1793" s="287">
        <f>VLOOKUP(D1793,'[1]2023-2025'!$A:$G,7,0)</f>
        <v>2024</v>
      </c>
      <c r="F1793" s="287" t="str">
        <f>VLOOKUP(D1793,[2]Лист1!$C:$F,4,0)</f>
        <v>ранний</v>
      </c>
      <c r="G1793" s="287"/>
      <c r="H1793" s="288" t="str">
        <f>INDEX('[1]2023-2025'!$AK:$AK,MATCH(D1793,'[1]2023-2025'!$A:$A,0))</f>
        <v>вкл. Протоколом</v>
      </c>
      <c r="I1793" s="288">
        <v>45035</v>
      </c>
      <c r="J1793" s="288" t="e">
        <f>VLOOKUP(D1793,[1]Лист3!$A:$AK,37,0)</f>
        <v>#N/A</v>
      </c>
      <c r="K1793" s="289">
        <f>INDEX('[1]2023-2025'!$G:$G,MATCH(D1793,'[1]2023-2025'!$A:$A,0))</f>
        <v>2024</v>
      </c>
      <c r="L1793" s="289"/>
      <c r="M1793" s="289"/>
      <c r="N1793" s="289"/>
      <c r="O1793" s="289">
        <v>0</v>
      </c>
      <c r="P1793" s="289" t="s">
        <v>2832</v>
      </c>
      <c r="Q1793" s="186">
        <f t="shared" si="236"/>
        <v>4781049.17</v>
      </c>
      <c r="R1793" s="186">
        <f t="shared" si="235"/>
        <v>4697795.32</v>
      </c>
      <c r="S1793" s="433">
        <v>0</v>
      </c>
      <c r="T1793" s="433">
        <v>0</v>
      </c>
      <c r="U1793" s="433">
        <v>0</v>
      </c>
      <c r="V1793" s="433">
        <v>0</v>
      </c>
      <c r="W1793" s="433">
        <v>0</v>
      </c>
      <c r="X1793" s="433">
        <v>0</v>
      </c>
      <c r="Y1793" s="433">
        <v>0</v>
      </c>
      <c r="Z1793" s="433">
        <v>4574526.84</v>
      </c>
      <c r="AA1793" s="433">
        <v>0</v>
      </c>
      <c r="AB1793" s="433">
        <v>0</v>
      </c>
      <c r="AC1793" s="433">
        <v>0</v>
      </c>
      <c r="AD1793" s="433">
        <v>0</v>
      </c>
      <c r="AE1793" s="433">
        <v>0</v>
      </c>
      <c r="AF1793" s="433">
        <v>0</v>
      </c>
      <c r="AG1793" s="433">
        <v>123268.48</v>
      </c>
      <c r="AH1793" s="433">
        <v>0</v>
      </c>
      <c r="AI1793" s="433">
        <v>0</v>
      </c>
      <c r="AJ1793" s="433">
        <v>83253.850000000006</v>
      </c>
      <c r="AK1793" s="175"/>
      <c r="AL1793" s="175">
        <v>17290307.479999997</v>
      </c>
      <c r="AM1793" s="175">
        <v>22071356.649999999</v>
      </c>
      <c r="AN1793" s="175">
        <v>4781049.17</v>
      </c>
    </row>
    <row r="1794" spans="1:40" s="128" customFormat="1" ht="23.25" customHeight="1" x14ac:dyDescent="0.35">
      <c r="A1794" s="256">
        <v>2024</v>
      </c>
      <c r="B1794" s="184">
        <f t="shared" si="237"/>
        <v>491</v>
      </c>
      <c r="C1794" s="294" t="s">
        <v>2323</v>
      </c>
      <c r="D1794" s="184">
        <v>33140</v>
      </c>
      <c r="E1794" s="287">
        <f>VLOOKUP(D1794,'[1]2023-2025'!$A:$G,7,0)</f>
        <v>2024</v>
      </c>
      <c r="F1794" s="287" t="str">
        <f>VLOOKUP(D1794,[2]Лист1!$C:$F,4,0)</f>
        <v>ранний</v>
      </c>
      <c r="G1794" s="287"/>
      <c r="H1794" s="288" t="str">
        <f>INDEX('[1]2023-2025'!$AK:$AK,MATCH(D1794,'[1]2023-2025'!$A:$A,0))</f>
        <v>вкл. Протоколом</v>
      </c>
      <c r="I1794" s="288" t="e">
        <v>#N/A</v>
      </c>
      <c r="J1794" s="288" t="e">
        <f>VLOOKUP(D1794,[1]Лист3!$A:$AK,37,0)</f>
        <v>#N/A</v>
      </c>
      <c r="K1794" s="289">
        <f>INDEX('[1]2023-2025'!$G:$G,MATCH(D1794,'[1]2023-2025'!$A:$A,0))</f>
        <v>2024</v>
      </c>
      <c r="L1794" s="289"/>
      <c r="M1794" s="289"/>
      <c r="N1794" s="289"/>
      <c r="O1794" s="289">
        <v>0</v>
      </c>
      <c r="P1794" s="289">
        <v>0</v>
      </c>
      <c r="Q1794" s="186">
        <f t="shared" si="236"/>
        <v>3746530.8899999992</v>
      </c>
      <c r="R1794" s="186">
        <f t="shared" si="235"/>
        <v>3692823.3599999994</v>
      </c>
      <c r="S1794" s="433">
        <v>0</v>
      </c>
      <c r="T1794" s="433">
        <v>0</v>
      </c>
      <c r="U1794" s="433">
        <v>0</v>
      </c>
      <c r="V1794" s="433">
        <v>0</v>
      </c>
      <c r="W1794" s="433">
        <v>0</v>
      </c>
      <c r="X1794" s="433">
        <v>0</v>
      </c>
      <c r="Y1794" s="433">
        <v>0</v>
      </c>
      <c r="Z1794" s="433">
        <v>0</v>
      </c>
      <c r="AA1794" s="433">
        <v>3692823.3599999994</v>
      </c>
      <c r="AB1794" s="433">
        <v>0</v>
      </c>
      <c r="AC1794" s="433">
        <v>0</v>
      </c>
      <c r="AD1794" s="433">
        <v>0</v>
      </c>
      <c r="AE1794" s="433">
        <v>0</v>
      </c>
      <c r="AF1794" s="433">
        <v>0</v>
      </c>
      <c r="AG1794" s="433">
        <v>0</v>
      </c>
      <c r="AH1794" s="433">
        <v>0</v>
      </c>
      <c r="AI1794" s="433">
        <v>0</v>
      </c>
      <c r="AJ1794" s="433">
        <v>53707.53</v>
      </c>
      <c r="AK1794" s="175"/>
      <c r="AL1794" s="175">
        <v>9220914.5700000022</v>
      </c>
      <c r="AM1794" s="175">
        <v>12967445.460000001</v>
      </c>
      <c r="AN1794" s="175">
        <v>3746530.8899999992</v>
      </c>
    </row>
    <row r="1795" spans="1:40" s="128" customFormat="1" ht="23.25" customHeight="1" x14ac:dyDescent="0.35">
      <c r="A1795" s="256">
        <v>2024</v>
      </c>
      <c r="B1795" s="184">
        <f t="shared" si="237"/>
        <v>492</v>
      </c>
      <c r="C1795" s="294" t="s">
        <v>2324</v>
      </c>
      <c r="D1795" s="184">
        <v>35352</v>
      </c>
      <c r="E1795" s="287">
        <f>VLOOKUP(D1795,'[1]2023-2025'!$A:$G,7,0)</f>
        <v>2024</v>
      </c>
      <c r="F1795" s="287" t="str">
        <f>VLOOKUP(D1795,[2]Лист1!$C:$F,4,0)</f>
        <v>ранний</v>
      </c>
      <c r="G1795" s="287"/>
      <c r="H1795" s="288">
        <f>INDEX('[1]2023-2025'!$AK:$AK,MATCH(D1795,'[1]2023-2025'!$A:$A,0))</f>
        <v>45001</v>
      </c>
      <c r="I1795" s="288" t="e">
        <v>#N/A</v>
      </c>
      <c r="J1795" s="288" t="e">
        <f>VLOOKUP(D1795,[1]Лист3!$A:$AK,37,0)</f>
        <v>#N/A</v>
      </c>
      <c r="K1795" s="289">
        <f>INDEX('[1]2023-2025'!$G:$G,MATCH(D1795,'[1]2023-2025'!$A:$A,0))</f>
        <v>2024</v>
      </c>
      <c r="L1795" s="289"/>
      <c r="M1795" s="289"/>
      <c r="N1795" s="289"/>
      <c r="O1795" s="289">
        <v>0</v>
      </c>
      <c r="P1795" s="289">
        <v>0</v>
      </c>
      <c r="Q1795" s="186">
        <f t="shared" si="236"/>
        <v>3343350.6300000004</v>
      </c>
      <c r="R1795" s="186">
        <f t="shared" si="235"/>
        <v>3302610.3600000003</v>
      </c>
      <c r="S1795" s="433">
        <v>0</v>
      </c>
      <c r="T1795" s="433">
        <v>0</v>
      </c>
      <c r="U1795" s="433">
        <v>0</v>
      </c>
      <c r="V1795" s="433">
        <v>0</v>
      </c>
      <c r="W1795" s="433">
        <v>0</v>
      </c>
      <c r="X1795" s="433">
        <v>0</v>
      </c>
      <c r="Y1795" s="433">
        <v>0</v>
      </c>
      <c r="Z1795" s="433">
        <v>0</v>
      </c>
      <c r="AA1795" s="433">
        <v>3302610.3600000003</v>
      </c>
      <c r="AB1795" s="433">
        <v>0</v>
      </c>
      <c r="AC1795" s="433">
        <v>0</v>
      </c>
      <c r="AD1795" s="433">
        <v>0</v>
      </c>
      <c r="AE1795" s="433">
        <v>0</v>
      </c>
      <c r="AF1795" s="433">
        <v>0</v>
      </c>
      <c r="AG1795" s="433">
        <v>0</v>
      </c>
      <c r="AH1795" s="433">
        <v>0</v>
      </c>
      <c r="AI1795" s="433">
        <v>0</v>
      </c>
      <c r="AJ1795" s="433">
        <v>40740.269999999997</v>
      </c>
      <c r="AK1795" s="175"/>
      <c r="AL1795" s="175">
        <v>10077480.76</v>
      </c>
      <c r="AM1795" s="175">
        <v>13420831.390000001</v>
      </c>
      <c r="AN1795" s="175">
        <v>3343350.6300000004</v>
      </c>
    </row>
    <row r="1796" spans="1:40" s="128" customFormat="1" ht="23.25" customHeight="1" x14ac:dyDescent="0.35">
      <c r="A1796" s="256">
        <v>2024</v>
      </c>
      <c r="B1796" s="184">
        <f t="shared" si="237"/>
        <v>493</v>
      </c>
      <c r="C1796" s="294" t="s">
        <v>2325</v>
      </c>
      <c r="D1796" s="184">
        <v>32465</v>
      </c>
      <c r="E1796" s="287">
        <f>VLOOKUP(D1796,'[1]2023-2025'!$A:$G,7,0)</f>
        <v>2024</v>
      </c>
      <c r="F1796" s="287" t="str">
        <f>VLOOKUP(D1796,[2]Лист1!$C:$F,4,0)</f>
        <v>ранний</v>
      </c>
      <c r="G1796" s="287"/>
      <c r="H1796" s="288" t="str">
        <f>INDEX('[1]2023-2025'!$AK:$AK,MATCH(D1796,'[1]2023-2025'!$A:$A,0))</f>
        <v>вкл. Протоколом</v>
      </c>
      <c r="I1796" s="288" t="e">
        <v>#N/A</v>
      </c>
      <c r="J1796" s="288" t="e">
        <f>VLOOKUP(D1796,[1]Лист3!$A:$AK,37,0)</f>
        <v>#N/A</v>
      </c>
      <c r="K1796" s="289">
        <f>INDEX('[1]2023-2025'!$G:$G,MATCH(D1796,'[1]2023-2025'!$A:$A,0))</f>
        <v>2024</v>
      </c>
      <c r="L1796" s="289"/>
      <c r="M1796" s="289"/>
      <c r="N1796" s="289"/>
      <c r="O1796" s="289">
        <v>0</v>
      </c>
      <c r="P1796" s="289">
        <v>0</v>
      </c>
      <c r="Q1796" s="186">
        <f t="shared" si="236"/>
        <v>6055508.4199999999</v>
      </c>
      <c r="R1796" s="186">
        <f t="shared" si="235"/>
        <v>5992075.0300000003</v>
      </c>
      <c r="S1796" s="433">
        <v>0</v>
      </c>
      <c r="T1796" s="433">
        <v>0</v>
      </c>
      <c r="U1796" s="433">
        <v>0</v>
      </c>
      <c r="V1796" s="433">
        <v>0</v>
      </c>
      <c r="W1796" s="433">
        <v>0</v>
      </c>
      <c r="X1796" s="433">
        <v>0</v>
      </c>
      <c r="Y1796" s="433">
        <v>0</v>
      </c>
      <c r="Z1796" s="433">
        <v>0</v>
      </c>
      <c r="AA1796" s="433">
        <v>5992075.0300000003</v>
      </c>
      <c r="AB1796" s="433">
        <v>0</v>
      </c>
      <c r="AC1796" s="433">
        <v>0</v>
      </c>
      <c r="AD1796" s="433">
        <v>0</v>
      </c>
      <c r="AE1796" s="433">
        <v>0</v>
      </c>
      <c r="AF1796" s="433">
        <v>0</v>
      </c>
      <c r="AG1796" s="433">
        <v>0</v>
      </c>
      <c r="AH1796" s="433">
        <v>0</v>
      </c>
      <c r="AI1796" s="433">
        <v>0</v>
      </c>
      <c r="AJ1796" s="433">
        <v>63433.39</v>
      </c>
      <c r="AK1796" s="175"/>
      <c r="AL1796" s="175">
        <v>14120051.35</v>
      </c>
      <c r="AM1796" s="175">
        <v>20175559.77</v>
      </c>
      <c r="AN1796" s="175">
        <v>6055508.4199999999</v>
      </c>
    </row>
    <row r="1797" spans="1:40" s="128" customFormat="1" ht="23.25" customHeight="1" x14ac:dyDescent="0.35">
      <c r="A1797" s="256">
        <v>2024</v>
      </c>
      <c r="B1797" s="184">
        <f t="shared" si="237"/>
        <v>494</v>
      </c>
      <c r="C1797" s="294" t="s">
        <v>2326</v>
      </c>
      <c r="D1797" s="184">
        <v>33691</v>
      </c>
      <c r="E1797" s="287">
        <f>VLOOKUP(D1797,'[1]2023-2025'!$A:$G,7,0)</f>
        <v>2024</v>
      </c>
      <c r="F1797" s="287" t="str">
        <f>VLOOKUP(D1797,[2]Лист1!$C:$F,4,0)</f>
        <v>ранний</v>
      </c>
      <c r="G1797" s="287"/>
      <c r="H1797" s="288" t="str">
        <f>INDEX('[1]2023-2025'!$AK:$AK,MATCH(D1797,'[1]2023-2025'!$A:$A,0))</f>
        <v>вкл. Протоколом</v>
      </c>
      <c r="I1797" s="288" t="e">
        <v>#N/A</v>
      </c>
      <c r="J1797" s="288" t="e">
        <f>VLOOKUP(D1797,[1]Лист3!$A:$AK,37,0)</f>
        <v>#N/A</v>
      </c>
      <c r="K1797" s="289">
        <f>INDEX('[1]2023-2025'!$G:$G,MATCH(D1797,'[1]2023-2025'!$A:$A,0))</f>
        <v>2024</v>
      </c>
      <c r="L1797" s="289"/>
      <c r="M1797" s="289"/>
      <c r="N1797" s="289"/>
      <c r="O1797" s="289">
        <v>0</v>
      </c>
      <c r="P1797" s="289">
        <v>0</v>
      </c>
      <c r="Q1797" s="186">
        <f t="shared" si="236"/>
        <v>7699820.8200000003</v>
      </c>
      <c r="R1797" s="186">
        <f t="shared" si="235"/>
        <v>7671571.3399999999</v>
      </c>
      <c r="S1797" s="433">
        <v>0</v>
      </c>
      <c r="T1797" s="433">
        <v>0</v>
      </c>
      <c r="U1797" s="433">
        <v>0</v>
      </c>
      <c r="V1797" s="433">
        <v>0</v>
      </c>
      <c r="W1797" s="433">
        <v>0</v>
      </c>
      <c r="X1797" s="433">
        <v>0</v>
      </c>
      <c r="Y1797" s="433">
        <v>0</v>
      </c>
      <c r="Z1797" s="433">
        <v>0</v>
      </c>
      <c r="AA1797" s="433">
        <v>7671571.3399999999</v>
      </c>
      <c r="AB1797" s="433">
        <v>0</v>
      </c>
      <c r="AC1797" s="433">
        <v>0</v>
      </c>
      <c r="AD1797" s="433">
        <v>0</v>
      </c>
      <c r="AE1797" s="433">
        <v>0</v>
      </c>
      <c r="AF1797" s="433">
        <v>0</v>
      </c>
      <c r="AG1797" s="433">
        <v>0</v>
      </c>
      <c r="AH1797" s="433">
        <v>0</v>
      </c>
      <c r="AI1797" s="433">
        <v>0</v>
      </c>
      <c r="AJ1797" s="433">
        <v>28249.48</v>
      </c>
      <c r="AK1797" s="175"/>
      <c r="AL1797" s="175">
        <v>900185.11999999918</v>
      </c>
      <c r="AM1797" s="175">
        <v>8600005.9399999995</v>
      </c>
      <c r="AN1797" s="175">
        <v>7699820.8200000003</v>
      </c>
    </row>
    <row r="1798" spans="1:40" s="128" customFormat="1" ht="23.25" customHeight="1" x14ac:dyDescent="0.35">
      <c r="A1798" s="256">
        <v>2024</v>
      </c>
      <c r="B1798" s="184">
        <f t="shared" si="237"/>
        <v>495</v>
      </c>
      <c r="C1798" s="294" t="s">
        <v>2327</v>
      </c>
      <c r="D1798" s="184">
        <v>33408</v>
      </c>
      <c r="E1798" s="287">
        <f>VLOOKUP(D1798,'[1]2023-2025'!$A:$G,7,0)</f>
        <v>2024</v>
      </c>
      <c r="F1798" s="287" t="str">
        <f>VLOOKUP(D1798,[2]Лист1!$C:$F,4,0)</f>
        <v>ранний</v>
      </c>
      <c r="G1798" s="287"/>
      <c r="H1798" s="288">
        <v>45001</v>
      </c>
      <c r="I1798" s="288" t="e">
        <v>#N/A</v>
      </c>
      <c r="J1798" s="288" t="e">
        <f>VLOOKUP(D1798,[1]Лист3!$A:$AK,37,0)</f>
        <v>#N/A</v>
      </c>
      <c r="K1798" s="289">
        <f>INDEX('[1]2023-2025'!$G:$G,MATCH(D1798,'[1]2023-2025'!$A:$A,0))</f>
        <v>2024</v>
      </c>
      <c r="L1798" s="289"/>
      <c r="M1798" s="289"/>
      <c r="N1798" s="289"/>
      <c r="O1798" s="289">
        <v>0</v>
      </c>
      <c r="P1798" s="289">
        <v>0</v>
      </c>
      <c r="Q1798" s="186">
        <f t="shared" si="236"/>
        <v>3112697.36</v>
      </c>
      <c r="R1798" s="186">
        <f t="shared" si="235"/>
        <v>3069749.11</v>
      </c>
      <c r="S1798" s="433">
        <v>0</v>
      </c>
      <c r="T1798" s="433">
        <v>0</v>
      </c>
      <c r="U1798" s="433">
        <v>0</v>
      </c>
      <c r="V1798" s="433">
        <v>0</v>
      </c>
      <c r="W1798" s="433">
        <v>0</v>
      </c>
      <c r="X1798" s="433">
        <v>0</v>
      </c>
      <c r="Y1798" s="433">
        <v>0</v>
      </c>
      <c r="Z1798" s="433">
        <v>0</v>
      </c>
      <c r="AA1798" s="433">
        <v>3069749.11</v>
      </c>
      <c r="AB1798" s="433">
        <v>0</v>
      </c>
      <c r="AC1798" s="433">
        <v>0</v>
      </c>
      <c r="AD1798" s="433">
        <v>0</v>
      </c>
      <c r="AE1798" s="433">
        <v>0</v>
      </c>
      <c r="AF1798" s="433">
        <v>0</v>
      </c>
      <c r="AG1798" s="433">
        <v>0</v>
      </c>
      <c r="AH1798" s="433">
        <v>0</v>
      </c>
      <c r="AI1798" s="433">
        <v>0</v>
      </c>
      <c r="AJ1798" s="433">
        <v>42948.25</v>
      </c>
      <c r="AK1798" s="175"/>
      <c r="AL1798" s="175">
        <v>6970913.7800000012</v>
      </c>
      <c r="AM1798" s="175">
        <v>10083611.140000001</v>
      </c>
      <c r="AN1798" s="175">
        <v>3112697.36</v>
      </c>
    </row>
    <row r="1799" spans="1:40" s="7" customFormat="1" ht="23.25" customHeight="1" x14ac:dyDescent="0.35">
      <c r="A1799" s="256">
        <v>2024</v>
      </c>
      <c r="B1799" s="184">
        <f t="shared" si="237"/>
        <v>496</v>
      </c>
      <c r="C1799" s="294" t="s">
        <v>2328</v>
      </c>
      <c r="D1799" s="184">
        <v>32932</v>
      </c>
      <c r="E1799" s="287">
        <f>VLOOKUP(D1799,'[1]2023-2025'!$A:$G,7,0)</f>
        <v>2023</v>
      </c>
      <c r="F1799" s="287" t="str">
        <f>VLOOKUP(D1799,[2]Лист1!$C:$F,4,0)</f>
        <v>ранний</v>
      </c>
      <c r="G1799" s="287"/>
      <c r="H1799" s="288" t="str">
        <f>INDEX('[1]2023-2025'!$AK:$AK,MATCH(D1799,'[1]2023-2025'!$A:$A,0))</f>
        <v>вкл. Протоколом</v>
      </c>
      <c r="I1799" s="288" t="e">
        <v>#N/A</v>
      </c>
      <c r="J1799" s="288" t="e">
        <f>VLOOKUP(D1799,[1]Лист3!$A:$AK,37,0)</f>
        <v>#N/A</v>
      </c>
      <c r="K1799" s="289">
        <f>INDEX('[1]2023-2025'!$G:$G,MATCH(D1799,'[1]2023-2025'!$A:$A,0))</f>
        <v>2023</v>
      </c>
      <c r="L1799" s="289"/>
      <c r="M1799" s="289"/>
      <c r="N1799" s="289"/>
      <c r="O1799" s="289">
        <v>0</v>
      </c>
      <c r="P1799" s="289">
        <v>0</v>
      </c>
      <c r="Q1799" s="186">
        <f t="shared" si="236"/>
        <v>10116830.390000001</v>
      </c>
      <c r="R1799" s="186">
        <f t="shared" si="235"/>
        <v>9948869.9299999997</v>
      </c>
      <c r="S1799" s="433">
        <v>0</v>
      </c>
      <c r="T1799" s="433">
        <v>0</v>
      </c>
      <c r="U1799" s="433">
        <v>0</v>
      </c>
      <c r="V1799" s="433">
        <v>0</v>
      </c>
      <c r="W1799" s="433">
        <v>0</v>
      </c>
      <c r="X1799" s="433">
        <v>0</v>
      </c>
      <c r="Y1799" s="433">
        <v>0</v>
      </c>
      <c r="Z1799" s="433">
        <v>0</v>
      </c>
      <c r="AA1799" s="433">
        <v>0</v>
      </c>
      <c r="AB1799" s="433">
        <v>0</v>
      </c>
      <c r="AC1799" s="433">
        <v>9948869.9299999997</v>
      </c>
      <c r="AD1799" s="433">
        <v>0</v>
      </c>
      <c r="AE1799" s="433">
        <v>0</v>
      </c>
      <c r="AF1799" s="433">
        <v>0</v>
      </c>
      <c r="AG1799" s="433">
        <v>0</v>
      </c>
      <c r="AH1799" s="433">
        <v>0</v>
      </c>
      <c r="AI1799" s="433">
        <v>0</v>
      </c>
      <c r="AJ1799" s="433">
        <v>167960.46</v>
      </c>
      <c r="AK1799" s="175"/>
      <c r="AL1799" s="175">
        <v>22545741.680000003</v>
      </c>
      <c r="AM1799" s="175">
        <v>40207551.490000002</v>
      </c>
      <c r="AN1799" s="175">
        <v>17661809.809999999</v>
      </c>
    </row>
    <row r="1800" spans="1:40" s="128" customFormat="1" ht="23.25" customHeight="1" x14ac:dyDescent="0.35">
      <c r="A1800" s="256">
        <v>2024</v>
      </c>
      <c r="B1800" s="184">
        <f>B1799+1</f>
        <v>497</v>
      </c>
      <c r="C1800" s="294" t="s">
        <v>3856</v>
      </c>
      <c r="D1800" s="184">
        <v>37233</v>
      </c>
      <c r="E1800" s="287">
        <f>VLOOKUP(D1800,'[1]2023-2025'!$A:$G,7,0)</f>
        <v>2024</v>
      </c>
      <c r="F1800" s="287" t="e">
        <f>VLOOKUP(D1800,[2]Лист1!$C:$F,4,0)</f>
        <v>#REF!</v>
      </c>
      <c r="G1800" s="287"/>
      <c r="H1800" s="288">
        <f>INDEX('[1]2023-2025'!$AK:$AK,MATCH(D1800,'[1]2023-2025'!$A:$A,0))</f>
        <v>45001</v>
      </c>
      <c r="I1800" s="288" t="e">
        <v>#N/A</v>
      </c>
      <c r="J1800" s="288" t="e">
        <f>VLOOKUP(D1800,[1]Лист3!$A:$AK,37,0)</f>
        <v>#N/A</v>
      </c>
      <c r="K1800" s="289">
        <f>INDEX('[1]2023-2025'!$G:$G,MATCH(D1800,'[1]2023-2025'!$A:$A,0))</f>
        <v>2024</v>
      </c>
      <c r="L1800" s="289"/>
      <c r="M1800" s="289"/>
      <c r="N1800" s="289"/>
      <c r="O1800" s="289">
        <v>0</v>
      </c>
      <c r="P1800" s="289">
        <v>0</v>
      </c>
      <c r="Q1800" s="186">
        <f t="shared" si="236"/>
        <v>1062790.3700000001</v>
      </c>
      <c r="R1800" s="186">
        <f t="shared" si="235"/>
        <v>1062790.3700000001</v>
      </c>
      <c r="S1800" s="433">
        <v>1062790.3700000001</v>
      </c>
      <c r="T1800" s="433">
        <v>0</v>
      </c>
      <c r="U1800" s="433">
        <v>0</v>
      </c>
      <c r="V1800" s="433">
        <v>0</v>
      </c>
      <c r="W1800" s="433">
        <v>0</v>
      </c>
      <c r="X1800" s="433">
        <v>0</v>
      </c>
      <c r="Y1800" s="433">
        <v>0</v>
      </c>
      <c r="Z1800" s="433">
        <v>0</v>
      </c>
      <c r="AA1800" s="433">
        <v>0</v>
      </c>
      <c r="AB1800" s="433">
        <v>0</v>
      </c>
      <c r="AC1800" s="433">
        <v>0</v>
      </c>
      <c r="AD1800" s="433">
        <v>0</v>
      </c>
      <c r="AE1800" s="433">
        <v>0</v>
      </c>
      <c r="AF1800" s="433">
        <v>0</v>
      </c>
      <c r="AG1800" s="433">
        <v>0</v>
      </c>
      <c r="AH1800" s="433">
        <v>0</v>
      </c>
      <c r="AI1800" s="433">
        <v>0</v>
      </c>
      <c r="AJ1800" s="433">
        <v>0</v>
      </c>
      <c r="AK1800" s="175"/>
      <c r="AL1800" s="175">
        <v>11748258.899999999</v>
      </c>
      <c r="AM1800" s="175">
        <v>12906234.949999999</v>
      </c>
      <c r="AN1800" s="175">
        <v>1157976.05</v>
      </c>
    </row>
    <row r="1801" spans="1:40" s="128" customFormat="1" ht="23.25" customHeight="1" x14ac:dyDescent="0.35">
      <c r="A1801" s="256">
        <v>2024</v>
      </c>
      <c r="B1801" s="184">
        <f t="shared" si="237"/>
        <v>498</v>
      </c>
      <c r="C1801" s="294" t="s">
        <v>2332</v>
      </c>
      <c r="D1801" s="184">
        <v>34558</v>
      </c>
      <c r="E1801" s="287">
        <f>VLOOKUP(D1801,'[1]2023-2025'!$A:$G,7,0)</f>
        <v>2024</v>
      </c>
      <c r="F1801" s="287" t="e">
        <f>VLOOKUP(D1801,[2]Лист1!$C:$F,4,0)</f>
        <v>#REF!</v>
      </c>
      <c r="G1801" s="287"/>
      <c r="H1801" s="288" t="str">
        <f>INDEX('[1]2023-2025'!$AK:$AK,MATCH(D1801,'[1]2023-2025'!$A:$A,0))</f>
        <v>вкл. Протоколом</v>
      </c>
      <c r="I1801" s="288" t="e">
        <v>#N/A</v>
      </c>
      <c r="J1801" s="288" t="e">
        <f>VLOOKUP(D1801,[1]Лист3!$A:$AK,37,0)</f>
        <v>#N/A</v>
      </c>
      <c r="K1801" s="289">
        <f>INDEX('[1]2023-2025'!$G:$G,MATCH(D1801,'[1]2023-2025'!$A:$A,0))</f>
        <v>2024</v>
      </c>
      <c r="L1801" s="289"/>
      <c r="M1801" s="289"/>
      <c r="N1801" s="289"/>
      <c r="O1801" s="289">
        <v>0</v>
      </c>
      <c r="P1801" s="289">
        <v>0</v>
      </c>
      <c r="Q1801" s="186">
        <f t="shared" si="236"/>
        <v>4201033.99</v>
      </c>
      <c r="R1801" s="186">
        <f t="shared" si="235"/>
        <v>4146098.7</v>
      </c>
      <c r="S1801" s="433">
        <v>0</v>
      </c>
      <c r="T1801" s="433">
        <v>0</v>
      </c>
      <c r="U1801" s="433">
        <v>0</v>
      </c>
      <c r="V1801" s="433">
        <v>0</v>
      </c>
      <c r="W1801" s="433">
        <v>0</v>
      </c>
      <c r="X1801" s="433">
        <v>0</v>
      </c>
      <c r="Y1801" s="433">
        <v>0</v>
      </c>
      <c r="Z1801" s="433">
        <v>0</v>
      </c>
      <c r="AA1801" s="433">
        <v>0</v>
      </c>
      <c r="AB1801" s="433">
        <v>0</v>
      </c>
      <c r="AC1801" s="433">
        <v>4146098.7</v>
      </c>
      <c r="AD1801" s="433">
        <v>0</v>
      </c>
      <c r="AE1801" s="433">
        <v>0</v>
      </c>
      <c r="AF1801" s="433">
        <v>0</v>
      </c>
      <c r="AG1801" s="433">
        <v>0</v>
      </c>
      <c r="AH1801" s="433">
        <v>0</v>
      </c>
      <c r="AI1801" s="433">
        <v>0</v>
      </c>
      <c r="AJ1801" s="433">
        <v>54935.29</v>
      </c>
      <c r="AK1801" s="175"/>
      <c r="AL1801" s="175">
        <v>19447624.149999999</v>
      </c>
      <c r="AM1801" s="175">
        <v>28160543.82</v>
      </c>
      <c r="AN1801" s="175">
        <v>8712919.6699999999</v>
      </c>
    </row>
    <row r="1802" spans="1:40" s="7" customFormat="1" ht="23.25" customHeight="1" x14ac:dyDescent="0.35">
      <c r="A1802" s="256">
        <v>2024</v>
      </c>
      <c r="B1802" s="184">
        <f t="shared" si="237"/>
        <v>499</v>
      </c>
      <c r="C1802" s="408" t="s">
        <v>2333</v>
      </c>
      <c r="D1802" s="184">
        <v>35402</v>
      </c>
      <c r="E1802" s="287">
        <f>VLOOKUP(D1802,'[1]2023-2025'!$A:$G,7,0)</f>
        <v>2024</v>
      </c>
      <c r="F1802" s="287" t="s">
        <v>2880</v>
      </c>
      <c r="G1802" s="287"/>
      <c r="H1802" s="288" t="str">
        <f>INDEX('[1]2023-2025'!$AK:$AK,MATCH(D1802,'[1]2023-2025'!$A:$A,0))</f>
        <v>вкл. Протоколом</v>
      </c>
      <c r="I1802" s="288" t="e">
        <v>#N/A</v>
      </c>
      <c r="J1802" s="288" t="e">
        <f>VLOOKUP(D1802,[1]Лист3!$A:$AK,37,0)</f>
        <v>#N/A</v>
      </c>
      <c r="K1802" s="289">
        <f>INDEX('[1]2023-2025'!$G:$G,MATCH(D1802,'[1]2023-2025'!$A:$A,0))</f>
        <v>2024</v>
      </c>
      <c r="L1802" s="289"/>
      <c r="M1802" s="289"/>
      <c r="N1802" s="289"/>
      <c r="O1802" s="289">
        <v>0</v>
      </c>
      <c r="P1802" s="289" t="s">
        <v>2833</v>
      </c>
      <c r="Q1802" s="186">
        <f t="shared" si="236"/>
        <v>1486687.6600000001</v>
      </c>
      <c r="R1802" s="186">
        <f t="shared" si="235"/>
        <v>1470605.09</v>
      </c>
      <c r="S1802" s="433">
        <v>0</v>
      </c>
      <c r="T1802" s="433">
        <v>0</v>
      </c>
      <c r="U1802" s="433">
        <v>0</v>
      </c>
      <c r="V1802" s="433">
        <v>465692.28</v>
      </c>
      <c r="W1802" s="433">
        <v>864588.07000000007</v>
      </c>
      <c r="X1802" s="433">
        <v>0</v>
      </c>
      <c r="Y1802" s="433">
        <v>0</v>
      </c>
      <c r="Z1802" s="433">
        <v>0</v>
      </c>
      <c r="AA1802" s="433">
        <v>0</v>
      </c>
      <c r="AB1802" s="433">
        <v>0</v>
      </c>
      <c r="AC1802" s="433">
        <v>0</v>
      </c>
      <c r="AD1802" s="433">
        <v>0</v>
      </c>
      <c r="AE1802" s="433">
        <v>0</v>
      </c>
      <c r="AF1802" s="433">
        <v>0</v>
      </c>
      <c r="AG1802" s="433">
        <v>140324.74000000002</v>
      </c>
      <c r="AH1802" s="433">
        <v>0</v>
      </c>
      <c r="AI1802" s="433">
        <v>0</v>
      </c>
      <c r="AJ1802" s="433">
        <v>16082.57</v>
      </c>
      <c r="AK1802" s="175"/>
      <c r="AL1802" s="175">
        <v>23057241.57</v>
      </c>
      <c r="AM1802" s="175">
        <v>31014951.190000001</v>
      </c>
      <c r="AN1802" s="175">
        <v>7957709.6199999992</v>
      </c>
    </row>
    <row r="1803" spans="1:40" s="128" customFormat="1" ht="23.25" customHeight="1" x14ac:dyDescent="0.35">
      <c r="A1803" s="256">
        <v>2024</v>
      </c>
      <c r="B1803" s="184">
        <f t="shared" si="237"/>
        <v>500</v>
      </c>
      <c r="C1803" s="294" t="s">
        <v>2334</v>
      </c>
      <c r="D1803" s="184">
        <v>35053</v>
      </c>
      <c r="E1803" s="287">
        <f>VLOOKUP(D1803,'[1]2023-2025'!$A:$G,7,0)</f>
        <v>2024</v>
      </c>
      <c r="F1803" s="287" t="e">
        <f>VLOOKUP(D1803,[2]Лист1!$C:$F,4,0)</f>
        <v>#REF!</v>
      </c>
      <c r="G1803" s="287"/>
      <c r="H1803" s="288">
        <v>45001</v>
      </c>
      <c r="I1803" s="288" t="e">
        <v>#N/A</v>
      </c>
      <c r="J1803" s="288" t="e">
        <f>VLOOKUP(D1803,[1]Лист3!$A:$AK,37,0)</f>
        <v>#N/A</v>
      </c>
      <c r="K1803" s="289">
        <f>INDEX('[1]2023-2025'!$G:$G,MATCH(D1803,'[1]2023-2025'!$A:$A,0))</f>
        <v>2024</v>
      </c>
      <c r="L1803" s="289"/>
      <c r="M1803" s="289"/>
      <c r="N1803" s="289"/>
      <c r="O1803" s="289">
        <v>0</v>
      </c>
      <c r="P1803" s="289">
        <v>0</v>
      </c>
      <c r="Q1803" s="186">
        <f t="shared" si="236"/>
        <v>1273274.24</v>
      </c>
      <c r="R1803" s="186">
        <f t="shared" si="235"/>
        <v>1256620.82</v>
      </c>
      <c r="S1803" s="433">
        <v>0</v>
      </c>
      <c r="T1803" s="433">
        <v>0</v>
      </c>
      <c r="U1803" s="433">
        <v>0</v>
      </c>
      <c r="V1803" s="433">
        <v>0</v>
      </c>
      <c r="W1803" s="433">
        <v>0</v>
      </c>
      <c r="X1803" s="433">
        <v>0</v>
      </c>
      <c r="Y1803" s="433">
        <v>0</v>
      </c>
      <c r="Z1803" s="433">
        <v>0</v>
      </c>
      <c r="AA1803" s="433">
        <v>1256620.82</v>
      </c>
      <c r="AB1803" s="433">
        <v>0</v>
      </c>
      <c r="AC1803" s="433">
        <v>0</v>
      </c>
      <c r="AD1803" s="433">
        <v>0</v>
      </c>
      <c r="AE1803" s="433">
        <v>0</v>
      </c>
      <c r="AF1803" s="433">
        <v>0</v>
      </c>
      <c r="AG1803" s="433">
        <v>0</v>
      </c>
      <c r="AH1803" s="433">
        <v>0</v>
      </c>
      <c r="AI1803" s="433">
        <v>0</v>
      </c>
      <c r="AJ1803" s="433">
        <v>16653.419999999998</v>
      </c>
      <c r="AK1803" s="175"/>
      <c r="AL1803" s="175">
        <v>1182738.4600000002</v>
      </c>
      <c r="AM1803" s="175">
        <v>2497515.4900000002</v>
      </c>
      <c r="AN1803" s="175">
        <v>1314777.03</v>
      </c>
    </row>
    <row r="1804" spans="1:40" s="128" customFormat="1" ht="23.25" customHeight="1" x14ac:dyDescent="0.35">
      <c r="A1804" s="256">
        <v>2024</v>
      </c>
      <c r="B1804" s="184">
        <f t="shared" si="237"/>
        <v>501</v>
      </c>
      <c r="C1804" s="294" t="s">
        <v>2957</v>
      </c>
      <c r="D1804" s="184">
        <v>36890</v>
      </c>
      <c r="E1804" s="287">
        <f>VLOOKUP(D1804,'[1]2023-2025'!$A:$G,7,0)</f>
        <v>2024</v>
      </c>
      <c r="F1804" s="287" t="e">
        <f>VLOOKUP(D1804,[2]Лист1!$C:$F,4,0)</f>
        <v>#REF!</v>
      </c>
      <c r="G1804" s="287"/>
      <c r="H1804" s="288">
        <v>45001</v>
      </c>
      <c r="I1804" s="288" t="e">
        <v>#N/A</v>
      </c>
      <c r="J1804" s="288" t="e">
        <f>VLOOKUP(D1804,[1]Лист3!$A:$AK,37,0)</f>
        <v>#N/A</v>
      </c>
      <c r="K1804" s="289">
        <f>INDEX('[1]2023-2025'!$G:$G,MATCH(D1804,'[1]2023-2025'!$A:$A,0))</f>
        <v>2024</v>
      </c>
      <c r="L1804" s="289"/>
      <c r="M1804" s="289"/>
      <c r="N1804" s="289"/>
      <c r="O1804" s="289">
        <v>0</v>
      </c>
      <c r="P1804" s="289">
        <v>0</v>
      </c>
      <c r="Q1804" s="186">
        <f t="shared" si="236"/>
        <v>24885.06</v>
      </c>
      <c r="R1804" s="186">
        <f t="shared" si="235"/>
        <v>24885.06</v>
      </c>
      <c r="S1804" s="433">
        <v>0</v>
      </c>
      <c r="T1804" s="433">
        <v>0</v>
      </c>
      <c r="U1804" s="433">
        <v>0</v>
      </c>
      <c r="V1804" s="433">
        <v>0</v>
      </c>
      <c r="W1804" s="433">
        <v>0</v>
      </c>
      <c r="X1804" s="433">
        <v>0</v>
      </c>
      <c r="Y1804" s="433">
        <v>0</v>
      </c>
      <c r="Z1804" s="433">
        <v>0</v>
      </c>
      <c r="AA1804" s="433">
        <v>0</v>
      </c>
      <c r="AB1804" s="433">
        <v>0</v>
      </c>
      <c r="AC1804" s="433">
        <v>0</v>
      </c>
      <c r="AD1804" s="433">
        <v>0</v>
      </c>
      <c r="AE1804" s="433">
        <v>0</v>
      </c>
      <c r="AF1804" s="433">
        <v>0</v>
      </c>
      <c r="AG1804" s="433">
        <v>0</v>
      </c>
      <c r="AH1804" s="433">
        <v>24885.06</v>
      </c>
      <c r="AI1804" s="433">
        <v>0</v>
      </c>
      <c r="AJ1804" s="433">
        <v>0</v>
      </c>
      <c r="AK1804" s="175"/>
      <c r="AL1804" s="175">
        <v>2290839.8199999998</v>
      </c>
      <c r="AM1804" s="175">
        <v>2315724.88</v>
      </c>
      <c r="AN1804" s="175">
        <v>24885.06</v>
      </c>
    </row>
    <row r="1805" spans="1:40" s="128" customFormat="1" ht="23.25" customHeight="1" x14ac:dyDescent="0.35">
      <c r="A1805" s="256">
        <v>2024</v>
      </c>
      <c r="B1805" s="184">
        <f t="shared" si="237"/>
        <v>502</v>
      </c>
      <c r="C1805" s="294" t="s">
        <v>3857</v>
      </c>
      <c r="D1805" s="184">
        <v>35577</v>
      </c>
      <c r="E1805" s="287">
        <f>VLOOKUP(D1805,'[1]2023-2025'!$A:$G,7,0)</f>
        <v>2024</v>
      </c>
      <c r="F1805" s="287" t="e">
        <f>VLOOKUP(D1805,[2]Лист1!$C:$F,4,0)</f>
        <v>#REF!</v>
      </c>
      <c r="G1805" s="287"/>
      <c r="H1805" s="288">
        <f>INDEX('[1]2023-2025'!$AK:$AK,MATCH(D1805,'[1]2023-2025'!$A:$A,0))</f>
        <v>0</v>
      </c>
      <c r="I1805" s="288" t="e">
        <v>#N/A</v>
      </c>
      <c r="J1805" s="288" t="e">
        <f>VLOOKUP(D1805,[1]Лист3!$A:$AK,37,0)</f>
        <v>#N/A</v>
      </c>
      <c r="K1805" s="289">
        <f>INDEX('[1]2023-2025'!$G:$G,MATCH(D1805,'[1]2023-2025'!$A:$A,0))</f>
        <v>2024</v>
      </c>
      <c r="L1805" s="289"/>
      <c r="M1805" s="289"/>
      <c r="N1805" s="289"/>
      <c r="O1805" s="289">
        <v>0</v>
      </c>
      <c r="P1805" s="289">
        <v>0</v>
      </c>
      <c r="Q1805" s="186">
        <f t="shared" si="236"/>
        <v>1674217.9999999993</v>
      </c>
      <c r="R1805" s="186">
        <f t="shared" ref="R1805:R1859" si="238">SUM(S1805:AI1805)</f>
        <v>1641182.3699999994</v>
      </c>
      <c r="S1805" s="433">
        <v>0</v>
      </c>
      <c r="T1805" s="433">
        <v>1543720.9599999995</v>
      </c>
      <c r="U1805" s="433">
        <v>0</v>
      </c>
      <c r="V1805" s="433">
        <v>0</v>
      </c>
      <c r="W1805" s="433">
        <v>0</v>
      </c>
      <c r="X1805" s="433">
        <v>0</v>
      </c>
      <c r="Y1805" s="433">
        <v>0</v>
      </c>
      <c r="Z1805" s="433">
        <v>0</v>
      </c>
      <c r="AA1805" s="433">
        <v>0</v>
      </c>
      <c r="AB1805" s="433">
        <v>0</v>
      </c>
      <c r="AC1805" s="433">
        <v>0</v>
      </c>
      <c r="AD1805" s="433">
        <v>0</v>
      </c>
      <c r="AE1805" s="433">
        <v>0</v>
      </c>
      <c r="AF1805" s="433">
        <v>0</v>
      </c>
      <c r="AG1805" s="433">
        <v>97461.41</v>
      </c>
      <c r="AH1805" s="433">
        <v>0</v>
      </c>
      <c r="AI1805" s="433">
        <v>0</v>
      </c>
      <c r="AJ1805" s="433">
        <v>33035.629999999997</v>
      </c>
      <c r="AK1805" s="175"/>
      <c r="AL1805" s="175">
        <v>14413940.67</v>
      </c>
      <c r="AM1805" s="175">
        <v>17411394.949999999</v>
      </c>
      <c r="AN1805" s="175">
        <v>2997454.2799999993</v>
      </c>
    </row>
    <row r="1806" spans="1:40" s="128" customFormat="1" ht="23.25" customHeight="1" x14ac:dyDescent="0.35">
      <c r="A1806" s="256">
        <v>2024</v>
      </c>
      <c r="B1806" s="184">
        <f t="shared" si="237"/>
        <v>503</v>
      </c>
      <c r="C1806" s="294" t="s">
        <v>2336</v>
      </c>
      <c r="D1806" s="184">
        <v>36795</v>
      </c>
      <c r="E1806" s="287">
        <f>VLOOKUP(D1806,'[1]2023-2025'!$A:$G,7,0)</f>
        <v>2024</v>
      </c>
      <c r="F1806" s="287" t="e">
        <f>VLOOKUP(D1806,[2]Лист1!$C:$F,4,0)</f>
        <v>#REF!</v>
      </c>
      <c r="G1806" s="287"/>
      <c r="H1806" s="288">
        <v>45001</v>
      </c>
      <c r="I1806" s="288" t="e">
        <v>#N/A</v>
      </c>
      <c r="J1806" s="288" t="e">
        <f>VLOOKUP(D1806,[1]Лист3!$A:$AK,37,0)</f>
        <v>#N/A</v>
      </c>
      <c r="K1806" s="289">
        <f>INDEX('[1]2023-2025'!$G:$G,MATCH(D1806,'[1]2023-2025'!$A:$A,0))</f>
        <v>2024</v>
      </c>
      <c r="L1806" s="289"/>
      <c r="M1806" s="289"/>
      <c r="N1806" s="289"/>
      <c r="O1806" s="289">
        <v>0</v>
      </c>
      <c r="P1806" s="289">
        <v>0</v>
      </c>
      <c r="Q1806" s="186">
        <f t="shared" si="236"/>
        <v>696217.47000000009</v>
      </c>
      <c r="R1806" s="186">
        <f t="shared" si="238"/>
        <v>681630.58000000007</v>
      </c>
      <c r="S1806" s="433">
        <v>0</v>
      </c>
      <c r="T1806" s="433">
        <v>329438.56</v>
      </c>
      <c r="U1806" s="433">
        <v>0</v>
      </c>
      <c r="V1806" s="433">
        <v>95313.05</v>
      </c>
      <c r="W1806" s="433">
        <v>256878.97000000003</v>
      </c>
      <c r="X1806" s="433">
        <v>0</v>
      </c>
      <c r="Y1806" s="433">
        <v>0</v>
      </c>
      <c r="Z1806" s="433">
        <v>0</v>
      </c>
      <c r="AA1806" s="433">
        <v>0</v>
      </c>
      <c r="AB1806" s="433">
        <v>0</v>
      </c>
      <c r="AC1806" s="433">
        <v>0</v>
      </c>
      <c r="AD1806" s="433">
        <v>0</v>
      </c>
      <c r="AE1806" s="433">
        <v>0</v>
      </c>
      <c r="AF1806" s="433">
        <v>0</v>
      </c>
      <c r="AG1806" s="433">
        <v>0</v>
      </c>
      <c r="AH1806" s="433">
        <v>0</v>
      </c>
      <c r="AI1806" s="433">
        <v>0</v>
      </c>
      <c r="AJ1806" s="433">
        <v>14586.89</v>
      </c>
      <c r="AK1806" s="175"/>
      <c r="AL1806" s="175">
        <v>6509479.9099999992</v>
      </c>
      <c r="AM1806" s="175">
        <v>12575603.119999999</v>
      </c>
      <c r="AN1806" s="175">
        <v>6066123.21</v>
      </c>
    </row>
    <row r="1807" spans="1:40" s="128" customFormat="1" ht="23.25" customHeight="1" x14ac:dyDescent="0.35">
      <c r="A1807" s="256">
        <v>2024</v>
      </c>
      <c r="B1807" s="184">
        <f t="shared" si="237"/>
        <v>504</v>
      </c>
      <c r="C1807" s="294" t="s">
        <v>2337</v>
      </c>
      <c r="D1807" s="184">
        <v>33024</v>
      </c>
      <c r="E1807" s="287">
        <f>VLOOKUP(D1807,'[1]2023-2025'!$A:$G,7,0)</f>
        <v>2024</v>
      </c>
      <c r="F1807" s="287" t="str">
        <f>VLOOKUP(D1807,[2]Лист1!$C:$F,4,0)</f>
        <v>ранний</v>
      </c>
      <c r="G1807" s="287"/>
      <c r="H1807" s="288">
        <v>45001</v>
      </c>
      <c r="I1807" s="288" t="e">
        <v>#N/A</v>
      </c>
      <c r="J1807" s="288" t="e">
        <f>VLOOKUP(D1807,[1]Лист3!$A:$AK,37,0)</f>
        <v>#N/A</v>
      </c>
      <c r="K1807" s="289">
        <f>INDEX('[1]2023-2025'!$G:$G,MATCH(D1807,'[1]2023-2025'!$A:$A,0))</f>
        <v>2024</v>
      </c>
      <c r="L1807" s="289"/>
      <c r="M1807" s="289"/>
      <c r="N1807" s="289"/>
      <c r="O1807" s="289">
        <v>0</v>
      </c>
      <c r="P1807" s="289" t="s">
        <v>2826</v>
      </c>
      <c r="Q1807" s="186">
        <f t="shared" si="236"/>
        <v>3802779.0500000003</v>
      </c>
      <c r="R1807" s="186">
        <f t="shared" si="238"/>
        <v>3754518.8200000003</v>
      </c>
      <c r="S1807" s="433">
        <v>0</v>
      </c>
      <c r="T1807" s="433">
        <v>0</v>
      </c>
      <c r="U1807" s="433">
        <v>0</v>
      </c>
      <c r="V1807" s="433">
        <v>0</v>
      </c>
      <c r="W1807" s="433">
        <v>0</v>
      </c>
      <c r="X1807" s="433">
        <v>0</v>
      </c>
      <c r="Y1807" s="433">
        <v>0</v>
      </c>
      <c r="Z1807" s="433">
        <v>0</v>
      </c>
      <c r="AA1807" s="433">
        <v>3754518.8200000003</v>
      </c>
      <c r="AB1807" s="433">
        <v>0</v>
      </c>
      <c r="AC1807" s="433">
        <v>0</v>
      </c>
      <c r="AD1807" s="433">
        <v>0</v>
      </c>
      <c r="AE1807" s="433">
        <v>0</v>
      </c>
      <c r="AF1807" s="433">
        <v>0</v>
      </c>
      <c r="AG1807" s="433">
        <v>0</v>
      </c>
      <c r="AH1807" s="433">
        <v>0</v>
      </c>
      <c r="AI1807" s="433">
        <v>0</v>
      </c>
      <c r="AJ1807" s="433">
        <v>48260.23</v>
      </c>
      <c r="AK1807" s="175"/>
      <c r="AL1807" s="175">
        <v>9607910.870000001</v>
      </c>
      <c r="AM1807" s="175">
        <v>16408919.130000001</v>
      </c>
      <c r="AN1807" s="175">
        <v>6801008.2600000007</v>
      </c>
    </row>
    <row r="1808" spans="1:40" s="389" customFormat="1" ht="23.25" customHeight="1" x14ac:dyDescent="0.35">
      <c r="A1808" s="482">
        <v>2024</v>
      </c>
      <c r="B1808" s="472">
        <f t="shared" si="237"/>
        <v>505</v>
      </c>
      <c r="C1808" s="483" t="s">
        <v>2407</v>
      </c>
      <c r="D1808" s="472">
        <v>36434</v>
      </c>
      <c r="E1808" s="385">
        <f>VLOOKUP(D1808,'[1]2023-2025'!$A:$G,7,0)</f>
        <v>2024</v>
      </c>
      <c r="F1808" s="385" t="s">
        <v>2883</v>
      </c>
      <c r="G1808" s="385"/>
      <c r="H1808" s="386">
        <f>INDEX('[1]2023-2025'!$AK:$AK,MATCH(D1808,'[1]2023-2025'!$A:$A,0))</f>
        <v>0</v>
      </c>
      <c r="I1808" s="386" t="e">
        <v>#N/A</v>
      </c>
      <c r="J1808" s="386" t="e">
        <f>VLOOKUP(D1808,[1]Лист3!$A:$AK,37,0)</f>
        <v>#N/A</v>
      </c>
      <c r="K1808" s="387"/>
      <c r="L1808" s="387"/>
      <c r="M1808" s="387"/>
      <c r="N1808" s="387"/>
      <c r="O1808" s="387" t="e">
        <v>#N/A</v>
      </c>
      <c r="P1808" s="387" t="e">
        <v>#N/A</v>
      </c>
      <c r="Q1808" s="186">
        <f t="shared" si="236"/>
        <v>11340006.68</v>
      </c>
      <c r="R1808" s="186">
        <f t="shared" si="238"/>
        <v>11340006.68</v>
      </c>
      <c r="S1808" s="433">
        <v>0</v>
      </c>
      <c r="T1808" s="433">
        <v>3631759.5600000005</v>
      </c>
      <c r="U1808" s="433">
        <v>0</v>
      </c>
      <c r="V1808" s="433">
        <v>408020.53</v>
      </c>
      <c r="W1808" s="433">
        <v>251154.78</v>
      </c>
      <c r="X1808" s="433">
        <v>338865.13</v>
      </c>
      <c r="Y1808" s="433">
        <v>0</v>
      </c>
      <c r="Z1808" s="433">
        <v>0</v>
      </c>
      <c r="AA1808" s="433">
        <v>3257126.7399999998</v>
      </c>
      <c r="AB1808" s="433">
        <v>162713.64000000013</v>
      </c>
      <c r="AC1808" s="433">
        <v>3290366.3</v>
      </c>
      <c r="AD1808" s="433">
        <v>0</v>
      </c>
      <c r="AE1808" s="433">
        <v>0</v>
      </c>
      <c r="AF1808" s="433">
        <v>0</v>
      </c>
      <c r="AG1808" s="433">
        <v>0</v>
      </c>
      <c r="AH1808" s="433">
        <v>0</v>
      </c>
      <c r="AI1808" s="433">
        <v>0</v>
      </c>
      <c r="AJ1808" s="433">
        <v>0</v>
      </c>
      <c r="AK1808" s="175"/>
      <c r="AL1808" s="175">
        <v>2558734.310000001</v>
      </c>
      <c r="AM1808" s="175">
        <v>5806511.9800000004</v>
      </c>
      <c r="AN1808" s="175">
        <v>3247777.6699999995</v>
      </c>
    </row>
    <row r="1809" spans="1:40" s="7" customFormat="1" ht="23.25" customHeight="1" x14ac:dyDescent="0.35">
      <c r="A1809" s="482">
        <v>2024</v>
      </c>
      <c r="B1809" s="472">
        <f t="shared" si="237"/>
        <v>506</v>
      </c>
      <c r="C1809" s="483" t="s">
        <v>2411</v>
      </c>
      <c r="D1809" s="472">
        <v>36805</v>
      </c>
      <c r="E1809" s="385">
        <f>VLOOKUP(D1809,'[1]2023-2025'!$A:$G,7,0)</f>
        <v>2024</v>
      </c>
      <c r="F1809" s="385" t="s">
        <v>2883</v>
      </c>
      <c r="G1809" s="385"/>
      <c r="H1809" s="386">
        <f>INDEX('[1]2023-2025'!$AK:$AK,MATCH(D1809,'[1]2023-2025'!$A:$A,0))</f>
        <v>0</v>
      </c>
      <c r="I1809" s="386" t="e">
        <v>#N/A</v>
      </c>
      <c r="J1809" s="386" t="e">
        <f>VLOOKUP(D1809,[1]Лист3!$A:$AK,37,0)</f>
        <v>#N/A</v>
      </c>
      <c r="K1809" s="387"/>
      <c r="L1809" s="387"/>
      <c r="M1809" s="387"/>
      <c r="N1809" s="387"/>
      <c r="O1809" s="387" t="e">
        <v>#N/A</v>
      </c>
      <c r="P1809" s="387" t="e">
        <v>#N/A</v>
      </c>
      <c r="Q1809" s="186">
        <f t="shared" si="236"/>
        <v>7463385</v>
      </c>
      <c r="R1809" s="186">
        <f t="shared" si="238"/>
        <v>7463385</v>
      </c>
      <c r="S1809" s="433">
        <v>901489.97</v>
      </c>
      <c r="T1809" s="433">
        <v>49729.540000000037</v>
      </c>
      <c r="U1809" s="433">
        <v>0</v>
      </c>
      <c r="V1809" s="433">
        <v>31608.010000000009</v>
      </c>
      <c r="W1809" s="433">
        <v>0</v>
      </c>
      <c r="X1809" s="433">
        <v>14415.690000000002</v>
      </c>
      <c r="Y1809" s="433">
        <v>0</v>
      </c>
      <c r="Z1809" s="433">
        <v>0</v>
      </c>
      <c r="AA1809" s="433">
        <v>2898237.78</v>
      </c>
      <c r="AB1809" s="433">
        <v>183703.89000000007</v>
      </c>
      <c r="AC1809" s="433">
        <v>3384200.12</v>
      </c>
      <c r="AD1809" s="433">
        <v>0</v>
      </c>
      <c r="AE1809" s="433">
        <v>0</v>
      </c>
      <c r="AF1809" s="433">
        <v>0</v>
      </c>
      <c r="AG1809" s="433">
        <v>0</v>
      </c>
      <c r="AH1809" s="433">
        <v>0</v>
      </c>
      <c r="AI1809" s="433">
        <v>0</v>
      </c>
      <c r="AJ1809" s="433">
        <v>0</v>
      </c>
      <c r="AK1809" s="175"/>
      <c r="AL1809" s="175">
        <v>1044772.3000000007</v>
      </c>
      <c r="AM1809" s="175">
        <v>2409570.9700000002</v>
      </c>
      <c r="AN1809" s="175">
        <v>1364798.6699999995</v>
      </c>
    </row>
    <row r="1810" spans="1:40" s="249" customFormat="1" ht="23.25" customHeight="1" x14ac:dyDescent="0.35">
      <c r="A1810" s="482">
        <v>2024</v>
      </c>
      <c r="B1810" s="472">
        <f t="shared" si="237"/>
        <v>507</v>
      </c>
      <c r="C1810" s="483" t="s">
        <v>2414</v>
      </c>
      <c r="D1810" s="472">
        <v>34985</v>
      </c>
      <c r="E1810" s="287">
        <f>VLOOKUP(D1810,'[1]2023-2025'!$A:$G,7,0)</f>
        <v>2024</v>
      </c>
      <c r="F1810" s="287" t="s">
        <v>2883</v>
      </c>
      <c r="G1810" s="287"/>
      <c r="H1810" s="288">
        <f>INDEX('[1]2023-2025'!$AK:$AK,MATCH(D1810,'[1]2023-2025'!$A:$A,0))</f>
        <v>0</v>
      </c>
      <c r="I1810" s="288" t="e">
        <v>#N/A</v>
      </c>
      <c r="J1810" s="288" t="e">
        <f>VLOOKUP(D1810,[1]Лист3!$A:$AK,37,0)</f>
        <v>#N/A</v>
      </c>
      <c r="K1810" s="289"/>
      <c r="L1810" s="289"/>
      <c r="M1810" s="289"/>
      <c r="N1810" s="289"/>
      <c r="O1810" s="289" t="e">
        <v>#N/A</v>
      </c>
      <c r="P1810" s="289" t="e">
        <v>#N/A</v>
      </c>
      <c r="Q1810" s="186">
        <f t="shared" si="236"/>
        <v>5169621.8899999997</v>
      </c>
      <c r="R1810" s="186">
        <f t="shared" si="238"/>
        <v>5169621.8899999997</v>
      </c>
      <c r="S1810" s="433">
        <v>547389.85</v>
      </c>
      <c r="T1810" s="433">
        <v>291996.08999999997</v>
      </c>
      <c r="U1810" s="433">
        <v>0</v>
      </c>
      <c r="V1810" s="433">
        <v>83568.23</v>
      </c>
      <c r="W1810" s="433">
        <v>83568.23000000001</v>
      </c>
      <c r="X1810" s="433">
        <v>160644.47</v>
      </c>
      <c r="Y1810" s="433">
        <v>0</v>
      </c>
      <c r="Z1810" s="433">
        <v>0</v>
      </c>
      <c r="AA1810" s="433">
        <v>815850.89999999991</v>
      </c>
      <c r="AB1810" s="433">
        <v>114040.1</v>
      </c>
      <c r="AC1810" s="433">
        <v>3072564.02</v>
      </c>
      <c r="AD1810" s="433">
        <v>0</v>
      </c>
      <c r="AE1810" s="433">
        <v>0</v>
      </c>
      <c r="AF1810" s="433">
        <v>0</v>
      </c>
      <c r="AG1810" s="433">
        <v>0</v>
      </c>
      <c r="AH1810" s="433">
        <v>0</v>
      </c>
      <c r="AI1810" s="433">
        <v>0</v>
      </c>
      <c r="AJ1810" s="433">
        <v>0</v>
      </c>
      <c r="AK1810" s="175"/>
      <c r="AL1810" s="175">
        <v>1246519.9700000002</v>
      </c>
      <c r="AM1810" s="175">
        <v>2646078.17</v>
      </c>
      <c r="AN1810" s="175">
        <v>1399558.1999999997</v>
      </c>
    </row>
    <row r="1811" spans="1:40" s="389" customFormat="1" ht="23.25" customHeight="1" x14ac:dyDescent="0.35">
      <c r="A1811" s="482">
        <v>2024</v>
      </c>
      <c r="B1811" s="472">
        <f t="shared" si="237"/>
        <v>508</v>
      </c>
      <c r="C1811" s="473" t="s">
        <v>2423</v>
      </c>
      <c r="D1811" s="472">
        <v>34668</v>
      </c>
      <c r="E1811" s="385">
        <f>VLOOKUP(D1811,'[1]2023-2025'!$A:$G,7,0)</f>
        <v>2025</v>
      </c>
      <c r="F1811" s="385" t="s">
        <v>2884</v>
      </c>
      <c r="G1811" s="385"/>
      <c r="H1811" s="386">
        <f>INDEX('[1]2023-2025'!$AK:$AK,MATCH(D1811,'[1]2023-2025'!$A:$A,0))</f>
        <v>0</v>
      </c>
      <c r="I1811" s="386" t="e">
        <v>#N/A</v>
      </c>
      <c r="J1811" s="386" t="e">
        <f>VLOOKUP(D1811,[1]Лист3!$A:$AK,37,0)</f>
        <v>#N/A</v>
      </c>
      <c r="K1811" s="387"/>
      <c r="L1811" s="387"/>
      <c r="M1811" s="387"/>
      <c r="N1811" s="387"/>
      <c r="O1811" s="387" t="e">
        <v>#N/A</v>
      </c>
      <c r="P1811" s="387" t="e">
        <v>#N/A</v>
      </c>
      <c r="Q1811" s="186">
        <f t="shared" si="236"/>
        <v>5840311.4000000004</v>
      </c>
      <c r="R1811" s="186">
        <f t="shared" si="238"/>
        <v>5840311.4000000004</v>
      </c>
      <c r="S1811" s="433">
        <v>777591.11999999988</v>
      </c>
      <c r="T1811" s="433">
        <v>196660.31999999995</v>
      </c>
      <c r="U1811" s="433">
        <v>0</v>
      </c>
      <c r="V1811" s="433">
        <v>6029.1700000000128</v>
      </c>
      <c r="W1811" s="433">
        <v>14969.520000000019</v>
      </c>
      <c r="X1811" s="433">
        <v>23057.589999999997</v>
      </c>
      <c r="Y1811" s="433">
        <v>0</v>
      </c>
      <c r="Z1811" s="433">
        <v>0</v>
      </c>
      <c r="AA1811" s="433">
        <v>2674905.56</v>
      </c>
      <c r="AB1811" s="433">
        <v>109607.48000000001</v>
      </c>
      <c r="AC1811" s="433">
        <v>2037490.6400000001</v>
      </c>
      <c r="AD1811" s="433">
        <v>0</v>
      </c>
      <c r="AE1811" s="433">
        <v>0</v>
      </c>
      <c r="AF1811" s="433">
        <v>0</v>
      </c>
      <c r="AG1811" s="433">
        <v>0</v>
      </c>
      <c r="AH1811" s="433">
        <v>0</v>
      </c>
      <c r="AI1811" s="433">
        <v>0</v>
      </c>
      <c r="AJ1811" s="433">
        <v>0</v>
      </c>
      <c r="AK1811" s="175"/>
      <c r="AL1811" s="175">
        <v>750050.99842395703</v>
      </c>
      <c r="AM1811" s="175">
        <v>1576522.83</v>
      </c>
      <c r="AN1811" s="175">
        <v>826471.83157604304</v>
      </c>
    </row>
    <row r="1812" spans="1:40" s="249" customFormat="1" ht="23.25" customHeight="1" x14ac:dyDescent="0.35">
      <c r="A1812" s="482">
        <v>2024</v>
      </c>
      <c r="B1812" s="472">
        <f t="shared" si="237"/>
        <v>509</v>
      </c>
      <c r="C1812" s="473" t="s">
        <v>2420</v>
      </c>
      <c r="D1812" s="472">
        <v>34510</v>
      </c>
      <c r="E1812" s="287">
        <f>VLOOKUP(D1812,'[1]2023-2025'!$A:$G,7,0)</f>
        <v>2025</v>
      </c>
      <c r="F1812" s="287" t="s">
        <v>2884</v>
      </c>
      <c r="G1812" s="287"/>
      <c r="H1812" s="288">
        <f>INDEX('[1]2023-2025'!$AK:$AK,MATCH(D1812,'[1]2023-2025'!$A:$A,0))</f>
        <v>0</v>
      </c>
      <c r="I1812" s="288" t="e">
        <v>#N/A</v>
      </c>
      <c r="J1812" s="288" t="e">
        <f>VLOOKUP(D1812,[1]Лист3!$A:$AK,37,0)</f>
        <v>#N/A</v>
      </c>
      <c r="K1812" s="289"/>
      <c r="L1812" s="289"/>
      <c r="M1812" s="289"/>
      <c r="N1812" s="289"/>
      <c r="O1812" s="289" t="e">
        <v>#N/A</v>
      </c>
      <c r="P1812" s="289" t="e">
        <v>#N/A</v>
      </c>
      <c r="Q1812" s="186">
        <f t="shared" si="236"/>
        <v>4210271.96</v>
      </c>
      <c r="R1812" s="186">
        <f t="shared" si="238"/>
        <v>4210271.96</v>
      </c>
      <c r="S1812" s="433">
        <v>718524.44</v>
      </c>
      <c r="T1812" s="433">
        <v>227673.54000000004</v>
      </c>
      <c r="U1812" s="433">
        <v>0</v>
      </c>
      <c r="V1812" s="433">
        <v>55927.12999999999</v>
      </c>
      <c r="W1812" s="433">
        <v>30264.15</v>
      </c>
      <c r="X1812" s="433">
        <v>73673.429999999993</v>
      </c>
      <c r="Y1812" s="433">
        <v>0</v>
      </c>
      <c r="Z1812" s="433">
        <v>0</v>
      </c>
      <c r="AA1812" s="433">
        <v>1999061.71</v>
      </c>
      <c r="AB1812" s="433">
        <v>132737.85999999999</v>
      </c>
      <c r="AC1812" s="433">
        <v>972409.7</v>
      </c>
      <c r="AD1812" s="433">
        <v>0</v>
      </c>
      <c r="AE1812" s="433">
        <v>0</v>
      </c>
      <c r="AF1812" s="433">
        <v>0</v>
      </c>
      <c r="AG1812" s="433">
        <v>0</v>
      </c>
      <c r="AH1812" s="433">
        <v>0</v>
      </c>
      <c r="AI1812" s="433">
        <v>0</v>
      </c>
      <c r="AJ1812" s="433">
        <v>0</v>
      </c>
      <c r="AK1812" s="175"/>
      <c r="AL1812" s="175">
        <v>478252.66199451021</v>
      </c>
      <c r="AM1812" s="175">
        <v>1113807.31</v>
      </c>
      <c r="AN1812" s="175">
        <v>635554.64800548984</v>
      </c>
    </row>
    <row r="1813" spans="1:40" s="128" customFormat="1" ht="23.25" customHeight="1" x14ac:dyDescent="0.35">
      <c r="A1813" s="256">
        <v>2024</v>
      </c>
      <c r="B1813" s="184">
        <f t="shared" si="237"/>
        <v>510</v>
      </c>
      <c r="C1813" s="248" t="s">
        <v>3906</v>
      </c>
      <c r="D1813" s="184">
        <v>35659</v>
      </c>
      <c r="E1813" s="287"/>
      <c r="F1813" s="287"/>
      <c r="G1813" s="287"/>
      <c r="H1813" s="288">
        <v>44973</v>
      </c>
      <c r="I1813" s="288" t="e">
        <v>#N/A</v>
      </c>
      <c r="J1813" s="288" t="e">
        <f>VLOOKUP(D1813,[1]Лист3!$A:$AK,37,0)</f>
        <v>#N/A</v>
      </c>
      <c r="K1813" s="289"/>
      <c r="L1813" s="289"/>
      <c r="M1813" s="289"/>
      <c r="N1813" s="289"/>
      <c r="O1813" s="289"/>
      <c r="P1813" s="289"/>
      <c r="Q1813" s="186">
        <f t="shared" si="236"/>
        <v>342704.27</v>
      </c>
      <c r="R1813" s="186">
        <f t="shared" si="238"/>
        <v>342704.27</v>
      </c>
      <c r="S1813" s="433">
        <v>0</v>
      </c>
      <c r="T1813" s="433">
        <v>0</v>
      </c>
      <c r="U1813" s="433">
        <v>0</v>
      </c>
      <c r="V1813" s="433">
        <v>0</v>
      </c>
      <c r="W1813" s="433">
        <v>0</v>
      </c>
      <c r="X1813" s="433">
        <v>0</v>
      </c>
      <c r="Y1813" s="433">
        <v>0</v>
      </c>
      <c r="Z1813" s="433">
        <v>0</v>
      </c>
      <c r="AA1813" s="433">
        <v>0</v>
      </c>
      <c r="AB1813" s="433">
        <v>0</v>
      </c>
      <c r="AC1813" s="433">
        <v>0</v>
      </c>
      <c r="AD1813" s="433">
        <v>0</v>
      </c>
      <c r="AE1813" s="433">
        <v>0</v>
      </c>
      <c r="AF1813" s="433">
        <v>0</v>
      </c>
      <c r="AG1813" s="433">
        <v>342704.27</v>
      </c>
      <c r="AH1813" s="433">
        <v>0</v>
      </c>
      <c r="AI1813" s="433">
        <v>0</v>
      </c>
      <c r="AJ1813" s="433">
        <v>0</v>
      </c>
      <c r="AK1813" s="175"/>
      <c r="AL1813" s="175">
        <v>16774803.879999999</v>
      </c>
      <c r="AM1813" s="175">
        <v>17312226.149999999</v>
      </c>
      <c r="AN1813" s="175">
        <v>537422.27</v>
      </c>
    </row>
    <row r="1814" spans="1:40" s="128" customFormat="1" ht="23.25" customHeight="1" x14ac:dyDescent="0.35">
      <c r="A1814" s="256">
        <v>2024</v>
      </c>
      <c r="B1814" s="184">
        <f t="shared" si="237"/>
        <v>511</v>
      </c>
      <c r="C1814" s="294" t="s">
        <v>3784</v>
      </c>
      <c r="D1814" s="184">
        <v>32472</v>
      </c>
      <c r="E1814" s="287"/>
      <c r="F1814" s="287"/>
      <c r="G1814" s="287"/>
      <c r="H1814" s="288">
        <v>44973</v>
      </c>
      <c r="I1814" s="288" t="e">
        <v>#N/A</v>
      </c>
      <c r="J1814" s="288" t="e">
        <f>VLOOKUP(D1814,[1]Лист3!$A:$AK,37,0)</f>
        <v>#N/A</v>
      </c>
      <c r="K1814" s="289"/>
      <c r="L1814" s="289"/>
      <c r="M1814" s="289"/>
      <c r="N1814" s="289"/>
      <c r="O1814" s="289"/>
      <c r="P1814" s="289"/>
      <c r="Q1814" s="186">
        <f t="shared" si="236"/>
        <v>4231862.6500000004</v>
      </c>
      <c r="R1814" s="186">
        <f t="shared" si="238"/>
        <v>4159029.6</v>
      </c>
      <c r="S1814" s="433">
        <v>0</v>
      </c>
      <c r="T1814" s="433">
        <v>0</v>
      </c>
      <c r="U1814" s="433">
        <v>0</v>
      </c>
      <c r="V1814" s="433">
        <v>0</v>
      </c>
      <c r="W1814" s="433">
        <v>0</v>
      </c>
      <c r="X1814" s="433">
        <v>0</v>
      </c>
      <c r="Y1814" s="433">
        <v>0</v>
      </c>
      <c r="Z1814" s="433">
        <v>0</v>
      </c>
      <c r="AA1814" s="433">
        <v>0</v>
      </c>
      <c r="AB1814" s="433">
        <v>0</v>
      </c>
      <c r="AC1814" s="433">
        <v>4159029.6</v>
      </c>
      <c r="AD1814" s="433">
        <v>0</v>
      </c>
      <c r="AE1814" s="433">
        <v>0</v>
      </c>
      <c r="AF1814" s="433">
        <v>0</v>
      </c>
      <c r="AG1814" s="433">
        <v>0</v>
      </c>
      <c r="AH1814" s="433">
        <v>0</v>
      </c>
      <c r="AI1814" s="433">
        <v>0</v>
      </c>
      <c r="AJ1814" s="433">
        <v>72833.05</v>
      </c>
      <c r="AK1814" s="175"/>
      <c r="AL1814" s="175">
        <v>16834767.880000003</v>
      </c>
      <c r="AM1814" s="175">
        <v>21224137.550000001</v>
      </c>
      <c r="AN1814" s="175">
        <v>4389369.67</v>
      </c>
    </row>
    <row r="1815" spans="1:40" s="128" customFormat="1" ht="23.25" customHeight="1" x14ac:dyDescent="0.35">
      <c r="A1815" s="256">
        <v>2024</v>
      </c>
      <c r="B1815" s="184">
        <f t="shared" si="237"/>
        <v>512</v>
      </c>
      <c r="C1815" s="294" t="s">
        <v>367</v>
      </c>
      <c r="D1815" s="184">
        <v>35199</v>
      </c>
      <c r="E1815" s="287"/>
      <c r="F1815" s="287"/>
      <c r="G1815" s="287"/>
      <c r="H1815" s="288">
        <v>44973</v>
      </c>
      <c r="I1815" s="288" t="e">
        <v>#N/A</v>
      </c>
      <c r="J1815" s="288" t="e">
        <f>VLOOKUP(D1815,[1]Лист3!$A:$AK,37,0)</f>
        <v>#N/A</v>
      </c>
      <c r="K1815" s="289"/>
      <c r="L1815" s="289"/>
      <c r="M1815" s="289"/>
      <c r="N1815" s="289"/>
      <c r="O1815" s="289"/>
      <c r="P1815" s="289"/>
      <c r="Q1815" s="186">
        <f t="shared" si="236"/>
        <v>3708290.4200000004</v>
      </c>
      <c r="R1815" s="186">
        <f t="shared" si="238"/>
        <v>3669536.8200000003</v>
      </c>
      <c r="S1815" s="433">
        <v>538917.72</v>
      </c>
      <c r="T1815" s="433">
        <v>0</v>
      </c>
      <c r="U1815" s="433">
        <v>0</v>
      </c>
      <c r="V1815" s="433">
        <v>0</v>
      </c>
      <c r="W1815" s="433">
        <v>0</v>
      </c>
      <c r="X1815" s="433">
        <v>0</v>
      </c>
      <c r="Y1815" s="433">
        <v>0</v>
      </c>
      <c r="Z1815" s="433">
        <v>0</v>
      </c>
      <c r="AA1815" s="433">
        <v>3130619.1</v>
      </c>
      <c r="AB1815" s="433">
        <v>0</v>
      </c>
      <c r="AC1815" s="433">
        <v>0</v>
      </c>
      <c r="AD1815" s="433">
        <v>0</v>
      </c>
      <c r="AE1815" s="433">
        <v>0</v>
      </c>
      <c r="AF1815" s="433">
        <v>0</v>
      </c>
      <c r="AG1815" s="433">
        <v>0</v>
      </c>
      <c r="AH1815" s="433">
        <v>0</v>
      </c>
      <c r="AI1815" s="433">
        <v>0</v>
      </c>
      <c r="AJ1815" s="433">
        <v>38753.600000000006</v>
      </c>
      <c r="AK1815" s="175"/>
      <c r="AL1815" s="175">
        <v>5299835.3699999992</v>
      </c>
      <c r="AM1815" s="175">
        <v>9064869.9900000002</v>
      </c>
      <c r="AN1815" s="175">
        <v>3765034.6200000006</v>
      </c>
    </row>
    <row r="1816" spans="1:40" s="128" customFormat="1" ht="20.3" customHeight="1" x14ac:dyDescent="0.35">
      <c r="A1816" s="256">
        <v>2024</v>
      </c>
      <c r="B1816" s="184">
        <f t="shared" si="237"/>
        <v>513</v>
      </c>
      <c r="C1816" s="248" t="s">
        <v>3858</v>
      </c>
      <c r="D1816" s="184">
        <v>36782</v>
      </c>
      <c r="E1816" s="287">
        <f>VLOOKUP(D1816,'[1]2023-2025'!$A:$G,7,0)</f>
        <v>2024</v>
      </c>
      <c r="F1816" s="287"/>
      <c r="G1816" s="287" t="s">
        <v>1899</v>
      </c>
      <c r="H1816" s="288">
        <f>INDEX('[1]2023-2025'!$AK:$AK,MATCH(D1816,'[1]2023-2025'!$A:$A,0))</f>
        <v>45001</v>
      </c>
      <c r="I1816" s="288" t="e">
        <v>#N/A</v>
      </c>
      <c r="J1816" s="288" t="e">
        <f>VLOOKUP(D1816,[1]Лист3!$A:$AK,37,0)</f>
        <v>#N/A</v>
      </c>
      <c r="K1816" s="289">
        <f>INDEX('[1]2023-2025'!$G:$G,MATCH(D1816,'[1]2023-2025'!$A:$A,0))</f>
        <v>2024</v>
      </c>
      <c r="L1816" s="289"/>
      <c r="M1816" s="289"/>
      <c r="N1816" s="289"/>
      <c r="O1816" s="289" t="e">
        <v>#N/A</v>
      </c>
      <c r="P1816" s="289" t="e">
        <v>#N/A</v>
      </c>
      <c r="Q1816" s="186">
        <f t="shared" si="236"/>
        <v>258305.04</v>
      </c>
      <c r="R1816" s="186">
        <f t="shared" si="238"/>
        <v>258305.04</v>
      </c>
      <c r="S1816" s="433">
        <v>0</v>
      </c>
      <c r="T1816" s="433">
        <v>0</v>
      </c>
      <c r="U1816" s="433">
        <v>0</v>
      </c>
      <c r="V1816" s="433">
        <v>0</v>
      </c>
      <c r="W1816" s="433">
        <v>0</v>
      </c>
      <c r="X1816" s="433">
        <v>0</v>
      </c>
      <c r="Y1816" s="433">
        <v>0</v>
      </c>
      <c r="Z1816" s="433">
        <v>0</v>
      </c>
      <c r="AA1816" s="433">
        <v>0</v>
      </c>
      <c r="AB1816" s="433">
        <v>0</v>
      </c>
      <c r="AC1816" s="433">
        <v>0</v>
      </c>
      <c r="AD1816" s="433">
        <v>0</v>
      </c>
      <c r="AE1816" s="433">
        <v>0</v>
      </c>
      <c r="AF1816" s="433">
        <v>0</v>
      </c>
      <c r="AG1816" s="433">
        <v>0</v>
      </c>
      <c r="AH1816" s="433">
        <v>258305.04</v>
      </c>
      <c r="AI1816" s="433">
        <v>0</v>
      </c>
      <c r="AJ1816" s="433">
        <v>0</v>
      </c>
      <c r="AK1816" s="175"/>
      <c r="AL1816" s="175">
        <v>47501522.170000002</v>
      </c>
      <c r="AM1816" s="175">
        <v>47759827.210000001</v>
      </c>
      <c r="AN1816" s="175">
        <v>258305.04</v>
      </c>
    </row>
    <row r="1817" spans="1:40" s="128" customFormat="1" ht="20.3" customHeight="1" x14ac:dyDescent="0.35">
      <c r="A1817" s="256">
        <v>2024</v>
      </c>
      <c r="B1817" s="184">
        <f t="shared" si="237"/>
        <v>514</v>
      </c>
      <c r="C1817" s="248" t="s">
        <v>3859</v>
      </c>
      <c r="D1817" s="184">
        <v>36951</v>
      </c>
      <c r="E1817" s="287">
        <f>VLOOKUP(D1817,'[1]2023-2025'!$A:$G,7,0)</f>
        <v>2024</v>
      </c>
      <c r="F1817" s="287"/>
      <c r="G1817" s="287" t="s">
        <v>1899</v>
      </c>
      <c r="H1817" s="288">
        <f>INDEX('[1]2023-2025'!$AK:$AK,MATCH(D1817,'[1]2023-2025'!$A:$A,0))</f>
        <v>45001</v>
      </c>
      <c r="I1817" s="288" t="e">
        <v>#N/A</v>
      </c>
      <c r="J1817" s="288" t="e">
        <f>VLOOKUP(D1817,[1]Лист3!$A:$AK,37,0)</f>
        <v>#N/A</v>
      </c>
      <c r="K1817" s="289">
        <f>INDEX('[1]2023-2025'!$G:$G,MATCH(D1817,'[1]2023-2025'!$A:$A,0))</f>
        <v>2024</v>
      </c>
      <c r="L1817" s="289"/>
      <c r="M1817" s="289"/>
      <c r="N1817" s="289"/>
      <c r="O1817" s="289" t="e">
        <v>#N/A</v>
      </c>
      <c r="P1817" s="289" t="e">
        <v>#N/A</v>
      </c>
      <c r="Q1817" s="186">
        <f t="shared" si="236"/>
        <v>88579.26</v>
      </c>
      <c r="R1817" s="186">
        <f t="shared" si="238"/>
        <v>88579.26</v>
      </c>
      <c r="S1817" s="433">
        <v>0</v>
      </c>
      <c r="T1817" s="433">
        <v>0</v>
      </c>
      <c r="U1817" s="433">
        <v>0</v>
      </c>
      <c r="V1817" s="433">
        <v>0</v>
      </c>
      <c r="W1817" s="433">
        <v>0</v>
      </c>
      <c r="X1817" s="433">
        <v>0</v>
      </c>
      <c r="Y1817" s="433">
        <v>0</v>
      </c>
      <c r="Z1817" s="433">
        <v>0</v>
      </c>
      <c r="AA1817" s="433">
        <v>0</v>
      </c>
      <c r="AB1817" s="433">
        <v>0</v>
      </c>
      <c r="AC1817" s="433">
        <v>0</v>
      </c>
      <c r="AD1817" s="433">
        <v>0</v>
      </c>
      <c r="AE1817" s="433">
        <v>0</v>
      </c>
      <c r="AF1817" s="433">
        <v>0</v>
      </c>
      <c r="AG1817" s="433">
        <v>0</v>
      </c>
      <c r="AH1817" s="433">
        <v>88579.26</v>
      </c>
      <c r="AI1817" s="433">
        <v>0</v>
      </c>
      <c r="AJ1817" s="433">
        <v>0</v>
      </c>
      <c r="AK1817" s="175"/>
      <c r="AL1817" s="175">
        <v>17430714.25</v>
      </c>
      <c r="AM1817" s="175">
        <v>17519293.510000002</v>
      </c>
      <c r="AN1817" s="175">
        <v>88579.26</v>
      </c>
    </row>
    <row r="1818" spans="1:40" s="128" customFormat="1" ht="23.25" customHeight="1" x14ac:dyDescent="0.35">
      <c r="A1818" s="256">
        <v>2024</v>
      </c>
      <c r="B1818" s="184">
        <f t="shared" si="237"/>
        <v>515</v>
      </c>
      <c r="C1818" s="294" t="s">
        <v>2183</v>
      </c>
      <c r="D1818" s="184">
        <v>36075</v>
      </c>
      <c r="E1818" s="287">
        <f>VLOOKUP(D1818,'[1]2023-2025'!$A:$G,7,0)</f>
        <v>2023</v>
      </c>
      <c r="F1818" s="287" t="s">
        <v>1743</v>
      </c>
      <c r="G1818" s="287"/>
      <c r="H1818" s="288" t="str">
        <f>INDEX('[1]2023-2025'!$AK:$AK,MATCH(D1818,'[1]2023-2025'!$A:$A,0))</f>
        <v>вкл. Протоколом</v>
      </c>
      <c r="I1818" s="288" t="e">
        <v>#N/A</v>
      </c>
      <c r="J1818" s="288" t="e">
        <f>VLOOKUP(D1818,[1]Лист3!$A:$AK,37,0)</f>
        <v>#N/A</v>
      </c>
      <c r="K1818" s="289">
        <f>INDEX('[1]2023-2025'!$G:$G,MATCH(D1818,'[1]2023-2025'!$A:$A,0))</f>
        <v>2023</v>
      </c>
      <c r="L1818" s="289"/>
      <c r="M1818" s="289"/>
      <c r="N1818" s="289"/>
      <c r="O1818" s="289" t="s">
        <v>2441</v>
      </c>
      <c r="P1818" s="289">
        <v>0</v>
      </c>
      <c r="Q1818" s="186">
        <f t="shared" si="236"/>
        <v>4027975.8699999996</v>
      </c>
      <c r="R1818" s="186">
        <f t="shared" si="238"/>
        <v>3948436.9299999997</v>
      </c>
      <c r="S1818" s="433">
        <v>3948436.9299999997</v>
      </c>
      <c r="T1818" s="433">
        <v>0</v>
      </c>
      <c r="U1818" s="433">
        <v>0</v>
      </c>
      <c r="V1818" s="433">
        <v>0</v>
      </c>
      <c r="W1818" s="433">
        <v>0</v>
      </c>
      <c r="X1818" s="433">
        <v>0</v>
      </c>
      <c r="Y1818" s="433">
        <v>0</v>
      </c>
      <c r="Z1818" s="433">
        <v>0</v>
      </c>
      <c r="AA1818" s="433">
        <v>0</v>
      </c>
      <c r="AB1818" s="433">
        <v>0</v>
      </c>
      <c r="AC1818" s="433">
        <v>0</v>
      </c>
      <c r="AD1818" s="433">
        <v>0</v>
      </c>
      <c r="AE1818" s="433">
        <v>0</v>
      </c>
      <c r="AF1818" s="433">
        <v>0</v>
      </c>
      <c r="AG1818" s="433">
        <v>0</v>
      </c>
      <c r="AH1818" s="433">
        <v>0</v>
      </c>
      <c r="AI1818" s="433">
        <v>0</v>
      </c>
      <c r="AJ1818" s="433">
        <v>79538.94</v>
      </c>
      <c r="AK1818" s="175"/>
      <c r="AL1818" s="175">
        <v>12291095.740000002</v>
      </c>
      <c r="AM1818" s="175">
        <v>20978995.050000001</v>
      </c>
      <c r="AN1818" s="175">
        <v>8687899.3099999987</v>
      </c>
    </row>
    <row r="1819" spans="1:40" s="128" customFormat="1" ht="23.25" customHeight="1" x14ac:dyDescent="0.35">
      <c r="A1819" s="256">
        <v>2024</v>
      </c>
      <c r="B1819" s="184">
        <f t="shared" si="237"/>
        <v>516</v>
      </c>
      <c r="C1819" s="393" t="s">
        <v>3792</v>
      </c>
      <c r="D1819" s="184">
        <v>36899</v>
      </c>
      <c r="E1819" s="287">
        <f>VLOOKUP(D1819,'[1]2023-2025'!$A:$G,7,0)</f>
        <v>2023</v>
      </c>
      <c r="F1819" s="287"/>
      <c r="G1819" s="287" t="s">
        <v>1899</v>
      </c>
      <c r="H1819" s="288">
        <f>INDEX('[1]2023-2025'!$AK:$AK,MATCH(D1819,'[1]2023-2025'!$A:$A,0))</f>
        <v>44551</v>
      </c>
      <c r="I1819" s="288" t="e">
        <v>#N/A</v>
      </c>
      <c r="J1819" s="288" t="e">
        <f>VLOOKUP(D1819,[1]Лист3!$A:$AK,37,0)</f>
        <v>#N/A</v>
      </c>
      <c r="K1819" s="289">
        <f>INDEX('[1]2023-2025'!$G:$G,MATCH(D1819,'[1]2023-2025'!$A:$A,0))</f>
        <v>2023</v>
      </c>
      <c r="L1819" s="289"/>
      <c r="M1819" s="289"/>
      <c r="N1819" s="289"/>
      <c r="O1819" s="289" t="s">
        <v>2585</v>
      </c>
      <c r="P1819" s="289">
        <v>0</v>
      </c>
      <c r="Q1819" s="186">
        <f t="shared" si="236"/>
        <v>2195496.6800000002</v>
      </c>
      <c r="R1819" s="186">
        <f t="shared" si="238"/>
        <v>2170376.94</v>
      </c>
      <c r="S1819" s="433">
        <v>0</v>
      </c>
      <c r="T1819" s="433">
        <v>2170376.94</v>
      </c>
      <c r="U1819" s="433">
        <v>0</v>
      </c>
      <c r="V1819" s="433">
        <v>0</v>
      </c>
      <c r="W1819" s="433">
        <v>0</v>
      </c>
      <c r="X1819" s="433">
        <v>0</v>
      </c>
      <c r="Y1819" s="433">
        <v>0</v>
      </c>
      <c r="Z1819" s="433">
        <v>0</v>
      </c>
      <c r="AA1819" s="433">
        <v>0</v>
      </c>
      <c r="AB1819" s="433">
        <v>0</v>
      </c>
      <c r="AC1819" s="433">
        <v>0</v>
      </c>
      <c r="AD1819" s="433">
        <v>0</v>
      </c>
      <c r="AE1819" s="433">
        <v>0</v>
      </c>
      <c r="AF1819" s="433">
        <v>0</v>
      </c>
      <c r="AG1819" s="433">
        <v>0</v>
      </c>
      <c r="AH1819" s="433">
        <v>0</v>
      </c>
      <c r="AI1819" s="433">
        <v>0</v>
      </c>
      <c r="AJ1819" s="433">
        <v>25119.74</v>
      </c>
      <c r="AK1819" s="175"/>
      <c r="AL1819" s="175">
        <v>8553663.0999999996</v>
      </c>
      <c r="AM1819" s="175">
        <v>12400487.42</v>
      </c>
      <c r="AN1819" s="175">
        <v>3846824.3200000003</v>
      </c>
    </row>
    <row r="1820" spans="1:40" s="128" customFormat="1" ht="23.25" customHeight="1" x14ac:dyDescent="0.35">
      <c r="A1820" s="256">
        <v>2024</v>
      </c>
      <c r="B1820" s="184">
        <f t="shared" si="237"/>
        <v>517</v>
      </c>
      <c r="C1820" s="393" t="s">
        <v>3793</v>
      </c>
      <c r="D1820" s="184">
        <v>36900</v>
      </c>
      <c r="E1820" s="287">
        <f>VLOOKUP(D1820,'[1]2023-2025'!$A:$G,7,0)</f>
        <v>2023</v>
      </c>
      <c r="F1820" s="287"/>
      <c r="G1820" s="287" t="s">
        <v>1899</v>
      </c>
      <c r="H1820" s="288">
        <f>INDEX('[1]2023-2025'!$AK:$AK,MATCH(D1820,'[1]2023-2025'!$A:$A,0))</f>
        <v>44551</v>
      </c>
      <c r="I1820" s="288" t="e">
        <v>#N/A</v>
      </c>
      <c r="J1820" s="288" t="e">
        <f>VLOOKUP(D1820,[1]Лист3!$A:$AK,37,0)</f>
        <v>#N/A</v>
      </c>
      <c r="K1820" s="289">
        <f>INDEX('[1]2023-2025'!$G:$G,MATCH(D1820,'[1]2023-2025'!$A:$A,0))</f>
        <v>2023</v>
      </c>
      <c r="L1820" s="289"/>
      <c r="M1820" s="289"/>
      <c r="N1820" s="289"/>
      <c r="O1820" s="289" t="s">
        <v>2585</v>
      </c>
      <c r="P1820" s="289">
        <v>0</v>
      </c>
      <c r="Q1820" s="186">
        <f t="shared" si="236"/>
        <v>2157659.17</v>
      </c>
      <c r="R1820" s="186">
        <f t="shared" si="238"/>
        <v>2139641.29</v>
      </c>
      <c r="S1820" s="433">
        <v>0</v>
      </c>
      <c r="T1820" s="433">
        <v>2139641.29</v>
      </c>
      <c r="U1820" s="433">
        <v>0</v>
      </c>
      <c r="V1820" s="433">
        <v>0</v>
      </c>
      <c r="W1820" s="433">
        <v>0</v>
      </c>
      <c r="X1820" s="433">
        <v>0</v>
      </c>
      <c r="Y1820" s="433">
        <v>0</v>
      </c>
      <c r="Z1820" s="433">
        <v>0</v>
      </c>
      <c r="AA1820" s="433">
        <v>0</v>
      </c>
      <c r="AB1820" s="433">
        <v>0</v>
      </c>
      <c r="AC1820" s="433">
        <v>0</v>
      </c>
      <c r="AD1820" s="433">
        <v>0</v>
      </c>
      <c r="AE1820" s="433">
        <v>0</v>
      </c>
      <c r="AF1820" s="433">
        <v>0</v>
      </c>
      <c r="AG1820" s="433">
        <v>0</v>
      </c>
      <c r="AH1820" s="433">
        <v>0</v>
      </c>
      <c r="AI1820" s="433">
        <v>0</v>
      </c>
      <c r="AJ1820" s="433">
        <v>18017.88</v>
      </c>
      <c r="AK1820" s="175"/>
      <c r="AL1820" s="175">
        <v>7469460.0600000005</v>
      </c>
      <c r="AM1820" s="175">
        <v>12417653.1</v>
      </c>
      <c r="AN1820" s="175">
        <v>4948193.0399999991</v>
      </c>
    </row>
    <row r="1821" spans="1:40" s="128" customFormat="1" ht="23.25" customHeight="1" x14ac:dyDescent="0.35">
      <c r="A1821" s="256">
        <v>2024</v>
      </c>
      <c r="B1821" s="184">
        <f t="shared" si="237"/>
        <v>518</v>
      </c>
      <c r="C1821" s="393" t="s">
        <v>3794</v>
      </c>
      <c r="D1821" s="184">
        <v>36901</v>
      </c>
      <c r="E1821" s="287">
        <f>VLOOKUP(D1821,'[1]2023-2025'!$A:$G,7,0)</f>
        <v>2023</v>
      </c>
      <c r="F1821" s="287"/>
      <c r="G1821" s="287" t="s">
        <v>1899</v>
      </c>
      <c r="H1821" s="288">
        <f>INDEX('[1]2023-2025'!$AK:$AK,MATCH(D1821,'[1]2023-2025'!$A:$A,0))</f>
        <v>44551</v>
      </c>
      <c r="I1821" s="288" t="e">
        <v>#N/A</v>
      </c>
      <c r="J1821" s="288" t="e">
        <f>VLOOKUP(D1821,[1]Лист3!$A:$AK,37,0)</f>
        <v>#N/A</v>
      </c>
      <c r="K1821" s="289">
        <f>INDEX('[1]2023-2025'!$G:$G,MATCH(D1821,'[1]2023-2025'!$A:$A,0))</f>
        <v>2023</v>
      </c>
      <c r="L1821" s="289"/>
      <c r="M1821" s="289"/>
      <c r="N1821" s="289"/>
      <c r="O1821" s="289" t="s">
        <v>2585</v>
      </c>
      <c r="P1821" s="289">
        <v>0</v>
      </c>
      <c r="Q1821" s="186">
        <f t="shared" si="236"/>
        <v>2478979.15</v>
      </c>
      <c r="R1821" s="186">
        <f t="shared" si="238"/>
        <v>2462553</v>
      </c>
      <c r="S1821" s="433">
        <v>0</v>
      </c>
      <c r="T1821" s="433">
        <v>2462553</v>
      </c>
      <c r="U1821" s="433">
        <v>0</v>
      </c>
      <c r="V1821" s="433">
        <v>0</v>
      </c>
      <c r="W1821" s="433">
        <v>0</v>
      </c>
      <c r="X1821" s="433">
        <v>0</v>
      </c>
      <c r="Y1821" s="433">
        <v>0</v>
      </c>
      <c r="Z1821" s="433">
        <v>0</v>
      </c>
      <c r="AA1821" s="433">
        <v>0</v>
      </c>
      <c r="AB1821" s="433">
        <v>0</v>
      </c>
      <c r="AC1821" s="433">
        <v>0</v>
      </c>
      <c r="AD1821" s="433">
        <v>0</v>
      </c>
      <c r="AE1821" s="433">
        <v>0</v>
      </c>
      <c r="AF1821" s="433">
        <v>0</v>
      </c>
      <c r="AG1821" s="433">
        <v>0</v>
      </c>
      <c r="AH1821" s="433">
        <v>0</v>
      </c>
      <c r="AI1821" s="433">
        <v>0</v>
      </c>
      <c r="AJ1821" s="433">
        <v>16426.150000000001</v>
      </c>
      <c r="AK1821" s="175"/>
      <c r="AL1821" s="175">
        <v>10320641.32</v>
      </c>
      <c r="AM1821" s="175">
        <v>13730092.109999999</v>
      </c>
      <c r="AN1821" s="175">
        <v>3409450.79</v>
      </c>
    </row>
    <row r="1822" spans="1:40" s="128" customFormat="1" ht="23.25" customHeight="1" x14ac:dyDescent="0.35">
      <c r="A1822" s="256">
        <v>2024</v>
      </c>
      <c r="B1822" s="184">
        <f t="shared" si="237"/>
        <v>519</v>
      </c>
      <c r="C1822" s="248" t="s">
        <v>3045</v>
      </c>
      <c r="D1822" s="184">
        <v>32782</v>
      </c>
      <c r="E1822" s="287"/>
      <c r="F1822" s="287"/>
      <c r="G1822" s="287"/>
      <c r="H1822" s="288"/>
      <c r="I1822" s="288" t="e">
        <v>#N/A</v>
      </c>
      <c r="J1822" s="288" t="e">
        <f>VLOOKUP(D1822,[1]Лист3!$A:$AK,37,0)</f>
        <v>#N/A</v>
      </c>
      <c r="K1822" s="289"/>
      <c r="L1822" s="289"/>
      <c r="M1822" s="289"/>
      <c r="N1822" s="289"/>
      <c r="O1822" s="289"/>
      <c r="P1822" s="289"/>
      <c r="Q1822" s="186">
        <f t="shared" si="236"/>
        <v>2306008.13</v>
      </c>
      <c r="R1822" s="186">
        <f t="shared" si="238"/>
        <v>2263335.2999999998</v>
      </c>
      <c r="S1822" s="433">
        <v>0</v>
      </c>
      <c r="T1822" s="433">
        <v>0</v>
      </c>
      <c r="U1822" s="433">
        <v>0</v>
      </c>
      <c r="V1822" s="433">
        <v>0</v>
      </c>
      <c r="W1822" s="433">
        <v>0</v>
      </c>
      <c r="X1822" s="433">
        <v>0</v>
      </c>
      <c r="Y1822" s="433">
        <v>0</v>
      </c>
      <c r="Z1822" s="433">
        <v>2202133.9099999997</v>
      </c>
      <c r="AA1822" s="433">
        <v>0</v>
      </c>
      <c r="AB1822" s="433">
        <v>0</v>
      </c>
      <c r="AC1822" s="433">
        <v>0</v>
      </c>
      <c r="AD1822" s="433">
        <v>0</v>
      </c>
      <c r="AE1822" s="433">
        <v>0</v>
      </c>
      <c r="AF1822" s="433">
        <v>0</v>
      </c>
      <c r="AG1822" s="433">
        <v>61201.39</v>
      </c>
      <c r="AH1822" s="433">
        <v>0</v>
      </c>
      <c r="AI1822" s="433">
        <v>0</v>
      </c>
      <c r="AJ1822" s="433">
        <v>42672.83</v>
      </c>
      <c r="AK1822" s="175"/>
      <c r="AL1822" s="175">
        <v>8030341.1299999999</v>
      </c>
      <c r="AM1822" s="175">
        <v>11153269.26</v>
      </c>
      <c r="AN1822" s="175">
        <v>3122928.13</v>
      </c>
    </row>
    <row r="1823" spans="1:40" s="128" customFormat="1" ht="23.25" customHeight="1" x14ac:dyDescent="0.35">
      <c r="A1823" s="256">
        <v>2024</v>
      </c>
      <c r="B1823" s="184">
        <f t="shared" si="237"/>
        <v>520</v>
      </c>
      <c r="C1823" s="248" t="s">
        <v>3046</v>
      </c>
      <c r="D1823" s="184">
        <v>36679</v>
      </c>
      <c r="E1823" s="287"/>
      <c r="F1823" s="287"/>
      <c r="G1823" s="287"/>
      <c r="H1823" s="288"/>
      <c r="I1823" s="288" t="e">
        <v>#N/A</v>
      </c>
      <c r="J1823" s="288" t="e">
        <f>VLOOKUP(D1823,[1]Лист3!$A:$AK,37,0)</f>
        <v>#N/A</v>
      </c>
      <c r="K1823" s="289"/>
      <c r="L1823" s="289"/>
      <c r="M1823" s="289"/>
      <c r="N1823" s="289"/>
      <c r="O1823" s="289"/>
      <c r="P1823" s="289"/>
      <c r="Q1823" s="186">
        <f t="shared" si="236"/>
        <v>4761339.67</v>
      </c>
      <c r="R1823" s="186">
        <f t="shared" si="238"/>
        <v>4676420.75</v>
      </c>
      <c r="S1823" s="433">
        <v>0</v>
      </c>
      <c r="T1823" s="433">
        <v>0</v>
      </c>
      <c r="U1823" s="433">
        <v>0</v>
      </c>
      <c r="V1823" s="433">
        <v>0</v>
      </c>
      <c r="W1823" s="433">
        <v>0</v>
      </c>
      <c r="X1823" s="433">
        <v>0</v>
      </c>
      <c r="Y1823" s="433">
        <v>0</v>
      </c>
      <c r="Z1823" s="433">
        <v>4574526.84</v>
      </c>
      <c r="AA1823" s="433">
        <v>0</v>
      </c>
      <c r="AB1823" s="433">
        <v>0</v>
      </c>
      <c r="AC1823" s="433">
        <v>0</v>
      </c>
      <c r="AD1823" s="433">
        <v>0</v>
      </c>
      <c r="AE1823" s="433">
        <v>0</v>
      </c>
      <c r="AF1823" s="433">
        <v>0</v>
      </c>
      <c r="AG1823" s="433">
        <v>101893.91</v>
      </c>
      <c r="AH1823" s="433">
        <v>0</v>
      </c>
      <c r="AI1823" s="433">
        <v>0</v>
      </c>
      <c r="AJ1823" s="433">
        <v>84918.92</v>
      </c>
      <c r="AK1823" s="175"/>
      <c r="AL1823" s="175">
        <v>17256154.530000001</v>
      </c>
      <c r="AM1823" s="175">
        <v>22017494.199999999</v>
      </c>
      <c r="AN1823" s="175">
        <v>4761339.67</v>
      </c>
    </row>
    <row r="1824" spans="1:40" s="128" customFormat="1" ht="23.25" customHeight="1" x14ac:dyDescent="0.35">
      <c r="A1824" s="256">
        <v>2024</v>
      </c>
      <c r="B1824" s="184">
        <f t="shared" si="237"/>
        <v>521</v>
      </c>
      <c r="C1824" s="248" t="s">
        <v>3047</v>
      </c>
      <c r="D1824" s="184">
        <v>32732</v>
      </c>
      <c r="E1824" s="287"/>
      <c r="F1824" s="287"/>
      <c r="G1824" s="287"/>
      <c r="H1824" s="288"/>
      <c r="I1824" s="288" t="e">
        <v>#N/A</v>
      </c>
      <c r="J1824" s="288" t="e">
        <f>VLOOKUP(D1824,[1]Лист3!$A:$AK,37,0)</f>
        <v>#N/A</v>
      </c>
      <c r="K1824" s="289"/>
      <c r="L1824" s="289"/>
      <c r="M1824" s="289"/>
      <c r="N1824" s="289"/>
      <c r="O1824" s="289"/>
      <c r="P1824" s="289"/>
      <c r="Q1824" s="186">
        <f t="shared" si="236"/>
        <v>6348681.1299999999</v>
      </c>
      <c r="R1824" s="186">
        <f t="shared" si="238"/>
        <v>6256479.0599999996</v>
      </c>
      <c r="S1824" s="433">
        <v>0</v>
      </c>
      <c r="T1824" s="433">
        <v>0</v>
      </c>
      <c r="U1824" s="433">
        <v>0</v>
      </c>
      <c r="V1824" s="433">
        <v>0</v>
      </c>
      <c r="W1824" s="433">
        <v>0</v>
      </c>
      <c r="X1824" s="433">
        <v>0</v>
      </c>
      <c r="Y1824" s="433">
        <v>0</v>
      </c>
      <c r="Z1824" s="433">
        <v>0</v>
      </c>
      <c r="AA1824" s="433">
        <v>6256479.0599999996</v>
      </c>
      <c r="AB1824" s="433">
        <v>0</v>
      </c>
      <c r="AC1824" s="433">
        <v>0</v>
      </c>
      <c r="AD1824" s="433">
        <v>0</v>
      </c>
      <c r="AE1824" s="433">
        <v>0</v>
      </c>
      <c r="AF1824" s="433">
        <v>0</v>
      </c>
      <c r="AG1824" s="433">
        <v>0</v>
      </c>
      <c r="AH1824" s="433">
        <v>0</v>
      </c>
      <c r="AI1824" s="433">
        <v>0</v>
      </c>
      <c r="AJ1824" s="433">
        <v>92202.07</v>
      </c>
      <c r="AK1824" s="175"/>
      <c r="AL1824" s="175">
        <v>14731755.199999999</v>
      </c>
      <c r="AM1824" s="175">
        <v>21080436.329999998</v>
      </c>
      <c r="AN1824" s="175">
        <v>6348681.1299999999</v>
      </c>
    </row>
    <row r="1825" spans="1:40" s="128" customFormat="1" ht="23.25" customHeight="1" x14ac:dyDescent="0.35">
      <c r="A1825" s="256">
        <v>2024</v>
      </c>
      <c r="B1825" s="184">
        <f t="shared" si="237"/>
        <v>522</v>
      </c>
      <c r="C1825" s="248" t="s">
        <v>3061</v>
      </c>
      <c r="D1825" s="184">
        <v>33517</v>
      </c>
      <c r="E1825" s="287"/>
      <c r="F1825" s="287"/>
      <c r="G1825" s="287"/>
      <c r="H1825" s="288"/>
      <c r="I1825" s="288" t="e">
        <v>#N/A</v>
      </c>
      <c r="J1825" s="288" t="e">
        <f>VLOOKUP(D1825,[1]Лист3!$A:$AK,37,0)</f>
        <v>#N/A</v>
      </c>
      <c r="K1825" s="289"/>
      <c r="L1825" s="289"/>
      <c r="M1825" s="289"/>
      <c r="N1825" s="289"/>
      <c r="O1825" s="289"/>
      <c r="P1825" s="289"/>
      <c r="Q1825" s="186">
        <f t="shared" si="236"/>
        <v>289296.65000000002</v>
      </c>
      <c r="R1825" s="186">
        <f t="shared" si="238"/>
        <v>289296.65000000002</v>
      </c>
      <c r="S1825" s="433">
        <v>0</v>
      </c>
      <c r="T1825" s="433">
        <v>0</v>
      </c>
      <c r="U1825" s="433">
        <v>0</v>
      </c>
      <c r="V1825" s="433">
        <v>0</v>
      </c>
      <c r="W1825" s="433">
        <v>0</v>
      </c>
      <c r="X1825" s="433">
        <v>0</v>
      </c>
      <c r="Y1825" s="433">
        <v>0</v>
      </c>
      <c r="Z1825" s="433">
        <v>0</v>
      </c>
      <c r="AA1825" s="433">
        <v>0</v>
      </c>
      <c r="AB1825" s="433">
        <v>0</v>
      </c>
      <c r="AC1825" s="433">
        <v>0</v>
      </c>
      <c r="AD1825" s="433">
        <v>0</v>
      </c>
      <c r="AE1825" s="433">
        <v>0</v>
      </c>
      <c r="AF1825" s="433">
        <v>0</v>
      </c>
      <c r="AG1825" s="433">
        <v>289296.65000000002</v>
      </c>
      <c r="AH1825" s="433">
        <v>0</v>
      </c>
      <c r="AI1825" s="433">
        <v>0</v>
      </c>
      <c r="AJ1825" s="433">
        <v>0</v>
      </c>
      <c r="AK1825" s="175"/>
      <c r="AL1825" s="175">
        <v>17454621.990000002</v>
      </c>
      <c r="AM1825" s="175">
        <v>17743918.640000001</v>
      </c>
      <c r="AN1825" s="175">
        <v>289296.65000000002</v>
      </c>
    </row>
    <row r="1826" spans="1:40" s="128" customFormat="1" ht="23.25" customHeight="1" x14ac:dyDescent="0.35">
      <c r="A1826" s="256">
        <v>2024</v>
      </c>
      <c r="B1826" s="184">
        <f t="shared" si="237"/>
        <v>523</v>
      </c>
      <c r="C1826" s="248" t="s">
        <v>3062</v>
      </c>
      <c r="D1826" s="184">
        <v>33273</v>
      </c>
      <c r="E1826" s="287"/>
      <c r="F1826" s="287"/>
      <c r="G1826" s="287"/>
      <c r="H1826" s="288"/>
      <c r="I1826" s="288" t="e">
        <v>#N/A</v>
      </c>
      <c r="J1826" s="288">
        <f>VLOOKUP(D1826,[1]Лист3!$A:$AK,37,0)</f>
        <v>45065</v>
      </c>
      <c r="K1826" s="289"/>
      <c r="L1826" s="289"/>
      <c r="M1826" s="289"/>
      <c r="N1826" s="289"/>
      <c r="O1826" s="289"/>
      <c r="P1826" s="289"/>
      <c r="Q1826" s="186">
        <f t="shared" si="236"/>
        <v>10639008.549999999</v>
      </c>
      <c r="R1826" s="186">
        <f t="shared" si="238"/>
        <v>10485544.559999999</v>
      </c>
      <c r="S1826" s="433">
        <v>0</v>
      </c>
      <c r="T1826" s="433">
        <v>0</v>
      </c>
      <c r="U1826" s="433">
        <v>0</v>
      </c>
      <c r="V1826" s="433">
        <v>0</v>
      </c>
      <c r="W1826" s="433">
        <v>0</v>
      </c>
      <c r="X1826" s="433">
        <v>0</v>
      </c>
      <c r="Y1826" s="433">
        <v>0</v>
      </c>
      <c r="Z1826" s="433">
        <v>0</v>
      </c>
      <c r="AA1826" s="433">
        <v>10332291.639999999</v>
      </c>
      <c r="AB1826" s="433">
        <v>0</v>
      </c>
      <c r="AC1826" s="433">
        <v>0</v>
      </c>
      <c r="AD1826" s="433">
        <v>0</v>
      </c>
      <c r="AE1826" s="433">
        <v>0</v>
      </c>
      <c r="AF1826" s="433">
        <v>0</v>
      </c>
      <c r="AG1826" s="433">
        <v>153252.92000000001</v>
      </c>
      <c r="AH1826" s="433">
        <v>0</v>
      </c>
      <c r="AI1826" s="433">
        <v>0</v>
      </c>
      <c r="AJ1826" s="433">
        <v>153463.99</v>
      </c>
      <c r="AK1826" s="175"/>
      <c r="AL1826" s="175">
        <v>17230699.660000004</v>
      </c>
      <c r="AM1826" s="175">
        <v>27869708.210000001</v>
      </c>
      <c r="AN1826" s="175">
        <v>10639008.549999999</v>
      </c>
    </row>
    <row r="1827" spans="1:40" s="128" customFormat="1" ht="23.25" customHeight="1" x14ac:dyDescent="0.35">
      <c r="A1827" s="256">
        <v>2024</v>
      </c>
      <c r="B1827" s="184">
        <f t="shared" si="237"/>
        <v>524</v>
      </c>
      <c r="C1827" s="248" t="s">
        <v>3064</v>
      </c>
      <c r="D1827" s="184">
        <v>34293</v>
      </c>
      <c r="E1827" s="287"/>
      <c r="F1827" s="287"/>
      <c r="G1827" s="287"/>
      <c r="H1827" s="288"/>
      <c r="I1827" s="288" t="e">
        <v>#N/A</v>
      </c>
      <c r="J1827" s="288" t="e">
        <f>VLOOKUP(D1827,[1]Лист3!$A:$AK,37,0)</f>
        <v>#N/A</v>
      </c>
      <c r="K1827" s="289"/>
      <c r="L1827" s="289"/>
      <c r="M1827" s="289"/>
      <c r="N1827" s="289"/>
      <c r="O1827" s="289"/>
      <c r="P1827" s="289"/>
      <c r="Q1827" s="186">
        <f t="shared" si="236"/>
        <v>5720394.46</v>
      </c>
      <c r="R1827" s="186">
        <f>SUM(S1827:AI1827)</f>
        <v>5640417.8200000003</v>
      </c>
      <c r="S1827" s="433">
        <v>0</v>
      </c>
      <c r="T1827" s="433">
        <v>0</v>
      </c>
      <c r="U1827" s="433">
        <v>0</v>
      </c>
      <c r="V1827" s="433">
        <v>0</v>
      </c>
      <c r="W1827" s="433">
        <v>0</v>
      </c>
      <c r="X1827" s="433">
        <v>0</v>
      </c>
      <c r="Y1827" s="433">
        <v>0</v>
      </c>
      <c r="Z1827" s="433">
        <v>0</v>
      </c>
      <c r="AA1827" s="433">
        <v>5606108.1400000006</v>
      </c>
      <c r="AB1827" s="433">
        <v>0</v>
      </c>
      <c r="AC1827" s="433">
        <v>0</v>
      </c>
      <c r="AD1827" s="433">
        <v>0</v>
      </c>
      <c r="AE1827" s="433">
        <v>0</v>
      </c>
      <c r="AF1827" s="433">
        <v>0</v>
      </c>
      <c r="AG1827" s="433">
        <v>0</v>
      </c>
      <c r="AH1827" s="433">
        <v>34309.68</v>
      </c>
      <c r="AI1827" s="433">
        <v>0</v>
      </c>
      <c r="AJ1827" s="433">
        <v>79976.639999999999</v>
      </c>
      <c r="AK1827" s="175"/>
      <c r="AL1827" s="175">
        <v>17001081.039999999</v>
      </c>
      <c r="AM1827" s="175">
        <v>22721475.5</v>
      </c>
      <c r="AN1827" s="175">
        <v>5720394.46</v>
      </c>
    </row>
    <row r="1828" spans="1:40" s="128" customFormat="1" ht="23.25" customHeight="1" x14ac:dyDescent="0.35">
      <c r="A1828" s="256">
        <v>2024</v>
      </c>
      <c r="B1828" s="184">
        <f t="shared" si="237"/>
        <v>525</v>
      </c>
      <c r="C1828" s="248" t="s">
        <v>436</v>
      </c>
      <c r="D1828" s="184">
        <v>36848</v>
      </c>
      <c r="E1828" s="287">
        <f>VLOOKUP(D1828,'[1]2023-2025'!$A:$G,7,0)</f>
        <v>2023</v>
      </c>
      <c r="F1828" s="287"/>
      <c r="G1828" s="287" t="s">
        <v>1899</v>
      </c>
      <c r="H1828" s="288">
        <f>INDEX('[1]2023-2025'!$AK:$AK,MATCH(D1828,'[1]2023-2025'!$A:$A,0))</f>
        <v>44613</v>
      </c>
      <c r="I1828" s="288" t="e">
        <v>#N/A</v>
      </c>
      <c r="J1828" s="288">
        <f>VLOOKUP(D1828,[1]Лист3!$A:$AK,37,0)</f>
        <v>45065</v>
      </c>
      <c r="K1828" s="289">
        <f>INDEX('[1]2023-2025'!$G:$G,MATCH(D1828,'[1]2023-2025'!$A:$A,0))</f>
        <v>2023</v>
      </c>
      <c r="L1828" s="289"/>
      <c r="M1828" s="289">
        <v>2</v>
      </c>
      <c r="N1828" s="289"/>
      <c r="O1828" s="289" t="s">
        <v>2582</v>
      </c>
      <c r="P1828" s="289">
        <v>0</v>
      </c>
      <c r="Q1828" s="186">
        <f t="shared" si="236"/>
        <v>206281.76</v>
      </c>
      <c r="R1828" s="186">
        <f t="shared" si="238"/>
        <v>206281.76</v>
      </c>
      <c r="S1828" s="433">
        <v>0</v>
      </c>
      <c r="T1828" s="433">
        <v>0</v>
      </c>
      <c r="U1828" s="433">
        <v>0</v>
      </c>
      <c r="V1828" s="433">
        <v>0</v>
      </c>
      <c r="W1828" s="433">
        <v>0</v>
      </c>
      <c r="X1828" s="433">
        <v>0</v>
      </c>
      <c r="Y1828" s="433">
        <v>0</v>
      </c>
      <c r="Z1828" s="433">
        <v>0</v>
      </c>
      <c r="AA1828" s="433">
        <v>0</v>
      </c>
      <c r="AB1828" s="433">
        <v>0</v>
      </c>
      <c r="AC1828" s="433">
        <v>0</v>
      </c>
      <c r="AD1828" s="433">
        <v>0</v>
      </c>
      <c r="AE1828" s="433">
        <v>0</v>
      </c>
      <c r="AF1828" s="433">
        <v>0</v>
      </c>
      <c r="AG1828" s="433">
        <v>206281.76</v>
      </c>
      <c r="AH1828" s="433">
        <v>0</v>
      </c>
      <c r="AI1828" s="433">
        <v>0</v>
      </c>
      <c r="AJ1828" s="433">
        <v>0</v>
      </c>
      <c r="AK1828" s="175"/>
      <c r="AL1828" s="175">
        <v>14779771.91</v>
      </c>
      <c r="AM1828" s="175">
        <v>20087510.41</v>
      </c>
      <c r="AN1828" s="175">
        <v>5307738.5</v>
      </c>
    </row>
    <row r="1829" spans="1:40" s="128" customFormat="1" ht="23.25" customHeight="1" x14ac:dyDescent="0.35">
      <c r="A1829" s="256">
        <v>2024</v>
      </c>
      <c r="B1829" s="184">
        <f t="shared" si="237"/>
        <v>526</v>
      </c>
      <c r="C1829" s="248" t="s">
        <v>3079</v>
      </c>
      <c r="D1829" s="184">
        <v>34207</v>
      </c>
      <c r="E1829" s="287"/>
      <c r="F1829" s="287"/>
      <c r="G1829" s="287"/>
      <c r="H1829" s="288"/>
      <c r="I1829" s="288" t="e">
        <v>#N/A</v>
      </c>
      <c r="J1829" s="288" t="e">
        <f>VLOOKUP(D1829,[1]Лист3!$A:$AK,37,0)</f>
        <v>#N/A</v>
      </c>
      <c r="K1829" s="289"/>
      <c r="L1829" s="289"/>
      <c r="M1829" s="289"/>
      <c r="N1829" s="289"/>
      <c r="O1829" s="289"/>
      <c r="P1829" s="289"/>
      <c r="Q1829" s="186">
        <f t="shared" si="236"/>
        <v>1516351.27</v>
      </c>
      <c r="R1829" s="186">
        <f t="shared" si="238"/>
        <v>1486330.8</v>
      </c>
      <c r="S1829" s="433">
        <v>0</v>
      </c>
      <c r="T1829" s="433">
        <v>0</v>
      </c>
      <c r="U1829" s="433">
        <v>0</v>
      </c>
      <c r="V1829" s="433">
        <v>0</v>
      </c>
      <c r="W1829" s="433">
        <v>0</v>
      </c>
      <c r="X1829" s="433">
        <v>0</v>
      </c>
      <c r="Y1829" s="433">
        <v>0</v>
      </c>
      <c r="Z1829" s="433">
        <v>0</v>
      </c>
      <c r="AA1829" s="433">
        <v>0</v>
      </c>
      <c r="AB1829" s="433">
        <v>0</v>
      </c>
      <c r="AC1829" s="433">
        <v>0</v>
      </c>
      <c r="AD1829" s="433">
        <v>0</v>
      </c>
      <c r="AE1829" s="433">
        <v>1486330.8</v>
      </c>
      <c r="AF1829" s="433">
        <v>0</v>
      </c>
      <c r="AG1829" s="433">
        <v>0</v>
      </c>
      <c r="AH1829" s="433">
        <v>0</v>
      </c>
      <c r="AI1829" s="433">
        <v>0</v>
      </c>
      <c r="AJ1829" s="433">
        <v>30020.47</v>
      </c>
      <c r="AK1829" s="175"/>
      <c r="AL1829" s="175">
        <v>14955867.059999999</v>
      </c>
      <c r="AM1829" s="175">
        <v>17819847.989999998</v>
      </c>
      <c r="AN1829" s="175">
        <v>2863980.93</v>
      </c>
    </row>
    <row r="1830" spans="1:40" s="128" customFormat="1" ht="23.25" customHeight="1" x14ac:dyDescent="0.35">
      <c r="A1830" s="256">
        <v>2024</v>
      </c>
      <c r="B1830" s="184">
        <f>B1829+1</f>
        <v>527</v>
      </c>
      <c r="C1830" s="248" t="s">
        <v>3084</v>
      </c>
      <c r="D1830" s="184">
        <v>35007</v>
      </c>
      <c r="E1830" s="287"/>
      <c r="F1830" s="287"/>
      <c r="G1830" s="287"/>
      <c r="H1830" s="288"/>
      <c r="I1830" s="288" t="e">
        <v>#N/A</v>
      </c>
      <c r="J1830" s="288" t="e">
        <f>VLOOKUP(D1830,[1]Лист3!$A:$AK,37,0)</f>
        <v>#N/A</v>
      </c>
      <c r="K1830" s="289"/>
      <c r="L1830" s="289"/>
      <c r="M1830" s="289"/>
      <c r="N1830" s="289"/>
      <c r="O1830" s="289"/>
      <c r="P1830" s="289"/>
      <c r="Q1830" s="186">
        <f t="shared" si="236"/>
        <v>3164812.14</v>
      </c>
      <c r="R1830" s="186">
        <f t="shared" si="238"/>
        <v>3128408.35</v>
      </c>
      <c r="S1830" s="433">
        <v>0</v>
      </c>
      <c r="T1830" s="433">
        <v>0</v>
      </c>
      <c r="U1830" s="433">
        <v>0</v>
      </c>
      <c r="V1830" s="433">
        <v>0</v>
      </c>
      <c r="W1830" s="433">
        <v>0</v>
      </c>
      <c r="X1830" s="433">
        <v>0</v>
      </c>
      <c r="Y1830" s="433">
        <v>0</v>
      </c>
      <c r="Z1830" s="433">
        <v>0</v>
      </c>
      <c r="AA1830" s="433">
        <v>3128408.35</v>
      </c>
      <c r="AB1830" s="433">
        <v>0</v>
      </c>
      <c r="AC1830" s="433">
        <v>0</v>
      </c>
      <c r="AD1830" s="433">
        <v>0</v>
      </c>
      <c r="AE1830" s="433">
        <v>0</v>
      </c>
      <c r="AF1830" s="433">
        <v>0</v>
      </c>
      <c r="AG1830" s="433">
        <v>0</v>
      </c>
      <c r="AH1830" s="433">
        <v>0</v>
      </c>
      <c r="AI1830" s="433">
        <v>0</v>
      </c>
      <c r="AJ1830" s="433">
        <v>36403.79</v>
      </c>
      <c r="AK1830" s="175"/>
      <c r="AL1830" s="175">
        <v>4538091.8000000007</v>
      </c>
      <c r="AM1830" s="175">
        <v>12988357.859999999</v>
      </c>
      <c r="AN1830" s="175">
        <v>8450266.0599999987</v>
      </c>
    </row>
    <row r="1831" spans="1:40" s="128" customFormat="1" ht="23.25" customHeight="1" x14ac:dyDescent="0.35">
      <c r="A1831" s="256">
        <v>2024</v>
      </c>
      <c r="B1831" s="184">
        <f t="shared" si="237"/>
        <v>528</v>
      </c>
      <c r="C1831" s="248" t="s">
        <v>3085</v>
      </c>
      <c r="D1831" s="184">
        <v>35049</v>
      </c>
      <c r="E1831" s="287"/>
      <c r="F1831" s="287"/>
      <c r="G1831" s="287"/>
      <c r="H1831" s="288"/>
      <c r="I1831" s="288" t="e">
        <v>#N/A</v>
      </c>
      <c r="J1831" s="288" t="e">
        <f>VLOOKUP(D1831,[1]Лист3!$A:$AK,37,0)</f>
        <v>#N/A</v>
      </c>
      <c r="K1831" s="289"/>
      <c r="L1831" s="289"/>
      <c r="M1831" s="289"/>
      <c r="N1831" s="289"/>
      <c r="O1831" s="289"/>
      <c r="P1831" s="289"/>
      <c r="Q1831" s="186">
        <f t="shared" si="236"/>
        <v>751143.30999999994</v>
      </c>
      <c r="R1831" s="186">
        <f t="shared" si="238"/>
        <v>743891.94</v>
      </c>
      <c r="S1831" s="433">
        <v>0</v>
      </c>
      <c r="T1831" s="433">
        <v>0</v>
      </c>
      <c r="U1831" s="433">
        <v>0</v>
      </c>
      <c r="V1831" s="433">
        <v>0</v>
      </c>
      <c r="W1831" s="433">
        <v>0</v>
      </c>
      <c r="X1831" s="433">
        <v>0</v>
      </c>
      <c r="Y1831" s="433">
        <v>0</v>
      </c>
      <c r="Z1831" s="433">
        <v>0</v>
      </c>
      <c r="AA1831" s="433">
        <v>0</v>
      </c>
      <c r="AB1831" s="433">
        <v>743891.94</v>
      </c>
      <c r="AC1831" s="433">
        <v>0</v>
      </c>
      <c r="AD1831" s="433">
        <v>0</v>
      </c>
      <c r="AE1831" s="433">
        <v>0</v>
      </c>
      <c r="AF1831" s="433">
        <v>0</v>
      </c>
      <c r="AG1831" s="433">
        <v>0</v>
      </c>
      <c r="AH1831" s="433">
        <v>0</v>
      </c>
      <c r="AI1831" s="433">
        <v>0</v>
      </c>
      <c r="AJ1831" s="433">
        <v>7251.37</v>
      </c>
      <c r="AK1831" s="175"/>
      <c r="AL1831" s="175">
        <v>2393262.9499999997</v>
      </c>
      <c r="AM1831" s="175">
        <v>5054022.5199999996</v>
      </c>
      <c r="AN1831" s="175">
        <v>2660759.5699999998</v>
      </c>
    </row>
    <row r="1832" spans="1:40" s="128" customFormat="1" ht="23.25" customHeight="1" x14ac:dyDescent="0.35">
      <c r="A1832" s="256">
        <v>2024</v>
      </c>
      <c r="B1832" s="184">
        <f t="shared" si="237"/>
        <v>529</v>
      </c>
      <c r="C1832" s="248" t="s">
        <v>3086</v>
      </c>
      <c r="D1832" s="184">
        <v>35426</v>
      </c>
      <c r="E1832" s="287"/>
      <c r="F1832" s="287"/>
      <c r="G1832" s="287"/>
      <c r="H1832" s="288"/>
      <c r="I1832" s="288" t="e">
        <v>#N/A</v>
      </c>
      <c r="J1832" s="288" t="e">
        <f>VLOOKUP(D1832,[1]Лист3!$A:$AK,37,0)</f>
        <v>#N/A</v>
      </c>
      <c r="K1832" s="289"/>
      <c r="L1832" s="289"/>
      <c r="M1832" s="289"/>
      <c r="N1832" s="289"/>
      <c r="O1832" s="289"/>
      <c r="P1832" s="289"/>
      <c r="Q1832" s="186">
        <f t="shared" si="236"/>
        <v>2850000</v>
      </c>
      <c r="R1832" s="186">
        <f t="shared" si="238"/>
        <v>2818482.43</v>
      </c>
      <c r="S1832" s="433">
        <v>0</v>
      </c>
      <c r="T1832" s="433">
        <v>0</v>
      </c>
      <c r="U1832" s="433">
        <v>0</v>
      </c>
      <c r="V1832" s="433">
        <v>0</v>
      </c>
      <c r="W1832" s="433">
        <v>0</v>
      </c>
      <c r="X1832" s="433">
        <v>0</v>
      </c>
      <c r="Y1832" s="433">
        <v>0</v>
      </c>
      <c r="Z1832" s="433">
        <v>0</v>
      </c>
      <c r="AA1832" s="433">
        <v>0</v>
      </c>
      <c r="AB1832" s="433">
        <v>0</v>
      </c>
      <c r="AC1832" s="433">
        <v>2818482.43</v>
      </c>
      <c r="AD1832" s="433">
        <v>0</v>
      </c>
      <c r="AE1832" s="433">
        <v>0</v>
      </c>
      <c r="AF1832" s="433">
        <v>0</v>
      </c>
      <c r="AG1832" s="433">
        <v>0</v>
      </c>
      <c r="AH1832" s="433">
        <v>0</v>
      </c>
      <c r="AI1832" s="433">
        <v>0</v>
      </c>
      <c r="AJ1832" s="433">
        <v>31517.57</v>
      </c>
      <c r="AK1832" s="175"/>
      <c r="AL1832" s="175">
        <v>3338044.5600000005</v>
      </c>
      <c r="AM1832" s="175">
        <v>9863890.2300000004</v>
      </c>
      <c r="AN1832" s="175">
        <v>6525845.6699999999</v>
      </c>
    </row>
    <row r="1833" spans="1:40" s="128" customFormat="1" ht="23.25" customHeight="1" x14ac:dyDescent="0.35">
      <c r="A1833" s="256">
        <v>2024</v>
      </c>
      <c r="B1833" s="184">
        <f t="shared" si="237"/>
        <v>530</v>
      </c>
      <c r="C1833" s="248" t="s">
        <v>3087</v>
      </c>
      <c r="D1833" s="184">
        <v>35416</v>
      </c>
      <c r="E1833" s="287"/>
      <c r="F1833" s="287"/>
      <c r="G1833" s="287"/>
      <c r="H1833" s="288"/>
      <c r="I1833" s="288" t="e">
        <v>#N/A</v>
      </c>
      <c r="J1833" s="288" t="e">
        <f>VLOOKUP(D1833,[1]Лист3!$A:$AK,37,0)</f>
        <v>#N/A</v>
      </c>
      <c r="K1833" s="289"/>
      <c r="L1833" s="289"/>
      <c r="M1833" s="289"/>
      <c r="N1833" s="289"/>
      <c r="O1833" s="289"/>
      <c r="P1833" s="289"/>
      <c r="Q1833" s="186">
        <f t="shared" si="236"/>
        <v>3072481.46</v>
      </c>
      <c r="R1833" s="186">
        <f t="shared" si="238"/>
        <v>3072481.46</v>
      </c>
      <c r="S1833" s="433">
        <v>0</v>
      </c>
      <c r="T1833" s="433">
        <v>0</v>
      </c>
      <c r="U1833" s="433">
        <v>0</v>
      </c>
      <c r="V1833" s="433">
        <v>0</v>
      </c>
      <c r="W1833" s="433">
        <v>0</v>
      </c>
      <c r="X1833" s="433">
        <v>0</v>
      </c>
      <c r="Y1833" s="433">
        <v>0</v>
      </c>
      <c r="Z1833" s="433">
        <v>0</v>
      </c>
      <c r="AA1833" s="433">
        <v>0</v>
      </c>
      <c r="AB1833" s="433">
        <v>0</v>
      </c>
      <c r="AC1833" s="433">
        <v>3072481.46</v>
      </c>
      <c r="AD1833" s="433">
        <v>0</v>
      </c>
      <c r="AE1833" s="433">
        <v>0</v>
      </c>
      <c r="AF1833" s="433">
        <v>0</v>
      </c>
      <c r="AG1833" s="433">
        <v>0</v>
      </c>
      <c r="AH1833" s="433">
        <v>0</v>
      </c>
      <c r="AI1833" s="433">
        <v>0</v>
      </c>
      <c r="AJ1833" s="433">
        <v>0</v>
      </c>
      <c r="AK1833" s="175"/>
      <c r="AL1833" s="175">
        <v>3099213.7699999996</v>
      </c>
      <c r="AM1833" s="175">
        <v>8819583.3699999992</v>
      </c>
      <c r="AN1833" s="175">
        <v>5720369.5999999996</v>
      </c>
    </row>
    <row r="1834" spans="1:40" s="128" customFormat="1" ht="23.25" customHeight="1" x14ac:dyDescent="0.35">
      <c r="A1834" s="256">
        <v>2024</v>
      </c>
      <c r="B1834" s="184">
        <f t="shared" si="237"/>
        <v>531</v>
      </c>
      <c r="C1834" s="248" t="s">
        <v>52</v>
      </c>
      <c r="D1834" s="184">
        <v>35526</v>
      </c>
      <c r="E1834" s="287"/>
      <c r="F1834" s="287"/>
      <c r="G1834" s="287"/>
      <c r="H1834" s="288"/>
      <c r="I1834" s="288"/>
      <c r="J1834" s="288"/>
      <c r="K1834" s="289"/>
      <c r="L1834" s="289"/>
      <c r="M1834" s="289"/>
      <c r="N1834" s="289"/>
      <c r="O1834" s="289"/>
      <c r="P1834" s="289"/>
      <c r="Q1834" s="186">
        <f t="shared" si="236"/>
        <v>27055.3</v>
      </c>
      <c r="R1834" s="186">
        <f t="shared" si="238"/>
        <v>27055.3</v>
      </c>
      <c r="S1834" s="433">
        <v>0</v>
      </c>
      <c r="T1834" s="433">
        <v>0</v>
      </c>
      <c r="U1834" s="433">
        <v>0</v>
      </c>
      <c r="V1834" s="433">
        <v>0</v>
      </c>
      <c r="W1834" s="433">
        <v>0</v>
      </c>
      <c r="X1834" s="433">
        <v>0</v>
      </c>
      <c r="Y1834" s="433">
        <v>0</v>
      </c>
      <c r="Z1834" s="433">
        <v>0</v>
      </c>
      <c r="AA1834" s="433">
        <v>0</v>
      </c>
      <c r="AB1834" s="433">
        <v>0</v>
      </c>
      <c r="AC1834" s="433">
        <v>0</v>
      </c>
      <c r="AD1834" s="433">
        <v>0</v>
      </c>
      <c r="AE1834" s="433">
        <v>0</v>
      </c>
      <c r="AF1834" s="433">
        <v>0</v>
      </c>
      <c r="AG1834" s="433">
        <v>27055.3</v>
      </c>
      <c r="AH1834" s="433">
        <v>0</v>
      </c>
      <c r="AI1834" s="433">
        <v>0</v>
      </c>
      <c r="AJ1834" s="433">
        <v>0</v>
      </c>
      <c r="AK1834" s="175"/>
      <c r="AL1834" s="175">
        <v>1965568.3600000003</v>
      </c>
      <c r="AM1834" s="175">
        <v>3117314.22</v>
      </c>
      <c r="AN1834" s="175">
        <v>1151745.8599999999</v>
      </c>
    </row>
    <row r="1835" spans="1:40" s="128" customFormat="1" ht="23.25" customHeight="1" x14ac:dyDescent="0.35">
      <c r="A1835" s="256">
        <v>2024</v>
      </c>
      <c r="B1835" s="184">
        <f t="shared" si="237"/>
        <v>532</v>
      </c>
      <c r="C1835" s="248" t="s">
        <v>3089</v>
      </c>
      <c r="D1835" s="184">
        <v>36360</v>
      </c>
      <c r="E1835" s="287"/>
      <c r="F1835" s="287"/>
      <c r="G1835" s="287"/>
      <c r="H1835" s="288"/>
      <c r="I1835" s="288" t="e">
        <v>#N/A</v>
      </c>
      <c r="J1835" s="288" t="e">
        <f>VLOOKUP(D1835,[1]Лист3!$A:$AK,37,0)</f>
        <v>#N/A</v>
      </c>
      <c r="K1835" s="289"/>
      <c r="L1835" s="289"/>
      <c r="M1835" s="289"/>
      <c r="N1835" s="289"/>
      <c r="O1835" s="289"/>
      <c r="P1835" s="289"/>
      <c r="Q1835" s="186">
        <f t="shared" si="236"/>
        <v>214575.37</v>
      </c>
      <c r="R1835" s="186">
        <f t="shared" si="238"/>
        <v>214575.37</v>
      </c>
      <c r="S1835" s="433">
        <v>0</v>
      </c>
      <c r="T1835" s="433">
        <v>0</v>
      </c>
      <c r="U1835" s="433">
        <v>0</v>
      </c>
      <c r="V1835" s="433">
        <v>0</v>
      </c>
      <c r="W1835" s="433">
        <v>0</v>
      </c>
      <c r="X1835" s="433">
        <v>0</v>
      </c>
      <c r="Y1835" s="433">
        <v>0</v>
      </c>
      <c r="Z1835" s="433">
        <v>0</v>
      </c>
      <c r="AA1835" s="433">
        <v>0</v>
      </c>
      <c r="AB1835" s="433">
        <v>0</v>
      </c>
      <c r="AC1835" s="433">
        <v>0</v>
      </c>
      <c r="AD1835" s="433">
        <v>0</v>
      </c>
      <c r="AE1835" s="433">
        <v>0</v>
      </c>
      <c r="AF1835" s="433">
        <v>0</v>
      </c>
      <c r="AG1835" s="433">
        <v>214575.37</v>
      </c>
      <c r="AH1835" s="433">
        <v>0</v>
      </c>
      <c r="AI1835" s="433">
        <v>0</v>
      </c>
      <c r="AJ1835" s="433">
        <v>0</v>
      </c>
      <c r="AK1835" s="175"/>
      <c r="AL1835" s="175">
        <v>9468901.6899999995</v>
      </c>
      <c r="AM1835" s="175">
        <v>12964012.279999999</v>
      </c>
      <c r="AN1835" s="175">
        <v>3495110.5900000003</v>
      </c>
    </row>
    <row r="1836" spans="1:40" s="128" customFormat="1" ht="23.25" customHeight="1" x14ac:dyDescent="0.35">
      <c r="A1836" s="256">
        <v>2024</v>
      </c>
      <c r="B1836" s="184">
        <f t="shared" si="237"/>
        <v>533</v>
      </c>
      <c r="C1836" s="248" t="s">
        <v>3091</v>
      </c>
      <c r="D1836" s="184">
        <v>36561</v>
      </c>
      <c r="E1836" s="287"/>
      <c r="F1836" s="287"/>
      <c r="G1836" s="287"/>
      <c r="H1836" s="288"/>
      <c r="I1836" s="288" t="e">
        <v>#N/A</v>
      </c>
      <c r="J1836" s="288" t="e">
        <f>VLOOKUP(D1836,[1]Лист3!$A:$AK,37,0)</f>
        <v>#N/A</v>
      </c>
      <c r="K1836" s="289"/>
      <c r="L1836" s="289"/>
      <c r="M1836" s="289"/>
      <c r="N1836" s="289"/>
      <c r="O1836" s="289"/>
      <c r="P1836" s="289"/>
      <c r="Q1836" s="186">
        <f t="shared" si="236"/>
        <v>235850.09000000003</v>
      </c>
      <c r="R1836" s="186">
        <f t="shared" si="238"/>
        <v>235850.09000000003</v>
      </c>
      <c r="S1836" s="433">
        <v>0</v>
      </c>
      <c r="T1836" s="433">
        <v>0</v>
      </c>
      <c r="U1836" s="433">
        <v>0</v>
      </c>
      <c r="V1836" s="433">
        <v>0</v>
      </c>
      <c r="W1836" s="433">
        <v>0</v>
      </c>
      <c r="X1836" s="433">
        <v>0</v>
      </c>
      <c r="Y1836" s="433">
        <v>0</v>
      </c>
      <c r="Z1836" s="433">
        <v>0</v>
      </c>
      <c r="AA1836" s="433">
        <v>0</v>
      </c>
      <c r="AB1836" s="433">
        <v>0</v>
      </c>
      <c r="AC1836" s="433">
        <v>0</v>
      </c>
      <c r="AD1836" s="433">
        <v>0</v>
      </c>
      <c r="AE1836" s="433">
        <v>0</v>
      </c>
      <c r="AF1836" s="433">
        <v>0</v>
      </c>
      <c r="AG1836" s="433">
        <v>135418.01</v>
      </c>
      <c r="AH1836" s="433">
        <v>100432.08</v>
      </c>
      <c r="AI1836" s="433">
        <v>0</v>
      </c>
      <c r="AJ1836" s="433">
        <v>0</v>
      </c>
      <c r="AK1836" s="175"/>
      <c r="AL1836" s="175">
        <v>13733970.949999999</v>
      </c>
      <c r="AM1836" s="175">
        <v>17813295.719999999</v>
      </c>
      <c r="AN1836" s="175">
        <v>4079324.7699999996</v>
      </c>
    </row>
    <row r="1837" spans="1:40" s="128" customFormat="1" ht="23.25" customHeight="1" x14ac:dyDescent="0.35">
      <c r="A1837" s="256">
        <v>2024</v>
      </c>
      <c r="B1837" s="184">
        <f t="shared" si="237"/>
        <v>534</v>
      </c>
      <c r="C1837" s="248" t="s">
        <v>3094</v>
      </c>
      <c r="D1837" s="184">
        <v>37145</v>
      </c>
      <c r="E1837" s="287"/>
      <c r="F1837" s="287"/>
      <c r="G1837" s="287"/>
      <c r="H1837" s="288"/>
      <c r="I1837" s="288" t="e">
        <v>#N/A</v>
      </c>
      <c r="J1837" s="288" t="e">
        <f>VLOOKUP(D1837,[1]Лист3!$A:$AK,37,0)</f>
        <v>#N/A</v>
      </c>
      <c r="K1837" s="289"/>
      <c r="L1837" s="289"/>
      <c r="M1837" s="289"/>
      <c r="N1837" s="289"/>
      <c r="O1837" s="289"/>
      <c r="P1837" s="289"/>
      <c r="Q1837" s="186">
        <f t="shared" si="236"/>
        <v>182661.78</v>
      </c>
      <c r="R1837" s="186">
        <f t="shared" si="238"/>
        <v>178834.72</v>
      </c>
      <c r="S1837" s="433">
        <v>0</v>
      </c>
      <c r="T1837" s="433">
        <v>0</v>
      </c>
      <c r="U1837" s="433">
        <v>0</v>
      </c>
      <c r="V1837" s="433">
        <v>0</v>
      </c>
      <c r="W1837" s="433">
        <v>0</v>
      </c>
      <c r="X1837" s="433">
        <v>178834.72</v>
      </c>
      <c r="Y1837" s="433">
        <v>0</v>
      </c>
      <c r="Z1837" s="433">
        <v>0</v>
      </c>
      <c r="AA1837" s="433">
        <v>0</v>
      </c>
      <c r="AB1837" s="433">
        <v>0</v>
      </c>
      <c r="AC1837" s="433">
        <v>0</v>
      </c>
      <c r="AD1837" s="433">
        <v>0</v>
      </c>
      <c r="AE1837" s="433">
        <v>0</v>
      </c>
      <c r="AF1837" s="433">
        <v>0</v>
      </c>
      <c r="AG1837" s="433">
        <v>0</v>
      </c>
      <c r="AH1837" s="433">
        <v>0</v>
      </c>
      <c r="AI1837" s="433">
        <v>0</v>
      </c>
      <c r="AJ1837" s="433">
        <v>3827.06</v>
      </c>
      <c r="AK1837" s="175"/>
      <c r="AL1837" s="175">
        <v>1334418.4799999997</v>
      </c>
      <c r="AM1837" s="175">
        <v>2740623.38</v>
      </c>
      <c r="AN1837" s="175">
        <v>1406204.9000000001</v>
      </c>
    </row>
    <row r="1838" spans="1:40" s="128" customFormat="1" ht="23.25" customHeight="1" x14ac:dyDescent="0.35">
      <c r="A1838" s="256">
        <v>2024</v>
      </c>
      <c r="B1838" s="184">
        <f t="shared" si="237"/>
        <v>535</v>
      </c>
      <c r="C1838" s="248" t="s">
        <v>3095</v>
      </c>
      <c r="D1838" s="184">
        <v>37146</v>
      </c>
      <c r="E1838" s="287"/>
      <c r="F1838" s="287"/>
      <c r="G1838" s="287"/>
      <c r="H1838" s="288"/>
      <c r="I1838" s="288" t="e">
        <v>#N/A</v>
      </c>
      <c r="J1838" s="288" t="e">
        <f>VLOOKUP(D1838,[1]Лист3!$A:$AK,37,0)</f>
        <v>#N/A</v>
      </c>
      <c r="K1838" s="289"/>
      <c r="L1838" s="289"/>
      <c r="M1838" s="289"/>
      <c r="N1838" s="289"/>
      <c r="O1838" s="289"/>
      <c r="P1838" s="289"/>
      <c r="Q1838" s="186">
        <f t="shared" si="236"/>
        <v>205270.87</v>
      </c>
      <c r="R1838" s="186">
        <f t="shared" si="238"/>
        <v>200970.11</v>
      </c>
      <c r="S1838" s="433">
        <v>0</v>
      </c>
      <c r="T1838" s="433">
        <v>0</v>
      </c>
      <c r="U1838" s="433">
        <v>0</v>
      </c>
      <c r="V1838" s="433">
        <v>0</v>
      </c>
      <c r="W1838" s="433">
        <v>0</v>
      </c>
      <c r="X1838" s="433">
        <v>200970.11</v>
      </c>
      <c r="Y1838" s="433">
        <v>0</v>
      </c>
      <c r="Z1838" s="433">
        <v>0</v>
      </c>
      <c r="AA1838" s="433">
        <v>0</v>
      </c>
      <c r="AB1838" s="433">
        <v>0</v>
      </c>
      <c r="AC1838" s="433">
        <v>0</v>
      </c>
      <c r="AD1838" s="433">
        <v>0</v>
      </c>
      <c r="AE1838" s="433">
        <v>0</v>
      </c>
      <c r="AF1838" s="433">
        <v>0</v>
      </c>
      <c r="AG1838" s="433">
        <v>0</v>
      </c>
      <c r="AH1838" s="433">
        <v>0</v>
      </c>
      <c r="AI1838" s="433">
        <v>0</v>
      </c>
      <c r="AJ1838" s="433">
        <v>4300.76</v>
      </c>
      <c r="AK1838" s="175"/>
      <c r="AL1838" s="175">
        <v>1540588.5999999999</v>
      </c>
      <c r="AM1838" s="175">
        <v>2781821.11</v>
      </c>
      <c r="AN1838" s="175">
        <v>1241232.51</v>
      </c>
    </row>
    <row r="1839" spans="1:40" s="128" customFormat="1" ht="23.25" customHeight="1" x14ac:dyDescent="0.35">
      <c r="A1839" s="256">
        <v>2024</v>
      </c>
      <c r="B1839" s="184">
        <f t="shared" si="237"/>
        <v>536</v>
      </c>
      <c r="C1839" s="393" t="s">
        <v>3762</v>
      </c>
      <c r="D1839" s="184">
        <v>35660</v>
      </c>
      <c r="E1839" s="287">
        <v>2024</v>
      </c>
      <c r="F1839" s="287" t="s">
        <v>3523</v>
      </c>
      <c r="G1839" s="287" t="s">
        <v>1899</v>
      </c>
      <c r="H1839" s="288"/>
      <c r="I1839" s="288">
        <v>45034</v>
      </c>
      <c r="J1839" s="288" t="e">
        <f>VLOOKUP(D1839,[1]Лист3!$A:$AK,37,0)</f>
        <v>#N/A</v>
      </c>
      <c r="K1839" s="289">
        <v>2024</v>
      </c>
      <c r="L1839" s="289"/>
      <c r="M1839" s="289"/>
      <c r="N1839" s="289"/>
      <c r="O1839" s="289" t="s">
        <v>3524</v>
      </c>
      <c r="P1839" s="289"/>
      <c r="Q1839" s="186">
        <f t="shared" si="236"/>
        <v>267331.42</v>
      </c>
      <c r="R1839" s="186">
        <f t="shared" si="238"/>
        <v>267331.42</v>
      </c>
      <c r="S1839" s="433">
        <v>0</v>
      </c>
      <c r="T1839" s="433">
        <v>0</v>
      </c>
      <c r="U1839" s="433">
        <v>0</v>
      </c>
      <c r="V1839" s="433">
        <v>0</v>
      </c>
      <c r="W1839" s="433">
        <v>0</v>
      </c>
      <c r="X1839" s="433">
        <v>0</v>
      </c>
      <c r="Y1839" s="433">
        <v>0</v>
      </c>
      <c r="Z1839" s="433">
        <v>0</v>
      </c>
      <c r="AA1839" s="433">
        <v>0</v>
      </c>
      <c r="AB1839" s="433">
        <v>0</v>
      </c>
      <c r="AC1839" s="433">
        <v>0</v>
      </c>
      <c r="AD1839" s="433">
        <v>0</v>
      </c>
      <c r="AE1839" s="433">
        <v>0</v>
      </c>
      <c r="AF1839" s="433">
        <v>0</v>
      </c>
      <c r="AG1839" s="433">
        <v>267331.42</v>
      </c>
      <c r="AH1839" s="433">
        <v>0</v>
      </c>
      <c r="AI1839" s="433">
        <v>0</v>
      </c>
      <c r="AJ1839" s="433">
        <v>0</v>
      </c>
      <c r="AK1839" s="175"/>
      <c r="AL1839" s="175">
        <v>16627121.139999999</v>
      </c>
      <c r="AM1839" s="175">
        <v>17089170.559999999</v>
      </c>
      <c r="AN1839" s="175">
        <v>462049.42</v>
      </c>
    </row>
    <row r="1840" spans="1:40" s="128" customFormat="1" ht="23.25" customHeight="1" x14ac:dyDescent="0.35">
      <c r="A1840" s="256">
        <v>2024</v>
      </c>
      <c r="B1840" s="184">
        <f t="shared" si="237"/>
        <v>537</v>
      </c>
      <c r="C1840" s="248" t="s">
        <v>3763</v>
      </c>
      <c r="D1840" s="184">
        <v>35902</v>
      </c>
      <c r="E1840" s="287"/>
      <c r="F1840" s="287"/>
      <c r="G1840" s="287"/>
      <c r="H1840" s="288"/>
      <c r="I1840" s="288">
        <v>45034</v>
      </c>
      <c r="J1840" s="288" t="e">
        <f>VLOOKUP(D1840,[1]Лист3!$A:$AK,37,0)</f>
        <v>#N/A</v>
      </c>
      <c r="K1840" s="289"/>
      <c r="L1840" s="289"/>
      <c r="M1840" s="289"/>
      <c r="N1840" s="289"/>
      <c r="O1840" s="289"/>
      <c r="P1840" s="289"/>
      <c r="Q1840" s="186">
        <f t="shared" si="236"/>
        <v>232251.79</v>
      </c>
      <c r="R1840" s="186">
        <f t="shared" si="238"/>
        <v>232251.79</v>
      </c>
      <c r="S1840" s="433">
        <v>0</v>
      </c>
      <c r="T1840" s="433">
        <v>0</v>
      </c>
      <c r="U1840" s="433">
        <v>0</v>
      </c>
      <c r="V1840" s="433">
        <v>0</v>
      </c>
      <c r="W1840" s="433">
        <v>0</v>
      </c>
      <c r="X1840" s="433">
        <v>0</v>
      </c>
      <c r="Y1840" s="433">
        <v>0</v>
      </c>
      <c r="Z1840" s="433">
        <v>0</v>
      </c>
      <c r="AA1840" s="433">
        <v>0</v>
      </c>
      <c r="AB1840" s="433">
        <v>0</v>
      </c>
      <c r="AC1840" s="433">
        <v>0</v>
      </c>
      <c r="AD1840" s="433">
        <v>0</v>
      </c>
      <c r="AE1840" s="433">
        <v>0</v>
      </c>
      <c r="AF1840" s="433">
        <v>0</v>
      </c>
      <c r="AG1840" s="433">
        <v>232251.79</v>
      </c>
      <c r="AH1840" s="433">
        <v>0</v>
      </c>
      <c r="AI1840" s="433">
        <v>0</v>
      </c>
      <c r="AJ1840" s="433">
        <v>0</v>
      </c>
      <c r="AK1840" s="175"/>
      <c r="AL1840" s="175">
        <v>15961700.15</v>
      </c>
      <c r="AM1840" s="175">
        <v>16307396.35</v>
      </c>
      <c r="AN1840" s="175">
        <v>345696.2</v>
      </c>
    </row>
    <row r="1841" spans="1:40" s="128" customFormat="1" ht="23.25" customHeight="1" x14ac:dyDescent="0.35">
      <c r="A1841" s="256">
        <v>2024</v>
      </c>
      <c r="B1841" s="184">
        <f t="shared" si="237"/>
        <v>538</v>
      </c>
      <c r="C1841" s="248" t="s">
        <v>3860</v>
      </c>
      <c r="D1841" s="184">
        <v>34153</v>
      </c>
      <c r="E1841" s="287"/>
      <c r="F1841" s="287"/>
      <c r="G1841" s="287"/>
      <c r="H1841" s="288"/>
      <c r="I1841" s="288">
        <v>45034</v>
      </c>
      <c r="J1841" s="288" t="e">
        <f>VLOOKUP(D1841,[1]Лист3!$A:$AK,37,0)</f>
        <v>#N/A</v>
      </c>
      <c r="K1841" s="289"/>
      <c r="L1841" s="289"/>
      <c r="M1841" s="289"/>
      <c r="N1841" s="289"/>
      <c r="O1841" s="289"/>
      <c r="P1841" s="289"/>
      <c r="Q1841" s="186">
        <f t="shared" si="236"/>
        <v>413135.94</v>
      </c>
      <c r="R1841" s="186">
        <f t="shared" si="238"/>
        <v>413135.94</v>
      </c>
      <c r="S1841" s="433">
        <v>0</v>
      </c>
      <c r="T1841" s="433">
        <v>0</v>
      </c>
      <c r="U1841" s="433">
        <v>0</v>
      </c>
      <c r="V1841" s="433">
        <v>0</v>
      </c>
      <c r="W1841" s="433">
        <v>0</v>
      </c>
      <c r="X1841" s="433">
        <v>0</v>
      </c>
      <c r="Y1841" s="433">
        <v>0</v>
      </c>
      <c r="Z1841" s="433">
        <v>0</v>
      </c>
      <c r="AA1841" s="433">
        <v>0</v>
      </c>
      <c r="AB1841" s="433">
        <v>0</v>
      </c>
      <c r="AC1841" s="433">
        <v>0</v>
      </c>
      <c r="AD1841" s="433">
        <v>0</v>
      </c>
      <c r="AE1841" s="433">
        <v>0</v>
      </c>
      <c r="AF1841" s="433">
        <v>0</v>
      </c>
      <c r="AG1841" s="433">
        <v>0</v>
      </c>
      <c r="AH1841" s="433">
        <v>413135.94</v>
      </c>
      <c r="AI1841" s="433">
        <v>0</v>
      </c>
      <c r="AJ1841" s="433">
        <v>0</v>
      </c>
      <c r="AK1841" s="175"/>
      <c r="AL1841" s="175">
        <v>27062742.579999998</v>
      </c>
      <c r="AM1841" s="175">
        <v>27475878.52</v>
      </c>
      <c r="AN1841" s="175">
        <v>413135.94</v>
      </c>
    </row>
    <row r="1842" spans="1:40" s="128" customFormat="1" ht="23.25" customHeight="1" x14ac:dyDescent="0.35">
      <c r="A1842" s="256">
        <v>2024</v>
      </c>
      <c r="B1842" s="184">
        <f t="shared" si="237"/>
        <v>539</v>
      </c>
      <c r="C1842" s="248" t="s">
        <v>3861</v>
      </c>
      <c r="D1842" s="184">
        <v>35657</v>
      </c>
      <c r="E1842" s="287"/>
      <c r="F1842" s="287"/>
      <c r="G1842" s="287"/>
      <c r="H1842" s="288"/>
      <c r="I1842" s="288">
        <v>45034</v>
      </c>
      <c r="J1842" s="288" t="e">
        <f>VLOOKUP(D1842,[1]Лист3!$A:$AK,37,0)</f>
        <v>#N/A</v>
      </c>
      <c r="K1842" s="289"/>
      <c r="L1842" s="289"/>
      <c r="M1842" s="289"/>
      <c r="N1842" s="289"/>
      <c r="O1842" s="289"/>
      <c r="P1842" s="289"/>
      <c r="Q1842" s="186">
        <f t="shared" si="236"/>
        <v>175876.2</v>
      </c>
      <c r="R1842" s="186">
        <f t="shared" si="238"/>
        <v>175876.2</v>
      </c>
      <c r="S1842" s="433">
        <v>0</v>
      </c>
      <c r="T1842" s="433">
        <v>0</v>
      </c>
      <c r="U1842" s="433">
        <v>0</v>
      </c>
      <c r="V1842" s="433">
        <v>0</v>
      </c>
      <c r="W1842" s="433">
        <v>0</v>
      </c>
      <c r="X1842" s="433">
        <v>0</v>
      </c>
      <c r="Y1842" s="433">
        <v>0</v>
      </c>
      <c r="Z1842" s="433">
        <v>0</v>
      </c>
      <c r="AA1842" s="433">
        <v>0</v>
      </c>
      <c r="AB1842" s="433">
        <v>0</v>
      </c>
      <c r="AC1842" s="433">
        <v>0</v>
      </c>
      <c r="AD1842" s="433">
        <v>0</v>
      </c>
      <c r="AE1842" s="433">
        <v>0</v>
      </c>
      <c r="AF1842" s="433">
        <v>0</v>
      </c>
      <c r="AG1842" s="433">
        <v>0</v>
      </c>
      <c r="AH1842" s="433">
        <v>175876.2</v>
      </c>
      <c r="AI1842" s="433">
        <v>0</v>
      </c>
      <c r="AJ1842" s="433">
        <v>0</v>
      </c>
      <c r="AK1842" s="175"/>
      <c r="AL1842" s="175">
        <v>13235424.710000001</v>
      </c>
      <c r="AM1842" s="175">
        <v>13411300.91</v>
      </c>
      <c r="AN1842" s="175">
        <v>175876.2</v>
      </c>
    </row>
    <row r="1843" spans="1:40" s="128" customFormat="1" ht="23.25" customHeight="1" x14ac:dyDescent="0.35">
      <c r="A1843" s="256">
        <v>2024</v>
      </c>
      <c r="B1843" s="184">
        <f t="shared" si="237"/>
        <v>540</v>
      </c>
      <c r="C1843" s="248" t="s">
        <v>3862</v>
      </c>
      <c r="D1843" s="184">
        <v>35661</v>
      </c>
      <c r="E1843" s="287"/>
      <c r="F1843" s="287"/>
      <c r="G1843" s="287"/>
      <c r="H1843" s="288"/>
      <c r="I1843" s="288">
        <v>45034</v>
      </c>
      <c r="J1843" s="288" t="e">
        <f>VLOOKUP(D1843,[1]Лист3!$A:$AK,37,0)</f>
        <v>#N/A</v>
      </c>
      <c r="K1843" s="289"/>
      <c r="L1843" s="289"/>
      <c r="M1843" s="289"/>
      <c r="N1843" s="289"/>
      <c r="O1843" s="289"/>
      <c r="P1843" s="289"/>
      <c r="Q1843" s="186">
        <f t="shared" si="236"/>
        <v>383727.72</v>
      </c>
      <c r="R1843" s="186">
        <f t="shared" si="238"/>
        <v>383727.72</v>
      </c>
      <c r="S1843" s="433">
        <v>0</v>
      </c>
      <c r="T1843" s="433">
        <v>0</v>
      </c>
      <c r="U1843" s="433">
        <v>0</v>
      </c>
      <c r="V1843" s="433">
        <v>0</v>
      </c>
      <c r="W1843" s="433">
        <v>0</v>
      </c>
      <c r="X1843" s="433">
        <v>0</v>
      </c>
      <c r="Y1843" s="433">
        <v>0</v>
      </c>
      <c r="Z1843" s="433">
        <v>0</v>
      </c>
      <c r="AA1843" s="433">
        <v>0</v>
      </c>
      <c r="AB1843" s="433">
        <v>0</v>
      </c>
      <c r="AC1843" s="433">
        <v>0</v>
      </c>
      <c r="AD1843" s="433">
        <v>0</v>
      </c>
      <c r="AE1843" s="433">
        <v>0</v>
      </c>
      <c r="AF1843" s="433">
        <v>0</v>
      </c>
      <c r="AG1843" s="433">
        <v>0</v>
      </c>
      <c r="AH1843" s="433">
        <v>383727.72</v>
      </c>
      <c r="AI1843" s="433">
        <v>0</v>
      </c>
      <c r="AJ1843" s="433">
        <v>0</v>
      </c>
      <c r="AK1843" s="175"/>
      <c r="AL1843" s="175">
        <v>29602753.960000001</v>
      </c>
      <c r="AM1843" s="175">
        <v>29986481.68</v>
      </c>
      <c r="AN1843" s="175">
        <v>383727.72</v>
      </c>
    </row>
    <row r="1844" spans="1:40" s="128" customFormat="1" ht="23.25" customHeight="1" x14ac:dyDescent="0.35">
      <c r="A1844" s="256">
        <v>2024</v>
      </c>
      <c r="B1844" s="184">
        <f t="shared" si="237"/>
        <v>541</v>
      </c>
      <c r="C1844" s="248" t="s">
        <v>3863</v>
      </c>
      <c r="D1844" s="184">
        <v>35662</v>
      </c>
      <c r="E1844" s="287"/>
      <c r="F1844" s="287"/>
      <c r="G1844" s="287"/>
      <c r="H1844" s="288"/>
      <c r="I1844" s="288">
        <v>45034</v>
      </c>
      <c r="J1844" s="288" t="e">
        <f>VLOOKUP(D1844,[1]Лист3!$A:$AK,37,0)</f>
        <v>#N/A</v>
      </c>
      <c r="K1844" s="289"/>
      <c r="L1844" s="289"/>
      <c r="M1844" s="289"/>
      <c r="N1844" s="289"/>
      <c r="O1844" s="289"/>
      <c r="P1844" s="289"/>
      <c r="Q1844" s="186">
        <f t="shared" si="236"/>
        <v>162121.32</v>
      </c>
      <c r="R1844" s="186">
        <f t="shared" si="238"/>
        <v>162121.32</v>
      </c>
      <c r="S1844" s="433">
        <v>0</v>
      </c>
      <c r="T1844" s="433">
        <v>0</v>
      </c>
      <c r="U1844" s="433">
        <v>0</v>
      </c>
      <c r="V1844" s="433">
        <v>0</v>
      </c>
      <c r="W1844" s="433">
        <v>0</v>
      </c>
      <c r="X1844" s="433">
        <v>0</v>
      </c>
      <c r="Y1844" s="433">
        <v>0</v>
      </c>
      <c r="Z1844" s="433">
        <v>0</v>
      </c>
      <c r="AA1844" s="433">
        <v>0</v>
      </c>
      <c r="AB1844" s="433">
        <v>0</v>
      </c>
      <c r="AC1844" s="433">
        <v>0</v>
      </c>
      <c r="AD1844" s="433">
        <v>0</v>
      </c>
      <c r="AE1844" s="433">
        <v>0</v>
      </c>
      <c r="AF1844" s="433">
        <v>0</v>
      </c>
      <c r="AG1844" s="433">
        <v>0</v>
      </c>
      <c r="AH1844" s="433">
        <v>162121.32</v>
      </c>
      <c r="AI1844" s="433">
        <v>0</v>
      </c>
      <c r="AJ1844" s="433">
        <v>0</v>
      </c>
      <c r="AK1844" s="175"/>
      <c r="AL1844" s="175">
        <v>12381086.619999999</v>
      </c>
      <c r="AM1844" s="175">
        <v>12543207.939999999</v>
      </c>
      <c r="AN1844" s="175">
        <v>162121.32</v>
      </c>
    </row>
    <row r="1845" spans="1:40" s="128" customFormat="1" ht="23.25" customHeight="1" x14ac:dyDescent="0.35">
      <c r="A1845" s="256">
        <v>2024</v>
      </c>
      <c r="B1845" s="184">
        <f t="shared" ref="B1845:B1899" si="239">B1844+1</f>
        <v>542</v>
      </c>
      <c r="C1845" s="248" t="s">
        <v>3864</v>
      </c>
      <c r="D1845" s="184">
        <v>35663</v>
      </c>
      <c r="E1845" s="287"/>
      <c r="F1845" s="287"/>
      <c r="G1845" s="287"/>
      <c r="H1845" s="288"/>
      <c r="I1845" s="288">
        <v>45034</v>
      </c>
      <c r="J1845" s="288" t="e">
        <f>VLOOKUP(D1845,[1]Лист3!$A:$AK,37,0)</f>
        <v>#N/A</v>
      </c>
      <c r="K1845" s="289"/>
      <c r="L1845" s="289"/>
      <c r="M1845" s="289"/>
      <c r="N1845" s="289"/>
      <c r="O1845" s="289"/>
      <c r="P1845" s="289"/>
      <c r="Q1845" s="186">
        <f t="shared" si="236"/>
        <v>162121.32</v>
      </c>
      <c r="R1845" s="186">
        <f t="shared" si="238"/>
        <v>162121.32</v>
      </c>
      <c r="S1845" s="433">
        <v>0</v>
      </c>
      <c r="T1845" s="433">
        <v>0</v>
      </c>
      <c r="U1845" s="433">
        <v>0</v>
      </c>
      <c r="V1845" s="433">
        <v>0</v>
      </c>
      <c r="W1845" s="433">
        <v>0</v>
      </c>
      <c r="X1845" s="433">
        <v>0</v>
      </c>
      <c r="Y1845" s="433">
        <v>0</v>
      </c>
      <c r="Z1845" s="433">
        <v>0</v>
      </c>
      <c r="AA1845" s="433">
        <v>0</v>
      </c>
      <c r="AB1845" s="433">
        <v>0</v>
      </c>
      <c r="AC1845" s="433">
        <v>0</v>
      </c>
      <c r="AD1845" s="433">
        <v>0</v>
      </c>
      <c r="AE1845" s="433">
        <v>0</v>
      </c>
      <c r="AF1845" s="433">
        <v>0</v>
      </c>
      <c r="AG1845" s="433">
        <v>0</v>
      </c>
      <c r="AH1845" s="433">
        <v>162121.32</v>
      </c>
      <c r="AI1845" s="433">
        <v>0</v>
      </c>
      <c r="AJ1845" s="433">
        <v>0</v>
      </c>
      <c r="AK1845" s="175"/>
      <c r="AL1845" s="175">
        <v>12372258.609999999</v>
      </c>
      <c r="AM1845" s="175">
        <v>12534379.93</v>
      </c>
      <c r="AN1845" s="175">
        <v>162121.32</v>
      </c>
    </row>
    <row r="1846" spans="1:40" s="128" customFormat="1" ht="23.25" customHeight="1" x14ac:dyDescent="0.35">
      <c r="A1846" s="256">
        <v>2024</v>
      </c>
      <c r="B1846" s="184">
        <f t="shared" si="239"/>
        <v>543</v>
      </c>
      <c r="C1846" s="248" t="s">
        <v>3865</v>
      </c>
      <c r="D1846" s="184">
        <v>35665</v>
      </c>
      <c r="E1846" s="287"/>
      <c r="F1846" s="287"/>
      <c r="G1846" s="287"/>
      <c r="H1846" s="288"/>
      <c r="I1846" s="288">
        <v>45034</v>
      </c>
      <c r="J1846" s="288" t="e">
        <f>VLOOKUP(D1846,[1]Лист3!$A:$AK,37,0)</f>
        <v>#N/A</v>
      </c>
      <c r="K1846" s="289"/>
      <c r="L1846" s="289"/>
      <c r="M1846" s="289"/>
      <c r="N1846" s="289"/>
      <c r="O1846" s="289"/>
      <c r="P1846" s="289"/>
      <c r="Q1846" s="186">
        <f t="shared" ref="Q1846:Q1904" si="240">SUM(S1846:AJ1846)</f>
        <v>218549.76000000001</v>
      </c>
      <c r="R1846" s="186">
        <f t="shared" si="238"/>
        <v>218549.76000000001</v>
      </c>
      <c r="S1846" s="433">
        <v>0</v>
      </c>
      <c r="T1846" s="433">
        <v>0</v>
      </c>
      <c r="U1846" s="433">
        <v>0</v>
      </c>
      <c r="V1846" s="433">
        <v>0</v>
      </c>
      <c r="W1846" s="433">
        <v>0</v>
      </c>
      <c r="X1846" s="433">
        <v>0</v>
      </c>
      <c r="Y1846" s="433">
        <v>0</v>
      </c>
      <c r="Z1846" s="433">
        <v>0</v>
      </c>
      <c r="AA1846" s="433">
        <v>0</v>
      </c>
      <c r="AB1846" s="433">
        <v>0</v>
      </c>
      <c r="AC1846" s="433">
        <v>0</v>
      </c>
      <c r="AD1846" s="433">
        <v>0</v>
      </c>
      <c r="AE1846" s="433">
        <v>0</v>
      </c>
      <c r="AF1846" s="433">
        <v>0</v>
      </c>
      <c r="AG1846" s="433">
        <v>0</v>
      </c>
      <c r="AH1846" s="433">
        <v>218549.76000000001</v>
      </c>
      <c r="AI1846" s="433">
        <v>0</v>
      </c>
      <c r="AJ1846" s="433">
        <v>0</v>
      </c>
      <c r="AK1846" s="175"/>
      <c r="AL1846" s="175">
        <v>16908875.689999998</v>
      </c>
      <c r="AM1846" s="175">
        <v>17127425.449999999</v>
      </c>
      <c r="AN1846" s="175">
        <v>218549.76000000001</v>
      </c>
    </row>
    <row r="1847" spans="1:40" s="128" customFormat="1" ht="23.25" customHeight="1" x14ac:dyDescent="0.35">
      <c r="A1847" s="256">
        <v>2024</v>
      </c>
      <c r="B1847" s="184">
        <f t="shared" si="239"/>
        <v>544</v>
      </c>
      <c r="C1847" s="248" t="s">
        <v>3866</v>
      </c>
      <c r="D1847" s="184">
        <v>36616</v>
      </c>
      <c r="E1847" s="287"/>
      <c r="F1847" s="287"/>
      <c r="G1847" s="287"/>
      <c r="H1847" s="288"/>
      <c r="I1847" s="288">
        <v>45034</v>
      </c>
      <c r="J1847" s="288" t="e">
        <f>VLOOKUP(D1847,[1]Лист3!$A:$AK,37,0)</f>
        <v>#N/A</v>
      </c>
      <c r="K1847" s="289"/>
      <c r="L1847" s="289"/>
      <c r="M1847" s="289"/>
      <c r="N1847" s="289"/>
      <c r="O1847" s="289"/>
      <c r="P1847" s="289"/>
      <c r="Q1847" s="186">
        <f t="shared" si="240"/>
        <v>4060268.1900000004</v>
      </c>
      <c r="R1847" s="186">
        <f t="shared" si="238"/>
        <v>3996384.0500000003</v>
      </c>
      <c r="S1847" s="433">
        <v>0</v>
      </c>
      <c r="T1847" s="433">
        <v>0</v>
      </c>
      <c r="U1847" s="433">
        <v>0</v>
      </c>
      <c r="V1847" s="433">
        <v>286240.33</v>
      </c>
      <c r="W1847" s="433">
        <v>0</v>
      </c>
      <c r="X1847" s="433">
        <v>248349.64999999997</v>
      </c>
      <c r="Y1847" s="433">
        <v>0</v>
      </c>
      <c r="Z1847" s="433">
        <v>0</v>
      </c>
      <c r="AA1847" s="433">
        <v>0</v>
      </c>
      <c r="AB1847" s="433">
        <v>0</v>
      </c>
      <c r="AC1847" s="433">
        <v>3307780.0700000003</v>
      </c>
      <c r="AD1847" s="433">
        <v>0</v>
      </c>
      <c r="AE1847" s="433">
        <v>0</v>
      </c>
      <c r="AF1847" s="433">
        <v>0</v>
      </c>
      <c r="AG1847" s="433">
        <v>47475.86</v>
      </c>
      <c r="AH1847" s="433">
        <v>106538.14</v>
      </c>
      <c r="AI1847" s="433">
        <v>0</v>
      </c>
      <c r="AJ1847" s="433">
        <v>63884.14</v>
      </c>
      <c r="AK1847" s="175"/>
      <c r="AL1847" s="175">
        <v>6493266.5500000007</v>
      </c>
      <c r="AM1847" s="175">
        <v>10556893.460000001</v>
      </c>
      <c r="AN1847" s="175">
        <v>4063626.91</v>
      </c>
    </row>
    <row r="1848" spans="1:40" s="128" customFormat="1" ht="23.25" customHeight="1" x14ac:dyDescent="0.35">
      <c r="A1848" s="256">
        <v>2024</v>
      </c>
      <c r="B1848" s="184">
        <f t="shared" si="239"/>
        <v>545</v>
      </c>
      <c r="C1848" s="248" t="s">
        <v>3867</v>
      </c>
      <c r="D1848" s="184">
        <v>36842</v>
      </c>
      <c r="E1848" s="287"/>
      <c r="F1848" s="287"/>
      <c r="G1848" s="287"/>
      <c r="H1848" s="288"/>
      <c r="I1848" s="288">
        <v>45034</v>
      </c>
      <c r="J1848" s="288" t="e">
        <f>VLOOKUP(D1848,[1]Лист3!$A:$AK,37,0)</f>
        <v>#N/A</v>
      </c>
      <c r="K1848" s="289"/>
      <c r="L1848" s="289"/>
      <c r="M1848" s="289"/>
      <c r="N1848" s="289"/>
      <c r="O1848" s="289"/>
      <c r="P1848" s="289"/>
      <c r="Q1848" s="186">
        <f t="shared" si="240"/>
        <v>154997.51999999999</v>
      </c>
      <c r="R1848" s="186">
        <f t="shared" si="238"/>
        <v>154997.51999999999</v>
      </c>
      <c r="S1848" s="433">
        <v>0</v>
      </c>
      <c r="T1848" s="433">
        <v>0</v>
      </c>
      <c r="U1848" s="433">
        <v>0</v>
      </c>
      <c r="V1848" s="433">
        <v>0</v>
      </c>
      <c r="W1848" s="433">
        <v>0</v>
      </c>
      <c r="X1848" s="433">
        <v>0</v>
      </c>
      <c r="Y1848" s="433">
        <v>0</v>
      </c>
      <c r="Z1848" s="433">
        <v>0</v>
      </c>
      <c r="AA1848" s="433">
        <v>0</v>
      </c>
      <c r="AB1848" s="433">
        <v>0</v>
      </c>
      <c r="AC1848" s="433">
        <v>0</v>
      </c>
      <c r="AD1848" s="433">
        <v>0</v>
      </c>
      <c r="AE1848" s="433">
        <v>0</v>
      </c>
      <c r="AF1848" s="433">
        <v>0</v>
      </c>
      <c r="AG1848" s="433">
        <v>0</v>
      </c>
      <c r="AH1848" s="433">
        <v>154997.51999999999</v>
      </c>
      <c r="AI1848" s="433">
        <v>0</v>
      </c>
      <c r="AJ1848" s="433">
        <v>0</v>
      </c>
      <c r="AK1848" s="175"/>
      <c r="AL1848" s="175">
        <v>25731562.190000001</v>
      </c>
      <c r="AM1848" s="175">
        <v>25886559.710000001</v>
      </c>
      <c r="AN1848" s="175">
        <v>154997.51999999999</v>
      </c>
    </row>
    <row r="1849" spans="1:40" s="128" customFormat="1" ht="23.25" customHeight="1" x14ac:dyDescent="0.35">
      <c r="A1849" s="256">
        <v>2024</v>
      </c>
      <c r="B1849" s="184">
        <f t="shared" si="239"/>
        <v>546</v>
      </c>
      <c r="C1849" s="248" t="s">
        <v>3868</v>
      </c>
      <c r="D1849" s="184">
        <v>36830</v>
      </c>
      <c r="E1849" s="287"/>
      <c r="F1849" s="287"/>
      <c r="G1849" s="287"/>
      <c r="H1849" s="288"/>
      <c r="I1849" s="288">
        <v>45034</v>
      </c>
      <c r="J1849" s="288" t="e">
        <f>VLOOKUP(D1849,[1]Лист3!$A:$AK,37,0)</f>
        <v>#N/A</v>
      </c>
      <c r="K1849" s="289"/>
      <c r="L1849" s="289"/>
      <c r="M1849" s="289"/>
      <c r="N1849" s="289"/>
      <c r="O1849" s="289"/>
      <c r="P1849" s="289"/>
      <c r="Q1849" s="186">
        <f t="shared" si="240"/>
        <v>242842.5</v>
      </c>
      <c r="R1849" s="186">
        <f t="shared" si="238"/>
        <v>242842.5</v>
      </c>
      <c r="S1849" s="433">
        <v>0</v>
      </c>
      <c r="T1849" s="433">
        <v>0</v>
      </c>
      <c r="U1849" s="433">
        <v>0</v>
      </c>
      <c r="V1849" s="433">
        <v>0</v>
      </c>
      <c r="W1849" s="433">
        <v>0</v>
      </c>
      <c r="X1849" s="433">
        <v>0</v>
      </c>
      <c r="Y1849" s="433">
        <v>0</v>
      </c>
      <c r="Z1849" s="433">
        <v>0</v>
      </c>
      <c r="AA1849" s="433">
        <v>0</v>
      </c>
      <c r="AB1849" s="433">
        <v>0</v>
      </c>
      <c r="AC1849" s="433">
        <v>0</v>
      </c>
      <c r="AD1849" s="433">
        <v>0</v>
      </c>
      <c r="AE1849" s="433">
        <v>0</v>
      </c>
      <c r="AF1849" s="433">
        <v>0</v>
      </c>
      <c r="AG1849" s="433">
        <v>0</v>
      </c>
      <c r="AH1849" s="433">
        <v>242842.5</v>
      </c>
      <c r="AI1849" s="433">
        <v>0</v>
      </c>
      <c r="AJ1849" s="433">
        <v>0</v>
      </c>
      <c r="AK1849" s="175"/>
      <c r="AL1849" s="175">
        <v>27760267.620000001</v>
      </c>
      <c r="AM1849" s="175">
        <v>28003110.120000001</v>
      </c>
      <c r="AN1849" s="175">
        <v>242842.5</v>
      </c>
    </row>
    <row r="1850" spans="1:40" s="128" customFormat="1" ht="23.25" customHeight="1" x14ac:dyDescent="0.35">
      <c r="A1850" s="256">
        <v>2024</v>
      </c>
      <c r="B1850" s="184">
        <f t="shared" si="239"/>
        <v>547</v>
      </c>
      <c r="C1850" s="248" t="s">
        <v>3869</v>
      </c>
      <c r="D1850" s="184">
        <v>36834</v>
      </c>
      <c r="E1850" s="287"/>
      <c r="F1850" s="287"/>
      <c r="G1850" s="287"/>
      <c r="H1850" s="288"/>
      <c r="I1850" s="288">
        <v>45034</v>
      </c>
      <c r="J1850" s="288" t="e">
        <f>VLOOKUP(D1850,[1]Лист3!$A:$AK,37,0)</f>
        <v>#N/A</v>
      </c>
      <c r="K1850" s="289"/>
      <c r="L1850" s="289"/>
      <c r="M1850" s="289"/>
      <c r="N1850" s="289"/>
      <c r="O1850" s="289"/>
      <c r="P1850" s="289"/>
      <c r="Q1850" s="186">
        <f t="shared" si="240"/>
        <v>168946.5</v>
      </c>
      <c r="R1850" s="186">
        <f t="shared" si="238"/>
        <v>168946.5</v>
      </c>
      <c r="S1850" s="433">
        <v>0</v>
      </c>
      <c r="T1850" s="433">
        <v>0</v>
      </c>
      <c r="U1850" s="433">
        <v>0</v>
      </c>
      <c r="V1850" s="433">
        <v>0</v>
      </c>
      <c r="W1850" s="433">
        <v>0</v>
      </c>
      <c r="X1850" s="433">
        <v>0</v>
      </c>
      <c r="Y1850" s="433">
        <v>0</v>
      </c>
      <c r="Z1850" s="433">
        <v>0</v>
      </c>
      <c r="AA1850" s="433">
        <v>0</v>
      </c>
      <c r="AB1850" s="433">
        <v>0</v>
      </c>
      <c r="AC1850" s="433">
        <v>0</v>
      </c>
      <c r="AD1850" s="433">
        <v>0</v>
      </c>
      <c r="AE1850" s="433">
        <v>0</v>
      </c>
      <c r="AF1850" s="433">
        <v>0</v>
      </c>
      <c r="AG1850" s="433">
        <v>0</v>
      </c>
      <c r="AH1850" s="433">
        <v>168946.5</v>
      </c>
      <c r="AI1850" s="433">
        <v>0</v>
      </c>
      <c r="AJ1850" s="433">
        <v>0</v>
      </c>
      <c r="AK1850" s="175"/>
      <c r="AL1850" s="175">
        <v>27391288.870000001</v>
      </c>
      <c r="AM1850" s="175">
        <v>27560235.370000001</v>
      </c>
      <c r="AN1850" s="175">
        <v>168946.5</v>
      </c>
    </row>
    <row r="1851" spans="1:40" s="128" customFormat="1" ht="23.25" customHeight="1" x14ac:dyDescent="0.35">
      <c r="A1851" s="256">
        <v>2024</v>
      </c>
      <c r="B1851" s="184">
        <f t="shared" si="239"/>
        <v>548</v>
      </c>
      <c r="C1851" s="248" t="s">
        <v>3870</v>
      </c>
      <c r="D1851" s="184">
        <v>36861</v>
      </c>
      <c r="E1851" s="287"/>
      <c r="F1851" s="287"/>
      <c r="G1851" s="287"/>
      <c r="H1851" s="288"/>
      <c r="I1851" s="288">
        <v>45034</v>
      </c>
      <c r="J1851" s="288" t="e">
        <f>VLOOKUP(D1851,[1]Лист3!$A:$AK,37,0)</f>
        <v>#N/A</v>
      </c>
      <c r="K1851" s="289"/>
      <c r="L1851" s="289"/>
      <c r="M1851" s="289"/>
      <c r="N1851" s="289"/>
      <c r="O1851" s="289"/>
      <c r="P1851" s="289"/>
      <c r="Q1851" s="186">
        <f t="shared" si="240"/>
        <v>163617.9</v>
      </c>
      <c r="R1851" s="186">
        <f t="shared" si="238"/>
        <v>163617.9</v>
      </c>
      <c r="S1851" s="433">
        <v>0</v>
      </c>
      <c r="T1851" s="433">
        <v>0</v>
      </c>
      <c r="U1851" s="433">
        <v>0</v>
      </c>
      <c r="V1851" s="433">
        <v>0</v>
      </c>
      <c r="W1851" s="433">
        <v>0</v>
      </c>
      <c r="X1851" s="433">
        <v>0</v>
      </c>
      <c r="Y1851" s="433">
        <v>0</v>
      </c>
      <c r="Z1851" s="433">
        <v>0</v>
      </c>
      <c r="AA1851" s="433">
        <v>0</v>
      </c>
      <c r="AB1851" s="433">
        <v>0</v>
      </c>
      <c r="AC1851" s="433">
        <v>0</v>
      </c>
      <c r="AD1851" s="433">
        <v>0</v>
      </c>
      <c r="AE1851" s="433">
        <v>0</v>
      </c>
      <c r="AF1851" s="433">
        <v>0</v>
      </c>
      <c r="AG1851" s="433">
        <v>0</v>
      </c>
      <c r="AH1851" s="433">
        <v>163617.9</v>
      </c>
      <c r="AI1851" s="433">
        <v>0</v>
      </c>
      <c r="AJ1851" s="433">
        <v>0</v>
      </c>
      <c r="AK1851" s="175"/>
      <c r="AL1851" s="175">
        <v>27684020.150000002</v>
      </c>
      <c r="AM1851" s="175">
        <v>27847638.050000001</v>
      </c>
      <c r="AN1851" s="175">
        <v>163617.9</v>
      </c>
    </row>
    <row r="1852" spans="1:40" s="128" customFormat="1" ht="23.25" customHeight="1" x14ac:dyDescent="0.35">
      <c r="A1852" s="256">
        <v>2024</v>
      </c>
      <c r="B1852" s="184">
        <f t="shared" si="239"/>
        <v>549</v>
      </c>
      <c r="C1852" s="248" t="s">
        <v>1697</v>
      </c>
      <c r="D1852" s="184">
        <v>36696</v>
      </c>
      <c r="E1852" s="287"/>
      <c r="F1852" s="287"/>
      <c r="G1852" s="287"/>
      <c r="H1852" s="288"/>
      <c r="I1852" s="288"/>
      <c r="J1852" s="288">
        <f>VLOOKUP(D1852,[1]Лист3!$A:$AK,37,0)</f>
        <v>45065</v>
      </c>
      <c r="K1852" s="289"/>
      <c r="L1852" s="289"/>
      <c r="M1852" s="289"/>
      <c r="N1852" s="289"/>
      <c r="O1852" s="289"/>
      <c r="P1852" s="289"/>
      <c r="Q1852" s="186">
        <f t="shared" si="240"/>
        <v>428100.55</v>
      </c>
      <c r="R1852" s="186">
        <f t="shared" si="238"/>
        <v>428100.55</v>
      </c>
      <c r="S1852" s="433">
        <v>0</v>
      </c>
      <c r="T1852" s="433">
        <v>0</v>
      </c>
      <c r="U1852" s="433">
        <v>0</v>
      </c>
      <c r="V1852" s="433">
        <v>0</v>
      </c>
      <c r="W1852" s="433">
        <v>0</v>
      </c>
      <c r="X1852" s="433">
        <v>0</v>
      </c>
      <c r="Y1852" s="433">
        <v>0</v>
      </c>
      <c r="Z1852" s="433">
        <v>0</v>
      </c>
      <c r="AA1852" s="433">
        <v>0</v>
      </c>
      <c r="AB1852" s="433">
        <v>0</v>
      </c>
      <c r="AC1852" s="433">
        <v>0</v>
      </c>
      <c r="AD1852" s="433">
        <v>0</v>
      </c>
      <c r="AE1852" s="433">
        <v>0</v>
      </c>
      <c r="AF1852" s="433">
        <v>0</v>
      </c>
      <c r="AG1852" s="433">
        <v>428100.55</v>
      </c>
      <c r="AH1852" s="433">
        <v>0</v>
      </c>
      <c r="AI1852" s="433">
        <v>0</v>
      </c>
      <c r="AJ1852" s="433">
        <v>0</v>
      </c>
      <c r="AK1852" s="175"/>
      <c r="AL1852" s="175">
        <v>3398317.7699999996</v>
      </c>
      <c r="AM1852" s="175">
        <v>4266664.22</v>
      </c>
      <c r="AN1852" s="175">
        <v>868346.45</v>
      </c>
    </row>
    <row r="1853" spans="1:40" s="128" customFormat="1" ht="23.25" customHeight="1" x14ac:dyDescent="0.35">
      <c r="A1853" s="256">
        <v>2024</v>
      </c>
      <c r="B1853" s="184">
        <f t="shared" si="239"/>
        <v>550</v>
      </c>
      <c r="C1853" s="248" t="s">
        <v>3305</v>
      </c>
      <c r="D1853" s="184">
        <v>36608</v>
      </c>
      <c r="E1853" s="287"/>
      <c r="F1853" s="287"/>
      <c r="G1853" s="287"/>
      <c r="H1853" s="288"/>
      <c r="I1853" s="288"/>
      <c r="J1853" s="288"/>
      <c r="K1853" s="289"/>
      <c r="L1853" s="289"/>
      <c r="M1853" s="289"/>
      <c r="N1853" s="289"/>
      <c r="O1853" s="289"/>
      <c r="P1853" s="289"/>
      <c r="Q1853" s="186">
        <f t="shared" si="240"/>
        <v>734199.44000000006</v>
      </c>
      <c r="R1853" s="186">
        <f t="shared" si="238"/>
        <v>721047.28</v>
      </c>
      <c r="S1853" s="433">
        <v>0</v>
      </c>
      <c r="T1853" s="433">
        <v>0</v>
      </c>
      <c r="U1853" s="433">
        <v>0</v>
      </c>
      <c r="V1853" s="433">
        <v>0</v>
      </c>
      <c r="W1853" s="433">
        <v>0</v>
      </c>
      <c r="X1853" s="433">
        <v>433104.06000000006</v>
      </c>
      <c r="Y1853" s="433">
        <v>0</v>
      </c>
      <c r="Z1853" s="433">
        <v>0</v>
      </c>
      <c r="AA1853" s="433">
        <v>0</v>
      </c>
      <c r="AB1853" s="433">
        <v>224142.53</v>
      </c>
      <c r="AC1853" s="433">
        <v>0</v>
      </c>
      <c r="AD1853" s="433">
        <v>0</v>
      </c>
      <c r="AE1853" s="433">
        <v>0</v>
      </c>
      <c r="AF1853" s="433">
        <v>0</v>
      </c>
      <c r="AG1853" s="433">
        <v>63800.69</v>
      </c>
      <c r="AH1853" s="433">
        <v>0</v>
      </c>
      <c r="AI1853" s="433">
        <v>0</v>
      </c>
      <c r="AJ1853" s="433">
        <v>13152.16</v>
      </c>
      <c r="AK1853" s="175"/>
      <c r="AL1853" s="175">
        <v>8688083.6999999993</v>
      </c>
      <c r="AM1853" s="175">
        <v>12976796.630000001</v>
      </c>
      <c r="AN1853" s="175">
        <v>4288712.9300000006</v>
      </c>
    </row>
    <row r="1854" spans="1:40" s="128" customFormat="1" ht="23.25" customHeight="1" x14ac:dyDescent="0.35">
      <c r="A1854" s="256">
        <v>2024</v>
      </c>
      <c r="B1854" s="184">
        <f t="shared" si="239"/>
        <v>551</v>
      </c>
      <c r="C1854" s="248" t="s">
        <v>1734</v>
      </c>
      <c r="D1854" s="184">
        <v>36559</v>
      </c>
      <c r="E1854" s="287"/>
      <c r="F1854" s="287"/>
      <c r="G1854" s="287"/>
      <c r="H1854" s="288"/>
      <c r="I1854" s="288"/>
      <c r="J1854" s="288"/>
      <c r="K1854" s="289"/>
      <c r="L1854" s="289"/>
      <c r="M1854" s="289"/>
      <c r="N1854" s="289"/>
      <c r="O1854" s="289"/>
      <c r="P1854" s="289"/>
      <c r="Q1854" s="186">
        <f t="shared" si="240"/>
        <v>342283.37999999995</v>
      </c>
      <c r="R1854" s="186">
        <f t="shared" si="238"/>
        <v>335739.16</v>
      </c>
      <c r="S1854" s="433">
        <v>0</v>
      </c>
      <c r="T1854" s="433">
        <v>0</v>
      </c>
      <c r="U1854" s="433">
        <v>0</v>
      </c>
      <c r="V1854" s="433">
        <v>0</v>
      </c>
      <c r="W1854" s="433">
        <v>0</v>
      </c>
      <c r="X1854" s="433">
        <v>0</v>
      </c>
      <c r="Y1854" s="433">
        <v>0</v>
      </c>
      <c r="Z1854" s="433">
        <v>0</v>
      </c>
      <c r="AA1854" s="433">
        <v>0</v>
      </c>
      <c r="AB1854" s="433">
        <v>335739.16</v>
      </c>
      <c r="AC1854" s="433">
        <v>0</v>
      </c>
      <c r="AD1854" s="433">
        <v>0</v>
      </c>
      <c r="AE1854" s="433">
        <v>0</v>
      </c>
      <c r="AF1854" s="433">
        <v>0</v>
      </c>
      <c r="AG1854" s="433">
        <v>0</v>
      </c>
      <c r="AH1854" s="433">
        <v>0</v>
      </c>
      <c r="AI1854" s="433">
        <v>0</v>
      </c>
      <c r="AJ1854" s="433">
        <v>6544.22</v>
      </c>
      <c r="AK1854" s="175"/>
      <c r="AL1854" s="175">
        <v>3828346.7499999991</v>
      </c>
      <c r="AM1854" s="175">
        <v>9923996.0399999991</v>
      </c>
      <c r="AN1854" s="175">
        <v>6095649.29</v>
      </c>
    </row>
    <row r="1855" spans="1:40" s="128" customFormat="1" ht="23.25" customHeight="1" x14ac:dyDescent="0.35">
      <c r="A1855" s="256">
        <v>2024</v>
      </c>
      <c r="B1855" s="184">
        <f t="shared" si="239"/>
        <v>552</v>
      </c>
      <c r="C1855" s="248" t="s">
        <v>1839</v>
      </c>
      <c r="D1855" s="184">
        <v>33648</v>
      </c>
      <c r="E1855" s="287"/>
      <c r="F1855" s="287"/>
      <c r="G1855" s="287"/>
      <c r="H1855" s="288"/>
      <c r="I1855" s="288"/>
      <c r="J1855" s="288">
        <f>VLOOKUP(D1855,[1]Лист3!$A:$AK,37,0)</f>
        <v>45065</v>
      </c>
      <c r="K1855" s="289"/>
      <c r="L1855" s="289"/>
      <c r="M1855" s="289"/>
      <c r="N1855" s="289"/>
      <c r="O1855" s="289"/>
      <c r="P1855" s="289"/>
      <c r="Q1855" s="186">
        <f t="shared" si="240"/>
        <v>252735.12</v>
      </c>
      <c r="R1855" s="186">
        <f t="shared" si="238"/>
        <v>252735.12</v>
      </c>
      <c r="S1855" s="433">
        <v>0</v>
      </c>
      <c r="T1855" s="433">
        <v>0</v>
      </c>
      <c r="U1855" s="433">
        <v>0</v>
      </c>
      <c r="V1855" s="433">
        <v>0</v>
      </c>
      <c r="W1855" s="433">
        <v>0</v>
      </c>
      <c r="X1855" s="433">
        <v>0</v>
      </c>
      <c r="Y1855" s="433">
        <v>0</v>
      </c>
      <c r="Z1855" s="433">
        <v>0</v>
      </c>
      <c r="AA1855" s="433">
        <v>0</v>
      </c>
      <c r="AB1855" s="433">
        <v>0</v>
      </c>
      <c r="AC1855" s="433">
        <v>0</v>
      </c>
      <c r="AD1855" s="433">
        <v>0</v>
      </c>
      <c r="AE1855" s="433">
        <v>0</v>
      </c>
      <c r="AF1855" s="433">
        <v>0</v>
      </c>
      <c r="AG1855" s="433">
        <v>252735.12</v>
      </c>
      <c r="AH1855" s="433">
        <v>0</v>
      </c>
      <c r="AI1855" s="433">
        <v>0</v>
      </c>
      <c r="AJ1855" s="433">
        <v>0</v>
      </c>
      <c r="AK1855" s="175"/>
      <c r="AL1855" s="175">
        <v>1626289.6199999999</v>
      </c>
      <c r="AM1855" s="175">
        <v>2144167.17</v>
      </c>
      <c r="AN1855" s="175">
        <v>517877.55</v>
      </c>
    </row>
    <row r="1856" spans="1:40" s="128" customFormat="1" ht="20.3" customHeight="1" x14ac:dyDescent="0.35">
      <c r="A1856" s="256">
        <v>2024</v>
      </c>
      <c r="B1856" s="184">
        <f t="shared" si="239"/>
        <v>553</v>
      </c>
      <c r="C1856" s="248" t="s">
        <v>1301</v>
      </c>
      <c r="D1856" s="184">
        <v>36487</v>
      </c>
      <c r="E1856" s="287">
        <f>VLOOKUP(D1856,'[1]2023-2025'!$A:$G,7,0)</f>
        <v>2024</v>
      </c>
      <c r="F1856" s="287"/>
      <c r="G1856" s="287" t="s">
        <v>1899</v>
      </c>
      <c r="H1856" s="288">
        <f>INDEX('[1]2023-2025'!$AK:$AK,MATCH(D1856,'[1]2023-2025'!$A:$A,0))</f>
        <v>45065</v>
      </c>
      <c r="I1856" s="288" t="e">
        <v>#N/A</v>
      </c>
      <c r="J1856" s="288">
        <f>VLOOKUP(D1856,[1]Лист3!$A:$AK,37,0)</f>
        <v>45065</v>
      </c>
      <c r="K1856" s="289">
        <f>INDEX('[1]2023-2025'!$G:$G,MATCH(D1856,'[1]2023-2025'!$A:$A,0))</f>
        <v>2024</v>
      </c>
      <c r="L1856" s="289"/>
      <c r="M1856" s="289"/>
      <c r="N1856" s="289"/>
      <c r="O1856" s="289" t="e">
        <v>#N/A</v>
      </c>
      <c r="P1856" s="289" t="e">
        <v>#N/A</v>
      </c>
      <c r="Q1856" s="186">
        <f t="shared" si="240"/>
        <v>113258.76</v>
      </c>
      <c r="R1856" s="186">
        <f t="shared" si="238"/>
        <v>113258.76</v>
      </c>
      <c r="S1856" s="433">
        <v>0</v>
      </c>
      <c r="T1856" s="433">
        <v>0</v>
      </c>
      <c r="U1856" s="433">
        <v>0</v>
      </c>
      <c r="V1856" s="433">
        <v>0</v>
      </c>
      <c r="W1856" s="433">
        <v>0</v>
      </c>
      <c r="X1856" s="433">
        <v>0</v>
      </c>
      <c r="Y1856" s="433">
        <v>0</v>
      </c>
      <c r="Z1856" s="433">
        <v>0</v>
      </c>
      <c r="AA1856" s="433">
        <v>0</v>
      </c>
      <c r="AB1856" s="433">
        <v>0</v>
      </c>
      <c r="AC1856" s="433">
        <v>0</v>
      </c>
      <c r="AD1856" s="433">
        <v>0</v>
      </c>
      <c r="AE1856" s="433">
        <v>0</v>
      </c>
      <c r="AF1856" s="433">
        <v>0</v>
      </c>
      <c r="AG1856" s="433">
        <v>0</v>
      </c>
      <c r="AH1856" s="433">
        <v>113258.76</v>
      </c>
      <c r="AI1856" s="433">
        <v>0</v>
      </c>
      <c r="AJ1856" s="433">
        <v>0</v>
      </c>
      <c r="AK1856" s="175"/>
      <c r="AL1856" s="175">
        <v>1406078.25</v>
      </c>
      <c r="AM1856" s="175">
        <v>1519337.01</v>
      </c>
      <c r="AN1856" s="175">
        <v>113258.76</v>
      </c>
    </row>
    <row r="1857" spans="1:40" s="128" customFormat="1" ht="20.3" customHeight="1" x14ac:dyDescent="0.35">
      <c r="A1857" s="256">
        <v>2024</v>
      </c>
      <c r="B1857" s="184">
        <f t="shared" si="239"/>
        <v>554</v>
      </c>
      <c r="C1857" s="294" t="s">
        <v>3871</v>
      </c>
      <c r="D1857" s="184">
        <v>33052</v>
      </c>
      <c r="E1857" s="287">
        <f>VLOOKUP(D1857,'[1]2023-2025'!$A:$G,7,0)</f>
        <v>2024</v>
      </c>
      <c r="F1857" s="287"/>
      <c r="G1857" s="287" t="s">
        <v>1899</v>
      </c>
      <c r="H1857" s="288">
        <f>INDEX('[1]2023-2025'!$AK:$AK,MATCH(D1857,'[1]2023-2025'!$A:$A,0))</f>
        <v>45065</v>
      </c>
      <c r="I1857" s="288" t="e">
        <v>#N/A</v>
      </c>
      <c r="J1857" s="288">
        <f>VLOOKUP(D1857,[1]Лист3!$A:$AK,37,0)</f>
        <v>45065</v>
      </c>
      <c r="K1857" s="289">
        <f>INDEX('[1]2023-2025'!$G:$G,MATCH(D1857,'[1]2023-2025'!$A:$A,0))</f>
        <v>2024</v>
      </c>
      <c r="L1857" s="289"/>
      <c r="M1857" s="289"/>
      <c r="N1857" s="289"/>
      <c r="O1857" s="289" t="e">
        <v>#N/A</v>
      </c>
      <c r="P1857" s="289" t="e">
        <v>#N/A</v>
      </c>
      <c r="Q1857" s="186">
        <f t="shared" si="240"/>
        <v>4606667.7600000007</v>
      </c>
      <c r="R1857" s="186">
        <f t="shared" si="238"/>
        <v>4567951.5600000005</v>
      </c>
      <c r="S1857" s="433">
        <v>0</v>
      </c>
      <c r="T1857" s="433">
        <v>0</v>
      </c>
      <c r="U1857" s="433">
        <v>0</v>
      </c>
      <c r="V1857" s="433">
        <v>0</v>
      </c>
      <c r="W1857" s="433">
        <v>0</v>
      </c>
      <c r="X1857" s="433">
        <v>0</v>
      </c>
      <c r="Y1857" s="433">
        <v>0</v>
      </c>
      <c r="Z1857" s="433">
        <v>0</v>
      </c>
      <c r="AA1857" s="433">
        <v>4567951.5600000005</v>
      </c>
      <c r="AB1857" s="433">
        <v>0</v>
      </c>
      <c r="AC1857" s="433">
        <v>0</v>
      </c>
      <c r="AD1857" s="433">
        <v>0</v>
      </c>
      <c r="AE1857" s="433">
        <v>0</v>
      </c>
      <c r="AF1857" s="433">
        <v>0</v>
      </c>
      <c r="AG1857" s="433">
        <v>0</v>
      </c>
      <c r="AH1857" s="433">
        <v>0</v>
      </c>
      <c r="AI1857" s="433">
        <v>0</v>
      </c>
      <c r="AJ1857" s="433">
        <v>38716.199999999997</v>
      </c>
      <c r="AK1857" s="175"/>
      <c r="AL1857" s="175">
        <v>15944084.729999997</v>
      </c>
      <c r="AM1857" s="175">
        <v>20550752.489999998</v>
      </c>
      <c r="AN1857" s="175">
        <v>4606667.7600000007</v>
      </c>
    </row>
    <row r="1858" spans="1:40" s="128" customFormat="1" ht="23.25" customHeight="1" x14ac:dyDescent="0.35">
      <c r="A1858" s="256">
        <v>2024</v>
      </c>
      <c r="B1858" s="184">
        <f>B1857+1</f>
        <v>555</v>
      </c>
      <c r="C1858" s="294" t="s">
        <v>2213</v>
      </c>
      <c r="D1858" s="184">
        <v>36583</v>
      </c>
      <c r="E1858" s="287">
        <f>VLOOKUP(D1858,'[1]2023-2025'!$A:$G,7,0)</f>
        <v>2023</v>
      </c>
      <c r="F1858" s="287" t="e">
        <f>VLOOKUP(D1858,[2]Лист1!$C:$F,4,0)</f>
        <v>#REF!</v>
      </c>
      <c r="G1858" s="287"/>
      <c r="H1858" s="288" t="str">
        <f>INDEX('[1]2023-2025'!$AK:$AK,MATCH(D1858,'[1]2023-2025'!$A:$A,0))</f>
        <v>вкл. Протоколом</v>
      </c>
      <c r="I1858" s="288" t="e">
        <v>#N/A</v>
      </c>
      <c r="J1858" s="288" t="e">
        <f>VLOOKUP(D1858,[1]Лист3!$A:$AK,37,0)</f>
        <v>#N/A</v>
      </c>
      <c r="K1858" s="289">
        <f>INDEX('[1]2023-2025'!$G:$G,MATCH(D1858,'[1]2023-2025'!$A:$A,0))</f>
        <v>2023</v>
      </c>
      <c r="L1858" s="289"/>
      <c r="M1858" s="289"/>
      <c r="N1858" s="289"/>
      <c r="O1858" s="289" t="s">
        <v>2594</v>
      </c>
      <c r="P1858" s="289" t="s">
        <v>2664</v>
      </c>
      <c r="Q1858" s="186">
        <f t="shared" si="240"/>
        <v>1018699.8799999999</v>
      </c>
      <c r="R1858" s="186">
        <f t="shared" si="238"/>
        <v>999863.16999999993</v>
      </c>
      <c r="S1858" s="433">
        <v>999863.16999999993</v>
      </c>
      <c r="T1858" s="433">
        <v>0</v>
      </c>
      <c r="U1858" s="433">
        <v>0</v>
      </c>
      <c r="V1858" s="433">
        <v>0</v>
      </c>
      <c r="W1858" s="433">
        <v>0</v>
      </c>
      <c r="X1858" s="433">
        <v>0</v>
      </c>
      <c r="Y1858" s="433">
        <v>0</v>
      </c>
      <c r="Z1858" s="433">
        <v>0</v>
      </c>
      <c r="AA1858" s="433">
        <v>0</v>
      </c>
      <c r="AB1858" s="433">
        <v>0</v>
      </c>
      <c r="AC1858" s="433">
        <v>0</v>
      </c>
      <c r="AD1858" s="433">
        <v>0</v>
      </c>
      <c r="AE1858" s="433">
        <v>0</v>
      </c>
      <c r="AF1858" s="433">
        <v>0</v>
      </c>
      <c r="AG1858" s="433">
        <v>0</v>
      </c>
      <c r="AH1858" s="433">
        <v>0</v>
      </c>
      <c r="AI1858" s="433">
        <v>0</v>
      </c>
      <c r="AJ1858" s="433">
        <v>18836.71</v>
      </c>
      <c r="AK1858" s="175"/>
      <c r="AL1858" s="175">
        <v>5168521.93</v>
      </c>
      <c r="AM1858" s="175">
        <v>6260333.0099999998</v>
      </c>
      <c r="AN1858" s="175">
        <v>1091811.08</v>
      </c>
    </row>
    <row r="1859" spans="1:40" s="128" customFormat="1" ht="23.25" customHeight="1" x14ac:dyDescent="0.35">
      <c r="A1859" s="256">
        <v>2024</v>
      </c>
      <c r="B1859" s="184">
        <f>B1858+1</f>
        <v>556</v>
      </c>
      <c r="C1859" s="248" t="s">
        <v>355</v>
      </c>
      <c r="D1859" s="184">
        <v>34482</v>
      </c>
      <c r="E1859" s="287">
        <f>VLOOKUP(D1859,'[1]2023-2025'!$A:$G,7,0)</f>
        <v>2023</v>
      </c>
      <c r="F1859" s="287"/>
      <c r="G1859" s="287" t="s">
        <v>1899</v>
      </c>
      <c r="H1859" s="288">
        <f>INDEX('[1]2023-2025'!$AK:$AK,MATCH(D1859,'[1]2023-2025'!$A:$A,0))</f>
        <v>44551</v>
      </c>
      <c r="I1859" s="288" t="e">
        <v>#N/A</v>
      </c>
      <c r="J1859" s="288" t="e">
        <f>VLOOKUP(D1859,[1]Лист3!$A:$AK,37,0)</f>
        <v>#N/A</v>
      </c>
      <c r="K1859" s="289">
        <f>INDEX('[1]2023-2025'!$G:$G,MATCH(D1859,'[1]2023-2025'!$A:$A,0))</f>
        <v>2023</v>
      </c>
      <c r="L1859" s="289"/>
      <c r="M1859" s="289"/>
      <c r="N1859" s="289"/>
      <c r="O1859" s="289" t="s">
        <v>2585</v>
      </c>
      <c r="P1859" s="289">
        <v>0</v>
      </c>
      <c r="Q1859" s="186">
        <f t="shared" si="240"/>
        <v>259279.37</v>
      </c>
      <c r="R1859" s="186">
        <f t="shared" si="238"/>
        <v>256104.02</v>
      </c>
      <c r="S1859" s="433">
        <v>0</v>
      </c>
      <c r="T1859" s="433">
        <v>0</v>
      </c>
      <c r="U1859" s="433">
        <v>0</v>
      </c>
      <c r="V1859" s="433">
        <v>0</v>
      </c>
      <c r="W1859" s="433">
        <v>0</v>
      </c>
      <c r="X1859" s="433">
        <v>0</v>
      </c>
      <c r="Y1859" s="433">
        <v>0</v>
      </c>
      <c r="Z1859" s="433">
        <v>0</v>
      </c>
      <c r="AA1859" s="433">
        <v>0</v>
      </c>
      <c r="AB1859" s="433">
        <v>256104.02</v>
      </c>
      <c r="AC1859" s="433">
        <v>0</v>
      </c>
      <c r="AD1859" s="433">
        <v>0</v>
      </c>
      <c r="AE1859" s="433">
        <v>0</v>
      </c>
      <c r="AF1859" s="433">
        <v>0</v>
      </c>
      <c r="AG1859" s="433">
        <v>0</v>
      </c>
      <c r="AH1859" s="433">
        <v>0</v>
      </c>
      <c r="AI1859" s="433">
        <v>0</v>
      </c>
      <c r="AJ1859" s="433">
        <v>3175.35</v>
      </c>
      <c r="AK1859" s="175"/>
      <c r="AL1859" s="175">
        <v>5975617.4400000004</v>
      </c>
      <c r="AM1859" s="175">
        <v>7893760.8200000003</v>
      </c>
      <c r="AN1859" s="175">
        <v>1918143.3800000001</v>
      </c>
    </row>
    <row r="1860" spans="1:40" s="7" customFormat="1" ht="23.25" customHeight="1" x14ac:dyDescent="0.35">
      <c r="A1860" s="256">
        <v>2024</v>
      </c>
      <c r="B1860" s="184">
        <f>B1859+1</f>
        <v>557</v>
      </c>
      <c r="C1860" s="294" t="s">
        <v>2230</v>
      </c>
      <c r="D1860" s="184">
        <v>36631</v>
      </c>
      <c r="E1860" s="287">
        <f>VLOOKUP(D1860,'[1]2023-2025'!$A:$G,7,0)</f>
        <v>2023</v>
      </c>
      <c r="F1860" s="287" t="str">
        <f>VLOOKUP(D1860,[2]Лист1!$C:$F,4,0)</f>
        <v>протокол</v>
      </c>
      <c r="G1860" s="287"/>
      <c r="H1860" s="288" t="str">
        <f>INDEX('[1]2023-2025'!$AK:$AK,MATCH(D1860,'[1]2023-2025'!$A:$A,0))</f>
        <v>вкл. Протоколом</v>
      </c>
      <c r="I1860" s="288" t="e">
        <v>#N/A</v>
      </c>
      <c r="J1860" s="288" t="e">
        <f>VLOOKUP(D1860,[1]Лист3!$A:$AK,37,0)</f>
        <v>#N/A</v>
      </c>
      <c r="K1860" s="289">
        <f>INDEX('[1]2023-2025'!$G:$G,MATCH(D1860,'[1]2023-2025'!$A:$A,0))</f>
        <v>2023</v>
      </c>
      <c r="L1860" s="289"/>
      <c r="M1860" s="289"/>
      <c r="N1860" s="289"/>
      <c r="O1860" s="289" t="s">
        <v>2463</v>
      </c>
      <c r="P1860" s="289" t="s">
        <v>2674</v>
      </c>
      <c r="Q1860" s="186">
        <f t="shared" si="240"/>
        <v>1391042.4700000002</v>
      </c>
      <c r="R1860" s="186">
        <f t="shared" ref="R1860:R1873" si="241">SUM(S1860:AI1860)</f>
        <v>1371404.9400000002</v>
      </c>
      <c r="S1860" s="433">
        <v>0</v>
      </c>
      <c r="T1860" s="433">
        <v>1371404.9400000002</v>
      </c>
      <c r="U1860" s="433">
        <v>0</v>
      </c>
      <c r="V1860" s="433">
        <v>0</v>
      </c>
      <c r="W1860" s="433">
        <v>0</v>
      </c>
      <c r="X1860" s="433">
        <v>0</v>
      </c>
      <c r="Y1860" s="433">
        <v>0</v>
      </c>
      <c r="Z1860" s="433">
        <v>0</v>
      </c>
      <c r="AA1860" s="433">
        <v>0</v>
      </c>
      <c r="AB1860" s="433">
        <v>0</v>
      </c>
      <c r="AC1860" s="433">
        <v>0</v>
      </c>
      <c r="AD1860" s="433">
        <v>0</v>
      </c>
      <c r="AE1860" s="433">
        <v>0</v>
      </c>
      <c r="AF1860" s="433">
        <v>0</v>
      </c>
      <c r="AG1860" s="433">
        <v>0</v>
      </c>
      <c r="AH1860" s="433">
        <v>0</v>
      </c>
      <c r="AI1860" s="433">
        <v>0</v>
      </c>
      <c r="AJ1860" s="433">
        <v>19637.53</v>
      </c>
      <c r="AK1860" s="175"/>
      <c r="AL1860" s="175">
        <v>7572840.7299999995</v>
      </c>
      <c r="AM1860" s="175">
        <v>12798731.25</v>
      </c>
      <c r="AN1860" s="175">
        <v>5225890.5200000005</v>
      </c>
    </row>
    <row r="1861" spans="1:40" s="128" customFormat="1" ht="23.25" customHeight="1" x14ac:dyDescent="0.35">
      <c r="A1861" s="256">
        <v>2024</v>
      </c>
      <c r="B1861" s="184">
        <f t="shared" si="239"/>
        <v>558</v>
      </c>
      <c r="C1861" s="408" t="s">
        <v>3800</v>
      </c>
      <c r="D1861" s="184">
        <v>32977</v>
      </c>
      <c r="E1861" s="287">
        <f>VLOOKUP(D1861,'[1]2023-2025'!$A:$G,7,0)</f>
        <v>2023</v>
      </c>
      <c r="F1861" s="287"/>
      <c r="G1861" s="287" t="s">
        <v>1899</v>
      </c>
      <c r="H1861" s="288">
        <f>INDEX('[1]2023-2025'!$AK:$AK,MATCH(D1861,'[1]2023-2025'!$A:$A,0))</f>
        <v>44670</v>
      </c>
      <c r="I1861" s="288" t="e">
        <v>#N/A</v>
      </c>
      <c r="J1861" s="288" t="e">
        <f>VLOOKUP(D1861,[1]Лист3!$A:$AK,37,0)</f>
        <v>#N/A</v>
      </c>
      <c r="K1861" s="289">
        <f>INDEX('[1]2023-2025'!$G:$G,MATCH(D1861,'[1]2023-2025'!$A:$A,0))</f>
        <v>2023</v>
      </c>
      <c r="L1861" s="289"/>
      <c r="M1861" s="289"/>
      <c r="N1861" s="289"/>
      <c r="O1861" s="289" t="s">
        <v>2583</v>
      </c>
      <c r="P1861" s="289">
        <v>0</v>
      </c>
      <c r="Q1861" s="186">
        <f t="shared" si="240"/>
        <v>14100905.15</v>
      </c>
      <c r="R1861" s="186">
        <f t="shared" si="241"/>
        <v>13913217.01</v>
      </c>
      <c r="S1861" s="433">
        <v>0</v>
      </c>
      <c r="T1861" s="433">
        <v>0</v>
      </c>
      <c r="U1861" s="433">
        <v>0</v>
      </c>
      <c r="V1861" s="433">
        <v>0</v>
      </c>
      <c r="W1861" s="433">
        <v>0</v>
      </c>
      <c r="X1861" s="433">
        <v>0</v>
      </c>
      <c r="Y1861" s="433">
        <v>0</v>
      </c>
      <c r="Z1861" s="433">
        <v>0</v>
      </c>
      <c r="AA1861" s="433">
        <v>0</v>
      </c>
      <c r="AB1861" s="433">
        <v>0</v>
      </c>
      <c r="AC1861" s="433">
        <v>13913217.01</v>
      </c>
      <c r="AD1861" s="433">
        <v>0</v>
      </c>
      <c r="AE1861" s="433">
        <v>0</v>
      </c>
      <c r="AF1861" s="433">
        <v>0</v>
      </c>
      <c r="AG1861" s="433">
        <v>0</v>
      </c>
      <c r="AH1861" s="433">
        <v>0</v>
      </c>
      <c r="AI1861" s="433">
        <v>0</v>
      </c>
      <c r="AJ1861" s="433">
        <v>187688.14</v>
      </c>
      <c r="AK1861" s="175"/>
      <c r="AL1861" s="175">
        <v>13518434.82</v>
      </c>
      <c r="AM1861" s="175">
        <v>28184085.280000001</v>
      </c>
      <c r="AN1861" s="175">
        <v>14665650.460000001</v>
      </c>
    </row>
    <row r="1862" spans="1:40" s="128" customFormat="1" ht="23.25" customHeight="1" x14ac:dyDescent="0.35">
      <c r="A1862" s="256">
        <v>2024</v>
      </c>
      <c r="B1862" s="184">
        <f t="shared" si="239"/>
        <v>559</v>
      </c>
      <c r="C1862" s="408" t="s">
        <v>1578</v>
      </c>
      <c r="D1862" s="184">
        <v>33094</v>
      </c>
      <c r="E1862" s="287">
        <f>VLOOKUP(D1862,'[1]2023-2025'!$A:$G,7,0)</f>
        <v>2023</v>
      </c>
      <c r="F1862" s="287"/>
      <c r="G1862" s="287" t="s">
        <v>1899</v>
      </c>
      <c r="H1862" s="288">
        <f>INDEX('[1]2023-2025'!$AK:$AK,MATCH(D1862,'[1]2023-2025'!$A:$A,0))</f>
        <v>44670</v>
      </c>
      <c r="I1862" s="288" t="e">
        <v>#N/A</v>
      </c>
      <c r="J1862" s="288" t="e">
        <f>VLOOKUP(D1862,[1]Лист3!$A:$AK,37,0)</f>
        <v>#N/A</v>
      </c>
      <c r="K1862" s="289">
        <f>INDEX('[1]2023-2025'!$G:$G,MATCH(D1862,'[1]2023-2025'!$A:$A,0))</f>
        <v>2023</v>
      </c>
      <c r="L1862" s="289"/>
      <c r="M1862" s="289"/>
      <c r="N1862" s="289"/>
      <c r="O1862" s="289" t="s">
        <v>2583</v>
      </c>
      <c r="P1862" s="289">
        <v>0</v>
      </c>
      <c r="Q1862" s="186">
        <f t="shared" si="240"/>
        <v>9431794.6099999994</v>
      </c>
      <c r="R1862" s="186">
        <f t="shared" si="241"/>
        <v>9294090.3499999996</v>
      </c>
      <c r="S1862" s="433">
        <v>0</v>
      </c>
      <c r="T1862" s="433">
        <v>0</v>
      </c>
      <c r="U1862" s="433">
        <v>0</v>
      </c>
      <c r="V1862" s="433">
        <v>0</v>
      </c>
      <c r="W1862" s="433">
        <v>0</v>
      </c>
      <c r="X1862" s="433">
        <v>0</v>
      </c>
      <c r="Y1862" s="433">
        <v>0</v>
      </c>
      <c r="Z1862" s="433">
        <v>0</v>
      </c>
      <c r="AA1862" s="433">
        <v>0</v>
      </c>
      <c r="AB1862" s="433">
        <v>0</v>
      </c>
      <c r="AC1862" s="433">
        <v>9294090.3499999996</v>
      </c>
      <c r="AD1862" s="433">
        <v>0</v>
      </c>
      <c r="AE1862" s="433">
        <v>0</v>
      </c>
      <c r="AF1862" s="433">
        <v>0</v>
      </c>
      <c r="AG1862" s="433">
        <v>0</v>
      </c>
      <c r="AH1862" s="433">
        <v>0</v>
      </c>
      <c r="AI1862" s="433">
        <v>0</v>
      </c>
      <c r="AJ1862" s="433">
        <v>137704.26</v>
      </c>
      <c r="AK1862" s="175"/>
      <c r="AL1862" s="175">
        <v>6783279.8800000008</v>
      </c>
      <c r="AM1862" s="175">
        <v>16432460.59</v>
      </c>
      <c r="AN1862" s="175">
        <v>9649180.709999999</v>
      </c>
    </row>
    <row r="1863" spans="1:40" s="128" customFormat="1" ht="23.25" customHeight="1" x14ac:dyDescent="0.35">
      <c r="A1863" s="256">
        <v>2024</v>
      </c>
      <c r="B1863" s="184">
        <f t="shared" si="239"/>
        <v>560</v>
      </c>
      <c r="C1863" s="408" t="s">
        <v>1836</v>
      </c>
      <c r="D1863" s="184">
        <v>34277</v>
      </c>
      <c r="E1863" s="287">
        <f>VLOOKUP(D1863,'[1]2023-2025'!$A:$G,7,0)</f>
        <v>2023</v>
      </c>
      <c r="F1863" s="287" t="s">
        <v>2094</v>
      </c>
      <c r="G1863" s="287"/>
      <c r="H1863" s="288">
        <f>INDEX('[1]2023-2025'!$AK:$AK,MATCH(D1863,'[1]2023-2025'!$A:$A,0))</f>
        <v>44729</v>
      </c>
      <c r="I1863" s="288" t="e">
        <v>#N/A</v>
      </c>
      <c r="J1863" s="288" t="e">
        <f>VLOOKUP(D1863,[1]Лист3!$A:$AK,37,0)</f>
        <v>#N/A</v>
      </c>
      <c r="K1863" s="289">
        <f>INDEX('[1]2023-2025'!$G:$G,MATCH(D1863,'[1]2023-2025'!$A:$A,0))</f>
        <v>2023</v>
      </c>
      <c r="L1863" s="289"/>
      <c r="M1863" s="289"/>
      <c r="N1863" s="289"/>
      <c r="O1863" s="289" t="s">
        <v>2593</v>
      </c>
      <c r="P1863" s="289">
        <v>0</v>
      </c>
      <c r="Q1863" s="186">
        <f t="shared" si="240"/>
        <v>1702291.2000000002</v>
      </c>
      <c r="R1863" s="186">
        <f t="shared" si="241"/>
        <v>1666625.4200000002</v>
      </c>
      <c r="S1863" s="433">
        <v>0</v>
      </c>
      <c r="T1863" s="433">
        <v>0</v>
      </c>
      <c r="U1863" s="433">
        <v>0</v>
      </c>
      <c r="V1863" s="433">
        <v>0</v>
      </c>
      <c r="W1863" s="433">
        <v>0</v>
      </c>
      <c r="X1863" s="433">
        <v>0</v>
      </c>
      <c r="Y1863" s="433">
        <v>0</v>
      </c>
      <c r="Z1863" s="433">
        <v>0</v>
      </c>
      <c r="AA1863" s="433">
        <v>0</v>
      </c>
      <c r="AB1863" s="433">
        <v>0</v>
      </c>
      <c r="AC1863" s="433">
        <v>1666625.4200000002</v>
      </c>
      <c r="AD1863" s="433">
        <v>0</v>
      </c>
      <c r="AE1863" s="433">
        <v>0</v>
      </c>
      <c r="AF1863" s="433">
        <v>0</v>
      </c>
      <c r="AG1863" s="433">
        <v>0</v>
      </c>
      <c r="AH1863" s="433">
        <v>0</v>
      </c>
      <c r="AI1863" s="433">
        <v>0</v>
      </c>
      <c r="AJ1863" s="433">
        <v>35665.78</v>
      </c>
      <c r="AK1863" s="175"/>
      <c r="AL1863" s="175">
        <v>20768864.009999998</v>
      </c>
      <c r="AM1863" s="175">
        <v>22894112.989999998</v>
      </c>
      <c r="AN1863" s="175">
        <v>2125248.9800000004</v>
      </c>
    </row>
    <row r="1864" spans="1:40" s="128" customFormat="1" ht="23.25" customHeight="1" x14ac:dyDescent="0.35">
      <c r="A1864" s="256">
        <v>2024</v>
      </c>
      <c r="B1864" s="184">
        <f t="shared" si="239"/>
        <v>561</v>
      </c>
      <c r="C1864" s="408" t="s">
        <v>1837</v>
      </c>
      <c r="D1864" s="184">
        <v>36566</v>
      </c>
      <c r="E1864" s="287">
        <f>VLOOKUP(D1864,'[1]2023-2025'!$A:$G,7,0)</f>
        <v>2023</v>
      </c>
      <c r="F1864" s="287" t="s">
        <v>2094</v>
      </c>
      <c r="G1864" s="287"/>
      <c r="H1864" s="288">
        <f>INDEX('[1]2023-2025'!$AK:$AK,MATCH(D1864,'[1]2023-2025'!$A:$A,0))</f>
        <v>44729</v>
      </c>
      <c r="I1864" s="288" t="e">
        <v>#N/A</v>
      </c>
      <c r="J1864" s="288" t="e">
        <f>VLOOKUP(D1864,[1]Лист3!$A:$AK,37,0)</f>
        <v>#N/A</v>
      </c>
      <c r="K1864" s="289">
        <f>INDEX('[1]2023-2025'!$G:$G,MATCH(D1864,'[1]2023-2025'!$A:$A,0))</f>
        <v>2023</v>
      </c>
      <c r="L1864" s="289"/>
      <c r="M1864" s="289"/>
      <c r="N1864" s="289"/>
      <c r="O1864" s="289" t="s">
        <v>2446</v>
      </c>
      <c r="P1864" s="289">
        <v>0</v>
      </c>
      <c r="Q1864" s="186">
        <f t="shared" si="240"/>
        <v>5757156.8599999994</v>
      </c>
      <c r="R1864" s="186">
        <f t="shared" si="241"/>
        <v>5653040.6399999997</v>
      </c>
      <c r="S1864" s="433">
        <v>0</v>
      </c>
      <c r="T1864" s="433">
        <v>0</v>
      </c>
      <c r="U1864" s="433">
        <v>0</v>
      </c>
      <c r="V1864" s="433">
        <v>0</v>
      </c>
      <c r="W1864" s="433">
        <v>0</v>
      </c>
      <c r="X1864" s="433">
        <v>0</v>
      </c>
      <c r="Y1864" s="433">
        <v>0</v>
      </c>
      <c r="Z1864" s="433">
        <v>0</v>
      </c>
      <c r="AA1864" s="433">
        <v>0</v>
      </c>
      <c r="AB1864" s="433">
        <v>0</v>
      </c>
      <c r="AC1864" s="433">
        <v>5653040.6399999997</v>
      </c>
      <c r="AD1864" s="433">
        <v>0</v>
      </c>
      <c r="AE1864" s="433">
        <v>0</v>
      </c>
      <c r="AF1864" s="433">
        <v>0</v>
      </c>
      <c r="AG1864" s="433">
        <v>0</v>
      </c>
      <c r="AH1864" s="433">
        <v>0</v>
      </c>
      <c r="AI1864" s="433">
        <v>0</v>
      </c>
      <c r="AJ1864" s="433">
        <v>104116.22</v>
      </c>
      <c r="AK1864" s="175"/>
      <c r="AL1864" s="175">
        <v>11307850.080000002</v>
      </c>
      <c r="AM1864" s="175">
        <v>17356955.07</v>
      </c>
      <c r="AN1864" s="175">
        <v>6049104.9899999993</v>
      </c>
    </row>
    <row r="1865" spans="1:40" s="128" customFormat="1" ht="23.25" customHeight="1" x14ac:dyDescent="0.35">
      <c r="A1865" s="256">
        <v>2024</v>
      </c>
      <c r="B1865" s="184">
        <f t="shared" si="239"/>
        <v>562</v>
      </c>
      <c r="C1865" s="408" t="s">
        <v>2245</v>
      </c>
      <c r="D1865" s="184">
        <v>36558</v>
      </c>
      <c r="E1865" s="287">
        <f>VLOOKUP(D1865,'[1]2023-2025'!$A:$G,7,0)</f>
        <v>2023</v>
      </c>
      <c r="F1865" s="287" t="s">
        <v>1743</v>
      </c>
      <c r="G1865" s="287"/>
      <c r="H1865" s="288" t="str">
        <f>INDEX('[1]2023-2025'!$AK:$AK,MATCH(D1865,'[1]2023-2025'!$A:$A,0))</f>
        <v>вкл. Протоколом</v>
      </c>
      <c r="I1865" s="288" t="e">
        <v>#N/A</v>
      </c>
      <c r="J1865" s="288" t="e">
        <f>VLOOKUP(D1865,[1]Лист3!$A:$AK,37,0)</f>
        <v>#N/A</v>
      </c>
      <c r="K1865" s="289">
        <f>INDEX('[1]2023-2025'!$G:$G,MATCH(D1865,'[1]2023-2025'!$A:$A,0))</f>
        <v>2023</v>
      </c>
      <c r="L1865" s="289"/>
      <c r="M1865" s="289"/>
      <c r="N1865" s="289"/>
      <c r="O1865" s="289" t="s">
        <v>2634</v>
      </c>
      <c r="P1865" s="289" t="s">
        <v>2690</v>
      </c>
      <c r="Q1865" s="186">
        <f t="shared" si="240"/>
        <v>7513960.4900000002</v>
      </c>
      <c r="R1865" s="186">
        <f t="shared" si="241"/>
        <v>7391192.8900000006</v>
      </c>
      <c r="S1865" s="433">
        <v>0</v>
      </c>
      <c r="T1865" s="433">
        <v>0</v>
      </c>
      <c r="U1865" s="433">
        <v>0</v>
      </c>
      <c r="V1865" s="433">
        <v>0</v>
      </c>
      <c r="W1865" s="433">
        <v>0</v>
      </c>
      <c r="X1865" s="433">
        <v>0</v>
      </c>
      <c r="Y1865" s="433">
        <v>0</v>
      </c>
      <c r="Z1865" s="433">
        <v>0</v>
      </c>
      <c r="AA1865" s="433">
        <v>0</v>
      </c>
      <c r="AB1865" s="433">
        <v>0</v>
      </c>
      <c r="AC1865" s="433">
        <v>7391192.8900000006</v>
      </c>
      <c r="AD1865" s="433">
        <v>0</v>
      </c>
      <c r="AE1865" s="433">
        <v>0</v>
      </c>
      <c r="AF1865" s="433">
        <v>0</v>
      </c>
      <c r="AG1865" s="433">
        <v>0</v>
      </c>
      <c r="AH1865" s="433">
        <v>0</v>
      </c>
      <c r="AI1865" s="433">
        <v>0</v>
      </c>
      <c r="AJ1865" s="433">
        <v>122767.6</v>
      </c>
      <c r="AK1865" s="175"/>
      <c r="AL1865" s="175">
        <v>7702067</v>
      </c>
      <c r="AM1865" s="175">
        <v>18156023.879999999</v>
      </c>
      <c r="AN1865" s="175">
        <v>10453956.879999999</v>
      </c>
    </row>
    <row r="1866" spans="1:40" s="128" customFormat="1" ht="23.25" customHeight="1" x14ac:dyDescent="0.35">
      <c r="A1866" s="256">
        <v>2024</v>
      </c>
      <c r="B1866" s="184">
        <f t="shared" si="239"/>
        <v>563</v>
      </c>
      <c r="C1866" s="393" t="s">
        <v>2967</v>
      </c>
      <c r="D1866" s="184">
        <v>34981</v>
      </c>
      <c r="E1866" s="287">
        <f>VLOOKUP(D1866,'[1]2023-2025'!$A:$G,7,0)</f>
        <v>2023</v>
      </c>
      <c r="F1866" s="287"/>
      <c r="G1866" s="287" t="s">
        <v>1899</v>
      </c>
      <c r="H1866" s="288">
        <f>INDEX('[1]2023-2025'!$AK:$AK,MATCH(D1866,'[1]2023-2025'!$A:$A,0))</f>
        <v>44729</v>
      </c>
      <c r="I1866" s="288" t="e">
        <v>#N/A</v>
      </c>
      <c r="J1866" s="288" t="e">
        <f>VLOOKUP(D1866,[1]Лист3!$A:$AK,37,0)</f>
        <v>#N/A</v>
      </c>
      <c r="K1866" s="289">
        <f>INDEX('[1]2023-2025'!$G:$G,MATCH(D1866,'[1]2023-2025'!$A:$A,0))</f>
        <v>2023</v>
      </c>
      <c r="L1866" s="289"/>
      <c r="M1866" s="289"/>
      <c r="N1866" s="289"/>
      <c r="O1866" s="289" t="s">
        <v>2593</v>
      </c>
      <c r="P1866" s="289">
        <v>0</v>
      </c>
      <c r="Q1866" s="186">
        <f t="shared" si="240"/>
        <v>49434.71</v>
      </c>
      <c r="R1866" s="186">
        <f t="shared" si="241"/>
        <v>49434.71</v>
      </c>
      <c r="S1866" s="433">
        <v>0</v>
      </c>
      <c r="T1866" s="433">
        <v>0</v>
      </c>
      <c r="U1866" s="433">
        <v>0</v>
      </c>
      <c r="V1866" s="433">
        <v>0</v>
      </c>
      <c r="W1866" s="433">
        <v>0</v>
      </c>
      <c r="X1866" s="433">
        <v>0</v>
      </c>
      <c r="Y1866" s="433">
        <v>0</v>
      </c>
      <c r="Z1866" s="433">
        <v>0</v>
      </c>
      <c r="AA1866" s="433">
        <v>0</v>
      </c>
      <c r="AB1866" s="433">
        <v>0</v>
      </c>
      <c r="AC1866" s="433">
        <v>0</v>
      </c>
      <c r="AD1866" s="433">
        <v>0</v>
      </c>
      <c r="AE1866" s="433">
        <v>0</v>
      </c>
      <c r="AF1866" s="433">
        <v>0</v>
      </c>
      <c r="AG1866" s="433">
        <v>49434.71</v>
      </c>
      <c r="AH1866" s="433">
        <v>0</v>
      </c>
      <c r="AI1866" s="433">
        <v>0</v>
      </c>
      <c r="AJ1866" s="433">
        <v>0</v>
      </c>
      <c r="AK1866" s="175"/>
      <c r="AL1866" s="175">
        <v>6026434.71</v>
      </c>
      <c r="AM1866" s="175">
        <v>6151607.1600000001</v>
      </c>
      <c r="AN1866" s="175">
        <v>125172.45000000001</v>
      </c>
    </row>
    <row r="1867" spans="1:40" s="128" customFormat="1" ht="23.25" customHeight="1" x14ac:dyDescent="0.35">
      <c r="A1867" s="256">
        <v>2024</v>
      </c>
      <c r="B1867" s="184">
        <f t="shared" si="239"/>
        <v>564</v>
      </c>
      <c r="C1867" s="393" t="s">
        <v>3766</v>
      </c>
      <c r="D1867" s="184">
        <v>32361</v>
      </c>
      <c r="E1867" s="287">
        <f>VLOOKUP(D1867,'[1]2023-2025'!$A:$G,7,0)</f>
        <v>2023</v>
      </c>
      <c r="F1867" s="287"/>
      <c r="G1867" s="287" t="s">
        <v>1899</v>
      </c>
      <c r="H1867" s="288">
        <f>INDEX('[1]2023-2025'!$AK:$AK,MATCH(D1867,'[1]2023-2025'!$A:$A,0))</f>
        <v>44670</v>
      </c>
      <c r="I1867" s="288" t="e">
        <v>#N/A</v>
      </c>
      <c r="J1867" s="288" t="e">
        <f>VLOOKUP(D1867,[1]Лист3!$A:$AK,37,0)</f>
        <v>#N/A</v>
      </c>
      <c r="K1867" s="289">
        <f>INDEX('[1]2023-2025'!$G:$G,MATCH(D1867,'[1]2023-2025'!$A:$A,0))</f>
        <v>2023</v>
      </c>
      <c r="L1867" s="289"/>
      <c r="M1867" s="289"/>
      <c r="N1867" s="289"/>
      <c r="O1867" s="289" t="s">
        <v>2446</v>
      </c>
      <c r="P1867" s="289" t="s">
        <v>2599</v>
      </c>
      <c r="Q1867" s="186">
        <f t="shared" si="240"/>
        <v>11567585.43</v>
      </c>
      <c r="R1867" s="186">
        <f t="shared" si="241"/>
        <v>11400167.369999999</v>
      </c>
      <c r="S1867" s="433">
        <v>4696837.42</v>
      </c>
      <c r="T1867" s="433">
        <v>0</v>
      </c>
      <c r="U1867" s="433">
        <v>0</v>
      </c>
      <c r="V1867" s="433">
        <v>0</v>
      </c>
      <c r="W1867" s="433">
        <v>0</v>
      </c>
      <c r="X1867" s="433">
        <v>0</v>
      </c>
      <c r="Y1867" s="433">
        <v>0</v>
      </c>
      <c r="Z1867" s="433">
        <v>0</v>
      </c>
      <c r="AA1867" s="433">
        <v>0</v>
      </c>
      <c r="AB1867" s="433">
        <v>0</v>
      </c>
      <c r="AC1867" s="433">
        <v>6703329.9499999993</v>
      </c>
      <c r="AD1867" s="433">
        <v>0</v>
      </c>
      <c r="AE1867" s="433">
        <v>0</v>
      </c>
      <c r="AF1867" s="433">
        <v>0</v>
      </c>
      <c r="AG1867" s="433">
        <v>0</v>
      </c>
      <c r="AH1867" s="433">
        <v>0</v>
      </c>
      <c r="AI1867" s="433">
        <v>0</v>
      </c>
      <c r="AJ1867" s="433">
        <v>167418.06</v>
      </c>
      <c r="AK1867" s="175"/>
      <c r="AL1867" s="175">
        <v>12808349.580000002</v>
      </c>
      <c r="AM1867" s="175">
        <v>24856885.940000001</v>
      </c>
      <c r="AN1867" s="175">
        <v>12048536.359999999</v>
      </c>
    </row>
    <row r="1868" spans="1:40" s="128" customFormat="1" ht="23.25" customHeight="1" x14ac:dyDescent="0.35">
      <c r="A1868" s="256">
        <v>2024</v>
      </c>
      <c r="B1868" s="184">
        <f t="shared" si="239"/>
        <v>565</v>
      </c>
      <c r="C1868" s="408" t="s">
        <v>3130</v>
      </c>
      <c r="D1868" s="184">
        <v>35576</v>
      </c>
      <c r="E1868" s="287"/>
      <c r="F1868" s="287"/>
      <c r="G1868" s="287"/>
      <c r="H1868" s="288"/>
      <c r="I1868" s="288"/>
      <c r="J1868" s="288"/>
      <c r="K1868" s="289"/>
      <c r="L1868" s="289"/>
      <c r="M1868" s="289"/>
      <c r="N1868" s="289"/>
      <c r="O1868" s="289"/>
      <c r="P1868" s="289"/>
      <c r="Q1868" s="186">
        <f t="shared" si="240"/>
        <v>334230.2</v>
      </c>
      <c r="R1868" s="186">
        <f t="shared" si="241"/>
        <v>329301.82</v>
      </c>
      <c r="S1868" s="433">
        <v>0</v>
      </c>
      <c r="T1868" s="433">
        <v>0</v>
      </c>
      <c r="U1868" s="433">
        <v>0</v>
      </c>
      <c r="V1868" s="433">
        <v>0</v>
      </c>
      <c r="W1868" s="433">
        <v>0</v>
      </c>
      <c r="X1868" s="433">
        <v>0</v>
      </c>
      <c r="Y1868" s="433">
        <v>0</v>
      </c>
      <c r="Z1868" s="433">
        <v>0</v>
      </c>
      <c r="AA1868" s="433">
        <v>0</v>
      </c>
      <c r="AB1868" s="433">
        <v>329301.82</v>
      </c>
      <c r="AC1868" s="433">
        <v>0</v>
      </c>
      <c r="AD1868" s="433">
        <v>0</v>
      </c>
      <c r="AE1868" s="433">
        <v>0</v>
      </c>
      <c r="AF1868" s="433">
        <v>0</v>
      </c>
      <c r="AG1868" s="433">
        <v>0</v>
      </c>
      <c r="AH1868" s="433">
        <v>0</v>
      </c>
      <c r="AI1868" s="433">
        <v>0</v>
      </c>
      <c r="AJ1868" s="433">
        <v>4928.38</v>
      </c>
      <c r="AK1868" s="175"/>
      <c r="AL1868" s="175">
        <v>8854543.9000000004</v>
      </c>
      <c r="AM1868" s="175">
        <v>17470739.050000001</v>
      </c>
      <c r="AN1868" s="175">
        <v>8616195.1500000004</v>
      </c>
    </row>
    <row r="1869" spans="1:40" s="128" customFormat="1" ht="20.3" customHeight="1" x14ac:dyDescent="0.35">
      <c r="A1869" s="256">
        <v>2024</v>
      </c>
      <c r="B1869" s="184">
        <f t="shared" si="239"/>
        <v>566</v>
      </c>
      <c r="C1869" s="393" t="s">
        <v>3872</v>
      </c>
      <c r="D1869" s="184">
        <v>36839</v>
      </c>
      <c r="E1869" s="287">
        <f>VLOOKUP(D1869,'[1]2023-2025'!$A:$G,7,0)</f>
        <v>2024</v>
      </c>
      <c r="F1869" s="287"/>
      <c r="G1869" s="287" t="s">
        <v>1899</v>
      </c>
      <c r="H1869" s="288" t="str">
        <f>INDEX('[1]2023-2025'!$AK:$AK,MATCH(D1869,'[1]2023-2025'!$A:$A,0))</f>
        <v>вкл. Протоколом</v>
      </c>
      <c r="I1869" s="288" t="e">
        <v>#N/A</v>
      </c>
      <c r="J1869" s="288" t="e">
        <f>VLOOKUP(D1869,[1]Лист3!$A:$AK,37,0)</f>
        <v>#N/A</v>
      </c>
      <c r="K1869" s="289">
        <f>INDEX('[1]2023-2025'!$G:$G,MATCH(D1869,'[1]2023-2025'!$A:$A,0))</f>
        <v>2024</v>
      </c>
      <c r="L1869" s="289"/>
      <c r="M1869" s="289"/>
      <c r="N1869" s="289"/>
      <c r="O1869" s="289" t="e">
        <v>#N/A</v>
      </c>
      <c r="P1869" s="289" t="e">
        <v>#N/A</v>
      </c>
      <c r="Q1869" s="186">
        <f t="shared" si="240"/>
        <v>110478</v>
      </c>
      <c r="R1869" s="186">
        <f t="shared" si="241"/>
        <v>110478</v>
      </c>
      <c r="S1869" s="433">
        <v>0</v>
      </c>
      <c r="T1869" s="433">
        <v>0</v>
      </c>
      <c r="U1869" s="433">
        <v>0</v>
      </c>
      <c r="V1869" s="433">
        <v>0</v>
      </c>
      <c r="W1869" s="433">
        <v>0</v>
      </c>
      <c r="X1869" s="433">
        <v>0</v>
      </c>
      <c r="Y1869" s="433">
        <v>0</v>
      </c>
      <c r="Z1869" s="433">
        <v>0</v>
      </c>
      <c r="AA1869" s="433">
        <v>0</v>
      </c>
      <c r="AB1869" s="433">
        <v>0</v>
      </c>
      <c r="AC1869" s="433">
        <v>0</v>
      </c>
      <c r="AD1869" s="433">
        <v>0</v>
      </c>
      <c r="AE1869" s="433">
        <v>0</v>
      </c>
      <c r="AF1869" s="433">
        <v>0</v>
      </c>
      <c r="AG1869" s="433">
        <v>110478</v>
      </c>
      <c r="AH1869" s="433">
        <v>0</v>
      </c>
      <c r="AI1869" s="433">
        <v>0</v>
      </c>
      <c r="AJ1869" s="433">
        <v>0</v>
      </c>
      <c r="AK1869" s="175"/>
      <c r="AL1869" s="175">
        <v>21060200.879999999</v>
      </c>
      <c r="AM1869" s="175">
        <v>21170678.879999999</v>
      </c>
      <c r="AN1869" s="175">
        <v>110478</v>
      </c>
    </row>
    <row r="1870" spans="1:40" s="7" customFormat="1" ht="20.3" customHeight="1" x14ac:dyDescent="0.35">
      <c r="A1870" s="256">
        <v>2024</v>
      </c>
      <c r="B1870" s="184">
        <f t="shared" si="239"/>
        <v>567</v>
      </c>
      <c r="C1870" s="393" t="s">
        <v>3963</v>
      </c>
      <c r="D1870" s="184">
        <v>55918</v>
      </c>
      <c r="E1870" s="287"/>
      <c r="F1870" s="287"/>
      <c r="G1870" s="287"/>
      <c r="H1870" s="288"/>
      <c r="I1870" s="288"/>
      <c r="J1870" s="288"/>
      <c r="K1870" s="289"/>
      <c r="L1870" s="289"/>
      <c r="M1870" s="289"/>
      <c r="N1870" s="289"/>
      <c r="O1870" s="289"/>
      <c r="P1870" s="289"/>
      <c r="Q1870" s="186">
        <f t="shared" si="240"/>
        <v>89815.05</v>
      </c>
      <c r="R1870" s="186">
        <f t="shared" si="241"/>
        <v>89815.05</v>
      </c>
      <c r="S1870" s="433">
        <v>0</v>
      </c>
      <c r="T1870" s="433">
        <v>0</v>
      </c>
      <c r="U1870" s="433">
        <v>0</v>
      </c>
      <c r="V1870" s="433">
        <v>0</v>
      </c>
      <c r="W1870" s="433">
        <v>0</v>
      </c>
      <c r="X1870" s="433">
        <v>0</v>
      </c>
      <c r="Y1870" s="433">
        <v>0</v>
      </c>
      <c r="Z1870" s="433">
        <v>0</v>
      </c>
      <c r="AA1870" s="433">
        <v>0</v>
      </c>
      <c r="AB1870" s="433">
        <v>0</v>
      </c>
      <c r="AC1870" s="433">
        <v>0</v>
      </c>
      <c r="AD1870" s="433">
        <v>0</v>
      </c>
      <c r="AE1870" s="433">
        <v>0</v>
      </c>
      <c r="AF1870" s="433">
        <v>0</v>
      </c>
      <c r="AG1870" s="433">
        <v>89815.05</v>
      </c>
      <c r="AH1870" s="433">
        <v>0</v>
      </c>
      <c r="AI1870" s="433">
        <v>0</v>
      </c>
      <c r="AJ1870" s="433">
        <v>0</v>
      </c>
      <c r="AK1870" s="175"/>
      <c r="AL1870" s="175">
        <v>31763747.579999998</v>
      </c>
      <c r="AM1870" s="175">
        <v>31853562.629999999</v>
      </c>
      <c r="AN1870" s="175">
        <v>89815.05</v>
      </c>
    </row>
    <row r="1871" spans="1:40" s="128" customFormat="1" ht="20.3" customHeight="1" x14ac:dyDescent="0.35">
      <c r="A1871" s="256">
        <v>2024</v>
      </c>
      <c r="B1871" s="184">
        <f t="shared" si="239"/>
        <v>568</v>
      </c>
      <c r="C1871" s="393" t="s">
        <v>3177</v>
      </c>
      <c r="D1871" s="184">
        <v>46536</v>
      </c>
      <c r="E1871" s="287"/>
      <c r="F1871" s="287"/>
      <c r="G1871" s="287"/>
      <c r="H1871" s="288"/>
      <c r="I1871" s="288"/>
      <c r="J1871" s="288"/>
      <c r="K1871" s="289"/>
      <c r="L1871" s="289"/>
      <c r="M1871" s="289"/>
      <c r="N1871" s="289"/>
      <c r="O1871" s="289"/>
      <c r="P1871" s="289"/>
      <c r="Q1871" s="186">
        <f t="shared" si="240"/>
        <v>94557.62</v>
      </c>
      <c r="R1871" s="186">
        <f t="shared" si="241"/>
        <v>94557.62</v>
      </c>
      <c r="S1871" s="433">
        <v>0</v>
      </c>
      <c r="T1871" s="433">
        <v>0</v>
      </c>
      <c r="U1871" s="433">
        <v>0</v>
      </c>
      <c r="V1871" s="433">
        <v>0</v>
      </c>
      <c r="W1871" s="433">
        <v>0</v>
      </c>
      <c r="X1871" s="433">
        <v>0</v>
      </c>
      <c r="Y1871" s="433">
        <v>0</v>
      </c>
      <c r="Z1871" s="433">
        <v>0</v>
      </c>
      <c r="AA1871" s="433">
        <v>0</v>
      </c>
      <c r="AB1871" s="433">
        <v>0</v>
      </c>
      <c r="AC1871" s="433">
        <v>0</v>
      </c>
      <c r="AD1871" s="433">
        <v>0</v>
      </c>
      <c r="AE1871" s="433">
        <v>0</v>
      </c>
      <c r="AF1871" s="433">
        <v>0</v>
      </c>
      <c r="AG1871" s="433">
        <v>94557.62</v>
      </c>
      <c r="AH1871" s="433">
        <v>0</v>
      </c>
      <c r="AI1871" s="433">
        <v>0</v>
      </c>
      <c r="AJ1871" s="433">
        <v>0</v>
      </c>
      <c r="AK1871" s="175"/>
      <c r="AL1871" s="175">
        <v>13563357.620000001</v>
      </c>
      <c r="AM1871" s="175">
        <v>13657915.24</v>
      </c>
      <c r="AN1871" s="175">
        <v>94557.62</v>
      </c>
    </row>
    <row r="1872" spans="1:40" s="128" customFormat="1" ht="21.45" customHeight="1" x14ac:dyDescent="0.35">
      <c r="A1872" s="256">
        <v>2024</v>
      </c>
      <c r="B1872" s="184">
        <f t="shared" si="239"/>
        <v>569</v>
      </c>
      <c r="C1872" s="393" t="s">
        <v>3178</v>
      </c>
      <c r="D1872" s="184">
        <v>32944</v>
      </c>
      <c r="E1872" s="287"/>
      <c r="F1872" s="287"/>
      <c r="G1872" s="287"/>
      <c r="H1872" s="288"/>
      <c r="I1872" s="288"/>
      <c r="J1872" s="288"/>
      <c r="K1872" s="289"/>
      <c r="L1872" s="289"/>
      <c r="M1872" s="289"/>
      <c r="N1872" s="289"/>
      <c r="O1872" s="289"/>
      <c r="P1872" s="289"/>
      <c r="Q1872" s="186">
        <f t="shared" si="240"/>
        <v>869749.52999999991</v>
      </c>
      <c r="R1872" s="186">
        <f t="shared" si="241"/>
        <v>851526.85999999987</v>
      </c>
      <c r="S1872" s="433">
        <v>0</v>
      </c>
      <c r="T1872" s="433">
        <v>0</v>
      </c>
      <c r="U1872" s="433">
        <v>0</v>
      </c>
      <c r="V1872" s="433">
        <v>0</v>
      </c>
      <c r="W1872" s="433">
        <v>0</v>
      </c>
      <c r="X1872" s="433">
        <v>0</v>
      </c>
      <c r="Y1872" s="433">
        <v>0</v>
      </c>
      <c r="Z1872" s="433">
        <v>0</v>
      </c>
      <c r="AA1872" s="433">
        <v>0</v>
      </c>
      <c r="AB1872" s="433">
        <v>0</v>
      </c>
      <c r="AC1872" s="433">
        <v>851526.85999999987</v>
      </c>
      <c r="AD1872" s="433">
        <v>0</v>
      </c>
      <c r="AE1872" s="433">
        <v>0</v>
      </c>
      <c r="AF1872" s="433">
        <v>0</v>
      </c>
      <c r="AG1872" s="433">
        <v>0</v>
      </c>
      <c r="AH1872" s="433">
        <v>0</v>
      </c>
      <c r="AI1872" s="433">
        <v>0</v>
      </c>
      <c r="AJ1872" s="433">
        <v>18222.669999999998</v>
      </c>
      <c r="AK1872" s="175"/>
      <c r="AL1872" s="175">
        <v>7057186.5599999996</v>
      </c>
      <c r="AM1872" s="175">
        <v>10003491.609999999</v>
      </c>
      <c r="AN1872" s="175">
        <v>2946305.05</v>
      </c>
    </row>
    <row r="1873" spans="1:40" s="128" customFormat="1" ht="20.3" customHeight="1" x14ac:dyDescent="0.35">
      <c r="A1873" s="256">
        <v>2024</v>
      </c>
      <c r="B1873" s="184">
        <f t="shared" si="239"/>
        <v>570</v>
      </c>
      <c r="C1873" s="393" t="s">
        <v>3179</v>
      </c>
      <c r="D1873" s="184">
        <v>33916</v>
      </c>
      <c r="E1873" s="287"/>
      <c r="F1873" s="287"/>
      <c r="G1873" s="287"/>
      <c r="H1873" s="288"/>
      <c r="I1873" s="288"/>
      <c r="J1873" s="288"/>
      <c r="K1873" s="289"/>
      <c r="L1873" s="289"/>
      <c r="M1873" s="289"/>
      <c r="N1873" s="289"/>
      <c r="O1873" s="289"/>
      <c r="P1873" s="289"/>
      <c r="Q1873" s="186">
        <f t="shared" si="240"/>
        <v>129463.03</v>
      </c>
      <c r="R1873" s="186">
        <f t="shared" si="241"/>
        <v>129463.03</v>
      </c>
      <c r="S1873" s="433">
        <v>0</v>
      </c>
      <c r="T1873" s="433">
        <v>0</v>
      </c>
      <c r="U1873" s="433">
        <v>0</v>
      </c>
      <c r="V1873" s="433">
        <v>0</v>
      </c>
      <c r="W1873" s="433">
        <v>0</v>
      </c>
      <c r="X1873" s="433">
        <v>0</v>
      </c>
      <c r="Y1873" s="433">
        <v>0</v>
      </c>
      <c r="Z1873" s="433">
        <v>0</v>
      </c>
      <c r="AA1873" s="433">
        <v>0</v>
      </c>
      <c r="AB1873" s="433">
        <v>0</v>
      </c>
      <c r="AC1873" s="433">
        <v>0</v>
      </c>
      <c r="AD1873" s="433">
        <v>0</v>
      </c>
      <c r="AE1873" s="433">
        <v>0</v>
      </c>
      <c r="AF1873" s="433">
        <v>0</v>
      </c>
      <c r="AG1873" s="433">
        <v>129463.03</v>
      </c>
      <c r="AH1873" s="433">
        <v>0</v>
      </c>
      <c r="AI1873" s="433">
        <v>0</v>
      </c>
      <c r="AJ1873" s="433">
        <v>0</v>
      </c>
      <c r="AK1873" s="175"/>
      <c r="AL1873" s="175">
        <v>16511914.42</v>
      </c>
      <c r="AM1873" s="175">
        <v>16641377.449999999</v>
      </c>
      <c r="AN1873" s="175">
        <v>129463.03</v>
      </c>
    </row>
    <row r="1874" spans="1:40" s="249" customFormat="1" ht="23.9" customHeight="1" x14ac:dyDescent="0.35">
      <c r="A1874" s="256">
        <v>2024</v>
      </c>
      <c r="B1874" s="184">
        <f t="shared" si="239"/>
        <v>571</v>
      </c>
      <c r="C1874" s="393" t="s">
        <v>2397</v>
      </c>
      <c r="D1874" s="184">
        <v>35584</v>
      </c>
      <c r="E1874" s="287">
        <v>2023</v>
      </c>
      <c r="F1874" s="287" t="s">
        <v>2879</v>
      </c>
      <c r="G1874" s="287"/>
      <c r="H1874" s="288">
        <v>0</v>
      </c>
      <c r="I1874" s="288" t="e">
        <v>#N/A</v>
      </c>
      <c r="J1874" s="288" t="e">
        <v>#N/A</v>
      </c>
      <c r="K1874" s="289"/>
      <c r="L1874" s="289"/>
      <c r="M1874" s="289"/>
      <c r="N1874" s="289"/>
      <c r="O1874" s="289" t="e">
        <v>#N/A</v>
      </c>
      <c r="P1874" s="289" t="e">
        <v>#N/A</v>
      </c>
      <c r="Q1874" s="186">
        <f t="shared" si="240"/>
        <v>10827515.199999999</v>
      </c>
      <c r="R1874" s="186">
        <f>SUM(S1874:AI1874)</f>
        <v>10827515.199999999</v>
      </c>
      <c r="S1874" s="433">
        <v>0</v>
      </c>
      <c r="T1874" s="433">
        <v>0</v>
      </c>
      <c r="U1874" s="433">
        <v>0</v>
      </c>
      <c r="V1874" s="433">
        <v>0</v>
      </c>
      <c r="W1874" s="433">
        <v>0</v>
      </c>
      <c r="X1874" s="433">
        <v>0</v>
      </c>
      <c r="Y1874" s="433">
        <v>0</v>
      </c>
      <c r="Z1874" s="433">
        <v>0</v>
      </c>
      <c r="AA1874" s="433">
        <v>0</v>
      </c>
      <c r="AB1874" s="433">
        <v>911662.84000000008</v>
      </c>
      <c r="AC1874" s="433">
        <v>9915852.3599999994</v>
      </c>
      <c r="AD1874" s="433">
        <v>0</v>
      </c>
      <c r="AE1874" s="433">
        <v>0</v>
      </c>
      <c r="AF1874" s="433">
        <v>0</v>
      </c>
      <c r="AG1874" s="433">
        <v>0</v>
      </c>
      <c r="AH1874" s="433">
        <v>0</v>
      </c>
      <c r="AI1874" s="433">
        <v>0</v>
      </c>
      <c r="AJ1874" s="433">
        <v>0</v>
      </c>
      <c r="AK1874" s="175"/>
      <c r="AL1874" s="175">
        <v>7791509.4748692829</v>
      </c>
      <c r="AM1874" s="175">
        <v>19760019.670000002</v>
      </c>
      <c r="AN1874" s="175">
        <v>11968510.195130719</v>
      </c>
    </row>
    <row r="1875" spans="1:40" s="84" customFormat="1" ht="23.25" customHeight="1" x14ac:dyDescent="0.35">
      <c r="A1875" s="256">
        <v>2024</v>
      </c>
      <c r="B1875" s="184">
        <f t="shared" si="239"/>
        <v>572</v>
      </c>
      <c r="C1875" s="393" t="s">
        <v>1694</v>
      </c>
      <c r="D1875" s="184">
        <v>36486</v>
      </c>
      <c r="E1875" s="287">
        <f>VLOOKUP(D1875,'[1]2023-2025'!$A:$G,7,0)</f>
        <v>2023</v>
      </c>
      <c r="F1875" s="287"/>
      <c r="G1875" s="287" t="s">
        <v>1899</v>
      </c>
      <c r="H1875" s="288">
        <f>INDEX('[1]2023-2025'!$AK:$AK,MATCH(D1875,'[1]2023-2025'!$A:$A,0))</f>
        <v>44638</v>
      </c>
      <c r="I1875" s="288" t="e">
        <v>#N/A</v>
      </c>
      <c r="J1875" s="288" t="e">
        <f>VLOOKUP(D1875,[1]Лист3!$A:$AK,37,0)</f>
        <v>#N/A</v>
      </c>
      <c r="K1875" s="289">
        <f>INDEX('[1]2023-2025'!$G:$G,MATCH(D1875,'[1]2023-2025'!$A:$A,0))</f>
        <v>2023</v>
      </c>
      <c r="L1875" s="289"/>
      <c r="M1875" s="289"/>
      <c r="N1875" s="289"/>
      <c r="O1875" s="289" t="s">
        <v>2587</v>
      </c>
      <c r="P1875" s="289">
        <v>0</v>
      </c>
      <c r="Q1875" s="186">
        <f t="shared" si="240"/>
        <v>417710.3</v>
      </c>
      <c r="R1875" s="186">
        <f t="shared" ref="R1875:R1883" si="242">SUM(S1875:AI1875)</f>
        <v>417710.3</v>
      </c>
      <c r="S1875" s="433">
        <v>0</v>
      </c>
      <c r="T1875" s="433">
        <v>0</v>
      </c>
      <c r="U1875" s="433">
        <v>0</v>
      </c>
      <c r="V1875" s="433">
        <v>0</v>
      </c>
      <c r="W1875" s="433">
        <v>0</v>
      </c>
      <c r="X1875" s="433">
        <v>0</v>
      </c>
      <c r="Y1875" s="433">
        <v>0</v>
      </c>
      <c r="Z1875" s="433">
        <v>0</v>
      </c>
      <c r="AA1875" s="433">
        <v>0</v>
      </c>
      <c r="AB1875" s="433">
        <v>0</v>
      </c>
      <c r="AC1875" s="433">
        <v>0</v>
      </c>
      <c r="AD1875" s="433">
        <v>0</v>
      </c>
      <c r="AE1875" s="433">
        <v>0</v>
      </c>
      <c r="AF1875" s="433">
        <v>0</v>
      </c>
      <c r="AG1875" s="433">
        <v>417710.3</v>
      </c>
      <c r="AH1875" s="433">
        <v>0</v>
      </c>
      <c r="AI1875" s="433">
        <v>0</v>
      </c>
      <c r="AJ1875" s="433">
        <v>0</v>
      </c>
      <c r="AK1875" s="175"/>
      <c r="AL1875" s="175">
        <v>2583604.2199999997</v>
      </c>
      <c r="AM1875" s="175">
        <v>3310375.61</v>
      </c>
      <c r="AN1875" s="175">
        <v>726771.39</v>
      </c>
    </row>
    <row r="1876" spans="1:40" s="84" customFormat="1" ht="23.25" customHeight="1" x14ac:dyDescent="0.35">
      <c r="A1876" s="256">
        <v>2024</v>
      </c>
      <c r="B1876" s="184">
        <f t="shared" si="239"/>
        <v>573</v>
      </c>
      <c r="C1876" s="393" t="s">
        <v>1709</v>
      </c>
      <c r="D1876" s="184">
        <v>37062</v>
      </c>
      <c r="E1876" s="287">
        <f>VLOOKUP(D1876,'[1]2023-2025'!$A:$G,7,0)</f>
        <v>2023</v>
      </c>
      <c r="F1876" s="287"/>
      <c r="G1876" s="287" t="s">
        <v>1899</v>
      </c>
      <c r="H1876" s="288">
        <f>INDEX('[1]2023-2025'!$AK:$AK,MATCH(D1876,'[1]2023-2025'!$A:$A,0))</f>
        <v>44638</v>
      </c>
      <c r="I1876" s="288" t="e">
        <v>#N/A</v>
      </c>
      <c r="J1876" s="288" t="e">
        <f>VLOOKUP(D1876,[1]Лист3!$A:$AK,37,0)</f>
        <v>#N/A</v>
      </c>
      <c r="K1876" s="289">
        <f>INDEX('[1]2023-2025'!$G:$G,MATCH(D1876,'[1]2023-2025'!$A:$A,0))</f>
        <v>2023</v>
      </c>
      <c r="L1876" s="289"/>
      <c r="M1876" s="289"/>
      <c r="N1876" s="289"/>
      <c r="O1876" s="289" t="s">
        <v>2587</v>
      </c>
      <c r="P1876" s="289">
        <v>0</v>
      </c>
      <c r="Q1876" s="186">
        <f t="shared" si="240"/>
        <v>297850.61</v>
      </c>
      <c r="R1876" s="186">
        <f t="shared" si="242"/>
        <v>297850.61</v>
      </c>
      <c r="S1876" s="433">
        <v>0</v>
      </c>
      <c r="T1876" s="433">
        <v>0</v>
      </c>
      <c r="U1876" s="433">
        <v>0</v>
      </c>
      <c r="V1876" s="433">
        <v>0</v>
      </c>
      <c r="W1876" s="433">
        <v>0</v>
      </c>
      <c r="X1876" s="433">
        <v>0</v>
      </c>
      <c r="Y1876" s="433">
        <v>0</v>
      </c>
      <c r="Z1876" s="433">
        <v>0</v>
      </c>
      <c r="AA1876" s="433">
        <v>0</v>
      </c>
      <c r="AB1876" s="433">
        <v>0</v>
      </c>
      <c r="AC1876" s="433">
        <v>0</v>
      </c>
      <c r="AD1876" s="433">
        <v>0</v>
      </c>
      <c r="AE1876" s="433">
        <v>0</v>
      </c>
      <c r="AF1876" s="433">
        <v>0</v>
      </c>
      <c r="AG1876" s="433">
        <v>297850.61</v>
      </c>
      <c r="AH1876" s="433">
        <v>0</v>
      </c>
      <c r="AI1876" s="433">
        <v>0</v>
      </c>
      <c r="AJ1876" s="433">
        <v>0</v>
      </c>
      <c r="AK1876" s="175"/>
      <c r="AL1876" s="175">
        <v>488335.59999999986</v>
      </c>
      <c r="AM1876" s="175">
        <v>1198164.4099999999</v>
      </c>
      <c r="AN1876" s="175">
        <v>709828.81</v>
      </c>
    </row>
    <row r="1877" spans="1:40" s="84" customFormat="1" ht="23.25" customHeight="1" x14ac:dyDescent="0.35">
      <c r="A1877" s="256">
        <v>2024</v>
      </c>
      <c r="B1877" s="184">
        <f t="shared" si="239"/>
        <v>574</v>
      </c>
      <c r="C1877" s="393" t="s">
        <v>3782</v>
      </c>
      <c r="D1877" s="184">
        <v>32432</v>
      </c>
      <c r="E1877" s="287">
        <f>VLOOKUP(D1877,'[1]2023-2025'!$A:$G,7,0)</f>
        <v>2023</v>
      </c>
      <c r="F1877" s="287"/>
      <c r="G1877" s="287" t="s">
        <v>1899</v>
      </c>
      <c r="H1877" s="288">
        <f>INDEX('[1]2023-2025'!$AK:$AK,MATCH(D1877,'[1]2023-2025'!$A:$A,0))</f>
        <v>44638</v>
      </c>
      <c r="I1877" s="288" t="e">
        <v>#N/A</v>
      </c>
      <c r="J1877" s="288" t="e">
        <f>VLOOKUP(D1877,[1]Лист3!$A:$AK,37,0)</f>
        <v>#N/A</v>
      </c>
      <c r="K1877" s="289">
        <f>INDEX('[1]2023-2025'!$G:$G,MATCH(D1877,'[1]2023-2025'!$A:$A,0))</f>
        <v>2023</v>
      </c>
      <c r="L1877" s="289"/>
      <c r="M1877" s="289"/>
      <c r="N1877" s="289"/>
      <c r="O1877" s="289" t="s">
        <v>2587</v>
      </c>
      <c r="P1877" s="289">
        <v>0</v>
      </c>
      <c r="Q1877" s="186">
        <f t="shared" si="240"/>
        <v>3115437.8000000003</v>
      </c>
      <c r="R1877" s="186">
        <f t="shared" si="242"/>
        <v>3063556.91</v>
      </c>
      <c r="S1877" s="433">
        <v>0</v>
      </c>
      <c r="T1877" s="433">
        <v>1806271.3</v>
      </c>
      <c r="U1877" s="433">
        <v>0</v>
      </c>
      <c r="V1877" s="433">
        <v>342347.38</v>
      </c>
      <c r="W1877" s="433">
        <v>518428.51999999996</v>
      </c>
      <c r="X1877" s="433">
        <v>396509.70999999996</v>
      </c>
      <c r="Y1877" s="433">
        <v>0</v>
      </c>
      <c r="Z1877" s="433">
        <v>0</v>
      </c>
      <c r="AA1877" s="433">
        <v>0</v>
      </c>
      <c r="AB1877" s="433">
        <v>0</v>
      </c>
      <c r="AC1877" s="433">
        <v>0</v>
      </c>
      <c r="AD1877" s="433">
        <v>0</v>
      </c>
      <c r="AE1877" s="433">
        <v>0</v>
      </c>
      <c r="AF1877" s="433">
        <v>0</v>
      </c>
      <c r="AG1877" s="433">
        <v>0</v>
      </c>
      <c r="AH1877" s="433">
        <v>0</v>
      </c>
      <c r="AI1877" s="433">
        <v>0</v>
      </c>
      <c r="AJ1877" s="433">
        <v>51880.89</v>
      </c>
      <c r="AK1877" s="175"/>
      <c r="AL1877" s="175">
        <v>10136885.83</v>
      </c>
      <c r="AM1877" s="175">
        <v>16337313.57</v>
      </c>
      <c r="AN1877" s="175">
        <v>6200427.7400000002</v>
      </c>
    </row>
    <row r="1878" spans="1:40" s="84" customFormat="1" ht="23.25" customHeight="1" x14ac:dyDescent="0.35">
      <c r="A1878" s="256">
        <v>2024</v>
      </c>
      <c r="B1878" s="184">
        <f t="shared" si="239"/>
        <v>575</v>
      </c>
      <c r="C1878" s="393" t="s">
        <v>3261</v>
      </c>
      <c r="D1878" s="184">
        <v>36144</v>
      </c>
      <c r="E1878" s="287"/>
      <c r="F1878" s="287"/>
      <c r="G1878" s="287"/>
      <c r="H1878" s="288"/>
      <c r="I1878" s="288"/>
      <c r="J1878" s="288"/>
      <c r="K1878" s="289"/>
      <c r="L1878" s="289"/>
      <c r="M1878" s="289"/>
      <c r="N1878" s="289"/>
      <c r="O1878" s="289"/>
      <c r="P1878" s="289"/>
      <c r="Q1878" s="186">
        <f t="shared" si="240"/>
        <v>1566205.74</v>
      </c>
      <c r="R1878" s="186">
        <f t="shared" si="242"/>
        <v>1566205.74</v>
      </c>
      <c r="S1878" s="433">
        <v>0</v>
      </c>
      <c r="T1878" s="433">
        <v>0</v>
      </c>
      <c r="U1878" s="433">
        <v>0</v>
      </c>
      <c r="V1878" s="433">
        <v>0</v>
      </c>
      <c r="W1878" s="433">
        <v>0</v>
      </c>
      <c r="X1878" s="433">
        <v>0</v>
      </c>
      <c r="Y1878" s="433">
        <v>0</v>
      </c>
      <c r="Z1878" s="433">
        <v>0</v>
      </c>
      <c r="AA1878" s="433">
        <v>0</v>
      </c>
      <c r="AB1878" s="433">
        <v>0</v>
      </c>
      <c r="AC1878" s="433">
        <v>0</v>
      </c>
      <c r="AD1878" s="433">
        <v>0</v>
      </c>
      <c r="AE1878" s="433">
        <v>0</v>
      </c>
      <c r="AF1878" s="433">
        <v>0</v>
      </c>
      <c r="AG1878" s="433">
        <v>1566205.74</v>
      </c>
      <c r="AH1878" s="433">
        <v>0</v>
      </c>
      <c r="AI1878" s="433">
        <v>0</v>
      </c>
      <c r="AJ1878" s="433">
        <v>0</v>
      </c>
      <c r="AK1878" s="175"/>
      <c r="AL1878" s="175">
        <v>3865335.37</v>
      </c>
      <c r="AM1878" s="175">
        <v>5442992.1200000001</v>
      </c>
      <c r="AN1878" s="175">
        <v>1577656.75</v>
      </c>
    </row>
    <row r="1879" spans="1:40" s="105" customFormat="1" ht="20.3" customHeight="1" x14ac:dyDescent="0.35">
      <c r="A1879" s="256">
        <v>2024</v>
      </c>
      <c r="B1879" s="184">
        <f>B1878+1</f>
        <v>576</v>
      </c>
      <c r="C1879" s="393" t="s">
        <v>1314</v>
      </c>
      <c r="D1879" s="184">
        <v>36844</v>
      </c>
      <c r="E1879" s="287" t="e">
        <f>VLOOKUP(D1879,'[1]2023-2025'!$A:$G,7,0)</f>
        <v>#N/A</v>
      </c>
      <c r="F1879" s="287"/>
      <c r="G1879" s="287" t="s">
        <v>1899</v>
      </c>
      <c r="H1879" s="288" t="e">
        <f>INDEX('[1]2023-2025'!$AK:$AK,MATCH(D1879,'[1]2023-2025'!$A:$A,0))</f>
        <v>#N/A</v>
      </c>
      <c r="I1879" s="288" t="e">
        <v>#N/A</v>
      </c>
      <c r="J1879" s="288" t="e">
        <f>VLOOKUP(D1879,[1]Лист3!$A:$AK,37,0)</f>
        <v>#N/A</v>
      </c>
      <c r="K1879" s="289" t="e">
        <f>INDEX('[1]2023-2025'!$G:$G,MATCH(D1879,'[1]2023-2025'!$A:$A,0))</f>
        <v>#N/A</v>
      </c>
      <c r="L1879" s="289"/>
      <c r="M1879" s="289"/>
      <c r="N1879" s="289"/>
      <c r="O1879" s="289" t="e">
        <v>#N/A</v>
      </c>
      <c r="P1879" s="289" t="e">
        <v>#N/A</v>
      </c>
      <c r="Q1879" s="186">
        <f t="shared" si="240"/>
        <v>99334.83</v>
      </c>
      <c r="R1879" s="186">
        <f t="shared" si="242"/>
        <v>99334.83</v>
      </c>
      <c r="S1879" s="433">
        <v>0</v>
      </c>
      <c r="T1879" s="433">
        <v>0</v>
      </c>
      <c r="U1879" s="433">
        <v>0</v>
      </c>
      <c r="V1879" s="433">
        <v>0</v>
      </c>
      <c r="W1879" s="433">
        <v>0</v>
      </c>
      <c r="X1879" s="433">
        <v>0</v>
      </c>
      <c r="Y1879" s="433">
        <v>0</v>
      </c>
      <c r="Z1879" s="433">
        <v>0</v>
      </c>
      <c r="AA1879" s="433">
        <v>0</v>
      </c>
      <c r="AB1879" s="433">
        <v>0</v>
      </c>
      <c r="AC1879" s="433">
        <v>0</v>
      </c>
      <c r="AD1879" s="433">
        <v>0</v>
      </c>
      <c r="AE1879" s="433">
        <v>0</v>
      </c>
      <c r="AF1879" s="433">
        <v>0</v>
      </c>
      <c r="AG1879" s="433">
        <v>99334.83</v>
      </c>
      <c r="AH1879" s="433">
        <v>0</v>
      </c>
      <c r="AI1879" s="433">
        <v>0</v>
      </c>
      <c r="AJ1879" s="433">
        <v>0</v>
      </c>
      <c r="AK1879" s="175"/>
      <c r="AL1879" s="175">
        <v>11884762.390000001</v>
      </c>
      <c r="AM1879" s="175">
        <v>11984097.220000001</v>
      </c>
      <c r="AN1879" s="175">
        <v>99334.83</v>
      </c>
    </row>
    <row r="1880" spans="1:40" s="84" customFormat="1" ht="23.25" customHeight="1" x14ac:dyDescent="0.35">
      <c r="A1880" s="256">
        <v>2024</v>
      </c>
      <c r="B1880" s="184">
        <f t="shared" si="239"/>
        <v>577</v>
      </c>
      <c r="C1880" s="393" t="s">
        <v>1754</v>
      </c>
      <c r="D1880" s="184">
        <v>34748</v>
      </c>
      <c r="E1880" s="287">
        <f>VLOOKUP(D1880,'[1]2023-2025'!$A:$G,7,0)</f>
        <v>2023</v>
      </c>
      <c r="F1880" s="287"/>
      <c r="G1880" s="287" t="s">
        <v>1899</v>
      </c>
      <c r="H1880" s="288">
        <f>INDEX('[1]2023-2025'!$AK:$AK,MATCH(D1880,'[1]2023-2025'!$A:$A,0))</f>
        <v>44638</v>
      </c>
      <c r="I1880" s="288" t="e">
        <v>#N/A</v>
      </c>
      <c r="J1880" s="288" t="e">
        <f>VLOOKUP(D1880,[1]Лист3!$A:$AK,37,0)</f>
        <v>#N/A</v>
      </c>
      <c r="K1880" s="289">
        <f>INDEX('[1]2023-2025'!$G:$G,MATCH(D1880,'[1]2023-2025'!$A:$A,0))</f>
        <v>2023</v>
      </c>
      <c r="L1880" s="289"/>
      <c r="M1880" s="289"/>
      <c r="N1880" s="289"/>
      <c r="O1880" s="289" t="s">
        <v>2587</v>
      </c>
      <c r="P1880" s="289">
        <v>0</v>
      </c>
      <c r="Q1880" s="186">
        <f t="shared" si="240"/>
        <v>185598.86000000002</v>
      </c>
      <c r="R1880" s="186">
        <f t="shared" si="242"/>
        <v>185598.86000000002</v>
      </c>
      <c r="S1880" s="433">
        <v>0</v>
      </c>
      <c r="T1880" s="433">
        <v>0</v>
      </c>
      <c r="U1880" s="433">
        <v>0</v>
      </c>
      <c r="V1880" s="433">
        <v>0</v>
      </c>
      <c r="W1880" s="433">
        <v>0</v>
      </c>
      <c r="X1880" s="433">
        <v>0</v>
      </c>
      <c r="Y1880" s="433">
        <v>0</v>
      </c>
      <c r="Z1880" s="433">
        <v>0</v>
      </c>
      <c r="AA1880" s="433">
        <v>0</v>
      </c>
      <c r="AB1880" s="433">
        <v>0</v>
      </c>
      <c r="AC1880" s="433">
        <v>0</v>
      </c>
      <c r="AD1880" s="433">
        <v>0</v>
      </c>
      <c r="AE1880" s="433">
        <v>0</v>
      </c>
      <c r="AF1880" s="433">
        <v>0</v>
      </c>
      <c r="AG1880" s="433">
        <v>185598.86000000002</v>
      </c>
      <c r="AH1880" s="433">
        <v>0</v>
      </c>
      <c r="AI1880" s="433">
        <v>0</v>
      </c>
      <c r="AJ1880" s="433">
        <v>0</v>
      </c>
      <c r="AK1880" s="175"/>
      <c r="AL1880" s="175">
        <v>976600.45</v>
      </c>
      <c r="AM1880" s="175">
        <v>1255680.1499999999</v>
      </c>
      <c r="AN1880" s="175">
        <v>279079.7</v>
      </c>
    </row>
    <row r="1881" spans="1:40" s="84" customFormat="1" ht="23.25" customHeight="1" x14ac:dyDescent="0.35">
      <c r="A1881" s="256">
        <v>2024</v>
      </c>
      <c r="B1881" s="184">
        <f>B1880+1</f>
        <v>578</v>
      </c>
      <c r="C1881" s="393" t="s">
        <v>1682</v>
      </c>
      <c r="D1881" s="184">
        <v>34514</v>
      </c>
      <c r="E1881" s="287">
        <f>VLOOKUP(D1881,'[1]2023-2025'!$A:$G,7,0)</f>
        <v>2023</v>
      </c>
      <c r="F1881" s="287"/>
      <c r="G1881" s="287" t="s">
        <v>1899</v>
      </c>
      <c r="H1881" s="288">
        <f>INDEX('[1]2023-2025'!$AK:$AK,MATCH(D1881,'[1]2023-2025'!$A:$A,0))</f>
        <v>44638</v>
      </c>
      <c r="I1881" s="288" t="e">
        <v>#N/A</v>
      </c>
      <c r="J1881" s="288" t="e">
        <f>VLOOKUP(D1881,[1]Лист3!$A:$AK,37,0)</f>
        <v>#N/A</v>
      </c>
      <c r="K1881" s="289">
        <f>INDEX('[1]2023-2025'!$G:$G,MATCH(D1881,'[1]2023-2025'!$A:$A,0))</f>
        <v>2023</v>
      </c>
      <c r="L1881" s="289"/>
      <c r="M1881" s="289"/>
      <c r="N1881" s="289"/>
      <c r="O1881" s="289" t="s">
        <v>2587</v>
      </c>
      <c r="P1881" s="289">
        <v>0</v>
      </c>
      <c r="Q1881" s="186">
        <f t="shared" si="240"/>
        <v>315747.83</v>
      </c>
      <c r="R1881" s="186">
        <f t="shared" si="242"/>
        <v>315747.83</v>
      </c>
      <c r="S1881" s="433">
        <v>0</v>
      </c>
      <c r="T1881" s="433">
        <v>0</v>
      </c>
      <c r="U1881" s="433">
        <v>0</v>
      </c>
      <c r="V1881" s="433">
        <v>0</v>
      </c>
      <c r="W1881" s="433">
        <v>0</v>
      </c>
      <c r="X1881" s="433">
        <v>0</v>
      </c>
      <c r="Y1881" s="433">
        <v>0</v>
      </c>
      <c r="Z1881" s="433">
        <v>0</v>
      </c>
      <c r="AA1881" s="433">
        <v>0</v>
      </c>
      <c r="AB1881" s="433">
        <v>0</v>
      </c>
      <c r="AC1881" s="433">
        <v>0</v>
      </c>
      <c r="AD1881" s="433">
        <v>0</v>
      </c>
      <c r="AE1881" s="433">
        <v>0</v>
      </c>
      <c r="AF1881" s="433">
        <v>0</v>
      </c>
      <c r="AG1881" s="433">
        <v>315747.83</v>
      </c>
      <c r="AH1881" s="433">
        <v>0</v>
      </c>
      <c r="AI1881" s="433">
        <v>0</v>
      </c>
      <c r="AJ1881" s="433">
        <v>0</v>
      </c>
      <c r="AK1881" s="175"/>
      <c r="AL1881" s="175">
        <v>744744.1399999999</v>
      </c>
      <c r="AM1881" s="175">
        <v>1378479.24</v>
      </c>
      <c r="AN1881" s="175">
        <v>633735.10000000009</v>
      </c>
    </row>
    <row r="1882" spans="1:40" s="84" customFormat="1" ht="23.25" customHeight="1" x14ac:dyDescent="0.35">
      <c r="A1882" s="256">
        <v>2024</v>
      </c>
      <c r="B1882" s="184">
        <f t="shared" si="239"/>
        <v>579</v>
      </c>
      <c r="C1882" s="393" t="s">
        <v>3577</v>
      </c>
      <c r="D1882" s="184">
        <v>34535</v>
      </c>
      <c r="E1882" s="287"/>
      <c r="F1882" s="287"/>
      <c r="G1882" s="287"/>
      <c r="H1882" s="288"/>
      <c r="I1882" s="288"/>
      <c r="J1882" s="288"/>
      <c r="K1882" s="289"/>
      <c r="L1882" s="289"/>
      <c r="M1882" s="289"/>
      <c r="N1882" s="289"/>
      <c r="O1882" s="289"/>
      <c r="P1882" s="289"/>
      <c r="Q1882" s="186">
        <f t="shared" si="240"/>
        <v>255839.84999999998</v>
      </c>
      <c r="R1882" s="186">
        <f>SUM(S1882:AI1882)</f>
        <v>255839.84999999998</v>
      </c>
      <c r="S1882" s="433">
        <v>0</v>
      </c>
      <c r="T1882" s="433">
        <v>0</v>
      </c>
      <c r="U1882" s="433">
        <v>0</v>
      </c>
      <c r="V1882" s="433">
        <v>0</v>
      </c>
      <c r="W1882" s="433">
        <v>0</v>
      </c>
      <c r="X1882" s="433">
        <v>0</v>
      </c>
      <c r="Y1882" s="433">
        <v>0</v>
      </c>
      <c r="Z1882" s="433">
        <v>0</v>
      </c>
      <c r="AA1882" s="433">
        <v>0</v>
      </c>
      <c r="AB1882" s="433">
        <v>0</v>
      </c>
      <c r="AC1882" s="433">
        <v>0</v>
      </c>
      <c r="AD1882" s="433">
        <v>0</v>
      </c>
      <c r="AE1882" s="433">
        <v>0</v>
      </c>
      <c r="AF1882" s="433">
        <v>0</v>
      </c>
      <c r="AG1882" s="433">
        <v>255839.84999999998</v>
      </c>
      <c r="AH1882" s="433">
        <v>0</v>
      </c>
      <c r="AI1882" s="433">
        <v>0</v>
      </c>
      <c r="AJ1882" s="433">
        <v>0</v>
      </c>
      <c r="AK1882" s="175"/>
      <c r="AL1882" s="175">
        <v>17750525.489999998</v>
      </c>
      <c r="AM1882" s="175">
        <v>27149109.77</v>
      </c>
      <c r="AN1882" s="175">
        <v>9398584.2800000012</v>
      </c>
    </row>
    <row r="1883" spans="1:40" s="84" customFormat="1" ht="23.25" customHeight="1" x14ac:dyDescent="0.35">
      <c r="A1883" s="256">
        <v>2024</v>
      </c>
      <c r="B1883" s="184">
        <f t="shared" si="239"/>
        <v>580</v>
      </c>
      <c r="C1883" s="393" t="s">
        <v>3785</v>
      </c>
      <c r="D1883" s="184">
        <v>36557</v>
      </c>
      <c r="E1883" s="287">
        <f>VLOOKUP(D1883,'[1]2023-2025'!$A:$G,7,0)</f>
        <v>2023</v>
      </c>
      <c r="F1883" s="287"/>
      <c r="G1883" s="287" t="s">
        <v>1899</v>
      </c>
      <c r="H1883" s="288">
        <f>INDEX('[1]2023-2025'!$AK:$AK,MATCH(D1883,'[1]2023-2025'!$A:$A,0))</f>
        <v>44670</v>
      </c>
      <c r="I1883" s="288" t="e">
        <v>#N/A</v>
      </c>
      <c r="J1883" s="288" t="e">
        <f>VLOOKUP(D1883,[1]Лист3!$A:$AK,37,0)</f>
        <v>#N/A</v>
      </c>
      <c r="K1883" s="289">
        <f>INDEX('[1]2023-2025'!$G:$G,MATCH(D1883,'[1]2023-2025'!$A:$A,0))</f>
        <v>2023</v>
      </c>
      <c r="L1883" s="289"/>
      <c r="M1883" s="289"/>
      <c r="N1883" s="289"/>
      <c r="O1883" s="289" t="s">
        <v>2583</v>
      </c>
      <c r="P1883" s="289">
        <v>0</v>
      </c>
      <c r="Q1883" s="186">
        <f t="shared" si="240"/>
        <v>5480207.54</v>
      </c>
      <c r="R1883" s="186">
        <f t="shared" si="242"/>
        <v>5401531.0099999998</v>
      </c>
      <c r="S1883" s="433">
        <v>0</v>
      </c>
      <c r="T1883" s="433">
        <v>0</v>
      </c>
      <c r="U1883" s="433">
        <v>0</v>
      </c>
      <c r="V1883" s="433">
        <v>0</v>
      </c>
      <c r="W1883" s="433">
        <v>0</v>
      </c>
      <c r="X1883" s="433">
        <v>0</v>
      </c>
      <c r="Y1883" s="433">
        <v>0</v>
      </c>
      <c r="Z1883" s="433">
        <v>0</v>
      </c>
      <c r="AA1883" s="433">
        <v>5107450.01</v>
      </c>
      <c r="AB1883" s="433">
        <v>0</v>
      </c>
      <c r="AC1883" s="433">
        <v>0</v>
      </c>
      <c r="AD1883" s="433">
        <v>0</v>
      </c>
      <c r="AE1883" s="433">
        <v>0</v>
      </c>
      <c r="AF1883" s="433">
        <v>0</v>
      </c>
      <c r="AG1883" s="433">
        <v>294081</v>
      </c>
      <c r="AH1883" s="433">
        <v>0</v>
      </c>
      <c r="AI1883" s="433">
        <v>0</v>
      </c>
      <c r="AJ1883" s="433">
        <v>78676.53</v>
      </c>
      <c r="AK1883" s="175"/>
      <c r="AL1883" s="175">
        <v>11728484.25</v>
      </c>
      <c r="AM1883" s="175">
        <v>17244152.030000001</v>
      </c>
      <c r="AN1883" s="175">
        <v>5515667.7800000003</v>
      </c>
    </row>
    <row r="1884" spans="1:40" s="84" customFormat="1" ht="23.25" customHeight="1" x14ac:dyDescent="0.35">
      <c r="A1884" s="256">
        <v>2024</v>
      </c>
      <c r="B1884" s="184">
        <f t="shared" si="239"/>
        <v>581</v>
      </c>
      <c r="C1884" s="393" t="s">
        <v>3275</v>
      </c>
      <c r="D1884" s="184">
        <v>36926</v>
      </c>
      <c r="E1884" s="287"/>
      <c r="F1884" s="287"/>
      <c r="G1884" s="287"/>
      <c r="H1884" s="288"/>
      <c r="I1884" s="288"/>
      <c r="J1884" s="288"/>
      <c r="K1884" s="289"/>
      <c r="L1884" s="289"/>
      <c r="M1884" s="289"/>
      <c r="N1884" s="289"/>
      <c r="O1884" s="289"/>
      <c r="P1884" s="289"/>
      <c r="Q1884" s="186">
        <f t="shared" si="240"/>
        <v>73892.06</v>
      </c>
      <c r="R1884" s="186">
        <f>SUM(S1884:AI1884)</f>
        <v>73892.06</v>
      </c>
      <c r="S1884" s="433">
        <v>0</v>
      </c>
      <c r="T1884" s="433">
        <v>0</v>
      </c>
      <c r="U1884" s="433">
        <v>0</v>
      </c>
      <c r="V1884" s="433">
        <v>0</v>
      </c>
      <c r="W1884" s="433">
        <v>0</v>
      </c>
      <c r="X1884" s="433">
        <v>0</v>
      </c>
      <c r="Y1884" s="433">
        <v>0</v>
      </c>
      <c r="Z1884" s="433">
        <v>0</v>
      </c>
      <c r="AA1884" s="433">
        <v>0</v>
      </c>
      <c r="AB1884" s="433">
        <v>0</v>
      </c>
      <c r="AC1884" s="433">
        <v>0</v>
      </c>
      <c r="AD1884" s="433">
        <v>0</v>
      </c>
      <c r="AE1884" s="433">
        <v>0</v>
      </c>
      <c r="AF1884" s="433">
        <v>0</v>
      </c>
      <c r="AG1884" s="433">
        <v>73892.06</v>
      </c>
      <c r="AH1884" s="433">
        <v>0</v>
      </c>
      <c r="AI1884" s="433">
        <v>0</v>
      </c>
      <c r="AJ1884" s="433">
        <v>0</v>
      </c>
      <c r="AK1884" s="175"/>
      <c r="AL1884" s="175">
        <v>5625489.5500000007</v>
      </c>
      <c r="AM1884" s="175">
        <v>8949204.7100000009</v>
      </c>
      <c r="AN1884" s="175">
        <v>3323715.16</v>
      </c>
    </row>
    <row r="1885" spans="1:40" s="84" customFormat="1" ht="23.25" customHeight="1" x14ac:dyDescent="0.35">
      <c r="A1885" s="256">
        <v>2024</v>
      </c>
      <c r="B1885" s="184">
        <f t="shared" si="239"/>
        <v>582</v>
      </c>
      <c r="C1885" s="393" t="s">
        <v>1708</v>
      </c>
      <c r="D1885" s="184">
        <v>36989</v>
      </c>
      <c r="E1885" s="287"/>
      <c r="F1885" s="287"/>
      <c r="G1885" s="287"/>
      <c r="H1885" s="288"/>
      <c r="I1885" s="288"/>
      <c r="J1885" s="288"/>
      <c r="K1885" s="289"/>
      <c r="L1885" s="289"/>
      <c r="M1885" s="289"/>
      <c r="N1885" s="289"/>
      <c r="O1885" s="289"/>
      <c r="P1885" s="289"/>
      <c r="Q1885" s="186">
        <f t="shared" si="240"/>
        <v>453528.5</v>
      </c>
      <c r="R1885" s="186">
        <f>SUM(S1885:AI1885)</f>
        <v>453528.5</v>
      </c>
      <c r="S1885" s="433">
        <v>0</v>
      </c>
      <c r="T1885" s="433">
        <v>0</v>
      </c>
      <c r="U1885" s="433">
        <v>0</v>
      </c>
      <c r="V1885" s="433">
        <v>0</v>
      </c>
      <c r="W1885" s="433">
        <v>0</v>
      </c>
      <c r="X1885" s="433">
        <v>0</v>
      </c>
      <c r="Y1885" s="433">
        <v>0</v>
      </c>
      <c r="Z1885" s="433">
        <v>0</v>
      </c>
      <c r="AA1885" s="433">
        <v>0</v>
      </c>
      <c r="AB1885" s="433">
        <v>0</v>
      </c>
      <c r="AC1885" s="433">
        <v>0</v>
      </c>
      <c r="AD1885" s="433">
        <v>0</v>
      </c>
      <c r="AE1885" s="433">
        <v>0</v>
      </c>
      <c r="AF1885" s="433">
        <v>0</v>
      </c>
      <c r="AG1885" s="433">
        <v>453528.5</v>
      </c>
      <c r="AH1885" s="433">
        <v>0</v>
      </c>
      <c r="AI1885" s="433">
        <v>0</v>
      </c>
      <c r="AJ1885" s="433">
        <v>0</v>
      </c>
      <c r="AK1885" s="175"/>
      <c r="AL1885" s="175">
        <v>1956328</v>
      </c>
      <c r="AM1885" s="175">
        <v>2876386.48</v>
      </c>
      <c r="AN1885" s="175">
        <v>920058.48</v>
      </c>
    </row>
    <row r="1886" spans="1:40" s="84" customFormat="1" ht="23.25" customHeight="1" x14ac:dyDescent="0.35">
      <c r="A1886" s="256">
        <v>2024</v>
      </c>
      <c r="B1886" s="184">
        <f t="shared" si="239"/>
        <v>583</v>
      </c>
      <c r="C1886" s="393" t="s">
        <v>3276</v>
      </c>
      <c r="D1886" s="184">
        <v>36358</v>
      </c>
      <c r="E1886" s="287"/>
      <c r="F1886" s="287"/>
      <c r="G1886" s="287"/>
      <c r="H1886" s="288"/>
      <c r="I1886" s="288"/>
      <c r="J1886" s="288"/>
      <c r="K1886" s="289"/>
      <c r="L1886" s="289"/>
      <c r="M1886" s="289"/>
      <c r="N1886" s="289"/>
      <c r="O1886" s="289"/>
      <c r="P1886" s="289"/>
      <c r="Q1886" s="186">
        <f t="shared" si="240"/>
        <v>2308995.86</v>
      </c>
      <c r="R1886" s="186">
        <f>SUM(S1886:AI1886)</f>
        <v>2266173.59</v>
      </c>
      <c r="S1886" s="433">
        <v>0</v>
      </c>
      <c r="T1886" s="433">
        <v>210658.62</v>
      </c>
      <c r="U1886" s="433">
        <v>0</v>
      </c>
      <c r="V1886" s="433">
        <v>0</v>
      </c>
      <c r="W1886" s="433">
        <v>0</v>
      </c>
      <c r="X1886" s="433">
        <v>0</v>
      </c>
      <c r="Y1886" s="433">
        <v>0</v>
      </c>
      <c r="Z1886" s="433">
        <v>0</v>
      </c>
      <c r="AA1886" s="433">
        <v>0</v>
      </c>
      <c r="AB1886" s="433">
        <v>0</v>
      </c>
      <c r="AC1886" s="433">
        <v>2055514.97</v>
      </c>
      <c r="AD1886" s="433">
        <v>0</v>
      </c>
      <c r="AE1886" s="433">
        <v>0</v>
      </c>
      <c r="AF1886" s="433">
        <v>0</v>
      </c>
      <c r="AG1886" s="433">
        <v>0</v>
      </c>
      <c r="AH1886" s="433">
        <v>0</v>
      </c>
      <c r="AI1886" s="433">
        <v>0</v>
      </c>
      <c r="AJ1886" s="433">
        <v>42822.27</v>
      </c>
      <c r="AK1886" s="175"/>
      <c r="AL1886" s="175">
        <v>7023058.6399999997</v>
      </c>
      <c r="AM1886" s="175">
        <v>11742556.93</v>
      </c>
      <c r="AN1886" s="175">
        <v>4719498.29</v>
      </c>
    </row>
    <row r="1887" spans="1:40" s="84" customFormat="1" ht="23.25" customHeight="1" x14ac:dyDescent="0.35">
      <c r="A1887" s="256">
        <v>2024</v>
      </c>
      <c r="B1887" s="184">
        <f t="shared" si="239"/>
        <v>584</v>
      </c>
      <c r="C1887" s="393" t="s">
        <v>3312</v>
      </c>
      <c r="D1887" s="184">
        <v>33609</v>
      </c>
      <c r="E1887" s="287"/>
      <c r="F1887" s="287"/>
      <c r="G1887" s="287"/>
      <c r="H1887" s="288"/>
      <c r="I1887" s="288"/>
      <c r="J1887" s="288"/>
      <c r="K1887" s="289"/>
      <c r="L1887" s="289"/>
      <c r="M1887" s="289"/>
      <c r="N1887" s="289"/>
      <c r="O1887" s="289"/>
      <c r="P1887" s="289"/>
      <c r="Q1887" s="186">
        <f t="shared" si="240"/>
        <v>43139.92</v>
      </c>
      <c r="R1887" s="186">
        <f t="shared" ref="R1887:R1893" si="243">SUM(S1887:AI1887)</f>
        <v>43139.92</v>
      </c>
      <c r="S1887" s="433">
        <v>0</v>
      </c>
      <c r="T1887" s="433">
        <v>0</v>
      </c>
      <c r="U1887" s="433">
        <v>0</v>
      </c>
      <c r="V1887" s="433">
        <v>0</v>
      </c>
      <c r="W1887" s="433">
        <v>0</v>
      </c>
      <c r="X1887" s="433">
        <v>0</v>
      </c>
      <c r="Y1887" s="433">
        <v>0</v>
      </c>
      <c r="Z1887" s="433">
        <v>0</v>
      </c>
      <c r="AA1887" s="433">
        <v>0</v>
      </c>
      <c r="AB1887" s="433">
        <v>0</v>
      </c>
      <c r="AC1887" s="433">
        <v>0</v>
      </c>
      <c r="AD1887" s="433">
        <v>0</v>
      </c>
      <c r="AE1887" s="433">
        <v>0</v>
      </c>
      <c r="AF1887" s="433">
        <v>0</v>
      </c>
      <c r="AG1887" s="433">
        <v>43139.92</v>
      </c>
      <c r="AH1887" s="433">
        <v>0</v>
      </c>
      <c r="AI1887" s="433">
        <v>0</v>
      </c>
      <c r="AJ1887" s="433">
        <v>0</v>
      </c>
      <c r="AK1887" s="175"/>
      <c r="AL1887" s="175">
        <v>16576583.709999999</v>
      </c>
      <c r="AM1887" s="175">
        <v>21322614.539999999</v>
      </c>
      <c r="AN1887" s="175">
        <v>4746030.83</v>
      </c>
    </row>
    <row r="1888" spans="1:40" s="84" customFormat="1" ht="23.25" customHeight="1" x14ac:dyDescent="0.35">
      <c r="A1888" s="256">
        <v>2024</v>
      </c>
      <c r="B1888" s="184">
        <f t="shared" si="239"/>
        <v>585</v>
      </c>
      <c r="C1888" s="393" t="s">
        <v>3332</v>
      </c>
      <c r="D1888" s="184">
        <v>36699</v>
      </c>
      <c r="E1888" s="287"/>
      <c r="F1888" s="287"/>
      <c r="G1888" s="287"/>
      <c r="H1888" s="288"/>
      <c r="I1888" s="288"/>
      <c r="J1888" s="288"/>
      <c r="K1888" s="289"/>
      <c r="L1888" s="289"/>
      <c r="M1888" s="289"/>
      <c r="N1888" s="289"/>
      <c r="O1888" s="289"/>
      <c r="P1888" s="289"/>
      <c r="Q1888" s="186">
        <f t="shared" si="240"/>
        <v>7447104.8199999994</v>
      </c>
      <c r="R1888" s="186">
        <f t="shared" si="243"/>
        <v>7306102.6099999994</v>
      </c>
      <c r="S1888" s="433">
        <v>0</v>
      </c>
      <c r="T1888" s="433">
        <v>0</v>
      </c>
      <c r="U1888" s="433">
        <v>0</v>
      </c>
      <c r="V1888" s="433">
        <v>0</v>
      </c>
      <c r="W1888" s="433">
        <v>0</v>
      </c>
      <c r="X1888" s="433">
        <v>0</v>
      </c>
      <c r="Y1888" s="433">
        <v>0</v>
      </c>
      <c r="Z1888" s="433">
        <v>0</v>
      </c>
      <c r="AA1888" s="433">
        <v>5098983.1899999995</v>
      </c>
      <c r="AB1888" s="433">
        <v>0</v>
      </c>
      <c r="AC1888" s="433">
        <v>2207119.42</v>
      </c>
      <c r="AD1888" s="433">
        <v>0</v>
      </c>
      <c r="AE1888" s="433">
        <v>0</v>
      </c>
      <c r="AF1888" s="433">
        <v>0</v>
      </c>
      <c r="AG1888" s="433">
        <v>0</v>
      </c>
      <c r="AH1888" s="433">
        <v>0</v>
      </c>
      <c r="AI1888" s="433">
        <v>0</v>
      </c>
      <c r="AJ1888" s="433">
        <v>141002.21</v>
      </c>
      <c r="AK1888" s="175"/>
      <c r="AL1888" s="175">
        <v>14042365.259999998</v>
      </c>
      <c r="AM1888" s="175">
        <v>21489470.079999998</v>
      </c>
      <c r="AN1888" s="175">
        <v>7447104.8199999994</v>
      </c>
    </row>
    <row r="1889" spans="1:40" s="7" customFormat="1" ht="23.25" customHeight="1" x14ac:dyDescent="0.35">
      <c r="A1889" s="256">
        <v>2024</v>
      </c>
      <c r="B1889" s="184">
        <f t="shared" si="239"/>
        <v>586</v>
      </c>
      <c r="C1889" s="393" t="s">
        <v>3333</v>
      </c>
      <c r="D1889" s="184">
        <v>35042</v>
      </c>
      <c r="E1889" s="287"/>
      <c r="F1889" s="287"/>
      <c r="G1889" s="287"/>
      <c r="H1889" s="288"/>
      <c r="I1889" s="288"/>
      <c r="J1889" s="288"/>
      <c r="K1889" s="289"/>
      <c r="L1889" s="289"/>
      <c r="M1889" s="289"/>
      <c r="N1889" s="289"/>
      <c r="O1889" s="289"/>
      <c r="P1889" s="289"/>
      <c r="Q1889" s="186">
        <f t="shared" si="240"/>
        <v>64017</v>
      </c>
      <c r="R1889" s="186">
        <f t="shared" si="243"/>
        <v>64017</v>
      </c>
      <c r="S1889" s="433">
        <v>0</v>
      </c>
      <c r="T1889" s="433">
        <v>0</v>
      </c>
      <c r="U1889" s="433">
        <v>0</v>
      </c>
      <c r="V1889" s="433">
        <v>0</v>
      </c>
      <c r="W1889" s="433">
        <v>0</v>
      </c>
      <c r="X1889" s="433">
        <v>0</v>
      </c>
      <c r="Y1889" s="433">
        <v>0</v>
      </c>
      <c r="Z1889" s="433">
        <v>0</v>
      </c>
      <c r="AA1889" s="433">
        <v>0</v>
      </c>
      <c r="AB1889" s="433">
        <v>0</v>
      </c>
      <c r="AC1889" s="433">
        <v>0</v>
      </c>
      <c r="AD1889" s="433">
        <v>0</v>
      </c>
      <c r="AE1889" s="433">
        <v>0</v>
      </c>
      <c r="AF1889" s="433">
        <v>0</v>
      </c>
      <c r="AG1889" s="433">
        <v>0</v>
      </c>
      <c r="AH1889" s="433">
        <v>64017</v>
      </c>
      <c r="AI1889" s="433">
        <v>0</v>
      </c>
      <c r="AJ1889" s="433">
        <v>0</v>
      </c>
      <c r="AK1889" s="175"/>
      <c r="AL1889" s="175">
        <v>19460509.100000001</v>
      </c>
      <c r="AM1889" s="175">
        <v>19524526.100000001</v>
      </c>
      <c r="AN1889" s="175">
        <v>64017</v>
      </c>
    </row>
    <row r="1890" spans="1:40" s="7" customFormat="1" ht="23.25" customHeight="1" x14ac:dyDescent="0.35">
      <c r="A1890" s="256">
        <v>2024</v>
      </c>
      <c r="B1890" s="184">
        <f t="shared" si="239"/>
        <v>587</v>
      </c>
      <c r="C1890" s="393" t="s">
        <v>3338</v>
      </c>
      <c r="D1890" s="184">
        <v>36364</v>
      </c>
      <c r="E1890" s="287"/>
      <c r="F1890" s="287"/>
      <c r="G1890" s="287"/>
      <c r="H1890" s="288"/>
      <c r="I1890" s="288"/>
      <c r="J1890" s="288"/>
      <c r="K1890" s="289"/>
      <c r="L1890" s="289"/>
      <c r="M1890" s="289"/>
      <c r="N1890" s="289"/>
      <c r="O1890" s="289"/>
      <c r="P1890" s="289"/>
      <c r="Q1890" s="186">
        <f t="shared" si="240"/>
        <v>289146.39</v>
      </c>
      <c r="R1890" s="186">
        <f>SUM(S1890:AI1890)</f>
        <v>289146.39</v>
      </c>
      <c r="S1890" s="433">
        <v>0</v>
      </c>
      <c r="T1890" s="433">
        <v>0</v>
      </c>
      <c r="U1890" s="433">
        <v>0</v>
      </c>
      <c r="V1890" s="433">
        <v>0</v>
      </c>
      <c r="W1890" s="433">
        <v>0</v>
      </c>
      <c r="X1890" s="433">
        <v>0</v>
      </c>
      <c r="Y1890" s="433">
        <v>0</v>
      </c>
      <c r="Z1890" s="433">
        <v>0</v>
      </c>
      <c r="AA1890" s="433">
        <v>0</v>
      </c>
      <c r="AB1890" s="433">
        <v>0</v>
      </c>
      <c r="AC1890" s="433">
        <v>0</v>
      </c>
      <c r="AD1890" s="433">
        <v>0</v>
      </c>
      <c r="AE1890" s="433">
        <v>0</v>
      </c>
      <c r="AF1890" s="433">
        <v>0</v>
      </c>
      <c r="AG1890" s="433">
        <v>289146.39</v>
      </c>
      <c r="AH1890" s="433">
        <v>0</v>
      </c>
      <c r="AI1890" s="433">
        <v>0</v>
      </c>
      <c r="AJ1890" s="433">
        <v>0</v>
      </c>
      <c r="AK1890" s="175"/>
      <c r="AL1890" s="175">
        <v>12733018.810000001</v>
      </c>
      <c r="AM1890" s="175">
        <v>17320662.07</v>
      </c>
      <c r="AN1890" s="175">
        <v>4587643.26</v>
      </c>
    </row>
    <row r="1891" spans="1:40" s="84" customFormat="1" ht="23.25" customHeight="1" x14ac:dyDescent="0.35">
      <c r="A1891" s="256">
        <v>2024</v>
      </c>
      <c r="B1891" s="184">
        <f t="shared" si="239"/>
        <v>588</v>
      </c>
      <c r="C1891" s="393" t="s">
        <v>3335</v>
      </c>
      <c r="D1891" s="184">
        <v>33863</v>
      </c>
      <c r="E1891" s="287"/>
      <c r="F1891" s="287"/>
      <c r="G1891" s="287"/>
      <c r="H1891" s="288"/>
      <c r="I1891" s="288"/>
      <c r="J1891" s="288"/>
      <c r="K1891" s="289"/>
      <c r="L1891" s="289"/>
      <c r="M1891" s="289"/>
      <c r="N1891" s="289"/>
      <c r="O1891" s="289"/>
      <c r="P1891" s="289"/>
      <c r="Q1891" s="186">
        <f t="shared" si="240"/>
        <v>3563325.2</v>
      </c>
      <c r="R1891" s="186">
        <f t="shared" si="243"/>
        <v>3502363.45</v>
      </c>
      <c r="S1891" s="433">
        <v>0</v>
      </c>
      <c r="T1891" s="433">
        <v>848782.91</v>
      </c>
      <c r="U1891" s="433">
        <v>0</v>
      </c>
      <c r="V1891" s="433">
        <v>0</v>
      </c>
      <c r="W1891" s="433">
        <v>0</v>
      </c>
      <c r="X1891" s="433">
        <v>0</v>
      </c>
      <c r="Y1891" s="433">
        <v>0</v>
      </c>
      <c r="Z1891" s="433">
        <v>0</v>
      </c>
      <c r="AA1891" s="433">
        <v>0</v>
      </c>
      <c r="AB1891" s="433">
        <v>0</v>
      </c>
      <c r="AC1891" s="433">
        <v>2653580.54</v>
      </c>
      <c r="AD1891" s="433">
        <v>0</v>
      </c>
      <c r="AE1891" s="433">
        <v>0</v>
      </c>
      <c r="AF1891" s="433">
        <v>0</v>
      </c>
      <c r="AG1891" s="433">
        <v>0</v>
      </c>
      <c r="AH1891" s="433">
        <v>0</v>
      </c>
      <c r="AI1891" s="433">
        <v>0</v>
      </c>
      <c r="AJ1891" s="433">
        <v>60961.75</v>
      </c>
      <c r="AK1891" s="175"/>
      <c r="AL1891" s="175">
        <v>6863321.2200000007</v>
      </c>
      <c r="AM1891" s="175">
        <v>14151877.390000001</v>
      </c>
      <c r="AN1891" s="175">
        <v>7288556.1699999999</v>
      </c>
    </row>
    <row r="1892" spans="1:40" s="7" customFormat="1" ht="23.25" customHeight="1" x14ac:dyDescent="0.35">
      <c r="A1892" s="256">
        <v>2024</v>
      </c>
      <c r="B1892" s="184">
        <f t="shared" si="239"/>
        <v>589</v>
      </c>
      <c r="C1892" s="393" t="s">
        <v>3336</v>
      </c>
      <c r="D1892" s="184">
        <v>36371</v>
      </c>
      <c r="E1892" s="287"/>
      <c r="F1892" s="287"/>
      <c r="G1892" s="287"/>
      <c r="H1892" s="288"/>
      <c r="I1892" s="288"/>
      <c r="J1892" s="288"/>
      <c r="K1892" s="289"/>
      <c r="L1892" s="289"/>
      <c r="M1892" s="289"/>
      <c r="N1892" s="289"/>
      <c r="O1892" s="289"/>
      <c r="P1892" s="289"/>
      <c r="Q1892" s="186">
        <f t="shared" si="240"/>
        <v>714810.58</v>
      </c>
      <c r="R1892" s="186">
        <f t="shared" si="243"/>
        <v>703639.19</v>
      </c>
      <c r="S1892" s="433">
        <v>0</v>
      </c>
      <c r="T1892" s="433">
        <v>0</v>
      </c>
      <c r="U1892" s="433">
        <v>0</v>
      </c>
      <c r="V1892" s="433">
        <v>197667.90999999997</v>
      </c>
      <c r="W1892" s="433">
        <v>505971.28</v>
      </c>
      <c r="X1892" s="433">
        <v>0</v>
      </c>
      <c r="Y1892" s="433">
        <v>0</v>
      </c>
      <c r="Z1892" s="433">
        <v>0</v>
      </c>
      <c r="AA1892" s="433">
        <v>0</v>
      </c>
      <c r="AB1892" s="433">
        <v>0</v>
      </c>
      <c r="AC1892" s="433">
        <v>0</v>
      </c>
      <c r="AD1892" s="433">
        <v>0</v>
      </c>
      <c r="AE1892" s="433">
        <v>0</v>
      </c>
      <c r="AF1892" s="433">
        <v>0</v>
      </c>
      <c r="AG1892" s="433">
        <v>0</v>
      </c>
      <c r="AH1892" s="433">
        <v>0</v>
      </c>
      <c r="AI1892" s="433">
        <v>0</v>
      </c>
      <c r="AJ1892" s="433">
        <v>11171.390000000001</v>
      </c>
      <c r="AK1892" s="175"/>
      <c r="AL1892" s="175">
        <v>6839776.3200000003</v>
      </c>
      <c r="AM1892" s="175">
        <v>12563316.210000001</v>
      </c>
      <c r="AN1892" s="175">
        <v>5723539.8900000006</v>
      </c>
    </row>
    <row r="1893" spans="1:40" s="7" customFormat="1" ht="23.25" customHeight="1" x14ac:dyDescent="0.35">
      <c r="A1893" s="256">
        <v>2024</v>
      </c>
      <c r="B1893" s="184">
        <f t="shared" si="239"/>
        <v>590</v>
      </c>
      <c r="C1893" s="393" t="s">
        <v>3337</v>
      </c>
      <c r="D1893" s="184">
        <v>36562</v>
      </c>
      <c r="E1893" s="287"/>
      <c r="F1893" s="287"/>
      <c r="G1893" s="287"/>
      <c r="H1893" s="288"/>
      <c r="I1893" s="288"/>
      <c r="J1893" s="288"/>
      <c r="K1893" s="289"/>
      <c r="L1893" s="289"/>
      <c r="M1893" s="289"/>
      <c r="N1893" s="289"/>
      <c r="O1893" s="289"/>
      <c r="P1893" s="289"/>
      <c r="Q1893" s="186">
        <f t="shared" si="240"/>
        <v>179506.01</v>
      </c>
      <c r="R1893" s="186">
        <f t="shared" si="243"/>
        <v>179506.01</v>
      </c>
      <c r="S1893" s="433">
        <v>0</v>
      </c>
      <c r="T1893" s="433">
        <v>0</v>
      </c>
      <c r="U1893" s="433">
        <v>0</v>
      </c>
      <c r="V1893" s="433">
        <v>0</v>
      </c>
      <c r="W1893" s="433">
        <v>0</v>
      </c>
      <c r="X1893" s="433">
        <v>0</v>
      </c>
      <c r="Y1893" s="433">
        <v>0</v>
      </c>
      <c r="Z1893" s="433">
        <v>0</v>
      </c>
      <c r="AA1893" s="433">
        <v>0</v>
      </c>
      <c r="AB1893" s="433">
        <v>0</v>
      </c>
      <c r="AC1893" s="433">
        <v>0</v>
      </c>
      <c r="AD1893" s="433">
        <v>0</v>
      </c>
      <c r="AE1893" s="433">
        <v>0</v>
      </c>
      <c r="AF1893" s="433">
        <v>0</v>
      </c>
      <c r="AG1893" s="433">
        <v>179506.01</v>
      </c>
      <c r="AH1893" s="433">
        <v>0</v>
      </c>
      <c r="AI1893" s="433">
        <v>0</v>
      </c>
      <c r="AJ1893" s="433">
        <v>0</v>
      </c>
      <c r="AK1893" s="175"/>
      <c r="AL1893" s="175">
        <v>6297114.2200000007</v>
      </c>
      <c r="AM1893" s="175">
        <v>9913915.8000000007</v>
      </c>
      <c r="AN1893" s="175">
        <v>3616801.58</v>
      </c>
    </row>
    <row r="1894" spans="1:40" s="84" customFormat="1" ht="23.25" customHeight="1" x14ac:dyDescent="0.35">
      <c r="A1894" s="256">
        <v>2024</v>
      </c>
      <c r="B1894" s="184">
        <f>B1893+1</f>
        <v>591</v>
      </c>
      <c r="C1894" s="393" t="s">
        <v>3391</v>
      </c>
      <c r="D1894" s="184">
        <v>34044</v>
      </c>
      <c r="E1894" s="287"/>
      <c r="F1894" s="287"/>
      <c r="G1894" s="287"/>
      <c r="H1894" s="288"/>
      <c r="I1894" s="288"/>
      <c r="J1894" s="288"/>
      <c r="K1894" s="289"/>
      <c r="L1894" s="289"/>
      <c r="M1894" s="289"/>
      <c r="N1894" s="289"/>
      <c r="O1894" s="289"/>
      <c r="P1894" s="289"/>
      <c r="Q1894" s="186">
        <f t="shared" si="240"/>
        <v>7517158.0100000007</v>
      </c>
      <c r="R1894" s="186">
        <f t="shared" ref="R1894:R1908" si="244">SUM(S1894:AI1894)</f>
        <v>7389139.5300000003</v>
      </c>
      <c r="S1894" s="433">
        <v>0</v>
      </c>
      <c r="T1894" s="433">
        <v>0</v>
      </c>
      <c r="U1894" s="433">
        <v>0</v>
      </c>
      <c r="V1894" s="433">
        <v>0</v>
      </c>
      <c r="W1894" s="433">
        <v>0</v>
      </c>
      <c r="X1894" s="433">
        <v>0</v>
      </c>
      <c r="Y1894" s="433">
        <v>0</v>
      </c>
      <c r="Z1894" s="433">
        <v>7211707.3799999999</v>
      </c>
      <c r="AA1894" s="433">
        <v>0</v>
      </c>
      <c r="AB1894" s="433">
        <v>0</v>
      </c>
      <c r="AC1894" s="433">
        <v>0</v>
      </c>
      <c r="AD1894" s="433">
        <v>0</v>
      </c>
      <c r="AE1894" s="433">
        <v>0</v>
      </c>
      <c r="AF1894" s="433">
        <v>0</v>
      </c>
      <c r="AG1894" s="433">
        <v>177432.15</v>
      </c>
      <c r="AH1894" s="433">
        <v>0</v>
      </c>
      <c r="AI1894" s="433">
        <v>0</v>
      </c>
      <c r="AJ1894" s="433">
        <v>128018.48</v>
      </c>
      <c r="AK1894" s="175"/>
      <c r="AL1894" s="175">
        <v>24203050.959999997</v>
      </c>
      <c r="AM1894" s="175">
        <v>31720208.969999999</v>
      </c>
      <c r="AN1894" s="175">
        <v>7517158.0100000007</v>
      </c>
    </row>
    <row r="1895" spans="1:40" s="84" customFormat="1" ht="23.25" customHeight="1" x14ac:dyDescent="0.35">
      <c r="A1895" s="256">
        <v>2024</v>
      </c>
      <c r="B1895" s="184">
        <f t="shared" si="239"/>
        <v>592</v>
      </c>
      <c r="C1895" s="393" t="s">
        <v>3392</v>
      </c>
      <c r="D1895" s="184">
        <v>34046</v>
      </c>
      <c r="E1895" s="287"/>
      <c r="F1895" s="287"/>
      <c r="G1895" s="287"/>
      <c r="H1895" s="288"/>
      <c r="I1895" s="288"/>
      <c r="J1895" s="288"/>
      <c r="K1895" s="289"/>
      <c r="L1895" s="289"/>
      <c r="M1895" s="289"/>
      <c r="N1895" s="289"/>
      <c r="O1895" s="289"/>
      <c r="P1895" s="289"/>
      <c r="Q1895" s="186">
        <f t="shared" si="240"/>
        <v>2513850</v>
      </c>
      <c r="R1895" s="186">
        <f t="shared" si="244"/>
        <v>2471177.17</v>
      </c>
      <c r="S1895" s="433">
        <v>0</v>
      </c>
      <c r="T1895" s="433">
        <v>0</v>
      </c>
      <c r="U1895" s="433">
        <v>0</v>
      </c>
      <c r="V1895" s="433">
        <v>0</v>
      </c>
      <c r="W1895" s="433">
        <v>0</v>
      </c>
      <c r="X1895" s="433">
        <v>0</v>
      </c>
      <c r="Y1895" s="433">
        <v>0</v>
      </c>
      <c r="Z1895" s="433">
        <v>2403902.46</v>
      </c>
      <c r="AA1895" s="433">
        <v>0</v>
      </c>
      <c r="AB1895" s="433">
        <v>0</v>
      </c>
      <c r="AC1895" s="433">
        <v>0</v>
      </c>
      <c r="AD1895" s="433">
        <v>0</v>
      </c>
      <c r="AE1895" s="433">
        <v>0</v>
      </c>
      <c r="AF1895" s="433">
        <v>0</v>
      </c>
      <c r="AG1895" s="433">
        <v>67274.710000000006</v>
      </c>
      <c r="AH1895" s="433">
        <v>0</v>
      </c>
      <c r="AI1895" s="433">
        <v>0</v>
      </c>
      <c r="AJ1895" s="433">
        <v>42672.83</v>
      </c>
      <c r="AK1895" s="175"/>
      <c r="AL1895" s="175">
        <v>6991546.9800000004</v>
      </c>
      <c r="AM1895" s="175">
        <v>9505396.9800000004</v>
      </c>
      <c r="AN1895" s="175">
        <v>2513850</v>
      </c>
    </row>
    <row r="1896" spans="1:40" s="84" customFormat="1" ht="23.25" customHeight="1" x14ac:dyDescent="0.35">
      <c r="A1896" s="256">
        <v>2024</v>
      </c>
      <c r="B1896" s="184">
        <f t="shared" si="239"/>
        <v>593</v>
      </c>
      <c r="C1896" s="393" t="s">
        <v>3393</v>
      </c>
      <c r="D1896" s="184">
        <v>34048</v>
      </c>
      <c r="E1896" s="287"/>
      <c r="F1896" s="287"/>
      <c r="G1896" s="287"/>
      <c r="H1896" s="288"/>
      <c r="I1896" s="288"/>
      <c r="J1896" s="288"/>
      <c r="K1896" s="289"/>
      <c r="L1896" s="289"/>
      <c r="M1896" s="289"/>
      <c r="N1896" s="289"/>
      <c r="O1896" s="289"/>
      <c r="P1896" s="289"/>
      <c r="Q1896" s="186">
        <f t="shared" si="240"/>
        <v>5016013.5500000007</v>
      </c>
      <c r="R1896" s="186">
        <f t="shared" si="244"/>
        <v>4930667.9000000004</v>
      </c>
      <c r="S1896" s="433">
        <v>0</v>
      </c>
      <c r="T1896" s="433">
        <v>0</v>
      </c>
      <c r="U1896" s="433">
        <v>0</v>
      </c>
      <c r="V1896" s="433">
        <v>0</v>
      </c>
      <c r="W1896" s="433">
        <v>0</v>
      </c>
      <c r="X1896" s="433">
        <v>0</v>
      </c>
      <c r="Y1896" s="433">
        <v>0</v>
      </c>
      <c r="Z1896" s="433">
        <v>4807804.92</v>
      </c>
      <c r="AA1896" s="433">
        <v>0</v>
      </c>
      <c r="AB1896" s="433">
        <v>0</v>
      </c>
      <c r="AC1896" s="433">
        <v>0</v>
      </c>
      <c r="AD1896" s="433">
        <v>0</v>
      </c>
      <c r="AE1896" s="433">
        <v>0</v>
      </c>
      <c r="AF1896" s="433">
        <v>0</v>
      </c>
      <c r="AG1896" s="433">
        <v>122862.98</v>
      </c>
      <c r="AH1896" s="433">
        <v>0</v>
      </c>
      <c r="AI1896" s="433">
        <v>0</v>
      </c>
      <c r="AJ1896" s="433">
        <v>85345.65</v>
      </c>
      <c r="AK1896" s="175"/>
      <c r="AL1896" s="175">
        <v>16723635.41</v>
      </c>
      <c r="AM1896" s="175">
        <v>21739648.960000001</v>
      </c>
      <c r="AN1896" s="175">
        <v>5016013.5500000007</v>
      </c>
    </row>
    <row r="1897" spans="1:40" s="84" customFormat="1" ht="23.25" customHeight="1" x14ac:dyDescent="0.35">
      <c r="A1897" s="256">
        <v>2024</v>
      </c>
      <c r="B1897" s="184">
        <f t="shared" si="239"/>
        <v>594</v>
      </c>
      <c r="C1897" s="393" t="s">
        <v>3394</v>
      </c>
      <c r="D1897" s="184">
        <v>34050</v>
      </c>
      <c r="E1897" s="287"/>
      <c r="F1897" s="287"/>
      <c r="G1897" s="287"/>
      <c r="H1897" s="288"/>
      <c r="I1897" s="288"/>
      <c r="J1897" s="288"/>
      <c r="K1897" s="289"/>
      <c r="L1897" s="289"/>
      <c r="M1897" s="289"/>
      <c r="N1897" s="289"/>
      <c r="O1897" s="289"/>
      <c r="P1897" s="289"/>
      <c r="Q1897" s="186">
        <f t="shared" si="240"/>
        <v>7516070.2300000004</v>
      </c>
      <c r="R1897" s="186">
        <f t="shared" si="244"/>
        <v>7388051.75</v>
      </c>
      <c r="S1897" s="433">
        <v>0</v>
      </c>
      <c r="T1897" s="433">
        <v>0</v>
      </c>
      <c r="U1897" s="433">
        <v>0</v>
      </c>
      <c r="V1897" s="433">
        <v>0</v>
      </c>
      <c r="W1897" s="433">
        <v>0</v>
      </c>
      <c r="X1897" s="433">
        <v>0</v>
      </c>
      <c r="Y1897" s="433">
        <v>0</v>
      </c>
      <c r="Z1897" s="433">
        <v>7211707.3799999999</v>
      </c>
      <c r="AA1897" s="433">
        <v>0</v>
      </c>
      <c r="AB1897" s="433">
        <v>0</v>
      </c>
      <c r="AC1897" s="433">
        <v>0</v>
      </c>
      <c r="AD1897" s="433">
        <v>0</v>
      </c>
      <c r="AE1897" s="433">
        <v>0</v>
      </c>
      <c r="AF1897" s="433">
        <v>0</v>
      </c>
      <c r="AG1897" s="433">
        <v>176344.37</v>
      </c>
      <c r="AH1897" s="433">
        <v>0</v>
      </c>
      <c r="AI1897" s="433">
        <v>0</v>
      </c>
      <c r="AJ1897" s="433">
        <v>128018.48</v>
      </c>
      <c r="AK1897" s="175"/>
      <c r="AL1897" s="175">
        <v>24097480.34</v>
      </c>
      <c r="AM1897" s="175">
        <v>31613550.57</v>
      </c>
      <c r="AN1897" s="175">
        <v>7516070.2300000004</v>
      </c>
    </row>
    <row r="1898" spans="1:40" s="84" customFormat="1" ht="23.25" customHeight="1" x14ac:dyDescent="0.35">
      <c r="A1898" s="256">
        <v>2024</v>
      </c>
      <c r="B1898" s="184">
        <f t="shared" si="239"/>
        <v>595</v>
      </c>
      <c r="C1898" s="393" t="s">
        <v>3395</v>
      </c>
      <c r="D1898" s="184">
        <v>34052</v>
      </c>
      <c r="E1898" s="287"/>
      <c r="F1898" s="287"/>
      <c r="G1898" s="287"/>
      <c r="H1898" s="288"/>
      <c r="I1898" s="288"/>
      <c r="J1898" s="288"/>
      <c r="K1898" s="289"/>
      <c r="L1898" s="289"/>
      <c r="M1898" s="289"/>
      <c r="N1898" s="289"/>
      <c r="O1898" s="289"/>
      <c r="P1898" s="289"/>
      <c r="Q1898" s="186">
        <f t="shared" si="240"/>
        <v>5016039.42</v>
      </c>
      <c r="R1898" s="186">
        <f t="shared" si="244"/>
        <v>4930693.7699999996</v>
      </c>
      <c r="S1898" s="433">
        <v>0</v>
      </c>
      <c r="T1898" s="433">
        <v>0</v>
      </c>
      <c r="U1898" s="433">
        <v>0</v>
      </c>
      <c r="V1898" s="433">
        <v>0</v>
      </c>
      <c r="W1898" s="433">
        <v>0</v>
      </c>
      <c r="X1898" s="433">
        <v>0</v>
      </c>
      <c r="Y1898" s="433">
        <v>0</v>
      </c>
      <c r="Z1898" s="433">
        <v>4807804.92</v>
      </c>
      <c r="AA1898" s="433">
        <v>0</v>
      </c>
      <c r="AB1898" s="433">
        <v>0</v>
      </c>
      <c r="AC1898" s="433">
        <v>0</v>
      </c>
      <c r="AD1898" s="433">
        <v>0</v>
      </c>
      <c r="AE1898" s="433">
        <v>0</v>
      </c>
      <c r="AF1898" s="433">
        <v>0</v>
      </c>
      <c r="AG1898" s="433">
        <v>122888.85</v>
      </c>
      <c r="AH1898" s="433">
        <v>0</v>
      </c>
      <c r="AI1898" s="433">
        <v>0</v>
      </c>
      <c r="AJ1898" s="433">
        <v>85345.65</v>
      </c>
      <c r="AK1898" s="175"/>
      <c r="AL1898" s="175">
        <v>16820135.509999998</v>
      </c>
      <c r="AM1898" s="175">
        <v>21836174.93</v>
      </c>
      <c r="AN1898" s="175">
        <v>5016039.42</v>
      </c>
    </row>
    <row r="1899" spans="1:40" s="84" customFormat="1" ht="23.25" customHeight="1" x14ac:dyDescent="0.35">
      <c r="A1899" s="256">
        <v>2024</v>
      </c>
      <c r="B1899" s="184">
        <f t="shared" si="239"/>
        <v>596</v>
      </c>
      <c r="C1899" s="393" t="s">
        <v>3410</v>
      </c>
      <c r="D1899" s="184">
        <v>34301</v>
      </c>
      <c r="E1899" s="287"/>
      <c r="F1899" s="287"/>
      <c r="G1899" s="287"/>
      <c r="H1899" s="288"/>
      <c r="I1899" s="288"/>
      <c r="J1899" s="288"/>
      <c r="K1899" s="289"/>
      <c r="L1899" s="289"/>
      <c r="M1899" s="289"/>
      <c r="N1899" s="289"/>
      <c r="O1899" s="289"/>
      <c r="P1899" s="289"/>
      <c r="Q1899" s="186">
        <f t="shared" si="240"/>
        <v>6663676.0299999993</v>
      </c>
      <c r="R1899" s="186">
        <f t="shared" si="244"/>
        <v>6576090.6399999997</v>
      </c>
      <c r="S1899" s="433">
        <v>0</v>
      </c>
      <c r="T1899" s="433">
        <v>0</v>
      </c>
      <c r="U1899" s="433">
        <v>0</v>
      </c>
      <c r="V1899" s="433">
        <v>0</v>
      </c>
      <c r="W1899" s="433">
        <v>0</v>
      </c>
      <c r="X1899" s="433">
        <v>0</v>
      </c>
      <c r="Y1899" s="433">
        <v>0</v>
      </c>
      <c r="Z1899" s="433">
        <v>0</v>
      </c>
      <c r="AA1899" s="433">
        <v>6576090.6399999997</v>
      </c>
      <c r="AB1899" s="433">
        <v>0</v>
      </c>
      <c r="AC1899" s="433">
        <v>0</v>
      </c>
      <c r="AD1899" s="433">
        <v>0</v>
      </c>
      <c r="AE1899" s="433">
        <v>0</v>
      </c>
      <c r="AF1899" s="433">
        <v>0</v>
      </c>
      <c r="AG1899" s="433">
        <v>0</v>
      </c>
      <c r="AH1899" s="433">
        <v>0</v>
      </c>
      <c r="AI1899" s="433">
        <v>0</v>
      </c>
      <c r="AJ1899" s="433">
        <v>87585.39</v>
      </c>
      <c r="AK1899" s="175"/>
      <c r="AL1899" s="175">
        <v>16384437.74</v>
      </c>
      <c r="AM1899" s="175">
        <v>23048113.77</v>
      </c>
      <c r="AN1899" s="175">
        <v>6663676.0299999993</v>
      </c>
    </row>
    <row r="1900" spans="1:40" s="7" customFormat="1" ht="23.25" customHeight="1" x14ac:dyDescent="0.35">
      <c r="A1900" s="256">
        <v>2024</v>
      </c>
      <c r="B1900" s="184">
        <f>B1899+1</f>
        <v>597</v>
      </c>
      <c r="C1900" s="393" t="s">
        <v>3461</v>
      </c>
      <c r="D1900" s="184">
        <v>33766</v>
      </c>
      <c r="E1900" s="287"/>
      <c r="F1900" s="287"/>
      <c r="G1900" s="287"/>
      <c r="H1900" s="288"/>
      <c r="I1900" s="288"/>
      <c r="J1900" s="288"/>
      <c r="K1900" s="289"/>
      <c r="L1900" s="289"/>
      <c r="M1900" s="289"/>
      <c r="N1900" s="289"/>
      <c r="O1900" s="289"/>
      <c r="P1900" s="289"/>
      <c r="Q1900" s="186">
        <f t="shared" si="240"/>
        <v>262775.7</v>
      </c>
      <c r="R1900" s="186">
        <f t="shared" si="244"/>
        <v>262775.7</v>
      </c>
      <c r="S1900" s="433">
        <v>0</v>
      </c>
      <c r="T1900" s="433">
        <v>0</v>
      </c>
      <c r="U1900" s="433">
        <v>0</v>
      </c>
      <c r="V1900" s="433">
        <v>0</v>
      </c>
      <c r="W1900" s="433">
        <v>0</v>
      </c>
      <c r="X1900" s="433">
        <v>0</v>
      </c>
      <c r="Y1900" s="433">
        <v>0</v>
      </c>
      <c r="Z1900" s="433">
        <v>0</v>
      </c>
      <c r="AA1900" s="433">
        <v>0</v>
      </c>
      <c r="AB1900" s="433">
        <v>0</v>
      </c>
      <c r="AC1900" s="433">
        <v>0</v>
      </c>
      <c r="AD1900" s="433">
        <v>0</v>
      </c>
      <c r="AE1900" s="433">
        <v>0</v>
      </c>
      <c r="AF1900" s="433">
        <v>0</v>
      </c>
      <c r="AG1900" s="433">
        <v>262775.7</v>
      </c>
      <c r="AH1900" s="433">
        <v>0</v>
      </c>
      <c r="AI1900" s="433">
        <v>0</v>
      </c>
      <c r="AJ1900" s="433">
        <v>0</v>
      </c>
      <c r="AK1900" s="175"/>
      <c r="AL1900" s="175">
        <v>13977390.409999998</v>
      </c>
      <c r="AM1900" s="175">
        <v>18217513.489999998</v>
      </c>
      <c r="AN1900" s="175">
        <v>4240123.08</v>
      </c>
    </row>
    <row r="1901" spans="1:40" s="7" customFormat="1" ht="23.25" customHeight="1" x14ac:dyDescent="0.35">
      <c r="A1901" s="256">
        <v>2024</v>
      </c>
      <c r="B1901" s="184">
        <f t="shared" ref="B1901:B1953" si="245">B1900+1</f>
        <v>598</v>
      </c>
      <c r="C1901" s="393" t="s">
        <v>350</v>
      </c>
      <c r="D1901" s="184">
        <v>34247</v>
      </c>
      <c r="E1901" s="287"/>
      <c r="F1901" s="287"/>
      <c r="G1901" s="287"/>
      <c r="H1901" s="288"/>
      <c r="I1901" s="288"/>
      <c r="J1901" s="288"/>
      <c r="K1901" s="289"/>
      <c r="L1901" s="289"/>
      <c r="M1901" s="289"/>
      <c r="N1901" s="289"/>
      <c r="O1901" s="289"/>
      <c r="P1901" s="289"/>
      <c r="Q1901" s="186">
        <f t="shared" si="240"/>
        <v>3322892.2700000005</v>
      </c>
      <c r="R1901" s="186">
        <f t="shared" si="244"/>
        <v>3272775.8600000003</v>
      </c>
      <c r="S1901" s="433">
        <v>0</v>
      </c>
      <c r="T1901" s="433">
        <v>0</v>
      </c>
      <c r="U1901" s="433">
        <v>0</v>
      </c>
      <c r="V1901" s="433">
        <v>0</v>
      </c>
      <c r="W1901" s="433">
        <v>0</v>
      </c>
      <c r="X1901" s="433">
        <v>0</v>
      </c>
      <c r="Y1901" s="433">
        <v>0</v>
      </c>
      <c r="Z1901" s="433">
        <v>0</v>
      </c>
      <c r="AA1901" s="433">
        <v>3119194.4200000004</v>
      </c>
      <c r="AB1901" s="433">
        <v>0</v>
      </c>
      <c r="AC1901" s="433">
        <v>0</v>
      </c>
      <c r="AD1901" s="433">
        <v>0</v>
      </c>
      <c r="AE1901" s="433">
        <v>0</v>
      </c>
      <c r="AF1901" s="433">
        <v>0</v>
      </c>
      <c r="AG1901" s="433">
        <v>153581.44</v>
      </c>
      <c r="AH1901" s="433">
        <v>0</v>
      </c>
      <c r="AI1901" s="433">
        <v>0</v>
      </c>
      <c r="AJ1901" s="433">
        <v>50116.41</v>
      </c>
      <c r="AK1901" s="175"/>
      <c r="AL1901" s="175">
        <v>9585166.3200000003</v>
      </c>
      <c r="AM1901" s="175">
        <v>12960579.09</v>
      </c>
      <c r="AN1901" s="175">
        <v>3375412.7700000005</v>
      </c>
    </row>
    <row r="1902" spans="1:40" s="7" customFormat="1" ht="23.25" customHeight="1" x14ac:dyDescent="0.35">
      <c r="A1902" s="256">
        <v>2024</v>
      </c>
      <c r="B1902" s="184">
        <f t="shared" si="245"/>
        <v>599</v>
      </c>
      <c r="C1902" s="393" t="s">
        <v>1706</v>
      </c>
      <c r="D1902" s="184">
        <v>54906</v>
      </c>
      <c r="E1902" s="287"/>
      <c r="F1902" s="287"/>
      <c r="G1902" s="287"/>
      <c r="H1902" s="288"/>
      <c r="I1902" s="288"/>
      <c r="J1902" s="288"/>
      <c r="K1902" s="289"/>
      <c r="L1902" s="289"/>
      <c r="M1902" s="289"/>
      <c r="N1902" s="289"/>
      <c r="O1902" s="289"/>
      <c r="P1902" s="289"/>
      <c r="Q1902" s="186">
        <f t="shared" si="240"/>
        <v>329628.42</v>
      </c>
      <c r="R1902" s="186">
        <f t="shared" si="244"/>
        <v>329628.42</v>
      </c>
      <c r="S1902" s="433">
        <v>0</v>
      </c>
      <c r="T1902" s="433">
        <v>0</v>
      </c>
      <c r="U1902" s="433">
        <v>0</v>
      </c>
      <c r="V1902" s="433">
        <v>0</v>
      </c>
      <c r="W1902" s="433">
        <v>0</v>
      </c>
      <c r="X1902" s="433">
        <v>0</v>
      </c>
      <c r="Y1902" s="433">
        <v>0</v>
      </c>
      <c r="Z1902" s="433">
        <v>0</v>
      </c>
      <c r="AA1902" s="433">
        <v>0</v>
      </c>
      <c r="AB1902" s="433">
        <v>0</v>
      </c>
      <c r="AC1902" s="433">
        <v>0</v>
      </c>
      <c r="AD1902" s="433">
        <v>0</v>
      </c>
      <c r="AE1902" s="433">
        <v>0</v>
      </c>
      <c r="AF1902" s="433">
        <v>0</v>
      </c>
      <c r="AG1902" s="433">
        <v>329628.42</v>
      </c>
      <c r="AH1902" s="433">
        <v>0</v>
      </c>
      <c r="AI1902" s="433">
        <v>0</v>
      </c>
      <c r="AJ1902" s="433">
        <v>0</v>
      </c>
      <c r="AK1902" s="175"/>
      <c r="AL1902" s="175">
        <v>5796413.3700000001</v>
      </c>
      <c r="AM1902" s="175">
        <v>6367739.6299999999</v>
      </c>
      <c r="AN1902" s="175">
        <v>571326.26</v>
      </c>
    </row>
    <row r="1903" spans="1:40" s="7" customFormat="1" ht="23.25" customHeight="1" x14ac:dyDescent="0.35">
      <c r="A1903" s="256">
        <v>2024</v>
      </c>
      <c r="B1903" s="184">
        <f t="shared" si="245"/>
        <v>600</v>
      </c>
      <c r="C1903" s="393" t="s">
        <v>2199</v>
      </c>
      <c r="D1903" s="184">
        <v>34450</v>
      </c>
      <c r="E1903" s="287"/>
      <c r="F1903" s="287"/>
      <c r="G1903" s="287"/>
      <c r="H1903" s="288"/>
      <c r="I1903" s="288"/>
      <c r="J1903" s="288"/>
      <c r="K1903" s="289"/>
      <c r="L1903" s="289"/>
      <c r="M1903" s="289"/>
      <c r="N1903" s="289"/>
      <c r="O1903" s="289"/>
      <c r="P1903" s="289"/>
      <c r="Q1903" s="186">
        <f t="shared" si="240"/>
        <v>162903.24</v>
      </c>
      <c r="R1903" s="186">
        <f t="shared" si="244"/>
        <v>162903.24</v>
      </c>
      <c r="S1903" s="433">
        <v>0</v>
      </c>
      <c r="T1903" s="433">
        <v>0</v>
      </c>
      <c r="U1903" s="433">
        <v>0</v>
      </c>
      <c r="V1903" s="433">
        <v>0</v>
      </c>
      <c r="W1903" s="433">
        <v>0</v>
      </c>
      <c r="X1903" s="433">
        <v>0</v>
      </c>
      <c r="Y1903" s="433">
        <v>0</v>
      </c>
      <c r="Z1903" s="433">
        <v>0</v>
      </c>
      <c r="AA1903" s="433">
        <v>0</v>
      </c>
      <c r="AB1903" s="433">
        <v>0</v>
      </c>
      <c r="AC1903" s="433">
        <v>0</v>
      </c>
      <c r="AD1903" s="433">
        <v>0</v>
      </c>
      <c r="AE1903" s="433">
        <v>0</v>
      </c>
      <c r="AF1903" s="433">
        <v>0</v>
      </c>
      <c r="AG1903" s="433">
        <v>0</v>
      </c>
      <c r="AH1903" s="433">
        <v>162903.24</v>
      </c>
      <c r="AI1903" s="433">
        <v>0</v>
      </c>
      <c r="AJ1903" s="433">
        <v>0</v>
      </c>
      <c r="AK1903" s="175"/>
      <c r="AL1903" s="175">
        <v>13024653.140000001</v>
      </c>
      <c r="AM1903" s="175">
        <v>17329980.43</v>
      </c>
      <c r="AN1903" s="175">
        <v>4305327.29</v>
      </c>
    </row>
    <row r="1904" spans="1:40" s="7" customFormat="1" ht="23.25" customHeight="1" x14ac:dyDescent="0.35">
      <c r="A1904" s="256">
        <v>2024</v>
      </c>
      <c r="B1904" s="184">
        <f t="shared" si="245"/>
        <v>601</v>
      </c>
      <c r="C1904" s="393" t="s">
        <v>4057</v>
      </c>
      <c r="D1904" s="184">
        <v>36209</v>
      </c>
      <c r="E1904" s="287"/>
      <c r="F1904" s="287"/>
      <c r="G1904" s="287"/>
      <c r="H1904" s="288"/>
      <c r="I1904" s="288"/>
      <c r="J1904" s="288"/>
      <c r="K1904" s="289"/>
      <c r="L1904" s="289"/>
      <c r="M1904" s="289"/>
      <c r="N1904" s="289"/>
      <c r="O1904" s="289"/>
      <c r="P1904" s="289"/>
      <c r="Q1904" s="186">
        <f t="shared" si="240"/>
        <v>103554.43000000001</v>
      </c>
      <c r="R1904" s="186">
        <f t="shared" si="244"/>
        <v>103554.43000000001</v>
      </c>
      <c r="S1904" s="433">
        <v>0</v>
      </c>
      <c r="T1904" s="433">
        <v>0</v>
      </c>
      <c r="U1904" s="433">
        <v>0</v>
      </c>
      <c r="V1904" s="433">
        <v>0</v>
      </c>
      <c r="W1904" s="433">
        <v>0</v>
      </c>
      <c r="X1904" s="433">
        <v>0</v>
      </c>
      <c r="Y1904" s="433">
        <v>0</v>
      </c>
      <c r="Z1904" s="433">
        <v>0</v>
      </c>
      <c r="AA1904" s="433">
        <v>0</v>
      </c>
      <c r="AB1904" s="433">
        <v>0</v>
      </c>
      <c r="AC1904" s="433">
        <v>0</v>
      </c>
      <c r="AD1904" s="433">
        <v>0</v>
      </c>
      <c r="AE1904" s="433">
        <v>0</v>
      </c>
      <c r="AF1904" s="433">
        <v>0</v>
      </c>
      <c r="AG1904" s="433">
        <v>103554.43000000001</v>
      </c>
      <c r="AH1904" s="433">
        <v>0</v>
      </c>
      <c r="AI1904" s="433">
        <v>0</v>
      </c>
      <c r="AJ1904" s="433">
        <v>0</v>
      </c>
      <c r="AK1904" s="175"/>
      <c r="AL1904" s="175" t="e">
        <v>#N/A</v>
      </c>
      <c r="AM1904" s="175" t="e">
        <v>#N/A</v>
      </c>
      <c r="AN1904" s="175" t="e">
        <v>#N/A</v>
      </c>
    </row>
    <row r="1905" spans="1:40" s="7" customFormat="1" ht="23.25" customHeight="1" x14ac:dyDescent="0.35">
      <c r="A1905" s="256">
        <v>2024</v>
      </c>
      <c r="B1905" s="184">
        <f t="shared" si="245"/>
        <v>602</v>
      </c>
      <c r="C1905" s="393" t="s">
        <v>3772</v>
      </c>
      <c r="D1905" s="184">
        <v>36402</v>
      </c>
      <c r="E1905" s="287"/>
      <c r="F1905" s="287"/>
      <c r="G1905" s="287"/>
      <c r="H1905" s="288"/>
      <c r="I1905" s="288"/>
      <c r="J1905" s="288"/>
      <c r="K1905" s="289"/>
      <c r="L1905" s="289"/>
      <c r="M1905" s="289"/>
      <c r="N1905" s="289"/>
      <c r="O1905" s="289"/>
      <c r="P1905" s="289"/>
      <c r="Q1905" s="186">
        <f t="shared" ref="Q1905:Q1940" si="246">SUM(S1905:AJ1905)</f>
        <v>2671611.44</v>
      </c>
      <c r="R1905" s="186">
        <f t="shared" si="244"/>
        <v>2647180.63</v>
      </c>
      <c r="S1905" s="433">
        <v>0</v>
      </c>
      <c r="T1905" s="433">
        <v>0</v>
      </c>
      <c r="U1905" s="433">
        <v>0</v>
      </c>
      <c r="V1905" s="433">
        <v>0</v>
      </c>
      <c r="W1905" s="433">
        <v>0</v>
      </c>
      <c r="X1905" s="433">
        <v>0</v>
      </c>
      <c r="Y1905" s="433">
        <v>0</v>
      </c>
      <c r="Z1905" s="433">
        <v>0</v>
      </c>
      <c r="AA1905" s="433">
        <v>0</v>
      </c>
      <c r="AB1905" s="433">
        <v>0</v>
      </c>
      <c r="AC1905" s="433">
        <v>2647180.63</v>
      </c>
      <c r="AD1905" s="433">
        <v>0</v>
      </c>
      <c r="AE1905" s="433">
        <v>0</v>
      </c>
      <c r="AF1905" s="433">
        <v>0</v>
      </c>
      <c r="AG1905" s="433">
        <v>0</v>
      </c>
      <c r="AH1905" s="433">
        <v>0</v>
      </c>
      <c r="AI1905" s="433">
        <v>0</v>
      </c>
      <c r="AJ1905" s="433">
        <v>24430.809999999998</v>
      </c>
      <c r="AK1905" s="175"/>
      <c r="AL1905" s="175">
        <v>13140736.710000001</v>
      </c>
      <c r="AM1905" s="175">
        <v>16151433.93</v>
      </c>
      <c r="AN1905" s="175">
        <v>3010697.2199999997</v>
      </c>
    </row>
    <row r="1906" spans="1:40" s="7" customFormat="1" ht="23.25" customHeight="1" x14ac:dyDescent="0.35">
      <c r="A1906" s="256">
        <v>2024</v>
      </c>
      <c r="B1906" s="184">
        <f t="shared" si="245"/>
        <v>603</v>
      </c>
      <c r="C1906" s="393" t="s">
        <v>3489</v>
      </c>
      <c r="D1906" s="184">
        <v>34780</v>
      </c>
      <c r="E1906" s="287"/>
      <c r="F1906" s="287"/>
      <c r="G1906" s="287"/>
      <c r="H1906" s="288"/>
      <c r="I1906" s="288"/>
      <c r="J1906" s="288"/>
      <c r="K1906" s="289"/>
      <c r="L1906" s="289"/>
      <c r="M1906" s="289"/>
      <c r="N1906" s="289"/>
      <c r="O1906" s="289"/>
      <c r="P1906" s="289"/>
      <c r="Q1906" s="186">
        <f t="shared" si="246"/>
        <v>1147396.06</v>
      </c>
      <c r="R1906" s="186">
        <f t="shared" si="244"/>
        <v>1133051.03</v>
      </c>
      <c r="S1906" s="433">
        <v>0</v>
      </c>
      <c r="T1906" s="433">
        <v>0</v>
      </c>
      <c r="U1906" s="433">
        <v>0</v>
      </c>
      <c r="V1906" s="433">
        <v>0</v>
      </c>
      <c r="W1906" s="433">
        <v>0</v>
      </c>
      <c r="X1906" s="433">
        <v>0</v>
      </c>
      <c r="Y1906" s="433">
        <v>0</v>
      </c>
      <c r="Z1906" s="433">
        <v>0</v>
      </c>
      <c r="AA1906" s="433">
        <v>1133051.03</v>
      </c>
      <c r="AB1906" s="433">
        <v>0</v>
      </c>
      <c r="AC1906" s="433">
        <v>0</v>
      </c>
      <c r="AD1906" s="433">
        <v>0</v>
      </c>
      <c r="AE1906" s="433">
        <v>0</v>
      </c>
      <c r="AF1906" s="433">
        <v>0</v>
      </c>
      <c r="AG1906" s="433">
        <v>0</v>
      </c>
      <c r="AH1906" s="433">
        <v>0</v>
      </c>
      <c r="AI1906" s="433">
        <v>0</v>
      </c>
      <c r="AJ1906" s="433">
        <v>14345.03</v>
      </c>
      <c r="AK1906" s="175"/>
      <c r="AL1906" s="175">
        <v>918755.67999999993</v>
      </c>
      <c r="AM1906" s="175">
        <v>2547477.94</v>
      </c>
      <c r="AN1906" s="175">
        <v>1628722.26</v>
      </c>
    </row>
    <row r="1907" spans="1:40" s="7" customFormat="1" ht="23.25" customHeight="1" x14ac:dyDescent="0.35">
      <c r="A1907" s="256">
        <v>2024</v>
      </c>
      <c r="B1907" s="184">
        <f>B1906+1</f>
        <v>604</v>
      </c>
      <c r="C1907" s="393" t="s">
        <v>59</v>
      </c>
      <c r="D1907" s="184">
        <v>32588</v>
      </c>
      <c r="E1907" s="287"/>
      <c r="F1907" s="287"/>
      <c r="G1907" s="287"/>
      <c r="H1907" s="288"/>
      <c r="I1907" s="288"/>
      <c r="J1907" s="288"/>
      <c r="K1907" s="289"/>
      <c r="L1907" s="289"/>
      <c r="M1907" s="289"/>
      <c r="N1907" s="289"/>
      <c r="O1907" s="289"/>
      <c r="P1907" s="289"/>
      <c r="Q1907" s="186">
        <f t="shared" si="246"/>
        <v>4055459.6500000004</v>
      </c>
      <c r="R1907" s="186">
        <f t="shared" si="244"/>
        <v>4016640.5800000005</v>
      </c>
      <c r="S1907" s="433">
        <v>0</v>
      </c>
      <c r="T1907" s="433">
        <v>1948355.5200000005</v>
      </c>
      <c r="U1907" s="433">
        <v>0</v>
      </c>
      <c r="V1907" s="433">
        <v>0</v>
      </c>
      <c r="W1907" s="433">
        <v>0</v>
      </c>
      <c r="X1907" s="433">
        <v>285827.56</v>
      </c>
      <c r="Y1907" s="433">
        <v>0</v>
      </c>
      <c r="Z1907" s="433">
        <v>0</v>
      </c>
      <c r="AA1907" s="433">
        <v>0</v>
      </c>
      <c r="AB1907" s="433">
        <v>1782457.5</v>
      </c>
      <c r="AC1907" s="433">
        <v>0</v>
      </c>
      <c r="AD1907" s="433">
        <v>0</v>
      </c>
      <c r="AE1907" s="433">
        <v>0</v>
      </c>
      <c r="AF1907" s="433">
        <v>0</v>
      </c>
      <c r="AG1907" s="433">
        <v>0</v>
      </c>
      <c r="AH1907" s="433">
        <v>0</v>
      </c>
      <c r="AI1907" s="433">
        <v>0</v>
      </c>
      <c r="AJ1907" s="433">
        <v>38819.07</v>
      </c>
      <c r="AK1907" s="175"/>
      <c r="AL1907" s="175">
        <v>6047329.1100000013</v>
      </c>
      <c r="AM1907" s="175">
        <v>22036692.670000002</v>
      </c>
      <c r="AN1907" s="175">
        <v>15989363.560000001</v>
      </c>
    </row>
    <row r="1908" spans="1:40" s="7" customFormat="1" ht="23.25" customHeight="1" x14ac:dyDescent="0.35">
      <c r="A1908" s="256">
        <v>2024</v>
      </c>
      <c r="B1908" s="184">
        <f t="shared" si="245"/>
        <v>605</v>
      </c>
      <c r="C1908" s="393" t="s">
        <v>3980</v>
      </c>
      <c r="D1908" s="184">
        <v>36192</v>
      </c>
      <c r="E1908" s="287"/>
      <c r="F1908" s="287"/>
      <c r="G1908" s="287"/>
      <c r="H1908" s="288"/>
      <c r="I1908" s="288"/>
      <c r="J1908" s="288"/>
      <c r="K1908" s="289"/>
      <c r="L1908" s="289"/>
      <c r="M1908" s="289"/>
      <c r="N1908" s="289"/>
      <c r="O1908" s="289"/>
      <c r="P1908" s="289"/>
      <c r="Q1908" s="186">
        <f t="shared" si="246"/>
        <v>1461385.65</v>
      </c>
      <c r="R1908" s="186">
        <f t="shared" si="244"/>
        <v>1438222.9</v>
      </c>
      <c r="S1908" s="433">
        <v>0</v>
      </c>
      <c r="T1908" s="433">
        <v>1042625.86</v>
      </c>
      <c r="U1908" s="433">
        <v>0</v>
      </c>
      <c r="V1908" s="433">
        <v>0</v>
      </c>
      <c r="W1908" s="433">
        <v>0</v>
      </c>
      <c r="X1908" s="433">
        <v>0</v>
      </c>
      <c r="Y1908" s="433">
        <v>0</v>
      </c>
      <c r="Z1908" s="433">
        <v>0</v>
      </c>
      <c r="AA1908" s="433">
        <v>0</v>
      </c>
      <c r="AB1908" s="433">
        <v>395597.04000000004</v>
      </c>
      <c r="AC1908" s="433">
        <v>0</v>
      </c>
      <c r="AD1908" s="433">
        <v>0</v>
      </c>
      <c r="AE1908" s="433">
        <v>0</v>
      </c>
      <c r="AF1908" s="433">
        <v>0</v>
      </c>
      <c r="AG1908" s="433">
        <v>0</v>
      </c>
      <c r="AH1908" s="433">
        <v>0</v>
      </c>
      <c r="AI1908" s="433">
        <v>0</v>
      </c>
      <c r="AJ1908" s="433">
        <v>23162.75</v>
      </c>
      <c r="AK1908" s="175"/>
      <c r="AL1908" s="175">
        <v>3947821.72</v>
      </c>
      <c r="AM1908" s="175">
        <v>5655376.6200000001</v>
      </c>
      <c r="AN1908" s="175">
        <v>1707554.9</v>
      </c>
    </row>
    <row r="1909" spans="1:40" s="7" customFormat="1" ht="23.25" customHeight="1" x14ac:dyDescent="0.35">
      <c r="A1909" s="256">
        <v>2024</v>
      </c>
      <c r="B1909" s="184">
        <f t="shared" si="245"/>
        <v>606</v>
      </c>
      <c r="C1909" s="393" t="s">
        <v>1013</v>
      </c>
      <c r="D1909" s="184">
        <v>46618</v>
      </c>
      <c r="E1909" s="287"/>
      <c r="F1909" s="287"/>
      <c r="G1909" s="287"/>
      <c r="H1909" s="288"/>
      <c r="I1909" s="288"/>
      <c r="J1909" s="288"/>
      <c r="K1909" s="289"/>
      <c r="L1909" s="289"/>
      <c r="M1909" s="289"/>
      <c r="N1909" s="289"/>
      <c r="O1909" s="289"/>
      <c r="P1909" s="289"/>
      <c r="Q1909" s="186">
        <f t="shared" si="246"/>
        <v>11901407.309999999</v>
      </c>
      <c r="R1909" s="186">
        <f t="shared" ref="R1909:R1922" si="247">SUM(S1909:AI1909)</f>
        <v>11719949.059999999</v>
      </c>
      <c r="S1909" s="433">
        <v>0</v>
      </c>
      <c r="T1909" s="433">
        <v>0</v>
      </c>
      <c r="U1909" s="433">
        <v>0</v>
      </c>
      <c r="V1909" s="433">
        <v>0</v>
      </c>
      <c r="W1909" s="433">
        <v>0</v>
      </c>
      <c r="X1909" s="433">
        <v>0</v>
      </c>
      <c r="Y1909" s="433">
        <v>0</v>
      </c>
      <c r="Z1909" s="433">
        <v>0</v>
      </c>
      <c r="AA1909" s="433">
        <v>11719949.059999999</v>
      </c>
      <c r="AB1909" s="433">
        <v>0</v>
      </c>
      <c r="AC1909" s="433">
        <v>0</v>
      </c>
      <c r="AD1909" s="433">
        <v>0</v>
      </c>
      <c r="AE1909" s="433">
        <v>0</v>
      </c>
      <c r="AF1909" s="433">
        <v>0</v>
      </c>
      <c r="AG1909" s="433">
        <v>0</v>
      </c>
      <c r="AH1909" s="433">
        <v>0</v>
      </c>
      <c r="AI1909" s="433">
        <v>0</v>
      </c>
      <c r="AJ1909" s="433">
        <v>181458.25</v>
      </c>
      <c r="AK1909" s="175"/>
      <c r="AL1909" s="175">
        <v>-4495745.1499999994</v>
      </c>
      <c r="AM1909" s="175">
        <v>7757378.5599999996</v>
      </c>
      <c r="AN1909" s="175">
        <v>12253123.709999999</v>
      </c>
    </row>
    <row r="1910" spans="1:40" s="7" customFormat="1" ht="23.25" customHeight="1" x14ac:dyDescent="0.35">
      <c r="A1910" s="256">
        <v>2024</v>
      </c>
      <c r="B1910" s="184">
        <f t="shared" si="245"/>
        <v>607</v>
      </c>
      <c r="C1910" s="248" t="s">
        <v>4016</v>
      </c>
      <c r="D1910" s="184">
        <v>36362</v>
      </c>
      <c r="E1910" s="287"/>
      <c r="F1910" s="287"/>
      <c r="G1910" s="287"/>
      <c r="H1910" s="288"/>
      <c r="I1910" s="288"/>
      <c r="J1910" s="288"/>
      <c r="K1910" s="289"/>
      <c r="L1910" s="289"/>
      <c r="M1910" s="289"/>
      <c r="N1910" s="289"/>
      <c r="O1910" s="289"/>
      <c r="P1910" s="289"/>
      <c r="Q1910" s="186">
        <f t="shared" si="246"/>
        <v>200016.63</v>
      </c>
      <c r="R1910" s="186">
        <f t="shared" si="247"/>
        <v>200016.63</v>
      </c>
      <c r="S1910" s="433">
        <v>0</v>
      </c>
      <c r="T1910" s="433">
        <v>0</v>
      </c>
      <c r="U1910" s="433">
        <v>0</v>
      </c>
      <c r="V1910" s="433">
        <v>0</v>
      </c>
      <c r="W1910" s="433">
        <v>0</v>
      </c>
      <c r="X1910" s="433">
        <v>0</v>
      </c>
      <c r="Y1910" s="433">
        <v>0</v>
      </c>
      <c r="Z1910" s="433">
        <v>0</v>
      </c>
      <c r="AA1910" s="433">
        <v>0</v>
      </c>
      <c r="AB1910" s="433">
        <v>0</v>
      </c>
      <c r="AC1910" s="433">
        <v>0</v>
      </c>
      <c r="AD1910" s="433">
        <v>0</v>
      </c>
      <c r="AE1910" s="433">
        <v>0</v>
      </c>
      <c r="AF1910" s="433">
        <v>0</v>
      </c>
      <c r="AG1910" s="433">
        <v>200016.63</v>
      </c>
      <c r="AH1910" s="433">
        <v>0</v>
      </c>
      <c r="AI1910" s="433">
        <v>0</v>
      </c>
      <c r="AJ1910" s="433">
        <v>0</v>
      </c>
      <c r="AK1910" s="175"/>
      <c r="AL1910" s="175">
        <v>21213185.119999997</v>
      </c>
      <c r="AM1910" s="175">
        <v>25471417.489999998</v>
      </c>
      <c r="AN1910" s="175">
        <v>4258232.370000001</v>
      </c>
    </row>
    <row r="1911" spans="1:40" s="7" customFormat="1" ht="23.25" customHeight="1" x14ac:dyDescent="0.35">
      <c r="A1911" s="256">
        <v>2024</v>
      </c>
      <c r="B1911" s="184">
        <f t="shared" si="245"/>
        <v>608</v>
      </c>
      <c r="C1911" s="248" t="s">
        <v>2223</v>
      </c>
      <c r="D1911" s="184">
        <v>35146</v>
      </c>
      <c r="E1911" s="287"/>
      <c r="F1911" s="287"/>
      <c r="G1911" s="287"/>
      <c r="H1911" s="288"/>
      <c r="I1911" s="288"/>
      <c r="J1911" s="288"/>
      <c r="K1911" s="289"/>
      <c r="L1911" s="289"/>
      <c r="M1911" s="289"/>
      <c r="N1911" s="289"/>
      <c r="O1911" s="289"/>
      <c r="P1911" s="289"/>
      <c r="Q1911" s="186">
        <f t="shared" si="246"/>
        <v>633715.9</v>
      </c>
      <c r="R1911" s="186">
        <f t="shared" si="247"/>
        <v>620438.52</v>
      </c>
      <c r="S1911" s="433">
        <v>0</v>
      </c>
      <c r="T1911" s="433">
        <v>0</v>
      </c>
      <c r="U1911" s="433">
        <v>0</v>
      </c>
      <c r="V1911" s="433">
        <v>0</v>
      </c>
      <c r="W1911" s="433">
        <v>0</v>
      </c>
      <c r="X1911" s="433">
        <v>0</v>
      </c>
      <c r="Y1911" s="433">
        <v>0</v>
      </c>
      <c r="Z1911" s="433">
        <v>0</v>
      </c>
      <c r="AA1911" s="433">
        <v>0</v>
      </c>
      <c r="AB1911" s="433">
        <v>0</v>
      </c>
      <c r="AC1911" s="433">
        <v>620438.52</v>
      </c>
      <c r="AD1911" s="433">
        <v>0</v>
      </c>
      <c r="AE1911" s="433">
        <v>0</v>
      </c>
      <c r="AF1911" s="433">
        <v>0</v>
      </c>
      <c r="AG1911" s="433">
        <v>0</v>
      </c>
      <c r="AH1911" s="433">
        <v>0</v>
      </c>
      <c r="AI1911" s="433">
        <v>0</v>
      </c>
      <c r="AJ1911" s="433">
        <v>13277.38</v>
      </c>
      <c r="AK1911" s="175"/>
      <c r="AL1911" s="175">
        <v>3024232.3000000003</v>
      </c>
      <c r="AM1911" s="175">
        <v>6154994.4400000004</v>
      </c>
      <c r="AN1911" s="175">
        <v>3130762.14</v>
      </c>
    </row>
    <row r="1912" spans="1:40" s="7" customFormat="1" ht="23.25" customHeight="1" x14ac:dyDescent="0.35">
      <c r="A1912" s="256">
        <v>2024</v>
      </c>
      <c r="B1912" s="184">
        <f t="shared" si="245"/>
        <v>609</v>
      </c>
      <c r="C1912" s="248" t="s">
        <v>3795</v>
      </c>
      <c r="D1912" s="184">
        <v>33748</v>
      </c>
      <c r="E1912" s="287"/>
      <c r="F1912" s="287"/>
      <c r="G1912" s="287"/>
      <c r="H1912" s="288"/>
      <c r="I1912" s="288"/>
      <c r="J1912" s="288"/>
      <c r="K1912" s="289"/>
      <c r="L1912" s="289"/>
      <c r="M1912" s="289"/>
      <c r="N1912" s="289"/>
      <c r="O1912" s="289"/>
      <c r="P1912" s="289"/>
      <c r="Q1912" s="186">
        <f t="shared" si="246"/>
        <v>8439068.3499999996</v>
      </c>
      <c r="R1912" s="186">
        <f t="shared" si="247"/>
        <v>8333799.2400000002</v>
      </c>
      <c r="S1912" s="433">
        <v>0</v>
      </c>
      <c r="T1912" s="433">
        <v>0</v>
      </c>
      <c r="U1912" s="433">
        <v>0</v>
      </c>
      <c r="V1912" s="433">
        <v>0</v>
      </c>
      <c r="W1912" s="433">
        <v>0</v>
      </c>
      <c r="X1912" s="433">
        <v>0</v>
      </c>
      <c r="Y1912" s="433">
        <v>0</v>
      </c>
      <c r="Z1912" s="433">
        <v>0</v>
      </c>
      <c r="AA1912" s="433">
        <v>0</v>
      </c>
      <c r="AB1912" s="433">
        <v>0</v>
      </c>
      <c r="AC1912" s="433">
        <v>8333799.2400000002</v>
      </c>
      <c r="AD1912" s="433">
        <v>0</v>
      </c>
      <c r="AE1912" s="433">
        <v>0</v>
      </c>
      <c r="AF1912" s="433">
        <v>0</v>
      </c>
      <c r="AG1912" s="433">
        <v>0</v>
      </c>
      <c r="AH1912" s="433">
        <v>0</v>
      </c>
      <c r="AI1912" s="433">
        <v>0</v>
      </c>
      <c r="AJ1912" s="433">
        <v>105269.11</v>
      </c>
      <c r="AK1912" s="175"/>
      <c r="AL1912" s="175">
        <v>8980387.410000002</v>
      </c>
      <c r="AM1912" s="175">
        <v>17737693.920000002</v>
      </c>
      <c r="AN1912" s="175">
        <v>8757306.5099999998</v>
      </c>
    </row>
    <row r="1913" spans="1:40" s="7" customFormat="1" ht="23.25" customHeight="1" x14ac:dyDescent="0.35">
      <c r="A1913" s="256">
        <v>2024</v>
      </c>
      <c r="B1913" s="184">
        <f t="shared" si="245"/>
        <v>610</v>
      </c>
      <c r="C1913" s="248" t="s">
        <v>4402</v>
      </c>
      <c r="D1913" s="184">
        <v>33856</v>
      </c>
      <c r="E1913" s="287"/>
      <c r="F1913" s="287"/>
      <c r="G1913" s="287"/>
      <c r="H1913" s="288"/>
      <c r="I1913" s="288"/>
      <c r="J1913" s="288"/>
      <c r="K1913" s="289"/>
      <c r="L1913" s="289"/>
      <c r="M1913" s="289"/>
      <c r="N1913" s="289"/>
      <c r="O1913" s="289"/>
      <c r="P1913" s="289"/>
      <c r="Q1913" s="186">
        <f t="shared" si="246"/>
        <v>3005620.57</v>
      </c>
      <c r="R1913" s="186">
        <f t="shared" si="247"/>
        <v>2965082.57</v>
      </c>
      <c r="S1913" s="433">
        <v>0</v>
      </c>
      <c r="T1913" s="433">
        <v>0</v>
      </c>
      <c r="U1913" s="433">
        <v>0</v>
      </c>
      <c r="V1913" s="433">
        <v>0</v>
      </c>
      <c r="W1913" s="433">
        <v>0</v>
      </c>
      <c r="X1913" s="433">
        <v>0</v>
      </c>
      <c r="Y1913" s="433">
        <v>0</v>
      </c>
      <c r="Z1913" s="433">
        <v>0</v>
      </c>
      <c r="AA1913" s="433">
        <v>0</v>
      </c>
      <c r="AB1913" s="433">
        <v>0</v>
      </c>
      <c r="AC1913" s="433">
        <v>2965082.57</v>
      </c>
      <c r="AD1913" s="433">
        <v>0</v>
      </c>
      <c r="AE1913" s="433">
        <v>0</v>
      </c>
      <c r="AF1913" s="433">
        <v>0</v>
      </c>
      <c r="AG1913" s="433">
        <v>0</v>
      </c>
      <c r="AH1913" s="433">
        <v>0</v>
      </c>
      <c r="AI1913" s="433">
        <v>0</v>
      </c>
      <c r="AJ1913" s="433">
        <v>40538</v>
      </c>
      <c r="AK1913" s="175"/>
      <c r="AL1913" s="175">
        <v>13196875.609999999</v>
      </c>
      <c r="AM1913" s="175">
        <v>25556686.699999999</v>
      </c>
      <c r="AN1913" s="175">
        <v>12359811.09</v>
      </c>
    </row>
    <row r="1914" spans="1:40" s="7" customFormat="1" ht="23.25" customHeight="1" x14ac:dyDescent="0.35">
      <c r="A1914" s="256">
        <v>2024</v>
      </c>
      <c r="B1914" s="184">
        <f t="shared" si="245"/>
        <v>611</v>
      </c>
      <c r="C1914" s="294" t="s">
        <v>3040</v>
      </c>
      <c r="D1914" s="184">
        <v>34291</v>
      </c>
      <c r="E1914" s="287"/>
      <c r="F1914" s="287"/>
      <c r="G1914" s="287"/>
      <c r="H1914" s="288"/>
      <c r="I1914" s="288"/>
      <c r="J1914" s="288"/>
      <c r="K1914" s="289"/>
      <c r="L1914" s="289"/>
      <c r="M1914" s="289"/>
      <c r="N1914" s="289"/>
      <c r="O1914" s="289"/>
      <c r="P1914" s="289"/>
      <c r="Q1914" s="186">
        <f t="shared" si="246"/>
        <v>7822459.7799999993</v>
      </c>
      <c r="R1914" s="186">
        <f t="shared" si="247"/>
        <v>7725926.1199999992</v>
      </c>
      <c r="S1914" s="433">
        <v>0</v>
      </c>
      <c r="T1914" s="433">
        <v>0</v>
      </c>
      <c r="U1914" s="433">
        <v>0</v>
      </c>
      <c r="V1914" s="433">
        <v>0</v>
      </c>
      <c r="W1914" s="433">
        <v>0</v>
      </c>
      <c r="X1914" s="433">
        <v>0</v>
      </c>
      <c r="Y1914" s="433">
        <v>0</v>
      </c>
      <c r="Z1914" s="433">
        <v>0</v>
      </c>
      <c r="AA1914" s="433">
        <v>7725926.1199999992</v>
      </c>
      <c r="AB1914" s="433">
        <v>0</v>
      </c>
      <c r="AC1914" s="433">
        <v>0</v>
      </c>
      <c r="AD1914" s="433">
        <v>0</v>
      </c>
      <c r="AE1914" s="433">
        <v>0</v>
      </c>
      <c r="AF1914" s="433">
        <v>0</v>
      </c>
      <c r="AG1914" s="433">
        <v>0</v>
      </c>
      <c r="AH1914" s="433">
        <v>0</v>
      </c>
      <c r="AI1914" s="433">
        <v>0</v>
      </c>
      <c r="AJ1914" s="433">
        <v>96533.66</v>
      </c>
      <c r="AK1914" s="175"/>
      <c r="AL1914" s="175">
        <v>8482583.7400000021</v>
      </c>
      <c r="AM1914" s="175">
        <v>19997383.920000002</v>
      </c>
      <c r="AN1914" s="175">
        <v>11514800.18</v>
      </c>
    </row>
    <row r="1915" spans="1:40" s="7" customFormat="1" ht="23.25" customHeight="1" x14ac:dyDescent="0.35">
      <c r="A1915" s="256">
        <v>2024</v>
      </c>
      <c r="B1915" s="184">
        <f t="shared" si="245"/>
        <v>612</v>
      </c>
      <c r="C1915" s="248" t="s">
        <v>4056</v>
      </c>
      <c r="D1915" s="184">
        <v>35294</v>
      </c>
      <c r="E1915" s="287"/>
      <c r="F1915" s="287"/>
      <c r="G1915" s="287"/>
      <c r="H1915" s="288"/>
      <c r="I1915" s="288"/>
      <c r="J1915" s="288"/>
      <c r="K1915" s="289"/>
      <c r="L1915" s="289"/>
      <c r="M1915" s="289"/>
      <c r="N1915" s="289"/>
      <c r="O1915" s="289"/>
      <c r="P1915" s="289"/>
      <c r="Q1915" s="186">
        <f t="shared" si="246"/>
        <v>5846229.3600000003</v>
      </c>
      <c r="R1915" s="186">
        <f t="shared" si="247"/>
        <v>5790905.1600000001</v>
      </c>
      <c r="S1915" s="433">
        <v>0</v>
      </c>
      <c r="T1915" s="433">
        <v>0</v>
      </c>
      <c r="U1915" s="433">
        <v>0</v>
      </c>
      <c r="V1915" s="433">
        <v>0</v>
      </c>
      <c r="W1915" s="433">
        <v>0</v>
      </c>
      <c r="X1915" s="433">
        <v>0</v>
      </c>
      <c r="Y1915" s="433">
        <v>0</v>
      </c>
      <c r="Z1915" s="433">
        <v>0</v>
      </c>
      <c r="AA1915" s="433">
        <v>0</v>
      </c>
      <c r="AB1915" s="433">
        <v>0</v>
      </c>
      <c r="AC1915" s="433">
        <v>5790905.1600000001</v>
      </c>
      <c r="AD1915" s="433">
        <v>0</v>
      </c>
      <c r="AE1915" s="433">
        <v>0</v>
      </c>
      <c r="AF1915" s="433">
        <v>0</v>
      </c>
      <c r="AG1915" s="433">
        <v>0</v>
      </c>
      <c r="AH1915" s="433">
        <v>0</v>
      </c>
      <c r="AI1915" s="433">
        <v>0</v>
      </c>
      <c r="AJ1915" s="433">
        <v>55324.2</v>
      </c>
      <c r="AK1915" s="175"/>
      <c r="AL1915" s="175">
        <v>5134306.209999999</v>
      </c>
      <c r="AM1915" s="175">
        <v>14301385.82</v>
      </c>
      <c r="AN1915" s="175">
        <v>9167079.6100000013</v>
      </c>
    </row>
    <row r="1916" spans="1:40" s="7" customFormat="1" ht="23.25" customHeight="1" x14ac:dyDescent="0.35">
      <c r="A1916" s="256">
        <v>2024</v>
      </c>
      <c r="B1916" s="184">
        <f t="shared" si="245"/>
        <v>613</v>
      </c>
      <c r="C1916" s="248" t="s">
        <v>2412</v>
      </c>
      <c r="D1916" s="184">
        <v>36743</v>
      </c>
      <c r="E1916" s="287"/>
      <c r="F1916" s="287"/>
      <c r="G1916" s="287"/>
      <c r="H1916" s="288"/>
      <c r="I1916" s="288"/>
      <c r="J1916" s="288"/>
      <c r="K1916" s="289"/>
      <c r="L1916" s="289"/>
      <c r="M1916" s="289"/>
      <c r="N1916" s="289"/>
      <c r="O1916" s="289"/>
      <c r="P1916" s="289"/>
      <c r="Q1916" s="186">
        <f t="shared" si="246"/>
        <v>8706836.1400000006</v>
      </c>
      <c r="R1916" s="186">
        <f t="shared" si="247"/>
        <v>8706836.1400000006</v>
      </c>
      <c r="S1916" s="433">
        <v>1405773.09</v>
      </c>
      <c r="T1916" s="433">
        <v>625564.90000000014</v>
      </c>
      <c r="U1916" s="433">
        <v>0</v>
      </c>
      <c r="V1916" s="433">
        <v>2255.4700000000012</v>
      </c>
      <c r="W1916" s="433">
        <v>2134.4800000000105</v>
      </c>
      <c r="X1916" s="433">
        <v>3490.4099999999744</v>
      </c>
      <c r="Y1916" s="433">
        <v>0</v>
      </c>
      <c r="Z1916" s="433">
        <v>0</v>
      </c>
      <c r="AA1916" s="433">
        <v>3368466.1</v>
      </c>
      <c r="AB1916" s="433">
        <v>735989.72</v>
      </c>
      <c r="AC1916" s="433">
        <v>2563161.9699999997</v>
      </c>
      <c r="AD1916" s="433">
        <v>0</v>
      </c>
      <c r="AE1916" s="433">
        <v>0</v>
      </c>
      <c r="AF1916" s="433">
        <v>0</v>
      </c>
      <c r="AG1916" s="433">
        <v>0</v>
      </c>
      <c r="AH1916" s="433">
        <v>0</v>
      </c>
      <c r="AI1916" s="433">
        <v>0</v>
      </c>
      <c r="AJ1916" s="433">
        <v>0</v>
      </c>
      <c r="AK1916" s="175"/>
      <c r="AL1916" s="175">
        <v>1529744</v>
      </c>
      <c r="AM1916" s="175">
        <v>3422346.1</v>
      </c>
      <c r="AN1916" s="175">
        <v>1892602.1</v>
      </c>
    </row>
    <row r="1917" spans="1:40" s="7" customFormat="1" ht="23.25" customHeight="1" x14ac:dyDescent="0.35">
      <c r="A1917" s="256">
        <v>2024</v>
      </c>
      <c r="B1917" s="184">
        <f t="shared" si="245"/>
        <v>614</v>
      </c>
      <c r="C1917" s="248" t="s">
        <v>2422</v>
      </c>
      <c r="D1917" s="184">
        <v>56048</v>
      </c>
      <c r="E1917" s="287"/>
      <c r="F1917" s="287"/>
      <c r="G1917" s="287"/>
      <c r="H1917" s="288"/>
      <c r="I1917" s="288"/>
      <c r="J1917" s="288"/>
      <c r="K1917" s="289"/>
      <c r="L1917" s="289"/>
      <c r="M1917" s="289"/>
      <c r="N1917" s="289"/>
      <c r="O1917" s="289"/>
      <c r="P1917" s="289"/>
      <c r="Q1917" s="186">
        <f t="shared" si="246"/>
        <v>5565666.8599999994</v>
      </c>
      <c r="R1917" s="186">
        <f t="shared" si="247"/>
        <v>5565666.8599999994</v>
      </c>
      <c r="S1917" s="433">
        <v>934404.66999999993</v>
      </c>
      <c r="T1917" s="433">
        <v>1493713.12</v>
      </c>
      <c r="U1917" s="433">
        <v>0</v>
      </c>
      <c r="V1917" s="433">
        <v>58974.299999999988</v>
      </c>
      <c r="W1917" s="433">
        <v>42190.389999999985</v>
      </c>
      <c r="X1917" s="433">
        <v>10459.369999999995</v>
      </c>
      <c r="Y1917" s="433">
        <v>0</v>
      </c>
      <c r="Z1917" s="433">
        <v>0</v>
      </c>
      <c r="AA1917" s="433">
        <v>1897622.25</v>
      </c>
      <c r="AB1917" s="433">
        <v>0</v>
      </c>
      <c r="AC1917" s="433">
        <v>1128302.76</v>
      </c>
      <c r="AD1917" s="433">
        <v>0</v>
      </c>
      <c r="AE1917" s="433">
        <v>0</v>
      </c>
      <c r="AF1917" s="433">
        <v>0</v>
      </c>
      <c r="AG1917" s="433">
        <v>0</v>
      </c>
      <c r="AH1917" s="433">
        <v>0</v>
      </c>
      <c r="AI1917" s="433">
        <v>0</v>
      </c>
      <c r="AJ1917" s="433">
        <v>0</v>
      </c>
      <c r="AK1917" s="175"/>
      <c r="AL1917" s="175">
        <v>530792.03000000026</v>
      </c>
      <c r="AM1917" s="175">
        <v>1148501.8799999999</v>
      </c>
      <c r="AN1917" s="175">
        <v>617709.84999999963</v>
      </c>
    </row>
    <row r="1918" spans="1:40" s="7" customFormat="1" ht="23.25" customHeight="1" x14ac:dyDescent="0.35">
      <c r="A1918" s="256">
        <v>2024</v>
      </c>
      <c r="B1918" s="184">
        <f t="shared" si="245"/>
        <v>615</v>
      </c>
      <c r="C1918" s="47" t="s">
        <v>2410</v>
      </c>
      <c r="D1918" s="43">
        <v>36637</v>
      </c>
      <c r="E1918" s="287"/>
      <c r="F1918" s="287"/>
      <c r="G1918" s="287"/>
      <c r="H1918" s="288"/>
      <c r="I1918" s="288"/>
      <c r="J1918" s="288"/>
      <c r="K1918" s="289"/>
      <c r="L1918" s="289"/>
      <c r="M1918" s="289"/>
      <c r="N1918" s="289"/>
      <c r="O1918" s="289"/>
      <c r="P1918" s="289"/>
      <c r="Q1918" s="186">
        <f t="shared" si="246"/>
        <v>30562329.600000001</v>
      </c>
      <c r="R1918" s="186">
        <f t="shared" si="247"/>
        <v>30562329.600000001</v>
      </c>
      <c r="S1918" s="433">
        <v>1820920.7399999998</v>
      </c>
      <c r="T1918" s="433">
        <v>2565298.34</v>
      </c>
      <c r="U1918" s="433">
        <v>0</v>
      </c>
      <c r="V1918" s="433">
        <v>156360</v>
      </c>
      <c r="W1918" s="433">
        <v>41899.390000000014</v>
      </c>
      <c r="X1918" s="433">
        <v>224145.83</v>
      </c>
      <c r="Y1918" s="433">
        <v>0</v>
      </c>
      <c r="Z1918" s="433">
        <v>0</v>
      </c>
      <c r="AA1918" s="433">
        <v>10303266.25</v>
      </c>
      <c r="AB1918" s="433">
        <v>3940011.42</v>
      </c>
      <c r="AC1918" s="433">
        <v>11510427.630000001</v>
      </c>
      <c r="AD1918" s="433">
        <v>0</v>
      </c>
      <c r="AE1918" s="433">
        <v>0</v>
      </c>
      <c r="AF1918" s="433">
        <v>0</v>
      </c>
      <c r="AG1918" s="433">
        <v>0</v>
      </c>
      <c r="AH1918" s="433">
        <v>0</v>
      </c>
      <c r="AI1918" s="433">
        <v>0</v>
      </c>
      <c r="AJ1918" s="433">
        <v>0</v>
      </c>
      <c r="AK1918" s="175"/>
      <c r="AL1918" s="175">
        <v>2128459.8599999971</v>
      </c>
      <c r="AM1918" s="175">
        <v>5400992.5499999998</v>
      </c>
      <c r="AN1918" s="175">
        <v>3272532.6900000027</v>
      </c>
    </row>
    <row r="1919" spans="1:40" s="7" customFormat="1" ht="23.25" customHeight="1" x14ac:dyDescent="0.35">
      <c r="A1919" s="256">
        <v>2024</v>
      </c>
      <c r="B1919" s="184">
        <f>B1918+1</f>
        <v>616</v>
      </c>
      <c r="C1919" s="47" t="s">
        <v>2418</v>
      </c>
      <c r="D1919" s="43">
        <v>34216</v>
      </c>
      <c r="E1919" s="287"/>
      <c r="F1919" s="287"/>
      <c r="G1919" s="287"/>
      <c r="H1919" s="288"/>
      <c r="I1919" s="288"/>
      <c r="J1919" s="288"/>
      <c r="K1919" s="289"/>
      <c r="L1919" s="289"/>
      <c r="M1919" s="289"/>
      <c r="N1919" s="289"/>
      <c r="O1919" s="289"/>
      <c r="P1919" s="289"/>
      <c r="Q1919" s="186">
        <f t="shared" si="246"/>
        <v>6195885.2000000011</v>
      </c>
      <c r="R1919" s="186">
        <f>SUM(S1919:AI1919)</f>
        <v>6195885.2000000011</v>
      </c>
      <c r="S1919" s="433">
        <v>941250.51</v>
      </c>
      <c r="T1919" s="433">
        <v>0</v>
      </c>
      <c r="U1919" s="433">
        <v>0</v>
      </c>
      <c r="V1919" s="433">
        <v>150868.71</v>
      </c>
      <c r="W1919" s="433">
        <v>0</v>
      </c>
      <c r="X1919" s="433">
        <v>50728.34</v>
      </c>
      <c r="Y1919" s="433">
        <v>0</v>
      </c>
      <c r="Z1919" s="433">
        <v>0</v>
      </c>
      <c r="AA1919" s="433">
        <v>3413497.3200000003</v>
      </c>
      <c r="AB1919" s="433">
        <v>179662.69</v>
      </c>
      <c r="AC1919" s="433">
        <v>1459877.63</v>
      </c>
      <c r="AD1919" s="433">
        <v>0</v>
      </c>
      <c r="AE1919" s="433">
        <v>0</v>
      </c>
      <c r="AF1919" s="433">
        <v>0</v>
      </c>
      <c r="AG1919" s="433">
        <v>0</v>
      </c>
      <c r="AH1919" s="433">
        <v>0</v>
      </c>
      <c r="AI1919" s="433">
        <v>0</v>
      </c>
      <c r="AJ1919" s="433">
        <v>0</v>
      </c>
      <c r="AK1919" s="175"/>
      <c r="AL1919" s="175">
        <v>986388.94999999879</v>
      </c>
      <c r="AM1919" s="175">
        <v>2086379.44</v>
      </c>
      <c r="AN1919" s="175">
        <v>1099990.4900000012</v>
      </c>
    </row>
    <row r="1920" spans="1:40" s="7" customFormat="1" ht="23.25" customHeight="1" x14ac:dyDescent="0.35">
      <c r="A1920" s="256">
        <v>2024</v>
      </c>
      <c r="B1920" s="184">
        <f t="shared" si="245"/>
        <v>617</v>
      </c>
      <c r="C1920" s="47" t="s">
        <v>2417</v>
      </c>
      <c r="D1920" s="43">
        <v>33658</v>
      </c>
      <c r="E1920" s="287"/>
      <c r="F1920" s="287"/>
      <c r="G1920" s="287"/>
      <c r="H1920" s="288"/>
      <c r="I1920" s="288"/>
      <c r="J1920" s="288"/>
      <c r="K1920" s="289"/>
      <c r="L1920" s="289"/>
      <c r="M1920" s="289"/>
      <c r="N1920" s="289"/>
      <c r="O1920" s="289"/>
      <c r="P1920" s="289"/>
      <c r="Q1920" s="186">
        <f t="shared" si="246"/>
        <v>5914441.0600000005</v>
      </c>
      <c r="R1920" s="186">
        <f t="shared" si="247"/>
        <v>5914441.0600000005</v>
      </c>
      <c r="S1920" s="433">
        <v>920099.53</v>
      </c>
      <c r="T1920" s="433">
        <v>1496456.2</v>
      </c>
      <c r="U1920" s="433">
        <v>0</v>
      </c>
      <c r="V1920" s="433">
        <v>134886.91</v>
      </c>
      <c r="W1920" s="433">
        <v>0</v>
      </c>
      <c r="X1920" s="433">
        <v>288150.15999999997</v>
      </c>
      <c r="Y1920" s="433">
        <v>0</v>
      </c>
      <c r="Z1920" s="433">
        <v>0</v>
      </c>
      <c r="AA1920" s="433">
        <v>1656960.6600000001</v>
      </c>
      <c r="AB1920" s="433">
        <v>87756.85</v>
      </c>
      <c r="AC1920" s="433">
        <v>1330130.75</v>
      </c>
      <c r="AD1920" s="433">
        <v>0</v>
      </c>
      <c r="AE1920" s="433">
        <v>0</v>
      </c>
      <c r="AF1920" s="433">
        <v>0</v>
      </c>
      <c r="AG1920" s="433">
        <v>0</v>
      </c>
      <c r="AH1920" s="433">
        <v>0</v>
      </c>
      <c r="AI1920" s="433">
        <v>0</v>
      </c>
      <c r="AJ1920" s="433">
        <v>0</v>
      </c>
      <c r="AK1920" s="175"/>
      <c r="AL1920" s="175">
        <v>710307.95999999926</v>
      </c>
      <c r="AM1920" s="175">
        <v>1632210.89</v>
      </c>
      <c r="AN1920" s="175">
        <v>921902.93000000063</v>
      </c>
    </row>
    <row r="1921" spans="1:40" s="7" customFormat="1" ht="23.25" customHeight="1" x14ac:dyDescent="0.35">
      <c r="A1921" s="256">
        <v>2024</v>
      </c>
      <c r="B1921" s="184">
        <f t="shared" si="245"/>
        <v>618</v>
      </c>
      <c r="C1921" s="47" t="s">
        <v>1740</v>
      </c>
      <c r="D1921" s="43">
        <v>33577</v>
      </c>
      <c r="E1921" s="287"/>
      <c r="F1921" s="287"/>
      <c r="G1921" s="287"/>
      <c r="H1921" s="288"/>
      <c r="I1921" s="288"/>
      <c r="J1921" s="288"/>
      <c r="K1921" s="289"/>
      <c r="L1921" s="289"/>
      <c r="M1921" s="289"/>
      <c r="N1921" s="289"/>
      <c r="O1921" s="289"/>
      <c r="P1921" s="289"/>
      <c r="Q1921" s="186">
        <f t="shared" si="246"/>
        <v>6400624.4799999995</v>
      </c>
      <c r="R1921" s="186">
        <f t="shared" si="247"/>
        <v>6308406.6799999997</v>
      </c>
      <c r="S1921" s="433">
        <v>0</v>
      </c>
      <c r="T1921" s="433">
        <v>0</v>
      </c>
      <c r="U1921" s="433">
        <v>0</v>
      </c>
      <c r="V1921" s="433">
        <v>0</v>
      </c>
      <c r="W1921" s="433">
        <v>0</v>
      </c>
      <c r="X1921" s="433">
        <v>0</v>
      </c>
      <c r="Y1921" s="433">
        <v>0</v>
      </c>
      <c r="Z1921" s="433">
        <v>0</v>
      </c>
      <c r="AA1921" s="433">
        <v>0</v>
      </c>
      <c r="AB1921" s="433">
        <v>0</v>
      </c>
      <c r="AC1921" s="433">
        <v>6308406.6799999997</v>
      </c>
      <c r="AD1921" s="433">
        <v>0</v>
      </c>
      <c r="AE1921" s="433">
        <v>0</v>
      </c>
      <c r="AF1921" s="433">
        <v>0</v>
      </c>
      <c r="AG1921" s="433">
        <v>0</v>
      </c>
      <c r="AH1921" s="433">
        <v>0</v>
      </c>
      <c r="AI1921" s="433">
        <v>0</v>
      </c>
      <c r="AJ1921" s="433">
        <v>92217.8</v>
      </c>
      <c r="AK1921" s="175"/>
      <c r="AL1921" s="175">
        <v>6002708.1100000003</v>
      </c>
      <c r="AM1921" s="175">
        <v>12848273.57</v>
      </c>
      <c r="AN1921" s="175">
        <v>6845565.46</v>
      </c>
    </row>
    <row r="1922" spans="1:40" s="7" customFormat="1" ht="23.25" customHeight="1" x14ac:dyDescent="0.35">
      <c r="A1922" s="256">
        <v>2024</v>
      </c>
      <c r="B1922" s="184">
        <f t="shared" si="245"/>
        <v>619</v>
      </c>
      <c r="C1922" s="47" t="s">
        <v>2226</v>
      </c>
      <c r="D1922" s="43">
        <v>33179</v>
      </c>
      <c r="E1922" s="287"/>
      <c r="F1922" s="287"/>
      <c r="G1922" s="287"/>
      <c r="H1922" s="288"/>
      <c r="I1922" s="288"/>
      <c r="J1922" s="288"/>
      <c r="K1922" s="289"/>
      <c r="L1922" s="289"/>
      <c r="M1922" s="289"/>
      <c r="N1922" s="289"/>
      <c r="O1922" s="289"/>
      <c r="P1922" s="289"/>
      <c r="Q1922" s="186">
        <f t="shared" si="246"/>
        <v>1624045.01</v>
      </c>
      <c r="R1922" s="186">
        <f t="shared" si="247"/>
        <v>1597576.91</v>
      </c>
      <c r="S1922" s="433">
        <v>0</v>
      </c>
      <c r="T1922" s="433">
        <v>858763.75</v>
      </c>
      <c r="U1922" s="433">
        <v>0</v>
      </c>
      <c r="V1922" s="433">
        <v>67937.829999999987</v>
      </c>
      <c r="W1922" s="433">
        <v>340987.6</v>
      </c>
      <c r="X1922" s="433">
        <v>329887.73000000004</v>
      </c>
      <c r="Y1922" s="433">
        <v>0</v>
      </c>
      <c r="Z1922" s="433">
        <v>0</v>
      </c>
      <c r="AA1922" s="433">
        <v>0</v>
      </c>
      <c r="AB1922" s="433">
        <v>0</v>
      </c>
      <c r="AC1922" s="433">
        <v>0</v>
      </c>
      <c r="AD1922" s="433">
        <v>0</v>
      </c>
      <c r="AE1922" s="433">
        <v>0</v>
      </c>
      <c r="AF1922" s="433">
        <v>0</v>
      </c>
      <c r="AG1922" s="433">
        <v>0</v>
      </c>
      <c r="AH1922" s="433">
        <v>0</v>
      </c>
      <c r="AI1922" s="433">
        <v>0</v>
      </c>
      <c r="AJ1922" s="433">
        <v>26468.1</v>
      </c>
      <c r="AK1922" s="175"/>
      <c r="AL1922" s="175">
        <v>3834898.6700000009</v>
      </c>
      <c r="AM1922" s="175">
        <v>9788851.7400000002</v>
      </c>
      <c r="AN1922" s="175">
        <v>5953953.0699999994</v>
      </c>
    </row>
    <row r="1923" spans="1:40" s="7" customFormat="1" ht="23.25" customHeight="1" x14ac:dyDescent="0.35">
      <c r="A1923" s="256">
        <v>2024</v>
      </c>
      <c r="B1923" s="184">
        <f t="shared" si="245"/>
        <v>620</v>
      </c>
      <c r="C1923" s="47" t="s">
        <v>4073</v>
      </c>
      <c r="D1923" s="43">
        <v>35367</v>
      </c>
      <c r="E1923" s="287"/>
      <c r="F1923" s="287"/>
      <c r="G1923" s="287"/>
      <c r="H1923" s="288"/>
      <c r="I1923" s="288"/>
      <c r="J1923" s="288"/>
      <c r="K1923" s="289"/>
      <c r="L1923" s="289"/>
      <c r="M1923" s="289"/>
      <c r="N1923" s="289"/>
      <c r="O1923" s="289"/>
      <c r="P1923" s="289"/>
      <c r="Q1923" s="186">
        <f t="shared" si="246"/>
        <v>181838.88</v>
      </c>
      <c r="R1923" s="186">
        <f t="shared" ref="R1923:R1931" si="248">SUM(S1923:AI1923)</f>
        <v>181838.88</v>
      </c>
      <c r="S1923" s="433">
        <v>0</v>
      </c>
      <c r="T1923" s="433">
        <v>0</v>
      </c>
      <c r="U1923" s="433">
        <v>0</v>
      </c>
      <c r="V1923" s="433">
        <v>0</v>
      </c>
      <c r="W1923" s="433">
        <v>0</v>
      </c>
      <c r="X1923" s="433">
        <v>0</v>
      </c>
      <c r="Y1923" s="433">
        <v>0</v>
      </c>
      <c r="Z1923" s="433">
        <v>0</v>
      </c>
      <c r="AA1923" s="433">
        <v>0</v>
      </c>
      <c r="AB1923" s="433">
        <v>0</v>
      </c>
      <c r="AC1923" s="433">
        <v>0</v>
      </c>
      <c r="AD1923" s="433">
        <v>0</v>
      </c>
      <c r="AE1923" s="433">
        <v>0</v>
      </c>
      <c r="AF1923" s="433">
        <v>0</v>
      </c>
      <c r="AG1923" s="433">
        <v>0</v>
      </c>
      <c r="AH1923" s="433">
        <v>181838.88</v>
      </c>
      <c r="AI1923" s="433">
        <v>0</v>
      </c>
      <c r="AJ1923" s="433">
        <v>0</v>
      </c>
      <c r="AK1923" s="175"/>
      <c r="AL1923" s="175">
        <v>12738523.42</v>
      </c>
      <c r="AM1923" s="175">
        <v>12920362.300000001</v>
      </c>
      <c r="AN1923" s="175">
        <v>181838.88</v>
      </c>
    </row>
    <row r="1924" spans="1:40" s="7" customFormat="1" ht="23.25" customHeight="1" x14ac:dyDescent="0.35">
      <c r="A1924" s="256">
        <v>2024</v>
      </c>
      <c r="B1924" s="184">
        <f t="shared" si="245"/>
        <v>621</v>
      </c>
      <c r="C1924" s="47" t="s">
        <v>3771</v>
      </c>
      <c r="D1924" s="43">
        <v>36134</v>
      </c>
      <c r="E1924" s="287"/>
      <c r="F1924" s="287"/>
      <c r="G1924" s="287"/>
      <c r="H1924" s="288"/>
      <c r="I1924" s="288"/>
      <c r="J1924" s="288"/>
      <c r="K1924" s="289"/>
      <c r="L1924" s="289"/>
      <c r="M1924" s="289"/>
      <c r="N1924" s="289"/>
      <c r="O1924" s="289"/>
      <c r="P1924" s="289"/>
      <c r="Q1924" s="186">
        <f t="shared" si="246"/>
        <v>175031.75</v>
      </c>
      <c r="R1924" s="186">
        <f t="shared" si="248"/>
        <v>175031.75</v>
      </c>
      <c r="S1924" s="433">
        <v>0</v>
      </c>
      <c r="T1924" s="433">
        <v>0</v>
      </c>
      <c r="U1924" s="433">
        <v>0</v>
      </c>
      <c r="V1924" s="433">
        <v>0</v>
      </c>
      <c r="W1924" s="433">
        <v>0</v>
      </c>
      <c r="X1924" s="433">
        <v>0</v>
      </c>
      <c r="Y1924" s="433">
        <v>0</v>
      </c>
      <c r="Z1924" s="433">
        <v>0</v>
      </c>
      <c r="AA1924" s="433">
        <v>0</v>
      </c>
      <c r="AB1924" s="433">
        <v>0</v>
      </c>
      <c r="AC1924" s="433">
        <v>0</v>
      </c>
      <c r="AD1924" s="433">
        <v>0</v>
      </c>
      <c r="AE1924" s="433">
        <v>0</v>
      </c>
      <c r="AF1924" s="433">
        <v>0</v>
      </c>
      <c r="AG1924" s="433">
        <v>175031.75</v>
      </c>
      <c r="AH1924" s="433">
        <v>0</v>
      </c>
      <c r="AI1924" s="433">
        <v>0</v>
      </c>
      <c r="AJ1924" s="433">
        <v>0</v>
      </c>
      <c r="AK1924" s="175"/>
      <c r="AL1924" s="175">
        <v>15970803.73</v>
      </c>
      <c r="AM1924" s="175">
        <v>21158417.68</v>
      </c>
      <c r="AN1924" s="175">
        <v>5187613.95</v>
      </c>
    </row>
    <row r="1925" spans="1:40" s="7" customFormat="1" ht="23.25" customHeight="1" x14ac:dyDescent="0.35">
      <c r="A1925" s="256">
        <v>2024</v>
      </c>
      <c r="B1925" s="184">
        <f t="shared" si="245"/>
        <v>622</v>
      </c>
      <c r="C1925" s="47" t="s">
        <v>4078</v>
      </c>
      <c r="D1925" s="43">
        <v>35429</v>
      </c>
      <c r="E1925" s="287"/>
      <c r="F1925" s="287"/>
      <c r="G1925" s="287"/>
      <c r="H1925" s="288"/>
      <c r="I1925" s="288"/>
      <c r="J1925" s="288"/>
      <c r="K1925" s="289"/>
      <c r="L1925" s="289"/>
      <c r="M1925" s="289"/>
      <c r="N1925" s="289"/>
      <c r="O1925" s="289"/>
      <c r="P1925" s="289"/>
      <c r="Q1925" s="186">
        <f t="shared" si="246"/>
        <v>59915.58</v>
      </c>
      <c r="R1925" s="186">
        <f t="shared" si="248"/>
        <v>59915.58</v>
      </c>
      <c r="S1925" s="433">
        <v>0</v>
      </c>
      <c r="T1925" s="433">
        <v>0</v>
      </c>
      <c r="U1925" s="433">
        <v>0</v>
      </c>
      <c r="V1925" s="433">
        <v>0</v>
      </c>
      <c r="W1925" s="433">
        <v>0</v>
      </c>
      <c r="X1925" s="433">
        <v>0</v>
      </c>
      <c r="Y1925" s="433">
        <v>0</v>
      </c>
      <c r="Z1925" s="433">
        <v>0</v>
      </c>
      <c r="AA1925" s="433">
        <v>0</v>
      </c>
      <c r="AB1925" s="433">
        <v>0</v>
      </c>
      <c r="AC1925" s="433">
        <v>0</v>
      </c>
      <c r="AD1925" s="433">
        <v>0</v>
      </c>
      <c r="AE1925" s="433">
        <v>0</v>
      </c>
      <c r="AF1925" s="433">
        <v>0</v>
      </c>
      <c r="AG1925" s="433">
        <v>0</v>
      </c>
      <c r="AH1925" s="433">
        <v>59915.58</v>
      </c>
      <c r="AI1925" s="433">
        <v>0</v>
      </c>
      <c r="AJ1925" s="433">
        <v>0</v>
      </c>
      <c r="AK1925" s="175"/>
      <c r="AL1925" s="175">
        <v>9721579.4399999995</v>
      </c>
      <c r="AM1925" s="175">
        <v>9781495.0199999996</v>
      </c>
      <c r="AN1925" s="175">
        <v>59915.58</v>
      </c>
    </row>
    <row r="1926" spans="1:40" s="7" customFormat="1" ht="23.25" customHeight="1" x14ac:dyDescent="0.35">
      <c r="A1926" s="256">
        <v>2024</v>
      </c>
      <c r="B1926" s="184">
        <f t="shared" si="245"/>
        <v>623</v>
      </c>
      <c r="C1926" s="47" t="s">
        <v>4335</v>
      </c>
      <c r="D1926" s="43">
        <v>36397</v>
      </c>
      <c r="E1926" s="287"/>
      <c r="F1926" s="287"/>
      <c r="G1926" s="287"/>
      <c r="H1926" s="288"/>
      <c r="I1926" s="288"/>
      <c r="J1926" s="288"/>
      <c r="K1926" s="289"/>
      <c r="L1926" s="289"/>
      <c r="M1926" s="289"/>
      <c r="N1926" s="289"/>
      <c r="O1926" s="289"/>
      <c r="P1926" s="289"/>
      <c r="Q1926" s="186">
        <f t="shared" si="246"/>
        <v>163293.19</v>
      </c>
      <c r="R1926" s="186">
        <f t="shared" si="248"/>
        <v>163293.19</v>
      </c>
      <c r="S1926" s="433">
        <v>0</v>
      </c>
      <c r="T1926" s="433">
        <v>0</v>
      </c>
      <c r="U1926" s="433">
        <v>0</v>
      </c>
      <c r="V1926" s="433">
        <v>0</v>
      </c>
      <c r="W1926" s="433">
        <v>0</v>
      </c>
      <c r="X1926" s="433">
        <v>0</v>
      </c>
      <c r="Y1926" s="433">
        <v>0</v>
      </c>
      <c r="Z1926" s="433">
        <v>0</v>
      </c>
      <c r="AA1926" s="433">
        <v>0</v>
      </c>
      <c r="AB1926" s="433">
        <v>0</v>
      </c>
      <c r="AC1926" s="433">
        <v>0</v>
      </c>
      <c r="AD1926" s="433">
        <v>0</v>
      </c>
      <c r="AE1926" s="433">
        <v>0</v>
      </c>
      <c r="AF1926" s="433">
        <v>0</v>
      </c>
      <c r="AG1926" s="433">
        <v>163293.19</v>
      </c>
      <c r="AH1926" s="433">
        <v>0</v>
      </c>
      <c r="AI1926" s="433">
        <v>0</v>
      </c>
      <c r="AJ1926" s="433">
        <v>0</v>
      </c>
      <c r="AK1926" s="175"/>
      <c r="AL1926" s="175">
        <v>27841778.57</v>
      </c>
      <c r="AM1926" s="175">
        <v>28005071.760000002</v>
      </c>
      <c r="AN1926" s="175">
        <v>163293.19</v>
      </c>
    </row>
    <row r="1927" spans="1:40" s="7" customFormat="1" ht="23.25" customHeight="1" x14ac:dyDescent="0.35">
      <c r="A1927" s="256">
        <v>2024</v>
      </c>
      <c r="B1927" s="184">
        <f t="shared" si="245"/>
        <v>624</v>
      </c>
      <c r="C1927" s="47" t="s">
        <v>4334</v>
      </c>
      <c r="D1927" s="43">
        <v>36404</v>
      </c>
      <c r="E1927" s="287"/>
      <c r="F1927" s="287"/>
      <c r="G1927" s="287"/>
      <c r="H1927" s="288"/>
      <c r="I1927" s="288"/>
      <c r="J1927" s="288"/>
      <c r="K1927" s="289"/>
      <c r="L1927" s="289"/>
      <c r="M1927" s="289"/>
      <c r="N1927" s="289"/>
      <c r="O1927" s="289"/>
      <c r="P1927" s="289"/>
      <c r="Q1927" s="186">
        <f t="shared" si="246"/>
        <v>142348.66</v>
      </c>
      <c r="R1927" s="186">
        <f t="shared" si="248"/>
        <v>142348.66</v>
      </c>
      <c r="S1927" s="433">
        <v>0</v>
      </c>
      <c r="T1927" s="433">
        <v>0</v>
      </c>
      <c r="U1927" s="433">
        <v>0</v>
      </c>
      <c r="V1927" s="433">
        <v>0</v>
      </c>
      <c r="W1927" s="433">
        <v>0</v>
      </c>
      <c r="X1927" s="433">
        <v>0</v>
      </c>
      <c r="Y1927" s="433">
        <v>0</v>
      </c>
      <c r="Z1927" s="433">
        <v>0</v>
      </c>
      <c r="AA1927" s="433">
        <v>0</v>
      </c>
      <c r="AB1927" s="433">
        <v>0</v>
      </c>
      <c r="AC1927" s="433">
        <v>0</v>
      </c>
      <c r="AD1927" s="433">
        <v>0</v>
      </c>
      <c r="AE1927" s="433">
        <v>0</v>
      </c>
      <c r="AF1927" s="433">
        <v>0</v>
      </c>
      <c r="AG1927" s="433">
        <v>142348.66</v>
      </c>
      <c r="AH1927" s="433">
        <v>0</v>
      </c>
      <c r="AI1927" s="433">
        <v>0</v>
      </c>
      <c r="AJ1927" s="433">
        <v>0</v>
      </c>
      <c r="AK1927" s="175"/>
      <c r="AL1927" s="175">
        <v>21303471.43</v>
      </c>
      <c r="AM1927" s="175">
        <v>21445820.09</v>
      </c>
      <c r="AN1927" s="175">
        <v>142348.66</v>
      </c>
    </row>
    <row r="1928" spans="1:40" s="7" customFormat="1" ht="23.25" customHeight="1" x14ac:dyDescent="0.35">
      <c r="A1928" s="256">
        <v>2024</v>
      </c>
      <c r="B1928" s="184">
        <f t="shared" si="245"/>
        <v>625</v>
      </c>
      <c r="C1928" s="47" t="s">
        <v>3791</v>
      </c>
      <c r="D1928" s="43">
        <v>36711</v>
      </c>
      <c r="E1928" s="287"/>
      <c r="F1928" s="287"/>
      <c r="G1928" s="287"/>
      <c r="H1928" s="288"/>
      <c r="I1928" s="288"/>
      <c r="J1928" s="288"/>
      <c r="K1928" s="289"/>
      <c r="L1928" s="289"/>
      <c r="M1928" s="289"/>
      <c r="N1928" s="289"/>
      <c r="O1928" s="289"/>
      <c r="P1928" s="289"/>
      <c r="Q1928" s="186">
        <f t="shared" si="246"/>
        <v>65517.77</v>
      </c>
      <c r="R1928" s="186">
        <f t="shared" si="248"/>
        <v>65517.77</v>
      </c>
      <c r="S1928" s="433">
        <v>0</v>
      </c>
      <c r="T1928" s="433">
        <v>0</v>
      </c>
      <c r="U1928" s="433">
        <v>0</v>
      </c>
      <c r="V1928" s="433">
        <v>0</v>
      </c>
      <c r="W1928" s="433">
        <v>0</v>
      </c>
      <c r="X1928" s="433">
        <v>0</v>
      </c>
      <c r="Y1928" s="433">
        <v>0</v>
      </c>
      <c r="Z1928" s="433">
        <v>0</v>
      </c>
      <c r="AA1928" s="433">
        <v>0</v>
      </c>
      <c r="AB1928" s="433">
        <v>0</v>
      </c>
      <c r="AC1928" s="433">
        <v>0</v>
      </c>
      <c r="AD1928" s="433">
        <v>0</v>
      </c>
      <c r="AE1928" s="433">
        <v>0</v>
      </c>
      <c r="AF1928" s="433">
        <v>0</v>
      </c>
      <c r="AG1928" s="433">
        <v>65517.77</v>
      </c>
      <c r="AH1928" s="433">
        <v>0</v>
      </c>
      <c r="AI1928" s="433">
        <v>0</v>
      </c>
      <c r="AJ1928" s="433">
        <v>0</v>
      </c>
      <c r="AK1928" s="175"/>
      <c r="AL1928" s="175">
        <v>8164918.8700000001</v>
      </c>
      <c r="AM1928" s="175">
        <v>12623641.26</v>
      </c>
      <c r="AN1928" s="175">
        <v>4458722.3899999997</v>
      </c>
    </row>
    <row r="1929" spans="1:40" s="7" customFormat="1" ht="22.75" customHeight="1" x14ac:dyDescent="0.35">
      <c r="A1929" s="256">
        <v>2024</v>
      </c>
      <c r="B1929" s="184">
        <f t="shared" si="245"/>
        <v>626</v>
      </c>
      <c r="C1929" s="47" t="s">
        <v>4407</v>
      </c>
      <c r="D1929" s="43">
        <v>33470</v>
      </c>
      <c r="E1929" s="287"/>
      <c r="F1929" s="287"/>
      <c r="G1929" s="287"/>
      <c r="H1929" s="288"/>
      <c r="I1929" s="288"/>
      <c r="J1929" s="288"/>
      <c r="K1929" s="289"/>
      <c r="L1929" s="289"/>
      <c r="M1929" s="289"/>
      <c r="N1929" s="289"/>
      <c r="O1929" s="289"/>
      <c r="P1929" s="289"/>
      <c r="Q1929" s="186">
        <f t="shared" si="246"/>
        <v>40615.300000000003</v>
      </c>
      <c r="R1929" s="186">
        <f t="shared" si="248"/>
        <v>40615.300000000003</v>
      </c>
      <c r="S1929" s="433">
        <v>0</v>
      </c>
      <c r="T1929" s="433">
        <v>0</v>
      </c>
      <c r="U1929" s="433">
        <v>0</v>
      </c>
      <c r="V1929" s="433">
        <v>0</v>
      </c>
      <c r="W1929" s="433">
        <v>0</v>
      </c>
      <c r="X1929" s="433">
        <v>0</v>
      </c>
      <c r="Y1929" s="433">
        <v>0</v>
      </c>
      <c r="Z1929" s="433">
        <v>0</v>
      </c>
      <c r="AA1929" s="433">
        <v>0</v>
      </c>
      <c r="AB1929" s="433">
        <v>0</v>
      </c>
      <c r="AC1929" s="433">
        <v>0</v>
      </c>
      <c r="AD1929" s="433">
        <v>0</v>
      </c>
      <c r="AE1929" s="433">
        <v>0</v>
      </c>
      <c r="AF1929" s="433">
        <v>0</v>
      </c>
      <c r="AG1929" s="433">
        <v>40615.300000000003</v>
      </c>
      <c r="AH1929" s="433">
        <v>0</v>
      </c>
      <c r="AI1929" s="433">
        <v>0</v>
      </c>
      <c r="AJ1929" s="433">
        <v>0</v>
      </c>
      <c r="AK1929" s="175"/>
      <c r="AL1929" s="175">
        <v>4784842.1800000006</v>
      </c>
      <c r="AM1929" s="175">
        <v>9921475.9800000004</v>
      </c>
      <c r="AN1929" s="175">
        <v>5136633.8</v>
      </c>
    </row>
    <row r="1930" spans="1:40" s="7" customFormat="1" ht="23.25" customHeight="1" x14ac:dyDescent="0.35">
      <c r="A1930" s="256">
        <v>2024</v>
      </c>
      <c r="B1930" s="184">
        <f t="shared" si="245"/>
        <v>627</v>
      </c>
      <c r="C1930" s="294" t="s">
        <v>2179</v>
      </c>
      <c r="D1930" s="184">
        <v>36700</v>
      </c>
      <c r="E1930" s="287"/>
      <c r="F1930" s="287"/>
      <c r="G1930" s="287"/>
      <c r="H1930" s="288"/>
      <c r="I1930" s="288"/>
      <c r="J1930" s="288"/>
      <c r="K1930" s="289"/>
      <c r="L1930" s="289"/>
      <c r="M1930" s="289"/>
      <c r="N1930" s="289"/>
      <c r="O1930" s="289"/>
      <c r="P1930" s="289"/>
      <c r="Q1930" s="186">
        <f t="shared" si="246"/>
        <v>1044983.85</v>
      </c>
      <c r="R1930" s="186">
        <f t="shared" si="248"/>
        <v>1024317.02</v>
      </c>
      <c r="S1930" s="433">
        <v>0</v>
      </c>
      <c r="T1930" s="433">
        <v>0</v>
      </c>
      <c r="U1930" s="433">
        <v>0</v>
      </c>
      <c r="V1930" s="433">
        <v>0</v>
      </c>
      <c r="W1930" s="433">
        <v>0</v>
      </c>
      <c r="X1930" s="433">
        <v>0</v>
      </c>
      <c r="Y1930" s="433">
        <v>0</v>
      </c>
      <c r="Z1930" s="433">
        <v>0</v>
      </c>
      <c r="AA1930" s="433">
        <v>0</v>
      </c>
      <c r="AB1930" s="433">
        <v>0</v>
      </c>
      <c r="AC1930" s="433">
        <v>1024317.02</v>
      </c>
      <c r="AD1930" s="433">
        <v>0</v>
      </c>
      <c r="AE1930" s="433">
        <v>0</v>
      </c>
      <c r="AF1930" s="433">
        <v>0</v>
      </c>
      <c r="AG1930" s="433">
        <v>0</v>
      </c>
      <c r="AH1930" s="433">
        <v>0</v>
      </c>
      <c r="AI1930" s="433">
        <v>0</v>
      </c>
      <c r="AJ1930" s="433">
        <v>20666.830000000002</v>
      </c>
      <c r="AK1930" s="175"/>
      <c r="AL1930" s="175">
        <v>4362166.66</v>
      </c>
      <c r="AM1930" s="175">
        <v>9720189.0199999996</v>
      </c>
      <c r="AN1930" s="175">
        <v>5358022.3599999994</v>
      </c>
    </row>
    <row r="1931" spans="1:40" s="7" customFormat="1" ht="23.25" customHeight="1" x14ac:dyDescent="0.35">
      <c r="A1931" s="256">
        <v>2024</v>
      </c>
      <c r="B1931" s="184">
        <f t="shared" si="245"/>
        <v>628</v>
      </c>
      <c r="C1931" s="248" t="s">
        <v>3082</v>
      </c>
      <c r="D1931" s="184">
        <v>34679</v>
      </c>
      <c r="E1931" s="287"/>
      <c r="F1931" s="287"/>
      <c r="G1931" s="287"/>
      <c r="H1931" s="288"/>
      <c r="I1931" s="288"/>
      <c r="J1931" s="288"/>
      <c r="K1931" s="289"/>
      <c r="L1931" s="289"/>
      <c r="M1931" s="289"/>
      <c r="N1931" s="289"/>
      <c r="O1931" s="289"/>
      <c r="P1931" s="289"/>
      <c r="Q1931" s="186">
        <f t="shared" si="246"/>
        <v>92902.74</v>
      </c>
      <c r="R1931" s="186">
        <f t="shared" si="248"/>
        <v>92902.74</v>
      </c>
      <c r="S1931" s="433">
        <v>0</v>
      </c>
      <c r="T1931" s="433">
        <v>0</v>
      </c>
      <c r="U1931" s="433">
        <v>0</v>
      </c>
      <c r="V1931" s="433">
        <v>0</v>
      </c>
      <c r="W1931" s="433">
        <v>0</v>
      </c>
      <c r="X1931" s="433">
        <v>0</v>
      </c>
      <c r="Y1931" s="433">
        <v>0</v>
      </c>
      <c r="Z1931" s="433">
        <v>0</v>
      </c>
      <c r="AA1931" s="433">
        <v>0</v>
      </c>
      <c r="AB1931" s="433">
        <v>0</v>
      </c>
      <c r="AC1931" s="433">
        <v>0</v>
      </c>
      <c r="AD1931" s="433">
        <v>0</v>
      </c>
      <c r="AE1931" s="433">
        <v>0</v>
      </c>
      <c r="AF1931" s="433">
        <v>0</v>
      </c>
      <c r="AG1931" s="433">
        <v>92902.74</v>
      </c>
      <c r="AH1931" s="433">
        <v>0</v>
      </c>
      <c r="AI1931" s="433">
        <v>0</v>
      </c>
      <c r="AJ1931" s="433">
        <v>0</v>
      </c>
      <c r="AK1931" s="175"/>
      <c r="AL1931" s="175">
        <v>13254698.300000001</v>
      </c>
      <c r="AM1931" s="175">
        <v>21838669.100000001</v>
      </c>
      <c r="AN1931" s="175">
        <v>8583970.8000000007</v>
      </c>
    </row>
    <row r="1932" spans="1:40" s="7" customFormat="1" ht="23.25" customHeight="1" x14ac:dyDescent="0.35">
      <c r="A1932" s="256">
        <v>2024</v>
      </c>
      <c r="B1932" s="184">
        <f t="shared" si="245"/>
        <v>629</v>
      </c>
      <c r="C1932" s="248" t="s">
        <v>377</v>
      </c>
      <c r="D1932" s="184">
        <v>35451</v>
      </c>
      <c r="E1932" s="287"/>
      <c r="F1932" s="287"/>
      <c r="G1932" s="287"/>
      <c r="H1932" s="288"/>
      <c r="I1932" s="288"/>
      <c r="J1932" s="288"/>
      <c r="K1932" s="289"/>
      <c r="L1932" s="289"/>
      <c r="M1932" s="289"/>
      <c r="N1932" s="289"/>
      <c r="O1932" s="289"/>
      <c r="P1932" s="289"/>
      <c r="Q1932" s="186">
        <f t="shared" si="246"/>
        <v>59528.06</v>
      </c>
      <c r="R1932" s="186">
        <f t="shared" ref="R1932:R1940" si="249">SUM(S1932:AI1932)</f>
        <v>59528.06</v>
      </c>
      <c r="S1932" s="433">
        <v>0</v>
      </c>
      <c r="T1932" s="433">
        <v>0</v>
      </c>
      <c r="U1932" s="433">
        <v>0</v>
      </c>
      <c r="V1932" s="433">
        <v>0</v>
      </c>
      <c r="W1932" s="433">
        <v>0</v>
      </c>
      <c r="X1932" s="433">
        <v>0</v>
      </c>
      <c r="Y1932" s="433">
        <v>0</v>
      </c>
      <c r="Z1932" s="433">
        <v>0</v>
      </c>
      <c r="AA1932" s="433">
        <v>0</v>
      </c>
      <c r="AB1932" s="433">
        <v>0</v>
      </c>
      <c r="AC1932" s="433">
        <v>0</v>
      </c>
      <c r="AD1932" s="433">
        <v>0</v>
      </c>
      <c r="AE1932" s="433">
        <v>0</v>
      </c>
      <c r="AF1932" s="433">
        <v>0</v>
      </c>
      <c r="AG1932" s="433">
        <v>59528.06</v>
      </c>
      <c r="AH1932" s="433">
        <v>0</v>
      </c>
      <c r="AI1932" s="433">
        <v>0</v>
      </c>
      <c r="AJ1932" s="433">
        <v>0</v>
      </c>
      <c r="AK1932" s="175"/>
      <c r="AL1932" s="175">
        <v>1518951.2700000003</v>
      </c>
      <c r="AM1932" s="175">
        <v>2437526.56</v>
      </c>
      <c r="AN1932" s="175">
        <v>918575.2899999998</v>
      </c>
    </row>
    <row r="1933" spans="1:40" s="7" customFormat="1" ht="23.25" customHeight="1" x14ac:dyDescent="0.35">
      <c r="A1933" s="256">
        <v>2024</v>
      </c>
      <c r="B1933" s="184">
        <f t="shared" si="245"/>
        <v>630</v>
      </c>
      <c r="C1933" s="248" t="s">
        <v>4378</v>
      </c>
      <c r="D1933" s="184">
        <v>34579</v>
      </c>
      <c r="E1933" s="287"/>
      <c r="F1933" s="287"/>
      <c r="G1933" s="287"/>
      <c r="H1933" s="288"/>
      <c r="I1933" s="288"/>
      <c r="J1933" s="288"/>
      <c r="K1933" s="289"/>
      <c r="L1933" s="289"/>
      <c r="M1933" s="289"/>
      <c r="N1933" s="289"/>
      <c r="O1933" s="289"/>
      <c r="P1933" s="289"/>
      <c r="Q1933" s="186">
        <f t="shared" si="246"/>
        <v>1512016.5799999998</v>
      </c>
      <c r="R1933" s="186">
        <f t="shared" si="249"/>
        <v>1490119.2</v>
      </c>
      <c r="S1933" s="433">
        <v>0</v>
      </c>
      <c r="T1933" s="433">
        <v>0</v>
      </c>
      <c r="U1933" s="433">
        <v>0</v>
      </c>
      <c r="V1933" s="433">
        <v>0</v>
      </c>
      <c r="W1933" s="433">
        <v>0</v>
      </c>
      <c r="X1933" s="433">
        <v>0</v>
      </c>
      <c r="Y1933" s="433">
        <v>0</v>
      </c>
      <c r="Z1933" s="433">
        <v>0</v>
      </c>
      <c r="AA1933" s="433">
        <v>1263012.7</v>
      </c>
      <c r="AB1933" s="433">
        <v>227106.5</v>
      </c>
      <c r="AC1933" s="433">
        <v>0</v>
      </c>
      <c r="AD1933" s="433">
        <v>0</v>
      </c>
      <c r="AE1933" s="433">
        <v>0</v>
      </c>
      <c r="AF1933" s="433">
        <v>0</v>
      </c>
      <c r="AG1933" s="433">
        <v>0</v>
      </c>
      <c r="AH1933" s="433">
        <v>0</v>
      </c>
      <c r="AI1933" s="433">
        <v>0</v>
      </c>
      <c r="AJ1933" s="433">
        <v>21897.379999999997</v>
      </c>
      <c r="AK1933" s="175"/>
      <c r="AL1933" s="175">
        <v>592806.69000000018</v>
      </c>
      <c r="AM1933" s="175">
        <v>2130506.21</v>
      </c>
      <c r="AN1933" s="175">
        <v>1537699.5199999998</v>
      </c>
    </row>
    <row r="1934" spans="1:40" s="7" customFormat="1" ht="23.25" customHeight="1" x14ac:dyDescent="0.35">
      <c r="A1934" s="256">
        <v>2024</v>
      </c>
      <c r="B1934" s="184">
        <f t="shared" si="245"/>
        <v>631</v>
      </c>
      <c r="C1934" s="393" t="s">
        <v>4321</v>
      </c>
      <c r="D1934" s="184">
        <v>36785</v>
      </c>
      <c r="E1934" s="287"/>
      <c r="F1934" s="287"/>
      <c r="G1934" s="287"/>
      <c r="H1934" s="288"/>
      <c r="I1934" s="288"/>
      <c r="J1934" s="288"/>
      <c r="K1934" s="289"/>
      <c r="L1934" s="289"/>
      <c r="M1934" s="289"/>
      <c r="N1934" s="289"/>
      <c r="O1934" s="289"/>
      <c r="P1934" s="289"/>
      <c r="Q1934" s="186">
        <f t="shared" si="246"/>
        <v>46793.38</v>
      </c>
      <c r="R1934" s="186">
        <f t="shared" si="249"/>
        <v>46793.38</v>
      </c>
      <c r="S1934" s="433">
        <v>0</v>
      </c>
      <c r="T1934" s="433">
        <v>0</v>
      </c>
      <c r="U1934" s="433">
        <v>0</v>
      </c>
      <c r="V1934" s="433">
        <v>0</v>
      </c>
      <c r="W1934" s="433">
        <v>0</v>
      </c>
      <c r="X1934" s="433">
        <v>0</v>
      </c>
      <c r="Y1934" s="433">
        <v>0</v>
      </c>
      <c r="Z1934" s="433">
        <v>0</v>
      </c>
      <c r="AA1934" s="433">
        <v>0</v>
      </c>
      <c r="AB1934" s="433">
        <v>0</v>
      </c>
      <c r="AC1934" s="433">
        <v>0</v>
      </c>
      <c r="AD1934" s="433">
        <v>0</v>
      </c>
      <c r="AE1934" s="433">
        <v>0</v>
      </c>
      <c r="AF1934" s="433">
        <v>0</v>
      </c>
      <c r="AG1934" s="433">
        <v>46793.38</v>
      </c>
      <c r="AH1934" s="433">
        <v>0</v>
      </c>
      <c r="AI1934" s="433">
        <v>0</v>
      </c>
      <c r="AJ1934" s="433">
        <v>0</v>
      </c>
      <c r="AK1934" s="175"/>
      <c r="AL1934" s="175">
        <v>6980480.3399999999</v>
      </c>
      <c r="AM1934" s="175">
        <v>11872765.48</v>
      </c>
      <c r="AN1934" s="175">
        <v>4892285.1400000006</v>
      </c>
    </row>
    <row r="1935" spans="1:40" s="7" customFormat="1" ht="23.25" customHeight="1" x14ac:dyDescent="0.35">
      <c r="A1935" s="256">
        <v>2024</v>
      </c>
      <c r="B1935" s="184">
        <f t="shared" si="245"/>
        <v>632</v>
      </c>
      <c r="C1935" s="393" t="s">
        <v>4384</v>
      </c>
      <c r="D1935" s="184">
        <v>34439</v>
      </c>
      <c r="E1935" s="287"/>
      <c r="F1935" s="287"/>
      <c r="G1935" s="287"/>
      <c r="H1935" s="288"/>
      <c r="I1935" s="288"/>
      <c r="J1935" s="288"/>
      <c r="K1935" s="289"/>
      <c r="L1935" s="289"/>
      <c r="M1935" s="289"/>
      <c r="N1935" s="289"/>
      <c r="O1935" s="289"/>
      <c r="P1935" s="289"/>
      <c r="Q1935" s="186">
        <f t="shared" si="246"/>
        <v>6248464.9500000002</v>
      </c>
      <c r="R1935" s="186">
        <f t="shared" si="249"/>
        <v>6148978.7800000003</v>
      </c>
      <c r="S1935" s="433">
        <v>0</v>
      </c>
      <c r="T1935" s="433">
        <v>0</v>
      </c>
      <c r="U1935" s="433">
        <v>0</v>
      </c>
      <c r="V1935" s="433">
        <v>0</v>
      </c>
      <c r="W1935" s="433">
        <v>0</v>
      </c>
      <c r="X1935" s="433">
        <v>0</v>
      </c>
      <c r="Y1935" s="433">
        <v>0</v>
      </c>
      <c r="Z1935" s="433">
        <v>0</v>
      </c>
      <c r="AA1935" s="433">
        <v>6148978.7800000003</v>
      </c>
      <c r="AB1935" s="433">
        <v>0</v>
      </c>
      <c r="AC1935" s="433">
        <v>0</v>
      </c>
      <c r="AD1935" s="433">
        <v>0</v>
      </c>
      <c r="AE1935" s="433">
        <v>0</v>
      </c>
      <c r="AF1935" s="433">
        <v>0</v>
      </c>
      <c r="AG1935" s="433">
        <v>0</v>
      </c>
      <c r="AH1935" s="433">
        <v>0</v>
      </c>
      <c r="AI1935" s="433">
        <v>0</v>
      </c>
      <c r="AJ1935" s="433">
        <v>99486.17</v>
      </c>
      <c r="AK1935" s="175"/>
      <c r="AL1935" s="175">
        <v>7428208.7300000004</v>
      </c>
      <c r="AM1935" s="175">
        <v>14588656.630000001</v>
      </c>
      <c r="AN1935" s="175">
        <v>7160447.9000000004</v>
      </c>
    </row>
    <row r="1936" spans="1:40" s="7" customFormat="1" ht="23.25" customHeight="1" x14ac:dyDescent="0.35">
      <c r="A1936" s="256">
        <v>2024</v>
      </c>
      <c r="B1936" s="184">
        <f t="shared" si="245"/>
        <v>633</v>
      </c>
      <c r="C1936" s="393" t="s">
        <v>3788</v>
      </c>
      <c r="D1936" s="184">
        <v>36716</v>
      </c>
      <c r="E1936" s="287"/>
      <c r="F1936" s="287"/>
      <c r="G1936" s="287"/>
      <c r="H1936" s="288"/>
      <c r="I1936" s="288"/>
      <c r="J1936" s="288"/>
      <c r="K1936" s="289"/>
      <c r="L1936" s="289"/>
      <c r="M1936" s="289"/>
      <c r="N1936" s="289"/>
      <c r="O1936" s="289"/>
      <c r="P1936" s="289"/>
      <c r="Q1936" s="186">
        <f t="shared" si="246"/>
        <v>215929.74</v>
      </c>
      <c r="R1936" s="186">
        <f t="shared" si="249"/>
        <v>212847.75</v>
      </c>
      <c r="S1936" s="433">
        <v>0</v>
      </c>
      <c r="T1936" s="433">
        <v>0</v>
      </c>
      <c r="U1936" s="433">
        <v>0</v>
      </c>
      <c r="V1936" s="433">
        <v>60959.760000000009</v>
      </c>
      <c r="W1936" s="433">
        <v>83059.26999999999</v>
      </c>
      <c r="X1936" s="433">
        <v>0</v>
      </c>
      <c r="Y1936" s="433">
        <v>0</v>
      </c>
      <c r="Z1936" s="433">
        <v>0</v>
      </c>
      <c r="AA1936" s="433">
        <v>0</v>
      </c>
      <c r="AB1936" s="433">
        <v>0</v>
      </c>
      <c r="AC1936" s="433">
        <v>0</v>
      </c>
      <c r="AD1936" s="433">
        <v>0</v>
      </c>
      <c r="AE1936" s="433">
        <v>0</v>
      </c>
      <c r="AF1936" s="433">
        <v>0</v>
      </c>
      <c r="AG1936" s="433">
        <v>68828.72</v>
      </c>
      <c r="AH1936" s="433">
        <v>0</v>
      </c>
      <c r="AI1936" s="433">
        <v>0</v>
      </c>
      <c r="AJ1936" s="433">
        <v>3081.9899999999993</v>
      </c>
      <c r="AK1936" s="175"/>
      <c r="AL1936" s="175">
        <v>10055023.200000001</v>
      </c>
      <c r="AM1936" s="175">
        <v>11116985.210000001</v>
      </c>
      <c r="AN1936" s="175">
        <v>1061962.01</v>
      </c>
    </row>
    <row r="1937" spans="1:40" s="7" customFormat="1" ht="23.25" customHeight="1" x14ac:dyDescent="0.35">
      <c r="A1937" s="256">
        <v>2024</v>
      </c>
      <c r="B1937" s="184">
        <f t="shared" si="245"/>
        <v>634</v>
      </c>
      <c r="C1937" s="393" t="s">
        <v>4367</v>
      </c>
      <c r="D1937" s="184">
        <v>35194</v>
      </c>
      <c r="E1937" s="287"/>
      <c r="F1937" s="287"/>
      <c r="G1937" s="287"/>
      <c r="H1937" s="288"/>
      <c r="I1937" s="288"/>
      <c r="J1937" s="288"/>
      <c r="K1937" s="289"/>
      <c r="L1937" s="289"/>
      <c r="M1937" s="289"/>
      <c r="N1937" s="289"/>
      <c r="O1937" s="289"/>
      <c r="P1937" s="289"/>
      <c r="Q1937" s="186">
        <f t="shared" si="246"/>
        <v>2791232.1299999994</v>
      </c>
      <c r="R1937" s="186">
        <f t="shared" si="249"/>
        <v>2750028.8099999996</v>
      </c>
      <c r="S1937" s="433">
        <v>0</v>
      </c>
      <c r="T1937" s="433">
        <v>0</v>
      </c>
      <c r="U1937" s="433">
        <v>0</v>
      </c>
      <c r="V1937" s="433">
        <v>248724.67</v>
      </c>
      <c r="W1937" s="433">
        <v>266102.39</v>
      </c>
      <c r="X1937" s="433">
        <v>916053.64999999991</v>
      </c>
      <c r="Y1937" s="433">
        <v>0</v>
      </c>
      <c r="Z1937" s="433">
        <v>0</v>
      </c>
      <c r="AA1937" s="433">
        <v>0</v>
      </c>
      <c r="AB1937" s="433">
        <v>0</v>
      </c>
      <c r="AC1937" s="433">
        <v>1319148.0999999999</v>
      </c>
      <c r="AD1937" s="433">
        <v>0</v>
      </c>
      <c r="AE1937" s="433">
        <v>0</v>
      </c>
      <c r="AF1937" s="433">
        <v>0</v>
      </c>
      <c r="AG1937" s="433">
        <v>0</v>
      </c>
      <c r="AH1937" s="433">
        <v>0</v>
      </c>
      <c r="AI1937" s="433">
        <v>0</v>
      </c>
      <c r="AJ1937" s="433">
        <v>41203.32</v>
      </c>
      <c r="AK1937" s="175"/>
      <c r="AL1937" s="175">
        <v>4117822.7500000009</v>
      </c>
      <c r="AM1937" s="175">
        <v>7658686.29</v>
      </c>
      <c r="AN1937" s="175">
        <v>3540863.5399999991</v>
      </c>
    </row>
    <row r="1938" spans="1:40" s="7" customFormat="1" ht="23.25" customHeight="1" x14ac:dyDescent="0.35">
      <c r="A1938" s="256">
        <v>2024</v>
      </c>
      <c r="B1938" s="184">
        <f t="shared" si="245"/>
        <v>635</v>
      </c>
      <c r="C1938" s="408" t="s">
        <v>3104</v>
      </c>
      <c r="D1938" s="184">
        <v>33181</v>
      </c>
      <c r="E1938" s="287"/>
      <c r="F1938" s="287"/>
      <c r="G1938" s="287"/>
      <c r="H1938" s="288"/>
      <c r="I1938" s="288"/>
      <c r="J1938" s="288"/>
      <c r="K1938" s="289"/>
      <c r="L1938" s="289"/>
      <c r="M1938" s="289"/>
      <c r="N1938" s="289"/>
      <c r="O1938" s="289"/>
      <c r="P1938" s="289"/>
      <c r="Q1938" s="186">
        <f t="shared" si="246"/>
        <v>1127131.6700000002</v>
      </c>
      <c r="R1938" s="186">
        <f t="shared" si="249"/>
        <v>1103516.4200000002</v>
      </c>
      <c r="S1938" s="433">
        <v>0</v>
      </c>
      <c r="T1938" s="433">
        <v>1103516.4200000002</v>
      </c>
      <c r="U1938" s="433">
        <v>0</v>
      </c>
      <c r="V1938" s="433">
        <v>0</v>
      </c>
      <c r="W1938" s="433">
        <v>0</v>
      </c>
      <c r="X1938" s="433">
        <v>0</v>
      </c>
      <c r="Y1938" s="433">
        <v>0</v>
      </c>
      <c r="Z1938" s="433">
        <v>0</v>
      </c>
      <c r="AA1938" s="433">
        <v>0</v>
      </c>
      <c r="AB1938" s="433">
        <v>0</v>
      </c>
      <c r="AC1938" s="433">
        <v>0</v>
      </c>
      <c r="AD1938" s="433">
        <v>0</v>
      </c>
      <c r="AE1938" s="433">
        <v>0</v>
      </c>
      <c r="AF1938" s="433">
        <v>0</v>
      </c>
      <c r="AG1938" s="433">
        <v>0</v>
      </c>
      <c r="AH1938" s="433">
        <v>0</v>
      </c>
      <c r="AI1938" s="433">
        <v>0</v>
      </c>
      <c r="AJ1938" s="433">
        <v>23615.25</v>
      </c>
      <c r="AK1938" s="175"/>
      <c r="AL1938" s="175">
        <v>4427827.2899999991</v>
      </c>
      <c r="AM1938" s="175">
        <v>10113000.539999999</v>
      </c>
      <c r="AN1938" s="175">
        <v>5685173.25</v>
      </c>
    </row>
    <row r="1939" spans="1:40" s="7" customFormat="1" ht="23.25" customHeight="1" x14ac:dyDescent="0.35">
      <c r="A1939" s="256">
        <v>2024</v>
      </c>
      <c r="B1939" s="184">
        <f t="shared" si="245"/>
        <v>636</v>
      </c>
      <c r="C1939" s="393" t="s">
        <v>4409</v>
      </c>
      <c r="D1939" s="184">
        <v>33390</v>
      </c>
      <c r="E1939" s="287"/>
      <c r="F1939" s="287"/>
      <c r="G1939" s="287"/>
      <c r="H1939" s="288"/>
      <c r="I1939" s="288"/>
      <c r="J1939" s="288"/>
      <c r="K1939" s="289"/>
      <c r="L1939" s="289"/>
      <c r="M1939" s="289"/>
      <c r="N1939" s="289"/>
      <c r="O1939" s="289"/>
      <c r="P1939" s="289"/>
      <c r="Q1939" s="186">
        <f t="shared" si="246"/>
        <v>609451.01</v>
      </c>
      <c r="R1939" s="186">
        <f t="shared" si="249"/>
        <v>609451.01</v>
      </c>
      <c r="S1939" s="433">
        <v>0</v>
      </c>
      <c r="T1939" s="433">
        <v>0</v>
      </c>
      <c r="U1939" s="433">
        <v>0</v>
      </c>
      <c r="V1939" s="433">
        <v>0</v>
      </c>
      <c r="W1939" s="433">
        <v>0</v>
      </c>
      <c r="X1939" s="433">
        <v>0</v>
      </c>
      <c r="Y1939" s="433">
        <v>0</v>
      </c>
      <c r="Z1939" s="433">
        <v>0</v>
      </c>
      <c r="AA1939" s="433">
        <v>0</v>
      </c>
      <c r="AB1939" s="433">
        <v>0</v>
      </c>
      <c r="AC1939" s="433">
        <v>0</v>
      </c>
      <c r="AD1939" s="433">
        <v>0</v>
      </c>
      <c r="AE1939" s="433">
        <v>0</v>
      </c>
      <c r="AF1939" s="433">
        <v>0</v>
      </c>
      <c r="AG1939" s="433">
        <v>0</v>
      </c>
      <c r="AH1939" s="433">
        <v>609451.01</v>
      </c>
      <c r="AI1939" s="433">
        <v>0</v>
      </c>
      <c r="AJ1939" s="433">
        <v>0</v>
      </c>
      <c r="AK1939" s="175"/>
      <c r="AL1939" s="175">
        <v>34249141.289999999</v>
      </c>
      <c r="AM1939" s="175">
        <v>34858592.299999997</v>
      </c>
      <c r="AN1939" s="175">
        <v>609451.01</v>
      </c>
    </row>
    <row r="1940" spans="1:40" s="7" customFormat="1" ht="23.25" customHeight="1" x14ac:dyDescent="0.35">
      <c r="A1940" s="256">
        <v>2024</v>
      </c>
      <c r="B1940" s="184">
        <f t="shared" si="245"/>
        <v>637</v>
      </c>
      <c r="C1940" s="393" t="s">
        <v>1847</v>
      </c>
      <c r="D1940" s="184">
        <v>33274</v>
      </c>
      <c r="E1940" s="287"/>
      <c r="F1940" s="287"/>
      <c r="G1940" s="287"/>
      <c r="H1940" s="288"/>
      <c r="I1940" s="288"/>
      <c r="J1940" s="288"/>
      <c r="K1940" s="289"/>
      <c r="L1940" s="289"/>
      <c r="M1940" s="289"/>
      <c r="N1940" s="289"/>
      <c r="O1940" s="289"/>
      <c r="P1940" s="289"/>
      <c r="Q1940" s="186">
        <f t="shared" si="246"/>
        <v>283249.96999999997</v>
      </c>
      <c r="R1940" s="186">
        <f t="shared" si="249"/>
        <v>283249.96999999997</v>
      </c>
      <c r="S1940" s="433">
        <v>0</v>
      </c>
      <c r="T1940" s="433">
        <v>0</v>
      </c>
      <c r="U1940" s="433">
        <v>0</v>
      </c>
      <c r="V1940" s="433">
        <v>0</v>
      </c>
      <c r="W1940" s="433">
        <v>0</v>
      </c>
      <c r="X1940" s="433">
        <v>0</v>
      </c>
      <c r="Y1940" s="433">
        <v>0</v>
      </c>
      <c r="Z1940" s="433">
        <v>0</v>
      </c>
      <c r="AA1940" s="433">
        <v>0</v>
      </c>
      <c r="AB1940" s="433">
        <v>0</v>
      </c>
      <c r="AC1940" s="433">
        <v>0</v>
      </c>
      <c r="AD1940" s="433">
        <v>0</v>
      </c>
      <c r="AE1940" s="433">
        <v>0</v>
      </c>
      <c r="AF1940" s="433">
        <v>0</v>
      </c>
      <c r="AG1940" s="433">
        <v>283249.96999999997</v>
      </c>
      <c r="AH1940" s="433">
        <v>0</v>
      </c>
      <c r="AI1940" s="433">
        <v>0</v>
      </c>
      <c r="AJ1940" s="433">
        <v>0</v>
      </c>
      <c r="AK1940" s="175"/>
      <c r="AL1940" s="175">
        <v>102713422.33</v>
      </c>
      <c r="AM1940" s="175">
        <v>182064294.25999999</v>
      </c>
      <c r="AN1940" s="175">
        <v>79350871.929999992</v>
      </c>
    </row>
    <row r="1941" spans="1:40" s="7" customFormat="1" ht="23.25" customHeight="1" x14ac:dyDescent="0.35">
      <c r="A1941" s="256">
        <v>2024</v>
      </c>
      <c r="B1941" s="184">
        <f t="shared" si="245"/>
        <v>638</v>
      </c>
      <c r="C1941" s="393" t="s">
        <v>2225</v>
      </c>
      <c r="D1941" s="184">
        <v>34453</v>
      </c>
      <c r="E1941" s="287"/>
      <c r="F1941" s="287"/>
      <c r="G1941" s="287"/>
      <c r="H1941" s="288"/>
      <c r="I1941" s="288"/>
      <c r="J1941" s="288"/>
      <c r="K1941" s="289"/>
      <c r="L1941" s="289"/>
      <c r="M1941" s="289"/>
      <c r="N1941" s="289"/>
      <c r="O1941" s="289"/>
      <c r="P1941" s="289"/>
      <c r="Q1941" s="186">
        <f t="shared" ref="Q1941" si="250">SUM(S1941:AJ1941)</f>
        <v>1432744.5799999998</v>
      </c>
      <c r="R1941" s="186">
        <f t="shared" ref="R1941" si="251">SUM(S1941:AI1941)</f>
        <v>1405386.7899999998</v>
      </c>
      <c r="S1941" s="433">
        <v>1405386.7899999998</v>
      </c>
      <c r="T1941" s="433">
        <v>0</v>
      </c>
      <c r="U1941" s="433">
        <v>0</v>
      </c>
      <c r="V1941" s="433">
        <v>0</v>
      </c>
      <c r="W1941" s="433">
        <v>0</v>
      </c>
      <c r="X1941" s="433">
        <v>0</v>
      </c>
      <c r="Y1941" s="433">
        <v>0</v>
      </c>
      <c r="Z1941" s="433">
        <v>0</v>
      </c>
      <c r="AA1941" s="433">
        <v>0</v>
      </c>
      <c r="AB1941" s="433">
        <v>0</v>
      </c>
      <c r="AC1941" s="433">
        <v>0</v>
      </c>
      <c r="AD1941" s="433">
        <v>0</v>
      </c>
      <c r="AE1941" s="433">
        <v>0</v>
      </c>
      <c r="AF1941" s="433">
        <v>0</v>
      </c>
      <c r="AG1941" s="433">
        <v>0</v>
      </c>
      <c r="AH1941" s="433">
        <v>0</v>
      </c>
      <c r="AI1941" s="433">
        <v>0</v>
      </c>
      <c r="AJ1941" s="433">
        <v>27357.79</v>
      </c>
      <c r="AK1941" s="175"/>
      <c r="AL1941" s="175">
        <v>8131793.0399999991</v>
      </c>
      <c r="AM1941" s="175">
        <v>9866538.6199999992</v>
      </c>
      <c r="AN1941" s="175">
        <v>1734745.5799999998</v>
      </c>
    </row>
    <row r="1942" spans="1:40" s="7" customFormat="1" ht="23.25" customHeight="1" x14ac:dyDescent="0.35">
      <c r="A1942" s="256">
        <v>2024</v>
      </c>
      <c r="B1942" s="184">
        <f t="shared" si="245"/>
        <v>639</v>
      </c>
      <c r="C1942" s="393" t="s">
        <v>4608</v>
      </c>
      <c r="D1942" s="184">
        <v>34099</v>
      </c>
      <c r="E1942" s="287"/>
      <c r="F1942" s="287"/>
      <c r="G1942" s="287"/>
      <c r="H1942" s="288"/>
      <c r="I1942" s="288"/>
      <c r="J1942" s="288"/>
      <c r="K1942" s="289"/>
      <c r="L1942" s="289"/>
      <c r="M1942" s="289"/>
      <c r="N1942" s="289"/>
      <c r="O1942" s="289"/>
      <c r="P1942" s="289"/>
      <c r="Q1942" s="186">
        <f t="shared" ref="Q1942" si="252">SUM(S1942:AJ1942)</f>
        <v>645517.07000000007</v>
      </c>
      <c r="R1942" s="186">
        <f t="shared" ref="R1942" si="253">SUM(S1942:AI1942)</f>
        <v>645517.07000000007</v>
      </c>
      <c r="S1942" s="433">
        <v>0</v>
      </c>
      <c r="T1942" s="437">
        <v>433381</v>
      </c>
      <c r="U1942" s="433">
        <v>0</v>
      </c>
      <c r="V1942" s="433">
        <v>0</v>
      </c>
      <c r="W1942" s="433">
        <v>0</v>
      </c>
      <c r="X1942" s="433">
        <v>0</v>
      </c>
      <c r="Y1942" s="433">
        <v>0</v>
      </c>
      <c r="Z1942" s="433">
        <v>0</v>
      </c>
      <c r="AA1942" s="433">
        <v>0</v>
      </c>
      <c r="AB1942" s="433">
        <v>0</v>
      </c>
      <c r="AC1942" s="438">
        <v>212136.07</v>
      </c>
      <c r="AD1942" s="433">
        <v>0</v>
      </c>
      <c r="AE1942" s="433">
        <v>0</v>
      </c>
      <c r="AF1942" s="433">
        <v>0</v>
      </c>
      <c r="AG1942" s="433">
        <v>0</v>
      </c>
      <c r="AH1942" s="433">
        <v>0</v>
      </c>
      <c r="AI1942" s="433">
        <v>0</v>
      </c>
      <c r="AJ1942" s="433">
        <v>0</v>
      </c>
      <c r="AK1942" s="175"/>
      <c r="AL1942" s="175">
        <v>31276817.899999999</v>
      </c>
      <c r="AM1942" s="175">
        <v>33763421.969999999</v>
      </c>
      <c r="AN1942" s="175">
        <v>2486604.0700000003</v>
      </c>
    </row>
    <row r="1943" spans="1:40" s="7" customFormat="1" ht="23.25" customHeight="1" x14ac:dyDescent="0.35">
      <c r="A1943" s="256">
        <v>2024</v>
      </c>
      <c r="B1943" s="184">
        <f t="shared" si="245"/>
        <v>640</v>
      </c>
      <c r="C1943" s="393" t="s">
        <v>4609</v>
      </c>
      <c r="D1943" s="184">
        <v>36869</v>
      </c>
      <c r="E1943" s="287"/>
      <c r="F1943" s="287"/>
      <c r="G1943" s="287"/>
      <c r="H1943" s="288"/>
      <c r="I1943" s="288"/>
      <c r="J1943" s="288"/>
      <c r="K1943" s="289"/>
      <c r="L1943" s="289"/>
      <c r="M1943" s="289"/>
      <c r="N1943" s="289"/>
      <c r="O1943" s="289"/>
      <c r="P1943" s="289"/>
      <c r="Q1943" s="186">
        <f t="shared" ref="Q1943" si="254">SUM(S1943:AJ1943)</f>
        <v>1194788.3799999999</v>
      </c>
      <c r="R1943" s="186">
        <f t="shared" ref="R1943" si="255">SUM(S1943:AI1943)</f>
        <v>1194788.3799999999</v>
      </c>
      <c r="S1943" s="433">
        <v>0</v>
      </c>
      <c r="T1943" s="433">
        <v>0</v>
      </c>
      <c r="U1943" s="433">
        <v>0</v>
      </c>
      <c r="V1943" s="433">
        <v>0</v>
      </c>
      <c r="W1943" s="438">
        <v>1194788.3799999999</v>
      </c>
      <c r="X1943" s="433">
        <v>0</v>
      </c>
      <c r="Y1943" s="433">
        <v>0</v>
      </c>
      <c r="Z1943" s="433">
        <v>0</v>
      </c>
      <c r="AA1943" s="433">
        <v>0</v>
      </c>
      <c r="AB1943" s="433">
        <v>0</v>
      </c>
      <c r="AC1943" s="433">
        <v>0</v>
      </c>
      <c r="AD1943" s="433">
        <v>0</v>
      </c>
      <c r="AE1943" s="433">
        <v>0</v>
      </c>
      <c r="AF1943" s="433">
        <v>0</v>
      </c>
      <c r="AG1943" s="433">
        <v>0</v>
      </c>
      <c r="AH1943" s="433">
        <v>0</v>
      </c>
      <c r="AI1943" s="433">
        <v>0</v>
      </c>
      <c r="AJ1943" s="433">
        <v>0</v>
      </c>
      <c r="AK1943" s="175"/>
      <c r="AL1943" s="175">
        <v>70256106.569999993</v>
      </c>
      <c r="AM1943" s="175">
        <v>79833655.819999993</v>
      </c>
      <c r="AN1943" s="175">
        <v>9577549.25</v>
      </c>
    </row>
    <row r="1944" spans="1:40" s="7" customFormat="1" ht="23.25" customHeight="1" x14ac:dyDescent="0.35">
      <c r="A1944" s="256">
        <v>2024</v>
      </c>
      <c r="B1944" s="184">
        <f t="shared" si="245"/>
        <v>641</v>
      </c>
      <c r="C1944" s="419" t="s">
        <v>4612</v>
      </c>
      <c r="D1944" s="184">
        <v>35886</v>
      </c>
      <c r="E1944" s="287"/>
      <c r="F1944" s="287"/>
      <c r="G1944" s="287"/>
      <c r="H1944" s="288"/>
      <c r="I1944" s="288"/>
      <c r="J1944" s="288"/>
      <c r="K1944" s="289"/>
      <c r="L1944" s="289"/>
      <c r="M1944" s="289"/>
      <c r="N1944" s="289"/>
      <c r="O1944" s="289"/>
      <c r="P1944" s="289"/>
      <c r="Q1944" s="186">
        <f t="shared" ref="Q1944" si="256">SUM(S1944:AJ1944)</f>
        <v>318500</v>
      </c>
      <c r="R1944" s="186">
        <f t="shared" ref="R1944" si="257">SUM(S1944:AI1944)</f>
        <v>318500</v>
      </c>
      <c r="S1944" s="433">
        <v>0</v>
      </c>
      <c r="T1944" s="433">
        <v>0</v>
      </c>
      <c r="U1944" s="433">
        <v>0</v>
      </c>
      <c r="V1944" s="433">
        <v>0</v>
      </c>
      <c r="W1944" s="433">
        <v>0</v>
      </c>
      <c r="X1944" s="433">
        <v>0</v>
      </c>
      <c r="Y1944" s="433">
        <v>0</v>
      </c>
      <c r="Z1944" s="438">
        <v>318500</v>
      </c>
      <c r="AA1944" s="433">
        <v>0</v>
      </c>
      <c r="AB1944" s="433">
        <v>0</v>
      </c>
      <c r="AC1944" s="433">
        <v>0</v>
      </c>
      <c r="AD1944" s="433">
        <v>0</v>
      </c>
      <c r="AE1944" s="433">
        <v>0</v>
      </c>
      <c r="AF1944" s="433">
        <v>0</v>
      </c>
      <c r="AG1944" s="433">
        <v>0</v>
      </c>
      <c r="AH1944" s="433">
        <v>0</v>
      </c>
      <c r="AI1944" s="433">
        <v>0</v>
      </c>
      <c r="AJ1944" s="433">
        <v>0</v>
      </c>
      <c r="AK1944" s="175"/>
      <c r="AL1944" s="175">
        <v>41944593.579999998</v>
      </c>
      <c r="AM1944" s="175">
        <v>45192978.579999998</v>
      </c>
      <c r="AN1944" s="175">
        <v>3248385</v>
      </c>
    </row>
    <row r="1945" spans="1:40" s="7" customFormat="1" ht="23.25" customHeight="1" x14ac:dyDescent="0.35">
      <c r="A1945" s="256">
        <v>2024</v>
      </c>
      <c r="B1945" s="184">
        <f t="shared" si="245"/>
        <v>642</v>
      </c>
      <c r="C1945" s="393" t="s">
        <v>4611</v>
      </c>
      <c r="D1945" s="184">
        <v>32672</v>
      </c>
      <c r="E1945" s="287"/>
      <c r="F1945" s="287"/>
      <c r="G1945" s="287"/>
      <c r="H1945" s="288"/>
      <c r="I1945" s="288"/>
      <c r="J1945" s="288"/>
      <c r="K1945" s="289"/>
      <c r="L1945" s="289"/>
      <c r="M1945" s="289"/>
      <c r="N1945" s="289"/>
      <c r="O1945" s="289"/>
      <c r="P1945" s="289"/>
      <c r="Q1945" s="186">
        <f t="shared" ref="Q1945" si="258">SUM(S1945:AJ1945)</f>
        <v>756259.6</v>
      </c>
      <c r="R1945" s="186">
        <f t="shared" ref="R1945" si="259">SUM(S1945:AI1945)</f>
        <v>756259.6</v>
      </c>
      <c r="S1945" s="433">
        <v>0</v>
      </c>
      <c r="T1945" s="433">
        <v>0</v>
      </c>
      <c r="U1945" s="433">
        <v>0</v>
      </c>
      <c r="V1945" s="433">
        <v>0</v>
      </c>
      <c r="W1945" s="433">
        <v>0</v>
      </c>
      <c r="X1945" s="433">
        <v>0</v>
      </c>
      <c r="Y1945" s="433">
        <v>0</v>
      </c>
      <c r="Z1945" s="433">
        <v>0</v>
      </c>
      <c r="AA1945" s="433">
        <v>0</v>
      </c>
      <c r="AB1945" s="438">
        <v>756259.6</v>
      </c>
      <c r="AC1945" s="433">
        <v>0</v>
      </c>
      <c r="AD1945" s="433">
        <v>0</v>
      </c>
      <c r="AE1945" s="433">
        <v>0</v>
      </c>
      <c r="AF1945" s="433">
        <v>0</v>
      </c>
      <c r="AG1945" s="433">
        <v>0</v>
      </c>
      <c r="AH1945" s="433">
        <v>0</v>
      </c>
      <c r="AI1945" s="433">
        <v>0</v>
      </c>
      <c r="AJ1945" s="433">
        <v>0</v>
      </c>
      <c r="AK1945" s="175"/>
      <c r="AL1945" s="175">
        <v>12543224.040000001</v>
      </c>
      <c r="AM1945" s="175">
        <v>14249476.640000001</v>
      </c>
      <c r="AN1945" s="175">
        <v>1706252.6</v>
      </c>
    </row>
    <row r="1946" spans="1:40" s="7" customFormat="1" ht="23.25" customHeight="1" x14ac:dyDescent="0.35">
      <c r="A1946" s="256">
        <v>2024</v>
      </c>
      <c r="B1946" s="184">
        <f t="shared" si="245"/>
        <v>643</v>
      </c>
      <c r="C1946" s="393" t="s">
        <v>4610</v>
      </c>
      <c r="D1946" s="184">
        <v>37214</v>
      </c>
      <c r="E1946" s="287"/>
      <c r="F1946" s="287"/>
      <c r="G1946" s="287"/>
      <c r="H1946" s="288"/>
      <c r="I1946" s="288"/>
      <c r="J1946" s="288"/>
      <c r="K1946" s="289"/>
      <c r="L1946" s="289"/>
      <c r="M1946" s="289"/>
      <c r="N1946" s="289"/>
      <c r="O1946" s="289"/>
      <c r="P1946" s="289"/>
      <c r="Q1946" s="186">
        <f t="shared" ref="Q1946" si="260">SUM(S1946:AJ1946)</f>
        <v>907060.52</v>
      </c>
      <c r="R1946" s="186">
        <f t="shared" ref="R1946" si="261">SUM(S1946:AI1946)</f>
        <v>907060.52</v>
      </c>
      <c r="S1946" s="433">
        <v>0</v>
      </c>
      <c r="T1946" s="433">
        <v>0</v>
      </c>
      <c r="U1946" s="433">
        <v>0</v>
      </c>
      <c r="V1946" s="433">
        <v>0</v>
      </c>
      <c r="W1946" s="433">
        <v>0</v>
      </c>
      <c r="X1946" s="433">
        <v>0</v>
      </c>
      <c r="Y1946" s="433">
        <v>0</v>
      </c>
      <c r="Z1946" s="433">
        <v>0</v>
      </c>
      <c r="AA1946" s="433">
        <v>0</v>
      </c>
      <c r="AB1946" s="433">
        <v>0</v>
      </c>
      <c r="AC1946" s="438">
        <v>907060.52</v>
      </c>
      <c r="AD1946" s="433">
        <v>0</v>
      </c>
      <c r="AE1946" s="433">
        <v>0</v>
      </c>
      <c r="AF1946" s="433">
        <v>0</v>
      </c>
      <c r="AG1946" s="433">
        <v>0</v>
      </c>
      <c r="AH1946" s="433">
        <v>0</v>
      </c>
      <c r="AI1946" s="433">
        <v>0</v>
      </c>
      <c r="AJ1946" s="433">
        <v>0</v>
      </c>
      <c r="AK1946" s="175"/>
      <c r="AL1946" s="175">
        <v>14205368.700000001</v>
      </c>
      <c r="AM1946" s="175">
        <v>15112429.220000001</v>
      </c>
      <c r="AN1946" s="175">
        <v>907060.52</v>
      </c>
    </row>
    <row r="1947" spans="1:40" s="7" customFormat="1" ht="23.25" customHeight="1" x14ac:dyDescent="0.35">
      <c r="A1947" s="256">
        <v>2024</v>
      </c>
      <c r="B1947" s="184">
        <f t="shared" si="245"/>
        <v>644</v>
      </c>
      <c r="C1947" s="393" t="s">
        <v>4625</v>
      </c>
      <c r="D1947" s="184">
        <v>54929</v>
      </c>
      <c r="E1947" s="287"/>
      <c r="F1947" s="287"/>
      <c r="G1947" s="287"/>
      <c r="H1947" s="288"/>
      <c r="I1947" s="288"/>
      <c r="J1947" s="288"/>
      <c r="K1947" s="289"/>
      <c r="L1947" s="289"/>
      <c r="M1947" s="289"/>
      <c r="N1947" s="289"/>
      <c r="O1947" s="289"/>
      <c r="P1947" s="289"/>
      <c r="Q1947" s="186">
        <f t="shared" ref="Q1947" si="262">SUM(S1947:AJ1947)</f>
        <v>248430</v>
      </c>
      <c r="R1947" s="186">
        <f t="shared" ref="R1947" si="263">SUM(S1947:AI1947)</f>
        <v>248430</v>
      </c>
      <c r="S1947" s="433">
        <v>0</v>
      </c>
      <c r="T1947" s="433">
        <v>0</v>
      </c>
      <c r="U1947" s="433">
        <v>0</v>
      </c>
      <c r="V1947" s="433">
        <v>0</v>
      </c>
      <c r="W1947" s="433">
        <v>0</v>
      </c>
      <c r="X1947" s="433">
        <v>0</v>
      </c>
      <c r="Y1947" s="433">
        <v>0</v>
      </c>
      <c r="Z1947" s="433">
        <v>0</v>
      </c>
      <c r="AA1947" s="433">
        <v>0</v>
      </c>
      <c r="AB1947" s="433">
        <v>0</v>
      </c>
      <c r="AC1947" s="438">
        <v>248430</v>
      </c>
      <c r="AD1947" s="433">
        <v>0</v>
      </c>
      <c r="AE1947" s="433">
        <v>0</v>
      </c>
      <c r="AF1947" s="433">
        <v>0</v>
      </c>
      <c r="AG1947" s="433">
        <v>0</v>
      </c>
      <c r="AH1947" s="433">
        <v>0</v>
      </c>
      <c r="AI1947" s="433">
        <v>0</v>
      </c>
      <c r="AJ1947" s="433">
        <v>0</v>
      </c>
      <c r="AK1947" s="175"/>
      <c r="AL1947" s="175">
        <v>4304177.37</v>
      </c>
      <c r="AM1947" s="175">
        <v>4552607.37</v>
      </c>
      <c r="AN1947" s="175">
        <v>248430</v>
      </c>
    </row>
    <row r="1948" spans="1:40" s="7" customFormat="1" ht="23.25" customHeight="1" x14ac:dyDescent="0.35">
      <c r="A1948" s="256">
        <v>2024</v>
      </c>
      <c r="B1948" s="184">
        <f t="shared" si="245"/>
        <v>645</v>
      </c>
      <c r="C1948" s="393" t="s">
        <v>4626</v>
      </c>
      <c r="D1948" s="184">
        <v>34146</v>
      </c>
      <c r="E1948" s="287"/>
      <c r="F1948" s="287"/>
      <c r="G1948" s="287"/>
      <c r="H1948" s="288"/>
      <c r="I1948" s="288"/>
      <c r="J1948" s="288"/>
      <c r="K1948" s="289"/>
      <c r="L1948" s="289"/>
      <c r="M1948" s="289"/>
      <c r="N1948" s="289"/>
      <c r="O1948" s="289"/>
      <c r="P1948" s="289"/>
      <c r="Q1948" s="186">
        <f t="shared" ref="Q1948" si="264">SUM(S1948:AJ1948)</f>
        <v>643981.22</v>
      </c>
      <c r="R1948" s="186">
        <f t="shared" ref="R1948" si="265">SUM(S1948:AI1948)</f>
        <v>643981.22</v>
      </c>
      <c r="S1948" s="433">
        <v>0</v>
      </c>
      <c r="T1948" s="437">
        <v>364612.87</v>
      </c>
      <c r="U1948" s="433">
        <v>0</v>
      </c>
      <c r="V1948" s="433">
        <v>0</v>
      </c>
      <c r="W1948" s="438">
        <v>279368.34999999998</v>
      </c>
      <c r="X1948" s="433">
        <v>0</v>
      </c>
      <c r="Y1948" s="433">
        <v>0</v>
      </c>
      <c r="Z1948" s="433">
        <v>0</v>
      </c>
      <c r="AA1948" s="433">
        <v>0</v>
      </c>
      <c r="AB1948" s="433">
        <v>0</v>
      </c>
      <c r="AC1948" s="433">
        <v>0</v>
      </c>
      <c r="AD1948" s="433">
        <v>0</v>
      </c>
      <c r="AE1948" s="433">
        <v>0</v>
      </c>
      <c r="AF1948" s="433">
        <v>0</v>
      </c>
      <c r="AG1948" s="433">
        <v>0</v>
      </c>
      <c r="AH1948" s="433">
        <v>0</v>
      </c>
      <c r="AI1948" s="433">
        <v>0</v>
      </c>
      <c r="AJ1948" s="433">
        <v>0</v>
      </c>
      <c r="AK1948" s="175"/>
      <c r="AL1948" s="175">
        <v>13686900.950000001</v>
      </c>
      <c r="AM1948" s="175">
        <v>14960135.640000001</v>
      </c>
      <c r="AN1948" s="175">
        <v>1273234.69</v>
      </c>
    </row>
    <row r="1949" spans="1:40" s="7" customFormat="1" ht="23.25" customHeight="1" x14ac:dyDescent="0.35">
      <c r="A1949" s="256">
        <v>2024</v>
      </c>
      <c r="B1949" s="184">
        <f t="shared" si="245"/>
        <v>646</v>
      </c>
      <c r="C1949" s="393" t="s">
        <v>4627</v>
      </c>
      <c r="D1949" s="184">
        <v>54930</v>
      </c>
      <c r="E1949" s="287"/>
      <c r="F1949" s="287"/>
      <c r="G1949" s="287"/>
      <c r="H1949" s="288"/>
      <c r="I1949" s="288"/>
      <c r="J1949" s="288"/>
      <c r="K1949" s="289"/>
      <c r="L1949" s="289"/>
      <c r="M1949" s="289"/>
      <c r="N1949" s="289"/>
      <c r="O1949" s="289"/>
      <c r="P1949" s="289"/>
      <c r="Q1949" s="186">
        <f t="shared" ref="Q1949" si="266">SUM(S1949:AJ1949)</f>
        <v>317205</v>
      </c>
      <c r="R1949" s="186">
        <f t="shared" ref="R1949" si="267">SUM(S1949:AI1949)</f>
        <v>317205</v>
      </c>
      <c r="S1949" s="433">
        <v>0</v>
      </c>
      <c r="T1949" s="433">
        <v>0</v>
      </c>
      <c r="U1949" s="433">
        <v>0</v>
      </c>
      <c r="V1949" s="433">
        <v>0</v>
      </c>
      <c r="W1949" s="433">
        <v>0</v>
      </c>
      <c r="X1949" s="433">
        <v>0</v>
      </c>
      <c r="Y1949" s="433">
        <v>0</v>
      </c>
      <c r="Z1949" s="433">
        <v>0</v>
      </c>
      <c r="AA1949" s="438">
        <v>317205</v>
      </c>
      <c r="AB1949" s="433">
        <v>0</v>
      </c>
      <c r="AC1949" s="433">
        <v>0</v>
      </c>
      <c r="AD1949" s="433">
        <v>0</v>
      </c>
      <c r="AE1949" s="433">
        <v>0</v>
      </c>
      <c r="AF1949" s="433">
        <v>0</v>
      </c>
      <c r="AG1949" s="433">
        <v>0</v>
      </c>
      <c r="AH1949" s="433">
        <v>0</v>
      </c>
      <c r="AI1949" s="433">
        <v>0</v>
      </c>
      <c r="AJ1949" s="433">
        <v>0</v>
      </c>
      <c r="AK1949" s="175"/>
      <c r="AL1949" s="175">
        <v>5459471.5300000003</v>
      </c>
      <c r="AM1949" s="175">
        <v>5776676.5300000003</v>
      </c>
      <c r="AN1949" s="175">
        <v>317205</v>
      </c>
    </row>
    <row r="1950" spans="1:40" s="7" customFormat="1" ht="23.25" customHeight="1" x14ac:dyDescent="0.35">
      <c r="A1950" s="256">
        <v>2024</v>
      </c>
      <c r="B1950" s="184">
        <f t="shared" si="245"/>
        <v>647</v>
      </c>
      <c r="C1950" s="393" t="s">
        <v>4652</v>
      </c>
      <c r="D1950" s="184">
        <v>32579</v>
      </c>
      <c r="E1950" s="287"/>
      <c r="F1950" s="287"/>
      <c r="G1950" s="287"/>
      <c r="H1950" s="288"/>
      <c r="I1950" s="288"/>
      <c r="J1950" s="288"/>
      <c r="K1950" s="289"/>
      <c r="L1950" s="289"/>
      <c r="M1950" s="289"/>
      <c r="N1950" s="289"/>
      <c r="O1950" s="289"/>
      <c r="P1950" s="289"/>
      <c r="Q1950" s="186">
        <f>SUM(S1950:AJ1950)</f>
        <v>1454108.47</v>
      </c>
      <c r="R1950" s="186">
        <f t="shared" ref="R1950" si="268">SUM(S1950:AI1950)</f>
        <v>1454108.47</v>
      </c>
      <c r="S1950" s="433">
        <v>0</v>
      </c>
      <c r="T1950" s="433">
        <v>0</v>
      </c>
      <c r="U1950" s="433">
        <v>0</v>
      </c>
      <c r="V1950" s="433">
        <v>0</v>
      </c>
      <c r="W1950" s="433">
        <v>0</v>
      </c>
      <c r="X1950" s="433">
        <v>0</v>
      </c>
      <c r="Y1950" s="433">
        <v>0</v>
      </c>
      <c r="Z1950" s="433">
        <v>0</v>
      </c>
      <c r="AA1950" s="438">
        <v>496108.47</v>
      </c>
      <c r="AB1950" s="433">
        <v>0</v>
      </c>
      <c r="AC1950" s="438">
        <v>958000</v>
      </c>
      <c r="AD1950" s="433">
        <v>0</v>
      </c>
      <c r="AE1950" s="433">
        <v>0</v>
      </c>
      <c r="AF1950" s="433">
        <v>0</v>
      </c>
      <c r="AG1950" s="433">
        <v>0</v>
      </c>
      <c r="AH1950" s="433">
        <v>0</v>
      </c>
      <c r="AI1950" s="433">
        <v>0</v>
      </c>
      <c r="AJ1950" s="433">
        <v>0</v>
      </c>
      <c r="AK1950" s="175"/>
      <c r="AL1950" s="175">
        <v>15851840.159999998</v>
      </c>
      <c r="AM1950" s="175">
        <v>17305948.629999999</v>
      </c>
      <c r="AN1950" s="175">
        <v>1454108.47</v>
      </c>
    </row>
    <row r="1951" spans="1:40" s="7" customFormat="1" ht="23.25" customHeight="1" x14ac:dyDescent="0.35">
      <c r="A1951" s="256">
        <v>2024</v>
      </c>
      <c r="B1951" s="184">
        <f t="shared" si="245"/>
        <v>648</v>
      </c>
      <c r="C1951" s="393" t="s">
        <v>4653</v>
      </c>
      <c r="D1951" s="184">
        <v>37153</v>
      </c>
      <c r="E1951" s="287"/>
      <c r="F1951" s="287"/>
      <c r="G1951" s="287"/>
      <c r="H1951" s="288"/>
      <c r="I1951" s="288"/>
      <c r="J1951" s="288"/>
      <c r="K1951" s="289"/>
      <c r="L1951" s="289"/>
      <c r="M1951" s="289"/>
      <c r="N1951" s="289"/>
      <c r="O1951" s="289"/>
      <c r="P1951" s="289"/>
      <c r="Q1951" s="186">
        <f t="shared" ref="Q1951" si="269">SUM(S1951:AJ1951)</f>
        <v>1350000</v>
      </c>
      <c r="R1951" s="186">
        <f t="shared" ref="R1951" si="270">SUM(S1951:AI1951)</f>
        <v>1350000</v>
      </c>
      <c r="S1951" s="433">
        <v>0</v>
      </c>
      <c r="T1951" s="433">
        <v>0</v>
      </c>
      <c r="U1951" s="433">
        <v>0</v>
      </c>
      <c r="V1951" s="433">
        <v>0</v>
      </c>
      <c r="W1951" s="433">
        <v>0</v>
      </c>
      <c r="X1951" s="433">
        <v>0</v>
      </c>
      <c r="Y1951" s="433">
        <v>0</v>
      </c>
      <c r="Z1951" s="433">
        <v>0</v>
      </c>
      <c r="AA1951" s="438">
        <v>1350000</v>
      </c>
      <c r="AB1951" s="433">
        <v>0</v>
      </c>
      <c r="AC1951" s="433">
        <v>0</v>
      </c>
      <c r="AD1951" s="433">
        <v>0</v>
      </c>
      <c r="AE1951" s="433">
        <v>0</v>
      </c>
      <c r="AF1951" s="433">
        <v>0</v>
      </c>
      <c r="AG1951" s="433">
        <v>0</v>
      </c>
      <c r="AH1951" s="433">
        <v>0</v>
      </c>
      <c r="AI1951" s="433">
        <v>0</v>
      </c>
      <c r="AJ1951" s="433">
        <v>0</v>
      </c>
      <c r="AK1951" s="175"/>
      <c r="AL1951" s="175">
        <v>11668451.9</v>
      </c>
      <c r="AM1951" s="175">
        <v>13018451.9</v>
      </c>
      <c r="AN1951" s="175">
        <v>1350000</v>
      </c>
    </row>
    <row r="1952" spans="1:40" s="7" customFormat="1" ht="23.25" customHeight="1" x14ac:dyDescent="0.35">
      <c r="A1952" s="256">
        <v>2024</v>
      </c>
      <c r="B1952" s="184">
        <f>B1951+1</f>
        <v>649</v>
      </c>
      <c r="C1952" s="393" t="s">
        <v>4654</v>
      </c>
      <c r="D1952" s="184">
        <v>37154</v>
      </c>
      <c r="E1952" s="287"/>
      <c r="F1952" s="287"/>
      <c r="G1952" s="287"/>
      <c r="H1952" s="288"/>
      <c r="I1952" s="288"/>
      <c r="J1952" s="288"/>
      <c r="K1952" s="289"/>
      <c r="L1952" s="289"/>
      <c r="M1952" s="289"/>
      <c r="N1952" s="289"/>
      <c r="O1952" s="289"/>
      <c r="P1952" s="289"/>
      <c r="Q1952" s="186">
        <f t="shared" ref="Q1952:Q1953" si="271">SUM(S1952:AJ1952)</f>
        <v>1500000</v>
      </c>
      <c r="R1952" s="186">
        <f t="shared" ref="R1952:R1998" si="272">SUM(S1952:AI1952)</f>
        <v>1500000</v>
      </c>
      <c r="S1952" s="433">
        <v>0</v>
      </c>
      <c r="T1952" s="433">
        <v>0</v>
      </c>
      <c r="U1952" s="433">
        <v>0</v>
      </c>
      <c r="V1952" s="433">
        <v>0</v>
      </c>
      <c r="W1952" s="433">
        <v>0</v>
      </c>
      <c r="X1952" s="433">
        <v>0</v>
      </c>
      <c r="Y1952" s="433">
        <v>0</v>
      </c>
      <c r="Z1952" s="433">
        <v>0</v>
      </c>
      <c r="AA1952" s="438">
        <v>1500000</v>
      </c>
      <c r="AB1952" s="433">
        <v>0</v>
      </c>
      <c r="AC1952" s="433">
        <v>0</v>
      </c>
      <c r="AD1952" s="433">
        <v>0</v>
      </c>
      <c r="AE1952" s="433">
        <v>0</v>
      </c>
      <c r="AF1952" s="433">
        <v>0</v>
      </c>
      <c r="AG1952" s="433">
        <v>0</v>
      </c>
      <c r="AH1952" s="433">
        <v>0</v>
      </c>
      <c r="AI1952" s="433">
        <v>0</v>
      </c>
      <c r="AJ1952" s="433">
        <v>0</v>
      </c>
      <c r="AK1952" s="175"/>
      <c r="AL1952" s="175">
        <v>10291841.560000001</v>
      </c>
      <c r="AM1952" s="175">
        <v>11791841.560000001</v>
      </c>
      <c r="AN1952" s="175">
        <v>1500000</v>
      </c>
    </row>
    <row r="1953" spans="1:40" s="7" customFormat="1" ht="23.25" customHeight="1" x14ac:dyDescent="0.35">
      <c r="A1953" s="256">
        <v>2024</v>
      </c>
      <c r="B1953" s="184">
        <f t="shared" si="245"/>
        <v>650</v>
      </c>
      <c r="C1953" s="393" t="s">
        <v>3655</v>
      </c>
      <c r="D1953" s="184">
        <v>33539</v>
      </c>
      <c r="E1953" s="287"/>
      <c r="F1953" s="287"/>
      <c r="G1953" s="287"/>
      <c r="H1953" s="288"/>
      <c r="I1953" s="288"/>
      <c r="J1953" s="288"/>
      <c r="K1953" s="289"/>
      <c r="L1953" s="289"/>
      <c r="M1953" s="289"/>
      <c r="N1953" s="289"/>
      <c r="O1953" s="289"/>
      <c r="P1953" s="289"/>
      <c r="Q1953" s="186">
        <f t="shared" si="271"/>
        <v>566100</v>
      </c>
      <c r="R1953" s="186">
        <f t="shared" si="272"/>
        <v>566100</v>
      </c>
      <c r="S1953" s="433">
        <v>0</v>
      </c>
      <c r="T1953" s="433">
        <v>0</v>
      </c>
      <c r="U1953" s="433">
        <v>0</v>
      </c>
      <c r="V1953" s="433">
        <v>0</v>
      </c>
      <c r="W1953" s="433">
        <v>0</v>
      </c>
      <c r="X1953" s="433">
        <v>0</v>
      </c>
      <c r="Y1953" s="433">
        <v>0</v>
      </c>
      <c r="Z1953" s="433">
        <v>0</v>
      </c>
      <c r="AA1953" s="438">
        <v>566100</v>
      </c>
      <c r="AB1953" s="433">
        <v>0</v>
      </c>
      <c r="AC1953" s="433">
        <v>0</v>
      </c>
      <c r="AD1953" s="433">
        <v>0</v>
      </c>
      <c r="AE1953" s="433">
        <v>0</v>
      </c>
      <c r="AF1953" s="433">
        <v>0</v>
      </c>
      <c r="AG1953" s="433">
        <v>0</v>
      </c>
      <c r="AH1953" s="433">
        <v>0</v>
      </c>
      <c r="AI1953" s="433">
        <v>0</v>
      </c>
      <c r="AJ1953" s="433">
        <v>0</v>
      </c>
      <c r="AK1953" s="175"/>
      <c r="AL1953" s="175">
        <v>59285897.560000002</v>
      </c>
      <c r="AM1953" s="175">
        <v>64645658.140000001</v>
      </c>
      <c r="AN1953" s="175">
        <v>5359760.58</v>
      </c>
    </row>
    <row r="1954" spans="1:40" s="7" customFormat="1" ht="23.25" customHeight="1" x14ac:dyDescent="0.35">
      <c r="A1954" s="256">
        <v>2024</v>
      </c>
      <c r="B1954" s="184">
        <f>B1953+1</f>
        <v>651</v>
      </c>
      <c r="C1954" s="393" t="s">
        <v>4657</v>
      </c>
      <c r="D1954" s="184">
        <v>33358</v>
      </c>
      <c r="E1954" s="287"/>
      <c r="F1954" s="287"/>
      <c r="G1954" s="287"/>
      <c r="H1954" s="288"/>
      <c r="I1954" s="288"/>
      <c r="J1954" s="288"/>
      <c r="K1954" s="289"/>
      <c r="L1954" s="289"/>
      <c r="M1954" s="289"/>
      <c r="N1954" s="289"/>
      <c r="O1954" s="289"/>
      <c r="P1954" s="289"/>
      <c r="Q1954" s="186">
        <f t="shared" ref="Q1954:Q1998" si="273">SUM(S1954:AJ1954)</f>
        <v>3046871.97</v>
      </c>
      <c r="R1954" s="186">
        <f t="shared" si="272"/>
        <v>3046871.97</v>
      </c>
      <c r="S1954" s="433">
        <v>0</v>
      </c>
      <c r="T1954" s="433">
        <v>0</v>
      </c>
      <c r="U1954" s="433">
        <v>0</v>
      </c>
      <c r="V1954" s="433">
        <v>0</v>
      </c>
      <c r="W1954" s="433">
        <v>0</v>
      </c>
      <c r="X1954" s="433">
        <v>0</v>
      </c>
      <c r="Y1954" s="433">
        <v>0</v>
      </c>
      <c r="Z1954" s="433">
        <v>0</v>
      </c>
      <c r="AA1954" s="438">
        <v>3046871.97</v>
      </c>
      <c r="AB1954" s="433">
        <v>0</v>
      </c>
      <c r="AC1954" s="433">
        <v>0</v>
      </c>
      <c r="AD1954" s="433">
        <v>0</v>
      </c>
      <c r="AE1954" s="433">
        <v>0</v>
      </c>
      <c r="AF1954" s="433">
        <v>0</v>
      </c>
      <c r="AG1954" s="433">
        <v>0</v>
      </c>
      <c r="AH1954" s="433">
        <v>0</v>
      </c>
      <c r="AI1954" s="433">
        <v>0</v>
      </c>
      <c r="AJ1954" s="433">
        <v>0</v>
      </c>
      <c r="AK1954" s="175"/>
      <c r="AL1954" s="175">
        <v>25111479.609999999</v>
      </c>
      <c r="AM1954" s="175">
        <v>28158351.579999998</v>
      </c>
      <c r="AN1954" s="175">
        <v>3046871.97</v>
      </c>
    </row>
    <row r="1955" spans="1:40" s="7" customFormat="1" ht="23.25" customHeight="1" x14ac:dyDescent="0.35">
      <c r="A1955" s="256">
        <v>2024</v>
      </c>
      <c r="B1955" s="184">
        <f>B1954+1</f>
        <v>652</v>
      </c>
      <c r="C1955" s="393" t="s">
        <v>4658</v>
      </c>
      <c r="D1955" s="184">
        <v>33302</v>
      </c>
      <c r="E1955" s="287"/>
      <c r="F1955" s="287"/>
      <c r="G1955" s="287"/>
      <c r="H1955" s="288"/>
      <c r="I1955" s="288"/>
      <c r="J1955" s="288"/>
      <c r="K1955" s="289"/>
      <c r="L1955" s="289"/>
      <c r="M1955" s="289"/>
      <c r="N1955" s="289"/>
      <c r="O1955" s="289"/>
      <c r="P1955" s="289"/>
      <c r="Q1955" s="186">
        <f t="shared" si="273"/>
        <v>694757.35</v>
      </c>
      <c r="R1955" s="186">
        <f t="shared" si="272"/>
        <v>694757.35</v>
      </c>
      <c r="S1955" s="433">
        <v>0</v>
      </c>
      <c r="T1955" s="433">
        <v>0</v>
      </c>
      <c r="U1955" s="433">
        <v>0</v>
      </c>
      <c r="V1955" s="433">
        <v>0</v>
      </c>
      <c r="W1955" s="433">
        <v>0</v>
      </c>
      <c r="X1955" s="433">
        <v>0</v>
      </c>
      <c r="Y1955" s="433">
        <v>0</v>
      </c>
      <c r="Z1955" s="438">
        <v>694757.35</v>
      </c>
      <c r="AA1955" s="433">
        <v>0</v>
      </c>
      <c r="AB1955" s="433">
        <v>0</v>
      </c>
      <c r="AC1955" s="433">
        <v>0</v>
      </c>
      <c r="AD1955" s="433">
        <v>0</v>
      </c>
      <c r="AE1955" s="433">
        <v>0</v>
      </c>
      <c r="AF1955" s="433">
        <v>0</v>
      </c>
      <c r="AG1955" s="433">
        <v>0</v>
      </c>
      <c r="AH1955" s="433">
        <v>0</v>
      </c>
      <c r="AI1955" s="433">
        <v>0</v>
      </c>
      <c r="AJ1955" s="433">
        <v>0</v>
      </c>
      <c r="AK1955" s="175"/>
      <c r="AL1955" s="175">
        <v>13802252.76</v>
      </c>
      <c r="AM1955" s="175">
        <v>14497010.109999999</v>
      </c>
      <c r="AN1955" s="175">
        <v>694757.35</v>
      </c>
    </row>
    <row r="1956" spans="1:40" s="7" customFormat="1" ht="23.25" customHeight="1" x14ac:dyDescent="0.35">
      <c r="A1956" s="256">
        <v>2024</v>
      </c>
      <c r="B1956" s="184">
        <f>B1955+1</f>
        <v>653</v>
      </c>
      <c r="C1956" s="393" t="s">
        <v>4676</v>
      </c>
      <c r="D1956" s="184">
        <v>33734</v>
      </c>
      <c r="E1956" s="287"/>
      <c r="F1956" s="287"/>
      <c r="G1956" s="287"/>
      <c r="H1956" s="288"/>
      <c r="I1956" s="288"/>
      <c r="J1956" s="288"/>
      <c r="K1956" s="289"/>
      <c r="L1956" s="289"/>
      <c r="M1956" s="289"/>
      <c r="N1956" s="289"/>
      <c r="O1956" s="289"/>
      <c r="P1956" s="289"/>
      <c r="Q1956" s="186">
        <f t="shared" si="273"/>
        <v>171000</v>
      </c>
      <c r="R1956" s="186">
        <f t="shared" si="272"/>
        <v>171000</v>
      </c>
      <c r="S1956" s="433">
        <v>0</v>
      </c>
      <c r="T1956" s="433">
        <v>0</v>
      </c>
      <c r="U1956" s="433">
        <v>0</v>
      </c>
      <c r="V1956" s="433">
        <v>0</v>
      </c>
      <c r="W1956" s="433">
        <v>0</v>
      </c>
      <c r="X1956" s="433">
        <v>0</v>
      </c>
      <c r="Y1956" s="433">
        <v>0</v>
      </c>
      <c r="Z1956" s="438">
        <v>171000</v>
      </c>
      <c r="AA1956" s="433">
        <v>0</v>
      </c>
      <c r="AB1956" s="433">
        <v>0</v>
      </c>
      <c r="AC1956" s="433">
        <v>0</v>
      </c>
      <c r="AD1956" s="433">
        <v>0</v>
      </c>
      <c r="AE1956" s="433">
        <v>0</v>
      </c>
      <c r="AF1956" s="433">
        <v>0</v>
      </c>
      <c r="AG1956" s="433">
        <v>0</v>
      </c>
      <c r="AH1956" s="433">
        <v>0</v>
      </c>
      <c r="AI1956" s="433">
        <v>0</v>
      </c>
      <c r="AJ1956" s="433">
        <v>0</v>
      </c>
      <c r="AK1956" s="175"/>
      <c r="AL1956" s="175">
        <v>20678051.32</v>
      </c>
      <c r="AM1956" s="175">
        <v>20849051.32</v>
      </c>
      <c r="AN1956" s="175">
        <v>171000</v>
      </c>
    </row>
    <row r="1957" spans="1:40" s="7" customFormat="1" ht="23.25" customHeight="1" x14ac:dyDescent="0.35">
      <c r="A1957" s="256">
        <v>2024</v>
      </c>
      <c r="B1957" s="184">
        <f t="shared" ref="B1957:B1962" si="274">B1956+1</f>
        <v>654</v>
      </c>
      <c r="C1957" s="393" t="s">
        <v>3658</v>
      </c>
      <c r="D1957" s="184">
        <v>33872</v>
      </c>
      <c r="E1957" s="287"/>
      <c r="F1957" s="287"/>
      <c r="G1957" s="287"/>
      <c r="H1957" s="288"/>
      <c r="I1957" s="288"/>
      <c r="J1957" s="288"/>
      <c r="K1957" s="289"/>
      <c r="L1957" s="289"/>
      <c r="M1957" s="289"/>
      <c r="N1957" s="289"/>
      <c r="O1957" s="289"/>
      <c r="P1957" s="289"/>
      <c r="Q1957" s="186">
        <f t="shared" si="273"/>
        <v>159331</v>
      </c>
      <c r="R1957" s="186">
        <f t="shared" si="272"/>
        <v>159331</v>
      </c>
      <c r="S1957" s="433">
        <v>0</v>
      </c>
      <c r="T1957" s="433">
        <v>0</v>
      </c>
      <c r="U1957" s="433">
        <v>0</v>
      </c>
      <c r="V1957" s="433">
        <v>0</v>
      </c>
      <c r="W1957" s="433">
        <v>0</v>
      </c>
      <c r="X1957" s="433">
        <v>0</v>
      </c>
      <c r="Y1957" s="433">
        <v>0</v>
      </c>
      <c r="Z1957" s="433">
        <v>0</v>
      </c>
      <c r="AA1957" s="433">
        <v>0</v>
      </c>
      <c r="AB1957" s="433">
        <v>0</v>
      </c>
      <c r="AC1957" s="438">
        <v>159331</v>
      </c>
      <c r="AD1957" s="433">
        <v>0</v>
      </c>
      <c r="AE1957" s="433">
        <v>0</v>
      </c>
      <c r="AF1957" s="433">
        <v>0</v>
      </c>
      <c r="AG1957" s="433">
        <v>0</v>
      </c>
      <c r="AH1957" s="433">
        <v>0</v>
      </c>
      <c r="AI1957" s="433">
        <v>0</v>
      </c>
      <c r="AJ1957" s="433">
        <v>0</v>
      </c>
      <c r="AK1957" s="175"/>
      <c r="AL1957" s="175">
        <v>-859387.95</v>
      </c>
      <c r="AM1957" s="175">
        <v>159987.6</v>
      </c>
      <c r="AN1957" s="175">
        <v>1019375.5499999999</v>
      </c>
    </row>
    <row r="1958" spans="1:40" s="7" customFormat="1" ht="23.25" customHeight="1" x14ac:dyDescent="0.35">
      <c r="A1958" s="256">
        <v>2024</v>
      </c>
      <c r="B1958" s="184">
        <f t="shared" si="274"/>
        <v>655</v>
      </c>
      <c r="C1958" s="393" t="s">
        <v>4675</v>
      </c>
      <c r="D1958" s="184">
        <v>33876</v>
      </c>
      <c r="E1958" s="287"/>
      <c r="F1958" s="287"/>
      <c r="G1958" s="287"/>
      <c r="H1958" s="288"/>
      <c r="I1958" s="288"/>
      <c r="J1958" s="288"/>
      <c r="K1958" s="289"/>
      <c r="L1958" s="289"/>
      <c r="M1958" s="289"/>
      <c r="N1958" s="289"/>
      <c r="O1958" s="289"/>
      <c r="P1958" s="289"/>
      <c r="Q1958" s="186">
        <f t="shared" si="273"/>
        <v>72119</v>
      </c>
      <c r="R1958" s="186">
        <f t="shared" si="272"/>
        <v>72119</v>
      </c>
      <c r="S1958" s="433">
        <v>0</v>
      </c>
      <c r="T1958" s="433">
        <v>0</v>
      </c>
      <c r="U1958" s="433">
        <v>0</v>
      </c>
      <c r="V1958" s="433">
        <v>0</v>
      </c>
      <c r="W1958" s="433">
        <v>0</v>
      </c>
      <c r="X1958" s="433">
        <v>0</v>
      </c>
      <c r="Y1958" s="433">
        <v>0</v>
      </c>
      <c r="Z1958" s="433">
        <v>0</v>
      </c>
      <c r="AA1958" s="433">
        <v>0</v>
      </c>
      <c r="AB1958" s="433">
        <v>0</v>
      </c>
      <c r="AC1958" s="438">
        <v>72119</v>
      </c>
      <c r="AD1958" s="433">
        <v>0</v>
      </c>
      <c r="AE1958" s="433">
        <v>0</v>
      </c>
      <c r="AF1958" s="433">
        <v>0</v>
      </c>
      <c r="AG1958" s="433">
        <v>0</v>
      </c>
      <c r="AH1958" s="433">
        <v>0</v>
      </c>
      <c r="AI1958" s="433">
        <v>0</v>
      </c>
      <c r="AJ1958" s="433">
        <v>0</v>
      </c>
      <c r="AK1958" s="175"/>
      <c r="AL1958" s="175">
        <v>11880327.9</v>
      </c>
      <c r="AM1958" s="175">
        <v>13187656.460000001</v>
      </c>
      <c r="AN1958" s="175">
        <v>1307328.56</v>
      </c>
    </row>
    <row r="1959" spans="1:40" s="7" customFormat="1" ht="23.25" customHeight="1" x14ac:dyDescent="0.35">
      <c r="A1959" s="256">
        <v>2024</v>
      </c>
      <c r="B1959" s="184">
        <f t="shared" si="274"/>
        <v>656</v>
      </c>
      <c r="C1959" s="393" t="s">
        <v>4674</v>
      </c>
      <c r="D1959" s="184">
        <v>33900</v>
      </c>
      <c r="E1959" s="287"/>
      <c r="F1959" s="287"/>
      <c r="G1959" s="287"/>
      <c r="H1959" s="288"/>
      <c r="I1959" s="288"/>
      <c r="J1959" s="288"/>
      <c r="K1959" s="289"/>
      <c r="L1959" s="289"/>
      <c r="M1959" s="289"/>
      <c r="N1959" s="289"/>
      <c r="O1959" s="289"/>
      <c r="P1959" s="289"/>
      <c r="Q1959" s="186">
        <f t="shared" si="273"/>
        <v>323001</v>
      </c>
      <c r="R1959" s="186">
        <f t="shared" si="272"/>
        <v>323001</v>
      </c>
      <c r="S1959" s="433">
        <v>0</v>
      </c>
      <c r="T1959" s="433">
        <v>0</v>
      </c>
      <c r="U1959" s="433">
        <v>0</v>
      </c>
      <c r="V1959" s="433">
        <v>0</v>
      </c>
      <c r="W1959" s="433">
        <v>0</v>
      </c>
      <c r="X1959" s="433">
        <v>0</v>
      </c>
      <c r="Y1959" s="433">
        <v>0</v>
      </c>
      <c r="Z1959" s="433">
        <v>0</v>
      </c>
      <c r="AA1959" s="433">
        <v>0</v>
      </c>
      <c r="AB1959" s="433">
        <v>0</v>
      </c>
      <c r="AC1959" s="438">
        <v>323001</v>
      </c>
      <c r="AD1959" s="433">
        <v>0</v>
      </c>
      <c r="AE1959" s="433">
        <v>0</v>
      </c>
      <c r="AF1959" s="433">
        <v>0</v>
      </c>
      <c r="AG1959" s="433">
        <v>0</v>
      </c>
      <c r="AH1959" s="433">
        <v>0</v>
      </c>
      <c r="AI1959" s="433">
        <v>0</v>
      </c>
      <c r="AJ1959" s="433">
        <v>0</v>
      </c>
      <c r="AK1959" s="175"/>
      <c r="AL1959" s="175">
        <v>-369382.6</v>
      </c>
      <c r="AM1959" s="175">
        <v>147134.39999999999</v>
      </c>
      <c r="AN1959" s="175">
        <v>516517</v>
      </c>
    </row>
    <row r="1960" spans="1:40" s="7" customFormat="1" ht="23.25" customHeight="1" x14ac:dyDescent="0.35">
      <c r="A1960" s="256">
        <v>2024</v>
      </c>
      <c r="B1960" s="184">
        <f t="shared" si="274"/>
        <v>657</v>
      </c>
      <c r="C1960" s="393" t="s">
        <v>4673</v>
      </c>
      <c r="D1960" s="184">
        <v>34033</v>
      </c>
      <c r="E1960" s="287"/>
      <c r="F1960" s="287"/>
      <c r="G1960" s="287"/>
      <c r="H1960" s="288"/>
      <c r="I1960" s="288"/>
      <c r="J1960" s="288"/>
      <c r="K1960" s="289"/>
      <c r="L1960" s="289"/>
      <c r="M1960" s="289"/>
      <c r="N1960" s="289"/>
      <c r="O1960" s="289"/>
      <c r="P1960" s="289"/>
      <c r="Q1960" s="186">
        <f t="shared" si="273"/>
        <v>1473000</v>
      </c>
      <c r="R1960" s="186">
        <f t="shared" si="272"/>
        <v>1473000</v>
      </c>
      <c r="S1960" s="433">
        <v>0</v>
      </c>
      <c r="T1960" s="433">
        <v>0</v>
      </c>
      <c r="U1960" s="433">
        <v>0</v>
      </c>
      <c r="V1960" s="433">
        <v>0</v>
      </c>
      <c r="W1960" s="433">
        <v>0</v>
      </c>
      <c r="X1960" s="433">
        <v>0</v>
      </c>
      <c r="Y1960" s="433">
        <v>0</v>
      </c>
      <c r="Z1960" s="433">
        <v>0</v>
      </c>
      <c r="AA1960" s="438">
        <v>1473000</v>
      </c>
      <c r="AB1960" s="433">
        <v>0</v>
      </c>
      <c r="AC1960" s="433">
        <v>0</v>
      </c>
      <c r="AD1960" s="433">
        <v>0</v>
      </c>
      <c r="AE1960" s="433">
        <v>0</v>
      </c>
      <c r="AF1960" s="433">
        <v>0</v>
      </c>
      <c r="AG1960" s="433">
        <v>0</v>
      </c>
      <c r="AH1960" s="433">
        <v>0</v>
      </c>
      <c r="AI1960" s="433">
        <v>0</v>
      </c>
      <c r="AJ1960" s="433">
        <v>0</v>
      </c>
      <c r="AK1960" s="175"/>
      <c r="AL1960" s="175">
        <v>11584687.74</v>
      </c>
      <c r="AM1960" s="175">
        <v>13057687.74</v>
      </c>
      <c r="AN1960" s="175">
        <v>1473000</v>
      </c>
    </row>
    <row r="1961" spans="1:40" s="7" customFormat="1" ht="23.25" customHeight="1" x14ac:dyDescent="0.35">
      <c r="A1961" s="256">
        <v>2024</v>
      </c>
      <c r="B1961" s="184">
        <f t="shared" si="274"/>
        <v>658</v>
      </c>
      <c r="C1961" s="393" t="s">
        <v>4672</v>
      </c>
      <c r="D1961" s="184">
        <v>34036</v>
      </c>
      <c r="E1961" s="287"/>
      <c r="F1961" s="287"/>
      <c r="G1961" s="287"/>
      <c r="H1961" s="288"/>
      <c r="I1961" s="288"/>
      <c r="J1961" s="288"/>
      <c r="K1961" s="289"/>
      <c r="L1961" s="289"/>
      <c r="M1961" s="289"/>
      <c r="N1961" s="289"/>
      <c r="O1961" s="289"/>
      <c r="P1961" s="289"/>
      <c r="Q1961" s="186">
        <f t="shared" si="273"/>
        <v>23400</v>
      </c>
      <c r="R1961" s="186">
        <f t="shared" si="272"/>
        <v>23400</v>
      </c>
      <c r="S1961" s="433">
        <v>0</v>
      </c>
      <c r="T1961" s="433">
        <v>0</v>
      </c>
      <c r="U1961" s="433">
        <v>0</v>
      </c>
      <c r="V1961" s="433">
        <v>0</v>
      </c>
      <c r="W1961" s="433">
        <v>0</v>
      </c>
      <c r="X1961" s="433">
        <v>0</v>
      </c>
      <c r="Y1961" s="433">
        <v>0</v>
      </c>
      <c r="Z1961" s="433">
        <v>0</v>
      </c>
      <c r="AA1961" s="433">
        <v>0</v>
      </c>
      <c r="AB1961" s="433">
        <v>0</v>
      </c>
      <c r="AC1961" s="438">
        <v>23400</v>
      </c>
      <c r="AD1961" s="433">
        <v>0</v>
      </c>
      <c r="AE1961" s="433">
        <v>0</v>
      </c>
      <c r="AF1961" s="433">
        <v>0</v>
      </c>
      <c r="AG1961" s="433">
        <v>0</v>
      </c>
      <c r="AH1961" s="433">
        <v>0</v>
      </c>
      <c r="AI1961" s="433">
        <v>0</v>
      </c>
      <c r="AJ1961" s="433">
        <v>0</v>
      </c>
      <c r="AK1961" s="175"/>
      <c r="AL1961" s="175">
        <v>14701859.02</v>
      </c>
      <c r="AM1961" s="175">
        <v>14725259.02</v>
      </c>
      <c r="AN1961" s="175">
        <v>23400</v>
      </c>
    </row>
    <row r="1962" spans="1:40" s="7" customFormat="1" ht="23.25" customHeight="1" x14ac:dyDescent="0.35">
      <c r="A1962" s="256">
        <v>2024</v>
      </c>
      <c r="B1962" s="184">
        <f t="shared" si="274"/>
        <v>659</v>
      </c>
      <c r="C1962" s="393" t="s">
        <v>4671</v>
      </c>
      <c r="D1962" s="184">
        <v>34057</v>
      </c>
      <c r="E1962" s="287"/>
      <c r="F1962" s="287"/>
      <c r="G1962" s="287"/>
      <c r="H1962" s="288"/>
      <c r="I1962" s="288"/>
      <c r="J1962" s="288"/>
      <c r="K1962" s="289"/>
      <c r="L1962" s="289"/>
      <c r="M1962" s="289"/>
      <c r="N1962" s="289"/>
      <c r="O1962" s="289"/>
      <c r="P1962" s="289"/>
      <c r="Q1962" s="186">
        <f t="shared" si="273"/>
        <v>854307.56</v>
      </c>
      <c r="R1962" s="186">
        <f t="shared" si="272"/>
        <v>854307.56</v>
      </c>
      <c r="S1962" s="433">
        <v>0</v>
      </c>
      <c r="T1962" s="433">
        <v>0</v>
      </c>
      <c r="U1962" s="433">
        <v>0</v>
      </c>
      <c r="V1962" s="433">
        <v>0</v>
      </c>
      <c r="W1962" s="433">
        <v>0</v>
      </c>
      <c r="X1962" s="433">
        <v>0</v>
      </c>
      <c r="Y1962" s="433">
        <v>0</v>
      </c>
      <c r="Z1962" s="438">
        <v>854307.56</v>
      </c>
      <c r="AA1962" s="433">
        <v>0</v>
      </c>
      <c r="AB1962" s="433">
        <v>0</v>
      </c>
      <c r="AC1962" s="433">
        <v>0</v>
      </c>
      <c r="AD1962" s="433">
        <v>0</v>
      </c>
      <c r="AE1962" s="433">
        <v>0</v>
      </c>
      <c r="AF1962" s="433">
        <v>0</v>
      </c>
      <c r="AG1962" s="433">
        <v>0</v>
      </c>
      <c r="AH1962" s="433">
        <v>0</v>
      </c>
      <c r="AI1962" s="433">
        <v>0</v>
      </c>
      <c r="AJ1962" s="433">
        <v>0</v>
      </c>
      <c r="AK1962" s="175"/>
      <c r="AL1962" s="175">
        <v>27727650.43</v>
      </c>
      <c r="AM1962" s="175">
        <v>29709164.989999998</v>
      </c>
      <c r="AN1962" s="175">
        <v>1981514.56</v>
      </c>
    </row>
    <row r="1963" spans="1:40" s="7" customFormat="1" ht="23.25" customHeight="1" x14ac:dyDescent="0.35">
      <c r="A1963" s="256">
        <v>2024</v>
      </c>
      <c r="B1963" s="184">
        <f>B1962+1</f>
        <v>660</v>
      </c>
      <c r="C1963" s="393" t="s">
        <v>4670</v>
      </c>
      <c r="D1963" s="184">
        <v>34058</v>
      </c>
      <c r="E1963" s="287"/>
      <c r="F1963" s="287"/>
      <c r="G1963" s="287"/>
      <c r="H1963" s="288"/>
      <c r="I1963" s="288"/>
      <c r="J1963" s="288"/>
      <c r="K1963" s="289"/>
      <c r="L1963" s="289"/>
      <c r="M1963" s="289"/>
      <c r="N1963" s="289"/>
      <c r="O1963" s="289"/>
      <c r="P1963" s="289"/>
      <c r="Q1963" s="186">
        <f t="shared" si="273"/>
        <v>546250</v>
      </c>
      <c r="R1963" s="186">
        <f t="shared" si="272"/>
        <v>546250</v>
      </c>
      <c r="S1963" s="433">
        <v>0</v>
      </c>
      <c r="T1963" s="433">
        <v>0</v>
      </c>
      <c r="U1963" s="433">
        <v>0</v>
      </c>
      <c r="V1963" s="433">
        <v>0</v>
      </c>
      <c r="W1963" s="433">
        <v>0</v>
      </c>
      <c r="X1963" s="433">
        <v>0</v>
      </c>
      <c r="Y1963" s="433">
        <v>0</v>
      </c>
      <c r="Z1963" s="433">
        <v>0</v>
      </c>
      <c r="AA1963" s="433">
        <v>0</v>
      </c>
      <c r="AB1963" s="433">
        <v>0</v>
      </c>
      <c r="AC1963" s="438">
        <v>546250</v>
      </c>
      <c r="AD1963" s="433">
        <v>0</v>
      </c>
      <c r="AE1963" s="433">
        <v>0</v>
      </c>
      <c r="AF1963" s="433">
        <v>0</v>
      </c>
      <c r="AG1963" s="433">
        <v>0</v>
      </c>
      <c r="AH1963" s="433">
        <v>0</v>
      </c>
      <c r="AI1963" s="433">
        <v>0</v>
      </c>
      <c r="AJ1963" s="433">
        <v>0</v>
      </c>
      <c r="AK1963" s="175"/>
      <c r="AL1963" s="175">
        <v>16945102.100000001</v>
      </c>
      <c r="AM1963" s="175">
        <v>19550485.300000001</v>
      </c>
      <c r="AN1963" s="175">
        <v>2605383.2000000002</v>
      </c>
    </row>
    <row r="1964" spans="1:40" s="7" customFormat="1" ht="23.25" customHeight="1" x14ac:dyDescent="0.35">
      <c r="A1964" s="256">
        <v>2024</v>
      </c>
      <c r="B1964" s="184">
        <f>B1963+1</f>
        <v>661</v>
      </c>
      <c r="C1964" s="393" t="s">
        <v>4669</v>
      </c>
      <c r="D1964" s="184">
        <v>34062</v>
      </c>
      <c r="E1964" s="287"/>
      <c r="F1964" s="287"/>
      <c r="G1964" s="287"/>
      <c r="H1964" s="288"/>
      <c r="I1964" s="288"/>
      <c r="J1964" s="288"/>
      <c r="K1964" s="289"/>
      <c r="L1964" s="289"/>
      <c r="M1964" s="289"/>
      <c r="N1964" s="289"/>
      <c r="O1964" s="289"/>
      <c r="P1964" s="289"/>
      <c r="Q1964" s="186">
        <f t="shared" si="273"/>
        <v>155000</v>
      </c>
      <c r="R1964" s="186">
        <f t="shared" si="272"/>
        <v>155000</v>
      </c>
      <c r="S1964" s="433">
        <v>0</v>
      </c>
      <c r="T1964" s="433">
        <v>0</v>
      </c>
      <c r="U1964" s="433">
        <v>0</v>
      </c>
      <c r="V1964" s="433">
        <v>0</v>
      </c>
      <c r="W1964" s="433">
        <v>0</v>
      </c>
      <c r="X1964" s="433">
        <v>0</v>
      </c>
      <c r="Y1964" s="433">
        <v>0</v>
      </c>
      <c r="Z1964" s="433">
        <v>0</v>
      </c>
      <c r="AA1964" s="433">
        <v>0</v>
      </c>
      <c r="AB1964" s="433">
        <v>0</v>
      </c>
      <c r="AC1964" s="438">
        <v>155000</v>
      </c>
      <c r="AD1964" s="433">
        <v>0</v>
      </c>
      <c r="AE1964" s="433">
        <v>0</v>
      </c>
      <c r="AF1964" s="433">
        <v>0</v>
      </c>
      <c r="AG1964" s="433">
        <v>0</v>
      </c>
      <c r="AH1964" s="433">
        <v>0</v>
      </c>
      <c r="AI1964" s="433">
        <v>0</v>
      </c>
      <c r="AJ1964" s="433">
        <v>0</v>
      </c>
      <c r="AK1964" s="175"/>
      <c r="AL1964" s="175">
        <v>15880290.23</v>
      </c>
      <c r="AM1964" s="175">
        <v>17770356.59</v>
      </c>
      <c r="AN1964" s="175">
        <v>1890066.36</v>
      </c>
    </row>
    <row r="1965" spans="1:40" s="7" customFormat="1" ht="23.25" customHeight="1" x14ac:dyDescent="0.35">
      <c r="A1965" s="256">
        <v>2024</v>
      </c>
      <c r="B1965" s="184">
        <f t="shared" ref="B1965:B1998" si="275">B1964+1</f>
        <v>662</v>
      </c>
      <c r="C1965" s="393" t="s">
        <v>4668</v>
      </c>
      <c r="D1965" s="184">
        <v>34064</v>
      </c>
      <c r="E1965" s="287"/>
      <c r="F1965" s="287"/>
      <c r="G1965" s="287"/>
      <c r="H1965" s="288"/>
      <c r="I1965" s="288"/>
      <c r="J1965" s="288"/>
      <c r="K1965" s="289"/>
      <c r="L1965" s="289"/>
      <c r="M1965" s="289"/>
      <c r="N1965" s="289"/>
      <c r="O1965" s="289"/>
      <c r="P1965" s="289"/>
      <c r="Q1965" s="186">
        <f t="shared" si="273"/>
        <v>30000</v>
      </c>
      <c r="R1965" s="186">
        <f t="shared" si="272"/>
        <v>30000</v>
      </c>
      <c r="S1965" s="433">
        <v>0</v>
      </c>
      <c r="T1965" s="433">
        <v>0</v>
      </c>
      <c r="U1965" s="433">
        <v>0</v>
      </c>
      <c r="V1965" s="433">
        <v>0</v>
      </c>
      <c r="W1965" s="433">
        <v>0</v>
      </c>
      <c r="X1965" s="438">
        <v>30000</v>
      </c>
      <c r="Y1965" s="433">
        <v>0</v>
      </c>
      <c r="Z1965" s="433">
        <v>0</v>
      </c>
      <c r="AA1965" s="433">
        <v>0</v>
      </c>
      <c r="AB1965" s="433">
        <v>0</v>
      </c>
      <c r="AC1965" s="433">
        <v>0</v>
      </c>
      <c r="AD1965" s="433">
        <v>0</v>
      </c>
      <c r="AE1965" s="433">
        <v>0</v>
      </c>
      <c r="AF1965" s="433">
        <v>0</v>
      </c>
      <c r="AG1965" s="433">
        <v>0</v>
      </c>
      <c r="AH1965" s="433">
        <v>0</v>
      </c>
      <c r="AI1965" s="433">
        <v>0</v>
      </c>
      <c r="AJ1965" s="433">
        <v>0</v>
      </c>
      <c r="AK1965" s="175"/>
      <c r="AL1965" s="175">
        <v>17081013.690000001</v>
      </c>
      <c r="AM1965" s="175">
        <v>18818808.600000001</v>
      </c>
      <c r="AN1965" s="175">
        <v>1737794.91</v>
      </c>
    </row>
    <row r="1966" spans="1:40" s="7" customFormat="1" ht="23.25" customHeight="1" x14ac:dyDescent="0.35">
      <c r="A1966" s="256">
        <v>2024</v>
      </c>
      <c r="B1966" s="184">
        <f t="shared" si="275"/>
        <v>663</v>
      </c>
      <c r="C1966" s="393" t="s">
        <v>4667</v>
      </c>
      <c r="D1966" s="184">
        <v>34073</v>
      </c>
      <c r="E1966" s="287"/>
      <c r="F1966" s="287"/>
      <c r="G1966" s="287"/>
      <c r="H1966" s="288"/>
      <c r="I1966" s="288"/>
      <c r="J1966" s="288"/>
      <c r="K1966" s="289"/>
      <c r="L1966" s="289"/>
      <c r="M1966" s="289"/>
      <c r="N1966" s="289"/>
      <c r="O1966" s="289"/>
      <c r="P1966" s="289"/>
      <c r="Q1966" s="186">
        <f t="shared" si="273"/>
        <v>1233623</v>
      </c>
      <c r="R1966" s="186">
        <f t="shared" si="272"/>
        <v>1233623</v>
      </c>
      <c r="S1966" s="433">
        <v>0</v>
      </c>
      <c r="T1966" s="433">
        <v>0</v>
      </c>
      <c r="U1966" s="433">
        <v>0</v>
      </c>
      <c r="V1966" s="433">
        <v>0</v>
      </c>
      <c r="W1966" s="433">
        <v>0</v>
      </c>
      <c r="X1966" s="433">
        <v>0</v>
      </c>
      <c r="Y1966" s="433">
        <v>0</v>
      </c>
      <c r="Z1966" s="433">
        <v>0</v>
      </c>
      <c r="AA1966" s="433">
        <v>0</v>
      </c>
      <c r="AB1966" s="433">
        <v>0</v>
      </c>
      <c r="AC1966" s="438">
        <v>1233623</v>
      </c>
      <c r="AD1966" s="433">
        <v>0</v>
      </c>
      <c r="AE1966" s="433">
        <v>0</v>
      </c>
      <c r="AF1966" s="433">
        <v>0</v>
      </c>
      <c r="AG1966" s="433">
        <v>0</v>
      </c>
      <c r="AH1966" s="433">
        <v>0</v>
      </c>
      <c r="AI1966" s="433">
        <v>0</v>
      </c>
      <c r="AJ1966" s="433">
        <v>0</v>
      </c>
      <c r="AK1966" s="175"/>
      <c r="AL1966" s="175">
        <v>33639941.840000004</v>
      </c>
      <c r="AM1966" s="175">
        <v>34873564.840000004</v>
      </c>
      <c r="AN1966" s="175">
        <v>1233623</v>
      </c>
    </row>
    <row r="1967" spans="1:40" s="7" customFormat="1" ht="23.25" customHeight="1" x14ac:dyDescent="0.35">
      <c r="A1967" s="256">
        <v>2024</v>
      </c>
      <c r="B1967" s="184">
        <f t="shared" si="275"/>
        <v>664</v>
      </c>
      <c r="C1967" s="393" t="s">
        <v>4666</v>
      </c>
      <c r="D1967" s="184">
        <v>34075</v>
      </c>
      <c r="E1967" s="287"/>
      <c r="F1967" s="287"/>
      <c r="G1967" s="287"/>
      <c r="H1967" s="288"/>
      <c r="I1967" s="288"/>
      <c r="J1967" s="288"/>
      <c r="K1967" s="289"/>
      <c r="L1967" s="289"/>
      <c r="M1967" s="289"/>
      <c r="N1967" s="289"/>
      <c r="O1967" s="289"/>
      <c r="P1967" s="289"/>
      <c r="Q1967" s="186">
        <f t="shared" si="273"/>
        <v>606653</v>
      </c>
      <c r="R1967" s="186">
        <f t="shared" si="272"/>
        <v>606653</v>
      </c>
      <c r="S1967" s="433">
        <v>0</v>
      </c>
      <c r="T1967" s="433">
        <v>0</v>
      </c>
      <c r="U1967" s="433">
        <v>0</v>
      </c>
      <c r="V1967" s="433">
        <v>0</v>
      </c>
      <c r="W1967" s="433">
        <v>0</v>
      </c>
      <c r="X1967" s="433">
        <v>0</v>
      </c>
      <c r="Y1967" s="433">
        <v>0</v>
      </c>
      <c r="Z1967" s="433">
        <v>0</v>
      </c>
      <c r="AA1967" s="433">
        <v>0</v>
      </c>
      <c r="AB1967" s="438">
        <v>606653</v>
      </c>
      <c r="AC1967" s="433">
        <v>0</v>
      </c>
      <c r="AD1967" s="433">
        <v>0</v>
      </c>
      <c r="AE1967" s="433">
        <v>0</v>
      </c>
      <c r="AF1967" s="433">
        <v>0</v>
      </c>
      <c r="AG1967" s="433">
        <v>0</v>
      </c>
      <c r="AH1967" s="433">
        <v>0</v>
      </c>
      <c r="AI1967" s="433">
        <v>0</v>
      </c>
      <c r="AJ1967" s="433">
        <v>0</v>
      </c>
      <c r="AK1967" s="175"/>
      <c r="AL1967" s="175">
        <v>21793455.609999999</v>
      </c>
      <c r="AM1967" s="175">
        <v>25500957.609999999</v>
      </c>
      <c r="AN1967" s="175">
        <v>3707502</v>
      </c>
    </row>
    <row r="1968" spans="1:40" s="7" customFormat="1" ht="23.25" customHeight="1" x14ac:dyDescent="0.35">
      <c r="A1968" s="256">
        <v>2024</v>
      </c>
      <c r="B1968" s="184">
        <f t="shared" si="275"/>
        <v>665</v>
      </c>
      <c r="C1968" s="393" t="s">
        <v>4665</v>
      </c>
      <c r="D1968" s="184">
        <v>55370</v>
      </c>
      <c r="E1968" s="287"/>
      <c r="F1968" s="287"/>
      <c r="G1968" s="287"/>
      <c r="H1968" s="288"/>
      <c r="I1968" s="288"/>
      <c r="J1968" s="288"/>
      <c r="K1968" s="289"/>
      <c r="L1968" s="289"/>
      <c r="M1968" s="289"/>
      <c r="N1968" s="289"/>
      <c r="O1968" s="289"/>
      <c r="P1968" s="289"/>
      <c r="Q1968" s="186">
        <f t="shared" si="273"/>
        <v>2660810</v>
      </c>
      <c r="R1968" s="186">
        <f t="shared" si="272"/>
        <v>2660810</v>
      </c>
      <c r="S1968" s="433">
        <v>0</v>
      </c>
      <c r="T1968" s="433">
        <v>0</v>
      </c>
      <c r="U1968" s="433">
        <v>0</v>
      </c>
      <c r="V1968" s="433">
        <v>0</v>
      </c>
      <c r="W1968" s="433">
        <v>0</v>
      </c>
      <c r="X1968" s="433">
        <v>0</v>
      </c>
      <c r="Y1968" s="433">
        <v>0</v>
      </c>
      <c r="Z1968" s="433">
        <v>0</v>
      </c>
      <c r="AA1968" s="433">
        <v>0</v>
      </c>
      <c r="AB1968" s="433">
        <v>0</v>
      </c>
      <c r="AC1968" s="438">
        <v>2660810</v>
      </c>
      <c r="AD1968" s="433">
        <v>0</v>
      </c>
      <c r="AE1968" s="433">
        <v>0</v>
      </c>
      <c r="AF1968" s="433">
        <v>0</v>
      </c>
      <c r="AG1968" s="433">
        <v>0</v>
      </c>
      <c r="AH1968" s="433">
        <v>0</v>
      </c>
      <c r="AI1968" s="433">
        <v>0</v>
      </c>
      <c r="AJ1968" s="433">
        <v>0</v>
      </c>
      <c r="AK1968" s="175"/>
      <c r="AL1968" s="175">
        <v>45905224.579999998</v>
      </c>
      <c r="AM1968" s="175">
        <v>50315728.609999999</v>
      </c>
      <c r="AN1968" s="175">
        <v>4410504.03</v>
      </c>
    </row>
    <row r="1969" spans="1:40" s="7" customFormat="1" ht="23.25" customHeight="1" x14ac:dyDescent="0.35">
      <c r="A1969" s="256">
        <v>2024</v>
      </c>
      <c r="B1969" s="184">
        <f t="shared" si="275"/>
        <v>666</v>
      </c>
      <c r="C1969" s="393" t="s">
        <v>4664</v>
      </c>
      <c r="D1969" s="184">
        <v>34116</v>
      </c>
      <c r="E1969" s="287"/>
      <c r="F1969" s="287"/>
      <c r="G1969" s="287"/>
      <c r="H1969" s="288"/>
      <c r="I1969" s="288"/>
      <c r="J1969" s="288"/>
      <c r="K1969" s="289"/>
      <c r="L1969" s="289"/>
      <c r="M1969" s="289"/>
      <c r="N1969" s="289"/>
      <c r="O1969" s="289"/>
      <c r="P1969" s="289"/>
      <c r="Q1969" s="186">
        <f t="shared" si="273"/>
        <v>175375</v>
      </c>
      <c r="R1969" s="186">
        <f t="shared" si="272"/>
        <v>175375</v>
      </c>
      <c r="S1969" s="433">
        <v>0</v>
      </c>
      <c r="T1969" s="433">
        <v>0</v>
      </c>
      <c r="U1969" s="433">
        <v>0</v>
      </c>
      <c r="V1969" s="433">
        <v>0</v>
      </c>
      <c r="W1969" s="433">
        <v>0</v>
      </c>
      <c r="X1969" s="433">
        <v>0</v>
      </c>
      <c r="Y1969" s="433">
        <v>0</v>
      </c>
      <c r="Z1969" s="438">
        <v>175375</v>
      </c>
      <c r="AA1969" s="433">
        <v>0</v>
      </c>
      <c r="AB1969" s="433">
        <v>0</v>
      </c>
      <c r="AC1969" s="433">
        <v>0</v>
      </c>
      <c r="AD1969" s="433">
        <v>0</v>
      </c>
      <c r="AE1969" s="433">
        <v>0</v>
      </c>
      <c r="AF1969" s="433">
        <v>0</v>
      </c>
      <c r="AG1969" s="433">
        <v>0</v>
      </c>
      <c r="AH1969" s="433">
        <v>0</v>
      </c>
      <c r="AI1969" s="433">
        <v>0</v>
      </c>
      <c r="AJ1969" s="433">
        <v>0</v>
      </c>
      <c r="AK1969" s="175"/>
      <c r="AL1969" s="175">
        <v>16521998.109999999</v>
      </c>
      <c r="AM1969" s="175">
        <v>16697373.109999999</v>
      </c>
      <c r="AN1969" s="175">
        <v>175375</v>
      </c>
    </row>
    <row r="1970" spans="1:40" s="7" customFormat="1" ht="23.25" customHeight="1" x14ac:dyDescent="0.35">
      <c r="A1970" s="256">
        <v>2024</v>
      </c>
      <c r="B1970" s="184">
        <f t="shared" si="275"/>
        <v>667</v>
      </c>
      <c r="C1970" s="393" t="s">
        <v>4663</v>
      </c>
      <c r="D1970" s="184">
        <v>54831</v>
      </c>
      <c r="E1970" s="287"/>
      <c r="F1970" s="287"/>
      <c r="G1970" s="287"/>
      <c r="H1970" s="288"/>
      <c r="I1970" s="288"/>
      <c r="J1970" s="288"/>
      <c r="K1970" s="289"/>
      <c r="L1970" s="289"/>
      <c r="M1970" s="289"/>
      <c r="N1970" s="289"/>
      <c r="O1970" s="289"/>
      <c r="P1970" s="289"/>
      <c r="Q1970" s="186">
        <f t="shared" si="273"/>
        <v>395000</v>
      </c>
      <c r="R1970" s="186">
        <f t="shared" si="272"/>
        <v>395000</v>
      </c>
      <c r="S1970" s="433">
        <v>0</v>
      </c>
      <c r="T1970" s="433">
        <v>0</v>
      </c>
      <c r="U1970" s="433">
        <v>0</v>
      </c>
      <c r="V1970" s="433">
        <v>0</v>
      </c>
      <c r="W1970" s="433">
        <v>0</v>
      </c>
      <c r="X1970" s="433">
        <v>0</v>
      </c>
      <c r="Y1970" s="433">
        <v>0</v>
      </c>
      <c r="Z1970" s="433">
        <v>0</v>
      </c>
      <c r="AA1970" s="438">
        <v>395000</v>
      </c>
      <c r="AB1970" s="433">
        <v>0</v>
      </c>
      <c r="AC1970" s="433">
        <v>0</v>
      </c>
      <c r="AD1970" s="433">
        <v>0</v>
      </c>
      <c r="AE1970" s="433">
        <v>0</v>
      </c>
      <c r="AF1970" s="433">
        <v>0</v>
      </c>
      <c r="AG1970" s="433">
        <v>0</v>
      </c>
      <c r="AH1970" s="433">
        <v>0</v>
      </c>
      <c r="AI1970" s="433">
        <v>0</v>
      </c>
      <c r="AJ1970" s="433">
        <v>0</v>
      </c>
      <c r="AK1970" s="175"/>
      <c r="AL1970" s="175">
        <v>13381672.310000001</v>
      </c>
      <c r="AM1970" s="175">
        <v>13776672.310000001</v>
      </c>
      <c r="AN1970" s="175">
        <v>395000</v>
      </c>
    </row>
    <row r="1971" spans="1:40" s="7" customFormat="1" ht="24.75" customHeight="1" x14ac:dyDescent="0.35">
      <c r="A1971" s="256">
        <v>2024</v>
      </c>
      <c r="B1971" s="184">
        <f t="shared" si="275"/>
        <v>668</v>
      </c>
      <c r="C1971" s="393" t="s">
        <v>4662</v>
      </c>
      <c r="D1971" s="184">
        <v>46405</v>
      </c>
      <c r="E1971" s="287"/>
      <c r="F1971" s="287"/>
      <c r="G1971" s="287"/>
      <c r="H1971" s="288"/>
      <c r="I1971" s="288"/>
      <c r="J1971" s="288"/>
      <c r="K1971" s="289"/>
      <c r="L1971" s="289"/>
      <c r="M1971" s="289"/>
      <c r="N1971" s="289"/>
      <c r="O1971" s="289"/>
      <c r="P1971" s="289"/>
      <c r="Q1971" s="186">
        <f t="shared" si="273"/>
        <v>377461.8</v>
      </c>
      <c r="R1971" s="186">
        <f t="shared" si="272"/>
        <v>377461.8</v>
      </c>
      <c r="S1971" s="433">
        <v>0</v>
      </c>
      <c r="T1971" s="433">
        <v>0</v>
      </c>
      <c r="U1971" s="433">
        <v>0</v>
      </c>
      <c r="V1971" s="433">
        <v>0</v>
      </c>
      <c r="W1971" s="433">
        <v>0</v>
      </c>
      <c r="X1971" s="433">
        <v>0</v>
      </c>
      <c r="Y1971" s="433">
        <v>0</v>
      </c>
      <c r="Z1971" s="433">
        <v>0</v>
      </c>
      <c r="AA1971" s="438">
        <v>377461.8</v>
      </c>
      <c r="AB1971" s="433">
        <v>0</v>
      </c>
      <c r="AC1971" s="433">
        <v>0</v>
      </c>
      <c r="AD1971" s="433">
        <v>0</v>
      </c>
      <c r="AE1971" s="433">
        <v>0</v>
      </c>
      <c r="AF1971" s="433">
        <v>0</v>
      </c>
      <c r="AG1971" s="433">
        <v>0</v>
      </c>
      <c r="AH1971" s="433">
        <v>0</v>
      </c>
      <c r="AI1971" s="433">
        <v>0</v>
      </c>
      <c r="AJ1971" s="433">
        <v>0</v>
      </c>
      <c r="AK1971" s="175"/>
      <c r="AL1971" s="175">
        <v>1636872.75</v>
      </c>
      <c r="AM1971" s="175">
        <v>2014334.55</v>
      </c>
      <c r="AN1971" s="175">
        <v>377461.8</v>
      </c>
    </row>
    <row r="1972" spans="1:40" s="7" customFormat="1" ht="24.75" customHeight="1" x14ac:dyDescent="0.35">
      <c r="A1972" s="256">
        <v>2024</v>
      </c>
      <c r="B1972" s="184">
        <f t="shared" si="275"/>
        <v>669</v>
      </c>
      <c r="C1972" s="393" t="s">
        <v>3659</v>
      </c>
      <c r="D1972" s="184">
        <v>32450</v>
      </c>
      <c r="E1972" s="287"/>
      <c r="F1972" s="287"/>
      <c r="G1972" s="287"/>
      <c r="H1972" s="288"/>
      <c r="I1972" s="288"/>
      <c r="J1972" s="288"/>
      <c r="K1972" s="289"/>
      <c r="L1972" s="289"/>
      <c r="M1972" s="289"/>
      <c r="N1972" s="289"/>
      <c r="O1972" s="289"/>
      <c r="P1972" s="289"/>
      <c r="Q1972" s="186">
        <f t="shared" si="273"/>
        <v>178962.95</v>
      </c>
      <c r="R1972" s="186">
        <f t="shared" si="272"/>
        <v>178962.95</v>
      </c>
      <c r="S1972" s="433">
        <v>0</v>
      </c>
      <c r="T1972" s="437">
        <v>178962.95</v>
      </c>
      <c r="U1972" s="433">
        <v>0</v>
      </c>
      <c r="V1972" s="433">
        <v>0</v>
      </c>
      <c r="W1972" s="433">
        <v>0</v>
      </c>
      <c r="X1972" s="433">
        <v>0</v>
      </c>
      <c r="Y1972" s="433">
        <v>0</v>
      </c>
      <c r="Z1972" s="433">
        <v>0</v>
      </c>
      <c r="AA1972" s="433">
        <v>0</v>
      </c>
      <c r="AB1972" s="433">
        <v>0</v>
      </c>
      <c r="AC1972" s="433">
        <v>0</v>
      </c>
      <c r="AD1972" s="433">
        <v>0</v>
      </c>
      <c r="AE1972" s="433">
        <v>0</v>
      </c>
      <c r="AF1972" s="433">
        <v>0</v>
      </c>
      <c r="AG1972" s="433">
        <v>0</v>
      </c>
      <c r="AH1972" s="433">
        <v>0</v>
      </c>
      <c r="AI1972" s="433">
        <v>0</v>
      </c>
      <c r="AJ1972" s="433">
        <v>0</v>
      </c>
      <c r="AK1972" s="175"/>
      <c r="AL1972" s="175">
        <v>25505427.540000003</v>
      </c>
      <c r="AM1972" s="175">
        <v>27759847.760000002</v>
      </c>
      <c r="AN1972" s="175">
        <v>2254420.2200000002</v>
      </c>
    </row>
    <row r="1973" spans="1:40" s="7" customFormat="1" ht="24.75" customHeight="1" x14ac:dyDescent="0.35">
      <c r="A1973" s="256">
        <v>2024</v>
      </c>
      <c r="B1973" s="184">
        <f t="shared" si="275"/>
        <v>670</v>
      </c>
      <c r="C1973" s="393" t="s">
        <v>3660</v>
      </c>
      <c r="D1973" s="184">
        <v>34478</v>
      </c>
      <c r="E1973" s="287"/>
      <c r="F1973" s="287"/>
      <c r="G1973" s="287"/>
      <c r="H1973" s="288"/>
      <c r="I1973" s="288"/>
      <c r="J1973" s="288"/>
      <c r="K1973" s="289"/>
      <c r="L1973" s="289"/>
      <c r="M1973" s="289"/>
      <c r="N1973" s="289"/>
      <c r="O1973" s="289"/>
      <c r="P1973" s="289"/>
      <c r="Q1973" s="186">
        <f t="shared" si="273"/>
        <v>24529.61</v>
      </c>
      <c r="R1973" s="186">
        <f t="shared" si="272"/>
        <v>24529.61</v>
      </c>
      <c r="S1973" s="433">
        <v>0</v>
      </c>
      <c r="T1973" s="433">
        <v>0</v>
      </c>
      <c r="U1973" s="433">
        <v>0</v>
      </c>
      <c r="V1973" s="433">
        <v>0</v>
      </c>
      <c r="W1973" s="433">
        <v>0</v>
      </c>
      <c r="X1973" s="433">
        <v>0</v>
      </c>
      <c r="Y1973" s="433">
        <v>0</v>
      </c>
      <c r="Z1973" s="433">
        <v>0</v>
      </c>
      <c r="AA1973" s="433">
        <v>0</v>
      </c>
      <c r="AB1973" s="433">
        <v>0</v>
      </c>
      <c r="AC1973" s="438">
        <v>24529.61</v>
      </c>
      <c r="AD1973" s="433">
        <v>0</v>
      </c>
      <c r="AE1973" s="433">
        <v>0</v>
      </c>
      <c r="AF1973" s="433">
        <v>0</v>
      </c>
      <c r="AG1973" s="433">
        <v>0</v>
      </c>
      <c r="AH1973" s="433">
        <v>0</v>
      </c>
      <c r="AI1973" s="433">
        <v>0</v>
      </c>
      <c r="AJ1973" s="433">
        <v>0</v>
      </c>
      <c r="AK1973" s="175"/>
      <c r="AL1973" s="175">
        <v>35202740.589999996</v>
      </c>
      <c r="AM1973" s="175">
        <v>36174797.329999998</v>
      </c>
      <c r="AN1973" s="175">
        <v>972056.74</v>
      </c>
    </row>
    <row r="1974" spans="1:40" s="7" customFormat="1" ht="23.25" customHeight="1" x14ac:dyDescent="0.35">
      <c r="A1974" s="256">
        <v>2024</v>
      </c>
      <c r="B1974" s="184">
        <f t="shared" si="275"/>
        <v>671</v>
      </c>
      <c r="C1974" s="393" t="s">
        <v>3661</v>
      </c>
      <c r="D1974" s="184">
        <v>34479</v>
      </c>
      <c r="E1974" s="287"/>
      <c r="F1974" s="287"/>
      <c r="G1974" s="287"/>
      <c r="H1974" s="288"/>
      <c r="I1974" s="288"/>
      <c r="J1974" s="288"/>
      <c r="K1974" s="289"/>
      <c r="L1974" s="289"/>
      <c r="M1974" s="289"/>
      <c r="N1974" s="289"/>
      <c r="O1974" s="289"/>
      <c r="P1974" s="289"/>
      <c r="Q1974" s="186">
        <f t="shared" si="273"/>
        <v>64869.84</v>
      </c>
      <c r="R1974" s="186">
        <f t="shared" si="272"/>
        <v>64869.84</v>
      </c>
      <c r="S1974" s="433">
        <v>0</v>
      </c>
      <c r="T1974" s="433">
        <v>0</v>
      </c>
      <c r="U1974" s="433">
        <v>0</v>
      </c>
      <c r="V1974" s="433">
        <v>0</v>
      </c>
      <c r="W1974" s="433">
        <v>0</v>
      </c>
      <c r="X1974" s="433">
        <v>0</v>
      </c>
      <c r="Y1974" s="433">
        <v>0</v>
      </c>
      <c r="Z1974" s="433">
        <v>0</v>
      </c>
      <c r="AA1974" s="433">
        <v>0</v>
      </c>
      <c r="AB1974" s="433">
        <v>0</v>
      </c>
      <c r="AC1974" s="438">
        <v>64869.84</v>
      </c>
      <c r="AD1974" s="433">
        <v>0</v>
      </c>
      <c r="AE1974" s="433">
        <v>0</v>
      </c>
      <c r="AF1974" s="433">
        <v>0</v>
      </c>
      <c r="AG1974" s="433">
        <v>0</v>
      </c>
      <c r="AH1974" s="433">
        <v>0</v>
      </c>
      <c r="AI1974" s="433">
        <v>0</v>
      </c>
      <c r="AJ1974" s="433">
        <v>0</v>
      </c>
      <c r="AK1974" s="175"/>
      <c r="AL1974" s="175">
        <v>20280864.920000002</v>
      </c>
      <c r="AM1974" s="175">
        <v>20578139.050000001</v>
      </c>
      <c r="AN1974" s="175">
        <v>297274.13</v>
      </c>
    </row>
    <row r="1975" spans="1:40" s="7" customFormat="1" ht="23.25" customHeight="1" x14ac:dyDescent="0.35">
      <c r="A1975" s="256">
        <v>2024</v>
      </c>
      <c r="B1975" s="184">
        <f t="shared" si="275"/>
        <v>672</v>
      </c>
      <c r="C1975" s="393" t="s">
        <v>4661</v>
      </c>
      <c r="D1975" s="184">
        <v>34683</v>
      </c>
      <c r="E1975" s="287"/>
      <c r="F1975" s="287"/>
      <c r="G1975" s="287"/>
      <c r="H1975" s="288"/>
      <c r="I1975" s="288"/>
      <c r="J1975" s="288"/>
      <c r="K1975" s="289"/>
      <c r="L1975" s="289"/>
      <c r="M1975" s="289"/>
      <c r="N1975" s="289"/>
      <c r="O1975" s="289"/>
      <c r="P1975" s="289"/>
      <c r="Q1975" s="186">
        <f t="shared" si="273"/>
        <v>586832</v>
      </c>
      <c r="R1975" s="186">
        <f t="shared" si="272"/>
        <v>586832</v>
      </c>
      <c r="S1975" s="433">
        <v>0</v>
      </c>
      <c r="T1975" s="433">
        <v>0</v>
      </c>
      <c r="U1975" s="433">
        <v>0</v>
      </c>
      <c r="V1975" s="433">
        <v>0</v>
      </c>
      <c r="W1975" s="433">
        <v>0</v>
      </c>
      <c r="X1975" s="433">
        <v>0</v>
      </c>
      <c r="Y1975" s="433">
        <v>0</v>
      </c>
      <c r="Z1975" s="433">
        <v>0</v>
      </c>
      <c r="AA1975" s="433">
        <v>0</v>
      </c>
      <c r="AB1975" s="433">
        <v>0</v>
      </c>
      <c r="AC1975" s="438">
        <v>586832</v>
      </c>
      <c r="AD1975" s="433">
        <v>0</v>
      </c>
      <c r="AE1975" s="433">
        <v>0</v>
      </c>
      <c r="AF1975" s="433">
        <v>0</v>
      </c>
      <c r="AG1975" s="433">
        <v>0</v>
      </c>
      <c r="AH1975" s="433">
        <v>0</v>
      </c>
      <c r="AI1975" s="433">
        <v>0</v>
      </c>
      <c r="AJ1975" s="433">
        <v>0</v>
      </c>
      <c r="AK1975" s="175"/>
      <c r="AL1975" s="175">
        <v>11238167.199999999</v>
      </c>
      <c r="AM1975" s="175">
        <v>12664839</v>
      </c>
      <c r="AN1975" s="175">
        <v>1426671.7999999998</v>
      </c>
    </row>
    <row r="1976" spans="1:40" s="7" customFormat="1" ht="23.25" customHeight="1" x14ac:dyDescent="0.35">
      <c r="A1976" s="256">
        <v>2024</v>
      </c>
      <c r="B1976" s="184">
        <f t="shared" si="275"/>
        <v>673</v>
      </c>
      <c r="C1976" s="393" t="s">
        <v>4660</v>
      </c>
      <c r="D1976" s="184">
        <v>34854</v>
      </c>
      <c r="E1976" s="287"/>
      <c r="F1976" s="287"/>
      <c r="G1976" s="287"/>
      <c r="H1976" s="288"/>
      <c r="I1976" s="288"/>
      <c r="J1976" s="288"/>
      <c r="K1976" s="289"/>
      <c r="L1976" s="289"/>
      <c r="M1976" s="289"/>
      <c r="N1976" s="289"/>
      <c r="O1976" s="289"/>
      <c r="P1976" s="289"/>
      <c r="Q1976" s="186">
        <f t="shared" si="273"/>
        <v>835264.8</v>
      </c>
      <c r="R1976" s="186">
        <f t="shared" si="272"/>
        <v>835264.8</v>
      </c>
      <c r="S1976" s="433">
        <v>0</v>
      </c>
      <c r="T1976" s="433">
        <v>0</v>
      </c>
      <c r="U1976" s="433">
        <v>0</v>
      </c>
      <c r="V1976" s="433">
        <v>0</v>
      </c>
      <c r="W1976" s="438">
        <v>835264.8</v>
      </c>
      <c r="X1976" s="433">
        <v>0</v>
      </c>
      <c r="Y1976" s="433">
        <v>0</v>
      </c>
      <c r="Z1976" s="433">
        <v>0</v>
      </c>
      <c r="AA1976" s="433">
        <v>0</v>
      </c>
      <c r="AB1976" s="433">
        <v>0</v>
      </c>
      <c r="AC1976" s="433">
        <v>0</v>
      </c>
      <c r="AD1976" s="433">
        <v>0</v>
      </c>
      <c r="AE1976" s="433">
        <v>0</v>
      </c>
      <c r="AF1976" s="433">
        <v>0</v>
      </c>
      <c r="AG1976" s="433">
        <v>0</v>
      </c>
      <c r="AH1976" s="433">
        <v>0</v>
      </c>
      <c r="AI1976" s="433">
        <v>0</v>
      </c>
      <c r="AJ1976" s="433">
        <v>0</v>
      </c>
      <c r="AK1976" s="175"/>
      <c r="AL1976" s="175">
        <v>15134697.869999999</v>
      </c>
      <c r="AM1976" s="175">
        <v>15969962.67</v>
      </c>
      <c r="AN1976" s="175">
        <v>835264.8</v>
      </c>
    </row>
    <row r="1977" spans="1:40" s="7" customFormat="1" ht="23.25" customHeight="1" x14ac:dyDescent="0.35">
      <c r="A1977" s="256">
        <v>2024</v>
      </c>
      <c r="B1977" s="184">
        <f>B1976+1</f>
        <v>674</v>
      </c>
      <c r="C1977" s="393" t="s">
        <v>4677</v>
      </c>
      <c r="D1977" s="184">
        <v>35154</v>
      </c>
      <c r="E1977" s="287"/>
      <c r="F1977" s="287"/>
      <c r="G1977" s="287"/>
      <c r="H1977" s="288"/>
      <c r="I1977" s="288"/>
      <c r="J1977" s="288"/>
      <c r="K1977" s="289"/>
      <c r="L1977" s="289"/>
      <c r="M1977" s="289"/>
      <c r="N1977" s="289"/>
      <c r="O1977" s="289"/>
      <c r="P1977" s="289"/>
      <c r="Q1977" s="186">
        <f t="shared" si="273"/>
        <v>120000</v>
      </c>
      <c r="R1977" s="186">
        <f t="shared" si="272"/>
        <v>120000</v>
      </c>
      <c r="S1977" s="433">
        <v>0</v>
      </c>
      <c r="T1977" s="433">
        <v>0</v>
      </c>
      <c r="U1977" s="433">
        <v>0</v>
      </c>
      <c r="V1977" s="433">
        <v>0</v>
      </c>
      <c r="W1977" s="433">
        <v>0</v>
      </c>
      <c r="X1977" s="433">
        <v>0</v>
      </c>
      <c r="Y1977" s="433">
        <v>0</v>
      </c>
      <c r="Z1977" s="433">
        <v>0</v>
      </c>
      <c r="AA1977" s="438">
        <v>120000</v>
      </c>
      <c r="AB1977" s="433">
        <v>0</v>
      </c>
      <c r="AC1977" s="433">
        <v>0</v>
      </c>
      <c r="AD1977" s="433">
        <v>0</v>
      </c>
      <c r="AE1977" s="433">
        <v>0</v>
      </c>
      <c r="AF1977" s="433">
        <v>0</v>
      </c>
      <c r="AG1977" s="433">
        <v>0</v>
      </c>
      <c r="AH1977" s="433">
        <v>0</v>
      </c>
      <c r="AI1977" s="433">
        <v>0</v>
      </c>
      <c r="AJ1977" s="433">
        <v>0</v>
      </c>
      <c r="AK1977" s="175"/>
      <c r="AL1977" s="175">
        <v>7420366.8099999996</v>
      </c>
      <c r="AM1977" s="175">
        <v>7921225.8099999996</v>
      </c>
      <c r="AN1977" s="175">
        <v>500859</v>
      </c>
    </row>
    <row r="1978" spans="1:40" s="7" customFormat="1" ht="23.25" customHeight="1" x14ac:dyDescent="0.35">
      <c r="A1978" s="256">
        <v>2024</v>
      </c>
      <c r="B1978" s="184">
        <f t="shared" si="275"/>
        <v>675</v>
      </c>
      <c r="C1978" s="393" t="s">
        <v>4678</v>
      </c>
      <c r="D1978" s="184">
        <v>35155</v>
      </c>
      <c r="E1978" s="287"/>
      <c r="F1978" s="287"/>
      <c r="G1978" s="287"/>
      <c r="H1978" s="288"/>
      <c r="I1978" s="288"/>
      <c r="J1978" s="288"/>
      <c r="K1978" s="289"/>
      <c r="L1978" s="289"/>
      <c r="M1978" s="289"/>
      <c r="N1978" s="289"/>
      <c r="O1978" s="289"/>
      <c r="P1978" s="289"/>
      <c r="Q1978" s="186">
        <f t="shared" si="273"/>
        <v>115004</v>
      </c>
      <c r="R1978" s="186">
        <f t="shared" si="272"/>
        <v>115004</v>
      </c>
      <c r="S1978" s="433">
        <v>0</v>
      </c>
      <c r="T1978" s="433">
        <v>0</v>
      </c>
      <c r="U1978" s="433">
        <v>0</v>
      </c>
      <c r="V1978" s="433">
        <v>0</v>
      </c>
      <c r="W1978" s="433">
        <v>0</v>
      </c>
      <c r="X1978" s="433">
        <v>0</v>
      </c>
      <c r="Y1978" s="433">
        <v>0</v>
      </c>
      <c r="Z1978" s="433">
        <v>0</v>
      </c>
      <c r="AA1978" s="433">
        <v>0</v>
      </c>
      <c r="AB1978" s="433">
        <v>0</v>
      </c>
      <c r="AC1978" s="438">
        <v>115004</v>
      </c>
      <c r="AD1978" s="433">
        <v>0</v>
      </c>
      <c r="AE1978" s="433">
        <v>0</v>
      </c>
      <c r="AF1978" s="433">
        <v>0</v>
      </c>
      <c r="AG1978" s="433">
        <v>0</v>
      </c>
      <c r="AH1978" s="433">
        <v>0</v>
      </c>
      <c r="AI1978" s="433">
        <v>0</v>
      </c>
      <c r="AJ1978" s="433">
        <v>0</v>
      </c>
      <c r="AK1978" s="175"/>
      <c r="AL1978" s="175">
        <v>21013005.84</v>
      </c>
      <c r="AM1978" s="175">
        <v>21128009.84</v>
      </c>
      <c r="AN1978" s="175">
        <v>115004</v>
      </c>
    </row>
    <row r="1979" spans="1:40" s="7" customFormat="1" ht="23.25" customHeight="1" x14ac:dyDescent="0.35">
      <c r="A1979" s="256">
        <v>2024</v>
      </c>
      <c r="B1979" s="184">
        <f t="shared" si="275"/>
        <v>676</v>
      </c>
      <c r="C1979" s="393" t="s">
        <v>3662</v>
      </c>
      <c r="D1979" s="184">
        <v>35184</v>
      </c>
      <c r="E1979" s="287"/>
      <c r="F1979" s="287"/>
      <c r="G1979" s="287"/>
      <c r="H1979" s="288"/>
      <c r="I1979" s="288"/>
      <c r="J1979" s="288"/>
      <c r="K1979" s="289"/>
      <c r="L1979" s="289"/>
      <c r="M1979" s="289"/>
      <c r="N1979" s="289"/>
      <c r="O1979" s="289"/>
      <c r="P1979" s="289"/>
      <c r="Q1979" s="186">
        <f t="shared" si="273"/>
        <v>189955</v>
      </c>
      <c r="R1979" s="186">
        <f t="shared" si="272"/>
        <v>189955</v>
      </c>
      <c r="S1979" s="433">
        <v>0</v>
      </c>
      <c r="T1979" s="433">
        <v>0</v>
      </c>
      <c r="U1979" s="433">
        <v>0</v>
      </c>
      <c r="V1979" s="433">
        <v>0</v>
      </c>
      <c r="W1979" s="433">
        <v>0</v>
      </c>
      <c r="X1979" s="433">
        <v>0</v>
      </c>
      <c r="Y1979" s="433">
        <v>0</v>
      </c>
      <c r="Z1979" s="433">
        <v>0</v>
      </c>
      <c r="AA1979" s="433">
        <v>0</v>
      </c>
      <c r="AB1979" s="438">
        <v>189955</v>
      </c>
      <c r="AC1979" s="433">
        <v>0</v>
      </c>
      <c r="AD1979" s="433">
        <v>0</v>
      </c>
      <c r="AE1979" s="433">
        <v>0</v>
      </c>
      <c r="AF1979" s="433">
        <v>0</v>
      </c>
      <c r="AG1979" s="433">
        <v>0</v>
      </c>
      <c r="AH1979" s="433">
        <v>0</v>
      </c>
      <c r="AI1979" s="433">
        <v>0</v>
      </c>
      <c r="AJ1979" s="433">
        <v>0</v>
      </c>
      <c r="AK1979" s="175"/>
      <c r="AL1979" s="175">
        <v>12915306.25</v>
      </c>
      <c r="AM1979" s="175">
        <v>13105261.25</v>
      </c>
      <c r="AN1979" s="175">
        <v>189955</v>
      </c>
    </row>
    <row r="1980" spans="1:40" s="7" customFormat="1" ht="23.25" customHeight="1" x14ac:dyDescent="0.35">
      <c r="A1980" s="256">
        <v>2024</v>
      </c>
      <c r="B1980" s="184">
        <f t="shared" si="275"/>
        <v>677</v>
      </c>
      <c r="C1980" s="393" t="s">
        <v>3663</v>
      </c>
      <c r="D1980" s="184">
        <v>35373</v>
      </c>
      <c r="E1980" s="287"/>
      <c r="F1980" s="287"/>
      <c r="G1980" s="287"/>
      <c r="H1980" s="288"/>
      <c r="I1980" s="288"/>
      <c r="J1980" s="288"/>
      <c r="K1980" s="289"/>
      <c r="L1980" s="289"/>
      <c r="M1980" s="289"/>
      <c r="N1980" s="289"/>
      <c r="O1980" s="289"/>
      <c r="P1980" s="289"/>
      <c r="Q1980" s="186">
        <f t="shared" si="273"/>
        <v>383633.67</v>
      </c>
      <c r="R1980" s="186">
        <f t="shared" si="272"/>
        <v>383633.67</v>
      </c>
      <c r="S1980" s="433">
        <v>0</v>
      </c>
      <c r="T1980" s="433">
        <v>0</v>
      </c>
      <c r="U1980" s="433">
        <v>0</v>
      </c>
      <c r="V1980" s="433">
        <v>0</v>
      </c>
      <c r="W1980" s="433">
        <v>0</v>
      </c>
      <c r="X1980" s="433">
        <v>0</v>
      </c>
      <c r="Y1980" s="433">
        <v>0</v>
      </c>
      <c r="Z1980" s="433">
        <v>0</v>
      </c>
      <c r="AA1980" s="433">
        <v>0</v>
      </c>
      <c r="AB1980" s="433">
        <v>0</v>
      </c>
      <c r="AC1980" s="438">
        <v>383633.67</v>
      </c>
      <c r="AD1980" s="433">
        <v>0</v>
      </c>
      <c r="AE1980" s="433">
        <v>0</v>
      </c>
      <c r="AF1980" s="433">
        <v>0</v>
      </c>
      <c r="AG1980" s="433">
        <v>0</v>
      </c>
      <c r="AH1980" s="433">
        <v>0</v>
      </c>
      <c r="AI1980" s="433">
        <v>0</v>
      </c>
      <c r="AJ1980" s="433">
        <v>0</v>
      </c>
      <c r="AK1980" s="175"/>
      <c r="AL1980" s="175">
        <v>22499853.07</v>
      </c>
      <c r="AM1980" s="175">
        <v>22945955.530000001</v>
      </c>
      <c r="AN1980" s="175">
        <v>446102.45999999996</v>
      </c>
    </row>
    <row r="1981" spans="1:40" s="7" customFormat="1" ht="23.25" customHeight="1" x14ac:dyDescent="0.35">
      <c r="A1981" s="256">
        <v>2024</v>
      </c>
      <c r="B1981" s="184">
        <f>B1980+1</f>
        <v>678</v>
      </c>
      <c r="C1981" s="393" t="s">
        <v>3664</v>
      </c>
      <c r="D1981" s="184">
        <v>35395</v>
      </c>
      <c r="E1981" s="287"/>
      <c r="F1981" s="287"/>
      <c r="G1981" s="287"/>
      <c r="H1981" s="288"/>
      <c r="I1981" s="288"/>
      <c r="J1981" s="288"/>
      <c r="K1981" s="289"/>
      <c r="L1981" s="289"/>
      <c r="M1981" s="289"/>
      <c r="N1981" s="289"/>
      <c r="O1981" s="289"/>
      <c r="P1981" s="289"/>
      <c r="Q1981" s="186">
        <f t="shared" si="273"/>
        <v>37100</v>
      </c>
      <c r="R1981" s="186">
        <f t="shared" si="272"/>
        <v>37100</v>
      </c>
      <c r="S1981" s="433">
        <v>0</v>
      </c>
      <c r="T1981" s="437">
        <v>37100</v>
      </c>
      <c r="U1981" s="433">
        <v>0</v>
      </c>
      <c r="V1981" s="433">
        <v>0</v>
      </c>
      <c r="W1981" s="433">
        <v>0</v>
      </c>
      <c r="X1981" s="433">
        <v>0</v>
      </c>
      <c r="Y1981" s="433">
        <v>0</v>
      </c>
      <c r="Z1981" s="433">
        <v>0</v>
      </c>
      <c r="AA1981" s="433">
        <v>0</v>
      </c>
      <c r="AB1981" s="433">
        <v>0</v>
      </c>
      <c r="AC1981" s="433">
        <v>0</v>
      </c>
      <c r="AD1981" s="433">
        <v>0</v>
      </c>
      <c r="AE1981" s="433">
        <v>0</v>
      </c>
      <c r="AF1981" s="433">
        <v>0</v>
      </c>
      <c r="AG1981" s="433">
        <v>0</v>
      </c>
      <c r="AH1981" s="433">
        <v>0</v>
      </c>
      <c r="AI1981" s="433">
        <v>0</v>
      </c>
      <c r="AJ1981" s="433">
        <v>0</v>
      </c>
      <c r="AK1981" s="175"/>
      <c r="AL1981" s="175">
        <v>23159873.210000001</v>
      </c>
      <c r="AM1981" s="175">
        <v>23417918.949999999</v>
      </c>
      <c r="AN1981" s="175">
        <v>258045.74</v>
      </c>
    </row>
    <row r="1982" spans="1:40" s="7" customFormat="1" ht="23.25" customHeight="1" x14ac:dyDescent="0.35">
      <c r="A1982" s="256">
        <v>2024</v>
      </c>
      <c r="B1982" s="184">
        <f t="shared" si="275"/>
        <v>679</v>
      </c>
      <c r="C1982" s="393" t="s">
        <v>3665</v>
      </c>
      <c r="D1982" s="184">
        <v>35396</v>
      </c>
      <c r="E1982" s="287"/>
      <c r="F1982" s="287"/>
      <c r="G1982" s="287"/>
      <c r="H1982" s="288"/>
      <c r="I1982" s="288"/>
      <c r="J1982" s="288"/>
      <c r="K1982" s="289"/>
      <c r="L1982" s="289"/>
      <c r="M1982" s="289"/>
      <c r="N1982" s="289"/>
      <c r="O1982" s="289"/>
      <c r="P1982" s="289"/>
      <c r="Q1982" s="186">
        <f t="shared" si="273"/>
        <v>52100</v>
      </c>
      <c r="R1982" s="186">
        <f t="shared" si="272"/>
        <v>52100</v>
      </c>
      <c r="S1982" s="433">
        <v>0</v>
      </c>
      <c r="T1982" s="437">
        <v>37100</v>
      </c>
      <c r="U1982" s="433">
        <v>0</v>
      </c>
      <c r="V1982" s="433">
        <v>0</v>
      </c>
      <c r="W1982" s="433">
        <v>0</v>
      </c>
      <c r="X1982" s="433">
        <v>0</v>
      </c>
      <c r="Y1982" s="433">
        <v>0</v>
      </c>
      <c r="Z1982" s="433">
        <v>0</v>
      </c>
      <c r="AA1982" s="433">
        <v>0</v>
      </c>
      <c r="AB1982" s="433">
        <v>0</v>
      </c>
      <c r="AC1982" s="438">
        <v>15000</v>
      </c>
      <c r="AD1982" s="433">
        <v>0</v>
      </c>
      <c r="AE1982" s="433">
        <v>0</v>
      </c>
      <c r="AF1982" s="433">
        <v>0</v>
      </c>
      <c r="AG1982" s="433">
        <v>0</v>
      </c>
      <c r="AH1982" s="433">
        <v>0</v>
      </c>
      <c r="AI1982" s="433">
        <v>0</v>
      </c>
      <c r="AJ1982" s="433">
        <v>0</v>
      </c>
      <c r="AK1982" s="175"/>
      <c r="AL1982" s="175">
        <v>21422340.050000001</v>
      </c>
      <c r="AM1982" s="175">
        <v>21695385.789999999</v>
      </c>
      <c r="AN1982" s="175">
        <v>273045.74</v>
      </c>
    </row>
    <row r="1983" spans="1:40" s="7" customFormat="1" ht="23.25" customHeight="1" x14ac:dyDescent="0.35">
      <c r="A1983" s="256">
        <v>2024</v>
      </c>
      <c r="B1983" s="184">
        <f t="shared" si="275"/>
        <v>680</v>
      </c>
      <c r="C1983" s="393" t="s">
        <v>3666</v>
      </c>
      <c r="D1983" s="184">
        <v>35397</v>
      </c>
      <c r="E1983" s="287"/>
      <c r="F1983" s="287"/>
      <c r="G1983" s="287"/>
      <c r="H1983" s="288"/>
      <c r="I1983" s="288"/>
      <c r="J1983" s="288"/>
      <c r="K1983" s="289"/>
      <c r="L1983" s="289"/>
      <c r="M1983" s="289"/>
      <c r="N1983" s="289"/>
      <c r="O1983" s="289"/>
      <c r="P1983" s="289"/>
      <c r="Q1983" s="186">
        <f t="shared" si="273"/>
        <v>37100</v>
      </c>
      <c r="R1983" s="186">
        <f t="shared" si="272"/>
        <v>37100</v>
      </c>
      <c r="S1983" s="433">
        <v>0</v>
      </c>
      <c r="T1983" s="437">
        <v>37100</v>
      </c>
      <c r="U1983" s="433">
        <v>0</v>
      </c>
      <c r="V1983" s="433">
        <v>0</v>
      </c>
      <c r="W1983" s="433">
        <v>0</v>
      </c>
      <c r="X1983" s="433">
        <v>0</v>
      </c>
      <c r="Y1983" s="433">
        <v>0</v>
      </c>
      <c r="Z1983" s="433">
        <v>0</v>
      </c>
      <c r="AA1983" s="433">
        <v>0</v>
      </c>
      <c r="AB1983" s="433">
        <v>0</v>
      </c>
      <c r="AC1983" s="433">
        <v>0</v>
      </c>
      <c r="AD1983" s="433">
        <v>0</v>
      </c>
      <c r="AE1983" s="433">
        <v>0</v>
      </c>
      <c r="AF1983" s="433">
        <v>0</v>
      </c>
      <c r="AG1983" s="433">
        <v>0</v>
      </c>
      <c r="AH1983" s="433">
        <v>0</v>
      </c>
      <c r="AI1983" s="433">
        <v>0</v>
      </c>
      <c r="AJ1983" s="433">
        <v>0</v>
      </c>
      <c r="AK1983" s="175"/>
      <c r="AL1983" s="175">
        <v>22302872.900000002</v>
      </c>
      <c r="AM1983" s="175">
        <v>22560918.640000001</v>
      </c>
      <c r="AN1983" s="175">
        <v>258045.74</v>
      </c>
    </row>
    <row r="1984" spans="1:40" s="7" customFormat="1" ht="23.25" customHeight="1" x14ac:dyDescent="0.35">
      <c r="A1984" s="256">
        <v>2024</v>
      </c>
      <c r="B1984" s="184">
        <f t="shared" si="275"/>
        <v>681</v>
      </c>
      <c r="C1984" s="393" t="s">
        <v>4679</v>
      </c>
      <c r="D1984" s="184">
        <v>46870</v>
      </c>
      <c r="E1984" s="287"/>
      <c r="F1984" s="287"/>
      <c r="G1984" s="287"/>
      <c r="H1984" s="288"/>
      <c r="I1984" s="288"/>
      <c r="J1984" s="288"/>
      <c r="K1984" s="289"/>
      <c r="L1984" s="289"/>
      <c r="M1984" s="289"/>
      <c r="N1984" s="289"/>
      <c r="O1984" s="289"/>
      <c r="P1984" s="289"/>
      <c r="Q1984" s="186">
        <f t="shared" si="273"/>
        <v>498269.69999999995</v>
      </c>
      <c r="R1984" s="186">
        <f t="shared" si="272"/>
        <v>498269.69999999995</v>
      </c>
      <c r="S1984" s="433">
        <v>0</v>
      </c>
      <c r="T1984" s="433">
        <v>0</v>
      </c>
      <c r="U1984" s="433">
        <v>0</v>
      </c>
      <c r="V1984" s="433">
        <v>0</v>
      </c>
      <c r="W1984" s="433">
        <v>0</v>
      </c>
      <c r="X1984" s="433">
        <v>0</v>
      </c>
      <c r="Y1984" s="433">
        <v>0</v>
      </c>
      <c r="Z1984" s="438">
        <v>23945.1</v>
      </c>
      <c r="AA1984" s="438">
        <v>474324.6</v>
      </c>
      <c r="AB1984" s="433">
        <v>0</v>
      </c>
      <c r="AC1984" s="433">
        <v>0</v>
      </c>
      <c r="AD1984" s="433">
        <v>0</v>
      </c>
      <c r="AE1984" s="433">
        <v>0</v>
      </c>
      <c r="AF1984" s="433">
        <v>0</v>
      </c>
      <c r="AG1984" s="433">
        <v>0</v>
      </c>
      <c r="AH1984" s="433">
        <v>0</v>
      </c>
      <c r="AI1984" s="433">
        <v>0</v>
      </c>
      <c r="AJ1984" s="433">
        <v>0</v>
      </c>
      <c r="AK1984" s="175"/>
      <c r="AL1984" s="175">
        <v>58258624.159999996</v>
      </c>
      <c r="AM1984" s="175">
        <v>61122681.899999999</v>
      </c>
      <c r="AN1984" s="175">
        <v>2864057.74</v>
      </c>
    </row>
    <row r="1985" spans="1:40" s="7" customFormat="1" ht="23.25" customHeight="1" x14ac:dyDescent="0.35">
      <c r="A1985" s="256">
        <v>2024</v>
      </c>
      <c r="B1985" s="184">
        <f t="shared" si="275"/>
        <v>682</v>
      </c>
      <c r="C1985" s="393" t="s">
        <v>4680</v>
      </c>
      <c r="D1985" s="184">
        <v>46873</v>
      </c>
      <c r="E1985" s="287"/>
      <c r="F1985" s="287"/>
      <c r="G1985" s="287"/>
      <c r="H1985" s="288"/>
      <c r="I1985" s="288"/>
      <c r="J1985" s="288"/>
      <c r="K1985" s="289"/>
      <c r="L1985" s="289"/>
      <c r="M1985" s="289"/>
      <c r="N1985" s="289"/>
      <c r="O1985" s="289"/>
      <c r="P1985" s="289"/>
      <c r="Q1985" s="186">
        <f t="shared" si="273"/>
        <v>149700</v>
      </c>
      <c r="R1985" s="186">
        <f t="shared" si="272"/>
        <v>149700</v>
      </c>
      <c r="S1985" s="433">
        <v>0</v>
      </c>
      <c r="T1985" s="437">
        <v>149700</v>
      </c>
      <c r="U1985" s="433">
        <v>0</v>
      </c>
      <c r="V1985" s="433">
        <v>0</v>
      </c>
      <c r="W1985" s="433">
        <v>0</v>
      </c>
      <c r="X1985" s="433">
        <v>0</v>
      </c>
      <c r="Y1985" s="433">
        <v>0</v>
      </c>
      <c r="Z1985" s="433">
        <v>0</v>
      </c>
      <c r="AA1985" s="433">
        <v>0</v>
      </c>
      <c r="AB1985" s="433">
        <v>0</v>
      </c>
      <c r="AC1985" s="433">
        <v>0</v>
      </c>
      <c r="AD1985" s="433">
        <v>0</v>
      </c>
      <c r="AE1985" s="433">
        <v>0</v>
      </c>
      <c r="AF1985" s="433">
        <v>0</v>
      </c>
      <c r="AG1985" s="433">
        <v>0</v>
      </c>
      <c r="AH1985" s="433">
        <v>0</v>
      </c>
      <c r="AI1985" s="433">
        <v>0</v>
      </c>
      <c r="AJ1985" s="433">
        <v>0</v>
      </c>
      <c r="AK1985" s="175"/>
      <c r="AL1985" s="175">
        <v>24167454.830000002</v>
      </c>
      <c r="AM1985" s="175">
        <v>24587613.710000001</v>
      </c>
      <c r="AN1985" s="175">
        <v>420158.88</v>
      </c>
    </row>
    <row r="1986" spans="1:40" s="7" customFormat="1" ht="23.25" customHeight="1" x14ac:dyDescent="0.35">
      <c r="A1986" s="256">
        <v>2024</v>
      </c>
      <c r="B1986" s="184">
        <f t="shared" si="275"/>
        <v>683</v>
      </c>
      <c r="C1986" s="393" t="s">
        <v>4681</v>
      </c>
      <c r="D1986" s="184">
        <v>33267</v>
      </c>
      <c r="E1986" s="287"/>
      <c r="F1986" s="287"/>
      <c r="G1986" s="287"/>
      <c r="H1986" s="288"/>
      <c r="I1986" s="288"/>
      <c r="J1986" s="288"/>
      <c r="K1986" s="289"/>
      <c r="L1986" s="289"/>
      <c r="M1986" s="289"/>
      <c r="N1986" s="289"/>
      <c r="O1986" s="289"/>
      <c r="P1986" s="289"/>
      <c r="Q1986" s="186">
        <f t="shared" si="273"/>
        <v>158760</v>
      </c>
      <c r="R1986" s="186">
        <f t="shared" si="272"/>
        <v>158760</v>
      </c>
      <c r="S1986" s="433">
        <v>0</v>
      </c>
      <c r="T1986" s="433">
        <v>0</v>
      </c>
      <c r="U1986" s="433">
        <v>0</v>
      </c>
      <c r="V1986" s="433">
        <v>0</v>
      </c>
      <c r="W1986" s="433">
        <v>0</v>
      </c>
      <c r="X1986" s="433">
        <v>0</v>
      </c>
      <c r="Y1986" s="433">
        <v>0</v>
      </c>
      <c r="Z1986" s="433">
        <v>0</v>
      </c>
      <c r="AA1986" s="433">
        <v>0</v>
      </c>
      <c r="AB1986" s="433">
        <v>0</v>
      </c>
      <c r="AC1986" s="438">
        <v>158760</v>
      </c>
      <c r="AD1986" s="433">
        <v>0</v>
      </c>
      <c r="AE1986" s="433">
        <v>0</v>
      </c>
      <c r="AF1986" s="433">
        <v>0</v>
      </c>
      <c r="AG1986" s="433">
        <v>0</v>
      </c>
      <c r="AH1986" s="433">
        <v>0</v>
      </c>
      <c r="AI1986" s="433">
        <v>0</v>
      </c>
      <c r="AJ1986" s="433">
        <v>0</v>
      </c>
      <c r="AK1986" s="175"/>
      <c r="AL1986" s="175">
        <v>-297617.59999999998</v>
      </c>
      <c r="AM1986" s="175">
        <v>147134.39999999999</v>
      </c>
      <c r="AN1986" s="175">
        <v>444752</v>
      </c>
    </row>
    <row r="1987" spans="1:40" s="7" customFormat="1" ht="23.25" customHeight="1" x14ac:dyDescent="0.35">
      <c r="A1987" s="256">
        <v>2024</v>
      </c>
      <c r="B1987" s="184">
        <f t="shared" si="275"/>
        <v>684</v>
      </c>
      <c r="C1987" s="393" t="s">
        <v>4682</v>
      </c>
      <c r="D1987" s="184">
        <v>33272</v>
      </c>
      <c r="E1987" s="287"/>
      <c r="F1987" s="287"/>
      <c r="G1987" s="287"/>
      <c r="H1987" s="288"/>
      <c r="I1987" s="288"/>
      <c r="J1987" s="288"/>
      <c r="K1987" s="289"/>
      <c r="L1987" s="289"/>
      <c r="M1987" s="289"/>
      <c r="N1987" s="289"/>
      <c r="O1987" s="289"/>
      <c r="P1987" s="289"/>
      <c r="Q1987" s="186">
        <f t="shared" si="273"/>
        <v>617100</v>
      </c>
      <c r="R1987" s="186">
        <f t="shared" si="272"/>
        <v>617100</v>
      </c>
      <c r="S1987" s="433">
        <v>0</v>
      </c>
      <c r="T1987" s="433">
        <v>0</v>
      </c>
      <c r="U1987" s="433">
        <v>0</v>
      </c>
      <c r="V1987" s="433">
        <v>0</v>
      </c>
      <c r="W1987" s="433">
        <v>0</v>
      </c>
      <c r="X1987" s="433">
        <v>0</v>
      </c>
      <c r="Y1987" s="433">
        <v>0</v>
      </c>
      <c r="Z1987" s="438">
        <v>617100</v>
      </c>
      <c r="AA1987" s="433">
        <v>0</v>
      </c>
      <c r="AB1987" s="433">
        <v>0</v>
      </c>
      <c r="AC1987" s="433">
        <v>0</v>
      </c>
      <c r="AD1987" s="433">
        <v>0</v>
      </c>
      <c r="AE1987" s="433">
        <v>0</v>
      </c>
      <c r="AF1987" s="433">
        <v>0</v>
      </c>
      <c r="AG1987" s="433">
        <v>0</v>
      </c>
      <c r="AH1987" s="433">
        <v>0</v>
      </c>
      <c r="AI1987" s="433">
        <v>0</v>
      </c>
      <c r="AJ1987" s="433">
        <v>0</v>
      </c>
      <c r="AK1987" s="175"/>
      <c r="AL1987" s="175">
        <v>60861217.729999997</v>
      </c>
      <c r="AM1987" s="175">
        <v>61723217.729999997</v>
      </c>
      <c r="AN1987" s="175">
        <v>862000</v>
      </c>
    </row>
    <row r="1988" spans="1:40" s="7" customFormat="1" ht="23.25" customHeight="1" x14ac:dyDescent="0.35">
      <c r="A1988" s="256">
        <v>2024</v>
      </c>
      <c r="B1988" s="184">
        <f t="shared" si="275"/>
        <v>685</v>
      </c>
      <c r="C1988" s="393" t="s">
        <v>4683</v>
      </c>
      <c r="D1988" s="184">
        <v>54915</v>
      </c>
      <c r="E1988" s="287"/>
      <c r="F1988" s="287"/>
      <c r="G1988" s="287"/>
      <c r="H1988" s="288"/>
      <c r="I1988" s="288"/>
      <c r="J1988" s="288"/>
      <c r="K1988" s="289"/>
      <c r="L1988" s="289"/>
      <c r="M1988" s="289"/>
      <c r="N1988" s="289"/>
      <c r="O1988" s="289"/>
      <c r="P1988" s="289"/>
      <c r="Q1988" s="186">
        <f t="shared" si="273"/>
        <v>1406597.19</v>
      </c>
      <c r="R1988" s="186">
        <f t="shared" si="272"/>
        <v>1406597.19</v>
      </c>
      <c r="S1988" s="433">
        <v>0</v>
      </c>
      <c r="T1988" s="433">
        <v>0</v>
      </c>
      <c r="U1988" s="433">
        <v>0</v>
      </c>
      <c r="V1988" s="433">
        <v>0</v>
      </c>
      <c r="W1988" s="433">
        <v>0</v>
      </c>
      <c r="X1988" s="433">
        <v>0</v>
      </c>
      <c r="Y1988" s="433">
        <v>0</v>
      </c>
      <c r="Z1988" s="433">
        <v>0</v>
      </c>
      <c r="AA1988" s="433">
        <v>0</v>
      </c>
      <c r="AB1988" s="433">
        <v>0</v>
      </c>
      <c r="AC1988" s="438">
        <v>1406597.19</v>
      </c>
      <c r="AD1988" s="433">
        <v>0</v>
      </c>
      <c r="AE1988" s="433">
        <v>0</v>
      </c>
      <c r="AF1988" s="433">
        <v>0</v>
      </c>
      <c r="AG1988" s="433">
        <v>0</v>
      </c>
      <c r="AH1988" s="433">
        <v>0</v>
      </c>
      <c r="AI1988" s="433">
        <v>0</v>
      </c>
      <c r="AJ1988" s="433">
        <v>0</v>
      </c>
      <c r="AK1988" s="175"/>
      <c r="AL1988" s="175">
        <v>22650269.57</v>
      </c>
      <c r="AM1988" s="175">
        <v>24056866.760000002</v>
      </c>
      <c r="AN1988" s="175">
        <v>1406597.19</v>
      </c>
    </row>
    <row r="1989" spans="1:40" s="7" customFormat="1" ht="23.25" customHeight="1" x14ac:dyDescent="0.35">
      <c r="A1989" s="256">
        <v>2024</v>
      </c>
      <c r="B1989" s="184">
        <f t="shared" si="275"/>
        <v>686</v>
      </c>
      <c r="C1989" s="393" t="s">
        <v>3667</v>
      </c>
      <c r="D1989" s="184">
        <v>32677</v>
      </c>
      <c r="E1989" s="287"/>
      <c r="F1989" s="287"/>
      <c r="G1989" s="287"/>
      <c r="H1989" s="288"/>
      <c r="I1989" s="288"/>
      <c r="J1989" s="288"/>
      <c r="K1989" s="289"/>
      <c r="L1989" s="289"/>
      <c r="M1989" s="289"/>
      <c r="N1989" s="289"/>
      <c r="O1989" s="289"/>
      <c r="P1989" s="289"/>
      <c r="Q1989" s="186">
        <f t="shared" si="273"/>
        <v>200000</v>
      </c>
      <c r="R1989" s="186">
        <f t="shared" si="272"/>
        <v>200000</v>
      </c>
      <c r="S1989" s="433">
        <v>0</v>
      </c>
      <c r="T1989" s="433">
        <v>0</v>
      </c>
      <c r="U1989" s="433">
        <v>0</v>
      </c>
      <c r="V1989" s="433">
        <v>0</v>
      </c>
      <c r="W1989" s="433">
        <v>0</v>
      </c>
      <c r="X1989" s="433">
        <v>0</v>
      </c>
      <c r="Y1989" s="433">
        <v>0</v>
      </c>
      <c r="Z1989" s="433">
        <v>0</v>
      </c>
      <c r="AA1989" s="433">
        <v>0</v>
      </c>
      <c r="AB1989" s="433">
        <v>0</v>
      </c>
      <c r="AC1989" s="438">
        <v>200000</v>
      </c>
      <c r="AD1989" s="433">
        <v>0</v>
      </c>
      <c r="AE1989" s="433">
        <v>0</v>
      </c>
      <c r="AF1989" s="433">
        <v>0</v>
      </c>
      <c r="AG1989" s="433">
        <v>0</v>
      </c>
      <c r="AH1989" s="433">
        <v>0</v>
      </c>
      <c r="AI1989" s="433">
        <v>0</v>
      </c>
      <c r="AJ1989" s="433">
        <v>0</v>
      </c>
      <c r="AK1989" s="175"/>
      <c r="AL1989" s="175">
        <v>15021544.369999999</v>
      </c>
      <c r="AM1989" s="175">
        <v>15221544.369999999</v>
      </c>
      <c r="AN1989" s="175">
        <v>200000</v>
      </c>
    </row>
    <row r="1990" spans="1:40" s="7" customFormat="1" ht="23.25" customHeight="1" x14ac:dyDescent="0.35">
      <c r="A1990" s="256">
        <v>2024</v>
      </c>
      <c r="B1990" s="184">
        <f t="shared" si="275"/>
        <v>687</v>
      </c>
      <c r="C1990" s="393" t="s">
        <v>4684</v>
      </c>
      <c r="D1990" s="184">
        <v>54952</v>
      </c>
      <c r="E1990" s="287"/>
      <c r="F1990" s="287"/>
      <c r="G1990" s="287"/>
      <c r="H1990" s="288"/>
      <c r="I1990" s="288"/>
      <c r="J1990" s="288"/>
      <c r="K1990" s="289"/>
      <c r="L1990" s="289"/>
      <c r="M1990" s="289"/>
      <c r="N1990" s="289"/>
      <c r="O1990" s="289"/>
      <c r="P1990" s="289"/>
      <c r="Q1990" s="186">
        <f t="shared" si="273"/>
        <v>601000</v>
      </c>
      <c r="R1990" s="186">
        <f t="shared" si="272"/>
        <v>601000</v>
      </c>
      <c r="S1990" s="433">
        <v>0</v>
      </c>
      <c r="T1990" s="433">
        <v>0</v>
      </c>
      <c r="U1990" s="433">
        <v>0</v>
      </c>
      <c r="V1990" s="433">
        <v>0</v>
      </c>
      <c r="W1990" s="433">
        <v>0</v>
      </c>
      <c r="X1990" s="433">
        <v>0</v>
      </c>
      <c r="Y1990" s="433">
        <v>0</v>
      </c>
      <c r="Z1990" s="438">
        <v>601000</v>
      </c>
      <c r="AA1990" s="433">
        <v>0</v>
      </c>
      <c r="AB1990" s="433">
        <v>0</v>
      </c>
      <c r="AC1990" s="433">
        <v>0</v>
      </c>
      <c r="AD1990" s="433">
        <v>0</v>
      </c>
      <c r="AE1990" s="433">
        <v>0</v>
      </c>
      <c r="AF1990" s="433">
        <v>0</v>
      </c>
      <c r="AG1990" s="433">
        <v>0</v>
      </c>
      <c r="AH1990" s="433">
        <v>0</v>
      </c>
      <c r="AI1990" s="433">
        <v>0</v>
      </c>
      <c r="AJ1990" s="433">
        <v>0</v>
      </c>
      <c r="AK1990" s="175"/>
      <c r="AL1990" s="175">
        <v>23595705.16</v>
      </c>
      <c r="AM1990" s="175">
        <v>24196705.16</v>
      </c>
      <c r="AN1990" s="175">
        <v>601000</v>
      </c>
    </row>
    <row r="1991" spans="1:40" s="7" customFormat="1" ht="23.25" customHeight="1" x14ac:dyDescent="0.35">
      <c r="A1991" s="256">
        <v>2024</v>
      </c>
      <c r="B1991" s="184">
        <f t="shared" si="275"/>
        <v>688</v>
      </c>
      <c r="C1991" s="393" t="s">
        <v>3668</v>
      </c>
      <c r="D1991" s="184">
        <v>36624</v>
      </c>
      <c r="E1991" s="287"/>
      <c r="F1991" s="287"/>
      <c r="G1991" s="287"/>
      <c r="H1991" s="288"/>
      <c r="I1991" s="288"/>
      <c r="J1991" s="288"/>
      <c r="K1991" s="289"/>
      <c r="L1991" s="289"/>
      <c r="M1991" s="289"/>
      <c r="N1991" s="289"/>
      <c r="O1991" s="289"/>
      <c r="P1991" s="289"/>
      <c r="Q1991" s="186">
        <f t="shared" si="273"/>
        <v>299986</v>
      </c>
      <c r="R1991" s="186">
        <f t="shared" si="272"/>
        <v>299986</v>
      </c>
      <c r="S1991" s="433">
        <v>0</v>
      </c>
      <c r="T1991" s="433">
        <v>0</v>
      </c>
      <c r="U1991" s="433">
        <v>0</v>
      </c>
      <c r="V1991" s="433">
        <v>0</v>
      </c>
      <c r="W1991" s="433">
        <v>0</v>
      </c>
      <c r="X1991" s="433">
        <v>0</v>
      </c>
      <c r="Y1991" s="433">
        <v>0</v>
      </c>
      <c r="Z1991" s="433">
        <v>0</v>
      </c>
      <c r="AA1991" s="433">
        <v>0</v>
      </c>
      <c r="AB1991" s="438">
        <v>299986</v>
      </c>
      <c r="AC1991" s="433">
        <v>0</v>
      </c>
      <c r="AD1991" s="433">
        <v>0</v>
      </c>
      <c r="AE1991" s="433">
        <v>0</v>
      </c>
      <c r="AF1991" s="433">
        <v>0</v>
      </c>
      <c r="AG1991" s="433">
        <v>0</v>
      </c>
      <c r="AH1991" s="433">
        <v>0</v>
      </c>
      <c r="AI1991" s="433">
        <v>0</v>
      </c>
      <c r="AJ1991" s="433">
        <v>0</v>
      </c>
      <c r="AK1991" s="175"/>
      <c r="AL1991" s="175">
        <v>14293334.880000001</v>
      </c>
      <c r="AM1991" s="175">
        <v>15907190.880000001</v>
      </c>
      <c r="AN1991" s="175">
        <v>1613856</v>
      </c>
    </row>
    <row r="1992" spans="1:40" s="7" customFormat="1" ht="23.25" customHeight="1" x14ac:dyDescent="0.35">
      <c r="A1992" s="256">
        <v>2024</v>
      </c>
      <c r="B1992" s="184">
        <f t="shared" si="275"/>
        <v>689</v>
      </c>
      <c r="C1992" s="393" t="s">
        <v>4685</v>
      </c>
      <c r="D1992" s="184">
        <v>36680</v>
      </c>
      <c r="E1992" s="287"/>
      <c r="F1992" s="287"/>
      <c r="G1992" s="287"/>
      <c r="H1992" s="288"/>
      <c r="I1992" s="288"/>
      <c r="J1992" s="288"/>
      <c r="K1992" s="289"/>
      <c r="L1992" s="289"/>
      <c r="M1992" s="289"/>
      <c r="N1992" s="289"/>
      <c r="O1992" s="289"/>
      <c r="P1992" s="289"/>
      <c r="Q1992" s="186">
        <f t="shared" si="273"/>
        <v>824400</v>
      </c>
      <c r="R1992" s="186">
        <f t="shared" si="272"/>
        <v>824400</v>
      </c>
      <c r="S1992" s="433">
        <v>0</v>
      </c>
      <c r="T1992" s="433">
        <v>0</v>
      </c>
      <c r="U1992" s="433">
        <v>0</v>
      </c>
      <c r="V1992" s="433">
        <v>0</v>
      </c>
      <c r="W1992" s="433">
        <v>0</v>
      </c>
      <c r="X1992" s="433">
        <v>0</v>
      </c>
      <c r="Y1992" s="433">
        <v>0</v>
      </c>
      <c r="Z1992" s="438">
        <v>824400</v>
      </c>
      <c r="AA1992" s="433">
        <v>0</v>
      </c>
      <c r="AB1992" s="433">
        <v>0</v>
      </c>
      <c r="AC1992" s="433">
        <v>0</v>
      </c>
      <c r="AD1992" s="433">
        <v>0</v>
      </c>
      <c r="AE1992" s="433">
        <v>0</v>
      </c>
      <c r="AF1992" s="433">
        <v>0</v>
      </c>
      <c r="AG1992" s="433">
        <v>0</v>
      </c>
      <c r="AH1992" s="433">
        <v>0</v>
      </c>
      <c r="AI1992" s="433">
        <v>0</v>
      </c>
      <c r="AJ1992" s="433">
        <v>0</v>
      </c>
      <c r="AK1992" s="175"/>
      <c r="AL1992" s="175">
        <v>22514928.23</v>
      </c>
      <c r="AM1992" s="175">
        <v>24199191.73</v>
      </c>
      <c r="AN1992" s="175">
        <v>1684263.5</v>
      </c>
    </row>
    <row r="1993" spans="1:40" s="7" customFormat="1" ht="23.25" customHeight="1" x14ac:dyDescent="0.35">
      <c r="A1993" s="256">
        <v>2024</v>
      </c>
      <c r="B1993" s="184">
        <f t="shared" si="275"/>
        <v>690</v>
      </c>
      <c r="C1993" s="393" t="s">
        <v>4686</v>
      </c>
      <c r="D1993" s="184">
        <v>36685</v>
      </c>
      <c r="E1993" s="287"/>
      <c r="F1993" s="287"/>
      <c r="G1993" s="287"/>
      <c r="H1993" s="288"/>
      <c r="I1993" s="288"/>
      <c r="J1993" s="288"/>
      <c r="K1993" s="289"/>
      <c r="L1993" s="289"/>
      <c r="M1993" s="289"/>
      <c r="N1993" s="289"/>
      <c r="O1993" s="289"/>
      <c r="P1993" s="289"/>
      <c r="Q1993" s="186">
        <f t="shared" si="273"/>
        <v>497400</v>
      </c>
      <c r="R1993" s="186">
        <f t="shared" si="272"/>
        <v>497400</v>
      </c>
      <c r="S1993" s="433">
        <v>0</v>
      </c>
      <c r="T1993" s="433">
        <v>0</v>
      </c>
      <c r="U1993" s="433">
        <v>0</v>
      </c>
      <c r="V1993" s="438">
        <v>497400</v>
      </c>
      <c r="W1993" s="433">
        <v>0</v>
      </c>
      <c r="X1993" s="433">
        <v>0</v>
      </c>
      <c r="Y1993" s="433">
        <v>0</v>
      </c>
      <c r="Z1993" s="433">
        <v>0</v>
      </c>
      <c r="AA1993" s="433">
        <v>0</v>
      </c>
      <c r="AB1993" s="433">
        <v>0</v>
      </c>
      <c r="AC1993" s="433">
        <v>0</v>
      </c>
      <c r="AD1993" s="433">
        <v>0</v>
      </c>
      <c r="AE1993" s="433">
        <v>0</v>
      </c>
      <c r="AF1993" s="433">
        <v>0</v>
      </c>
      <c r="AG1993" s="433">
        <v>0</v>
      </c>
      <c r="AH1993" s="433">
        <v>0</v>
      </c>
      <c r="AI1993" s="433">
        <v>0</v>
      </c>
      <c r="AJ1993" s="433">
        <v>0</v>
      </c>
      <c r="AK1993" s="175"/>
      <c r="AL1993" s="175">
        <v>25810659.390000001</v>
      </c>
      <c r="AM1993" s="175">
        <v>27141897.170000002</v>
      </c>
      <c r="AN1993" s="175">
        <v>1331237.78</v>
      </c>
    </row>
    <row r="1994" spans="1:40" s="7" customFormat="1" ht="23.25" customHeight="1" x14ac:dyDescent="0.35">
      <c r="A1994" s="256">
        <v>2024</v>
      </c>
      <c r="B1994" s="184">
        <f t="shared" si="275"/>
        <v>691</v>
      </c>
      <c r="C1994" s="393" t="s">
        <v>4687</v>
      </c>
      <c r="D1994" s="184">
        <v>36777</v>
      </c>
      <c r="E1994" s="287"/>
      <c r="F1994" s="287"/>
      <c r="G1994" s="287"/>
      <c r="H1994" s="288"/>
      <c r="I1994" s="288"/>
      <c r="J1994" s="288"/>
      <c r="K1994" s="289"/>
      <c r="L1994" s="289"/>
      <c r="M1994" s="289"/>
      <c r="N1994" s="289"/>
      <c r="O1994" s="289"/>
      <c r="P1994" s="289"/>
      <c r="Q1994" s="186">
        <f t="shared" si="273"/>
        <v>269256</v>
      </c>
      <c r="R1994" s="186">
        <f t="shared" si="272"/>
        <v>269256</v>
      </c>
      <c r="S1994" s="433">
        <v>0</v>
      </c>
      <c r="T1994" s="433">
        <v>0</v>
      </c>
      <c r="U1994" s="433">
        <v>0</v>
      </c>
      <c r="V1994" s="433">
        <v>0</v>
      </c>
      <c r="W1994" s="433">
        <v>0</v>
      </c>
      <c r="X1994" s="433">
        <v>0</v>
      </c>
      <c r="Y1994" s="433">
        <v>0</v>
      </c>
      <c r="Z1994" s="433">
        <v>0</v>
      </c>
      <c r="AA1994" s="433">
        <v>0</v>
      </c>
      <c r="AB1994" s="433">
        <v>0</v>
      </c>
      <c r="AC1994" s="438">
        <v>269256</v>
      </c>
      <c r="AD1994" s="433">
        <v>0</v>
      </c>
      <c r="AE1994" s="433">
        <v>0</v>
      </c>
      <c r="AF1994" s="433">
        <v>0</v>
      </c>
      <c r="AG1994" s="433">
        <v>0</v>
      </c>
      <c r="AH1994" s="433">
        <v>0</v>
      </c>
      <c r="AI1994" s="433">
        <v>0</v>
      </c>
      <c r="AJ1994" s="433">
        <v>0</v>
      </c>
      <c r="AK1994" s="175"/>
      <c r="AL1994" s="175">
        <v>32122873.469999999</v>
      </c>
      <c r="AM1994" s="175">
        <v>32392129.469999999</v>
      </c>
      <c r="AN1994" s="175">
        <v>269256</v>
      </c>
    </row>
    <row r="1995" spans="1:40" s="7" customFormat="1" ht="23.25" customHeight="1" x14ac:dyDescent="0.35">
      <c r="A1995" s="256">
        <v>2024</v>
      </c>
      <c r="B1995" s="184">
        <f t="shared" si="275"/>
        <v>692</v>
      </c>
      <c r="C1995" s="393" t="s">
        <v>4688</v>
      </c>
      <c r="D1995" s="184">
        <v>36857</v>
      </c>
      <c r="E1995" s="287"/>
      <c r="F1995" s="287"/>
      <c r="G1995" s="287"/>
      <c r="H1995" s="288"/>
      <c r="I1995" s="288"/>
      <c r="J1995" s="288"/>
      <c r="K1995" s="289"/>
      <c r="L1995" s="289"/>
      <c r="M1995" s="289"/>
      <c r="N1995" s="289"/>
      <c r="O1995" s="289"/>
      <c r="P1995" s="289"/>
      <c r="Q1995" s="186">
        <f t="shared" si="273"/>
        <v>70560</v>
      </c>
      <c r="R1995" s="186">
        <f t="shared" si="272"/>
        <v>70560</v>
      </c>
      <c r="S1995" s="433">
        <v>0</v>
      </c>
      <c r="T1995" s="433">
        <v>0</v>
      </c>
      <c r="U1995" s="433">
        <v>0</v>
      </c>
      <c r="V1995" s="433">
        <v>0</v>
      </c>
      <c r="W1995" s="433">
        <v>0</v>
      </c>
      <c r="X1995" s="433">
        <v>0</v>
      </c>
      <c r="Y1995" s="433">
        <v>0</v>
      </c>
      <c r="Z1995" s="433">
        <v>0</v>
      </c>
      <c r="AA1995" s="433">
        <v>0</v>
      </c>
      <c r="AB1995" s="433">
        <v>0</v>
      </c>
      <c r="AC1995" s="438">
        <v>70560</v>
      </c>
      <c r="AD1995" s="433">
        <v>0</v>
      </c>
      <c r="AE1995" s="433">
        <v>0</v>
      </c>
      <c r="AF1995" s="433">
        <v>0</v>
      </c>
      <c r="AG1995" s="433">
        <v>0</v>
      </c>
      <c r="AH1995" s="433">
        <v>0</v>
      </c>
      <c r="AI1995" s="433">
        <v>0</v>
      </c>
      <c r="AJ1995" s="433">
        <v>0</v>
      </c>
      <c r="AK1995" s="175"/>
      <c r="AL1995" s="175">
        <v>19756700</v>
      </c>
      <c r="AM1995" s="175">
        <v>21938566.800000001</v>
      </c>
      <c r="AN1995" s="175">
        <v>2181866.7999999998</v>
      </c>
    </row>
    <row r="1996" spans="1:40" s="7" customFormat="1" ht="23.25" customHeight="1" x14ac:dyDescent="0.35">
      <c r="A1996" s="256">
        <v>2024</v>
      </c>
      <c r="B1996" s="184">
        <f t="shared" si="275"/>
        <v>693</v>
      </c>
      <c r="C1996" s="393" t="s">
        <v>4689</v>
      </c>
      <c r="D1996" s="184">
        <v>37169</v>
      </c>
      <c r="E1996" s="287"/>
      <c r="F1996" s="287"/>
      <c r="G1996" s="287"/>
      <c r="H1996" s="288"/>
      <c r="I1996" s="288"/>
      <c r="J1996" s="288"/>
      <c r="K1996" s="289"/>
      <c r="L1996" s="289"/>
      <c r="M1996" s="289"/>
      <c r="N1996" s="289"/>
      <c r="O1996" s="289"/>
      <c r="P1996" s="289"/>
      <c r="Q1996" s="186">
        <f t="shared" si="273"/>
        <v>44160</v>
      </c>
      <c r="R1996" s="186">
        <f t="shared" si="272"/>
        <v>44160</v>
      </c>
      <c r="S1996" s="433">
        <v>0</v>
      </c>
      <c r="T1996" s="433">
        <v>0</v>
      </c>
      <c r="U1996" s="433">
        <v>0</v>
      </c>
      <c r="V1996" s="433">
        <v>0</v>
      </c>
      <c r="W1996" s="433">
        <v>0</v>
      </c>
      <c r="X1996" s="433">
        <v>0</v>
      </c>
      <c r="Y1996" s="433">
        <v>0</v>
      </c>
      <c r="Z1996" s="433">
        <v>0</v>
      </c>
      <c r="AA1996" s="438">
        <v>44160</v>
      </c>
      <c r="AB1996" s="433">
        <v>0</v>
      </c>
      <c r="AC1996" s="433">
        <v>0</v>
      </c>
      <c r="AD1996" s="433">
        <v>0</v>
      </c>
      <c r="AE1996" s="433">
        <v>0</v>
      </c>
      <c r="AF1996" s="433">
        <v>0</v>
      </c>
      <c r="AG1996" s="433">
        <v>0</v>
      </c>
      <c r="AH1996" s="433">
        <v>0</v>
      </c>
      <c r="AI1996" s="433">
        <v>0</v>
      </c>
      <c r="AJ1996" s="433">
        <v>0</v>
      </c>
      <c r="AK1996" s="175"/>
      <c r="AL1996" s="175">
        <v>10789346.060000001</v>
      </c>
      <c r="AM1996" s="175">
        <v>10833506.060000001</v>
      </c>
      <c r="AN1996" s="175">
        <v>44160</v>
      </c>
    </row>
    <row r="1997" spans="1:40" s="7" customFormat="1" ht="23.25" customHeight="1" x14ac:dyDescent="0.35">
      <c r="A1997" s="256">
        <v>2024</v>
      </c>
      <c r="B1997" s="184">
        <f t="shared" si="275"/>
        <v>694</v>
      </c>
      <c r="C1997" s="393" t="s">
        <v>4690</v>
      </c>
      <c r="D1997" s="184">
        <v>37256</v>
      </c>
      <c r="E1997" s="287"/>
      <c r="F1997" s="287"/>
      <c r="G1997" s="287"/>
      <c r="H1997" s="288"/>
      <c r="I1997" s="288"/>
      <c r="J1997" s="288"/>
      <c r="K1997" s="289"/>
      <c r="L1997" s="289"/>
      <c r="M1997" s="289"/>
      <c r="N1997" s="289"/>
      <c r="O1997" s="289"/>
      <c r="P1997" s="289"/>
      <c r="Q1997" s="186">
        <f t="shared" si="273"/>
        <v>150000</v>
      </c>
      <c r="R1997" s="186">
        <f t="shared" si="272"/>
        <v>150000</v>
      </c>
      <c r="S1997" s="433">
        <v>0</v>
      </c>
      <c r="T1997" s="437">
        <v>150000</v>
      </c>
      <c r="U1997" s="433">
        <v>0</v>
      </c>
      <c r="V1997" s="433">
        <v>0</v>
      </c>
      <c r="W1997" s="433">
        <v>0</v>
      </c>
      <c r="X1997" s="433">
        <v>0</v>
      </c>
      <c r="Y1997" s="433">
        <v>0</v>
      </c>
      <c r="Z1997" s="433">
        <v>0</v>
      </c>
      <c r="AA1997" s="433">
        <v>0</v>
      </c>
      <c r="AB1997" s="433">
        <v>0</v>
      </c>
      <c r="AC1997" s="433">
        <v>0</v>
      </c>
      <c r="AD1997" s="433">
        <v>0</v>
      </c>
      <c r="AE1997" s="433">
        <v>0</v>
      </c>
      <c r="AF1997" s="433">
        <v>0</v>
      </c>
      <c r="AG1997" s="433">
        <v>0</v>
      </c>
      <c r="AH1997" s="433">
        <v>0</v>
      </c>
      <c r="AI1997" s="433">
        <v>0</v>
      </c>
      <c r="AJ1997" s="433">
        <v>0</v>
      </c>
      <c r="AK1997" s="175"/>
      <c r="AL1997" s="175">
        <v>-73596.600000000006</v>
      </c>
      <c r="AM1997" s="175">
        <v>147134.39999999999</v>
      </c>
      <c r="AN1997" s="175">
        <v>220731</v>
      </c>
    </row>
    <row r="1998" spans="1:40" s="7" customFormat="1" ht="23.25" customHeight="1" x14ac:dyDescent="0.35">
      <c r="A1998" s="256">
        <v>2024</v>
      </c>
      <c r="B1998" s="184">
        <f t="shared" si="275"/>
        <v>695</v>
      </c>
      <c r="C1998" s="393" t="s">
        <v>4691</v>
      </c>
      <c r="D1998" s="184">
        <v>37259</v>
      </c>
      <c r="E1998" s="287"/>
      <c r="F1998" s="287"/>
      <c r="G1998" s="287"/>
      <c r="H1998" s="288"/>
      <c r="I1998" s="288"/>
      <c r="J1998" s="288"/>
      <c r="K1998" s="289"/>
      <c r="L1998" s="289"/>
      <c r="M1998" s="289"/>
      <c r="N1998" s="289"/>
      <c r="O1998" s="289"/>
      <c r="P1998" s="289"/>
      <c r="Q1998" s="186">
        <f t="shared" si="273"/>
        <v>1517576</v>
      </c>
      <c r="R1998" s="186">
        <f t="shared" si="272"/>
        <v>1517576</v>
      </c>
      <c r="S1998" s="433">
        <v>0</v>
      </c>
      <c r="T1998" s="433">
        <v>0</v>
      </c>
      <c r="U1998" s="433">
        <v>0</v>
      </c>
      <c r="V1998" s="433">
        <v>0</v>
      </c>
      <c r="W1998" s="433">
        <v>0</v>
      </c>
      <c r="X1998" s="433">
        <v>0</v>
      </c>
      <c r="Y1998" s="433">
        <v>0</v>
      </c>
      <c r="Z1998" s="433">
        <v>0</v>
      </c>
      <c r="AA1998" s="433">
        <v>0</v>
      </c>
      <c r="AB1998" s="433">
        <v>0</v>
      </c>
      <c r="AC1998" s="438">
        <v>1517576</v>
      </c>
      <c r="AD1998" s="433">
        <v>0</v>
      </c>
      <c r="AE1998" s="433">
        <v>0</v>
      </c>
      <c r="AF1998" s="433">
        <v>0</v>
      </c>
      <c r="AG1998" s="433">
        <v>0</v>
      </c>
      <c r="AH1998" s="433">
        <v>0</v>
      </c>
      <c r="AI1998" s="433">
        <v>0</v>
      </c>
      <c r="AJ1998" s="433">
        <v>0</v>
      </c>
      <c r="AK1998" s="175"/>
      <c r="AL1998" s="175">
        <v>46250180.609999999</v>
      </c>
      <c r="AM1998" s="175">
        <v>51707933.609999999</v>
      </c>
      <c r="AN1998" s="175">
        <v>5457753</v>
      </c>
    </row>
    <row r="1999" spans="1:40" s="128" customFormat="1" ht="20.3" customHeight="1" x14ac:dyDescent="0.35">
      <c r="A1999" s="256"/>
      <c r="B1999" s="170" t="s">
        <v>22</v>
      </c>
      <c r="C1999" s="411"/>
      <c r="D1999" s="296" t="s">
        <v>172</v>
      </c>
      <c r="E1999" s="287" t="e">
        <f>VLOOKUP(D1999,'[1]2023-2025'!$A:$G,7,0)</f>
        <v>#N/A</v>
      </c>
      <c r="F1999" s="287"/>
      <c r="G1999" s="287"/>
      <c r="H1999" s="288" t="e">
        <v>#N/A</v>
      </c>
      <c r="I1999" s="288" t="e">
        <v>#N/A</v>
      </c>
      <c r="J1999" s="288" t="e">
        <f>VLOOKUP(D1999,[1]Лист3!$A:$AK,37,0)</f>
        <v>#N/A</v>
      </c>
      <c r="K1999" s="289" t="e">
        <v>#N/A</v>
      </c>
      <c r="L1999" s="289"/>
      <c r="M1999" s="289"/>
      <c r="N1999" s="289"/>
      <c r="O1999" s="289" t="e">
        <v>#N/A</v>
      </c>
      <c r="P1999" s="289"/>
      <c r="Q1999" s="297">
        <f t="shared" ref="Q1999:AJ1999" si="276">SUM(Q1543:Q1998)</f>
        <v>996178912.08999932</v>
      </c>
      <c r="R1999" s="297">
        <f t="shared" si="276"/>
        <v>984448859.34999967</v>
      </c>
      <c r="S1999" s="297">
        <f t="shared" si="276"/>
        <v>96095903.159999996</v>
      </c>
      <c r="T1999" s="297">
        <f t="shared" si="276"/>
        <v>61149099.669999994</v>
      </c>
      <c r="U1999" s="297">
        <f t="shared" si="276"/>
        <v>0</v>
      </c>
      <c r="V1999" s="297">
        <f t="shared" si="276"/>
        <v>7589924.0399999991</v>
      </c>
      <c r="W1999" s="297">
        <f t="shared" si="276"/>
        <v>11145751.710000003</v>
      </c>
      <c r="X1999" s="297">
        <f t="shared" si="276"/>
        <v>7587933.5300000012</v>
      </c>
      <c r="Y1999" s="297">
        <f t="shared" si="276"/>
        <v>0</v>
      </c>
      <c r="Z1999" s="297">
        <f t="shared" si="276"/>
        <v>49177185.840000011</v>
      </c>
      <c r="AA1999" s="297">
        <f t="shared" si="276"/>
        <v>427190047.79000002</v>
      </c>
      <c r="AB1999" s="297">
        <f t="shared" si="276"/>
        <v>22634878.910000004</v>
      </c>
      <c r="AC1999" s="297">
        <f t="shared" si="276"/>
        <v>265715533.97</v>
      </c>
      <c r="AD1999" s="297">
        <f t="shared" si="276"/>
        <v>0</v>
      </c>
      <c r="AE1999" s="297">
        <f t="shared" si="276"/>
        <v>2155092.9500000002</v>
      </c>
      <c r="AF1999" s="297">
        <f t="shared" si="276"/>
        <v>0</v>
      </c>
      <c r="AG1999" s="297">
        <f t="shared" si="276"/>
        <v>19865161.079999998</v>
      </c>
      <c r="AH1999" s="297">
        <f t="shared" si="276"/>
        <v>14142346.700000003</v>
      </c>
      <c r="AI1999" s="297">
        <f t="shared" si="276"/>
        <v>0</v>
      </c>
      <c r="AJ1999" s="297">
        <f t="shared" si="276"/>
        <v>11730052.74000001</v>
      </c>
      <c r="AK1999" s="175"/>
      <c r="AL1999" s="175"/>
      <c r="AM1999" s="175"/>
      <c r="AN1999" s="175"/>
    </row>
    <row r="2000" spans="1:40" s="128" customFormat="1" ht="20.3" customHeight="1" x14ac:dyDescent="0.35">
      <c r="A2000" s="256"/>
      <c r="B2000" s="298"/>
      <c r="C2000" s="412"/>
      <c r="D2000" s="275"/>
      <c r="E2000" s="287">
        <f>VLOOKUP(D2000,'[1]2023-2025'!$A:$G,7,0)</f>
        <v>0</v>
      </c>
      <c r="F2000" s="287"/>
      <c r="G2000" s="287"/>
      <c r="H2000" s="288" t="e">
        <v>#N/A</v>
      </c>
      <c r="I2000" s="288" t="e">
        <v>#N/A</v>
      </c>
      <c r="J2000" s="288" t="e">
        <f>VLOOKUP(D2000,[1]Лист3!$A:$AK,37,0)</f>
        <v>#N/A</v>
      </c>
      <c r="K2000" s="289" t="e">
        <v>#N/A</v>
      </c>
      <c r="L2000" s="289"/>
      <c r="M2000" s="289"/>
      <c r="N2000" s="289"/>
      <c r="O2000" s="289" t="e">
        <v>#N/A</v>
      </c>
      <c r="P2000" s="289"/>
      <c r="Q2000" s="275"/>
      <c r="R2000" s="275"/>
      <c r="S2000" s="277"/>
      <c r="T2000" s="277"/>
      <c r="U2000" s="277"/>
      <c r="V2000" s="277"/>
      <c r="W2000" s="277"/>
      <c r="X2000" s="277" t="s">
        <v>1915</v>
      </c>
      <c r="Y2000" s="277"/>
      <c r="Z2000" s="277"/>
      <c r="AA2000" s="277"/>
      <c r="AB2000" s="277"/>
      <c r="AC2000" s="277"/>
      <c r="AD2000" s="277"/>
      <c r="AE2000" s="277"/>
      <c r="AF2000" s="277"/>
      <c r="AG2000" s="277"/>
      <c r="AH2000" s="277"/>
      <c r="AI2000" s="277"/>
      <c r="AJ2000" s="277"/>
      <c r="AK2000" s="175"/>
      <c r="AL2000" s="175"/>
      <c r="AM2000" s="175"/>
      <c r="AN2000" s="175"/>
    </row>
    <row r="2001" spans="1:40" s="128" customFormat="1" ht="24.05" customHeight="1" x14ac:dyDescent="0.35">
      <c r="A2001" s="256">
        <v>2024</v>
      </c>
      <c r="B2001" s="184">
        <f>B1998+1</f>
        <v>696</v>
      </c>
      <c r="C2001" s="392" t="s">
        <v>1650</v>
      </c>
      <c r="D2001" s="184">
        <v>37356</v>
      </c>
      <c r="E2001" s="287" t="e">
        <f>VLOOKUP(D2001,'[1]2023-2025'!$A:$G,7,0)</f>
        <v>#N/A</v>
      </c>
      <c r="F2001" s="287"/>
      <c r="G2001" s="287" t="s">
        <v>1900</v>
      </c>
      <c r="H2001" s="288" t="e">
        <f>INDEX('[1]2023-2025'!$AK:$AK,MATCH(D2001,'[1]2023-2025'!$A:$A,0))</f>
        <v>#N/A</v>
      </c>
      <c r="I2001" s="288" t="e">
        <v>#N/A</v>
      </c>
      <c r="J2001" s="288" t="e">
        <f>VLOOKUP(D2001,[1]Лист3!$A:$AK,37,0)</f>
        <v>#N/A</v>
      </c>
      <c r="K2001" s="289" t="e">
        <f>INDEX('[1]2023-2025'!$G:$G,MATCH(D2001,'[1]2023-2025'!$A:$A,0))</f>
        <v>#N/A</v>
      </c>
      <c r="L2001" s="289"/>
      <c r="M2001" s="289"/>
      <c r="N2001" s="289"/>
      <c r="O2001" s="289" t="e">
        <v>#N/A</v>
      </c>
      <c r="P2001" s="289" t="e">
        <v>#N/A</v>
      </c>
      <c r="Q2001" s="186">
        <f t="shared" ref="Q2001:Q2022" si="277">SUM(S2001:AJ2001)</f>
        <v>2277869.4500000002</v>
      </c>
      <c r="R2001" s="186">
        <f t="shared" ref="R2001:R2022" si="278">SUM(S2001:AI2001)</f>
        <v>2277869.4500000002</v>
      </c>
      <c r="S2001" s="433">
        <v>0</v>
      </c>
      <c r="T2001" s="433">
        <v>0</v>
      </c>
      <c r="U2001" s="433">
        <v>0</v>
      </c>
      <c r="V2001" s="186">
        <v>572098.17000000004</v>
      </c>
      <c r="W2001" s="186">
        <v>1186624.28</v>
      </c>
      <c r="X2001" s="433">
        <v>0</v>
      </c>
      <c r="Y2001" s="433">
        <v>0</v>
      </c>
      <c r="Z2001" s="433">
        <v>0</v>
      </c>
      <c r="AA2001" s="433">
        <v>0</v>
      </c>
      <c r="AB2001" s="433">
        <v>519147</v>
      </c>
      <c r="AC2001" s="433">
        <v>0</v>
      </c>
      <c r="AD2001" s="433">
        <v>0</v>
      </c>
      <c r="AE2001" s="433">
        <v>0</v>
      </c>
      <c r="AF2001" s="433">
        <v>0</v>
      </c>
      <c r="AG2001" s="433">
        <v>0</v>
      </c>
      <c r="AH2001" s="433">
        <v>0</v>
      </c>
      <c r="AI2001" s="433">
        <v>0</v>
      </c>
      <c r="AJ2001" s="433">
        <v>0</v>
      </c>
      <c r="AK2001" s="175"/>
      <c r="AL2001" s="175">
        <v>19143918.850000001</v>
      </c>
      <c r="AM2001" s="175">
        <v>21421788.300000001</v>
      </c>
      <c r="AN2001" s="175">
        <v>2277869.4500000002</v>
      </c>
    </row>
    <row r="2002" spans="1:40" s="128" customFormat="1" ht="24.05" customHeight="1" x14ac:dyDescent="0.35">
      <c r="A2002" s="256">
        <v>2024</v>
      </c>
      <c r="B2002" s="184">
        <f t="shared" ref="B2002:B2022" si="279">B2001+1</f>
        <v>697</v>
      </c>
      <c r="C2002" s="392" t="s">
        <v>1651</v>
      </c>
      <c r="D2002" s="184">
        <v>37393</v>
      </c>
      <c r="E2002" s="287" t="e">
        <f>VLOOKUP(D2002,'[1]2023-2025'!$A:$G,7,0)</f>
        <v>#N/A</v>
      </c>
      <c r="F2002" s="287"/>
      <c r="G2002" s="287" t="s">
        <v>1900</v>
      </c>
      <c r="H2002" s="288" t="e">
        <f>INDEX('[1]2023-2025'!$AK:$AK,MATCH(D2002,'[1]2023-2025'!$A:$A,0))</f>
        <v>#N/A</v>
      </c>
      <c r="I2002" s="288" t="e">
        <v>#N/A</v>
      </c>
      <c r="J2002" s="288" t="e">
        <f>VLOOKUP(D2002,[1]Лист3!$A:$AK,37,0)</f>
        <v>#N/A</v>
      </c>
      <c r="K2002" s="289" t="e">
        <f>INDEX('[1]2023-2025'!$G:$G,MATCH(D2002,'[1]2023-2025'!$A:$A,0))</f>
        <v>#N/A</v>
      </c>
      <c r="L2002" s="289"/>
      <c r="M2002" s="289"/>
      <c r="N2002" s="289"/>
      <c r="O2002" s="289" t="e">
        <v>#N/A</v>
      </c>
      <c r="P2002" s="289" t="e">
        <v>#N/A</v>
      </c>
      <c r="Q2002" s="186">
        <f t="shared" si="277"/>
        <v>1018905.18</v>
      </c>
      <c r="R2002" s="186">
        <f t="shared" si="278"/>
        <v>1018905.18</v>
      </c>
      <c r="S2002" s="433">
        <v>0</v>
      </c>
      <c r="T2002" s="433">
        <v>0</v>
      </c>
      <c r="U2002" s="433">
        <v>0</v>
      </c>
      <c r="V2002" s="186">
        <v>1018905.18</v>
      </c>
      <c r="W2002" s="433">
        <v>0</v>
      </c>
      <c r="X2002" s="433">
        <v>0</v>
      </c>
      <c r="Y2002" s="433">
        <v>0</v>
      </c>
      <c r="Z2002" s="433">
        <v>0</v>
      </c>
      <c r="AA2002" s="433">
        <v>0</v>
      </c>
      <c r="AB2002" s="433">
        <v>0</v>
      </c>
      <c r="AC2002" s="433">
        <v>0</v>
      </c>
      <c r="AD2002" s="433">
        <v>0</v>
      </c>
      <c r="AE2002" s="433">
        <v>0</v>
      </c>
      <c r="AF2002" s="433">
        <v>0</v>
      </c>
      <c r="AG2002" s="433">
        <v>0</v>
      </c>
      <c r="AH2002" s="433">
        <v>0</v>
      </c>
      <c r="AI2002" s="433">
        <v>0</v>
      </c>
      <c r="AJ2002" s="433">
        <v>0</v>
      </c>
      <c r="AK2002" s="175"/>
      <c r="AL2002" s="175">
        <v>44665836.649999999</v>
      </c>
      <c r="AM2002" s="175">
        <v>45684741.829999998</v>
      </c>
      <c r="AN2002" s="175">
        <v>1018905.18</v>
      </c>
    </row>
    <row r="2003" spans="1:40" s="128" customFormat="1" ht="24.05" customHeight="1" x14ac:dyDescent="0.35">
      <c r="A2003" s="256">
        <v>2024</v>
      </c>
      <c r="B2003" s="184">
        <f t="shared" si="279"/>
        <v>698</v>
      </c>
      <c r="C2003" s="392" t="s">
        <v>3135</v>
      </c>
      <c r="D2003" s="184">
        <v>37395</v>
      </c>
      <c r="E2003" s="287" t="e">
        <f>VLOOKUP(D2003,'[1]2023-2025'!$A:$G,7,0)</f>
        <v>#N/A</v>
      </c>
      <c r="F2003" s="287"/>
      <c r="G2003" s="287" t="s">
        <v>1899</v>
      </c>
      <c r="H2003" s="288" t="e">
        <f>INDEX('[1]2023-2025'!$AK:$AK,MATCH(D2003,'[1]2023-2025'!$A:$A,0))</f>
        <v>#N/A</v>
      </c>
      <c r="I2003" s="288" t="e">
        <v>#N/A</v>
      </c>
      <c r="J2003" s="288" t="e">
        <f>VLOOKUP(D2003,[1]Лист3!$A:$AK,37,0)</f>
        <v>#N/A</v>
      </c>
      <c r="K2003" s="289" t="e">
        <f>INDEX('[1]2023-2025'!$G:$G,MATCH(D2003,'[1]2023-2025'!$A:$A,0))</f>
        <v>#N/A</v>
      </c>
      <c r="L2003" s="289"/>
      <c r="M2003" s="289"/>
      <c r="N2003" s="289"/>
      <c r="O2003" s="289" t="e">
        <v>#N/A</v>
      </c>
      <c r="P2003" s="289" t="e">
        <v>#N/A</v>
      </c>
      <c r="Q2003" s="186">
        <f t="shared" si="277"/>
        <v>3948280</v>
      </c>
      <c r="R2003" s="186">
        <f t="shared" si="278"/>
        <v>3948280</v>
      </c>
      <c r="S2003" s="433">
        <v>0</v>
      </c>
      <c r="T2003" s="433">
        <v>0</v>
      </c>
      <c r="U2003" s="433">
        <v>0</v>
      </c>
      <c r="V2003" s="433">
        <v>139430</v>
      </c>
      <c r="W2003" s="433">
        <v>0</v>
      </c>
      <c r="X2003" s="433">
        <v>0</v>
      </c>
      <c r="Y2003" s="433">
        <v>0</v>
      </c>
      <c r="Z2003" s="433">
        <v>0</v>
      </c>
      <c r="AA2003" s="433">
        <v>3808850</v>
      </c>
      <c r="AB2003" s="433">
        <v>0</v>
      </c>
      <c r="AC2003" s="433">
        <v>0</v>
      </c>
      <c r="AD2003" s="433">
        <v>0</v>
      </c>
      <c r="AE2003" s="433">
        <v>0</v>
      </c>
      <c r="AF2003" s="433">
        <v>0</v>
      </c>
      <c r="AG2003" s="433">
        <v>0</v>
      </c>
      <c r="AH2003" s="433">
        <v>0</v>
      </c>
      <c r="AI2003" s="433">
        <v>0</v>
      </c>
      <c r="AJ2003" s="433">
        <v>0</v>
      </c>
      <c r="AK2003" s="175"/>
      <c r="AL2003" s="175">
        <v>53899572.310000002</v>
      </c>
      <c r="AM2003" s="175">
        <v>57847852.310000002</v>
      </c>
      <c r="AN2003" s="175">
        <v>3948280</v>
      </c>
    </row>
    <row r="2004" spans="1:40" s="128" customFormat="1" ht="24.05" customHeight="1" x14ac:dyDescent="0.35">
      <c r="A2004" s="256">
        <v>2024</v>
      </c>
      <c r="B2004" s="184">
        <f t="shared" si="279"/>
        <v>699</v>
      </c>
      <c r="C2004" s="392" t="s">
        <v>3873</v>
      </c>
      <c r="D2004" s="184">
        <v>37369</v>
      </c>
      <c r="E2004" s="287" t="e">
        <f>VLOOKUP(D2004,'[1]2023-2025'!$A:$G,7,0)</f>
        <v>#N/A</v>
      </c>
      <c r="F2004" s="287"/>
      <c r="G2004" s="287" t="s">
        <v>1899</v>
      </c>
      <c r="H2004" s="288" t="e">
        <f>INDEX('[1]2023-2025'!$AK:$AK,MATCH(D2004,'[1]2023-2025'!$A:$A,0))</f>
        <v>#N/A</v>
      </c>
      <c r="I2004" s="288" t="e">
        <v>#N/A</v>
      </c>
      <c r="J2004" s="288" t="e">
        <f>VLOOKUP(D2004,[1]Лист3!$A:$AK,37,0)</f>
        <v>#N/A</v>
      </c>
      <c r="K2004" s="289" t="e">
        <f>INDEX('[1]2023-2025'!$G:$G,MATCH(D2004,'[1]2023-2025'!$A:$A,0))</f>
        <v>#N/A</v>
      </c>
      <c r="L2004" s="289"/>
      <c r="M2004" s="289"/>
      <c r="N2004" s="289"/>
      <c r="O2004" s="289" t="e">
        <v>#N/A</v>
      </c>
      <c r="P2004" s="289" t="e">
        <v>#N/A</v>
      </c>
      <c r="Q2004" s="186">
        <f t="shared" si="277"/>
        <v>1365471.59</v>
      </c>
      <c r="R2004" s="186">
        <f t="shared" si="278"/>
        <v>1345138.77</v>
      </c>
      <c r="S2004" s="433">
        <v>0</v>
      </c>
      <c r="T2004" s="433">
        <v>1089585.8799999999</v>
      </c>
      <c r="U2004" s="433">
        <v>0</v>
      </c>
      <c r="V2004" s="433">
        <v>69970.599999999991</v>
      </c>
      <c r="W2004" s="433">
        <v>0</v>
      </c>
      <c r="X2004" s="433">
        <v>0</v>
      </c>
      <c r="Y2004" s="433">
        <v>0</v>
      </c>
      <c r="Z2004" s="433">
        <v>0</v>
      </c>
      <c r="AA2004" s="433">
        <v>0</v>
      </c>
      <c r="AB2004" s="433">
        <v>0</v>
      </c>
      <c r="AC2004" s="433">
        <v>0</v>
      </c>
      <c r="AD2004" s="433">
        <v>0</v>
      </c>
      <c r="AE2004" s="433">
        <v>0</v>
      </c>
      <c r="AF2004" s="433">
        <v>0</v>
      </c>
      <c r="AG2004" s="433">
        <v>185582.29</v>
      </c>
      <c r="AH2004" s="433">
        <v>0</v>
      </c>
      <c r="AI2004" s="433">
        <v>0</v>
      </c>
      <c r="AJ2004" s="433">
        <v>20332.82</v>
      </c>
      <c r="AK2004" s="175"/>
      <c r="AL2004" s="175">
        <v>3337196.34</v>
      </c>
      <c r="AM2004" s="175">
        <v>7226751.2800000003</v>
      </c>
      <c r="AN2004" s="175">
        <v>3889554.9400000004</v>
      </c>
    </row>
    <row r="2005" spans="1:40" s="128" customFormat="1" ht="24.05" customHeight="1" x14ac:dyDescent="0.35">
      <c r="A2005" s="256">
        <v>2024</v>
      </c>
      <c r="B2005" s="184">
        <f t="shared" si="279"/>
        <v>700</v>
      </c>
      <c r="C2005" s="392" t="s">
        <v>3874</v>
      </c>
      <c r="D2005" s="184">
        <v>37371</v>
      </c>
      <c r="E2005" s="287" t="e">
        <f>VLOOKUP(D2005,'[1]2023-2025'!$A:$G,7,0)</f>
        <v>#N/A</v>
      </c>
      <c r="F2005" s="287"/>
      <c r="G2005" s="287" t="s">
        <v>1899</v>
      </c>
      <c r="H2005" s="288" t="e">
        <f>INDEX('[1]2023-2025'!$AK:$AK,MATCH(D2005,'[1]2023-2025'!$A:$A,0))</f>
        <v>#N/A</v>
      </c>
      <c r="I2005" s="288" t="e">
        <v>#N/A</v>
      </c>
      <c r="J2005" s="288" t="e">
        <f>VLOOKUP(D2005,[1]Лист3!$A:$AK,37,0)</f>
        <v>#N/A</v>
      </c>
      <c r="K2005" s="289" t="e">
        <f>INDEX('[1]2023-2025'!$G:$G,MATCH(D2005,'[1]2023-2025'!$A:$A,0))</f>
        <v>#N/A</v>
      </c>
      <c r="L2005" s="289"/>
      <c r="M2005" s="289"/>
      <c r="N2005" s="289"/>
      <c r="O2005" s="289" t="e">
        <v>#N/A</v>
      </c>
      <c r="P2005" s="289" t="e">
        <v>#N/A</v>
      </c>
      <c r="Q2005" s="186">
        <f t="shared" si="277"/>
        <v>1364279.58</v>
      </c>
      <c r="R2005" s="186">
        <f t="shared" si="278"/>
        <v>1345138.77</v>
      </c>
      <c r="S2005" s="433">
        <v>0</v>
      </c>
      <c r="T2005" s="433">
        <v>1089585.8799999999</v>
      </c>
      <c r="U2005" s="433">
        <v>0</v>
      </c>
      <c r="V2005" s="433">
        <v>69970.599999999991</v>
      </c>
      <c r="W2005" s="433">
        <v>0</v>
      </c>
      <c r="X2005" s="433">
        <v>0</v>
      </c>
      <c r="Y2005" s="433">
        <v>0</v>
      </c>
      <c r="Z2005" s="433">
        <v>0</v>
      </c>
      <c r="AA2005" s="433">
        <v>0</v>
      </c>
      <c r="AB2005" s="433">
        <v>0</v>
      </c>
      <c r="AC2005" s="433">
        <v>0</v>
      </c>
      <c r="AD2005" s="433">
        <v>0</v>
      </c>
      <c r="AE2005" s="433">
        <v>0</v>
      </c>
      <c r="AF2005" s="433">
        <v>0</v>
      </c>
      <c r="AG2005" s="433">
        <v>185582.29</v>
      </c>
      <c r="AH2005" s="433">
        <v>0</v>
      </c>
      <c r="AI2005" s="433">
        <v>0</v>
      </c>
      <c r="AJ2005" s="433">
        <v>19140.809999999998</v>
      </c>
      <c r="AK2005" s="175"/>
      <c r="AL2005" s="175">
        <v>3307490.1799999997</v>
      </c>
      <c r="AM2005" s="175">
        <v>7195853.1100000003</v>
      </c>
      <c r="AN2005" s="175">
        <v>3888362.9300000006</v>
      </c>
    </row>
    <row r="2006" spans="1:40" s="128" customFormat="1" ht="24.05" customHeight="1" x14ac:dyDescent="0.35">
      <c r="A2006" s="256">
        <v>2024</v>
      </c>
      <c r="B2006" s="184">
        <f t="shared" si="279"/>
        <v>701</v>
      </c>
      <c r="C2006" s="392" t="s">
        <v>3105</v>
      </c>
      <c r="D2006" s="184">
        <v>37362</v>
      </c>
      <c r="E2006" s="287"/>
      <c r="F2006" s="287"/>
      <c r="G2006" s="287"/>
      <c r="H2006" s="288"/>
      <c r="I2006" s="288" t="e">
        <v>#N/A</v>
      </c>
      <c r="J2006" s="288" t="e">
        <f>VLOOKUP(D2006,[1]Лист3!$A:$AK,37,0)</f>
        <v>#N/A</v>
      </c>
      <c r="K2006" s="289"/>
      <c r="L2006" s="289"/>
      <c r="M2006" s="289"/>
      <c r="N2006" s="289"/>
      <c r="O2006" s="289"/>
      <c r="P2006" s="289"/>
      <c r="Q2006" s="186">
        <f t="shared" si="277"/>
        <v>18164813.380000003</v>
      </c>
      <c r="R2006" s="186">
        <f t="shared" si="278"/>
        <v>17860213.030000001</v>
      </c>
      <c r="S2006" s="433">
        <v>8587346.3499999996</v>
      </c>
      <c r="T2006" s="433">
        <v>0</v>
      </c>
      <c r="U2006" s="433">
        <v>0</v>
      </c>
      <c r="V2006" s="433">
        <v>0</v>
      </c>
      <c r="W2006" s="433">
        <v>0</v>
      </c>
      <c r="X2006" s="433">
        <v>0</v>
      </c>
      <c r="Y2006" s="433">
        <v>0</v>
      </c>
      <c r="Z2006" s="433">
        <v>0</v>
      </c>
      <c r="AA2006" s="433">
        <v>0</v>
      </c>
      <c r="AB2006" s="433">
        <v>0</v>
      </c>
      <c r="AC2006" s="433">
        <v>8832782.1500000004</v>
      </c>
      <c r="AD2006" s="433">
        <v>0</v>
      </c>
      <c r="AE2006" s="433">
        <v>0</v>
      </c>
      <c r="AF2006" s="433">
        <v>0</v>
      </c>
      <c r="AG2006" s="433">
        <v>440084.53</v>
      </c>
      <c r="AH2006" s="433">
        <v>0</v>
      </c>
      <c r="AI2006" s="433">
        <v>0</v>
      </c>
      <c r="AJ2006" s="433">
        <v>304600.34999999998</v>
      </c>
      <c r="AK2006" s="175"/>
      <c r="AL2006" s="175">
        <v>16471256.810000002</v>
      </c>
      <c r="AM2006" s="175">
        <v>46364407.880000003</v>
      </c>
      <c r="AN2006" s="175">
        <v>29893151.07</v>
      </c>
    </row>
    <row r="2007" spans="1:40" s="7" customFormat="1" ht="24.05" customHeight="1" x14ac:dyDescent="0.35">
      <c r="A2007" s="256">
        <v>2024</v>
      </c>
      <c r="B2007" s="184">
        <f t="shared" si="279"/>
        <v>702</v>
      </c>
      <c r="C2007" s="392" t="s">
        <v>1652</v>
      </c>
      <c r="D2007" s="184">
        <v>37400</v>
      </c>
      <c r="E2007" s="287" t="e">
        <f>VLOOKUP(D2007,'[1]2023-2025'!$A:$G,7,0)</f>
        <v>#N/A</v>
      </c>
      <c r="F2007" s="287"/>
      <c r="G2007" s="287" t="s">
        <v>1900</v>
      </c>
      <c r="H2007" s="288" t="e">
        <f>INDEX('[1]2023-2025'!$AK:$AK,MATCH(D2007,'[1]2023-2025'!$A:$A,0))</f>
        <v>#N/A</v>
      </c>
      <c r="I2007" s="288" t="e">
        <v>#N/A</v>
      </c>
      <c r="J2007" s="288" t="e">
        <f>VLOOKUP(D2007,[1]Лист3!$A:$AK,37,0)</f>
        <v>#N/A</v>
      </c>
      <c r="K2007" s="289" t="e">
        <f>INDEX('[1]2023-2025'!$G:$G,MATCH(D2007,'[1]2023-2025'!$A:$A,0))</f>
        <v>#N/A</v>
      </c>
      <c r="L2007" s="289"/>
      <c r="M2007" s="289"/>
      <c r="N2007" s="289"/>
      <c r="O2007" s="289" t="e">
        <v>#N/A</v>
      </c>
      <c r="P2007" s="289" t="e">
        <v>#N/A</v>
      </c>
      <c r="Q2007" s="186">
        <f t="shared" si="277"/>
        <v>3231629</v>
      </c>
      <c r="R2007" s="186">
        <f t="shared" si="278"/>
        <v>3231629</v>
      </c>
      <c r="S2007" s="433">
        <v>2132771</v>
      </c>
      <c r="T2007" s="433">
        <v>0</v>
      </c>
      <c r="U2007" s="433">
        <v>0</v>
      </c>
      <c r="V2007" s="433">
        <v>0</v>
      </c>
      <c r="W2007" s="433">
        <v>0</v>
      </c>
      <c r="X2007" s="433">
        <v>0</v>
      </c>
      <c r="Y2007" s="433">
        <v>0</v>
      </c>
      <c r="Z2007" s="433">
        <v>0</v>
      </c>
      <c r="AA2007" s="433">
        <v>0</v>
      </c>
      <c r="AB2007" s="433">
        <v>1098858</v>
      </c>
      <c r="AC2007" s="433">
        <v>0</v>
      </c>
      <c r="AD2007" s="433">
        <v>0</v>
      </c>
      <c r="AE2007" s="433">
        <v>0</v>
      </c>
      <c r="AF2007" s="433">
        <v>0</v>
      </c>
      <c r="AG2007" s="433">
        <v>0</v>
      </c>
      <c r="AH2007" s="433">
        <v>0</v>
      </c>
      <c r="AI2007" s="433">
        <v>0</v>
      </c>
      <c r="AJ2007" s="433">
        <v>0</v>
      </c>
      <c r="AK2007" s="175"/>
      <c r="AL2007" s="175">
        <v>86898602.959999993</v>
      </c>
      <c r="AM2007" s="175">
        <v>90539154.959999993</v>
      </c>
      <c r="AN2007" s="175">
        <v>3640552</v>
      </c>
    </row>
    <row r="2008" spans="1:40" s="7" customFormat="1" ht="24.05" customHeight="1" x14ac:dyDescent="0.35">
      <c r="A2008" s="256">
        <v>2024</v>
      </c>
      <c r="B2008" s="184">
        <f t="shared" si="279"/>
        <v>703</v>
      </c>
      <c r="C2008" s="392" t="s">
        <v>4700</v>
      </c>
      <c r="D2008" s="184">
        <v>37278</v>
      </c>
      <c r="E2008" s="287"/>
      <c r="F2008" s="287"/>
      <c r="G2008" s="287"/>
      <c r="H2008" s="288"/>
      <c r="I2008" s="288"/>
      <c r="J2008" s="288"/>
      <c r="K2008" s="289"/>
      <c r="L2008" s="289"/>
      <c r="M2008" s="289"/>
      <c r="N2008" s="289"/>
      <c r="O2008" s="289"/>
      <c r="P2008" s="289"/>
      <c r="Q2008" s="186">
        <f t="shared" si="277"/>
        <v>656113</v>
      </c>
      <c r="R2008" s="186">
        <f t="shared" si="278"/>
        <v>656113</v>
      </c>
      <c r="S2008" s="433">
        <v>0</v>
      </c>
      <c r="T2008" s="433">
        <v>0</v>
      </c>
      <c r="U2008" s="433">
        <v>0</v>
      </c>
      <c r="V2008" s="186">
        <v>262637</v>
      </c>
      <c r="W2008" s="186">
        <v>393476</v>
      </c>
      <c r="X2008" s="433">
        <v>0</v>
      </c>
      <c r="Y2008" s="433">
        <v>0</v>
      </c>
      <c r="Z2008" s="433">
        <v>0</v>
      </c>
      <c r="AA2008" s="433">
        <v>0</v>
      </c>
      <c r="AB2008" s="433">
        <v>0</v>
      </c>
      <c r="AC2008" s="433">
        <v>0</v>
      </c>
      <c r="AD2008" s="433">
        <v>0</v>
      </c>
      <c r="AE2008" s="433">
        <v>0</v>
      </c>
      <c r="AF2008" s="433">
        <v>0</v>
      </c>
      <c r="AG2008" s="433">
        <v>0</v>
      </c>
      <c r="AH2008" s="433">
        <v>0</v>
      </c>
      <c r="AI2008" s="433">
        <v>0</v>
      </c>
      <c r="AJ2008" s="433">
        <v>0</v>
      </c>
      <c r="AK2008" s="175"/>
      <c r="AL2008" s="175">
        <v>44167472.990000002</v>
      </c>
      <c r="AM2008" s="175">
        <v>45522893.990000002</v>
      </c>
      <c r="AN2008" s="175">
        <v>1355421</v>
      </c>
    </row>
    <row r="2009" spans="1:40" s="7" customFormat="1" ht="24.05" customHeight="1" x14ac:dyDescent="0.35">
      <c r="A2009" s="256">
        <v>2024</v>
      </c>
      <c r="B2009" s="184">
        <f t="shared" si="279"/>
        <v>704</v>
      </c>
      <c r="C2009" s="392" t="s">
        <v>4701</v>
      </c>
      <c r="D2009" s="184">
        <v>37286</v>
      </c>
      <c r="E2009" s="287"/>
      <c r="F2009" s="287"/>
      <c r="G2009" s="287"/>
      <c r="H2009" s="288"/>
      <c r="I2009" s="288"/>
      <c r="J2009" s="288"/>
      <c r="K2009" s="289"/>
      <c r="L2009" s="289"/>
      <c r="M2009" s="289"/>
      <c r="N2009" s="289"/>
      <c r="O2009" s="289"/>
      <c r="P2009" s="289"/>
      <c r="Q2009" s="186">
        <f t="shared" si="277"/>
        <v>1594144</v>
      </c>
      <c r="R2009" s="186">
        <f t="shared" si="278"/>
        <v>1594144</v>
      </c>
      <c r="S2009" s="433">
        <v>0</v>
      </c>
      <c r="T2009" s="433">
        <v>0</v>
      </c>
      <c r="U2009" s="433">
        <v>0</v>
      </c>
      <c r="V2009" s="433">
        <v>0</v>
      </c>
      <c r="W2009" s="433">
        <v>0</v>
      </c>
      <c r="X2009" s="433">
        <v>0</v>
      </c>
      <c r="Y2009" s="433">
        <v>0</v>
      </c>
      <c r="Z2009" s="433">
        <v>0</v>
      </c>
      <c r="AA2009" s="433">
        <v>0</v>
      </c>
      <c r="AB2009" s="433">
        <v>0</v>
      </c>
      <c r="AC2009" s="186">
        <v>1594144</v>
      </c>
      <c r="AD2009" s="433">
        <v>0</v>
      </c>
      <c r="AE2009" s="433">
        <v>0</v>
      </c>
      <c r="AF2009" s="433">
        <v>0</v>
      </c>
      <c r="AG2009" s="433">
        <v>0</v>
      </c>
      <c r="AH2009" s="433">
        <v>0</v>
      </c>
      <c r="AI2009" s="433">
        <v>0</v>
      </c>
      <c r="AJ2009" s="433">
        <v>0</v>
      </c>
      <c r="AK2009" s="175"/>
      <c r="AL2009" s="175">
        <v>49037136.240000002</v>
      </c>
      <c r="AM2009" s="175">
        <v>54810998.240000002</v>
      </c>
      <c r="AN2009" s="175">
        <v>5773862</v>
      </c>
    </row>
    <row r="2010" spans="1:40" s="7" customFormat="1" ht="24.05" customHeight="1" x14ac:dyDescent="0.35">
      <c r="A2010" s="256">
        <v>2024</v>
      </c>
      <c r="B2010" s="184">
        <f t="shared" si="279"/>
        <v>705</v>
      </c>
      <c r="C2010" s="44" t="s">
        <v>4702</v>
      </c>
      <c r="D2010" s="43">
        <v>37290</v>
      </c>
      <c r="E2010" s="287"/>
      <c r="F2010" s="287"/>
      <c r="G2010" s="287"/>
      <c r="H2010" s="288"/>
      <c r="I2010" s="288"/>
      <c r="J2010" s="288"/>
      <c r="K2010" s="289"/>
      <c r="L2010" s="289"/>
      <c r="M2010" s="289"/>
      <c r="N2010" s="289"/>
      <c r="O2010" s="289"/>
      <c r="P2010" s="289"/>
      <c r="Q2010" s="186">
        <f t="shared" si="277"/>
        <v>1132471</v>
      </c>
      <c r="R2010" s="186">
        <f t="shared" si="278"/>
        <v>1132471</v>
      </c>
      <c r="S2010" s="433">
        <v>0</v>
      </c>
      <c r="T2010" s="433">
        <v>0</v>
      </c>
      <c r="U2010" s="433">
        <v>0</v>
      </c>
      <c r="V2010" s="433">
        <v>0</v>
      </c>
      <c r="W2010" s="433">
        <v>0</v>
      </c>
      <c r="X2010" s="433">
        <v>0</v>
      </c>
      <c r="Y2010" s="433">
        <v>0</v>
      </c>
      <c r="Z2010" s="433">
        <v>0</v>
      </c>
      <c r="AA2010" s="433">
        <v>0</v>
      </c>
      <c r="AB2010" s="433">
        <v>0</v>
      </c>
      <c r="AC2010" s="186">
        <v>1132471</v>
      </c>
      <c r="AD2010" s="433">
        <v>0</v>
      </c>
      <c r="AE2010" s="433">
        <v>0</v>
      </c>
      <c r="AF2010" s="433">
        <v>0</v>
      </c>
      <c r="AG2010" s="433">
        <v>0</v>
      </c>
      <c r="AH2010" s="433">
        <v>0</v>
      </c>
      <c r="AI2010" s="433">
        <v>0</v>
      </c>
      <c r="AJ2010" s="433">
        <v>0</v>
      </c>
      <c r="AK2010" s="175"/>
      <c r="AL2010" s="175">
        <v>38529177.670000002</v>
      </c>
      <c r="AM2010" s="175">
        <v>42851423.670000002</v>
      </c>
      <c r="AN2010" s="175">
        <v>4322246</v>
      </c>
    </row>
    <row r="2011" spans="1:40" s="7" customFormat="1" ht="24.05" customHeight="1" x14ac:dyDescent="0.35">
      <c r="A2011" s="256">
        <v>2024</v>
      </c>
      <c r="B2011" s="184">
        <f t="shared" si="279"/>
        <v>706</v>
      </c>
      <c r="C2011" s="44" t="s">
        <v>4703</v>
      </c>
      <c r="D2011" s="184">
        <v>37292</v>
      </c>
      <c r="E2011" s="287"/>
      <c r="F2011" s="287"/>
      <c r="G2011" s="287"/>
      <c r="H2011" s="288"/>
      <c r="I2011" s="288"/>
      <c r="J2011" s="288"/>
      <c r="K2011" s="289"/>
      <c r="L2011" s="289"/>
      <c r="M2011" s="289"/>
      <c r="N2011" s="289"/>
      <c r="O2011" s="289"/>
      <c r="P2011" s="289"/>
      <c r="Q2011" s="186">
        <f t="shared" si="277"/>
        <v>178705</v>
      </c>
      <c r="R2011" s="186">
        <f t="shared" si="278"/>
        <v>178705</v>
      </c>
      <c r="S2011" s="433">
        <v>0</v>
      </c>
      <c r="T2011" s="433">
        <v>0</v>
      </c>
      <c r="U2011" s="433">
        <v>0</v>
      </c>
      <c r="V2011" s="433">
        <v>0</v>
      </c>
      <c r="W2011" s="433">
        <v>0</v>
      </c>
      <c r="X2011" s="433">
        <v>0</v>
      </c>
      <c r="Y2011" s="433">
        <v>0</v>
      </c>
      <c r="Z2011" s="433">
        <v>0</v>
      </c>
      <c r="AA2011" s="433">
        <v>0</v>
      </c>
      <c r="AB2011" s="186">
        <v>178705</v>
      </c>
      <c r="AC2011" s="433">
        <v>0</v>
      </c>
      <c r="AD2011" s="433">
        <v>0</v>
      </c>
      <c r="AE2011" s="433">
        <v>0</v>
      </c>
      <c r="AF2011" s="433">
        <v>0</v>
      </c>
      <c r="AG2011" s="433">
        <v>0</v>
      </c>
      <c r="AH2011" s="433">
        <v>0</v>
      </c>
      <c r="AI2011" s="433">
        <v>0</v>
      </c>
      <c r="AJ2011" s="433">
        <v>0</v>
      </c>
      <c r="AK2011" s="175"/>
      <c r="AL2011" s="175">
        <v>43502170.079999998</v>
      </c>
      <c r="AM2011" s="175">
        <v>47142353.079999998</v>
      </c>
      <c r="AN2011" s="175">
        <v>3640183</v>
      </c>
    </row>
    <row r="2012" spans="1:40" s="7" customFormat="1" ht="24.05" customHeight="1" x14ac:dyDescent="0.35">
      <c r="A2012" s="256">
        <v>2024</v>
      </c>
      <c r="B2012" s="184">
        <f t="shared" si="279"/>
        <v>707</v>
      </c>
      <c r="C2012" s="44" t="s">
        <v>4704</v>
      </c>
      <c r="D2012" s="43">
        <v>37293</v>
      </c>
      <c r="E2012" s="287"/>
      <c r="F2012" s="287"/>
      <c r="G2012" s="287"/>
      <c r="H2012" s="288"/>
      <c r="I2012" s="288"/>
      <c r="J2012" s="288"/>
      <c r="K2012" s="289"/>
      <c r="L2012" s="289"/>
      <c r="M2012" s="289"/>
      <c r="N2012" s="289"/>
      <c r="O2012" s="289"/>
      <c r="P2012" s="289"/>
      <c r="Q2012" s="186">
        <f t="shared" si="277"/>
        <v>915872</v>
      </c>
      <c r="R2012" s="186">
        <f t="shared" si="278"/>
        <v>915872</v>
      </c>
      <c r="S2012" s="433">
        <v>0</v>
      </c>
      <c r="T2012" s="433">
        <v>0</v>
      </c>
      <c r="U2012" s="433">
        <v>0</v>
      </c>
      <c r="V2012" s="186">
        <v>203446</v>
      </c>
      <c r="W2012" s="433">
        <v>0</v>
      </c>
      <c r="X2012" s="186">
        <v>264986</v>
      </c>
      <c r="Y2012" s="433">
        <v>0</v>
      </c>
      <c r="Z2012" s="433">
        <v>0</v>
      </c>
      <c r="AA2012" s="433">
        <v>0</v>
      </c>
      <c r="AB2012" s="433">
        <v>0</v>
      </c>
      <c r="AC2012" s="186">
        <v>447440</v>
      </c>
      <c r="AD2012" s="433">
        <v>0</v>
      </c>
      <c r="AE2012" s="433">
        <v>0</v>
      </c>
      <c r="AF2012" s="433">
        <v>0</v>
      </c>
      <c r="AG2012" s="433">
        <v>0</v>
      </c>
      <c r="AH2012" s="433">
        <v>0</v>
      </c>
      <c r="AI2012" s="433">
        <v>0</v>
      </c>
      <c r="AJ2012" s="433">
        <v>0</v>
      </c>
      <c r="AK2012" s="175"/>
      <c r="AL2012" s="175">
        <v>16363527.09</v>
      </c>
      <c r="AM2012" s="175">
        <v>17890072.09</v>
      </c>
      <c r="AN2012" s="175">
        <v>1526545</v>
      </c>
    </row>
    <row r="2013" spans="1:40" s="7" customFormat="1" ht="24.05" customHeight="1" x14ac:dyDescent="0.35">
      <c r="A2013" s="256">
        <v>2024</v>
      </c>
      <c r="B2013" s="184">
        <f t="shared" si="279"/>
        <v>708</v>
      </c>
      <c r="C2013" s="44" t="s">
        <v>4705</v>
      </c>
      <c r="D2013" s="43">
        <v>37304</v>
      </c>
      <c r="E2013" s="287"/>
      <c r="F2013" s="287"/>
      <c r="G2013" s="287"/>
      <c r="H2013" s="288"/>
      <c r="I2013" s="288"/>
      <c r="J2013" s="288"/>
      <c r="K2013" s="289"/>
      <c r="L2013" s="289"/>
      <c r="M2013" s="289"/>
      <c r="N2013" s="289"/>
      <c r="O2013" s="289"/>
      <c r="P2013" s="289"/>
      <c r="Q2013" s="186">
        <f t="shared" si="277"/>
        <v>1601579.89</v>
      </c>
      <c r="R2013" s="186">
        <f t="shared" si="278"/>
        <v>1601579.89</v>
      </c>
      <c r="S2013" s="433">
        <v>0</v>
      </c>
      <c r="T2013" s="433">
        <v>0</v>
      </c>
      <c r="U2013" s="433">
        <v>0</v>
      </c>
      <c r="V2013" s="186">
        <v>1601579.89</v>
      </c>
      <c r="W2013" s="433">
        <v>0</v>
      </c>
      <c r="X2013" s="433">
        <v>0</v>
      </c>
      <c r="Y2013" s="433">
        <v>0</v>
      </c>
      <c r="Z2013" s="433">
        <v>0</v>
      </c>
      <c r="AA2013" s="433">
        <v>0</v>
      </c>
      <c r="AB2013" s="433">
        <v>0</v>
      </c>
      <c r="AC2013" s="433">
        <v>0</v>
      </c>
      <c r="AD2013" s="433">
        <v>0</v>
      </c>
      <c r="AE2013" s="433">
        <v>0</v>
      </c>
      <c r="AF2013" s="433">
        <v>0</v>
      </c>
      <c r="AG2013" s="433">
        <v>0</v>
      </c>
      <c r="AH2013" s="433">
        <v>0</v>
      </c>
      <c r="AI2013" s="433">
        <v>0</v>
      </c>
      <c r="AJ2013" s="433">
        <v>0</v>
      </c>
      <c r="AK2013" s="175"/>
      <c r="AL2013" s="175">
        <v>61425403.57</v>
      </c>
      <c r="AM2013" s="175">
        <v>63026983.460000001</v>
      </c>
      <c r="AN2013" s="175">
        <v>1601579.89</v>
      </c>
    </row>
    <row r="2014" spans="1:40" s="7" customFormat="1" ht="24.05" customHeight="1" x14ac:dyDescent="0.35">
      <c r="A2014" s="256">
        <v>2024</v>
      </c>
      <c r="B2014" s="184">
        <f t="shared" si="279"/>
        <v>709</v>
      </c>
      <c r="C2014" s="44" t="s">
        <v>4706</v>
      </c>
      <c r="D2014" s="43">
        <v>37321</v>
      </c>
      <c r="E2014" s="287"/>
      <c r="F2014" s="287"/>
      <c r="G2014" s="287"/>
      <c r="H2014" s="288"/>
      <c r="I2014" s="288"/>
      <c r="J2014" s="288"/>
      <c r="K2014" s="289"/>
      <c r="L2014" s="289"/>
      <c r="M2014" s="289"/>
      <c r="N2014" s="289"/>
      <c r="O2014" s="289"/>
      <c r="P2014" s="289"/>
      <c r="Q2014" s="186">
        <f t="shared" si="277"/>
        <v>780000</v>
      </c>
      <c r="R2014" s="186">
        <f t="shared" si="278"/>
        <v>780000</v>
      </c>
      <c r="S2014" s="433">
        <v>0</v>
      </c>
      <c r="T2014" s="433">
        <v>0</v>
      </c>
      <c r="U2014" s="433">
        <v>0</v>
      </c>
      <c r="V2014" s="433">
        <v>0</v>
      </c>
      <c r="W2014" s="433">
        <v>0</v>
      </c>
      <c r="X2014" s="433">
        <v>0</v>
      </c>
      <c r="Y2014" s="433">
        <v>0</v>
      </c>
      <c r="Z2014" s="433">
        <v>0</v>
      </c>
      <c r="AA2014" s="433">
        <v>0</v>
      </c>
      <c r="AB2014" s="433">
        <v>0</v>
      </c>
      <c r="AC2014" s="186">
        <v>780000</v>
      </c>
      <c r="AD2014" s="433">
        <v>0</v>
      </c>
      <c r="AE2014" s="433">
        <v>0</v>
      </c>
      <c r="AF2014" s="433">
        <v>0</v>
      </c>
      <c r="AG2014" s="433">
        <v>0</v>
      </c>
      <c r="AH2014" s="433">
        <v>0</v>
      </c>
      <c r="AI2014" s="433">
        <v>0</v>
      </c>
      <c r="AJ2014" s="433">
        <v>0</v>
      </c>
      <c r="AK2014" s="175"/>
      <c r="AL2014" s="175">
        <v>-3329540.6</v>
      </c>
      <c r="AM2014" s="175">
        <v>147134.39999999999</v>
      </c>
      <c r="AN2014" s="175">
        <v>3476675</v>
      </c>
    </row>
    <row r="2015" spans="1:40" s="7" customFormat="1" ht="24.05" customHeight="1" x14ac:dyDescent="0.35">
      <c r="A2015" s="256">
        <v>2024</v>
      </c>
      <c r="B2015" s="184">
        <f t="shared" si="279"/>
        <v>710</v>
      </c>
      <c r="C2015" s="392" t="s">
        <v>1644</v>
      </c>
      <c r="D2015" s="184">
        <v>37329</v>
      </c>
      <c r="E2015" s="287"/>
      <c r="F2015" s="287"/>
      <c r="G2015" s="287"/>
      <c r="H2015" s="288"/>
      <c r="I2015" s="288"/>
      <c r="J2015" s="288"/>
      <c r="K2015" s="289"/>
      <c r="L2015" s="289"/>
      <c r="M2015" s="289"/>
      <c r="N2015" s="289"/>
      <c r="O2015" s="289"/>
      <c r="P2015" s="289"/>
      <c r="Q2015" s="186">
        <f t="shared" si="277"/>
        <v>654747.54</v>
      </c>
      <c r="R2015" s="186">
        <f t="shared" si="278"/>
        <v>654747.54</v>
      </c>
      <c r="S2015" s="433">
        <v>0</v>
      </c>
      <c r="T2015" s="433">
        <v>0</v>
      </c>
      <c r="U2015" s="433">
        <v>0</v>
      </c>
      <c r="V2015" s="433">
        <v>0</v>
      </c>
      <c r="W2015" s="433">
        <v>0</v>
      </c>
      <c r="X2015" s="433">
        <v>0</v>
      </c>
      <c r="Y2015" s="433">
        <v>0</v>
      </c>
      <c r="Z2015" s="433">
        <v>0</v>
      </c>
      <c r="AA2015" s="186">
        <v>654747.54</v>
      </c>
      <c r="AB2015" s="433">
        <v>0</v>
      </c>
      <c r="AC2015" s="433">
        <v>0</v>
      </c>
      <c r="AD2015" s="433">
        <v>0</v>
      </c>
      <c r="AE2015" s="433">
        <v>0</v>
      </c>
      <c r="AF2015" s="433">
        <v>0</v>
      </c>
      <c r="AG2015" s="433">
        <v>0</v>
      </c>
      <c r="AH2015" s="433">
        <v>0</v>
      </c>
      <c r="AI2015" s="433">
        <v>0</v>
      </c>
      <c r="AJ2015" s="433">
        <v>0</v>
      </c>
      <c r="AK2015" s="175"/>
      <c r="AL2015" s="175">
        <v>46361468.369999997</v>
      </c>
      <c r="AM2015" s="175">
        <v>49711319.909999996</v>
      </c>
      <c r="AN2015" s="175">
        <v>3349851.54</v>
      </c>
    </row>
    <row r="2016" spans="1:40" s="7" customFormat="1" ht="24.05" customHeight="1" x14ac:dyDescent="0.35">
      <c r="A2016" s="256">
        <v>2024</v>
      </c>
      <c r="B2016" s="184">
        <f t="shared" si="279"/>
        <v>711</v>
      </c>
      <c r="C2016" s="392" t="s">
        <v>4707</v>
      </c>
      <c r="D2016" s="184">
        <v>37337</v>
      </c>
      <c r="E2016" s="287"/>
      <c r="F2016" s="287"/>
      <c r="G2016" s="287"/>
      <c r="H2016" s="288"/>
      <c r="I2016" s="288"/>
      <c r="J2016" s="288"/>
      <c r="K2016" s="289"/>
      <c r="L2016" s="289"/>
      <c r="M2016" s="289"/>
      <c r="N2016" s="289"/>
      <c r="O2016" s="289"/>
      <c r="P2016" s="289"/>
      <c r="Q2016" s="186">
        <f t="shared" si="277"/>
        <v>1379452.29</v>
      </c>
      <c r="R2016" s="186">
        <f t="shared" si="278"/>
        <v>1379452.29</v>
      </c>
      <c r="S2016" s="433">
        <v>0</v>
      </c>
      <c r="T2016" s="433">
        <v>0</v>
      </c>
      <c r="U2016" s="433">
        <v>0</v>
      </c>
      <c r="V2016" s="433">
        <v>0</v>
      </c>
      <c r="W2016" s="433">
        <v>0</v>
      </c>
      <c r="X2016" s="433">
        <v>0</v>
      </c>
      <c r="Y2016" s="433">
        <v>0</v>
      </c>
      <c r="Z2016" s="433">
        <v>0</v>
      </c>
      <c r="AA2016" s="186">
        <v>1379452.29</v>
      </c>
      <c r="AB2016" s="433">
        <v>0</v>
      </c>
      <c r="AC2016" s="433">
        <v>0</v>
      </c>
      <c r="AD2016" s="433">
        <v>0</v>
      </c>
      <c r="AE2016" s="433">
        <v>0</v>
      </c>
      <c r="AF2016" s="433">
        <v>0</v>
      </c>
      <c r="AG2016" s="433">
        <v>0</v>
      </c>
      <c r="AH2016" s="433">
        <v>0</v>
      </c>
      <c r="AI2016" s="433">
        <v>0</v>
      </c>
      <c r="AJ2016" s="433">
        <v>0</v>
      </c>
      <c r="AK2016" s="175"/>
      <c r="AL2016" s="175">
        <v>32429041.770000003</v>
      </c>
      <c r="AM2016" s="175">
        <v>33808494.060000002</v>
      </c>
      <c r="AN2016" s="175">
        <v>1379452.29</v>
      </c>
    </row>
    <row r="2017" spans="1:40" s="7" customFormat="1" ht="24.05" customHeight="1" x14ac:dyDescent="0.35">
      <c r="A2017" s="256">
        <v>2024</v>
      </c>
      <c r="B2017" s="184">
        <f t="shared" si="279"/>
        <v>712</v>
      </c>
      <c r="C2017" s="392" t="s">
        <v>4708</v>
      </c>
      <c r="D2017" s="184">
        <v>37345</v>
      </c>
      <c r="E2017" s="287"/>
      <c r="F2017" s="287"/>
      <c r="G2017" s="287"/>
      <c r="H2017" s="288"/>
      <c r="I2017" s="288"/>
      <c r="J2017" s="288"/>
      <c r="K2017" s="289"/>
      <c r="L2017" s="289"/>
      <c r="M2017" s="289"/>
      <c r="N2017" s="289"/>
      <c r="O2017" s="289"/>
      <c r="P2017" s="289"/>
      <c r="Q2017" s="186">
        <f t="shared" si="277"/>
        <v>2713599</v>
      </c>
      <c r="R2017" s="186">
        <f t="shared" si="278"/>
        <v>2713599</v>
      </c>
      <c r="S2017" s="300">
        <v>814017</v>
      </c>
      <c r="T2017" s="433">
        <v>0</v>
      </c>
      <c r="U2017" s="433">
        <v>0</v>
      </c>
      <c r="V2017" s="433">
        <v>0</v>
      </c>
      <c r="W2017" s="433">
        <v>0</v>
      </c>
      <c r="X2017" s="433">
        <v>0</v>
      </c>
      <c r="Y2017" s="433">
        <v>0</v>
      </c>
      <c r="Z2017" s="433">
        <v>0</v>
      </c>
      <c r="AA2017" s="186">
        <v>1899582</v>
      </c>
      <c r="AB2017" s="433">
        <v>0</v>
      </c>
      <c r="AC2017" s="433">
        <v>0</v>
      </c>
      <c r="AD2017" s="433">
        <v>0</v>
      </c>
      <c r="AE2017" s="433">
        <v>0</v>
      </c>
      <c r="AF2017" s="433">
        <v>0</v>
      </c>
      <c r="AG2017" s="433">
        <v>0</v>
      </c>
      <c r="AH2017" s="433">
        <v>0</v>
      </c>
      <c r="AI2017" s="433">
        <v>0</v>
      </c>
      <c r="AJ2017" s="433">
        <v>0</v>
      </c>
      <c r="AK2017" s="175"/>
      <c r="AL2017" s="175">
        <v>45520730.689999998</v>
      </c>
      <c r="AM2017" s="175">
        <v>51197867.689999998</v>
      </c>
      <c r="AN2017" s="175">
        <v>5677137</v>
      </c>
    </row>
    <row r="2018" spans="1:40" s="7" customFormat="1" ht="24.05" customHeight="1" x14ac:dyDescent="0.35">
      <c r="A2018" s="256">
        <v>2024</v>
      </c>
      <c r="B2018" s="184">
        <f t="shared" si="279"/>
        <v>713</v>
      </c>
      <c r="C2018" s="392" t="s">
        <v>4709</v>
      </c>
      <c r="D2018" s="43">
        <v>37348</v>
      </c>
      <c r="E2018" s="287"/>
      <c r="F2018" s="287"/>
      <c r="G2018" s="287"/>
      <c r="H2018" s="288"/>
      <c r="I2018" s="288"/>
      <c r="J2018" s="288"/>
      <c r="K2018" s="289"/>
      <c r="L2018" s="289"/>
      <c r="M2018" s="289"/>
      <c r="N2018" s="289"/>
      <c r="O2018" s="289"/>
      <c r="P2018" s="289"/>
      <c r="Q2018" s="186">
        <f t="shared" si="277"/>
        <v>1570415</v>
      </c>
      <c r="R2018" s="186">
        <f t="shared" si="278"/>
        <v>1570415</v>
      </c>
      <c r="S2018" s="433">
        <v>0</v>
      </c>
      <c r="T2018" s="433">
        <v>0</v>
      </c>
      <c r="U2018" s="433">
        <v>0</v>
      </c>
      <c r="V2018" s="433">
        <v>0</v>
      </c>
      <c r="W2018" s="433">
        <v>0</v>
      </c>
      <c r="X2018" s="433">
        <v>0</v>
      </c>
      <c r="Y2018" s="433">
        <v>0</v>
      </c>
      <c r="Z2018" s="433">
        <v>0</v>
      </c>
      <c r="AA2018" s="186">
        <v>512900</v>
      </c>
      <c r="AB2018" s="433">
        <v>0</v>
      </c>
      <c r="AC2018" s="186">
        <v>1057515</v>
      </c>
      <c r="AD2018" s="433">
        <v>0</v>
      </c>
      <c r="AE2018" s="433">
        <v>0</v>
      </c>
      <c r="AF2018" s="433">
        <v>0</v>
      </c>
      <c r="AG2018" s="433">
        <v>0</v>
      </c>
      <c r="AH2018" s="433">
        <v>0</v>
      </c>
      <c r="AI2018" s="433">
        <v>0</v>
      </c>
      <c r="AJ2018" s="433">
        <v>0</v>
      </c>
      <c r="AK2018" s="175"/>
      <c r="AL2018" s="175">
        <v>66916706.129999995</v>
      </c>
      <c r="AM2018" s="175">
        <v>72807988.129999995</v>
      </c>
      <c r="AN2018" s="175">
        <v>5891282</v>
      </c>
    </row>
    <row r="2019" spans="1:40" s="7" customFormat="1" ht="24.05" customHeight="1" x14ac:dyDescent="0.35">
      <c r="A2019" s="256">
        <v>2024</v>
      </c>
      <c r="B2019" s="184">
        <f t="shared" si="279"/>
        <v>714</v>
      </c>
      <c r="C2019" s="392" t="s">
        <v>4710</v>
      </c>
      <c r="D2019" s="184">
        <v>37374</v>
      </c>
      <c r="E2019" s="287"/>
      <c r="F2019" s="287"/>
      <c r="G2019" s="287"/>
      <c r="H2019" s="288"/>
      <c r="I2019" s="288"/>
      <c r="J2019" s="288"/>
      <c r="K2019" s="289"/>
      <c r="L2019" s="289"/>
      <c r="M2019" s="289"/>
      <c r="N2019" s="289"/>
      <c r="O2019" s="289"/>
      <c r="P2019" s="289"/>
      <c r="Q2019" s="186">
        <f t="shared" si="277"/>
        <v>290000</v>
      </c>
      <c r="R2019" s="186">
        <f t="shared" si="278"/>
        <v>290000</v>
      </c>
      <c r="S2019" s="300">
        <v>290000</v>
      </c>
      <c r="T2019" s="433">
        <v>0</v>
      </c>
      <c r="U2019" s="433">
        <v>0</v>
      </c>
      <c r="V2019" s="433">
        <v>0</v>
      </c>
      <c r="W2019" s="433">
        <v>0</v>
      </c>
      <c r="X2019" s="433">
        <v>0</v>
      </c>
      <c r="Y2019" s="433">
        <v>0</v>
      </c>
      <c r="Z2019" s="433">
        <v>0</v>
      </c>
      <c r="AA2019" s="433">
        <v>0</v>
      </c>
      <c r="AB2019" s="433">
        <v>0</v>
      </c>
      <c r="AC2019" s="433">
        <v>0</v>
      </c>
      <c r="AD2019" s="433">
        <v>0</v>
      </c>
      <c r="AE2019" s="433">
        <v>0</v>
      </c>
      <c r="AF2019" s="433">
        <v>0</v>
      </c>
      <c r="AG2019" s="433">
        <v>0</v>
      </c>
      <c r="AH2019" s="433">
        <v>0</v>
      </c>
      <c r="AI2019" s="433">
        <v>0</v>
      </c>
      <c r="AJ2019" s="433">
        <v>0</v>
      </c>
      <c r="AK2019" s="175"/>
      <c r="AL2019" s="175">
        <v>13110020.65</v>
      </c>
      <c r="AM2019" s="175">
        <v>13400020.65</v>
      </c>
      <c r="AN2019" s="175">
        <v>290000</v>
      </c>
    </row>
    <row r="2020" spans="1:40" s="7" customFormat="1" ht="24.05" customHeight="1" x14ac:dyDescent="0.35">
      <c r="A2020" s="256">
        <v>2024</v>
      </c>
      <c r="B2020" s="184">
        <f t="shared" si="279"/>
        <v>715</v>
      </c>
      <c r="C2020" s="392" t="s">
        <v>4711</v>
      </c>
      <c r="D2020" s="184">
        <v>37386</v>
      </c>
      <c r="E2020" s="287"/>
      <c r="F2020" s="287"/>
      <c r="G2020" s="287"/>
      <c r="H2020" s="288"/>
      <c r="I2020" s="288"/>
      <c r="J2020" s="288"/>
      <c r="K2020" s="289"/>
      <c r="L2020" s="289"/>
      <c r="M2020" s="289"/>
      <c r="N2020" s="289"/>
      <c r="O2020" s="289"/>
      <c r="P2020" s="289"/>
      <c r="Q2020" s="186">
        <f t="shared" si="277"/>
        <v>2863405.48</v>
      </c>
      <c r="R2020" s="186">
        <f t="shared" si="278"/>
        <v>2863405.48</v>
      </c>
      <c r="S2020" s="300">
        <v>711761.3</v>
      </c>
      <c r="T2020" s="441">
        <v>461277</v>
      </c>
      <c r="U2020" s="433">
        <v>0</v>
      </c>
      <c r="V2020" s="186">
        <v>381706.18</v>
      </c>
      <c r="W2020" s="433">
        <v>0</v>
      </c>
      <c r="X2020" s="433">
        <v>0</v>
      </c>
      <c r="Y2020" s="433">
        <v>0</v>
      </c>
      <c r="Z2020" s="433">
        <v>0</v>
      </c>
      <c r="AA2020" s="433">
        <v>0</v>
      </c>
      <c r="AB2020" s="186">
        <v>212852</v>
      </c>
      <c r="AC2020" s="186">
        <v>1095809</v>
      </c>
      <c r="AD2020" s="433">
        <v>0</v>
      </c>
      <c r="AE2020" s="433">
        <v>0</v>
      </c>
      <c r="AF2020" s="433">
        <v>0</v>
      </c>
      <c r="AG2020" s="433">
        <v>0</v>
      </c>
      <c r="AH2020" s="433">
        <v>0</v>
      </c>
      <c r="AI2020" s="433">
        <v>0</v>
      </c>
      <c r="AJ2020" s="433">
        <v>0</v>
      </c>
      <c r="AK2020" s="175"/>
      <c r="AL2020" s="175">
        <v>41894041.340000004</v>
      </c>
      <c r="AM2020" s="175">
        <v>45353198.82</v>
      </c>
      <c r="AN2020" s="175">
        <v>3459157.48</v>
      </c>
    </row>
    <row r="2021" spans="1:40" s="7" customFormat="1" ht="24.05" customHeight="1" x14ac:dyDescent="0.35">
      <c r="A2021" s="256">
        <v>2024</v>
      </c>
      <c r="B2021" s="184">
        <f t="shared" si="279"/>
        <v>716</v>
      </c>
      <c r="C2021" s="392" t="s">
        <v>4712</v>
      </c>
      <c r="D2021" s="184">
        <v>37399</v>
      </c>
      <c r="E2021" s="287"/>
      <c r="F2021" s="287"/>
      <c r="G2021" s="287"/>
      <c r="H2021" s="288"/>
      <c r="I2021" s="288"/>
      <c r="J2021" s="288"/>
      <c r="K2021" s="289"/>
      <c r="L2021" s="289"/>
      <c r="M2021" s="289"/>
      <c r="N2021" s="289"/>
      <c r="O2021" s="289"/>
      <c r="P2021" s="289"/>
      <c r="Q2021" s="186">
        <f t="shared" si="277"/>
        <v>656113</v>
      </c>
      <c r="R2021" s="186">
        <f t="shared" si="278"/>
        <v>656113</v>
      </c>
      <c r="S2021" s="433">
        <v>0</v>
      </c>
      <c r="T2021" s="433">
        <v>0</v>
      </c>
      <c r="U2021" s="433">
        <v>0</v>
      </c>
      <c r="V2021" s="186">
        <v>656113</v>
      </c>
      <c r="W2021" s="433">
        <v>0</v>
      </c>
      <c r="X2021" s="433">
        <v>0</v>
      </c>
      <c r="Y2021" s="433">
        <v>0</v>
      </c>
      <c r="Z2021" s="433">
        <v>0</v>
      </c>
      <c r="AA2021" s="433">
        <v>0</v>
      </c>
      <c r="AB2021" s="433">
        <v>0</v>
      </c>
      <c r="AC2021" s="433">
        <v>0</v>
      </c>
      <c r="AD2021" s="433">
        <v>0</v>
      </c>
      <c r="AE2021" s="433">
        <v>0</v>
      </c>
      <c r="AF2021" s="433">
        <v>0</v>
      </c>
      <c r="AG2021" s="433">
        <v>0</v>
      </c>
      <c r="AH2021" s="433">
        <v>0</v>
      </c>
      <c r="AI2021" s="433">
        <v>0</v>
      </c>
      <c r="AJ2021" s="433">
        <v>0</v>
      </c>
      <c r="AK2021" s="175"/>
      <c r="AL2021" s="175">
        <v>66905294.859999999</v>
      </c>
      <c r="AM2021" s="175">
        <v>69917777.859999999</v>
      </c>
      <c r="AN2021" s="175">
        <v>3012483</v>
      </c>
    </row>
    <row r="2022" spans="1:40" s="7" customFormat="1" ht="24.05" customHeight="1" x14ac:dyDescent="0.35">
      <c r="A2022" s="256">
        <v>2024</v>
      </c>
      <c r="B2022" s="184">
        <f t="shared" si="279"/>
        <v>717</v>
      </c>
      <c r="C2022" s="392" t="s">
        <v>1667</v>
      </c>
      <c r="D2022" s="43">
        <v>45281</v>
      </c>
      <c r="E2022" s="287"/>
      <c r="F2022" s="287"/>
      <c r="G2022" s="287"/>
      <c r="H2022" s="288"/>
      <c r="I2022" s="288"/>
      <c r="J2022" s="288"/>
      <c r="K2022" s="289"/>
      <c r="L2022" s="289"/>
      <c r="M2022" s="289"/>
      <c r="N2022" s="289"/>
      <c r="O2022" s="289"/>
      <c r="P2022" s="289"/>
      <c r="Q2022" s="186">
        <f t="shared" si="277"/>
        <v>133360.71</v>
      </c>
      <c r="R2022" s="186">
        <f t="shared" si="278"/>
        <v>133360.71</v>
      </c>
      <c r="S2022" s="433">
        <v>0</v>
      </c>
      <c r="T2022" s="433">
        <v>0</v>
      </c>
      <c r="U2022" s="433">
        <v>0</v>
      </c>
      <c r="V2022" s="186">
        <v>133360.71</v>
      </c>
      <c r="W2022" s="433">
        <v>0</v>
      </c>
      <c r="X2022" s="433">
        <v>0</v>
      </c>
      <c r="Y2022" s="433">
        <v>0</v>
      </c>
      <c r="Z2022" s="433">
        <v>0</v>
      </c>
      <c r="AA2022" s="433">
        <v>0</v>
      </c>
      <c r="AB2022" s="433">
        <v>0</v>
      </c>
      <c r="AC2022" s="433">
        <v>0</v>
      </c>
      <c r="AD2022" s="433">
        <v>0</v>
      </c>
      <c r="AE2022" s="433">
        <v>0</v>
      </c>
      <c r="AF2022" s="433">
        <v>0</v>
      </c>
      <c r="AG2022" s="433">
        <v>0</v>
      </c>
      <c r="AH2022" s="433">
        <v>0</v>
      </c>
      <c r="AI2022" s="433">
        <v>0</v>
      </c>
      <c r="AJ2022" s="433">
        <v>0</v>
      </c>
      <c r="AK2022" s="175"/>
      <c r="AL2022" s="175">
        <v>7060040.1600000001</v>
      </c>
      <c r="AM2022" s="175">
        <v>7193400.8700000001</v>
      </c>
      <c r="AN2022" s="175">
        <v>133360.71</v>
      </c>
    </row>
    <row r="2023" spans="1:40" s="128" customFormat="1" ht="20.3" customHeight="1" x14ac:dyDescent="0.35">
      <c r="A2023" s="256"/>
      <c r="B2023" s="170" t="s">
        <v>22</v>
      </c>
      <c r="C2023" s="293"/>
      <c r="D2023" s="296" t="s">
        <v>172</v>
      </c>
      <c r="E2023" s="287" t="e">
        <f>VLOOKUP(D2023,'[1]2023-2025'!$A:$G,7,0)</f>
        <v>#N/A</v>
      </c>
      <c r="F2023" s="287"/>
      <c r="G2023" s="287"/>
      <c r="H2023" s="288" t="e">
        <v>#N/A</v>
      </c>
      <c r="I2023" s="288" t="e">
        <v>#N/A</v>
      </c>
      <c r="J2023" s="288" t="e">
        <f>VLOOKUP(D2023,[1]Лист3!$A:$AK,37,0)</f>
        <v>#N/A</v>
      </c>
      <c r="K2023" s="289" t="e">
        <v>#N/A</v>
      </c>
      <c r="L2023" s="289"/>
      <c r="M2023" s="289"/>
      <c r="N2023" s="289"/>
      <c r="O2023" s="289" t="e">
        <v>#N/A</v>
      </c>
      <c r="P2023" s="289"/>
      <c r="Q2023" s="297">
        <f t="shared" ref="Q2023:AJ2023" si="280">SUM(Q2001:Q2022)</f>
        <v>48491226.090000004</v>
      </c>
      <c r="R2023" s="297">
        <f t="shared" si="280"/>
        <v>48147152.109999999</v>
      </c>
      <c r="S2023" s="297">
        <f t="shared" si="280"/>
        <v>12535895.65</v>
      </c>
      <c r="T2023" s="297">
        <f t="shared" si="280"/>
        <v>2640448.7599999998</v>
      </c>
      <c r="U2023" s="297">
        <f t="shared" si="280"/>
        <v>0</v>
      </c>
      <c r="V2023" s="297">
        <f t="shared" si="280"/>
        <v>5109217.33</v>
      </c>
      <c r="W2023" s="297">
        <f t="shared" si="280"/>
        <v>1580100.28</v>
      </c>
      <c r="X2023" s="297">
        <f t="shared" si="280"/>
        <v>264986</v>
      </c>
      <c r="Y2023" s="297">
        <f t="shared" si="280"/>
        <v>0</v>
      </c>
      <c r="Z2023" s="297">
        <f t="shared" si="280"/>
        <v>0</v>
      </c>
      <c r="AA2023" s="297">
        <f t="shared" si="280"/>
        <v>8255531.8300000001</v>
      </c>
      <c r="AB2023" s="297">
        <f t="shared" si="280"/>
        <v>2009562</v>
      </c>
      <c r="AC2023" s="297">
        <f t="shared" si="280"/>
        <v>14940161.15</v>
      </c>
      <c r="AD2023" s="297">
        <f t="shared" si="280"/>
        <v>0</v>
      </c>
      <c r="AE2023" s="297">
        <f t="shared" si="280"/>
        <v>0</v>
      </c>
      <c r="AF2023" s="297">
        <f t="shared" si="280"/>
        <v>0</v>
      </c>
      <c r="AG2023" s="297">
        <f t="shared" si="280"/>
        <v>811249.1100000001</v>
      </c>
      <c r="AH2023" s="297">
        <f t="shared" si="280"/>
        <v>0</v>
      </c>
      <c r="AI2023" s="297">
        <f t="shared" si="280"/>
        <v>0</v>
      </c>
      <c r="AJ2023" s="297">
        <f t="shared" si="280"/>
        <v>344073.98</v>
      </c>
      <c r="AK2023" s="175"/>
      <c r="AL2023" s="175" t="e">
        <v>#N/A</v>
      </c>
      <c r="AM2023" s="175" t="e">
        <v>#N/A</v>
      </c>
      <c r="AN2023" s="175" t="e">
        <v>#N/A</v>
      </c>
    </row>
    <row r="2024" spans="1:40" s="128" customFormat="1" ht="20.3" customHeight="1" x14ac:dyDescent="0.35">
      <c r="A2024" s="256"/>
      <c r="B2024" s="298"/>
      <c r="C2024" s="275"/>
      <c r="D2024" s="275"/>
      <c r="E2024" s="287">
        <f>VLOOKUP(D2024,'[1]2023-2025'!$A:$G,7,0)</f>
        <v>0</v>
      </c>
      <c r="F2024" s="301"/>
      <c r="G2024" s="301"/>
      <c r="H2024" s="302" t="e">
        <v>#N/A</v>
      </c>
      <c r="I2024" s="288" t="e">
        <v>#N/A</v>
      </c>
      <c r="J2024" s="288" t="e">
        <f>VLOOKUP(D2024,[1]Лист3!$A:$AK,37,0)</f>
        <v>#N/A</v>
      </c>
      <c r="K2024" s="303" t="e">
        <v>#N/A</v>
      </c>
      <c r="L2024" s="303"/>
      <c r="M2024" s="303"/>
      <c r="N2024" s="303"/>
      <c r="O2024" s="303" t="e">
        <v>#N/A</v>
      </c>
      <c r="P2024" s="303"/>
      <c r="Q2024" s="275"/>
      <c r="R2024" s="275"/>
      <c r="S2024" s="277"/>
      <c r="T2024" s="277"/>
      <c r="U2024" s="277"/>
      <c r="V2024" s="277"/>
      <c r="W2024" s="277"/>
      <c r="X2024" s="277" t="s">
        <v>2887</v>
      </c>
      <c r="Y2024" s="277"/>
      <c r="Z2024" s="277"/>
      <c r="AA2024" s="277"/>
      <c r="AB2024" s="277"/>
      <c r="AC2024" s="277"/>
      <c r="AD2024" s="277"/>
      <c r="AE2024" s="277"/>
      <c r="AF2024" s="277"/>
      <c r="AG2024" s="277"/>
      <c r="AH2024" s="277"/>
      <c r="AI2024" s="277"/>
      <c r="AJ2024" s="304"/>
      <c r="AK2024" s="175"/>
      <c r="AL2024" s="175" t="e">
        <v>#N/A</v>
      </c>
      <c r="AM2024" s="175" t="e">
        <v>#N/A</v>
      </c>
      <c r="AN2024" s="175" t="e">
        <v>#N/A</v>
      </c>
    </row>
    <row r="2025" spans="1:40" s="128" customFormat="1" ht="20.3" customHeight="1" x14ac:dyDescent="0.35">
      <c r="A2025" s="256">
        <v>2024</v>
      </c>
      <c r="B2025" s="184">
        <f>B2022+1</f>
        <v>718</v>
      </c>
      <c r="C2025" s="286" t="s">
        <v>1351</v>
      </c>
      <c r="D2025" s="184">
        <v>37494</v>
      </c>
      <c r="E2025" s="287" t="e">
        <f>VLOOKUP(D2025,'[1]2023-2025'!$A:$G,7,0)</f>
        <v>#N/A</v>
      </c>
      <c r="F2025" s="287"/>
      <c r="G2025" s="287" t="s">
        <v>1899</v>
      </c>
      <c r="H2025" s="288" t="e">
        <f>INDEX('[1]2023-2025'!$AK:$AK,MATCH(D2025,'[1]2023-2025'!$A:$A,0))</f>
        <v>#N/A</v>
      </c>
      <c r="I2025" s="288" t="e">
        <v>#N/A</v>
      </c>
      <c r="J2025" s="288" t="e">
        <f>VLOOKUP(D2025,[1]Лист3!$A:$AK,37,0)</f>
        <v>#N/A</v>
      </c>
      <c r="K2025" s="289" t="e">
        <f>INDEX('[1]2023-2025'!$G:$G,MATCH(D2025,'[1]2023-2025'!$A:$A,0))</f>
        <v>#N/A</v>
      </c>
      <c r="L2025" s="289"/>
      <c r="M2025" s="289"/>
      <c r="N2025" s="289"/>
      <c r="O2025" s="289" t="e">
        <v>#N/A</v>
      </c>
      <c r="P2025" s="289" t="e">
        <v>#N/A</v>
      </c>
      <c r="Q2025" s="186">
        <f>SUM(S2025:AJ2025)</f>
        <v>11613579.43</v>
      </c>
      <c r="R2025" s="186">
        <f>SUM(S2025:AI2025)</f>
        <v>11526179.43</v>
      </c>
      <c r="S2025" s="433">
        <v>379471.5</v>
      </c>
      <c r="T2025" s="433">
        <v>3658174.48</v>
      </c>
      <c r="U2025" s="433">
        <v>0</v>
      </c>
      <c r="V2025" s="433">
        <v>511760.89</v>
      </c>
      <c r="W2025" s="433">
        <v>913296.6</v>
      </c>
      <c r="X2025" s="433">
        <v>906756.12</v>
      </c>
      <c r="Y2025" s="433">
        <v>0</v>
      </c>
      <c r="Z2025" s="433">
        <v>0</v>
      </c>
      <c r="AA2025" s="433">
        <v>3689729.56</v>
      </c>
      <c r="AB2025" s="433">
        <v>0</v>
      </c>
      <c r="AC2025" s="433">
        <v>1466990.28</v>
      </c>
      <c r="AD2025" s="433">
        <v>0</v>
      </c>
      <c r="AE2025" s="433">
        <v>0</v>
      </c>
      <c r="AF2025" s="433">
        <v>0</v>
      </c>
      <c r="AG2025" s="433">
        <v>0</v>
      </c>
      <c r="AH2025" s="433">
        <v>0</v>
      </c>
      <c r="AI2025" s="433">
        <v>0</v>
      </c>
      <c r="AJ2025" s="433">
        <v>87400</v>
      </c>
      <c r="AK2025" s="175"/>
      <c r="AL2025" s="175">
        <v>-1652132.5199999996</v>
      </c>
      <c r="AM2025" s="175">
        <v>9874046.9100000001</v>
      </c>
      <c r="AN2025" s="175">
        <v>11526179.43</v>
      </c>
    </row>
    <row r="2026" spans="1:40" s="128" customFormat="1" ht="20.3" customHeight="1" x14ac:dyDescent="0.35">
      <c r="A2026" s="256">
        <v>2024</v>
      </c>
      <c r="B2026" s="184">
        <f>B2025+1</f>
        <v>719</v>
      </c>
      <c r="C2026" s="392" t="s">
        <v>4613</v>
      </c>
      <c r="D2026" s="184">
        <v>37479</v>
      </c>
      <c r="E2026" s="287"/>
      <c r="F2026" s="287"/>
      <c r="G2026" s="287"/>
      <c r="H2026" s="288"/>
      <c r="I2026" s="288"/>
      <c r="J2026" s="288"/>
      <c r="K2026" s="289"/>
      <c r="L2026" s="289"/>
      <c r="M2026" s="289"/>
      <c r="N2026" s="289"/>
      <c r="O2026" s="289"/>
      <c r="P2026" s="289"/>
      <c r="Q2026" s="186">
        <f>SUM(S2026:AJ2026)</f>
        <v>211921</v>
      </c>
      <c r="R2026" s="186">
        <v>0</v>
      </c>
      <c r="S2026" s="433">
        <v>0</v>
      </c>
      <c r="T2026" s="433">
        <v>0</v>
      </c>
      <c r="U2026" s="433">
        <v>0</v>
      </c>
      <c r="V2026" s="186">
        <v>211921</v>
      </c>
      <c r="W2026" s="433">
        <v>0</v>
      </c>
      <c r="X2026" s="433">
        <v>0</v>
      </c>
      <c r="Y2026" s="433">
        <v>0</v>
      </c>
      <c r="Z2026" s="433">
        <v>0</v>
      </c>
      <c r="AA2026" s="433">
        <v>0</v>
      </c>
      <c r="AB2026" s="433">
        <v>0</v>
      </c>
      <c r="AC2026" s="433">
        <v>0</v>
      </c>
      <c r="AD2026" s="433">
        <v>0</v>
      </c>
      <c r="AE2026" s="433">
        <v>0</v>
      </c>
      <c r="AF2026" s="433">
        <v>0</v>
      </c>
      <c r="AG2026" s="433">
        <v>0</v>
      </c>
      <c r="AH2026" s="433">
        <v>0</v>
      </c>
      <c r="AI2026" s="433">
        <v>0</v>
      </c>
      <c r="AJ2026" s="433">
        <v>0</v>
      </c>
      <c r="AK2026" s="175"/>
      <c r="AL2026" s="175">
        <v>18282257.75</v>
      </c>
      <c r="AM2026" s="175">
        <v>20465365.530000001</v>
      </c>
      <c r="AN2026" s="175">
        <v>2183107.7800000003</v>
      </c>
    </row>
    <row r="2027" spans="1:40" s="128" customFormat="1" ht="20.3" customHeight="1" x14ac:dyDescent="0.35">
      <c r="A2027" s="256"/>
      <c r="B2027" s="170" t="s">
        <v>22</v>
      </c>
      <c r="C2027" s="286"/>
      <c r="D2027" s="184" t="s">
        <v>172</v>
      </c>
      <c r="E2027" s="287" t="e">
        <f>VLOOKUP(D2027,'[1]2023-2025'!$A:$G,7,0)</f>
        <v>#N/A</v>
      </c>
      <c r="F2027" s="287"/>
      <c r="G2027" s="287"/>
      <c r="H2027" s="288" t="e">
        <v>#N/A</v>
      </c>
      <c r="I2027" s="288" t="e">
        <v>#N/A</v>
      </c>
      <c r="J2027" s="288" t="e">
        <f>VLOOKUP(D2027,[1]Лист3!$A:$AK,37,0)</f>
        <v>#N/A</v>
      </c>
      <c r="K2027" s="289" t="e">
        <v>#N/A</v>
      </c>
      <c r="L2027" s="289"/>
      <c r="M2027" s="289"/>
      <c r="N2027" s="289"/>
      <c r="O2027" s="289" t="e">
        <v>#N/A</v>
      </c>
      <c r="P2027" s="289"/>
      <c r="Q2027" s="297">
        <f t="shared" ref="Q2027:AC2027" si="281">SUM(Q2025:Q2026)</f>
        <v>11825500.43</v>
      </c>
      <c r="R2027" s="297">
        <f t="shared" si="281"/>
        <v>11526179.43</v>
      </c>
      <c r="S2027" s="297">
        <f t="shared" si="281"/>
        <v>379471.5</v>
      </c>
      <c r="T2027" s="297">
        <f t="shared" si="281"/>
        <v>3658174.48</v>
      </c>
      <c r="U2027" s="297">
        <f t="shared" si="281"/>
        <v>0</v>
      </c>
      <c r="V2027" s="297">
        <f t="shared" si="281"/>
        <v>723681.89</v>
      </c>
      <c r="W2027" s="297">
        <f t="shared" si="281"/>
        <v>913296.6</v>
      </c>
      <c r="X2027" s="297">
        <f t="shared" si="281"/>
        <v>906756.12</v>
      </c>
      <c r="Y2027" s="297">
        <f t="shared" si="281"/>
        <v>0</v>
      </c>
      <c r="Z2027" s="297">
        <f t="shared" si="281"/>
        <v>0</v>
      </c>
      <c r="AA2027" s="297">
        <f t="shared" si="281"/>
        <v>3689729.56</v>
      </c>
      <c r="AB2027" s="297">
        <f t="shared" si="281"/>
        <v>0</v>
      </c>
      <c r="AC2027" s="297">
        <f t="shared" si="281"/>
        <v>1466990.28</v>
      </c>
      <c r="AD2027" s="297">
        <f t="shared" ref="AD2027:AJ2027" si="282">SUM(AD2025:AD2026)</f>
        <v>0</v>
      </c>
      <c r="AE2027" s="297">
        <f t="shared" si="282"/>
        <v>0</v>
      </c>
      <c r="AF2027" s="297">
        <f t="shared" si="282"/>
        <v>0</v>
      </c>
      <c r="AG2027" s="297">
        <f t="shared" si="282"/>
        <v>0</v>
      </c>
      <c r="AH2027" s="297">
        <f t="shared" si="282"/>
        <v>0</v>
      </c>
      <c r="AI2027" s="297">
        <f t="shared" si="282"/>
        <v>0</v>
      </c>
      <c r="AJ2027" s="297">
        <f t="shared" si="282"/>
        <v>87400</v>
      </c>
      <c r="AK2027" s="175"/>
      <c r="AL2027" s="175" t="e">
        <v>#N/A</v>
      </c>
      <c r="AM2027" s="175" t="e">
        <v>#N/A</v>
      </c>
      <c r="AN2027" s="175" t="e">
        <v>#N/A</v>
      </c>
    </row>
    <row r="2028" spans="1:40" s="128" customFormat="1" ht="20.3" customHeight="1" x14ac:dyDescent="0.35">
      <c r="A2028" s="256"/>
      <c r="B2028" s="298"/>
      <c r="C2028" s="275"/>
      <c r="D2028" s="275"/>
      <c r="E2028" s="287">
        <f>VLOOKUP(D2028,'[1]2023-2025'!$A:$G,7,0)</f>
        <v>0</v>
      </c>
      <c r="F2028" s="287"/>
      <c r="G2028" s="287"/>
      <c r="H2028" s="288" t="e">
        <v>#N/A</v>
      </c>
      <c r="I2028" s="288" t="e">
        <v>#N/A</v>
      </c>
      <c r="J2028" s="288" t="e">
        <f>VLOOKUP(D2028,[1]Лист3!$A:$AK,37,0)</f>
        <v>#N/A</v>
      </c>
      <c r="K2028" s="289" t="e">
        <v>#N/A</v>
      </c>
      <c r="L2028" s="289"/>
      <c r="M2028" s="289"/>
      <c r="N2028" s="289"/>
      <c r="O2028" s="289" t="e">
        <v>#N/A</v>
      </c>
      <c r="P2028" s="289"/>
      <c r="Q2028" s="275"/>
      <c r="R2028" s="275"/>
      <c r="S2028" s="277"/>
      <c r="T2028" s="277"/>
      <c r="U2028" s="277"/>
      <c r="V2028" s="277"/>
      <c r="W2028" s="277"/>
      <c r="X2028" s="277" t="s">
        <v>2888</v>
      </c>
      <c r="Y2028" s="277"/>
      <c r="Z2028" s="277"/>
      <c r="AA2028" s="277"/>
      <c r="AB2028" s="277"/>
      <c r="AC2028" s="277"/>
      <c r="AD2028" s="277"/>
      <c r="AE2028" s="277"/>
      <c r="AF2028" s="277"/>
      <c r="AG2028" s="277"/>
      <c r="AH2028" s="277"/>
      <c r="AI2028" s="277"/>
      <c r="AJ2028" s="277"/>
      <c r="AK2028" s="175"/>
      <c r="AL2028" s="175" t="e">
        <v>#N/A</v>
      </c>
      <c r="AM2028" s="175" t="e">
        <v>#N/A</v>
      </c>
      <c r="AN2028" s="175" t="e">
        <v>#N/A</v>
      </c>
    </row>
    <row r="2029" spans="1:40" s="128" customFormat="1" ht="20.3" customHeight="1" x14ac:dyDescent="0.35">
      <c r="A2029" s="256">
        <v>2024</v>
      </c>
      <c r="B2029" s="184">
        <f>B2026+1</f>
        <v>720</v>
      </c>
      <c r="C2029" s="286" t="s">
        <v>1029</v>
      </c>
      <c r="D2029" s="184">
        <v>37633</v>
      </c>
      <c r="E2029" s="287">
        <f>VLOOKUP(D2029,'[1]2023-2025'!$A:$G,7,0)</f>
        <v>2024</v>
      </c>
      <c r="F2029" s="287"/>
      <c r="G2029" s="287" t="s">
        <v>1899</v>
      </c>
      <c r="H2029" s="288">
        <f>INDEX('[1]2023-2025'!$AK:$AK,MATCH(D2029,'[1]2023-2025'!$A:$A,0))</f>
        <v>45034</v>
      </c>
      <c r="I2029" s="288">
        <v>45034</v>
      </c>
      <c r="J2029" s="288" t="e">
        <f>VLOOKUP(D2029,[1]Лист3!$A:$AK,37,0)</f>
        <v>#N/A</v>
      </c>
      <c r="K2029" s="289">
        <f>INDEX('[1]2023-2025'!$G:$G,MATCH(D2029,'[1]2023-2025'!$A:$A,0))</f>
        <v>2024</v>
      </c>
      <c r="L2029" s="289"/>
      <c r="M2029" s="289"/>
      <c r="N2029" s="289"/>
      <c r="O2029" s="289" t="e">
        <v>#N/A</v>
      </c>
      <c r="P2029" s="289" t="e">
        <v>#N/A</v>
      </c>
      <c r="Q2029" s="186">
        <f t="shared" ref="Q2029:Q2058" si="283">SUM(S2029:AJ2029)</f>
        <v>875653.45</v>
      </c>
      <c r="R2029" s="186">
        <f t="shared" ref="R2029:R2056" si="284">SUM(S2029:AI2029)</f>
        <v>862469.99</v>
      </c>
      <c r="S2029" s="433">
        <v>0</v>
      </c>
      <c r="T2029" s="433">
        <v>0</v>
      </c>
      <c r="U2029" s="433">
        <v>0</v>
      </c>
      <c r="V2029" s="433">
        <v>0</v>
      </c>
      <c r="W2029" s="433">
        <v>0</v>
      </c>
      <c r="X2029" s="433">
        <v>0</v>
      </c>
      <c r="Y2029" s="433">
        <v>0</v>
      </c>
      <c r="Z2029" s="433">
        <v>0</v>
      </c>
      <c r="AA2029" s="433">
        <v>862469.99</v>
      </c>
      <c r="AB2029" s="433">
        <v>0</v>
      </c>
      <c r="AC2029" s="433">
        <v>0</v>
      </c>
      <c r="AD2029" s="433">
        <v>0</v>
      </c>
      <c r="AE2029" s="433">
        <v>0</v>
      </c>
      <c r="AF2029" s="433">
        <v>0</v>
      </c>
      <c r="AG2029" s="433">
        <v>0</v>
      </c>
      <c r="AH2029" s="433">
        <v>0</v>
      </c>
      <c r="AI2029" s="433">
        <v>0</v>
      </c>
      <c r="AJ2029" s="433">
        <v>13183.46</v>
      </c>
      <c r="AK2029" s="175"/>
      <c r="AL2029" s="175">
        <v>1347972.07</v>
      </c>
      <c r="AM2029" s="175">
        <v>2223625.52</v>
      </c>
      <c r="AN2029" s="175">
        <v>875653.45</v>
      </c>
    </row>
    <row r="2030" spans="1:40" s="128" customFormat="1" ht="20.3" customHeight="1" x14ac:dyDescent="0.35">
      <c r="A2030" s="256">
        <v>2024</v>
      </c>
      <c r="B2030" s="184">
        <f>B2029+1</f>
        <v>721</v>
      </c>
      <c r="C2030" s="286" t="s">
        <v>1027</v>
      </c>
      <c r="D2030" s="184">
        <v>37589</v>
      </c>
      <c r="E2030" s="287">
        <f>VLOOKUP(D2030,'[1]2023-2025'!$A:$G,7,0)</f>
        <v>2024</v>
      </c>
      <c r="F2030" s="287"/>
      <c r="G2030" s="287" t="s">
        <v>1899</v>
      </c>
      <c r="H2030" s="288">
        <f>INDEX('[1]2023-2025'!$AK:$AK,MATCH(D2030,'[1]2023-2025'!$A:$A,0))</f>
        <v>44973</v>
      </c>
      <c r="I2030" s="288" t="e">
        <v>#N/A</v>
      </c>
      <c r="J2030" s="288" t="e">
        <f>VLOOKUP(D2030,[1]Лист3!$A:$AK,37,0)</f>
        <v>#N/A</v>
      </c>
      <c r="K2030" s="289">
        <f>INDEX('[1]2023-2025'!$G:$G,MATCH(D2030,'[1]2023-2025'!$A:$A,0))</f>
        <v>2024</v>
      </c>
      <c r="L2030" s="289"/>
      <c r="M2030" s="289"/>
      <c r="N2030" s="289"/>
      <c r="O2030" s="289" t="e">
        <v>#N/A</v>
      </c>
      <c r="P2030" s="289" t="e">
        <v>#N/A</v>
      </c>
      <c r="Q2030" s="186">
        <f t="shared" si="283"/>
        <v>650047.48</v>
      </c>
      <c r="R2030" s="186">
        <f t="shared" si="284"/>
        <v>636427.92999999993</v>
      </c>
      <c r="S2030" s="433">
        <v>0</v>
      </c>
      <c r="T2030" s="433">
        <v>0</v>
      </c>
      <c r="U2030" s="433">
        <v>0</v>
      </c>
      <c r="V2030" s="433">
        <v>0</v>
      </c>
      <c r="W2030" s="433">
        <v>0</v>
      </c>
      <c r="X2030" s="433">
        <v>0</v>
      </c>
      <c r="Y2030" s="433">
        <v>0</v>
      </c>
      <c r="Z2030" s="433">
        <v>0</v>
      </c>
      <c r="AA2030" s="433">
        <v>636427.92999999993</v>
      </c>
      <c r="AB2030" s="433">
        <v>0</v>
      </c>
      <c r="AC2030" s="433">
        <v>0</v>
      </c>
      <c r="AD2030" s="433">
        <v>0</v>
      </c>
      <c r="AE2030" s="433">
        <v>0</v>
      </c>
      <c r="AF2030" s="433">
        <v>0</v>
      </c>
      <c r="AG2030" s="433">
        <v>0</v>
      </c>
      <c r="AH2030" s="433">
        <v>0</v>
      </c>
      <c r="AI2030" s="433">
        <v>0</v>
      </c>
      <c r="AJ2030" s="433">
        <v>13619.55</v>
      </c>
      <c r="AK2030" s="175"/>
      <c r="AL2030" s="175">
        <v>1335805.42</v>
      </c>
      <c r="AM2030" s="175">
        <v>1985852.9</v>
      </c>
      <c r="AN2030" s="175">
        <v>650047.48</v>
      </c>
    </row>
    <row r="2031" spans="1:40" s="128" customFormat="1" ht="20.3" customHeight="1" x14ac:dyDescent="0.35">
      <c r="A2031" s="256">
        <v>2024</v>
      </c>
      <c r="B2031" s="184">
        <f t="shared" ref="B2031:B2058" si="285">B2030+1</f>
        <v>722</v>
      </c>
      <c r="C2031" s="286" t="s">
        <v>1028</v>
      </c>
      <c r="D2031" s="184">
        <v>37592</v>
      </c>
      <c r="E2031" s="287">
        <f>VLOOKUP(D2031,'[1]2023-2025'!$A:$G,7,0)</f>
        <v>2024</v>
      </c>
      <c r="F2031" s="287"/>
      <c r="G2031" s="287" t="s">
        <v>1899</v>
      </c>
      <c r="H2031" s="288">
        <f>INDEX('[1]2023-2025'!$AK:$AK,MATCH(D2031,'[1]2023-2025'!$A:$A,0))</f>
        <v>44973</v>
      </c>
      <c r="I2031" s="288" t="e">
        <v>#N/A</v>
      </c>
      <c r="J2031" s="288" t="e">
        <f>VLOOKUP(D2031,[1]Лист3!$A:$AK,37,0)</f>
        <v>#N/A</v>
      </c>
      <c r="K2031" s="289">
        <f>INDEX('[1]2023-2025'!$G:$G,MATCH(D2031,'[1]2023-2025'!$A:$A,0))</f>
        <v>2024</v>
      </c>
      <c r="L2031" s="289"/>
      <c r="M2031" s="289"/>
      <c r="N2031" s="289"/>
      <c r="O2031" s="289" t="e">
        <v>#N/A</v>
      </c>
      <c r="P2031" s="289" t="e">
        <v>#N/A</v>
      </c>
      <c r="Q2031" s="186">
        <f t="shared" si="283"/>
        <v>1038588.34</v>
      </c>
      <c r="R2031" s="186">
        <f t="shared" si="284"/>
        <v>1020935.96</v>
      </c>
      <c r="S2031" s="433">
        <v>0</v>
      </c>
      <c r="T2031" s="433">
        <v>0</v>
      </c>
      <c r="U2031" s="433">
        <v>0</v>
      </c>
      <c r="V2031" s="433">
        <v>0</v>
      </c>
      <c r="W2031" s="433">
        <v>0</v>
      </c>
      <c r="X2031" s="433">
        <v>0</v>
      </c>
      <c r="Y2031" s="433">
        <v>0</v>
      </c>
      <c r="Z2031" s="433">
        <v>0</v>
      </c>
      <c r="AA2031" s="433">
        <v>721321.44</v>
      </c>
      <c r="AB2031" s="433">
        <v>0</v>
      </c>
      <c r="AC2031" s="433">
        <v>299614.52</v>
      </c>
      <c r="AD2031" s="433">
        <v>0</v>
      </c>
      <c r="AE2031" s="433">
        <v>0</v>
      </c>
      <c r="AF2031" s="433">
        <v>0</v>
      </c>
      <c r="AG2031" s="433">
        <v>0</v>
      </c>
      <c r="AH2031" s="433">
        <v>0</v>
      </c>
      <c r="AI2031" s="433">
        <v>0</v>
      </c>
      <c r="AJ2031" s="433">
        <f>13158.18+4494.2</f>
        <v>17652.38</v>
      </c>
      <c r="AK2031" s="175"/>
      <c r="AL2031" s="175">
        <v>1139409.5099999998</v>
      </c>
      <c r="AM2031" s="175">
        <v>1873889.13</v>
      </c>
      <c r="AN2031" s="175">
        <v>734479.62</v>
      </c>
    </row>
    <row r="2032" spans="1:40" s="128" customFormat="1" ht="20.3" customHeight="1" x14ac:dyDescent="0.35">
      <c r="A2032" s="256">
        <v>2024</v>
      </c>
      <c r="B2032" s="184">
        <f t="shared" si="285"/>
        <v>723</v>
      </c>
      <c r="C2032" s="286" t="s">
        <v>1032</v>
      </c>
      <c r="D2032" s="184">
        <v>37704</v>
      </c>
      <c r="E2032" s="287">
        <f>VLOOKUP(D2032,'[1]2023-2025'!$A:$G,7,0)</f>
        <v>2024</v>
      </c>
      <c r="F2032" s="287"/>
      <c r="G2032" s="287" t="s">
        <v>1899</v>
      </c>
      <c r="H2032" s="288">
        <f>INDEX('[1]2023-2025'!$AK:$AK,MATCH(D2032,'[1]2023-2025'!$A:$A,0))</f>
        <v>45034</v>
      </c>
      <c r="I2032" s="288">
        <v>45034</v>
      </c>
      <c r="J2032" s="288" t="e">
        <f>VLOOKUP(D2032,[1]Лист3!$A:$AK,37,0)</f>
        <v>#N/A</v>
      </c>
      <c r="K2032" s="289">
        <f>INDEX('[1]2023-2025'!$G:$G,MATCH(D2032,'[1]2023-2025'!$A:$A,0))</f>
        <v>2024</v>
      </c>
      <c r="L2032" s="289"/>
      <c r="M2032" s="289"/>
      <c r="N2032" s="289"/>
      <c r="O2032" s="289" t="e">
        <v>#N/A</v>
      </c>
      <c r="P2032" s="289" t="e">
        <v>#N/A</v>
      </c>
      <c r="Q2032" s="186">
        <f t="shared" si="283"/>
        <v>622386.87</v>
      </c>
      <c r="R2032" s="186">
        <f t="shared" si="284"/>
        <v>609346.85</v>
      </c>
      <c r="S2032" s="433">
        <v>0</v>
      </c>
      <c r="T2032" s="433">
        <v>0</v>
      </c>
      <c r="U2032" s="433">
        <v>0</v>
      </c>
      <c r="V2032" s="433">
        <v>0</v>
      </c>
      <c r="W2032" s="433">
        <v>0</v>
      </c>
      <c r="X2032" s="433">
        <v>0</v>
      </c>
      <c r="Y2032" s="433">
        <v>0</v>
      </c>
      <c r="Z2032" s="433">
        <v>0</v>
      </c>
      <c r="AA2032" s="433">
        <v>609346.85</v>
      </c>
      <c r="AB2032" s="433">
        <v>0</v>
      </c>
      <c r="AC2032" s="433">
        <v>0</v>
      </c>
      <c r="AD2032" s="433">
        <v>0</v>
      </c>
      <c r="AE2032" s="433">
        <v>0</v>
      </c>
      <c r="AF2032" s="433">
        <v>0</v>
      </c>
      <c r="AG2032" s="433">
        <v>0</v>
      </c>
      <c r="AH2032" s="433">
        <v>0</v>
      </c>
      <c r="AI2032" s="433">
        <v>0</v>
      </c>
      <c r="AJ2032" s="433">
        <v>13040.02</v>
      </c>
      <c r="AK2032" s="175"/>
      <c r="AL2032" s="175">
        <v>1741494.4899999998</v>
      </c>
      <c r="AM2032" s="175">
        <v>2363881.36</v>
      </c>
      <c r="AN2032" s="175">
        <v>622386.87</v>
      </c>
    </row>
    <row r="2033" spans="1:40" s="128" customFormat="1" ht="20.3" customHeight="1" x14ac:dyDescent="0.35">
      <c r="A2033" s="256">
        <v>2024</v>
      </c>
      <c r="B2033" s="184">
        <f t="shared" si="285"/>
        <v>724</v>
      </c>
      <c r="C2033" s="286" t="s">
        <v>1033</v>
      </c>
      <c r="D2033" s="184">
        <v>37705</v>
      </c>
      <c r="E2033" s="287">
        <f>VLOOKUP(D2033,'[1]2023-2025'!$A:$G,7,0)</f>
        <v>2024</v>
      </c>
      <c r="F2033" s="287"/>
      <c r="G2033" s="287" t="s">
        <v>1899</v>
      </c>
      <c r="H2033" s="288">
        <f>INDEX('[1]2023-2025'!$AK:$AK,MATCH(D2033,'[1]2023-2025'!$A:$A,0))</f>
        <v>45034</v>
      </c>
      <c r="I2033" s="288">
        <v>45034</v>
      </c>
      <c r="J2033" s="288" t="e">
        <f>VLOOKUP(D2033,[1]Лист3!$A:$AK,37,0)</f>
        <v>#N/A</v>
      </c>
      <c r="K2033" s="289">
        <f>INDEX('[1]2023-2025'!$G:$G,MATCH(D2033,'[1]2023-2025'!$A:$A,0))</f>
        <v>2024</v>
      </c>
      <c r="L2033" s="289"/>
      <c r="M2033" s="289"/>
      <c r="N2033" s="289"/>
      <c r="O2033" s="289" t="e">
        <v>#N/A</v>
      </c>
      <c r="P2033" s="289" t="e">
        <v>#N/A</v>
      </c>
      <c r="Q2033" s="186">
        <f t="shared" si="283"/>
        <v>760962.76</v>
      </c>
      <c r="R2033" s="186">
        <f t="shared" si="284"/>
        <v>746266.82000000007</v>
      </c>
      <c r="S2033" s="433">
        <v>0</v>
      </c>
      <c r="T2033" s="433">
        <v>0</v>
      </c>
      <c r="U2033" s="433">
        <v>0</v>
      </c>
      <c r="V2033" s="433">
        <v>0</v>
      </c>
      <c r="W2033" s="433">
        <v>0</v>
      </c>
      <c r="X2033" s="433">
        <v>0</v>
      </c>
      <c r="Y2033" s="433">
        <v>0</v>
      </c>
      <c r="Z2033" s="433">
        <v>0</v>
      </c>
      <c r="AA2033" s="433">
        <v>746266.82000000007</v>
      </c>
      <c r="AB2033" s="433">
        <v>0</v>
      </c>
      <c r="AC2033" s="433">
        <v>0</v>
      </c>
      <c r="AD2033" s="433">
        <v>0</v>
      </c>
      <c r="AE2033" s="433">
        <v>0</v>
      </c>
      <c r="AF2033" s="433">
        <v>0</v>
      </c>
      <c r="AG2033" s="433">
        <v>0</v>
      </c>
      <c r="AH2033" s="433">
        <v>0</v>
      </c>
      <c r="AI2033" s="433">
        <v>0</v>
      </c>
      <c r="AJ2033" s="433">
        <v>14695.94</v>
      </c>
      <c r="AK2033" s="175"/>
      <c r="AL2033" s="175">
        <v>1289299.32</v>
      </c>
      <c r="AM2033" s="175">
        <v>2050262.08</v>
      </c>
      <c r="AN2033" s="175">
        <v>760962.76</v>
      </c>
    </row>
    <row r="2034" spans="1:40" s="128" customFormat="1" ht="20.3" customHeight="1" x14ac:dyDescent="0.35">
      <c r="A2034" s="256">
        <v>2024</v>
      </c>
      <c r="B2034" s="184">
        <f t="shared" si="285"/>
        <v>725</v>
      </c>
      <c r="C2034" s="286" t="s">
        <v>1034</v>
      </c>
      <c r="D2034" s="184">
        <v>37706</v>
      </c>
      <c r="E2034" s="287">
        <f>VLOOKUP(D2034,'[1]2023-2025'!$A:$G,7,0)</f>
        <v>2024</v>
      </c>
      <c r="F2034" s="287"/>
      <c r="G2034" s="287" t="s">
        <v>1899</v>
      </c>
      <c r="H2034" s="288">
        <f>INDEX('[1]2023-2025'!$AK:$AK,MATCH(D2034,'[1]2023-2025'!$A:$A,0))</f>
        <v>45034</v>
      </c>
      <c r="I2034" s="288">
        <v>45034</v>
      </c>
      <c r="J2034" s="288" t="e">
        <f>VLOOKUP(D2034,[1]Лист3!$A:$AK,37,0)</f>
        <v>#N/A</v>
      </c>
      <c r="K2034" s="289">
        <f>INDEX('[1]2023-2025'!$G:$G,MATCH(D2034,'[1]2023-2025'!$A:$A,0))</f>
        <v>2024</v>
      </c>
      <c r="L2034" s="289"/>
      <c r="M2034" s="289"/>
      <c r="N2034" s="289"/>
      <c r="O2034" s="289" t="e">
        <v>#N/A</v>
      </c>
      <c r="P2034" s="289" t="e">
        <v>#N/A</v>
      </c>
      <c r="Q2034" s="186">
        <f t="shared" si="283"/>
        <v>774837.84</v>
      </c>
      <c r="R2034" s="186">
        <f t="shared" si="284"/>
        <v>760141.9</v>
      </c>
      <c r="S2034" s="433">
        <v>0</v>
      </c>
      <c r="T2034" s="433">
        <v>0</v>
      </c>
      <c r="U2034" s="433">
        <v>0</v>
      </c>
      <c r="V2034" s="433">
        <v>0</v>
      </c>
      <c r="W2034" s="433">
        <v>0</v>
      </c>
      <c r="X2034" s="433">
        <v>0</v>
      </c>
      <c r="Y2034" s="433">
        <v>0</v>
      </c>
      <c r="Z2034" s="433">
        <v>0</v>
      </c>
      <c r="AA2034" s="433">
        <v>760141.9</v>
      </c>
      <c r="AB2034" s="433">
        <v>0</v>
      </c>
      <c r="AC2034" s="433">
        <v>0</v>
      </c>
      <c r="AD2034" s="433">
        <v>0</v>
      </c>
      <c r="AE2034" s="433">
        <v>0</v>
      </c>
      <c r="AF2034" s="433">
        <v>0</v>
      </c>
      <c r="AG2034" s="433">
        <v>0</v>
      </c>
      <c r="AH2034" s="433">
        <v>0</v>
      </c>
      <c r="AI2034" s="433">
        <v>0</v>
      </c>
      <c r="AJ2034" s="433">
        <v>14695.94</v>
      </c>
      <c r="AK2034" s="175"/>
      <c r="AL2034" s="175">
        <v>1355484.5</v>
      </c>
      <c r="AM2034" s="175">
        <v>2130322.34</v>
      </c>
      <c r="AN2034" s="175">
        <v>774837.84</v>
      </c>
    </row>
    <row r="2035" spans="1:40" s="128" customFormat="1" ht="20.3" customHeight="1" x14ac:dyDescent="0.35">
      <c r="A2035" s="256">
        <v>2024</v>
      </c>
      <c r="B2035" s="184">
        <f>B2034+1</f>
        <v>726</v>
      </c>
      <c r="C2035" s="286" t="s">
        <v>1031</v>
      </c>
      <c r="D2035" s="184">
        <v>46899</v>
      </c>
      <c r="E2035" s="287">
        <f>VLOOKUP(D2035,'[1]2023-2025'!$A:$G,7,0)</f>
        <v>2024</v>
      </c>
      <c r="F2035" s="287"/>
      <c r="G2035" s="287" t="s">
        <v>1899</v>
      </c>
      <c r="H2035" s="288">
        <f>INDEX('[1]2023-2025'!$AK:$AK,MATCH(D2035,'[1]2023-2025'!$A:$A,0))</f>
        <v>44973</v>
      </c>
      <c r="I2035" s="288" t="e">
        <v>#N/A</v>
      </c>
      <c r="J2035" s="288" t="e">
        <f>VLOOKUP(D2035,[1]Лист3!$A:$AK,37,0)</f>
        <v>#N/A</v>
      </c>
      <c r="K2035" s="289">
        <f>INDEX('[1]2023-2025'!$G:$G,MATCH(D2035,'[1]2023-2025'!$A:$A,0))</f>
        <v>2024</v>
      </c>
      <c r="L2035" s="289"/>
      <c r="M2035" s="289"/>
      <c r="N2035" s="289"/>
      <c r="O2035" s="289" t="e">
        <v>#N/A</v>
      </c>
      <c r="P2035" s="289" t="e">
        <v>#N/A</v>
      </c>
      <c r="Q2035" s="186">
        <f t="shared" si="283"/>
        <v>628142.21000000008</v>
      </c>
      <c r="R2035" s="186">
        <f t="shared" si="284"/>
        <v>617391.16</v>
      </c>
      <c r="S2035" s="433">
        <v>0</v>
      </c>
      <c r="T2035" s="433">
        <v>0</v>
      </c>
      <c r="U2035" s="433">
        <v>0</v>
      </c>
      <c r="V2035" s="433">
        <v>0</v>
      </c>
      <c r="W2035" s="433">
        <v>0</v>
      </c>
      <c r="X2035" s="433">
        <v>0</v>
      </c>
      <c r="Y2035" s="433">
        <v>0</v>
      </c>
      <c r="Z2035" s="433">
        <v>0</v>
      </c>
      <c r="AA2035" s="433">
        <v>617391.16</v>
      </c>
      <c r="AB2035" s="433">
        <v>0</v>
      </c>
      <c r="AC2035" s="433">
        <v>0</v>
      </c>
      <c r="AD2035" s="433">
        <v>0</v>
      </c>
      <c r="AE2035" s="433">
        <v>0</v>
      </c>
      <c r="AF2035" s="433">
        <v>0</v>
      </c>
      <c r="AG2035" s="433">
        <v>0</v>
      </c>
      <c r="AH2035" s="433">
        <v>0</v>
      </c>
      <c r="AI2035" s="433">
        <v>0</v>
      </c>
      <c r="AJ2035" s="433">
        <v>10751.05</v>
      </c>
      <c r="AK2035" s="175"/>
      <c r="AL2035" s="175">
        <v>962281.84</v>
      </c>
      <c r="AM2035" s="175">
        <v>1590424.05</v>
      </c>
      <c r="AN2035" s="175">
        <v>628142.21000000008</v>
      </c>
    </row>
    <row r="2036" spans="1:40" s="128" customFormat="1" ht="23.25" customHeight="1" x14ac:dyDescent="0.35">
      <c r="A2036" s="256">
        <v>2024</v>
      </c>
      <c r="B2036" s="184">
        <f t="shared" si="285"/>
        <v>727</v>
      </c>
      <c r="C2036" s="286" t="s">
        <v>481</v>
      </c>
      <c r="D2036" s="184">
        <v>37593</v>
      </c>
      <c r="E2036" s="287">
        <f>VLOOKUP(D2036,'[1]2023-2025'!$A:$G,7,0)</f>
        <v>2024</v>
      </c>
      <c r="F2036" s="287"/>
      <c r="G2036" s="287" t="s">
        <v>1899</v>
      </c>
      <c r="H2036" s="288">
        <f>INDEX('[1]2023-2025'!$AK:$AK,MATCH(D2036,'[1]2023-2025'!$A:$A,0))</f>
        <v>44973</v>
      </c>
      <c r="I2036" s="288" t="e">
        <v>#N/A</v>
      </c>
      <c r="J2036" s="288" t="e">
        <f>VLOOKUP(D2036,[1]Лист3!$A:$AK,37,0)</f>
        <v>#N/A</v>
      </c>
      <c r="K2036" s="289">
        <f>INDEX('[1]2023-2025'!$G:$G,MATCH(D2036,'[1]2023-2025'!$A:$A,0))</f>
        <v>2024</v>
      </c>
      <c r="L2036" s="289"/>
      <c r="M2036" s="289"/>
      <c r="N2036" s="289"/>
      <c r="O2036" s="289" t="e">
        <v>#N/A</v>
      </c>
      <c r="P2036" s="289" t="e">
        <v>#N/A</v>
      </c>
      <c r="Q2036" s="186">
        <f t="shared" si="283"/>
        <v>1107173.79</v>
      </c>
      <c r="R2036" s="186">
        <f t="shared" si="284"/>
        <v>1092950.24</v>
      </c>
      <c r="S2036" s="433">
        <v>0</v>
      </c>
      <c r="T2036" s="433">
        <v>0</v>
      </c>
      <c r="U2036" s="433">
        <v>0</v>
      </c>
      <c r="V2036" s="433">
        <v>0</v>
      </c>
      <c r="W2036" s="433">
        <v>0</v>
      </c>
      <c r="X2036" s="433">
        <v>0</v>
      </c>
      <c r="Y2036" s="433">
        <v>0</v>
      </c>
      <c r="Z2036" s="433">
        <v>0</v>
      </c>
      <c r="AA2036" s="433">
        <v>1092950.24</v>
      </c>
      <c r="AB2036" s="433">
        <v>0</v>
      </c>
      <c r="AC2036" s="433">
        <v>0</v>
      </c>
      <c r="AD2036" s="433">
        <v>0</v>
      </c>
      <c r="AE2036" s="433">
        <v>0</v>
      </c>
      <c r="AF2036" s="433">
        <v>0</v>
      </c>
      <c r="AG2036" s="433">
        <v>0</v>
      </c>
      <c r="AH2036" s="433">
        <v>0</v>
      </c>
      <c r="AI2036" s="433">
        <v>0</v>
      </c>
      <c r="AJ2036" s="433">
        <v>14223.55</v>
      </c>
      <c r="AK2036" s="175"/>
      <c r="AL2036" s="175">
        <v>1993501.5099999998</v>
      </c>
      <c r="AM2036" s="175">
        <v>3100675.3</v>
      </c>
      <c r="AN2036" s="175">
        <v>1107173.79</v>
      </c>
    </row>
    <row r="2037" spans="1:40" s="128" customFormat="1" ht="23.25" customHeight="1" x14ac:dyDescent="0.35">
      <c r="A2037" s="256">
        <v>2024</v>
      </c>
      <c r="B2037" s="184">
        <f t="shared" si="285"/>
        <v>728</v>
      </c>
      <c r="C2037" s="286" t="s">
        <v>482</v>
      </c>
      <c r="D2037" s="184">
        <v>37587</v>
      </c>
      <c r="E2037" s="287">
        <f>VLOOKUP(D2037,'[1]2023-2025'!$A:$G,7,0)</f>
        <v>2024</v>
      </c>
      <c r="F2037" s="287"/>
      <c r="G2037" s="287" t="s">
        <v>1899</v>
      </c>
      <c r="H2037" s="288">
        <f>INDEX('[1]2023-2025'!$AK:$AK,MATCH(D2037,'[1]2023-2025'!$A:$A,0))</f>
        <v>44973</v>
      </c>
      <c r="I2037" s="288" t="e">
        <v>#N/A</v>
      </c>
      <c r="J2037" s="288" t="e">
        <f>VLOOKUP(D2037,[1]Лист3!$A:$AK,37,0)</f>
        <v>#N/A</v>
      </c>
      <c r="K2037" s="289">
        <f>INDEX('[1]2023-2025'!$G:$G,MATCH(D2037,'[1]2023-2025'!$A:$A,0))</f>
        <v>2024</v>
      </c>
      <c r="L2037" s="289"/>
      <c r="M2037" s="289"/>
      <c r="N2037" s="289"/>
      <c r="O2037" s="289" t="e">
        <v>#N/A</v>
      </c>
      <c r="P2037" s="289" t="e">
        <v>#N/A</v>
      </c>
      <c r="Q2037" s="186">
        <f t="shared" si="283"/>
        <v>1252789.79</v>
      </c>
      <c r="R2037" s="186">
        <f t="shared" si="284"/>
        <v>1242176.3700000001</v>
      </c>
      <c r="S2037" s="433">
        <v>0</v>
      </c>
      <c r="T2037" s="433">
        <v>0</v>
      </c>
      <c r="U2037" s="433">
        <v>0</v>
      </c>
      <c r="V2037" s="433">
        <v>0</v>
      </c>
      <c r="W2037" s="433">
        <v>0</v>
      </c>
      <c r="X2037" s="433">
        <v>0</v>
      </c>
      <c r="Y2037" s="433">
        <v>0</v>
      </c>
      <c r="Z2037" s="433">
        <v>0</v>
      </c>
      <c r="AA2037" s="433">
        <v>1242176.3700000001</v>
      </c>
      <c r="AB2037" s="433">
        <v>0</v>
      </c>
      <c r="AC2037" s="433">
        <v>0</v>
      </c>
      <c r="AD2037" s="433">
        <v>0</v>
      </c>
      <c r="AE2037" s="433">
        <v>0</v>
      </c>
      <c r="AF2037" s="433">
        <v>0</v>
      </c>
      <c r="AG2037" s="433">
        <v>0</v>
      </c>
      <c r="AH2037" s="433">
        <v>0</v>
      </c>
      <c r="AI2037" s="433">
        <v>0</v>
      </c>
      <c r="AJ2037" s="433">
        <v>10613.42</v>
      </c>
      <c r="AK2037" s="175"/>
      <c r="AL2037" s="175">
        <v>700324.54</v>
      </c>
      <c r="AM2037" s="175">
        <v>1953114.33</v>
      </c>
      <c r="AN2037" s="175">
        <v>1252789.79</v>
      </c>
    </row>
    <row r="2038" spans="1:40" s="128" customFormat="1" ht="23.25" customHeight="1" x14ac:dyDescent="0.35">
      <c r="A2038" s="256">
        <v>2024</v>
      </c>
      <c r="B2038" s="184">
        <f t="shared" si="285"/>
        <v>729</v>
      </c>
      <c r="C2038" s="286" t="s">
        <v>487</v>
      </c>
      <c r="D2038" s="184">
        <v>37743</v>
      </c>
      <c r="E2038" s="287">
        <f>VLOOKUP(D2038,'[1]2023-2025'!$A:$G,7,0)</f>
        <v>2024</v>
      </c>
      <c r="F2038" s="287"/>
      <c r="G2038" s="287" t="s">
        <v>1899</v>
      </c>
      <c r="H2038" s="288">
        <f>INDEX('[1]2023-2025'!$AK:$AK,MATCH(D2038,'[1]2023-2025'!$A:$A,0))</f>
        <v>44973</v>
      </c>
      <c r="I2038" s="288" t="e">
        <v>#N/A</v>
      </c>
      <c r="J2038" s="288" t="e">
        <f>VLOOKUP(D2038,[1]Лист3!$A:$AK,37,0)</f>
        <v>#N/A</v>
      </c>
      <c r="K2038" s="289">
        <f>INDEX('[1]2023-2025'!$G:$G,MATCH(D2038,'[1]2023-2025'!$A:$A,0))</f>
        <v>2024</v>
      </c>
      <c r="L2038" s="289"/>
      <c r="M2038" s="289"/>
      <c r="N2038" s="289"/>
      <c r="O2038" s="289" t="e">
        <v>#N/A</v>
      </c>
      <c r="P2038" s="289" t="e">
        <v>#N/A</v>
      </c>
      <c r="Q2038" s="186">
        <f t="shared" si="283"/>
        <v>571374.36</v>
      </c>
      <c r="R2038" s="186">
        <f t="shared" si="284"/>
        <v>562374.24</v>
      </c>
      <c r="S2038" s="433">
        <v>0</v>
      </c>
      <c r="T2038" s="433">
        <v>0</v>
      </c>
      <c r="U2038" s="433">
        <v>0</v>
      </c>
      <c r="V2038" s="433">
        <v>0</v>
      </c>
      <c r="W2038" s="433">
        <v>0</v>
      </c>
      <c r="X2038" s="433">
        <v>0</v>
      </c>
      <c r="Y2038" s="433">
        <v>0</v>
      </c>
      <c r="Z2038" s="433">
        <v>0</v>
      </c>
      <c r="AA2038" s="433">
        <v>562374.24</v>
      </c>
      <c r="AB2038" s="433">
        <v>0</v>
      </c>
      <c r="AC2038" s="433">
        <v>0</v>
      </c>
      <c r="AD2038" s="433">
        <v>0</v>
      </c>
      <c r="AE2038" s="433">
        <v>0</v>
      </c>
      <c r="AF2038" s="433">
        <v>0</v>
      </c>
      <c r="AG2038" s="433">
        <v>0</v>
      </c>
      <c r="AH2038" s="433">
        <v>0</v>
      </c>
      <c r="AI2038" s="433">
        <v>0</v>
      </c>
      <c r="AJ2038" s="433">
        <v>9000.1200000000008</v>
      </c>
      <c r="AK2038" s="175"/>
      <c r="AL2038" s="175">
        <v>1097967.5100000002</v>
      </c>
      <c r="AM2038" s="175">
        <v>1669341.87</v>
      </c>
      <c r="AN2038" s="175">
        <v>571374.36</v>
      </c>
    </row>
    <row r="2039" spans="1:40" s="128" customFormat="1" ht="23.25" customHeight="1" x14ac:dyDescent="0.35">
      <c r="A2039" s="256">
        <v>2024</v>
      </c>
      <c r="B2039" s="184">
        <f t="shared" si="285"/>
        <v>730</v>
      </c>
      <c r="C2039" s="286" t="s">
        <v>486</v>
      </c>
      <c r="D2039" s="184">
        <v>46898</v>
      </c>
      <c r="E2039" s="287">
        <f>VLOOKUP(D2039,'[1]2023-2025'!$A:$G,7,0)</f>
        <v>2024</v>
      </c>
      <c r="F2039" s="287"/>
      <c r="G2039" s="287" t="s">
        <v>1899</v>
      </c>
      <c r="H2039" s="288">
        <f>INDEX('[1]2023-2025'!$AK:$AK,MATCH(D2039,'[1]2023-2025'!$A:$A,0))</f>
        <v>44973</v>
      </c>
      <c r="I2039" s="288" t="e">
        <v>#N/A</v>
      </c>
      <c r="J2039" s="288" t="e">
        <f>VLOOKUP(D2039,[1]Лист3!$A:$AK,37,0)</f>
        <v>#N/A</v>
      </c>
      <c r="K2039" s="289">
        <f>INDEX('[1]2023-2025'!$G:$G,MATCH(D2039,'[1]2023-2025'!$A:$A,0))</f>
        <v>2024</v>
      </c>
      <c r="L2039" s="289"/>
      <c r="M2039" s="289"/>
      <c r="N2039" s="289"/>
      <c r="O2039" s="289" t="e">
        <v>#N/A</v>
      </c>
      <c r="P2039" s="289" t="e">
        <v>#N/A</v>
      </c>
      <c r="Q2039" s="186">
        <f t="shared" si="283"/>
        <v>729799.82</v>
      </c>
      <c r="R2039" s="186">
        <f t="shared" si="284"/>
        <v>715973.23</v>
      </c>
      <c r="S2039" s="433">
        <v>0</v>
      </c>
      <c r="T2039" s="433">
        <v>0</v>
      </c>
      <c r="U2039" s="433">
        <v>0</v>
      </c>
      <c r="V2039" s="433">
        <v>0</v>
      </c>
      <c r="W2039" s="433">
        <v>0</v>
      </c>
      <c r="X2039" s="433">
        <v>0</v>
      </c>
      <c r="Y2039" s="433">
        <v>0</v>
      </c>
      <c r="Z2039" s="433">
        <v>0</v>
      </c>
      <c r="AA2039" s="433">
        <v>715973.23</v>
      </c>
      <c r="AB2039" s="433">
        <v>0</v>
      </c>
      <c r="AC2039" s="433">
        <v>0</v>
      </c>
      <c r="AD2039" s="433">
        <v>0</v>
      </c>
      <c r="AE2039" s="433">
        <v>0</v>
      </c>
      <c r="AF2039" s="433">
        <v>0</v>
      </c>
      <c r="AG2039" s="433">
        <v>0</v>
      </c>
      <c r="AH2039" s="433">
        <v>0</v>
      </c>
      <c r="AI2039" s="433">
        <v>0</v>
      </c>
      <c r="AJ2039" s="433">
        <v>13826.59</v>
      </c>
      <c r="AK2039" s="175"/>
      <c r="AL2039" s="175">
        <v>1246886.9900000002</v>
      </c>
      <c r="AM2039" s="175">
        <v>1976686.81</v>
      </c>
      <c r="AN2039" s="175">
        <v>729799.82</v>
      </c>
    </row>
    <row r="2040" spans="1:40" s="128" customFormat="1" ht="23.25" customHeight="1" x14ac:dyDescent="0.35">
      <c r="A2040" s="256">
        <v>2024</v>
      </c>
      <c r="B2040" s="184">
        <f>B2039+1</f>
        <v>731</v>
      </c>
      <c r="C2040" s="286" t="s">
        <v>1352</v>
      </c>
      <c r="D2040" s="184">
        <v>37662</v>
      </c>
      <c r="E2040" s="287"/>
      <c r="F2040" s="287"/>
      <c r="G2040" s="287"/>
      <c r="H2040" s="288"/>
      <c r="I2040" s="288">
        <v>45034</v>
      </c>
      <c r="J2040" s="288" t="e">
        <f>VLOOKUP(D2040,[1]Лист3!$A:$AK,37,0)</f>
        <v>#N/A</v>
      </c>
      <c r="K2040" s="289"/>
      <c r="L2040" s="289"/>
      <c r="M2040" s="289"/>
      <c r="N2040" s="289"/>
      <c r="O2040" s="289"/>
      <c r="P2040" s="289"/>
      <c r="Q2040" s="186">
        <f t="shared" si="283"/>
        <v>130584.15</v>
      </c>
      <c r="R2040" s="186">
        <f t="shared" si="284"/>
        <v>130584.15</v>
      </c>
      <c r="S2040" s="433">
        <v>0</v>
      </c>
      <c r="T2040" s="433">
        <v>0</v>
      </c>
      <c r="U2040" s="433">
        <v>0</v>
      </c>
      <c r="V2040" s="433">
        <v>0</v>
      </c>
      <c r="W2040" s="433">
        <v>0</v>
      </c>
      <c r="X2040" s="433">
        <v>0</v>
      </c>
      <c r="Y2040" s="433">
        <v>0</v>
      </c>
      <c r="Z2040" s="433">
        <v>0</v>
      </c>
      <c r="AA2040" s="433">
        <v>0</v>
      </c>
      <c r="AB2040" s="433">
        <v>0</v>
      </c>
      <c r="AC2040" s="433">
        <v>0</v>
      </c>
      <c r="AD2040" s="433">
        <v>0</v>
      </c>
      <c r="AE2040" s="433">
        <v>0</v>
      </c>
      <c r="AF2040" s="433">
        <v>0</v>
      </c>
      <c r="AG2040" s="433">
        <v>130584.15</v>
      </c>
      <c r="AH2040" s="433">
        <v>0</v>
      </c>
      <c r="AI2040" s="433">
        <v>0</v>
      </c>
      <c r="AJ2040" s="433">
        <v>0</v>
      </c>
      <c r="AK2040" s="175"/>
      <c r="AL2040" s="175">
        <v>15020924.209999999</v>
      </c>
      <c r="AM2040" s="175">
        <v>15151508.359999999</v>
      </c>
      <c r="AN2040" s="175">
        <v>130584.15</v>
      </c>
    </row>
    <row r="2041" spans="1:40" s="128" customFormat="1" ht="23.25" customHeight="1" x14ac:dyDescent="0.35">
      <c r="A2041" s="256">
        <v>2024</v>
      </c>
      <c r="B2041" s="184">
        <f t="shared" si="285"/>
        <v>732</v>
      </c>
      <c r="C2041" s="286" t="s">
        <v>1354</v>
      </c>
      <c r="D2041" s="184">
        <v>37707</v>
      </c>
      <c r="E2041" s="287"/>
      <c r="F2041" s="287"/>
      <c r="G2041" s="287"/>
      <c r="H2041" s="288"/>
      <c r="I2041" s="288">
        <v>45034</v>
      </c>
      <c r="J2041" s="288" t="e">
        <f>VLOOKUP(D2041,[1]Лист3!$A:$AK,37,0)</f>
        <v>#N/A</v>
      </c>
      <c r="K2041" s="289"/>
      <c r="L2041" s="289"/>
      <c r="M2041" s="289"/>
      <c r="N2041" s="289"/>
      <c r="O2041" s="289"/>
      <c r="P2041" s="289"/>
      <c r="Q2041" s="186">
        <f t="shared" si="283"/>
        <v>880178.18</v>
      </c>
      <c r="R2041" s="186">
        <f t="shared" si="284"/>
        <v>862246.38</v>
      </c>
      <c r="S2041" s="433">
        <v>0</v>
      </c>
      <c r="T2041" s="433">
        <v>0</v>
      </c>
      <c r="U2041" s="433">
        <v>0</v>
      </c>
      <c r="V2041" s="433">
        <v>0</v>
      </c>
      <c r="W2041" s="433">
        <v>0</v>
      </c>
      <c r="X2041" s="433">
        <v>0</v>
      </c>
      <c r="Y2041" s="433">
        <v>0</v>
      </c>
      <c r="Z2041" s="433">
        <v>0</v>
      </c>
      <c r="AA2041" s="433">
        <v>862246.38</v>
      </c>
      <c r="AB2041" s="433">
        <v>0</v>
      </c>
      <c r="AC2041" s="433">
        <v>0</v>
      </c>
      <c r="AD2041" s="433">
        <v>0</v>
      </c>
      <c r="AE2041" s="433">
        <v>0</v>
      </c>
      <c r="AF2041" s="433">
        <v>0</v>
      </c>
      <c r="AG2041" s="433">
        <v>0</v>
      </c>
      <c r="AH2041" s="433">
        <v>0</v>
      </c>
      <c r="AI2041" s="433">
        <v>0</v>
      </c>
      <c r="AJ2041" s="433">
        <v>17931.8</v>
      </c>
      <c r="AK2041" s="175"/>
      <c r="AL2041" s="175">
        <v>1510189.04</v>
      </c>
      <c r="AM2041" s="175">
        <v>2390367.2200000002</v>
      </c>
      <c r="AN2041" s="175">
        <v>880178.18</v>
      </c>
    </row>
    <row r="2042" spans="1:40" s="128" customFormat="1" ht="23.25" customHeight="1" x14ac:dyDescent="0.35">
      <c r="A2042" s="256">
        <v>2024</v>
      </c>
      <c r="B2042" s="184">
        <f t="shared" si="285"/>
        <v>733</v>
      </c>
      <c r="C2042" s="286" t="s">
        <v>1355</v>
      </c>
      <c r="D2042" s="184">
        <v>37703</v>
      </c>
      <c r="E2042" s="287"/>
      <c r="F2042" s="287"/>
      <c r="G2042" s="287"/>
      <c r="H2042" s="288"/>
      <c r="I2042" s="288">
        <v>45034</v>
      </c>
      <c r="J2042" s="288" t="e">
        <f>VLOOKUP(D2042,[1]Лист3!$A:$AK,37,0)</f>
        <v>#N/A</v>
      </c>
      <c r="K2042" s="289"/>
      <c r="L2042" s="289"/>
      <c r="M2042" s="289"/>
      <c r="N2042" s="289"/>
      <c r="O2042" s="289"/>
      <c r="P2042" s="289"/>
      <c r="Q2042" s="186">
        <f t="shared" si="283"/>
        <v>890794.1</v>
      </c>
      <c r="R2042" s="186">
        <f t="shared" si="284"/>
        <v>876098.16</v>
      </c>
      <c r="S2042" s="433">
        <v>0</v>
      </c>
      <c r="T2042" s="433">
        <v>0</v>
      </c>
      <c r="U2042" s="433">
        <v>0</v>
      </c>
      <c r="V2042" s="433">
        <v>0</v>
      </c>
      <c r="W2042" s="433">
        <v>0</v>
      </c>
      <c r="X2042" s="433">
        <v>0</v>
      </c>
      <c r="Y2042" s="433">
        <v>0</v>
      </c>
      <c r="Z2042" s="433">
        <v>0</v>
      </c>
      <c r="AA2042" s="433">
        <v>876098.16</v>
      </c>
      <c r="AB2042" s="433">
        <v>0</v>
      </c>
      <c r="AC2042" s="433">
        <v>0</v>
      </c>
      <c r="AD2042" s="433">
        <v>0</v>
      </c>
      <c r="AE2042" s="433">
        <v>0</v>
      </c>
      <c r="AF2042" s="433">
        <v>0</v>
      </c>
      <c r="AG2042" s="433">
        <v>0</v>
      </c>
      <c r="AH2042" s="433">
        <v>0</v>
      </c>
      <c r="AI2042" s="433">
        <v>0</v>
      </c>
      <c r="AJ2042" s="433">
        <v>14695.94</v>
      </c>
      <c r="AK2042" s="175"/>
      <c r="AL2042" s="175">
        <v>1039678.6900000001</v>
      </c>
      <c r="AM2042" s="175">
        <v>1930472.79</v>
      </c>
      <c r="AN2042" s="175">
        <v>890794.1</v>
      </c>
    </row>
    <row r="2043" spans="1:40" s="128" customFormat="1" ht="23.25" customHeight="1" x14ac:dyDescent="0.35">
      <c r="A2043" s="256">
        <v>2024</v>
      </c>
      <c r="B2043" s="184">
        <f t="shared" si="285"/>
        <v>734</v>
      </c>
      <c r="C2043" s="392" t="s">
        <v>1356</v>
      </c>
      <c r="D2043" s="184">
        <v>37709</v>
      </c>
      <c r="E2043" s="287"/>
      <c r="F2043" s="287"/>
      <c r="G2043" s="287"/>
      <c r="H2043" s="288"/>
      <c r="I2043" s="288">
        <v>45034</v>
      </c>
      <c r="J2043" s="288" t="e">
        <f>VLOOKUP(D2043,[1]Лист3!$A:$AK,37,0)</f>
        <v>#N/A</v>
      </c>
      <c r="K2043" s="289"/>
      <c r="L2043" s="289"/>
      <c r="M2043" s="289"/>
      <c r="N2043" s="289"/>
      <c r="O2043" s="289"/>
      <c r="P2043" s="289"/>
      <c r="Q2043" s="186">
        <f t="shared" si="283"/>
        <v>2944092.23</v>
      </c>
      <c r="R2043" s="186">
        <f t="shared" si="284"/>
        <v>2883747.23</v>
      </c>
      <c r="S2043" s="433">
        <v>0</v>
      </c>
      <c r="T2043" s="433">
        <v>0</v>
      </c>
      <c r="U2043" s="433">
        <v>0</v>
      </c>
      <c r="V2043" s="433">
        <v>0</v>
      </c>
      <c r="W2043" s="433">
        <v>0</v>
      </c>
      <c r="X2043" s="433">
        <v>0</v>
      </c>
      <c r="Y2043" s="433">
        <v>0</v>
      </c>
      <c r="Z2043" s="433">
        <v>0</v>
      </c>
      <c r="AA2043" s="433">
        <v>2819896.98</v>
      </c>
      <c r="AB2043" s="433">
        <v>0</v>
      </c>
      <c r="AC2043" s="433">
        <v>0</v>
      </c>
      <c r="AD2043" s="433">
        <v>0</v>
      </c>
      <c r="AE2043" s="433">
        <v>0</v>
      </c>
      <c r="AF2043" s="433">
        <v>0</v>
      </c>
      <c r="AG2043" s="433">
        <v>63850.25</v>
      </c>
      <c r="AH2043" s="433">
        <v>0</v>
      </c>
      <c r="AI2043" s="433">
        <v>0</v>
      </c>
      <c r="AJ2043" s="433">
        <v>60345</v>
      </c>
      <c r="AK2043" s="175"/>
      <c r="AL2043" s="175">
        <v>6792772.129999999</v>
      </c>
      <c r="AM2043" s="175">
        <v>9736864.3599999994</v>
      </c>
      <c r="AN2043" s="175">
        <v>2944092.23</v>
      </c>
    </row>
    <row r="2044" spans="1:40" s="128" customFormat="1" ht="23.25" customHeight="1" x14ac:dyDescent="0.35">
      <c r="A2044" s="256">
        <v>2024</v>
      </c>
      <c r="B2044" s="184">
        <f t="shared" si="285"/>
        <v>735</v>
      </c>
      <c r="C2044" s="286" t="s">
        <v>1357</v>
      </c>
      <c r="D2044" s="184">
        <v>37530</v>
      </c>
      <c r="E2044" s="287"/>
      <c r="F2044" s="287"/>
      <c r="G2044" s="287"/>
      <c r="H2044" s="288"/>
      <c r="I2044" s="288">
        <v>45034</v>
      </c>
      <c r="J2044" s="288" t="e">
        <f>VLOOKUP(D2044,[1]Лист3!$A:$AK,37,0)</f>
        <v>#N/A</v>
      </c>
      <c r="K2044" s="289"/>
      <c r="L2044" s="289"/>
      <c r="M2044" s="289"/>
      <c r="N2044" s="289"/>
      <c r="O2044" s="289"/>
      <c r="P2044" s="289"/>
      <c r="Q2044" s="186">
        <f t="shared" si="283"/>
        <v>130055.7</v>
      </c>
      <c r="R2044" s="186">
        <f t="shared" si="284"/>
        <v>130055.7</v>
      </c>
      <c r="S2044" s="433">
        <v>0</v>
      </c>
      <c r="T2044" s="433">
        <v>0</v>
      </c>
      <c r="U2044" s="433">
        <v>0</v>
      </c>
      <c r="V2044" s="433">
        <v>0</v>
      </c>
      <c r="W2044" s="433">
        <v>0</v>
      </c>
      <c r="X2044" s="433">
        <v>0</v>
      </c>
      <c r="Y2044" s="433">
        <v>0</v>
      </c>
      <c r="Z2044" s="433">
        <v>0</v>
      </c>
      <c r="AA2044" s="433">
        <v>0</v>
      </c>
      <c r="AB2044" s="433">
        <v>0</v>
      </c>
      <c r="AC2044" s="433">
        <v>0</v>
      </c>
      <c r="AD2044" s="433">
        <v>0</v>
      </c>
      <c r="AE2044" s="433">
        <v>0</v>
      </c>
      <c r="AF2044" s="433">
        <v>0</v>
      </c>
      <c r="AG2044" s="433">
        <v>130055.7</v>
      </c>
      <c r="AH2044" s="433">
        <v>0</v>
      </c>
      <c r="AI2044" s="433">
        <v>0</v>
      </c>
      <c r="AJ2044" s="433">
        <v>0</v>
      </c>
      <c r="AK2044" s="175"/>
      <c r="AL2044" s="175">
        <v>15316015.810000001</v>
      </c>
      <c r="AM2044" s="175">
        <v>15446071.51</v>
      </c>
      <c r="AN2044" s="175">
        <v>130055.7</v>
      </c>
    </row>
    <row r="2045" spans="1:40" s="128" customFormat="1" ht="23.25" customHeight="1" x14ac:dyDescent="0.35">
      <c r="A2045" s="256">
        <v>2024</v>
      </c>
      <c r="B2045" s="184">
        <f t="shared" si="285"/>
        <v>736</v>
      </c>
      <c r="C2045" s="286" t="s">
        <v>1358</v>
      </c>
      <c r="D2045" s="184">
        <v>37531</v>
      </c>
      <c r="E2045" s="287"/>
      <c r="F2045" s="287"/>
      <c r="G2045" s="287"/>
      <c r="H2045" s="288"/>
      <c r="I2045" s="288">
        <v>45034</v>
      </c>
      <c r="J2045" s="288" t="e">
        <f>VLOOKUP(D2045,[1]Лист3!$A:$AK,37,0)</f>
        <v>#N/A</v>
      </c>
      <c r="K2045" s="289"/>
      <c r="L2045" s="289"/>
      <c r="M2045" s="289"/>
      <c r="N2045" s="289"/>
      <c r="O2045" s="289"/>
      <c r="P2045" s="289"/>
      <c r="Q2045" s="186">
        <f t="shared" si="283"/>
        <v>100565.98</v>
      </c>
      <c r="R2045" s="186">
        <f t="shared" si="284"/>
        <v>100565.98</v>
      </c>
      <c r="S2045" s="433">
        <v>0</v>
      </c>
      <c r="T2045" s="433">
        <v>0</v>
      </c>
      <c r="U2045" s="433">
        <v>0</v>
      </c>
      <c r="V2045" s="433">
        <v>0</v>
      </c>
      <c r="W2045" s="433">
        <v>0</v>
      </c>
      <c r="X2045" s="433">
        <v>0</v>
      </c>
      <c r="Y2045" s="433">
        <v>0</v>
      </c>
      <c r="Z2045" s="433">
        <v>0</v>
      </c>
      <c r="AA2045" s="433">
        <v>0</v>
      </c>
      <c r="AB2045" s="433">
        <v>0</v>
      </c>
      <c r="AC2045" s="433">
        <v>0</v>
      </c>
      <c r="AD2045" s="433">
        <v>0</v>
      </c>
      <c r="AE2045" s="433">
        <v>0</v>
      </c>
      <c r="AF2045" s="433">
        <v>0</v>
      </c>
      <c r="AG2045" s="433">
        <v>100565.98</v>
      </c>
      <c r="AH2045" s="433">
        <v>0</v>
      </c>
      <c r="AI2045" s="433">
        <v>0</v>
      </c>
      <c r="AJ2045" s="433">
        <v>0</v>
      </c>
      <c r="AK2045" s="175"/>
      <c r="AL2045" s="175">
        <v>7683334.3899999997</v>
      </c>
      <c r="AM2045" s="175">
        <v>7783900.3700000001</v>
      </c>
      <c r="AN2045" s="175">
        <v>100565.98</v>
      </c>
    </row>
    <row r="2046" spans="1:40" s="128" customFormat="1" ht="23.25" customHeight="1" x14ac:dyDescent="0.35">
      <c r="A2046" s="256">
        <v>2024</v>
      </c>
      <c r="B2046" s="184">
        <f t="shared" si="285"/>
        <v>737</v>
      </c>
      <c r="C2046" s="286" t="s">
        <v>1359</v>
      </c>
      <c r="D2046" s="184">
        <v>37532</v>
      </c>
      <c r="E2046" s="287"/>
      <c r="F2046" s="287"/>
      <c r="G2046" s="287"/>
      <c r="H2046" s="288"/>
      <c r="I2046" s="288">
        <v>45034</v>
      </c>
      <c r="J2046" s="288" t="e">
        <f>VLOOKUP(D2046,[1]Лист3!$A:$AK,37,0)</f>
        <v>#N/A</v>
      </c>
      <c r="K2046" s="289"/>
      <c r="L2046" s="289"/>
      <c r="M2046" s="289"/>
      <c r="N2046" s="289"/>
      <c r="O2046" s="289"/>
      <c r="P2046" s="289"/>
      <c r="Q2046" s="186">
        <f t="shared" si="283"/>
        <v>211511.5</v>
      </c>
      <c r="R2046" s="186">
        <f t="shared" si="284"/>
        <v>211511.5</v>
      </c>
      <c r="S2046" s="433">
        <v>0</v>
      </c>
      <c r="T2046" s="433">
        <v>0</v>
      </c>
      <c r="U2046" s="433">
        <v>0</v>
      </c>
      <c r="V2046" s="433">
        <v>0</v>
      </c>
      <c r="W2046" s="433">
        <v>0</v>
      </c>
      <c r="X2046" s="433">
        <v>0</v>
      </c>
      <c r="Y2046" s="433">
        <v>0</v>
      </c>
      <c r="Z2046" s="433">
        <v>0</v>
      </c>
      <c r="AA2046" s="433">
        <v>0</v>
      </c>
      <c r="AB2046" s="433">
        <v>0</v>
      </c>
      <c r="AC2046" s="433">
        <v>0</v>
      </c>
      <c r="AD2046" s="433">
        <v>0</v>
      </c>
      <c r="AE2046" s="433">
        <v>0</v>
      </c>
      <c r="AF2046" s="433">
        <v>0</v>
      </c>
      <c r="AG2046" s="433">
        <v>211511.5</v>
      </c>
      <c r="AH2046" s="433">
        <v>0</v>
      </c>
      <c r="AI2046" s="433">
        <v>0</v>
      </c>
      <c r="AJ2046" s="433">
        <v>0</v>
      </c>
      <c r="AK2046" s="175"/>
      <c r="AL2046" s="175">
        <v>14906303.27</v>
      </c>
      <c r="AM2046" s="175">
        <v>15117814.77</v>
      </c>
      <c r="AN2046" s="175">
        <v>211511.5</v>
      </c>
    </row>
    <row r="2047" spans="1:40" s="128" customFormat="1" ht="23.25" customHeight="1" x14ac:dyDescent="0.35">
      <c r="A2047" s="256">
        <v>2024</v>
      </c>
      <c r="B2047" s="184">
        <f t="shared" si="285"/>
        <v>738</v>
      </c>
      <c r="C2047" s="286" t="s">
        <v>1360</v>
      </c>
      <c r="D2047" s="184">
        <v>37534</v>
      </c>
      <c r="E2047" s="287"/>
      <c r="F2047" s="287"/>
      <c r="G2047" s="287"/>
      <c r="H2047" s="288"/>
      <c r="I2047" s="288">
        <v>45034</v>
      </c>
      <c r="J2047" s="288" t="e">
        <f>VLOOKUP(D2047,[1]Лист3!$A:$AK,37,0)</f>
        <v>#N/A</v>
      </c>
      <c r="K2047" s="289"/>
      <c r="L2047" s="289"/>
      <c r="M2047" s="289"/>
      <c r="N2047" s="289"/>
      <c r="O2047" s="289"/>
      <c r="P2047" s="289"/>
      <c r="Q2047" s="186">
        <f t="shared" si="283"/>
        <v>100565.98</v>
      </c>
      <c r="R2047" s="186">
        <f t="shared" si="284"/>
        <v>100565.98</v>
      </c>
      <c r="S2047" s="433">
        <v>0</v>
      </c>
      <c r="T2047" s="433">
        <v>0</v>
      </c>
      <c r="U2047" s="433">
        <v>0</v>
      </c>
      <c r="V2047" s="433">
        <v>0</v>
      </c>
      <c r="W2047" s="433">
        <v>0</v>
      </c>
      <c r="X2047" s="433">
        <v>0</v>
      </c>
      <c r="Y2047" s="433">
        <v>0</v>
      </c>
      <c r="Z2047" s="433">
        <v>0</v>
      </c>
      <c r="AA2047" s="433">
        <v>0</v>
      </c>
      <c r="AB2047" s="433">
        <v>0</v>
      </c>
      <c r="AC2047" s="433">
        <v>0</v>
      </c>
      <c r="AD2047" s="433">
        <v>0</v>
      </c>
      <c r="AE2047" s="433">
        <v>0</v>
      </c>
      <c r="AF2047" s="433">
        <v>0</v>
      </c>
      <c r="AG2047" s="433">
        <v>100565.98</v>
      </c>
      <c r="AH2047" s="433">
        <v>0</v>
      </c>
      <c r="AI2047" s="433">
        <v>0</v>
      </c>
      <c r="AJ2047" s="433">
        <v>0</v>
      </c>
      <c r="AK2047" s="175"/>
      <c r="AL2047" s="175">
        <v>7064977.6499999994</v>
      </c>
      <c r="AM2047" s="175">
        <v>7165543.6299999999</v>
      </c>
      <c r="AN2047" s="175">
        <v>100565.98</v>
      </c>
    </row>
    <row r="2048" spans="1:40" s="128" customFormat="1" ht="23.25" customHeight="1" x14ac:dyDescent="0.35">
      <c r="A2048" s="256">
        <v>2024</v>
      </c>
      <c r="B2048" s="184">
        <f t="shared" si="285"/>
        <v>739</v>
      </c>
      <c r="C2048" s="286" t="s">
        <v>3059</v>
      </c>
      <c r="D2048" s="184">
        <v>37712</v>
      </c>
      <c r="E2048" s="287"/>
      <c r="F2048" s="287"/>
      <c r="G2048" s="287"/>
      <c r="H2048" s="288"/>
      <c r="I2048" s="288" t="e">
        <v>#N/A</v>
      </c>
      <c r="J2048" s="288" t="e">
        <f>VLOOKUP(D2048,[1]Лист3!$A:$AK,37,0)</f>
        <v>#N/A</v>
      </c>
      <c r="K2048" s="289"/>
      <c r="L2048" s="289"/>
      <c r="M2048" s="289"/>
      <c r="N2048" s="289"/>
      <c r="O2048" s="289"/>
      <c r="P2048" s="289"/>
      <c r="Q2048" s="186">
        <f t="shared" si="283"/>
        <v>3657429.62</v>
      </c>
      <c r="R2048" s="186">
        <f t="shared" si="284"/>
        <v>3594239.3600000003</v>
      </c>
      <c r="S2048" s="433">
        <v>0</v>
      </c>
      <c r="T2048" s="433">
        <v>0</v>
      </c>
      <c r="U2048" s="433">
        <v>0</v>
      </c>
      <c r="V2048" s="433">
        <v>0</v>
      </c>
      <c r="W2048" s="433">
        <v>0</v>
      </c>
      <c r="X2048" s="433">
        <v>0</v>
      </c>
      <c r="Y2048" s="433">
        <v>0</v>
      </c>
      <c r="Z2048" s="433">
        <v>0</v>
      </c>
      <c r="AA2048" s="433">
        <v>3594239.3600000003</v>
      </c>
      <c r="AB2048" s="433">
        <v>0</v>
      </c>
      <c r="AC2048" s="433">
        <v>0</v>
      </c>
      <c r="AD2048" s="433">
        <v>0</v>
      </c>
      <c r="AE2048" s="433">
        <v>0</v>
      </c>
      <c r="AF2048" s="433">
        <v>0</v>
      </c>
      <c r="AG2048" s="433">
        <v>0</v>
      </c>
      <c r="AH2048" s="433">
        <v>0</v>
      </c>
      <c r="AI2048" s="433">
        <v>0</v>
      </c>
      <c r="AJ2048" s="433">
        <v>63190.26</v>
      </c>
      <c r="AK2048" s="175"/>
      <c r="AL2048" s="175">
        <v>1054304.3700000001</v>
      </c>
      <c r="AM2048" s="175">
        <v>4711733.99</v>
      </c>
      <c r="AN2048" s="175">
        <v>3657429.62</v>
      </c>
    </row>
    <row r="2049" spans="1:40" s="128" customFormat="1" ht="23.25" customHeight="1" x14ac:dyDescent="0.35">
      <c r="A2049" s="256">
        <v>2024</v>
      </c>
      <c r="B2049" s="184">
        <f t="shared" si="285"/>
        <v>740</v>
      </c>
      <c r="C2049" s="286" t="s">
        <v>3097</v>
      </c>
      <c r="D2049" s="184">
        <v>37575</v>
      </c>
      <c r="E2049" s="287"/>
      <c r="F2049" s="287"/>
      <c r="G2049" s="287"/>
      <c r="H2049" s="288"/>
      <c r="I2049" s="288" t="e">
        <v>#N/A</v>
      </c>
      <c r="J2049" s="288" t="e">
        <f>VLOOKUP(D2049,[1]Лист3!$A:$AK,37,0)</f>
        <v>#N/A</v>
      </c>
      <c r="K2049" s="289"/>
      <c r="L2049" s="289"/>
      <c r="M2049" s="289"/>
      <c r="N2049" s="289"/>
      <c r="O2049" s="289"/>
      <c r="P2049" s="289"/>
      <c r="Q2049" s="186">
        <f t="shared" si="283"/>
        <v>218239.72999999998</v>
      </c>
      <c r="R2049" s="186">
        <f t="shared" si="284"/>
        <v>216707.9</v>
      </c>
      <c r="S2049" s="433">
        <v>0</v>
      </c>
      <c r="T2049" s="433">
        <v>0</v>
      </c>
      <c r="U2049" s="433">
        <v>0</v>
      </c>
      <c r="V2049" s="433">
        <v>0</v>
      </c>
      <c r="W2049" s="433">
        <v>0</v>
      </c>
      <c r="X2049" s="433">
        <v>0</v>
      </c>
      <c r="Y2049" s="433">
        <v>0</v>
      </c>
      <c r="Z2049" s="433">
        <v>0</v>
      </c>
      <c r="AA2049" s="433">
        <v>216707.9</v>
      </c>
      <c r="AB2049" s="433">
        <v>0</v>
      </c>
      <c r="AC2049" s="433">
        <v>0</v>
      </c>
      <c r="AD2049" s="433">
        <v>0</v>
      </c>
      <c r="AE2049" s="433">
        <v>0</v>
      </c>
      <c r="AF2049" s="433">
        <v>0</v>
      </c>
      <c r="AG2049" s="433">
        <v>0</v>
      </c>
      <c r="AH2049" s="433">
        <v>0</v>
      </c>
      <c r="AI2049" s="433">
        <v>0</v>
      </c>
      <c r="AJ2049" s="433">
        <v>1531.83</v>
      </c>
      <c r="AK2049" s="175"/>
      <c r="AL2049" s="175">
        <v>1236324.27</v>
      </c>
      <c r="AM2049" s="175">
        <v>2495399.37</v>
      </c>
      <c r="AN2049" s="175">
        <v>1259075.1000000001</v>
      </c>
    </row>
    <row r="2050" spans="1:40" s="128" customFormat="1" ht="23.25" customHeight="1" x14ac:dyDescent="0.35">
      <c r="A2050" s="256">
        <v>2024</v>
      </c>
      <c r="B2050" s="184">
        <f t="shared" si="285"/>
        <v>741</v>
      </c>
      <c r="C2050" s="286" t="s">
        <v>3185</v>
      </c>
      <c r="D2050" s="184">
        <v>37625</v>
      </c>
      <c r="E2050" s="287"/>
      <c r="F2050" s="287"/>
      <c r="G2050" s="287"/>
      <c r="H2050" s="288"/>
      <c r="I2050" s="288"/>
      <c r="J2050" s="288"/>
      <c r="K2050" s="289"/>
      <c r="L2050" s="289"/>
      <c r="M2050" s="289"/>
      <c r="N2050" s="289"/>
      <c r="O2050" s="289"/>
      <c r="P2050" s="289"/>
      <c r="Q2050" s="186">
        <f t="shared" si="283"/>
        <v>3708734.8699999996</v>
      </c>
      <c r="R2050" s="186">
        <f t="shared" si="284"/>
        <v>3654196.78</v>
      </c>
      <c r="S2050" s="433">
        <v>0</v>
      </c>
      <c r="T2050" s="433">
        <v>0</v>
      </c>
      <c r="U2050" s="433">
        <v>0</v>
      </c>
      <c r="V2050" s="433">
        <v>0</v>
      </c>
      <c r="W2050" s="433">
        <v>0</v>
      </c>
      <c r="X2050" s="433">
        <v>0</v>
      </c>
      <c r="Y2050" s="433">
        <v>0</v>
      </c>
      <c r="Z2050" s="433">
        <v>0</v>
      </c>
      <c r="AA2050" s="433">
        <v>3654196.78</v>
      </c>
      <c r="AB2050" s="433">
        <v>0</v>
      </c>
      <c r="AC2050" s="433">
        <v>0</v>
      </c>
      <c r="AD2050" s="433">
        <v>0</v>
      </c>
      <c r="AE2050" s="433">
        <v>0</v>
      </c>
      <c r="AF2050" s="433">
        <v>0</v>
      </c>
      <c r="AG2050" s="433">
        <v>0</v>
      </c>
      <c r="AH2050" s="433">
        <v>0</v>
      </c>
      <c r="AI2050" s="433">
        <v>0</v>
      </c>
      <c r="AJ2050" s="433">
        <v>54538.09</v>
      </c>
      <c r="AK2050" s="175"/>
      <c r="AL2050" s="175">
        <v>-97075.699999999721</v>
      </c>
      <c r="AM2050" s="175">
        <v>3611659.17</v>
      </c>
      <c r="AN2050" s="175">
        <v>3708734.8699999996</v>
      </c>
    </row>
    <row r="2051" spans="1:40" s="247" customFormat="1" ht="23.25" customHeight="1" x14ac:dyDescent="0.35">
      <c r="A2051" s="256">
        <v>2024</v>
      </c>
      <c r="B2051" s="184">
        <f t="shared" si="285"/>
        <v>742</v>
      </c>
      <c r="C2051" s="286" t="s">
        <v>3425</v>
      </c>
      <c r="D2051" s="184">
        <v>37665</v>
      </c>
      <c r="E2051" s="287"/>
      <c r="F2051" s="287"/>
      <c r="G2051" s="287"/>
      <c r="H2051" s="288"/>
      <c r="I2051" s="288"/>
      <c r="J2051" s="288"/>
      <c r="K2051" s="289"/>
      <c r="L2051" s="289"/>
      <c r="M2051" s="289"/>
      <c r="N2051" s="289"/>
      <c r="O2051" s="289"/>
      <c r="P2051" s="289"/>
      <c r="Q2051" s="186">
        <f t="shared" si="283"/>
        <v>179316</v>
      </c>
      <c r="R2051" s="186">
        <f>SUM(S2051:AI2051)</f>
        <v>179316</v>
      </c>
      <c r="S2051" s="433">
        <v>0</v>
      </c>
      <c r="T2051" s="433">
        <v>0</v>
      </c>
      <c r="U2051" s="433">
        <v>0</v>
      </c>
      <c r="V2051" s="433">
        <v>0</v>
      </c>
      <c r="W2051" s="433">
        <v>0</v>
      </c>
      <c r="X2051" s="433">
        <v>0</v>
      </c>
      <c r="Y2051" s="433">
        <v>0</v>
      </c>
      <c r="Z2051" s="433">
        <v>0</v>
      </c>
      <c r="AA2051" s="433">
        <v>0</v>
      </c>
      <c r="AB2051" s="433">
        <v>0</v>
      </c>
      <c r="AC2051" s="433">
        <v>0</v>
      </c>
      <c r="AD2051" s="433">
        <v>0</v>
      </c>
      <c r="AE2051" s="433">
        <v>0</v>
      </c>
      <c r="AF2051" s="433">
        <v>0</v>
      </c>
      <c r="AG2051" s="433">
        <v>0</v>
      </c>
      <c r="AH2051" s="433">
        <v>179316</v>
      </c>
      <c r="AI2051" s="433">
        <v>0</v>
      </c>
      <c r="AJ2051" s="433">
        <v>0</v>
      </c>
      <c r="AK2051" s="175"/>
      <c r="AL2051" s="175">
        <v>16002036.09</v>
      </c>
      <c r="AM2051" s="175">
        <v>25976578.93</v>
      </c>
      <c r="AN2051" s="175">
        <v>9974542.8399999999</v>
      </c>
    </row>
    <row r="2052" spans="1:40" s="247" customFormat="1" ht="23.25" customHeight="1" x14ac:dyDescent="0.35">
      <c r="A2052" s="256">
        <v>2024</v>
      </c>
      <c r="B2052" s="184">
        <f t="shared" si="285"/>
        <v>743</v>
      </c>
      <c r="C2052" s="286" t="s">
        <v>3426</v>
      </c>
      <c r="D2052" s="184">
        <v>37667</v>
      </c>
      <c r="E2052" s="287"/>
      <c r="F2052" s="287"/>
      <c r="G2052" s="287"/>
      <c r="H2052" s="288"/>
      <c r="I2052" s="288"/>
      <c r="J2052" s="288"/>
      <c r="K2052" s="289"/>
      <c r="L2052" s="289"/>
      <c r="M2052" s="289"/>
      <c r="N2052" s="289"/>
      <c r="O2052" s="289"/>
      <c r="P2052" s="289"/>
      <c r="Q2052" s="186">
        <f t="shared" si="283"/>
        <v>100183.5</v>
      </c>
      <c r="R2052" s="186">
        <f>SUM(S2052:AI2052)</f>
        <v>100183.5</v>
      </c>
      <c r="S2052" s="433">
        <v>0</v>
      </c>
      <c r="T2052" s="433">
        <v>0</v>
      </c>
      <c r="U2052" s="433">
        <v>0</v>
      </c>
      <c r="V2052" s="433">
        <v>0</v>
      </c>
      <c r="W2052" s="433">
        <v>0</v>
      </c>
      <c r="X2052" s="433">
        <v>0</v>
      </c>
      <c r="Y2052" s="433">
        <v>0</v>
      </c>
      <c r="Z2052" s="433">
        <v>0</v>
      </c>
      <c r="AA2052" s="433">
        <v>0</v>
      </c>
      <c r="AB2052" s="433">
        <v>0</v>
      </c>
      <c r="AC2052" s="433">
        <v>0</v>
      </c>
      <c r="AD2052" s="433">
        <v>0</v>
      </c>
      <c r="AE2052" s="433">
        <v>0</v>
      </c>
      <c r="AF2052" s="433">
        <v>0</v>
      </c>
      <c r="AG2052" s="433">
        <v>0</v>
      </c>
      <c r="AH2052" s="433">
        <v>100183.5</v>
      </c>
      <c r="AI2052" s="433">
        <v>0</v>
      </c>
      <c r="AJ2052" s="433">
        <v>0</v>
      </c>
      <c r="AK2052" s="175"/>
      <c r="AL2052" s="175">
        <v>14548852.740000002</v>
      </c>
      <c r="AM2052" s="175">
        <v>22683710.960000001</v>
      </c>
      <c r="AN2052" s="175">
        <v>8134858.2199999997</v>
      </c>
    </row>
    <row r="2053" spans="1:40" s="247" customFormat="1" ht="23.25" customHeight="1" x14ac:dyDescent="0.35">
      <c r="A2053" s="256">
        <v>2024</v>
      </c>
      <c r="B2053" s="184">
        <f t="shared" si="285"/>
        <v>744</v>
      </c>
      <c r="C2053" s="286" t="s">
        <v>3427</v>
      </c>
      <c r="D2053" s="184">
        <v>37683</v>
      </c>
      <c r="E2053" s="287"/>
      <c r="F2053" s="287"/>
      <c r="G2053" s="287"/>
      <c r="H2053" s="288"/>
      <c r="I2053" s="288"/>
      <c r="J2053" s="288"/>
      <c r="K2053" s="289"/>
      <c r="L2053" s="289"/>
      <c r="M2053" s="289"/>
      <c r="N2053" s="289"/>
      <c r="O2053" s="289"/>
      <c r="P2053" s="289"/>
      <c r="Q2053" s="186">
        <f t="shared" si="283"/>
        <v>124771.5</v>
      </c>
      <c r="R2053" s="186">
        <f>SUM(S2053:AI2053)</f>
        <v>124771.5</v>
      </c>
      <c r="S2053" s="433">
        <v>0</v>
      </c>
      <c r="T2053" s="433">
        <v>0</v>
      </c>
      <c r="U2053" s="433">
        <v>0</v>
      </c>
      <c r="V2053" s="433">
        <v>0</v>
      </c>
      <c r="W2053" s="433">
        <v>0</v>
      </c>
      <c r="X2053" s="433">
        <v>0</v>
      </c>
      <c r="Y2053" s="433">
        <v>0</v>
      </c>
      <c r="Z2053" s="433">
        <v>0</v>
      </c>
      <c r="AA2053" s="433">
        <v>0</v>
      </c>
      <c r="AB2053" s="433">
        <v>0</v>
      </c>
      <c r="AC2053" s="433">
        <v>0</v>
      </c>
      <c r="AD2053" s="433">
        <v>0</v>
      </c>
      <c r="AE2053" s="433">
        <v>0</v>
      </c>
      <c r="AF2053" s="433">
        <v>0</v>
      </c>
      <c r="AG2053" s="433">
        <v>0</v>
      </c>
      <c r="AH2053" s="433">
        <v>124771.5</v>
      </c>
      <c r="AI2053" s="433">
        <v>0</v>
      </c>
      <c r="AJ2053" s="433">
        <v>0</v>
      </c>
      <c r="AK2053" s="175"/>
      <c r="AL2053" s="175">
        <v>18870116.790000003</v>
      </c>
      <c r="AM2053" s="175">
        <v>21484565.600000001</v>
      </c>
      <c r="AN2053" s="175">
        <v>2614448.81</v>
      </c>
    </row>
    <row r="2054" spans="1:40" s="7" customFormat="1" ht="23.25" customHeight="1" x14ac:dyDescent="0.35">
      <c r="A2054" s="256">
        <v>2024</v>
      </c>
      <c r="B2054" s="184">
        <f>B2053+1</f>
        <v>745</v>
      </c>
      <c r="C2054" s="286" t="s">
        <v>483</v>
      </c>
      <c r="D2054" s="184">
        <v>46747</v>
      </c>
      <c r="E2054" s="287"/>
      <c r="F2054" s="287"/>
      <c r="G2054" s="287"/>
      <c r="H2054" s="288"/>
      <c r="I2054" s="288"/>
      <c r="J2054" s="288"/>
      <c r="K2054" s="289"/>
      <c r="L2054" s="289"/>
      <c r="M2054" s="289"/>
      <c r="N2054" s="289"/>
      <c r="O2054" s="289"/>
      <c r="P2054" s="289"/>
      <c r="Q2054" s="186">
        <f t="shared" si="283"/>
        <v>810944.72000000009</v>
      </c>
      <c r="R2054" s="186">
        <f>SUM(S2054:AI2054)</f>
        <v>796954.18</v>
      </c>
      <c r="S2054" s="433">
        <v>0</v>
      </c>
      <c r="T2054" s="433">
        <v>0</v>
      </c>
      <c r="U2054" s="433">
        <v>0</v>
      </c>
      <c r="V2054" s="433">
        <v>0</v>
      </c>
      <c r="W2054" s="433">
        <v>0</v>
      </c>
      <c r="X2054" s="433">
        <v>0</v>
      </c>
      <c r="Y2054" s="433">
        <v>0</v>
      </c>
      <c r="Z2054" s="433">
        <v>0</v>
      </c>
      <c r="AA2054" s="433">
        <v>0</v>
      </c>
      <c r="AB2054" s="433">
        <v>0</v>
      </c>
      <c r="AC2054" s="433">
        <v>796954.18</v>
      </c>
      <c r="AD2054" s="433">
        <v>0</v>
      </c>
      <c r="AE2054" s="433">
        <v>0</v>
      </c>
      <c r="AF2054" s="433">
        <v>0</v>
      </c>
      <c r="AG2054" s="433">
        <v>0</v>
      </c>
      <c r="AH2054" s="433">
        <v>0</v>
      </c>
      <c r="AI2054" s="433">
        <v>0</v>
      </c>
      <c r="AJ2054" s="433">
        <v>13990.54</v>
      </c>
      <c r="AK2054" s="175"/>
      <c r="AL2054" s="175">
        <v>1132309.81</v>
      </c>
      <c r="AM2054" s="175">
        <v>1943254.53</v>
      </c>
      <c r="AN2054" s="175">
        <v>810944.72000000009</v>
      </c>
    </row>
    <row r="2055" spans="1:40" s="105" customFormat="1" ht="20.3" customHeight="1" x14ac:dyDescent="0.35">
      <c r="A2055" s="256">
        <v>2024</v>
      </c>
      <c r="B2055" s="184">
        <f>B2054+1</f>
        <v>746</v>
      </c>
      <c r="C2055" s="286" t="s">
        <v>1353</v>
      </c>
      <c r="D2055" s="184">
        <v>37689</v>
      </c>
      <c r="E2055" s="287" t="e">
        <f>VLOOKUP(D2055,'[1]2023-2025'!$A:$G,7,0)</f>
        <v>#N/A</v>
      </c>
      <c r="F2055" s="287"/>
      <c r="G2055" s="287" t="s">
        <v>1899</v>
      </c>
      <c r="H2055" s="288" t="e">
        <f>INDEX('[1]2023-2025'!$AK:$AK,MATCH(D2055,'[1]2023-2025'!$A:$A,0))</f>
        <v>#N/A</v>
      </c>
      <c r="I2055" s="288" t="e">
        <v>#N/A</v>
      </c>
      <c r="J2055" s="288" t="e">
        <f>VLOOKUP(D2055,[1]Лист3!$A:$AK,37,0)</f>
        <v>#N/A</v>
      </c>
      <c r="K2055" s="289" t="e">
        <f>INDEX('[1]2023-2025'!$G:$G,MATCH(D2055,'[1]2023-2025'!$A:$A,0))</f>
        <v>#N/A</v>
      </c>
      <c r="L2055" s="289"/>
      <c r="M2055" s="289"/>
      <c r="N2055" s="289"/>
      <c r="O2055" s="289" t="e">
        <v>#N/A</v>
      </c>
      <c r="P2055" s="289" t="e">
        <v>#N/A</v>
      </c>
      <c r="Q2055" s="186">
        <f t="shared" si="283"/>
        <v>921563.14</v>
      </c>
      <c r="R2055" s="186">
        <f t="shared" si="284"/>
        <v>906978.36</v>
      </c>
      <c r="S2055" s="433">
        <v>0</v>
      </c>
      <c r="T2055" s="433">
        <v>0</v>
      </c>
      <c r="U2055" s="433">
        <v>0</v>
      </c>
      <c r="V2055" s="433">
        <v>0</v>
      </c>
      <c r="W2055" s="433">
        <v>0</v>
      </c>
      <c r="X2055" s="433">
        <v>0</v>
      </c>
      <c r="Y2055" s="433">
        <v>0</v>
      </c>
      <c r="Z2055" s="433">
        <v>0</v>
      </c>
      <c r="AA2055" s="433">
        <v>906978.36</v>
      </c>
      <c r="AB2055" s="433">
        <v>0</v>
      </c>
      <c r="AC2055" s="433">
        <v>0</v>
      </c>
      <c r="AD2055" s="433">
        <v>0</v>
      </c>
      <c r="AE2055" s="433">
        <v>0</v>
      </c>
      <c r="AF2055" s="433">
        <v>0</v>
      </c>
      <c r="AG2055" s="433">
        <v>0</v>
      </c>
      <c r="AH2055" s="433">
        <v>0</v>
      </c>
      <c r="AI2055" s="433">
        <v>0</v>
      </c>
      <c r="AJ2055" s="433">
        <v>14584.78</v>
      </c>
      <c r="AK2055" s="175"/>
      <c r="AL2055" s="175">
        <v>1303868.3399999999</v>
      </c>
      <c r="AM2055" s="175">
        <v>2225431.48</v>
      </c>
      <c r="AN2055" s="175">
        <v>921563.14</v>
      </c>
    </row>
    <row r="2056" spans="1:40" s="84" customFormat="1" ht="23.25" customHeight="1" x14ac:dyDescent="0.35">
      <c r="A2056" s="256">
        <v>2024</v>
      </c>
      <c r="B2056" s="184">
        <f t="shared" si="285"/>
        <v>747</v>
      </c>
      <c r="C2056" s="286" t="s">
        <v>488</v>
      </c>
      <c r="D2056" s="184">
        <v>37752</v>
      </c>
      <c r="E2056" s="287">
        <f>VLOOKUP(D2056,'[1]2023-2025'!$A:$G,7,0)</f>
        <v>2023</v>
      </c>
      <c r="F2056" s="287"/>
      <c r="G2056" s="287" t="s">
        <v>1899</v>
      </c>
      <c r="H2056" s="288">
        <f>INDEX('[1]2023-2025'!$AK:$AK,MATCH(D2056,'[1]2023-2025'!$A:$A,0))</f>
        <v>44638</v>
      </c>
      <c r="I2056" s="288" t="e">
        <v>#N/A</v>
      </c>
      <c r="J2056" s="288" t="e">
        <f>VLOOKUP(D2056,[1]Лист3!$A:$AK,37,0)</f>
        <v>#N/A</v>
      </c>
      <c r="K2056" s="289">
        <f>INDEX('[1]2023-2025'!$G:$G,MATCH(D2056,'[1]2023-2025'!$A:$A,0))</f>
        <v>2023</v>
      </c>
      <c r="L2056" s="289"/>
      <c r="M2056" s="289"/>
      <c r="N2056" s="289"/>
      <c r="O2056" s="289" t="s">
        <v>2692</v>
      </c>
      <c r="P2056" s="289">
        <v>0</v>
      </c>
      <c r="Q2056" s="186">
        <f t="shared" si="283"/>
        <v>238621.27</v>
      </c>
      <c r="R2056" s="186">
        <f t="shared" si="284"/>
        <v>234658.75</v>
      </c>
      <c r="S2056" s="433">
        <v>234658.75</v>
      </c>
      <c r="T2056" s="433">
        <v>0</v>
      </c>
      <c r="U2056" s="433">
        <v>0</v>
      </c>
      <c r="V2056" s="433">
        <v>0</v>
      </c>
      <c r="W2056" s="433">
        <v>0</v>
      </c>
      <c r="X2056" s="433">
        <v>0</v>
      </c>
      <c r="Y2056" s="433">
        <v>0</v>
      </c>
      <c r="Z2056" s="433">
        <v>0</v>
      </c>
      <c r="AA2056" s="433">
        <v>0</v>
      </c>
      <c r="AB2056" s="433">
        <v>0</v>
      </c>
      <c r="AC2056" s="433">
        <v>0</v>
      </c>
      <c r="AD2056" s="433">
        <v>0</v>
      </c>
      <c r="AE2056" s="433">
        <v>0</v>
      </c>
      <c r="AF2056" s="433">
        <v>0</v>
      </c>
      <c r="AG2056" s="433">
        <v>0</v>
      </c>
      <c r="AH2056" s="433">
        <v>0</v>
      </c>
      <c r="AI2056" s="433">
        <v>0</v>
      </c>
      <c r="AJ2056" s="433">
        <v>3962.52</v>
      </c>
      <c r="AK2056" s="175"/>
      <c r="AL2056" s="175">
        <v>554812.15</v>
      </c>
      <c r="AM2056" s="175">
        <v>844182.9</v>
      </c>
      <c r="AN2056" s="175">
        <v>289370.75</v>
      </c>
    </row>
    <row r="2057" spans="1:40" s="84" customFormat="1" ht="23.25" customHeight="1" x14ac:dyDescent="0.35">
      <c r="A2057" s="256">
        <v>2024</v>
      </c>
      <c r="B2057" s="184">
        <f t="shared" si="285"/>
        <v>748</v>
      </c>
      <c r="C2057" s="286" t="s">
        <v>3310</v>
      </c>
      <c r="D2057" s="184">
        <v>37576</v>
      </c>
      <c r="E2057" s="287"/>
      <c r="F2057" s="287"/>
      <c r="G2057" s="287"/>
      <c r="H2057" s="288"/>
      <c r="I2057" s="288"/>
      <c r="J2057" s="288"/>
      <c r="K2057" s="289"/>
      <c r="L2057" s="289"/>
      <c r="M2057" s="289"/>
      <c r="N2057" s="289"/>
      <c r="O2057" s="289"/>
      <c r="P2057" s="289"/>
      <c r="Q2057" s="186">
        <f t="shared" si="283"/>
        <v>303413.25</v>
      </c>
      <c r="R2057" s="186">
        <f>SUM(S2057:AI2057)</f>
        <v>303413.25</v>
      </c>
      <c r="S2057" s="433">
        <v>0</v>
      </c>
      <c r="T2057" s="433">
        <v>0</v>
      </c>
      <c r="U2057" s="433">
        <v>0</v>
      </c>
      <c r="V2057" s="433">
        <v>0</v>
      </c>
      <c r="W2057" s="433">
        <v>0</v>
      </c>
      <c r="X2057" s="433">
        <v>0</v>
      </c>
      <c r="Y2057" s="433">
        <v>0</v>
      </c>
      <c r="Z2057" s="433">
        <v>0</v>
      </c>
      <c r="AA2057" s="433">
        <v>0</v>
      </c>
      <c r="AB2057" s="433">
        <v>0</v>
      </c>
      <c r="AC2057" s="433">
        <v>0</v>
      </c>
      <c r="AD2057" s="433">
        <v>0</v>
      </c>
      <c r="AE2057" s="433">
        <v>0</v>
      </c>
      <c r="AF2057" s="433">
        <v>0</v>
      </c>
      <c r="AG2057" s="433">
        <v>303413.25</v>
      </c>
      <c r="AH2057" s="433">
        <v>0</v>
      </c>
      <c r="AI2057" s="433">
        <v>0</v>
      </c>
      <c r="AJ2057" s="433">
        <v>0</v>
      </c>
      <c r="AK2057" s="175"/>
      <c r="AL2057" s="175">
        <v>10106940.08</v>
      </c>
      <c r="AM2057" s="175">
        <v>14507942.529999999</v>
      </c>
      <c r="AN2057" s="175">
        <v>4401002.4499999993</v>
      </c>
    </row>
    <row r="2058" spans="1:40" s="84" customFormat="1" ht="23.25" customHeight="1" x14ac:dyDescent="0.35">
      <c r="A2058" s="256">
        <v>2024</v>
      </c>
      <c r="B2058" s="184">
        <f t="shared" si="285"/>
        <v>749</v>
      </c>
      <c r="C2058" s="286" t="s">
        <v>3311</v>
      </c>
      <c r="D2058" s="184">
        <v>37577</v>
      </c>
      <c r="E2058" s="287"/>
      <c r="F2058" s="287"/>
      <c r="G2058" s="287"/>
      <c r="H2058" s="288"/>
      <c r="I2058" s="288"/>
      <c r="J2058" s="288"/>
      <c r="K2058" s="289"/>
      <c r="L2058" s="289"/>
      <c r="M2058" s="289"/>
      <c r="N2058" s="289"/>
      <c r="O2058" s="289"/>
      <c r="P2058" s="289"/>
      <c r="Q2058" s="186">
        <f t="shared" si="283"/>
        <v>311582.18</v>
      </c>
      <c r="R2058" s="186">
        <f>SUM(S2058:AI2058)</f>
        <v>311582.18</v>
      </c>
      <c r="S2058" s="433">
        <v>0</v>
      </c>
      <c r="T2058" s="433">
        <v>0</v>
      </c>
      <c r="U2058" s="433">
        <v>0</v>
      </c>
      <c r="V2058" s="433">
        <v>0</v>
      </c>
      <c r="W2058" s="433">
        <v>0</v>
      </c>
      <c r="X2058" s="433">
        <v>0</v>
      </c>
      <c r="Y2058" s="433">
        <v>0</v>
      </c>
      <c r="Z2058" s="433">
        <v>0</v>
      </c>
      <c r="AA2058" s="433">
        <v>0</v>
      </c>
      <c r="AB2058" s="433">
        <v>0</v>
      </c>
      <c r="AC2058" s="433">
        <v>0</v>
      </c>
      <c r="AD2058" s="433">
        <v>0</v>
      </c>
      <c r="AE2058" s="433">
        <v>0</v>
      </c>
      <c r="AF2058" s="433">
        <v>0</v>
      </c>
      <c r="AG2058" s="433">
        <v>311582.18</v>
      </c>
      <c r="AH2058" s="433">
        <v>0</v>
      </c>
      <c r="AI2058" s="433">
        <v>0</v>
      </c>
      <c r="AJ2058" s="433">
        <v>0</v>
      </c>
      <c r="AK2058" s="175"/>
      <c r="AL2058" s="175">
        <v>11864681.050000001</v>
      </c>
      <c r="AM2058" s="175">
        <v>16456688.65</v>
      </c>
      <c r="AN2058" s="175">
        <v>4592007.5999999996</v>
      </c>
    </row>
    <row r="2059" spans="1:40" s="128" customFormat="1" ht="20.3" customHeight="1" x14ac:dyDescent="0.35">
      <c r="A2059" s="256"/>
      <c r="B2059" s="170" t="s">
        <v>22</v>
      </c>
      <c r="C2059" s="293"/>
      <c r="D2059" s="296" t="s">
        <v>172</v>
      </c>
      <c r="E2059" s="287" t="e">
        <f>VLOOKUP(D2059,'[1]2023-2025'!$A:$G,7,0)</f>
        <v>#N/A</v>
      </c>
      <c r="F2059" s="287"/>
      <c r="G2059" s="287"/>
      <c r="H2059" s="288" t="e">
        <v>#N/A</v>
      </c>
      <c r="I2059" s="288" t="e">
        <v>#N/A</v>
      </c>
      <c r="J2059" s="288" t="e">
        <f>VLOOKUP(D2059,[1]Лист3!$A:$AK,37,0)</f>
        <v>#N/A</v>
      </c>
      <c r="K2059" s="289" t="e">
        <v>#N/A</v>
      </c>
      <c r="L2059" s="289"/>
      <c r="M2059" s="289"/>
      <c r="N2059" s="289"/>
      <c r="O2059" s="289" t="e">
        <v>#N/A</v>
      </c>
      <c r="P2059" s="289"/>
      <c r="Q2059" s="297">
        <f t="shared" ref="Q2059:AJ2059" si="286">SUM(Q2029:Q2058)</f>
        <v>24974904.310000002</v>
      </c>
      <c r="R2059" s="297">
        <f t="shared" si="286"/>
        <v>24584831.530000001</v>
      </c>
      <c r="S2059" s="297">
        <f t="shared" si="286"/>
        <v>234658.75</v>
      </c>
      <c r="T2059" s="297">
        <f t="shared" si="286"/>
        <v>0</v>
      </c>
      <c r="U2059" s="297">
        <f t="shared" si="286"/>
        <v>0</v>
      </c>
      <c r="V2059" s="297">
        <f t="shared" si="286"/>
        <v>0</v>
      </c>
      <c r="W2059" s="297">
        <f t="shared" si="286"/>
        <v>0</v>
      </c>
      <c r="X2059" s="297">
        <f t="shared" si="286"/>
        <v>0</v>
      </c>
      <c r="Y2059" s="297">
        <f t="shared" si="286"/>
        <v>0</v>
      </c>
      <c r="Z2059" s="297">
        <f t="shared" si="286"/>
        <v>0</v>
      </c>
      <c r="AA2059" s="297">
        <f t="shared" si="286"/>
        <v>21497204.090000004</v>
      </c>
      <c r="AB2059" s="297">
        <f t="shared" si="286"/>
        <v>0</v>
      </c>
      <c r="AC2059" s="297">
        <f t="shared" si="286"/>
        <v>1096568.7000000002</v>
      </c>
      <c r="AD2059" s="297">
        <f t="shared" si="286"/>
        <v>0</v>
      </c>
      <c r="AE2059" s="297">
        <f t="shared" si="286"/>
        <v>0</v>
      </c>
      <c r="AF2059" s="297">
        <f t="shared" si="286"/>
        <v>0</v>
      </c>
      <c r="AG2059" s="297">
        <f t="shared" si="286"/>
        <v>1352128.99</v>
      </c>
      <c r="AH2059" s="297">
        <f t="shared" si="286"/>
        <v>404271</v>
      </c>
      <c r="AI2059" s="297">
        <f t="shared" si="286"/>
        <v>0</v>
      </c>
      <c r="AJ2059" s="297">
        <f t="shared" si="286"/>
        <v>390072.78000000009</v>
      </c>
      <c r="AK2059" s="175"/>
      <c r="AL2059" s="175"/>
      <c r="AM2059" s="175"/>
      <c r="AN2059" s="175"/>
    </row>
    <row r="2060" spans="1:40" s="128" customFormat="1" ht="20.3" customHeight="1" x14ac:dyDescent="0.35">
      <c r="A2060" s="256"/>
      <c r="B2060" s="298"/>
      <c r="C2060" s="275"/>
      <c r="D2060" s="275"/>
      <c r="E2060" s="312">
        <f>VLOOKUP(D2060,'[1]2023-2025'!$A:$G,7,0)</f>
        <v>0</v>
      </c>
      <c r="F2060" s="312"/>
      <c r="G2060" s="312"/>
      <c r="H2060" s="313" t="e">
        <v>#N/A</v>
      </c>
      <c r="I2060" s="313" t="e">
        <v>#N/A</v>
      </c>
      <c r="J2060" s="313" t="e">
        <f>VLOOKUP(D2060,[1]Лист3!$A:$AK,37,0)</f>
        <v>#N/A</v>
      </c>
      <c r="K2060" s="314" t="e">
        <v>#N/A</v>
      </c>
      <c r="L2060" s="314"/>
      <c r="M2060" s="314"/>
      <c r="N2060" s="314"/>
      <c r="O2060" s="314" t="e">
        <v>#N/A</v>
      </c>
      <c r="P2060" s="314"/>
      <c r="Q2060" s="275"/>
      <c r="R2060" s="275"/>
      <c r="S2060" s="277"/>
      <c r="T2060" s="277"/>
      <c r="U2060" s="277"/>
      <c r="V2060" s="277"/>
      <c r="W2060" s="277"/>
      <c r="X2060" s="277" t="s">
        <v>2889</v>
      </c>
      <c r="Y2060" s="277"/>
      <c r="Z2060" s="277"/>
      <c r="AA2060" s="277"/>
      <c r="AB2060" s="277"/>
      <c r="AC2060" s="277"/>
      <c r="AD2060" s="277"/>
      <c r="AE2060" s="277"/>
      <c r="AF2060" s="277"/>
      <c r="AG2060" s="277"/>
      <c r="AH2060" s="277"/>
      <c r="AI2060" s="277"/>
      <c r="AJ2060" s="277"/>
      <c r="AK2060" s="175"/>
      <c r="AL2060" s="175"/>
      <c r="AM2060" s="175"/>
      <c r="AN2060" s="175"/>
    </row>
    <row r="2061" spans="1:40" s="128" customFormat="1" ht="20.3" customHeight="1" x14ac:dyDescent="0.35">
      <c r="A2061" s="256">
        <v>2024</v>
      </c>
      <c r="B2061" s="184">
        <f>B2058+1</f>
        <v>750</v>
      </c>
      <c r="C2061" s="341" t="s">
        <v>1729</v>
      </c>
      <c r="D2061" s="184">
        <v>38046</v>
      </c>
      <c r="E2061" s="287"/>
      <c r="F2061" s="287"/>
      <c r="G2061" s="287"/>
      <c r="H2061" s="288"/>
      <c r="I2061" s="288"/>
      <c r="J2061" s="288"/>
      <c r="K2061" s="289"/>
      <c r="L2061" s="289"/>
      <c r="M2061" s="289"/>
      <c r="N2061" s="289"/>
      <c r="O2061" s="289"/>
      <c r="P2061" s="289"/>
      <c r="Q2061" s="186">
        <f t="shared" ref="Q2061:Q2090" si="287">SUM(S2061:AJ2061)</f>
        <v>5162689.67</v>
      </c>
      <c r="R2061" s="186">
        <f>SUM(S2061:AI2061)</f>
        <v>5092383.0199999996</v>
      </c>
      <c r="S2061" s="433">
        <v>0</v>
      </c>
      <c r="T2061" s="433">
        <v>0</v>
      </c>
      <c r="U2061" s="433">
        <v>0</v>
      </c>
      <c r="V2061" s="433">
        <v>0</v>
      </c>
      <c r="W2061" s="433">
        <v>0</v>
      </c>
      <c r="X2061" s="433">
        <v>0</v>
      </c>
      <c r="Y2061" s="433">
        <v>0</v>
      </c>
      <c r="Z2061" s="433">
        <v>0</v>
      </c>
      <c r="AA2061" s="433">
        <v>0</v>
      </c>
      <c r="AB2061" s="433">
        <v>0</v>
      </c>
      <c r="AC2061" s="433">
        <v>5092383.0199999996</v>
      </c>
      <c r="AD2061" s="433">
        <v>0</v>
      </c>
      <c r="AE2061" s="433">
        <v>0</v>
      </c>
      <c r="AF2061" s="433">
        <v>0</v>
      </c>
      <c r="AG2061" s="433">
        <v>0</v>
      </c>
      <c r="AH2061" s="433">
        <v>0</v>
      </c>
      <c r="AI2061" s="433">
        <v>0</v>
      </c>
      <c r="AJ2061" s="433">
        <v>70306.649999999994</v>
      </c>
      <c r="AK2061" s="175"/>
      <c r="AL2061" s="175">
        <v>9104982.4100000001</v>
      </c>
      <c r="AM2061" s="175">
        <v>14379915.689999999</v>
      </c>
      <c r="AN2061" s="175">
        <v>5274933.28</v>
      </c>
    </row>
    <row r="2062" spans="1:40" s="128" customFormat="1" ht="20.3" customHeight="1" x14ac:dyDescent="0.35">
      <c r="A2062" s="256">
        <v>2024</v>
      </c>
      <c r="B2062" s="184">
        <f>B2061+1</f>
        <v>751</v>
      </c>
      <c r="C2062" s="341" t="s">
        <v>1732</v>
      </c>
      <c r="D2062" s="184">
        <v>38051</v>
      </c>
      <c r="E2062" s="287"/>
      <c r="F2062" s="287"/>
      <c r="G2062" s="287"/>
      <c r="H2062" s="288"/>
      <c r="I2062" s="288"/>
      <c r="J2062" s="288"/>
      <c r="K2062" s="289"/>
      <c r="L2062" s="289"/>
      <c r="M2062" s="289"/>
      <c r="N2062" s="289"/>
      <c r="O2062" s="289"/>
      <c r="P2062" s="289"/>
      <c r="Q2062" s="186">
        <f t="shared" si="287"/>
        <v>5277021.4000000004</v>
      </c>
      <c r="R2062" s="186">
        <f>SUM(S2062:AI2062)</f>
        <v>5200214.24</v>
      </c>
      <c r="S2062" s="433">
        <v>0</v>
      </c>
      <c r="T2062" s="433">
        <v>0</v>
      </c>
      <c r="U2062" s="433">
        <v>0</v>
      </c>
      <c r="V2062" s="433">
        <v>0</v>
      </c>
      <c r="W2062" s="433">
        <v>0</v>
      </c>
      <c r="X2062" s="433">
        <v>0</v>
      </c>
      <c r="Y2062" s="433">
        <v>0</v>
      </c>
      <c r="Z2062" s="433">
        <v>0</v>
      </c>
      <c r="AA2062" s="433">
        <v>0</v>
      </c>
      <c r="AB2062" s="433">
        <v>0</v>
      </c>
      <c r="AC2062" s="433">
        <v>5200214.24</v>
      </c>
      <c r="AD2062" s="433">
        <v>0</v>
      </c>
      <c r="AE2062" s="433">
        <v>0</v>
      </c>
      <c r="AF2062" s="433">
        <v>0</v>
      </c>
      <c r="AG2062" s="433">
        <v>0</v>
      </c>
      <c r="AH2062" s="433">
        <v>0</v>
      </c>
      <c r="AI2062" s="433">
        <v>0</v>
      </c>
      <c r="AJ2062" s="433">
        <v>76807.16</v>
      </c>
      <c r="AK2062" s="175"/>
      <c r="AL2062" s="175">
        <v>9149845.4499999993</v>
      </c>
      <c r="AM2062" s="175">
        <v>14537973.800000001</v>
      </c>
      <c r="AN2062" s="175">
        <v>5388128.3500000006</v>
      </c>
    </row>
    <row r="2063" spans="1:40" s="128" customFormat="1" ht="21.6" customHeight="1" x14ac:dyDescent="0.35">
      <c r="A2063" s="256">
        <v>2024</v>
      </c>
      <c r="B2063" s="184">
        <f>B2062+1</f>
        <v>752</v>
      </c>
      <c r="C2063" s="248" t="s">
        <v>1040</v>
      </c>
      <c r="D2063" s="184">
        <v>38053</v>
      </c>
      <c r="E2063" s="287" t="e">
        <f>VLOOKUP(D2063,'[1]2023-2025'!$A:$G,7,0)</f>
        <v>#N/A</v>
      </c>
      <c r="F2063" s="287"/>
      <c r="G2063" s="287" t="s">
        <v>1899</v>
      </c>
      <c r="H2063" s="288" t="e">
        <f>INDEX('[1]2023-2025'!$AK:$AK,MATCH(D2063,'[1]2023-2025'!$A:$A,0))</f>
        <v>#N/A</v>
      </c>
      <c r="I2063" s="288" t="e">
        <v>#N/A</v>
      </c>
      <c r="J2063" s="288" t="e">
        <f>VLOOKUP(D2063,[1]Лист3!$A:$AK,37,0)</f>
        <v>#N/A</v>
      </c>
      <c r="K2063" s="289" t="e">
        <f>INDEX('[1]2023-2025'!$G:$G,MATCH(D2063,'[1]2023-2025'!$A:$A,0))</f>
        <v>#N/A</v>
      </c>
      <c r="L2063" s="289"/>
      <c r="M2063" s="289"/>
      <c r="N2063" s="289"/>
      <c r="O2063" s="289" t="e">
        <v>#N/A</v>
      </c>
      <c r="P2063" s="289" t="e">
        <v>#N/A</v>
      </c>
      <c r="Q2063" s="186">
        <f t="shared" si="287"/>
        <v>3410672.72</v>
      </c>
      <c r="R2063" s="186">
        <f t="shared" ref="R2063:R2088" si="288">SUM(S2063:AI2063)</f>
        <v>3359383.5700000003</v>
      </c>
      <c r="S2063" s="433">
        <v>0</v>
      </c>
      <c r="T2063" s="433">
        <v>0</v>
      </c>
      <c r="U2063" s="433">
        <v>0</v>
      </c>
      <c r="V2063" s="433">
        <v>0</v>
      </c>
      <c r="W2063" s="433">
        <v>0</v>
      </c>
      <c r="X2063" s="433">
        <v>0</v>
      </c>
      <c r="Y2063" s="433">
        <v>0</v>
      </c>
      <c r="Z2063" s="433">
        <v>0</v>
      </c>
      <c r="AA2063" s="433">
        <v>0</v>
      </c>
      <c r="AB2063" s="433">
        <v>925913.93</v>
      </c>
      <c r="AC2063" s="433">
        <v>2433469.64</v>
      </c>
      <c r="AD2063" s="433">
        <v>0</v>
      </c>
      <c r="AE2063" s="433">
        <v>0</v>
      </c>
      <c r="AF2063" s="433">
        <v>0</v>
      </c>
      <c r="AG2063" s="433">
        <v>0</v>
      </c>
      <c r="AH2063" s="433">
        <v>0</v>
      </c>
      <c r="AI2063" s="433">
        <v>0</v>
      </c>
      <c r="AJ2063" s="433">
        <v>51289.149999999994</v>
      </c>
      <c r="AK2063" s="175"/>
      <c r="AL2063" s="175">
        <v>4666132.3805039022</v>
      </c>
      <c r="AM2063" s="175">
        <v>10288598.359999999</v>
      </c>
      <c r="AN2063" s="175">
        <v>5622465.9794960972</v>
      </c>
    </row>
    <row r="2064" spans="1:40" s="128" customFormat="1" ht="21.6" customHeight="1" x14ac:dyDescent="0.35">
      <c r="A2064" s="256">
        <v>2024</v>
      </c>
      <c r="B2064" s="184">
        <f>B2063+1</f>
        <v>753</v>
      </c>
      <c r="C2064" s="393" t="s">
        <v>3815</v>
      </c>
      <c r="D2064" s="184">
        <v>37794</v>
      </c>
      <c r="E2064" s="287"/>
      <c r="F2064" s="287"/>
      <c r="G2064" s="287"/>
      <c r="H2064" s="288"/>
      <c r="I2064" s="288"/>
      <c r="J2064" s="288"/>
      <c r="K2064" s="289"/>
      <c r="L2064" s="289"/>
      <c r="M2064" s="289"/>
      <c r="N2064" s="289"/>
      <c r="O2064" s="289"/>
      <c r="P2064" s="289"/>
      <c r="Q2064" s="186">
        <f t="shared" si="287"/>
        <v>3265857.69</v>
      </c>
      <c r="R2064" s="186">
        <f t="shared" si="288"/>
        <v>3216841.51</v>
      </c>
      <c r="S2064" s="433">
        <v>0</v>
      </c>
      <c r="T2064" s="433">
        <v>0</v>
      </c>
      <c r="U2064" s="433">
        <v>0</v>
      </c>
      <c r="V2064" s="433">
        <v>0</v>
      </c>
      <c r="W2064" s="433">
        <v>0</v>
      </c>
      <c r="X2064" s="433">
        <v>0</v>
      </c>
      <c r="Y2064" s="433">
        <v>0</v>
      </c>
      <c r="Z2064" s="433">
        <v>0</v>
      </c>
      <c r="AA2064" s="433">
        <v>0</v>
      </c>
      <c r="AB2064" s="433">
        <v>124470.54999999999</v>
      </c>
      <c r="AC2064" s="433">
        <v>3092370.96</v>
      </c>
      <c r="AD2064" s="433">
        <v>0</v>
      </c>
      <c r="AE2064" s="433">
        <v>0</v>
      </c>
      <c r="AF2064" s="433">
        <v>0</v>
      </c>
      <c r="AG2064" s="433">
        <v>0</v>
      </c>
      <c r="AH2064" s="433">
        <v>0</v>
      </c>
      <c r="AI2064" s="433">
        <v>0</v>
      </c>
      <c r="AJ2064" s="433">
        <v>49016.18</v>
      </c>
      <c r="AK2064" s="175"/>
      <c r="AL2064" s="175">
        <v>7035139.540000001</v>
      </c>
      <c r="AM2064" s="175">
        <v>10391971.130000001</v>
      </c>
      <c r="AN2064" s="175">
        <v>3356831.59</v>
      </c>
    </row>
    <row r="2065" spans="1:40" s="128" customFormat="1" ht="21.6" customHeight="1" x14ac:dyDescent="0.35">
      <c r="A2065" s="256">
        <v>2024</v>
      </c>
      <c r="B2065" s="184">
        <f>B2064+1</f>
        <v>754</v>
      </c>
      <c r="C2065" s="408" t="s">
        <v>3813</v>
      </c>
      <c r="D2065" s="184">
        <v>37798</v>
      </c>
      <c r="E2065" s="287"/>
      <c r="F2065" s="287"/>
      <c r="G2065" s="287"/>
      <c r="H2065" s="288"/>
      <c r="I2065" s="288"/>
      <c r="J2065" s="288"/>
      <c r="K2065" s="289"/>
      <c r="L2065" s="289"/>
      <c r="M2065" s="289"/>
      <c r="N2065" s="289"/>
      <c r="O2065" s="289"/>
      <c r="P2065" s="289"/>
      <c r="Q2065" s="186">
        <f t="shared" si="287"/>
        <v>3671211.4600000004</v>
      </c>
      <c r="R2065" s="186">
        <f t="shared" si="288"/>
        <v>3614038.49</v>
      </c>
      <c r="S2065" s="433">
        <v>0</v>
      </c>
      <c r="T2065" s="433">
        <v>0</v>
      </c>
      <c r="U2065" s="433">
        <v>0</v>
      </c>
      <c r="V2065" s="433">
        <v>0</v>
      </c>
      <c r="W2065" s="433">
        <v>0</v>
      </c>
      <c r="X2065" s="433">
        <v>0</v>
      </c>
      <c r="Y2065" s="433">
        <v>0</v>
      </c>
      <c r="Z2065" s="433">
        <v>0</v>
      </c>
      <c r="AA2065" s="433">
        <v>0</v>
      </c>
      <c r="AB2065" s="433">
        <v>208262.33</v>
      </c>
      <c r="AC2065" s="433">
        <v>3405776.16</v>
      </c>
      <c r="AD2065" s="433">
        <v>0</v>
      </c>
      <c r="AE2065" s="433">
        <v>0</v>
      </c>
      <c r="AF2065" s="433">
        <v>0</v>
      </c>
      <c r="AG2065" s="433">
        <v>0</v>
      </c>
      <c r="AH2065" s="433">
        <v>0</v>
      </c>
      <c r="AI2065" s="433">
        <v>0</v>
      </c>
      <c r="AJ2065" s="433">
        <v>57172.97</v>
      </c>
      <c r="AK2065" s="175"/>
      <c r="AL2065" s="175">
        <v>6733826.120000001</v>
      </c>
      <c r="AM2065" s="175">
        <v>10496099.960000001</v>
      </c>
      <c r="AN2065" s="175">
        <v>3762273.8400000003</v>
      </c>
    </row>
    <row r="2066" spans="1:40" s="128" customFormat="1" ht="21.6" customHeight="1" x14ac:dyDescent="0.35">
      <c r="A2066" s="256">
        <v>2024</v>
      </c>
      <c r="B2066" s="184">
        <f>B2065+1</f>
        <v>755</v>
      </c>
      <c r="C2066" s="393" t="s">
        <v>1731</v>
      </c>
      <c r="D2066" s="184">
        <v>37807</v>
      </c>
      <c r="E2066" s="287"/>
      <c r="F2066" s="287"/>
      <c r="G2066" s="287"/>
      <c r="H2066" s="288"/>
      <c r="I2066" s="288"/>
      <c r="J2066" s="288"/>
      <c r="K2066" s="289"/>
      <c r="L2066" s="289"/>
      <c r="M2066" s="289"/>
      <c r="N2066" s="289"/>
      <c r="O2066" s="289"/>
      <c r="P2066" s="289"/>
      <c r="Q2066" s="186">
        <f t="shared" si="287"/>
        <v>9937467.6500000004</v>
      </c>
      <c r="R2066" s="186">
        <f>SUM(S2066:AI2066)</f>
        <v>9792386.4700000007</v>
      </c>
      <c r="S2066" s="433">
        <v>0</v>
      </c>
      <c r="T2066" s="433">
        <v>0</v>
      </c>
      <c r="U2066" s="433">
        <v>0</v>
      </c>
      <c r="V2066" s="433">
        <v>0</v>
      </c>
      <c r="W2066" s="433">
        <v>0</v>
      </c>
      <c r="X2066" s="433">
        <v>0</v>
      </c>
      <c r="Y2066" s="433">
        <v>0</v>
      </c>
      <c r="Z2066" s="433">
        <v>0</v>
      </c>
      <c r="AA2066" s="433">
        <v>3821326.79</v>
      </c>
      <c r="AB2066" s="433">
        <v>0</v>
      </c>
      <c r="AC2066" s="433">
        <v>5971059.6800000006</v>
      </c>
      <c r="AD2066" s="433">
        <v>0</v>
      </c>
      <c r="AE2066" s="433">
        <v>0</v>
      </c>
      <c r="AF2066" s="433">
        <v>0</v>
      </c>
      <c r="AG2066" s="433">
        <v>0</v>
      </c>
      <c r="AH2066" s="433">
        <v>0</v>
      </c>
      <c r="AI2066" s="433">
        <v>0</v>
      </c>
      <c r="AJ2066" s="433">
        <v>145081.18</v>
      </c>
      <c r="AK2066" s="175"/>
      <c r="AL2066" s="175">
        <v>8242571.2699999996</v>
      </c>
      <c r="AM2066" s="175">
        <v>18307630.75</v>
      </c>
      <c r="AN2066" s="175">
        <v>10065059.48</v>
      </c>
    </row>
    <row r="2067" spans="1:40" s="84" customFormat="1" ht="21.6" customHeight="1" x14ac:dyDescent="0.35">
      <c r="A2067" s="256">
        <v>2024</v>
      </c>
      <c r="B2067" s="184">
        <f t="shared" ref="B2067:B2087" si="289">B2066+1</f>
        <v>756</v>
      </c>
      <c r="C2067" s="393" t="s">
        <v>504</v>
      </c>
      <c r="D2067" s="184">
        <v>37817</v>
      </c>
      <c r="E2067" s="287" t="e">
        <f>VLOOKUP(D2067,'[1]2023-2025'!$A:$G,7,0)</f>
        <v>#N/A</v>
      </c>
      <c r="F2067" s="287"/>
      <c r="G2067" s="287" t="s">
        <v>1899</v>
      </c>
      <c r="H2067" s="288" t="e">
        <f>INDEX('[1]2023-2025'!$AK:$AK,MATCH(D2067,'[1]2023-2025'!$A:$A,0))</f>
        <v>#N/A</v>
      </c>
      <c r="I2067" s="288" t="e">
        <v>#N/A</v>
      </c>
      <c r="J2067" s="288" t="e">
        <f>VLOOKUP(D2067,[1]Лист3!$A:$AK,37,0)</f>
        <v>#N/A</v>
      </c>
      <c r="K2067" s="289" t="e">
        <f>INDEX('[1]2023-2025'!$G:$G,MATCH(D2067,'[1]2023-2025'!$A:$A,0))</f>
        <v>#N/A</v>
      </c>
      <c r="L2067" s="289"/>
      <c r="M2067" s="289"/>
      <c r="N2067" s="289"/>
      <c r="O2067" s="289" t="e">
        <v>#N/A</v>
      </c>
      <c r="P2067" s="289" t="e">
        <v>#N/A</v>
      </c>
      <c r="Q2067" s="186">
        <f t="shared" si="287"/>
        <v>9815874.370000001</v>
      </c>
      <c r="R2067" s="186">
        <f t="shared" si="288"/>
        <v>9675076.1300000008</v>
      </c>
      <c r="S2067" s="433">
        <v>0</v>
      </c>
      <c r="T2067" s="433">
        <v>1578253.9100000001</v>
      </c>
      <c r="U2067" s="433">
        <v>0</v>
      </c>
      <c r="V2067" s="433">
        <v>212825.35</v>
      </c>
      <c r="W2067" s="433">
        <v>517998.52</v>
      </c>
      <c r="X2067" s="433">
        <v>415715.93</v>
      </c>
      <c r="Y2067" s="433">
        <v>0</v>
      </c>
      <c r="Z2067" s="433">
        <v>0</v>
      </c>
      <c r="AA2067" s="433">
        <v>0</v>
      </c>
      <c r="AB2067" s="433">
        <v>0</v>
      </c>
      <c r="AC2067" s="433">
        <v>6950282.4199999999</v>
      </c>
      <c r="AD2067" s="433">
        <v>0</v>
      </c>
      <c r="AE2067" s="433">
        <v>0</v>
      </c>
      <c r="AF2067" s="433">
        <v>0</v>
      </c>
      <c r="AG2067" s="433">
        <v>0</v>
      </c>
      <c r="AH2067" s="433">
        <v>0</v>
      </c>
      <c r="AI2067" s="433">
        <v>0</v>
      </c>
      <c r="AJ2067" s="433">
        <v>140798.24</v>
      </c>
      <c r="AK2067" s="175"/>
      <c r="AL2067" s="175">
        <v>7936889.5299999975</v>
      </c>
      <c r="AM2067" s="175">
        <v>17752763.899999999</v>
      </c>
      <c r="AN2067" s="175">
        <v>9815874.370000001</v>
      </c>
    </row>
    <row r="2068" spans="1:40" s="84" customFormat="1" ht="21.6" customHeight="1" x14ac:dyDescent="0.35">
      <c r="A2068" s="256">
        <v>2024</v>
      </c>
      <c r="B2068" s="184">
        <f t="shared" si="289"/>
        <v>757</v>
      </c>
      <c r="C2068" s="408" t="s">
        <v>3816</v>
      </c>
      <c r="D2068" s="184">
        <v>37824</v>
      </c>
      <c r="E2068" s="287"/>
      <c r="F2068" s="287"/>
      <c r="G2068" s="287"/>
      <c r="H2068" s="288"/>
      <c r="I2068" s="288"/>
      <c r="J2068" s="288"/>
      <c r="K2068" s="289"/>
      <c r="L2068" s="289"/>
      <c r="M2068" s="289"/>
      <c r="N2068" s="289"/>
      <c r="O2068" s="289"/>
      <c r="P2068" s="289"/>
      <c r="Q2068" s="186">
        <f t="shared" si="287"/>
        <v>4347133.0000000009</v>
      </c>
      <c r="R2068" s="186">
        <f t="shared" si="288"/>
        <v>4279100.8100000005</v>
      </c>
      <c r="S2068" s="433">
        <v>0</v>
      </c>
      <c r="T2068" s="433">
        <v>0</v>
      </c>
      <c r="U2068" s="433">
        <v>0</v>
      </c>
      <c r="V2068" s="433">
        <v>0</v>
      </c>
      <c r="W2068" s="433">
        <v>0</v>
      </c>
      <c r="X2068" s="433">
        <v>0</v>
      </c>
      <c r="Y2068" s="433">
        <v>0</v>
      </c>
      <c r="Z2068" s="433">
        <v>0</v>
      </c>
      <c r="AA2068" s="433">
        <v>0</v>
      </c>
      <c r="AB2068" s="433">
        <v>782939.4</v>
      </c>
      <c r="AC2068" s="433">
        <v>3496161.41</v>
      </c>
      <c r="AD2068" s="433">
        <v>0</v>
      </c>
      <c r="AE2068" s="433">
        <v>0</v>
      </c>
      <c r="AF2068" s="433">
        <v>0</v>
      </c>
      <c r="AG2068" s="433">
        <v>0</v>
      </c>
      <c r="AH2068" s="433">
        <v>0</v>
      </c>
      <c r="AI2068" s="433">
        <v>0</v>
      </c>
      <c r="AJ2068" s="433">
        <v>68032.19</v>
      </c>
      <c r="AK2068" s="175"/>
      <c r="AL2068" s="175">
        <v>5873086.1599999983</v>
      </c>
      <c r="AM2068" s="175">
        <v>10311077.35</v>
      </c>
      <c r="AN2068" s="175">
        <v>4437991.1900000013</v>
      </c>
    </row>
    <row r="2069" spans="1:40" s="84" customFormat="1" ht="21.6" customHeight="1" x14ac:dyDescent="0.35">
      <c r="A2069" s="256">
        <v>2024</v>
      </c>
      <c r="B2069" s="184">
        <f t="shared" si="289"/>
        <v>758</v>
      </c>
      <c r="C2069" s="393" t="s">
        <v>3821</v>
      </c>
      <c r="D2069" s="184">
        <v>38150</v>
      </c>
      <c r="E2069" s="287"/>
      <c r="F2069" s="287"/>
      <c r="G2069" s="287"/>
      <c r="H2069" s="288"/>
      <c r="I2069" s="288"/>
      <c r="J2069" s="288"/>
      <c r="K2069" s="289"/>
      <c r="L2069" s="289"/>
      <c r="M2069" s="289"/>
      <c r="N2069" s="289"/>
      <c r="O2069" s="289"/>
      <c r="P2069" s="289"/>
      <c r="Q2069" s="186">
        <f t="shared" si="287"/>
        <v>8019868.9900000002</v>
      </c>
      <c r="R2069" s="186">
        <f t="shared" si="288"/>
        <v>7905536.0800000001</v>
      </c>
      <c r="S2069" s="433">
        <v>0</v>
      </c>
      <c r="T2069" s="433">
        <v>0</v>
      </c>
      <c r="U2069" s="433">
        <v>0</v>
      </c>
      <c r="V2069" s="433">
        <v>0</v>
      </c>
      <c r="W2069" s="433">
        <v>0</v>
      </c>
      <c r="X2069" s="433">
        <v>0</v>
      </c>
      <c r="Y2069" s="433">
        <v>0</v>
      </c>
      <c r="Z2069" s="433">
        <v>0</v>
      </c>
      <c r="AA2069" s="433">
        <v>3325136.82</v>
      </c>
      <c r="AB2069" s="433">
        <v>402131.66</v>
      </c>
      <c r="AC2069" s="433">
        <v>4178267.6</v>
      </c>
      <c r="AD2069" s="433">
        <v>0</v>
      </c>
      <c r="AE2069" s="433">
        <v>0</v>
      </c>
      <c r="AF2069" s="433">
        <v>0</v>
      </c>
      <c r="AG2069" s="433">
        <v>0</v>
      </c>
      <c r="AH2069" s="433">
        <v>0</v>
      </c>
      <c r="AI2069" s="433">
        <v>0</v>
      </c>
      <c r="AJ2069" s="433">
        <v>114332.91</v>
      </c>
      <c r="AK2069" s="175"/>
      <c r="AL2069" s="175">
        <v>6213451.5999999996</v>
      </c>
      <c r="AM2069" s="175">
        <v>14342215.49</v>
      </c>
      <c r="AN2069" s="175">
        <v>8128763.8900000006</v>
      </c>
    </row>
    <row r="2070" spans="1:40" s="128" customFormat="1" ht="21.6" customHeight="1" x14ac:dyDescent="0.35">
      <c r="A2070" s="256">
        <v>2024</v>
      </c>
      <c r="B2070" s="184">
        <f>B2069+1</f>
        <v>759</v>
      </c>
      <c r="C2070" s="393" t="s">
        <v>1044</v>
      </c>
      <c r="D2070" s="184">
        <v>38442</v>
      </c>
      <c r="E2070" s="287" t="e">
        <f>VLOOKUP(D2070,'[1]2023-2025'!$A:$G,7,0)</f>
        <v>#N/A</v>
      </c>
      <c r="F2070" s="287"/>
      <c r="G2070" s="287" t="s">
        <v>1899</v>
      </c>
      <c r="H2070" s="288" t="e">
        <f>INDEX('[1]2023-2025'!$AK:$AK,MATCH(D2070,'[1]2023-2025'!$A:$A,0))</f>
        <v>#N/A</v>
      </c>
      <c r="I2070" s="288" t="e">
        <v>#N/A</v>
      </c>
      <c r="J2070" s="288" t="e">
        <f>VLOOKUP(D2070,[1]Лист3!$A:$AK,37,0)</f>
        <v>#N/A</v>
      </c>
      <c r="K2070" s="289" t="e">
        <f>INDEX('[1]2023-2025'!$G:$G,MATCH(D2070,'[1]2023-2025'!$A:$A,0))</f>
        <v>#N/A</v>
      </c>
      <c r="L2070" s="289"/>
      <c r="M2070" s="289"/>
      <c r="N2070" s="289"/>
      <c r="O2070" s="289" t="e">
        <v>#N/A</v>
      </c>
      <c r="P2070" s="289" t="e">
        <v>#N/A</v>
      </c>
      <c r="Q2070" s="186">
        <f t="shared" si="287"/>
        <v>1782841.01</v>
      </c>
      <c r="R2070" s="186">
        <f t="shared" si="288"/>
        <v>1756253.6</v>
      </c>
      <c r="S2070" s="433">
        <v>0</v>
      </c>
      <c r="T2070" s="433">
        <v>0</v>
      </c>
      <c r="U2070" s="433">
        <v>0</v>
      </c>
      <c r="V2070" s="433">
        <v>0</v>
      </c>
      <c r="W2070" s="433">
        <v>0</v>
      </c>
      <c r="X2070" s="433">
        <v>0</v>
      </c>
      <c r="Y2070" s="433">
        <v>0</v>
      </c>
      <c r="Z2070" s="433">
        <v>0</v>
      </c>
      <c r="AA2070" s="433">
        <v>1756253.6</v>
      </c>
      <c r="AB2070" s="433">
        <v>0</v>
      </c>
      <c r="AC2070" s="433">
        <v>0</v>
      </c>
      <c r="AD2070" s="433">
        <v>0</v>
      </c>
      <c r="AE2070" s="433">
        <v>0</v>
      </c>
      <c r="AF2070" s="433">
        <v>0</v>
      </c>
      <c r="AG2070" s="433">
        <v>0</v>
      </c>
      <c r="AH2070" s="433">
        <v>0</v>
      </c>
      <c r="AI2070" s="433">
        <v>0</v>
      </c>
      <c r="AJ2070" s="433">
        <v>26587.41</v>
      </c>
      <c r="AK2070" s="175"/>
      <c r="AL2070" s="175">
        <v>1251560.82</v>
      </c>
      <c r="AM2070" s="175">
        <v>3034401.83</v>
      </c>
      <c r="AN2070" s="175">
        <v>1782841.01</v>
      </c>
    </row>
    <row r="2071" spans="1:40" s="84" customFormat="1" ht="21.6" customHeight="1" x14ac:dyDescent="0.35">
      <c r="A2071" s="256">
        <v>2024</v>
      </c>
      <c r="B2071" s="184">
        <f t="shared" si="289"/>
        <v>760</v>
      </c>
      <c r="C2071" s="393" t="s">
        <v>3875</v>
      </c>
      <c r="D2071" s="184">
        <v>37935</v>
      </c>
      <c r="E2071" s="287" t="e">
        <f>VLOOKUP(D2071,'[1]2023-2025'!$A:$G,7,0)</f>
        <v>#N/A</v>
      </c>
      <c r="F2071" s="287"/>
      <c r="G2071" s="287" t="s">
        <v>1899</v>
      </c>
      <c r="H2071" s="288" t="e">
        <f>INDEX('[1]2023-2025'!$AK:$AK,MATCH(D2071,'[1]2023-2025'!$A:$A,0))</f>
        <v>#N/A</v>
      </c>
      <c r="I2071" s="288" t="e">
        <v>#N/A</v>
      </c>
      <c r="J2071" s="288" t="e">
        <f>VLOOKUP(D2071,[1]Лист3!$A:$AK,37,0)</f>
        <v>#N/A</v>
      </c>
      <c r="K2071" s="289" t="e">
        <f>INDEX('[1]2023-2025'!$G:$G,MATCH(D2071,'[1]2023-2025'!$A:$A,0))</f>
        <v>#N/A</v>
      </c>
      <c r="L2071" s="289"/>
      <c r="M2071" s="289"/>
      <c r="N2071" s="289"/>
      <c r="O2071" s="289" t="e">
        <v>#N/A</v>
      </c>
      <c r="P2071" s="289" t="e">
        <v>#N/A</v>
      </c>
      <c r="Q2071" s="186">
        <f t="shared" si="287"/>
        <v>1362234.5899999999</v>
      </c>
      <c r="R2071" s="186">
        <f t="shared" si="288"/>
        <v>1339515.8399999999</v>
      </c>
      <c r="S2071" s="433">
        <v>0</v>
      </c>
      <c r="T2071" s="433">
        <v>0</v>
      </c>
      <c r="U2071" s="433">
        <v>0</v>
      </c>
      <c r="V2071" s="433">
        <v>0</v>
      </c>
      <c r="W2071" s="433">
        <v>0</v>
      </c>
      <c r="X2071" s="433">
        <v>0</v>
      </c>
      <c r="Y2071" s="433">
        <v>0</v>
      </c>
      <c r="Z2071" s="433">
        <v>0</v>
      </c>
      <c r="AA2071" s="433">
        <v>0</v>
      </c>
      <c r="AB2071" s="433">
        <v>0</v>
      </c>
      <c r="AC2071" s="433">
        <v>1339515.8399999999</v>
      </c>
      <c r="AD2071" s="433">
        <v>0</v>
      </c>
      <c r="AE2071" s="433">
        <v>0</v>
      </c>
      <c r="AF2071" s="433">
        <v>0</v>
      </c>
      <c r="AG2071" s="433">
        <v>0</v>
      </c>
      <c r="AH2071" s="433">
        <v>0</v>
      </c>
      <c r="AI2071" s="433">
        <v>0</v>
      </c>
      <c r="AJ2071" s="433">
        <v>22718.75</v>
      </c>
      <c r="AK2071" s="175"/>
      <c r="AL2071" s="175">
        <v>5017196.3600000003</v>
      </c>
      <c r="AM2071" s="175">
        <v>6379430.9500000002</v>
      </c>
      <c r="AN2071" s="175">
        <v>1362234.5899999999</v>
      </c>
    </row>
    <row r="2072" spans="1:40" s="84" customFormat="1" ht="21.6" customHeight="1" x14ac:dyDescent="0.35">
      <c r="A2072" s="256">
        <v>2024</v>
      </c>
      <c r="B2072" s="184">
        <f t="shared" si="289"/>
        <v>761</v>
      </c>
      <c r="C2072" s="393" t="s">
        <v>529</v>
      </c>
      <c r="D2072" s="184">
        <v>38349</v>
      </c>
      <c r="E2072" s="287" t="e">
        <f>VLOOKUP(D2072,'[1]2023-2025'!$A:$G,7,0)</f>
        <v>#N/A</v>
      </c>
      <c r="F2072" s="287"/>
      <c r="G2072" s="287" t="s">
        <v>1899</v>
      </c>
      <c r="H2072" s="288" t="e">
        <f>INDEX('[1]2023-2025'!$AK:$AK,MATCH(D2072,'[1]2023-2025'!$A:$A,0))</f>
        <v>#N/A</v>
      </c>
      <c r="I2072" s="288" t="e">
        <v>#N/A</v>
      </c>
      <c r="J2072" s="288" t="e">
        <f>VLOOKUP(D2072,[1]Лист3!$A:$AK,37,0)</f>
        <v>#N/A</v>
      </c>
      <c r="K2072" s="289" t="e">
        <f>INDEX('[1]2023-2025'!$G:$G,MATCH(D2072,'[1]2023-2025'!$A:$A,0))</f>
        <v>#N/A</v>
      </c>
      <c r="L2072" s="289"/>
      <c r="M2072" s="289"/>
      <c r="N2072" s="289"/>
      <c r="O2072" s="289" t="e">
        <v>#N/A</v>
      </c>
      <c r="P2072" s="289" t="e">
        <v>#N/A</v>
      </c>
      <c r="Q2072" s="186">
        <f t="shared" si="287"/>
        <v>164053.97999999998</v>
      </c>
      <c r="R2072" s="186">
        <f t="shared" si="288"/>
        <v>160900.54999999999</v>
      </c>
      <c r="S2072" s="433">
        <v>0</v>
      </c>
      <c r="T2072" s="433">
        <v>0</v>
      </c>
      <c r="U2072" s="433">
        <v>0</v>
      </c>
      <c r="V2072" s="433">
        <v>0</v>
      </c>
      <c r="W2072" s="433">
        <v>0</v>
      </c>
      <c r="X2072" s="433">
        <v>0</v>
      </c>
      <c r="Y2072" s="433">
        <v>0</v>
      </c>
      <c r="Z2072" s="433">
        <v>0</v>
      </c>
      <c r="AA2072" s="433">
        <v>0</v>
      </c>
      <c r="AB2072" s="433">
        <v>160900.54999999999</v>
      </c>
      <c r="AC2072" s="433">
        <v>0</v>
      </c>
      <c r="AD2072" s="433">
        <v>0</v>
      </c>
      <c r="AE2072" s="433">
        <v>0</v>
      </c>
      <c r="AF2072" s="433">
        <v>0</v>
      </c>
      <c r="AG2072" s="433">
        <v>0</v>
      </c>
      <c r="AH2072" s="433">
        <v>0</v>
      </c>
      <c r="AI2072" s="433">
        <v>0</v>
      </c>
      <c r="AJ2072" s="433">
        <v>3153.43</v>
      </c>
      <c r="AK2072" s="175"/>
      <c r="AL2072" s="175">
        <v>2940300.04</v>
      </c>
      <c r="AM2072" s="175">
        <v>4217905.84</v>
      </c>
      <c r="AN2072" s="175">
        <v>1277605.8</v>
      </c>
    </row>
    <row r="2073" spans="1:40" s="92" customFormat="1" ht="21.6" customHeight="1" x14ac:dyDescent="0.35">
      <c r="A2073" s="256">
        <v>2024</v>
      </c>
      <c r="B2073" s="184">
        <f t="shared" si="289"/>
        <v>762</v>
      </c>
      <c r="C2073" s="51" t="s">
        <v>1856</v>
      </c>
      <c r="D2073" s="184">
        <v>38114</v>
      </c>
      <c r="E2073" s="287">
        <f>VLOOKUP(D2073,'[1]2023-2025'!$A:$G,7,0)</f>
        <v>2024</v>
      </c>
      <c r="F2073" s="287" t="s">
        <v>2094</v>
      </c>
      <c r="G2073" s="287"/>
      <c r="H2073" s="288" t="str">
        <f>INDEX('[1]2023-2025'!$AK:$AK,MATCH(D2073,'[1]2023-2025'!$A:$A,0))</f>
        <v>вкл. Протоколом</v>
      </c>
      <c r="I2073" s="288" t="e">
        <v>#N/A</v>
      </c>
      <c r="J2073" s="288" t="e">
        <f>VLOOKUP(D2073,[1]Лист3!$A:$AK,37,0)</f>
        <v>#N/A</v>
      </c>
      <c r="K2073" s="289">
        <f>INDEX('[1]2023-2025'!$G:$G,MATCH(D2073,'[1]2023-2025'!$A:$A,0))</f>
        <v>2024</v>
      </c>
      <c r="L2073" s="289"/>
      <c r="M2073" s="289"/>
      <c r="N2073" s="289"/>
      <c r="O2073" s="289">
        <v>0</v>
      </c>
      <c r="P2073" s="289">
        <v>0</v>
      </c>
      <c r="Q2073" s="186">
        <f t="shared" si="287"/>
        <v>10988238.349999998</v>
      </c>
      <c r="R2073" s="186">
        <f t="shared" si="288"/>
        <v>10827136.079999998</v>
      </c>
      <c r="S2073" s="433">
        <v>0</v>
      </c>
      <c r="T2073" s="433">
        <v>0</v>
      </c>
      <c r="U2073" s="433">
        <v>0</v>
      </c>
      <c r="V2073" s="433">
        <v>0</v>
      </c>
      <c r="W2073" s="433">
        <v>0</v>
      </c>
      <c r="X2073" s="433">
        <v>0</v>
      </c>
      <c r="Y2073" s="433">
        <v>0</v>
      </c>
      <c r="Z2073" s="433">
        <v>0</v>
      </c>
      <c r="AA2073" s="433">
        <v>4378661.2299999995</v>
      </c>
      <c r="AB2073" s="433">
        <v>0</v>
      </c>
      <c r="AC2073" s="433">
        <v>6448474.8499999996</v>
      </c>
      <c r="AD2073" s="433">
        <v>0</v>
      </c>
      <c r="AE2073" s="433">
        <v>0</v>
      </c>
      <c r="AF2073" s="433">
        <v>0</v>
      </c>
      <c r="AG2073" s="433">
        <v>0</v>
      </c>
      <c r="AH2073" s="433">
        <v>0</v>
      </c>
      <c r="AI2073" s="433">
        <v>0</v>
      </c>
      <c r="AJ2073" s="433">
        <v>161102.27000000002</v>
      </c>
      <c r="AK2073" s="175"/>
      <c r="AL2073" s="175">
        <v>12130205.690000001</v>
      </c>
      <c r="AM2073" s="175">
        <v>23118444.039999999</v>
      </c>
      <c r="AN2073" s="175">
        <v>10988238.349999998</v>
      </c>
    </row>
    <row r="2074" spans="1:40" s="92" customFormat="1" ht="21.6" customHeight="1" x14ac:dyDescent="0.35">
      <c r="A2074" s="256">
        <v>2024</v>
      </c>
      <c r="B2074" s="184">
        <f t="shared" si="289"/>
        <v>763</v>
      </c>
      <c r="C2074" s="51" t="s">
        <v>1857</v>
      </c>
      <c r="D2074" s="184">
        <v>38118</v>
      </c>
      <c r="E2074" s="287">
        <f>VLOOKUP(D2074,'[1]2023-2025'!$A:$G,7,0)</f>
        <v>2024</v>
      </c>
      <c r="F2074" s="287" t="s">
        <v>2094</v>
      </c>
      <c r="G2074" s="287"/>
      <c r="H2074" s="288" t="str">
        <f>INDEX('[1]2023-2025'!$AK:$AK,MATCH(D2074,'[1]2023-2025'!$A:$A,0))</f>
        <v>вкл. Протоколом</v>
      </c>
      <c r="I2074" s="288" t="e">
        <v>#N/A</v>
      </c>
      <c r="J2074" s="288" t="e">
        <f>VLOOKUP(D2074,[1]Лист3!$A:$AK,37,0)</f>
        <v>#N/A</v>
      </c>
      <c r="K2074" s="289">
        <f>INDEX('[1]2023-2025'!$G:$G,MATCH(D2074,'[1]2023-2025'!$A:$A,0))</f>
        <v>2024</v>
      </c>
      <c r="L2074" s="289"/>
      <c r="M2074" s="289"/>
      <c r="N2074" s="289"/>
      <c r="O2074" s="289">
        <v>0</v>
      </c>
      <c r="P2074" s="289">
        <v>0</v>
      </c>
      <c r="Q2074" s="186">
        <f t="shared" si="287"/>
        <v>9292303.5500000007</v>
      </c>
      <c r="R2074" s="186">
        <f t="shared" si="288"/>
        <v>9153207.9600000009</v>
      </c>
      <c r="S2074" s="433">
        <v>0</v>
      </c>
      <c r="T2074" s="433">
        <v>0</v>
      </c>
      <c r="U2074" s="433">
        <v>0</v>
      </c>
      <c r="V2074" s="433">
        <v>0</v>
      </c>
      <c r="W2074" s="433">
        <v>0</v>
      </c>
      <c r="X2074" s="433">
        <v>0</v>
      </c>
      <c r="Y2074" s="433">
        <v>0</v>
      </c>
      <c r="Z2074" s="433">
        <v>0</v>
      </c>
      <c r="AA2074" s="433">
        <v>3833515.99</v>
      </c>
      <c r="AB2074" s="433">
        <v>0</v>
      </c>
      <c r="AC2074" s="433">
        <v>5319691.9700000007</v>
      </c>
      <c r="AD2074" s="433">
        <v>0</v>
      </c>
      <c r="AE2074" s="433">
        <v>0</v>
      </c>
      <c r="AF2074" s="433">
        <v>0</v>
      </c>
      <c r="AG2074" s="433">
        <v>0</v>
      </c>
      <c r="AH2074" s="433">
        <v>0</v>
      </c>
      <c r="AI2074" s="433">
        <v>0</v>
      </c>
      <c r="AJ2074" s="433">
        <v>139095.59</v>
      </c>
      <c r="AK2074" s="175"/>
      <c r="AL2074" s="175">
        <v>6558338.6499999985</v>
      </c>
      <c r="AM2074" s="175">
        <v>15850642.199999999</v>
      </c>
      <c r="AN2074" s="175">
        <v>9292303.5500000007</v>
      </c>
    </row>
    <row r="2075" spans="1:40" s="92" customFormat="1" ht="21.6" customHeight="1" x14ac:dyDescent="0.35">
      <c r="A2075" s="256">
        <v>2024</v>
      </c>
      <c r="B2075" s="184">
        <f t="shared" si="289"/>
        <v>764</v>
      </c>
      <c r="C2075" s="51" t="s">
        <v>519</v>
      </c>
      <c r="D2075" s="184">
        <v>37891</v>
      </c>
      <c r="E2075" s="287"/>
      <c r="F2075" s="287"/>
      <c r="G2075" s="287"/>
      <c r="H2075" s="288"/>
      <c r="I2075" s="288"/>
      <c r="J2075" s="288"/>
      <c r="K2075" s="289"/>
      <c r="L2075" s="289"/>
      <c r="M2075" s="289"/>
      <c r="N2075" s="289"/>
      <c r="O2075" s="289"/>
      <c r="P2075" s="289"/>
      <c r="Q2075" s="186">
        <f t="shared" si="287"/>
        <v>3750664.21</v>
      </c>
      <c r="R2075" s="186">
        <f t="shared" si="288"/>
        <v>3697224.17</v>
      </c>
      <c r="S2075" s="433">
        <v>0</v>
      </c>
      <c r="T2075" s="433">
        <v>0</v>
      </c>
      <c r="U2075" s="433">
        <v>0</v>
      </c>
      <c r="V2075" s="433">
        <v>0</v>
      </c>
      <c r="W2075" s="433">
        <v>0</v>
      </c>
      <c r="X2075" s="433">
        <v>0</v>
      </c>
      <c r="Y2075" s="433">
        <v>0</v>
      </c>
      <c r="Z2075" s="433">
        <v>0</v>
      </c>
      <c r="AA2075" s="433">
        <v>3697224.17</v>
      </c>
      <c r="AB2075" s="433">
        <v>0</v>
      </c>
      <c r="AC2075" s="433">
        <v>0</v>
      </c>
      <c r="AD2075" s="433">
        <v>0</v>
      </c>
      <c r="AE2075" s="433">
        <v>0</v>
      </c>
      <c r="AF2075" s="433">
        <v>0</v>
      </c>
      <c r="AG2075" s="433">
        <v>0</v>
      </c>
      <c r="AH2075" s="433">
        <v>0</v>
      </c>
      <c r="AI2075" s="433">
        <v>0</v>
      </c>
      <c r="AJ2075" s="433">
        <v>53440.04</v>
      </c>
      <c r="AK2075" s="175"/>
      <c r="AL2075" s="175">
        <v>12836434.670000002</v>
      </c>
      <c r="AM2075" s="175">
        <v>16587098.880000001</v>
      </c>
      <c r="AN2075" s="175">
        <v>3750664.21</v>
      </c>
    </row>
    <row r="2076" spans="1:40" s="92" customFormat="1" ht="21.6" customHeight="1" x14ac:dyDescent="0.35">
      <c r="A2076" s="256">
        <v>2024</v>
      </c>
      <c r="B2076" s="184">
        <f>B2075+1</f>
        <v>765</v>
      </c>
      <c r="C2076" s="51" t="s">
        <v>1858</v>
      </c>
      <c r="D2076" s="184">
        <v>37893</v>
      </c>
      <c r="E2076" s="287">
        <f>VLOOKUP(D2076,'[1]2023-2025'!$A:$G,7,0)</f>
        <v>2024</v>
      </c>
      <c r="F2076" s="287" t="s">
        <v>2094</v>
      </c>
      <c r="G2076" s="287"/>
      <c r="H2076" s="288" t="str">
        <f>INDEX('[1]2023-2025'!$AK:$AK,MATCH(D2076,'[1]2023-2025'!$A:$A,0))</f>
        <v>вкл. Протоколом</v>
      </c>
      <c r="I2076" s="288" t="e">
        <v>#N/A</v>
      </c>
      <c r="J2076" s="288" t="e">
        <f>VLOOKUP(D2076,[1]Лист3!$A:$AK,37,0)</f>
        <v>#N/A</v>
      </c>
      <c r="K2076" s="289">
        <f>INDEX('[1]2023-2025'!$G:$G,MATCH(D2076,'[1]2023-2025'!$A:$A,0))</f>
        <v>2024</v>
      </c>
      <c r="L2076" s="289"/>
      <c r="M2076" s="289"/>
      <c r="N2076" s="289"/>
      <c r="O2076" s="289">
        <v>0</v>
      </c>
      <c r="P2076" s="289">
        <v>0</v>
      </c>
      <c r="Q2076" s="186">
        <f t="shared" si="287"/>
        <v>10316065.299999999</v>
      </c>
      <c r="R2076" s="186">
        <f t="shared" si="288"/>
        <v>10159186.289999999</v>
      </c>
      <c r="S2076" s="433">
        <v>0</v>
      </c>
      <c r="T2076" s="433">
        <v>0</v>
      </c>
      <c r="U2076" s="433">
        <v>0</v>
      </c>
      <c r="V2076" s="433">
        <v>0</v>
      </c>
      <c r="W2076" s="433">
        <v>0</v>
      </c>
      <c r="X2076" s="433">
        <v>0</v>
      </c>
      <c r="Y2076" s="433">
        <v>0</v>
      </c>
      <c r="Z2076" s="433">
        <v>0</v>
      </c>
      <c r="AA2076" s="433">
        <v>3863418.31</v>
      </c>
      <c r="AB2076" s="433">
        <v>0</v>
      </c>
      <c r="AC2076" s="433">
        <v>6295767.9799999995</v>
      </c>
      <c r="AD2076" s="433">
        <v>0</v>
      </c>
      <c r="AE2076" s="433">
        <v>0</v>
      </c>
      <c r="AF2076" s="433">
        <v>0</v>
      </c>
      <c r="AG2076" s="433">
        <v>0</v>
      </c>
      <c r="AH2076" s="433">
        <v>0</v>
      </c>
      <c r="AI2076" s="433">
        <v>0</v>
      </c>
      <c r="AJ2076" s="433">
        <v>156879.01</v>
      </c>
      <c r="AK2076" s="175"/>
      <c r="AL2076" s="175">
        <v>5906630.7700000014</v>
      </c>
      <c r="AM2076" s="175">
        <v>16222696.07</v>
      </c>
      <c r="AN2076" s="175">
        <v>10316065.299999999</v>
      </c>
    </row>
    <row r="2077" spans="1:40" s="92" customFormat="1" ht="21.6" customHeight="1" x14ac:dyDescent="0.35">
      <c r="A2077" s="256">
        <v>2024</v>
      </c>
      <c r="B2077" s="184">
        <f t="shared" si="289"/>
        <v>766</v>
      </c>
      <c r="C2077" s="51" t="s">
        <v>1867</v>
      </c>
      <c r="D2077" s="184">
        <v>38441</v>
      </c>
      <c r="E2077" s="287">
        <f>VLOOKUP(D2077,'[1]2023-2025'!$A:$G,7,0)</f>
        <v>2024</v>
      </c>
      <c r="F2077" s="287" t="s">
        <v>2094</v>
      </c>
      <c r="G2077" s="287"/>
      <c r="H2077" s="288" t="str">
        <f>INDEX('[1]2023-2025'!$AK:$AK,MATCH(D2077,'[1]2023-2025'!$A:$A,0))</f>
        <v>вкл. Протоколом</v>
      </c>
      <c r="I2077" s="288" t="e">
        <v>#N/A</v>
      </c>
      <c r="J2077" s="288" t="e">
        <f>VLOOKUP(D2077,[1]Лист3!$A:$AK,37,0)</f>
        <v>#N/A</v>
      </c>
      <c r="K2077" s="289">
        <f>INDEX('[1]2023-2025'!$G:$G,MATCH(D2077,'[1]2023-2025'!$A:$A,0))</f>
        <v>2024</v>
      </c>
      <c r="L2077" s="289"/>
      <c r="M2077" s="289"/>
      <c r="N2077" s="289"/>
      <c r="O2077" s="289">
        <v>0</v>
      </c>
      <c r="P2077" s="289">
        <v>0</v>
      </c>
      <c r="Q2077" s="186">
        <f t="shared" si="287"/>
        <v>4225303.7700000005</v>
      </c>
      <c r="R2077" s="186">
        <f t="shared" si="288"/>
        <v>4186123.9800000004</v>
      </c>
      <c r="S2077" s="433">
        <v>0</v>
      </c>
      <c r="T2077" s="433">
        <v>0</v>
      </c>
      <c r="U2077" s="433">
        <v>0</v>
      </c>
      <c r="V2077" s="433">
        <v>0</v>
      </c>
      <c r="W2077" s="433">
        <v>0</v>
      </c>
      <c r="X2077" s="433">
        <v>0</v>
      </c>
      <c r="Y2077" s="433">
        <v>0</v>
      </c>
      <c r="Z2077" s="433">
        <v>0</v>
      </c>
      <c r="AA2077" s="433">
        <v>4186123.9800000004</v>
      </c>
      <c r="AB2077" s="433">
        <v>0</v>
      </c>
      <c r="AC2077" s="433">
        <v>0</v>
      </c>
      <c r="AD2077" s="433">
        <v>0</v>
      </c>
      <c r="AE2077" s="433">
        <v>0</v>
      </c>
      <c r="AF2077" s="433">
        <v>0</v>
      </c>
      <c r="AG2077" s="433">
        <v>0</v>
      </c>
      <c r="AH2077" s="433">
        <v>0</v>
      </c>
      <c r="AI2077" s="433">
        <v>0</v>
      </c>
      <c r="AJ2077" s="433">
        <v>39179.79</v>
      </c>
      <c r="AK2077" s="175"/>
      <c r="AL2077" s="175">
        <v>4710131.1399999997</v>
      </c>
      <c r="AM2077" s="175">
        <v>8935434.9100000001</v>
      </c>
      <c r="AN2077" s="175">
        <v>4225303.7700000005</v>
      </c>
    </row>
    <row r="2078" spans="1:40" s="128" customFormat="1" ht="21.6" customHeight="1" x14ac:dyDescent="0.35">
      <c r="A2078" s="256">
        <v>2024</v>
      </c>
      <c r="B2078" s="184">
        <f t="shared" si="289"/>
        <v>767</v>
      </c>
      <c r="C2078" s="393" t="s">
        <v>3997</v>
      </c>
      <c r="D2078" s="184">
        <v>38281</v>
      </c>
      <c r="E2078" s="287">
        <f>VLOOKUP(D2078,'[1]2023-2025'!$A:$G,7,0)</f>
        <v>2024</v>
      </c>
      <c r="F2078" s="287" t="str">
        <f>VLOOKUP(D2078,[2]Лист1!$C:$F,4,0)</f>
        <v>ранний</v>
      </c>
      <c r="G2078" s="287"/>
      <c r="H2078" s="288" t="str">
        <f>INDEX('[1]2023-2025'!$AK:$AK,MATCH(D2078,'[1]2023-2025'!$A:$A,0))</f>
        <v>вкл. Протоколом</v>
      </c>
      <c r="I2078" s="288" t="e">
        <v>#N/A</v>
      </c>
      <c r="J2078" s="288" t="e">
        <f>VLOOKUP(D2078,[1]Лист3!$A:$AK,37,0)</f>
        <v>#N/A</v>
      </c>
      <c r="K2078" s="289">
        <f>INDEX('[1]2023-2025'!$G:$G,MATCH(D2078,'[1]2023-2025'!$A:$A,0))</f>
        <v>2024</v>
      </c>
      <c r="L2078" s="289"/>
      <c r="M2078" s="289"/>
      <c r="N2078" s="289"/>
      <c r="O2078" s="289">
        <v>0</v>
      </c>
      <c r="P2078" s="289">
        <v>0</v>
      </c>
      <c r="Q2078" s="186">
        <f t="shared" si="287"/>
        <v>11891945.18</v>
      </c>
      <c r="R2078" s="186">
        <f t="shared" si="288"/>
        <v>11706608.27</v>
      </c>
      <c r="S2078" s="433">
        <v>0</v>
      </c>
      <c r="T2078" s="433">
        <v>0</v>
      </c>
      <c r="U2078" s="433">
        <v>0</v>
      </c>
      <c r="V2078" s="433">
        <v>0</v>
      </c>
      <c r="W2078" s="433">
        <v>0</v>
      </c>
      <c r="X2078" s="433">
        <v>0</v>
      </c>
      <c r="Y2078" s="433">
        <v>0</v>
      </c>
      <c r="Z2078" s="433">
        <v>0</v>
      </c>
      <c r="AA2078" s="433">
        <v>2686910.1999999997</v>
      </c>
      <c r="AB2078" s="433">
        <v>0</v>
      </c>
      <c r="AC2078" s="433">
        <v>9019698.0700000003</v>
      </c>
      <c r="AD2078" s="433">
        <v>0</v>
      </c>
      <c r="AE2078" s="433">
        <v>0</v>
      </c>
      <c r="AF2078" s="433">
        <v>0</v>
      </c>
      <c r="AG2078" s="433">
        <v>0</v>
      </c>
      <c r="AH2078" s="433">
        <v>0</v>
      </c>
      <c r="AI2078" s="433">
        <v>0</v>
      </c>
      <c r="AJ2078" s="433">
        <v>185336.91</v>
      </c>
      <c r="AK2078" s="175"/>
      <c r="AL2078" s="175">
        <v>10470669.510000002</v>
      </c>
      <c r="AM2078" s="175">
        <v>22362614.690000001</v>
      </c>
      <c r="AN2078" s="175">
        <v>11891945.18</v>
      </c>
    </row>
    <row r="2079" spans="1:40" s="128" customFormat="1" ht="21.6" customHeight="1" x14ac:dyDescent="0.35">
      <c r="A2079" s="256">
        <v>2024</v>
      </c>
      <c r="B2079" s="184">
        <f t="shared" si="289"/>
        <v>768</v>
      </c>
      <c r="C2079" s="393" t="s">
        <v>2356</v>
      </c>
      <c r="D2079" s="184">
        <v>37881</v>
      </c>
      <c r="E2079" s="287">
        <f>VLOOKUP(D2079,'[1]2023-2025'!$A:$G,7,0)</f>
        <v>2024</v>
      </c>
      <c r="F2079" s="287" t="str">
        <f>VLOOKUP(D2079,[2]Лист1!$C:$F,4,0)</f>
        <v>ранний</v>
      </c>
      <c r="G2079" s="287"/>
      <c r="H2079" s="288" t="str">
        <f>INDEX('[1]2023-2025'!$AK:$AK,MATCH(D2079,'[1]2023-2025'!$A:$A,0))</f>
        <v>вкл. Протоколом</v>
      </c>
      <c r="I2079" s="288" t="e">
        <v>#N/A</v>
      </c>
      <c r="J2079" s="288" t="e">
        <f>VLOOKUP(D2079,[1]Лист3!$A:$AK,37,0)</f>
        <v>#N/A</v>
      </c>
      <c r="K2079" s="289">
        <f>INDEX('[1]2023-2025'!$G:$G,MATCH(D2079,'[1]2023-2025'!$A:$A,0))</f>
        <v>2024</v>
      </c>
      <c r="L2079" s="289"/>
      <c r="M2079" s="289"/>
      <c r="N2079" s="289"/>
      <c r="O2079" s="289">
        <v>0</v>
      </c>
      <c r="P2079" s="289" t="s">
        <v>2832</v>
      </c>
      <c r="Q2079" s="186">
        <f t="shared" si="287"/>
        <v>3984136.27</v>
      </c>
      <c r="R2079" s="186">
        <f t="shared" si="288"/>
        <v>3925141.03</v>
      </c>
      <c r="S2079" s="433">
        <v>0</v>
      </c>
      <c r="T2079" s="433">
        <v>0</v>
      </c>
      <c r="U2079" s="433">
        <v>0</v>
      </c>
      <c r="V2079" s="433">
        <v>0</v>
      </c>
      <c r="W2079" s="433">
        <v>0</v>
      </c>
      <c r="X2079" s="433">
        <v>0</v>
      </c>
      <c r="Y2079" s="433">
        <v>0</v>
      </c>
      <c r="Z2079" s="433">
        <v>0</v>
      </c>
      <c r="AA2079" s="433">
        <v>3925141.03</v>
      </c>
      <c r="AB2079" s="433">
        <v>0</v>
      </c>
      <c r="AC2079" s="433">
        <v>0</v>
      </c>
      <c r="AD2079" s="433">
        <v>0</v>
      </c>
      <c r="AE2079" s="433">
        <v>0</v>
      </c>
      <c r="AF2079" s="433">
        <v>0</v>
      </c>
      <c r="AG2079" s="433">
        <v>0</v>
      </c>
      <c r="AH2079" s="433">
        <v>0</v>
      </c>
      <c r="AI2079" s="433">
        <v>0</v>
      </c>
      <c r="AJ2079" s="433">
        <v>58995.24</v>
      </c>
      <c r="AK2079" s="175"/>
      <c r="AL2079" s="175">
        <v>12543225.9</v>
      </c>
      <c r="AM2079" s="175">
        <v>16527362.17</v>
      </c>
      <c r="AN2079" s="175">
        <v>3984136.27</v>
      </c>
    </row>
    <row r="2080" spans="1:40" s="128" customFormat="1" ht="21.6" customHeight="1" x14ac:dyDescent="0.35">
      <c r="A2080" s="256">
        <v>2024</v>
      </c>
      <c r="B2080" s="184">
        <f t="shared" si="289"/>
        <v>769</v>
      </c>
      <c r="C2080" s="393" t="s">
        <v>2357</v>
      </c>
      <c r="D2080" s="184">
        <v>38348</v>
      </c>
      <c r="E2080" s="287">
        <f>VLOOKUP(D2080,'[1]2023-2025'!$A:$G,7,0)</f>
        <v>2024</v>
      </c>
      <c r="F2080" s="287" t="str">
        <f>VLOOKUP(D2080,[2]Лист1!$C:$F,4,0)</f>
        <v>ранний</v>
      </c>
      <c r="G2080" s="287"/>
      <c r="H2080" s="288" t="str">
        <f>INDEX('[1]2023-2025'!$AK:$AK,MATCH(D2080,'[1]2023-2025'!$A:$A,0))</f>
        <v>вкл. Протоколом</v>
      </c>
      <c r="I2080" s="288" t="e">
        <v>#N/A</v>
      </c>
      <c r="J2080" s="288" t="e">
        <f>VLOOKUP(D2080,[1]Лист3!$A:$AK,37,0)</f>
        <v>#N/A</v>
      </c>
      <c r="K2080" s="289">
        <f>INDEX('[1]2023-2025'!$G:$G,MATCH(D2080,'[1]2023-2025'!$A:$A,0))</f>
        <v>2024</v>
      </c>
      <c r="L2080" s="289"/>
      <c r="M2080" s="289"/>
      <c r="N2080" s="289"/>
      <c r="O2080" s="289">
        <v>0</v>
      </c>
      <c r="P2080" s="289">
        <v>0</v>
      </c>
      <c r="Q2080" s="186">
        <f t="shared" si="287"/>
        <v>16129713.699999999</v>
      </c>
      <c r="R2080" s="186">
        <f t="shared" si="288"/>
        <v>15901542.639999999</v>
      </c>
      <c r="S2080" s="433">
        <v>0</v>
      </c>
      <c r="T2080" s="433">
        <v>0</v>
      </c>
      <c r="U2080" s="433">
        <v>0</v>
      </c>
      <c r="V2080" s="433">
        <v>0</v>
      </c>
      <c r="W2080" s="433">
        <v>0</v>
      </c>
      <c r="X2080" s="433">
        <v>0</v>
      </c>
      <c r="Y2080" s="433">
        <v>0</v>
      </c>
      <c r="Z2080" s="433">
        <v>0</v>
      </c>
      <c r="AA2080" s="433">
        <v>6706833.5199999996</v>
      </c>
      <c r="AB2080" s="433">
        <v>0</v>
      </c>
      <c r="AC2080" s="433">
        <v>9194709.1199999992</v>
      </c>
      <c r="AD2080" s="433">
        <v>0</v>
      </c>
      <c r="AE2080" s="433">
        <v>0</v>
      </c>
      <c r="AF2080" s="433">
        <v>0</v>
      </c>
      <c r="AG2080" s="433">
        <v>0</v>
      </c>
      <c r="AH2080" s="433">
        <v>0</v>
      </c>
      <c r="AI2080" s="433">
        <v>0</v>
      </c>
      <c r="AJ2080" s="433">
        <v>228171.06</v>
      </c>
      <c r="AK2080" s="175"/>
      <c r="AL2080" s="175">
        <v>11182796.600000001</v>
      </c>
      <c r="AM2080" s="175">
        <v>27312510.300000001</v>
      </c>
      <c r="AN2080" s="175">
        <v>16129713.699999999</v>
      </c>
    </row>
    <row r="2081" spans="1:40" s="128" customFormat="1" ht="20.3" customHeight="1" x14ac:dyDescent="0.35">
      <c r="A2081" s="256">
        <v>2024</v>
      </c>
      <c r="B2081" s="184">
        <f>B2080+1</f>
        <v>770</v>
      </c>
      <c r="C2081" s="393" t="s">
        <v>57</v>
      </c>
      <c r="D2081" s="184">
        <v>38073</v>
      </c>
      <c r="E2081" s="287">
        <f>VLOOKUP(D2081,'[1]2023-2025'!$A:$G,7,0)</f>
        <v>2024</v>
      </c>
      <c r="F2081" s="287"/>
      <c r="G2081" s="287" t="s">
        <v>1899</v>
      </c>
      <c r="H2081" s="288">
        <f>INDEX('[1]2023-2025'!$AK:$AK,MATCH(D2081,'[1]2023-2025'!$A:$A,0))</f>
        <v>45012</v>
      </c>
      <c r="I2081" s="288" t="e">
        <v>#N/A</v>
      </c>
      <c r="J2081" s="288" t="e">
        <f>VLOOKUP(D2081,[1]Лист3!$A:$AK,37,0)</f>
        <v>#N/A</v>
      </c>
      <c r="K2081" s="289">
        <f>INDEX('[1]2023-2025'!$G:$G,MATCH(D2081,'[1]2023-2025'!$A:$A,0))</f>
        <v>2024</v>
      </c>
      <c r="L2081" s="289"/>
      <c r="M2081" s="289"/>
      <c r="N2081" s="289"/>
      <c r="O2081" s="289" t="e">
        <v>#N/A</v>
      </c>
      <c r="P2081" s="289" t="e">
        <v>#N/A</v>
      </c>
      <c r="Q2081" s="186">
        <f t="shared" si="287"/>
        <v>1604547.23</v>
      </c>
      <c r="R2081" s="186">
        <f t="shared" si="288"/>
        <v>1579510.73</v>
      </c>
      <c r="S2081" s="433">
        <v>0</v>
      </c>
      <c r="T2081" s="433">
        <v>0</v>
      </c>
      <c r="U2081" s="433">
        <v>0</v>
      </c>
      <c r="V2081" s="433">
        <v>0</v>
      </c>
      <c r="W2081" s="433">
        <v>0</v>
      </c>
      <c r="X2081" s="433">
        <v>0</v>
      </c>
      <c r="Y2081" s="433">
        <v>0</v>
      </c>
      <c r="Z2081" s="433">
        <v>0</v>
      </c>
      <c r="AA2081" s="433">
        <v>0</v>
      </c>
      <c r="AB2081" s="433">
        <v>89203.3</v>
      </c>
      <c r="AC2081" s="433">
        <v>1490307.43</v>
      </c>
      <c r="AD2081" s="433">
        <v>0</v>
      </c>
      <c r="AE2081" s="433">
        <v>0</v>
      </c>
      <c r="AF2081" s="433">
        <v>0</v>
      </c>
      <c r="AG2081" s="433">
        <v>0</v>
      </c>
      <c r="AH2081" s="433">
        <v>0</v>
      </c>
      <c r="AI2081" s="433">
        <v>0</v>
      </c>
      <c r="AJ2081" s="433">
        <v>25036.5</v>
      </c>
      <c r="AK2081" s="175"/>
      <c r="AL2081" s="175">
        <v>271412.84410105459</v>
      </c>
      <c r="AM2081" s="175">
        <v>3519798.17</v>
      </c>
      <c r="AN2081" s="175">
        <v>3248385.3258989453</v>
      </c>
    </row>
    <row r="2082" spans="1:40" s="128" customFormat="1" ht="20.3" customHeight="1" x14ac:dyDescent="0.35">
      <c r="A2082" s="256">
        <v>2024</v>
      </c>
      <c r="B2082" s="184">
        <f t="shared" si="289"/>
        <v>771</v>
      </c>
      <c r="C2082" s="248" t="s">
        <v>3823</v>
      </c>
      <c r="D2082" s="184">
        <v>37949</v>
      </c>
      <c r="E2082" s="287"/>
      <c r="F2082" s="287"/>
      <c r="G2082" s="287"/>
      <c r="H2082" s="288"/>
      <c r="I2082" s="288"/>
      <c r="J2082" s="288"/>
      <c r="K2082" s="289"/>
      <c r="L2082" s="289"/>
      <c r="M2082" s="289"/>
      <c r="N2082" s="289"/>
      <c r="O2082" s="289"/>
      <c r="P2082" s="289"/>
      <c r="Q2082" s="186">
        <f t="shared" si="287"/>
        <v>9830614.0900000017</v>
      </c>
      <c r="R2082" s="186">
        <f t="shared" si="288"/>
        <v>9684350.120000001</v>
      </c>
      <c r="S2082" s="433">
        <v>0</v>
      </c>
      <c r="T2082" s="433">
        <v>0</v>
      </c>
      <c r="U2082" s="433">
        <v>0</v>
      </c>
      <c r="V2082" s="433">
        <v>0</v>
      </c>
      <c r="W2082" s="433">
        <v>0</v>
      </c>
      <c r="X2082" s="433">
        <v>0</v>
      </c>
      <c r="Y2082" s="433">
        <v>0</v>
      </c>
      <c r="Z2082" s="433">
        <v>0</v>
      </c>
      <c r="AA2082" s="433">
        <v>3805438.24</v>
      </c>
      <c r="AB2082" s="433">
        <v>0</v>
      </c>
      <c r="AC2082" s="433">
        <v>5878911.8799999999</v>
      </c>
      <c r="AD2082" s="433">
        <v>0</v>
      </c>
      <c r="AE2082" s="433">
        <v>0</v>
      </c>
      <c r="AF2082" s="433">
        <v>0</v>
      </c>
      <c r="AG2082" s="433">
        <v>0</v>
      </c>
      <c r="AH2082" s="433">
        <v>0</v>
      </c>
      <c r="AI2082" s="433">
        <v>0</v>
      </c>
      <c r="AJ2082" s="433">
        <v>146263.97</v>
      </c>
      <c r="AK2082" s="175"/>
      <c r="AL2082" s="175">
        <v>7794169.4399999995</v>
      </c>
      <c r="AM2082" s="175">
        <v>17752007.82</v>
      </c>
      <c r="AN2082" s="175">
        <v>9957838.3800000008</v>
      </c>
    </row>
    <row r="2083" spans="1:40" s="149" customFormat="1" ht="23.25" customHeight="1" x14ac:dyDescent="0.35">
      <c r="A2083" s="256">
        <v>2024</v>
      </c>
      <c r="B2083" s="184">
        <f>B2082+1</f>
        <v>772</v>
      </c>
      <c r="C2083" s="52" t="s">
        <v>1863</v>
      </c>
      <c r="D2083" s="184">
        <v>37957</v>
      </c>
      <c r="E2083" s="287">
        <f>VLOOKUP(D2083,'[1]2023-2025'!$A:$G,7,0)</f>
        <v>2023</v>
      </c>
      <c r="F2083" s="287" t="s">
        <v>2095</v>
      </c>
      <c r="G2083" s="287"/>
      <c r="H2083" s="288" t="str">
        <f>INDEX('[1]2023-2025'!$AK:$AK,MATCH(D2083,'[1]2023-2025'!$A:$A,0))</f>
        <v>вкл. Протоколом</v>
      </c>
      <c r="I2083" s="288" t="e">
        <v>#N/A</v>
      </c>
      <c r="J2083" s="288" t="e">
        <f>VLOOKUP(D2083,[1]Лист3!$A:$AK,37,0)</f>
        <v>#N/A</v>
      </c>
      <c r="K2083" s="289">
        <f>INDEX('[1]2023-2025'!$G:$G,MATCH(D2083,'[1]2023-2025'!$A:$A,0))</f>
        <v>2023</v>
      </c>
      <c r="L2083" s="289"/>
      <c r="M2083" s="289"/>
      <c r="N2083" s="289"/>
      <c r="O2083" s="289">
        <v>0</v>
      </c>
      <c r="P2083" s="289">
        <v>0</v>
      </c>
      <c r="Q2083" s="186">
        <f t="shared" si="287"/>
        <v>2212563.4099999997</v>
      </c>
      <c r="R2083" s="186">
        <f t="shared" si="288"/>
        <v>2178818.9899999998</v>
      </c>
      <c r="S2083" s="433">
        <v>2178818.9899999998</v>
      </c>
      <c r="T2083" s="433">
        <v>0</v>
      </c>
      <c r="U2083" s="433">
        <v>0</v>
      </c>
      <c r="V2083" s="433">
        <v>0</v>
      </c>
      <c r="W2083" s="433">
        <v>0</v>
      </c>
      <c r="X2083" s="433">
        <v>0</v>
      </c>
      <c r="Y2083" s="433">
        <v>0</v>
      </c>
      <c r="Z2083" s="433">
        <v>0</v>
      </c>
      <c r="AA2083" s="433">
        <v>0</v>
      </c>
      <c r="AB2083" s="433">
        <v>0</v>
      </c>
      <c r="AC2083" s="433">
        <v>0</v>
      </c>
      <c r="AD2083" s="433">
        <v>0</v>
      </c>
      <c r="AE2083" s="433">
        <v>0</v>
      </c>
      <c r="AF2083" s="433">
        <v>0</v>
      </c>
      <c r="AG2083" s="433">
        <v>0</v>
      </c>
      <c r="AH2083" s="433">
        <v>0</v>
      </c>
      <c r="AI2083" s="433">
        <v>0</v>
      </c>
      <c r="AJ2083" s="433">
        <v>33744.42</v>
      </c>
      <c r="AK2083" s="175"/>
      <c r="AL2083" s="175">
        <v>8791769.0199999996</v>
      </c>
      <c r="AM2083" s="175">
        <v>17675649.949999999</v>
      </c>
      <c r="AN2083" s="175">
        <v>8883880.9299999997</v>
      </c>
    </row>
    <row r="2084" spans="1:40" s="149" customFormat="1" ht="23.25" customHeight="1" x14ac:dyDescent="0.35">
      <c r="A2084" s="256">
        <v>2024</v>
      </c>
      <c r="B2084" s="184">
        <f>B2083+1</f>
        <v>773</v>
      </c>
      <c r="C2084" s="52" t="s">
        <v>1730</v>
      </c>
      <c r="D2084" s="184">
        <v>38334</v>
      </c>
      <c r="E2084" s="287"/>
      <c r="F2084" s="287"/>
      <c r="G2084" s="287"/>
      <c r="H2084" s="288"/>
      <c r="I2084" s="288"/>
      <c r="J2084" s="288"/>
      <c r="K2084" s="289"/>
      <c r="L2084" s="289"/>
      <c r="M2084" s="289"/>
      <c r="N2084" s="289"/>
      <c r="O2084" s="289"/>
      <c r="P2084" s="289"/>
      <c r="Q2084" s="186">
        <f t="shared" si="287"/>
        <v>5007409.1500000004</v>
      </c>
      <c r="R2084" s="186">
        <f t="shared" si="288"/>
        <v>4924360.87</v>
      </c>
      <c r="S2084" s="433">
        <v>0</v>
      </c>
      <c r="T2084" s="433">
        <v>0</v>
      </c>
      <c r="U2084" s="433">
        <v>0</v>
      </c>
      <c r="V2084" s="433">
        <v>0</v>
      </c>
      <c r="W2084" s="433">
        <v>0</v>
      </c>
      <c r="X2084" s="433">
        <v>0</v>
      </c>
      <c r="Y2084" s="433">
        <v>0</v>
      </c>
      <c r="Z2084" s="433">
        <v>0</v>
      </c>
      <c r="AA2084" s="433">
        <v>0</v>
      </c>
      <c r="AB2084" s="433">
        <v>0</v>
      </c>
      <c r="AC2084" s="433">
        <v>4924360.87</v>
      </c>
      <c r="AD2084" s="433">
        <v>0</v>
      </c>
      <c r="AE2084" s="433">
        <v>0</v>
      </c>
      <c r="AF2084" s="433">
        <v>0</v>
      </c>
      <c r="AG2084" s="433">
        <v>0</v>
      </c>
      <c r="AH2084" s="433">
        <v>0</v>
      </c>
      <c r="AI2084" s="433">
        <v>0</v>
      </c>
      <c r="AJ2084" s="433">
        <v>83048.28</v>
      </c>
      <c r="AK2084" s="175"/>
      <c r="AL2084" s="175">
        <v>7570477.1300000008</v>
      </c>
      <c r="AM2084" s="175">
        <v>12680437.710000001</v>
      </c>
      <c r="AN2084" s="175">
        <v>5109960.58</v>
      </c>
    </row>
    <row r="2085" spans="1:40" s="149" customFormat="1" ht="23.25" customHeight="1" x14ac:dyDescent="0.35">
      <c r="A2085" s="256">
        <v>2024</v>
      </c>
      <c r="B2085" s="184">
        <f>B2084+1</f>
        <v>774</v>
      </c>
      <c r="C2085" s="51" t="s">
        <v>1864</v>
      </c>
      <c r="D2085" s="184">
        <v>38345</v>
      </c>
      <c r="E2085" s="287"/>
      <c r="F2085" s="287"/>
      <c r="G2085" s="287"/>
      <c r="H2085" s="288"/>
      <c r="I2085" s="288"/>
      <c r="J2085" s="288"/>
      <c r="K2085" s="289"/>
      <c r="L2085" s="289"/>
      <c r="M2085" s="289"/>
      <c r="N2085" s="289"/>
      <c r="O2085" s="289"/>
      <c r="P2085" s="289"/>
      <c r="Q2085" s="186">
        <f t="shared" si="287"/>
        <v>5061746.1600000011</v>
      </c>
      <c r="R2085" s="186">
        <f t="shared" si="288"/>
        <v>4975499.5100000007</v>
      </c>
      <c r="S2085" s="433">
        <v>0</v>
      </c>
      <c r="T2085" s="433">
        <v>0</v>
      </c>
      <c r="U2085" s="433">
        <v>0</v>
      </c>
      <c r="V2085" s="433">
        <v>0</v>
      </c>
      <c r="W2085" s="433">
        <v>0</v>
      </c>
      <c r="X2085" s="433">
        <v>0</v>
      </c>
      <c r="Y2085" s="433">
        <v>0</v>
      </c>
      <c r="Z2085" s="433">
        <v>0</v>
      </c>
      <c r="AA2085" s="433">
        <v>4975499.5100000007</v>
      </c>
      <c r="AB2085" s="433">
        <v>0</v>
      </c>
      <c r="AC2085" s="433">
        <v>0</v>
      </c>
      <c r="AD2085" s="433">
        <v>0</v>
      </c>
      <c r="AE2085" s="433">
        <v>0</v>
      </c>
      <c r="AF2085" s="433">
        <v>0</v>
      </c>
      <c r="AG2085" s="433">
        <v>0</v>
      </c>
      <c r="AH2085" s="433">
        <v>0</v>
      </c>
      <c r="AI2085" s="433">
        <v>0</v>
      </c>
      <c r="AJ2085" s="433">
        <v>86246.65</v>
      </c>
      <c r="AK2085" s="175"/>
      <c r="AL2085" s="175">
        <v>17803265.699999999</v>
      </c>
      <c r="AM2085" s="175">
        <v>23016725.25</v>
      </c>
      <c r="AN2085" s="175">
        <v>5213459.5500000007</v>
      </c>
    </row>
    <row r="2086" spans="1:40" s="149" customFormat="1" ht="23.25" customHeight="1" x14ac:dyDescent="0.35">
      <c r="A2086" s="256">
        <v>2024</v>
      </c>
      <c r="B2086" s="184">
        <f>B2085+1</f>
        <v>775</v>
      </c>
      <c r="C2086" s="409" t="s">
        <v>3832</v>
      </c>
      <c r="D2086" s="184">
        <v>38052</v>
      </c>
      <c r="E2086" s="287">
        <f>VLOOKUP(D2086,'[1]2023-2025'!$A:$G,7,0)</f>
        <v>2023</v>
      </c>
      <c r="F2086" s="287" t="s">
        <v>1743</v>
      </c>
      <c r="G2086" s="287"/>
      <c r="H2086" s="288" t="str">
        <f>INDEX('[1]2023-2025'!$AK:$AK,MATCH(D2086,'[1]2023-2025'!$A:$A,0))</f>
        <v>вкл. Протоколом</v>
      </c>
      <c r="I2086" s="288" t="e">
        <v>#N/A</v>
      </c>
      <c r="J2086" s="288" t="e">
        <f>VLOOKUP(D2086,[1]Лист3!$A:$AK,37,0)</f>
        <v>#N/A</v>
      </c>
      <c r="K2086" s="289">
        <f>INDEX('[1]2023-2025'!$G:$G,MATCH(D2086,'[1]2023-2025'!$A:$A,0))</f>
        <v>2023</v>
      </c>
      <c r="L2086" s="289"/>
      <c r="M2086" s="289"/>
      <c r="N2086" s="289"/>
      <c r="O2086" s="289" t="s">
        <v>2463</v>
      </c>
      <c r="P2086" s="289">
        <v>0</v>
      </c>
      <c r="Q2086" s="186">
        <f t="shared" si="287"/>
        <v>1993546.29</v>
      </c>
      <c r="R2086" s="186">
        <f t="shared" si="288"/>
        <v>1958393.52</v>
      </c>
      <c r="S2086" s="433">
        <v>1958393.52</v>
      </c>
      <c r="T2086" s="433">
        <v>0</v>
      </c>
      <c r="U2086" s="433">
        <v>0</v>
      </c>
      <c r="V2086" s="433">
        <v>0</v>
      </c>
      <c r="W2086" s="433">
        <v>0</v>
      </c>
      <c r="X2086" s="433">
        <v>0</v>
      </c>
      <c r="Y2086" s="433">
        <v>0</v>
      </c>
      <c r="Z2086" s="433">
        <v>0</v>
      </c>
      <c r="AA2086" s="433">
        <v>0</v>
      </c>
      <c r="AB2086" s="433">
        <v>0</v>
      </c>
      <c r="AC2086" s="433">
        <v>0</v>
      </c>
      <c r="AD2086" s="433">
        <v>0</v>
      </c>
      <c r="AE2086" s="433">
        <v>0</v>
      </c>
      <c r="AF2086" s="433">
        <v>0</v>
      </c>
      <c r="AG2086" s="433">
        <v>0</v>
      </c>
      <c r="AH2086" s="433">
        <v>0</v>
      </c>
      <c r="AI2086" s="433">
        <v>0</v>
      </c>
      <c r="AJ2086" s="433">
        <v>35152.769999999997</v>
      </c>
      <c r="AK2086" s="175"/>
      <c r="AL2086" s="175">
        <v>6550712.7399999993</v>
      </c>
      <c r="AM2086" s="175">
        <v>14109261.09</v>
      </c>
      <c r="AN2086" s="175">
        <v>7558548.3500000006</v>
      </c>
    </row>
    <row r="2087" spans="1:40" s="149" customFormat="1" ht="23.25" customHeight="1" x14ac:dyDescent="0.35">
      <c r="A2087" s="256">
        <v>2024</v>
      </c>
      <c r="B2087" s="184">
        <f t="shared" si="289"/>
        <v>776</v>
      </c>
      <c r="C2087" s="51" t="s">
        <v>3180</v>
      </c>
      <c r="D2087" s="184">
        <v>38202</v>
      </c>
      <c r="E2087" s="287"/>
      <c r="F2087" s="287"/>
      <c r="G2087" s="287"/>
      <c r="H2087" s="288"/>
      <c r="I2087" s="288"/>
      <c r="J2087" s="288"/>
      <c r="K2087" s="289"/>
      <c r="L2087" s="289"/>
      <c r="M2087" s="289"/>
      <c r="N2087" s="289"/>
      <c r="O2087" s="289"/>
      <c r="P2087" s="289"/>
      <c r="Q2087" s="186">
        <f t="shared" si="287"/>
        <v>3805778.57</v>
      </c>
      <c r="R2087" s="186">
        <f t="shared" si="288"/>
        <v>3741052.96</v>
      </c>
      <c r="S2087" s="433">
        <v>0</v>
      </c>
      <c r="T2087" s="433">
        <v>0</v>
      </c>
      <c r="U2087" s="433">
        <v>0</v>
      </c>
      <c r="V2087" s="433">
        <v>0</v>
      </c>
      <c r="W2087" s="433">
        <v>0</v>
      </c>
      <c r="X2087" s="433">
        <v>0</v>
      </c>
      <c r="Y2087" s="433">
        <v>0</v>
      </c>
      <c r="Z2087" s="433">
        <v>0</v>
      </c>
      <c r="AA2087" s="433">
        <v>3741052.96</v>
      </c>
      <c r="AB2087" s="433">
        <v>0</v>
      </c>
      <c r="AC2087" s="433">
        <v>0</v>
      </c>
      <c r="AD2087" s="433">
        <v>0</v>
      </c>
      <c r="AE2087" s="433">
        <v>0</v>
      </c>
      <c r="AF2087" s="433">
        <v>0</v>
      </c>
      <c r="AG2087" s="433">
        <v>0</v>
      </c>
      <c r="AH2087" s="433">
        <v>0</v>
      </c>
      <c r="AI2087" s="433">
        <v>0</v>
      </c>
      <c r="AJ2087" s="433">
        <v>64725.61</v>
      </c>
      <c r="AK2087" s="175"/>
      <c r="AL2087" s="175">
        <v>17183630.550000001</v>
      </c>
      <c r="AM2087" s="175">
        <v>20989409.120000001</v>
      </c>
      <c r="AN2087" s="175">
        <v>3805778.57</v>
      </c>
    </row>
    <row r="2088" spans="1:40" s="84" customFormat="1" ht="23.25" customHeight="1" x14ac:dyDescent="0.35">
      <c r="A2088" s="256">
        <v>2024</v>
      </c>
      <c r="B2088" s="184">
        <f>B2087+1</f>
        <v>777</v>
      </c>
      <c r="C2088" s="248" t="s">
        <v>3822</v>
      </c>
      <c r="D2088" s="184">
        <v>38161</v>
      </c>
      <c r="E2088" s="287" t="e">
        <f>VLOOKUP(D2088,'[1]2023-2025'!$A:$G,7,0)</f>
        <v>#N/A</v>
      </c>
      <c r="F2088" s="287"/>
      <c r="G2088" s="287" t="s">
        <v>1899</v>
      </c>
      <c r="H2088" s="288" t="e">
        <f>INDEX('[1]2023-2025'!$AK:$AK,MATCH(D2088,'[1]2023-2025'!$A:$A,0))</f>
        <v>#N/A</v>
      </c>
      <c r="I2088" s="288" t="e">
        <v>#N/A</v>
      </c>
      <c r="J2088" s="288" t="e">
        <f>VLOOKUP(D2088,[1]Лист3!$A:$AK,37,0)</f>
        <v>#N/A</v>
      </c>
      <c r="K2088" s="289" t="e">
        <f>INDEX('[1]2023-2025'!$G:$G,MATCH(D2088,'[1]2023-2025'!$A:$A,0))</f>
        <v>#N/A</v>
      </c>
      <c r="L2088" s="289"/>
      <c r="M2088" s="289"/>
      <c r="N2088" s="289"/>
      <c r="O2088" s="289" t="e">
        <v>#N/A</v>
      </c>
      <c r="P2088" s="289" t="e">
        <v>#N/A</v>
      </c>
      <c r="Q2088" s="186">
        <f t="shared" si="287"/>
        <v>7498020.8100000005</v>
      </c>
      <c r="R2088" s="186">
        <f t="shared" si="288"/>
        <v>7380678.9000000004</v>
      </c>
      <c r="S2088" s="433">
        <v>0</v>
      </c>
      <c r="T2088" s="433">
        <v>0</v>
      </c>
      <c r="U2088" s="433">
        <v>0</v>
      </c>
      <c r="V2088" s="433">
        <v>0</v>
      </c>
      <c r="W2088" s="433">
        <v>0</v>
      </c>
      <c r="X2088" s="433">
        <v>0</v>
      </c>
      <c r="Y2088" s="433">
        <v>0</v>
      </c>
      <c r="Z2088" s="433">
        <v>0</v>
      </c>
      <c r="AA2088" s="433">
        <v>2527793.89</v>
      </c>
      <c r="AB2088" s="433">
        <v>778625.56</v>
      </c>
      <c r="AC2088" s="433">
        <v>4074259.45</v>
      </c>
      <c r="AD2088" s="433">
        <v>0</v>
      </c>
      <c r="AE2088" s="433">
        <v>0</v>
      </c>
      <c r="AF2088" s="433">
        <v>0</v>
      </c>
      <c r="AG2088" s="433">
        <v>0</v>
      </c>
      <c r="AH2088" s="433">
        <v>0</v>
      </c>
      <c r="AI2088" s="433">
        <v>0</v>
      </c>
      <c r="AJ2088" s="433">
        <v>117341.90999999999</v>
      </c>
      <c r="AK2088" s="175"/>
      <c r="AL2088" s="175">
        <v>5280524.5</v>
      </c>
      <c r="AM2088" s="175">
        <v>12882546.48</v>
      </c>
      <c r="AN2088" s="175">
        <v>7602021.9800000004</v>
      </c>
    </row>
    <row r="2089" spans="1:40" s="84" customFormat="1" ht="23.25" customHeight="1" x14ac:dyDescent="0.35">
      <c r="A2089" s="256">
        <v>2024</v>
      </c>
      <c r="B2089" s="184">
        <f>B2088+1</f>
        <v>778</v>
      </c>
      <c r="C2089" s="248" t="s">
        <v>4271</v>
      </c>
      <c r="D2089" s="184">
        <v>38338</v>
      </c>
      <c r="E2089" s="287"/>
      <c r="F2089" s="287"/>
      <c r="G2089" s="287"/>
      <c r="H2089" s="288"/>
      <c r="I2089" s="288"/>
      <c r="J2089" s="288"/>
      <c r="K2089" s="289"/>
      <c r="L2089" s="289"/>
      <c r="M2089" s="289"/>
      <c r="N2089" s="289"/>
      <c r="O2089" s="289"/>
      <c r="P2089" s="289"/>
      <c r="Q2089" s="186">
        <f t="shared" si="287"/>
        <v>6498843.4899999993</v>
      </c>
      <c r="R2089" s="186">
        <f>SUM(S2089:AI2089)</f>
        <v>6402796.4799999995</v>
      </c>
      <c r="S2089" s="433">
        <v>0</v>
      </c>
      <c r="T2089" s="433">
        <v>0</v>
      </c>
      <c r="U2089" s="433">
        <v>0</v>
      </c>
      <c r="V2089" s="433">
        <v>0</v>
      </c>
      <c r="W2089" s="433">
        <v>0</v>
      </c>
      <c r="X2089" s="433">
        <v>0</v>
      </c>
      <c r="Y2089" s="433">
        <v>0</v>
      </c>
      <c r="Z2089" s="433">
        <v>0</v>
      </c>
      <c r="AA2089" s="433">
        <v>0</v>
      </c>
      <c r="AB2089" s="433">
        <v>0</v>
      </c>
      <c r="AC2089" s="433">
        <v>6402796.4799999995</v>
      </c>
      <c r="AD2089" s="433">
        <v>0</v>
      </c>
      <c r="AE2089" s="433">
        <v>0</v>
      </c>
      <c r="AF2089" s="433">
        <v>0</v>
      </c>
      <c r="AG2089" s="433">
        <v>0</v>
      </c>
      <c r="AH2089" s="433">
        <v>0</v>
      </c>
      <c r="AI2089" s="433">
        <v>0</v>
      </c>
      <c r="AJ2089" s="433">
        <v>96047.01</v>
      </c>
      <c r="AK2089" s="175"/>
      <c r="AL2089" s="175">
        <v>6701048.0700000003</v>
      </c>
      <c r="AM2089" s="175">
        <v>17958854.309999999</v>
      </c>
      <c r="AN2089" s="175">
        <v>11257806.239999998</v>
      </c>
    </row>
    <row r="2090" spans="1:40" s="84" customFormat="1" ht="23.25" customHeight="1" x14ac:dyDescent="0.35">
      <c r="A2090" s="256">
        <v>2024</v>
      </c>
      <c r="B2090" s="184">
        <f>B2089+1</f>
        <v>779</v>
      </c>
      <c r="C2090" s="248" t="s">
        <v>4698</v>
      </c>
      <c r="D2090" s="184">
        <v>37878</v>
      </c>
      <c r="E2090" s="287"/>
      <c r="F2090" s="287"/>
      <c r="G2090" s="287"/>
      <c r="H2090" s="288"/>
      <c r="I2090" s="288"/>
      <c r="J2090" s="288"/>
      <c r="K2090" s="289"/>
      <c r="L2090" s="289"/>
      <c r="M2090" s="289"/>
      <c r="N2090" s="289"/>
      <c r="O2090" s="289"/>
      <c r="P2090" s="289"/>
      <c r="Q2090" s="186">
        <f t="shared" si="287"/>
        <v>550000</v>
      </c>
      <c r="R2090" s="186">
        <f>SUM(S2090:AI2090)</f>
        <v>550000</v>
      </c>
      <c r="S2090" s="433">
        <v>0</v>
      </c>
      <c r="T2090" s="433">
        <v>0</v>
      </c>
      <c r="U2090" s="433">
        <v>0</v>
      </c>
      <c r="V2090" s="433">
        <v>0</v>
      </c>
      <c r="W2090" s="433">
        <v>0</v>
      </c>
      <c r="X2090" s="433">
        <v>0</v>
      </c>
      <c r="Y2090" s="433">
        <v>0</v>
      </c>
      <c r="Z2090" s="433">
        <v>0</v>
      </c>
      <c r="AA2090" s="433">
        <v>0</v>
      </c>
      <c r="AB2090" s="433">
        <v>0</v>
      </c>
      <c r="AC2090" s="186">
        <v>550000</v>
      </c>
      <c r="AD2090" s="433">
        <v>0</v>
      </c>
      <c r="AE2090" s="433">
        <v>0</v>
      </c>
      <c r="AF2090" s="433">
        <v>0</v>
      </c>
      <c r="AG2090" s="433">
        <v>0</v>
      </c>
      <c r="AH2090" s="433">
        <v>0</v>
      </c>
      <c r="AI2090" s="433">
        <v>0</v>
      </c>
      <c r="AJ2090" s="433">
        <v>0</v>
      </c>
      <c r="AK2090" s="175"/>
      <c r="AL2090" s="175">
        <v>-402865.6</v>
      </c>
      <c r="AM2090" s="175">
        <v>147134.39999999999</v>
      </c>
      <c r="AN2090" s="175">
        <v>550000</v>
      </c>
    </row>
    <row r="2091" spans="1:40" s="128" customFormat="1" ht="20.3" customHeight="1" x14ac:dyDescent="0.35">
      <c r="A2091" s="256"/>
      <c r="B2091" s="170" t="s">
        <v>22</v>
      </c>
      <c r="C2091" s="293"/>
      <c r="D2091" s="296" t="s">
        <v>172</v>
      </c>
      <c r="E2091" s="287" t="e">
        <f>VLOOKUP(D2091,'[1]2023-2025'!$A:$G,7,0)</f>
        <v>#N/A</v>
      </c>
      <c r="F2091" s="287"/>
      <c r="G2091" s="287"/>
      <c r="H2091" s="288" t="e">
        <v>#N/A</v>
      </c>
      <c r="I2091" s="288" t="e">
        <v>#N/A</v>
      </c>
      <c r="J2091" s="288" t="e">
        <f>VLOOKUP(D2091,[1]Лист3!$A:$AK,37,0)</f>
        <v>#N/A</v>
      </c>
      <c r="K2091" s="289" t="e">
        <v>#N/A</v>
      </c>
      <c r="L2091" s="289"/>
      <c r="M2091" s="289"/>
      <c r="N2091" s="289"/>
      <c r="O2091" s="289" t="e">
        <v>#N/A</v>
      </c>
      <c r="P2091" s="289"/>
      <c r="Q2091" s="297">
        <f>SUM(Q2061:Q2090)</f>
        <v>170858366.05999997</v>
      </c>
      <c r="R2091" s="297">
        <f>SUM(R2061:R2090)</f>
        <v>168323262.81000003</v>
      </c>
      <c r="S2091" s="297">
        <f>SUM(S2061:S2090)</f>
        <v>4137212.51</v>
      </c>
      <c r="T2091" s="297">
        <f t="shared" ref="T2091:AJ2091" si="290">SUM(T2061:T2090)</f>
        <v>1578253.9100000001</v>
      </c>
      <c r="U2091" s="297">
        <f t="shared" si="290"/>
        <v>0</v>
      </c>
      <c r="V2091" s="297">
        <f t="shared" si="290"/>
        <v>212825.35</v>
      </c>
      <c r="W2091" s="297">
        <f t="shared" si="290"/>
        <v>517998.52</v>
      </c>
      <c r="X2091" s="297">
        <f t="shared" si="290"/>
        <v>415715.93</v>
      </c>
      <c r="Y2091" s="297">
        <f t="shared" si="290"/>
        <v>0</v>
      </c>
      <c r="Z2091" s="297">
        <f t="shared" si="290"/>
        <v>0</v>
      </c>
      <c r="AA2091" s="297">
        <f t="shared" si="290"/>
        <v>57230330.240000002</v>
      </c>
      <c r="AB2091" s="297">
        <f t="shared" si="290"/>
        <v>3472447.28</v>
      </c>
      <c r="AC2091" s="297">
        <f t="shared" si="290"/>
        <v>100758479.07000002</v>
      </c>
      <c r="AD2091" s="297">
        <f t="shared" si="290"/>
        <v>0</v>
      </c>
      <c r="AE2091" s="297">
        <f t="shared" si="290"/>
        <v>0</v>
      </c>
      <c r="AF2091" s="297">
        <f t="shared" si="290"/>
        <v>0</v>
      </c>
      <c r="AG2091" s="297">
        <f t="shared" si="290"/>
        <v>0</v>
      </c>
      <c r="AH2091" s="297">
        <f t="shared" si="290"/>
        <v>0</v>
      </c>
      <c r="AI2091" s="297">
        <f t="shared" si="290"/>
        <v>0</v>
      </c>
      <c r="AJ2091" s="297">
        <f t="shared" si="290"/>
        <v>2535103.2499999995</v>
      </c>
      <c r="AK2091" s="175"/>
      <c r="AL2091" s="175"/>
      <c r="AM2091" s="175"/>
      <c r="AN2091" s="175"/>
    </row>
    <row r="2092" spans="1:40" s="128" customFormat="1" ht="20.3" customHeight="1" x14ac:dyDescent="0.35">
      <c r="A2092" s="256"/>
      <c r="B2092" s="298"/>
      <c r="C2092" s="275"/>
      <c r="D2092" s="275"/>
      <c r="E2092" s="312">
        <f>VLOOKUP(D2092,'[1]2023-2025'!$A:$G,7,0)</f>
        <v>0</v>
      </c>
      <c r="F2092" s="312"/>
      <c r="G2092" s="312"/>
      <c r="H2092" s="313" t="e">
        <v>#N/A</v>
      </c>
      <c r="I2092" s="313" t="e">
        <v>#N/A</v>
      </c>
      <c r="J2092" s="313" t="e">
        <f>VLOOKUP(D2092,[1]Лист3!$A:$AK,37,0)</f>
        <v>#N/A</v>
      </c>
      <c r="K2092" s="314" t="e">
        <v>#N/A</v>
      </c>
      <c r="L2092" s="314"/>
      <c r="M2092" s="314"/>
      <c r="N2092" s="314"/>
      <c r="O2092" s="314" t="e">
        <v>#N/A</v>
      </c>
      <c r="P2092" s="314"/>
      <c r="Q2092" s="275"/>
      <c r="R2092" s="275"/>
      <c r="S2092" s="277"/>
      <c r="T2092" s="277"/>
      <c r="U2092" s="277"/>
      <c r="V2092" s="277"/>
      <c r="W2092" s="277"/>
      <c r="X2092" s="277" t="s">
        <v>2890</v>
      </c>
      <c r="Y2092" s="277"/>
      <c r="Z2092" s="277"/>
      <c r="AA2092" s="277"/>
      <c r="AB2092" s="277"/>
      <c r="AC2092" s="277"/>
      <c r="AD2092" s="277"/>
      <c r="AE2092" s="277"/>
      <c r="AF2092" s="277"/>
      <c r="AG2092" s="277"/>
      <c r="AH2092" s="277"/>
      <c r="AI2092" s="277"/>
      <c r="AJ2092" s="277"/>
      <c r="AK2092" s="175"/>
      <c r="AL2092" s="175"/>
      <c r="AM2092" s="175"/>
      <c r="AN2092" s="175"/>
    </row>
    <row r="2093" spans="1:40" s="128" customFormat="1" ht="23.25" customHeight="1" x14ac:dyDescent="0.35">
      <c r="A2093" s="256">
        <v>2024</v>
      </c>
      <c r="B2093" s="184">
        <f>B2090+1</f>
        <v>780</v>
      </c>
      <c r="C2093" s="248" t="s">
        <v>3622</v>
      </c>
      <c r="D2093" s="184">
        <v>38529</v>
      </c>
      <c r="E2093" s="312"/>
      <c r="F2093" s="312"/>
      <c r="G2093" s="312"/>
      <c r="H2093" s="313"/>
      <c r="I2093" s="313"/>
      <c r="J2093" s="313"/>
      <c r="K2093" s="314"/>
      <c r="L2093" s="314"/>
      <c r="M2093" s="314"/>
      <c r="N2093" s="314"/>
      <c r="O2093" s="314"/>
      <c r="P2093" s="314"/>
      <c r="Q2093" s="186">
        <f t="shared" ref="Q2093:Q2106" si="291">SUM(S2093:AJ2093)</f>
        <v>3132557.47</v>
      </c>
      <c r="R2093" s="186">
        <f>SUM(S2093:AI2093)</f>
        <v>3118215.98</v>
      </c>
      <c r="S2093" s="433">
        <v>0</v>
      </c>
      <c r="T2093" s="433">
        <v>0</v>
      </c>
      <c r="U2093" s="433">
        <v>0</v>
      </c>
      <c r="V2093" s="433">
        <v>0</v>
      </c>
      <c r="W2093" s="433">
        <v>0</v>
      </c>
      <c r="X2093" s="433">
        <v>0</v>
      </c>
      <c r="Y2093" s="433">
        <v>0</v>
      </c>
      <c r="Z2093" s="433">
        <v>3027311.8</v>
      </c>
      <c r="AA2093" s="433">
        <v>0</v>
      </c>
      <c r="AB2093" s="433">
        <v>0</v>
      </c>
      <c r="AC2093" s="433">
        <v>0</v>
      </c>
      <c r="AD2093" s="433">
        <v>0</v>
      </c>
      <c r="AE2093" s="433">
        <v>0</v>
      </c>
      <c r="AF2093" s="433">
        <v>0</v>
      </c>
      <c r="AG2093" s="433">
        <v>90904.18</v>
      </c>
      <c r="AH2093" s="433">
        <v>0</v>
      </c>
      <c r="AI2093" s="433">
        <v>0</v>
      </c>
      <c r="AJ2093" s="433">
        <v>14341.49</v>
      </c>
      <c r="AK2093" s="175"/>
      <c r="AL2093" s="175">
        <v>7492914.2699999996</v>
      </c>
      <c r="AM2093" s="175">
        <v>10625471.74</v>
      </c>
      <c r="AN2093" s="175">
        <v>3132557.47</v>
      </c>
    </row>
    <row r="2094" spans="1:40" s="128" customFormat="1" ht="23.25" customHeight="1" x14ac:dyDescent="0.35">
      <c r="A2094" s="256">
        <v>2024</v>
      </c>
      <c r="B2094" s="184">
        <f>B2093+1</f>
        <v>781</v>
      </c>
      <c r="C2094" s="248" t="s">
        <v>4041</v>
      </c>
      <c r="D2094" s="184">
        <v>38582</v>
      </c>
      <c r="E2094" s="287"/>
      <c r="F2094" s="287"/>
      <c r="G2094" s="287"/>
      <c r="H2094" s="288"/>
      <c r="I2094" s="288"/>
      <c r="J2094" s="288"/>
      <c r="K2094" s="289"/>
      <c r="L2094" s="289"/>
      <c r="M2094" s="289"/>
      <c r="N2094" s="289"/>
      <c r="O2094" s="289"/>
      <c r="P2094" s="289"/>
      <c r="Q2094" s="186">
        <f t="shared" si="291"/>
        <v>610765.13</v>
      </c>
      <c r="R2094" s="186">
        <f t="shared" ref="R2094:R2105" si="292">SUM(S2094:AI2094)</f>
        <v>603750.74</v>
      </c>
      <c r="S2094" s="433">
        <v>603750.74</v>
      </c>
      <c r="T2094" s="433">
        <v>0</v>
      </c>
      <c r="U2094" s="433">
        <v>0</v>
      </c>
      <c r="V2094" s="433">
        <v>0</v>
      </c>
      <c r="W2094" s="433">
        <v>0</v>
      </c>
      <c r="X2094" s="433">
        <v>0</v>
      </c>
      <c r="Y2094" s="433">
        <v>0</v>
      </c>
      <c r="Z2094" s="433">
        <v>0</v>
      </c>
      <c r="AA2094" s="433">
        <v>0</v>
      </c>
      <c r="AB2094" s="433">
        <v>0</v>
      </c>
      <c r="AC2094" s="433">
        <v>0</v>
      </c>
      <c r="AD2094" s="433">
        <v>0</v>
      </c>
      <c r="AE2094" s="433">
        <v>0</v>
      </c>
      <c r="AF2094" s="433">
        <v>0</v>
      </c>
      <c r="AG2094" s="433">
        <v>0</v>
      </c>
      <c r="AH2094" s="433">
        <v>0</v>
      </c>
      <c r="AI2094" s="433">
        <v>0</v>
      </c>
      <c r="AJ2094" s="433">
        <v>7014.39</v>
      </c>
      <c r="AK2094" s="175"/>
      <c r="AL2094" s="175">
        <v>1821943.3000000003</v>
      </c>
      <c r="AM2094" s="175">
        <v>2621873.66</v>
      </c>
      <c r="AN2094" s="175">
        <v>799930.36</v>
      </c>
    </row>
    <row r="2095" spans="1:40" s="128" customFormat="1" ht="23.25" customHeight="1" x14ac:dyDescent="0.35">
      <c r="A2095" s="256">
        <v>2024</v>
      </c>
      <c r="B2095" s="184">
        <f>B2094+1</f>
        <v>782</v>
      </c>
      <c r="C2095" s="248" t="s">
        <v>1047</v>
      </c>
      <c r="D2095" s="184">
        <v>38850</v>
      </c>
      <c r="E2095" s="287">
        <f>VLOOKUP(D2095,'[1]2023-2025'!$A:$G,7,0)</f>
        <v>2024</v>
      </c>
      <c r="F2095" s="287"/>
      <c r="G2095" s="287" t="s">
        <v>1899</v>
      </c>
      <c r="H2095" s="288">
        <f>INDEX('[1]2023-2025'!$AK:$AK,MATCH(D2095,'[1]2023-2025'!$A:$A,0))</f>
        <v>44729</v>
      </c>
      <c r="I2095" s="288" t="e">
        <v>#N/A</v>
      </c>
      <c r="J2095" s="288" t="e">
        <f>VLOOKUP(D2095,[1]Лист3!$A:$AK,37,0)</f>
        <v>#N/A</v>
      </c>
      <c r="K2095" s="289">
        <f>INDEX('[1]2023-2025'!$G:$G,MATCH(D2095,'[1]2023-2025'!$A:$A,0))</f>
        <v>2024</v>
      </c>
      <c r="L2095" s="289"/>
      <c r="M2095" s="289"/>
      <c r="N2095" s="289"/>
      <c r="O2095" s="289" t="s">
        <v>2698</v>
      </c>
      <c r="P2095" s="289">
        <v>0</v>
      </c>
      <c r="Q2095" s="186">
        <f t="shared" si="291"/>
        <v>4800514.3600000003</v>
      </c>
      <c r="R2095" s="186">
        <f t="shared" si="292"/>
        <v>4792053.63</v>
      </c>
      <c r="S2095" s="433">
        <v>0</v>
      </c>
      <c r="T2095" s="433">
        <v>1769902.0199999998</v>
      </c>
      <c r="U2095" s="433">
        <v>0</v>
      </c>
      <c r="V2095" s="433">
        <v>0</v>
      </c>
      <c r="W2095" s="433">
        <v>0</v>
      </c>
      <c r="X2095" s="433">
        <v>0</v>
      </c>
      <c r="Y2095" s="433">
        <v>0</v>
      </c>
      <c r="Z2095" s="433">
        <v>0</v>
      </c>
      <c r="AA2095" s="433">
        <v>2992152.29</v>
      </c>
      <c r="AB2095" s="433">
        <v>0</v>
      </c>
      <c r="AC2095" s="433">
        <v>0</v>
      </c>
      <c r="AD2095" s="433">
        <v>0</v>
      </c>
      <c r="AE2095" s="433">
        <v>0</v>
      </c>
      <c r="AF2095" s="433">
        <v>0</v>
      </c>
      <c r="AG2095" s="433">
        <v>29999.32</v>
      </c>
      <c r="AH2095" s="433">
        <v>0</v>
      </c>
      <c r="AI2095" s="433">
        <v>0</v>
      </c>
      <c r="AJ2095" s="433">
        <v>8460.73</v>
      </c>
      <c r="AK2095" s="175"/>
      <c r="AL2095" s="175">
        <v>3248632.870000001</v>
      </c>
      <c r="AM2095" s="175">
        <v>10251225.220000001</v>
      </c>
      <c r="AN2095" s="175">
        <v>7002592.3499999996</v>
      </c>
    </row>
    <row r="2096" spans="1:40" s="128" customFormat="1" ht="23.25" customHeight="1" x14ac:dyDescent="0.35">
      <c r="A2096" s="256">
        <v>2024</v>
      </c>
      <c r="B2096" s="184">
        <f>B2095+1</f>
        <v>783</v>
      </c>
      <c r="C2096" s="393" t="s">
        <v>1048</v>
      </c>
      <c r="D2096" s="184">
        <v>38851</v>
      </c>
      <c r="E2096" s="287">
        <f>VLOOKUP(D2096,'[1]2023-2025'!$A:$G,7,0)</f>
        <v>2024</v>
      </c>
      <c r="F2096" s="287"/>
      <c r="G2096" s="287" t="s">
        <v>1899</v>
      </c>
      <c r="H2096" s="288">
        <f>INDEX('[1]2023-2025'!$AK:$AK,MATCH(D2096,'[1]2023-2025'!$A:$A,0))</f>
        <v>44761</v>
      </c>
      <c r="I2096" s="288" t="e">
        <v>#N/A</v>
      </c>
      <c r="J2096" s="288" t="e">
        <f>VLOOKUP(D2096,[1]Лист3!$A:$AK,37,0)</f>
        <v>#N/A</v>
      </c>
      <c r="K2096" s="289">
        <f>INDEX('[1]2023-2025'!$G:$G,MATCH(D2096,'[1]2023-2025'!$A:$A,0))</f>
        <v>2024</v>
      </c>
      <c r="L2096" s="289"/>
      <c r="M2096" s="289"/>
      <c r="N2096" s="289"/>
      <c r="O2096" s="289" t="s">
        <v>2704</v>
      </c>
      <c r="P2096" s="289">
        <v>0</v>
      </c>
      <c r="Q2096" s="186">
        <f t="shared" si="291"/>
        <v>20759754.530000001</v>
      </c>
      <c r="R2096" s="186">
        <f t="shared" si="292"/>
        <v>20684277.109999999</v>
      </c>
      <c r="S2096" s="433">
        <v>0</v>
      </c>
      <c r="T2096" s="433">
        <v>6361067.6799999997</v>
      </c>
      <c r="U2096" s="433">
        <v>0</v>
      </c>
      <c r="V2096" s="433">
        <v>533682.77</v>
      </c>
      <c r="W2096" s="433">
        <v>1010364.4700000001</v>
      </c>
      <c r="X2096" s="433">
        <v>0</v>
      </c>
      <c r="Y2096" s="433">
        <v>0</v>
      </c>
      <c r="Z2096" s="433">
        <v>0</v>
      </c>
      <c r="AA2096" s="433">
        <v>0</v>
      </c>
      <c r="AB2096" s="433">
        <v>0</v>
      </c>
      <c r="AC2096" s="433">
        <v>12607974.59</v>
      </c>
      <c r="AD2096" s="433">
        <v>0</v>
      </c>
      <c r="AE2096" s="433">
        <v>0</v>
      </c>
      <c r="AF2096" s="433">
        <v>0</v>
      </c>
      <c r="AG2096" s="433">
        <v>171187.6</v>
      </c>
      <c r="AH2096" s="433">
        <v>0</v>
      </c>
      <c r="AI2096" s="433">
        <v>0</v>
      </c>
      <c r="AJ2096" s="433">
        <v>75477.420000000013</v>
      </c>
      <c r="AK2096" s="175"/>
      <c r="AL2096" s="175">
        <v>43208405.550000004</v>
      </c>
      <c r="AM2096" s="175">
        <v>79434827.290000007</v>
      </c>
      <c r="AN2096" s="175">
        <v>36226421.740000002</v>
      </c>
    </row>
    <row r="2097" spans="1:40" s="128" customFormat="1" ht="23.25" customHeight="1" x14ac:dyDescent="0.35">
      <c r="A2097" s="256">
        <v>2024</v>
      </c>
      <c r="B2097" s="184">
        <f>B2096+1</f>
        <v>784</v>
      </c>
      <c r="C2097" s="393" t="s">
        <v>588</v>
      </c>
      <c r="D2097" s="184">
        <v>38846</v>
      </c>
      <c r="E2097" s="287" t="e">
        <f>VLOOKUP(D2097,'[1]2023-2025'!$A:$G,7,0)</f>
        <v>#N/A</v>
      </c>
      <c r="F2097" s="287"/>
      <c r="G2097" s="287" t="s">
        <v>1899</v>
      </c>
      <c r="H2097" s="288" t="e">
        <f>INDEX('[1]2023-2025'!$AK:$AK,MATCH(D2097,'[1]2023-2025'!$A:$A,0))</f>
        <v>#N/A</v>
      </c>
      <c r="I2097" s="288" t="e">
        <v>#N/A</v>
      </c>
      <c r="J2097" s="288" t="e">
        <f>VLOOKUP(D2097,[1]Лист3!$A:$AK,37,0)</f>
        <v>#N/A</v>
      </c>
      <c r="K2097" s="289" t="e">
        <f>INDEX('[1]2023-2025'!$G:$G,MATCH(D2097,'[1]2023-2025'!$A:$A,0))</f>
        <v>#N/A</v>
      </c>
      <c r="L2097" s="289"/>
      <c r="M2097" s="289"/>
      <c r="N2097" s="289"/>
      <c r="O2097" s="289" t="e">
        <v>#N/A</v>
      </c>
      <c r="P2097" s="289" t="e">
        <v>#N/A</v>
      </c>
      <c r="Q2097" s="186">
        <f t="shared" si="291"/>
        <v>816235.33</v>
      </c>
      <c r="R2097" s="186">
        <f t="shared" si="292"/>
        <v>803299.39</v>
      </c>
      <c r="S2097" s="433">
        <v>0</v>
      </c>
      <c r="T2097" s="433">
        <v>0</v>
      </c>
      <c r="U2097" s="433">
        <v>0</v>
      </c>
      <c r="V2097" s="433">
        <v>0</v>
      </c>
      <c r="W2097" s="433">
        <v>0</v>
      </c>
      <c r="X2097" s="433">
        <v>0</v>
      </c>
      <c r="Y2097" s="433">
        <v>0</v>
      </c>
      <c r="Z2097" s="433">
        <v>0</v>
      </c>
      <c r="AA2097" s="433">
        <v>803299.39</v>
      </c>
      <c r="AB2097" s="433">
        <v>0</v>
      </c>
      <c r="AC2097" s="433">
        <v>0</v>
      </c>
      <c r="AD2097" s="433">
        <v>0</v>
      </c>
      <c r="AE2097" s="433">
        <v>0</v>
      </c>
      <c r="AF2097" s="433">
        <v>0</v>
      </c>
      <c r="AG2097" s="433">
        <v>0</v>
      </c>
      <c r="AH2097" s="433">
        <v>0</v>
      </c>
      <c r="AI2097" s="433">
        <v>0</v>
      </c>
      <c r="AJ2097" s="433">
        <v>12935.94</v>
      </c>
      <c r="AK2097" s="175"/>
      <c r="AL2097" s="175">
        <v>2162676.44</v>
      </c>
      <c r="AM2097" s="175">
        <v>2978911.77</v>
      </c>
      <c r="AN2097" s="175">
        <v>816235.33</v>
      </c>
    </row>
    <row r="2098" spans="1:40" s="84" customFormat="1" ht="23.25" customHeight="1" x14ac:dyDescent="0.35">
      <c r="A2098" s="256">
        <v>2024</v>
      </c>
      <c r="B2098" s="184">
        <f t="shared" ref="B2098:B2106" si="293">B2097+1</f>
        <v>785</v>
      </c>
      <c r="C2098" s="393" t="s">
        <v>2271</v>
      </c>
      <c r="D2098" s="184">
        <v>38473</v>
      </c>
      <c r="E2098" s="287">
        <f>VLOOKUP(D2098,'[1]2023-2025'!$A:$G,7,0)</f>
        <v>2024</v>
      </c>
      <c r="F2098" s="287" t="s">
        <v>1743</v>
      </c>
      <c r="G2098" s="287"/>
      <c r="H2098" s="288" t="str">
        <f>INDEX('[1]2023-2025'!$AK:$AK,MATCH(D2098,'[1]2023-2025'!$A:$A,0))</f>
        <v>вкл. Протоколом</v>
      </c>
      <c r="I2098" s="288" t="e">
        <v>#N/A</v>
      </c>
      <c r="J2098" s="288" t="e">
        <f>VLOOKUP(D2098,[1]Лист3!$A:$AK,37,0)</f>
        <v>#N/A</v>
      </c>
      <c r="K2098" s="289">
        <f>INDEX('[1]2023-2025'!$G:$G,MATCH(D2098,'[1]2023-2025'!$A:$A,0))</f>
        <v>2024</v>
      </c>
      <c r="L2098" s="289"/>
      <c r="M2098" s="289"/>
      <c r="N2098" s="289"/>
      <c r="O2098" s="289" t="s">
        <v>2634</v>
      </c>
      <c r="P2098" s="289">
        <v>0</v>
      </c>
      <c r="Q2098" s="186">
        <f t="shared" si="291"/>
        <v>2931180.59</v>
      </c>
      <c r="R2098" s="186">
        <f t="shared" si="292"/>
        <v>2885302.48</v>
      </c>
      <c r="S2098" s="433">
        <v>0</v>
      </c>
      <c r="T2098" s="433">
        <v>0</v>
      </c>
      <c r="U2098" s="433">
        <v>0</v>
      </c>
      <c r="V2098" s="433">
        <v>564838.12999999989</v>
      </c>
      <c r="W2098" s="433">
        <v>987181.70000000019</v>
      </c>
      <c r="X2098" s="433">
        <v>1078462.55</v>
      </c>
      <c r="Y2098" s="433">
        <v>0</v>
      </c>
      <c r="Z2098" s="433">
        <v>0</v>
      </c>
      <c r="AA2098" s="433">
        <v>0</v>
      </c>
      <c r="AB2098" s="433">
        <v>0</v>
      </c>
      <c r="AC2098" s="433">
        <v>0</v>
      </c>
      <c r="AD2098" s="433">
        <v>0</v>
      </c>
      <c r="AE2098" s="433">
        <v>0</v>
      </c>
      <c r="AF2098" s="433">
        <v>0</v>
      </c>
      <c r="AG2098" s="433">
        <v>254820.1</v>
      </c>
      <c r="AH2098" s="433">
        <v>0</v>
      </c>
      <c r="AI2098" s="433">
        <v>0</v>
      </c>
      <c r="AJ2098" s="433">
        <v>45878.11</v>
      </c>
      <c r="AK2098" s="175"/>
      <c r="AL2098" s="175">
        <v>31108079.099999998</v>
      </c>
      <c r="AM2098" s="175">
        <v>47282174.549999997</v>
      </c>
      <c r="AN2098" s="175">
        <v>16174095.449999999</v>
      </c>
    </row>
    <row r="2099" spans="1:40" s="128" customFormat="1" ht="23.25" customHeight="1" x14ac:dyDescent="0.35">
      <c r="A2099" s="256">
        <v>2024</v>
      </c>
      <c r="B2099" s="184">
        <f t="shared" si="293"/>
        <v>786</v>
      </c>
      <c r="C2099" s="393" t="s">
        <v>2433</v>
      </c>
      <c r="D2099" s="184">
        <v>38796</v>
      </c>
      <c r="E2099" s="287">
        <f>VLOOKUP(D2099,'[1]2023-2025'!$A:$G,7,0)</f>
        <v>2024</v>
      </c>
      <c r="F2099" s="287" t="s">
        <v>2435</v>
      </c>
      <c r="G2099" s="287"/>
      <c r="H2099" s="288">
        <f>INDEX('[1]2023-2025'!$AK:$AK,MATCH(D2099,'[1]2023-2025'!$A:$A,0))</f>
        <v>45035</v>
      </c>
      <c r="I2099" s="288">
        <v>45035</v>
      </c>
      <c r="J2099" s="288" t="e">
        <f>VLOOKUP(D2099,[1]Лист3!$A:$AK,37,0)</f>
        <v>#N/A</v>
      </c>
      <c r="K2099" s="289"/>
      <c r="L2099" s="289"/>
      <c r="M2099" s="289"/>
      <c r="N2099" s="289"/>
      <c r="O2099" s="289" t="e">
        <v>#N/A</v>
      </c>
      <c r="P2099" s="289" t="e">
        <v>#N/A</v>
      </c>
      <c r="Q2099" s="186">
        <f t="shared" si="291"/>
        <v>2658411.79</v>
      </c>
      <c r="R2099" s="186">
        <f t="shared" si="292"/>
        <v>2616575.69</v>
      </c>
      <c r="S2099" s="433">
        <v>0</v>
      </c>
      <c r="T2099" s="433">
        <v>0</v>
      </c>
      <c r="U2099" s="433">
        <v>0</v>
      </c>
      <c r="V2099" s="433">
        <v>0</v>
      </c>
      <c r="W2099" s="433">
        <v>0</v>
      </c>
      <c r="X2099" s="433">
        <v>0</v>
      </c>
      <c r="Y2099" s="433">
        <v>0</v>
      </c>
      <c r="Z2099" s="433">
        <v>2541482.39</v>
      </c>
      <c r="AA2099" s="433">
        <v>0</v>
      </c>
      <c r="AB2099" s="433">
        <v>0</v>
      </c>
      <c r="AC2099" s="433">
        <v>0</v>
      </c>
      <c r="AD2099" s="433">
        <v>0</v>
      </c>
      <c r="AE2099" s="433">
        <v>0</v>
      </c>
      <c r="AF2099" s="433">
        <v>0</v>
      </c>
      <c r="AG2099" s="433">
        <v>75093.3</v>
      </c>
      <c r="AH2099" s="433">
        <v>0</v>
      </c>
      <c r="AI2099" s="433">
        <v>0</v>
      </c>
      <c r="AJ2099" s="433">
        <v>41836.1</v>
      </c>
      <c r="AK2099" s="175"/>
      <c r="AL2099" s="175">
        <v>7907123.2100000009</v>
      </c>
      <c r="AM2099" s="175">
        <v>11638566.98</v>
      </c>
      <c r="AN2099" s="175">
        <v>3731443.77</v>
      </c>
    </row>
    <row r="2100" spans="1:40" s="128" customFormat="1" ht="23.25" customHeight="1" x14ac:dyDescent="0.35">
      <c r="A2100" s="256">
        <v>2024</v>
      </c>
      <c r="B2100" s="184">
        <f t="shared" si="293"/>
        <v>787</v>
      </c>
      <c r="C2100" s="393" t="s">
        <v>2434</v>
      </c>
      <c r="D2100" s="184">
        <v>38795</v>
      </c>
      <c r="E2100" s="287">
        <f>VLOOKUP(D2100,'[1]2023-2025'!$A:$G,7,0)</f>
        <v>2024</v>
      </c>
      <c r="F2100" s="287" t="s">
        <v>2435</v>
      </c>
      <c r="G2100" s="287"/>
      <c r="H2100" s="288">
        <f>INDEX('[1]2023-2025'!$AK:$AK,MATCH(D2100,'[1]2023-2025'!$A:$A,0))</f>
        <v>45035</v>
      </c>
      <c r="I2100" s="288">
        <v>45035</v>
      </c>
      <c r="J2100" s="288" t="e">
        <f>VLOOKUP(D2100,[1]Лист3!$A:$AK,37,0)</f>
        <v>#N/A</v>
      </c>
      <c r="K2100" s="289"/>
      <c r="L2100" s="289"/>
      <c r="M2100" s="289"/>
      <c r="N2100" s="289"/>
      <c r="O2100" s="289" t="e">
        <v>#N/A</v>
      </c>
      <c r="P2100" s="289" t="e">
        <v>#N/A</v>
      </c>
      <c r="Q2100" s="186">
        <f t="shared" si="291"/>
        <v>2658549.4000000004</v>
      </c>
      <c r="R2100" s="186">
        <f t="shared" si="292"/>
        <v>2616713.3000000003</v>
      </c>
      <c r="S2100" s="433">
        <v>0</v>
      </c>
      <c r="T2100" s="433">
        <v>0</v>
      </c>
      <c r="U2100" s="433">
        <v>0</v>
      </c>
      <c r="V2100" s="433">
        <v>0</v>
      </c>
      <c r="W2100" s="433">
        <v>0</v>
      </c>
      <c r="X2100" s="433">
        <v>0</v>
      </c>
      <c r="Y2100" s="433">
        <v>0</v>
      </c>
      <c r="Z2100" s="433">
        <v>2541532.7000000002</v>
      </c>
      <c r="AA2100" s="433">
        <v>0</v>
      </c>
      <c r="AB2100" s="433">
        <v>0</v>
      </c>
      <c r="AC2100" s="433">
        <v>0</v>
      </c>
      <c r="AD2100" s="433">
        <v>0</v>
      </c>
      <c r="AE2100" s="433">
        <v>0</v>
      </c>
      <c r="AF2100" s="433">
        <v>0</v>
      </c>
      <c r="AG2100" s="433">
        <v>75180.600000000006</v>
      </c>
      <c r="AH2100" s="433">
        <v>0</v>
      </c>
      <c r="AI2100" s="433">
        <v>0</v>
      </c>
      <c r="AJ2100" s="433">
        <v>41836.1</v>
      </c>
      <c r="AK2100" s="175"/>
      <c r="AL2100" s="175">
        <v>8333068.919999999</v>
      </c>
      <c r="AM2100" s="175">
        <v>11575912.859999999</v>
      </c>
      <c r="AN2100" s="175">
        <v>3242843.9400000004</v>
      </c>
    </row>
    <row r="2101" spans="1:40" s="128" customFormat="1" ht="23.25" customHeight="1" x14ac:dyDescent="0.35">
      <c r="A2101" s="256">
        <v>2024</v>
      </c>
      <c r="B2101" s="184">
        <f t="shared" si="293"/>
        <v>788</v>
      </c>
      <c r="C2101" s="393" t="s">
        <v>566</v>
      </c>
      <c r="D2101" s="184">
        <v>38674</v>
      </c>
      <c r="E2101" s="287">
        <f>VLOOKUP(D2101,'[1]2023-2025'!$A:$G,7,0)</f>
        <v>2023</v>
      </c>
      <c r="F2101" s="287"/>
      <c r="G2101" s="287" t="s">
        <v>1899</v>
      </c>
      <c r="H2101" s="288">
        <f>INDEX('[1]2023-2025'!$AK:$AK,MATCH(D2101,'[1]2023-2025'!$A:$A,0))</f>
        <v>44553</v>
      </c>
      <c r="I2101" s="288" t="e">
        <v>#N/A</v>
      </c>
      <c r="J2101" s="288" t="e">
        <f>VLOOKUP(D2101,[1]Лист3!$A:$AK,37,0)</f>
        <v>#N/A</v>
      </c>
      <c r="K2101" s="289">
        <f>INDEX('[1]2023-2025'!$G:$G,MATCH(D2101,'[1]2023-2025'!$A:$A,0))</f>
        <v>2023</v>
      </c>
      <c r="L2101" s="289"/>
      <c r="M2101" s="289">
        <v>1</v>
      </c>
      <c r="N2101" s="289"/>
      <c r="O2101" s="289" t="s">
        <v>2701</v>
      </c>
      <c r="P2101" s="289">
        <v>0</v>
      </c>
      <c r="Q2101" s="186">
        <f t="shared" si="291"/>
        <v>3818468.8899999997</v>
      </c>
      <c r="R2101" s="186">
        <f t="shared" si="292"/>
        <v>3770113.32</v>
      </c>
      <c r="S2101" s="433">
        <v>0</v>
      </c>
      <c r="T2101" s="433">
        <v>0</v>
      </c>
      <c r="U2101" s="433">
        <v>0</v>
      </c>
      <c r="V2101" s="433">
        <v>0</v>
      </c>
      <c r="W2101" s="433">
        <v>0</v>
      </c>
      <c r="X2101" s="433">
        <v>0</v>
      </c>
      <c r="Y2101" s="433">
        <v>0</v>
      </c>
      <c r="Z2101" s="433">
        <v>0</v>
      </c>
      <c r="AA2101" s="433">
        <v>1716897.19</v>
      </c>
      <c r="AB2101" s="433">
        <v>0</v>
      </c>
      <c r="AC2101" s="433">
        <v>2053216.13</v>
      </c>
      <c r="AD2101" s="433">
        <v>0</v>
      </c>
      <c r="AE2101" s="433">
        <v>0</v>
      </c>
      <c r="AF2101" s="433">
        <v>0</v>
      </c>
      <c r="AG2101" s="433">
        <v>0</v>
      </c>
      <c r="AH2101" s="433">
        <v>0</v>
      </c>
      <c r="AI2101" s="433">
        <v>0</v>
      </c>
      <c r="AJ2101" s="433">
        <v>48355.57</v>
      </c>
      <c r="AK2101" s="175"/>
      <c r="AL2101" s="175">
        <v>3414272.67</v>
      </c>
      <c r="AM2101" s="175">
        <v>9653773.0999999996</v>
      </c>
      <c r="AN2101" s="175">
        <v>6239500.4299999997</v>
      </c>
    </row>
    <row r="2102" spans="1:40" s="128" customFormat="1" ht="23.25" customHeight="1" x14ac:dyDescent="0.35">
      <c r="A2102" s="256">
        <v>2024</v>
      </c>
      <c r="B2102" s="184">
        <f t="shared" si="293"/>
        <v>789</v>
      </c>
      <c r="C2102" s="393" t="s">
        <v>557</v>
      </c>
      <c r="D2102" s="184">
        <v>38630</v>
      </c>
      <c r="E2102" s="287"/>
      <c r="F2102" s="287"/>
      <c r="G2102" s="287"/>
      <c r="H2102" s="288"/>
      <c r="I2102" s="288"/>
      <c r="J2102" s="288"/>
      <c r="K2102" s="289"/>
      <c r="L2102" s="289"/>
      <c r="M2102" s="289"/>
      <c r="N2102" s="289"/>
      <c r="O2102" s="289"/>
      <c r="P2102" s="289"/>
      <c r="Q2102" s="186">
        <f t="shared" si="291"/>
        <v>3888891.47</v>
      </c>
      <c r="R2102" s="186">
        <f>SUM(S2102:AI2102)</f>
        <v>3842539.1</v>
      </c>
      <c r="S2102" s="433">
        <v>0</v>
      </c>
      <c r="T2102" s="433">
        <v>0</v>
      </c>
      <c r="U2102" s="433">
        <v>0</v>
      </c>
      <c r="V2102" s="433">
        <v>0</v>
      </c>
      <c r="W2102" s="433">
        <v>0</v>
      </c>
      <c r="X2102" s="433">
        <v>583747.48</v>
      </c>
      <c r="Y2102" s="433">
        <v>0</v>
      </c>
      <c r="Z2102" s="433">
        <v>0</v>
      </c>
      <c r="AA2102" s="433">
        <v>0</v>
      </c>
      <c r="AB2102" s="433">
        <v>0</v>
      </c>
      <c r="AC2102" s="433">
        <v>3134133.49</v>
      </c>
      <c r="AD2102" s="433">
        <v>0</v>
      </c>
      <c r="AE2102" s="433">
        <v>0</v>
      </c>
      <c r="AF2102" s="433">
        <v>0</v>
      </c>
      <c r="AG2102" s="433">
        <v>124658.13</v>
      </c>
      <c r="AH2102" s="433">
        <v>0</v>
      </c>
      <c r="AI2102" s="433">
        <v>0</v>
      </c>
      <c r="AJ2102" s="433">
        <v>46352.37</v>
      </c>
      <c r="AK2102" s="175"/>
      <c r="AL2102" s="175">
        <v>10516652.939999998</v>
      </c>
      <c r="AM2102" s="175">
        <v>19150351.399999999</v>
      </c>
      <c r="AN2102" s="175">
        <v>8633698.4600000009</v>
      </c>
    </row>
    <row r="2103" spans="1:40" s="128" customFormat="1" ht="23.25" customHeight="1" x14ac:dyDescent="0.35">
      <c r="A2103" s="256">
        <v>2024</v>
      </c>
      <c r="B2103" s="184">
        <f t="shared" si="293"/>
        <v>790</v>
      </c>
      <c r="C2103" s="393" t="s">
        <v>3042</v>
      </c>
      <c r="D2103" s="184">
        <v>38633</v>
      </c>
      <c r="E2103" s="287"/>
      <c r="F2103" s="287"/>
      <c r="G2103" s="287"/>
      <c r="H2103" s="288"/>
      <c r="I2103" s="288" t="e">
        <v>#N/A</v>
      </c>
      <c r="J2103" s="288" t="e">
        <f>VLOOKUP(D2103,[1]Лист3!$A:$AK,37,0)</f>
        <v>#N/A</v>
      </c>
      <c r="K2103" s="289"/>
      <c r="L2103" s="289"/>
      <c r="M2103" s="289"/>
      <c r="N2103" s="289"/>
      <c r="O2103" s="289"/>
      <c r="P2103" s="289"/>
      <c r="Q2103" s="186">
        <f t="shared" si="291"/>
        <v>6327861.0299999993</v>
      </c>
      <c r="R2103" s="186">
        <f t="shared" si="292"/>
        <v>6228740.3899999997</v>
      </c>
      <c r="S2103" s="433">
        <v>0</v>
      </c>
      <c r="T2103" s="433">
        <v>0</v>
      </c>
      <c r="U2103" s="433">
        <v>0</v>
      </c>
      <c r="V2103" s="433">
        <v>0</v>
      </c>
      <c r="W2103" s="433">
        <v>0</v>
      </c>
      <c r="X2103" s="433">
        <v>0</v>
      </c>
      <c r="Y2103" s="433">
        <v>0</v>
      </c>
      <c r="Z2103" s="433">
        <v>6066188.0800000001</v>
      </c>
      <c r="AA2103" s="433">
        <v>0</v>
      </c>
      <c r="AB2103" s="433">
        <v>0</v>
      </c>
      <c r="AC2103" s="433">
        <v>0</v>
      </c>
      <c r="AD2103" s="433">
        <v>0</v>
      </c>
      <c r="AE2103" s="433">
        <v>0</v>
      </c>
      <c r="AF2103" s="433">
        <v>0</v>
      </c>
      <c r="AG2103" s="433">
        <v>162552.31</v>
      </c>
      <c r="AH2103" s="433">
        <v>0</v>
      </c>
      <c r="AI2103" s="433">
        <v>0</v>
      </c>
      <c r="AJ2103" s="433">
        <v>99120.639999999999</v>
      </c>
      <c r="AK2103" s="175"/>
      <c r="AL2103" s="175">
        <v>13169285.610000001</v>
      </c>
      <c r="AM2103" s="175">
        <v>19743887.640000001</v>
      </c>
      <c r="AN2103" s="175">
        <v>6574602.0299999993</v>
      </c>
    </row>
    <row r="2104" spans="1:40" s="128" customFormat="1" ht="23.25" customHeight="1" x14ac:dyDescent="0.35">
      <c r="A2104" s="256">
        <v>2024</v>
      </c>
      <c r="B2104" s="184">
        <f t="shared" si="293"/>
        <v>791</v>
      </c>
      <c r="C2104" s="393" t="s">
        <v>3043</v>
      </c>
      <c r="D2104" s="184">
        <v>38646</v>
      </c>
      <c r="E2104" s="287"/>
      <c r="F2104" s="287"/>
      <c r="G2104" s="287"/>
      <c r="H2104" s="288"/>
      <c r="I2104" s="288" t="e">
        <v>#N/A</v>
      </c>
      <c r="J2104" s="288" t="e">
        <f>VLOOKUP(D2104,[1]Лист3!$A:$AK,37,0)</f>
        <v>#N/A</v>
      </c>
      <c r="K2104" s="289"/>
      <c r="L2104" s="289"/>
      <c r="M2104" s="289"/>
      <c r="N2104" s="289"/>
      <c r="O2104" s="289"/>
      <c r="P2104" s="289"/>
      <c r="Q2104" s="186">
        <f t="shared" si="291"/>
        <v>10664505.170000002</v>
      </c>
      <c r="R2104" s="186">
        <f t="shared" si="292"/>
        <v>10497160.760000002</v>
      </c>
      <c r="S2104" s="433">
        <v>0</v>
      </c>
      <c r="T2104" s="433">
        <v>0</v>
      </c>
      <c r="U2104" s="433">
        <v>0</v>
      </c>
      <c r="V2104" s="433">
        <v>0</v>
      </c>
      <c r="W2104" s="433">
        <v>0</v>
      </c>
      <c r="X2104" s="433">
        <v>0</v>
      </c>
      <c r="Y2104" s="433">
        <v>0</v>
      </c>
      <c r="Z2104" s="433">
        <v>10241477.960000001</v>
      </c>
      <c r="AA2104" s="433">
        <v>0</v>
      </c>
      <c r="AB2104" s="433">
        <v>0</v>
      </c>
      <c r="AC2104" s="433">
        <v>0</v>
      </c>
      <c r="AD2104" s="433">
        <v>0</v>
      </c>
      <c r="AE2104" s="433">
        <v>0</v>
      </c>
      <c r="AF2104" s="433">
        <v>0</v>
      </c>
      <c r="AG2104" s="433">
        <v>255682.8</v>
      </c>
      <c r="AH2104" s="433">
        <v>0</v>
      </c>
      <c r="AI2104" s="433">
        <v>0</v>
      </c>
      <c r="AJ2104" s="433">
        <v>167344.41</v>
      </c>
      <c r="AK2104" s="175"/>
      <c r="AL2104" s="175">
        <v>41608753.119999997</v>
      </c>
      <c r="AM2104" s="175">
        <v>52807375</v>
      </c>
      <c r="AN2104" s="175">
        <v>11198621.880000003</v>
      </c>
    </row>
    <row r="2105" spans="1:40" s="128" customFormat="1" ht="23.25" customHeight="1" x14ac:dyDescent="0.35">
      <c r="A2105" s="256">
        <v>2024</v>
      </c>
      <c r="B2105" s="184">
        <f t="shared" si="293"/>
        <v>792</v>
      </c>
      <c r="C2105" s="393" t="s">
        <v>3106</v>
      </c>
      <c r="D2105" s="184">
        <v>38700</v>
      </c>
      <c r="E2105" s="287"/>
      <c r="F2105" s="287"/>
      <c r="G2105" s="287"/>
      <c r="H2105" s="288"/>
      <c r="I2105" s="288" t="e">
        <v>#N/A</v>
      </c>
      <c r="J2105" s="288" t="e">
        <f>VLOOKUP(D2105,[1]Лист3!$A:$AK,37,0)</f>
        <v>#N/A</v>
      </c>
      <c r="K2105" s="289"/>
      <c r="L2105" s="289"/>
      <c r="M2105" s="289"/>
      <c r="N2105" s="289"/>
      <c r="O2105" s="289"/>
      <c r="P2105" s="289"/>
      <c r="Q2105" s="186">
        <f t="shared" si="291"/>
        <v>15993293.649999999</v>
      </c>
      <c r="R2105" s="186">
        <f t="shared" si="292"/>
        <v>15742277.029999999</v>
      </c>
      <c r="S2105" s="433">
        <v>0</v>
      </c>
      <c r="T2105" s="433">
        <v>0</v>
      </c>
      <c r="U2105" s="433">
        <v>0</v>
      </c>
      <c r="V2105" s="433">
        <v>0</v>
      </c>
      <c r="W2105" s="433">
        <v>0</v>
      </c>
      <c r="X2105" s="433">
        <v>0</v>
      </c>
      <c r="Y2105" s="433">
        <v>0</v>
      </c>
      <c r="Z2105" s="433">
        <v>15362216.949999999</v>
      </c>
      <c r="AA2105" s="433">
        <v>0</v>
      </c>
      <c r="AB2105" s="433">
        <v>0</v>
      </c>
      <c r="AC2105" s="433">
        <v>0</v>
      </c>
      <c r="AD2105" s="433">
        <v>0</v>
      </c>
      <c r="AE2105" s="433">
        <v>0</v>
      </c>
      <c r="AF2105" s="433">
        <v>0</v>
      </c>
      <c r="AG2105" s="433">
        <v>380060.08</v>
      </c>
      <c r="AH2105" s="433">
        <v>0</v>
      </c>
      <c r="AI2105" s="433">
        <v>0</v>
      </c>
      <c r="AJ2105" s="433">
        <v>251016.62</v>
      </c>
      <c r="AK2105" s="175"/>
      <c r="AL2105" s="175">
        <v>49094459.289999999</v>
      </c>
      <c r="AM2105" s="175">
        <v>65820976.75</v>
      </c>
      <c r="AN2105" s="175">
        <v>16726517.459999999</v>
      </c>
    </row>
    <row r="2106" spans="1:40" s="128" customFormat="1" ht="23.25" customHeight="1" x14ac:dyDescent="0.35">
      <c r="A2106" s="256">
        <v>2024</v>
      </c>
      <c r="B2106" s="184">
        <f t="shared" si="293"/>
        <v>793</v>
      </c>
      <c r="C2106" s="248" t="s">
        <v>573</v>
      </c>
      <c r="D2106" s="184">
        <v>38713</v>
      </c>
      <c r="E2106" s="287"/>
      <c r="F2106" s="287"/>
      <c r="G2106" s="287"/>
      <c r="H2106" s="288"/>
      <c r="I2106" s="288"/>
      <c r="J2106" s="288"/>
      <c r="K2106" s="289"/>
      <c r="L2106" s="289"/>
      <c r="M2106" s="289"/>
      <c r="N2106" s="289"/>
      <c r="O2106" s="289"/>
      <c r="P2106" s="289"/>
      <c r="Q2106" s="186">
        <f t="shared" si="291"/>
        <v>12072877.18</v>
      </c>
      <c r="R2106" s="186">
        <f>SUM(S2106:AI2106)</f>
        <v>11839901.32</v>
      </c>
      <c r="S2106" s="433">
        <v>11839901.32</v>
      </c>
      <c r="T2106" s="433">
        <v>0</v>
      </c>
      <c r="U2106" s="433">
        <v>0</v>
      </c>
      <c r="V2106" s="433">
        <v>0</v>
      </c>
      <c r="W2106" s="433">
        <v>0</v>
      </c>
      <c r="X2106" s="433">
        <v>0</v>
      </c>
      <c r="Y2106" s="433">
        <v>0</v>
      </c>
      <c r="Z2106" s="433">
        <v>0</v>
      </c>
      <c r="AA2106" s="433">
        <v>0</v>
      </c>
      <c r="AB2106" s="433">
        <v>0</v>
      </c>
      <c r="AC2106" s="433">
        <v>0</v>
      </c>
      <c r="AD2106" s="433">
        <v>0</v>
      </c>
      <c r="AE2106" s="433">
        <v>0</v>
      </c>
      <c r="AF2106" s="433">
        <v>0</v>
      </c>
      <c r="AG2106" s="433">
        <v>0</v>
      </c>
      <c r="AH2106" s="433">
        <v>0</v>
      </c>
      <c r="AI2106" s="433">
        <v>0</v>
      </c>
      <c r="AJ2106" s="433">
        <v>232975.86</v>
      </c>
      <c r="AK2106" s="175"/>
      <c r="AL2106" s="175">
        <v>24782150.889999997</v>
      </c>
      <c r="AM2106" s="175">
        <v>57377715.18</v>
      </c>
      <c r="AN2106" s="175">
        <v>32595564.290000003</v>
      </c>
    </row>
    <row r="2107" spans="1:40" s="128" customFormat="1" ht="20.3" customHeight="1" x14ac:dyDescent="0.35">
      <c r="A2107" s="256"/>
      <c r="B2107" s="170" t="s">
        <v>22</v>
      </c>
      <c r="C2107" s="293"/>
      <c r="D2107" s="296" t="s">
        <v>172</v>
      </c>
      <c r="E2107" s="287" t="e">
        <f>VLOOKUP(D2107,'[1]2023-2025'!$A:$G,7,0)</f>
        <v>#N/A</v>
      </c>
      <c r="F2107" s="287"/>
      <c r="G2107" s="287"/>
      <c r="H2107" s="288" t="e">
        <v>#N/A</v>
      </c>
      <c r="I2107" s="288" t="e">
        <v>#N/A</v>
      </c>
      <c r="J2107" s="288" t="e">
        <f>VLOOKUP(D2107,[1]Лист3!$A:$AK,37,0)</f>
        <v>#N/A</v>
      </c>
      <c r="K2107" s="289" t="e">
        <v>#N/A</v>
      </c>
      <c r="L2107" s="289"/>
      <c r="M2107" s="289"/>
      <c r="N2107" s="289"/>
      <c r="O2107" s="289" t="e">
        <v>#N/A</v>
      </c>
      <c r="P2107" s="289"/>
      <c r="Q2107" s="297">
        <f t="shared" ref="Q2107:AJ2107" si="294">SUM(Q2093:Q2106)</f>
        <v>91133865.99000001</v>
      </c>
      <c r="R2107" s="297">
        <f t="shared" si="294"/>
        <v>90040920.24000001</v>
      </c>
      <c r="S2107" s="445">
        <v>11839901.32</v>
      </c>
      <c r="T2107" s="297">
        <f t="shared" si="294"/>
        <v>8130969.6999999993</v>
      </c>
      <c r="U2107" s="297">
        <f t="shared" si="294"/>
        <v>0</v>
      </c>
      <c r="V2107" s="297">
        <f t="shared" si="294"/>
        <v>1098520.8999999999</v>
      </c>
      <c r="W2107" s="297">
        <f t="shared" si="294"/>
        <v>1997546.1700000004</v>
      </c>
      <c r="X2107" s="297">
        <f t="shared" si="294"/>
        <v>1662210.03</v>
      </c>
      <c r="Y2107" s="297">
        <f t="shared" si="294"/>
        <v>0</v>
      </c>
      <c r="Z2107" s="297">
        <f t="shared" si="294"/>
        <v>39780209.879999995</v>
      </c>
      <c r="AA2107" s="297">
        <f t="shared" si="294"/>
        <v>5512348.8700000001</v>
      </c>
      <c r="AB2107" s="297">
        <f t="shared" si="294"/>
        <v>0</v>
      </c>
      <c r="AC2107" s="297">
        <f t="shared" si="294"/>
        <v>17795324.210000001</v>
      </c>
      <c r="AD2107" s="297">
        <f t="shared" si="294"/>
        <v>0</v>
      </c>
      <c r="AE2107" s="297">
        <f t="shared" si="294"/>
        <v>0</v>
      </c>
      <c r="AF2107" s="297">
        <f t="shared" si="294"/>
        <v>0</v>
      </c>
      <c r="AG2107" s="297">
        <f t="shared" si="294"/>
        <v>1620138.4200000002</v>
      </c>
      <c r="AH2107" s="297">
        <f t="shared" si="294"/>
        <v>0</v>
      </c>
      <c r="AI2107" s="297">
        <f t="shared" si="294"/>
        <v>0</v>
      </c>
      <c r="AJ2107" s="297">
        <f t="shared" si="294"/>
        <v>1092945.75</v>
      </c>
      <c r="AK2107" s="175"/>
      <c r="AL2107" s="175"/>
      <c r="AM2107" s="175"/>
      <c r="AN2107" s="175"/>
    </row>
    <row r="2108" spans="1:40" s="128" customFormat="1" ht="20.3" customHeight="1" x14ac:dyDescent="0.35">
      <c r="A2108" s="256"/>
      <c r="B2108" s="298"/>
      <c r="C2108" s="275"/>
      <c r="D2108" s="275"/>
      <c r="E2108" s="287">
        <f>VLOOKUP(D2108,'[1]2023-2025'!$A:$G,7,0)</f>
        <v>0</v>
      </c>
      <c r="F2108" s="287"/>
      <c r="G2108" s="287"/>
      <c r="H2108" s="288" t="e">
        <v>#N/A</v>
      </c>
      <c r="I2108" s="288" t="e">
        <v>#N/A</v>
      </c>
      <c r="J2108" s="288" t="e">
        <f>VLOOKUP(D2108,[1]Лист3!$A:$AK,37,0)</f>
        <v>#N/A</v>
      </c>
      <c r="K2108" s="289" t="e">
        <v>#N/A</v>
      </c>
      <c r="L2108" s="289"/>
      <c r="M2108" s="289"/>
      <c r="N2108" s="289"/>
      <c r="O2108" s="289" t="e">
        <v>#N/A</v>
      </c>
      <c r="P2108" s="289"/>
      <c r="Q2108" s="275"/>
      <c r="R2108" s="275"/>
      <c r="S2108" s="277"/>
      <c r="T2108" s="277"/>
      <c r="U2108" s="277"/>
      <c r="V2108" s="277"/>
      <c r="W2108" s="277"/>
      <c r="X2108" s="277" t="s">
        <v>2891</v>
      </c>
      <c r="Y2108" s="277"/>
      <c r="Z2108" s="277"/>
      <c r="AA2108" s="277"/>
      <c r="AB2108" s="277"/>
      <c r="AC2108" s="277"/>
      <c r="AD2108" s="277"/>
      <c r="AE2108" s="277"/>
      <c r="AF2108" s="277"/>
      <c r="AG2108" s="277"/>
      <c r="AH2108" s="277"/>
      <c r="AI2108" s="277"/>
      <c r="AJ2108" s="277"/>
      <c r="AK2108" s="175"/>
      <c r="AL2108" s="175"/>
      <c r="AM2108" s="175"/>
      <c r="AN2108" s="175"/>
    </row>
    <row r="2109" spans="1:40" s="128" customFormat="1" ht="20.3" customHeight="1" x14ac:dyDescent="0.35">
      <c r="A2109" s="256">
        <v>2024</v>
      </c>
      <c r="B2109" s="184">
        <f>B2106+1</f>
        <v>794</v>
      </c>
      <c r="C2109" s="286" t="s">
        <v>1049</v>
      </c>
      <c r="D2109" s="184">
        <v>39031</v>
      </c>
      <c r="E2109" s="287">
        <f>VLOOKUP(D2109,'[1]2023-2025'!$A:$G,7,0)</f>
        <v>2024</v>
      </c>
      <c r="F2109" s="287"/>
      <c r="G2109" s="287" t="s">
        <v>1899</v>
      </c>
      <c r="H2109" s="288">
        <f>INDEX('[1]2023-2025'!$AK:$AK,MATCH(D2109,'[1]2023-2025'!$A:$A,0))</f>
        <v>45065</v>
      </c>
      <c r="I2109" s="288" t="e">
        <v>#N/A</v>
      </c>
      <c r="J2109" s="288">
        <f>VLOOKUP(D2109,[1]Лист3!$A:$AK,37,0)</f>
        <v>45065</v>
      </c>
      <c r="K2109" s="289">
        <f>INDEX('[1]2023-2025'!$G:$G,MATCH(D2109,'[1]2023-2025'!$A:$A,0))</f>
        <v>2024</v>
      </c>
      <c r="L2109" s="289"/>
      <c r="M2109" s="289"/>
      <c r="N2109" s="289"/>
      <c r="O2109" s="289" t="e">
        <v>#N/A</v>
      </c>
      <c r="P2109" s="289" t="e">
        <v>#N/A</v>
      </c>
      <c r="Q2109" s="186">
        <f t="shared" ref="Q2109:Q2172" si="295">SUM(S2109:AJ2109)</f>
        <v>44270.41</v>
      </c>
      <c r="R2109" s="186">
        <f t="shared" ref="R2109:R2132" si="296">SUM(S2109:AI2109)</f>
        <v>44270.41</v>
      </c>
      <c r="S2109" s="433">
        <v>0</v>
      </c>
      <c r="T2109" s="433">
        <v>0</v>
      </c>
      <c r="U2109" s="433">
        <v>0</v>
      </c>
      <c r="V2109" s="433">
        <v>0</v>
      </c>
      <c r="W2109" s="433">
        <v>0</v>
      </c>
      <c r="X2109" s="433">
        <v>0</v>
      </c>
      <c r="Y2109" s="433">
        <v>0</v>
      </c>
      <c r="Z2109" s="433">
        <v>0</v>
      </c>
      <c r="AA2109" s="433">
        <v>0</v>
      </c>
      <c r="AB2109" s="433">
        <v>0</v>
      </c>
      <c r="AC2109" s="433">
        <v>0</v>
      </c>
      <c r="AD2109" s="433">
        <v>0</v>
      </c>
      <c r="AE2109" s="433">
        <v>0</v>
      </c>
      <c r="AF2109" s="433">
        <v>0</v>
      </c>
      <c r="AG2109" s="433">
        <v>0</v>
      </c>
      <c r="AH2109" s="433">
        <v>44270.41</v>
      </c>
      <c r="AI2109" s="433">
        <v>0</v>
      </c>
      <c r="AJ2109" s="433">
        <v>0</v>
      </c>
      <c r="AK2109" s="175"/>
      <c r="AL2109" s="175"/>
      <c r="AM2109" s="175"/>
      <c r="AN2109" s="175"/>
    </row>
    <row r="2110" spans="1:40" s="128" customFormat="1" ht="20.3" customHeight="1" x14ac:dyDescent="0.35">
      <c r="A2110" s="256">
        <v>2024</v>
      </c>
      <c r="B2110" s="184">
        <f>B2109+1</f>
        <v>795</v>
      </c>
      <c r="C2110" s="286" t="s">
        <v>1050</v>
      </c>
      <c r="D2110" s="184">
        <v>39027</v>
      </c>
      <c r="E2110" s="287">
        <f>VLOOKUP(D2110,'[1]2023-2025'!$A:$G,7,0)</f>
        <v>2024</v>
      </c>
      <c r="F2110" s="287"/>
      <c r="G2110" s="287" t="s">
        <v>1899</v>
      </c>
      <c r="H2110" s="288">
        <f>INDEX('[1]2023-2025'!$AK:$AK,MATCH(D2110,'[1]2023-2025'!$A:$A,0))</f>
        <v>45065</v>
      </c>
      <c r="I2110" s="288" t="e">
        <v>#N/A</v>
      </c>
      <c r="J2110" s="288">
        <f>VLOOKUP(D2110,[1]Лист3!$A:$AK,37,0)</f>
        <v>45065</v>
      </c>
      <c r="K2110" s="289">
        <f>INDEX('[1]2023-2025'!$G:$G,MATCH(D2110,'[1]2023-2025'!$A:$A,0))</f>
        <v>2024</v>
      </c>
      <c r="L2110" s="289"/>
      <c r="M2110" s="289"/>
      <c r="N2110" s="289"/>
      <c r="O2110" s="289" t="e">
        <v>#N/A</v>
      </c>
      <c r="P2110" s="289" t="e">
        <v>#N/A</v>
      </c>
      <c r="Q2110" s="186">
        <f t="shared" si="295"/>
        <v>536323.60000000009</v>
      </c>
      <c r="R2110" s="186">
        <f t="shared" si="296"/>
        <v>528290.18000000005</v>
      </c>
      <c r="S2110" s="433">
        <v>0</v>
      </c>
      <c r="T2110" s="433">
        <v>0</v>
      </c>
      <c r="U2110" s="433">
        <v>0</v>
      </c>
      <c r="V2110" s="433">
        <v>0</v>
      </c>
      <c r="W2110" s="433">
        <v>0</v>
      </c>
      <c r="X2110" s="433">
        <v>375393.7</v>
      </c>
      <c r="Y2110" s="433">
        <v>0</v>
      </c>
      <c r="Z2110" s="433">
        <v>0</v>
      </c>
      <c r="AA2110" s="433">
        <v>0</v>
      </c>
      <c r="AB2110" s="433">
        <v>0</v>
      </c>
      <c r="AC2110" s="433">
        <v>0</v>
      </c>
      <c r="AD2110" s="433">
        <v>0</v>
      </c>
      <c r="AE2110" s="433">
        <v>0</v>
      </c>
      <c r="AF2110" s="433">
        <v>0</v>
      </c>
      <c r="AG2110" s="433">
        <v>152896.48000000001</v>
      </c>
      <c r="AH2110" s="433">
        <v>0</v>
      </c>
      <c r="AI2110" s="433">
        <v>0</v>
      </c>
      <c r="AJ2110" s="433">
        <v>8033.42</v>
      </c>
      <c r="AK2110" s="175"/>
      <c r="AL2110" s="175">
        <v>9611536.1300000008</v>
      </c>
      <c r="AM2110" s="175">
        <v>10147859.73</v>
      </c>
      <c r="AN2110" s="175">
        <v>536323.60000000009</v>
      </c>
    </row>
    <row r="2111" spans="1:40" s="128" customFormat="1" ht="20.3" customHeight="1" x14ac:dyDescent="0.35">
      <c r="A2111" s="256">
        <v>2024</v>
      </c>
      <c r="B2111" s="184">
        <f t="shared" ref="B2111:B2172" si="297">B2110+1</f>
        <v>796</v>
      </c>
      <c r="C2111" s="286" t="s">
        <v>1051</v>
      </c>
      <c r="D2111" s="184">
        <v>39028</v>
      </c>
      <c r="E2111" s="287">
        <f>VLOOKUP(D2111,'[1]2023-2025'!$A:$G,7,0)</f>
        <v>2024</v>
      </c>
      <c r="F2111" s="287"/>
      <c r="G2111" s="287" t="s">
        <v>1899</v>
      </c>
      <c r="H2111" s="288">
        <f>INDEX('[1]2023-2025'!$AK:$AK,MATCH(D2111,'[1]2023-2025'!$A:$A,0))</f>
        <v>45065</v>
      </c>
      <c r="I2111" s="288" t="e">
        <v>#N/A</v>
      </c>
      <c r="J2111" s="288">
        <f>VLOOKUP(D2111,[1]Лист3!$A:$AK,37,0)</f>
        <v>45065</v>
      </c>
      <c r="K2111" s="289">
        <f>INDEX('[1]2023-2025'!$G:$G,MATCH(D2111,'[1]2023-2025'!$A:$A,0))</f>
        <v>2024</v>
      </c>
      <c r="L2111" s="289"/>
      <c r="M2111" s="289"/>
      <c r="N2111" s="289"/>
      <c r="O2111" s="289" t="e">
        <v>#N/A</v>
      </c>
      <c r="P2111" s="289" t="e">
        <v>#N/A</v>
      </c>
      <c r="Q2111" s="186">
        <f t="shared" si="295"/>
        <v>421381.22</v>
      </c>
      <c r="R2111" s="186">
        <f t="shared" si="296"/>
        <v>414088.64999999997</v>
      </c>
      <c r="S2111" s="433">
        <v>0</v>
      </c>
      <c r="T2111" s="433">
        <v>0</v>
      </c>
      <c r="U2111" s="433">
        <v>0</v>
      </c>
      <c r="V2111" s="433">
        <v>0</v>
      </c>
      <c r="W2111" s="433">
        <v>0</v>
      </c>
      <c r="X2111" s="433">
        <v>340774.66</v>
      </c>
      <c r="Y2111" s="433">
        <v>0</v>
      </c>
      <c r="Z2111" s="433">
        <v>0</v>
      </c>
      <c r="AA2111" s="433">
        <v>0</v>
      </c>
      <c r="AB2111" s="433">
        <v>0</v>
      </c>
      <c r="AC2111" s="433">
        <v>0</v>
      </c>
      <c r="AD2111" s="433">
        <v>0</v>
      </c>
      <c r="AE2111" s="433">
        <v>0</v>
      </c>
      <c r="AF2111" s="433">
        <v>0</v>
      </c>
      <c r="AG2111" s="433">
        <v>73313.990000000005</v>
      </c>
      <c r="AH2111" s="433">
        <v>0</v>
      </c>
      <c r="AI2111" s="433">
        <v>0</v>
      </c>
      <c r="AJ2111" s="433">
        <v>7292.57</v>
      </c>
      <c r="AK2111" s="175"/>
      <c r="AL2111" s="175">
        <v>5838697.1500000004</v>
      </c>
      <c r="AM2111" s="175">
        <v>6260078.3700000001</v>
      </c>
      <c r="AN2111" s="175">
        <v>421381.22</v>
      </c>
    </row>
    <row r="2112" spans="1:40" s="128" customFormat="1" ht="20.3" customHeight="1" x14ac:dyDescent="0.35">
      <c r="A2112" s="256">
        <v>2024</v>
      </c>
      <c r="B2112" s="184">
        <f t="shared" si="297"/>
        <v>797</v>
      </c>
      <c r="C2112" s="286" t="s">
        <v>1052</v>
      </c>
      <c r="D2112" s="184">
        <v>38940</v>
      </c>
      <c r="E2112" s="287">
        <f>VLOOKUP(D2112,'[1]2023-2025'!$A:$G,7,0)</f>
        <v>2024</v>
      </c>
      <c r="F2112" s="287"/>
      <c r="G2112" s="287" t="s">
        <v>1899</v>
      </c>
      <c r="H2112" s="288">
        <f>INDEX('[1]2023-2025'!$AK:$AK,MATCH(D2112,'[1]2023-2025'!$A:$A,0))</f>
        <v>44973</v>
      </c>
      <c r="I2112" s="288" t="e">
        <v>#N/A</v>
      </c>
      <c r="J2112" s="288" t="e">
        <f>VLOOKUP(D2112,[1]Лист3!$A:$AK,37,0)</f>
        <v>#N/A</v>
      </c>
      <c r="K2112" s="289">
        <f>INDEX('[1]2023-2025'!$G:$G,MATCH(D2112,'[1]2023-2025'!$A:$A,0))</f>
        <v>2024</v>
      </c>
      <c r="L2112" s="289"/>
      <c r="M2112" s="289"/>
      <c r="N2112" s="289"/>
      <c r="O2112" s="289" t="e">
        <v>#N/A</v>
      </c>
      <c r="P2112" s="289" t="e">
        <v>#N/A</v>
      </c>
      <c r="Q2112" s="186">
        <f t="shared" si="295"/>
        <v>58797.9</v>
      </c>
      <c r="R2112" s="186">
        <f t="shared" si="296"/>
        <v>58797.9</v>
      </c>
      <c r="S2112" s="433">
        <v>0</v>
      </c>
      <c r="T2112" s="433">
        <v>0</v>
      </c>
      <c r="U2112" s="433">
        <v>0</v>
      </c>
      <c r="V2112" s="433">
        <v>0</v>
      </c>
      <c r="W2112" s="433">
        <v>0</v>
      </c>
      <c r="X2112" s="433">
        <v>0</v>
      </c>
      <c r="Y2112" s="433">
        <v>0</v>
      </c>
      <c r="Z2112" s="433">
        <v>0</v>
      </c>
      <c r="AA2112" s="433">
        <v>0</v>
      </c>
      <c r="AB2112" s="433">
        <v>0</v>
      </c>
      <c r="AC2112" s="433">
        <v>0</v>
      </c>
      <c r="AD2112" s="433">
        <v>0</v>
      </c>
      <c r="AE2112" s="433">
        <v>0</v>
      </c>
      <c r="AF2112" s="433">
        <v>0</v>
      </c>
      <c r="AG2112" s="433">
        <v>0</v>
      </c>
      <c r="AH2112" s="433">
        <v>58797.9</v>
      </c>
      <c r="AI2112" s="433">
        <v>0</v>
      </c>
      <c r="AJ2112" s="433">
        <v>0</v>
      </c>
      <c r="AK2112" s="175"/>
      <c r="AL2112" s="175" t="e">
        <v>#N/A</v>
      </c>
      <c r="AM2112" s="175" t="e">
        <v>#N/A</v>
      </c>
      <c r="AN2112" s="175" t="e">
        <v>#N/A</v>
      </c>
    </row>
    <row r="2113" spans="1:40" s="128" customFormat="1" ht="20.3" customHeight="1" x14ac:dyDescent="0.35">
      <c r="A2113" s="256">
        <v>2024</v>
      </c>
      <c r="B2113" s="184">
        <f t="shared" si="297"/>
        <v>798</v>
      </c>
      <c r="C2113" s="286" t="s">
        <v>1053</v>
      </c>
      <c r="D2113" s="184">
        <v>38941</v>
      </c>
      <c r="E2113" s="287">
        <f>VLOOKUP(D2113,'[1]2023-2025'!$A:$G,7,0)</f>
        <v>2024</v>
      </c>
      <c r="F2113" s="287"/>
      <c r="G2113" s="287" t="s">
        <v>1899</v>
      </c>
      <c r="H2113" s="288">
        <f>INDEX('[1]2023-2025'!$AK:$AK,MATCH(D2113,'[1]2023-2025'!$A:$A,0))</f>
        <v>44973</v>
      </c>
      <c r="I2113" s="288" t="e">
        <v>#N/A</v>
      </c>
      <c r="J2113" s="288" t="e">
        <f>VLOOKUP(D2113,[1]Лист3!$A:$AK,37,0)</f>
        <v>#N/A</v>
      </c>
      <c r="K2113" s="289">
        <f>INDEX('[1]2023-2025'!$G:$G,MATCH(D2113,'[1]2023-2025'!$A:$A,0))</f>
        <v>2024</v>
      </c>
      <c r="L2113" s="289"/>
      <c r="M2113" s="289"/>
      <c r="N2113" s="289"/>
      <c r="O2113" s="289" t="e">
        <v>#N/A</v>
      </c>
      <c r="P2113" s="289" t="e">
        <v>#N/A</v>
      </c>
      <c r="Q2113" s="186">
        <f t="shared" si="295"/>
        <v>55600.2</v>
      </c>
      <c r="R2113" s="186">
        <f t="shared" si="296"/>
        <v>55600.2</v>
      </c>
      <c r="S2113" s="433">
        <v>0</v>
      </c>
      <c r="T2113" s="433">
        <v>0</v>
      </c>
      <c r="U2113" s="433">
        <v>0</v>
      </c>
      <c r="V2113" s="433">
        <v>0</v>
      </c>
      <c r="W2113" s="433">
        <v>0</v>
      </c>
      <c r="X2113" s="433">
        <v>0</v>
      </c>
      <c r="Y2113" s="433">
        <v>0</v>
      </c>
      <c r="Z2113" s="433">
        <v>0</v>
      </c>
      <c r="AA2113" s="433">
        <v>0</v>
      </c>
      <c r="AB2113" s="433">
        <v>0</v>
      </c>
      <c r="AC2113" s="433">
        <v>0</v>
      </c>
      <c r="AD2113" s="433">
        <v>0</v>
      </c>
      <c r="AE2113" s="433">
        <v>0</v>
      </c>
      <c r="AF2113" s="433">
        <v>0</v>
      </c>
      <c r="AG2113" s="433">
        <v>0</v>
      </c>
      <c r="AH2113" s="433">
        <v>55600.2</v>
      </c>
      <c r="AI2113" s="433">
        <v>0</v>
      </c>
      <c r="AJ2113" s="433">
        <v>0</v>
      </c>
      <c r="AK2113" s="175"/>
      <c r="AL2113" s="175">
        <v>1853202.22</v>
      </c>
      <c r="AM2113" s="175">
        <v>1908802.42</v>
      </c>
      <c r="AN2113" s="175">
        <v>55600.2</v>
      </c>
    </row>
    <row r="2114" spans="1:40" s="128" customFormat="1" ht="20.3" customHeight="1" x14ac:dyDescent="0.35">
      <c r="A2114" s="256">
        <v>2024</v>
      </c>
      <c r="B2114" s="184">
        <f>B2113+1</f>
        <v>799</v>
      </c>
      <c r="C2114" s="286" t="s">
        <v>1055</v>
      </c>
      <c r="D2114" s="184">
        <v>39206</v>
      </c>
      <c r="E2114" s="287">
        <f>VLOOKUP(D2114,'[1]2023-2025'!$A:$G,7,0)</f>
        <v>2024</v>
      </c>
      <c r="F2114" s="287"/>
      <c r="G2114" s="287" t="s">
        <v>1899</v>
      </c>
      <c r="H2114" s="288">
        <f>INDEX('[1]2023-2025'!$AK:$AK,MATCH(D2114,'[1]2023-2025'!$A:$A,0))</f>
        <v>44973</v>
      </c>
      <c r="I2114" s="288" t="e">
        <v>#N/A</v>
      </c>
      <c r="J2114" s="288" t="e">
        <f>VLOOKUP(D2114,[1]Лист3!$A:$AK,37,0)</f>
        <v>#N/A</v>
      </c>
      <c r="K2114" s="289">
        <f>INDEX('[1]2023-2025'!$G:$G,MATCH(D2114,'[1]2023-2025'!$A:$A,0))</f>
        <v>2024</v>
      </c>
      <c r="L2114" s="289"/>
      <c r="M2114" s="289"/>
      <c r="N2114" s="289"/>
      <c r="O2114" s="289" t="e">
        <v>#N/A</v>
      </c>
      <c r="P2114" s="289" t="e">
        <v>#N/A</v>
      </c>
      <c r="Q2114" s="186">
        <f t="shared" si="295"/>
        <v>110321.55</v>
      </c>
      <c r="R2114" s="186">
        <f t="shared" si="296"/>
        <v>110321.55</v>
      </c>
      <c r="S2114" s="433">
        <v>0</v>
      </c>
      <c r="T2114" s="433">
        <v>0</v>
      </c>
      <c r="U2114" s="433">
        <v>0</v>
      </c>
      <c r="V2114" s="433">
        <v>0</v>
      </c>
      <c r="W2114" s="433">
        <v>0</v>
      </c>
      <c r="X2114" s="433">
        <v>0</v>
      </c>
      <c r="Y2114" s="433">
        <v>0</v>
      </c>
      <c r="Z2114" s="433">
        <v>0</v>
      </c>
      <c r="AA2114" s="433">
        <v>0</v>
      </c>
      <c r="AB2114" s="433">
        <v>0</v>
      </c>
      <c r="AC2114" s="433">
        <v>0</v>
      </c>
      <c r="AD2114" s="433">
        <v>0</v>
      </c>
      <c r="AE2114" s="433">
        <v>0</v>
      </c>
      <c r="AF2114" s="433">
        <v>0</v>
      </c>
      <c r="AG2114" s="433">
        <v>110321.55</v>
      </c>
      <c r="AH2114" s="433">
        <v>0</v>
      </c>
      <c r="AI2114" s="433">
        <v>0</v>
      </c>
      <c r="AJ2114" s="433">
        <v>0</v>
      </c>
      <c r="AK2114" s="175"/>
      <c r="AL2114" s="175">
        <v>10772965.09</v>
      </c>
      <c r="AM2114" s="175">
        <v>10883286.640000001</v>
      </c>
      <c r="AN2114" s="175">
        <v>110321.55</v>
      </c>
    </row>
    <row r="2115" spans="1:40" s="128" customFormat="1" ht="20.3" customHeight="1" x14ac:dyDescent="0.35">
      <c r="A2115" s="256">
        <v>2024</v>
      </c>
      <c r="B2115" s="184">
        <f t="shared" si="297"/>
        <v>800</v>
      </c>
      <c r="C2115" s="286" t="s">
        <v>1056</v>
      </c>
      <c r="D2115" s="184">
        <v>39254</v>
      </c>
      <c r="E2115" s="287">
        <f>VLOOKUP(D2115,'[1]2023-2025'!$A:$G,7,0)</f>
        <v>2024</v>
      </c>
      <c r="F2115" s="287"/>
      <c r="G2115" s="287" t="s">
        <v>1899</v>
      </c>
      <c r="H2115" s="288">
        <f>INDEX('[1]2023-2025'!$AK:$AK,MATCH(D2115,'[1]2023-2025'!$A:$A,0))</f>
        <v>45001</v>
      </c>
      <c r="I2115" s="288" t="e">
        <v>#N/A</v>
      </c>
      <c r="J2115" s="288" t="e">
        <f>VLOOKUP(D2115,[1]Лист3!$A:$AK,37,0)</f>
        <v>#N/A</v>
      </c>
      <c r="K2115" s="289">
        <f>INDEX('[1]2023-2025'!$G:$G,MATCH(D2115,'[1]2023-2025'!$A:$A,0))</f>
        <v>2024</v>
      </c>
      <c r="L2115" s="289"/>
      <c r="M2115" s="289"/>
      <c r="N2115" s="289"/>
      <c r="O2115" s="289" t="e">
        <v>#N/A</v>
      </c>
      <c r="P2115" s="289" t="e">
        <v>#N/A</v>
      </c>
      <c r="Q2115" s="186">
        <f t="shared" si="295"/>
        <v>54672</v>
      </c>
      <c r="R2115" s="186">
        <f t="shared" si="296"/>
        <v>54672</v>
      </c>
      <c r="S2115" s="433">
        <v>0</v>
      </c>
      <c r="T2115" s="433">
        <v>0</v>
      </c>
      <c r="U2115" s="433">
        <v>0</v>
      </c>
      <c r="V2115" s="433">
        <v>0</v>
      </c>
      <c r="W2115" s="433">
        <v>0</v>
      </c>
      <c r="X2115" s="433">
        <v>0</v>
      </c>
      <c r="Y2115" s="433">
        <v>0</v>
      </c>
      <c r="Z2115" s="433">
        <v>0</v>
      </c>
      <c r="AA2115" s="433">
        <v>0</v>
      </c>
      <c r="AB2115" s="433">
        <v>0</v>
      </c>
      <c r="AC2115" s="433">
        <v>0</v>
      </c>
      <c r="AD2115" s="433">
        <v>0</v>
      </c>
      <c r="AE2115" s="433">
        <v>0</v>
      </c>
      <c r="AF2115" s="433">
        <v>0</v>
      </c>
      <c r="AG2115" s="433">
        <v>0</v>
      </c>
      <c r="AH2115" s="433">
        <v>54672</v>
      </c>
      <c r="AI2115" s="433">
        <v>0</v>
      </c>
      <c r="AJ2115" s="433">
        <v>0</v>
      </c>
      <c r="AK2115" s="175"/>
      <c r="AL2115" s="175" t="e">
        <v>#N/A</v>
      </c>
      <c r="AM2115" s="175" t="e">
        <v>#N/A</v>
      </c>
      <c r="AN2115" s="175" t="e">
        <v>#N/A</v>
      </c>
    </row>
    <row r="2116" spans="1:40" s="128" customFormat="1" ht="20.3" customHeight="1" x14ac:dyDescent="0.35">
      <c r="A2116" s="256">
        <v>2024</v>
      </c>
      <c r="B2116" s="184">
        <f t="shared" si="297"/>
        <v>801</v>
      </c>
      <c r="C2116" s="286" t="s">
        <v>1057</v>
      </c>
      <c r="D2116" s="184">
        <v>39255</v>
      </c>
      <c r="E2116" s="287">
        <f>VLOOKUP(D2116,'[1]2023-2025'!$A:$G,7,0)</f>
        <v>2024</v>
      </c>
      <c r="F2116" s="287"/>
      <c r="G2116" s="287" t="s">
        <v>1899</v>
      </c>
      <c r="H2116" s="288">
        <f>INDEX('[1]2023-2025'!$AK:$AK,MATCH(D2116,'[1]2023-2025'!$A:$A,0))</f>
        <v>44973</v>
      </c>
      <c r="I2116" s="288" t="e">
        <v>#N/A</v>
      </c>
      <c r="J2116" s="288" t="e">
        <f>VLOOKUP(D2116,[1]Лист3!$A:$AK,37,0)</f>
        <v>#N/A</v>
      </c>
      <c r="K2116" s="289">
        <f>INDEX('[1]2023-2025'!$G:$G,MATCH(D2116,'[1]2023-2025'!$A:$A,0))</f>
        <v>2024</v>
      </c>
      <c r="L2116" s="289"/>
      <c r="M2116" s="289"/>
      <c r="N2116" s="289"/>
      <c r="O2116" s="289" t="e">
        <v>#N/A</v>
      </c>
      <c r="P2116" s="289" t="e">
        <v>#N/A</v>
      </c>
      <c r="Q2116" s="186">
        <f t="shared" si="295"/>
        <v>222960.21</v>
      </c>
      <c r="R2116" s="186">
        <f t="shared" si="296"/>
        <v>219325.5</v>
      </c>
      <c r="S2116" s="433">
        <v>219325.5</v>
      </c>
      <c r="T2116" s="433">
        <v>0</v>
      </c>
      <c r="U2116" s="433">
        <v>0</v>
      </c>
      <c r="V2116" s="433">
        <v>0</v>
      </c>
      <c r="W2116" s="433">
        <v>0</v>
      </c>
      <c r="X2116" s="433">
        <v>0</v>
      </c>
      <c r="Y2116" s="433">
        <v>0</v>
      </c>
      <c r="Z2116" s="433">
        <v>0</v>
      </c>
      <c r="AA2116" s="433">
        <v>0</v>
      </c>
      <c r="AB2116" s="433">
        <v>0</v>
      </c>
      <c r="AC2116" s="433">
        <v>0</v>
      </c>
      <c r="AD2116" s="433">
        <v>0</v>
      </c>
      <c r="AE2116" s="433">
        <v>0</v>
      </c>
      <c r="AF2116" s="433">
        <v>0</v>
      </c>
      <c r="AG2116" s="433">
        <v>0</v>
      </c>
      <c r="AH2116" s="433">
        <v>0</v>
      </c>
      <c r="AI2116" s="433">
        <v>0</v>
      </c>
      <c r="AJ2116" s="433">
        <v>3634.71</v>
      </c>
      <c r="AK2116" s="175"/>
      <c r="AL2116" s="175">
        <v>2380828.3199999998</v>
      </c>
      <c r="AM2116" s="175">
        <v>2603788.5299999998</v>
      </c>
      <c r="AN2116" s="175">
        <v>222960.21</v>
      </c>
    </row>
    <row r="2117" spans="1:40" s="128" customFormat="1" ht="20.3" customHeight="1" x14ac:dyDescent="0.35">
      <c r="A2117" s="256">
        <v>2024</v>
      </c>
      <c r="B2117" s="184">
        <f t="shared" si="297"/>
        <v>802</v>
      </c>
      <c r="C2117" s="286" t="s">
        <v>1058</v>
      </c>
      <c r="D2117" s="184">
        <v>39256</v>
      </c>
      <c r="E2117" s="287">
        <f>VLOOKUP(D2117,'[1]2023-2025'!$A:$G,7,0)</f>
        <v>2024</v>
      </c>
      <c r="F2117" s="287"/>
      <c r="G2117" s="287" t="s">
        <v>1899</v>
      </c>
      <c r="H2117" s="288">
        <f>INDEX('[1]2023-2025'!$AK:$AK,MATCH(D2117,'[1]2023-2025'!$A:$A,0))</f>
        <v>45001</v>
      </c>
      <c r="I2117" s="288" t="e">
        <v>#N/A</v>
      </c>
      <c r="J2117" s="288" t="e">
        <f>VLOOKUP(D2117,[1]Лист3!$A:$AK,37,0)</f>
        <v>#N/A</v>
      </c>
      <c r="K2117" s="289">
        <f>INDEX('[1]2023-2025'!$G:$G,MATCH(D2117,'[1]2023-2025'!$A:$A,0))</f>
        <v>2024</v>
      </c>
      <c r="L2117" s="289"/>
      <c r="M2117" s="289"/>
      <c r="N2117" s="289"/>
      <c r="O2117" s="289" t="e">
        <v>#N/A</v>
      </c>
      <c r="P2117" s="289" t="e">
        <v>#N/A</v>
      </c>
      <c r="Q2117" s="186">
        <f t="shared" si="295"/>
        <v>55029</v>
      </c>
      <c r="R2117" s="186">
        <f t="shared" si="296"/>
        <v>55029</v>
      </c>
      <c r="S2117" s="433">
        <v>0</v>
      </c>
      <c r="T2117" s="433">
        <v>0</v>
      </c>
      <c r="U2117" s="433">
        <v>0</v>
      </c>
      <c r="V2117" s="433">
        <v>0</v>
      </c>
      <c r="W2117" s="433">
        <v>0</v>
      </c>
      <c r="X2117" s="433">
        <v>0</v>
      </c>
      <c r="Y2117" s="433">
        <v>0</v>
      </c>
      <c r="Z2117" s="433">
        <v>0</v>
      </c>
      <c r="AA2117" s="433">
        <v>0</v>
      </c>
      <c r="AB2117" s="433">
        <v>0</v>
      </c>
      <c r="AC2117" s="433">
        <v>0</v>
      </c>
      <c r="AD2117" s="433">
        <v>0</v>
      </c>
      <c r="AE2117" s="433">
        <v>0</v>
      </c>
      <c r="AF2117" s="433">
        <v>0</v>
      </c>
      <c r="AG2117" s="433">
        <v>0</v>
      </c>
      <c r="AH2117" s="433">
        <v>55029</v>
      </c>
      <c r="AI2117" s="433">
        <v>0</v>
      </c>
      <c r="AJ2117" s="433">
        <v>0</v>
      </c>
      <c r="AK2117" s="175"/>
      <c r="AL2117" s="175" t="e">
        <v>#N/A</v>
      </c>
      <c r="AM2117" s="175" t="e">
        <v>#N/A</v>
      </c>
      <c r="AN2117" s="175" t="e">
        <v>#N/A</v>
      </c>
    </row>
    <row r="2118" spans="1:40" s="128" customFormat="1" ht="20.3" customHeight="1" x14ac:dyDescent="0.35">
      <c r="A2118" s="256">
        <v>2024</v>
      </c>
      <c r="B2118" s="184">
        <f t="shared" si="297"/>
        <v>803</v>
      </c>
      <c r="C2118" s="392" t="s">
        <v>1059</v>
      </c>
      <c r="D2118" s="184">
        <v>39280</v>
      </c>
      <c r="E2118" s="287">
        <f>VLOOKUP(D2118,'[1]2023-2025'!$A:$G,7,0)</f>
        <v>2024</v>
      </c>
      <c r="F2118" s="287"/>
      <c r="G2118" s="287" t="s">
        <v>1899</v>
      </c>
      <c r="H2118" s="288">
        <f>INDEX('[1]2023-2025'!$AK:$AK,MATCH(D2118,'[1]2023-2025'!$A:$A,0))</f>
        <v>44973</v>
      </c>
      <c r="I2118" s="288" t="e">
        <v>#N/A</v>
      </c>
      <c r="J2118" s="288" t="e">
        <f>VLOOKUP(D2118,[1]Лист3!$A:$AK,37,0)</f>
        <v>#N/A</v>
      </c>
      <c r="K2118" s="289">
        <f>INDEX('[1]2023-2025'!$G:$G,MATCH(D2118,'[1]2023-2025'!$A:$A,0))</f>
        <v>2024</v>
      </c>
      <c r="L2118" s="289"/>
      <c r="M2118" s="289"/>
      <c r="N2118" s="289"/>
      <c r="O2118" s="289" t="e">
        <v>#N/A</v>
      </c>
      <c r="P2118" s="289" t="e">
        <v>#N/A</v>
      </c>
      <c r="Q2118" s="186">
        <f t="shared" si="295"/>
        <v>6812370.7699999996</v>
      </c>
      <c r="R2118" s="186">
        <f t="shared" si="296"/>
        <v>6676040.1899999995</v>
      </c>
      <c r="S2118" s="433">
        <v>0</v>
      </c>
      <c r="T2118" s="433">
        <v>1434407.0499999998</v>
      </c>
      <c r="U2118" s="433">
        <v>0</v>
      </c>
      <c r="V2118" s="433">
        <v>168109.21</v>
      </c>
      <c r="W2118" s="433">
        <v>589124.4</v>
      </c>
      <c r="X2118" s="433">
        <v>524516.75</v>
      </c>
      <c r="Y2118" s="433">
        <v>0</v>
      </c>
      <c r="Z2118" s="433">
        <v>0</v>
      </c>
      <c r="AA2118" s="433">
        <v>3959882.7799999993</v>
      </c>
      <c r="AB2118" s="433">
        <v>0</v>
      </c>
      <c r="AC2118" s="433">
        <v>0</v>
      </c>
      <c r="AD2118" s="433">
        <v>0</v>
      </c>
      <c r="AE2118" s="433">
        <v>0</v>
      </c>
      <c r="AF2118" s="433">
        <v>0</v>
      </c>
      <c r="AG2118" s="433">
        <v>0</v>
      </c>
      <c r="AH2118" s="433">
        <v>0</v>
      </c>
      <c r="AI2118" s="433">
        <v>0</v>
      </c>
      <c r="AJ2118" s="433">
        <v>136330.58000000002</v>
      </c>
      <c r="AK2118" s="175"/>
      <c r="AL2118" s="175">
        <v>12204750.780000001</v>
      </c>
      <c r="AM2118" s="175">
        <v>19017121.550000001</v>
      </c>
      <c r="AN2118" s="175">
        <v>6812370.7699999996</v>
      </c>
    </row>
    <row r="2119" spans="1:40" s="128" customFormat="1" ht="20.3" customHeight="1" x14ac:dyDescent="0.35">
      <c r="A2119" s="256">
        <v>2024</v>
      </c>
      <c r="B2119" s="184">
        <f t="shared" si="297"/>
        <v>804</v>
      </c>
      <c r="C2119" s="392" t="s">
        <v>1060</v>
      </c>
      <c r="D2119" s="184">
        <v>39282</v>
      </c>
      <c r="E2119" s="287" t="e">
        <f>VLOOKUP(D2119,'[1]2023-2025'!$A:$G,7,0)</f>
        <v>#N/A</v>
      </c>
      <c r="F2119" s="287"/>
      <c r="G2119" s="287" t="s">
        <v>1899</v>
      </c>
      <c r="H2119" s="288" t="e">
        <f>INDEX('[1]2023-2025'!$AK:$AK,MATCH(D2119,'[1]2023-2025'!$A:$A,0))</f>
        <v>#N/A</v>
      </c>
      <c r="I2119" s="288" t="e">
        <v>#N/A</v>
      </c>
      <c r="J2119" s="288" t="e">
        <f>VLOOKUP(D2119,[1]Лист3!$A:$AK,37,0)</f>
        <v>#N/A</v>
      </c>
      <c r="K2119" s="289" t="e">
        <f>INDEX('[1]2023-2025'!$G:$G,MATCH(D2119,'[1]2023-2025'!$A:$A,0))</f>
        <v>#N/A</v>
      </c>
      <c r="L2119" s="289"/>
      <c r="M2119" s="289"/>
      <c r="N2119" s="289"/>
      <c r="O2119" s="289" t="e">
        <v>#N/A</v>
      </c>
      <c r="P2119" s="289" t="e">
        <v>#N/A</v>
      </c>
      <c r="Q2119" s="186">
        <f t="shared" si="295"/>
        <v>1272658.23</v>
      </c>
      <c r="R2119" s="186">
        <f t="shared" si="296"/>
        <v>1247583</v>
      </c>
      <c r="S2119" s="433">
        <v>0</v>
      </c>
      <c r="T2119" s="433">
        <v>0</v>
      </c>
      <c r="U2119" s="433">
        <v>0</v>
      </c>
      <c r="V2119" s="433">
        <v>0</v>
      </c>
      <c r="W2119" s="433">
        <v>0</v>
      </c>
      <c r="X2119" s="433">
        <v>0</v>
      </c>
      <c r="Y2119" s="433">
        <v>0</v>
      </c>
      <c r="Z2119" s="433">
        <v>0</v>
      </c>
      <c r="AA2119" s="433">
        <v>1016815.1000000001</v>
      </c>
      <c r="AB2119" s="433">
        <v>230767.90000000002</v>
      </c>
      <c r="AC2119" s="433">
        <v>0</v>
      </c>
      <c r="AD2119" s="433">
        <v>0</v>
      </c>
      <c r="AE2119" s="433">
        <v>0</v>
      </c>
      <c r="AF2119" s="433">
        <v>0</v>
      </c>
      <c r="AG2119" s="433">
        <v>0</v>
      </c>
      <c r="AH2119" s="433">
        <v>0</v>
      </c>
      <c r="AI2119" s="433">
        <v>0</v>
      </c>
      <c r="AJ2119" s="433">
        <v>25075.23</v>
      </c>
      <c r="AK2119" s="175"/>
      <c r="AL2119" s="175">
        <v>1434614.73</v>
      </c>
      <c r="AM2119" s="175">
        <v>2707272.96</v>
      </c>
      <c r="AN2119" s="175">
        <v>1272658.23</v>
      </c>
    </row>
    <row r="2120" spans="1:40" s="128" customFormat="1" ht="20.3" customHeight="1" x14ac:dyDescent="0.35">
      <c r="A2120" s="256">
        <v>2024</v>
      </c>
      <c r="B2120" s="184">
        <f t="shared" si="297"/>
        <v>805</v>
      </c>
      <c r="C2120" s="392" t="s">
        <v>1061</v>
      </c>
      <c r="D2120" s="184">
        <v>39284</v>
      </c>
      <c r="E2120" s="287">
        <f>VLOOKUP(D2120,'[1]2023-2025'!$A:$G,7,0)</f>
        <v>2024</v>
      </c>
      <c r="F2120" s="287"/>
      <c r="G2120" s="287" t="s">
        <v>1899</v>
      </c>
      <c r="H2120" s="288">
        <f>INDEX('[1]2023-2025'!$AK:$AK,MATCH(D2120,'[1]2023-2025'!$A:$A,0))</f>
        <v>44973</v>
      </c>
      <c r="I2120" s="288" t="e">
        <v>#N/A</v>
      </c>
      <c r="J2120" s="288" t="e">
        <f>VLOOKUP(D2120,[1]Лист3!$A:$AK,37,0)</f>
        <v>#N/A</v>
      </c>
      <c r="K2120" s="289">
        <f>INDEX('[1]2023-2025'!$G:$G,MATCH(D2120,'[1]2023-2025'!$A:$A,0))</f>
        <v>2024</v>
      </c>
      <c r="L2120" s="289"/>
      <c r="M2120" s="289"/>
      <c r="N2120" s="289"/>
      <c r="O2120" s="289" t="e">
        <v>#N/A</v>
      </c>
      <c r="P2120" s="289" t="e">
        <v>#N/A</v>
      </c>
      <c r="Q2120" s="186">
        <f t="shared" si="295"/>
        <v>1689166.3600000003</v>
      </c>
      <c r="R2120" s="186">
        <f t="shared" si="296"/>
        <v>1653775.5700000003</v>
      </c>
      <c r="S2120" s="433">
        <v>0</v>
      </c>
      <c r="T2120" s="433">
        <v>0</v>
      </c>
      <c r="U2120" s="433">
        <v>0</v>
      </c>
      <c r="V2120" s="433">
        <v>0</v>
      </c>
      <c r="W2120" s="433">
        <v>0</v>
      </c>
      <c r="X2120" s="433">
        <v>0</v>
      </c>
      <c r="Y2120" s="433">
        <v>0</v>
      </c>
      <c r="Z2120" s="433">
        <v>0</v>
      </c>
      <c r="AA2120" s="433">
        <v>0</v>
      </c>
      <c r="AB2120" s="433">
        <v>0</v>
      </c>
      <c r="AC2120" s="433">
        <v>1653775.5700000003</v>
      </c>
      <c r="AD2120" s="433">
        <v>0</v>
      </c>
      <c r="AE2120" s="433">
        <v>0</v>
      </c>
      <c r="AF2120" s="433">
        <v>0</v>
      </c>
      <c r="AG2120" s="433">
        <v>0</v>
      </c>
      <c r="AH2120" s="433">
        <v>0</v>
      </c>
      <c r="AI2120" s="433">
        <v>0</v>
      </c>
      <c r="AJ2120" s="433">
        <v>35390.79</v>
      </c>
      <c r="AK2120" s="175"/>
      <c r="AL2120" s="175">
        <v>3038360.0199999996</v>
      </c>
      <c r="AM2120" s="175">
        <v>4727526.38</v>
      </c>
      <c r="AN2120" s="175">
        <v>1689166.3600000003</v>
      </c>
    </row>
    <row r="2121" spans="1:40" s="128" customFormat="1" ht="20.3" customHeight="1" x14ac:dyDescent="0.35">
      <c r="A2121" s="256">
        <v>2024</v>
      </c>
      <c r="B2121" s="184">
        <f t="shared" si="297"/>
        <v>806</v>
      </c>
      <c r="C2121" s="392" t="s">
        <v>1062</v>
      </c>
      <c r="D2121" s="184">
        <v>38968</v>
      </c>
      <c r="E2121" s="287" t="e">
        <f>VLOOKUP(D2121,'[1]2023-2025'!$A:$G,7,0)</f>
        <v>#N/A</v>
      </c>
      <c r="F2121" s="287"/>
      <c r="G2121" s="287" t="s">
        <v>1899</v>
      </c>
      <c r="H2121" s="288" t="e">
        <f>INDEX('[1]2023-2025'!$AK:$AK,MATCH(D2121,'[1]2023-2025'!$A:$A,0))</f>
        <v>#N/A</v>
      </c>
      <c r="I2121" s="288" t="e">
        <v>#N/A</v>
      </c>
      <c r="J2121" s="288" t="e">
        <f>VLOOKUP(D2121,[1]Лист3!$A:$AK,37,0)</f>
        <v>#N/A</v>
      </c>
      <c r="K2121" s="289" t="e">
        <f>INDEX('[1]2023-2025'!$G:$G,MATCH(D2121,'[1]2023-2025'!$A:$A,0))</f>
        <v>#N/A</v>
      </c>
      <c r="L2121" s="289"/>
      <c r="M2121" s="289"/>
      <c r="N2121" s="289"/>
      <c r="O2121" s="289" t="e">
        <v>#N/A</v>
      </c>
      <c r="P2121" s="289" t="e">
        <v>#N/A</v>
      </c>
      <c r="Q2121" s="186">
        <f t="shared" si="295"/>
        <v>56010.239999999998</v>
      </c>
      <c r="R2121" s="186">
        <f t="shared" si="296"/>
        <v>56010.239999999998</v>
      </c>
      <c r="S2121" s="433">
        <v>0</v>
      </c>
      <c r="T2121" s="433">
        <v>0</v>
      </c>
      <c r="U2121" s="433">
        <v>0</v>
      </c>
      <c r="V2121" s="433">
        <v>0</v>
      </c>
      <c r="W2121" s="433">
        <v>0</v>
      </c>
      <c r="X2121" s="433">
        <v>0</v>
      </c>
      <c r="Y2121" s="433">
        <v>0</v>
      </c>
      <c r="Z2121" s="433">
        <v>0</v>
      </c>
      <c r="AA2121" s="433">
        <v>0</v>
      </c>
      <c r="AB2121" s="433">
        <v>0</v>
      </c>
      <c r="AC2121" s="433">
        <v>0</v>
      </c>
      <c r="AD2121" s="433">
        <v>0</v>
      </c>
      <c r="AE2121" s="433">
        <v>0</v>
      </c>
      <c r="AF2121" s="433">
        <v>0</v>
      </c>
      <c r="AG2121" s="433">
        <v>0</v>
      </c>
      <c r="AH2121" s="433">
        <v>56010.239999999998</v>
      </c>
      <c r="AI2121" s="433">
        <v>0</v>
      </c>
      <c r="AJ2121" s="433">
        <v>0</v>
      </c>
      <c r="AK2121" s="175"/>
      <c r="AL2121" s="175" t="e">
        <v>#N/A</v>
      </c>
      <c r="AM2121" s="175" t="e">
        <v>#N/A</v>
      </c>
      <c r="AN2121" s="175" t="e">
        <v>#N/A</v>
      </c>
    </row>
    <row r="2122" spans="1:40" s="128" customFormat="1" ht="23.25" customHeight="1" x14ac:dyDescent="0.35">
      <c r="A2122" s="256">
        <v>2024</v>
      </c>
      <c r="B2122" s="184">
        <f t="shared" si="297"/>
        <v>807</v>
      </c>
      <c r="C2122" s="392" t="s">
        <v>594</v>
      </c>
      <c r="D2122" s="184">
        <v>39001</v>
      </c>
      <c r="E2122" s="287">
        <f>VLOOKUP(D2122,'[1]2023-2025'!$A:$G,7,0)</f>
        <v>2024</v>
      </c>
      <c r="F2122" s="287"/>
      <c r="G2122" s="287" t="s">
        <v>1899</v>
      </c>
      <c r="H2122" s="288">
        <f>INDEX('[1]2023-2025'!$AK:$AK,MATCH(D2122,'[1]2023-2025'!$A:$A,0))</f>
        <v>44761</v>
      </c>
      <c r="I2122" s="288" t="e">
        <v>#N/A</v>
      </c>
      <c r="J2122" s="288" t="e">
        <f>VLOOKUP(D2122,[1]Лист3!$A:$AK,37,0)</f>
        <v>#N/A</v>
      </c>
      <c r="K2122" s="289">
        <f>INDEX('[1]2023-2025'!$G:$G,MATCH(D2122,'[1]2023-2025'!$A:$A,0))</f>
        <v>2024</v>
      </c>
      <c r="L2122" s="289"/>
      <c r="M2122" s="289"/>
      <c r="N2122" s="289"/>
      <c r="O2122" s="289" t="s">
        <v>2446</v>
      </c>
      <c r="P2122" s="289" t="s">
        <v>2834</v>
      </c>
      <c r="Q2122" s="186">
        <f t="shared" si="295"/>
        <v>807765.27</v>
      </c>
      <c r="R2122" s="186">
        <f t="shared" si="296"/>
        <v>793287.75</v>
      </c>
      <c r="S2122" s="433">
        <v>0</v>
      </c>
      <c r="T2122" s="433">
        <v>0</v>
      </c>
      <c r="U2122" s="433">
        <v>0</v>
      </c>
      <c r="V2122" s="433">
        <v>0</v>
      </c>
      <c r="W2122" s="433">
        <v>0</v>
      </c>
      <c r="X2122" s="433">
        <v>0</v>
      </c>
      <c r="Y2122" s="433">
        <v>0</v>
      </c>
      <c r="Z2122" s="433">
        <v>0</v>
      </c>
      <c r="AA2122" s="433">
        <v>793287.75</v>
      </c>
      <c r="AB2122" s="433">
        <v>0</v>
      </c>
      <c r="AC2122" s="433">
        <v>0</v>
      </c>
      <c r="AD2122" s="433">
        <v>0</v>
      </c>
      <c r="AE2122" s="433">
        <v>0</v>
      </c>
      <c r="AF2122" s="433">
        <v>0</v>
      </c>
      <c r="AG2122" s="433">
        <v>0</v>
      </c>
      <c r="AH2122" s="433">
        <v>0</v>
      </c>
      <c r="AI2122" s="433">
        <v>0</v>
      </c>
      <c r="AJ2122" s="433">
        <v>14477.52</v>
      </c>
      <c r="AK2122" s="175"/>
      <c r="AL2122" s="175">
        <v>1832413.69</v>
      </c>
      <c r="AM2122" s="175">
        <v>2640178.96</v>
      </c>
      <c r="AN2122" s="175">
        <v>807765.27</v>
      </c>
    </row>
    <row r="2123" spans="1:40" s="128" customFormat="1" ht="23.25" customHeight="1" x14ac:dyDescent="0.35">
      <c r="A2123" s="256">
        <v>2024</v>
      </c>
      <c r="B2123" s="184">
        <f t="shared" si="297"/>
        <v>808</v>
      </c>
      <c r="C2123" s="392" t="s">
        <v>595</v>
      </c>
      <c r="D2123" s="184">
        <v>39008</v>
      </c>
      <c r="E2123" s="287">
        <f>VLOOKUP(D2123,'[1]2023-2025'!$A:$G,7,0)</f>
        <v>2024</v>
      </c>
      <c r="F2123" s="287"/>
      <c r="G2123" s="287" t="s">
        <v>1899</v>
      </c>
      <c r="H2123" s="288">
        <f>INDEX('[1]2023-2025'!$AK:$AK,MATCH(D2123,'[1]2023-2025'!$A:$A,0))</f>
        <v>44761</v>
      </c>
      <c r="I2123" s="288" t="e">
        <v>#N/A</v>
      </c>
      <c r="J2123" s="288" t="e">
        <f>VLOOKUP(D2123,[1]Лист3!$A:$AK,37,0)</f>
        <v>#N/A</v>
      </c>
      <c r="K2123" s="289">
        <f>INDEX('[1]2023-2025'!$G:$G,MATCH(D2123,'[1]2023-2025'!$A:$A,0))</f>
        <v>2024</v>
      </c>
      <c r="L2123" s="289"/>
      <c r="M2123" s="289"/>
      <c r="N2123" s="289"/>
      <c r="O2123" s="289" t="s">
        <v>2446</v>
      </c>
      <c r="P2123" s="289" t="s">
        <v>2835</v>
      </c>
      <c r="Q2123" s="186">
        <f t="shared" si="295"/>
        <v>1484254.9</v>
      </c>
      <c r="R2123" s="186">
        <f t="shared" si="296"/>
        <v>1462927.22</v>
      </c>
      <c r="S2123" s="433">
        <v>0</v>
      </c>
      <c r="T2123" s="433">
        <v>0</v>
      </c>
      <c r="U2123" s="433">
        <v>0</v>
      </c>
      <c r="V2123" s="433">
        <v>0</v>
      </c>
      <c r="W2123" s="433">
        <v>0</v>
      </c>
      <c r="X2123" s="433">
        <v>0</v>
      </c>
      <c r="Y2123" s="433">
        <v>0</v>
      </c>
      <c r="Z2123" s="433">
        <v>0</v>
      </c>
      <c r="AA2123" s="433">
        <v>1462927.22</v>
      </c>
      <c r="AB2123" s="433">
        <v>0</v>
      </c>
      <c r="AC2123" s="433">
        <v>0</v>
      </c>
      <c r="AD2123" s="433">
        <v>0</v>
      </c>
      <c r="AE2123" s="433">
        <v>0</v>
      </c>
      <c r="AF2123" s="433">
        <v>0</v>
      </c>
      <c r="AG2123" s="433">
        <v>0</v>
      </c>
      <c r="AH2123" s="433">
        <v>0</v>
      </c>
      <c r="AI2123" s="433">
        <v>0</v>
      </c>
      <c r="AJ2123" s="433">
        <v>21327.68</v>
      </c>
      <c r="AK2123" s="175"/>
      <c r="AL2123" s="175">
        <v>2487450.88</v>
      </c>
      <c r="AM2123" s="175">
        <v>3971705.78</v>
      </c>
      <c r="AN2123" s="175">
        <v>1484254.9</v>
      </c>
    </row>
    <row r="2124" spans="1:40" s="247" customFormat="1" ht="23.25" customHeight="1" x14ac:dyDescent="0.35">
      <c r="A2124" s="256">
        <v>2024</v>
      </c>
      <c r="B2124" s="184">
        <f t="shared" si="297"/>
        <v>809</v>
      </c>
      <c r="C2124" s="392" t="s">
        <v>3428</v>
      </c>
      <c r="D2124" s="184">
        <v>39011</v>
      </c>
      <c r="E2124" s="287"/>
      <c r="F2124" s="287"/>
      <c r="G2124" s="287"/>
      <c r="H2124" s="288"/>
      <c r="I2124" s="288"/>
      <c r="J2124" s="288"/>
      <c r="K2124" s="289"/>
      <c r="L2124" s="289"/>
      <c r="M2124" s="289"/>
      <c r="N2124" s="289"/>
      <c r="O2124" s="289"/>
      <c r="P2124" s="289"/>
      <c r="Q2124" s="186">
        <f t="shared" si="295"/>
        <v>40329</v>
      </c>
      <c r="R2124" s="186">
        <f>SUM(S2124:AI2124)</f>
        <v>40329</v>
      </c>
      <c r="S2124" s="433">
        <v>0</v>
      </c>
      <c r="T2124" s="433">
        <v>0</v>
      </c>
      <c r="U2124" s="433">
        <v>0</v>
      </c>
      <c r="V2124" s="433">
        <v>0</v>
      </c>
      <c r="W2124" s="433">
        <v>0</v>
      </c>
      <c r="X2124" s="433">
        <v>0</v>
      </c>
      <c r="Y2124" s="433">
        <v>0</v>
      </c>
      <c r="Z2124" s="433">
        <v>0</v>
      </c>
      <c r="AA2124" s="433">
        <v>0</v>
      </c>
      <c r="AB2124" s="433">
        <v>0</v>
      </c>
      <c r="AC2124" s="433">
        <v>0</v>
      </c>
      <c r="AD2124" s="433">
        <v>0</v>
      </c>
      <c r="AE2124" s="433">
        <v>0</v>
      </c>
      <c r="AF2124" s="433">
        <v>0</v>
      </c>
      <c r="AG2124" s="433">
        <v>0</v>
      </c>
      <c r="AH2124" s="433">
        <v>40329</v>
      </c>
      <c r="AI2124" s="433">
        <v>0</v>
      </c>
      <c r="AJ2124" s="433">
        <v>0</v>
      </c>
      <c r="AK2124" s="175"/>
      <c r="AL2124" s="175">
        <v>5907333.9500000002</v>
      </c>
      <c r="AM2124" s="175">
        <v>5947662.9500000002</v>
      </c>
      <c r="AN2124" s="175">
        <v>40329</v>
      </c>
    </row>
    <row r="2125" spans="1:40" s="247" customFormat="1" ht="23.25" customHeight="1" x14ac:dyDescent="0.35">
      <c r="A2125" s="256">
        <v>2024</v>
      </c>
      <c r="B2125" s="184">
        <f t="shared" si="297"/>
        <v>810</v>
      </c>
      <c r="C2125" s="392" t="s">
        <v>3429</v>
      </c>
      <c r="D2125" s="184">
        <v>39012</v>
      </c>
      <c r="E2125" s="287"/>
      <c r="F2125" s="287"/>
      <c r="G2125" s="287"/>
      <c r="H2125" s="288"/>
      <c r="I2125" s="288"/>
      <c r="J2125" s="288"/>
      <c r="K2125" s="289"/>
      <c r="L2125" s="289"/>
      <c r="M2125" s="289"/>
      <c r="N2125" s="289"/>
      <c r="O2125" s="289"/>
      <c r="P2125" s="289"/>
      <c r="Q2125" s="186">
        <f t="shared" si="295"/>
        <v>40329</v>
      </c>
      <c r="R2125" s="186">
        <f t="shared" si="296"/>
        <v>40329</v>
      </c>
      <c r="S2125" s="433">
        <v>0</v>
      </c>
      <c r="T2125" s="433">
        <v>0</v>
      </c>
      <c r="U2125" s="433">
        <v>0</v>
      </c>
      <c r="V2125" s="433">
        <v>0</v>
      </c>
      <c r="W2125" s="433">
        <v>0</v>
      </c>
      <c r="X2125" s="433">
        <v>0</v>
      </c>
      <c r="Y2125" s="433">
        <v>0</v>
      </c>
      <c r="Z2125" s="433">
        <v>0</v>
      </c>
      <c r="AA2125" s="433">
        <v>0</v>
      </c>
      <c r="AB2125" s="433">
        <v>0</v>
      </c>
      <c r="AC2125" s="433">
        <v>0</v>
      </c>
      <c r="AD2125" s="433">
        <v>0</v>
      </c>
      <c r="AE2125" s="433">
        <v>0</v>
      </c>
      <c r="AF2125" s="433">
        <v>0</v>
      </c>
      <c r="AG2125" s="433">
        <v>0</v>
      </c>
      <c r="AH2125" s="433">
        <v>40329</v>
      </c>
      <c r="AI2125" s="433">
        <v>0</v>
      </c>
      <c r="AJ2125" s="433">
        <v>0</v>
      </c>
      <c r="AK2125" s="175"/>
      <c r="AL2125" s="175">
        <v>5991789.0599999996</v>
      </c>
      <c r="AM2125" s="175">
        <v>6032118.0599999996</v>
      </c>
      <c r="AN2125" s="175">
        <v>40329</v>
      </c>
    </row>
    <row r="2126" spans="1:40" s="128" customFormat="1" ht="23.25" customHeight="1" x14ac:dyDescent="0.35">
      <c r="A2126" s="256">
        <v>2024</v>
      </c>
      <c r="B2126" s="184">
        <f t="shared" si="297"/>
        <v>811</v>
      </c>
      <c r="C2126" s="392" t="s">
        <v>601</v>
      </c>
      <c r="D2126" s="184">
        <v>39125</v>
      </c>
      <c r="E2126" s="287">
        <f>VLOOKUP(D2126,'[1]2023-2025'!$A:$G,7,0)</f>
        <v>2024</v>
      </c>
      <c r="F2126" s="287"/>
      <c r="G2126" s="287" t="s">
        <v>1899</v>
      </c>
      <c r="H2126" s="288">
        <f>INDEX('[1]2023-2025'!$AK:$AK,MATCH(D2126,'[1]2023-2025'!$A:$A,0))</f>
        <v>44973</v>
      </c>
      <c r="I2126" s="288" t="e">
        <v>#N/A</v>
      </c>
      <c r="J2126" s="288" t="e">
        <f>VLOOKUP(D2126,[1]Лист3!$A:$AK,37,0)</f>
        <v>#N/A</v>
      </c>
      <c r="K2126" s="289">
        <f>INDEX('[1]2023-2025'!$G:$G,MATCH(D2126,'[1]2023-2025'!$A:$A,0))</f>
        <v>2024</v>
      </c>
      <c r="L2126" s="289"/>
      <c r="M2126" s="289"/>
      <c r="N2126" s="289"/>
      <c r="O2126" s="289" t="e">
        <v>#N/A</v>
      </c>
      <c r="P2126" s="289" t="e">
        <v>#N/A</v>
      </c>
      <c r="Q2126" s="186">
        <f t="shared" si="295"/>
        <v>4080476.0400000005</v>
      </c>
      <c r="R2126" s="186">
        <f t="shared" si="296"/>
        <v>4005811.0700000003</v>
      </c>
      <c r="S2126" s="433">
        <v>0</v>
      </c>
      <c r="T2126" s="433">
        <v>0</v>
      </c>
      <c r="U2126" s="433">
        <v>0</v>
      </c>
      <c r="V2126" s="433">
        <v>0</v>
      </c>
      <c r="W2126" s="433">
        <v>0</v>
      </c>
      <c r="X2126" s="433">
        <v>0</v>
      </c>
      <c r="Y2126" s="433">
        <v>0</v>
      </c>
      <c r="Z2126" s="433">
        <v>0</v>
      </c>
      <c r="AA2126" s="433">
        <v>3968819.24</v>
      </c>
      <c r="AB2126" s="433">
        <v>0</v>
      </c>
      <c r="AC2126" s="433">
        <v>0</v>
      </c>
      <c r="AD2126" s="433">
        <v>0</v>
      </c>
      <c r="AE2126" s="433">
        <v>0</v>
      </c>
      <c r="AF2126" s="433">
        <v>0</v>
      </c>
      <c r="AG2126" s="433">
        <v>0</v>
      </c>
      <c r="AH2126" s="433">
        <v>36991.83</v>
      </c>
      <c r="AI2126" s="433">
        <v>0</v>
      </c>
      <c r="AJ2126" s="433">
        <v>74664.97</v>
      </c>
      <c r="AK2126" s="175"/>
      <c r="AL2126" s="175">
        <v>12658514.549999999</v>
      </c>
      <c r="AM2126" s="175">
        <v>16738990.59</v>
      </c>
      <c r="AN2126" s="175">
        <v>4080476.0400000005</v>
      </c>
    </row>
    <row r="2127" spans="1:40" s="84" customFormat="1" ht="23.25" customHeight="1" x14ac:dyDescent="0.35">
      <c r="A2127" s="256">
        <v>2024</v>
      </c>
      <c r="B2127" s="184">
        <f t="shared" si="297"/>
        <v>812</v>
      </c>
      <c r="C2127" s="392" t="s">
        <v>597</v>
      </c>
      <c r="D2127" s="184">
        <v>39033</v>
      </c>
      <c r="E2127" s="287">
        <f>VLOOKUP(D2127,'[1]2023-2025'!$A:$G,7,0)</f>
        <v>2023</v>
      </c>
      <c r="F2127" s="287"/>
      <c r="G2127" s="287" t="s">
        <v>1899</v>
      </c>
      <c r="H2127" s="288">
        <f>INDEX('[1]2023-2025'!$AK:$AK,MATCH(D2127,'[1]2023-2025'!$A:$A,0))</f>
        <v>44670</v>
      </c>
      <c r="I2127" s="288" t="e">
        <v>#N/A</v>
      </c>
      <c r="J2127" s="288" t="e">
        <f>VLOOKUP(D2127,[1]Лист3!$A:$AK,37,0)</f>
        <v>#N/A</v>
      </c>
      <c r="K2127" s="289">
        <f>INDEX('[1]2023-2025'!$G:$G,MATCH(D2127,'[1]2023-2025'!$A:$A,0))</f>
        <v>2023</v>
      </c>
      <c r="L2127" s="289"/>
      <c r="M2127" s="289"/>
      <c r="N2127" s="289"/>
      <c r="O2127" s="289" t="s">
        <v>2706</v>
      </c>
      <c r="P2127" s="289" t="s">
        <v>2707</v>
      </c>
      <c r="Q2127" s="186">
        <f t="shared" si="295"/>
        <v>2034204.0000000002</v>
      </c>
      <c r="R2127" s="186">
        <f t="shared" si="296"/>
        <v>1993344.5600000003</v>
      </c>
      <c r="S2127" s="433">
        <v>1993344.5600000003</v>
      </c>
      <c r="T2127" s="433">
        <v>0</v>
      </c>
      <c r="U2127" s="433">
        <v>0</v>
      </c>
      <c r="V2127" s="433">
        <v>0</v>
      </c>
      <c r="W2127" s="433">
        <v>0</v>
      </c>
      <c r="X2127" s="433">
        <v>0</v>
      </c>
      <c r="Y2127" s="433">
        <v>0</v>
      </c>
      <c r="Z2127" s="433">
        <v>0</v>
      </c>
      <c r="AA2127" s="433">
        <v>0</v>
      </c>
      <c r="AB2127" s="433">
        <v>0</v>
      </c>
      <c r="AC2127" s="433">
        <v>0</v>
      </c>
      <c r="AD2127" s="433">
        <v>0</v>
      </c>
      <c r="AE2127" s="433">
        <v>0</v>
      </c>
      <c r="AF2127" s="433">
        <v>0</v>
      </c>
      <c r="AG2127" s="433">
        <v>0</v>
      </c>
      <c r="AH2127" s="433">
        <v>0</v>
      </c>
      <c r="AI2127" s="433">
        <v>0</v>
      </c>
      <c r="AJ2127" s="433">
        <v>40859.440000000002</v>
      </c>
      <c r="AK2127" s="175"/>
      <c r="AL2127" s="175">
        <v>7267111.1599999992</v>
      </c>
      <c r="AM2127" s="175">
        <v>10336191.859999999</v>
      </c>
      <c r="AN2127" s="175">
        <v>3069080.7</v>
      </c>
    </row>
    <row r="2128" spans="1:40" s="84" customFormat="1" ht="23.25" customHeight="1" x14ac:dyDescent="0.35">
      <c r="A2128" s="256">
        <v>2024</v>
      </c>
      <c r="B2128" s="184">
        <f t="shared" si="297"/>
        <v>813</v>
      </c>
      <c r="C2128" s="392" t="s">
        <v>596</v>
      </c>
      <c r="D2128" s="184">
        <v>39026</v>
      </c>
      <c r="E2128" s="287">
        <f>VLOOKUP(D2128,'[1]2023-2025'!$A:$G,7,0)</f>
        <v>2023</v>
      </c>
      <c r="F2128" s="287"/>
      <c r="G2128" s="287" t="s">
        <v>1899</v>
      </c>
      <c r="H2128" s="288">
        <f>INDEX('[1]2023-2025'!$AK:$AK,MATCH(D2128,'[1]2023-2025'!$A:$A,0))</f>
        <v>44670</v>
      </c>
      <c r="I2128" s="288" t="e">
        <v>#N/A</v>
      </c>
      <c r="J2128" s="288" t="e">
        <f>VLOOKUP(D2128,[1]Лист3!$A:$AK,37,0)</f>
        <v>#N/A</v>
      </c>
      <c r="K2128" s="289">
        <f>INDEX('[1]2023-2025'!$G:$G,MATCH(D2128,'[1]2023-2025'!$A:$A,0))</f>
        <v>2023</v>
      </c>
      <c r="L2128" s="289"/>
      <c r="M2128" s="289"/>
      <c r="N2128" s="289"/>
      <c r="O2128" s="289" t="s">
        <v>2706</v>
      </c>
      <c r="P2128" s="289">
        <v>0</v>
      </c>
      <c r="Q2128" s="186">
        <f t="shared" si="295"/>
        <v>2501457.4000000004</v>
      </c>
      <c r="R2128" s="186">
        <f t="shared" si="296"/>
        <v>2471131.1900000004</v>
      </c>
      <c r="S2128" s="433">
        <v>0</v>
      </c>
      <c r="T2128" s="433">
        <v>2471131.1900000004</v>
      </c>
      <c r="U2128" s="433">
        <v>0</v>
      </c>
      <c r="V2128" s="433">
        <v>0</v>
      </c>
      <c r="W2128" s="433">
        <v>0</v>
      </c>
      <c r="X2128" s="433">
        <v>0</v>
      </c>
      <c r="Y2128" s="433">
        <v>0</v>
      </c>
      <c r="Z2128" s="433">
        <v>0</v>
      </c>
      <c r="AA2128" s="433">
        <v>0</v>
      </c>
      <c r="AB2128" s="433">
        <v>0</v>
      </c>
      <c r="AC2128" s="433">
        <v>0</v>
      </c>
      <c r="AD2128" s="433">
        <v>0</v>
      </c>
      <c r="AE2128" s="433">
        <v>0</v>
      </c>
      <c r="AF2128" s="433">
        <v>0</v>
      </c>
      <c r="AG2128" s="433">
        <v>0</v>
      </c>
      <c r="AH2128" s="433">
        <v>0</v>
      </c>
      <c r="AI2128" s="433">
        <v>0</v>
      </c>
      <c r="AJ2128" s="433">
        <v>30326.21</v>
      </c>
      <c r="AK2128" s="175"/>
      <c r="AL2128" s="175">
        <v>4153399.2299999995</v>
      </c>
      <c r="AM2128" s="175">
        <v>6698048.3899999997</v>
      </c>
      <c r="AN2128" s="175">
        <v>2544649.16</v>
      </c>
    </row>
    <row r="2129" spans="1:40" s="128" customFormat="1" ht="23.25" customHeight="1" x14ac:dyDescent="0.35">
      <c r="A2129" s="256">
        <v>2024</v>
      </c>
      <c r="B2129" s="184">
        <f>B2128+1</f>
        <v>814</v>
      </c>
      <c r="C2129" s="392" t="s">
        <v>3103</v>
      </c>
      <c r="D2129" s="184">
        <v>39086</v>
      </c>
      <c r="E2129" s="287"/>
      <c r="F2129" s="287"/>
      <c r="G2129" s="287"/>
      <c r="H2129" s="288"/>
      <c r="I2129" s="288" t="e">
        <v>#N/A</v>
      </c>
      <c r="J2129" s="288" t="e">
        <f>VLOOKUP(D2129,[1]Лист3!$A:$AK,37,0)</f>
        <v>#N/A</v>
      </c>
      <c r="K2129" s="289"/>
      <c r="L2129" s="289"/>
      <c r="M2129" s="289"/>
      <c r="N2129" s="289"/>
      <c r="O2129" s="289"/>
      <c r="P2129" s="289"/>
      <c r="Q2129" s="186">
        <f t="shared" si="295"/>
        <v>488980.86000000004</v>
      </c>
      <c r="R2129" s="186">
        <f t="shared" si="296"/>
        <v>478735.91000000003</v>
      </c>
      <c r="S2129" s="433">
        <v>0</v>
      </c>
      <c r="T2129" s="433">
        <v>478735.91000000003</v>
      </c>
      <c r="U2129" s="433">
        <v>0</v>
      </c>
      <c r="V2129" s="433">
        <v>0</v>
      </c>
      <c r="W2129" s="433">
        <v>0</v>
      </c>
      <c r="X2129" s="433">
        <v>0</v>
      </c>
      <c r="Y2129" s="433">
        <v>0</v>
      </c>
      <c r="Z2129" s="433">
        <v>0</v>
      </c>
      <c r="AA2129" s="433">
        <v>0</v>
      </c>
      <c r="AB2129" s="433">
        <v>0</v>
      </c>
      <c r="AC2129" s="433">
        <v>0</v>
      </c>
      <c r="AD2129" s="433">
        <v>0</v>
      </c>
      <c r="AE2129" s="433">
        <v>0</v>
      </c>
      <c r="AF2129" s="433">
        <v>0</v>
      </c>
      <c r="AG2129" s="433">
        <v>0</v>
      </c>
      <c r="AH2129" s="433">
        <v>0</v>
      </c>
      <c r="AI2129" s="433">
        <v>0</v>
      </c>
      <c r="AJ2129" s="433">
        <v>10244.950000000001</v>
      </c>
      <c r="AK2129" s="175"/>
      <c r="AL2129" s="175">
        <v>6602851.5599999987</v>
      </c>
      <c r="AM2129" s="175">
        <v>9458780.2899999991</v>
      </c>
      <c r="AN2129" s="175">
        <v>2855928.7300000004</v>
      </c>
    </row>
    <row r="2130" spans="1:40" s="84" customFormat="1" ht="23.25" customHeight="1" x14ac:dyDescent="0.35">
      <c r="A2130" s="256">
        <v>2024</v>
      </c>
      <c r="B2130" s="184">
        <f t="shared" si="297"/>
        <v>815</v>
      </c>
      <c r="C2130" s="392" t="s">
        <v>3834</v>
      </c>
      <c r="D2130" s="184">
        <v>39319</v>
      </c>
      <c r="E2130" s="287">
        <f>VLOOKUP(D2130,'[1]2023-2025'!$A:$G,7,0)</f>
        <v>2023</v>
      </c>
      <c r="F2130" s="287"/>
      <c r="G2130" s="287" t="s">
        <v>1899</v>
      </c>
      <c r="H2130" s="288">
        <f>INDEX('[1]2023-2025'!$AK:$AK,MATCH(D2130,'[1]2023-2025'!$A:$A,0))</f>
        <v>44638</v>
      </c>
      <c r="I2130" s="288" t="e">
        <v>#N/A</v>
      </c>
      <c r="J2130" s="288" t="e">
        <f>VLOOKUP(D2130,[1]Лист3!$A:$AK,37,0)</f>
        <v>#N/A</v>
      </c>
      <c r="K2130" s="289">
        <f>INDEX('[1]2023-2025'!$G:$G,MATCH(D2130,'[1]2023-2025'!$A:$A,0))</f>
        <v>2023</v>
      </c>
      <c r="L2130" s="289"/>
      <c r="M2130" s="289"/>
      <c r="N2130" s="289"/>
      <c r="O2130" s="289" t="s">
        <v>2450</v>
      </c>
      <c r="P2130" s="289" t="s">
        <v>2712</v>
      </c>
      <c r="Q2130" s="186">
        <f t="shared" si="295"/>
        <v>2103448.64</v>
      </c>
      <c r="R2130" s="186">
        <f t="shared" si="296"/>
        <v>2059377.9600000002</v>
      </c>
      <c r="S2130" s="433">
        <v>1831040.62</v>
      </c>
      <c r="T2130" s="433">
        <v>228337.34000000008</v>
      </c>
      <c r="U2130" s="433">
        <v>0</v>
      </c>
      <c r="V2130" s="433">
        <v>0</v>
      </c>
      <c r="W2130" s="433">
        <v>0</v>
      </c>
      <c r="X2130" s="433">
        <v>0</v>
      </c>
      <c r="Y2130" s="433">
        <v>0</v>
      </c>
      <c r="Z2130" s="433">
        <v>0</v>
      </c>
      <c r="AA2130" s="433">
        <v>0</v>
      </c>
      <c r="AB2130" s="433">
        <v>0</v>
      </c>
      <c r="AC2130" s="433">
        <v>0</v>
      </c>
      <c r="AD2130" s="433">
        <v>0</v>
      </c>
      <c r="AE2130" s="433">
        <v>0</v>
      </c>
      <c r="AF2130" s="433">
        <v>0</v>
      </c>
      <c r="AG2130" s="433">
        <v>0</v>
      </c>
      <c r="AH2130" s="433">
        <v>0</v>
      </c>
      <c r="AI2130" s="433">
        <v>0</v>
      </c>
      <c r="AJ2130" s="433">
        <v>44070.679999999993</v>
      </c>
      <c r="AK2130" s="175"/>
      <c r="AL2130" s="175">
        <v>14010082.34</v>
      </c>
      <c r="AM2130" s="175">
        <v>16261441.310000001</v>
      </c>
      <c r="AN2130" s="175">
        <v>2251358.9700000002</v>
      </c>
    </row>
    <row r="2131" spans="1:40" s="7" customFormat="1" ht="23.25" customHeight="1" x14ac:dyDescent="0.35">
      <c r="A2131" s="256">
        <v>2024</v>
      </c>
      <c r="B2131" s="184">
        <f>B2130+1</f>
        <v>816</v>
      </c>
      <c r="C2131" s="286" t="s">
        <v>3835</v>
      </c>
      <c r="D2131" s="184">
        <v>39324</v>
      </c>
      <c r="E2131" s="287"/>
      <c r="F2131" s="287"/>
      <c r="G2131" s="287"/>
      <c r="H2131" s="288"/>
      <c r="I2131" s="288"/>
      <c r="J2131" s="288"/>
      <c r="K2131" s="289"/>
      <c r="L2131" s="289"/>
      <c r="M2131" s="289"/>
      <c r="N2131" s="289"/>
      <c r="O2131" s="289"/>
      <c r="P2131" s="289"/>
      <c r="Q2131" s="186">
        <f t="shared" si="295"/>
        <v>1727971.8</v>
      </c>
      <c r="R2131" s="186">
        <f>SUM(S2131:AI2131)</f>
        <v>1692542.35</v>
      </c>
      <c r="S2131" s="433">
        <v>1636315.79</v>
      </c>
      <c r="T2131" s="433">
        <v>0</v>
      </c>
      <c r="U2131" s="433">
        <v>0</v>
      </c>
      <c r="V2131" s="433">
        <v>0</v>
      </c>
      <c r="W2131" s="433">
        <v>0</v>
      </c>
      <c r="X2131" s="433">
        <v>0</v>
      </c>
      <c r="Y2131" s="433">
        <v>0</v>
      </c>
      <c r="Z2131" s="433">
        <v>0</v>
      </c>
      <c r="AA2131" s="433">
        <v>0</v>
      </c>
      <c r="AB2131" s="433">
        <v>0</v>
      </c>
      <c r="AC2131" s="433">
        <v>0</v>
      </c>
      <c r="AD2131" s="433">
        <v>0</v>
      </c>
      <c r="AE2131" s="433">
        <v>0</v>
      </c>
      <c r="AF2131" s="433">
        <v>0</v>
      </c>
      <c r="AG2131" s="433">
        <v>56226.559999999998</v>
      </c>
      <c r="AH2131" s="433">
        <v>0</v>
      </c>
      <c r="AI2131" s="433">
        <v>0</v>
      </c>
      <c r="AJ2131" s="433">
        <v>35429.449999999997</v>
      </c>
      <c r="AK2131" s="175"/>
      <c r="AL2131" s="175">
        <v>14832139.84</v>
      </c>
      <c r="AM2131" s="175">
        <v>17945002.32</v>
      </c>
      <c r="AN2131" s="175">
        <v>3112862.4799999995</v>
      </c>
    </row>
    <row r="2132" spans="1:40" s="105" customFormat="1" ht="20.3" customHeight="1" x14ac:dyDescent="0.35">
      <c r="A2132" s="256">
        <v>2024</v>
      </c>
      <c r="B2132" s="184">
        <f>B2131+1</f>
        <v>817</v>
      </c>
      <c r="C2132" s="286" t="s">
        <v>1380</v>
      </c>
      <c r="D2132" s="184">
        <v>38935</v>
      </c>
      <c r="E2132" s="287" t="e">
        <f>VLOOKUP(D2132,'[1]2023-2025'!$A:$G,7,0)</f>
        <v>#N/A</v>
      </c>
      <c r="F2132" s="287"/>
      <c r="G2132" s="287" t="s">
        <v>1899</v>
      </c>
      <c r="H2132" s="288" t="e">
        <f>INDEX('[1]2023-2025'!$AK:$AK,MATCH(D2132,'[1]2023-2025'!$A:$A,0))</f>
        <v>#N/A</v>
      </c>
      <c r="I2132" s="288" t="e">
        <v>#N/A</v>
      </c>
      <c r="J2132" s="288" t="e">
        <f>VLOOKUP(D2132,[1]Лист3!$A:$AK,37,0)</f>
        <v>#N/A</v>
      </c>
      <c r="K2132" s="289" t="e">
        <f>INDEX('[1]2023-2025'!$G:$G,MATCH(D2132,'[1]2023-2025'!$A:$A,0))</f>
        <v>#N/A</v>
      </c>
      <c r="L2132" s="289"/>
      <c r="M2132" s="289"/>
      <c r="N2132" s="289"/>
      <c r="O2132" s="289" t="e">
        <v>#N/A</v>
      </c>
      <c r="P2132" s="289" t="e">
        <v>#N/A</v>
      </c>
      <c r="Q2132" s="186">
        <f t="shared" si="295"/>
        <v>62954.400000000001</v>
      </c>
      <c r="R2132" s="186">
        <f t="shared" si="296"/>
        <v>62954.400000000001</v>
      </c>
      <c r="S2132" s="433">
        <v>0</v>
      </c>
      <c r="T2132" s="433">
        <v>0</v>
      </c>
      <c r="U2132" s="433">
        <v>0</v>
      </c>
      <c r="V2132" s="433">
        <v>0</v>
      </c>
      <c r="W2132" s="433">
        <v>0</v>
      </c>
      <c r="X2132" s="433">
        <v>0</v>
      </c>
      <c r="Y2132" s="433">
        <v>0</v>
      </c>
      <c r="Z2132" s="433">
        <v>0</v>
      </c>
      <c r="AA2132" s="433">
        <v>0</v>
      </c>
      <c r="AB2132" s="433">
        <v>0</v>
      </c>
      <c r="AC2132" s="433">
        <v>0</v>
      </c>
      <c r="AD2132" s="433">
        <v>0</v>
      </c>
      <c r="AE2132" s="433">
        <v>0</v>
      </c>
      <c r="AF2132" s="433">
        <v>0</v>
      </c>
      <c r="AG2132" s="433">
        <v>0</v>
      </c>
      <c r="AH2132" s="433">
        <v>62954.400000000001</v>
      </c>
      <c r="AI2132" s="433">
        <v>0</v>
      </c>
      <c r="AJ2132" s="433">
        <v>0</v>
      </c>
      <c r="AK2132" s="175"/>
      <c r="AL2132" s="175" t="e">
        <v>#N/A</v>
      </c>
      <c r="AM2132" s="175" t="e">
        <v>#N/A</v>
      </c>
      <c r="AN2132" s="175" t="e">
        <v>#N/A</v>
      </c>
    </row>
    <row r="2133" spans="1:40" s="105" customFormat="1" ht="20.3" customHeight="1" x14ac:dyDescent="0.35">
      <c r="A2133" s="256">
        <v>2024</v>
      </c>
      <c r="B2133" s="184">
        <f t="shared" si="297"/>
        <v>818</v>
      </c>
      <c r="C2133" s="286" t="s">
        <v>4000</v>
      </c>
      <c r="D2133" s="184">
        <v>38899</v>
      </c>
      <c r="E2133" s="287"/>
      <c r="F2133" s="287"/>
      <c r="G2133" s="287"/>
      <c r="H2133" s="288"/>
      <c r="I2133" s="288"/>
      <c r="J2133" s="288"/>
      <c r="K2133" s="289"/>
      <c r="L2133" s="289"/>
      <c r="M2133" s="289"/>
      <c r="N2133" s="289"/>
      <c r="O2133" s="289"/>
      <c r="P2133" s="289"/>
      <c r="Q2133" s="186">
        <f t="shared" si="295"/>
        <v>56829.3</v>
      </c>
      <c r="R2133" s="186">
        <f t="shared" ref="R2133:R2148" si="298">SUM(S2133:AI2133)</f>
        <v>56829.3</v>
      </c>
      <c r="S2133" s="433">
        <v>0</v>
      </c>
      <c r="T2133" s="433">
        <v>0</v>
      </c>
      <c r="U2133" s="433">
        <v>0</v>
      </c>
      <c r="V2133" s="433">
        <v>0</v>
      </c>
      <c r="W2133" s="433">
        <v>0</v>
      </c>
      <c r="X2133" s="433">
        <v>0</v>
      </c>
      <c r="Y2133" s="433">
        <v>0</v>
      </c>
      <c r="Z2133" s="433">
        <v>0</v>
      </c>
      <c r="AA2133" s="433">
        <v>0</v>
      </c>
      <c r="AB2133" s="433">
        <v>0</v>
      </c>
      <c r="AC2133" s="433">
        <v>0</v>
      </c>
      <c r="AD2133" s="433">
        <v>0</v>
      </c>
      <c r="AE2133" s="433">
        <v>0</v>
      </c>
      <c r="AF2133" s="433">
        <v>0</v>
      </c>
      <c r="AG2133" s="433">
        <v>0</v>
      </c>
      <c r="AH2133" s="433">
        <v>56829.3</v>
      </c>
      <c r="AI2133" s="433">
        <v>0</v>
      </c>
      <c r="AJ2133" s="433">
        <v>0</v>
      </c>
      <c r="AK2133" s="175"/>
      <c r="AL2133" s="175">
        <v>1918790.19</v>
      </c>
      <c r="AM2133" s="175">
        <v>1975619.49</v>
      </c>
      <c r="AN2133" s="175">
        <v>56829.3</v>
      </c>
    </row>
    <row r="2134" spans="1:40" s="105" customFormat="1" ht="20.3" customHeight="1" x14ac:dyDescent="0.35">
      <c r="A2134" s="256">
        <v>2024</v>
      </c>
      <c r="B2134" s="184">
        <f t="shared" si="297"/>
        <v>819</v>
      </c>
      <c r="C2134" s="286" t="s">
        <v>4001</v>
      </c>
      <c r="D2134" s="184">
        <v>39000</v>
      </c>
      <c r="E2134" s="287"/>
      <c r="F2134" s="287"/>
      <c r="G2134" s="287"/>
      <c r="H2134" s="288"/>
      <c r="I2134" s="288"/>
      <c r="J2134" s="288"/>
      <c r="K2134" s="289"/>
      <c r="L2134" s="289"/>
      <c r="M2134" s="289"/>
      <c r="N2134" s="289"/>
      <c r="O2134" s="289"/>
      <c r="P2134" s="289"/>
      <c r="Q2134" s="186">
        <f t="shared" si="295"/>
        <v>68615.399999999994</v>
      </c>
      <c r="R2134" s="186">
        <f t="shared" si="298"/>
        <v>68615.399999999994</v>
      </c>
      <c r="S2134" s="433">
        <v>0</v>
      </c>
      <c r="T2134" s="433">
        <v>0</v>
      </c>
      <c r="U2134" s="433">
        <v>0</v>
      </c>
      <c r="V2134" s="433">
        <v>0</v>
      </c>
      <c r="W2134" s="433">
        <v>0</v>
      </c>
      <c r="X2134" s="433">
        <v>0</v>
      </c>
      <c r="Y2134" s="433">
        <v>0</v>
      </c>
      <c r="Z2134" s="433">
        <v>0</v>
      </c>
      <c r="AA2134" s="433">
        <v>0</v>
      </c>
      <c r="AB2134" s="433">
        <v>0</v>
      </c>
      <c r="AC2134" s="433">
        <v>0</v>
      </c>
      <c r="AD2134" s="433">
        <v>0</v>
      </c>
      <c r="AE2134" s="433">
        <v>0</v>
      </c>
      <c r="AF2134" s="433">
        <v>0</v>
      </c>
      <c r="AG2134" s="433">
        <v>0</v>
      </c>
      <c r="AH2134" s="433">
        <v>68615.399999999994</v>
      </c>
      <c r="AI2134" s="433">
        <v>0</v>
      </c>
      <c r="AJ2134" s="433">
        <v>0</v>
      </c>
      <c r="AK2134" s="175"/>
      <c r="AL2134" s="175" t="e">
        <v>#N/A</v>
      </c>
      <c r="AM2134" s="175" t="e">
        <v>#N/A</v>
      </c>
      <c r="AN2134" s="175" t="e">
        <v>#N/A</v>
      </c>
    </row>
    <row r="2135" spans="1:40" s="105" customFormat="1" ht="20.3" customHeight="1" x14ac:dyDescent="0.35">
      <c r="A2135" s="256">
        <v>2024</v>
      </c>
      <c r="B2135" s="184">
        <f t="shared" si="297"/>
        <v>820</v>
      </c>
      <c r="C2135" s="286" t="s">
        <v>3316</v>
      </c>
      <c r="D2135" s="184">
        <v>39002</v>
      </c>
      <c r="E2135" s="287"/>
      <c r="F2135" s="287"/>
      <c r="G2135" s="287"/>
      <c r="H2135" s="288"/>
      <c r="I2135" s="288"/>
      <c r="J2135" s="288"/>
      <c r="K2135" s="289"/>
      <c r="L2135" s="289"/>
      <c r="M2135" s="289"/>
      <c r="N2135" s="289"/>
      <c r="O2135" s="289"/>
      <c r="P2135" s="289"/>
      <c r="Q2135" s="186">
        <f t="shared" si="295"/>
        <v>69023.399999999994</v>
      </c>
      <c r="R2135" s="186">
        <f t="shared" si="298"/>
        <v>69023.399999999994</v>
      </c>
      <c r="S2135" s="433">
        <v>0</v>
      </c>
      <c r="T2135" s="433">
        <v>0</v>
      </c>
      <c r="U2135" s="433">
        <v>0</v>
      </c>
      <c r="V2135" s="433">
        <v>0</v>
      </c>
      <c r="W2135" s="433">
        <v>0</v>
      </c>
      <c r="X2135" s="433">
        <v>0</v>
      </c>
      <c r="Y2135" s="433">
        <v>0</v>
      </c>
      <c r="Z2135" s="433">
        <v>0</v>
      </c>
      <c r="AA2135" s="433">
        <v>0</v>
      </c>
      <c r="AB2135" s="433">
        <v>0</v>
      </c>
      <c r="AC2135" s="433">
        <v>0</v>
      </c>
      <c r="AD2135" s="433">
        <v>0</v>
      </c>
      <c r="AE2135" s="433">
        <v>0</v>
      </c>
      <c r="AF2135" s="433">
        <v>0</v>
      </c>
      <c r="AG2135" s="433">
        <v>0</v>
      </c>
      <c r="AH2135" s="433">
        <v>69023.399999999994</v>
      </c>
      <c r="AI2135" s="433">
        <v>0</v>
      </c>
      <c r="AJ2135" s="433">
        <v>0</v>
      </c>
      <c r="AK2135" s="175"/>
      <c r="AL2135" s="175" t="e">
        <v>#N/A</v>
      </c>
      <c r="AM2135" s="175" t="e">
        <v>#N/A</v>
      </c>
      <c r="AN2135" s="175" t="e">
        <v>#N/A</v>
      </c>
    </row>
    <row r="2136" spans="1:40" s="105" customFormat="1" ht="20.3" customHeight="1" x14ac:dyDescent="0.35">
      <c r="A2136" s="256">
        <v>2024</v>
      </c>
      <c r="B2136" s="184">
        <f t="shared" si="297"/>
        <v>821</v>
      </c>
      <c r="C2136" s="286" t="s">
        <v>3317</v>
      </c>
      <c r="D2136" s="184">
        <v>39004</v>
      </c>
      <c r="E2136" s="287"/>
      <c r="F2136" s="287"/>
      <c r="G2136" s="287"/>
      <c r="H2136" s="288"/>
      <c r="I2136" s="288"/>
      <c r="J2136" s="288"/>
      <c r="K2136" s="289"/>
      <c r="L2136" s="289"/>
      <c r="M2136" s="289"/>
      <c r="N2136" s="289"/>
      <c r="O2136" s="289"/>
      <c r="P2136" s="289"/>
      <c r="Q2136" s="186">
        <f t="shared" si="295"/>
        <v>51963.9</v>
      </c>
      <c r="R2136" s="186">
        <f t="shared" si="298"/>
        <v>51963.9</v>
      </c>
      <c r="S2136" s="433">
        <v>0</v>
      </c>
      <c r="T2136" s="433">
        <v>0</v>
      </c>
      <c r="U2136" s="433">
        <v>0</v>
      </c>
      <c r="V2136" s="433">
        <v>0</v>
      </c>
      <c r="W2136" s="433">
        <v>0</v>
      </c>
      <c r="X2136" s="433">
        <v>0</v>
      </c>
      <c r="Y2136" s="433">
        <v>0</v>
      </c>
      <c r="Z2136" s="433">
        <v>0</v>
      </c>
      <c r="AA2136" s="433">
        <v>0</v>
      </c>
      <c r="AB2136" s="433">
        <v>0</v>
      </c>
      <c r="AC2136" s="433">
        <v>0</v>
      </c>
      <c r="AD2136" s="433">
        <v>0</v>
      </c>
      <c r="AE2136" s="433">
        <v>0</v>
      </c>
      <c r="AF2136" s="433">
        <v>0</v>
      </c>
      <c r="AG2136" s="433">
        <v>0</v>
      </c>
      <c r="AH2136" s="433">
        <v>51963.9</v>
      </c>
      <c r="AI2136" s="433">
        <v>0</v>
      </c>
      <c r="AJ2136" s="433">
        <v>0</v>
      </c>
      <c r="AK2136" s="175"/>
      <c r="AL2136" s="175" t="e">
        <v>#N/A</v>
      </c>
      <c r="AM2136" s="175" t="e">
        <v>#N/A</v>
      </c>
      <c r="AN2136" s="175" t="e">
        <v>#N/A</v>
      </c>
    </row>
    <row r="2137" spans="1:40" s="105" customFormat="1" ht="20.3" customHeight="1" x14ac:dyDescent="0.35">
      <c r="A2137" s="256">
        <v>2024</v>
      </c>
      <c r="B2137" s="184">
        <f t="shared" si="297"/>
        <v>822</v>
      </c>
      <c r="C2137" s="286" t="s">
        <v>3318</v>
      </c>
      <c r="D2137" s="184">
        <v>39005</v>
      </c>
      <c r="E2137" s="287"/>
      <c r="F2137" s="287"/>
      <c r="G2137" s="287"/>
      <c r="H2137" s="288"/>
      <c r="I2137" s="288"/>
      <c r="J2137" s="288"/>
      <c r="K2137" s="289"/>
      <c r="L2137" s="289"/>
      <c r="M2137" s="289"/>
      <c r="N2137" s="289"/>
      <c r="O2137" s="289"/>
      <c r="P2137" s="289"/>
      <c r="Q2137" s="186">
        <f t="shared" si="295"/>
        <v>51744.6</v>
      </c>
      <c r="R2137" s="186">
        <f t="shared" si="298"/>
        <v>51744.6</v>
      </c>
      <c r="S2137" s="433">
        <v>0</v>
      </c>
      <c r="T2137" s="433">
        <v>0</v>
      </c>
      <c r="U2137" s="433">
        <v>0</v>
      </c>
      <c r="V2137" s="433">
        <v>0</v>
      </c>
      <c r="W2137" s="433">
        <v>0</v>
      </c>
      <c r="X2137" s="433">
        <v>0</v>
      </c>
      <c r="Y2137" s="433">
        <v>0</v>
      </c>
      <c r="Z2137" s="433">
        <v>0</v>
      </c>
      <c r="AA2137" s="433">
        <v>0</v>
      </c>
      <c r="AB2137" s="433">
        <v>0</v>
      </c>
      <c r="AC2137" s="433">
        <v>0</v>
      </c>
      <c r="AD2137" s="433">
        <v>0</v>
      </c>
      <c r="AE2137" s="433">
        <v>0</v>
      </c>
      <c r="AF2137" s="433">
        <v>0</v>
      </c>
      <c r="AG2137" s="433">
        <v>0</v>
      </c>
      <c r="AH2137" s="433">
        <v>51744.6</v>
      </c>
      <c r="AI2137" s="433">
        <v>0</v>
      </c>
      <c r="AJ2137" s="433">
        <v>0</v>
      </c>
      <c r="AK2137" s="175"/>
      <c r="AL2137" s="175" t="e">
        <v>#N/A</v>
      </c>
      <c r="AM2137" s="175" t="e">
        <v>#N/A</v>
      </c>
      <c r="AN2137" s="175" t="e">
        <v>#N/A</v>
      </c>
    </row>
    <row r="2138" spans="1:40" s="105" customFormat="1" ht="20.3" customHeight="1" x14ac:dyDescent="0.35">
      <c r="A2138" s="256">
        <v>2024</v>
      </c>
      <c r="B2138" s="184">
        <f t="shared" si="297"/>
        <v>823</v>
      </c>
      <c r="C2138" s="286" t="s">
        <v>3319</v>
      </c>
      <c r="D2138" s="184">
        <v>39006</v>
      </c>
      <c r="E2138" s="287"/>
      <c r="F2138" s="287"/>
      <c r="G2138" s="287"/>
      <c r="H2138" s="288"/>
      <c r="I2138" s="288"/>
      <c r="J2138" s="288"/>
      <c r="K2138" s="289"/>
      <c r="L2138" s="289"/>
      <c r="M2138" s="289"/>
      <c r="N2138" s="289"/>
      <c r="O2138" s="289"/>
      <c r="P2138" s="289"/>
      <c r="Q2138" s="186">
        <f t="shared" si="295"/>
        <v>59318.1</v>
      </c>
      <c r="R2138" s="186">
        <f t="shared" si="298"/>
        <v>59318.1</v>
      </c>
      <c r="S2138" s="433">
        <v>0</v>
      </c>
      <c r="T2138" s="433">
        <v>0</v>
      </c>
      <c r="U2138" s="433">
        <v>0</v>
      </c>
      <c r="V2138" s="433">
        <v>0</v>
      </c>
      <c r="W2138" s="433">
        <v>0</v>
      </c>
      <c r="X2138" s="433">
        <v>0</v>
      </c>
      <c r="Y2138" s="433">
        <v>0</v>
      </c>
      <c r="Z2138" s="433">
        <v>0</v>
      </c>
      <c r="AA2138" s="433">
        <v>0</v>
      </c>
      <c r="AB2138" s="433">
        <v>0</v>
      </c>
      <c r="AC2138" s="433">
        <v>0</v>
      </c>
      <c r="AD2138" s="433">
        <v>0</v>
      </c>
      <c r="AE2138" s="433">
        <v>0</v>
      </c>
      <c r="AF2138" s="433">
        <v>0</v>
      </c>
      <c r="AG2138" s="433">
        <v>0</v>
      </c>
      <c r="AH2138" s="433">
        <v>59318.1</v>
      </c>
      <c r="AI2138" s="433">
        <v>0</v>
      </c>
      <c r="AJ2138" s="433">
        <v>0</v>
      </c>
      <c r="AK2138" s="175"/>
      <c r="AL2138" s="175" t="e">
        <v>#N/A</v>
      </c>
      <c r="AM2138" s="175" t="e">
        <v>#N/A</v>
      </c>
      <c r="AN2138" s="175" t="e">
        <v>#N/A</v>
      </c>
    </row>
    <row r="2139" spans="1:40" s="105" customFormat="1" ht="20.3" customHeight="1" x14ac:dyDescent="0.35">
      <c r="A2139" s="256">
        <v>2024</v>
      </c>
      <c r="B2139" s="184">
        <f t="shared" si="297"/>
        <v>824</v>
      </c>
      <c r="C2139" s="286" t="s">
        <v>3320</v>
      </c>
      <c r="D2139" s="184">
        <v>39007</v>
      </c>
      <c r="E2139" s="287"/>
      <c r="F2139" s="287"/>
      <c r="G2139" s="287"/>
      <c r="H2139" s="288"/>
      <c r="I2139" s="288"/>
      <c r="J2139" s="288"/>
      <c r="K2139" s="289"/>
      <c r="L2139" s="289"/>
      <c r="M2139" s="289"/>
      <c r="N2139" s="289"/>
      <c r="O2139" s="289"/>
      <c r="P2139" s="289"/>
      <c r="Q2139" s="186">
        <f t="shared" si="295"/>
        <v>62872.800000000003</v>
      </c>
      <c r="R2139" s="186">
        <f t="shared" si="298"/>
        <v>62872.800000000003</v>
      </c>
      <c r="S2139" s="433">
        <v>0</v>
      </c>
      <c r="T2139" s="433">
        <v>0</v>
      </c>
      <c r="U2139" s="433">
        <v>0</v>
      </c>
      <c r="V2139" s="433">
        <v>0</v>
      </c>
      <c r="W2139" s="433">
        <v>0</v>
      </c>
      <c r="X2139" s="433">
        <v>0</v>
      </c>
      <c r="Y2139" s="433">
        <v>0</v>
      </c>
      <c r="Z2139" s="433">
        <v>0</v>
      </c>
      <c r="AA2139" s="433">
        <v>0</v>
      </c>
      <c r="AB2139" s="433">
        <v>0</v>
      </c>
      <c r="AC2139" s="433">
        <v>0</v>
      </c>
      <c r="AD2139" s="433">
        <v>0</v>
      </c>
      <c r="AE2139" s="433">
        <v>0</v>
      </c>
      <c r="AF2139" s="433">
        <v>0</v>
      </c>
      <c r="AG2139" s="433">
        <v>0</v>
      </c>
      <c r="AH2139" s="433">
        <v>62872.800000000003</v>
      </c>
      <c r="AI2139" s="433">
        <v>0</v>
      </c>
      <c r="AJ2139" s="433">
        <v>0</v>
      </c>
      <c r="AK2139" s="175"/>
      <c r="AL2139" s="175" t="e">
        <v>#N/A</v>
      </c>
      <c r="AM2139" s="175" t="e">
        <v>#N/A</v>
      </c>
      <c r="AN2139" s="175" t="e">
        <v>#N/A</v>
      </c>
    </row>
    <row r="2140" spans="1:40" s="105" customFormat="1" ht="20.3" customHeight="1" x14ac:dyDescent="0.35">
      <c r="A2140" s="256">
        <v>2024</v>
      </c>
      <c r="B2140" s="184">
        <f t="shared" si="297"/>
        <v>825</v>
      </c>
      <c r="C2140" s="286" t="s">
        <v>4002</v>
      </c>
      <c r="D2140" s="184">
        <v>39003</v>
      </c>
      <c r="E2140" s="287"/>
      <c r="F2140" s="287"/>
      <c r="G2140" s="287"/>
      <c r="H2140" s="288"/>
      <c r="I2140" s="288"/>
      <c r="J2140" s="288"/>
      <c r="K2140" s="289"/>
      <c r="L2140" s="289"/>
      <c r="M2140" s="289"/>
      <c r="N2140" s="289"/>
      <c r="O2140" s="289"/>
      <c r="P2140" s="289"/>
      <c r="Q2140" s="186">
        <f t="shared" si="295"/>
        <v>69625.2</v>
      </c>
      <c r="R2140" s="186">
        <f t="shared" si="298"/>
        <v>69625.2</v>
      </c>
      <c r="S2140" s="433">
        <v>0</v>
      </c>
      <c r="T2140" s="433">
        <v>0</v>
      </c>
      <c r="U2140" s="433">
        <v>0</v>
      </c>
      <c r="V2140" s="433">
        <v>0</v>
      </c>
      <c r="W2140" s="433">
        <v>0</v>
      </c>
      <c r="X2140" s="433">
        <v>0</v>
      </c>
      <c r="Y2140" s="433">
        <v>0</v>
      </c>
      <c r="Z2140" s="433">
        <v>0</v>
      </c>
      <c r="AA2140" s="433">
        <v>0</v>
      </c>
      <c r="AB2140" s="433">
        <v>0</v>
      </c>
      <c r="AC2140" s="433">
        <v>0</v>
      </c>
      <c r="AD2140" s="433">
        <v>0</v>
      </c>
      <c r="AE2140" s="433">
        <v>0</v>
      </c>
      <c r="AF2140" s="433">
        <v>0</v>
      </c>
      <c r="AG2140" s="433">
        <v>0</v>
      </c>
      <c r="AH2140" s="433">
        <v>69625.2</v>
      </c>
      <c r="AI2140" s="433">
        <v>0</v>
      </c>
      <c r="AJ2140" s="433">
        <v>0</v>
      </c>
      <c r="AK2140" s="175"/>
      <c r="AL2140" s="175">
        <v>2423676.6999999997</v>
      </c>
      <c r="AM2140" s="175">
        <v>2493301.9</v>
      </c>
      <c r="AN2140" s="175">
        <v>69625.2</v>
      </c>
    </row>
    <row r="2141" spans="1:40" s="105" customFormat="1" ht="20.3" customHeight="1" x14ac:dyDescent="0.35">
      <c r="A2141" s="256">
        <v>2024</v>
      </c>
      <c r="B2141" s="184">
        <f t="shared" si="297"/>
        <v>826</v>
      </c>
      <c r="C2141" s="286" t="s">
        <v>4003</v>
      </c>
      <c r="D2141" s="184">
        <v>38933</v>
      </c>
      <c r="E2141" s="287"/>
      <c r="F2141" s="287"/>
      <c r="G2141" s="287"/>
      <c r="H2141" s="288"/>
      <c r="I2141" s="288"/>
      <c r="J2141" s="288"/>
      <c r="K2141" s="289"/>
      <c r="L2141" s="289"/>
      <c r="M2141" s="289"/>
      <c r="N2141" s="289"/>
      <c r="O2141" s="289"/>
      <c r="P2141" s="289"/>
      <c r="Q2141" s="186">
        <f t="shared" si="295"/>
        <v>65331</v>
      </c>
      <c r="R2141" s="186">
        <f t="shared" si="298"/>
        <v>65331</v>
      </c>
      <c r="S2141" s="433">
        <v>0</v>
      </c>
      <c r="T2141" s="433">
        <v>0</v>
      </c>
      <c r="U2141" s="433">
        <v>0</v>
      </c>
      <c r="V2141" s="433">
        <v>0</v>
      </c>
      <c r="W2141" s="433">
        <v>0</v>
      </c>
      <c r="X2141" s="433">
        <v>0</v>
      </c>
      <c r="Y2141" s="433">
        <v>0</v>
      </c>
      <c r="Z2141" s="433">
        <v>0</v>
      </c>
      <c r="AA2141" s="433">
        <v>0</v>
      </c>
      <c r="AB2141" s="433">
        <v>0</v>
      </c>
      <c r="AC2141" s="433">
        <v>0</v>
      </c>
      <c r="AD2141" s="433">
        <v>0</v>
      </c>
      <c r="AE2141" s="433">
        <v>0</v>
      </c>
      <c r="AF2141" s="433">
        <v>0</v>
      </c>
      <c r="AG2141" s="433">
        <v>0</v>
      </c>
      <c r="AH2141" s="433">
        <v>65331</v>
      </c>
      <c r="AI2141" s="433">
        <v>0</v>
      </c>
      <c r="AJ2141" s="433">
        <v>0</v>
      </c>
      <c r="AK2141" s="175"/>
      <c r="AL2141" s="175" t="e">
        <v>#N/A</v>
      </c>
      <c r="AM2141" s="175" t="e">
        <v>#N/A</v>
      </c>
      <c r="AN2141" s="175" t="e">
        <v>#N/A</v>
      </c>
    </row>
    <row r="2142" spans="1:40" s="105" customFormat="1" ht="20.3" customHeight="1" x14ac:dyDescent="0.35">
      <c r="A2142" s="256">
        <v>2024</v>
      </c>
      <c r="B2142" s="184">
        <f t="shared" si="297"/>
        <v>827</v>
      </c>
      <c r="C2142" s="286" t="s">
        <v>3981</v>
      </c>
      <c r="D2142" s="184">
        <v>38936</v>
      </c>
      <c r="E2142" s="287"/>
      <c r="F2142" s="287"/>
      <c r="G2142" s="287"/>
      <c r="H2142" s="288"/>
      <c r="I2142" s="288"/>
      <c r="J2142" s="288"/>
      <c r="K2142" s="289"/>
      <c r="L2142" s="289"/>
      <c r="M2142" s="289"/>
      <c r="N2142" s="289"/>
      <c r="O2142" s="289"/>
      <c r="P2142" s="289"/>
      <c r="Q2142" s="186">
        <f t="shared" si="295"/>
        <v>65331</v>
      </c>
      <c r="R2142" s="186">
        <f t="shared" si="298"/>
        <v>65331</v>
      </c>
      <c r="S2142" s="433">
        <v>0</v>
      </c>
      <c r="T2142" s="433">
        <v>0</v>
      </c>
      <c r="U2142" s="433">
        <v>0</v>
      </c>
      <c r="V2142" s="433">
        <v>0</v>
      </c>
      <c r="W2142" s="433">
        <v>0</v>
      </c>
      <c r="X2142" s="433">
        <v>0</v>
      </c>
      <c r="Y2142" s="433">
        <v>0</v>
      </c>
      <c r="Z2142" s="433">
        <v>0</v>
      </c>
      <c r="AA2142" s="433">
        <v>0</v>
      </c>
      <c r="AB2142" s="433">
        <v>0</v>
      </c>
      <c r="AC2142" s="433">
        <v>0</v>
      </c>
      <c r="AD2142" s="433">
        <v>0</v>
      </c>
      <c r="AE2142" s="433">
        <v>0</v>
      </c>
      <c r="AF2142" s="433">
        <v>0</v>
      </c>
      <c r="AG2142" s="433">
        <v>0</v>
      </c>
      <c r="AH2142" s="433">
        <v>65331</v>
      </c>
      <c r="AI2142" s="433">
        <v>0</v>
      </c>
      <c r="AJ2142" s="433">
        <v>0</v>
      </c>
      <c r="AK2142" s="175"/>
      <c r="AL2142" s="175">
        <v>2329851.9700000002</v>
      </c>
      <c r="AM2142" s="175">
        <v>2395182.9700000002</v>
      </c>
      <c r="AN2142" s="175">
        <v>65331</v>
      </c>
    </row>
    <row r="2143" spans="1:40" s="105" customFormat="1" ht="20.3" customHeight="1" x14ac:dyDescent="0.35">
      <c r="A2143" s="256">
        <v>2024</v>
      </c>
      <c r="B2143" s="184">
        <f t="shared" si="297"/>
        <v>828</v>
      </c>
      <c r="C2143" s="286" t="s">
        <v>3324</v>
      </c>
      <c r="D2143" s="184">
        <v>38937</v>
      </c>
      <c r="E2143" s="287"/>
      <c r="F2143" s="287"/>
      <c r="G2143" s="287"/>
      <c r="H2143" s="288"/>
      <c r="I2143" s="288"/>
      <c r="J2143" s="288"/>
      <c r="K2143" s="289"/>
      <c r="L2143" s="289"/>
      <c r="M2143" s="289"/>
      <c r="N2143" s="289"/>
      <c r="O2143" s="289"/>
      <c r="P2143" s="289"/>
      <c r="Q2143" s="186">
        <f t="shared" si="295"/>
        <v>65331</v>
      </c>
      <c r="R2143" s="186">
        <f t="shared" si="298"/>
        <v>65331</v>
      </c>
      <c r="S2143" s="433">
        <v>0</v>
      </c>
      <c r="T2143" s="433">
        <v>0</v>
      </c>
      <c r="U2143" s="433">
        <v>0</v>
      </c>
      <c r="V2143" s="433">
        <v>0</v>
      </c>
      <c r="W2143" s="433">
        <v>0</v>
      </c>
      <c r="X2143" s="433">
        <v>0</v>
      </c>
      <c r="Y2143" s="433">
        <v>0</v>
      </c>
      <c r="Z2143" s="433">
        <v>0</v>
      </c>
      <c r="AA2143" s="433">
        <v>0</v>
      </c>
      <c r="AB2143" s="433">
        <v>0</v>
      </c>
      <c r="AC2143" s="433">
        <v>0</v>
      </c>
      <c r="AD2143" s="433">
        <v>0</v>
      </c>
      <c r="AE2143" s="433">
        <v>0</v>
      </c>
      <c r="AF2143" s="433">
        <v>0</v>
      </c>
      <c r="AG2143" s="433">
        <v>0</v>
      </c>
      <c r="AH2143" s="433">
        <v>65331</v>
      </c>
      <c r="AI2143" s="433">
        <v>0</v>
      </c>
      <c r="AJ2143" s="433">
        <v>0</v>
      </c>
      <c r="AK2143" s="175"/>
      <c r="AL2143" s="175" t="e">
        <v>#N/A</v>
      </c>
      <c r="AM2143" s="175" t="e">
        <v>#N/A</v>
      </c>
      <c r="AN2143" s="175" t="e">
        <v>#N/A</v>
      </c>
    </row>
    <row r="2144" spans="1:40" s="105" customFormat="1" ht="20.3" customHeight="1" x14ac:dyDescent="0.35">
      <c r="A2144" s="256">
        <v>2024</v>
      </c>
      <c r="B2144" s="184">
        <f t="shared" si="297"/>
        <v>829</v>
      </c>
      <c r="C2144" s="286" t="s">
        <v>3982</v>
      </c>
      <c r="D2144" s="184">
        <v>38938</v>
      </c>
      <c r="E2144" s="287"/>
      <c r="F2144" s="287"/>
      <c r="G2144" s="287"/>
      <c r="H2144" s="288"/>
      <c r="I2144" s="288"/>
      <c r="J2144" s="288"/>
      <c r="K2144" s="289"/>
      <c r="L2144" s="289"/>
      <c r="M2144" s="289"/>
      <c r="N2144" s="289"/>
      <c r="O2144" s="289"/>
      <c r="P2144" s="289"/>
      <c r="Q2144" s="186">
        <f t="shared" si="295"/>
        <v>65331</v>
      </c>
      <c r="R2144" s="186">
        <f t="shared" si="298"/>
        <v>65331</v>
      </c>
      <c r="S2144" s="433">
        <v>0</v>
      </c>
      <c r="T2144" s="433">
        <v>0</v>
      </c>
      <c r="U2144" s="433">
        <v>0</v>
      </c>
      <c r="V2144" s="433">
        <v>0</v>
      </c>
      <c r="W2144" s="433">
        <v>0</v>
      </c>
      <c r="X2144" s="433">
        <v>0</v>
      </c>
      <c r="Y2144" s="433">
        <v>0</v>
      </c>
      <c r="Z2144" s="433">
        <v>0</v>
      </c>
      <c r="AA2144" s="433">
        <v>0</v>
      </c>
      <c r="AB2144" s="433">
        <v>0</v>
      </c>
      <c r="AC2144" s="433">
        <v>0</v>
      </c>
      <c r="AD2144" s="433">
        <v>0</v>
      </c>
      <c r="AE2144" s="433">
        <v>0</v>
      </c>
      <c r="AF2144" s="433">
        <v>0</v>
      </c>
      <c r="AG2144" s="433">
        <v>0</v>
      </c>
      <c r="AH2144" s="433">
        <v>65331</v>
      </c>
      <c r="AI2144" s="433">
        <v>0</v>
      </c>
      <c r="AJ2144" s="433">
        <v>0</v>
      </c>
      <c r="AK2144" s="175"/>
      <c r="AL2144" s="175" t="e">
        <v>#N/A</v>
      </c>
      <c r="AM2144" s="175" t="e">
        <v>#N/A</v>
      </c>
      <c r="AN2144" s="175" t="e">
        <v>#N/A</v>
      </c>
    </row>
    <row r="2145" spans="1:40" s="105" customFormat="1" ht="20.3" customHeight="1" x14ac:dyDescent="0.35">
      <c r="A2145" s="256">
        <v>2024</v>
      </c>
      <c r="B2145" s="184">
        <f t="shared" si="297"/>
        <v>830</v>
      </c>
      <c r="C2145" s="286" t="s">
        <v>3326</v>
      </c>
      <c r="D2145" s="184">
        <v>38939</v>
      </c>
      <c r="E2145" s="287"/>
      <c r="F2145" s="287"/>
      <c r="G2145" s="287"/>
      <c r="H2145" s="288"/>
      <c r="I2145" s="288"/>
      <c r="J2145" s="288"/>
      <c r="K2145" s="289"/>
      <c r="L2145" s="289"/>
      <c r="M2145" s="289"/>
      <c r="N2145" s="289"/>
      <c r="O2145" s="289"/>
      <c r="P2145" s="289"/>
      <c r="Q2145" s="186">
        <f t="shared" si="295"/>
        <v>65331</v>
      </c>
      <c r="R2145" s="186">
        <f t="shared" si="298"/>
        <v>65331</v>
      </c>
      <c r="S2145" s="433">
        <v>0</v>
      </c>
      <c r="T2145" s="433">
        <v>0</v>
      </c>
      <c r="U2145" s="433">
        <v>0</v>
      </c>
      <c r="V2145" s="433">
        <v>0</v>
      </c>
      <c r="W2145" s="433">
        <v>0</v>
      </c>
      <c r="X2145" s="433">
        <v>0</v>
      </c>
      <c r="Y2145" s="433">
        <v>0</v>
      </c>
      <c r="Z2145" s="433">
        <v>0</v>
      </c>
      <c r="AA2145" s="433">
        <v>0</v>
      </c>
      <c r="AB2145" s="433">
        <v>0</v>
      </c>
      <c r="AC2145" s="433">
        <v>0</v>
      </c>
      <c r="AD2145" s="433">
        <v>0</v>
      </c>
      <c r="AE2145" s="433">
        <v>0</v>
      </c>
      <c r="AF2145" s="433">
        <v>0</v>
      </c>
      <c r="AG2145" s="433">
        <v>0</v>
      </c>
      <c r="AH2145" s="433">
        <v>65331</v>
      </c>
      <c r="AI2145" s="433">
        <v>0</v>
      </c>
      <c r="AJ2145" s="433">
        <v>0</v>
      </c>
      <c r="AK2145" s="175"/>
      <c r="AL2145" s="175" t="e">
        <v>#N/A</v>
      </c>
      <c r="AM2145" s="175" t="e">
        <v>#N/A</v>
      </c>
      <c r="AN2145" s="175" t="e">
        <v>#N/A</v>
      </c>
    </row>
    <row r="2146" spans="1:40" s="105" customFormat="1" ht="20.3" customHeight="1" x14ac:dyDescent="0.35">
      <c r="A2146" s="256">
        <v>2024</v>
      </c>
      <c r="B2146" s="184">
        <f t="shared" si="297"/>
        <v>831</v>
      </c>
      <c r="C2146" s="286" t="s">
        <v>3983</v>
      </c>
      <c r="D2146" s="184">
        <v>39295</v>
      </c>
      <c r="E2146" s="287"/>
      <c r="F2146" s="287"/>
      <c r="G2146" s="287"/>
      <c r="H2146" s="288"/>
      <c r="I2146" s="288"/>
      <c r="J2146" s="288"/>
      <c r="K2146" s="289"/>
      <c r="L2146" s="289"/>
      <c r="M2146" s="289"/>
      <c r="N2146" s="289"/>
      <c r="O2146" s="289"/>
      <c r="P2146" s="289"/>
      <c r="Q2146" s="186">
        <f t="shared" si="295"/>
        <v>55901.1</v>
      </c>
      <c r="R2146" s="186">
        <f t="shared" si="298"/>
        <v>55901.1</v>
      </c>
      <c r="S2146" s="433">
        <v>0</v>
      </c>
      <c r="T2146" s="433">
        <v>0</v>
      </c>
      <c r="U2146" s="433">
        <v>0</v>
      </c>
      <c r="V2146" s="433">
        <v>0</v>
      </c>
      <c r="W2146" s="433">
        <v>0</v>
      </c>
      <c r="X2146" s="433">
        <v>0</v>
      </c>
      <c r="Y2146" s="433">
        <v>0</v>
      </c>
      <c r="Z2146" s="433">
        <v>0</v>
      </c>
      <c r="AA2146" s="433">
        <v>0</v>
      </c>
      <c r="AB2146" s="433">
        <v>0</v>
      </c>
      <c r="AC2146" s="433">
        <v>0</v>
      </c>
      <c r="AD2146" s="433">
        <v>0</v>
      </c>
      <c r="AE2146" s="433">
        <v>0</v>
      </c>
      <c r="AF2146" s="433">
        <v>0</v>
      </c>
      <c r="AG2146" s="433">
        <v>0</v>
      </c>
      <c r="AH2146" s="433">
        <v>55901.1</v>
      </c>
      <c r="AI2146" s="433">
        <v>0</v>
      </c>
      <c r="AJ2146" s="433">
        <v>0</v>
      </c>
      <c r="AK2146" s="175"/>
      <c r="AL2146" s="175" t="e">
        <v>#N/A</v>
      </c>
      <c r="AM2146" s="175" t="e">
        <v>#N/A</v>
      </c>
      <c r="AN2146" s="175" t="e">
        <v>#N/A</v>
      </c>
    </row>
    <row r="2147" spans="1:40" s="105" customFormat="1" ht="20.3" customHeight="1" x14ac:dyDescent="0.35">
      <c r="A2147" s="256">
        <v>2024</v>
      </c>
      <c r="B2147" s="184">
        <f>B2146+1</f>
        <v>832</v>
      </c>
      <c r="C2147" s="286" t="s">
        <v>3328</v>
      </c>
      <c r="D2147" s="184">
        <v>39296</v>
      </c>
      <c r="E2147" s="287"/>
      <c r="F2147" s="287"/>
      <c r="G2147" s="287"/>
      <c r="H2147" s="288"/>
      <c r="I2147" s="288"/>
      <c r="J2147" s="288"/>
      <c r="K2147" s="289"/>
      <c r="L2147" s="289"/>
      <c r="M2147" s="289"/>
      <c r="N2147" s="289"/>
      <c r="O2147" s="289"/>
      <c r="P2147" s="289"/>
      <c r="Q2147" s="186">
        <f t="shared" si="295"/>
        <v>58854</v>
      </c>
      <c r="R2147" s="186">
        <f t="shared" si="298"/>
        <v>58854</v>
      </c>
      <c r="S2147" s="433">
        <v>0</v>
      </c>
      <c r="T2147" s="433">
        <v>0</v>
      </c>
      <c r="U2147" s="433">
        <v>0</v>
      </c>
      <c r="V2147" s="433">
        <v>0</v>
      </c>
      <c r="W2147" s="433">
        <v>0</v>
      </c>
      <c r="X2147" s="433">
        <v>0</v>
      </c>
      <c r="Y2147" s="433">
        <v>0</v>
      </c>
      <c r="Z2147" s="433">
        <v>0</v>
      </c>
      <c r="AA2147" s="433">
        <v>0</v>
      </c>
      <c r="AB2147" s="433">
        <v>0</v>
      </c>
      <c r="AC2147" s="433">
        <v>0</v>
      </c>
      <c r="AD2147" s="433">
        <v>0</v>
      </c>
      <c r="AE2147" s="433">
        <v>0</v>
      </c>
      <c r="AF2147" s="433">
        <v>0</v>
      </c>
      <c r="AG2147" s="433">
        <v>0</v>
      </c>
      <c r="AH2147" s="433">
        <v>58854</v>
      </c>
      <c r="AI2147" s="433">
        <v>0</v>
      </c>
      <c r="AJ2147" s="433">
        <v>0</v>
      </c>
      <c r="AK2147" s="175"/>
      <c r="AL2147" s="175" t="e">
        <v>#N/A</v>
      </c>
      <c r="AM2147" s="175" t="e">
        <v>#N/A</v>
      </c>
      <c r="AN2147" s="175" t="e">
        <v>#N/A</v>
      </c>
    </row>
    <row r="2148" spans="1:40" s="105" customFormat="1" ht="20.3" customHeight="1" x14ac:dyDescent="0.35">
      <c r="A2148" s="256">
        <v>2024</v>
      </c>
      <c r="B2148" s="184">
        <f t="shared" si="297"/>
        <v>833</v>
      </c>
      <c r="C2148" s="286" t="s">
        <v>3329</v>
      </c>
      <c r="D2148" s="184">
        <v>39297</v>
      </c>
      <c r="E2148" s="287"/>
      <c r="F2148" s="287"/>
      <c r="G2148" s="287"/>
      <c r="H2148" s="288"/>
      <c r="I2148" s="288"/>
      <c r="J2148" s="288"/>
      <c r="K2148" s="289"/>
      <c r="L2148" s="289"/>
      <c r="M2148" s="289"/>
      <c r="N2148" s="289"/>
      <c r="O2148" s="289"/>
      <c r="P2148" s="289"/>
      <c r="Q2148" s="186">
        <f t="shared" si="295"/>
        <v>60577.8</v>
      </c>
      <c r="R2148" s="186">
        <f t="shared" si="298"/>
        <v>60577.8</v>
      </c>
      <c r="S2148" s="433">
        <v>0</v>
      </c>
      <c r="T2148" s="433">
        <v>0</v>
      </c>
      <c r="U2148" s="433">
        <v>0</v>
      </c>
      <c r="V2148" s="433">
        <v>0</v>
      </c>
      <c r="W2148" s="433">
        <v>0</v>
      </c>
      <c r="X2148" s="433">
        <v>0</v>
      </c>
      <c r="Y2148" s="433">
        <v>0</v>
      </c>
      <c r="Z2148" s="433">
        <v>0</v>
      </c>
      <c r="AA2148" s="433">
        <v>0</v>
      </c>
      <c r="AB2148" s="433">
        <v>0</v>
      </c>
      <c r="AC2148" s="433">
        <v>0</v>
      </c>
      <c r="AD2148" s="433">
        <v>0</v>
      </c>
      <c r="AE2148" s="433">
        <v>0</v>
      </c>
      <c r="AF2148" s="433">
        <v>0</v>
      </c>
      <c r="AG2148" s="433">
        <v>0</v>
      </c>
      <c r="AH2148" s="433">
        <v>60577.8</v>
      </c>
      <c r="AI2148" s="433">
        <v>0</v>
      </c>
      <c r="AJ2148" s="433">
        <v>0</v>
      </c>
      <c r="AK2148" s="175"/>
      <c r="AL2148" s="175">
        <v>2322566.06</v>
      </c>
      <c r="AM2148" s="175">
        <v>2383143.86</v>
      </c>
      <c r="AN2148" s="175">
        <v>60577.8</v>
      </c>
    </row>
    <row r="2149" spans="1:40" s="105" customFormat="1" ht="20.3" customHeight="1" x14ac:dyDescent="0.35">
      <c r="A2149" s="256">
        <v>2024</v>
      </c>
      <c r="B2149" s="184">
        <f t="shared" si="297"/>
        <v>834</v>
      </c>
      <c r="C2149" s="286" t="s">
        <v>3330</v>
      </c>
      <c r="D2149" s="184">
        <v>39300</v>
      </c>
      <c r="E2149" s="287"/>
      <c r="F2149" s="287"/>
      <c r="G2149" s="287"/>
      <c r="H2149" s="288"/>
      <c r="I2149" s="288"/>
      <c r="J2149" s="288"/>
      <c r="K2149" s="289"/>
      <c r="L2149" s="289"/>
      <c r="M2149" s="289"/>
      <c r="N2149" s="289"/>
      <c r="O2149" s="289"/>
      <c r="P2149" s="289"/>
      <c r="Q2149" s="186">
        <f t="shared" si="295"/>
        <v>53580.6</v>
      </c>
      <c r="R2149" s="186">
        <f>SUM(S2149:AI2149)</f>
        <v>53580.6</v>
      </c>
      <c r="S2149" s="433">
        <v>0</v>
      </c>
      <c r="T2149" s="433">
        <v>0</v>
      </c>
      <c r="U2149" s="433">
        <v>0</v>
      </c>
      <c r="V2149" s="433">
        <v>0</v>
      </c>
      <c r="W2149" s="433">
        <v>0</v>
      </c>
      <c r="X2149" s="433">
        <v>0</v>
      </c>
      <c r="Y2149" s="433">
        <v>0</v>
      </c>
      <c r="Z2149" s="433">
        <v>0</v>
      </c>
      <c r="AA2149" s="433">
        <v>0</v>
      </c>
      <c r="AB2149" s="433">
        <v>0</v>
      </c>
      <c r="AC2149" s="433">
        <v>0</v>
      </c>
      <c r="AD2149" s="433">
        <v>0</v>
      </c>
      <c r="AE2149" s="433">
        <v>0</v>
      </c>
      <c r="AF2149" s="433">
        <v>0</v>
      </c>
      <c r="AG2149" s="433">
        <v>0</v>
      </c>
      <c r="AH2149" s="433">
        <v>53580.6</v>
      </c>
      <c r="AI2149" s="433">
        <v>0</v>
      </c>
      <c r="AJ2149" s="433">
        <v>0</v>
      </c>
      <c r="AK2149" s="175"/>
      <c r="AL2149" s="175">
        <v>3034453.6799999997</v>
      </c>
      <c r="AM2149" s="175">
        <v>3088034.28</v>
      </c>
      <c r="AN2149" s="175">
        <v>53580.6</v>
      </c>
    </row>
    <row r="2150" spans="1:40" s="105" customFormat="1" ht="20.3" customHeight="1" x14ac:dyDescent="0.35">
      <c r="A2150" s="256">
        <v>2024</v>
      </c>
      <c r="B2150" s="184">
        <f t="shared" si="297"/>
        <v>835</v>
      </c>
      <c r="C2150" s="286" t="s">
        <v>3984</v>
      </c>
      <c r="D2150" s="184">
        <v>39201</v>
      </c>
      <c r="E2150" s="287"/>
      <c r="F2150" s="287"/>
      <c r="G2150" s="287"/>
      <c r="H2150" s="288"/>
      <c r="I2150" s="288"/>
      <c r="J2150" s="288"/>
      <c r="K2150" s="289"/>
      <c r="L2150" s="289"/>
      <c r="M2150" s="289"/>
      <c r="N2150" s="289"/>
      <c r="O2150" s="289"/>
      <c r="P2150" s="289"/>
      <c r="Q2150" s="186">
        <f t="shared" si="295"/>
        <v>43411.5</v>
      </c>
      <c r="R2150" s="186">
        <f t="shared" ref="R2150:R2158" si="299">SUM(S2150:AI2150)</f>
        <v>43411.5</v>
      </c>
      <c r="S2150" s="433">
        <v>0</v>
      </c>
      <c r="T2150" s="433">
        <v>0</v>
      </c>
      <c r="U2150" s="433">
        <v>0</v>
      </c>
      <c r="V2150" s="433">
        <v>0</v>
      </c>
      <c r="W2150" s="433">
        <v>0</v>
      </c>
      <c r="X2150" s="433">
        <v>0</v>
      </c>
      <c r="Y2150" s="433">
        <v>0</v>
      </c>
      <c r="Z2150" s="433">
        <v>0</v>
      </c>
      <c r="AA2150" s="433">
        <v>0</v>
      </c>
      <c r="AB2150" s="433">
        <v>0</v>
      </c>
      <c r="AC2150" s="433">
        <v>0</v>
      </c>
      <c r="AD2150" s="433">
        <v>0</v>
      </c>
      <c r="AE2150" s="433">
        <v>0</v>
      </c>
      <c r="AF2150" s="433">
        <v>0</v>
      </c>
      <c r="AG2150" s="433">
        <v>0</v>
      </c>
      <c r="AH2150" s="433">
        <v>43411.5</v>
      </c>
      <c r="AI2150" s="433">
        <v>0</v>
      </c>
      <c r="AJ2150" s="433">
        <v>0</v>
      </c>
      <c r="AK2150" s="175"/>
      <c r="AL2150" s="175">
        <v>9922982.4700000007</v>
      </c>
      <c r="AM2150" s="175">
        <v>9966393.9700000007</v>
      </c>
      <c r="AN2150" s="175">
        <v>43411.5</v>
      </c>
    </row>
    <row r="2151" spans="1:40" s="105" customFormat="1" ht="20.3" customHeight="1" x14ac:dyDescent="0.35">
      <c r="A2151" s="256">
        <v>2024</v>
      </c>
      <c r="B2151" s="184">
        <f t="shared" si="297"/>
        <v>836</v>
      </c>
      <c r="C2151" s="286" t="s">
        <v>3985</v>
      </c>
      <c r="D2151" s="184">
        <v>39202</v>
      </c>
      <c r="E2151" s="287"/>
      <c r="F2151" s="287"/>
      <c r="G2151" s="287"/>
      <c r="H2151" s="288"/>
      <c r="I2151" s="288"/>
      <c r="J2151" s="288"/>
      <c r="K2151" s="289"/>
      <c r="L2151" s="289"/>
      <c r="M2151" s="289"/>
      <c r="N2151" s="289"/>
      <c r="O2151" s="289"/>
      <c r="P2151" s="289"/>
      <c r="Q2151" s="186">
        <f t="shared" si="295"/>
        <v>61335</v>
      </c>
      <c r="R2151" s="186">
        <f t="shared" si="299"/>
        <v>61335</v>
      </c>
      <c r="S2151" s="433">
        <v>0</v>
      </c>
      <c r="T2151" s="433">
        <v>0</v>
      </c>
      <c r="U2151" s="433">
        <v>0</v>
      </c>
      <c r="V2151" s="433">
        <v>0</v>
      </c>
      <c r="W2151" s="433">
        <v>0</v>
      </c>
      <c r="X2151" s="433">
        <v>0</v>
      </c>
      <c r="Y2151" s="433">
        <v>0</v>
      </c>
      <c r="Z2151" s="433">
        <v>0</v>
      </c>
      <c r="AA2151" s="433">
        <v>0</v>
      </c>
      <c r="AB2151" s="433">
        <v>0</v>
      </c>
      <c r="AC2151" s="433">
        <v>0</v>
      </c>
      <c r="AD2151" s="433">
        <v>0</v>
      </c>
      <c r="AE2151" s="433">
        <v>0</v>
      </c>
      <c r="AF2151" s="433">
        <v>0</v>
      </c>
      <c r="AG2151" s="433">
        <v>0</v>
      </c>
      <c r="AH2151" s="433">
        <v>61335</v>
      </c>
      <c r="AI2151" s="433">
        <v>0</v>
      </c>
      <c r="AJ2151" s="433">
        <v>0</v>
      </c>
      <c r="AK2151" s="175"/>
      <c r="AL2151" s="175">
        <v>13901769</v>
      </c>
      <c r="AM2151" s="175">
        <v>13963104</v>
      </c>
      <c r="AN2151" s="175">
        <v>61335</v>
      </c>
    </row>
    <row r="2152" spans="1:40" s="105" customFormat="1" ht="20.3" customHeight="1" x14ac:dyDescent="0.35">
      <c r="A2152" s="256">
        <v>2024</v>
      </c>
      <c r="B2152" s="184">
        <f t="shared" si="297"/>
        <v>837</v>
      </c>
      <c r="C2152" s="286" t="s">
        <v>3986</v>
      </c>
      <c r="D2152" s="184">
        <v>39203</v>
      </c>
      <c r="E2152" s="287"/>
      <c r="F2152" s="287"/>
      <c r="G2152" s="287"/>
      <c r="H2152" s="288"/>
      <c r="I2152" s="288"/>
      <c r="J2152" s="288"/>
      <c r="K2152" s="289"/>
      <c r="L2152" s="289"/>
      <c r="M2152" s="289"/>
      <c r="N2152" s="289"/>
      <c r="O2152" s="289"/>
      <c r="P2152" s="289"/>
      <c r="Q2152" s="186">
        <f t="shared" si="295"/>
        <v>28422</v>
      </c>
      <c r="R2152" s="186">
        <f t="shared" si="299"/>
        <v>28422</v>
      </c>
      <c r="S2152" s="433">
        <v>0</v>
      </c>
      <c r="T2152" s="433">
        <v>0</v>
      </c>
      <c r="U2152" s="433">
        <v>0</v>
      </c>
      <c r="V2152" s="433">
        <v>0</v>
      </c>
      <c r="W2152" s="433">
        <v>0</v>
      </c>
      <c r="X2152" s="433">
        <v>0</v>
      </c>
      <c r="Y2152" s="433">
        <v>0</v>
      </c>
      <c r="Z2152" s="433">
        <v>0</v>
      </c>
      <c r="AA2152" s="433">
        <v>0</v>
      </c>
      <c r="AB2152" s="433">
        <v>0</v>
      </c>
      <c r="AC2152" s="433">
        <v>0</v>
      </c>
      <c r="AD2152" s="433">
        <v>0</v>
      </c>
      <c r="AE2152" s="433">
        <v>0</v>
      </c>
      <c r="AF2152" s="433">
        <v>0</v>
      </c>
      <c r="AG2152" s="433">
        <v>0</v>
      </c>
      <c r="AH2152" s="433">
        <v>28422</v>
      </c>
      <c r="AI2152" s="433">
        <v>0</v>
      </c>
      <c r="AJ2152" s="433">
        <v>0</v>
      </c>
      <c r="AK2152" s="175"/>
      <c r="AL2152" s="175">
        <v>6421165.5499999998</v>
      </c>
      <c r="AM2152" s="175">
        <v>6449587.5499999998</v>
      </c>
      <c r="AN2152" s="175">
        <v>28422</v>
      </c>
    </row>
    <row r="2153" spans="1:40" s="105" customFormat="1" ht="20.3" customHeight="1" x14ac:dyDescent="0.35">
      <c r="A2153" s="256">
        <v>2024</v>
      </c>
      <c r="B2153" s="184">
        <f t="shared" si="297"/>
        <v>838</v>
      </c>
      <c r="C2153" s="286" t="s">
        <v>3987</v>
      </c>
      <c r="D2153" s="184">
        <v>39204</v>
      </c>
      <c r="E2153" s="287"/>
      <c r="F2153" s="287"/>
      <c r="G2153" s="287"/>
      <c r="H2153" s="288"/>
      <c r="I2153" s="288"/>
      <c r="J2153" s="288"/>
      <c r="K2153" s="289"/>
      <c r="L2153" s="289"/>
      <c r="M2153" s="289"/>
      <c r="N2153" s="289"/>
      <c r="O2153" s="289"/>
      <c r="P2153" s="289"/>
      <c r="Q2153" s="186">
        <f t="shared" si="295"/>
        <v>25717.5</v>
      </c>
      <c r="R2153" s="186">
        <f t="shared" si="299"/>
        <v>25717.5</v>
      </c>
      <c r="S2153" s="433">
        <v>0</v>
      </c>
      <c r="T2153" s="433">
        <v>0</v>
      </c>
      <c r="U2153" s="433">
        <v>0</v>
      </c>
      <c r="V2153" s="433">
        <v>0</v>
      </c>
      <c r="W2153" s="433">
        <v>0</v>
      </c>
      <c r="X2153" s="433">
        <v>0</v>
      </c>
      <c r="Y2153" s="433">
        <v>0</v>
      </c>
      <c r="Z2153" s="433">
        <v>0</v>
      </c>
      <c r="AA2153" s="433">
        <v>0</v>
      </c>
      <c r="AB2153" s="433">
        <v>0</v>
      </c>
      <c r="AC2153" s="433">
        <v>0</v>
      </c>
      <c r="AD2153" s="433">
        <v>0</v>
      </c>
      <c r="AE2153" s="433">
        <v>0</v>
      </c>
      <c r="AF2153" s="433">
        <v>0</v>
      </c>
      <c r="AG2153" s="433">
        <v>0</v>
      </c>
      <c r="AH2153" s="433">
        <v>25717.5</v>
      </c>
      <c r="AI2153" s="433">
        <v>0</v>
      </c>
      <c r="AJ2153" s="433">
        <v>0</v>
      </c>
      <c r="AK2153" s="175"/>
      <c r="AL2153" s="175">
        <v>6244905.6200000001</v>
      </c>
      <c r="AM2153" s="175">
        <v>6270623.1200000001</v>
      </c>
      <c r="AN2153" s="175">
        <v>25717.5</v>
      </c>
    </row>
    <row r="2154" spans="1:40" s="105" customFormat="1" ht="20.3" customHeight="1" x14ac:dyDescent="0.35">
      <c r="A2154" s="256">
        <v>2024</v>
      </c>
      <c r="B2154" s="184">
        <f t="shared" si="297"/>
        <v>839</v>
      </c>
      <c r="C2154" s="286" t="s">
        <v>3988</v>
      </c>
      <c r="D2154" s="184">
        <v>39207</v>
      </c>
      <c r="E2154" s="287"/>
      <c r="F2154" s="287"/>
      <c r="G2154" s="287"/>
      <c r="H2154" s="288"/>
      <c r="I2154" s="288"/>
      <c r="J2154" s="288"/>
      <c r="K2154" s="289"/>
      <c r="L2154" s="289"/>
      <c r="M2154" s="289"/>
      <c r="N2154" s="289"/>
      <c r="O2154" s="289"/>
      <c r="P2154" s="289"/>
      <c r="Q2154" s="186">
        <f t="shared" si="295"/>
        <v>27445.5</v>
      </c>
      <c r="R2154" s="186">
        <f t="shared" si="299"/>
        <v>27445.5</v>
      </c>
      <c r="S2154" s="433">
        <v>0</v>
      </c>
      <c r="T2154" s="433">
        <v>0</v>
      </c>
      <c r="U2154" s="433">
        <v>0</v>
      </c>
      <c r="V2154" s="433">
        <v>0</v>
      </c>
      <c r="W2154" s="433">
        <v>0</v>
      </c>
      <c r="X2154" s="433">
        <v>0</v>
      </c>
      <c r="Y2154" s="433">
        <v>0</v>
      </c>
      <c r="Z2154" s="433">
        <v>0</v>
      </c>
      <c r="AA2154" s="433">
        <v>0</v>
      </c>
      <c r="AB2154" s="433">
        <v>0</v>
      </c>
      <c r="AC2154" s="433">
        <v>0</v>
      </c>
      <c r="AD2154" s="433">
        <v>0</v>
      </c>
      <c r="AE2154" s="433">
        <v>0</v>
      </c>
      <c r="AF2154" s="433">
        <v>0</v>
      </c>
      <c r="AG2154" s="433">
        <v>0</v>
      </c>
      <c r="AH2154" s="433">
        <v>27445.5</v>
      </c>
      <c r="AI2154" s="433">
        <v>0</v>
      </c>
      <c r="AJ2154" s="433">
        <v>0</v>
      </c>
      <c r="AK2154" s="175"/>
      <c r="AL2154" s="175">
        <v>6354754.54</v>
      </c>
      <c r="AM2154" s="175">
        <v>6382200.04</v>
      </c>
      <c r="AN2154" s="175">
        <v>27445.5</v>
      </c>
    </row>
    <row r="2155" spans="1:40" s="105" customFormat="1" ht="20.3" customHeight="1" x14ac:dyDescent="0.35">
      <c r="A2155" s="256">
        <v>2024</v>
      </c>
      <c r="B2155" s="184">
        <f t="shared" si="297"/>
        <v>840</v>
      </c>
      <c r="C2155" s="286" t="s">
        <v>3989</v>
      </c>
      <c r="D2155" s="184">
        <v>39210</v>
      </c>
      <c r="E2155" s="287"/>
      <c r="F2155" s="287"/>
      <c r="G2155" s="287"/>
      <c r="H2155" s="288"/>
      <c r="I2155" s="288"/>
      <c r="J2155" s="288"/>
      <c r="K2155" s="289"/>
      <c r="L2155" s="289"/>
      <c r="M2155" s="289"/>
      <c r="N2155" s="289"/>
      <c r="O2155" s="289"/>
      <c r="P2155" s="289"/>
      <c r="Q2155" s="186">
        <f t="shared" si="295"/>
        <v>43488</v>
      </c>
      <c r="R2155" s="186">
        <f t="shared" si="299"/>
        <v>43488</v>
      </c>
      <c r="S2155" s="433">
        <v>0</v>
      </c>
      <c r="T2155" s="433">
        <v>0</v>
      </c>
      <c r="U2155" s="433">
        <v>0</v>
      </c>
      <c r="V2155" s="433">
        <v>0</v>
      </c>
      <c r="W2155" s="433">
        <v>0</v>
      </c>
      <c r="X2155" s="433">
        <v>0</v>
      </c>
      <c r="Y2155" s="433">
        <v>0</v>
      </c>
      <c r="Z2155" s="433">
        <v>0</v>
      </c>
      <c r="AA2155" s="433">
        <v>0</v>
      </c>
      <c r="AB2155" s="433">
        <v>0</v>
      </c>
      <c r="AC2155" s="433">
        <v>0</v>
      </c>
      <c r="AD2155" s="433">
        <v>0</v>
      </c>
      <c r="AE2155" s="433">
        <v>0</v>
      </c>
      <c r="AF2155" s="433">
        <v>0</v>
      </c>
      <c r="AG2155" s="433">
        <v>0</v>
      </c>
      <c r="AH2155" s="433">
        <v>43488</v>
      </c>
      <c r="AI2155" s="433">
        <v>0</v>
      </c>
      <c r="AJ2155" s="433">
        <v>0</v>
      </c>
      <c r="AK2155" s="175"/>
      <c r="AL2155" s="175">
        <v>10251015.779999999</v>
      </c>
      <c r="AM2155" s="175">
        <v>10294503.779999999</v>
      </c>
      <c r="AN2155" s="175">
        <v>43488</v>
      </c>
    </row>
    <row r="2156" spans="1:40" s="105" customFormat="1" ht="20.3" customHeight="1" x14ac:dyDescent="0.35">
      <c r="A2156" s="256">
        <v>2024</v>
      </c>
      <c r="B2156" s="184">
        <f t="shared" si="297"/>
        <v>841</v>
      </c>
      <c r="C2156" s="286" t="s">
        <v>3990</v>
      </c>
      <c r="D2156" s="184">
        <v>39189</v>
      </c>
      <c r="E2156" s="287"/>
      <c r="F2156" s="287"/>
      <c r="G2156" s="287"/>
      <c r="H2156" s="288"/>
      <c r="I2156" s="288"/>
      <c r="J2156" s="288"/>
      <c r="K2156" s="289"/>
      <c r="L2156" s="289"/>
      <c r="M2156" s="289"/>
      <c r="N2156" s="289"/>
      <c r="O2156" s="289"/>
      <c r="P2156" s="289"/>
      <c r="Q2156" s="186">
        <f t="shared" si="295"/>
        <v>98482.5</v>
      </c>
      <c r="R2156" s="186">
        <f t="shared" si="299"/>
        <v>98482.5</v>
      </c>
      <c r="S2156" s="433">
        <v>0</v>
      </c>
      <c r="T2156" s="433">
        <v>0</v>
      </c>
      <c r="U2156" s="433">
        <v>0</v>
      </c>
      <c r="V2156" s="433">
        <v>0</v>
      </c>
      <c r="W2156" s="433">
        <v>0</v>
      </c>
      <c r="X2156" s="433">
        <v>0</v>
      </c>
      <c r="Y2156" s="433">
        <v>0</v>
      </c>
      <c r="Z2156" s="433">
        <v>0</v>
      </c>
      <c r="AA2156" s="433">
        <v>0</v>
      </c>
      <c r="AB2156" s="433">
        <v>0</v>
      </c>
      <c r="AC2156" s="433">
        <v>0</v>
      </c>
      <c r="AD2156" s="433">
        <v>0</v>
      </c>
      <c r="AE2156" s="433">
        <v>0</v>
      </c>
      <c r="AF2156" s="433">
        <v>0</v>
      </c>
      <c r="AG2156" s="433">
        <v>0</v>
      </c>
      <c r="AH2156" s="433">
        <v>98482.5</v>
      </c>
      <c r="AI2156" s="433">
        <v>0</v>
      </c>
      <c r="AJ2156" s="433">
        <v>0</v>
      </c>
      <c r="AK2156" s="175"/>
      <c r="AL2156" s="175">
        <v>20888229.210000001</v>
      </c>
      <c r="AM2156" s="175">
        <v>20986711.710000001</v>
      </c>
      <c r="AN2156" s="175">
        <v>98482.5</v>
      </c>
    </row>
    <row r="2157" spans="1:40" s="105" customFormat="1" ht="20.3" customHeight="1" x14ac:dyDescent="0.35">
      <c r="A2157" s="256">
        <v>2024</v>
      </c>
      <c r="B2157" s="184">
        <f t="shared" si="297"/>
        <v>842</v>
      </c>
      <c r="C2157" s="286" t="s">
        <v>3991</v>
      </c>
      <c r="D2157" s="184">
        <v>39190</v>
      </c>
      <c r="E2157" s="287"/>
      <c r="F2157" s="287"/>
      <c r="G2157" s="287"/>
      <c r="H2157" s="288"/>
      <c r="I2157" s="288"/>
      <c r="J2157" s="288"/>
      <c r="K2157" s="289"/>
      <c r="L2157" s="289"/>
      <c r="M2157" s="289"/>
      <c r="N2157" s="289"/>
      <c r="O2157" s="289"/>
      <c r="P2157" s="289"/>
      <c r="Q2157" s="186">
        <f t="shared" si="295"/>
        <v>54715.5</v>
      </c>
      <c r="R2157" s="186">
        <f>SUM(S2157:AI2157)</f>
        <v>54715.5</v>
      </c>
      <c r="S2157" s="433">
        <v>0</v>
      </c>
      <c r="T2157" s="433">
        <v>0</v>
      </c>
      <c r="U2157" s="433">
        <v>0</v>
      </c>
      <c r="V2157" s="433">
        <v>0</v>
      </c>
      <c r="W2157" s="433">
        <v>0</v>
      </c>
      <c r="X2157" s="433">
        <v>0</v>
      </c>
      <c r="Y2157" s="433">
        <v>0</v>
      </c>
      <c r="Z2157" s="433">
        <v>0</v>
      </c>
      <c r="AA2157" s="433">
        <v>0</v>
      </c>
      <c r="AB2157" s="433">
        <v>0</v>
      </c>
      <c r="AC2157" s="433">
        <v>0</v>
      </c>
      <c r="AD2157" s="433">
        <v>0</v>
      </c>
      <c r="AE2157" s="433">
        <v>0</v>
      </c>
      <c r="AF2157" s="433">
        <v>0</v>
      </c>
      <c r="AG2157" s="433">
        <v>0</v>
      </c>
      <c r="AH2157" s="433">
        <v>54715.5</v>
      </c>
      <c r="AI2157" s="433">
        <v>0</v>
      </c>
      <c r="AJ2157" s="433">
        <v>0</v>
      </c>
      <c r="AK2157" s="175"/>
      <c r="AL2157" s="175">
        <v>12737639.98</v>
      </c>
      <c r="AM2157" s="175">
        <v>12792355.48</v>
      </c>
      <c r="AN2157" s="175">
        <v>54715.5</v>
      </c>
    </row>
    <row r="2158" spans="1:40" s="105" customFormat="1" ht="20.3" customHeight="1" x14ac:dyDescent="0.35">
      <c r="A2158" s="256">
        <v>2024</v>
      </c>
      <c r="B2158" s="184">
        <f t="shared" si="297"/>
        <v>843</v>
      </c>
      <c r="C2158" s="286" t="s">
        <v>3992</v>
      </c>
      <c r="D2158" s="184">
        <v>39191</v>
      </c>
      <c r="E2158" s="287"/>
      <c r="F2158" s="287"/>
      <c r="G2158" s="287"/>
      <c r="H2158" s="288"/>
      <c r="I2158" s="288"/>
      <c r="J2158" s="288"/>
      <c r="K2158" s="289"/>
      <c r="L2158" s="289"/>
      <c r="M2158" s="289"/>
      <c r="N2158" s="289"/>
      <c r="O2158" s="289"/>
      <c r="P2158" s="289"/>
      <c r="Q2158" s="186">
        <f t="shared" si="295"/>
        <v>47700</v>
      </c>
      <c r="R2158" s="186">
        <f t="shared" si="299"/>
        <v>47700</v>
      </c>
      <c r="S2158" s="433">
        <v>0</v>
      </c>
      <c r="T2158" s="433">
        <v>0</v>
      </c>
      <c r="U2158" s="433">
        <v>0</v>
      </c>
      <c r="V2158" s="433">
        <v>0</v>
      </c>
      <c r="W2158" s="433">
        <v>0</v>
      </c>
      <c r="X2158" s="433">
        <v>0</v>
      </c>
      <c r="Y2158" s="433">
        <v>0</v>
      </c>
      <c r="Z2158" s="433">
        <v>0</v>
      </c>
      <c r="AA2158" s="433">
        <v>0</v>
      </c>
      <c r="AB2158" s="433">
        <v>0</v>
      </c>
      <c r="AC2158" s="433">
        <v>0</v>
      </c>
      <c r="AD2158" s="433">
        <v>0</v>
      </c>
      <c r="AE2158" s="433">
        <v>0</v>
      </c>
      <c r="AF2158" s="433">
        <v>0</v>
      </c>
      <c r="AG2158" s="433">
        <v>0</v>
      </c>
      <c r="AH2158" s="433">
        <v>47700</v>
      </c>
      <c r="AI2158" s="433">
        <v>0</v>
      </c>
      <c r="AJ2158" s="433">
        <v>0</v>
      </c>
      <c r="AK2158" s="175"/>
      <c r="AL2158" s="175">
        <v>10258084.039999999</v>
      </c>
      <c r="AM2158" s="175">
        <v>10305784.039999999</v>
      </c>
      <c r="AN2158" s="175">
        <v>47700</v>
      </c>
    </row>
    <row r="2159" spans="1:40" s="105" customFormat="1" ht="20.3" customHeight="1" x14ac:dyDescent="0.35">
      <c r="A2159" s="256">
        <v>2024</v>
      </c>
      <c r="B2159" s="184">
        <f t="shared" si="297"/>
        <v>844</v>
      </c>
      <c r="C2159" s="286" t="s">
        <v>4090</v>
      </c>
      <c r="D2159" s="184">
        <v>38895</v>
      </c>
      <c r="E2159" s="287"/>
      <c r="F2159" s="287"/>
      <c r="G2159" s="287"/>
      <c r="H2159" s="288"/>
      <c r="I2159" s="288"/>
      <c r="J2159" s="288"/>
      <c r="K2159" s="289"/>
      <c r="L2159" s="289"/>
      <c r="M2159" s="289"/>
      <c r="N2159" s="289"/>
      <c r="O2159" s="289"/>
      <c r="P2159" s="289"/>
      <c r="Q2159" s="186">
        <f t="shared" si="295"/>
        <v>12316.44</v>
      </c>
      <c r="R2159" s="186">
        <f t="shared" ref="R2159:R2170" si="300">SUM(S2159:AI2159)</f>
        <v>12316.44</v>
      </c>
      <c r="S2159" s="433">
        <v>0</v>
      </c>
      <c r="T2159" s="433">
        <v>0</v>
      </c>
      <c r="U2159" s="433">
        <v>0</v>
      </c>
      <c r="V2159" s="433">
        <v>0</v>
      </c>
      <c r="W2159" s="433">
        <v>0</v>
      </c>
      <c r="X2159" s="433">
        <v>0</v>
      </c>
      <c r="Y2159" s="433">
        <v>0</v>
      </c>
      <c r="Z2159" s="433">
        <v>0</v>
      </c>
      <c r="AA2159" s="433">
        <v>0</v>
      </c>
      <c r="AB2159" s="433">
        <v>0</v>
      </c>
      <c r="AC2159" s="433">
        <v>0</v>
      </c>
      <c r="AD2159" s="433">
        <v>0</v>
      </c>
      <c r="AE2159" s="433">
        <v>0</v>
      </c>
      <c r="AF2159" s="433">
        <v>0</v>
      </c>
      <c r="AG2159" s="433">
        <v>0</v>
      </c>
      <c r="AH2159" s="433">
        <v>12316.44</v>
      </c>
      <c r="AI2159" s="433">
        <v>0</v>
      </c>
      <c r="AJ2159" s="433">
        <v>0</v>
      </c>
      <c r="AK2159" s="175"/>
      <c r="AL2159" s="175" t="e">
        <v>#N/A</v>
      </c>
      <c r="AM2159" s="175" t="e">
        <v>#N/A</v>
      </c>
      <c r="AN2159" s="175" t="e">
        <v>#N/A</v>
      </c>
    </row>
    <row r="2160" spans="1:40" s="105" customFormat="1" ht="20.3" customHeight="1" x14ac:dyDescent="0.35">
      <c r="A2160" s="256">
        <v>2024</v>
      </c>
      <c r="B2160" s="184">
        <f t="shared" si="297"/>
        <v>845</v>
      </c>
      <c r="C2160" s="286" t="s">
        <v>4091</v>
      </c>
      <c r="D2160" s="184">
        <v>38985</v>
      </c>
      <c r="E2160" s="287"/>
      <c r="F2160" s="287"/>
      <c r="G2160" s="287"/>
      <c r="H2160" s="288"/>
      <c r="I2160" s="288"/>
      <c r="J2160" s="288"/>
      <c r="K2160" s="289"/>
      <c r="L2160" s="289"/>
      <c r="M2160" s="289"/>
      <c r="N2160" s="289"/>
      <c r="O2160" s="289"/>
      <c r="P2160" s="289"/>
      <c r="Q2160" s="186">
        <f t="shared" si="295"/>
        <v>76239</v>
      </c>
      <c r="R2160" s="186">
        <f t="shared" si="300"/>
        <v>76239</v>
      </c>
      <c r="S2160" s="433">
        <v>0</v>
      </c>
      <c r="T2160" s="433">
        <v>0</v>
      </c>
      <c r="U2160" s="433">
        <v>0</v>
      </c>
      <c r="V2160" s="433">
        <v>0</v>
      </c>
      <c r="W2160" s="433">
        <v>0</v>
      </c>
      <c r="X2160" s="433">
        <v>0</v>
      </c>
      <c r="Y2160" s="433">
        <v>0</v>
      </c>
      <c r="Z2160" s="433">
        <v>0</v>
      </c>
      <c r="AA2160" s="433">
        <v>0</v>
      </c>
      <c r="AB2160" s="433">
        <v>0</v>
      </c>
      <c r="AC2160" s="433">
        <v>0</v>
      </c>
      <c r="AD2160" s="433">
        <v>0</v>
      </c>
      <c r="AE2160" s="433">
        <v>0</v>
      </c>
      <c r="AF2160" s="433">
        <v>0</v>
      </c>
      <c r="AG2160" s="433">
        <v>0</v>
      </c>
      <c r="AH2160" s="433">
        <v>76239</v>
      </c>
      <c r="AI2160" s="433">
        <v>0</v>
      </c>
      <c r="AJ2160" s="433">
        <v>0</v>
      </c>
      <c r="AK2160" s="175"/>
      <c r="AL2160" s="175">
        <v>8117675.79</v>
      </c>
      <c r="AM2160" s="175">
        <v>8193914.79</v>
      </c>
      <c r="AN2160" s="175">
        <v>76239</v>
      </c>
    </row>
    <row r="2161" spans="1:40" s="105" customFormat="1" ht="20.3" customHeight="1" x14ac:dyDescent="0.35">
      <c r="A2161" s="256">
        <v>2024</v>
      </c>
      <c r="B2161" s="184">
        <f t="shared" si="297"/>
        <v>846</v>
      </c>
      <c r="C2161" s="286" t="s">
        <v>4092</v>
      </c>
      <c r="D2161" s="184">
        <v>39070</v>
      </c>
      <c r="E2161" s="287"/>
      <c r="F2161" s="287"/>
      <c r="G2161" s="287"/>
      <c r="H2161" s="288"/>
      <c r="I2161" s="288"/>
      <c r="J2161" s="288"/>
      <c r="K2161" s="289"/>
      <c r="L2161" s="289"/>
      <c r="M2161" s="289"/>
      <c r="N2161" s="289"/>
      <c r="O2161" s="289"/>
      <c r="P2161" s="289"/>
      <c r="Q2161" s="186">
        <f t="shared" si="295"/>
        <v>552112.18999999994</v>
      </c>
      <c r="R2161" s="186">
        <f t="shared" si="300"/>
        <v>552112.18999999994</v>
      </c>
      <c r="S2161" s="433">
        <v>0</v>
      </c>
      <c r="T2161" s="433">
        <v>0</v>
      </c>
      <c r="U2161" s="433">
        <v>0</v>
      </c>
      <c r="V2161" s="433">
        <v>0</v>
      </c>
      <c r="W2161" s="433">
        <v>0</v>
      </c>
      <c r="X2161" s="433">
        <v>0</v>
      </c>
      <c r="Y2161" s="433">
        <v>0</v>
      </c>
      <c r="Z2161" s="433">
        <v>0</v>
      </c>
      <c r="AA2161" s="433">
        <v>0</v>
      </c>
      <c r="AB2161" s="433">
        <v>0</v>
      </c>
      <c r="AC2161" s="433">
        <v>0</v>
      </c>
      <c r="AD2161" s="433">
        <v>0</v>
      </c>
      <c r="AE2161" s="433">
        <v>0</v>
      </c>
      <c r="AF2161" s="433">
        <v>0</v>
      </c>
      <c r="AG2161" s="433">
        <v>0</v>
      </c>
      <c r="AH2161" s="433">
        <v>552112.18999999994</v>
      </c>
      <c r="AI2161" s="433">
        <v>0</v>
      </c>
      <c r="AJ2161" s="433">
        <v>0</v>
      </c>
      <c r="AK2161" s="175"/>
      <c r="AL2161" s="175">
        <v>5629984.8499999996</v>
      </c>
      <c r="AM2161" s="175">
        <v>6182097.04</v>
      </c>
      <c r="AN2161" s="175">
        <v>552112.18999999994</v>
      </c>
    </row>
    <row r="2162" spans="1:40" s="105" customFormat="1" ht="20.3" customHeight="1" x14ac:dyDescent="0.35">
      <c r="A2162" s="256">
        <v>2024</v>
      </c>
      <c r="B2162" s="184">
        <f t="shared" si="297"/>
        <v>847</v>
      </c>
      <c r="C2162" s="286" t="s">
        <v>4089</v>
      </c>
      <c r="D2162" s="184">
        <v>39072</v>
      </c>
      <c r="E2162" s="287"/>
      <c r="F2162" s="287"/>
      <c r="G2162" s="287"/>
      <c r="H2162" s="288"/>
      <c r="I2162" s="288"/>
      <c r="J2162" s="288"/>
      <c r="K2162" s="289"/>
      <c r="L2162" s="289"/>
      <c r="M2162" s="289"/>
      <c r="N2162" s="289"/>
      <c r="O2162" s="289"/>
      <c r="P2162" s="289"/>
      <c r="Q2162" s="186">
        <f t="shared" si="295"/>
        <v>126289.38</v>
      </c>
      <c r="R2162" s="186">
        <f t="shared" si="300"/>
        <v>126289.38</v>
      </c>
      <c r="S2162" s="433">
        <v>0</v>
      </c>
      <c r="T2162" s="433">
        <v>0</v>
      </c>
      <c r="U2162" s="433">
        <v>0</v>
      </c>
      <c r="V2162" s="433">
        <v>0</v>
      </c>
      <c r="W2162" s="433">
        <v>0</v>
      </c>
      <c r="X2162" s="433">
        <v>0</v>
      </c>
      <c r="Y2162" s="433">
        <v>0</v>
      </c>
      <c r="Z2162" s="433">
        <v>0</v>
      </c>
      <c r="AA2162" s="433">
        <v>0</v>
      </c>
      <c r="AB2162" s="433">
        <v>0</v>
      </c>
      <c r="AC2162" s="433">
        <v>0</v>
      </c>
      <c r="AD2162" s="433">
        <v>0</v>
      </c>
      <c r="AE2162" s="433">
        <v>0</v>
      </c>
      <c r="AF2162" s="433">
        <v>0</v>
      </c>
      <c r="AG2162" s="433">
        <v>0</v>
      </c>
      <c r="AH2162" s="433">
        <v>126289.38</v>
      </c>
      <c r="AI2162" s="433">
        <v>0</v>
      </c>
      <c r="AJ2162" s="433">
        <v>0</v>
      </c>
      <c r="AK2162" s="175"/>
      <c r="AL2162" s="175" t="e">
        <v>#N/A</v>
      </c>
      <c r="AM2162" s="175" t="e">
        <v>#N/A</v>
      </c>
      <c r="AN2162" s="175" t="e">
        <v>#N/A</v>
      </c>
    </row>
    <row r="2163" spans="1:40" s="105" customFormat="1" ht="20.3" customHeight="1" x14ac:dyDescent="0.35">
      <c r="A2163" s="256">
        <v>2024</v>
      </c>
      <c r="B2163" s="184">
        <f t="shared" si="297"/>
        <v>848</v>
      </c>
      <c r="C2163" s="286" t="s">
        <v>4088</v>
      </c>
      <c r="D2163" s="184">
        <v>39268</v>
      </c>
      <c r="E2163" s="287"/>
      <c r="F2163" s="287"/>
      <c r="G2163" s="287"/>
      <c r="H2163" s="288"/>
      <c r="I2163" s="288"/>
      <c r="J2163" s="288"/>
      <c r="K2163" s="289"/>
      <c r="L2163" s="289"/>
      <c r="M2163" s="289"/>
      <c r="N2163" s="289"/>
      <c r="O2163" s="289"/>
      <c r="P2163" s="289"/>
      <c r="Q2163" s="186">
        <f t="shared" si="295"/>
        <v>91841.4</v>
      </c>
      <c r="R2163" s="186">
        <f t="shared" si="300"/>
        <v>91841.4</v>
      </c>
      <c r="S2163" s="433">
        <v>0</v>
      </c>
      <c r="T2163" s="433">
        <v>0</v>
      </c>
      <c r="U2163" s="433">
        <v>0</v>
      </c>
      <c r="V2163" s="433">
        <v>0</v>
      </c>
      <c r="W2163" s="433">
        <v>0</v>
      </c>
      <c r="X2163" s="433">
        <v>0</v>
      </c>
      <c r="Y2163" s="433">
        <v>0</v>
      </c>
      <c r="Z2163" s="433">
        <v>0</v>
      </c>
      <c r="AA2163" s="433">
        <v>0</v>
      </c>
      <c r="AB2163" s="433">
        <v>0</v>
      </c>
      <c r="AC2163" s="433">
        <v>0</v>
      </c>
      <c r="AD2163" s="433">
        <v>0</v>
      </c>
      <c r="AE2163" s="433">
        <v>0</v>
      </c>
      <c r="AF2163" s="433">
        <v>0</v>
      </c>
      <c r="AG2163" s="433">
        <v>0</v>
      </c>
      <c r="AH2163" s="433">
        <v>91841.4</v>
      </c>
      <c r="AI2163" s="433">
        <v>0</v>
      </c>
      <c r="AJ2163" s="433">
        <v>0</v>
      </c>
      <c r="AK2163" s="175"/>
      <c r="AL2163" s="175">
        <v>10716161.57</v>
      </c>
      <c r="AM2163" s="175">
        <v>10808002.970000001</v>
      </c>
      <c r="AN2163" s="175">
        <v>91841.4</v>
      </c>
    </row>
    <row r="2164" spans="1:40" s="105" customFormat="1" ht="20.3" customHeight="1" x14ac:dyDescent="0.35">
      <c r="A2164" s="256">
        <v>2024</v>
      </c>
      <c r="B2164" s="184">
        <f t="shared" si="297"/>
        <v>849</v>
      </c>
      <c r="C2164" s="286" t="s">
        <v>4087</v>
      </c>
      <c r="D2164" s="184">
        <v>39269</v>
      </c>
      <c r="E2164" s="287"/>
      <c r="F2164" s="287"/>
      <c r="G2164" s="287"/>
      <c r="H2164" s="288"/>
      <c r="I2164" s="288"/>
      <c r="J2164" s="288"/>
      <c r="K2164" s="289"/>
      <c r="L2164" s="289"/>
      <c r="M2164" s="289"/>
      <c r="N2164" s="289"/>
      <c r="O2164" s="289"/>
      <c r="P2164" s="289"/>
      <c r="Q2164" s="186">
        <f t="shared" si="295"/>
        <v>87692.58</v>
      </c>
      <c r="R2164" s="186">
        <f t="shared" si="300"/>
        <v>87692.58</v>
      </c>
      <c r="S2164" s="433">
        <v>0</v>
      </c>
      <c r="T2164" s="433">
        <v>0</v>
      </c>
      <c r="U2164" s="433">
        <v>0</v>
      </c>
      <c r="V2164" s="433">
        <v>0</v>
      </c>
      <c r="W2164" s="433">
        <v>0</v>
      </c>
      <c r="X2164" s="433">
        <v>0</v>
      </c>
      <c r="Y2164" s="433">
        <v>0</v>
      </c>
      <c r="Z2164" s="433">
        <v>0</v>
      </c>
      <c r="AA2164" s="433">
        <v>0</v>
      </c>
      <c r="AB2164" s="433">
        <v>0</v>
      </c>
      <c r="AC2164" s="433">
        <v>0</v>
      </c>
      <c r="AD2164" s="433">
        <v>0</v>
      </c>
      <c r="AE2164" s="433">
        <v>0</v>
      </c>
      <c r="AF2164" s="433">
        <v>0</v>
      </c>
      <c r="AG2164" s="433">
        <v>0</v>
      </c>
      <c r="AH2164" s="433">
        <v>87692.58</v>
      </c>
      <c r="AI2164" s="433">
        <v>0</v>
      </c>
      <c r="AJ2164" s="433">
        <v>0</v>
      </c>
      <c r="AK2164" s="175"/>
      <c r="AL2164" s="175">
        <v>10727176.51</v>
      </c>
      <c r="AM2164" s="175">
        <v>10814869.09</v>
      </c>
      <c r="AN2164" s="175">
        <v>87692.58</v>
      </c>
    </row>
    <row r="2165" spans="1:40" s="105" customFormat="1" ht="20.3" customHeight="1" x14ac:dyDescent="0.35">
      <c r="A2165" s="256">
        <v>2024</v>
      </c>
      <c r="B2165" s="184">
        <f t="shared" si="297"/>
        <v>850</v>
      </c>
      <c r="C2165" s="286" t="s">
        <v>4086</v>
      </c>
      <c r="D2165" s="184">
        <v>39315</v>
      </c>
      <c r="E2165" s="287"/>
      <c r="F2165" s="287"/>
      <c r="G2165" s="287"/>
      <c r="H2165" s="288"/>
      <c r="I2165" s="288"/>
      <c r="J2165" s="288"/>
      <c r="K2165" s="289"/>
      <c r="L2165" s="289"/>
      <c r="M2165" s="289"/>
      <c r="N2165" s="289"/>
      <c r="O2165" s="289"/>
      <c r="P2165" s="289"/>
      <c r="Q2165" s="186">
        <f t="shared" si="295"/>
        <v>287509.68</v>
      </c>
      <c r="R2165" s="186">
        <f t="shared" si="300"/>
        <v>287509.68</v>
      </c>
      <c r="S2165" s="433">
        <v>0</v>
      </c>
      <c r="T2165" s="433">
        <v>0</v>
      </c>
      <c r="U2165" s="433">
        <v>0</v>
      </c>
      <c r="V2165" s="433">
        <v>0</v>
      </c>
      <c r="W2165" s="433">
        <v>0</v>
      </c>
      <c r="X2165" s="433">
        <v>0</v>
      </c>
      <c r="Y2165" s="433">
        <v>0</v>
      </c>
      <c r="Z2165" s="433">
        <v>0</v>
      </c>
      <c r="AA2165" s="433">
        <v>0</v>
      </c>
      <c r="AB2165" s="433">
        <v>0</v>
      </c>
      <c r="AC2165" s="433">
        <v>0</v>
      </c>
      <c r="AD2165" s="433">
        <v>0</v>
      </c>
      <c r="AE2165" s="433">
        <v>0</v>
      </c>
      <c r="AF2165" s="433">
        <v>0</v>
      </c>
      <c r="AG2165" s="433">
        <v>0</v>
      </c>
      <c r="AH2165" s="433">
        <v>287509.68</v>
      </c>
      <c r="AI2165" s="433">
        <v>0</v>
      </c>
      <c r="AJ2165" s="433">
        <v>0</v>
      </c>
      <c r="AK2165" s="175"/>
      <c r="AL2165" s="175">
        <v>9818661.9700000007</v>
      </c>
      <c r="AM2165" s="175">
        <v>10106171.65</v>
      </c>
      <c r="AN2165" s="175">
        <v>287509.68</v>
      </c>
    </row>
    <row r="2166" spans="1:40" s="105" customFormat="1" ht="20.3" customHeight="1" x14ac:dyDescent="0.35">
      <c r="A2166" s="256">
        <v>2024</v>
      </c>
      <c r="B2166" s="184">
        <f t="shared" si="297"/>
        <v>851</v>
      </c>
      <c r="C2166" s="286" t="s">
        <v>4085</v>
      </c>
      <c r="D2166" s="184">
        <v>39306</v>
      </c>
      <c r="E2166" s="287"/>
      <c r="F2166" s="287"/>
      <c r="G2166" s="287"/>
      <c r="H2166" s="288"/>
      <c r="I2166" s="288"/>
      <c r="J2166" s="288"/>
      <c r="K2166" s="289"/>
      <c r="L2166" s="289"/>
      <c r="M2166" s="289"/>
      <c r="N2166" s="289"/>
      <c r="O2166" s="289"/>
      <c r="P2166" s="289"/>
      <c r="Q2166" s="186">
        <f t="shared" si="295"/>
        <v>98094.18</v>
      </c>
      <c r="R2166" s="186">
        <f t="shared" si="300"/>
        <v>98094.18</v>
      </c>
      <c r="S2166" s="433">
        <v>0</v>
      </c>
      <c r="T2166" s="433">
        <v>0</v>
      </c>
      <c r="U2166" s="433">
        <v>0</v>
      </c>
      <c r="V2166" s="433">
        <v>0</v>
      </c>
      <c r="W2166" s="433">
        <v>0</v>
      </c>
      <c r="X2166" s="433">
        <v>0</v>
      </c>
      <c r="Y2166" s="433">
        <v>0</v>
      </c>
      <c r="Z2166" s="433">
        <v>0</v>
      </c>
      <c r="AA2166" s="433">
        <v>0</v>
      </c>
      <c r="AB2166" s="433">
        <v>0</v>
      </c>
      <c r="AC2166" s="433">
        <v>0</v>
      </c>
      <c r="AD2166" s="433">
        <v>0</v>
      </c>
      <c r="AE2166" s="433">
        <v>0</v>
      </c>
      <c r="AF2166" s="433">
        <v>0</v>
      </c>
      <c r="AG2166" s="433">
        <v>0</v>
      </c>
      <c r="AH2166" s="433">
        <v>98094.18</v>
      </c>
      <c r="AI2166" s="433">
        <v>0</v>
      </c>
      <c r="AJ2166" s="433">
        <v>0</v>
      </c>
      <c r="AK2166" s="175"/>
      <c r="AL2166" s="175">
        <v>11016438.790000001</v>
      </c>
      <c r="AM2166" s="175">
        <v>11114532.970000001</v>
      </c>
      <c r="AN2166" s="175">
        <v>98094.18</v>
      </c>
    </row>
    <row r="2167" spans="1:40" s="105" customFormat="1" ht="20.3" customHeight="1" x14ac:dyDescent="0.35">
      <c r="A2167" s="256">
        <v>2024</v>
      </c>
      <c r="B2167" s="184">
        <f t="shared" si="297"/>
        <v>852</v>
      </c>
      <c r="C2167" s="286" t="s">
        <v>4084</v>
      </c>
      <c r="D2167" s="184">
        <v>39308</v>
      </c>
      <c r="E2167" s="287"/>
      <c r="F2167" s="287"/>
      <c r="G2167" s="287"/>
      <c r="H2167" s="288"/>
      <c r="I2167" s="288"/>
      <c r="J2167" s="288"/>
      <c r="K2167" s="289"/>
      <c r="L2167" s="289"/>
      <c r="M2167" s="289"/>
      <c r="N2167" s="289"/>
      <c r="O2167" s="289"/>
      <c r="P2167" s="289"/>
      <c r="Q2167" s="186">
        <f t="shared" si="295"/>
        <v>47800.08</v>
      </c>
      <c r="R2167" s="186">
        <f t="shared" si="300"/>
        <v>47800.08</v>
      </c>
      <c r="S2167" s="433">
        <v>0</v>
      </c>
      <c r="T2167" s="433">
        <v>0</v>
      </c>
      <c r="U2167" s="433">
        <v>0</v>
      </c>
      <c r="V2167" s="433">
        <v>0</v>
      </c>
      <c r="W2167" s="433">
        <v>0</v>
      </c>
      <c r="X2167" s="433">
        <v>0</v>
      </c>
      <c r="Y2167" s="433">
        <v>0</v>
      </c>
      <c r="Z2167" s="433">
        <v>0</v>
      </c>
      <c r="AA2167" s="433">
        <v>0</v>
      </c>
      <c r="AB2167" s="433">
        <v>0</v>
      </c>
      <c r="AC2167" s="433">
        <v>0</v>
      </c>
      <c r="AD2167" s="433">
        <v>0</v>
      </c>
      <c r="AE2167" s="433">
        <v>0</v>
      </c>
      <c r="AF2167" s="433">
        <v>0</v>
      </c>
      <c r="AG2167" s="433">
        <v>0</v>
      </c>
      <c r="AH2167" s="433">
        <v>47800.08</v>
      </c>
      <c r="AI2167" s="433">
        <v>0</v>
      </c>
      <c r="AJ2167" s="433">
        <v>0</v>
      </c>
      <c r="AK2167" s="175"/>
      <c r="AL2167" s="175">
        <v>5967054.29</v>
      </c>
      <c r="AM2167" s="175">
        <v>6014854.3700000001</v>
      </c>
      <c r="AN2167" s="175">
        <v>47800.08</v>
      </c>
    </row>
    <row r="2168" spans="1:40" s="105" customFormat="1" ht="20.3" customHeight="1" x14ac:dyDescent="0.35">
      <c r="A2168" s="256">
        <v>2024</v>
      </c>
      <c r="B2168" s="184">
        <f t="shared" si="297"/>
        <v>853</v>
      </c>
      <c r="C2168" s="286" t="s">
        <v>4093</v>
      </c>
      <c r="D2168" s="184">
        <v>39309</v>
      </c>
      <c r="E2168" s="287"/>
      <c r="F2168" s="287"/>
      <c r="G2168" s="287"/>
      <c r="H2168" s="288"/>
      <c r="I2168" s="288"/>
      <c r="J2168" s="288"/>
      <c r="K2168" s="289"/>
      <c r="L2168" s="289"/>
      <c r="M2168" s="289"/>
      <c r="N2168" s="289"/>
      <c r="O2168" s="289"/>
      <c r="P2168" s="289"/>
      <c r="Q2168" s="186">
        <f t="shared" si="295"/>
        <v>47800.08</v>
      </c>
      <c r="R2168" s="186">
        <f t="shared" si="300"/>
        <v>47800.08</v>
      </c>
      <c r="S2168" s="433">
        <v>0</v>
      </c>
      <c r="T2168" s="433">
        <v>0</v>
      </c>
      <c r="U2168" s="433">
        <v>0</v>
      </c>
      <c r="V2168" s="433">
        <v>0</v>
      </c>
      <c r="W2168" s="433">
        <v>0</v>
      </c>
      <c r="X2168" s="433">
        <v>0</v>
      </c>
      <c r="Y2168" s="433">
        <v>0</v>
      </c>
      <c r="Z2168" s="433">
        <v>0</v>
      </c>
      <c r="AA2168" s="433">
        <v>0</v>
      </c>
      <c r="AB2168" s="433">
        <v>0</v>
      </c>
      <c r="AC2168" s="433">
        <v>0</v>
      </c>
      <c r="AD2168" s="433">
        <v>0</v>
      </c>
      <c r="AE2168" s="433">
        <v>0</v>
      </c>
      <c r="AF2168" s="433">
        <v>0</v>
      </c>
      <c r="AG2168" s="433">
        <v>0</v>
      </c>
      <c r="AH2168" s="433">
        <v>47800.08</v>
      </c>
      <c r="AI2168" s="433">
        <v>0</v>
      </c>
      <c r="AJ2168" s="433">
        <v>0</v>
      </c>
      <c r="AK2168" s="175"/>
      <c r="AL2168" s="175">
        <v>5453555.1899999995</v>
      </c>
      <c r="AM2168" s="175">
        <v>5501355.2699999996</v>
      </c>
      <c r="AN2168" s="175">
        <v>47800.08</v>
      </c>
    </row>
    <row r="2169" spans="1:40" s="105" customFormat="1" ht="20.3" customHeight="1" x14ac:dyDescent="0.35">
      <c r="A2169" s="256">
        <v>2024</v>
      </c>
      <c r="B2169" s="184">
        <f t="shared" si="297"/>
        <v>854</v>
      </c>
      <c r="C2169" s="286" t="s">
        <v>4083</v>
      </c>
      <c r="D2169" s="184">
        <v>39312</v>
      </c>
      <c r="E2169" s="287"/>
      <c r="F2169" s="287"/>
      <c r="G2169" s="287"/>
      <c r="H2169" s="288"/>
      <c r="I2169" s="288"/>
      <c r="J2169" s="288"/>
      <c r="K2169" s="289"/>
      <c r="L2169" s="289"/>
      <c r="M2169" s="289"/>
      <c r="N2169" s="289"/>
      <c r="O2169" s="289"/>
      <c r="P2169" s="289"/>
      <c r="Q2169" s="186">
        <f t="shared" si="295"/>
        <v>111462.6</v>
      </c>
      <c r="R2169" s="186">
        <f t="shared" si="300"/>
        <v>111462.6</v>
      </c>
      <c r="S2169" s="433">
        <v>0</v>
      </c>
      <c r="T2169" s="433">
        <v>0</v>
      </c>
      <c r="U2169" s="433">
        <v>0</v>
      </c>
      <c r="V2169" s="433">
        <v>0</v>
      </c>
      <c r="W2169" s="433">
        <v>0</v>
      </c>
      <c r="X2169" s="433">
        <v>0</v>
      </c>
      <c r="Y2169" s="433">
        <v>0</v>
      </c>
      <c r="Z2169" s="433">
        <v>0</v>
      </c>
      <c r="AA2169" s="433">
        <v>0</v>
      </c>
      <c r="AB2169" s="433">
        <v>0</v>
      </c>
      <c r="AC2169" s="433">
        <v>0</v>
      </c>
      <c r="AD2169" s="433">
        <v>0</v>
      </c>
      <c r="AE2169" s="433">
        <v>0</v>
      </c>
      <c r="AF2169" s="433">
        <v>0</v>
      </c>
      <c r="AG2169" s="433">
        <v>0</v>
      </c>
      <c r="AH2169" s="433">
        <v>111462.6</v>
      </c>
      <c r="AI2169" s="433">
        <v>0</v>
      </c>
      <c r="AJ2169" s="433">
        <v>0</v>
      </c>
      <c r="AK2169" s="175"/>
      <c r="AL2169" s="175">
        <v>13891269.58</v>
      </c>
      <c r="AM2169" s="175">
        <v>14002732.18</v>
      </c>
      <c r="AN2169" s="175">
        <v>111462.6</v>
      </c>
    </row>
    <row r="2170" spans="1:40" s="105" customFormat="1" ht="20.3" customHeight="1" x14ac:dyDescent="0.35">
      <c r="A2170" s="256">
        <v>2024</v>
      </c>
      <c r="B2170" s="184">
        <f t="shared" si="297"/>
        <v>855</v>
      </c>
      <c r="C2170" s="286" t="s">
        <v>4082</v>
      </c>
      <c r="D2170" s="184">
        <v>39313</v>
      </c>
      <c r="E2170" s="287"/>
      <c r="F2170" s="287"/>
      <c r="G2170" s="287"/>
      <c r="H2170" s="288"/>
      <c r="I2170" s="288"/>
      <c r="J2170" s="288"/>
      <c r="K2170" s="289"/>
      <c r="L2170" s="289"/>
      <c r="M2170" s="289"/>
      <c r="N2170" s="289"/>
      <c r="O2170" s="289"/>
      <c r="P2170" s="289"/>
      <c r="Q2170" s="186">
        <f t="shared" si="295"/>
        <v>59454.6</v>
      </c>
      <c r="R2170" s="186">
        <f t="shared" si="300"/>
        <v>59454.6</v>
      </c>
      <c r="S2170" s="433">
        <v>0</v>
      </c>
      <c r="T2170" s="433">
        <v>0</v>
      </c>
      <c r="U2170" s="433">
        <v>0</v>
      </c>
      <c r="V2170" s="433">
        <v>0</v>
      </c>
      <c r="W2170" s="433">
        <v>0</v>
      </c>
      <c r="X2170" s="433">
        <v>0</v>
      </c>
      <c r="Y2170" s="433">
        <v>0</v>
      </c>
      <c r="Z2170" s="433">
        <v>0</v>
      </c>
      <c r="AA2170" s="433">
        <v>0</v>
      </c>
      <c r="AB2170" s="433">
        <v>0</v>
      </c>
      <c r="AC2170" s="433">
        <v>0</v>
      </c>
      <c r="AD2170" s="433">
        <v>0</v>
      </c>
      <c r="AE2170" s="433">
        <v>0</v>
      </c>
      <c r="AF2170" s="433">
        <v>0</v>
      </c>
      <c r="AG2170" s="433">
        <v>0</v>
      </c>
      <c r="AH2170" s="433">
        <v>59454.6</v>
      </c>
      <c r="AI2170" s="433">
        <v>0</v>
      </c>
      <c r="AJ2170" s="433">
        <v>0</v>
      </c>
      <c r="AK2170" s="175"/>
      <c r="AL2170" s="175">
        <v>7579273</v>
      </c>
      <c r="AM2170" s="175">
        <v>7638727.5999999996</v>
      </c>
      <c r="AN2170" s="175">
        <v>59454.6</v>
      </c>
    </row>
    <row r="2171" spans="1:40" s="105" customFormat="1" ht="20.3" customHeight="1" x14ac:dyDescent="0.35">
      <c r="A2171" s="256">
        <v>2024</v>
      </c>
      <c r="B2171" s="184">
        <f t="shared" si="297"/>
        <v>856</v>
      </c>
      <c r="C2171" s="44" t="s">
        <v>3334</v>
      </c>
      <c r="D2171" s="43">
        <v>39042</v>
      </c>
      <c r="E2171" s="287"/>
      <c r="F2171" s="287"/>
      <c r="G2171" s="287"/>
      <c r="H2171" s="288"/>
      <c r="I2171" s="288"/>
      <c r="J2171" s="288"/>
      <c r="K2171" s="289"/>
      <c r="L2171" s="289"/>
      <c r="M2171" s="289"/>
      <c r="N2171" s="289"/>
      <c r="O2171" s="289"/>
      <c r="P2171" s="289"/>
      <c r="Q2171" s="186">
        <f t="shared" si="295"/>
        <v>132210.54</v>
      </c>
      <c r="R2171" s="186">
        <f>SUM(S2171:AI2171)</f>
        <v>132210.54</v>
      </c>
      <c r="S2171" s="433">
        <v>0</v>
      </c>
      <c r="T2171" s="433">
        <v>0</v>
      </c>
      <c r="U2171" s="433">
        <v>0</v>
      </c>
      <c r="V2171" s="433">
        <v>0</v>
      </c>
      <c r="W2171" s="433">
        <v>0</v>
      </c>
      <c r="X2171" s="433">
        <v>0</v>
      </c>
      <c r="Y2171" s="433">
        <v>0</v>
      </c>
      <c r="Z2171" s="433">
        <v>0</v>
      </c>
      <c r="AA2171" s="433">
        <v>0</v>
      </c>
      <c r="AB2171" s="433">
        <v>0</v>
      </c>
      <c r="AC2171" s="433">
        <v>0</v>
      </c>
      <c r="AD2171" s="433">
        <v>0</v>
      </c>
      <c r="AE2171" s="433">
        <v>0</v>
      </c>
      <c r="AF2171" s="433">
        <v>0</v>
      </c>
      <c r="AG2171" s="433">
        <v>132210.54</v>
      </c>
      <c r="AH2171" s="433">
        <v>0</v>
      </c>
      <c r="AI2171" s="433">
        <v>0</v>
      </c>
      <c r="AJ2171" s="433">
        <v>0</v>
      </c>
      <c r="AK2171" s="175"/>
      <c r="AL2171" s="175">
        <v>16247449.329999998</v>
      </c>
      <c r="AM2171" s="175">
        <v>23934255.359999999</v>
      </c>
      <c r="AN2171" s="175">
        <v>7686806.0300000003</v>
      </c>
    </row>
    <row r="2172" spans="1:40" s="105" customFormat="1" ht="20.3" customHeight="1" x14ac:dyDescent="0.35">
      <c r="A2172" s="256">
        <v>2024</v>
      </c>
      <c r="B2172" s="184">
        <f t="shared" si="297"/>
        <v>857</v>
      </c>
      <c r="C2172" s="44" t="s">
        <v>4251</v>
      </c>
      <c r="D2172" s="43">
        <v>39041</v>
      </c>
      <c r="E2172" s="287"/>
      <c r="F2172" s="287"/>
      <c r="G2172" s="287"/>
      <c r="H2172" s="288"/>
      <c r="I2172" s="288"/>
      <c r="J2172" s="288"/>
      <c r="K2172" s="289"/>
      <c r="L2172" s="289"/>
      <c r="M2172" s="289"/>
      <c r="N2172" s="289"/>
      <c r="O2172" s="289"/>
      <c r="P2172" s="289"/>
      <c r="Q2172" s="186">
        <f t="shared" si="295"/>
        <v>166707.01999999999</v>
      </c>
      <c r="R2172" s="186">
        <f>SUM(S2172:AI2172)</f>
        <v>166707.01999999999</v>
      </c>
      <c r="S2172" s="433">
        <v>0</v>
      </c>
      <c r="T2172" s="433">
        <v>0</v>
      </c>
      <c r="U2172" s="433">
        <v>0</v>
      </c>
      <c r="V2172" s="433">
        <v>0</v>
      </c>
      <c r="W2172" s="433">
        <v>0</v>
      </c>
      <c r="X2172" s="433">
        <v>0</v>
      </c>
      <c r="Y2172" s="433">
        <v>0</v>
      </c>
      <c r="Z2172" s="433">
        <v>0</v>
      </c>
      <c r="AA2172" s="433">
        <v>0</v>
      </c>
      <c r="AB2172" s="433">
        <v>0</v>
      </c>
      <c r="AC2172" s="433">
        <v>0</v>
      </c>
      <c r="AD2172" s="433">
        <v>0</v>
      </c>
      <c r="AE2172" s="433">
        <v>0</v>
      </c>
      <c r="AF2172" s="433">
        <v>0</v>
      </c>
      <c r="AG2172" s="433">
        <v>166707.01999999999</v>
      </c>
      <c r="AH2172" s="433">
        <v>0</v>
      </c>
      <c r="AI2172" s="433">
        <v>0</v>
      </c>
      <c r="AJ2172" s="433">
        <v>0</v>
      </c>
      <c r="AK2172" s="175"/>
      <c r="AL2172" s="175">
        <v>15751923.920000002</v>
      </c>
      <c r="AM2172" s="175">
        <v>23712180.460000001</v>
      </c>
      <c r="AN2172" s="175">
        <v>7960256.5399999991</v>
      </c>
    </row>
    <row r="2173" spans="1:40" s="132" customFormat="1" ht="20.3" customHeight="1" x14ac:dyDescent="0.35">
      <c r="A2173" s="256"/>
      <c r="B2173" s="308" t="s">
        <v>22</v>
      </c>
      <c r="C2173" s="309"/>
      <c r="D2173" s="296" t="s">
        <v>172</v>
      </c>
      <c r="E2173" s="287" t="e">
        <f>VLOOKUP(D2173,'[1]2023-2025'!$A:$G,7,0)</f>
        <v>#N/A</v>
      </c>
      <c r="F2173" s="287"/>
      <c r="G2173" s="287"/>
      <c r="H2173" s="288" t="e">
        <v>#N/A</v>
      </c>
      <c r="I2173" s="288" t="e">
        <v>#N/A</v>
      </c>
      <c r="J2173" s="288" t="e">
        <f>VLOOKUP(D2173,[1]Лист3!$A:$AK,37,0)</f>
        <v>#N/A</v>
      </c>
      <c r="K2173" s="289" t="e">
        <v>#N/A</v>
      </c>
      <c r="L2173" s="289"/>
      <c r="M2173" s="289"/>
      <c r="N2173" s="289"/>
      <c r="O2173" s="289" t="e">
        <v>#N/A</v>
      </c>
      <c r="P2173" s="289"/>
      <c r="Q2173" s="297">
        <f t="shared" ref="Q2173:AJ2173" si="301">SUM(Q2109:Q2172)</f>
        <v>30135541.469999995</v>
      </c>
      <c r="R2173" s="297">
        <f t="shared" si="301"/>
        <v>29648383.27</v>
      </c>
      <c r="S2173" s="297">
        <f t="shared" si="301"/>
        <v>5680026.4700000007</v>
      </c>
      <c r="T2173" s="297">
        <f t="shared" si="301"/>
        <v>4612611.49</v>
      </c>
      <c r="U2173" s="297">
        <f t="shared" si="301"/>
        <v>0</v>
      </c>
      <c r="V2173" s="297">
        <f t="shared" si="301"/>
        <v>168109.21</v>
      </c>
      <c r="W2173" s="297">
        <f t="shared" si="301"/>
        <v>589124.4</v>
      </c>
      <c r="X2173" s="297">
        <f t="shared" si="301"/>
        <v>1240685.1099999999</v>
      </c>
      <c r="Y2173" s="297">
        <f t="shared" si="301"/>
        <v>0</v>
      </c>
      <c r="Z2173" s="297">
        <f t="shared" si="301"/>
        <v>0</v>
      </c>
      <c r="AA2173" s="297">
        <f t="shared" si="301"/>
        <v>11201732.09</v>
      </c>
      <c r="AB2173" s="297">
        <f t="shared" si="301"/>
        <v>230767.90000000002</v>
      </c>
      <c r="AC2173" s="297">
        <f t="shared" si="301"/>
        <v>1653775.5700000003</v>
      </c>
      <c r="AD2173" s="297">
        <f t="shared" si="301"/>
        <v>0</v>
      </c>
      <c r="AE2173" s="297">
        <f t="shared" si="301"/>
        <v>0</v>
      </c>
      <c r="AF2173" s="297">
        <f t="shared" si="301"/>
        <v>0</v>
      </c>
      <c r="AG2173" s="297">
        <f t="shared" si="301"/>
        <v>691676.14</v>
      </c>
      <c r="AH2173" s="297">
        <f t="shared" si="301"/>
        <v>3579874.8900000011</v>
      </c>
      <c r="AI2173" s="297">
        <f t="shared" si="301"/>
        <v>0</v>
      </c>
      <c r="AJ2173" s="297">
        <f t="shared" si="301"/>
        <v>487158.20000000007</v>
      </c>
      <c r="AK2173" s="175"/>
      <c r="AL2173" s="175" t="e">
        <v>#N/A</v>
      </c>
      <c r="AM2173" s="175" t="e">
        <v>#N/A</v>
      </c>
      <c r="AN2173" s="175" t="e">
        <v>#N/A</v>
      </c>
    </row>
    <row r="2174" spans="1:40" s="128" customFormat="1" ht="20.3" customHeight="1" x14ac:dyDescent="0.35">
      <c r="A2174" s="256"/>
      <c r="B2174" s="298"/>
      <c r="C2174" s="275"/>
      <c r="D2174" s="275"/>
      <c r="E2174" s="287">
        <f>VLOOKUP(D2174,'[1]2023-2025'!$A:$G,7,0)</f>
        <v>0</v>
      </c>
      <c r="F2174" s="287"/>
      <c r="G2174" s="287"/>
      <c r="H2174" s="288" t="e">
        <v>#N/A</v>
      </c>
      <c r="I2174" s="288" t="e">
        <v>#N/A</v>
      </c>
      <c r="J2174" s="288" t="e">
        <f>VLOOKUP(D2174,[1]Лист3!$A:$AK,37,0)</f>
        <v>#N/A</v>
      </c>
      <c r="K2174" s="289" t="e">
        <v>#N/A</v>
      </c>
      <c r="L2174" s="289"/>
      <c r="M2174" s="289"/>
      <c r="N2174" s="289"/>
      <c r="O2174" s="289" t="e">
        <v>#N/A</v>
      </c>
      <c r="P2174" s="289"/>
      <c r="Q2174" s="275"/>
      <c r="R2174" s="275"/>
      <c r="S2174" s="277"/>
      <c r="T2174" s="277"/>
      <c r="U2174" s="277"/>
      <c r="V2174" s="277"/>
      <c r="W2174" s="277"/>
      <c r="X2174" s="277" t="s">
        <v>2028</v>
      </c>
      <c r="Y2174" s="277"/>
      <c r="Z2174" s="277"/>
      <c r="AA2174" s="277"/>
      <c r="AB2174" s="277"/>
      <c r="AC2174" s="277"/>
      <c r="AD2174" s="277"/>
      <c r="AE2174" s="277"/>
      <c r="AF2174" s="277"/>
      <c r="AG2174" s="277"/>
      <c r="AH2174" s="277"/>
      <c r="AI2174" s="277"/>
      <c r="AJ2174" s="277"/>
      <c r="AK2174" s="175"/>
      <c r="AL2174" s="175" t="e">
        <v>#N/A</v>
      </c>
      <c r="AM2174" s="175" t="e">
        <v>#N/A</v>
      </c>
      <c r="AN2174" s="175" t="e">
        <v>#N/A</v>
      </c>
    </row>
    <row r="2175" spans="1:40" s="128" customFormat="1" ht="20.3" customHeight="1" x14ac:dyDescent="0.35">
      <c r="A2175" s="256"/>
      <c r="B2175" s="298"/>
      <c r="C2175" s="311"/>
      <c r="D2175" s="311"/>
      <c r="E2175" s="287">
        <f>VLOOKUP(D2175,'[1]2023-2025'!$A:$G,7,0)</f>
        <v>0</v>
      </c>
      <c r="F2175" s="287"/>
      <c r="G2175" s="287"/>
      <c r="H2175" s="288" t="e">
        <v>#N/A</v>
      </c>
      <c r="I2175" s="288" t="e">
        <v>#N/A</v>
      </c>
      <c r="J2175" s="288" t="e">
        <f>VLOOKUP(D2175,[1]Лист3!$A:$AK,37,0)</f>
        <v>#N/A</v>
      </c>
      <c r="K2175" s="289" t="e">
        <v>#N/A</v>
      </c>
      <c r="L2175" s="289"/>
      <c r="M2175" s="289"/>
      <c r="N2175" s="289"/>
      <c r="O2175" s="289" t="e">
        <v>#N/A</v>
      </c>
      <c r="P2175" s="289"/>
      <c r="Q2175" s="311"/>
      <c r="R2175" s="311"/>
      <c r="S2175" s="316"/>
      <c r="T2175" s="316"/>
      <c r="U2175" s="316"/>
      <c r="V2175" s="316"/>
      <c r="W2175" s="316"/>
      <c r="X2175" s="316" t="s">
        <v>4449</v>
      </c>
      <c r="Y2175" s="316"/>
      <c r="Z2175" s="316"/>
      <c r="AA2175" s="316"/>
      <c r="AB2175" s="316"/>
      <c r="AC2175" s="316"/>
      <c r="AD2175" s="316"/>
      <c r="AE2175" s="316"/>
      <c r="AF2175" s="316"/>
      <c r="AG2175" s="316"/>
      <c r="AH2175" s="316"/>
      <c r="AI2175" s="316"/>
      <c r="AJ2175" s="316"/>
      <c r="AK2175" s="175"/>
      <c r="AL2175" s="175" t="e">
        <v>#N/A</v>
      </c>
      <c r="AM2175" s="175" t="e">
        <v>#N/A</v>
      </c>
      <c r="AN2175" s="175" t="e">
        <v>#N/A</v>
      </c>
    </row>
    <row r="2176" spans="1:40" s="128" customFormat="1" ht="20.3" customHeight="1" x14ac:dyDescent="0.35">
      <c r="A2176" s="256">
        <v>2024</v>
      </c>
      <c r="B2176" s="184">
        <f>B2172+1</f>
        <v>858</v>
      </c>
      <c r="C2176" s="393" t="s">
        <v>1074</v>
      </c>
      <c r="D2176" s="184">
        <v>41084</v>
      </c>
      <c r="E2176" s="287">
        <f>VLOOKUP(D2176,'[1]2023-2025'!$A:$G,7,0)</f>
        <v>2024</v>
      </c>
      <c r="F2176" s="287"/>
      <c r="G2176" s="287" t="s">
        <v>1899</v>
      </c>
      <c r="H2176" s="288">
        <f>INDEX('[1]2023-2025'!$AK:$AK,MATCH(D2176,'[1]2023-2025'!$A:$A,0))</f>
        <v>45065</v>
      </c>
      <c r="I2176" s="288" t="e">
        <v>#N/A</v>
      </c>
      <c r="J2176" s="288">
        <f>VLOOKUP(D2176,[1]Лист3!$A:$AK,37,0)</f>
        <v>45065</v>
      </c>
      <c r="K2176" s="289">
        <f>INDEX('[1]2023-2025'!$G:$G,MATCH(D2176,'[1]2023-2025'!$A:$A,0))</f>
        <v>2024</v>
      </c>
      <c r="L2176" s="289"/>
      <c r="M2176" s="289"/>
      <c r="N2176" s="289"/>
      <c r="O2176" s="289" t="e">
        <v>#N/A</v>
      </c>
      <c r="P2176" s="289" t="e">
        <v>#N/A</v>
      </c>
      <c r="Q2176" s="186">
        <f t="shared" ref="Q2176:Q2192" si="302">SUM(S2176:AJ2176)</f>
        <v>771804.59000000008</v>
      </c>
      <c r="R2176" s="186">
        <f t="shared" ref="R2176:R2192" si="303">SUM(S2176:AI2176)</f>
        <v>756319.91</v>
      </c>
      <c r="S2176" s="433">
        <v>0</v>
      </c>
      <c r="T2176" s="433">
        <v>286029.62000000005</v>
      </c>
      <c r="U2176" s="433">
        <v>0</v>
      </c>
      <c r="V2176" s="433">
        <v>136085.29999999999</v>
      </c>
      <c r="W2176" s="433">
        <v>157227.32</v>
      </c>
      <c r="X2176" s="433">
        <v>176977.67</v>
      </c>
      <c r="Y2176" s="433">
        <v>0</v>
      </c>
      <c r="Z2176" s="433">
        <v>0</v>
      </c>
      <c r="AA2176" s="433">
        <v>0</v>
      </c>
      <c r="AB2176" s="433">
        <v>0</v>
      </c>
      <c r="AC2176" s="433">
        <v>0</v>
      </c>
      <c r="AD2176" s="433">
        <v>0</v>
      </c>
      <c r="AE2176" s="433">
        <v>0</v>
      </c>
      <c r="AF2176" s="433">
        <v>0</v>
      </c>
      <c r="AG2176" s="433">
        <v>0</v>
      </c>
      <c r="AH2176" s="433">
        <v>0</v>
      </c>
      <c r="AI2176" s="433">
        <v>0</v>
      </c>
      <c r="AJ2176" s="433">
        <v>15484.68</v>
      </c>
      <c r="AK2176" s="175"/>
      <c r="AL2176" s="175">
        <v>2413156.0099999998</v>
      </c>
      <c r="AM2176" s="175">
        <v>3184960.6</v>
      </c>
      <c r="AN2176" s="175">
        <v>771804.59000000008</v>
      </c>
    </row>
    <row r="2177" spans="1:40" s="128" customFormat="1" ht="20.149999999999999" customHeight="1" x14ac:dyDescent="0.35">
      <c r="A2177" s="256">
        <v>2024</v>
      </c>
      <c r="B2177" s="184">
        <f>B2176+1</f>
        <v>859</v>
      </c>
      <c r="C2177" s="393" t="s">
        <v>1076</v>
      </c>
      <c r="D2177" s="184">
        <v>41086</v>
      </c>
      <c r="E2177" s="287">
        <f>VLOOKUP(D2177,'[1]2023-2025'!$A:$G,7,0)</f>
        <v>2024</v>
      </c>
      <c r="F2177" s="287"/>
      <c r="G2177" s="287" t="s">
        <v>1899</v>
      </c>
      <c r="H2177" s="288">
        <f>INDEX('[1]2023-2025'!$AK:$AK,MATCH(D2177,'[1]2023-2025'!$A:$A,0))</f>
        <v>45065</v>
      </c>
      <c r="I2177" s="288" t="e">
        <v>#N/A</v>
      </c>
      <c r="J2177" s="288">
        <f>VLOOKUP(D2177,[1]Лист3!$A:$AK,37,0)</f>
        <v>45065</v>
      </c>
      <c r="K2177" s="289">
        <f>INDEX('[1]2023-2025'!$G:$G,MATCH(D2177,'[1]2023-2025'!$A:$A,0))</f>
        <v>2024</v>
      </c>
      <c r="L2177" s="289"/>
      <c r="M2177" s="289"/>
      <c r="N2177" s="289"/>
      <c r="O2177" s="289" t="e">
        <v>#N/A</v>
      </c>
      <c r="P2177" s="289" t="e">
        <v>#N/A</v>
      </c>
      <c r="Q2177" s="186">
        <f t="shared" si="302"/>
        <v>952518.46000000008</v>
      </c>
      <c r="R2177" s="186">
        <f t="shared" si="303"/>
        <v>935409.94000000006</v>
      </c>
      <c r="S2177" s="433">
        <v>0</v>
      </c>
      <c r="T2177" s="433">
        <v>351172.32000000007</v>
      </c>
      <c r="U2177" s="433">
        <v>0</v>
      </c>
      <c r="V2177" s="433">
        <v>127943.95999999999</v>
      </c>
      <c r="W2177" s="433">
        <v>175847.02000000002</v>
      </c>
      <c r="X2177" s="433">
        <v>280446.64</v>
      </c>
      <c r="Y2177" s="433">
        <v>0</v>
      </c>
      <c r="Z2177" s="433">
        <v>0</v>
      </c>
      <c r="AA2177" s="433">
        <v>0</v>
      </c>
      <c r="AB2177" s="433">
        <v>0</v>
      </c>
      <c r="AC2177" s="433">
        <v>0</v>
      </c>
      <c r="AD2177" s="433">
        <v>0</v>
      </c>
      <c r="AE2177" s="433">
        <v>0</v>
      </c>
      <c r="AF2177" s="433">
        <v>0</v>
      </c>
      <c r="AG2177" s="433">
        <v>0</v>
      </c>
      <c r="AH2177" s="433">
        <v>0</v>
      </c>
      <c r="AI2177" s="433">
        <v>0</v>
      </c>
      <c r="AJ2177" s="433">
        <v>17108.52</v>
      </c>
      <c r="AK2177" s="175"/>
      <c r="AL2177" s="175">
        <v>2531865.91</v>
      </c>
      <c r="AM2177" s="175">
        <v>3484384.37</v>
      </c>
      <c r="AN2177" s="175">
        <v>952518.46000000008</v>
      </c>
    </row>
    <row r="2178" spans="1:40" s="128" customFormat="1" ht="23.25" customHeight="1" x14ac:dyDescent="0.35">
      <c r="A2178" s="256">
        <v>2024</v>
      </c>
      <c r="B2178" s="184">
        <f t="shared" ref="B2178:B2192" si="304">B2177+1</f>
        <v>860</v>
      </c>
      <c r="C2178" s="393" t="s">
        <v>1063</v>
      </c>
      <c r="D2178" s="184">
        <v>41038</v>
      </c>
      <c r="E2178" s="287">
        <f>VLOOKUP(D2178,'[1]2023-2025'!$A:$G,7,0)</f>
        <v>2024</v>
      </c>
      <c r="F2178" s="287"/>
      <c r="G2178" s="287" t="s">
        <v>1899</v>
      </c>
      <c r="H2178" s="288">
        <f>INDEX('[1]2023-2025'!$AK:$AK,MATCH(D2178,'[1]2023-2025'!$A:$A,0))</f>
        <v>0</v>
      </c>
      <c r="I2178" s="288" t="e">
        <v>#N/A</v>
      </c>
      <c r="J2178" s="288" t="e">
        <f>VLOOKUP(D2178,[1]Лист3!$A:$AK,37,0)</f>
        <v>#N/A</v>
      </c>
      <c r="K2178" s="289">
        <f>INDEX('[1]2023-2025'!$G:$G,MATCH(D2178,'[1]2023-2025'!$A:$A,0))</f>
        <v>2024</v>
      </c>
      <c r="L2178" s="289"/>
      <c r="M2178" s="289"/>
      <c r="N2178" s="289"/>
      <c r="O2178" s="289" t="e">
        <v>#N/A</v>
      </c>
      <c r="P2178" s="289" t="e">
        <v>#N/A</v>
      </c>
      <c r="Q2178" s="186">
        <f t="shared" si="302"/>
        <v>2144145.75</v>
      </c>
      <c r="R2178" s="186">
        <f t="shared" si="303"/>
        <v>2113715.36</v>
      </c>
      <c r="S2178" s="433">
        <v>0</v>
      </c>
      <c r="T2178" s="433">
        <v>0</v>
      </c>
      <c r="U2178" s="433">
        <v>0</v>
      </c>
      <c r="V2178" s="433">
        <v>0</v>
      </c>
      <c r="W2178" s="433">
        <v>0</v>
      </c>
      <c r="X2178" s="433">
        <v>0</v>
      </c>
      <c r="Y2178" s="433">
        <v>0</v>
      </c>
      <c r="Z2178" s="433">
        <v>0</v>
      </c>
      <c r="AA2178" s="433">
        <v>2113715.36</v>
      </c>
      <c r="AB2178" s="433">
        <v>0</v>
      </c>
      <c r="AC2178" s="433">
        <v>0</v>
      </c>
      <c r="AD2178" s="433">
        <v>0</v>
      </c>
      <c r="AE2178" s="433">
        <v>0</v>
      </c>
      <c r="AF2178" s="433">
        <v>0</v>
      </c>
      <c r="AG2178" s="433">
        <v>0</v>
      </c>
      <c r="AH2178" s="433">
        <v>0</v>
      </c>
      <c r="AI2178" s="433">
        <v>0</v>
      </c>
      <c r="AJ2178" s="433">
        <v>30430.39</v>
      </c>
      <c r="AK2178" s="175"/>
      <c r="AL2178" s="175">
        <v>1577223.31</v>
      </c>
      <c r="AM2178" s="175">
        <v>3721369.06</v>
      </c>
      <c r="AN2178" s="175">
        <v>2144145.75</v>
      </c>
    </row>
    <row r="2179" spans="1:40" s="128" customFormat="1" ht="23.25" customHeight="1" x14ac:dyDescent="0.35">
      <c r="A2179" s="256">
        <v>2024</v>
      </c>
      <c r="B2179" s="184">
        <f t="shared" si="304"/>
        <v>861</v>
      </c>
      <c r="C2179" s="392" t="s">
        <v>1064</v>
      </c>
      <c r="D2179" s="184">
        <v>41045</v>
      </c>
      <c r="E2179" s="287">
        <f>VLOOKUP(D2179,'[1]2023-2025'!$A:$G,7,0)</f>
        <v>2024</v>
      </c>
      <c r="F2179" s="287"/>
      <c r="G2179" s="287" t="s">
        <v>1899</v>
      </c>
      <c r="H2179" s="288">
        <f>INDEX('[1]2023-2025'!$AK:$AK,MATCH(D2179,'[1]2023-2025'!$A:$A,0))</f>
        <v>0</v>
      </c>
      <c r="I2179" s="288" t="e">
        <v>#N/A</v>
      </c>
      <c r="J2179" s="288" t="e">
        <f>VLOOKUP(D2179,[1]Лист3!$A:$AK,37,0)</f>
        <v>#N/A</v>
      </c>
      <c r="K2179" s="289">
        <f>INDEX('[1]2023-2025'!$G:$G,MATCH(D2179,'[1]2023-2025'!$A:$A,0))</f>
        <v>2024</v>
      </c>
      <c r="L2179" s="289"/>
      <c r="M2179" s="289"/>
      <c r="N2179" s="289"/>
      <c r="O2179" s="289" t="e">
        <v>#N/A</v>
      </c>
      <c r="P2179" s="289" t="e">
        <v>#N/A</v>
      </c>
      <c r="Q2179" s="186">
        <f t="shared" si="302"/>
        <v>2037333.16</v>
      </c>
      <c r="R2179" s="186">
        <f t="shared" si="303"/>
        <v>2008553.41</v>
      </c>
      <c r="S2179" s="433">
        <v>0</v>
      </c>
      <c r="T2179" s="433">
        <v>0</v>
      </c>
      <c r="U2179" s="433">
        <v>0</v>
      </c>
      <c r="V2179" s="433">
        <v>0</v>
      </c>
      <c r="W2179" s="433">
        <v>0</v>
      </c>
      <c r="X2179" s="433">
        <v>0</v>
      </c>
      <c r="Y2179" s="433">
        <v>0</v>
      </c>
      <c r="Z2179" s="433">
        <v>0</v>
      </c>
      <c r="AA2179" s="433">
        <v>2008553.41</v>
      </c>
      <c r="AB2179" s="433">
        <v>0</v>
      </c>
      <c r="AC2179" s="433">
        <v>0</v>
      </c>
      <c r="AD2179" s="433">
        <v>0</v>
      </c>
      <c r="AE2179" s="433">
        <v>0</v>
      </c>
      <c r="AF2179" s="433">
        <v>0</v>
      </c>
      <c r="AG2179" s="433">
        <v>0</v>
      </c>
      <c r="AH2179" s="433">
        <v>0</v>
      </c>
      <c r="AI2179" s="433">
        <v>0</v>
      </c>
      <c r="AJ2179" s="433">
        <v>28779.75</v>
      </c>
      <c r="AK2179" s="175"/>
      <c r="AL2179" s="175">
        <v>1222043.45</v>
      </c>
      <c r="AM2179" s="175">
        <v>3259376.61</v>
      </c>
      <c r="AN2179" s="175">
        <v>2037333.16</v>
      </c>
    </row>
    <row r="2180" spans="1:40" s="128" customFormat="1" ht="23.25" customHeight="1" x14ac:dyDescent="0.35">
      <c r="A2180" s="256">
        <v>2024</v>
      </c>
      <c r="B2180" s="184">
        <f t="shared" si="304"/>
        <v>862</v>
      </c>
      <c r="C2180" s="392" t="s">
        <v>3071</v>
      </c>
      <c r="D2180" s="184">
        <v>46278</v>
      </c>
      <c r="E2180" s="287"/>
      <c r="F2180" s="287"/>
      <c r="G2180" s="287"/>
      <c r="H2180" s="288"/>
      <c r="I2180" s="288" t="e">
        <v>#N/A</v>
      </c>
      <c r="J2180" s="288" t="e">
        <f>VLOOKUP(D2180,[1]Лист3!$A:$AK,37,0)</f>
        <v>#N/A</v>
      </c>
      <c r="K2180" s="289"/>
      <c r="L2180" s="289"/>
      <c r="M2180" s="289"/>
      <c r="N2180" s="289"/>
      <c r="O2180" s="289"/>
      <c r="P2180" s="289"/>
      <c r="Q2180" s="186">
        <f t="shared" si="302"/>
        <v>412202.87</v>
      </c>
      <c r="R2180" s="186">
        <f t="shared" si="303"/>
        <v>407015.77999999997</v>
      </c>
      <c r="S2180" s="433">
        <v>0</v>
      </c>
      <c r="T2180" s="433">
        <v>0</v>
      </c>
      <c r="U2180" s="433">
        <v>0</v>
      </c>
      <c r="V2180" s="433">
        <v>0</v>
      </c>
      <c r="W2180" s="433">
        <v>0</v>
      </c>
      <c r="X2180" s="433">
        <v>0</v>
      </c>
      <c r="Y2180" s="433">
        <v>0</v>
      </c>
      <c r="Z2180" s="433">
        <v>0</v>
      </c>
      <c r="AA2180" s="433">
        <v>0</v>
      </c>
      <c r="AB2180" s="433">
        <v>407015.77999999997</v>
      </c>
      <c r="AC2180" s="433">
        <v>0</v>
      </c>
      <c r="AD2180" s="433">
        <v>0</v>
      </c>
      <c r="AE2180" s="433">
        <v>0</v>
      </c>
      <c r="AF2180" s="433">
        <v>0</v>
      </c>
      <c r="AG2180" s="433">
        <v>0</v>
      </c>
      <c r="AH2180" s="433">
        <v>0</v>
      </c>
      <c r="AI2180" s="433">
        <v>0</v>
      </c>
      <c r="AJ2180" s="433">
        <v>5187.09</v>
      </c>
      <c r="AK2180" s="175"/>
      <c r="AL2180" s="175">
        <v>5337143.6700000009</v>
      </c>
      <c r="AM2180" s="175">
        <v>9909813.9800000004</v>
      </c>
      <c r="AN2180" s="175">
        <v>4572670.3099999996</v>
      </c>
    </row>
    <row r="2181" spans="1:40" s="128" customFormat="1" ht="23.25" customHeight="1" x14ac:dyDescent="0.35">
      <c r="A2181" s="256">
        <v>2024</v>
      </c>
      <c r="B2181" s="184">
        <f t="shared" si="304"/>
        <v>863</v>
      </c>
      <c r="C2181" s="392" t="s">
        <v>3072</v>
      </c>
      <c r="D2181" s="184">
        <v>41076</v>
      </c>
      <c r="E2181" s="287"/>
      <c r="F2181" s="287"/>
      <c r="G2181" s="287"/>
      <c r="H2181" s="288"/>
      <c r="I2181" s="288" t="e">
        <v>#N/A</v>
      </c>
      <c r="J2181" s="288" t="e">
        <f>VLOOKUP(D2181,[1]Лист3!$A:$AK,37,0)</f>
        <v>#N/A</v>
      </c>
      <c r="K2181" s="289"/>
      <c r="L2181" s="289"/>
      <c r="M2181" s="289"/>
      <c r="N2181" s="289"/>
      <c r="O2181" s="289"/>
      <c r="P2181" s="289"/>
      <c r="Q2181" s="186">
        <f t="shared" si="302"/>
        <v>472628.62</v>
      </c>
      <c r="R2181" s="186">
        <f t="shared" si="303"/>
        <v>466489.21</v>
      </c>
      <c r="S2181" s="433">
        <v>0</v>
      </c>
      <c r="T2181" s="433">
        <v>0</v>
      </c>
      <c r="U2181" s="433">
        <v>0</v>
      </c>
      <c r="V2181" s="433">
        <v>0</v>
      </c>
      <c r="W2181" s="433">
        <v>0</v>
      </c>
      <c r="X2181" s="433">
        <v>0</v>
      </c>
      <c r="Y2181" s="433">
        <v>0</v>
      </c>
      <c r="Z2181" s="433">
        <v>0</v>
      </c>
      <c r="AA2181" s="433">
        <v>0</v>
      </c>
      <c r="AB2181" s="433">
        <v>466489.21</v>
      </c>
      <c r="AC2181" s="433">
        <v>0</v>
      </c>
      <c r="AD2181" s="433">
        <v>0</v>
      </c>
      <c r="AE2181" s="433">
        <v>0</v>
      </c>
      <c r="AF2181" s="433">
        <v>0</v>
      </c>
      <c r="AG2181" s="433">
        <v>0</v>
      </c>
      <c r="AH2181" s="433">
        <v>0</v>
      </c>
      <c r="AI2181" s="433">
        <v>0</v>
      </c>
      <c r="AJ2181" s="433">
        <v>6139.41</v>
      </c>
      <c r="AK2181" s="175"/>
      <c r="AL2181" s="175">
        <v>7530158.8299999991</v>
      </c>
      <c r="AM2181" s="175">
        <v>12525165.699999999</v>
      </c>
      <c r="AN2181" s="175">
        <v>4995006.87</v>
      </c>
    </row>
    <row r="2182" spans="1:40" s="128" customFormat="1" ht="23.25" customHeight="1" x14ac:dyDescent="0.35">
      <c r="A2182" s="256">
        <v>2024</v>
      </c>
      <c r="B2182" s="184">
        <f t="shared" si="304"/>
        <v>864</v>
      </c>
      <c r="C2182" s="392" t="s">
        <v>3073</v>
      </c>
      <c r="D2182" s="184">
        <v>41077</v>
      </c>
      <c r="E2182" s="287"/>
      <c r="F2182" s="287"/>
      <c r="G2182" s="287"/>
      <c r="H2182" s="288"/>
      <c r="I2182" s="288" t="e">
        <v>#N/A</v>
      </c>
      <c r="J2182" s="288" t="e">
        <f>VLOOKUP(D2182,[1]Лист3!$A:$AK,37,0)</f>
        <v>#N/A</v>
      </c>
      <c r="K2182" s="289"/>
      <c r="L2182" s="289"/>
      <c r="M2182" s="289"/>
      <c r="N2182" s="289"/>
      <c r="O2182" s="289"/>
      <c r="P2182" s="289"/>
      <c r="Q2182" s="186">
        <f t="shared" si="302"/>
        <v>389588.63</v>
      </c>
      <c r="R2182" s="186">
        <f t="shared" si="303"/>
        <v>384391.6</v>
      </c>
      <c r="S2182" s="433">
        <v>0</v>
      </c>
      <c r="T2182" s="433">
        <v>0</v>
      </c>
      <c r="U2182" s="433">
        <v>0</v>
      </c>
      <c r="V2182" s="433">
        <v>0</v>
      </c>
      <c r="W2182" s="433">
        <v>0</v>
      </c>
      <c r="X2182" s="433">
        <v>0</v>
      </c>
      <c r="Y2182" s="433">
        <v>0</v>
      </c>
      <c r="Z2182" s="433">
        <v>0</v>
      </c>
      <c r="AA2182" s="433">
        <v>0</v>
      </c>
      <c r="AB2182" s="433">
        <v>384391.6</v>
      </c>
      <c r="AC2182" s="433">
        <v>0</v>
      </c>
      <c r="AD2182" s="433">
        <v>0</v>
      </c>
      <c r="AE2182" s="433">
        <v>0</v>
      </c>
      <c r="AF2182" s="433">
        <v>0</v>
      </c>
      <c r="AG2182" s="433">
        <v>0</v>
      </c>
      <c r="AH2182" s="433">
        <v>0</v>
      </c>
      <c r="AI2182" s="433">
        <v>0</v>
      </c>
      <c r="AJ2182" s="433">
        <v>5197.03</v>
      </c>
      <c r="AK2182" s="175"/>
      <c r="AL2182" s="175">
        <v>9994980.9899999984</v>
      </c>
      <c r="AM2182" s="175">
        <v>16963562.579999998</v>
      </c>
      <c r="AN2182" s="175">
        <v>6968581.5899999999</v>
      </c>
    </row>
    <row r="2183" spans="1:40" s="128" customFormat="1" ht="23.25" customHeight="1" x14ac:dyDescent="0.35">
      <c r="A2183" s="256">
        <v>2024</v>
      </c>
      <c r="B2183" s="184">
        <f t="shared" si="304"/>
        <v>865</v>
      </c>
      <c r="C2183" s="392" t="s">
        <v>3876</v>
      </c>
      <c r="D2183" s="184">
        <v>41101</v>
      </c>
      <c r="E2183" s="287"/>
      <c r="F2183" s="287"/>
      <c r="G2183" s="287"/>
      <c r="H2183" s="288"/>
      <c r="I2183" s="288" t="e">
        <v>#N/A</v>
      </c>
      <c r="J2183" s="288" t="e">
        <f>VLOOKUP(D2183,[1]Лист3!$A:$AK,37,0)</f>
        <v>#N/A</v>
      </c>
      <c r="K2183" s="289"/>
      <c r="L2183" s="289"/>
      <c r="M2183" s="289"/>
      <c r="N2183" s="289"/>
      <c r="O2183" s="289"/>
      <c r="P2183" s="289"/>
      <c r="Q2183" s="186">
        <f t="shared" si="302"/>
        <v>508711.61</v>
      </c>
      <c r="R2183" s="186">
        <f t="shared" si="303"/>
        <v>502587.06</v>
      </c>
      <c r="S2183" s="433">
        <v>0</v>
      </c>
      <c r="T2183" s="433">
        <v>0</v>
      </c>
      <c r="U2183" s="433">
        <v>0</v>
      </c>
      <c r="V2183" s="433">
        <v>0</v>
      </c>
      <c r="W2183" s="433">
        <v>0</v>
      </c>
      <c r="X2183" s="433">
        <v>0</v>
      </c>
      <c r="Y2183" s="433">
        <v>0</v>
      </c>
      <c r="Z2183" s="433">
        <v>0</v>
      </c>
      <c r="AA2183" s="433">
        <v>0</v>
      </c>
      <c r="AB2183" s="433">
        <v>502587.06</v>
      </c>
      <c r="AC2183" s="433">
        <v>0</v>
      </c>
      <c r="AD2183" s="433">
        <v>0</v>
      </c>
      <c r="AE2183" s="433">
        <v>0</v>
      </c>
      <c r="AF2183" s="433">
        <v>0</v>
      </c>
      <c r="AG2183" s="433">
        <v>0</v>
      </c>
      <c r="AH2183" s="433">
        <v>0</v>
      </c>
      <c r="AI2183" s="433">
        <v>0</v>
      </c>
      <c r="AJ2183" s="433">
        <v>6124.55</v>
      </c>
      <c r="AK2183" s="175"/>
      <c r="AL2183" s="175">
        <v>12669543.84</v>
      </c>
      <c r="AM2183" s="175">
        <v>19984478.760000002</v>
      </c>
      <c r="AN2183" s="175">
        <v>7314934.9200000009</v>
      </c>
    </row>
    <row r="2184" spans="1:40" s="128" customFormat="1" ht="23.25" customHeight="1" x14ac:dyDescent="0.35">
      <c r="A2184" s="256">
        <v>2024</v>
      </c>
      <c r="B2184" s="184">
        <f t="shared" si="304"/>
        <v>866</v>
      </c>
      <c r="C2184" s="392" t="s">
        <v>3075</v>
      </c>
      <c r="D2184" s="184">
        <v>41078</v>
      </c>
      <c r="E2184" s="287"/>
      <c r="F2184" s="287"/>
      <c r="G2184" s="287"/>
      <c r="H2184" s="288"/>
      <c r="I2184" s="288" t="e">
        <v>#N/A</v>
      </c>
      <c r="J2184" s="288" t="e">
        <f>VLOOKUP(D2184,[1]Лист3!$A:$AK,37,0)</f>
        <v>#N/A</v>
      </c>
      <c r="K2184" s="289"/>
      <c r="L2184" s="289"/>
      <c r="M2184" s="289"/>
      <c r="N2184" s="289"/>
      <c r="O2184" s="289"/>
      <c r="P2184" s="289"/>
      <c r="Q2184" s="186">
        <f t="shared" si="302"/>
        <v>423556.54000000004</v>
      </c>
      <c r="R2184" s="186">
        <f t="shared" si="303"/>
        <v>418342.40000000002</v>
      </c>
      <c r="S2184" s="433">
        <v>0</v>
      </c>
      <c r="T2184" s="433">
        <v>0</v>
      </c>
      <c r="U2184" s="433">
        <v>0</v>
      </c>
      <c r="V2184" s="433">
        <v>0</v>
      </c>
      <c r="W2184" s="433">
        <v>0</v>
      </c>
      <c r="X2184" s="433">
        <v>0</v>
      </c>
      <c r="Y2184" s="433">
        <v>0</v>
      </c>
      <c r="Z2184" s="433">
        <v>0</v>
      </c>
      <c r="AA2184" s="433">
        <v>0</v>
      </c>
      <c r="AB2184" s="433">
        <v>418342.40000000002</v>
      </c>
      <c r="AC2184" s="433">
        <v>0</v>
      </c>
      <c r="AD2184" s="433">
        <v>0</v>
      </c>
      <c r="AE2184" s="433">
        <v>0</v>
      </c>
      <c r="AF2184" s="433">
        <v>0</v>
      </c>
      <c r="AG2184" s="433">
        <v>0</v>
      </c>
      <c r="AH2184" s="433">
        <v>0</v>
      </c>
      <c r="AI2184" s="433">
        <v>0</v>
      </c>
      <c r="AJ2184" s="433">
        <v>5214.1400000000003</v>
      </c>
      <c r="AK2184" s="175"/>
      <c r="AL2184" s="175">
        <v>6592943.6199999992</v>
      </c>
      <c r="AM2184" s="175">
        <v>10099123.699999999</v>
      </c>
      <c r="AN2184" s="175">
        <v>3506180.08</v>
      </c>
    </row>
    <row r="2185" spans="1:40" s="128" customFormat="1" ht="23.25" customHeight="1" x14ac:dyDescent="0.35">
      <c r="A2185" s="256">
        <v>2024</v>
      </c>
      <c r="B2185" s="184">
        <f t="shared" si="304"/>
        <v>867</v>
      </c>
      <c r="C2185" s="392" t="s">
        <v>3877</v>
      </c>
      <c r="D2185" s="184">
        <v>41054</v>
      </c>
      <c r="E2185" s="287"/>
      <c r="F2185" s="287"/>
      <c r="G2185" s="287"/>
      <c r="H2185" s="288"/>
      <c r="I2185" s="288"/>
      <c r="J2185" s="288">
        <f>VLOOKUP(D2185,[1]Лист3!$A:$AK,37,0)</f>
        <v>45065</v>
      </c>
      <c r="K2185" s="289"/>
      <c r="L2185" s="289"/>
      <c r="M2185" s="289"/>
      <c r="N2185" s="289"/>
      <c r="O2185" s="289"/>
      <c r="P2185" s="289"/>
      <c r="Q2185" s="186">
        <f t="shared" si="302"/>
        <v>135815.64000000001</v>
      </c>
      <c r="R2185" s="186">
        <f t="shared" si="303"/>
        <v>135815.64000000001</v>
      </c>
      <c r="S2185" s="433">
        <v>0</v>
      </c>
      <c r="T2185" s="433">
        <v>0</v>
      </c>
      <c r="U2185" s="433">
        <v>0</v>
      </c>
      <c r="V2185" s="433">
        <v>0</v>
      </c>
      <c r="W2185" s="433">
        <v>0</v>
      </c>
      <c r="X2185" s="433">
        <v>0</v>
      </c>
      <c r="Y2185" s="433">
        <v>0</v>
      </c>
      <c r="Z2185" s="433">
        <v>0</v>
      </c>
      <c r="AA2185" s="433">
        <v>0</v>
      </c>
      <c r="AB2185" s="433">
        <v>0</v>
      </c>
      <c r="AC2185" s="433">
        <v>0</v>
      </c>
      <c r="AD2185" s="433">
        <v>0</v>
      </c>
      <c r="AE2185" s="433">
        <v>0</v>
      </c>
      <c r="AF2185" s="433">
        <v>0</v>
      </c>
      <c r="AG2185" s="433">
        <v>0</v>
      </c>
      <c r="AH2185" s="433">
        <v>135815.64000000001</v>
      </c>
      <c r="AI2185" s="433">
        <v>0</v>
      </c>
      <c r="AJ2185" s="433">
        <v>0</v>
      </c>
      <c r="AK2185" s="175"/>
      <c r="AL2185" s="175">
        <v>20341931.689999998</v>
      </c>
      <c r="AM2185" s="175">
        <v>20477747.329999998</v>
      </c>
      <c r="AN2185" s="175">
        <v>135815.64000000001</v>
      </c>
    </row>
    <row r="2186" spans="1:40" s="128" customFormat="1" ht="23.25" customHeight="1" x14ac:dyDescent="0.35">
      <c r="A2186" s="256">
        <v>2024</v>
      </c>
      <c r="B2186" s="184">
        <f>B2185+1</f>
        <v>868</v>
      </c>
      <c r="C2186" s="392" t="s">
        <v>3878</v>
      </c>
      <c r="D2186" s="184">
        <v>41056</v>
      </c>
      <c r="E2186" s="287"/>
      <c r="F2186" s="287"/>
      <c r="G2186" s="287"/>
      <c r="H2186" s="288"/>
      <c r="I2186" s="288"/>
      <c r="J2186" s="288">
        <f>VLOOKUP(D2186,[1]Лист3!$A:$AK,37,0)</f>
        <v>45065</v>
      </c>
      <c r="K2186" s="289"/>
      <c r="L2186" s="289"/>
      <c r="M2186" s="289"/>
      <c r="N2186" s="289"/>
      <c r="O2186" s="289"/>
      <c r="P2186" s="289"/>
      <c r="Q2186" s="186">
        <f t="shared" si="302"/>
        <v>135815.64000000001</v>
      </c>
      <c r="R2186" s="186">
        <f t="shared" si="303"/>
        <v>135815.64000000001</v>
      </c>
      <c r="S2186" s="433">
        <v>0</v>
      </c>
      <c r="T2186" s="433">
        <v>0</v>
      </c>
      <c r="U2186" s="433">
        <v>0</v>
      </c>
      <c r="V2186" s="433">
        <v>0</v>
      </c>
      <c r="W2186" s="433">
        <v>0</v>
      </c>
      <c r="X2186" s="433">
        <v>0</v>
      </c>
      <c r="Y2186" s="433">
        <v>0</v>
      </c>
      <c r="Z2186" s="433">
        <v>0</v>
      </c>
      <c r="AA2186" s="433">
        <v>0</v>
      </c>
      <c r="AB2186" s="433">
        <v>0</v>
      </c>
      <c r="AC2186" s="433">
        <v>0</v>
      </c>
      <c r="AD2186" s="433">
        <v>0</v>
      </c>
      <c r="AE2186" s="433">
        <v>0</v>
      </c>
      <c r="AF2186" s="433">
        <v>0</v>
      </c>
      <c r="AG2186" s="433">
        <v>0</v>
      </c>
      <c r="AH2186" s="433">
        <v>135815.64000000001</v>
      </c>
      <c r="AI2186" s="433">
        <v>0</v>
      </c>
      <c r="AJ2186" s="433">
        <v>0</v>
      </c>
      <c r="AK2186" s="175"/>
      <c r="AL2186" s="175">
        <v>20269842.969999999</v>
      </c>
      <c r="AM2186" s="175">
        <v>20405658.609999999</v>
      </c>
      <c r="AN2186" s="175">
        <v>135815.64000000001</v>
      </c>
    </row>
    <row r="2187" spans="1:40" s="128" customFormat="1" ht="23.25" customHeight="1" x14ac:dyDescent="0.35">
      <c r="A2187" s="256">
        <v>2024</v>
      </c>
      <c r="B2187" s="184">
        <f t="shared" si="304"/>
        <v>869</v>
      </c>
      <c r="C2187" s="392" t="s">
        <v>3879</v>
      </c>
      <c r="D2187" s="184">
        <v>41057</v>
      </c>
      <c r="E2187" s="287"/>
      <c r="F2187" s="287"/>
      <c r="G2187" s="287"/>
      <c r="H2187" s="288"/>
      <c r="I2187" s="288"/>
      <c r="J2187" s="288">
        <f>VLOOKUP(D2187,[1]Лист3!$A:$AK,37,0)</f>
        <v>45065</v>
      </c>
      <c r="K2187" s="289"/>
      <c r="L2187" s="289"/>
      <c r="M2187" s="289"/>
      <c r="N2187" s="289"/>
      <c r="O2187" s="289"/>
      <c r="P2187" s="289"/>
      <c r="Q2187" s="186">
        <f t="shared" si="302"/>
        <v>119765.28</v>
      </c>
      <c r="R2187" s="186">
        <f t="shared" si="303"/>
        <v>119765.28</v>
      </c>
      <c r="S2187" s="433">
        <v>0</v>
      </c>
      <c r="T2187" s="433">
        <v>0</v>
      </c>
      <c r="U2187" s="433">
        <v>0</v>
      </c>
      <c r="V2187" s="433">
        <v>0</v>
      </c>
      <c r="W2187" s="433">
        <v>0</v>
      </c>
      <c r="X2187" s="433">
        <v>0</v>
      </c>
      <c r="Y2187" s="433">
        <v>0</v>
      </c>
      <c r="Z2187" s="433">
        <v>0</v>
      </c>
      <c r="AA2187" s="433">
        <v>0</v>
      </c>
      <c r="AB2187" s="433">
        <v>0</v>
      </c>
      <c r="AC2187" s="433">
        <v>0</v>
      </c>
      <c r="AD2187" s="433">
        <v>0</v>
      </c>
      <c r="AE2187" s="433">
        <v>0</v>
      </c>
      <c r="AF2187" s="433">
        <v>0</v>
      </c>
      <c r="AG2187" s="433">
        <v>0</v>
      </c>
      <c r="AH2187" s="433">
        <v>119765.28</v>
      </c>
      <c r="AI2187" s="433">
        <v>0</v>
      </c>
      <c r="AJ2187" s="433">
        <v>0</v>
      </c>
      <c r="AK2187" s="175"/>
      <c r="AL2187" s="175">
        <v>24291360.25</v>
      </c>
      <c r="AM2187" s="175">
        <v>24411125.530000001</v>
      </c>
      <c r="AN2187" s="175">
        <v>119765.28</v>
      </c>
    </row>
    <row r="2188" spans="1:40" s="128" customFormat="1" ht="23.25" customHeight="1" x14ac:dyDescent="0.35">
      <c r="A2188" s="256">
        <v>2024</v>
      </c>
      <c r="B2188" s="184">
        <f t="shared" si="304"/>
        <v>870</v>
      </c>
      <c r="C2188" s="392" t="s">
        <v>3880</v>
      </c>
      <c r="D2188" s="184">
        <v>41059</v>
      </c>
      <c r="E2188" s="287"/>
      <c r="F2188" s="287"/>
      <c r="G2188" s="287"/>
      <c r="H2188" s="288"/>
      <c r="I2188" s="288"/>
      <c r="J2188" s="288">
        <f>VLOOKUP(D2188,[1]Лист3!$A:$AK,37,0)</f>
        <v>45065</v>
      </c>
      <c r="K2188" s="289"/>
      <c r="L2188" s="289"/>
      <c r="M2188" s="289"/>
      <c r="N2188" s="289"/>
      <c r="O2188" s="289"/>
      <c r="P2188" s="289"/>
      <c r="Q2188" s="186">
        <f t="shared" si="302"/>
        <v>144205.44</v>
      </c>
      <c r="R2188" s="186">
        <f t="shared" si="303"/>
        <v>144205.44</v>
      </c>
      <c r="S2188" s="433">
        <v>0</v>
      </c>
      <c r="T2188" s="433">
        <v>0</v>
      </c>
      <c r="U2188" s="433">
        <v>0</v>
      </c>
      <c r="V2188" s="433">
        <v>0</v>
      </c>
      <c r="W2188" s="433">
        <v>0</v>
      </c>
      <c r="X2188" s="433">
        <v>0</v>
      </c>
      <c r="Y2188" s="433">
        <v>0</v>
      </c>
      <c r="Z2188" s="433">
        <v>0</v>
      </c>
      <c r="AA2188" s="433">
        <v>0</v>
      </c>
      <c r="AB2188" s="433">
        <v>0</v>
      </c>
      <c r="AC2188" s="433">
        <v>0</v>
      </c>
      <c r="AD2188" s="433">
        <v>0</v>
      </c>
      <c r="AE2188" s="433">
        <v>0</v>
      </c>
      <c r="AF2188" s="433">
        <v>0</v>
      </c>
      <c r="AG2188" s="433">
        <v>0</v>
      </c>
      <c r="AH2188" s="433">
        <v>144205.44</v>
      </c>
      <c r="AI2188" s="433">
        <v>0</v>
      </c>
      <c r="AJ2188" s="433">
        <v>0</v>
      </c>
      <c r="AK2188" s="175"/>
      <c r="AL2188" s="175">
        <v>18469451.619999997</v>
      </c>
      <c r="AM2188" s="175">
        <v>18613657.059999999</v>
      </c>
      <c r="AN2188" s="175">
        <v>144205.44</v>
      </c>
    </row>
    <row r="2189" spans="1:40" s="128" customFormat="1" ht="23.25" customHeight="1" x14ac:dyDescent="0.35">
      <c r="A2189" s="256">
        <v>2024</v>
      </c>
      <c r="B2189" s="184">
        <f t="shared" si="304"/>
        <v>871</v>
      </c>
      <c r="C2189" s="392" t="s">
        <v>3881</v>
      </c>
      <c r="D2189" s="184">
        <v>41103</v>
      </c>
      <c r="E2189" s="287"/>
      <c r="F2189" s="287"/>
      <c r="G2189" s="287"/>
      <c r="H2189" s="288"/>
      <c r="I2189" s="288"/>
      <c r="J2189" s="288">
        <f>VLOOKUP(D2189,[1]Лист3!$A:$AK,37,0)</f>
        <v>45065</v>
      </c>
      <c r="K2189" s="289"/>
      <c r="L2189" s="289"/>
      <c r="M2189" s="289"/>
      <c r="N2189" s="289"/>
      <c r="O2189" s="289"/>
      <c r="P2189" s="289"/>
      <c r="Q2189" s="186">
        <f t="shared" si="302"/>
        <v>108267.36</v>
      </c>
      <c r="R2189" s="186">
        <f t="shared" si="303"/>
        <v>108267.36</v>
      </c>
      <c r="S2189" s="433">
        <v>0</v>
      </c>
      <c r="T2189" s="433">
        <v>0</v>
      </c>
      <c r="U2189" s="433">
        <v>0</v>
      </c>
      <c r="V2189" s="433">
        <v>0</v>
      </c>
      <c r="W2189" s="433">
        <v>0</v>
      </c>
      <c r="X2189" s="433">
        <v>0</v>
      </c>
      <c r="Y2189" s="433">
        <v>0</v>
      </c>
      <c r="Z2189" s="433">
        <v>0</v>
      </c>
      <c r="AA2189" s="433">
        <v>0</v>
      </c>
      <c r="AB2189" s="433">
        <v>0</v>
      </c>
      <c r="AC2189" s="433">
        <v>0</v>
      </c>
      <c r="AD2189" s="433">
        <v>0</v>
      </c>
      <c r="AE2189" s="433">
        <v>0</v>
      </c>
      <c r="AF2189" s="433">
        <v>0</v>
      </c>
      <c r="AG2189" s="433">
        <v>0</v>
      </c>
      <c r="AH2189" s="433">
        <v>108267.36</v>
      </c>
      <c r="AI2189" s="433">
        <v>0</v>
      </c>
      <c r="AJ2189" s="433">
        <v>0</v>
      </c>
      <c r="AK2189" s="175"/>
      <c r="AL2189" s="175">
        <v>20569852.690000001</v>
      </c>
      <c r="AM2189" s="175">
        <v>20678120.050000001</v>
      </c>
      <c r="AN2189" s="175">
        <v>108267.36</v>
      </c>
    </row>
    <row r="2190" spans="1:40" s="128" customFormat="1" ht="23.25" customHeight="1" x14ac:dyDescent="0.35">
      <c r="A2190" s="256">
        <v>2024</v>
      </c>
      <c r="B2190" s="184">
        <f t="shared" si="304"/>
        <v>872</v>
      </c>
      <c r="C2190" s="392" t="s">
        <v>3882</v>
      </c>
      <c r="D2190" s="184">
        <v>41110</v>
      </c>
      <c r="E2190" s="287"/>
      <c r="F2190" s="287"/>
      <c r="G2190" s="287"/>
      <c r="H2190" s="288"/>
      <c r="I2190" s="288"/>
      <c r="J2190" s="288">
        <f>VLOOKUP(D2190,[1]Лист3!$A:$AK,37,0)</f>
        <v>45065</v>
      </c>
      <c r="K2190" s="289"/>
      <c r="L2190" s="289"/>
      <c r="M2190" s="289"/>
      <c r="N2190" s="289"/>
      <c r="O2190" s="289"/>
      <c r="P2190" s="289"/>
      <c r="Q2190" s="186">
        <f t="shared" si="302"/>
        <v>134909.4</v>
      </c>
      <c r="R2190" s="186">
        <f t="shared" si="303"/>
        <v>134909.4</v>
      </c>
      <c r="S2190" s="433">
        <v>0</v>
      </c>
      <c r="T2190" s="433">
        <v>0</v>
      </c>
      <c r="U2190" s="433">
        <v>0</v>
      </c>
      <c r="V2190" s="433">
        <v>0</v>
      </c>
      <c r="W2190" s="433">
        <v>0</v>
      </c>
      <c r="X2190" s="433">
        <v>0</v>
      </c>
      <c r="Y2190" s="433">
        <v>0</v>
      </c>
      <c r="Z2190" s="433">
        <v>0</v>
      </c>
      <c r="AA2190" s="433">
        <v>0</v>
      </c>
      <c r="AB2190" s="433">
        <v>0</v>
      </c>
      <c r="AC2190" s="433">
        <v>0</v>
      </c>
      <c r="AD2190" s="433">
        <v>0</v>
      </c>
      <c r="AE2190" s="433">
        <v>0</v>
      </c>
      <c r="AF2190" s="433">
        <v>0</v>
      </c>
      <c r="AG2190" s="433">
        <v>0</v>
      </c>
      <c r="AH2190" s="433">
        <v>134909.4</v>
      </c>
      <c r="AI2190" s="433">
        <v>0</v>
      </c>
      <c r="AJ2190" s="433">
        <v>0</v>
      </c>
      <c r="AK2190" s="175"/>
      <c r="AL2190" s="175">
        <v>19331324.870000001</v>
      </c>
      <c r="AM2190" s="175">
        <v>19466234.27</v>
      </c>
      <c r="AN2190" s="175">
        <v>134909.4</v>
      </c>
    </row>
    <row r="2191" spans="1:40" s="128" customFormat="1" ht="23.25" customHeight="1" x14ac:dyDescent="0.35">
      <c r="A2191" s="256">
        <v>2024</v>
      </c>
      <c r="B2191" s="184">
        <f t="shared" si="304"/>
        <v>873</v>
      </c>
      <c r="C2191" s="392" t="s">
        <v>1079</v>
      </c>
      <c r="D2191" s="184">
        <v>41102</v>
      </c>
      <c r="E2191" s="287"/>
      <c r="F2191" s="287"/>
      <c r="G2191" s="287"/>
      <c r="H2191" s="288"/>
      <c r="I2191" s="288"/>
      <c r="J2191" s="288">
        <f>VLOOKUP(D2191,[1]Лист3!$A:$AK,37,0)</f>
        <v>45065</v>
      </c>
      <c r="K2191" s="289"/>
      <c r="L2191" s="289"/>
      <c r="M2191" s="289"/>
      <c r="N2191" s="289"/>
      <c r="O2191" s="289"/>
      <c r="P2191" s="289"/>
      <c r="Q2191" s="186">
        <f t="shared" si="302"/>
        <v>134909.4</v>
      </c>
      <c r="R2191" s="186">
        <f t="shared" si="303"/>
        <v>134909.4</v>
      </c>
      <c r="S2191" s="433">
        <v>0</v>
      </c>
      <c r="T2191" s="433">
        <v>0</v>
      </c>
      <c r="U2191" s="433">
        <v>0</v>
      </c>
      <c r="V2191" s="433">
        <v>0</v>
      </c>
      <c r="W2191" s="433">
        <v>0</v>
      </c>
      <c r="X2191" s="433">
        <v>0</v>
      </c>
      <c r="Y2191" s="433">
        <v>0</v>
      </c>
      <c r="Z2191" s="433">
        <v>0</v>
      </c>
      <c r="AA2191" s="433">
        <v>0</v>
      </c>
      <c r="AB2191" s="433">
        <v>0</v>
      </c>
      <c r="AC2191" s="433">
        <v>0</v>
      </c>
      <c r="AD2191" s="433">
        <v>0</v>
      </c>
      <c r="AE2191" s="433">
        <v>0</v>
      </c>
      <c r="AF2191" s="433">
        <v>0</v>
      </c>
      <c r="AG2191" s="433">
        <v>0</v>
      </c>
      <c r="AH2191" s="433">
        <v>134909.4</v>
      </c>
      <c r="AI2191" s="433">
        <v>0</v>
      </c>
      <c r="AJ2191" s="433">
        <v>0</v>
      </c>
      <c r="AK2191" s="175"/>
      <c r="AL2191" s="175">
        <v>18911847.93</v>
      </c>
      <c r="AM2191" s="175">
        <v>19046757.329999998</v>
      </c>
      <c r="AN2191" s="175">
        <v>134909.4</v>
      </c>
    </row>
    <row r="2192" spans="1:40" s="128" customFormat="1" ht="23.25" customHeight="1" x14ac:dyDescent="0.35">
      <c r="A2192" s="256">
        <v>2024</v>
      </c>
      <c r="B2192" s="184">
        <f t="shared" si="304"/>
        <v>874</v>
      </c>
      <c r="C2192" s="393" t="s">
        <v>3836</v>
      </c>
      <c r="D2192" s="184">
        <v>41052</v>
      </c>
      <c r="E2192" s="287">
        <f>VLOOKUP(D2192,'[1]2023-2025'!$A:$G,7,0)</f>
        <v>2023</v>
      </c>
      <c r="F2192" s="287"/>
      <c r="G2192" s="287" t="s">
        <v>1899</v>
      </c>
      <c r="H2192" s="288">
        <f>INDEX('[1]2023-2025'!$AK:$AK,MATCH(D2192,'[1]2023-2025'!$A:$A,0))</f>
        <v>44551</v>
      </c>
      <c r="I2192" s="288" t="e">
        <v>#N/A</v>
      </c>
      <c r="J2192" s="288" t="e">
        <f>VLOOKUP(D2192,[1]Лист3!$A:$AK,37,0)</f>
        <v>#N/A</v>
      </c>
      <c r="K2192" s="289">
        <f>INDEX('[1]2023-2025'!$G:$G,MATCH(D2192,'[1]2023-2025'!$A:$A,0))</f>
        <v>2023</v>
      </c>
      <c r="L2192" s="289"/>
      <c r="M2192" s="289"/>
      <c r="N2192" s="289"/>
      <c r="O2192" s="289" t="s">
        <v>2725</v>
      </c>
      <c r="P2192" s="289">
        <v>0</v>
      </c>
      <c r="Q2192" s="186">
        <f t="shared" si="302"/>
        <v>3534919.9099999997</v>
      </c>
      <c r="R2192" s="186">
        <f t="shared" si="303"/>
        <v>3466461.38</v>
      </c>
      <c r="S2192" s="433">
        <v>0</v>
      </c>
      <c r="T2192" s="433">
        <v>3466461.38</v>
      </c>
      <c r="U2192" s="433">
        <v>0</v>
      </c>
      <c r="V2192" s="433">
        <v>0</v>
      </c>
      <c r="W2192" s="433">
        <v>0</v>
      </c>
      <c r="X2192" s="433">
        <v>0</v>
      </c>
      <c r="Y2192" s="433">
        <v>0</v>
      </c>
      <c r="Z2192" s="433">
        <v>0</v>
      </c>
      <c r="AA2192" s="433">
        <v>0</v>
      </c>
      <c r="AB2192" s="433">
        <v>0</v>
      </c>
      <c r="AC2192" s="433">
        <v>0</v>
      </c>
      <c r="AD2192" s="433">
        <v>0</v>
      </c>
      <c r="AE2192" s="433">
        <v>0</v>
      </c>
      <c r="AF2192" s="433">
        <v>0</v>
      </c>
      <c r="AG2192" s="433">
        <v>0</v>
      </c>
      <c r="AH2192" s="433">
        <v>0</v>
      </c>
      <c r="AI2192" s="433">
        <v>0</v>
      </c>
      <c r="AJ2192" s="433">
        <v>68458.53</v>
      </c>
      <c r="AK2192" s="175"/>
      <c r="AL2192" s="175">
        <v>16355790.840000002</v>
      </c>
      <c r="AM2192" s="175">
        <v>29068797.100000001</v>
      </c>
      <c r="AN2192" s="175">
        <v>12713006.26</v>
      </c>
    </row>
    <row r="2193" spans="1:40" s="132" customFormat="1" ht="20.3" customHeight="1" x14ac:dyDescent="0.35">
      <c r="A2193" s="256"/>
      <c r="B2193" s="170" t="s">
        <v>22</v>
      </c>
      <c r="C2193" s="293"/>
      <c r="D2193" s="296" t="s">
        <v>172</v>
      </c>
      <c r="E2193" s="287" t="e">
        <f>VLOOKUP(D2193,'[1]2023-2025'!$A:$G,7,0)</f>
        <v>#N/A</v>
      </c>
      <c r="F2193" s="287"/>
      <c r="G2193" s="287"/>
      <c r="H2193" s="288" t="e">
        <v>#N/A</v>
      </c>
      <c r="I2193" s="288" t="e">
        <v>#N/A</v>
      </c>
      <c r="J2193" s="288" t="e">
        <f>VLOOKUP(D2193,[1]Лист3!$A:$AK,37,0)</f>
        <v>#N/A</v>
      </c>
      <c r="K2193" s="289" t="e">
        <v>#N/A</v>
      </c>
      <c r="L2193" s="289"/>
      <c r="M2193" s="289"/>
      <c r="N2193" s="289"/>
      <c r="O2193" s="289" t="e">
        <v>#N/A</v>
      </c>
      <c r="P2193" s="289"/>
      <c r="Q2193" s="297">
        <f t="shared" ref="Q2193:AJ2193" si="305">SUM(Q2176:Q2192)</f>
        <v>12561098.299999999</v>
      </c>
      <c r="R2193" s="297">
        <f t="shared" si="305"/>
        <v>12372974.210000001</v>
      </c>
      <c r="S2193" s="297">
        <f t="shared" si="305"/>
        <v>0</v>
      </c>
      <c r="T2193" s="297">
        <f t="shared" si="305"/>
        <v>4103663.3200000003</v>
      </c>
      <c r="U2193" s="297">
        <f t="shared" si="305"/>
        <v>0</v>
      </c>
      <c r="V2193" s="297">
        <f t="shared" si="305"/>
        <v>264029.26</v>
      </c>
      <c r="W2193" s="297">
        <f t="shared" si="305"/>
        <v>333074.34000000003</v>
      </c>
      <c r="X2193" s="297">
        <f t="shared" si="305"/>
        <v>457424.31000000006</v>
      </c>
      <c r="Y2193" s="297">
        <f t="shared" si="305"/>
        <v>0</v>
      </c>
      <c r="Z2193" s="297">
        <f t="shared" si="305"/>
        <v>0</v>
      </c>
      <c r="AA2193" s="297">
        <f t="shared" si="305"/>
        <v>4122268.7699999996</v>
      </c>
      <c r="AB2193" s="297">
        <f t="shared" si="305"/>
        <v>2178826.0499999998</v>
      </c>
      <c r="AC2193" s="297">
        <f t="shared" si="305"/>
        <v>0</v>
      </c>
      <c r="AD2193" s="297">
        <f t="shared" si="305"/>
        <v>0</v>
      </c>
      <c r="AE2193" s="297">
        <f t="shared" si="305"/>
        <v>0</v>
      </c>
      <c r="AF2193" s="297">
        <f t="shared" si="305"/>
        <v>0</v>
      </c>
      <c r="AG2193" s="297">
        <f t="shared" si="305"/>
        <v>0</v>
      </c>
      <c r="AH2193" s="297">
        <f t="shared" si="305"/>
        <v>913688.16</v>
      </c>
      <c r="AI2193" s="297">
        <f t="shared" si="305"/>
        <v>0</v>
      </c>
      <c r="AJ2193" s="297">
        <f t="shared" si="305"/>
        <v>188124.09</v>
      </c>
      <c r="AK2193" s="175"/>
      <c r="AL2193" s="175" t="e">
        <v>#N/A</v>
      </c>
      <c r="AM2193" s="175" t="e">
        <v>#N/A</v>
      </c>
      <c r="AN2193" s="175" t="e">
        <v>#N/A</v>
      </c>
    </row>
    <row r="2194" spans="1:40" s="176" customFormat="1" ht="20.3" customHeight="1" x14ac:dyDescent="0.35">
      <c r="A2194" s="256"/>
      <c r="B2194" s="342"/>
      <c r="C2194" s="343"/>
      <c r="D2194" s="328"/>
      <c r="E2194" s="312"/>
      <c r="F2194" s="312"/>
      <c r="G2194" s="312"/>
      <c r="H2194" s="313"/>
      <c r="I2194" s="313"/>
      <c r="J2194" s="313"/>
      <c r="K2194" s="314"/>
      <c r="L2194" s="314"/>
      <c r="M2194" s="314"/>
      <c r="N2194" s="314"/>
      <c r="O2194" s="314"/>
      <c r="P2194" s="314"/>
      <c r="Q2194" s="329"/>
      <c r="R2194" s="329"/>
      <c r="S2194" s="329"/>
      <c r="T2194" s="329"/>
      <c r="U2194" s="329"/>
      <c r="V2194" s="329"/>
      <c r="W2194" s="329"/>
      <c r="X2194" s="344" t="s">
        <v>4450</v>
      </c>
      <c r="Y2194" s="329"/>
      <c r="Z2194" s="329"/>
      <c r="AA2194" s="329"/>
      <c r="AB2194" s="329"/>
      <c r="AC2194" s="329"/>
      <c r="AD2194" s="329"/>
      <c r="AE2194" s="329"/>
      <c r="AF2194" s="329"/>
      <c r="AG2194" s="329"/>
      <c r="AH2194" s="329"/>
      <c r="AI2194" s="329"/>
      <c r="AJ2194" s="329"/>
      <c r="AK2194" s="175"/>
      <c r="AL2194" s="175" t="e">
        <v>#N/A</v>
      </c>
      <c r="AM2194" s="175" t="e">
        <v>#N/A</v>
      </c>
      <c r="AN2194" s="175" t="e">
        <v>#N/A</v>
      </c>
    </row>
    <row r="2195" spans="1:40" s="176" customFormat="1" ht="20.3" customHeight="1" x14ac:dyDescent="0.35">
      <c r="A2195" s="256">
        <v>2024</v>
      </c>
      <c r="B2195" s="184">
        <f>B2192+1</f>
        <v>875</v>
      </c>
      <c r="C2195" s="293" t="s">
        <v>624</v>
      </c>
      <c r="D2195" s="184">
        <v>41199</v>
      </c>
      <c r="E2195" s="287"/>
      <c r="F2195" s="287"/>
      <c r="G2195" s="287"/>
      <c r="H2195" s="288"/>
      <c r="I2195" s="288"/>
      <c r="J2195" s="288"/>
      <c r="K2195" s="289"/>
      <c r="L2195" s="289"/>
      <c r="M2195" s="289"/>
      <c r="N2195" s="289"/>
      <c r="O2195" s="289"/>
      <c r="P2195" s="289"/>
      <c r="Q2195" s="186">
        <f>SUM(S2195:AJ2195)</f>
        <v>551716.93000000005</v>
      </c>
      <c r="R2195" s="186">
        <f>SUM(S2195:AI2195)</f>
        <v>542210.45000000007</v>
      </c>
      <c r="S2195" s="433">
        <v>0</v>
      </c>
      <c r="T2195" s="433">
        <v>542210.45000000007</v>
      </c>
      <c r="U2195" s="433">
        <v>0</v>
      </c>
      <c r="V2195" s="433">
        <v>0</v>
      </c>
      <c r="W2195" s="433">
        <v>0</v>
      </c>
      <c r="X2195" s="433">
        <v>0</v>
      </c>
      <c r="Y2195" s="433">
        <v>0</v>
      </c>
      <c r="Z2195" s="433">
        <v>0</v>
      </c>
      <c r="AA2195" s="433">
        <v>0</v>
      </c>
      <c r="AB2195" s="433">
        <v>0</v>
      </c>
      <c r="AC2195" s="433">
        <v>0</v>
      </c>
      <c r="AD2195" s="433">
        <v>0</v>
      </c>
      <c r="AE2195" s="433">
        <v>0</v>
      </c>
      <c r="AF2195" s="433">
        <v>0</v>
      </c>
      <c r="AG2195" s="433">
        <v>0</v>
      </c>
      <c r="AH2195" s="433">
        <v>0</v>
      </c>
      <c r="AI2195" s="433">
        <v>0</v>
      </c>
      <c r="AJ2195" s="433">
        <v>9506.48</v>
      </c>
      <c r="AK2195" s="175"/>
      <c r="AL2195" s="175">
        <v>2142418.8299999996</v>
      </c>
      <c r="AM2195" s="175">
        <v>2694135.76</v>
      </c>
      <c r="AN2195" s="175">
        <v>551716.93000000005</v>
      </c>
    </row>
    <row r="2196" spans="1:40" s="176" customFormat="1" ht="20.3" customHeight="1" x14ac:dyDescent="0.35">
      <c r="A2196" s="256"/>
      <c r="B2196" s="170" t="s">
        <v>22</v>
      </c>
      <c r="C2196" s="293"/>
      <c r="D2196" s="296" t="s">
        <v>172</v>
      </c>
      <c r="E2196" s="287"/>
      <c r="F2196" s="287"/>
      <c r="G2196" s="287"/>
      <c r="H2196" s="288"/>
      <c r="I2196" s="288"/>
      <c r="J2196" s="288"/>
      <c r="K2196" s="289"/>
      <c r="L2196" s="289"/>
      <c r="M2196" s="289"/>
      <c r="N2196" s="289"/>
      <c r="O2196" s="289"/>
      <c r="P2196" s="289"/>
      <c r="Q2196" s="297">
        <f t="shared" ref="Q2196:AJ2196" si="306">SUM(Q2195:Q2195)</f>
        <v>551716.93000000005</v>
      </c>
      <c r="R2196" s="297">
        <f t="shared" si="306"/>
        <v>542210.45000000007</v>
      </c>
      <c r="S2196" s="297">
        <f t="shared" si="306"/>
        <v>0</v>
      </c>
      <c r="T2196" s="297">
        <f t="shared" si="306"/>
        <v>542210.45000000007</v>
      </c>
      <c r="U2196" s="297">
        <f t="shared" si="306"/>
        <v>0</v>
      </c>
      <c r="V2196" s="297">
        <f t="shared" si="306"/>
        <v>0</v>
      </c>
      <c r="W2196" s="297">
        <f t="shared" si="306"/>
        <v>0</v>
      </c>
      <c r="X2196" s="297">
        <f t="shared" si="306"/>
        <v>0</v>
      </c>
      <c r="Y2196" s="297">
        <f t="shared" si="306"/>
        <v>0</v>
      </c>
      <c r="Z2196" s="297">
        <f t="shared" si="306"/>
        <v>0</v>
      </c>
      <c r="AA2196" s="297">
        <f t="shared" si="306"/>
        <v>0</v>
      </c>
      <c r="AB2196" s="297">
        <f t="shared" si="306"/>
        <v>0</v>
      </c>
      <c r="AC2196" s="297">
        <f t="shared" si="306"/>
        <v>0</v>
      </c>
      <c r="AD2196" s="297">
        <f t="shared" si="306"/>
        <v>0</v>
      </c>
      <c r="AE2196" s="297">
        <f t="shared" si="306"/>
        <v>0</v>
      </c>
      <c r="AF2196" s="297">
        <f t="shared" si="306"/>
        <v>0</v>
      </c>
      <c r="AG2196" s="297">
        <f t="shared" si="306"/>
        <v>0</v>
      </c>
      <c r="AH2196" s="297">
        <f t="shared" si="306"/>
        <v>0</v>
      </c>
      <c r="AI2196" s="297">
        <f t="shared" si="306"/>
        <v>0</v>
      </c>
      <c r="AJ2196" s="297">
        <f t="shared" si="306"/>
        <v>9506.48</v>
      </c>
      <c r="AK2196" s="175"/>
      <c r="AL2196" s="175" t="e">
        <v>#N/A</v>
      </c>
      <c r="AM2196" s="175" t="e">
        <v>#N/A</v>
      </c>
      <c r="AN2196" s="175" t="e">
        <v>#N/A</v>
      </c>
    </row>
    <row r="2197" spans="1:40" s="176" customFormat="1" ht="20.3" customHeight="1" x14ac:dyDescent="0.35">
      <c r="A2197" s="256"/>
      <c r="B2197" s="342"/>
      <c r="C2197" s="343"/>
      <c r="D2197" s="328"/>
      <c r="E2197" s="287"/>
      <c r="F2197" s="287"/>
      <c r="G2197" s="287"/>
      <c r="H2197" s="288"/>
      <c r="I2197" s="288"/>
      <c r="J2197" s="288"/>
      <c r="K2197" s="289"/>
      <c r="L2197" s="289"/>
      <c r="M2197" s="289"/>
      <c r="N2197" s="289"/>
      <c r="O2197" s="289"/>
      <c r="P2197" s="289"/>
      <c r="Q2197" s="329"/>
      <c r="R2197" s="329"/>
      <c r="S2197" s="329"/>
      <c r="T2197" s="329"/>
      <c r="U2197" s="329"/>
      <c r="V2197" s="329"/>
      <c r="W2197" s="329"/>
      <c r="X2197" s="333" t="s">
        <v>4451</v>
      </c>
      <c r="Y2197" s="329"/>
      <c r="Z2197" s="329"/>
      <c r="AA2197" s="329"/>
      <c r="AB2197" s="329"/>
      <c r="AC2197" s="329"/>
      <c r="AD2197" s="329"/>
      <c r="AE2197" s="329"/>
      <c r="AF2197" s="329"/>
      <c r="AG2197" s="329"/>
      <c r="AH2197" s="329"/>
      <c r="AI2197" s="329"/>
      <c r="AJ2197" s="329"/>
      <c r="AK2197" s="175"/>
      <c r="AL2197" s="175" t="e">
        <v>#N/A</v>
      </c>
      <c r="AM2197" s="175" t="e">
        <v>#N/A</v>
      </c>
      <c r="AN2197" s="175" t="e">
        <v>#N/A</v>
      </c>
    </row>
    <row r="2198" spans="1:40" s="176" customFormat="1" ht="20.3" customHeight="1" x14ac:dyDescent="0.35">
      <c r="A2198" s="256">
        <v>2024</v>
      </c>
      <c r="B2198" s="184">
        <f>B2195+1</f>
        <v>876</v>
      </c>
      <c r="C2198" s="52" t="s">
        <v>1878</v>
      </c>
      <c r="D2198" s="184">
        <v>41247</v>
      </c>
      <c r="E2198" s="287"/>
      <c r="F2198" s="287"/>
      <c r="G2198" s="287"/>
      <c r="H2198" s="288"/>
      <c r="I2198" s="288"/>
      <c r="J2198" s="288"/>
      <c r="K2198" s="289"/>
      <c r="L2198" s="289"/>
      <c r="M2198" s="289"/>
      <c r="N2198" s="289"/>
      <c r="O2198" s="289"/>
      <c r="P2198" s="289"/>
      <c r="Q2198" s="186">
        <f t="shared" ref="Q2198:Q2202" si="307">SUM(S2198:AJ2198)</f>
        <v>910527.14</v>
      </c>
      <c r="R2198" s="290">
        <f>SUM(S2198:AI2198)</f>
        <v>891986.77</v>
      </c>
      <c r="S2198" s="433">
        <v>0</v>
      </c>
      <c r="T2198" s="433">
        <v>891986.77</v>
      </c>
      <c r="U2198" s="433">
        <v>0</v>
      </c>
      <c r="V2198" s="433">
        <v>0</v>
      </c>
      <c r="W2198" s="433">
        <v>0</v>
      </c>
      <c r="X2198" s="433">
        <v>0</v>
      </c>
      <c r="Y2198" s="433">
        <v>0</v>
      </c>
      <c r="Z2198" s="433">
        <v>0</v>
      </c>
      <c r="AA2198" s="433">
        <v>0</v>
      </c>
      <c r="AB2198" s="433">
        <v>0</v>
      </c>
      <c r="AC2198" s="433">
        <v>0</v>
      </c>
      <c r="AD2198" s="433">
        <v>0</v>
      </c>
      <c r="AE2198" s="433">
        <v>0</v>
      </c>
      <c r="AF2198" s="433">
        <v>0</v>
      </c>
      <c r="AG2198" s="433">
        <v>0</v>
      </c>
      <c r="AH2198" s="433">
        <v>0</v>
      </c>
      <c r="AI2198" s="433">
        <v>0</v>
      </c>
      <c r="AJ2198" s="433">
        <v>18540.37</v>
      </c>
      <c r="AK2198" s="175"/>
      <c r="AL2198" s="175">
        <v>3287948.51</v>
      </c>
      <c r="AM2198" s="175">
        <v>4244154.51</v>
      </c>
      <c r="AN2198" s="175">
        <v>956206</v>
      </c>
    </row>
    <row r="2199" spans="1:40" s="176" customFormat="1" ht="20.3" customHeight="1" x14ac:dyDescent="0.35">
      <c r="A2199" s="256">
        <v>2024</v>
      </c>
      <c r="B2199" s="184">
        <f>B2198+1</f>
        <v>877</v>
      </c>
      <c r="C2199" s="286" t="s">
        <v>1879</v>
      </c>
      <c r="D2199" s="184">
        <v>41248</v>
      </c>
      <c r="E2199" s="287"/>
      <c r="F2199" s="287"/>
      <c r="G2199" s="287"/>
      <c r="H2199" s="288"/>
      <c r="I2199" s="288"/>
      <c r="J2199" s="288"/>
      <c r="K2199" s="289"/>
      <c r="L2199" s="289"/>
      <c r="M2199" s="289"/>
      <c r="N2199" s="289"/>
      <c r="O2199" s="289"/>
      <c r="P2199" s="289"/>
      <c r="Q2199" s="186">
        <f t="shared" si="307"/>
        <v>360827.29000000004</v>
      </c>
      <c r="R2199" s="290">
        <f>SUM(S2199:AI2199)</f>
        <v>355097.02</v>
      </c>
      <c r="S2199" s="433">
        <v>355097.02</v>
      </c>
      <c r="T2199" s="433">
        <v>0</v>
      </c>
      <c r="U2199" s="433">
        <v>0</v>
      </c>
      <c r="V2199" s="433">
        <v>0</v>
      </c>
      <c r="W2199" s="433">
        <v>0</v>
      </c>
      <c r="X2199" s="433">
        <v>0</v>
      </c>
      <c r="Y2199" s="433">
        <v>0</v>
      </c>
      <c r="Z2199" s="433">
        <v>0</v>
      </c>
      <c r="AA2199" s="433">
        <v>0</v>
      </c>
      <c r="AB2199" s="433">
        <v>0</v>
      </c>
      <c r="AC2199" s="433">
        <v>0</v>
      </c>
      <c r="AD2199" s="433">
        <v>0</v>
      </c>
      <c r="AE2199" s="433">
        <v>0</v>
      </c>
      <c r="AF2199" s="433">
        <v>0</v>
      </c>
      <c r="AG2199" s="433">
        <v>0</v>
      </c>
      <c r="AH2199" s="433">
        <v>0</v>
      </c>
      <c r="AI2199" s="433">
        <v>0</v>
      </c>
      <c r="AJ2199" s="433">
        <v>5730.27</v>
      </c>
      <c r="AK2199" s="175"/>
      <c r="AL2199" s="175">
        <v>2053833.17</v>
      </c>
      <c r="AM2199" s="175">
        <v>3332543.88</v>
      </c>
      <c r="AN2199" s="175">
        <v>1278710.71</v>
      </c>
    </row>
    <row r="2200" spans="1:40" s="176" customFormat="1" ht="20.3" customHeight="1" x14ac:dyDescent="0.35">
      <c r="A2200" s="256">
        <v>2024</v>
      </c>
      <c r="B2200" s="184">
        <f>B2199+1</f>
        <v>878</v>
      </c>
      <c r="C2200" s="286" t="s">
        <v>1881</v>
      </c>
      <c r="D2200" s="184">
        <v>41252</v>
      </c>
      <c r="E2200" s="287"/>
      <c r="F2200" s="287"/>
      <c r="G2200" s="287"/>
      <c r="H2200" s="288"/>
      <c r="I2200" s="288"/>
      <c r="J2200" s="288"/>
      <c r="K2200" s="289"/>
      <c r="L2200" s="289"/>
      <c r="M2200" s="289"/>
      <c r="N2200" s="289"/>
      <c r="O2200" s="289"/>
      <c r="P2200" s="289"/>
      <c r="Q2200" s="186">
        <f t="shared" si="307"/>
        <v>362450.6</v>
      </c>
      <c r="R2200" s="290">
        <f>SUM(S2200:AI2200)</f>
        <v>356673.89999999997</v>
      </c>
      <c r="S2200" s="433">
        <v>356673.89999999997</v>
      </c>
      <c r="T2200" s="433">
        <v>0</v>
      </c>
      <c r="U2200" s="433">
        <v>0</v>
      </c>
      <c r="V2200" s="433">
        <v>0</v>
      </c>
      <c r="W2200" s="433">
        <v>0</v>
      </c>
      <c r="X2200" s="433">
        <v>0</v>
      </c>
      <c r="Y2200" s="433">
        <v>0</v>
      </c>
      <c r="Z2200" s="433">
        <v>0</v>
      </c>
      <c r="AA2200" s="433">
        <v>0</v>
      </c>
      <c r="AB2200" s="433">
        <v>0</v>
      </c>
      <c r="AC2200" s="433">
        <v>0</v>
      </c>
      <c r="AD2200" s="433">
        <v>0</v>
      </c>
      <c r="AE2200" s="433">
        <v>0</v>
      </c>
      <c r="AF2200" s="433">
        <v>0</v>
      </c>
      <c r="AG2200" s="433">
        <v>0</v>
      </c>
      <c r="AH2200" s="433">
        <v>0</v>
      </c>
      <c r="AI2200" s="433">
        <v>0</v>
      </c>
      <c r="AJ2200" s="433">
        <v>5776.7</v>
      </c>
      <c r="AK2200" s="175"/>
      <c r="AL2200" s="175">
        <v>2265528.13</v>
      </c>
      <c r="AM2200" s="175">
        <v>3413147.19</v>
      </c>
      <c r="AN2200" s="175">
        <v>1147619.06</v>
      </c>
    </row>
    <row r="2201" spans="1:40" s="176" customFormat="1" ht="20.3" customHeight="1" x14ac:dyDescent="0.35">
      <c r="A2201" s="256">
        <v>2024</v>
      </c>
      <c r="B2201" s="184">
        <f>B2200+1</f>
        <v>879</v>
      </c>
      <c r="C2201" s="286" t="s">
        <v>1873</v>
      </c>
      <c r="D2201" s="184">
        <v>41238</v>
      </c>
      <c r="E2201" s="287"/>
      <c r="F2201" s="287"/>
      <c r="G2201" s="287"/>
      <c r="H2201" s="288"/>
      <c r="I2201" s="288"/>
      <c r="J2201" s="288"/>
      <c r="K2201" s="289"/>
      <c r="L2201" s="289"/>
      <c r="M2201" s="289"/>
      <c r="N2201" s="289"/>
      <c r="O2201" s="289"/>
      <c r="P2201" s="289"/>
      <c r="Q2201" s="186">
        <f t="shared" si="307"/>
        <v>917972.41999999993</v>
      </c>
      <c r="R2201" s="290">
        <f>SUM(S2201:AI2201)</f>
        <v>906931.79999999993</v>
      </c>
      <c r="S2201" s="433">
        <v>906931.79999999993</v>
      </c>
      <c r="T2201" s="433">
        <v>0</v>
      </c>
      <c r="U2201" s="433">
        <v>0</v>
      </c>
      <c r="V2201" s="433">
        <v>0</v>
      </c>
      <c r="W2201" s="433">
        <v>0</v>
      </c>
      <c r="X2201" s="433">
        <v>0</v>
      </c>
      <c r="Y2201" s="433">
        <v>0</v>
      </c>
      <c r="Z2201" s="433">
        <v>0</v>
      </c>
      <c r="AA2201" s="433">
        <v>0</v>
      </c>
      <c r="AB2201" s="433">
        <v>0</v>
      </c>
      <c r="AC2201" s="433">
        <v>0</v>
      </c>
      <c r="AD2201" s="433">
        <v>0</v>
      </c>
      <c r="AE2201" s="433">
        <v>0</v>
      </c>
      <c r="AF2201" s="433">
        <v>0</v>
      </c>
      <c r="AG2201" s="433">
        <v>0</v>
      </c>
      <c r="AH2201" s="433">
        <v>0</v>
      </c>
      <c r="AI2201" s="433">
        <v>0</v>
      </c>
      <c r="AJ2201" s="433">
        <v>11040.62</v>
      </c>
      <c r="AK2201" s="175"/>
      <c r="AL2201" s="175">
        <v>2371073.2599999998</v>
      </c>
      <c r="AM2201" s="175">
        <v>4310566.95</v>
      </c>
      <c r="AN2201" s="175">
        <v>1939493.6900000002</v>
      </c>
    </row>
    <row r="2202" spans="1:40" s="176" customFormat="1" ht="20.3" customHeight="1" x14ac:dyDescent="0.35">
      <c r="A2202" s="256">
        <v>2024</v>
      </c>
      <c r="B2202" s="184">
        <f>B2201+1</f>
        <v>880</v>
      </c>
      <c r="C2202" s="286" t="s">
        <v>1877</v>
      </c>
      <c r="D2202" s="184">
        <v>41243</v>
      </c>
      <c r="E2202" s="287"/>
      <c r="F2202" s="287"/>
      <c r="G2202" s="287"/>
      <c r="H2202" s="288"/>
      <c r="I2202" s="288"/>
      <c r="J2202" s="288"/>
      <c r="K2202" s="289"/>
      <c r="L2202" s="289"/>
      <c r="M2202" s="289"/>
      <c r="N2202" s="289"/>
      <c r="O2202" s="289"/>
      <c r="P2202" s="289"/>
      <c r="Q2202" s="186">
        <f t="shared" si="307"/>
        <v>338338.42000000004</v>
      </c>
      <c r="R2202" s="290">
        <f>SUM(S2202:AI2202)</f>
        <v>332608.15000000002</v>
      </c>
      <c r="S2202" s="433">
        <v>332608.15000000002</v>
      </c>
      <c r="T2202" s="433">
        <v>0</v>
      </c>
      <c r="U2202" s="433">
        <v>0</v>
      </c>
      <c r="V2202" s="433">
        <v>0</v>
      </c>
      <c r="W2202" s="433">
        <v>0</v>
      </c>
      <c r="X2202" s="433">
        <v>0</v>
      </c>
      <c r="Y2202" s="433">
        <v>0</v>
      </c>
      <c r="Z2202" s="433">
        <v>0</v>
      </c>
      <c r="AA2202" s="433">
        <v>0</v>
      </c>
      <c r="AB2202" s="433">
        <v>0</v>
      </c>
      <c r="AC2202" s="433">
        <v>0</v>
      </c>
      <c r="AD2202" s="433">
        <v>0</v>
      </c>
      <c r="AE2202" s="433">
        <v>0</v>
      </c>
      <c r="AF2202" s="433">
        <v>0</v>
      </c>
      <c r="AG2202" s="433">
        <v>0</v>
      </c>
      <c r="AH2202" s="433">
        <v>0</v>
      </c>
      <c r="AI2202" s="433">
        <v>0</v>
      </c>
      <c r="AJ2202" s="433">
        <v>5730.27</v>
      </c>
      <c r="AK2202" s="175"/>
      <c r="AL2202" s="175">
        <v>1614491.79</v>
      </c>
      <c r="AM2202" s="175">
        <v>3391577.3</v>
      </c>
      <c r="AN2202" s="175">
        <v>1777085.5099999998</v>
      </c>
    </row>
    <row r="2203" spans="1:40" s="176" customFormat="1" ht="20.3" customHeight="1" x14ac:dyDescent="0.35">
      <c r="A2203" s="256"/>
      <c r="B2203" s="170" t="s">
        <v>22</v>
      </c>
      <c r="C2203" s="286"/>
      <c r="D2203" s="184"/>
      <c r="E2203" s="287"/>
      <c r="F2203" s="287"/>
      <c r="G2203" s="287"/>
      <c r="H2203" s="288"/>
      <c r="I2203" s="288"/>
      <c r="J2203" s="288"/>
      <c r="K2203" s="289"/>
      <c r="L2203" s="289"/>
      <c r="M2203" s="289"/>
      <c r="N2203" s="289"/>
      <c r="O2203" s="289"/>
      <c r="P2203" s="289"/>
      <c r="Q2203" s="337">
        <f>SUM(Q2198:Q2202)</f>
        <v>2890115.87</v>
      </c>
      <c r="R2203" s="337">
        <f t="shared" ref="R2203:AJ2203" si="308">SUM(R2198:R2202)</f>
        <v>2843297.6399999997</v>
      </c>
      <c r="S2203" s="337">
        <f t="shared" si="308"/>
        <v>1951310.8699999996</v>
      </c>
      <c r="T2203" s="337">
        <f t="shared" si="308"/>
        <v>891986.77</v>
      </c>
      <c r="U2203" s="337">
        <f t="shared" si="308"/>
        <v>0</v>
      </c>
      <c r="V2203" s="337">
        <f t="shared" si="308"/>
        <v>0</v>
      </c>
      <c r="W2203" s="337">
        <f t="shared" si="308"/>
        <v>0</v>
      </c>
      <c r="X2203" s="337">
        <f t="shared" si="308"/>
        <v>0</v>
      </c>
      <c r="Y2203" s="337">
        <f t="shared" si="308"/>
        <v>0</v>
      </c>
      <c r="Z2203" s="337">
        <f t="shared" si="308"/>
        <v>0</v>
      </c>
      <c r="AA2203" s="337">
        <f t="shared" si="308"/>
        <v>0</v>
      </c>
      <c r="AB2203" s="337">
        <f t="shared" si="308"/>
        <v>0</v>
      </c>
      <c r="AC2203" s="337">
        <f t="shared" si="308"/>
        <v>0</v>
      </c>
      <c r="AD2203" s="337">
        <f t="shared" si="308"/>
        <v>0</v>
      </c>
      <c r="AE2203" s="337">
        <f t="shared" si="308"/>
        <v>0</v>
      </c>
      <c r="AF2203" s="337">
        <f t="shared" si="308"/>
        <v>0</v>
      </c>
      <c r="AG2203" s="337">
        <f t="shared" si="308"/>
        <v>0</v>
      </c>
      <c r="AH2203" s="337">
        <f t="shared" si="308"/>
        <v>0</v>
      </c>
      <c r="AI2203" s="337">
        <f t="shared" si="308"/>
        <v>0</v>
      </c>
      <c r="AJ2203" s="337">
        <f t="shared" si="308"/>
        <v>46818.229999999996</v>
      </c>
      <c r="AK2203" s="175"/>
      <c r="AL2203" s="175" t="e">
        <v>#N/A</v>
      </c>
      <c r="AM2203" s="175" t="e">
        <v>#N/A</v>
      </c>
      <c r="AN2203" s="175" t="e">
        <v>#N/A</v>
      </c>
    </row>
    <row r="2204" spans="1:40" s="128" customFormat="1" ht="20.3" customHeight="1" x14ac:dyDescent="0.35">
      <c r="A2204" s="256"/>
      <c r="B2204" s="298"/>
      <c r="C2204" s="311"/>
      <c r="D2204" s="311"/>
      <c r="E2204" s="287">
        <f>VLOOKUP(D2204,'[1]2023-2025'!$A:$G,7,0)</f>
        <v>0</v>
      </c>
      <c r="F2204" s="287"/>
      <c r="G2204" s="287"/>
      <c r="H2204" s="288" t="e">
        <v>#N/A</v>
      </c>
      <c r="I2204" s="288" t="e">
        <v>#N/A</v>
      </c>
      <c r="J2204" s="288" t="e">
        <f>VLOOKUP(D2204,[1]Лист3!$A:$AK,37,0)</f>
        <v>#N/A</v>
      </c>
      <c r="K2204" s="289" t="e">
        <v>#N/A</v>
      </c>
      <c r="L2204" s="289"/>
      <c r="M2204" s="289"/>
      <c r="N2204" s="289"/>
      <c r="O2204" s="289" t="e">
        <v>#N/A</v>
      </c>
      <c r="P2204" s="289"/>
      <c r="Q2204" s="311"/>
      <c r="R2204" s="311"/>
      <c r="S2204" s="316"/>
      <c r="T2204" s="316"/>
      <c r="U2204" s="316"/>
      <c r="V2204" s="316"/>
      <c r="W2204" s="316"/>
      <c r="X2204" s="316" t="s">
        <v>4452</v>
      </c>
      <c r="Y2204" s="316"/>
      <c r="Z2204" s="316"/>
      <c r="AA2204" s="316"/>
      <c r="AB2204" s="316"/>
      <c r="AC2204" s="316"/>
      <c r="AD2204" s="316"/>
      <c r="AE2204" s="316"/>
      <c r="AF2204" s="316"/>
      <c r="AG2204" s="316"/>
      <c r="AH2204" s="316"/>
      <c r="AI2204" s="316"/>
      <c r="AJ2204" s="316"/>
      <c r="AK2204" s="175"/>
      <c r="AL2204" s="175" t="e">
        <v>#N/A</v>
      </c>
      <c r="AM2204" s="175" t="e">
        <v>#N/A</v>
      </c>
      <c r="AN2204" s="175" t="e">
        <v>#N/A</v>
      </c>
    </row>
    <row r="2205" spans="1:40" s="128" customFormat="1" ht="20.3" customHeight="1" x14ac:dyDescent="0.35">
      <c r="A2205" s="256">
        <v>2024</v>
      </c>
      <c r="B2205" s="184">
        <f>B2202+1</f>
        <v>881</v>
      </c>
      <c r="C2205" s="248" t="s">
        <v>2436</v>
      </c>
      <c r="D2205" s="184">
        <v>41119</v>
      </c>
      <c r="E2205" s="287">
        <f>VLOOKUP(D2205,'[1]2023-2025'!$A:$G,7,0)</f>
        <v>2024</v>
      </c>
      <c r="F2205" s="287" t="e">
        <f>VLOOKUP(D2205,[2]Лист1!$C:$F,4,0)</f>
        <v>#REF!</v>
      </c>
      <c r="G2205" s="287"/>
      <c r="H2205" s="288" t="str">
        <f>INDEX('[1]2023-2025'!$AK:$AK,MATCH(D2205,'[1]2023-2025'!$A:$A,0))</f>
        <v>вкл. Протоколом</v>
      </c>
      <c r="I2205" s="288" t="e">
        <v>#N/A</v>
      </c>
      <c r="J2205" s="288" t="e">
        <f>VLOOKUP(D2205,[1]Лист3!$A:$AK,37,0)</f>
        <v>#N/A</v>
      </c>
      <c r="K2205" s="289">
        <f>INDEX('[1]2023-2025'!$G:$G,MATCH(D2205,'[1]2023-2025'!$A:$A,0))</f>
        <v>2024</v>
      </c>
      <c r="L2205" s="289"/>
      <c r="M2205" s="289"/>
      <c r="N2205" s="289"/>
      <c r="O2205" s="289">
        <v>0</v>
      </c>
      <c r="P2205" s="289">
        <v>0</v>
      </c>
      <c r="Q2205" s="186">
        <f t="shared" ref="Q2205:Q2209" si="309">SUM(S2205:AJ2205)</f>
        <v>1069025.22</v>
      </c>
      <c r="R2205" s="186">
        <f>SUM(S2205:AI2205)</f>
        <v>1040836.4</v>
      </c>
      <c r="S2205" s="433">
        <v>0</v>
      </c>
      <c r="T2205" s="433">
        <v>0</v>
      </c>
      <c r="U2205" s="433">
        <v>0</v>
      </c>
      <c r="V2205" s="433">
        <v>0</v>
      </c>
      <c r="W2205" s="433">
        <v>0</v>
      </c>
      <c r="X2205" s="433">
        <v>0</v>
      </c>
      <c r="Y2205" s="433">
        <v>0</v>
      </c>
      <c r="Z2205" s="433">
        <v>0</v>
      </c>
      <c r="AA2205" s="433">
        <v>1040836.4</v>
      </c>
      <c r="AB2205" s="433">
        <v>0</v>
      </c>
      <c r="AC2205" s="433">
        <v>0</v>
      </c>
      <c r="AD2205" s="433">
        <v>0</v>
      </c>
      <c r="AE2205" s="433">
        <v>0</v>
      </c>
      <c r="AF2205" s="433">
        <v>0</v>
      </c>
      <c r="AG2205" s="433">
        <v>0</v>
      </c>
      <c r="AH2205" s="433">
        <v>0</v>
      </c>
      <c r="AI2205" s="433">
        <v>0</v>
      </c>
      <c r="AJ2205" s="433">
        <v>28188.82</v>
      </c>
      <c r="AK2205" s="175"/>
      <c r="AL2205" s="175">
        <v>4920026.58</v>
      </c>
      <c r="AM2205" s="175">
        <v>5989051.7999999998</v>
      </c>
      <c r="AN2205" s="175">
        <v>1069025.22</v>
      </c>
    </row>
    <row r="2206" spans="1:40" s="128" customFormat="1" ht="20.3" customHeight="1" x14ac:dyDescent="0.35">
      <c r="A2206" s="256">
        <v>2024</v>
      </c>
      <c r="B2206" s="184">
        <f>B2205+1</f>
        <v>882</v>
      </c>
      <c r="C2206" s="248" t="s">
        <v>2359</v>
      </c>
      <c r="D2206" s="184">
        <v>41129</v>
      </c>
      <c r="E2206" s="287">
        <f>VLOOKUP(D2206,'[1]2023-2025'!$A:$G,7,0)</f>
        <v>2024</v>
      </c>
      <c r="F2206" s="287" t="e">
        <f>VLOOKUP(D2206,[2]Лист1!$C:$F,4,0)</f>
        <v>#REF!</v>
      </c>
      <c r="G2206" s="287"/>
      <c r="H2206" s="288" t="str">
        <f>INDEX('[1]2023-2025'!$AK:$AK,MATCH(D2206,'[1]2023-2025'!$A:$A,0))</f>
        <v>вкл. Протоколом</v>
      </c>
      <c r="I2206" s="288" t="e">
        <v>#N/A</v>
      </c>
      <c r="J2206" s="288" t="e">
        <f>VLOOKUP(D2206,[1]Лист3!$A:$AK,37,0)</f>
        <v>#N/A</v>
      </c>
      <c r="K2206" s="289">
        <f>INDEX('[1]2023-2025'!$G:$G,MATCH(D2206,'[1]2023-2025'!$A:$A,0))</f>
        <v>2024</v>
      </c>
      <c r="L2206" s="289"/>
      <c r="M2206" s="289"/>
      <c r="N2206" s="289"/>
      <c r="O2206" s="289">
        <v>0</v>
      </c>
      <c r="P2206" s="289">
        <v>0</v>
      </c>
      <c r="Q2206" s="186">
        <f t="shared" si="309"/>
        <v>1793792.35</v>
      </c>
      <c r="R2206" s="186">
        <f>SUM(S2206:AI2206)</f>
        <v>1765038.1600000001</v>
      </c>
      <c r="S2206" s="433">
        <v>0</v>
      </c>
      <c r="T2206" s="433">
        <v>0</v>
      </c>
      <c r="U2206" s="433">
        <v>0</v>
      </c>
      <c r="V2206" s="433">
        <v>0</v>
      </c>
      <c r="W2206" s="433">
        <v>0</v>
      </c>
      <c r="X2206" s="433">
        <v>0</v>
      </c>
      <c r="Y2206" s="433">
        <v>0</v>
      </c>
      <c r="Z2206" s="433">
        <v>0</v>
      </c>
      <c r="AA2206" s="433">
        <v>1765038.1600000001</v>
      </c>
      <c r="AB2206" s="433">
        <v>0</v>
      </c>
      <c r="AC2206" s="433">
        <v>0</v>
      </c>
      <c r="AD2206" s="433">
        <v>0</v>
      </c>
      <c r="AE2206" s="433">
        <v>0</v>
      </c>
      <c r="AF2206" s="433">
        <v>0</v>
      </c>
      <c r="AG2206" s="433">
        <v>0</v>
      </c>
      <c r="AH2206" s="433">
        <v>0</v>
      </c>
      <c r="AI2206" s="433">
        <v>0</v>
      </c>
      <c r="AJ2206" s="433">
        <v>28754.19</v>
      </c>
      <c r="AK2206" s="175"/>
      <c r="AL2206" s="175">
        <v>3259490.2</v>
      </c>
      <c r="AM2206" s="175">
        <v>5053282.55</v>
      </c>
      <c r="AN2206" s="175">
        <v>1793792.3499999999</v>
      </c>
    </row>
    <row r="2207" spans="1:40" s="128" customFormat="1" ht="20.3" customHeight="1" x14ac:dyDescent="0.35">
      <c r="A2207" s="256">
        <v>2024</v>
      </c>
      <c r="B2207" s="184">
        <f>B2206+1</f>
        <v>883</v>
      </c>
      <c r="C2207" s="248" t="s">
        <v>2360</v>
      </c>
      <c r="D2207" s="184">
        <v>41130</v>
      </c>
      <c r="E2207" s="287">
        <f>VLOOKUP(D2207,'[1]2023-2025'!$A:$G,7,0)</f>
        <v>2024</v>
      </c>
      <c r="F2207" s="287" t="e">
        <f>VLOOKUP(D2207,[2]Лист1!$C:$F,4,0)</f>
        <v>#REF!</v>
      </c>
      <c r="G2207" s="287"/>
      <c r="H2207" s="288" t="str">
        <f>INDEX('[1]2023-2025'!$AK:$AK,MATCH(D2207,'[1]2023-2025'!$A:$A,0))</f>
        <v>вкл. Протоколом</v>
      </c>
      <c r="I2207" s="288" t="e">
        <v>#N/A</v>
      </c>
      <c r="J2207" s="288" t="e">
        <f>VLOOKUP(D2207,[1]Лист3!$A:$AK,37,0)</f>
        <v>#N/A</v>
      </c>
      <c r="K2207" s="289">
        <f>INDEX('[1]2023-2025'!$G:$G,MATCH(D2207,'[1]2023-2025'!$A:$A,0))</f>
        <v>2024</v>
      </c>
      <c r="L2207" s="289"/>
      <c r="M2207" s="289"/>
      <c r="N2207" s="289"/>
      <c r="O2207" s="289">
        <v>0</v>
      </c>
      <c r="P2207" s="289">
        <v>0</v>
      </c>
      <c r="Q2207" s="186">
        <f t="shared" si="309"/>
        <v>1057579.23</v>
      </c>
      <c r="R2207" s="186">
        <f>SUM(S2207:AI2207)</f>
        <v>1030190.7000000001</v>
      </c>
      <c r="S2207" s="433">
        <v>0</v>
      </c>
      <c r="T2207" s="433">
        <v>0</v>
      </c>
      <c r="U2207" s="433">
        <v>0</v>
      </c>
      <c r="V2207" s="433">
        <v>0</v>
      </c>
      <c r="W2207" s="433">
        <v>0</v>
      </c>
      <c r="X2207" s="433">
        <v>0</v>
      </c>
      <c r="Y2207" s="433">
        <v>0</v>
      </c>
      <c r="Z2207" s="433">
        <v>0</v>
      </c>
      <c r="AA2207" s="433">
        <v>1030190.7000000001</v>
      </c>
      <c r="AB2207" s="433">
        <v>0</v>
      </c>
      <c r="AC2207" s="433">
        <v>0</v>
      </c>
      <c r="AD2207" s="433">
        <v>0</v>
      </c>
      <c r="AE2207" s="433">
        <v>0</v>
      </c>
      <c r="AF2207" s="433">
        <v>0</v>
      </c>
      <c r="AG2207" s="433">
        <v>0</v>
      </c>
      <c r="AH2207" s="433">
        <v>0</v>
      </c>
      <c r="AI2207" s="433">
        <v>0</v>
      </c>
      <c r="AJ2207" s="433">
        <v>27388.53</v>
      </c>
      <c r="AK2207" s="175"/>
      <c r="AL2207" s="175">
        <v>1182575.7400000002</v>
      </c>
      <c r="AM2207" s="175">
        <v>2240154.9700000002</v>
      </c>
      <c r="AN2207" s="175">
        <v>1057579.23</v>
      </c>
    </row>
    <row r="2208" spans="1:40" s="128" customFormat="1" ht="20.3" customHeight="1" x14ac:dyDescent="0.35">
      <c r="A2208" s="256">
        <v>2024</v>
      </c>
      <c r="B2208" s="184">
        <f>B2207+1</f>
        <v>884</v>
      </c>
      <c r="C2208" s="248" t="s">
        <v>2361</v>
      </c>
      <c r="D2208" s="184">
        <v>41120</v>
      </c>
      <c r="E2208" s="287">
        <f>VLOOKUP(D2208,'[1]2023-2025'!$A:$G,7,0)</f>
        <v>2024</v>
      </c>
      <c r="F2208" s="287" t="e">
        <f>VLOOKUP(D2208,[2]Лист1!$C:$F,4,0)</f>
        <v>#REF!</v>
      </c>
      <c r="G2208" s="287"/>
      <c r="H2208" s="288" t="str">
        <f>INDEX('[1]2023-2025'!$AK:$AK,MATCH(D2208,'[1]2023-2025'!$A:$A,0))</f>
        <v>вкл. Протоколом</v>
      </c>
      <c r="I2208" s="288" t="e">
        <v>#N/A</v>
      </c>
      <c r="J2208" s="288" t="e">
        <f>VLOOKUP(D2208,[1]Лист3!$A:$AK,37,0)</f>
        <v>#N/A</v>
      </c>
      <c r="K2208" s="289">
        <f>INDEX('[1]2023-2025'!$G:$G,MATCH(D2208,'[1]2023-2025'!$A:$A,0))</f>
        <v>2024</v>
      </c>
      <c r="L2208" s="289"/>
      <c r="M2208" s="289"/>
      <c r="N2208" s="289"/>
      <c r="O2208" s="289">
        <v>0</v>
      </c>
      <c r="P2208" s="289">
        <v>0</v>
      </c>
      <c r="Q2208" s="186">
        <f t="shared" si="309"/>
        <v>1888958.3</v>
      </c>
      <c r="R2208" s="186">
        <f>SUM(S2208:AI2208)</f>
        <v>1861582.09</v>
      </c>
      <c r="S2208" s="433">
        <v>0</v>
      </c>
      <c r="T2208" s="433">
        <v>0</v>
      </c>
      <c r="U2208" s="433">
        <v>0</v>
      </c>
      <c r="V2208" s="433">
        <v>0</v>
      </c>
      <c r="W2208" s="433">
        <v>0</v>
      </c>
      <c r="X2208" s="433">
        <v>0</v>
      </c>
      <c r="Y2208" s="433">
        <v>0</v>
      </c>
      <c r="Z2208" s="433">
        <v>0</v>
      </c>
      <c r="AA2208" s="433">
        <v>1861582.09</v>
      </c>
      <c r="AB2208" s="433">
        <v>0</v>
      </c>
      <c r="AC2208" s="433">
        <v>0</v>
      </c>
      <c r="AD2208" s="433">
        <v>0</v>
      </c>
      <c r="AE2208" s="433">
        <v>0</v>
      </c>
      <c r="AF2208" s="433">
        <v>0</v>
      </c>
      <c r="AG2208" s="433">
        <v>0</v>
      </c>
      <c r="AH2208" s="433">
        <v>0</v>
      </c>
      <c r="AI2208" s="433">
        <v>0</v>
      </c>
      <c r="AJ2208" s="433">
        <v>27376.21</v>
      </c>
      <c r="AK2208" s="175"/>
      <c r="AL2208" s="175">
        <v>2862970.8100000005</v>
      </c>
      <c r="AM2208" s="175">
        <v>4101346.16</v>
      </c>
      <c r="AN2208" s="175">
        <v>1238375.3499999999</v>
      </c>
    </row>
    <row r="2209" spans="1:40" s="128" customFormat="1" ht="20.3" customHeight="1" x14ac:dyDescent="0.35">
      <c r="A2209" s="256">
        <v>2024</v>
      </c>
      <c r="B2209" s="184">
        <f>B2208+1</f>
        <v>885</v>
      </c>
      <c r="C2209" s="248" t="s">
        <v>2362</v>
      </c>
      <c r="D2209" s="184">
        <v>41121</v>
      </c>
      <c r="E2209" s="287">
        <f>VLOOKUP(D2209,'[1]2023-2025'!$A:$G,7,0)</f>
        <v>2024</v>
      </c>
      <c r="F2209" s="287" t="e">
        <f>VLOOKUP(D2209,[2]Лист1!$C:$F,4,0)</f>
        <v>#REF!</v>
      </c>
      <c r="G2209" s="287"/>
      <c r="H2209" s="288" t="str">
        <f>INDEX('[1]2023-2025'!$AK:$AK,MATCH(D2209,'[1]2023-2025'!$A:$A,0))</f>
        <v>вкл. Протоколом</v>
      </c>
      <c r="I2209" s="288" t="e">
        <v>#N/A</v>
      </c>
      <c r="J2209" s="288" t="e">
        <f>VLOOKUP(D2209,[1]Лист3!$A:$AK,37,0)</f>
        <v>#N/A</v>
      </c>
      <c r="K2209" s="289">
        <f>INDEX('[1]2023-2025'!$G:$G,MATCH(D2209,'[1]2023-2025'!$A:$A,0))</f>
        <v>2024</v>
      </c>
      <c r="L2209" s="289"/>
      <c r="M2209" s="289"/>
      <c r="N2209" s="289"/>
      <c r="O2209" s="289">
        <v>0</v>
      </c>
      <c r="P2209" s="289">
        <v>0</v>
      </c>
      <c r="Q2209" s="186">
        <f t="shared" si="309"/>
        <v>1837362.9599999997</v>
      </c>
      <c r="R2209" s="186">
        <f>SUM(S2209:AI2209)</f>
        <v>1808987.5699999998</v>
      </c>
      <c r="S2209" s="433">
        <v>0</v>
      </c>
      <c r="T2209" s="433">
        <v>0</v>
      </c>
      <c r="U2209" s="433">
        <v>0</v>
      </c>
      <c r="V2209" s="433">
        <v>0</v>
      </c>
      <c r="W2209" s="433">
        <v>0</v>
      </c>
      <c r="X2209" s="433">
        <v>0</v>
      </c>
      <c r="Y2209" s="433">
        <v>0</v>
      </c>
      <c r="Z2209" s="433">
        <v>0</v>
      </c>
      <c r="AA2209" s="433">
        <v>1808987.5699999998</v>
      </c>
      <c r="AB2209" s="433">
        <v>0</v>
      </c>
      <c r="AC2209" s="433">
        <v>0</v>
      </c>
      <c r="AD2209" s="433">
        <v>0</v>
      </c>
      <c r="AE2209" s="433">
        <v>0</v>
      </c>
      <c r="AF2209" s="433">
        <v>0</v>
      </c>
      <c r="AG2209" s="433">
        <v>0</v>
      </c>
      <c r="AH2209" s="433">
        <v>0</v>
      </c>
      <c r="AI2209" s="433">
        <v>0</v>
      </c>
      <c r="AJ2209" s="433">
        <v>28375.39</v>
      </c>
      <c r="AK2209" s="175"/>
      <c r="AL2209" s="175">
        <v>4468569.88</v>
      </c>
      <c r="AM2209" s="175">
        <v>6305932.8399999999</v>
      </c>
      <c r="AN2209" s="175">
        <v>1837362.9599999997</v>
      </c>
    </row>
    <row r="2210" spans="1:40" s="128" customFormat="1" ht="20.3" customHeight="1" x14ac:dyDescent="0.35">
      <c r="A2210" s="256"/>
      <c r="B2210" s="170" t="s">
        <v>22</v>
      </c>
      <c r="C2210" s="293"/>
      <c r="D2210" s="296" t="s">
        <v>172</v>
      </c>
      <c r="E2210" s="287" t="e">
        <f>VLOOKUP(D2210,'[1]2023-2025'!$A:$G,7,0)</f>
        <v>#N/A</v>
      </c>
      <c r="F2210" s="287"/>
      <c r="G2210" s="287"/>
      <c r="H2210" s="288" t="e">
        <v>#N/A</v>
      </c>
      <c r="I2210" s="288" t="e">
        <v>#N/A</v>
      </c>
      <c r="J2210" s="288" t="e">
        <f>VLOOKUP(D2210,[1]Лист3!$A:$AK,37,0)</f>
        <v>#N/A</v>
      </c>
      <c r="K2210" s="289" t="e">
        <v>#N/A</v>
      </c>
      <c r="L2210" s="289"/>
      <c r="M2210" s="289"/>
      <c r="N2210" s="289"/>
      <c r="O2210" s="289" t="e">
        <v>#N/A</v>
      </c>
      <c r="P2210" s="289"/>
      <c r="Q2210" s="297">
        <f t="shared" ref="Q2210:AJ2210" si="310">SUM(Q2205:Q2209)</f>
        <v>7646718.0600000005</v>
      </c>
      <c r="R2210" s="297">
        <f t="shared" si="310"/>
        <v>7506634.9199999999</v>
      </c>
      <c r="S2210" s="297">
        <f t="shared" si="310"/>
        <v>0</v>
      </c>
      <c r="T2210" s="297">
        <f t="shared" si="310"/>
        <v>0</v>
      </c>
      <c r="U2210" s="297">
        <f t="shared" si="310"/>
        <v>0</v>
      </c>
      <c r="V2210" s="297">
        <f t="shared" si="310"/>
        <v>0</v>
      </c>
      <c r="W2210" s="297">
        <f t="shared" si="310"/>
        <v>0</v>
      </c>
      <c r="X2210" s="297">
        <f t="shared" si="310"/>
        <v>0</v>
      </c>
      <c r="Y2210" s="297">
        <f t="shared" si="310"/>
        <v>0</v>
      </c>
      <c r="Z2210" s="297">
        <f t="shared" si="310"/>
        <v>0</v>
      </c>
      <c r="AA2210" s="297">
        <f t="shared" si="310"/>
        <v>7506634.9199999999</v>
      </c>
      <c r="AB2210" s="297">
        <f t="shared" si="310"/>
        <v>0</v>
      </c>
      <c r="AC2210" s="297">
        <f t="shared" si="310"/>
        <v>0</v>
      </c>
      <c r="AD2210" s="297">
        <f t="shared" si="310"/>
        <v>0</v>
      </c>
      <c r="AE2210" s="297">
        <f t="shared" si="310"/>
        <v>0</v>
      </c>
      <c r="AF2210" s="297">
        <f t="shared" si="310"/>
        <v>0</v>
      </c>
      <c r="AG2210" s="297">
        <f t="shared" si="310"/>
        <v>0</v>
      </c>
      <c r="AH2210" s="297">
        <f t="shared" si="310"/>
        <v>0</v>
      </c>
      <c r="AI2210" s="297">
        <f t="shared" si="310"/>
        <v>0</v>
      </c>
      <c r="AJ2210" s="297">
        <f t="shared" si="310"/>
        <v>140083.14000000001</v>
      </c>
      <c r="AK2210" s="175"/>
      <c r="AL2210" s="175" t="e">
        <v>#N/A</v>
      </c>
      <c r="AM2210" s="175" t="e">
        <v>#N/A</v>
      </c>
      <c r="AN2210" s="175" t="e">
        <v>#N/A</v>
      </c>
    </row>
    <row r="2211" spans="1:40" s="128" customFormat="1" ht="20.3" customHeight="1" x14ac:dyDescent="0.35">
      <c r="A2211" s="256"/>
      <c r="B2211" s="309" t="s">
        <v>34</v>
      </c>
      <c r="C2211" s="309"/>
      <c r="D2211" s="296" t="s">
        <v>172</v>
      </c>
      <c r="E2211" s="287" t="e">
        <f>VLOOKUP(D2211,'[1]2023-2025'!$A:$G,7,0)</f>
        <v>#N/A</v>
      </c>
      <c r="F2211" s="287"/>
      <c r="G2211" s="287"/>
      <c r="H2211" s="288" t="e">
        <v>#N/A</v>
      </c>
      <c r="I2211" s="288" t="e">
        <v>#N/A</v>
      </c>
      <c r="J2211" s="288" t="e">
        <f>VLOOKUP(D2211,[1]Лист3!$A:$AK,37,0)</f>
        <v>#N/A</v>
      </c>
      <c r="K2211" s="289" t="e">
        <v>#N/A</v>
      </c>
      <c r="L2211" s="289"/>
      <c r="M2211" s="289"/>
      <c r="N2211" s="289"/>
      <c r="O2211" s="289" t="e">
        <v>#N/A</v>
      </c>
      <c r="P2211" s="289"/>
      <c r="Q2211" s="297">
        <f t="shared" ref="Q2211:AJ2211" si="311">Q2193+Q2210+Q2203+Q2196</f>
        <v>23649649.16</v>
      </c>
      <c r="R2211" s="297">
        <f t="shared" si="311"/>
        <v>23265117.220000003</v>
      </c>
      <c r="S2211" s="297">
        <f t="shared" si="311"/>
        <v>1951310.8699999996</v>
      </c>
      <c r="T2211" s="297">
        <f t="shared" si="311"/>
        <v>5537860.54</v>
      </c>
      <c r="U2211" s="297">
        <f t="shared" si="311"/>
        <v>0</v>
      </c>
      <c r="V2211" s="297">
        <f t="shared" si="311"/>
        <v>264029.26</v>
      </c>
      <c r="W2211" s="297">
        <f t="shared" si="311"/>
        <v>333074.34000000003</v>
      </c>
      <c r="X2211" s="297">
        <f t="shared" si="311"/>
        <v>457424.31000000006</v>
      </c>
      <c r="Y2211" s="297">
        <f t="shared" si="311"/>
        <v>0</v>
      </c>
      <c r="Z2211" s="297">
        <f t="shared" si="311"/>
        <v>0</v>
      </c>
      <c r="AA2211" s="297">
        <f t="shared" si="311"/>
        <v>11628903.689999999</v>
      </c>
      <c r="AB2211" s="297">
        <f t="shared" si="311"/>
        <v>2178826.0499999998</v>
      </c>
      <c r="AC2211" s="297">
        <f t="shared" si="311"/>
        <v>0</v>
      </c>
      <c r="AD2211" s="297">
        <f t="shared" si="311"/>
        <v>0</v>
      </c>
      <c r="AE2211" s="297">
        <f t="shared" si="311"/>
        <v>0</v>
      </c>
      <c r="AF2211" s="297">
        <f t="shared" si="311"/>
        <v>0</v>
      </c>
      <c r="AG2211" s="297">
        <f t="shared" si="311"/>
        <v>0</v>
      </c>
      <c r="AH2211" s="297">
        <f t="shared" si="311"/>
        <v>913688.16</v>
      </c>
      <c r="AI2211" s="297">
        <f t="shared" si="311"/>
        <v>0</v>
      </c>
      <c r="AJ2211" s="297">
        <f t="shared" si="311"/>
        <v>384531.93999999994</v>
      </c>
      <c r="AK2211" s="175"/>
      <c r="AL2211" s="175" t="e">
        <v>#N/A</v>
      </c>
      <c r="AM2211" s="175" t="e">
        <v>#N/A</v>
      </c>
      <c r="AN2211" s="175" t="e">
        <v>#N/A</v>
      </c>
    </row>
    <row r="2212" spans="1:40" s="128" customFormat="1" ht="20.3" customHeight="1" x14ac:dyDescent="0.35">
      <c r="A2212" s="256"/>
      <c r="B2212" s="298"/>
      <c r="C2212" s="275"/>
      <c r="D2212" s="275"/>
      <c r="E2212" s="287">
        <f>VLOOKUP(D2212,'[1]2023-2025'!$A:$G,7,0)</f>
        <v>0</v>
      </c>
      <c r="F2212" s="287"/>
      <c r="G2212" s="287"/>
      <c r="H2212" s="288" t="e">
        <v>#N/A</v>
      </c>
      <c r="I2212" s="288" t="e">
        <v>#N/A</v>
      </c>
      <c r="J2212" s="288" t="e">
        <f>VLOOKUP(D2212,[1]Лист3!$A:$AK,37,0)</f>
        <v>#N/A</v>
      </c>
      <c r="K2212" s="289" t="e">
        <v>#N/A</v>
      </c>
      <c r="L2212" s="289"/>
      <c r="M2212" s="289"/>
      <c r="N2212" s="289"/>
      <c r="O2212" s="289" t="e">
        <v>#N/A</v>
      </c>
      <c r="P2212" s="289"/>
      <c r="Q2212" s="275"/>
      <c r="R2212" s="275"/>
      <c r="S2212" s="277"/>
      <c r="T2212" s="277"/>
      <c r="U2212" s="277"/>
      <c r="V2212" s="277"/>
      <c r="W2212" s="277"/>
      <c r="X2212" s="277" t="s">
        <v>1922</v>
      </c>
      <c r="Y2212" s="277"/>
      <c r="Z2212" s="277"/>
      <c r="AA2212" s="277"/>
      <c r="AB2212" s="277"/>
      <c r="AC2212" s="277"/>
      <c r="AD2212" s="277"/>
      <c r="AE2212" s="277"/>
      <c r="AF2212" s="277"/>
      <c r="AG2212" s="277"/>
      <c r="AH2212" s="277"/>
      <c r="AI2212" s="277"/>
      <c r="AJ2212" s="277"/>
      <c r="AK2212" s="175"/>
      <c r="AL2212" s="175" t="e">
        <v>#N/A</v>
      </c>
      <c r="AM2212" s="175" t="e">
        <v>#N/A</v>
      </c>
      <c r="AN2212" s="175" t="e">
        <v>#N/A</v>
      </c>
    </row>
    <row r="2213" spans="1:40" s="128" customFormat="1" ht="20.3" customHeight="1" x14ac:dyDescent="0.35">
      <c r="A2213" s="256"/>
      <c r="B2213" s="298"/>
      <c r="C2213" s="311"/>
      <c r="D2213" s="311"/>
      <c r="E2213" s="287">
        <f>VLOOKUP(D2213,'[1]2023-2025'!$A:$G,7,0)</f>
        <v>0</v>
      </c>
      <c r="F2213" s="287"/>
      <c r="G2213" s="287"/>
      <c r="H2213" s="288" t="e">
        <v>#N/A</v>
      </c>
      <c r="I2213" s="288" t="e">
        <v>#N/A</v>
      </c>
      <c r="J2213" s="288" t="e">
        <f>VLOOKUP(D2213,[1]Лист3!$A:$AK,37,0)</f>
        <v>#N/A</v>
      </c>
      <c r="K2213" s="289" t="e">
        <v>#N/A</v>
      </c>
      <c r="L2213" s="289"/>
      <c r="M2213" s="289"/>
      <c r="N2213" s="289"/>
      <c r="O2213" s="289" t="e">
        <v>#N/A</v>
      </c>
      <c r="P2213" s="289"/>
      <c r="Q2213" s="311"/>
      <c r="R2213" s="311"/>
      <c r="S2213" s="316"/>
      <c r="T2213" s="316"/>
      <c r="U2213" s="316"/>
      <c r="V2213" s="316"/>
      <c r="W2213" s="316"/>
      <c r="X2213" s="316" t="s">
        <v>4453</v>
      </c>
      <c r="Y2213" s="316"/>
      <c r="Z2213" s="316"/>
      <c r="AA2213" s="316"/>
      <c r="AB2213" s="316"/>
      <c r="AC2213" s="316"/>
      <c r="AD2213" s="316"/>
      <c r="AE2213" s="316"/>
      <c r="AF2213" s="316"/>
      <c r="AG2213" s="316"/>
      <c r="AH2213" s="316"/>
      <c r="AI2213" s="316"/>
      <c r="AJ2213" s="316"/>
      <c r="AK2213" s="175"/>
      <c r="AL2213" s="175" t="e">
        <v>#N/A</v>
      </c>
      <c r="AM2213" s="175" t="e">
        <v>#N/A</v>
      </c>
      <c r="AN2213" s="175" t="e">
        <v>#N/A</v>
      </c>
    </row>
    <row r="2214" spans="1:40" s="128" customFormat="1" ht="20.3" customHeight="1" x14ac:dyDescent="0.35">
      <c r="A2214" s="256">
        <v>2024</v>
      </c>
      <c r="B2214" s="184">
        <f>B2209+1</f>
        <v>886</v>
      </c>
      <c r="C2214" s="248" t="s">
        <v>1080</v>
      </c>
      <c r="D2214" s="184">
        <v>41332</v>
      </c>
      <c r="E2214" s="287">
        <f>VLOOKUP(D2214,'[1]2023-2025'!$A:$G,7,0)</f>
        <v>2024</v>
      </c>
      <c r="F2214" s="287"/>
      <c r="G2214" s="287" t="s">
        <v>1899</v>
      </c>
      <c r="H2214" s="288">
        <f>INDEX('[1]2023-2025'!$AK:$AK,MATCH(D2214,'[1]2023-2025'!$A:$A,0))</f>
        <v>44729</v>
      </c>
      <c r="I2214" s="288" t="e">
        <v>#N/A</v>
      </c>
      <c r="J2214" s="288" t="e">
        <f>VLOOKUP(D2214,[1]Лист3!$A:$AK,37,0)</f>
        <v>#N/A</v>
      </c>
      <c r="K2214" s="289">
        <f>INDEX('[1]2023-2025'!$G:$G,MATCH(D2214,'[1]2023-2025'!$A:$A,0))</f>
        <v>2024</v>
      </c>
      <c r="L2214" s="289"/>
      <c r="M2214" s="289"/>
      <c r="N2214" s="289"/>
      <c r="O2214" s="289" t="s">
        <v>2836</v>
      </c>
      <c r="P2214" s="289">
        <v>0</v>
      </c>
      <c r="Q2214" s="186">
        <f t="shared" ref="Q2214:Q2222" si="312">SUM(S2214:AJ2214)</f>
        <v>6970372.0600000005</v>
      </c>
      <c r="R2214" s="186">
        <f t="shared" ref="R2214:R2222" si="313">SUM(S2214:AI2214)</f>
        <v>6915390.7700000005</v>
      </c>
      <c r="S2214" s="433">
        <v>4201752.5</v>
      </c>
      <c r="T2214" s="433">
        <v>1931245.7300000002</v>
      </c>
      <c r="U2214" s="433">
        <v>0</v>
      </c>
      <c r="V2214" s="433">
        <v>346592.48</v>
      </c>
      <c r="W2214" s="433">
        <v>435800.06</v>
      </c>
      <c r="X2214" s="433">
        <v>0</v>
      </c>
      <c r="Y2214" s="433">
        <v>0</v>
      </c>
      <c r="Z2214" s="433">
        <v>0</v>
      </c>
      <c r="AA2214" s="433">
        <v>0</v>
      </c>
      <c r="AB2214" s="433">
        <v>0</v>
      </c>
      <c r="AC2214" s="433">
        <v>0</v>
      </c>
      <c r="AD2214" s="433">
        <v>0</v>
      </c>
      <c r="AE2214" s="433">
        <v>0</v>
      </c>
      <c r="AF2214" s="433">
        <v>0</v>
      </c>
      <c r="AG2214" s="433">
        <v>0</v>
      </c>
      <c r="AH2214" s="433">
        <v>0</v>
      </c>
      <c r="AI2214" s="433">
        <v>0</v>
      </c>
      <c r="AJ2214" s="433">
        <v>54981.29</v>
      </c>
      <c r="AK2214" s="175"/>
      <c r="AL2214" s="175">
        <v>15148355.51</v>
      </c>
      <c r="AM2214" s="175">
        <v>22186648.41</v>
      </c>
      <c r="AN2214" s="175">
        <v>7038292.9000000004</v>
      </c>
    </row>
    <row r="2215" spans="1:40" s="128" customFormat="1" ht="20.3" customHeight="1" x14ac:dyDescent="0.35">
      <c r="A2215" s="256">
        <v>2024</v>
      </c>
      <c r="B2215" s="184">
        <f>B2214+1</f>
        <v>887</v>
      </c>
      <c r="C2215" s="393" t="s">
        <v>1081</v>
      </c>
      <c r="D2215" s="184">
        <v>41333</v>
      </c>
      <c r="E2215" s="287">
        <f>VLOOKUP(D2215,'[1]2023-2025'!$A:$G,7,0)</f>
        <v>2024</v>
      </c>
      <c r="F2215" s="287"/>
      <c r="G2215" s="287" t="s">
        <v>1899</v>
      </c>
      <c r="H2215" s="288">
        <f>INDEX('[1]2023-2025'!$AK:$AK,MATCH(D2215,'[1]2023-2025'!$A:$A,0))</f>
        <v>44729</v>
      </c>
      <c r="I2215" s="288" t="e">
        <v>#N/A</v>
      </c>
      <c r="J2215" s="288" t="e">
        <f>VLOOKUP(D2215,[1]Лист3!$A:$AK,37,0)</f>
        <v>#N/A</v>
      </c>
      <c r="K2215" s="289">
        <f>INDEX('[1]2023-2025'!$G:$G,MATCH(D2215,'[1]2023-2025'!$A:$A,0))</f>
        <v>2024</v>
      </c>
      <c r="L2215" s="289"/>
      <c r="M2215" s="289"/>
      <c r="N2215" s="289"/>
      <c r="O2215" s="289" t="s">
        <v>2837</v>
      </c>
      <c r="P2215" s="289">
        <v>0</v>
      </c>
      <c r="Q2215" s="186">
        <f t="shared" si="312"/>
        <v>6741992.9799999995</v>
      </c>
      <c r="R2215" s="186">
        <f t="shared" si="313"/>
        <v>6663994.2299999995</v>
      </c>
      <c r="S2215" s="433">
        <v>0</v>
      </c>
      <c r="T2215" s="433">
        <v>0</v>
      </c>
      <c r="U2215" s="433">
        <v>0</v>
      </c>
      <c r="V2215" s="433">
        <v>0</v>
      </c>
      <c r="W2215" s="433">
        <v>0</v>
      </c>
      <c r="X2215" s="433">
        <v>0</v>
      </c>
      <c r="Y2215" s="433">
        <v>0</v>
      </c>
      <c r="Z2215" s="433">
        <v>0</v>
      </c>
      <c r="AA2215" s="433">
        <v>0</v>
      </c>
      <c r="AB2215" s="433">
        <v>0</v>
      </c>
      <c r="AC2215" s="433">
        <v>6568019.2299999995</v>
      </c>
      <c r="AD2215" s="433">
        <v>0</v>
      </c>
      <c r="AE2215" s="433">
        <v>0</v>
      </c>
      <c r="AF2215" s="433">
        <v>0</v>
      </c>
      <c r="AG2215" s="433">
        <v>95975</v>
      </c>
      <c r="AH2215" s="433">
        <v>0</v>
      </c>
      <c r="AI2215" s="433">
        <v>0</v>
      </c>
      <c r="AJ2215" s="433">
        <v>77998.75</v>
      </c>
      <c r="AK2215" s="175"/>
      <c r="AL2215" s="175">
        <v>15115317.640000001</v>
      </c>
      <c r="AM2215" s="175">
        <v>21857310.620000001</v>
      </c>
      <c r="AN2215" s="175">
        <v>6741992.9799999995</v>
      </c>
    </row>
    <row r="2216" spans="1:40" s="128" customFormat="1" ht="20.3" customHeight="1" x14ac:dyDescent="0.35">
      <c r="A2216" s="256">
        <v>2024</v>
      </c>
      <c r="B2216" s="184">
        <f t="shared" ref="B2216:B2223" si="314">B2215+1</f>
        <v>888</v>
      </c>
      <c r="C2216" s="248" t="s">
        <v>1082</v>
      </c>
      <c r="D2216" s="184">
        <v>41345</v>
      </c>
      <c r="E2216" s="287">
        <f>VLOOKUP(D2216,'[1]2023-2025'!$A:$G,7,0)</f>
        <v>2024</v>
      </c>
      <c r="F2216" s="287"/>
      <c r="G2216" s="287" t="s">
        <v>1899</v>
      </c>
      <c r="H2216" s="288">
        <f>INDEX('[1]2023-2025'!$AK:$AK,MATCH(D2216,'[1]2023-2025'!$A:$A,0))</f>
        <v>44729</v>
      </c>
      <c r="I2216" s="288" t="e">
        <v>#N/A</v>
      </c>
      <c r="J2216" s="288" t="e">
        <f>VLOOKUP(D2216,[1]Лист3!$A:$AK,37,0)</f>
        <v>#N/A</v>
      </c>
      <c r="K2216" s="289">
        <f>INDEX('[1]2023-2025'!$G:$G,MATCH(D2216,'[1]2023-2025'!$A:$A,0))</f>
        <v>2024</v>
      </c>
      <c r="L2216" s="289"/>
      <c r="M2216" s="289"/>
      <c r="N2216" s="289"/>
      <c r="O2216" s="289" t="s">
        <v>2450</v>
      </c>
      <c r="P2216" s="289">
        <v>0</v>
      </c>
      <c r="Q2216" s="186">
        <f t="shared" si="312"/>
        <v>8199760.9399999995</v>
      </c>
      <c r="R2216" s="186">
        <f t="shared" si="313"/>
        <v>8183348.3999999994</v>
      </c>
      <c r="S2216" s="433">
        <v>0</v>
      </c>
      <c r="T2216" s="433">
        <v>0</v>
      </c>
      <c r="U2216" s="433">
        <v>0</v>
      </c>
      <c r="V2216" s="433">
        <v>0</v>
      </c>
      <c r="W2216" s="433">
        <v>0</v>
      </c>
      <c r="X2216" s="433">
        <v>0</v>
      </c>
      <c r="Y2216" s="433">
        <v>0</v>
      </c>
      <c r="Z2216" s="433">
        <v>0</v>
      </c>
      <c r="AA2216" s="433">
        <v>8183348.3999999994</v>
      </c>
      <c r="AB2216" s="433">
        <v>0</v>
      </c>
      <c r="AC2216" s="433">
        <v>0</v>
      </c>
      <c r="AD2216" s="433">
        <v>0</v>
      </c>
      <c r="AE2216" s="433">
        <v>0</v>
      </c>
      <c r="AF2216" s="433">
        <v>0</v>
      </c>
      <c r="AG2216" s="433">
        <v>0</v>
      </c>
      <c r="AH2216" s="433">
        <v>0</v>
      </c>
      <c r="AI2216" s="433">
        <v>0</v>
      </c>
      <c r="AJ2216" s="433">
        <v>16412.54</v>
      </c>
      <c r="AK2216" s="175"/>
      <c r="AL2216" s="175">
        <v>10819693.539999999</v>
      </c>
      <c r="AM2216" s="175">
        <v>19019454.48</v>
      </c>
      <c r="AN2216" s="175">
        <v>8199760.9400000004</v>
      </c>
    </row>
    <row r="2217" spans="1:40" s="128" customFormat="1" ht="20.3" customHeight="1" x14ac:dyDescent="0.35">
      <c r="A2217" s="256">
        <v>2024</v>
      </c>
      <c r="B2217" s="184">
        <f t="shared" si="314"/>
        <v>889</v>
      </c>
      <c r="C2217" s="248" t="s">
        <v>1083</v>
      </c>
      <c r="D2217" s="184">
        <v>41383</v>
      </c>
      <c r="E2217" s="287">
        <f>VLOOKUP(D2217,'[1]2023-2025'!$A:$G,7,0)</f>
        <v>2024</v>
      </c>
      <c r="F2217" s="287"/>
      <c r="G2217" s="287" t="s">
        <v>1899</v>
      </c>
      <c r="H2217" s="288">
        <f>INDEX('[1]2023-2025'!$AK:$AK,MATCH(D2217,'[1]2023-2025'!$A:$A,0))</f>
        <v>44729</v>
      </c>
      <c r="I2217" s="288" t="e">
        <v>#N/A</v>
      </c>
      <c r="J2217" s="288" t="e">
        <f>VLOOKUP(D2217,[1]Лист3!$A:$AK,37,0)</f>
        <v>#N/A</v>
      </c>
      <c r="K2217" s="289">
        <f>INDEX('[1]2023-2025'!$G:$G,MATCH(D2217,'[1]2023-2025'!$A:$A,0))</f>
        <v>2024</v>
      </c>
      <c r="L2217" s="289"/>
      <c r="M2217" s="289"/>
      <c r="N2217" s="289"/>
      <c r="O2217" s="289" t="s">
        <v>2450</v>
      </c>
      <c r="P2217" s="289">
        <v>0</v>
      </c>
      <c r="Q2217" s="186">
        <f t="shared" si="312"/>
        <v>3587728.04</v>
      </c>
      <c r="R2217" s="186">
        <f t="shared" si="313"/>
        <v>3580320.66</v>
      </c>
      <c r="S2217" s="433">
        <v>0</v>
      </c>
      <c r="T2217" s="433">
        <v>3580320.66</v>
      </c>
      <c r="U2217" s="433">
        <v>0</v>
      </c>
      <c r="V2217" s="433">
        <v>0</v>
      </c>
      <c r="W2217" s="433">
        <v>0</v>
      </c>
      <c r="X2217" s="433">
        <v>0</v>
      </c>
      <c r="Y2217" s="433">
        <v>0</v>
      </c>
      <c r="Z2217" s="433">
        <v>0</v>
      </c>
      <c r="AA2217" s="433">
        <v>0</v>
      </c>
      <c r="AB2217" s="433">
        <v>0</v>
      </c>
      <c r="AC2217" s="433">
        <v>0</v>
      </c>
      <c r="AD2217" s="433">
        <v>0</v>
      </c>
      <c r="AE2217" s="433">
        <v>0</v>
      </c>
      <c r="AF2217" s="433">
        <v>0</v>
      </c>
      <c r="AG2217" s="433">
        <v>0</v>
      </c>
      <c r="AH2217" s="433">
        <v>0</v>
      </c>
      <c r="AI2217" s="433">
        <v>0</v>
      </c>
      <c r="AJ2217" s="433">
        <v>7407.38</v>
      </c>
      <c r="AK2217" s="175"/>
      <c r="AL2217" s="175">
        <v>7694332.3400000008</v>
      </c>
      <c r="AM2217" s="175">
        <v>11282060.380000001</v>
      </c>
      <c r="AN2217" s="175">
        <v>3587728.04</v>
      </c>
    </row>
    <row r="2218" spans="1:40" s="128" customFormat="1" ht="20.3" customHeight="1" x14ac:dyDescent="0.35">
      <c r="A2218" s="256">
        <v>2024</v>
      </c>
      <c r="B2218" s="184">
        <f t="shared" si="314"/>
        <v>890</v>
      </c>
      <c r="C2218" s="248" t="s">
        <v>1084</v>
      </c>
      <c r="D2218" s="184">
        <v>41385</v>
      </c>
      <c r="E2218" s="287">
        <f>VLOOKUP(D2218,'[1]2023-2025'!$A:$G,7,0)</f>
        <v>2024</v>
      </c>
      <c r="F2218" s="287"/>
      <c r="G2218" s="287" t="s">
        <v>1899</v>
      </c>
      <c r="H2218" s="288">
        <f>INDEX('[1]2023-2025'!$AK:$AK,MATCH(D2218,'[1]2023-2025'!$A:$A,0))</f>
        <v>44729</v>
      </c>
      <c r="I2218" s="288" t="e">
        <v>#N/A</v>
      </c>
      <c r="J2218" s="288" t="e">
        <f>VLOOKUP(D2218,[1]Лист3!$A:$AK,37,0)</f>
        <v>#N/A</v>
      </c>
      <c r="K2218" s="289">
        <f>INDEX('[1]2023-2025'!$G:$G,MATCH(D2218,'[1]2023-2025'!$A:$A,0))</f>
        <v>2024</v>
      </c>
      <c r="L2218" s="289"/>
      <c r="M2218" s="289"/>
      <c r="N2218" s="289"/>
      <c r="O2218" s="289" t="s">
        <v>2450</v>
      </c>
      <c r="P2218" s="289">
        <v>0</v>
      </c>
      <c r="Q2218" s="186">
        <f t="shared" si="312"/>
        <v>5324344.5999999996</v>
      </c>
      <c r="R2218" s="186">
        <f t="shared" si="313"/>
        <v>5281456.38</v>
      </c>
      <c r="S2218" s="433">
        <v>3629594.39</v>
      </c>
      <c r="T2218" s="433">
        <v>1651861.9899999998</v>
      </c>
      <c r="U2218" s="433">
        <v>0</v>
      </c>
      <c r="V2218" s="433">
        <v>0</v>
      </c>
      <c r="W2218" s="433">
        <v>0</v>
      </c>
      <c r="X2218" s="433">
        <v>0</v>
      </c>
      <c r="Y2218" s="433">
        <v>0</v>
      </c>
      <c r="Z2218" s="433">
        <v>0</v>
      </c>
      <c r="AA2218" s="433">
        <v>0</v>
      </c>
      <c r="AB2218" s="433">
        <v>0</v>
      </c>
      <c r="AC2218" s="433">
        <v>0</v>
      </c>
      <c r="AD2218" s="433">
        <v>0</v>
      </c>
      <c r="AE2218" s="433">
        <v>0</v>
      </c>
      <c r="AF2218" s="433">
        <v>0</v>
      </c>
      <c r="AG2218" s="433">
        <v>0</v>
      </c>
      <c r="AH2218" s="433">
        <v>0</v>
      </c>
      <c r="AI2218" s="433">
        <v>0</v>
      </c>
      <c r="AJ2218" s="433">
        <v>42888.22</v>
      </c>
      <c r="AK2218" s="175"/>
      <c r="AL2218" s="175">
        <v>13849856.129999999</v>
      </c>
      <c r="AM2218" s="175">
        <v>19235890.859999999</v>
      </c>
      <c r="AN2218" s="175">
        <v>5386034.7299999995</v>
      </c>
    </row>
    <row r="2219" spans="1:40" s="128" customFormat="1" ht="20.3" customHeight="1" x14ac:dyDescent="0.35">
      <c r="A2219" s="256">
        <v>2024</v>
      </c>
      <c r="B2219" s="184">
        <f t="shared" si="314"/>
        <v>891</v>
      </c>
      <c r="C2219" s="248" t="s">
        <v>1085</v>
      </c>
      <c r="D2219" s="184">
        <v>41386</v>
      </c>
      <c r="E2219" s="287">
        <f>VLOOKUP(D2219,'[1]2023-2025'!$A:$G,7,0)</f>
        <v>2024</v>
      </c>
      <c r="F2219" s="287"/>
      <c r="G2219" s="287" t="s">
        <v>1899</v>
      </c>
      <c r="H2219" s="288">
        <f>INDEX('[1]2023-2025'!$AK:$AK,MATCH(D2219,'[1]2023-2025'!$A:$A,0))</f>
        <v>44729</v>
      </c>
      <c r="I2219" s="288" t="e">
        <v>#N/A</v>
      </c>
      <c r="J2219" s="288" t="e">
        <f>VLOOKUP(D2219,[1]Лист3!$A:$AK,37,0)</f>
        <v>#N/A</v>
      </c>
      <c r="K2219" s="289">
        <f>INDEX('[1]2023-2025'!$G:$G,MATCH(D2219,'[1]2023-2025'!$A:$A,0))</f>
        <v>2024</v>
      </c>
      <c r="L2219" s="289"/>
      <c r="M2219" s="289"/>
      <c r="N2219" s="289"/>
      <c r="O2219" s="289" t="s">
        <v>2450</v>
      </c>
      <c r="P2219" s="289">
        <v>0</v>
      </c>
      <c r="Q2219" s="186">
        <f t="shared" si="312"/>
        <v>5100439.59</v>
      </c>
      <c r="R2219" s="186">
        <f t="shared" si="313"/>
        <v>5061069.75</v>
      </c>
      <c r="S2219" s="433">
        <v>3270795.02</v>
      </c>
      <c r="T2219" s="433">
        <v>1790274.73</v>
      </c>
      <c r="U2219" s="433">
        <v>0</v>
      </c>
      <c r="V2219" s="433">
        <v>0</v>
      </c>
      <c r="W2219" s="433">
        <v>0</v>
      </c>
      <c r="X2219" s="433">
        <v>0</v>
      </c>
      <c r="Y2219" s="433">
        <v>0</v>
      </c>
      <c r="Z2219" s="433">
        <v>0</v>
      </c>
      <c r="AA2219" s="433">
        <v>0</v>
      </c>
      <c r="AB2219" s="433">
        <v>0</v>
      </c>
      <c r="AC2219" s="433">
        <v>0</v>
      </c>
      <c r="AD2219" s="433">
        <v>0</v>
      </c>
      <c r="AE2219" s="433">
        <v>0</v>
      </c>
      <c r="AF2219" s="433">
        <v>0</v>
      </c>
      <c r="AG2219" s="433">
        <v>0</v>
      </c>
      <c r="AH2219" s="433">
        <v>0</v>
      </c>
      <c r="AI2219" s="433">
        <v>0</v>
      </c>
      <c r="AJ2219" s="433">
        <v>39369.839999999997</v>
      </c>
      <c r="AK2219" s="175"/>
      <c r="AL2219" s="175">
        <v>13559066.93</v>
      </c>
      <c r="AM2219" s="175">
        <v>18722017.210000001</v>
      </c>
      <c r="AN2219" s="175">
        <v>5162950.28</v>
      </c>
    </row>
    <row r="2220" spans="1:40" s="128" customFormat="1" ht="20.3" customHeight="1" x14ac:dyDescent="0.35">
      <c r="A2220" s="256">
        <v>2024</v>
      </c>
      <c r="B2220" s="184">
        <f t="shared" si="314"/>
        <v>892</v>
      </c>
      <c r="C2220" s="248" t="s">
        <v>1086</v>
      </c>
      <c r="D2220" s="184">
        <v>41387</v>
      </c>
      <c r="E2220" s="287">
        <f>VLOOKUP(D2220,'[1]2023-2025'!$A:$G,7,0)</f>
        <v>2024</v>
      </c>
      <c r="F2220" s="287"/>
      <c r="G2220" s="287" t="s">
        <v>1899</v>
      </c>
      <c r="H2220" s="288">
        <f>INDEX('[1]2023-2025'!$AK:$AK,MATCH(D2220,'[1]2023-2025'!$A:$A,0))</f>
        <v>44729</v>
      </c>
      <c r="I2220" s="288" t="e">
        <v>#N/A</v>
      </c>
      <c r="J2220" s="288" t="e">
        <f>VLOOKUP(D2220,[1]Лист3!$A:$AK,37,0)</f>
        <v>#N/A</v>
      </c>
      <c r="K2220" s="289">
        <f>INDEX('[1]2023-2025'!$G:$G,MATCH(D2220,'[1]2023-2025'!$A:$A,0))</f>
        <v>2024</v>
      </c>
      <c r="L2220" s="289"/>
      <c r="M2220" s="289"/>
      <c r="N2220" s="289"/>
      <c r="O2220" s="289" t="s">
        <v>2463</v>
      </c>
      <c r="P2220" s="289">
        <v>0</v>
      </c>
      <c r="Q2220" s="186">
        <f t="shared" si="312"/>
        <v>5759258.21</v>
      </c>
      <c r="R2220" s="186">
        <f t="shared" si="313"/>
        <v>5712064.5300000003</v>
      </c>
      <c r="S2220" s="433">
        <v>3672287.14</v>
      </c>
      <c r="T2220" s="433">
        <v>2039777.39</v>
      </c>
      <c r="U2220" s="433">
        <v>0</v>
      </c>
      <c r="V2220" s="433">
        <v>0</v>
      </c>
      <c r="W2220" s="433">
        <v>0</v>
      </c>
      <c r="X2220" s="433">
        <v>0</v>
      </c>
      <c r="Y2220" s="433">
        <v>0</v>
      </c>
      <c r="Z2220" s="433">
        <v>0</v>
      </c>
      <c r="AA2220" s="433">
        <v>0</v>
      </c>
      <c r="AB2220" s="433">
        <v>0</v>
      </c>
      <c r="AC2220" s="433">
        <v>0</v>
      </c>
      <c r="AD2220" s="433">
        <v>0</v>
      </c>
      <c r="AE2220" s="433">
        <v>0</v>
      </c>
      <c r="AF2220" s="433">
        <v>0</v>
      </c>
      <c r="AG2220" s="433">
        <v>0</v>
      </c>
      <c r="AH2220" s="433">
        <v>0</v>
      </c>
      <c r="AI2220" s="433">
        <v>0</v>
      </c>
      <c r="AJ2220" s="433">
        <v>47193.68</v>
      </c>
      <c r="AK2220" s="175"/>
      <c r="AL2220" s="175">
        <v>13216160.659999998</v>
      </c>
      <c r="AM2220" s="175">
        <v>19038186.239999998</v>
      </c>
      <c r="AN2220" s="175">
        <v>5822025.5800000001</v>
      </c>
    </row>
    <row r="2221" spans="1:40" s="128" customFormat="1" ht="20.3" customHeight="1" x14ac:dyDescent="0.35">
      <c r="A2221" s="256">
        <v>2024</v>
      </c>
      <c r="B2221" s="184">
        <f t="shared" si="314"/>
        <v>893</v>
      </c>
      <c r="C2221" s="248" t="s">
        <v>1087</v>
      </c>
      <c r="D2221" s="184">
        <v>41388</v>
      </c>
      <c r="E2221" s="287">
        <f>VLOOKUP(D2221,'[1]2023-2025'!$A:$G,7,0)</f>
        <v>2024</v>
      </c>
      <c r="F2221" s="287"/>
      <c r="G2221" s="287" t="s">
        <v>1899</v>
      </c>
      <c r="H2221" s="288">
        <f>INDEX('[1]2023-2025'!$AK:$AK,MATCH(D2221,'[1]2023-2025'!$A:$A,0))</f>
        <v>44729</v>
      </c>
      <c r="I2221" s="288" t="e">
        <v>#N/A</v>
      </c>
      <c r="J2221" s="288" t="e">
        <f>VLOOKUP(D2221,[1]Лист3!$A:$AK,37,0)</f>
        <v>#N/A</v>
      </c>
      <c r="K2221" s="289">
        <f>INDEX('[1]2023-2025'!$G:$G,MATCH(D2221,'[1]2023-2025'!$A:$A,0))</f>
        <v>2024</v>
      </c>
      <c r="L2221" s="289"/>
      <c r="M2221" s="289"/>
      <c r="N2221" s="289"/>
      <c r="O2221" s="289" t="s">
        <v>2838</v>
      </c>
      <c r="P2221" s="289">
        <v>0</v>
      </c>
      <c r="Q2221" s="186">
        <f t="shared" si="312"/>
        <v>3618777.69</v>
      </c>
      <c r="R2221" s="186">
        <f t="shared" si="313"/>
        <v>3609937.04</v>
      </c>
      <c r="S2221" s="433">
        <v>0</v>
      </c>
      <c r="T2221" s="433">
        <v>0</v>
      </c>
      <c r="U2221" s="433">
        <v>0</v>
      </c>
      <c r="V2221" s="433">
        <v>0</v>
      </c>
      <c r="W2221" s="433">
        <v>0</v>
      </c>
      <c r="X2221" s="433">
        <v>0</v>
      </c>
      <c r="Y2221" s="433">
        <v>0</v>
      </c>
      <c r="Z2221" s="433">
        <v>0</v>
      </c>
      <c r="AA2221" s="433">
        <v>3609937.04</v>
      </c>
      <c r="AB2221" s="433">
        <v>0</v>
      </c>
      <c r="AC2221" s="433">
        <v>0</v>
      </c>
      <c r="AD2221" s="433">
        <v>0</v>
      </c>
      <c r="AE2221" s="433">
        <v>0</v>
      </c>
      <c r="AF2221" s="433">
        <v>0</v>
      </c>
      <c r="AG2221" s="433">
        <v>0</v>
      </c>
      <c r="AH2221" s="433">
        <v>0</v>
      </c>
      <c r="AI2221" s="433">
        <v>0</v>
      </c>
      <c r="AJ2221" s="433">
        <v>8840.65</v>
      </c>
      <c r="AK2221" s="175"/>
      <c r="AL2221" s="175">
        <v>4738976.9000000004</v>
      </c>
      <c r="AM2221" s="175">
        <v>8357754.5899999999</v>
      </c>
      <c r="AN2221" s="175">
        <v>3618777.69</v>
      </c>
    </row>
    <row r="2222" spans="1:40" s="128" customFormat="1" ht="20.3" customHeight="1" x14ac:dyDescent="0.35">
      <c r="A2222" s="256">
        <v>2024</v>
      </c>
      <c r="B2222" s="184">
        <f t="shared" si="314"/>
        <v>894</v>
      </c>
      <c r="C2222" s="248" t="s">
        <v>1088</v>
      </c>
      <c r="D2222" s="184">
        <v>41393</v>
      </c>
      <c r="E2222" s="287">
        <f>VLOOKUP(D2222,'[1]2023-2025'!$A:$G,7,0)</f>
        <v>2024</v>
      </c>
      <c r="F2222" s="287"/>
      <c r="G2222" s="287" t="s">
        <v>1899</v>
      </c>
      <c r="H2222" s="288">
        <f>INDEX('[1]2023-2025'!$AK:$AK,MATCH(D2222,'[1]2023-2025'!$A:$A,0))</f>
        <v>44729</v>
      </c>
      <c r="I2222" s="288" t="e">
        <v>#N/A</v>
      </c>
      <c r="J2222" s="288" t="e">
        <f>VLOOKUP(D2222,[1]Лист3!$A:$AK,37,0)</f>
        <v>#N/A</v>
      </c>
      <c r="K2222" s="289">
        <f>INDEX('[1]2023-2025'!$G:$G,MATCH(D2222,'[1]2023-2025'!$A:$A,0))</f>
        <v>2024</v>
      </c>
      <c r="L2222" s="289"/>
      <c r="M2222" s="289"/>
      <c r="N2222" s="289"/>
      <c r="O2222" s="289" t="s">
        <v>2839</v>
      </c>
      <c r="P2222" s="289">
        <v>0</v>
      </c>
      <c r="Q2222" s="186">
        <f t="shared" si="312"/>
        <v>2951887.1100000003</v>
      </c>
      <c r="R2222" s="186">
        <f t="shared" si="313"/>
        <v>2946372.41</v>
      </c>
      <c r="S2222" s="433">
        <v>0</v>
      </c>
      <c r="T2222" s="433">
        <v>2198801.6</v>
      </c>
      <c r="U2222" s="433">
        <v>0</v>
      </c>
      <c r="V2222" s="433">
        <v>463691.32</v>
      </c>
      <c r="W2222" s="433">
        <v>283879.49</v>
      </c>
      <c r="X2222" s="433">
        <v>0</v>
      </c>
      <c r="Y2222" s="433">
        <v>0</v>
      </c>
      <c r="Z2222" s="433">
        <v>0</v>
      </c>
      <c r="AA2222" s="433">
        <v>0</v>
      </c>
      <c r="AB2222" s="433">
        <v>0</v>
      </c>
      <c r="AC2222" s="433">
        <v>0</v>
      </c>
      <c r="AD2222" s="433">
        <v>0</v>
      </c>
      <c r="AE2222" s="433">
        <v>0</v>
      </c>
      <c r="AF2222" s="433">
        <v>0</v>
      </c>
      <c r="AG2222" s="433">
        <v>0</v>
      </c>
      <c r="AH2222" s="433">
        <v>0</v>
      </c>
      <c r="AI2222" s="433">
        <v>0</v>
      </c>
      <c r="AJ2222" s="433">
        <v>5514.7000000000007</v>
      </c>
      <c r="AK2222" s="175"/>
      <c r="AL2222" s="175">
        <v>17978373.330000002</v>
      </c>
      <c r="AM2222" s="175">
        <v>20930260.440000001</v>
      </c>
      <c r="AN2222" s="175">
        <v>2951887.1100000003</v>
      </c>
    </row>
    <row r="2223" spans="1:40" s="128" customFormat="1" ht="20.3" customHeight="1" x14ac:dyDescent="0.35">
      <c r="A2223" s="256">
        <v>2024</v>
      </c>
      <c r="B2223" s="184">
        <f t="shared" si="314"/>
        <v>895</v>
      </c>
      <c r="C2223" s="248" t="s">
        <v>1551</v>
      </c>
      <c r="D2223" s="184">
        <v>41425</v>
      </c>
      <c r="E2223" s="287"/>
      <c r="F2223" s="287"/>
      <c r="G2223" s="287"/>
      <c r="H2223" s="288"/>
      <c r="I2223" s="288"/>
      <c r="J2223" s="288"/>
      <c r="K2223" s="289"/>
      <c r="L2223" s="289"/>
      <c r="M2223" s="289"/>
      <c r="N2223" s="289"/>
      <c r="O2223" s="289"/>
      <c r="P2223" s="289"/>
      <c r="Q2223" s="186">
        <f t="shared" ref="Q2223" si="315">SUM(S2223:AJ2223)</f>
        <v>194169.86</v>
      </c>
      <c r="R2223" s="186">
        <f t="shared" ref="R2223" si="316">SUM(S2223:AI2223)</f>
        <v>194169.86</v>
      </c>
      <c r="S2223" s="433">
        <v>0</v>
      </c>
      <c r="T2223" s="433">
        <v>0</v>
      </c>
      <c r="U2223" s="433">
        <v>0</v>
      </c>
      <c r="V2223" s="433">
        <v>0</v>
      </c>
      <c r="W2223" s="433">
        <v>0</v>
      </c>
      <c r="X2223" s="433">
        <v>0</v>
      </c>
      <c r="Y2223" s="433">
        <v>0</v>
      </c>
      <c r="Z2223" s="433">
        <v>0</v>
      </c>
      <c r="AA2223" s="433">
        <v>0</v>
      </c>
      <c r="AB2223" s="433">
        <v>0</v>
      </c>
      <c r="AC2223" s="433">
        <v>0</v>
      </c>
      <c r="AD2223" s="433">
        <v>0</v>
      </c>
      <c r="AE2223" s="433">
        <v>0</v>
      </c>
      <c r="AF2223" s="433">
        <v>0</v>
      </c>
      <c r="AG2223" s="433">
        <v>194169.86</v>
      </c>
      <c r="AH2223" s="433">
        <v>0</v>
      </c>
      <c r="AI2223" s="433">
        <v>0</v>
      </c>
      <c r="AJ2223" s="433">
        <v>0</v>
      </c>
      <c r="AK2223" s="175"/>
      <c r="AL2223" s="175">
        <v>30100533.5</v>
      </c>
      <c r="AM2223" s="175">
        <v>30294703.359999999</v>
      </c>
      <c r="AN2223" s="175">
        <v>194169.86</v>
      </c>
    </row>
    <row r="2224" spans="1:40" s="128" customFormat="1" ht="20.3" customHeight="1" x14ac:dyDescent="0.35">
      <c r="A2224" s="256"/>
      <c r="B2224" s="170" t="s">
        <v>22</v>
      </c>
      <c r="C2224" s="293"/>
      <c r="D2224" s="296" t="s">
        <v>172</v>
      </c>
      <c r="E2224" s="287" t="e">
        <f>VLOOKUP(D2224,'[1]2023-2025'!$A:$G,7,0)</f>
        <v>#N/A</v>
      </c>
      <c r="F2224" s="287"/>
      <c r="G2224" s="287"/>
      <c r="H2224" s="288" t="e">
        <v>#N/A</v>
      </c>
      <c r="I2224" s="288" t="e">
        <v>#N/A</v>
      </c>
      <c r="J2224" s="288" t="e">
        <f>VLOOKUP(D2224,[1]Лист3!$A:$AK,37,0)</f>
        <v>#N/A</v>
      </c>
      <c r="K2224" s="289" t="e">
        <v>#N/A</v>
      </c>
      <c r="L2224" s="289"/>
      <c r="M2224" s="289"/>
      <c r="N2224" s="289"/>
      <c r="O2224" s="289" t="e">
        <v>#N/A</v>
      </c>
      <c r="P2224" s="289"/>
      <c r="Q2224" s="297">
        <f t="shared" ref="Q2224:AJ2224" si="317">SUM(Q2214:Q2223)</f>
        <v>48448731.079999991</v>
      </c>
      <c r="R2224" s="297">
        <f t="shared" si="317"/>
        <v>48148124.030000001</v>
      </c>
      <c r="S2224" s="297">
        <f t="shared" si="317"/>
        <v>14774429.050000001</v>
      </c>
      <c r="T2224" s="297">
        <f t="shared" si="317"/>
        <v>13192282.100000001</v>
      </c>
      <c r="U2224" s="297">
        <f t="shared" si="317"/>
        <v>0</v>
      </c>
      <c r="V2224" s="297">
        <f t="shared" si="317"/>
        <v>810283.8</v>
      </c>
      <c r="W2224" s="297">
        <f t="shared" si="317"/>
        <v>719679.55</v>
      </c>
      <c r="X2224" s="297">
        <f t="shared" si="317"/>
        <v>0</v>
      </c>
      <c r="Y2224" s="297">
        <f t="shared" si="317"/>
        <v>0</v>
      </c>
      <c r="Z2224" s="297">
        <f t="shared" si="317"/>
        <v>0</v>
      </c>
      <c r="AA2224" s="297">
        <f t="shared" si="317"/>
        <v>11793285.439999999</v>
      </c>
      <c r="AB2224" s="297">
        <f t="shared" si="317"/>
        <v>0</v>
      </c>
      <c r="AC2224" s="297">
        <f t="shared" si="317"/>
        <v>6568019.2299999995</v>
      </c>
      <c r="AD2224" s="297">
        <f t="shared" si="317"/>
        <v>0</v>
      </c>
      <c r="AE2224" s="297">
        <f t="shared" si="317"/>
        <v>0</v>
      </c>
      <c r="AF2224" s="297">
        <f t="shared" si="317"/>
        <v>0</v>
      </c>
      <c r="AG2224" s="297">
        <f t="shared" si="317"/>
        <v>290144.86</v>
      </c>
      <c r="AH2224" s="297">
        <f t="shared" si="317"/>
        <v>0</v>
      </c>
      <c r="AI2224" s="297">
        <f t="shared" si="317"/>
        <v>0</v>
      </c>
      <c r="AJ2224" s="297">
        <f t="shared" si="317"/>
        <v>300607.05000000005</v>
      </c>
      <c r="AK2224" s="175"/>
      <c r="AL2224" s="175" t="e">
        <v>#N/A</v>
      </c>
      <c r="AM2224" s="175" t="e">
        <v>#N/A</v>
      </c>
      <c r="AN2224" s="175" t="e">
        <v>#N/A</v>
      </c>
    </row>
    <row r="2225" spans="1:40" s="128" customFormat="1" ht="20.3" customHeight="1" x14ac:dyDescent="0.35">
      <c r="A2225" s="256"/>
      <c r="B2225" s="309" t="s">
        <v>34</v>
      </c>
      <c r="C2225" s="309"/>
      <c r="D2225" s="296" t="s">
        <v>172</v>
      </c>
      <c r="E2225" s="287" t="e">
        <f>VLOOKUP(D2225,'[1]2023-2025'!$A:$G,7,0)</f>
        <v>#N/A</v>
      </c>
      <c r="F2225" s="287"/>
      <c r="G2225" s="287"/>
      <c r="H2225" s="288" t="e">
        <v>#N/A</v>
      </c>
      <c r="I2225" s="288" t="e">
        <v>#N/A</v>
      </c>
      <c r="J2225" s="288" t="e">
        <f>VLOOKUP(D2225,[1]Лист3!$A:$AK,37,0)</f>
        <v>#N/A</v>
      </c>
      <c r="K2225" s="289" t="e">
        <v>#N/A</v>
      </c>
      <c r="L2225" s="289"/>
      <c r="M2225" s="289"/>
      <c r="N2225" s="289"/>
      <c r="O2225" s="289" t="e">
        <v>#N/A</v>
      </c>
      <c r="P2225" s="289"/>
      <c r="Q2225" s="297">
        <f>Q2224</f>
        <v>48448731.079999991</v>
      </c>
      <c r="R2225" s="297">
        <f t="shared" ref="R2225:AJ2225" si="318">R2224</f>
        <v>48148124.030000001</v>
      </c>
      <c r="S2225" s="297">
        <f t="shared" si="318"/>
        <v>14774429.050000001</v>
      </c>
      <c r="T2225" s="297">
        <f t="shared" si="318"/>
        <v>13192282.100000001</v>
      </c>
      <c r="U2225" s="297">
        <f t="shared" si="318"/>
        <v>0</v>
      </c>
      <c r="V2225" s="297">
        <f t="shared" si="318"/>
        <v>810283.8</v>
      </c>
      <c r="W2225" s="297">
        <f t="shared" si="318"/>
        <v>719679.55</v>
      </c>
      <c r="X2225" s="297">
        <f t="shared" si="318"/>
        <v>0</v>
      </c>
      <c r="Y2225" s="297">
        <f t="shared" si="318"/>
        <v>0</v>
      </c>
      <c r="Z2225" s="297">
        <f t="shared" si="318"/>
        <v>0</v>
      </c>
      <c r="AA2225" s="297">
        <f t="shared" si="318"/>
        <v>11793285.439999999</v>
      </c>
      <c r="AB2225" s="297">
        <f t="shared" si="318"/>
        <v>0</v>
      </c>
      <c r="AC2225" s="297">
        <f t="shared" si="318"/>
        <v>6568019.2299999995</v>
      </c>
      <c r="AD2225" s="297">
        <f t="shared" si="318"/>
        <v>0</v>
      </c>
      <c r="AE2225" s="297">
        <f t="shared" si="318"/>
        <v>0</v>
      </c>
      <c r="AF2225" s="297">
        <f t="shared" si="318"/>
        <v>0</v>
      </c>
      <c r="AG2225" s="297">
        <f t="shared" si="318"/>
        <v>290144.86</v>
      </c>
      <c r="AH2225" s="297">
        <f t="shared" si="318"/>
        <v>0</v>
      </c>
      <c r="AI2225" s="297">
        <f t="shared" si="318"/>
        <v>0</v>
      </c>
      <c r="AJ2225" s="297">
        <f t="shared" si="318"/>
        <v>300607.05000000005</v>
      </c>
      <c r="AK2225" s="175"/>
      <c r="AL2225" s="175" t="e">
        <v>#N/A</v>
      </c>
      <c r="AM2225" s="175" t="e">
        <v>#N/A</v>
      </c>
      <c r="AN2225" s="175" t="e">
        <v>#N/A</v>
      </c>
    </row>
    <row r="2226" spans="1:40" s="128" customFormat="1" ht="20.3" customHeight="1" x14ac:dyDescent="0.35">
      <c r="A2226" s="256"/>
      <c r="B2226" s="298"/>
      <c r="C2226" s="275"/>
      <c r="D2226" s="275"/>
      <c r="E2226" s="287">
        <f>VLOOKUP(D2226,'[1]2023-2025'!$A:$G,7,0)</f>
        <v>0</v>
      </c>
      <c r="F2226" s="287"/>
      <c r="G2226" s="287"/>
      <c r="H2226" s="288" t="e">
        <v>#N/A</v>
      </c>
      <c r="I2226" s="288" t="e">
        <v>#N/A</v>
      </c>
      <c r="J2226" s="288" t="e">
        <f>VLOOKUP(D2226,[1]Лист3!$A:$AK,37,0)</f>
        <v>#N/A</v>
      </c>
      <c r="K2226" s="289" t="e">
        <v>#N/A</v>
      </c>
      <c r="L2226" s="289"/>
      <c r="M2226" s="289"/>
      <c r="N2226" s="289"/>
      <c r="O2226" s="289" t="e">
        <v>#N/A</v>
      </c>
      <c r="P2226" s="289"/>
      <c r="Q2226" s="275"/>
      <c r="R2226" s="275"/>
      <c r="S2226" s="277"/>
      <c r="T2226" s="277"/>
      <c r="U2226" s="277"/>
      <c r="V2226" s="277"/>
      <c r="W2226" s="277"/>
      <c r="X2226" s="277" t="s">
        <v>4454</v>
      </c>
      <c r="Y2226" s="277"/>
      <c r="Z2226" s="277"/>
      <c r="AA2226" s="277"/>
      <c r="AB2226" s="277"/>
      <c r="AC2226" s="277"/>
      <c r="AD2226" s="277"/>
      <c r="AE2226" s="277"/>
      <c r="AF2226" s="277"/>
      <c r="AG2226" s="277"/>
      <c r="AH2226" s="277"/>
      <c r="AI2226" s="277"/>
      <c r="AJ2226" s="277"/>
      <c r="AK2226" s="175"/>
      <c r="AL2226" s="175" t="e">
        <v>#N/A</v>
      </c>
      <c r="AM2226" s="175" t="e">
        <v>#N/A</v>
      </c>
      <c r="AN2226" s="175" t="e">
        <v>#N/A</v>
      </c>
    </row>
    <row r="2227" spans="1:40" s="128" customFormat="1" ht="20.3" customHeight="1" x14ac:dyDescent="0.35">
      <c r="A2227" s="256"/>
      <c r="B2227" s="298"/>
      <c r="C2227" s="311"/>
      <c r="D2227" s="311"/>
      <c r="E2227" s="287">
        <f>VLOOKUP(D2227,'[1]2023-2025'!$A:$G,7,0)</f>
        <v>0</v>
      </c>
      <c r="F2227" s="312"/>
      <c r="G2227" s="312"/>
      <c r="H2227" s="313" t="e">
        <v>#N/A</v>
      </c>
      <c r="I2227" s="288" t="e">
        <v>#N/A</v>
      </c>
      <c r="J2227" s="288" t="e">
        <f>VLOOKUP(D2227,[1]Лист3!$A:$AK,37,0)</f>
        <v>#N/A</v>
      </c>
      <c r="K2227" s="314" t="e">
        <v>#N/A</v>
      </c>
      <c r="L2227" s="289"/>
      <c r="M2227" s="314"/>
      <c r="N2227" s="314"/>
      <c r="O2227" s="314" t="e">
        <v>#N/A</v>
      </c>
      <c r="P2227" s="314"/>
      <c r="Q2227" s="311"/>
      <c r="R2227" s="311"/>
      <c r="S2227" s="316"/>
      <c r="T2227" s="316"/>
      <c r="U2227" s="316"/>
      <c r="V2227" s="316"/>
      <c r="W2227" s="316"/>
      <c r="X2227" s="316" t="s">
        <v>4455</v>
      </c>
      <c r="Y2227" s="316"/>
      <c r="Z2227" s="316"/>
      <c r="AA2227" s="316"/>
      <c r="AB2227" s="316"/>
      <c r="AC2227" s="316"/>
      <c r="AD2227" s="316"/>
      <c r="AE2227" s="316"/>
      <c r="AF2227" s="316"/>
      <c r="AG2227" s="316"/>
      <c r="AH2227" s="316"/>
      <c r="AI2227" s="316"/>
      <c r="AJ2227" s="316"/>
      <c r="AK2227" s="175"/>
      <c r="AL2227" s="175" t="e">
        <v>#N/A</v>
      </c>
      <c r="AM2227" s="175" t="e">
        <v>#N/A</v>
      </c>
      <c r="AN2227" s="175" t="e">
        <v>#N/A</v>
      </c>
    </row>
    <row r="2228" spans="1:40" s="128" customFormat="1" ht="20.3" customHeight="1" x14ac:dyDescent="0.35">
      <c r="A2228" s="256">
        <v>2024</v>
      </c>
      <c r="B2228" s="184">
        <f>B2223+1</f>
        <v>896</v>
      </c>
      <c r="C2228" s="293" t="s">
        <v>1883</v>
      </c>
      <c r="D2228" s="184">
        <v>41540</v>
      </c>
      <c r="E2228" s="287">
        <f>VLOOKUP(D2228,'[1]2023-2025'!$A:$G,7,0)</f>
        <v>2024</v>
      </c>
      <c r="F2228" s="287" t="s">
        <v>2096</v>
      </c>
      <c r="G2228" s="287"/>
      <c r="H2228" s="288">
        <f>INDEX('[1]2023-2025'!$AK:$AK,MATCH(D2228,'[1]2023-2025'!$A:$A,0))</f>
        <v>44973</v>
      </c>
      <c r="I2228" s="288" t="e">
        <v>#N/A</v>
      </c>
      <c r="J2228" s="288" t="e">
        <f>VLOOKUP(D2228,[1]Лист3!$A:$AK,37,0)</f>
        <v>#N/A</v>
      </c>
      <c r="K2228" s="289">
        <f>INDEX('[1]2023-2025'!$G:$G,MATCH(D2228,'[1]2023-2025'!$A:$A,0))</f>
        <v>2024</v>
      </c>
      <c r="L2228" s="289"/>
      <c r="M2228" s="289"/>
      <c r="N2228" s="289"/>
      <c r="O2228" s="289" t="e">
        <v>#N/A</v>
      </c>
      <c r="P2228" s="289" t="e">
        <v>#N/A</v>
      </c>
      <c r="Q2228" s="186">
        <f t="shared" ref="Q2228:Q2229" si="319">SUM(S2228:AJ2228)</f>
        <v>127443.81999999999</v>
      </c>
      <c r="R2228" s="186">
        <f>SUM(T2228:AJ2228)</f>
        <v>127443.81999999999</v>
      </c>
      <c r="S2228" s="433">
        <v>0</v>
      </c>
      <c r="T2228" s="433">
        <v>0</v>
      </c>
      <c r="U2228" s="433">
        <v>0</v>
      </c>
      <c r="V2228" s="433">
        <v>0</v>
      </c>
      <c r="W2228" s="433">
        <v>0</v>
      </c>
      <c r="X2228" s="433">
        <v>124773.65999999999</v>
      </c>
      <c r="Y2228" s="433">
        <v>0</v>
      </c>
      <c r="Z2228" s="433">
        <v>0</v>
      </c>
      <c r="AA2228" s="433">
        <v>0</v>
      </c>
      <c r="AB2228" s="433">
        <v>0</v>
      </c>
      <c r="AC2228" s="433">
        <v>0</v>
      </c>
      <c r="AD2228" s="433">
        <v>0</v>
      </c>
      <c r="AE2228" s="433">
        <v>0</v>
      </c>
      <c r="AF2228" s="433">
        <v>0</v>
      </c>
      <c r="AG2228" s="433">
        <v>0</v>
      </c>
      <c r="AH2228" s="433">
        <v>0</v>
      </c>
      <c r="AI2228" s="433">
        <v>0</v>
      </c>
      <c r="AJ2228" s="433">
        <v>2670.16</v>
      </c>
      <c r="AK2228" s="175"/>
      <c r="AL2228" s="175">
        <v>1449908.1</v>
      </c>
      <c r="AM2228" s="175">
        <v>1807791.49</v>
      </c>
      <c r="AN2228" s="175">
        <v>357883.39</v>
      </c>
    </row>
    <row r="2229" spans="1:40" s="128" customFormat="1" ht="20.3" customHeight="1" x14ac:dyDescent="0.35">
      <c r="A2229" s="256">
        <v>2024</v>
      </c>
      <c r="B2229" s="184">
        <f>B2228+1</f>
        <v>897</v>
      </c>
      <c r="C2229" s="286" t="s">
        <v>1884</v>
      </c>
      <c r="D2229" s="184">
        <v>41541</v>
      </c>
      <c r="E2229" s="287">
        <f>VLOOKUP(D2229,'[1]2023-2025'!$A:$G,7,0)</f>
        <v>2024</v>
      </c>
      <c r="F2229" s="287" t="s">
        <v>2096</v>
      </c>
      <c r="G2229" s="287" t="s">
        <v>1899</v>
      </c>
      <c r="H2229" s="288">
        <f>INDEX('[1]2023-2025'!$AK:$AK,MATCH(D2229,'[1]2023-2025'!$A:$A,0))</f>
        <v>44973</v>
      </c>
      <c r="I2229" s="288" t="e">
        <v>#N/A</v>
      </c>
      <c r="J2229" s="288" t="e">
        <f>VLOOKUP(D2229,[1]Лист3!$A:$AK,37,0)</f>
        <v>#N/A</v>
      </c>
      <c r="K2229" s="289">
        <f>INDEX('[1]2023-2025'!$G:$G,MATCH(D2229,'[1]2023-2025'!$A:$A,0))</f>
        <v>2024</v>
      </c>
      <c r="L2229" s="289"/>
      <c r="M2229" s="289"/>
      <c r="N2229" s="289"/>
      <c r="O2229" s="289" t="e">
        <v>#N/A</v>
      </c>
      <c r="P2229" s="289" t="e">
        <v>#N/A</v>
      </c>
      <c r="Q2229" s="186">
        <f t="shared" si="319"/>
        <v>94318.17</v>
      </c>
      <c r="R2229" s="186">
        <f>SUM(T2229:AJ2229)</f>
        <v>94318.17</v>
      </c>
      <c r="S2229" s="433">
        <v>0</v>
      </c>
      <c r="T2229" s="433">
        <v>0</v>
      </c>
      <c r="U2229" s="433">
        <v>0</v>
      </c>
      <c r="V2229" s="433">
        <v>0</v>
      </c>
      <c r="W2229" s="433">
        <v>0</v>
      </c>
      <c r="X2229" s="433">
        <v>92321.099999999991</v>
      </c>
      <c r="Y2229" s="433">
        <v>0</v>
      </c>
      <c r="Z2229" s="433">
        <v>0</v>
      </c>
      <c r="AA2229" s="433">
        <v>0</v>
      </c>
      <c r="AB2229" s="433">
        <v>0</v>
      </c>
      <c r="AC2229" s="433">
        <v>0</v>
      </c>
      <c r="AD2229" s="433">
        <v>0</v>
      </c>
      <c r="AE2229" s="433">
        <v>0</v>
      </c>
      <c r="AF2229" s="433">
        <v>0</v>
      </c>
      <c r="AG2229" s="433">
        <v>0</v>
      </c>
      <c r="AH2229" s="433">
        <v>0</v>
      </c>
      <c r="AI2229" s="433">
        <v>0</v>
      </c>
      <c r="AJ2229" s="433">
        <v>1997.07</v>
      </c>
      <c r="AK2229" s="175"/>
      <c r="AL2229" s="175">
        <v>1472725.5899999999</v>
      </c>
      <c r="AM2229" s="175">
        <v>1678803.45</v>
      </c>
      <c r="AN2229" s="175">
        <v>206077.86000000002</v>
      </c>
    </row>
    <row r="2230" spans="1:40" s="132" customFormat="1" ht="20.3" customHeight="1" x14ac:dyDescent="0.35">
      <c r="A2230" s="256"/>
      <c r="B2230" s="170" t="s">
        <v>22</v>
      </c>
      <c r="C2230" s="293"/>
      <c r="D2230" s="296" t="s">
        <v>172</v>
      </c>
      <c r="E2230" s="287" t="e">
        <f>VLOOKUP(D2230,'[1]2023-2025'!$A:$G,7,0)</f>
        <v>#N/A</v>
      </c>
      <c r="F2230" s="287"/>
      <c r="G2230" s="287"/>
      <c r="H2230" s="288" t="e">
        <v>#N/A</v>
      </c>
      <c r="I2230" s="288" t="e">
        <v>#N/A</v>
      </c>
      <c r="J2230" s="288" t="e">
        <f>VLOOKUP(D2230,[1]Лист3!$A:$AK,37,0)</f>
        <v>#N/A</v>
      </c>
      <c r="K2230" s="289" t="e">
        <v>#N/A</v>
      </c>
      <c r="L2230" s="289"/>
      <c r="M2230" s="289"/>
      <c r="N2230" s="289"/>
      <c r="O2230" s="289" t="e">
        <v>#N/A</v>
      </c>
      <c r="P2230" s="289"/>
      <c r="Q2230" s="297">
        <f>SUM(Q2228:Q2229)</f>
        <v>221761.99</v>
      </c>
      <c r="R2230" s="297">
        <f t="shared" ref="R2230:AJ2230" si="320">SUM(R2228:R2229)</f>
        <v>221761.99</v>
      </c>
      <c r="S2230" s="297">
        <f t="shared" si="320"/>
        <v>0</v>
      </c>
      <c r="T2230" s="297">
        <f t="shared" si="320"/>
        <v>0</v>
      </c>
      <c r="U2230" s="297">
        <f t="shared" si="320"/>
        <v>0</v>
      </c>
      <c r="V2230" s="297">
        <f t="shared" si="320"/>
        <v>0</v>
      </c>
      <c r="W2230" s="297">
        <f t="shared" si="320"/>
        <v>0</v>
      </c>
      <c r="X2230" s="297">
        <f t="shared" si="320"/>
        <v>217094.75999999998</v>
      </c>
      <c r="Y2230" s="297">
        <f t="shared" si="320"/>
        <v>0</v>
      </c>
      <c r="Z2230" s="297">
        <f t="shared" si="320"/>
        <v>0</v>
      </c>
      <c r="AA2230" s="297">
        <f t="shared" si="320"/>
        <v>0</v>
      </c>
      <c r="AB2230" s="297">
        <f t="shared" si="320"/>
        <v>0</v>
      </c>
      <c r="AC2230" s="297">
        <f t="shared" si="320"/>
        <v>0</v>
      </c>
      <c r="AD2230" s="297">
        <f t="shared" si="320"/>
        <v>0</v>
      </c>
      <c r="AE2230" s="297">
        <f t="shared" si="320"/>
        <v>0</v>
      </c>
      <c r="AF2230" s="297">
        <f t="shared" si="320"/>
        <v>0</v>
      </c>
      <c r="AG2230" s="297">
        <f t="shared" si="320"/>
        <v>0</v>
      </c>
      <c r="AH2230" s="297">
        <f t="shared" si="320"/>
        <v>0</v>
      </c>
      <c r="AI2230" s="297">
        <f t="shared" si="320"/>
        <v>0</v>
      </c>
      <c r="AJ2230" s="297">
        <f t="shared" si="320"/>
        <v>4667.2299999999996</v>
      </c>
      <c r="AK2230" s="175"/>
      <c r="AL2230" s="175" t="e">
        <v>#N/A</v>
      </c>
      <c r="AM2230" s="175" t="e">
        <v>#N/A</v>
      </c>
      <c r="AN2230" s="175" t="e">
        <v>#N/A</v>
      </c>
    </row>
    <row r="2231" spans="1:40" s="128" customFormat="1" ht="20.3" customHeight="1" x14ac:dyDescent="0.35">
      <c r="A2231" s="256"/>
      <c r="B2231" s="298"/>
      <c r="C2231" s="311"/>
      <c r="D2231" s="311"/>
      <c r="E2231" s="287">
        <f>VLOOKUP(D2231,'[1]2023-2025'!$A:$G,7,0)</f>
        <v>0</v>
      </c>
      <c r="F2231" s="287"/>
      <c r="G2231" s="287"/>
      <c r="H2231" s="288" t="e">
        <v>#N/A</v>
      </c>
      <c r="I2231" s="288" t="e">
        <v>#N/A</v>
      </c>
      <c r="J2231" s="288" t="e">
        <f>VLOOKUP(D2231,[1]Лист3!$A:$AK,37,0)</f>
        <v>#N/A</v>
      </c>
      <c r="K2231" s="289" t="e">
        <v>#N/A</v>
      </c>
      <c r="L2231" s="289"/>
      <c r="M2231" s="289"/>
      <c r="N2231" s="289"/>
      <c r="O2231" s="289" t="e">
        <v>#N/A</v>
      </c>
      <c r="P2231" s="289"/>
      <c r="Q2231" s="311"/>
      <c r="R2231" s="311"/>
      <c r="S2231" s="316"/>
      <c r="T2231" s="316"/>
      <c r="U2231" s="316"/>
      <c r="V2231" s="316"/>
      <c r="W2231" s="316"/>
      <c r="X2231" s="316" t="s">
        <v>4456</v>
      </c>
      <c r="Y2231" s="316"/>
      <c r="Z2231" s="316"/>
      <c r="AA2231" s="316"/>
      <c r="AB2231" s="316"/>
      <c r="AC2231" s="316"/>
      <c r="AD2231" s="316"/>
      <c r="AE2231" s="316"/>
      <c r="AF2231" s="316"/>
      <c r="AG2231" s="316"/>
      <c r="AH2231" s="316"/>
      <c r="AI2231" s="316"/>
      <c r="AJ2231" s="316"/>
      <c r="AK2231" s="175"/>
      <c r="AL2231" s="175" t="e">
        <v>#N/A</v>
      </c>
      <c r="AM2231" s="175" t="e">
        <v>#N/A</v>
      </c>
      <c r="AN2231" s="175" t="e">
        <v>#N/A</v>
      </c>
    </row>
    <row r="2232" spans="1:40" s="7" customFormat="1" ht="20.3" customHeight="1" x14ac:dyDescent="0.35">
      <c r="A2232" s="256">
        <v>2024</v>
      </c>
      <c r="B2232" s="184">
        <f>B2229+1</f>
        <v>898</v>
      </c>
      <c r="C2232" s="286" t="s">
        <v>1414</v>
      </c>
      <c r="D2232" s="184">
        <v>41549</v>
      </c>
      <c r="E2232" s="287" t="e">
        <f>VLOOKUP(D2232,'[1]2023-2025'!$A:$G,7,0)</f>
        <v>#N/A</v>
      </c>
      <c r="F2232" s="287"/>
      <c r="G2232" s="287" t="s">
        <v>1899</v>
      </c>
      <c r="H2232" s="288" t="e">
        <f>INDEX('[1]2023-2025'!$AK:$AK,MATCH(D2232,'[1]2023-2025'!$A:$A,0))</f>
        <v>#N/A</v>
      </c>
      <c r="I2232" s="288" t="e">
        <v>#N/A</v>
      </c>
      <c r="J2232" s="288" t="e">
        <f>VLOOKUP(D2232,[1]Лист3!$A:$AK,37,0)</f>
        <v>#N/A</v>
      </c>
      <c r="K2232" s="289" t="e">
        <f>INDEX('[1]2023-2025'!$G:$G,MATCH(D2232,'[1]2023-2025'!$A:$A,0))</f>
        <v>#N/A</v>
      </c>
      <c r="L2232" s="289"/>
      <c r="M2232" s="289"/>
      <c r="N2232" s="289"/>
      <c r="O2232" s="289" t="e">
        <v>#N/A</v>
      </c>
      <c r="P2232" s="289" t="e">
        <v>#N/A</v>
      </c>
      <c r="Q2232" s="186">
        <f>SUM(S2232:AJ2232)</f>
        <v>1192414.57</v>
      </c>
      <c r="R2232" s="186">
        <f>SUM(S2232:AI2232)</f>
        <v>1172153</v>
      </c>
      <c r="S2232" s="433">
        <v>0</v>
      </c>
      <c r="T2232" s="433">
        <v>0</v>
      </c>
      <c r="U2232" s="433">
        <v>0</v>
      </c>
      <c r="V2232" s="433">
        <v>0</v>
      </c>
      <c r="W2232" s="433">
        <v>0</v>
      </c>
      <c r="X2232" s="433">
        <v>0</v>
      </c>
      <c r="Y2232" s="433">
        <v>0</v>
      </c>
      <c r="Z2232" s="433">
        <v>0</v>
      </c>
      <c r="AA2232" s="433">
        <v>0</v>
      </c>
      <c r="AB2232" s="433">
        <v>0</v>
      </c>
      <c r="AC2232" s="433">
        <v>1172153</v>
      </c>
      <c r="AD2232" s="433">
        <v>0</v>
      </c>
      <c r="AE2232" s="433">
        <v>0</v>
      </c>
      <c r="AF2232" s="433">
        <v>0</v>
      </c>
      <c r="AG2232" s="433">
        <v>0</v>
      </c>
      <c r="AH2232" s="433">
        <v>0</v>
      </c>
      <c r="AI2232" s="433">
        <v>0</v>
      </c>
      <c r="AJ2232" s="433">
        <v>20261.57</v>
      </c>
      <c r="AK2232" s="175"/>
      <c r="AL2232" s="175">
        <v>3125415.91</v>
      </c>
      <c r="AM2232" s="175">
        <v>4317830.4800000004</v>
      </c>
      <c r="AN2232" s="175">
        <v>1192414.57</v>
      </c>
    </row>
    <row r="2233" spans="1:40" s="132" customFormat="1" ht="20.3" customHeight="1" x14ac:dyDescent="0.35">
      <c r="A2233" s="256"/>
      <c r="B2233" s="170" t="s">
        <v>22</v>
      </c>
      <c r="C2233" s="293"/>
      <c r="D2233" s="296" t="s">
        <v>172</v>
      </c>
      <c r="E2233" s="287" t="e">
        <f>VLOOKUP(D2233,'[1]2023-2025'!$A:$G,7,0)</f>
        <v>#N/A</v>
      </c>
      <c r="F2233" s="287"/>
      <c r="G2233" s="287"/>
      <c r="H2233" s="288" t="e">
        <v>#N/A</v>
      </c>
      <c r="I2233" s="288" t="e">
        <v>#N/A</v>
      </c>
      <c r="J2233" s="288" t="e">
        <f>VLOOKUP(D2233,[1]Лист3!$A:$AK,37,0)</f>
        <v>#N/A</v>
      </c>
      <c r="K2233" s="289" t="e">
        <v>#N/A</v>
      </c>
      <c r="L2233" s="289"/>
      <c r="M2233" s="289"/>
      <c r="N2233" s="289"/>
      <c r="O2233" s="289" t="e">
        <v>#N/A</v>
      </c>
      <c r="P2233" s="289"/>
      <c r="Q2233" s="297">
        <f t="shared" ref="Q2233:AJ2233" si="321">SUM(Q2232:Q2232)</f>
        <v>1192414.57</v>
      </c>
      <c r="R2233" s="297">
        <f t="shared" si="321"/>
        <v>1172153</v>
      </c>
      <c r="S2233" s="297">
        <f t="shared" si="321"/>
        <v>0</v>
      </c>
      <c r="T2233" s="297">
        <f t="shared" si="321"/>
        <v>0</v>
      </c>
      <c r="U2233" s="297">
        <f t="shared" si="321"/>
        <v>0</v>
      </c>
      <c r="V2233" s="297">
        <f t="shared" si="321"/>
        <v>0</v>
      </c>
      <c r="W2233" s="297">
        <f t="shared" si="321"/>
        <v>0</v>
      </c>
      <c r="X2233" s="297">
        <f t="shared" si="321"/>
        <v>0</v>
      </c>
      <c r="Y2233" s="297">
        <f t="shared" si="321"/>
        <v>0</v>
      </c>
      <c r="Z2233" s="297">
        <f t="shared" si="321"/>
        <v>0</v>
      </c>
      <c r="AA2233" s="297">
        <f t="shared" si="321"/>
        <v>0</v>
      </c>
      <c r="AB2233" s="297">
        <f t="shared" si="321"/>
        <v>0</v>
      </c>
      <c r="AC2233" s="297">
        <f t="shared" si="321"/>
        <v>1172153</v>
      </c>
      <c r="AD2233" s="297">
        <f t="shared" si="321"/>
        <v>0</v>
      </c>
      <c r="AE2233" s="297">
        <f t="shared" si="321"/>
        <v>0</v>
      </c>
      <c r="AF2233" s="297">
        <f t="shared" si="321"/>
        <v>0</v>
      </c>
      <c r="AG2233" s="297">
        <f t="shared" si="321"/>
        <v>0</v>
      </c>
      <c r="AH2233" s="297">
        <f t="shared" si="321"/>
        <v>0</v>
      </c>
      <c r="AI2233" s="297">
        <f t="shared" si="321"/>
        <v>0</v>
      </c>
      <c r="AJ2233" s="297">
        <f t="shared" si="321"/>
        <v>20261.57</v>
      </c>
      <c r="AK2233" s="175"/>
      <c r="AL2233" s="175" t="e">
        <v>#N/A</v>
      </c>
      <c r="AM2233" s="175" t="e">
        <v>#N/A</v>
      </c>
      <c r="AN2233" s="175" t="e">
        <v>#N/A</v>
      </c>
    </row>
    <row r="2234" spans="1:40" s="128" customFormat="1" ht="20.3" customHeight="1" x14ac:dyDescent="0.35">
      <c r="A2234" s="256"/>
      <c r="B2234" s="298"/>
      <c r="C2234" s="311"/>
      <c r="D2234" s="311"/>
      <c r="E2234" s="287">
        <f>VLOOKUP(D2234,'[1]2023-2025'!$A:$G,7,0)</f>
        <v>0</v>
      </c>
      <c r="F2234" s="287"/>
      <c r="G2234" s="287"/>
      <c r="H2234" s="288" t="e">
        <v>#N/A</v>
      </c>
      <c r="I2234" s="288" t="e">
        <v>#N/A</v>
      </c>
      <c r="J2234" s="288" t="e">
        <f>VLOOKUP(D2234,[1]Лист3!$A:$AK,37,0)</f>
        <v>#N/A</v>
      </c>
      <c r="K2234" s="289" t="e">
        <v>#N/A</v>
      </c>
      <c r="L2234" s="289"/>
      <c r="M2234" s="289"/>
      <c r="N2234" s="289"/>
      <c r="O2234" s="289" t="e">
        <v>#N/A</v>
      </c>
      <c r="P2234" s="289"/>
      <c r="Q2234" s="311"/>
      <c r="R2234" s="311"/>
      <c r="S2234" s="316"/>
      <c r="T2234" s="316"/>
      <c r="U2234" s="316"/>
      <c r="V2234" s="316"/>
      <c r="W2234" s="316"/>
      <c r="X2234" s="316" t="s">
        <v>4457</v>
      </c>
      <c r="Y2234" s="316"/>
      <c r="Z2234" s="316"/>
      <c r="AA2234" s="316"/>
      <c r="AB2234" s="316"/>
      <c r="AC2234" s="316"/>
      <c r="AD2234" s="316"/>
      <c r="AE2234" s="316"/>
      <c r="AF2234" s="316"/>
      <c r="AG2234" s="316"/>
      <c r="AH2234" s="316"/>
      <c r="AI2234" s="316"/>
      <c r="AJ2234" s="304"/>
      <c r="AK2234" s="175"/>
      <c r="AL2234" s="175" t="e">
        <v>#N/A</v>
      </c>
      <c r="AM2234" s="175" t="e">
        <v>#N/A</v>
      </c>
      <c r="AN2234" s="175" t="e">
        <v>#N/A</v>
      </c>
    </row>
    <row r="2235" spans="1:40" s="132" customFormat="1" ht="20.3" customHeight="1" x14ac:dyDescent="0.35">
      <c r="A2235" s="256">
        <v>2024</v>
      </c>
      <c r="B2235" s="184">
        <f>B2232+1</f>
        <v>899</v>
      </c>
      <c r="C2235" s="286" t="s">
        <v>1415</v>
      </c>
      <c r="D2235" s="184">
        <v>41585</v>
      </c>
      <c r="E2235" s="287">
        <f>VLOOKUP(D2235,'[1]2023-2025'!$A:$G,7,0)</f>
        <v>2024</v>
      </c>
      <c r="F2235" s="287"/>
      <c r="G2235" s="287" t="s">
        <v>1899</v>
      </c>
      <c r="H2235" s="288">
        <f>INDEX('[1]2023-2025'!$AK:$AK,MATCH(D2235,'[1]2023-2025'!$A:$A,0))</f>
        <v>45034</v>
      </c>
      <c r="I2235" s="288">
        <v>45034</v>
      </c>
      <c r="J2235" s="288" t="e">
        <f>VLOOKUP(D2235,[1]Лист3!$A:$AK,37,0)</f>
        <v>#N/A</v>
      </c>
      <c r="K2235" s="289">
        <f>INDEX('[1]2023-2025'!$G:$G,MATCH(D2235,'[1]2023-2025'!$A:$A,0))</f>
        <v>2024</v>
      </c>
      <c r="L2235" s="289"/>
      <c r="M2235" s="289"/>
      <c r="N2235" s="289"/>
      <c r="O2235" s="289" t="e">
        <v>#N/A</v>
      </c>
      <c r="P2235" s="289" t="e">
        <v>#N/A</v>
      </c>
      <c r="Q2235" s="186">
        <f t="shared" ref="Q2235:Q2236" si="322">SUM(S2235:AJ2235)</f>
        <v>56231.94</v>
      </c>
      <c r="R2235" s="186">
        <f>SUM(S2235:AI2235)</f>
        <v>56231.94</v>
      </c>
      <c r="S2235" s="433">
        <v>0</v>
      </c>
      <c r="T2235" s="433">
        <v>0</v>
      </c>
      <c r="U2235" s="433">
        <v>0</v>
      </c>
      <c r="V2235" s="433">
        <v>0</v>
      </c>
      <c r="W2235" s="433">
        <v>0</v>
      </c>
      <c r="X2235" s="433">
        <v>0</v>
      </c>
      <c r="Y2235" s="433">
        <v>0</v>
      </c>
      <c r="Z2235" s="433">
        <v>0</v>
      </c>
      <c r="AA2235" s="433">
        <v>0</v>
      </c>
      <c r="AB2235" s="433">
        <v>0</v>
      </c>
      <c r="AC2235" s="433">
        <v>0</v>
      </c>
      <c r="AD2235" s="433">
        <v>0</v>
      </c>
      <c r="AE2235" s="433">
        <v>0</v>
      </c>
      <c r="AF2235" s="433">
        <v>0</v>
      </c>
      <c r="AG2235" s="433">
        <v>56231.94</v>
      </c>
      <c r="AH2235" s="433">
        <v>0</v>
      </c>
      <c r="AI2235" s="433">
        <v>0</v>
      </c>
      <c r="AJ2235" s="433">
        <v>0</v>
      </c>
      <c r="AK2235" s="175"/>
      <c r="AL2235" s="175">
        <v>9997412.8900000006</v>
      </c>
      <c r="AM2235" s="175">
        <v>10053644.83</v>
      </c>
      <c r="AN2235" s="175">
        <v>56231.94</v>
      </c>
    </row>
    <row r="2236" spans="1:40" s="105" customFormat="1" ht="20.3" customHeight="1" x14ac:dyDescent="0.35">
      <c r="A2236" s="256">
        <v>2024</v>
      </c>
      <c r="B2236" s="184">
        <f>B2235+1</f>
        <v>900</v>
      </c>
      <c r="C2236" s="286" t="s">
        <v>1419</v>
      </c>
      <c r="D2236" s="184">
        <v>41591</v>
      </c>
      <c r="E2236" s="287" t="e">
        <f>VLOOKUP(D2236,'[1]2023-2025'!$A:$G,7,0)</f>
        <v>#N/A</v>
      </c>
      <c r="F2236" s="287"/>
      <c r="G2236" s="287" t="s">
        <v>1899</v>
      </c>
      <c r="H2236" s="288" t="e">
        <f>INDEX('[1]2023-2025'!$AK:$AK,MATCH(D2236,'[1]2023-2025'!$A:$A,0))</f>
        <v>#N/A</v>
      </c>
      <c r="I2236" s="288" t="e">
        <v>#N/A</v>
      </c>
      <c r="J2236" s="288" t="e">
        <f>VLOOKUP(D2236,[1]Лист3!$A:$AK,37,0)</f>
        <v>#N/A</v>
      </c>
      <c r="K2236" s="289" t="e">
        <f>INDEX('[1]2023-2025'!$G:$G,MATCH(D2236,'[1]2023-2025'!$A:$A,0))</f>
        <v>#N/A</v>
      </c>
      <c r="L2236" s="289"/>
      <c r="M2236" s="289"/>
      <c r="N2236" s="289"/>
      <c r="O2236" s="289" t="e">
        <v>#N/A</v>
      </c>
      <c r="P2236" s="289" t="e">
        <v>#N/A</v>
      </c>
      <c r="Q2236" s="186">
        <f t="shared" si="322"/>
        <v>2774870.1399999997</v>
      </c>
      <c r="R2236" s="186">
        <f>SUM(S2236:AI2236)</f>
        <v>2729097.88</v>
      </c>
      <c r="S2236" s="433">
        <v>0</v>
      </c>
      <c r="T2236" s="433">
        <v>2729097.88</v>
      </c>
      <c r="U2236" s="433">
        <v>0</v>
      </c>
      <c r="V2236" s="433">
        <v>0</v>
      </c>
      <c r="W2236" s="433">
        <v>0</v>
      </c>
      <c r="X2236" s="433">
        <v>0</v>
      </c>
      <c r="Y2236" s="433">
        <v>0</v>
      </c>
      <c r="Z2236" s="433">
        <v>0</v>
      </c>
      <c r="AA2236" s="433">
        <v>0</v>
      </c>
      <c r="AB2236" s="433">
        <v>0</v>
      </c>
      <c r="AC2236" s="433">
        <v>0</v>
      </c>
      <c r="AD2236" s="433">
        <v>0</v>
      </c>
      <c r="AE2236" s="433">
        <v>0</v>
      </c>
      <c r="AF2236" s="433">
        <v>0</v>
      </c>
      <c r="AG2236" s="433">
        <v>0</v>
      </c>
      <c r="AH2236" s="433">
        <v>0</v>
      </c>
      <c r="AI2236" s="433">
        <v>0</v>
      </c>
      <c r="AJ2236" s="433">
        <v>45772.26</v>
      </c>
      <c r="AK2236" s="175"/>
      <c r="AL2236" s="175">
        <v>7475002.7199999997</v>
      </c>
      <c r="AM2236" s="175">
        <v>10249872.859999999</v>
      </c>
      <c r="AN2236" s="175">
        <v>2774870.1399999997</v>
      </c>
    </row>
    <row r="2237" spans="1:40" s="128" customFormat="1" ht="20.3" customHeight="1" x14ac:dyDescent="0.35">
      <c r="A2237" s="256"/>
      <c r="B2237" s="170" t="s">
        <v>22</v>
      </c>
      <c r="C2237" s="293"/>
      <c r="D2237" s="296" t="s">
        <v>172</v>
      </c>
      <c r="E2237" s="287" t="e">
        <f>VLOOKUP(D2237,'[1]2023-2025'!$A:$G,7,0)</f>
        <v>#N/A</v>
      </c>
      <c r="F2237" s="287"/>
      <c r="G2237" s="287"/>
      <c r="H2237" s="288" t="e">
        <v>#N/A</v>
      </c>
      <c r="I2237" s="288" t="e">
        <v>#N/A</v>
      </c>
      <c r="J2237" s="288" t="e">
        <f>VLOOKUP(D2237,[1]Лист3!$A:$AK,37,0)</f>
        <v>#N/A</v>
      </c>
      <c r="K2237" s="289" t="e">
        <v>#N/A</v>
      </c>
      <c r="L2237" s="289"/>
      <c r="M2237" s="289"/>
      <c r="N2237" s="289"/>
      <c r="O2237" s="289" t="e">
        <v>#N/A</v>
      </c>
      <c r="P2237" s="289"/>
      <c r="Q2237" s="297">
        <f>SUM(Q2235:Q2236)</f>
        <v>2831102.0799999996</v>
      </c>
      <c r="R2237" s="297">
        <f t="shared" ref="R2237:AJ2237" si="323">SUM(R2235:R2236)</f>
        <v>2785329.82</v>
      </c>
      <c r="S2237" s="297">
        <f t="shared" si="323"/>
        <v>0</v>
      </c>
      <c r="T2237" s="297">
        <f t="shared" si="323"/>
        <v>2729097.88</v>
      </c>
      <c r="U2237" s="297">
        <f t="shared" si="323"/>
        <v>0</v>
      </c>
      <c r="V2237" s="297">
        <f t="shared" si="323"/>
        <v>0</v>
      </c>
      <c r="W2237" s="297">
        <f t="shared" si="323"/>
        <v>0</v>
      </c>
      <c r="X2237" s="297">
        <f t="shared" si="323"/>
        <v>0</v>
      </c>
      <c r="Y2237" s="297">
        <f t="shared" si="323"/>
        <v>0</v>
      </c>
      <c r="Z2237" s="297">
        <f t="shared" si="323"/>
        <v>0</v>
      </c>
      <c r="AA2237" s="297">
        <f t="shared" si="323"/>
        <v>0</v>
      </c>
      <c r="AB2237" s="297">
        <f t="shared" si="323"/>
        <v>0</v>
      </c>
      <c r="AC2237" s="297">
        <f t="shared" si="323"/>
        <v>0</v>
      </c>
      <c r="AD2237" s="297">
        <f t="shared" si="323"/>
        <v>0</v>
      </c>
      <c r="AE2237" s="297">
        <f t="shared" si="323"/>
        <v>0</v>
      </c>
      <c r="AF2237" s="297">
        <f t="shared" si="323"/>
        <v>0</v>
      </c>
      <c r="AG2237" s="297">
        <f t="shared" si="323"/>
        <v>56231.94</v>
      </c>
      <c r="AH2237" s="297">
        <f t="shared" si="323"/>
        <v>0</v>
      </c>
      <c r="AI2237" s="297">
        <f t="shared" si="323"/>
        <v>0</v>
      </c>
      <c r="AJ2237" s="297">
        <f t="shared" si="323"/>
        <v>45772.26</v>
      </c>
      <c r="AK2237" s="175"/>
      <c r="AL2237" s="175" t="e">
        <v>#N/A</v>
      </c>
      <c r="AM2237" s="175" t="e">
        <v>#N/A</v>
      </c>
      <c r="AN2237" s="175" t="e">
        <v>#N/A</v>
      </c>
    </row>
    <row r="2238" spans="1:40" s="128" customFormat="1" ht="20.3" customHeight="1" x14ac:dyDescent="0.35">
      <c r="A2238" s="256"/>
      <c r="B2238" s="298"/>
      <c r="C2238" s="311"/>
      <c r="D2238" s="311"/>
      <c r="E2238" s="287">
        <f>VLOOKUP(D2238,'[1]2023-2025'!$A:$G,7,0)</f>
        <v>0</v>
      </c>
      <c r="F2238" s="287"/>
      <c r="G2238" s="287"/>
      <c r="H2238" s="288" t="e">
        <v>#N/A</v>
      </c>
      <c r="I2238" s="288" t="e">
        <v>#N/A</v>
      </c>
      <c r="J2238" s="288" t="e">
        <f>VLOOKUP(D2238,[1]Лист3!$A:$AK,37,0)</f>
        <v>#N/A</v>
      </c>
      <c r="K2238" s="289" t="e">
        <v>#N/A</v>
      </c>
      <c r="L2238" s="289"/>
      <c r="M2238" s="289"/>
      <c r="N2238" s="289"/>
      <c r="O2238" s="289" t="e">
        <v>#N/A</v>
      </c>
      <c r="P2238" s="289"/>
      <c r="Q2238" s="311"/>
      <c r="R2238" s="311"/>
      <c r="S2238" s="316"/>
      <c r="T2238" s="316"/>
      <c r="U2238" s="316"/>
      <c r="V2238" s="316"/>
      <c r="W2238" s="316"/>
      <c r="X2238" s="316" t="s">
        <v>4458</v>
      </c>
      <c r="Y2238" s="316"/>
      <c r="Z2238" s="316"/>
      <c r="AA2238" s="316"/>
      <c r="AB2238" s="316"/>
      <c r="AC2238" s="316"/>
      <c r="AD2238" s="316"/>
      <c r="AE2238" s="316"/>
      <c r="AF2238" s="316"/>
      <c r="AG2238" s="316"/>
      <c r="AH2238" s="316"/>
      <c r="AI2238" s="316"/>
      <c r="AJ2238" s="316"/>
      <c r="AK2238" s="175"/>
      <c r="AL2238" s="175" t="e">
        <v>#N/A</v>
      </c>
      <c r="AM2238" s="175" t="e">
        <v>#N/A</v>
      </c>
      <c r="AN2238" s="175" t="e">
        <v>#N/A</v>
      </c>
    </row>
    <row r="2239" spans="1:40" s="128" customFormat="1" ht="20.3" customHeight="1" x14ac:dyDescent="0.35">
      <c r="A2239" s="256">
        <v>2024</v>
      </c>
      <c r="B2239" s="184">
        <f>B2236+1</f>
        <v>901</v>
      </c>
      <c r="C2239" s="248" t="s">
        <v>1420</v>
      </c>
      <c r="D2239" s="184">
        <v>46679</v>
      </c>
      <c r="E2239" s="287">
        <f>VLOOKUP(D2239,'[1]2023-2025'!$A:$G,7,0)</f>
        <v>2024</v>
      </c>
      <c r="F2239" s="287"/>
      <c r="G2239" s="287" t="s">
        <v>1899</v>
      </c>
      <c r="H2239" s="288">
        <f>INDEX('[1]2023-2025'!$AK:$AK,MATCH(D2239,'[1]2023-2025'!$A:$A,0))</f>
        <v>45065</v>
      </c>
      <c r="I2239" s="288" t="e">
        <v>#N/A</v>
      </c>
      <c r="J2239" s="288">
        <f>VLOOKUP(D2239,[1]Лист3!$A:$AK,37,0)</f>
        <v>45065</v>
      </c>
      <c r="K2239" s="289">
        <f>INDEX('[1]2023-2025'!$G:$G,MATCH(D2239,'[1]2023-2025'!$A:$A,0))</f>
        <v>2024</v>
      </c>
      <c r="L2239" s="289"/>
      <c r="M2239" s="289"/>
      <c r="N2239" s="289"/>
      <c r="O2239" s="289" t="e">
        <v>#N/A</v>
      </c>
      <c r="P2239" s="289" t="e">
        <v>#N/A</v>
      </c>
      <c r="Q2239" s="186">
        <f t="shared" ref="Q2239:Q2248" si="324">SUM(S2239:AJ2239)</f>
        <v>32223.84</v>
      </c>
      <c r="R2239" s="186">
        <f t="shared" ref="R2239:R2247" si="325">SUM(S2239:AI2239)</f>
        <v>32223.84</v>
      </c>
      <c r="S2239" s="433">
        <v>0</v>
      </c>
      <c r="T2239" s="433">
        <v>0</v>
      </c>
      <c r="U2239" s="433">
        <v>0</v>
      </c>
      <c r="V2239" s="433">
        <v>0</v>
      </c>
      <c r="W2239" s="433">
        <v>0</v>
      </c>
      <c r="X2239" s="433">
        <v>0</v>
      </c>
      <c r="Y2239" s="433">
        <v>0</v>
      </c>
      <c r="Z2239" s="433">
        <v>0</v>
      </c>
      <c r="AA2239" s="433">
        <v>0</v>
      </c>
      <c r="AB2239" s="433">
        <v>0</v>
      </c>
      <c r="AC2239" s="433">
        <v>0</v>
      </c>
      <c r="AD2239" s="433">
        <v>0</v>
      </c>
      <c r="AE2239" s="433">
        <v>0</v>
      </c>
      <c r="AF2239" s="433">
        <v>0</v>
      </c>
      <c r="AG2239" s="433">
        <v>0</v>
      </c>
      <c r="AH2239" s="433">
        <v>32223.84</v>
      </c>
      <c r="AI2239" s="433">
        <v>0</v>
      </c>
      <c r="AJ2239" s="433">
        <v>0</v>
      </c>
      <c r="AK2239" s="175"/>
      <c r="AL2239" s="175">
        <v>6180096.2999999998</v>
      </c>
      <c r="AM2239" s="175">
        <v>6212320.1399999997</v>
      </c>
      <c r="AN2239" s="175">
        <v>32223.84</v>
      </c>
    </row>
    <row r="2240" spans="1:40" s="128" customFormat="1" ht="20.3" customHeight="1" x14ac:dyDescent="0.35">
      <c r="A2240" s="256">
        <v>2024</v>
      </c>
      <c r="B2240" s="184">
        <f t="shared" ref="B2240:B2248" si="326">B2239+1</f>
        <v>902</v>
      </c>
      <c r="C2240" s="248" t="s">
        <v>1421</v>
      </c>
      <c r="D2240" s="184">
        <v>46680</v>
      </c>
      <c r="E2240" s="287">
        <f>VLOOKUP(D2240,'[1]2023-2025'!$A:$G,7,0)</f>
        <v>2024</v>
      </c>
      <c r="F2240" s="287"/>
      <c r="G2240" s="287" t="s">
        <v>1899</v>
      </c>
      <c r="H2240" s="288">
        <f>INDEX('[1]2023-2025'!$AK:$AK,MATCH(D2240,'[1]2023-2025'!$A:$A,0))</f>
        <v>45065</v>
      </c>
      <c r="I2240" s="288" t="e">
        <v>#N/A</v>
      </c>
      <c r="J2240" s="288">
        <f>VLOOKUP(D2240,[1]Лист3!$A:$AK,37,0)</f>
        <v>45065</v>
      </c>
      <c r="K2240" s="289">
        <f>INDEX('[1]2023-2025'!$G:$G,MATCH(D2240,'[1]2023-2025'!$A:$A,0))</f>
        <v>2024</v>
      </c>
      <c r="L2240" s="289"/>
      <c r="M2240" s="289"/>
      <c r="N2240" s="289"/>
      <c r="O2240" s="289" t="e">
        <v>#N/A</v>
      </c>
      <c r="P2240" s="289" t="e">
        <v>#N/A</v>
      </c>
      <c r="Q2240" s="186">
        <f t="shared" si="324"/>
        <v>32167.74</v>
      </c>
      <c r="R2240" s="186">
        <f t="shared" si="325"/>
        <v>32167.74</v>
      </c>
      <c r="S2240" s="433">
        <v>0</v>
      </c>
      <c r="T2240" s="433">
        <v>0</v>
      </c>
      <c r="U2240" s="433">
        <v>0</v>
      </c>
      <c r="V2240" s="433">
        <v>0</v>
      </c>
      <c r="W2240" s="433">
        <v>0</v>
      </c>
      <c r="X2240" s="433">
        <v>0</v>
      </c>
      <c r="Y2240" s="433">
        <v>0</v>
      </c>
      <c r="Z2240" s="433">
        <v>0</v>
      </c>
      <c r="AA2240" s="433">
        <v>0</v>
      </c>
      <c r="AB2240" s="433">
        <v>0</v>
      </c>
      <c r="AC2240" s="433">
        <v>0</v>
      </c>
      <c r="AD2240" s="433">
        <v>0</v>
      </c>
      <c r="AE2240" s="433">
        <v>0</v>
      </c>
      <c r="AF2240" s="433">
        <v>0</v>
      </c>
      <c r="AG2240" s="433">
        <v>0</v>
      </c>
      <c r="AH2240" s="433">
        <v>32167.74</v>
      </c>
      <c r="AI2240" s="433">
        <v>0</v>
      </c>
      <c r="AJ2240" s="433">
        <v>0</v>
      </c>
      <c r="AK2240" s="175"/>
      <c r="AL2240" s="175">
        <v>7650636.1499999994</v>
      </c>
      <c r="AM2240" s="175">
        <v>7682803.8899999997</v>
      </c>
      <c r="AN2240" s="175">
        <v>32167.74</v>
      </c>
    </row>
    <row r="2241" spans="1:40" s="128" customFormat="1" ht="20.3" customHeight="1" x14ac:dyDescent="0.35">
      <c r="A2241" s="256">
        <v>2024</v>
      </c>
      <c r="B2241" s="184">
        <f t="shared" si="326"/>
        <v>903</v>
      </c>
      <c r="C2241" s="248" t="s">
        <v>1423</v>
      </c>
      <c r="D2241" s="184">
        <v>46685</v>
      </c>
      <c r="E2241" s="287">
        <f>VLOOKUP(D2241,'[1]2023-2025'!$A:$G,7,0)</f>
        <v>2024</v>
      </c>
      <c r="F2241" s="287"/>
      <c r="G2241" s="287" t="s">
        <v>1899</v>
      </c>
      <c r="H2241" s="288">
        <f>INDEX('[1]2023-2025'!$AK:$AK,MATCH(D2241,'[1]2023-2025'!$A:$A,0))</f>
        <v>45065</v>
      </c>
      <c r="I2241" s="288" t="e">
        <v>#N/A</v>
      </c>
      <c r="J2241" s="288">
        <f>VLOOKUP(D2241,[1]Лист3!$A:$AK,37,0)</f>
        <v>45065</v>
      </c>
      <c r="K2241" s="289">
        <f>INDEX('[1]2023-2025'!$G:$G,MATCH(D2241,'[1]2023-2025'!$A:$A,0))</f>
        <v>2024</v>
      </c>
      <c r="L2241" s="289"/>
      <c r="M2241" s="289"/>
      <c r="N2241" s="289"/>
      <c r="O2241" s="289" t="e">
        <v>#N/A</v>
      </c>
      <c r="P2241" s="289" t="e">
        <v>#N/A</v>
      </c>
      <c r="Q2241" s="186">
        <f t="shared" si="324"/>
        <v>32223.84</v>
      </c>
      <c r="R2241" s="186">
        <f t="shared" si="325"/>
        <v>32223.84</v>
      </c>
      <c r="S2241" s="433">
        <v>0</v>
      </c>
      <c r="T2241" s="433">
        <v>0</v>
      </c>
      <c r="U2241" s="433">
        <v>0</v>
      </c>
      <c r="V2241" s="433">
        <v>0</v>
      </c>
      <c r="W2241" s="433">
        <v>0</v>
      </c>
      <c r="X2241" s="433">
        <v>0</v>
      </c>
      <c r="Y2241" s="433">
        <v>0</v>
      </c>
      <c r="Z2241" s="433">
        <v>0</v>
      </c>
      <c r="AA2241" s="433">
        <v>0</v>
      </c>
      <c r="AB2241" s="433">
        <v>0</v>
      </c>
      <c r="AC2241" s="433">
        <v>0</v>
      </c>
      <c r="AD2241" s="433">
        <v>0</v>
      </c>
      <c r="AE2241" s="433">
        <v>0</v>
      </c>
      <c r="AF2241" s="433">
        <v>0</v>
      </c>
      <c r="AG2241" s="433">
        <v>0</v>
      </c>
      <c r="AH2241" s="433">
        <v>32223.84</v>
      </c>
      <c r="AI2241" s="433">
        <v>0</v>
      </c>
      <c r="AJ2241" s="433">
        <v>0</v>
      </c>
      <c r="AK2241" s="175"/>
      <c r="AL2241" s="175">
        <v>6183492.3900000006</v>
      </c>
      <c r="AM2241" s="175">
        <v>6215716.2300000004</v>
      </c>
      <c r="AN2241" s="175">
        <v>32223.84</v>
      </c>
    </row>
    <row r="2242" spans="1:40" s="128" customFormat="1" ht="20.3" customHeight="1" x14ac:dyDescent="0.35">
      <c r="A2242" s="256">
        <v>2024</v>
      </c>
      <c r="B2242" s="184">
        <f t="shared" si="326"/>
        <v>904</v>
      </c>
      <c r="C2242" s="248" t="s">
        <v>1424</v>
      </c>
      <c r="D2242" s="184">
        <v>46687</v>
      </c>
      <c r="E2242" s="287">
        <f>VLOOKUP(D2242,'[1]2023-2025'!$A:$G,7,0)</f>
        <v>2024</v>
      </c>
      <c r="F2242" s="287"/>
      <c r="G2242" s="287" t="s">
        <v>1899</v>
      </c>
      <c r="H2242" s="288">
        <f>INDEX('[1]2023-2025'!$AK:$AK,MATCH(D2242,'[1]2023-2025'!$A:$A,0))</f>
        <v>45065</v>
      </c>
      <c r="I2242" s="288" t="e">
        <v>#N/A</v>
      </c>
      <c r="J2242" s="288">
        <f>VLOOKUP(D2242,[1]Лист3!$A:$AK,37,0)</f>
        <v>45065</v>
      </c>
      <c r="K2242" s="289">
        <f>INDEX('[1]2023-2025'!$G:$G,MATCH(D2242,'[1]2023-2025'!$A:$A,0))</f>
        <v>2024</v>
      </c>
      <c r="L2242" s="289"/>
      <c r="M2242" s="289"/>
      <c r="N2242" s="289"/>
      <c r="O2242" s="289" t="e">
        <v>#N/A</v>
      </c>
      <c r="P2242" s="289" t="e">
        <v>#N/A</v>
      </c>
      <c r="Q2242" s="186">
        <f t="shared" si="324"/>
        <v>32223.84</v>
      </c>
      <c r="R2242" s="186">
        <f t="shared" si="325"/>
        <v>32223.84</v>
      </c>
      <c r="S2242" s="433">
        <v>0</v>
      </c>
      <c r="T2242" s="433">
        <v>0</v>
      </c>
      <c r="U2242" s="433">
        <v>0</v>
      </c>
      <c r="V2242" s="433">
        <v>0</v>
      </c>
      <c r="W2242" s="433">
        <v>0</v>
      </c>
      <c r="X2242" s="433">
        <v>0</v>
      </c>
      <c r="Y2242" s="433">
        <v>0</v>
      </c>
      <c r="Z2242" s="433">
        <v>0</v>
      </c>
      <c r="AA2242" s="433">
        <v>0</v>
      </c>
      <c r="AB2242" s="433">
        <v>0</v>
      </c>
      <c r="AC2242" s="433">
        <v>0</v>
      </c>
      <c r="AD2242" s="433">
        <v>0</v>
      </c>
      <c r="AE2242" s="433">
        <v>0</v>
      </c>
      <c r="AF2242" s="433">
        <v>0</v>
      </c>
      <c r="AG2242" s="433">
        <v>0</v>
      </c>
      <c r="AH2242" s="433">
        <v>32223.84</v>
      </c>
      <c r="AI2242" s="433">
        <v>0</v>
      </c>
      <c r="AJ2242" s="433">
        <v>0</v>
      </c>
      <c r="AK2242" s="175"/>
      <c r="AL2242" s="175">
        <v>5910839.1600000001</v>
      </c>
      <c r="AM2242" s="175">
        <v>5943063</v>
      </c>
      <c r="AN2242" s="175">
        <v>32223.84</v>
      </c>
    </row>
    <row r="2243" spans="1:40" s="128" customFormat="1" ht="20.3" customHeight="1" x14ac:dyDescent="0.35">
      <c r="A2243" s="256">
        <v>2024</v>
      </c>
      <c r="B2243" s="184">
        <f t="shared" si="326"/>
        <v>905</v>
      </c>
      <c r="C2243" s="248" t="s">
        <v>1425</v>
      </c>
      <c r="D2243" s="184">
        <v>46688</v>
      </c>
      <c r="E2243" s="287">
        <f>VLOOKUP(D2243,'[1]2023-2025'!$A:$G,7,0)</f>
        <v>2024</v>
      </c>
      <c r="F2243" s="287"/>
      <c r="G2243" s="287" t="s">
        <v>1899</v>
      </c>
      <c r="H2243" s="288">
        <f>INDEX('[1]2023-2025'!$AK:$AK,MATCH(D2243,'[1]2023-2025'!$A:$A,0))</f>
        <v>45065</v>
      </c>
      <c r="I2243" s="288" t="e">
        <v>#N/A</v>
      </c>
      <c r="J2243" s="288">
        <f>VLOOKUP(D2243,[1]Лист3!$A:$AK,37,0)</f>
        <v>45065</v>
      </c>
      <c r="K2243" s="289">
        <f>INDEX('[1]2023-2025'!$G:$G,MATCH(D2243,'[1]2023-2025'!$A:$A,0))</f>
        <v>2024</v>
      </c>
      <c r="L2243" s="289"/>
      <c r="M2243" s="289"/>
      <c r="N2243" s="289"/>
      <c r="O2243" s="289" t="e">
        <v>#N/A</v>
      </c>
      <c r="P2243" s="289" t="e">
        <v>#N/A</v>
      </c>
      <c r="Q2243" s="186">
        <f t="shared" si="324"/>
        <v>33256.080000000002</v>
      </c>
      <c r="R2243" s="186">
        <f t="shared" si="325"/>
        <v>33256.080000000002</v>
      </c>
      <c r="S2243" s="433">
        <v>0</v>
      </c>
      <c r="T2243" s="433">
        <v>0</v>
      </c>
      <c r="U2243" s="433">
        <v>0</v>
      </c>
      <c r="V2243" s="433">
        <v>0</v>
      </c>
      <c r="W2243" s="433">
        <v>0</v>
      </c>
      <c r="X2243" s="433">
        <v>0</v>
      </c>
      <c r="Y2243" s="433">
        <v>0</v>
      </c>
      <c r="Z2243" s="433">
        <v>0</v>
      </c>
      <c r="AA2243" s="433">
        <v>0</v>
      </c>
      <c r="AB2243" s="433">
        <v>0</v>
      </c>
      <c r="AC2243" s="433">
        <v>0</v>
      </c>
      <c r="AD2243" s="433">
        <v>0</v>
      </c>
      <c r="AE2243" s="433">
        <v>0</v>
      </c>
      <c r="AF2243" s="433">
        <v>0</v>
      </c>
      <c r="AG2243" s="433">
        <v>0</v>
      </c>
      <c r="AH2243" s="433">
        <v>33256.080000000002</v>
      </c>
      <c r="AI2243" s="433">
        <v>0</v>
      </c>
      <c r="AJ2243" s="433">
        <v>0</v>
      </c>
      <c r="AK2243" s="175"/>
      <c r="AL2243" s="175">
        <v>7681567.4699999997</v>
      </c>
      <c r="AM2243" s="175">
        <v>7714823.5499999998</v>
      </c>
      <c r="AN2243" s="175">
        <v>33256.080000000002</v>
      </c>
    </row>
    <row r="2244" spans="1:40" s="84" customFormat="1" ht="20.3" customHeight="1" x14ac:dyDescent="0.35">
      <c r="A2244" s="256">
        <v>2024</v>
      </c>
      <c r="B2244" s="184">
        <f t="shared" si="326"/>
        <v>906</v>
      </c>
      <c r="C2244" s="248" t="s">
        <v>35</v>
      </c>
      <c r="D2244" s="184">
        <v>41725</v>
      </c>
      <c r="E2244" s="287">
        <f>VLOOKUP(D2244,'[1]2023-2025'!$A:$G,7,0)</f>
        <v>2024</v>
      </c>
      <c r="F2244" s="287" t="s">
        <v>2096</v>
      </c>
      <c r="G2244" s="287"/>
      <c r="H2244" s="288">
        <f>INDEX('[1]2023-2025'!$AK:$AK,MATCH(D2244,'[1]2023-2025'!$A:$A,0))</f>
        <v>44973</v>
      </c>
      <c r="I2244" s="288" t="e">
        <v>#N/A</v>
      </c>
      <c r="J2244" s="288" t="e">
        <f>VLOOKUP(D2244,[1]Лист3!$A:$AK,37,0)</f>
        <v>#N/A</v>
      </c>
      <c r="K2244" s="289">
        <f>INDEX('[1]2023-2025'!$G:$G,MATCH(D2244,'[1]2023-2025'!$A:$A,0))</f>
        <v>2024</v>
      </c>
      <c r="L2244" s="289"/>
      <c r="M2244" s="289"/>
      <c r="N2244" s="289"/>
      <c r="O2244" s="289" t="e">
        <v>#N/A</v>
      </c>
      <c r="P2244" s="289" t="e">
        <v>#N/A</v>
      </c>
      <c r="Q2244" s="186">
        <f t="shared" si="324"/>
        <v>114254.01000000001</v>
      </c>
      <c r="R2244" s="186">
        <f t="shared" si="325"/>
        <v>112099.66</v>
      </c>
      <c r="S2244" s="433">
        <v>112099.66</v>
      </c>
      <c r="T2244" s="433">
        <v>0</v>
      </c>
      <c r="U2244" s="433">
        <v>0</v>
      </c>
      <c r="V2244" s="433">
        <v>0</v>
      </c>
      <c r="W2244" s="433">
        <v>0</v>
      </c>
      <c r="X2244" s="433">
        <v>0</v>
      </c>
      <c r="Y2244" s="433">
        <v>0</v>
      </c>
      <c r="Z2244" s="433">
        <v>0</v>
      </c>
      <c r="AA2244" s="433">
        <v>0</v>
      </c>
      <c r="AB2244" s="433">
        <v>0</v>
      </c>
      <c r="AC2244" s="433">
        <v>0</v>
      </c>
      <c r="AD2244" s="433">
        <v>0</v>
      </c>
      <c r="AE2244" s="433">
        <v>0</v>
      </c>
      <c r="AF2244" s="433">
        <v>0</v>
      </c>
      <c r="AG2244" s="433">
        <v>0</v>
      </c>
      <c r="AH2244" s="433">
        <v>0</v>
      </c>
      <c r="AI2244" s="433">
        <v>0</v>
      </c>
      <c r="AJ2244" s="433">
        <v>2154.35</v>
      </c>
      <c r="AK2244" s="175"/>
      <c r="AL2244" s="175">
        <v>874710.03999999992</v>
      </c>
      <c r="AM2244" s="175">
        <v>1425431.91</v>
      </c>
      <c r="AN2244" s="175">
        <v>550721.87</v>
      </c>
    </row>
    <row r="2245" spans="1:40" s="128" customFormat="1" ht="20.3" customHeight="1" x14ac:dyDescent="0.35">
      <c r="A2245" s="256">
        <v>2024</v>
      </c>
      <c r="B2245" s="184">
        <f t="shared" si="326"/>
        <v>907</v>
      </c>
      <c r="C2245" s="248" t="s">
        <v>1426</v>
      </c>
      <c r="D2245" s="184">
        <v>46689</v>
      </c>
      <c r="E2245" s="287">
        <f>VLOOKUP(D2245,'[1]2023-2025'!$A:$G,7,0)</f>
        <v>2024</v>
      </c>
      <c r="F2245" s="287"/>
      <c r="G2245" s="287" t="s">
        <v>1899</v>
      </c>
      <c r="H2245" s="288">
        <f>INDEX('[1]2023-2025'!$AK:$AK,MATCH(D2245,'[1]2023-2025'!$A:$A,0))</f>
        <v>45065</v>
      </c>
      <c r="I2245" s="288" t="e">
        <v>#N/A</v>
      </c>
      <c r="J2245" s="288">
        <f>VLOOKUP(D2245,[1]Лист3!$A:$AK,37,0)</f>
        <v>45065</v>
      </c>
      <c r="K2245" s="289">
        <f>INDEX('[1]2023-2025'!$G:$G,MATCH(D2245,'[1]2023-2025'!$A:$A,0))</f>
        <v>2024</v>
      </c>
      <c r="L2245" s="289"/>
      <c r="M2245" s="289"/>
      <c r="N2245" s="289"/>
      <c r="O2245" s="289" t="e">
        <v>#N/A</v>
      </c>
      <c r="P2245" s="289" t="e">
        <v>#N/A</v>
      </c>
      <c r="Q2245" s="186">
        <f t="shared" si="324"/>
        <v>30787.68</v>
      </c>
      <c r="R2245" s="186">
        <f t="shared" si="325"/>
        <v>30787.68</v>
      </c>
      <c r="S2245" s="433">
        <v>0</v>
      </c>
      <c r="T2245" s="433">
        <v>0</v>
      </c>
      <c r="U2245" s="433">
        <v>0</v>
      </c>
      <c r="V2245" s="433">
        <v>0</v>
      </c>
      <c r="W2245" s="433">
        <v>0</v>
      </c>
      <c r="X2245" s="433">
        <v>0</v>
      </c>
      <c r="Y2245" s="433">
        <v>0</v>
      </c>
      <c r="Z2245" s="433">
        <v>0</v>
      </c>
      <c r="AA2245" s="433">
        <v>0</v>
      </c>
      <c r="AB2245" s="433">
        <v>0</v>
      </c>
      <c r="AC2245" s="433">
        <v>0</v>
      </c>
      <c r="AD2245" s="433">
        <v>0</v>
      </c>
      <c r="AE2245" s="433">
        <v>0</v>
      </c>
      <c r="AF2245" s="433">
        <v>0</v>
      </c>
      <c r="AG2245" s="433">
        <v>0</v>
      </c>
      <c r="AH2245" s="433">
        <v>30787.68</v>
      </c>
      <c r="AI2245" s="433">
        <v>0</v>
      </c>
      <c r="AJ2245" s="433">
        <v>0</v>
      </c>
      <c r="AK2245" s="175"/>
      <c r="AL2245" s="175">
        <v>6140780.1900000004</v>
      </c>
      <c r="AM2245" s="175">
        <v>6171567.8700000001</v>
      </c>
      <c r="AN2245" s="175">
        <v>30787.68</v>
      </c>
    </row>
    <row r="2246" spans="1:40" s="128" customFormat="1" ht="20.3" customHeight="1" x14ac:dyDescent="0.35">
      <c r="A2246" s="256">
        <v>2024</v>
      </c>
      <c r="B2246" s="184">
        <f t="shared" si="326"/>
        <v>908</v>
      </c>
      <c r="C2246" s="248" t="s">
        <v>1428</v>
      </c>
      <c r="D2246" s="184">
        <v>46691</v>
      </c>
      <c r="E2246" s="287">
        <f>VLOOKUP(D2246,'[1]2023-2025'!$A:$G,7,0)</f>
        <v>2024</v>
      </c>
      <c r="F2246" s="287"/>
      <c r="G2246" s="287" t="s">
        <v>1899</v>
      </c>
      <c r="H2246" s="288">
        <f>INDEX('[1]2023-2025'!$AK:$AK,MATCH(D2246,'[1]2023-2025'!$A:$A,0))</f>
        <v>45065</v>
      </c>
      <c r="I2246" s="288" t="e">
        <v>#N/A</v>
      </c>
      <c r="J2246" s="288">
        <f>VLOOKUP(D2246,[1]Лист3!$A:$AK,37,0)</f>
        <v>45065</v>
      </c>
      <c r="K2246" s="289">
        <f>INDEX('[1]2023-2025'!$G:$G,MATCH(D2246,'[1]2023-2025'!$A:$A,0))</f>
        <v>2024</v>
      </c>
      <c r="L2246" s="289"/>
      <c r="M2246" s="289"/>
      <c r="N2246" s="289"/>
      <c r="O2246" s="289" t="e">
        <v>#N/A</v>
      </c>
      <c r="P2246" s="289" t="e">
        <v>#N/A</v>
      </c>
      <c r="Q2246" s="186">
        <f t="shared" si="324"/>
        <v>30787.68</v>
      </c>
      <c r="R2246" s="186">
        <f t="shared" si="325"/>
        <v>30787.68</v>
      </c>
      <c r="S2246" s="433">
        <v>0</v>
      </c>
      <c r="T2246" s="433">
        <v>0</v>
      </c>
      <c r="U2246" s="433">
        <v>0</v>
      </c>
      <c r="V2246" s="433">
        <v>0</v>
      </c>
      <c r="W2246" s="433">
        <v>0</v>
      </c>
      <c r="X2246" s="433">
        <v>0</v>
      </c>
      <c r="Y2246" s="433">
        <v>0</v>
      </c>
      <c r="Z2246" s="433">
        <v>0</v>
      </c>
      <c r="AA2246" s="433">
        <v>0</v>
      </c>
      <c r="AB2246" s="433">
        <v>0</v>
      </c>
      <c r="AC2246" s="433">
        <v>0</v>
      </c>
      <c r="AD2246" s="433">
        <v>0</v>
      </c>
      <c r="AE2246" s="433">
        <v>0</v>
      </c>
      <c r="AF2246" s="433">
        <v>0</v>
      </c>
      <c r="AG2246" s="433">
        <v>0</v>
      </c>
      <c r="AH2246" s="433">
        <v>30787.68</v>
      </c>
      <c r="AI2246" s="433">
        <v>0</v>
      </c>
      <c r="AJ2246" s="433">
        <v>0</v>
      </c>
      <c r="AK2246" s="175"/>
      <c r="AL2246" s="175">
        <v>6141750.54</v>
      </c>
      <c r="AM2246" s="175">
        <v>6172538.2199999997</v>
      </c>
      <c r="AN2246" s="175">
        <v>30787.68</v>
      </c>
    </row>
    <row r="2247" spans="1:40" s="128" customFormat="1" ht="20.3" customHeight="1" x14ac:dyDescent="0.35">
      <c r="A2247" s="256">
        <v>2024</v>
      </c>
      <c r="B2247" s="184">
        <f t="shared" si="326"/>
        <v>909</v>
      </c>
      <c r="C2247" s="248" t="s">
        <v>1429</v>
      </c>
      <c r="D2247" s="184">
        <v>55269</v>
      </c>
      <c r="E2247" s="287">
        <f>VLOOKUP(D2247,'[1]2023-2025'!$A:$G,7,0)</f>
        <v>2024</v>
      </c>
      <c r="F2247" s="287"/>
      <c r="G2247" s="287" t="s">
        <v>1899</v>
      </c>
      <c r="H2247" s="288">
        <f>INDEX('[1]2023-2025'!$AK:$AK,MATCH(D2247,'[1]2023-2025'!$A:$A,0))</f>
        <v>45065</v>
      </c>
      <c r="I2247" s="288" t="e">
        <v>#N/A</v>
      </c>
      <c r="J2247" s="288">
        <f>VLOOKUP(D2247,[1]Лист3!$A:$AK,37,0)</f>
        <v>45065</v>
      </c>
      <c r="K2247" s="289">
        <f>INDEX('[1]2023-2025'!$G:$G,MATCH(D2247,'[1]2023-2025'!$A:$A,0))</f>
        <v>2024</v>
      </c>
      <c r="L2247" s="289"/>
      <c r="M2247" s="289"/>
      <c r="N2247" s="289"/>
      <c r="O2247" s="289" t="e">
        <v>#N/A</v>
      </c>
      <c r="P2247" s="289" t="e">
        <v>#N/A</v>
      </c>
      <c r="Q2247" s="186">
        <f t="shared" si="324"/>
        <v>27634.86</v>
      </c>
      <c r="R2247" s="186">
        <f t="shared" si="325"/>
        <v>27634.86</v>
      </c>
      <c r="S2247" s="433">
        <v>0</v>
      </c>
      <c r="T2247" s="433">
        <v>0</v>
      </c>
      <c r="U2247" s="433">
        <v>0</v>
      </c>
      <c r="V2247" s="433">
        <v>0</v>
      </c>
      <c r="W2247" s="433">
        <v>0</v>
      </c>
      <c r="X2247" s="433">
        <v>0</v>
      </c>
      <c r="Y2247" s="433">
        <v>0</v>
      </c>
      <c r="Z2247" s="433">
        <v>0</v>
      </c>
      <c r="AA2247" s="433">
        <v>0</v>
      </c>
      <c r="AB2247" s="433">
        <v>0</v>
      </c>
      <c r="AC2247" s="433">
        <v>0</v>
      </c>
      <c r="AD2247" s="433">
        <v>0</v>
      </c>
      <c r="AE2247" s="433">
        <v>0</v>
      </c>
      <c r="AF2247" s="433">
        <v>0</v>
      </c>
      <c r="AG2247" s="433">
        <v>0</v>
      </c>
      <c r="AH2247" s="433">
        <v>27634.86</v>
      </c>
      <c r="AI2247" s="433">
        <v>0</v>
      </c>
      <c r="AJ2247" s="433">
        <v>0</v>
      </c>
      <c r="AK2247" s="175"/>
      <c r="AL2247" s="175">
        <v>12463392.540000001</v>
      </c>
      <c r="AM2247" s="175">
        <v>12491027.4</v>
      </c>
      <c r="AN2247" s="175">
        <v>27634.86</v>
      </c>
    </row>
    <row r="2248" spans="1:40" s="128" customFormat="1" ht="20.3" customHeight="1" x14ac:dyDescent="0.35">
      <c r="A2248" s="256">
        <v>2024</v>
      </c>
      <c r="B2248" s="184">
        <f t="shared" si="326"/>
        <v>910</v>
      </c>
      <c r="C2248" s="248" t="s">
        <v>4061</v>
      </c>
      <c r="D2248" s="184">
        <v>41717</v>
      </c>
      <c r="E2248" s="287"/>
      <c r="F2248" s="287"/>
      <c r="G2248" s="287"/>
      <c r="H2248" s="288"/>
      <c r="I2248" s="288"/>
      <c r="J2248" s="288"/>
      <c r="K2248" s="289"/>
      <c r="L2248" s="289"/>
      <c r="M2248" s="289"/>
      <c r="N2248" s="289"/>
      <c r="O2248" s="289"/>
      <c r="P2248" s="289"/>
      <c r="Q2248" s="186">
        <f t="shared" si="324"/>
        <v>2587218.2999999998</v>
      </c>
      <c r="R2248" s="186">
        <f>SUM(S2248:AI2248)</f>
        <v>2546508.1999999997</v>
      </c>
      <c r="S2248" s="433">
        <v>0</v>
      </c>
      <c r="T2248" s="433">
        <v>0</v>
      </c>
      <c r="U2248" s="433">
        <v>0</v>
      </c>
      <c r="V2248" s="433">
        <v>0</v>
      </c>
      <c r="W2248" s="433">
        <v>0</v>
      </c>
      <c r="X2248" s="433">
        <v>0</v>
      </c>
      <c r="Y2248" s="433">
        <v>0</v>
      </c>
      <c r="Z2248" s="433">
        <v>0</v>
      </c>
      <c r="AA2248" s="433">
        <v>0</v>
      </c>
      <c r="AB2248" s="433">
        <v>0</v>
      </c>
      <c r="AC2248" s="433">
        <v>2474088.67</v>
      </c>
      <c r="AD2248" s="433">
        <v>0</v>
      </c>
      <c r="AE2248" s="433">
        <v>0</v>
      </c>
      <c r="AF2248" s="433">
        <v>0</v>
      </c>
      <c r="AG2248" s="433">
        <v>72419.53</v>
      </c>
      <c r="AH2248" s="433">
        <v>0</v>
      </c>
      <c r="AI2248" s="433">
        <v>0</v>
      </c>
      <c r="AJ2248" s="433">
        <v>40710.1</v>
      </c>
      <c r="AK2248" s="175"/>
      <c r="AL2248" s="175">
        <v>9715693.9000000004</v>
      </c>
      <c r="AM2248" s="175">
        <v>16690926.73</v>
      </c>
      <c r="AN2248" s="175">
        <v>6975232.8300000001</v>
      </c>
    </row>
    <row r="2249" spans="1:40" s="132" customFormat="1" ht="20.3" customHeight="1" x14ac:dyDescent="0.35">
      <c r="A2249" s="256"/>
      <c r="B2249" s="170" t="s">
        <v>22</v>
      </c>
      <c r="C2249" s="293"/>
      <c r="D2249" s="296" t="s">
        <v>172</v>
      </c>
      <c r="E2249" s="287" t="e">
        <f>VLOOKUP(D2249,'[1]2023-2025'!$A:$G,7,0)</f>
        <v>#N/A</v>
      </c>
      <c r="F2249" s="287"/>
      <c r="G2249" s="287"/>
      <c r="H2249" s="288" t="e">
        <v>#N/A</v>
      </c>
      <c r="I2249" s="288" t="e">
        <v>#N/A</v>
      </c>
      <c r="J2249" s="288" t="e">
        <f>VLOOKUP(D2249,[1]Лист3!$A:$AK,37,0)</f>
        <v>#N/A</v>
      </c>
      <c r="K2249" s="289" t="e">
        <v>#N/A</v>
      </c>
      <c r="L2249" s="289"/>
      <c r="M2249" s="289"/>
      <c r="N2249" s="289"/>
      <c r="O2249" s="289" t="e">
        <v>#N/A</v>
      </c>
      <c r="P2249" s="289"/>
      <c r="Q2249" s="297">
        <f>SUM(Q2239:Q2248)</f>
        <v>2952777.8699999996</v>
      </c>
      <c r="R2249" s="297">
        <f>SUM(R2239:R2248)</f>
        <v>2909913.42</v>
      </c>
      <c r="S2249" s="297">
        <f>SUM(S2239:S2248)</f>
        <v>112099.66</v>
      </c>
      <c r="T2249" s="297">
        <f>SUM(T2239:T2248)</f>
        <v>0</v>
      </c>
      <c r="U2249" s="297">
        <f t="shared" ref="U2249:AJ2249" si="327">SUM(U2239:U2248)</f>
        <v>0</v>
      </c>
      <c r="V2249" s="297">
        <f t="shared" si="327"/>
        <v>0</v>
      </c>
      <c r="W2249" s="297">
        <f t="shared" si="327"/>
        <v>0</v>
      </c>
      <c r="X2249" s="297">
        <f t="shared" si="327"/>
        <v>0</v>
      </c>
      <c r="Y2249" s="297">
        <f t="shared" si="327"/>
        <v>0</v>
      </c>
      <c r="Z2249" s="297">
        <f t="shared" si="327"/>
        <v>0</v>
      </c>
      <c r="AA2249" s="297">
        <f t="shared" si="327"/>
        <v>0</v>
      </c>
      <c r="AB2249" s="297">
        <f t="shared" si="327"/>
        <v>0</v>
      </c>
      <c r="AC2249" s="297">
        <f t="shared" si="327"/>
        <v>2474088.67</v>
      </c>
      <c r="AD2249" s="297">
        <f t="shared" si="327"/>
        <v>0</v>
      </c>
      <c r="AE2249" s="297">
        <f t="shared" si="327"/>
        <v>0</v>
      </c>
      <c r="AF2249" s="297">
        <f t="shared" si="327"/>
        <v>0</v>
      </c>
      <c r="AG2249" s="297">
        <f t="shared" si="327"/>
        <v>72419.53</v>
      </c>
      <c r="AH2249" s="297">
        <f t="shared" si="327"/>
        <v>251305.56</v>
      </c>
      <c r="AI2249" s="297">
        <f t="shared" si="327"/>
        <v>0</v>
      </c>
      <c r="AJ2249" s="297">
        <f t="shared" si="327"/>
        <v>42864.45</v>
      </c>
      <c r="AK2249" s="175"/>
      <c r="AL2249" s="175" t="e">
        <v>#N/A</v>
      </c>
      <c r="AM2249" s="175" t="e">
        <v>#N/A</v>
      </c>
      <c r="AN2249" s="175" t="e">
        <v>#N/A</v>
      </c>
    </row>
    <row r="2250" spans="1:40" s="84" customFormat="1" ht="20.3" customHeight="1" x14ac:dyDescent="0.35">
      <c r="A2250" s="256"/>
      <c r="B2250" s="298"/>
      <c r="C2250" s="311"/>
      <c r="D2250" s="311"/>
      <c r="E2250" s="287">
        <f>VLOOKUP(D2250,'[1]2023-2025'!$A:$G,7,0)</f>
        <v>0</v>
      </c>
      <c r="F2250" s="322"/>
      <c r="G2250" s="322"/>
      <c r="H2250" s="323" t="e">
        <v>#N/A</v>
      </c>
      <c r="I2250" s="288" t="e">
        <v>#N/A</v>
      </c>
      <c r="J2250" s="288" t="e">
        <f>VLOOKUP(D2250,[1]Лист3!$A:$AK,37,0)</f>
        <v>#N/A</v>
      </c>
      <c r="K2250" s="324" t="e">
        <v>#N/A</v>
      </c>
      <c r="L2250" s="324"/>
      <c r="M2250" s="324"/>
      <c r="N2250" s="324"/>
      <c r="O2250" s="324" t="e">
        <v>#N/A</v>
      </c>
      <c r="P2250" s="325"/>
      <c r="Q2250" s="311"/>
      <c r="R2250" s="311"/>
      <c r="S2250" s="316"/>
      <c r="T2250" s="316"/>
      <c r="U2250" s="316"/>
      <c r="V2250" s="316"/>
      <c r="W2250" s="316"/>
      <c r="X2250" s="311" t="s">
        <v>4459</v>
      </c>
      <c r="Y2250" s="316"/>
      <c r="Z2250" s="316"/>
      <c r="AA2250" s="316"/>
      <c r="AB2250" s="316"/>
      <c r="AC2250" s="316"/>
      <c r="AD2250" s="316"/>
      <c r="AE2250" s="316"/>
      <c r="AF2250" s="316"/>
      <c r="AG2250" s="316"/>
      <c r="AH2250" s="316"/>
      <c r="AI2250" s="316"/>
      <c r="AJ2250" s="316"/>
      <c r="AK2250" s="175"/>
      <c r="AL2250" s="175" t="e">
        <v>#N/A</v>
      </c>
      <c r="AM2250" s="175" t="e">
        <v>#N/A</v>
      </c>
      <c r="AN2250" s="175" t="e">
        <v>#N/A</v>
      </c>
    </row>
    <row r="2251" spans="1:40" s="84" customFormat="1" ht="23.25" customHeight="1" x14ac:dyDescent="0.35">
      <c r="A2251" s="256">
        <v>2024</v>
      </c>
      <c r="B2251" s="184">
        <f>B2248+1</f>
        <v>911</v>
      </c>
      <c r="C2251" s="248" t="s">
        <v>2868</v>
      </c>
      <c r="D2251" s="184">
        <v>41563</v>
      </c>
      <c r="E2251" s="287">
        <f>VLOOKUP(D2251,'[1]2023-2025'!$A:$G,7,0)</f>
        <v>2023</v>
      </c>
      <c r="F2251" s="287" t="s">
        <v>1743</v>
      </c>
      <c r="G2251" s="287"/>
      <c r="H2251" s="288" t="str">
        <f>INDEX('[1]2023-2025'!$AK:$AK,MATCH(D2251,'[1]2023-2025'!$A:$A,0))</f>
        <v>вкл. Протоколом</v>
      </c>
      <c r="I2251" s="288" t="e">
        <v>#N/A</v>
      </c>
      <c r="J2251" s="288" t="e">
        <f>VLOOKUP(D2251,[1]Лист3!$A:$AK,37,0)</f>
        <v>#N/A</v>
      </c>
      <c r="K2251" s="289">
        <f>INDEX('[1]2023-2025'!$G:$G,MATCH(D2251,'[1]2023-2025'!$A:$A,0))</f>
        <v>2023</v>
      </c>
      <c r="L2251" s="289"/>
      <c r="M2251" s="289"/>
      <c r="N2251" s="289"/>
      <c r="O2251" s="289" t="s">
        <v>2463</v>
      </c>
      <c r="P2251" s="289" t="s">
        <v>2737</v>
      </c>
      <c r="Q2251" s="186">
        <f t="shared" ref="Q2251:Q2252" si="328">SUM(S2251:AJ2251)</f>
        <v>902438.6</v>
      </c>
      <c r="R2251" s="186">
        <f>SUM(S2251:AI2251)</f>
        <v>883531.03999999992</v>
      </c>
      <c r="S2251" s="433">
        <v>0</v>
      </c>
      <c r="T2251" s="433">
        <v>883531.03999999992</v>
      </c>
      <c r="U2251" s="433">
        <v>0</v>
      </c>
      <c r="V2251" s="433">
        <v>0</v>
      </c>
      <c r="W2251" s="433">
        <v>0</v>
      </c>
      <c r="X2251" s="433">
        <v>0</v>
      </c>
      <c r="Y2251" s="433">
        <v>0</v>
      </c>
      <c r="Z2251" s="433">
        <v>0</v>
      </c>
      <c r="AA2251" s="433">
        <v>0</v>
      </c>
      <c r="AB2251" s="433">
        <v>0</v>
      </c>
      <c r="AC2251" s="433">
        <v>0</v>
      </c>
      <c r="AD2251" s="433">
        <v>0</v>
      </c>
      <c r="AE2251" s="433">
        <v>0</v>
      </c>
      <c r="AF2251" s="433">
        <v>0</v>
      </c>
      <c r="AG2251" s="433">
        <v>0</v>
      </c>
      <c r="AH2251" s="433">
        <v>0</v>
      </c>
      <c r="AI2251" s="433">
        <v>0</v>
      </c>
      <c r="AJ2251" s="433">
        <v>18907.560000000001</v>
      </c>
      <c r="AK2251" s="175"/>
      <c r="AL2251" s="175">
        <v>6756224.120000001</v>
      </c>
      <c r="AM2251" s="175">
        <v>9937100.3000000007</v>
      </c>
      <c r="AN2251" s="175">
        <v>3180876.1799999997</v>
      </c>
    </row>
    <row r="2252" spans="1:40" s="84" customFormat="1" ht="23.25" customHeight="1" x14ac:dyDescent="0.35">
      <c r="A2252" s="256">
        <v>2024</v>
      </c>
      <c r="B2252" s="184">
        <f>B2251+1</f>
        <v>912</v>
      </c>
      <c r="C2252" s="248" t="s">
        <v>2869</v>
      </c>
      <c r="D2252" s="184">
        <v>41567</v>
      </c>
      <c r="E2252" s="287">
        <f>VLOOKUP(D2252,'[1]2023-2025'!$A:$G,7,0)</f>
        <v>2023</v>
      </c>
      <c r="F2252" s="287" t="s">
        <v>1743</v>
      </c>
      <c r="G2252" s="287"/>
      <c r="H2252" s="288" t="str">
        <f>INDEX('[1]2023-2025'!$AK:$AK,MATCH(D2252,'[1]2023-2025'!$A:$A,0))</f>
        <v>вкл. Протоколом</v>
      </c>
      <c r="I2252" s="288" t="e">
        <v>#N/A</v>
      </c>
      <c r="J2252" s="288" t="e">
        <f>VLOOKUP(D2252,[1]Лист3!$A:$AK,37,0)</f>
        <v>#N/A</v>
      </c>
      <c r="K2252" s="289">
        <f>INDEX('[1]2023-2025'!$G:$G,MATCH(D2252,'[1]2023-2025'!$A:$A,0))</f>
        <v>2023</v>
      </c>
      <c r="L2252" s="289"/>
      <c r="M2252" s="289"/>
      <c r="N2252" s="289"/>
      <c r="O2252" s="289" t="s">
        <v>2463</v>
      </c>
      <c r="P2252" s="289" t="s">
        <v>2738</v>
      </c>
      <c r="Q2252" s="186">
        <f t="shared" si="328"/>
        <v>1036410.5500000002</v>
      </c>
      <c r="R2252" s="186">
        <f>SUM(S2252:AI2252)</f>
        <v>1014696.0500000002</v>
      </c>
      <c r="S2252" s="433">
        <v>0</v>
      </c>
      <c r="T2252" s="433">
        <v>1014696.0500000002</v>
      </c>
      <c r="U2252" s="433">
        <v>0</v>
      </c>
      <c r="V2252" s="433">
        <v>0</v>
      </c>
      <c r="W2252" s="433">
        <v>0</v>
      </c>
      <c r="X2252" s="433">
        <v>0</v>
      </c>
      <c r="Y2252" s="433">
        <v>0</v>
      </c>
      <c r="Z2252" s="433">
        <v>0</v>
      </c>
      <c r="AA2252" s="433">
        <v>0</v>
      </c>
      <c r="AB2252" s="433">
        <v>0</v>
      </c>
      <c r="AC2252" s="433">
        <v>0</v>
      </c>
      <c r="AD2252" s="433">
        <v>0</v>
      </c>
      <c r="AE2252" s="433">
        <v>0</v>
      </c>
      <c r="AF2252" s="433">
        <v>0</v>
      </c>
      <c r="AG2252" s="433">
        <v>0</v>
      </c>
      <c r="AH2252" s="433">
        <v>0</v>
      </c>
      <c r="AI2252" s="433">
        <v>0</v>
      </c>
      <c r="AJ2252" s="433">
        <v>21714.5</v>
      </c>
      <c r="AK2252" s="175"/>
      <c r="AL2252" s="175">
        <v>13530940.450000001</v>
      </c>
      <c r="AM2252" s="175">
        <v>16433931.880000001</v>
      </c>
      <c r="AN2252" s="175">
        <v>2902991.43</v>
      </c>
    </row>
    <row r="2253" spans="1:40" s="84" customFormat="1" ht="20.3" customHeight="1" x14ac:dyDescent="0.35">
      <c r="A2253" s="256"/>
      <c r="B2253" s="170" t="s">
        <v>22</v>
      </c>
      <c r="C2253" s="293"/>
      <c r="D2253" s="296" t="s">
        <v>172</v>
      </c>
      <c r="E2253" s="287" t="e">
        <f>VLOOKUP(D2253,'[1]2023-2025'!$A:$G,7,0)</f>
        <v>#N/A</v>
      </c>
      <c r="F2253" s="287"/>
      <c r="G2253" s="287"/>
      <c r="H2253" s="288" t="e">
        <v>#N/A</v>
      </c>
      <c r="I2253" s="288" t="e">
        <v>#N/A</v>
      </c>
      <c r="J2253" s="288" t="e">
        <f>VLOOKUP(D2253,[1]Лист3!$A:$AK,37,0)</f>
        <v>#N/A</v>
      </c>
      <c r="K2253" s="289" t="e">
        <v>#N/A</v>
      </c>
      <c r="L2253" s="289"/>
      <c r="M2253" s="289"/>
      <c r="N2253" s="289"/>
      <c r="O2253" s="289" t="e">
        <v>#N/A</v>
      </c>
      <c r="P2253" s="289"/>
      <c r="Q2253" s="297">
        <f t="shared" ref="Q2253:AC2253" si="329">SUM(Q2251:Q2252)</f>
        <v>1938849.1500000001</v>
      </c>
      <c r="R2253" s="297">
        <f t="shared" si="329"/>
        <v>1898227.09</v>
      </c>
      <c r="S2253" s="297">
        <f t="shared" si="329"/>
        <v>0</v>
      </c>
      <c r="T2253" s="297">
        <f t="shared" si="329"/>
        <v>1898227.09</v>
      </c>
      <c r="U2253" s="297">
        <f t="shared" si="329"/>
        <v>0</v>
      </c>
      <c r="V2253" s="297">
        <f t="shared" si="329"/>
        <v>0</v>
      </c>
      <c r="W2253" s="297">
        <f t="shared" si="329"/>
        <v>0</v>
      </c>
      <c r="X2253" s="297">
        <f t="shared" si="329"/>
        <v>0</v>
      </c>
      <c r="Y2253" s="297">
        <f t="shared" si="329"/>
        <v>0</v>
      </c>
      <c r="Z2253" s="297">
        <f t="shared" si="329"/>
        <v>0</v>
      </c>
      <c r="AA2253" s="297">
        <f t="shared" si="329"/>
        <v>0</v>
      </c>
      <c r="AB2253" s="297">
        <f t="shared" si="329"/>
        <v>0</v>
      </c>
      <c r="AC2253" s="297">
        <f t="shared" si="329"/>
        <v>0</v>
      </c>
      <c r="AD2253" s="297">
        <f t="shared" ref="AD2253:AJ2253" si="330">SUM(AD2251:AD2252)</f>
        <v>0</v>
      </c>
      <c r="AE2253" s="297">
        <f t="shared" si="330"/>
        <v>0</v>
      </c>
      <c r="AF2253" s="297">
        <f t="shared" si="330"/>
        <v>0</v>
      </c>
      <c r="AG2253" s="297">
        <f t="shared" si="330"/>
        <v>0</v>
      </c>
      <c r="AH2253" s="297">
        <f t="shared" si="330"/>
        <v>0</v>
      </c>
      <c r="AI2253" s="297">
        <f t="shared" si="330"/>
        <v>0</v>
      </c>
      <c r="AJ2253" s="297">
        <f t="shared" si="330"/>
        <v>40622.06</v>
      </c>
      <c r="AK2253" s="175"/>
      <c r="AL2253" s="175" t="e">
        <v>#N/A</v>
      </c>
      <c r="AM2253" s="175" t="e">
        <v>#N/A</v>
      </c>
      <c r="AN2253" s="175" t="e">
        <v>#N/A</v>
      </c>
    </row>
    <row r="2254" spans="1:40" s="84" customFormat="1" ht="20.3" customHeight="1" x14ac:dyDescent="0.35">
      <c r="A2254" s="256"/>
      <c r="B2254" s="342"/>
      <c r="C2254" s="343"/>
      <c r="D2254" s="328"/>
      <c r="E2254" s="287"/>
      <c r="F2254" s="287"/>
      <c r="G2254" s="287"/>
      <c r="H2254" s="288"/>
      <c r="I2254" s="288"/>
      <c r="J2254" s="288"/>
      <c r="K2254" s="289"/>
      <c r="L2254" s="289"/>
      <c r="M2254" s="289"/>
      <c r="N2254" s="289"/>
      <c r="O2254" s="289"/>
      <c r="P2254" s="289"/>
      <c r="Q2254" s="329"/>
      <c r="R2254" s="329"/>
      <c r="S2254" s="329"/>
      <c r="T2254" s="329"/>
      <c r="U2254" s="329"/>
      <c r="V2254" s="329"/>
      <c r="W2254" s="329"/>
      <c r="X2254" s="333" t="s">
        <v>4460</v>
      </c>
      <c r="Y2254" s="329"/>
      <c r="Z2254" s="329"/>
      <c r="AA2254" s="329"/>
      <c r="AB2254" s="329"/>
      <c r="AC2254" s="329"/>
      <c r="AD2254" s="329"/>
      <c r="AE2254" s="329"/>
      <c r="AF2254" s="329"/>
      <c r="AG2254" s="329"/>
      <c r="AH2254" s="329"/>
      <c r="AI2254" s="329"/>
      <c r="AJ2254" s="329"/>
      <c r="AK2254" s="175"/>
      <c r="AL2254" s="175" t="e">
        <v>#N/A</v>
      </c>
      <c r="AM2254" s="175" t="e">
        <v>#N/A</v>
      </c>
      <c r="AN2254" s="175" t="e">
        <v>#N/A</v>
      </c>
    </row>
    <row r="2255" spans="1:40" s="84" customFormat="1" ht="20.3" customHeight="1" x14ac:dyDescent="0.35">
      <c r="A2255" s="256">
        <v>2024</v>
      </c>
      <c r="B2255" s="184">
        <f>B2252+1</f>
        <v>913</v>
      </c>
      <c r="C2255" s="248" t="s">
        <v>4434</v>
      </c>
      <c r="D2255" s="184">
        <v>56731</v>
      </c>
      <c r="E2255" s="287" t="e">
        <f>VLOOKUP(D2255,'[1]2023-2025'!$A:$G,7,0)</f>
        <v>#N/A</v>
      </c>
      <c r="F2255" s="287" t="s">
        <v>1743</v>
      </c>
      <c r="G2255" s="287"/>
      <c r="H2255" s="288" t="e">
        <f>INDEX('[1]2023-2025'!$AK:$AK,MATCH(D2255,'[1]2023-2025'!$A:$A,0))</f>
        <v>#N/A</v>
      </c>
      <c r="I2255" s="288" t="e">
        <v>#N/A</v>
      </c>
      <c r="J2255" s="288" t="e">
        <f>VLOOKUP(D2255,[1]Лист3!$A:$AK,37,0)</f>
        <v>#N/A</v>
      </c>
      <c r="K2255" s="289" t="e">
        <f>INDEX('[1]2023-2025'!$G:$G,MATCH(D2255,'[1]2023-2025'!$A:$A,0))</f>
        <v>#N/A</v>
      </c>
      <c r="L2255" s="289"/>
      <c r="M2255" s="289"/>
      <c r="N2255" s="289"/>
      <c r="O2255" s="289" t="s">
        <v>2463</v>
      </c>
      <c r="P2255" s="289" t="s">
        <v>2737</v>
      </c>
      <c r="Q2255" s="186">
        <f t="shared" ref="Q2255:Q2257" si="331">SUM(S2255:AJ2255)</f>
        <v>288369.90000000002</v>
      </c>
      <c r="R2255" s="186">
        <f>SUM(S2255:AI2255)</f>
        <v>288369.90000000002</v>
      </c>
      <c r="S2255" s="433">
        <v>0</v>
      </c>
      <c r="T2255" s="433">
        <v>0</v>
      </c>
      <c r="U2255" s="433">
        <v>0</v>
      </c>
      <c r="V2255" s="433">
        <v>0</v>
      </c>
      <c r="W2255" s="433">
        <v>0</v>
      </c>
      <c r="X2255" s="433">
        <v>0</v>
      </c>
      <c r="Y2255" s="433">
        <v>0</v>
      </c>
      <c r="Z2255" s="433">
        <v>0</v>
      </c>
      <c r="AA2255" s="433">
        <v>0</v>
      </c>
      <c r="AB2255" s="433">
        <v>0</v>
      </c>
      <c r="AC2255" s="433">
        <v>0</v>
      </c>
      <c r="AD2255" s="433">
        <v>0</v>
      </c>
      <c r="AE2255" s="433">
        <v>0</v>
      </c>
      <c r="AF2255" s="433">
        <v>0</v>
      </c>
      <c r="AG2255" s="433">
        <v>0</v>
      </c>
      <c r="AH2255" s="433">
        <v>288369.90000000002</v>
      </c>
      <c r="AI2255" s="433">
        <v>0</v>
      </c>
      <c r="AJ2255" s="433">
        <v>0</v>
      </c>
      <c r="AK2255" s="175"/>
      <c r="AL2255" s="175">
        <v>3905896.92</v>
      </c>
      <c r="AM2255" s="175">
        <v>4194266.82</v>
      </c>
      <c r="AN2255" s="175">
        <v>288369.90000000002</v>
      </c>
    </row>
    <row r="2256" spans="1:40" s="84" customFormat="1" ht="20.3" customHeight="1" x14ac:dyDescent="0.35">
      <c r="A2256" s="256">
        <v>2024</v>
      </c>
      <c r="B2256" s="184">
        <f>B2255+1</f>
        <v>914</v>
      </c>
      <c r="C2256" s="248" t="s">
        <v>4435</v>
      </c>
      <c r="D2256" s="184">
        <v>56732</v>
      </c>
      <c r="E2256" s="287"/>
      <c r="F2256" s="287"/>
      <c r="G2256" s="287"/>
      <c r="H2256" s="288"/>
      <c r="I2256" s="288"/>
      <c r="J2256" s="288"/>
      <c r="K2256" s="289"/>
      <c r="L2256" s="289"/>
      <c r="M2256" s="289"/>
      <c r="N2256" s="289"/>
      <c r="O2256" s="289"/>
      <c r="P2256" s="289"/>
      <c r="Q2256" s="186">
        <f t="shared" si="331"/>
        <v>327143.7</v>
      </c>
      <c r="R2256" s="186">
        <f>SUM(S2256:AI2256)</f>
        <v>327143.7</v>
      </c>
      <c r="S2256" s="433">
        <v>0</v>
      </c>
      <c r="T2256" s="433">
        <v>0</v>
      </c>
      <c r="U2256" s="433">
        <v>0</v>
      </c>
      <c r="V2256" s="433">
        <v>0</v>
      </c>
      <c r="W2256" s="433">
        <v>0</v>
      </c>
      <c r="X2256" s="433">
        <v>0</v>
      </c>
      <c r="Y2256" s="433">
        <v>0</v>
      </c>
      <c r="Z2256" s="433">
        <v>0</v>
      </c>
      <c r="AA2256" s="433">
        <v>0</v>
      </c>
      <c r="AB2256" s="433">
        <v>0</v>
      </c>
      <c r="AC2256" s="433">
        <v>0</v>
      </c>
      <c r="AD2256" s="433">
        <v>0</v>
      </c>
      <c r="AE2256" s="433">
        <v>0</v>
      </c>
      <c r="AF2256" s="433">
        <v>0</v>
      </c>
      <c r="AG2256" s="433">
        <v>0</v>
      </c>
      <c r="AH2256" s="433">
        <v>327143.7</v>
      </c>
      <c r="AI2256" s="433">
        <v>0</v>
      </c>
      <c r="AJ2256" s="433">
        <v>0</v>
      </c>
      <c r="AK2256" s="175"/>
      <c r="AL2256" s="175">
        <v>4219860.91</v>
      </c>
      <c r="AM2256" s="175">
        <v>4547004.6100000003</v>
      </c>
      <c r="AN2256" s="175">
        <v>327143.7</v>
      </c>
    </row>
    <row r="2257" spans="1:40" s="84" customFormat="1" ht="20.3" customHeight="1" x14ac:dyDescent="0.35">
      <c r="A2257" s="256">
        <v>2024</v>
      </c>
      <c r="B2257" s="184">
        <f>B2256+1</f>
        <v>915</v>
      </c>
      <c r="C2257" s="248" t="s">
        <v>4436</v>
      </c>
      <c r="D2257" s="184">
        <v>56733</v>
      </c>
      <c r="E2257" s="287" t="e">
        <f>VLOOKUP(D2257,'[1]2023-2025'!$A:$G,7,0)</f>
        <v>#N/A</v>
      </c>
      <c r="F2257" s="287" t="s">
        <v>1743</v>
      </c>
      <c r="G2257" s="287"/>
      <c r="H2257" s="288" t="e">
        <f>INDEX('[1]2023-2025'!$AK:$AK,MATCH(D2257,'[1]2023-2025'!$A:$A,0))</f>
        <v>#N/A</v>
      </c>
      <c r="I2257" s="288" t="e">
        <v>#N/A</v>
      </c>
      <c r="J2257" s="288" t="e">
        <f>VLOOKUP(D2257,[1]Лист3!$A:$AK,37,0)</f>
        <v>#N/A</v>
      </c>
      <c r="K2257" s="289" t="e">
        <f>INDEX('[1]2023-2025'!$G:$G,MATCH(D2257,'[1]2023-2025'!$A:$A,0))</f>
        <v>#N/A</v>
      </c>
      <c r="L2257" s="289"/>
      <c r="M2257" s="289"/>
      <c r="N2257" s="289"/>
      <c r="O2257" s="289" t="s">
        <v>2463</v>
      </c>
      <c r="P2257" s="289" t="s">
        <v>2738</v>
      </c>
      <c r="Q2257" s="186">
        <f t="shared" si="331"/>
        <v>327143.7</v>
      </c>
      <c r="R2257" s="186">
        <f>SUM(S2257:AI2257)</f>
        <v>327143.7</v>
      </c>
      <c r="S2257" s="433">
        <v>0</v>
      </c>
      <c r="T2257" s="433">
        <v>0</v>
      </c>
      <c r="U2257" s="433">
        <v>0</v>
      </c>
      <c r="V2257" s="433">
        <v>0</v>
      </c>
      <c r="W2257" s="433">
        <v>0</v>
      </c>
      <c r="X2257" s="433">
        <v>0</v>
      </c>
      <c r="Y2257" s="433">
        <v>0</v>
      </c>
      <c r="Z2257" s="433">
        <v>0</v>
      </c>
      <c r="AA2257" s="433">
        <v>0</v>
      </c>
      <c r="AB2257" s="433">
        <v>0</v>
      </c>
      <c r="AC2257" s="433">
        <v>0</v>
      </c>
      <c r="AD2257" s="433">
        <v>0</v>
      </c>
      <c r="AE2257" s="433">
        <v>0</v>
      </c>
      <c r="AF2257" s="433">
        <v>0</v>
      </c>
      <c r="AG2257" s="433">
        <v>0</v>
      </c>
      <c r="AH2257" s="433">
        <v>327143.7</v>
      </c>
      <c r="AI2257" s="433">
        <v>0</v>
      </c>
      <c r="AJ2257" s="433">
        <v>0</v>
      </c>
      <c r="AK2257" s="175"/>
      <c r="AL2257" s="175">
        <v>4232905.2</v>
      </c>
      <c r="AM2257" s="175">
        <v>4560048.9000000004</v>
      </c>
      <c r="AN2257" s="175">
        <v>327143.7</v>
      </c>
    </row>
    <row r="2258" spans="1:40" s="84" customFormat="1" ht="20.3" customHeight="1" x14ac:dyDescent="0.35">
      <c r="A2258" s="256"/>
      <c r="B2258" s="170" t="s">
        <v>22</v>
      </c>
      <c r="C2258" s="293"/>
      <c r="D2258" s="296" t="s">
        <v>172</v>
      </c>
      <c r="E2258" s="287" t="e">
        <f>VLOOKUP(D2258,'[1]2023-2025'!$A:$G,7,0)</f>
        <v>#N/A</v>
      </c>
      <c r="F2258" s="287"/>
      <c r="G2258" s="287"/>
      <c r="H2258" s="288" t="e">
        <v>#N/A</v>
      </c>
      <c r="I2258" s="288" t="e">
        <v>#N/A</v>
      </c>
      <c r="J2258" s="288" t="e">
        <f>VLOOKUP(D2258,[1]Лист3!$A:$AK,37,0)</f>
        <v>#N/A</v>
      </c>
      <c r="K2258" s="289" t="e">
        <v>#N/A</v>
      </c>
      <c r="L2258" s="289"/>
      <c r="M2258" s="289"/>
      <c r="N2258" s="289"/>
      <c r="O2258" s="289" t="e">
        <v>#N/A</v>
      </c>
      <c r="P2258" s="289"/>
      <c r="Q2258" s="297">
        <f t="shared" ref="Q2258:AC2258" si="332">SUM(Q2255:Q2257)</f>
        <v>942657.3</v>
      </c>
      <c r="R2258" s="297">
        <f t="shared" si="332"/>
        <v>942657.3</v>
      </c>
      <c r="S2258" s="297">
        <f t="shared" si="332"/>
        <v>0</v>
      </c>
      <c r="T2258" s="297">
        <f t="shared" si="332"/>
        <v>0</v>
      </c>
      <c r="U2258" s="297">
        <f t="shared" si="332"/>
        <v>0</v>
      </c>
      <c r="V2258" s="297">
        <f t="shared" si="332"/>
        <v>0</v>
      </c>
      <c r="W2258" s="297">
        <f t="shared" si="332"/>
        <v>0</v>
      </c>
      <c r="X2258" s="297">
        <f t="shared" si="332"/>
        <v>0</v>
      </c>
      <c r="Y2258" s="297">
        <f t="shared" si="332"/>
        <v>0</v>
      </c>
      <c r="Z2258" s="297">
        <f t="shared" si="332"/>
        <v>0</v>
      </c>
      <c r="AA2258" s="297">
        <f t="shared" si="332"/>
        <v>0</v>
      </c>
      <c r="AB2258" s="297">
        <f t="shared" si="332"/>
        <v>0</v>
      </c>
      <c r="AC2258" s="297">
        <f t="shared" si="332"/>
        <v>0</v>
      </c>
      <c r="AD2258" s="297">
        <f t="shared" ref="AD2258:AJ2258" si="333">SUM(AD2255:AD2257)</f>
        <v>0</v>
      </c>
      <c r="AE2258" s="297">
        <f t="shared" si="333"/>
        <v>0</v>
      </c>
      <c r="AF2258" s="297">
        <f t="shared" si="333"/>
        <v>0</v>
      </c>
      <c r="AG2258" s="297">
        <f t="shared" si="333"/>
        <v>0</v>
      </c>
      <c r="AH2258" s="297">
        <f t="shared" si="333"/>
        <v>942657.3</v>
      </c>
      <c r="AI2258" s="297">
        <f t="shared" si="333"/>
        <v>0</v>
      </c>
      <c r="AJ2258" s="297">
        <f t="shared" si="333"/>
        <v>0</v>
      </c>
      <c r="AK2258" s="175"/>
      <c r="AL2258" s="175" t="e">
        <v>#N/A</v>
      </c>
      <c r="AM2258" s="175" t="e">
        <v>#N/A</v>
      </c>
      <c r="AN2258" s="175" t="e">
        <v>#N/A</v>
      </c>
    </row>
    <row r="2259" spans="1:40" s="128" customFormat="1" ht="20.3" customHeight="1" x14ac:dyDescent="0.35">
      <c r="A2259" s="256"/>
      <c r="B2259" s="298"/>
      <c r="C2259" s="311"/>
      <c r="D2259" s="311"/>
      <c r="E2259" s="287">
        <f>VLOOKUP(D2259,'[1]2023-2025'!$A:$G,7,0)</f>
        <v>0</v>
      </c>
      <c r="F2259" s="287"/>
      <c r="G2259" s="287"/>
      <c r="H2259" s="288" t="e">
        <v>#N/A</v>
      </c>
      <c r="I2259" s="288" t="e">
        <v>#N/A</v>
      </c>
      <c r="J2259" s="288" t="e">
        <f>VLOOKUP(D2259,[1]Лист3!$A:$AK,37,0)</f>
        <v>#N/A</v>
      </c>
      <c r="K2259" s="289" t="e">
        <v>#N/A</v>
      </c>
      <c r="L2259" s="289"/>
      <c r="M2259" s="289"/>
      <c r="N2259" s="289"/>
      <c r="O2259" s="289" t="e">
        <v>#N/A</v>
      </c>
      <c r="P2259" s="289"/>
      <c r="Q2259" s="311"/>
      <c r="R2259" s="311"/>
      <c r="S2259" s="316"/>
      <c r="T2259" s="316"/>
      <c r="U2259" s="316"/>
      <c r="V2259" s="316"/>
      <c r="W2259" s="316"/>
      <c r="X2259" s="316" t="s">
        <v>4461</v>
      </c>
      <c r="Y2259" s="316"/>
      <c r="Z2259" s="316"/>
      <c r="AA2259" s="316"/>
      <c r="AB2259" s="316"/>
      <c r="AC2259" s="316"/>
      <c r="AD2259" s="316"/>
      <c r="AE2259" s="316"/>
      <c r="AF2259" s="316"/>
      <c r="AG2259" s="316"/>
      <c r="AH2259" s="316"/>
      <c r="AI2259" s="316"/>
      <c r="AJ2259" s="316"/>
      <c r="AK2259" s="175"/>
      <c r="AL2259" s="175" t="e">
        <v>#N/A</v>
      </c>
      <c r="AM2259" s="175" t="e">
        <v>#N/A</v>
      </c>
      <c r="AN2259" s="175" t="e">
        <v>#N/A</v>
      </c>
    </row>
    <row r="2260" spans="1:40" s="128" customFormat="1" ht="20.3" customHeight="1" x14ac:dyDescent="0.35">
      <c r="A2260" s="256">
        <v>2024</v>
      </c>
      <c r="B2260" s="184">
        <f>B2257+1</f>
        <v>916</v>
      </c>
      <c r="C2260" s="248" t="s">
        <v>2870</v>
      </c>
      <c r="D2260" s="184">
        <v>41787</v>
      </c>
      <c r="E2260" s="287">
        <f>VLOOKUP(D2260,'[1]2023-2025'!$A:$G,7,0)</f>
        <v>2024</v>
      </c>
      <c r="F2260" s="287" t="s">
        <v>2880</v>
      </c>
      <c r="G2260" s="287"/>
      <c r="H2260" s="288">
        <f>INDEX('[1]2023-2025'!$AK:$AK,MATCH(D2260,'[1]2023-2025'!$A:$A,0))</f>
        <v>44973</v>
      </c>
      <c r="I2260" s="288" t="e">
        <v>#N/A</v>
      </c>
      <c r="J2260" s="288" t="e">
        <f>VLOOKUP(D2260,[1]Лист3!$A:$AK,37,0)</f>
        <v>#N/A</v>
      </c>
      <c r="K2260" s="289">
        <f>INDEX('[1]2023-2025'!$G:$G,MATCH(D2260,'[1]2023-2025'!$A:$A,0))</f>
        <v>2024</v>
      </c>
      <c r="L2260" s="289"/>
      <c r="M2260" s="289"/>
      <c r="N2260" s="289"/>
      <c r="O2260" s="289">
        <v>0</v>
      </c>
      <c r="P2260" s="289">
        <v>0</v>
      </c>
      <c r="Q2260" s="186">
        <f t="shared" ref="Q2260:Q2262" si="334">SUM(S2260:AJ2260)</f>
        <v>40501.71</v>
      </c>
      <c r="R2260" s="186">
        <f>SUM(S2260:AI2260)</f>
        <v>40501.71</v>
      </c>
      <c r="S2260" s="433">
        <v>0</v>
      </c>
      <c r="T2260" s="433">
        <v>0</v>
      </c>
      <c r="U2260" s="433">
        <v>0</v>
      </c>
      <c r="V2260" s="433">
        <v>0</v>
      </c>
      <c r="W2260" s="433">
        <v>0</v>
      </c>
      <c r="X2260" s="433">
        <v>0</v>
      </c>
      <c r="Y2260" s="433">
        <v>0</v>
      </c>
      <c r="Z2260" s="433">
        <v>0</v>
      </c>
      <c r="AA2260" s="433">
        <v>0</v>
      </c>
      <c r="AB2260" s="433">
        <v>0</v>
      </c>
      <c r="AC2260" s="433">
        <v>0</v>
      </c>
      <c r="AD2260" s="433">
        <v>0</v>
      </c>
      <c r="AE2260" s="433">
        <v>0</v>
      </c>
      <c r="AF2260" s="433">
        <v>0</v>
      </c>
      <c r="AG2260" s="433">
        <v>40501.71</v>
      </c>
      <c r="AH2260" s="433">
        <v>0</v>
      </c>
      <c r="AI2260" s="433">
        <v>0</v>
      </c>
      <c r="AJ2260" s="433">
        <v>0</v>
      </c>
      <c r="AK2260" s="175"/>
      <c r="AL2260" s="175">
        <v>3200849.23</v>
      </c>
      <c r="AM2260" s="175">
        <v>3278854.48</v>
      </c>
      <c r="AN2260" s="175">
        <v>78005.25</v>
      </c>
    </row>
    <row r="2261" spans="1:40" s="128" customFormat="1" ht="20.3" customHeight="1" x14ac:dyDescent="0.35">
      <c r="A2261" s="256">
        <v>2024</v>
      </c>
      <c r="B2261" s="184">
        <f>B2260+1</f>
        <v>917</v>
      </c>
      <c r="C2261" s="248" t="s">
        <v>2871</v>
      </c>
      <c r="D2261" s="184">
        <v>41791</v>
      </c>
      <c r="E2261" s="287">
        <f>VLOOKUP(D2261,'[1]2023-2025'!$A:$G,7,0)</f>
        <v>2024</v>
      </c>
      <c r="F2261" s="287" t="s">
        <v>2880</v>
      </c>
      <c r="G2261" s="287"/>
      <c r="H2261" s="288">
        <f>INDEX('[1]2023-2025'!$AK:$AK,MATCH(D2261,'[1]2023-2025'!$A:$A,0))</f>
        <v>44973</v>
      </c>
      <c r="I2261" s="288" t="e">
        <v>#N/A</v>
      </c>
      <c r="J2261" s="288" t="e">
        <f>VLOOKUP(D2261,[1]Лист3!$A:$AK,37,0)</f>
        <v>#N/A</v>
      </c>
      <c r="K2261" s="289">
        <f>INDEX('[1]2023-2025'!$G:$G,MATCH(D2261,'[1]2023-2025'!$A:$A,0))</f>
        <v>2024</v>
      </c>
      <c r="L2261" s="289"/>
      <c r="M2261" s="289"/>
      <c r="N2261" s="289"/>
      <c r="O2261" s="289">
        <v>0</v>
      </c>
      <c r="P2261" s="289">
        <v>0</v>
      </c>
      <c r="Q2261" s="186">
        <f t="shared" si="334"/>
        <v>40501.71</v>
      </c>
      <c r="R2261" s="186">
        <f>SUM(S2261:AI2261)</f>
        <v>40501.71</v>
      </c>
      <c r="S2261" s="433">
        <v>0</v>
      </c>
      <c r="T2261" s="433">
        <v>0</v>
      </c>
      <c r="U2261" s="433">
        <v>0</v>
      </c>
      <c r="V2261" s="433">
        <v>0</v>
      </c>
      <c r="W2261" s="433">
        <v>0</v>
      </c>
      <c r="X2261" s="433">
        <v>0</v>
      </c>
      <c r="Y2261" s="433">
        <v>0</v>
      </c>
      <c r="Z2261" s="433">
        <v>0</v>
      </c>
      <c r="AA2261" s="433">
        <v>0</v>
      </c>
      <c r="AB2261" s="433">
        <v>0</v>
      </c>
      <c r="AC2261" s="433">
        <v>0</v>
      </c>
      <c r="AD2261" s="433">
        <v>0</v>
      </c>
      <c r="AE2261" s="433">
        <v>0</v>
      </c>
      <c r="AF2261" s="433">
        <v>0</v>
      </c>
      <c r="AG2261" s="433">
        <v>40501.71</v>
      </c>
      <c r="AH2261" s="433">
        <v>0</v>
      </c>
      <c r="AI2261" s="433">
        <v>0</v>
      </c>
      <c r="AJ2261" s="433">
        <v>0</v>
      </c>
      <c r="AK2261" s="175"/>
      <c r="AL2261" s="175">
        <v>3498817.45</v>
      </c>
      <c r="AM2261" s="175">
        <v>3576822.7</v>
      </c>
      <c r="AN2261" s="175">
        <v>78005.25</v>
      </c>
    </row>
    <row r="2262" spans="1:40" s="128" customFormat="1" ht="20.3" customHeight="1" x14ac:dyDescent="0.35">
      <c r="A2262" s="256">
        <v>2024</v>
      </c>
      <c r="B2262" s="184">
        <f>B2261+1</f>
        <v>918</v>
      </c>
      <c r="C2262" s="248" t="s">
        <v>2872</v>
      </c>
      <c r="D2262" s="184">
        <v>41792</v>
      </c>
      <c r="E2262" s="287">
        <f>VLOOKUP(D2262,'[1]2023-2025'!$A:$G,7,0)</f>
        <v>2024</v>
      </c>
      <c r="F2262" s="287" t="s">
        <v>2880</v>
      </c>
      <c r="G2262" s="287"/>
      <c r="H2262" s="288">
        <f>INDEX('[1]2023-2025'!$AK:$AK,MATCH(D2262,'[1]2023-2025'!$A:$A,0))</f>
        <v>44973</v>
      </c>
      <c r="I2262" s="288" t="e">
        <v>#N/A</v>
      </c>
      <c r="J2262" s="288" t="e">
        <f>VLOOKUP(D2262,[1]Лист3!$A:$AK,37,0)</f>
        <v>#N/A</v>
      </c>
      <c r="K2262" s="289">
        <f>INDEX('[1]2023-2025'!$G:$G,MATCH(D2262,'[1]2023-2025'!$A:$A,0))</f>
        <v>2024</v>
      </c>
      <c r="L2262" s="289"/>
      <c r="M2262" s="289"/>
      <c r="N2262" s="289"/>
      <c r="O2262" s="289">
        <v>0</v>
      </c>
      <c r="P2262" s="289">
        <v>0</v>
      </c>
      <c r="Q2262" s="186">
        <f t="shared" si="334"/>
        <v>40501.71</v>
      </c>
      <c r="R2262" s="186">
        <f>SUM(S2262:AI2262)</f>
        <v>40501.71</v>
      </c>
      <c r="S2262" s="433">
        <v>0</v>
      </c>
      <c r="T2262" s="433">
        <v>0</v>
      </c>
      <c r="U2262" s="433">
        <v>0</v>
      </c>
      <c r="V2262" s="433">
        <v>0</v>
      </c>
      <c r="W2262" s="433">
        <v>0</v>
      </c>
      <c r="X2262" s="433">
        <v>0</v>
      </c>
      <c r="Y2262" s="433">
        <v>0</v>
      </c>
      <c r="Z2262" s="433">
        <v>0</v>
      </c>
      <c r="AA2262" s="433">
        <v>0</v>
      </c>
      <c r="AB2262" s="433">
        <v>0</v>
      </c>
      <c r="AC2262" s="433">
        <v>0</v>
      </c>
      <c r="AD2262" s="433">
        <v>0</v>
      </c>
      <c r="AE2262" s="433">
        <v>0</v>
      </c>
      <c r="AF2262" s="433">
        <v>0</v>
      </c>
      <c r="AG2262" s="433">
        <v>40501.71</v>
      </c>
      <c r="AH2262" s="433">
        <v>0</v>
      </c>
      <c r="AI2262" s="433">
        <v>0</v>
      </c>
      <c r="AJ2262" s="433">
        <v>0</v>
      </c>
      <c r="AK2262" s="175"/>
      <c r="AL2262" s="175">
        <v>3445844.22</v>
      </c>
      <c r="AM2262" s="175">
        <v>3523850.47</v>
      </c>
      <c r="AN2262" s="175">
        <v>78006.25</v>
      </c>
    </row>
    <row r="2263" spans="1:40" s="128" customFormat="1" ht="20.3" customHeight="1" x14ac:dyDescent="0.35">
      <c r="A2263" s="256"/>
      <c r="B2263" s="170" t="s">
        <v>22</v>
      </c>
      <c r="C2263" s="293"/>
      <c r="D2263" s="296" t="s">
        <v>172</v>
      </c>
      <c r="E2263" s="287" t="e">
        <f>VLOOKUP(D2263,'[1]2023-2025'!$A:$G,7,0)</f>
        <v>#N/A</v>
      </c>
      <c r="F2263" s="287" t="e">
        <f>VLOOKUP(D2263,[2]Лист1!$C:$F,4,0)</f>
        <v>#N/A</v>
      </c>
      <c r="G2263" s="287"/>
      <c r="H2263" s="288" t="e">
        <v>#N/A</v>
      </c>
      <c r="I2263" s="288" t="e">
        <v>#N/A</v>
      </c>
      <c r="J2263" s="288" t="e">
        <f>VLOOKUP(D2263,[1]Лист3!$A:$AK,37,0)</f>
        <v>#N/A</v>
      </c>
      <c r="K2263" s="289" t="e">
        <v>#N/A</v>
      </c>
      <c r="L2263" s="289"/>
      <c r="M2263" s="289"/>
      <c r="N2263" s="289"/>
      <c r="O2263" s="289" t="e">
        <v>#N/A</v>
      </c>
      <c r="P2263" s="289"/>
      <c r="Q2263" s="297">
        <f>SUM(Q2260:Q2262)</f>
        <v>121505.13</v>
      </c>
      <c r="R2263" s="297">
        <f t="shared" ref="R2263:AJ2263" si="335">SUM(R2260:R2262)</f>
        <v>121505.13</v>
      </c>
      <c r="S2263" s="297">
        <f t="shared" si="335"/>
        <v>0</v>
      </c>
      <c r="T2263" s="297">
        <f t="shared" si="335"/>
        <v>0</v>
      </c>
      <c r="U2263" s="297">
        <f t="shared" si="335"/>
        <v>0</v>
      </c>
      <c r="V2263" s="297">
        <f t="shared" si="335"/>
        <v>0</v>
      </c>
      <c r="W2263" s="297">
        <f t="shared" si="335"/>
        <v>0</v>
      </c>
      <c r="X2263" s="297">
        <f t="shared" si="335"/>
        <v>0</v>
      </c>
      <c r="Y2263" s="297">
        <f t="shared" si="335"/>
        <v>0</v>
      </c>
      <c r="Z2263" s="297">
        <f t="shared" si="335"/>
        <v>0</v>
      </c>
      <c r="AA2263" s="297">
        <f t="shared" si="335"/>
        <v>0</v>
      </c>
      <c r="AB2263" s="297">
        <f t="shared" si="335"/>
        <v>0</v>
      </c>
      <c r="AC2263" s="297">
        <f t="shared" si="335"/>
        <v>0</v>
      </c>
      <c r="AD2263" s="297">
        <f t="shared" si="335"/>
        <v>0</v>
      </c>
      <c r="AE2263" s="297">
        <f t="shared" si="335"/>
        <v>0</v>
      </c>
      <c r="AF2263" s="297">
        <f t="shared" si="335"/>
        <v>0</v>
      </c>
      <c r="AG2263" s="297">
        <f t="shared" si="335"/>
        <v>121505.13</v>
      </c>
      <c r="AH2263" s="297">
        <f t="shared" si="335"/>
        <v>0</v>
      </c>
      <c r="AI2263" s="297">
        <f t="shared" si="335"/>
        <v>0</v>
      </c>
      <c r="AJ2263" s="297">
        <f t="shared" si="335"/>
        <v>0</v>
      </c>
      <c r="AK2263" s="175"/>
      <c r="AL2263" s="175" t="e">
        <v>#N/A</v>
      </c>
      <c r="AM2263" s="175" t="e">
        <v>#N/A</v>
      </c>
      <c r="AN2263" s="175" t="e">
        <v>#N/A</v>
      </c>
    </row>
    <row r="2264" spans="1:40" s="128" customFormat="1" ht="20.3" customHeight="1" x14ac:dyDescent="0.35">
      <c r="A2264" s="256"/>
      <c r="B2264" s="309" t="s">
        <v>34</v>
      </c>
      <c r="C2264" s="309"/>
      <c r="D2264" s="296" t="s">
        <v>172</v>
      </c>
      <c r="E2264" s="287" t="e">
        <f>VLOOKUP(D2264,'[1]2023-2025'!$A:$G,7,0)</f>
        <v>#N/A</v>
      </c>
      <c r="F2264" s="287"/>
      <c r="G2264" s="287"/>
      <c r="H2264" s="288" t="e">
        <v>#N/A</v>
      </c>
      <c r="I2264" s="288" t="e">
        <v>#N/A</v>
      </c>
      <c r="J2264" s="288" t="e">
        <f>VLOOKUP(D2264,[1]Лист3!$A:$AK,37,0)</f>
        <v>#N/A</v>
      </c>
      <c r="K2264" s="289" t="e">
        <v>#N/A</v>
      </c>
      <c r="L2264" s="289"/>
      <c r="M2264" s="289"/>
      <c r="N2264" s="289"/>
      <c r="O2264" s="289" t="e">
        <v>#N/A</v>
      </c>
      <c r="P2264" s="289"/>
      <c r="Q2264" s="297">
        <f>Q2230+Q2233+Q2249+Q2253+Q2263+Q2237+Q2258</f>
        <v>10201068.09</v>
      </c>
      <c r="R2264" s="297">
        <f t="shared" ref="R2264:AJ2264" si="336">R2230+R2233+R2249+R2253+R2263+R2237+R2258</f>
        <v>10051547.75</v>
      </c>
      <c r="S2264" s="297">
        <f t="shared" si="336"/>
        <v>112099.66</v>
      </c>
      <c r="T2264" s="297">
        <f t="shared" si="336"/>
        <v>4627324.97</v>
      </c>
      <c r="U2264" s="297">
        <f t="shared" si="336"/>
        <v>0</v>
      </c>
      <c r="V2264" s="297">
        <f t="shared" si="336"/>
        <v>0</v>
      </c>
      <c r="W2264" s="297">
        <f t="shared" si="336"/>
        <v>0</v>
      </c>
      <c r="X2264" s="297">
        <f t="shared" si="336"/>
        <v>217094.75999999998</v>
      </c>
      <c r="Y2264" s="297">
        <f t="shared" si="336"/>
        <v>0</v>
      </c>
      <c r="Z2264" s="297">
        <f t="shared" si="336"/>
        <v>0</v>
      </c>
      <c r="AA2264" s="297">
        <f t="shared" si="336"/>
        <v>0</v>
      </c>
      <c r="AB2264" s="297">
        <f t="shared" si="336"/>
        <v>0</v>
      </c>
      <c r="AC2264" s="297">
        <f t="shared" si="336"/>
        <v>3646241.67</v>
      </c>
      <c r="AD2264" s="297">
        <f t="shared" si="336"/>
        <v>0</v>
      </c>
      <c r="AE2264" s="297">
        <f t="shared" si="336"/>
        <v>0</v>
      </c>
      <c r="AF2264" s="297">
        <f t="shared" si="336"/>
        <v>0</v>
      </c>
      <c r="AG2264" s="297">
        <f t="shared" si="336"/>
        <v>250156.6</v>
      </c>
      <c r="AH2264" s="297">
        <f t="shared" si="336"/>
        <v>1193962.8600000001</v>
      </c>
      <c r="AI2264" s="297">
        <f t="shared" si="336"/>
        <v>0</v>
      </c>
      <c r="AJ2264" s="297">
        <f t="shared" si="336"/>
        <v>154187.57</v>
      </c>
      <c r="AK2264" s="175"/>
      <c r="AL2264" s="175" t="e">
        <v>#N/A</v>
      </c>
      <c r="AM2264" s="175" t="e">
        <v>#N/A</v>
      </c>
      <c r="AN2264" s="175" t="e">
        <v>#N/A</v>
      </c>
    </row>
    <row r="2265" spans="1:40" s="128" customFormat="1" ht="20.3" customHeight="1" x14ac:dyDescent="0.35">
      <c r="A2265" s="256"/>
      <c r="B2265" s="275"/>
      <c r="C2265" s="275"/>
      <c r="D2265" s="328"/>
      <c r="E2265" s="287"/>
      <c r="F2265" s="287"/>
      <c r="G2265" s="287"/>
      <c r="H2265" s="288"/>
      <c r="I2265" s="288"/>
      <c r="J2265" s="288"/>
      <c r="K2265" s="289"/>
      <c r="L2265" s="289"/>
      <c r="M2265" s="289"/>
      <c r="N2265" s="289"/>
      <c r="O2265" s="289"/>
      <c r="P2265" s="289"/>
      <c r="Q2265" s="329"/>
      <c r="R2265" s="329"/>
      <c r="S2265" s="329"/>
      <c r="T2265" s="329"/>
      <c r="U2265" s="329"/>
      <c r="V2265" s="329"/>
      <c r="W2265" s="329"/>
      <c r="X2265" s="277" t="s">
        <v>4462</v>
      </c>
      <c r="Y2265" s="329"/>
      <c r="Z2265" s="329"/>
      <c r="AA2265" s="329"/>
      <c r="AB2265" s="329"/>
      <c r="AC2265" s="329"/>
      <c r="AD2265" s="329"/>
      <c r="AE2265" s="329"/>
      <c r="AF2265" s="329"/>
      <c r="AG2265" s="329"/>
      <c r="AH2265" s="329"/>
      <c r="AI2265" s="329"/>
      <c r="AJ2265" s="329"/>
      <c r="AK2265" s="175"/>
      <c r="AL2265" s="175" t="e">
        <v>#N/A</v>
      </c>
      <c r="AM2265" s="175" t="e">
        <v>#N/A</v>
      </c>
      <c r="AN2265" s="175" t="e">
        <v>#N/A</v>
      </c>
    </row>
    <row r="2266" spans="1:40" s="128" customFormat="1" ht="20.3" customHeight="1" x14ac:dyDescent="0.35">
      <c r="A2266" s="256"/>
      <c r="B2266" s="275"/>
      <c r="C2266" s="275"/>
      <c r="D2266" s="328"/>
      <c r="E2266" s="287"/>
      <c r="F2266" s="287"/>
      <c r="G2266" s="287"/>
      <c r="H2266" s="288"/>
      <c r="I2266" s="288"/>
      <c r="J2266" s="288"/>
      <c r="K2266" s="289"/>
      <c r="L2266" s="289"/>
      <c r="M2266" s="289"/>
      <c r="N2266" s="289"/>
      <c r="O2266" s="289"/>
      <c r="P2266" s="289"/>
      <c r="Q2266" s="329"/>
      <c r="R2266" s="329"/>
      <c r="S2266" s="329"/>
      <c r="T2266" s="329"/>
      <c r="U2266" s="329"/>
      <c r="V2266" s="329"/>
      <c r="W2266" s="329"/>
      <c r="X2266" s="316" t="s">
        <v>4463</v>
      </c>
      <c r="Y2266" s="329"/>
      <c r="Z2266" s="329"/>
      <c r="AA2266" s="329"/>
      <c r="AB2266" s="329"/>
      <c r="AC2266" s="329"/>
      <c r="AD2266" s="329"/>
      <c r="AE2266" s="329"/>
      <c r="AF2266" s="329"/>
      <c r="AG2266" s="329"/>
      <c r="AH2266" s="329"/>
      <c r="AI2266" s="329"/>
      <c r="AJ2266" s="329"/>
      <c r="AK2266" s="175"/>
      <c r="AL2266" s="175" t="e">
        <v>#N/A</v>
      </c>
      <c r="AM2266" s="175" t="e">
        <v>#N/A</v>
      </c>
      <c r="AN2266" s="175" t="e">
        <v>#N/A</v>
      </c>
    </row>
    <row r="2267" spans="1:40" s="128" customFormat="1" ht="20.3" customHeight="1" x14ac:dyDescent="0.35">
      <c r="A2267" s="256">
        <v>2024</v>
      </c>
      <c r="B2267" s="184">
        <f>B2262+1</f>
        <v>919</v>
      </c>
      <c r="C2267" s="248" t="s">
        <v>4430</v>
      </c>
      <c r="D2267" s="184">
        <v>55476</v>
      </c>
      <c r="E2267" s="287" t="e">
        <f>VLOOKUP(D2267,'[1]2023-2025'!$A:$G,7,0)</f>
        <v>#N/A</v>
      </c>
      <c r="F2267" s="287" t="s">
        <v>2880</v>
      </c>
      <c r="G2267" s="287"/>
      <c r="H2267" s="288" t="e">
        <f>INDEX('[1]2023-2025'!$AK:$AK,MATCH(D2267,'[1]2023-2025'!$A:$A,0))</f>
        <v>#N/A</v>
      </c>
      <c r="I2267" s="288" t="e">
        <v>#N/A</v>
      </c>
      <c r="J2267" s="288" t="e">
        <f>VLOOKUP(D2267,[1]Лист3!$A:$AK,37,0)</f>
        <v>#N/A</v>
      </c>
      <c r="K2267" s="289" t="e">
        <f>INDEX('[1]2023-2025'!$G:$G,MATCH(D2267,'[1]2023-2025'!$A:$A,0))</f>
        <v>#N/A</v>
      </c>
      <c r="L2267" s="289"/>
      <c r="M2267" s="289"/>
      <c r="N2267" s="289"/>
      <c r="O2267" s="289">
        <v>0</v>
      </c>
      <c r="P2267" s="289">
        <v>0</v>
      </c>
      <c r="Q2267" s="186">
        <f t="shared" ref="Q2267:Q2270" si="337">SUM(S2267:AJ2267)</f>
        <v>2232388.7600000002</v>
      </c>
      <c r="R2267" s="186">
        <f>SUM(S2267:AI2267)</f>
        <v>2197774.04</v>
      </c>
      <c r="S2267" s="433">
        <v>0</v>
      </c>
      <c r="T2267" s="433">
        <v>0</v>
      </c>
      <c r="U2267" s="433">
        <v>0</v>
      </c>
      <c r="V2267" s="433">
        <v>0</v>
      </c>
      <c r="W2267" s="433">
        <v>0</v>
      </c>
      <c r="X2267" s="433">
        <v>0</v>
      </c>
      <c r="Y2267" s="433">
        <v>0</v>
      </c>
      <c r="Z2267" s="433">
        <v>0</v>
      </c>
      <c r="AA2267" s="433">
        <v>0</v>
      </c>
      <c r="AB2267" s="433">
        <v>0</v>
      </c>
      <c r="AC2267" s="433">
        <v>0</v>
      </c>
      <c r="AD2267" s="433">
        <v>0</v>
      </c>
      <c r="AE2267" s="433">
        <v>2080570.49</v>
      </c>
      <c r="AF2267" s="433">
        <v>0</v>
      </c>
      <c r="AG2267" s="433">
        <v>0</v>
      </c>
      <c r="AH2267" s="433">
        <v>117203.55</v>
      </c>
      <c r="AI2267" s="433">
        <v>0</v>
      </c>
      <c r="AJ2267" s="433">
        <v>34614.720000000001</v>
      </c>
      <c r="AK2267" s="175"/>
      <c r="AL2267" s="175">
        <v>2244995.5399999996</v>
      </c>
      <c r="AM2267" s="175">
        <v>4477384.3</v>
      </c>
      <c r="AN2267" s="175">
        <v>2232388.7600000002</v>
      </c>
    </row>
    <row r="2268" spans="1:40" s="128" customFormat="1" ht="20.3" customHeight="1" x14ac:dyDescent="0.35">
      <c r="A2268" s="256">
        <v>2024</v>
      </c>
      <c r="B2268" s="184">
        <f>B2267+1</f>
        <v>920</v>
      </c>
      <c r="C2268" s="248" t="s">
        <v>4431</v>
      </c>
      <c r="D2268" s="184">
        <v>56054</v>
      </c>
      <c r="E2268" s="287"/>
      <c r="F2268" s="287"/>
      <c r="G2268" s="287"/>
      <c r="H2268" s="288"/>
      <c r="I2268" s="288"/>
      <c r="J2268" s="288"/>
      <c r="K2268" s="289"/>
      <c r="L2268" s="289"/>
      <c r="M2268" s="289"/>
      <c r="N2268" s="289"/>
      <c r="O2268" s="289"/>
      <c r="P2268" s="289"/>
      <c r="Q2268" s="186">
        <f t="shared" si="337"/>
        <v>130376.4</v>
      </c>
      <c r="R2268" s="186">
        <f>SUM(S2268:AI2268)</f>
        <v>130376.4</v>
      </c>
      <c r="S2268" s="433">
        <v>0</v>
      </c>
      <c r="T2268" s="433">
        <v>0</v>
      </c>
      <c r="U2268" s="433">
        <v>0</v>
      </c>
      <c r="V2268" s="433">
        <v>0</v>
      </c>
      <c r="W2268" s="433">
        <v>0</v>
      </c>
      <c r="X2268" s="433">
        <v>0</v>
      </c>
      <c r="Y2268" s="433">
        <v>0</v>
      </c>
      <c r="Z2268" s="433">
        <v>0</v>
      </c>
      <c r="AA2268" s="433">
        <v>0</v>
      </c>
      <c r="AB2268" s="433">
        <v>0</v>
      </c>
      <c r="AC2268" s="433">
        <v>0</v>
      </c>
      <c r="AD2268" s="433">
        <v>0</v>
      </c>
      <c r="AE2268" s="433">
        <v>0</v>
      </c>
      <c r="AF2268" s="433">
        <v>0</v>
      </c>
      <c r="AG2268" s="433">
        <v>0</v>
      </c>
      <c r="AH2268" s="433">
        <v>130376.4</v>
      </c>
      <c r="AI2268" s="433">
        <v>0</v>
      </c>
      <c r="AJ2268" s="433">
        <v>0</v>
      </c>
      <c r="AK2268" s="175"/>
      <c r="AL2268" s="175">
        <v>5954171.29</v>
      </c>
      <c r="AM2268" s="175">
        <v>6084547.6900000004</v>
      </c>
      <c r="AN2268" s="175">
        <v>130376.4</v>
      </c>
    </row>
    <row r="2269" spans="1:40" s="128" customFormat="1" ht="20.3" customHeight="1" x14ac:dyDescent="0.35">
      <c r="A2269" s="256">
        <v>2024</v>
      </c>
      <c r="B2269" s="184">
        <f>B2268+1</f>
        <v>921</v>
      </c>
      <c r="C2269" s="248" t="s">
        <v>4432</v>
      </c>
      <c r="D2269" s="184">
        <v>56484</v>
      </c>
      <c r="E2269" s="287"/>
      <c r="F2269" s="287"/>
      <c r="G2269" s="287"/>
      <c r="H2269" s="288"/>
      <c r="I2269" s="288"/>
      <c r="J2269" s="288"/>
      <c r="K2269" s="289"/>
      <c r="L2269" s="289"/>
      <c r="M2269" s="289"/>
      <c r="N2269" s="289"/>
      <c r="O2269" s="289"/>
      <c r="P2269" s="289"/>
      <c r="Q2269" s="186">
        <f t="shared" si="337"/>
        <v>130376.4</v>
      </c>
      <c r="R2269" s="186">
        <f>SUM(S2269:AI2269)</f>
        <v>130376.4</v>
      </c>
      <c r="S2269" s="433">
        <v>0</v>
      </c>
      <c r="T2269" s="433">
        <v>0</v>
      </c>
      <c r="U2269" s="433">
        <v>0</v>
      </c>
      <c r="V2269" s="433">
        <v>0</v>
      </c>
      <c r="W2269" s="433">
        <v>0</v>
      </c>
      <c r="X2269" s="433">
        <v>0</v>
      </c>
      <c r="Y2269" s="433">
        <v>0</v>
      </c>
      <c r="Z2269" s="433">
        <v>0</v>
      </c>
      <c r="AA2269" s="433">
        <v>0</v>
      </c>
      <c r="AB2269" s="433">
        <v>0</v>
      </c>
      <c r="AC2269" s="433">
        <v>0</v>
      </c>
      <c r="AD2269" s="433">
        <v>0</v>
      </c>
      <c r="AE2269" s="433">
        <v>0</v>
      </c>
      <c r="AF2269" s="433">
        <v>0</v>
      </c>
      <c r="AG2269" s="433">
        <v>0</v>
      </c>
      <c r="AH2269" s="433">
        <v>130376.4</v>
      </c>
      <c r="AI2269" s="433">
        <v>0</v>
      </c>
      <c r="AJ2269" s="433">
        <v>0</v>
      </c>
      <c r="AK2269" s="175"/>
      <c r="AL2269" s="175">
        <v>5603956.4899999993</v>
      </c>
      <c r="AM2269" s="175">
        <v>5734332.8899999997</v>
      </c>
      <c r="AN2269" s="175">
        <v>130376.4</v>
      </c>
    </row>
    <row r="2270" spans="1:40" s="128" customFormat="1" ht="20.3" customHeight="1" x14ac:dyDescent="0.35">
      <c r="A2270" s="256">
        <v>2024</v>
      </c>
      <c r="B2270" s="184">
        <f>B2269+1</f>
        <v>922</v>
      </c>
      <c r="C2270" s="248" t="s">
        <v>4433</v>
      </c>
      <c r="D2270" s="184">
        <v>56485</v>
      </c>
      <c r="E2270" s="287"/>
      <c r="F2270" s="287"/>
      <c r="G2270" s="287"/>
      <c r="H2270" s="288"/>
      <c r="I2270" s="288"/>
      <c r="J2270" s="288"/>
      <c r="K2270" s="289"/>
      <c r="L2270" s="289"/>
      <c r="M2270" s="289"/>
      <c r="N2270" s="289"/>
      <c r="O2270" s="289"/>
      <c r="P2270" s="289"/>
      <c r="Q2270" s="186">
        <f t="shared" si="337"/>
        <v>130376.4</v>
      </c>
      <c r="R2270" s="186">
        <f>SUM(S2270:AI2270)</f>
        <v>130376.4</v>
      </c>
      <c r="S2270" s="433">
        <v>0</v>
      </c>
      <c r="T2270" s="433">
        <v>0</v>
      </c>
      <c r="U2270" s="433">
        <v>0</v>
      </c>
      <c r="V2270" s="433">
        <v>0</v>
      </c>
      <c r="W2270" s="433">
        <v>0</v>
      </c>
      <c r="X2270" s="433">
        <v>0</v>
      </c>
      <c r="Y2270" s="433">
        <v>0</v>
      </c>
      <c r="Z2270" s="433">
        <v>0</v>
      </c>
      <c r="AA2270" s="433">
        <v>0</v>
      </c>
      <c r="AB2270" s="433">
        <v>0</v>
      </c>
      <c r="AC2270" s="433">
        <v>0</v>
      </c>
      <c r="AD2270" s="433">
        <v>0</v>
      </c>
      <c r="AE2270" s="433">
        <v>0</v>
      </c>
      <c r="AF2270" s="433">
        <v>0</v>
      </c>
      <c r="AG2270" s="433">
        <v>0</v>
      </c>
      <c r="AH2270" s="433">
        <v>130376.4</v>
      </c>
      <c r="AI2270" s="433">
        <v>0</v>
      </c>
      <c r="AJ2270" s="433">
        <v>0</v>
      </c>
      <c r="AK2270" s="175"/>
      <c r="AL2270" s="175">
        <v>5603956.4899999993</v>
      </c>
      <c r="AM2270" s="175">
        <v>5734332.8899999997</v>
      </c>
      <c r="AN2270" s="175">
        <v>130376.4</v>
      </c>
    </row>
    <row r="2271" spans="1:40" s="128" customFormat="1" ht="20.3" customHeight="1" x14ac:dyDescent="0.35">
      <c r="A2271" s="256"/>
      <c r="B2271" s="170" t="s">
        <v>22</v>
      </c>
      <c r="C2271" s="293"/>
      <c r="D2271" s="296" t="s">
        <v>172</v>
      </c>
      <c r="E2271" s="287"/>
      <c r="F2271" s="287"/>
      <c r="G2271" s="287"/>
      <c r="H2271" s="288"/>
      <c r="I2271" s="288"/>
      <c r="J2271" s="288"/>
      <c r="K2271" s="289"/>
      <c r="L2271" s="289"/>
      <c r="M2271" s="289"/>
      <c r="N2271" s="289"/>
      <c r="O2271" s="289"/>
      <c r="P2271" s="289"/>
      <c r="Q2271" s="297">
        <f>SUM(Q2267:Q2270)</f>
        <v>2623517.96</v>
      </c>
      <c r="R2271" s="297">
        <f>SUM(R2267:R2270)</f>
        <v>2588903.2399999998</v>
      </c>
      <c r="S2271" s="297">
        <f>SUM(S2267:S2270)</f>
        <v>0</v>
      </c>
      <c r="T2271" s="297">
        <f>SUM(T2267:T2270)</f>
        <v>0</v>
      </c>
      <c r="U2271" s="297">
        <f t="shared" ref="U2271:AD2271" si="338">SUM(U2267:U2270)</f>
        <v>0</v>
      </c>
      <c r="V2271" s="297">
        <f t="shared" si="338"/>
        <v>0</v>
      </c>
      <c r="W2271" s="297">
        <f t="shared" si="338"/>
        <v>0</v>
      </c>
      <c r="X2271" s="297">
        <f t="shared" si="338"/>
        <v>0</v>
      </c>
      <c r="Y2271" s="297">
        <f t="shared" si="338"/>
        <v>0</v>
      </c>
      <c r="Z2271" s="297">
        <f t="shared" si="338"/>
        <v>0</v>
      </c>
      <c r="AA2271" s="297">
        <f t="shared" si="338"/>
        <v>0</v>
      </c>
      <c r="AB2271" s="297">
        <f t="shared" si="338"/>
        <v>0</v>
      </c>
      <c r="AC2271" s="297">
        <f t="shared" si="338"/>
        <v>0</v>
      </c>
      <c r="AD2271" s="297">
        <f t="shared" si="338"/>
        <v>0</v>
      </c>
      <c r="AE2271" s="297">
        <f t="shared" ref="AE2271:AJ2271" si="339">SUM(AE2267:AE2270)</f>
        <v>2080570.49</v>
      </c>
      <c r="AF2271" s="297">
        <f t="shared" si="339"/>
        <v>0</v>
      </c>
      <c r="AG2271" s="297">
        <f t="shared" si="339"/>
        <v>0</v>
      </c>
      <c r="AH2271" s="297">
        <f t="shared" si="339"/>
        <v>508332.75</v>
      </c>
      <c r="AI2271" s="297">
        <f t="shared" si="339"/>
        <v>0</v>
      </c>
      <c r="AJ2271" s="297">
        <f t="shared" si="339"/>
        <v>34614.720000000001</v>
      </c>
      <c r="AK2271" s="175"/>
      <c r="AL2271" s="175" t="e">
        <v>#N/A</v>
      </c>
      <c r="AM2271" s="175" t="e">
        <v>#N/A</v>
      </c>
      <c r="AN2271" s="175" t="e">
        <v>#N/A</v>
      </c>
    </row>
    <row r="2272" spans="1:40" s="128" customFormat="1" ht="20.3" customHeight="1" x14ac:dyDescent="0.35">
      <c r="A2272" s="256"/>
      <c r="B2272" s="309" t="s">
        <v>34</v>
      </c>
      <c r="C2272" s="309"/>
      <c r="D2272" s="296" t="s">
        <v>172</v>
      </c>
      <c r="E2272" s="287" t="e">
        <f>VLOOKUP(D2272,'[1]2023-2025'!$A:$G,7,0)</f>
        <v>#N/A</v>
      </c>
      <c r="F2272" s="287"/>
      <c r="G2272" s="287"/>
      <c r="H2272" s="288" t="e">
        <v>#N/A</v>
      </c>
      <c r="I2272" s="288" t="e">
        <v>#N/A</v>
      </c>
      <c r="J2272" s="288" t="e">
        <f>VLOOKUP(D2272,[1]Лист3!$A:$AK,37,0)</f>
        <v>#N/A</v>
      </c>
      <c r="K2272" s="289" t="e">
        <v>#N/A</v>
      </c>
      <c r="L2272" s="289"/>
      <c r="M2272" s="289"/>
      <c r="N2272" s="289"/>
      <c r="O2272" s="289" t="e">
        <v>#N/A</v>
      </c>
      <c r="P2272" s="289"/>
      <c r="Q2272" s="297">
        <f>Q2271</f>
        <v>2623517.96</v>
      </c>
      <c r="R2272" s="297">
        <f>R2271</f>
        <v>2588903.2399999998</v>
      </c>
      <c r="S2272" s="297">
        <f t="shared" ref="S2272:AJ2272" si="340">S2271</f>
        <v>0</v>
      </c>
      <c r="T2272" s="297">
        <f t="shared" si="340"/>
        <v>0</v>
      </c>
      <c r="U2272" s="297">
        <f t="shared" si="340"/>
        <v>0</v>
      </c>
      <c r="V2272" s="297">
        <f t="shared" si="340"/>
        <v>0</v>
      </c>
      <c r="W2272" s="297">
        <f t="shared" si="340"/>
        <v>0</v>
      </c>
      <c r="X2272" s="297">
        <f t="shared" si="340"/>
        <v>0</v>
      </c>
      <c r="Y2272" s="297">
        <f t="shared" si="340"/>
        <v>0</v>
      </c>
      <c r="Z2272" s="297">
        <f t="shared" si="340"/>
        <v>0</v>
      </c>
      <c r="AA2272" s="297">
        <f t="shared" si="340"/>
        <v>0</v>
      </c>
      <c r="AB2272" s="297">
        <f t="shared" si="340"/>
        <v>0</v>
      </c>
      <c r="AC2272" s="297">
        <f t="shared" si="340"/>
        <v>0</v>
      </c>
      <c r="AD2272" s="297">
        <f t="shared" si="340"/>
        <v>0</v>
      </c>
      <c r="AE2272" s="297">
        <f t="shared" si="340"/>
        <v>2080570.49</v>
      </c>
      <c r="AF2272" s="297">
        <f t="shared" si="340"/>
        <v>0</v>
      </c>
      <c r="AG2272" s="297">
        <f t="shared" si="340"/>
        <v>0</v>
      </c>
      <c r="AH2272" s="297">
        <f t="shared" si="340"/>
        <v>508332.75</v>
      </c>
      <c r="AI2272" s="297">
        <f t="shared" si="340"/>
        <v>0</v>
      </c>
      <c r="AJ2272" s="297">
        <f t="shared" si="340"/>
        <v>34614.720000000001</v>
      </c>
      <c r="AK2272" s="175"/>
      <c r="AL2272" s="175" t="e">
        <v>#N/A</v>
      </c>
      <c r="AM2272" s="175" t="e">
        <v>#N/A</v>
      </c>
      <c r="AN2272" s="175" t="e">
        <v>#N/A</v>
      </c>
    </row>
    <row r="2273" spans="1:40" s="128" customFormat="1" ht="20.3" customHeight="1" x14ac:dyDescent="0.35">
      <c r="A2273" s="256"/>
      <c r="B2273" s="298"/>
      <c r="C2273" s="275"/>
      <c r="D2273" s="275"/>
      <c r="E2273" s="287">
        <f>VLOOKUP(D2273,'[1]2023-2025'!$A:$G,7,0)</f>
        <v>0</v>
      </c>
      <c r="F2273" s="287"/>
      <c r="G2273" s="287"/>
      <c r="H2273" s="288" t="e">
        <v>#N/A</v>
      </c>
      <c r="I2273" s="288" t="e">
        <v>#N/A</v>
      </c>
      <c r="J2273" s="288" t="e">
        <f>VLOOKUP(D2273,[1]Лист3!$A:$AK,37,0)</f>
        <v>#N/A</v>
      </c>
      <c r="K2273" s="289" t="e">
        <v>#N/A</v>
      </c>
      <c r="L2273" s="289"/>
      <c r="M2273" s="289"/>
      <c r="N2273" s="289"/>
      <c r="O2273" s="289" t="e">
        <v>#N/A</v>
      </c>
      <c r="P2273" s="289"/>
      <c r="Q2273" s="275"/>
      <c r="R2273" s="275"/>
      <c r="S2273" s="277"/>
      <c r="T2273" s="277"/>
      <c r="U2273" s="277"/>
      <c r="V2273" s="277"/>
      <c r="W2273" s="277"/>
      <c r="X2273" s="277" t="s">
        <v>1925</v>
      </c>
      <c r="Y2273" s="277"/>
      <c r="Z2273" s="277"/>
      <c r="AA2273" s="277"/>
      <c r="AB2273" s="277"/>
      <c r="AC2273" s="277"/>
      <c r="AD2273" s="277"/>
      <c r="AE2273" s="277"/>
      <c r="AF2273" s="277"/>
      <c r="AG2273" s="277"/>
      <c r="AH2273" s="277"/>
      <c r="AI2273" s="277"/>
      <c r="AJ2273" s="277"/>
      <c r="AK2273" s="175"/>
      <c r="AL2273" s="175" t="e">
        <v>#N/A</v>
      </c>
      <c r="AM2273" s="175" t="e">
        <v>#N/A</v>
      </c>
      <c r="AN2273" s="175" t="e">
        <v>#N/A</v>
      </c>
    </row>
    <row r="2274" spans="1:40" s="128" customFormat="1" ht="20.3" customHeight="1" x14ac:dyDescent="0.35">
      <c r="A2274" s="256"/>
      <c r="B2274" s="298"/>
      <c r="C2274" s="311"/>
      <c r="D2274" s="311"/>
      <c r="E2274" s="287">
        <f>VLOOKUP(D2274,'[1]2023-2025'!$A:$G,7,0)</f>
        <v>0</v>
      </c>
      <c r="F2274" s="287"/>
      <c r="G2274" s="287"/>
      <c r="H2274" s="288" t="e">
        <v>#N/A</v>
      </c>
      <c r="I2274" s="288" t="e">
        <v>#N/A</v>
      </c>
      <c r="J2274" s="288" t="e">
        <f>VLOOKUP(D2274,[1]Лист3!$A:$AK,37,0)</f>
        <v>#N/A</v>
      </c>
      <c r="K2274" s="289" t="e">
        <v>#N/A</v>
      </c>
      <c r="L2274" s="289"/>
      <c r="M2274" s="289"/>
      <c r="N2274" s="289"/>
      <c r="O2274" s="289" t="e">
        <v>#N/A</v>
      </c>
      <c r="P2274" s="289"/>
      <c r="Q2274" s="311"/>
      <c r="R2274" s="311"/>
      <c r="S2274" s="316"/>
      <c r="T2274" s="316"/>
      <c r="U2274" s="316"/>
      <c r="V2274" s="316"/>
      <c r="W2274" s="316"/>
      <c r="X2274" s="316" t="s">
        <v>1639</v>
      </c>
      <c r="Y2274" s="316"/>
      <c r="Z2274" s="316"/>
      <c r="AA2274" s="316"/>
      <c r="AB2274" s="316"/>
      <c r="AC2274" s="316"/>
      <c r="AD2274" s="316"/>
      <c r="AE2274" s="316"/>
      <c r="AF2274" s="316"/>
      <c r="AG2274" s="316"/>
      <c r="AH2274" s="316"/>
      <c r="AI2274" s="316"/>
      <c r="AJ2274" s="316"/>
      <c r="AK2274" s="175"/>
      <c r="AL2274" s="175" t="e">
        <v>#N/A</v>
      </c>
      <c r="AM2274" s="175" t="e">
        <v>#N/A</v>
      </c>
      <c r="AN2274" s="175" t="e">
        <v>#N/A</v>
      </c>
    </row>
    <row r="2275" spans="1:40" s="128" customFormat="1" ht="20.3" customHeight="1" x14ac:dyDescent="0.35">
      <c r="A2275" s="256">
        <v>2024</v>
      </c>
      <c r="B2275" s="184">
        <f>B2270+1</f>
        <v>923</v>
      </c>
      <c r="C2275" s="248" t="s">
        <v>1388</v>
      </c>
      <c r="D2275" s="184">
        <v>41471</v>
      </c>
      <c r="E2275" s="287">
        <f>VLOOKUP(D2275,'[1]2023-2025'!$A:$G,7,0)</f>
        <v>2024</v>
      </c>
      <c r="F2275" s="287"/>
      <c r="G2275" s="287" t="s">
        <v>1899</v>
      </c>
      <c r="H2275" s="288">
        <f>INDEX('[1]2023-2025'!$AK:$AK,MATCH(D2275,'[1]2023-2025'!$A:$A,0))</f>
        <v>44973</v>
      </c>
      <c r="I2275" s="288" t="e">
        <v>#N/A</v>
      </c>
      <c r="J2275" s="288" t="e">
        <f>VLOOKUP(D2275,[1]Лист3!$A:$AK,37,0)</f>
        <v>#N/A</v>
      </c>
      <c r="K2275" s="289">
        <f>INDEX('[1]2023-2025'!$G:$G,MATCH(D2275,'[1]2023-2025'!$A:$A,0))</f>
        <v>2024</v>
      </c>
      <c r="L2275" s="289"/>
      <c r="M2275" s="289"/>
      <c r="N2275" s="289"/>
      <c r="O2275" s="289" t="e">
        <v>#N/A</v>
      </c>
      <c r="P2275" s="289" t="e">
        <v>#N/A</v>
      </c>
      <c r="Q2275" s="186">
        <f t="shared" ref="Q2275:Q2280" si="341">SUM(S2275:AJ2275)</f>
        <v>628964.74999999988</v>
      </c>
      <c r="R2275" s="186">
        <f t="shared" ref="R2275:R2280" si="342">SUM(S2275:AI2275)</f>
        <v>618477.64999999991</v>
      </c>
      <c r="S2275" s="433">
        <v>381601.56999999995</v>
      </c>
      <c r="T2275" s="433">
        <v>0</v>
      </c>
      <c r="U2275" s="433">
        <v>0</v>
      </c>
      <c r="V2275" s="433">
        <v>0</v>
      </c>
      <c r="W2275" s="433">
        <v>0</v>
      </c>
      <c r="X2275" s="433">
        <v>0</v>
      </c>
      <c r="Y2275" s="433">
        <v>0</v>
      </c>
      <c r="Z2275" s="433">
        <v>0</v>
      </c>
      <c r="AA2275" s="433">
        <v>0</v>
      </c>
      <c r="AB2275" s="433">
        <v>236876.08000000002</v>
      </c>
      <c r="AC2275" s="433">
        <v>0</v>
      </c>
      <c r="AD2275" s="433">
        <v>0</v>
      </c>
      <c r="AE2275" s="433">
        <v>0</v>
      </c>
      <c r="AF2275" s="433">
        <v>0</v>
      </c>
      <c r="AG2275" s="433">
        <v>0</v>
      </c>
      <c r="AH2275" s="433">
        <v>0</v>
      </c>
      <c r="AI2275" s="433">
        <v>0</v>
      </c>
      <c r="AJ2275" s="433">
        <v>10487.099999999999</v>
      </c>
      <c r="AK2275" s="175"/>
      <c r="AL2275" s="175">
        <v>2060266.3199999998</v>
      </c>
      <c r="AM2275" s="175">
        <v>2689231.07</v>
      </c>
      <c r="AN2275" s="175">
        <v>628964.75</v>
      </c>
    </row>
    <row r="2276" spans="1:40" s="128" customFormat="1" ht="20.3" customHeight="1" x14ac:dyDescent="0.35">
      <c r="A2276" s="256">
        <v>2024</v>
      </c>
      <c r="B2276" s="184">
        <f>B2275+1</f>
        <v>924</v>
      </c>
      <c r="C2276" s="248" t="s">
        <v>4832</v>
      </c>
      <c r="D2276" s="184">
        <v>41489</v>
      </c>
      <c r="E2276" s="287">
        <f>VLOOKUP(D2276,'[1]2023-2025'!$A:$G,7,0)</f>
        <v>2024</v>
      </c>
      <c r="F2276" s="287"/>
      <c r="G2276" s="287" t="s">
        <v>1899</v>
      </c>
      <c r="H2276" s="288">
        <f>INDEX('[1]2023-2025'!$AK:$AK,MATCH(D2276,'[1]2023-2025'!$A:$A,0))</f>
        <v>44973</v>
      </c>
      <c r="I2276" s="288" t="e">
        <v>#N/A</v>
      </c>
      <c r="J2276" s="288" t="e">
        <f>VLOOKUP(D2276,[1]Лист3!$A:$AK,37,0)</f>
        <v>#N/A</v>
      </c>
      <c r="K2276" s="289">
        <f>INDEX('[1]2023-2025'!$G:$G,MATCH(D2276,'[1]2023-2025'!$A:$A,0))</f>
        <v>2024</v>
      </c>
      <c r="L2276" s="289"/>
      <c r="M2276" s="289"/>
      <c r="N2276" s="289"/>
      <c r="O2276" s="289" t="e">
        <v>#N/A</v>
      </c>
      <c r="P2276" s="289" t="e">
        <v>#N/A</v>
      </c>
      <c r="Q2276" s="186">
        <f t="shared" si="341"/>
        <v>262011.4</v>
      </c>
      <c r="R2276" s="186">
        <f t="shared" si="342"/>
        <v>257578.65</v>
      </c>
      <c r="S2276" s="433">
        <v>0</v>
      </c>
      <c r="T2276" s="433">
        <v>0</v>
      </c>
      <c r="U2276" s="433">
        <v>0</v>
      </c>
      <c r="V2276" s="433">
        <v>0</v>
      </c>
      <c r="W2276" s="433">
        <v>0</v>
      </c>
      <c r="X2276" s="433">
        <v>56854.27</v>
      </c>
      <c r="Y2276" s="433">
        <v>0</v>
      </c>
      <c r="Z2276" s="433">
        <v>0</v>
      </c>
      <c r="AA2276" s="433">
        <v>0</v>
      </c>
      <c r="AB2276" s="433">
        <v>200724.38</v>
      </c>
      <c r="AC2276" s="433">
        <v>0</v>
      </c>
      <c r="AD2276" s="433">
        <v>0</v>
      </c>
      <c r="AE2276" s="433">
        <v>0</v>
      </c>
      <c r="AF2276" s="433">
        <v>0</v>
      </c>
      <c r="AG2276" s="433">
        <v>0</v>
      </c>
      <c r="AH2276" s="433">
        <v>0</v>
      </c>
      <c r="AI2276" s="433">
        <v>0</v>
      </c>
      <c r="AJ2276" s="433">
        <v>4432.75</v>
      </c>
      <c r="AK2276" s="175"/>
      <c r="AL2276" s="175">
        <v>2854916.87</v>
      </c>
      <c r="AM2276" s="175">
        <v>3116928.27</v>
      </c>
      <c r="AN2276" s="175">
        <v>262011.4</v>
      </c>
    </row>
    <row r="2277" spans="1:40" s="128" customFormat="1" ht="20.3" customHeight="1" x14ac:dyDescent="0.35">
      <c r="A2277" s="256">
        <v>2024</v>
      </c>
      <c r="B2277" s="184">
        <f>B2276+1</f>
        <v>925</v>
      </c>
      <c r="C2277" s="248" t="s">
        <v>1393</v>
      </c>
      <c r="D2277" s="184">
        <v>41510</v>
      </c>
      <c r="E2277" s="287"/>
      <c r="F2277" s="287"/>
      <c r="G2277" s="287"/>
      <c r="H2277" s="288"/>
      <c r="I2277" s="288"/>
      <c r="J2277" s="288"/>
      <c r="K2277" s="289"/>
      <c r="L2277" s="289"/>
      <c r="M2277" s="289"/>
      <c r="N2277" s="289"/>
      <c r="O2277" s="289"/>
      <c r="P2277" s="289"/>
      <c r="Q2277" s="186">
        <f t="shared" si="341"/>
        <v>1875624.3699999999</v>
      </c>
      <c r="R2277" s="186">
        <f t="shared" si="342"/>
        <v>1836326.98</v>
      </c>
      <c r="S2277" s="433">
        <v>0</v>
      </c>
      <c r="T2277" s="433">
        <v>0</v>
      </c>
      <c r="U2277" s="433">
        <v>0</v>
      </c>
      <c r="V2277" s="433">
        <v>0</v>
      </c>
      <c r="W2277" s="433">
        <v>0</v>
      </c>
      <c r="X2277" s="433">
        <v>0</v>
      </c>
      <c r="Y2277" s="433">
        <v>0</v>
      </c>
      <c r="Z2277" s="433">
        <v>0</v>
      </c>
      <c r="AA2277" s="433">
        <v>0</v>
      </c>
      <c r="AB2277" s="433">
        <v>0</v>
      </c>
      <c r="AC2277" s="433">
        <v>1836326.98</v>
      </c>
      <c r="AD2277" s="433">
        <v>0</v>
      </c>
      <c r="AE2277" s="433">
        <v>0</v>
      </c>
      <c r="AF2277" s="433">
        <v>0</v>
      </c>
      <c r="AG2277" s="433">
        <v>0</v>
      </c>
      <c r="AH2277" s="433">
        <v>0</v>
      </c>
      <c r="AI2277" s="433">
        <v>0</v>
      </c>
      <c r="AJ2277" s="433">
        <v>39297.39</v>
      </c>
      <c r="AK2277" s="175"/>
      <c r="AL2277" s="175">
        <v>1105261.8899999999</v>
      </c>
      <c r="AM2277" s="175">
        <v>2980886.26</v>
      </c>
      <c r="AN2277" s="175">
        <v>1875624.3699999999</v>
      </c>
    </row>
    <row r="2278" spans="1:40" s="128" customFormat="1" ht="20.3" customHeight="1" x14ac:dyDescent="0.35">
      <c r="A2278" s="256">
        <v>2024</v>
      </c>
      <c r="B2278" s="184">
        <f>B2277+1</f>
        <v>926</v>
      </c>
      <c r="C2278" s="248" t="s">
        <v>1394</v>
      </c>
      <c r="D2278" s="184">
        <v>41512</v>
      </c>
      <c r="E2278" s="287"/>
      <c r="F2278" s="287"/>
      <c r="G2278" s="287"/>
      <c r="H2278" s="288"/>
      <c r="I2278" s="288"/>
      <c r="J2278" s="288"/>
      <c r="K2278" s="289"/>
      <c r="L2278" s="289"/>
      <c r="M2278" s="289"/>
      <c r="N2278" s="289"/>
      <c r="O2278" s="289"/>
      <c r="P2278" s="289"/>
      <c r="Q2278" s="186">
        <f t="shared" si="341"/>
        <v>2500418.2100000004</v>
      </c>
      <c r="R2278" s="186">
        <f t="shared" si="342"/>
        <v>2448794.0900000003</v>
      </c>
      <c r="S2278" s="433">
        <v>0</v>
      </c>
      <c r="T2278" s="433">
        <v>0</v>
      </c>
      <c r="U2278" s="433">
        <v>0</v>
      </c>
      <c r="V2278" s="433">
        <v>0</v>
      </c>
      <c r="W2278" s="433">
        <v>0</v>
      </c>
      <c r="X2278" s="433">
        <v>0</v>
      </c>
      <c r="Y2278" s="433">
        <v>0</v>
      </c>
      <c r="Z2278" s="433">
        <v>0</v>
      </c>
      <c r="AA2278" s="433">
        <v>0</v>
      </c>
      <c r="AB2278" s="433">
        <v>0</v>
      </c>
      <c r="AC2278" s="433">
        <v>2448794.0900000003</v>
      </c>
      <c r="AD2278" s="433">
        <v>0</v>
      </c>
      <c r="AE2278" s="433">
        <v>0</v>
      </c>
      <c r="AF2278" s="433">
        <v>0</v>
      </c>
      <c r="AG2278" s="433">
        <v>0</v>
      </c>
      <c r="AH2278" s="433">
        <v>0</v>
      </c>
      <c r="AI2278" s="433">
        <v>0</v>
      </c>
      <c r="AJ2278" s="433">
        <v>51624.12</v>
      </c>
      <c r="AK2278" s="175"/>
      <c r="AL2278" s="175">
        <v>496118.8599999994</v>
      </c>
      <c r="AM2278" s="175">
        <v>2996537.07</v>
      </c>
      <c r="AN2278" s="175">
        <v>2500418.2100000004</v>
      </c>
    </row>
    <row r="2279" spans="1:40" s="128" customFormat="1" ht="20.3" customHeight="1" x14ac:dyDescent="0.35">
      <c r="A2279" s="256">
        <v>2024</v>
      </c>
      <c r="B2279" s="184">
        <f>B2278+1</f>
        <v>927</v>
      </c>
      <c r="C2279" s="248" t="s">
        <v>3490</v>
      </c>
      <c r="D2279" s="184">
        <v>41503</v>
      </c>
      <c r="E2279" s="287"/>
      <c r="F2279" s="287"/>
      <c r="G2279" s="287"/>
      <c r="H2279" s="288"/>
      <c r="I2279" s="288"/>
      <c r="J2279" s="288"/>
      <c r="K2279" s="289"/>
      <c r="L2279" s="289"/>
      <c r="M2279" s="289"/>
      <c r="N2279" s="289"/>
      <c r="O2279" s="289"/>
      <c r="P2279" s="289"/>
      <c r="Q2279" s="186">
        <f t="shared" si="341"/>
        <v>822940.61</v>
      </c>
      <c r="R2279" s="186">
        <f t="shared" si="342"/>
        <v>806120.53</v>
      </c>
      <c r="S2279" s="433">
        <v>0</v>
      </c>
      <c r="T2279" s="433">
        <v>0</v>
      </c>
      <c r="U2279" s="433">
        <v>0</v>
      </c>
      <c r="V2279" s="433">
        <v>0</v>
      </c>
      <c r="W2279" s="433">
        <v>0</v>
      </c>
      <c r="X2279" s="433">
        <v>0</v>
      </c>
      <c r="Y2279" s="433">
        <v>0</v>
      </c>
      <c r="Z2279" s="433">
        <v>0</v>
      </c>
      <c r="AA2279" s="433">
        <v>0</v>
      </c>
      <c r="AB2279" s="433">
        <v>0</v>
      </c>
      <c r="AC2279" s="433">
        <v>806120.53</v>
      </c>
      <c r="AD2279" s="433">
        <v>0</v>
      </c>
      <c r="AE2279" s="433">
        <v>0</v>
      </c>
      <c r="AF2279" s="433">
        <v>0</v>
      </c>
      <c r="AG2279" s="433">
        <v>0</v>
      </c>
      <c r="AH2279" s="433">
        <v>0</v>
      </c>
      <c r="AI2279" s="433">
        <v>0</v>
      </c>
      <c r="AJ2279" s="433">
        <v>16820.080000000002</v>
      </c>
      <c r="AK2279" s="175"/>
      <c r="AL2279" s="175">
        <v>1192923.28</v>
      </c>
      <c r="AM2279" s="175">
        <v>2180886.69</v>
      </c>
      <c r="AN2279" s="175">
        <v>987963.40999999992</v>
      </c>
    </row>
    <row r="2280" spans="1:40" s="128" customFormat="1" ht="20.3" customHeight="1" x14ac:dyDescent="0.35">
      <c r="A2280" s="256">
        <v>2024</v>
      </c>
      <c r="B2280" s="184">
        <f>B2279+1</f>
        <v>928</v>
      </c>
      <c r="C2280" s="248" t="s">
        <v>1395</v>
      </c>
      <c r="D2280" s="184">
        <v>41513</v>
      </c>
      <c r="E2280" s="287"/>
      <c r="F2280" s="287"/>
      <c r="G2280" s="287"/>
      <c r="H2280" s="288"/>
      <c r="I2280" s="288"/>
      <c r="J2280" s="288"/>
      <c r="K2280" s="289"/>
      <c r="L2280" s="289"/>
      <c r="M2280" s="289"/>
      <c r="N2280" s="289"/>
      <c r="O2280" s="289"/>
      <c r="P2280" s="289"/>
      <c r="Q2280" s="186">
        <f t="shared" si="341"/>
        <v>2066143.59</v>
      </c>
      <c r="R2280" s="186">
        <f t="shared" si="342"/>
        <v>2034979.58</v>
      </c>
      <c r="S2280" s="433">
        <v>0</v>
      </c>
      <c r="T2280" s="433">
        <v>0</v>
      </c>
      <c r="U2280" s="433">
        <v>0</v>
      </c>
      <c r="V2280" s="433">
        <v>0</v>
      </c>
      <c r="W2280" s="433">
        <v>0</v>
      </c>
      <c r="X2280" s="433">
        <v>0</v>
      </c>
      <c r="Y2280" s="433">
        <v>0</v>
      </c>
      <c r="Z2280" s="433">
        <v>0</v>
      </c>
      <c r="AA2280" s="433">
        <v>0</v>
      </c>
      <c r="AB2280" s="433">
        <v>0</v>
      </c>
      <c r="AC2280" s="433">
        <v>2034979.58</v>
      </c>
      <c r="AD2280" s="433">
        <v>0</v>
      </c>
      <c r="AE2280" s="433">
        <v>0</v>
      </c>
      <c r="AF2280" s="433">
        <v>0</v>
      </c>
      <c r="AG2280" s="433">
        <v>0</v>
      </c>
      <c r="AH2280" s="433">
        <v>0</v>
      </c>
      <c r="AI2280" s="433">
        <v>0</v>
      </c>
      <c r="AJ2280" s="433">
        <v>31164.01</v>
      </c>
      <c r="AK2280" s="175"/>
      <c r="AL2280" s="175">
        <v>952063.84000000008</v>
      </c>
      <c r="AM2280" s="175">
        <v>3018207.43</v>
      </c>
      <c r="AN2280" s="175">
        <v>2066143.59</v>
      </c>
    </row>
    <row r="2281" spans="1:40" s="128" customFormat="1" ht="20.3" customHeight="1" x14ac:dyDescent="0.35">
      <c r="A2281" s="256"/>
      <c r="B2281" s="170" t="s">
        <v>22</v>
      </c>
      <c r="C2281" s="293"/>
      <c r="D2281" s="296" t="s">
        <v>172</v>
      </c>
      <c r="E2281" s="287" t="e">
        <f>VLOOKUP(D2281,'[1]2023-2025'!$A:$G,7,0)</f>
        <v>#N/A</v>
      </c>
      <c r="F2281" s="287"/>
      <c r="G2281" s="287"/>
      <c r="H2281" s="288" t="e">
        <v>#N/A</v>
      </c>
      <c r="I2281" s="288" t="e">
        <v>#N/A</v>
      </c>
      <c r="J2281" s="288" t="e">
        <f>VLOOKUP(D2281,[1]Лист3!$A:$AK,37,0)</f>
        <v>#N/A</v>
      </c>
      <c r="K2281" s="289" t="e">
        <v>#N/A</v>
      </c>
      <c r="L2281" s="289"/>
      <c r="M2281" s="289"/>
      <c r="N2281" s="289"/>
      <c r="O2281" s="289" t="e">
        <v>#N/A</v>
      </c>
      <c r="P2281" s="289"/>
      <c r="Q2281" s="297">
        <f>SUM(Q2275:Q2280)</f>
        <v>8156102.9300000006</v>
      </c>
      <c r="R2281" s="297">
        <f>SUM(R2275:R2280)</f>
        <v>8002277.4800000004</v>
      </c>
      <c r="S2281" s="297">
        <f t="shared" ref="S2281:AJ2281" si="343">SUM(S2275:S2280)</f>
        <v>381601.56999999995</v>
      </c>
      <c r="T2281" s="297">
        <f t="shared" si="343"/>
        <v>0</v>
      </c>
      <c r="U2281" s="297">
        <f t="shared" si="343"/>
        <v>0</v>
      </c>
      <c r="V2281" s="297">
        <f t="shared" si="343"/>
        <v>0</v>
      </c>
      <c r="W2281" s="297">
        <f t="shared" si="343"/>
        <v>0</v>
      </c>
      <c r="X2281" s="297">
        <f t="shared" si="343"/>
        <v>56854.27</v>
      </c>
      <c r="Y2281" s="297">
        <f t="shared" si="343"/>
        <v>0</v>
      </c>
      <c r="Z2281" s="297">
        <f t="shared" si="343"/>
        <v>0</v>
      </c>
      <c r="AA2281" s="297">
        <f t="shared" si="343"/>
        <v>0</v>
      </c>
      <c r="AB2281" s="297">
        <f t="shared" si="343"/>
        <v>437600.46</v>
      </c>
      <c r="AC2281" s="297">
        <f t="shared" si="343"/>
        <v>7126221.1800000006</v>
      </c>
      <c r="AD2281" s="297">
        <f t="shared" si="343"/>
        <v>0</v>
      </c>
      <c r="AE2281" s="297">
        <f t="shared" si="343"/>
        <v>0</v>
      </c>
      <c r="AF2281" s="297">
        <f t="shared" si="343"/>
        <v>0</v>
      </c>
      <c r="AG2281" s="297">
        <f>SUM(AG2275:AG2280)</f>
        <v>0</v>
      </c>
      <c r="AH2281" s="297">
        <f t="shared" si="343"/>
        <v>0</v>
      </c>
      <c r="AI2281" s="297">
        <f t="shared" si="343"/>
        <v>0</v>
      </c>
      <c r="AJ2281" s="297">
        <f t="shared" si="343"/>
        <v>153825.45000000001</v>
      </c>
      <c r="AK2281" s="175"/>
      <c r="AL2281" s="175" t="e">
        <v>#N/A</v>
      </c>
      <c r="AM2281" s="175" t="e">
        <v>#N/A</v>
      </c>
      <c r="AN2281" s="175" t="e">
        <v>#N/A</v>
      </c>
    </row>
    <row r="2282" spans="1:40" s="128" customFormat="1" ht="20.3" customHeight="1" x14ac:dyDescent="0.35">
      <c r="A2282" s="256"/>
      <c r="B2282" s="309" t="s">
        <v>34</v>
      </c>
      <c r="C2282" s="309"/>
      <c r="D2282" s="296" t="s">
        <v>172</v>
      </c>
      <c r="E2282" s="287" t="e">
        <f>VLOOKUP(D2282,'[1]2023-2025'!$A:$G,7,0)</f>
        <v>#N/A</v>
      </c>
      <c r="F2282" s="287"/>
      <c r="G2282" s="287"/>
      <c r="H2282" s="288" t="e">
        <v>#N/A</v>
      </c>
      <c r="I2282" s="288" t="e">
        <v>#N/A</v>
      </c>
      <c r="J2282" s="288" t="e">
        <f>VLOOKUP(D2282,[1]Лист3!$A:$AK,37,0)</f>
        <v>#N/A</v>
      </c>
      <c r="K2282" s="289" t="e">
        <v>#N/A</v>
      </c>
      <c r="L2282" s="289"/>
      <c r="M2282" s="289"/>
      <c r="N2282" s="289"/>
      <c r="O2282" s="289" t="e">
        <v>#N/A</v>
      </c>
      <c r="P2282" s="289"/>
      <c r="Q2282" s="297">
        <f>Q2281</f>
        <v>8156102.9300000006</v>
      </c>
      <c r="R2282" s="297">
        <f t="shared" ref="R2282:AJ2282" si="344">R2281</f>
        <v>8002277.4800000004</v>
      </c>
      <c r="S2282" s="297">
        <f t="shared" si="344"/>
        <v>381601.56999999995</v>
      </c>
      <c r="T2282" s="297">
        <f t="shared" si="344"/>
        <v>0</v>
      </c>
      <c r="U2282" s="297">
        <f t="shared" si="344"/>
        <v>0</v>
      </c>
      <c r="V2282" s="297">
        <f t="shared" si="344"/>
        <v>0</v>
      </c>
      <c r="W2282" s="297">
        <f t="shared" si="344"/>
        <v>0</v>
      </c>
      <c r="X2282" s="297">
        <f t="shared" si="344"/>
        <v>56854.27</v>
      </c>
      <c r="Y2282" s="297">
        <f t="shared" si="344"/>
        <v>0</v>
      </c>
      <c r="Z2282" s="297">
        <f t="shared" si="344"/>
        <v>0</v>
      </c>
      <c r="AA2282" s="297">
        <f t="shared" si="344"/>
        <v>0</v>
      </c>
      <c r="AB2282" s="297">
        <f t="shared" si="344"/>
        <v>437600.46</v>
      </c>
      <c r="AC2282" s="297">
        <f t="shared" si="344"/>
        <v>7126221.1800000006</v>
      </c>
      <c r="AD2282" s="297">
        <f t="shared" si="344"/>
        <v>0</v>
      </c>
      <c r="AE2282" s="297">
        <f t="shared" si="344"/>
        <v>0</v>
      </c>
      <c r="AF2282" s="297">
        <f t="shared" si="344"/>
        <v>0</v>
      </c>
      <c r="AG2282" s="297">
        <f t="shared" si="344"/>
        <v>0</v>
      </c>
      <c r="AH2282" s="297">
        <f t="shared" si="344"/>
        <v>0</v>
      </c>
      <c r="AI2282" s="297">
        <f t="shared" si="344"/>
        <v>0</v>
      </c>
      <c r="AJ2282" s="297">
        <f t="shared" si="344"/>
        <v>153825.45000000001</v>
      </c>
      <c r="AK2282" s="175"/>
      <c r="AL2282" s="175" t="e">
        <v>#N/A</v>
      </c>
      <c r="AM2282" s="175" t="e">
        <v>#N/A</v>
      </c>
      <c r="AN2282" s="175" t="e">
        <v>#N/A</v>
      </c>
    </row>
    <row r="2283" spans="1:40" s="128" customFormat="1" ht="20.3" customHeight="1" x14ac:dyDescent="0.35">
      <c r="A2283" s="256"/>
      <c r="B2283" s="275"/>
      <c r="C2283" s="275"/>
      <c r="D2283" s="328"/>
      <c r="E2283" s="287"/>
      <c r="F2283" s="287"/>
      <c r="G2283" s="287"/>
      <c r="H2283" s="288"/>
      <c r="I2283" s="288"/>
      <c r="J2283" s="288"/>
      <c r="K2283" s="289"/>
      <c r="L2283" s="289"/>
      <c r="M2283" s="289"/>
      <c r="N2283" s="289"/>
      <c r="O2283" s="289"/>
      <c r="P2283" s="289"/>
      <c r="Q2283" s="329"/>
      <c r="R2283" s="329"/>
      <c r="S2283" s="329"/>
      <c r="T2283" s="329"/>
      <c r="U2283" s="329"/>
      <c r="V2283" s="329"/>
      <c r="W2283" s="329"/>
      <c r="X2283" s="344" t="s">
        <v>1887</v>
      </c>
      <c r="Y2283" s="329"/>
      <c r="Z2283" s="329"/>
      <c r="AA2283" s="329"/>
      <c r="AB2283" s="329"/>
      <c r="AC2283" s="329"/>
      <c r="AD2283" s="329"/>
      <c r="AE2283" s="329"/>
      <c r="AF2283" s="329"/>
      <c r="AG2283" s="329"/>
      <c r="AH2283" s="329"/>
      <c r="AI2283" s="329"/>
      <c r="AJ2283" s="329"/>
      <c r="AK2283" s="175"/>
      <c r="AL2283" s="175" t="e">
        <v>#N/A</v>
      </c>
      <c r="AM2283" s="175" t="e">
        <v>#N/A</v>
      </c>
      <c r="AN2283" s="175" t="e">
        <v>#N/A</v>
      </c>
    </row>
    <row r="2284" spans="1:40" s="128" customFormat="1" ht="20.3" customHeight="1" x14ac:dyDescent="0.35">
      <c r="A2284" s="256"/>
      <c r="B2284" s="275"/>
      <c r="C2284" s="275"/>
      <c r="D2284" s="328"/>
      <c r="E2284" s="287"/>
      <c r="F2284" s="287"/>
      <c r="G2284" s="287"/>
      <c r="H2284" s="288"/>
      <c r="I2284" s="288"/>
      <c r="J2284" s="288"/>
      <c r="K2284" s="289"/>
      <c r="L2284" s="289"/>
      <c r="M2284" s="289"/>
      <c r="N2284" s="289"/>
      <c r="O2284" s="289"/>
      <c r="P2284" s="289"/>
      <c r="Q2284" s="329"/>
      <c r="R2284" s="329"/>
      <c r="S2284" s="329"/>
      <c r="T2284" s="329"/>
      <c r="U2284" s="329"/>
      <c r="V2284" s="329"/>
      <c r="W2284" s="329"/>
      <c r="X2284" s="344" t="s">
        <v>1888</v>
      </c>
      <c r="Y2284" s="329"/>
      <c r="Z2284" s="329"/>
      <c r="AA2284" s="329"/>
      <c r="AB2284" s="329"/>
      <c r="AC2284" s="329"/>
      <c r="AD2284" s="329"/>
      <c r="AE2284" s="329"/>
      <c r="AF2284" s="329"/>
      <c r="AG2284" s="329"/>
      <c r="AH2284" s="329"/>
      <c r="AI2284" s="329"/>
      <c r="AJ2284" s="329"/>
      <c r="AK2284" s="175"/>
      <c r="AL2284" s="175" t="e">
        <v>#N/A</v>
      </c>
      <c r="AM2284" s="175" t="e">
        <v>#N/A</v>
      </c>
      <c r="AN2284" s="175" t="e">
        <v>#N/A</v>
      </c>
    </row>
    <row r="2285" spans="1:40" s="128" customFormat="1" ht="20.3" customHeight="1" x14ac:dyDescent="0.35">
      <c r="A2285" s="256">
        <v>2024</v>
      </c>
      <c r="B2285" s="184">
        <f>B2280+1</f>
        <v>929</v>
      </c>
      <c r="C2285" s="293" t="s">
        <v>1635</v>
      </c>
      <c r="D2285" s="184">
        <v>41531</v>
      </c>
      <c r="E2285" s="287"/>
      <c r="F2285" s="287"/>
      <c r="G2285" s="287"/>
      <c r="H2285" s="288"/>
      <c r="I2285" s="288"/>
      <c r="J2285" s="288"/>
      <c r="K2285" s="289"/>
      <c r="L2285" s="289"/>
      <c r="M2285" s="289"/>
      <c r="N2285" s="289"/>
      <c r="O2285" s="289"/>
      <c r="P2285" s="289"/>
      <c r="Q2285" s="186">
        <f>SUM(S2285:AJ2285)</f>
        <v>53652.2</v>
      </c>
      <c r="R2285" s="186">
        <f>SUM(S2285:AI2285)</f>
        <v>53652.2</v>
      </c>
      <c r="S2285" s="433">
        <v>0</v>
      </c>
      <c r="T2285" s="433">
        <v>0</v>
      </c>
      <c r="U2285" s="433">
        <v>0</v>
      </c>
      <c r="V2285" s="433">
        <v>0</v>
      </c>
      <c r="W2285" s="433">
        <v>0</v>
      </c>
      <c r="X2285" s="433">
        <v>0</v>
      </c>
      <c r="Y2285" s="433">
        <v>0</v>
      </c>
      <c r="Z2285" s="433">
        <v>0</v>
      </c>
      <c r="AA2285" s="433">
        <v>0</v>
      </c>
      <c r="AB2285" s="433">
        <v>0</v>
      </c>
      <c r="AC2285" s="433">
        <v>0</v>
      </c>
      <c r="AD2285" s="433">
        <v>0</v>
      </c>
      <c r="AE2285" s="433">
        <v>0</v>
      </c>
      <c r="AF2285" s="433">
        <v>0</v>
      </c>
      <c r="AG2285" s="433">
        <v>53652.2</v>
      </c>
      <c r="AH2285" s="433">
        <v>0</v>
      </c>
      <c r="AI2285" s="433">
        <v>0</v>
      </c>
      <c r="AJ2285" s="433">
        <v>0</v>
      </c>
      <c r="AK2285" s="175"/>
      <c r="AL2285" s="175">
        <v>4135987.4</v>
      </c>
      <c r="AM2285" s="175">
        <v>4220313.46</v>
      </c>
      <c r="AN2285" s="175">
        <v>84326.06</v>
      </c>
    </row>
    <row r="2286" spans="1:40" s="128" customFormat="1" ht="20.3" customHeight="1" x14ac:dyDescent="0.35">
      <c r="A2286" s="256"/>
      <c r="B2286" s="170" t="s">
        <v>22</v>
      </c>
      <c r="C2286" s="293"/>
      <c r="D2286" s="296" t="s">
        <v>172</v>
      </c>
      <c r="E2286" s="287"/>
      <c r="F2286" s="287"/>
      <c r="G2286" s="287"/>
      <c r="H2286" s="288"/>
      <c r="I2286" s="288"/>
      <c r="J2286" s="288"/>
      <c r="K2286" s="289"/>
      <c r="L2286" s="289"/>
      <c r="M2286" s="289"/>
      <c r="N2286" s="289"/>
      <c r="O2286" s="289"/>
      <c r="P2286" s="289"/>
      <c r="Q2286" s="297">
        <f>SUM(Q2285)</f>
        <v>53652.2</v>
      </c>
      <c r="R2286" s="297">
        <f t="shared" ref="R2286:AJ2287" si="345">SUM(R2285)</f>
        <v>53652.2</v>
      </c>
      <c r="S2286" s="297">
        <f t="shared" si="345"/>
        <v>0</v>
      </c>
      <c r="T2286" s="297">
        <f t="shared" si="345"/>
        <v>0</v>
      </c>
      <c r="U2286" s="297">
        <f t="shared" si="345"/>
        <v>0</v>
      </c>
      <c r="V2286" s="297">
        <f t="shared" si="345"/>
        <v>0</v>
      </c>
      <c r="W2286" s="297">
        <f t="shared" si="345"/>
        <v>0</v>
      </c>
      <c r="X2286" s="297">
        <f t="shared" si="345"/>
        <v>0</v>
      </c>
      <c r="Y2286" s="297">
        <f t="shared" si="345"/>
        <v>0</v>
      </c>
      <c r="Z2286" s="297">
        <f t="shared" si="345"/>
        <v>0</v>
      </c>
      <c r="AA2286" s="297">
        <f t="shared" si="345"/>
        <v>0</v>
      </c>
      <c r="AB2286" s="297">
        <f t="shared" si="345"/>
        <v>0</v>
      </c>
      <c r="AC2286" s="297">
        <f t="shared" si="345"/>
        <v>0</v>
      </c>
      <c r="AD2286" s="297">
        <f t="shared" si="345"/>
        <v>0</v>
      </c>
      <c r="AE2286" s="297">
        <f t="shared" si="345"/>
        <v>0</v>
      </c>
      <c r="AF2286" s="297">
        <f t="shared" si="345"/>
        <v>0</v>
      </c>
      <c r="AG2286" s="297">
        <f t="shared" si="345"/>
        <v>53652.2</v>
      </c>
      <c r="AH2286" s="297">
        <f t="shared" si="345"/>
        <v>0</v>
      </c>
      <c r="AI2286" s="297">
        <f t="shared" si="345"/>
        <v>0</v>
      </c>
      <c r="AJ2286" s="297">
        <f t="shared" si="345"/>
        <v>0</v>
      </c>
      <c r="AK2286" s="175"/>
      <c r="AL2286" s="175" t="e">
        <v>#N/A</v>
      </c>
      <c r="AM2286" s="175" t="e">
        <v>#N/A</v>
      </c>
      <c r="AN2286" s="175" t="e">
        <v>#N/A</v>
      </c>
    </row>
    <row r="2287" spans="1:40" s="128" customFormat="1" ht="20.3" customHeight="1" x14ac:dyDescent="0.35">
      <c r="A2287" s="256"/>
      <c r="B2287" s="309" t="s">
        <v>34</v>
      </c>
      <c r="C2287" s="309"/>
      <c r="D2287" s="296" t="s">
        <v>172</v>
      </c>
      <c r="E2287" s="287"/>
      <c r="F2287" s="287"/>
      <c r="G2287" s="287"/>
      <c r="H2287" s="288"/>
      <c r="I2287" s="288"/>
      <c r="J2287" s="288"/>
      <c r="K2287" s="289"/>
      <c r="L2287" s="289"/>
      <c r="M2287" s="289"/>
      <c r="N2287" s="289"/>
      <c r="O2287" s="289"/>
      <c r="P2287" s="289"/>
      <c r="Q2287" s="297">
        <f>SUM(Q2286)</f>
        <v>53652.2</v>
      </c>
      <c r="R2287" s="297">
        <f t="shared" si="345"/>
        <v>53652.2</v>
      </c>
      <c r="S2287" s="297">
        <f t="shared" si="345"/>
        <v>0</v>
      </c>
      <c r="T2287" s="297">
        <f t="shared" si="345"/>
        <v>0</v>
      </c>
      <c r="U2287" s="297">
        <f t="shared" si="345"/>
        <v>0</v>
      </c>
      <c r="V2287" s="297">
        <f t="shared" si="345"/>
        <v>0</v>
      </c>
      <c r="W2287" s="297">
        <f t="shared" si="345"/>
        <v>0</v>
      </c>
      <c r="X2287" s="297">
        <f t="shared" si="345"/>
        <v>0</v>
      </c>
      <c r="Y2287" s="297">
        <f t="shared" si="345"/>
        <v>0</v>
      </c>
      <c r="Z2287" s="297">
        <f t="shared" si="345"/>
        <v>0</v>
      </c>
      <c r="AA2287" s="297">
        <f t="shared" si="345"/>
        <v>0</v>
      </c>
      <c r="AB2287" s="297">
        <f t="shared" si="345"/>
        <v>0</v>
      </c>
      <c r="AC2287" s="297">
        <f t="shared" si="345"/>
        <v>0</v>
      </c>
      <c r="AD2287" s="297">
        <f t="shared" si="345"/>
        <v>0</v>
      </c>
      <c r="AE2287" s="297">
        <f t="shared" si="345"/>
        <v>0</v>
      </c>
      <c r="AF2287" s="297">
        <f t="shared" si="345"/>
        <v>0</v>
      </c>
      <c r="AG2287" s="297">
        <f t="shared" si="345"/>
        <v>53652.2</v>
      </c>
      <c r="AH2287" s="297">
        <f t="shared" si="345"/>
        <v>0</v>
      </c>
      <c r="AI2287" s="297">
        <f t="shared" si="345"/>
        <v>0</v>
      </c>
      <c r="AJ2287" s="297">
        <f t="shared" si="345"/>
        <v>0</v>
      </c>
      <c r="AK2287" s="175"/>
      <c r="AL2287" s="175" t="e">
        <v>#N/A</v>
      </c>
      <c r="AM2287" s="175" t="e">
        <v>#N/A</v>
      </c>
      <c r="AN2287" s="175" t="e">
        <v>#N/A</v>
      </c>
    </row>
    <row r="2288" spans="1:40" s="128" customFormat="1" ht="20.3" customHeight="1" x14ac:dyDescent="0.35">
      <c r="A2288" s="256"/>
      <c r="B2288" s="298"/>
      <c r="C2288" s="275"/>
      <c r="D2288" s="275"/>
      <c r="E2288" s="287">
        <f>VLOOKUP(D2288,'[1]2023-2025'!$A:$G,7,0)</f>
        <v>0</v>
      </c>
      <c r="F2288" s="287"/>
      <c r="G2288" s="287"/>
      <c r="H2288" s="288" t="e">
        <v>#N/A</v>
      </c>
      <c r="I2288" s="288" t="e">
        <v>#N/A</v>
      </c>
      <c r="J2288" s="288" t="e">
        <f>VLOOKUP(D2288,[1]Лист3!$A:$AK,37,0)</f>
        <v>#N/A</v>
      </c>
      <c r="K2288" s="289" t="e">
        <v>#N/A</v>
      </c>
      <c r="L2288" s="289"/>
      <c r="M2288" s="289"/>
      <c r="N2288" s="289"/>
      <c r="O2288" s="289" t="e">
        <v>#N/A</v>
      </c>
      <c r="P2288" s="289"/>
      <c r="Q2288" s="275"/>
      <c r="R2288" s="275"/>
      <c r="S2288" s="277"/>
      <c r="T2288" s="277"/>
      <c r="U2288" s="277"/>
      <c r="V2288" s="277"/>
      <c r="W2288" s="277"/>
      <c r="X2288" s="277" t="s">
        <v>4464</v>
      </c>
      <c r="Y2288" s="299"/>
      <c r="Z2288" s="277"/>
      <c r="AA2288" s="277"/>
      <c r="AB2288" s="277"/>
      <c r="AC2288" s="277"/>
      <c r="AD2288" s="277"/>
      <c r="AE2288" s="277"/>
      <c r="AF2288" s="277"/>
      <c r="AG2288" s="277"/>
      <c r="AH2288" s="277"/>
      <c r="AI2288" s="277"/>
      <c r="AJ2288" s="277"/>
      <c r="AK2288" s="175"/>
      <c r="AL2288" s="175" t="e">
        <v>#N/A</v>
      </c>
      <c r="AM2288" s="175" t="e">
        <v>#N/A</v>
      </c>
      <c r="AN2288" s="175" t="e">
        <v>#N/A</v>
      </c>
    </row>
    <row r="2289" spans="1:40" s="128" customFormat="1" ht="20.3" customHeight="1" x14ac:dyDescent="0.35">
      <c r="A2289" s="256"/>
      <c r="B2289" s="298"/>
      <c r="C2289" s="311"/>
      <c r="D2289" s="311"/>
      <c r="E2289" s="287">
        <f>VLOOKUP(D2289,'[1]2023-2025'!$A:$G,7,0)</f>
        <v>0</v>
      </c>
      <c r="F2289" s="287"/>
      <c r="G2289" s="287"/>
      <c r="H2289" s="288" t="e">
        <v>#N/A</v>
      </c>
      <c r="I2289" s="288" t="e">
        <v>#N/A</v>
      </c>
      <c r="J2289" s="288" t="e">
        <f>VLOOKUP(D2289,[1]Лист3!$A:$AK,37,0)</f>
        <v>#N/A</v>
      </c>
      <c r="K2289" s="289" t="e">
        <v>#N/A</v>
      </c>
      <c r="L2289" s="289"/>
      <c r="M2289" s="289"/>
      <c r="N2289" s="289"/>
      <c r="O2289" s="289" t="e">
        <v>#N/A</v>
      </c>
      <c r="P2289" s="289"/>
      <c r="Q2289" s="311"/>
      <c r="R2289" s="311"/>
      <c r="S2289" s="316"/>
      <c r="T2289" s="316"/>
      <c r="U2289" s="316"/>
      <c r="V2289" s="316"/>
      <c r="W2289" s="316"/>
      <c r="X2289" s="311" t="s">
        <v>4465</v>
      </c>
      <c r="Y2289" s="316"/>
      <c r="Z2289" s="316"/>
      <c r="AA2289" s="316"/>
      <c r="AB2289" s="316"/>
      <c r="AC2289" s="316"/>
      <c r="AD2289" s="316"/>
      <c r="AE2289" s="316"/>
      <c r="AF2289" s="316"/>
      <c r="AG2289" s="316"/>
      <c r="AH2289" s="316"/>
      <c r="AI2289" s="316"/>
      <c r="AJ2289" s="316"/>
      <c r="AK2289" s="175"/>
      <c r="AL2289" s="175" t="e">
        <v>#N/A</v>
      </c>
      <c r="AM2289" s="175" t="e">
        <v>#N/A</v>
      </c>
      <c r="AN2289" s="175" t="e">
        <v>#N/A</v>
      </c>
    </row>
    <row r="2290" spans="1:40" s="128" customFormat="1" ht="23.25" customHeight="1" x14ac:dyDescent="0.35">
      <c r="A2290" s="256">
        <v>2024</v>
      </c>
      <c r="B2290" s="184">
        <f>B2285+1</f>
        <v>930</v>
      </c>
      <c r="C2290" s="248" t="s">
        <v>639</v>
      </c>
      <c r="D2290" s="184">
        <v>42968</v>
      </c>
      <c r="E2290" s="287">
        <f>VLOOKUP(D2290,'[1]2023-2025'!$A:$G,7,0)</f>
        <v>2023</v>
      </c>
      <c r="F2290" s="287"/>
      <c r="G2290" s="287" t="s">
        <v>1899</v>
      </c>
      <c r="H2290" s="288">
        <v>45001</v>
      </c>
      <c r="I2290" s="288" t="e">
        <v>#N/A</v>
      </c>
      <c r="J2290" s="288" t="e">
        <f>VLOOKUP(D2290,[1]Лист3!$A:$AK,37,0)</f>
        <v>#N/A</v>
      </c>
      <c r="K2290" s="289">
        <f>INDEX('[1]2023-2025'!$G:$G,MATCH(D2290,'[1]2023-2025'!$A:$A,0))</f>
        <v>2023</v>
      </c>
      <c r="L2290" s="289"/>
      <c r="M2290" s="289"/>
      <c r="N2290" s="289"/>
      <c r="O2290" s="289" t="s">
        <v>2744</v>
      </c>
      <c r="P2290" s="289">
        <v>0</v>
      </c>
      <c r="Q2290" s="186">
        <f t="shared" ref="Q2290:Q2291" si="346">SUM(S2290:AJ2290)</f>
        <v>1616199.16</v>
      </c>
      <c r="R2290" s="186">
        <f>SUM(S2290:AI2290)</f>
        <v>1593419.14</v>
      </c>
      <c r="S2290" s="433">
        <v>0</v>
      </c>
      <c r="T2290" s="433">
        <v>0</v>
      </c>
      <c r="U2290" s="433">
        <v>0</v>
      </c>
      <c r="V2290" s="433">
        <v>0</v>
      </c>
      <c r="W2290" s="433">
        <v>0</v>
      </c>
      <c r="X2290" s="433">
        <v>0</v>
      </c>
      <c r="Y2290" s="433">
        <v>0</v>
      </c>
      <c r="Z2290" s="433">
        <v>0</v>
      </c>
      <c r="AA2290" s="433">
        <v>1593419.14</v>
      </c>
      <c r="AB2290" s="433">
        <v>0</v>
      </c>
      <c r="AC2290" s="433">
        <v>0</v>
      </c>
      <c r="AD2290" s="433">
        <v>0</v>
      </c>
      <c r="AE2290" s="433">
        <v>0</v>
      </c>
      <c r="AF2290" s="433">
        <v>0</v>
      </c>
      <c r="AG2290" s="433">
        <v>0</v>
      </c>
      <c r="AH2290" s="433">
        <v>0</v>
      </c>
      <c r="AI2290" s="433">
        <v>0</v>
      </c>
      <c r="AJ2290" s="433">
        <v>22780.02</v>
      </c>
      <c r="AK2290" s="175"/>
      <c r="AL2290" s="175">
        <v>2616637</v>
      </c>
      <c r="AM2290" s="175">
        <v>4299771.8</v>
      </c>
      <c r="AN2290" s="175">
        <v>1683134.7999999998</v>
      </c>
    </row>
    <row r="2291" spans="1:40" s="128" customFormat="1" ht="23.25" customHeight="1" x14ac:dyDescent="0.35">
      <c r="A2291" s="256">
        <v>2024</v>
      </c>
      <c r="B2291" s="184">
        <f>B2290+1</f>
        <v>931</v>
      </c>
      <c r="C2291" s="248" t="s">
        <v>640</v>
      </c>
      <c r="D2291" s="184">
        <v>42970</v>
      </c>
      <c r="E2291" s="287">
        <f>VLOOKUP(D2291,'[1]2023-2025'!$A:$G,7,0)</f>
        <v>2023</v>
      </c>
      <c r="F2291" s="287"/>
      <c r="G2291" s="287" t="s">
        <v>1899</v>
      </c>
      <c r="H2291" s="288">
        <v>45001</v>
      </c>
      <c r="I2291" s="288" t="e">
        <v>#N/A</v>
      </c>
      <c r="J2291" s="288" t="e">
        <f>VLOOKUP(D2291,[1]Лист3!$A:$AK,37,0)</f>
        <v>#N/A</v>
      </c>
      <c r="K2291" s="289">
        <f>INDEX('[1]2023-2025'!$G:$G,MATCH(D2291,'[1]2023-2025'!$A:$A,0))</f>
        <v>2023</v>
      </c>
      <c r="L2291" s="289"/>
      <c r="M2291" s="289"/>
      <c r="N2291" s="289"/>
      <c r="O2291" s="289" t="s">
        <v>2744</v>
      </c>
      <c r="P2291" s="289">
        <v>0</v>
      </c>
      <c r="Q2291" s="186">
        <f t="shared" si="346"/>
        <v>1765620.61</v>
      </c>
      <c r="R2291" s="186">
        <f>SUM(S2291:AI2291)</f>
        <v>1742840.59</v>
      </c>
      <c r="S2291" s="433">
        <v>0</v>
      </c>
      <c r="T2291" s="433">
        <v>0</v>
      </c>
      <c r="U2291" s="433">
        <v>0</v>
      </c>
      <c r="V2291" s="433">
        <v>0</v>
      </c>
      <c r="W2291" s="433">
        <v>0</v>
      </c>
      <c r="X2291" s="433">
        <v>0</v>
      </c>
      <c r="Y2291" s="433">
        <v>0</v>
      </c>
      <c r="Z2291" s="433">
        <v>0</v>
      </c>
      <c r="AA2291" s="433">
        <v>1742840.59</v>
      </c>
      <c r="AB2291" s="433">
        <v>0</v>
      </c>
      <c r="AC2291" s="433">
        <v>0</v>
      </c>
      <c r="AD2291" s="433">
        <v>0</v>
      </c>
      <c r="AE2291" s="433">
        <v>0</v>
      </c>
      <c r="AF2291" s="433">
        <v>0</v>
      </c>
      <c r="AG2291" s="433">
        <v>0</v>
      </c>
      <c r="AH2291" s="433">
        <v>0</v>
      </c>
      <c r="AI2291" s="433">
        <v>0</v>
      </c>
      <c r="AJ2291" s="433">
        <v>22780.02</v>
      </c>
      <c r="AK2291" s="175"/>
      <c r="AL2291" s="175">
        <v>2070759.49</v>
      </c>
      <c r="AM2291" s="175">
        <v>3899471.06</v>
      </c>
      <c r="AN2291" s="175">
        <v>1828711.57</v>
      </c>
    </row>
    <row r="2292" spans="1:40" s="128" customFormat="1" ht="20.3" customHeight="1" x14ac:dyDescent="0.35">
      <c r="A2292" s="256"/>
      <c r="B2292" s="170" t="s">
        <v>22</v>
      </c>
      <c r="C2292" s="293"/>
      <c r="D2292" s="296" t="s">
        <v>172</v>
      </c>
      <c r="E2292" s="287" t="e">
        <f>VLOOKUP(D2292,'[1]2023-2025'!$A:$G,7,0)</f>
        <v>#N/A</v>
      </c>
      <c r="F2292" s="287"/>
      <c r="G2292" s="287"/>
      <c r="H2292" s="288" t="e">
        <v>#N/A</v>
      </c>
      <c r="I2292" s="288" t="e">
        <v>#N/A</v>
      </c>
      <c r="J2292" s="288" t="e">
        <f>VLOOKUP(D2292,[1]Лист3!$A:$AK,37,0)</f>
        <v>#N/A</v>
      </c>
      <c r="K2292" s="289" t="e">
        <v>#N/A</v>
      </c>
      <c r="L2292" s="289"/>
      <c r="M2292" s="289"/>
      <c r="N2292" s="289"/>
      <c r="O2292" s="289" t="e">
        <v>#N/A</v>
      </c>
      <c r="P2292" s="289"/>
      <c r="Q2292" s="297">
        <f>SUM(Q2290:Q2291)</f>
        <v>3381819.77</v>
      </c>
      <c r="R2292" s="297">
        <f t="shared" ref="R2292:AJ2292" si="347">SUM(R2290:R2291)</f>
        <v>3336259.73</v>
      </c>
      <c r="S2292" s="297">
        <f t="shared" si="347"/>
        <v>0</v>
      </c>
      <c r="T2292" s="297">
        <f t="shared" si="347"/>
        <v>0</v>
      </c>
      <c r="U2292" s="297">
        <f t="shared" si="347"/>
        <v>0</v>
      </c>
      <c r="V2292" s="297">
        <f t="shared" si="347"/>
        <v>0</v>
      </c>
      <c r="W2292" s="297">
        <f t="shared" si="347"/>
        <v>0</v>
      </c>
      <c r="X2292" s="297">
        <f t="shared" si="347"/>
        <v>0</v>
      </c>
      <c r="Y2292" s="297">
        <f t="shared" si="347"/>
        <v>0</v>
      </c>
      <c r="Z2292" s="297">
        <f t="shared" si="347"/>
        <v>0</v>
      </c>
      <c r="AA2292" s="297">
        <f t="shared" si="347"/>
        <v>3336259.73</v>
      </c>
      <c r="AB2292" s="297">
        <f t="shared" si="347"/>
        <v>0</v>
      </c>
      <c r="AC2292" s="297">
        <f t="shared" si="347"/>
        <v>0</v>
      </c>
      <c r="AD2292" s="297">
        <f t="shared" si="347"/>
        <v>0</v>
      </c>
      <c r="AE2292" s="297">
        <f t="shared" si="347"/>
        <v>0</v>
      </c>
      <c r="AF2292" s="297">
        <f t="shared" si="347"/>
        <v>0</v>
      </c>
      <c r="AG2292" s="297">
        <f t="shared" si="347"/>
        <v>0</v>
      </c>
      <c r="AH2292" s="297">
        <f t="shared" si="347"/>
        <v>0</v>
      </c>
      <c r="AI2292" s="297">
        <f t="shared" si="347"/>
        <v>0</v>
      </c>
      <c r="AJ2292" s="297">
        <f t="shared" si="347"/>
        <v>45560.04</v>
      </c>
      <c r="AK2292" s="175"/>
      <c r="AL2292" s="175" t="e">
        <v>#N/A</v>
      </c>
      <c r="AM2292" s="175" t="e">
        <v>#N/A</v>
      </c>
      <c r="AN2292" s="175" t="e">
        <v>#N/A</v>
      </c>
    </row>
    <row r="2293" spans="1:40" s="128" customFormat="1" ht="20.3" customHeight="1" x14ac:dyDescent="0.35">
      <c r="A2293" s="256"/>
      <c r="B2293" s="309" t="s">
        <v>34</v>
      </c>
      <c r="C2293" s="309"/>
      <c r="D2293" s="296" t="s">
        <v>172</v>
      </c>
      <c r="E2293" s="287" t="e">
        <f>VLOOKUP(D2293,'[1]2023-2025'!$A:$G,7,0)</f>
        <v>#N/A</v>
      </c>
      <c r="F2293" s="287"/>
      <c r="G2293" s="287"/>
      <c r="H2293" s="288" t="e">
        <v>#N/A</v>
      </c>
      <c r="I2293" s="288" t="e">
        <v>#N/A</v>
      </c>
      <c r="J2293" s="288" t="e">
        <f>VLOOKUP(D2293,[1]Лист3!$A:$AK,37,0)</f>
        <v>#N/A</v>
      </c>
      <c r="K2293" s="289" t="e">
        <v>#N/A</v>
      </c>
      <c r="L2293" s="289"/>
      <c r="M2293" s="289"/>
      <c r="N2293" s="289"/>
      <c r="O2293" s="289" t="e">
        <v>#N/A</v>
      </c>
      <c r="P2293" s="289"/>
      <c r="Q2293" s="297">
        <f>Q2292</f>
        <v>3381819.77</v>
      </c>
      <c r="R2293" s="297">
        <f t="shared" ref="R2293:AJ2293" si="348">R2292</f>
        <v>3336259.73</v>
      </c>
      <c r="S2293" s="297">
        <f t="shared" si="348"/>
        <v>0</v>
      </c>
      <c r="T2293" s="297">
        <f t="shared" si="348"/>
        <v>0</v>
      </c>
      <c r="U2293" s="297">
        <f t="shared" si="348"/>
        <v>0</v>
      </c>
      <c r="V2293" s="297">
        <f t="shared" si="348"/>
        <v>0</v>
      </c>
      <c r="W2293" s="297">
        <f t="shared" si="348"/>
        <v>0</v>
      </c>
      <c r="X2293" s="297">
        <f t="shared" si="348"/>
        <v>0</v>
      </c>
      <c r="Y2293" s="297">
        <f t="shared" si="348"/>
        <v>0</v>
      </c>
      <c r="Z2293" s="297">
        <f t="shared" si="348"/>
        <v>0</v>
      </c>
      <c r="AA2293" s="297">
        <f t="shared" si="348"/>
        <v>3336259.73</v>
      </c>
      <c r="AB2293" s="297">
        <f t="shared" si="348"/>
        <v>0</v>
      </c>
      <c r="AC2293" s="297">
        <f t="shared" si="348"/>
        <v>0</v>
      </c>
      <c r="AD2293" s="297">
        <f t="shared" si="348"/>
        <v>0</v>
      </c>
      <c r="AE2293" s="297">
        <f t="shared" si="348"/>
        <v>0</v>
      </c>
      <c r="AF2293" s="297">
        <f t="shared" si="348"/>
        <v>0</v>
      </c>
      <c r="AG2293" s="297">
        <f t="shared" si="348"/>
        <v>0</v>
      </c>
      <c r="AH2293" s="297">
        <f t="shared" si="348"/>
        <v>0</v>
      </c>
      <c r="AI2293" s="297">
        <f t="shared" si="348"/>
        <v>0</v>
      </c>
      <c r="AJ2293" s="297">
        <f t="shared" si="348"/>
        <v>45560.04</v>
      </c>
      <c r="AK2293" s="175"/>
      <c r="AL2293" s="175" t="e">
        <v>#N/A</v>
      </c>
      <c r="AM2293" s="175" t="e">
        <v>#N/A</v>
      </c>
      <c r="AN2293" s="175" t="e">
        <v>#N/A</v>
      </c>
    </row>
    <row r="2294" spans="1:40" s="128" customFormat="1" ht="20.3" customHeight="1" x14ac:dyDescent="0.35">
      <c r="A2294" s="256"/>
      <c r="B2294" s="298"/>
      <c r="C2294" s="275"/>
      <c r="D2294" s="275"/>
      <c r="E2294" s="287">
        <f>VLOOKUP(D2294,'[1]2023-2025'!$A:$G,7,0)</f>
        <v>0</v>
      </c>
      <c r="F2294" s="287"/>
      <c r="G2294" s="287"/>
      <c r="H2294" s="288" t="e">
        <v>#N/A</v>
      </c>
      <c r="I2294" s="288" t="e">
        <v>#N/A</v>
      </c>
      <c r="J2294" s="288" t="e">
        <f>VLOOKUP(D2294,[1]Лист3!$A:$AK,37,0)</f>
        <v>#N/A</v>
      </c>
      <c r="K2294" s="289" t="e">
        <v>#N/A</v>
      </c>
      <c r="L2294" s="289"/>
      <c r="M2294" s="289"/>
      <c r="N2294" s="289"/>
      <c r="O2294" s="289" t="e">
        <v>#N/A</v>
      </c>
      <c r="P2294" s="289"/>
      <c r="Q2294" s="275"/>
      <c r="R2294" s="275"/>
      <c r="S2294" s="277"/>
      <c r="T2294" s="277"/>
      <c r="U2294" s="277"/>
      <c r="V2294" s="277"/>
      <c r="W2294" s="277"/>
      <c r="X2294" s="277" t="s">
        <v>4466</v>
      </c>
      <c r="Y2294" s="277"/>
      <c r="Z2294" s="277"/>
      <c r="AA2294" s="277"/>
      <c r="AB2294" s="277"/>
      <c r="AC2294" s="277"/>
      <c r="AD2294" s="277"/>
      <c r="AE2294" s="277"/>
      <c r="AF2294" s="277"/>
      <c r="AG2294" s="277"/>
      <c r="AH2294" s="277"/>
      <c r="AI2294" s="277"/>
      <c r="AJ2294" s="277"/>
      <c r="AK2294" s="175"/>
      <c r="AL2294" s="175" t="e">
        <v>#N/A</v>
      </c>
      <c r="AM2294" s="175" t="e">
        <v>#N/A</v>
      </c>
      <c r="AN2294" s="175" t="e">
        <v>#N/A</v>
      </c>
    </row>
    <row r="2295" spans="1:40" s="128" customFormat="1" ht="20.3" customHeight="1" x14ac:dyDescent="0.35">
      <c r="A2295" s="256"/>
      <c r="B2295" s="298"/>
      <c r="C2295" s="311"/>
      <c r="D2295" s="311"/>
      <c r="E2295" s="287">
        <f>VLOOKUP(D2295,'[1]2023-2025'!$A:$G,7,0)</f>
        <v>0</v>
      </c>
      <c r="F2295" s="287"/>
      <c r="G2295" s="287"/>
      <c r="H2295" s="288" t="e">
        <v>#N/A</v>
      </c>
      <c r="I2295" s="288" t="e">
        <v>#N/A</v>
      </c>
      <c r="J2295" s="288" t="e">
        <f>VLOOKUP(D2295,[1]Лист3!$A:$AK,37,0)</f>
        <v>#N/A</v>
      </c>
      <c r="K2295" s="289" t="e">
        <v>#N/A</v>
      </c>
      <c r="L2295" s="289"/>
      <c r="M2295" s="289"/>
      <c r="N2295" s="289"/>
      <c r="O2295" s="289" t="e">
        <v>#N/A</v>
      </c>
      <c r="P2295" s="289"/>
      <c r="Q2295" s="311"/>
      <c r="R2295" s="311"/>
      <c r="S2295" s="316"/>
      <c r="T2295" s="316"/>
      <c r="U2295" s="316"/>
      <c r="V2295" s="316"/>
      <c r="W2295" s="316"/>
      <c r="X2295" s="316" t="s">
        <v>4467</v>
      </c>
      <c r="Y2295" s="316"/>
      <c r="Z2295" s="316"/>
      <c r="AA2295" s="316"/>
      <c r="AB2295" s="316"/>
      <c r="AC2295" s="316"/>
      <c r="AD2295" s="316"/>
      <c r="AE2295" s="316"/>
      <c r="AF2295" s="316"/>
      <c r="AG2295" s="316"/>
      <c r="AH2295" s="316"/>
      <c r="AI2295" s="316"/>
      <c r="AJ2295" s="316"/>
      <c r="AK2295" s="175"/>
      <c r="AL2295" s="175" t="e">
        <v>#N/A</v>
      </c>
      <c r="AM2295" s="175" t="e">
        <v>#N/A</v>
      </c>
      <c r="AN2295" s="175" t="e">
        <v>#N/A</v>
      </c>
    </row>
    <row r="2296" spans="1:40" s="128" customFormat="1" ht="20.3" customHeight="1" x14ac:dyDescent="0.35">
      <c r="A2296" s="256">
        <v>2024</v>
      </c>
      <c r="B2296" s="184">
        <f>B2291+1</f>
        <v>932</v>
      </c>
      <c r="C2296" s="248" t="s">
        <v>1089</v>
      </c>
      <c r="D2296" s="184">
        <v>41905</v>
      </c>
      <c r="E2296" s="287">
        <f>VLOOKUP(D2296,'[1]2023-2025'!$A:$G,7,0)</f>
        <v>2024</v>
      </c>
      <c r="F2296" s="287"/>
      <c r="G2296" s="287" t="s">
        <v>1899</v>
      </c>
      <c r="H2296" s="288">
        <f>INDEX('[1]2023-2025'!$AK:$AK,MATCH(D2296,'[1]2023-2025'!$A:$A,0))</f>
        <v>44973</v>
      </c>
      <c r="I2296" s="288" t="e">
        <v>#N/A</v>
      </c>
      <c r="J2296" s="288" t="e">
        <f>VLOOKUP(D2296,[1]Лист3!$A:$AK,37,0)</f>
        <v>#N/A</v>
      </c>
      <c r="K2296" s="289">
        <f>INDEX('[1]2023-2025'!$G:$G,MATCH(D2296,'[1]2023-2025'!$A:$A,0))</f>
        <v>2024</v>
      </c>
      <c r="L2296" s="289"/>
      <c r="M2296" s="289"/>
      <c r="N2296" s="289"/>
      <c r="O2296" s="289" t="e">
        <v>#N/A</v>
      </c>
      <c r="P2296" s="289" t="e">
        <v>#N/A</v>
      </c>
      <c r="Q2296" s="186">
        <f t="shared" ref="Q2296:Q2298" si="349">SUM(S2296:AJ2296)</f>
        <v>126850.56</v>
      </c>
      <c r="R2296" s="186">
        <f>SUM(S2296:AI2296)</f>
        <v>126850.56</v>
      </c>
      <c r="S2296" s="433">
        <v>0</v>
      </c>
      <c r="T2296" s="433">
        <v>0</v>
      </c>
      <c r="U2296" s="433">
        <v>0</v>
      </c>
      <c r="V2296" s="433">
        <v>0</v>
      </c>
      <c r="W2296" s="433">
        <v>0</v>
      </c>
      <c r="X2296" s="433">
        <v>0</v>
      </c>
      <c r="Y2296" s="433">
        <v>0</v>
      </c>
      <c r="Z2296" s="433">
        <v>0</v>
      </c>
      <c r="AA2296" s="433">
        <v>0</v>
      </c>
      <c r="AB2296" s="433">
        <v>0</v>
      </c>
      <c r="AC2296" s="433">
        <v>0</v>
      </c>
      <c r="AD2296" s="433">
        <v>0</v>
      </c>
      <c r="AE2296" s="433">
        <v>0</v>
      </c>
      <c r="AF2296" s="433">
        <v>0</v>
      </c>
      <c r="AG2296" s="433">
        <v>0</v>
      </c>
      <c r="AH2296" s="433">
        <v>126850.56</v>
      </c>
      <c r="AI2296" s="433">
        <v>0</v>
      </c>
      <c r="AJ2296" s="433">
        <v>0</v>
      </c>
      <c r="AK2296" s="175"/>
      <c r="AL2296" s="175">
        <v>1039945.03</v>
      </c>
      <c r="AM2296" s="175">
        <v>1166795.5900000001</v>
      </c>
      <c r="AN2296" s="175">
        <v>126850.56</v>
      </c>
    </row>
    <row r="2297" spans="1:40" s="128" customFormat="1" ht="20.3" customHeight="1" x14ac:dyDescent="0.35">
      <c r="A2297" s="256">
        <v>2024</v>
      </c>
      <c r="B2297" s="184">
        <f>B2296+1</f>
        <v>933</v>
      </c>
      <c r="C2297" s="248" t="s">
        <v>1090</v>
      </c>
      <c r="D2297" s="184">
        <v>41926</v>
      </c>
      <c r="E2297" s="287">
        <f>VLOOKUP(D2297,'[1]2023-2025'!$A:$G,7,0)</f>
        <v>2024</v>
      </c>
      <c r="F2297" s="287"/>
      <c r="G2297" s="287" t="s">
        <v>1899</v>
      </c>
      <c r="H2297" s="288">
        <f>INDEX('[1]2023-2025'!$AK:$AK,MATCH(D2297,'[1]2023-2025'!$A:$A,0))</f>
        <v>44973</v>
      </c>
      <c r="I2297" s="288" t="e">
        <v>#N/A</v>
      </c>
      <c r="J2297" s="288" t="e">
        <f>VLOOKUP(D2297,[1]Лист3!$A:$AK,37,0)</f>
        <v>#N/A</v>
      </c>
      <c r="K2297" s="289">
        <f>INDEX('[1]2023-2025'!$G:$G,MATCH(D2297,'[1]2023-2025'!$A:$A,0))</f>
        <v>2024</v>
      </c>
      <c r="L2297" s="289"/>
      <c r="M2297" s="289"/>
      <c r="N2297" s="289"/>
      <c r="O2297" s="289" t="e">
        <v>#N/A</v>
      </c>
      <c r="P2297" s="289" t="e">
        <v>#N/A</v>
      </c>
      <c r="Q2297" s="186">
        <f t="shared" si="349"/>
        <v>1016717.76</v>
      </c>
      <c r="R2297" s="186">
        <f>SUM(S2297:AI2297)</f>
        <v>998271.53</v>
      </c>
      <c r="S2297" s="433">
        <v>0</v>
      </c>
      <c r="T2297" s="433">
        <v>0</v>
      </c>
      <c r="U2297" s="433">
        <v>0</v>
      </c>
      <c r="V2297" s="433">
        <v>0</v>
      </c>
      <c r="W2297" s="433">
        <v>0</v>
      </c>
      <c r="X2297" s="433">
        <v>0</v>
      </c>
      <c r="Y2297" s="433">
        <v>0</v>
      </c>
      <c r="Z2297" s="433">
        <v>0</v>
      </c>
      <c r="AA2297" s="433">
        <v>998271.53</v>
      </c>
      <c r="AB2297" s="433">
        <v>0</v>
      </c>
      <c r="AC2297" s="433">
        <v>0</v>
      </c>
      <c r="AD2297" s="433">
        <v>0</v>
      </c>
      <c r="AE2297" s="433">
        <v>0</v>
      </c>
      <c r="AF2297" s="433">
        <v>0</v>
      </c>
      <c r="AG2297" s="433">
        <v>0</v>
      </c>
      <c r="AH2297" s="433">
        <v>0</v>
      </c>
      <c r="AI2297" s="433">
        <v>0</v>
      </c>
      <c r="AJ2297" s="433">
        <v>18446.23</v>
      </c>
      <c r="AK2297" s="175"/>
      <c r="AL2297" s="175">
        <v>1860631.9200000002</v>
      </c>
      <c r="AM2297" s="175">
        <v>2877349.68</v>
      </c>
      <c r="AN2297" s="175">
        <v>1016717.76</v>
      </c>
    </row>
    <row r="2298" spans="1:40" s="128" customFormat="1" ht="20.3" customHeight="1" x14ac:dyDescent="0.35">
      <c r="A2298" s="256">
        <v>2024</v>
      </c>
      <c r="B2298" s="184">
        <f>B2297+1</f>
        <v>934</v>
      </c>
      <c r="C2298" s="248" t="s">
        <v>1091</v>
      </c>
      <c r="D2298" s="184">
        <v>41930</v>
      </c>
      <c r="E2298" s="287">
        <f>VLOOKUP(D2298,'[1]2023-2025'!$A:$G,7,0)</f>
        <v>2024</v>
      </c>
      <c r="F2298" s="287"/>
      <c r="G2298" s="287" t="s">
        <v>1899</v>
      </c>
      <c r="H2298" s="288">
        <f>INDEX('[1]2023-2025'!$AK:$AK,MATCH(D2298,'[1]2023-2025'!$A:$A,0))</f>
        <v>44761</v>
      </c>
      <c r="I2298" s="288" t="e">
        <v>#N/A</v>
      </c>
      <c r="J2298" s="288" t="e">
        <f>VLOOKUP(D2298,[1]Лист3!$A:$AK,37,0)</f>
        <v>#N/A</v>
      </c>
      <c r="K2298" s="289">
        <f>INDEX('[1]2023-2025'!$G:$G,MATCH(D2298,'[1]2023-2025'!$A:$A,0))</f>
        <v>2024</v>
      </c>
      <c r="L2298" s="289"/>
      <c r="M2298" s="289"/>
      <c r="N2298" s="289"/>
      <c r="O2298" s="289" t="s">
        <v>2840</v>
      </c>
      <c r="P2298" s="289">
        <v>0</v>
      </c>
      <c r="Q2298" s="186">
        <f t="shared" si="349"/>
        <v>434577.01999999996</v>
      </c>
      <c r="R2298" s="186">
        <f>SUM(S2298:AI2298)</f>
        <v>427281.23</v>
      </c>
      <c r="S2298" s="433">
        <v>0</v>
      </c>
      <c r="T2298" s="433">
        <v>0</v>
      </c>
      <c r="U2298" s="433">
        <v>0</v>
      </c>
      <c r="V2298" s="433">
        <v>0</v>
      </c>
      <c r="W2298" s="433">
        <v>0</v>
      </c>
      <c r="X2298" s="433">
        <v>0</v>
      </c>
      <c r="Y2298" s="433">
        <v>0</v>
      </c>
      <c r="Z2298" s="433">
        <v>0</v>
      </c>
      <c r="AA2298" s="433">
        <v>427281.23</v>
      </c>
      <c r="AB2298" s="433">
        <v>0</v>
      </c>
      <c r="AC2298" s="433">
        <v>0</v>
      </c>
      <c r="AD2298" s="433">
        <v>0</v>
      </c>
      <c r="AE2298" s="433">
        <v>0</v>
      </c>
      <c r="AF2298" s="433">
        <v>0</v>
      </c>
      <c r="AG2298" s="433">
        <v>0</v>
      </c>
      <c r="AH2298" s="433">
        <v>0</v>
      </c>
      <c r="AI2298" s="433">
        <v>0</v>
      </c>
      <c r="AJ2298" s="433">
        <v>7295.79</v>
      </c>
      <c r="AK2298" s="175"/>
      <c r="AL2298" s="175">
        <v>1333324.68</v>
      </c>
      <c r="AM2298" s="175">
        <v>1767901.7</v>
      </c>
      <c r="AN2298" s="175">
        <v>434577.01999999996</v>
      </c>
    </row>
    <row r="2299" spans="1:40" s="128" customFormat="1" ht="20.3" customHeight="1" x14ac:dyDescent="0.35">
      <c r="A2299" s="256"/>
      <c r="B2299" s="170" t="s">
        <v>22</v>
      </c>
      <c r="C2299" s="293"/>
      <c r="D2299" s="296" t="s">
        <v>172</v>
      </c>
      <c r="E2299" s="287" t="e">
        <f>VLOOKUP(D2299,'[1]2023-2025'!$A:$G,7,0)</f>
        <v>#N/A</v>
      </c>
      <c r="F2299" s="287"/>
      <c r="G2299" s="287"/>
      <c r="H2299" s="288" t="e">
        <v>#N/A</v>
      </c>
      <c r="I2299" s="288" t="e">
        <v>#N/A</v>
      </c>
      <c r="J2299" s="288" t="e">
        <f>VLOOKUP(D2299,[1]Лист3!$A:$AK,37,0)</f>
        <v>#N/A</v>
      </c>
      <c r="K2299" s="289" t="e">
        <v>#N/A</v>
      </c>
      <c r="L2299" s="289"/>
      <c r="M2299" s="289"/>
      <c r="N2299" s="289"/>
      <c r="O2299" s="289" t="e">
        <v>#N/A</v>
      </c>
      <c r="P2299" s="289"/>
      <c r="Q2299" s="297">
        <f>SUM(Q2296:Q2298)</f>
        <v>1578145.34</v>
      </c>
      <c r="R2299" s="297">
        <f t="shared" ref="R2299:AJ2299" si="350">SUM(R2296:R2298)</f>
        <v>1552403.32</v>
      </c>
      <c r="S2299" s="297">
        <f t="shared" si="350"/>
        <v>0</v>
      </c>
      <c r="T2299" s="297">
        <f t="shared" si="350"/>
        <v>0</v>
      </c>
      <c r="U2299" s="297">
        <f t="shared" si="350"/>
        <v>0</v>
      </c>
      <c r="V2299" s="297">
        <f t="shared" si="350"/>
        <v>0</v>
      </c>
      <c r="W2299" s="297">
        <f t="shared" si="350"/>
        <v>0</v>
      </c>
      <c r="X2299" s="297">
        <f t="shared" si="350"/>
        <v>0</v>
      </c>
      <c r="Y2299" s="297">
        <f t="shared" si="350"/>
        <v>0</v>
      </c>
      <c r="Z2299" s="297">
        <f t="shared" si="350"/>
        <v>0</v>
      </c>
      <c r="AA2299" s="297">
        <f t="shared" si="350"/>
        <v>1425552.76</v>
      </c>
      <c r="AB2299" s="297">
        <f t="shared" si="350"/>
        <v>0</v>
      </c>
      <c r="AC2299" s="297">
        <f t="shared" si="350"/>
        <v>0</v>
      </c>
      <c r="AD2299" s="297">
        <f t="shared" si="350"/>
        <v>0</v>
      </c>
      <c r="AE2299" s="297">
        <f t="shared" si="350"/>
        <v>0</v>
      </c>
      <c r="AF2299" s="297">
        <f t="shared" si="350"/>
        <v>0</v>
      </c>
      <c r="AG2299" s="297">
        <f t="shared" si="350"/>
        <v>0</v>
      </c>
      <c r="AH2299" s="297">
        <f t="shared" si="350"/>
        <v>126850.56</v>
      </c>
      <c r="AI2299" s="297">
        <f t="shared" si="350"/>
        <v>0</v>
      </c>
      <c r="AJ2299" s="297">
        <f t="shared" si="350"/>
        <v>25742.02</v>
      </c>
      <c r="AK2299" s="175"/>
      <c r="AL2299" s="175" t="e">
        <v>#N/A</v>
      </c>
      <c r="AM2299" s="175" t="e">
        <v>#N/A</v>
      </c>
      <c r="AN2299" s="175" t="e">
        <v>#N/A</v>
      </c>
    </row>
    <row r="2300" spans="1:40" s="128" customFormat="1" ht="20.3" customHeight="1" x14ac:dyDescent="0.35">
      <c r="A2300" s="256"/>
      <c r="B2300" s="309" t="s">
        <v>34</v>
      </c>
      <c r="C2300" s="309"/>
      <c r="D2300" s="296" t="s">
        <v>172</v>
      </c>
      <c r="E2300" s="287" t="e">
        <f>VLOOKUP(D2300,'[1]2023-2025'!$A:$G,7,0)</f>
        <v>#N/A</v>
      </c>
      <c r="F2300" s="287"/>
      <c r="G2300" s="287"/>
      <c r="H2300" s="288" t="e">
        <v>#N/A</v>
      </c>
      <c r="I2300" s="288" t="e">
        <v>#N/A</v>
      </c>
      <c r="J2300" s="288" t="e">
        <f>VLOOKUP(D2300,[1]Лист3!$A:$AK,37,0)</f>
        <v>#N/A</v>
      </c>
      <c r="K2300" s="289" t="e">
        <v>#N/A</v>
      </c>
      <c r="L2300" s="289"/>
      <c r="M2300" s="289"/>
      <c r="N2300" s="289"/>
      <c r="O2300" s="289" t="e">
        <v>#N/A</v>
      </c>
      <c r="P2300" s="289"/>
      <c r="Q2300" s="297">
        <f>Q2299</f>
        <v>1578145.34</v>
      </c>
      <c r="R2300" s="297">
        <f t="shared" ref="R2300:AJ2300" si="351">R2299</f>
        <v>1552403.32</v>
      </c>
      <c r="S2300" s="297">
        <f t="shared" si="351"/>
        <v>0</v>
      </c>
      <c r="T2300" s="297">
        <f t="shared" si="351"/>
        <v>0</v>
      </c>
      <c r="U2300" s="297">
        <f t="shared" si="351"/>
        <v>0</v>
      </c>
      <c r="V2300" s="297">
        <f t="shared" si="351"/>
        <v>0</v>
      </c>
      <c r="W2300" s="297">
        <f t="shared" si="351"/>
        <v>0</v>
      </c>
      <c r="X2300" s="297">
        <f t="shared" si="351"/>
        <v>0</v>
      </c>
      <c r="Y2300" s="297">
        <f t="shared" si="351"/>
        <v>0</v>
      </c>
      <c r="Z2300" s="297">
        <f t="shared" si="351"/>
        <v>0</v>
      </c>
      <c r="AA2300" s="297">
        <f t="shared" si="351"/>
        <v>1425552.76</v>
      </c>
      <c r="AB2300" s="297">
        <f t="shared" si="351"/>
        <v>0</v>
      </c>
      <c r="AC2300" s="297">
        <f t="shared" si="351"/>
        <v>0</v>
      </c>
      <c r="AD2300" s="297">
        <f t="shared" si="351"/>
        <v>0</v>
      </c>
      <c r="AE2300" s="297">
        <f t="shared" si="351"/>
        <v>0</v>
      </c>
      <c r="AF2300" s="297">
        <f t="shared" si="351"/>
        <v>0</v>
      </c>
      <c r="AG2300" s="297">
        <f t="shared" si="351"/>
        <v>0</v>
      </c>
      <c r="AH2300" s="297">
        <f t="shared" si="351"/>
        <v>126850.56</v>
      </c>
      <c r="AI2300" s="297">
        <f t="shared" si="351"/>
        <v>0</v>
      </c>
      <c r="AJ2300" s="297">
        <f t="shared" si="351"/>
        <v>25742.02</v>
      </c>
      <c r="AK2300" s="175"/>
      <c r="AL2300" s="175" t="e">
        <v>#N/A</v>
      </c>
      <c r="AM2300" s="175" t="e">
        <v>#N/A</v>
      </c>
      <c r="AN2300" s="175" t="e">
        <v>#N/A</v>
      </c>
    </row>
    <row r="2301" spans="1:40" s="128" customFormat="1" ht="20.3" customHeight="1" x14ac:dyDescent="0.35">
      <c r="A2301" s="256"/>
      <c r="B2301" s="298"/>
      <c r="C2301" s="275"/>
      <c r="D2301" s="275"/>
      <c r="E2301" s="287">
        <f>VLOOKUP(D2301,'[1]2023-2025'!$A:$G,7,0)</f>
        <v>0</v>
      </c>
      <c r="F2301" s="287"/>
      <c r="G2301" s="287"/>
      <c r="H2301" s="288" t="e">
        <v>#N/A</v>
      </c>
      <c r="I2301" s="288" t="e">
        <v>#N/A</v>
      </c>
      <c r="J2301" s="288" t="e">
        <f>VLOOKUP(D2301,[1]Лист3!$A:$AK,37,0)</f>
        <v>#N/A</v>
      </c>
      <c r="K2301" s="289" t="e">
        <v>#N/A</v>
      </c>
      <c r="L2301" s="289"/>
      <c r="M2301" s="289"/>
      <c r="N2301" s="289"/>
      <c r="O2301" s="289" t="e">
        <v>#N/A</v>
      </c>
      <c r="P2301" s="289"/>
      <c r="Q2301" s="275"/>
      <c r="R2301" s="275"/>
      <c r="S2301" s="277"/>
      <c r="T2301" s="277"/>
      <c r="U2301" s="277"/>
      <c r="V2301" s="277"/>
      <c r="W2301" s="277"/>
      <c r="X2301" s="277" t="s">
        <v>1935</v>
      </c>
      <c r="Y2301" s="277"/>
      <c r="Z2301" s="277"/>
      <c r="AA2301" s="277"/>
      <c r="AB2301" s="277"/>
      <c r="AC2301" s="277"/>
      <c r="AD2301" s="277"/>
      <c r="AE2301" s="277"/>
      <c r="AF2301" s="277"/>
      <c r="AG2301" s="277"/>
      <c r="AH2301" s="277"/>
      <c r="AI2301" s="277"/>
      <c r="AJ2301" s="277"/>
      <c r="AK2301" s="175"/>
      <c r="AL2301" s="175" t="e">
        <v>#N/A</v>
      </c>
      <c r="AM2301" s="175" t="e">
        <v>#N/A</v>
      </c>
      <c r="AN2301" s="175" t="e">
        <v>#N/A</v>
      </c>
    </row>
    <row r="2302" spans="1:40" s="128" customFormat="1" ht="20.3" customHeight="1" x14ac:dyDescent="0.35">
      <c r="A2302" s="256"/>
      <c r="B2302" s="298"/>
      <c r="C2302" s="311"/>
      <c r="D2302" s="311"/>
      <c r="E2302" s="287">
        <f>VLOOKUP(D2302,'[1]2023-2025'!$A:$G,7,0)</f>
        <v>0</v>
      </c>
      <c r="F2302" s="287"/>
      <c r="G2302" s="287"/>
      <c r="H2302" s="288" t="e">
        <v>#N/A</v>
      </c>
      <c r="I2302" s="288" t="e">
        <v>#N/A</v>
      </c>
      <c r="J2302" s="288" t="e">
        <f>VLOOKUP(D2302,[1]Лист3!$A:$AK,37,0)</f>
        <v>#N/A</v>
      </c>
      <c r="K2302" s="289" t="e">
        <v>#N/A</v>
      </c>
      <c r="L2302" s="289"/>
      <c r="M2302" s="289"/>
      <c r="N2302" s="289"/>
      <c r="O2302" s="289" t="e">
        <v>#N/A</v>
      </c>
      <c r="P2302" s="289"/>
      <c r="Q2302" s="311"/>
      <c r="R2302" s="311"/>
      <c r="S2302" s="316"/>
      <c r="T2302" s="316"/>
      <c r="U2302" s="316"/>
      <c r="V2302" s="316"/>
      <c r="W2302" s="316"/>
      <c r="X2302" s="311" t="s">
        <v>4468</v>
      </c>
      <c r="Y2302" s="316"/>
      <c r="Z2302" s="316"/>
      <c r="AA2302" s="316"/>
      <c r="AB2302" s="316"/>
      <c r="AC2302" s="316"/>
      <c r="AD2302" s="316"/>
      <c r="AE2302" s="316"/>
      <c r="AF2302" s="316"/>
      <c r="AG2302" s="316"/>
      <c r="AH2302" s="316"/>
      <c r="AI2302" s="316"/>
      <c r="AJ2302" s="316"/>
      <c r="AK2302" s="175"/>
      <c r="AL2302" s="175" t="e">
        <v>#N/A</v>
      </c>
      <c r="AM2302" s="175" t="e">
        <v>#N/A</v>
      </c>
      <c r="AN2302" s="175" t="e">
        <v>#N/A</v>
      </c>
    </row>
    <row r="2303" spans="1:40" s="128" customFormat="1" ht="20.3" customHeight="1" x14ac:dyDescent="0.35">
      <c r="A2303" s="256">
        <v>2024</v>
      </c>
      <c r="B2303" s="184">
        <f>B2298+1</f>
        <v>935</v>
      </c>
      <c r="C2303" s="248" t="s">
        <v>642</v>
      </c>
      <c r="D2303" s="184">
        <v>42004</v>
      </c>
      <c r="E2303" s="287">
        <f>VLOOKUP(D2303,'[1]2023-2025'!$A:$G,7,0)</f>
        <v>2023</v>
      </c>
      <c r="F2303" s="287"/>
      <c r="G2303" s="287" t="s">
        <v>1899</v>
      </c>
      <c r="H2303" s="288">
        <v>45001</v>
      </c>
      <c r="I2303" s="288" t="e">
        <v>#N/A</v>
      </c>
      <c r="J2303" s="288" t="e">
        <f>VLOOKUP(D2303,[1]Лист3!$A:$AK,37,0)</f>
        <v>#N/A</v>
      </c>
      <c r="K2303" s="289">
        <f>INDEX('[1]2023-2025'!$G:$G,MATCH(D2303,'[1]2023-2025'!$A:$A,0))</f>
        <v>2023</v>
      </c>
      <c r="L2303" s="289"/>
      <c r="M2303" s="289"/>
      <c r="N2303" s="289"/>
      <c r="O2303" s="289" t="s">
        <v>2747</v>
      </c>
      <c r="P2303" s="289">
        <v>0</v>
      </c>
      <c r="Q2303" s="186">
        <f t="shared" ref="Q2303:Q2308" si="352">SUM(S2303:AJ2303)</f>
        <v>649072.56000000006</v>
      </c>
      <c r="R2303" s="186">
        <f>SUM(S2303:AI2303)</f>
        <v>639886.66</v>
      </c>
      <c r="S2303" s="433">
        <v>0</v>
      </c>
      <c r="T2303" s="433">
        <v>0</v>
      </c>
      <c r="U2303" s="433">
        <v>0</v>
      </c>
      <c r="V2303" s="433">
        <v>0</v>
      </c>
      <c r="W2303" s="433">
        <v>0</v>
      </c>
      <c r="X2303" s="433">
        <v>639886.66</v>
      </c>
      <c r="Y2303" s="433">
        <v>0</v>
      </c>
      <c r="Z2303" s="433">
        <v>0</v>
      </c>
      <c r="AA2303" s="433">
        <v>0</v>
      </c>
      <c r="AB2303" s="433">
        <v>0</v>
      </c>
      <c r="AC2303" s="433">
        <v>0</v>
      </c>
      <c r="AD2303" s="433">
        <v>0</v>
      </c>
      <c r="AE2303" s="433">
        <v>0</v>
      </c>
      <c r="AF2303" s="433">
        <v>0</v>
      </c>
      <c r="AG2303" s="433">
        <v>0</v>
      </c>
      <c r="AH2303" s="433">
        <v>0</v>
      </c>
      <c r="AI2303" s="433">
        <v>0</v>
      </c>
      <c r="AJ2303" s="433">
        <v>9185.9</v>
      </c>
      <c r="AK2303" s="175"/>
      <c r="AL2303" s="175">
        <v>2399518.1999999997</v>
      </c>
      <c r="AM2303" s="175">
        <v>3094440.36</v>
      </c>
      <c r="AN2303" s="175">
        <v>694922.16</v>
      </c>
    </row>
    <row r="2304" spans="1:40" s="128" customFormat="1" ht="20.3" customHeight="1" x14ac:dyDescent="0.35">
      <c r="A2304" s="256">
        <v>2024</v>
      </c>
      <c r="B2304" s="184">
        <f>B2303+1</f>
        <v>936</v>
      </c>
      <c r="C2304" s="248" t="s">
        <v>641</v>
      </c>
      <c r="D2304" s="184">
        <v>42002</v>
      </c>
      <c r="E2304" s="287">
        <f>VLOOKUP(D2304,'[1]2023-2025'!$A:$G,7,0)</f>
        <v>2023</v>
      </c>
      <c r="F2304" s="287"/>
      <c r="G2304" s="287" t="s">
        <v>1899</v>
      </c>
      <c r="H2304" s="288">
        <f>INDEX('[1]2023-2025'!$AK:$AK,MATCH(D2304,'[1]2023-2025'!$A:$A,0))</f>
        <v>44551</v>
      </c>
      <c r="I2304" s="288" t="e">
        <v>#N/A</v>
      </c>
      <c r="J2304" s="288" t="e">
        <f>VLOOKUP(D2304,[1]Лист3!$A:$AK,37,0)</f>
        <v>#N/A</v>
      </c>
      <c r="K2304" s="289">
        <f>INDEX('[1]2023-2025'!$G:$G,MATCH(D2304,'[1]2023-2025'!$A:$A,0))</f>
        <v>2023</v>
      </c>
      <c r="L2304" s="289"/>
      <c r="M2304" s="289"/>
      <c r="N2304" s="289"/>
      <c r="O2304" s="289" t="s">
        <v>2745</v>
      </c>
      <c r="P2304" s="289" t="s">
        <v>2746</v>
      </c>
      <c r="Q2304" s="186">
        <f t="shared" si="352"/>
        <v>407141.26999999996</v>
      </c>
      <c r="R2304" s="186">
        <f>SUM(S2304:AI2304)</f>
        <v>407141.26999999996</v>
      </c>
      <c r="S2304" s="433">
        <v>0</v>
      </c>
      <c r="T2304" s="433">
        <v>0</v>
      </c>
      <c r="U2304" s="433">
        <v>0</v>
      </c>
      <c r="V2304" s="433">
        <v>0</v>
      </c>
      <c r="W2304" s="433">
        <v>0</v>
      </c>
      <c r="X2304" s="433">
        <v>407141.26999999996</v>
      </c>
      <c r="Y2304" s="433">
        <v>0</v>
      </c>
      <c r="Z2304" s="433">
        <v>0</v>
      </c>
      <c r="AA2304" s="433">
        <v>0</v>
      </c>
      <c r="AB2304" s="433">
        <v>0</v>
      </c>
      <c r="AC2304" s="433">
        <v>0</v>
      </c>
      <c r="AD2304" s="433">
        <v>0</v>
      </c>
      <c r="AE2304" s="433">
        <v>0</v>
      </c>
      <c r="AF2304" s="433">
        <v>0</v>
      </c>
      <c r="AG2304" s="433">
        <v>0</v>
      </c>
      <c r="AH2304" s="433">
        <v>0</v>
      </c>
      <c r="AI2304" s="433">
        <v>0</v>
      </c>
      <c r="AJ2304" s="433">
        <v>0</v>
      </c>
      <c r="AK2304" s="175"/>
      <c r="AL2304" s="175">
        <v>3024874.53</v>
      </c>
      <c r="AM2304" s="175">
        <v>3432015.8</v>
      </c>
      <c r="AN2304" s="175">
        <v>407141.26999999996</v>
      </c>
    </row>
    <row r="2305" spans="1:40" s="128" customFormat="1" ht="20.3" customHeight="1" x14ac:dyDescent="0.35">
      <c r="A2305" s="256">
        <v>2024</v>
      </c>
      <c r="B2305" s="184">
        <f t="shared" ref="B2305:B2308" si="353">B2304+1</f>
        <v>937</v>
      </c>
      <c r="C2305" s="47" t="s">
        <v>4693</v>
      </c>
      <c r="D2305" s="43">
        <v>42001</v>
      </c>
      <c r="E2305" s="287"/>
      <c r="F2305" s="287"/>
      <c r="G2305" s="287"/>
      <c r="H2305" s="288"/>
      <c r="I2305" s="288"/>
      <c r="J2305" s="288"/>
      <c r="K2305" s="289"/>
      <c r="L2305" s="289"/>
      <c r="M2305" s="289"/>
      <c r="N2305" s="289"/>
      <c r="O2305" s="289"/>
      <c r="P2305" s="289"/>
      <c r="Q2305" s="186">
        <f t="shared" si="352"/>
        <v>29610</v>
      </c>
      <c r="R2305" s="186">
        <f t="shared" ref="R2305:R2307" si="354">SUM(S2305:AI2305)</f>
        <v>29610</v>
      </c>
      <c r="S2305" s="433">
        <v>0</v>
      </c>
      <c r="T2305" s="442">
        <v>29610</v>
      </c>
      <c r="U2305" s="433">
        <v>0</v>
      </c>
      <c r="V2305" s="433">
        <v>0</v>
      </c>
      <c r="W2305" s="433">
        <v>0</v>
      </c>
      <c r="X2305" s="433">
        <v>0</v>
      </c>
      <c r="Y2305" s="433">
        <v>0</v>
      </c>
      <c r="Z2305" s="433">
        <v>0</v>
      </c>
      <c r="AA2305" s="433">
        <v>0</v>
      </c>
      <c r="AB2305" s="433">
        <v>0</v>
      </c>
      <c r="AC2305" s="433">
        <v>0</v>
      </c>
      <c r="AD2305" s="433">
        <v>0</v>
      </c>
      <c r="AE2305" s="433">
        <v>0</v>
      </c>
      <c r="AF2305" s="433">
        <v>0</v>
      </c>
      <c r="AG2305" s="433">
        <v>0</v>
      </c>
      <c r="AH2305" s="433">
        <v>0</v>
      </c>
      <c r="AI2305" s="433">
        <v>0</v>
      </c>
      <c r="AJ2305" s="433">
        <v>0</v>
      </c>
      <c r="AK2305" s="175"/>
      <c r="AL2305" s="175">
        <v>3946589.93</v>
      </c>
      <c r="AM2305" s="175">
        <v>4013129.96</v>
      </c>
      <c r="AN2305" s="175">
        <v>66540.03</v>
      </c>
    </row>
    <row r="2306" spans="1:40" s="128" customFormat="1" ht="20.3" customHeight="1" x14ac:dyDescent="0.35">
      <c r="A2306" s="256">
        <v>2024</v>
      </c>
      <c r="B2306" s="184">
        <f t="shared" si="353"/>
        <v>938</v>
      </c>
      <c r="C2306" s="248" t="s">
        <v>4694</v>
      </c>
      <c r="D2306" s="184">
        <v>42078</v>
      </c>
      <c r="E2306" s="287"/>
      <c r="F2306" s="287"/>
      <c r="G2306" s="287"/>
      <c r="H2306" s="288"/>
      <c r="I2306" s="288"/>
      <c r="J2306" s="288"/>
      <c r="K2306" s="289"/>
      <c r="L2306" s="289"/>
      <c r="M2306" s="289"/>
      <c r="N2306" s="289"/>
      <c r="O2306" s="289"/>
      <c r="P2306" s="289"/>
      <c r="Q2306" s="186">
        <f t="shared" si="352"/>
        <v>218569</v>
      </c>
      <c r="R2306" s="186">
        <f t="shared" si="354"/>
        <v>218569</v>
      </c>
      <c r="S2306" s="433">
        <v>0</v>
      </c>
      <c r="T2306" s="442">
        <v>218569</v>
      </c>
      <c r="U2306" s="433">
        <v>0</v>
      </c>
      <c r="V2306" s="433">
        <v>0</v>
      </c>
      <c r="W2306" s="433">
        <v>0</v>
      </c>
      <c r="X2306" s="433">
        <v>0</v>
      </c>
      <c r="Y2306" s="433">
        <v>0</v>
      </c>
      <c r="Z2306" s="433">
        <v>0</v>
      </c>
      <c r="AA2306" s="433">
        <v>0</v>
      </c>
      <c r="AB2306" s="433">
        <v>0</v>
      </c>
      <c r="AC2306" s="433">
        <v>0</v>
      </c>
      <c r="AD2306" s="433">
        <v>0</v>
      </c>
      <c r="AE2306" s="433">
        <v>0</v>
      </c>
      <c r="AF2306" s="433">
        <v>0</v>
      </c>
      <c r="AG2306" s="433">
        <v>0</v>
      </c>
      <c r="AH2306" s="433">
        <v>0</v>
      </c>
      <c r="AI2306" s="433">
        <v>0</v>
      </c>
      <c r="AJ2306" s="433">
        <v>0</v>
      </c>
      <c r="AK2306" s="175"/>
      <c r="AL2306" s="175">
        <v>13456571.58</v>
      </c>
      <c r="AM2306" s="175">
        <v>13762140.58</v>
      </c>
      <c r="AN2306" s="175">
        <v>305569</v>
      </c>
    </row>
    <row r="2307" spans="1:40" s="128" customFormat="1" ht="20.3" customHeight="1" x14ac:dyDescent="0.35">
      <c r="A2307" s="256">
        <v>2024</v>
      </c>
      <c r="B2307" s="184">
        <f t="shared" si="353"/>
        <v>939</v>
      </c>
      <c r="C2307" s="248" t="s">
        <v>4695</v>
      </c>
      <c r="D2307" s="184">
        <v>42106</v>
      </c>
      <c r="E2307" s="287"/>
      <c r="F2307" s="287"/>
      <c r="G2307" s="287"/>
      <c r="H2307" s="288"/>
      <c r="I2307" s="288"/>
      <c r="J2307" s="288"/>
      <c r="K2307" s="289"/>
      <c r="L2307" s="289"/>
      <c r="M2307" s="289"/>
      <c r="N2307" s="289"/>
      <c r="O2307" s="289"/>
      <c r="P2307" s="289"/>
      <c r="Q2307" s="186">
        <f t="shared" si="352"/>
        <v>29610</v>
      </c>
      <c r="R2307" s="186">
        <f t="shared" si="354"/>
        <v>29610</v>
      </c>
      <c r="S2307" s="433">
        <v>0</v>
      </c>
      <c r="T2307" s="442">
        <v>29610</v>
      </c>
      <c r="U2307" s="433">
        <v>0</v>
      </c>
      <c r="V2307" s="433">
        <v>0</v>
      </c>
      <c r="W2307" s="433">
        <v>0</v>
      </c>
      <c r="X2307" s="433">
        <v>0</v>
      </c>
      <c r="Y2307" s="433">
        <v>0</v>
      </c>
      <c r="Z2307" s="433">
        <v>0</v>
      </c>
      <c r="AA2307" s="433">
        <v>0</v>
      </c>
      <c r="AB2307" s="433">
        <v>0</v>
      </c>
      <c r="AC2307" s="433">
        <v>0</v>
      </c>
      <c r="AD2307" s="433">
        <v>0</v>
      </c>
      <c r="AE2307" s="433">
        <v>0</v>
      </c>
      <c r="AF2307" s="433">
        <v>0</v>
      </c>
      <c r="AG2307" s="433">
        <v>0</v>
      </c>
      <c r="AH2307" s="433">
        <v>0</v>
      </c>
      <c r="AI2307" s="433">
        <v>0</v>
      </c>
      <c r="AJ2307" s="433">
        <v>0</v>
      </c>
      <c r="AK2307" s="175"/>
      <c r="AL2307" s="175">
        <v>11619001.960000001</v>
      </c>
      <c r="AM2307" s="175">
        <v>11648611.960000001</v>
      </c>
      <c r="AN2307" s="175">
        <v>29610</v>
      </c>
    </row>
    <row r="2308" spans="1:40" s="128" customFormat="1" ht="20.3" customHeight="1" x14ac:dyDescent="0.35">
      <c r="A2308" s="256">
        <v>2024</v>
      </c>
      <c r="B2308" s="184">
        <f t="shared" si="353"/>
        <v>940</v>
      </c>
      <c r="C2308" s="248" t="s">
        <v>4696</v>
      </c>
      <c r="D2308" s="184">
        <v>42107</v>
      </c>
      <c r="E2308" s="287"/>
      <c r="F2308" s="287"/>
      <c r="G2308" s="287"/>
      <c r="H2308" s="288"/>
      <c r="I2308" s="288"/>
      <c r="J2308" s="288"/>
      <c r="K2308" s="289"/>
      <c r="L2308" s="289"/>
      <c r="M2308" s="289"/>
      <c r="N2308" s="289"/>
      <c r="O2308" s="289"/>
      <c r="P2308" s="289"/>
      <c r="Q2308" s="186">
        <f t="shared" si="352"/>
        <v>42017</v>
      </c>
      <c r="R2308" s="186">
        <f>SUM(S2308:AI2308)</f>
        <v>42017</v>
      </c>
      <c r="S2308" s="433">
        <v>0</v>
      </c>
      <c r="T2308" s="442">
        <v>42017</v>
      </c>
      <c r="U2308" s="433">
        <v>0</v>
      </c>
      <c r="V2308" s="433">
        <v>0</v>
      </c>
      <c r="W2308" s="433">
        <v>0</v>
      </c>
      <c r="X2308" s="433">
        <v>0</v>
      </c>
      <c r="Y2308" s="433">
        <v>0</v>
      </c>
      <c r="Z2308" s="433">
        <v>0</v>
      </c>
      <c r="AA2308" s="433">
        <v>0</v>
      </c>
      <c r="AB2308" s="433">
        <v>0</v>
      </c>
      <c r="AC2308" s="433">
        <v>0</v>
      </c>
      <c r="AD2308" s="433">
        <v>0</v>
      </c>
      <c r="AE2308" s="433">
        <v>0</v>
      </c>
      <c r="AF2308" s="433">
        <v>0</v>
      </c>
      <c r="AG2308" s="433">
        <v>0</v>
      </c>
      <c r="AH2308" s="433">
        <v>0</v>
      </c>
      <c r="AI2308" s="433">
        <v>0</v>
      </c>
      <c r="AJ2308" s="433">
        <v>0</v>
      </c>
      <c r="AK2308" s="175"/>
      <c r="AL2308" s="175">
        <v>15426704.880000001</v>
      </c>
      <c r="AM2308" s="175">
        <v>16173991.880000001</v>
      </c>
      <c r="AN2308" s="175">
        <v>747287</v>
      </c>
    </row>
    <row r="2309" spans="1:40" s="128" customFormat="1" ht="20.3" customHeight="1" x14ac:dyDescent="0.35">
      <c r="A2309" s="256"/>
      <c r="B2309" s="170" t="s">
        <v>22</v>
      </c>
      <c r="C2309" s="293"/>
      <c r="D2309" s="296" t="s">
        <v>172</v>
      </c>
      <c r="E2309" s="287" t="e">
        <f>VLOOKUP(D2309,'[1]2023-2025'!$A:$G,7,0)</f>
        <v>#N/A</v>
      </c>
      <c r="F2309" s="287"/>
      <c r="G2309" s="287"/>
      <c r="H2309" s="288" t="e">
        <v>#N/A</v>
      </c>
      <c r="I2309" s="288" t="e">
        <v>#N/A</v>
      </c>
      <c r="J2309" s="288" t="e">
        <f>VLOOKUP(D2309,[1]Лист3!$A:$AK,37,0)</f>
        <v>#N/A</v>
      </c>
      <c r="K2309" s="289" t="e">
        <v>#N/A</v>
      </c>
      <c r="L2309" s="289"/>
      <c r="M2309" s="289"/>
      <c r="N2309" s="289"/>
      <c r="O2309" s="289" t="e">
        <v>#N/A</v>
      </c>
      <c r="P2309" s="289"/>
      <c r="Q2309" s="297">
        <f>SUM(Q2303:Q2308)</f>
        <v>1376019.83</v>
      </c>
      <c r="R2309" s="297">
        <f>SUM(R2303:R2308)</f>
        <v>1366833.93</v>
      </c>
      <c r="S2309" s="297">
        <f>SUM(S2303:S2308)</f>
        <v>0</v>
      </c>
      <c r="T2309" s="297">
        <f t="shared" ref="T2309:AJ2309" si="355">SUM(T2303:T2308)</f>
        <v>319806</v>
      </c>
      <c r="U2309" s="297">
        <f t="shared" si="355"/>
        <v>0</v>
      </c>
      <c r="V2309" s="297">
        <f t="shared" si="355"/>
        <v>0</v>
      </c>
      <c r="W2309" s="297">
        <f t="shared" si="355"/>
        <v>0</v>
      </c>
      <c r="X2309" s="297">
        <f t="shared" si="355"/>
        <v>1047027.9299999999</v>
      </c>
      <c r="Y2309" s="297">
        <f t="shared" si="355"/>
        <v>0</v>
      </c>
      <c r="Z2309" s="297">
        <f t="shared" si="355"/>
        <v>0</v>
      </c>
      <c r="AA2309" s="297">
        <f t="shared" si="355"/>
        <v>0</v>
      </c>
      <c r="AB2309" s="297">
        <f t="shared" si="355"/>
        <v>0</v>
      </c>
      <c r="AC2309" s="297">
        <f t="shared" si="355"/>
        <v>0</v>
      </c>
      <c r="AD2309" s="297">
        <f t="shared" si="355"/>
        <v>0</v>
      </c>
      <c r="AE2309" s="297">
        <f t="shared" si="355"/>
        <v>0</v>
      </c>
      <c r="AF2309" s="297">
        <f t="shared" si="355"/>
        <v>0</v>
      </c>
      <c r="AG2309" s="297">
        <f t="shared" si="355"/>
        <v>0</v>
      </c>
      <c r="AH2309" s="297">
        <f t="shared" si="355"/>
        <v>0</v>
      </c>
      <c r="AI2309" s="297">
        <f t="shared" si="355"/>
        <v>0</v>
      </c>
      <c r="AJ2309" s="297">
        <f t="shared" si="355"/>
        <v>9185.9</v>
      </c>
      <c r="AK2309" s="175"/>
      <c r="AL2309" s="175" t="e">
        <v>#N/A</v>
      </c>
      <c r="AM2309" s="175" t="e">
        <v>#N/A</v>
      </c>
      <c r="AN2309" s="175" t="e">
        <v>#N/A</v>
      </c>
    </row>
    <row r="2310" spans="1:40" s="128" customFormat="1" ht="20.3" customHeight="1" x14ac:dyDescent="0.35">
      <c r="A2310" s="256"/>
      <c r="B2310" s="298"/>
      <c r="C2310" s="311"/>
      <c r="D2310" s="311"/>
      <c r="E2310" s="287">
        <f>VLOOKUP(D2310,'[1]2023-2025'!$A:$G,7,0)</f>
        <v>0</v>
      </c>
      <c r="F2310" s="287"/>
      <c r="G2310" s="287"/>
      <c r="H2310" s="288" t="e">
        <v>#N/A</v>
      </c>
      <c r="I2310" s="288" t="e">
        <v>#N/A</v>
      </c>
      <c r="J2310" s="288" t="e">
        <f>VLOOKUP(D2310,[1]Лист3!$A:$AK,37,0)</f>
        <v>#N/A</v>
      </c>
      <c r="K2310" s="289" t="e">
        <v>#N/A</v>
      </c>
      <c r="L2310" s="289"/>
      <c r="M2310" s="289"/>
      <c r="N2310" s="289"/>
      <c r="O2310" s="289" t="e">
        <v>#N/A</v>
      </c>
      <c r="P2310" s="289"/>
      <c r="Q2310" s="311"/>
      <c r="R2310" s="311"/>
      <c r="S2310" s="316"/>
      <c r="T2310" s="316"/>
      <c r="U2310" s="316"/>
      <c r="V2310" s="316"/>
      <c r="W2310" s="316"/>
      <c r="X2310" s="316" t="s">
        <v>4469</v>
      </c>
      <c r="Y2310" s="316"/>
      <c r="Z2310" s="316"/>
      <c r="AA2310" s="316"/>
      <c r="AB2310" s="316"/>
      <c r="AC2310" s="316"/>
      <c r="AD2310" s="316"/>
      <c r="AE2310" s="316"/>
      <c r="AF2310" s="316"/>
      <c r="AG2310" s="316"/>
      <c r="AH2310" s="316"/>
      <c r="AI2310" s="316"/>
      <c r="AJ2310" s="316"/>
      <c r="AK2310" s="175"/>
      <c r="AL2310" s="175" t="e">
        <v>#N/A</v>
      </c>
      <c r="AM2310" s="175" t="e">
        <v>#N/A</v>
      </c>
      <c r="AN2310" s="175" t="e">
        <v>#N/A</v>
      </c>
    </row>
    <row r="2311" spans="1:40" s="7" customFormat="1" ht="20.3" customHeight="1" x14ac:dyDescent="0.35">
      <c r="A2311" s="256">
        <v>2024</v>
      </c>
      <c r="B2311" s="184">
        <f>B2308+1</f>
        <v>941</v>
      </c>
      <c r="C2311" s="248" t="s">
        <v>652</v>
      </c>
      <c r="D2311" s="184">
        <v>42133</v>
      </c>
      <c r="E2311" s="287"/>
      <c r="F2311" s="287"/>
      <c r="G2311" s="287"/>
      <c r="H2311" s="288"/>
      <c r="I2311" s="288"/>
      <c r="J2311" s="288"/>
      <c r="K2311" s="289"/>
      <c r="L2311" s="289"/>
      <c r="M2311" s="289"/>
      <c r="N2311" s="289"/>
      <c r="O2311" s="289"/>
      <c r="P2311" s="289"/>
      <c r="Q2311" s="186">
        <f t="shared" ref="Q2311:Q2313" si="356">SUM(S2311:AJ2311)</f>
        <v>1136767.75</v>
      </c>
      <c r="R2311" s="186">
        <f>SUM(S2311:AI2311)</f>
        <v>1136767.75</v>
      </c>
      <c r="S2311" s="433">
        <v>0</v>
      </c>
      <c r="T2311" s="433">
        <v>0</v>
      </c>
      <c r="U2311" s="433">
        <v>0</v>
      </c>
      <c r="V2311" s="433">
        <v>0</v>
      </c>
      <c r="W2311" s="433">
        <v>0</v>
      </c>
      <c r="X2311" s="433">
        <v>0</v>
      </c>
      <c r="Y2311" s="433">
        <v>0</v>
      </c>
      <c r="Z2311" s="433">
        <v>0</v>
      </c>
      <c r="AA2311" s="433">
        <v>0</v>
      </c>
      <c r="AB2311" s="433">
        <v>0</v>
      </c>
      <c r="AC2311" s="433">
        <v>1136767.75</v>
      </c>
      <c r="AD2311" s="433">
        <v>0</v>
      </c>
      <c r="AE2311" s="433">
        <v>0</v>
      </c>
      <c r="AF2311" s="433">
        <v>0</v>
      </c>
      <c r="AG2311" s="433">
        <v>0</v>
      </c>
      <c r="AH2311" s="433">
        <v>0</v>
      </c>
      <c r="AI2311" s="433">
        <v>0</v>
      </c>
      <c r="AJ2311" s="433">
        <v>0</v>
      </c>
      <c r="AK2311" s="175"/>
      <c r="AL2311" s="175">
        <v>1364348.0999999999</v>
      </c>
      <c r="AM2311" s="175">
        <v>3423608.65</v>
      </c>
      <c r="AN2311" s="175">
        <v>2059260.55</v>
      </c>
    </row>
    <row r="2312" spans="1:40" s="128" customFormat="1" ht="20.3" customHeight="1" x14ac:dyDescent="0.35">
      <c r="A2312" s="256">
        <v>2024</v>
      </c>
      <c r="B2312" s="184">
        <f>B2311+1</f>
        <v>942</v>
      </c>
      <c r="C2312" s="248" t="s">
        <v>656</v>
      </c>
      <c r="D2312" s="184">
        <v>42135</v>
      </c>
      <c r="E2312" s="287" t="e">
        <f>VLOOKUP(D2312,'[1]2023-2025'!$A:$G,7,0)</f>
        <v>#N/A</v>
      </c>
      <c r="F2312" s="287"/>
      <c r="G2312" s="287" t="s">
        <v>1899</v>
      </c>
      <c r="H2312" s="288" t="e">
        <f>INDEX('[1]2023-2025'!$AK:$AK,MATCH(D2312,'[1]2023-2025'!$A:$A,0))</f>
        <v>#N/A</v>
      </c>
      <c r="I2312" s="288" t="e">
        <v>#N/A</v>
      </c>
      <c r="J2312" s="288" t="e">
        <f>VLOOKUP(D2312,[1]Лист3!$A:$AK,37,0)</f>
        <v>#N/A</v>
      </c>
      <c r="K2312" s="289" t="e">
        <f>INDEX('[1]2023-2025'!$G:$G,MATCH(D2312,'[1]2023-2025'!$A:$A,0))</f>
        <v>#N/A</v>
      </c>
      <c r="L2312" s="289"/>
      <c r="M2312" s="289"/>
      <c r="N2312" s="289"/>
      <c r="O2312" s="289" t="e">
        <v>#N/A</v>
      </c>
      <c r="P2312" s="289" t="e">
        <v>#N/A</v>
      </c>
      <c r="Q2312" s="186">
        <f t="shared" si="356"/>
        <v>1061593.51</v>
      </c>
      <c r="R2312" s="186">
        <f t="shared" ref="R2312" si="357">SUM(S2312:AI2312)</f>
        <v>1039357.0599999999</v>
      </c>
      <c r="S2312" s="433">
        <v>0</v>
      </c>
      <c r="T2312" s="433">
        <v>0</v>
      </c>
      <c r="U2312" s="433">
        <v>0</v>
      </c>
      <c r="V2312" s="433">
        <v>0</v>
      </c>
      <c r="W2312" s="433">
        <v>0</v>
      </c>
      <c r="X2312" s="433">
        <v>0</v>
      </c>
      <c r="Y2312" s="433">
        <v>0</v>
      </c>
      <c r="Z2312" s="433">
        <v>0</v>
      </c>
      <c r="AA2312" s="433">
        <v>0</v>
      </c>
      <c r="AB2312" s="433">
        <v>0</v>
      </c>
      <c r="AC2312" s="433">
        <v>1039357.0599999999</v>
      </c>
      <c r="AD2312" s="433">
        <v>0</v>
      </c>
      <c r="AE2312" s="433">
        <v>0</v>
      </c>
      <c r="AF2312" s="433">
        <v>0</v>
      </c>
      <c r="AG2312" s="433">
        <v>0</v>
      </c>
      <c r="AH2312" s="433">
        <v>0</v>
      </c>
      <c r="AI2312" s="433">
        <v>0</v>
      </c>
      <c r="AJ2312" s="433">
        <v>22236.45</v>
      </c>
      <c r="AK2312" s="175"/>
      <c r="AL2312" s="175">
        <v>2456432.7300000004</v>
      </c>
      <c r="AM2312" s="175">
        <v>3518026.24</v>
      </c>
      <c r="AN2312" s="175">
        <v>1061593.51</v>
      </c>
    </row>
    <row r="2313" spans="1:40" s="128" customFormat="1" ht="20.3" customHeight="1" x14ac:dyDescent="0.35">
      <c r="A2313" s="256">
        <v>2024</v>
      </c>
      <c r="B2313" s="184">
        <f>B2312+1</f>
        <v>943</v>
      </c>
      <c r="C2313" s="248" t="s">
        <v>2873</v>
      </c>
      <c r="D2313" s="184">
        <v>42137</v>
      </c>
      <c r="E2313" s="287">
        <f>VLOOKUP(D2313,'[1]2023-2025'!$A:$G,7,0)</f>
        <v>2024</v>
      </c>
      <c r="F2313" s="287" t="e">
        <f>VLOOKUP(D2313,[2]Лист1!$C:$F,4,0)</f>
        <v>#REF!</v>
      </c>
      <c r="G2313" s="287"/>
      <c r="H2313" s="288" t="str">
        <f>INDEX('[1]2023-2025'!$AK:$AK,MATCH(D2313,'[1]2023-2025'!$A:$A,0))</f>
        <v>вкл. Протоколом</v>
      </c>
      <c r="I2313" s="288" t="e">
        <v>#N/A</v>
      </c>
      <c r="J2313" s="288" t="e">
        <f>VLOOKUP(D2313,[1]Лист3!$A:$AK,37,0)</f>
        <v>#N/A</v>
      </c>
      <c r="K2313" s="289">
        <f>INDEX('[1]2023-2025'!$G:$G,MATCH(D2313,'[1]2023-2025'!$A:$A,0))</f>
        <v>2024</v>
      </c>
      <c r="L2313" s="289"/>
      <c r="M2313" s="289"/>
      <c r="N2313" s="289"/>
      <c r="O2313" s="289">
        <v>0</v>
      </c>
      <c r="P2313" s="289" t="s">
        <v>2841</v>
      </c>
      <c r="Q2313" s="186">
        <f t="shared" si="356"/>
        <v>76655.16</v>
      </c>
      <c r="R2313" s="186">
        <f>SUM(S2313:AI2313)</f>
        <v>76655.16</v>
      </c>
      <c r="S2313" s="433">
        <v>0</v>
      </c>
      <c r="T2313" s="433">
        <v>0</v>
      </c>
      <c r="U2313" s="433">
        <v>0</v>
      </c>
      <c r="V2313" s="433">
        <v>0</v>
      </c>
      <c r="W2313" s="433">
        <v>0</v>
      </c>
      <c r="X2313" s="433">
        <v>0</v>
      </c>
      <c r="Y2313" s="433">
        <v>0</v>
      </c>
      <c r="Z2313" s="433">
        <v>0</v>
      </c>
      <c r="AA2313" s="433">
        <v>0</v>
      </c>
      <c r="AB2313" s="433">
        <v>0</v>
      </c>
      <c r="AC2313" s="433">
        <v>0</v>
      </c>
      <c r="AD2313" s="433">
        <v>0</v>
      </c>
      <c r="AE2313" s="433">
        <v>0</v>
      </c>
      <c r="AF2313" s="433">
        <v>0</v>
      </c>
      <c r="AG2313" s="433">
        <v>0</v>
      </c>
      <c r="AH2313" s="433">
        <v>76655.16</v>
      </c>
      <c r="AI2313" s="433">
        <v>0</v>
      </c>
      <c r="AJ2313" s="433">
        <v>0</v>
      </c>
      <c r="AK2313" s="175"/>
      <c r="AL2313" s="175" t="e">
        <v>#N/A</v>
      </c>
      <c r="AM2313" s="175" t="e">
        <v>#N/A</v>
      </c>
      <c r="AN2313" s="175" t="e">
        <v>#N/A</v>
      </c>
    </row>
    <row r="2314" spans="1:40" s="128" customFormat="1" ht="20.3" customHeight="1" x14ac:dyDescent="0.35">
      <c r="A2314" s="256"/>
      <c r="B2314" s="170" t="s">
        <v>22</v>
      </c>
      <c r="C2314" s="293"/>
      <c r="D2314" s="296" t="s">
        <v>172</v>
      </c>
      <c r="E2314" s="287" t="e">
        <f>VLOOKUP(D2314,'[1]2023-2025'!$A:$G,7,0)</f>
        <v>#N/A</v>
      </c>
      <c r="F2314" s="287" t="e">
        <f>VLOOKUP(D2314,[2]Лист1!$C:$F,4,0)</f>
        <v>#N/A</v>
      </c>
      <c r="G2314" s="287"/>
      <c r="H2314" s="288" t="e">
        <v>#N/A</v>
      </c>
      <c r="I2314" s="288" t="e">
        <v>#N/A</v>
      </c>
      <c r="J2314" s="288" t="e">
        <f>VLOOKUP(D2314,[1]Лист3!$A:$AK,37,0)</f>
        <v>#N/A</v>
      </c>
      <c r="K2314" s="289" t="e">
        <v>#N/A</v>
      </c>
      <c r="L2314" s="289"/>
      <c r="M2314" s="289"/>
      <c r="N2314" s="289"/>
      <c r="O2314" s="289" t="e">
        <v>#N/A</v>
      </c>
      <c r="P2314" s="289"/>
      <c r="Q2314" s="297">
        <f t="shared" ref="Q2314:AJ2314" si="358">SUM(Q2311:Q2313)</f>
        <v>2275016.42</v>
      </c>
      <c r="R2314" s="297">
        <f t="shared" si="358"/>
        <v>2252779.9700000002</v>
      </c>
      <c r="S2314" s="297">
        <f t="shared" si="358"/>
        <v>0</v>
      </c>
      <c r="T2314" s="297">
        <f t="shared" si="358"/>
        <v>0</v>
      </c>
      <c r="U2314" s="297">
        <f t="shared" si="358"/>
        <v>0</v>
      </c>
      <c r="V2314" s="297">
        <f t="shared" si="358"/>
        <v>0</v>
      </c>
      <c r="W2314" s="297">
        <f t="shared" si="358"/>
        <v>0</v>
      </c>
      <c r="X2314" s="297">
        <f t="shared" si="358"/>
        <v>0</v>
      </c>
      <c r="Y2314" s="297">
        <f t="shared" si="358"/>
        <v>0</v>
      </c>
      <c r="Z2314" s="297">
        <f t="shared" si="358"/>
        <v>0</v>
      </c>
      <c r="AA2314" s="297">
        <f t="shared" si="358"/>
        <v>0</v>
      </c>
      <c r="AB2314" s="297">
        <f t="shared" si="358"/>
        <v>0</v>
      </c>
      <c r="AC2314" s="297">
        <f t="shared" si="358"/>
        <v>2176124.81</v>
      </c>
      <c r="AD2314" s="297">
        <f t="shared" si="358"/>
        <v>0</v>
      </c>
      <c r="AE2314" s="297">
        <f t="shared" si="358"/>
        <v>0</v>
      </c>
      <c r="AF2314" s="297">
        <f t="shared" si="358"/>
        <v>0</v>
      </c>
      <c r="AG2314" s="297">
        <f t="shared" si="358"/>
        <v>0</v>
      </c>
      <c r="AH2314" s="297">
        <f t="shared" si="358"/>
        <v>76655.16</v>
      </c>
      <c r="AI2314" s="297">
        <f t="shared" si="358"/>
        <v>0</v>
      </c>
      <c r="AJ2314" s="297">
        <f t="shared" si="358"/>
        <v>22236.45</v>
      </c>
      <c r="AK2314" s="175"/>
      <c r="AL2314" s="175" t="e">
        <v>#N/A</v>
      </c>
      <c r="AM2314" s="175" t="e">
        <v>#N/A</v>
      </c>
      <c r="AN2314" s="175" t="e">
        <v>#N/A</v>
      </c>
    </row>
    <row r="2315" spans="1:40" s="132" customFormat="1" ht="20.3" customHeight="1" x14ac:dyDescent="0.35">
      <c r="A2315" s="256"/>
      <c r="B2315" s="309" t="s">
        <v>34</v>
      </c>
      <c r="C2315" s="309"/>
      <c r="D2315" s="296" t="s">
        <v>172</v>
      </c>
      <c r="E2315" s="287" t="e">
        <f>VLOOKUP(D2315,'[1]2023-2025'!$A:$G,7,0)</f>
        <v>#N/A</v>
      </c>
      <c r="F2315" s="287"/>
      <c r="G2315" s="287"/>
      <c r="H2315" s="288" t="e">
        <v>#N/A</v>
      </c>
      <c r="I2315" s="288" t="e">
        <v>#N/A</v>
      </c>
      <c r="J2315" s="288" t="e">
        <f>VLOOKUP(D2315,[1]Лист3!$A:$AK,37,0)</f>
        <v>#N/A</v>
      </c>
      <c r="K2315" s="289" t="e">
        <v>#N/A</v>
      </c>
      <c r="L2315" s="289"/>
      <c r="M2315" s="289"/>
      <c r="N2315" s="289"/>
      <c r="O2315" s="289" t="e">
        <v>#N/A</v>
      </c>
      <c r="P2315" s="289"/>
      <c r="Q2315" s="297">
        <f t="shared" ref="Q2315:AJ2315" si="359">Q2309+Q2314</f>
        <v>3651036.25</v>
      </c>
      <c r="R2315" s="297">
        <f t="shared" si="359"/>
        <v>3619613.9000000004</v>
      </c>
      <c r="S2315" s="297">
        <f t="shared" si="359"/>
        <v>0</v>
      </c>
      <c r="T2315" s="297">
        <f t="shared" si="359"/>
        <v>319806</v>
      </c>
      <c r="U2315" s="297">
        <f t="shared" si="359"/>
        <v>0</v>
      </c>
      <c r="V2315" s="297">
        <f t="shared" si="359"/>
        <v>0</v>
      </c>
      <c r="W2315" s="297">
        <f t="shared" si="359"/>
        <v>0</v>
      </c>
      <c r="X2315" s="297">
        <f t="shared" si="359"/>
        <v>1047027.9299999999</v>
      </c>
      <c r="Y2315" s="297">
        <f t="shared" si="359"/>
        <v>0</v>
      </c>
      <c r="Z2315" s="297">
        <f t="shared" si="359"/>
        <v>0</v>
      </c>
      <c r="AA2315" s="297">
        <f t="shared" si="359"/>
        <v>0</v>
      </c>
      <c r="AB2315" s="297">
        <f t="shared" si="359"/>
        <v>0</v>
      </c>
      <c r="AC2315" s="297">
        <f t="shared" si="359"/>
        <v>2176124.81</v>
      </c>
      <c r="AD2315" s="297">
        <f t="shared" si="359"/>
        <v>0</v>
      </c>
      <c r="AE2315" s="297">
        <f t="shared" si="359"/>
        <v>0</v>
      </c>
      <c r="AF2315" s="297">
        <f t="shared" si="359"/>
        <v>0</v>
      </c>
      <c r="AG2315" s="297">
        <f t="shared" si="359"/>
        <v>0</v>
      </c>
      <c r="AH2315" s="297">
        <f t="shared" si="359"/>
        <v>76655.16</v>
      </c>
      <c r="AI2315" s="297">
        <f t="shared" si="359"/>
        <v>0</v>
      </c>
      <c r="AJ2315" s="297">
        <f t="shared" si="359"/>
        <v>31422.35</v>
      </c>
      <c r="AK2315" s="175"/>
      <c r="AL2315" s="175" t="e">
        <v>#N/A</v>
      </c>
      <c r="AM2315" s="175" t="e">
        <v>#N/A</v>
      </c>
      <c r="AN2315" s="175" t="e">
        <v>#N/A</v>
      </c>
    </row>
    <row r="2316" spans="1:40" s="128" customFormat="1" ht="20.3" customHeight="1" x14ac:dyDescent="0.35">
      <c r="A2316" s="256"/>
      <c r="B2316" s="298"/>
      <c r="C2316" s="275"/>
      <c r="D2316" s="275"/>
      <c r="E2316" s="287">
        <f>VLOOKUP(D2316,'[1]2023-2025'!$A:$G,7,0)</f>
        <v>0</v>
      </c>
      <c r="F2316" s="287"/>
      <c r="G2316" s="287"/>
      <c r="H2316" s="288" t="e">
        <v>#N/A</v>
      </c>
      <c r="I2316" s="288" t="e">
        <v>#N/A</v>
      </c>
      <c r="J2316" s="288" t="e">
        <f>VLOOKUP(D2316,[1]Лист3!$A:$AK,37,0)</f>
        <v>#N/A</v>
      </c>
      <c r="K2316" s="289" t="e">
        <v>#N/A</v>
      </c>
      <c r="L2316" s="289"/>
      <c r="M2316" s="289"/>
      <c r="N2316" s="289"/>
      <c r="O2316" s="289" t="e">
        <v>#N/A</v>
      </c>
      <c r="P2316" s="289"/>
      <c r="Q2316" s="275"/>
      <c r="R2316" s="275"/>
      <c r="S2316" s="277"/>
      <c r="T2316" s="277"/>
      <c r="U2316" s="277"/>
      <c r="V2316" s="277"/>
      <c r="W2316" s="277"/>
      <c r="X2316" s="277" t="s">
        <v>1938</v>
      </c>
      <c r="Y2316" s="277"/>
      <c r="Z2316" s="277"/>
      <c r="AA2316" s="277"/>
      <c r="AB2316" s="277"/>
      <c r="AC2316" s="277"/>
      <c r="AD2316" s="277"/>
      <c r="AE2316" s="277"/>
      <c r="AF2316" s="277"/>
      <c r="AG2316" s="277"/>
      <c r="AH2316" s="277"/>
      <c r="AI2316" s="277"/>
      <c r="AJ2316" s="277"/>
      <c r="AK2316" s="175"/>
      <c r="AL2316" s="175" t="e">
        <v>#N/A</v>
      </c>
      <c r="AM2316" s="175" t="e">
        <v>#N/A</v>
      </c>
      <c r="AN2316" s="175" t="e">
        <v>#N/A</v>
      </c>
    </row>
    <row r="2317" spans="1:40" s="128" customFormat="1" ht="20.3" customHeight="1" x14ac:dyDescent="0.35">
      <c r="A2317" s="256"/>
      <c r="B2317" s="298"/>
      <c r="C2317" s="311"/>
      <c r="D2317" s="311"/>
      <c r="E2317" s="287">
        <f>VLOOKUP(D2317,'[1]2023-2025'!$A:$G,7,0)</f>
        <v>0</v>
      </c>
      <c r="F2317" s="287"/>
      <c r="G2317" s="287"/>
      <c r="H2317" s="288" t="e">
        <v>#N/A</v>
      </c>
      <c r="I2317" s="288" t="e">
        <v>#N/A</v>
      </c>
      <c r="J2317" s="288" t="e">
        <f>VLOOKUP(D2317,[1]Лист3!$A:$AK,37,0)</f>
        <v>#N/A</v>
      </c>
      <c r="K2317" s="289" t="e">
        <v>#N/A</v>
      </c>
      <c r="L2317" s="289"/>
      <c r="M2317" s="289"/>
      <c r="N2317" s="289"/>
      <c r="O2317" s="289" t="e">
        <v>#N/A</v>
      </c>
      <c r="P2317" s="289"/>
      <c r="Q2317" s="311"/>
      <c r="R2317" s="311"/>
      <c r="S2317" s="316"/>
      <c r="T2317" s="316"/>
      <c r="U2317" s="316"/>
      <c r="V2317" s="316"/>
      <c r="W2317" s="316"/>
      <c r="X2317" s="316" t="s">
        <v>1939</v>
      </c>
      <c r="Y2317" s="316"/>
      <c r="Z2317" s="316"/>
      <c r="AA2317" s="316"/>
      <c r="AB2317" s="316"/>
      <c r="AC2317" s="316"/>
      <c r="AD2317" s="316"/>
      <c r="AE2317" s="316"/>
      <c r="AF2317" s="316"/>
      <c r="AG2317" s="316"/>
      <c r="AH2317" s="316"/>
      <c r="AI2317" s="316"/>
      <c r="AJ2317" s="316"/>
      <c r="AK2317" s="175"/>
      <c r="AL2317" s="175" t="e">
        <v>#N/A</v>
      </c>
      <c r="AM2317" s="175" t="e">
        <v>#N/A</v>
      </c>
      <c r="AN2317" s="175" t="e">
        <v>#N/A</v>
      </c>
    </row>
    <row r="2318" spans="1:40" s="128" customFormat="1" ht="20.3" customHeight="1" x14ac:dyDescent="0.35">
      <c r="A2318" s="256">
        <v>2024</v>
      </c>
      <c r="B2318" s="184">
        <f>B2313+1</f>
        <v>944</v>
      </c>
      <c r="C2318" s="286" t="s">
        <v>1454</v>
      </c>
      <c r="D2318" s="184">
        <v>42311</v>
      </c>
      <c r="E2318" s="287">
        <f>VLOOKUP(D2318,'[1]2023-2025'!$A:$G,7,0)</f>
        <v>2024</v>
      </c>
      <c r="F2318" s="287"/>
      <c r="G2318" s="287" t="s">
        <v>1899</v>
      </c>
      <c r="H2318" s="288">
        <f>INDEX('[1]2023-2025'!$AK:$AK,MATCH(D2318,'[1]2023-2025'!$A:$A,0))</f>
        <v>45065</v>
      </c>
      <c r="I2318" s="288" t="e">
        <v>#N/A</v>
      </c>
      <c r="J2318" s="288">
        <f>VLOOKUP(D2318,[1]Лист3!$A:$AK,37,0)</f>
        <v>45065</v>
      </c>
      <c r="K2318" s="289">
        <f>INDEX('[1]2023-2025'!$G:$G,MATCH(D2318,'[1]2023-2025'!$A:$A,0))</f>
        <v>2024</v>
      </c>
      <c r="L2318" s="289"/>
      <c r="M2318" s="289"/>
      <c r="N2318" s="289"/>
      <c r="O2318" s="289" t="e">
        <v>#N/A</v>
      </c>
      <c r="P2318" s="289" t="e">
        <v>#N/A</v>
      </c>
      <c r="Q2318" s="186">
        <f>SUM(S2318:AJ2318)</f>
        <v>1892478.29</v>
      </c>
      <c r="R2318" s="186">
        <f>SUM(S2318:AI2318)</f>
        <v>1873820.46</v>
      </c>
      <c r="S2318" s="433">
        <v>0</v>
      </c>
      <c r="T2318" s="433">
        <v>0</v>
      </c>
      <c r="U2318" s="433">
        <v>0</v>
      </c>
      <c r="V2318" s="433">
        <v>0</v>
      </c>
      <c r="W2318" s="433">
        <v>0</v>
      </c>
      <c r="X2318" s="433">
        <v>0</v>
      </c>
      <c r="Y2318" s="433">
        <v>0</v>
      </c>
      <c r="Z2318" s="433">
        <v>0</v>
      </c>
      <c r="AA2318" s="433">
        <v>1873820.46</v>
      </c>
      <c r="AB2318" s="433">
        <v>0</v>
      </c>
      <c r="AC2318" s="433">
        <v>0</v>
      </c>
      <c r="AD2318" s="433">
        <v>0</v>
      </c>
      <c r="AE2318" s="433">
        <v>0</v>
      </c>
      <c r="AF2318" s="433">
        <v>0</v>
      </c>
      <c r="AG2318" s="433">
        <v>0</v>
      </c>
      <c r="AH2318" s="433">
        <v>0</v>
      </c>
      <c r="AI2318" s="433">
        <v>0</v>
      </c>
      <c r="AJ2318" s="433">
        <v>18657.830000000002</v>
      </c>
      <c r="AK2318" s="175"/>
      <c r="AL2318" s="175">
        <v>3409782.2199999997</v>
      </c>
      <c r="AM2318" s="175">
        <v>5302260.51</v>
      </c>
      <c r="AN2318" s="175">
        <v>1892478.29</v>
      </c>
    </row>
    <row r="2319" spans="1:40" s="128" customFormat="1" ht="20.3" customHeight="1" x14ac:dyDescent="0.35">
      <c r="A2319" s="256">
        <v>2024</v>
      </c>
      <c r="B2319" s="184">
        <f>B2318+1</f>
        <v>945</v>
      </c>
      <c r="C2319" s="286" t="s">
        <v>1455</v>
      </c>
      <c r="D2319" s="184">
        <v>42316</v>
      </c>
      <c r="E2319" s="287"/>
      <c r="F2319" s="287"/>
      <c r="G2319" s="287"/>
      <c r="H2319" s="288"/>
      <c r="I2319" s="288"/>
      <c r="J2319" s="288"/>
      <c r="K2319" s="289"/>
      <c r="L2319" s="289"/>
      <c r="M2319" s="289"/>
      <c r="N2319" s="289"/>
      <c r="O2319" s="289"/>
      <c r="P2319" s="289"/>
      <c r="Q2319" s="186">
        <f t="shared" ref="Q2319" si="360">SUM(S2319:AJ2319)</f>
        <v>2429693.15</v>
      </c>
      <c r="R2319" s="186">
        <f>SUM(S2319:AI2319)</f>
        <v>2396906.2599999998</v>
      </c>
      <c r="S2319" s="433">
        <v>0</v>
      </c>
      <c r="T2319" s="433">
        <v>0</v>
      </c>
      <c r="U2319" s="433">
        <v>0</v>
      </c>
      <c r="V2319" s="433">
        <v>0</v>
      </c>
      <c r="W2319" s="433">
        <v>0</v>
      </c>
      <c r="X2319" s="433">
        <v>0</v>
      </c>
      <c r="Y2319" s="433">
        <v>0</v>
      </c>
      <c r="Z2319" s="433">
        <v>0</v>
      </c>
      <c r="AA2319" s="433">
        <v>2396906.2599999998</v>
      </c>
      <c r="AB2319" s="433">
        <v>0</v>
      </c>
      <c r="AC2319" s="433">
        <v>0</v>
      </c>
      <c r="AD2319" s="433">
        <v>0</v>
      </c>
      <c r="AE2319" s="433">
        <v>0</v>
      </c>
      <c r="AF2319" s="433">
        <v>0</v>
      </c>
      <c r="AG2319" s="433">
        <v>0</v>
      </c>
      <c r="AH2319" s="433">
        <v>0</v>
      </c>
      <c r="AI2319" s="433">
        <v>0</v>
      </c>
      <c r="AJ2319" s="433">
        <v>32786.89</v>
      </c>
      <c r="AK2319" s="175"/>
      <c r="AL2319" s="175">
        <v>2550641.0300000003</v>
      </c>
      <c r="AM2319" s="175">
        <v>5294500.28</v>
      </c>
      <c r="AN2319" s="175">
        <v>2743859.25</v>
      </c>
    </row>
    <row r="2320" spans="1:40" s="128" customFormat="1" ht="20.3" customHeight="1" x14ac:dyDescent="0.35">
      <c r="A2320" s="256"/>
      <c r="B2320" s="170" t="s">
        <v>22</v>
      </c>
      <c r="C2320" s="293"/>
      <c r="D2320" s="296" t="s">
        <v>172</v>
      </c>
      <c r="E2320" s="287" t="e">
        <f>VLOOKUP(D2320,'[1]2023-2025'!$A:$G,7,0)</f>
        <v>#N/A</v>
      </c>
      <c r="F2320" s="287"/>
      <c r="G2320" s="287"/>
      <c r="H2320" s="288" t="e">
        <v>#N/A</v>
      </c>
      <c r="I2320" s="288" t="e">
        <v>#N/A</v>
      </c>
      <c r="J2320" s="288" t="e">
        <f>VLOOKUP(D2320,[1]Лист3!$A:$AK,37,0)</f>
        <v>#N/A</v>
      </c>
      <c r="K2320" s="289" t="e">
        <v>#N/A</v>
      </c>
      <c r="L2320" s="289"/>
      <c r="M2320" s="289"/>
      <c r="N2320" s="289"/>
      <c r="O2320" s="289" t="e">
        <v>#N/A</v>
      </c>
      <c r="P2320" s="289"/>
      <c r="Q2320" s="297">
        <f>SUM(Q2318:Q2319)</f>
        <v>4322171.4399999995</v>
      </c>
      <c r="R2320" s="297">
        <f t="shared" ref="R2320:AJ2320" si="361">SUM(R2318:R2319)</f>
        <v>4270726.72</v>
      </c>
      <c r="S2320" s="297">
        <f t="shared" si="361"/>
        <v>0</v>
      </c>
      <c r="T2320" s="297">
        <f t="shared" si="361"/>
        <v>0</v>
      </c>
      <c r="U2320" s="297">
        <f t="shared" si="361"/>
        <v>0</v>
      </c>
      <c r="V2320" s="297">
        <f t="shared" si="361"/>
        <v>0</v>
      </c>
      <c r="W2320" s="297">
        <f t="shared" si="361"/>
        <v>0</v>
      </c>
      <c r="X2320" s="297">
        <f t="shared" si="361"/>
        <v>0</v>
      </c>
      <c r="Y2320" s="297">
        <f t="shared" si="361"/>
        <v>0</v>
      </c>
      <c r="Z2320" s="297">
        <f t="shared" si="361"/>
        <v>0</v>
      </c>
      <c r="AA2320" s="297">
        <f t="shared" si="361"/>
        <v>4270726.72</v>
      </c>
      <c r="AB2320" s="297">
        <f t="shared" si="361"/>
        <v>0</v>
      </c>
      <c r="AC2320" s="297">
        <f t="shared" si="361"/>
        <v>0</v>
      </c>
      <c r="AD2320" s="297">
        <f t="shared" si="361"/>
        <v>0</v>
      </c>
      <c r="AE2320" s="297">
        <f t="shared" si="361"/>
        <v>0</v>
      </c>
      <c r="AF2320" s="297">
        <f t="shared" si="361"/>
        <v>0</v>
      </c>
      <c r="AG2320" s="297">
        <f t="shared" si="361"/>
        <v>0</v>
      </c>
      <c r="AH2320" s="297">
        <f t="shared" si="361"/>
        <v>0</v>
      </c>
      <c r="AI2320" s="297">
        <f t="shared" si="361"/>
        <v>0</v>
      </c>
      <c r="AJ2320" s="297">
        <f t="shared" si="361"/>
        <v>51444.72</v>
      </c>
      <c r="AK2320" s="175"/>
      <c r="AL2320" s="175" t="e">
        <v>#N/A</v>
      </c>
      <c r="AM2320" s="175" t="e">
        <v>#N/A</v>
      </c>
      <c r="AN2320" s="175" t="e">
        <v>#N/A</v>
      </c>
    </row>
    <row r="2321" spans="1:40" s="128" customFormat="1" ht="20.3" customHeight="1" x14ac:dyDescent="0.35">
      <c r="A2321" s="256"/>
      <c r="B2321" s="298"/>
      <c r="C2321" s="311"/>
      <c r="D2321" s="311"/>
      <c r="E2321" s="287">
        <f>VLOOKUP(D2321,'[1]2023-2025'!$A:$G,7,0)</f>
        <v>0</v>
      </c>
      <c r="F2321" s="287"/>
      <c r="G2321" s="287"/>
      <c r="H2321" s="288" t="e">
        <v>#N/A</v>
      </c>
      <c r="I2321" s="288" t="e">
        <v>#N/A</v>
      </c>
      <c r="J2321" s="288" t="e">
        <f>VLOOKUP(D2321,[1]Лист3!$A:$AK,37,0)</f>
        <v>#N/A</v>
      </c>
      <c r="K2321" s="289" t="e">
        <v>#N/A</v>
      </c>
      <c r="L2321" s="289"/>
      <c r="M2321" s="289"/>
      <c r="N2321" s="289"/>
      <c r="O2321" s="289" t="e">
        <v>#N/A</v>
      </c>
      <c r="P2321" s="289"/>
      <c r="Q2321" s="311"/>
      <c r="R2321" s="311"/>
      <c r="S2321" s="316"/>
      <c r="T2321" s="316"/>
      <c r="U2321" s="316"/>
      <c r="V2321" s="316"/>
      <c r="W2321" s="316"/>
      <c r="X2321" s="316" t="s">
        <v>4470</v>
      </c>
      <c r="Y2321" s="316"/>
      <c r="Z2321" s="316"/>
      <c r="AA2321" s="316"/>
      <c r="AB2321" s="316"/>
      <c r="AC2321" s="316"/>
      <c r="AD2321" s="316"/>
      <c r="AE2321" s="316"/>
      <c r="AF2321" s="316"/>
      <c r="AG2321" s="316"/>
      <c r="AH2321" s="316"/>
      <c r="AI2321" s="316"/>
      <c r="AJ2321" s="316"/>
      <c r="AK2321" s="175"/>
      <c r="AL2321" s="175" t="e">
        <v>#N/A</v>
      </c>
      <c r="AM2321" s="175" t="e">
        <v>#N/A</v>
      </c>
      <c r="AN2321" s="175" t="e">
        <v>#N/A</v>
      </c>
    </row>
    <row r="2322" spans="1:40" s="128" customFormat="1" ht="23.25" customHeight="1" x14ac:dyDescent="0.35">
      <c r="A2322" s="256">
        <v>2024</v>
      </c>
      <c r="B2322" s="184">
        <f>B2319+1</f>
        <v>946</v>
      </c>
      <c r="C2322" s="392" t="s">
        <v>1092</v>
      </c>
      <c r="D2322" s="184">
        <v>42332</v>
      </c>
      <c r="E2322" s="287">
        <f>VLOOKUP(D2322,'[1]2023-2025'!$A:$G,7,0)</f>
        <v>2024</v>
      </c>
      <c r="F2322" s="287"/>
      <c r="G2322" s="287" t="s">
        <v>1899</v>
      </c>
      <c r="H2322" s="288">
        <f>INDEX('[1]2023-2025'!$AK:$AK,MATCH(D2322,'[1]2023-2025'!$A:$A,0))</f>
        <v>44729</v>
      </c>
      <c r="I2322" s="288" t="e">
        <v>#N/A</v>
      </c>
      <c r="J2322" s="288" t="e">
        <f>VLOOKUP(D2322,[1]Лист3!$A:$AK,37,0)</f>
        <v>#N/A</v>
      </c>
      <c r="K2322" s="289">
        <f>INDEX('[1]2023-2025'!$G:$G,MATCH(D2322,'[1]2023-2025'!$A:$A,0))</f>
        <v>2024</v>
      </c>
      <c r="L2322" s="289"/>
      <c r="M2322" s="289"/>
      <c r="N2322" s="289"/>
      <c r="O2322" s="289" t="s">
        <v>2842</v>
      </c>
      <c r="P2322" s="289">
        <v>0</v>
      </c>
      <c r="Q2322" s="186">
        <f t="shared" ref="Q2322:Q2341" si="362">SUM(S2322:AJ2322)</f>
        <v>3038593.1599999997</v>
      </c>
      <c r="R2322" s="186">
        <f t="shared" ref="R2322:R2338" si="363">SUM(S2322:AI2322)</f>
        <v>3026113.3499999996</v>
      </c>
      <c r="S2322" s="433">
        <v>0</v>
      </c>
      <c r="T2322" s="433">
        <v>0</v>
      </c>
      <c r="U2322" s="433">
        <v>0</v>
      </c>
      <c r="V2322" s="433">
        <v>971572.87999999989</v>
      </c>
      <c r="W2322" s="433">
        <v>408674.21999999991</v>
      </c>
      <c r="X2322" s="433">
        <v>1512738.83</v>
      </c>
      <c r="Y2322" s="433">
        <v>0</v>
      </c>
      <c r="Z2322" s="433">
        <v>0</v>
      </c>
      <c r="AA2322" s="433">
        <v>0</v>
      </c>
      <c r="AB2322" s="433">
        <v>0</v>
      </c>
      <c r="AC2322" s="433">
        <v>0</v>
      </c>
      <c r="AD2322" s="433">
        <v>0</v>
      </c>
      <c r="AE2322" s="433">
        <v>0</v>
      </c>
      <c r="AF2322" s="433">
        <v>0</v>
      </c>
      <c r="AG2322" s="433">
        <v>133127.42000000001</v>
      </c>
      <c r="AH2322" s="433">
        <v>0</v>
      </c>
      <c r="AI2322" s="433">
        <v>0</v>
      </c>
      <c r="AJ2322" s="433">
        <v>12479.81</v>
      </c>
      <c r="AK2322" s="175"/>
      <c r="AL2322" s="175">
        <v>8446791.709999999</v>
      </c>
      <c r="AM2322" s="175">
        <v>11485384.869999999</v>
      </c>
      <c r="AN2322" s="175">
        <v>3038593.1599999997</v>
      </c>
    </row>
    <row r="2323" spans="1:40" s="128" customFormat="1" ht="23.9" customHeight="1" x14ac:dyDescent="0.35">
      <c r="A2323" s="256">
        <v>2024</v>
      </c>
      <c r="B2323" s="184">
        <f>B2322+1</f>
        <v>947</v>
      </c>
      <c r="C2323" s="286" t="s">
        <v>3277</v>
      </c>
      <c r="D2323" s="184">
        <v>42318</v>
      </c>
      <c r="E2323" s="287">
        <f>VLOOKUP(D2323,'[1]2023-2025'!$A:$G,7,0)</f>
        <v>2024</v>
      </c>
      <c r="F2323" s="287"/>
      <c r="G2323" s="287" t="s">
        <v>1899</v>
      </c>
      <c r="H2323" s="288">
        <f>INDEX('[1]2023-2025'!$AK:$AK,MATCH(D2323,'[1]2023-2025'!$A:$A,0))</f>
        <v>44729</v>
      </c>
      <c r="I2323" s="288" t="e">
        <v>#N/A</v>
      </c>
      <c r="J2323" s="288" t="e">
        <f>VLOOKUP(D2323,[1]Лист3!$A:$AK,37,0)</f>
        <v>#N/A</v>
      </c>
      <c r="K2323" s="289">
        <f>INDEX('[1]2023-2025'!$G:$G,MATCH(D2323,'[1]2023-2025'!$A:$A,0))</f>
        <v>2024</v>
      </c>
      <c r="L2323" s="289"/>
      <c r="M2323" s="289"/>
      <c r="N2323" s="289"/>
      <c r="O2323" s="289" t="s">
        <v>2842</v>
      </c>
      <c r="P2323" s="289">
        <v>0</v>
      </c>
      <c r="Q2323" s="186">
        <f t="shared" si="362"/>
        <v>21682.080000000002</v>
      </c>
      <c r="R2323" s="186">
        <f t="shared" si="363"/>
        <v>21682.080000000002</v>
      </c>
      <c r="S2323" s="433">
        <v>0</v>
      </c>
      <c r="T2323" s="433">
        <v>0</v>
      </c>
      <c r="U2323" s="433">
        <v>0</v>
      </c>
      <c r="V2323" s="433">
        <v>0</v>
      </c>
      <c r="W2323" s="433">
        <v>0</v>
      </c>
      <c r="X2323" s="433">
        <v>0</v>
      </c>
      <c r="Y2323" s="433">
        <v>0</v>
      </c>
      <c r="Z2323" s="433">
        <v>0</v>
      </c>
      <c r="AA2323" s="433">
        <v>0</v>
      </c>
      <c r="AB2323" s="433">
        <v>0</v>
      </c>
      <c r="AC2323" s="433">
        <v>0</v>
      </c>
      <c r="AD2323" s="433">
        <v>0</v>
      </c>
      <c r="AE2323" s="433">
        <v>0</v>
      </c>
      <c r="AF2323" s="433">
        <v>0</v>
      </c>
      <c r="AG2323" s="433">
        <v>0</v>
      </c>
      <c r="AH2323" s="433">
        <v>21682.080000000002</v>
      </c>
      <c r="AI2323" s="433">
        <v>0</v>
      </c>
      <c r="AJ2323" s="433">
        <v>0</v>
      </c>
      <c r="AK2323" s="175"/>
      <c r="AL2323" s="175" t="e">
        <v>#N/A</v>
      </c>
      <c r="AM2323" s="175" t="e">
        <v>#N/A</v>
      </c>
      <c r="AN2323" s="175" t="e">
        <v>#N/A</v>
      </c>
    </row>
    <row r="2324" spans="1:40" s="128" customFormat="1" ht="23.25" customHeight="1" x14ac:dyDescent="0.35">
      <c r="A2324" s="256">
        <v>2024</v>
      </c>
      <c r="B2324" s="184">
        <f t="shared" ref="B2324:B2335" si="364">B2323+1</f>
        <v>948</v>
      </c>
      <c r="C2324" s="286" t="s">
        <v>2000</v>
      </c>
      <c r="D2324" s="184">
        <v>42339</v>
      </c>
      <c r="E2324" s="287">
        <f>VLOOKUP(D2324,'[1]2023-2025'!$A:$G,7,0)</f>
        <v>2024</v>
      </c>
      <c r="F2324" s="287"/>
      <c r="G2324" s="287" t="s">
        <v>1899</v>
      </c>
      <c r="H2324" s="288">
        <f>INDEX('[1]2023-2025'!$AK:$AK,MATCH(D2324,'[1]2023-2025'!$A:$A,0))</f>
        <v>44761</v>
      </c>
      <c r="I2324" s="288" t="e">
        <v>#N/A</v>
      </c>
      <c r="J2324" s="288" t="e">
        <f>VLOOKUP(D2324,[1]Лист3!$A:$AK,37,0)</f>
        <v>#N/A</v>
      </c>
      <c r="K2324" s="289">
        <f>INDEX('[1]2023-2025'!$G:$G,MATCH(D2324,'[1]2023-2025'!$A:$A,0))</f>
        <v>2024</v>
      </c>
      <c r="L2324" s="289"/>
      <c r="M2324" s="289"/>
      <c r="N2324" s="289"/>
      <c r="O2324" s="289" t="s">
        <v>2759</v>
      </c>
      <c r="P2324" s="289">
        <v>0</v>
      </c>
      <c r="Q2324" s="186">
        <f t="shared" si="362"/>
        <v>6332855.0200000005</v>
      </c>
      <c r="R2324" s="186">
        <f t="shared" si="363"/>
        <v>6314092.8200000003</v>
      </c>
      <c r="S2324" s="433">
        <v>0</v>
      </c>
      <c r="T2324" s="433">
        <v>0</v>
      </c>
      <c r="U2324" s="433">
        <v>0</v>
      </c>
      <c r="V2324" s="433">
        <v>0</v>
      </c>
      <c r="W2324" s="433">
        <v>0</v>
      </c>
      <c r="X2324" s="433">
        <v>476763.36</v>
      </c>
      <c r="Y2324" s="433">
        <v>0</v>
      </c>
      <c r="Z2324" s="433">
        <v>0</v>
      </c>
      <c r="AA2324" s="433">
        <v>5837329.46</v>
      </c>
      <c r="AB2324" s="433">
        <v>0</v>
      </c>
      <c r="AC2324" s="433">
        <v>0</v>
      </c>
      <c r="AD2324" s="433">
        <v>0</v>
      </c>
      <c r="AE2324" s="433">
        <v>0</v>
      </c>
      <c r="AF2324" s="433">
        <v>0</v>
      </c>
      <c r="AG2324" s="433">
        <v>0</v>
      </c>
      <c r="AH2324" s="433">
        <v>0</v>
      </c>
      <c r="AI2324" s="433">
        <v>0</v>
      </c>
      <c r="AJ2324" s="433">
        <v>18762.2</v>
      </c>
      <c r="AK2324" s="175"/>
      <c r="AL2324" s="175">
        <v>5270596.5099999988</v>
      </c>
      <c r="AM2324" s="175">
        <v>11603451.529999999</v>
      </c>
      <c r="AN2324" s="175">
        <v>6332855.0200000005</v>
      </c>
    </row>
    <row r="2325" spans="1:40" s="128" customFormat="1" ht="23.25" customHeight="1" x14ac:dyDescent="0.35">
      <c r="A2325" s="256">
        <v>2024</v>
      </c>
      <c r="B2325" s="184">
        <f t="shared" si="364"/>
        <v>949</v>
      </c>
      <c r="C2325" s="286" t="s">
        <v>1094</v>
      </c>
      <c r="D2325" s="184">
        <v>42340</v>
      </c>
      <c r="E2325" s="287">
        <f>VLOOKUP(D2325,'[1]2023-2025'!$A:$G,7,0)</f>
        <v>2024</v>
      </c>
      <c r="F2325" s="287"/>
      <c r="G2325" s="287" t="s">
        <v>1899</v>
      </c>
      <c r="H2325" s="288">
        <f>INDEX('[1]2023-2025'!$AK:$AK,MATCH(D2325,'[1]2023-2025'!$A:$A,0))</f>
        <v>44761</v>
      </c>
      <c r="I2325" s="288" t="e">
        <v>#N/A</v>
      </c>
      <c r="J2325" s="288" t="e">
        <f>VLOOKUP(D2325,[1]Лист3!$A:$AK,37,0)</f>
        <v>#N/A</v>
      </c>
      <c r="K2325" s="289">
        <f>INDEX('[1]2023-2025'!$G:$G,MATCH(D2325,'[1]2023-2025'!$A:$A,0))</f>
        <v>2024</v>
      </c>
      <c r="L2325" s="289"/>
      <c r="M2325" s="289"/>
      <c r="N2325" s="289"/>
      <c r="O2325" s="289" t="s">
        <v>2759</v>
      </c>
      <c r="P2325" s="289">
        <v>0</v>
      </c>
      <c r="Q2325" s="186">
        <f t="shared" si="362"/>
        <v>6931745.7100000009</v>
      </c>
      <c r="R2325" s="186">
        <f t="shared" si="363"/>
        <v>6908645.2300000004</v>
      </c>
      <c r="S2325" s="433">
        <v>0</v>
      </c>
      <c r="T2325" s="433">
        <v>0</v>
      </c>
      <c r="U2325" s="433">
        <v>0</v>
      </c>
      <c r="V2325" s="433">
        <v>0</v>
      </c>
      <c r="W2325" s="433">
        <v>0</v>
      </c>
      <c r="X2325" s="433">
        <v>0</v>
      </c>
      <c r="Y2325" s="433">
        <v>0</v>
      </c>
      <c r="Z2325" s="433">
        <v>0</v>
      </c>
      <c r="AA2325" s="433">
        <v>6908645.2300000004</v>
      </c>
      <c r="AB2325" s="433">
        <v>0</v>
      </c>
      <c r="AC2325" s="433">
        <v>0</v>
      </c>
      <c r="AD2325" s="433">
        <v>0</v>
      </c>
      <c r="AE2325" s="433">
        <v>0</v>
      </c>
      <c r="AF2325" s="433">
        <v>0</v>
      </c>
      <c r="AG2325" s="433">
        <v>0</v>
      </c>
      <c r="AH2325" s="433">
        <v>0</v>
      </c>
      <c r="AI2325" s="433">
        <v>0</v>
      </c>
      <c r="AJ2325" s="433">
        <v>23100.48</v>
      </c>
      <c r="AK2325" s="175"/>
      <c r="AL2325" s="175">
        <v>12218319.809999999</v>
      </c>
      <c r="AM2325" s="175">
        <v>19150065.52</v>
      </c>
      <c r="AN2325" s="175">
        <v>6931745.7100000009</v>
      </c>
    </row>
    <row r="2326" spans="1:40" s="247" customFormat="1" ht="23.25" customHeight="1" x14ac:dyDescent="0.35">
      <c r="A2326" s="256">
        <v>2024</v>
      </c>
      <c r="B2326" s="184">
        <f>B2325+1</f>
        <v>950</v>
      </c>
      <c r="C2326" s="286" t="s">
        <v>3430</v>
      </c>
      <c r="D2326" s="184">
        <v>42343</v>
      </c>
      <c r="E2326" s="287"/>
      <c r="F2326" s="287"/>
      <c r="G2326" s="287"/>
      <c r="H2326" s="288"/>
      <c r="I2326" s="288"/>
      <c r="J2326" s="288"/>
      <c r="K2326" s="289"/>
      <c r="L2326" s="289"/>
      <c r="M2326" s="289"/>
      <c r="N2326" s="289"/>
      <c r="O2326" s="289"/>
      <c r="P2326" s="289"/>
      <c r="Q2326" s="186">
        <f t="shared" si="362"/>
        <v>67698</v>
      </c>
      <c r="R2326" s="186">
        <f t="shared" si="363"/>
        <v>67698</v>
      </c>
      <c r="S2326" s="433">
        <v>0</v>
      </c>
      <c r="T2326" s="433">
        <v>0</v>
      </c>
      <c r="U2326" s="433">
        <v>0</v>
      </c>
      <c r="V2326" s="433">
        <v>0</v>
      </c>
      <c r="W2326" s="433">
        <v>0</v>
      </c>
      <c r="X2326" s="433">
        <v>0</v>
      </c>
      <c r="Y2326" s="433">
        <v>0</v>
      </c>
      <c r="Z2326" s="433">
        <v>0</v>
      </c>
      <c r="AA2326" s="433">
        <v>0</v>
      </c>
      <c r="AB2326" s="433">
        <v>0</v>
      </c>
      <c r="AC2326" s="433">
        <v>0</v>
      </c>
      <c r="AD2326" s="433">
        <v>0</v>
      </c>
      <c r="AE2326" s="433">
        <v>0</v>
      </c>
      <c r="AF2326" s="433">
        <v>0</v>
      </c>
      <c r="AG2326" s="433">
        <v>0</v>
      </c>
      <c r="AH2326" s="433">
        <v>67698</v>
      </c>
      <c r="AI2326" s="433">
        <v>0</v>
      </c>
      <c r="AJ2326" s="433">
        <v>0</v>
      </c>
      <c r="AK2326" s="175"/>
      <c r="AL2326" s="175">
        <v>4161130.5999999996</v>
      </c>
      <c r="AM2326" s="175">
        <v>4228828.5999999996</v>
      </c>
      <c r="AN2326" s="175">
        <v>67698</v>
      </c>
    </row>
    <row r="2327" spans="1:40" s="128" customFormat="1" ht="23.25" customHeight="1" x14ac:dyDescent="0.35">
      <c r="A2327" s="256">
        <v>2024</v>
      </c>
      <c r="B2327" s="184">
        <f>B2326+1</f>
        <v>951</v>
      </c>
      <c r="C2327" s="286" t="s">
        <v>1095</v>
      </c>
      <c r="D2327" s="184">
        <v>42344</v>
      </c>
      <c r="E2327" s="287">
        <f>VLOOKUP(D2327,'[1]2023-2025'!$A:$G,7,0)</f>
        <v>2024</v>
      </c>
      <c r="F2327" s="287"/>
      <c r="G2327" s="287" t="s">
        <v>1899</v>
      </c>
      <c r="H2327" s="288">
        <f>INDEX('[1]2023-2025'!$AK:$AK,MATCH(D2327,'[1]2023-2025'!$A:$A,0))</f>
        <v>44761</v>
      </c>
      <c r="I2327" s="288" t="e">
        <v>#N/A</v>
      </c>
      <c r="J2327" s="288" t="e">
        <f>VLOOKUP(D2327,[1]Лист3!$A:$AK,37,0)</f>
        <v>#N/A</v>
      </c>
      <c r="K2327" s="289">
        <f>INDEX('[1]2023-2025'!$G:$G,MATCH(D2327,'[1]2023-2025'!$A:$A,0))</f>
        <v>2024</v>
      </c>
      <c r="L2327" s="289"/>
      <c r="M2327" s="289"/>
      <c r="N2327" s="289"/>
      <c r="O2327" s="289" t="s">
        <v>2759</v>
      </c>
      <c r="P2327" s="289">
        <v>0</v>
      </c>
      <c r="Q2327" s="186">
        <f t="shared" si="362"/>
        <v>6603597.7799999993</v>
      </c>
      <c r="R2327" s="186">
        <f t="shared" si="363"/>
        <v>6576956.1599999992</v>
      </c>
      <c r="S2327" s="433">
        <v>0</v>
      </c>
      <c r="T2327" s="433">
        <v>0</v>
      </c>
      <c r="U2327" s="433">
        <v>0</v>
      </c>
      <c r="V2327" s="433">
        <v>260139.46000000002</v>
      </c>
      <c r="W2327" s="433">
        <v>0</v>
      </c>
      <c r="X2327" s="433">
        <v>550674.17999999993</v>
      </c>
      <c r="Y2327" s="433">
        <v>0</v>
      </c>
      <c r="Z2327" s="433">
        <v>0</v>
      </c>
      <c r="AA2327" s="433">
        <v>5766142.5199999996</v>
      </c>
      <c r="AB2327" s="433">
        <v>0</v>
      </c>
      <c r="AC2327" s="433">
        <v>0</v>
      </c>
      <c r="AD2327" s="433">
        <v>0</v>
      </c>
      <c r="AE2327" s="433">
        <v>0</v>
      </c>
      <c r="AF2327" s="433">
        <v>0</v>
      </c>
      <c r="AG2327" s="433">
        <v>0</v>
      </c>
      <c r="AH2327" s="433">
        <v>0</v>
      </c>
      <c r="AI2327" s="433">
        <v>0</v>
      </c>
      <c r="AJ2327" s="433">
        <v>26641.620000000003</v>
      </c>
      <c r="AK2327" s="175"/>
      <c r="AL2327" s="175">
        <v>12893288.6</v>
      </c>
      <c r="AM2327" s="175">
        <v>19496886.379999999</v>
      </c>
      <c r="AN2327" s="175">
        <v>6603597.7799999993</v>
      </c>
    </row>
    <row r="2328" spans="1:40" s="128" customFormat="1" ht="24.05" customHeight="1" x14ac:dyDescent="0.35">
      <c r="A2328" s="256">
        <v>2024</v>
      </c>
      <c r="B2328" s="184">
        <f t="shared" si="364"/>
        <v>952</v>
      </c>
      <c r="C2328" s="286" t="s">
        <v>3278</v>
      </c>
      <c r="D2328" s="184">
        <v>42348</v>
      </c>
      <c r="E2328" s="287">
        <f>VLOOKUP(D2328,'[1]2023-2025'!$A:$G,7,0)</f>
        <v>2024</v>
      </c>
      <c r="F2328" s="287"/>
      <c r="G2328" s="287" t="s">
        <v>1899</v>
      </c>
      <c r="H2328" s="288">
        <f>INDEX('[1]2023-2025'!$AK:$AK,MATCH(D2328,'[1]2023-2025'!$A:$A,0))</f>
        <v>44729</v>
      </c>
      <c r="I2328" s="288" t="e">
        <v>#N/A</v>
      </c>
      <c r="J2328" s="288" t="e">
        <f>VLOOKUP(D2328,[1]Лист3!$A:$AK,37,0)</f>
        <v>#N/A</v>
      </c>
      <c r="K2328" s="289">
        <f>INDEX('[1]2023-2025'!$G:$G,MATCH(D2328,'[1]2023-2025'!$A:$A,0))</f>
        <v>2024</v>
      </c>
      <c r="L2328" s="289"/>
      <c r="M2328" s="289"/>
      <c r="N2328" s="289"/>
      <c r="O2328" s="289" t="s">
        <v>2842</v>
      </c>
      <c r="P2328" s="289">
        <v>0</v>
      </c>
      <c r="Q2328" s="186">
        <f t="shared" si="362"/>
        <v>64218.42</v>
      </c>
      <c r="R2328" s="186">
        <f t="shared" si="363"/>
        <v>64218.42</v>
      </c>
      <c r="S2328" s="433">
        <v>0</v>
      </c>
      <c r="T2328" s="433">
        <v>0</v>
      </c>
      <c r="U2328" s="433">
        <v>0</v>
      </c>
      <c r="V2328" s="433">
        <v>0</v>
      </c>
      <c r="W2328" s="433">
        <v>0</v>
      </c>
      <c r="X2328" s="433">
        <v>0</v>
      </c>
      <c r="Y2328" s="433">
        <v>0</v>
      </c>
      <c r="Z2328" s="433">
        <v>0</v>
      </c>
      <c r="AA2328" s="433">
        <v>0</v>
      </c>
      <c r="AB2328" s="433">
        <v>0</v>
      </c>
      <c r="AC2328" s="433">
        <v>0</v>
      </c>
      <c r="AD2328" s="433">
        <v>0</v>
      </c>
      <c r="AE2328" s="433">
        <v>0</v>
      </c>
      <c r="AF2328" s="433">
        <v>0</v>
      </c>
      <c r="AG2328" s="433">
        <v>0</v>
      </c>
      <c r="AH2328" s="433">
        <v>64218.42</v>
      </c>
      <c r="AI2328" s="433">
        <v>0</v>
      </c>
      <c r="AJ2328" s="433">
        <v>0</v>
      </c>
      <c r="AK2328" s="175"/>
      <c r="AL2328" s="175" t="e">
        <v>#N/A</v>
      </c>
      <c r="AM2328" s="175" t="e">
        <v>#N/A</v>
      </c>
      <c r="AN2328" s="175" t="e">
        <v>#N/A</v>
      </c>
    </row>
    <row r="2329" spans="1:40" s="128" customFormat="1" ht="24.05" customHeight="1" x14ac:dyDescent="0.35">
      <c r="A2329" s="256">
        <v>2024</v>
      </c>
      <c r="B2329" s="184">
        <f t="shared" si="364"/>
        <v>953</v>
      </c>
      <c r="C2329" s="286" t="s">
        <v>3279</v>
      </c>
      <c r="D2329" s="184">
        <v>42372</v>
      </c>
      <c r="E2329" s="287">
        <f>VLOOKUP(D2329,'[1]2023-2025'!$A:$G,7,0)</f>
        <v>2024</v>
      </c>
      <c r="F2329" s="287"/>
      <c r="G2329" s="287" t="s">
        <v>1899</v>
      </c>
      <c r="H2329" s="288">
        <f>INDEX('[1]2023-2025'!$AK:$AK,MATCH(D2329,'[1]2023-2025'!$A:$A,0))</f>
        <v>44729</v>
      </c>
      <c r="I2329" s="288" t="e">
        <v>#N/A</v>
      </c>
      <c r="J2329" s="288" t="e">
        <f>VLOOKUP(D2329,[1]Лист3!$A:$AK,37,0)</f>
        <v>#N/A</v>
      </c>
      <c r="K2329" s="289">
        <f>INDEX('[1]2023-2025'!$G:$G,MATCH(D2329,'[1]2023-2025'!$A:$A,0))</f>
        <v>2024</v>
      </c>
      <c r="L2329" s="289"/>
      <c r="M2329" s="289"/>
      <c r="N2329" s="289"/>
      <c r="O2329" s="289" t="s">
        <v>2842</v>
      </c>
      <c r="P2329" s="289">
        <v>0</v>
      </c>
      <c r="Q2329" s="186">
        <f t="shared" si="362"/>
        <v>42536.34</v>
      </c>
      <c r="R2329" s="186">
        <f t="shared" si="363"/>
        <v>42536.34</v>
      </c>
      <c r="S2329" s="433">
        <v>0</v>
      </c>
      <c r="T2329" s="433">
        <v>0</v>
      </c>
      <c r="U2329" s="433">
        <v>0</v>
      </c>
      <c r="V2329" s="433">
        <v>0</v>
      </c>
      <c r="W2329" s="433">
        <v>0</v>
      </c>
      <c r="X2329" s="433">
        <v>0</v>
      </c>
      <c r="Y2329" s="433">
        <v>0</v>
      </c>
      <c r="Z2329" s="433">
        <v>0</v>
      </c>
      <c r="AA2329" s="433">
        <v>0</v>
      </c>
      <c r="AB2329" s="433">
        <v>0</v>
      </c>
      <c r="AC2329" s="433">
        <v>0</v>
      </c>
      <c r="AD2329" s="433">
        <v>0</v>
      </c>
      <c r="AE2329" s="433">
        <v>0</v>
      </c>
      <c r="AF2329" s="433">
        <v>0</v>
      </c>
      <c r="AG2329" s="433">
        <v>0</v>
      </c>
      <c r="AH2329" s="433">
        <v>42536.34</v>
      </c>
      <c r="AI2329" s="433">
        <v>0</v>
      </c>
      <c r="AJ2329" s="433">
        <v>0</v>
      </c>
      <c r="AK2329" s="175"/>
      <c r="AL2329" s="175" t="e">
        <v>#N/A</v>
      </c>
      <c r="AM2329" s="175" t="e">
        <v>#N/A</v>
      </c>
      <c r="AN2329" s="175" t="e">
        <v>#N/A</v>
      </c>
    </row>
    <row r="2330" spans="1:40" s="128" customFormat="1" ht="24.05" customHeight="1" x14ac:dyDescent="0.35">
      <c r="A2330" s="256">
        <v>2024</v>
      </c>
      <c r="B2330" s="184">
        <f t="shared" si="364"/>
        <v>954</v>
      </c>
      <c r="C2330" s="286" t="s">
        <v>3280</v>
      </c>
      <c r="D2330" s="184">
        <v>42374</v>
      </c>
      <c r="E2330" s="287">
        <f>VLOOKUP(D2330,'[1]2023-2025'!$A:$G,7,0)</f>
        <v>2024</v>
      </c>
      <c r="F2330" s="287"/>
      <c r="G2330" s="287" t="s">
        <v>1899</v>
      </c>
      <c r="H2330" s="288">
        <f>INDEX('[1]2023-2025'!$AK:$AK,MATCH(D2330,'[1]2023-2025'!$A:$A,0))</f>
        <v>44729</v>
      </c>
      <c r="I2330" s="288" t="e">
        <v>#N/A</v>
      </c>
      <c r="J2330" s="288" t="e">
        <f>VLOOKUP(D2330,[1]Лист3!$A:$AK,37,0)</f>
        <v>#N/A</v>
      </c>
      <c r="K2330" s="289">
        <f>INDEX('[1]2023-2025'!$G:$G,MATCH(D2330,'[1]2023-2025'!$A:$A,0))</f>
        <v>2024</v>
      </c>
      <c r="L2330" s="289"/>
      <c r="M2330" s="289"/>
      <c r="N2330" s="289"/>
      <c r="O2330" s="289" t="s">
        <v>2842</v>
      </c>
      <c r="P2330" s="289">
        <v>0</v>
      </c>
      <c r="Q2330" s="186">
        <f t="shared" si="362"/>
        <v>42536.34</v>
      </c>
      <c r="R2330" s="186">
        <f t="shared" si="363"/>
        <v>42536.34</v>
      </c>
      <c r="S2330" s="433">
        <v>0</v>
      </c>
      <c r="T2330" s="433">
        <v>0</v>
      </c>
      <c r="U2330" s="433">
        <v>0</v>
      </c>
      <c r="V2330" s="433">
        <v>0</v>
      </c>
      <c r="W2330" s="433">
        <v>0</v>
      </c>
      <c r="X2330" s="433">
        <v>0</v>
      </c>
      <c r="Y2330" s="433">
        <v>0</v>
      </c>
      <c r="Z2330" s="433">
        <v>0</v>
      </c>
      <c r="AA2330" s="433">
        <v>0</v>
      </c>
      <c r="AB2330" s="433">
        <v>0</v>
      </c>
      <c r="AC2330" s="433">
        <v>0</v>
      </c>
      <c r="AD2330" s="433">
        <v>0</v>
      </c>
      <c r="AE2330" s="433">
        <v>0</v>
      </c>
      <c r="AF2330" s="433">
        <v>0</v>
      </c>
      <c r="AG2330" s="433">
        <v>0</v>
      </c>
      <c r="AH2330" s="433">
        <v>42536.34</v>
      </c>
      <c r="AI2330" s="433">
        <v>0</v>
      </c>
      <c r="AJ2330" s="433">
        <v>0</v>
      </c>
      <c r="AK2330" s="175"/>
      <c r="AL2330" s="175" t="e">
        <v>#N/A</v>
      </c>
      <c r="AM2330" s="175" t="e">
        <v>#N/A</v>
      </c>
      <c r="AN2330" s="175" t="e">
        <v>#N/A</v>
      </c>
    </row>
    <row r="2331" spans="1:40" s="128" customFormat="1" ht="24.05" customHeight="1" x14ac:dyDescent="0.35">
      <c r="A2331" s="256">
        <v>2024</v>
      </c>
      <c r="B2331" s="184">
        <f t="shared" si="364"/>
        <v>955</v>
      </c>
      <c r="C2331" s="286" t="s">
        <v>3281</v>
      </c>
      <c r="D2331" s="184">
        <v>42375</v>
      </c>
      <c r="E2331" s="287">
        <f>VLOOKUP(D2331,'[1]2023-2025'!$A:$G,7,0)</f>
        <v>2024</v>
      </c>
      <c r="F2331" s="287"/>
      <c r="G2331" s="287" t="s">
        <v>1899</v>
      </c>
      <c r="H2331" s="288">
        <f>INDEX('[1]2023-2025'!$AK:$AK,MATCH(D2331,'[1]2023-2025'!$A:$A,0))</f>
        <v>44729</v>
      </c>
      <c r="I2331" s="288" t="e">
        <v>#N/A</v>
      </c>
      <c r="J2331" s="288" t="e">
        <f>VLOOKUP(D2331,[1]Лист3!$A:$AK,37,0)</f>
        <v>#N/A</v>
      </c>
      <c r="K2331" s="289">
        <f>INDEX('[1]2023-2025'!$G:$G,MATCH(D2331,'[1]2023-2025'!$A:$A,0))</f>
        <v>2024</v>
      </c>
      <c r="L2331" s="289"/>
      <c r="M2331" s="289"/>
      <c r="N2331" s="289"/>
      <c r="O2331" s="289" t="s">
        <v>2842</v>
      </c>
      <c r="P2331" s="289">
        <v>0</v>
      </c>
      <c r="Q2331" s="186">
        <f t="shared" si="362"/>
        <v>42536.34</v>
      </c>
      <c r="R2331" s="186">
        <f t="shared" si="363"/>
        <v>42536.34</v>
      </c>
      <c r="S2331" s="433">
        <v>0</v>
      </c>
      <c r="T2331" s="433">
        <v>0</v>
      </c>
      <c r="U2331" s="433">
        <v>0</v>
      </c>
      <c r="V2331" s="433">
        <v>0</v>
      </c>
      <c r="W2331" s="433">
        <v>0</v>
      </c>
      <c r="X2331" s="433">
        <v>0</v>
      </c>
      <c r="Y2331" s="433">
        <v>0</v>
      </c>
      <c r="Z2331" s="433">
        <v>0</v>
      </c>
      <c r="AA2331" s="433">
        <v>0</v>
      </c>
      <c r="AB2331" s="433">
        <v>0</v>
      </c>
      <c r="AC2331" s="433">
        <v>0</v>
      </c>
      <c r="AD2331" s="433">
        <v>0</v>
      </c>
      <c r="AE2331" s="433">
        <v>0</v>
      </c>
      <c r="AF2331" s="433">
        <v>0</v>
      </c>
      <c r="AG2331" s="433">
        <v>0</v>
      </c>
      <c r="AH2331" s="433">
        <v>42536.34</v>
      </c>
      <c r="AI2331" s="433">
        <v>0</v>
      </c>
      <c r="AJ2331" s="433">
        <v>0</v>
      </c>
      <c r="AK2331" s="175"/>
      <c r="AL2331" s="175" t="e">
        <v>#N/A</v>
      </c>
      <c r="AM2331" s="175" t="e">
        <v>#N/A</v>
      </c>
      <c r="AN2331" s="175" t="e">
        <v>#N/A</v>
      </c>
    </row>
    <row r="2332" spans="1:40" s="128" customFormat="1" ht="24.05" customHeight="1" x14ac:dyDescent="0.35">
      <c r="A2332" s="256">
        <v>2024</v>
      </c>
      <c r="B2332" s="184">
        <f t="shared" si="364"/>
        <v>956</v>
      </c>
      <c r="C2332" s="286" t="s">
        <v>3282</v>
      </c>
      <c r="D2332" s="184">
        <v>42382</v>
      </c>
      <c r="E2332" s="287">
        <f>VLOOKUP(D2332,'[1]2023-2025'!$A:$G,7,0)</f>
        <v>2024</v>
      </c>
      <c r="F2332" s="287"/>
      <c r="G2332" s="287" t="s">
        <v>1899</v>
      </c>
      <c r="H2332" s="288">
        <f>INDEX('[1]2023-2025'!$AK:$AK,MATCH(D2332,'[1]2023-2025'!$A:$A,0))</f>
        <v>44729</v>
      </c>
      <c r="I2332" s="288" t="e">
        <v>#N/A</v>
      </c>
      <c r="J2332" s="288" t="e">
        <f>VLOOKUP(D2332,[1]Лист3!$A:$AK,37,0)</f>
        <v>#N/A</v>
      </c>
      <c r="K2332" s="289">
        <f>INDEX('[1]2023-2025'!$G:$G,MATCH(D2332,'[1]2023-2025'!$A:$A,0))</f>
        <v>2024</v>
      </c>
      <c r="L2332" s="289"/>
      <c r="M2332" s="289"/>
      <c r="N2332" s="289"/>
      <c r="O2332" s="289" t="s">
        <v>2842</v>
      </c>
      <c r="P2332" s="289">
        <v>0</v>
      </c>
      <c r="Q2332" s="186">
        <f t="shared" si="362"/>
        <v>42536.34</v>
      </c>
      <c r="R2332" s="186">
        <f t="shared" si="363"/>
        <v>42536.34</v>
      </c>
      <c r="S2332" s="433">
        <v>0</v>
      </c>
      <c r="T2332" s="433">
        <v>0</v>
      </c>
      <c r="U2332" s="433">
        <v>0</v>
      </c>
      <c r="V2332" s="433">
        <v>0</v>
      </c>
      <c r="W2332" s="433">
        <v>0</v>
      </c>
      <c r="X2332" s="433">
        <v>0</v>
      </c>
      <c r="Y2332" s="433">
        <v>0</v>
      </c>
      <c r="Z2332" s="433">
        <v>0</v>
      </c>
      <c r="AA2332" s="433">
        <v>0</v>
      </c>
      <c r="AB2332" s="433">
        <v>0</v>
      </c>
      <c r="AC2332" s="433">
        <v>0</v>
      </c>
      <c r="AD2332" s="433">
        <v>0</v>
      </c>
      <c r="AE2332" s="433">
        <v>0</v>
      </c>
      <c r="AF2332" s="433">
        <v>0</v>
      </c>
      <c r="AG2332" s="433">
        <v>0</v>
      </c>
      <c r="AH2332" s="433">
        <v>42536.34</v>
      </c>
      <c r="AI2332" s="433">
        <v>0</v>
      </c>
      <c r="AJ2332" s="433">
        <v>0</v>
      </c>
      <c r="AK2332" s="175"/>
      <c r="AL2332" s="175" t="e">
        <v>#N/A</v>
      </c>
      <c r="AM2332" s="175" t="e">
        <v>#N/A</v>
      </c>
      <c r="AN2332" s="175" t="e">
        <v>#N/A</v>
      </c>
    </row>
    <row r="2333" spans="1:40" s="128" customFormat="1" ht="24.05" customHeight="1" x14ac:dyDescent="0.35">
      <c r="A2333" s="256">
        <v>2024</v>
      </c>
      <c r="B2333" s="184">
        <f t="shared" si="364"/>
        <v>957</v>
      </c>
      <c r="C2333" s="286" t="s">
        <v>3283</v>
      </c>
      <c r="D2333" s="184">
        <v>42388</v>
      </c>
      <c r="E2333" s="287">
        <f>VLOOKUP(D2333,'[1]2023-2025'!$A:$G,7,0)</f>
        <v>2024</v>
      </c>
      <c r="F2333" s="287"/>
      <c r="G2333" s="287" t="s">
        <v>1899</v>
      </c>
      <c r="H2333" s="288">
        <f>INDEX('[1]2023-2025'!$AK:$AK,MATCH(D2333,'[1]2023-2025'!$A:$A,0))</f>
        <v>44729</v>
      </c>
      <c r="I2333" s="288" t="e">
        <v>#N/A</v>
      </c>
      <c r="J2333" s="288" t="e">
        <f>VLOOKUP(D2333,[1]Лист3!$A:$AK,37,0)</f>
        <v>#N/A</v>
      </c>
      <c r="K2333" s="289">
        <f>INDEX('[1]2023-2025'!$G:$G,MATCH(D2333,'[1]2023-2025'!$A:$A,0))</f>
        <v>2024</v>
      </c>
      <c r="L2333" s="289"/>
      <c r="M2333" s="289"/>
      <c r="N2333" s="289"/>
      <c r="O2333" s="289" t="s">
        <v>2842</v>
      </c>
      <c r="P2333" s="289">
        <v>0</v>
      </c>
      <c r="Q2333" s="186">
        <f t="shared" si="362"/>
        <v>42536.34</v>
      </c>
      <c r="R2333" s="186">
        <f t="shared" si="363"/>
        <v>42536.34</v>
      </c>
      <c r="S2333" s="433">
        <v>0</v>
      </c>
      <c r="T2333" s="433">
        <v>0</v>
      </c>
      <c r="U2333" s="433">
        <v>0</v>
      </c>
      <c r="V2333" s="433">
        <v>0</v>
      </c>
      <c r="W2333" s="433">
        <v>0</v>
      </c>
      <c r="X2333" s="433">
        <v>0</v>
      </c>
      <c r="Y2333" s="433">
        <v>0</v>
      </c>
      <c r="Z2333" s="433">
        <v>0</v>
      </c>
      <c r="AA2333" s="433">
        <v>0</v>
      </c>
      <c r="AB2333" s="433">
        <v>0</v>
      </c>
      <c r="AC2333" s="433">
        <v>0</v>
      </c>
      <c r="AD2333" s="433">
        <v>0</v>
      </c>
      <c r="AE2333" s="433">
        <v>0</v>
      </c>
      <c r="AF2333" s="433">
        <v>0</v>
      </c>
      <c r="AG2333" s="433">
        <v>0</v>
      </c>
      <c r="AH2333" s="433">
        <v>42536.34</v>
      </c>
      <c r="AI2333" s="433">
        <v>0</v>
      </c>
      <c r="AJ2333" s="433">
        <v>0</v>
      </c>
      <c r="AK2333" s="175"/>
      <c r="AL2333" s="175" t="e">
        <v>#N/A</v>
      </c>
      <c r="AM2333" s="175" t="e">
        <v>#N/A</v>
      </c>
      <c r="AN2333" s="175" t="e">
        <v>#N/A</v>
      </c>
    </row>
    <row r="2334" spans="1:40" s="128" customFormat="1" ht="24.05" customHeight="1" x14ac:dyDescent="0.35">
      <c r="A2334" s="256">
        <v>2024</v>
      </c>
      <c r="B2334" s="184">
        <f t="shared" si="364"/>
        <v>958</v>
      </c>
      <c r="C2334" s="286" t="s">
        <v>3284</v>
      </c>
      <c r="D2334" s="184">
        <v>42389</v>
      </c>
      <c r="E2334" s="287">
        <f>VLOOKUP(D2334,'[1]2023-2025'!$A:$G,7,0)</f>
        <v>2024</v>
      </c>
      <c r="F2334" s="287"/>
      <c r="G2334" s="287" t="s">
        <v>1899</v>
      </c>
      <c r="H2334" s="288">
        <f>INDEX('[1]2023-2025'!$AK:$AK,MATCH(D2334,'[1]2023-2025'!$A:$A,0))</f>
        <v>44729</v>
      </c>
      <c r="I2334" s="288" t="e">
        <v>#N/A</v>
      </c>
      <c r="J2334" s="288" t="e">
        <f>VLOOKUP(D2334,[1]Лист3!$A:$AK,37,0)</f>
        <v>#N/A</v>
      </c>
      <c r="K2334" s="289">
        <f>INDEX('[1]2023-2025'!$G:$G,MATCH(D2334,'[1]2023-2025'!$A:$A,0))</f>
        <v>2024</v>
      </c>
      <c r="L2334" s="289"/>
      <c r="M2334" s="289"/>
      <c r="N2334" s="289"/>
      <c r="O2334" s="289" t="s">
        <v>2842</v>
      </c>
      <c r="P2334" s="289">
        <v>0</v>
      </c>
      <c r="Q2334" s="186">
        <f t="shared" si="362"/>
        <v>42536.34</v>
      </c>
      <c r="R2334" s="186">
        <f t="shared" si="363"/>
        <v>42536.34</v>
      </c>
      <c r="S2334" s="433">
        <v>0</v>
      </c>
      <c r="T2334" s="433">
        <v>0</v>
      </c>
      <c r="U2334" s="433">
        <v>0</v>
      </c>
      <c r="V2334" s="433">
        <v>0</v>
      </c>
      <c r="W2334" s="433">
        <v>0</v>
      </c>
      <c r="X2334" s="433">
        <v>0</v>
      </c>
      <c r="Y2334" s="433">
        <v>0</v>
      </c>
      <c r="Z2334" s="433">
        <v>0</v>
      </c>
      <c r="AA2334" s="433">
        <v>0</v>
      </c>
      <c r="AB2334" s="433">
        <v>0</v>
      </c>
      <c r="AC2334" s="433">
        <v>0</v>
      </c>
      <c r="AD2334" s="433">
        <v>0</v>
      </c>
      <c r="AE2334" s="433">
        <v>0</v>
      </c>
      <c r="AF2334" s="433">
        <v>0</v>
      </c>
      <c r="AG2334" s="433">
        <v>0</v>
      </c>
      <c r="AH2334" s="433">
        <v>42536.34</v>
      </c>
      <c r="AI2334" s="433">
        <v>0</v>
      </c>
      <c r="AJ2334" s="433">
        <v>0</v>
      </c>
      <c r="AK2334" s="175"/>
      <c r="AL2334" s="175" t="e">
        <v>#N/A</v>
      </c>
      <c r="AM2334" s="175" t="e">
        <v>#N/A</v>
      </c>
      <c r="AN2334" s="175" t="e">
        <v>#N/A</v>
      </c>
    </row>
    <row r="2335" spans="1:40" s="128" customFormat="1" ht="23.25" customHeight="1" x14ac:dyDescent="0.35">
      <c r="A2335" s="256">
        <v>2024</v>
      </c>
      <c r="B2335" s="184">
        <f t="shared" si="364"/>
        <v>959</v>
      </c>
      <c r="C2335" s="286" t="s">
        <v>3058</v>
      </c>
      <c r="D2335" s="184">
        <v>42456</v>
      </c>
      <c r="E2335" s="287"/>
      <c r="F2335" s="287"/>
      <c r="G2335" s="287"/>
      <c r="H2335" s="288"/>
      <c r="I2335" s="288" t="e">
        <v>#N/A</v>
      </c>
      <c r="J2335" s="288" t="e">
        <f>VLOOKUP(D2335,[1]Лист3!$A:$AK,37,0)</f>
        <v>#N/A</v>
      </c>
      <c r="K2335" s="289"/>
      <c r="L2335" s="289"/>
      <c r="M2335" s="289"/>
      <c r="N2335" s="289"/>
      <c r="O2335" s="289"/>
      <c r="P2335" s="289"/>
      <c r="Q2335" s="186">
        <f t="shared" si="362"/>
        <v>13595105.67</v>
      </c>
      <c r="R2335" s="186">
        <f t="shared" si="363"/>
        <v>13359925.869999999</v>
      </c>
      <c r="S2335" s="433">
        <v>0</v>
      </c>
      <c r="T2335" s="433">
        <v>0</v>
      </c>
      <c r="U2335" s="433">
        <v>0</v>
      </c>
      <c r="V2335" s="433">
        <v>0</v>
      </c>
      <c r="W2335" s="433">
        <v>0</v>
      </c>
      <c r="X2335" s="433">
        <v>0</v>
      </c>
      <c r="Y2335" s="433">
        <v>0</v>
      </c>
      <c r="Z2335" s="433">
        <v>0</v>
      </c>
      <c r="AA2335" s="433">
        <v>13359925.869999999</v>
      </c>
      <c r="AB2335" s="433">
        <v>0</v>
      </c>
      <c r="AC2335" s="433">
        <v>0</v>
      </c>
      <c r="AD2335" s="433">
        <v>0</v>
      </c>
      <c r="AE2335" s="433">
        <v>0</v>
      </c>
      <c r="AF2335" s="433">
        <v>0</v>
      </c>
      <c r="AG2335" s="433">
        <v>0</v>
      </c>
      <c r="AH2335" s="433">
        <v>0</v>
      </c>
      <c r="AI2335" s="433">
        <v>0</v>
      </c>
      <c r="AJ2335" s="433">
        <v>235179.8</v>
      </c>
      <c r="AK2335" s="175"/>
      <c r="AL2335" s="175">
        <v>14776076.779999999</v>
      </c>
      <c r="AM2335" s="175">
        <v>28371182.449999999</v>
      </c>
      <c r="AN2335" s="175">
        <v>13595105.67</v>
      </c>
    </row>
    <row r="2336" spans="1:40" s="427" customFormat="1" ht="23.25" customHeight="1" x14ac:dyDescent="0.35">
      <c r="A2336" s="421">
        <v>2024</v>
      </c>
      <c r="B2336" s="168">
        <f t="shared" ref="B2336:B2341" si="365">B2335+1</f>
        <v>960</v>
      </c>
      <c r="C2336" s="392" t="s">
        <v>3432</v>
      </c>
      <c r="D2336" s="168">
        <v>42465</v>
      </c>
      <c r="E2336" s="422"/>
      <c r="F2336" s="422"/>
      <c r="G2336" s="422"/>
      <c r="H2336" s="423"/>
      <c r="I2336" s="423"/>
      <c r="J2336" s="423"/>
      <c r="K2336" s="424"/>
      <c r="L2336" s="424"/>
      <c r="M2336" s="424"/>
      <c r="N2336" s="424"/>
      <c r="O2336" s="424"/>
      <c r="P2336" s="424"/>
      <c r="Q2336" s="425">
        <f t="shared" si="362"/>
        <v>6150436.8500000006</v>
      </c>
      <c r="R2336" s="425">
        <f t="shared" si="363"/>
        <v>6047883.6100000003</v>
      </c>
      <c r="S2336" s="433">
        <v>0</v>
      </c>
      <c r="T2336" s="433">
        <v>0</v>
      </c>
      <c r="U2336" s="433">
        <v>0</v>
      </c>
      <c r="V2336" s="433">
        <v>0</v>
      </c>
      <c r="W2336" s="433">
        <v>0</v>
      </c>
      <c r="X2336" s="433">
        <v>0</v>
      </c>
      <c r="Y2336" s="433">
        <v>0</v>
      </c>
      <c r="Z2336" s="433">
        <v>0</v>
      </c>
      <c r="AA2336" s="433">
        <v>5861087.7800000003</v>
      </c>
      <c r="AB2336" s="433">
        <v>0</v>
      </c>
      <c r="AC2336" s="433">
        <v>0</v>
      </c>
      <c r="AD2336" s="433">
        <v>0</v>
      </c>
      <c r="AE2336" s="433">
        <v>0</v>
      </c>
      <c r="AF2336" s="433">
        <v>0</v>
      </c>
      <c r="AG2336" s="433">
        <v>186795.83</v>
      </c>
      <c r="AH2336" s="433">
        <v>0</v>
      </c>
      <c r="AI2336" s="433">
        <v>0</v>
      </c>
      <c r="AJ2336" s="433">
        <v>102553.24000000002</v>
      </c>
      <c r="AK2336" s="175"/>
      <c r="AL2336" s="175">
        <v>28771735.020000003</v>
      </c>
      <c r="AM2336" s="175">
        <v>38579345.920000002</v>
      </c>
      <c r="AN2336" s="175">
        <v>9807610.9000000004</v>
      </c>
    </row>
    <row r="2337" spans="1:40" s="128" customFormat="1" ht="23.25" customHeight="1" x14ac:dyDescent="0.35">
      <c r="A2337" s="256">
        <v>2024</v>
      </c>
      <c r="B2337" s="184">
        <f t="shared" si="365"/>
        <v>961</v>
      </c>
      <c r="C2337" s="286" t="s">
        <v>3433</v>
      </c>
      <c r="D2337" s="184">
        <v>42490</v>
      </c>
      <c r="E2337" s="287"/>
      <c r="F2337" s="287"/>
      <c r="G2337" s="287"/>
      <c r="H2337" s="288"/>
      <c r="I2337" s="288"/>
      <c r="J2337" s="288"/>
      <c r="K2337" s="289"/>
      <c r="L2337" s="289"/>
      <c r="M2337" s="289"/>
      <c r="N2337" s="289"/>
      <c r="O2337" s="289"/>
      <c r="P2337" s="289"/>
      <c r="Q2337" s="186">
        <f t="shared" si="362"/>
        <v>6276529.7300000004</v>
      </c>
      <c r="R2337" s="186">
        <f t="shared" si="363"/>
        <v>6213591.9000000004</v>
      </c>
      <c r="S2337" s="433">
        <v>0</v>
      </c>
      <c r="T2337" s="433">
        <v>0</v>
      </c>
      <c r="U2337" s="433">
        <v>0</v>
      </c>
      <c r="V2337" s="433">
        <v>0</v>
      </c>
      <c r="W2337" s="433">
        <v>0</v>
      </c>
      <c r="X2337" s="433">
        <v>0</v>
      </c>
      <c r="Y2337" s="433">
        <v>0</v>
      </c>
      <c r="Z2337" s="433">
        <v>0</v>
      </c>
      <c r="AA2337" s="433">
        <v>0</v>
      </c>
      <c r="AB2337" s="433">
        <v>0</v>
      </c>
      <c r="AC2337" s="433">
        <v>6213591.9000000004</v>
      </c>
      <c r="AD2337" s="433">
        <v>0</v>
      </c>
      <c r="AE2337" s="433">
        <v>0</v>
      </c>
      <c r="AF2337" s="433">
        <v>0</v>
      </c>
      <c r="AG2337" s="433">
        <v>0</v>
      </c>
      <c r="AH2337" s="433">
        <v>0</v>
      </c>
      <c r="AI2337" s="433">
        <v>0</v>
      </c>
      <c r="AJ2337" s="433">
        <v>62937.83</v>
      </c>
      <c r="AK2337" s="175"/>
      <c r="AL2337" s="175">
        <v>25456389.199999999</v>
      </c>
      <c r="AM2337" s="175">
        <v>32940020.140000001</v>
      </c>
      <c r="AN2337" s="175">
        <v>7483630.9400000004</v>
      </c>
    </row>
    <row r="2338" spans="1:40" s="128" customFormat="1" ht="23.25" customHeight="1" x14ac:dyDescent="0.35">
      <c r="A2338" s="256">
        <v>2024</v>
      </c>
      <c r="B2338" s="184">
        <f t="shared" si="365"/>
        <v>962</v>
      </c>
      <c r="C2338" s="286" t="s">
        <v>3181</v>
      </c>
      <c r="D2338" s="184">
        <v>42493</v>
      </c>
      <c r="E2338" s="287"/>
      <c r="F2338" s="287"/>
      <c r="G2338" s="287"/>
      <c r="H2338" s="288"/>
      <c r="I2338" s="288"/>
      <c r="J2338" s="288"/>
      <c r="K2338" s="289"/>
      <c r="L2338" s="289"/>
      <c r="M2338" s="289"/>
      <c r="N2338" s="289"/>
      <c r="O2338" s="289"/>
      <c r="P2338" s="289"/>
      <c r="Q2338" s="186">
        <f t="shared" si="362"/>
        <v>4318398.05</v>
      </c>
      <c r="R2338" s="186">
        <f t="shared" si="363"/>
        <v>4249421.7</v>
      </c>
      <c r="S2338" s="433">
        <v>0</v>
      </c>
      <c r="T2338" s="433">
        <v>0</v>
      </c>
      <c r="U2338" s="433">
        <v>0</v>
      </c>
      <c r="V2338" s="433">
        <v>0</v>
      </c>
      <c r="W2338" s="433">
        <v>0</v>
      </c>
      <c r="X2338" s="433">
        <v>0</v>
      </c>
      <c r="Y2338" s="433">
        <v>0</v>
      </c>
      <c r="Z2338" s="433">
        <v>0</v>
      </c>
      <c r="AA2338" s="433">
        <v>4249421.7</v>
      </c>
      <c r="AB2338" s="433">
        <v>0</v>
      </c>
      <c r="AC2338" s="433">
        <v>0</v>
      </c>
      <c r="AD2338" s="433">
        <v>0</v>
      </c>
      <c r="AE2338" s="433">
        <v>0</v>
      </c>
      <c r="AF2338" s="433">
        <v>0</v>
      </c>
      <c r="AG2338" s="433">
        <v>0</v>
      </c>
      <c r="AH2338" s="433">
        <v>0</v>
      </c>
      <c r="AI2338" s="433">
        <v>0</v>
      </c>
      <c r="AJ2338" s="433">
        <v>68976.350000000006</v>
      </c>
      <c r="AK2338" s="175"/>
      <c r="AL2338" s="175">
        <v>6267863.8799999999</v>
      </c>
      <c r="AM2338" s="175">
        <v>10586261.93</v>
      </c>
      <c r="AN2338" s="175">
        <v>4318398.05</v>
      </c>
    </row>
    <row r="2339" spans="1:40" s="128" customFormat="1" ht="23.25" customHeight="1" x14ac:dyDescent="0.35">
      <c r="A2339" s="256">
        <v>2024</v>
      </c>
      <c r="B2339" s="184">
        <f t="shared" si="365"/>
        <v>963</v>
      </c>
      <c r="C2339" s="286" t="s">
        <v>4008</v>
      </c>
      <c r="D2339" s="184">
        <v>42501</v>
      </c>
      <c r="E2339" s="287"/>
      <c r="F2339" s="287"/>
      <c r="G2339" s="287"/>
      <c r="H2339" s="288"/>
      <c r="I2339" s="288"/>
      <c r="J2339" s="288"/>
      <c r="K2339" s="289"/>
      <c r="L2339" s="289"/>
      <c r="M2339" s="289"/>
      <c r="N2339" s="289"/>
      <c r="O2339" s="289"/>
      <c r="P2339" s="289"/>
      <c r="Q2339" s="186">
        <f t="shared" si="362"/>
        <v>4926046.95</v>
      </c>
      <c r="R2339" s="186">
        <f>SUM(S2339:AI2339)</f>
        <v>4854686.49</v>
      </c>
      <c r="S2339" s="433">
        <v>0</v>
      </c>
      <c r="T2339" s="433">
        <v>0</v>
      </c>
      <c r="U2339" s="433">
        <v>0</v>
      </c>
      <c r="V2339" s="433">
        <v>0</v>
      </c>
      <c r="W2339" s="433">
        <v>0</v>
      </c>
      <c r="X2339" s="433">
        <v>0</v>
      </c>
      <c r="Y2339" s="433">
        <v>0</v>
      </c>
      <c r="Z2339" s="433">
        <v>0</v>
      </c>
      <c r="AA2339" s="433">
        <v>0</v>
      </c>
      <c r="AB2339" s="433">
        <v>0</v>
      </c>
      <c r="AC2339" s="433">
        <v>4711958.12</v>
      </c>
      <c r="AD2339" s="433">
        <v>0</v>
      </c>
      <c r="AE2339" s="433">
        <v>0</v>
      </c>
      <c r="AF2339" s="433">
        <v>0</v>
      </c>
      <c r="AG2339" s="433">
        <v>142728.37</v>
      </c>
      <c r="AH2339" s="433">
        <v>0</v>
      </c>
      <c r="AI2339" s="433">
        <v>0</v>
      </c>
      <c r="AJ2339" s="433">
        <v>71360.460000000006</v>
      </c>
      <c r="AK2339" s="175"/>
      <c r="AL2339" s="175">
        <v>13593922.01</v>
      </c>
      <c r="AM2339" s="175">
        <v>23573062.780000001</v>
      </c>
      <c r="AN2339" s="175">
        <v>9979140.7700000014</v>
      </c>
    </row>
    <row r="2340" spans="1:40" s="128" customFormat="1" ht="23.25" customHeight="1" x14ac:dyDescent="0.35">
      <c r="A2340" s="256">
        <v>2024</v>
      </c>
      <c r="B2340" s="184">
        <f t="shared" si="365"/>
        <v>964</v>
      </c>
      <c r="C2340" s="286" t="s">
        <v>4009</v>
      </c>
      <c r="D2340" s="184">
        <v>42437</v>
      </c>
      <c r="E2340" s="287"/>
      <c r="F2340" s="287"/>
      <c r="G2340" s="287"/>
      <c r="H2340" s="288"/>
      <c r="I2340" s="288"/>
      <c r="J2340" s="288"/>
      <c r="K2340" s="289"/>
      <c r="L2340" s="289"/>
      <c r="M2340" s="289"/>
      <c r="N2340" s="289"/>
      <c r="O2340" s="289"/>
      <c r="P2340" s="289"/>
      <c r="Q2340" s="186">
        <f t="shared" si="362"/>
        <v>104042.4</v>
      </c>
      <c r="R2340" s="186">
        <f>SUM(S2340:AI2340)</f>
        <v>104042.4</v>
      </c>
      <c r="S2340" s="433">
        <v>0</v>
      </c>
      <c r="T2340" s="433">
        <v>0</v>
      </c>
      <c r="U2340" s="433">
        <v>0</v>
      </c>
      <c r="V2340" s="433">
        <v>0</v>
      </c>
      <c r="W2340" s="433">
        <v>0</v>
      </c>
      <c r="X2340" s="433">
        <v>0</v>
      </c>
      <c r="Y2340" s="433">
        <v>0</v>
      </c>
      <c r="Z2340" s="433">
        <v>0</v>
      </c>
      <c r="AA2340" s="433">
        <v>0</v>
      </c>
      <c r="AB2340" s="433">
        <v>0</v>
      </c>
      <c r="AC2340" s="433">
        <v>0</v>
      </c>
      <c r="AD2340" s="433">
        <v>0</v>
      </c>
      <c r="AE2340" s="433">
        <v>0</v>
      </c>
      <c r="AF2340" s="433">
        <v>0</v>
      </c>
      <c r="AG2340" s="433">
        <v>0</v>
      </c>
      <c r="AH2340" s="433">
        <v>104042.4</v>
      </c>
      <c r="AI2340" s="433">
        <v>0</v>
      </c>
      <c r="AJ2340" s="433">
        <v>0</v>
      </c>
      <c r="AK2340" s="175"/>
      <c r="AL2340" s="175" t="e">
        <v>#N/A</v>
      </c>
      <c r="AM2340" s="175" t="e">
        <v>#N/A</v>
      </c>
      <c r="AN2340" s="175" t="e">
        <v>#N/A</v>
      </c>
    </row>
    <row r="2341" spans="1:40" s="128" customFormat="1" ht="23.25" customHeight="1" x14ac:dyDescent="0.35">
      <c r="A2341" s="256">
        <v>2024</v>
      </c>
      <c r="B2341" s="184">
        <f t="shared" si="365"/>
        <v>965</v>
      </c>
      <c r="C2341" s="286" t="s">
        <v>4010</v>
      </c>
      <c r="D2341" s="184">
        <v>42353</v>
      </c>
      <c r="E2341" s="287"/>
      <c r="F2341" s="287"/>
      <c r="G2341" s="287"/>
      <c r="H2341" s="288"/>
      <c r="I2341" s="288"/>
      <c r="J2341" s="288"/>
      <c r="K2341" s="289"/>
      <c r="L2341" s="289"/>
      <c r="M2341" s="289"/>
      <c r="N2341" s="289"/>
      <c r="O2341" s="289"/>
      <c r="P2341" s="289"/>
      <c r="Q2341" s="186">
        <f t="shared" si="362"/>
        <v>9274398.7599999998</v>
      </c>
      <c r="R2341" s="186">
        <f>SUM(S2341:AI2341)</f>
        <v>9151477.8100000005</v>
      </c>
      <c r="S2341" s="433">
        <v>0</v>
      </c>
      <c r="T2341" s="433">
        <v>0</v>
      </c>
      <c r="U2341" s="433">
        <v>0</v>
      </c>
      <c r="V2341" s="433">
        <v>0</v>
      </c>
      <c r="W2341" s="433">
        <v>0</v>
      </c>
      <c r="X2341" s="433">
        <v>0</v>
      </c>
      <c r="Y2341" s="433">
        <v>0</v>
      </c>
      <c r="Z2341" s="433">
        <v>0</v>
      </c>
      <c r="AA2341" s="433">
        <v>9033651.9700000007</v>
      </c>
      <c r="AB2341" s="433">
        <v>0</v>
      </c>
      <c r="AC2341" s="433">
        <v>0</v>
      </c>
      <c r="AD2341" s="433">
        <v>0</v>
      </c>
      <c r="AE2341" s="433">
        <v>0</v>
      </c>
      <c r="AF2341" s="433">
        <v>0</v>
      </c>
      <c r="AG2341" s="433">
        <v>117825.84</v>
      </c>
      <c r="AH2341" s="433">
        <v>0</v>
      </c>
      <c r="AI2341" s="433">
        <v>0</v>
      </c>
      <c r="AJ2341" s="433">
        <v>122920.95</v>
      </c>
      <c r="AK2341" s="175"/>
      <c r="AL2341" s="175">
        <v>14613089.939999999</v>
      </c>
      <c r="AM2341" s="175">
        <v>23887488.699999999</v>
      </c>
      <c r="AN2341" s="175">
        <v>9274398.7599999998</v>
      </c>
    </row>
    <row r="2342" spans="1:40" s="128" customFormat="1" ht="20.3" customHeight="1" x14ac:dyDescent="0.35">
      <c r="A2342" s="256"/>
      <c r="B2342" s="170" t="s">
        <v>22</v>
      </c>
      <c r="C2342" s="293"/>
      <c r="D2342" s="296" t="s">
        <v>172</v>
      </c>
      <c r="E2342" s="287" t="e">
        <f>VLOOKUP(D2342,'[1]2023-2025'!$A:$G,7,0)</f>
        <v>#N/A</v>
      </c>
      <c r="F2342" s="287"/>
      <c r="G2342" s="287"/>
      <c r="H2342" s="288" t="e">
        <v>#N/A</v>
      </c>
      <c r="I2342" s="288" t="e">
        <v>#N/A</v>
      </c>
      <c r="J2342" s="288" t="e">
        <f>VLOOKUP(D2342,[1]Лист3!$A:$AK,37,0)</f>
        <v>#N/A</v>
      </c>
      <c r="K2342" s="289" t="e">
        <v>#N/A</v>
      </c>
      <c r="L2342" s="289"/>
      <c r="M2342" s="289"/>
      <c r="N2342" s="289"/>
      <c r="O2342" s="289" t="e">
        <v>#N/A</v>
      </c>
      <c r="P2342" s="289"/>
      <c r="Q2342" s="297">
        <f t="shared" ref="Q2342:AJ2342" si="366">SUM(Q2322:Q2341)</f>
        <v>67960566.620000005</v>
      </c>
      <c r="R2342" s="297">
        <f t="shared" si="366"/>
        <v>67215653.879999995</v>
      </c>
      <c r="S2342" s="297">
        <f t="shared" si="366"/>
        <v>0</v>
      </c>
      <c r="T2342" s="297">
        <f t="shared" si="366"/>
        <v>0</v>
      </c>
      <c r="U2342" s="297">
        <f t="shared" si="366"/>
        <v>0</v>
      </c>
      <c r="V2342" s="297">
        <f t="shared" si="366"/>
        <v>1231712.3399999999</v>
      </c>
      <c r="W2342" s="297">
        <f t="shared" si="366"/>
        <v>408674.21999999991</v>
      </c>
      <c r="X2342" s="297">
        <f t="shared" si="366"/>
        <v>2540176.37</v>
      </c>
      <c r="Y2342" s="297">
        <f t="shared" si="366"/>
        <v>0</v>
      </c>
      <c r="Z2342" s="297">
        <f t="shared" si="366"/>
        <v>0</v>
      </c>
      <c r="AA2342" s="297">
        <f t="shared" si="366"/>
        <v>51016204.530000001</v>
      </c>
      <c r="AB2342" s="297">
        <f t="shared" si="366"/>
        <v>0</v>
      </c>
      <c r="AC2342" s="297">
        <f t="shared" si="366"/>
        <v>10925550.02</v>
      </c>
      <c r="AD2342" s="297">
        <f t="shared" si="366"/>
        <v>0</v>
      </c>
      <c r="AE2342" s="297">
        <f t="shared" si="366"/>
        <v>0</v>
      </c>
      <c r="AF2342" s="297">
        <f t="shared" si="366"/>
        <v>0</v>
      </c>
      <c r="AG2342" s="297">
        <f t="shared" si="366"/>
        <v>580477.46</v>
      </c>
      <c r="AH2342" s="297">
        <f t="shared" si="366"/>
        <v>512858.93999999994</v>
      </c>
      <c r="AI2342" s="297">
        <f t="shared" si="366"/>
        <v>0</v>
      </c>
      <c r="AJ2342" s="297">
        <f t="shared" si="366"/>
        <v>744912.74</v>
      </c>
      <c r="AK2342" s="175"/>
      <c r="AL2342" s="175" t="e">
        <v>#N/A</v>
      </c>
      <c r="AM2342" s="175" t="e">
        <v>#N/A</v>
      </c>
      <c r="AN2342" s="175" t="e">
        <v>#N/A</v>
      </c>
    </row>
    <row r="2343" spans="1:40" s="128" customFormat="1" ht="20.3" customHeight="1" x14ac:dyDescent="0.35">
      <c r="A2343" s="256"/>
      <c r="B2343" s="309" t="s">
        <v>34</v>
      </c>
      <c r="C2343" s="309"/>
      <c r="D2343" s="296" t="s">
        <v>172</v>
      </c>
      <c r="E2343" s="287" t="e">
        <f>VLOOKUP(D2343,'[1]2023-2025'!$A:$G,7,0)</f>
        <v>#N/A</v>
      </c>
      <c r="F2343" s="287"/>
      <c r="G2343" s="287"/>
      <c r="H2343" s="288" t="e">
        <v>#N/A</v>
      </c>
      <c r="I2343" s="288" t="e">
        <v>#N/A</v>
      </c>
      <c r="J2343" s="288" t="e">
        <f>VLOOKUP(D2343,[1]Лист3!$A:$AK,37,0)</f>
        <v>#N/A</v>
      </c>
      <c r="K2343" s="289" t="e">
        <v>#N/A</v>
      </c>
      <c r="L2343" s="289"/>
      <c r="M2343" s="289"/>
      <c r="N2343" s="289"/>
      <c r="O2343" s="289" t="e">
        <v>#N/A</v>
      </c>
      <c r="P2343" s="289"/>
      <c r="Q2343" s="297">
        <f t="shared" ref="Q2343:AJ2343" si="367">Q2320+Q2342</f>
        <v>72282738.060000002</v>
      </c>
      <c r="R2343" s="297">
        <f t="shared" si="367"/>
        <v>71486380.599999994</v>
      </c>
      <c r="S2343" s="297">
        <f t="shared" si="367"/>
        <v>0</v>
      </c>
      <c r="T2343" s="297">
        <f t="shared" si="367"/>
        <v>0</v>
      </c>
      <c r="U2343" s="297">
        <f t="shared" si="367"/>
        <v>0</v>
      </c>
      <c r="V2343" s="297">
        <f t="shared" si="367"/>
        <v>1231712.3399999999</v>
      </c>
      <c r="W2343" s="297">
        <f t="shared" si="367"/>
        <v>408674.21999999991</v>
      </c>
      <c r="X2343" s="297">
        <f t="shared" si="367"/>
        <v>2540176.37</v>
      </c>
      <c r="Y2343" s="297">
        <f t="shared" si="367"/>
        <v>0</v>
      </c>
      <c r="Z2343" s="297">
        <f t="shared" si="367"/>
        <v>0</v>
      </c>
      <c r="AA2343" s="297">
        <f t="shared" si="367"/>
        <v>55286931.25</v>
      </c>
      <c r="AB2343" s="297">
        <f t="shared" si="367"/>
        <v>0</v>
      </c>
      <c r="AC2343" s="297">
        <f t="shared" si="367"/>
        <v>10925550.02</v>
      </c>
      <c r="AD2343" s="297">
        <f t="shared" si="367"/>
        <v>0</v>
      </c>
      <c r="AE2343" s="297">
        <f t="shared" si="367"/>
        <v>0</v>
      </c>
      <c r="AF2343" s="297">
        <f t="shared" si="367"/>
        <v>0</v>
      </c>
      <c r="AG2343" s="297">
        <f t="shared" si="367"/>
        <v>580477.46</v>
      </c>
      <c r="AH2343" s="297">
        <f t="shared" si="367"/>
        <v>512858.93999999994</v>
      </c>
      <c r="AI2343" s="297">
        <f t="shared" si="367"/>
        <v>0</v>
      </c>
      <c r="AJ2343" s="297">
        <f t="shared" si="367"/>
        <v>796357.46</v>
      </c>
      <c r="AK2343" s="175"/>
      <c r="AL2343" s="175" t="e">
        <v>#N/A</v>
      </c>
      <c r="AM2343" s="175" t="e">
        <v>#N/A</v>
      </c>
      <c r="AN2343" s="175" t="e">
        <v>#N/A</v>
      </c>
    </row>
    <row r="2344" spans="1:40" s="128" customFormat="1" ht="20.3" customHeight="1" x14ac:dyDescent="0.35">
      <c r="A2344" s="256"/>
      <c r="B2344" s="298"/>
      <c r="C2344" s="275"/>
      <c r="D2344" s="275"/>
      <c r="E2344" s="287">
        <f>VLOOKUP(D2344,'[1]2023-2025'!$A:$G,7,0)</f>
        <v>0</v>
      </c>
      <c r="F2344" s="287"/>
      <c r="G2344" s="287"/>
      <c r="H2344" s="288" t="e">
        <v>#N/A</v>
      </c>
      <c r="I2344" s="288" t="e">
        <v>#N/A</v>
      </c>
      <c r="J2344" s="288" t="e">
        <f>VLOOKUP(D2344,[1]Лист3!$A:$AK,37,0)</f>
        <v>#N/A</v>
      </c>
      <c r="K2344" s="289" t="e">
        <v>#N/A</v>
      </c>
      <c r="L2344" s="289"/>
      <c r="M2344" s="289"/>
      <c r="N2344" s="289"/>
      <c r="O2344" s="289" t="e">
        <v>#N/A</v>
      </c>
      <c r="P2344" s="289"/>
      <c r="Q2344" s="275"/>
      <c r="R2344" s="275"/>
      <c r="S2344" s="277"/>
      <c r="T2344" s="277"/>
      <c r="U2344" s="277"/>
      <c r="V2344" s="277"/>
      <c r="W2344" s="277"/>
      <c r="X2344" s="277" t="s">
        <v>1942</v>
      </c>
      <c r="Y2344" s="277"/>
      <c r="Z2344" s="277"/>
      <c r="AA2344" s="277"/>
      <c r="AB2344" s="277"/>
      <c r="AC2344" s="277"/>
      <c r="AD2344" s="277"/>
      <c r="AE2344" s="277"/>
      <c r="AF2344" s="277"/>
      <c r="AG2344" s="277"/>
      <c r="AH2344" s="277"/>
      <c r="AI2344" s="277"/>
      <c r="AJ2344" s="277"/>
      <c r="AK2344" s="175"/>
      <c r="AL2344" s="175" t="e">
        <v>#N/A</v>
      </c>
      <c r="AM2344" s="175" t="e">
        <v>#N/A</v>
      </c>
      <c r="AN2344" s="175" t="e">
        <v>#N/A</v>
      </c>
    </row>
    <row r="2345" spans="1:40" s="128" customFormat="1" ht="20.3" customHeight="1" x14ac:dyDescent="0.35">
      <c r="A2345" s="256"/>
      <c r="B2345" s="298"/>
      <c r="C2345" s="311"/>
      <c r="D2345" s="311"/>
      <c r="E2345" s="287">
        <f>VLOOKUP(D2345,'[1]2023-2025'!$A:$G,7,0)</f>
        <v>0</v>
      </c>
      <c r="F2345" s="287"/>
      <c r="G2345" s="287"/>
      <c r="H2345" s="288" t="e">
        <v>#N/A</v>
      </c>
      <c r="I2345" s="288" t="e">
        <v>#N/A</v>
      </c>
      <c r="J2345" s="288" t="e">
        <f>VLOOKUP(D2345,[1]Лист3!$A:$AK,37,0)</f>
        <v>#N/A</v>
      </c>
      <c r="K2345" s="289" t="e">
        <v>#N/A</v>
      </c>
      <c r="L2345" s="289"/>
      <c r="M2345" s="289"/>
      <c r="N2345" s="289"/>
      <c r="O2345" s="289" t="e">
        <v>#N/A</v>
      </c>
      <c r="P2345" s="289"/>
      <c r="Q2345" s="311"/>
      <c r="R2345" s="311"/>
      <c r="S2345" s="316"/>
      <c r="T2345" s="316"/>
      <c r="U2345" s="316"/>
      <c r="V2345" s="316"/>
      <c r="W2345" s="316"/>
      <c r="X2345" s="316" t="s">
        <v>4471</v>
      </c>
      <c r="Y2345" s="316"/>
      <c r="Z2345" s="316"/>
      <c r="AA2345" s="316"/>
      <c r="AB2345" s="316"/>
      <c r="AC2345" s="316"/>
      <c r="AD2345" s="316"/>
      <c r="AE2345" s="316"/>
      <c r="AF2345" s="316"/>
      <c r="AG2345" s="316"/>
      <c r="AH2345" s="316"/>
      <c r="AI2345" s="316"/>
      <c r="AJ2345" s="316"/>
      <c r="AK2345" s="175"/>
      <c r="AL2345" s="175" t="e">
        <v>#N/A</v>
      </c>
      <c r="AM2345" s="175" t="e">
        <v>#N/A</v>
      </c>
      <c r="AN2345" s="175" t="e">
        <v>#N/A</v>
      </c>
    </row>
    <row r="2346" spans="1:40" s="128" customFormat="1" ht="23.25" customHeight="1" x14ac:dyDescent="0.35">
      <c r="A2346" s="256">
        <v>2024</v>
      </c>
      <c r="B2346" s="184">
        <f>B2341+1</f>
        <v>966</v>
      </c>
      <c r="C2346" s="286" t="s">
        <v>1107</v>
      </c>
      <c r="D2346" s="184">
        <v>42696</v>
      </c>
      <c r="E2346" s="287">
        <f>VLOOKUP(D2346,'[1]2023-2025'!$A:$G,7,0)</f>
        <v>2024</v>
      </c>
      <c r="F2346" s="287"/>
      <c r="G2346" s="287" t="s">
        <v>1899</v>
      </c>
      <c r="H2346" s="288">
        <f>INDEX('[1]2023-2025'!$AK:$AK,MATCH(D2346,'[1]2023-2025'!$A:$A,0))</f>
        <v>44973</v>
      </c>
      <c r="I2346" s="288" t="e">
        <v>#N/A</v>
      </c>
      <c r="J2346" s="288" t="e">
        <f>VLOOKUP(D2346,[1]Лист3!$A:$AK,37,0)</f>
        <v>#N/A</v>
      </c>
      <c r="K2346" s="289">
        <f>INDEX('[1]2023-2025'!$G:$G,MATCH(D2346,'[1]2023-2025'!$A:$A,0))</f>
        <v>2024</v>
      </c>
      <c r="L2346" s="289"/>
      <c r="M2346" s="289"/>
      <c r="N2346" s="289"/>
      <c r="O2346" s="289" t="e">
        <v>#N/A</v>
      </c>
      <c r="P2346" s="289" t="e">
        <v>#N/A</v>
      </c>
      <c r="Q2346" s="186">
        <f t="shared" ref="Q2346:Q2356" si="368">SUM(S2346:AJ2346)</f>
        <v>2190390.5100000002</v>
      </c>
      <c r="R2346" s="186">
        <f t="shared" ref="R2346:R2356" si="369">SUM(S2346:AI2346)</f>
        <v>2150049.66</v>
      </c>
      <c r="S2346" s="433">
        <v>0</v>
      </c>
      <c r="T2346" s="433">
        <v>0</v>
      </c>
      <c r="U2346" s="433">
        <v>0</v>
      </c>
      <c r="V2346" s="433">
        <v>0</v>
      </c>
      <c r="W2346" s="433">
        <v>0</v>
      </c>
      <c r="X2346" s="433">
        <v>0</v>
      </c>
      <c r="Y2346" s="433">
        <v>0</v>
      </c>
      <c r="Z2346" s="433">
        <v>0</v>
      </c>
      <c r="AA2346" s="433">
        <v>2150049.66</v>
      </c>
      <c r="AB2346" s="433">
        <v>0</v>
      </c>
      <c r="AC2346" s="433">
        <v>0</v>
      </c>
      <c r="AD2346" s="433">
        <v>0</v>
      </c>
      <c r="AE2346" s="433">
        <v>0</v>
      </c>
      <c r="AF2346" s="433">
        <v>0</v>
      </c>
      <c r="AG2346" s="433">
        <v>0</v>
      </c>
      <c r="AH2346" s="433">
        <v>0</v>
      </c>
      <c r="AI2346" s="433">
        <v>0</v>
      </c>
      <c r="AJ2346" s="433">
        <v>40340.85</v>
      </c>
      <c r="AK2346" s="175"/>
      <c r="AL2346" s="175">
        <v>3882430.9499999997</v>
      </c>
      <c r="AM2346" s="175">
        <v>6072821.46</v>
      </c>
      <c r="AN2346" s="175">
        <v>2190390.5100000002</v>
      </c>
    </row>
    <row r="2347" spans="1:40" s="128" customFormat="1" ht="23.25" customHeight="1" x14ac:dyDescent="0.35">
      <c r="A2347" s="256">
        <v>2024</v>
      </c>
      <c r="B2347" s="184">
        <f>B2346+1</f>
        <v>967</v>
      </c>
      <c r="C2347" s="286" t="s">
        <v>1108</v>
      </c>
      <c r="D2347" s="184">
        <v>42697</v>
      </c>
      <c r="E2347" s="287">
        <f>VLOOKUP(D2347,'[1]2023-2025'!$A:$G,7,0)</f>
        <v>2024</v>
      </c>
      <c r="F2347" s="287"/>
      <c r="G2347" s="287" t="s">
        <v>1899</v>
      </c>
      <c r="H2347" s="288">
        <f>INDEX('[1]2023-2025'!$AK:$AK,MATCH(D2347,'[1]2023-2025'!$A:$A,0))</f>
        <v>0</v>
      </c>
      <c r="I2347" s="288" t="e">
        <v>#N/A</v>
      </c>
      <c r="J2347" s="288" t="e">
        <f>VLOOKUP(D2347,[1]Лист3!$A:$AK,37,0)</f>
        <v>#N/A</v>
      </c>
      <c r="K2347" s="289">
        <f>INDEX('[1]2023-2025'!$G:$G,MATCH(D2347,'[1]2023-2025'!$A:$A,0))</f>
        <v>2024</v>
      </c>
      <c r="L2347" s="289"/>
      <c r="M2347" s="289"/>
      <c r="N2347" s="289"/>
      <c r="O2347" s="289" t="e">
        <v>#N/A</v>
      </c>
      <c r="P2347" s="289" t="e">
        <v>#N/A</v>
      </c>
      <c r="Q2347" s="186">
        <f t="shared" si="368"/>
        <v>1950985.15</v>
      </c>
      <c r="R2347" s="186">
        <f t="shared" si="369"/>
        <v>1915654.2</v>
      </c>
      <c r="S2347" s="433">
        <v>0</v>
      </c>
      <c r="T2347" s="433">
        <v>0</v>
      </c>
      <c r="U2347" s="433">
        <v>0</v>
      </c>
      <c r="V2347" s="433">
        <v>0</v>
      </c>
      <c r="W2347" s="433">
        <v>0</v>
      </c>
      <c r="X2347" s="433">
        <v>0</v>
      </c>
      <c r="Y2347" s="433">
        <v>0</v>
      </c>
      <c r="Z2347" s="433">
        <v>0</v>
      </c>
      <c r="AA2347" s="433">
        <v>1915654.2</v>
      </c>
      <c r="AB2347" s="433">
        <v>0</v>
      </c>
      <c r="AC2347" s="433">
        <v>0</v>
      </c>
      <c r="AD2347" s="433">
        <v>0</v>
      </c>
      <c r="AE2347" s="433">
        <v>0</v>
      </c>
      <c r="AF2347" s="433">
        <v>0</v>
      </c>
      <c r="AG2347" s="433">
        <v>0</v>
      </c>
      <c r="AH2347" s="433">
        <v>0</v>
      </c>
      <c r="AI2347" s="433">
        <v>0</v>
      </c>
      <c r="AJ2347" s="433">
        <v>35330.949999999997</v>
      </c>
      <c r="AK2347" s="175"/>
      <c r="AL2347" s="175">
        <v>2415363.0299999998</v>
      </c>
      <c r="AM2347" s="175">
        <v>4366348.18</v>
      </c>
      <c r="AN2347" s="175">
        <v>1950985.15</v>
      </c>
    </row>
    <row r="2348" spans="1:40" s="128" customFormat="1" ht="23.25" customHeight="1" x14ac:dyDescent="0.35">
      <c r="A2348" s="256">
        <v>2024</v>
      </c>
      <c r="B2348" s="184">
        <f t="shared" ref="B2348:B2356" si="370">B2347+1</f>
        <v>968</v>
      </c>
      <c r="C2348" s="286" t="s">
        <v>1103</v>
      </c>
      <c r="D2348" s="184">
        <v>42679</v>
      </c>
      <c r="E2348" s="287">
        <f>VLOOKUP(D2348,'[1]2023-2025'!$A:$G,7,0)</f>
        <v>2024</v>
      </c>
      <c r="F2348" s="287"/>
      <c r="G2348" s="287" t="s">
        <v>1899</v>
      </c>
      <c r="H2348" s="288">
        <f>INDEX('[1]2023-2025'!$AK:$AK,MATCH(D2348,'[1]2023-2025'!$A:$A,0))</f>
        <v>44973</v>
      </c>
      <c r="I2348" s="288" t="e">
        <v>#N/A</v>
      </c>
      <c r="J2348" s="288" t="e">
        <f>VLOOKUP(D2348,[1]Лист3!$A:$AK,37,0)</f>
        <v>#N/A</v>
      </c>
      <c r="K2348" s="289">
        <f>INDEX('[1]2023-2025'!$G:$G,MATCH(D2348,'[1]2023-2025'!$A:$A,0))</f>
        <v>2024</v>
      </c>
      <c r="L2348" s="289"/>
      <c r="M2348" s="289"/>
      <c r="N2348" s="289"/>
      <c r="O2348" s="289" t="e">
        <v>#N/A</v>
      </c>
      <c r="P2348" s="289" t="e">
        <v>#N/A</v>
      </c>
      <c r="Q2348" s="186">
        <f t="shared" si="368"/>
        <v>1317273.0699999998</v>
      </c>
      <c r="R2348" s="186">
        <f t="shared" si="369"/>
        <v>1297467.8499999999</v>
      </c>
      <c r="S2348" s="433">
        <v>0</v>
      </c>
      <c r="T2348" s="433">
        <v>0</v>
      </c>
      <c r="U2348" s="433">
        <v>0</v>
      </c>
      <c r="V2348" s="433">
        <v>0</v>
      </c>
      <c r="W2348" s="433">
        <v>0</v>
      </c>
      <c r="X2348" s="433">
        <v>0</v>
      </c>
      <c r="Y2348" s="433">
        <v>0</v>
      </c>
      <c r="Z2348" s="433">
        <v>0</v>
      </c>
      <c r="AA2348" s="433">
        <v>1297467.8499999999</v>
      </c>
      <c r="AB2348" s="433">
        <v>0</v>
      </c>
      <c r="AC2348" s="433">
        <v>0</v>
      </c>
      <c r="AD2348" s="433">
        <v>0</v>
      </c>
      <c r="AE2348" s="433">
        <v>0</v>
      </c>
      <c r="AF2348" s="433">
        <v>0</v>
      </c>
      <c r="AG2348" s="433">
        <v>0</v>
      </c>
      <c r="AH2348" s="433">
        <v>0</v>
      </c>
      <c r="AI2348" s="433">
        <v>0</v>
      </c>
      <c r="AJ2348" s="433">
        <v>19805.22</v>
      </c>
      <c r="AK2348" s="175"/>
      <c r="AL2348" s="175">
        <v>2479444.0500000003</v>
      </c>
      <c r="AM2348" s="175">
        <v>3796717.12</v>
      </c>
      <c r="AN2348" s="175">
        <v>1317273.0699999998</v>
      </c>
    </row>
    <row r="2349" spans="1:40" s="128" customFormat="1" ht="23.25" customHeight="1" x14ac:dyDescent="0.35">
      <c r="A2349" s="256">
        <v>2024</v>
      </c>
      <c r="B2349" s="184">
        <f t="shared" si="370"/>
        <v>969</v>
      </c>
      <c r="C2349" s="286" t="s">
        <v>1104</v>
      </c>
      <c r="D2349" s="184">
        <v>42680</v>
      </c>
      <c r="E2349" s="287">
        <f>VLOOKUP(D2349,'[1]2023-2025'!$A:$G,7,0)</f>
        <v>2024</v>
      </c>
      <c r="F2349" s="287"/>
      <c r="G2349" s="287" t="s">
        <v>1899</v>
      </c>
      <c r="H2349" s="288">
        <f>INDEX('[1]2023-2025'!$AK:$AK,MATCH(D2349,'[1]2023-2025'!$A:$A,0))</f>
        <v>44973</v>
      </c>
      <c r="I2349" s="288" t="e">
        <v>#N/A</v>
      </c>
      <c r="J2349" s="288" t="e">
        <f>VLOOKUP(D2349,[1]Лист3!$A:$AK,37,0)</f>
        <v>#N/A</v>
      </c>
      <c r="K2349" s="289">
        <f>INDEX('[1]2023-2025'!$G:$G,MATCH(D2349,'[1]2023-2025'!$A:$A,0))</f>
        <v>2024</v>
      </c>
      <c r="L2349" s="289"/>
      <c r="M2349" s="289"/>
      <c r="N2349" s="289"/>
      <c r="O2349" s="289" t="e">
        <v>#N/A</v>
      </c>
      <c r="P2349" s="289" t="e">
        <v>#N/A</v>
      </c>
      <c r="Q2349" s="186">
        <f t="shared" si="368"/>
        <v>1317273.0699999998</v>
      </c>
      <c r="R2349" s="186">
        <f t="shared" si="369"/>
        <v>1297467.8499999999</v>
      </c>
      <c r="S2349" s="433">
        <v>0</v>
      </c>
      <c r="T2349" s="433">
        <v>0</v>
      </c>
      <c r="U2349" s="433">
        <v>0</v>
      </c>
      <c r="V2349" s="433">
        <v>0</v>
      </c>
      <c r="W2349" s="433">
        <v>0</v>
      </c>
      <c r="X2349" s="433">
        <v>0</v>
      </c>
      <c r="Y2349" s="433">
        <v>0</v>
      </c>
      <c r="Z2349" s="433">
        <v>0</v>
      </c>
      <c r="AA2349" s="433">
        <v>1297467.8499999999</v>
      </c>
      <c r="AB2349" s="433">
        <v>0</v>
      </c>
      <c r="AC2349" s="433">
        <v>0</v>
      </c>
      <c r="AD2349" s="433">
        <v>0</v>
      </c>
      <c r="AE2349" s="433">
        <v>0</v>
      </c>
      <c r="AF2349" s="433">
        <v>0</v>
      </c>
      <c r="AG2349" s="433">
        <v>0</v>
      </c>
      <c r="AH2349" s="433">
        <v>0</v>
      </c>
      <c r="AI2349" s="433">
        <v>0</v>
      </c>
      <c r="AJ2349" s="433">
        <v>19805.22</v>
      </c>
      <c r="AK2349" s="175"/>
      <c r="AL2349" s="175">
        <v>2437396.3800000004</v>
      </c>
      <c r="AM2349" s="175">
        <v>3754669.45</v>
      </c>
      <c r="AN2349" s="175">
        <v>1317273.0699999998</v>
      </c>
    </row>
    <row r="2350" spans="1:40" s="128" customFormat="1" ht="23.25" customHeight="1" x14ac:dyDescent="0.35">
      <c r="A2350" s="256">
        <v>2024</v>
      </c>
      <c r="B2350" s="184">
        <f t="shared" si="370"/>
        <v>970</v>
      </c>
      <c r="C2350" s="286" t="s">
        <v>1105</v>
      </c>
      <c r="D2350" s="184">
        <v>42681</v>
      </c>
      <c r="E2350" s="287">
        <f>VLOOKUP(D2350,'[1]2023-2025'!$A:$G,7,0)</f>
        <v>2024</v>
      </c>
      <c r="F2350" s="287"/>
      <c r="G2350" s="287" t="s">
        <v>1899</v>
      </c>
      <c r="H2350" s="288">
        <f>INDEX('[1]2023-2025'!$AK:$AK,MATCH(D2350,'[1]2023-2025'!$A:$A,0))</f>
        <v>44973</v>
      </c>
      <c r="I2350" s="288" t="e">
        <v>#N/A</v>
      </c>
      <c r="J2350" s="288" t="e">
        <f>VLOOKUP(D2350,[1]Лист3!$A:$AK,37,0)</f>
        <v>#N/A</v>
      </c>
      <c r="K2350" s="289">
        <f>INDEX('[1]2023-2025'!$G:$G,MATCH(D2350,'[1]2023-2025'!$A:$A,0))</f>
        <v>2024</v>
      </c>
      <c r="L2350" s="289"/>
      <c r="M2350" s="289"/>
      <c r="N2350" s="289"/>
      <c r="O2350" s="289" t="e">
        <v>#N/A</v>
      </c>
      <c r="P2350" s="289" t="e">
        <v>#N/A</v>
      </c>
      <c r="Q2350" s="186">
        <f t="shared" si="368"/>
        <v>70512.960000000006</v>
      </c>
      <c r="R2350" s="186">
        <f t="shared" si="369"/>
        <v>70512.960000000006</v>
      </c>
      <c r="S2350" s="433">
        <v>0</v>
      </c>
      <c r="T2350" s="433">
        <v>0</v>
      </c>
      <c r="U2350" s="433">
        <v>0</v>
      </c>
      <c r="V2350" s="433">
        <v>0</v>
      </c>
      <c r="W2350" s="433">
        <v>0</v>
      </c>
      <c r="X2350" s="433">
        <v>0</v>
      </c>
      <c r="Y2350" s="433">
        <v>0</v>
      </c>
      <c r="Z2350" s="433">
        <v>0</v>
      </c>
      <c r="AA2350" s="433">
        <v>0</v>
      </c>
      <c r="AB2350" s="433">
        <v>0</v>
      </c>
      <c r="AC2350" s="433">
        <v>0</v>
      </c>
      <c r="AD2350" s="433">
        <v>0</v>
      </c>
      <c r="AE2350" s="433">
        <v>0</v>
      </c>
      <c r="AF2350" s="433">
        <v>0</v>
      </c>
      <c r="AG2350" s="433">
        <v>70512.960000000006</v>
      </c>
      <c r="AH2350" s="433">
        <v>0</v>
      </c>
      <c r="AI2350" s="433">
        <v>0</v>
      </c>
      <c r="AJ2350" s="433">
        <v>0</v>
      </c>
      <c r="AK2350" s="175"/>
      <c r="AL2350" s="175">
        <v>3760816.63</v>
      </c>
      <c r="AM2350" s="175">
        <v>3831329.59</v>
      </c>
      <c r="AN2350" s="175">
        <v>70512.960000000006</v>
      </c>
    </row>
    <row r="2351" spans="1:40" s="128" customFormat="1" ht="23.25" customHeight="1" x14ac:dyDescent="0.35">
      <c r="A2351" s="256">
        <v>2024</v>
      </c>
      <c r="B2351" s="184">
        <f t="shared" si="370"/>
        <v>971</v>
      </c>
      <c r="C2351" s="286" t="s">
        <v>1106</v>
      </c>
      <c r="D2351" s="184">
        <v>42669</v>
      </c>
      <c r="E2351" s="287">
        <f>VLOOKUP(D2351,'[1]2023-2025'!$A:$G,7,0)</f>
        <v>2024</v>
      </c>
      <c r="F2351" s="287"/>
      <c r="G2351" s="287" t="s">
        <v>1899</v>
      </c>
      <c r="H2351" s="288">
        <f>INDEX('[1]2023-2025'!$AK:$AK,MATCH(D2351,'[1]2023-2025'!$A:$A,0))</f>
        <v>44973</v>
      </c>
      <c r="I2351" s="288" t="e">
        <v>#N/A</v>
      </c>
      <c r="J2351" s="288" t="e">
        <f>VLOOKUP(D2351,[1]Лист3!$A:$AK,37,0)</f>
        <v>#N/A</v>
      </c>
      <c r="K2351" s="289">
        <f>INDEX('[1]2023-2025'!$G:$G,MATCH(D2351,'[1]2023-2025'!$A:$A,0))</f>
        <v>2024</v>
      </c>
      <c r="L2351" s="289"/>
      <c r="M2351" s="289"/>
      <c r="N2351" s="289"/>
      <c r="O2351" s="289" t="e">
        <v>#N/A</v>
      </c>
      <c r="P2351" s="289" t="e">
        <v>#N/A</v>
      </c>
      <c r="Q2351" s="186">
        <f t="shared" si="368"/>
        <v>2291811.52</v>
      </c>
      <c r="R2351" s="186">
        <f t="shared" si="369"/>
        <v>2254138.1800000002</v>
      </c>
      <c r="S2351" s="433">
        <v>0</v>
      </c>
      <c r="T2351" s="433">
        <v>0</v>
      </c>
      <c r="U2351" s="433">
        <v>0</v>
      </c>
      <c r="V2351" s="433">
        <v>0</v>
      </c>
      <c r="W2351" s="433">
        <v>0</v>
      </c>
      <c r="X2351" s="433">
        <v>0</v>
      </c>
      <c r="Y2351" s="433">
        <v>0</v>
      </c>
      <c r="Z2351" s="433">
        <v>0</v>
      </c>
      <c r="AA2351" s="433">
        <v>2125087.0300000003</v>
      </c>
      <c r="AB2351" s="433">
        <v>0</v>
      </c>
      <c r="AC2351" s="433">
        <v>0</v>
      </c>
      <c r="AD2351" s="433">
        <v>0</v>
      </c>
      <c r="AE2351" s="433">
        <v>0</v>
      </c>
      <c r="AF2351" s="433">
        <v>0</v>
      </c>
      <c r="AG2351" s="433">
        <v>0</v>
      </c>
      <c r="AH2351" s="433">
        <v>129051.15</v>
      </c>
      <c r="AI2351" s="433">
        <v>0</v>
      </c>
      <c r="AJ2351" s="433">
        <v>37673.339999999997</v>
      </c>
      <c r="AK2351" s="175"/>
      <c r="AL2351" s="175">
        <v>3872880.2100000009</v>
      </c>
      <c r="AM2351" s="175">
        <v>6164691.7300000004</v>
      </c>
      <c r="AN2351" s="175">
        <v>2291811.5199999996</v>
      </c>
    </row>
    <row r="2352" spans="1:40" s="128" customFormat="1" ht="23.25" customHeight="1" x14ac:dyDescent="0.35">
      <c r="A2352" s="256">
        <v>2024</v>
      </c>
      <c r="B2352" s="184">
        <f t="shared" si="370"/>
        <v>972</v>
      </c>
      <c r="C2352" s="286" t="s">
        <v>1111</v>
      </c>
      <c r="D2352" s="184">
        <v>42670</v>
      </c>
      <c r="E2352" s="287">
        <f>VLOOKUP(D2352,'[1]2023-2025'!$A:$G,7,0)</f>
        <v>2024</v>
      </c>
      <c r="F2352" s="287"/>
      <c r="G2352" s="287" t="s">
        <v>1899</v>
      </c>
      <c r="H2352" s="288">
        <f>INDEX('[1]2023-2025'!$AK:$AK,MATCH(D2352,'[1]2023-2025'!$A:$A,0))</f>
        <v>44973</v>
      </c>
      <c r="I2352" s="288" t="e">
        <v>#N/A</v>
      </c>
      <c r="J2352" s="288" t="e">
        <f>VLOOKUP(D2352,[1]Лист3!$A:$AK,37,0)</f>
        <v>#N/A</v>
      </c>
      <c r="K2352" s="289">
        <f>INDEX('[1]2023-2025'!$G:$G,MATCH(D2352,'[1]2023-2025'!$A:$A,0))</f>
        <v>2024</v>
      </c>
      <c r="L2352" s="289"/>
      <c r="M2352" s="289"/>
      <c r="N2352" s="289"/>
      <c r="O2352" s="289" t="e">
        <v>#N/A</v>
      </c>
      <c r="P2352" s="289" t="e">
        <v>#N/A</v>
      </c>
      <c r="Q2352" s="186">
        <f t="shared" si="368"/>
        <v>1900057.8200000003</v>
      </c>
      <c r="R2352" s="186">
        <f t="shared" si="369"/>
        <v>1876059.9600000002</v>
      </c>
      <c r="S2352" s="433">
        <v>0</v>
      </c>
      <c r="T2352" s="433">
        <v>0</v>
      </c>
      <c r="U2352" s="433">
        <v>0</v>
      </c>
      <c r="V2352" s="433">
        <v>0</v>
      </c>
      <c r="W2352" s="433">
        <v>0</v>
      </c>
      <c r="X2352" s="433">
        <v>0</v>
      </c>
      <c r="Y2352" s="433">
        <v>0</v>
      </c>
      <c r="Z2352" s="433">
        <v>0</v>
      </c>
      <c r="AA2352" s="433">
        <v>1781231.9400000002</v>
      </c>
      <c r="AB2352" s="433">
        <v>0</v>
      </c>
      <c r="AC2352" s="433">
        <v>0</v>
      </c>
      <c r="AD2352" s="433">
        <v>0</v>
      </c>
      <c r="AE2352" s="433">
        <v>0</v>
      </c>
      <c r="AF2352" s="433">
        <v>0</v>
      </c>
      <c r="AG2352" s="433">
        <v>0</v>
      </c>
      <c r="AH2352" s="433">
        <v>94828.02</v>
      </c>
      <c r="AI2352" s="433">
        <v>0</v>
      </c>
      <c r="AJ2352" s="433">
        <v>23997.86</v>
      </c>
      <c r="AK2352" s="175"/>
      <c r="AL2352" s="175">
        <v>2764679.7399999993</v>
      </c>
      <c r="AM2352" s="175">
        <v>4664737.5599999996</v>
      </c>
      <c r="AN2352" s="175">
        <v>1900057.82</v>
      </c>
    </row>
    <row r="2353" spans="1:40" s="128" customFormat="1" ht="23.25" customHeight="1" x14ac:dyDescent="0.35">
      <c r="A2353" s="256">
        <v>2024</v>
      </c>
      <c r="B2353" s="184">
        <f t="shared" si="370"/>
        <v>973</v>
      </c>
      <c r="C2353" s="286" t="s">
        <v>1112</v>
      </c>
      <c r="D2353" s="184">
        <v>42675</v>
      </c>
      <c r="E2353" s="287">
        <f>VLOOKUP(D2353,'[1]2023-2025'!$A:$G,7,0)</f>
        <v>2024</v>
      </c>
      <c r="F2353" s="287"/>
      <c r="G2353" s="287" t="s">
        <v>1899</v>
      </c>
      <c r="H2353" s="288">
        <f>INDEX('[1]2023-2025'!$AK:$AK,MATCH(D2353,'[1]2023-2025'!$A:$A,0))</f>
        <v>0</v>
      </c>
      <c r="I2353" s="288" t="e">
        <v>#N/A</v>
      </c>
      <c r="J2353" s="288" t="e">
        <f>VLOOKUP(D2353,[1]Лист3!$A:$AK,37,0)</f>
        <v>#N/A</v>
      </c>
      <c r="K2353" s="289">
        <f>INDEX('[1]2023-2025'!$G:$G,MATCH(D2353,'[1]2023-2025'!$A:$A,0))</f>
        <v>2024</v>
      </c>
      <c r="L2353" s="289"/>
      <c r="M2353" s="289"/>
      <c r="N2353" s="289"/>
      <c r="O2353" s="289" t="e">
        <v>#N/A</v>
      </c>
      <c r="P2353" s="289" t="e">
        <v>#N/A</v>
      </c>
      <c r="Q2353" s="186">
        <f t="shared" si="368"/>
        <v>1230419.3199999998</v>
      </c>
      <c r="R2353" s="186">
        <f t="shared" si="369"/>
        <v>1209962.7999999998</v>
      </c>
      <c r="S2353" s="433">
        <v>0</v>
      </c>
      <c r="T2353" s="433">
        <v>0</v>
      </c>
      <c r="U2353" s="433">
        <v>0</v>
      </c>
      <c r="V2353" s="433">
        <v>0</v>
      </c>
      <c r="W2353" s="433">
        <v>0</v>
      </c>
      <c r="X2353" s="433">
        <v>0</v>
      </c>
      <c r="Y2353" s="433">
        <v>0</v>
      </c>
      <c r="Z2353" s="433">
        <v>0</v>
      </c>
      <c r="AA2353" s="433">
        <v>1209962.7999999998</v>
      </c>
      <c r="AB2353" s="433">
        <v>0</v>
      </c>
      <c r="AC2353" s="433">
        <v>0</v>
      </c>
      <c r="AD2353" s="433">
        <v>0</v>
      </c>
      <c r="AE2353" s="433">
        <v>0</v>
      </c>
      <c r="AF2353" s="433">
        <v>0</v>
      </c>
      <c r="AG2353" s="433">
        <v>0</v>
      </c>
      <c r="AH2353" s="433">
        <v>0</v>
      </c>
      <c r="AI2353" s="433">
        <v>0</v>
      </c>
      <c r="AJ2353" s="433">
        <v>20456.52</v>
      </c>
      <c r="AK2353" s="175"/>
      <c r="AL2353" s="175">
        <v>1341317.3400000003</v>
      </c>
      <c r="AM2353" s="175">
        <v>2571736.66</v>
      </c>
      <c r="AN2353" s="175">
        <v>1230419.3199999998</v>
      </c>
    </row>
    <row r="2354" spans="1:40" s="128" customFormat="1" ht="23.25" customHeight="1" x14ac:dyDescent="0.35">
      <c r="A2354" s="256">
        <v>2024</v>
      </c>
      <c r="B2354" s="184">
        <f>B2353+1</f>
        <v>974</v>
      </c>
      <c r="C2354" s="286" t="s">
        <v>2874</v>
      </c>
      <c r="D2354" s="184">
        <v>42748</v>
      </c>
      <c r="E2354" s="287">
        <f>VLOOKUP(D2354,'[1]2023-2025'!$A:$G,7,0)</f>
        <v>2024</v>
      </c>
      <c r="F2354" s="287" t="s">
        <v>2881</v>
      </c>
      <c r="G2354" s="287"/>
      <c r="H2354" s="288">
        <f>INDEX('[1]2023-2025'!$AK:$AK,MATCH(D2354,'[1]2023-2025'!$A:$A,0))</f>
        <v>44973</v>
      </c>
      <c r="I2354" s="288" t="e">
        <v>#N/A</v>
      </c>
      <c r="J2354" s="288" t="e">
        <f>VLOOKUP(D2354,[1]Лист3!$A:$AK,37,0)</f>
        <v>#N/A</v>
      </c>
      <c r="K2354" s="289">
        <f>INDEX('[1]2023-2025'!$G:$G,MATCH(D2354,'[1]2023-2025'!$A:$A,0))</f>
        <v>2024</v>
      </c>
      <c r="L2354" s="289"/>
      <c r="M2354" s="289"/>
      <c r="N2354" s="289"/>
      <c r="O2354" s="289">
        <v>0</v>
      </c>
      <c r="P2354" s="289" t="s">
        <v>2843</v>
      </c>
      <c r="Q2354" s="186">
        <f t="shared" si="368"/>
        <v>7550837.0999999996</v>
      </c>
      <c r="R2354" s="186">
        <f t="shared" si="369"/>
        <v>7437593.4099999992</v>
      </c>
      <c r="S2354" s="433">
        <v>0</v>
      </c>
      <c r="T2354" s="433">
        <v>2094329.4600000002</v>
      </c>
      <c r="U2354" s="433">
        <v>0</v>
      </c>
      <c r="V2354" s="433">
        <v>0</v>
      </c>
      <c r="W2354" s="433">
        <v>0</v>
      </c>
      <c r="X2354" s="433">
        <v>0</v>
      </c>
      <c r="Y2354" s="433">
        <v>0</v>
      </c>
      <c r="Z2354" s="433">
        <v>0</v>
      </c>
      <c r="AA2354" s="433">
        <v>5343263.9499999993</v>
      </c>
      <c r="AB2354" s="433">
        <v>0</v>
      </c>
      <c r="AC2354" s="433">
        <v>0</v>
      </c>
      <c r="AD2354" s="433">
        <v>0</v>
      </c>
      <c r="AE2354" s="433">
        <v>0</v>
      </c>
      <c r="AF2354" s="433">
        <v>0</v>
      </c>
      <c r="AG2354" s="433">
        <v>0</v>
      </c>
      <c r="AH2354" s="433">
        <v>0</v>
      </c>
      <c r="AI2354" s="433">
        <v>0</v>
      </c>
      <c r="AJ2354" s="433">
        <v>113243.69</v>
      </c>
      <c r="AK2354" s="175"/>
      <c r="AL2354" s="175">
        <v>6171681.0900000017</v>
      </c>
      <c r="AM2354" s="175">
        <v>16288661.380000001</v>
      </c>
      <c r="AN2354" s="175">
        <v>10116980.289999999</v>
      </c>
    </row>
    <row r="2355" spans="1:40" s="128" customFormat="1" ht="20.3" customHeight="1" x14ac:dyDescent="0.35">
      <c r="A2355" s="256">
        <v>2024</v>
      </c>
      <c r="B2355" s="184">
        <f t="shared" si="370"/>
        <v>975</v>
      </c>
      <c r="C2355" s="286" t="s">
        <v>1473</v>
      </c>
      <c r="D2355" s="184">
        <v>42821</v>
      </c>
      <c r="E2355" s="287">
        <f>VLOOKUP(D2355,'[1]2023-2025'!$A:$G,7,0)</f>
        <v>2024</v>
      </c>
      <c r="F2355" s="287"/>
      <c r="G2355" s="287" t="s">
        <v>1899</v>
      </c>
      <c r="H2355" s="288">
        <f>INDEX('[1]2023-2025'!$AK:$AK,MATCH(D2355,'[1]2023-2025'!$A:$A,0))</f>
        <v>45034</v>
      </c>
      <c r="I2355" s="288">
        <v>45034</v>
      </c>
      <c r="J2355" s="288" t="e">
        <f>VLOOKUP(D2355,[1]Лист3!$A:$AK,37,0)</f>
        <v>#N/A</v>
      </c>
      <c r="K2355" s="289">
        <f>INDEX('[1]2023-2025'!$G:$G,MATCH(D2355,'[1]2023-2025'!$A:$A,0))</f>
        <v>2024</v>
      </c>
      <c r="L2355" s="289"/>
      <c r="M2355" s="289"/>
      <c r="N2355" s="289"/>
      <c r="O2355" s="289" t="e">
        <v>#N/A</v>
      </c>
      <c r="P2355" s="289" t="e">
        <v>#N/A</v>
      </c>
      <c r="Q2355" s="186">
        <f t="shared" si="368"/>
        <v>128400.28</v>
      </c>
      <c r="R2355" s="186">
        <f t="shared" si="369"/>
        <v>128400.28</v>
      </c>
      <c r="S2355" s="433">
        <v>0</v>
      </c>
      <c r="T2355" s="433">
        <v>0</v>
      </c>
      <c r="U2355" s="433">
        <v>0</v>
      </c>
      <c r="V2355" s="433">
        <v>0</v>
      </c>
      <c r="W2355" s="433">
        <v>0</v>
      </c>
      <c r="X2355" s="433">
        <v>0</v>
      </c>
      <c r="Y2355" s="433">
        <v>0</v>
      </c>
      <c r="Z2355" s="433">
        <v>0</v>
      </c>
      <c r="AA2355" s="433">
        <v>0</v>
      </c>
      <c r="AB2355" s="433">
        <v>0</v>
      </c>
      <c r="AC2355" s="433">
        <v>0</v>
      </c>
      <c r="AD2355" s="433">
        <v>0</v>
      </c>
      <c r="AE2355" s="433">
        <v>0</v>
      </c>
      <c r="AF2355" s="433">
        <v>0</v>
      </c>
      <c r="AG2355" s="433">
        <v>128400.28</v>
      </c>
      <c r="AH2355" s="433">
        <v>0</v>
      </c>
      <c r="AI2355" s="433">
        <v>0</v>
      </c>
      <c r="AJ2355" s="433">
        <v>0</v>
      </c>
      <c r="AK2355" s="175"/>
      <c r="AL2355" s="175">
        <v>16569883.17</v>
      </c>
      <c r="AM2355" s="175">
        <v>16698283.449999999</v>
      </c>
      <c r="AN2355" s="175">
        <v>128400.28</v>
      </c>
    </row>
    <row r="2356" spans="1:40" s="128" customFormat="1" ht="20.3" customHeight="1" x14ac:dyDescent="0.35">
      <c r="A2356" s="256">
        <v>2024</v>
      </c>
      <c r="B2356" s="184">
        <f t="shared" si="370"/>
        <v>976</v>
      </c>
      <c r="C2356" s="286" t="s">
        <v>1474</v>
      </c>
      <c r="D2356" s="184">
        <v>42822</v>
      </c>
      <c r="E2356" s="287">
        <f>VLOOKUP(D2356,'[1]2023-2025'!$A:$G,7,0)</f>
        <v>2024</v>
      </c>
      <c r="F2356" s="287"/>
      <c r="G2356" s="287" t="s">
        <v>1899</v>
      </c>
      <c r="H2356" s="288">
        <f>INDEX('[1]2023-2025'!$AK:$AK,MATCH(D2356,'[1]2023-2025'!$A:$A,0))</f>
        <v>45034</v>
      </c>
      <c r="I2356" s="288">
        <v>45034</v>
      </c>
      <c r="J2356" s="288" t="e">
        <f>VLOOKUP(D2356,[1]Лист3!$A:$AK,37,0)</f>
        <v>#N/A</v>
      </c>
      <c r="K2356" s="289">
        <f>INDEX('[1]2023-2025'!$G:$G,MATCH(D2356,'[1]2023-2025'!$A:$A,0))</f>
        <v>2024</v>
      </c>
      <c r="L2356" s="289"/>
      <c r="M2356" s="289"/>
      <c r="N2356" s="289"/>
      <c r="O2356" s="289" t="e">
        <v>#N/A</v>
      </c>
      <c r="P2356" s="289" t="e">
        <v>#N/A</v>
      </c>
      <c r="Q2356" s="186">
        <f t="shared" si="368"/>
        <v>119822.37</v>
      </c>
      <c r="R2356" s="186">
        <f t="shared" si="369"/>
        <v>119822.37</v>
      </c>
      <c r="S2356" s="433">
        <v>0</v>
      </c>
      <c r="T2356" s="433">
        <v>0</v>
      </c>
      <c r="U2356" s="433">
        <v>0</v>
      </c>
      <c r="V2356" s="433">
        <v>0</v>
      </c>
      <c r="W2356" s="433">
        <v>0</v>
      </c>
      <c r="X2356" s="433">
        <v>0</v>
      </c>
      <c r="Y2356" s="433">
        <v>0</v>
      </c>
      <c r="Z2356" s="433">
        <v>0</v>
      </c>
      <c r="AA2356" s="433">
        <v>0</v>
      </c>
      <c r="AB2356" s="433">
        <v>0</v>
      </c>
      <c r="AC2356" s="433">
        <v>0</v>
      </c>
      <c r="AD2356" s="433">
        <v>0</v>
      </c>
      <c r="AE2356" s="433">
        <v>0</v>
      </c>
      <c r="AF2356" s="433">
        <v>0</v>
      </c>
      <c r="AG2356" s="433">
        <v>119822.37</v>
      </c>
      <c r="AH2356" s="433">
        <v>0</v>
      </c>
      <c r="AI2356" s="433">
        <v>0</v>
      </c>
      <c r="AJ2356" s="433">
        <v>0</v>
      </c>
      <c r="AK2356" s="175"/>
      <c r="AL2356" s="175">
        <v>15541457.83</v>
      </c>
      <c r="AM2356" s="175">
        <v>15661280.199999999</v>
      </c>
      <c r="AN2356" s="175">
        <v>119822.37</v>
      </c>
    </row>
    <row r="2357" spans="1:40" s="128" customFormat="1" ht="20.3" customHeight="1" x14ac:dyDescent="0.35">
      <c r="A2357" s="256"/>
      <c r="B2357" s="170" t="s">
        <v>22</v>
      </c>
      <c r="C2357" s="293"/>
      <c r="D2357" s="296" t="s">
        <v>172</v>
      </c>
      <c r="E2357" s="287" t="e">
        <f>VLOOKUP(D2357,'[1]2023-2025'!$A:$G,7,0)</f>
        <v>#N/A</v>
      </c>
      <c r="F2357" s="287" t="e">
        <f>VLOOKUP(D2357,[2]Лист1!$C:$F,4,0)</f>
        <v>#N/A</v>
      </c>
      <c r="G2357" s="287"/>
      <c r="H2357" s="288" t="e">
        <v>#N/A</v>
      </c>
      <c r="I2357" s="288" t="e">
        <v>#N/A</v>
      </c>
      <c r="J2357" s="288" t="e">
        <f>VLOOKUP(D2357,[1]Лист3!$A:$AK,37,0)</f>
        <v>#N/A</v>
      </c>
      <c r="K2357" s="289" t="e">
        <v>#N/A</v>
      </c>
      <c r="L2357" s="289"/>
      <c r="M2357" s="289"/>
      <c r="N2357" s="289"/>
      <c r="O2357" s="289" t="e">
        <v>#N/A</v>
      </c>
      <c r="P2357" s="289"/>
      <c r="Q2357" s="297">
        <f t="shared" ref="Q2357:AJ2357" si="371">SUM(Q2346:Q2356)</f>
        <v>20067783.170000006</v>
      </c>
      <c r="R2357" s="297">
        <f t="shared" si="371"/>
        <v>19757129.520000003</v>
      </c>
      <c r="S2357" s="297">
        <f t="shared" si="371"/>
        <v>0</v>
      </c>
      <c r="T2357" s="297">
        <f t="shared" si="371"/>
        <v>2094329.4600000002</v>
      </c>
      <c r="U2357" s="297">
        <f t="shared" si="371"/>
        <v>0</v>
      </c>
      <c r="V2357" s="297">
        <f t="shared" si="371"/>
        <v>0</v>
      </c>
      <c r="W2357" s="297">
        <f t="shared" si="371"/>
        <v>0</v>
      </c>
      <c r="X2357" s="297">
        <f t="shared" si="371"/>
        <v>0</v>
      </c>
      <c r="Y2357" s="297">
        <f t="shared" si="371"/>
        <v>0</v>
      </c>
      <c r="Z2357" s="297">
        <f t="shared" si="371"/>
        <v>0</v>
      </c>
      <c r="AA2357" s="297">
        <f t="shared" si="371"/>
        <v>17120185.279999997</v>
      </c>
      <c r="AB2357" s="297">
        <f t="shared" si="371"/>
        <v>0</v>
      </c>
      <c r="AC2357" s="297">
        <f t="shared" si="371"/>
        <v>0</v>
      </c>
      <c r="AD2357" s="297">
        <f t="shared" si="371"/>
        <v>0</v>
      </c>
      <c r="AE2357" s="297">
        <f t="shared" si="371"/>
        <v>0</v>
      </c>
      <c r="AF2357" s="297">
        <f t="shared" si="371"/>
        <v>0</v>
      </c>
      <c r="AG2357" s="297">
        <f t="shared" si="371"/>
        <v>318735.61</v>
      </c>
      <c r="AH2357" s="297">
        <f t="shared" si="371"/>
        <v>223879.16999999998</v>
      </c>
      <c r="AI2357" s="297">
        <f t="shared" si="371"/>
        <v>0</v>
      </c>
      <c r="AJ2357" s="297">
        <f t="shared" si="371"/>
        <v>310653.65000000002</v>
      </c>
      <c r="AK2357" s="175"/>
      <c r="AL2357" s="175" t="e">
        <v>#N/A</v>
      </c>
      <c r="AM2357" s="175" t="e">
        <v>#N/A</v>
      </c>
      <c r="AN2357" s="175" t="e">
        <v>#N/A</v>
      </c>
    </row>
    <row r="2358" spans="1:40" s="128" customFormat="1" ht="20.3" customHeight="1" x14ac:dyDescent="0.35">
      <c r="A2358" s="256"/>
      <c r="B2358" s="309" t="s">
        <v>34</v>
      </c>
      <c r="C2358" s="309"/>
      <c r="D2358" s="296" t="s">
        <v>172</v>
      </c>
      <c r="E2358" s="287" t="e">
        <f>VLOOKUP(D2358,'[1]2023-2025'!$A:$G,7,0)</f>
        <v>#N/A</v>
      </c>
      <c r="F2358" s="287"/>
      <c r="G2358" s="287"/>
      <c r="H2358" s="288" t="e">
        <v>#N/A</v>
      </c>
      <c r="I2358" s="288" t="e">
        <v>#N/A</v>
      </c>
      <c r="J2358" s="288" t="e">
        <f>VLOOKUP(D2358,[1]Лист3!$A:$AK,37,0)</f>
        <v>#N/A</v>
      </c>
      <c r="K2358" s="289" t="e">
        <v>#N/A</v>
      </c>
      <c r="L2358" s="289"/>
      <c r="M2358" s="289"/>
      <c r="N2358" s="289"/>
      <c r="O2358" s="289" t="e">
        <v>#N/A</v>
      </c>
      <c r="P2358" s="289"/>
      <c r="Q2358" s="297">
        <f>Q2357</f>
        <v>20067783.170000006</v>
      </c>
      <c r="R2358" s="297">
        <f t="shared" ref="R2358:AJ2358" si="372">R2357</f>
        <v>19757129.520000003</v>
      </c>
      <c r="S2358" s="297">
        <f t="shared" si="372"/>
        <v>0</v>
      </c>
      <c r="T2358" s="297">
        <f t="shared" si="372"/>
        <v>2094329.4600000002</v>
      </c>
      <c r="U2358" s="297">
        <f t="shared" si="372"/>
        <v>0</v>
      </c>
      <c r="V2358" s="297">
        <f t="shared" si="372"/>
        <v>0</v>
      </c>
      <c r="W2358" s="297">
        <f t="shared" si="372"/>
        <v>0</v>
      </c>
      <c r="X2358" s="297">
        <f t="shared" si="372"/>
        <v>0</v>
      </c>
      <c r="Y2358" s="297">
        <f t="shared" si="372"/>
        <v>0</v>
      </c>
      <c r="Z2358" s="297">
        <f t="shared" si="372"/>
        <v>0</v>
      </c>
      <c r="AA2358" s="297">
        <f t="shared" si="372"/>
        <v>17120185.279999997</v>
      </c>
      <c r="AB2358" s="297">
        <f t="shared" si="372"/>
        <v>0</v>
      </c>
      <c r="AC2358" s="297">
        <f t="shared" si="372"/>
        <v>0</v>
      </c>
      <c r="AD2358" s="297">
        <f t="shared" si="372"/>
        <v>0</v>
      </c>
      <c r="AE2358" s="297">
        <f t="shared" si="372"/>
        <v>0</v>
      </c>
      <c r="AF2358" s="297">
        <f t="shared" si="372"/>
        <v>0</v>
      </c>
      <c r="AG2358" s="297">
        <f t="shared" si="372"/>
        <v>318735.61</v>
      </c>
      <c r="AH2358" s="297">
        <f t="shared" si="372"/>
        <v>223879.16999999998</v>
      </c>
      <c r="AI2358" s="297">
        <f t="shared" si="372"/>
        <v>0</v>
      </c>
      <c r="AJ2358" s="297">
        <f t="shared" si="372"/>
        <v>310653.65000000002</v>
      </c>
      <c r="AK2358" s="175"/>
      <c r="AL2358" s="175" t="e">
        <v>#N/A</v>
      </c>
      <c r="AM2358" s="175" t="e">
        <v>#N/A</v>
      </c>
      <c r="AN2358" s="175" t="e">
        <v>#N/A</v>
      </c>
    </row>
    <row r="2359" spans="1:40" s="128" customFormat="1" ht="20.3" customHeight="1" x14ac:dyDescent="0.35">
      <c r="A2359" s="256"/>
      <c r="B2359" s="298"/>
      <c r="C2359" s="275"/>
      <c r="D2359" s="275"/>
      <c r="E2359" s="287">
        <f>VLOOKUP(D2359,'[1]2023-2025'!$A:$G,7,0)</f>
        <v>0</v>
      </c>
      <c r="F2359" s="287"/>
      <c r="G2359" s="287"/>
      <c r="H2359" s="288" t="e">
        <v>#N/A</v>
      </c>
      <c r="I2359" s="288" t="e">
        <v>#N/A</v>
      </c>
      <c r="J2359" s="288" t="e">
        <f>VLOOKUP(D2359,[1]Лист3!$A:$AK,37,0)</f>
        <v>#N/A</v>
      </c>
      <c r="K2359" s="289" t="e">
        <v>#N/A</v>
      </c>
      <c r="L2359" s="289"/>
      <c r="M2359" s="289"/>
      <c r="N2359" s="289"/>
      <c r="O2359" s="289" t="e">
        <v>#N/A</v>
      </c>
      <c r="P2359" s="289"/>
      <c r="Q2359" s="275"/>
      <c r="R2359" s="275"/>
      <c r="S2359" s="277"/>
      <c r="T2359" s="277"/>
      <c r="U2359" s="277"/>
      <c r="V2359" s="277"/>
      <c r="W2359" s="277"/>
      <c r="X2359" s="277" t="s">
        <v>1944</v>
      </c>
      <c r="Y2359" s="277"/>
      <c r="Z2359" s="277"/>
      <c r="AA2359" s="277"/>
      <c r="AB2359" s="277"/>
      <c r="AC2359" s="277"/>
      <c r="AD2359" s="277"/>
      <c r="AE2359" s="277"/>
      <c r="AF2359" s="277"/>
      <c r="AG2359" s="277"/>
      <c r="AH2359" s="277"/>
      <c r="AI2359" s="277"/>
      <c r="AJ2359" s="277"/>
      <c r="AK2359" s="175"/>
      <c r="AL2359" s="175" t="e">
        <v>#N/A</v>
      </c>
      <c r="AM2359" s="175" t="e">
        <v>#N/A</v>
      </c>
      <c r="AN2359" s="175" t="e">
        <v>#N/A</v>
      </c>
    </row>
    <row r="2360" spans="1:40" s="128" customFormat="1" ht="20.3" customHeight="1" x14ac:dyDescent="0.35">
      <c r="A2360" s="256"/>
      <c r="B2360" s="298"/>
      <c r="C2360" s="311"/>
      <c r="D2360" s="311"/>
      <c r="E2360" s="287">
        <f>VLOOKUP(D2360,'[1]2023-2025'!$A:$G,7,0)</f>
        <v>0</v>
      </c>
      <c r="F2360" s="287"/>
      <c r="G2360" s="287"/>
      <c r="H2360" s="288" t="e">
        <v>#N/A</v>
      </c>
      <c r="I2360" s="288" t="e">
        <v>#N/A</v>
      </c>
      <c r="J2360" s="288" t="e">
        <f>VLOOKUP(D2360,[1]Лист3!$A:$AK,37,0)</f>
        <v>#N/A</v>
      </c>
      <c r="K2360" s="289" t="e">
        <v>#N/A</v>
      </c>
      <c r="L2360" s="289"/>
      <c r="M2360" s="289"/>
      <c r="N2360" s="289"/>
      <c r="O2360" s="289" t="e">
        <v>#N/A</v>
      </c>
      <c r="P2360" s="289"/>
      <c r="Q2360" s="311"/>
      <c r="R2360" s="311"/>
      <c r="S2360" s="316"/>
      <c r="T2360" s="316"/>
      <c r="U2360" s="316"/>
      <c r="V2360" s="316"/>
      <c r="W2360" s="316"/>
      <c r="X2360" s="316" t="s">
        <v>4096</v>
      </c>
      <c r="Y2360" s="316"/>
      <c r="Z2360" s="316"/>
      <c r="AA2360" s="316"/>
      <c r="AB2360" s="316"/>
      <c r="AC2360" s="316"/>
      <c r="AD2360" s="316"/>
      <c r="AE2360" s="316"/>
      <c r="AF2360" s="316"/>
      <c r="AG2360" s="316"/>
      <c r="AH2360" s="316"/>
      <c r="AI2360" s="316"/>
      <c r="AJ2360" s="316"/>
      <c r="AK2360" s="175"/>
      <c r="AL2360" s="175" t="e">
        <v>#N/A</v>
      </c>
      <c r="AM2360" s="175" t="e">
        <v>#N/A</v>
      </c>
      <c r="AN2360" s="175" t="e">
        <v>#N/A</v>
      </c>
    </row>
    <row r="2361" spans="1:40" s="128" customFormat="1" ht="20.3" customHeight="1" x14ac:dyDescent="0.35">
      <c r="A2361" s="256">
        <v>2024</v>
      </c>
      <c r="B2361" s="184">
        <f>B2356+1</f>
        <v>977</v>
      </c>
      <c r="C2361" s="248" t="s">
        <v>1114</v>
      </c>
      <c r="D2361" s="184">
        <v>43075</v>
      </c>
      <c r="E2361" s="287" t="e">
        <f>VLOOKUP(D2361,'[1]2023-2025'!$A:$G,7,0)</f>
        <v>#N/A</v>
      </c>
      <c r="F2361" s="287"/>
      <c r="G2361" s="287" t="s">
        <v>1899</v>
      </c>
      <c r="H2361" s="288" t="e">
        <f>INDEX('[1]2023-2025'!$AK:$AK,MATCH(D2361,'[1]2023-2025'!$A:$A,0))</f>
        <v>#N/A</v>
      </c>
      <c r="I2361" s="288" t="e">
        <v>#N/A</v>
      </c>
      <c r="J2361" s="288" t="e">
        <f>VLOOKUP(D2361,[1]Лист3!$A:$AK,37,0)</f>
        <v>#N/A</v>
      </c>
      <c r="K2361" s="289" t="e">
        <f>INDEX('[1]2023-2025'!$G:$G,MATCH(D2361,'[1]2023-2025'!$A:$A,0))</f>
        <v>#N/A</v>
      </c>
      <c r="L2361" s="289"/>
      <c r="M2361" s="289"/>
      <c r="N2361" s="289"/>
      <c r="O2361" s="289" t="e">
        <v>#N/A</v>
      </c>
      <c r="P2361" s="289" t="e">
        <v>#N/A</v>
      </c>
      <c r="Q2361" s="186">
        <f t="shared" ref="Q2361:Q2384" si="373">SUM(S2361:AJ2361)</f>
        <v>2057953.7000000002</v>
      </c>
      <c r="R2361" s="186">
        <f t="shared" ref="R2361:R2367" si="374">SUM(S2361:AI2361)</f>
        <v>2028616.9300000002</v>
      </c>
      <c r="S2361" s="433">
        <v>0</v>
      </c>
      <c r="T2361" s="433">
        <v>0</v>
      </c>
      <c r="U2361" s="433">
        <v>0</v>
      </c>
      <c r="V2361" s="433">
        <v>0</v>
      </c>
      <c r="W2361" s="433">
        <v>0</v>
      </c>
      <c r="X2361" s="433">
        <v>0</v>
      </c>
      <c r="Y2361" s="433">
        <v>0</v>
      </c>
      <c r="Z2361" s="433">
        <v>0</v>
      </c>
      <c r="AA2361" s="433">
        <v>2028616.9300000002</v>
      </c>
      <c r="AB2361" s="433">
        <v>0</v>
      </c>
      <c r="AC2361" s="433">
        <v>0</v>
      </c>
      <c r="AD2361" s="433">
        <v>0</v>
      </c>
      <c r="AE2361" s="433">
        <v>0</v>
      </c>
      <c r="AF2361" s="433">
        <v>0</v>
      </c>
      <c r="AG2361" s="433">
        <v>0</v>
      </c>
      <c r="AH2361" s="433">
        <v>0</v>
      </c>
      <c r="AI2361" s="433">
        <v>0</v>
      </c>
      <c r="AJ2361" s="433">
        <v>29336.77</v>
      </c>
      <c r="AK2361" s="175"/>
      <c r="AL2361" s="175">
        <v>1647178.1</v>
      </c>
      <c r="AM2361" s="175">
        <v>3827946.64</v>
      </c>
      <c r="AN2361" s="175">
        <v>2180768.54</v>
      </c>
    </row>
    <row r="2362" spans="1:40" s="128" customFormat="1" ht="20.3" customHeight="1" x14ac:dyDescent="0.35">
      <c r="A2362" s="256">
        <v>2024</v>
      </c>
      <c r="B2362" s="184">
        <f t="shared" ref="B2362:B2384" si="375">B2361+1</f>
        <v>978</v>
      </c>
      <c r="C2362" s="248" t="s">
        <v>1115</v>
      </c>
      <c r="D2362" s="184">
        <v>43096</v>
      </c>
      <c r="E2362" s="287" t="e">
        <f>VLOOKUP(D2362,'[1]2023-2025'!$A:$G,7,0)</f>
        <v>#N/A</v>
      </c>
      <c r="F2362" s="287"/>
      <c r="G2362" s="287" t="s">
        <v>1899</v>
      </c>
      <c r="H2362" s="288" t="e">
        <f>INDEX('[1]2023-2025'!$AK:$AK,MATCH(D2362,'[1]2023-2025'!$A:$A,0))</f>
        <v>#N/A</v>
      </c>
      <c r="I2362" s="288" t="e">
        <v>#N/A</v>
      </c>
      <c r="J2362" s="288" t="e">
        <f>VLOOKUP(D2362,[1]Лист3!$A:$AK,37,0)</f>
        <v>#N/A</v>
      </c>
      <c r="K2362" s="289" t="e">
        <f>INDEX('[1]2023-2025'!$G:$G,MATCH(D2362,'[1]2023-2025'!$A:$A,0))</f>
        <v>#N/A</v>
      </c>
      <c r="L2362" s="289"/>
      <c r="M2362" s="289"/>
      <c r="N2362" s="289"/>
      <c r="O2362" s="289" t="e">
        <v>#N/A</v>
      </c>
      <c r="P2362" s="289" t="e">
        <v>#N/A</v>
      </c>
      <c r="Q2362" s="186">
        <f t="shared" si="373"/>
        <v>58788</v>
      </c>
      <c r="R2362" s="186">
        <f t="shared" si="374"/>
        <v>58788</v>
      </c>
      <c r="S2362" s="433">
        <v>0</v>
      </c>
      <c r="T2362" s="433">
        <v>0</v>
      </c>
      <c r="U2362" s="433">
        <v>0</v>
      </c>
      <c r="V2362" s="433">
        <v>0</v>
      </c>
      <c r="W2362" s="433">
        <v>0</v>
      </c>
      <c r="X2362" s="433">
        <v>0</v>
      </c>
      <c r="Y2362" s="433">
        <v>0</v>
      </c>
      <c r="Z2362" s="433">
        <v>0</v>
      </c>
      <c r="AA2362" s="433">
        <v>0</v>
      </c>
      <c r="AB2362" s="433">
        <v>0</v>
      </c>
      <c r="AC2362" s="433">
        <v>0</v>
      </c>
      <c r="AD2362" s="433">
        <v>0</v>
      </c>
      <c r="AE2362" s="433">
        <v>0</v>
      </c>
      <c r="AF2362" s="433">
        <v>0</v>
      </c>
      <c r="AG2362" s="433">
        <v>0</v>
      </c>
      <c r="AH2362" s="433">
        <v>58788</v>
      </c>
      <c r="AI2362" s="433">
        <v>0</v>
      </c>
      <c r="AJ2362" s="433">
        <v>0</v>
      </c>
      <c r="AK2362" s="175"/>
      <c r="AL2362" s="175">
        <v>3755916.5</v>
      </c>
      <c r="AM2362" s="175">
        <v>3814704.5</v>
      </c>
      <c r="AN2362" s="175">
        <v>58788</v>
      </c>
    </row>
    <row r="2363" spans="1:40" s="128" customFormat="1" ht="20.3" customHeight="1" x14ac:dyDescent="0.35">
      <c r="A2363" s="256">
        <v>2024</v>
      </c>
      <c r="B2363" s="184">
        <f t="shared" si="375"/>
        <v>979</v>
      </c>
      <c r="C2363" s="248" t="s">
        <v>3553</v>
      </c>
      <c r="D2363" s="184">
        <v>43066</v>
      </c>
      <c r="E2363" s="287"/>
      <c r="F2363" s="287"/>
      <c r="G2363" s="287"/>
      <c r="H2363" s="288"/>
      <c r="I2363" s="288"/>
      <c r="J2363" s="288"/>
      <c r="K2363" s="289"/>
      <c r="L2363" s="289"/>
      <c r="M2363" s="289"/>
      <c r="N2363" s="289"/>
      <c r="O2363" s="289"/>
      <c r="P2363" s="289"/>
      <c r="Q2363" s="186">
        <f t="shared" si="373"/>
        <v>87228</v>
      </c>
      <c r="R2363" s="186">
        <f t="shared" si="374"/>
        <v>87228</v>
      </c>
      <c r="S2363" s="433">
        <v>0</v>
      </c>
      <c r="T2363" s="433">
        <v>0</v>
      </c>
      <c r="U2363" s="433">
        <v>0</v>
      </c>
      <c r="V2363" s="433">
        <v>0</v>
      </c>
      <c r="W2363" s="433">
        <v>0</v>
      </c>
      <c r="X2363" s="433">
        <v>0</v>
      </c>
      <c r="Y2363" s="433">
        <v>0</v>
      </c>
      <c r="Z2363" s="433">
        <v>0</v>
      </c>
      <c r="AA2363" s="433">
        <v>0</v>
      </c>
      <c r="AB2363" s="433">
        <v>0</v>
      </c>
      <c r="AC2363" s="433">
        <v>0</v>
      </c>
      <c r="AD2363" s="433">
        <v>0</v>
      </c>
      <c r="AE2363" s="433">
        <v>0</v>
      </c>
      <c r="AF2363" s="433">
        <v>0</v>
      </c>
      <c r="AG2363" s="433">
        <v>0</v>
      </c>
      <c r="AH2363" s="443">
        <v>87228</v>
      </c>
      <c r="AI2363" s="433">
        <v>0</v>
      </c>
      <c r="AJ2363" s="433">
        <v>0</v>
      </c>
      <c r="AK2363" s="175"/>
      <c r="AL2363" s="175">
        <v>4484867.5</v>
      </c>
      <c r="AM2363" s="175">
        <v>7435191.6799999997</v>
      </c>
      <c r="AN2363" s="175">
        <v>2950324.1799999997</v>
      </c>
    </row>
    <row r="2364" spans="1:40" s="128" customFormat="1" ht="20.3" customHeight="1" x14ac:dyDescent="0.35">
      <c r="A2364" s="256">
        <v>2024</v>
      </c>
      <c r="B2364" s="184">
        <f t="shared" ref="B2364:B2372" si="376">B2363+1</f>
        <v>980</v>
      </c>
      <c r="C2364" s="248" t="s">
        <v>3586</v>
      </c>
      <c r="D2364" s="184">
        <v>43108</v>
      </c>
      <c r="E2364" s="287"/>
      <c r="F2364" s="287"/>
      <c r="G2364" s="287"/>
      <c r="H2364" s="288"/>
      <c r="I2364" s="288"/>
      <c r="J2364" s="288"/>
      <c r="K2364" s="289"/>
      <c r="L2364" s="289"/>
      <c r="M2364" s="289"/>
      <c r="N2364" s="289"/>
      <c r="O2364" s="289"/>
      <c r="P2364" s="289"/>
      <c r="Q2364" s="186">
        <f t="shared" si="373"/>
        <v>76682.759999999995</v>
      </c>
      <c r="R2364" s="186">
        <f t="shared" si="374"/>
        <v>76682.759999999995</v>
      </c>
      <c r="S2364" s="433">
        <v>0</v>
      </c>
      <c r="T2364" s="433">
        <v>0</v>
      </c>
      <c r="U2364" s="433">
        <v>0</v>
      </c>
      <c r="V2364" s="433">
        <v>0</v>
      </c>
      <c r="W2364" s="433">
        <v>0</v>
      </c>
      <c r="X2364" s="433">
        <v>0</v>
      </c>
      <c r="Y2364" s="433">
        <v>0</v>
      </c>
      <c r="Z2364" s="433">
        <v>0</v>
      </c>
      <c r="AA2364" s="433">
        <v>0</v>
      </c>
      <c r="AB2364" s="433">
        <v>0</v>
      </c>
      <c r="AC2364" s="433">
        <v>0</v>
      </c>
      <c r="AD2364" s="433">
        <v>0</v>
      </c>
      <c r="AE2364" s="433">
        <v>0</v>
      </c>
      <c r="AF2364" s="433">
        <v>0</v>
      </c>
      <c r="AG2364" s="433">
        <v>0</v>
      </c>
      <c r="AH2364" s="433">
        <v>76682.759999999995</v>
      </c>
      <c r="AI2364" s="433">
        <v>0</v>
      </c>
      <c r="AJ2364" s="433">
        <v>0</v>
      </c>
      <c r="AK2364" s="175"/>
      <c r="AL2364" s="175">
        <v>7416872.3300000001</v>
      </c>
      <c r="AM2364" s="175">
        <v>7493555.0899999999</v>
      </c>
      <c r="AN2364" s="175">
        <v>76682.759999999995</v>
      </c>
    </row>
    <row r="2365" spans="1:40" s="128" customFormat="1" ht="20.149999999999999" customHeight="1" x14ac:dyDescent="0.35">
      <c r="A2365" s="256">
        <v>2024</v>
      </c>
      <c r="B2365" s="184">
        <f t="shared" si="376"/>
        <v>981</v>
      </c>
      <c r="C2365" s="248" t="s">
        <v>3492</v>
      </c>
      <c r="D2365" s="184">
        <v>43116</v>
      </c>
      <c r="E2365" s="287"/>
      <c r="F2365" s="287"/>
      <c r="G2365" s="287"/>
      <c r="H2365" s="288"/>
      <c r="I2365" s="288"/>
      <c r="J2365" s="288"/>
      <c r="K2365" s="289"/>
      <c r="L2365" s="289"/>
      <c r="M2365" s="289"/>
      <c r="N2365" s="289"/>
      <c r="O2365" s="289"/>
      <c r="P2365" s="289"/>
      <c r="Q2365" s="186">
        <f t="shared" si="373"/>
        <v>70337.52</v>
      </c>
      <c r="R2365" s="186">
        <f t="shared" si="374"/>
        <v>70337.52</v>
      </c>
      <c r="S2365" s="433">
        <v>0</v>
      </c>
      <c r="T2365" s="433">
        <v>0</v>
      </c>
      <c r="U2365" s="433">
        <v>0</v>
      </c>
      <c r="V2365" s="433">
        <v>0</v>
      </c>
      <c r="W2365" s="433">
        <v>0</v>
      </c>
      <c r="X2365" s="433">
        <v>0</v>
      </c>
      <c r="Y2365" s="433">
        <v>0</v>
      </c>
      <c r="Z2365" s="433">
        <v>0</v>
      </c>
      <c r="AA2365" s="433">
        <v>0</v>
      </c>
      <c r="AB2365" s="433">
        <v>0</v>
      </c>
      <c r="AC2365" s="433">
        <v>0</v>
      </c>
      <c r="AD2365" s="433">
        <v>0</v>
      </c>
      <c r="AE2365" s="433">
        <v>0</v>
      </c>
      <c r="AF2365" s="433">
        <v>0</v>
      </c>
      <c r="AG2365" s="433">
        <v>0</v>
      </c>
      <c r="AH2365" s="444">
        <v>70337.52</v>
      </c>
      <c r="AI2365" s="433">
        <v>0</v>
      </c>
      <c r="AJ2365" s="433">
        <v>0</v>
      </c>
      <c r="AK2365" s="175"/>
      <c r="AL2365" s="175">
        <v>2571477.2600000007</v>
      </c>
      <c r="AM2365" s="175">
        <v>4642090.32</v>
      </c>
      <c r="AN2365" s="175">
        <v>2070613.0599999998</v>
      </c>
    </row>
    <row r="2366" spans="1:40" s="128" customFormat="1" ht="20.3" customHeight="1" x14ac:dyDescent="0.35">
      <c r="A2366" s="256">
        <v>2024</v>
      </c>
      <c r="B2366" s="184">
        <f t="shared" si="376"/>
        <v>982</v>
      </c>
      <c r="C2366" s="248" t="s">
        <v>3493</v>
      </c>
      <c r="D2366" s="184">
        <v>43105</v>
      </c>
      <c r="E2366" s="287"/>
      <c r="F2366" s="287"/>
      <c r="G2366" s="287"/>
      <c r="H2366" s="288"/>
      <c r="I2366" s="288"/>
      <c r="J2366" s="288"/>
      <c r="K2366" s="289"/>
      <c r="L2366" s="289"/>
      <c r="M2366" s="289"/>
      <c r="N2366" s="289"/>
      <c r="O2366" s="289"/>
      <c r="P2366" s="289"/>
      <c r="Q2366" s="186">
        <f t="shared" si="373"/>
        <v>87299.16</v>
      </c>
      <c r="R2366" s="186">
        <f t="shared" si="374"/>
        <v>87299.16</v>
      </c>
      <c r="S2366" s="433">
        <v>0</v>
      </c>
      <c r="T2366" s="433">
        <v>0</v>
      </c>
      <c r="U2366" s="433">
        <v>0</v>
      </c>
      <c r="V2366" s="433">
        <v>0</v>
      </c>
      <c r="W2366" s="433">
        <v>0</v>
      </c>
      <c r="X2366" s="433">
        <v>0</v>
      </c>
      <c r="Y2366" s="433">
        <v>0</v>
      </c>
      <c r="Z2366" s="433">
        <v>0</v>
      </c>
      <c r="AA2366" s="433">
        <v>0</v>
      </c>
      <c r="AB2366" s="433">
        <v>0</v>
      </c>
      <c r="AC2366" s="433">
        <v>0</v>
      </c>
      <c r="AD2366" s="433">
        <v>0</v>
      </c>
      <c r="AE2366" s="433">
        <v>0</v>
      </c>
      <c r="AF2366" s="433">
        <v>0</v>
      </c>
      <c r="AG2366" s="433">
        <v>0</v>
      </c>
      <c r="AH2366" s="433">
        <v>87299.16</v>
      </c>
      <c r="AI2366" s="433">
        <v>0</v>
      </c>
      <c r="AJ2366" s="433">
        <v>0</v>
      </c>
      <c r="AK2366" s="175"/>
      <c r="AL2366" s="175">
        <v>5205118.76</v>
      </c>
      <c r="AM2366" s="175">
        <v>7442548.4000000004</v>
      </c>
      <c r="AN2366" s="175">
        <v>2237429.64</v>
      </c>
    </row>
    <row r="2367" spans="1:40" s="128" customFormat="1" ht="20.3" customHeight="1" x14ac:dyDescent="0.35">
      <c r="A2367" s="256">
        <v>2024</v>
      </c>
      <c r="B2367" s="184">
        <f t="shared" si="376"/>
        <v>983</v>
      </c>
      <c r="C2367" s="248" t="s">
        <v>3068</v>
      </c>
      <c r="D2367" s="184">
        <v>43117</v>
      </c>
      <c r="E2367" s="287"/>
      <c r="F2367" s="287"/>
      <c r="G2367" s="287"/>
      <c r="H2367" s="288"/>
      <c r="I2367" s="288"/>
      <c r="J2367" s="288"/>
      <c r="K2367" s="289"/>
      <c r="L2367" s="289"/>
      <c r="M2367" s="289"/>
      <c r="N2367" s="289"/>
      <c r="O2367" s="289"/>
      <c r="P2367" s="289"/>
      <c r="Q2367" s="186">
        <f t="shared" si="373"/>
        <v>537430.48</v>
      </c>
      <c r="R2367" s="186">
        <f t="shared" si="374"/>
        <v>528888.74</v>
      </c>
      <c r="S2367" s="433">
        <v>0</v>
      </c>
      <c r="T2367" s="433">
        <v>0</v>
      </c>
      <c r="U2367" s="433">
        <v>0</v>
      </c>
      <c r="V2367" s="433">
        <v>0</v>
      </c>
      <c r="W2367" s="433">
        <v>0</v>
      </c>
      <c r="X2367" s="433">
        <v>0</v>
      </c>
      <c r="Y2367" s="433">
        <v>0</v>
      </c>
      <c r="Z2367" s="433">
        <v>0</v>
      </c>
      <c r="AA2367" s="433">
        <v>0</v>
      </c>
      <c r="AB2367" s="433">
        <v>528888.74</v>
      </c>
      <c r="AC2367" s="433">
        <v>0</v>
      </c>
      <c r="AD2367" s="433">
        <v>0</v>
      </c>
      <c r="AE2367" s="433">
        <v>0</v>
      </c>
      <c r="AF2367" s="433">
        <v>0</v>
      </c>
      <c r="AG2367" s="433">
        <v>0</v>
      </c>
      <c r="AH2367" s="433">
        <v>0</v>
      </c>
      <c r="AI2367" s="433">
        <v>0</v>
      </c>
      <c r="AJ2367" s="433">
        <v>8541.74</v>
      </c>
      <c r="AK2367" s="175"/>
      <c r="AL2367" s="175">
        <v>2163343.33</v>
      </c>
      <c r="AM2367" s="175">
        <v>4656313.41</v>
      </c>
      <c r="AN2367" s="175">
        <v>2492970.08</v>
      </c>
    </row>
    <row r="2368" spans="1:40" s="128" customFormat="1" ht="20.3" customHeight="1" x14ac:dyDescent="0.35">
      <c r="A2368" s="256">
        <v>2024</v>
      </c>
      <c r="B2368" s="184">
        <f t="shared" si="376"/>
        <v>984</v>
      </c>
      <c r="C2368" s="248" t="s">
        <v>3295</v>
      </c>
      <c r="D2368" s="184">
        <v>43134</v>
      </c>
      <c r="E2368" s="287"/>
      <c r="F2368" s="287"/>
      <c r="G2368" s="287"/>
      <c r="H2368" s="288"/>
      <c r="I2368" s="288"/>
      <c r="J2368" s="288"/>
      <c r="K2368" s="289"/>
      <c r="L2368" s="289"/>
      <c r="M2368" s="289"/>
      <c r="N2368" s="289"/>
      <c r="O2368" s="289"/>
      <c r="P2368" s="289"/>
      <c r="Q2368" s="186">
        <f t="shared" si="373"/>
        <v>57054.54</v>
      </c>
      <c r="R2368" s="186">
        <f t="shared" ref="R2368:R2384" si="377">SUM(S2368:AI2368)</f>
        <v>57054.54</v>
      </c>
      <c r="S2368" s="433">
        <v>0</v>
      </c>
      <c r="T2368" s="433">
        <v>0</v>
      </c>
      <c r="U2368" s="433">
        <v>0</v>
      </c>
      <c r="V2368" s="433">
        <v>0</v>
      </c>
      <c r="W2368" s="433">
        <v>0</v>
      </c>
      <c r="X2368" s="433">
        <v>0</v>
      </c>
      <c r="Y2368" s="433">
        <v>0</v>
      </c>
      <c r="Z2368" s="433">
        <v>0</v>
      </c>
      <c r="AA2368" s="433">
        <v>0</v>
      </c>
      <c r="AB2368" s="433">
        <v>0</v>
      </c>
      <c r="AC2368" s="433">
        <v>0</v>
      </c>
      <c r="AD2368" s="433">
        <v>0</v>
      </c>
      <c r="AE2368" s="433">
        <v>0</v>
      </c>
      <c r="AF2368" s="433">
        <v>0</v>
      </c>
      <c r="AG2368" s="433">
        <v>0</v>
      </c>
      <c r="AH2368" s="433">
        <v>57054.54</v>
      </c>
      <c r="AI2368" s="433">
        <v>0</v>
      </c>
      <c r="AJ2368" s="433">
        <v>0</v>
      </c>
      <c r="AK2368" s="175"/>
      <c r="AL2368" s="175">
        <v>3084892.34</v>
      </c>
      <c r="AM2368" s="175">
        <v>3626372.61</v>
      </c>
      <c r="AN2368" s="175">
        <v>541480.27</v>
      </c>
    </row>
    <row r="2369" spans="1:40" s="128" customFormat="1" ht="20.3" customHeight="1" x14ac:dyDescent="0.35">
      <c r="A2369" s="256">
        <v>2024</v>
      </c>
      <c r="B2369" s="184">
        <f t="shared" si="376"/>
        <v>985</v>
      </c>
      <c r="C2369" s="248" t="s">
        <v>3398</v>
      </c>
      <c r="D2369" s="184">
        <v>43140</v>
      </c>
      <c r="E2369" s="287"/>
      <c r="F2369" s="287"/>
      <c r="G2369" s="287"/>
      <c r="H2369" s="288"/>
      <c r="I2369" s="288"/>
      <c r="J2369" s="288"/>
      <c r="K2369" s="289"/>
      <c r="L2369" s="289"/>
      <c r="M2369" s="289"/>
      <c r="N2369" s="289"/>
      <c r="O2369" s="289"/>
      <c r="P2369" s="289"/>
      <c r="Q2369" s="186">
        <f t="shared" si="373"/>
        <v>55350</v>
      </c>
      <c r="R2369" s="186">
        <f>SUM(S2369:AI2369)</f>
        <v>55350</v>
      </c>
      <c r="S2369" s="433">
        <v>0</v>
      </c>
      <c r="T2369" s="433">
        <v>0</v>
      </c>
      <c r="U2369" s="433">
        <v>0</v>
      </c>
      <c r="V2369" s="433">
        <v>0</v>
      </c>
      <c r="W2369" s="433">
        <v>0</v>
      </c>
      <c r="X2369" s="433">
        <v>0</v>
      </c>
      <c r="Y2369" s="433">
        <v>0</v>
      </c>
      <c r="Z2369" s="433">
        <v>0</v>
      </c>
      <c r="AA2369" s="433">
        <v>0</v>
      </c>
      <c r="AB2369" s="433">
        <v>0</v>
      </c>
      <c r="AC2369" s="433">
        <v>0</v>
      </c>
      <c r="AD2369" s="433">
        <v>0</v>
      </c>
      <c r="AE2369" s="433">
        <v>0</v>
      </c>
      <c r="AF2369" s="433">
        <v>0</v>
      </c>
      <c r="AG2369" s="433">
        <v>0</v>
      </c>
      <c r="AH2369" s="433">
        <v>55350</v>
      </c>
      <c r="AI2369" s="433">
        <v>0</v>
      </c>
      <c r="AJ2369" s="433">
        <v>0</v>
      </c>
      <c r="AK2369" s="175"/>
      <c r="AL2369" s="175">
        <v>4074222.16</v>
      </c>
      <c r="AM2369" s="175">
        <v>4129572.16</v>
      </c>
      <c r="AN2369" s="175">
        <v>55350</v>
      </c>
    </row>
    <row r="2370" spans="1:40" s="128" customFormat="1" ht="20.3" customHeight="1" x14ac:dyDescent="0.35">
      <c r="A2370" s="256">
        <v>2024</v>
      </c>
      <c r="B2370" s="184">
        <f t="shared" si="376"/>
        <v>986</v>
      </c>
      <c r="C2370" s="248" t="s">
        <v>3399</v>
      </c>
      <c r="D2370" s="184">
        <v>46913</v>
      </c>
      <c r="E2370" s="287"/>
      <c r="F2370" s="287"/>
      <c r="G2370" s="287"/>
      <c r="H2370" s="288"/>
      <c r="I2370" s="288"/>
      <c r="J2370" s="288"/>
      <c r="K2370" s="289"/>
      <c r="L2370" s="289"/>
      <c r="M2370" s="289"/>
      <c r="N2370" s="289"/>
      <c r="O2370" s="289"/>
      <c r="P2370" s="289"/>
      <c r="Q2370" s="186">
        <f t="shared" si="373"/>
        <v>66702</v>
      </c>
      <c r="R2370" s="186">
        <f>SUM(S2370:AI2370)</f>
        <v>66702</v>
      </c>
      <c r="S2370" s="433">
        <v>0</v>
      </c>
      <c r="T2370" s="433">
        <v>0</v>
      </c>
      <c r="U2370" s="433">
        <v>0</v>
      </c>
      <c r="V2370" s="433">
        <v>0</v>
      </c>
      <c r="W2370" s="433">
        <v>0</v>
      </c>
      <c r="X2370" s="433">
        <v>0</v>
      </c>
      <c r="Y2370" s="433">
        <v>0</v>
      </c>
      <c r="Z2370" s="433">
        <v>0</v>
      </c>
      <c r="AA2370" s="433">
        <v>0</v>
      </c>
      <c r="AB2370" s="433">
        <v>0</v>
      </c>
      <c r="AC2370" s="433">
        <v>0</v>
      </c>
      <c r="AD2370" s="433">
        <v>0</v>
      </c>
      <c r="AE2370" s="433">
        <v>0</v>
      </c>
      <c r="AF2370" s="433">
        <v>0</v>
      </c>
      <c r="AG2370" s="433">
        <v>0</v>
      </c>
      <c r="AH2370" s="433">
        <v>66702</v>
      </c>
      <c r="AI2370" s="433">
        <v>0</v>
      </c>
      <c r="AJ2370" s="433">
        <v>0</v>
      </c>
      <c r="AK2370" s="175"/>
      <c r="AL2370" s="175">
        <v>4922998.38</v>
      </c>
      <c r="AM2370" s="175">
        <v>4989700.38</v>
      </c>
      <c r="AN2370" s="175">
        <v>66702</v>
      </c>
    </row>
    <row r="2371" spans="1:40" s="128" customFormat="1" ht="20.3" customHeight="1" x14ac:dyDescent="0.35">
      <c r="A2371" s="256">
        <v>2024</v>
      </c>
      <c r="B2371" s="184">
        <f t="shared" si="376"/>
        <v>987</v>
      </c>
      <c r="C2371" s="248" t="s">
        <v>3400</v>
      </c>
      <c r="D2371" s="184">
        <v>46914</v>
      </c>
      <c r="E2371" s="287"/>
      <c r="F2371" s="287"/>
      <c r="G2371" s="287"/>
      <c r="H2371" s="288"/>
      <c r="I2371" s="288"/>
      <c r="J2371" s="288"/>
      <c r="K2371" s="289"/>
      <c r="L2371" s="289"/>
      <c r="M2371" s="289"/>
      <c r="N2371" s="289"/>
      <c r="O2371" s="289"/>
      <c r="P2371" s="289"/>
      <c r="Q2371" s="186">
        <f t="shared" si="373"/>
        <v>50307.12</v>
      </c>
      <c r="R2371" s="186">
        <f>SUM(S2371:AI2371)</f>
        <v>50307.12</v>
      </c>
      <c r="S2371" s="433">
        <v>0</v>
      </c>
      <c r="T2371" s="433">
        <v>0</v>
      </c>
      <c r="U2371" s="433">
        <v>0</v>
      </c>
      <c r="V2371" s="433">
        <v>0</v>
      </c>
      <c r="W2371" s="433">
        <v>0</v>
      </c>
      <c r="X2371" s="433">
        <v>0</v>
      </c>
      <c r="Y2371" s="433">
        <v>0</v>
      </c>
      <c r="Z2371" s="433">
        <v>0</v>
      </c>
      <c r="AA2371" s="433">
        <v>0</v>
      </c>
      <c r="AB2371" s="433">
        <v>0</v>
      </c>
      <c r="AC2371" s="433">
        <v>0</v>
      </c>
      <c r="AD2371" s="433">
        <v>0</v>
      </c>
      <c r="AE2371" s="433">
        <v>0</v>
      </c>
      <c r="AF2371" s="433">
        <v>0</v>
      </c>
      <c r="AG2371" s="433">
        <v>0</v>
      </c>
      <c r="AH2371" s="433">
        <v>50307.12</v>
      </c>
      <c r="AI2371" s="433">
        <v>0</v>
      </c>
      <c r="AJ2371" s="433">
        <v>0</v>
      </c>
      <c r="AK2371" s="175"/>
      <c r="AL2371" s="175">
        <v>3084912.08</v>
      </c>
      <c r="AM2371" s="175">
        <v>3135219.2</v>
      </c>
      <c r="AN2371" s="175">
        <v>50307.12</v>
      </c>
    </row>
    <row r="2372" spans="1:40" s="128" customFormat="1" ht="20.3" customHeight="1" x14ac:dyDescent="0.35">
      <c r="A2372" s="256">
        <v>2024</v>
      </c>
      <c r="B2372" s="184">
        <f t="shared" si="376"/>
        <v>988</v>
      </c>
      <c r="C2372" s="248" t="s">
        <v>3296</v>
      </c>
      <c r="D2372" s="184">
        <v>43154</v>
      </c>
      <c r="E2372" s="287"/>
      <c r="F2372" s="287"/>
      <c r="G2372" s="287"/>
      <c r="H2372" s="288"/>
      <c r="I2372" s="288"/>
      <c r="J2372" s="288"/>
      <c r="K2372" s="289"/>
      <c r="L2372" s="289"/>
      <c r="M2372" s="289"/>
      <c r="N2372" s="289"/>
      <c r="O2372" s="289"/>
      <c r="P2372" s="289"/>
      <c r="Q2372" s="186">
        <f t="shared" si="373"/>
        <v>89674.559999999998</v>
      </c>
      <c r="R2372" s="186">
        <f t="shared" si="377"/>
        <v>89674.559999999998</v>
      </c>
      <c r="S2372" s="433">
        <v>0</v>
      </c>
      <c r="T2372" s="433">
        <v>0</v>
      </c>
      <c r="U2372" s="433">
        <v>0</v>
      </c>
      <c r="V2372" s="433">
        <v>0</v>
      </c>
      <c r="W2372" s="433">
        <v>0</v>
      </c>
      <c r="X2372" s="433">
        <v>0</v>
      </c>
      <c r="Y2372" s="433">
        <v>0</v>
      </c>
      <c r="Z2372" s="433">
        <v>0</v>
      </c>
      <c r="AA2372" s="433">
        <v>0</v>
      </c>
      <c r="AB2372" s="433">
        <v>0</v>
      </c>
      <c r="AC2372" s="433">
        <v>0</v>
      </c>
      <c r="AD2372" s="433">
        <v>0</v>
      </c>
      <c r="AE2372" s="433">
        <v>0</v>
      </c>
      <c r="AF2372" s="433">
        <v>0</v>
      </c>
      <c r="AG2372" s="433">
        <v>0</v>
      </c>
      <c r="AH2372" s="433">
        <v>89674.559999999998</v>
      </c>
      <c r="AI2372" s="433">
        <v>0</v>
      </c>
      <c r="AJ2372" s="433">
        <v>0</v>
      </c>
      <c r="AK2372" s="175"/>
      <c r="AL2372" s="175">
        <v>7452925.3300000001</v>
      </c>
      <c r="AM2372" s="175">
        <v>7542599.8899999997</v>
      </c>
      <c r="AN2372" s="175">
        <v>89674.559999999998</v>
      </c>
    </row>
    <row r="2373" spans="1:40" s="128" customFormat="1" ht="20.3" customHeight="1" x14ac:dyDescent="0.35">
      <c r="A2373" s="256">
        <v>2024</v>
      </c>
      <c r="B2373" s="184">
        <f t="shared" si="375"/>
        <v>989</v>
      </c>
      <c r="C2373" s="248" t="s">
        <v>3297</v>
      </c>
      <c r="D2373" s="184">
        <v>43164</v>
      </c>
      <c r="E2373" s="287"/>
      <c r="F2373" s="287"/>
      <c r="G2373" s="287"/>
      <c r="H2373" s="288"/>
      <c r="I2373" s="288"/>
      <c r="J2373" s="288"/>
      <c r="K2373" s="289"/>
      <c r="L2373" s="289"/>
      <c r="M2373" s="289"/>
      <c r="N2373" s="289"/>
      <c r="O2373" s="289"/>
      <c r="P2373" s="289"/>
      <c r="Q2373" s="186">
        <f t="shared" si="373"/>
        <v>46005.72</v>
      </c>
      <c r="R2373" s="186">
        <f t="shared" si="377"/>
        <v>46005.72</v>
      </c>
      <c r="S2373" s="433">
        <v>0</v>
      </c>
      <c r="T2373" s="433">
        <v>0</v>
      </c>
      <c r="U2373" s="433">
        <v>0</v>
      </c>
      <c r="V2373" s="433">
        <v>0</v>
      </c>
      <c r="W2373" s="433">
        <v>0</v>
      </c>
      <c r="X2373" s="433">
        <v>0</v>
      </c>
      <c r="Y2373" s="433">
        <v>0</v>
      </c>
      <c r="Z2373" s="433">
        <v>0</v>
      </c>
      <c r="AA2373" s="433">
        <v>0</v>
      </c>
      <c r="AB2373" s="433">
        <v>0</v>
      </c>
      <c r="AC2373" s="433">
        <v>0</v>
      </c>
      <c r="AD2373" s="433">
        <v>0</v>
      </c>
      <c r="AE2373" s="433">
        <v>0</v>
      </c>
      <c r="AF2373" s="433">
        <v>0</v>
      </c>
      <c r="AG2373" s="433">
        <v>0</v>
      </c>
      <c r="AH2373" s="433">
        <v>46005.72</v>
      </c>
      <c r="AI2373" s="433">
        <v>0</v>
      </c>
      <c r="AJ2373" s="433">
        <v>0</v>
      </c>
      <c r="AK2373" s="175"/>
      <c r="AL2373" s="175">
        <v>5889886.6400000006</v>
      </c>
      <c r="AM2373" s="175">
        <v>5935892.3600000003</v>
      </c>
      <c r="AN2373" s="175">
        <v>46005.72</v>
      </c>
    </row>
    <row r="2374" spans="1:40" s="128" customFormat="1" ht="20.3" customHeight="1" x14ac:dyDescent="0.35">
      <c r="A2374" s="256">
        <v>2024</v>
      </c>
      <c r="B2374" s="184">
        <f t="shared" si="375"/>
        <v>990</v>
      </c>
      <c r="C2374" s="248" t="s">
        <v>3298</v>
      </c>
      <c r="D2374" s="184">
        <v>43170</v>
      </c>
      <c r="E2374" s="287"/>
      <c r="F2374" s="287"/>
      <c r="G2374" s="287"/>
      <c r="H2374" s="288"/>
      <c r="I2374" s="288"/>
      <c r="J2374" s="288"/>
      <c r="K2374" s="289"/>
      <c r="L2374" s="289"/>
      <c r="M2374" s="289"/>
      <c r="N2374" s="289"/>
      <c r="O2374" s="289"/>
      <c r="P2374" s="289"/>
      <c r="Q2374" s="186">
        <f t="shared" si="373"/>
        <v>108016.5</v>
      </c>
      <c r="R2374" s="186">
        <f t="shared" si="377"/>
        <v>108016.5</v>
      </c>
      <c r="S2374" s="433">
        <v>0</v>
      </c>
      <c r="T2374" s="433">
        <v>0</v>
      </c>
      <c r="U2374" s="433">
        <v>0</v>
      </c>
      <c r="V2374" s="433">
        <v>0</v>
      </c>
      <c r="W2374" s="433">
        <v>0</v>
      </c>
      <c r="X2374" s="433">
        <v>0</v>
      </c>
      <c r="Y2374" s="433">
        <v>0</v>
      </c>
      <c r="Z2374" s="433">
        <v>0</v>
      </c>
      <c r="AA2374" s="433">
        <v>0</v>
      </c>
      <c r="AB2374" s="433">
        <v>0</v>
      </c>
      <c r="AC2374" s="433">
        <v>0</v>
      </c>
      <c r="AD2374" s="433">
        <v>0</v>
      </c>
      <c r="AE2374" s="433">
        <v>0</v>
      </c>
      <c r="AF2374" s="433">
        <v>0</v>
      </c>
      <c r="AG2374" s="433">
        <v>0</v>
      </c>
      <c r="AH2374" s="433">
        <v>108016.5</v>
      </c>
      <c r="AI2374" s="433">
        <v>0</v>
      </c>
      <c r="AJ2374" s="433">
        <v>0</v>
      </c>
      <c r="AK2374" s="175"/>
      <c r="AL2374" s="175">
        <v>8841188.2100000009</v>
      </c>
      <c r="AM2374" s="175">
        <v>8949204.7100000009</v>
      </c>
      <c r="AN2374" s="175">
        <v>108016.5</v>
      </c>
    </row>
    <row r="2375" spans="1:40" s="128" customFormat="1" ht="20.3" customHeight="1" x14ac:dyDescent="0.35">
      <c r="A2375" s="256">
        <v>2024</v>
      </c>
      <c r="B2375" s="184">
        <f t="shared" si="375"/>
        <v>991</v>
      </c>
      <c r="C2375" s="248" t="s">
        <v>3299</v>
      </c>
      <c r="D2375" s="184">
        <v>43194</v>
      </c>
      <c r="E2375" s="287"/>
      <c r="F2375" s="287"/>
      <c r="G2375" s="287"/>
      <c r="H2375" s="288"/>
      <c r="I2375" s="288"/>
      <c r="J2375" s="288"/>
      <c r="K2375" s="289"/>
      <c r="L2375" s="289"/>
      <c r="M2375" s="289"/>
      <c r="N2375" s="289"/>
      <c r="O2375" s="289"/>
      <c r="P2375" s="289"/>
      <c r="Q2375" s="186">
        <f t="shared" si="373"/>
        <v>133722.18</v>
      </c>
      <c r="R2375" s="186">
        <f t="shared" si="377"/>
        <v>133722.18</v>
      </c>
      <c r="S2375" s="433">
        <v>0</v>
      </c>
      <c r="T2375" s="433">
        <v>0</v>
      </c>
      <c r="U2375" s="433">
        <v>0</v>
      </c>
      <c r="V2375" s="433">
        <v>0</v>
      </c>
      <c r="W2375" s="433">
        <v>0</v>
      </c>
      <c r="X2375" s="433">
        <v>0</v>
      </c>
      <c r="Y2375" s="433">
        <v>0</v>
      </c>
      <c r="Z2375" s="433">
        <v>0</v>
      </c>
      <c r="AA2375" s="433">
        <v>0</v>
      </c>
      <c r="AB2375" s="433">
        <v>0</v>
      </c>
      <c r="AC2375" s="433">
        <v>0</v>
      </c>
      <c r="AD2375" s="433">
        <v>0</v>
      </c>
      <c r="AE2375" s="433">
        <v>0</v>
      </c>
      <c r="AF2375" s="433">
        <v>0</v>
      </c>
      <c r="AG2375" s="433">
        <v>0</v>
      </c>
      <c r="AH2375" s="433">
        <v>133722.18</v>
      </c>
      <c r="AI2375" s="433">
        <v>0</v>
      </c>
      <c r="AJ2375" s="433">
        <v>0</v>
      </c>
      <c r="AK2375" s="175"/>
      <c r="AL2375" s="175">
        <v>11027403.35</v>
      </c>
      <c r="AM2375" s="175">
        <v>11161125.529999999</v>
      </c>
      <c r="AN2375" s="175">
        <v>133722.18</v>
      </c>
    </row>
    <row r="2376" spans="1:40" s="128" customFormat="1" ht="20.3" customHeight="1" x14ac:dyDescent="0.35">
      <c r="A2376" s="256">
        <v>2024</v>
      </c>
      <c r="B2376" s="184">
        <f t="shared" si="375"/>
        <v>992</v>
      </c>
      <c r="C2376" s="248" t="s">
        <v>3300</v>
      </c>
      <c r="D2376" s="184">
        <v>43069</v>
      </c>
      <c r="E2376" s="287"/>
      <c r="F2376" s="287"/>
      <c r="G2376" s="287"/>
      <c r="H2376" s="288"/>
      <c r="I2376" s="288"/>
      <c r="J2376" s="288"/>
      <c r="K2376" s="289"/>
      <c r="L2376" s="289"/>
      <c r="M2376" s="289"/>
      <c r="N2376" s="289"/>
      <c r="O2376" s="289"/>
      <c r="P2376" s="289"/>
      <c r="Q2376" s="186">
        <f t="shared" si="373"/>
        <v>66106.740000000005</v>
      </c>
      <c r="R2376" s="186">
        <f t="shared" si="377"/>
        <v>66106.740000000005</v>
      </c>
      <c r="S2376" s="433">
        <v>0</v>
      </c>
      <c r="T2376" s="433">
        <v>0</v>
      </c>
      <c r="U2376" s="433">
        <v>0</v>
      </c>
      <c r="V2376" s="433">
        <v>0</v>
      </c>
      <c r="W2376" s="433">
        <v>0</v>
      </c>
      <c r="X2376" s="433">
        <v>0</v>
      </c>
      <c r="Y2376" s="433">
        <v>0</v>
      </c>
      <c r="Z2376" s="433">
        <v>0</v>
      </c>
      <c r="AA2376" s="433">
        <v>0</v>
      </c>
      <c r="AB2376" s="433">
        <v>0</v>
      </c>
      <c r="AC2376" s="433">
        <v>0</v>
      </c>
      <c r="AD2376" s="433">
        <v>0</v>
      </c>
      <c r="AE2376" s="433">
        <v>0</v>
      </c>
      <c r="AF2376" s="433">
        <v>0</v>
      </c>
      <c r="AG2376" s="433">
        <v>0</v>
      </c>
      <c r="AH2376" s="433">
        <v>66106.740000000005</v>
      </c>
      <c r="AI2376" s="433">
        <v>0</v>
      </c>
      <c r="AJ2376" s="433">
        <v>0</v>
      </c>
      <c r="AK2376" s="175"/>
      <c r="AL2376" s="175">
        <v>3715247.34</v>
      </c>
      <c r="AM2376" s="175">
        <v>3781354.08</v>
      </c>
      <c r="AN2376" s="175">
        <v>66106.740000000005</v>
      </c>
    </row>
    <row r="2377" spans="1:40" s="128" customFormat="1" ht="20.3" customHeight="1" x14ac:dyDescent="0.35">
      <c r="A2377" s="256">
        <v>2024</v>
      </c>
      <c r="B2377" s="184">
        <f t="shared" si="375"/>
        <v>993</v>
      </c>
      <c r="C2377" s="248" t="s">
        <v>3301</v>
      </c>
      <c r="D2377" s="184">
        <v>43072</v>
      </c>
      <c r="E2377" s="287"/>
      <c r="F2377" s="287"/>
      <c r="G2377" s="287"/>
      <c r="H2377" s="288"/>
      <c r="I2377" s="288"/>
      <c r="J2377" s="288"/>
      <c r="K2377" s="289"/>
      <c r="L2377" s="289"/>
      <c r="M2377" s="289"/>
      <c r="N2377" s="289"/>
      <c r="O2377" s="289"/>
      <c r="P2377" s="289"/>
      <c r="Q2377" s="186">
        <f t="shared" si="373"/>
        <v>64450.38</v>
      </c>
      <c r="R2377" s="186">
        <f t="shared" si="377"/>
        <v>64450.38</v>
      </c>
      <c r="S2377" s="433">
        <v>0</v>
      </c>
      <c r="T2377" s="433">
        <v>0</v>
      </c>
      <c r="U2377" s="433">
        <v>0</v>
      </c>
      <c r="V2377" s="433">
        <v>0</v>
      </c>
      <c r="W2377" s="433">
        <v>0</v>
      </c>
      <c r="X2377" s="433">
        <v>0</v>
      </c>
      <c r="Y2377" s="433">
        <v>0</v>
      </c>
      <c r="Z2377" s="433">
        <v>0</v>
      </c>
      <c r="AA2377" s="433">
        <v>0</v>
      </c>
      <c r="AB2377" s="433">
        <v>0</v>
      </c>
      <c r="AC2377" s="433">
        <v>0</v>
      </c>
      <c r="AD2377" s="433">
        <v>0</v>
      </c>
      <c r="AE2377" s="433">
        <v>0</v>
      </c>
      <c r="AF2377" s="433">
        <v>0</v>
      </c>
      <c r="AG2377" s="433">
        <v>0</v>
      </c>
      <c r="AH2377" s="433">
        <v>64450.38</v>
      </c>
      <c r="AI2377" s="433">
        <v>0</v>
      </c>
      <c r="AJ2377" s="433">
        <v>0</v>
      </c>
      <c r="AK2377" s="175"/>
      <c r="AL2377" s="175">
        <v>3716413.35</v>
      </c>
      <c r="AM2377" s="175">
        <v>3780863.73</v>
      </c>
      <c r="AN2377" s="175">
        <v>64450.38</v>
      </c>
    </row>
    <row r="2378" spans="1:40" s="128" customFormat="1" ht="20.3" customHeight="1" x14ac:dyDescent="0.35">
      <c r="A2378" s="256">
        <v>2024</v>
      </c>
      <c r="B2378" s="184">
        <f t="shared" si="375"/>
        <v>994</v>
      </c>
      <c r="C2378" s="248" t="s">
        <v>3411</v>
      </c>
      <c r="D2378" s="184">
        <v>43152</v>
      </c>
      <c r="E2378" s="287"/>
      <c r="F2378" s="287"/>
      <c r="G2378" s="287"/>
      <c r="H2378" s="288"/>
      <c r="I2378" s="288"/>
      <c r="J2378" s="288"/>
      <c r="K2378" s="289"/>
      <c r="L2378" s="289"/>
      <c r="M2378" s="289"/>
      <c r="N2378" s="289"/>
      <c r="O2378" s="289"/>
      <c r="P2378" s="289"/>
      <c r="Q2378" s="186">
        <f t="shared" si="373"/>
        <v>89674.559999999998</v>
      </c>
      <c r="R2378" s="186">
        <f t="shared" si="377"/>
        <v>89674.559999999998</v>
      </c>
      <c r="S2378" s="433">
        <v>0</v>
      </c>
      <c r="T2378" s="433">
        <v>0</v>
      </c>
      <c r="U2378" s="433">
        <v>0</v>
      </c>
      <c r="V2378" s="433">
        <v>0</v>
      </c>
      <c r="W2378" s="433">
        <v>0</v>
      </c>
      <c r="X2378" s="433">
        <v>0</v>
      </c>
      <c r="Y2378" s="433">
        <v>0</v>
      </c>
      <c r="Z2378" s="433">
        <v>0</v>
      </c>
      <c r="AA2378" s="433">
        <v>0</v>
      </c>
      <c r="AB2378" s="433">
        <v>0</v>
      </c>
      <c r="AC2378" s="433">
        <v>0</v>
      </c>
      <c r="AD2378" s="433">
        <v>0</v>
      </c>
      <c r="AE2378" s="433">
        <v>0</v>
      </c>
      <c r="AF2378" s="433">
        <v>0</v>
      </c>
      <c r="AG2378" s="433">
        <v>0</v>
      </c>
      <c r="AH2378" s="433">
        <v>89674.559999999998</v>
      </c>
      <c r="AI2378" s="433">
        <v>0</v>
      </c>
      <c r="AJ2378" s="433">
        <v>0</v>
      </c>
      <c r="AK2378" s="175"/>
      <c r="AL2378" s="175">
        <v>7414670.4500000002</v>
      </c>
      <c r="AM2378" s="175">
        <v>7504345.0099999998</v>
      </c>
      <c r="AN2378" s="175">
        <v>89674.559999999998</v>
      </c>
    </row>
    <row r="2379" spans="1:40" s="128" customFormat="1" ht="20.3" customHeight="1" x14ac:dyDescent="0.35">
      <c r="A2379" s="256">
        <v>2024</v>
      </c>
      <c r="B2379" s="184">
        <f t="shared" si="375"/>
        <v>995</v>
      </c>
      <c r="C2379" s="248" t="s">
        <v>3412</v>
      </c>
      <c r="D2379" s="184">
        <v>43259</v>
      </c>
      <c r="E2379" s="287"/>
      <c r="F2379" s="287"/>
      <c r="G2379" s="287"/>
      <c r="H2379" s="288"/>
      <c r="I2379" s="288"/>
      <c r="J2379" s="288"/>
      <c r="K2379" s="289"/>
      <c r="L2379" s="289"/>
      <c r="M2379" s="289"/>
      <c r="N2379" s="289"/>
      <c r="O2379" s="289"/>
      <c r="P2379" s="289"/>
      <c r="Q2379" s="186">
        <f t="shared" si="373"/>
        <v>133690.07999999999</v>
      </c>
      <c r="R2379" s="186">
        <f t="shared" si="377"/>
        <v>133690.07999999999</v>
      </c>
      <c r="S2379" s="433">
        <v>0</v>
      </c>
      <c r="T2379" s="433">
        <v>0</v>
      </c>
      <c r="U2379" s="433">
        <v>0</v>
      </c>
      <c r="V2379" s="433">
        <v>0</v>
      </c>
      <c r="W2379" s="433">
        <v>0</v>
      </c>
      <c r="X2379" s="433">
        <v>0</v>
      </c>
      <c r="Y2379" s="433">
        <v>0</v>
      </c>
      <c r="Z2379" s="433">
        <v>0</v>
      </c>
      <c r="AA2379" s="433">
        <v>0</v>
      </c>
      <c r="AB2379" s="433">
        <v>0</v>
      </c>
      <c r="AC2379" s="433">
        <v>0</v>
      </c>
      <c r="AD2379" s="433">
        <v>0</v>
      </c>
      <c r="AE2379" s="433">
        <v>0</v>
      </c>
      <c r="AF2379" s="433">
        <v>0</v>
      </c>
      <c r="AG2379" s="433">
        <v>0</v>
      </c>
      <c r="AH2379" s="433">
        <v>133690.07999999999</v>
      </c>
      <c r="AI2379" s="433">
        <v>0</v>
      </c>
      <c r="AJ2379" s="433">
        <v>0</v>
      </c>
      <c r="AK2379" s="175"/>
      <c r="AL2379" s="175">
        <v>12304561.890000001</v>
      </c>
      <c r="AM2379" s="175">
        <v>12438251.970000001</v>
      </c>
      <c r="AN2379" s="175">
        <v>133690.07999999999</v>
      </c>
    </row>
    <row r="2380" spans="1:40" s="128" customFormat="1" ht="20.3" customHeight="1" x14ac:dyDescent="0.35">
      <c r="A2380" s="256">
        <v>2024</v>
      </c>
      <c r="B2380" s="184">
        <f t="shared" si="375"/>
        <v>996</v>
      </c>
      <c r="C2380" s="248" t="s">
        <v>3413</v>
      </c>
      <c r="D2380" s="184">
        <v>43074</v>
      </c>
      <c r="E2380" s="287"/>
      <c r="F2380" s="287"/>
      <c r="G2380" s="287"/>
      <c r="H2380" s="288"/>
      <c r="I2380" s="288"/>
      <c r="J2380" s="288"/>
      <c r="K2380" s="289"/>
      <c r="L2380" s="289"/>
      <c r="M2380" s="289"/>
      <c r="N2380" s="289"/>
      <c r="O2380" s="289"/>
      <c r="P2380" s="289"/>
      <c r="Q2380" s="186">
        <f t="shared" si="373"/>
        <v>64450.38</v>
      </c>
      <c r="R2380" s="186">
        <f t="shared" si="377"/>
        <v>64450.38</v>
      </c>
      <c r="S2380" s="433">
        <v>0</v>
      </c>
      <c r="T2380" s="433">
        <v>0</v>
      </c>
      <c r="U2380" s="433">
        <v>0</v>
      </c>
      <c r="V2380" s="433">
        <v>0</v>
      </c>
      <c r="W2380" s="433">
        <v>0</v>
      </c>
      <c r="X2380" s="433">
        <v>0</v>
      </c>
      <c r="Y2380" s="433">
        <v>0</v>
      </c>
      <c r="Z2380" s="433">
        <v>0</v>
      </c>
      <c r="AA2380" s="433">
        <v>0</v>
      </c>
      <c r="AB2380" s="433">
        <v>0</v>
      </c>
      <c r="AC2380" s="433">
        <v>0</v>
      </c>
      <c r="AD2380" s="433">
        <v>0</v>
      </c>
      <c r="AE2380" s="433">
        <v>0</v>
      </c>
      <c r="AF2380" s="433">
        <v>0</v>
      </c>
      <c r="AG2380" s="433">
        <v>0</v>
      </c>
      <c r="AH2380" s="433">
        <v>64450.38</v>
      </c>
      <c r="AI2380" s="433">
        <v>0</v>
      </c>
      <c r="AJ2380" s="433">
        <v>0</v>
      </c>
      <c r="AK2380" s="175"/>
      <c r="AL2380" s="175">
        <v>3739954.81</v>
      </c>
      <c r="AM2380" s="175">
        <v>3804405.19</v>
      </c>
      <c r="AN2380" s="175">
        <v>64450.38</v>
      </c>
    </row>
    <row r="2381" spans="1:40" s="128" customFormat="1" ht="20.3" customHeight="1" x14ac:dyDescent="0.35">
      <c r="A2381" s="256">
        <v>2024</v>
      </c>
      <c r="B2381" s="184">
        <f t="shared" si="375"/>
        <v>997</v>
      </c>
      <c r="C2381" s="248" t="s">
        <v>3414</v>
      </c>
      <c r="D2381" s="184">
        <v>43081</v>
      </c>
      <c r="E2381" s="287"/>
      <c r="F2381" s="287"/>
      <c r="G2381" s="287"/>
      <c r="H2381" s="288"/>
      <c r="I2381" s="288"/>
      <c r="J2381" s="288"/>
      <c r="K2381" s="289"/>
      <c r="L2381" s="289"/>
      <c r="M2381" s="289"/>
      <c r="N2381" s="289"/>
      <c r="O2381" s="289"/>
      <c r="P2381" s="289"/>
      <c r="Q2381" s="186">
        <f t="shared" si="373"/>
        <v>67345.8</v>
      </c>
      <c r="R2381" s="186">
        <f t="shared" si="377"/>
        <v>67345.8</v>
      </c>
      <c r="S2381" s="433">
        <v>0</v>
      </c>
      <c r="T2381" s="433">
        <v>0</v>
      </c>
      <c r="U2381" s="433">
        <v>0</v>
      </c>
      <c r="V2381" s="433">
        <v>0</v>
      </c>
      <c r="W2381" s="433">
        <v>0</v>
      </c>
      <c r="X2381" s="433">
        <v>0</v>
      </c>
      <c r="Y2381" s="433">
        <v>0</v>
      </c>
      <c r="Z2381" s="433">
        <v>0</v>
      </c>
      <c r="AA2381" s="433">
        <v>0</v>
      </c>
      <c r="AB2381" s="433">
        <v>0</v>
      </c>
      <c r="AC2381" s="433">
        <v>0</v>
      </c>
      <c r="AD2381" s="433">
        <v>0</v>
      </c>
      <c r="AE2381" s="433">
        <v>0</v>
      </c>
      <c r="AF2381" s="433">
        <v>0</v>
      </c>
      <c r="AG2381" s="433">
        <v>0</v>
      </c>
      <c r="AH2381" s="433">
        <v>67345.8</v>
      </c>
      <c r="AI2381" s="433">
        <v>0</v>
      </c>
      <c r="AJ2381" s="433">
        <v>0</v>
      </c>
      <c r="AK2381" s="175"/>
      <c r="AL2381" s="175">
        <v>3753244.12</v>
      </c>
      <c r="AM2381" s="175">
        <v>3820589.92</v>
      </c>
      <c r="AN2381" s="175">
        <v>67345.8</v>
      </c>
    </row>
    <row r="2382" spans="1:40" s="128" customFormat="1" ht="20.3" customHeight="1" x14ac:dyDescent="0.35">
      <c r="A2382" s="256">
        <v>2024</v>
      </c>
      <c r="B2382" s="184">
        <f t="shared" si="375"/>
        <v>998</v>
      </c>
      <c r="C2382" s="248" t="s">
        <v>3415</v>
      </c>
      <c r="D2382" s="184">
        <v>43084</v>
      </c>
      <c r="E2382" s="287"/>
      <c r="F2382" s="287"/>
      <c r="G2382" s="287"/>
      <c r="H2382" s="288"/>
      <c r="I2382" s="288"/>
      <c r="J2382" s="288"/>
      <c r="K2382" s="289"/>
      <c r="L2382" s="289"/>
      <c r="M2382" s="289"/>
      <c r="N2382" s="289"/>
      <c r="O2382" s="289"/>
      <c r="P2382" s="289"/>
      <c r="Q2382" s="186">
        <f t="shared" si="373"/>
        <v>61940.160000000003</v>
      </c>
      <c r="R2382" s="186">
        <f t="shared" si="377"/>
        <v>61940.160000000003</v>
      </c>
      <c r="S2382" s="433">
        <v>0</v>
      </c>
      <c r="T2382" s="433">
        <v>0</v>
      </c>
      <c r="U2382" s="433">
        <v>0</v>
      </c>
      <c r="V2382" s="433">
        <v>0</v>
      </c>
      <c r="W2382" s="433">
        <v>0</v>
      </c>
      <c r="X2382" s="433">
        <v>0</v>
      </c>
      <c r="Y2382" s="433">
        <v>0</v>
      </c>
      <c r="Z2382" s="433">
        <v>0</v>
      </c>
      <c r="AA2382" s="433">
        <v>0</v>
      </c>
      <c r="AB2382" s="433">
        <v>0</v>
      </c>
      <c r="AC2382" s="433">
        <v>0</v>
      </c>
      <c r="AD2382" s="433">
        <v>0</v>
      </c>
      <c r="AE2382" s="433">
        <v>0</v>
      </c>
      <c r="AF2382" s="433">
        <v>0</v>
      </c>
      <c r="AG2382" s="433">
        <v>0</v>
      </c>
      <c r="AH2382" s="433">
        <v>61940.160000000003</v>
      </c>
      <c r="AI2382" s="433">
        <v>0</v>
      </c>
      <c r="AJ2382" s="433">
        <v>0</v>
      </c>
      <c r="AK2382" s="175"/>
      <c r="AL2382" s="175">
        <v>3787095.6999999997</v>
      </c>
      <c r="AM2382" s="175">
        <v>3849035.86</v>
      </c>
      <c r="AN2382" s="175">
        <v>61940.160000000003</v>
      </c>
    </row>
    <row r="2383" spans="1:40" s="128" customFormat="1" ht="20.3" customHeight="1" x14ac:dyDescent="0.35">
      <c r="A2383" s="256">
        <v>2024</v>
      </c>
      <c r="B2383" s="184">
        <f t="shared" si="375"/>
        <v>999</v>
      </c>
      <c r="C2383" s="248" t="s">
        <v>3416</v>
      </c>
      <c r="D2383" s="184">
        <v>43138</v>
      </c>
      <c r="E2383" s="287"/>
      <c r="F2383" s="287"/>
      <c r="G2383" s="287"/>
      <c r="H2383" s="288"/>
      <c r="I2383" s="288"/>
      <c r="J2383" s="288"/>
      <c r="K2383" s="289"/>
      <c r="L2383" s="289"/>
      <c r="M2383" s="289"/>
      <c r="N2383" s="289"/>
      <c r="O2383" s="289"/>
      <c r="P2383" s="289"/>
      <c r="Q2383" s="186">
        <f t="shared" si="373"/>
        <v>167176.79999999999</v>
      </c>
      <c r="R2383" s="186">
        <f t="shared" si="377"/>
        <v>167176.79999999999</v>
      </c>
      <c r="S2383" s="433">
        <v>0</v>
      </c>
      <c r="T2383" s="433">
        <v>0</v>
      </c>
      <c r="U2383" s="433">
        <v>0</v>
      </c>
      <c r="V2383" s="433">
        <v>0</v>
      </c>
      <c r="W2383" s="433">
        <v>0</v>
      </c>
      <c r="X2383" s="433">
        <v>0</v>
      </c>
      <c r="Y2383" s="433">
        <v>0</v>
      </c>
      <c r="Z2383" s="433">
        <v>0</v>
      </c>
      <c r="AA2383" s="433">
        <v>0</v>
      </c>
      <c r="AB2383" s="433">
        <v>0</v>
      </c>
      <c r="AC2383" s="433">
        <v>0</v>
      </c>
      <c r="AD2383" s="433">
        <v>0</v>
      </c>
      <c r="AE2383" s="433">
        <v>0</v>
      </c>
      <c r="AF2383" s="433">
        <v>0</v>
      </c>
      <c r="AG2383" s="433">
        <v>0</v>
      </c>
      <c r="AH2383" s="433">
        <v>167176.79999999999</v>
      </c>
      <c r="AI2383" s="433">
        <v>0</v>
      </c>
      <c r="AJ2383" s="433">
        <v>0</v>
      </c>
      <c r="AK2383" s="175"/>
      <c r="AL2383" s="175">
        <v>13225977.479999999</v>
      </c>
      <c r="AM2383" s="175">
        <v>13393154.279999999</v>
      </c>
      <c r="AN2383" s="175">
        <v>167176.79999999999</v>
      </c>
    </row>
    <row r="2384" spans="1:40" s="128" customFormat="1" ht="20.3" customHeight="1" x14ac:dyDescent="0.35">
      <c r="A2384" s="256">
        <v>2024</v>
      </c>
      <c r="B2384" s="184">
        <f t="shared" si="375"/>
        <v>1000</v>
      </c>
      <c r="C2384" s="248" t="s">
        <v>3417</v>
      </c>
      <c r="D2384" s="184">
        <v>43180</v>
      </c>
      <c r="E2384" s="287"/>
      <c r="F2384" s="287"/>
      <c r="G2384" s="287"/>
      <c r="H2384" s="288"/>
      <c r="I2384" s="288"/>
      <c r="J2384" s="288"/>
      <c r="K2384" s="289"/>
      <c r="L2384" s="289"/>
      <c r="M2384" s="289"/>
      <c r="N2384" s="289"/>
      <c r="O2384" s="289"/>
      <c r="P2384" s="289"/>
      <c r="Q2384" s="186">
        <f t="shared" si="373"/>
        <v>133343.4</v>
      </c>
      <c r="R2384" s="186">
        <f t="shared" si="377"/>
        <v>133343.4</v>
      </c>
      <c r="S2384" s="433">
        <v>0</v>
      </c>
      <c r="T2384" s="433">
        <v>0</v>
      </c>
      <c r="U2384" s="433">
        <v>0</v>
      </c>
      <c r="V2384" s="433">
        <v>0</v>
      </c>
      <c r="W2384" s="433">
        <v>0</v>
      </c>
      <c r="X2384" s="433">
        <v>0</v>
      </c>
      <c r="Y2384" s="433">
        <v>0</v>
      </c>
      <c r="Z2384" s="433">
        <v>0</v>
      </c>
      <c r="AA2384" s="433">
        <v>0</v>
      </c>
      <c r="AB2384" s="433">
        <v>0</v>
      </c>
      <c r="AC2384" s="433">
        <v>0</v>
      </c>
      <c r="AD2384" s="433">
        <v>0</v>
      </c>
      <c r="AE2384" s="433">
        <v>0</v>
      </c>
      <c r="AF2384" s="433">
        <v>0</v>
      </c>
      <c r="AG2384" s="433">
        <v>0</v>
      </c>
      <c r="AH2384" s="443">
        <v>133343.4</v>
      </c>
      <c r="AI2384" s="433">
        <v>0</v>
      </c>
      <c r="AJ2384" s="433">
        <v>0</v>
      </c>
      <c r="AK2384" s="175"/>
      <c r="AL2384" s="175">
        <v>11049852.289999999</v>
      </c>
      <c r="AM2384" s="175">
        <v>11183195.689999999</v>
      </c>
      <c r="AN2384" s="175">
        <v>133343.4</v>
      </c>
    </row>
    <row r="2385" spans="1:40" s="128" customFormat="1" ht="20.3" customHeight="1" x14ac:dyDescent="0.35">
      <c r="A2385" s="256"/>
      <c r="B2385" s="170" t="s">
        <v>22</v>
      </c>
      <c r="C2385" s="293"/>
      <c r="D2385" s="296" t="s">
        <v>172</v>
      </c>
      <c r="E2385" s="287" t="e">
        <f>VLOOKUP(D2385,'[1]2023-2025'!$A:$G,7,0)</f>
        <v>#N/A</v>
      </c>
      <c r="F2385" s="287"/>
      <c r="G2385" s="287"/>
      <c r="H2385" s="288" t="e">
        <v>#N/A</v>
      </c>
      <c r="I2385" s="288" t="e">
        <v>#N/A</v>
      </c>
      <c r="J2385" s="288" t="e">
        <f>VLOOKUP(D2385,[1]Лист3!$A:$AK,37,0)</f>
        <v>#N/A</v>
      </c>
      <c r="K2385" s="289" t="e">
        <v>#N/A</v>
      </c>
      <c r="L2385" s="289"/>
      <c r="M2385" s="289"/>
      <c r="N2385" s="289"/>
      <c r="O2385" s="289" t="e">
        <v>#N/A</v>
      </c>
      <c r="P2385" s="289"/>
      <c r="Q2385" s="297">
        <f t="shared" ref="Q2385:AJ2385" si="378">SUM(Q2361:Q2384)</f>
        <v>4430730.540000001</v>
      </c>
      <c r="R2385" s="297">
        <f t="shared" si="378"/>
        <v>4392852.0300000012</v>
      </c>
      <c r="S2385" s="297">
        <f t="shared" si="378"/>
        <v>0</v>
      </c>
      <c r="T2385" s="297">
        <f t="shared" si="378"/>
        <v>0</v>
      </c>
      <c r="U2385" s="297">
        <f t="shared" si="378"/>
        <v>0</v>
      </c>
      <c r="V2385" s="297">
        <f t="shared" si="378"/>
        <v>0</v>
      </c>
      <c r="W2385" s="297">
        <f t="shared" si="378"/>
        <v>0</v>
      </c>
      <c r="X2385" s="297">
        <f t="shared" si="378"/>
        <v>0</v>
      </c>
      <c r="Y2385" s="297">
        <f t="shared" si="378"/>
        <v>0</v>
      </c>
      <c r="Z2385" s="297">
        <f t="shared" si="378"/>
        <v>0</v>
      </c>
      <c r="AA2385" s="297">
        <f t="shared" si="378"/>
        <v>2028616.9300000002</v>
      </c>
      <c r="AB2385" s="297">
        <f t="shared" si="378"/>
        <v>528888.74</v>
      </c>
      <c r="AC2385" s="297">
        <f t="shared" si="378"/>
        <v>0</v>
      </c>
      <c r="AD2385" s="297">
        <f t="shared" si="378"/>
        <v>0</v>
      </c>
      <c r="AE2385" s="297">
        <f t="shared" si="378"/>
        <v>0</v>
      </c>
      <c r="AF2385" s="297">
        <f t="shared" si="378"/>
        <v>0</v>
      </c>
      <c r="AG2385" s="297">
        <f t="shared" si="378"/>
        <v>0</v>
      </c>
      <c r="AH2385" s="297">
        <f t="shared" si="378"/>
        <v>1835346.3599999996</v>
      </c>
      <c r="AI2385" s="297">
        <f t="shared" si="378"/>
        <v>0</v>
      </c>
      <c r="AJ2385" s="297">
        <f t="shared" si="378"/>
        <v>37878.51</v>
      </c>
      <c r="AK2385" s="175"/>
      <c r="AL2385" s="175" t="e">
        <v>#N/A</v>
      </c>
      <c r="AM2385" s="175" t="e">
        <v>#N/A</v>
      </c>
      <c r="AN2385" s="175" t="e">
        <v>#N/A</v>
      </c>
    </row>
    <row r="2386" spans="1:40" s="128" customFormat="1" ht="20.3" customHeight="1" x14ac:dyDescent="0.35">
      <c r="A2386" s="256"/>
      <c r="B2386" s="342"/>
      <c r="C2386" s="343"/>
      <c r="D2386" s="328"/>
      <c r="E2386" s="287"/>
      <c r="F2386" s="287"/>
      <c r="G2386" s="287"/>
      <c r="H2386" s="288"/>
      <c r="I2386" s="288"/>
      <c r="J2386" s="288"/>
      <c r="K2386" s="289"/>
      <c r="L2386" s="289"/>
      <c r="M2386" s="289"/>
      <c r="N2386" s="289"/>
      <c r="O2386" s="289"/>
      <c r="P2386" s="289"/>
      <c r="Q2386" s="329"/>
      <c r="R2386" s="329"/>
      <c r="S2386" s="329"/>
      <c r="T2386" s="329"/>
      <c r="U2386" s="329"/>
      <c r="V2386" s="329"/>
      <c r="W2386" s="329"/>
      <c r="X2386" s="333" t="s">
        <v>4097</v>
      </c>
      <c r="Y2386" s="329"/>
      <c r="Z2386" s="329"/>
      <c r="AA2386" s="329"/>
      <c r="AB2386" s="329"/>
      <c r="AC2386" s="329"/>
      <c r="AD2386" s="329"/>
      <c r="AE2386" s="329"/>
      <c r="AF2386" s="329"/>
      <c r="AG2386" s="329"/>
      <c r="AH2386" s="329"/>
      <c r="AI2386" s="329"/>
      <c r="AJ2386" s="329"/>
      <c r="AK2386" s="175"/>
      <c r="AL2386" s="175" t="e">
        <v>#N/A</v>
      </c>
      <c r="AM2386" s="175" t="e">
        <v>#N/A</v>
      </c>
      <c r="AN2386" s="175" t="e">
        <v>#N/A</v>
      </c>
    </row>
    <row r="2387" spans="1:40" s="128" customFormat="1" ht="20.3" customHeight="1" x14ac:dyDescent="0.35">
      <c r="A2387" s="256">
        <v>2024</v>
      </c>
      <c r="B2387" s="184">
        <f>B2384+1</f>
        <v>1001</v>
      </c>
      <c r="C2387" s="248" t="s">
        <v>3451</v>
      </c>
      <c r="D2387" s="184">
        <v>43537</v>
      </c>
      <c r="E2387" s="287"/>
      <c r="F2387" s="287"/>
      <c r="G2387" s="287"/>
      <c r="H2387" s="288"/>
      <c r="I2387" s="288"/>
      <c r="J2387" s="288"/>
      <c r="K2387" s="289"/>
      <c r="L2387" s="289"/>
      <c r="M2387" s="289"/>
      <c r="N2387" s="289"/>
      <c r="O2387" s="289"/>
      <c r="P2387" s="289"/>
      <c r="Q2387" s="186">
        <f>SUM(S2387:AJ2387)</f>
        <v>70396.23</v>
      </c>
      <c r="R2387" s="186">
        <f>SUM(S2387:AI2387)</f>
        <v>70396.23</v>
      </c>
      <c r="S2387" s="433">
        <v>0</v>
      </c>
      <c r="T2387" s="433">
        <v>0</v>
      </c>
      <c r="U2387" s="433">
        <v>0</v>
      </c>
      <c r="V2387" s="433">
        <v>0</v>
      </c>
      <c r="W2387" s="433">
        <v>0</v>
      </c>
      <c r="X2387" s="433">
        <v>0</v>
      </c>
      <c r="Y2387" s="433">
        <v>0</v>
      </c>
      <c r="Z2387" s="433">
        <v>0</v>
      </c>
      <c r="AA2387" s="433">
        <v>0</v>
      </c>
      <c r="AB2387" s="433">
        <v>0</v>
      </c>
      <c r="AC2387" s="433">
        <v>0</v>
      </c>
      <c r="AD2387" s="433">
        <v>0</v>
      </c>
      <c r="AE2387" s="433">
        <v>0</v>
      </c>
      <c r="AF2387" s="433">
        <v>0</v>
      </c>
      <c r="AG2387" s="433">
        <v>0</v>
      </c>
      <c r="AH2387" s="433">
        <v>70396.23</v>
      </c>
      <c r="AI2387" s="433">
        <v>0</v>
      </c>
      <c r="AJ2387" s="433">
        <v>0</v>
      </c>
      <c r="AK2387" s="175"/>
      <c r="AL2387" s="175">
        <v>2293072.7799999998</v>
      </c>
      <c r="AM2387" s="175">
        <v>2363469.0099999998</v>
      </c>
      <c r="AN2387" s="175">
        <v>70396.23</v>
      </c>
    </row>
    <row r="2388" spans="1:40" s="128" customFormat="1" ht="20.3" customHeight="1" x14ac:dyDescent="0.35">
      <c r="A2388" s="256"/>
      <c r="B2388" s="170" t="s">
        <v>22</v>
      </c>
      <c r="C2388" s="293"/>
      <c r="D2388" s="296" t="s">
        <v>172</v>
      </c>
      <c r="E2388" s="287" t="e">
        <f>VLOOKUP(D2388,'[1]2023-2025'!$A:$G,7,0)</f>
        <v>#N/A</v>
      </c>
      <c r="F2388" s="287"/>
      <c r="G2388" s="287"/>
      <c r="H2388" s="288" t="e">
        <v>#N/A</v>
      </c>
      <c r="I2388" s="288" t="e">
        <v>#N/A</v>
      </c>
      <c r="J2388" s="288" t="e">
        <f>VLOOKUP(D2388,[1]Лист3!$A:$AK,37,0)</f>
        <v>#N/A</v>
      </c>
      <c r="K2388" s="289" t="e">
        <v>#N/A</v>
      </c>
      <c r="L2388" s="289"/>
      <c r="M2388" s="289"/>
      <c r="N2388" s="289"/>
      <c r="O2388" s="289" t="e">
        <v>#N/A</v>
      </c>
      <c r="P2388" s="289"/>
      <c r="Q2388" s="297">
        <f>SUM(Q2387)</f>
        <v>70396.23</v>
      </c>
      <c r="R2388" s="297">
        <f t="shared" ref="R2388:AJ2388" si="379">SUM(R2387)</f>
        <v>70396.23</v>
      </c>
      <c r="S2388" s="297">
        <f t="shared" si="379"/>
        <v>0</v>
      </c>
      <c r="T2388" s="297">
        <f t="shared" si="379"/>
        <v>0</v>
      </c>
      <c r="U2388" s="297">
        <f t="shared" si="379"/>
        <v>0</v>
      </c>
      <c r="V2388" s="297">
        <f t="shared" si="379"/>
        <v>0</v>
      </c>
      <c r="W2388" s="297">
        <f t="shared" si="379"/>
        <v>0</v>
      </c>
      <c r="X2388" s="297">
        <f t="shared" si="379"/>
        <v>0</v>
      </c>
      <c r="Y2388" s="297">
        <f t="shared" si="379"/>
        <v>0</v>
      </c>
      <c r="Z2388" s="297">
        <f t="shared" si="379"/>
        <v>0</v>
      </c>
      <c r="AA2388" s="297">
        <f t="shared" si="379"/>
        <v>0</v>
      </c>
      <c r="AB2388" s="297">
        <f t="shared" si="379"/>
        <v>0</v>
      </c>
      <c r="AC2388" s="297">
        <f t="shared" si="379"/>
        <v>0</v>
      </c>
      <c r="AD2388" s="297">
        <f t="shared" si="379"/>
        <v>0</v>
      </c>
      <c r="AE2388" s="297">
        <f t="shared" si="379"/>
        <v>0</v>
      </c>
      <c r="AF2388" s="297">
        <f t="shared" si="379"/>
        <v>0</v>
      </c>
      <c r="AG2388" s="297">
        <f t="shared" si="379"/>
        <v>0</v>
      </c>
      <c r="AH2388" s="297">
        <f t="shared" si="379"/>
        <v>70396.23</v>
      </c>
      <c r="AI2388" s="297">
        <f t="shared" si="379"/>
        <v>0</v>
      </c>
      <c r="AJ2388" s="297">
        <f t="shared" si="379"/>
        <v>0</v>
      </c>
      <c r="AK2388" s="175"/>
      <c r="AL2388" s="175" t="e">
        <v>#N/A</v>
      </c>
      <c r="AM2388" s="175" t="e">
        <v>#N/A</v>
      </c>
      <c r="AN2388" s="175" t="e">
        <v>#N/A</v>
      </c>
    </row>
    <row r="2389" spans="1:40" s="128" customFormat="1" ht="20.3" customHeight="1" x14ac:dyDescent="0.35">
      <c r="A2389" s="256"/>
      <c r="B2389" s="298"/>
      <c r="C2389" s="311"/>
      <c r="D2389" s="311"/>
      <c r="E2389" s="287">
        <f>VLOOKUP(D2389,'[1]2023-2025'!$A:$G,7,0)</f>
        <v>0</v>
      </c>
      <c r="F2389" s="287"/>
      <c r="G2389" s="287"/>
      <c r="H2389" s="288" t="e">
        <v>#N/A</v>
      </c>
      <c r="I2389" s="288" t="e">
        <v>#N/A</v>
      </c>
      <c r="J2389" s="288" t="e">
        <f>VLOOKUP(D2389,[1]Лист3!$A:$AK,37,0)</f>
        <v>#N/A</v>
      </c>
      <c r="K2389" s="289" t="e">
        <v>#N/A</v>
      </c>
      <c r="L2389" s="289"/>
      <c r="M2389" s="289"/>
      <c r="N2389" s="289"/>
      <c r="O2389" s="289" t="e">
        <v>#N/A</v>
      </c>
      <c r="P2389" s="289"/>
      <c r="Q2389" s="311"/>
      <c r="R2389" s="311"/>
      <c r="S2389" s="316"/>
      <c r="T2389" s="316"/>
      <c r="U2389" s="316"/>
      <c r="V2389" s="316"/>
      <c r="W2389" s="316"/>
      <c r="X2389" s="316" t="s">
        <v>4098</v>
      </c>
      <c r="Y2389" s="316"/>
      <c r="Z2389" s="316"/>
      <c r="AA2389" s="316"/>
      <c r="AB2389" s="316"/>
      <c r="AC2389" s="316"/>
      <c r="AD2389" s="316"/>
      <c r="AE2389" s="316"/>
      <c r="AF2389" s="316"/>
      <c r="AG2389" s="316"/>
      <c r="AH2389" s="316"/>
      <c r="AI2389" s="316"/>
      <c r="AJ2389" s="316"/>
      <c r="AK2389" s="175"/>
      <c r="AL2389" s="175" t="e">
        <v>#N/A</v>
      </c>
      <c r="AM2389" s="175" t="e">
        <v>#N/A</v>
      </c>
      <c r="AN2389" s="175" t="e">
        <v>#N/A</v>
      </c>
    </row>
    <row r="2390" spans="1:40" s="128" customFormat="1" ht="23.25" customHeight="1" x14ac:dyDescent="0.35">
      <c r="A2390" s="256">
        <v>2024</v>
      </c>
      <c r="B2390" s="184">
        <f>B2387+1</f>
        <v>1002</v>
      </c>
      <c r="C2390" s="481" t="s">
        <v>1117</v>
      </c>
      <c r="D2390" s="184">
        <v>43324</v>
      </c>
      <c r="E2390" s="287">
        <f>VLOOKUP(D2390,'[1]2023-2025'!$A:$G,7,0)</f>
        <v>2024</v>
      </c>
      <c r="F2390" s="287"/>
      <c r="G2390" s="287" t="s">
        <v>1899</v>
      </c>
      <c r="H2390" s="288">
        <f>INDEX('[1]2023-2025'!$AK:$AK,MATCH(D2390,'[1]2023-2025'!$A:$A,0))</f>
        <v>44973</v>
      </c>
      <c r="I2390" s="288" t="e">
        <v>#N/A</v>
      </c>
      <c r="J2390" s="288" t="e">
        <f>VLOOKUP(D2390,[1]Лист3!$A:$AK,37,0)</f>
        <v>#N/A</v>
      </c>
      <c r="K2390" s="289">
        <f>INDEX('[1]2023-2025'!$G:$G,MATCH(D2390,'[1]2023-2025'!$A:$A,0))</f>
        <v>2024</v>
      </c>
      <c r="L2390" s="289"/>
      <c r="M2390" s="289"/>
      <c r="N2390" s="289"/>
      <c r="O2390" s="289" t="e">
        <v>#N/A</v>
      </c>
      <c r="P2390" s="289" t="e">
        <v>#N/A</v>
      </c>
      <c r="Q2390" s="186">
        <f t="shared" ref="Q2390:Q2404" si="380">SUM(S2390:AJ2390)</f>
        <v>1440038.78</v>
      </c>
      <c r="R2390" s="186">
        <f t="shared" ref="R2390:R2404" si="381">SUM(S2390:AI2390)</f>
        <v>1418958.1500000001</v>
      </c>
      <c r="S2390" s="433">
        <v>0</v>
      </c>
      <c r="T2390" s="433">
        <v>1048283.29</v>
      </c>
      <c r="U2390" s="433">
        <v>0</v>
      </c>
      <c r="V2390" s="433">
        <v>87146.35</v>
      </c>
      <c r="W2390" s="433">
        <v>27527.210000000021</v>
      </c>
      <c r="X2390" s="433">
        <v>256001.30000000002</v>
      </c>
      <c r="Y2390" s="433">
        <v>0</v>
      </c>
      <c r="Z2390" s="433">
        <v>0</v>
      </c>
      <c r="AA2390" s="433">
        <v>0</v>
      </c>
      <c r="AB2390" s="433">
        <v>0</v>
      </c>
      <c r="AC2390" s="433">
        <v>0</v>
      </c>
      <c r="AD2390" s="433">
        <v>0</v>
      </c>
      <c r="AE2390" s="433">
        <v>0</v>
      </c>
      <c r="AF2390" s="433">
        <v>0</v>
      </c>
      <c r="AG2390" s="433">
        <v>0</v>
      </c>
      <c r="AH2390" s="433">
        <v>0</v>
      </c>
      <c r="AI2390" s="433">
        <v>0</v>
      </c>
      <c r="AJ2390" s="433">
        <v>21080.629999999997</v>
      </c>
      <c r="AK2390" s="175"/>
      <c r="AL2390" s="175">
        <v>1129908.74</v>
      </c>
      <c r="AM2390" s="175">
        <v>2569947.52</v>
      </c>
      <c r="AN2390" s="175">
        <v>1440038.78</v>
      </c>
    </row>
    <row r="2391" spans="1:40" s="128" customFormat="1" ht="23.25" customHeight="1" x14ac:dyDescent="0.35">
      <c r="A2391" s="256">
        <v>2024</v>
      </c>
      <c r="B2391" s="184">
        <f>B2390+1</f>
        <v>1003</v>
      </c>
      <c r="C2391" s="481" t="s">
        <v>1118</v>
      </c>
      <c r="D2391" s="184">
        <v>43326</v>
      </c>
      <c r="E2391" s="287">
        <f>VLOOKUP(D2391,'[1]2023-2025'!$A:$G,7,0)</f>
        <v>2024</v>
      </c>
      <c r="F2391" s="287"/>
      <c r="G2391" s="287" t="s">
        <v>1899</v>
      </c>
      <c r="H2391" s="288">
        <f>INDEX('[1]2023-2025'!$AK:$AK,MATCH(D2391,'[1]2023-2025'!$A:$A,0))</f>
        <v>44973</v>
      </c>
      <c r="I2391" s="288" t="e">
        <v>#N/A</v>
      </c>
      <c r="J2391" s="288" t="e">
        <f>VLOOKUP(D2391,[1]Лист3!$A:$AK,37,0)</f>
        <v>#N/A</v>
      </c>
      <c r="K2391" s="289">
        <f>INDEX('[1]2023-2025'!$G:$G,MATCH(D2391,'[1]2023-2025'!$A:$A,0))</f>
        <v>2024</v>
      </c>
      <c r="L2391" s="289"/>
      <c r="M2391" s="289"/>
      <c r="N2391" s="289"/>
      <c r="O2391" s="289" t="e">
        <v>#N/A</v>
      </c>
      <c r="P2391" s="289" t="e">
        <v>#N/A</v>
      </c>
      <c r="Q2391" s="186">
        <f t="shared" si="380"/>
        <v>1470640.2299999997</v>
      </c>
      <c r="R2391" s="186">
        <f t="shared" si="381"/>
        <v>1450823.2599999998</v>
      </c>
      <c r="S2391" s="433">
        <v>0</v>
      </c>
      <c r="T2391" s="433">
        <v>0</v>
      </c>
      <c r="U2391" s="433">
        <v>0</v>
      </c>
      <c r="V2391" s="433">
        <v>0</v>
      </c>
      <c r="W2391" s="433">
        <v>0</v>
      </c>
      <c r="X2391" s="433">
        <v>0</v>
      </c>
      <c r="Y2391" s="433">
        <v>0</v>
      </c>
      <c r="Z2391" s="433">
        <v>0</v>
      </c>
      <c r="AA2391" s="433">
        <v>1450823.2599999998</v>
      </c>
      <c r="AB2391" s="433">
        <v>0</v>
      </c>
      <c r="AC2391" s="433">
        <v>0</v>
      </c>
      <c r="AD2391" s="433">
        <v>0</v>
      </c>
      <c r="AE2391" s="433">
        <v>0</v>
      </c>
      <c r="AF2391" s="433">
        <v>0</v>
      </c>
      <c r="AG2391" s="433">
        <v>0</v>
      </c>
      <c r="AH2391" s="433">
        <v>0</v>
      </c>
      <c r="AI2391" s="433">
        <v>0</v>
      </c>
      <c r="AJ2391" s="433">
        <v>19816.97</v>
      </c>
      <c r="AK2391" s="175"/>
      <c r="AL2391" s="175">
        <v>1001708.3</v>
      </c>
      <c r="AM2391" s="175">
        <v>2472348.5299999998</v>
      </c>
      <c r="AN2391" s="175">
        <v>1470640.2299999997</v>
      </c>
    </row>
    <row r="2392" spans="1:40" s="128" customFormat="1" ht="23.25" customHeight="1" x14ac:dyDescent="0.35">
      <c r="A2392" s="256">
        <v>2024</v>
      </c>
      <c r="B2392" s="184">
        <f t="shared" ref="B2392:B2404" si="382">B2391+1</f>
        <v>1004</v>
      </c>
      <c r="C2392" s="481" t="s">
        <v>676</v>
      </c>
      <c r="D2392" s="184">
        <v>43347</v>
      </c>
      <c r="E2392" s="287">
        <f>VLOOKUP(D2392,'[1]2023-2025'!$A:$G,7,0)</f>
        <v>2024</v>
      </c>
      <c r="F2392" s="287"/>
      <c r="G2392" s="287" t="s">
        <v>1899</v>
      </c>
      <c r="H2392" s="288">
        <f>INDEX('[1]2023-2025'!$AK:$AK,MATCH(D2392,'[1]2023-2025'!$A:$A,0))</f>
        <v>44973</v>
      </c>
      <c r="I2392" s="288" t="e">
        <v>#N/A</v>
      </c>
      <c r="J2392" s="288" t="e">
        <f>VLOOKUP(D2392,[1]Лист3!$A:$AK,37,0)</f>
        <v>#N/A</v>
      </c>
      <c r="K2392" s="289">
        <f>INDEX('[1]2023-2025'!$G:$G,MATCH(D2392,'[1]2023-2025'!$A:$A,0))</f>
        <v>2024</v>
      </c>
      <c r="L2392" s="289"/>
      <c r="M2392" s="289"/>
      <c r="N2392" s="289"/>
      <c r="O2392" s="289" t="e">
        <v>#N/A</v>
      </c>
      <c r="P2392" s="289" t="e">
        <v>#N/A</v>
      </c>
      <c r="Q2392" s="186">
        <f t="shared" si="380"/>
        <v>1404339.0299999998</v>
      </c>
      <c r="R2392" s="186">
        <f t="shared" si="381"/>
        <v>1383251.3399999999</v>
      </c>
      <c r="S2392" s="433">
        <v>0</v>
      </c>
      <c r="T2392" s="433">
        <v>0</v>
      </c>
      <c r="U2392" s="433">
        <v>0</v>
      </c>
      <c r="V2392" s="433">
        <v>0</v>
      </c>
      <c r="W2392" s="433">
        <v>0</v>
      </c>
      <c r="X2392" s="433">
        <v>0</v>
      </c>
      <c r="Y2392" s="433">
        <v>0</v>
      </c>
      <c r="Z2392" s="433">
        <v>0</v>
      </c>
      <c r="AA2392" s="433">
        <v>1383251.3399999999</v>
      </c>
      <c r="AB2392" s="433">
        <v>0</v>
      </c>
      <c r="AC2392" s="433">
        <v>0</v>
      </c>
      <c r="AD2392" s="433">
        <v>0</v>
      </c>
      <c r="AE2392" s="433">
        <v>0</v>
      </c>
      <c r="AF2392" s="433">
        <v>0</v>
      </c>
      <c r="AG2392" s="433">
        <v>0</v>
      </c>
      <c r="AH2392" s="433">
        <v>0</v>
      </c>
      <c r="AI2392" s="433">
        <v>0</v>
      </c>
      <c r="AJ2392" s="433">
        <v>21087.69</v>
      </c>
      <c r="AK2392" s="175"/>
      <c r="AL2392" s="175">
        <v>1060652.7800000003</v>
      </c>
      <c r="AM2392" s="175">
        <v>2464991.81</v>
      </c>
      <c r="AN2392" s="175">
        <v>1404339.0299999998</v>
      </c>
    </row>
    <row r="2393" spans="1:40" s="128" customFormat="1" ht="23.25" customHeight="1" x14ac:dyDescent="0.35">
      <c r="A2393" s="256">
        <v>2024</v>
      </c>
      <c r="B2393" s="184">
        <f>B2392+1</f>
        <v>1005</v>
      </c>
      <c r="C2393" s="481" t="s">
        <v>678</v>
      </c>
      <c r="D2393" s="184">
        <v>43380</v>
      </c>
      <c r="E2393" s="287" t="e">
        <f>VLOOKUP(D2393,'[1]2023-2025'!$A:$G,7,0)</f>
        <v>#N/A</v>
      </c>
      <c r="F2393" s="287"/>
      <c r="G2393" s="287" t="s">
        <v>1899</v>
      </c>
      <c r="H2393" s="288" t="e">
        <f>INDEX('[1]2023-2025'!$AK:$AK,MATCH(D2393,'[1]2023-2025'!$A:$A,0))</f>
        <v>#N/A</v>
      </c>
      <c r="I2393" s="288" t="e">
        <v>#N/A</v>
      </c>
      <c r="J2393" s="288" t="e">
        <f>VLOOKUP(D2393,[1]Лист3!$A:$AK,37,0)</f>
        <v>#N/A</v>
      </c>
      <c r="K2393" s="289" t="e">
        <f>INDEX('[1]2023-2025'!$G:$G,MATCH(D2393,'[1]2023-2025'!$A:$A,0))</f>
        <v>#N/A</v>
      </c>
      <c r="L2393" s="289"/>
      <c r="M2393" s="289"/>
      <c r="N2393" s="289"/>
      <c r="O2393" s="289" t="e">
        <v>#N/A</v>
      </c>
      <c r="P2393" s="289" t="e">
        <v>#N/A</v>
      </c>
      <c r="Q2393" s="186">
        <f t="shared" si="380"/>
        <v>1077084.3499999999</v>
      </c>
      <c r="R2393" s="186">
        <f t="shared" si="381"/>
        <v>1066224.6499999999</v>
      </c>
      <c r="S2393" s="433">
        <v>0</v>
      </c>
      <c r="T2393" s="433">
        <v>0</v>
      </c>
      <c r="U2393" s="433">
        <v>0</v>
      </c>
      <c r="V2393" s="433">
        <v>0</v>
      </c>
      <c r="W2393" s="433">
        <v>0</v>
      </c>
      <c r="X2393" s="433">
        <v>0</v>
      </c>
      <c r="Y2393" s="433">
        <v>0</v>
      </c>
      <c r="Z2393" s="433">
        <v>0</v>
      </c>
      <c r="AA2393" s="433">
        <v>0</v>
      </c>
      <c r="AB2393" s="433">
        <v>0</v>
      </c>
      <c r="AC2393" s="433">
        <v>0</v>
      </c>
      <c r="AD2393" s="433">
        <v>0</v>
      </c>
      <c r="AE2393" s="433">
        <v>1066224.6499999999</v>
      </c>
      <c r="AF2393" s="433">
        <v>0</v>
      </c>
      <c r="AG2393" s="433">
        <v>0</v>
      </c>
      <c r="AH2393" s="433">
        <v>0</v>
      </c>
      <c r="AI2393" s="433">
        <v>0</v>
      </c>
      <c r="AJ2393" s="433">
        <v>10859.7</v>
      </c>
      <c r="AK2393" s="175"/>
      <c r="AL2393" s="175">
        <v>860185.25000000023</v>
      </c>
      <c r="AM2393" s="175">
        <v>1937269.6</v>
      </c>
      <c r="AN2393" s="175">
        <v>1077084.3499999999</v>
      </c>
    </row>
    <row r="2394" spans="1:40" s="128" customFormat="1" ht="23.25" customHeight="1" x14ac:dyDescent="0.35">
      <c r="A2394" s="256">
        <v>2024</v>
      </c>
      <c r="B2394" s="184">
        <f t="shared" si="382"/>
        <v>1006</v>
      </c>
      <c r="C2394" s="481" t="s">
        <v>1120</v>
      </c>
      <c r="D2394" s="184">
        <v>43299</v>
      </c>
      <c r="E2394" s="287" t="e">
        <f>VLOOKUP(D2394,'[1]2023-2025'!$A:$G,7,0)</f>
        <v>#N/A</v>
      </c>
      <c r="F2394" s="287"/>
      <c r="G2394" s="287" t="s">
        <v>1899</v>
      </c>
      <c r="H2394" s="288" t="e">
        <f>INDEX('[1]2023-2025'!$AK:$AK,MATCH(D2394,'[1]2023-2025'!$A:$A,0))</f>
        <v>#N/A</v>
      </c>
      <c r="I2394" s="288" t="e">
        <v>#N/A</v>
      </c>
      <c r="J2394" s="288" t="e">
        <f>VLOOKUP(D2394,[1]Лист3!$A:$AK,37,0)</f>
        <v>#N/A</v>
      </c>
      <c r="K2394" s="289" t="e">
        <f>INDEX('[1]2023-2025'!$G:$G,MATCH(D2394,'[1]2023-2025'!$A:$A,0))</f>
        <v>#N/A</v>
      </c>
      <c r="L2394" s="289"/>
      <c r="M2394" s="289"/>
      <c r="N2394" s="289"/>
      <c r="O2394" s="289" t="e">
        <v>#N/A</v>
      </c>
      <c r="P2394" s="289" t="e">
        <v>#N/A</v>
      </c>
      <c r="Q2394" s="186">
        <f t="shared" si="380"/>
        <v>181323.18</v>
      </c>
      <c r="R2394" s="186">
        <f t="shared" si="381"/>
        <v>178277.81</v>
      </c>
      <c r="S2394" s="433">
        <v>0</v>
      </c>
      <c r="T2394" s="433">
        <v>0</v>
      </c>
      <c r="U2394" s="433">
        <v>0</v>
      </c>
      <c r="V2394" s="433">
        <v>0</v>
      </c>
      <c r="W2394" s="433">
        <v>0</v>
      </c>
      <c r="X2394" s="433">
        <v>0</v>
      </c>
      <c r="Y2394" s="433">
        <v>0</v>
      </c>
      <c r="Z2394" s="433">
        <v>0</v>
      </c>
      <c r="AA2394" s="433">
        <v>0</v>
      </c>
      <c r="AB2394" s="433">
        <v>178277.81</v>
      </c>
      <c r="AC2394" s="433">
        <v>0</v>
      </c>
      <c r="AD2394" s="433">
        <v>0</v>
      </c>
      <c r="AE2394" s="433">
        <v>0</v>
      </c>
      <c r="AF2394" s="433">
        <v>0</v>
      </c>
      <c r="AG2394" s="433">
        <v>0</v>
      </c>
      <c r="AH2394" s="433">
        <v>0</v>
      </c>
      <c r="AI2394" s="433">
        <v>0</v>
      </c>
      <c r="AJ2394" s="433">
        <v>3045.37</v>
      </c>
      <c r="AK2394" s="175"/>
      <c r="AL2394" s="175">
        <v>1741723.59</v>
      </c>
      <c r="AM2394" s="175">
        <v>1923046.77</v>
      </c>
      <c r="AN2394" s="175">
        <v>181323.18</v>
      </c>
    </row>
    <row r="2395" spans="1:40" s="128" customFormat="1" ht="23.25" customHeight="1" x14ac:dyDescent="0.35">
      <c r="A2395" s="256">
        <v>2024</v>
      </c>
      <c r="B2395" s="184">
        <f t="shared" si="382"/>
        <v>1007</v>
      </c>
      <c r="C2395" s="481" t="s">
        <v>1121</v>
      </c>
      <c r="D2395" s="184">
        <v>43300</v>
      </c>
      <c r="E2395" s="287" t="e">
        <f>VLOOKUP(D2395,'[1]2023-2025'!$A:$G,7,0)</f>
        <v>#N/A</v>
      </c>
      <c r="F2395" s="287"/>
      <c r="G2395" s="287" t="s">
        <v>1899</v>
      </c>
      <c r="H2395" s="288" t="e">
        <f>INDEX('[1]2023-2025'!$AK:$AK,MATCH(D2395,'[1]2023-2025'!$A:$A,0))</f>
        <v>#N/A</v>
      </c>
      <c r="I2395" s="288" t="e">
        <v>#N/A</v>
      </c>
      <c r="J2395" s="288" t="e">
        <f>VLOOKUP(D2395,[1]Лист3!$A:$AK,37,0)</f>
        <v>#N/A</v>
      </c>
      <c r="K2395" s="289" t="e">
        <f>INDEX('[1]2023-2025'!$G:$G,MATCH(D2395,'[1]2023-2025'!$A:$A,0))</f>
        <v>#N/A</v>
      </c>
      <c r="L2395" s="289"/>
      <c r="M2395" s="289"/>
      <c r="N2395" s="289"/>
      <c r="O2395" s="289" t="e">
        <v>#N/A</v>
      </c>
      <c r="P2395" s="289" t="e">
        <v>#N/A</v>
      </c>
      <c r="Q2395" s="186">
        <f t="shared" si="380"/>
        <v>949079.54999999993</v>
      </c>
      <c r="R2395" s="186">
        <f t="shared" si="381"/>
        <v>934284.83</v>
      </c>
      <c r="S2395" s="433">
        <v>0</v>
      </c>
      <c r="T2395" s="433">
        <v>934284.83</v>
      </c>
      <c r="U2395" s="433">
        <v>0</v>
      </c>
      <c r="V2395" s="433">
        <v>0</v>
      </c>
      <c r="W2395" s="433">
        <v>0</v>
      </c>
      <c r="X2395" s="433">
        <v>0</v>
      </c>
      <c r="Y2395" s="433">
        <v>0</v>
      </c>
      <c r="Z2395" s="433">
        <v>0</v>
      </c>
      <c r="AA2395" s="433">
        <v>0</v>
      </c>
      <c r="AB2395" s="433">
        <v>0</v>
      </c>
      <c r="AC2395" s="433">
        <v>0</v>
      </c>
      <c r="AD2395" s="433">
        <v>0</v>
      </c>
      <c r="AE2395" s="433">
        <v>0</v>
      </c>
      <c r="AF2395" s="433">
        <v>0</v>
      </c>
      <c r="AG2395" s="433">
        <v>0</v>
      </c>
      <c r="AH2395" s="433">
        <v>0</v>
      </c>
      <c r="AI2395" s="433">
        <v>0</v>
      </c>
      <c r="AJ2395" s="433">
        <v>14794.72</v>
      </c>
      <c r="AK2395" s="175"/>
      <c r="AL2395" s="175">
        <v>960727.06000000017</v>
      </c>
      <c r="AM2395" s="175">
        <v>1909804.61</v>
      </c>
      <c r="AN2395" s="175">
        <v>949077.54999999993</v>
      </c>
    </row>
    <row r="2396" spans="1:40" s="128" customFormat="1" ht="23.25" customHeight="1" x14ac:dyDescent="0.35">
      <c r="A2396" s="256">
        <v>2024</v>
      </c>
      <c r="B2396" s="184">
        <f t="shared" si="382"/>
        <v>1008</v>
      </c>
      <c r="C2396" s="481" t="s">
        <v>1122</v>
      </c>
      <c r="D2396" s="184">
        <v>43418</v>
      </c>
      <c r="E2396" s="287">
        <f>VLOOKUP(D2396,'[1]2023-2025'!$A:$G,7,0)</f>
        <v>2024</v>
      </c>
      <c r="F2396" s="287"/>
      <c r="G2396" s="287" t="s">
        <v>1899</v>
      </c>
      <c r="H2396" s="288">
        <f>INDEX('[1]2023-2025'!$AK:$AK,MATCH(D2396,'[1]2023-2025'!$A:$A,0))</f>
        <v>44789</v>
      </c>
      <c r="I2396" s="288" t="e">
        <v>#N/A</v>
      </c>
      <c r="J2396" s="288" t="e">
        <f>VLOOKUP(D2396,[1]Лист3!$A:$AK,37,0)</f>
        <v>#N/A</v>
      </c>
      <c r="K2396" s="289">
        <f>INDEX('[1]2023-2025'!$G:$G,MATCH(D2396,'[1]2023-2025'!$A:$A,0))</f>
        <v>2024</v>
      </c>
      <c r="L2396" s="289"/>
      <c r="M2396" s="289"/>
      <c r="N2396" s="289"/>
      <c r="O2396" s="289" t="s">
        <v>2844</v>
      </c>
      <c r="P2396" s="289">
        <v>0</v>
      </c>
      <c r="Q2396" s="186">
        <f t="shared" si="380"/>
        <v>228848.24</v>
      </c>
      <c r="R2396" s="186">
        <f t="shared" si="381"/>
        <v>226040.58</v>
      </c>
      <c r="S2396" s="433">
        <v>0</v>
      </c>
      <c r="T2396" s="433">
        <v>0</v>
      </c>
      <c r="U2396" s="433">
        <v>0</v>
      </c>
      <c r="V2396" s="433">
        <v>0</v>
      </c>
      <c r="W2396" s="433">
        <v>0</v>
      </c>
      <c r="X2396" s="433">
        <v>0</v>
      </c>
      <c r="Y2396" s="433">
        <v>0</v>
      </c>
      <c r="Z2396" s="433">
        <v>0</v>
      </c>
      <c r="AA2396" s="433">
        <v>0</v>
      </c>
      <c r="AB2396" s="433">
        <v>226040.58</v>
      </c>
      <c r="AC2396" s="433">
        <v>0</v>
      </c>
      <c r="AD2396" s="433">
        <v>0</v>
      </c>
      <c r="AE2396" s="433">
        <v>0</v>
      </c>
      <c r="AF2396" s="433">
        <v>0</v>
      </c>
      <c r="AG2396" s="433">
        <v>0</v>
      </c>
      <c r="AH2396" s="433">
        <v>0</v>
      </c>
      <c r="AI2396" s="433">
        <v>0</v>
      </c>
      <c r="AJ2396" s="433">
        <v>2807.66</v>
      </c>
      <c r="AK2396" s="175"/>
      <c r="AL2396" s="175">
        <v>1639758.64</v>
      </c>
      <c r="AM2396" s="175">
        <v>1868606.88</v>
      </c>
      <c r="AN2396" s="175">
        <v>228848.24</v>
      </c>
    </row>
    <row r="2397" spans="1:40" s="128" customFormat="1" ht="23.25" customHeight="1" x14ac:dyDescent="0.35">
      <c r="A2397" s="256">
        <v>2024</v>
      </c>
      <c r="B2397" s="184">
        <f t="shared" si="382"/>
        <v>1009</v>
      </c>
      <c r="C2397" s="481" t="s">
        <v>682</v>
      </c>
      <c r="D2397" s="184">
        <v>43413</v>
      </c>
      <c r="E2397" s="287">
        <f>VLOOKUP(D2397,'[1]2023-2025'!$A:$G,7,0)</f>
        <v>2024</v>
      </c>
      <c r="F2397" s="287"/>
      <c r="G2397" s="287" t="s">
        <v>1899</v>
      </c>
      <c r="H2397" s="288">
        <f>INDEX('[1]2023-2025'!$AK:$AK,MATCH(D2397,'[1]2023-2025'!$A:$A,0))</f>
        <v>44761</v>
      </c>
      <c r="I2397" s="288" t="e">
        <v>#N/A</v>
      </c>
      <c r="J2397" s="288" t="e">
        <f>VLOOKUP(D2397,[1]Лист3!$A:$AK,37,0)</f>
        <v>#N/A</v>
      </c>
      <c r="K2397" s="289">
        <f>INDEX('[1]2023-2025'!$G:$G,MATCH(D2397,'[1]2023-2025'!$A:$A,0))</f>
        <v>2024</v>
      </c>
      <c r="L2397" s="289"/>
      <c r="M2397" s="289"/>
      <c r="N2397" s="289"/>
      <c r="O2397" s="289" t="s">
        <v>2845</v>
      </c>
      <c r="P2397" s="289">
        <v>0</v>
      </c>
      <c r="Q2397" s="186">
        <f t="shared" si="380"/>
        <v>904512.68</v>
      </c>
      <c r="R2397" s="186">
        <f t="shared" si="381"/>
        <v>890951.77</v>
      </c>
      <c r="S2397" s="433">
        <v>0</v>
      </c>
      <c r="T2397" s="433">
        <v>0</v>
      </c>
      <c r="U2397" s="433">
        <v>0</v>
      </c>
      <c r="V2397" s="433">
        <v>0</v>
      </c>
      <c r="W2397" s="433">
        <v>0</v>
      </c>
      <c r="X2397" s="433">
        <v>0</v>
      </c>
      <c r="Y2397" s="433">
        <v>0</v>
      </c>
      <c r="Z2397" s="433">
        <v>0</v>
      </c>
      <c r="AA2397" s="433">
        <v>890951.77</v>
      </c>
      <c r="AB2397" s="433">
        <v>0</v>
      </c>
      <c r="AC2397" s="433">
        <v>0</v>
      </c>
      <c r="AD2397" s="433">
        <v>0</v>
      </c>
      <c r="AE2397" s="433">
        <v>0</v>
      </c>
      <c r="AF2397" s="433">
        <v>0</v>
      </c>
      <c r="AG2397" s="433">
        <v>0</v>
      </c>
      <c r="AH2397" s="433">
        <v>0</v>
      </c>
      <c r="AI2397" s="433">
        <v>0</v>
      </c>
      <c r="AJ2397" s="433">
        <v>13560.91</v>
      </c>
      <c r="AK2397" s="175"/>
      <c r="AL2397" s="175">
        <v>998425.55999999994</v>
      </c>
      <c r="AM2397" s="175">
        <v>1902938.24</v>
      </c>
      <c r="AN2397" s="175">
        <v>904512.68</v>
      </c>
    </row>
    <row r="2398" spans="1:40" s="128" customFormat="1" ht="23.25" customHeight="1" x14ac:dyDescent="0.35">
      <c r="A2398" s="256">
        <v>2024</v>
      </c>
      <c r="B2398" s="184">
        <f>B2397+1</f>
        <v>1010</v>
      </c>
      <c r="C2398" s="286" t="s">
        <v>1124</v>
      </c>
      <c r="D2398" s="184">
        <v>43269</v>
      </c>
      <c r="E2398" s="287">
        <f>VLOOKUP(D2398,'[1]2023-2025'!$A:$G,7,0)</f>
        <v>2024</v>
      </c>
      <c r="F2398" s="287"/>
      <c r="G2398" s="287" t="s">
        <v>1899</v>
      </c>
      <c r="H2398" s="288">
        <f>INDEX('[1]2023-2025'!$AK:$AK,MATCH(D2398,'[1]2023-2025'!$A:$A,0))</f>
        <v>44789</v>
      </c>
      <c r="I2398" s="288" t="e">
        <v>#N/A</v>
      </c>
      <c r="J2398" s="288" t="e">
        <f>VLOOKUP(D2398,[1]Лист3!$A:$AK,37,0)</f>
        <v>#N/A</v>
      </c>
      <c r="K2398" s="289">
        <f>INDEX('[1]2023-2025'!$G:$G,MATCH(D2398,'[1]2023-2025'!$A:$A,0))</f>
        <v>2024</v>
      </c>
      <c r="L2398" s="289"/>
      <c r="M2398" s="289"/>
      <c r="N2398" s="289"/>
      <c r="O2398" s="289" t="s">
        <v>2844</v>
      </c>
      <c r="P2398" s="289">
        <v>0</v>
      </c>
      <c r="Q2398" s="186">
        <f t="shared" si="380"/>
        <v>316049.43000000005</v>
      </c>
      <c r="R2398" s="186">
        <f t="shared" si="381"/>
        <v>312189.59000000003</v>
      </c>
      <c r="S2398" s="433">
        <v>0</v>
      </c>
      <c r="T2398" s="433">
        <v>0</v>
      </c>
      <c r="U2398" s="433">
        <v>0</v>
      </c>
      <c r="V2398" s="433">
        <v>0</v>
      </c>
      <c r="W2398" s="433">
        <v>0</v>
      </c>
      <c r="X2398" s="433">
        <v>0</v>
      </c>
      <c r="Y2398" s="433">
        <v>0</v>
      </c>
      <c r="Z2398" s="433">
        <v>0</v>
      </c>
      <c r="AA2398" s="433">
        <v>0</v>
      </c>
      <c r="AB2398" s="433">
        <v>312189.59000000003</v>
      </c>
      <c r="AC2398" s="433">
        <v>0</v>
      </c>
      <c r="AD2398" s="433">
        <v>0</v>
      </c>
      <c r="AE2398" s="433">
        <v>0</v>
      </c>
      <c r="AF2398" s="433">
        <v>0</v>
      </c>
      <c r="AG2398" s="433">
        <v>0</v>
      </c>
      <c r="AH2398" s="433">
        <v>0</v>
      </c>
      <c r="AI2398" s="433">
        <v>0</v>
      </c>
      <c r="AJ2398" s="433">
        <v>3859.84</v>
      </c>
      <c r="AK2398" s="175"/>
      <c r="AL2398" s="175">
        <v>3121991.05</v>
      </c>
      <c r="AM2398" s="175">
        <v>3438040.48</v>
      </c>
      <c r="AN2398" s="175">
        <v>316049.43000000005</v>
      </c>
    </row>
    <row r="2399" spans="1:40" s="128" customFormat="1" ht="23.25" customHeight="1" x14ac:dyDescent="0.35">
      <c r="A2399" s="256">
        <v>2024</v>
      </c>
      <c r="B2399" s="184">
        <f t="shared" si="382"/>
        <v>1011</v>
      </c>
      <c r="C2399" s="286" t="s">
        <v>1125</v>
      </c>
      <c r="D2399" s="184">
        <v>43280</v>
      </c>
      <c r="E2399" s="287" t="e">
        <f>VLOOKUP(D2399,'[1]2023-2025'!$A:$G,7,0)</f>
        <v>#N/A</v>
      </c>
      <c r="F2399" s="287"/>
      <c r="G2399" s="287" t="s">
        <v>1899</v>
      </c>
      <c r="H2399" s="288" t="e">
        <f>INDEX('[1]2023-2025'!$AK:$AK,MATCH(D2399,'[1]2023-2025'!$A:$A,0))</f>
        <v>#N/A</v>
      </c>
      <c r="I2399" s="288" t="e">
        <v>#N/A</v>
      </c>
      <c r="J2399" s="288" t="e">
        <f>VLOOKUP(D2399,[1]Лист3!$A:$AK,37,0)</f>
        <v>#N/A</v>
      </c>
      <c r="K2399" s="289" t="e">
        <f>INDEX('[1]2023-2025'!$G:$G,MATCH(D2399,'[1]2023-2025'!$A:$A,0))</f>
        <v>#N/A</v>
      </c>
      <c r="L2399" s="289"/>
      <c r="M2399" s="289"/>
      <c r="N2399" s="289"/>
      <c r="O2399" s="289" t="e">
        <v>#N/A</v>
      </c>
      <c r="P2399" s="289" t="e">
        <v>#N/A</v>
      </c>
      <c r="Q2399" s="186">
        <f t="shared" si="380"/>
        <v>185788.22999999998</v>
      </c>
      <c r="R2399" s="186">
        <f t="shared" si="381"/>
        <v>183086.53999999998</v>
      </c>
      <c r="S2399" s="433">
        <v>0</v>
      </c>
      <c r="T2399" s="433">
        <v>0</v>
      </c>
      <c r="U2399" s="433">
        <v>0</v>
      </c>
      <c r="V2399" s="433">
        <v>0</v>
      </c>
      <c r="W2399" s="433">
        <v>0</v>
      </c>
      <c r="X2399" s="433">
        <v>0</v>
      </c>
      <c r="Y2399" s="433">
        <v>0</v>
      </c>
      <c r="Z2399" s="433">
        <v>0</v>
      </c>
      <c r="AA2399" s="433">
        <v>0</v>
      </c>
      <c r="AB2399" s="433">
        <v>183086.53999999998</v>
      </c>
      <c r="AC2399" s="433">
        <v>0</v>
      </c>
      <c r="AD2399" s="433">
        <v>0</v>
      </c>
      <c r="AE2399" s="433">
        <v>0</v>
      </c>
      <c r="AF2399" s="433">
        <v>0</v>
      </c>
      <c r="AG2399" s="433">
        <v>0</v>
      </c>
      <c r="AH2399" s="433">
        <v>0</v>
      </c>
      <c r="AI2399" s="433">
        <v>0</v>
      </c>
      <c r="AJ2399" s="433">
        <v>2701.69</v>
      </c>
      <c r="AK2399" s="175"/>
      <c r="AL2399" s="175">
        <v>2395439.54</v>
      </c>
      <c r="AM2399" s="175">
        <v>2581227.77</v>
      </c>
      <c r="AN2399" s="175">
        <v>185788.22999999998</v>
      </c>
    </row>
    <row r="2400" spans="1:40" s="128" customFormat="1" ht="23.25" customHeight="1" x14ac:dyDescent="0.35">
      <c r="A2400" s="256">
        <v>2024</v>
      </c>
      <c r="B2400" s="184">
        <f t="shared" si="382"/>
        <v>1012</v>
      </c>
      <c r="C2400" s="286" t="s">
        <v>691</v>
      </c>
      <c r="D2400" s="184">
        <v>43285</v>
      </c>
      <c r="E2400" s="287">
        <f>VLOOKUP(D2400,'[1]2023-2025'!$A:$G,7,0)</f>
        <v>2024</v>
      </c>
      <c r="F2400" s="287"/>
      <c r="G2400" s="287" t="s">
        <v>1899</v>
      </c>
      <c r="H2400" s="288">
        <f>INDEX('[1]2023-2025'!$AK:$AK,MATCH(D2400,'[1]2023-2025'!$A:$A,0))</f>
        <v>44973</v>
      </c>
      <c r="I2400" s="288" t="e">
        <v>#N/A</v>
      </c>
      <c r="J2400" s="288" t="e">
        <f>VLOOKUP(D2400,[1]Лист3!$A:$AK,37,0)</f>
        <v>#N/A</v>
      </c>
      <c r="K2400" s="289">
        <f>INDEX('[1]2023-2025'!$G:$G,MATCH(D2400,'[1]2023-2025'!$A:$A,0))</f>
        <v>2024</v>
      </c>
      <c r="L2400" s="289"/>
      <c r="M2400" s="289"/>
      <c r="N2400" s="289"/>
      <c r="O2400" s="289" t="e">
        <v>#N/A</v>
      </c>
      <c r="P2400" s="289" t="e">
        <v>#N/A</v>
      </c>
      <c r="Q2400" s="186">
        <f t="shared" si="380"/>
        <v>688129.78000000014</v>
      </c>
      <c r="R2400" s="186">
        <f t="shared" si="381"/>
        <v>670327.00000000012</v>
      </c>
      <c r="S2400" s="433">
        <v>0</v>
      </c>
      <c r="T2400" s="433">
        <v>581216.80000000005</v>
      </c>
      <c r="U2400" s="433">
        <v>0</v>
      </c>
      <c r="V2400" s="433">
        <v>82887.41</v>
      </c>
      <c r="W2400" s="433">
        <v>0</v>
      </c>
      <c r="X2400" s="433">
        <v>6222.7899999999936</v>
      </c>
      <c r="Y2400" s="433">
        <v>0</v>
      </c>
      <c r="Z2400" s="433">
        <v>0</v>
      </c>
      <c r="AA2400" s="433">
        <v>0</v>
      </c>
      <c r="AB2400" s="433">
        <v>0</v>
      </c>
      <c r="AC2400" s="433">
        <v>0</v>
      </c>
      <c r="AD2400" s="433">
        <v>0</v>
      </c>
      <c r="AE2400" s="433">
        <v>0</v>
      </c>
      <c r="AF2400" s="433">
        <v>0</v>
      </c>
      <c r="AG2400" s="433">
        <v>0</v>
      </c>
      <c r="AH2400" s="433">
        <v>0</v>
      </c>
      <c r="AI2400" s="433">
        <v>0</v>
      </c>
      <c r="AJ2400" s="433">
        <v>17802.78</v>
      </c>
      <c r="AK2400" s="175"/>
      <c r="AL2400" s="175">
        <v>2174615.2499999995</v>
      </c>
      <c r="AM2400" s="175">
        <v>2862745.03</v>
      </c>
      <c r="AN2400" s="175">
        <v>688129.78000000014</v>
      </c>
    </row>
    <row r="2401" spans="1:40" s="128" customFormat="1" ht="23.25" customHeight="1" x14ac:dyDescent="0.35">
      <c r="A2401" s="256">
        <v>2024</v>
      </c>
      <c r="B2401" s="184">
        <f>B2400+1</f>
        <v>1013</v>
      </c>
      <c r="C2401" s="286" t="s">
        <v>1128</v>
      </c>
      <c r="D2401" s="184">
        <v>43293</v>
      </c>
      <c r="E2401" s="287">
        <f>VLOOKUP(D2401,'[1]2023-2025'!$A:$G,7,0)</f>
        <v>2024</v>
      </c>
      <c r="F2401" s="287"/>
      <c r="G2401" s="287" t="s">
        <v>1899</v>
      </c>
      <c r="H2401" s="288">
        <f>INDEX('[1]2023-2025'!$AK:$AK,MATCH(D2401,'[1]2023-2025'!$A:$A,0))</f>
        <v>44973</v>
      </c>
      <c r="I2401" s="288" t="e">
        <v>#N/A</v>
      </c>
      <c r="J2401" s="288" t="e">
        <f>VLOOKUP(D2401,[1]Лист3!$A:$AK,37,0)</f>
        <v>#N/A</v>
      </c>
      <c r="K2401" s="289">
        <f>INDEX('[1]2023-2025'!$G:$G,MATCH(D2401,'[1]2023-2025'!$A:$A,0))</f>
        <v>2024</v>
      </c>
      <c r="L2401" s="289"/>
      <c r="M2401" s="289"/>
      <c r="N2401" s="289"/>
      <c r="O2401" s="289" t="e">
        <v>#N/A</v>
      </c>
      <c r="P2401" s="289" t="e">
        <v>#N/A</v>
      </c>
      <c r="Q2401" s="186">
        <f t="shared" si="380"/>
        <v>911952.84000000008</v>
      </c>
      <c r="R2401" s="186">
        <f t="shared" si="381"/>
        <v>895840.08000000007</v>
      </c>
      <c r="S2401" s="433">
        <v>0</v>
      </c>
      <c r="T2401" s="433">
        <v>0</v>
      </c>
      <c r="U2401" s="433">
        <v>0</v>
      </c>
      <c r="V2401" s="433">
        <v>0</v>
      </c>
      <c r="W2401" s="433">
        <v>0</v>
      </c>
      <c r="X2401" s="433">
        <v>0</v>
      </c>
      <c r="Y2401" s="433">
        <v>0</v>
      </c>
      <c r="Z2401" s="433">
        <v>0</v>
      </c>
      <c r="AA2401" s="433">
        <v>0</v>
      </c>
      <c r="AB2401" s="433">
        <v>0</v>
      </c>
      <c r="AC2401" s="433">
        <v>895840.08000000007</v>
      </c>
      <c r="AD2401" s="433">
        <v>0</v>
      </c>
      <c r="AE2401" s="433">
        <v>0</v>
      </c>
      <c r="AF2401" s="433">
        <v>0</v>
      </c>
      <c r="AG2401" s="433">
        <v>0</v>
      </c>
      <c r="AH2401" s="433">
        <v>0</v>
      </c>
      <c r="AI2401" s="433">
        <v>0</v>
      </c>
      <c r="AJ2401" s="433">
        <v>16112.76</v>
      </c>
      <c r="AK2401" s="175"/>
      <c r="AL2401" s="175">
        <v>1171960.8099999998</v>
      </c>
      <c r="AM2401" s="175">
        <v>2083913.65</v>
      </c>
      <c r="AN2401" s="175">
        <v>911952.84000000008</v>
      </c>
    </row>
    <row r="2402" spans="1:40" s="128" customFormat="1" ht="23.25" customHeight="1" x14ac:dyDescent="0.35">
      <c r="A2402" s="256">
        <v>2024</v>
      </c>
      <c r="B2402" s="184">
        <f t="shared" si="382"/>
        <v>1014</v>
      </c>
      <c r="C2402" s="286" t="s">
        <v>2138</v>
      </c>
      <c r="D2402" s="184">
        <v>43455</v>
      </c>
      <c r="E2402" s="287">
        <f>VLOOKUP(D2402,'[1]2023-2025'!$A:$G,7,0)</f>
        <v>2024</v>
      </c>
      <c r="F2402" s="287"/>
      <c r="G2402" s="287" t="s">
        <v>1899</v>
      </c>
      <c r="H2402" s="288">
        <f>INDEX('[1]2023-2025'!$AK:$AK,MATCH(D2402,'[1]2023-2025'!$A:$A,0))</f>
        <v>44973</v>
      </c>
      <c r="I2402" s="288" t="e">
        <v>#N/A</v>
      </c>
      <c r="J2402" s="288" t="e">
        <f>VLOOKUP(D2402,[1]Лист3!$A:$AK,37,0)</f>
        <v>#N/A</v>
      </c>
      <c r="K2402" s="289">
        <f>INDEX('[1]2023-2025'!$G:$G,MATCH(D2402,'[1]2023-2025'!$A:$A,0))</f>
        <v>2024</v>
      </c>
      <c r="L2402" s="289"/>
      <c r="M2402" s="289"/>
      <c r="N2402" s="289"/>
      <c r="O2402" s="289" t="e">
        <v>#N/A</v>
      </c>
      <c r="P2402" s="289" t="e">
        <v>#N/A</v>
      </c>
      <c r="Q2402" s="186">
        <f t="shared" si="380"/>
        <v>1759824.6099999999</v>
      </c>
      <c r="R2402" s="186">
        <f t="shared" si="381"/>
        <v>1737040.48</v>
      </c>
      <c r="S2402" s="433">
        <v>0</v>
      </c>
      <c r="T2402" s="433">
        <v>0</v>
      </c>
      <c r="U2402" s="433">
        <v>0</v>
      </c>
      <c r="V2402" s="433">
        <v>0</v>
      </c>
      <c r="W2402" s="433">
        <v>0</v>
      </c>
      <c r="X2402" s="433">
        <v>0</v>
      </c>
      <c r="Y2402" s="433">
        <v>0</v>
      </c>
      <c r="Z2402" s="433">
        <v>0</v>
      </c>
      <c r="AA2402" s="433">
        <v>0</v>
      </c>
      <c r="AB2402" s="433">
        <v>0</v>
      </c>
      <c r="AC2402" s="433">
        <v>1737040.48</v>
      </c>
      <c r="AD2402" s="433">
        <v>0</v>
      </c>
      <c r="AE2402" s="433">
        <v>0</v>
      </c>
      <c r="AF2402" s="433">
        <v>0</v>
      </c>
      <c r="AG2402" s="433">
        <v>0</v>
      </c>
      <c r="AH2402" s="433">
        <v>0</v>
      </c>
      <c r="AI2402" s="433">
        <v>0</v>
      </c>
      <c r="AJ2402" s="433">
        <v>22784.13</v>
      </c>
      <c r="AK2402" s="175"/>
      <c r="AL2402" s="175">
        <v>1246131.2800000003</v>
      </c>
      <c r="AM2402" s="175">
        <v>3005955.89</v>
      </c>
      <c r="AN2402" s="175">
        <v>1759824.6099999999</v>
      </c>
    </row>
    <row r="2403" spans="1:40" s="249" customFormat="1" ht="23.25" customHeight="1" x14ac:dyDescent="0.35">
      <c r="A2403" s="256">
        <v>2024</v>
      </c>
      <c r="B2403" s="184">
        <f>B2402+1</f>
        <v>1015</v>
      </c>
      <c r="C2403" s="286" t="s">
        <v>2427</v>
      </c>
      <c r="D2403" s="184">
        <v>43349</v>
      </c>
      <c r="E2403" s="287">
        <f>VLOOKUP(D2403,'[1]2023-2025'!$A:$G,7,0)</f>
        <v>2025</v>
      </c>
      <c r="F2403" s="287" t="s">
        <v>2884</v>
      </c>
      <c r="G2403" s="287"/>
      <c r="H2403" s="288">
        <f>INDEX('[1]2023-2025'!$AK:$AK,MATCH(D2403,'[1]2023-2025'!$A:$A,0))</f>
        <v>0</v>
      </c>
      <c r="I2403" s="288" t="e">
        <v>#N/A</v>
      </c>
      <c r="J2403" s="288" t="e">
        <f>VLOOKUP(D2403,[1]Лист3!$A:$AK,37,0)</f>
        <v>#N/A</v>
      </c>
      <c r="K2403" s="289"/>
      <c r="L2403" s="289"/>
      <c r="M2403" s="289"/>
      <c r="N2403" s="289"/>
      <c r="O2403" s="289" t="e">
        <v>#N/A</v>
      </c>
      <c r="P2403" s="289" t="e">
        <v>#N/A</v>
      </c>
      <c r="Q2403" s="186">
        <f t="shared" si="380"/>
        <v>5211626.43</v>
      </c>
      <c r="R2403" s="186">
        <f t="shared" si="381"/>
        <v>5211626.43</v>
      </c>
      <c r="S2403" s="433">
        <v>832767.17</v>
      </c>
      <c r="T2403" s="433">
        <v>856939.84</v>
      </c>
      <c r="U2403" s="433">
        <v>0</v>
      </c>
      <c r="V2403" s="433">
        <v>99944.349999999991</v>
      </c>
      <c r="W2403" s="433">
        <v>0</v>
      </c>
      <c r="X2403" s="433">
        <v>164815.87</v>
      </c>
      <c r="Y2403" s="433">
        <v>0</v>
      </c>
      <c r="Z2403" s="433">
        <v>0</v>
      </c>
      <c r="AA2403" s="433">
        <v>1466813.83</v>
      </c>
      <c r="AB2403" s="433">
        <v>242474.22</v>
      </c>
      <c r="AC2403" s="433">
        <v>1547871.15</v>
      </c>
      <c r="AD2403" s="433">
        <v>0</v>
      </c>
      <c r="AE2403" s="433">
        <v>0</v>
      </c>
      <c r="AF2403" s="433">
        <v>0</v>
      </c>
      <c r="AG2403" s="433">
        <v>0</v>
      </c>
      <c r="AH2403" s="433">
        <v>0</v>
      </c>
      <c r="AI2403" s="433">
        <v>0</v>
      </c>
      <c r="AJ2403" s="433">
        <v>0</v>
      </c>
      <c r="AK2403" s="175"/>
      <c r="AL2403" s="175">
        <v>453325.92000000016</v>
      </c>
      <c r="AM2403" s="175">
        <v>1020131.84</v>
      </c>
      <c r="AN2403" s="175">
        <v>566805.91999999981</v>
      </c>
    </row>
    <row r="2404" spans="1:40" s="84" customFormat="1" ht="23.25" customHeight="1" x14ac:dyDescent="0.35">
      <c r="A2404" s="256">
        <v>2024</v>
      </c>
      <c r="B2404" s="184">
        <f t="shared" si="382"/>
        <v>1016</v>
      </c>
      <c r="C2404" s="286" t="s">
        <v>684</v>
      </c>
      <c r="D2404" s="184">
        <v>43519</v>
      </c>
      <c r="E2404" s="287">
        <f>VLOOKUP(D2404,'[1]2023-2025'!$A:$G,7,0)</f>
        <v>2023</v>
      </c>
      <c r="F2404" s="287"/>
      <c r="G2404" s="287" t="s">
        <v>1899</v>
      </c>
      <c r="H2404" s="288">
        <f>INDEX('[1]2023-2025'!$AK:$AK,MATCH(D2404,'[1]2023-2025'!$A:$A,0))</f>
        <v>44613</v>
      </c>
      <c r="I2404" s="288" t="e">
        <v>#N/A</v>
      </c>
      <c r="J2404" s="288" t="e">
        <f>VLOOKUP(D2404,[1]Лист3!$A:$AK,37,0)</f>
        <v>#N/A</v>
      </c>
      <c r="K2404" s="289">
        <f>INDEX('[1]2023-2025'!$G:$G,MATCH(D2404,'[1]2023-2025'!$A:$A,0))</f>
        <v>2023</v>
      </c>
      <c r="L2404" s="289"/>
      <c r="M2404" s="289"/>
      <c r="N2404" s="289"/>
      <c r="O2404" s="289" t="s">
        <v>2768</v>
      </c>
      <c r="P2404" s="289">
        <v>0</v>
      </c>
      <c r="Q2404" s="186">
        <f t="shared" si="380"/>
        <v>1383315.35</v>
      </c>
      <c r="R2404" s="186">
        <f t="shared" si="381"/>
        <v>1359243.76</v>
      </c>
      <c r="S2404" s="433">
        <v>0</v>
      </c>
      <c r="T2404" s="433">
        <v>0</v>
      </c>
      <c r="U2404" s="433">
        <v>0</v>
      </c>
      <c r="V2404" s="433">
        <v>0</v>
      </c>
      <c r="W2404" s="433">
        <v>0</v>
      </c>
      <c r="X2404" s="433">
        <v>0</v>
      </c>
      <c r="Y2404" s="433">
        <v>0</v>
      </c>
      <c r="Z2404" s="433">
        <v>0</v>
      </c>
      <c r="AA2404" s="433">
        <v>1359243.76</v>
      </c>
      <c r="AB2404" s="433">
        <v>0</v>
      </c>
      <c r="AC2404" s="433">
        <v>0</v>
      </c>
      <c r="AD2404" s="433">
        <v>0</v>
      </c>
      <c r="AE2404" s="433">
        <v>0</v>
      </c>
      <c r="AF2404" s="433">
        <v>0</v>
      </c>
      <c r="AG2404" s="433">
        <v>0</v>
      </c>
      <c r="AH2404" s="433">
        <v>0</v>
      </c>
      <c r="AI2404" s="433">
        <v>0</v>
      </c>
      <c r="AJ2404" s="433">
        <v>24071.59</v>
      </c>
      <c r="AK2404" s="175"/>
      <c r="AL2404" s="175">
        <v>1602241.85</v>
      </c>
      <c r="AM2404" s="175">
        <v>3077561.2</v>
      </c>
      <c r="AN2404" s="175">
        <v>1475319.35</v>
      </c>
    </row>
    <row r="2405" spans="1:40" s="128" customFormat="1" ht="20.3" customHeight="1" x14ac:dyDescent="0.35">
      <c r="A2405" s="256"/>
      <c r="B2405" s="170" t="s">
        <v>22</v>
      </c>
      <c r="C2405" s="293"/>
      <c r="D2405" s="296" t="s">
        <v>172</v>
      </c>
      <c r="E2405" s="287" t="e">
        <f>VLOOKUP(D2405,'[1]2023-2025'!$A:$G,7,0)</f>
        <v>#N/A</v>
      </c>
      <c r="F2405" s="287" t="e">
        <f>VLOOKUP(D2405,[2]Лист1!$C:$F,4,0)</f>
        <v>#N/A</v>
      </c>
      <c r="G2405" s="287"/>
      <c r="H2405" s="288" t="e">
        <v>#N/A</v>
      </c>
      <c r="I2405" s="288" t="e">
        <v>#N/A</v>
      </c>
      <c r="J2405" s="288" t="e">
        <f>VLOOKUP(D2405,[1]Лист3!$A:$AK,37,0)</f>
        <v>#N/A</v>
      </c>
      <c r="K2405" s="289" t="e">
        <v>#N/A</v>
      </c>
      <c r="L2405" s="289"/>
      <c r="M2405" s="289"/>
      <c r="N2405" s="289"/>
      <c r="O2405" s="289" t="e">
        <v>#N/A</v>
      </c>
      <c r="P2405" s="289"/>
      <c r="Q2405" s="297">
        <f t="shared" ref="Q2405:AJ2405" si="383">SUM(Q2390:Q2404)</f>
        <v>18112552.709999997</v>
      </c>
      <c r="R2405" s="297">
        <f t="shared" si="383"/>
        <v>17918166.270000003</v>
      </c>
      <c r="S2405" s="297">
        <f t="shared" si="383"/>
        <v>832767.17</v>
      </c>
      <c r="T2405" s="297">
        <f t="shared" si="383"/>
        <v>3420724.76</v>
      </c>
      <c r="U2405" s="297">
        <f t="shared" si="383"/>
        <v>0</v>
      </c>
      <c r="V2405" s="297">
        <f t="shared" si="383"/>
        <v>269978.11</v>
      </c>
      <c r="W2405" s="297">
        <f t="shared" si="383"/>
        <v>27527.210000000021</v>
      </c>
      <c r="X2405" s="297">
        <f t="shared" si="383"/>
        <v>427039.96</v>
      </c>
      <c r="Y2405" s="297">
        <f t="shared" si="383"/>
        <v>0</v>
      </c>
      <c r="Z2405" s="297">
        <f t="shared" si="383"/>
        <v>0</v>
      </c>
      <c r="AA2405" s="297">
        <f t="shared" si="383"/>
        <v>6551083.959999999</v>
      </c>
      <c r="AB2405" s="297">
        <f t="shared" si="383"/>
        <v>1142068.74</v>
      </c>
      <c r="AC2405" s="297">
        <f t="shared" si="383"/>
        <v>4180751.71</v>
      </c>
      <c r="AD2405" s="297">
        <f t="shared" si="383"/>
        <v>0</v>
      </c>
      <c r="AE2405" s="297">
        <f t="shared" si="383"/>
        <v>1066224.6499999999</v>
      </c>
      <c r="AF2405" s="297">
        <f t="shared" si="383"/>
        <v>0</v>
      </c>
      <c r="AG2405" s="297">
        <f t="shared" si="383"/>
        <v>0</v>
      </c>
      <c r="AH2405" s="297">
        <f t="shared" si="383"/>
        <v>0</v>
      </c>
      <c r="AI2405" s="297">
        <f t="shared" si="383"/>
        <v>0</v>
      </c>
      <c r="AJ2405" s="297">
        <f t="shared" si="383"/>
        <v>194386.44</v>
      </c>
      <c r="AK2405" s="175"/>
      <c r="AL2405" s="175" t="e">
        <v>#N/A</v>
      </c>
      <c r="AM2405" s="175" t="e">
        <v>#N/A</v>
      </c>
      <c r="AN2405" s="175" t="e">
        <v>#N/A</v>
      </c>
    </row>
    <row r="2406" spans="1:40" s="128" customFormat="1" ht="20.3" customHeight="1" x14ac:dyDescent="0.35">
      <c r="A2406" s="256"/>
      <c r="B2406" s="309" t="s">
        <v>34</v>
      </c>
      <c r="C2406" s="309"/>
      <c r="D2406" s="296" t="s">
        <v>172</v>
      </c>
      <c r="E2406" s="287" t="e">
        <f>VLOOKUP(D2406,'[1]2023-2025'!$A:$G,7,0)</f>
        <v>#N/A</v>
      </c>
      <c r="F2406" s="287"/>
      <c r="G2406" s="287"/>
      <c r="H2406" s="288" t="e">
        <v>#N/A</v>
      </c>
      <c r="I2406" s="288" t="e">
        <v>#N/A</v>
      </c>
      <c r="J2406" s="288" t="e">
        <f>VLOOKUP(D2406,[1]Лист3!$A:$AK,37,0)</f>
        <v>#N/A</v>
      </c>
      <c r="K2406" s="289" t="e">
        <v>#N/A</v>
      </c>
      <c r="L2406" s="289"/>
      <c r="M2406" s="289"/>
      <c r="N2406" s="289"/>
      <c r="O2406" s="289" t="e">
        <v>#N/A</v>
      </c>
      <c r="P2406" s="289"/>
      <c r="Q2406" s="297">
        <f t="shared" ref="Q2406:AJ2406" si="384">Q2405+Q2385+Q2388</f>
        <v>22613679.48</v>
      </c>
      <c r="R2406" s="297">
        <f t="shared" si="384"/>
        <v>22381414.530000005</v>
      </c>
      <c r="S2406" s="297">
        <f t="shared" si="384"/>
        <v>832767.17</v>
      </c>
      <c r="T2406" s="297">
        <f t="shared" si="384"/>
        <v>3420724.76</v>
      </c>
      <c r="U2406" s="297">
        <f t="shared" si="384"/>
        <v>0</v>
      </c>
      <c r="V2406" s="297">
        <f t="shared" si="384"/>
        <v>269978.11</v>
      </c>
      <c r="W2406" s="297">
        <f t="shared" si="384"/>
        <v>27527.210000000021</v>
      </c>
      <c r="X2406" s="297">
        <f t="shared" si="384"/>
        <v>427039.96</v>
      </c>
      <c r="Y2406" s="297">
        <f t="shared" si="384"/>
        <v>0</v>
      </c>
      <c r="Z2406" s="297">
        <f t="shared" si="384"/>
        <v>0</v>
      </c>
      <c r="AA2406" s="297">
        <f t="shared" si="384"/>
        <v>8579700.8899999987</v>
      </c>
      <c r="AB2406" s="297">
        <f t="shared" si="384"/>
        <v>1670957.48</v>
      </c>
      <c r="AC2406" s="297">
        <f t="shared" si="384"/>
        <v>4180751.71</v>
      </c>
      <c r="AD2406" s="297">
        <f t="shared" si="384"/>
        <v>0</v>
      </c>
      <c r="AE2406" s="297">
        <f t="shared" si="384"/>
        <v>1066224.6499999999</v>
      </c>
      <c r="AF2406" s="297">
        <f t="shared" si="384"/>
        <v>0</v>
      </c>
      <c r="AG2406" s="297">
        <f t="shared" si="384"/>
        <v>0</v>
      </c>
      <c r="AH2406" s="297">
        <f t="shared" si="384"/>
        <v>1905742.5899999996</v>
      </c>
      <c r="AI2406" s="297">
        <f t="shared" si="384"/>
        <v>0</v>
      </c>
      <c r="AJ2406" s="297">
        <f t="shared" si="384"/>
        <v>232264.95</v>
      </c>
      <c r="AK2406" s="175"/>
      <c r="AL2406" s="175" t="e">
        <v>#N/A</v>
      </c>
      <c r="AM2406" s="175" t="e">
        <v>#N/A</v>
      </c>
      <c r="AN2406" s="175" t="e">
        <v>#N/A</v>
      </c>
    </row>
    <row r="2407" spans="1:40" s="128" customFormat="1" ht="20.3" customHeight="1" x14ac:dyDescent="0.35">
      <c r="A2407" s="256"/>
      <c r="B2407" s="298"/>
      <c r="C2407" s="275"/>
      <c r="D2407" s="275"/>
      <c r="E2407" s="287">
        <f>VLOOKUP(D2407,'[1]2023-2025'!$A:$G,7,0)</f>
        <v>0</v>
      </c>
      <c r="F2407" s="287"/>
      <c r="G2407" s="287"/>
      <c r="H2407" s="288" t="e">
        <v>#N/A</v>
      </c>
      <c r="I2407" s="288" t="e">
        <v>#N/A</v>
      </c>
      <c r="J2407" s="288" t="e">
        <f>VLOOKUP(D2407,[1]Лист3!$A:$AK,37,0)</f>
        <v>#N/A</v>
      </c>
      <c r="K2407" s="289" t="e">
        <v>#N/A</v>
      </c>
      <c r="L2407" s="289"/>
      <c r="M2407" s="289"/>
      <c r="N2407" s="289"/>
      <c r="O2407" s="289" t="e">
        <v>#N/A</v>
      </c>
      <c r="P2407" s="289"/>
      <c r="Q2407" s="275"/>
      <c r="R2407" s="275"/>
      <c r="S2407" s="277"/>
      <c r="T2407" s="277"/>
      <c r="U2407" s="277"/>
      <c r="V2407" s="277"/>
      <c r="W2407" s="277"/>
      <c r="X2407" s="277" t="s">
        <v>4472</v>
      </c>
      <c r="Y2407" s="277"/>
      <c r="Z2407" s="277"/>
      <c r="AA2407" s="277"/>
      <c r="AB2407" s="277"/>
      <c r="AC2407" s="277"/>
      <c r="AD2407" s="277"/>
      <c r="AE2407" s="277"/>
      <c r="AF2407" s="277"/>
      <c r="AG2407" s="277"/>
      <c r="AH2407" s="277"/>
      <c r="AI2407" s="277"/>
      <c r="AJ2407" s="277"/>
      <c r="AK2407" s="175"/>
      <c r="AL2407" s="175" t="e">
        <v>#N/A</v>
      </c>
      <c r="AM2407" s="175" t="e">
        <v>#N/A</v>
      </c>
      <c r="AN2407" s="175" t="e">
        <v>#N/A</v>
      </c>
    </row>
    <row r="2408" spans="1:40" s="128" customFormat="1" ht="20.3" customHeight="1" x14ac:dyDescent="0.35">
      <c r="A2408" s="256"/>
      <c r="B2408" s="298"/>
      <c r="C2408" s="311"/>
      <c r="D2408" s="311"/>
      <c r="E2408" s="287">
        <f>VLOOKUP(D2408,'[1]2023-2025'!$A:$G,7,0)</f>
        <v>0</v>
      </c>
      <c r="F2408" s="287"/>
      <c r="G2408" s="287"/>
      <c r="H2408" s="288" t="e">
        <v>#N/A</v>
      </c>
      <c r="I2408" s="288" t="e">
        <v>#N/A</v>
      </c>
      <c r="J2408" s="288" t="e">
        <f>VLOOKUP(D2408,[1]Лист3!$A:$AK,37,0)</f>
        <v>#N/A</v>
      </c>
      <c r="K2408" s="289" t="e">
        <v>#N/A</v>
      </c>
      <c r="L2408" s="289"/>
      <c r="M2408" s="289"/>
      <c r="N2408" s="289"/>
      <c r="O2408" s="289" t="e">
        <v>#N/A</v>
      </c>
      <c r="P2408" s="289"/>
      <c r="Q2408" s="311"/>
      <c r="R2408" s="311"/>
      <c r="S2408" s="316"/>
      <c r="T2408" s="316"/>
      <c r="U2408" s="316"/>
      <c r="V2408" s="316"/>
      <c r="W2408" s="316"/>
      <c r="X2408" s="316" t="s">
        <v>4473</v>
      </c>
      <c r="Y2408" s="316"/>
      <c r="Z2408" s="316"/>
      <c r="AA2408" s="316"/>
      <c r="AB2408" s="316"/>
      <c r="AC2408" s="316"/>
      <c r="AD2408" s="316"/>
      <c r="AE2408" s="316"/>
      <c r="AF2408" s="316"/>
      <c r="AG2408" s="316"/>
      <c r="AH2408" s="316"/>
      <c r="AI2408" s="316"/>
      <c r="AJ2408" s="316"/>
      <c r="AK2408" s="175"/>
      <c r="AL2408" s="175" t="e">
        <v>#N/A</v>
      </c>
      <c r="AM2408" s="175" t="e">
        <v>#N/A</v>
      </c>
      <c r="AN2408" s="175" t="e">
        <v>#N/A</v>
      </c>
    </row>
    <row r="2409" spans="1:40" s="128" customFormat="1" ht="20.3" customHeight="1" x14ac:dyDescent="0.35">
      <c r="A2409" s="256">
        <v>2024</v>
      </c>
      <c r="B2409" s="184">
        <f>B2404+1</f>
        <v>1017</v>
      </c>
      <c r="C2409" s="286" t="s">
        <v>2352</v>
      </c>
      <c r="D2409" s="184">
        <v>56603</v>
      </c>
      <c r="E2409" s="287" t="e">
        <f>VLOOKUP(D2409,'[1]2023-2025'!$A:$G,7,0)</f>
        <v>#N/A</v>
      </c>
      <c r="F2409" s="287" t="s">
        <v>2354</v>
      </c>
      <c r="G2409" s="287"/>
      <c r="H2409" s="288" t="e">
        <f>INDEX('[1]2023-2025'!$AK:$AK,MATCH(D2409,'[1]2023-2025'!$A:$A,0))</f>
        <v>#N/A</v>
      </c>
      <c r="I2409" s="288" t="e">
        <v>#N/A</v>
      </c>
      <c r="J2409" s="288" t="e">
        <f>VLOOKUP(D2409,[1]Лист3!$A:$AK,37,0)</f>
        <v>#N/A</v>
      </c>
      <c r="K2409" s="289" t="e">
        <f>INDEX('[1]2023-2025'!$G:$G,MATCH(D2409,'[1]2023-2025'!$A:$A,0))</f>
        <v>#N/A</v>
      </c>
      <c r="L2409" s="289"/>
      <c r="M2409" s="289"/>
      <c r="N2409" s="289"/>
      <c r="O2409" s="289" t="e">
        <v>#N/A</v>
      </c>
      <c r="P2409" s="289" t="e">
        <v>#N/A</v>
      </c>
      <c r="Q2409" s="186">
        <f t="shared" ref="Q2409:Q2410" si="385">SUM(S2409:AJ2409)</f>
        <v>877167.46</v>
      </c>
      <c r="R2409" s="186">
        <f>SUM(S2409:AI2409)</f>
        <v>864615.82</v>
      </c>
      <c r="S2409" s="433">
        <v>0</v>
      </c>
      <c r="T2409" s="433">
        <v>0</v>
      </c>
      <c r="U2409" s="433">
        <v>0</v>
      </c>
      <c r="V2409" s="433">
        <v>0</v>
      </c>
      <c r="W2409" s="433">
        <v>0</v>
      </c>
      <c r="X2409" s="433">
        <v>0</v>
      </c>
      <c r="Y2409" s="433">
        <v>0</v>
      </c>
      <c r="Z2409" s="433">
        <v>0</v>
      </c>
      <c r="AA2409" s="433">
        <v>864615.82</v>
      </c>
      <c r="AB2409" s="433">
        <v>0</v>
      </c>
      <c r="AC2409" s="433">
        <v>0</v>
      </c>
      <c r="AD2409" s="433">
        <v>0</v>
      </c>
      <c r="AE2409" s="433">
        <v>0</v>
      </c>
      <c r="AF2409" s="433">
        <v>0</v>
      </c>
      <c r="AG2409" s="433">
        <v>0</v>
      </c>
      <c r="AH2409" s="433">
        <v>0</v>
      </c>
      <c r="AI2409" s="433">
        <v>0</v>
      </c>
      <c r="AJ2409" s="433">
        <v>12551.64</v>
      </c>
      <c r="AK2409" s="175"/>
      <c r="AL2409" s="175">
        <v>1656037.2000000002</v>
      </c>
      <c r="AM2409" s="175">
        <v>2533204.66</v>
      </c>
      <c r="AN2409" s="175">
        <v>877167.46</v>
      </c>
    </row>
    <row r="2410" spans="1:40" s="128" customFormat="1" ht="20.3" customHeight="1" x14ac:dyDescent="0.35">
      <c r="A2410" s="256">
        <v>2024</v>
      </c>
      <c r="B2410" s="184">
        <f>B2409+1</f>
        <v>1018</v>
      </c>
      <c r="C2410" s="286" t="s">
        <v>2353</v>
      </c>
      <c r="D2410" s="184">
        <v>56604</v>
      </c>
      <c r="E2410" s="287" t="e">
        <f>VLOOKUP(D2410,'[1]2023-2025'!$A:$G,7,0)</f>
        <v>#N/A</v>
      </c>
      <c r="F2410" s="287" t="s">
        <v>2354</v>
      </c>
      <c r="G2410" s="287"/>
      <c r="H2410" s="288" t="e">
        <f>INDEX('[1]2023-2025'!$AK:$AK,MATCH(D2410,'[1]2023-2025'!$A:$A,0))</f>
        <v>#N/A</v>
      </c>
      <c r="I2410" s="288" t="e">
        <v>#N/A</v>
      </c>
      <c r="J2410" s="288" t="e">
        <f>VLOOKUP(D2410,[1]Лист3!$A:$AK,37,0)</f>
        <v>#N/A</v>
      </c>
      <c r="K2410" s="289" t="e">
        <f>INDEX('[1]2023-2025'!$G:$G,MATCH(D2410,'[1]2023-2025'!$A:$A,0))</f>
        <v>#N/A</v>
      </c>
      <c r="L2410" s="289"/>
      <c r="M2410" s="289"/>
      <c r="N2410" s="289"/>
      <c r="O2410" s="289" t="e">
        <v>#N/A</v>
      </c>
      <c r="P2410" s="289" t="e">
        <v>#N/A</v>
      </c>
      <c r="Q2410" s="186">
        <f t="shared" si="385"/>
        <v>655096.13</v>
      </c>
      <c r="R2410" s="186">
        <f>SUM(S2410:AI2410)</f>
        <v>642253.73</v>
      </c>
      <c r="S2410" s="433">
        <v>0</v>
      </c>
      <c r="T2410" s="433">
        <v>0</v>
      </c>
      <c r="U2410" s="433">
        <v>0</v>
      </c>
      <c r="V2410" s="433">
        <v>0</v>
      </c>
      <c r="W2410" s="433">
        <v>0</v>
      </c>
      <c r="X2410" s="433">
        <v>0</v>
      </c>
      <c r="Y2410" s="433">
        <v>0</v>
      </c>
      <c r="Z2410" s="433">
        <v>0</v>
      </c>
      <c r="AA2410" s="433">
        <v>642253.73</v>
      </c>
      <c r="AB2410" s="433">
        <v>0</v>
      </c>
      <c r="AC2410" s="433">
        <v>0</v>
      </c>
      <c r="AD2410" s="433">
        <v>0</v>
      </c>
      <c r="AE2410" s="433">
        <v>0</v>
      </c>
      <c r="AF2410" s="433">
        <v>0</v>
      </c>
      <c r="AG2410" s="433">
        <v>0</v>
      </c>
      <c r="AH2410" s="433">
        <v>0</v>
      </c>
      <c r="AI2410" s="433">
        <v>0</v>
      </c>
      <c r="AJ2410" s="433">
        <v>12842.4</v>
      </c>
      <c r="AK2410" s="175"/>
      <c r="AL2410" s="175">
        <v>972106.79999999993</v>
      </c>
      <c r="AM2410" s="175">
        <v>1627202.93</v>
      </c>
      <c r="AN2410" s="175">
        <v>655096.13</v>
      </c>
    </row>
    <row r="2411" spans="1:40" s="128" customFormat="1" ht="20.3" customHeight="1" x14ac:dyDescent="0.35">
      <c r="A2411" s="256"/>
      <c r="B2411" s="170" t="s">
        <v>22</v>
      </c>
      <c r="C2411" s="293"/>
      <c r="D2411" s="296" t="s">
        <v>172</v>
      </c>
      <c r="E2411" s="287" t="e">
        <f>VLOOKUP(D2411,'[1]2023-2025'!$A:$G,7,0)</f>
        <v>#N/A</v>
      </c>
      <c r="F2411" s="287"/>
      <c r="G2411" s="287"/>
      <c r="H2411" s="288" t="e">
        <v>#N/A</v>
      </c>
      <c r="I2411" s="288" t="e">
        <v>#N/A</v>
      </c>
      <c r="J2411" s="288" t="e">
        <f>VLOOKUP(D2411,[1]Лист3!$A:$AK,37,0)</f>
        <v>#N/A</v>
      </c>
      <c r="K2411" s="289" t="e">
        <v>#N/A</v>
      </c>
      <c r="L2411" s="289"/>
      <c r="M2411" s="289"/>
      <c r="N2411" s="289"/>
      <c r="O2411" s="289" t="e">
        <v>#N/A</v>
      </c>
      <c r="P2411" s="289"/>
      <c r="Q2411" s="297">
        <f>SUM(Q2409:Q2410)</f>
        <v>1532263.5899999999</v>
      </c>
      <c r="R2411" s="297">
        <f t="shared" ref="R2411:AJ2411" si="386">SUM(R2409:R2410)</f>
        <v>1506869.5499999998</v>
      </c>
      <c r="S2411" s="297">
        <f t="shared" si="386"/>
        <v>0</v>
      </c>
      <c r="T2411" s="297">
        <f t="shared" si="386"/>
        <v>0</v>
      </c>
      <c r="U2411" s="297">
        <f t="shared" si="386"/>
        <v>0</v>
      </c>
      <c r="V2411" s="297">
        <f t="shared" si="386"/>
        <v>0</v>
      </c>
      <c r="W2411" s="297">
        <f t="shared" si="386"/>
        <v>0</v>
      </c>
      <c r="X2411" s="297">
        <f t="shared" si="386"/>
        <v>0</v>
      </c>
      <c r="Y2411" s="297">
        <f t="shared" si="386"/>
        <v>0</v>
      </c>
      <c r="Z2411" s="297">
        <f t="shared" si="386"/>
        <v>0</v>
      </c>
      <c r="AA2411" s="297">
        <f t="shared" si="386"/>
        <v>1506869.5499999998</v>
      </c>
      <c r="AB2411" s="297">
        <f t="shared" si="386"/>
        <v>0</v>
      </c>
      <c r="AC2411" s="297">
        <f t="shared" si="386"/>
        <v>0</v>
      </c>
      <c r="AD2411" s="297">
        <f t="shared" si="386"/>
        <v>0</v>
      </c>
      <c r="AE2411" s="297">
        <f t="shared" si="386"/>
        <v>0</v>
      </c>
      <c r="AF2411" s="297">
        <f t="shared" si="386"/>
        <v>0</v>
      </c>
      <c r="AG2411" s="297">
        <f t="shared" si="386"/>
        <v>0</v>
      </c>
      <c r="AH2411" s="297">
        <f t="shared" si="386"/>
        <v>0</v>
      </c>
      <c r="AI2411" s="297">
        <f t="shared" si="386"/>
        <v>0</v>
      </c>
      <c r="AJ2411" s="297">
        <f t="shared" si="386"/>
        <v>25394.04</v>
      </c>
      <c r="AK2411" s="175"/>
      <c r="AL2411" s="175" t="e">
        <v>#N/A</v>
      </c>
      <c r="AM2411" s="175" t="e">
        <v>#N/A</v>
      </c>
      <c r="AN2411" s="175" t="e">
        <v>#N/A</v>
      </c>
    </row>
    <row r="2412" spans="1:40" s="128" customFormat="1" ht="20.3" customHeight="1" x14ac:dyDescent="0.35">
      <c r="A2412" s="256"/>
      <c r="B2412" s="309" t="s">
        <v>34</v>
      </c>
      <c r="C2412" s="309"/>
      <c r="D2412" s="296" t="s">
        <v>172</v>
      </c>
      <c r="E2412" s="287" t="e">
        <f>VLOOKUP(D2412,'[1]2023-2025'!$A:$G,7,0)</f>
        <v>#N/A</v>
      </c>
      <c r="F2412" s="287"/>
      <c r="G2412" s="287"/>
      <c r="H2412" s="288" t="e">
        <v>#N/A</v>
      </c>
      <c r="I2412" s="288" t="e">
        <v>#N/A</v>
      </c>
      <c r="J2412" s="288" t="e">
        <f>VLOOKUP(D2412,[1]Лист3!$A:$AK,37,0)</f>
        <v>#N/A</v>
      </c>
      <c r="K2412" s="289" t="e">
        <v>#N/A</v>
      </c>
      <c r="L2412" s="289"/>
      <c r="M2412" s="289"/>
      <c r="N2412" s="289"/>
      <c r="O2412" s="289" t="e">
        <v>#N/A</v>
      </c>
      <c r="P2412" s="289"/>
      <c r="Q2412" s="297">
        <f>Q2411</f>
        <v>1532263.5899999999</v>
      </c>
      <c r="R2412" s="297">
        <f t="shared" ref="R2412:AI2412" si="387">R2411</f>
        <v>1506869.5499999998</v>
      </c>
      <c r="S2412" s="297">
        <f t="shared" si="387"/>
        <v>0</v>
      </c>
      <c r="T2412" s="297">
        <f t="shared" si="387"/>
        <v>0</v>
      </c>
      <c r="U2412" s="297">
        <f t="shared" si="387"/>
        <v>0</v>
      </c>
      <c r="V2412" s="297">
        <f t="shared" si="387"/>
        <v>0</v>
      </c>
      <c r="W2412" s="297">
        <f t="shared" si="387"/>
        <v>0</v>
      </c>
      <c r="X2412" s="297">
        <f t="shared" si="387"/>
        <v>0</v>
      </c>
      <c r="Y2412" s="297">
        <f t="shared" si="387"/>
        <v>0</v>
      </c>
      <c r="Z2412" s="297">
        <f t="shared" si="387"/>
        <v>0</v>
      </c>
      <c r="AA2412" s="297">
        <f t="shared" si="387"/>
        <v>1506869.5499999998</v>
      </c>
      <c r="AB2412" s="297">
        <f t="shared" si="387"/>
        <v>0</v>
      </c>
      <c r="AC2412" s="297">
        <f t="shared" si="387"/>
        <v>0</v>
      </c>
      <c r="AD2412" s="297">
        <f t="shared" si="387"/>
        <v>0</v>
      </c>
      <c r="AE2412" s="297">
        <f t="shared" si="387"/>
        <v>0</v>
      </c>
      <c r="AF2412" s="297">
        <f t="shared" si="387"/>
        <v>0</v>
      </c>
      <c r="AG2412" s="297">
        <f t="shared" si="387"/>
        <v>0</v>
      </c>
      <c r="AH2412" s="297">
        <f t="shared" si="387"/>
        <v>0</v>
      </c>
      <c r="AI2412" s="297">
        <f t="shared" si="387"/>
        <v>0</v>
      </c>
      <c r="AJ2412" s="297">
        <f>AJ2411</f>
        <v>25394.04</v>
      </c>
      <c r="AK2412" s="175"/>
      <c r="AL2412" s="175" t="e">
        <v>#N/A</v>
      </c>
      <c r="AM2412" s="175" t="e">
        <v>#N/A</v>
      </c>
      <c r="AN2412" s="175" t="e">
        <v>#N/A</v>
      </c>
    </row>
    <row r="2413" spans="1:40" s="128" customFormat="1" ht="20.3" customHeight="1" x14ac:dyDescent="0.35">
      <c r="A2413" s="256"/>
      <c r="B2413" s="298"/>
      <c r="C2413" s="275"/>
      <c r="D2413" s="275"/>
      <c r="E2413" s="287">
        <f>VLOOKUP(D2413,'[1]2023-2025'!$A:$G,7,0)</f>
        <v>0</v>
      </c>
      <c r="F2413" s="287"/>
      <c r="G2413" s="287"/>
      <c r="H2413" s="288" t="e">
        <v>#N/A</v>
      </c>
      <c r="I2413" s="288" t="e">
        <v>#N/A</v>
      </c>
      <c r="J2413" s="288" t="e">
        <f>VLOOKUP(D2413,[1]Лист3!$A:$AK,37,0)</f>
        <v>#N/A</v>
      </c>
      <c r="K2413" s="289" t="e">
        <v>#N/A</v>
      </c>
      <c r="L2413" s="289"/>
      <c r="M2413" s="289"/>
      <c r="N2413" s="289"/>
      <c r="O2413" s="289" t="e">
        <v>#N/A</v>
      </c>
      <c r="P2413" s="289"/>
      <c r="Q2413" s="275"/>
      <c r="R2413" s="275"/>
      <c r="S2413" s="277"/>
      <c r="T2413" s="277"/>
      <c r="U2413" s="277"/>
      <c r="V2413" s="277"/>
      <c r="W2413" s="277"/>
      <c r="X2413" s="277" t="s">
        <v>4474</v>
      </c>
      <c r="Y2413" s="299"/>
      <c r="Z2413" s="277"/>
      <c r="AA2413" s="277"/>
      <c r="AB2413" s="277"/>
      <c r="AC2413" s="277"/>
      <c r="AD2413" s="277"/>
      <c r="AE2413" s="277"/>
      <c r="AF2413" s="277"/>
      <c r="AG2413" s="277"/>
      <c r="AH2413" s="277"/>
      <c r="AI2413" s="277"/>
      <c r="AJ2413" s="277"/>
      <c r="AK2413" s="175"/>
      <c r="AL2413" s="175" t="e">
        <v>#N/A</v>
      </c>
      <c r="AM2413" s="175" t="e">
        <v>#N/A</v>
      </c>
      <c r="AN2413" s="175" t="e">
        <v>#N/A</v>
      </c>
    </row>
    <row r="2414" spans="1:40" s="128" customFormat="1" ht="20.3" customHeight="1" x14ac:dyDescent="0.35">
      <c r="A2414" s="256"/>
      <c r="B2414" s="298"/>
      <c r="C2414" s="311"/>
      <c r="D2414" s="311"/>
      <c r="E2414" s="287">
        <f>VLOOKUP(D2414,'[1]2023-2025'!$A:$G,7,0)</f>
        <v>0</v>
      </c>
      <c r="F2414" s="287"/>
      <c r="G2414" s="287"/>
      <c r="H2414" s="288" t="e">
        <v>#N/A</v>
      </c>
      <c r="I2414" s="288" t="e">
        <v>#N/A</v>
      </c>
      <c r="J2414" s="288" t="e">
        <f>VLOOKUP(D2414,[1]Лист3!$A:$AK,37,0)</f>
        <v>#N/A</v>
      </c>
      <c r="K2414" s="289" t="e">
        <v>#N/A</v>
      </c>
      <c r="L2414" s="289"/>
      <c r="M2414" s="289"/>
      <c r="N2414" s="289"/>
      <c r="O2414" s="289" t="e">
        <v>#N/A</v>
      </c>
      <c r="P2414" s="289"/>
      <c r="Q2414" s="311"/>
      <c r="R2414" s="311"/>
      <c r="S2414" s="316"/>
      <c r="T2414" s="316"/>
      <c r="U2414" s="316"/>
      <c r="V2414" s="316"/>
      <c r="W2414" s="316"/>
      <c r="X2414" s="311" t="s">
        <v>4475</v>
      </c>
      <c r="Y2414" s="316"/>
      <c r="Z2414" s="316"/>
      <c r="AA2414" s="316"/>
      <c r="AB2414" s="316"/>
      <c r="AC2414" s="316"/>
      <c r="AD2414" s="316"/>
      <c r="AE2414" s="316"/>
      <c r="AF2414" s="316"/>
      <c r="AG2414" s="316"/>
      <c r="AH2414" s="316"/>
      <c r="AI2414" s="316"/>
      <c r="AJ2414" s="316"/>
      <c r="AK2414" s="175"/>
      <c r="AL2414" s="175" t="e">
        <v>#N/A</v>
      </c>
      <c r="AM2414" s="175" t="e">
        <v>#N/A</v>
      </c>
      <c r="AN2414" s="175" t="e">
        <v>#N/A</v>
      </c>
    </row>
    <row r="2415" spans="1:40" s="128" customFormat="1" ht="20.3" customHeight="1" x14ac:dyDescent="0.35">
      <c r="A2415" s="256">
        <v>2024</v>
      </c>
      <c r="B2415" s="184">
        <f>B2410+1</f>
        <v>1019</v>
      </c>
      <c r="C2415" s="286" t="s">
        <v>693</v>
      </c>
      <c r="D2415" s="184">
        <v>42238</v>
      </c>
      <c r="E2415" s="287">
        <f>VLOOKUP(D2415,'[1]2023-2025'!$A:$G,7,0)</f>
        <v>2024</v>
      </c>
      <c r="F2415" s="287"/>
      <c r="G2415" s="287" t="s">
        <v>1899</v>
      </c>
      <c r="H2415" s="288">
        <f>INDEX('[1]2023-2025'!$AK:$AK,MATCH(D2415,'[1]2023-2025'!$A:$A,0))</f>
        <v>44761</v>
      </c>
      <c r="I2415" s="288" t="e">
        <v>#N/A</v>
      </c>
      <c r="J2415" s="288" t="e">
        <f>VLOOKUP(D2415,[1]Лист3!$A:$AK,37,0)</f>
        <v>#N/A</v>
      </c>
      <c r="K2415" s="289">
        <f>INDEX('[1]2023-2025'!$G:$G,MATCH(D2415,'[1]2023-2025'!$A:$A,0))</f>
        <v>2024</v>
      </c>
      <c r="L2415" s="289"/>
      <c r="M2415" s="289"/>
      <c r="N2415" s="289"/>
      <c r="O2415" s="289" t="s">
        <v>2846</v>
      </c>
      <c r="P2415" s="289">
        <v>0</v>
      </c>
      <c r="Q2415" s="186">
        <f t="shared" ref="Q2415:Q2420" si="388">SUM(S2415:AJ2415)</f>
        <v>1583216.55</v>
      </c>
      <c r="R2415" s="186">
        <f t="shared" ref="R2415:R2420" si="389">SUM(S2415:AI2415)</f>
        <v>1563239.26</v>
      </c>
      <c r="S2415" s="433">
        <v>0</v>
      </c>
      <c r="T2415" s="433">
        <v>0</v>
      </c>
      <c r="U2415" s="433">
        <v>0</v>
      </c>
      <c r="V2415" s="433">
        <v>0</v>
      </c>
      <c r="W2415" s="433">
        <v>0</v>
      </c>
      <c r="X2415" s="433">
        <v>0</v>
      </c>
      <c r="Y2415" s="433">
        <v>0</v>
      </c>
      <c r="Z2415" s="433">
        <v>0</v>
      </c>
      <c r="AA2415" s="433">
        <v>1383340.19</v>
      </c>
      <c r="AB2415" s="433">
        <v>179899.07</v>
      </c>
      <c r="AC2415" s="433">
        <v>0</v>
      </c>
      <c r="AD2415" s="433">
        <v>0</v>
      </c>
      <c r="AE2415" s="433">
        <v>0</v>
      </c>
      <c r="AF2415" s="433">
        <v>0</v>
      </c>
      <c r="AG2415" s="433">
        <v>0</v>
      </c>
      <c r="AH2415" s="433">
        <v>0</v>
      </c>
      <c r="AI2415" s="433">
        <v>0</v>
      </c>
      <c r="AJ2415" s="433">
        <v>19977.29</v>
      </c>
      <c r="AK2415" s="175"/>
      <c r="AL2415" s="175">
        <v>1274790.43</v>
      </c>
      <c r="AM2415" s="175">
        <v>2858006.98</v>
      </c>
      <c r="AN2415" s="175">
        <v>1583216.55</v>
      </c>
    </row>
    <row r="2416" spans="1:40" s="128" customFormat="1" ht="20.3" customHeight="1" x14ac:dyDescent="0.35">
      <c r="A2416" s="256">
        <v>2024</v>
      </c>
      <c r="B2416" s="184">
        <f>B2415+1</f>
        <v>1020</v>
      </c>
      <c r="C2416" s="286" t="s">
        <v>694</v>
      </c>
      <c r="D2416" s="184">
        <v>42255</v>
      </c>
      <c r="E2416" s="287">
        <f>VLOOKUP(D2416,'[1]2023-2025'!$A:$G,7,0)</f>
        <v>2024</v>
      </c>
      <c r="F2416" s="287"/>
      <c r="G2416" s="287" t="s">
        <v>1899</v>
      </c>
      <c r="H2416" s="288">
        <f>INDEX('[1]2023-2025'!$AK:$AK,MATCH(D2416,'[1]2023-2025'!$A:$A,0))</f>
        <v>44761</v>
      </c>
      <c r="I2416" s="288" t="e">
        <v>#N/A</v>
      </c>
      <c r="J2416" s="288" t="e">
        <f>VLOOKUP(D2416,[1]Лист3!$A:$AK,37,0)</f>
        <v>#N/A</v>
      </c>
      <c r="K2416" s="289">
        <f>INDEX('[1]2023-2025'!$G:$G,MATCH(D2416,'[1]2023-2025'!$A:$A,0))</f>
        <v>2024</v>
      </c>
      <c r="L2416" s="289"/>
      <c r="M2416" s="289"/>
      <c r="N2416" s="289"/>
      <c r="O2416" s="289" t="s">
        <v>2846</v>
      </c>
      <c r="P2416" s="289">
        <v>0</v>
      </c>
      <c r="Q2416" s="186">
        <f t="shared" si="388"/>
        <v>1613499.4000000001</v>
      </c>
      <c r="R2416" s="186">
        <f t="shared" si="389"/>
        <v>1593522.11</v>
      </c>
      <c r="S2416" s="433">
        <v>0</v>
      </c>
      <c r="T2416" s="433">
        <v>0</v>
      </c>
      <c r="U2416" s="433">
        <v>0</v>
      </c>
      <c r="V2416" s="433">
        <v>0</v>
      </c>
      <c r="W2416" s="433">
        <v>0</v>
      </c>
      <c r="X2416" s="433">
        <v>0</v>
      </c>
      <c r="Y2416" s="433">
        <v>0</v>
      </c>
      <c r="Z2416" s="433">
        <v>0</v>
      </c>
      <c r="AA2416" s="433">
        <v>1411249.55</v>
      </c>
      <c r="AB2416" s="433">
        <v>182272.56000000003</v>
      </c>
      <c r="AC2416" s="433">
        <v>0</v>
      </c>
      <c r="AD2416" s="433">
        <v>0</v>
      </c>
      <c r="AE2416" s="433">
        <v>0</v>
      </c>
      <c r="AF2416" s="433">
        <v>0</v>
      </c>
      <c r="AG2416" s="433">
        <v>0</v>
      </c>
      <c r="AH2416" s="433">
        <v>0</v>
      </c>
      <c r="AI2416" s="433">
        <v>0</v>
      </c>
      <c r="AJ2416" s="433">
        <v>19977.29</v>
      </c>
      <c r="AK2416" s="175"/>
      <c r="AL2416" s="175">
        <v>1276862.33</v>
      </c>
      <c r="AM2416" s="175">
        <v>2890361.74</v>
      </c>
      <c r="AN2416" s="175">
        <v>1613499.4100000001</v>
      </c>
    </row>
    <row r="2417" spans="1:40" s="128" customFormat="1" ht="20.3" customHeight="1" x14ac:dyDescent="0.35">
      <c r="A2417" s="256">
        <v>2024</v>
      </c>
      <c r="B2417" s="184">
        <f>B2416+1</f>
        <v>1021</v>
      </c>
      <c r="C2417" s="286" t="s">
        <v>695</v>
      </c>
      <c r="D2417" s="184">
        <v>42274</v>
      </c>
      <c r="E2417" s="287">
        <f>VLOOKUP(D2417,'[1]2023-2025'!$A:$G,7,0)</f>
        <v>2024</v>
      </c>
      <c r="F2417" s="287"/>
      <c r="G2417" s="287" t="s">
        <v>1899</v>
      </c>
      <c r="H2417" s="288">
        <f>INDEX('[1]2023-2025'!$AK:$AK,MATCH(D2417,'[1]2023-2025'!$A:$A,0))</f>
        <v>44761</v>
      </c>
      <c r="I2417" s="288" t="e">
        <v>#N/A</v>
      </c>
      <c r="J2417" s="288" t="e">
        <f>VLOOKUP(D2417,[1]Лист3!$A:$AK,37,0)</f>
        <v>#N/A</v>
      </c>
      <c r="K2417" s="289">
        <f>INDEX('[1]2023-2025'!$G:$G,MATCH(D2417,'[1]2023-2025'!$A:$A,0))</f>
        <v>2024</v>
      </c>
      <c r="L2417" s="289"/>
      <c r="M2417" s="289"/>
      <c r="N2417" s="289"/>
      <c r="O2417" s="289" t="s">
        <v>2846</v>
      </c>
      <c r="P2417" s="289">
        <v>0</v>
      </c>
      <c r="Q2417" s="186">
        <f t="shared" si="388"/>
        <v>1658820.29</v>
      </c>
      <c r="R2417" s="186">
        <f t="shared" si="389"/>
        <v>1638843</v>
      </c>
      <c r="S2417" s="433">
        <v>0</v>
      </c>
      <c r="T2417" s="433">
        <v>0</v>
      </c>
      <c r="U2417" s="433">
        <v>0</v>
      </c>
      <c r="V2417" s="433">
        <v>0</v>
      </c>
      <c r="W2417" s="433">
        <v>0</v>
      </c>
      <c r="X2417" s="433">
        <v>0</v>
      </c>
      <c r="Y2417" s="433">
        <v>0</v>
      </c>
      <c r="Z2417" s="433">
        <v>0</v>
      </c>
      <c r="AA2417" s="433">
        <v>1467321.41</v>
      </c>
      <c r="AB2417" s="433">
        <v>171521.59</v>
      </c>
      <c r="AC2417" s="433">
        <v>0</v>
      </c>
      <c r="AD2417" s="433">
        <v>0</v>
      </c>
      <c r="AE2417" s="433">
        <v>0</v>
      </c>
      <c r="AF2417" s="433">
        <v>0</v>
      </c>
      <c r="AG2417" s="433">
        <v>0</v>
      </c>
      <c r="AH2417" s="433">
        <v>0</v>
      </c>
      <c r="AI2417" s="433">
        <v>0</v>
      </c>
      <c r="AJ2417" s="433">
        <v>19977.29</v>
      </c>
      <c r="AK2417" s="175"/>
      <c r="AL2417" s="175">
        <v>1254814.2499999998</v>
      </c>
      <c r="AM2417" s="175">
        <v>2913634.55</v>
      </c>
      <c r="AN2417" s="175">
        <v>1658820.3</v>
      </c>
    </row>
    <row r="2418" spans="1:40" s="128" customFormat="1" ht="20.3" customHeight="1" x14ac:dyDescent="0.35">
      <c r="A2418" s="256">
        <v>2024</v>
      </c>
      <c r="B2418" s="184">
        <f>B2417+1</f>
        <v>1022</v>
      </c>
      <c r="C2418" s="286" t="s">
        <v>696</v>
      </c>
      <c r="D2418" s="184">
        <v>42283</v>
      </c>
      <c r="E2418" s="287">
        <f>VLOOKUP(D2418,'[1]2023-2025'!$A:$G,7,0)</f>
        <v>2024</v>
      </c>
      <c r="F2418" s="287"/>
      <c r="G2418" s="287" t="s">
        <v>1899</v>
      </c>
      <c r="H2418" s="288">
        <f>INDEX('[1]2023-2025'!$AK:$AK,MATCH(D2418,'[1]2023-2025'!$A:$A,0))</f>
        <v>44761</v>
      </c>
      <c r="I2418" s="288" t="e">
        <v>#N/A</v>
      </c>
      <c r="J2418" s="288" t="e">
        <f>VLOOKUP(D2418,[1]Лист3!$A:$AK,37,0)</f>
        <v>#N/A</v>
      </c>
      <c r="K2418" s="289">
        <f>INDEX('[1]2023-2025'!$G:$G,MATCH(D2418,'[1]2023-2025'!$A:$A,0))</f>
        <v>2024</v>
      </c>
      <c r="L2418" s="289"/>
      <c r="M2418" s="289"/>
      <c r="N2418" s="289"/>
      <c r="O2418" s="289" t="s">
        <v>2846</v>
      </c>
      <c r="P2418" s="289">
        <v>0</v>
      </c>
      <c r="Q2418" s="186">
        <f t="shared" si="388"/>
        <v>197990.77000000002</v>
      </c>
      <c r="R2418" s="186">
        <f t="shared" si="389"/>
        <v>195753.53000000003</v>
      </c>
      <c r="S2418" s="433">
        <v>0</v>
      </c>
      <c r="T2418" s="433">
        <v>0</v>
      </c>
      <c r="U2418" s="433">
        <v>0</v>
      </c>
      <c r="V2418" s="433">
        <v>0</v>
      </c>
      <c r="W2418" s="433">
        <v>0</v>
      </c>
      <c r="X2418" s="433">
        <v>0</v>
      </c>
      <c r="Y2418" s="433">
        <v>0</v>
      </c>
      <c r="Z2418" s="433">
        <v>0</v>
      </c>
      <c r="AA2418" s="433">
        <v>0</v>
      </c>
      <c r="AB2418" s="433">
        <v>195753.53000000003</v>
      </c>
      <c r="AC2418" s="433">
        <v>0</v>
      </c>
      <c r="AD2418" s="433">
        <v>0</v>
      </c>
      <c r="AE2418" s="433">
        <v>0</v>
      </c>
      <c r="AF2418" s="433">
        <v>0</v>
      </c>
      <c r="AG2418" s="433">
        <v>0</v>
      </c>
      <c r="AH2418" s="433">
        <v>0</v>
      </c>
      <c r="AI2418" s="433">
        <v>0</v>
      </c>
      <c r="AJ2418" s="433">
        <v>2237.2399999999998</v>
      </c>
      <c r="AK2418" s="175"/>
      <c r="AL2418" s="175">
        <v>2631634.8000000003</v>
      </c>
      <c r="AM2418" s="175">
        <v>2829625.58</v>
      </c>
      <c r="AN2418" s="175">
        <v>197990.78</v>
      </c>
    </row>
    <row r="2419" spans="1:40" s="128" customFormat="1" ht="20.3" customHeight="1" x14ac:dyDescent="0.35">
      <c r="A2419" s="256">
        <v>2024</v>
      </c>
      <c r="B2419" s="184">
        <f>B2418+1</f>
        <v>1023</v>
      </c>
      <c r="C2419" s="286" t="s">
        <v>697</v>
      </c>
      <c r="D2419" s="184">
        <v>42284</v>
      </c>
      <c r="E2419" s="287">
        <f>VLOOKUP(D2419,'[1]2023-2025'!$A:$G,7,0)</f>
        <v>2024</v>
      </c>
      <c r="F2419" s="287"/>
      <c r="G2419" s="287" t="s">
        <v>1899</v>
      </c>
      <c r="H2419" s="288">
        <f>INDEX('[1]2023-2025'!$AK:$AK,MATCH(D2419,'[1]2023-2025'!$A:$A,0))</f>
        <v>44761</v>
      </c>
      <c r="I2419" s="288" t="e">
        <v>#N/A</v>
      </c>
      <c r="J2419" s="288" t="e">
        <f>VLOOKUP(D2419,[1]Лист3!$A:$AK,37,0)</f>
        <v>#N/A</v>
      </c>
      <c r="K2419" s="289">
        <f>INDEX('[1]2023-2025'!$G:$G,MATCH(D2419,'[1]2023-2025'!$A:$A,0))</f>
        <v>2024</v>
      </c>
      <c r="L2419" s="289"/>
      <c r="M2419" s="289"/>
      <c r="N2419" s="289"/>
      <c r="O2419" s="289" t="s">
        <v>2846</v>
      </c>
      <c r="P2419" s="289">
        <v>0</v>
      </c>
      <c r="Q2419" s="186">
        <f t="shared" si="388"/>
        <v>1599841.06</v>
      </c>
      <c r="R2419" s="186">
        <f t="shared" si="389"/>
        <v>1579863.77</v>
      </c>
      <c r="S2419" s="433">
        <v>0</v>
      </c>
      <c r="T2419" s="433">
        <v>0</v>
      </c>
      <c r="U2419" s="433">
        <v>0</v>
      </c>
      <c r="V2419" s="433">
        <v>0</v>
      </c>
      <c r="W2419" s="433">
        <v>0</v>
      </c>
      <c r="X2419" s="433">
        <v>0</v>
      </c>
      <c r="Y2419" s="433">
        <v>0</v>
      </c>
      <c r="Z2419" s="433">
        <v>0</v>
      </c>
      <c r="AA2419" s="433">
        <v>1400975.7</v>
      </c>
      <c r="AB2419" s="433">
        <v>178888.07</v>
      </c>
      <c r="AC2419" s="433">
        <v>0</v>
      </c>
      <c r="AD2419" s="433">
        <v>0</v>
      </c>
      <c r="AE2419" s="433">
        <v>0</v>
      </c>
      <c r="AF2419" s="433">
        <v>0</v>
      </c>
      <c r="AG2419" s="433">
        <v>0</v>
      </c>
      <c r="AH2419" s="433">
        <v>0</v>
      </c>
      <c r="AI2419" s="433">
        <v>0</v>
      </c>
      <c r="AJ2419" s="433">
        <v>19977.29</v>
      </c>
      <c r="AK2419" s="175"/>
      <c r="AL2419" s="175">
        <v>1290520.6800000002</v>
      </c>
      <c r="AM2419" s="175">
        <v>2890361.74</v>
      </c>
      <c r="AN2419" s="175">
        <v>1599841.06</v>
      </c>
    </row>
    <row r="2420" spans="1:40" s="128" customFormat="1" ht="20.3" customHeight="1" x14ac:dyDescent="0.35">
      <c r="A2420" s="256">
        <v>2024</v>
      </c>
      <c r="B2420" s="184">
        <f>B2419+1</f>
        <v>1024</v>
      </c>
      <c r="C2420" s="286" t="s">
        <v>692</v>
      </c>
      <c r="D2420" s="184">
        <v>42213</v>
      </c>
      <c r="E2420" s="287">
        <f>VLOOKUP(D2420,'[1]2023-2025'!$A:$G,7,0)</f>
        <v>2023</v>
      </c>
      <c r="F2420" s="287"/>
      <c r="G2420" s="287" t="s">
        <v>1899</v>
      </c>
      <c r="H2420" s="288">
        <f>INDEX('[1]2023-2025'!$AK:$AK,MATCH(D2420,'[1]2023-2025'!$A:$A,0))</f>
        <v>44581</v>
      </c>
      <c r="I2420" s="288" t="e">
        <v>#N/A</v>
      </c>
      <c r="J2420" s="288" t="e">
        <f>VLOOKUP(D2420,[1]Лист3!$A:$AK,37,0)</f>
        <v>#N/A</v>
      </c>
      <c r="K2420" s="289">
        <f>INDEX('[1]2023-2025'!$G:$G,MATCH(D2420,'[1]2023-2025'!$A:$A,0))</f>
        <v>2023</v>
      </c>
      <c r="L2420" s="289"/>
      <c r="M2420" s="289"/>
      <c r="N2420" s="289"/>
      <c r="O2420" s="289" t="s">
        <v>2772</v>
      </c>
      <c r="P2420" s="289">
        <v>0</v>
      </c>
      <c r="Q2420" s="186">
        <f t="shared" si="388"/>
        <v>702590.12</v>
      </c>
      <c r="R2420" s="186">
        <f t="shared" si="389"/>
        <v>687032.15</v>
      </c>
      <c r="S2420" s="433">
        <v>0</v>
      </c>
      <c r="T2420" s="433">
        <v>687032.15</v>
      </c>
      <c r="U2420" s="433">
        <v>0</v>
      </c>
      <c r="V2420" s="433">
        <v>0</v>
      </c>
      <c r="W2420" s="433">
        <v>0</v>
      </c>
      <c r="X2420" s="433">
        <v>0</v>
      </c>
      <c r="Y2420" s="433">
        <v>0</v>
      </c>
      <c r="Z2420" s="433">
        <v>0</v>
      </c>
      <c r="AA2420" s="433">
        <v>0</v>
      </c>
      <c r="AB2420" s="433">
        <v>0</v>
      </c>
      <c r="AC2420" s="433">
        <v>0</v>
      </c>
      <c r="AD2420" s="433">
        <v>0</v>
      </c>
      <c r="AE2420" s="433">
        <v>0</v>
      </c>
      <c r="AF2420" s="433">
        <v>0</v>
      </c>
      <c r="AG2420" s="433">
        <v>0</v>
      </c>
      <c r="AH2420" s="433">
        <v>0</v>
      </c>
      <c r="AI2420" s="433">
        <v>0</v>
      </c>
      <c r="AJ2420" s="433">
        <v>15557.97</v>
      </c>
      <c r="AK2420" s="175"/>
      <c r="AL2420" s="175">
        <v>2066001.5699999998</v>
      </c>
      <c r="AM2420" s="175">
        <v>2965856.3</v>
      </c>
      <c r="AN2420" s="175">
        <v>899854.73</v>
      </c>
    </row>
    <row r="2421" spans="1:40" s="128" customFormat="1" ht="20.3" customHeight="1" x14ac:dyDescent="0.35">
      <c r="A2421" s="256"/>
      <c r="B2421" s="309" t="s">
        <v>34</v>
      </c>
      <c r="C2421" s="309"/>
      <c r="D2421" s="296" t="s">
        <v>172</v>
      </c>
      <c r="E2421" s="287" t="e">
        <f>VLOOKUP(D2421,'[1]2023-2025'!$A:$G,7,0)</f>
        <v>#N/A</v>
      </c>
      <c r="F2421" s="287"/>
      <c r="G2421" s="287"/>
      <c r="H2421" s="288" t="e">
        <v>#N/A</v>
      </c>
      <c r="I2421" s="288" t="e">
        <v>#N/A</v>
      </c>
      <c r="J2421" s="288" t="e">
        <f>VLOOKUP(D2421,[1]Лист3!$A:$AK,37,0)</f>
        <v>#N/A</v>
      </c>
      <c r="K2421" s="289" t="e">
        <v>#N/A</v>
      </c>
      <c r="L2421" s="289"/>
      <c r="M2421" s="289"/>
      <c r="N2421" s="289"/>
      <c r="O2421" s="289" t="e">
        <v>#N/A</v>
      </c>
      <c r="P2421" s="289"/>
      <c r="Q2421" s="297">
        <f>SUM(Q2415:Q2420)</f>
        <v>7355958.1900000004</v>
      </c>
      <c r="R2421" s="297">
        <f t="shared" ref="R2421:AJ2421" si="390">SUM(R2415:R2420)</f>
        <v>7258253.8200000003</v>
      </c>
      <c r="S2421" s="297">
        <f t="shared" si="390"/>
        <v>0</v>
      </c>
      <c r="T2421" s="297">
        <f t="shared" si="390"/>
        <v>687032.15</v>
      </c>
      <c r="U2421" s="297">
        <f t="shared" si="390"/>
        <v>0</v>
      </c>
      <c r="V2421" s="297">
        <f t="shared" si="390"/>
        <v>0</v>
      </c>
      <c r="W2421" s="297">
        <f t="shared" si="390"/>
        <v>0</v>
      </c>
      <c r="X2421" s="297">
        <f t="shared" si="390"/>
        <v>0</v>
      </c>
      <c r="Y2421" s="297">
        <f t="shared" si="390"/>
        <v>0</v>
      </c>
      <c r="Z2421" s="297">
        <f t="shared" si="390"/>
        <v>0</v>
      </c>
      <c r="AA2421" s="297">
        <f t="shared" si="390"/>
        <v>5662886.8500000006</v>
      </c>
      <c r="AB2421" s="297">
        <f t="shared" si="390"/>
        <v>908334.82000000007</v>
      </c>
      <c r="AC2421" s="297">
        <f t="shared" si="390"/>
        <v>0</v>
      </c>
      <c r="AD2421" s="297">
        <f t="shared" si="390"/>
        <v>0</v>
      </c>
      <c r="AE2421" s="297">
        <f t="shared" si="390"/>
        <v>0</v>
      </c>
      <c r="AF2421" s="297">
        <f t="shared" si="390"/>
        <v>0</v>
      </c>
      <c r="AG2421" s="297">
        <f t="shared" si="390"/>
        <v>0</v>
      </c>
      <c r="AH2421" s="297">
        <f t="shared" si="390"/>
        <v>0</v>
      </c>
      <c r="AI2421" s="297">
        <f t="shared" si="390"/>
        <v>0</v>
      </c>
      <c r="AJ2421" s="297">
        <f t="shared" si="390"/>
        <v>97704.37</v>
      </c>
      <c r="AK2421" s="175"/>
      <c r="AL2421" s="175" t="e">
        <v>#N/A</v>
      </c>
      <c r="AM2421" s="175" t="e">
        <v>#N/A</v>
      </c>
      <c r="AN2421" s="175" t="e">
        <v>#N/A</v>
      </c>
    </row>
    <row r="2422" spans="1:40" s="128" customFormat="1" ht="20.3" customHeight="1" x14ac:dyDescent="0.35">
      <c r="A2422" s="256"/>
      <c r="B2422" s="298"/>
      <c r="C2422" s="275"/>
      <c r="D2422" s="275"/>
      <c r="E2422" s="287">
        <f>VLOOKUP(D2422,'[1]2023-2025'!$A:$G,7,0)</f>
        <v>0</v>
      </c>
      <c r="F2422" s="287"/>
      <c r="G2422" s="287"/>
      <c r="H2422" s="288" t="e">
        <v>#N/A</v>
      </c>
      <c r="I2422" s="288" t="e">
        <v>#N/A</v>
      </c>
      <c r="J2422" s="288" t="e">
        <f>VLOOKUP(D2422,[1]Лист3!$A:$AK,37,0)</f>
        <v>#N/A</v>
      </c>
      <c r="K2422" s="289" t="e">
        <v>#N/A</v>
      </c>
      <c r="L2422" s="289"/>
      <c r="M2422" s="289"/>
      <c r="N2422" s="289"/>
      <c r="O2422" s="289" t="e">
        <v>#N/A</v>
      </c>
      <c r="P2422" s="289"/>
      <c r="Q2422" s="275"/>
      <c r="R2422" s="275"/>
      <c r="S2422" s="277"/>
      <c r="T2422" s="277"/>
      <c r="U2422" s="277"/>
      <c r="V2422" s="277"/>
      <c r="W2422" s="277"/>
      <c r="X2422" s="277" t="s">
        <v>4099</v>
      </c>
      <c r="Y2422" s="277"/>
      <c r="Z2422" s="277"/>
      <c r="AA2422" s="277"/>
      <c r="AB2422" s="277"/>
      <c r="AC2422" s="277"/>
      <c r="AD2422" s="277"/>
      <c r="AE2422" s="277"/>
      <c r="AF2422" s="277"/>
      <c r="AG2422" s="277"/>
      <c r="AH2422" s="277"/>
      <c r="AI2422" s="277"/>
      <c r="AJ2422" s="277"/>
      <c r="AK2422" s="175"/>
      <c r="AL2422" s="175" t="e">
        <v>#N/A</v>
      </c>
      <c r="AM2422" s="175" t="e">
        <v>#N/A</v>
      </c>
      <c r="AN2422" s="175" t="e">
        <v>#N/A</v>
      </c>
    </row>
    <row r="2423" spans="1:40" s="128" customFormat="1" ht="20.3" customHeight="1" x14ac:dyDescent="0.35">
      <c r="A2423" s="256"/>
      <c r="B2423" s="298"/>
      <c r="C2423" s="311"/>
      <c r="D2423" s="311"/>
      <c r="E2423" s="287">
        <f>VLOOKUP(D2423,'[1]2023-2025'!$A:$G,7,0)</f>
        <v>0</v>
      </c>
      <c r="F2423" s="287"/>
      <c r="G2423" s="287"/>
      <c r="H2423" s="288" t="e">
        <v>#N/A</v>
      </c>
      <c r="I2423" s="288" t="e">
        <v>#N/A</v>
      </c>
      <c r="J2423" s="288" t="e">
        <f>VLOOKUP(D2423,[1]Лист3!$A:$AK,37,0)</f>
        <v>#N/A</v>
      </c>
      <c r="K2423" s="289" t="e">
        <v>#N/A</v>
      </c>
      <c r="L2423" s="289"/>
      <c r="M2423" s="289"/>
      <c r="N2423" s="289"/>
      <c r="O2423" s="289" t="e">
        <v>#N/A</v>
      </c>
      <c r="P2423" s="289"/>
      <c r="Q2423" s="311"/>
      <c r="R2423" s="311"/>
      <c r="S2423" s="316"/>
      <c r="T2423" s="316"/>
      <c r="U2423" s="316"/>
      <c r="V2423" s="316"/>
      <c r="W2423" s="316"/>
      <c r="X2423" s="311" t="s">
        <v>4476</v>
      </c>
      <c r="Y2423" s="316"/>
      <c r="Z2423" s="316"/>
      <c r="AA2423" s="316"/>
      <c r="AB2423" s="316"/>
      <c r="AC2423" s="316"/>
      <c r="AD2423" s="316"/>
      <c r="AE2423" s="316"/>
      <c r="AF2423" s="316"/>
      <c r="AG2423" s="316"/>
      <c r="AH2423" s="316"/>
      <c r="AI2423" s="316"/>
      <c r="AJ2423" s="316"/>
      <c r="AK2423" s="175"/>
      <c r="AL2423" s="175" t="e">
        <v>#N/A</v>
      </c>
      <c r="AM2423" s="175" t="e">
        <v>#N/A</v>
      </c>
      <c r="AN2423" s="175" t="e">
        <v>#N/A</v>
      </c>
    </row>
    <row r="2424" spans="1:40" s="128" customFormat="1" ht="20.3" customHeight="1" x14ac:dyDescent="0.35">
      <c r="A2424" s="256">
        <v>2024</v>
      </c>
      <c r="B2424" s="184">
        <f>B2420+1</f>
        <v>1025</v>
      </c>
      <c r="C2424" s="286" t="s">
        <v>3063</v>
      </c>
      <c r="D2424" s="184">
        <v>43570</v>
      </c>
      <c r="E2424" s="287" t="e">
        <f>VLOOKUP(D2424,'[1]2023-2025'!$A:$G,7,0)</f>
        <v>#N/A</v>
      </c>
      <c r="F2424" s="287"/>
      <c r="G2424" s="287" t="s">
        <v>1899</v>
      </c>
      <c r="H2424" s="288" t="e">
        <f>INDEX('[1]2023-2025'!$AK:$AK,MATCH(D2424,'[1]2023-2025'!$A:$A,0))</f>
        <v>#N/A</v>
      </c>
      <c r="I2424" s="288" t="e">
        <v>#N/A</v>
      </c>
      <c r="J2424" s="288" t="e">
        <f>VLOOKUP(D2424,[1]Лист3!$A:$AK,37,0)</f>
        <v>#N/A</v>
      </c>
      <c r="K2424" s="289" t="e">
        <f>INDEX('[1]2023-2025'!$G:$G,MATCH(D2424,'[1]2023-2025'!$A:$A,0))</f>
        <v>#N/A</v>
      </c>
      <c r="L2424" s="289"/>
      <c r="M2424" s="289"/>
      <c r="N2424" s="289"/>
      <c r="O2424" s="289" t="s">
        <v>2778</v>
      </c>
      <c r="P2424" s="289" t="s">
        <v>2779</v>
      </c>
      <c r="Q2424" s="186">
        <f t="shared" ref="Q2424:Q2440" si="391">SUM(S2424:AJ2424)</f>
        <v>12284517.729999999</v>
      </c>
      <c r="R2424" s="186">
        <f t="shared" ref="R2424:R2431" si="392">SUM(S2424:AI2424)</f>
        <v>12284517.729999999</v>
      </c>
      <c r="S2424" s="433">
        <v>2600713.33</v>
      </c>
      <c r="T2424" s="433">
        <v>3306738.35</v>
      </c>
      <c r="U2424" s="433">
        <v>0</v>
      </c>
      <c r="V2424" s="433">
        <v>439003.24</v>
      </c>
      <c r="W2424" s="433">
        <v>614951.02</v>
      </c>
      <c r="X2424" s="433">
        <v>882776.7</v>
      </c>
      <c r="Y2424" s="433">
        <v>0</v>
      </c>
      <c r="Z2424" s="433">
        <v>0</v>
      </c>
      <c r="AA2424" s="433">
        <v>3688727.92</v>
      </c>
      <c r="AB2424" s="433">
        <v>751607.17000000016</v>
      </c>
      <c r="AC2424" s="433">
        <v>0</v>
      </c>
      <c r="AD2424" s="433">
        <v>0</v>
      </c>
      <c r="AE2424" s="433">
        <v>0</v>
      </c>
      <c r="AF2424" s="433">
        <v>0</v>
      </c>
      <c r="AG2424" s="433">
        <v>0</v>
      </c>
      <c r="AH2424" s="433">
        <v>0</v>
      </c>
      <c r="AI2424" s="433">
        <v>0</v>
      </c>
      <c r="AJ2424" s="433">
        <v>0</v>
      </c>
      <c r="AK2424" s="175"/>
      <c r="AL2424" s="175">
        <v>12004429.480000002</v>
      </c>
      <c r="AM2424" s="175">
        <v>24288947.210000001</v>
      </c>
      <c r="AN2424" s="175">
        <v>12284517.729999999</v>
      </c>
    </row>
    <row r="2425" spans="1:40" s="128" customFormat="1" ht="19" customHeight="1" x14ac:dyDescent="0.35">
      <c r="A2425" s="256">
        <v>2024</v>
      </c>
      <c r="B2425" s="184">
        <f t="shared" ref="B2425:B2432" si="393">B2424+1</f>
        <v>1026</v>
      </c>
      <c r="C2425" s="286" t="s">
        <v>2174</v>
      </c>
      <c r="D2425" s="184">
        <v>43567</v>
      </c>
      <c r="E2425" s="287"/>
      <c r="F2425" s="287"/>
      <c r="G2425" s="287"/>
      <c r="H2425" s="288"/>
      <c r="I2425" s="288"/>
      <c r="J2425" s="288"/>
      <c r="K2425" s="289"/>
      <c r="L2425" s="289"/>
      <c r="M2425" s="289"/>
      <c r="N2425" s="289"/>
      <c r="O2425" s="289"/>
      <c r="P2425" s="289"/>
      <c r="Q2425" s="186">
        <f t="shared" si="391"/>
        <v>2462542.2000000002</v>
      </c>
      <c r="R2425" s="186">
        <f t="shared" si="392"/>
        <v>2462542.2000000002</v>
      </c>
      <c r="S2425" s="433">
        <v>0</v>
      </c>
      <c r="T2425" s="433">
        <v>2462542.2000000002</v>
      </c>
      <c r="U2425" s="433">
        <v>0</v>
      </c>
      <c r="V2425" s="433">
        <v>0</v>
      </c>
      <c r="W2425" s="433">
        <v>0</v>
      </c>
      <c r="X2425" s="433">
        <v>0</v>
      </c>
      <c r="Y2425" s="433">
        <v>0</v>
      </c>
      <c r="Z2425" s="433">
        <v>0</v>
      </c>
      <c r="AA2425" s="433">
        <v>0</v>
      </c>
      <c r="AB2425" s="433">
        <v>0</v>
      </c>
      <c r="AC2425" s="433">
        <v>0</v>
      </c>
      <c r="AD2425" s="433">
        <v>0</v>
      </c>
      <c r="AE2425" s="433">
        <v>0</v>
      </c>
      <c r="AF2425" s="433">
        <v>0</v>
      </c>
      <c r="AG2425" s="433">
        <v>0</v>
      </c>
      <c r="AH2425" s="433">
        <v>0</v>
      </c>
      <c r="AI2425" s="433">
        <v>0</v>
      </c>
      <c r="AJ2425" s="433">
        <v>0</v>
      </c>
      <c r="AK2425" s="175"/>
      <c r="AL2425" s="175">
        <v>6955869.4600000009</v>
      </c>
      <c r="AM2425" s="175">
        <v>15957706.970000001</v>
      </c>
      <c r="AN2425" s="175">
        <v>9001837.5099999998</v>
      </c>
    </row>
    <row r="2426" spans="1:40" s="7" customFormat="1" ht="20.3" customHeight="1" x14ac:dyDescent="0.35">
      <c r="A2426" s="256">
        <v>2024</v>
      </c>
      <c r="B2426" s="184">
        <f t="shared" si="393"/>
        <v>1027</v>
      </c>
      <c r="C2426" s="286" t="s">
        <v>3565</v>
      </c>
      <c r="D2426" s="184">
        <v>43568</v>
      </c>
      <c r="E2426" s="287"/>
      <c r="F2426" s="287"/>
      <c r="G2426" s="287"/>
      <c r="H2426" s="288"/>
      <c r="I2426" s="288"/>
      <c r="J2426" s="288"/>
      <c r="K2426" s="289"/>
      <c r="L2426" s="289"/>
      <c r="M2426" s="289"/>
      <c r="N2426" s="289"/>
      <c r="O2426" s="289"/>
      <c r="P2426" s="289"/>
      <c r="Q2426" s="186">
        <f t="shared" si="391"/>
        <v>2032901.6800000002</v>
      </c>
      <c r="R2426" s="186">
        <f t="shared" si="392"/>
        <v>2032901.6800000002</v>
      </c>
      <c r="S2426" s="433">
        <v>0</v>
      </c>
      <c r="T2426" s="433">
        <v>0</v>
      </c>
      <c r="U2426" s="433">
        <v>0</v>
      </c>
      <c r="V2426" s="433">
        <v>0</v>
      </c>
      <c r="W2426" s="433">
        <v>0</v>
      </c>
      <c r="X2426" s="433">
        <v>0</v>
      </c>
      <c r="Y2426" s="433">
        <v>0</v>
      </c>
      <c r="Z2426" s="433">
        <v>0</v>
      </c>
      <c r="AA2426" s="433">
        <v>0</v>
      </c>
      <c r="AB2426" s="433">
        <v>0</v>
      </c>
      <c r="AC2426" s="439">
        <v>2032901.6800000002</v>
      </c>
      <c r="AD2426" s="433">
        <v>0</v>
      </c>
      <c r="AE2426" s="433">
        <v>0</v>
      </c>
      <c r="AF2426" s="433">
        <v>0</v>
      </c>
      <c r="AG2426" s="433">
        <v>0</v>
      </c>
      <c r="AH2426" s="433">
        <v>0</v>
      </c>
      <c r="AI2426" s="433">
        <v>0</v>
      </c>
      <c r="AJ2426" s="433">
        <v>0</v>
      </c>
      <c r="AK2426" s="175"/>
      <c r="AL2426" s="175">
        <v>9659331.7799999993</v>
      </c>
      <c r="AM2426" s="175">
        <v>23173668.609999999</v>
      </c>
      <c r="AN2426" s="175">
        <v>13514336.83</v>
      </c>
    </row>
    <row r="2427" spans="1:40" s="7" customFormat="1" ht="20.3" customHeight="1" x14ac:dyDescent="0.35">
      <c r="A2427" s="256">
        <v>2024</v>
      </c>
      <c r="B2427" s="184">
        <f t="shared" si="393"/>
        <v>1028</v>
      </c>
      <c r="C2427" s="286" t="s">
        <v>3566</v>
      </c>
      <c r="D2427" s="184">
        <v>43569</v>
      </c>
      <c r="E2427" s="287"/>
      <c r="F2427" s="287"/>
      <c r="G2427" s="287"/>
      <c r="H2427" s="288"/>
      <c r="I2427" s="288"/>
      <c r="J2427" s="288"/>
      <c r="K2427" s="289"/>
      <c r="L2427" s="289"/>
      <c r="M2427" s="289"/>
      <c r="N2427" s="289"/>
      <c r="O2427" s="289"/>
      <c r="P2427" s="289"/>
      <c r="Q2427" s="186">
        <f t="shared" si="391"/>
        <v>1978750.61</v>
      </c>
      <c r="R2427" s="186">
        <f t="shared" si="392"/>
        <v>1978750.61</v>
      </c>
      <c r="S2427" s="433">
        <v>0</v>
      </c>
      <c r="T2427" s="433">
        <v>0</v>
      </c>
      <c r="U2427" s="433">
        <v>0</v>
      </c>
      <c r="V2427" s="433">
        <v>0</v>
      </c>
      <c r="W2427" s="433">
        <v>0</v>
      </c>
      <c r="X2427" s="433">
        <v>0</v>
      </c>
      <c r="Y2427" s="433">
        <v>0</v>
      </c>
      <c r="Z2427" s="433">
        <v>0</v>
      </c>
      <c r="AA2427" s="433">
        <v>0</v>
      </c>
      <c r="AB2427" s="433">
        <v>0</v>
      </c>
      <c r="AC2427" s="439">
        <v>1978750.61</v>
      </c>
      <c r="AD2427" s="433">
        <v>0</v>
      </c>
      <c r="AE2427" s="433">
        <v>0</v>
      </c>
      <c r="AF2427" s="433">
        <v>0</v>
      </c>
      <c r="AG2427" s="433">
        <v>0</v>
      </c>
      <c r="AH2427" s="433">
        <v>0</v>
      </c>
      <c r="AI2427" s="433">
        <v>0</v>
      </c>
      <c r="AJ2427" s="433">
        <v>0</v>
      </c>
      <c r="AK2427" s="175"/>
      <c r="AL2427" s="175">
        <v>9510058.1899999995</v>
      </c>
      <c r="AM2427" s="175">
        <v>22839281.02</v>
      </c>
      <c r="AN2427" s="175">
        <v>13329222.83</v>
      </c>
    </row>
    <row r="2428" spans="1:40" s="128" customFormat="1" ht="20.3" customHeight="1" x14ac:dyDescent="0.35">
      <c r="A2428" s="256">
        <v>2024</v>
      </c>
      <c r="B2428" s="184">
        <f t="shared" si="393"/>
        <v>1029</v>
      </c>
      <c r="C2428" s="286" t="s">
        <v>2175</v>
      </c>
      <c r="D2428" s="184">
        <v>43592</v>
      </c>
      <c r="E2428" s="287"/>
      <c r="F2428" s="287"/>
      <c r="G2428" s="287"/>
      <c r="H2428" s="288"/>
      <c r="I2428" s="288"/>
      <c r="J2428" s="288"/>
      <c r="K2428" s="289"/>
      <c r="L2428" s="289"/>
      <c r="M2428" s="289"/>
      <c r="N2428" s="289"/>
      <c r="O2428" s="289"/>
      <c r="P2428" s="289"/>
      <c r="Q2428" s="186">
        <f t="shared" si="391"/>
        <v>3178208.04</v>
      </c>
      <c r="R2428" s="186">
        <f t="shared" si="392"/>
        <v>3178208.04</v>
      </c>
      <c r="S2428" s="433">
        <v>0</v>
      </c>
      <c r="T2428" s="433">
        <v>2535228.7999999998</v>
      </c>
      <c r="U2428" s="433">
        <v>0</v>
      </c>
      <c r="V2428" s="433">
        <v>0</v>
      </c>
      <c r="W2428" s="433">
        <v>0</v>
      </c>
      <c r="X2428" s="433">
        <v>642979.24</v>
      </c>
      <c r="Y2428" s="433">
        <v>0</v>
      </c>
      <c r="Z2428" s="433">
        <v>0</v>
      </c>
      <c r="AA2428" s="433">
        <v>0</v>
      </c>
      <c r="AB2428" s="433">
        <v>0</v>
      </c>
      <c r="AC2428" s="433">
        <v>0</v>
      </c>
      <c r="AD2428" s="433">
        <v>0</v>
      </c>
      <c r="AE2428" s="433">
        <v>0</v>
      </c>
      <c r="AF2428" s="433">
        <v>0</v>
      </c>
      <c r="AG2428" s="433">
        <v>0</v>
      </c>
      <c r="AH2428" s="433">
        <v>0</v>
      </c>
      <c r="AI2428" s="433">
        <v>0</v>
      </c>
      <c r="AJ2428" s="433">
        <v>0</v>
      </c>
      <c r="AK2428" s="175"/>
      <c r="AL2428" s="175">
        <v>7002619.9199999999</v>
      </c>
      <c r="AM2428" s="175">
        <v>15995961.869999999</v>
      </c>
      <c r="AN2428" s="175">
        <v>8993341.9499999993</v>
      </c>
    </row>
    <row r="2429" spans="1:40" s="7" customFormat="1" ht="20.3" customHeight="1" x14ac:dyDescent="0.35">
      <c r="A2429" s="256">
        <v>2024</v>
      </c>
      <c r="B2429" s="184">
        <f t="shared" si="393"/>
        <v>1030</v>
      </c>
      <c r="C2429" s="286" t="s">
        <v>2176</v>
      </c>
      <c r="D2429" s="184">
        <v>43593</v>
      </c>
      <c r="E2429" s="287"/>
      <c r="F2429" s="287"/>
      <c r="G2429" s="287"/>
      <c r="H2429" s="288"/>
      <c r="I2429" s="288"/>
      <c r="J2429" s="288"/>
      <c r="K2429" s="289"/>
      <c r="L2429" s="289"/>
      <c r="M2429" s="289"/>
      <c r="N2429" s="289"/>
      <c r="O2429" s="289"/>
      <c r="P2429" s="289"/>
      <c r="Q2429" s="186">
        <f t="shared" si="391"/>
        <v>2244841.1399999997</v>
      </c>
      <c r="R2429" s="186">
        <f>SUM(S2429:AI2429)</f>
        <v>2244841.1399999997</v>
      </c>
      <c r="S2429" s="433">
        <v>904957.09</v>
      </c>
      <c r="T2429" s="433">
        <v>0</v>
      </c>
      <c r="U2429" s="433">
        <v>0</v>
      </c>
      <c r="V2429" s="433">
        <v>0</v>
      </c>
      <c r="W2429" s="433">
        <v>490338.10000000003</v>
      </c>
      <c r="X2429" s="433">
        <v>849545.95</v>
      </c>
      <c r="Y2429" s="433">
        <v>0</v>
      </c>
      <c r="Z2429" s="433">
        <v>0</v>
      </c>
      <c r="AA2429" s="433">
        <v>0</v>
      </c>
      <c r="AB2429" s="433">
        <v>0</v>
      </c>
      <c r="AC2429" s="433">
        <v>0</v>
      </c>
      <c r="AD2429" s="433">
        <v>0</v>
      </c>
      <c r="AE2429" s="433">
        <v>0</v>
      </c>
      <c r="AF2429" s="433">
        <v>0</v>
      </c>
      <c r="AG2429" s="433">
        <v>0</v>
      </c>
      <c r="AH2429" s="433">
        <v>0</v>
      </c>
      <c r="AI2429" s="433">
        <v>0</v>
      </c>
      <c r="AJ2429" s="433">
        <v>0</v>
      </c>
      <c r="AK2429" s="175"/>
      <c r="AL2429" s="175">
        <v>8386276.3100000024</v>
      </c>
      <c r="AM2429" s="175">
        <v>17985120.850000001</v>
      </c>
      <c r="AN2429" s="175">
        <v>9598844.5399999991</v>
      </c>
    </row>
    <row r="2430" spans="1:40" s="7" customFormat="1" ht="20.3" customHeight="1" x14ac:dyDescent="0.35">
      <c r="A2430" s="256">
        <v>2024</v>
      </c>
      <c r="B2430" s="184">
        <f>B2429+1</f>
        <v>1031</v>
      </c>
      <c r="C2430" s="286" t="s">
        <v>3575</v>
      </c>
      <c r="D2430" s="184">
        <v>43587</v>
      </c>
      <c r="E2430" s="287"/>
      <c r="F2430" s="287"/>
      <c r="G2430" s="287"/>
      <c r="H2430" s="288"/>
      <c r="I2430" s="288"/>
      <c r="J2430" s="288"/>
      <c r="K2430" s="289"/>
      <c r="L2430" s="289"/>
      <c r="M2430" s="289"/>
      <c r="N2430" s="289"/>
      <c r="O2430" s="289"/>
      <c r="P2430" s="289"/>
      <c r="Q2430" s="186">
        <f t="shared" si="391"/>
        <v>89271.88</v>
      </c>
      <c r="R2430" s="186">
        <f t="shared" si="392"/>
        <v>89271.88</v>
      </c>
      <c r="S2430" s="433">
        <v>0</v>
      </c>
      <c r="T2430" s="433">
        <v>0</v>
      </c>
      <c r="U2430" s="433">
        <v>0</v>
      </c>
      <c r="V2430" s="433">
        <v>0</v>
      </c>
      <c r="W2430" s="433">
        <v>0</v>
      </c>
      <c r="X2430" s="433">
        <v>0</v>
      </c>
      <c r="Y2430" s="433">
        <v>0</v>
      </c>
      <c r="Z2430" s="433">
        <v>0</v>
      </c>
      <c r="AA2430" s="433">
        <v>0</v>
      </c>
      <c r="AB2430" s="433">
        <v>0</v>
      </c>
      <c r="AC2430" s="433">
        <v>89271.88</v>
      </c>
      <c r="AD2430" s="433">
        <v>0</v>
      </c>
      <c r="AE2430" s="433">
        <v>0</v>
      </c>
      <c r="AF2430" s="433">
        <v>0</v>
      </c>
      <c r="AG2430" s="433">
        <v>0</v>
      </c>
      <c r="AH2430" s="433">
        <v>0</v>
      </c>
      <c r="AI2430" s="433">
        <v>0</v>
      </c>
      <c r="AJ2430" s="433">
        <v>0</v>
      </c>
      <c r="AK2430" s="175"/>
      <c r="AL2430" s="175">
        <v>842599.03</v>
      </c>
      <c r="AM2430" s="175">
        <v>2015741.28</v>
      </c>
      <c r="AN2430" s="175">
        <v>1173142.25</v>
      </c>
    </row>
    <row r="2431" spans="1:40" s="7" customFormat="1" ht="20.3" customHeight="1" x14ac:dyDescent="0.35">
      <c r="A2431" s="256">
        <v>2024</v>
      </c>
      <c r="B2431" s="184">
        <f t="shared" si="393"/>
        <v>1032</v>
      </c>
      <c r="C2431" s="286" t="s">
        <v>3573</v>
      </c>
      <c r="D2431" s="184">
        <v>43588</v>
      </c>
      <c r="E2431" s="287"/>
      <c r="F2431" s="287"/>
      <c r="G2431" s="287"/>
      <c r="H2431" s="288"/>
      <c r="I2431" s="288"/>
      <c r="J2431" s="288"/>
      <c r="K2431" s="289"/>
      <c r="L2431" s="289"/>
      <c r="M2431" s="289"/>
      <c r="N2431" s="289"/>
      <c r="O2431" s="289"/>
      <c r="P2431" s="289"/>
      <c r="Q2431" s="186">
        <f t="shared" si="391"/>
        <v>188896.50999999998</v>
      </c>
      <c r="R2431" s="186">
        <f t="shared" si="392"/>
        <v>188896.50999999998</v>
      </c>
      <c r="S2431" s="433">
        <v>0</v>
      </c>
      <c r="T2431" s="433">
        <v>0</v>
      </c>
      <c r="U2431" s="433">
        <v>0</v>
      </c>
      <c r="V2431" s="433">
        <v>0</v>
      </c>
      <c r="W2431" s="433">
        <v>0</v>
      </c>
      <c r="X2431" s="433">
        <v>99751.319999999992</v>
      </c>
      <c r="Y2431" s="433">
        <v>0</v>
      </c>
      <c r="Z2431" s="433">
        <v>0</v>
      </c>
      <c r="AA2431" s="433">
        <v>0</v>
      </c>
      <c r="AB2431" s="433">
        <v>0</v>
      </c>
      <c r="AC2431" s="433">
        <v>89145.189999999988</v>
      </c>
      <c r="AD2431" s="433">
        <v>0</v>
      </c>
      <c r="AE2431" s="433">
        <v>0</v>
      </c>
      <c r="AF2431" s="433">
        <v>0</v>
      </c>
      <c r="AG2431" s="433">
        <v>0</v>
      </c>
      <c r="AH2431" s="433">
        <v>0</v>
      </c>
      <c r="AI2431" s="433">
        <v>0</v>
      </c>
      <c r="AJ2431" s="433">
        <v>0</v>
      </c>
      <c r="AK2431" s="175"/>
      <c r="AL2431" s="175">
        <v>983157.79</v>
      </c>
      <c r="AM2431" s="175">
        <v>2088818.13</v>
      </c>
      <c r="AN2431" s="175">
        <v>1105660.3399999999</v>
      </c>
    </row>
    <row r="2432" spans="1:40" s="128" customFormat="1" ht="20.3" customHeight="1" x14ac:dyDescent="0.35">
      <c r="A2432" s="256">
        <v>2024</v>
      </c>
      <c r="B2432" s="184">
        <f t="shared" si="393"/>
        <v>1033</v>
      </c>
      <c r="C2432" s="286" t="s">
        <v>3442</v>
      </c>
      <c r="D2432" s="184">
        <v>43556</v>
      </c>
      <c r="E2432" s="287"/>
      <c r="F2432" s="287"/>
      <c r="G2432" s="287"/>
      <c r="H2432" s="288"/>
      <c r="I2432" s="288"/>
      <c r="J2432" s="288"/>
      <c r="K2432" s="289"/>
      <c r="L2432" s="289"/>
      <c r="M2432" s="289"/>
      <c r="N2432" s="289"/>
      <c r="O2432" s="289"/>
      <c r="P2432" s="289"/>
      <c r="Q2432" s="186">
        <f t="shared" si="391"/>
        <v>1067290.0899999999</v>
      </c>
      <c r="R2432" s="186">
        <f t="shared" ref="R2432:R2440" si="394">SUM(S2432:AI2432)</f>
        <v>1067290.0899999999</v>
      </c>
      <c r="S2432" s="433">
        <v>0</v>
      </c>
      <c r="T2432" s="433">
        <v>0</v>
      </c>
      <c r="U2432" s="433">
        <v>0</v>
      </c>
      <c r="V2432" s="433">
        <v>0</v>
      </c>
      <c r="W2432" s="433">
        <v>0</v>
      </c>
      <c r="X2432" s="433">
        <v>0</v>
      </c>
      <c r="Y2432" s="433">
        <v>0</v>
      </c>
      <c r="Z2432" s="433">
        <v>0</v>
      </c>
      <c r="AA2432" s="433">
        <v>0</v>
      </c>
      <c r="AB2432" s="433">
        <v>1067290.0899999999</v>
      </c>
      <c r="AC2432" s="433">
        <v>0</v>
      </c>
      <c r="AD2432" s="433">
        <v>0</v>
      </c>
      <c r="AE2432" s="433">
        <v>0</v>
      </c>
      <c r="AF2432" s="433">
        <v>0</v>
      </c>
      <c r="AG2432" s="433">
        <v>0</v>
      </c>
      <c r="AH2432" s="433">
        <v>0</v>
      </c>
      <c r="AI2432" s="433">
        <v>0</v>
      </c>
      <c r="AJ2432" s="433">
        <v>0</v>
      </c>
      <c r="AK2432" s="175"/>
      <c r="AL2432" s="175">
        <v>10912288.180000002</v>
      </c>
      <c r="AM2432" s="175">
        <v>23556218.050000001</v>
      </c>
      <c r="AN2432" s="175">
        <v>12643929.869999999</v>
      </c>
    </row>
    <row r="2433" spans="1:40" s="128" customFormat="1" ht="20.3" customHeight="1" x14ac:dyDescent="0.35">
      <c r="A2433" s="256">
        <v>2024</v>
      </c>
      <c r="B2433" s="184">
        <f t="shared" ref="B2433:B2440" si="395">B2432+1</f>
        <v>1034</v>
      </c>
      <c r="C2433" s="286" t="s">
        <v>3443</v>
      </c>
      <c r="D2433" s="184">
        <v>43595</v>
      </c>
      <c r="E2433" s="287"/>
      <c r="F2433" s="287"/>
      <c r="G2433" s="287"/>
      <c r="H2433" s="288"/>
      <c r="I2433" s="288"/>
      <c r="J2433" s="288"/>
      <c r="K2433" s="289"/>
      <c r="L2433" s="289"/>
      <c r="M2433" s="289"/>
      <c r="N2433" s="289"/>
      <c r="O2433" s="289"/>
      <c r="P2433" s="289"/>
      <c r="Q2433" s="186">
        <f t="shared" si="391"/>
        <v>1174549.0999999999</v>
      </c>
      <c r="R2433" s="186">
        <f t="shared" si="394"/>
        <v>1174549.0999999999</v>
      </c>
      <c r="S2433" s="433">
        <v>1174549.0999999999</v>
      </c>
      <c r="T2433" s="433">
        <v>0</v>
      </c>
      <c r="U2433" s="433">
        <v>0</v>
      </c>
      <c r="V2433" s="433">
        <v>0</v>
      </c>
      <c r="W2433" s="433">
        <v>0</v>
      </c>
      <c r="X2433" s="433">
        <v>0</v>
      </c>
      <c r="Y2433" s="433">
        <v>0</v>
      </c>
      <c r="Z2433" s="433">
        <v>0</v>
      </c>
      <c r="AA2433" s="433">
        <v>0</v>
      </c>
      <c r="AB2433" s="433">
        <v>0</v>
      </c>
      <c r="AC2433" s="433">
        <v>0</v>
      </c>
      <c r="AD2433" s="433">
        <v>0</v>
      </c>
      <c r="AE2433" s="433">
        <v>0</v>
      </c>
      <c r="AF2433" s="433">
        <v>0</v>
      </c>
      <c r="AG2433" s="433">
        <v>0</v>
      </c>
      <c r="AH2433" s="433">
        <v>0</v>
      </c>
      <c r="AI2433" s="433">
        <v>0</v>
      </c>
      <c r="AJ2433" s="433">
        <v>0</v>
      </c>
      <c r="AK2433" s="175"/>
      <c r="AL2433" s="175">
        <v>6747767.75</v>
      </c>
      <c r="AM2433" s="175">
        <v>17666918.25</v>
      </c>
      <c r="AN2433" s="175">
        <v>10919150.5</v>
      </c>
    </row>
    <row r="2434" spans="1:40" s="128" customFormat="1" ht="20.3" customHeight="1" x14ac:dyDescent="0.35">
      <c r="A2434" s="256">
        <v>2024</v>
      </c>
      <c r="B2434" s="184">
        <f t="shared" si="395"/>
        <v>1035</v>
      </c>
      <c r="C2434" s="286" t="s">
        <v>3572</v>
      </c>
      <c r="D2434" s="184">
        <v>43597</v>
      </c>
      <c r="E2434" s="287"/>
      <c r="F2434" s="287"/>
      <c r="G2434" s="287"/>
      <c r="H2434" s="288"/>
      <c r="I2434" s="288"/>
      <c r="J2434" s="288"/>
      <c r="K2434" s="289"/>
      <c r="L2434" s="289"/>
      <c r="M2434" s="289"/>
      <c r="N2434" s="289"/>
      <c r="O2434" s="289"/>
      <c r="P2434" s="289"/>
      <c r="Q2434" s="186">
        <f t="shared" si="391"/>
        <v>125683.01000000001</v>
      </c>
      <c r="R2434" s="186">
        <f>SUM(S2434:AI2434)</f>
        <v>125683.01000000001</v>
      </c>
      <c r="S2434" s="433">
        <v>0</v>
      </c>
      <c r="T2434" s="433">
        <v>0</v>
      </c>
      <c r="U2434" s="433">
        <v>0</v>
      </c>
      <c r="V2434" s="433">
        <v>0</v>
      </c>
      <c r="W2434" s="433">
        <v>0</v>
      </c>
      <c r="X2434" s="433">
        <v>0</v>
      </c>
      <c r="Y2434" s="433">
        <v>0</v>
      </c>
      <c r="Z2434" s="433">
        <v>0</v>
      </c>
      <c r="AA2434" s="433">
        <v>0</v>
      </c>
      <c r="AB2434" s="439">
        <v>125683.01000000001</v>
      </c>
      <c r="AC2434" s="433">
        <v>0</v>
      </c>
      <c r="AD2434" s="433">
        <v>0</v>
      </c>
      <c r="AE2434" s="433">
        <v>0</v>
      </c>
      <c r="AF2434" s="433">
        <v>0</v>
      </c>
      <c r="AG2434" s="433">
        <v>0</v>
      </c>
      <c r="AH2434" s="433">
        <v>0</v>
      </c>
      <c r="AI2434" s="433">
        <v>0</v>
      </c>
      <c r="AJ2434" s="433">
        <v>0</v>
      </c>
      <c r="AK2434" s="175"/>
      <c r="AL2434" s="175">
        <v>8428137.3800000008</v>
      </c>
      <c r="AM2434" s="175">
        <v>16604117.390000001</v>
      </c>
      <c r="AN2434" s="175">
        <v>8175980.0099999998</v>
      </c>
    </row>
    <row r="2435" spans="1:40" s="246" customFormat="1" ht="20.3" customHeight="1" x14ac:dyDescent="0.35">
      <c r="A2435" s="256">
        <v>2024</v>
      </c>
      <c r="B2435" s="184">
        <f>B2434+1</f>
        <v>1036</v>
      </c>
      <c r="C2435" s="286" t="s">
        <v>3539</v>
      </c>
      <c r="D2435" s="184">
        <v>43602</v>
      </c>
      <c r="E2435" s="287"/>
      <c r="F2435" s="287"/>
      <c r="G2435" s="287"/>
      <c r="H2435" s="288"/>
      <c r="I2435" s="288"/>
      <c r="J2435" s="288"/>
      <c r="K2435" s="289"/>
      <c r="L2435" s="289"/>
      <c r="M2435" s="289"/>
      <c r="N2435" s="289"/>
      <c r="O2435" s="289"/>
      <c r="P2435" s="289"/>
      <c r="Q2435" s="186">
        <f t="shared" si="391"/>
        <v>386778.24000000005</v>
      </c>
      <c r="R2435" s="186">
        <f>SUM(S2435:AI2435)</f>
        <v>386778.24000000005</v>
      </c>
      <c r="S2435" s="433">
        <v>0</v>
      </c>
      <c r="T2435" s="433">
        <v>0</v>
      </c>
      <c r="U2435" s="433">
        <v>0</v>
      </c>
      <c r="V2435" s="433">
        <v>0</v>
      </c>
      <c r="W2435" s="433">
        <v>0</v>
      </c>
      <c r="X2435" s="433">
        <v>0</v>
      </c>
      <c r="Y2435" s="433">
        <v>0</v>
      </c>
      <c r="Z2435" s="433">
        <v>0</v>
      </c>
      <c r="AA2435" s="433">
        <v>0</v>
      </c>
      <c r="AB2435" s="433">
        <v>0</v>
      </c>
      <c r="AC2435" s="433">
        <v>386778.24000000005</v>
      </c>
      <c r="AD2435" s="433">
        <v>0</v>
      </c>
      <c r="AE2435" s="433">
        <v>0</v>
      </c>
      <c r="AF2435" s="433">
        <v>0</v>
      </c>
      <c r="AG2435" s="433">
        <v>0</v>
      </c>
      <c r="AH2435" s="433">
        <v>0</v>
      </c>
      <c r="AI2435" s="433">
        <v>0</v>
      </c>
      <c r="AJ2435" s="433">
        <v>0</v>
      </c>
      <c r="AK2435" s="175"/>
      <c r="AL2435" s="175">
        <v>1134201.32</v>
      </c>
      <c r="AM2435" s="175">
        <v>2485590.41</v>
      </c>
      <c r="AN2435" s="175">
        <v>1351389.09</v>
      </c>
    </row>
    <row r="2436" spans="1:40" s="7" customFormat="1" ht="20.3" customHeight="1" x14ac:dyDescent="0.35">
      <c r="A2436" s="256">
        <v>2024</v>
      </c>
      <c r="B2436" s="184">
        <f>B2435+1</f>
        <v>1037</v>
      </c>
      <c r="C2436" s="286" t="s">
        <v>3584</v>
      </c>
      <c r="D2436" s="184">
        <v>43609</v>
      </c>
      <c r="E2436" s="287"/>
      <c r="F2436" s="287"/>
      <c r="G2436" s="287"/>
      <c r="H2436" s="288"/>
      <c r="I2436" s="288"/>
      <c r="J2436" s="288"/>
      <c r="K2436" s="289"/>
      <c r="L2436" s="289"/>
      <c r="M2436" s="289"/>
      <c r="N2436" s="289"/>
      <c r="O2436" s="289"/>
      <c r="P2436" s="289"/>
      <c r="Q2436" s="186">
        <f t="shared" si="391"/>
        <v>479094.49000000005</v>
      </c>
      <c r="R2436" s="186">
        <f>SUM(S2436:AI2436)</f>
        <v>479094.49000000005</v>
      </c>
      <c r="S2436" s="433">
        <v>479094.49000000005</v>
      </c>
      <c r="T2436" s="433">
        <v>0</v>
      </c>
      <c r="U2436" s="433">
        <v>0</v>
      </c>
      <c r="V2436" s="433">
        <v>0</v>
      </c>
      <c r="W2436" s="433">
        <v>0</v>
      </c>
      <c r="X2436" s="433">
        <v>0</v>
      </c>
      <c r="Y2436" s="433">
        <v>0</v>
      </c>
      <c r="Z2436" s="433">
        <v>0</v>
      </c>
      <c r="AA2436" s="433">
        <v>0</v>
      </c>
      <c r="AB2436" s="433">
        <v>0</v>
      </c>
      <c r="AC2436" s="433">
        <v>0</v>
      </c>
      <c r="AD2436" s="433">
        <v>0</v>
      </c>
      <c r="AE2436" s="433">
        <v>0</v>
      </c>
      <c r="AF2436" s="433">
        <v>0</v>
      </c>
      <c r="AG2436" s="433">
        <v>0</v>
      </c>
      <c r="AH2436" s="433">
        <v>0</v>
      </c>
      <c r="AI2436" s="433">
        <v>0</v>
      </c>
      <c r="AJ2436" s="433">
        <v>0</v>
      </c>
      <c r="AK2436" s="175"/>
      <c r="AL2436" s="175">
        <v>1687858.57</v>
      </c>
      <c r="AM2436" s="175">
        <v>3029497.35</v>
      </c>
      <c r="AN2436" s="175">
        <v>1341638.78</v>
      </c>
    </row>
    <row r="2437" spans="1:40" s="128" customFormat="1" ht="20.3" customHeight="1" x14ac:dyDescent="0.35">
      <c r="A2437" s="256">
        <v>2024</v>
      </c>
      <c r="B2437" s="184">
        <f>B2436+1</f>
        <v>1038</v>
      </c>
      <c r="C2437" s="286" t="s">
        <v>3444</v>
      </c>
      <c r="D2437" s="184">
        <v>43610</v>
      </c>
      <c r="E2437" s="287"/>
      <c r="F2437" s="287"/>
      <c r="G2437" s="287"/>
      <c r="H2437" s="288"/>
      <c r="I2437" s="288"/>
      <c r="J2437" s="288"/>
      <c r="K2437" s="289"/>
      <c r="L2437" s="289"/>
      <c r="M2437" s="289"/>
      <c r="N2437" s="289"/>
      <c r="O2437" s="289"/>
      <c r="P2437" s="289"/>
      <c r="Q2437" s="186">
        <f t="shared" si="391"/>
        <v>382374.41</v>
      </c>
      <c r="R2437" s="186">
        <f t="shared" si="394"/>
        <v>382374.41</v>
      </c>
      <c r="S2437" s="433">
        <v>0</v>
      </c>
      <c r="T2437" s="433">
        <v>0</v>
      </c>
      <c r="U2437" s="433">
        <v>0</v>
      </c>
      <c r="V2437" s="433">
        <v>0</v>
      </c>
      <c r="W2437" s="433">
        <v>0</v>
      </c>
      <c r="X2437" s="433">
        <v>0</v>
      </c>
      <c r="Y2437" s="433">
        <v>0</v>
      </c>
      <c r="Z2437" s="433">
        <v>0</v>
      </c>
      <c r="AA2437" s="433">
        <v>0</v>
      </c>
      <c r="AB2437" s="433">
        <v>0</v>
      </c>
      <c r="AC2437" s="439">
        <v>382374.41</v>
      </c>
      <c r="AD2437" s="433">
        <v>0</v>
      </c>
      <c r="AE2437" s="433">
        <v>0</v>
      </c>
      <c r="AF2437" s="433">
        <v>0</v>
      </c>
      <c r="AG2437" s="433">
        <v>0</v>
      </c>
      <c r="AH2437" s="433">
        <v>0</v>
      </c>
      <c r="AI2437" s="433">
        <v>0</v>
      </c>
      <c r="AJ2437" s="433">
        <v>0</v>
      </c>
      <c r="AK2437" s="175"/>
      <c r="AL2437" s="175">
        <v>1803190.0399999998</v>
      </c>
      <c r="AM2437" s="175">
        <v>2955002.05</v>
      </c>
      <c r="AN2437" s="175">
        <v>1151812.01</v>
      </c>
    </row>
    <row r="2438" spans="1:40" s="7" customFormat="1" ht="20.3" customHeight="1" x14ac:dyDescent="0.35">
      <c r="A2438" s="256">
        <v>2024</v>
      </c>
      <c r="B2438" s="184">
        <f t="shared" si="395"/>
        <v>1039</v>
      </c>
      <c r="C2438" s="286" t="s">
        <v>3571</v>
      </c>
      <c r="D2438" s="184">
        <v>43611</v>
      </c>
      <c r="E2438" s="287"/>
      <c r="F2438" s="287"/>
      <c r="G2438" s="287"/>
      <c r="H2438" s="288"/>
      <c r="I2438" s="288"/>
      <c r="J2438" s="288"/>
      <c r="K2438" s="289"/>
      <c r="L2438" s="289"/>
      <c r="M2438" s="289"/>
      <c r="N2438" s="289"/>
      <c r="O2438" s="289"/>
      <c r="P2438" s="289"/>
      <c r="Q2438" s="186">
        <f t="shared" si="391"/>
        <v>633921.05999999994</v>
      </c>
      <c r="R2438" s="186">
        <f>SUM(S2438:AI2438)</f>
        <v>633921.05999999994</v>
      </c>
      <c r="S2438" s="433">
        <v>0</v>
      </c>
      <c r="T2438" s="433">
        <v>0</v>
      </c>
      <c r="U2438" s="433">
        <v>0</v>
      </c>
      <c r="V2438" s="433">
        <v>0</v>
      </c>
      <c r="W2438" s="433">
        <v>0</v>
      </c>
      <c r="X2438" s="433">
        <v>0</v>
      </c>
      <c r="Y2438" s="433">
        <v>0</v>
      </c>
      <c r="Z2438" s="433">
        <v>0</v>
      </c>
      <c r="AA2438" s="433">
        <v>0</v>
      </c>
      <c r="AB2438" s="433">
        <v>0</v>
      </c>
      <c r="AC2438" s="439">
        <v>633921.05999999994</v>
      </c>
      <c r="AD2438" s="433">
        <v>0</v>
      </c>
      <c r="AE2438" s="433">
        <v>0</v>
      </c>
      <c r="AF2438" s="433">
        <v>0</v>
      </c>
      <c r="AG2438" s="433">
        <v>0</v>
      </c>
      <c r="AH2438" s="433">
        <v>0</v>
      </c>
      <c r="AI2438" s="433">
        <v>0</v>
      </c>
      <c r="AJ2438" s="433">
        <v>0</v>
      </c>
      <c r="AK2438" s="175"/>
      <c r="AL2438" s="175">
        <v>1441848.57</v>
      </c>
      <c r="AM2438" s="175">
        <v>2912263.23</v>
      </c>
      <c r="AN2438" s="175">
        <v>1470414.66</v>
      </c>
    </row>
    <row r="2439" spans="1:40" s="128" customFormat="1" ht="20.3" customHeight="1" x14ac:dyDescent="0.35">
      <c r="A2439" s="256">
        <v>2024</v>
      </c>
      <c r="B2439" s="184">
        <f>B2438+1</f>
        <v>1040</v>
      </c>
      <c r="C2439" s="286" t="s">
        <v>3445</v>
      </c>
      <c r="D2439" s="184">
        <v>43612</v>
      </c>
      <c r="E2439" s="287"/>
      <c r="F2439" s="287"/>
      <c r="G2439" s="287"/>
      <c r="H2439" s="288"/>
      <c r="I2439" s="288"/>
      <c r="J2439" s="288"/>
      <c r="K2439" s="289"/>
      <c r="L2439" s="289"/>
      <c r="M2439" s="289"/>
      <c r="N2439" s="289"/>
      <c r="O2439" s="289"/>
      <c r="P2439" s="289"/>
      <c r="Q2439" s="186">
        <f t="shared" si="391"/>
        <v>244248.90000000002</v>
      </c>
      <c r="R2439" s="186">
        <f t="shared" si="394"/>
        <v>241013.36000000002</v>
      </c>
      <c r="S2439" s="433">
        <v>0</v>
      </c>
      <c r="T2439" s="433">
        <v>0</v>
      </c>
      <c r="U2439" s="433">
        <v>0</v>
      </c>
      <c r="V2439" s="433">
        <v>0</v>
      </c>
      <c r="W2439" s="433">
        <v>0</v>
      </c>
      <c r="X2439" s="433">
        <v>0</v>
      </c>
      <c r="Y2439" s="433">
        <v>0</v>
      </c>
      <c r="Z2439" s="433">
        <v>0</v>
      </c>
      <c r="AA2439" s="433">
        <v>0</v>
      </c>
      <c r="AB2439" s="433">
        <v>0</v>
      </c>
      <c r="AC2439" s="433">
        <v>241013.36000000002</v>
      </c>
      <c r="AD2439" s="433">
        <v>0</v>
      </c>
      <c r="AE2439" s="433">
        <v>0</v>
      </c>
      <c r="AF2439" s="433">
        <v>0</v>
      </c>
      <c r="AG2439" s="433">
        <v>0</v>
      </c>
      <c r="AH2439" s="433">
        <v>0</v>
      </c>
      <c r="AI2439" s="433">
        <v>0</v>
      </c>
      <c r="AJ2439" s="433">
        <v>3235.54</v>
      </c>
      <c r="AK2439" s="175"/>
      <c r="AL2439" s="175">
        <v>1618493.76</v>
      </c>
      <c r="AM2439" s="175">
        <v>3072985.38</v>
      </c>
      <c r="AN2439" s="175">
        <v>1454491.6199999999</v>
      </c>
    </row>
    <row r="2440" spans="1:40" s="128" customFormat="1" ht="20.3" customHeight="1" x14ac:dyDescent="0.35">
      <c r="A2440" s="256">
        <v>2024</v>
      </c>
      <c r="B2440" s="184">
        <f t="shared" si="395"/>
        <v>1041</v>
      </c>
      <c r="C2440" s="286" t="s">
        <v>3446</v>
      </c>
      <c r="D2440" s="184">
        <v>43613</v>
      </c>
      <c r="E2440" s="287"/>
      <c r="F2440" s="287"/>
      <c r="G2440" s="287"/>
      <c r="H2440" s="288"/>
      <c r="I2440" s="288"/>
      <c r="J2440" s="288"/>
      <c r="K2440" s="289"/>
      <c r="L2440" s="289"/>
      <c r="M2440" s="289"/>
      <c r="N2440" s="289"/>
      <c r="O2440" s="289"/>
      <c r="P2440" s="289"/>
      <c r="Q2440" s="186">
        <f t="shared" si="391"/>
        <v>457275.37999999995</v>
      </c>
      <c r="R2440" s="186">
        <f t="shared" si="394"/>
        <v>457275.37999999995</v>
      </c>
      <c r="S2440" s="433">
        <v>457275.37999999995</v>
      </c>
      <c r="T2440" s="433">
        <v>0</v>
      </c>
      <c r="U2440" s="433">
        <v>0</v>
      </c>
      <c r="V2440" s="433">
        <v>0</v>
      </c>
      <c r="W2440" s="433">
        <v>0</v>
      </c>
      <c r="X2440" s="433">
        <v>0</v>
      </c>
      <c r="Y2440" s="433">
        <v>0</v>
      </c>
      <c r="Z2440" s="433">
        <v>0</v>
      </c>
      <c r="AA2440" s="433">
        <v>0</v>
      </c>
      <c r="AB2440" s="433">
        <v>0</v>
      </c>
      <c r="AC2440" s="433">
        <v>0</v>
      </c>
      <c r="AD2440" s="433">
        <v>0</v>
      </c>
      <c r="AE2440" s="433">
        <v>0</v>
      </c>
      <c r="AF2440" s="433">
        <v>0</v>
      </c>
      <c r="AG2440" s="433">
        <v>0</v>
      </c>
      <c r="AH2440" s="433">
        <v>0</v>
      </c>
      <c r="AI2440" s="433">
        <v>0</v>
      </c>
      <c r="AJ2440" s="433">
        <v>0</v>
      </c>
      <c r="AK2440" s="175"/>
      <c r="AL2440" s="175">
        <v>1626972.7500000002</v>
      </c>
      <c r="AM2440" s="175">
        <v>2963429.49</v>
      </c>
      <c r="AN2440" s="175">
        <v>1336456.74</v>
      </c>
    </row>
    <row r="2441" spans="1:40" s="128" customFormat="1" ht="20.3" customHeight="1" x14ac:dyDescent="0.35">
      <c r="A2441" s="256"/>
      <c r="B2441" s="170" t="s">
        <v>22</v>
      </c>
      <c r="C2441" s="293"/>
      <c r="D2441" s="296" t="s">
        <v>172</v>
      </c>
      <c r="E2441" s="287" t="e">
        <f>VLOOKUP(D2441,'[1]2023-2025'!$A:$G,7,0)</f>
        <v>#N/A</v>
      </c>
      <c r="F2441" s="287"/>
      <c r="G2441" s="287"/>
      <c r="H2441" s="288" t="e">
        <v>#N/A</v>
      </c>
      <c r="I2441" s="288" t="e">
        <v>#N/A</v>
      </c>
      <c r="J2441" s="288" t="e">
        <f>VLOOKUP(D2441,[1]Лист3!$A:$AK,37,0)</f>
        <v>#N/A</v>
      </c>
      <c r="K2441" s="289" t="e">
        <v>#N/A</v>
      </c>
      <c r="L2441" s="289"/>
      <c r="M2441" s="289"/>
      <c r="N2441" s="289"/>
      <c r="O2441" s="289" t="e">
        <v>#N/A</v>
      </c>
      <c r="P2441" s="289"/>
      <c r="Q2441" s="297">
        <f t="shared" ref="Q2441:AJ2441" si="396">SUM(Q2424:Q2440)</f>
        <v>29411144.469999995</v>
      </c>
      <c r="R2441" s="297">
        <f t="shared" si="396"/>
        <v>29407908.929999996</v>
      </c>
      <c r="S2441" s="297">
        <f t="shared" si="396"/>
        <v>5616589.3899999997</v>
      </c>
      <c r="T2441" s="297">
        <f t="shared" si="396"/>
        <v>8304509.3500000006</v>
      </c>
      <c r="U2441" s="297">
        <f t="shared" si="396"/>
        <v>0</v>
      </c>
      <c r="V2441" s="297">
        <f t="shared" si="396"/>
        <v>439003.24</v>
      </c>
      <c r="W2441" s="297">
        <f t="shared" si="396"/>
        <v>1105289.1200000001</v>
      </c>
      <c r="X2441" s="297">
        <f t="shared" si="396"/>
        <v>2475053.2099999995</v>
      </c>
      <c r="Y2441" s="297">
        <f t="shared" si="396"/>
        <v>0</v>
      </c>
      <c r="Z2441" s="297">
        <f t="shared" si="396"/>
        <v>0</v>
      </c>
      <c r="AA2441" s="297">
        <f t="shared" si="396"/>
        <v>3688727.92</v>
      </c>
      <c r="AB2441" s="297">
        <f t="shared" si="396"/>
        <v>1944580.27</v>
      </c>
      <c r="AC2441" s="297">
        <f t="shared" si="396"/>
        <v>5834156.4299999997</v>
      </c>
      <c r="AD2441" s="297">
        <f t="shared" si="396"/>
        <v>0</v>
      </c>
      <c r="AE2441" s="297">
        <f t="shared" si="396"/>
        <v>0</v>
      </c>
      <c r="AF2441" s="297">
        <f t="shared" si="396"/>
        <v>0</v>
      </c>
      <c r="AG2441" s="297">
        <f t="shared" si="396"/>
        <v>0</v>
      </c>
      <c r="AH2441" s="297">
        <f t="shared" si="396"/>
        <v>0</v>
      </c>
      <c r="AI2441" s="297">
        <f t="shared" si="396"/>
        <v>0</v>
      </c>
      <c r="AJ2441" s="297">
        <f t="shared" si="396"/>
        <v>3235.54</v>
      </c>
      <c r="AK2441" s="175"/>
      <c r="AL2441" s="175" t="e">
        <v>#N/A</v>
      </c>
      <c r="AM2441" s="175" t="e">
        <v>#N/A</v>
      </c>
      <c r="AN2441" s="175" t="e">
        <v>#N/A</v>
      </c>
    </row>
    <row r="2442" spans="1:40" s="128" customFormat="1" ht="20.3" customHeight="1" x14ac:dyDescent="0.35">
      <c r="A2442" s="256"/>
      <c r="B2442" s="342"/>
      <c r="C2442" s="343"/>
      <c r="D2442" s="328"/>
      <c r="E2442" s="312"/>
      <c r="F2442" s="312"/>
      <c r="G2442" s="312"/>
      <c r="H2442" s="313"/>
      <c r="I2442" s="313"/>
      <c r="J2442" s="313"/>
      <c r="K2442" s="314"/>
      <c r="L2442" s="314"/>
      <c r="M2442" s="314"/>
      <c r="N2442" s="314"/>
      <c r="O2442" s="314"/>
      <c r="P2442" s="314"/>
      <c r="Q2442" s="329"/>
      <c r="R2442" s="329"/>
      <c r="S2442" s="329"/>
      <c r="T2442" s="329"/>
      <c r="U2442" s="329"/>
      <c r="V2442" s="329"/>
      <c r="W2442" s="329"/>
      <c r="X2442" s="311" t="s">
        <v>4478</v>
      </c>
      <c r="Y2442" s="329"/>
      <c r="Z2442" s="329"/>
      <c r="AA2442" s="329"/>
      <c r="AB2442" s="329"/>
      <c r="AC2442" s="329"/>
      <c r="AD2442" s="329"/>
      <c r="AE2442" s="329"/>
      <c r="AF2442" s="329"/>
      <c r="AG2442" s="329"/>
      <c r="AH2442" s="329"/>
      <c r="AI2442" s="329"/>
      <c r="AJ2442" s="329"/>
      <c r="AK2442" s="175"/>
      <c r="AL2442" s="175" t="e">
        <v>#N/A</v>
      </c>
      <c r="AM2442" s="175" t="e">
        <v>#N/A</v>
      </c>
      <c r="AN2442" s="175" t="e">
        <v>#N/A</v>
      </c>
    </row>
    <row r="2443" spans="1:40" s="128" customFormat="1" ht="20.3" customHeight="1" x14ac:dyDescent="0.35">
      <c r="A2443" s="256">
        <v>2024</v>
      </c>
      <c r="B2443" s="184">
        <f>B2440+1</f>
        <v>1042</v>
      </c>
      <c r="C2443" s="293" t="s">
        <v>1133</v>
      </c>
      <c r="D2443" s="184">
        <v>43838</v>
      </c>
      <c r="E2443" s="287" t="e">
        <v>#N/A</v>
      </c>
      <c r="F2443" s="287"/>
      <c r="G2443" s="287" t="s">
        <v>1899</v>
      </c>
      <c r="H2443" s="288" t="e">
        <v>#N/A</v>
      </c>
      <c r="I2443" s="288" t="e">
        <v>#N/A</v>
      </c>
      <c r="J2443" s="288" t="e">
        <v>#N/A</v>
      </c>
      <c r="K2443" s="289" t="e">
        <v>#N/A</v>
      </c>
      <c r="L2443" s="289"/>
      <c r="M2443" s="289"/>
      <c r="N2443" s="289"/>
      <c r="O2443" s="289" t="e">
        <v>#N/A</v>
      </c>
      <c r="P2443" s="289" t="e">
        <v>#N/A</v>
      </c>
      <c r="Q2443" s="186">
        <f t="shared" ref="Q2443:Q2444" si="397">SUM(S2443:AJ2443)</f>
        <v>698273.86</v>
      </c>
      <c r="R2443" s="186">
        <f>SUM(S2443:AI2443)</f>
        <v>684260.84</v>
      </c>
      <c r="S2443" s="433">
        <v>0</v>
      </c>
      <c r="T2443" s="433">
        <v>0</v>
      </c>
      <c r="U2443" s="433">
        <v>0</v>
      </c>
      <c r="V2443" s="433">
        <v>0</v>
      </c>
      <c r="W2443" s="433">
        <v>0</v>
      </c>
      <c r="X2443" s="433">
        <v>0</v>
      </c>
      <c r="Y2443" s="433">
        <v>0</v>
      </c>
      <c r="Z2443" s="433">
        <v>0</v>
      </c>
      <c r="AA2443" s="433">
        <v>684260.84</v>
      </c>
      <c r="AB2443" s="433">
        <v>0</v>
      </c>
      <c r="AC2443" s="433">
        <v>0</v>
      </c>
      <c r="AD2443" s="433">
        <v>0</v>
      </c>
      <c r="AE2443" s="433">
        <v>0</v>
      </c>
      <c r="AF2443" s="433">
        <v>0</v>
      </c>
      <c r="AG2443" s="433">
        <v>0</v>
      </c>
      <c r="AH2443" s="433">
        <v>0</v>
      </c>
      <c r="AI2443" s="433">
        <v>0</v>
      </c>
      <c r="AJ2443" s="433">
        <v>14013.02</v>
      </c>
      <c r="AK2443" s="175"/>
      <c r="AL2443" s="175">
        <v>1318880.6400000001</v>
      </c>
      <c r="AM2443" s="175">
        <v>2017154.5</v>
      </c>
      <c r="AN2443" s="175">
        <v>698273.86</v>
      </c>
    </row>
    <row r="2444" spans="1:40" s="128" customFormat="1" ht="20.3" customHeight="1" x14ac:dyDescent="0.35">
      <c r="A2444" s="256">
        <v>2024</v>
      </c>
      <c r="B2444" s="184">
        <f>B2443+1</f>
        <v>1043</v>
      </c>
      <c r="C2444" s="293" t="s">
        <v>1134</v>
      </c>
      <c r="D2444" s="184">
        <v>43839</v>
      </c>
      <c r="E2444" s="287" t="e">
        <v>#N/A</v>
      </c>
      <c r="F2444" s="287"/>
      <c r="G2444" s="287" t="s">
        <v>1899</v>
      </c>
      <c r="H2444" s="288" t="e">
        <v>#N/A</v>
      </c>
      <c r="I2444" s="288" t="e">
        <v>#N/A</v>
      </c>
      <c r="J2444" s="288" t="e">
        <v>#N/A</v>
      </c>
      <c r="K2444" s="289" t="e">
        <v>#N/A</v>
      </c>
      <c r="L2444" s="289"/>
      <c r="M2444" s="289"/>
      <c r="N2444" s="289"/>
      <c r="O2444" s="289" t="e">
        <v>#N/A</v>
      </c>
      <c r="P2444" s="289" t="e">
        <v>#N/A</v>
      </c>
      <c r="Q2444" s="186">
        <f t="shared" si="397"/>
        <v>680366.8</v>
      </c>
      <c r="R2444" s="186">
        <v>871421.14</v>
      </c>
      <c r="S2444" s="433">
        <v>0</v>
      </c>
      <c r="T2444" s="433">
        <v>0</v>
      </c>
      <c r="U2444" s="433">
        <v>0</v>
      </c>
      <c r="V2444" s="433">
        <v>0</v>
      </c>
      <c r="W2444" s="433">
        <v>0</v>
      </c>
      <c r="X2444" s="433">
        <v>0</v>
      </c>
      <c r="Y2444" s="433">
        <v>0</v>
      </c>
      <c r="Z2444" s="433">
        <v>0</v>
      </c>
      <c r="AA2444" s="433">
        <v>666353.78</v>
      </c>
      <c r="AB2444" s="433">
        <v>0</v>
      </c>
      <c r="AC2444" s="433">
        <v>0</v>
      </c>
      <c r="AD2444" s="433">
        <v>0</v>
      </c>
      <c r="AE2444" s="433">
        <v>0</v>
      </c>
      <c r="AF2444" s="433">
        <v>0</v>
      </c>
      <c r="AG2444" s="433">
        <v>0</v>
      </c>
      <c r="AH2444" s="433">
        <v>0</v>
      </c>
      <c r="AI2444" s="433">
        <v>0</v>
      </c>
      <c r="AJ2444" s="433">
        <v>14013.02</v>
      </c>
      <c r="AK2444" s="175"/>
      <c r="AL2444" s="175">
        <v>1368089.57</v>
      </c>
      <c r="AM2444" s="175">
        <v>2048456.37</v>
      </c>
      <c r="AN2444" s="175">
        <v>680366.8</v>
      </c>
    </row>
    <row r="2445" spans="1:40" s="128" customFormat="1" ht="20.3" customHeight="1" x14ac:dyDescent="0.35">
      <c r="A2445" s="256"/>
      <c r="B2445" s="170" t="s">
        <v>22</v>
      </c>
      <c r="C2445" s="293"/>
      <c r="D2445" s="296" t="s">
        <v>172</v>
      </c>
      <c r="E2445" s="287"/>
      <c r="F2445" s="287"/>
      <c r="G2445" s="287"/>
      <c r="H2445" s="288"/>
      <c r="I2445" s="288"/>
      <c r="J2445" s="288"/>
      <c r="K2445" s="289"/>
      <c r="L2445" s="289"/>
      <c r="M2445" s="289"/>
      <c r="N2445" s="289"/>
      <c r="O2445" s="289"/>
      <c r="P2445" s="289"/>
      <c r="Q2445" s="297">
        <f>SUM(Q2443:Q2444)</f>
        <v>1378640.6600000001</v>
      </c>
      <c r="R2445" s="297">
        <f t="shared" ref="R2445:AJ2445" si="398">SUM(R2443:R2444)</f>
        <v>1555681.98</v>
      </c>
      <c r="S2445" s="297">
        <f t="shared" si="398"/>
        <v>0</v>
      </c>
      <c r="T2445" s="297">
        <f t="shared" si="398"/>
        <v>0</v>
      </c>
      <c r="U2445" s="297">
        <f t="shared" si="398"/>
        <v>0</v>
      </c>
      <c r="V2445" s="297">
        <f t="shared" si="398"/>
        <v>0</v>
      </c>
      <c r="W2445" s="297">
        <f t="shared" si="398"/>
        <v>0</v>
      </c>
      <c r="X2445" s="297">
        <f t="shared" si="398"/>
        <v>0</v>
      </c>
      <c r="Y2445" s="297">
        <f t="shared" si="398"/>
        <v>0</v>
      </c>
      <c r="Z2445" s="297">
        <f t="shared" si="398"/>
        <v>0</v>
      </c>
      <c r="AA2445" s="297">
        <f t="shared" si="398"/>
        <v>1350614.62</v>
      </c>
      <c r="AB2445" s="297">
        <f t="shared" si="398"/>
        <v>0</v>
      </c>
      <c r="AC2445" s="297">
        <f t="shared" si="398"/>
        <v>0</v>
      </c>
      <c r="AD2445" s="297">
        <f t="shared" si="398"/>
        <v>0</v>
      </c>
      <c r="AE2445" s="297">
        <f t="shared" si="398"/>
        <v>0</v>
      </c>
      <c r="AF2445" s="297">
        <f t="shared" si="398"/>
        <v>0</v>
      </c>
      <c r="AG2445" s="297">
        <f t="shared" si="398"/>
        <v>0</v>
      </c>
      <c r="AH2445" s="297">
        <f t="shared" si="398"/>
        <v>0</v>
      </c>
      <c r="AI2445" s="297">
        <f t="shared" si="398"/>
        <v>0</v>
      </c>
      <c r="AJ2445" s="297">
        <f t="shared" si="398"/>
        <v>28026.04</v>
      </c>
      <c r="AK2445" s="175"/>
      <c r="AL2445" s="175" t="e">
        <v>#N/A</v>
      </c>
      <c r="AM2445" s="175" t="e">
        <v>#N/A</v>
      </c>
      <c r="AN2445" s="175" t="e">
        <v>#N/A</v>
      </c>
    </row>
    <row r="2446" spans="1:40" s="128" customFormat="1" ht="20.3" customHeight="1" x14ac:dyDescent="0.35">
      <c r="A2446" s="256"/>
      <c r="B2446" s="298"/>
      <c r="C2446" s="311"/>
      <c r="D2446" s="311"/>
      <c r="E2446" s="301">
        <f>VLOOKUP(D2446,'[1]2023-2025'!$A:$G,7,0)</f>
        <v>0</v>
      </c>
      <c r="F2446" s="301"/>
      <c r="G2446" s="301"/>
      <c r="H2446" s="302" t="e">
        <v>#N/A</v>
      </c>
      <c r="I2446" s="302" t="e">
        <v>#N/A</v>
      </c>
      <c r="J2446" s="302" t="e">
        <f>VLOOKUP(D2446,[1]Лист3!$A:$AK,37,0)</f>
        <v>#N/A</v>
      </c>
      <c r="K2446" s="303" t="e">
        <v>#N/A</v>
      </c>
      <c r="L2446" s="303"/>
      <c r="M2446" s="303"/>
      <c r="N2446" s="303"/>
      <c r="O2446" s="303" t="e">
        <v>#N/A</v>
      </c>
      <c r="P2446" s="303"/>
      <c r="Q2446" s="311"/>
      <c r="R2446" s="311"/>
      <c r="S2446" s="316"/>
      <c r="T2446" s="316"/>
      <c r="U2446" s="316"/>
      <c r="V2446" s="316"/>
      <c r="W2446" s="316"/>
      <c r="X2446" s="316" t="s">
        <v>4477</v>
      </c>
      <c r="Y2446" s="316"/>
      <c r="Z2446" s="316"/>
      <c r="AA2446" s="316"/>
      <c r="AB2446" s="316"/>
      <c r="AC2446" s="316"/>
      <c r="AD2446" s="316"/>
      <c r="AE2446" s="316"/>
      <c r="AF2446" s="316"/>
      <c r="AG2446" s="316"/>
      <c r="AH2446" s="316"/>
      <c r="AI2446" s="316"/>
      <c r="AJ2446" s="316"/>
      <c r="AK2446" s="175"/>
      <c r="AL2446" s="175" t="e">
        <v>#N/A</v>
      </c>
      <c r="AM2446" s="175" t="e">
        <v>#N/A</v>
      </c>
      <c r="AN2446" s="175" t="e">
        <v>#N/A</v>
      </c>
    </row>
    <row r="2447" spans="1:40" s="128" customFormat="1" ht="20.3" customHeight="1" x14ac:dyDescent="0.35">
      <c r="A2447" s="256">
        <v>2024</v>
      </c>
      <c r="B2447" s="184">
        <f>B2444+1</f>
        <v>1044</v>
      </c>
      <c r="C2447" s="286" t="s">
        <v>42</v>
      </c>
      <c r="D2447" s="184">
        <v>43689</v>
      </c>
      <c r="E2447" s="287" t="e">
        <f>VLOOKUP(D2447,'[1]2023-2025'!$A:$G,7,0)</f>
        <v>#N/A</v>
      </c>
      <c r="F2447" s="287"/>
      <c r="G2447" s="287" t="s">
        <v>1899</v>
      </c>
      <c r="H2447" s="288" t="e">
        <f>INDEX('[1]2023-2025'!$AK:$AK,MATCH(D2447,'[1]2023-2025'!$A:$A,0))</f>
        <v>#N/A</v>
      </c>
      <c r="I2447" s="288" t="e">
        <v>#N/A</v>
      </c>
      <c r="J2447" s="288" t="e">
        <f>VLOOKUP(D2447,[1]Лист3!$A:$AK,37,0)</f>
        <v>#N/A</v>
      </c>
      <c r="K2447" s="289" t="e">
        <f>INDEX('[1]2023-2025'!$G:$G,MATCH(D2447,'[1]2023-2025'!$A:$A,0))</f>
        <v>#N/A</v>
      </c>
      <c r="L2447" s="289"/>
      <c r="M2447" s="289"/>
      <c r="N2447" s="289"/>
      <c r="O2447" s="289" t="e">
        <v>#N/A</v>
      </c>
      <c r="P2447" s="289" t="e">
        <v>#N/A</v>
      </c>
      <c r="Q2447" s="186">
        <f t="shared" ref="Q2447:Q2456" si="399">SUM(S2447:AJ2447)</f>
        <v>250753.5</v>
      </c>
      <c r="R2447" s="186">
        <f t="shared" ref="R2447:R2456" si="400">SUM(S2447:AI2447)</f>
        <v>245247.98</v>
      </c>
      <c r="S2447" s="433">
        <v>245247.98</v>
      </c>
      <c r="T2447" s="433">
        <v>0</v>
      </c>
      <c r="U2447" s="433">
        <v>0</v>
      </c>
      <c r="V2447" s="433">
        <v>0</v>
      </c>
      <c r="W2447" s="433">
        <v>0</v>
      </c>
      <c r="X2447" s="433">
        <v>0</v>
      </c>
      <c r="Y2447" s="433">
        <v>0</v>
      </c>
      <c r="Z2447" s="433">
        <v>0</v>
      </c>
      <c r="AA2447" s="433">
        <v>0</v>
      </c>
      <c r="AB2447" s="433">
        <v>0</v>
      </c>
      <c r="AC2447" s="433">
        <v>0</v>
      </c>
      <c r="AD2447" s="433">
        <v>0</v>
      </c>
      <c r="AE2447" s="433">
        <v>0</v>
      </c>
      <c r="AF2447" s="433">
        <v>0</v>
      </c>
      <c r="AG2447" s="433">
        <v>0</v>
      </c>
      <c r="AH2447" s="433">
        <v>0</v>
      </c>
      <c r="AI2447" s="433">
        <v>0</v>
      </c>
      <c r="AJ2447" s="433">
        <v>5505.52</v>
      </c>
      <c r="AK2447" s="175"/>
      <c r="AL2447" s="175">
        <v>1773859.63</v>
      </c>
      <c r="AM2447" s="175">
        <v>2651014.27</v>
      </c>
      <c r="AN2447" s="175">
        <v>877154.64</v>
      </c>
    </row>
    <row r="2448" spans="1:40" s="128" customFormat="1" ht="20.3" customHeight="1" x14ac:dyDescent="0.35">
      <c r="A2448" s="256">
        <v>2024</v>
      </c>
      <c r="B2448" s="184">
        <f>B2447+1</f>
        <v>1045</v>
      </c>
      <c r="C2448" s="286" t="s">
        <v>699</v>
      </c>
      <c r="D2448" s="184">
        <v>43650</v>
      </c>
      <c r="E2448" s="287">
        <f>VLOOKUP(D2448,'[1]2023-2025'!$A:$G,7,0)</f>
        <v>2024</v>
      </c>
      <c r="F2448" s="287"/>
      <c r="G2448" s="287" t="s">
        <v>1899</v>
      </c>
      <c r="H2448" s="288">
        <f>INDEX('[1]2023-2025'!$AK:$AK,MATCH(D2448,'[1]2023-2025'!$A:$A,0))</f>
        <v>44973</v>
      </c>
      <c r="I2448" s="288" t="e">
        <v>#N/A</v>
      </c>
      <c r="J2448" s="288" t="e">
        <f>VLOOKUP(D2448,[1]Лист3!$A:$AK,37,0)</f>
        <v>#N/A</v>
      </c>
      <c r="K2448" s="289">
        <f>INDEX('[1]2023-2025'!$G:$G,MATCH(D2448,'[1]2023-2025'!$A:$A,0))</f>
        <v>2024</v>
      </c>
      <c r="L2448" s="289"/>
      <c r="M2448" s="289"/>
      <c r="N2448" s="289"/>
      <c r="O2448" s="289" t="e">
        <v>#N/A</v>
      </c>
      <c r="P2448" s="289" t="e">
        <v>#N/A</v>
      </c>
      <c r="Q2448" s="186">
        <f t="shared" si="399"/>
        <v>5524282.6299999999</v>
      </c>
      <c r="R2448" s="186">
        <f t="shared" si="400"/>
        <v>5428975.7000000002</v>
      </c>
      <c r="S2448" s="433">
        <v>0</v>
      </c>
      <c r="T2448" s="433">
        <v>0</v>
      </c>
      <c r="U2448" s="433">
        <v>0</v>
      </c>
      <c r="V2448" s="433">
        <v>260718.84000000003</v>
      </c>
      <c r="W2448" s="433">
        <v>351462.40000000002</v>
      </c>
      <c r="X2448" s="433">
        <v>356567.71</v>
      </c>
      <c r="Y2448" s="433">
        <v>0</v>
      </c>
      <c r="Z2448" s="433">
        <v>0</v>
      </c>
      <c r="AA2448" s="433">
        <v>4360601.78</v>
      </c>
      <c r="AB2448" s="433">
        <v>0</v>
      </c>
      <c r="AC2448" s="433">
        <v>0</v>
      </c>
      <c r="AD2448" s="433">
        <v>0</v>
      </c>
      <c r="AE2448" s="433">
        <v>0</v>
      </c>
      <c r="AF2448" s="433">
        <v>0</v>
      </c>
      <c r="AG2448" s="433">
        <v>99624.97</v>
      </c>
      <c r="AH2448" s="433">
        <v>0</v>
      </c>
      <c r="AI2448" s="433">
        <v>0</v>
      </c>
      <c r="AJ2448" s="433">
        <v>95306.930000000008</v>
      </c>
      <c r="AK2448" s="175"/>
      <c r="AL2448" s="175">
        <v>10613909.16</v>
      </c>
      <c r="AM2448" s="175">
        <v>16138191.789999999</v>
      </c>
      <c r="AN2448" s="175">
        <v>5524282.6299999999</v>
      </c>
    </row>
    <row r="2449" spans="1:40" s="128" customFormat="1" ht="20.3" customHeight="1" x14ac:dyDescent="0.35">
      <c r="A2449" s="256">
        <v>2024</v>
      </c>
      <c r="B2449" s="184">
        <f t="shared" ref="B2449:B2456" si="401">B2448+1</f>
        <v>1046</v>
      </c>
      <c r="C2449" s="286" t="s">
        <v>700</v>
      </c>
      <c r="D2449" s="184">
        <v>43651</v>
      </c>
      <c r="E2449" s="287">
        <f>VLOOKUP(D2449,'[1]2023-2025'!$A:$G,7,0)</f>
        <v>2024</v>
      </c>
      <c r="F2449" s="287"/>
      <c r="G2449" s="287" t="s">
        <v>1899</v>
      </c>
      <c r="H2449" s="288">
        <f>INDEX('[1]2023-2025'!$AK:$AK,MATCH(D2449,'[1]2023-2025'!$A:$A,0))</f>
        <v>44973</v>
      </c>
      <c r="I2449" s="288" t="e">
        <v>#N/A</v>
      </c>
      <c r="J2449" s="288" t="e">
        <f>VLOOKUP(D2449,[1]Лист3!$A:$AK,37,0)</f>
        <v>#N/A</v>
      </c>
      <c r="K2449" s="289">
        <f>INDEX('[1]2023-2025'!$G:$G,MATCH(D2449,'[1]2023-2025'!$A:$A,0))</f>
        <v>2024</v>
      </c>
      <c r="L2449" s="289"/>
      <c r="M2449" s="289"/>
      <c r="N2449" s="289"/>
      <c r="O2449" s="289" t="e">
        <v>#N/A</v>
      </c>
      <c r="P2449" s="289" t="e">
        <v>#N/A</v>
      </c>
      <c r="Q2449" s="186">
        <f t="shared" si="399"/>
        <v>5203806.57</v>
      </c>
      <c r="R2449" s="186">
        <f t="shared" si="400"/>
        <v>5113227.67</v>
      </c>
      <c r="S2449" s="433">
        <v>0</v>
      </c>
      <c r="T2449" s="433">
        <v>0</v>
      </c>
      <c r="U2449" s="433">
        <v>0</v>
      </c>
      <c r="V2449" s="433">
        <v>243206.53000000003</v>
      </c>
      <c r="W2449" s="433">
        <v>233174.34999999998</v>
      </c>
      <c r="X2449" s="433">
        <v>176620.04</v>
      </c>
      <c r="Y2449" s="433">
        <v>0</v>
      </c>
      <c r="Z2449" s="433">
        <v>0</v>
      </c>
      <c r="AA2449" s="433">
        <v>4360601.78</v>
      </c>
      <c r="AB2449" s="433">
        <v>0</v>
      </c>
      <c r="AC2449" s="433">
        <v>0</v>
      </c>
      <c r="AD2449" s="433">
        <v>0</v>
      </c>
      <c r="AE2449" s="433">
        <v>0</v>
      </c>
      <c r="AF2449" s="433">
        <v>0</v>
      </c>
      <c r="AG2449" s="433">
        <v>99624.97</v>
      </c>
      <c r="AH2449" s="433">
        <v>0</v>
      </c>
      <c r="AI2449" s="433">
        <v>0</v>
      </c>
      <c r="AJ2449" s="433">
        <v>90578.900000000009</v>
      </c>
      <c r="AK2449" s="175"/>
      <c r="AL2449" s="175">
        <v>11923128.539999999</v>
      </c>
      <c r="AM2449" s="175">
        <v>17126935.109999999</v>
      </c>
      <c r="AN2449" s="175">
        <v>5203806.57</v>
      </c>
    </row>
    <row r="2450" spans="1:40" s="128" customFormat="1" ht="20.3" customHeight="1" x14ac:dyDescent="0.35">
      <c r="A2450" s="256">
        <v>2024</v>
      </c>
      <c r="B2450" s="184">
        <f t="shared" si="401"/>
        <v>1047</v>
      </c>
      <c r="C2450" s="286" t="s">
        <v>1506</v>
      </c>
      <c r="D2450" s="184">
        <v>43787</v>
      </c>
      <c r="E2450" s="287" t="e">
        <f>VLOOKUP(D2450,'[1]2023-2025'!$A:$G,7,0)</f>
        <v>#N/A</v>
      </c>
      <c r="F2450" s="287"/>
      <c r="G2450" s="287" t="s">
        <v>1899</v>
      </c>
      <c r="H2450" s="288" t="e">
        <f>INDEX('[1]2023-2025'!$AK:$AK,MATCH(D2450,'[1]2023-2025'!$A:$A,0))</f>
        <v>#N/A</v>
      </c>
      <c r="I2450" s="288" t="e">
        <v>#N/A</v>
      </c>
      <c r="J2450" s="288" t="e">
        <f>VLOOKUP(D2450,[1]Лист3!$A:$AK,37,0)</f>
        <v>#N/A</v>
      </c>
      <c r="K2450" s="289" t="e">
        <f>INDEX('[1]2023-2025'!$G:$G,MATCH(D2450,'[1]2023-2025'!$A:$A,0))</f>
        <v>#N/A</v>
      </c>
      <c r="L2450" s="289"/>
      <c r="M2450" s="289"/>
      <c r="N2450" s="289"/>
      <c r="O2450" s="289" t="e">
        <v>#N/A</v>
      </c>
      <c r="P2450" s="289" t="e">
        <v>#N/A</v>
      </c>
      <c r="Q2450" s="186">
        <f t="shared" si="399"/>
        <v>1629497.2799999998</v>
      </c>
      <c r="R2450" s="186">
        <f t="shared" si="400"/>
        <v>1598996.4799999997</v>
      </c>
      <c r="S2450" s="433">
        <v>0</v>
      </c>
      <c r="T2450" s="433">
        <v>0</v>
      </c>
      <c r="U2450" s="433">
        <v>0</v>
      </c>
      <c r="V2450" s="433">
        <v>0</v>
      </c>
      <c r="W2450" s="433">
        <v>0</v>
      </c>
      <c r="X2450" s="433">
        <v>0</v>
      </c>
      <c r="Y2450" s="433">
        <v>0</v>
      </c>
      <c r="Z2450" s="433">
        <v>0</v>
      </c>
      <c r="AA2450" s="433">
        <v>1519769.7999999998</v>
      </c>
      <c r="AB2450" s="433">
        <v>0</v>
      </c>
      <c r="AC2450" s="433">
        <v>0</v>
      </c>
      <c r="AD2450" s="433">
        <v>0</v>
      </c>
      <c r="AE2450" s="433">
        <v>0</v>
      </c>
      <c r="AF2450" s="433">
        <v>0</v>
      </c>
      <c r="AG2450" s="433">
        <v>79226.679999999993</v>
      </c>
      <c r="AH2450" s="433">
        <v>0</v>
      </c>
      <c r="AI2450" s="433">
        <v>0</v>
      </c>
      <c r="AJ2450" s="433">
        <v>30500.799999999999</v>
      </c>
      <c r="AK2450" s="175"/>
      <c r="AL2450" s="175">
        <v>6114777.1500000004</v>
      </c>
      <c r="AM2450" s="175">
        <v>7744274.6100000003</v>
      </c>
      <c r="AN2450" s="175">
        <v>1629497.46</v>
      </c>
    </row>
    <row r="2451" spans="1:40" s="128" customFormat="1" ht="20.3" customHeight="1" x14ac:dyDescent="0.35">
      <c r="A2451" s="256">
        <v>2024</v>
      </c>
      <c r="B2451" s="184">
        <f t="shared" si="401"/>
        <v>1048</v>
      </c>
      <c r="C2451" s="286" t="s">
        <v>1507</v>
      </c>
      <c r="D2451" s="184">
        <v>43784</v>
      </c>
      <c r="E2451" s="287" t="e">
        <f>VLOOKUP(D2451,'[1]2023-2025'!$A:$G,7,0)</f>
        <v>#N/A</v>
      </c>
      <c r="F2451" s="287"/>
      <c r="G2451" s="287" t="s">
        <v>1899</v>
      </c>
      <c r="H2451" s="288" t="e">
        <f>INDEX('[1]2023-2025'!$AK:$AK,MATCH(D2451,'[1]2023-2025'!$A:$A,0))</f>
        <v>#N/A</v>
      </c>
      <c r="I2451" s="288" t="e">
        <v>#N/A</v>
      </c>
      <c r="J2451" s="288" t="e">
        <f>VLOOKUP(D2451,[1]Лист3!$A:$AK,37,0)</f>
        <v>#N/A</v>
      </c>
      <c r="K2451" s="289" t="e">
        <f>INDEX('[1]2023-2025'!$G:$G,MATCH(D2451,'[1]2023-2025'!$A:$A,0))</f>
        <v>#N/A</v>
      </c>
      <c r="L2451" s="289"/>
      <c r="M2451" s="289"/>
      <c r="N2451" s="289"/>
      <c r="O2451" s="289" t="e">
        <v>#N/A</v>
      </c>
      <c r="P2451" s="289" t="e">
        <v>#N/A</v>
      </c>
      <c r="Q2451" s="186">
        <f t="shared" si="399"/>
        <v>39940.49</v>
      </c>
      <c r="R2451" s="186">
        <f t="shared" si="400"/>
        <v>39940.49</v>
      </c>
      <c r="S2451" s="433">
        <v>0</v>
      </c>
      <c r="T2451" s="433">
        <v>0</v>
      </c>
      <c r="U2451" s="433">
        <v>0</v>
      </c>
      <c r="V2451" s="433">
        <v>0</v>
      </c>
      <c r="W2451" s="433">
        <v>0</v>
      </c>
      <c r="X2451" s="433">
        <v>0</v>
      </c>
      <c r="Y2451" s="433">
        <v>0</v>
      </c>
      <c r="Z2451" s="433">
        <v>0</v>
      </c>
      <c r="AA2451" s="433">
        <v>0</v>
      </c>
      <c r="AB2451" s="433">
        <v>0</v>
      </c>
      <c r="AC2451" s="433">
        <v>0</v>
      </c>
      <c r="AD2451" s="433">
        <v>0</v>
      </c>
      <c r="AE2451" s="433">
        <v>0</v>
      </c>
      <c r="AF2451" s="433">
        <v>0</v>
      </c>
      <c r="AG2451" s="433">
        <v>39940.49</v>
      </c>
      <c r="AH2451" s="433">
        <v>0</v>
      </c>
      <c r="AI2451" s="433">
        <v>0</v>
      </c>
      <c r="AJ2451" s="433">
        <v>0</v>
      </c>
      <c r="AK2451" s="175"/>
      <c r="AL2451" s="175">
        <v>2520178.48</v>
      </c>
      <c r="AM2451" s="175">
        <v>2560118.9700000002</v>
      </c>
      <c r="AN2451" s="175">
        <v>39940.49</v>
      </c>
    </row>
    <row r="2452" spans="1:40" s="128" customFormat="1" ht="20.3" customHeight="1" x14ac:dyDescent="0.35">
      <c r="A2452" s="256">
        <v>2024</v>
      </c>
      <c r="B2452" s="184">
        <f t="shared" si="401"/>
        <v>1049</v>
      </c>
      <c r="C2452" s="286" t="s">
        <v>1508</v>
      </c>
      <c r="D2452" s="184">
        <v>43791</v>
      </c>
      <c r="E2452" s="287">
        <f>VLOOKUP(D2452,'[1]2023-2025'!$A:$G,7,0)</f>
        <v>2024</v>
      </c>
      <c r="F2452" s="287"/>
      <c r="G2452" s="287" t="s">
        <v>1899</v>
      </c>
      <c r="H2452" s="288">
        <f>INDEX('[1]2023-2025'!$AK:$AK,MATCH(D2452,'[1]2023-2025'!$A:$A,0))</f>
        <v>45034</v>
      </c>
      <c r="I2452" s="288">
        <v>45034</v>
      </c>
      <c r="J2452" s="288" t="e">
        <f>VLOOKUP(D2452,[1]Лист3!$A:$AK,37,0)</f>
        <v>#N/A</v>
      </c>
      <c r="K2452" s="289">
        <f>INDEX('[1]2023-2025'!$G:$G,MATCH(D2452,'[1]2023-2025'!$A:$A,0))</f>
        <v>2024</v>
      </c>
      <c r="L2452" s="289"/>
      <c r="M2452" s="289"/>
      <c r="N2452" s="289"/>
      <c r="O2452" s="289" t="e">
        <v>#N/A</v>
      </c>
      <c r="P2452" s="289" t="e">
        <v>#N/A</v>
      </c>
      <c r="Q2452" s="186">
        <f t="shared" si="399"/>
        <v>123695.07</v>
      </c>
      <c r="R2452" s="186">
        <f t="shared" si="400"/>
        <v>123695.07</v>
      </c>
      <c r="S2452" s="433">
        <v>0</v>
      </c>
      <c r="T2452" s="433">
        <v>0</v>
      </c>
      <c r="U2452" s="433">
        <v>0</v>
      </c>
      <c r="V2452" s="433">
        <v>0</v>
      </c>
      <c r="W2452" s="433">
        <v>0</v>
      </c>
      <c r="X2452" s="433">
        <v>0</v>
      </c>
      <c r="Y2452" s="433">
        <v>0</v>
      </c>
      <c r="Z2452" s="433">
        <v>0</v>
      </c>
      <c r="AA2452" s="433">
        <v>0</v>
      </c>
      <c r="AB2452" s="433">
        <v>0</v>
      </c>
      <c r="AC2452" s="433">
        <v>0</v>
      </c>
      <c r="AD2452" s="433">
        <v>0</v>
      </c>
      <c r="AE2452" s="433">
        <v>0</v>
      </c>
      <c r="AF2452" s="433">
        <v>0</v>
      </c>
      <c r="AG2452" s="433">
        <v>123695.07</v>
      </c>
      <c r="AH2452" s="433">
        <v>0</v>
      </c>
      <c r="AI2452" s="433">
        <v>0</v>
      </c>
      <c r="AJ2452" s="433">
        <v>0</v>
      </c>
      <c r="AK2452" s="175"/>
      <c r="AL2452" s="175">
        <v>14969352.129999999</v>
      </c>
      <c r="AM2452" s="175">
        <v>15093047.199999999</v>
      </c>
      <c r="AN2452" s="175">
        <v>123695.07</v>
      </c>
    </row>
    <row r="2453" spans="1:40" s="84" customFormat="1" ht="20.3" customHeight="1" x14ac:dyDescent="0.35">
      <c r="A2453" s="256">
        <v>2024</v>
      </c>
      <c r="B2453" s="184">
        <f t="shared" si="401"/>
        <v>1050</v>
      </c>
      <c r="C2453" s="286" t="s">
        <v>1505</v>
      </c>
      <c r="D2453" s="184">
        <v>43750</v>
      </c>
      <c r="E2453" s="287">
        <f>VLOOKUP(D2453,'[1]2023-2025'!$A:$G,7,0)</f>
        <v>2023</v>
      </c>
      <c r="F2453" s="287"/>
      <c r="G2453" s="287" t="s">
        <v>1899</v>
      </c>
      <c r="H2453" s="288">
        <f>INDEX('[1]2023-2025'!$AK:$AK,MATCH(D2453,'[1]2023-2025'!$A:$A,0))</f>
        <v>44670</v>
      </c>
      <c r="I2453" s="288" t="e">
        <v>#N/A</v>
      </c>
      <c r="J2453" s="288" t="e">
        <f>VLOOKUP(D2453,[1]Лист3!$A:$AK,37,0)</f>
        <v>#N/A</v>
      </c>
      <c r="K2453" s="289">
        <f>INDEX('[1]2023-2025'!$G:$G,MATCH(D2453,'[1]2023-2025'!$A:$A,0))</f>
        <v>2023</v>
      </c>
      <c r="L2453" s="289"/>
      <c r="M2453" s="289"/>
      <c r="N2453" s="289"/>
      <c r="O2453" s="289" t="s">
        <v>2446</v>
      </c>
      <c r="P2453" s="289" t="s">
        <v>2774</v>
      </c>
      <c r="Q2453" s="186">
        <f t="shared" si="399"/>
        <v>3298175.78</v>
      </c>
      <c r="R2453" s="186">
        <f t="shared" si="400"/>
        <v>3286336.94</v>
      </c>
      <c r="S2453" s="433">
        <v>3286336.94</v>
      </c>
      <c r="T2453" s="433">
        <v>0</v>
      </c>
      <c r="U2453" s="433">
        <v>0</v>
      </c>
      <c r="V2453" s="433">
        <v>0</v>
      </c>
      <c r="W2453" s="433">
        <v>0</v>
      </c>
      <c r="X2453" s="433">
        <v>0</v>
      </c>
      <c r="Y2453" s="433">
        <v>0</v>
      </c>
      <c r="Z2453" s="433">
        <v>0</v>
      </c>
      <c r="AA2453" s="433">
        <v>0</v>
      </c>
      <c r="AB2453" s="433">
        <v>0</v>
      </c>
      <c r="AC2453" s="433">
        <v>0</v>
      </c>
      <c r="AD2453" s="433">
        <v>0</v>
      </c>
      <c r="AE2453" s="433">
        <v>0</v>
      </c>
      <c r="AF2453" s="433">
        <v>0</v>
      </c>
      <c r="AG2453" s="433">
        <v>0</v>
      </c>
      <c r="AH2453" s="433">
        <v>0</v>
      </c>
      <c r="AI2453" s="433">
        <v>0</v>
      </c>
      <c r="AJ2453" s="433">
        <v>11838.84</v>
      </c>
      <c r="AK2453" s="175"/>
      <c r="AL2453" s="175">
        <v>9048310.4199999999</v>
      </c>
      <c r="AM2453" s="175">
        <v>16814519.68</v>
      </c>
      <c r="AN2453" s="175">
        <v>7766209.2599999998</v>
      </c>
    </row>
    <row r="2454" spans="1:40" s="128" customFormat="1" ht="20.3" customHeight="1" x14ac:dyDescent="0.35">
      <c r="A2454" s="256">
        <v>2024</v>
      </c>
      <c r="B2454" s="184">
        <f t="shared" si="401"/>
        <v>1051</v>
      </c>
      <c r="C2454" s="286" t="s">
        <v>4876</v>
      </c>
      <c r="D2454" s="184">
        <v>43742</v>
      </c>
      <c r="E2454" s="287">
        <f>VLOOKUP(D2454,'[1]2023-2025'!$A:$G,7,0)</f>
        <v>2024</v>
      </c>
      <c r="F2454" s="287"/>
      <c r="G2454" s="287" t="s">
        <v>1899</v>
      </c>
      <c r="H2454" s="288">
        <f>INDEX('[1]2023-2025'!$AK:$AK,MATCH(D2454,'[1]2023-2025'!$A:$A,0))</f>
        <v>45065</v>
      </c>
      <c r="I2454" s="288" t="e">
        <v>#N/A</v>
      </c>
      <c r="J2454" s="288">
        <f>VLOOKUP(D2454,[1]Лист3!$A:$AK,37,0)</f>
        <v>45065</v>
      </c>
      <c r="K2454" s="289">
        <f>INDEX('[1]2023-2025'!$G:$G,MATCH(D2454,'[1]2023-2025'!$A:$A,0))</f>
        <v>2024</v>
      </c>
      <c r="L2454" s="289"/>
      <c r="M2454" s="289"/>
      <c r="N2454" s="289"/>
      <c r="O2454" s="289" t="e">
        <v>#N/A</v>
      </c>
      <c r="P2454" s="289" t="e">
        <v>#N/A</v>
      </c>
      <c r="Q2454" s="186">
        <f t="shared" si="399"/>
        <v>302345.34000000003</v>
      </c>
      <c r="R2454" s="186">
        <f t="shared" si="400"/>
        <v>302345.34000000003</v>
      </c>
      <c r="S2454" s="433">
        <v>0</v>
      </c>
      <c r="T2454" s="433">
        <v>0</v>
      </c>
      <c r="U2454" s="433">
        <v>0</v>
      </c>
      <c r="V2454" s="433">
        <v>0</v>
      </c>
      <c r="W2454" s="433">
        <v>0</v>
      </c>
      <c r="X2454" s="433">
        <v>0</v>
      </c>
      <c r="Y2454" s="433">
        <v>0</v>
      </c>
      <c r="Z2454" s="433">
        <v>0</v>
      </c>
      <c r="AA2454" s="433">
        <v>0</v>
      </c>
      <c r="AB2454" s="433">
        <v>0</v>
      </c>
      <c r="AC2454" s="433">
        <v>0</v>
      </c>
      <c r="AD2454" s="433">
        <v>0</v>
      </c>
      <c r="AE2454" s="433">
        <v>0</v>
      </c>
      <c r="AF2454" s="433">
        <v>0</v>
      </c>
      <c r="AG2454" s="433">
        <v>0</v>
      </c>
      <c r="AH2454" s="433">
        <v>302345.34000000003</v>
      </c>
      <c r="AI2454" s="433">
        <v>0</v>
      </c>
      <c r="AJ2454" s="433">
        <v>0</v>
      </c>
      <c r="AK2454" s="175"/>
      <c r="AL2454" s="175">
        <v>22621685.140000001</v>
      </c>
      <c r="AM2454" s="175">
        <v>22924030.48</v>
      </c>
      <c r="AN2454" s="175">
        <v>302345.34000000003</v>
      </c>
    </row>
    <row r="2455" spans="1:40" s="128" customFormat="1" ht="20.3" customHeight="1" x14ac:dyDescent="0.35">
      <c r="A2455" s="256">
        <v>2024</v>
      </c>
      <c r="B2455" s="184">
        <f t="shared" si="401"/>
        <v>1052</v>
      </c>
      <c r="C2455" s="286" t="s">
        <v>1853</v>
      </c>
      <c r="D2455" s="184">
        <v>43792</v>
      </c>
      <c r="E2455" s="287">
        <f>VLOOKUP(D2455,'[1]2023-2025'!$A:$G,7,0)</f>
        <v>2023</v>
      </c>
      <c r="F2455" s="287" t="s">
        <v>2094</v>
      </c>
      <c r="G2455" s="287"/>
      <c r="H2455" s="288">
        <f>INDEX('[1]2023-2025'!$AK:$AK,MATCH(D2455,'[1]2023-2025'!$A:$A,0))</f>
        <v>44789</v>
      </c>
      <c r="I2455" s="288" t="e">
        <v>#N/A</v>
      </c>
      <c r="J2455" s="288" t="e">
        <f>VLOOKUP(D2455,[1]Лист3!$A:$AK,37,0)</f>
        <v>#N/A</v>
      </c>
      <c r="K2455" s="289">
        <f>INDEX('[1]2023-2025'!$G:$G,MATCH(D2455,'[1]2023-2025'!$A:$A,0))</f>
        <v>2023</v>
      </c>
      <c r="L2455" s="289"/>
      <c r="M2455" s="289"/>
      <c r="N2455" s="289"/>
      <c r="O2455" s="289" t="s">
        <v>2776</v>
      </c>
      <c r="P2455" s="289">
        <v>0</v>
      </c>
      <c r="Q2455" s="186">
        <f t="shared" si="399"/>
        <v>2505249.86</v>
      </c>
      <c r="R2455" s="186">
        <f t="shared" si="400"/>
        <v>2458727.59</v>
      </c>
      <c r="S2455" s="433">
        <v>2458727.59</v>
      </c>
      <c r="T2455" s="433">
        <v>0</v>
      </c>
      <c r="U2455" s="433">
        <v>0</v>
      </c>
      <c r="V2455" s="433">
        <v>0</v>
      </c>
      <c r="W2455" s="433">
        <v>0</v>
      </c>
      <c r="X2455" s="433">
        <v>0</v>
      </c>
      <c r="Y2455" s="433">
        <v>0</v>
      </c>
      <c r="Z2455" s="433">
        <v>0</v>
      </c>
      <c r="AA2455" s="433">
        <v>0</v>
      </c>
      <c r="AB2455" s="433">
        <v>0</v>
      </c>
      <c r="AC2455" s="433">
        <v>0</v>
      </c>
      <c r="AD2455" s="433">
        <v>0</v>
      </c>
      <c r="AE2455" s="433">
        <v>0</v>
      </c>
      <c r="AF2455" s="433">
        <v>0</v>
      </c>
      <c r="AG2455" s="433">
        <v>0</v>
      </c>
      <c r="AH2455" s="433">
        <v>0</v>
      </c>
      <c r="AI2455" s="433">
        <v>0</v>
      </c>
      <c r="AJ2455" s="433">
        <v>46522.27</v>
      </c>
      <c r="AK2455" s="175"/>
      <c r="AL2455" s="175">
        <v>14735534.839999998</v>
      </c>
      <c r="AM2455" s="175">
        <v>22172173.739999998</v>
      </c>
      <c r="AN2455" s="175">
        <v>7436638.9000000004</v>
      </c>
    </row>
    <row r="2456" spans="1:40" s="128" customFormat="1" ht="20.3" customHeight="1" x14ac:dyDescent="0.35">
      <c r="A2456" s="256">
        <v>2024</v>
      </c>
      <c r="B2456" s="184">
        <f t="shared" si="401"/>
        <v>1053</v>
      </c>
      <c r="C2456" s="286" t="s">
        <v>1854</v>
      </c>
      <c r="D2456" s="184">
        <v>43794</v>
      </c>
      <c r="E2456" s="287">
        <f>VLOOKUP(D2456,'[1]2023-2025'!$A:$G,7,0)</f>
        <v>2023</v>
      </c>
      <c r="F2456" s="287" t="s">
        <v>2094</v>
      </c>
      <c r="G2456" s="287"/>
      <c r="H2456" s="288">
        <f>INDEX('[1]2023-2025'!$AK:$AK,MATCH(D2456,'[1]2023-2025'!$A:$A,0))</f>
        <v>44789</v>
      </c>
      <c r="I2456" s="288" t="e">
        <v>#N/A</v>
      </c>
      <c r="J2456" s="288" t="e">
        <f>VLOOKUP(D2456,[1]Лист3!$A:$AK,37,0)</f>
        <v>#N/A</v>
      </c>
      <c r="K2456" s="289">
        <f>INDEX('[1]2023-2025'!$G:$G,MATCH(D2456,'[1]2023-2025'!$A:$A,0))</f>
        <v>2023</v>
      </c>
      <c r="L2456" s="289"/>
      <c r="M2456" s="289"/>
      <c r="N2456" s="289"/>
      <c r="O2456" s="289" t="s">
        <v>2776</v>
      </c>
      <c r="P2456" s="289">
        <v>0</v>
      </c>
      <c r="Q2456" s="186">
        <f t="shared" si="399"/>
        <v>1742644.5999999999</v>
      </c>
      <c r="R2456" s="186">
        <f t="shared" si="400"/>
        <v>1708374.19</v>
      </c>
      <c r="S2456" s="433">
        <v>1708374.19</v>
      </c>
      <c r="T2456" s="433">
        <v>0</v>
      </c>
      <c r="U2456" s="433">
        <v>0</v>
      </c>
      <c r="V2456" s="433">
        <v>0</v>
      </c>
      <c r="W2456" s="433">
        <v>0</v>
      </c>
      <c r="X2456" s="433">
        <v>0</v>
      </c>
      <c r="Y2456" s="433">
        <v>0</v>
      </c>
      <c r="Z2456" s="433">
        <v>0</v>
      </c>
      <c r="AA2456" s="433">
        <v>0</v>
      </c>
      <c r="AB2456" s="433">
        <v>0</v>
      </c>
      <c r="AC2456" s="433">
        <v>0</v>
      </c>
      <c r="AD2456" s="433">
        <v>0</v>
      </c>
      <c r="AE2456" s="433">
        <v>0</v>
      </c>
      <c r="AF2456" s="433">
        <v>0</v>
      </c>
      <c r="AG2456" s="433">
        <v>0</v>
      </c>
      <c r="AH2456" s="433">
        <v>0</v>
      </c>
      <c r="AI2456" s="433">
        <v>0</v>
      </c>
      <c r="AJ2456" s="433">
        <v>34270.410000000003</v>
      </c>
      <c r="AK2456" s="175"/>
      <c r="AL2456" s="175">
        <v>11955351.719999999</v>
      </c>
      <c r="AM2456" s="175">
        <v>16850812.68</v>
      </c>
      <c r="AN2456" s="175">
        <v>4895460.96</v>
      </c>
    </row>
    <row r="2457" spans="1:40" s="128" customFormat="1" ht="20.3" customHeight="1" x14ac:dyDescent="0.35">
      <c r="A2457" s="256"/>
      <c r="B2457" s="170" t="s">
        <v>22</v>
      </c>
      <c r="C2457" s="293"/>
      <c r="D2457" s="296" t="s">
        <v>172</v>
      </c>
      <c r="E2457" s="287" t="e">
        <f>VLOOKUP(D2457,'[1]2023-2025'!$A:$G,7,0)</f>
        <v>#N/A</v>
      </c>
      <c r="F2457" s="287"/>
      <c r="G2457" s="287"/>
      <c r="H2457" s="288" t="e">
        <v>#N/A</v>
      </c>
      <c r="I2457" s="288" t="e">
        <v>#N/A</v>
      </c>
      <c r="J2457" s="288" t="e">
        <f>VLOOKUP(D2457,[1]Лист3!$A:$AK,37,0)</f>
        <v>#N/A</v>
      </c>
      <c r="K2457" s="289" t="e">
        <v>#N/A</v>
      </c>
      <c r="L2457" s="289"/>
      <c r="M2457" s="289"/>
      <c r="N2457" s="289"/>
      <c r="O2457" s="289" t="e">
        <v>#N/A</v>
      </c>
      <c r="P2457" s="289"/>
      <c r="Q2457" s="297">
        <f t="shared" ref="Q2457:AJ2457" si="402">SUM(Q2447:Q2456)</f>
        <v>20620391.120000001</v>
      </c>
      <c r="R2457" s="297">
        <f t="shared" si="402"/>
        <v>20305867.450000003</v>
      </c>
      <c r="S2457" s="297">
        <f t="shared" si="402"/>
        <v>7698686.6999999993</v>
      </c>
      <c r="T2457" s="297">
        <f t="shared" si="402"/>
        <v>0</v>
      </c>
      <c r="U2457" s="297">
        <f t="shared" si="402"/>
        <v>0</v>
      </c>
      <c r="V2457" s="297">
        <f t="shared" si="402"/>
        <v>503925.37000000005</v>
      </c>
      <c r="W2457" s="297">
        <f t="shared" si="402"/>
        <v>584636.75</v>
      </c>
      <c r="X2457" s="297">
        <f t="shared" si="402"/>
        <v>533187.75</v>
      </c>
      <c r="Y2457" s="297">
        <f t="shared" si="402"/>
        <v>0</v>
      </c>
      <c r="Z2457" s="297">
        <f t="shared" si="402"/>
        <v>0</v>
      </c>
      <c r="AA2457" s="297">
        <f t="shared" si="402"/>
        <v>10240973.359999999</v>
      </c>
      <c r="AB2457" s="297">
        <f t="shared" si="402"/>
        <v>0</v>
      </c>
      <c r="AC2457" s="297">
        <f t="shared" si="402"/>
        <v>0</v>
      </c>
      <c r="AD2457" s="297">
        <f t="shared" si="402"/>
        <v>0</v>
      </c>
      <c r="AE2457" s="297">
        <f t="shared" si="402"/>
        <v>0</v>
      </c>
      <c r="AF2457" s="297">
        <f t="shared" si="402"/>
        <v>0</v>
      </c>
      <c r="AG2457" s="297">
        <f t="shared" si="402"/>
        <v>442112.18</v>
      </c>
      <c r="AH2457" s="297">
        <f t="shared" si="402"/>
        <v>302345.34000000003</v>
      </c>
      <c r="AI2457" s="297">
        <f t="shared" si="402"/>
        <v>0</v>
      </c>
      <c r="AJ2457" s="297">
        <f t="shared" si="402"/>
        <v>314523.67000000004</v>
      </c>
      <c r="AK2457" s="175"/>
      <c r="AL2457" s="175" t="e">
        <v>#N/A</v>
      </c>
      <c r="AM2457" s="175" t="e">
        <v>#N/A</v>
      </c>
      <c r="AN2457" s="175" t="e">
        <v>#N/A</v>
      </c>
    </row>
    <row r="2458" spans="1:40" s="128" customFormat="1" ht="20.3" customHeight="1" x14ac:dyDescent="0.35">
      <c r="A2458" s="256"/>
      <c r="B2458" s="298"/>
      <c r="C2458" s="311"/>
      <c r="D2458" s="311"/>
      <c r="E2458" s="287">
        <f>VLOOKUP(D2458,'[1]2023-2025'!$A:$G,7,0)</f>
        <v>0</v>
      </c>
      <c r="F2458" s="287"/>
      <c r="G2458" s="287"/>
      <c r="H2458" s="288" t="e">
        <v>#N/A</v>
      </c>
      <c r="I2458" s="288" t="e">
        <v>#N/A</v>
      </c>
      <c r="J2458" s="288" t="e">
        <f>VLOOKUP(D2458,[1]Лист3!$A:$AK,37,0)</f>
        <v>#N/A</v>
      </c>
      <c r="K2458" s="289" t="e">
        <v>#N/A</v>
      </c>
      <c r="L2458" s="289"/>
      <c r="M2458" s="289"/>
      <c r="N2458" s="289"/>
      <c r="O2458" s="289" t="e">
        <v>#N/A</v>
      </c>
      <c r="P2458" s="289"/>
      <c r="Q2458" s="311"/>
      <c r="R2458" s="311"/>
      <c r="S2458" s="316"/>
      <c r="T2458" s="316"/>
      <c r="U2458" s="316"/>
      <c r="V2458" s="316"/>
      <c r="W2458" s="316"/>
      <c r="X2458" s="311" t="s">
        <v>4479</v>
      </c>
      <c r="Y2458" s="316"/>
      <c r="Z2458" s="316"/>
      <c r="AA2458" s="316"/>
      <c r="AB2458" s="316"/>
      <c r="AC2458" s="316"/>
      <c r="AD2458" s="316"/>
      <c r="AE2458" s="316"/>
      <c r="AF2458" s="316"/>
      <c r="AG2458" s="316"/>
      <c r="AH2458" s="316"/>
      <c r="AI2458" s="316"/>
      <c r="AJ2458" s="316"/>
      <c r="AK2458" s="175"/>
      <c r="AL2458" s="175" t="e">
        <v>#N/A</v>
      </c>
      <c r="AM2458" s="175" t="e">
        <v>#N/A</v>
      </c>
      <c r="AN2458" s="175" t="e">
        <v>#N/A</v>
      </c>
    </row>
    <row r="2459" spans="1:40" s="128" customFormat="1" ht="20.3" customHeight="1" x14ac:dyDescent="0.35">
      <c r="A2459" s="256">
        <v>2024</v>
      </c>
      <c r="B2459" s="184">
        <f>B2456+1</f>
        <v>1054</v>
      </c>
      <c r="C2459" s="286" t="s">
        <v>708</v>
      </c>
      <c r="D2459" s="184">
        <v>43853</v>
      </c>
      <c r="E2459" s="287">
        <f>VLOOKUP(D2459,'[1]2023-2025'!$A:$G,7,0)</f>
        <v>2024</v>
      </c>
      <c r="F2459" s="287"/>
      <c r="G2459" s="287" t="s">
        <v>1899</v>
      </c>
      <c r="H2459" s="288">
        <f>INDEX('[1]2023-2025'!$AK:$AK,MATCH(D2459,'[1]2023-2025'!$A:$A,0))</f>
        <v>0</v>
      </c>
      <c r="I2459" s="288" t="e">
        <v>#N/A</v>
      </c>
      <c r="J2459" s="288" t="e">
        <f>VLOOKUP(D2459,[1]Лист3!$A:$AK,37,0)</f>
        <v>#N/A</v>
      </c>
      <c r="K2459" s="289">
        <f>INDEX('[1]2023-2025'!$G:$G,MATCH(D2459,'[1]2023-2025'!$A:$A,0))</f>
        <v>2024</v>
      </c>
      <c r="L2459" s="289"/>
      <c r="M2459" s="289"/>
      <c r="N2459" s="289"/>
      <c r="O2459" s="289" t="e">
        <v>#N/A</v>
      </c>
      <c r="P2459" s="289" t="e">
        <v>#N/A</v>
      </c>
      <c r="Q2459" s="186">
        <f t="shared" ref="Q2459:Q2472" si="403">SUM(S2459:AJ2459)</f>
        <v>647816.63</v>
      </c>
      <c r="R2459" s="186">
        <f t="shared" ref="R2459:R2472" si="404">SUM(S2459:AI2459)</f>
        <v>634243.81999999995</v>
      </c>
      <c r="S2459" s="433">
        <v>0</v>
      </c>
      <c r="T2459" s="433">
        <v>0</v>
      </c>
      <c r="U2459" s="433">
        <v>0</v>
      </c>
      <c r="V2459" s="433">
        <v>0</v>
      </c>
      <c r="W2459" s="433">
        <v>0</v>
      </c>
      <c r="X2459" s="433">
        <v>0</v>
      </c>
      <c r="Y2459" s="433">
        <v>0</v>
      </c>
      <c r="Z2459" s="433">
        <v>0</v>
      </c>
      <c r="AA2459" s="433">
        <v>634243.81999999995</v>
      </c>
      <c r="AB2459" s="433">
        <v>0</v>
      </c>
      <c r="AC2459" s="433">
        <v>0</v>
      </c>
      <c r="AD2459" s="433">
        <v>0</v>
      </c>
      <c r="AE2459" s="433">
        <v>0</v>
      </c>
      <c r="AF2459" s="433">
        <v>0</v>
      </c>
      <c r="AG2459" s="433">
        <v>0</v>
      </c>
      <c r="AH2459" s="433">
        <v>0</v>
      </c>
      <c r="AI2459" s="433">
        <v>0</v>
      </c>
      <c r="AJ2459" s="433">
        <v>13572.81</v>
      </c>
      <c r="AK2459" s="175"/>
      <c r="AL2459" s="175">
        <v>1681753.0900000003</v>
      </c>
      <c r="AM2459" s="175">
        <v>2329569.7200000002</v>
      </c>
      <c r="AN2459" s="175">
        <v>647816.63</v>
      </c>
    </row>
    <row r="2460" spans="1:40" s="128" customFormat="1" ht="20.3" customHeight="1" x14ac:dyDescent="0.35">
      <c r="A2460" s="256">
        <v>2024</v>
      </c>
      <c r="B2460" s="184">
        <f>B2459+1</f>
        <v>1055</v>
      </c>
      <c r="C2460" s="286" t="s">
        <v>709</v>
      </c>
      <c r="D2460" s="184">
        <v>43854</v>
      </c>
      <c r="E2460" s="287">
        <f>VLOOKUP(D2460,'[1]2023-2025'!$A:$G,7,0)</f>
        <v>2024</v>
      </c>
      <c r="F2460" s="287"/>
      <c r="G2460" s="287" t="s">
        <v>1899</v>
      </c>
      <c r="H2460" s="288">
        <f>INDEX('[1]2023-2025'!$AK:$AK,MATCH(D2460,'[1]2023-2025'!$A:$A,0))</f>
        <v>0</v>
      </c>
      <c r="I2460" s="288" t="e">
        <v>#N/A</v>
      </c>
      <c r="J2460" s="288" t="e">
        <f>VLOOKUP(D2460,[1]Лист3!$A:$AK,37,0)</f>
        <v>#N/A</v>
      </c>
      <c r="K2460" s="289">
        <f>INDEX('[1]2023-2025'!$G:$G,MATCH(D2460,'[1]2023-2025'!$A:$A,0))</f>
        <v>2024</v>
      </c>
      <c r="L2460" s="289"/>
      <c r="M2460" s="289"/>
      <c r="N2460" s="289"/>
      <c r="O2460" s="289" t="e">
        <v>#N/A</v>
      </c>
      <c r="P2460" s="289" t="e">
        <v>#N/A</v>
      </c>
      <c r="Q2460" s="186">
        <f t="shared" si="403"/>
        <v>644445.69999999995</v>
      </c>
      <c r="R2460" s="186">
        <f t="shared" si="404"/>
        <v>630943.51</v>
      </c>
      <c r="S2460" s="433">
        <v>0</v>
      </c>
      <c r="T2460" s="433">
        <v>0</v>
      </c>
      <c r="U2460" s="433">
        <v>0</v>
      </c>
      <c r="V2460" s="433">
        <v>0</v>
      </c>
      <c r="W2460" s="433">
        <v>0</v>
      </c>
      <c r="X2460" s="433">
        <v>0</v>
      </c>
      <c r="Y2460" s="433">
        <v>0</v>
      </c>
      <c r="Z2460" s="433">
        <v>0</v>
      </c>
      <c r="AA2460" s="433">
        <v>630943.51</v>
      </c>
      <c r="AB2460" s="433">
        <v>0</v>
      </c>
      <c r="AC2460" s="433">
        <v>0</v>
      </c>
      <c r="AD2460" s="433">
        <v>0</v>
      </c>
      <c r="AE2460" s="433">
        <v>0</v>
      </c>
      <c r="AF2460" s="433">
        <v>0</v>
      </c>
      <c r="AG2460" s="433">
        <v>0</v>
      </c>
      <c r="AH2460" s="433">
        <v>0</v>
      </c>
      <c r="AI2460" s="433">
        <v>0</v>
      </c>
      <c r="AJ2460" s="433">
        <v>13502.19</v>
      </c>
      <c r="AK2460" s="175"/>
      <c r="AL2460" s="175">
        <v>1656832.1900000002</v>
      </c>
      <c r="AM2460" s="175">
        <v>2301277.89</v>
      </c>
      <c r="AN2460" s="175">
        <v>644445.69999999995</v>
      </c>
    </row>
    <row r="2461" spans="1:40" s="128" customFormat="1" ht="20.3" customHeight="1" x14ac:dyDescent="0.35">
      <c r="A2461" s="256">
        <v>2024</v>
      </c>
      <c r="B2461" s="184">
        <f t="shared" ref="B2461:B2472" si="405">B2460+1</f>
        <v>1056</v>
      </c>
      <c r="C2461" s="286" t="s">
        <v>710</v>
      </c>
      <c r="D2461" s="184">
        <v>43855</v>
      </c>
      <c r="E2461" s="287">
        <f>VLOOKUP(D2461,'[1]2023-2025'!$A:$G,7,0)</f>
        <v>2024</v>
      </c>
      <c r="F2461" s="287"/>
      <c r="G2461" s="287" t="s">
        <v>1899</v>
      </c>
      <c r="H2461" s="288">
        <f>INDEX('[1]2023-2025'!$AK:$AK,MATCH(D2461,'[1]2023-2025'!$A:$A,0))</f>
        <v>0</v>
      </c>
      <c r="I2461" s="288" t="e">
        <v>#N/A</v>
      </c>
      <c r="J2461" s="288" t="e">
        <f>VLOOKUP(D2461,[1]Лист3!$A:$AK,37,0)</f>
        <v>#N/A</v>
      </c>
      <c r="K2461" s="289">
        <f>INDEX('[1]2023-2025'!$G:$G,MATCH(D2461,'[1]2023-2025'!$A:$A,0))</f>
        <v>2024</v>
      </c>
      <c r="L2461" s="289"/>
      <c r="M2461" s="289"/>
      <c r="N2461" s="289"/>
      <c r="O2461" s="289" t="e">
        <v>#N/A</v>
      </c>
      <c r="P2461" s="289" t="e">
        <v>#N/A</v>
      </c>
      <c r="Q2461" s="186">
        <f t="shared" si="403"/>
        <v>672546.64999999991</v>
      </c>
      <c r="R2461" s="186">
        <f t="shared" si="404"/>
        <v>658455.69999999995</v>
      </c>
      <c r="S2461" s="433">
        <v>0</v>
      </c>
      <c r="T2461" s="433">
        <v>0</v>
      </c>
      <c r="U2461" s="433">
        <v>0</v>
      </c>
      <c r="V2461" s="433">
        <v>0</v>
      </c>
      <c r="W2461" s="433">
        <v>0</v>
      </c>
      <c r="X2461" s="433">
        <v>0</v>
      </c>
      <c r="Y2461" s="433">
        <v>0</v>
      </c>
      <c r="Z2461" s="433">
        <v>0</v>
      </c>
      <c r="AA2461" s="433">
        <v>658455.69999999995</v>
      </c>
      <c r="AB2461" s="433">
        <v>0</v>
      </c>
      <c r="AC2461" s="433">
        <v>0</v>
      </c>
      <c r="AD2461" s="433">
        <v>0</v>
      </c>
      <c r="AE2461" s="433">
        <v>0</v>
      </c>
      <c r="AF2461" s="433">
        <v>0</v>
      </c>
      <c r="AG2461" s="433">
        <v>0</v>
      </c>
      <c r="AH2461" s="433">
        <v>0</v>
      </c>
      <c r="AI2461" s="433">
        <v>0</v>
      </c>
      <c r="AJ2461" s="433">
        <v>14090.95</v>
      </c>
      <c r="AK2461" s="175"/>
      <c r="AL2461" s="175">
        <v>1638964.3900000001</v>
      </c>
      <c r="AM2461" s="175">
        <v>2311511.04</v>
      </c>
      <c r="AN2461" s="175">
        <v>672546.64999999991</v>
      </c>
    </row>
    <row r="2462" spans="1:40" s="128" customFormat="1" ht="20.3" customHeight="1" x14ac:dyDescent="0.35">
      <c r="A2462" s="256">
        <v>2024</v>
      </c>
      <c r="B2462" s="184">
        <f t="shared" si="405"/>
        <v>1057</v>
      </c>
      <c r="C2462" s="286" t="s">
        <v>711</v>
      </c>
      <c r="D2462" s="184">
        <v>43856</v>
      </c>
      <c r="E2462" s="287">
        <f>VLOOKUP(D2462,'[1]2023-2025'!$A:$G,7,0)</f>
        <v>2024</v>
      </c>
      <c r="F2462" s="287"/>
      <c r="G2462" s="287" t="s">
        <v>1899</v>
      </c>
      <c r="H2462" s="288">
        <f>INDEX('[1]2023-2025'!$AK:$AK,MATCH(D2462,'[1]2023-2025'!$A:$A,0))</f>
        <v>0</v>
      </c>
      <c r="I2462" s="288" t="e">
        <v>#N/A</v>
      </c>
      <c r="J2462" s="288" t="e">
        <f>VLOOKUP(D2462,[1]Лист3!$A:$AK,37,0)</f>
        <v>#N/A</v>
      </c>
      <c r="K2462" s="289">
        <f>INDEX('[1]2023-2025'!$G:$G,MATCH(D2462,'[1]2023-2025'!$A:$A,0))</f>
        <v>2024</v>
      </c>
      <c r="L2462" s="289"/>
      <c r="M2462" s="289"/>
      <c r="N2462" s="289"/>
      <c r="O2462" s="289" t="e">
        <v>#N/A</v>
      </c>
      <c r="P2462" s="289" t="e">
        <v>#N/A</v>
      </c>
      <c r="Q2462" s="186">
        <f t="shared" si="403"/>
        <v>659429.34000000008</v>
      </c>
      <c r="R2462" s="186">
        <f t="shared" si="404"/>
        <v>646281.41</v>
      </c>
      <c r="S2462" s="433">
        <v>0</v>
      </c>
      <c r="T2462" s="433">
        <v>0</v>
      </c>
      <c r="U2462" s="433">
        <v>0</v>
      </c>
      <c r="V2462" s="433">
        <v>0</v>
      </c>
      <c r="W2462" s="433">
        <v>0</v>
      </c>
      <c r="X2462" s="433">
        <v>0</v>
      </c>
      <c r="Y2462" s="433">
        <v>0</v>
      </c>
      <c r="Z2462" s="433">
        <v>0</v>
      </c>
      <c r="AA2462" s="433">
        <v>646281.41</v>
      </c>
      <c r="AB2462" s="433">
        <v>0</v>
      </c>
      <c r="AC2462" s="433">
        <v>0</v>
      </c>
      <c r="AD2462" s="433">
        <v>0</v>
      </c>
      <c r="AE2462" s="433">
        <v>0</v>
      </c>
      <c r="AF2462" s="433">
        <v>0</v>
      </c>
      <c r="AG2462" s="433">
        <v>0</v>
      </c>
      <c r="AH2462" s="433">
        <v>0</v>
      </c>
      <c r="AI2462" s="433">
        <v>0</v>
      </c>
      <c r="AJ2462" s="433">
        <v>13147.93</v>
      </c>
      <c r="AK2462" s="175"/>
      <c r="AL2462" s="175">
        <v>1748394.66</v>
      </c>
      <c r="AM2462" s="175">
        <v>2407824</v>
      </c>
      <c r="AN2462" s="175">
        <v>659429.34000000008</v>
      </c>
    </row>
    <row r="2463" spans="1:40" s="128" customFormat="1" ht="20.3" customHeight="1" x14ac:dyDescent="0.35">
      <c r="A2463" s="256">
        <v>2024</v>
      </c>
      <c r="B2463" s="184">
        <f t="shared" si="405"/>
        <v>1058</v>
      </c>
      <c r="C2463" s="286" t="s">
        <v>712</v>
      </c>
      <c r="D2463" s="184">
        <v>43890</v>
      </c>
      <c r="E2463" s="287">
        <f>VLOOKUP(D2463,'[1]2023-2025'!$A:$G,7,0)</f>
        <v>2024</v>
      </c>
      <c r="F2463" s="287"/>
      <c r="G2463" s="287" t="s">
        <v>1899</v>
      </c>
      <c r="H2463" s="288">
        <f>INDEX('[1]2023-2025'!$AK:$AK,MATCH(D2463,'[1]2023-2025'!$A:$A,0))</f>
        <v>0</v>
      </c>
      <c r="I2463" s="288" t="e">
        <v>#N/A</v>
      </c>
      <c r="J2463" s="288" t="e">
        <f>VLOOKUP(D2463,[1]Лист3!$A:$AK,37,0)</f>
        <v>#N/A</v>
      </c>
      <c r="K2463" s="289">
        <f>INDEX('[1]2023-2025'!$G:$G,MATCH(D2463,'[1]2023-2025'!$A:$A,0))</f>
        <v>2024</v>
      </c>
      <c r="L2463" s="289"/>
      <c r="M2463" s="289"/>
      <c r="N2463" s="289"/>
      <c r="O2463" s="289" t="e">
        <v>#N/A</v>
      </c>
      <c r="P2463" s="289" t="e">
        <v>#N/A</v>
      </c>
      <c r="Q2463" s="186">
        <f t="shared" si="403"/>
        <v>745882.97</v>
      </c>
      <c r="R2463" s="186">
        <f t="shared" si="404"/>
        <v>730255.51</v>
      </c>
      <c r="S2463" s="433">
        <v>0</v>
      </c>
      <c r="T2463" s="433">
        <v>0</v>
      </c>
      <c r="U2463" s="433">
        <v>0</v>
      </c>
      <c r="V2463" s="433">
        <v>0</v>
      </c>
      <c r="W2463" s="433">
        <v>0</v>
      </c>
      <c r="X2463" s="433">
        <v>0</v>
      </c>
      <c r="Y2463" s="433">
        <v>0</v>
      </c>
      <c r="Z2463" s="433">
        <v>0</v>
      </c>
      <c r="AA2463" s="433">
        <v>730255.51</v>
      </c>
      <c r="AB2463" s="433">
        <v>0</v>
      </c>
      <c r="AC2463" s="433">
        <v>0</v>
      </c>
      <c r="AD2463" s="433">
        <v>0</v>
      </c>
      <c r="AE2463" s="433">
        <v>0</v>
      </c>
      <c r="AF2463" s="433">
        <v>0</v>
      </c>
      <c r="AG2463" s="433">
        <v>0</v>
      </c>
      <c r="AH2463" s="433">
        <v>0</v>
      </c>
      <c r="AI2463" s="433">
        <v>0</v>
      </c>
      <c r="AJ2463" s="433">
        <v>15627.46</v>
      </c>
      <c r="AK2463" s="175"/>
      <c r="AL2463" s="175">
        <v>1693242.89</v>
      </c>
      <c r="AM2463" s="175">
        <v>2439125.86</v>
      </c>
      <c r="AN2463" s="175">
        <v>745882.97</v>
      </c>
    </row>
    <row r="2464" spans="1:40" s="128" customFormat="1" ht="20.3" customHeight="1" x14ac:dyDescent="0.35">
      <c r="A2464" s="256">
        <v>2024</v>
      </c>
      <c r="B2464" s="184">
        <f t="shared" si="405"/>
        <v>1059</v>
      </c>
      <c r="C2464" s="286" t="s">
        <v>713</v>
      </c>
      <c r="D2464" s="184">
        <v>43884</v>
      </c>
      <c r="E2464" s="287">
        <f>VLOOKUP(D2464,'[1]2023-2025'!$A:$G,7,0)</f>
        <v>2024</v>
      </c>
      <c r="F2464" s="287"/>
      <c r="G2464" s="287" t="s">
        <v>1899</v>
      </c>
      <c r="H2464" s="288">
        <f>INDEX('[1]2023-2025'!$AK:$AK,MATCH(D2464,'[1]2023-2025'!$A:$A,0))</f>
        <v>0</v>
      </c>
      <c r="I2464" s="288" t="e">
        <v>#N/A</v>
      </c>
      <c r="J2464" s="288" t="e">
        <f>VLOOKUP(D2464,[1]Лист3!$A:$AK,37,0)</f>
        <v>#N/A</v>
      </c>
      <c r="K2464" s="289">
        <f>INDEX('[1]2023-2025'!$G:$G,MATCH(D2464,'[1]2023-2025'!$A:$A,0))</f>
        <v>2024</v>
      </c>
      <c r="L2464" s="289"/>
      <c r="M2464" s="289"/>
      <c r="N2464" s="289"/>
      <c r="O2464" s="289" t="e">
        <v>#N/A</v>
      </c>
      <c r="P2464" s="289" t="e">
        <v>#N/A</v>
      </c>
      <c r="Q2464" s="186">
        <f t="shared" si="403"/>
        <v>904062.33</v>
      </c>
      <c r="R2464" s="186">
        <f t="shared" si="404"/>
        <v>889206.7</v>
      </c>
      <c r="S2464" s="433">
        <v>0</v>
      </c>
      <c r="T2464" s="433">
        <v>0</v>
      </c>
      <c r="U2464" s="433">
        <v>0</v>
      </c>
      <c r="V2464" s="433">
        <v>0</v>
      </c>
      <c r="W2464" s="433">
        <v>0</v>
      </c>
      <c r="X2464" s="433">
        <v>0</v>
      </c>
      <c r="Y2464" s="433">
        <v>0</v>
      </c>
      <c r="Z2464" s="433">
        <v>0</v>
      </c>
      <c r="AA2464" s="433">
        <v>889206.7</v>
      </c>
      <c r="AB2464" s="433">
        <v>0</v>
      </c>
      <c r="AC2464" s="433">
        <v>0</v>
      </c>
      <c r="AD2464" s="433">
        <v>0</v>
      </c>
      <c r="AE2464" s="433">
        <v>0</v>
      </c>
      <c r="AF2464" s="433">
        <v>0</v>
      </c>
      <c r="AG2464" s="433">
        <v>0</v>
      </c>
      <c r="AH2464" s="433">
        <v>0</v>
      </c>
      <c r="AI2464" s="433">
        <v>0</v>
      </c>
      <c r="AJ2464" s="433">
        <v>14855.63</v>
      </c>
      <c r="AK2464" s="175"/>
      <c r="AL2464" s="175">
        <v>1173287.77</v>
      </c>
      <c r="AM2464" s="175">
        <v>2077350.1</v>
      </c>
      <c r="AN2464" s="175">
        <v>904062.33</v>
      </c>
    </row>
    <row r="2465" spans="1:40" s="128" customFormat="1" ht="20.3" customHeight="1" x14ac:dyDescent="0.35">
      <c r="A2465" s="256">
        <v>2024</v>
      </c>
      <c r="B2465" s="184">
        <f t="shared" si="405"/>
        <v>1060</v>
      </c>
      <c r="C2465" s="286" t="s">
        <v>714</v>
      </c>
      <c r="D2465" s="184">
        <v>43885</v>
      </c>
      <c r="E2465" s="287">
        <f>VLOOKUP(D2465,'[1]2023-2025'!$A:$G,7,0)</f>
        <v>2024</v>
      </c>
      <c r="F2465" s="287"/>
      <c r="G2465" s="287" t="s">
        <v>1899</v>
      </c>
      <c r="H2465" s="288">
        <f>INDEX('[1]2023-2025'!$AK:$AK,MATCH(D2465,'[1]2023-2025'!$A:$A,0))</f>
        <v>0</v>
      </c>
      <c r="I2465" s="288" t="e">
        <v>#N/A</v>
      </c>
      <c r="J2465" s="288" t="e">
        <f>VLOOKUP(D2465,[1]Лист3!$A:$AK,37,0)</f>
        <v>#N/A</v>
      </c>
      <c r="K2465" s="289">
        <f>INDEX('[1]2023-2025'!$G:$G,MATCH(D2465,'[1]2023-2025'!$A:$A,0))</f>
        <v>2024</v>
      </c>
      <c r="L2465" s="289"/>
      <c r="M2465" s="289"/>
      <c r="N2465" s="289"/>
      <c r="O2465" s="289" t="e">
        <v>#N/A</v>
      </c>
      <c r="P2465" s="289" t="e">
        <v>#N/A</v>
      </c>
      <c r="Q2465" s="186">
        <f t="shared" si="403"/>
        <v>795474.48</v>
      </c>
      <c r="R2465" s="186">
        <f t="shared" si="404"/>
        <v>780585.13</v>
      </c>
      <c r="S2465" s="433">
        <v>0</v>
      </c>
      <c r="T2465" s="433">
        <v>0</v>
      </c>
      <c r="U2465" s="433">
        <v>0</v>
      </c>
      <c r="V2465" s="433">
        <v>0</v>
      </c>
      <c r="W2465" s="433">
        <v>0</v>
      </c>
      <c r="X2465" s="433">
        <v>0</v>
      </c>
      <c r="Y2465" s="433">
        <v>0</v>
      </c>
      <c r="Z2465" s="433">
        <v>0</v>
      </c>
      <c r="AA2465" s="433">
        <v>780585.13</v>
      </c>
      <c r="AB2465" s="433">
        <v>0</v>
      </c>
      <c r="AC2465" s="433">
        <v>0</v>
      </c>
      <c r="AD2465" s="433">
        <v>0</v>
      </c>
      <c r="AE2465" s="433">
        <v>0</v>
      </c>
      <c r="AF2465" s="433">
        <v>0</v>
      </c>
      <c r="AG2465" s="433">
        <v>0</v>
      </c>
      <c r="AH2465" s="433">
        <v>0</v>
      </c>
      <c r="AI2465" s="433">
        <v>0</v>
      </c>
      <c r="AJ2465" s="433">
        <v>14889.35</v>
      </c>
      <c r="AK2465" s="175"/>
      <c r="AL2465" s="175">
        <v>1621378.8599999999</v>
      </c>
      <c r="AM2465" s="175">
        <v>2416853.34</v>
      </c>
      <c r="AN2465" s="175">
        <v>795474.48</v>
      </c>
    </row>
    <row r="2466" spans="1:40" s="128" customFormat="1" ht="20.3" customHeight="1" x14ac:dyDescent="0.35">
      <c r="A2466" s="256">
        <v>2024</v>
      </c>
      <c r="B2466" s="184">
        <f t="shared" si="405"/>
        <v>1061</v>
      </c>
      <c r="C2466" s="286" t="s">
        <v>1493</v>
      </c>
      <c r="D2466" s="184">
        <v>43873</v>
      </c>
      <c r="E2466" s="287">
        <f>VLOOKUP(D2466,'[1]2023-2025'!$A:$G,7,0)</f>
        <v>2024</v>
      </c>
      <c r="F2466" s="287"/>
      <c r="G2466" s="287" t="s">
        <v>1899</v>
      </c>
      <c r="H2466" s="288">
        <f>INDEX('[1]2023-2025'!$AK:$AK,MATCH(D2466,'[1]2023-2025'!$A:$A,0))</f>
        <v>45001</v>
      </c>
      <c r="I2466" s="288" t="e">
        <v>#N/A</v>
      </c>
      <c r="J2466" s="288" t="e">
        <f>VLOOKUP(D2466,[1]Лист3!$A:$AK,37,0)</f>
        <v>#N/A</v>
      </c>
      <c r="K2466" s="289">
        <f>INDEX('[1]2023-2025'!$G:$G,MATCH(D2466,'[1]2023-2025'!$A:$A,0))</f>
        <v>2024</v>
      </c>
      <c r="L2466" s="289"/>
      <c r="M2466" s="289"/>
      <c r="N2466" s="289"/>
      <c r="O2466" s="289" t="e">
        <v>#N/A</v>
      </c>
      <c r="P2466" s="289" t="e">
        <v>#N/A</v>
      </c>
      <c r="Q2466" s="186">
        <f t="shared" si="403"/>
        <v>700826.19000000006</v>
      </c>
      <c r="R2466" s="186">
        <f t="shared" si="404"/>
        <v>687665.59000000008</v>
      </c>
      <c r="S2466" s="433">
        <v>0</v>
      </c>
      <c r="T2466" s="433">
        <v>0</v>
      </c>
      <c r="U2466" s="433">
        <v>0</v>
      </c>
      <c r="V2466" s="433">
        <v>0</v>
      </c>
      <c r="W2466" s="433">
        <v>0</v>
      </c>
      <c r="X2466" s="433">
        <v>0</v>
      </c>
      <c r="Y2466" s="433">
        <v>0</v>
      </c>
      <c r="Z2466" s="433">
        <v>0</v>
      </c>
      <c r="AA2466" s="433">
        <v>687665.59000000008</v>
      </c>
      <c r="AB2466" s="433">
        <v>0</v>
      </c>
      <c r="AC2466" s="433">
        <v>0</v>
      </c>
      <c r="AD2466" s="433">
        <v>0</v>
      </c>
      <c r="AE2466" s="433">
        <v>0</v>
      </c>
      <c r="AF2466" s="433">
        <v>0</v>
      </c>
      <c r="AG2466" s="433">
        <v>0</v>
      </c>
      <c r="AH2466" s="433">
        <v>0</v>
      </c>
      <c r="AI2466" s="433">
        <v>0</v>
      </c>
      <c r="AJ2466" s="433">
        <v>13160.6</v>
      </c>
      <c r="AK2466" s="175"/>
      <c r="AL2466" s="175">
        <v>1058691.2999999998</v>
      </c>
      <c r="AM2466" s="175">
        <v>1759517.49</v>
      </c>
      <c r="AN2466" s="175">
        <v>700826.19000000006</v>
      </c>
    </row>
    <row r="2467" spans="1:40" s="128" customFormat="1" ht="20.3" customHeight="1" x14ac:dyDescent="0.35">
      <c r="A2467" s="256">
        <v>2024</v>
      </c>
      <c r="B2467" s="184">
        <f t="shared" si="405"/>
        <v>1062</v>
      </c>
      <c r="C2467" s="286" t="s">
        <v>1494</v>
      </c>
      <c r="D2467" s="184">
        <v>43874</v>
      </c>
      <c r="E2467" s="287">
        <f>VLOOKUP(D2467,'[1]2023-2025'!$A:$G,7,0)</f>
        <v>2024</v>
      </c>
      <c r="F2467" s="287"/>
      <c r="G2467" s="287" t="s">
        <v>1899</v>
      </c>
      <c r="H2467" s="288">
        <f>INDEX('[1]2023-2025'!$AK:$AK,MATCH(D2467,'[1]2023-2025'!$A:$A,0))</f>
        <v>45001</v>
      </c>
      <c r="I2467" s="288" t="e">
        <v>#N/A</v>
      </c>
      <c r="J2467" s="288" t="e">
        <f>VLOOKUP(D2467,[1]Лист3!$A:$AK,37,0)</f>
        <v>#N/A</v>
      </c>
      <c r="K2467" s="289">
        <f>INDEX('[1]2023-2025'!$G:$G,MATCH(D2467,'[1]2023-2025'!$A:$A,0))</f>
        <v>2024</v>
      </c>
      <c r="L2467" s="289"/>
      <c r="M2467" s="289"/>
      <c r="N2467" s="289"/>
      <c r="O2467" s="289" t="e">
        <v>#N/A</v>
      </c>
      <c r="P2467" s="289" t="e">
        <v>#N/A</v>
      </c>
      <c r="Q2467" s="186">
        <f t="shared" si="403"/>
        <v>810829.95</v>
      </c>
      <c r="R2467" s="186">
        <f t="shared" si="404"/>
        <v>793841.74</v>
      </c>
      <c r="S2467" s="433">
        <v>0</v>
      </c>
      <c r="T2467" s="433">
        <v>0</v>
      </c>
      <c r="U2467" s="433">
        <v>0</v>
      </c>
      <c r="V2467" s="433">
        <v>0</v>
      </c>
      <c r="W2467" s="433">
        <v>0</v>
      </c>
      <c r="X2467" s="433">
        <v>0</v>
      </c>
      <c r="Y2467" s="433">
        <v>0</v>
      </c>
      <c r="Z2467" s="433">
        <v>0</v>
      </c>
      <c r="AA2467" s="433">
        <v>793841.74</v>
      </c>
      <c r="AB2467" s="433">
        <v>0</v>
      </c>
      <c r="AC2467" s="433">
        <v>0</v>
      </c>
      <c r="AD2467" s="433">
        <v>0</v>
      </c>
      <c r="AE2467" s="433">
        <v>0</v>
      </c>
      <c r="AF2467" s="433">
        <v>0</v>
      </c>
      <c r="AG2467" s="433">
        <v>0</v>
      </c>
      <c r="AH2467" s="433">
        <v>0</v>
      </c>
      <c r="AI2467" s="433">
        <v>0</v>
      </c>
      <c r="AJ2467" s="433">
        <v>16988.21</v>
      </c>
      <c r="AK2467" s="175"/>
      <c r="AL2467" s="175">
        <v>1578333.47</v>
      </c>
      <c r="AM2467" s="175">
        <v>2389163.42</v>
      </c>
      <c r="AN2467" s="175">
        <v>810829.95</v>
      </c>
    </row>
    <row r="2468" spans="1:40" s="128" customFormat="1" ht="20.3" customHeight="1" x14ac:dyDescent="0.35">
      <c r="A2468" s="256">
        <v>2024</v>
      </c>
      <c r="B2468" s="184">
        <f t="shared" si="405"/>
        <v>1063</v>
      </c>
      <c r="C2468" s="286" t="s">
        <v>1495</v>
      </c>
      <c r="D2468" s="184">
        <v>43876</v>
      </c>
      <c r="E2468" s="287">
        <f>VLOOKUP(D2468,'[1]2023-2025'!$A:$G,7,0)</f>
        <v>2024</v>
      </c>
      <c r="F2468" s="287"/>
      <c r="G2468" s="287" t="s">
        <v>1899</v>
      </c>
      <c r="H2468" s="288">
        <f>INDEX('[1]2023-2025'!$AK:$AK,MATCH(D2468,'[1]2023-2025'!$A:$A,0))</f>
        <v>0</v>
      </c>
      <c r="I2468" s="288" t="e">
        <v>#N/A</v>
      </c>
      <c r="J2468" s="288" t="e">
        <f>VLOOKUP(D2468,[1]Лист3!$A:$AK,37,0)</f>
        <v>#N/A</v>
      </c>
      <c r="K2468" s="289">
        <f>INDEX('[1]2023-2025'!$G:$G,MATCH(D2468,'[1]2023-2025'!$A:$A,0))</f>
        <v>2024</v>
      </c>
      <c r="L2468" s="289"/>
      <c r="M2468" s="289"/>
      <c r="N2468" s="289"/>
      <c r="O2468" s="289" t="e">
        <v>#N/A</v>
      </c>
      <c r="P2468" s="289" t="e">
        <v>#N/A</v>
      </c>
      <c r="Q2468" s="186">
        <f t="shared" si="403"/>
        <v>616219.91</v>
      </c>
      <c r="R2468" s="186">
        <f t="shared" si="404"/>
        <v>604801.14</v>
      </c>
      <c r="S2468" s="433">
        <v>0</v>
      </c>
      <c r="T2468" s="433">
        <v>0</v>
      </c>
      <c r="U2468" s="433">
        <v>0</v>
      </c>
      <c r="V2468" s="433">
        <v>0</v>
      </c>
      <c r="W2468" s="433">
        <v>0</v>
      </c>
      <c r="X2468" s="433">
        <v>0</v>
      </c>
      <c r="Y2468" s="433">
        <v>0</v>
      </c>
      <c r="Z2468" s="433">
        <v>0</v>
      </c>
      <c r="AA2468" s="433">
        <v>604801.14</v>
      </c>
      <c r="AB2468" s="433">
        <v>0</v>
      </c>
      <c r="AC2468" s="433">
        <v>0</v>
      </c>
      <c r="AD2468" s="433">
        <v>0</v>
      </c>
      <c r="AE2468" s="433">
        <v>0</v>
      </c>
      <c r="AF2468" s="433">
        <v>0</v>
      </c>
      <c r="AG2468" s="433">
        <v>0</v>
      </c>
      <c r="AH2468" s="433">
        <v>0</v>
      </c>
      <c r="AI2468" s="433">
        <v>0</v>
      </c>
      <c r="AJ2468" s="433">
        <v>11418.77</v>
      </c>
      <c r="AK2468" s="175"/>
      <c r="AL2468" s="175">
        <v>1390099.54</v>
      </c>
      <c r="AM2468" s="175">
        <v>2006319.45</v>
      </c>
      <c r="AN2468" s="175">
        <v>616219.91</v>
      </c>
    </row>
    <row r="2469" spans="1:40" s="128" customFormat="1" ht="20.3" customHeight="1" x14ac:dyDescent="0.35">
      <c r="A2469" s="256">
        <v>2024</v>
      </c>
      <c r="B2469" s="184">
        <f t="shared" si="405"/>
        <v>1064</v>
      </c>
      <c r="C2469" s="286" t="s">
        <v>1496</v>
      </c>
      <c r="D2469" s="184">
        <v>43862</v>
      </c>
      <c r="E2469" s="287">
        <f>VLOOKUP(D2469,'[1]2023-2025'!$A:$G,7,0)</f>
        <v>2024</v>
      </c>
      <c r="F2469" s="287"/>
      <c r="G2469" s="287" t="s">
        <v>1899</v>
      </c>
      <c r="H2469" s="288">
        <f>INDEX('[1]2023-2025'!$AK:$AK,MATCH(D2469,'[1]2023-2025'!$A:$A,0))</f>
        <v>0</v>
      </c>
      <c r="I2469" s="288" t="e">
        <v>#N/A</v>
      </c>
      <c r="J2469" s="288" t="e">
        <f>VLOOKUP(D2469,[1]Лист3!$A:$AK,37,0)</f>
        <v>#N/A</v>
      </c>
      <c r="K2469" s="289">
        <f>INDEX('[1]2023-2025'!$G:$G,MATCH(D2469,'[1]2023-2025'!$A:$A,0))</f>
        <v>2024</v>
      </c>
      <c r="L2469" s="289"/>
      <c r="M2469" s="289"/>
      <c r="N2469" s="289"/>
      <c r="O2469" s="289" t="e">
        <v>#N/A</v>
      </c>
      <c r="P2469" s="289" t="e">
        <v>#N/A</v>
      </c>
      <c r="Q2469" s="186">
        <f t="shared" si="403"/>
        <v>772427.62</v>
      </c>
      <c r="R2469" s="186">
        <f t="shared" si="404"/>
        <v>756244</v>
      </c>
      <c r="S2469" s="433">
        <v>0</v>
      </c>
      <c r="T2469" s="433">
        <v>0</v>
      </c>
      <c r="U2469" s="433">
        <v>0</v>
      </c>
      <c r="V2469" s="433">
        <v>0</v>
      </c>
      <c r="W2469" s="433">
        <v>0</v>
      </c>
      <c r="X2469" s="433">
        <v>0</v>
      </c>
      <c r="Y2469" s="433">
        <v>0</v>
      </c>
      <c r="Z2469" s="433">
        <v>0</v>
      </c>
      <c r="AA2469" s="433">
        <v>756244</v>
      </c>
      <c r="AB2469" s="433">
        <v>0</v>
      </c>
      <c r="AC2469" s="433">
        <v>0</v>
      </c>
      <c r="AD2469" s="433">
        <v>0</v>
      </c>
      <c r="AE2469" s="433">
        <v>0</v>
      </c>
      <c r="AF2469" s="433">
        <v>0</v>
      </c>
      <c r="AG2469" s="433">
        <v>0</v>
      </c>
      <c r="AH2469" s="433">
        <v>0</v>
      </c>
      <c r="AI2469" s="433">
        <v>0</v>
      </c>
      <c r="AJ2469" s="433">
        <v>16183.62</v>
      </c>
      <c r="AK2469" s="175"/>
      <c r="AL2469" s="175">
        <v>1734719.12</v>
      </c>
      <c r="AM2469" s="175">
        <v>2507146.7400000002</v>
      </c>
      <c r="AN2469" s="175">
        <v>772427.62</v>
      </c>
    </row>
    <row r="2470" spans="1:40" s="128" customFormat="1" ht="20.3" customHeight="1" x14ac:dyDescent="0.35">
      <c r="A2470" s="256">
        <v>2024</v>
      </c>
      <c r="B2470" s="184">
        <f t="shared" si="405"/>
        <v>1065</v>
      </c>
      <c r="C2470" s="286" t="s">
        <v>1498</v>
      </c>
      <c r="D2470" s="184">
        <v>43911</v>
      </c>
      <c r="E2470" s="287">
        <f>VLOOKUP(D2470,'[1]2023-2025'!$A:$G,7,0)</f>
        <v>2024</v>
      </c>
      <c r="F2470" s="287"/>
      <c r="G2470" s="287" t="s">
        <v>1899</v>
      </c>
      <c r="H2470" s="288">
        <f>INDEX('[1]2023-2025'!$AK:$AK,MATCH(D2470,'[1]2023-2025'!$A:$A,0))</f>
        <v>0</v>
      </c>
      <c r="I2470" s="288" t="e">
        <v>#N/A</v>
      </c>
      <c r="J2470" s="288" t="e">
        <f>VLOOKUP(D2470,[1]Лист3!$A:$AK,37,0)</f>
        <v>#N/A</v>
      </c>
      <c r="K2470" s="289">
        <f>INDEX('[1]2023-2025'!$G:$G,MATCH(D2470,'[1]2023-2025'!$A:$A,0))</f>
        <v>2024</v>
      </c>
      <c r="L2470" s="289"/>
      <c r="M2470" s="289"/>
      <c r="N2470" s="289"/>
      <c r="O2470" s="289" t="e">
        <v>#N/A</v>
      </c>
      <c r="P2470" s="289" t="e">
        <v>#N/A</v>
      </c>
      <c r="Q2470" s="186">
        <f t="shared" si="403"/>
        <v>758640.96000000008</v>
      </c>
      <c r="R2470" s="186">
        <f t="shared" si="404"/>
        <v>743766.4</v>
      </c>
      <c r="S2470" s="433">
        <v>0</v>
      </c>
      <c r="T2470" s="433">
        <v>0</v>
      </c>
      <c r="U2470" s="433">
        <v>0</v>
      </c>
      <c r="V2470" s="433">
        <v>0</v>
      </c>
      <c r="W2470" s="433">
        <v>0</v>
      </c>
      <c r="X2470" s="433">
        <v>0</v>
      </c>
      <c r="Y2470" s="433">
        <v>0</v>
      </c>
      <c r="Z2470" s="433">
        <v>0</v>
      </c>
      <c r="AA2470" s="433">
        <v>743766.4</v>
      </c>
      <c r="AB2470" s="433">
        <v>0</v>
      </c>
      <c r="AC2470" s="433">
        <v>0</v>
      </c>
      <c r="AD2470" s="433">
        <v>0</v>
      </c>
      <c r="AE2470" s="433">
        <v>0</v>
      </c>
      <c r="AF2470" s="433">
        <v>0</v>
      </c>
      <c r="AG2470" s="433">
        <v>0</v>
      </c>
      <c r="AH2470" s="433">
        <v>0</v>
      </c>
      <c r="AI2470" s="433">
        <v>0</v>
      </c>
      <c r="AJ2470" s="433">
        <v>14874.56</v>
      </c>
      <c r="AK2470" s="175"/>
      <c r="AL2470" s="175">
        <v>1580560</v>
      </c>
      <c r="AM2470" s="175">
        <v>2339200.96</v>
      </c>
      <c r="AN2470" s="175">
        <v>758640.96000000008</v>
      </c>
    </row>
    <row r="2471" spans="1:40" s="128" customFormat="1" ht="20.3" customHeight="1" x14ac:dyDescent="0.35">
      <c r="A2471" s="256">
        <v>2024</v>
      </c>
      <c r="B2471" s="184">
        <f t="shared" si="405"/>
        <v>1066</v>
      </c>
      <c r="C2471" s="286" t="s">
        <v>1503</v>
      </c>
      <c r="D2471" s="184">
        <v>43923</v>
      </c>
      <c r="E2471" s="287">
        <f>VLOOKUP(D2471,'[1]2023-2025'!$A:$G,7,0)</f>
        <v>2024</v>
      </c>
      <c r="F2471" s="287"/>
      <c r="G2471" s="287" t="s">
        <v>1899</v>
      </c>
      <c r="H2471" s="288">
        <f>INDEX('[1]2023-2025'!$AK:$AK,MATCH(D2471,'[1]2023-2025'!$A:$A,0))</f>
        <v>45001</v>
      </c>
      <c r="I2471" s="288" t="e">
        <v>#N/A</v>
      </c>
      <c r="J2471" s="288" t="e">
        <f>VLOOKUP(D2471,[1]Лист3!$A:$AK,37,0)</f>
        <v>#N/A</v>
      </c>
      <c r="K2471" s="289">
        <f>INDEX('[1]2023-2025'!$G:$G,MATCH(D2471,'[1]2023-2025'!$A:$A,0))</f>
        <v>2024</v>
      </c>
      <c r="L2471" s="289"/>
      <c r="M2471" s="289"/>
      <c r="N2471" s="289"/>
      <c r="O2471" s="289" t="e">
        <v>#N/A</v>
      </c>
      <c r="P2471" s="289" t="e">
        <v>#N/A</v>
      </c>
      <c r="Q2471" s="186">
        <f t="shared" si="403"/>
        <v>1536444.91</v>
      </c>
      <c r="R2471" s="186">
        <f t="shared" si="404"/>
        <v>1505335.17</v>
      </c>
      <c r="S2471" s="433">
        <v>0</v>
      </c>
      <c r="T2471" s="433">
        <v>0</v>
      </c>
      <c r="U2471" s="433">
        <v>0</v>
      </c>
      <c r="V2471" s="433">
        <v>0</v>
      </c>
      <c r="W2471" s="433">
        <v>0</v>
      </c>
      <c r="X2471" s="433">
        <v>190507.7</v>
      </c>
      <c r="Y2471" s="433">
        <v>0</v>
      </c>
      <c r="Z2471" s="433">
        <v>0</v>
      </c>
      <c r="AA2471" s="433">
        <v>1314827.47</v>
      </c>
      <c r="AB2471" s="433">
        <v>0</v>
      </c>
      <c r="AC2471" s="433">
        <v>0</v>
      </c>
      <c r="AD2471" s="433">
        <v>0</v>
      </c>
      <c r="AE2471" s="433">
        <v>0</v>
      </c>
      <c r="AF2471" s="433">
        <v>0</v>
      </c>
      <c r="AG2471" s="433">
        <v>0</v>
      </c>
      <c r="AH2471" s="433">
        <v>0</v>
      </c>
      <c r="AI2471" s="433">
        <v>0</v>
      </c>
      <c r="AJ2471" s="433">
        <v>31109.739999999998</v>
      </c>
      <c r="AK2471" s="175"/>
      <c r="AL2471" s="175">
        <v>2178225.5099999998</v>
      </c>
      <c r="AM2471" s="175">
        <v>3714670.42</v>
      </c>
      <c r="AN2471" s="175">
        <v>1536444.91</v>
      </c>
    </row>
    <row r="2472" spans="1:40" s="128" customFormat="1" ht="20.3" customHeight="1" x14ac:dyDescent="0.35">
      <c r="A2472" s="256">
        <v>2024</v>
      </c>
      <c r="B2472" s="184">
        <f t="shared" si="405"/>
        <v>1067</v>
      </c>
      <c r="C2472" s="286" t="s">
        <v>1502</v>
      </c>
      <c r="D2472" s="184">
        <v>43922</v>
      </c>
      <c r="E2472" s="287">
        <f>VLOOKUP(D2472,'[1]2023-2025'!$A:$G,7,0)</f>
        <v>2024</v>
      </c>
      <c r="F2472" s="287"/>
      <c r="G2472" s="287" t="s">
        <v>1899</v>
      </c>
      <c r="H2472" s="288">
        <f>INDEX('[1]2023-2025'!$AK:$AK,MATCH(D2472,'[1]2023-2025'!$A:$A,0))</f>
        <v>45001</v>
      </c>
      <c r="I2472" s="288" t="e">
        <v>#N/A</v>
      </c>
      <c r="J2472" s="288" t="e">
        <f>VLOOKUP(D2472,[1]Лист3!$A:$AK,37,0)</f>
        <v>#N/A</v>
      </c>
      <c r="K2472" s="289">
        <f>INDEX('[1]2023-2025'!$G:$G,MATCH(D2472,'[1]2023-2025'!$A:$A,0))</f>
        <v>2024</v>
      </c>
      <c r="L2472" s="289"/>
      <c r="M2472" s="289"/>
      <c r="N2472" s="289"/>
      <c r="O2472" s="289" t="e">
        <v>#N/A</v>
      </c>
      <c r="P2472" s="289" t="e">
        <v>#N/A</v>
      </c>
      <c r="Q2472" s="186">
        <f t="shared" si="403"/>
        <v>1374673.79</v>
      </c>
      <c r="R2472" s="186">
        <f t="shared" si="404"/>
        <v>1353789.67</v>
      </c>
      <c r="S2472" s="433">
        <v>0</v>
      </c>
      <c r="T2472" s="433">
        <v>0</v>
      </c>
      <c r="U2472" s="433">
        <v>0</v>
      </c>
      <c r="V2472" s="433">
        <v>0</v>
      </c>
      <c r="W2472" s="433">
        <v>0</v>
      </c>
      <c r="X2472" s="433">
        <v>0</v>
      </c>
      <c r="Y2472" s="433">
        <v>0</v>
      </c>
      <c r="Z2472" s="433">
        <v>0</v>
      </c>
      <c r="AA2472" s="433">
        <v>1353789.67</v>
      </c>
      <c r="AB2472" s="433">
        <v>0</v>
      </c>
      <c r="AC2472" s="433">
        <v>0</v>
      </c>
      <c r="AD2472" s="433">
        <v>0</v>
      </c>
      <c r="AE2472" s="433">
        <v>0</v>
      </c>
      <c r="AF2472" s="433">
        <v>0</v>
      </c>
      <c r="AG2472" s="433">
        <v>0</v>
      </c>
      <c r="AH2472" s="433">
        <v>0</v>
      </c>
      <c r="AI2472" s="433">
        <v>0</v>
      </c>
      <c r="AJ2472" s="433">
        <v>20884.12</v>
      </c>
      <c r="AK2472" s="175"/>
      <c r="AL2472" s="175">
        <v>2339394.73</v>
      </c>
      <c r="AM2472" s="175">
        <v>3714068.52</v>
      </c>
      <c r="AN2472" s="175">
        <v>1374673.79</v>
      </c>
    </row>
    <row r="2473" spans="1:40" s="128" customFormat="1" ht="20.3" customHeight="1" x14ac:dyDescent="0.35">
      <c r="A2473" s="256"/>
      <c r="B2473" s="170" t="s">
        <v>22</v>
      </c>
      <c r="C2473" s="293"/>
      <c r="D2473" s="296" t="s">
        <v>172</v>
      </c>
      <c r="E2473" s="287" t="e">
        <f>VLOOKUP(D2473,'[1]2023-2025'!$A:$G,7,0)</f>
        <v>#N/A</v>
      </c>
      <c r="F2473" s="287"/>
      <c r="G2473" s="287"/>
      <c r="H2473" s="288" t="e">
        <v>#N/A</v>
      </c>
      <c r="I2473" s="288" t="e">
        <v>#N/A</v>
      </c>
      <c r="J2473" s="288" t="e">
        <f>VLOOKUP(D2473,[1]Лист3!$A:$AK,37,0)</f>
        <v>#N/A</v>
      </c>
      <c r="K2473" s="289" t="e">
        <v>#N/A</v>
      </c>
      <c r="L2473" s="289"/>
      <c r="M2473" s="289"/>
      <c r="N2473" s="289"/>
      <c r="O2473" s="289" t="e">
        <v>#N/A</v>
      </c>
      <c r="P2473" s="289"/>
      <c r="Q2473" s="297">
        <f>SUM(Q2459:Q2472)</f>
        <v>11639721.43</v>
      </c>
      <c r="R2473" s="297">
        <f t="shared" ref="R2473:AJ2473" si="406">SUM(R2459:R2472)</f>
        <v>11415415.49</v>
      </c>
      <c r="S2473" s="297">
        <f t="shared" si="406"/>
        <v>0</v>
      </c>
      <c r="T2473" s="297">
        <f t="shared" si="406"/>
        <v>0</v>
      </c>
      <c r="U2473" s="297">
        <f t="shared" si="406"/>
        <v>0</v>
      </c>
      <c r="V2473" s="297">
        <f t="shared" si="406"/>
        <v>0</v>
      </c>
      <c r="W2473" s="297">
        <f t="shared" si="406"/>
        <v>0</v>
      </c>
      <c r="X2473" s="297">
        <f t="shared" si="406"/>
        <v>190507.7</v>
      </c>
      <c r="Y2473" s="297">
        <f t="shared" si="406"/>
        <v>0</v>
      </c>
      <c r="Z2473" s="297">
        <f t="shared" si="406"/>
        <v>0</v>
      </c>
      <c r="AA2473" s="297">
        <f t="shared" si="406"/>
        <v>11224907.790000001</v>
      </c>
      <c r="AB2473" s="297">
        <f t="shared" si="406"/>
        <v>0</v>
      </c>
      <c r="AC2473" s="297">
        <f t="shared" si="406"/>
        <v>0</v>
      </c>
      <c r="AD2473" s="297">
        <f t="shared" si="406"/>
        <v>0</v>
      </c>
      <c r="AE2473" s="297">
        <f t="shared" si="406"/>
        <v>0</v>
      </c>
      <c r="AF2473" s="297">
        <f t="shared" si="406"/>
        <v>0</v>
      </c>
      <c r="AG2473" s="297">
        <f t="shared" si="406"/>
        <v>0</v>
      </c>
      <c r="AH2473" s="297">
        <f t="shared" si="406"/>
        <v>0</v>
      </c>
      <c r="AI2473" s="297">
        <f t="shared" si="406"/>
        <v>0</v>
      </c>
      <c r="AJ2473" s="297">
        <f t="shared" si="406"/>
        <v>224305.93999999997</v>
      </c>
      <c r="AK2473" s="175"/>
      <c r="AL2473" s="175" t="e">
        <v>#N/A</v>
      </c>
      <c r="AM2473" s="175" t="e">
        <v>#N/A</v>
      </c>
      <c r="AN2473" s="175" t="e">
        <v>#N/A</v>
      </c>
    </row>
    <row r="2474" spans="1:40" s="128" customFormat="1" ht="20.3" customHeight="1" x14ac:dyDescent="0.35">
      <c r="A2474" s="256"/>
      <c r="B2474" s="309" t="s">
        <v>34</v>
      </c>
      <c r="C2474" s="309"/>
      <c r="D2474" s="296" t="s">
        <v>172</v>
      </c>
      <c r="E2474" s="287" t="e">
        <f>VLOOKUP(D2474,'[1]2023-2025'!$A:$G,7,0)</f>
        <v>#N/A</v>
      </c>
      <c r="F2474" s="287"/>
      <c r="G2474" s="287"/>
      <c r="H2474" s="288" t="e">
        <v>#N/A</v>
      </c>
      <c r="I2474" s="288" t="e">
        <v>#N/A</v>
      </c>
      <c r="J2474" s="288" t="e">
        <f>VLOOKUP(D2474,[1]Лист3!$A:$AK,37,0)</f>
        <v>#N/A</v>
      </c>
      <c r="K2474" s="289" t="e">
        <v>#N/A</v>
      </c>
      <c r="L2474" s="289"/>
      <c r="M2474" s="289"/>
      <c r="N2474" s="289"/>
      <c r="O2474" s="289" t="e">
        <v>#N/A</v>
      </c>
      <c r="P2474" s="289"/>
      <c r="Q2474" s="297">
        <f>Q2441+Q2457+Q2473+Q2445</f>
        <v>63049897.679999992</v>
      </c>
      <c r="R2474" s="297">
        <f t="shared" ref="R2474:AJ2474" si="407">R2441+R2457+R2473+R2445</f>
        <v>62684873.849999994</v>
      </c>
      <c r="S2474" s="297">
        <f t="shared" si="407"/>
        <v>13315276.09</v>
      </c>
      <c r="T2474" s="297">
        <f t="shared" si="407"/>
        <v>8304509.3500000006</v>
      </c>
      <c r="U2474" s="297">
        <f t="shared" si="407"/>
        <v>0</v>
      </c>
      <c r="V2474" s="297">
        <f t="shared" si="407"/>
        <v>942928.6100000001</v>
      </c>
      <c r="W2474" s="297">
        <f t="shared" si="407"/>
        <v>1689925.87</v>
      </c>
      <c r="X2474" s="297">
        <f t="shared" si="407"/>
        <v>3198748.6599999997</v>
      </c>
      <c r="Y2474" s="297">
        <f t="shared" si="407"/>
        <v>0</v>
      </c>
      <c r="Z2474" s="297">
        <f t="shared" si="407"/>
        <v>0</v>
      </c>
      <c r="AA2474" s="297">
        <f t="shared" si="407"/>
        <v>26505223.690000001</v>
      </c>
      <c r="AB2474" s="297">
        <f t="shared" si="407"/>
        <v>1944580.27</v>
      </c>
      <c r="AC2474" s="297">
        <f t="shared" si="407"/>
        <v>5834156.4299999997</v>
      </c>
      <c r="AD2474" s="297">
        <f t="shared" si="407"/>
        <v>0</v>
      </c>
      <c r="AE2474" s="297">
        <f t="shared" si="407"/>
        <v>0</v>
      </c>
      <c r="AF2474" s="297">
        <f t="shared" si="407"/>
        <v>0</v>
      </c>
      <c r="AG2474" s="297">
        <f t="shared" si="407"/>
        <v>442112.18</v>
      </c>
      <c r="AH2474" s="297">
        <f t="shared" si="407"/>
        <v>302345.34000000003</v>
      </c>
      <c r="AI2474" s="297">
        <f t="shared" si="407"/>
        <v>0</v>
      </c>
      <c r="AJ2474" s="297">
        <f t="shared" si="407"/>
        <v>570091.19000000006</v>
      </c>
      <c r="AK2474" s="175"/>
      <c r="AL2474" s="175" t="e">
        <v>#N/A</v>
      </c>
      <c r="AM2474" s="175" t="e">
        <v>#N/A</v>
      </c>
      <c r="AN2474" s="175" t="e">
        <v>#N/A</v>
      </c>
    </row>
    <row r="2475" spans="1:40" s="128" customFormat="1" ht="20.3" customHeight="1" x14ac:dyDescent="0.35">
      <c r="A2475" s="256"/>
      <c r="B2475" s="275"/>
      <c r="C2475" s="275"/>
      <c r="D2475" s="328"/>
      <c r="E2475" s="287"/>
      <c r="F2475" s="287"/>
      <c r="G2475" s="287"/>
      <c r="H2475" s="288"/>
      <c r="I2475" s="288"/>
      <c r="J2475" s="288"/>
      <c r="K2475" s="289"/>
      <c r="L2475" s="289"/>
      <c r="M2475" s="289"/>
      <c r="N2475" s="289"/>
      <c r="O2475" s="289"/>
      <c r="P2475" s="289"/>
      <c r="Q2475" s="329"/>
      <c r="R2475" s="329"/>
      <c r="S2475" s="329"/>
      <c r="T2475" s="329"/>
      <c r="U2475" s="329"/>
      <c r="V2475" s="329"/>
      <c r="W2475" s="329"/>
      <c r="X2475" s="344" t="s">
        <v>4480</v>
      </c>
      <c r="Y2475" s="329"/>
      <c r="Z2475" s="329"/>
      <c r="AA2475" s="329"/>
      <c r="AB2475" s="329"/>
      <c r="AC2475" s="329"/>
      <c r="AD2475" s="329"/>
      <c r="AE2475" s="329"/>
      <c r="AF2475" s="329"/>
      <c r="AG2475" s="329"/>
      <c r="AH2475" s="329"/>
      <c r="AI2475" s="329"/>
      <c r="AJ2475" s="329"/>
      <c r="AK2475" s="175"/>
      <c r="AL2475" s="175" t="e">
        <v>#N/A</v>
      </c>
      <c r="AM2475" s="175" t="e">
        <v>#N/A</v>
      </c>
      <c r="AN2475" s="175" t="e">
        <v>#N/A</v>
      </c>
    </row>
    <row r="2476" spans="1:40" s="128" customFormat="1" ht="20.3" customHeight="1" x14ac:dyDescent="0.35">
      <c r="A2476" s="256"/>
      <c r="B2476" s="275"/>
      <c r="C2476" s="275"/>
      <c r="D2476" s="328"/>
      <c r="E2476" s="312"/>
      <c r="F2476" s="312"/>
      <c r="G2476" s="312"/>
      <c r="H2476" s="313"/>
      <c r="I2476" s="313"/>
      <c r="J2476" s="313"/>
      <c r="K2476" s="314"/>
      <c r="L2476" s="314"/>
      <c r="M2476" s="314"/>
      <c r="N2476" s="314"/>
      <c r="O2476" s="314"/>
      <c r="P2476" s="314"/>
      <c r="Q2476" s="329"/>
      <c r="R2476" s="329"/>
      <c r="S2476" s="329"/>
      <c r="T2476" s="329"/>
      <c r="U2476" s="329"/>
      <c r="V2476" s="329"/>
      <c r="W2476" s="329"/>
      <c r="X2476" s="344" t="s">
        <v>4481</v>
      </c>
      <c r="Y2476" s="329"/>
      <c r="Z2476" s="329"/>
      <c r="AA2476" s="329"/>
      <c r="AB2476" s="329"/>
      <c r="AC2476" s="329"/>
      <c r="AD2476" s="329"/>
      <c r="AE2476" s="329"/>
      <c r="AF2476" s="329"/>
      <c r="AG2476" s="329"/>
      <c r="AH2476" s="329"/>
      <c r="AI2476" s="329"/>
      <c r="AJ2476" s="329"/>
      <c r="AK2476" s="175"/>
      <c r="AL2476" s="175" t="e">
        <v>#N/A</v>
      </c>
      <c r="AM2476" s="175" t="e">
        <v>#N/A</v>
      </c>
      <c r="AN2476" s="175" t="e">
        <v>#N/A</v>
      </c>
    </row>
    <row r="2477" spans="1:40" s="128" customFormat="1" ht="20.3" customHeight="1" x14ac:dyDescent="0.35">
      <c r="A2477" s="256">
        <v>2024</v>
      </c>
      <c r="B2477" s="184">
        <f>B2472+1</f>
        <v>1068</v>
      </c>
      <c r="C2477" s="293" t="s">
        <v>717</v>
      </c>
      <c r="D2477" s="184">
        <v>43935</v>
      </c>
      <c r="E2477" s="287"/>
      <c r="F2477" s="287"/>
      <c r="G2477" s="287"/>
      <c r="H2477" s="288"/>
      <c r="I2477" s="288"/>
      <c r="J2477" s="288"/>
      <c r="K2477" s="289"/>
      <c r="L2477" s="289"/>
      <c r="M2477" s="289"/>
      <c r="N2477" s="289"/>
      <c r="O2477" s="289"/>
      <c r="P2477" s="289"/>
      <c r="Q2477" s="186">
        <f>SUM(S2477:AJ2477)</f>
        <v>535644.99</v>
      </c>
      <c r="R2477" s="186">
        <f>SUM(S2477:AI2477)</f>
        <v>526474.55000000005</v>
      </c>
      <c r="S2477" s="433">
        <v>0</v>
      </c>
      <c r="T2477" s="433">
        <v>0</v>
      </c>
      <c r="U2477" s="433">
        <v>0</v>
      </c>
      <c r="V2477" s="433">
        <v>0</v>
      </c>
      <c r="W2477" s="433">
        <v>0</v>
      </c>
      <c r="X2477" s="433">
        <v>0</v>
      </c>
      <c r="Y2477" s="433">
        <v>0</v>
      </c>
      <c r="Z2477" s="433">
        <v>0</v>
      </c>
      <c r="AA2477" s="433">
        <v>0</v>
      </c>
      <c r="AB2477" s="433">
        <v>526474.55000000005</v>
      </c>
      <c r="AC2477" s="433">
        <v>0</v>
      </c>
      <c r="AD2477" s="433">
        <v>0</v>
      </c>
      <c r="AE2477" s="433">
        <v>0</v>
      </c>
      <c r="AF2477" s="433">
        <v>0</v>
      </c>
      <c r="AG2477" s="433">
        <v>0</v>
      </c>
      <c r="AH2477" s="433">
        <v>0</v>
      </c>
      <c r="AI2477" s="433">
        <v>0</v>
      </c>
      <c r="AJ2477" s="433">
        <v>9170.44</v>
      </c>
      <c r="AK2477" s="175"/>
      <c r="AL2477" s="175">
        <v>1274292.22</v>
      </c>
      <c r="AM2477" s="175">
        <v>3089822.4</v>
      </c>
      <c r="AN2477" s="175">
        <v>1815530.18</v>
      </c>
    </row>
    <row r="2478" spans="1:40" s="128" customFormat="1" ht="20.3" customHeight="1" x14ac:dyDescent="0.35">
      <c r="A2478" s="256"/>
      <c r="B2478" s="170" t="s">
        <v>22</v>
      </c>
      <c r="C2478" s="293"/>
      <c r="D2478" s="296" t="s">
        <v>172</v>
      </c>
      <c r="E2478" s="287"/>
      <c r="F2478" s="287"/>
      <c r="G2478" s="287"/>
      <c r="H2478" s="288"/>
      <c r="I2478" s="288"/>
      <c r="J2478" s="288"/>
      <c r="K2478" s="289"/>
      <c r="L2478" s="289"/>
      <c r="M2478" s="289"/>
      <c r="N2478" s="289"/>
      <c r="O2478" s="289"/>
      <c r="P2478" s="289"/>
      <c r="Q2478" s="297">
        <f>SUM(Q2477)</f>
        <v>535644.99</v>
      </c>
      <c r="R2478" s="297">
        <f t="shared" ref="R2478:AJ2478" si="408">SUM(R2477)</f>
        <v>526474.55000000005</v>
      </c>
      <c r="S2478" s="297">
        <f t="shared" si="408"/>
        <v>0</v>
      </c>
      <c r="T2478" s="297">
        <f t="shared" si="408"/>
        <v>0</v>
      </c>
      <c r="U2478" s="297">
        <f t="shared" si="408"/>
        <v>0</v>
      </c>
      <c r="V2478" s="297">
        <f t="shared" si="408"/>
        <v>0</v>
      </c>
      <c r="W2478" s="297">
        <f t="shared" si="408"/>
        <v>0</v>
      </c>
      <c r="X2478" s="297">
        <f t="shared" si="408"/>
        <v>0</v>
      </c>
      <c r="Y2478" s="297">
        <f t="shared" si="408"/>
        <v>0</v>
      </c>
      <c r="Z2478" s="297">
        <f t="shared" si="408"/>
        <v>0</v>
      </c>
      <c r="AA2478" s="297">
        <f t="shared" si="408"/>
        <v>0</v>
      </c>
      <c r="AB2478" s="297">
        <f t="shared" si="408"/>
        <v>526474.55000000005</v>
      </c>
      <c r="AC2478" s="297">
        <f t="shared" si="408"/>
        <v>0</v>
      </c>
      <c r="AD2478" s="297">
        <f t="shared" si="408"/>
        <v>0</v>
      </c>
      <c r="AE2478" s="297">
        <f t="shared" si="408"/>
        <v>0</v>
      </c>
      <c r="AF2478" s="297">
        <f t="shared" si="408"/>
        <v>0</v>
      </c>
      <c r="AG2478" s="297">
        <f t="shared" si="408"/>
        <v>0</v>
      </c>
      <c r="AH2478" s="297">
        <f t="shared" si="408"/>
        <v>0</v>
      </c>
      <c r="AI2478" s="297">
        <f t="shared" si="408"/>
        <v>0</v>
      </c>
      <c r="AJ2478" s="297">
        <f t="shared" si="408"/>
        <v>9170.44</v>
      </c>
      <c r="AK2478" s="175"/>
      <c r="AL2478" s="175" t="e">
        <v>#N/A</v>
      </c>
      <c r="AM2478" s="175" t="e">
        <v>#N/A</v>
      </c>
      <c r="AN2478" s="175" t="e">
        <v>#N/A</v>
      </c>
    </row>
    <row r="2479" spans="1:40" s="128" customFormat="1" ht="20.3" customHeight="1" x14ac:dyDescent="0.35">
      <c r="A2479" s="256"/>
      <c r="B2479" s="309" t="s">
        <v>34</v>
      </c>
      <c r="C2479" s="309"/>
      <c r="D2479" s="296" t="s">
        <v>172</v>
      </c>
      <c r="E2479" s="287"/>
      <c r="F2479" s="287"/>
      <c r="G2479" s="287"/>
      <c r="H2479" s="288"/>
      <c r="I2479" s="288"/>
      <c r="J2479" s="288"/>
      <c r="K2479" s="289"/>
      <c r="L2479" s="289"/>
      <c r="M2479" s="289"/>
      <c r="N2479" s="289"/>
      <c r="O2479" s="289"/>
      <c r="P2479" s="289"/>
      <c r="Q2479" s="297">
        <f>Q2478</f>
        <v>535644.99</v>
      </c>
      <c r="R2479" s="297">
        <f t="shared" ref="R2479:AJ2479" si="409">R2478</f>
        <v>526474.55000000005</v>
      </c>
      <c r="S2479" s="297">
        <f t="shared" si="409"/>
        <v>0</v>
      </c>
      <c r="T2479" s="297">
        <f t="shared" si="409"/>
        <v>0</v>
      </c>
      <c r="U2479" s="297">
        <f t="shared" si="409"/>
        <v>0</v>
      </c>
      <c r="V2479" s="297">
        <f t="shared" si="409"/>
        <v>0</v>
      </c>
      <c r="W2479" s="297">
        <f t="shared" si="409"/>
        <v>0</v>
      </c>
      <c r="X2479" s="297">
        <f t="shared" si="409"/>
        <v>0</v>
      </c>
      <c r="Y2479" s="297">
        <f t="shared" si="409"/>
        <v>0</v>
      </c>
      <c r="Z2479" s="297">
        <f t="shared" si="409"/>
        <v>0</v>
      </c>
      <c r="AA2479" s="297">
        <f t="shared" si="409"/>
        <v>0</v>
      </c>
      <c r="AB2479" s="297">
        <f t="shared" si="409"/>
        <v>526474.55000000005</v>
      </c>
      <c r="AC2479" s="297">
        <f t="shared" si="409"/>
        <v>0</v>
      </c>
      <c r="AD2479" s="297">
        <f t="shared" si="409"/>
        <v>0</v>
      </c>
      <c r="AE2479" s="297">
        <f t="shared" si="409"/>
        <v>0</v>
      </c>
      <c r="AF2479" s="297">
        <f t="shared" si="409"/>
        <v>0</v>
      </c>
      <c r="AG2479" s="297">
        <f t="shared" si="409"/>
        <v>0</v>
      </c>
      <c r="AH2479" s="297">
        <f t="shared" si="409"/>
        <v>0</v>
      </c>
      <c r="AI2479" s="297">
        <f t="shared" si="409"/>
        <v>0</v>
      </c>
      <c r="AJ2479" s="297">
        <f t="shared" si="409"/>
        <v>9170.44</v>
      </c>
      <c r="AK2479" s="175"/>
      <c r="AL2479" s="175" t="e">
        <v>#N/A</v>
      </c>
      <c r="AM2479" s="175" t="e">
        <v>#N/A</v>
      </c>
      <c r="AN2479" s="175" t="e">
        <v>#N/A</v>
      </c>
    </row>
    <row r="2480" spans="1:40" s="128" customFormat="1" ht="20.3" customHeight="1" x14ac:dyDescent="0.35">
      <c r="A2480" s="256"/>
      <c r="B2480" s="298"/>
      <c r="C2480" s="275"/>
      <c r="D2480" s="275"/>
      <c r="E2480" s="301">
        <f>VLOOKUP(D2480,'[1]2023-2025'!$A:$G,7,0)</f>
        <v>0</v>
      </c>
      <c r="F2480" s="301"/>
      <c r="G2480" s="301"/>
      <c r="H2480" s="302" t="e">
        <v>#N/A</v>
      </c>
      <c r="I2480" s="302" t="e">
        <v>#N/A</v>
      </c>
      <c r="J2480" s="302" t="e">
        <f>VLOOKUP(D2480,[1]Лист3!$A:$AK,37,0)</f>
        <v>#N/A</v>
      </c>
      <c r="K2480" s="303" t="e">
        <v>#N/A</v>
      </c>
      <c r="L2480" s="303"/>
      <c r="M2480" s="303"/>
      <c r="N2480" s="303"/>
      <c r="O2480" s="303" t="e">
        <v>#N/A</v>
      </c>
      <c r="P2480" s="303"/>
      <c r="Q2480" s="275"/>
      <c r="R2480" s="275"/>
      <c r="S2480" s="277"/>
      <c r="T2480" s="277"/>
      <c r="U2480" s="277"/>
      <c r="V2480" s="277"/>
      <c r="W2480" s="277"/>
      <c r="X2480" s="277" t="s">
        <v>4482</v>
      </c>
      <c r="Y2480" s="277"/>
      <c r="Z2480" s="277"/>
      <c r="AA2480" s="277"/>
      <c r="AB2480" s="277"/>
      <c r="AC2480" s="277"/>
      <c r="AD2480" s="277"/>
      <c r="AE2480" s="277"/>
      <c r="AF2480" s="277"/>
      <c r="AG2480" s="277"/>
      <c r="AH2480" s="277"/>
      <c r="AI2480" s="277"/>
      <c r="AJ2480" s="277"/>
      <c r="AK2480" s="175"/>
      <c r="AL2480" s="175" t="e">
        <v>#N/A</v>
      </c>
      <c r="AM2480" s="175" t="e">
        <v>#N/A</v>
      </c>
      <c r="AN2480" s="175" t="e">
        <v>#N/A</v>
      </c>
    </row>
    <row r="2481" spans="1:40" s="128" customFormat="1" ht="20.3" customHeight="1" x14ac:dyDescent="0.35">
      <c r="A2481" s="256"/>
      <c r="B2481" s="298"/>
      <c r="C2481" s="311"/>
      <c r="D2481" s="311"/>
      <c r="E2481" s="287">
        <f>VLOOKUP(D2481,'[1]2023-2025'!$A:$G,7,0)</f>
        <v>0</v>
      </c>
      <c r="F2481" s="287"/>
      <c r="G2481" s="287"/>
      <c r="H2481" s="288" t="e">
        <v>#N/A</v>
      </c>
      <c r="I2481" s="288" t="e">
        <v>#N/A</v>
      </c>
      <c r="J2481" s="288" t="e">
        <f>VLOOKUP(D2481,[1]Лист3!$A:$AK,37,0)</f>
        <v>#N/A</v>
      </c>
      <c r="K2481" s="289" t="e">
        <v>#N/A</v>
      </c>
      <c r="L2481" s="289"/>
      <c r="M2481" s="289"/>
      <c r="N2481" s="289"/>
      <c r="O2481" s="289" t="e">
        <v>#N/A</v>
      </c>
      <c r="P2481" s="289"/>
      <c r="Q2481" s="311"/>
      <c r="R2481" s="311"/>
      <c r="S2481" s="316"/>
      <c r="T2481" s="316"/>
      <c r="U2481" s="316"/>
      <c r="V2481" s="316"/>
      <c r="W2481" s="316"/>
      <c r="X2481" s="316" t="s">
        <v>4483</v>
      </c>
      <c r="Y2481" s="316"/>
      <c r="Z2481" s="316"/>
      <c r="AA2481" s="316"/>
      <c r="AB2481" s="316"/>
      <c r="AC2481" s="316"/>
      <c r="AD2481" s="316"/>
      <c r="AE2481" s="316"/>
      <c r="AF2481" s="316"/>
      <c r="AG2481" s="316"/>
      <c r="AH2481" s="316"/>
      <c r="AI2481" s="316"/>
      <c r="AJ2481" s="316"/>
      <c r="AK2481" s="175"/>
      <c r="AL2481" s="175" t="e">
        <v>#N/A</v>
      </c>
      <c r="AM2481" s="175" t="e">
        <v>#N/A</v>
      </c>
      <c r="AN2481" s="175" t="e">
        <v>#N/A</v>
      </c>
    </row>
    <row r="2482" spans="1:40" s="128" customFormat="1" ht="20.3" customHeight="1" x14ac:dyDescent="0.35">
      <c r="A2482" s="256">
        <v>2024</v>
      </c>
      <c r="B2482" s="184">
        <f>B2477+1</f>
        <v>1069</v>
      </c>
      <c r="C2482" s="293" t="s">
        <v>1135</v>
      </c>
      <c r="D2482" s="184">
        <v>43963</v>
      </c>
      <c r="E2482" s="287">
        <f>VLOOKUP(D2482,'[1]2023-2025'!$A:$G,7,0)</f>
        <v>2024</v>
      </c>
      <c r="F2482" s="287"/>
      <c r="G2482" s="287" t="s">
        <v>1899</v>
      </c>
      <c r="H2482" s="288">
        <f>INDEX('[1]2023-2025'!$AK:$AK,MATCH(D2482,'[1]2023-2025'!$A:$A,0))</f>
        <v>44973</v>
      </c>
      <c r="I2482" s="288" t="e">
        <v>#N/A</v>
      </c>
      <c r="J2482" s="288" t="e">
        <f>VLOOKUP(D2482,[1]Лист3!$A:$AK,37,0)</f>
        <v>#N/A</v>
      </c>
      <c r="K2482" s="289">
        <f>INDEX('[1]2023-2025'!$G:$G,MATCH(D2482,'[1]2023-2025'!$A:$A,0))</f>
        <v>2024</v>
      </c>
      <c r="L2482" s="289"/>
      <c r="M2482" s="289"/>
      <c r="N2482" s="289"/>
      <c r="O2482" s="289" t="e">
        <v>#N/A</v>
      </c>
      <c r="P2482" s="289" t="e">
        <v>#N/A</v>
      </c>
      <c r="Q2482" s="186">
        <f t="shared" ref="Q2482:Q2483" si="410">SUM(S2482:AJ2482)</f>
        <v>691656.12999999989</v>
      </c>
      <c r="R2482" s="186">
        <f>SUM(S2482:AI2482)</f>
        <v>679626.04999999993</v>
      </c>
      <c r="S2482" s="433">
        <v>0</v>
      </c>
      <c r="T2482" s="433">
        <v>0</v>
      </c>
      <c r="U2482" s="433">
        <v>0</v>
      </c>
      <c r="V2482" s="433">
        <v>0</v>
      </c>
      <c r="W2482" s="433">
        <v>0</v>
      </c>
      <c r="X2482" s="433">
        <v>0</v>
      </c>
      <c r="Y2482" s="433">
        <v>0</v>
      </c>
      <c r="Z2482" s="433">
        <v>0</v>
      </c>
      <c r="AA2482" s="433">
        <v>679626.04999999993</v>
      </c>
      <c r="AB2482" s="433">
        <v>0</v>
      </c>
      <c r="AC2482" s="433">
        <v>0</v>
      </c>
      <c r="AD2482" s="433">
        <v>0</v>
      </c>
      <c r="AE2482" s="433">
        <v>0</v>
      </c>
      <c r="AF2482" s="433">
        <v>0</v>
      </c>
      <c r="AG2482" s="433">
        <v>0</v>
      </c>
      <c r="AH2482" s="433">
        <v>0</v>
      </c>
      <c r="AI2482" s="433">
        <v>0</v>
      </c>
      <c r="AJ2482" s="433">
        <v>12030.08</v>
      </c>
      <c r="AK2482" s="175"/>
      <c r="AL2482" s="175">
        <v>1629305.12</v>
      </c>
      <c r="AM2482" s="175">
        <v>2320961.25</v>
      </c>
      <c r="AN2482" s="175">
        <v>691656.12999999989</v>
      </c>
    </row>
    <row r="2483" spans="1:40" s="128" customFormat="1" ht="20.3" customHeight="1" x14ac:dyDescent="0.35">
      <c r="A2483" s="256">
        <v>2024</v>
      </c>
      <c r="B2483" s="184">
        <f>B2482+1</f>
        <v>1070</v>
      </c>
      <c r="C2483" s="293" t="s">
        <v>1136</v>
      </c>
      <c r="D2483" s="184">
        <v>43964</v>
      </c>
      <c r="E2483" s="287">
        <f>VLOOKUP(D2483,'[1]2023-2025'!$A:$G,7,0)</f>
        <v>2024</v>
      </c>
      <c r="F2483" s="287"/>
      <c r="G2483" s="287" t="s">
        <v>1899</v>
      </c>
      <c r="H2483" s="288">
        <f>INDEX('[1]2023-2025'!$AK:$AK,MATCH(D2483,'[1]2023-2025'!$A:$A,0))</f>
        <v>44973</v>
      </c>
      <c r="I2483" s="288" t="e">
        <v>#N/A</v>
      </c>
      <c r="J2483" s="288" t="e">
        <f>VLOOKUP(D2483,[1]Лист3!$A:$AK,37,0)</f>
        <v>#N/A</v>
      </c>
      <c r="K2483" s="289">
        <f>INDEX('[1]2023-2025'!$G:$G,MATCH(D2483,'[1]2023-2025'!$A:$A,0))</f>
        <v>2024</v>
      </c>
      <c r="L2483" s="289"/>
      <c r="M2483" s="289"/>
      <c r="N2483" s="289"/>
      <c r="O2483" s="289" t="e">
        <v>#N/A</v>
      </c>
      <c r="P2483" s="289" t="e">
        <v>#N/A</v>
      </c>
      <c r="Q2483" s="186">
        <f t="shared" si="410"/>
        <v>483682.93</v>
      </c>
      <c r="R2483" s="186">
        <f>SUM(S2483:AI2483)</f>
        <v>473548.99</v>
      </c>
      <c r="S2483" s="433">
        <v>0</v>
      </c>
      <c r="T2483" s="433">
        <v>0</v>
      </c>
      <c r="U2483" s="433">
        <v>0</v>
      </c>
      <c r="V2483" s="433">
        <v>0</v>
      </c>
      <c r="W2483" s="433">
        <v>0</v>
      </c>
      <c r="X2483" s="433">
        <v>0</v>
      </c>
      <c r="Y2483" s="433">
        <v>0</v>
      </c>
      <c r="Z2483" s="433">
        <v>0</v>
      </c>
      <c r="AA2483" s="433">
        <v>473548.99</v>
      </c>
      <c r="AB2483" s="433">
        <v>0</v>
      </c>
      <c r="AC2483" s="433">
        <v>0</v>
      </c>
      <c r="AD2483" s="433">
        <v>0</v>
      </c>
      <c r="AE2483" s="433">
        <v>0</v>
      </c>
      <c r="AF2483" s="433">
        <v>0</v>
      </c>
      <c r="AG2483" s="433">
        <v>0</v>
      </c>
      <c r="AH2483" s="433">
        <v>0</v>
      </c>
      <c r="AI2483" s="433">
        <v>0</v>
      </c>
      <c r="AJ2483" s="433">
        <v>10133.939999999999</v>
      </c>
      <c r="AK2483" s="175"/>
      <c r="AL2483" s="175">
        <v>1281292.3500000001</v>
      </c>
      <c r="AM2483" s="175">
        <v>1764975.28</v>
      </c>
      <c r="AN2483" s="175">
        <v>483682.93</v>
      </c>
    </row>
    <row r="2484" spans="1:40" s="128" customFormat="1" ht="20.3" customHeight="1" x14ac:dyDescent="0.35">
      <c r="A2484" s="256"/>
      <c r="B2484" s="170" t="s">
        <v>22</v>
      </c>
      <c r="C2484" s="293"/>
      <c r="D2484" s="296" t="s">
        <v>172</v>
      </c>
      <c r="E2484" s="287" t="e">
        <f>VLOOKUP(D2484,'[1]2023-2025'!$A:$G,7,0)</f>
        <v>#N/A</v>
      </c>
      <c r="F2484" s="287"/>
      <c r="G2484" s="287"/>
      <c r="H2484" s="288" t="e">
        <v>#N/A</v>
      </c>
      <c r="I2484" s="288" t="e">
        <v>#N/A</v>
      </c>
      <c r="J2484" s="288" t="e">
        <f>VLOOKUP(D2484,[1]Лист3!$A:$AK,37,0)</f>
        <v>#N/A</v>
      </c>
      <c r="K2484" s="289" t="e">
        <v>#N/A</v>
      </c>
      <c r="L2484" s="289"/>
      <c r="M2484" s="289"/>
      <c r="N2484" s="289"/>
      <c r="O2484" s="289" t="e">
        <v>#N/A</v>
      </c>
      <c r="P2484" s="289"/>
      <c r="Q2484" s="297">
        <f>SUM(Q2482:Q2483)</f>
        <v>1175339.0599999998</v>
      </c>
      <c r="R2484" s="297">
        <f t="shared" ref="R2484:AJ2484" si="411">SUM(R2482:R2483)</f>
        <v>1153175.04</v>
      </c>
      <c r="S2484" s="297">
        <f t="shared" si="411"/>
        <v>0</v>
      </c>
      <c r="T2484" s="297">
        <f t="shared" si="411"/>
        <v>0</v>
      </c>
      <c r="U2484" s="297">
        <f t="shared" si="411"/>
        <v>0</v>
      </c>
      <c r="V2484" s="297">
        <f t="shared" si="411"/>
        <v>0</v>
      </c>
      <c r="W2484" s="297">
        <f t="shared" si="411"/>
        <v>0</v>
      </c>
      <c r="X2484" s="297">
        <f t="shared" si="411"/>
        <v>0</v>
      </c>
      <c r="Y2484" s="297">
        <f t="shared" si="411"/>
        <v>0</v>
      </c>
      <c r="Z2484" s="297">
        <f t="shared" si="411"/>
        <v>0</v>
      </c>
      <c r="AA2484" s="297">
        <f t="shared" si="411"/>
        <v>1153175.04</v>
      </c>
      <c r="AB2484" s="297">
        <f t="shared" si="411"/>
        <v>0</v>
      </c>
      <c r="AC2484" s="297">
        <f t="shared" si="411"/>
        <v>0</v>
      </c>
      <c r="AD2484" s="297">
        <f t="shared" si="411"/>
        <v>0</v>
      </c>
      <c r="AE2484" s="297">
        <f t="shared" si="411"/>
        <v>0</v>
      </c>
      <c r="AF2484" s="297">
        <f t="shared" si="411"/>
        <v>0</v>
      </c>
      <c r="AG2484" s="297">
        <f t="shared" si="411"/>
        <v>0</v>
      </c>
      <c r="AH2484" s="297">
        <f t="shared" si="411"/>
        <v>0</v>
      </c>
      <c r="AI2484" s="297">
        <f t="shared" si="411"/>
        <v>0</v>
      </c>
      <c r="AJ2484" s="297">
        <f t="shared" si="411"/>
        <v>22164.019999999997</v>
      </c>
      <c r="AK2484" s="175"/>
      <c r="AL2484" s="175" t="e">
        <v>#N/A</v>
      </c>
      <c r="AM2484" s="175" t="e">
        <v>#N/A</v>
      </c>
      <c r="AN2484" s="175" t="e">
        <v>#N/A</v>
      </c>
    </row>
    <row r="2485" spans="1:40" s="128" customFormat="1" ht="20.3" customHeight="1" x14ac:dyDescent="0.35">
      <c r="A2485" s="330"/>
      <c r="B2485" s="345"/>
      <c r="C2485" s="346"/>
      <c r="D2485" s="346"/>
      <c r="E2485" s="287">
        <f>VLOOKUP(D2485,'[1]2023-2025'!$A:$G,7,0)</f>
        <v>0</v>
      </c>
      <c r="F2485" s="287"/>
      <c r="G2485" s="287"/>
      <c r="H2485" s="288" t="e">
        <v>#N/A</v>
      </c>
      <c r="I2485" s="288" t="e">
        <v>#N/A</v>
      </c>
      <c r="J2485" s="288" t="e">
        <f>VLOOKUP(D2485,[1]Лист3!$A:$AK,37,0)</f>
        <v>#N/A</v>
      </c>
      <c r="K2485" s="289" t="e">
        <v>#N/A</v>
      </c>
      <c r="L2485" s="289"/>
      <c r="M2485" s="289"/>
      <c r="N2485" s="289"/>
      <c r="O2485" s="289" t="e">
        <v>#N/A</v>
      </c>
      <c r="P2485" s="289"/>
      <c r="Q2485" s="346"/>
      <c r="R2485" s="346"/>
      <c r="S2485" s="446"/>
      <c r="T2485" s="446"/>
      <c r="U2485" s="446"/>
      <c r="V2485" s="446"/>
      <c r="W2485" s="446"/>
      <c r="X2485" s="346" t="s">
        <v>4484</v>
      </c>
      <c r="Y2485" s="446"/>
      <c r="Z2485" s="446"/>
      <c r="AA2485" s="446"/>
      <c r="AB2485" s="446"/>
      <c r="AC2485" s="446"/>
      <c r="AD2485" s="446"/>
      <c r="AE2485" s="446"/>
      <c r="AF2485" s="446"/>
      <c r="AG2485" s="446"/>
      <c r="AH2485" s="446"/>
      <c r="AI2485" s="446"/>
      <c r="AJ2485" s="446"/>
      <c r="AK2485" s="175"/>
      <c r="AL2485" s="175" t="e">
        <v>#N/A</v>
      </c>
      <c r="AM2485" s="175" t="e">
        <v>#N/A</v>
      </c>
      <c r="AN2485" s="175" t="e">
        <v>#N/A</v>
      </c>
    </row>
    <row r="2486" spans="1:40" s="128" customFormat="1" ht="20.3" customHeight="1" x14ac:dyDescent="0.35">
      <c r="A2486" s="256">
        <v>2024</v>
      </c>
      <c r="B2486" s="184">
        <f>B2483+1</f>
        <v>1071</v>
      </c>
      <c r="C2486" s="286" t="s">
        <v>3007</v>
      </c>
      <c r="D2486" s="184">
        <v>44064</v>
      </c>
      <c r="E2486" s="287"/>
      <c r="F2486" s="287"/>
      <c r="G2486" s="287"/>
      <c r="H2486" s="288"/>
      <c r="I2486" s="288"/>
      <c r="J2486" s="288"/>
      <c r="K2486" s="289"/>
      <c r="L2486" s="289"/>
      <c r="M2486" s="289"/>
      <c r="N2486" s="289"/>
      <c r="O2486" s="289"/>
      <c r="P2486" s="289"/>
      <c r="Q2486" s="186">
        <f t="shared" ref="Q2486:Q2492" si="412">SUM(S2486:AJ2486)</f>
        <v>359182.91</v>
      </c>
      <c r="R2486" s="186">
        <f t="shared" ref="R2486:R2492" si="413">SUM(S2486:AI2486)</f>
        <v>354234.06999999995</v>
      </c>
      <c r="S2486" s="433">
        <v>0</v>
      </c>
      <c r="T2486" s="433">
        <v>0</v>
      </c>
      <c r="U2486" s="433">
        <v>0</v>
      </c>
      <c r="V2486" s="433">
        <v>0</v>
      </c>
      <c r="W2486" s="433">
        <v>0</v>
      </c>
      <c r="X2486" s="433">
        <v>0</v>
      </c>
      <c r="Y2486" s="433">
        <v>0</v>
      </c>
      <c r="Z2486" s="433">
        <v>0</v>
      </c>
      <c r="AA2486" s="433">
        <v>0</v>
      </c>
      <c r="AB2486" s="433">
        <v>0</v>
      </c>
      <c r="AC2486" s="433">
        <v>354234.06999999995</v>
      </c>
      <c r="AD2486" s="433">
        <v>0</v>
      </c>
      <c r="AE2486" s="433">
        <v>0</v>
      </c>
      <c r="AF2486" s="433">
        <v>0</v>
      </c>
      <c r="AG2486" s="433">
        <v>0</v>
      </c>
      <c r="AH2486" s="433">
        <v>0</v>
      </c>
      <c r="AI2486" s="433">
        <v>0</v>
      </c>
      <c r="AJ2486" s="433">
        <v>4948.84</v>
      </c>
      <c r="AK2486" s="175"/>
      <c r="AL2486" s="175">
        <v>10493913.140000002</v>
      </c>
      <c r="AM2486" s="175">
        <v>23420412.82</v>
      </c>
      <c r="AN2486" s="175">
        <v>12926499.679999998</v>
      </c>
    </row>
    <row r="2487" spans="1:40" s="128" customFormat="1" ht="20.3" customHeight="1" x14ac:dyDescent="0.35">
      <c r="A2487" s="256">
        <v>2024</v>
      </c>
      <c r="B2487" s="184">
        <f t="shared" ref="B2487:B2492" si="414">B2486+1</f>
        <v>1072</v>
      </c>
      <c r="C2487" s="286" t="s">
        <v>1897</v>
      </c>
      <c r="D2487" s="184">
        <v>44068</v>
      </c>
      <c r="E2487" s="287">
        <f>VLOOKUP(D2487,'[1]2023-2025'!$A:$G,7,0)</f>
        <v>2024</v>
      </c>
      <c r="F2487" s="287" t="s">
        <v>2094</v>
      </c>
      <c r="G2487" s="287" t="s">
        <v>1899</v>
      </c>
      <c r="H2487" s="288">
        <f>INDEX('[1]2023-2025'!$AK:$AK,MATCH(D2487,'[1]2023-2025'!$A:$A,0))</f>
        <v>44973</v>
      </c>
      <c r="I2487" s="288" t="e">
        <v>#N/A</v>
      </c>
      <c r="J2487" s="288" t="e">
        <f>VLOOKUP(D2487,[1]Лист3!$A:$AK,37,0)</f>
        <v>#N/A</v>
      </c>
      <c r="K2487" s="289">
        <f>INDEX('[1]2023-2025'!$G:$G,MATCH(D2487,'[1]2023-2025'!$A:$A,0))</f>
        <v>2024</v>
      </c>
      <c r="L2487" s="289"/>
      <c r="M2487" s="289"/>
      <c r="N2487" s="289"/>
      <c r="O2487" s="289">
        <v>0</v>
      </c>
      <c r="P2487" s="289">
        <v>0</v>
      </c>
      <c r="Q2487" s="186">
        <f t="shared" si="412"/>
        <v>1236724.1900000002</v>
      </c>
      <c r="R2487" s="186">
        <f t="shared" si="413"/>
        <v>1217671.57</v>
      </c>
      <c r="S2487" s="433">
        <v>1217671.57</v>
      </c>
      <c r="T2487" s="433">
        <v>0</v>
      </c>
      <c r="U2487" s="433">
        <v>0</v>
      </c>
      <c r="V2487" s="433">
        <v>0</v>
      </c>
      <c r="W2487" s="433">
        <v>0</v>
      </c>
      <c r="X2487" s="433">
        <v>0</v>
      </c>
      <c r="Y2487" s="433">
        <v>0</v>
      </c>
      <c r="Z2487" s="433">
        <v>0</v>
      </c>
      <c r="AA2487" s="433">
        <v>0</v>
      </c>
      <c r="AB2487" s="433">
        <v>0</v>
      </c>
      <c r="AC2487" s="433">
        <v>0</v>
      </c>
      <c r="AD2487" s="433">
        <v>0</v>
      </c>
      <c r="AE2487" s="433">
        <v>0</v>
      </c>
      <c r="AF2487" s="433">
        <v>0</v>
      </c>
      <c r="AG2487" s="433">
        <v>0</v>
      </c>
      <c r="AH2487" s="433">
        <v>0</v>
      </c>
      <c r="AI2487" s="433">
        <v>0</v>
      </c>
      <c r="AJ2487" s="433">
        <v>19052.62</v>
      </c>
      <c r="AK2487" s="175"/>
      <c r="AL2487" s="175">
        <v>4575138.7300000004</v>
      </c>
      <c r="AM2487" s="175">
        <v>7039400.3600000003</v>
      </c>
      <c r="AN2487" s="175">
        <v>2464261.63</v>
      </c>
    </row>
    <row r="2488" spans="1:40" s="128" customFormat="1" ht="20.3" customHeight="1" x14ac:dyDescent="0.35">
      <c r="A2488" s="256">
        <v>2024</v>
      </c>
      <c r="B2488" s="184">
        <f t="shared" si="414"/>
        <v>1073</v>
      </c>
      <c r="C2488" s="286" t="s">
        <v>4726</v>
      </c>
      <c r="D2488" s="184">
        <v>44071</v>
      </c>
      <c r="E2488" s="287"/>
      <c r="F2488" s="287"/>
      <c r="G2488" s="287"/>
      <c r="H2488" s="288"/>
      <c r="I2488" s="288"/>
      <c r="J2488" s="288"/>
      <c r="K2488" s="289"/>
      <c r="L2488" s="289"/>
      <c r="M2488" s="289"/>
      <c r="N2488" s="289"/>
      <c r="O2488" s="289"/>
      <c r="P2488" s="289"/>
      <c r="Q2488" s="186">
        <f t="shared" si="412"/>
        <v>1100550</v>
      </c>
      <c r="R2488" s="186">
        <f t="shared" si="413"/>
        <v>1100550</v>
      </c>
      <c r="S2488" s="433">
        <v>0</v>
      </c>
      <c r="T2488" s="441">
        <v>1100550</v>
      </c>
      <c r="U2488" s="433">
        <v>0</v>
      </c>
      <c r="V2488" s="433">
        <v>0</v>
      </c>
      <c r="W2488" s="433">
        <v>0</v>
      </c>
      <c r="X2488" s="433">
        <v>0</v>
      </c>
      <c r="Y2488" s="433">
        <v>0</v>
      </c>
      <c r="Z2488" s="433">
        <v>0</v>
      </c>
      <c r="AA2488" s="433">
        <v>0</v>
      </c>
      <c r="AB2488" s="433">
        <v>0</v>
      </c>
      <c r="AC2488" s="433">
        <v>0</v>
      </c>
      <c r="AD2488" s="433">
        <v>0</v>
      </c>
      <c r="AE2488" s="433">
        <v>0</v>
      </c>
      <c r="AF2488" s="433">
        <v>0</v>
      </c>
      <c r="AG2488" s="433">
        <v>0</v>
      </c>
      <c r="AH2488" s="433">
        <v>0</v>
      </c>
      <c r="AI2488" s="433">
        <v>0</v>
      </c>
      <c r="AJ2488" s="433">
        <v>0</v>
      </c>
      <c r="AK2488" s="175"/>
      <c r="AL2488" s="175">
        <v>27369270.41</v>
      </c>
      <c r="AM2488" s="175">
        <v>28469820.41</v>
      </c>
      <c r="AN2488" s="175">
        <v>1100550</v>
      </c>
    </row>
    <row r="2489" spans="1:40" s="128" customFormat="1" ht="20.3" customHeight="1" x14ac:dyDescent="0.35">
      <c r="A2489" s="256">
        <v>2024</v>
      </c>
      <c r="B2489" s="184">
        <f t="shared" si="414"/>
        <v>1074</v>
      </c>
      <c r="C2489" s="248" t="s">
        <v>1045</v>
      </c>
      <c r="D2489" s="184">
        <v>55879</v>
      </c>
      <c r="E2489" s="287">
        <f>VLOOKUP(D2489,'[1]2023-2025'!$A:$G,7,0)</f>
        <v>2024</v>
      </c>
      <c r="F2489" s="287"/>
      <c r="G2489" s="287" t="s">
        <v>1899</v>
      </c>
      <c r="H2489" s="288">
        <f>INDEX('[1]2023-2025'!$AK:$AK,MATCH(D2489,'[1]2023-2025'!$A:$A,0))</f>
        <v>44973</v>
      </c>
      <c r="I2489" s="288" t="e">
        <v>#N/A</v>
      </c>
      <c r="J2489" s="288" t="e">
        <f>VLOOKUP(D2489,[1]Лист3!$A:$AK,37,0)</f>
        <v>#N/A</v>
      </c>
      <c r="K2489" s="289">
        <f>INDEX('[1]2023-2025'!$G:$G,MATCH(D2489,'[1]2023-2025'!$A:$A,0))</f>
        <v>2024</v>
      </c>
      <c r="L2489" s="289"/>
      <c r="M2489" s="289"/>
      <c r="N2489" s="289"/>
      <c r="O2489" s="289" t="e">
        <v>#N/A</v>
      </c>
      <c r="P2489" s="289" t="e">
        <v>#N/A</v>
      </c>
      <c r="Q2489" s="186">
        <f t="shared" si="412"/>
        <v>3592450.3099999996</v>
      </c>
      <c r="R2489" s="186">
        <f t="shared" si="413"/>
        <v>3525938.03</v>
      </c>
      <c r="S2489" s="433">
        <v>0</v>
      </c>
      <c r="T2489" s="433">
        <v>0</v>
      </c>
      <c r="U2489" s="433">
        <v>0</v>
      </c>
      <c r="V2489" s="433">
        <v>0</v>
      </c>
      <c r="W2489" s="433">
        <v>0</v>
      </c>
      <c r="X2489" s="433">
        <v>0</v>
      </c>
      <c r="Y2489" s="433">
        <v>0</v>
      </c>
      <c r="Z2489" s="433">
        <v>0</v>
      </c>
      <c r="AA2489" s="433">
        <v>3349929.8899999997</v>
      </c>
      <c r="AB2489" s="433">
        <v>0</v>
      </c>
      <c r="AC2489" s="433">
        <v>0</v>
      </c>
      <c r="AD2489" s="433">
        <v>0</v>
      </c>
      <c r="AE2489" s="433">
        <v>0</v>
      </c>
      <c r="AF2489" s="433">
        <v>0</v>
      </c>
      <c r="AG2489" s="433">
        <v>0</v>
      </c>
      <c r="AH2489" s="433">
        <v>176008.14</v>
      </c>
      <c r="AI2489" s="433">
        <v>0</v>
      </c>
      <c r="AJ2489" s="433">
        <v>66512.28</v>
      </c>
      <c r="AK2489" s="175"/>
      <c r="AL2489" s="175">
        <v>10069705.99</v>
      </c>
      <c r="AM2489" s="175">
        <v>13662156.300000001</v>
      </c>
      <c r="AN2489" s="175">
        <v>3592450.31</v>
      </c>
    </row>
    <row r="2490" spans="1:40" s="128" customFormat="1" ht="20.3" customHeight="1" x14ac:dyDescent="0.35">
      <c r="A2490" s="256">
        <v>2024</v>
      </c>
      <c r="B2490" s="184">
        <f t="shared" si="414"/>
        <v>1075</v>
      </c>
      <c r="C2490" s="248" t="s">
        <v>1046</v>
      </c>
      <c r="D2490" s="184">
        <v>55880</v>
      </c>
      <c r="E2490" s="287">
        <f>VLOOKUP(D2490,'[1]2023-2025'!$A:$G,7,0)</f>
        <v>2024</v>
      </c>
      <c r="F2490" s="287"/>
      <c r="G2490" s="287" t="s">
        <v>1899</v>
      </c>
      <c r="H2490" s="288">
        <f>INDEX('[1]2023-2025'!$AK:$AK,MATCH(D2490,'[1]2023-2025'!$A:$A,0))</f>
        <v>44973</v>
      </c>
      <c r="I2490" s="288" t="e">
        <v>#N/A</v>
      </c>
      <c r="J2490" s="288" t="e">
        <f>VLOOKUP(D2490,[1]Лист3!$A:$AK,37,0)</f>
        <v>#N/A</v>
      </c>
      <c r="K2490" s="289">
        <f>INDEX('[1]2023-2025'!$G:$G,MATCH(D2490,'[1]2023-2025'!$A:$A,0))</f>
        <v>2024</v>
      </c>
      <c r="L2490" s="289"/>
      <c r="M2490" s="289"/>
      <c r="N2490" s="289"/>
      <c r="O2490" s="289" t="e">
        <v>#N/A</v>
      </c>
      <c r="P2490" s="289" t="e">
        <v>#N/A</v>
      </c>
      <c r="Q2490" s="186">
        <f t="shared" si="412"/>
        <v>3396707.4099999997</v>
      </c>
      <c r="R2490" s="186">
        <f t="shared" si="413"/>
        <v>3330195.13</v>
      </c>
      <c r="S2490" s="433">
        <v>0</v>
      </c>
      <c r="T2490" s="433">
        <v>0</v>
      </c>
      <c r="U2490" s="433">
        <v>0</v>
      </c>
      <c r="V2490" s="433">
        <v>0</v>
      </c>
      <c r="W2490" s="433">
        <v>0</v>
      </c>
      <c r="X2490" s="433">
        <v>0</v>
      </c>
      <c r="Y2490" s="433">
        <v>0</v>
      </c>
      <c r="Z2490" s="433">
        <v>0</v>
      </c>
      <c r="AA2490" s="433">
        <v>3154186.9899999998</v>
      </c>
      <c r="AB2490" s="433">
        <v>0</v>
      </c>
      <c r="AC2490" s="433">
        <v>0</v>
      </c>
      <c r="AD2490" s="433">
        <v>0</v>
      </c>
      <c r="AE2490" s="433">
        <v>0</v>
      </c>
      <c r="AF2490" s="433">
        <v>0</v>
      </c>
      <c r="AG2490" s="433">
        <v>0</v>
      </c>
      <c r="AH2490" s="433">
        <v>176008.14</v>
      </c>
      <c r="AI2490" s="433">
        <v>0</v>
      </c>
      <c r="AJ2490" s="433">
        <v>66512.28</v>
      </c>
      <c r="AK2490" s="175"/>
      <c r="AL2490" s="175">
        <v>9618895.459999999</v>
      </c>
      <c r="AM2490" s="175">
        <v>13015602.869999999</v>
      </c>
      <c r="AN2490" s="175">
        <v>3396707.41</v>
      </c>
    </row>
    <row r="2491" spans="1:40" s="128" customFormat="1" ht="20.3" customHeight="1" x14ac:dyDescent="0.35">
      <c r="A2491" s="256">
        <v>2024</v>
      </c>
      <c r="B2491" s="184">
        <f t="shared" si="414"/>
        <v>1076</v>
      </c>
      <c r="C2491" s="248" t="s">
        <v>1367</v>
      </c>
      <c r="D2491" s="184">
        <v>55881</v>
      </c>
      <c r="E2491" s="287">
        <f>VLOOKUP(D2491,'[1]2023-2025'!$A:$G,7,0)</f>
        <v>2024</v>
      </c>
      <c r="F2491" s="287"/>
      <c r="G2491" s="287" t="s">
        <v>1899</v>
      </c>
      <c r="H2491" s="288">
        <f>INDEX('[1]2023-2025'!$AK:$AK,MATCH(D2491,'[1]2023-2025'!$A:$A,0))</f>
        <v>45001</v>
      </c>
      <c r="I2491" s="288" t="e">
        <v>#N/A</v>
      </c>
      <c r="J2491" s="288" t="e">
        <f>VLOOKUP(D2491,[1]Лист3!$A:$AK,37,0)</f>
        <v>#N/A</v>
      </c>
      <c r="K2491" s="289">
        <f>INDEX('[1]2023-2025'!$G:$G,MATCH(D2491,'[1]2023-2025'!$A:$A,0))</f>
        <v>2024</v>
      </c>
      <c r="L2491" s="289"/>
      <c r="M2491" s="289"/>
      <c r="N2491" s="289"/>
      <c r="O2491" s="289" t="e">
        <v>#N/A</v>
      </c>
      <c r="P2491" s="289" t="e">
        <v>#N/A</v>
      </c>
      <c r="Q2491" s="186">
        <f t="shared" si="412"/>
        <v>3635024.0599999996</v>
      </c>
      <c r="R2491" s="186">
        <f t="shared" si="413"/>
        <v>3568511.78</v>
      </c>
      <c r="S2491" s="433">
        <v>0</v>
      </c>
      <c r="T2491" s="433">
        <v>0</v>
      </c>
      <c r="U2491" s="433">
        <v>0</v>
      </c>
      <c r="V2491" s="433">
        <v>0</v>
      </c>
      <c r="W2491" s="433">
        <v>0</v>
      </c>
      <c r="X2491" s="433">
        <v>0</v>
      </c>
      <c r="Y2491" s="433">
        <v>0</v>
      </c>
      <c r="Z2491" s="433">
        <v>0</v>
      </c>
      <c r="AA2491" s="433">
        <v>3343438.5799999996</v>
      </c>
      <c r="AB2491" s="433">
        <v>0</v>
      </c>
      <c r="AC2491" s="433">
        <v>0</v>
      </c>
      <c r="AD2491" s="433">
        <v>0</v>
      </c>
      <c r="AE2491" s="433">
        <v>0</v>
      </c>
      <c r="AF2491" s="433">
        <v>0</v>
      </c>
      <c r="AG2491" s="433">
        <v>0</v>
      </c>
      <c r="AH2491" s="433">
        <v>225073.2</v>
      </c>
      <c r="AI2491" s="433">
        <v>0</v>
      </c>
      <c r="AJ2491" s="433">
        <v>66512.28</v>
      </c>
      <c r="AK2491" s="175"/>
      <c r="AL2491" s="175">
        <v>9383340.1099999994</v>
      </c>
      <c r="AM2491" s="175">
        <v>13018364.17</v>
      </c>
      <c r="AN2491" s="175">
        <v>3635024.06</v>
      </c>
    </row>
    <row r="2492" spans="1:40" s="128" customFormat="1" ht="20.3" customHeight="1" x14ac:dyDescent="0.35">
      <c r="A2492" s="256">
        <v>2024</v>
      </c>
      <c r="B2492" s="184">
        <f t="shared" si="414"/>
        <v>1077</v>
      </c>
      <c r="C2492" s="248" t="s">
        <v>1368</v>
      </c>
      <c r="D2492" s="184">
        <v>55882</v>
      </c>
      <c r="E2492" s="287">
        <f>VLOOKUP(D2492,'[1]2023-2025'!$A:$G,7,0)</f>
        <v>2024</v>
      </c>
      <c r="F2492" s="287"/>
      <c r="G2492" s="287" t="s">
        <v>1899</v>
      </c>
      <c r="H2492" s="288">
        <f>INDEX('[1]2023-2025'!$AK:$AK,MATCH(D2492,'[1]2023-2025'!$A:$A,0))</f>
        <v>45001</v>
      </c>
      <c r="I2492" s="288" t="e">
        <v>#N/A</v>
      </c>
      <c r="J2492" s="288" t="e">
        <f>VLOOKUP(D2492,[1]Лист3!$A:$AK,37,0)</f>
        <v>#N/A</v>
      </c>
      <c r="K2492" s="289">
        <f>INDEX('[1]2023-2025'!$G:$G,MATCH(D2492,'[1]2023-2025'!$A:$A,0))</f>
        <v>2024</v>
      </c>
      <c r="L2492" s="289"/>
      <c r="M2492" s="289"/>
      <c r="N2492" s="289"/>
      <c r="O2492" s="289" t="e">
        <v>#N/A</v>
      </c>
      <c r="P2492" s="289" t="e">
        <v>#N/A</v>
      </c>
      <c r="Q2492" s="186">
        <f t="shared" si="412"/>
        <v>3638269.6999999997</v>
      </c>
      <c r="R2492" s="186">
        <f t="shared" si="413"/>
        <v>3571757.42</v>
      </c>
      <c r="S2492" s="433">
        <v>0</v>
      </c>
      <c r="T2492" s="433">
        <v>0</v>
      </c>
      <c r="U2492" s="433">
        <v>0</v>
      </c>
      <c r="V2492" s="433">
        <v>0</v>
      </c>
      <c r="W2492" s="433">
        <v>0</v>
      </c>
      <c r="X2492" s="433">
        <v>0</v>
      </c>
      <c r="Y2492" s="433">
        <v>0</v>
      </c>
      <c r="Z2492" s="433">
        <v>0</v>
      </c>
      <c r="AA2492" s="433">
        <v>3346684.2199999997</v>
      </c>
      <c r="AB2492" s="433">
        <v>0</v>
      </c>
      <c r="AC2492" s="433">
        <v>0</v>
      </c>
      <c r="AD2492" s="433">
        <v>0</v>
      </c>
      <c r="AE2492" s="433">
        <v>0</v>
      </c>
      <c r="AF2492" s="433">
        <v>0</v>
      </c>
      <c r="AG2492" s="433">
        <v>0</v>
      </c>
      <c r="AH2492" s="433">
        <v>225073.2</v>
      </c>
      <c r="AI2492" s="433">
        <v>0</v>
      </c>
      <c r="AJ2492" s="433">
        <v>66512.28</v>
      </c>
      <c r="AK2492" s="175"/>
      <c r="AL2492" s="175">
        <v>9625618.9000000004</v>
      </c>
      <c r="AM2492" s="175">
        <v>13263888.6</v>
      </c>
      <c r="AN2492" s="175">
        <v>3638269.6999999997</v>
      </c>
    </row>
    <row r="2493" spans="1:40" s="128" customFormat="1" ht="20.3" customHeight="1" x14ac:dyDescent="0.35">
      <c r="A2493" s="330"/>
      <c r="B2493" s="170" t="s">
        <v>22</v>
      </c>
      <c r="C2493" s="293"/>
      <c r="D2493" s="296" t="s">
        <v>172</v>
      </c>
      <c r="E2493" s="287" t="e">
        <f>VLOOKUP(D2493,'[1]2023-2025'!$A:$G,7,0)</f>
        <v>#N/A</v>
      </c>
      <c r="F2493" s="287"/>
      <c r="G2493" s="287"/>
      <c r="H2493" s="288" t="e">
        <v>#N/A</v>
      </c>
      <c r="I2493" s="288" t="e">
        <v>#N/A</v>
      </c>
      <c r="J2493" s="288" t="e">
        <f>VLOOKUP(D2493,[1]Лист3!$A:$AK,37,0)</f>
        <v>#N/A</v>
      </c>
      <c r="K2493" s="289" t="e">
        <v>#N/A</v>
      </c>
      <c r="L2493" s="289"/>
      <c r="M2493" s="289"/>
      <c r="N2493" s="289"/>
      <c r="O2493" s="289" t="e">
        <v>#N/A</v>
      </c>
      <c r="P2493" s="289"/>
      <c r="Q2493" s="297">
        <f>SUM(Q2486:Q2492)</f>
        <v>16958908.579999998</v>
      </c>
      <c r="R2493" s="297">
        <f>SUM(R2486:R2492)</f>
        <v>16668858</v>
      </c>
      <c r="S2493" s="297">
        <f>SUM(S2486:S2492)</f>
        <v>1217671.57</v>
      </c>
      <c r="T2493" s="297">
        <f t="shared" ref="T2493:AJ2493" si="415">SUM(T2486:T2492)</f>
        <v>1100550</v>
      </c>
      <c r="U2493" s="297">
        <f t="shared" si="415"/>
        <v>0</v>
      </c>
      <c r="V2493" s="297">
        <f t="shared" si="415"/>
        <v>0</v>
      </c>
      <c r="W2493" s="297">
        <f t="shared" si="415"/>
        <v>0</v>
      </c>
      <c r="X2493" s="297">
        <f t="shared" si="415"/>
        <v>0</v>
      </c>
      <c r="Y2493" s="297">
        <f t="shared" si="415"/>
        <v>0</v>
      </c>
      <c r="Z2493" s="297">
        <f t="shared" si="415"/>
        <v>0</v>
      </c>
      <c r="AA2493" s="297">
        <f t="shared" si="415"/>
        <v>13194239.68</v>
      </c>
      <c r="AB2493" s="297">
        <f t="shared" si="415"/>
        <v>0</v>
      </c>
      <c r="AC2493" s="297">
        <f t="shared" si="415"/>
        <v>354234.06999999995</v>
      </c>
      <c r="AD2493" s="297">
        <f t="shared" si="415"/>
        <v>0</v>
      </c>
      <c r="AE2493" s="297">
        <f t="shared" si="415"/>
        <v>0</v>
      </c>
      <c r="AF2493" s="297">
        <f t="shared" si="415"/>
        <v>0</v>
      </c>
      <c r="AG2493" s="297">
        <f t="shared" si="415"/>
        <v>0</v>
      </c>
      <c r="AH2493" s="297">
        <f t="shared" si="415"/>
        <v>802162.67999999993</v>
      </c>
      <c r="AI2493" s="297">
        <f t="shared" si="415"/>
        <v>0</v>
      </c>
      <c r="AJ2493" s="297">
        <f t="shared" si="415"/>
        <v>290050.57999999996</v>
      </c>
      <c r="AK2493" s="175"/>
      <c r="AL2493" s="175" t="e">
        <v>#N/A</v>
      </c>
      <c r="AM2493" s="175" t="e">
        <v>#N/A</v>
      </c>
      <c r="AN2493" s="175" t="e">
        <v>#N/A</v>
      </c>
    </row>
    <row r="2494" spans="1:40" s="128" customFormat="1" ht="20.3" customHeight="1" x14ac:dyDescent="0.35">
      <c r="A2494" s="256"/>
      <c r="B2494" s="298"/>
      <c r="C2494" s="311"/>
      <c r="D2494" s="311"/>
      <c r="E2494" s="287">
        <f>VLOOKUP(D2494,'[1]2023-2025'!$A:$G,7,0)</f>
        <v>0</v>
      </c>
      <c r="F2494" s="301"/>
      <c r="G2494" s="301"/>
      <c r="H2494" s="302" t="e">
        <v>#N/A</v>
      </c>
      <c r="I2494" s="288" t="e">
        <v>#N/A</v>
      </c>
      <c r="J2494" s="288" t="e">
        <f>VLOOKUP(D2494,[1]Лист3!$A:$AK,37,0)</f>
        <v>#N/A</v>
      </c>
      <c r="K2494" s="303" t="e">
        <v>#N/A</v>
      </c>
      <c r="L2494" s="303"/>
      <c r="M2494" s="303"/>
      <c r="N2494" s="303"/>
      <c r="O2494" s="303" t="e">
        <v>#N/A</v>
      </c>
      <c r="P2494" s="303"/>
      <c r="Q2494" s="311"/>
      <c r="R2494" s="311"/>
      <c r="S2494" s="316"/>
      <c r="T2494" s="316"/>
      <c r="U2494" s="316"/>
      <c r="V2494" s="316"/>
      <c r="W2494" s="316"/>
      <c r="X2494" s="311" t="s">
        <v>4485</v>
      </c>
      <c r="Y2494" s="316"/>
      <c r="Z2494" s="316"/>
      <c r="AA2494" s="316"/>
      <c r="AB2494" s="316"/>
      <c r="AC2494" s="316"/>
      <c r="AD2494" s="316"/>
      <c r="AE2494" s="316"/>
      <c r="AF2494" s="316"/>
      <c r="AG2494" s="316"/>
      <c r="AH2494" s="316"/>
      <c r="AI2494" s="316"/>
      <c r="AJ2494" s="304"/>
      <c r="AK2494" s="175"/>
      <c r="AL2494" s="175" t="e">
        <v>#N/A</v>
      </c>
      <c r="AM2494" s="175" t="e">
        <v>#N/A</v>
      </c>
      <c r="AN2494" s="175" t="e">
        <v>#N/A</v>
      </c>
    </row>
    <row r="2495" spans="1:40" s="7" customFormat="1" ht="20.3" customHeight="1" x14ac:dyDescent="0.35">
      <c r="A2495" s="256">
        <v>2024</v>
      </c>
      <c r="B2495" s="184">
        <f>B2492+1</f>
        <v>1078</v>
      </c>
      <c r="C2495" s="286" t="s">
        <v>721</v>
      </c>
      <c r="D2495" s="184">
        <v>55833</v>
      </c>
      <c r="E2495" s="287">
        <f>VLOOKUP(D2495,'[1]2023-2025'!$A:$G,7,0)</f>
        <v>2024</v>
      </c>
      <c r="F2495" s="287"/>
      <c r="G2495" s="287" t="s">
        <v>1899</v>
      </c>
      <c r="H2495" s="288">
        <f>INDEX('[1]2023-2025'!$AK:$AK,MATCH(D2495,'[1]2023-2025'!$A:$A,0))</f>
        <v>44973</v>
      </c>
      <c r="I2495" s="288" t="e">
        <v>#N/A</v>
      </c>
      <c r="J2495" s="288" t="e">
        <f>VLOOKUP(D2495,[1]Лист3!$A:$AK,37,0)</f>
        <v>#N/A</v>
      </c>
      <c r="K2495" s="289">
        <f>INDEX('[1]2023-2025'!$G:$G,MATCH(D2495,'[1]2023-2025'!$A:$A,0))</f>
        <v>2024</v>
      </c>
      <c r="L2495" s="289"/>
      <c r="M2495" s="289"/>
      <c r="N2495" s="289"/>
      <c r="O2495" s="289" t="e">
        <v>#N/A</v>
      </c>
      <c r="P2495" s="289" t="e">
        <v>#N/A</v>
      </c>
      <c r="Q2495" s="186">
        <f t="shared" ref="Q2495:Q2496" si="416">SUM(S2495:AJ2495)</f>
        <v>4820801.95</v>
      </c>
      <c r="R2495" s="186">
        <f>SUM(S2495:AI2495)</f>
        <v>4748040.4000000004</v>
      </c>
      <c r="S2495" s="433">
        <v>0</v>
      </c>
      <c r="T2495" s="433">
        <v>0</v>
      </c>
      <c r="U2495" s="433">
        <v>0</v>
      </c>
      <c r="V2495" s="433">
        <v>0</v>
      </c>
      <c r="W2495" s="433">
        <v>0</v>
      </c>
      <c r="X2495" s="433">
        <v>0</v>
      </c>
      <c r="Y2495" s="433">
        <v>0</v>
      </c>
      <c r="Z2495" s="433">
        <v>0</v>
      </c>
      <c r="AA2495" s="433">
        <v>4748040.4000000004</v>
      </c>
      <c r="AB2495" s="433">
        <v>0</v>
      </c>
      <c r="AC2495" s="433">
        <v>0</v>
      </c>
      <c r="AD2495" s="433">
        <v>0</v>
      </c>
      <c r="AE2495" s="433">
        <v>0</v>
      </c>
      <c r="AF2495" s="433">
        <v>0</v>
      </c>
      <c r="AG2495" s="433">
        <v>0</v>
      </c>
      <c r="AH2495" s="433">
        <v>0</v>
      </c>
      <c r="AI2495" s="433">
        <v>0</v>
      </c>
      <c r="AJ2495" s="433">
        <v>72761.55</v>
      </c>
      <c r="AK2495" s="175"/>
      <c r="AL2495" s="175">
        <v>8554036.25</v>
      </c>
      <c r="AM2495" s="175">
        <v>13374838.199999999</v>
      </c>
      <c r="AN2495" s="175">
        <v>4820801.95</v>
      </c>
    </row>
    <row r="2496" spans="1:40" s="7" customFormat="1" ht="20.3" customHeight="1" x14ac:dyDescent="0.35">
      <c r="A2496" s="256">
        <v>2024</v>
      </c>
      <c r="B2496" s="184">
        <f>B2495+1</f>
        <v>1079</v>
      </c>
      <c r="C2496" s="286" t="s">
        <v>2279</v>
      </c>
      <c r="D2496" s="184">
        <v>55823</v>
      </c>
      <c r="E2496" s="287"/>
      <c r="F2496" s="287"/>
      <c r="G2496" s="287"/>
      <c r="H2496" s="288"/>
      <c r="I2496" s="288"/>
      <c r="J2496" s="288"/>
      <c r="K2496" s="289"/>
      <c r="L2496" s="289"/>
      <c r="M2496" s="289"/>
      <c r="N2496" s="289"/>
      <c r="O2496" s="289"/>
      <c r="P2496" s="289"/>
      <c r="Q2496" s="186">
        <f t="shared" si="416"/>
        <v>11256960.359999998</v>
      </c>
      <c r="R2496" s="186">
        <f>SUM(S2496:AI2496)</f>
        <v>11101980.739999998</v>
      </c>
      <c r="S2496" s="433">
        <v>0</v>
      </c>
      <c r="T2496" s="433">
        <v>0</v>
      </c>
      <c r="U2496" s="433">
        <v>0</v>
      </c>
      <c r="V2496" s="433">
        <v>0</v>
      </c>
      <c r="W2496" s="433">
        <v>0</v>
      </c>
      <c r="X2496" s="433">
        <v>0</v>
      </c>
      <c r="Y2496" s="433">
        <v>0</v>
      </c>
      <c r="Z2496" s="433">
        <v>0</v>
      </c>
      <c r="AA2496" s="433">
        <v>11101980.739999998</v>
      </c>
      <c r="AB2496" s="433">
        <v>0</v>
      </c>
      <c r="AC2496" s="433">
        <v>0</v>
      </c>
      <c r="AD2496" s="433">
        <v>0</v>
      </c>
      <c r="AE2496" s="433">
        <v>0</v>
      </c>
      <c r="AF2496" s="433">
        <v>0</v>
      </c>
      <c r="AG2496" s="433">
        <v>0</v>
      </c>
      <c r="AH2496" s="433">
        <v>0</v>
      </c>
      <c r="AI2496" s="433">
        <v>0</v>
      </c>
      <c r="AJ2496" s="433">
        <v>154979.62</v>
      </c>
      <c r="AK2496" s="175"/>
      <c r="AL2496" s="175">
        <v>8559623.6000000052</v>
      </c>
      <c r="AM2496" s="175">
        <v>20912193.510000002</v>
      </c>
      <c r="AN2496" s="175">
        <v>12352569.909999996</v>
      </c>
    </row>
    <row r="2497" spans="1:40" s="128" customFormat="1" ht="20.3" customHeight="1" x14ac:dyDescent="0.35">
      <c r="A2497" s="256"/>
      <c r="B2497" s="170" t="s">
        <v>22</v>
      </c>
      <c r="C2497" s="293"/>
      <c r="D2497" s="296" t="s">
        <v>172</v>
      </c>
      <c r="E2497" s="287" t="e">
        <f>VLOOKUP(D2497,'[1]2023-2025'!$A:$G,7,0)</f>
        <v>#N/A</v>
      </c>
      <c r="F2497" s="287"/>
      <c r="G2497" s="287"/>
      <c r="H2497" s="288" t="e">
        <v>#N/A</v>
      </c>
      <c r="I2497" s="288" t="e">
        <v>#N/A</v>
      </c>
      <c r="J2497" s="288" t="e">
        <f>VLOOKUP(D2497,[1]Лист3!$A:$AK,37,0)</f>
        <v>#N/A</v>
      </c>
      <c r="K2497" s="289" t="e">
        <v>#N/A</v>
      </c>
      <c r="L2497" s="289"/>
      <c r="M2497" s="289"/>
      <c r="N2497" s="289"/>
      <c r="O2497" s="289" t="e">
        <v>#N/A</v>
      </c>
      <c r="P2497" s="289"/>
      <c r="Q2497" s="297">
        <f t="shared" ref="Q2497:AJ2497" si="417">SUM(Q2495:Q2496)</f>
        <v>16077762.309999999</v>
      </c>
      <c r="R2497" s="297">
        <f t="shared" si="417"/>
        <v>15850021.139999999</v>
      </c>
      <c r="S2497" s="297">
        <f t="shared" si="417"/>
        <v>0</v>
      </c>
      <c r="T2497" s="297">
        <f t="shared" si="417"/>
        <v>0</v>
      </c>
      <c r="U2497" s="297">
        <f t="shared" si="417"/>
        <v>0</v>
      </c>
      <c r="V2497" s="297">
        <f t="shared" si="417"/>
        <v>0</v>
      </c>
      <c r="W2497" s="297">
        <f t="shared" si="417"/>
        <v>0</v>
      </c>
      <c r="X2497" s="297">
        <f t="shared" si="417"/>
        <v>0</v>
      </c>
      <c r="Y2497" s="297">
        <f t="shared" si="417"/>
        <v>0</v>
      </c>
      <c r="Z2497" s="297">
        <f t="shared" si="417"/>
        <v>0</v>
      </c>
      <c r="AA2497" s="297">
        <f t="shared" si="417"/>
        <v>15850021.139999999</v>
      </c>
      <c r="AB2497" s="297">
        <f t="shared" si="417"/>
        <v>0</v>
      </c>
      <c r="AC2497" s="297">
        <f t="shared" si="417"/>
        <v>0</v>
      </c>
      <c r="AD2497" s="297">
        <f t="shared" si="417"/>
        <v>0</v>
      </c>
      <c r="AE2497" s="297">
        <f t="shared" si="417"/>
        <v>0</v>
      </c>
      <c r="AF2497" s="297">
        <f t="shared" si="417"/>
        <v>0</v>
      </c>
      <c r="AG2497" s="297">
        <f t="shared" si="417"/>
        <v>0</v>
      </c>
      <c r="AH2497" s="297">
        <f t="shared" si="417"/>
        <v>0</v>
      </c>
      <c r="AI2497" s="297">
        <f t="shared" si="417"/>
        <v>0</v>
      </c>
      <c r="AJ2497" s="297">
        <f t="shared" si="417"/>
        <v>227741.16999999998</v>
      </c>
      <c r="AK2497" s="175"/>
      <c r="AL2497" s="175" t="e">
        <v>#N/A</v>
      </c>
      <c r="AM2497" s="175" t="e">
        <v>#N/A</v>
      </c>
      <c r="AN2497" s="175" t="e">
        <v>#N/A</v>
      </c>
    </row>
    <row r="2498" spans="1:40" s="128" customFormat="1" ht="20.3" customHeight="1" x14ac:dyDescent="0.35">
      <c r="A2498" s="256"/>
      <c r="B2498" s="298"/>
      <c r="C2498" s="311"/>
      <c r="D2498" s="311"/>
      <c r="E2498" s="287">
        <f>VLOOKUP(D2498,'[1]2023-2025'!$A:$G,7,0)</f>
        <v>0</v>
      </c>
      <c r="F2498" s="301"/>
      <c r="G2498" s="301"/>
      <c r="H2498" s="302" t="e">
        <v>#N/A</v>
      </c>
      <c r="I2498" s="288" t="e">
        <v>#N/A</v>
      </c>
      <c r="J2498" s="288" t="e">
        <f>VLOOKUP(D2498,[1]Лист3!$A:$AK,37,0)</f>
        <v>#N/A</v>
      </c>
      <c r="K2498" s="303" t="e">
        <v>#N/A</v>
      </c>
      <c r="L2498" s="303"/>
      <c r="M2498" s="303"/>
      <c r="N2498" s="303"/>
      <c r="O2498" s="303" t="e">
        <v>#N/A</v>
      </c>
      <c r="P2498" s="303"/>
      <c r="Q2498" s="311"/>
      <c r="R2498" s="311"/>
      <c r="S2498" s="316"/>
      <c r="T2498" s="316"/>
      <c r="U2498" s="316"/>
      <c r="V2498" s="316"/>
      <c r="W2498" s="316"/>
      <c r="X2498" s="311" t="s">
        <v>4486</v>
      </c>
      <c r="Y2498" s="316"/>
      <c r="Z2498" s="316"/>
      <c r="AA2498" s="316"/>
      <c r="AB2498" s="316"/>
      <c r="AC2498" s="316"/>
      <c r="AD2498" s="316"/>
      <c r="AE2498" s="316"/>
      <c r="AF2498" s="316"/>
      <c r="AG2498" s="316"/>
      <c r="AH2498" s="316"/>
      <c r="AI2498" s="316"/>
      <c r="AJ2498" s="304"/>
      <c r="AK2498" s="175"/>
      <c r="AL2498" s="175" t="e">
        <v>#N/A</v>
      </c>
      <c r="AM2498" s="175" t="e">
        <v>#N/A</v>
      </c>
      <c r="AN2498" s="175" t="e">
        <v>#N/A</v>
      </c>
    </row>
    <row r="2499" spans="1:40" s="128" customFormat="1" ht="20.3" customHeight="1" x14ac:dyDescent="0.35">
      <c r="A2499" s="256">
        <v>2024</v>
      </c>
      <c r="B2499" s="184">
        <f>B2496+1</f>
        <v>1080</v>
      </c>
      <c r="C2499" s="248" t="s">
        <v>723</v>
      </c>
      <c r="D2499" s="184">
        <v>44118</v>
      </c>
      <c r="E2499" s="287">
        <f>VLOOKUP(D2499,'[1]2023-2025'!$A:$G,7,0)</f>
        <v>2024</v>
      </c>
      <c r="F2499" s="287"/>
      <c r="G2499" s="287" t="s">
        <v>1899</v>
      </c>
      <c r="H2499" s="288">
        <f>INDEX('[1]2023-2025'!$AK:$AK,MATCH(D2499,'[1]2023-2025'!$A:$A,0))</f>
        <v>44973</v>
      </c>
      <c r="I2499" s="288" t="e">
        <v>#N/A</v>
      </c>
      <c r="J2499" s="288" t="e">
        <f>VLOOKUP(D2499,[1]Лист3!$A:$AK,37,0)</f>
        <v>#N/A</v>
      </c>
      <c r="K2499" s="289">
        <f>INDEX('[1]2023-2025'!$G:$G,MATCH(D2499,'[1]2023-2025'!$A:$A,0))</f>
        <v>2024</v>
      </c>
      <c r="L2499" s="289"/>
      <c r="M2499" s="289"/>
      <c r="N2499" s="289"/>
      <c r="O2499" s="289" t="e">
        <v>#N/A</v>
      </c>
      <c r="P2499" s="289" t="e">
        <v>#N/A</v>
      </c>
      <c r="Q2499" s="186">
        <f t="shared" ref="Q2499:Q2500" si="418">SUM(S2499:AJ2499)</f>
        <v>871106.87999999989</v>
      </c>
      <c r="R2499" s="186">
        <f>SUM(S2499:AI2499)</f>
        <v>853133.6399999999</v>
      </c>
      <c r="S2499" s="433">
        <v>0</v>
      </c>
      <c r="T2499" s="433">
        <v>0</v>
      </c>
      <c r="U2499" s="433">
        <v>0</v>
      </c>
      <c r="V2499" s="433">
        <v>0</v>
      </c>
      <c r="W2499" s="433">
        <v>0</v>
      </c>
      <c r="X2499" s="433">
        <v>0</v>
      </c>
      <c r="Y2499" s="433">
        <v>0</v>
      </c>
      <c r="Z2499" s="433">
        <v>0</v>
      </c>
      <c r="AA2499" s="433">
        <v>853133.6399999999</v>
      </c>
      <c r="AB2499" s="433">
        <v>0</v>
      </c>
      <c r="AC2499" s="433">
        <v>0</v>
      </c>
      <c r="AD2499" s="433">
        <v>0</v>
      </c>
      <c r="AE2499" s="433">
        <v>0</v>
      </c>
      <c r="AF2499" s="433">
        <v>0</v>
      </c>
      <c r="AG2499" s="433">
        <v>0</v>
      </c>
      <c r="AH2499" s="433">
        <v>0</v>
      </c>
      <c r="AI2499" s="433">
        <v>0</v>
      </c>
      <c r="AJ2499" s="433">
        <v>17973.240000000002</v>
      </c>
      <c r="AK2499" s="175"/>
      <c r="AL2499" s="175">
        <v>1351014.9100000001</v>
      </c>
      <c r="AM2499" s="175">
        <v>2222121.79</v>
      </c>
      <c r="AN2499" s="175">
        <v>871106.87999999989</v>
      </c>
    </row>
    <row r="2500" spans="1:40" s="128" customFormat="1" ht="20.3" customHeight="1" x14ac:dyDescent="0.35">
      <c r="A2500" s="256">
        <v>2024</v>
      </c>
      <c r="B2500" s="184">
        <f>B2499+1</f>
        <v>1081</v>
      </c>
      <c r="C2500" s="248" t="s">
        <v>724</v>
      </c>
      <c r="D2500" s="184">
        <v>44119</v>
      </c>
      <c r="E2500" s="287">
        <f>VLOOKUP(D2500,'[1]2023-2025'!$A:$G,7,0)</f>
        <v>2024</v>
      </c>
      <c r="F2500" s="287"/>
      <c r="G2500" s="287" t="s">
        <v>1899</v>
      </c>
      <c r="H2500" s="288">
        <f>INDEX('[1]2023-2025'!$AK:$AK,MATCH(D2500,'[1]2023-2025'!$A:$A,0))</f>
        <v>44973</v>
      </c>
      <c r="I2500" s="288" t="e">
        <v>#N/A</v>
      </c>
      <c r="J2500" s="288" t="e">
        <f>VLOOKUP(D2500,[1]Лист3!$A:$AK,37,0)</f>
        <v>#N/A</v>
      </c>
      <c r="K2500" s="289">
        <f>INDEX('[1]2023-2025'!$G:$G,MATCH(D2500,'[1]2023-2025'!$A:$A,0))</f>
        <v>2024</v>
      </c>
      <c r="L2500" s="289"/>
      <c r="M2500" s="289"/>
      <c r="N2500" s="289"/>
      <c r="O2500" s="289" t="e">
        <v>#N/A</v>
      </c>
      <c r="P2500" s="289" t="e">
        <v>#N/A</v>
      </c>
      <c r="Q2500" s="186">
        <f t="shared" si="418"/>
        <v>859560.73</v>
      </c>
      <c r="R2500" s="186">
        <f>SUM(S2500:AI2500)</f>
        <v>841587.49</v>
      </c>
      <c r="S2500" s="433">
        <v>0</v>
      </c>
      <c r="T2500" s="433">
        <v>0</v>
      </c>
      <c r="U2500" s="433">
        <v>0</v>
      </c>
      <c r="V2500" s="433">
        <v>0</v>
      </c>
      <c r="W2500" s="433">
        <v>0</v>
      </c>
      <c r="X2500" s="433">
        <v>0</v>
      </c>
      <c r="Y2500" s="433">
        <v>0</v>
      </c>
      <c r="Z2500" s="433">
        <v>0</v>
      </c>
      <c r="AA2500" s="433">
        <v>841587.49</v>
      </c>
      <c r="AB2500" s="433">
        <v>0</v>
      </c>
      <c r="AC2500" s="433">
        <v>0</v>
      </c>
      <c r="AD2500" s="433">
        <v>0</v>
      </c>
      <c r="AE2500" s="433">
        <v>0</v>
      </c>
      <c r="AF2500" s="433">
        <v>0</v>
      </c>
      <c r="AG2500" s="433">
        <v>0</v>
      </c>
      <c r="AH2500" s="433">
        <v>0</v>
      </c>
      <c r="AI2500" s="433">
        <v>0</v>
      </c>
      <c r="AJ2500" s="433">
        <v>17973.240000000002</v>
      </c>
      <c r="AK2500" s="175"/>
      <c r="AL2500" s="175">
        <v>1309887.0699999998</v>
      </c>
      <c r="AM2500" s="175">
        <v>2169447.7999999998</v>
      </c>
      <c r="AN2500" s="175">
        <v>859560.73</v>
      </c>
    </row>
    <row r="2501" spans="1:40" s="128" customFormat="1" ht="20.3" customHeight="1" x14ac:dyDescent="0.35">
      <c r="A2501" s="256"/>
      <c r="B2501" s="170" t="s">
        <v>22</v>
      </c>
      <c r="C2501" s="293"/>
      <c r="D2501" s="296" t="s">
        <v>172</v>
      </c>
      <c r="E2501" s="287" t="e">
        <f>VLOOKUP(D2501,'[1]2023-2025'!$A:$G,7,0)</f>
        <v>#N/A</v>
      </c>
      <c r="F2501" s="287"/>
      <c r="G2501" s="287"/>
      <c r="H2501" s="288" t="e">
        <v>#N/A</v>
      </c>
      <c r="I2501" s="288" t="e">
        <v>#N/A</v>
      </c>
      <c r="J2501" s="288" t="e">
        <f>VLOOKUP(D2501,[1]Лист3!$A:$AK,37,0)</f>
        <v>#N/A</v>
      </c>
      <c r="K2501" s="289" t="e">
        <v>#N/A</v>
      </c>
      <c r="L2501" s="289"/>
      <c r="M2501" s="289"/>
      <c r="N2501" s="289"/>
      <c r="O2501" s="289" t="e">
        <v>#N/A</v>
      </c>
      <c r="P2501" s="289"/>
      <c r="Q2501" s="297">
        <f>SUM(Q2499:Q2500)</f>
        <v>1730667.6099999999</v>
      </c>
      <c r="R2501" s="297">
        <f t="shared" ref="R2501:AJ2501" si="419">SUM(R2499:R2500)</f>
        <v>1694721.13</v>
      </c>
      <c r="S2501" s="297">
        <f t="shared" si="419"/>
        <v>0</v>
      </c>
      <c r="T2501" s="297">
        <f t="shared" si="419"/>
        <v>0</v>
      </c>
      <c r="U2501" s="297">
        <f t="shared" si="419"/>
        <v>0</v>
      </c>
      <c r="V2501" s="297">
        <f t="shared" si="419"/>
        <v>0</v>
      </c>
      <c r="W2501" s="297">
        <f t="shared" si="419"/>
        <v>0</v>
      </c>
      <c r="X2501" s="297">
        <f t="shared" si="419"/>
        <v>0</v>
      </c>
      <c r="Y2501" s="297">
        <f t="shared" si="419"/>
        <v>0</v>
      </c>
      <c r="Z2501" s="297">
        <f t="shared" si="419"/>
        <v>0</v>
      </c>
      <c r="AA2501" s="297">
        <f t="shared" si="419"/>
        <v>1694721.13</v>
      </c>
      <c r="AB2501" s="297">
        <f t="shared" si="419"/>
        <v>0</v>
      </c>
      <c r="AC2501" s="297">
        <f t="shared" si="419"/>
        <v>0</v>
      </c>
      <c r="AD2501" s="297">
        <f t="shared" si="419"/>
        <v>0</v>
      </c>
      <c r="AE2501" s="297">
        <f t="shared" si="419"/>
        <v>0</v>
      </c>
      <c r="AF2501" s="297">
        <f t="shared" si="419"/>
        <v>0</v>
      </c>
      <c r="AG2501" s="297">
        <f t="shared" si="419"/>
        <v>0</v>
      </c>
      <c r="AH2501" s="297">
        <f t="shared" si="419"/>
        <v>0</v>
      </c>
      <c r="AI2501" s="297">
        <f t="shared" si="419"/>
        <v>0</v>
      </c>
      <c r="AJ2501" s="297">
        <f t="shared" si="419"/>
        <v>35946.480000000003</v>
      </c>
      <c r="AK2501" s="175"/>
      <c r="AL2501" s="175" t="e">
        <v>#N/A</v>
      </c>
      <c r="AM2501" s="175" t="e">
        <v>#N/A</v>
      </c>
      <c r="AN2501" s="175" t="e">
        <v>#N/A</v>
      </c>
    </row>
    <row r="2502" spans="1:40" s="128" customFormat="1" ht="20.3" customHeight="1" x14ac:dyDescent="0.35">
      <c r="A2502" s="256"/>
      <c r="B2502" s="309" t="s">
        <v>34</v>
      </c>
      <c r="C2502" s="309"/>
      <c r="D2502" s="296" t="s">
        <v>172</v>
      </c>
      <c r="E2502" s="287" t="e">
        <f>VLOOKUP(D2502,'[1]2023-2025'!$A:$G,7,0)</f>
        <v>#N/A</v>
      </c>
      <c r="F2502" s="287"/>
      <c r="G2502" s="287"/>
      <c r="H2502" s="288" t="e">
        <v>#N/A</v>
      </c>
      <c r="I2502" s="288" t="e">
        <v>#N/A</v>
      </c>
      <c r="J2502" s="288" t="e">
        <f>VLOOKUP(D2502,[1]Лист3!$A:$AK,37,0)</f>
        <v>#N/A</v>
      </c>
      <c r="K2502" s="289" t="e">
        <v>#N/A</v>
      </c>
      <c r="L2502" s="289"/>
      <c r="M2502" s="289"/>
      <c r="N2502" s="289"/>
      <c r="O2502" s="289" t="e">
        <v>#N/A</v>
      </c>
      <c r="P2502" s="289"/>
      <c r="Q2502" s="297">
        <f t="shared" ref="Q2502:AJ2502" si="420">Q2484+Q2493+Q2497+Q2501</f>
        <v>35942677.559999995</v>
      </c>
      <c r="R2502" s="297">
        <f t="shared" si="420"/>
        <v>35366775.310000002</v>
      </c>
      <c r="S2502" s="297">
        <f t="shared" si="420"/>
        <v>1217671.57</v>
      </c>
      <c r="T2502" s="297">
        <f t="shared" si="420"/>
        <v>1100550</v>
      </c>
      <c r="U2502" s="297">
        <f t="shared" si="420"/>
        <v>0</v>
      </c>
      <c r="V2502" s="297">
        <f t="shared" si="420"/>
        <v>0</v>
      </c>
      <c r="W2502" s="297">
        <f t="shared" si="420"/>
        <v>0</v>
      </c>
      <c r="X2502" s="297">
        <f t="shared" si="420"/>
        <v>0</v>
      </c>
      <c r="Y2502" s="297">
        <f t="shared" si="420"/>
        <v>0</v>
      </c>
      <c r="Z2502" s="297">
        <f t="shared" si="420"/>
        <v>0</v>
      </c>
      <c r="AA2502" s="297">
        <f t="shared" si="420"/>
        <v>31892156.989999998</v>
      </c>
      <c r="AB2502" s="297">
        <f t="shared" si="420"/>
        <v>0</v>
      </c>
      <c r="AC2502" s="297">
        <f t="shared" si="420"/>
        <v>354234.06999999995</v>
      </c>
      <c r="AD2502" s="297">
        <f t="shared" si="420"/>
        <v>0</v>
      </c>
      <c r="AE2502" s="297">
        <f t="shared" si="420"/>
        <v>0</v>
      </c>
      <c r="AF2502" s="297">
        <f t="shared" si="420"/>
        <v>0</v>
      </c>
      <c r="AG2502" s="297">
        <f t="shared" si="420"/>
        <v>0</v>
      </c>
      <c r="AH2502" s="297">
        <f t="shared" si="420"/>
        <v>802162.67999999993</v>
      </c>
      <c r="AI2502" s="297">
        <f t="shared" si="420"/>
        <v>0</v>
      </c>
      <c r="AJ2502" s="297">
        <f t="shared" si="420"/>
        <v>575902.25</v>
      </c>
      <c r="AK2502" s="175"/>
      <c r="AL2502" s="175" t="e">
        <v>#N/A</v>
      </c>
      <c r="AM2502" s="175" t="e">
        <v>#N/A</v>
      </c>
      <c r="AN2502" s="175" t="e">
        <v>#N/A</v>
      </c>
    </row>
    <row r="2503" spans="1:40" s="128" customFormat="1" ht="20.3" customHeight="1" x14ac:dyDescent="0.35">
      <c r="A2503" s="256"/>
      <c r="B2503" s="275"/>
      <c r="C2503" s="275"/>
      <c r="D2503" s="328"/>
      <c r="E2503" s="287"/>
      <c r="F2503" s="301"/>
      <c r="G2503" s="301"/>
      <c r="H2503" s="302"/>
      <c r="I2503" s="288"/>
      <c r="J2503" s="288"/>
      <c r="K2503" s="303"/>
      <c r="L2503" s="303"/>
      <c r="M2503" s="303"/>
      <c r="N2503" s="303"/>
      <c r="O2503" s="303"/>
      <c r="P2503" s="303"/>
      <c r="Q2503" s="329"/>
      <c r="R2503" s="329"/>
      <c r="S2503" s="329"/>
      <c r="T2503" s="329"/>
      <c r="U2503" s="329"/>
      <c r="V2503" s="329"/>
      <c r="W2503" s="329"/>
      <c r="X2503" s="277" t="s">
        <v>4628</v>
      </c>
      <c r="Y2503" s="329"/>
      <c r="Z2503" s="329"/>
      <c r="AA2503" s="329"/>
      <c r="AB2503" s="329"/>
      <c r="AC2503" s="329"/>
      <c r="AD2503" s="329"/>
      <c r="AE2503" s="329"/>
      <c r="AF2503" s="329"/>
      <c r="AG2503" s="329"/>
      <c r="AH2503" s="329"/>
      <c r="AI2503" s="329"/>
      <c r="AJ2503" s="329"/>
      <c r="AK2503" s="175"/>
      <c r="AL2503" s="175" t="e">
        <v>#N/A</v>
      </c>
      <c r="AM2503" s="175" t="e">
        <v>#N/A</v>
      </c>
      <c r="AN2503" s="175" t="e">
        <v>#N/A</v>
      </c>
    </row>
    <row r="2504" spans="1:40" s="128" customFormat="1" ht="20.3" customHeight="1" x14ac:dyDescent="0.35">
      <c r="A2504" s="256"/>
      <c r="B2504" s="275"/>
      <c r="C2504" s="275"/>
      <c r="D2504" s="328"/>
      <c r="E2504" s="287"/>
      <c r="F2504" s="301"/>
      <c r="G2504" s="301"/>
      <c r="H2504" s="302"/>
      <c r="I2504" s="288"/>
      <c r="J2504" s="288"/>
      <c r="K2504" s="303"/>
      <c r="L2504" s="303"/>
      <c r="M2504" s="303"/>
      <c r="N2504" s="303"/>
      <c r="O2504" s="303"/>
      <c r="P2504" s="303"/>
      <c r="Q2504" s="329"/>
      <c r="R2504" s="329"/>
      <c r="S2504" s="329"/>
      <c r="T2504" s="329"/>
      <c r="U2504" s="329"/>
      <c r="V2504" s="329"/>
      <c r="W2504" s="329"/>
      <c r="X2504" s="277" t="s">
        <v>2962</v>
      </c>
      <c r="Y2504" s="329"/>
      <c r="Z2504" s="329"/>
      <c r="AA2504" s="329"/>
      <c r="AB2504" s="329"/>
      <c r="AC2504" s="329"/>
      <c r="AD2504" s="329"/>
      <c r="AE2504" s="329"/>
      <c r="AF2504" s="329"/>
      <c r="AG2504" s="329"/>
      <c r="AH2504" s="329"/>
      <c r="AI2504" s="329"/>
      <c r="AJ2504" s="329"/>
      <c r="AK2504" s="175"/>
      <c r="AL2504" s="175" t="e">
        <v>#N/A</v>
      </c>
      <c r="AM2504" s="175" t="e">
        <v>#N/A</v>
      </c>
      <c r="AN2504" s="175" t="e">
        <v>#N/A</v>
      </c>
    </row>
    <row r="2505" spans="1:40" s="128" customFormat="1" ht="20.3" customHeight="1" x14ac:dyDescent="0.35">
      <c r="A2505" s="256">
        <v>2024</v>
      </c>
      <c r="B2505" s="184">
        <f>B2500+1</f>
        <v>1082</v>
      </c>
      <c r="C2505" s="420" t="s">
        <v>4614</v>
      </c>
      <c r="D2505" s="184">
        <v>44199</v>
      </c>
      <c r="E2505" s="287" t="e">
        <f>VLOOKUP(D2505,'[1]2023-2025'!$A:$G,7,0)</f>
        <v>#N/A</v>
      </c>
      <c r="F2505" s="287"/>
      <c r="G2505" s="287" t="s">
        <v>1899</v>
      </c>
      <c r="H2505" s="288" t="e">
        <f>INDEX('[1]2023-2025'!$AK:$AK,MATCH(D2505,'[1]2023-2025'!$A:$A,0))</f>
        <v>#N/A</v>
      </c>
      <c r="I2505" s="288" t="e">
        <v>#N/A</v>
      </c>
      <c r="J2505" s="288" t="e">
        <f>VLOOKUP(D2505,[1]Лист3!$A:$AK,37,0)</f>
        <v>#N/A</v>
      </c>
      <c r="K2505" s="289" t="e">
        <f>INDEX('[1]2023-2025'!$G:$G,MATCH(D2505,'[1]2023-2025'!$A:$A,0))</f>
        <v>#N/A</v>
      </c>
      <c r="L2505" s="289"/>
      <c r="M2505" s="289"/>
      <c r="N2505" s="289"/>
      <c r="O2505" s="289" t="e">
        <v>#N/A</v>
      </c>
      <c r="P2505" s="289" t="e">
        <v>#N/A</v>
      </c>
      <c r="Q2505" s="186">
        <f t="shared" ref="Q2505:Q2511" si="421">SUM(S2505:AJ2505)</f>
        <v>1376336.77</v>
      </c>
      <c r="R2505" s="186">
        <f>SUM(S2505:AI2505)</f>
        <v>1376336.77</v>
      </c>
      <c r="S2505" s="433">
        <v>0</v>
      </c>
      <c r="T2505" s="433">
        <v>0</v>
      </c>
      <c r="U2505" s="433">
        <v>0</v>
      </c>
      <c r="V2505" s="433">
        <v>0</v>
      </c>
      <c r="W2505" s="433">
        <v>0</v>
      </c>
      <c r="X2505" s="433">
        <v>0</v>
      </c>
      <c r="Y2505" s="433">
        <v>0</v>
      </c>
      <c r="Z2505" s="433">
        <v>0</v>
      </c>
      <c r="AA2505" s="186">
        <v>832176.92</v>
      </c>
      <c r="AB2505" s="433">
        <v>0</v>
      </c>
      <c r="AC2505" s="186">
        <v>544159.85</v>
      </c>
      <c r="AD2505" s="433">
        <v>0</v>
      </c>
      <c r="AE2505" s="433">
        <v>0</v>
      </c>
      <c r="AF2505" s="433">
        <v>0</v>
      </c>
      <c r="AG2505" s="433">
        <v>0</v>
      </c>
      <c r="AH2505" s="433">
        <v>0</v>
      </c>
      <c r="AI2505" s="433">
        <v>0</v>
      </c>
      <c r="AJ2505" s="433">
        <v>0</v>
      </c>
      <c r="AK2505" s="175"/>
      <c r="AL2505" s="175">
        <v>25665325.739999998</v>
      </c>
      <c r="AM2505" s="175">
        <v>28695865.629999999</v>
      </c>
      <c r="AN2505" s="175">
        <v>3030539.89</v>
      </c>
    </row>
    <row r="2506" spans="1:40" s="128" customFormat="1" ht="20.3" customHeight="1" x14ac:dyDescent="0.35">
      <c r="A2506" s="256">
        <v>2024</v>
      </c>
      <c r="B2506" s="184">
        <f>B2505+1</f>
        <v>1083</v>
      </c>
      <c r="C2506" s="393" t="s">
        <v>4615</v>
      </c>
      <c r="D2506" s="184">
        <v>44200</v>
      </c>
      <c r="E2506" s="287" t="e">
        <f>VLOOKUP(D2506,'[1]2023-2025'!$A:$G,7,0)</f>
        <v>#N/A</v>
      </c>
      <c r="F2506" s="287"/>
      <c r="G2506" s="287" t="s">
        <v>1899</v>
      </c>
      <c r="H2506" s="288" t="e">
        <f>INDEX('[1]2023-2025'!$AK:$AK,MATCH(D2506,'[1]2023-2025'!$A:$A,0))</f>
        <v>#N/A</v>
      </c>
      <c r="I2506" s="288" t="e">
        <v>#N/A</v>
      </c>
      <c r="J2506" s="288" t="e">
        <f>VLOOKUP(D2506,[1]Лист3!$A:$AK,37,0)</f>
        <v>#N/A</v>
      </c>
      <c r="K2506" s="289" t="e">
        <f>INDEX('[1]2023-2025'!$G:$G,MATCH(D2506,'[1]2023-2025'!$A:$A,0))</f>
        <v>#N/A</v>
      </c>
      <c r="L2506" s="289"/>
      <c r="M2506" s="289"/>
      <c r="N2506" s="289"/>
      <c r="O2506" s="289" t="e">
        <v>#N/A</v>
      </c>
      <c r="P2506" s="289" t="e">
        <v>#N/A</v>
      </c>
      <c r="Q2506" s="186">
        <f t="shared" si="421"/>
        <v>601828.34</v>
      </c>
      <c r="R2506" s="186">
        <f>SUM(S2506:AI2506)</f>
        <v>601828.34</v>
      </c>
      <c r="S2506" s="433">
        <v>0</v>
      </c>
      <c r="T2506" s="441">
        <v>601828.34</v>
      </c>
      <c r="U2506" s="433">
        <v>0</v>
      </c>
      <c r="V2506" s="433">
        <v>0</v>
      </c>
      <c r="W2506" s="433">
        <v>0</v>
      </c>
      <c r="X2506" s="433">
        <v>0</v>
      </c>
      <c r="Y2506" s="433">
        <v>0</v>
      </c>
      <c r="Z2506" s="433">
        <v>0</v>
      </c>
      <c r="AA2506" s="433">
        <v>0</v>
      </c>
      <c r="AB2506" s="433">
        <v>0</v>
      </c>
      <c r="AC2506" s="433">
        <v>0</v>
      </c>
      <c r="AD2506" s="433">
        <v>0</v>
      </c>
      <c r="AE2506" s="433">
        <v>0</v>
      </c>
      <c r="AF2506" s="433">
        <v>0</v>
      </c>
      <c r="AG2506" s="433">
        <v>0</v>
      </c>
      <c r="AH2506" s="433">
        <v>0</v>
      </c>
      <c r="AI2506" s="433">
        <v>0</v>
      </c>
      <c r="AJ2506" s="433">
        <v>0</v>
      </c>
      <c r="AK2506" s="175"/>
      <c r="AL2506" s="175">
        <v>28157050.129999999</v>
      </c>
      <c r="AM2506" s="175">
        <v>30933455.16</v>
      </c>
      <c r="AN2506" s="175">
        <v>2776405.0300000003</v>
      </c>
    </row>
    <row r="2507" spans="1:40" s="128" customFormat="1" ht="20.3" customHeight="1" x14ac:dyDescent="0.35">
      <c r="A2507" s="256">
        <v>2024</v>
      </c>
      <c r="B2507" s="184">
        <f t="shared" ref="B2507:B2511" si="422">B2506+1</f>
        <v>1084</v>
      </c>
      <c r="C2507" s="393" t="s">
        <v>4616</v>
      </c>
      <c r="D2507" s="184">
        <v>44192</v>
      </c>
      <c r="E2507" s="287"/>
      <c r="F2507" s="287"/>
      <c r="G2507" s="287"/>
      <c r="H2507" s="288"/>
      <c r="I2507" s="288"/>
      <c r="J2507" s="288"/>
      <c r="K2507" s="289"/>
      <c r="L2507" s="289"/>
      <c r="M2507" s="289"/>
      <c r="N2507" s="289"/>
      <c r="O2507" s="289"/>
      <c r="P2507" s="289"/>
      <c r="Q2507" s="186">
        <f t="shared" si="421"/>
        <v>418156.54</v>
      </c>
      <c r="R2507" s="186">
        <f t="shared" ref="R2507:R2511" si="423">SUM(S2507:AI2507)</f>
        <v>418156.54</v>
      </c>
      <c r="S2507" s="433">
        <v>0</v>
      </c>
      <c r="T2507" s="433">
        <v>0</v>
      </c>
      <c r="U2507" s="433">
        <v>0</v>
      </c>
      <c r="V2507" s="433">
        <v>0</v>
      </c>
      <c r="W2507" s="433">
        <v>0</v>
      </c>
      <c r="X2507" s="433">
        <v>0</v>
      </c>
      <c r="Y2507" s="433">
        <v>0</v>
      </c>
      <c r="Z2507" s="433">
        <v>0</v>
      </c>
      <c r="AA2507" s="433">
        <v>0</v>
      </c>
      <c r="AB2507" s="433">
        <v>0</v>
      </c>
      <c r="AC2507" s="186">
        <v>418156.54</v>
      </c>
      <c r="AD2507" s="433">
        <v>0</v>
      </c>
      <c r="AE2507" s="433">
        <v>0</v>
      </c>
      <c r="AF2507" s="433">
        <v>0</v>
      </c>
      <c r="AG2507" s="433">
        <v>0</v>
      </c>
      <c r="AH2507" s="433">
        <v>0</v>
      </c>
      <c r="AI2507" s="433">
        <v>0</v>
      </c>
      <c r="AJ2507" s="433">
        <v>0</v>
      </c>
      <c r="AK2507" s="175"/>
      <c r="AL2507" s="175">
        <v>20713088.469999999</v>
      </c>
      <c r="AM2507" s="175">
        <v>22048771.449999999</v>
      </c>
      <c r="AN2507" s="175">
        <v>1335682.98</v>
      </c>
    </row>
    <row r="2508" spans="1:40" s="128" customFormat="1" ht="20.3" customHeight="1" x14ac:dyDescent="0.35">
      <c r="A2508" s="256">
        <v>2024</v>
      </c>
      <c r="B2508" s="184">
        <f t="shared" si="422"/>
        <v>1085</v>
      </c>
      <c r="C2508" s="248" t="s">
        <v>4617</v>
      </c>
      <c r="D2508" s="184">
        <v>44175</v>
      </c>
      <c r="E2508" s="287"/>
      <c r="F2508" s="287"/>
      <c r="G2508" s="287"/>
      <c r="H2508" s="288"/>
      <c r="I2508" s="288"/>
      <c r="J2508" s="288"/>
      <c r="K2508" s="289"/>
      <c r="L2508" s="289"/>
      <c r="M2508" s="289"/>
      <c r="N2508" s="289"/>
      <c r="O2508" s="289"/>
      <c r="P2508" s="289"/>
      <c r="Q2508" s="186">
        <f t="shared" si="421"/>
        <v>399091.9</v>
      </c>
      <c r="R2508" s="186">
        <f t="shared" si="423"/>
        <v>399091.9</v>
      </c>
      <c r="S2508" s="433">
        <v>0</v>
      </c>
      <c r="T2508" s="441">
        <v>399091.9</v>
      </c>
      <c r="U2508" s="433">
        <v>0</v>
      </c>
      <c r="V2508" s="433">
        <v>0</v>
      </c>
      <c r="W2508" s="433">
        <v>0</v>
      </c>
      <c r="X2508" s="433">
        <v>0</v>
      </c>
      <c r="Y2508" s="433">
        <v>0</v>
      </c>
      <c r="Z2508" s="433">
        <v>0</v>
      </c>
      <c r="AA2508" s="433">
        <v>0</v>
      </c>
      <c r="AB2508" s="433">
        <v>0</v>
      </c>
      <c r="AC2508" s="433">
        <v>0</v>
      </c>
      <c r="AD2508" s="433">
        <v>0</v>
      </c>
      <c r="AE2508" s="433">
        <v>0</v>
      </c>
      <c r="AF2508" s="433">
        <v>0</v>
      </c>
      <c r="AG2508" s="433">
        <v>0</v>
      </c>
      <c r="AH2508" s="433">
        <v>0</v>
      </c>
      <c r="AI2508" s="433">
        <v>0</v>
      </c>
      <c r="AJ2508" s="433">
        <v>0</v>
      </c>
      <c r="AK2508" s="175"/>
      <c r="AL2508" s="175">
        <v>26554042.300000001</v>
      </c>
      <c r="AM2508" s="175">
        <v>29853826.75</v>
      </c>
      <c r="AN2508" s="175">
        <v>3299784.45</v>
      </c>
    </row>
    <row r="2509" spans="1:40" s="128" customFormat="1" ht="20.3" customHeight="1" x14ac:dyDescent="0.35">
      <c r="A2509" s="256">
        <v>2024</v>
      </c>
      <c r="B2509" s="184">
        <f t="shared" si="422"/>
        <v>1086</v>
      </c>
      <c r="C2509" s="248" t="s">
        <v>4618</v>
      </c>
      <c r="D2509" s="184">
        <v>44174</v>
      </c>
      <c r="E2509" s="287"/>
      <c r="F2509" s="287"/>
      <c r="G2509" s="287"/>
      <c r="H2509" s="288"/>
      <c r="I2509" s="288"/>
      <c r="J2509" s="288"/>
      <c r="K2509" s="289"/>
      <c r="L2509" s="289"/>
      <c r="M2509" s="289"/>
      <c r="N2509" s="289"/>
      <c r="O2509" s="289"/>
      <c r="P2509" s="289"/>
      <c r="Q2509" s="186">
        <f t="shared" si="421"/>
        <v>418156.54</v>
      </c>
      <c r="R2509" s="186">
        <f t="shared" si="423"/>
        <v>418156.54</v>
      </c>
      <c r="S2509" s="433">
        <v>0</v>
      </c>
      <c r="T2509" s="433">
        <v>0</v>
      </c>
      <c r="U2509" s="433">
        <v>0</v>
      </c>
      <c r="V2509" s="433">
        <v>0</v>
      </c>
      <c r="W2509" s="433">
        <v>0</v>
      </c>
      <c r="X2509" s="433">
        <v>0</v>
      </c>
      <c r="Y2509" s="433">
        <v>0</v>
      </c>
      <c r="Z2509" s="433">
        <v>0</v>
      </c>
      <c r="AA2509" s="433">
        <v>0</v>
      </c>
      <c r="AB2509" s="433">
        <v>0</v>
      </c>
      <c r="AC2509" s="186">
        <v>418156.54</v>
      </c>
      <c r="AD2509" s="433">
        <v>0</v>
      </c>
      <c r="AE2509" s="433">
        <v>0</v>
      </c>
      <c r="AF2509" s="433">
        <v>0</v>
      </c>
      <c r="AG2509" s="433">
        <v>0</v>
      </c>
      <c r="AH2509" s="433">
        <v>0</v>
      </c>
      <c r="AI2509" s="433">
        <v>0</v>
      </c>
      <c r="AJ2509" s="433">
        <v>0</v>
      </c>
      <c r="AK2509" s="175"/>
      <c r="AL2509" s="175">
        <v>22405481.84</v>
      </c>
      <c r="AM2509" s="175">
        <v>24931924.219999999</v>
      </c>
      <c r="AN2509" s="175">
        <v>2526442.38</v>
      </c>
    </row>
    <row r="2510" spans="1:40" s="128" customFormat="1" ht="20.3" customHeight="1" x14ac:dyDescent="0.35">
      <c r="A2510" s="256">
        <v>2024</v>
      </c>
      <c r="B2510" s="184">
        <f t="shared" si="422"/>
        <v>1087</v>
      </c>
      <c r="C2510" s="248" t="s">
        <v>4619</v>
      </c>
      <c r="D2510" s="184">
        <v>44198</v>
      </c>
      <c r="E2510" s="287"/>
      <c r="F2510" s="287"/>
      <c r="G2510" s="287"/>
      <c r="H2510" s="288"/>
      <c r="I2510" s="288"/>
      <c r="J2510" s="288"/>
      <c r="K2510" s="289"/>
      <c r="L2510" s="289"/>
      <c r="M2510" s="289"/>
      <c r="N2510" s="289"/>
      <c r="O2510" s="289"/>
      <c r="P2510" s="289"/>
      <c r="Q2510" s="186">
        <f t="shared" si="421"/>
        <v>1145988.19</v>
      </c>
      <c r="R2510" s="186">
        <f t="shared" si="423"/>
        <v>1145988.19</v>
      </c>
      <c r="S2510" s="433">
        <v>0</v>
      </c>
      <c r="T2510" s="441">
        <v>601828.34</v>
      </c>
      <c r="U2510" s="433">
        <v>0</v>
      </c>
      <c r="V2510" s="433">
        <v>0</v>
      </c>
      <c r="W2510" s="433">
        <v>0</v>
      </c>
      <c r="X2510" s="433">
        <v>0</v>
      </c>
      <c r="Y2510" s="433">
        <v>0</v>
      </c>
      <c r="Z2510" s="433">
        <v>0</v>
      </c>
      <c r="AA2510" s="433">
        <v>0</v>
      </c>
      <c r="AB2510" s="433">
        <v>0</v>
      </c>
      <c r="AC2510" s="186">
        <v>544159.85</v>
      </c>
      <c r="AD2510" s="433">
        <v>0</v>
      </c>
      <c r="AE2510" s="433">
        <v>0</v>
      </c>
      <c r="AF2510" s="433">
        <v>0</v>
      </c>
      <c r="AG2510" s="433">
        <v>0</v>
      </c>
      <c r="AH2510" s="433">
        <v>0</v>
      </c>
      <c r="AI2510" s="433">
        <v>0</v>
      </c>
      <c r="AJ2510" s="433">
        <v>0</v>
      </c>
      <c r="AK2510" s="175"/>
      <c r="AL2510" s="175">
        <v>24486592.010000002</v>
      </c>
      <c r="AM2510" s="175">
        <v>27322205.870000001</v>
      </c>
      <c r="AN2510" s="175">
        <v>2835613.86</v>
      </c>
    </row>
    <row r="2511" spans="1:40" s="128" customFormat="1" ht="20.3" customHeight="1" x14ac:dyDescent="0.35">
      <c r="A2511" s="256">
        <v>2024</v>
      </c>
      <c r="B2511" s="184">
        <f t="shared" si="422"/>
        <v>1088</v>
      </c>
      <c r="C2511" s="248" t="s">
        <v>4620</v>
      </c>
      <c r="D2511" s="184">
        <v>44168</v>
      </c>
      <c r="E2511" s="287"/>
      <c r="F2511" s="287"/>
      <c r="G2511" s="287"/>
      <c r="H2511" s="288"/>
      <c r="I2511" s="288"/>
      <c r="J2511" s="288"/>
      <c r="K2511" s="289"/>
      <c r="L2511" s="289"/>
      <c r="M2511" s="289"/>
      <c r="N2511" s="289"/>
      <c r="O2511" s="289"/>
      <c r="P2511" s="289"/>
      <c r="Q2511" s="186">
        <f t="shared" si="421"/>
        <v>105239.25</v>
      </c>
      <c r="R2511" s="186">
        <f t="shared" si="423"/>
        <v>105239.25</v>
      </c>
      <c r="S2511" s="300">
        <v>105239.25</v>
      </c>
      <c r="T2511" s="433">
        <v>0</v>
      </c>
      <c r="U2511" s="433">
        <v>0</v>
      </c>
      <c r="V2511" s="433">
        <v>0</v>
      </c>
      <c r="W2511" s="433">
        <v>0</v>
      </c>
      <c r="X2511" s="433">
        <v>0</v>
      </c>
      <c r="Y2511" s="433">
        <v>0</v>
      </c>
      <c r="Z2511" s="433">
        <v>0</v>
      </c>
      <c r="AA2511" s="433">
        <v>0</v>
      </c>
      <c r="AB2511" s="433">
        <v>0</v>
      </c>
      <c r="AC2511" s="433">
        <v>0</v>
      </c>
      <c r="AD2511" s="433">
        <v>0</v>
      </c>
      <c r="AE2511" s="433">
        <v>0</v>
      </c>
      <c r="AF2511" s="433">
        <v>0</v>
      </c>
      <c r="AG2511" s="433">
        <v>0</v>
      </c>
      <c r="AH2511" s="433">
        <v>0</v>
      </c>
      <c r="AI2511" s="433">
        <v>0</v>
      </c>
      <c r="AJ2511" s="433">
        <v>0</v>
      </c>
      <c r="AK2511" s="175"/>
      <c r="AL2511" s="175">
        <v>16406491.289999999</v>
      </c>
      <c r="AM2511" s="175">
        <v>16511730.539999999</v>
      </c>
      <c r="AN2511" s="175">
        <v>105239.25</v>
      </c>
    </row>
    <row r="2512" spans="1:40" s="128" customFormat="1" ht="20.3" customHeight="1" x14ac:dyDescent="0.35">
      <c r="A2512" s="256"/>
      <c r="B2512" s="170" t="s">
        <v>22</v>
      </c>
      <c r="C2512" s="293"/>
      <c r="D2512" s="296" t="s">
        <v>172</v>
      </c>
      <c r="E2512" s="287" t="e">
        <f>VLOOKUP(D2512,'[1]2023-2025'!$A:$G,7,0)</f>
        <v>#N/A</v>
      </c>
      <c r="F2512" s="287"/>
      <c r="G2512" s="287"/>
      <c r="H2512" s="288" t="e">
        <v>#N/A</v>
      </c>
      <c r="I2512" s="288" t="e">
        <v>#N/A</v>
      </c>
      <c r="J2512" s="288" t="e">
        <f>VLOOKUP(D2512,[1]Лист3!$A:$AK,37,0)</f>
        <v>#N/A</v>
      </c>
      <c r="K2512" s="289" t="e">
        <v>#N/A</v>
      </c>
      <c r="L2512" s="289"/>
      <c r="M2512" s="289"/>
      <c r="N2512" s="289"/>
      <c r="O2512" s="289" t="e">
        <v>#N/A</v>
      </c>
      <c r="P2512" s="289"/>
      <c r="Q2512" s="297">
        <f>SUM(Q2505:Q2511)</f>
        <v>4464797.5299999993</v>
      </c>
      <c r="R2512" s="297">
        <f>SUM(R2505:R2511)</f>
        <v>4464797.5299999993</v>
      </c>
      <c r="S2512" s="297">
        <f>SUM(S2505:S2511)</f>
        <v>105239.25</v>
      </c>
      <c r="T2512" s="297">
        <f>SUM(T2505:T2511)</f>
        <v>1602748.58</v>
      </c>
      <c r="U2512" s="297">
        <f t="shared" ref="U2512:AJ2512" si="424">SUM(U2505:U2511)</f>
        <v>0</v>
      </c>
      <c r="V2512" s="297">
        <f t="shared" si="424"/>
        <v>0</v>
      </c>
      <c r="W2512" s="297">
        <f t="shared" si="424"/>
        <v>0</v>
      </c>
      <c r="X2512" s="297">
        <f t="shared" si="424"/>
        <v>0</v>
      </c>
      <c r="Y2512" s="297">
        <f t="shared" si="424"/>
        <v>0</v>
      </c>
      <c r="Z2512" s="297">
        <f t="shared" si="424"/>
        <v>0</v>
      </c>
      <c r="AA2512" s="297">
        <f t="shared" si="424"/>
        <v>832176.92</v>
      </c>
      <c r="AB2512" s="297">
        <f t="shared" si="424"/>
        <v>0</v>
      </c>
      <c r="AC2512" s="297">
        <f t="shared" si="424"/>
        <v>1924632.7799999998</v>
      </c>
      <c r="AD2512" s="297">
        <f t="shared" si="424"/>
        <v>0</v>
      </c>
      <c r="AE2512" s="297">
        <f t="shared" si="424"/>
        <v>0</v>
      </c>
      <c r="AF2512" s="297">
        <f t="shared" si="424"/>
        <v>0</v>
      </c>
      <c r="AG2512" s="297">
        <f t="shared" si="424"/>
        <v>0</v>
      </c>
      <c r="AH2512" s="297">
        <f t="shared" si="424"/>
        <v>0</v>
      </c>
      <c r="AI2512" s="297">
        <f t="shared" si="424"/>
        <v>0</v>
      </c>
      <c r="AJ2512" s="297">
        <f t="shared" si="424"/>
        <v>0</v>
      </c>
      <c r="AK2512" s="175"/>
      <c r="AL2512" s="175" t="e">
        <v>#N/A</v>
      </c>
      <c r="AM2512" s="175" t="e">
        <v>#N/A</v>
      </c>
      <c r="AN2512" s="175" t="e">
        <v>#N/A</v>
      </c>
    </row>
    <row r="2513" spans="1:40" s="128" customFormat="1" ht="20.3" customHeight="1" x14ac:dyDescent="0.35">
      <c r="A2513" s="256"/>
      <c r="B2513" s="309" t="s">
        <v>34</v>
      </c>
      <c r="C2513" s="309"/>
      <c r="D2513" s="296" t="s">
        <v>172</v>
      </c>
      <c r="E2513" s="287" t="e">
        <f>VLOOKUP(D2513,'[1]2023-2025'!$A:$G,7,0)</f>
        <v>#N/A</v>
      </c>
      <c r="F2513" s="287"/>
      <c r="G2513" s="287"/>
      <c r="H2513" s="288" t="e">
        <v>#N/A</v>
      </c>
      <c r="I2513" s="288" t="e">
        <v>#N/A</v>
      </c>
      <c r="J2513" s="288" t="e">
        <f>VLOOKUP(D2513,[1]Лист3!$A:$AK,37,0)</f>
        <v>#N/A</v>
      </c>
      <c r="K2513" s="289" t="e">
        <v>#N/A</v>
      </c>
      <c r="L2513" s="289"/>
      <c r="M2513" s="289"/>
      <c r="N2513" s="289"/>
      <c r="O2513" s="289" t="e">
        <v>#N/A</v>
      </c>
      <c r="P2513" s="289"/>
      <c r="Q2513" s="297">
        <f>Q2512</f>
        <v>4464797.5299999993</v>
      </c>
      <c r="R2513" s="297">
        <f>R2512</f>
        <v>4464797.5299999993</v>
      </c>
      <c r="S2513" s="297">
        <f>S2512</f>
        <v>105239.25</v>
      </c>
      <c r="T2513" s="297">
        <f t="shared" ref="T2513:AJ2513" si="425">T2512</f>
        <v>1602748.58</v>
      </c>
      <c r="U2513" s="297">
        <f t="shared" si="425"/>
        <v>0</v>
      </c>
      <c r="V2513" s="297">
        <f t="shared" si="425"/>
        <v>0</v>
      </c>
      <c r="W2513" s="297">
        <f t="shared" si="425"/>
        <v>0</v>
      </c>
      <c r="X2513" s="297">
        <f t="shared" si="425"/>
        <v>0</v>
      </c>
      <c r="Y2513" s="297">
        <f t="shared" si="425"/>
        <v>0</v>
      </c>
      <c r="Z2513" s="297">
        <f t="shared" si="425"/>
        <v>0</v>
      </c>
      <c r="AA2513" s="297">
        <f t="shared" si="425"/>
        <v>832176.92</v>
      </c>
      <c r="AB2513" s="297">
        <f t="shared" si="425"/>
        <v>0</v>
      </c>
      <c r="AC2513" s="297">
        <f t="shared" si="425"/>
        <v>1924632.7799999998</v>
      </c>
      <c r="AD2513" s="297">
        <f t="shared" si="425"/>
        <v>0</v>
      </c>
      <c r="AE2513" s="297">
        <f t="shared" si="425"/>
        <v>0</v>
      </c>
      <c r="AF2513" s="297">
        <f t="shared" si="425"/>
        <v>0</v>
      </c>
      <c r="AG2513" s="297">
        <f t="shared" si="425"/>
        <v>0</v>
      </c>
      <c r="AH2513" s="297">
        <f t="shared" si="425"/>
        <v>0</v>
      </c>
      <c r="AI2513" s="297">
        <f t="shared" si="425"/>
        <v>0</v>
      </c>
      <c r="AJ2513" s="297">
        <f t="shared" si="425"/>
        <v>0</v>
      </c>
      <c r="AK2513" s="175"/>
      <c r="AL2513" s="175" t="e">
        <v>#N/A</v>
      </c>
      <c r="AM2513" s="175" t="e">
        <v>#N/A</v>
      </c>
      <c r="AN2513" s="175" t="e">
        <v>#N/A</v>
      </c>
    </row>
    <row r="2514" spans="1:40" s="128" customFormat="1" ht="20.3" customHeight="1" x14ac:dyDescent="0.35">
      <c r="A2514" s="256"/>
      <c r="B2514" s="298"/>
      <c r="C2514" s="275"/>
      <c r="D2514" s="275"/>
      <c r="E2514" s="287">
        <f>VLOOKUP(D2514,'[1]2023-2025'!$A:$G,7,0)</f>
        <v>0</v>
      </c>
      <c r="F2514" s="301"/>
      <c r="G2514" s="301"/>
      <c r="H2514" s="302" t="e">
        <v>#N/A</v>
      </c>
      <c r="I2514" s="288" t="e">
        <v>#N/A</v>
      </c>
      <c r="J2514" s="288" t="e">
        <f>VLOOKUP(D2514,[1]Лист3!$A:$AK,37,0)</f>
        <v>#N/A</v>
      </c>
      <c r="K2514" s="303" t="e">
        <v>#N/A</v>
      </c>
      <c r="L2514" s="303"/>
      <c r="M2514" s="303"/>
      <c r="N2514" s="303"/>
      <c r="O2514" s="303" t="e">
        <v>#N/A</v>
      </c>
      <c r="P2514" s="303"/>
      <c r="Q2514" s="275"/>
      <c r="R2514" s="275"/>
      <c r="S2514" s="277"/>
      <c r="T2514" s="277"/>
      <c r="U2514" s="277"/>
      <c r="V2514" s="277"/>
      <c r="W2514" s="277"/>
      <c r="X2514" s="277" t="s">
        <v>4629</v>
      </c>
      <c r="Y2514" s="277"/>
      <c r="Z2514" s="277"/>
      <c r="AA2514" s="277"/>
      <c r="AB2514" s="277"/>
      <c r="AC2514" s="277"/>
      <c r="AD2514" s="277"/>
      <c r="AE2514" s="277"/>
      <c r="AF2514" s="277"/>
      <c r="AG2514" s="277"/>
      <c r="AH2514" s="277"/>
      <c r="AI2514" s="277"/>
      <c r="AJ2514" s="316"/>
      <c r="AK2514" s="175"/>
      <c r="AL2514" s="175" t="e">
        <v>#N/A</v>
      </c>
      <c r="AM2514" s="175" t="e">
        <v>#N/A</v>
      </c>
      <c r="AN2514" s="175" t="e">
        <v>#N/A</v>
      </c>
    </row>
    <row r="2515" spans="1:40" s="128" customFormat="1" ht="20.3" customHeight="1" x14ac:dyDescent="0.35">
      <c r="A2515" s="256"/>
      <c r="B2515" s="298"/>
      <c r="C2515" s="311"/>
      <c r="D2515" s="311"/>
      <c r="E2515" s="287">
        <f>VLOOKUP(D2515,'[1]2023-2025'!$A:$G,7,0)</f>
        <v>0</v>
      </c>
      <c r="F2515" s="287"/>
      <c r="G2515" s="287"/>
      <c r="H2515" s="288" t="e">
        <v>#N/A</v>
      </c>
      <c r="I2515" s="288" t="e">
        <v>#N/A</v>
      </c>
      <c r="J2515" s="288" t="e">
        <f>VLOOKUP(D2515,[1]Лист3!$A:$AK,37,0)</f>
        <v>#N/A</v>
      </c>
      <c r="K2515" s="289" t="e">
        <v>#N/A</v>
      </c>
      <c r="L2515" s="289"/>
      <c r="M2515" s="289"/>
      <c r="N2515" s="289"/>
      <c r="O2515" s="289" t="e">
        <v>#N/A</v>
      </c>
      <c r="P2515" s="289"/>
      <c r="Q2515" s="311"/>
      <c r="R2515" s="311"/>
      <c r="S2515" s="316"/>
      <c r="T2515" s="316"/>
      <c r="U2515" s="316"/>
      <c r="V2515" s="316"/>
      <c r="W2515" s="316"/>
      <c r="X2515" s="316" t="s">
        <v>4630</v>
      </c>
      <c r="Y2515" s="316"/>
      <c r="Z2515" s="316"/>
      <c r="AA2515" s="316"/>
      <c r="AB2515" s="316"/>
      <c r="AC2515" s="316"/>
      <c r="AD2515" s="316"/>
      <c r="AE2515" s="316"/>
      <c r="AF2515" s="316"/>
      <c r="AG2515" s="316"/>
      <c r="AH2515" s="316"/>
      <c r="AI2515" s="316"/>
      <c r="AJ2515" s="338"/>
      <c r="AK2515" s="175"/>
      <c r="AL2515" s="175" t="e">
        <v>#N/A</v>
      </c>
      <c r="AM2515" s="175" t="e">
        <v>#N/A</v>
      </c>
      <c r="AN2515" s="175" t="e">
        <v>#N/A</v>
      </c>
    </row>
    <row r="2516" spans="1:40" s="128" customFormat="1" ht="20.3" customHeight="1" x14ac:dyDescent="0.35">
      <c r="A2516" s="256">
        <v>2024</v>
      </c>
      <c r="B2516" s="184">
        <f>B2511+1</f>
        <v>1089</v>
      </c>
      <c r="C2516" s="286" t="s">
        <v>1138</v>
      </c>
      <c r="D2516" s="184">
        <v>44621</v>
      </c>
      <c r="E2516" s="287">
        <f>VLOOKUP(D2516,'[1]2023-2025'!$A:$G,7,0)</f>
        <v>2024</v>
      </c>
      <c r="F2516" s="287"/>
      <c r="G2516" s="287" t="s">
        <v>1899</v>
      </c>
      <c r="H2516" s="288">
        <f>INDEX('[1]2023-2025'!$AK:$AK,MATCH(D2516,'[1]2023-2025'!$A:$A,0))</f>
        <v>44729</v>
      </c>
      <c r="I2516" s="288" t="e">
        <v>#N/A</v>
      </c>
      <c r="J2516" s="288" t="e">
        <f>VLOOKUP(D2516,[1]Лист3!$A:$AK,37,0)</f>
        <v>#N/A</v>
      </c>
      <c r="K2516" s="289">
        <f>INDEX('[1]2023-2025'!$G:$G,MATCH(D2516,'[1]2023-2025'!$A:$A,0))</f>
        <v>2024</v>
      </c>
      <c r="L2516" s="289"/>
      <c r="M2516" s="289"/>
      <c r="N2516" s="289"/>
      <c r="O2516" s="289" t="s">
        <v>2847</v>
      </c>
      <c r="P2516" s="289">
        <v>0</v>
      </c>
      <c r="Q2516" s="186">
        <f t="shared" ref="Q2516:Q2517" si="426">SUM(S2516:AJ2516)</f>
        <v>1485888.9999999998</v>
      </c>
      <c r="R2516" s="186">
        <f>SUM(S2516:AI2516)</f>
        <v>1475940.0399999998</v>
      </c>
      <c r="S2516" s="433">
        <v>0</v>
      </c>
      <c r="T2516" s="433">
        <v>556865.74</v>
      </c>
      <c r="U2516" s="433">
        <v>0</v>
      </c>
      <c r="V2516" s="433">
        <v>159781.15999999997</v>
      </c>
      <c r="W2516" s="433">
        <v>330758.86</v>
      </c>
      <c r="X2516" s="433">
        <v>428534.27999999997</v>
      </c>
      <c r="Y2516" s="433">
        <v>0</v>
      </c>
      <c r="Z2516" s="433">
        <v>0</v>
      </c>
      <c r="AA2516" s="433">
        <v>0</v>
      </c>
      <c r="AB2516" s="433">
        <v>0</v>
      </c>
      <c r="AC2516" s="433">
        <v>0</v>
      </c>
      <c r="AD2516" s="433">
        <v>0</v>
      </c>
      <c r="AE2516" s="433">
        <v>0</v>
      </c>
      <c r="AF2516" s="433">
        <v>0</v>
      </c>
      <c r="AG2516" s="433">
        <v>0</v>
      </c>
      <c r="AH2516" s="433">
        <v>0</v>
      </c>
      <c r="AI2516" s="433">
        <v>0</v>
      </c>
      <c r="AJ2516" s="433">
        <v>9948.9599999999991</v>
      </c>
      <c r="AK2516" s="175"/>
      <c r="AL2516" s="175">
        <v>3578487.9699999997</v>
      </c>
      <c r="AM2516" s="175">
        <v>5064376.97</v>
      </c>
      <c r="AN2516" s="175">
        <v>1485889</v>
      </c>
    </row>
    <row r="2517" spans="1:40" s="128" customFormat="1" ht="20.3" customHeight="1" x14ac:dyDescent="0.35">
      <c r="A2517" s="256">
        <v>2024</v>
      </c>
      <c r="B2517" s="184">
        <f>B2516+1</f>
        <v>1090</v>
      </c>
      <c r="C2517" s="286" t="s">
        <v>1139</v>
      </c>
      <c r="D2517" s="184">
        <v>44622</v>
      </c>
      <c r="E2517" s="287">
        <f>VLOOKUP(D2517,'[1]2023-2025'!$A:$G,7,0)</f>
        <v>2024</v>
      </c>
      <c r="F2517" s="287"/>
      <c r="G2517" s="287" t="s">
        <v>1899</v>
      </c>
      <c r="H2517" s="288">
        <f>INDEX('[1]2023-2025'!$AK:$AK,MATCH(D2517,'[1]2023-2025'!$A:$A,0))</f>
        <v>44729</v>
      </c>
      <c r="I2517" s="288" t="e">
        <v>#N/A</v>
      </c>
      <c r="J2517" s="288" t="e">
        <f>VLOOKUP(D2517,[1]Лист3!$A:$AK,37,0)</f>
        <v>#N/A</v>
      </c>
      <c r="K2517" s="289">
        <f>INDEX('[1]2023-2025'!$G:$G,MATCH(D2517,'[1]2023-2025'!$A:$A,0))</f>
        <v>2024</v>
      </c>
      <c r="L2517" s="289"/>
      <c r="M2517" s="289"/>
      <c r="N2517" s="289"/>
      <c r="O2517" s="289" t="s">
        <v>2847</v>
      </c>
      <c r="P2517" s="289">
        <v>0</v>
      </c>
      <c r="Q2517" s="186">
        <f t="shared" si="426"/>
        <v>1314464.2199999997</v>
      </c>
      <c r="R2517" s="186">
        <f>SUM(S2517:AI2517)</f>
        <v>1304515.3199999998</v>
      </c>
      <c r="S2517" s="433">
        <v>0</v>
      </c>
      <c r="T2517" s="433">
        <v>406287.36000000004</v>
      </c>
      <c r="U2517" s="433">
        <v>0</v>
      </c>
      <c r="V2517" s="433">
        <v>116801.85999999999</v>
      </c>
      <c r="W2517" s="433">
        <v>345348.22</v>
      </c>
      <c r="X2517" s="433">
        <v>436077.87999999995</v>
      </c>
      <c r="Y2517" s="433">
        <v>0</v>
      </c>
      <c r="Z2517" s="433">
        <v>0</v>
      </c>
      <c r="AA2517" s="433">
        <v>0</v>
      </c>
      <c r="AB2517" s="433">
        <v>0</v>
      </c>
      <c r="AC2517" s="433">
        <v>0</v>
      </c>
      <c r="AD2517" s="433">
        <v>0</v>
      </c>
      <c r="AE2517" s="433">
        <v>0</v>
      </c>
      <c r="AF2517" s="433">
        <v>0</v>
      </c>
      <c r="AG2517" s="433">
        <v>0</v>
      </c>
      <c r="AH2517" s="433">
        <v>0</v>
      </c>
      <c r="AI2517" s="433">
        <v>0</v>
      </c>
      <c r="AJ2517" s="433">
        <v>9948.9000000000015</v>
      </c>
      <c r="AK2517" s="175"/>
      <c r="AL2517" s="175">
        <v>3722099.05</v>
      </c>
      <c r="AM2517" s="175">
        <v>5036563.2699999996</v>
      </c>
      <c r="AN2517" s="175">
        <v>1314464.2199999997</v>
      </c>
    </row>
    <row r="2518" spans="1:40" s="128" customFormat="1" ht="20.3" customHeight="1" x14ac:dyDescent="0.35">
      <c r="A2518" s="256"/>
      <c r="B2518" s="170" t="s">
        <v>22</v>
      </c>
      <c r="C2518" s="293"/>
      <c r="D2518" s="296" t="s">
        <v>172</v>
      </c>
      <c r="E2518" s="287" t="e">
        <f>VLOOKUP(D2518,'[1]2023-2025'!$A:$G,7,0)</f>
        <v>#N/A</v>
      </c>
      <c r="F2518" s="287"/>
      <c r="G2518" s="287"/>
      <c r="H2518" s="288" t="e">
        <v>#N/A</v>
      </c>
      <c r="I2518" s="288" t="e">
        <v>#N/A</v>
      </c>
      <c r="J2518" s="288" t="e">
        <f>VLOOKUP(D2518,[1]Лист3!$A:$AK,37,0)</f>
        <v>#N/A</v>
      </c>
      <c r="K2518" s="289" t="e">
        <v>#N/A</v>
      </c>
      <c r="L2518" s="289"/>
      <c r="M2518" s="289"/>
      <c r="N2518" s="289"/>
      <c r="O2518" s="289" t="e">
        <v>#N/A</v>
      </c>
      <c r="P2518" s="289"/>
      <c r="Q2518" s="297">
        <f>SUM(Q2516:Q2517)</f>
        <v>2800353.2199999997</v>
      </c>
      <c r="R2518" s="297">
        <f t="shared" ref="R2518:AJ2518" si="427">SUM(R2516:R2517)</f>
        <v>2780455.3599999994</v>
      </c>
      <c r="S2518" s="297">
        <f t="shared" si="427"/>
        <v>0</v>
      </c>
      <c r="T2518" s="297">
        <f t="shared" si="427"/>
        <v>963153.10000000009</v>
      </c>
      <c r="U2518" s="297">
        <f t="shared" si="427"/>
        <v>0</v>
      </c>
      <c r="V2518" s="297">
        <f t="shared" si="427"/>
        <v>276583.01999999996</v>
      </c>
      <c r="W2518" s="297">
        <f t="shared" si="427"/>
        <v>676107.08</v>
      </c>
      <c r="X2518" s="297">
        <f t="shared" si="427"/>
        <v>864612.15999999992</v>
      </c>
      <c r="Y2518" s="297">
        <f t="shared" si="427"/>
        <v>0</v>
      </c>
      <c r="Z2518" s="297">
        <f t="shared" si="427"/>
        <v>0</v>
      </c>
      <c r="AA2518" s="297">
        <f t="shared" si="427"/>
        <v>0</v>
      </c>
      <c r="AB2518" s="297">
        <f t="shared" si="427"/>
        <v>0</v>
      </c>
      <c r="AC2518" s="297">
        <f t="shared" si="427"/>
        <v>0</v>
      </c>
      <c r="AD2518" s="297">
        <f t="shared" si="427"/>
        <v>0</v>
      </c>
      <c r="AE2518" s="297">
        <f t="shared" si="427"/>
        <v>0</v>
      </c>
      <c r="AF2518" s="297">
        <f t="shared" si="427"/>
        <v>0</v>
      </c>
      <c r="AG2518" s="297">
        <f t="shared" si="427"/>
        <v>0</v>
      </c>
      <c r="AH2518" s="297">
        <f t="shared" si="427"/>
        <v>0</v>
      </c>
      <c r="AI2518" s="297">
        <f t="shared" si="427"/>
        <v>0</v>
      </c>
      <c r="AJ2518" s="297">
        <f t="shared" si="427"/>
        <v>19897.86</v>
      </c>
      <c r="AK2518" s="175"/>
      <c r="AL2518" s="175" t="e">
        <v>#N/A</v>
      </c>
      <c r="AM2518" s="175" t="e">
        <v>#N/A</v>
      </c>
      <c r="AN2518" s="175" t="e">
        <v>#N/A</v>
      </c>
    </row>
    <row r="2519" spans="1:40" s="128" customFormat="1" ht="20.3" customHeight="1" x14ac:dyDescent="0.35">
      <c r="A2519" s="256"/>
      <c r="B2519" s="298"/>
      <c r="C2519" s="311"/>
      <c r="D2519" s="311"/>
      <c r="E2519" s="287">
        <f>VLOOKUP(D2519,'[1]2023-2025'!$A:$G,7,0)</f>
        <v>0</v>
      </c>
      <c r="F2519" s="301"/>
      <c r="G2519" s="301"/>
      <c r="H2519" s="302" t="e">
        <v>#N/A</v>
      </c>
      <c r="I2519" s="288" t="e">
        <v>#N/A</v>
      </c>
      <c r="J2519" s="288" t="e">
        <f>VLOOKUP(D2519,[1]Лист3!$A:$AK,37,0)</f>
        <v>#N/A</v>
      </c>
      <c r="K2519" s="303" t="e">
        <v>#N/A</v>
      </c>
      <c r="L2519" s="303"/>
      <c r="M2519" s="303"/>
      <c r="N2519" s="303"/>
      <c r="O2519" s="303" t="e">
        <v>#N/A</v>
      </c>
      <c r="P2519" s="303"/>
      <c r="Q2519" s="311"/>
      <c r="R2519" s="311"/>
      <c r="S2519" s="316"/>
      <c r="T2519" s="316"/>
      <c r="U2519" s="316"/>
      <c r="V2519" s="316"/>
      <c r="W2519" s="316"/>
      <c r="X2519" s="316" t="s">
        <v>4631</v>
      </c>
      <c r="Y2519" s="316"/>
      <c r="Z2519" s="316"/>
      <c r="AA2519" s="316"/>
      <c r="AB2519" s="316"/>
      <c r="AC2519" s="316"/>
      <c r="AD2519" s="316"/>
      <c r="AE2519" s="316"/>
      <c r="AF2519" s="316"/>
      <c r="AG2519" s="316"/>
      <c r="AH2519" s="316"/>
      <c r="AI2519" s="316"/>
      <c r="AJ2519" s="304"/>
      <c r="AK2519" s="175"/>
      <c r="AL2519" s="175" t="e">
        <v>#N/A</v>
      </c>
      <c r="AM2519" s="175" t="e">
        <v>#N/A</v>
      </c>
      <c r="AN2519" s="175" t="e">
        <v>#N/A</v>
      </c>
    </row>
    <row r="2520" spans="1:40" s="128" customFormat="1" ht="20.3" customHeight="1" x14ac:dyDescent="0.35">
      <c r="A2520" s="256">
        <v>2024</v>
      </c>
      <c r="B2520" s="184">
        <f>B2517+1</f>
        <v>1091</v>
      </c>
      <c r="C2520" s="286" t="s">
        <v>36</v>
      </c>
      <c r="D2520" s="184">
        <v>44334</v>
      </c>
      <c r="E2520" s="287">
        <f>VLOOKUP(D2520,'[1]2023-2025'!$A:$G,7,0)</f>
        <v>2024</v>
      </c>
      <c r="F2520" s="287"/>
      <c r="G2520" s="287" t="s">
        <v>1899</v>
      </c>
      <c r="H2520" s="288">
        <f>INDEX('[1]2023-2025'!$AK:$AK,MATCH(D2520,'[1]2023-2025'!$A:$A,0))</f>
        <v>44729</v>
      </c>
      <c r="I2520" s="288" t="e">
        <v>#N/A</v>
      </c>
      <c r="J2520" s="288" t="e">
        <f>VLOOKUP(D2520,[1]Лист3!$A:$AK,37,0)</f>
        <v>#N/A</v>
      </c>
      <c r="K2520" s="289">
        <f>INDEX('[1]2023-2025'!$G:$G,MATCH(D2520,'[1]2023-2025'!$A:$A,0))</f>
        <v>2024</v>
      </c>
      <c r="L2520" s="289"/>
      <c r="M2520" s="289"/>
      <c r="N2520" s="289"/>
      <c r="O2520" s="289" t="s">
        <v>2848</v>
      </c>
      <c r="P2520" s="289">
        <v>0</v>
      </c>
      <c r="Q2520" s="186">
        <f t="shared" ref="Q2520:Q2534" si="428">SUM(S2520:AJ2520)</f>
        <v>16628881.720000001</v>
      </c>
      <c r="R2520" s="186">
        <f t="shared" ref="R2520:R2533" si="429">SUM(S2520:AI2520)</f>
        <v>16537212.030000001</v>
      </c>
      <c r="S2520" s="433">
        <v>0</v>
      </c>
      <c r="T2520" s="433">
        <v>8377044.5899999999</v>
      </c>
      <c r="U2520" s="433">
        <v>0</v>
      </c>
      <c r="V2520" s="433">
        <v>367587.30000000005</v>
      </c>
      <c r="W2520" s="433">
        <v>600982.26</v>
      </c>
      <c r="X2520" s="433">
        <v>0</v>
      </c>
      <c r="Y2520" s="433">
        <v>0</v>
      </c>
      <c r="Z2520" s="433">
        <v>0</v>
      </c>
      <c r="AA2520" s="433">
        <v>7191597.8800000008</v>
      </c>
      <c r="AB2520" s="433">
        <v>0</v>
      </c>
      <c r="AC2520" s="433">
        <v>0</v>
      </c>
      <c r="AD2520" s="433">
        <v>0</v>
      </c>
      <c r="AE2520" s="433">
        <v>0</v>
      </c>
      <c r="AF2520" s="433">
        <v>0</v>
      </c>
      <c r="AG2520" s="433">
        <v>0</v>
      </c>
      <c r="AH2520" s="433">
        <v>0</v>
      </c>
      <c r="AI2520" s="433">
        <v>0</v>
      </c>
      <c r="AJ2520" s="433">
        <v>91669.69</v>
      </c>
      <c r="AK2520" s="175"/>
      <c r="AL2520" s="175">
        <v>13961487.619999994</v>
      </c>
      <c r="AM2520" s="175">
        <v>39043881.659999996</v>
      </c>
      <c r="AN2520" s="175">
        <v>25082394.040000003</v>
      </c>
    </row>
    <row r="2521" spans="1:40" s="128" customFormat="1" ht="20.3" customHeight="1" x14ac:dyDescent="0.35">
      <c r="A2521" s="256">
        <v>2024</v>
      </c>
      <c r="B2521" s="184">
        <f>B2520+1</f>
        <v>1092</v>
      </c>
      <c r="C2521" s="286" t="s">
        <v>2280</v>
      </c>
      <c r="D2521" s="184">
        <v>44298</v>
      </c>
      <c r="E2521" s="287"/>
      <c r="F2521" s="287"/>
      <c r="G2521" s="287"/>
      <c r="H2521" s="288"/>
      <c r="I2521" s="288"/>
      <c r="J2521" s="288"/>
      <c r="K2521" s="289"/>
      <c r="L2521" s="289"/>
      <c r="M2521" s="289"/>
      <c r="N2521" s="289"/>
      <c r="O2521" s="289"/>
      <c r="P2521" s="289"/>
      <c r="Q2521" s="186">
        <f t="shared" si="428"/>
        <v>981796.69</v>
      </c>
      <c r="R2521" s="186">
        <f>SUM(S2521:AI2521)</f>
        <v>975752.25</v>
      </c>
      <c r="S2521" s="433">
        <v>0</v>
      </c>
      <c r="T2521" s="433">
        <v>474834.22</v>
      </c>
      <c r="U2521" s="433">
        <v>0</v>
      </c>
      <c r="V2521" s="186">
        <v>106203.77</v>
      </c>
      <c r="W2521" s="433">
        <v>0</v>
      </c>
      <c r="X2521" s="433">
        <v>394714.26</v>
      </c>
      <c r="Y2521" s="433">
        <v>0</v>
      </c>
      <c r="Z2521" s="433">
        <v>0</v>
      </c>
      <c r="AA2521" s="433">
        <v>0</v>
      </c>
      <c r="AB2521" s="433">
        <v>0</v>
      </c>
      <c r="AC2521" s="433">
        <v>0</v>
      </c>
      <c r="AD2521" s="433">
        <v>0</v>
      </c>
      <c r="AE2521" s="433">
        <v>0</v>
      </c>
      <c r="AF2521" s="433">
        <v>0</v>
      </c>
      <c r="AG2521" s="433">
        <v>0</v>
      </c>
      <c r="AH2521" s="433">
        <v>0</v>
      </c>
      <c r="AI2521" s="433">
        <v>0</v>
      </c>
      <c r="AJ2521" s="433">
        <v>6044.4400000000005</v>
      </c>
      <c r="AK2521" s="175"/>
      <c r="AL2521" s="175">
        <v>2365653.59</v>
      </c>
      <c r="AM2521" s="175">
        <v>3419728.56</v>
      </c>
      <c r="AN2521" s="175">
        <v>1054074.97</v>
      </c>
    </row>
    <row r="2522" spans="1:40" s="128" customFormat="1" ht="20.3" customHeight="1" x14ac:dyDescent="0.35">
      <c r="A2522" s="256">
        <v>2024</v>
      </c>
      <c r="B2522" s="184">
        <f>B2521+1</f>
        <v>1093</v>
      </c>
      <c r="C2522" s="286" t="s">
        <v>2281</v>
      </c>
      <c r="D2522" s="184">
        <v>44299</v>
      </c>
      <c r="E2522" s="287"/>
      <c r="F2522" s="287"/>
      <c r="G2522" s="287"/>
      <c r="H2522" s="288"/>
      <c r="I2522" s="288"/>
      <c r="J2522" s="288"/>
      <c r="K2522" s="289"/>
      <c r="L2522" s="289"/>
      <c r="M2522" s="289"/>
      <c r="N2522" s="289"/>
      <c r="O2522" s="289"/>
      <c r="P2522" s="289"/>
      <c r="Q2522" s="186">
        <f t="shared" si="428"/>
        <v>849188.95</v>
      </c>
      <c r="R2522" s="186">
        <f>SUM(S2522:AI2522)</f>
        <v>843144.51</v>
      </c>
      <c r="S2522" s="433">
        <v>0</v>
      </c>
      <c r="T2522" s="433">
        <v>701208.91999999993</v>
      </c>
      <c r="U2522" s="433">
        <v>0</v>
      </c>
      <c r="V2522" s="186">
        <v>35294.03</v>
      </c>
      <c r="W2522" s="433">
        <v>0</v>
      </c>
      <c r="X2522" s="433">
        <v>106641.56</v>
      </c>
      <c r="Y2522" s="433">
        <v>0</v>
      </c>
      <c r="Z2522" s="433">
        <v>0</v>
      </c>
      <c r="AA2522" s="433">
        <v>0</v>
      </c>
      <c r="AB2522" s="433">
        <v>0</v>
      </c>
      <c r="AC2522" s="433">
        <v>0</v>
      </c>
      <c r="AD2522" s="433">
        <v>0</v>
      </c>
      <c r="AE2522" s="433">
        <v>0</v>
      </c>
      <c r="AF2522" s="433">
        <v>0</v>
      </c>
      <c r="AG2522" s="433">
        <v>0</v>
      </c>
      <c r="AH2522" s="433">
        <v>0</v>
      </c>
      <c r="AI2522" s="433">
        <v>0</v>
      </c>
      <c r="AJ2522" s="433">
        <v>6044.4400000000005</v>
      </c>
      <c r="AK2522" s="175"/>
      <c r="AL2522" s="175">
        <v>2580228.4099999997</v>
      </c>
      <c r="AM2522" s="175">
        <v>3501858.84</v>
      </c>
      <c r="AN2522" s="175">
        <v>921630.43</v>
      </c>
    </row>
    <row r="2523" spans="1:40" s="128" customFormat="1" ht="20.3" customHeight="1" x14ac:dyDescent="0.35">
      <c r="A2523" s="256">
        <v>2024</v>
      </c>
      <c r="B2523" s="184">
        <f>B2522+1</f>
        <v>1094</v>
      </c>
      <c r="C2523" s="286" t="s">
        <v>1143</v>
      </c>
      <c r="D2523" s="347">
        <v>44412</v>
      </c>
      <c r="E2523" s="287" t="e">
        <f>VLOOKUP(D2523,'[1]2023-2025'!$A:$G,7,0)</f>
        <v>#N/A</v>
      </c>
      <c r="F2523" s="287"/>
      <c r="G2523" s="287" t="s">
        <v>1899</v>
      </c>
      <c r="H2523" s="288" t="e">
        <f>INDEX('[1]2023-2025'!$AK:$AK,MATCH(D2523,'[1]2023-2025'!$A:$A,0))</f>
        <v>#N/A</v>
      </c>
      <c r="I2523" s="288" t="e">
        <v>#N/A</v>
      </c>
      <c r="J2523" s="288" t="e">
        <f>VLOOKUP(D2523,[1]Лист3!$A:$AK,37,0)</f>
        <v>#N/A</v>
      </c>
      <c r="K2523" s="289" t="e">
        <f>INDEX('[1]2023-2025'!$G:$G,MATCH(D2523,'[1]2023-2025'!$A:$A,0))</f>
        <v>#N/A</v>
      </c>
      <c r="L2523" s="289"/>
      <c r="M2523" s="289"/>
      <c r="N2523" s="289"/>
      <c r="O2523" s="289" t="e">
        <v>#N/A</v>
      </c>
      <c r="P2523" s="289" t="e">
        <v>#N/A</v>
      </c>
      <c r="Q2523" s="186">
        <f t="shared" si="428"/>
        <v>1832193.45</v>
      </c>
      <c r="R2523" s="186">
        <f t="shared" si="429"/>
        <v>1814264.02</v>
      </c>
      <c r="S2523" s="433">
        <v>0</v>
      </c>
      <c r="T2523" s="433">
        <v>0</v>
      </c>
      <c r="U2523" s="433">
        <v>0</v>
      </c>
      <c r="V2523" s="433">
        <v>0</v>
      </c>
      <c r="W2523" s="433">
        <v>0</v>
      </c>
      <c r="X2523" s="433">
        <v>0</v>
      </c>
      <c r="Y2523" s="433">
        <v>0</v>
      </c>
      <c r="Z2523" s="433">
        <v>0</v>
      </c>
      <c r="AA2523" s="433">
        <v>1814264.02</v>
      </c>
      <c r="AB2523" s="433">
        <v>0</v>
      </c>
      <c r="AC2523" s="433">
        <v>0</v>
      </c>
      <c r="AD2523" s="433">
        <v>0</v>
      </c>
      <c r="AE2523" s="433">
        <v>0</v>
      </c>
      <c r="AF2523" s="433">
        <v>0</v>
      </c>
      <c r="AG2523" s="433">
        <v>0</v>
      </c>
      <c r="AH2523" s="433">
        <v>0</v>
      </c>
      <c r="AI2523" s="433">
        <v>0</v>
      </c>
      <c r="AJ2523" s="433">
        <v>17929.43</v>
      </c>
      <c r="AK2523" s="175"/>
      <c r="AL2523" s="175">
        <v>2284812.46</v>
      </c>
      <c r="AM2523" s="175">
        <v>4117005.91</v>
      </c>
      <c r="AN2523" s="175">
        <v>1832193.45</v>
      </c>
    </row>
    <row r="2524" spans="1:40" s="128" customFormat="1" ht="20.3" customHeight="1" x14ac:dyDescent="0.35">
      <c r="A2524" s="256">
        <v>2024</v>
      </c>
      <c r="B2524" s="184">
        <f t="shared" ref="B2524:B2533" si="430">B2523+1</f>
        <v>1095</v>
      </c>
      <c r="C2524" s="286" t="s">
        <v>71</v>
      </c>
      <c r="D2524" s="347">
        <v>44302</v>
      </c>
      <c r="E2524" s="287">
        <f>VLOOKUP(D2524,'[1]2023-2025'!$A:$G,7,0)</f>
        <v>2024</v>
      </c>
      <c r="F2524" s="287"/>
      <c r="G2524" s="287" t="s">
        <v>1899</v>
      </c>
      <c r="H2524" s="288">
        <f>INDEX('[1]2023-2025'!$AK:$AK,MATCH(D2524,'[1]2023-2025'!$A:$A,0))</f>
        <v>44729</v>
      </c>
      <c r="I2524" s="288" t="e">
        <v>#N/A</v>
      </c>
      <c r="J2524" s="288" t="e">
        <f>VLOOKUP(D2524,[1]Лист3!$A:$AK,37,0)</f>
        <v>#N/A</v>
      </c>
      <c r="K2524" s="289">
        <f>INDEX('[1]2023-2025'!$G:$G,MATCH(D2524,'[1]2023-2025'!$A:$A,0))</f>
        <v>2024</v>
      </c>
      <c r="L2524" s="289"/>
      <c r="M2524" s="289"/>
      <c r="N2524" s="289"/>
      <c r="O2524" s="289" t="s">
        <v>2848</v>
      </c>
      <c r="P2524" s="289">
        <v>0</v>
      </c>
      <c r="Q2524" s="186">
        <f t="shared" si="428"/>
        <v>5217083.209999999</v>
      </c>
      <c r="R2524" s="186">
        <f t="shared" si="429"/>
        <v>5136247.6099999994</v>
      </c>
      <c r="S2524" s="433">
        <v>0</v>
      </c>
      <c r="T2524" s="433">
        <v>3709209.79</v>
      </c>
      <c r="U2524" s="433">
        <v>0</v>
      </c>
      <c r="V2524" s="433">
        <v>582518.04</v>
      </c>
      <c r="W2524" s="433">
        <v>468133.52</v>
      </c>
      <c r="X2524" s="433">
        <v>244278.78999999998</v>
      </c>
      <c r="Y2524" s="433">
        <v>0</v>
      </c>
      <c r="Z2524" s="433">
        <v>0</v>
      </c>
      <c r="AA2524" s="433">
        <v>0</v>
      </c>
      <c r="AB2524" s="433">
        <v>0</v>
      </c>
      <c r="AC2524" s="433">
        <v>0</v>
      </c>
      <c r="AD2524" s="433">
        <v>0</v>
      </c>
      <c r="AE2524" s="433">
        <v>0</v>
      </c>
      <c r="AF2524" s="433">
        <v>0</v>
      </c>
      <c r="AG2524" s="433">
        <v>132107.47</v>
      </c>
      <c r="AH2524" s="433">
        <v>0</v>
      </c>
      <c r="AI2524" s="433">
        <v>0</v>
      </c>
      <c r="AJ2524" s="433">
        <v>80835.599999999991</v>
      </c>
      <c r="AK2524" s="175"/>
      <c r="AL2524" s="175">
        <v>4612345.24</v>
      </c>
      <c r="AM2524" s="175">
        <v>9829428.4499999993</v>
      </c>
      <c r="AN2524" s="175">
        <v>5217083.209999999</v>
      </c>
    </row>
    <row r="2525" spans="1:40" s="128" customFormat="1" ht="20.3" customHeight="1" x14ac:dyDescent="0.35">
      <c r="A2525" s="256">
        <v>2024</v>
      </c>
      <c r="B2525" s="184">
        <f t="shared" si="430"/>
        <v>1096</v>
      </c>
      <c r="C2525" s="286" t="s">
        <v>1636</v>
      </c>
      <c r="D2525" s="347">
        <v>44221</v>
      </c>
      <c r="E2525" s="287"/>
      <c r="F2525" s="287"/>
      <c r="G2525" s="287"/>
      <c r="H2525" s="288"/>
      <c r="I2525" s="288"/>
      <c r="J2525" s="288"/>
      <c r="K2525" s="289"/>
      <c r="L2525" s="289"/>
      <c r="M2525" s="289"/>
      <c r="N2525" s="289"/>
      <c r="O2525" s="289"/>
      <c r="P2525" s="289"/>
      <c r="Q2525" s="186">
        <f t="shared" si="428"/>
        <v>1416023.34</v>
      </c>
      <c r="R2525" s="186">
        <f>SUM(S2525:AI2525)</f>
        <v>1398231.1300000001</v>
      </c>
      <c r="S2525" s="433">
        <v>0</v>
      </c>
      <c r="T2525" s="433">
        <v>1398231.1300000001</v>
      </c>
      <c r="U2525" s="433">
        <v>0</v>
      </c>
      <c r="V2525" s="433">
        <v>0</v>
      </c>
      <c r="W2525" s="433">
        <v>0</v>
      </c>
      <c r="X2525" s="433">
        <v>0</v>
      </c>
      <c r="Y2525" s="433">
        <v>0</v>
      </c>
      <c r="Z2525" s="433">
        <v>0</v>
      </c>
      <c r="AA2525" s="433">
        <v>0</v>
      </c>
      <c r="AB2525" s="433">
        <v>0</v>
      </c>
      <c r="AC2525" s="433">
        <v>0</v>
      </c>
      <c r="AD2525" s="433">
        <v>0</v>
      </c>
      <c r="AE2525" s="433">
        <v>0</v>
      </c>
      <c r="AF2525" s="433">
        <v>0</v>
      </c>
      <c r="AG2525" s="433">
        <v>0</v>
      </c>
      <c r="AH2525" s="433">
        <v>0</v>
      </c>
      <c r="AI2525" s="433">
        <v>0</v>
      </c>
      <c r="AJ2525" s="433">
        <v>17792.21</v>
      </c>
      <c r="AK2525" s="175"/>
      <c r="AL2525" s="175">
        <v>1834989.7700000003</v>
      </c>
      <c r="AM2525" s="175">
        <v>3446637.18</v>
      </c>
      <c r="AN2525" s="175">
        <v>1611647.41</v>
      </c>
    </row>
    <row r="2526" spans="1:40" s="128" customFormat="1" ht="20.3" customHeight="1" x14ac:dyDescent="0.35">
      <c r="A2526" s="256">
        <v>2024</v>
      </c>
      <c r="B2526" s="184">
        <f>B2525+1</f>
        <v>1097</v>
      </c>
      <c r="C2526" s="286" t="s">
        <v>3840</v>
      </c>
      <c r="D2526" s="347">
        <v>44501</v>
      </c>
      <c r="E2526" s="287"/>
      <c r="F2526" s="287"/>
      <c r="G2526" s="287"/>
      <c r="H2526" s="288"/>
      <c r="I2526" s="288"/>
      <c r="J2526" s="288"/>
      <c r="K2526" s="289"/>
      <c r="L2526" s="289"/>
      <c r="M2526" s="289"/>
      <c r="N2526" s="289"/>
      <c r="O2526" s="289"/>
      <c r="P2526" s="289"/>
      <c r="Q2526" s="186">
        <f t="shared" si="428"/>
        <v>4963995.9400000013</v>
      </c>
      <c r="R2526" s="186">
        <f>SUM(S2526:AI2526)</f>
        <v>4845130.1600000011</v>
      </c>
      <c r="S2526" s="433">
        <v>0</v>
      </c>
      <c r="T2526" s="433">
        <v>3248429.7700000005</v>
      </c>
      <c r="U2526" s="433">
        <v>0</v>
      </c>
      <c r="V2526" s="433">
        <v>458797.8600000001</v>
      </c>
      <c r="W2526" s="433">
        <v>494961.79000000004</v>
      </c>
      <c r="X2526" s="433">
        <v>642940.74</v>
      </c>
      <c r="Y2526" s="433">
        <v>0</v>
      </c>
      <c r="Z2526" s="433">
        <v>0</v>
      </c>
      <c r="AA2526" s="433">
        <v>0</v>
      </c>
      <c r="AB2526" s="433">
        <v>0</v>
      </c>
      <c r="AC2526" s="433">
        <v>0</v>
      </c>
      <c r="AD2526" s="433">
        <v>0</v>
      </c>
      <c r="AE2526" s="433">
        <v>0</v>
      </c>
      <c r="AF2526" s="433">
        <v>0</v>
      </c>
      <c r="AG2526" s="433">
        <v>0</v>
      </c>
      <c r="AH2526" s="433">
        <v>0</v>
      </c>
      <c r="AI2526" s="433">
        <v>0</v>
      </c>
      <c r="AJ2526" s="433">
        <v>118865.78000000001</v>
      </c>
      <c r="AK2526" s="175"/>
      <c r="AL2526" s="175">
        <v>21741347.869999997</v>
      </c>
      <c r="AM2526" s="175">
        <v>26749469.02</v>
      </c>
      <c r="AN2526" s="175">
        <v>5008121.1500000013</v>
      </c>
    </row>
    <row r="2527" spans="1:40" s="128" customFormat="1" ht="20.3" customHeight="1" x14ac:dyDescent="0.35">
      <c r="A2527" s="256">
        <v>2024</v>
      </c>
      <c r="B2527" s="184">
        <f t="shared" si="430"/>
        <v>1098</v>
      </c>
      <c r="C2527" s="286" t="s">
        <v>1520</v>
      </c>
      <c r="D2527" s="347">
        <v>44510</v>
      </c>
      <c r="E2527" s="287">
        <f>VLOOKUP(D2527,'[1]2023-2025'!$A:$G,7,0)</f>
        <v>2024</v>
      </c>
      <c r="F2527" s="287"/>
      <c r="G2527" s="287" t="s">
        <v>1899</v>
      </c>
      <c r="H2527" s="288">
        <f>INDEX('[1]2023-2025'!$AK:$AK,MATCH(D2527,'[1]2023-2025'!$A:$A,0))</f>
        <v>44729</v>
      </c>
      <c r="I2527" s="288" t="e">
        <v>#N/A</v>
      </c>
      <c r="J2527" s="288" t="e">
        <f>VLOOKUP(D2527,[1]Лист3!$A:$AK,37,0)</f>
        <v>#N/A</v>
      </c>
      <c r="K2527" s="289">
        <f>INDEX('[1]2023-2025'!$G:$G,MATCH(D2527,'[1]2023-2025'!$A:$A,0))</f>
        <v>2024</v>
      </c>
      <c r="L2527" s="289"/>
      <c r="M2527" s="289"/>
      <c r="N2527" s="289"/>
      <c r="O2527" s="289" t="s">
        <v>2848</v>
      </c>
      <c r="P2527" s="289">
        <v>0</v>
      </c>
      <c r="Q2527" s="186">
        <f t="shared" si="428"/>
        <v>15918973.220000001</v>
      </c>
      <c r="R2527" s="186">
        <f t="shared" si="429"/>
        <v>15833772.25</v>
      </c>
      <c r="S2527" s="433">
        <v>0</v>
      </c>
      <c r="T2527" s="433">
        <v>3365676.9200000004</v>
      </c>
      <c r="U2527" s="433">
        <v>0</v>
      </c>
      <c r="V2527" s="433">
        <v>0</v>
      </c>
      <c r="W2527" s="433">
        <v>0</v>
      </c>
      <c r="X2527" s="433">
        <v>554884.79</v>
      </c>
      <c r="Y2527" s="433">
        <v>0</v>
      </c>
      <c r="Z2527" s="433">
        <v>0</v>
      </c>
      <c r="AA2527" s="433">
        <v>11913210.539999999</v>
      </c>
      <c r="AB2527" s="433">
        <v>0</v>
      </c>
      <c r="AC2527" s="433">
        <v>0</v>
      </c>
      <c r="AD2527" s="433">
        <v>0</v>
      </c>
      <c r="AE2527" s="433">
        <v>0</v>
      </c>
      <c r="AF2527" s="433">
        <v>0</v>
      </c>
      <c r="AG2527" s="433">
        <v>0</v>
      </c>
      <c r="AH2527" s="433">
        <v>0</v>
      </c>
      <c r="AI2527" s="433">
        <v>0</v>
      </c>
      <c r="AJ2527" s="433">
        <v>85200.97</v>
      </c>
      <c r="AK2527" s="175"/>
      <c r="AL2527" s="175">
        <v>22610479.789999999</v>
      </c>
      <c r="AM2527" s="175">
        <v>38529453.009999998</v>
      </c>
      <c r="AN2527" s="175">
        <v>15918973.220000001</v>
      </c>
    </row>
    <row r="2528" spans="1:40" s="128" customFormat="1" ht="20.3" customHeight="1" x14ac:dyDescent="0.35">
      <c r="A2528" s="256">
        <v>2024</v>
      </c>
      <c r="B2528" s="184">
        <f t="shared" si="430"/>
        <v>1099</v>
      </c>
      <c r="C2528" s="286" t="s">
        <v>3883</v>
      </c>
      <c r="D2528" s="184">
        <v>44585</v>
      </c>
      <c r="E2528" s="287">
        <f>VLOOKUP(D2528,'[1]2023-2025'!$A:$G,7,0)</f>
        <v>2024</v>
      </c>
      <c r="F2528" s="287"/>
      <c r="G2528" s="287" t="s">
        <v>1899</v>
      </c>
      <c r="H2528" s="288">
        <f>INDEX('[1]2023-2025'!$AK:$AK,MATCH(D2528,'[1]2023-2025'!$A:$A,0))</f>
        <v>44761</v>
      </c>
      <c r="I2528" s="288" t="e">
        <v>#N/A</v>
      </c>
      <c r="J2528" s="288" t="e">
        <f>VLOOKUP(D2528,[1]Лист3!$A:$AK,37,0)</f>
        <v>#N/A</v>
      </c>
      <c r="K2528" s="289">
        <f>INDEX('[1]2023-2025'!$G:$G,MATCH(D2528,'[1]2023-2025'!$A:$A,0))</f>
        <v>2024</v>
      </c>
      <c r="L2528" s="289"/>
      <c r="M2528" s="289"/>
      <c r="N2528" s="289"/>
      <c r="O2528" s="289" t="s">
        <v>2849</v>
      </c>
      <c r="P2528" s="289">
        <v>0</v>
      </c>
      <c r="Q2528" s="186">
        <f t="shared" si="428"/>
        <v>9209893.9000000004</v>
      </c>
      <c r="R2528" s="186">
        <f t="shared" si="429"/>
        <v>9154981.6100000013</v>
      </c>
      <c r="S2528" s="433">
        <v>0</v>
      </c>
      <c r="T2528" s="433">
        <v>0</v>
      </c>
      <c r="U2528" s="433">
        <v>0</v>
      </c>
      <c r="V2528" s="433">
        <v>0</v>
      </c>
      <c r="W2528" s="433">
        <v>0</v>
      </c>
      <c r="X2528" s="433">
        <v>0</v>
      </c>
      <c r="Y2528" s="433">
        <v>0</v>
      </c>
      <c r="Z2528" s="433">
        <v>0</v>
      </c>
      <c r="AA2528" s="433">
        <v>9154981.6100000013</v>
      </c>
      <c r="AB2528" s="433">
        <v>0</v>
      </c>
      <c r="AC2528" s="433">
        <v>0</v>
      </c>
      <c r="AD2528" s="433">
        <v>0</v>
      </c>
      <c r="AE2528" s="433">
        <v>0</v>
      </c>
      <c r="AF2528" s="433">
        <v>0</v>
      </c>
      <c r="AG2528" s="433">
        <v>0</v>
      </c>
      <c r="AH2528" s="433">
        <v>0</v>
      </c>
      <c r="AI2528" s="433">
        <v>0</v>
      </c>
      <c r="AJ2528" s="433">
        <v>54912.29</v>
      </c>
      <c r="AK2528" s="175"/>
      <c r="AL2528" s="175">
        <v>17535601.780000001</v>
      </c>
      <c r="AM2528" s="175">
        <v>26745495.68</v>
      </c>
      <c r="AN2528" s="175">
        <v>9209893.9000000004</v>
      </c>
    </row>
    <row r="2529" spans="1:40" s="128" customFormat="1" ht="20.3" customHeight="1" x14ac:dyDescent="0.35">
      <c r="A2529" s="256">
        <v>2024</v>
      </c>
      <c r="B2529" s="184">
        <f t="shared" si="430"/>
        <v>1100</v>
      </c>
      <c r="C2529" s="286" t="s">
        <v>1514</v>
      </c>
      <c r="D2529" s="184">
        <v>44422</v>
      </c>
      <c r="E2529" s="287" t="e">
        <f>VLOOKUP(D2529,'[1]2023-2025'!$A:$G,7,0)</f>
        <v>#N/A</v>
      </c>
      <c r="F2529" s="287"/>
      <c r="G2529" s="287" t="s">
        <v>1899</v>
      </c>
      <c r="H2529" s="288" t="e">
        <f>INDEX('[1]2023-2025'!$AK:$AK,MATCH(D2529,'[1]2023-2025'!$A:$A,0))</f>
        <v>#N/A</v>
      </c>
      <c r="I2529" s="288" t="e">
        <v>#N/A</v>
      </c>
      <c r="J2529" s="288" t="e">
        <f>VLOOKUP(D2529,[1]Лист3!$A:$AK,37,0)</f>
        <v>#N/A</v>
      </c>
      <c r="K2529" s="289" t="e">
        <f>INDEX('[1]2023-2025'!$G:$G,MATCH(D2529,'[1]2023-2025'!$A:$A,0))</f>
        <v>#N/A</v>
      </c>
      <c r="L2529" s="289"/>
      <c r="M2529" s="289"/>
      <c r="N2529" s="289"/>
      <c r="O2529" s="289" t="e">
        <v>#N/A</v>
      </c>
      <c r="P2529" s="289" t="e">
        <v>#N/A</v>
      </c>
      <c r="Q2529" s="186">
        <f t="shared" si="428"/>
        <v>1976424.7499999998</v>
      </c>
      <c r="R2529" s="186">
        <f t="shared" si="429"/>
        <v>1952544.8399999999</v>
      </c>
      <c r="S2529" s="433">
        <v>0</v>
      </c>
      <c r="T2529" s="433">
        <v>0</v>
      </c>
      <c r="U2529" s="433">
        <v>0</v>
      </c>
      <c r="V2529" s="433">
        <v>0</v>
      </c>
      <c r="W2529" s="433">
        <v>0</v>
      </c>
      <c r="X2529" s="433">
        <v>0</v>
      </c>
      <c r="Y2529" s="433">
        <v>0</v>
      </c>
      <c r="Z2529" s="433">
        <v>0</v>
      </c>
      <c r="AA2529" s="433">
        <v>1952544.8399999999</v>
      </c>
      <c r="AB2529" s="433">
        <v>0</v>
      </c>
      <c r="AC2529" s="433">
        <v>0</v>
      </c>
      <c r="AD2529" s="433">
        <v>0</v>
      </c>
      <c r="AE2529" s="433">
        <v>0</v>
      </c>
      <c r="AF2529" s="433">
        <v>0</v>
      </c>
      <c r="AG2529" s="433">
        <v>0</v>
      </c>
      <c r="AH2529" s="433">
        <v>0</v>
      </c>
      <c r="AI2529" s="433">
        <v>0</v>
      </c>
      <c r="AJ2529" s="433">
        <v>23879.91</v>
      </c>
      <c r="AK2529" s="175"/>
      <c r="AL2529" s="175">
        <v>3441016.8</v>
      </c>
      <c r="AM2529" s="175">
        <v>5417441.5499999998</v>
      </c>
      <c r="AN2529" s="175">
        <v>1976424.7499999998</v>
      </c>
    </row>
    <row r="2530" spans="1:40" s="128" customFormat="1" ht="20.3" customHeight="1" x14ac:dyDescent="0.35">
      <c r="A2530" s="256">
        <v>2024</v>
      </c>
      <c r="B2530" s="184">
        <f t="shared" si="430"/>
        <v>1101</v>
      </c>
      <c r="C2530" s="286" t="s">
        <v>1516</v>
      </c>
      <c r="D2530" s="184">
        <v>44410</v>
      </c>
      <c r="E2530" s="287" t="e">
        <f>VLOOKUP(D2530,'[1]2023-2025'!$A:$G,7,0)</f>
        <v>#N/A</v>
      </c>
      <c r="F2530" s="287"/>
      <c r="G2530" s="287" t="s">
        <v>1899</v>
      </c>
      <c r="H2530" s="288" t="e">
        <f>INDEX('[1]2023-2025'!$AK:$AK,MATCH(D2530,'[1]2023-2025'!$A:$A,0))</f>
        <v>#N/A</v>
      </c>
      <c r="I2530" s="288" t="e">
        <v>#N/A</v>
      </c>
      <c r="J2530" s="288" t="e">
        <f>VLOOKUP(D2530,[1]Лист3!$A:$AK,37,0)</f>
        <v>#N/A</v>
      </c>
      <c r="K2530" s="289" t="e">
        <f>INDEX('[1]2023-2025'!$G:$G,MATCH(D2530,'[1]2023-2025'!$A:$A,0))</f>
        <v>#N/A</v>
      </c>
      <c r="L2530" s="289"/>
      <c r="M2530" s="289"/>
      <c r="N2530" s="289"/>
      <c r="O2530" s="289" t="e">
        <v>#N/A</v>
      </c>
      <c r="P2530" s="289" t="e">
        <v>#N/A</v>
      </c>
      <c r="Q2530" s="186">
        <f t="shared" si="428"/>
        <v>1834581.2999999998</v>
      </c>
      <c r="R2530" s="186">
        <f t="shared" si="429"/>
        <v>1816651.8699999999</v>
      </c>
      <c r="S2530" s="433">
        <v>0</v>
      </c>
      <c r="T2530" s="433">
        <v>0</v>
      </c>
      <c r="U2530" s="433">
        <v>0</v>
      </c>
      <c r="V2530" s="433">
        <v>0</v>
      </c>
      <c r="W2530" s="433">
        <v>0</v>
      </c>
      <c r="X2530" s="433">
        <v>0</v>
      </c>
      <c r="Y2530" s="433">
        <v>0</v>
      </c>
      <c r="Z2530" s="433">
        <v>0</v>
      </c>
      <c r="AA2530" s="433">
        <v>1816651.8699999999</v>
      </c>
      <c r="AB2530" s="433">
        <v>0</v>
      </c>
      <c r="AC2530" s="433">
        <v>0</v>
      </c>
      <c r="AD2530" s="433">
        <v>0</v>
      </c>
      <c r="AE2530" s="433">
        <v>0</v>
      </c>
      <c r="AF2530" s="433">
        <v>0</v>
      </c>
      <c r="AG2530" s="433">
        <v>0</v>
      </c>
      <c r="AH2530" s="433">
        <v>0</v>
      </c>
      <c r="AI2530" s="433">
        <v>0</v>
      </c>
      <c r="AJ2530" s="433">
        <v>17929.43</v>
      </c>
      <c r="AK2530" s="175"/>
      <c r="AL2530" s="175">
        <v>2272774.8000000003</v>
      </c>
      <c r="AM2530" s="175">
        <v>4107356.1</v>
      </c>
      <c r="AN2530" s="175">
        <v>1834581.2999999998</v>
      </c>
    </row>
    <row r="2531" spans="1:40" s="128" customFormat="1" ht="20.3" customHeight="1" x14ac:dyDescent="0.35">
      <c r="A2531" s="256">
        <v>2024</v>
      </c>
      <c r="B2531" s="184">
        <f t="shared" si="430"/>
        <v>1102</v>
      </c>
      <c r="C2531" s="286" t="s">
        <v>1518</v>
      </c>
      <c r="D2531" s="184">
        <v>44468</v>
      </c>
      <c r="E2531" s="287">
        <f>VLOOKUP(D2531,'[1]2023-2025'!$A:$G,7,0)</f>
        <v>2024</v>
      </c>
      <c r="F2531" s="287"/>
      <c r="G2531" s="287" t="s">
        <v>1899</v>
      </c>
      <c r="H2531" s="288">
        <f>INDEX('[1]2023-2025'!$AK:$AK,MATCH(D2531,'[1]2023-2025'!$A:$A,0))</f>
        <v>44761</v>
      </c>
      <c r="I2531" s="288" t="e">
        <v>#N/A</v>
      </c>
      <c r="J2531" s="288" t="e">
        <f>VLOOKUP(D2531,[1]Лист3!$A:$AK,37,0)</f>
        <v>#N/A</v>
      </c>
      <c r="K2531" s="289">
        <f>INDEX('[1]2023-2025'!$G:$G,MATCH(D2531,'[1]2023-2025'!$A:$A,0))</f>
        <v>2024</v>
      </c>
      <c r="L2531" s="289"/>
      <c r="M2531" s="289"/>
      <c r="N2531" s="289"/>
      <c r="O2531" s="289" t="s">
        <v>2849</v>
      </c>
      <c r="P2531" s="289">
        <v>0</v>
      </c>
      <c r="Q2531" s="186">
        <f t="shared" si="428"/>
        <v>4616920.05</v>
      </c>
      <c r="R2531" s="186">
        <f t="shared" si="429"/>
        <v>4567092.93</v>
      </c>
      <c r="S2531" s="433">
        <v>0</v>
      </c>
      <c r="T2531" s="433">
        <v>2767450.99</v>
      </c>
      <c r="U2531" s="433">
        <v>0</v>
      </c>
      <c r="V2531" s="433">
        <v>363254.17000000004</v>
      </c>
      <c r="W2531" s="433">
        <v>980827.32000000007</v>
      </c>
      <c r="X2531" s="433">
        <v>455560.44999999972</v>
      </c>
      <c r="Y2531" s="433">
        <v>0</v>
      </c>
      <c r="Z2531" s="433">
        <v>0</v>
      </c>
      <c r="AA2531" s="433">
        <v>0</v>
      </c>
      <c r="AB2531" s="433">
        <v>0</v>
      </c>
      <c r="AC2531" s="433">
        <v>0</v>
      </c>
      <c r="AD2531" s="433">
        <v>0</v>
      </c>
      <c r="AE2531" s="433">
        <v>0</v>
      </c>
      <c r="AF2531" s="433">
        <v>0</v>
      </c>
      <c r="AG2531" s="433">
        <v>0</v>
      </c>
      <c r="AH2531" s="433">
        <v>0</v>
      </c>
      <c r="AI2531" s="433">
        <v>0</v>
      </c>
      <c r="AJ2531" s="433">
        <v>49827.119999999995</v>
      </c>
      <c r="AK2531" s="175"/>
      <c r="AL2531" s="175">
        <v>17810062.009999998</v>
      </c>
      <c r="AM2531" s="175">
        <v>22426982.059999999</v>
      </c>
      <c r="AN2531" s="175">
        <v>4616920.05</v>
      </c>
    </row>
    <row r="2532" spans="1:40" s="84" customFormat="1" ht="20.3" customHeight="1" x14ac:dyDescent="0.35">
      <c r="A2532" s="256">
        <v>2024</v>
      </c>
      <c r="B2532" s="184">
        <f t="shared" si="430"/>
        <v>1103</v>
      </c>
      <c r="C2532" s="286" t="s">
        <v>1519</v>
      </c>
      <c r="D2532" s="184">
        <v>44463</v>
      </c>
      <c r="E2532" s="287">
        <f>VLOOKUP(D2532,'[1]2023-2025'!$A:$G,7,0)</f>
        <v>2023</v>
      </c>
      <c r="F2532" s="287"/>
      <c r="G2532" s="287" t="s">
        <v>1899</v>
      </c>
      <c r="H2532" s="288">
        <f>INDEX('[1]2023-2025'!$AK:$AK,MATCH(D2532,'[1]2023-2025'!$A:$A,0))</f>
        <v>44581</v>
      </c>
      <c r="I2532" s="288" t="e">
        <v>#N/A</v>
      </c>
      <c r="J2532" s="288" t="e">
        <f>VLOOKUP(D2532,[1]Лист3!$A:$AK,37,0)</f>
        <v>#N/A</v>
      </c>
      <c r="K2532" s="289">
        <f>INDEX('[1]2023-2025'!$G:$G,MATCH(D2532,'[1]2023-2025'!$A:$A,0))</f>
        <v>2023</v>
      </c>
      <c r="L2532" s="289"/>
      <c r="M2532" s="289"/>
      <c r="N2532" s="289"/>
      <c r="O2532" s="289" t="s">
        <v>2794</v>
      </c>
      <c r="P2532" s="289">
        <v>0</v>
      </c>
      <c r="Q2532" s="186">
        <f t="shared" si="428"/>
        <v>9841658.7599999998</v>
      </c>
      <c r="R2532" s="186">
        <f t="shared" si="429"/>
        <v>9805075.2699999996</v>
      </c>
      <c r="S2532" s="433">
        <v>0</v>
      </c>
      <c r="T2532" s="433">
        <v>0</v>
      </c>
      <c r="U2532" s="433">
        <v>0</v>
      </c>
      <c r="V2532" s="433">
        <v>0</v>
      </c>
      <c r="W2532" s="433">
        <v>0</v>
      </c>
      <c r="X2532" s="433">
        <v>0</v>
      </c>
      <c r="Y2532" s="433">
        <v>0</v>
      </c>
      <c r="Z2532" s="433">
        <v>0</v>
      </c>
      <c r="AA2532" s="433">
        <v>9805075.2699999996</v>
      </c>
      <c r="AB2532" s="433">
        <v>0</v>
      </c>
      <c r="AC2532" s="433">
        <v>0</v>
      </c>
      <c r="AD2532" s="433">
        <v>0</v>
      </c>
      <c r="AE2532" s="433">
        <v>0</v>
      </c>
      <c r="AF2532" s="433">
        <v>0</v>
      </c>
      <c r="AG2532" s="433">
        <v>0</v>
      </c>
      <c r="AH2532" s="433">
        <v>0</v>
      </c>
      <c r="AI2532" s="433">
        <v>0</v>
      </c>
      <c r="AJ2532" s="433">
        <v>36583.49</v>
      </c>
      <c r="AK2532" s="175"/>
      <c r="AL2532" s="175">
        <v>17056217.32</v>
      </c>
      <c r="AM2532" s="175">
        <v>29992895.609999999</v>
      </c>
      <c r="AN2532" s="175">
        <v>12936678.289999999</v>
      </c>
    </row>
    <row r="2533" spans="1:40" s="7" customFormat="1" ht="20.3" customHeight="1" x14ac:dyDescent="0.35">
      <c r="A2533" s="256">
        <v>2024</v>
      </c>
      <c r="B2533" s="184">
        <f t="shared" si="430"/>
        <v>1104</v>
      </c>
      <c r="C2533" s="286" t="s">
        <v>2368</v>
      </c>
      <c r="D2533" s="184">
        <v>44442</v>
      </c>
      <c r="E2533" s="287">
        <f>VLOOKUP(D2533,'[1]2023-2025'!$A:$G,7,0)</f>
        <v>2024</v>
      </c>
      <c r="F2533" s="287" t="e">
        <f>VLOOKUP(D2533,[2]Лист1!$C:$F,4,0)</f>
        <v>#REF!</v>
      </c>
      <c r="G2533" s="287"/>
      <c r="H2533" s="288" t="str">
        <f>INDEX('[1]2023-2025'!$AK:$AK,MATCH(D2533,'[1]2023-2025'!$A:$A,0))</f>
        <v>вкл. Протоколом</v>
      </c>
      <c r="I2533" s="288" t="e">
        <v>#N/A</v>
      </c>
      <c r="J2533" s="288" t="e">
        <f>VLOOKUP(D2533,[1]Лист3!$A:$AK,37,0)</f>
        <v>#N/A</v>
      </c>
      <c r="K2533" s="289">
        <f>INDEX('[1]2023-2025'!$G:$G,MATCH(D2533,'[1]2023-2025'!$A:$A,0))</f>
        <v>2024</v>
      </c>
      <c r="L2533" s="289"/>
      <c r="M2533" s="289"/>
      <c r="N2533" s="289"/>
      <c r="O2533" s="289">
        <v>0</v>
      </c>
      <c r="P2533" s="289">
        <v>0</v>
      </c>
      <c r="Q2533" s="186">
        <f t="shared" si="428"/>
        <v>190923.87</v>
      </c>
      <c r="R2533" s="186">
        <f t="shared" si="429"/>
        <v>185602.91999999998</v>
      </c>
      <c r="S2533" s="433">
        <v>0</v>
      </c>
      <c r="T2533" s="433">
        <v>0</v>
      </c>
      <c r="U2533" s="433">
        <v>0</v>
      </c>
      <c r="V2533" s="433">
        <v>0</v>
      </c>
      <c r="W2533" s="433">
        <v>0</v>
      </c>
      <c r="X2533" s="433">
        <v>185602.91999999998</v>
      </c>
      <c r="Y2533" s="433">
        <v>0</v>
      </c>
      <c r="Z2533" s="433">
        <v>0</v>
      </c>
      <c r="AA2533" s="433">
        <v>0</v>
      </c>
      <c r="AB2533" s="433">
        <v>0</v>
      </c>
      <c r="AC2533" s="433">
        <v>0</v>
      </c>
      <c r="AD2533" s="433">
        <v>0</v>
      </c>
      <c r="AE2533" s="433">
        <v>0</v>
      </c>
      <c r="AF2533" s="433">
        <v>0</v>
      </c>
      <c r="AG2533" s="433">
        <v>0</v>
      </c>
      <c r="AH2533" s="433">
        <v>0</v>
      </c>
      <c r="AI2533" s="433">
        <v>0</v>
      </c>
      <c r="AJ2533" s="433">
        <v>5320.95</v>
      </c>
      <c r="AK2533" s="175"/>
      <c r="AL2533" s="175">
        <v>2682120.0099999998</v>
      </c>
      <c r="AM2533" s="175">
        <v>4284456.17</v>
      </c>
      <c r="AN2533" s="175">
        <v>1602336.16</v>
      </c>
    </row>
    <row r="2534" spans="1:40" s="128" customFormat="1" ht="20.3" customHeight="1" x14ac:dyDescent="0.35">
      <c r="A2534" s="256">
        <v>2024</v>
      </c>
      <c r="B2534" s="184">
        <f>B2533+1</f>
        <v>1105</v>
      </c>
      <c r="C2534" s="286" t="s">
        <v>3993</v>
      </c>
      <c r="D2534" s="184">
        <v>44326</v>
      </c>
      <c r="E2534" s="287"/>
      <c r="F2534" s="287"/>
      <c r="G2534" s="287"/>
      <c r="H2534" s="288"/>
      <c r="I2534" s="288"/>
      <c r="J2534" s="288"/>
      <c r="K2534" s="289"/>
      <c r="L2534" s="289"/>
      <c r="M2534" s="289"/>
      <c r="N2534" s="289"/>
      <c r="O2534" s="289"/>
      <c r="P2534" s="289"/>
      <c r="Q2534" s="186">
        <f t="shared" si="428"/>
        <v>57837.899999999994</v>
      </c>
      <c r="R2534" s="186">
        <f>SUM(S2534:AI2534)</f>
        <v>57837.899999999994</v>
      </c>
      <c r="S2534" s="433">
        <v>0</v>
      </c>
      <c r="T2534" s="433">
        <v>0</v>
      </c>
      <c r="U2534" s="433">
        <v>0</v>
      </c>
      <c r="V2534" s="433">
        <v>0</v>
      </c>
      <c r="W2534" s="433">
        <v>0</v>
      </c>
      <c r="X2534" s="433">
        <v>0</v>
      </c>
      <c r="Y2534" s="433">
        <v>0</v>
      </c>
      <c r="Z2534" s="433">
        <v>0</v>
      </c>
      <c r="AA2534" s="433">
        <v>0</v>
      </c>
      <c r="AB2534" s="433">
        <v>0</v>
      </c>
      <c r="AC2534" s="433">
        <v>0</v>
      </c>
      <c r="AD2534" s="433">
        <v>0</v>
      </c>
      <c r="AE2534" s="433">
        <v>0</v>
      </c>
      <c r="AF2534" s="433">
        <v>0</v>
      </c>
      <c r="AG2534" s="433">
        <v>0</v>
      </c>
      <c r="AH2534" s="433">
        <v>57837.899999999994</v>
      </c>
      <c r="AI2534" s="433">
        <v>0</v>
      </c>
      <c r="AJ2534" s="433">
        <v>0</v>
      </c>
      <c r="AK2534" s="175"/>
      <c r="AL2534" s="175">
        <v>19072360.640000001</v>
      </c>
      <c r="AM2534" s="175">
        <v>19130198.539999999</v>
      </c>
      <c r="AN2534" s="175">
        <v>57837.9</v>
      </c>
    </row>
    <row r="2535" spans="1:40" s="128" customFormat="1" ht="20.3" customHeight="1" x14ac:dyDescent="0.35">
      <c r="A2535" s="256"/>
      <c r="B2535" s="170" t="s">
        <v>22</v>
      </c>
      <c r="C2535" s="293"/>
      <c r="D2535" s="296" t="s">
        <v>172</v>
      </c>
      <c r="E2535" s="287" t="e">
        <f>VLOOKUP(D2535,'[1]2023-2025'!$A:$G,7,0)</f>
        <v>#N/A</v>
      </c>
      <c r="F2535" s="287"/>
      <c r="G2535" s="287"/>
      <c r="H2535" s="288" t="e">
        <v>#N/A</v>
      </c>
      <c r="I2535" s="288" t="e">
        <v>#N/A</v>
      </c>
      <c r="J2535" s="288" t="e">
        <f>VLOOKUP(D2535,[1]Лист3!$A:$AK,37,0)</f>
        <v>#N/A</v>
      </c>
      <c r="K2535" s="289" t="e">
        <v>#N/A</v>
      </c>
      <c r="L2535" s="289"/>
      <c r="M2535" s="289"/>
      <c r="N2535" s="289"/>
      <c r="O2535" s="289" t="e">
        <v>#N/A</v>
      </c>
      <c r="P2535" s="289"/>
      <c r="Q2535" s="297">
        <f t="shared" ref="Q2535:AJ2535" si="431">SUM(Q2520:Q2534)</f>
        <v>75536377.049999997</v>
      </c>
      <c r="R2535" s="297">
        <f t="shared" si="431"/>
        <v>74923541.299999997</v>
      </c>
      <c r="S2535" s="297">
        <f t="shared" si="431"/>
        <v>0</v>
      </c>
      <c r="T2535" s="297">
        <f t="shared" si="431"/>
        <v>24042086.330000006</v>
      </c>
      <c r="U2535" s="297">
        <f t="shared" si="431"/>
        <v>0</v>
      </c>
      <c r="V2535" s="297">
        <f t="shared" si="431"/>
        <v>1913655.1700000004</v>
      </c>
      <c r="W2535" s="297">
        <f t="shared" si="431"/>
        <v>2544904.89</v>
      </c>
      <c r="X2535" s="297">
        <f t="shared" si="431"/>
        <v>2584623.5099999998</v>
      </c>
      <c r="Y2535" s="297">
        <f t="shared" si="431"/>
        <v>0</v>
      </c>
      <c r="Z2535" s="297">
        <f t="shared" si="431"/>
        <v>0</v>
      </c>
      <c r="AA2535" s="297">
        <f t="shared" si="431"/>
        <v>43648326.030000001</v>
      </c>
      <c r="AB2535" s="297">
        <f t="shared" si="431"/>
        <v>0</v>
      </c>
      <c r="AC2535" s="297">
        <f t="shared" si="431"/>
        <v>0</v>
      </c>
      <c r="AD2535" s="297">
        <f t="shared" si="431"/>
        <v>0</v>
      </c>
      <c r="AE2535" s="297">
        <f t="shared" si="431"/>
        <v>0</v>
      </c>
      <c r="AF2535" s="297">
        <f t="shared" si="431"/>
        <v>0</v>
      </c>
      <c r="AG2535" s="297">
        <f t="shared" si="431"/>
        <v>132107.47</v>
      </c>
      <c r="AH2535" s="297">
        <f t="shared" si="431"/>
        <v>57837.899999999994</v>
      </c>
      <c r="AI2535" s="297">
        <f t="shared" si="431"/>
        <v>0</v>
      </c>
      <c r="AJ2535" s="297">
        <f t="shared" si="431"/>
        <v>612835.74999999977</v>
      </c>
      <c r="AK2535" s="175"/>
      <c r="AL2535" s="175" t="e">
        <v>#N/A</v>
      </c>
      <c r="AM2535" s="175" t="e">
        <v>#N/A</v>
      </c>
      <c r="AN2535" s="175" t="e">
        <v>#N/A</v>
      </c>
    </row>
    <row r="2536" spans="1:40" s="84" customFormat="1" ht="20.3" customHeight="1" x14ac:dyDescent="0.35">
      <c r="A2536" s="256"/>
      <c r="B2536" s="298"/>
      <c r="C2536" s="311"/>
      <c r="D2536" s="311"/>
      <c r="E2536" s="287">
        <f>VLOOKUP(D2536,'[1]2023-2025'!$A:$G,7,0)</f>
        <v>0</v>
      </c>
      <c r="F2536" s="322"/>
      <c r="G2536" s="322"/>
      <c r="H2536" s="323" t="e">
        <v>#N/A</v>
      </c>
      <c r="I2536" s="288" t="e">
        <v>#N/A</v>
      </c>
      <c r="J2536" s="288" t="e">
        <f>VLOOKUP(D2536,[1]Лист3!$A:$AK,37,0)</f>
        <v>#N/A</v>
      </c>
      <c r="K2536" s="324" t="e">
        <v>#N/A</v>
      </c>
      <c r="L2536" s="324"/>
      <c r="M2536" s="324"/>
      <c r="N2536" s="324"/>
      <c r="O2536" s="324" t="e">
        <v>#N/A</v>
      </c>
      <c r="P2536" s="325"/>
      <c r="Q2536" s="311"/>
      <c r="R2536" s="311"/>
      <c r="S2536" s="316"/>
      <c r="T2536" s="316"/>
      <c r="U2536" s="316"/>
      <c r="V2536" s="316"/>
      <c r="W2536" s="316"/>
      <c r="X2536" s="316" t="s">
        <v>4632</v>
      </c>
      <c r="Y2536" s="316"/>
      <c r="Z2536" s="316"/>
      <c r="AA2536" s="316"/>
      <c r="AB2536" s="316"/>
      <c r="AC2536" s="316"/>
      <c r="AD2536" s="316"/>
      <c r="AE2536" s="316"/>
      <c r="AF2536" s="316"/>
      <c r="AG2536" s="316"/>
      <c r="AH2536" s="316"/>
      <c r="AI2536" s="316"/>
      <c r="AJ2536" s="316"/>
      <c r="AK2536" s="175"/>
      <c r="AL2536" s="175" t="e">
        <v>#N/A</v>
      </c>
      <c r="AM2536" s="175" t="e">
        <v>#N/A</v>
      </c>
      <c r="AN2536" s="175" t="e">
        <v>#N/A</v>
      </c>
    </row>
    <row r="2537" spans="1:40" s="84" customFormat="1" ht="20.3" customHeight="1" x14ac:dyDescent="0.35">
      <c r="A2537" s="256">
        <v>2024</v>
      </c>
      <c r="B2537" s="184">
        <f>B2534+1</f>
        <v>1106</v>
      </c>
      <c r="C2537" s="286" t="s">
        <v>4028</v>
      </c>
      <c r="D2537" s="184">
        <v>44668</v>
      </c>
      <c r="E2537" s="287">
        <f>VLOOKUP(D2537,'[1]2023-2025'!$A:$G,7,0)</f>
        <v>2023</v>
      </c>
      <c r="F2537" s="287"/>
      <c r="G2537" s="287" t="s">
        <v>1899</v>
      </c>
      <c r="H2537" s="288">
        <f>INDEX('[1]2023-2025'!$AK:$AK,MATCH(D2537,'[1]2023-2025'!$A:$A,0))</f>
        <v>44581</v>
      </c>
      <c r="I2537" s="288" t="e">
        <v>#N/A</v>
      </c>
      <c r="J2537" s="288" t="e">
        <f>VLOOKUP(D2537,[1]Лист3!$A:$AK,37,0)</f>
        <v>#N/A</v>
      </c>
      <c r="K2537" s="289">
        <f>INDEX('[1]2023-2025'!$G:$G,MATCH(D2537,'[1]2023-2025'!$A:$A,0))</f>
        <v>2023</v>
      </c>
      <c r="L2537" s="289"/>
      <c r="M2537" s="289"/>
      <c r="N2537" s="289"/>
      <c r="O2537" s="289" t="s">
        <v>2634</v>
      </c>
      <c r="P2537" s="289">
        <v>0</v>
      </c>
      <c r="Q2537" s="186">
        <f t="shared" ref="Q2537:Q2538" si="432">SUM(S2537:AJ2537)</f>
        <v>4784751.6500000004</v>
      </c>
      <c r="R2537" s="186">
        <f>SUM(S2537:AI2537)</f>
        <v>4684503.28</v>
      </c>
      <c r="S2537" s="433">
        <v>4684503.28</v>
      </c>
      <c r="T2537" s="433">
        <v>0</v>
      </c>
      <c r="U2537" s="433">
        <v>0</v>
      </c>
      <c r="V2537" s="433">
        <v>0</v>
      </c>
      <c r="W2537" s="433">
        <v>0</v>
      </c>
      <c r="X2537" s="433">
        <v>0</v>
      </c>
      <c r="Y2537" s="433">
        <v>0</v>
      </c>
      <c r="Z2537" s="433">
        <v>0</v>
      </c>
      <c r="AA2537" s="433">
        <v>0</v>
      </c>
      <c r="AB2537" s="433">
        <v>0</v>
      </c>
      <c r="AC2537" s="433">
        <v>0</v>
      </c>
      <c r="AD2537" s="433">
        <v>0</v>
      </c>
      <c r="AE2537" s="433">
        <v>0</v>
      </c>
      <c r="AF2537" s="433">
        <v>0</v>
      </c>
      <c r="AG2537" s="433">
        <v>0</v>
      </c>
      <c r="AH2537" s="433">
        <v>0</v>
      </c>
      <c r="AI2537" s="433">
        <v>0</v>
      </c>
      <c r="AJ2537" s="433">
        <v>100248.37</v>
      </c>
      <c r="AK2537" s="175"/>
      <c r="AL2537" s="175">
        <v>21030408.949999996</v>
      </c>
      <c r="AM2537" s="175">
        <v>25883836.579999998</v>
      </c>
      <c r="AN2537" s="175">
        <v>4853427.6300000008</v>
      </c>
    </row>
    <row r="2538" spans="1:40" s="84" customFormat="1" ht="20.3" customHeight="1" x14ac:dyDescent="0.35">
      <c r="A2538" s="256">
        <v>2024</v>
      </c>
      <c r="B2538" s="184">
        <f>B2537+1</f>
        <v>1107</v>
      </c>
      <c r="C2538" s="286" t="s">
        <v>2282</v>
      </c>
      <c r="D2538" s="184">
        <v>44647</v>
      </c>
      <c r="E2538" s="287"/>
      <c r="F2538" s="287" t="s">
        <v>1743</v>
      </c>
      <c r="G2538" s="287" t="s">
        <v>1899</v>
      </c>
      <c r="H2538" s="288"/>
      <c r="I2538" s="288"/>
      <c r="J2538" s="288"/>
      <c r="K2538" s="289"/>
      <c r="L2538" s="289"/>
      <c r="M2538" s="289"/>
      <c r="N2538" s="289"/>
      <c r="O2538" s="289"/>
      <c r="P2538" s="289"/>
      <c r="Q2538" s="186">
        <f t="shared" si="432"/>
        <v>17560.75</v>
      </c>
      <c r="R2538" s="186">
        <f>SUM(S2538:AI2538)</f>
        <v>17560.75</v>
      </c>
      <c r="S2538" s="433">
        <v>0</v>
      </c>
      <c r="T2538" s="433">
        <v>0</v>
      </c>
      <c r="U2538" s="433">
        <v>0</v>
      </c>
      <c r="V2538" s="433">
        <v>0</v>
      </c>
      <c r="W2538" s="433">
        <v>0</v>
      </c>
      <c r="X2538" s="433">
        <v>0</v>
      </c>
      <c r="Y2538" s="433">
        <v>0</v>
      </c>
      <c r="Z2538" s="433">
        <v>0</v>
      </c>
      <c r="AA2538" s="433">
        <v>0</v>
      </c>
      <c r="AB2538" s="433">
        <v>0</v>
      </c>
      <c r="AC2538" s="433">
        <v>0</v>
      </c>
      <c r="AD2538" s="433">
        <v>0</v>
      </c>
      <c r="AE2538" s="433">
        <v>0</v>
      </c>
      <c r="AF2538" s="433">
        <v>0</v>
      </c>
      <c r="AG2538" s="433">
        <v>17560.75</v>
      </c>
      <c r="AH2538" s="433">
        <v>0</v>
      </c>
      <c r="AI2538" s="433">
        <v>0</v>
      </c>
      <c r="AJ2538" s="433">
        <v>0</v>
      </c>
      <c r="AK2538" s="175"/>
      <c r="AL2538" s="175">
        <v>2083488.4899999998</v>
      </c>
      <c r="AM2538" s="175">
        <v>2279593.86</v>
      </c>
      <c r="AN2538" s="175">
        <v>196105.37</v>
      </c>
    </row>
    <row r="2539" spans="1:40" s="84" customFormat="1" ht="20.3" customHeight="1" x14ac:dyDescent="0.35">
      <c r="A2539" s="256"/>
      <c r="B2539" s="170" t="s">
        <v>22</v>
      </c>
      <c r="C2539" s="293"/>
      <c r="D2539" s="184" t="s">
        <v>172</v>
      </c>
      <c r="E2539" s="287" t="e">
        <f>VLOOKUP(D2539,'[1]2023-2025'!$A:$G,7,0)</f>
        <v>#N/A</v>
      </c>
      <c r="F2539" s="287"/>
      <c r="G2539" s="287"/>
      <c r="H2539" s="288" t="e">
        <v>#N/A</v>
      </c>
      <c r="I2539" s="288" t="e">
        <v>#N/A</v>
      </c>
      <c r="J2539" s="288" t="e">
        <f>VLOOKUP(D2539,[1]Лист3!$A:$AK,37,0)</f>
        <v>#N/A</v>
      </c>
      <c r="K2539" s="289" t="e">
        <v>#N/A</v>
      </c>
      <c r="L2539" s="289"/>
      <c r="M2539" s="289"/>
      <c r="N2539" s="289"/>
      <c r="O2539" s="289" t="e">
        <v>#N/A</v>
      </c>
      <c r="P2539" s="289"/>
      <c r="Q2539" s="297">
        <f>SUM(Q2537:Q2538)</f>
        <v>4802312.4000000004</v>
      </c>
      <c r="R2539" s="297">
        <f t="shared" ref="R2539:AJ2539" si="433">SUM(R2537:R2538)</f>
        <v>4702064.03</v>
      </c>
      <c r="S2539" s="297">
        <f t="shared" si="433"/>
        <v>4684503.28</v>
      </c>
      <c r="T2539" s="297">
        <f t="shared" si="433"/>
        <v>0</v>
      </c>
      <c r="U2539" s="297">
        <f t="shared" si="433"/>
        <v>0</v>
      </c>
      <c r="V2539" s="297">
        <f t="shared" si="433"/>
        <v>0</v>
      </c>
      <c r="W2539" s="297">
        <f t="shared" si="433"/>
        <v>0</v>
      </c>
      <c r="X2539" s="297">
        <f t="shared" si="433"/>
        <v>0</v>
      </c>
      <c r="Y2539" s="297">
        <f t="shared" si="433"/>
        <v>0</v>
      </c>
      <c r="Z2539" s="297">
        <f t="shared" si="433"/>
        <v>0</v>
      </c>
      <c r="AA2539" s="297">
        <f t="shared" si="433"/>
        <v>0</v>
      </c>
      <c r="AB2539" s="297">
        <f t="shared" si="433"/>
        <v>0</v>
      </c>
      <c r="AC2539" s="297">
        <f t="shared" si="433"/>
        <v>0</v>
      </c>
      <c r="AD2539" s="297">
        <f t="shared" si="433"/>
        <v>0</v>
      </c>
      <c r="AE2539" s="297">
        <f t="shared" si="433"/>
        <v>0</v>
      </c>
      <c r="AF2539" s="297">
        <f t="shared" si="433"/>
        <v>0</v>
      </c>
      <c r="AG2539" s="297">
        <f t="shared" si="433"/>
        <v>17560.75</v>
      </c>
      <c r="AH2539" s="297">
        <f t="shared" si="433"/>
        <v>0</v>
      </c>
      <c r="AI2539" s="297">
        <f t="shared" si="433"/>
        <v>0</v>
      </c>
      <c r="AJ2539" s="297">
        <f t="shared" si="433"/>
        <v>100248.37</v>
      </c>
      <c r="AK2539" s="175"/>
      <c r="AL2539" s="175" t="e">
        <v>#N/A</v>
      </c>
      <c r="AM2539" s="175" t="e">
        <v>#N/A</v>
      </c>
      <c r="AN2539" s="175" t="e">
        <v>#N/A</v>
      </c>
    </row>
    <row r="2540" spans="1:40" s="84" customFormat="1" ht="20.3" customHeight="1" x14ac:dyDescent="0.35">
      <c r="A2540" s="256"/>
      <c r="B2540" s="309" t="s">
        <v>34</v>
      </c>
      <c r="C2540" s="309"/>
      <c r="D2540" s="184" t="s">
        <v>172</v>
      </c>
      <c r="E2540" s="287" t="e">
        <f>VLOOKUP(D2540,'[1]2023-2025'!$A:$G,7,0)</f>
        <v>#N/A</v>
      </c>
      <c r="F2540" s="287"/>
      <c r="G2540" s="287"/>
      <c r="H2540" s="288" t="e">
        <v>#N/A</v>
      </c>
      <c r="I2540" s="288" t="e">
        <v>#N/A</v>
      </c>
      <c r="J2540" s="288" t="e">
        <f>VLOOKUP(D2540,[1]Лист3!$A:$AK,37,0)</f>
        <v>#N/A</v>
      </c>
      <c r="K2540" s="289" t="e">
        <v>#N/A</v>
      </c>
      <c r="L2540" s="289"/>
      <c r="M2540" s="289"/>
      <c r="N2540" s="289"/>
      <c r="O2540" s="289" t="e">
        <v>#N/A</v>
      </c>
      <c r="P2540" s="289"/>
      <c r="Q2540" s="297">
        <f>Q2518+Q2535+Q2539</f>
        <v>83139042.670000002</v>
      </c>
      <c r="R2540" s="297">
        <f t="shared" ref="R2540:AJ2540" si="434">R2518+R2535+R2539</f>
        <v>82406060.689999998</v>
      </c>
      <c r="S2540" s="297">
        <f t="shared" si="434"/>
        <v>4684503.28</v>
      </c>
      <c r="T2540" s="297">
        <f t="shared" si="434"/>
        <v>25005239.430000007</v>
      </c>
      <c r="U2540" s="297">
        <f t="shared" si="434"/>
        <v>0</v>
      </c>
      <c r="V2540" s="297">
        <f t="shared" si="434"/>
        <v>2190238.1900000004</v>
      </c>
      <c r="W2540" s="297">
        <f t="shared" si="434"/>
        <v>3221011.97</v>
      </c>
      <c r="X2540" s="297">
        <f t="shared" si="434"/>
        <v>3449235.67</v>
      </c>
      <c r="Y2540" s="297">
        <f t="shared" si="434"/>
        <v>0</v>
      </c>
      <c r="Z2540" s="297">
        <f t="shared" si="434"/>
        <v>0</v>
      </c>
      <c r="AA2540" s="297">
        <f t="shared" si="434"/>
        <v>43648326.030000001</v>
      </c>
      <c r="AB2540" s="297">
        <f t="shared" si="434"/>
        <v>0</v>
      </c>
      <c r="AC2540" s="297">
        <f t="shared" si="434"/>
        <v>0</v>
      </c>
      <c r="AD2540" s="297">
        <f t="shared" si="434"/>
        <v>0</v>
      </c>
      <c r="AE2540" s="297">
        <f t="shared" si="434"/>
        <v>0</v>
      </c>
      <c r="AF2540" s="297">
        <f t="shared" si="434"/>
        <v>0</v>
      </c>
      <c r="AG2540" s="297">
        <f t="shared" si="434"/>
        <v>149668.22</v>
      </c>
      <c r="AH2540" s="297">
        <f t="shared" si="434"/>
        <v>57837.899999999994</v>
      </c>
      <c r="AI2540" s="297">
        <f t="shared" si="434"/>
        <v>0</v>
      </c>
      <c r="AJ2540" s="297">
        <f t="shared" si="434"/>
        <v>732981.97999999975</v>
      </c>
      <c r="AK2540" s="175"/>
      <c r="AL2540" s="175" t="e">
        <v>#N/A</v>
      </c>
      <c r="AM2540" s="175" t="e">
        <v>#N/A</v>
      </c>
      <c r="AN2540" s="175" t="e">
        <v>#N/A</v>
      </c>
    </row>
    <row r="2541" spans="1:40" s="84" customFormat="1" ht="20.3" customHeight="1" x14ac:dyDescent="0.35">
      <c r="A2541" s="256"/>
      <c r="B2541" s="275"/>
      <c r="C2541" s="275"/>
      <c r="D2541" s="330"/>
      <c r="E2541" s="287"/>
      <c r="F2541" s="301"/>
      <c r="G2541" s="301"/>
      <c r="H2541" s="302"/>
      <c r="I2541" s="288"/>
      <c r="J2541" s="288"/>
      <c r="K2541" s="303"/>
      <c r="L2541" s="303"/>
      <c r="M2541" s="303"/>
      <c r="N2541" s="303"/>
      <c r="O2541" s="303"/>
      <c r="P2541" s="310"/>
      <c r="Q2541" s="329"/>
      <c r="R2541" s="329"/>
      <c r="S2541" s="329"/>
      <c r="T2541" s="329"/>
      <c r="U2541" s="329"/>
      <c r="V2541" s="329"/>
      <c r="W2541" s="329"/>
      <c r="X2541" s="447" t="s">
        <v>4633</v>
      </c>
      <c r="Y2541" s="329"/>
      <c r="Z2541" s="329"/>
      <c r="AA2541" s="329"/>
      <c r="AB2541" s="329"/>
      <c r="AC2541" s="329"/>
      <c r="AD2541" s="329"/>
      <c r="AE2541" s="329"/>
      <c r="AF2541" s="329"/>
      <c r="AG2541" s="329"/>
      <c r="AH2541" s="329"/>
      <c r="AI2541" s="329"/>
      <c r="AJ2541" s="329"/>
      <c r="AK2541" s="175"/>
      <c r="AL2541" s="175" t="e">
        <v>#N/A</v>
      </c>
      <c r="AM2541" s="175" t="e">
        <v>#N/A</v>
      </c>
      <c r="AN2541" s="175" t="e">
        <v>#N/A</v>
      </c>
    </row>
    <row r="2542" spans="1:40" s="84" customFormat="1" ht="20.3" customHeight="1" x14ac:dyDescent="0.35">
      <c r="A2542" s="256"/>
      <c r="B2542" s="275"/>
      <c r="C2542" s="275"/>
      <c r="D2542" s="330"/>
      <c r="E2542" s="312"/>
      <c r="F2542" s="322"/>
      <c r="G2542" s="322"/>
      <c r="H2542" s="323"/>
      <c r="I2542" s="313"/>
      <c r="J2542" s="313"/>
      <c r="K2542" s="324"/>
      <c r="L2542" s="324"/>
      <c r="M2542" s="324"/>
      <c r="N2542" s="324"/>
      <c r="O2542" s="324"/>
      <c r="P2542" s="325"/>
      <c r="Q2542" s="329"/>
      <c r="R2542" s="329"/>
      <c r="S2542" s="329"/>
      <c r="T2542" s="329"/>
      <c r="U2542" s="329"/>
      <c r="V2542" s="329"/>
      <c r="W2542" s="329"/>
      <c r="X2542" s="447" t="s">
        <v>4634</v>
      </c>
      <c r="Y2542" s="329"/>
      <c r="Z2542" s="329"/>
      <c r="AA2542" s="329"/>
      <c r="AB2542" s="329"/>
      <c r="AC2542" s="329"/>
      <c r="AD2542" s="329"/>
      <c r="AE2542" s="329"/>
      <c r="AF2542" s="329"/>
      <c r="AG2542" s="329"/>
      <c r="AH2542" s="329"/>
      <c r="AI2542" s="329"/>
      <c r="AJ2542" s="329"/>
      <c r="AK2542" s="175"/>
      <c r="AL2542" s="175" t="e">
        <v>#N/A</v>
      </c>
      <c r="AM2542" s="175" t="e">
        <v>#N/A</v>
      </c>
      <c r="AN2542" s="175" t="e">
        <v>#N/A</v>
      </c>
    </row>
    <row r="2543" spans="1:40" s="84" customFormat="1" ht="20.3" customHeight="1" x14ac:dyDescent="0.35">
      <c r="A2543" s="256">
        <v>2024</v>
      </c>
      <c r="B2543" s="184">
        <f>B2538+1</f>
        <v>1108</v>
      </c>
      <c r="C2543" s="293" t="s">
        <v>3309</v>
      </c>
      <c r="D2543" s="184">
        <v>44681</v>
      </c>
      <c r="E2543" s="287"/>
      <c r="F2543" s="287"/>
      <c r="G2543" s="287"/>
      <c r="H2543" s="288"/>
      <c r="I2543" s="288"/>
      <c r="J2543" s="288"/>
      <c r="K2543" s="289"/>
      <c r="L2543" s="289"/>
      <c r="M2543" s="289"/>
      <c r="N2543" s="289"/>
      <c r="O2543" s="289"/>
      <c r="P2543" s="289"/>
      <c r="Q2543" s="186">
        <f>SUM(S2543:AJ2543)</f>
        <v>1167904.9200000002</v>
      </c>
      <c r="R2543" s="186">
        <f>SUM(S2543:AI2543)</f>
        <v>1145327.05</v>
      </c>
      <c r="S2543" s="433">
        <v>0</v>
      </c>
      <c r="T2543" s="433">
        <v>1145327.05</v>
      </c>
      <c r="U2543" s="433">
        <v>0</v>
      </c>
      <c r="V2543" s="433">
        <v>0</v>
      </c>
      <c r="W2543" s="433">
        <v>0</v>
      </c>
      <c r="X2543" s="433">
        <v>0</v>
      </c>
      <c r="Y2543" s="433">
        <v>0</v>
      </c>
      <c r="Z2543" s="433">
        <v>0</v>
      </c>
      <c r="AA2543" s="433">
        <v>0</v>
      </c>
      <c r="AB2543" s="433">
        <v>0</v>
      </c>
      <c r="AC2543" s="433">
        <v>0</v>
      </c>
      <c r="AD2543" s="433">
        <v>0</v>
      </c>
      <c r="AE2543" s="433">
        <v>0</v>
      </c>
      <c r="AF2543" s="433">
        <v>0</v>
      </c>
      <c r="AG2543" s="433">
        <v>0</v>
      </c>
      <c r="AH2543" s="433">
        <v>0</v>
      </c>
      <c r="AI2543" s="433">
        <v>0</v>
      </c>
      <c r="AJ2543" s="433">
        <v>22577.87</v>
      </c>
      <c r="AK2543" s="175"/>
      <c r="AL2543" s="175">
        <v>3849801.9999999991</v>
      </c>
      <c r="AM2543" s="175">
        <v>5443608.5599999996</v>
      </c>
      <c r="AN2543" s="175">
        <v>1593806.5600000003</v>
      </c>
    </row>
    <row r="2544" spans="1:40" s="84" customFormat="1" ht="20.3" customHeight="1" x14ac:dyDescent="0.35">
      <c r="A2544" s="256"/>
      <c r="B2544" s="309" t="s">
        <v>22</v>
      </c>
      <c r="C2544" s="309"/>
      <c r="D2544" s="184" t="s">
        <v>172</v>
      </c>
      <c r="E2544" s="287" t="e">
        <v>#N/A</v>
      </c>
      <c r="F2544" s="287"/>
      <c r="G2544" s="287"/>
      <c r="H2544" s="288" t="e">
        <v>#N/A</v>
      </c>
      <c r="I2544" s="288" t="e">
        <v>#N/A</v>
      </c>
      <c r="J2544" s="288" t="e">
        <v>#N/A</v>
      </c>
      <c r="K2544" s="289" t="e">
        <v>#N/A</v>
      </c>
      <c r="L2544" s="289"/>
      <c r="M2544" s="289"/>
      <c r="N2544" s="289"/>
      <c r="O2544" s="289" t="e">
        <v>#N/A</v>
      </c>
      <c r="P2544" s="289"/>
      <c r="Q2544" s="297">
        <f t="shared" ref="Q2544:AJ2544" si="435">SUM(Q2543:Q2543)</f>
        <v>1167904.9200000002</v>
      </c>
      <c r="R2544" s="297">
        <f t="shared" si="435"/>
        <v>1145327.05</v>
      </c>
      <c r="S2544" s="297">
        <f t="shared" si="435"/>
        <v>0</v>
      </c>
      <c r="T2544" s="297">
        <f t="shared" si="435"/>
        <v>1145327.05</v>
      </c>
      <c r="U2544" s="297">
        <f t="shared" si="435"/>
        <v>0</v>
      </c>
      <c r="V2544" s="297">
        <f t="shared" si="435"/>
        <v>0</v>
      </c>
      <c r="W2544" s="297">
        <f t="shared" si="435"/>
        <v>0</v>
      </c>
      <c r="X2544" s="297">
        <f t="shared" si="435"/>
        <v>0</v>
      </c>
      <c r="Y2544" s="297">
        <f t="shared" si="435"/>
        <v>0</v>
      </c>
      <c r="Z2544" s="297">
        <f t="shared" si="435"/>
        <v>0</v>
      </c>
      <c r="AA2544" s="297">
        <f t="shared" si="435"/>
        <v>0</v>
      </c>
      <c r="AB2544" s="297">
        <f t="shared" si="435"/>
        <v>0</v>
      </c>
      <c r="AC2544" s="297">
        <f t="shared" si="435"/>
        <v>0</v>
      </c>
      <c r="AD2544" s="297">
        <f t="shared" si="435"/>
        <v>0</v>
      </c>
      <c r="AE2544" s="297">
        <f t="shared" si="435"/>
        <v>0</v>
      </c>
      <c r="AF2544" s="297">
        <f t="shared" si="435"/>
        <v>0</v>
      </c>
      <c r="AG2544" s="297">
        <f t="shared" si="435"/>
        <v>0</v>
      </c>
      <c r="AH2544" s="297">
        <f t="shared" si="435"/>
        <v>0</v>
      </c>
      <c r="AI2544" s="297">
        <f t="shared" si="435"/>
        <v>0</v>
      </c>
      <c r="AJ2544" s="297">
        <f t="shared" si="435"/>
        <v>22577.87</v>
      </c>
      <c r="AK2544" s="175"/>
      <c r="AL2544" s="175" t="e">
        <v>#N/A</v>
      </c>
      <c r="AM2544" s="175" t="e">
        <v>#N/A</v>
      </c>
      <c r="AN2544" s="175" t="e">
        <v>#N/A</v>
      </c>
    </row>
    <row r="2545" spans="1:40" s="84" customFormat="1" ht="20.3" customHeight="1" x14ac:dyDescent="0.35">
      <c r="A2545" s="256"/>
      <c r="B2545" s="309" t="s">
        <v>34</v>
      </c>
      <c r="C2545" s="309"/>
      <c r="D2545" s="184" t="s">
        <v>172</v>
      </c>
      <c r="E2545" s="287" t="e">
        <v>#N/A</v>
      </c>
      <c r="F2545" s="287"/>
      <c r="G2545" s="287"/>
      <c r="H2545" s="288" t="e">
        <v>#N/A</v>
      </c>
      <c r="I2545" s="288" t="e">
        <v>#N/A</v>
      </c>
      <c r="J2545" s="288" t="e">
        <v>#N/A</v>
      </c>
      <c r="K2545" s="289" t="e">
        <v>#N/A</v>
      </c>
      <c r="L2545" s="289"/>
      <c r="M2545" s="289"/>
      <c r="N2545" s="289"/>
      <c r="O2545" s="289" t="e">
        <v>#N/A</v>
      </c>
      <c r="P2545" s="289"/>
      <c r="Q2545" s="297">
        <f>Q2544</f>
        <v>1167904.9200000002</v>
      </c>
      <c r="R2545" s="297">
        <f>R2544</f>
        <v>1145327.05</v>
      </c>
      <c r="S2545" s="297">
        <f>S2544</f>
        <v>0</v>
      </c>
      <c r="T2545" s="297">
        <f t="shared" ref="T2545:AJ2545" si="436">T2544</f>
        <v>1145327.05</v>
      </c>
      <c r="U2545" s="297">
        <f t="shared" si="436"/>
        <v>0</v>
      </c>
      <c r="V2545" s="297">
        <f t="shared" si="436"/>
        <v>0</v>
      </c>
      <c r="W2545" s="297">
        <f t="shared" si="436"/>
        <v>0</v>
      </c>
      <c r="X2545" s="297">
        <f t="shared" si="436"/>
        <v>0</v>
      </c>
      <c r="Y2545" s="297">
        <f t="shared" si="436"/>
        <v>0</v>
      </c>
      <c r="Z2545" s="297">
        <f t="shared" si="436"/>
        <v>0</v>
      </c>
      <c r="AA2545" s="297">
        <f t="shared" si="436"/>
        <v>0</v>
      </c>
      <c r="AB2545" s="297">
        <f t="shared" si="436"/>
        <v>0</v>
      </c>
      <c r="AC2545" s="297">
        <f t="shared" si="436"/>
        <v>0</v>
      </c>
      <c r="AD2545" s="297">
        <f t="shared" si="436"/>
        <v>0</v>
      </c>
      <c r="AE2545" s="297">
        <f t="shared" si="436"/>
        <v>0</v>
      </c>
      <c r="AF2545" s="297">
        <f t="shared" si="436"/>
        <v>0</v>
      </c>
      <c r="AG2545" s="297">
        <f t="shared" si="436"/>
        <v>0</v>
      </c>
      <c r="AH2545" s="297">
        <f t="shared" si="436"/>
        <v>0</v>
      </c>
      <c r="AI2545" s="297">
        <f t="shared" si="436"/>
        <v>0</v>
      </c>
      <c r="AJ2545" s="297">
        <f t="shared" si="436"/>
        <v>22577.87</v>
      </c>
      <c r="AK2545" s="175"/>
      <c r="AL2545" s="175" t="e">
        <v>#N/A</v>
      </c>
      <c r="AM2545" s="175" t="e">
        <v>#N/A</v>
      </c>
      <c r="AN2545" s="175" t="e">
        <v>#N/A</v>
      </c>
    </row>
    <row r="2546" spans="1:40" s="128" customFormat="1" ht="20.3" customHeight="1" x14ac:dyDescent="0.35">
      <c r="A2546" s="256"/>
      <c r="B2546" s="330"/>
      <c r="C2546" s="331"/>
      <c r="D2546" s="330"/>
      <c r="E2546" s="301">
        <f>VLOOKUP(D2546,'[1]2023-2025'!$A:$G,7,0)</f>
        <v>0</v>
      </c>
      <c r="F2546" s="301"/>
      <c r="G2546" s="301"/>
      <c r="H2546" s="302" t="e">
        <v>#N/A</v>
      </c>
      <c r="I2546" s="302" t="e">
        <v>#N/A</v>
      </c>
      <c r="J2546" s="302" t="e">
        <f>VLOOKUP(D2546,[1]Лист3!$A:$AK,37,0)</f>
        <v>#N/A</v>
      </c>
      <c r="K2546" s="303" t="e">
        <v>#N/A</v>
      </c>
      <c r="L2546" s="303"/>
      <c r="M2546" s="303"/>
      <c r="N2546" s="303"/>
      <c r="O2546" s="303" t="e">
        <v>#N/A</v>
      </c>
      <c r="P2546" s="310"/>
      <c r="Q2546" s="200"/>
      <c r="R2546" s="200"/>
      <c r="S2546" s="338"/>
      <c r="T2546" s="338"/>
      <c r="U2546" s="338"/>
      <c r="V2546" s="338"/>
      <c r="W2546" s="338"/>
      <c r="X2546" s="339" t="s">
        <v>2945</v>
      </c>
      <c r="Y2546" s="298"/>
      <c r="Z2546" s="338"/>
      <c r="AA2546" s="338"/>
      <c r="AB2546" s="338"/>
      <c r="AC2546" s="338"/>
      <c r="AD2546" s="338"/>
      <c r="AE2546" s="338"/>
      <c r="AF2546" s="338"/>
      <c r="AG2546" s="338"/>
      <c r="AH2546" s="338"/>
      <c r="AI2546" s="338"/>
      <c r="AJ2546" s="338"/>
      <c r="AK2546" s="175"/>
      <c r="AL2546" s="175" t="e">
        <v>#N/A</v>
      </c>
      <c r="AM2546" s="175" t="e">
        <v>#N/A</v>
      </c>
      <c r="AN2546" s="175" t="e">
        <v>#N/A</v>
      </c>
    </row>
    <row r="2547" spans="1:40" s="128" customFormat="1" ht="20.3" customHeight="1" x14ac:dyDescent="0.35">
      <c r="A2547" s="256"/>
      <c r="B2547" s="298"/>
      <c r="C2547" s="331"/>
      <c r="D2547" s="330"/>
      <c r="E2547" s="287">
        <f>VLOOKUP(D2547,'[1]2023-2025'!$A:$G,7,0)</f>
        <v>0</v>
      </c>
      <c r="F2547" s="312"/>
      <c r="G2547" s="312"/>
      <c r="H2547" s="313" t="e">
        <v>#N/A</v>
      </c>
      <c r="I2547" s="288" t="e">
        <v>#N/A</v>
      </c>
      <c r="J2547" s="288" t="e">
        <f>VLOOKUP(D2547,[1]Лист3!$A:$AK,37,0)</f>
        <v>#N/A</v>
      </c>
      <c r="K2547" s="314" t="e">
        <v>#N/A</v>
      </c>
      <c r="L2547" s="314"/>
      <c r="M2547" s="314"/>
      <c r="N2547" s="314"/>
      <c r="O2547" s="314" t="e">
        <v>#N/A</v>
      </c>
      <c r="P2547" s="315"/>
      <c r="Q2547" s="200"/>
      <c r="R2547" s="200"/>
      <c r="S2547" s="338"/>
      <c r="T2547" s="338"/>
      <c r="U2547" s="338"/>
      <c r="V2547" s="338"/>
      <c r="W2547" s="338"/>
      <c r="X2547" s="340" t="s">
        <v>2946</v>
      </c>
      <c r="Y2547" s="200"/>
      <c r="Z2547" s="338"/>
      <c r="AA2547" s="338"/>
      <c r="AB2547" s="338"/>
      <c r="AC2547" s="338"/>
      <c r="AD2547" s="338"/>
      <c r="AE2547" s="338"/>
      <c r="AF2547" s="338"/>
      <c r="AG2547" s="338"/>
      <c r="AH2547" s="338"/>
      <c r="AI2547" s="338"/>
      <c r="AJ2547" s="338"/>
      <c r="AK2547" s="175"/>
      <c r="AL2547" s="175" t="e">
        <v>#N/A</v>
      </c>
      <c r="AM2547" s="175" t="e">
        <v>#N/A</v>
      </c>
      <c r="AN2547" s="175" t="e">
        <v>#N/A</v>
      </c>
    </row>
    <row r="2548" spans="1:40" s="128" customFormat="1" ht="20.3" customHeight="1" x14ac:dyDescent="0.35">
      <c r="A2548" s="256">
        <v>2024</v>
      </c>
      <c r="B2548" s="184">
        <f>B2543+1</f>
        <v>1109</v>
      </c>
      <c r="C2548" s="248" t="s">
        <v>3842</v>
      </c>
      <c r="D2548" s="184">
        <v>44695</v>
      </c>
      <c r="E2548" s="287">
        <f>VLOOKUP(D2548,'[1]2023-2025'!$A:$G,7,0)</f>
        <v>2023</v>
      </c>
      <c r="F2548" s="287"/>
      <c r="G2548" s="287" t="s">
        <v>1899</v>
      </c>
      <c r="H2548" s="288">
        <f>INDEX('[1]2023-2025'!$AK:$AK,MATCH(D2548,'[1]2023-2025'!$A:$A,0))</f>
        <v>44670</v>
      </c>
      <c r="I2548" s="288" t="e">
        <v>#N/A</v>
      </c>
      <c r="J2548" s="288" t="e">
        <f>VLOOKUP(D2548,[1]Лист3!$A:$AK,37,0)</f>
        <v>#N/A</v>
      </c>
      <c r="K2548" s="289">
        <f>INDEX('[1]2023-2025'!$G:$G,MATCH(D2548,'[1]2023-2025'!$A:$A,0))</f>
        <v>2023</v>
      </c>
      <c r="L2548" s="289"/>
      <c r="M2548" s="289"/>
      <c r="N2548" s="289"/>
      <c r="O2548" s="289" t="s">
        <v>2796</v>
      </c>
      <c r="P2548" s="289">
        <v>0</v>
      </c>
      <c r="Q2548" s="186">
        <f t="shared" ref="Q2548:Q2549" si="437">SUM(S2548:AJ2548)</f>
        <v>2409616.5499999998</v>
      </c>
      <c r="R2548" s="186">
        <f>SUM(S2548:AI2548)</f>
        <v>2367824.4</v>
      </c>
      <c r="S2548" s="433">
        <v>2367824.4</v>
      </c>
      <c r="T2548" s="433">
        <v>0</v>
      </c>
      <c r="U2548" s="433">
        <v>0</v>
      </c>
      <c r="V2548" s="433">
        <v>0</v>
      </c>
      <c r="W2548" s="433">
        <v>0</v>
      </c>
      <c r="X2548" s="433">
        <v>0</v>
      </c>
      <c r="Y2548" s="433">
        <v>0</v>
      </c>
      <c r="Z2548" s="433">
        <v>0</v>
      </c>
      <c r="AA2548" s="433">
        <v>0</v>
      </c>
      <c r="AB2548" s="433">
        <v>0</v>
      </c>
      <c r="AC2548" s="433">
        <v>0</v>
      </c>
      <c r="AD2548" s="433">
        <v>0</v>
      </c>
      <c r="AE2548" s="433">
        <v>0</v>
      </c>
      <c r="AF2548" s="433">
        <v>0</v>
      </c>
      <c r="AG2548" s="433">
        <v>0</v>
      </c>
      <c r="AH2548" s="433">
        <v>0</v>
      </c>
      <c r="AI2548" s="433">
        <v>0</v>
      </c>
      <c r="AJ2548" s="433">
        <v>41792.15</v>
      </c>
      <c r="AK2548" s="175"/>
      <c r="AL2548" s="175">
        <v>14827508.210000001</v>
      </c>
      <c r="AM2548" s="175">
        <v>17393983.84</v>
      </c>
      <c r="AN2548" s="175">
        <v>2566475.63</v>
      </c>
    </row>
    <row r="2549" spans="1:40" s="128" customFormat="1" ht="20.3" customHeight="1" x14ac:dyDescent="0.35">
      <c r="A2549" s="256">
        <v>2024</v>
      </c>
      <c r="B2549" s="184">
        <f>B2548+1</f>
        <v>1110</v>
      </c>
      <c r="C2549" s="248" t="s">
        <v>3843</v>
      </c>
      <c r="D2549" s="184">
        <v>44713</v>
      </c>
      <c r="E2549" s="287"/>
      <c r="F2549" s="287"/>
      <c r="G2549" s="287"/>
      <c r="H2549" s="288"/>
      <c r="I2549" s="288"/>
      <c r="J2549" s="288"/>
      <c r="K2549" s="289"/>
      <c r="L2549" s="289"/>
      <c r="M2549" s="289"/>
      <c r="N2549" s="289"/>
      <c r="O2549" s="289"/>
      <c r="P2549" s="289"/>
      <c r="Q2549" s="186">
        <f t="shared" si="437"/>
        <v>5406672.0899999999</v>
      </c>
      <c r="R2549" s="186">
        <f>SUM(S2549:AI2549)</f>
        <v>5328437.95</v>
      </c>
      <c r="S2549" s="433">
        <v>0</v>
      </c>
      <c r="T2549" s="433">
        <v>0</v>
      </c>
      <c r="U2549" s="433">
        <v>0</v>
      </c>
      <c r="V2549" s="439">
        <v>295278.56</v>
      </c>
      <c r="W2549" s="439">
        <v>310136.02999999997</v>
      </c>
      <c r="X2549" s="433">
        <v>0</v>
      </c>
      <c r="Y2549" s="433">
        <v>0</v>
      </c>
      <c r="Z2549" s="433">
        <v>0</v>
      </c>
      <c r="AA2549" s="433">
        <v>0</v>
      </c>
      <c r="AB2549" s="433">
        <v>0</v>
      </c>
      <c r="AC2549" s="439">
        <v>4723023.3600000003</v>
      </c>
      <c r="AD2549" s="433">
        <v>0</v>
      </c>
      <c r="AE2549" s="433">
        <v>0</v>
      </c>
      <c r="AF2549" s="433">
        <v>0</v>
      </c>
      <c r="AG2549" s="433">
        <v>0</v>
      </c>
      <c r="AH2549" s="433">
        <v>0</v>
      </c>
      <c r="AI2549" s="433">
        <v>0</v>
      </c>
      <c r="AJ2549" s="433">
        <v>78234.140000000014</v>
      </c>
      <c r="AK2549" s="175"/>
      <c r="AL2549" s="175">
        <v>7487960.7000000011</v>
      </c>
      <c r="AM2549" s="175">
        <v>16328436.65</v>
      </c>
      <c r="AN2549" s="175">
        <v>8840475.9499999993</v>
      </c>
    </row>
    <row r="2550" spans="1:40" s="128" customFormat="1" ht="20.3" customHeight="1" x14ac:dyDescent="0.35">
      <c r="A2550" s="256"/>
      <c r="B2550" s="170" t="s">
        <v>22</v>
      </c>
      <c r="C2550" s="293"/>
      <c r="D2550" s="296" t="s">
        <v>172</v>
      </c>
      <c r="E2550" s="287" t="e">
        <f>VLOOKUP(D2550,'[1]2023-2025'!$A:$G,7,0)</f>
        <v>#N/A</v>
      </c>
      <c r="F2550" s="287"/>
      <c r="G2550" s="287"/>
      <c r="H2550" s="288" t="e">
        <v>#N/A</v>
      </c>
      <c r="I2550" s="288" t="e">
        <v>#N/A</v>
      </c>
      <c r="J2550" s="288" t="e">
        <f>VLOOKUP(D2550,[1]Лист3!$A:$AK,37,0)</f>
        <v>#N/A</v>
      </c>
      <c r="K2550" s="289" t="e">
        <v>#N/A</v>
      </c>
      <c r="L2550" s="289"/>
      <c r="M2550" s="289"/>
      <c r="N2550" s="289"/>
      <c r="O2550" s="289" t="e">
        <v>#N/A</v>
      </c>
      <c r="P2550" s="289"/>
      <c r="Q2550" s="297">
        <f>SUM(Q2548:Q2549)</f>
        <v>7816288.6399999997</v>
      </c>
      <c r="R2550" s="297">
        <f>SUM(R2548:R2549)</f>
        <v>7696262.3499999996</v>
      </c>
      <c r="S2550" s="297">
        <f>SUM(S2548:S2549)</f>
        <v>2367824.4</v>
      </c>
      <c r="T2550" s="297">
        <f t="shared" ref="T2550:AJ2550" si="438">SUM(T2548:T2549)</f>
        <v>0</v>
      </c>
      <c r="U2550" s="297">
        <f t="shared" si="438"/>
        <v>0</v>
      </c>
      <c r="V2550" s="297">
        <f t="shared" si="438"/>
        <v>295278.56</v>
      </c>
      <c r="W2550" s="297">
        <f t="shared" si="438"/>
        <v>310136.02999999997</v>
      </c>
      <c r="X2550" s="297">
        <f t="shared" si="438"/>
        <v>0</v>
      </c>
      <c r="Y2550" s="297">
        <f t="shared" si="438"/>
        <v>0</v>
      </c>
      <c r="Z2550" s="297">
        <f t="shared" si="438"/>
        <v>0</v>
      </c>
      <c r="AA2550" s="297">
        <f t="shared" si="438"/>
        <v>0</v>
      </c>
      <c r="AB2550" s="297">
        <f t="shared" si="438"/>
        <v>0</v>
      </c>
      <c r="AC2550" s="297">
        <f t="shared" si="438"/>
        <v>4723023.3600000003</v>
      </c>
      <c r="AD2550" s="297">
        <f t="shared" si="438"/>
        <v>0</v>
      </c>
      <c r="AE2550" s="297">
        <f t="shared" si="438"/>
        <v>0</v>
      </c>
      <c r="AF2550" s="297">
        <f t="shared" si="438"/>
        <v>0</v>
      </c>
      <c r="AG2550" s="297">
        <f t="shared" si="438"/>
        <v>0</v>
      </c>
      <c r="AH2550" s="297">
        <f t="shared" si="438"/>
        <v>0</v>
      </c>
      <c r="AI2550" s="297">
        <f t="shared" si="438"/>
        <v>0</v>
      </c>
      <c r="AJ2550" s="297">
        <f t="shared" si="438"/>
        <v>120026.29000000001</v>
      </c>
      <c r="AK2550" s="175"/>
      <c r="AL2550" s="175" t="e">
        <v>#N/A</v>
      </c>
      <c r="AM2550" s="175" t="e">
        <v>#N/A</v>
      </c>
      <c r="AN2550" s="175" t="e">
        <v>#N/A</v>
      </c>
    </row>
    <row r="2551" spans="1:40" s="128" customFormat="1" ht="20.3" customHeight="1" x14ac:dyDescent="0.35">
      <c r="A2551" s="256"/>
      <c r="B2551" s="309" t="s">
        <v>34</v>
      </c>
      <c r="C2551" s="309"/>
      <c r="D2551" s="296" t="s">
        <v>172</v>
      </c>
      <c r="E2551" s="287" t="e">
        <f>VLOOKUP(D2551,'[1]2023-2025'!$A:$G,7,0)</f>
        <v>#N/A</v>
      </c>
      <c r="F2551" s="287"/>
      <c r="G2551" s="287"/>
      <c r="H2551" s="288" t="e">
        <v>#N/A</v>
      </c>
      <c r="I2551" s="288" t="e">
        <v>#N/A</v>
      </c>
      <c r="J2551" s="288" t="e">
        <f>VLOOKUP(D2551,[1]Лист3!$A:$AK,37,0)</f>
        <v>#N/A</v>
      </c>
      <c r="K2551" s="289" t="e">
        <v>#N/A</v>
      </c>
      <c r="L2551" s="289"/>
      <c r="M2551" s="289"/>
      <c r="N2551" s="289"/>
      <c r="O2551" s="289" t="e">
        <v>#N/A</v>
      </c>
      <c r="P2551" s="289"/>
      <c r="Q2551" s="297">
        <f>Q2550</f>
        <v>7816288.6399999997</v>
      </c>
      <c r="R2551" s="297">
        <f t="shared" ref="R2551:AJ2551" si="439">R2550</f>
        <v>7696262.3499999996</v>
      </c>
      <c r="S2551" s="297">
        <f t="shared" si="439"/>
        <v>2367824.4</v>
      </c>
      <c r="T2551" s="297">
        <f t="shared" si="439"/>
        <v>0</v>
      </c>
      <c r="U2551" s="297">
        <f t="shared" si="439"/>
        <v>0</v>
      </c>
      <c r="V2551" s="297">
        <f t="shared" si="439"/>
        <v>295278.56</v>
      </c>
      <c r="W2551" s="297">
        <f t="shared" si="439"/>
        <v>310136.02999999997</v>
      </c>
      <c r="X2551" s="297">
        <f t="shared" si="439"/>
        <v>0</v>
      </c>
      <c r="Y2551" s="297">
        <f t="shared" si="439"/>
        <v>0</v>
      </c>
      <c r="Z2551" s="297">
        <f t="shared" si="439"/>
        <v>0</v>
      </c>
      <c r="AA2551" s="297">
        <f t="shared" si="439"/>
        <v>0</v>
      </c>
      <c r="AB2551" s="297">
        <f t="shared" si="439"/>
        <v>0</v>
      </c>
      <c r="AC2551" s="297">
        <f t="shared" si="439"/>
        <v>4723023.3600000003</v>
      </c>
      <c r="AD2551" s="297">
        <f t="shared" si="439"/>
        <v>0</v>
      </c>
      <c r="AE2551" s="297">
        <f t="shared" si="439"/>
        <v>0</v>
      </c>
      <c r="AF2551" s="297">
        <f t="shared" si="439"/>
        <v>0</v>
      </c>
      <c r="AG2551" s="297">
        <f t="shared" si="439"/>
        <v>0</v>
      </c>
      <c r="AH2551" s="297">
        <f t="shared" si="439"/>
        <v>0</v>
      </c>
      <c r="AI2551" s="297">
        <f t="shared" si="439"/>
        <v>0</v>
      </c>
      <c r="AJ2551" s="297">
        <f t="shared" si="439"/>
        <v>120026.29000000001</v>
      </c>
      <c r="AK2551" s="175"/>
      <c r="AL2551" s="175" t="e">
        <v>#N/A</v>
      </c>
      <c r="AM2551" s="175" t="e">
        <v>#N/A</v>
      </c>
      <c r="AN2551" s="175" t="e">
        <v>#N/A</v>
      </c>
    </row>
    <row r="2552" spans="1:40" s="128" customFormat="1" ht="20.3" customHeight="1" x14ac:dyDescent="0.35">
      <c r="A2552" s="256"/>
      <c r="B2552" s="298"/>
      <c r="C2552" s="275"/>
      <c r="D2552" s="275"/>
      <c r="E2552" s="287">
        <f>VLOOKUP(D2552,'[1]2023-2025'!$A:$G,7,0)</f>
        <v>0</v>
      </c>
      <c r="F2552" s="287"/>
      <c r="G2552" s="287"/>
      <c r="H2552" s="288" t="e">
        <v>#N/A</v>
      </c>
      <c r="I2552" s="288" t="e">
        <v>#N/A</v>
      </c>
      <c r="J2552" s="288" t="e">
        <f>VLOOKUP(D2552,[1]Лист3!$A:$AK,37,0)</f>
        <v>#N/A</v>
      </c>
      <c r="K2552" s="289" t="e">
        <v>#N/A</v>
      </c>
      <c r="L2552" s="289"/>
      <c r="M2552" s="289"/>
      <c r="N2552" s="289"/>
      <c r="O2552" s="289" t="e">
        <v>#N/A</v>
      </c>
      <c r="P2552" s="289"/>
      <c r="Q2552" s="275"/>
      <c r="R2552" s="275"/>
      <c r="S2552" s="277"/>
      <c r="T2552" s="277"/>
      <c r="U2552" s="277"/>
      <c r="V2552" s="277"/>
      <c r="W2552" s="277"/>
      <c r="X2552" s="277" t="s">
        <v>2947</v>
      </c>
      <c r="Y2552" s="277"/>
      <c r="Z2552" s="277"/>
      <c r="AA2552" s="277"/>
      <c r="AB2552" s="277"/>
      <c r="AC2552" s="277"/>
      <c r="AD2552" s="277"/>
      <c r="AE2552" s="277"/>
      <c r="AF2552" s="277"/>
      <c r="AG2552" s="277"/>
      <c r="AH2552" s="277"/>
      <c r="AI2552" s="277"/>
      <c r="AJ2552" s="304"/>
      <c r="AK2552" s="175"/>
      <c r="AL2552" s="175" t="e">
        <v>#N/A</v>
      </c>
      <c r="AM2552" s="175" t="e">
        <v>#N/A</v>
      </c>
      <c r="AN2552" s="175" t="e">
        <v>#N/A</v>
      </c>
    </row>
    <row r="2553" spans="1:40" s="128" customFormat="1" ht="20.3" customHeight="1" x14ac:dyDescent="0.35">
      <c r="A2553" s="256"/>
      <c r="B2553" s="298"/>
      <c r="C2553" s="311"/>
      <c r="D2553" s="311"/>
      <c r="E2553" s="287">
        <f>VLOOKUP(D2553,'[1]2023-2025'!$A:$G,7,0)</f>
        <v>0</v>
      </c>
      <c r="F2553" s="287"/>
      <c r="G2553" s="287"/>
      <c r="H2553" s="288" t="e">
        <v>#N/A</v>
      </c>
      <c r="I2553" s="288" t="e">
        <v>#N/A</v>
      </c>
      <c r="J2553" s="288" t="e">
        <f>VLOOKUP(D2553,[1]Лист3!$A:$AK,37,0)</f>
        <v>#N/A</v>
      </c>
      <c r="K2553" s="289" t="e">
        <v>#N/A</v>
      </c>
      <c r="L2553" s="289"/>
      <c r="M2553" s="289"/>
      <c r="N2553" s="289"/>
      <c r="O2553" s="289" t="e">
        <v>#N/A</v>
      </c>
      <c r="P2553" s="289"/>
      <c r="Q2553" s="311"/>
      <c r="R2553" s="311"/>
      <c r="S2553" s="316"/>
      <c r="T2553" s="316"/>
      <c r="U2553" s="316"/>
      <c r="V2553" s="316"/>
      <c r="W2553" s="316"/>
      <c r="X2553" s="316" t="s">
        <v>4635</v>
      </c>
      <c r="Y2553" s="316"/>
      <c r="Z2553" s="316"/>
      <c r="AA2553" s="316"/>
      <c r="AB2553" s="316"/>
      <c r="AC2553" s="316"/>
      <c r="AD2553" s="316"/>
      <c r="AE2553" s="316"/>
      <c r="AF2553" s="316"/>
      <c r="AG2553" s="316"/>
      <c r="AH2553" s="316"/>
      <c r="AI2553" s="316"/>
      <c r="AJ2553" s="329"/>
      <c r="AK2553" s="175"/>
      <c r="AL2553" s="175" t="e">
        <v>#N/A</v>
      </c>
      <c r="AM2553" s="175" t="e">
        <v>#N/A</v>
      </c>
      <c r="AN2553" s="175" t="e">
        <v>#N/A</v>
      </c>
    </row>
    <row r="2554" spans="1:40" s="128" customFormat="1" ht="20.3" customHeight="1" x14ac:dyDescent="0.35">
      <c r="A2554" s="256">
        <v>2024</v>
      </c>
      <c r="B2554" s="184">
        <f>B2549+1</f>
        <v>1111</v>
      </c>
      <c r="C2554" s="286" t="s">
        <v>745</v>
      </c>
      <c r="D2554" s="184">
        <v>44847</v>
      </c>
      <c r="E2554" s="287">
        <f>VLOOKUP(D2554,'[1]2023-2025'!$A:$G,7,0)</f>
        <v>2024</v>
      </c>
      <c r="F2554" s="287"/>
      <c r="G2554" s="287" t="s">
        <v>1899</v>
      </c>
      <c r="H2554" s="288">
        <f>INDEX('[1]2023-2025'!$AK:$AK,MATCH(D2554,'[1]2023-2025'!$A:$A,0))</f>
        <v>44973</v>
      </c>
      <c r="I2554" s="288" t="e">
        <v>#N/A</v>
      </c>
      <c r="J2554" s="288" t="e">
        <f>VLOOKUP(D2554,[1]Лист3!$A:$AK,37,0)</f>
        <v>#N/A</v>
      </c>
      <c r="K2554" s="289">
        <f>INDEX('[1]2023-2025'!$G:$G,MATCH(D2554,'[1]2023-2025'!$A:$A,0))</f>
        <v>2024</v>
      </c>
      <c r="L2554" s="289"/>
      <c r="M2554" s="289"/>
      <c r="N2554" s="289"/>
      <c r="O2554" s="289" t="e">
        <v>#N/A</v>
      </c>
      <c r="P2554" s="289" t="e">
        <v>#N/A</v>
      </c>
      <c r="Q2554" s="186">
        <f t="shared" ref="Q2554:Q2560" si="440">SUM(S2554:AJ2554)</f>
        <v>1235720.9300000002</v>
      </c>
      <c r="R2554" s="186">
        <f t="shared" ref="R2554:R2560" si="441">SUM(S2554:AI2554)</f>
        <v>1215141.8600000001</v>
      </c>
      <c r="S2554" s="433">
        <v>0</v>
      </c>
      <c r="T2554" s="433">
        <v>0</v>
      </c>
      <c r="U2554" s="433">
        <v>0</v>
      </c>
      <c r="V2554" s="433">
        <v>0</v>
      </c>
      <c r="W2554" s="433">
        <v>0</v>
      </c>
      <c r="X2554" s="433">
        <v>0</v>
      </c>
      <c r="Y2554" s="433">
        <v>0</v>
      </c>
      <c r="Z2554" s="433">
        <v>0</v>
      </c>
      <c r="AA2554" s="433">
        <v>1215141.8600000001</v>
      </c>
      <c r="AB2554" s="433">
        <v>0</v>
      </c>
      <c r="AC2554" s="433">
        <v>0</v>
      </c>
      <c r="AD2554" s="433">
        <v>0</v>
      </c>
      <c r="AE2554" s="433">
        <v>0</v>
      </c>
      <c r="AF2554" s="433">
        <v>0</v>
      </c>
      <c r="AG2554" s="433">
        <v>0</v>
      </c>
      <c r="AH2554" s="433">
        <v>0</v>
      </c>
      <c r="AI2554" s="433">
        <v>0</v>
      </c>
      <c r="AJ2554" s="433">
        <v>20579.07</v>
      </c>
      <c r="AK2554" s="175"/>
      <c r="AL2554" s="175">
        <v>2674344.5</v>
      </c>
      <c r="AM2554" s="175">
        <v>3910065.43</v>
      </c>
      <c r="AN2554" s="175">
        <v>1235720.9300000002</v>
      </c>
    </row>
    <row r="2555" spans="1:40" s="128" customFormat="1" ht="20.3" customHeight="1" x14ac:dyDescent="0.35">
      <c r="A2555" s="256">
        <v>2024</v>
      </c>
      <c r="B2555" s="184">
        <f t="shared" ref="B2555:B2560" si="442">B2554+1</f>
        <v>1112</v>
      </c>
      <c r="C2555" s="286" t="s">
        <v>746</v>
      </c>
      <c r="D2555" s="184">
        <v>44842</v>
      </c>
      <c r="E2555" s="287">
        <f>VLOOKUP(D2555,'[1]2023-2025'!$A:$G,7,0)</f>
        <v>2024</v>
      </c>
      <c r="F2555" s="287"/>
      <c r="G2555" s="287" t="s">
        <v>1899</v>
      </c>
      <c r="H2555" s="288">
        <f>INDEX('[1]2023-2025'!$AK:$AK,MATCH(D2555,'[1]2023-2025'!$A:$A,0))</f>
        <v>44973</v>
      </c>
      <c r="I2555" s="288" t="e">
        <v>#N/A</v>
      </c>
      <c r="J2555" s="288" t="e">
        <f>VLOOKUP(D2555,[1]Лист3!$A:$AK,37,0)</f>
        <v>#N/A</v>
      </c>
      <c r="K2555" s="289">
        <f>INDEX('[1]2023-2025'!$G:$G,MATCH(D2555,'[1]2023-2025'!$A:$A,0))</f>
        <v>2024</v>
      </c>
      <c r="L2555" s="289"/>
      <c r="M2555" s="289"/>
      <c r="N2555" s="289"/>
      <c r="O2555" s="289" t="e">
        <v>#N/A</v>
      </c>
      <c r="P2555" s="289" t="e">
        <v>#N/A</v>
      </c>
      <c r="Q2555" s="186">
        <f t="shared" si="440"/>
        <v>1240331.1599999999</v>
      </c>
      <c r="R2555" s="186">
        <f t="shared" si="441"/>
        <v>1214344.2</v>
      </c>
      <c r="S2555" s="433">
        <v>0</v>
      </c>
      <c r="T2555" s="433">
        <v>0</v>
      </c>
      <c r="U2555" s="433">
        <v>0</v>
      </c>
      <c r="V2555" s="433">
        <v>0</v>
      </c>
      <c r="W2555" s="433">
        <v>0</v>
      </c>
      <c r="X2555" s="433">
        <v>0</v>
      </c>
      <c r="Y2555" s="433">
        <v>0</v>
      </c>
      <c r="Z2555" s="433">
        <v>0</v>
      </c>
      <c r="AA2555" s="433">
        <v>1214344.2</v>
      </c>
      <c r="AB2555" s="433">
        <v>0</v>
      </c>
      <c r="AC2555" s="433">
        <v>0</v>
      </c>
      <c r="AD2555" s="433">
        <v>0</v>
      </c>
      <c r="AE2555" s="433">
        <v>0</v>
      </c>
      <c r="AF2555" s="433">
        <v>0</v>
      </c>
      <c r="AG2555" s="433">
        <v>0</v>
      </c>
      <c r="AH2555" s="433">
        <v>0</v>
      </c>
      <c r="AI2555" s="433">
        <v>0</v>
      </c>
      <c r="AJ2555" s="433">
        <v>25986.960000000003</v>
      </c>
      <c r="AK2555" s="175"/>
      <c r="AL2555" s="175">
        <v>2640178.2400000002</v>
      </c>
      <c r="AM2555" s="175">
        <v>3880509.4</v>
      </c>
      <c r="AN2555" s="175">
        <v>1240331.1599999999</v>
      </c>
    </row>
    <row r="2556" spans="1:40" s="128" customFormat="1" ht="20.3" customHeight="1" x14ac:dyDescent="0.35">
      <c r="A2556" s="256">
        <v>2024</v>
      </c>
      <c r="B2556" s="184">
        <f t="shared" si="442"/>
        <v>1113</v>
      </c>
      <c r="C2556" s="286" t="s">
        <v>747</v>
      </c>
      <c r="D2556" s="184">
        <v>44843</v>
      </c>
      <c r="E2556" s="287">
        <f>VLOOKUP(D2556,'[1]2023-2025'!$A:$G,7,0)</f>
        <v>2024</v>
      </c>
      <c r="F2556" s="287"/>
      <c r="G2556" s="287" t="s">
        <v>1899</v>
      </c>
      <c r="H2556" s="288">
        <f>INDEX('[1]2023-2025'!$AK:$AK,MATCH(D2556,'[1]2023-2025'!$A:$A,0))</f>
        <v>44973</v>
      </c>
      <c r="I2556" s="288" t="e">
        <v>#N/A</v>
      </c>
      <c r="J2556" s="288" t="e">
        <f>VLOOKUP(D2556,[1]Лист3!$A:$AK,37,0)</f>
        <v>#N/A</v>
      </c>
      <c r="K2556" s="289">
        <f>INDEX('[1]2023-2025'!$G:$G,MATCH(D2556,'[1]2023-2025'!$A:$A,0))</f>
        <v>2024</v>
      </c>
      <c r="L2556" s="289"/>
      <c r="M2556" s="289"/>
      <c r="N2556" s="289"/>
      <c r="O2556" s="289" t="e">
        <v>#N/A</v>
      </c>
      <c r="P2556" s="289" t="e">
        <v>#N/A</v>
      </c>
      <c r="Q2556" s="186">
        <f t="shared" si="440"/>
        <v>1019289.7100000001</v>
      </c>
      <c r="R2556" s="186">
        <f t="shared" si="441"/>
        <v>1003109.8300000001</v>
      </c>
      <c r="S2556" s="433">
        <v>0</v>
      </c>
      <c r="T2556" s="433">
        <v>0</v>
      </c>
      <c r="U2556" s="433">
        <v>0</v>
      </c>
      <c r="V2556" s="433">
        <v>0</v>
      </c>
      <c r="W2556" s="433">
        <v>0</v>
      </c>
      <c r="X2556" s="433">
        <v>0</v>
      </c>
      <c r="Y2556" s="433">
        <v>0</v>
      </c>
      <c r="Z2556" s="433">
        <v>0</v>
      </c>
      <c r="AA2556" s="433">
        <v>1003109.8300000001</v>
      </c>
      <c r="AB2556" s="433">
        <v>0</v>
      </c>
      <c r="AC2556" s="433">
        <v>0</v>
      </c>
      <c r="AD2556" s="433">
        <v>0</v>
      </c>
      <c r="AE2556" s="433">
        <v>0</v>
      </c>
      <c r="AF2556" s="433">
        <v>0</v>
      </c>
      <c r="AG2556" s="433">
        <v>0</v>
      </c>
      <c r="AH2556" s="433">
        <v>0</v>
      </c>
      <c r="AI2556" s="433">
        <v>0</v>
      </c>
      <c r="AJ2556" s="433">
        <v>16179.88</v>
      </c>
      <c r="AK2556" s="175"/>
      <c r="AL2556" s="175">
        <v>2834312.14</v>
      </c>
      <c r="AM2556" s="175">
        <v>3853601.85</v>
      </c>
      <c r="AN2556" s="175">
        <v>1019289.71</v>
      </c>
    </row>
    <row r="2557" spans="1:40" s="128" customFormat="1" ht="20.3" customHeight="1" x14ac:dyDescent="0.35">
      <c r="A2557" s="256">
        <v>2024</v>
      </c>
      <c r="B2557" s="184">
        <f t="shared" si="442"/>
        <v>1114</v>
      </c>
      <c r="C2557" s="286" t="s">
        <v>748</v>
      </c>
      <c r="D2557" s="184">
        <v>44844</v>
      </c>
      <c r="E2557" s="287">
        <f>VLOOKUP(D2557,'[1]2023-2025'!$A:$G,7,0)</f>
        <v>2024</v>
      </c>
      <c r="F2557" s="287"/>
      <c r="G2557" s="287" t="s">
        <v>1899</v>
      </c>
      <c r="H2557" s="288">
        <f>INDEX('[1]2023-2025'!$AK:$AK,MATCH(D2557,'[1]2023-2025'!$A:$A,0))</f>
        <v>44973</v>
      </c>
      <c r="I2557" s="288" t="e">
        <v>#N/A</v>
      </c>
      <c r="J2557" s="288" t="e">
        <f>VLOOKUP(D2557,[1]Лист3!$A:$AK,37,0)</f>
        <v>#N/A</v>
      </c>
      <c r="K2557" s="289">
        <f>INDEX('[1]2023-2025'!$G:$G,MATCH(D2557,'[1]2023-2025'!$A:$A,0))</f>
        <v>2024</v>
      </c>
      <c r="L2557" s="289"/>
      <c r="M2557" s="289"/>
      <c r="N2557" s="289"/>
      <c r="O2557" s="289" t="e">
        <v>#N/A</v>
      </c>
      <c r="P2557" s="289" t="e">
        <v>#N/A</v>
      </c>
      <c r="Q2557" s="186">
        <f t="shared" si="440"/>
        <v>922794.90999999992</v>
      </c>
      <c r="R2557" s="186">
        <f t="shared" si="441"/>
        <v>908381.21</v>
      </c>
      <c r="S2557" s="433">
        <v>0</v>
      </c>
      <c r="T2557" s="433">
        <v>0</v>
      </c>
      <c r="U2557" s="433">
        <v>0</v>
      </c>
      <c r="V2557" s="433">
        <v>0</v>
      </c>
      <c r="W2557" s="433">
        <v>0</v>
      </c>
      <c r="X2557" s="433">
        <v>0</v>
      </c>
      <c r="Y2557" s="433">
        <v>0</v>
      </c>
      <c r="Z2557" s="433">
        <v>0</v>
      </c>
      <c r="AA2557" s="433">
        <v>908381.21</v>
      </c>
      <c r="AB2557" s="433">
        <v>0</v>
      </c>
      <c r="AC2557" s="433">
        <v>0</v>
      </c>
      <c r="AD2557" s="433">
        <v>0</v>
      </c>
      <c r="AE2557" s="433">
        <v>0</v>
      </c>
      <c r="AF2557" s="433">
        <v>0</v>
      </c>
      <c r="AG2557" s="433">
        <v>0</v>
      </c>
      <c r="AH2557" s="433">
        <v>0</v>
      </c>
      <c r="AI2557" s="433">
        <v>0</v>
      </c>
      <c r="AJ2557" s="433">
        <v>14413.7</v>
      </c>
      <c r="AK2557" s="175"/>
      <c r="AL2557" s="175">
        <v>2322409.9699999997</v>
      </c>
      <c r="AM2557" s="175">
        <v>3245204.88</v>
      </c>
      <c r="AN2557" s="175">
        <v>922794.90999999992</v>
      </c>
    </row>
    <row r="2558" spans="1:40" s="128" customFormat="1" ht="20.3" customHeight="1" x14ac:dyDescent="0.35">
      <c r="A2558" s="256">
        <v>2024</v>
      </c>
      <c r="B2558" s="184">
        <f t="shared" si="442"/>
        <v>1115</v>
      </c>
      <c r="C2558" s="286" t="s">
        <v>3175</v>
      </c>
      <c r="D2558" s="184">
        <v>55975</v>
      </c>
      <c r="E2558" s="287"/>
      <c r="F2558" s="287"/>
      <c r="G2558" s="287"/>
      <c r="H2558" s="288"/>
      <c r="I2558" s="288"/>
      <c r="J2558" s="288"/>
      <c r="K2558" s="289"/>
      <c r="L2558" s="289"/>
      <c r="M2558" s="289"/>
      <c r="N2558" s="289"/>
      <c r="O2558" s="289"/>
      <c r="P2558" s="289"/>
      <c r="Q2558" s="186">
        <f t="shared" si="440"/>
        <v>3062798.25</v>
      </c>
      <c r="R2558" s="186">
        <f t="shared" si="441"/>
        <v>3007812.36</v>
      </c>
      <c r="S2558" s="433">
        <v>0</v>
      </c>
      <c r="T2558" s="433">
        <v>0</v>
      </c>
      <c r="U2558" s="433">
        <v>0</v>
      </c>
      <c r="V2558" s="433">
        <v>0</v>
      </c>
      <c r="W2558" s="433">
        <v>0</v>
      </c>
      <c r="X2558" s="433">
        <v>0</v>
      </c>
      <c r="Y2558" s="433">
        <v>0</v>
      </c>
      <c r="Z2558" s="433">
        <v>0</v>
      </c>
      <c r="AA2558" s="433">
        <v>0</v>
      </c>
      <c r="AB2558" s="433">
        <v>1745892.7999999998</v>
      </c>
      <c r="AC2558" s="433">
        <v>1261919.56</v>
      </c>
      <c r="AD2558" s="433">
        <v>0</v>
      </c>
      <c r="AE2558" s="433">
        <v>0</v>
      </c>
      <c r="AF2558" s="433">
        <v>0</v>
      </c>
      <c r="AG2558" s="433">
        <v>0</v>
      </c>
      <c r="AH2558" s="433">
        <v>0</v>
      </c>
      <c r="AI2558" s="433">
        <v>0</v>
      </c>
      <c r="AJ2558" s="433">
        <v>54985.89</v>
      </c>
      <c r="AK2558" s="175"/>
      <c r="AL2558" s="175">
        <v>3984531.9099999997</v>
      </c>
      <c r="AM2558" s="175">
        <v>7047330.1600000001</v>
      </c>
      <c r="AN2558" s="175">
        <v>3062798.2500000005</v>
      </c>
    </row>
    <row r="2559" spans="1:40" s="84" customFormat="1" ht="20.3" customHeight="1" x14ac:dyDescent="0.35">
      <c r="A2559" s="256">
        <v>2024</v>
      </c>
      <c r="B2559" s="184">
        <f t="shared" si="442"/>
        <v>1116</v>
      </c>
      <c r="C2559" s="286" t="s">
        <v>3845</v>
      </c>
      <c r="D2559" s="184">
        <v>44819</v>
      </c>
      <c r="E2559" s="287">
        <f>VLOOKUP(D2559,'[1]2023-2025'!$A:$G,7,0)</f>
        <v>2023</v>
      </c>
      <c r="F2559" s="287"/>
      <c r="G2559" s="287" t="s">
        <v>1899</v>
      </c>
      <c r="H2559" s="288">
        <f>INDEX('[1]2023-2025'!$AK:$AK,MATCH(D2559,'[1]2023-2025'!$A:$A,0))</f>
        <v>44431</v>
      </c>
      <c r="I2559" s="288" t="e">
        <v>#N/A</v>
      </c>
      <c r="J2559" s="288" t="e">
        <f>VLOOKUP(D2559,[1]Лист3!$A:$AK,37,0)</f>
        <v>#N/A</v>
      </c>
      <c r="K2559" s="289">
        <f>INDEX('[1]2023-2025'!$G:$G,MATCH(D2559,'[1]2023-2025'!$A:$A,0))</f>
        <v>2023</v>
      </c>
      <c r="L2559" s="289"/>
      <c r="M2559" s="289"/>
      <c r="N2559" s="289"/>
      <c r="O2559" s="289" t="s">
        <v>2798</v>
      </c>
      <c r="P2559" s="289">
        <v>0</v>
      </c>
      <c r="Q2559" s="186">
        <f t="shared" si="440"/>
        <v>2709120.8200000003</v>
      </c>
      <c r="R2559" s="186">
        <f t="shared" si="441"/>
        <v>2644496.2400000002</v>
      </c>
      <c r="S2559" s="433">
        <v>0</v>
      </c>
      <c r="T2559" s="433">
        <v>0</v>
      </c>
      <c r="U2559" s="433">
        <v>0</v>
      </c>
      <c r="V2559" s="433">
        <v>0</v>
      </c>
      <c r="W2559" s="433">
        <v>0</v>
      </c>
      <c r="X2559" s="433">
        <v>0</v>
      </c>
      <c r="Y2559" s="433">
        <v>0</v>
      </c>
      <c r="Z2559" s="433">
        <v>0</v>
      </c>
      <c r="AA2559" s="433">
        <v>2644496.2400000002</v>
      </c>
      <c r="AB2559" s="433">
        <v>0</v>
      </c>
      <c r="AC2559" s="433">
        <v>0</v>
      </c>
      <c r="AD2559" s="433">
        <v>0</v>
      </c>
      <c r="AE2559" s="433">
        <v>0</v>
      </c>
      <c r="AF2559" s="433">
        <v>0</v>
      </c>
      <c r="AG2559" s="433">
        <v>0</v>
      </c>
      <c r="AH2559" s="433">
        <v>0</v>
      </c>
      <c r="AI2559" s="433">
        <v>0</v>
      </c>
      <c r="AJ2559" s="433">
        <v>64624.58</v>
      </c>
      <c r="AK2559" s="175"/>
      <c r="AL2559" s="175">
        <v>16116724.68</v>
      </c>
      <c r="AM2559" s="175">
        <v>19004320.84</v>
      </c>
      <c r="AN2559" s="175">
        <v>2887596.16</v>
      </c>
    </row>
    <row r="2560" spans="1:40" s="84" customFormat="1" ht="20.3" customHeight="1" x14ac:dyDescent="0.35">
      <c r="A2560" s="256">
        <v>2024</v>
      </c>
      <c r="B2560" s="184">
        <f t="shared" si="442"/>
        <v>1117</v>
      </c>
      <c r="C2560" s="286" t="s">
        <v>3846</v>
      </c>
      <c r="D2560" s="184">
        <v>44820</v>
      </c>
      <c r="E2560" s="287">
        <f>VLOOKUP(D2560,'[1]2023-2025'!$A:$G,7,0)</f>
        <v>2023</v>
      </c>
      <c r="F2560" s="287"/>
      <c r="G2560" s="287" t="s">
        <v>1899</v>
      </c>
      <c r="H2560" s="288">
        <f>INDEX('[1]2023-2025'!$AK:$AK,MATCH(D2560,'[1]2023-2025'!$A:$A,0))</f>
        <v>44431</v>
      </c>
      <c r="I2560" s="288" t="e">
        <v>#N/A</v>
      </c>
      <c r="J2560" s="288" t="e">
        <f>VLOOKUP(D2560,[1]Лист3!$A:$AK,37,0)</f>
        <v>#N/A</v>
      </c>
      <c r="K2560" s="289">
        <f>INDEX('[1]2023-2025'!$G:$G,MATCH(D2560,'[1]2023-2025'!$A:$A,0))</f>
        <v>2023</v>
      </c>
      <c r="L2560" s="289"/>
      <c r="M2560" s="289"/>
      <c r="N2560" s="289"/>
      <c r="O2560" s="289" t="s">
        <v>2798</v>
      </c>
      <c r="P2560" s="289">
        <v>0</v>
      </c>
      <c r="Q2560" s="186">
        <f t="shared" si="440"/>
        <v>2707827.2800000003</v>
      </c>
      <c r="R2560" s="186">
        <f t="shared" si="441"/>
        <v>2643202.7000000002</v>
      </c>
      <c r="S2560" s="433">
        <v>0</v>
      </c>
      <c r="T2560" s="433">
        <v>0</v>
      </c>
      <c r="U2560" s="433">
        <v>0</v>
      </c>
      <c r="V2560" s="433">
        <v>0</v>
      </c>
      <c r="W2560" s="433">
        <v>0</v>
      </c>
      <c r="X2560" s="433">
        <v>0</v>
      </c>
      <c r="Y2560" s="433">
        <v>0</v>
      </c>
      <c r="Z2560" s="433">
        <v>0</v>
      </c>
      <c r="AA2560" s="433">
        <v>2643202.7000000002</v>
      </c>
      <c r="AB2560" s="433">
        <v>0</v>
      </c>
      <c r="AC2560" s="433">
        <v>0</v>
      </c>
      <c r="AD2560" s="433">
        <v>0</v>
      </c>
      <c r="AE2560" s="433">
        <v>0</v>
      </c>
      <c r="AF2560" s="433">
        <v>0</v>
      </c>
      <c r="AG2560" s="433">
        <v>0</v>
      </c>
      <c r="AH2560" s="433">
        <v>0</v>
      </c>
      <c r="AI2560" s="433">
        <v>0</v>
      </c>
      <c r="AJ2560" s="433">
        <v>64624.58</v>
      </c>
      <c r="AK2560" s="175"/>
      <c r="AL2560" s="175">
        <v>16277621.52</v>
      </c>
      <c r="AM2560" s="175">
        <v>19164207.039999999</v>
      </c>
      <c r="AN2560" s="175">
        <v>2886585.5200000005</v>
      </c>
    </row>
    <row r="2561" spans="1:40" s="128" customFormat="1" ht="20.3" customHeight="1" x14ac:dyDescent="0.35">
      <c r="A2561" s="256"/>
      <c r="B2561" s="170" t="s">
        <v>22</v>
      </c>
      <c r="C2561" s="293"/>
      <c r="D2561" s="296" t="s">
        <v>172</v>
      </c>
      <c r="E2561" s="287" t="e">
        <f>VLOOKUP(D2561,'[1]2023-2025'!$A:$G,7,0)</f>
        <v>#N/A</v>
      </c>
      <c r="F2561" s="287"/>
      <c r="G2561" s="287"/>
      <c r="H2561" s="288" t="e">
        <v>#N/A</v>
      </c>
      <c r="I2561" s="288" t="e">
        <v>#N/A</v>
      </c>
      <c r="J2561" s="288" t="e">
        <f>VLOOKUP(D2561,[1]Лист3!$A:$AK,37,0)</f>
        <v>#N/A</v>
      </c>
      <c r="K2561" s="289" t="e">
        <v>#N/A</v>
      </c>
      <c r="L2561" s="289"/>
      <c r="M2561" s="289"/>
      <c r="N2561" s="289"/>
      <c r="O2561" s="289" t="e">
        <v>#N/A</v>
      </c>
      <c r="P2561" s="289"/>
      <c r="Q2561" s="297">
        <f>SUM(Q2554:Q2560)</f>
        <v>12897883.060000002</v>
      </c>
      <c r="R2561" s="297">
        <f t="shared" ref="R2561:AJ2561" si="443">SUM(R2554:R2560)</f>
        <v>12636488.399999999</v>
      </c>
      <c r="S2561" s="297">
        <f t="shared" si="443"/>
        <v>0</v>
      </c>
      <c r="T2561" s="297">
        <f t="shared" si="443"/>
        <v>0</v>
      </c>
      <c r="U2561" s="297">
        <f t="shared" si="443"/>
        <v>0</v>
      </c>
      <c r="V2561" s="297">
        <f t="shared" si="443"/>
        <v>0</v>
      </c>
      <c r="W2561" s="297">
        <f t="shared" si="443"/>
        <v>0</v>
      </c>
      <c r="X2561" s="297">
        <f t="shared" si="443"/>
        <v>0</v>
      </c>
      <c r="Y2561" s="297">
        <f t="shared" si="443"/>
        <v>0</v>
      </c>
      <c r="Z2561" s="297">
        <f t="shared" si="443"/>
        <v>0</v>
      </c>
      <c r="AA2561" s="297">
        <f t="shared" si="443"/>
        <v>9628676.0399999991</v>
      </c>
      <c r="AB2561" s="297">
        <f t="shared" si="443"/>
        <v>1745892.7999999998</v>
      </c>
      <c r="AC2561" s="297">
        <f t="shared" si="443"/>
        <v>1261919.56</v>
      </c>
      <c r="AD2561" s="297">
        <f t="shared" si="443"/>
        <v>0</v>
      </c>
      <c r="AE2561" s="297">
        <f t="shared" si="443"/>
        <v>0</v>
      </c>
      <c r="AF2561" s="297">
        <f t="shared" si="443"/>
        <v>0</v>
      </c>
      <c r="AG2561" s="297">
        <f t="shared" si="443"/>
        <v>0</v>
      </c>
      <c r="AH2561" s="297">
        <f t="shared" si="443"/>
        <v>0</v>
      </c>
      <c r="AI2561" s="297">
        <f t="shared" si="443"/>
        <v>0</v>
      </c>
      <c r="AJ2561" s="297">
        <f t="shared" si="443"/>
        <v>261394.66000000003</v>
      </c>
      <c r="AK2561" s="175"/>
      <c r="AL2561" s="175" t="e">
        <v>#N/A</v>
      </c>
      <c r="AM2561" s="175" t="e">
        <v>#N/A</v>
      </c>
      <c r="AN2561" s="175" t="e">
        <v>#N/A</v>
      </c>
    </row>
    <row r="2562" spans="1:40" s="128" customFormat="1" ht="20.3" customHeight="1" x14ac:dyDescent="0.35">
      <c r="A2562" s="256"/>
      <c r="B2562" s="298"/>
      <c r="C2562" s="311"/>
      <c r="D2562" s="311"/>
      <c r="E2562" s="287">
        <f>VLOOKUP(D2562,'[1]2023-2025'!$A:$G,7,0)</f>
        <v>0</v>
      </c>
      <c r="F2562" s="287"/>
      <c r="G2562" s="287"/>
      <c r="H2562" s="288" t="e">
        <v>#N/A</v>
      </c>
      <c r="I2562" s="288" t="e">
        <v>#N/A</v>
      </c>
      <c r="J2562" s="288" t="e">
        <f>VLOOKUP(D2562,[1]Лист3!$A:$AK,37,0)</f>
        <v>#N/A</v>
      </c>
      <c r="K2562" s="289" t="e">
        <v>#N/A</v>
      </c>
      <c r="L2562" s="289"/>
      <c r="M2562" s="289"/>
      <c r="N2562" s="289"/>
      <c r="O2562" s="289" t="e">
        <v>#N/A</v>
      </c>
      <c r="P2562" s="289"/>
      <c r="Q2562" s="311"/>
      <c r="R2562" s="311"/>
      <c r="S2562" s="316"/>
      <c r="T2562" s="316"/>
      <c r="U2562" s="316"/>
      <c r="V2562" s="316"/>
      <c r="W2562" s="316"/>
      <c r="X2562" s="311" t="s">
        <v>4636</v>
      </c>
      <c r="Y2562" s="316"/>
      <c r="Z2562" s="316"/>
      <c r="AA2562" s="316"/>
      <c r="AB2562" s="316"/>
      <c r="AC2562" s="316"/>
      <c r="AD2562" s="316"/>
      <c r="AE2562" s="316"/>
      <c r="AF2562" s="316"/>
      <c r="AG2562" s="316"/>
      <c r="AH2562" s="316"/>
      <c r="AI2562" s="316"/>
      <c r="AJ2562" s="316"/>
      <c r="AK2562" s="175"/>
      <c r="AL2562" s="175" t="e">
        <v>#N/A</v>
      </c>
      <c r="AM2562" s="175" t="e">
        <v>#N/A</v>
      </c>
      <c r="AN2562" s="175" t="e">
        <v>#N/A</v>
      </c>
    </row>
    <row r="2563" spans="1:40" s="84" customFormat="1" ht="20.3" customHeight="1" x14ac:dyDescent="0.35">
      <c r="A2563" s="256">
        <v>2024</v>
      </c>
      <c r="B2563" s="184">
        <f>B2560+1</f>
        <v>1118</v>
      </c>
      <c r="C2563" s="248" t="s">
        <v>3847</v>
      </c>
      <c r="D2563" s="184">
        <v>44761</v>
      </c>
      <c r="E2563" s="287">
        <f>VLOOKUP(D2563,'[1]2023-2025'!$A:$G,7,0)</f>
        <v>2023</v>
      </c>
      <c r="F2563" s="287"/>
      <c r="G2563" s="287" t="s">
        <v>1899</v>
      </c>
      <c r="H2563" s="288">
        <f>INDEX('[1]2023-2025'!$AK:$AK,MATCH(D2563,'[1]2023-2025'!$A:$A,0))</f>
        <v>44670</v>
      </c>
      <c r="I2563" s="288" t="e">
        <v>#N/A</v>
      </c>
      <c r="J2563" s="288" t="e">
        <f>VLOOKUP(D2563,[1]Лист3!$A:$AK,37,0)</f>
        <v>#N/A</v>
      </c>
      <c r="K2563" s="289">
        <f>INDEX('[1]2023-2025'!$G:$G,MATCH(D2563,'[1]2023-2025'!$A:$A,0))</f>
        <v>2023</v>
      </c>
      <c r="L2563" s="289"/>
      <c r="M2563" s="289"/>
      <c r="N2563" s="289"/>
      <c r="O2563" s="289" t="s">
        <v>2800</v>
      </c>
      <c r="P2563" s="289">
        <v>0</v>
      </c>
      <c r="Q2563" s="186">
        <f t="shared" ref="Q2563" si="444">SUM(S2563:AJ2563)</f>
        <v>3936301.64</v>
      </c>
      <c r="R2563" s="186">
        <f>SUM(S2563:AI2563)</f>
        <v>3919591.14</v>
      </c>
      <c r="S2563" s="433">
        <v>3919591.14</v>
      </c>
      <c r="T2563" s="433">
        <v>0</v>
      </c>
      <c r="U2563" s="433">
        <v>0</v>
      </c>
      <c r="V2563" s="433">
        <v>0</v>
      </c>
      <c r="W2563" s="433">
        <v>0</v>
      </c>
      <c r="X2563" s="433">
        <v>0</v>
      </c>
      <c r="Y2563" s="433">
        <v>0</v>
      </c>
      <c r="Z2563" s="433">
        <v>0</v>
      </c>
      <c r="AA2563" s="433">
        <v>0</v>
      </c>
      <c r="AB2563" s="433">
        <v>0</v>
      </c>
      <c r="AC2563" s="433">
        <v>0</v>
      </c>
      <c r="AD2563" s="433">
        <v>0</v>
      </c>
      <c r="AE2563" s="433">
        <v>0</v>
      </c>
      <c r="AF2563" s="433">
        <v>0</v>
      </c>
      <c r="AG2563" s="433">
        <v>0</v>
      </c>
      <c r="AH2563" s="433">
        <v>0</v>
      </c>
      <c r="AI2563" s="433">
        <v>0</v>
      </c>
      <c r="AJ2563" s="433">
        <v>16710.5</v>
      </c>
      <c r="AK2563" s="175"/>
      <c r="AL2563" s="175">
        <v>11147083.789999999</v>
      </c>
      <c r="AM2563" s="175">
        <v>18980043.609999999</v>
      </c>
      <c r="AN2563" s="175">
        <v>7832959.8200000003</v>
      </c>
    </row>
    <row r="2564" spans="1:40" s="128" customFormat="1" ht="20.3" customHeight="1" x14ac:dyDescent="0.35">
      <c r="A2564" s="256"/>
      <c r="B2564" s="170" t="s">
        <v>22</v>
      </c>
      <c r="C2564" s="293"/>
      <c r="D2564" s="296" t="s">
        <v>172</v>
      </c>
      <c r="E2564" s="287" t="e">
        <f>VLOOKUP(D2564,'[1]2023-2025'!$A:$G,7,0)</f>
        <v>#N/A</v>
      </c>
      <c r="F2564" s="287"/>
      <c r="G2564" s="287"/>
      <c r="H2564" s="288" t="e">
        <v>#N/A</v>
      </c>
      <c r="I2564" s="288" t="e">
        <v>#N/A</v>
      </c>
      <c r="J2564" s="288" t="e">
        <f>VLOOKUP(D2564,[1]Лист3!$A:$AK,37,0)</f>
        <v>#N/A</v>
      </c>
      <c r="K2564" s="289" t="e">
        <v>#N/A</v>
      </c>
      <c r="L2564" s="289"/>
      <c r="M2564" s="289"/>
      <c r="N2564" s="289"/>
      <c r="O2564" s="289" t="e">
        <v>#N/A</v>
      </c>
      <c r="P2564" s="289"/>
      <c r="Q2564" s="297">
        <f t="shared" ref="Q2564:AJ2564" si="445">SUM(Q2563:Q2563)</f>
        <v>3936301.64</v>
      </c>
      <c r="R2564" s="297">
        <f t="shared" si="445"/>
        <v>3919591.14</v>
      </c>
      <c r="S2564" s="297">
        <f t="shared" si="445"/>
        <v>3919591.14</v>
      </c>
      <c r="T2564" s="297">
        <f t="shared" si="445"/>
        <v>0</v>
      </c>
      <c r="U2564" s="297">
        <f t="shared" si="445"/>
        <v>0</v>
      </c>
      <c r="V2564" s="297">
        <f t="shared" si="445"/>
        <v>0</v>
      </c>
      <c r="W2564" s="297">
        <f t="shared" si="445"/>
        <v>0</v>
      </c>
      <c r="X2564" s="297">
        <f t="shared" si="445"/>
        <v>0</v>
      </c>
      <c r="Y2564" s="297">
        <f t="shared" si="445"/>
        <v>0</v>
      </c>
      <c r="Z2564" s="297">
        <f t="shared" si="445"/>
        <v>0</v>
      </c>
      <c r="AA2564" s="297">
        <f t="shared" si="445"/>
        <v>0</v>
      </c>
      <c r="AB2564" s="297">
        <f t="shared" si="445"/>
        <v>0</v>
      </c>
      <c r="AC2564" s="297">
        <f t="shared" si="445"/>
        <v>0</v>
      </c>
      <c r="AD2564" s="297">
        <f t="shared" si="445"/>
        <v>0</v>
      </c>
      <c r="AE2564" s="297">
        <f t="shared" si="445"/>
        <v>0</v>
      </c>
      <c r="AF2564" s="297">
        <f t="shared" si="445"/>
        <v>0</v>
      </c>
      <c r="AG2564" s="297">
        <f t="shared" si="445"/>
        <v>0</v>
      </c>
      <c r="AH2564" s="297">
        <f t="shared" si="445"/>
        <v>0</v>
      </c>
      <c r="AI2564" s="297">
        <f t="shared" si="445"/>
        <v>0</v>
      </c>
      <c r="AJ2564" s="297">
        <f t="shared" si="445"/>
        <v>16710.5</v>
      </c>
      <c r="AK2564" s="175"/>
      <c r="AL2564" s="175" t="e">
        <v>#N/A</v>
      </c>
      <c r="AM2564" s="175" t="e">
        <v>#N/A</v>
      </c>
      <c r="AN2564" s="175" t="e">
        <v>#N/A</v>
      </c>
    </row>
    <row r="2565" spans="1:40" s="128" customFormat="1" ht="20.3" customHeight="1" x14ac:dyDescent="0.35">
      <c r="A2565" s="256"/>
      <c r="B2565" s="309" t="s">
        <v>34</v>
      </c>
      <c r="C2565" s="309"/>
      <c r="D2565" s="296" t="s">
        <v>172</v>
      </c>
      <c r="E2565" s="287" t="e">
        <f>VLOOKUP(D2565,'[1]2023-2025'!$A:$G,7,0)</f>
        <v>#N/A</v>
      </c>
      <c r="F2565" s="287"/>
      <c r="G2565" s="287"/>
      <c r="H2565" s="288" t="e">
        <v>#N/A</v>
      </c>
      <c r="I2565" s="288" t="e">
        <v>#N/A</v>
      </c>
      <c r="J2565" s="288" t="e">
        <f>VLOOKUP(D2565,[1]Лист3!$A:$AK,37,0)</f>
        <v>#N/A</v>
      </c>
      <c r="K2565" s="289" t="e">
        <v>#N/A</v>
      </c>
      <c r="L2565" s="289"/>
      <c r="M2565" s="289"/>
      <c r="N2565" s="289"/>
      <c r="O2565" s="289" t="e">
        <v>#N/A</v>
      </c>
      <c r="P2565" s="289"/>
      <c r="Q2565" s="297">
        <f t="shared" ref="Q2565:AJ2565" si="446">Q2561+Q2564</f>
        <v>16834184.700000003</v>
      </c>
      <c r="R2565" s="297">
        <f t="shared" si="446"/>
        <v>16556079.539999999</v>
      </c>
      <c r="S2565" s="297">
        <f t="shared" si="446"/>
        <v>3919591.14</v>
      </c>
      <c r="T2565" s="297">
        <f t="shared" si="446"/>
        <v>0</v>
      </c>
      <c r="U2565" s="297">
        <f t="shared" si="446"/>
        <v>0</v>
      </c>
      <c r="V2565" s="297">
        <f t="shared" si="446"/>
        <v>0</v>
      </c>
      <c r="W2565" s="297">
        <f t="shared" si="446"/>
        <v>0</v>
      </c>
      <c r="X2565" s="297">
        <f t="shared" si="446"/>
        <v>0</v>
      </c>
      <c r="Y2565" s="297">
        <f t="shared" si="446"/>
        <v>0</v>
      </c>
      <c r="Z2565" s="297">
        <f t="shared" si="446"/>
        <v>0</v>
      </c>
      <c r="AA2565" s="297">
        <f t="shared" si="446"/>
        <v>9628676.0399999991</v>
      </c>
      <c r="AB2565" s="297">
        <f t="shared" si="446"/>
        <v>1745892.7999999998</v>
      </c>
      <c r="AC2565" s="297">
        <f t="shared" si="446"/>
        <v>1261919.56</v>
      </c>
      <c r="AD2565" s="297">
        <f t="shared" si="446"/>
        <v>0</v>
      </c>
      <c r="AE2565" s="297">
        <f t="shared" si="446"/>
        <v>0</v>
      </c>
      <c r="AF2565" s="297">
        <f t="shared" si="446"/>
        <v>0</v>
      </c>
      <c r="AG2565" s="297">
        <f t="shared" si="446"/>
        <v>0</v>
      </c>
      <c r="AH2565" s="297">
        <f t="shared" si="446"/>
        <v>0</v>
      </c>
      <c r="AI2565" s="297">
        <f t="shared" si="446"/>
        <v>0</v>
      </c>
      <c r="AJ2565" s="297">
        <f t="shared" si="446"/>
        <v>278105.16000000003</v>
      </c>
      <c r="AK2565" s="175"/>
      <c r="AL2565" s="175" t="e">
        <v>#N/A</v>
      </c>
      <c r="AM2565" s="175" t="e">
        <v>#N/A</v>
      </c>
      <c r="AN2565" s="175" t="e">
        <v>#N/A</v>
      </c>
    </row>
    <row r="2566" spans="1:40" s="128" customFormat="1" ht="20.3" customHeight="1" x14ac:dyDescent="0.35">
      <c r="A2566" s="256"/>
      <c r="B2566" s="298"/>
      <c r="C2566" s="275"/>
      <c r="D2566" s="275"/>
      <c r="E2566" s="287">
        <f>VLOOKUP(D2566,'[1]2023-2025'!$A:$G,7,0)</f>
        <v>0</v>
      </c>
      <c r="F2566" s="301"/>
      <c r="G2566" s="301"/>
      <c r="H2566" s="302" t="e">
        <v>#N/A</v>
      </c>
      <c r="I2566" s="288" t="e">
        <v>#N/A</v>
      </c>
      <c r="J2566" s="288" t="e">
        <f>VLOOKUP(D2566,[1]Лист3!$A:$AK,37,0)</f>
        <v>#N/A</v>
      </c>
      <c r="K2566" s="303" t="e">
        <v>#N/A</v>
      </c>
      <c r="L2566" s="303"/>
      <c r="M2566" s="303"/>
      <c r="N2566" s="303"/>
      <c r="O2566" s="303" t="e">
        <v>#N/A</v>
      </c>
      <c r="P2566" s="303"/>
      <c r="Q2566" s="275"/>
      <c r="R2566" s="275"/>
      <c r="S2566" s="277"/>
      <c r="T2566" s="277"/>
      <c r="U2566" s="277"/>
      <c r="V2566" s="277"/>
      <c r="W2566" s="277"/>
      <c r="X2566" s="277" t="s">
        <v>2950</v>
      </c>
      <c r="Y2566" s="277"/>
      <c r="Z2566" s="277"/>
      <c r="AA2566" s="277"/>
      <c r="AB2566" s="277"/>
      <c r="AC2566" s="277"/>
      <c r="AD2566" s="277"/>
      <c r="AE2566" s="277"/>
      <c r="AF2566" s="277"/>
      <c r="AG2566" s="277"/>
      <c r="AH2566" s="277"/>
      <c r="AI2566" s="277"/>
      <c r="AJ2566" s="304"/>
      <c r="AK2566" s="175"/>
      <c r="AL2566" s="175" t="e">
        <v>#N/A</v>
      </c>
      <c r="AM2566" s="175" t="e">
        <v>#N/A</v>
      </c>
      <c r="AN2566" s="175" t="e">
        <v>#N/A</v>
      </c>
    </row>
    <row r="2567" spans="1:40" s="128" customFormat="1" ht="20.3" customHeight="1" x14ac:dyDescent="0.35">
      <c r="A2567" s="256"/>
      <c r="B2567" s="298"/>
      <c r="C2567" s="311"/>
      <c r="D2567" s="311"/>
      <c r="E2567" s="287">
        <f>VLOOKUP(D2567,'[1]2023-2025'!$A:$G,7,0)</f>
        <v>0</v>
      </c>
      <c r="F2567" s="287"/>
      <c r="G2567" s="287"/>
      <c r="H2567" s="288" t="e">
        <v>#N/A</v>
      </c>
      <c r="I2567" s="288" t="e">
        <v>#N/A</v>
      </c>
      <c r="J2567" s="288" t="e">
        <f>VLOOKUP(D2567,[1]Лист3!$A:$AK,37,0)</f>
        <v>#N/A</v>
      </c>
      <c r="K2567" s="289" t="e">
        <v>#N/A</v>
      </c>
      <c r="L2567" s="289"/>
      <c r="M2567" s="289"/>
      <c r="N2567" s="289"/>
      <c r="O2567" s="289" t="e">
        <v>#N/A</v>
      </c>
      <c r="P2567" s="289"/>
      <c r="Q2567" s="311"/>
      <c r="R2567" s="311"/>
      <c r="S2567" s="316"/>
      <c r="T2567" s="316"/>
      <c r="U2567" s="316"/>
      <c r="V2567" s="316"/>
      <c r="W2567" s="316"/>
      <c r="X2567" s="316" t="s">
        <v>4637</v>
      </c>
      <c r="Y2567" s="316"/>
      <c r="Z2567" s="316"/>
      <c r="AA2567" s="316"/>
      <c r="AB2567" s="316"/>
      <c r="AC2567" s="316"/>
      <c r="AD2567" s="316"/>
      <c r="AE2567" s="316"/>
      <c r="AF2567" s="316"/>
      <c r="AG2567" s="316"/>
      <c r="AH2567" s="316"/>
      <c r="AI2567" s="316"/>
      <c r="AJ2567" s="304"/>
      <c r="AK2567" s="175"/>
      <c r="AL2567" s="175" t="e">
        <v>#N/A</v>
      </c>
      <c r="AM2567" s="175" t="e">
        <v>#N/A</v>
      </c>
      <c r="AN2567" s="175" t="e">
        <v>#N/A</v>
      </c>
    </row>
    <row r="2568" spans="1:40" s="128" customFormat="1" ht="20.3" customHeight="1" x14ac:dyDescent="0.35">
      <c r="A2568" s="256">
        <v>2024</v>
      </c>
      <c r="B2568" s="184">
        <f>B2563+1</f>
        <v>1119</v>
      </c>
      <c r="C2568" s="286" t="s">
        <v>1153</v>
      </c>
      <c r="D2568" s="184">
        <v>44904</v>
      </c>
      <c r="E2568" s="287">
        <f>VLOOKUP(D2568,'[1]2023-2025'!$A:$G,7,0)</f>
        <v>2024</v>
      </c>
      <c r="F2568" s="287"/>
      <c r="G2568" s="287" t="s">
        <v>1899</v>
      </c>
      <c r="H2568" s="288">
        <f>INDEX('[1]2023-2025'!$AK:$AK,MATCH(D2568,'[1]2023-2025'!$A:$A,0))</f>
        <v>44973</v>
      </c>
      <c r="I2568" s="288" t="e">
        <v>#N/A</v>
      </c>
      <c r="J2568" s="288" t="e">
        <f>VLOOKUP(D2568,[1]Лист3!$A:$AK,37,0)</f>
        <v>#N/A</v>
      </c>
      <c r="K2568" s="289">
        <f>INDEX('[1]2023-2025'!$G:$G,MATCH(D2568,'[1]2023-2025'!$A:$A,0))</f>
        <v>2024</v>
      </c>
      <c r="L2568" s="289"/>
      <c r="M2568" s="289"/>
      <c r="N2568" s="289"/>
      <c r="O2568" s="289" t="e">
        <v>#N/A</v>
      </c>
      <c r="P2568" s="289" t="e">
        <v>#N/A</v>
      </c>
      <c r="Q2568" s="186">
        <f t="shared" ref="Q2568:Q2597" si="447">SUM(S2568:AJ2568)</f>
        <v>5830269.8700000001</v>
      </c>
      <c r="R2568" s="186">
        <f t="shared" ref="R2568:R2595" si="448">SUM(S2568:AI2568)</f>
        <v>5728920.4699999997</v>
      </c>
      <c r="S2568" s="433">
        <v>2459143.56</v>
      </c>
      <c r="T2568" s="433">
        <v>0</v>
      </c>
      <c r="U2568" s="433">
        <v>0</v>
      </c>
      <c r="V2568" s="433">
        <v>0</v>
      </c>
      <c r="W2568" s="433">
        <v>0</v>
      </c>
      <c r="X2568" s="433">
        <v>143237.68</v>
      </c>
      <c r="Y2568" s="433">
        <v>0</v>
      </c>
      <c r="Z2568" s="433">
        <v>0</v>
      </c>
      <c r="AA2568" s="433">
        <v>0</v>
      </c>
      <c r="AB2568" s="433">
        <v>0</v>
      </c>
      <c r="AC2568" s="433">
        <v>3060821.4699999997</v>
      </c>
      <c r="AD2568" s="433">
        <v>0</v>
      </c>
      <c r="AE2568" s="433">
        <v>0</v>
      </c>
      <c r="AF2568" s="433">
        <v>0</v>
      </c>
      <c r="AG2568" s="433">
        <v>65717.759999999995</v>
      </c>
      <c r="AH2568" s="433">
        <v>0</v>
      </c>
      <c r="AI2568" s="433">
        <v>0</v>
      </c>
      <c r="AJ2568" s="433">
        <v>101349.4</v>
      </c>
      <c r="AK2568" s="175"/>
      <c r="AL2568" s="175">
        <v>5534391.5799999982</v>
      </c>
      <c r="AM2568" s="175">
        <v>11364661.449999999</v>
      </c>
      <c r="AN2568" s="175">
        <v>5830269.870000001</v>
      </c>
    </row>
    <row r="2569" spans="1:40" s="128" customFormat="1" ht="20.3" customHeight="1" x14ac:dyDescent="0.35">
      <c r="A2569" s="256">
        <v>2024</v>
      </c>
      <c r="B2569" s="184">
        <f t="shared" ref="B2569:B2596" si="449">B2568+1</f>
        <v>1120</v>
      </c>
      <c r="C2569" s="286" t="s">
        <v>1154</v>
      </c>
      <c r="D2569" s="184">
        <v>44905</v>
      </c>
      <c r="E2569" s="287">
        <f>VLOOKUP(D2569,'[1]2023-2025'!$A:$G,7,0)</f>
        <v>2024</v>
      </c>
      <c r="F2569" s="287"/>
      <c r="G2569" s="287" t="s">
        <v>1899</v>
      </c>
      <c r="H2569" s="288">
        <f>INDEX('[1]2023-2025'!$AK:$AK,MATCH(D2569,'[1]2023-2025'!$A:$A,0))</f>
        <v>44973</v>
      </c>
      <c r="I2569" s="288" t="e">
        <v>#N/A</v>
      </c>
      <c r="J2569" s="288" t="e">
        <f>VLOOKUP(D2569,[1]Лист3!$A:$AK,37,0)</f>
        <v>#N/A</v>
      </c>
      <c r="K2569" s="289">
        <f>INDEX('[1]2023-2025'!$G:$G,MATCH(D2569,'[1]2023-2025'!$A:$A,0))</f>
        <v>2024</v>
      </c>
      <c r="L2569" s="289"/>
      <c r="M2569" s="289"/>
      <c r="N2569" s="289"/>
      <c r="O2569" s="289" t="e">
        <v>#N/A</v>
      </c>
      <c r="P2569" s="289" t="e">
        <v>#N/A</v>
      </c>
      <c r="Q2569" s="186">
        <f t="shared" si="447"/>
        <v>6241880.3599999994</v>
      </c>
      <c r="R2569" s="186">
        <f>SUM(S2569:AI2569)</f>
        <v>6141167.5799999991</v>
      </c>
      <c r="S2569" s="433">
        <v>2668017.73</v>
      </c>
      <c r="T2569" s="433">
        <v>0</v>
      </c>
      <c r="U2569" s="433">
        <v>0</v>
      </c>
      <c r="V2569" s="433">
        <v>0</v>
      </c>
      <c r="W2569" s="433">
        <v>0</v>
      </c>
      <c r="X2569" s="433">
        <v>157795.63</v>
      </c>
      <c r="Y2569" s="433">
        <v>0</v>
      </c>
      <c r="Z2569" s="433">
        <v>0</v>
      </c>
      <c r="AA2569" s="433">
        <v>0</v>
      </c>
      <c r="AB2569" s="433">
        <v>0</v>
      </c>
      <c r="AC2569" s="433">
        <v>3249475.2699999996</v>
      </c>
      <c r="AD2569" s="433">
        <v>0</v>
      </c>
      <c r="AE2569" s="433">
        <v>0</v>
      </c>
      <c r="AF2569" s="433">
        <v>0</v>
      </c>
      <c r="AG2569" s="433">
        <v>65878.95</v>
      </c>
      <c r="AH2569" s="433">
        <v>0</v>
      </c>
      <c r="AI2569" s="433">
        <v>0</v>
      </c>
      <c r="AJ2569" s="433">
        <v>100712.78</v>
      </c>
      <c r="AK2569" s="175"/>
      <c r="AL2569" s="175">
        <v>5123271.4400000004</v>
      </c>
      <c r="AM2569" s="175">
        <v>11365151.800000001</v>
      </c>
      <c r="AN2569" s="175">
        <v>6241880.3600000003</v>
      </c>
    </row>
    <row r="2570" spans="1:40" s="128" customFormat="1" ht="20.3" customHeight="1" x14ac:dyDescent="0.35">
      <c r="A2570" s="256">
        <v>2024</v>
      </c>
      <c r="B2570" s="184">
        <f t="shared" si="449"/>
        <v>1121</v>
      </c>
      <c r="C2570" s="286" t="s">
        <v>1156</v>
      </c>
      <c r="D2570" s="184">
        <v>44907</v>
      </c>
      <c r="E2570" s="287">
        <f>VLOOKUP(D2570,'[1]2023-2025'!$A:$G,7,0)</f>
        <v>2024</v>
      </c>
      <c r="F2570" s="287"/>
      <c r="G2570" s="287" t="s">
        <v>1899</v>
      </c>
      <c r="H2570" s="288">
        <f>INDEX('[1]2023-2025'!$AK:$AK,MATCH(D2570,'[1]2023-2025'!$A:$A,0))</f>
        <v>0</v>
      </c>
      <c r="I2570" s="288" t="e">
        <v>#N/A</v>
      </c>
      <c r="J2570" s="288" t="e">
        <f>VLOOKUP(D2570,[1]Лист3!$A:$AK,37,0)</f>
        <v>#N/A</v>
      </c>
      <c r="K2570" s="289">
        <f>INDEX('[1]2023-2025'!$G:$G,MATCH(D2570,'[1]2023-2025'!$A:$A,0))</f>
        <v>2024</v>
      </c>
      <c r="L2570" s="289"/>
      <c r="M2570" s="289"/>
      <c r="N2570" s="289"/>
      <c r="O2570" s="289" t="e">
        <v>#N/A</v>
      </c>
      <c r="P2570" s="289" t="e">
        <v>#N/A</v>
      </c>
      <c r="Q2570" s="186">
        <f t="shared" si="447"/>
        <v>2194554.29</v>
      </c>
      <c r="R2570" s="186">
        <f t="shared" si="448"/>
        <v>2160744.2600000002</v>
      </c>
      <c r="S2570" s="433">
        <v>2160744.2600000002</v>
      </c>
      <c r="T2570" s="433">
        <v>0</v>
      </c>
      <c r="U2570" s="433">
        <v>0</v>
      </c>
      <c r="V2570" s="433">
        <v>0</v>
      </c>
      <c r="W2570" s="433">
        <v>0</v>
      </c>
      <c r="X2570" s="433">
        <v>0</v>
      </c>
      <c r="Y2570" s="433">
        <v>0</v>
      </c>
      <c r="Z2570" s="433">
        <v>0</v>
      </c>
      <c r="AA2570" s="433">
        <v>0</v>
      </c>
      <c r="AB2570" s="433">
        <v>0</v>
      </c>
      <c r="AC2570" s="433">
        <v>0</v>
      </c>
      <c r="AD2570" s="433">
        <v>0</v>
      </c>
      <c r="AE2570" s="433">
        <v>0</v>
      </c>
      <c r="AF2570" s="433">
        <v>0</v>
      </c>
      <c r="AG2570" s="433">
        <v>0</v>
      </c>
      <c r="AH2570" s="433">
        <v>0</v>
      </c>
      <c r="AI2570" s="433">
        <v>0</v>
      </c>
      <c r="AJ2570" s="433">
        <v>33810.03</v>
      </c>
      <c r="AK2570" s="175"/>
      <c r="AL2570" s="175">
        <v>4369606.93</v>
      </c>
      <c r="AM2570" s="175">
        <v>10344038.93</v>
      </c>
      <c r="AN2570" s="175">
        <v>5974432</v>
      </c>
    </row>
    <row r="2571" spans="1:40" s="7" customFormat="1" ht="20.3" customHeight="1" x14ac:dyDescent="0.35">
      <c r="A2571" s="256">
        <v>2024</v>
      </c>
      <c r="B2571" s="184">
        <f t="shared" si="449"/>
        <v>1122</v>
      </c>
      <c r="C2571" s="286" t="s">
        <v>3535</v>
      </c>
      <c r="D2571" s="184">
        <v>44993</v>
      </c>
      <c r="E2571" s="287"/>
      <c r="F2571" s="287"/>
      <c r="G2571" s="287"/>
      <c r="H2571" s="288"/>
      <c r="I2571" s="288"/>
      <c r="J2571" s="288"/>
      <c r="K2571" s="289"/>
      <c r="L2571" s="289"/>
      <c r="M2571" s="289"/>
      <c r="N2571" s="289"/>
      <c r="O2571" s="289"/>
      <c r="P2571" s="289"/>
      <c r="Q2571" s="186">
        <f t="shared" si="447"/>
        <v>1526525.14</v>
      </c>
      <c r="R2571" s="186">
        <f t="shared" si="448"/>
        <v>1496993.3199999998</v>
      </c>
      <c r="S2571" s="433">
        <v>0</v>
      </c>
      <c r="T2571" s="433">
        <v>0</v>
      </c>
      <c r="U2571" s="433">
        <v>0</v>
      </c>
      <c r="V2571" s="433">
        <v>0</v>
      </c>
      <c r="W2571" s="433">
        <v>0</v>
      </c>
      <c r="X2571" s="433">
        <v>55637.539999999994</v>
      </c>
      <c r="Y2571" s="433">
        <v>0</v>
      </c>
      <c r="Z2571" s="433">
        <v>0</v>
      </c>
      <c r="AA2571" s="433">
        <v>0</v>
      </c>
      <c r="AB2571" s="433">
        <v>0</v>
      </c>
      <c r="AC2571" s="433">
        <v>1441355.7799999998</v>
      </c>
      <c r="AD2571" s="433">
        <v>0</v>
      </c>
      <c r="AE2571" s="433">
        <v>0</v>
      </c>
      <c r="AF2571" s="433">
        <v>0</v>
      </c>
      <c r="AG2571" s="433">
        <v>0</v>
      </c>
      <c r="AH2571" s="433">
        <v>0</v>
      </c>
      <c r="AI2571" s="433">
        <v>0</v>
      </c>
      <c r="AJ2571" s="433">
        <v>29531.82</v>
      </c>
      <c r="AK2571" s="175"/>
      <c r="AL2571" s="175">
        <v>960345.03000000026</v>
      </c>
      <c r="AM2571" s="175">
        <v>3176631.75</v>
      </c>
      <c r="AN2571" s="175">
        <v>2216286.7199999997</v>
      </c>
    </row>
    <row r="2572" spans="1:40" s="128" customFormat="1" ht="20.3" customHeight="1" x14ac:dyDescent="0.35">
      <c r="A2572" s="256">
        <v>2024</v>
      </c>
      <c r="B2572" s="184">
        <f>B2571+1</f>
        <v>1123</v>
      </c>
      <c r="C2572" s="286" t="s">
        <v>1166</v>
      </c>
      <c r="D2572" s="184">
        <v>44996</v>
      </c>
      <c r="E2572" s="287" t="e">
        <f>VLOOKUP(D2572,'[1]2023-2025'!$A:$G,7,0)</f>
        <v>#N/A</v>
      </c>
      <c r="F2572" s="287"/>
      <c r="G2572" s="287" t="s">
        <v>1899</v>
      </c>
      <c r="H2572" s="288" t="e">
        <f>INDEX('[1]2023-2025'!$AK:$AK,MATCH(D2572,'[1]2023-2025'!$A:$A,0))</f>
        <v>#N/A</v>
      </c>
      <c r="I2572" s="288" t="e">
        <v>#N/A</v>
      </c>
      <c r="J2572" s="288" t="e">
        <f>VLOOKUP(D2572,[1]Лист3!$A:$AK,37,0)</f>
        <v>#N/A</v>
      </c>
      <c r="K2572" s="289" t="e">
        <f>INDEX('[1]2023-2025'!$G:$G,MATCH(D2572,'[1]2023-2025'!$A:$A,0))</f>
        <v>#N/A</v>
      </c>
      <c r="L2572" s="289"/>
      <c r="M2572" s="289"/>
      <c r="N2572" s="289"/>
      <c r="O2572" s="289" t="e">
        <v>#N/A</v>
      </c>
      <c r="P2572" s="289" t="e">
        <v>#N/A</v>
      </c>
      <c r="Q2572" s="186">
        <f t="shared" si="447"/>
        <v>244008.22999999998</v>
      </c>
      <c r="R2572" s="186">
        <f t="shared" si="448"/>
        <v>244008.22999999998</v>
      </c>
      <c r="S2572" s="433">
        <v>0</v>
      </c>
      <c r="T2572" s="433">
        <v>0</v>
      </c>
      <c r="U2572" s="433">
        <v>0</v>
      </c>
      <c r="V2572" s="433">
        <v>0</v>
      </c>
      <c r="W2572" s="433">
        <v>0</v>
      </c>
      <c r="X2572" s="433">
        <v>0</v>
      </c>
      <c r="Y2572" s="433">
        <v>0</v>
      </c>
      <c r="Z2572" s="433">
        <v>0</v>
      </c>
      <c r="AA2572" s="433">
        <v>0</v>
      </c>
      <c r="AB2572" s="433">
        <v>0</v>
      </c>
      <c r="AC2572" s="433">
        <v>0</v>
      </c>
      <c r="AD2572" s="433">
        <v>0</v>
      </c>
      <c r="AE2572" s="433">
        <v>0</v>
      </c>
      <c r="AF2572" s="433">
        <v>0</v>
      </c>
      <c r="AG2572" s="433">
        <v>244008.22999999998</v>
      </c>
      <c r="AH2572" s="433">
        <v>0</v>
      </c>
      <c r="AI2572" s="433">
        <v>0</v>
      </c>
      <c r="AJ2572" s="433">
        <v>0</v>
      </c>
      <c r="AK2572" s="175"/>
      <c r="AL2572" s="175">
        <v>16487678.549999999</v>
      </c>
      <c r="AM2572" s="175">
        <v>16731686.779999999</v>
      </c>
      <c r="AN2572" s="175">
        <v>244008.23</v>
      </c>
    </row>
    <row r="2573" spans="1:40" s="128" customFormat="1" ht="20.3" customHeight="1" x14ac:dyDescent="0.35">
      <c r="A2573" s="256">
        <v>2024</v>
      </c>
      <c r="B2573" s="184">
        <f t="shared" si="449"/>
        <v>1124</v>
      </c>
      <c r="C2573" s="286" t="s">
        <v>3449</v>
      </c>
      <c r="D2573" s="184">
        <v>44999</v>
      </c>
      <c r="E2573" s="287"/>
      <c r="F2573" s="287"/>
      <c r="G2573" s="287"/>
      <c r="H2573" s="288"/>
      <c r="I2573" s="288"/>
      <c r="J2573" s="288"/>
      <c r="K2573" s="289"/>
      <c r="L2573" s="289"/>
      <c r="M2573" s="289"/>
      <c r="N2573" s="289"/>
      <c r="O2573" s="289"/>
      <c r="P2573" s="289"/>
      <c r="Q2573" s="186">
        <f t="shared" si="447"/>
        <v>2728098.5700000003</v>
      </c>
      <c r="R2573" s="186">
        <f t="shared" si="448"/>
        <v>2670845.6</v>
      </c>
      <c r="S2573" s="433">
        <v>0</v>
      </c>
      <c r="T2573" s="433">
        <v>0</v>
      </c>
      <c r="U2573" s="433">
        <v>0</v>
      </c>
      <c r="V2573" s="433">
        <v>0</v>
      </c>
      <c r="W2573" s="433">
        <v>0</v>
      </c>
      <c r="X2573" s="433">
        <v>0</v>
      </c>
      <c r="Y2573" s="433">
        <v>0</v>
      </c>
      <c r="Z2573" s="433">
        <v>0</v>
      </c>
      <c r="AA2573" s="433">
        <v>0</v>
      </c>
      <c r="AB2573" s="433">
        <v>0</v>
      </c>
      <c r="AC2573" s="433">
        <v>2670845.6</v>
      </c>
      <c r="AD2573" s="433">
        <v>0</v>
      </c>
      <c r="AE2573" s="433">
        <v>0</v>
      </c>
      <c r="AF2573" s="433">
        <v>0</v>
      </c>
      <c r="AG2573" s="433">
        <v>0</v>
      </c>
      <c r="AH2573" s="433">
        <v>0</v>
      </c>
      <c r="AI2573" s="433">
        <v>0</v>
      </c>
      <c r="AJ2573" s="433">
        <v>57252.97</v>
      </c>
      <c r="AK2573" s="175"/>
      <c r="AL2573" s="175">
        <v>5772476.1800000006</v>
      </c>
      <c r="AM2573" s="175">
        <v>11300956.73</v>
      </c>
      <c r="AN2573" s="175">
        <v>5528480.5499999998</v>
      </c>
    </row>
    <row r="2574" spans="1:40" s="128" customFormat="1" ht="20.3" customHeight="1" x14ac:dyDescent="0.35">
      <c r="A2574" s="256">
        <v>2024</v>
      </c>
      <c r="B2574" s="184">
        <f>B2573+1</f>
        <v>1125</v>
      </c>
      <c r="C2574" s="286" t="s">
        <v>1524</v>
      </c>
      <c r="D2574" s="184">
        <v>45011</v>
      </c>
      <c r="E2574" s="287" t="e">
        <f>VLOOKUP(D2574,'[1]2023-2025'!$A:$G,7,0)</f>
        <v>#N/A</v>
      </c>
      <c r="F2574" s="287"/>
      <c r="G2574" s="287" t="s">
        <v>1899</v>
      </c>
      <c r="H2574" s="288" t="e">
        <f>INDEX('[1]2023-2025'!$AK:$AK,MATCH(D2574,'[1]2023-2025'!$A:$A,0))</f>
        <v>#N/A</v>
      </c>
      <c r="I2574" s="288" t="e">
        <v>#N/A</v>
      </c>
      <c r="J2574" s="288" t="e">
        <f>VLOOKUP(D2574,[1]Лист3!$A:$AK,37,0)</f>
        <v>#N/A</v>
      </c>
      <c r="K2574" s="289" t="e">
        <f>INDEX('[1]2023-2025'!$G:$G,MATCH(D2574,'[1]2023-2025'!$A:$A,0))</f>
        <v>#N/A</v>
      </c>
      <c r="L2574" s="289"/>
      <c r="M2574" s="289"/>
      <c r="N2574" s="289"/>
      <c r="O2574" s="289" t="e">
        <v>#N/A</v>
      </c>
      <c r="P2574" s="289" t="e">
        <v>#N/A</v>
      </c>
      <c r="Q2574" s="186">
        <f t="shared" si="447"/>
        <v>475193.08999999997</v>
      </c>
      <c r="R2574" s="186">
        <f t="shared" si="448"/>
        <v>465225.05</v>
      </c>
      <c r="S2574" s="433">
        <v>0</v>
      </c>
      <c r="T2574" s="433">
        <v>0</v>
      </c>
      <c r="U2574" s="433">
        <v>0</v>
      </c>
      <c r="V2574" s="433">
        <v>232006.07</v>
      </c>
      <c r="W2574" s="433">
        <v>0</v>
      </c>
      <c r="X2574" s="433">
        <v>0</v>
      </c>
      <c r="Y2574" s="433">
        <v>0</v>
      </c>
      <c r="Z2574" s="433">
        <v>0</v>
      </c>
      <c r="AA2574" s="433">
        <v>0</v>
      </c>
      <c r="AB2574" s="433">
        <v>233218.97999999998</v>
      </c>
      <c r="AC2574" s="433">
        <v>0</v>
      </c>
      <c r="AD2574" s="433">
        <v>0</v>
      </c>
      <c r="AE2574" s="433">
        <v>0</v>
      </c>
      <c r="AF2574" s="433">
        <v>0</v>
      </c>
      <c r="AG2574" s="433">
        <v>0</v>
      </c>
      <c r="AH2574" s="433">
        <v>0</v>
      </c>
      <c r="AI2574" s="433">
        <v>0</v>
      </c>
      <c r="AJ2574" s="433">
        <v>9968.0400000000009</v>
      </c>
      <c r="AK2574" s="175"/>
      <c r="AL2574" s="175">
        <v>10024888.76</v>
      </c>
      <c r="AM2574" s="175">
        <v>10500081.85</v>
      </c>
      <c r="AN2574" s="175">
        <v>475193.08999999997</v>
      </c>
    </row>
    <row r="2575" spans="1:40" s="128" customFormat="1" ht="20.3" customHeight="1" x14ac:dyDescent="0.35">
      <c r="A2575" s="256">
        <v>2024</v>
      </c>
      <c r="B2575" s="184">
        <f t="shared" si="449"/>
        <v>1126</v>
      </c>
      <c r="C2575" s="286" t="s">
        <v>1525</v>
      </c>
      <c r="D2575" s="184">
        <v>45012</v>
      </c>
      <c r="E2575" s="287" t="e">
        <f>VLOOKUP(D2575,'[1]2023-2025'!$A:$G,7,0)</f>
        <v>#N/A</v>
      </c>
      <c r="F2575" s="287"/>
      <c r="G2575" s="287" t="s">
        <v>1899</v>
      </c>
      <c r="H2575" s="288" t="e">
        <f>INDEX('[1]2023-2025'!$AK:$AK,MATCH(D2575,'[1]2023-2025'!$A:$A,0))</f>
        <v>#N/A</v>
      </c>
      <c r="I2575" s="288" t="e">
        <v>#N/A</v>
      </c>
      <c r="J2575" s="288" t="e">
        <f>VLOOKUP(D2575,[1]Лист3!$A:$AK,37,0)</f>
        <v>#N/A</v>
      </c>
      <c r="K2575" s="289" t="e">
        <f>INDEX('[1]2023-2025'!$G:$G,MATCH(D2575,'[1]2023-2025'!$A:$A,0))</f>
        <v>#N/A</v>
      </c>
      <c r="L2575" s="289"/>
      <c r="M2575" s="289"/>
      <c r="N2575" s="289"/>
      <c r="O2575" s="289" t="e">
        <v>#N/A</v>
      </c>
      <c r="P2575" s="289" t="e">
        <v>#N/A</v>
      </c>
      <c r="Q2575" s="186">
        <f t="shared" si="447"/>
        <v>1745759.77</v>
      </c>
      <c r="R2575" s="186">
        <f t="shared" si="448"/>
        <v>1710521.17</v>
      </c>
      <c r="S2575" s="433">
        <v>922069.57</v>
      </c>
      <c r="T2575" s="433">
        <v>0</v>
      </c>
      <c r="U2575" s="433">
        <v>0</v>
      </c>
      <c r="V2575" s="433">
        <v>192939.13</v>
      </c>
      <c r="W2575" s="433">
        <v>304493.98</v>
      </c>
      <c r="X2575" s="433">
        <v>240546.91999999998</v>
      </c>
      <c r="Y2575" s="433">
        <v>0</v>
      </c>
      <c r="Z2575" s="433">
        <v>0</v>
      </c>
      <c r="AA2575" s="433">
        <v>0</v>
      </c>
      <c r="AB2575" s="433">
        <v>0</v>
      </c>
      <c r="AC2575" s="433">
        <v>0</v>
      </c>
      <c r="AD2575" s="433">
        <v>0</v>
      </c>
      <c r="AE2575" s="433">
        <v>0</v>
      </c>
      <c r="AF2575" s="433">
        <v>0</v>
      </c>
      <c r="AG2575" s="433">
        <v>50471.57</v>
      </c>
      <c r="AH2575" s="433">
        <v>0</v>
      </c>
      <c r="AI2575" s="433">
        <v>0</v>
      </c>
      <c r="AJ2575" s="433">
        <v>35238.6</v>
      </c>
      <c r="AK2575" s="175"/>
      <c r="AL2575" s="175">
        <v>8700896.8499999996</v>
      </c>
      <c r="AM2575" s="175">
        <v>10446656.619999999</v>
      </c>
      <c r="AN2575" s="175">
        <v>1745759.77</v>
      </c>
    </row>
    <row r="2576" spans="1:40" s="128" customFormat="1" ht="20.3" customHeight="1" x14ac:dyDescent="0.35">
      <c r="A2576" s="256">
        <v>2024</v>
      </c>
      <c r="B2576" s="184">
        <f t="shared" si="449"/>
        <v>1127</v>
      </c>
      <c r="C2576" s="286" t="s">
        <v>1526</v>
      </c>
      <c r="D2576" s="184">
        <v>45020</v>
      </c>
      <c r="E2576" s="287" t="e">
        <f>VLOOKUP(D2576,'[1]2023-2025'!$A:$G,7,0)</f>
        <v>#N/A</v>
      </c>
      <c r="F2576" s="287"/>
      <c r="G2576" s="287" t="s">
        <v>1899</v>
      </c>
      <c r="H2576" s="288" t="e">
        <f>INDEX('[1]2023-2025'!$AK:$AK,MATCH(D2576,'[1]2023-2025'!$A:$A,0))</f>
        <v>#N/A</v>
      </c>
      <c r="I2576" s="288" t="e">
        <v>#N/A</v>
      </c>
      <c r="J2576" s="288" t="e">
        <f>VLOOKUP(D2576,[1]Лист3!$A:$AK,37,0)</f>
        <v>#N/A</v>
      </c>
      <c r="K2576" s="289" t="e">
        <f>INDEX('[1]2023-2025'!$G:$G,MATCH(D2576,'[1]2023-2025'!$A:$A,0))</f>
        <v>#N/A</v>
      </c>
      <c r="L2576" s="289"/>
      <c r="M2576" s="289"/>
      <c r="N2576" s="289"/>
      <c r="O2576" s="289" t="e">
        <v>#N/A</v>
      </c>
      <c r="P2576" s="289" t="e">
        <v>#N/A</v>
      </c>
      <c r="Q2576" s="186">
        <f t="shared" si="447"/>
        <v>523167.22999999986</v>
      </c>
      <c r="R2576" s="186">
        <f t="shared" si="448"/>
        <v>499223.50999999989</v>
      </c>
      <c r="S2576" s="433">
        <v>0</v>
      </c>
      <c r="T2576" s="433">
        <v>395661.91999999993</v>
      </c>
      <c r="U2576" s="433">
        <v>0</v>
      </c>
      <c r="V2576" s="433">
        <v>0</v>
      </c>
      <c r="W2576" s="433">
        <v>0</v>
      </c>
      <c r="X2576" s="433">
        <v>0</v>
      </c>
      <c r="Y2576" s="433">
        <v>0</v>
      </c>
      <c r="Z2576" s="433">
        <v>0</v>
      </c>
      <c r="AA2576" s="433">
        <v>0</v>
      </c>
      <c r="AB2576" s="433">
        <v>0</v>
      </c>
      <c r="AC2576" s="433">
        <v>0</v>
      </c>
      <c r="AD2576" s="433">
        <v>0</v>
      </c>
      <c r="AE2576" s="433">
        <v>0</v>
      </c>
      <c r="AF2576" s="433">
        <v>0</v>
      </c>
      <c r="AG2576" s="433">
        <v>103561.59</v>
      </c>
      <c r="AH2576" s="433">
        <v>0</v>
      </c>
      <c r="AI2576" s="433">
        <v>0</v>
      </c>
      <c r="AJ2576" s="433">
        <v>23943.72</v>
      </c>
      <c r="AK2576" s="175"/>
      <c r="AL2576" s="175">
        <v>11664850.619999999</v>
      </c>
      <c r="AM2576" s="175">
        <v>12188017.85</v>
      </c>
      <c r="AN2576" s="175">
        <v>523167.22999999986</v>
      </c>
    </row>
    <row r="2577" spans="1:40" s="128" customFormat="1" ht="20.3" customHeight="1" x14ac:dyDescent="0.35">
      <c r="A2577" s="256">
        <v>2024</v>
      </c>
      <c r="B2577" s="184">
        <f t="shared" si="449"/>
        <v>1128</v>
      </c>
      <c r="C2577" s="286" t="s">
        <v>1527</v>
      </c>
      <c r="D2577" s="184">
        <v>45021</v>
      </c>
      <c r="E2577" s="287" t="e">
        <f>VLOOKUP(D2577,'[1]2023-2025'!$A:$G,7,0)</f>
        <v>#N/A</v>
      </c>
      <c r="F2577" s="287"/>
      <c r="G2577" s="287" t="s">
        <v>1899</v>
      </c>
      <c r="H2577" s="288" t="e">
        <f>INDEX('[1]2023-2025'!$AK:$AK,MATCH(D2577,'[1]2023-2025'!$A:$A,0))</f>
        <v>#N/A</v>
      </c>
      <c r="I2577" s="288" t="e">
        <v>#N/A</v>
      </c>
      <c r="J2577" s="288" t="e">
        <f>VLOOKUP(D2577,[1]Лист3!$A:$AK,37,0)</f>
        <v>#N/A</v>
      </c>
      <c r="K2577" s="289" t="e">
        <f>INDEX('[1]2023-2025'!$G:$G,MATCH(D2577,'[1]2023-2025'!$A:$A,0))</f>
        <v>#N/A</v>
      </c>
      <c r="L2577" s="289"/>
      <c r="M2577" s="289"/>
      <c r="N2577" s="289"/>
      <c r="O2577" s="289" t="e">
        <v>#N/A</v>
      </c>
      <c r="P2577" s="289" t="e">
        <v>#N/A</v>
      </c>
      <c r="Q2577" s="186">
        <f t="shared" si="447"/>
        <v>1663979.41</v>
      </c>
      <c r="R2577" s="186">
        <f t="shared" si="448"/>
        <v>1630811.64</v>
      </c>
      <c r="S2577" s="433">
        <v>0</v>
      </c>
      <c r="T2577" s="433">
        <v>952557.7</v>
      </c>
      <c r="U2577" s="433">
        <v>0</v>
      </c>
      <c r="V2577" s="433">
        <v>152245.62</v>
      </c>
      <c r="W2577" s="433">
        <v>137028.32</v>
      </c>
      <c r="X2577" s="433">
        <v>283577.26</v>
      </c>
      <c r="Y2577" s="433">
        <v>0</v>
      </c>
      <c r="Z2577" s="433">
        <v>0</v>
      </c>
      <c r="AA2577" s="433">
        <v>0</v>
      </c>
      <c r="AB2577" s="433">
        <v>0</v>
      </c>
      <c r="AC2577" s="433">
        <v>0</v>
      </c>
      <c r="AD2577" s="433">
        <v>0</v>
      </c>
      <c r="AE2577" s="433">
        <v>0</v>
      </c>
      <c r="AF2577" s="433">
        <v>0</v>
      </c>
      <c r="AG2577" s="433">
        <v>105402.74</v>
      </c>
      <c r="AH2577" s="433">
        <v>0</v>
      </c>
      <c r="AI2577" s="433">
        <v>0</v>
      </c>
      <c r="AJ2577" s="433">
        <v>33167.770000000004</v>
      </c>
      <c r="AK2577" s="175"/>
      <c r="AL2577" s="175">
        <v>8254450.7599999998</v>
      </c>
      <c r="AM2577" s="175">
        <v>9918430.1699999999</v>
      </c>
      <c r="AN2577" s="175">
        <v>1663979.41</v>
      </c>
    </row>
    <row r="2578" spans="1:40" s="128" customFormat="1" ht="20.3" customHeight="1" x14ac:dyDescent="0.35">
      <c r="A2578" s="256">
        <v>2024</v>
      </c>
      <c r="B2578" s="184">
        <f t="shared" si="449"/>
        <v>1129</v>
      </c>
      <c r="C2578" s="286" t="s">
        <v>1528</v>
      </c>
      <c r="D2578" s="184">
        <v>45022</v>
      </c>
      <c r="E2578" s="287" t="e">
        <f>VLOOKUP(D2578,'[1]2023-2025'!$A:$G,7,0)</f>
        <v>#N/A</v>
      </c>
      <c r="F2578" s="287"/>
      <c r="G2578" s="287" t="s">
        <v>1899</v>
      </c>
      <c r="H2578" s="288" t="e">
        <f>INDEX('[1]2023-2025'!$AK:$AK,MATCH(D2578,'[1]2023-2025'!$A:$A,0))</f>
        <v>#N/A</v>
      </c>
      <c r="I2578" s="288" t="e">
        <v>#N/A</v>
      </c>
      <c r="J2578" s="288" t="e">
        <f>VLOOKUP(D2578,[1]Лист3!$A:$AK,37,0)</f>
        <v>#N/A</v>
      </c>
      <c r="K2578" s="289" t="e">
        <f>INDEX('[1]2023-2025'!$G:$G,MATCH(D2578,'[1]2023-2025'!$A:$A,0))</f>
        <v>#N/A</v>
      </c>
      <c r="L2578" s="289"/>
      <c r="M2578" s="289"/>
      <c r="N2578" s="289"/>
      <c r="O2578" s="289" t="e">
        <v>#N/A</v>
      </c>
      <c r="P2578" s="289" t="e">
        <v>#N/A</v>
      </c>
      <c r="Q2578" s="186">
        <f t="shared" si="447"/>
        <v>2497844.21</v>
      </c>
      <c r="R2578" s="186">
        <f t="shared" si="448"/>
        <v>2445510.31</v>
      </c>
      <c r="S2578" s="433">
        <v>905919.79</v>
      </c>
      <c r="T2578" s="433">
        <v>846171.6</v>
      </c>
      <c r="U2578" s="433">
        <v>0</v>
      </c>
      <c r="V2578" s="433">
        <v>167748.22999999998</v>
      </c>
      <c r="W2578" s="433">
        <v>303646.39999999997</v>
      </c>
      <c r="X2578" s="433">
        <v>222024.29</v>
      </c>
      <c r="Y2578" s="433">
        <v>0</v>
      </c>
      <c r="Z2578" s="433">
        <v>0</v>
      </c>
      <c r="AA2578" s="433">
        <v>0</v>
      </c>
      <c r="AB2578" s="433">
        <v>0</v>
      </c>
      <c r="AC2578" s="433">
        <v>0</v>
      </c>
      <c r="AD2578" s="433">
        <v>0</v>
      </c>
      <c r="AE2578" s="433">
        <v>0</v>
      </c>
      <c r="AF2578" s="433">
        <v>0</v>
      </c>
      <c r="AG2578" s="433">
        <v>0</v>
      </c>
      <c r="AH2578" s="433">
        <v>0</v>
      </c>
      <c r="AI2578" s="433">
        <v>0</v>
      </c>
      <c r="AJ2578" s="433">
        <v>52333.9</v>
      </c>
      <c r="AK2578" s="175"/>
      <c r="AL2578" s="175">
        <v>8672599.6799999997</v>
      </c>
      <c r="AM2578" s="175">
        <v>11170443.890000001</v>
      </c>
      <c r="AN2578" s="175">
        <v>2497844.21</v>
      </c>
    </row>
    <row r="2579" spans="1:40" s="199" customFormat="1" ht="20.3" customHeight="1" x14ac:dyDescent="0.35">
      <c r="A2579" s="256">
        <v>2024</v>
      </c>
      <c r="B2579" s="184">
        <f t="shared" si="449"/>
        <v>1130</v>
      </c>
      <c r="C2579" s="286" t="s">
        <v>2247</v>
      </c>
      <c r="D2579" s="184">
        <v>45086</v>
      </c>
      <c r="E2579" s="287"/>
      <c r="F2579" s="287"/>
      <c r="G2579" s="287"/>
      <c r="H2579" s="288"/>
      <c r="I2579" s="288"/>
      <c r="J2579" s="288"/>
      <c r="K2579" s="289"/>
      <c r="L2579" s="289"/>
      <c r="M2579" s="289"/>
      <c r="N2579" s="289"/>
      <c r="O2579" s="289"/>
      <c r="P2579" s="289"/>
      <c r="Q2579" s="186">
        <f t="shared" si="447"/>
        <v>6822631.9100000001</v>
      </c>
      <c r="R2579" s="186">
        <f t="shared" si="448"/>
        <v>6822631.9100000001</v>
      </c>
      <c r="S2579" s="433">
        <v>0</v>
      </c>
      <c r="T2579" s="433">
        <v>0</v>
      </c>
      <c r="U2579" s="433">
        <v>0</v>
      </c>
      <c r="V2579" s="433">
        <v>0</v>
      </c>
      <c r="W2579" s="433">
        <v>0</v>
      </c>
      <c r="X2579" s="433">
        <v>0</v>
      </c>
      <c r="Y2579" s="433">
        <v>0</v>
      </c>
      <c r="Z2579" s="433">
        <v>0</v>
      </c>
      <c r="AA2579" s="433">
        <v>6822631.9100000001</v>
      </c>
      <c r="AB2579" s="433">
        <v>0</v>
      </c>
      <c r="AC2579" s="433">
        <v>0</v>
      </c>
      <c r="AD2579" s="433">
        <v>0</v>
      </c>
      <c r="AE2579" s="433">
        <v>0</v>
      </c>
      <c r="AF2579" s="433">
        <v>0</v>
      </c>
      <c r="AG2579" s="433">
        <v>0</v>
      </c>
      <c r="AH2579" s="433">
        <v>0</v>
      </c>
      <c r="AI2579" s="433">
        <v>0</v>
      </c>
      <c r="AJ2579" s="433">
        <v>0</v>
      </c>
      <c r="AK2579" s="175"/>
      <c r="AL2579" s="175">
        <v>10867059.35</v>
      </c>
      <c r="AM2579" s="175">
        <v>21832975.059999999</v>
      </c>
      <c r="AN2579" s="175">
        <v>10965915.709999999</v>
      </c>
    </row>
    <row r="2580" spans="1:40" s="128" customFormat="1" ht="20.3" customHeight="1" x14ac:dyDescent="0.35">
      <c r="A2580" s="256">
        <v>2024</v>
      </c>
      <c r="B2580" s="184">
        <f>B2579+1</f>
        <v>1131</v>
      </c>
      <c r="C2580" s="286" t="s">
        <v>1529</v>
      </c>
      <c r="D2580" s="184">
        <v>45031</v>
      </c>
      <c r="E2580" s="287">
        <f>VLOOKUP(D2580,'[1]2023-2025'!$A:$G,7,0)</f>
        <v>2024</v>
      </c>
      <c r="F2580" s="287"/>
      <c r="G2580" s="287" t="s">
        <v>1899</v>
      </c>
      <c r="H2580" s="288">
        <f>INDEX('[1]2023-2025'!$AK:$AK,MATCH(D2580,'[1]2023-2025'!$A:$A,0))</f>
        <v>45034</v>
      </c>
      <c r="I2580" s="288">
        <v>45034</v>
      </c>
      <c r="J2580" s="288" t="e">
        <f>VLOOKUP(D2580,[1]Лист3!$A:$AK,37,0)</f>
        <v>#N/A</v>
      </c>
      <c r="K2580" s="289">
        <f>INDEX('[1]2023-2025'!$G:$G,MATCH(D2580,'[1]2023-2025'!$A:$A,0))</f>
        <v>2024</v>
      </c>
      <c r="L2580" s="289"/>
      <c r="M2580" s="289"/>
      <c r="N2580" s="289"/>
      <c r="O2580" s="289" t="e">
        <v>#N/A</v>
      </c>
      <c r="P2580" s="289" t="e">
        <v>#N/A</v>
      </c>
      <c r="Q2580" s="186">
        <f t="shared" si="447"/>
        <v>1337041.1800000002</v>
      </c>
      <c r="R2580" s="186">
        <f t="shared" si="448"/>
        <v>1308772.2700000003</v>
      </c>
      <c r="S2580" s="433">
        <v>0</v>
      </c>
      <c r="T2580" s="433">
        <v>0</v>
      </c>
      <c r="U2580" s="433">
        <v>0</v>
      </c>
      <c r="V2580" s="433">
        <v>0</v>
      </c>
      <c r="W2580" s="433">
        <v>0</v>
      </c>
      <c r="X2580" s="433">
        <v>64677.07</v>
      </c>
      <c r="Y2580" s="433">
        <v>0</v>
      </c>
      <c r="Z2580" s="433">
        <v>0</v>
      </c>
      <c r="AA2580" s="433">
        <v>0</v>
      </c>
      <c r="AB2580" s="433">
        <v>137678.71</v>
      </c>
      <c r="AC2580" s="433">
        <v>1106416.4900000002</v>
      </c>
      <c r="AD2580" s="433">
        <v>0</v>
      </c>
      <c r="AE2580" s="433">
        <v>0</v>
      </c>
      <c r="AF2580" s="433">
        <v>0</v>
      </c>
      <c r="AG2580" s="433">
        <v>0</v>
      </c>
      <c r="AH2580" s="433">
        <v>0</v>
      </c>
      <c r="AI2580" s="433">
        <v>0</v>
      </c>
      <c r="AJ2580" s="433">
        <v>28268.91</v>
      </c>
      <c r="AK2580" s="175"/>
      <c r="AL2580" s="175">
        <v>3426189.8500000006</v>
      </c>
      <c r="AM2580" s="175">
        <v>4763231.03</v>
      </c>
      <c r="AN2580" s="175">
        <v>1337041.18</v>
      </c>
    </row>
    <row r="2581" spans="1:40" s="128" customFormat="1" ht="20.3" customHeight="1" x14ac:dyDescent="0.35">
      <c r="A2581" s="256">
        <v>2024</v>
      </c>
      <c r="B2581" s="184">
        <f t="shared" si="449"/>
        <v>1132</v>
      </c>
      <c r="C2581" s="286" t="s">
        <v>1530</v>
      </c>
      <c r="D2581" s="184">
        <v>45032</v>
      </c>
      <c r="E2581" s="287">
        <f>VLOOKUP(D2581,'[1]2023-2025'!$A:$G,7,0)</f>
        <v>2024</v>
      </c>
      <c r="F2581" s="287"/>
      <c r="G2581" s="287" t="s">
        <v>1899</v>
      </c>
      <c r="H2581" s="288">
        <f>INDEX('[1]2023-2025'!$AK:$AK,MATCH(D2581,'[1]2023-2025'!$A:$A,0))</f>
        <v>45034</v>
      </c>
      <c r="I2581" s="288">
        <v>45034</v>
      </c>
      <c r="J2581" s="288" t="e">
        <f>VLOOKUP(D2581,[1]Лист3!$A:$AK,37,0)</f>
        <v>#N/A</v>
      </c>
      <c r="K2581" s="289">
        <f>INDEX('[1]2023-2025'!$G:$G,MATCH(D2581,'[1]2023-2025'!$A:$A,0))</f>
        <v>2024</v>
      </c>
      <c r="L2581" s="289"/>
      <c r="M2581" s="289"/>
      <c r="N2581" s="289"/>
      <c r="O2581" s="289" t="e">
        <v>#N/A</v>
      </c>
      <c r="P2581" s="289" t="e">
        <v>#N/A</v>
      </c>
      <c r="Q2581" s="186">
        <f t="shared" si="447"/>
        <v>1438909.95</v>
      </c>
      <c r="R2581" s="186">
        <f t="shared" si="448"/>
        <v>1410363.06</v>
      </c>
      <c r="S2581" s="433">
        <v>0</v>
      </c>
      <c r="T2581" s="433">
        <v>0</v>
      </c>
      <c r="U2581" s="433">
        <v>0</v>
      </c>
      <c r="V2581" s="433">
        <v>0</v>
      </c>
      <c r="W2581" s="433">
        <v>0</v>
      </c>
      <c r="X2581" s="433">
        <v>137070.74</v>
      </c>
      <c r="Y2581" s="433">
        <v>0</v>
      </c>
      <c r="Z2581" s="433">
        <v>0</v>
      </c>
      <c r="AA2581" s="433">
        <v>0</v>
      </c>
      <c r="AB2581" s="433">
        <v>180644.75</v>
      </c>
      <c r="AC2581" s="433">
        <v>1092647.57</v>
      </c>
      <c r="AD2581" s="433">
        <v>0</v>
      </c>
      <c r="AE2581" s="433">
        <v>0</v>
      </c>
      <c r="AF2581" s="433">
        <v>0</v>
      </c>
      <c r="AG2581" s="433">
        <v>0</v>
      </c>
      <c r="AH2581" s="433">
        <v>0</v>
      </c>
      <c r="AI2581" s="433">
        <v>0</v>
      </c>
      <c r="AJ2581" s="433">
        <v>28546.890000000003</v>
      </c>
      <c r="AK2581" s="175"/>
      <c r="AL2581" s="175">
        <v>3344429.6099999994</v>
      </c>
      <c r="AM2581" s="175">
        <v>4783339.5599999996</v>
      </c>
      <c r="AN2581" s="175">
        <v>1438909.95</v>
      </c>
    </row>
    <row r="2582" spans="1:40" s="84" customFormat="1" ht="20.3" customHeight="1" x14ac:dyDescent="0.35">
      <c r="A2582" s="256">
        <v>2024</v>
      </c>
      <c r="B2582" s="184">
        <f t="shared" si="449"/>
        <v>1133</v>
      </c>
      <c r="C2582" s="286" t="s">
        <v>1160</v>
      </c>
      <c r="D2582" s="184">
        <v>44944</v>
      </c>
      <c r="E2582" s="287">
        <f>VLOOKUP(D2582,'[1]2023-2025'!$A:$G,7,0)</f>
        <v>2023</v>
      </c>
      <c r="F2582" s="287"/>
      <c r="G2582" s="287" t="s">
        <v>1899</v>
      </c>
      <c r="H2582" s="288">
        <f>INDEX('[1]2023-2025'!$AK:$AK,MATCH(D2582,'[1]2023-2025'!$A:$A,0))</f>
        <v>44670</v>
      </c>
      <c r="I2582" s="288" t="e">
        <v>#N/A</v>
      </c>
      <c r="J2582" s="288" t="e">
        <f>VLOOKUP(D2582,[1]Лист3!$A:$AK,37,0)</f>
        <v>#N/A</v>
      </c>
      <c r="K2582" s="289">
        <f>INDEX('[1]2023-2025'!$G:$G,MATCH(D2582,'[1]2023-2025'!$A:$A,0))</f>
        <v>2023</v>
      </c>
      <c r="L2582" s="289"/>
      <c r="M2582" s="289"/>
      <c r="N2582" s="289"/>
      <c r="O2582" s="289" t="s">
        <v>2805</v>
      </c>
      <c r="P2582" s="289">
        <v>0</v>
      </c>
      <c r="Q2582" s="186">
        <f t="shared" si="447"/>
        <v>2725647.7199999997</v>
      </c>
      <c r="R2582" s="186">
        <f t="shared" si="448"/>
        <v>2668540.94</v>
      </c>
      <c r="S2582" s="433">
        <v>2668540.94</v>
      </c>
      <c r="T2582" s="433">
        <v>0</v>
      </c>
      <c r="U2582" s="433">
        <v>0</v>
      </c>
      <c r="V2582" s="433">
        <v>0</v>
      </c>
      <c r="W2582" s="433">
        <v>0</v>
      </c>
      <c r="X2582" s="433">
        <v>0</v>
      </c>
      <c r="Y2582" s="433">
        <v>0</v>
      </c>
      <c r="Z2582" s="433">
        <v>0</v>
      </c>
      <c r="AA2582" s="433">
        <v>0</v>
      </c>
      <c r="AB2582" s="433">
        <v>0</v>
      </c>
      <c r="AC2582" s="433">
        <v>0</v>
      </c>
      <c r="AD2582" s="433">
        <v>0</v>
      </c>
      <c r="AE2582" s="433">
        <v>0</v>
      </c>
      <c r="AF2582" s="433">
        <v>0</v>
      </c>
      <c r="AG2582" s="433">
        <v>0</v>
      </c>
      <c r="AH2582" s="433">
        <v>0</v>
      </c>
      <c r="AI2582" s="433">
        <v>0</v>
      </c>
      <c r="AJ2582" s="433">
        <v>57106.78</v>
      </c>
      <c r="AK2582" s="175"/>
      <c r="AL2582" s="175">
        <v>12805382.300000001</v>
      </c>
      <c r="AM2582" s="175">
        <v>15587418.73</v>
      </c>
      <c r="AN2582" s="175">
        <v>2782036.4299999997</v>
      </c>
    </row>
    <row r="2583" spans="1:40" s="84" customFormat="1" ht="20.3" customHeight="1" x14ac:dyDescent="0.35">
      <c r="A2583" s="256">
        <v>2024</v>
      </c>
      <c r="B2583" s="184">
        <f t="shared" si="449"/>
        <v>1134</v>
      </c>
      <c r="C2583" s="286" t="s">
        <v>1161</v>
      </c>
      <c r="D2583" s="184">
        <v>44947</v>
      </c>
      <c r="E2583" s="287">
        <f>VLOOKUP(D2583,'[1]2023-2025'!$A:$G,7,0)</f>
        <v>2023</v>
      </c>
      <c r="F2583" s="287"/>
      <c r="G2583" s="287" t="s">
        <v>1899</v>
      </c>
      <c r="H2583" s="288">
        <f>INDEX('[1]2023-2025'!$AK:$AK,MATCH(D2583,'[1]2023-2025'!$A:$A,0))</f>
        <v>44670</v>
      </c>
      <c r="I2583" s="288" t="e">
        <v>#N/A</v>
      </c>
      <c r="J2583" s="288" t="e">
        <f>VLOOKUP(D2583,[1]Лист3!$A:$AK,37,0)</f>
        <v>#N/A</v>
      </c>
      <c r="K2583" s="289">
        <f>INDEX('[1]2023-2025'!$G:$G,MATCH(D2583,'[1]2023-2025'!$A:$A,0))</f>
        <v>2023</v>
      </c>
      <c r="L2583" s="289"/>
      <c r="M2583" s="289"/>
      <c r="N2583" s="289"/>
      <c r="O2583" s="289" t="s">
        <v>2806</v>
      </c>
      <c r="P2583" s="289">
        <v>0</v>
      </c>
      <c r="Q2583" s="186">
        <f t="shared" si="447"/>
        <v>2335113.13</v>
      </c>
      <c r="R2583" s="186">
        <f t="shared" si="448"/>
        <v>2286188.69</v>
      </c>
      <c r="S2583" s="433">
        <v>2286188.69</v>
      </c>
      <c r="T2583" s="433">
        <v>0</v>
      </c>
      <c r="U2583" s="433">
        <v>0</v>
      </c>
      <c r="V2583" s="433">
        <v>0</v>
      </c>
      <c r="W2583" s="433">
        <v>0</v>
      </c>
      <c r="X2583" s="433">
        <v>0</v>
      </c>
      <c r="Y2583" s="433">
        <v>0</v>
      </c>
      <c r="Z2583" s="433">
        <v>0</v>
      </c>
      <c r="AA2583" s="433">
        <v>0</v>
      </c>
      <c r="AB2583" s="433">
        <v>0</v>
      </c>
      <c r="AC2583" s="433">
        <v>0</v>
      </c>
      <c r="AD2583" s="433">
        <v>0</v>
      </c>
      <c r="AE2583" s="433">
        <v>0</v>
      </c>
      <c r="AF2583" s="433">
        <v>0</v>
      </c>
      <c r="AG2583" s="433">
        <v>0</v>
      </c>
      <c r="AH2583" s="433">
        <v>0</v>
      </c>
      <c r="AI2583" s="433">
        <v>0</v>
      </c>
      <c r="AJ2583" s="433">
        <v>48924.439999999995</v>
      </c>
      <c r="AK2583" s="175"/>
      <c r="AL2583" s="175">
        <v>8822532.4499999993</v>
      </c>
      <c r="AM2583" s="175">
        <v>11233711.779999999</v>
      </c>
      <c r="AN2583" s="175">
        <v>2411179.33</v>
      </c>
    </row>
    <row r="2584" spans="1:40" s="84" customFormat="1" ht="20.3" customHeight="1" x14ac:dyDescent="0.35">
      <c r="A2584" s="256">
        <v>2024</v>
      </c>
      <c r="B2584" s="184">
        <f t="shared" si="449"/>
        <v>1135</v>
      </c>
      <c r="C2584" s="286" t="s">
        <v>1162</v>
      </c>
      <c r="D2584" s="184">
        <v>44948</v>
      </c>
      <c r="E2584" s="287">
        <f>VLOOKUP(D2584,'[1]2023-2025'!$A:$G,7,0)</f>
        <v>2023</v>
      </c>
      <c r="F2584" s="287"/>
      <c r="G2584" s="287" t="s">
        <v>1899</v>
      </c>
      <c r="H2584" s="288">
        <f>INDEX('[1]2023-2025'!$AK:$AK,MATCH(D2584,'[1]2023-2025'!$A:$A,0))</f>
        <v>44670</v>
      </c>
      <c r="I2584" s="288" t="e">
        <v>#N/A</v>
      </c>
      <c r="J2584" s="288" t="e">
        <f>VLOOKUP(D2584,[1]Лист3!$A:$AK,37,0)</f>
        <v>#N/A</v>
      </c>
      <c r="K2584" s="289">
        <f>INDEX('[1]2023-2025'!$G:$G,MATCH(D2584,'[1]2023-2025'!$A:$A,0))</f>
        <v>2023</v>
      </c>
      <c r="L2584" s="289"/>
      <c r="M2584" s="289"/>
      <c r="N2584" s="289"/>
      <c r="O2584" s="289" t="s">
        <v>2806</v>
      </c>
      <c r="P2584" s="289">
        <v>0</v>
      </c>
      <c r="Q2584" s="186">
        <f t="shared" si="447"/>
        <v>1676360.7599999998</v>
      </c>
      <c r="R2584" s="186">
        <f t="shared" si="448"/>
        <v>1641238.2599999998</v>
      </c>
      <c r="S2584" s="433">
        <v>0</v>
      </c>
      <c r="T2584" s="433">
        <v>1641238.2599999998</v>
      </c>
      <c r="U2584" s="433">
        <v>0</v>
      </c>
      <c r="V2584" s="433">
        <v>0</v>
      </c>
      <c r="W2584" s="433">
        <v>0</v>
      </c>
      <c r="X2584" s="433">
        <v>0</v>
      </c>
      <c r="Y2584" s="433">
        <v>0</v>
      </c>
      <c r="Z2584" s="433">
        <v>0</v>
      </c>
      <c r="AA2584" s="433">
        <v>0</v>
      </c>
      <c r="AB2584" s="433">
        <v>0</v>
      </c>
      <c r="AC2584" s="433">
        <v>0</v>
      </c>
      <c r="AD2584" s="433">
        <v>0</v>
      </c>
      <c r="AE2584" s="433">
        <v>0</v>
      </c>
      <c r="AF2584" s="433">
        <v>0</v>
      </c>
      <c r="AG2584" s="433">
        <v>0</v>
      </c>
      <c r="AH2584" s="433">
        <v>0</v>
      </c>
      <c r="AI2584" s="433">
        <v>0</v>
      </c>
      <c r="AJ2584" s="433">
        <v>35122.5</v>
      </c>
      <c r="AK2584" s="175"/>
      <c r="AL2584" s="175">
        <v>8432642.8600000013</v>
      </c>
      <c r="AM2584" s="175">
        <v>10147859.73</v>
      </c>
      <c r="AN2584" s="175">
        <v>1715216.8699999999</v>
      </c>
    </row>
    <row r="2585" spans="1:40" s="84" customFormat="1" ht="20.3" customHeight="1" x14ac:dyDescent="0.35">
      <c r="A2585" s="256">
        <v>2024</v>
      </c>
      <c r="B2585" s="184">
        <f t="shared" si="449"/>
        <v>1136</v>
      </c>
      <c r="C2585" s="286" t="s">
        <v>1163</v>
      </c>
      <c r="D2585" s="184">
        <v>44949</v>
      </c>
      <c r="E2585" s="287">
        <f>VLOOKUP(D2585,'[1]2023-2025'!$A:$G,7,0)</f>
        <v>2023</v>
      </c>
      <c r="F2585" s="287"/>
      <c r="G2585" s="287" t="s">
        <v>1899</v>
      </c>
      <c r="H2585" s="288">
        <f>INDEX('[1]2023-2025'!$AK:$AK,MATCH(D2585,'[1]2023-2025'!$A:$A,0))</f>
        <v>44670</v>
      </c>
      <c r="I2585" s="288" t="e">
        <v>#N/A</v>
      </c>
      <c r="J2585" s="288" t="e">
        <f>VLOOKUP(D2585,[1]Лист3!$A:$AK,37,0)</f>
        <v>#N/A</v>
      </c>
      <c r="K2585" s="289">
        <f>INDEX('[1]2023-2025'!$G:$G,MATCH(D2585,'[1]2023-2025'!$A:$A,0))</f>
        <v>2023</v>
      </c>
      <c r="L2585" s="289"/>
      <c r="M2585" s="289"/>
      <c r="N2585" s="289"/>
      <c r="O2585" s="289" t="s">
        <v>2806</v>
      </c>
      <c r="P2585" s="289">
        <v>0</v>
      </c>
      <c r="Q2585" s="186">
        <f t="shared" si="447"/>
        <v>3334186.6600000011</v>
      </c>
      <c r="R2585" s="186">
        <f t="shared" si="448"/>
        <v>3271844.9600000009</v>
      </c>
      <c r="S2585" s="433">
        <v>0</v>
      </c>
      <c r="T2585" s="433">
        <v>3271844.9600000009</v>
      </c>
      <c r="U2585" s="433">
        <v>0</v>
      </c>
      <c r="V2585" s="433">
        <v>0</v>
      </c>
      <c r="W2585" s="433">
        <v>0</v>
      </c>
      <c r="X2585" s="433">
        <v>0</v>
      </c>
      <c r="Y2585" s="433">
        <v>0</v>
      </c>
      <c r="Z2585" s="433">
        <v>0</v>
      </c>
      <c r="AA2585" s="433">
        <v>0</v>
      </c>
      <c r="AB2585" s="433">
        <v>0</v>
      </c>
      <c r="AC2585" s="433">
        <v>0</v>
      </c>
      <c r="AD2585" s="433">
        <v>0</v>
      </c>
      <c r="AE2585" s="433">
        <v>0</v>
      </c>
      <c r="AF2585" s="433">
        <v>0</v>
      </c>
      <c r="AG2585" s="433">
        <v>0</v>
      </c>
      <c r="AH2585" s="433">
        <v>0</v>
      </c>
      <c r="AI2585" s="433">
        <v>0</v>
      </c>
      <c r="AJ2585" s="433">
        <v>62341.700000000012</v>
      </c>
      <c r="AK2585" s="175"/>
      <c r="AL2585" s="175">
        <v>18863021.59</v>
      </c>
      <c r="AM2585" s="175">
        <v>22266830.16</v>
      </c>
      <c r="AN2585" s="175">
        <v>3403808.5700000003</v>
      </c>
    </row>
    <row r="2586" spans="1:40" s="128" customFormat="1" ht="20.3" customHeight="1" x14ac:dyDescent="0.35">
      <c r="A2586" s="256">
        <v>2024</v>
      </c>
      <c r="B2586" s="184">
        <f>B2585+1</f>
        <v>1137</v>
      </c>
      <c r="C2586" s="286" t="s">
        <v>2339</v>
      </c>
      <c r="D2586" s="184">
        <v>44924</v>
      </c>
      <c r="E2586" s="287">
        <f>VLOOKUP(D2586,'[1]2023-2025'!$A:$G,7,0)</f>
        <v>2024</v>
      </c>
      <c r="F2586" s="287" t="e">
        <f>VLOOKUP(D2586,[2]Лист1!$C:$F,4,0)</f>
        <v>#REF!</v>
      </c>
      <c r="G2586" s="287"/>
      <c r="H2586" s="288">
        <f>INDEX('[1]2023-2025'!$AK:$AK,MATCH(D2586,'[1]2023-2025'!$A:$A,0))</f>
        <v>0</v>
      </c>
      <c r="I2586" s="288" t="e">
        <v>#N/A</v>
      </c>
      <c r="J2586" s="288"/>
      <c r="K2586" s="289">
        <f>INDEX('[1]2023-2025'!$G:$G,MATCH(D2586,'[1]2023-2025'!$A:$A,0))</f>
        <v>2024</v>
      </c>
      <c r="L2586" s="289"/>
      <c r="M2586" s="289"/>
      <c r="N2586" s="289"/>
      <c r="O2586" s="289">
        <v>0</v>
      </c>
      <c r="P2586" s="289">
        <v>0</v>
      </c>
      <c r="Q2586" s="186">
        <f t="shared" si="447"/>
        <v>380371.1100000001</v>
      </c>
      <c r="R2586" s="186">
        <f t="shared" si="448"/>
        <v>372401.72000000009</v>
      </c>
      <c r="S2586" s="433">
        <v>0</v>
      </c>
      <c r="T2586" s="433">
        <v>0</v>
      </c>
      <c r="U2586" s="433">
        <v>0</v>
      </c>
      <c r="V2586" s="433">
        <v>0</v>
      </c>
      <c r="W2586" s="433">
        <v>0</v>
      </c>
      <c r="X2586" s="433">
        <v>0</v>
      </c>
      <c r="Y2586" s="433">
        <v>0</v>
      </c>
      <c r="Z2586" s="433">
        <v>0</v>
      </c>
      <c r="AA2586" s="433">
        <v>0</v>
      </c>
      <c r="AB2586" s="433">
        <v>0</v>
      </c>
      <c r="AC2586" s="433">
        <v>372401.72000000009</v>
      </c>
      <c r="AD2586" s="433">
        <v>0</v>
      </c>
      <c r="AE2586" s="433">
        <v>0</v>
      </c>
      <c r="AF2586" s="433">
        <v>0</v>
      </c>
      <c r="AG2586" s="433">
        <v>0</v>
      </c>
      <c r="AH2586" s="433">
        <v>0</v>
      </c>
      <c r="AI2586" s="433">
        <v>0</v>
      </c>
      <c r="AJ2586" s="433">
        <v>7969.39</v>
      </c>
      <c r="AK2586" s="175"/>
      <c r="AL2586" s="175">
        <v>1438479.29</v>
      </c>
      <c r="AM2586" s="175">
        <v>2003480.08</v>
      </c>
      <c r="AN2586" s="175">
        <v>565000.79</v>
      </c>
    </row>
    <row r="2587" spans="1:40" s="128" customFormat="1" ht="20.3" customHeight="1" x14ac:dyDescent="0.35">
      <c r="A2587" s="256">
        <v>2024</v>
      </c>
      <c r="B2587" s="184">
        <f t="shared" si="449"/>
        <v>1138</v>
      </c>
      <c r="C2587" s="286" t="s">
        <v>2340</v>
      </c>
      <c r="D2587" s="184">
        <v>45060</v>
      </c>
      <c r="E2587" s="287">
        <f>VLOOKUP(D2587,'[1]2023-2025'!$A:$G,7,0)</f>
        <v>2024</v>
      </c>
      <c r="F2587" s="287" t="e">
        <f>VLOOKUP(D2587,[2]Лист1!$C:$F,4,0)</f>
        <v>#REF!</v>
      </c>
      <c r="G2587" s="287"/>
      <c r="H2587" s="288">
        <f>INDEX('[1]2023-2025'!$AK:$AK,MATCH(D2587,'[1]2023-2025'!$A:$A,0))</f>
        <v>44973</v>
      </c>
      <c r="I2587" s="288" t="e">
        <v>#N/A</v>
      </c>
      <c r="J2587" s="288" t="e">
        <f>VLOOKUP(D2587,[1]Лист3!$A:$AK,37,0)</f>
        <v>#N/A</v>
      </c>
      <c r="K2587" s="289">
        <f>INDEX('[1]2023-2025'!$G:$G,MATCH(D2587,'[1]2023-2025'!$A:$A,0))</f>
        <v>2024</v>
      </c>
      <c r="L2587" s="289"/>
      <c r="M2587" s="289"/>
      <c r="N2587" s="289"/>
      <c r="O2587" s="289">
        <v>0</v>
      </c>
      <c r="P2587" s="289">
        <v>0</v>
      </c>
      <c r="Q2587" s="186">
        <f t="shared" si="447"/>
        <v>644349.46</v>
      </c>
      <c r="R2587" s="186">
        <f t="shared" si="448"/>
        <v>633468.17999999993</v>
      </c>
      <c r="S2587" s="433">
        <v>0</v>
      </c>
      <c r="T2587" s="433">
        <v>633468.17999999993</v>
      </c>
      <c r="U2587" s="433">
        <v>0</v>
      </c>
      <c r="V2587" s="433">
        <v>0</v>
      </c>
      <c r="W2587" s="433">
        <v>0</v>
      </c>
      <c r="X2587" s="433">
        <v>0</v>
      </c>
      <c r="Y2587" s="433">
        <v>0</v>
      </c>
      <c r="Z2587" s="433">
        <v>0</v>
      </c>
      <c r="AA2587" s="433">
        <v>0</v>
      </c>
      <c r="AB2587" s="433">
        <v>0</v>
      </c>
      <c r="AC2587" s="433">
        <v>0</v>
      </c>
      <c r="AD2587" s="433">
        <v>0</v>
      </c>
      <c r="AE2587" s="433">
        <v>0</v>
      </c>
      <c r="AF2587" s="433">
        <v>0</v>
      </c>
      <c r="AG2587" s="433">
        <v>0</v>
      </c>
      <c r="AH2587" s="433">
        <v>0</v>
      </c>
      <c r="AI2587" s="433">
        <v>0</v>
      </c>
      <c r="AJ2587" s="433">
        <v>10881.28</v>
      </c>
      <c r="AK2587" s="175"/>
      <c r="AL2587" s="175">
        <v>1840565.1600000001</v>
      </c>
      <c r="AM2587" s="175">
        <v>3262950.5</v>
      </c>
      <c r="AN2587" s="175">
        <v>1422385.3399999999</v>
      </c>
    </row>
    <row r="2588" spans="1:40" s="128" customFormat="1" ht="20.149999999999999" customHeight="1" x14ac:dyDescent="0.35">
      <c r="A2588" s="256">
        <v>2024</v>
      </c>
      <c r="B2588" s="184">
        <f t="shared" si="449"/>
        <v>1139</v>
      </c>
      <c r="C2588" s="286" t="s">
        <v>1155</v>
      </c>
      <c r="D2588" s="184">
        <v>44906</v>
      </c>
      <c r="E2588" s="287">
        <f>VLOOKUP(D2588,'[1]2023-2025'!$A:$G,7,0)</f>
        <v>2024</v>
      </c>
      <c r="F2588" s="287"/>
      <c r="G2588" s="287" t="s">
        <v>1899</v>
      </c>
      <c r="H2588" s="288">
        <f>INDEX('[1]2023-2025'!$AK:$AK,MATCH(D2588,'[1]2023-2025'!$A:$A,0))</f>
        <v>45034</v>
      </c>
      <c r="I2588" s="288">
        <v>45034</v>
      </c>
      <c r="J2588" s="288" t="e">
        <f>VLOOKUP(D2588,[1]Лист3!$A:$AK,37,0)</f>
        <v>#N/A</v>
      </c>
      <c r="K2588" s="289">
        <f>INDEX('[1]2023-2025'!$G:$G,MATCH(D2588,'[1]2023-2025'!$A:$A,0))</f>
        <v>2024</v>
      </c>
      <c r="L2588" s="289"/>
      <c r="M2588" s="289"/>
      <c r="N2588" s="289"/>
      <c r="O2588" s="289" t="e">
        <v>#N/A</v>
      </c>
      <c r="P2588" s="289" t="e">
        <v>#N/A</v>
      </c>
      <c r="Q2588" s="186">
        <f t="shared" si="447"/>
        <v>3864293.76</v>
      </c>
      <c r="R2588" s="186">
        <f t="shared" si="448"/>
        <v>3802523.5999999996</v>
      </c>
      <c r="S2588" s="433">
        <v>0</v>
      </c>
      <c r="T2588" s="433">
        <v>0</v>
      </c>
      <c r="U2588" s="433">
        <v>0</v>
      </c>
      <c r="V2588" s="433">
        <v>0</v>
      </c>
      <c r="W2588" s="433">
        <v>0</v>
      </c>
      <c r="X2588" s="433">
        <v>182026.62</v>
      </c>
      <c r="Y2588" s="433">
        <v>0</v>
      </c>
      <c r="Z2588" s="433">
        <v>0</v>
      </c>
      <c r="AA2588" s="433">
        <v>0</v>
      </c>
      <c r="AB2588" s="433">
        <v>0</v>
      </c>
      <c r="AC2588" s="433">
        <v>3557427.5199999996</v>
      </c>
      <c r="AD2588" s="433">
        <v>0</v>
      </c>
      <c r="AE2588" s="433">
        <v>0</v>
      </c>
      <c r="AF2588" s="433">
        <v>0</v>
      </c>
      <c r="AG2588" s="433">
        <v>63069.46</v>
      </c>
      <c r="AH2588" s="433">
        <v>0</v>
      </c>
      <c r="AI2588" s="433">
        <v>0</v>
      </c>
      <c r="AJ2588" s="433">
        <v>61770.16</v>
      </c>
      <c r="AK2588" s="175"/>
      <c r="AL2588" s="175">
        <v>7479278.2200000007</v>
      </c>
      <c r="AM2588" s="175">
        <v>11343571.98</v>
      </c>
      <c r="AN2588" s="175">
        <v>3864293.76</v>
      </c>
    </row>
    <row r="2589" spans="1:40" s="128" customFormat="1" ht="20.3" customHeight="1" x14ac:dyDescent="0.35">
      <c r="A2589" s="256">
        <v>2024</v>
      </c>
      <c r="B2589" s="184">
        <f t="shared" si="449"/>
        <v>1140</v>
      </c>
      <c r="C2589" s="286" t="s">
        <v>1157</v>
      </c>
      <c r="D2589" s="184">
        <v>44910</v>
      </c>
      <c r="E2589" s="287">
        <f>VLOOKUP(D2589,'[1]2023-2025'!$A:$G,7,0)</f>
        <v>2024</v>
      </c>
      <c r="F2589" s="287"/>
      <c r="G2589" s="287" t="s">
        <v>1899</v>
      </c>
      <c r="H2589" s="288">
        <f>INDEX('[1]2023-2025'!$AK:$AK,MATCH(D2589,'[1]2023-2025'!$A:$A,0))</f>
        <v>45034</v>
      </c>
      <c r="I2589" s="288">
        <v>45034</v>
      </c>
      <c r="J2589" s="288" t="e">
        <f>VLOOKUP(D2589,[1]Лист3!$A:$AK,37,0)</f>
        <v>#N/A</v>
      </c>
      <c r="K2589" s="289">
        <f>INDEX('[1]2023-2025'!$G:$G,MATCH(D2589,'[1]2023-2025'!$A:$A,0))</f>
        <v>2024</v>
      </c>
      <c r="L2589" s="289"/>
      <c r="M2589" s="289"/>
      <c r="N2589" s="289"/>
      <c r="O2589" s="289" t="e">
        <v>#N/A</v>
      </c>
      <c r="P2589" s="289" t="e">
        <v>#N/A</v>
      </c>
      <c r="Q2589" s="186">
        <f t="shared" si="447"/>
        <v>4056518.45</v>
      </c>
      <c r="R2589" s="186">
        <f t="shared" si="448"/>
        <v>3998723.35</v>
      </c>
      <c r="S2589" s="433">
        <v>0</v>
      </c>
      <c r="T2589" s="433">
        <v>0</v>
      </c>
      <c r="U2589" s="433">
        <v>0</v>
      </c>
      <c r="V2589" s="433">
        <v>0</v>
      </c>
      <c r="W2589" s="433">
        <v>0</v>
      </c>
      <c r="X2589" s="433">
        <v>225312.86000000002</v>
      </c>
      <c r="Y2589" s="433">
        <v>0</v>
      </c>
      <c r="Z2589" s="433">
        <v>0</v>
      </c>
      <c r="AA2589" s="433">
        <v>0</v>
      </c>
      <c r="AB2589" s="433">
        <v>0</v>
      </c>
      <c r="AC2589" s="433">
        <v>3710341.0300000003</v>
      </c>
      <c r="AD2589" s="433">
        <v>0</v>
      </c>
      <c r="AE2589" s="433">
        <v>0</v>
      </c>
      <c r="AF2589" s="433">
        <v>0</v>
      </c>
      <c r="AG2589" s="433">
        <v>63069.46</v>
      </c>
      <c r="AH2589" s="433">
        <v>0</v>
      </c>
      <c r="AI2589" s="433">
        <v>0</v>
      </c>
      <c r="AJ2589" s="433">
        <v>57795.1</v>
      </c>
      <c r="AK2589" s="175"/>
      <c r="AL2589" s="175">
        <v>6022188.21</v>
      </c>
      <c r="AM2589" s="175">
        <v>10078706.66</v>
      </c>
      <c r="AN2589" s="175">
        <v>4056518.45</v>
      </c>
    </row>
    <row r="2590" spans="1:40" s="128" customFormat="1" ht="20.3" customHeight="1" x14ac:dyDescent="0.35">
      <c r="A2590" s="256">
        <v>2024</v>
      </c>
      <c r="B2590" s="184">
        <f t="shared" si="449"/>
        <v>1141</v>
      </c>
      <c r="C2590" s="286" t="s">
        <v>3060</v>
      </c>
      <c r="D2590" s="184">
        <v>45205</v>
      </c>
      <c r="E2590" s="287"/>
      <c r="F2590" s="287"/>
      <c r="G2590" s="287"/>
      <c r="H2590" s="288"/>
      <c r="I2590" s="288" t="e">
        <v>#N/A</v>
      </c>
      <c r="J2590" s="288" t="e">
        <f>VLOOKUP(D2590,[1]Лист3!$A:$AK,37,0)</f>
        <v>#N/A</v>
      </c>
      <c r="K2590" s="289"/>
      <c r="L2590" s="289"/>
      <c r="M2590" s="289"/>
      <c r="N2590" s="289"/>
      <c r="O2590" s="289"/>
      <c r="P2590" s="289"/>
      <c r="Q2590" s="186">
        <f t="shared" si="447"/>
        <v>2994259.5599999996</v>
      </c>
      <c r="R2590" s="186">
        <f t="shared" si="448"/>
        <v>2948932.8</v>
      </c>
      <c r="S2590" s="433">
        <v>0</v>
      </c>
      <c r="T2590" s="433">
        <v>0</v>
      </c>
      <c r="U2590" s="433">
        <v>0</v>
      </c>
      <c r="V2590" s="433">
        <v>0</v>
      </c>
      <c r="W2590" s="433">
        <v>0</v>
      </c>
      <c r="X2590" s="433">
        <v>223533.98</v>
      </c>
      <c r="Y2590" s="433">
        <v>0</v>
      </c>
      <c r="Z2590" s="433">
        <v>0</v>
      </c>
      <c r="AA2590" s="433">
        <v>2725398.82</v>
      </c>
      <c r="AB2590" s="433">
        <v>0</v>
      </c>
      <c r="AC2590" s="433">
        <v>0</v>
      </c>
      <c r="AD2590" s="433">
        <v>0</v>
      </c>
      <c r="AE2590" s="433">
        <v>0</v>
      </c>
      <c r="AF2590" s="433">
        <v>0</v>
      </c>
      <c r="AG2590" s="433">
        <v>0</v>
      </c>
      <c r="AH2590" s="433">
        <v>0</v>
      </c>
      <c r="AI2590" s="433">
        <v>0</v>
      </c>
      <c r="AJ2590" s="433">
        <v>45326.76</v>
      </c>
      <c r="AK2590" s="175"/>
      <c r="AL2590" s="175">
        <v>7007005.2800000003</v>
      </c>
      <c r="AM2590" s="175">
        <v>10001264.84</v>
      </c>
      <c r="AN2590" s="175">
        <v>2994259.5599999996</v>
      </c>
    </row>
    <row r="2591" spans="1:40" s="128" customFormat="1" ht="23.25" customHeight="1" x14ac:dyDescent="0.35">
      <c r="A2591" s="256">
        <v>2024</v>
      </c>
      <c r="B2591" s="184">
        <f t="shared" si="449"/>
        <v>1142</v>
      </c>
      <c r="C2591" s="286" t="s">
        <v>1159</v>
      </c>
      <c r="D2591" s="184">
        <v>44943</v>
      </c>
      <c r="E2591" s="287">
        <f>VLOOKUP(D2591,'[1]2023-2025'!$A:$G,7,0)</f>
        <v>2023</v>
      </c>
      <c r="F2591" s="287"/>
      <c r="G2591" s="287" t="s">
        <v>1899</v>
      </c>
      <c r="H2591" s="288">
        <f>INDEX('[1]2023-2025'!$AK:$AK,MATCH(D2591,'[1]2023-2025'!$A:$A,0))</f>
        <v>44670</v>
      </c>
      <c r="I2591" s="288" t="e">
        <v>#N/A</v>
      </c>
      <c r="J2591" s="288" t="e">
        <f>VLOOKUP(D2591,[1]Лист3!$A:$AK,37,0)</f>
        <v>#N/A</v>
      </c>
      <c r="K2591" s="289">
        <f>INDEX('[1]2023-2025'!$G:$G,MATCH(D2591,'[1]2023-2025'!$A:$A,0))</f>
        <v>2023</v>
      </c>
      <c r="L2591" s="289"/>
      <c r="M2591" s="289"/>
      <c r="N2591" s="289"/>
      <c r="O2591" s="289" t="s">
        <v>2803</v>
      </c>
      <c r="P2591" s="289" t="s">
        <v>2804</v>
      </c>
      <c r="Q2591" s="186">
        <f t="shared" si="447"/>
        <v>1269992.3400000001</v>
      </c>
      <c r="R2591" s="186">
        <f t="shared" si="448"/>
        <v>1241663.1400000001</v>
      </c>
      <c r="S2591" s="433">
        <v>0</v>
      </c>
      <c r="T2591" s="433">
        <v>1241663.1400000001</v>
      </c>
      <c r="U2591" s="433">
        <v>0</v>
      </c>
      <c r="V2591" s="433">
        <v>0</v>
      </c>
      <c r="W2591" s="433">
        <v>0</v>
      </c>
      <c r="X2591" s="433">
        <v>0</v>
      </c>
      <c r="Y2591" s="433">
        <v>0</v>
      </c>
      <c r="Z2591" s="433">
        <v>0</v>
      </c>
      <c r="AA2591" s="433">
        <v>0</v>
      </c>
      <c r="AB2591" s="433">
        <v>0</v>
      </c>
      <c r="AC2591" s="433">
        <v>0</v>
      </c>
      <c r="AD2591" s="433">
        <v>0</v>
      </c>
      <c r="AE2591" s="433">
        <v>0</v>
      </c>
      <c r="AF2591" s="433">
        <v>0</v>
      </c>
      <c r="AG2591" s="433">
        <v>0</v>
      </c>
      <c r="AH2591" s="433">
        <v>0</v>
      </c>
      <c r="AI2591" s="433">
        <v>0</v>
      </c>
      <c r="AJ2591" s="433">
        <v>28329.200000000001</v>
      </c>
      <c r="AK2591" s="175"/>
      <c r="AL2591" s="175">
        <v>8790378.6799999997</v>
      </c>
      <c r="AM2591" s="175">
        <v>10143445.59</v>
      </c>
      <c r="AN2591" s="175">
        <v>1353066.9100000001</v>
      </c>
    </row>
    <row r="2592" spans="1:40" s="128" customFormat="1" ht="20.3" customHeight="1" x14ac:dyDescent="0.35">
      <c r="A2592" s="256">
        <v>2024</v>
      </c>
      <c r="B2592" s="184">
        <f>B2591+1</f>
        <v>1143</v>
      </c>
      <c r="C2592" s="286" t="s">
        <v>4437</v>
      </c>
      <c r="D2592" s="184">
        <v>55013</v>
      </c>
      <c r="E2592" s="287"/>
      <c r="F2592" s="287"/>
      <c r="G2592" s="287"/>
      <c r="H2592" s="288"/>
      <c r="I2592" s="288"/>
      <c r="J2592" s="288"/>
      <c r="K2592" s="289"/>
      <c r="L2592" s="289"/>
      <c r="M2592" s="289"/>
      <c r="N2592" s="289"/>
      <c r="O2592" s="289"/>
      <c r="P2592" s="289"/>
      <c r="Q2592" s="186">
        <f t="shared" si="447"/>
        <v>635744.19999999995</v>
      </c>
      <c r="R2592" s="186">
        <f t="shared" si="448"/>
        <v>635744.19999999995</v>
      </c>
      <c r="S2592" s="433">
        <v>0</v>
      </c>
      <c r="T2592" s="433">
        <v>0</v>
      </c>
      <c r="U2592" s="433">
        <v>0</v>
      </c>
      <c r="V2592" s="433">
        <v>0</v>
      </c>
      <c r="W2592" s="433">
        <v>0</v>
      </c>
      <c r="X2592" s="433">
        <v>0</v>
      </c>
      <c r="Y2592" s="433">
        <v>0</v>
      </c>
      <c r="Z2592" s="433">
        <v>0</v>
      </c>
      <c r="AA2592" s="433">
        <v>0</v>
      </c>
      <c r="AB2592" s="433">
        <v>0</v>
      </c>
      <c r="AC2592" s="433">
        <v>0</v>
      </c>
      <c r="AD2592" s="433">
        <v>0</v>
      </c>
      <c r="AE2592" s="433">
        <v>0</v>
      </c>
      <c r="AF2592" s="433">
        <v>0</v>
      </c>
      <c r="AG2592" s="433">
        <v>635744.19999999995</v>
      </c>
      <c r="AH2592" s="433">
        <v>0</v>
      </c>
      <c r="AI2592" s="433">
        <v>0</v>
      </c>
      <c r="AJ2592" s="433">
        <v>0</v>
      </c>
      <c r="AK2592" s="175"/>
      <c r="AL2592" s="175">
        <v>10629667.030000001</v>
      </c>
      <c r="AM2592" s="175">
        <v>11265411.23</v>
      </c>
      <c r="AN2592" s="175">
        <v>635744.19999999995</v>
      </c>
    </row>
    <row r="2593" spans="1:40" s="128" customFormat="1" ht="20.3" customHeight="1" x14ac:dyDescent="0.35">
      <c r="A2593" s="256">
        <v>2024</v>
      </c>
      <c r="B2593" s="184">
        <f t="shared" si="449"/>
        <v>1144</v>
      </c>
      <c r="C2593" s="286" t="s">
        <v>4438</v>
      </c>
      <c r="D2593" s="184">
        <v>55590</v>
      </c>
      <c r="E2593" s="287"/>
      <c r="F2593" s="287"/>
      <c r="G2593" s="287"/>
      <c r="H2593" s="288"/>
      <c r="I2593" s="288"/>
      <c r="J2593" s="288"/>
      <c r="K2593" s="289"/>
      <c r="L2593" s="289"/>
      <c r="M2593" s="289"/>
      <c r="N2593" s="289"/>
      <c r="O2593" s="289"/>
      <c r="P2593" s="289"/>
      <c r="Q2593" s="186">
        <f t="shared" si="447"/>
        <v>10069021.430000002</v>
      </c>
      <c r="R2593" s="186">
        <f t="shared" si="448"/>
        <v>9930289.3200000022</v>
      </c>
      <c r="S2593" s="433">
        <v>0</v>
      </c>
      <c r="T2593" s="433">
        <v>0</v>
      </c>
      <c r="U2593" s="433">
        <v>0</v>
      </c>
      <c r="V2593" s="433">
        <v>0</v>
      </c>
      <c r="W2593" s="433">
        <v>0</v>
      </c>
      <c r="X2593" s="433">
        <v>0</v>
      </c>
      <c r="Y2593" s="433">
        <v>0</v>
      </c>
      <c r="Z2593" s="433">
        <v>0</v>
      </c>
      <c r="AA2593" s="433">
        <v>0</v>
      </c>
      <c r="AB2593" s="433">
        <v>1851040.25</v>
      </c>
      <c r="AC2593" s="433">
        <v>0</v>
      </c>
      <c r="AD2593" s="433">
        <v>0</v>
      </c>
      <c r="AE2593" s="433">
        <v>7973730.6700000009</v>
      </c>
      <c r="AF2593" s="433">
        <v>0</v>
      </c>
      <c r="AG2593" s="433">
        <v>105518.39999999999</v>
      </c>
      <c r="AH2593" s="433">
        <v>0</v>
      </c>
      <c r="AI2593" s="433">
        <v>0</v>
      </c>
      <c r="AJ2593" s="433">
        <v>138732.10999999999</v>
      </c>
      <c r="AK2593" s="175"/>
      <c r="AL2593" s="175">
        <v>5105366.2499999981</v>
      </c>
      <c r="AM2593" s="175">
        <v>15174387.68</v>
      </c>
      <c r="AN2593" s="175">
        <v>10069021.430000002</v>
      </c>
    </row>
    <row r="2594" spans="1:40" s="128" customFormat="1" ht="20.3" customHeight="1" x14ac:dyDescent="0.35">
      <c r="A2594" s="256">
        <v>2024</v>
      </c>
      <c r="B2594" s="184">
        <f t="shared" si="449"/>
        <v>1145</v>
      </c>
      <c r="C2594" s="286" t="s">
        <v>4439</v>
      </c>
      <c r="D2594" s="184">
        <v>56218</v>
      </c>
      <c r="E2594" s="287"/>
      <c r="F2594" s="287"/>
      <c r="G2594" s="287"/>
      <c r="H2594" s="288"/>
      <c r="I2594" s="288"/>
      <c r="J2594" s="288"/>
      <c r="K2594" s="289"/>
      <c r="L2594" s="289"/>
      <c r="M2594" s="289"/>
      <c r="N2594" s="289"/>
      <c r="O2594" s="289"/>
      <c r="P2594" s="289"/>
      <c r="Q2594" s="186">
        <f t="shared" si="447"/>
        <v>7641008.6099999994</v>
      </c>
      <c r="R2594" s="186">
        <f>SUM(S2594:AI2594)</f>
        <v>7529953.4699999997</v>
      </c>
      <c r="S2594" s="433">
        <v>0</v>
      </c>
      <c r="T2594" s="433">
        <v>0</v>
      </c>
      <c r="U2594" s="433">
        <v>0</v>
      </c>
      <c r="V2594" s="433">
        <v>0</v>
      </c>
      <c r="W2594" s="433">
        <v>0</v>
      </c>
      <c r="X2594" s="433">
        <v>0</v>
      </c>
      <c r="Y2594" s="433">
        <v>0</v>
      </c>
      <c r="Z2594" s="433">
        <v>0</v>
      </c>
      <c r="AA2594" s="433">
        <v>0</v>
      </c>
      <c r="AB2594" s="433">
        <v>1812397.5199999998</v>
      </c>
      <c r="AC2594" s="433">
        <v>0</v>
      </c>
      <c r="AD2594" s="433">
        <v>0</v>
      </c>
      <c r="AE2594" s="433">
        <v>5633583.5499999998</v>
      </c>
      <c r="AF2594" s="433">
        <v>0</v>
      </c>
      <c r="AG2594" s="433">
        <v>83972.4</v>
      </c>
      <c r="AH2594" s="433">
        <v>0</v>
      </c>
      <c r="AI2594" s="433">
        <v>0</v>
      </c>
      <c r="AJ2594" s="433">
        <v>111055.14000000001</v>
      </c>
      <c r="AK2594" s="175"/>
      <c r="AL2594" s="175">
        <v>3423568.8100000005</v>
      </c>
      <c r="AM2594" s="175">
        <v>11064577.42</v>
      </c>
      <c r="AN2594" s="175">
        <v>7641008.6099999994</v>
      </c>
    </row>
    <row r="2595" spans="1:40" s="128" customFormat="1" ht="20.3" customHeight="1" x14ac:dyDescent="0.35">
      <c r="A2595" s="256">
        <v>2024</v>
      </c>
      <c r="B2595" s="184">
        <f t="shared" si="449"/>
        <v>1146</v>
      </c>
      <c r="C2595" s="286" t="s">
        <v>4440</v>
      </c>
      <c r="D2595" s="184">
        <v>56219</v>
      </c>
      <c r="E2595" s="287"/>
      <c r="F2595" s="287"/>
      <c r="G2595" s="287"/>
      <c r="H2595" s="288"/>
      <c r="I2595" s="288"/>
      <c r="J2595" s="288"/>
      <c r="K2595" s="289"/>
      <c r="L2595" s="289"/>
      <c r="M2595" s="289"/>
      <c r="N2595" s="289"/>
      <c r="O2595" s="289"/>
      <c r="P2595" s="289"/>
      <c r="Q2595" s="186">
        <f t="shared" si="447"/>
        <v>7640098.2799999993</v>
      </c>
      <c r="R2595" s="186">
        <f t="shared" si="448"/>
        <v>7530326.5599999996</v>
      </c>
      <c r="S2595" s="433">
        <v>0</v>
      </c>
      <c r="T2595" s="433">
        <v>0</v>
      </c>
      <c r="U2595" s="433">
        <v>0</v>
      </c>
      <c r="V2595" s="433">
        <v>0</v>
      </c>
      <c r="W2595" s="433">
        <v>0</v>
      </c>
      <c r="X2595" s="433">
        <v>0</v>
      </c>
      <c r="Y2595" s="433">
        <v>0</v>
      </c>
      <c r="Z2595" s="433">
        <v>0</v>
      </c>
      <c r="AA2595" s="433">
        <v>0</v>
      </c>
      <c r="AB2595" s="433">
        <v>1812397.5199999998</v>
      </c>
      <c r="AC2595" s="433">
        <v>0</v>
      </c>
      <c r="AD2595" s="433">
        <v>0</v>
      </c>
      <c r="AE2595" s="433">
        <v>5630545.04</v>
      </c>
      <c r="AF2595" s="433">
        <v>0</v>
      </c>
      <c r="AG2595" s="433">
        <v>87384</v>
      </c>
      <c r="AH2595" s="433">
        <v>0</v>
      </c>
      <c r="AI2595" s="433">
        <v>0</v>
      </c>
      <c r="AJ2595" s="433">
        <v>109771.72</v>
      </c>
      <c r="AK2595" s="175"/>
      <c r="AL2595" s="175">
        <v>3249174.9800000004</v>
      </c>
      <c r="AM2595" s="175">
        <v>10889273.26</v>
      </c>
      <c r="AN2595" s="175">
        <v>7640098.2799999993</v>
      </c>
    </row>
    <row r="2596" spans="1:40" s="128" customFormat="1" ht="20.3" customHeight="1" x14ac:dyDescent="0.35">
      <c r="A2596" s="256">
        <v>2024</v>
      </c>
      <c r="B2596" s="184">
        <f t="shared" si="449"/>
        <v>1147</v>
      </c>
      <c r="C2596" s="286" t="s">
        <v>4110</v>
      </c>
      <c r="D2596" s="184">
        <v>45034</v>
      </c>
      <c r="E2596" s="287"/>
      <c r="F2596" s="287"/>
      <c r="G2596" s="287"/>
      <c r="H2596" s="288"/>
      <c r="I2596" s="288"/>
      <c r="J2596" s="288"/>
      <c r="K2596" s="289"/>
      <c r="L2596" s="289"/>
      <c r="M2596" s="289"/>
      <c r="N2596" s="289"/>
      <c r="O2596" s="289"/>
      <c r="P2596" s="289"/>
      <c r="Q2596" s="186">
        <f t="shared" si="447"/>
        <v>401031.97</v>
      </c>
      <c r="R2596" s="186">
        <f>SUM(S2596:AI2596)</f>
        <v>396718.6</v>
      </c>
      <c r="S2596" s="433">
        <v>0</v>
      </c>
      <c r="T2596" s="433">
        <v>0</v>
      </c>
      <c r="U2596" s="433">
        <v>0</v>
      </c>
      <c r="V2596" s="433">
        <v>0</v>
      </c>
      <c r="W2596" s="433">
        <v>0</v>
      </c>
      <c r="X2596" s="433">
        <v>0</v>
      </c>
      <c r="Y2596" s="433">
        <v>0</v>
      </c>
      <c r="Z2596" s="433">
        <v>0</v>
      </c>
      <c r="AA2596" s="433">
        <v>0</v>
      </c>
      <c r="AB2596" s="433">
        <v>396718.6</v>
      </c>
      <c r="AC2596" s="433">
        <v>0</v>
      </c>
      <c r="AD2596" s="433">
        <v>0</v>
      </c>
      <c r="AE2596" s="433">
        <v>0</v>
      </c>
      <c r="AF2596" s="433">
        <v>0</v>
      </c>
      <c r="AG2596" s="433">
        <v>0</v>
      </c>
      <c r="AH2596" s="433">
        <v>0</v>
      </c>
      <c r="AI2596" s="433">
        <v>0</v>
      </c>
      <c r="AJ2596" s="433">
        <v>4313.37</v>
      </c>
      <c r="AK2596" s="175"/>
      <c r="AL2596" s="175">
        <v>3625980.7500000005</v>
      </c>
      <c r="AM2596" s="175">
        <v>4785301.1900000004</v>
      </c>
      <c r="AN2596" s="175">
        <v>1159320.44</v>
      </c>
    </row>
    <row r="2597" spans="1:40" s="128" customFormat="1" ht="20.3" customHeight="1" x14ac:dyDescent="0.35">
      <c r="A2597" s="256">
        <v>2024</v>
      </c>
      <c r="B2597" s="184">
        <f>B2596+1</f>
        <v>1148</v>
      </c>
      <c r="C2597" s="286" t="s">
        <v>4699</v>
      </c>
      <c r="D2597" s="184">
        <v>45145</v>
      </c>
      <c r="E2597" s="287"/>
      <c r="F2597" s="287"/>
      <c r="G2597" s="287"/>
      <c r="H2597" s="288"/>
      <c r="I2597" s="288"/>
      <c r="J2597" s="288"/>
      <c r="K2597" s="289"/>
      <c r="L2597" s="289"/>
      <c r="M2597" s="289"/>
      <c r="N2597" s="289"/>
      <c r="O2597" s="289"/>
      <c r="P2597" s="289"/>
      <c r="Q2597" s="186">
        <f t="shared" si="447"/>
        <v>345916</v>
      </c>
      <c r="R2597" s="186">
        <f>SUM(S2597:AI2597)</f>
        <v>345916</v>
      </c>
      <c r="S2597" s="433">
        <v>0</v>
      </c>
      <c r="T2597" s="433">
        <v>0</v>
      </c>
      <c r="U2597" s="433">
        <v>0</v>
      </c>
      <c r="V2597" s="433">
        <v>0</v>
      </c>
      <c r="W2597" s="433">
        <v>0</v>
      </c>
      <c r="X2597" s="433">
        <v>0</v>
      </c>
      <c r="Y2597" s="433">
        <v>0</v>
      </c>
      <c r="Z2597" s="433">
        <v>0</v>
      </c>
      <c r="AA2597" s="300">
        <v>201000</v>
      </c>
      <c r="AB2597" s="433">
        <v>0</v>
      </c>
      <c r="AC2597" s="300">
        <v>144916</v>
      </c>
      <c r="AD2597" s="433">
        <v>0</v>
      </c>
      <c r="AE2597" s="433">
        <v>0</v>
      </c>
      <c r="AF2597" s="433">
        <v>0</v>
      </c>
      <c r="AG2597" s="433">
        <v>0</v>
      </c>
      <c r="AH2597" s="433">
        <v>0</v>
      </c>
      <c r="AI2597" s="433">
        <v>0</v>
      </c>
      <c r="AJ2597" s="433">
        <v>0</v>
      </c>
      <c r="AK2597" s="175"/>
      <c r="AL2597" s="175">
        <v>-198781.6</v>
      </c>
      <c r="AM2597" s="175">
        <v>147134.39999999999</v>
      </c>
      <c r="AN2597" s="175">
        <v>345916</v>
      </c>
    </row>
    <row r="2598" spans="1:40" s="128" customFormat="1" ht="20.3" customHeight="1" x14ac:dyDescent="0.35">
      <c r="A2598" s="256"/>
      <c r="B2598" s="170" t="s">
        <v>22</v>
      </c>
      <c r="C2598" s="293"/>
      <c r="D2598" s="296" t="s">
        <v>172</v>
      </c>
      <c r="E2598" s="287" t="e">
        <f>VLOOKUP(D2598,'[1]2023-2025'!$A:$G,7,0)</f>
        <v>#N/A</v>
      </c>
      <c r="F2598" s="287"/>
      <c r="G2598" s="287"/>
      <c r="H2598" s="288" t="e">
        <v>#N/A</v>
      </c>
      <c r="I2598" s="288" t="e">
        <v>#N/A</v>
      </c>
      <c r="J2598" s="288" t="e">
        <f>VLOOKUP(D2598,[1]Лист3!$A:$AK,37,0)</f>
        <v>#N/A</v>
      </c>
      <c r="K2598" s="289" t="e">
        <v>#N/A</v>
      </c>
      <c r="L2598" s="289"/>
      <c r="M2598" s="289"/>
      <c r="N2598" s="289"/>
      <c r="O2598" s="289" t="e">
        <v>#N/A</v>
      </c>
      <c r="P2598" s="289"/>
      <c r="Q2598" s="297">
        <f>SUM(Q2568:Q2597)</f>
        <v>85283776.650000021</v>
      </c>
      <c r="R2598" s="297">
        <f>SUM(R2568:R2597)</f>
        <v>83970212.170000002</v>
      </c>
      <c r="S2598" s="297">
        <f>SUM(S2568:S2597)</f>
        <v>14070624.539999999</v>
      </c>
      <c r="T2598" s="297">
        <f t="shared" ref="T2598:AJ2598" si="450">SUM(T2568:T2597)</f>
        <v>8982605.7599999998</v>
      </c>
      <c r="U2598" s="297">
        <f t="shared" si="450"/>
        <v>0</v>
      </c>
      <c r="V2598" s="297">
        <f t="shared" si="450"/>
        <v>744939.05</v>
      </c>
      <c r="W2598" s="297">
        <f t="shared" si="450"/>
        <v>745168.7</v>
      </c>
      <c r="X2598" s="297">
        <f t="shared" si="450"/>
        <v>1935440.59</v>
      </c>
      <c r="Y2598" s="297">
        <f t="shared" si="450"/>
        <v>0</v>
      </c>
      <c r="Z2598" s="297">
        <f t="shared" si="450"/>
        <v>0</v>
      </c>
      <c r="AA2598" s="297">
        <f t="shared" si="450"/>
        <v>9749030.7300000004</v>
      </c>
      <c r="AB2598" s="297">
        <f t="shared" si="450"/>
        <v>6424096.3299999991</v>
      </c>
      <c r="AC2598" s="297">
        <f t="shared" si="450"/>
        <v>20406648.449999999</v>
      </c>
      <c r="AD2598" s="297">
        <f t="shared" si="450"/>
        <v>0</v>
      </c>
      <c r="AE2598" s="297">
        <f t="shared" si="450"/>
        <v>19237859.260000002</v>
      </c>
      <c r="AF2598" s="297">
        <f t="shared" si="450"/>
        <v>0</v>
      </c>
      <c r="AG2598" s="297">
        <f t="shared" si="450"/>
        <v>1673798.7599999998</v>
      </c>
      <c r="AH2598" s="297">
        <f t="shared" si="450"/>
        <v>0</v>
      </c>
      <c r="AI2598" s="297">
        <f t="shared" si="450"/>
        <v>0</v>
      </c>
      <c r="AJ2598" s="297">
        <f t="shared" si="450"/>
        <v>1313564.4800000002</v>
      </c>
      <c r="AK2598" s="175"/>
      <c r="AL2598" s="175" t="e">
        <v>#N/A</v>
      </c>
      <c r="AM2598" s="175" t="e">
        <v>#N/A</v>
      </c>
      <c r="AN2598" s="175" t="e">
        <v>#N/A</v>
      </c>
    </row>
    <row r="2599" spans="1:40" s="128" customFormat="1" ht="20.3" customHeight="1" x14ac:dyDescent="0.35">
      <c r="A2599" s="256"/>
      <c r="B2599" s="342"/>
      <c r="C2599" s="343"/>
      <c r="D2599" s="328"/>
      <c r="E2599" s="348"/>
      <c r="F2599" s="348"/>
      <c r="G2599" s="348"/>
      <c r="H2599" s="349"/>
      <c r="I2599" s="349"/>
      <c r="J2599" s="349"/>
      <c r="K2599" s="350"/>
      <c r="L2599" s="350"/>
      <c r="M2599" s="350"/>
      <c r="N2599" s="350"/>
      <c r="O2599" s="350"/>
      <c r="P2599" s="350"/>
      <c r="Q2599" s="329"/>
      <c r="R2599" s="329"/>
      <c r="S2599" s="329"/>
      <c r="T2599" s="329"/>
      <c r="U2599" s="329"/>
      <c r="V2599" s="329"/>
      <c r="W2599" s="329"/>
      <c r="X2599" s="448" t="s">
        <v>4638</v>
      </c>
      <c r="Y2599" s="329"/>
      <c r="Z2599" s="329"/>
      <c r="AA2599" s="329"/>
      <c r="AB2599" s="329"/>
      <c r="AC2599" s="329"/>
      <c r="AD2599" s="329"/>
      <c r="AE2599" s="329"/>
      <c r="AF2599" s="329"/>
      <c r="AG2599" s="329"/>
      <c r="AH2599" s="329"/>
      <c r="AI2599" s="329"/>
      <c r="AJ2599" s="329"/>
      <c r="AK2599" s="175"/>
      <c r="AL2599" s="175" t="e">
        <v>#N/A</v>
      </c>
      <c r="AM2599" s="175" t="e">
        <v>#N/A</v>
      </c>
      <c r="AN2599" s="175" t="e">
        <v>#N/A</v>
      </c>
    </row>
    <row r="2600" spans="1:40" s="128" customFormat="1" ht="20.3" customHeight="1" x14ac:dyDescent="0.35">
      <c r="A2600" s="256">
        <v>2024</v>
      </c>
      <c r="B2600" s="184">
        <f>B2597+1</f>
        <v>1149</v>
      </c>
      <c r="C2600" s="293" t="s">
        <v>3308</v>
      </c>
      <c r="D2600" s="184">
        <v>55901</v>
      </c>
      <c r="E2600" s="287"/>
      <c r="F2600" s="287"/>
      <c r="G2600" s="287"/>
      <c r="H2600" s="288"/>
      <c r="I2600" s="288"/>
      <c r="J2600" s="288"/>
      <c r="K2600" s="289"/>
      <c r="L2600" s="289"/>
      <c r="M2600" s="289"/>
      <c r="N2600" s="289"/>
      <c r="O2600" s="289"/>
      <c r="P2600" s="289"/>
      <c r="Q2600" s="186">
        <f t="shared" ref="Q2600:Q2601" si="451">SUM(S2600:AJ2600)</f>
        <v>562287.05999999994</v>
      </c>
      <c r="R2600" s="186">
        <f>SUM(S2600:AI2600)</f>
        <v>553995.96</v>
      </c>
      <c r="S2600" s="433">
        <v>0</v>
      </c>
      <c r="T2600" s="433">
        <v>0</v>
      </c>
      <c r="U2600" s="433">
        <v>0</v>
      </c>
      <c r="V2600" s="433">
        <v>0</v>
      </c>
      <c r="W2600" s="433">
        <v>0</v>
      </c>
      <c r="X2600" s="433">
        <v>0</v>
      </c>
      <c r="Y2600" s="433">
        <v>0</v>
      </c>
      <c r="Z2600" s="433">
        <v>0</v>
      </c>
      <c r="AA2600" s="433">
        <v>0</v>
      </c>
      <c r="AB2600" s="433">
        <v>553995.96</v>
      </c>
      <c r="AC2600" s="433">
        <v>0</v>
      </c>
      <c r="AD2600" s="433">
        <v>0</v>
      </c>
      <c r="AE2600" s="433">
        <v>0</v>
      </c>
      <c r="AF2600" s="433">
        <v>0</v>
      </c>
      <c r="AG2600" s="433">
        <v>0</v>
      </c>
      <c r="AH2600" s="433">
        <v>0</v>
      </c>
      <c r="AI2600" s="433">
        <v>0</v>
      </c>
      <c r="AJ2600" s="433">
        <f>8291.1</f>
        <v>8291.1</v>
      </c>
      <c r="AK2600" s="175"/>
      <c r="AL2600" s="175">
        <v>16734156.380000001</v>
      </c>
      <c r="AM2600" s="175">
        <v>22394511.460000001</v>
      </c>
      <c r="AN2600" s="175">
        <v>5660355.0800000001</v>
      </c>
    </row>
    <row r="2601" spans="1:40" s="128" customFormat="1" ht="20.3" customHeight="1" x14ac:dyDescent="0.35">
      <c r="A2601" s="256">
        <v>2024</v>
      </c>
      <c r="B2601" s="184">
        <f>B2600+1</f>
        <v>1150</v>
      </c>
      <c r="C2601" s="293" t="s">
        <v>3294</v>
      </c>
      <c r="D2601" s="184">
        <v>55808</v>
      </c>
      <c r="E2601" s="287"/>
      <c r="F2601" s="287"/>
      <c r="G2601" s="287"/>
      <c r="H2601" s="288"/>
      <c r="I2601" s="288"/>
      <c r="J2601" s="288"/>
      <c r="K2601" s="289"/>
      <c r="L2601" s="289"/>
      <c r="M2601" s="289"/>
      <c r="N2601" s="289"/>
      <c r="O2601" s="289"/>
      <c r="P2601" s="289"/>
      <c r="Q2601" s="186">
        <f t="shared" si="451"/>
        <v>148779.56</v>
      </c>
      <c r="R2601" s="186">
        <f>SUM(S2601:AI2601)</f>
        <v>148779.56</v>
      </c>
      <c r="S2601" s="433">
        <v>0</v>
      </c>
      <c r="T2601" s="433">
        <v>0</v>
      </c>
      <c r="U2601" s="433">
        <v>0</v>
      </c>
      <c r="V2601" s="433">
        <v>0</v>
      </c>
      <c r="W2601" s="433">
        <v>0</v>
      </c>
      <c r="X2601" s="433">
        <v>0</v>
      </c>
      <c r="Y2601" s="433">
        <v>0</v>
      </c>
      <c r="Z2601" s="433">
        <v>0</v>
      </c>
      <c r="AA2601" s="433">
        <v>0</v>
      </c>
      <c r="AB2601" s="433">
        <v>0</v>
      </c>
      <c r="AC2601" s="433">
        <v>0</v>
      </c>
      <c r="AD2601" s="433">
        <v>0</v>
      </c>
      <c r="AE2601" s="433">
        <v>0</v>
      </c>
      <c r="AF2601" s="433">
        <v>0</v>
      </c>
      <c r="AG2601" s="433">
        <v>148779.56</v>
      </c>
      <c r="AH2601" s="433">
        <v>0</v>
      </c>
      <c r="AI2601" s="433">
        <v>0</v>
      </c>
      <c r="AJ2601" s="433">
        <v>0</v>
      </c>
      <c r="AK2601" s="175"/>
      <c r="AL2601" s="175">
        <v>10821878.199999999</v>
      </c>
      <c r="AM2601" s="175">
        <v>20451500.57</v>
      </c>
      <c r="AN2601" s="175">
        <v>9629622.370000001</v>
      </c>
    </row>
    <row r="2602" spans="1:40" s="128" customFormat="1" ht="20.3" customHeight="1" x14ac:dyDescent="0.35">
      <c r="A2602" s="256"/>
      <c r="B2602" s="170" t="s">
        <v>22</v>
      </c>
      <c r="C2602" s="293"/>
      <c r="D2602" s="296" t="s">
        <v>172</v>
      </c>
      <c r="E2602" s="287" t="e">
        <v>#N/A</v>
      </c>
      <c r="F2602" s="287"/>
      <c r="G2602" s="287"/>
      <c r="H2602" s="288" t="e">
        <v>#N/A</v>
      </c>
      <c r="I2602" s="288" t="e">
        <v>#N/A</v>
      </c>
      <c r="J2602" s="288" t="e">
        <v>#N/A</v>
      </c>
      <c r="K2602" s="289" t="e">
        <v>#N/A</v>
      </c>
      <c r="L2602" s="289"/>
      <c r="M2602" s="289"/>
      <c r="N2602" s="289"/>
      <c r="O2602" s="289" t="e">
        <v>#N/A</v>
      </c>
      <c r="P2602" s="289"/>
      <c r="Q2602" s="297">
        <f>SUM(S2602:AJ2602)</f>
        <v>711066.62</v>
      </c>
      <c r="R2602" s="297">
        <f>SUM(S2602:AI2602)</f>
        <v>702775.52</v>
      </c>
      <c r="S2602" s="297">
        <f>SUM(S2600:S2601)</f>
        <v>0</v>
      </c>
      <c r="T2602" s="297">
        <f t="shared" ref="T2602:AJ2602" si="452">SUM(T2600:T2601)</f>
        <v>0</v>
      </c>
      <c r="U2602" s="297">
        <f t="shared" si="452"/>
        <v>0</v>
      </c>
      <c r="V2602" s="297">
        <f t="shared" si="452"/>
        <v>0</v>
      </c>
      <c r="W2602" s="297">
        <f t="shared" si="452"/>
        <v>0</v>
      </c>
      <c r="X2602" s="297">
        <f t="shared" si="452"/>
        <v>0</v>
      </c>
      <c r="Y2602" s="297">
        <f t="shared" si="452"/>
        <v>0</v>
      </c>
      <c r="Z2602" s="297">
        <f t="shared" si="452"/>
        <v>0</v>
      </c>
      <c r="AA2602" s="297">
        <f t="shared" si="452"/>
        <v>0</v>
      </c>
      <c r="AB2602" s="297">
        <f t="shared" si="452"/>
        <v>553995.96</v>
      </c>
      <c r="AC2602" s="297">
        <f t="shared" si="452"/>
        <v>0</v>
      </c>
      <c r="AD2602" s="297">
        <f t="shared" si="452"/>
        <v>0</v>
      </c>
      <c r="AE2602" s="297">
        <f t="shared" si="452"/>
        <v>0</v>
      </c>
      <c r="AF2602" s="297">
        <f t="shared" si="452"/>
        <v>0</v>
      </c>
      <c r="AG2602" s="297">
        <f t="shared" si="452"/>
        <v>148779.56</v>
      </c>
      <c r="AH2602" s="297">
        <f t="shared" si="452"/>
        <v>0</v>
      </c>
      <c r="AI2602" s="297">
        <f t="shared" si="452"/>
        <v>0</v>
      </c>
      <c r="AJ2602" s="297">
        <f t="shared" si="452"/>
        <v>8291.1</v>
      </c>
      <c r="AK2602" s="175"/>
      <c r="AL2602" s="175" t="e">
        <v>#N/A</v>
      </c>
      <c r="AM2602" s="175" t="e">
        <v>#N/A</v>
      </c>
      <c r="AN2602" s="175" t="e">
        <v>#N/A</v>
      </c>
    </row>
    <row r="2603" spans="1:40" s="128" customFormat="1" ht="20.3" customHeight="1" x14ac:dyDescent="0.35">
      <c r="A2603" s="256"/>
      <c r="B2603" s="309" t="s">
        <v>34</v>
      </c>
      <c r="C2603" s="309"/>
      <c r="D2603" s="296" t="s">
        <v>172</v>
      </c>
      <c r="E2603" s="287" t="e">
        <f>VLOOKUP(D2603,'[1]2023-2025'!$A:$G,7,0)</f>
        <v>#N/A</v>
      </c>
      <c r="F2603" s="287"/>
      <c r="G2603" s="287"/>
      <c r="H2603" s="288" t="e">
        <v>#N/A</v>
      </c>
      <c r="I2603" s="288" t="e">
        <v>#N/A</v>
      </c>
      <c r="J2603" s="288" t="e">
        <f>VLOOKUP(D2603,[1]Лист3!$A:$AK,37,0)</f>
        <v>#N/A</v>
      </c>
      <c r="K2603" s="289" t="e">
        <v>#N/A</v>
      </c>
      <c r="L2603" s="289"/>
      <c r="M2603" s="289"/>
      <c r="N2603" s="289"/>
      <c r="O2603" s="289" t="e">
        <v>#N/A</v>
      </c>
      <c r="P2603" s="289"/>
      <c r="Q2603" s="297">
        <f>SUM(Q2598+Q2602)</f>
        <v>85994843.270000026</v>
      </c>
      <c r="R2603" s="297">
        <f>SUM(R2598+R2602)</f>
        <v>84672987.689999998</v>
      </c>
      <c r="S2603" s="297">
        <f>S2598+S2602</f>
        <v>14070624.539999999</v>
      </c>
      <c r="T2603" s="297">
        <f t="shared" ref="T2603:Y2603" si="453">T2598+T2602</f>
        <v>8982605.7599999998</v>
      </c>
      <c r="U2603" s="297">
        <f t="shared" si="453"/>
        <v>0</v>
      </c>
      <c r="V2603" s="297">
        <f t="shared" si="453"/>
        <v>744939.05</v>
      </c>
      <c r="W2603" s="297">
        <f t="shared" si="453"/>
        <v>745168.7</v>
      </c>
      <c r="X2603" s="297">
        <f t="shared" si="453"/>
        <v>1935440.59</v>
      </c>
      <c r="Y2603" s="297">
        <f t="shared" si="453"/>
        <v>0</v>
      </c>
      <c r="Z2603" s="297">
        <f t="shared" ref="Z2603:AJ2603" si="454">Z2598+Z2602</f>
        <v>0</v>
      </c>
      <c r="AA2603" s="297">
        <f t="shared" si="454"/>
        <v>9749030.7300000004</v>
      </c>
      <c r="AB2603" s="297">
        <f t="shared" si="454"/>
        <v>6978092.2899999991</v>
      </c>
      <c r="AC2603" s="297">
        <f t="shared" si="454"/>
        <v>20406648.449999999</v>
      </c>
      <c r="AD2603" s="297">
        <f t="shared" si="454"/>
        <v>0</v>
      </c>
      <c r="AE2603" s="297">
        <f t="shared" si="454"/>
        <v>19237859.260000002</v>
      </c>
      <c r="AF2603" s="297">
        <f t="shared" si="454"/>
        <v>0</v>
      </c>
      <c r="AG2603" s="297">
        <f t="shared" si="454"/>
        <v>1822578.3199999998</v>
      </c>
      <c r="AH2603" s="297">
        <f t="shared" si="454"/>
        <v>0</v>
      </c>
      <c r="AI2603" s="297">
        <f t="shared" si="454"/>
        <v>0</v>
      </c>
      <c r="AJ2603" s="297">
        <f t="shared" si="454"/>
        <v>1321855.5800000003</v>
      </c>
      <c r="AK2603" s="175"/>
      <c r="AL2603" s="175" t="e">
        <v>#N/A</v>
      </c>
      <c r="AM2603" s="175" t="e">
        <v>#N/A</v>
      </c>
      <c r="AN2603" s="175" t="e">
        <v>#N/A</v>
      </c>
    </row>
    <row r="2604" spans="1:40" s="128" customFormat="1" ht="20.3" customHeight="1" x14ac:dyDescent="0.35">
      <c r="A2604" s="256"/>
      <c r="B2604" s="298"/>
      <c r="C2604" s="275"/>
      <c r="D2604" s="275"/>
      <c r="E2604" s="287">
        <f>VLOOKUP(D2604,'[1]2023-2025'!$A:$G,7,0)</f>
        <v>0</v>
      </c>
      <c r="F2604" s="301"/>
      <c r="G2604" s="301"/>
      <c r="H2604" s="302" t="e">
        <v>#N/A</v>
      </c>
      <c r="I2604" s="288" t="e">
        <v>#N/A</v>
      </c>
      <c r="J2604" s="288" t="e">
        <f>VLOOKUP(D2604,[1]Лист3!$A:$AK,37,0)</f>
        <v>#N/A</v>
      </c>
      <c r="K2604" s="303" t="e">
        <v>#N/A</v>
      </c>
      <c r="L2604" s="303"/>
      <c r="M2604" s="303"/>
      <c r="N2604" s="303"/>
      <c r="O2604" s="303" t="e">
        <v>#N/A</v>
      </c>
      <c r="P2604" s="303"/>
      <c r="Q2604" s="275"/>
      <c r="R2604" s="275"/>
      <c r="S2604" s="277"/>
      <c r="T2604" s="277"/>
      <c r="U2604" s="277"/>
      <c r="V2604" s="277"/>
      <c r="W2604" s="277"/>
      <c r="X2604" s="277" t="s">
        <v>2952</v>
      </c>
      <c r="Y2604" s="277"/>
      <c r="Z2604" s="277"/>
      <c r="AA2604" s="277"/>
      <c r="AB2604" s="277"/>
      <c r="AC2604" s="277"/>
      <c r="AD2604" s="277"/>
      <c r="AE2604" s="277"/>
      <c r="AF2604" s="277"/>
      <c r="AG2604" s="277"/>
      <c r="AH2604" s="277"/>
      <c r="AI2604" s="277"/>
      <c r="AJ2604" s="304"/>
      <c r="AK2604" s="175"/>
      <c r="AL2604" s="175" t="e">
        <v>#N/A</v>
      </c>
      <c r="AM2604" s="175" t="e">
        <v>#N/A</v>
      </c>
      <c r="AN2604" s="175" t="e">
        <v>#N/A</v>
      </c>
    </row>
    <row r="2605" spans="1:40" s="128" customFormat="1" ht="20.3" customHeight="1" x14ac:dyDescent="0.35">
      <c r="A2605" s="256"/>
      <c r="B2605" s="298"/>
      <c r="C2605" s="311"/>
      <c r="D2605" s="311"/>
      <c r="E2605" s="287">
        <f>VLOOKUP(D2605,'[1]2023-2025'!$A:$G,7,0)</f>
        <v>0</v>
      </c>
      <c r="F2605" s="287"/>
      <c r="G2605" s="287"/>
      <c r="H2605" s="288" t="e">
        <v>#N/A</v>
      </c>
      <c r="I2605" s="288" t="e">
        <v>#N/A</v>
      </c>
      <c r="J2605" s="288" t="e">
        <f>VLOOKUP(D2605,[1]Лист3!$A:$AK,37,0)</f>
        <v>#N/A</v>
      </c>
      <c r="K2605" s="289" t="e">
        <v>#N/A</v>
      </c>
      <c r="L2605" s="289"/>
      <c r="M2605" s="289"/>
      <c r="N2605" s="289"/>
      <c r="O2605" s="289" t="e">
        <v>#N/A</v>
      </c>
      <c r="P2605" s="289"/>
      <c r="Q2605" s="311"/>
      <c r="R2605" s="311"/>
      <c r="S2605" s="316"/>
      <c r="T2605" s="316"/>
      <c r="U2605" s="316"/>
      <c r="V2605" s="316"/>
      <c r="W2605" s="316"/>
      <c r="X2605" s="316" t="s">
        <v>4639</v>
      </c>
      <c r="Y2605" s="316"/>
      <c r="Z2605" s="316"/>
      <c r="AA2605" s="316"/>
      <c r="AB2605" s="316"/>
      <c r="AC2605" s="316"/>
      <c r="AD2605" s="316"/>
      <c r="AE2605" s="316"/>
      <c r="AF2605" s="316"/>
      <c r="AG2605" s="316"/>
      <c r="AH2605" s="316"/>
      <c r="AI2605" s="316"/>
      <c r="AJ2605" s="329"/>
      <c r="AK2605" s="175"/>
      <c r="AL2605" s="175" t="e">
        <v>#N/A</v>
      </c>
      <c r="AM2605" s="175" t="e">
        <v>#N/A</v>
      </c>
      <c r="AN2605" s="175" t="e">
        <v>#N/A</v>
      </c>
    </row>
    <row r="2606" spans="1:40" s="128" customFormat="1" ht="20.3" customHeight="1" x14ac:dyDescent="0.35">
      <c r="A2606" s="256">
        <v>2024</v>
      </c>
      <c r="B2606" s="184">
        <f>B2601+1</f>
        <v>1151</v>
      </c>
      <c r="C2606" s="286" t="s">
        <v>1167</v>
      </c>
      <c r="D2606" s="184">
        <v>45244</v>
      </c>
      <c r="E2606" s="287">
        <f>VLOOKUP(D2606,'[1]2023-2025'!$A:$G,7,0)</f>
        <v>2024</v>
      </c>
      <c r="F2606" s="287"/>
      <c r="G2606" s="287" t="s">
        <v>1899</v>
      </c>
      <c r="H2606" s="288">
        <f>INDEX('[1]2023-2025'!$AK:$AK,MATCH(D2606,'[1]2023-2025'!$A:$A,0))</f>
        <v>44973</v>
      </c>
      <c r="I2606" s="288" t="e">
        <v>#N/A</v>
      </c>
      <c r="J2606" s="288" t="e">
        <f>VLOOKUP(D2606,[1]Лист3!$A:$AK,37,0)</f>
        <v>#N/A</v>
      </c>
      <c r="K2606" s="289">
        <f>INDEX('[1]2023-2025'!$G:$G,MATCH(D2606,'[1]2023-2025'!$A:$A,0))</f>
        <v>2024</v>
      </c>
      <c r="L2606" s="289"/>
      <c r="M2606" s="289"/>
      <c r="N2606" s="289"/>
      <c r="O2606" s="289" t="e">
        <v>#N/A</v>
      </c>
      <c r="P2606" s="289" t="e">
        <v>#N/A</v>
      </c>
      <c r="Q2606" s="186">
        <f t="shared" ref="Q2606:Q2609" si="455">SUM(S2606:AJ2606)</f>
        <v>1622423.98</v>
      </c>
      <c r="R2606" s="186">
        <f>SUM(S2606:AI2606)</f>
        <v>1622423.98</v>
      </c>
      <c r="S2606" s="433">
        <v>0</v>
      </c>
      <c r="T2606" s="433">
        <v>0</v>
      </c>
      <c r="U2606" s="433">
        <v>0</v>
      </c>
      <c r="V2606" s="433">
        <v>0</v>
      </c>
      <c r="W2606" s="433">
        <v>0</v>
      </c>
      <c r="X2606" s="433">
        <v>0</v>
      </c>
      <c r="Y2606" s="433">
        <v>0</v>
      </c>
      <c r="Z2606" s="433">
        <v>0</v>
      </c>
      <c r="AA2606" s="433">
        <v>1622423.98</v>
      </c>
      <c r="AB2606" s="433">
        <v>0</v>
      </c>
      <c r="AC2606" s="433">
        <v>0</v>
      </c>
      <c r="AD2606" s="433">
        <v>0</v>
      </c>
      <c r="AE2606" s="433">
        <v>0</v>
      </c>
      <c r="AF2606" s="433">
        <v>0</v>
      </c>
      <c r="AG2606" s="433">
        <v>0</v>
      </c>
      <c r="AH2606" s="433">
        <v>0</v>
      </c>
      <c r="AI2606" s="433">
        <v>0</v>
      </c>
      <c r="AJ2606" s="433">
        <v>0</v>
      </c>
      <c r="AK2606" s="175"/>
      <c r="AL2606" s="175">
        <v>2987296.8699999996</v>
      </c>
      <c r="AM2606" s="175">
        <v>4609720.8499999996</v>
      </c>
      <c r="AN2606" s="175">
        <v>1622423.98</v>
      </c>
    </row>
    <row r="2607" spans="1:40" s="117" customFormat="1" ht="20.3" customHeight="1" x14ac:dyDescent="0.35">
      <c r="A2607" s="256">
        <v>2024</v>
      </c>
      <c r="B2607" s="184">
        <f>B2606+1</f>
        <v>1152</v>
      </c>
      <c r="C2607" s="286" t="s">
        <v>1168</v>
      </c>
      <c r="D2607" s="184">
        <v>45246</v>
      </c>
      <c r="E2607" s="287">
        <f>VLOOKUP(D2607,'[1]2023-2025'!$A:$G,7,0)</f>
        <v>2024</v>
      </c>
      <c r="F2607" s="287"/>
      <c r="G2607" s="287" t="s">
        <v>1899</v>
      </c>
      <c r="H2607" s="288">
        <f>INDEX('[1]2023-2025'!$AK:$AK,MATCH(D2607,'[1]2023-2025'!$A:$A,0))</f>
        <v>44973</v>
      </c>
      <c r="I2607" s="288" t="e">
        <v>#N/A</v>
      </c>
      <c r="J2607" s="288" t="e">
        <f>VLOOKUP(D2607,[1]Лист3!$A:$AK,37,0)</f>
        <v>#N/A</v>
      </c>
      <c r="K2607" s="289">
        <f>INDEX('[1]2023-2025'!$G:$G,MATCH(D2607,'[1]2023-2025'!$A:$A,0))</f>
        <v>2024</v>
      </c>
      <c r="L2607" s="289"/>
      <c r="M2607" s="289"/>
      <c r="N2607" s="289"/>
      <c r="O2607" s="289" t="e">
        <v>#N/A</v>
      </c>
      <c r="P2607" s="289" t="e">
        <v>#N/A</v>
      </c>
      <c r="Q2607" s="186">
        <f t="shared" si="455"/>
        <v>1764393.19</v>
      </c>
      <c r="R2607" s="186">
        <f>SUM(S2607:AI2607)</f>
        <v>1764393.19</v>
      </c>
      <c r="S2607" s="433">
        <v>0</v>
      </c>
      <c r="T2607" s="433">
        <v>0</v>
      </c>
      <c r="U2607" s="433">
        <v>0</v>
      </c>
      <c r="V2607" s="433">
        <v>0</v>
      </c>
      <c r="W2607" s="433">
        <v>0</v>
      </c>
      <c r="X2607" s="433">
        <v>0</v>
      </c>
      <c r="Y2607" s="433">
        <v>0</v>
      </c>
      <c r="Z2607" s="433">
        <v>0</v>
      </c>
      <c r="AA2607" s="433">
        <v>1764393.19</v>
      </c>
      <c r="AB2607" s="433">
        <v>0</v>
      </c>
      <c r="AC2607" s="433">
        <v>0</v>
      </c>
      <c r="AD2607" s="433">
        <v>0</v>
      </c>
      <c r="AE2607" s="433">
        <v>0</v>
      </c>
      <c r="AF2607" s="433">
        <v>0</v>
      </c>
      <c r="AG2607" s="433">
        <v>0</v>
      </c>
      <c r="AH2607" s="433">
        <v>0</v>
      </c>
      <c r="AI2607" s="433">
        <v>0</v>
      </c>
      <c r="AJ2607" s="433">
        <v>0</v>
      </c>
      <c r="AK2607" s="175"/>
      <c r="AL2607" s="175">
        <v>2781078.8299999996</v>
      </c>
      <c r="AM2607" s="175">
        <v>4545472.0199999996</v>
      </c>
      <c r="AN2607" s="175">
        <v>1764393.19</v>
      </c>
    </row>
    <row r="2608" spans="1:40" s="117" customFormat="1" ht="23.25" customHeight="1" x14ac:dyDescent="0.35">
      <c r="A2608" s="256">
        <v>2024</v>
      </c>
      <c r="B2608" s="184">
        <f>B2607+1</f>
        <v>1153</v>
      </c>
      <c r="C2608" s="286" t="s">
        <v>1169</v>
      </c>
      <c r="D2608" s="184">
        <v>45247</v>
      </c>
      <c r="E2608" s="287">
        <f>VLOOKUP(D2608,'[1]2023-2025'!$A:$G,7,0)</f>
        <v>2024</v>
      </c>
      <c r="F2608" s="287"/>
      <c r="G2608" s="287" t="s">
        <v>1899</v>
      </c>
      <c r="H2608" s="288">
        <f>INDEX('[1]2023-2025'!$AK:$AK,MATCH(D2608,'[1]2023-2025'!$A:$A,0))</f>
        <v>44973</v>
      </c>
      <c r="I2608" s="288" t="e">
        <v>#N/A</v>
      </c>
      <c r="J2608" s="288" t="e">
        <f>VLOOKUP(D2608,[1]Лист3!$A:$AK,37,0)</f>
        <v>#N/A</v>
      </c>
      <c r="K2608" s="289">
        <f>INDEX('[1]2023-2025'!$G:$G,MATCH(D2608,'[1]2023-2025'!$A:$A,0))</f>
        <v>2024</v>
      </c>
      <c r="L2608" s="289"/>
      <c r="M2608" s="289"/>
      <c r="N2608" s="289"/>
      <c r="O2608" s="289" t="e">
        <v>#N/A</v>
      </c>
      <c r="P2608" s="289" t="e">
        <v>#N/A</v>
      </c>
      <c r="Q2608" s="186">
        <f t="shared" si="455"/>
        <v>1831813.5399999998</v>
      </c>
      <c r="R2608" s="186">
        <f>SUM(S2608:AI2608)</f>
        <v>1831813.5399999998</v>
      </c>
      <c r="S2608" s="433">
        <v>0</v>
      </c>
      <c r="T2608" s="433">
        <v>0</v>
      </c>
      <c r="U2608" s="433">
        <v>0</v>
      </c>
      <c r="V2608" s="433">
        <v>0</v>
      </c>
      <c r="W2608" s="433">
        <v>0</v>
      </c>
      <c r="X2608" s="433">
        <v>0</v>
      </c>
      <c r="Y2608" s="433">
        <v>0</v>
      </c>
      <c r="Z2608" s="433">
        <v>0</v>
      </c>
      <c r="AA2608" s="433">
        <v>1831813.5399999998</v>
      </c>
      <c r="AB2608" s="433">
        <v>0</v>
      </c>
      <c r="AC2608" s="433">
        <v>0</v>
      </c>
      <c r="AD2608" s="433">
        <v>0</v>
      </c>
      <c r="AE2608" s="433">
        <v>0</v>
      </c>
      <c r="AF2608" s="433">
        <v>0</v>
      </c>
      <c r="AG2608" s="433">
        <v>0</v>
      </c>
      <c r="AH2608" s="433">
        <v>0</v>
      </c>
      <c r="AI2608" s="433">
        <v>0</v>
      </c>
      <c r="AJ2608" s="433">
        <v>0</v>
      </c>
      <c r="AK2608" s="175"/>
      <c r="AL2608" s="175">
        <v>2731756.2699999996</v>
      </c>
      <c r="AM2608" s="175">
        <v>4563569.8099999996</v>
      </c>
      <c r="AN2608" s="175">
        <v>1831813.5399999998</v>
      </c>
    </row>
    <row r="2609" spans="1:40" s="118" customFormat="1" ht="23.25" customHeight="1" x14ac:dyDescent="0.35">
      <c r="A2609" s="256">
        <v>2024</v>
      </c>
      <c r="B2609" s="184">
        <f>B2608+1</f>
        <v>1154</v>
      </c>
      <c r="C2609" s="286" t="s">
        <v>1170</v>
      </c>
      <c r="D2609" s="184">
        <v>45248</v>
      </c>
      <c r="E2609" s="287">
        <f>VLOOKUP(D2609,'[1]2023-2025'!$A:$G,7,0)</f>
        <v>2024</v>
      </c>
      <c r="F2609" s="287"/>
      <c r="G2609" s="287" t="s">
        <v>1899</v>
      </c>
      <c r="H2609" s="288">
        <f>INDEX('[1]2023-2025'!$AK:$AK,MATCH(D2609,'[1]2023-2025'!$A:$A,0))</f>
        <v>44973</v>
      </c>
      <c r="I2609" s="288" t="e">
        <v>#N/A</v>
      </c>
      <c r="J2609" s="288" t="e">
        <f>VLOOKUP(D2609,[1]Лист3!$A:$AK,37,0)</f>
        <v>#N/A</v>
      </c>
      <c r="K2609" s="289">
        <f>INDEX('[1]2023-2025'!$G:$G,MATCH(D2609,'[1]2023-2025'!$A:$A,0))</f>
        <v>2024</v>
      </c>
      <c r="L2609" s="289"/>
      <c r="M2609" s="289"/>
      <c r="N2609" s="289"/>
      <c r="O2609" s="289" t="e">
        <v>#N/A</v>
      </c>
      <c r="P2609" s="289" t="e">
        <v>#N/A</v>
      </c>
      <c r="Q2609" s="186">
        <f t="shared" si="455"/>
        <v>773208.82000000007</v>
      </c>
      <c r="R2609" s="186">
        <f>SUM(S2609:AI2609)</f>
        <v>773208.82000000007</v>
      </c>
      <c r="S2609" s="433">
        <v>0</v>
      </c>
      <c r="T2609" s="433">
        <v>561749.69000000006</v>
      </c>
      <c r="U2609" s="433">
        <v>0</v>
      </c>
      <c r="V2609" s="433">
        <v>91436.47</v>
      </c>
      <c r="W2609" s="433">
        <v>0</v>
      </c>
      <c r="X2609" s="433">
        <v>120022.66000000003</v>
      </c>
      <c r="Y2609" s="433">
        <v>0</v>
      </c>
      <c r="Z2609" s="433">
        <v>0</v>
      </c>
      <c r="AA2609" s="433">
        <v>0</v>
      </c>
      <c r="AB2609" s="433">
        <v>0</v>
      </c>
      <c r="AC2609" s="433">
        <v>0</v>
      </c>
      <c r="AD2609" s="433">
        <v>0</v>
      </c>
      <c r="AE2609" s="433">
        <v>0</v>
      </c>
      <c r="AF2609" s="433">
        <v>0</v>
      </c>
      <c r="AG2609" s="433">
        <v>0</v>
      </c>
      <c r="AH2609" s="433">
        <v>0</v>
      </c>
      <c r="AI2609" s="433">
        <v>0</v>
      </c>
      <c r="AJ2609" s="433">
        <v>0</v>
      </c>
      <c r="AK2609" s="175"/>
      <c r="AL2609" s="175">
        <v>4035143.4699999997</v>
      </c>
      <c r="AM2609" s="175">
        <v>4808352.29</v>
      </c>
      <c r="AN2609" s="175">
        <v>773208.82000000007</v>
      </c>
    </row>
    <row r="2610" spans="1:40" s="128" customFormat="1" ht="23.25" customHeight="1" x14ac:dyDescent="0.35">
      <c r="A2610" s="256"/>
      <c r="B2610" s="170" t="s">
        <v>22</v>
      </c>
      <c r="C2610" s="293"/>
      <c r="D2610" s="296" t="s">
        <v>172</v>
      </c>
      <c r="E2610" s="287" t="e">
        <f>VLOOKUP(D2610,'[1]2023-2025'!$A:$G,7,0)</f>
        <v>#N/A</v>
      </c>
      <c r="F2610" s="287"/>
      <c r="G2610" s="287"/>
      <c r="H2610" s="288" t="e">
        <v>#N/A</v>
      </c>
      <c r="I2610" s="288" t="e">
        <v>#N/A</v>
      </c>
      <c r="J2610" s="288" t="e">
        <f>VLOOKUP(D2610,[1]Лист3!$A:$AK,37,0)</f>
        <v>#N/A</v>
      </c>
      <c r="K2610" s="289" t="e">
        <v>#N/A</v>
      </c>
      <c r="L2610" s="289"/>
      <c r="M2610" s="289"/>
      <c r="N2610" s="289"/>
      <c r="O2610" s="289" t="e">
        <v>#N/A</v>
      </c>
      <c r="P2610" s="289"/>
      <c r="Q2610" s="297">
        <f>SUM(Q2606:Q2609)</f>
        <v>5991839.5300000003</v>
      </c>
      <c r="R2610" s="297">
        <f t="shared" ref="R2610:AJ2610" si="456">SUM(R2606:R2609)</f>
        <v>5991839.5300000003</v>
      </c>
      <c r="S2610" s="297">
        <f t="shared" si="456"/>
        <v>0</v>
      </c>
      <c r="T2610" s="297">
        <f t="shared" si="456"/>
        <v>561749.69000000006</v>
      </c>
      <c r="U2610" s="297">
        <f t="shared" si="456"/>
        <v>0</v>
      </c>
      <c r="V2610" s="297">
        <f t="shared" si="456"/>
        <v>91436.47</v>
      </c>
      <c r="W2610" s="297">
        <f t="shared" si="456"/>
        <v>0</v>
      </c>
      <c r="X2610" s="297">
        <f t="shared" si="456"/>
        <v>120022.66000000003</v>
      </c>
      <c r="Y2610" s="297">
        <f t="shared" si="456"/>
        <v>0</v>
      </c>
      <c r="Z2610" s="297">
        <f t="shared" si="456"/>
        <v>0</v>
      </c>
      <c r="AA2610" s="297">
        <f t="shared" si="456"/>
        <v>5218630.71</v>
      </c>
      <c r="AB2610" s="297">
        <f t="shared" si="456"/>
        <v>0</v>
      </c>
      <c r="AC2610" s="297">
        <f t="shared" si="456"/>
        <v>0</v>
      </c>
      <c r="AD2610" s="297">
        <f t="shared" si="456"/>
        <v>0</v>
      </c>
      <c r="AE2610" s="297">
        <f t="shared" si="456"/>
        <v>0</v>
      </c>
      <c r="AF2610" s="297">
        <f t="shared" si="456"/>
        <v>0</v>
      </c>
      <c r="AG2610" s="297">
        <f t="shared" si="456"/>
        <v>0</v>
      </c>
      <c r="AH2610" s="297">
        <f t="shared" si="456"/>
        <v>0</v>
      </c>
      <c r="AI2610" s="297">
        <f t="shared" si="456"/>
        <v>0</v>
      </c>
      <c r="AJ2610" s="297">
        <f t="shared" si="456"/>
        <v>0</v>
      </c>
      <c r="AK2610" s="175"/>
      <c r="AL2610" s="175" t="e">
        <v>#N/A</v>
      </c>
      <c r="AM2610" s="175" t="e">
        <v>#N/A</v>
      </c>
      <c r="AN2610" s="175" t="e">
        <v>#N/A</v>
      </c>
    </row>
    <row r="2611" spans="1:40" s="128" customFormat="1" ht="23.25" customHeight="1" x14ac:dyDescent="0.35">
      <c r="A2611" s="256"/>
      <c r="B2611" s="309" t="s">
        <v>34</v>
      </c>
      <c r="C2611" s="309"/>
      <c r="D2611" s="296" t="s">
        <v>172</v>
      </c>
      <c r="E2611" s="287" t="e">
        <f>VLOOKUP(D2611,'[1]2023-2025'!$A:$G,7,0)</f>
        <v>#N/A</v>
      </c>
      <c r="F2611" s="287"/>
      <c r="G2611" s="287"/>
      <c r="H2611" s="288" t="e">
        <v>#N/A</v>
      </c>
      <c r="I2611" s="288" t="e">
        <v>#N/A</v>
      </c>
      <c r="J2611" s="288" t="e">
        <f>VLOOKUP(D2611,[1]Лист3!$A:$AK,37,0)</f>
        <v>#N/A</v>
      </c>
      <c r="K2611" s="289" t="e">
        <v>#N/A</v>
      </c>
      <c r="L2611" s="289"/>
      <c r="M2611" s="289"/>
      <c r="N2611" s="289"/>
      <c r="O2611" s="289" t="e">
        <v>#N/A</v>
      </c>
      <c r="P2611" s="289"/>
      <c r="Q2611" s="297">
        <f>Q2610</f>
        <v>5991839.5300000003</v>
      </c>
      <c r="R2611" s="297">
        <f t="shared" ref="R2611:AJ2611" si="457">R2610</f>
        <v>5991839.5300000003</v>
      </c>
      <c r="S2611" s="297">
        <f t="shared" si="457"/>
        <v>0</v>
      </c>
      <c r="T2611" s="297">
        <f t="shared" si="457"/>
        <v>561749.69000000006</v>
      </c>
      <c r="U2611" s="297">
        <f t="shared" si="457"/>
        <v>0</v>
      </c>
      <c r="V2611" s="297">
        <f t="shared" si="457"/>
        <v>91436.47</v>
      </c>
      <c r="W2611" s="297">
        <f t="shared" si="457"/>
        <v>0</v>
      </c>
      <c r="X2611" s="297">
        <f t="shared" si="457"/>
        <v>120022.66000000003</v>
      </c>
      <c r="Y2611" s="297">
        <f t="shared" si="457"/>
        <v>0</v>
      </c>
      <c r="Z2611" s="297">
        <f t="shared" si="457"/>
        <v>0</v>
      </c>
      <c r="AA2611" s="297">
        <f t="shared" si="457"/>
        <v>5218630.71</v>
      </c>
      <c r="AB2611" s="297">
        <f t="shared" si="457"/>
        <v>0</v>
      </c>
      <c r="AC2611" s="297">
        <f t="shared" si="457"/>
        <v>0</v>
      </c>
      <c r="AD2611" s="297">
        <f t="shared" si="457"/>
        <v>0</v>
      </c>
      <c r="AE2611" s="297">
        <f t="shared" si="457"/>
        <v>0</v>
      </c>
      <c r="AF2611" s="297">
        <f t="shared" si="457"/>
        <v>0</v>
      </c>
      <c r="AG2611" s="297">
        <f t="shared" si="457"/>
        <v>0</v>
      </c>
      <c r="AH2611" s="297">
        <f t="shared" si="457"/>
        <v>0</v>
      </c>
      <c r="AI2611" s="297">
        <f t="shared" si="457"/>
        <v>0</v>
      </c>
      <c r="AJ2611" s="297">
        <f t="shared" si="457"/>
        <v>0</v>
      </c>
      <c r="AK2611" s="175"/>
      <c r="AL2611" s="175" t="e">
        <v>#N/A</v>
      </c>
      <c r="AM2611" s="175" t="e">
        <v>#N/A</v>
      </c>
      <c r="AN2611" s="175" t="e">
        <v>#N/A</v>
      </c>
    </row>
    <row r="2612" spans="1:40" s="7" customFormat="1" ht="23.25" customHeight="1" x14ac:dyDescent="0.35">
      <c r="A2612" s="256"/>
      <c r="B2612" s="309" t="s">
        <v>4728</v>
      </c>
      <c r="C2612" s="309"/>
      <c r="D2612" s="296"/>
      <c r="E2612" s="287">
        <f>VLOOKUP(D2612,'[1]2023-2025'!$A:$G,7,0)</f>
        <v>0</v>
      </c>
      <c r="F2612" s="287"/>
      <c r="G2612" s="287"/>
      <c r="H2612" s="288" t="e">
        <v>#N/A</v>
      </c>
      <c r="I2612" s="288" t="e">
        <v>#N/A</v>
      </c>
      <c r="J2612" s="288" t="e">
        <f>VLOOKUP(D2612,[1]Лист3!$A:$AK,37,0)</f>
        <v>#N/A</v>
      </c>
      <c r="K2612" s="289" t="e">
        <v>#N/A</v>
      </c>
      <c r="L2612" s="289"/>
      <c r="M2612" s="289"/>
      <c r="N2612" s="289"/>
      <c r="O2612" s="297" t="e">
        <f>O1429+O1511+O1541+O1999+O2023+O2091+O2211+O2225+O2264+O2282+O2293+O2300+O2315+O2343+O2358+O2406+O2412+O2421+O2474+O2502+O2540+O2551+O2565+O2603+O2611+O2107+O2173+O2193+O2059</f>
        <v>#N/A</v>
      </c>
      <c r="P2612" s="297">
        <f>P1429+P1511+P1541+P1999+P2023+P2091+P2211+P2225+P2264+P2282+P2293+P2300+P2315+P2343+P2358+P2406+P2412+P2421+P2474+P2502+P2540+P2551+P2565+P2603+P2611+P2107+P2173+P2193+P2059</f>
        <v>0</v>
      </c>
      <c r="Q2612" s="384">
        <f t="shared" ref="Q2612:AJ2612" si="458">Q1429+Q1511+Q1541+Q1999+Q2023+Q2027+Q2091+Q2211+Q2225+Q2264+Q2282+Q2293+Q2300+Q2315+Q2343+Q2358+Q2406+Q2412+Q2421+Q2474+Q2502+Q2513+Q2540+Q2551+Q2565+Q2603+Q2611+Q2107+Q2173+Q2059+Q2545+Q2287+Q2272+Q2479</f>
        <v>2714203199.6099987</v>
      </c>
      <c r="R2612" s="384">
        <f t="shared" si="458"/>
        <v>2683212266.960001</v>
      </c>
      <c r="S2612" s="384">
        <f t="shared" si="458"/>
        <v>298734753.69999999</v>
      </c>
      <c r="T2612" s="384">
        <f t="shared" si="458"/>
        <v>235129323.90999997</v>
      </c>
      <c r="U2612" s="384">
        <f t="shared" si="458"/>
        <v>0</v>
      </c>
      <c r="V2612" s="384">
        <f t="shared" si="458"/>
        <v>28387634.390000001</v>
      </c>
      <c r="W2612" s="384">
        <f t="shared" si="458"/>
        <v>31993992.100000005</v>
      </c>
      <c r="X2612" s="384">
        <f t="shared" si="458"/>
        <v>36930087.480000004</v>
      </c>
      <c r="Y2612" s="384">
        <f t="shared" si="458"/>
        <v>0</v>
      </c>
      <c r="Z2612" s="384">
        <f t="shared" si="458"/>
        <v>107908563.96000001</v>
      </c>
      <c r="AA2612" s="384">
        <f t="shared" si="458"/>
        <v>1115957159.6799998</v>
      </c>
      <c r="AB2612" s="384">
        <f t="shared" si="458"/>
        <v>77272212.220000014</v>
      </c>
      <c r="AC2612" s="384">
        <f t="shared" si="458"/>
        <v>666052396.43999994</v>
      </c>
      <c r="AD2612" s="384">
        <f t="shared" si="458"/>
        <v>0</v>
      </c>
      <c r="AE2612" s="384">
        <f t="shared" si="458"/>
        <v>24539747.350000001</v>
      </c>
      <c r="AF2612" s="384">
        <f t="shared" si="458"/>
        <v>2569461.23</v>
      </c>
      <c r="AG2612" s="384">
        <f t="shared" si="458"/>
        <v>31613557.129999999</v>
      </c>
      <c r="AH2612" s="384">
        <f t="shared" si="458"/>
        <v>25029223.340000004</v>
      </c>
      <c r="AI2612" s="384">
        <f t="shared" si="458"/>
        <v>0</v>
      </c>
      <c r="AJ2612" s="384">
        <f t="shared" si="458"/>
        <v>31481335.940000013</v>
      </c>
      <c r="AK2612" s="175"/>
      <c r="AL2612" s="175" t="e">
        <v>#N/A</v>
      </c>
      <c r="AM2612" s="175" t="e">
        <v>#N/A</v>
      </c>
      <c r="AN2612" s="175" t="e">
        <v>#N/A</v>
      </c>
    </row>
    <row r="2613" spans="1:40" s="105" customFormat="1" ht="20.3" customHeight="1" x14ac:dyDescent="0.35">
      <c r="A2613" s="256"/>
      <c r="B2613" s="275"/>
      <c r="C2613" s="275"/>
      <c r="D2613" s="275"/>
      <c r="E2613" s="287">
        <f>VLOOKUP(D2613,'[1]2023-2025'!$A:$G,7,0)</f>
        <v>0</v>
      </c>
      <c r="F2613" s="301"/>
      <c r="G2613" s="301"/>
      <c r="H2613" s="302" t="e">
        <v>#N/A</v>
      </c>
      <c r="I2613" s="288" t="e">
        <v>#N/A</v>
      </c>
      <c r="J2613" s="288" t="e">
        <f>VLOOKUP(D2613,[1]Лист3!$A:$AK,37,0)</f>
        <v>#N/A</v>
      </c>
      <c r="K2613" s="303" t="e">
        <v>#N/A</v>
      </c>
      <c r="L2613" s="303"/>
      <c r="M2613" s="303"/>
      <c r="N2613" s="303"/>
      <c r="O2613" s="303" t="e">
        <v>#N/A</v>
      </c>
      <c r="P2613" s="303"/>
      <c r="Q2613" s="275"/>
      <c r="R2613" s="275"/>
      <c r="S2613" s="277"/>
      <c r="T2613" s="277"/>
      <c r="U2613" s="277"/>
      <c r="V2613" s="277"/>
      <c r="W2613" s="277"/>
      <c r="X2613" s="328" t="s">
        <v>79</v>
      </c>
      <c r="Y2613" s="277"/>
      <c r="Z2613" s="277"/>
      <c r="AA2613" s="277"/>
      <c r="AB2613" s="277"/>
      <c r="AC2613" s="277"/>
      <c r="AD2613" s="277"/>
      <c r="AE2613" s="277"/>
      <c r="AF2613" s="277"/>
      <c r="AG2613" s="277"/>
      <c r="AH2613" s="277"/>
      <c r="AI2613" s="277"/>
      <c r="AJ2613" s="304"/>
      <c r="AK2613" s="175"/>
      <c r="AL2613" s="175" t="e">
        <v>#N/A</v>
      </c>
      <c r="AM2613" s="175" t="e">
        <v>#N/A</v>
      </c>
      <c r="AN2613" s="175" t="e">
        <v>#N/A</v>
      </c>
    </row>
    <row r="2614" spans="1:40" s="105" customFormat="1" ht="20.3" customHeight="1" x14ac:dyDescent="0.35">
      <c r="A2614" s="256"/>
      <c r="B2614" s="278"/>
      <c r="C2614" s="280"/>
      <c r="D2614" s="280"/>
      <c r="E2614" s="287">
        <f>VLOOKUP(D2614,'[1]2023-2025'!$A:$G,7,0)</f>
        <v>0</v>
      </c>
      <c r="F2614" s="287"/>
      <c r="G2614" s="287"/>
      <c r="H2614" s="288" t="e">
        <v>#N/A</v>
      </c>
      <c r="I2614" s="288" t="e">
        <v>#N/A</v>
      </c>
      <c r="J2614" s="288" t="e">
        <f>VLOOKUP(D2614,[1]Лист3!$A:$AK,37,0)</f>
        <v>#N/A</v>
      </c>
      <c r="K2614" s="289" t="e">
        <v>#N/A</v>
      </c>
      <c r="L2614" s="289"/>
      <c r="M2614" s="289"/>
      <c r="N2614" s="289"/>
      <c r="O2614" s="289" t="e">
        <v>#N/A</v>
      </c>
      <c r="P2614" s="289"/>
      <c r="Q2614" s="280"/>
      <c r="R2614" s="280"/>
      <c r="S2614" s="284"/>
      <c r="T2614" s="284"/>
      <c r="U2614" s="284"/>
      <c r="V2614" s="284"/>
      <c r="W2614" s="284"/>
      <c r="X2614" s="284" t="s">
        <v>4999</v>
      </c>
      <c r="Y2614" s="284"/>
      <c r="Z2614" s="284"/>
      <c r="AA2614" s="284"/>
      <c r="AB2614" s="284"/>
      <c r="AC2614" s="284"/>
      <c r="AD2614" s="284"/>
      <c r="AE2614" s="284"/>
      <c r="AF2614" s="284"/>
      <c r="AG2614" s="284"/>
      <c r="AH2614" s="284"/>
      <c r="AI2614" s="284"/>
      <c r="AJ2614" s="304"/>
      <c r="AK2614" s="175"/>
      <c r="AL2614" s="175" t="e">
        <v>#N/A</v>
      </c>
      <c r="AM2614" s="175" t="e">
        <v>#N/A</v>
      </c>
      <c r="AN2614" s="175" t="e">
        <v>#N/A</v>
      </c>
    </row>
    <row r="2615" spans="1:40" s="105" customFormat="1" ht="23.25" customHeight="1" x14ac:dyDescent="0.35">
      <c r="A2615" s="256">
        <v>2025</v>
      </c>
      <c r="B2615" s="184">
        <v>1</v>
      </c>
      <c r="C2615" s="286" t="s">
        <v>1172</v>
      </c>
      <c r="D2615" s="184">
        <v>39585</v>
      </c>
      <c r="E2615" s="287" t="e">
        <f>VLOOKUP(D2615,'[1]2023-2025'!$A:$G,7,0)</f>
        <v>#N/A</v>
      </c>
      <c r="F2615" s="287"/>
      <c r="G2615" s="287" t="s">
        <v>1899</v>
      </c>
      <c r="H2615" s="288" t="e">
        <f>INDEX('[1]2023-2025'!$AK:$AK,MATCH(D2615,'[1]2023-2025'!$A:$A,0))</f>
        <v>#N/A</v>
      </c>
      <c r="I2615" s="288" t="e">
        <v>#N/A</v>
      </c>
      <c r="J2615" s="288" t="e">
        <f>VLOOKUP(D2615,[1]Лист3!$A:$AK,37,0)</f>
        <v>#N/A</v>
      </c>
      <c r="K2615" s="289" t="e">
        <f>INDEX('[1]2023-2025'!$G:$G,MATCH(D2615,'[1]2023-2025'!$A:$A,0))</f>
        <v>#N/A</v>
      </c>
      <c r="L2615" s="289"/>
      <c r="M2615" s="289"/>
      <c r="N2615" s="289"/>
      <c r="O2615" s="289" t="e">
        <v>#N/A</v>
      </c>
      <c r="P2615" s="289" t="e">
        <v>#N/A</v>
      </c>
      <c r="Q2615" s="186">
        <f t="shared" ref="Q2615:Q2650" si="459">SUM(S2615:AJ2615)</f>
        <v>10219643.44345</v>
      </c>
      <c r="R2615" s="186">
        <f t="shared" ref="R2615:R2650" si="460">SUM(S2615:AI2615)</f>
        <v>10068614.23</v>
      </c>
      <c r="S2615" s="290">
        <v>2412243.5699999998</v>
      </c>
      <c r="T2615" s="475">
        <v>1508123.16</v>
      </c>
      <c r="U2615" s="474">
        <v>0</v>
      </c>
      <c r="V2615" s="474">
        <v>0</v>
      </c>
      <c r="W2615" s="474">
        <v>0</v>
      </c>
      <c r="X2615" s="474">
        <v>500000</v>
      </c>
      <c r="Y2615" s="474">
        <v>0</v>
      </c>
      <c r="Z2615" s="474">
        <v>0</v>
      </c>
      <c r="AA2615" s="474">
        <v>5648247.5</v>
      </c>
      <c r="AB2615" s="474">
        <v>0</v>
      </c>
      <c r="AC2615" s="474">
        <v>0</v>
      </c>
      <c r="AD2615" s="474">
        <v>0</v>
      </c>
      <c r="AE2615" s="474">
        <v>0</v>
      </c>
      <c r="AF2615" s="474">
        <v>0</v>
      </c>
      <c r="AG2615" s="476">
        <v>0</v>
      </c>
      <c r="AH2615" s="476">
        <v>0</v>
      </c>
      <c r="AI2615" s="476">
        <v>0</v>
      </c>
      <c r="AJ2615" s="476">
        <f>R2615*0.015</f>
        <v>151029.21345000001</v>
      </c>
      <c r="AK2615" s="175"/>
      <c r="AL2615" s="175">
        <v>20862568.329999998</v>
      </c>
      <c r="AM2615" s="175">
        <v>20862568.329999998</v>
      </c>
      <c r="AN2615" s="175">
        <v>0</v>
      </c>
    </row>
    <row r="2616" spans="1:40" s="105" customFormat="1" ht="23.25" customHeight="1" x14ac:dyDescent="0.35">
      <c r="A2616" s="256">
        <v>2025</v>
      </c>
      <c r="B2616" s="184">
        <f t="shared" ref="B2616:B2682" si="461">B2615+1</f>
        <v>2</v>
      </c>
      <c r="C2616" s="286" t="s">
        <v>1173</v>
      </c>
      <c r="D2616" s="184">
        <v>40614</v>
      </c>
      <c r="E2616" s="287" t="e">
        <f>VLOOKUP(D2616,'[1]2023-2025'!$A:$G,7,0)</f>
        <v>#N/A</v>
      </c>
      <c r="F2616" s="287"/>
      <c r="G2616" s="287" t="s">
        <v>1899</v>
      </c>
      <c r="H2616" s="288" t="e">
        <f>INDEX('[1]2023-2025'!$AK:$AK,MATCH(D2616,'[1]2023-2025'!$A:$A,0))</f>
        <v>#N/A</v>
      </c>
      <c r="I2616" s="288" t="e">
        <v>#N/A</v>
      </c>
      <c r="J2616" s="288" t="e">
        <f>VLOOKUP(D2616,[1]Лист3!$A:$AK,37,0)</f>
        <v>#N/A</v>
      </c>
      <c r="K2616" s="289" t="e">
        <f>INDEX('[1]2023-2025'!$G:$G,MATCH(D2616,'[1]2023-2025'!$A:$A,0))</f>
        <v>#N/A</v>
      </c>
      <c r="L2616" s="289"/>
      <c r="M2616" s="289"/>
      <c r="N2616" s="289"/>
      <c r="O2616" s="289" t="e">
        <v>#N/A</v>
      </c>
      <c r="P2616" s="289" t="e">
        <v>#N/A</v>
      </c>
      <c r="Q2616" s="186">
        <f t="shared" si="459"/>
        <v>6120235.6399999997</v>
      </c>
      <c r="R2616" s="186">
        <f t="shared" si="460"/>
        <v>6012920.6399999997</v>
      </c>
      <c r="S2616" s="290">
        <v>0</v>
      </c>
      <c r="T2616" s="475">
        <v>0</v>
      </c>
      <c r="U2616" s="474">
        <v>0</v>
      </c>
      <c r="V2616" s="474">
        <v>0</v>
      </c>
      <c r="W2616" s="474">
        <v>0</v>
      </c>
      <c r="X2616" s="474">
        <v>0</v>
      </c>
      <c r="Y2616" s="474">
        <v>0</v>
      </c>
      <c r="Z2616" s="474">
        <v>0</v>
      </c>
      <c r="AA2616" s="474">
        <v>6012920.6399999997</v>
      </c>
      <c r="AB2616" s="474">
        <v>0</v>
      </c>
      <c r="AC2616" s="474">
        <v>0</v>
      </c>
      <c r="AD2616" s="474">
        <v>0</v>
      </c>
      <c r="AE2616" s="474">
        <v>0</v>
      </c>
      <c r="AF2616" s="474">
        <v>0</v>
      </c>
      <c r="AG2616" s="476">
        <v>0</v>
      </c>
      <c r="AH2616" s="476">
        <v>0</v>
      </c>
      <c r="AI2616" s="476">
        <v>0</v>
      </c>
      <c r="AJ2616" s="476">
        <v>107315</v>
      </c>
      <c r="AK2616" s="175"/>
      <c r="AL2616" s="175">
        <v>10259681.82</v>
      </c>
      <c r="AM2616" s="175">
        <v>10259681.82</v>
      </c>
      <c r="AN2616" s="175">
        <v>0</v>
      </c>
    </row>
    <row r="2617" spans="1:40" s="105" customFormat="1" ht="23.25" customHeight="1" x14ac:dyDescent="0.35">
      <c r="A2617" s="256">
        <v>2025</v>
      </c>
      <c r="B2617" s="184">
        <f t="shared" si="461"/>
        <v>3</v>
      </c>
      <c r="C2617" s="286" t="s">
        <v>1174</v>
      </c>
      <c r="D2617" s="184">
        <v>40647</v>
      </c>
      <c r="E2617" s="287" t="e">
        <f>VLOOKUP(D2617,'[1]2023-2025'!$A:$G,7,0)</f>
        <v>#N/A</v>
      </c>
      <c r="F2617" s="287"/>
      <c r="G2617" s="287" t="s">
        <v>1899</v>
      </c>
      <c r="H2617" s="288" t="e">
        <f>INDEX('[1]2023-2025'!$AK:$AK,MATCH(D2617,'[1]2023-2025'!$A:$A,0))</f>
        <v>#N/A</v>
      </c>
      <c r="I2617" s="288" t="e">
        <v>#N/A</v>
      </c>
      <c r="J2617" s="288" t="e">
        <f>VLOOKUP(D2617,[1]Лист3!$A:$AK,37,0)</f>
        <v>#N/A</v>
      </c>
      <c r="K2617" s="289" t="e">
        <f>INDEX('[1]2023-2025'!$G:$G,MATCH(D2617,'[1]2023-2025'!$A:$A,0))</f>
        <v>#N/A</v>
      </c>
      <c r="L2617" s="289"/>
      <c r="M2617" s="289"/>
      <c r="N2617" s="289"/>
      <c r="O2617" s="289" t="e">
        <v>#N/A</v>
      </c>
      <c r="P2617" s="289" t="e">
        <v>#N/A</v>
      </c>
      <c r="Q2617" s="186">
        <f t="shared" si="459"/>
        <v>2779269.9245500001</v>
      </c>
      <c r="R2617" s="186">
        <f t="shared" si="460"/>
        <v>2738196.97</v>
      </c>
      <c r="S2617" s="474">
        <v>2738196.97</v>
      </c>
      <c r="T2617" s="475">
        <v>0</v>
      </c>
      <c r="U2617" s="474">
        <v>0</v>
      </c>
      <c r="V2617" s="474">
        <v>0</v>
      </c>
      <c r="W2617" s="474">
        <v>0</v>
      </c>
      <c r="X2617" s="474">
        <v>0</v>
      </c>
      <c r="Y2617" s="474">
        <v>0</v>
      </c>
      <c r="Z2617" s="474">
        <v>0</v>
      </c>
      <c r="AA2617" s="474">
        <v>0</v>
      </c>
      <c r="AB2617" s="474">
        <v>0</v>
      </c>
      <c r="AC2617" s="474">
        <v>0</v>
      </c>
      <c r="AD2617" s="474">
        <v>0</v>
      </c>
      <c r="AE2617" s="474">
        <v>0</v>
      </c>
      <c r="AF2617" s="474">
        <v>0</v>
      </c>
      <c r="AG2617" s="476">
        <v>0</v>
      </c>
      <c r="AH2617" s="476">
        <v>0</v>
      </c>
      <c r="AI2617" s="476">
        <v>0</v>
      </c>
      <c r="AJ2617" s="476">
        <f>R2617*0.015</f>
        <v>41072.954550000002</v>
      </c>
      <c r="AK2617" s="175"/>
      <c r="AL2617" s="175">
        <v>7439605.8099999996</v>
      </c>
      <c r="AM2617" s="175">
        <v>7439605.8099999996</v>
      </c>
      <c r="AN2617" s="175">
        <v>0</v>
      </c>
    </row>
    <row r="2618" spans="1:40" s="105" customFormat="1" ht="23.25" customHeight="1" x14ac:dyDescent="0.35">
      <c r="A2618" s="256">
        <v>2025</v>
      </c>
      <c r="B2618" s="184">
        <f t="shared" si="461"/>
        <v>4</v>
      </c>
      <c r="C2618" s="286" t="s">
        <v>89</v>
      </c>
      <c r="D2618" s="184">
        <v>39571</v>
      </c>
      <c r="E2618" s="287"/>
      <c r="F2618" s="287"/>
      <c r="G2618" s="287"/>
      <c r="H2618" s="288"/>
      <c r="I2618" s="288"/>
      <c r="J2618" s="288"/>
      <c r="K2618" s="289"/>
      <c r="L2618" s="289"/>
      <c r="M2618" s="289"/>
      <c r="N2618" s="289"/>
      <c r="O2618" s="289"/>
      <c r="P2618" s="289"/>
      <c r="Q2618" s="186">
        <f>SUM(S2618:AJ2618)</f>
        <v>2449982.0499999998</v>
      </c>
      <c r="R2618" s="186">
        <f>SUM(S2618:AI2618)</f>
        <v>2412243.5699999998</v>
      </c>
      <c r="S2618" s="474">
        <v>0</v>
      </c>
      <c r="T2618" s="474">
        <v>0</v>
      </c>
      <c r="U2618" s="474">
        <v>2412243.5699999998</v>
      </c>
      <c r="V2618" s="474">
        <v>0</v>
      </c>
      <c r="W2618" s="474">
        <v>0</v>
      </c>
      <c r="X2618" s="474">
        <v>0</v>
      </c>
      <c r="Y2618" s="474">
        <v>0</v>
      </c>
      <c r="Z2618" s="474">
        <v>0</v>
      </c>
      <c r="AA2618" s="474">
        <v>0</v>
      </c>
      <c r="AB2618" s="474">
        <v>0</v>
      </c>
      <c r="AC2618" s="474">
        <v>0</v>
      </c>
      <c r="AD2618" s="474">
        <v>0</v>
      </c>
      <c r="AE2618" s="474">
        <v>0</v>
      </c>
      <c r="AF2618" s="474">
        <v>0</v>
      </c>
      <c r="AG2618" s="474">
        <v>0</v>
      </c>
      <c r="AH2618" s="474">
        <v>0</v>
      </c>
      <c r="AI2618" s="474">
        <v>0</v>
      </c>
      <c r="AJ2618" s="474">
        <v>37738.480000000003</v>
      </c>
      <c r="AK2618" s="175"/>
      <c r="AL2618" s="175">
        <v>31847182.809999999</v>
      </c>
      <c r="AM2618" s="175">
        <v>39890028.939999998</v>
      </c>
      <c r="AN2618" s="175">
        <v>8042846.129999999</v>
      </c>
    </row>
    <row r="2619" spans="1:40" s="105" customFormat="1" ht="23.25" customHeight="1" x14ac:dyDescent="0.35">
      <c r="A2619" s="256">
        <v>2025</v>
      </c>
      <c r="B2619" s="184">
        <f t="shared" si="461"/>
        <v>5</v>
      </c>
      <c r="C2619" s="286" t="s">
        <v>118</v>
      </c>
      <c r="D2619" s="184">
        <v>40826</v>
      </c>
      <c r="E2619" s="287"/>
      <c r="F2619" s="287"/>
      <c r="G2619" s="287"/>
      <c r="H2619" s="288"/>
      <c r="I2619" s="288"/>
      <c r="J2619" s="288"/>
      <c r="K2619" s="289"/>
      <c r="L2619" s="289"/>
      <c r="M2619" s="289"/>
      <c r="N2619" s="289"/>
      <c r="O2619" s="289"/>
      <c r="P2619" s="289"/>
      <c r="Q2619" s="186">
        <f>SUM(S2619:AJ2619)</f>
        <v>1040983.42</v>
      </c>
      <c r="R2619" s="186">
        <f>SUM(S2619:AI2619)</f>
        <v>1024948.56</v>
      </c>
      <c r="S2619" s="474">
        <v>0</v>
      </c>
      <c r="T2619" s="474">
        <v>0</v>
      </c>
      <c r="U2619" s="474">
        <v>1024948.56</v>
      </c>
      <c r="V2619" s="474">
        <v>0</v>
      </c>
      <c r="W2619" s="474">
        <v>0</v>
      </c>
      <c r="X2619" s="474">
        <v>0</v>
      </c>
      <c r="Y2619" s="474">
        <v>0</v>
      </c>
      <c r="Z2619" s="474">
        <v>0</v>
      </c>
      <c r="AA2619" s="474">
        <v>0</v>
      </c>
      <c r="AB2619" s="474">
        <v>0</v>
      </c>
      <c r="AC2619" s="474">
        <v>0</v>
      </c>
      <c r="AD2619" s="474">
        <v>0</v>
      </c>
      <c r="AE2619" s="474">
        <v>0</v>
      </c>
      <c r="AF2619" s="474">
        <v>0</v>
      </c>
      <c r="AG2619" s="474">
        <v>0</v>
      </c>
      <c r="AH2619" s="474">
        <v>0</v>
      </c>
      <c r="AI2619" s="474">
        <v>0</v>
      </c>
      <c r="AJ2619" s="474">
        <v>16034.86</v>
      </c>
      <c r="AK2619" s="175"/>
      <c r="AL2619" s="175">
        <v>12340274.23</v>
      </c>
      <c r="AM2619" s="175">
        <v>18564273.600000001</v>
      </c>
      <c r="AN2619" s="175">
        <v>6223999.3700000001</v>
      </c>
    </row>
    <row r="2620" spans="1:40" s="7" customFormat="1" ht="23.25" customHeight="1" x14ac:dyDescent="0.35">
      <c r="A2620" s="256">
        <v>2025</v>
      </c>
      <c r="B2620" s="184">
        <f t="shared" si="461"/>
        <v>6</v>
      </c>
      <c r="C2620" s="286" t="s">
        <v>3884</v>
      </c>
      <c r="D2620" s="184">
        <v>40676</v>
      </c>
      <c r="E2620" s="287"/>
      <c r="F2620" s="287"/>
      <c r="G2620" s="287"/>
      <c r="H2620" s="288"/>
      <c r="I2620" s="288"/>
      <c r="J2620" s="288"/>
      <c r="K2620" s="289"/>
      <c r="L2620" s="289"/>
      <c r="M2620" s="289"/>
      <c r="N2620" s="289"/>
      <c r="O2620" s="289"/>
      <c r="P2620" s="289"/>
      <c r="Q2620" s="186">
        <f>SUM(S2620:AJ2620)</f>
        <v>7228651.4500000002</v>
      </c>
      <c r="R2620" s="186">
        <f>SUM(S2620:AI2620)</f>
        <v>7228651.4500000002</v>
      </c>
      <c r="S2620" s="474">
        <v>0</v>
      </c>
      <c r="T2620" s="474">
        <v>0</v>
      </c>
      <c r="U2620" s="474">
        <v>0</v>
      </c>
      <c r="V2620" s="474">
        <v>0</v>
      </c>
      <c r="W2620" s="474">
        <v>0</v>
      </c>
      <c r="X2620" s="474">
        <v>0</v>
      </c>
      <c r="Y2620" s="474">
        <v>0</v>
      </c>
      <c r="Z2620" s="474">
        <v>0</v>
      </c>
      <c r="AA2620" s="474">
        <v>0</v>
      </c>
      <c r="AB2620" s="474">
        <v>0</v>
      </c>
      <c r="AC2620" s="474">
        <v>7228651.4500000002</v>
      </c>
      <c r="AD2620" s="474">
        <v>0</v>
      </c>
      <c r="AE2620" s="474">
        <v>0</v>
      </c>
      <c r="AF2620" s="474">
        <v>0</v>
      </c>
      <c r="AG2620" s="474">
        <v>0</v>
      </c>
      <c r="AH2620" s="474">
        <v>0</v>
      </c>
      <c r="AI2620" s="474">
        <v>0</v>
      </c>
      <c r="AJ2620" s="474">
        <v>0</v>
      </c>
      <c r="AK2620" s="175"/>
      <c r="AL2620" s="175">
        <v>17538105.23</v>
      </c>
      <c r="AM2620" s="175">
        <v>17538105.23</v>
      </c>
      <c r="AN2620" s="175">
        <v>0</v>
      </c>
    </row>
    <row r="2621" spans="1:40" s="105" customFormat="1" ht="23.25" customHeight="1" x14ac:dyDescent="0.35">
      <c r="A2621" s="256">
        <v>2025</v>
      </c>
      <c r="B2621" s="184">
        <f>B2620+1</f>
        <v>7</v>
      </c>
      <c r="C2621" s="286" t="s">
        <v>3688</v>
      </c>
      <c r="D2621" s="184">
        <v>40681</v>
      </c>
      <c r="E2621" s="287"/>
      <c r="F2621" s="287"/>
      <c r="G2621" s="287"/>
      <c r="H2621" s="288"/>
      <c r="I2621" s="288"/>
      <c r="J2621" s="288"/>
      <c r="K2621" s="289"/>
      <c r="L2621" s="289"/>
      <c r="M2621" s="289"/>
      <c r="N2621" s="289"/>
      <c r="O2621" s="289"/>
      <c r="P2621" s="289"/>
      <c r="Q2621" s="186">
        <f>SUM(S2621:AJ2621)</f>
        <v>611132.12930000003</v>
      </c>
      <c r="R2621" s="186">
        <f>SUM(S2621:AI2621)</f>
        <v>602100.62</v>
      </c>
      <c r="S2621" s="474">
        <v>0</v>
      </c>
      <c r="T2621" s="474">
        <v>0</v>
      </c>
      <c r="U2621" s="474">
        <v>0</v>
      </c>
      <c r="V2621" s="474">
        <v>0</v>
      </c>
      <c r="W2621" s="474">
        <v>0</v>
      </c>
      <c r="X2621" s="474">
        <v>0</v>
      </c>
      <c r="Y2621" s="474">
        <v>0</v>
      </c>
      <c r="Z2621" s="474">
        <v>0</v>
      </c>
      <c r="AA2621" s="474">
        <v>0</v>
      </c>
      <c r="AB2621" s="474">
        <v>602100.62</v>
      </c>
      <c r="AC2621" s="474">
        <v>0</v>
      </c>
      <c r="AD2621" s="474">
        <v>0</v>
      </c>
      <c r="AE2621" s="474">
        <v>0</v>
      </c>
      <c r="AF2621" s="474">
        <v>0</v>
      </c>
      <c r="AG2621" s="474">
        <v>0</v>
      </c>
      <c r="AH2621" s="474">
        <v>0</v>
      </c>
      <c r="AI2621" s="474">
        <v>0</v>
      </c>
      <c r="AJ2621" s="474">
        <v>9031.5092999999997</v>
      </c>
      <c r="AK2621" s="175"/>
      <c r="AL2621" s="175">
        <v>7076343.8299999991</v>
      </c>
      <c r="AM2621" s="175">
        <v>13056430.619999999</v>
      </c>
      <c r="AN2621" s="175">
        <v>5980086.79</v>
      </c>
    </row>
    <row r="2622" spans="1:40" s="105" customFormat="1" ht="23.25" customHeight="1" x14ac:dyDescent="0.35">
      <c r="A2622" s="256">
        <v>2025</v>
      </c>
      <c r="B2622" s="184">
        <f>B2621+1</f>
        <v>8</v>
      </c>
      <c r="C2622" s="286" t="s">
        <v>1175</v>
      </c>
      <c r="D2622" s="184">
        <v>39650</v>
      </c>
      <c r="E2622" s="287" t="e">
        <f>VLOOKUP(D2622,'[1]2023-2025'!$A:$G,7,0)</f>
        <v>#N/A</v>
      </c>
      <c r="F2622" s="287"/>
      <c r="G2622" s="287" t="s">
        <v>1899</v>
      </c>
      <c r="H2622" s="288" t="e">
        <f>INDEX('[1]2023-2025'!$AK:$AK,MATCH(D2622,'[1]2023-2025'!$A:$A,0))</f>
        <v>#N/A</v>
      </c>
      <c r="I2622" s="288" t="e">
        <v>#N/A</v>
      </c>
      <c r="J2622" s="288" t="e">
        <f>VLOOKUP(D2622,[1]Лист3!$A:$AK,37,0)</f>
        <v>#N/A</v>
      </c>
      <c r="K2622" s="289" t="e">
        <f>INDEX('[1]2023-2025'!$G:$G,MATCH(D2622,'[1]2023-2025'!$A:$A,0))</f>
        <v>#N/A</v>
      </c>
      <c r="L2622" s="289"/>
      <c r="M2622" s="289"/>
      <c r="N2622" s="289"/>
      <c r="O2622" s="289" t="e">
        <v>#N/A</v>
      </c>
      <c r="P2622" s="289" t="e">
        <v>#N/A</v>
      </c>
      <c r="Q2622" s="186">
        <f t="shared" si="459"/>
        <v>12437324.460000001</v>
      </c>
      <c r="R2622" s="186">
        <f t="shared" si="460"/>
        <v>12353123.380000001</v>
      </c>
      <c r="S2622" s="290">
        <v>5883304.1600000001</v>
      </c>
      <c r="T2622" s="475">
        <v>0</v>
      </c>
      <c r="U2622" s="474">
        <v>0</v>
      </c>
      <c r="V2622" s="474">
        <v>0</v>
      </c>
      <c r="W2622" s="474">
        <v>0</v>
      </c>
      <c r="X2622" s="474">
        <v>508123.16</v>
      </c>
      <c r="Y2622" s="474">
        <v>0</v>
      </c>
      <c r="Z2622" s="474">
        <v>0</v>
      </c>
      <c r="AA2622" s="474">
        <v>4814847.5</v>
      </c>
      <c r="AB2622" s="474">
        <v>0</v>
      </c>
      <c r="AC2622" s="474">
        <v>1146848.56</v>
      </c>
      <c r="AD2622" s="474">
        <v>0</v>
      </c>
      <c r="AE2622" s="474">
        <v>0</v>
      </c>
      <c r="AF2622" s="474">
        <v>0</v>
      </c>
      <c r="AG2622" s="476">
        <v>0</v>
      </c>
      <c r="AH2622" s="476">
        <v>0</v>
      </c>
      <c r="AI2622" s="476">
        <v>0</v>
      </c>
      <c r="AJ2622" s="476">
        <v>84201.08</v>
      </c>
      <c r="AK2622" s="175"/>
      <c r="AL2622" s="175">
        <v>22898272.77</v>
      </c>
      <c r="AM2622" s="175">
        <v>22898272.77</v>
      </c>
      <c r="AN2622" s="175">
        <v>0</v>
      </c>
    </row>
    <row r="2623" spans="1:40" s="105" customFormat="1" ht="20.3" customHeight="1" x14ac:dyDescent="0.35">
      <c r="A2623" s="256">
        <v>2025</v>
      </c>
      <c r="B2623" s="184">
        <f t="shared" si="461"/>
        <v>9</v>
      </c>
      <c r="C2623" s="286" t="s">
        <v>1176</v>
      </c>
      <c r="D2623" s="184">
        <v>39651</v>
      </c>
      <c r="E2623" s="287" t="e">
        <f>VLOOKUP(D2623,'[1]2023-2025'!$A:$G,7,0)</f>
        <v>#N/A</v>
      </c>
      <c r="F2623" s="287"/>
      <c r="G2623" s="287" t="s">
        <v>1899</v>
      </c>
      <c r="H2623" s="288" t="e">
        <f>INDEX('[1]2023-2025'!$AK:$AK,MATCH(D2623,'[1]2023-2025'!$A:$A,0))</f>
        <v>#N/A</v>
      </c>
      <c r="I2623" s="288" t="e">
        <v>#N/A</v>
      </c>
      <c r="J2623" s="288" t="e">
        <f>VLOOKUP(D2623,[1]Лист3!$A:$AK,37,0)</f>
        <v>#N/A</v>
      </c>
      <c r="K2623" s="289" t="e">
        <f>INDEX('[1]2023-2025'!$G:$G,MATCH(D2623,'[1]2023-2025'!$A:$A,0))</f>
        <v>#N/A</v>
      </c>
      <c r="L2623" s="289"/>
      <c r="M2623" s="289"/>
      <c r="N2623" s="289"/>
      <c r="O2623" s="289" t="e">
        <v>#N/A</v>
      </c>
      <c r="P2623" s="289" t="e">
        <v>#N/A</v>
      </c>
      <c r="Q2623" s="186">
        <f t="shared" si="459"/>
        <v>13176467.370000001</v>
      </c>
      <c r="R2623" s="186">
        <f t="shared" si="460"/>
        <v>13069152.370000001</v>
      </c>
      <c r="S2623" s="290">
        <v>4944150.62</v>
      </c>
      <c r="T2623" s="475">
        <v>0</v>
      </c>
      <c r="U2623" s="474">
        <v>0</v>
      </c>
      <c r="V2623" s="474">
        <v>0</v>
      </c>
      <c r="W2623" s="474">
        <v>0</v>
      </c>
      <c r="X2623" s="474">
        <v>331283</v>
      </c>
      <c r="Y2623" s="474">
        <v>0</v>
      </c>
      <c r="Z2623" s="474">
        <v>0</v>
      </c>
      <c r="AA2623" s="474">
        <v>5646870.1900000004</v>
      </c>
      <c r="AB2623" s="474">
        <v>0</v>
      </c>
      <c r="AC2623" s="474">
        <v>2146848.56</v>
      </c>
      <c r="AD2623" s="474">
        <v>0</v>
      </c>
      <c r="AE2623" s="474">
        <v>0</v>
      </c>
      <c r="AF2623" s="474">
        <v>0</v>
      </c>
      <c r="AG2623" s="476">
        <v>0</v>
      </c>
      <c r="AH2623" s="476">
        <v>0</v>
      </c>
      <c r="AI2623" s="476">
        <v>0</v>
      </c>
      <c r="AJ2623" s="476">
        <v>107315</v>
      </c>
      <c r="AK2623" s="175"/>
      <c r="AL2623" s="175">
        <v>19638827.09</v>
      </c>
      <c r="AM2623" s="175">
        <v>19638827.09</v>
      </c>
      <c r="AN2623" s="175">
        <v>0</v>
      </c>
    </row>
    <row r="2624" spans="1:40" s="105" customFormat="1" ht="20.3" customHeight="1" x14ac:dyDescent="0.35">
      <c r="A2624" s="256">
        <v>2025</v>
      </c>
      <c r="B2624" s="184">
        <f t="shared" si="461"/>
        <v>10</v>
      </c>
      <c r="C2624" s="286" t="s">
        <v>1177</v>
      </c>
      <c r="D2624" s="184">
        <v>39657</v>
      </c>
      <c r="E2624" s="287" t="e">
        <f>VLOOKUP(D2624,'[1]2023-2025'!$A:$G,7,0)</f>
        <v>#N/A</v>
      </c>
      <c r="F2624" s="287"/>
      <c r="G2624" s="287" t="s">
        <v>1899</v>
      </c>
      <c r="H2624" s="288" t="e">
        <f>INDEX('[1]2023-2025'!$AK:$AK,MATCH(D2624,'[1]2023-2025'!$A:$A,0))</f>
        <v>#N/A</v>
      </c>
      <c r="I2624" s="288" t="e">
        <v>#N/A</v>
      </c>
      <c r="J2624" s="288" t="e">
        <f>VLOOKUP(D2624,[1]Лист3!$A:$AK,37,0)</f>
        <v>#N/A</v>
      </c>
      <c r="K2624" s="289" t="e">
        <f>INDEX('[1]2023-2025'!$G:$G,MATCH(D2624,'[1]2023-2025'!$A:$A,0))</f>
        <v>#N/A</v>
      </c>
      <c r="L2624" s="289"/>
      <c r="M2624" s="289"/>
      <c r="N2624" s="289"/>
      <c r="O2624" s="289" t="e">
        <v>#N/A</v>
      </c>
      <c r="P2624" s="289" t="e">
        <v>#N/A</v>
      </c>
      <c r="Q2624" s="186">
        <f t="shared" si="459"/>
        <v>7575016.1000000006</v>
      </c>
      <c r="R2624" s="186">
        <f t="shared" si="460"/>
        <v>7431136.8600000003</v>
      </c>
      <c r="S2624" s="474">
        <v>0</v>
      </c>
      <c r="T2624" s="475">
        <v>0</v>
      </c>
      <c r="U2624" s="474">
        <v>0</v>
      </c>
      <c r="V2624" s="474">
        <v>0</v>
      </c>
      <c r="W2624" s="474">
        <v>0</v>
      </c>
      <c r="X2624" s="474">
        <v>0</v>
      </c>
      <c r="Y2624" s="474">
        <v>0</v>
      </c>
      <c r="Z2624" s="474">
        <v>0</v>
      </c>
      <c r="AA2624" s="474">
        <v>4814847.5</v>
      </c>
      <c r="AB2624" s="474">
        <v>1200000</v>
      </c>
      <c r="AC2624" s="474">
        <v>1146848.56</v>
      </c>
      <c r="AD2624" s="474">
        <v>0</v>
      </c>
      <c r="AE2624" s="474">
        <v>0</v>
      </c>
      <c r="AF2624" s="474">
        <v>0</v>
      </c>
      <c r="AG2624" s="476">
        <v>269440.8</v>
      </c>
      <c r="AH2624" s="476">
        <v>0</v>
      </c>
      <c r="AI2624" s="476">
        <v>0</v>
      </c>
      <c r="AJ2624" s="476">
        <v>143879.24</v>
      </c>
      <c r="AK2624" s="175"/>
      <c r="AL2624" s="175">
        <v>19493671.789999999</v>
      </c>
      <c r="AM2624" s="175">
        <v>19493671.789999999</v>
      </c>
      <c r="AN2624" s="175">
        <v>0</v>
      </c>
    </row>
    <row r="2625" spans="1:40" s="105" customFormat="1" ht="20.3" customHeight="1" x14ac:dyDescent="0.35">
      <c r="A2625" s="256">
        <v>2025</v>
      </c>
      <c r="B2625" s="184">
        <f t="shared" si="461"/>
        <v>11</v>
      </c>
      <c r="C2625" s="286" t="s">
        <v>1178</v>
      </c>
      <c r="D2625" s="184">
        <v>39659</v>
      </c>
      <c r="E2625" s="287" t="e">
        <f>VLOOKUP(D2625,'[1]2023-2025'!$A:$G,7,0)</f>
        <v>#N/A</v>
      </c>
      <c r="F2625" s="287"/>
      <c r="G2625" s="287" t="s">
        <v>1899</v>
      </c>
      <c r="H2625" s="288" t="e">
        <f>INDEX('[1]2023-2025'!$AK:$AK,MATCH(D2625,'[1]2023-2025'!$A:$A,0))</f>
        <v>#N/A</v>
      </c>
      <c r="I2625" s="288" t="e">
        <v>#N/A</v>
      </c>
      <c r="J2625" s="288" t="e">
        <f>VLOOKUP(D2625,[1]Лист3!$A:$AK,37,0)</f>
        <v>#N/A</v>
      </c>
      <c r="K2625" s="289" t="e">
        <f>INDEX('[1]2023-2025'!$G:$G,MATCH(D2625,'[1]2023-2025'!$A:$A,0))</f>
        <v>#N/A</v>
      </c>
      <c r="L2625" s="289"/>
      <c r="M2625" s="289"/>
      <c r="N2625" s="289"/>
      <c r="O2625" s="289" t="e">
        <v>#N/A</v>
      </c>
      <c r="P2625" s="289" t="e">
        <v>#N/A</v>
      </c>
      <c r="Q2625" s="186">
        <f t="shared" si="459"/>
        <v>7132425.1600000001</v>
      </c>
      <c r="R2625" s="186">
        <f t="shared" si="460"/>
        <v>7032961.6200000001</v>
      </c>
      <c r="S2625" s="290">
        <v>0</v>
      </c>
      <c r="T2625" s="475">
        <v>0</v>
      </c>
      <c r="U2625" s="474">
        <v>0</v>
      </c>
      <c r="V2625" s="474">
        <v>0</v>
      </c>
      <c r="W2625" s="474">
        <v>0</v>
      </c>
      <c r="X2625" s="474">
        <v>0</v>
      </c>
      <c r="Y2625" s="474">
        <v>0</v>
      </c>
      <c r="Z2625" s="474">
        <v>0</v>
      </c>
      <c r="AA2625" s="474">
        <v>6763520.8200000003</v>
      </c>
      <c r="AB2625" s="474">
        <v>0</v>
      </c>
      <c r="AC2625" s="474">
        <v>0</v>
      </c>
      <c r="AD2625" s="474">
        <v>0</v>
      </c>
      <c r="AE2625" s="474">
        <v>0</v>
      </c>
      <c r="AF2625" s="474">
        <v>0</v>
      </c>
      <c r="AG2625" s="476">
        <v>269440.8</v>
      </c>
      <c r="AH2625" s="476">
        <v>0</v>
      </c>
      <c r="AI2625" s="476">
        <v>0</v>
      </c>
      <c r="AJ2625" s="476">
        <v>99463.54</v>
      </c>
      <c r="AK2625" s="175"/>
      <c r="AL2625" s="175">
        <v>33463984.140000001</v>
      </c>
      <c r="AM2625" s="175">
        <v>40192832.219999999</v>
      </c>
      <c r="AN2625" s="175">
        <v>6728848.0800000001</v>
      </c>
    </row>
    <row r="2626" spans="1:40" s="105" customFormat="1" ht="20.3" customHeight="1" x14ac:dyDescent="0.35">
      <c r="A2626" s="256">
        <v>2025</v>
      </c>
      <c r="B2626" s="184">
        <f t="shared" si="461"/>
        <v>12</v>
      </c>
      <c r="C2626" s="248" t="s">
        <v>1179</v>
      </c>
      <c r="D2626" s="184">
        <v>40098</v>
      </c>
      <c r="E2626" s="287" t="e">
        <f>VLOOKUP(D2626,'[1]2023-2025'!$A:$G,7,0)</f>
        <v>#N/A</v>
      </c>
      <c r="F2626" s="287"/>
      <c r="G2626" s="287" t="s">
        <v>1899</v>
      </c>
      <c r="H2626" s="288" t="e">
        <f>INDEX('[1]2023-2025'!$AK:$AK,MATCH(D2626,'[1]2023-2025'!$A:$A,0))</f>
        <v>#N/A</v>
      </c>
      <c r="I2626" s="288" t="e">
        <v>#N/A</v>
      </c>
      <c r="J2626" s="288" t="e">
        <f>VLOOKUP(D2626,[1]Лист3!$A:$AK,37,0)</f>
        <v>#N/A</v>
      </c>
      <c r="K2626" s="289" t="e">
        <f>INDEX('[1]2023-2025'!$G:$G,MATCH(D2626,'[1]2023-2025'!$A:$A,0))</f>
        <v>#N/A</v>
      </c>
      <c r="L2626" s="289"/>
      <c r="M2626" s="289"/>
      <c r="N2626" s="289"/>
      <c r="O2626" s="289" t="e">
        <v>#N/A</v>
      </c>
      <c r="P2626" s="289" t="e">
        <v>#N/A</v>
      </c>
      <c r="Q2626" s="186">
        <f t="shared" si="459"/>
        <v>11664702.689999999</v>
      </c>
      <c r="R2626" s="186">
        <f t="shared" si="460"/>
        <v>11525983.74</v>
      </c>
      <c r="S2626" s="290">
        <v>4808149.74</v>
      </c>
      <c r="T2626" s="475">
        <v>0</v>
      </c>
      <c r="U2626" s="474">
        <v>0</v>
      </c>
      <c r="V2626" s="474">
        <v>0</v>
      </c>
      <c r="W2626" s="474">
        <v>0</v>
      </c>
      <c r="X2626" s="474">
        <v>0</v>
      </c>
      <c r="Y2626" s="474">
        <v>0</v>
      </c>
      <c r="Z2626" s="474">
        <v>0</v>
      </c>
      <c r="AA2626" s="474">
        <v>0</v>
      </c>
      <c r="AB2626" s="474">
        <v>0</v>
      </c>
      <c r="AC2626" s="474">
        <v>6717834</v>
      </c>
      <c r="AD2626" s="474">
        <v>0</v>
      </c>
      <c r="AE2626" s="474">
        <v>0</v>
      </c>
      <c r="AF2626" s="474">
        <v>0</v>
      </c>
      <c r="AG2626" s="476">
        <v>0</v>
      </c>
      <c r="AH2626" s="476">
        <v>0</v>
      </c>
      <c r="AI2626" s="476">
        <v>0</v>
      </c>
      <c r="AJ2626" s="476">
        <v>138718.95000000001</v>
      </c>
      <c r="AK2626" s="175"/>
      <c r="AL2626" s="175">
        <v>19334908.010000002</v>
      </c>
      <c r="AM2626" s="175">
        <v>19334908.010000002</v>
      </c>
      <c r="AN2626" s="175">
        <v>0</v>
      </c>
    </row>
    <row r="2627" spans="1:40" s="105" customFormat="1" ht="20.3" customHeight="1" x14ac:dyDescent="0.35">
      <c r="A2627" s="256">
        <v>2025</v>
      </c>
      <c r="B2627" s="184">
        <f t="shared" si="461"/>
        <v>13</v>
      </c>
      <c r="C2627" s="294" t="s">
        <v>1180</v>
      </c>
      <c r="D2627" s="184">
        <v>40085</v>
      </c>
      <c r="E2627" s="287" t="e">
        <f>VLOOKUP(D2627,'[1]2023-2025'!$A:$G,7,0)</f>
        <v>#N/A</v>
      </c>
      <c r="F2627" s="287"/>
      <c r="G2627" s="287" t="s">
        <v>1899</v>
      </c>
      <c r="H2627" s="288" t="e">
        <f>INDEX('[1]2023-2025'!$AK:$AK,MATCH(D2627,'[1]2023-2025'!$A:$A,0))</f>
        <v>#N/A</v>
      </c>
      <c r="I2627" s="288" t="e">
        <v>#N/A</v>
      </c>
      <c r="J2627" s="288" t="e">
        <f>VLOOKUP(D2627,[1]Лист3!$A:$AK,37,0)</f>
        <v>#N/A</v>
      </c>
      <c r="K2627" s="289" t="e">
        <f>INDEX('[1]2023-2025'!$G:$G,MATCH(D2627,'[1]2023-2025'!$A:$A,0))</f>
        <v>#N/A</v>
      </c>
      <c r="L2627" s="289"/>
      <c r="M2627" s="289"/>
      <c r="N2627" s="289"/>
      <c r="O2627" s="289" t="e">
        <v>#N/A</v>
      </c>
      <c r="P2627" s="289" t="e">
        <v>#N/A</v>
      </c>
      <c r="Q2627" s="186">
        <f t="shared" si="459"/>
        <v>15553445.810000001</v>
      </c>
      <c r="R2627" s="186">
        <f t="shared" si="460"/>
        <v>15344664.59</v>
      </c>
      <c r="S2627" s="290">
        <v>6698160.5899999999</v>
      </c>
      <c r="T2627" s="475">
        <v>0</v>
      </c>
      <c r="U2627" s="474">
        <v>0</v>
      </c>
      <c r="V2627" s="474">
        <v>0</v>
      </c>
      <c r="W2627" s="474">
        <v>0</v>
      </c>
      <c r="X2627" s="474">
        <v>0</v>
      </c>
      <c r="Y2627" s="474">
        <v>0</v>
      </c>
      <c r="Z2627" s="474">
        <v>0</v>
      </c>
      <c r="AA2627" s="474">
        <v>0</v>
      </c>
      <c r="AB2627" s="474">
        <v>0</v>
      </c>
      <c r="AC2627" s="474">
        <v>8646504</v>
      </c>
      <c r="AD2627" s="474">
        <v>0</v>
      </c>
      <c r="AE2627" s="474">
        <v>0</v>
      </c>
      <c r="AF2627" s="474">
        <v>0</v>
      </c>
      <c r="AG2627" s="476">
        <v>0</v>
      </c>
      <c r="AH2627" s="476">
        <v>0</v>
      </c>
      <c r="AI2627" s="476">
        <v>0</v>
      </c>
      <c r="AJ2627" s="476">
        <v>208781.21999999997</v>
      </c>
      <c r="AK2627" s="175"/>
      <c r="AL2627" s="175">
        <v>29179370.91</v>
      </c>
      <c r="AM2627" s="175">
        <v>29179370.91</v>
      </c>
      <c r="AN2627" s="175">
        <v>0</v>
      </c>
    </row>
    <row r="2628" spans="1:40" s="105" customFormat="1" ht="20.3" customHeight="1" x14ac:dyDescent="0.35">
      <c r="A2628" s="256">
        <v>2025</v>
      </c>
      <c r="B2628" s="184">
        <f t="shared" si="461"/>
        <v>14</v>
      </c>
      <c r="C2628" s="248" t="s">
        <v>1181</v>
      </c>
      <c r="D2628" s="184">
        <v>40138</v>
      </c>
      <c r="E2628" s="287" t="e">
        <f>VLOOKUP(D2628,'[1]2023-2025'!$A:$G,7,0)</f>
        <v>#N/A</v>
      </c>
      <c r="F2628" s="287"/>
      <c r="G2628" s="287" t="s">
        <v>1899</v>
      </c>
      <c r="H2628" s="288" t="e">
        <f>INDEX('[1]2023-2025'!$AK:$AK,MATCH(D2628,'[1]2023-2025'!$A:$A,0))</f>
        <v>#N/A</v>
      </c>
      <c r="I2628" s="288" t="e">
        <v>#N/A</v>
      </c>
      <c r="J2628" s="288" t="e">
        <f>VLOOKUP(D2628,[1]Лист3!$A:$AK,37,0)</f>
        <v>#N/A</v>
      </c>
      <c r="K2628" s="289" t="e">
        <f>INDEX('[1]2023-2025'!$G:$G,MATCH(D2628,'[1]2023-2025'!$A:$A,0))</f>
        <v>#N/A</v>
      </c>
      <c r="L2628" s="289"/>
      <c r="M2628" s="289"/>
      <c r="N2628" s="289"/>
      <c r="O2628" s="289" t="e">
        <v>#N/A</v>
      </c>
      <c r="P2628" s="289" t="e">
        <v>#N/A</v>
      </c>
      <c r="Q2628" s="186">
        <f t="shared" si="459"/>
        <v>5656639.1299999999</v>
      </c>
      <c r="R2628" s="186">
        <f t="shared" si="460"/>
        <v>5576839.1299999999</v>
      </c>
      <c r="S2628" s="290">
        <v>4700000</v>
      </c>
      <c r="T2628" s="475">
        <v>0</v>
      </c>
      <c r="U2628" s="474">
        <v>0</v>
      </c>
      <c r="V2628" s="474">
        <v>222660.34</v>
      </c>
      <c r="W2628" s="474">
        <v>317785.65999999997</v>
      </c>
      <c r="X2628" s="474">
        <v>336393.13</v>
      </c>
      <c r="Y2628" s="474">
        <v>0</v>
      </c>
      <c r="Z2628" s="474">
        <v>0</v>
      </c>
      <c r="AA2628" s="474">
        <v>0</v>
      </c>
      <c r="AB2628" s="474">
        <v>0</v>
      </c>
      <c r="AC2628" s="474">
        <v>0</v>
      </c>
      <c r="AD2628" s="474">
        <v>0</v>
      </c>
      <c r="AE2628" s="474">
        <v>0</v>
      </c>
      <c r="AF2628" s="474">
        <v>0</v>
      </c>
      <c r="AG2628" s="476">
        <v>0</v>
      </c>
      <c r="AH2628" s="476">
        <v>0</v>
      </c>
      <c r="AI2628" s="476">
        <v>0</v>
      </c>
      <c r="AJ2628" s="476">
        <v>79800</v>
      </c>
      <c r="AK2628" s="175"/>
      <c r="AL2628" s="175">
        <v>10526290.380000001</v>
      </c>
      <c r="AM2628" s="175">
        <v>10526290.380000001</v>
      </c>
      <c r="AN2628" s="175">
        <v>0</v>
      </c>
    </row>
    <row r="2629" spans="1:40" s="105" customFormat="1" ht="20.3" customHeight="1" x14ac:dyDescent="0.35">
      <c r="A2629" s="256">
        <v>2025</v>
      </c>
      <c r="B2629" s="184">
        <f t="shared" si="461"/>
        <v>15</v>
      </c>
      <c r="C2629" s="286" t="s">
        <v>1182</v>
      </c>
      <c r="D2629" s="184">
        <v>40385</v>
      </c>
      <c r="E2629" s="287" t="e">
        <f>VLOOKUP(D2629,'[1]2023-2025'!$A:$G,7,0)</f>
        <v>#N/A</v>
      </c>
      <c r="F2629" s="287"/>
      <c r="G2629" s="287" t="s">
        <v>1899</v>
      </c>
      <c r="H2629" s="288" t="e">
        <f>INDEX('[1]2023-2025'!$AK:$AK,MATCH(D2629,'[1]2023-2025'!$A:$A,0))</f>
        <v>#N/A</v>
      </c>
      <c r="I2629" s="288" t="e">
        <v>#N/A</v>
      </c>
      <c r="J2629" s="288" t="e">
        <f>VLOOKUP(D2629,[1]Лист3!$A:$AK,37,0)</f>
        <v>#N/A</v>
      </c>
      <c r="K2629" s="289" t="e">
        <f>INDEX('[1]2023-2025'!$G:$G,MATCH(D2629,'[1]2023-2025'!$A:$A,0))</f>
        <v>#N/A</v>
      </c>
      <c r="L2629" s="289"/>
      <c r="M2629" s="289"/>
      <c r="N2629" s="289"/>
      <c r="O2629" s="289" t="e">
        <v>#N/A</v>
      </c>
      <c r="P2629" s="289" t="e">
        <v>#N/A</v>
      </c>
      <c r="Q2629" s="186">
        <f t="shared" si="459"/>
        <v>1106175.6099999999</v>
      </c>
      <c r="R2629" s="186">
        <f t="shared" si="460"/>
        <v>1085465.1399999999</v>
      </c>
      <c r="S2629" s="290">
        <v>1085465.1399999999</v>
      </c>
      <c r="T2629" s="475">
        <v>0</v>
      </c>
      <c r="U2629" s="474">
        <v>0</v>
      </c>
      <c r="V2629" s="474">
        <v>0</v>
      </c>
      <c r="W2629" s="474">
        <v>0</v>
      </c>
      <c r="X2629" s="474">
        <v>0</v>
      </c>
      <c r="Y2629" s="474">
        <v>0</v>
      </c>
      <c r="Z2629" s="474">
        <v>0</v>
      </c>
      <c r="AA2629" s="474">
        <v>0</v>
      </c>
      <c r="AB2629" s="474">
        <v>0</v>
      </c>
      <c r="AC2629" s="474">
        <v>0</v>
      </c>
      <c r="AD2629" s="474">
        <v>0</v>
      </c>
      <c r="AE2629" s="474">
        <v>0</v>
      </c>
      <c r="AF2629" s="474">
        <v>0</v>
      </c>
      <c r="AG2629" s="476">
        <v>0</v>
      </c>
      <c r="AH2629" s="476">
        <v>0</v>
      </c>
      <c r="AI2629" s="476">
        <v>0</v>
      </c>
      <c r="AJ2629" s="476">
        <v>20710.47</v>
      </c>
      <c r="AK2629" s="175"/>
      <c r="AL2629" s="175">
        <v>2714608.59</v>
      </c>
      <c r="AM2629" s="175">
        <v>2714608.59</v>
      </c>
      <c r="AN2629" s="175">
        <v>0</v>
      </c>
    </row>
    <row r="2630" spans="1:40" s="105" customFormat="1" ht="20.3" customHeight="1" x14ac:dyDescent="0.35">
      <c r="A2630" s="256">
        <v>2025</v>
      </c>
      <c r="B2630" s="184">
        <f t="shared" si="461"/>
        <v>16</v>
      </c>
      <c r="C2630" s="286" t="s">
        <v>1183</v>
      </c>
      <c r="D2630" s="184">
        <v>40550</v>
      </c>
      <c r="E2630" s="287" t="e">
        <f>VLOOKUP(D2630,'[1]2023-2025'!$A:$G,7,0)</f>
        <v>#N/A</v>
      </c>
      <c r="F2630" s="287"/>
      <c r="G2630" s="287" t="s">
        <v>1899</v>
      </c>
      <c r="H2630" s="288" t="e">
        <f>INDEX('[1]2023-2025'!$AK:$AK,MATCH(D2630,'[1]2023-2025'!$A:$A,0))</f>
        <v>#N/A</v>
      </c>
      <c r="I2630" s="288" t="e">
        <v>#N/A</v>
      </c>
      <c r="J2630" s="288" t="e">
        <f>VLOOKUP(D2630,[1]Лист3!$A:$AK,37,0)</f>
        <v>#N/A</v>
      </c>
      <c r="K2630" s="289" t="e">
        <f>INDEX('[1]2023-2025'!$G:$G,MATCH(D2630,'[1]2023-2025'!$A:$A,0))</f>
        <v>#N/A</v>
      </c>
      <c r="L2630" s="289"/>
      <c r="M2630" s="289"/>
      <c r="N2630" s="289"/>
      <c r="O2630" s="289" t="e">
        <v>#N/A</v>
      </c>
      <c r="P2630" s="289" t="e">
        <v>#N/A</v>
      </c>
      <c r="Q2630" s="186">
        <f t="shared" si="459"/>
        <v>4394043.38</v>
      </c>
      <c r="R2630" s="186">
        <f t="shared" si="460"/>
        <v>4341940.0999999996</v>
      </c>
      <c r="S2630" s="290">
        <v>0</v>
      </c>
      <c r="T2630" s="475">
        <v>0</v>
      </c>
      <c r="U2630" s="474">
        <v>0</v>
      </c>
      <c r="V2630" s="474">
        <v>0</v>
      </c>
      <c r="W2630" s="474">
        <v>0</v>
      </c>
      <c r="X2630" s="474">
        <v>0</v>
      </c>
      <c r="Y2630" s="474">
        <v>0</v>
      </c>
      <c r="Z2630" s="474">
        <v>0</v>
      </c>
      <c r="AA2630" s="474">
        <v>0</v>
      </c>
      <c r="AB2630" s="474">
        <v>0</v>
      </c>
      <c r="AC2630" s="474">
        <v>3141940.1</v>
      </c>
      <c r="AD2630" s="474">
        <v>0</v>
      </c>
      <c r="AE2630" s="474">
        <v>0</v>
      </c>
      <c r="AF2630" s="474">
        <v>1200000</v>
      </c>
      <c r="AG2630" s="476">
        <v>0</v>
      </c>
      <c r="AH2630" s="476">
        <v>0</v>
      </c>
      <c r="AI2630" s="476">
        <v>0</v>
      </c>
      <c r="AJ2630" s="476">
        <v>52103.28</v>
      </c>
      <c r="AK2630" s="175"/>
      <c r="AL2630" s="175">
        <v>10542180.02</v>
      </c>
      <c r="AM2630" s="175">
        <v>10542180.02</v>
      </c>
      <c r="AN2630" s="175">
        <v>0</v>
      </c>
    </row>
    <row r="2631" spans="1:40" s="105" customFormat="1" ht="20.3" customHeight="1" x14ac:dyDescent="0.35">
      <c r="A2631" s="256">
        <v>2025</v>
      </c>
      <c r="B2631" s="184">
        <f t="shared" si="461"/>
        <v>17</v>
      </c>
      <c r="C2631" s="248" t="s">
        <v>1184</v>
      </c>
      <c r="D2631" s="184">
        <v>40656</v>
      </c>
      <c r="E2631" s="287" t="e">
        <f>VLOOKUP(D2631,'[1]2023-2025'!$A:$G,7,0)</f>
        <v>#N/A</v>
      </c>
      <c r="F2631" s="287"/>
      <c r="G2631" s="287" t="s">
        <v>1899</v>
      </c>
      <c r="H2631" s="288" t="e">
        <f>INDEX('[1]2023-2025'!$AK:$AK,MATCH(D2631,'[1]2023-2025'!$A:$A,0))</f>
        <v>#N/A</v>
      </c>
      <c r="I2631" s="288" t="e">
        <v>#N/A</v>
      </c>
      <c r="J2631" s="288" t="e">
        <f>VLOOKUP(D2631,[1]Лист3!$A:$AK,37,0)</f>
        <v>#N/A</v>
      </c>
      <c r="K2631" s="289" t="e">
        <f>INDEX('[1]2023-2025'!$G:$G,MATCH(D2631,'[1]2023-2025'!$A:$A,0))</f>
        <v>#N/A</v>
      </c>
      <c r="L2631" s="289"/>
      <c r="M2631" s="289"/>
      <c r="N2631" s="289"/>
      <c r="O2631" s="289" t="e">
        <v>#N/A</v>
      </c>
      <c r="P2631" s="289" t="e">
        <v>#N/A</v>
      </c>
      <c r="Q2631" s="186">
        <f t="shared" si="459"/>
        <v>1728398</v>
      </c>
      <c r="R2631" s="186">
        <f t="shared" si="460"/>
        <v>1707903.16</v>
      </c>
      <c r="S2631" s="290">
        <v>1707903.16</v>
      </c>
      <c r="T2631" s="475">
        <v>0</v>
      </c>
      <c r="U2631" s="474">
        <v>0</v>
      </c>
      <c r="V2631" s="474">
        <v>0</v>
      </c>
      <c r="W2631" s="474">
        <v>0</v>
      </c>
      <c r="X2631" s="474">
        <v>0</v>
      </c>
      <c r="Y2631" s="474">
        <v>0</v>
      </c>
      <c r="Z2631" s="474">
        <v>0</v>
      </c>
      <c r="AA2631" s="474">
        <v>0</v>
      </c>
      <c r="AB2631" s="474">
        <v>0</v>
      </c>
      <c r="AC2631" s="474">
        <v>0</v>
      </c>
      <c r="AD2631" s="474">
        <v>0</v>
      </c>
      <c r="AE2631" s="474">
        <v>0</v>
      </c>
      <c r="AF2631" s="474">
        <v>0</v>
      </c>
      <c r="AG2631" s="476">
        <v>0</v>
      </c>
      <c r="AH2631" s="476">
        <v>0</v>
      </c>
      <c r="AI2631" s="476">
        <v>0</v>
      </c>
      <c r="AJ2631" s="476">
        <v>20494.84</v>
      </c>
      <c r="AK2631" s="175"/>
      <c r="AL2631" s="175">
        <v>2686383.96</v>
      </c>
      <c r="AM2631" s="175">
        <v>2686383.96</v>
      </c>
      <c r="AN2631" s="175">
        <v>0</v>
      </c>
    </row>
    <row r="2632" spans="1:40" s="105" customFormat="1" ht="20.3" customHeight="1" x14ac:dyDescent="0.35">
      <c r="A2632" s="256">
        <v>2025</v>
      </c>
      <c r="B2632" s="184">
        <f t="shared" si="461"/>
        <v>18</v>
      </c>
      <c r="C2632" s="248" t="s">
        <v>1185</v>
      </c>
      <c r="D2632" s="184">
        <v>40659</v>
      </c>
      <c r="E2632" s="287" t="e">
        <f>VLOOKUP(D2632,'[1]2023-2025'!$A:$G,7,0)</f>
        <v>#N/A</v>
      </c>
      <c r="F2632" s="287"/>
      <c r="G2632" s="287" t="s">
        <v>1899</v>
      </c>
      <c r="H2632" s="288" t="e">
        <f>INDEX('[1]2023-2025'!$AK:$AK,MATCH(D2632,'[1]2023-2025'!$A:$A,0))</f>
        <v>#N/A</v>
      </c>
      <c r="I2632" s="288" t="e">
        <v>#N/A</v>
      </c>
      <c r="J2632" s="288" t="e">
        <f>VLOOKUP(D2632,[1]Лист3!$A:$AK,37,0)</f>
        <v>#N/A</v>
      </c>
      <c r="K2632" s="289" t="e">
        <f>INDEX('[1]2023-2025'!$G:$G,MATCH(D2632,'[1]2023-2025'!$A:$A,0))</f>
        <v>#N/A</v>
      </c>
      <c r="L2632" s="289"/>
      <c r="M2632" s="289"/>
      <c r="N2632" s="289"/>
      <c r="O2632" s="289" t="e">
        <v>#N/A</v>
      </c>
      <c r="P2632" s="289" t="e">
        <v>#N/A</v>
      </c>
      <c r="Q2632" s="186">
        <f t="shared" si="459"/>
        <v>1052346.81</v>
      </c>
      <c r="R2632" s="186">
        <f t="shared" si="460"/>
        <v>1034359.03</v>
      </c>
      <c r="S2632" s="290">
        <v>1034359.03</v>
      </c>
      <c r="T2632" s="475">
        <v>0</v>
      </c>
      <c r="U2632" s="474">
        <v>0</v>
      </c>
      <c r="V2632" s="474">
        <v>0</v>
      </c>
      <c r="W2632" s="474">
        <v>0</v>
      </c>
      <c r="X2632" s="474">
        <v>0</v>
      </c>
      <c r="Y2632" s="474">
        <v>0</v>
      </c>
      <c r="Z2632" s="474">
        <v>0</v>
      </c>
      <c r="AA2632" s="474">
        <v>0</v>
      </c>
      <c r="AB2632" s="474">
        <v>0</v>
      </c>
      <c r="AC2632" s="474">
        <v>0</v>
      </c>
      <c r="AD2632" s="474">
        <v>0</v>
      </c>
      <c r="AE2632" s="474">
        <v>0</v>
      </c>
      <c r="AF2632" s="474">
        <v>0</v>
      </c>
      <c r="AG2632" s="476">
        <v>0</v>
      </c>
      <c r="AH2632" s="476">
        <v>0</v>
      </c>
      <c r="AI2632" s="476">
        <v>0</v>
      </c>
      <c r="AJ2632" s="476">
        <v>17987.78</v>
      </c>
      <c r="AK2632" s="175"/>
      <c r="AL2632" s="175">
        <v>2357767.9900000002</v>
      </c>
      <c r="AM2632" s="175">
        <v>2357767.9900000002</v>
      </c>
      <c r="AN2632" s="175">
        <v>0</v>
      </c>
    </row>
    <row r="2633" spans="1:40" s="105" customFormat="1" ht="20.3" customHeight="1" x14ac:dyDescent="0.35">
      <c r="A2633" s="256">
        <v>2025</v>
      </c>
      <c r="B2633" s="184">
        <f t="shared" si="461"/>
        <v>19</v>
      </c>
      <c r="C2633" s="248" t="s">
        <v>1186</v>
      </c>
      <c r="D2633" s="184">
        <v>40662</v>
      </c>
      <c r="E2633" s="287" t="e">
        <f>VLOOKUP(D2633,'[1]2023-2025'!$A:$G,7,0)</f>
        <v>#N/A</v>
      </c>
      <c r="F2633" s="287"/>
      <c r="G2633" s="287" t="s">
        <v>1899</v>
      </c>
      <c r="H2633" s="288" t="e">
        <f>INDEX('[1]2023-2025'!$AK:$AK,MATCH(D2633,'[1]2023-2025'!$A:$A,0))</f>
        <v>#N/A</v>
      </c>
      <c r="I2633" s="288" t="e">
        <v>#N/A</v>
      </c>
      <c r="J2633" s="288" t="e">
        <f>VLOOKUP(D2633,[1]Лист3!$A:$AK,37,0)</f>
        <v>#N/A</v>
      </c>
      <c r="K2633" s="289" t="e">
        <f>INDEX('[1]2023-2025'!$G:$G,MATCH(D2633,'[1]2023-2025'!$A:$A,0))</f>
        <v>#N/A</v>
      </c>
      <c r="L2633" s="289"/>
      <c r="M2633" s="289"/>
      <c r="N2633" s="289"/>
      <c r="O2633" s="289" t="e">
        <v>#N/A</v>
      </c>
      <c r="P2633" s="289" t="e">
        <v>#N/A</v>
      </c>
      <c r="Q2633" s="186">
        <f t="shared" si="459"/>
        <v>5970800</v>
      </c>
      <c r="R2633" s="186">
        <f t="shared" si="460"/>
        <v>5900000</v>
      </c>
      <c r="S2633" s="290">
        <v>2700000</v>
      </c>
      <c r="T2633" s="475">
        <v>3200000</v>
      </c>
      <c r="U2633" s="474">
        <v>0</v>
      </c>
      <c r="V2633" s="474">
        <v>0</v>
      </c>
      <c r="W2633" s="474">
        <v>0</v>
      </c>
      <c r="X2633" s="474">
        <v>0</v>
      </c>
      <c r="Y2633" s="474">
        <v>0</v>
      </c>
      <c r="Z2633" s="474">
        <v>0</v>
      </c>
      <c r="AA2633" s="474">
        <v>0</v>
      </c>
      <c r="AB2633" s="474">
        <v>0</v>
      </c>
      <c r="AC2633" s="474">
        <v>0</v>
      </c>
      <c r="AD2633" s="474">
        <v>0</v>
      </c>
      <c r="AE2633" s="474">
        <v>0</v>
      </c>
      <c r="AF2633" s="474">
        <v>0</v>
      </c>
      <c r="AG2633" s="476">
        <v>0</v>
      </c>
      <c r="AH2633" s="476">
        <v>0</v>
      </c>
      <c r="AI2633" s="476">
        <v>0</v>
      </c>
      <c r="AJ2633" s="476">
        <v>70800</v>
      </c>
      <c r="AK2633" s="175"/>
      <c r="AL2633" s="175">
        <v>9388231.4199999999</v>
      </c>
      <c r="AM2633" s="175">
        <v>9388231.4199999999</v>
      </c>
      <c r="AN2633" s="175">
        <v>0</v>
      </c>
    </row>
    <row r="2634" spans="1:40" s="105" customFormat="1" ht="20.3" customHeight="1" x14ac:dyDescent="0.35">
      <c r="A2634" s="256">
        <v>2025</v>
      </c>
      <c r="B2634" s="184">
        <f t="shared" si="461"/>
        <v>20</v>
      </c>
      <c r="C2634" s="248" t="s">
        <v>1187</v>
      </c>
      <c r="D2634" s="184">
        <v>40663</v>
      </c>
      <c r="E2634" s="287" t="e">
        <f>VLOOKUP(D2634,'[1]2023-2025'!$A:$G,7,0)</f>
        <v>#N/A</v>
      </c>
      <c r="F2634" s="287"/>
      <c r="G2634" s="287" t="s">
        <v>1899</v>
      </c>
      <c r="H2634" s="288" t="e">
        <f>INDEX('[1]2023-2025'!$AK:$AK,MATCH(D2634,'[1]2023-2025'!$A:$A,0))</f>
        <v>#N/A</v>
      </c>
      <c r="I2634" s="288" t="e">
        <v>#N/A</v>
      </c>
      <c r="J2634" s="288" t="e">
        <f>VLOOKUP(D2634,[1]Лист3!$A:$AK,37,0)</f>
        <v>#N/A</v>
      </c>
      <c r="K2634" s="289" t="e">
        <f>INDEX('[1]2023-2025'!$G:$G,MATCH(D2634,'[1]2023-2025'!$A:$A,0))</f>
        <v>#N/A</v>
      </c>
      <c r="L2634" s="289"/>
      <c r="M2634" s="289"/>
      <c r="N2634" s="289"/>
      <c r="O2634" s="289" t="e">
        <v>#N/A</v>
      </c>
      <c r="P2634" s="289" t="e">
        <v>#N/A</v>
      </c>
      <c r="Q2634" s="186">
        <f t="shared" si="459"/>
        <v>2415229.09</v>
      </c>
      <c r="R2634" s="186">
        <f t="shared" si="460"/>
        <v>2381080</v>
      </c>
      <c r="S2634" s="290">
        <v>0</v>
      </c>
      <c r="T2634" s="475">
        <v>0</v>
      </c>
      <c r="U2634" s="474">
        <v>0</v>
      </c>
      <c r="V2634" s="474">
        <v>0</v>
      </c>
      <c r="W2634" s="474">
        <v>0</v>
      </c>
      <c r="X2634" s="474">
        <v>0</v>
      </c>
      <c r="Y2634" s="474">
        <v>0</v>
      </c>
      <c r="Z2634" s="474">
        <v>0</v>
      </c>
      <c r="AA2634" s="474">
        <v>2381080</v>
      </c>
      <c r="AB2634" s="474">
        <v>0</v>
      </c>
      <c r="AC2634" s="474">
        <v>0</v>
      </c>
      <c r="AD2634" s="474">
        <v>0</v>
      </c>
      <c r="AE2634" s="474">
        <v>0</v>
      </c>
      <c r="AF2634" s="474">
        <v>0</v>
      </c>
      <c r="AG2634" s="476">
        <v>0</v>
      </c>
      <c r="AH2634" s="476">
        <v>0</v>
      </c>
      <c r="AI2634" s="476">
        <v>0</v>
      </c>
      <c r="AJ2634" s="476">
        <v>34149.089999999997</v>
      </c>
      <c r="AK2634" s="175"/>
      <c r="AL2634" s="175">
        <v>4476130.53</v>
      </c>
      <c r="AM2634" s="175">
        <v>4476130.53</v>
      </c>
      <c r="AN2634" s="175">
        <v>0</v>
      </c>
    </row>
    <row r="2635" spans="1:40" s="109" customFormat="1" ht="23.25" customHeight="1" x14ac:dyDescent="0.35">
      <c r="A2635" s="256">
        <v>2025</v>
      </c>
      <c r="B2635" s="184">
        <f t="shared" si="461"/>
        <v>21</v>
      </c>
      <c r="C2635" s="248" t="s">
        <v>1188</v>
      </c>
      <c r="D2635" s="184">
        <v>40664</v>
      </c>
      <c r="E2635" s="287" t="e">
        <f>VLOOKUP(D2635,'[1]2023-2025'!$A:$G,7,0)</f>
        <v>#N/A</v>
      </c>
      <c r="F2635" s="287"/>
      <c r="G2635" s="287" t="s">
        <v>1899</v>
      </c>
      <c r="H2635" s="288" t="e">
        <f>INDEX('[1]2023-2025'!$AK:$AK,MATCH(D2635,'[1]2023-2025'!$A:$A,0))</f>
        <v>#N/A</v>
      </c>
      <c r="I2635" s="288" t="e">
        <v>#N/A</v>
      </c>
      <c r="J2635" s="288" t="e">
        <f>VLOOKUP(D2635,[1]Лист3!$A:$AK,37,0)</f>
        <v>#N/A</v>
      </c>
      <c r="K2635" s="289" t="e">
        <f>INDEX('[1]2023-2025'!$G:$G,MATCH(D2635,'[1]2023-2025'!$A:$A,0))</f>
        <v>#N/A</v>
      </c>
      <c r="L2635" s="289"/>
      <c r="M2635" s="289"/>
      <c r="N2635" s="289"/>
      <c r="O2635" s="289" t="e">
        <v>#N/A</v>
      </c>
      <c r="P2635" s="289" t="e">
        <v>#N/A</v>
      </c>
      <c r="Q2635" s="186">
        <f t="shared" si="459"/>
        <v>2226336.1800000002</v>
      </c>
      <c r="R2635" s="186">
        <f t="shared" si="460"/>
        <v>2199936.94</v>
      </c>
      <c r="S2635" s="290">
        <v>1499936.94</v>
      </c>
      <c r="T2635" s="475">
        <v>0</v>
      </c>
      <c r="U2635" s="474">
        <v>0</v>
      </c>
      <c r="V2635" s="474">
        <v>300000</v>
      </c>
      <c r="W2635" s="474">
        <v>0</v>
      </c>
      <c r="X2635" s="474">
        <v>400000</v>
      </c>
      <c r="Y2635" s="474">
        <v>0</v>
      </c>
      <c r="Z2635" s="474">
        <v>0</v>
      </c>
      <c r="AA2635" s="474">
        <v>0</v>
      </c>
      <c r="AB2635" s="474">
        <v>0</v>
      </c>
      <c r="AC2635" s="474">
        <v>0</v>
      </c>
      <c r="AD2635" s="474">
        <v>0</v>
      </c>
      <c r="AE2635" s="474">
        <v>0</v>
      </c>
      <c r="AF2635" s="474">
        <v>0</v>
      </c>
      <c r="AG2635" s="474">
        <v>0</v>
      </c>
      <c r="AH2635" s="474">
        <v>0</v>
      </c>
      <c r="AI2635" s="474">
        <v>0</v>
      </c>
      <c r="AJ2635" s="474">
        <v>26399.24</v>
      </c>
      <c r="AK2635" s="175"/>
      <c r="AL2635" s="175">
        <v>4423209.2699999996</v>
      </c>
      <c r="AM2635" s="175">
        <v>4423209.2699999996</v>
      </c>
      <c r="AN2635" s="175">
        <v>0</v>
      </c>
    </row>
    <row r="2636" spans="1:40" s="105" customFormat="1" ht="23.25" customHeight="1" x14ac:dyDescent="0.35">
      <c r="A2636" s="256">
        <v>2025</v>
      </c>
      <c r="B2636" s="184">
        <f t="shared" si="461"/>
        <v>22</v>
      </c>
      <c r="C2636" s="248" t="s">
        <v>1189</v>
      </c>
      <c r="D2636" s="184">
        <v>40665</v>
      </c>
      <c r="E2636" s="287" t="e">
        <f>VLOOKUP(D2636,'[1]2023-2025'!$A:$G,7,0)</f>
        <v>#N/A</v>
      </c>
      <c r="F2636" s="287"/>
      <c r="G2636" s="287" t="s">
        <v>1899</v>
      </c>
      <c r="H2636" s="288" t="e">
        <f>INDEX('[1]2023-2025'!$AK:$AK,MATCH(D2636,'[1]2023-2025'!$A:$A,0))</f>
        <v>#N/A</v>
      </c>
      <c r="I2636" s="288" t="e">
        <v>#N/A</v>
      </c>
      <c r="J2636" s="288" t="e">
        <f>VLOOKUP(D2636,[1]Лист3!$A:$AK,37,0)</f>
        <v>#N/A</v>
      </c>
      <c r="K2636" s="289" t="e">
        <f>INDEX('[1]2023-2025'!$G:$G,MATCH(D2636,'[1]2023-2025'!$A:$A,0))</f>
        <v>#N/A</v>
      </c>
      <c r="L2636" s="289"/>
      <c r="M2636" s="289"/>
      <c r="N2636" s="289"/>
      <c r="O2636" s="289" t="e">
        <v>#N/A</v>
      </c>
      <c r="P2636" s="289" t="e">
        <v>#N/A</v>
      </c>
      <c r="Q2636" s="186">
        <f t="shared" si="459"/>
        <v>2714680</v>
      </c>
      <c r="R2636" s="186">
        <f t="shared" si="460"/>
        <v>2681080</v>
      </c>
      <c r="S2636" s="290">
        <v>0</v>
      </c>
      <c r="T2636" s="475">
        <v>0</v>
      </c>
      <c r="U2636" s="474">
        <v>0</v>
      </c>
      <c r="V2636" s="474">
        <v>0</v>
      </c>
      <c r="W2636" s="474">
        <v>0</v>
      </c>
      <c r="X2636" s="474">
        <v>300000</v>
      </c>
      <c r="Y2636" s="474">
        <v>0</v>
      </c>
      <c r="Z2636" s="474">
        <v>0</v>
      </c>
      <c r="AA2636" s="474">
        <v>2381080</v>
      </c>
      <c r="AB2636" s="474">
        <v>0</v>
      </c>
      <c r="AC2636" s="474">
        <v>0</v>
      </c>
      <c r="AD2636" s="474">
        <v>0</v>
      </c>
      <c r="AE2636" s="474">
        <v>0</v>
      </c>
      <c r="AF2636" s="474">
        <v>0</v>
      </c>
      <c r="AG2636" s="474">
        <v>0</v>
      </c>
      <c r="AH2636" s="474">
        <v>0</v>
      </c>
      <c r="AI2636" s="474">
        <v>0</v>
      </c>
      <c r="AJ2636" s="474">
        <v>33600</v>
      </c>
      <c r="AK2636" s="175"/>
      <c r="AL2636" s="175">
        <v>4412120.8600000003</v>
      </c>
      <c r="AM2636" s="175">
        <v>4412120.8600000003</v>
      </c>
      <c r="AN2636" s="175">
        <v>0</v>
      </c>
    </row>
    <row r="2637" spans="1:40" s="105" customFormat="1" ht="20.3" customHeight="1" x14ac:dyDescent="0.35">
      <c r="A2637" s="256">
        <v>2025</v>
      </c>
      <c r="B2637" s="184">
        <f t="shared" si="461"/>
        <v>23</v>
      </c>
      <c r="C2637" s="248" t="s">
        <v>1190</v>
      </c>
      <c r="D2637" s="184">
        <v>40666</v>
      </c>
      <c r="E2637" s="287" t="e">
        <f>VLOOKUP(D2637,'[1]2023-2025'!$A:$G,7,0)</f>
        <v>#N/A</v>
      </c>
      <c r="F2637" s="287"/>
      <c r="G2637" s="287" t="s">
        <v>1899</v>
      </c>
      <c r="H2637" s="288" t="e">
        <f>INDEX('[1]2023-2025'!$AK:$AK,MATCH(D2637,'[1]2023-2025'!$A:$A,0))</f>
        <v>#N/A</v>
      </c>
      <c r="I2637" s="288" t="e">
        <v>#N/A</v>
      </c>
      <c r="J2637" s="288" t="e">
        <f>VLOOKUP(D2637,[1]Лист3!$A:$AK,37,0)</f>
        <v>#N/A</v>
      </c>
      <c r="K2637" s="289" t="e">
        <f>INDEX('[1]2023-2025'!$G:$G,MATCH(D2637,'[1]2023-2025'!$A:$A,0))</f>
        <v>#N/A</v>
      </c>
      <c r="L2637" s="289"/>
      <c r="M2637" s="289"/>
      <c r="N2637" s="289"/>
      <c r="O2637" s="289" t="e">
        <v>#N/A</v>
      </c>
      <c r="P2637" s="289" t="e">
        <v>#N/A</v>
      </c>
      <c r="Q2637" s="186">
        <f t="shared" si="459"/>
        <v>1657050.57</v>
      </c>
      <c r="R2637" s="186">
        <f t="shared" si="460"/>
        <v>1623288.45</v>
      </c>
      <c r="S2637" s="290">
        <v>1623288.45</v>
      </c>
      <c r="T2637" s="475">
        <v>0</v>
      </c>
      <c r="U2637" s="474">
        <v>0</v>
      </c>
      <c r="V2637" s="474">
        <v>0</v>
      </c>
      <c r="W2637" s="474">
        <v>0</v>
      </c>
      <c r="X2637" s="474">
        <v>0</v>
      </c>
      <c r="Y2637" s="474">
        <v>0</v>
      </c>
      <c r="Z2637" s="474">
        <v>0</v>
      </c>
      <c r="AA2637" s="474">
        <v>0</v>
      </c>
      <c r="AB2637" s="474">
        <v>0</v>
      </c>
      <c r="AC2637" s="474">
        <v>0</v>
      </c>
      <c r="AD2637" s="474">
        <v>0</v>
      </c>
      <c r="AE2637" s="474">
        <v>0</v>
      </c>
      <c r="AF2637" s="474">
        <v>0</v>
      </c>
      <c r="AG2637" s="474">
        <v>0</v>
      </c>
      <c r="AH2637" s="474">
        <v>0</v>
      </c>
      <c r="AI2637" s="474">
        <v>0</v>
      </c>
      <c r="AJ2637" s="474">
        <v>33762.120000000003</v>
      </c>
      <c r="AK2637" s="175"/>
      <c r="AL2637" s="175">
        <v>4370288.01</v>
      </c>
      <c r="AM2637" s="175">
        <v>4370288.01</v>
      </c>
      <c r="AN2637" s="175">
        <v>0</v>
      </c>
    </row>
    <row r="2638" spans="1:40" s="109" customFormat="1" ht="23.25" customHeight="1" x14ac:dyDescent="0.35">
      <c r="A2638" s="256">
        <v>2025</v>
      </c>
      <c r="B2638" s="184">
        <f t="shared" si="461"/>
        <v>24</v>
      </c>
      <c r="C2638" s="248" t="s">
        <v>1191</v>
      </c>
      <c r="D2638" s="184">
        <v>40667</v>
      </c>
      <c r="E2638" s="287" t="e">
        <f>VLOOKUP(D2638,'[1]2023-2025'!$A:$G,7,0)</f>
        <v>#N/A</v>
      </c>
      <c r="F2638" s="287"/>
      <c r="G2638" s="287" t="s">
        <v>1899</v>
      </c>
      <c r="H2638" s="288" t="e">
        <f>INDEX('[1]2023-2025'!$AK:$AK,MATCH(D2638,'[1]2023-2025'!$A:$A,0))</f>
        <v>#N/A</v>
      </c>
      <c r="I2638" s="288" t="e">
        <v>#N/A</v>
      </c>
      <c r="J2638" s="288" t="e">
        <f>VLOOKUP(D2638,[1]Лист3!$A:$AK,37,0)</f>
        <v>#N/A</v>
      </c>
      <c r="K2638" s="289" t="e">
        <f>INDEX('[1]2023-2025'!$G:$G,MATCH(D2638,'[1]2023-2025'!$A:$A,0))</f>
        <v>#N/A</v>
      </c>
      <c r="L2638" s="289"/>
      <c r="M2638" s="289"/>
      <c r="N2638" s="289"/>
      <c r="O2638" s="289" t="e">
        <v>#N/A</v>
      </c>
      <c r="P2638" s="289" t="e">
        <v>#N/A</v>
      </c>
      <c r="Q2638" s="186">
        <f t="shared" si="459"/>
        <v>1670383.86</v>
      </c>
      <c r="R2638" s="186">
        <f t="shared" si="460"/>
        <v>1650577.86</v>
      </c>
      <c r="S2638" s="290">
        <v>1650577.86</v>
      </c>
      <c r="T2638" s="475">
        <v>0</v>
      </c>
      <c r="U2638" s="474">
        <v>0</v>
      </c>
      <c r="V2638" s="474">
        <v>0</v>
      </c>
      <c r="W2638" s="474">
        <v>0</v>
      </c>
      <c r="X2638" s="474">
        <v>0</v>
      </c>
      <c r="Y2638" s="474">
        <v>0</v>
      </c>
      <c r="Z2638" s="474">
        <v>0</v>
      </c>
      <c r="AA2638" s="474">
        <v>0</v>
      </c>
      <c r="AB2638" s="474">
        <v>0</v>
      </c>
      <c r="AC2638" s="474">
        <v>0</v>
      </c>
      <c r="AD2638" s="474">
        <v>0</v>
      </c>
      <c r="AE2638" s="474">
        <v>0</v>
      </c>
      <c r="AF2638" s="474">
        <v>0</v>
      </c>
      <c r="AG2638" s="474">
        <v>0</v>
      </c>
      <c r="AH2638" s="474">
        <v>0</v>
      </c>
      <c r="AI2638" s="474">
        <v>0</v>
      </c>
      <c r="AJ2638" s="474">
        <v>19806</v>
      </c>
      <c r="AK2638" s="175"/>
      <c r="AL2638" s="175">
        <v>2596216.06</v>
      </c>
      <c r="AM2638" s="175">
        <v>2596216.06</v>
      </c>
      <c r="AN2638" s="175">
        <v>0</v>
      </c>
    </row>
    <row r="2639" spans="1:40" s="105" customFormat="1" ht="23.25" customHeight="1" x14ac:dyDescent="0.35">
      <c r="A2639" s="256">
        <v>2025</v>
      </c>
      <c r="B2639" s="184">
        <f t="shared" si="461"/>
        <v>25</v>
      </c>
      <c r="C2639" s="248" t="s">
        <v>1192</v>
      </c>
      <c r="D2639" s="184">
        <v>40652</v>
      </c>
      <c r="E2639" s="287" t="e">
        <f>VLOOKUP(D2639,'[1]2023-2025'!$A:$G,7,0)</f>
        <v>#N/A</v>
      </c>
      <c r="F2639" s="287"/>
      <c r="G2639" s="287" t="s">
        <v>1899</v>
      </c>
      <c r="H2639" s="288" t="e">
        <f>INDEX('[1]2023-2025'!$AK:$AK,MATCH(D2639,'[1]2023-2025'!$A:$A,0))</f>
        <v>#N/A</v>
      </c>
      <c r="I2639" s="288" t="e">
        <v>#N/A</v>
      </c>
      <c r="J2639" s="288" t="e">
        <f>VLOOKUP(D2639,[1]Лист3!$A:$AK,37,0)</f>
        <v>#N/A</v>
      </c>
      <c r="K2639" s="289" t="e">
        <f>INDEX('[1]2023-2025'!$G:$G,MATCH(D2639,'[1]2023-2025'!$A:$A,0))</f>
        <v>#N/A</v>
      </c>
      <c r="L2639" s="289"/>
      <c r="M2639" s="289"/>
      <c r="N2639" s="289"/>
      <c r="O2639" s="289" t="e">
        <v>#N/A</v>
      </c>
      <c r="P2639" s="289" t="e">
        <v>#N/A</v>
      </c>
      <c r="Q2639" s="186">
        <f t="shared" si="459"/>
        <v>4535946.8100000005</v>
      </c>
      <c r="R2639" s="186">
        <f t="shared" si="460"/>
        <v>4481533.49</v>
      </c>
      <c r="S2639" s="290">
        <v>0</v>
      </c>
      <c r="T2639" s="475">
        <v>0</v>
      </c>
      <c r="U2639" s="474">
        <v>0</v>
      </c>
      <c r="V2639" s="474">
        <v>0</v>
      </c>
      <c r="W2639" s="474">
        <v>0</v>
      </c>
      <c r="X2639" s="474">
        <v>0</v>
      </c>
      <c r="Y2639" s="474">
        <v>0</v>
      </c>
      <c r="Z2639" s="474">
        <v>0</v>
      </c>
      <c r="AA2639" s="474">
        <v>4481533.49</v>
      </c>
      <c r="AB2639" s="474">
        <v>0</v>
      </c>
      <c r="AC2639" s="474">
        <v>0</v>
      </c>
      <c r="AD2639" s="474">
        <v>0</v>
      </c>
      <c r="AE2639" s="474">
        <v>0</v>
      </c>
      <c r="AF2639" s="474">
        <v>0</v>
      </c>
      <c r="AG2639" s="474">
        <v>0</v>
      </c>
      <c r="AH2639" s="474">
        <v>0</v>
      </c>
      <c r="AI2639" s="474">
        <v>0</v>
      </c>
      <c r="AJ2639" s="474">
        <v>54413.32</v>
      </c>
      <c r="AK2639" s="175"/>
      <c r="AL2639" s="175">
        <v>7023406.9699999997</v>
      </c>
      <c r="AM2639" s="175">
        <v>7023406.9699999997</v>
      </c>
      <c r="AN2639" s="175">
        <v>0</v>
      </c>
    </row>
    <row r="2640" spans="1:40" s="105" customFormat="1" ht="23.25" customHeight="1" x14ac:dyDescent="0.35">
      <c r="A2640" s="256">
        <v>2025</v>
      </c>
      <c r="B2640" s="184">
        <f t="shared" si="461"/>
        <v>26</v>
      </c>
      <c r="C2640" s="248" t="s">
        <v>1193</v>
      </c>
      <c r="D2640" s="184">
        <v>40654</v>
      </c>
      <c r="E2640" s="287" t="e">
        <f>VLOOKUP(D2640,'[1]2023-2025'!$A:$G,7,0)</f>
        <v>#N/A</v>
      </c>
      <c r="F2640" s="287"/>
      <c r="G2640" s="287" t="s">
        <v>1899</v>
      </c>
      <c r="H2640" s="288" t="e">
        <f>INDEX('[1]2023-2025'!$AK:$AK,MATCH(D2640,'[1]2023-2025'!$A:$A,0))</f>
        <v>#N/A</v>
      </c>
      <c r="I2640" s="288" t="e">
        <v>#N/A</v>
      </c>
      <c r="J2640" s="288" t="e">
        <f>VLOOKUP(D2640,[1]Лист3!$A:$AK,37,0)</f>
        <v>#N/A</v>
      </c>
      <c r="K2640" s="289" t="e">
        <f>INDEX('[1]2023-2025'!$G:$G,MATCH(D2640,'[1]2023-2025'!$A:$A,0))</f>
        <v>#N/A</v>
      </c>
      <c r="L2640" s="289"/>
      <c r="M2640" s="289"/>
      <c r="N2640" s="289"/>
      <c r="O2640" s="289" t="e">
        <v>#N/A</v>
      </c>
      <c r="P2640" s="289" t="e">
        <v>#N/A</v>
      </c>
      <c r="Q2640" s="186">
        <f t="shared" si="459"/>
        <v>1081878.55</v>
      </c>
      <c r="R2640" s="186">
        <f t="shared" si="460"/>
        <v>1061930.33</v>
      </c>
      <c r="S2640" s="290">
        <v>1061930.33</v>
      </c>
      <c r="T2640" s="475">
        <v>0</v>
      </c>
      <c r="U2640" s="474">
        <v>0</v>
      </c>
      <c r="V2640" s="474">
        <v>0</v>
      </c>
      <c r="W2640" s="474">
        <v>0</v>
      </c>
      <c r="X2640" s="474">
        <v>0</v>
      </c>
      <c r="Y2640" s="474">
        <v>0</v>
      </c>
      <c r="Z2640" s="474">
        <v>0</v>
      </c>
      <c r="AA2640" s="474">
        <v>0</v>
      </c>
      <c r="AB2640" s="474">
        <v>0</v>
      </c>
      <c r="AC2640" s="474">
        <v>0</v>
      </c>
      <c r="AD2640" s="474">
        <v>0</v>
      </c>
      <c r="AE2640" s="474">
        <v>0</v>
      </c>
      <c r="AF2640" s="474">
        <v>0</v>
      </c>
      <c r="AG2640" s="474">
        <v>0</v>
      </c>
      <c r="AH2640" s="474">
        <v>0</v>
      </c>
      <c r="AI2640" s="474">
        <v>0</v>
      </c>
      <c r="AJ2640" s="474">
        <v>19948.22</v>
      </c>
      <c r="AK2640" s="175"/>
      <c r="AL2640" s="175">
        <v>2614814.11</v>
      </c>
      <c r="AM2640" s="175">
        <v>2614814.11</v>
      </c>
      <c r="AN2640" s="175">
        <v>0</v>
      </c>
    </row>
    <row r="2641" spans="1:40" s="105" customFormat="1" ht="24.05" customHeight="1" x14ac:dyDescent="0.35">
      <c r="A2641" s="256">
        <v>2025</v>
      </c>
      <c r="B2641" s="184">
        <f t="shared" si="461"/>
        <v>27</v>
      </c>
      <c r="C2641" s="286" t="s">
        <v>1194</v>
      </c>
      <c r="D2641" s="184">
        <v>40695</v>
      </c>
      <c r="E2641" s="287" t="e">
        <f>VLOOKUP(D2641,'[1]2023-2025'!$A:$G,7,0)</f>
        <v>#N/A</v>
      </c>
      <c r="F2641" s="287"/>
      <c r="G2641" s="287" t="s">
        <v>1899</v>
      </c>
      <c r="H2641" s="288" t="e">
        <f>INDEX('[1]2023-2025'!$AK:$AK,MATCH(D2641,'[1]2023-2025'!$A:$A,0))</f>
        <v>#N/A</v>
      </c>
      <c r="I2641" s="288" t="e">
        <v>#N/A</v>
      </c>
      <c r="J2641" s="288" t="e">
        <f>VLOOKUP(D2641,[1]Лист3!$A:$AK,37,0)</f>
        <v>#N/A</v>
      </c>
      <c r="K2641" s="289" t="e">
        <f>INDEX('[1]2023-2025'!$G:$G,MATCH(D2641,'[1]2023-2025'!$A:$A,0))</f>
        <v>#N/A</v>
      </c>
      <c r="L2641" s="289"/>
      <c r="M2641" s="289"/>
      <c r="N2641" s="289"/>
      <c r="O2641" s="289" t="e">
        <v>#N/A</v>
      </c>
      <c r="P2641" s="289" t="e">
        <v>#N/A</v>
      </c>
      <c r="Q2641" s="186">
        <f t="shared" si="459"/>
        <v>4554000</v>
      </c>
      <c r="R2641" s="186">
        <f t="shared" si="460"/>
        <v>4500000</v>
      </c>
      <c r="S2641" s="290">
        <v>3500000</v>
      </c>
      <c r="T2641" s="475">
        <v>0</v>
      </c>
      <c r="U2641" s="474">
        <v>0</v>
      </c>
      <c r="V2641" s="474">
        <v>400000</v>
      </c>
      <c r="W2641" s="474">
        <v>600000</v>
      </c>
      <c r="X2641" s="474">
        <v>0</v>
      </c>
      <c r="Y2641" s="474">
        <v>0</v>
      </c>
      <c r="Z2641" s="474">
        <v>0</v>
      </c>
      <c r="AA2641" s="474">
        <v>0</v>
      </c>
      <c r="AB2641" s="474">
        <v>0</v>
      </c>
      <c r="AC2641" s="474">
        <v>0</v>
      </c>
      <c r="AD2641" s="474">
        <v>0</v>
      </c>
      <c r="AE2641" s="474">
        <v>0</v>
      </c>
      <c r="AF2641" s="474">
        <v>0</v>
      </c>
      <c r="AG2641" s="474">
        <v>0</v>
      </c>
      <c r="AH2641" s="474">
        <v>0</v>
      </c>
      <c r="AI2641" s="474">
        <v>0</v>
      </c>
      <c r="AJ2641" s="474">
        <v>54000</v>
      </c>
      <c r="AK2641" s="175"/>
      <c r="AL2641" s="175">
        <v>7087416.6399999997</v>
      </c>
      <c r="AM2641" s="175">
        <v>7087416.6399999997</v>
      </c>
      <c r="AN2641" s="175">
        <v>0</v>
      </c>
    </row>
    <row r="2642" spans="1:40" s="105" customFormat="1" ht="20.3" customHeight="1" x14ac:dyDescent="0.35">
      <c r="A2642" s="256">
        <v>2025</v>
      </c>
      <c r="B2642" s="184">
        <f t="shared" si="461"/>
        <v>28</v>
      </c>
      <c r="C2642" s="248" t="s">
        <v>1195</v>
      </c>
      <c r="D2642" s="184">
        <v>40686</v>
      </c>
      <c r="E2642" s="287" t="e">
        <f>VLOOKUP(D2642,'[1]2023-2025'!$A:$G,7,0)</f>
        <v>#N/A</v>
      </c>
      <c r="F2642" s="287"/>
      <c r="G2642" s="287" t="s">
        <v>1899</v>
      </c>
      <c r="H2642" s="288" t="e">
        <f>INDEX('[1]2023-2025'!$AK:$AK,MATCH(D2642,'[1]2023-2025'!$A:$A,0))</f>
        <v>#N/A</v>
      </c>
      <c r="I2642" s="288" t="e">
        <v>#N/A</v>
      </c>
      <c r="J2642" s="288" t="e">
        <f>VLOOKUP(D2642,[1]Лист3!$A:$AK,37,0)</f>
        <v>#N/A</v>
      </c>
      <c r="K2642" s="289" t="e">
        <f>INDEX('[1]2023-2025'!$G:$G,MATCH(D2642,'[1]2023-2025'!$A:$A,0))</f>
        <v>#N/A</v>
      </c>
      <c r="L2642" s="289"/>
      <c r="M2642" s="289"/>
      <c r="N2642" s="289"/>
      <c r="O2642" s="289" t="e">
        <v>#N/A</v>
      </c>
      <c r="P2642" s="289" t="e">
        <v>#N/A</v>
      </c>
      <c r="Q2642" s="186">
        <f t="shared" si="459"/>
        <v>2476758.9499999997</v>
      </c>
      <c r="R2642" s="186">
        <f t="shared" si="460"/>
        <v>2439039.4099999997</v>
      </c>
      <c r="S2642" s="290">
        <v>2159507.5499999998</v>
      </c>
      <c r="T2642" s="475">
        <v>0</v>
      </c>
      <c r="U2642" s="474">
        <v>0</v>
      </c>
      <c r="V2642" s="474">
        <v>0</v>
      </c>
      <c r="W2642" s="474">
        <v>0</v>
      </c>
      <c r="X2642" s="474">
        <v>279531.86</v>
      </c>
      <c r="Y2642" s="474">
        <v>0</v>
      </c>
      <c r="Z2642" s="474">
        <v>0</v>
      </c>
      <c r="AA2642" s="474">
        <v>0</v>
      </c>
      <c r="AB2642" s="474">
        <v>0</v>
      </c>
      <c r="AC2642" s="474">
        <v>0</v>
      </c>
      <c r="AD2642" s="474">
        <v>0</v>
      </c>
      <c r="AE2642" s="474">
        <v>0</v>
      </c>
      <c r="AF2642" s="474">
        <v>0</v>
      </c>
      <c r="AG2642" s="476">
        <v>0</v>
      </c>
      <c r="AH2642" s="476">
        <v>0</v>
      </c>
      <c r="AI2642" s="476">
        <v>0</v>
      </c>
      <c r="AJ2642" s="476">
        <v>37719.54</v>
      </c>
      <c r="AK2642" s="175"/>
      <c r="AL2642" s="175">
        <v>8612556.9100000001</v>
      </c>
      <c r="AM2642" s="175">
        <v>8612556.9100000001</v>
      </c>
      <c r="AN2642" s="175">
        <v>0</v>
      </c>
    </row>
    <row r="2643" spans="1:40" s="105" customFormat="1" ht="23.25" customHeight="1" x14ac:dyDescent="0.35">
      <c r="A2643" s="256">
        <v>2025</v>
      </c>
      <c r="B2643" s="184">
        <f t="shared" si="461"/>
        <v>29</v>
      </c>
      <c r="C2643" s="286" t="s">
        <v>1196</v>
      </c>
      <c r="D2643" s="184">
        <v>40687</v>
      </c>
      <c r="E2643" s="287" t="e">
        <f>VLOOKUP(D2643,'[1]2023-2025'!$A:$G,7,0)</f>
        <v>#N/A</v>
      </c>
      <c r="F2643" s="287"/>
      <c r="G2643" s="287" t="s">
        <v>1899</v>
      </c>
      <c r="H2643" s="288" t="e">
        <f>INDEX('[1]2023-2025'!$AK:$AK,MATCH(D2643,'[1]2023-2025'!$A:$A,0))</f>
        <v>#N/A</v>
      </c>
      <c r="I2643" s="288" t="e">
        <v>#N/A</v>
      </c>
      <c r="J2643" s="288" t="e">
        <f>VLOOKUP(D2643,[1]Лист3!$A:$AK,37,0)</f>
        <v>#N/A</v>
      </c>
      <c r="K2643" s="289" t="e">
        <f>INDEX('[1]2023-2025'!$G:$G,MATCH(D2643,'[1]2023-2025'!$A:$A,0))</f>
        <v>#N/A</v>
      </c>
      <c r="L2643" s="289"/>
      <c r="M2643" s="289"/>
      <c r="N2643" s="289"/>
      <c r="O2643" s="289" t="e">
        <v>#N/A</v>
      </c>
      <c r="P2643" s="289" t="e">
        <v>#N/A</v>
      </c>
      <c r="Q2643" s="186">
        <f t="shared" si="459"/>
        <v>5819000</v>
      </c>
      <c r="R2643" s="186">
        <f t="shared" si="460"/>
        <v>5750000</v>
      </c>
      <c r="S2643" s="290">
        <v>5300000</v>
      </c>
      <c r="T2643" s="475">
        <v>0</v>
      </c>
      <c r="U2643" s="474">
        <v>0</v>
      </c>
      <c r="V2643" s="474">
        <v>0</v>
      </c>
      <c r="W2643" s="474">
        <v>0</v>
      </c>
      <c r="X2643" s="474">
        <v>450000</v>
      </c>
      <c r="Y2643" s="474">
        <v>0</v>
      </c>
      <c r="Z2643" s="474">
        <v>0</v>
      </c>
      <c r="AA2643" s="474">
        <v>0</v>
      </c>
      <c r="AB2643" s="474">
        <v>0</v>
      </c>
      <c r="AC2643" s="474">
        <v>0</v>
      </c>
      <c r="AD2643" s="474">
        <v>0</v>
      </c>
      <c r="AE2643" s="474">
        <v>0</v>
      </c>
      <c r="AF2643" s="474">
        <v>0</v>
      </c>
      <c r="AG2643" s="476">
        <v>0</v>
      </c>
      <c r="AH2643" s="476">
        <v>0</v>
      </c>
      <c r="AI2643" s="476">
        <v>0</v>
      </c>
      <c r="AJ2643" s="476">
        <v>69000</v>
      </c>
      <c r="AK2643" s="175"/>
      <c r="AL2643" s="175">
        <v>9098928.4900000002</v>
      </c>
      <c r="AM2643" s="175">
        <v>9098928.4900000002</v>
      </c>
      <c r="AN2643" s="175">
        <v>0</v>
      </c>
    </row>
    <row r="2644" spans="1:40" s="105" customFormat="1" ht="20.3" customHeight="1" x14ac:dyDescent="0.35">
      <c r="A2644" s="256">
        <v>2025</v>
      </c>
      <c r="B2644" s="184">
        <f t="shared" si="461"/>
        <v>30</v>
      </c>
      <c r="C2644" s="286" t="s">
        <v>1197</v>
      </c>
      <c r="D2644" s="184">
        <v>40694</v>
      </c>
      <c r="E2644" s="287" t="e">
        <f>VLOOKUP(D2644,'[1]2023-2025'!$A:$G,7,0)</f>
        <v>#N/A</v>
      </c>
      <c r="F2644" s="287"/>
      <c r="G2644" s="287" t="s">
        <v>1899</v>
      </c>
      <c r="H2644" s="288" t="e">
        <f>INDEX('[1]2023-2025'!$AK:$AK,MATCH(D2644,'[1]2023-2025'!$A:$A,0))</f>
        <v>#N/A</v>
      </c>
      <c r="I2644" s="288" t="e">
        <v>#N/A</v>
      </c>
      <c r="J2644" s="288" t="e">
        <f>VLOOKUP(D2644,[1]Лист3!$A:$AK,37,0)</f>
        <v>#N/A</v>
      </c>
      <c r="K2644" s="289" t="e">
        <f>INDEX('[1]2023-2025'!$G:$G,MATCH(D2644,'[1]2023-2025'!$A:$A,0))</f>
        <v>#N/A</v>
      </c>
      <c r="L2644" s="289"/>
      <c r="M2644" s="289"/>
      <c r="N2644" s="289"/>
      <c r="O2644" s="289" t="e">
        <v>#N/A</v>
      </c>
      <c r="P2644" s="289" t="e">
        <v>#N/A</v>
      </c>
      <c r="Q2644" s="186">
        <f t="shared" si="459"/>
        <v>12871950.590000002</v>
      </c>
      <c r="R2644" s="186">
        <f t="shared" si="460"/>
        <v>12716525.840000002</v>
      </c>
      <c r="S2644" s="290">
        <v>3650000</v>
      </c>
      <c r="T2644" s="475">
        <v>6000000</v>
      </c>
      <c r="U2644" s="474">
        <v>0</v>
      </c>
      <c r="V2644" s="474">
        <v>253867.46</v>
      </c>
      <c r="W2644" s="474">
        <v>512658.38</v>
      </c>
      <c r="X2644" s="474">
        <v>0</v>
      </c>
      <c r="Y2644" s="474">
        <v>0</v>
      </c>
      <c r="Z2644" s="474">
        <v>0</v>
      </c>
      <c r="AA2644" s="474">
        <v>0</v>
      </c>
      <c r="AB2644" s="474">
        <v>0</v>
      </c>
      <c r="AC2644" s="474">
        <v>0</v>
      </c>
      <c r="AD2644" s="474">
        <v>0</v>
      </c>
      <c r="AE2644" s="474">
        <v>0</v>
      </c>
      <c r="AF2644" s="474">
        <v>2300000</v>
      </c>
      <c r="AG2644" s="476">
        <v>0</v>
      </c>
      <c r="AH2644" s="476">
        <v>0</v>
      </c>
      <c r="AI2644" s="476">
        <v>0</v>
      </c>
      <c r="AJ2644" s="476">
        <v>155424.75</v>
      </c>
      <c r="AK2644" s="175"/>
      <c r="AL2644" s="175">
        <v>20168039.690000001</v>
      </c>
      <c r="AM2644" s="175">
        <v>20168039.690000001</v>
      </c>
      <c r="AN2644" s="175">
        <v>0</v>
      </c>
    </row>
    <row r="2645" spans="1:40" s="105" customFormat="1" ht="20.3" customHeight="1" x14ac:dyDescent="0.35">
      <c r="A2645" s="256">
        <v>2025</v>
      </c>
      <c r="B2645" s="184">
        <f t="shared" si="461"/>
        <v>31</v>
      </c>
      <c r="C2645" s="286" t="s">
        <v>1198</v>
      </c>
      <c r="D2645" s="184">
        <v>40697</v>
      </c>
      <c r="E2645" s="287" t="e">
        <f>VLOOKUP(D2645,'[1]2023-2025'!$A:$G,7,0)</f>
        <v>#N/A</v>
      </c>
      <c r="F2645" s="287"/>
      <c r="G2645" s="287" t="s">
        <v>1899</v>
      </c>
      <c r="H2645" s="288" t="e">
        <f>INDEX('[1]2023-2025'!$AK:$AK,MATCH(D2645,'[1]2023-2025'!$A:$A,0))</f>
        <v>#N/A</v>
      </c>
      <c r="I2645" s="288" t="e">
        <v>#N/A</v>
      </c>
      <c r="J2645" s="288" t="e">
        <f>VLOOKUP(D2645,[1]Лист3!$A:$AK,37,0)</f>
        <v>#N/A</v>
      </c>
      <c r="K2645" s="289" t="e">
        <f>INDEX('[1]2023-2025'!$G:$G,MATCH(D2645,'[1]2023-2025'!$A:$A,0))</f>
        <v>#N/A</v>
      </c>
      <c r="L2645" s="289"/>
      <c r="M2645" s="289"/>
      <c r="N2645" s="289"/>
      <c r="O2645" s="289" t="e">
        <v>#N/A</v>
      </c>
      <c r="P2645" s="289" t="e">
        <v>#N/A</v>
      </c>
      <c r="Q2645" s="186">
        <f t="shared" si="459"/>
        <v>9742086.4693999998</v>
      </c>
      <c r="R2645" s="186">
        <f t="shared" si="460"/>
        <v>9548782.879999999</v>
      </c>
      <c r="S2645" s="290">
        <v>3708398</v>
      </c>
      <c r="T2645" s="475">
        <v>0</v>
      </c>
      <c r="U2645" s="474">
        <v>0</v>
      </c>
      <c r="V2645" s="474">
        <v>0</v>
      </c>
      <c r="W2645" s="474">
        <v>0</v>
      </c>
      <c r="X2645" s="474">
        <v>0</v>
      </c>
      <c r="Y2645" s="474">
        <v>0</v>
      </c>
      <c r="Z2645" s="474">
        <v>0</v>
      </c>
      <c r="AA2645" s="474">
        <v>5840384.8799999999</v>
      </c>
      <c r="AB2645" s="474">
        <v>0</v>
      </c>
      <c r="AC2645" s="474">
        <v>0</v>
      </c>
      <c r="AD2645" s="474">
        <v>0</v>
      </c>
      <c r="AE2645" s="474">
        <v>0</v>
      </c>
      <c r="AF2645" s="474">
        <v>0</v>
      </c>
      <c r="AG2645" s="476">
        <v>0</v>
      </c>
      <c r="AH2645" s="476">
        <v>0</v>
      </c>
      <c r="AI2645" s="476">
        <v>0</v>
      </c>
      <c r="AJ2645" s="476">
        <v>193303.58940000003</v>
      </c>
      <c r="AK2645" s="175"/>
      <c r="AL2645" s="175">
        <v>15020061.32</v>
      </c>
      <c r="AM2645" s="175">
        <v>15020061.32</v>
      </c>
      <c r="AN2645" s="175">
        <v>0</v>
      </c>
    </row>
    <row r="2646" spans="1:40" s="105" customFormat="1" ht="20.3" customHeight="1" x14ac:dyDescent="0.35">
      <c r="A2646" s="256">
        <v>2025</v>
      </c>
      <c r="B2646" s="184">
        <f t="shared" si="461"/>
        <v>32</v>
      </c>
      <c r="C2646" s="286" t="s">
        <v>1199</v>
      </c>
      <c r="D2646" s="184">
        <v>40707</v>
      </c>
      <c r="E2646" s="287" t="e">
        <f>VLOOKUP(D2646,'[1]2023-2025'!$A:$G,7,0)</f>
        <v>#N/A</v>
      </c>
      <c r="F2646" s="287"/>
      <c r="G2646" s="287" t="s">
        <v>1899</v>
      </c>
      <c r="H2646" s="288" t="e">
        <f>INDEX('[1]2023-2025'!$AK:$AK,MATCH(D2646,'[1]2023-2025'!$A:$A,0))</f>
        <v>#N/A</v>
      </c>
      <c r="I2646" s="288" t="e">
        <v>#N/A</v>
      </c>
      <c r="J2646" s="288" t="e">
        <f>VLOOKUP(D2646,[1]Лист3!$A:$AK,37,0)</f>
        <v>#N/A</v>
      </c>
      <c r="K2646" s="289" t="e">
        <f>INDEX('[1]2023-2025'!$G:$G,MATCH(D2646,'[1]2023-2025'!$A:$A,0))</f>
        <v>#N/A</v>
      </c>
      <c r="L2646" s="289"/>
      <c r="M2646" s="289"/>
      <c r="N2646" s="289"/>
      <c r="O2646" s="289" t="e">
        <v>#N/A</v>
      </c>
      <c r="P2646" s="289" t="e">
        <v>#N/A</v>
      </c>
      <c r="Q2646" s="186">
        <f t="shared" si="459"/>
        <v>8610939.7400000002</v>
      </c>
      <c r="R2646" s="186">
        <f t="shared" si="460"/>
        <v>8508833.7400000002</v>
      </c>
      <c r="S2646" s="290">
        <v>0</v>
      </c>
      <c r="T2646" s="475">
        <v>2850000</v>
      </c>
      <c r="U2646" s="474">
        <v>0</v>
      </c>
      <c r="V2646" s="474">
        <v>0</v>
      </c>
      <c r="W2646" s="474">
        <v>0</v>
      </c>
      <c r="X2646" s="474">
        <v>0</v>
      </c>
      <c r="Y2646" s="474">
        <v>0</v>
      </c>
      <c r="Z2646" s="474">
        <v>0</v>
      </c>
      <c r="AA2646" s="474">
        <v>5658833.7400000002</v>
      </c>
      <c r="AB2646" s="474">
        <v>0</v>
      </c>
      <c r="AC2646" s="474">
        <v>0</v>
      </c>
      <c r="AD2646" s="474">
        <v>0</v>
      </c>
      <c r="AE2646" s="474">
        <v>0</v>
      </c>
      <c r="AF2646" s="474">
        <v>0</v>
      </c>
      <c r="AG2646" s="476">
        <v>0</v>
      </c>
      <c r="AH2646" s="476">
        <v>0</v>
      </c>
      <c r="AI2646" s="476">
        <v>0</v>
      </c>
      <c r="AJ2646" s="476">
        <v>102106</v>
      </c>
      <c r="AK2646" s="175"/>
      <c r="AL2646" s="175">
        <v>13434943.58</v>
      </c>
      <c r="AM2646" s="175">
        <v>13434943.58</v>
      </c>
      <c r="AN2646" s="175">
        <v>0</v>
      </c>
    </row>
    <row r="2647" spans="1:40" s="105" customFormat="1" ht="20.3" customHeight="1" x14ac:dyDescent="0.35">
      <c r="A2647" s="256">
        <v>2025</v>
      </c>
      <c r="B2647" s="184">
        <f t="shared" si="461"/>
        <v>33</v>
      </c>
      <c r="C2647" s="248" t="s">
        <v>4586</v>
      </c>
      <c r="D2647" s="184">
        <v>40700</v>
      </c>
      <c r="E2647" s="287" t="e">
        <f>VLOOKUP(D2647,'[1]2023-2025'!$A:$G,7,0)</f>
        <v>#N/A</v>
      </c>
      <c r="F2647" s="287"/>
      <c r="G2647" s="287" t="s">
        <v>1899</v>
      </c>
      <c r="H2647" s="288" t="e">
        <f>INDEX('[1]2023-2025'!$AK:$AK,MATCH(D2647,'[1]2023-2025'!$A:$A,0))</f>
        <v>#N/A</v>
      </c>
      <c r="I2647" s="288" t="e">
        <v>#N/A</v>
      </c>
      <c r="J2647" s="288" t="e">
        <f>VLOOKUP(D2647,[1]Лист3!$A:$AK,37,0)</f>
        <v>#N/A</v>
      </c>
      <c r="K2647" s="289" t="e">
        <f>INDEX('[1]2023-2025'!$G:$G,MATCH(D2647,'[1]2023-2025'!$A:$A,0))</f>
        <v>#N/A</v>
      </c>
      <c r="L2647" s="289"/>
      <c r="M2647" s="289"/>
      <c r="N2647" s="289"/>
      <c r="O2647" s="289" t="e">
        <v>#N/A</v>
      </c>
      <c r="P2647" s="289" t="e">
        <v>#N/A</v>
      </c>
      <c r="Q2647" s="186">
        <f t="shared" si="459"/>
        <v>8602000</v>
      </c>
      <c r="R2647" s="186">
        <f t="shared" si="460"/>
        <v>8500000</v>
      </c>
      <c r="S2647" s="290">
        <v>4000000</v>
      </c>
      <c r="T2647" s="475">
        <v>4500000</v>
      </c>
      <c r="U2647" s="474">
        <v>0</v>
      </c>
      <c r="V2647" s="474">
        <v>0</v>
      </c>
      <c r="W2647" s="474">
        <v>0</v>
      </c>
      <c r="X2647" s="474">
        <v>0</v>
      </c>
      <c r="Y2647" s="474">
        <v>0</v>
      </c>
      <c r="Z2647" s="474">
        <v>0</v>
      </c>
      <c r="AA2647" s="474">
        <v>0</v>
      </c>
      <c r="AB2647" s="474">
        <v>0</v>
      </c>
      <c r="AC2647" s="474">
        <v>0</v>
      </c>
      <c r="AD2647" s="474">
        <v>0</v>
      </c>
      <c r="AE2647" s="474">
        <v>0</v>
      </c>
      <c r="AF2647" s="474">
        <v>0</v>
      </c>
      <c r="AG2647" s="476">
        <v>0</v>
      </c>
      <c r="AH2647" s="476">
        <v>0</v>
      </c>
      <c r="AI2647" s="476">
        <v>0</v>
      </c>
      <c r="AJ2647" s="476">
        <v>102000</v>
      </c>
      <c r="AK2647" s="175"/>
      <c r="AL2647" s="175">
        <v>13443511.93</v>
      </c>
      <c r="AM2647" s="175">
        <v>13443511.93</v>
      </c>
      <c r="AN2647" s="175">
        <v>0</v>
      </c>
    </row>
    <row r="2648" spans="1:40" s="105" customFormat="1" ht="20.3" customHeight="1" x14ac:dyDescent="0.35">
      <c r="A2648" s="256">
        <v>2025</v>
      </c>
      <c r="B2648" s="184">
        <f t="shared" si="461"/>
        <v>34</v>
      </c>
      <c r="C2648" s="286" t="s">
        <v>1201</v>
      </c>
      <c r="D2648" s="184">
        <v>40704</v>
      </c>
      <c r="E2648" s="287" t="e">
        <f>VLOOKUP(D2648,'[1]2023-2025'!$A:$G,7,0)</f>
        <v>#N/A</v>
      </c>
      <c r="F2648" s="287"/>
      <c r="G2648" s="287" t="s">
        <v>1899</v>
      </c>
      <c r="H2648" s="288" t="e">
        <f>INDEX('[1]2023-2025'!$AK:$AK,MATCH(D2648,'[1]2023-2025'!$A:$A,0))</f>
        <v>#N/A</v>
      </c>
      <c r="I2648" s="288" t="e">
        <v>#N/A</v>
      </c>
      <c r="J2648" s="288" t="e">
        <f>VLOOKUP(D2648,[1]Лист3!$A:$AK,37,0)</f>
        <v>#N/A</v>
      </c>
      <c r="K2648" s="289" t="e">
        <f>INDEX('[1]2023-2025'!$G:$G,MATCH(D2648,'[1]2023-2025'!$A:$A,0))</f>
        <v>#N/A</v>
      </c>
      <c r="L2648" s="289"/>
      <c r="M2648" s="289"/>
      <c r="N2648" s="289"/>
      <c r="O2648" s="289" t="e">
        <v>#N/A</v>
      </c>
      <c r="P2648" s="289" t="e">
        <v>#N/A</v>
      </c>
      <c r="Q2648" s="186">
        <f t="shared" si="459"/>
        <v>9102173.3599999994</v>
      </c>
      <c r="R2648" s="186">
        <f t="shared" si="460"/>
        <v>8994182.5800000001</v>
      </c>
      <c r="S2648" s="290">
        <v>3156679.51</v>
      </c>
      <c r="T2648" s="475">
        <v>0</v>
      </c>
      <c r="U2648" s="474">
        <v>0</v>
      </c>
      <c r="V2648" s="474">
        <v>0</v>
      </c>
      <c r="W2648" s="474">
        <v>0</v>
      </c>
      <c r="X2648" s="474">
        <v>0</v>
      </c>
      <c r="Y2648" s="474">
        <v>0</v>
      </c>
      <c r="Z2648" s="474">
        <v>0</v>
      </c>
      <c r="AA2648" s="474">
        <v>5837503.0700000003</v>
      </c>
      <c r="AB2648" s="474">
        <v>0</v>
      </c>
      <c r="AC2648" s="474">
        <v>0</v>
      </c>
      <c r="AD2648" s="474">
        <v>0</v>
      </c>
      <c r="AE2648" s="474">
        <v>0</v>
      </c>
      <c r="AF2648" s="474">
        <v>0</v>
      </c>
      <c r="AG2648" s="476">
        <v>0</v>
      </c>
      <c r="AH2648" s="476">
        <v>0</v>
      </c>
      <c r="AI2648" s="476">
        <v>0</v>
      </c>
      <c r="AJ2648" s="476">
        <v>107990.78</v>
      </c>
      <c r="AK2648" s="175"/>
      <c r="AL2648" s="175">
        <v>14888010.279999999</v>
      </c>
      <c r="AM2648" s="175">
        <v>14888010.279999999</v>
      </c>
      <c r="AN2648" s="175">
        <v>0</v>
      </c>
    </row>
    <row r="2649" spans="1:40" s="105" customFormat="1" ht="20.3" customHeight="1" x14ac:dyDescent="0.35">
      <c r="A2649" s="256">
        <v>2025</v>
      </c>
      <c r="B2649" s="184">
        <f t="shared" si="461"/>
        <v>35</v>
      </c>
      <c r="C2649" s="286" t="s">
        <v>1202</v>
      </c>
      <c r="D2649" s="184">
        <v>40705</v>
      </c>
      <c r="E2649" s="287" t="e">
        <f>VLOOKUP(D2649,'[1]2023-2025'!$A:$G,7,0)</f>
        <v>#N/A</v>
      </c>
      <c r="F2649" s="287"/>
      <c r="G2649" s="287" t="s">
        <v>1899</v>
      </c>
      <c r="H2649" s="288" t="e">
        <f>INDEX('[1]2023-2025'!$AK:$AK,MATCH(D2649,'[1]2023-2025'!$A:$A,0))</f>
        <v>#N/A</v>
      </c>
      <c r="I2649" s="288" t="e">
        <v>#N/A</v>
      </c>
      <c r="J2649" s="288" t="e">
        <f>VLOOKUP(D2649,[1]Лист3!$A:$AK,37,0)</f>
        <v>#N/A</v>
      </c>
      <c r="K2649" s="289" t="e">
        <f>INDEX('[1]2023-2025'!$G:$G,MATCH(D2649,'[1]2023-2025'!$A:$A,0))</f>
        <v>#N/A</v>
      </c>
      <c r="L2649" s="289"/>
      <c r="M2649" s="289"/>
      <c r="N2649" s="289"/>
      <c r="O2649" s="289" t="e">
        <v>#N/A</v>
      </c>
      <c r="P2649" s="289" t="e">
        <v>#N/A</v>
      </c>
      <c r="Q2649" s="186">
        <f t="shared" si="459"/>
        <v>9163113.6499999985</v>
      </c>
      <c r="R2649" s="186">
        <f t="shared" si="460"/>
        <v>9054460.129999999</v>
      </c>
      <c r="S2649" s="290">
        <v>3164533.49</v>
      </c>
      <c r="T2649" s="475">
        <v>0</v>
      </c>
      <c r="U2649" s="474">
        <v>0</v>
      </c>
      <c r="V2649" s="474">
        <v>0</v>
      </c>
      <c r="W2649" s="474">
        <v>0</v>
      </c>
      <c r="X2649" s="474">
        <v>0</v>
      </c>
      <c r="Y2649" s="474">
        <v>0</v>
      </c>
      <c r="Z2649" s="474">
        <v>0</v>
      </c>
      <c r="AA2649" s="474">
        <v>5889926.6399999997</v>
      </c>
      <c r="AB2649" s="474">
        <v>0</v>
      </c>
      <c r="AC2649" s="474">
        <v>0</v>
      </c>
      <c r="AD2649" s="474">
        <v>0</v>
      </c>
      <c r="AE2649" s="474">
        <v>0</v>
      </c>
      <c r="AF2649" s="474">
        <v>0</v>
      </c>
      <c r="AG2649" s="476">
        <v>0</v>
      </c>
      <c r="AH2649" s="476">
        <v>0</v>
      </c>
      <c r="AI2649" s="476">
        <v>0</v>
      </c>
      <c r="AJ2649" s="476">
        <v>108653.52</v>
      </c>
      <c r="AK2649" s="175"/>
      <c r="AL2649" s="175">
        <v>14881458.02</v>
      </c>
      <c r="AM2649" s="175">
        <v>14881458.02</v>
      </c>
      <c r="AN2649" s="175">
        <v>0</v>
      </c>
    </row>
    <row r="2650" spans="1:40" s="105" customFormat="1" ht="20.3" customHeight="1" x14ac:dyDescent="0.35">
      <c r="A2650" s="256">
        <v>2025</v>
      </c>
      <c r="B2650" s="184">
        <f t="shared" si="461"/>
        <v>36</v>
      </c>
      <c r="C2650" s="286" t="s">
        <v>1203</v>
      </c>
      <c r="D2650" s="184">
        <v>40706</v>
      </c>
      <c r="E2650" s="287" t="e">
        <f>VLOOKUP(D2650,'[1]2023-2025'!$A:$G,7,0)</f>
        <v>#N/A</v>
      </c>
      <c r="F2650" s="287"/>
      <c r="G2650" s="287" t="s">
        <v>1899</v>
      </c>
      <c r="H2650" s="288" t="e">
        <f>INDEX('[1]2023-2025'!$AK:$AK,MATCH(D2650,'[1]2023-2025'!$A:$A,0))</f>
        <v>#N/A</v>
      </c>
      <c r="I2650" s="288" t="e">
        <v>#N/A</v>
      </c>
      <c r="J2650" s="288" t="e">
        <f>VLOOKUP(D2650,[1]Лист3!$A:$AK,37,0)</f>
        <v>#N/A</v>
      </c>
      <c r="K2650" s="289" t="e">
        <f>INDEX('[1]2023-2025'!$G:$G,MATCH(D2650,'[1]2023-2025'!$A:$A,0))</f>
        <v>#N/A</v>
      </c>
      <c r="L2650" s="289"/>
      <c r="M2650" s="289"/>
      <c r="N2650" s="289"/>
      <c r="O2650" s="289" t="e">
        <v>#N/A</v>
      </c>
      <c r="P2650" s="289" t="e">
        <v>#N/A</v>
      </c>
      <c r="Q2650" s="186">
        <f t="shared" si="459"/>
        <v>8483693.4199999999</v>
      </c>
      <c r="R2650" s="186">
        <f t="shared" si="460"/>
        <v>8383096.4199999999</v>
      </c>
      <c r="S2650" s="290">
        <v>3383096.42</v>
      </c>
      <c r="T2650" s="475">
        <v>4500000</v>
      </c>
      <c r="U2650" s="474">
        <v>0</v>
      </c>
      <c r="V2650" s="474">
        <v>0</v>
      </c>
      <c r="W2650" s="474">
        <v>0</v>
      </c>
      <c r="X2650" s="474">
        <v>500000</v>
      </c>
      <c r="Y2650" s="474">
        <v>0</v>
      </c>
      <c r="Z2650" s="474">
        <v>0</v>
      </c>
      <c r="AA2650" s="474">
        <v>0</v>
      </c>
      <c r="AB2650" s="474">
        <v>0</v>
      </c>
      <c r="AC2650" s="474">
        <v>0</v>
      </c>
      <c r="AD2650" s="474">
        <v>0</v>
      </c>
      <c r="AE2650" s="474">
        <v>0</v>
      </c>
      <c r="AF2650" s="474">
        <v>0</v>
      </c>
      <c r="AG2650" s="476">
        <v>0</v>
      </c>
      <c r="AH2650" s="476">
        <v>0</v>
      </c>
      <c r="AI2650" s="476">
        <v>0</v>
      </c>
      <c r="AJ2650" s="476">
        <v>100597</v>
      </c>
      <c r="AK2650" s="175"/>
      <c r="AL2650" s="175">
        <v>13594211.33</v>
      </c>
      <c r="AM2650" s="175">
        <v>13594211.33</v>
      </c>
      <c r="AN2650" s="175">
        <v>0</v>
      </c>
    </row>
    <row r="2651" spans="1:40" s="105" customFormat="1" ht="20.3" customHeight="1" x14ac:dyDescent="0.35">
      <c r="A2651" s="256">
        <v>2025</v>
      </c>
      <c r="B2651" s="184">
        <f t="shared" si="461"/>
        <v>37</v>
      </c>
      <c r="C2651" s="286" t="s">
        <v>1204</v>
      </c>
      <c r="D2651" s="184">
        <v>40727</v>
      </c>
      <c r="E2651" s="287" t="e">
        <f>VLOOKUP(D2651,'[1]2023-2025'!$A:$G,7,0)</f>
        <v>#N/A</v>
      </c>
      <c r="F2651" s="287"/>
      <c r="G2651" s="287" t="s">
        <v>1899</v>
      </c>
      <c r="H2651" s="288" t="e">
        <f>INDEX('[1]2023-2025'!$AK:$AK,MATCH(D2651,'[1]2023-2025'!$A:$A,0))</f>
        <v>#N/A</v>
      </c>
      <c r="I2651" s="288" t="e">
        <v>#N/A</v>
      </c>
      <c r="J2651" s="288" t="e">
        <f>VLOOKUP(D2651,[1]Лист3!$A:$AK,37,0)</f>
        <v>#N/A</v>
      </c>
      <c r="K2651" s="289" t="e">
        <f>INDEX('[1]2023-2025'!$G:$G,MATCH(D2651,'[1]2023-2025'!$A:$A,0))</f>
        <v>#N/A</v>
      </c>
      <c r="L2651" s="289"/>
      <c r="M2651" s="289"/>
      <c r="N2651" s="289"/>
      <c r="O2651" s="289" t="e">
        <v>#N/A</v>
      </c>
      <c r="P2651" s="289" t="e">
        <v>#N/A</v>
      </c>
      <c r="Q2651" s="186">
        <f t="shared" ref="Q2651:Q2681" si="462">SUM(S2651:AJ2651)</f>
        <v>3371758.05</v>
      </c>
      <c r="R2651" s="186">
        <f t="shared" ref="R2651:R2681" si="463">SUM(S2651:AI2651)</f>
        <v>3321452.05</v>
      </c>
      <c r="S2651" s="290">
        <v>0</v>
      </c>
      <c r="T2651" s="475">
        <v>0</v>
      </c>
      <c r="U2651" s="474">
        <v>0</v>
      </c>
      <c r="V2651" s="474">
        <v>0</v>
      </c>
      <c r="W2651" s="474">
        <v>0</v>
      </c>
      <c r="X2651" s="474">
        <v>0</v>
      </c>
      <c r="Y2651" s="474">
        <v>0</v>
      </c>
      <c r="Z2651" s="474">
        <v>0</v>
      </c>
      <c r="AA2651" s="474">
        <v>3321452.05</v>
      </c>
      <c r="AB2651" s="474">
        <v>0</v>
      </c>
      <c r="AC2651" s="474">
        <v>0</v>
      </c>
      <c r="AD2651" s="474">
        <v>0</v>
      </c>
      <c r="AE2651" s="474">
        <v>0</v>
      </c>
      <c r="AF2651" s="474">
        <v>0</v>
      </c>
      <c r="AG2651" s="476">
        <v>0</v>
      </c>
      <c r="AH2651" s="476">
        <v>0</v>
      </c>
      <c r="AI2651" s="476">
        <v>0</v>
      </c>
      <c r="AJ2651" s="476">
        <v>50306</v>
      </c>
      <c r="AK2651" s="175"/>
      <c r="AL2651" s="175">
        <v>6593988.8499999996</v>
      </c>
      <c r="AM2651" s="175">
        <v>6593988.8499999996</v>
      </c>
      <c r="AN2651" s="175">
        <v>0</v>
      </c>
    </row>
    <row r="2652" spans="1:40" s="105" customFormat="1" ht="20.3" customHeight="1" x14ac:dyDescent="0.35">
      <c r="A2652" s="256">
        <v>2025</v>
      </c>
      <c r="B2652" s="184">
        <f t="shared" si="461"/>
        <v>38</v>
      </c>
      <c r="C2652" s="286" t="s">
        <v>1205</v>
      </c>
      <c r="D2652" s="184">
        <v>40719</v>
      </c>
      <c r="E2652" s="287" t="e">
        <f>VLOOKUP(D2652,'[1]2023-2025'!$A:$G,7,0)</f>
        <v>#N/A</v>
      </c>
      <c r="F2652" s="287"/>
      <c r="G2652" s="287" t="s">
        <v>1899</v>
      </c>
      <c r="H2652" s="288" t="e">
        <f>INDEX('[1]2023-2025'!$AK:$AK,MATCH(D2652,'[1]2023-2025'!$A:$A,0))</f>
        <v>#N/A</v>
      </c>
      <c r="I2652" s="288" t="e">
        <v>#N/A</v>
      </c>
      <c r="J2652" s="288" t="e">
        <f>VLOOKUP(D2652,[1]Лист3!$A:$AK,37,0)</f>
        <v>#N/A</v>
      </c>
      <c r="K2652" s="289" t="e">
        <f>INDEX('[1]2023-2025'!$G:$G,MATCH(D2652,'[1]2023-2025'!$A:$A,0))</f>
        <v>#N/A</v>
      </c>
      <c r="L2652" s="289"/>
      <c r="M2652" s="289"/>
      <c r="N2652" s="289"/>
      <c r="O2652" s="289" t="e">
        <v>#N/A</v>
      </c>
      <c r="P2652" s="289" t="e">
        <v>#N/A</v>
      </c>
      <c r="Q2652" s="186">
        <f t="shared" si="462"/>
        <v>3803616.9800000004</v>
      </c>
      <c r="R2652" s="186">
        <f t="shared" si="463"/>
        <v>3729036.2600000002</v>
      </c>
      <c r="S2652" s="290">
        <v>1860830.16</v>
      </c>
      <c r="T2652" s="475">
        <v>558600</v>
      </c>
      <c r="U2652" s="474">
        <v>0</v>
      </c>
      <c r="V2652" s="474">
        <v>0</v>
      </c>
      <c r="W2652" s="474">
        <v>0</v>
      </c>
      <c r="X2652" s="474">
        <v>458986</v>
      </c>
      <c r="Y2652" s="474">
        <v>0</v>
      </c>
      <c r="Z2652" s="474">
        <v>0</v>
      </c>
      <c r="AA2652" s="474">
        <v>0</v>
      </c>
      <c r="AB2652" s="474">
        <v>850620.1</v>
      </c>
      <c r="AC2652" s="474">
        <v>0</v>
      </c>
      <c r="AD2652" s="474">
        <v>0</v>
      </c>
      <c r="AE2652" s="474">
        <v>0</v>
      </c>
      <c r="AF2652" s="474">
        <v>0</v>
      </c>
      <c r="AG2652" s="476">
        <v>0</v>
      </c>
      <c r="AH2652" s="476">
        <v>0</v>
      </c>
      <c r="AI2652" s="476">
        <v>0</v>
      </c>
      <c r="AJ2652" s="476">
        <v>74580.72</v>
      </c>
      <c r="AK2652" s="175"/>
      <c r="AL2652" s="175">
        <v>5217532.12</v>
      </c>
      <c r="AM2652" s="175">
        <v>5217532.12</v>
      </c>
      <c r="AN2652" s="175">
        <v>0</v>
      </c>
    </row>
    <row r="2653" spans="1:40" s="105" customFormat="1" ht="20.3" customHeight="1" x14ac:dyDescent="0.35">
      <c r="A2653" s="256">
        <v>2025</v>
      </c>
      <c r="B2653" s="184">
        <f t="shared" si="461"/>
        <v>39</v>
      </c>
      <c r="C2653" s="286" t="s">
        <v>1206</v>
      </c>
      <c r="D2653" s="184">
        <v>40748</v>
      </c>
      <c r="E2653" s="287" t="e">
        <f>VLOOKUP(D2653,'[1]2023-2025'!$A:$G,7,0)</f>
        <v>#N/A</v>
      </c>
      <c r="F2653" s="287"/>
      <c r="G2653" s="287" t="s">
        <v>1899</v>
      </c>
      <c r="H2653" s="288" t="e">
        <f>INDEX('[1]2023-2025'!$AK:$AK,MATCH(D2653,'[1]2023-2025'!$A:$A,0))</f>
        <v>#N/A</v>
      </c>
      <c r="I2653" s="288" t="e">
        <v>#N/A</v>
      </c>
      <c r="J2653" s="288" t="e">
        <f>VLOOKUP(D2653,[1]Лист3!$A:$AK,37,0)</f>
        <v>#N/A</v>
      </c>
      <c r="K2653" s="289" t="e">
        <f>INDEX('[1]2023-2025'!$G:$G,MATCH(D2653,'[1]2023-2025'!$A:$A,0))</f>
        <v>#N/A</v>
      </c>
      <c r="L2653" s="289"/>
      <c r="M2653" s="289"/>
      <c r="N2653" s="289"/>
      <c r="O2653" s="289" t="e">
        <v>#N/A</v>
      </c>
      <c r="P2653" s="289" t="e">
        <v>#N/A</v>
      </c>
      <c r="Q2653" s="186">
        <f t="shared" si="462"/>
        <v>4123990.81</v>
      </c>
      <c r="R2653" s="186">
        <f t="shared" si="463"/>
        <v>4075089.81</v>
      </c>
      <c r="S2653" s="290">
        <v>0</v>
      </c>
      <c r="T2653" s="475">
        <v>4075089.81</v>
      </c>
      <c r="U2653" s="474">
        <v>0</v>
      </c>
      <c r="V2653" s="474">
        <v>0</v>
      </c>
      <c r="W2653" s="474">
        <v>0</v>
      </c>
      <c r="X2653" s="474">
        <v>0</v>
      </c>
      <c r="Y2653" s="474">
        <v>0</v>
      </c>
      <c r="Z2653" s="474">
        <v>0</v>
      </c>
      <c r="AA2653" s="474">
        <v>0</v>
      </c>
      <c r="AB2653" s="474">
        <v>0</v>
      </c>
      <c r="AC2653" s="474">
        <v>0</v>
      </c>
      <c r="AD2653" s="474">
        <v>0</v>
      </c>
      <c r="AE2653" s="474">
        <v>0</v>
      </c>
      <c r="AF2653" s="474">
        <v>0</v>
      </c>
      <c r="AG2653" s="476">
        <v>0</v>
      </c>
      <c r="AH2653" s="476">
        <v>0</v>
      </c>
      <c r="AI2653" s="476">
        <v>0</v>
      </c>
      <c r="AJ2653" s="476">
        <v>48901</v>
      </c>
      <c r="AK2653" s="175"/>
      <c r="AL2653" s="175">
        <v>6929049.5599999996</v>
      </c>
      <c r="AM2653" s="175">
        <v>6929049.5599999996</v>
      </c>
      <c r="AN2653" s="175">
        <v>0</v>
      </c>
    </row>
    <row r="2654" spans="1:40" s="105" customFormat="1" ht="20.3" customHeight="1" x14ac:dyDescent="0.35">
      <c r="A2654" s="256">
        <v>2025</v>
      </c>
      <c r="B2654" s="184">
        <f t="shared" si="461"/>
        <v>40</v>
      </c>
      <c r="C2654" s="286" t="s">
        <v>1208</v>
      </c>
      <c r="D2654" s="184">
        <v>40780</v>
      </c>
      <c r="E2654" s="287" t="e">
        <f>VLOOKUP(D2654,'[1]2023-2025'!$A:$G,7,0)</f>
        <v>#N/A</v>
      </c>
      <c r="F2654" s="287"/>
      <c r="G2654" s="287" t="s">
        <v>1899</v>
      </c>
      <c r="H2654" s="288" t="e">
        <f>INDEX('[1]2023-2025'!$AK:$AK,MATCH(D2654,'[1]2023-2025'!$A:$A,0))</f>
        <v>#N/A</v>
      </c>
      <c r="I2654" s="288" t="e">
        <v>#N/A</v>
      </c>
      <c r="J2654" s="288" t="e">
        <f>VLOOKUP(D2654,[1]Лист3!$A:$AK,37,0)</f>
        <v>#N/A</v>
      </c>
      <c r="K2654" s="289" t="e">
        <f>INDEX('[1]2023-2025'!$G:$G,MATCH(D2654,'[1]2023-2025'!$A:$A,0))</f>
        <v>#N/A</v>
      </c>
      <c r="L2654" s="289"/>
      <c r="M2654" s="289"/>
      <c r="N2654" s="289"/>
      <c r="O2654" s="289" t="e">
        <v>#N/A</v>
      </c>
      <c r="P2654" s="289" t="e">
        <v>#N/A</v>
      </c>
      <c r="Q2654" s="186">
        <f t="shared" si="462"/>
        <v>5960013.8599999994</v>
      </c>
      <c r="R2654" s="186">
        <f t="shared" si="463"/>
        <v>5880115.0899999999</v>
      </c>
      <c r="S2654" s="290">
        <v>0</v>
      </c>
      <c r="T2654" s="475">
        <v>0</v>
      </c>
      <c r="U2654" s="474">
        <v>0</v>
      </c>
      <c r="V2654" s="474">
        <v>0</v>
      </c>
      <c r="W2654" s="474">
        <v>0</v>
      </c>
      <c r="X2654" s="474">
        <v>0</v>
      </c>
      <c r="Y2654" s="474">
        <v>0</v>
      </c>
      <c r="Z2654" s="474">
        <v>0</v>
      </c>
      <c r="AA2654" s="474">
        <v>4930115.09</v>
      </c>
      <c r="AB2654" s="474">
        <v>0</v>
      </c>
      <c r="AC2654" s="474">
        <v>950000</v>
      </c>
      <c r="AD2654" s="474">
        <v>0</v>
      </c>
      <c r="AE2654" s="474">
        <v>0</v>
      </c>
      <c r="AF2654" s="474">
        <v>0</v>
      </c>
      <c r="AG2654" s="476">
        <v>0</v>
      </c>
      <c r="AH2654" s="476">
        <v>0</v>
      </c>
      <c r="AI2654" s="476">
        <v>0</v>
      </c>
      <c r="AJ2654" s="476">
        <v>79898.77</v>
      </c>
      <c r="AK2654" s="175"/>
      <c r="AL2654" s="175">
        <v>10510666.050000001</v>
      </c>
      <c r="AM2654" s="175">
        <v>10510666.050000001</v>
      </c>
      <c r="AN2654" s="175">
        <v>0</v>
      </c>
    </row>
    <row r="2655" spans="1:40" s="105" customFormat="1" ht="20.3" customHeight="1" x14ac:dyDescent="0.35">
      <c r="A2655" s="256">
        <v>2025</v>
      </c>
      <c r="B2655" s="184">
        <f t="shared" si="461"/>
        <v>41</v>
      </c>
      <c r="C2655" s="286" t="s">
        <v>1209</v>
      </c>
      <c r="D2655" s="184">
        <v>40771</v>
      </c>
      <c r="E2655" s="287" t="e">
        <f>VLOOKUP(D2655,'[1]2023-2025'!$A:$G,7,0)</f>
        <v>#N/A</v>
      </c>
      <c r="F2655" s="287"/>
      <c r="G2655" s="287" t="s">
        <v>1899</v>
      </c>
      <c r="H2655" s="288" t="e">
        <f>INDEX('[1]2023-2025'!$AK:$AK,MATCH(D2655,'[1]2023-2025'!$A:$A,0))</f>
        <v>#N/A</v>
      </c>
      <c r="I2655" s="288" t="e">
        <v>#N/A</v>
      </c>
      <c r="J2655" s="288" t="e">
        <f>VLOOKUP(D2655,[1]Лист3!$A:$AK,37,0)</f>
        <v>#N/A</v>
      </c>
      <c r="K2655" s="289" t="e">
        <f>INDEX('[1]2023-2025'!$G:$G,MATCH(D2655,'[1]2023-2025'!$A:$A,0))</f>
        <v>#N/A</v>
      </c>
      <c r="L2655" s="289"/>
      <c r="M2655" s="289"/>
      <c r="N2655" s="289"/>
      <c r="O2655" s="289" t="e">
        <v>#N/A</v>
      </c>
      <c r="P2655" s="289" t="e">
        <v>#N/A</v>
      </c>
      <c r="Q2655" s="186">
        <f t="shared" si="462"/>
        <v>7633883.7300000004</v>
      </c>
      <c r="R2655" s="186">
        <f t="shared" si="463"/>
        <v>7543363.3700000001</v>
      </c>
      <c r="S2655" s="290">
        <v>3481258.49</v>
      </c>
      <c r="T2655" s="475">
        <v>0</v>
      </c>
      <c r="U2655" s="474">
        <v>0</v>
      </c>
      <c r="V2655" s="474">
        <v>0</v>
      </c>
      <c r="W2655" s="474">
        <v>0</v>
      </c>
      <c r="X2655" s="474">
        <v>0</v>
      </c>
      <c r="Y2655" s="474">
        <v>0</v>
      </c>
      <c r="Z2655" s="474">
        <v>0</v>
      </c>
      <c r="AA2655" s="474">
        <v>0</v>
      </c>
      <c r="AB2655" s="474">
        <v>0</v>
      </c>
      <c r="AC2655" s="474">
        <v>4062104.88</v>
      </c>
      <c r="AD2655" s="474">
        <v>0</v>
      </c>
      <c r="AE2655" s="474">
        <v>0</v>
      </c>
      <c r="AF2655" s="474">
        <v>0</v>
      </c>
      <c r="AG2655" s="476">
        <v>0</v>
      </c>
      <c r="AH2655" s="476">
        <v>0</v>
      </c>
      <c r="AI2655" s="476">
        <v>0</v>
      </c>
      <c r="AJ2655" s="476">
        <v>90520.36</v>
      </c>
      <c r="AK2655" s="175"/>
      <c r="AL2655" s="175">
        <v>13541290.07</v>
      </c>
      <c r="AM2655" s="175">
        <v>13541290.07</v>
      </c>
      <c r="AN2655" s="175">
        <v>0</v>
      </c>
    </row>
    <row r="2656" spans="1:40" s="105" customFormat="1" ht="20.3" customHeight="1" x14ac:dyDescent="0.35">
      <c r="A2656" s="256">
        <v>2025</v>
      </c>
      <c r="B2656" s="184">
        <f t="shared" si="461"/>
        <v>42</v>
      </c>
      <c r="C2656" s="286" t="s">
        <v>1210</v>
      </c>
      <c r="D2656" s="184">
        <v>40793</v>
      </c>
      <c r="E2656" s="287" t="e">
        <f>VLOOKUP(D2656,'[1]2023-2025'!$A:$G,7,0)</f>
        <v>#N/A</v>
      </c>
      <c r="F2656" s="287"/>
      <c r="G2656" s="287" t="s">
        <v>1899</v>
      </c>
      <c r="H2656" s="288" t="e">
        <f>INDEX('[1]2023-2025'!$AK:$AK,MATCH(D2656,'[1]2023-2025'!$A:$A,0))</f>
        <v>#N/A</v>
      </c>
      <c r="I2656" s="288" t="e">
        <v>#N/A</v>
      </c>
      <c r="J2656" s="288" t="e">
        <f>VLOOKUP(D2656,[1]Лист3!$A:$AK,37,0)</f>
        <v>#N/A</v>
      </c>
      <c r="K2656" s="289" t="e">
        <f>INDEX('[1]2023-2025'!$G:$G,MATCH(D2656,'[1]2023-2025'!$A:$A,0))</f>
        <v>#N/A</v>
      </c>
      <c r="L2656" s="289"/>
      <c r="M2656" s="289"/>
      <c r="N2656" s="289"/>
      <c r="O2656" s="289" t="e">
        <v>#N/A</v>
      </c>
      <c r="P2656" s="289" t="e">
        <v>#N/A</v>
      </c>
      <c r="Q2656" s="186">
        <f t="shared" si="462"/>
        <v>6679200</v>
      </c>
      <c r="R2656" s="186">
        <f t="shared" si="463"/>
        <v>6600000</v>
      </c>
      <c r="S2656" s="474">
        <v>0</v>
      </c>
      <c r="T2656" s="475">
        <v>4500000</v>
      </c>
      <c r="U2656" s="474">
        <v>0</v>
      </c>
      <c r="V2656" s="474">
        <v>750000</v>
      </c>
      <c r="W2656" s="474">
        <v>750000</v>
      </c>
      <c r="X2656" s="474">
        <v>600000</v>
      </c>
      <c r="Y2656" s="474">
        <v>0</v>
      </c>
      <c r="Z2656" s="474">
        <v>0</v>
      </c>
      <c r="AA2656" s="474">
        <v>0</v>
      </c>
      <c r="AB2656" s="474">
        <v>0</v>
      </c>
      <c r="AC2656" s="474">
        <v>0</v>
      </c>
      <c r="AD2656" s="474">
        <v>0</v>
      </c>
      <c r="AE2656" s="474">
        <v>0</v>
      </c>
      <c r="AF2656" s="474">
        <v>0</v>
      </c>
      <c r="AG2656" s="476">
        <v>0</v>
      </c>
      <c r="AH2656" s="476">
        <v>0</v>
      </c>
      <c r="AI2656" s="476">
        <v>0</v>
      </c>
      <c r="AJ2656" s="476">
        <v>79200</v>
      </c>
      <c r="AK2656" s="175"/>
      <c r="AL2656" s="175">
        <v>10443632.359999999</v>
      </c>
      <c r="AM2656" s="175">
        <v>10443632.359999999</v>
      </c>
      <c r="AN2656" s="175">
        <v>0</v>
      </c>
    </row>
    <row r="2657" spans="1:40" s="105" customFormat="1" ht="20.3" customHeight="1" x14ac:dyDescent="0.35">
      <c r="A2657" s="256">
        <v>2025</v>
      </c>
      <c r="B2657" s="184">
        <f t="shared" si="461"/>
        <v>43</v>
      </c>
      <c r="C2657" s="248" t="s">
        <v>1211</v>
      </c>
      <c r="D2657" s="184">
        <v>40796</v>
      </c>
      <c r="E2657" s="287" t="e">
        <f>VLOOKUP(D2657,'[1]2023-2025'!$A:$G,7,0)</f>
        <v>#N/A</v>
      </c>
      <c r="F2657" s="287"/>
      <c r="G2657" s="287" t="s">
        <v>1899</v>
      </c>
      <c r="H2657" s="288" t="e">
        <f>INDEX('[1]2023-2025'!$AK:$AK,MATCH(D2657,'[1]2023-2025'!$A:$A,0))</f>
        <v>#N/A</v>
      </c>
      <c r="I2657" s="288" t="e">
        <v>#N/A</v>
      </c>
      <c r="J2657" s="288" t="e">
        <f>VLOOKUP(D2657,[1]Лист3!$A:$AK,37,0)</f>
        <v>#N/A</v>
      </c>
      <c r="K2657" s="289" t="e">
        <f>INDEX('[1]2023-2025'!$G:$G,MATCH(D2657,'[1]2023-2025'!$A:$A,0))</f>
        <v>#N/A</v>
      </c>
      <c r="L2657" s="289"/>
      <c r="M2657" s="289"/>
      <c r="N2657" s="289"/>
      <c r="O2657" s="289" t="e">
        <v>#N/A</v>
      </c>
      <c r="P2657" s="289" t="e">
        <v>#N/A</v>
      </c>
      <c r="Q2657" s="186">
        <f t="shared" si="462"/>
        <v>4332509.25</v>
      </c>
      <c r="R2657" s="186">
        <f t="shared" si="463"/>
        <v>4260509.25</v>
      </c>
      <c r="S2657" s="290">
        <v>3460509.25</v>
      </c>
      <c r="T2657" s="475">
        <v>0</v>
      </c>
      <c r="U2657" s="474">
        <v>0</v>
      </c>
      <c r="V2657" s="474">
        <v>0</v>
      </c>
      <c r="W2657" s="474">
        <v>0</v>
      </c>
      <c r="X2657" s="474">
        <v>800000</v>
      </c>
      <c r="Y2657" s="474">
        <v>0</v>
      </c>
      <c r="Z2657" s="474">
        <v>0</v>
      </c>
      <c r="AA2657" s="474">
        <v>0</v>
      </c>
      <c r="AB2657" s="474">
        <v>0</v>
      </c>
      <c r="AC2657" s="474">
        <v>0</v>
      </c>
      <c r="AD2657" s="474">
        <v>0</v>
      </c>
      <c r="AE2657" s="474">
        <v>0</v>
      </c>
      <c r="AF2657" s="474">
        <v>0</v>
      </c>
      <c r="AG2657" s="476">
        <v>0</v>
      </c>
      <c r="AH2657" s="476">
        <v>0</v>
      </c>
      <c r="AI2657" s="476">
        <v>0</v>
      </c>
      <c r="AJ2657" s="476">
        <v>72000</v>
      </c>
      <c r="AK2657" s="175"/>
      <c r="AL2657" s="175">
        <v>10452704.67</v>
      </c>
      <c r="AM2657" s="175">
        <v>10452704.67</v>
      </c>
      <c r="AN2657" s="175">
        <v>0</v>
      </c>
    </row>
    <row r="2658" spans="1:40" s="105" customFormat="1" ht="20.3" customHeight="1" x14ac:dyDescent="0.35">
      <c r="A2658" s="256">
        <v>2025</v>
      </c>
      <c r="B2658" s="184">
        <f t="shared" si="461"/>
        <v>44</v>
      </c>
      <c r="C2658" s="248" t="s">
        <v>1212</v>
      </c>
      <c r="D2658" s="184">
        <v>40788</v>
      </c>
      <c r="E2658" s="287" t="e">
        <f>VLOOKUP(D2658,'[1]2023-2025'!$A:$G,7,0)</f>
        <v>#N/A</v>
      </c>
      <c r="F2658" s="287"/>
      <c r="G2658" s="287" t="s">
        <v>1899</v>
      </c>
      <c r="H2658" s="288" t="e">
        <f>INDEX('[1]2023-2025'!$AK:$AK,MATCH(D2658,'[1]2023-2025'!$A:$A,0))</f>
        <v>#N/A</v>
      </c>
      <c r="I2658" s="288" t="e">
        <v>#N/A</v>
      </c>
      <c r="J2658" s="288" t="e">
        <f>VLOOKUP(D2658,[1]Лист3!$A:$AK,37,0)</f>
        <v>#N/A</v>
      </c>
      <c r="K2658" s="289" t="e">
        <f>INDEX('[1]2023-2025'!$G:$G,MATCH(D2658,'[1]2023-2025'!$A:$A,0))</f>
        <v>#N/A</v>
      </c>
      <c r="L2658" s="289"/>
      <c r="M2658" s="289"/>
      <c r="N2658" s="289"/>
      <c r="O2658" s="289" t="e">
        <v>#N/A</v>
      </c>
      <c r="P2658" s="289" t="e">
        <v>#N/A</v>
      </c>
      <c r="Q2658" s="186">
        <f t="shared" si="462"/>
        <v>5186283.4000000004</v>
      </c>
      <c r="R2658" s="186">
        <f t="shared" si="463"/>
        <v>5062283.4000000004</v>
      </c>
      <c r="S2658" s="290">
        <v>2637939.4</v>
      </c>
      <c r="T2658" s="475">
        <v>0</v>
      </c>
      <c r="U2658" s="474">
        <v>0</v>
      </c>
      <c r="V2658" s="474">
        <v>0</v>
      </c>
      <c r="W2658" s="474">
        <v>0</v>
      </c>
      <c r="X2658" s="474">
        <v>0</v>
      </c>
      <c r="Y2658" s="474">
        <v>0</v>
      </c>
      <c r="Z2658" s="474">
        <v>0</v>
      </c>
      <c r="AA2658" s="474">
        <v>0</v>
      </c>
      <c r="AB2658" s="474">
        <v>0</v>
      </c>
      <c r="AC2658" s="474">
        <v>2424344</v>
      </c>
      <c r="AD2658" s="474">
        <v>0</v>
      </c>
      <c r="AE2658" s="474">
        <v>0</v>
      </c>
      <c r="AF2658" s="474">
        <v>0</v>
      </c>
      <c r="AG2658" s="476">
        <v>0</v>
      </c>
      <c r="AH2658" s="476">
        <v>0</v>
      </c>
      <c r="AI2658" s="476">
        <v>0</v>
      </c>
      <c r="AJ2658" s="476">
        <v>124000</v>
      </c>
      <c r="AK2658" s="175"/>
      <c r="AL2658" s="175">
        <v>12209690.460000001</v>
      </c>
      <c r="AM2658" s="175">
        <v>12209690.460000001</v>
      </c>
      <c r="AN2658" s="175">
        <v>0</v>
      </c>
    </row>
    <row r="2659" spans="1:40" s="105" customFormat="1" ht="20.3" customHeight="1" x14ac:dyDescent="0.35">
      <c r="A2659" s="256">
        <v>2025</v>
      </c>
      <c r="B2659" s="184">
        <f t="shared" si="461"/>
        <v>45</v>
      </c>
      <c r="C2659" s="248" t="s">
        <v>1213</v>
      </c>
      <c r="D2659" s="184">
        <v>40789</v>
      </c>
      <c r="E2659" s="287" t="e">
        <f>VLOOKUP(D2659,'[1]2023-2025'!$A:$G,7,0)</f>
        <v>#N/A</v>
      </c>
      <c r="F2659" s="287"/>
      <c r="G2659" s="287" t="s">
        <v>1899</v>
      </c>
      <c r="H2659" s="288" t="e">
        <f>INDEX('[1]2023-2025'!$AK:$AK,MATCH(D2659,'[1]2023-2025'!$A:$A,0))</f>
        <v>#N/A</v>
      </c>
      <c r="I2659" s="288" t="e">
        <v>#N/A</v>
      </c>
      <c r="J2659" s="288" t="e">
        <f>VLOOKUP(D2659,[1]Лист3!$A:$AK,37,0)</f>
        <v>#N/A</v>
      </c>
      <c r="K2659" s="289" t="e">
        <f>INDEX('[1]2023-2025'!$G:$G,MATCH(D2659,'[1]2023-2025'!$A:$A,0))</f>
        <v>#N/A</v>
      </c>
      <c r="L2659" s="289"/>
      <c r="M2659" s="289"/>
      <c r="N2659" s="289"/>
      <c r="O2659" s="289" t="e">
        <v>#N/A</v>
      </c>
      <c r="P2659" s="289" t="e">
        <v>#N/A</v>
      </c>
      <c r="Q2659" s="186">
        <f t="shared" si="462"/>
        <v>6094123.7599999998</v>
      </c>
      <c r="R2659" s="186">
        <f t="shared" si="463"/>
        <v>6000517.5499999998</v>
      </c>
      <c r="S2659" s="290">
        <v>0</v>
      </c>
      <c r="T2659" s="475">
        <v>0</v>
      </c>
      <c r="U2659" s="474">
        <v>0</v>
      </c>
      <c r="V2659" s="474">
        <v>0</v>
      </c>
      <c r="W2659" s="474">
        <v>0</v>
      </c>
      <c r="X2659" s="474">
        <v>300000</v>
      </c>
      <c r="Y2659" s="474">
        <v>0</v>
      </c>
      <c r="Z2659" s="474">
        <v>0</v>
      </c>
      <c r="AA2659" s="474">
        <v>0</v>
      </c>
      <c r="AB2659" s="474">
        <v>1200000</v>
      </c>
      <c r="AC2659" s="474">
        <v>4500517.55</v>
      </c>
      <c r="AD2659" s="474">
        <v>0</v>
      </c>
      <c r="AE2659" s="474">
        <v>0</v>
      </c>
      <c r="AF2659" s="474">
        <v>0</v>
      </c>
      <c r="AG2659" s="476">
        <v>0</v>
      </c>
      <c r="AH2659" s="476">
        <v>0</v>
      </c>
      <c r="AI2659" s="476">
        <v>0</v>
      </c>
      <c r="AJ2659" s="476">
        <v>93606.21</v>
      </c>
      <c r="AK2659" s="175"/>
      <c r="AL2659" s="175">
        <v>18075634.079999998</v>
      </c>
      <c r="AM2659" s="175">
        <v>18075634.079999998</v>
      </c>
      <c r="AN2659" s="175">
        <v>0</v>
      </c>
    </row>
    <row r="2660" spans="1:40" s="105" customFormat="1" ht="20.3" customHeight="1" x14ac:dyDescent="0.35">
      <c r="A2660" s="256">
        <v>2025</v>
      </c>
      <c r="B2660" s="184">
        <f t="shared" si="461"/>
        <v>46</v>
      </c>
      <c r="C2660" s="248" t="s">
        <v>1214</v>
      </c>
      <c r="D2660" s="184">
        <v>40813</v>
      </c>
      <c r="E2660" s="287" t="e">
        <f>VLOOKUP(D2660,'[1]2023-2025'!$A:$G,7,0)</f>
        <v>#N/A</v>
      </c>
      <c r="F2660" s="287"/>
      <c r="G2660" s="287" t="s">
        <v>1899</v>
      </c>
      <c r="H2660" s="288" t="e">
        <f>INDEX('[1]2023-2025'!$AK:$AK,MATCH(D2660,'[1]2023-2025'!$A:$A,0))</f>
        <v>#N/A</v>
      </c>
      <c r="I2660" s="288" t="e">
        <v>#N/A</v>
      </c>
      <c r="J2660" s="288" t="e">
        <f>VLOOKUP(D2660,[1]Лист3!$A:$AK,37,0)</f>
        <v>#N/A</v>
      </c>
      <c r="K2660" s="289" t="e">
        <f>INDEX('[1]2023-2025'!$G:$G,MATCH(D2660,'[1]2023-2025'!$A:$A,0))</f>
        <v>#N/A</v>
      </c>
      <c r="L2660" s="289"/>
      <c r="M2660" s="289"/>
      <c r="N2660" s="289"/>
      <c r="O2660" s="289" t="e">
        <v>#N/A</v>
      </c>
      <c r="P2660" s="289" t="e">
        <v>#N/A</v>
      </c>
      <c r="Q2660" s="186">
        <f t="shared" si="462"/>
        <v>4748638.8499999996</v>
      </c>
      <c r="R2660" s="186">
        <f t="shared" si="463"/>
        <v>4667038.8499999996</v>
      </c>
      <c r="S2660" s="290">
        <v>0</v>
      </c>
      <c r="T2660" s="475">
        <v>0</v>
      </c>
      <c r="U2660" s="474">
        <v>0</v>
      </c>
      <c r="V2660" s="474">
        <v>0</v>
      </c>
      <c r="W2660" s="474">
        <v>0</v>
      </c>
      <c r="X2660" s="474">
        <v>600000</v>
      </c>
      <c r="Y2660" s="474">
        <v>0</v>
      </c>
      <c r="Z2660" s="474">
        <v>0</v>
      </c>
      <c r="AA2660" s="474">
        <v>4067038.85</v>
      </c>
      <c r="AB2660" s="474">
        <v>0</v>
      </c>
      <c r="AC2660" s="474">
        <v>0</v>
      </c>
      <c r="AD2660" s="474">
        <v>0</v>
      </c>
      <c r="AE2660" s="474">
        <v>0</v>
      </c>
      <c r="AF2660" s="474">
        <v>0</v>
      </c>
      <c r="AG2660" s="476">
        <v>0</v>
      </c>
      <c r="AH2660" s="476">
        <v>0</v>
      </c>
      <c r="AI2660" s="476">
        <v>0</v>
      </c>
      <c r="AJ2660" s="476">
        <v>81600</v>
      </c>
      <c r="AK2660" s="175"/>
      <c r="AL2660" s="175">
        <v>13882506.33</v>
      </c>
      <c r="AM2660" s="175">
        <v>13882506.33</v>
      </c>
      <c r="AN2660" s="175">
        <v>0</v>
      </c>
    </row>
    <row r="2661" spans="1:40" s="105" customFormat="1" ht="20.3" customHeight="1" x14ac:dyDescent="0.35">
      <c r="A2661" s="256">
        <v>2025</v>
      </c>
      <c r="B2661" s="184">
        <f>B2660+1</f>
        <v>47</v>
      </c>
      <c r="C2661" s="248" t="s">
        <v>1215</v>
      </c>
      <c r="D2661" s="184">
        <v>39387</v>
      </c>
      <c r="E2661" s="287" t="e">
        <f>VLOOKUP(D2661,'[1]2023-2025'!$A:$G,7,0)</f>
        <v>#N/A</v>
      </c>
      <c r="F2661" s="287"/>
      <c r="G2661" s="287" t="s">
        <v>1899</v>
      </c>
      <c r="H2661" s="288" t="e">
        <f>INDEX('[1]2023-2025'!$AK:$AK,MATCH(D2661,'[1]2023-2025'!$A:$A,0))</f>
        <v>#N/A</v>
      </c>
      <c r="I2661" s="288" t="e">
        <v>#N/A</v>
      </c>
      <c r="J2661" s="288" t="e">
        <f>VLOOKUP(D2661,[1]Лист3!$A:$AK,37,0)</f>
        <v>#N/A</v>
      </c>
      <c r="K2661" s="289" t="e">
        <f>INDEX('[1]2023-2025'!$G:$G,MATCH(D2661,'[1]2023-2025'!$A:$A,0))</f>
        <v>#N/A</v>
      </c>
      <c r="L2661" s="289"/>
      <c r="M2661" s="289"/>
      <c r="N2661" s="289"/>
      <c r="O2661" s="289" t="e">
        <v>#N/A</v>
      </c>
      <c r="P2661" s="289" t="e">
        <v>#N/A</v>
      </c>
      <c r="Q2661" s="186">
        <f t="shared" si="462"/>
        <v>7421018.0300000003</v>
      </c>
      <c r="R2661" s="186">
        <f t="shared" si="463"/>
        <v>7350000</v>
      </c>
      <c r="S2661" s="290">
        <v>5000000</v>
      </c>
      <c r="T2661" s="475">
        <v>0</v>
      </c>
      <c r="U2661" s="474">
        <v>0</v>
      </c>
      <c r="V2661" s="474">
        <v>750000</v>
      </c>
      <c r="W2661" s="474">
        <v>750000</v>
      </c>
      <c r="X2661" s="474">
        <v>850000</v>
      </c>
      <c r="Y2661" s="474">
        <v>0</v>
      </c>
      <c r="Z2661" s="474">
        <v>0</v>
      </c>
      <c r="AA2661" s="474">
        <v>0</v>
      </c>
      <c r="AB2661" s="474">
        <v>0</v>
      </c>
      <c r="AC2661" s="474">
        <v>0</v>
      </c>
      <c r="AD2661" s="474">
        <v>0</v>
      </c>
      <c r="AE2661" s="474">
        <v>0</v>
      </c>
      <c r="AF2661" s="474">
        <v>0</v>
      </c>
      <c r="AG2661" s="476">
        <v>0</v>
      </c>
      <c r="AH2661" s="476">
        <v>0</v>
      </c>
      <c r="AI2661" s="476">
        <v>0</v>
      </c>
      <c r="AJ2661" s="476">
        <v>71018.03</v>
      </c>
      <c r="AK2661" s="175"/>
      <c r="AL2661" s="175">
        <v>13630500.33</v>
      </c>
      <c r="AM2661" s="175">
        <v>13630500.33</v>
      </c>
      <c r="AN2661" s="175">
        <v>0</v>
      </c>
    </row>
    <row r="2662" spans="1:40" s="105" customFormat="1" ht="20.3" customHeight="1" x14ac:dyDescent="0.35">
      <c r="A2662" s="256">
        <v>2025</v>
      </c>
      <c r="B2662" s="184">
        <f>B2661+1</f>
        <v>48</v>
      </c>
      <c r="C2662" s="248" t="s">
        <v>1216</v>
      </c>
      <c r="D2662" s="184">
        <v>39423</v>
      </c>
      <c r="E2662" s="287" t="e">
        <f>VLOOKUP(D2662,'[1]2023-2025'!$A:$G,7,0)</f>
        <v>#N/A</v>
      </c>
      <c r="F2662" s="287"/>
      <c r="G2662" s="287" t="s">
        <v>1899</v>
      </c>
      <c r="H2662" s="288" t="e">
        <f>INDEX('[1]2023-2025'!$AK:$AK,MATCH(D2662,'[1]2023-2025'!$A:$A,0))</f>
        <v>#N/A</v>
      </c>
      <c r="I2662" s="288" t="e">
        <v>#N/A</v>
      </c>
      <c r="J2662" s="288" t="e">
        <f>VLOOKUP(D2662,[1]Лист3!$A:$AK,37,0)</f>
        <v>#N/A</v>
      </c>
      <c r="K2662" s="289" t="e">
        <f>INDEX('[1]2023-2025'!$G:$G,MATCH(D2662,'[1]2023-2025'!$A:$A,0))</f>
        <v>#N/A</v>
      </c>
      <c r="L2662" s="289"/>
      <c r="M2662" s="289"/>
      <c r="N2662" s="289"/>
      <c r="O2662" s="289" t="e">
        <v>#N/A</v>
      </c>
      <c r="P2662" s="289" t="e">
        <v>#N/A</v>
      </c>
      <c r="Q2662" s="186">
        <f t="shared" si="462"/>
        <v>2236274.0008999999</v>
      </c>
      <c r="R2662" s="186">
        <f t="shared" si="463"/>
        <v>2146848.56</v>
      </c>
      <c r="S2662" s="474">
        <v>0</v>
      </c>
      <c r="T2662" s="475">
        <v>0</v>
      </c>
      <c r="U2662" s="474">
        <v>0</v>
      </c>
      <c r="V2662" s="474">
        <v>0</v>
      </c>
      <c r="W2662" s="474">
        <v>0</v>
      </c>
      <c r="X2662" s="474">
        <v>0</v>
      </c>
      <c r="Y2662" s="474">
        <v>0</v>
      </c>
      <c r="Z2662" s="474">
        <v>0</v>
      </c>
      <c r="AA2662" s="474">
        <v>0</v>
      </c>
      <c r="AB2662" s="474">
        <v>0</v>
      </c>
      <c r="AC2662" s="474">
        <v>2146848.56</v>
      </c>
      <c r="AD2662" s="474">
        <v>0</v>
      </c>
      <c r="AE2662" s="474">
        <v>0</v>
      </c>
      <c r="AF2662" s="474">
        <v>0</v>
      </c>
      <c r="AG2662" s="476">
        <v>0</v>
      </c>
      <c r="AH2662" s="476">
        <v>0</v>
      </c>
      <c r="AI2662" s="476">
        <v>0</v>
      </c>
      <c r="AJ2662" s="476">
        <v>89425.440900000001</v>
      </c>
      <c r="AK2662" s="175"/>
      <c r="AL2662" s="175">
        <v>13508025.32</v>
      </c>
      <c r="AM2662" s="175">
        <v>13508025.32</v>
      </c>
      <c r="AN2662" s="175">
        <v>0</v>
      </c>
    </row>
    <row r="2663" spans="1:40" s="105" customFormat="1" ht="20.3" customHeight="1" x14ac:dyDescent="0.35">
      <c r="A2663" s="256">
        <v>2025</v>
      </c>
      <c r="B2663" s="184">
        <f t="shared" si="461"/>
        <v>49</v>
      </c>
      <c r="C2663" s="286" t="s">
        <v>1217</v>
      </c>
      <c r="D2663" s="184">
        <v>39425</v>
      </c>
      <c r="E2663" s="287" t="e">
        <f>VLOOKUP(D2663,'[1]2023-2025'!$A:$G,7,0)</f>
        <v>#N/A</v>
      </c>
      <c r="F2663" s="287"/>
      <c r="G2663" s="287" t="s">
        <v>1899</v>
      </c>
      <c r="H2663" s="288" t="e">
        <f>INDEX('[1]2023-2025'!$AK:$AK,MATCH(D2663,'[1]2023-2025'!$A:$A,0))</f>
        <v>#N/A</v>
      </c>
      <c r="I2663" s="288" t="e">
        <v>#N/A</v>
      </c>
      <c r="J2663" s="288" t="e">
        <f>VLOOKUP(D2663,[1]Лист3!$A:$AK,37,0)</f>
        <v>#N/A</v>
      </c>
      <c r="K2663" s="289" t="e">
        <f>INDEX('[1]2023-2025'!$G:$G,MATCH(D2663,'[1]2023-2025'!$A:$A,0))</f>
        <v>#N/A</v>
      </c>
      <c r="L2663" s="289"/>
      <c r="M2663" s="289"/>
      <c r="N2663" s="289"/>
      <c r="O2663" s="289" t="e">
        <v>#N/A</v>
      </c>
      <c r="P2663" s="289" t="e">
        <v>#N/A</v>
      </c>
      <c r="Q2663" s="186">
        <f t="shared" si="462"/>
        <v>6103049.8738000002</v>
      </c>
      <c r="R2663" s="186">
        <f t="shared" si="463"/>
        <v>6001234.4199999999</v>
      </c>
      <c r="S2663" s="290">
        <v>0</v>
      </c>
      <c r="T2663" s="475">
        <v>0</v>
      </c>
      <c r="U2663" s="474">
        <v>0</v>
      </c>
      <c r="V2663" s="474">
        <v>0</v>
      </c>
      <c r="W2663" s="474">
        <v>0</v>
      </c>
      <c r="X2663" s="474">
        <v>0</v>
      </c>
      <c r="Y2663" s="474">
        <v>0</v>
      </c>
      <c r="Z2663" s="474">
        <v>0</v>
      </c>
      <c r="AA2663" s="474">
        <v>4028385</v>
      </c>
      <c r="AB2663" s="474">
        <v>0</v>
      </c>
      <c r="AC2663" s="474">
        <v>1972849.42</v>
      </c>
      <c r="AD2663" s="474">
        <v>0</v>
      </c>
      <c r="AE2663" s="474">
        <v>0</v>
      </c>
      <c r="AF2663" s="474">
        <v>0</v>
      </c>
      <c r="AG2663" s="476">
        <v>0</v>
      </c>
      <c r="AH2663" s="476">
        <v>0</v>
      </c>
      <c r="AI2663" s="476">
        <v>0</v>
      </c>
      <c r="AJ2663" s="476">
        <v>101815.45379999999</v>
      </c>
      <c r="AK2663" s="175"/>
      <c r="AL2663" s="175">
        <v>13759023.390000001</v>
      </c>
      <c r="AM2663" s="175">
        <v>13759023.390000001</v>
      </c>
      <c r="AN2663" s="175">
        <v>0</v>
      </c>
    </row>
    <row r="2664" spans="1:40" s="105" customFormat="1" ht="20.3" customHeight="1" x14ac:dyDescent="0.35">
      <c r="A2664" s="256">
        <v>2025</v>
      </c>
      <c r="B2664" s="184">
        <f t="shared" si="461"/>
        <v>50</v>
      </c>
      <c r="C2664" s="286" t="s">
        <v>1218</v>
      </c>
      <c r="D2664" s="184">
        <v>39530</v>
      </c>
      <c r="E2664" s="287" t="e">
        <f>VLOOKUP(D2664,'[1]2023-2025'!$A:$G,7,0)</f>
        <v>#N/A</v>
      </c>
      <c r="F2664" s="287"/>
      <c r="G2664" s="287" t="s">
        <v>1899</v>
      </c>
      <c r="H2664" s="288" t="e">
        <f>INDEX('[1]2023-2025'!$AK:$AK,MATCH(D2664,'[1]2023-2025'!$A:$A,0))</f>
        <v>#N/A</v>
      </c>
      <c r="I2664" s="288" t="e">
        <v>#N/A</v>
      </c>
      <c r="J2664" s="288" t="e">
        <f>VLOOKUP(D2664,[1]Лист3!$A:$AK,37,0)</f>
        <v>#N/A</v>
      </c>
      <c r="K2664" s="289" t="e">
        <f>INDEX('[1]2023-2025'!$G:$G,MATCH(D2664,'[1]2023-2025'!$A:$A,0))</f>
        <v>#N/A</v>
      </c>
      <c r="L2664" s="289"/>
      <c r="M2664" s="289"/>
      <c r="N2664" s="289"/>
      <c r="O2664" s="289" t="e">
        <v>#N/A</v>
      </c>
      <c r="P2664" s="289" t="e">
        <v>#N/A</v>
      </c>
      <c r="Q2664" s="186">
        <f t="shared" si="462"/>
        <v>8298400</v>
      </c>
      <c r="R2664" s="186">
        <f t="shared" si="463"/>
        <v>8200000</v>
      </c>
      <c r="S2664" s="290">
        <v>6500000</v>
      </c>
      <c r="T2664" s="475">
        <v>0</v>
      </c>
      <c r="U2664" s="474">
        <v>0</v>
      </c>
      <c r="V2664" s="474">
        <v>500000</v>
      </c>
      <c r="W2664" s="474">
        <v>600000</v>
      </c>
      <c r="X2664" s="474">
        <v>600000</v>
      </c>
      <c r="Y2664" s="474">
        <v>0</v>
      </c>
      <c r="Z2664" s="474">
        <v>0</v>
      </c>
      <c r="AA2664" s="474">
        <v>0</v>
      </c>
      <c r="AB2664" s="474">
        <v>0</v>
      </c>
      <c r="AC2664" s="474">
        <v>0</v>
      </c>
      <c r="AD2664" s="474">
        <v>0</v>
      </c>
      <c r="AE2664" s="474">
        <v>0</v>
      </c>
      <c r="AF2664" s="474">
        <v>0</v>
      </c>
      <c r="AG2664" s="476">
        <v>0</v>
      </c>
      <c r="AH2664" s="476">
        <v>0</v>
      </c>
      <c r="AI2664" s="476">
        <v>0</v>
      </c>
      <c r="AJ2664" s="476">
        <v>98400</v>
      </c>
      <c r="AK2664" s="175"/>
      <c r="AL2664" s="175">
        <v>12952604.189999999</v>
      </c>
      <c r="AM2664" s="175">
        <v>12952604.189999999</v>
      </c>
      <c r="AN2664" s="175">
        <v>0</v>
      </c>
    </row>
    <row r="2665" spans="1:40" s="105" customFormat="1" ht="20.3" customHeight="1" x14ac:dyDescent="0.35">
      <c r="A2665" s="256">
        <v>2025</v>
      </c>
      <c r="B2665" s="184">
        <f t="shared" si="461"/>
        <v>51</v>
      </c>
      <c r="C2665" s="286" t="s">
        <v>1591</v>
      </c>
      <c r="D2665" s="184">
        <v>40416</v>
      </c>
      <c r="E2665" s="287" t="e">
        <f>VLOOKUP(D2665,'[1]2023-2025'!$A:$G,7,0)</f>
        <v>#N/A</v>
      </c>
      <c r="F2665" s="287"/>
      <c r="G2665" s="287" t="s">
        <v>1899</v>
      </c>
      <c r="H2665" s="288" t="e">
        <f>INDEX('[1]2023-2025'!$AK:$AK,MATCH(D2665,'[1]2023-2025'!$A:$A,0))</f>
        <v>#N/A</v>
      </c>
      <c r="I2665" s="288" t="e">
        <v>#N/A</v>
      </c>
      <c r="J2665" s="288" t="e">
        <f>VLOOKUP(D2665,[1]Лист3!$A:$AK,37,0)</f>
        <v>#N/A</v>
      </c>
      <c r="K2665" s="289" t="e">
        <f>INDEX('[1]2023-2025'!$G:$G,MATCH(D2665,'[1]2023-2025'!$A:$A,0))</f>
        <v>#N/A</v>
      </c>
      <c r="L2665" s="289"/>
      <c r="M2665" s="289"/>
      <c r="N2665" s="289"/>
      <c r="O2665" s="289" t="e">
        <v>#N/A</v>
      </c>
      <c r="P2665" s="289" t="e">
        <v>#N/A</v>
      </c>
      <c r="Q2665" s="186">
        <f t="shared" si="462"/>
        <v>2748619.02</v>
      </c>
      <c r="R2665" s="186">
        <f t="shared" si="463"/>
        <v>2716026.7</v>
      </c>
      <c r="S2665" s="290">
        <v>0</v>
      </c>
      <c r="T2665" s="475">
        <v>2716026.7</v>
      </c>
      <c r="U2665" s="474">
        <v>0</v>
      </c>
      <c r="V2665" s="474">
        <v>0</v>
      </c>
      <c r="W2665" s="474">
        <v>0</v>
      </c>
      <c r="X2665" s="474">
        <v>0</v>
      </c>
      <c r="Y2665" s="474">
        <v>0</v>
      </c>
      <c r="Z2665" s="474">
        <v>0</v>
      </c>
      <c r="AA2665" s="474">
        <v>0</v>
      </c>
      <c r="AB2665" s="474">
        <v>0</v>
      </c>
      <c r="AC2665" s="474">
        <v>0</v>
      </c>
      <c r="AD2665" s="474">
        <v>0</v>
      </c>
      <c r="AE2665" s="474">
        <v>0</v>
      </c>
      <c r="AF2665" s="474">
        <v>0</v>
      </c>
      <c r="AG2665" s="476">
        <v>0</v>
      </c>
      <c r="AH2665" s="476">
        <v>0</v>
      </c>
      <c r="AI2665" s="476">
        <v>0</v>
      </c>
      <c r="AJ2665" s="476">
        <v>32592.32</v>
      </c>
      <c r="AK2665" s="175"/>
      <c r="AL2665" s="175">
        <v>9237188.9599999972</v>
      </c>
      <c r="AM2665" s="175">
        <v>18198864.899999999</v>
      </c>
      <c r="AN2665" s="175">
        <v>8961675.9400000013</v>
      </c>
    </row>
    <row r="2666" spans="1:40" s="105" customFormat="1" ht="20.3" customHeight="1" x14ac:dyDescent="0.35">
      <c r="A2666" s="256">
        <v>2025</v>
      </c>
      <c r="B2666" s="184">
        <f t="shared" si="461"/>
        <v>52</v>
      </c>
      <c r="C2666" s="286" t="s">
        <v>1592</v>
      </c>
      <c r="D2666" s="184">
        <v>39512</v>
      </c>
      <c r="E2666" s="287" t="e">
        <f>VLOOKUP(D2666,'[1]2023-2025'!$A:$G,7,0)</f>
        <v>#N/A</v>
      </c>
      <c r="F2666" s="287"/>
      <c r="G2666" s="287" t="s">
        <v>1899</v>
      </c>
      <c r="H2666" s="288" t="e">
        <f>INDEX('[1]2023-2025'!$AK:$AK,MATCH(D2666,'[1]2023-2025'!$A:$A,0))</f>
        <v>#N/A</v>
      </c>
      <c r="I2666" s="288" t="e">
        <v>#N/A</v>
      </c>
      <c r="J2666" s="288" t="e">
        <f>VLOOKUP(D2666,[1]Лист3!$A:$AK,37,0)</f>
        <v>#N/A</v>
      </c>
      <c r="K2666" s="289" t="e">
        <f>INDEX('[1]2023-2025'!$G:$G,MATCH(D2666,'[1]2023-2025'!$A:$A,0))</f>
        <v>#N/A</v>
      </c>
      <c r="L2666" s="289"/>
      <c r="M2666" s="289"/>
      <c r="N2666" s="289"/>
      <c r="O2666" s="289" t="e">
        <v>#N/A</v>
      </c>
      <c r="P2666" s="289" t="e">
        <v>#N/A</v>
      </c>
      <c r="Q2666" s="186">
        <f t="shared" si="462"/>
        <v>123604.8</v>
      </c>
      <c r="R2666" s="186">
        <f t="shared" si="463"/>
        <v>123604.8</v>
      </c>
      <c r="S2666" s="290">
        <v>0</v>
      </c>
      <c r="T2666" s="475">
        <v>0</v>
      </c>
      <c r="U2666" s="474">
        <v>0</v>
      </c>
      <c r="V2666" s="474">
        <v>0</v>
      </c>
      <c r="W2666" s="474">
        <v>0</v>
      </c>
      <c r="X2666" s="474">
        <v>0</v>
      </c>
      <c r="Y2666" s="474">
        <v>0</v>
      </c>
      <c r="Z2666" s="474">
        <v>0</v>
      </c>
      <c r="AA2666" s="474">
        <v>0</v>
      </c>
      <c r="AB2666" s="474">
        <v>0</v>
      </c>
      <c r="AC2666" s="474">
        <v>0</v>
      </c>
      <c r="AD2666" s="474">
        <v>0</v>
      </c>
      <c r="AE2666" s="474">
        <v>0</v>
      </c>
      <c r="AF2666" s="474">
        <v>0</v>
      </c>
      <c r="AG2666" s="476">
        <v>123604.8</v>
      </c>
      <c r="AH2666" s="476">
        <v>0</v>
      </c>
      <c r="AI2666" s="476">
        <v>0</v>
      </c>
      <c r="AJ2666" s="476">
        <v>0</v>
      </c>
      <c r="AK2666" s="175"/>
      <c r="AL2666" s="175">
        <v>7411993.5700000022</v>
      </c>
      <c r="AM2666" s="175">
        <v>12902706.960000001</v>
      </c>
      <c r="AN2666" s="175">
        <v>5490713.3899999987</v>
      </c>
    </row>
    <row r="2667" spans="1:40" s="105" customFormat="1" ht="20.3" customHeight="1" x14ac:dyDescent="0.35">
      <c r="A2667" s="256">
        <v>2025</v>
      </c>
      <c r="B2667" s="184">
        <f t="shared" si="461"/>
        <v>53</v>
      </c>
      <c r="C2667" s="286" t="s">
        <v>1593</v>
      </c>
      <c r="D2667" s="184">
        <v>39590</v>
      </c>
      <c r="E2667" s="287" t="e">
        <f>VLOOKUP(D2667,'[1]2023-2025'!$A:$G,7,0)</f>
        <v>#N/A</v>
      </c>
      <c r="F2667" s="287"/>
      <c r="G2667" s="287" t="s">
        <v>1899</v>
      </c>
      <c r="H2667" s="288" t="e">
        <f>INDEX('[1]2023-2025'!$AK:$AK,MATCH(D2667,'[1]2023-2025'!$A:$A,0))</f>
        <v>#N/A</v>
      </c>
      <c r="I2667" s="288" t="e">
        <v>#N/A</v>
      </c>
      <c r="J2667" s="288" t="e">
        <f>VLOOKUP(D2667,[1]Лист3!$A:$AK,37,0)</f>
        <v>#N/A</v>
      </c>
      <c r="K2667" s="289" t="e">
        <f>INDEX('[1]2023-2025'!$G:$G,MATCH(D2667,'[1]2023-2025'!$A:$A,0))</f>
        <v>#N/A</v>
      </c>
      <c r="L2667" s="289"/>
      <c r="M2667" s="289"/>
      <c r="N2667" s="289"/>
      <c r="O2667" s="289" t="e">
        <v>#N/A</v>
      </c>
      <c r="P2667" s="289" t="e">
        <v>#N/A</v>
      </c>
      <c r="Q2667" s="186">
        <f t="shared" si="462"/>
        <v>2494621.2799999998</v>
      </c>
      <c r="R2667" s="186">
        <f t="shared" si="463"/>
        <v>2465041.2799999998</v>
      </c>
      <c r="S2667" s="290">
        <v>0</v>
      </c>
      <c r="T2667" s="475">
        <v>0</v>
      </c>
      <c r="U2667" s="474">
        <v>0</v>
      </c>
      <c r="V2667" s="474">
        <v>0</v>
      </c>
      <c r="W2667" s="474">
        <v>0</v>
      </c>
      <c r="X2667" s="474">
        <v>0</v>
      </c>
      <c r="Y2667" s="474">
        <v>0</v>
      </c>
      <c r="Z2667" s="474">
        <v>0</v>
      </c>
      <c r="AA2667" s="474">
        <v>0</v>
      </c>
      <c r="AB2667" s="474">
        <v>0</v>
      </c>
      <c r="AC2667" s="474">
        <v>0</v>
      </c>
      <c r="AD2667" s="474">
        <v>0</v>
      </c>
      <c r="AE2667" s="474">
        <v>0</v>
      </c>
      <c r="AF2667" s="474">
        <v>2465041.2799999998</v>
      </c>
      <c r="AG2667" s="476">
        <v>0</v>
      </c>
      <c r="AH2667" s="476">
        <v>0</v>
      </c>
      <c r="AI2667" s="476">
        <v>0</v>
      </c>
      <c r="AJ2667" s="476">
        <v>29580</v>
      </c>
      <c r="AK2667" s="175"/>
      <c r="AL2667" s="175">
        <v>6356223.9499999993</v>
      </c>
      <c r="AM2667" s="175">
        <v>12652213.09</v>
      </c>
      <c r="AN2667" s="175">
        <v>6295989.1400000006</v>
      </c>
    </row>
    <row r="2668" spans="1:40" s="105" customFormat="1" ht="20.3" customHeight="1" x14ac:dyDescent="0.35">
      <c r="A2668" s="256">
        <v>2025</v>
      </c>
      <c r="B2668" s="472">
        <f t="shared" si="461"/>
        <v>54</v>
      </c>
      <c r="C2668" s="481" t="s">
        <v>47</v>
      </c>
      <c r="D2668" s="472">
        <v>40479</v>
      </c>
      <c r="E2668" s="287" t="e">
        <f>VLOOKUP(D2668,'[1]2023-2025'!$A:$G,7,0)</f>
        <v>#N/A</v>
      </c>
      <c r="F2668" s="287"/>
      <c r="G2668" s="287" t="s">
        <v>1899</v>
      </c>
      <c r="H2668" s="288" t="e">
        <f>INDEX('[1]2023-2025'!$AK:$AK,MATCH(D2668,'[1]2023-2025'!$A:$A,0))</f>
        <v>#N/A</v>
      </c>
      <c r="I2668" s="288" t="e">
        <v>#N/A</v>
      </c>
      <c r="J2668" s="288" t="e">
        <f>VLOOKUP(D2668,[1]Лист3!$A:$AK,37,0)</f>
        <v>#N/A</v>
      </c>
      <c r="K2668" s="289" t="e">
        <f>INDEX('[1]2023-2025'!$G:$G,MATCH(D2668,'[1]2023-2025'!$A:$A,0))</f>
        <v>#N/A</v>
      </c>
      <c r="L2668" s="289"/>
      <c r="M2668" s="289"/>
      <c r="N2668" s="289"/>
      <c r="O2668" s="289" t="e">
        <v>#N/A</v>
      </c>
      <c r="P2668" s="289" t="e">
        <v>#N/A</v>
      </c>
      <c r="Q2668" s="474">
        <f t="shared" si="462"/>
        <v>50000</v>
      </c>
      <c r="R2668" s="474">
        <f t="shared" si="463"/>
        <v>50000</v>
      </c>
      <c r="S2668" s="290">
        <v>0</v>
      </c>
      <c r="T2668" s="475">
        <v>0</v>
      </c>
      <c r="U2668" s="474">
        <v>0</v>
      </c>
      <c r="V2668" s="474">
        <v>0</v>
      </c>
      <c r="W2668" s="474">
        <v>0</v>
      </c>
      <c r="X2668" s="474">
        <v>0</v>
      </c>
      <c r="Y2668" s="474">
        <v>0</v>
      </c>
      <c r="Z2668" s="474">
        <v>0</v>
      </c>
      <c r="AA2668" s="474">
        <v>0</v>
      </c>
      <c r="AB2668" s="474">
        <v>0</v>
      </c>
      <c r="AC2668" s="474">
        <v>0</v>
      </c>
      <c r="AD2668" s="474">
        <v>0</v>
      </c>
      <c r="AE2668" s="474">
        <v>0</v>
      </c>
      <c r="AF2668" s="474">
        <v>0</v>
      </c>
      <c r="AG2668" s="476">
        <v>0</v>
      </c>
      <c r="AH2668" s="476">
        <v>50000</v>
      </c>
      <c r="AI2668" s="476">
        <v>0</v>
      </c>
      <c r="AJ2668" s="476">
        <v>0</v>
      </c>
      <c r="AK2668" s="175"/>
      <c r="AL2668" s="175">
        <v>1554943.1099999999</v>
      </c>
      <c r="AM2668" s="175">
        <v>5405227.5700000003</v>
      </c>
      <c r="AN2668" s="175">
        <v>3850284.4600000004</v>
      </c>
    </row>
    <row r="2669" spans="1:40" s="105" customFormat="1" ht="20.3" customHeight="1" x14ac:dyDescent="0.35">
      <c r="A2669" s="256">
        <v>2025</v>
      </c>
      <c r="B2669" s="472">
        <f>B2668+1</f>
        <v>55</v>
      </c>
      <c r="C2669" s="481" t="s">
        <v>1594</v>
      </c>
      <c r="D2669" s="472">
        <v>39623</v>
      </c>
      <c r="E2669" s="287" t="e">
        <f>VLOOKUP(D2669,'[1]2023-2025'!$A:$G,7,0)</f>
        <v>#N/A</v>
      </c>
      <c r="F2669" s="287"/>
      <c r="G2669" s="287" t="s">
        <v>1899</v>
      </c>
      <c r="H2669" s="288" t="e">
        <f>INDEX('[1]2023-2025'!$AK:$AK,MATCH(D2669,'[1]2023-2025'!$A:$A,0))</f>
        <v>#N/A</v>
      </c>
      <c r="I2669" s="288" t="e">
        <v>#N/A</v>
      </c>
      <c r="J2669" s="288" t="e">
        <f>VLOOKUP(D2669,[1]Лист3!$A:$AK,37,0)</f>
        <v>#N/A</v>
      </c>
      <c r="K2669" s="289" t="e">
        <f>INDEX('[1]2023-2025'!$G:$G,MATCH(D2669,'[1]2023-2025'!$A:$A,0))</f>
        <v>#N/A</v>
      </c>
      <c r="L2669" s="289"/>
      <c r="M2669" s="289"/>
      <c r="N2669" s="289"/>
      <c r="O2669" s="289" t="e">
        <v>#N/A</v>
      </c>
      <c r="P2669" s="289" t="e">
        <v>#N/A</v>
      </c>
      <c r="Q2669" s="474">
        <f t="shared" si="462"/>
        <v>1407043.8109000002</v>
      </c>
      <c r="R2669" s="474">
        <f t="shared" si="463"/>
        <v>1386250.06</v>
      </c>
      <c r="S2669" s="290">
        <v>0</v>
      </c>
      <c r="T2669" s="475">
        <v>0</v>
      </c>
      <c r="U2669" s="474">
        <v>0</v>
      </c>
      <c r="V2669" s="474">
        <v>0</v>
      </c>
      <c r="W2669" s="474">
        <v>0</v>
      </c>
      <c r="X2669" s="474">
        <v>0</v>
      </c>
      <c r="Y2669" s="474">
        <v>0</v>
      </c>
      <c r="Z2669" s="474">
        <v>0</v>
      </c>
      <c r="AA2669" s="474">
        <v>0</v>
      </c>
      <c r="AB2669" s="474">
        <v>386250.06</v>
      </c>
      <c r="AC2669" s="474">
        <v>0</v>
      </c>
      <c r="AD2669" s="474">
        <v>0</v>
      </c>
      <c r="AE2669" s="474">
        <v>0</v>
      </c>
      <c r="AF2669" s="474">
        <v>1000000</v>
      </c>
      <c r="AG2669" s="476">
        <v>0</v>
      </c>
      <c r="AH2669" s="476">
        <v>0</v>
      </c>
      <c r="AI2669" s="476">
        <v>0</v>
      </c>
      <c r="AJ2669" s="476">
        <f>R2669*0.015</f>
        <v>20793.750899999999</v>
      </c>
      <c r="AK2669" s="175"/>
      <c r="AL2669" s="175">
        <v>5989766.0999999996</v>
      </c>
      <c r="AM2669" s="175">
        <v>12869946.18</v>
      </c>
      <c r="AN2669" s="175">
        <v>6880180.0800000001</v>
      </c>
    </row>
    <row r="2670" spans="1:40" s="105" customFormat="1" ht="20.3" customHeight="1" x14ac:dyDescent="0.35">
      <c r="A2670" s="256">
        <v>2025</v>
      </c>
      <c r="B2670" s="472">
        <f t="shared" si="461"/>
        <v>56</v>
      </c>
      <c r="C2670" s="481" t="s">
        <v>1595</v>
      </c>
      <c r="D2670" s="472">
        <v>40023</v>
      </c>
      <c r="E2670" s="287" t="e">
        <f>VLOOKUP(D2670,'[1]2023-2025'!$A:$G,7,0)</f>
        <v>#N/A</v>
      </c>
      <c r="F2670" s="287"/>
      <c r="G2670" s="287" t="s">
        <v>1899</v>
      </c>
      <c r="H2670" s="288" t="e">
        <f>INDEX('[1]2023-2025'!$AK:$AK,MATCH(D2670,'[1]2023-2025'!$A:$A,0))</f>
        <v>#N/A</v>
      </c>
      <c r="I2670" s="288" t="e">
        <v>#N/A</v>
      </c>
      <c r="J2670" s="288" t="e">
        <f>VLOOKUP(D2670,[1]Лист3!$A:$AK,37,0)</f>
        <v>#N/A</v>
      </c>
      <c r="K2670" s="289" t="e">
        <f>INDEX('[1]2023-2025'!$G:$G,MATCH(D2670,'[1]2023-2025'!$A:$A,0))</f>
        <v>#N/A</v>
      </c>
      <c r="L2670" s="289"/>
      <c r="M2670" s="289"/>
      <c r="N2670" s="289"/>
      <c r="O2670" s="289" t="e">
        <v>#N/A</v>
      </c>
      <c r="P2670" s="289" t="e">
        <v>#N/A</v>
      </c>
      <c r="Q2670" s="474">
        <f t="shared" si="462"/>
        <v>76105.119999999995</v>
      </c>
      <c r="R2670" s="474">
        <f t="shared" si="463"/>
        <v>76105.119999999995</v>
      </c>
      <c r="S2670" s="290">
        <v>0</v>
      </c>
      <c r="T2670" s="475">
        <v>0</v>
      </c>
      <c r="U2670" s="474">
        <v>0</v>
      </c>
      <c r="V2670" s="474">
        <v>0</v>
      </c>
      <c r="W2670" s="474">
        <v>0</v>
      </c>
      <c r="X2670" s="474">
        <v>0</v>
      </c>
      <c r="Y2670" s="474">
        <v>0</v>
      </c>
      <c r="Z2670" s="474">
        <v>0</v>
      </c>
      <c r="AA2670" s="474">
        <v>0</v>
      </c>
      <c r="AB2670" s="474">
        <v>0</v>
      </c>
      <c r="AC2670" s="474">
        <v>0</v>
      </c>
      <c r="AD2670" s="474">
        <v>0</v>
      </c>
      <c r="AE2670" s="474">
        <v>0</v>
      </c>
      <c r="AF2670" s="474">
        <v>0</v>
      </c>
      <c r="AG2670" s="476">
        <v>76105.119999999995</v>
      </c>
      <c r="AH2670" s="476">
        <v>0</v>
      </c>
      <c r="AI2670" s="476">
        <v>0</v>
      </c>
      <c r="AJ2670" s="476">
        <v>0</v>
      </c>
      <c r="AK2670" s="175"/>
      <c r="AL2670" s="175">
        <v>5947780.8499999987</v>
      </c>
      <c r="AM2670" s="175">
        <v>10266724.199999999</v>
      </c>
      <c r="AN2670" s="175">
        <v>4318943.3500000006</v>
      </c>
    </row>
    <row r="2671" spans="1:40" s="105" customFormat="1" ht="20.3" customHeight="1" x14ac:dyDescent="0.35">
      <c r="A2671" s="256">
        <v>2025</v>
      </c>
      <c r="B2671" s="472">
        <f t="shared" si="461"/>
        <v>57</v>
      </c>
      <c r="C2671" s="481" t="s">
        <v>1596</v>
      </c>
      <c r="D2671" s="472">
        <v>40024</v>
      </c>
      <c r="E2671" s="287" t="e">
        <f>VLOOKUP(D2671,'[1]2023-2025'!$A:$G,7,0)</f>
        <v>#N/A</v>
      </c>
      <c r="F2671" s="287"/>
      <c r="G2671" s="287" t="s">
        <v>1899</v>
      </c>
      <c r="H2671" s="288" t="e">
        <f>INDEX('[1]2023-2025'!$AK:$AK,MATCH(D2671,'[1]2023-2025'!$A:$A,0))</f>
        <v>#N/A</v>
      </c>
      <c r="I2671" s="288" t="e">
        <v>#N/A</v>
      </c>
      <c r="J2671" s="288" t="e">
        <f>VLOOKUP(D2671,[1]Лист3!$A:$AK,37,0)</f>
        <v>#N/A</v>
      </c>
      <c r="K2671" s="289" t="e">
        <f>INDEX('[1]2023-2025'!$G:$G,MATCH(D2671,'[1]2023-2025'!$A:$A,0))</f>
        <v>#N/A</v>
      </c>
      <c r="L2671" s="289"/>
      <c r="M2671" s="289"/>
      <c r="N2671" s="289"/>
      <c r="O2671" s="289" t="e">
        <v>#N/A</v>
      </c>
      <c r="P2671" s="289" t="e">
        <v>#N/A</v>
      </c>
      <c r="Q2671" s="474">
        <f t="shared" si="462"/>
        <v>76813.38</v>
      </c>
      <c r="R2671" s="474">
        <f t="shared" si="463"/>
        <v>76813.38</v>
      </c>
      <c r="S2671" s="290">
        <v>0</v>
      </c>
      <c r="T2671" s="475">
        <v>0</v>
      </c>
      <c r="U2671" s="474">
        <v>0</v>
      </c>
      <c r="V2671" s="474">
        <v>0</v>
      </c>
      <c r="W2671" s="474">
        <v>0</v>
      </c>
      <c r="X2671" s="474">
        <v>0</v>
      </c>
      <c r="Y2671" s="474">
        <v>0</v>
      </c>
      <c r="Z2671" s="474">
        <v>0</v>
      </c>
      <c r="AA2671" s="474">
        <v>0</v>
      </c>
      <c r="AB2671" s="474">
        <v>0</v>
      </c>
      <c r="AC2671" s="474">
        <v>0</v>
      </c>
      <c r="AD2671" s="474">
        <v>0</v>
      </c>
      <c r="AE2671" s="474">
        <v>0</v>
      </c>
      <c r="AF2671" s="474">
        <v>0</v>
      </c>
      <c r="AG2671" s="476">
        <v>76813.38</v>
      </c>
      <c r="AH2671" s="476">
        <v>0</v>
      </c>
      <c r="AI2671" s="476">
        <v>0</v>
      </c>
      <c r="AJ2671" s="476">
        <v>0</v>
      </c>
      <c r="AK2671" s="175"/>
      <c r="AL2671" s="175">
        <v>7748015.8399999999</v>
      </c>
      <c r="AM2671" s="175">
        <v>10332245.76</v>
      </c>
      <c r="AN2671" s="175">
        <v>2584229.92</v>
      </c>
    </row>
    <row r="2672" spans="1:40" s="105" customFormat="1" ht="20.3" customHeight="1" x14ac:dyDescent="0.35">
      <c r="A2672" s="256">
        <v>2025</v>
      </c>
      <c r="B2672" s="472">
        <f t="shared" si="461"/>
        <v>58</v>
      </c>
      <c r="C2672" s="481" t="s">
        <v>1597</v>
      </c>
      <c r="D2672" s="472">
        <v>40127</v>
      </c>
      <c r="E2672" s="287" t="e">
        <f>VLOOKUP(D2672,'[1]2023-2025'!$A:$G,7,0)</f>
        <v>#N/A</v>
      </c>
      <c r="F2672" s="287"/>
      <c r="G2672" s="287" t="s">
        <v>1899</v>
      </c>
      <c r="H2672" s="288" t="e">
        <f>INDEX('[1]2023-2025'!$AK:$AK,MATCH(D2672,'[1]2023-2025'!$A:$A,0))</f>
        <v>#N/A</v>
      </c>
      <c r="I2672" s="288" t="e">
        <v>#N/A</v>
      </c>
      <c r="J2672" s="288" t="e">
        <f>VLOOKUP(D2672,[1]Лист3!$A:$AK,37,0)</f>
        <v>#N/A</v>
      </c>
      <c r="K2672" s="289" t="e">
        <f>INDEX('[1]2023-2025'!$G:$G,MATCH(D2672,'[1]2023-2025'!$A:$A,0))</f>
        <v>#N/A</v>
      </c>
      <c r="L2672" s="289"/>
      <c r="M2672" s="289"/>
      <c r="N2672" s="289"/>
      <c r="O2672" s="289" t="e">
        <v>#N/A</v>
      </c>
      <c r="P2672" s="289" t="e">
        <v>#N/A</v>
      </c>
      <c r="Q2672" s="474">
        <f t="shared" si="462"/>
        <v>121650</v>
      </c>
      <c r="R2672" s="474">
        <f t="shared" si="463"/>
        <v>121650</v>
      </c>
      <c r="S2672" s="290">
        <v>0</v>
      </c>
      <c r="T2672" s="475">
        <v>0</v>
      </c>
      <c r="U2672" s="474">
        <v>0</v>
      </c>
      <c r="V2672" s="474">
        <v>0</v>
      </c>
      <c r="W2672" s="474">
        <v>0</v>
      </c>
      <c r="X2672" s="474">
        <v>0</v>
      </c>
      <c r="Y2672" s="474">
        <v>0</v>
      </c>
      <c r="Z2672" s="474">
        <v>0</v>
      </c>
      <c r="AA2672" s="474">
        <v>0</v>
      </c>
      <c r="AB2672" s="474">
        <v>0</v>
      </c>
      <c r="AC2672" s="474">
        <v>0</v>
      </c>
      <c r="AD2672" s="474">
        <v>0</v>
      </c>
      <c r="AE2672" s="474">
        <v>0</v>
      </c>
      <c r="AF2672" s="474">
        <v>0</v>
      </c>
      <c r="AG2672" s="476">
        <v>121650</v>
      </c>
      <c r="AH2672" s="476">
        <v>0</v>
      </c>
      <c r="AI2672" s="476">
        <v>0</v>
      </c>
      <c r="AJ2672" s="476">
        <v>0</v>
      </c>
      <c r="AK2672" s="175"/>
      <c r="AL2672" s="175">
        <v>5594559.1500000004</v>
      </c>
      <c r="AM2672" s="175">
        <v>10599876.08</v>
      </c>
      <c r="AN2672" s="175">
        <v>5005316.93</v>
      </c>
    </row>
    <row r="2673" spans="1:40" s="105" customFormat="1" ht="20.3" customHeight="1" x14ac:dyDescent="0.35">
      <c r="A2673" s="256">
        <v>2025</v>
      </c>
      <c r="B2673" s="472">
        <f t="shared" si="461"/>
        <v>59</v>
      </c>
      <c r="C2673" s="481" t="s">
        <v>1598</v>
      </c>
      <c r="D2673" s="472">
        <v>40128</v>
      </c>
      <c r="E2673" s="287" t="e">
        <f>VLOOKUP(D2673,'[1]2023-2025'!$A:$G,7,0)</f>
        <v>#N/A</v>
      </c>
      <c r="F2673" s="287"/>
      <c r="G2673" s="287" t="s">
        <v>1899</v>
      </c>
      <c r="H2673" s="288" t="e">
        <f>INDEX('[1]2023-2025'!$AK:$AK,MATCH(D2673,'[1]2023-2025'!$A:$A,0))</f>
        <v>#N/A</v>
      </c>
      <c r="I2673" s="288" t="e">
        <v>#N/A</v>
      </c>
      <c r="J2673" s="288" t="e">
        <f>VLOOKUP(D2673,[1]Лист3!$A:$AK,37,0)</f>
        <v>#N/A</v>
      </c>
      <c r="K2673" s="289" t="e">
        <f>INDEX('[1]2023-2025'!$G:$G,MATCH(D2673,'[1]2023-2025'!$A:$A,0))</f>
        <v>#N/A</v>
      </c>
      <c r="L2673" s="289"/>
      <c r="M2673" s="289"/>
      <c r="N2673" s="289"/>
      <c r="O2673" s="289" t="e">
        <v>#N/A</v>
      </c>
      <c r="P2673" s="289" t="e">
        <v>#N/A</v>
      </c>
      <c r="Q2673" s="474">
        <f t="shared" si="462"/>
        <v>121650</v>
      </c>
      <c r="R2673" s="474">
        <f t="shared" si="463"/>
        <v>121650</v>
      </c>
      <c r="S2673" s="290">
        <v>0</v>
      </c>
      <c r="T2673" s="475">
        <v>0</v>
      </c>
      <c r="U2673" s="474">
        <v>0</v>
      </c>
      <c r="V2673" s="474">
        <v>0</v>
      </c>
      <c r="W2673" s="474">
        <v>0</v>
      </c>
      <c r="X2673" s="474">
        <v>0</v>
      </c>
      <c r="Y2673" s="474">
        <v>0</v>
      </c>
      <c r="Z2673" s="474">
        <v>0</v>
      </c>
      <c r="AA2673" s="474">
        <v>0</v>
      </c>
      <c r="AB2673" s="474">
        <v>0</v>
      </c>
      <c r="AC2673" s="474">
        <v>0</v>
      </c>
      <c r="AD2673" s="474">
        <v>0</v>
      </c>
      <c r="AE2673" s="474">
        <v>0</v>
      </c>
      <c r="AF2673" s="474">
        <v>0</v>
      </c>
      <c r="AG2673" s="476">
        <v>121650</v>
      </c>
      <c r="AH2673" s="476">
        <v>0</v>
      </c>
      <c r="AI2673" s="476">
        <v>0</v>
      </c>
      <c r="AJ2673" s="476">
        <v>0</v>
      </c>
      <c r="AK2673" s="175"/>
      <c r="AL2673" s="175">
        <v>6017813.0899999989</v>
      </c>
      <c r="AM2673" s="175">
        <v>10574171.52</v>
      </c>
      <c r="AN2673" s="175">
        <v>4556358.4300000006</v>
      </c>
    </row>
    <row r="2674" spans="1:40" s="105" customFormat="1" ht="20.3" customHeight="1" x14ac:dyDescent="0.35">
      <c r="A2674" s="256">
        <v>2025</v>
      </c>
      <c r="B2674" s="472">
        <f t="shared" si="461"/>
        <v>60</v>
      </c>
      <c r="C2674" s="481" t="s">
        <v>1599</v>
      </c>
      <c r="D2674" s="472">
        <v>40129</v>
      </c>
      <c r="E2674" s="287" t="e">
        <f>VLOOKUP(D2674,'[1]2023-2025'!$A:$G,7,0)</f>
        <v>#N/A</v>
      </c>
      <c r="F2674" s="287"/>
      <c r="G2674" s="287" t="s">
        <v>1899</v>
      </c>
      <c r="H2674" s="288" t="e">
        <f>INDEX('[1]2023-2025'!$AK:$AK,MATCH(D2674,'[1]2023-2025'!$A:$A,0))</f>
        <v>#N/A</v>
      </c>
      <c r="I2674" s="288" t="e">
        <v>#N/A</v>
      </c>
      <c r="J2674" s="288" t="e">
        <f>VLOOKUP(D2674,[1]Лист3!$A:$AK,37,0)</f>
        <v>#N/A</v>
      </c>
      <c r="K2674" s="289" t="e">
        <f>INDEX('[1]2023-2025'!$G:$G,MATCH(D2674,'[1]2023-2025'!$A:$A,0))</f>
        <v>#N/A</v>
      </c>
      <c r="L2674" s="289"/>
      <c r="M2674" s="289"/>
      <c r="N2674" s="289"/>
      <c r="O2674" s="289" t="e">
        <v>#N/A</v>
      </c>
      <c r="P2674" s="289" t="e">
        <v>#N/A</v>
      </c>
      <c r="Q2674" s="474">
        <f t="shared" si="462"/>
        <v>164138.4</v>
      </c>
      <c r="R2674" s="474">
        <f t="shared" si="463"/>
        <v>164138.4</v>
      </c>
      <c r="S2674" s="290">
        <v>0</v>
      </c>
      <c r="T2674" s="475">
        <v>0</v>
      </c>
      <c r="U2674" s="474">
        <v>0</v>
      </c>
      <c r="V2674" s="474">
        <v>0</v>
      </c>
      <c r="W2674" s="474">
        <v>0</v>
      </c>
      <c r="X2674" s="474">
        <v>0</v>
      </c>
      <c r="Y2674" s="474">
        <v>0</v>
      </c>
      <c r="Z2674" s="474">
        <v>0</v>
      </c>
      <c r="AA2674" s="474">
        <v>0</v>
      </c>
      <c r="AB2674" s="474">
        <v>0</v>
      </c>
      <c r="AC2674" s="474">
        <v>0</v>
      </c>
      <c r="AD2674" s="474">
        <v>0</v>
      </c>
      <c r="AE2674" s="474">
        <v>0</v>
      </c>
      <c r="AF2674" s="474">
        <v>0</v>
      </c>
      <c r="AG2674" s="476">
        <v>164138.4</v>
      </c>
      <c r="AH2674" s="476">
        <v>0</v>
      </c>
      <c r="AI2674" s="476">
        <v>0</v>
      </c>
      <c r="AJ2674" s="476">
        <v>0</v>
      </c>
      <c r="AK2674" s="175"/>
      <c r="AL2674" s="175">
        <v>11576615.359999999</v>
      </c>
      <c r="AM2674" s="175">
        <v>18226081.609999999</v>
      </c>
      <c r="AN2674" s="175">
        <v>6649466.25</v>
      </c>
    </row>
    <row r="2675" spans="1:40" s="105" customFormat="1" ht="20.3" customHeight="1" x14ac:dyDescent="0.35">
      <c r="A2675" s="256">
        <v>2025</v>
      </c>
      <c r="B2675" s="472">
        <f t="shared" si="461"/>
        <v>61</v>
      </c>
      <c r="C2675" s="481" t="s">
        <v>1600</v>
      </c>
      <c r="D2675" s="472">
        <v>40774</v>
      </c>
      <c r="E2675" s="287" t="e">
        <f>VLOOKUP(D2675,'[1]2023-2025'!$A:$G,7,0)</f>
        <v>#N/A</v>
      </c>
      <c r="F2675" s="287"/>
      <c r="G2675" s="287" t="s">
        <v>1899</v>
      </c>
      <c r="H2675" s="288" t="e">
        <f>INDEX('[1]2023-2025'!$AK:$AK,MATCH(D2675,'[1]2023-2025'!$A:$A,0))</f>
        <v>#N/A</v>
      </c>
      <c r="I2675" s="288" t="e">
        <v>#N/A</v>
      </c>
      <c r="J2675" s="288" t="e">
        <f>VLOOKUP(D2675,[1]Лист3!$A:$AK,37,0)</f>
        <v>#N/A</v>
      </c>
      <c r="K2675" s="289" t="e">
        <f>INDEX('[1]2023-2025'!$G:$G,MATCH(D2675,'[1]2023-2025'!$A:$A,0))</f>
        <v>#N/A</v>
      </c>
      <c r="L2675" s="289"/>
      <c r="M2675" s="289"/>
      <c r="N2675" s="289"/>
      <c r="O2675" s="289" t="e">
        <v>#N/A</v>
      </c>
      <c r="P2675" s="289" t="e">
        <v>#N/A</v>
      </c>
      <c r="Q2675" s="474">
        <f t="shared" si="462"/>
        <v>1856319</v>
      </c>
      <c r="R2675" s="474">
        <f t="shared" si="463"/>
        <v>1834719</v>
      </c>
      <c r="S2675" s="290">
        <v>0</v>
      </c>
      <c r="T2675" s="475">
        <v>0</v>
      </c>
      <c r="U2675" s="474">
        <v>0</v>
      </c>
      <c r="V2675" s="474">
        <v>0</v>
      </c>
      <c r="W2675" s="474">
        <v>0</v>
      </c>
      <c r="X2675" s="474">
        <v>0</v>
      </c>
      <c r="Y2675" s="474">
        <v>0</v>
      </c>
      <c r="Z2675" s="474">
        <v>0</v>
      </c>
      <c r="AA2675" s="474">
        <v>0</v>
      </c>
      <c r="AB2675" s="474">
        <v>0</v>
      </c>
      <c r="AC2675" s="474">
        <v>1834719</v>
      </c>
      <c r="AD2675" s="474">
        <v>0</v>
      </c>
      <c r="AE2675" s="474">
        <v>0</v>
      </c>
      <c r="AF2675" s="474">
        <v>0</v>
      </c>
      <c r="AG2675" s="476">
        <v>0</v>
      </c>
      <c r="AH2675" s="476">
        <v>0</v>
      </c>
      <c r="AI2675" s="476">
        <v>0</v>
      </c>
      <c r="AJ2675" s="476">
        <v>21600</v>
      </c>
      <c r="AK2675" s="175"/>
      <c r="AL2675" s="175">
        <v>8437427.6899999976</v>
      </c>
      <c r="AM2675" s="175">
        <v>18358132.649999999</v>
      </c>
      <c r="AN2675" s="175">
        <v>9920704.9600000009</v>
      </c>
    </row>
    <row r="2676" spans="1:40" s="105" customFormat="1" ht="20.3" customHeight="1" x14ac:dyDescent="0.35">
      <c r="A2676" s="256">
        <v>2025</v>
      </c>
      <c r="B2676" s="472">
        <f t="shared" si="461"/>
        <v>62</v>
      </c>
      <c r="C2676" s="481" t="s">
        <v>1601</v>
      </c>
      <c r="D2676" s="472">
        <v>40728</v>
      </c>
      <c r="E2676" s="287" t="e">
        <f>VLOOKUP(D2676,'[1]2023-2025'!$A:$G,7,0)</f>
        <v>#N/A</v>
      </c>
      <c r="F2676" s="287"/>
      <c r="G2676" s="287" t="s">
        <v>1899</v>
      </c>
      <c r="H2676" s="288" t="e">
        <f>INDEX('[1]2023-2025'!$AK:$AK,MATCH(D2676,'[1]2023-2025'!$A:$A,0))</f>
        <v>#N/A</v>
      </c>
      <c r="I2676" s="288" t="e">
        <v>#N/A</v>
      </c>
      <c r="J2676" s="288" t="e">
        <f>VLOOKUP(D2676,[1]Лист3!$A:$AK,37,0)</f>
        <v>#N/A</v>
      </c>
      <c r="K2676" s="289" t="e">
        <f>INDEX('[1]2023-2025'!$G:$G,MATCH(D2676,'[1]2023-2025'!$A:$A,0))</f>
        <v>#N/A</v>
      </c>
      <c r="L2676" s="289"/>
      <c r="M2676" s="289"/>
      <c r="N2676" s="289"/>
      <c r="O2676" s="289" t="e">
        <v>#N/A</v>
      </c>
      <c r="P2676" s="289" t="e">
        <v>#N/A</v>
      </c>
      <c r="Q2676" s="474">
        <f t="shared" si="462"/>
        <v>607200</v>
      </c>
      <c r="R2676" s="474">
        <f t="shared" si="463"/>
        <v>600000</v>
      </c>
      <c r="S2676" s="290">
        <v>0</v>
      </c>
      <c r="T2676" s="475">
        <v>0</v>
      </c>
      <c r="U2676" s="474">
        <v>0</v>
      </c>
      <c r="V2676" s="474">
        <v>0</v>
      </c>
      <c r="W2676" s="474">
        <v>0</v>
      </c>
      <c r="X2676" s="474">
        <v>600000</v>
      </c>
      <c r="Y2676" s="474">
        <v>0</v>
      </c>
      <c r="Z2676" s="474">
        <v>0</v>
      </c>
      <c r="AA2676" s="474">
        <v>0</v>
      </c>
      <c r="AB2676" s="474">
        <v>0</v>
      </c>
      <c r="AC2676" s="474">
        <v>0</v>
      </c>
      <c r="AD2676" s="474">
        <v>0</v>
      </c>
      <c r="AE2676" s="474">
        <v>0</v>
      </c>
      <c r="AF2676" s="474">
        <v>0</v>
      </c>
      <c r="AG2676" s="476">
        <v>0</v>
      </c>
      <c r="AH2676" s="476">
        <v>0</v>
      </c>
      <c r="AI2676" s="476">
        <v>0</v>
      </c>
      <c r="AJ2676" s="476">
        <v>7200</v>
      </c>
      <c r="AK2676" s="175"/>
      <c r="AL2676" s="175">
        <v>5048148.55</v>
      </c>
      <c r="AM2676" s="175">
        <v>5201403.84</v>
      </c>
      <c r="AN2676" s="175">
        <v>153255.29000000004</v>
      </c>
    </row>
    <row r="2677" spans="1:40" s="105" customFormat="1" ht="20.3" customHeight="1" x14ac:dyDescent="0.35">
      <c r="A2677" s="256">
        <v>2025</v>
      </c>
      <c r="B2677" s="472">
        <f t="shared" si="461"/>
        <v>63</v>
      </c>
      <c r="C2677" s="481" t="s">
        <v>1602</v>
      </c>
      <c r="D2677" s="472">
        <v>40716</v>
      </c>
      <c r="E2677" s="287" t="e">
        <f>VLOOKUP(D2677,'[1]2023-2025'!$A:$G,7,0)</f>
        <v>#N/A</v>
      </c>
      <c r="F2677" s="287"/>
      <c r="G2677" s="287" t="s">
        <v>1899</v>
      </c>
      <c r="H2677" s="288" t="e">
        <f>INDEX('[1]2023-2025'!$AK:$AK,MATCH(D2677,'[1]2023-2025'!$A:$A,0))</f>
        <v>#N/A</v>
      </c>
      <c r="I2677" s="288" t="e">
        <v>#N/A</v>
      </c>
      <c r="J2677" s="288" t="e">
        <f>VLOOKUP(D2677,[1]Лист3!$A:$AK,37,0)</f>
        <v>#N/A</v>
      </c>
      <c r="K2677" s="289" t="e">
        <f>INDEX('[1]2023-2025'!$G:$G,MATCH(D2677,'[1]2023-2025'!$A:$A,0))</f>
        <v>#N/A</v>
      </c>
      <c r="L2677" s="289"/>
      <c r="M2677" s="289"/>
      <c r="N2677" s="289"/>
      <c r="O2677" s="289" t="e">
        <v>#N/A</v>
      </c>
      <c r="P2677" s="289" t="e">
        <v>#N/A</v>
      </c>
      <c r="Q2677" s="474">
        <f t="shared" si="462"/>
        <v>50000</v>
      </c>
      <c r="R2677" s="474">
        <f t="shared" si="463"/>
        <v>50000</v>
      </c>
      <c r="S2677" s="290">
        <v>0</v>
      </c>
      <c r="T2677" s="475">
        <v>0</v>
      </c>
      <c r="U2677" s="474">
        <v>0</v>
      </c>
      <c r="V2677" s="474">
        <v>0</v>
      </c>
      <c r="W2677" s="474">
        <v>0</v>
      </c>
      <c r="X2677" s="474">
        <v>0</v>
      </c>
      <c r="Y2677" s="474">
        <v>0</v>
      </c>
      <c r="Z2677" s="474">
        <v>0</v>
      </c>
      <c r="AA2677" s="474">
        <v>0</v>
      </c>
      <c r="AB2677" s="474">
        <v>0</v>
      </c>
      <c r="AC2677" s="474">
        <v>0</v>
      </c>
      <c r="AD2677" s="474">
        <v>0</v>
      </c>
      <c r="AE2677" s="474">
        <v>0</v>
      </c>
      <c r="AF2677" s="474">
        <v>0</v>
      </c>
      <c r="AG2677" s="476">
        <v>0</v>
      </c>
      <c r="AH2677" s="476">
        <v>50000</v>
      </c>
      <c r="AI2677" s="476">
        <v>0</v>
      </c>
      <c r="AJ2677" s="476">
        <v>0</v>
      </c>
      <c r="AK2677" s="175"/>
      <c r="AL2677" s="175">
        <v>1522729.7800000007</v>
      </c>
      <c r="AM2677" s="175">
        <v>5238196.57</v>
      </c>
      <c r="AN2677" s="175">
        <v>3715466.7899999996</v>
      </c>
    </row>
    <row r="2678" spans="1:40" s="105" customFormat="1" ht="20.3" customHeight="1" x14ac:dyDescent="0.35">
      <c r="A2678" s="256">
        <v>2025</v>
      </c>
      <c r="B2678" s="472">
        <f t="shared" si="461"/>
        <v>64</v>
      </c>
      <c r="C2678" s="481" t="s">
        <v>1603</v>
      </c>
      <c r="D2678" s="472">
        <v>40784</v>
      </c>
      <c r="E2678" s="287" t="e">
        <f>VLOOKUP(D2678,'[1]2023-2025'!$A:$G,7,0)</f>
        <v>#N/A</v>
      </c>
      <c r="F2678" s="287"/>
      <c r="G2678" s="287" t="s">
        <v>1899</v>
      </c>
      <c r="H2678" s="288" t="e">
        <f>INDEX('[1]2023-2025'!$AK:$AK,MATCH(D2678,'[1]2023-2025'!$A:$A,0))</f>
        <v>#N/A</v>
      </c>
      <c r="I2678" s="288" t="e">
        <v>#N/A</v>
      </c>
      <c r="J2678" s="288" t="e">
        <f>VLOOKUP(D2678,[1]Лист3!$A:$AK,37,0)</f>
        <v>#N/A</v>
      </c>
      <c r="K2678" s="289" t="e">
        <f>INDEX('[1]2023-2025'!$G:$G,MATCH(D2678,'[1]2023-2025'!$A:$A,0))</f>
        <v>#N/A</v>
      </c>
      <c r="L2678" s="289"/>
      <c r="M2678" s="289"/>
      <c r="N2678" s="289"/>
      <c r="O2678" s="289" t="e">
        <v>#N/A</v>
      </c>
      <c r="P2678" s="289" t="e">
        <v>#N/A</v>
      </c>
      <c r="Q2678" s="474">
        <f t="shared" si="462"/>
        <v>2631200</v>
      </c>
      <c r="R2678" s="474">
        <f t="shared" si="463"/>
        <v>2600000</v>
      </c>
      <c r="S2678" s="290">
        <v>0</v>
      </c>
      <c r="T2678" s="475">
        <v>0</v>
      </c>
      <c r="U2678" s="474">
        <v>0</v>
      </c>
      <c r="V2678" s="474">
        <v>0</v>
      </c>
      <c r="W2678" s="474">
        <v>0</v>
      </c>
      <c r="X2678" s="474">
        <v>600000</v>
      </c>
      <c r="Y2678" s="474">
        <v>0</v>
      </c>
      <c r="Z2678" s="474">
        <v>0</v>
      </c>
      <c r="AA2678" s="474">
        <v>0</v>
      </c>
      <c r="AB2678" s="474">
        <v>0</v>
      </c>
      <c r="AC2678" s="474">
        <v>0</v>
      </c>
      <c r="AD2678" s="474">
        <v>0</v>
      </c>
      <c r="AE2678" s="474">
        <v>0</v>
      </c>
      <c r="AF2678" s="474">
        <v>2000000</v>
      </c>
      <c r="AG2678" s="476">
        <v>0</v>
      </c>
      <c r="AH2678" s="476">
        <v>0</v>
      </c>
      <c r="AI2678" s="476">
        <v>0</v>
      </c>
      <c r="AJ2678" s="476">
        <v>31200</v>
      </c>
      <c r="AK2678" s="175"/>
      <c r="AL2678" s="175">
        <v>10228864.52</v>
      </c>
      <c r="AM2678" s="175">
        <v>10491009.539999999</v>
      </c>
      <c r="AN2678" s="175">
        <v>262145.02000000048</v>
      </c>
    </row>
    <row r="2679" spans="1:40" s="105" customFormat="1" ht="20.3" customHeight="1" x14ac:dyDescent="0.35">
      <c r="A2679" s="256">
        <v>2025</v>
      </c>
      <c r="B2679" s="472">
        <f t="shared" si="461"/>
        <v>65</v>
      </c>
      <c r="C2679" s="481" t="s">
        <v>1604</v>
      </c>
      <c r="D2679" s="472">
        <v>40806</v>
      </c>
      <c r="E2679" s="287" t="e">
        <f>VLOOKUP(D2679,'[1]2023-2025'!$A:$G,7,0)</f>
        <v>#N/A</v>
      </c>
      <c r="F2679" s="287"/>
      <c r="G2679" s="287" t="s">
        <v>1899</v>
      </c>
      <c r="H2679" s="288" t="e">
        <f>INDEX('[1]2023-2025'!$AK:$AK,MATCH(D2679,'[1]2023-2025'!$A:$A,0))</f>
        <v>#N/A</v>
      </c>
      <c r="I2679" s="288" t="e">
        <v>#N/A</v>
      </c>
      <c r="J2679" s="288" t="e">
        <f>VLOOKUP(D2679,[1]Лист3!$A:$AK,37,0)</f>
        <v>#N/A</v>
      </c>
      <c r="K2679" s="289" t="e">
        <f>INDEX('[1]2023-2025'!$G:$G,MATCH(D2679,'[1]2023-2025'!$A:$A,0))</f>
        <v>#N/A</v>
      </c>
      <c r="L2679" s="289"/>
      <c r="M2679" s="289"/>
      <c r="N2679" s="289"/>
      <c r="O2679" s="289" t="e">
        <v>#N/A</v>
      </c>
      <c r="P2679" s="289" t="e">
        <v>#N/A</v>
      </c>
      <c r="Q2679" s="474">
        <f t="shared" si="462"/>
        <v>113260.2</v>
      </c>
      <c r="R2679" s="474">
        <f t="shared" si="463"/>
        <v>113260.2</v>
      </c>
      <c r="S2679" s="290">
        <v>0</v>
      </c>
      <c r="T2679" s="475">
        <v>0</v>
      </c>
      <c r="U2679" s="474">
        <v>0</v>
      </c>
      <c r="V2679" s="474">
        <v>0</v>
      </c>
      <c r="W2679" s="474">
        <v>0</v>
      </c>
      <c r="X2679" s="474">
        <v>0</v>
      </c>
      <c r="Y2679" s="474">
        <v>0</v>
      </c>
      <c r="Z2679" s="474">
        <v>0</v>
      </c>
      <c r="AA2679" s="474">
        <v>0</v>
      </c>
      <c r="AB2679" s="474">
        <v>0</v>
      </c>
      <c r="AC2679" s="474">
        <v>0</v>
      </c>
      <c r="AD2679" s="474">
        <v>0</v>
      </c>
      <c r="AE2679" s="474">
        <v>0</v>
      </c>
      <c r="AF2679" s="474">
        <v>0</v>
      </c>
      <c r="AG2679" s="476">
        <v>113260.2</v>
      </c>
      <c r="AH2679" s="476">
        <v>0</v>
      </c>
      <c r="AI2679" s="476">
        <v>0</v>
      </c>
      <c r="AJ2679" s="476">
        <v>0</v>
      </c>
      <c r="AK2679" s="175"/>
      <c r="AL2679" s="175">
        <v>5423700.8200000003</v>
      </c>
      <c r="AM2679" s="175">
        <v>13045846.41</v>
      </c>
      <c r="AN2679" s="175">
        <v>7622145.5899999999</v>
      </c>
    </row>
    <row r="2680" spans="1:40" s="105" customFormat="1" ht="20.3" customHeight="1" x14ac:dyDescent="0.35">
      <c r="A2680" s="256">
        <v>2025</v>
      </c>
      <c r="B2680" s="472">
        <f t="shared" si="461"/>
        <v>66</v>
      </c>
      <c r="C2680" s="481" t="s">
        <v>1605</v>
      </c>
      <c r="D2680" s="472">
        <v>40814</v>
      </c>
      <c r="E2680" s="287" t="e">
        <f>VLOOKUP(D2680,'[1]2023-2025'!$A:$G,7,0)</f>
        <v>#N/A</v>
      </c>
      <c r="F2680" s="287"/>
      <c r="G2680" s="287" t="s">
        <v>1899</v>
      </c>
      <c r="H2680" s="288" t="e">
        <f>INDEX('[1]2023-2025'!$AK:$AK,MATCH(D2680,'[1]2023-2025'!$A:$A,0))</f>
        <v>#N/A</v>
      </c>
      <c r="I2680" s="288" t="e">
        <v>#N/A</v>
      </c>
      <c r="J2680" s="288" t="e">
        <f>VLOOKUP(D2680,[1]Лист3!$A:$AK,37,0)</f>
        <v>#N/A</v>
      </c>
      <c r="K2680" s="289" t="e">
        <f>INDEX('[1]2023-2025'!$G:$G,MATCH(D2680,'[1]2023-2025'!$A:$A,0))</f>
        <v>#N/A</v>
      </c>
      <c r="L2680" s="289"/>
      <c r="M2680" s="289"/>
      <c r="N2680" s="289"/>
      <c r="O2680" s="289" t="e">
        <v>#N/A</v>
      </c>
      <c r="P2680" s="289" t="e">
        <v>#N/A</v>
      </c>
      <c r="Q2680" s="474">
        <f t="shared" si="462"/>
        <v>5082467.95</v>
      </c>
      <c r="R2680" s="474">
        <f t="shared" si="463"/>
        <v>5045267.95</v>
      </c>
      <c r="S2680" s="290">
        <v>0</v>
      </c>
      <c r="T2680" s="475">
        <v>0</v>
      </c>
      <c r="U2680" s="474">
        <v>0</v>
      </c>
      <c r="V2680" s="474">
        <v>0</v>
      </c>
      <c r="W2680" s="474">
        <v>0</v>
      </c>
      <c r="X2680" s="474">
        <v>600000</v>
      </c>
      <c r="Y2680" s="474">
        <v>0</v>
      </c>
      <c r="Z2680" s="474">
        <v>0</v>
      </c>
      <c r="AA2680" s="474">
        <v>0</v>
      </c>
      <c r="AB2680" s="474">
        <v>0</v>
      </c>
      <c r="AC2680" s="474">
        <v>2500000</v>
      </c>
      <c r="AD2680" s="474">
        <v>0</v>
      </c>
      <c r="AE2680" s="474">
        <v>0</v>
      </c>
      <c r="AF2680" s="474">
        <v>1945267.95</v>
      </c>
      <c r="AG2680" s="476">
        <v>0</v>
      </c>
      <c r="AH2680" s="476">
        <v>0</v>
      </c>
      <c r="AI2680" s="476">
        <v>0</v>
      </c>
      <c r="AJ2680" s="476">
        <v>37200</v>
      </c>
      <c r="AK2680" s="175"/>
      <c r="AL2680" s="175">
        <v>10241485.860000001</v>
      </c>
      <c r="AM2680" s="175">
        <v>17759366.550000001</v>
      </c>
      <c r="AN2680" s="175">
        <v>7517880.6899999995</v>
      </c>
    </row>
    <row r="2681" spans="1:40" s="105" customFormat="1" ht="22.75" customHeight="1" x14ac:dyDescent="0.35">
      <c r="A2681" s="256">
        <v>2025</v>
      </c>
      <c r="B2681" s="472">
        <f>B2680+1</f>
        <v>67</v>
      </c>
      <c r="C2681" s="481" t="s">
        <v>1606</v>
      </c>
      <c r="D2681" s="472">
        <v>40875</v>
      </c>
      <c r="E2681" s="287" t="e">
        <f>VLOOKUP(D2681,'[1]2023-2025'!$A:$G,7,0)</f>
        <v>#N/A</v>
      </c>
      <c r="F2681" s="287"/>
      <c r="G2681" s="287" t="s">
        <v>1899</v>
      </c>
      <c r="H2681" s="288" t="e">
        <f>INDEX('[1]2023-2025'!$AK:$AK,MATCH(D2681,'[1]2023-2025'!$A:$A,0))</f>
        <v>#N/A</v>
      </c>
      <c r="I2681" s="288" t="e">
        <v>#N/A</v>
      </c>
      <c r="J2681" s="288" t="e">
        <f>VLOOKUP(D2681,[1]Лист3!$A:$AK,37,0)</f>
        <v>#N/A</v>
      </c>
      <c r="K2681" s="289" t="e">
        <f>INDEX('[1]2023-2025'!$G:$G,MATCH(D2681,'[1]2023-2025'!$A:$A,0))</f>
        <v>#N/A</v>
      </c>
      <c r="L2681" s="289"/>
      <c r="M2681" s="289"/>
      <c r="N2681" s="289"/>
      <c r="O2681" s="289" t="e">
        <v>#N/A</v>
      </c>
      <c r="P2681" s="289" t="e">
        <v>#N/A</v>
      </c>
      <c r="Q2681" s="474">
        <f t="shared" si="462"/>
        <v>506126.68</v>
      </c>
      <c r="R2681" s="474">
        <f t="shared" si="463"/>
        <v>500000</v>
      </c>
      <c r="S2681" s="290">
        <v>0</v>
      </c>
      <c r="T2681" s="475">
        <v>0</v>
      </c>
      <c r="U2681" s="474">
        <v>0</v>
      </c>
      <c r="V2681" s="474">
        <v>0</v>
      </c>
      <c r="W2681" s="474">
        <v>500000</v>
      </c>
      <c r="X2681" s="474">
        <v>0</v>
      </c>
      <c r="Y2681" s="474">
        <v>0</v>
      </c>
      <c r="Z2681" s="474">
        <v>0</v>
      </c>
      <c r="AA2681" s="474">
        <v>0</v>
      </c>
      <c r="AB2681" s="474">
        <v>0</v>
      </c>
      <c r="AC2681" s="474">
        <v>0</v>
      </c>
      <c r="AD2681" s="474">
        <v>0</v>
      </c>
      <c r="AE2681" s="474">
        <v>0</v>
      </c>
      <c r="AF2681" s="474">
        <v>0</v>
      </c>
      <c r="AG2681" s="476">
        <v>0</v>
      </c>
      <c r="AH2681" s="476">
        <v>0</v>
      </c>
      <c r="AI2681" s="476">
        <v>0</v>
      </c>
      <c r="AJ2681" s="476">
        <v>6126.68</v>
      </c>
      <c r="AK2681" s="175"/>
      <c r="AL2681" s="175">
        <v>10090268.24</v>
      </c>
      <c r="AM2681" s="175">
        <v>17512400.670000002</v>
      </c>
      <c r="AN2681" s="175">
        <v>7422132.4300000016</v>
      </c>
    </row>
    <row r="2682" spans="1:40" s="105" customFormat="1" ht="22.75" customHeight="1" x14ac:dyDescent="0.35">
      <c r="A2682" s="256">
        <v>2025</v>
      </c>
      <c r="B2682" s="472">
        <f t="shared" si="461"/>
        <v>68</v>
      </c>
      <c r="C2682" s="481" t="s">
        <v>1607</v>
      </c>
      <c r="D2682" s="472">
        <v>40894</v>
      </c>
      <c r="E2682" s="287" t="e">
        <f>VLOOKUP(D2682,'[1]2023-2025'!$A:$G,7,0)</f>
        <v>#N/A</v>
      </c>
      <c r="F2682" s="287"/>
      <c r="G2682" s="287" t="s">
        <v>1899</v>
      </c>
      <c r="H2682" s="288" t="e">
        <f>INDEX('[1]2023-2025'!$AK:$AK,MATCH(D2682,'[1]2023-2025'!$A:$A,0))</f>
        <v>#N/A</v>
      </c>
      <c r="I2682" s="288" t="e">
        <v>#N/A</v>
      </c>
      <c r="J2682" s="288" t="e">
        <f>VLOOKUP(D2682,[1]Лист3!$A:$AK,37,0)</f>
        <v>#N/A</v>
      </c>
      <c r="K2682" s="289" t="e">
        <f>INDEX('[1]2023-2025'!$G:$G,MATCH(D2682,'[1]2023-2025'!$A:$A,0))</f>
        <v>#N/A</v>
      </c>
      <c r="L2682" s="289"/>
      <c r="M2682" s="289"/>
      <c r="N2682" s="289"/>
      <c r="O2682" s="289" t="e">
        <v>#N/A</v>
      </c>
      <c r="P2682" s="289" t="e">
        <v>#N/A</v>
      </c>
      <c r="Q2682" s="474">
        <f t="shared" ref="Q2682:Q2693" si="464">SUM(S2682:AJ2682)</f>
        <v>128449.2</v>
      </c>
      <c r="R2682" s="474">
        <f t="shared" ref="R2682:R2690" si="465">SUM(S2682:AI2682)</f>
        <v>128449.2</v>
      </c>
      <c r="S2682" s="290">
        <v>0</v>
      </c>
      <c r="T2682" s="475">
        <v>0</v>
      </c>
      <c r="U2682" s="474">
        <v>0</v>
      </c>
      <c r="V2682" s="474">
        <v>0</v>
      </c>
      <c r="W2682" s="474">
        <v>0</v>
      </c>
      <c r="X2682" s="474">
        <v>0</v>
      </c>
      <c r="Y2682" s="474">
        <v>0</v>
      </c>
      <c r="Z2682" s="474">
        <v>0</v>
      </c>
      <c r="AA2682" s="474">
        <v>0</v>
      </c>
      <c r="AB2682" s="474">
        <v>0</v>
      </c>
      <c r="AC2682" s="474">
        <v>0</v>
      </c>
      <c r="AD2682" s="474">
        <v>0</v>
      </c>
      <c r="AE2682" s="474">
        <v>0</v>
      </c>
      <c r="AF2682" s="474">
        <v>0</v>
      </c>
      <c r="AG2682" s="476">
        <v>128449.2</v>
      </c>
      <c r="AH2682" s="476">
        <v>0</v>
      </c>
      <c r="AI2682" s="476">
        <v>0</v>
      </c>
      <c r="AJ2682" s="476">
        <v>0</v>
      </c>
      <c r="AK2682" s="175"/>
      <c r="AL2682" s="175">
        <v>4859414.5200000014</v>
      </c>
      <c r="AM2682" s="175">
        <v>14175841.220000001</v>
      </c>
      <c r="AN2682" s="175">
        <v>9316426.6999999993</v>
      </c>
    </row>
    <row r="2683" spans="1:40" s="105" customFormat="1" ht="22.75" customHeight="1" x14ac:dyDescent="0.35">
      <c r="A2683" s="256">
        <v>2025</v>
      </c>
      <c r="B2683" s="472">
        <f t="shared" ref="B2683:B2777" si="466">B2682+1</f>
        <v>69</v>
      </c>
      <c r="C2683" s="481" t="s">
        <v>1608</v>
      </c>
      <c r="D2683" s="472">
        <v>40883</v>
      </c>
      <c r="E2683" s="287" t="e">
        <f>VLOOKUP(D2683,'[1]2023-2025'!$A:$G,7,0)</f>
        <v>#N/A</v>
      </c>
      <c r="F2683" s="287"/>
      <c r="G2683" s="287" t="s">
        <v>1899</v>
      </c>
      <c r="H2683" s="288" t="e">
        <f>INDEX('[1]2023-2025'!$AK:$AK,MATCH(D2683,'[1]2023-2025'!$A:$A,0))</f>
        <v>#N/A</v>
      </c>
      <c r="I2683" s="288" t="e">
        <v>#N/A</v>
      </c>
      <c r="J2683" s="288" t="e">
        <f>VLOOKUP(D2683,[1]Лист3!$A:$AK,37,0)</f>
        <v>#N/A</v>
      </c>
      <c r="K2683" s="289" t="e">
        <f>INDEX('[1]2023-2025'!$G:$G,MATCH(D2683,'[1]2023-2025'!$A:$A,0))</f>
        <v>#N/A</v>
      </c>
      <c r="L2683" s="289"/>
      <c r="M2683" s="289"/>
      <c r="N2683" s="289"/>
      <c r="O2683" s="289" t="e">
        <v>#N/A</v>
      </c>
      <c r="P2683" s="289" t="e">
        <v>#N/A</v>
      </c>
      <c r="Q2683" s="474">
        <f t="shared" si="464"/>
        <v>2291438.91</v>
      </c>
      <c r="R2683" s="474">
        <f t="shared" si="465"/>
        <v>2264267.7000000002</v>
      </c>
      <c r="S2683" s="290">
        <v>0</v>
      </c>
      <c r="T2683" s="475">
        <v>0</v>
      </c>
      <c r="U2683" s="474">
        <v>0</v>
      </c>
      <c r="V2683" s="474">
        <v>0</v>
      </c>
      <c r="W2683" s="474">
        <v>0</v>
      </c>
      <c r="X2683" s="474">
        <v>0</v>
      </c>
      <c r="Y2683" s="474">
        <v>0</v>
      </c>
      <c r="Z2683" s="474">
        <v>0</v>
      </c>
      <c r="AA2683" s="474">
        <v>0</v>
      </c>
      <c r="AB2683" s="474">
        <v>0</v>
      </c>
      <c r="AC2683" s="474">
        <v>0</v>
      </c>
      <c r="AD2683" s="474">
        <v>0</v>
      </c>
      <c r="AE2683" s="474">
        <v>0</v>
      </c>
      <c r="AF2683" s="474">
        <v>2264267.7000000002</v>
      </c>
      <c r="AG2683" s="476">
        <v>0</v>
      </c>
      <c r="AH2683" s="476">
        <v>0</v>
      </c>
      <c r="AI2683" s="476">
        <v>0</v>
      </c>
      <c r="AJ2683" s="474">
        <v>27171.21</v>
      </c>
      <c r="AK2683" s="175"/>
      <c r="AL2683" s="175">
        <v>7676559.0600000005</v>
      </c>
      <c r="AM2683" s="175">
        <v>17644451.699999999</v>
      </c>
      <c r="AN2683" s="175">
        <v>9967892.6399999987</v>
      </c>
    </row>
    <row r="2684" spans="1:40" s="105" customFormat="1" ht="22.75" customHeight="1" x14ac:dyDescent="0.35">
      <c r="A2684" s="256">
        <v>2025</v>
      </c>
      <c r="B2684" s="472">
        <f t="shared" si="466"/>
        <v>70</v>
      </c>
      <c r="C2684" s="481" t="s">
        <v>1609</v>
      </c>
      <c r="D2684" s="472">
        <v>40891</v>
      </c>
      <c r="E2684" s="287" t="e">
        <f>VLOOKUP(D2684,'[1]2023-2025'!$A:$G,7,0)</f>
        <v>#N/A</v>
      </c>
      <c r="F2684" s="287"/>
      <c r="G2684" s="287" t="s">
        <v>1899</v>
      </c>
      <c r="H2684" s="288" t="e">
        <f>INDEX('[1]2023-2025'!$AK:$AK,MATCH(D2684,'[1]2023-2025'!$A:$A,0))</f>
        <v>#N/A</v>
      </c>
      <c r="I2684" s="288" t="e">
        <v>#N/A</v>
      </c>
      <c r="J2684" s="288" t="e">
        <f>VLOOKUP(D2684,[1]Лист3!$A:$AK,37,0)</f>
        <v>#N/A</v>
      </c>
      <c r="K2684" s="289" t="e">
        <f>INDEX('[1]2023-2025'!$G:$G,MATCH(D2684,'[1]2023-2025'!$A:$A,0))</f>
        <v>#N/A</v>
      </c>
      <c r="L2684" s="289"/>
      <c r="M2684" s="289"/>
      <c r="N2684" s="289"/>
      <c r="O2684" s="289" t="e">
        <v>#N/A</v>
      </c>
      <c r="P2684" s="289" t="e">
        <v>#N/A</v>
      </c>
      <c r="Q2684" s="474">
        <f t="shared" si="464"/>
        <v>2406268.56</v>
      </c>
      <c r="R2684" s="474">
        <f t="shared" si="465"/>
        <v>2377735.73</v>
      </c>
      <c r="S2684" s="290">
        <v>0</v>
      </c>
      <c r="T2684" s="475">
        <v>0</v>
      </c>
      <c r="U2684" s="474">
        <v>0</v>
      </c>
      <c r="V2684" s="474">
        <v>0</v>
      </c>
      <c r="W2684" s="474">
        <v>0</v>
      </c>
      <c r="X2684" s="474">
        <v>0</v>
      </c>
      <c r="Y2684" s="474">
        <v>0</v>
      </c>
      <c r="Z2684" s="474">
        <v>0</v>
      </c>
      <c r="AA2684" s="474">
        <v>0</v>
      </c>
      <c r="AB2684" s="474">
        <v>0</v>
      </c>
      <c r="AC2684" s="474">
        <v>0</v>
      </c>
      <c r="AD2684" s="474">
        <v>0</v>
      </c>
      <c r="AE2684" s="474">
        <v>0</v>
      </c>
      <c r="AF2684" s="474">
        <v>2377735.73</v>
      </c>
      <c r="AG2684" s="476">
        <v>0</v>
      </c>
      <c r="AH2684" s="476">
        <v>0</v>
      </c>
      <c r="AI2684" s="476">
        <v>0</v>
      </c>
      <c r="AJ2684" s="474">
        <v>28532.83</v>
      </c>
      <c r="AK2684" s="175"/>
      <c r="AL2684" s="175">
        <v>6896112.549999998</v>
      </c>
      <c r="AM2684" s="175">
        <v>14240354.859999999</v>
      </c>
      <c r="AN2684" s="175">
        <v>7344242.3100000015</v>
      </c>
    </row>
    <row r="2685" spans="1:40" s="105" customFormat="1" ht="22.75" customHeight="1" x14ac:dyDescent="0.35">
      <c r="A2685" s="256">
        <v>2025</v>
      </c>
      <c r="B2685" s="472">
        <f t="shared" si="466"/>
        <v>71</v>
      </c>
      <c r="C2685" s="481" t="s">
        <v>1610</v>
      </c>
      <c r="D2685" s="472">
        <v>40898</v>
      </c>
      <c r="E2685" s="287" t="e">
        <f>VLOOKUP(D2685,'[1]2023-2025'!$A:$G,7,0)</f>
        <v>#N/A</v>
      </c>
      <c r="F2685" s="287"/>
      <c r="G2685" s="287" t="s">
        <v>1899</v>
      </c>
      <c r="H2685" s="288" t="e">
        <f>INDEX('[1]2023-2025'!$AK:$AK,MATCH(D2685,'[1]2023-2025'!$A:$A,0))</f>
        <v>#N/A</v>
      </c>
      <c r="I2685" s="288" t="e">
        <v>#N/A</v>
      </c>
      <c r="J2685" s="288" t="e">
        <f>VLOOKUP(D2685,[1]Лист3!$A:$AK,37,0)</f>
        <v>#N/A</v>
      </c>
      <c r="K2685" s="289" t="e">
        <f>INDEX('[1]2023-2025'!$G:$G,MATCH(D2685,'[1]2023-2025'!$A:$A,0))</f>
        <v>#N/A</v>
      </c>
      <c r="L2685" s="289"/>
      <c r="M2685" s="289"/>
      <c r="N2685" s="289"/>
      <c r="O2685" s="289" t="e">
        <v>#N/A</v>
      </c>
      <c r="P2685" s="289" t="e">
        <v>#N/A</v>
      </c>
      <c r="Q2685" s="474">
        <f t="shared" si="464"/>
        <v>100568.4</v>
      </c>
      <c r="R2685" s="474">
        <f t="shared" si="465"/>
        <v>100568.4</v>
      </c>
      <c r="S2685" s="290">
        <v>0</v>
      </c>
      <c r="T2685" s="475">
        <v>0</v>
      </c>
      <c r="U2685" s="474">
        <v>0</v>
      </c>
      <c r="V2685" s="474">
        <v>0</v>
      </c>
      <c r="W2685" s="474">
        <v>0</v>
      </c>
      <c r="X2685" s="474">
        <v>0</v>
      </c>
      <c r="Y2685" s="474">
        <v>0</v>
      </c>
      <c r="Z2685" s="474">
        <v>0</v>
      </c>
      <c r="AA2685" s="474">
        <v>0</v>
      </c>
      <c r="AB2685" s="474">
        <v>0</v>
      </c>
      <c r="AC2685" s="474">
        <v>0</v>
      </c>
      <c r="AD2685" s="474">
        <v>0</v>
      </c>
      <c r="AE2685" s="474">
        <v>0</v>
      </c>
      <c r="AF2685" s="474">
        <v>0</v>
      </c>
      <c r="AG2685" s="476">
        <v>100568.4</v>
      </c>
      <c r="AH2685" s="476">
        <v>0</v>
      </c>
      <c r="AI2685" s="476">
        <v>0</v>
      </c>
      <c r="AJ2685" s="476">
        <v>0</v>
      </c>
      <c r="AK2685" s="175"/>
      <c r="AL2685" s="175">
        <v>4209121.5200000005</v>
      </c>
      <c r="AM2685" s="175">
        <v>10310573.380000001</v>
      </c>
      <c r="AN2685" s="175">
        <v>6101451.8600000003</v>
      </c>
    </row>
    <row r="2686" spans="1:40" s="105" customFormat="1" ht="22.75" customHeight="1" x14ac:dyDescent="0.35">
      <c r="A2686" s="256">
        <v>2025</v>
      </c>
      <c r="B2686" s="472">
        <f t="shared" si="466"/>
        <v>72</v>
      </c>
      <c r="C2686" s="481" t="s">
        <v>1611</v>
      </c>
      <c r="D2686" s="472">
        <v>40899</v>
      </c>
      <c r="E2686" s="287" t="e">
        <f>VLOOKUP(D2686,'[1]2023-2025'!$A:$G,7,0)</f>
        <v>#N/A</v>
      </c>
      <c r="F2686" s="287"/>
      <c r="G2686" s="287" t="s">
        <v>1899</v>
      </c>
      <c r="H2686" s="288" t="e">
        <f>INDEX('[1]2023-2025'!$AK:$AK,MATCH(D2686,'[1]2023-2025'!$A:$A,0))</f>
        <v>#N/A</v>
      </c>
      <c r="I2686" s="288" t="e">
        <v>#N/A</v>
      </c>
      <c r="J2686" s="288" t="e">
        <f>VLOOKUP(D2686,[1]Лист3!$A:$AK,37,0)</f>
        <v>#N/A</v>
      </c>
      <c r="K2686" s="289" t="e">
        <f>INDEX('[1]2023-2025'!$G:$G,MATCH(D2686,'[1]2023-2025'!$A:$A,0))</f>
        <v>#N/A</v>
      </c>
      <c r="L2686" s="289"/>
      <c r="M2686" s="289"/>
      <c r="N2686" s="289"/>
      <c r="O2686" s="289" t="e">
        <v>#N/A</v>
      </c>
      <c r="P2686" s="289" t="e">
        <v>#N/A</v>
      </c>
      <c r="Q2686" s="474">
        <f t="shared" si="464"/>
        <v>106399.2</v>
      </c>
      <c r="R2686" s="474">
        <f t="shared" si="465"/>
        <v>106399.2</v>
      </c>
      <c r="S2686" s="290">
        <v>0</v>
      </c>
      <c r="T2686" s="475">
        <v>0</v>
      </c>
      <c r="U2686" s="474">
        <v>0</v>
      </c>
      <c r="V2686" s="474">
        <v>0</v>
      </c>
      <c r="W2686" s="474">
        <v>0</v>
      </c>
      <c r="X2686" s="474">
        <v>0</v>
      </c>
      <c r="Y2686" s="474">
        <v>0</v>
      </c>
      <c r="Z2686" s="474">
        <v>0</v>
      </c>
      <c r="AA2686" s="474">
        <v>0</v>
      </c>
      <c r="AB2686" s="474">
        <v>0</v>
      </c>
      <c r="AC2686" s="474">
        <v>0</v>
      </c>
      <c r="AD2686" s="474">
        <v>0</v>
      </c>
      <c r="AE2686" s="474">
        <v>0</v>
      </c>
      <c r="AF2686" s="474">
        <v>0</v>
      </c>
      <c r="AG2686" s="476">
        <v>106399.2</v>
      </c>
      <c r="AH2686" s="476">
        <v>0</v>
      </c>
      <c r="AI2686" s="476">
        <v>0</v>
      </c>
      <c r="AJ2686" s="474">
        <v>0</v>
      </c>
      <c r="AK2686" s="175"/>
      <c r="AL2686" s="175">
        <v>4497560.7899999991</v>
      </c>
      <c r="AM2686" s="175">
        <v>14000444.939999999</v>
      </c>
      <c r="AN2686" s="175">
        <v>9502884.1500000004</v>
      </c>
    </row>
    <row r="2687" spans="1:40" s="105" customFormat="1" ht="22.75" customHeight="1" x14ac:dyDescent="0.35">
      <c r="A2687" s="256">
        <v>2025</v>
      </c>
      <c r="B2687" s="472">
        <f t="shared" si="466"/>
        <v>73</v>
      </c>
      <c r="C2687" s="481" t="s">
        <v>1612</v>
      </c>
      <c r="D2687" s="472">
        <v>39537</v>
      </c>
      <c r="E2687" s="287" t="e">
        <f>VLOOKUP(D2687,'[1]2023-2025'!$A:$G,7,0)</f>
        <v>#N/A</v>
      </c>
      <c r="F2687" s="287"/>
      <c r="G2687" s="287" t="s">
        <v>1899</v>
      </c>
      <c r="H2687" s="288" t="e">
        <f>INDEX('[1]2023-2025'!$AK:$AK,MATCH(D2687,'[1]2023-2025'!$A:$A,0))</f>
        <v>#N/A</v>
      </c>
      <c r="I2687" s="288" t="e">
        <v>#N/A</v>
      </c>
      <c r="J2687" s="288" t="e">
        <f>VLOOKUP(D2687,[1]Лист3!$A:$AK,37,0)</f>
        <v>#N/A</v>
      </c>
      <c r="K2687" s="289" t="e">
        <f>INDEX('[1]2023-2025'!$G:$G,MATCH(D2687,'[1]2023-2025'!$A:$A,0))</f>
        <v>#N/A</v>
      </c>
      <c r="L2687" s="289"/>
      <c r="M2687" s="289"/>
      <c r="N2687" s="289"/>
      <c r="O2687" s="289" t="e">
        <v>#N/A</v>
      </c>
      <c r="P2687" s="289" t="e">
        <v>#N/A</v>
      </c>
      <c r="Q2687" s="474">
        <f t="shared" si="464"/>
        <v>2530000</v>
      </c>
      <c r="R2687" s="474">
        <f t="shared" si="465"/>
        <v>2500000</v>
      </c>
      <c r="S2687" s="290">
        <v>0</v>
      </c>
      <c r="T2687" s="475">
        <v>0</v>
      </c>
      <c r="U2687" s="474">
        <v>0</v>
      </c>
      <c r="V2687" s="474">
        <v>0</v>
      </c>
      <c r="W2687" s="474">
        <v>0</v>
      </c>
      <c r="X2687" s="474">
        <v>0</v>
      </c>
      <c r="Y2687" s="474">
        <v>0</v>
      </c>
      <c r="Z2687" s="474">
        <v>0</v>
      </c>
      <c r="AA2687" s="474">
        <v>0</v>
      </c>
      <c r="AB2687" s="474">
        <v>0</v>
      </c>
      <c r="AC2687" s="474">
        <v>0</v>
      </c>
      <c r="AD2687" s="474">
        <v>0</v>
      </c>
      <c r="AE2687" s="474">
        <v>0</v>
      </c>
      <c r="AF2687" s="474">
        <v>2500000</v>
      </c>
      <c r="AG2687" s="476">
        <v>0</v>
      </c>
      <c r="AH2687" s="476">
        <v>0</v>
      </c>
      <c r="AI2687" s="476">
        <v>0</v>
      </c>
      <c r="AJ2687" s="474">
        <v>30000</v>
      </c>
      <c r="AK2687" s="175"/>
      <c r="AL2687" s="175">
        <v>13834055.620000001</v>
      </c>
      <c r="AM2687" s="175">
        <v>17980627.850000001</v>
      </c>
      <c r="AN2687" s="175">
        <v>4146572.2300000014</v>
      </c>
    </row>
    <row r="2688" spans="1:40" s="84" customFormat="1" ht="22.75" customHeight="1" x14ac:dyDescent="0.35">
      <c r="A2688" s="256">
        <v>2025</v>
      </c>
      <c r="B2688" s="472">
        <f t="shared" si="466"/>
        <v>74</v>
      </c>
      <c r="C2688" s="481" t="s">
        <v>1641</v>
      </c>
      <c r="D2688" s="472">
        <v>39464</v>
      </c>
      <c r="E2688" s="287" t="e">
        <f>VLOOKUP(D2688,'[1]2023-2025'!$A:$G,7,0)</f>
        <v>#N/A</v>
      </c>
      <c r="F2688" s="287"/>
      <c r="G2688" s="287" t="s">
        <v>1900</v>
      </c>
      <c r="H2688" s="288" t="e">
        <f>INDEX('[1]2023-2025'!$AK:$AK,MATCH(D2688,'[1]2023-2025'!$A:$A,0))</f>
        <v>#N/A</v>
      </c>
      <c r="I2688" s="288" t="e">
        <v>#N/A</v>
      </c>
      <c r="J2688" s="288" t="e">
        <f>VLOOKUP(D2688,[1]Лист3!$A:$AK,37,0)</f>
        <v>#N/A</v>
      </c>
      <c r="K2688" s="289" t="e">
        <f>INDEX('[1]2023-2025'!$G:$G,MATCH(D2688,'[1]2023-2025'!$A:$A,0))</f>
        <v>#N/A</v>
      </c>
      <c r="L2688" s="289"/>
      <c r="M2688" s="289"/>
      <c r="N2688" s="289"/>
      <c r="O2688" s="289" t="e">
        <v>#N/A</v>
      </c>
      <c r="P2688" s="289" t="e">
        <v>#N/A</v>
      </c>
      <c r="Q2688" s="474">
        <f t="shared" si="464"/>
        <v>1000000</v>
      </c>
      <c r="R2688" s="474">
        <f t="shared" si="465"/>
        <v>1000000</v>
      </c>
      <c r="S2688" s="290">
        <v>500000</v>
      </c>
      <c r="T2688" s="475">
        <v>0</v>
      </c>
      <c r="U2688" s="474">
        <v>0</v>
      </c>
      <c r="V2688" s="474">
        <v>0</v>
      </c>
      <c r="W2688" s="474">
        <v>0</v>
      </c>
      <c r="X2688" s="474">
        <v>0</v>
      </c>
      <c r="Y2688" s="474">
        <v>0</v>
      </c>
      <c r="Z2688" s="474">
        <v>0</v>
      </c>
      <c r="AA2688" s="474">
        <v>500000</v>
      </c>
      <c r="AB2688" s="474">
        <v>0</v>
      </c>
      <c r="AC2688" s="474">
        <v>0</v>
      </c>
      <c r="AD2688" s="474">
        <v>0</v>
      </c>
      <c r="AE2688" s="474">
        <v>0</v>
      </c>
      <c r="AF2688" s="474">
        <v>0</v>
      </c>
      <c r="AG2688" s="474">
        <v>0</v>
      </c>
      <c r="AH2688" s="476">
        <v>0</v>
      </c>
      <c r="AI2688" s="476">
        <v>0</v>
      </c>
      <c r="AJ2688" s="476">
        <v>0</v>
      </c>
      <c r="AK2688" s="175"/>
      <c r="AL2688" s="175">
        <v>22282873.91</v>
      </c>
      <c r="AM2688" s="175">
        <v>22282873.91</v>
      </c>
      <c r="AN2688" s="175">
        <v>0</v>
      </c>
    </row>
    <row r="2689" spans="1:40" s="128" customFormat="1" ht="22.75" customHeight="1" x14ac:dyDescent="0.35">
      <c r="A2689" s="256">
        <v>2025</v>
      </c>
      <c r="B2689" s="472">
        <f t="shared" si="466"/>
        <v>75</v>
      </c>
      <c r="C2689" s="473" t="s">
        <v>2301</v>
      </c>
      <c r="D2689" s="472">
        <v>40892</v>
      </c>
      <c r="E2689" s="287">
        <f>VLOOKUP(D2689,'[1]2023-2025'!$A:$G,7,0)</f>
        <v>2024</v>
      </c>
      <c r="F2689" s="287" t="e">
        <f>VLOOKUP(D2689,[2]Лист1!$C:$F,4,0)</f>
        <v>#REF!</v>
      </c>
      <c r="G2689" s="287"/>
      <c r="H2689" s="288">
        <f>INDEX('[1]2023-2025'!$AK:$AK,MATCH(D2689,'[1]2023-2025'!$A:$A,0))</f>
        <v>0</v>
      </c>
      <c r="I2689" s="288" t="e">
        <v>#N/A</v>
      </c>
      <c r="J2689" s="288" t="e">
        <f>VLOOKUP(D2689,[1]Лист3!$A:$AK,37,0)</f>
        <v>#N/A</v>
      </c>
      <c r="K2689" s="289">
        <f>INDEX('[1]2023-2025'!$G:$G,MATCH(D2689,'[1]2023-2025'!$A:$A,0))</f>
        <v>2024</v>
      </c>
      <c r="L2689" s="289"/>
      <c r="M2689" s="289"/>
      <c r="N2689" s="289"/>
      <c r="O2689" s="289">
        <v>0</v>
      </c>
      <c r="P2689" s="289">
        <v>0</v>
      </c>
      <c r="Q2689" s="474">
        <f t="shared" si="464"/>
        <v>211836</v>
      </c>
      <c r="R2689" s="474">
        <f t="shared" si="465"/>
        <v>211836</v>
      </c>
      <c r="S2689" s="290">
        <v>0</v>
      </c>
      <c r="T2689" s="475">
        <v>0</v>
      </c>
      <c r="U2689" s="474">
        <v>0</v>
      </c>
      <c r="V2689" s="474">
        <v>0</v>
      </c>
      <c r="W2689" s="474">
        <v>0</v>
      </c>
      <c r="X2689" s="474">
        <v>0</v>
      </c>
      <c r="Y2689" s="474">
        <v>0</v>
      </c>
      <c r="Z2689" s="474">
        <v>0</v>
      </c>
      <c r="AA2689" s="474">
        <v>0</v>
      </c>
      <c r="AB2689" s="474">
        <v>0</v>
      </c>
      <c r="AC2689" s="474">
        <v>0</v>
      </c>
      <c r="AD2689" s="474">
        <v>0</v>
      </c>
      <c r="AE2689" s="474">
        <v>0</v>
      </c>
      <c r="AF2689" s="474">
        <v>0</v>
      </c>
      <c r="AG2689" s="476">
        <v>0</v>
      </c>
      <c r="AH2689" s="476">
        <v>211836</v>
      </c>
      <c r="AI2689" s="476">
        <v>0</v>
      </c>
      <c r="AJ2689" s="476">
        <v>0</v>
      </c>
      <c r="AK2689" s="175"/>
      <c r="AL2689" s="175">
        <v>9459801.0299999993</v>
      </c>
      <c r="AM2689" s="175">
        <v>9459801.0299999993</v>
      </c>
      <c r="AN2689" s="175">
        <v>0</v>
      </c>
    </row>
    <row r="2690" spans="1:40" s="128" customFormat="1" ht="22.75" customHeight="1" x14ac:dyDescent="0.35">
      <c r="A2690" s="256">
        <v>2025</v>
      </c>
      <c r="B2690" s="472">
        <f t="shared" si="466"/>
        <v>76</v>
      </c>
      <c r="C2690" s="473" t="s">
        <v>2302</v>
      </c>
      <c r="D2690" s="472">
        <v>40893</v>
      </c>
      <c r="E2690" s="287">
        <f>VLOOKUP(D2690,'[1]2023-2025'!$A:$G,7,0)</f>
        <v>2024</v>
      </c>
      <c r="F2690" s="287" t="e">
        <f>VLOOKUP(D2690,[2]Лист1!$C:$F,4,0)</f>
        <v>#REF!</v>
      </c>
      <c r="G2690" s="287"/>
      <c r="H2690" s="288">
        <f>INDEX('[1]2023-2025'!$AK:$AK,MATCH(D2690,'[1]2023-2025'!$A:$A,0))</f>
        <v>0</v>
      </c>
      <c r="I2690" s="288" t="e">
        <v>#N/A</v>
      </c>
      <c r="J2690" s="288" t="e">
        <f>VLOOKUP(D2690,[1]Лист3!$A:$AK,37,0)</f>
        <v>#N/A</v>
      </c>
      <c r="K2690" s="289">
        <f>INDEX('[1]2023-2025'!$G:$G,MATCH(D2690,'[1]2023-2025'!$A:$A,0))</f>
        <v>2024</v>
      </c>
      <c r="L2690" s="289"/>
      <c r="M2690" s="289"/>
      <c r="N2690" s="289"/>
      <c r="O2690" s="289">
        <v>0</v>
      </c>
      <c r="P2690" s="289">
        <v>0</v>
      </c>
      <c r="Q2690" s="474">
        <f t="shared" si="464"/>
        <v>211836</v>
      </c>
      <c r="R2690" s="474">
        <f t="shared" si="465"/>
        <v>211836</v>
      </c>
      <c r="S2690" s="290">
        <v>0</v>
      </c>
      <c r="T2690" s="475">
        <v>0</v>
      </c>
      <c r="U2690" s="474">
        <v>0</v>
      </c>
      <c r="V2690" s="474">
        <v>0</v>
      </c>
      <c r="W2690" s="474">
        <v>0</v>
      </c>
      <c r="X2690" s="474">
        <v>0</v>
      </c>
      <c r="Y2690" s="474">
        <v>0</v>
      </c>
      <c r="Z2690" s="474">
        <v>0</v>
      </c>
      <c r="AA2690" s="474">
        <v>0</v>
      </c>
      <c r="AB2690" s="474">
        <v>0</v>
      </c>
      <c r="AC2690" s="474">
        <v>0</v>
      </c>
      <c r="AD2690" s="474">
        <v>0</v>
      </c>
      <c r="AE2690" s="474">
        <v>0</v>
      </c>
      <c r="AF2690" s="474">
        <v>0</v>
      </c>
      <c r="AG2690" s="476">
        <v>0</v>
      </c>
      <c r="AH2690" s="476">
        <v>211836</v>
      </c>
      <c r="AI2690" s="476">
        <v>0</v>
      </c>
      <c r="AJ2690" s="476">
        <v>0</v>
      </c>
      <c r="AK2690" s="175"/>
      <c r="AL2690" s="175">
        <v>9679046.25</v>
      </c>
      <c r="AM2690" s="175">
        <v>9679046.25</v>
      </c>
      <c r="AN2690" s="175">
        <v>0</v>
      </c>
    </row>
    <row r="2691" spans="1:40" s="128" customFormat="1" ht="22.75" customHeight="1" x14ac:dyDescent="0.35">
      <c r="A2691" s="256">
        <v>2025</v>
      </c>
      <c r="B2691" s="472">
        <f t="shared" si="466"/>
        <v>77</v>
      </c>
      <c r="C2691" s="473" t="s">
        <v>3733</v>
      </c>
      <c r="D2691" s="472">
        <v>39437</v>
      </c>
      <c r="E2691" s="287"/>
      <c r="F2691" s="287"/>
      <c r="G2691" s="287"/>
      <c r="H2691" s="288"/>
      <c r="I2691" s="288"/>
      <c r="J2691" s="288"/>
      <c r="K2691" s="289"/>
      <c r="L2691" s="289"/>
      <c r="M2691" s="289"/>
      <c r="N2691" s="289"/>
      <c r="O2691" s="289"/>
      <c r="P2691" s="289"/>
      <c r="Q2691" s="474">
        <f>SUM(S2691:AJ2691)</f>
        <v>320280</v>
      </c>
      <c r="R2691" s="474">
        <f t="shared" ref="R2691:R2695" si="467">SUM(S2691:AI2691)</f>
        <v>320280</v>
      </c>
      <c r="S2691" s="290">
        <v>0</v>
      </c>
      <c r="T2691" s="475">
        <v>0</v>
      </c>
      <c r="U2691" s="475">
        <v>0</v>
      </c>
      <c r="V2691" s="475">
        <v>0</v>
      </c>
      <c r="W2691" s="475">
        <v>0</v>
      </c>
      <c r="X2691" s="475">
        <v>0</v>
      </c>
      <c r="Y2691" s="475">
        <v>0</v>
      </c>
      <c r="Z2691" s="475">
        <v>0</v>
      </c>
      <c r="AA2691" s="475">
        <v>0</v>
      </c>
      <c r="AB2691" s="475">
        <v>0</v>
      </c>
      <c r="AC2691" s="475">
        <v>0</v>
      </c>
      <c r="AD2691" s="475">
        <v>0</v>
      </c>
      <c r="AE2691" s="475">
        <v>0</v>
      </c>
      <c r="AF2691" s="475">
        <v>0</v>
      </c>
      <c r="AG2691" s="475">
        <v>0</v>
      </c>
      <c r="AH2691" s="475">
        <v>320280</v>
      </c>
      <c r="AI2691" s="475">
        <v>0</v>
      </c>
      <c r="AJ2691" s="475">
        <v>0</v>
      </c>
      <c r="AK2691" s="175"/>
      <c r="AL2691" s="175">
        <v>9146143.2299999986</v>
      </c>
      <c r="AM2691" s="175">
        <v>22715316.309999999</v>
      </c>
      <c r="AN2691" s="175">
        <v>13569173.08</v>
      </c>
    </row>
    <row r="2692" spans="1:40" s="128" customFormat="1" ht="20.3" customHeight="1" x14ac:dyDescent="0.35">
      <c r="A2692" s="256">
        <v>2025</v>
      </c>
      <c r="B2692" s="472">
        <f>B2691+1</f>
        <v>78</v>
      </c>
      <c r="C2692" s="473" t="s">
        <v>4070</v>
      </c>
      <c r="D2692" s="472">
        <v>39379</v>
      </c>
      <c r="E2692" s="287"/>
      <c r="F2692" s="287"/>
      <c r="G2692" s="287"/>
      <c r="H2692" s="288"/>
      <c r="I2692" s="288"/>
      <c r="J2692" s="288"/>
      <c r="K2692" s="289"/>
      <c r="L2692" s="289"/>
      <c r="M2692" s="289"/>
      <c r="N2692" s="289"/>
      <c r="O2692" s="289"/>
      <c r="P2692" s="289"/>
      <c r="Q2692" s="474">
        <f t="shared" si="464"/>
        <v>3278401.98</v>
      </c>
      <c r="R2692" s="474">
        <f t="shared" si="467"/>
        <v>3210043</v>
      </c>
      <c r="S2692" s="474">
        <v>0</v>
      </c>
      <c r="T2692" s="475">
        <v>0</v>
      </c>
      <c r="U2692" s="474">
        <v>0</v>
      </c>
      <c r="V2692" s="475">
        <v>0</v>
      </c>
      <c r="W2692" s="474">
        <v>0</v>
      </c>
      <c r="X2692" s="475">
        <v>0</v>
      </c>
      <c r="Y2692" s="474">
        <v>0</v>
      </c>
      <c r="Z2692" s="475">
        <v>0</v>
      </c>
      <c r="AA2692" s="474">
        <v>0</v>
      </c>
      <c r="AB2692" s="475">
        <v>0</v>
      </c>
      <c r="AC2692" s="474">
        <v>3210043</v>
      </c>
      <c r="AD2692" s="475">
        <v>0</v>
      </c>
      <c r="AE2692" s="474">
        <v>0</v>
      </c>
      <c r="AF2692" s="475">
        <v>0</v>
      </c>
      <c r="AG2692" s="474">
        <v>0</v>
      </c>
      <c r="AH2692" s="475">
        <v>0</v>
      </c>
      <c r="AI2692" s="474">
        <v>0</v>
      </c>
      <c r="AJ2692" s="475">
        <v>68358.98</v>
      </c>
      <c r="AK2692" s="175"/>
      <c r="AL2692" s="175">
        <v>8690637.5299999993</v>
      </c>
      <c r="AM2692" s="175">
        <v>17794647.390000001</v>
      </c>
      <c r="AN2692" s="175">
        <v>9104009.8600000013</v>
      </c>
    </row>
    <row r="2693" spans="1:40" s="128" customFormat="1" ht="20.3" customHeight="1" x14ac:dyDescent="0.35">
      <c r="A2693" s="256">
        <v>2025</v>
      </c>
      <c r="B2693" s="184">
        <f t="shared" si="466"/>
        <v>79</v>
      </c>
      <c r="C2693" s="248" t="s">
        <v>4071</v>
      </c>
      <c r="D2693" s="184">
        <v>40911</v>
      </c>
      <c r="E2693" s="287"/>
      <c r="F2693" s="287"/>
      <c r="G2693" s="287"/>
      <c r="H2693" s="288"/>
      <c r="I2693" s="288"/>
      <c r="J2693" s="288"/>
      <c r="K2693" s="289"/>
      <c r="L2693" s="289"/>
      <c r="M2693" s="289"/>
      <c r="N2693" s="289"/>
      <c r="O2693" s="289"/>
      <c r="P2693" s="289"/>
      <c r="Q2693" s="186">
        <f t="shared" si="464"/>
        <v>4564409.62</v>
      </c>
      <c r="R2693" s="186">
        <f t="shared" si="467"/>
        <v>4508777.95</v>
      </c>
      <c r="S2693" s="475">
        <v>0</v>
      </c>
      <c r="T2693" s="475">
        <v>0</v>
      </c>
      <c r="U2693" s="475">
        <v>0</v>
      </c>
      <c r="V2693" s="475">
        <v>300000</v>
      </c>
      <c r="W2693" s="475">
        <v>300000</v>
      </c>
      <c r="X2693" s="475">
        <v>300000</v>
      </c>
      <c r="Y2693" s="475">
        <v>0</v>
      </c>
      <c r="Z2693" s="475">
        <v>0</v>
      </c>
      <c r="AA2693" s="475">
        <v>0</v>
      </c>
      <c r="AB2693" s="475">
        <v>900000</v>
      </c>
      <c r="AC2693" s="475">
        <v>2708777.95</v>
      </c>
      <c r="AD2693" s="475">
        <v>0</v>
      </c>
      <c r="AE2693" s="475">
        <v>0</v>
      </c>
      <c r="AF2693" s="475">
        <v>0</v>
      </c>
      <c r="AG2693" s="475">
        <v>0</v>
      </c>
      <c r="AH2693" s="475">
        <v>0</v>
      </c>
      <c r="AI2693" s="475">
        <v>0</v>
      </c>
      <c r="AJ2693" s="475">
        <v>55631.67</v>
      </c>
      <c r="AK2693" s="175"/>
      <c r="AL2693" s="175">
        <v>8809772.9100000001</v>
      </c>
      <c r="AM2693" s="175">
        <v>14125440.02</v>
      </c>
      <c r="AN2693" s="175">
        <v>5315667.1100000003</v>
      </c>
    </row>
    <row r="2694" spans="1:40" s="128" customFormat="1" ht="20.3" customHeight="1" x14ac:dyDescent="0.35">
      <c r="A2694" s="256">
        <v>2025</v>
      </c>
      <c r="B2694" s="184">
        <f t="shared" si="466"/>
        <v>80</v>
      </c>
      <c r="C2694" s="248" t="s">
        <v>4211</v>
      </c>
      <c r="D2694" s="184">
        <v>40046</v>
      </c>
      <c r="E2694" s="287"/>
      <c r="F2694" s="287"/>
      <c r="G2694" s="287"/>
      <c r="H2694" s="288"/>
      <c r="I2694" s="288"/>
      <c r="J2694" s="288"/>
      <c r="K2694" s="289"/>
      <c r="L2694" s="289"/>
      <c r="M2694" s="289"/>
      <c r="N2694" s="289"/>
      <c r="O2694" s="289"/>
      <c r="P2694" s="289"/>
      <c r="Q2694" s="186">
        <f>SUM(S2694:AJ2694)</f>
        <v>1147705.6499999999</v>
      </c>
      <c r="R2694" s="186">
        <f t="shared" si="467"/>
        <v>1137705.6499999999</v>
      </c>
      <c r="S2694" s="475">
        <v>1137705.6499999999</v>
      </c>
      <c r="T2694" s="475">
        <v>0</v>
      </c>
      <c r="U2694" s="475">
        <v>0</v>
      </c>
      <c r="V2694" s="475">
        <v>0</v>
      </c>
      <c r="W2694" s="475">
        <v>0</v>
      </c>
      <c r="X2694" s="475">
        <v>0</v>
      </c>
      <c r="Y2694" s="475">
        <v>0</v>
      </c>
      <c r="Z2694" s="475">
        <v>0</v>
      </c>
      <c r="AA2694" s="475">
        <v>0</v>
      </c>
      <c r="AB2694" s="475">
        <v>0</v>
      </c>
      <c r="AC2694" s="475">
        <v>0</v>
      </c>
      <c r="AD2694" s="475">
        <v>0</v>
      </c>
      <c r="AE2694" s="475">
        <v>0</v>
      </c>
      <c r="AF2694" s="475">
        <v>0</v>
      </c>
      <c r="AG2694" s="475">
        <v>0</v>
      </c>
      <c r="AH2694" s="475">
        <v>0</v>
      </c>
      <c r="AI2694" s="475">
        <v>0</v>
      </c>
      <c r="AJ2694" s="475">
        <v>10000</v>
      </c>
      <c r="AK2694" s="175"/>
      <c r="AL2694" s="175">
        <v>1911275.91</v>
      </c>
      <c r="AM2694" s="175">
        <v>1911275.91</v>
      </c>
      <c r="AN2694" s="175">
        <v>0</v>
      </c>
    </row>
    <row r="2695" spans="1:40" s="128" customFormat="1" ht="20.3" customHeight="1" x14ac:dyDescent="0.35">
      <c r="A2695" s="256">
        <v>2025</v>
      </c>
      <c r="B2695" s="184">
        <f t="shared" si="466"/>
        <v>81</v>
      </c>
      <c r="C2695" s="248" t="s">
        <v>4190</v>
      </c>
      <c r="D2695" s="184">
        <v>40816</v>
      </c>
      <c r="E2695" s="287"/>
      <c r="F2695" s="287"/>
      <c r="G2695" s="287"/>
      <c r="H2695" s="288"/>
      <c r="I2695" s="288"/>
      <c r="J2695" s="288"/>
      <c r="K2695" s="289"/>
      <c r="L2695" s="289"/>
      <c r="M2695" s="289"/>
      <c r="N2695" s="289"/>
      <c r="O2695" s="289"/>
      <c r="P2695" s="289"/>
      <c r="Q2695" s="186">
        <f>SUM(S2695:AJ2695)</f>
        <v>3202092.4899999998</v>
      </c>
      <c r="R2695" s="186">
        <f t="shared" si="467"/>
        <v>3155989.3</v>
      </c>
      <c r="S2695" s="475">
        <v>0</v>
      </c>
      <c r="T2695" s="475">
        <v>0</v>
      </c>
      <c r="U2695" s="475">
        <v>0</v>
      </c>
      <c r="V2695" s="475">
        <v>0</v>
      </c>
      <c r="W2695" s="475">
        <v>0</v>
      </c>
      <c r="X2695" s="475">
        <v>0</v>
      </c>
      <c r="Y2695" s="475">
        <v>0</v>
      </c>
      <c r="Z2695" s="475">
        <v>3073546</v>
      </c>
      <c r="AA2695" s="475">
        <v>0</v>
      </c>
      <c r="AB2695" s="475">
        <v>0</v>
      </c>
      <c r="AC2695" s="475">
        <v>0</v>
      </c>
      <c r="AD2695" s="475">
        <v>0</v>
      </c>
      <c r="AE2695" s="475">
        <v>0</v>
      </c>
      <c r="AF2695" s="475">
        <v>0</v>
      </c>
      <c r="AG2695" s="475">
        <v>82443.3</v>
      </c>
      <c r="AH2695" s="475">
        <v>0</v>
      </c>
      <c r="AI2695" s="475">
        <v>0</v>
      </c>
      <c r="AJ2695" s="475">
        <v>46103.19</v>
      </c>
      <c r="AK2695" s="175"/>
      <c r="AL2695" s="175">
        <v>11624587.24</v>
      </c>
      <c r="AM2695" s="175">
        <v>12247847.75</v>
      </c>
      <c r="AN2695" s="175">
        <v>623260.51</v>
      </c>
    </row>
    <row r="2696" spans="1:40" s="128" customFormat="1" ht="20.3" customHeight="1" x14ac:dyDescent="0.35">
      <c r="A2696" s="256">
        <v>2025</v>
      </c>
      <c r="B2696" s="184">
        <f t="shared" si="466"/>
        <v>82</v>
      </c>
      <c r="C2696" s="248" t="s">
        <v>4212</v>
      </c>
      <c r="D2696" s="184">
        <v>39949</v>
      </c>
      <c r="E2696" s="287"/>
      <c r="F2696" s="287"/>
      <c r="G2696" s="287"/>
      <c r="H2696" s="288"/>
      <c r="I2696" s="288"/>
      <c r="J2696" s="288"/>
      <c r="K2696" s="289"/>
      <c r="L2696" s="289"/>
      <c r="M2696" s="289"/>
      <c r="N2696" s="289"/>
      <c r="O2696" s="289"/>
      <c r="P2696" s="289"/>
      <c r="Q2696" s="186">
        <f t="shared" ref="Q2696:Q2701" si="468">SUM(S2696:AJ2696)</f>
        <v>29543580.25</v>
      </c>
      <c r="R2696" s="186">
        <f t="shared" ref="R2696:R2701" si="469">SUM(S2696:AI2696)</f>
        <v>29116852</v>
      </c>
      <c r="S2696" s="475">
        <v>0</v>
      </c>
      <c r="T2696" s="475">
        <v>0</v>
      </c>
      <c r="U2696" s="475">
        <v>0</v>
      </c>
      <c r="V2696" s="475">
        <v>0</v>
      </c>
      <c r="W2696" s="475">
        <v>0</v>
      </c>
      <c r="X2696" s="475">
        <v>0</v>
      </c>
      <c r="Y2696" s="475">
        <v>0</v>
      </c>
      <c r="Z2696" s="475">
        <v>28448550</v>
      </c>
      <c r="AA2696" s="475">
        <v>0</v>
      </c>
      <c r="AB2696" s="475">
        <v>0</v>
      </c>
      <c r="AC2696" s="475">
        <v>0</v>
      </c>
      <c r="AD2696" s="475">
        <v>0</v>
      </c>
      <c r="AE2696" s="475">
        <v>0</v>
      </c>
      <c r="AF2696" s="475">
        <v>0</v>
      </c>
      <c r="AG2696" s="475">
        <v>668302</v>
      </c>
      <c r="AH2696" s="475">
        <v>0</v>
      </c>
      <c r="AI2696" s="475">
        <v>0</v>
      </c>
      <c r="AJ2696" s="475">
        <v>426728.25</v>
      </c>
      <c r="AK2696" s="175"/>
      <c r="AL2696" s="175">
        <v>94429950.510000005</v>
      </c>
      <c r="AM2696" s="175">
        <v>105887972.59</v>
      </c>
      <c r="AN2696" s="175">
        <v>11458022.08</v>
      </c>
    </row>
    <row r="2697" spans="1:40" s="128" customFormat="1" ht="20.3" customHeight="1" x14ac:dyDescent="0.35">
      <c r="A2697" s="256">
        <v>2025</v>
      </c>
      <c r="B2697" s="184">
        <f t="shared" si="466"/>
        <v>83</v>
      </c>
      <c r="C2697" s="248" t="s">
        <v>4580</v>
      </c>
      <c r="D2697" s="184">
        <v>40501</v>
      </c>
      <c r="E2697" s="287"/>
      <c r="F2697" s="287"/>
      <c r="G2697" s="287"/>
      <c r="H2697" s="288"/>
      <c r="I2697" s="288"/>
      <c r="J2697" s="288"/>
      <c r="K2697" s="289"/>
      <c r="L2697" s="289"/>
      <c r="M2697" s="289"/>
      <c r="N2697" s="289"/>
      <c r="O2697" s="289"/>
      <c r="P2697" s="289"/>
      <c r="Q2697" s="186">
        <f t="shared" si="468"/>
        <v>1022056.14</v>
      </c>
      <c r="R2697" s="186">
        <f t="shared" si="469"/>
        <v>1002555.05</v>
      </c>
      <c r="S2697" s="475">
        <v>0</v>
      </c>
      <c r="T2697" s="475">
        <v>0</v>
      </c>
      <c r="U2697" s="475">
        <v>0</v>
      </c>
      <c r="V2697" s="475">
        <v>0</v>
      </c>
      <c r="W2697" s="475">
        <v>0</v>
      </c>
      <c r="X2697" s="475">
        <v>0</v>
      </c>
      <c r="Y2697" s="475">
        <v>0</v>
      </c>
      <c r="Z2697" s="475">
        <v>0</v>
      </c>
      <c r="AA2697" s="475">
        <v>1002555.05</v>
      </c>
      <c r="AB2697" s="475">
        <v>0</v>
      </c>
      <c r="AC2697" s="475">
        <v>0</v>
      </c>
      <c r="AD2697" s="475">
        <v>0</v>
      </c>
      <c r="AE2697" s="475">
        <v>0</v>
      </c>
      <c r="AF2697" s="475">
        <v>0</v>
      </c>
      <c r="AG2697" s="475">
        <v>0</v>
      </c>
      <c r="AH2697" s="475">
        <v>0</v>
      </c>
      <c r="AI2697" s="475">
        <v>0</v>
      </c>
      <c r="AJ2697" s="475">
        <v>19501.09</v>
      </c>
      <c r="AK2697" s="175"/>
      <c r="AL2697" s="175">
        <v>2013289.04</v>
      </c>
      <c r="AM2697" s="175">
        <v>2013289.04</v>
      </c>
      <c r="AN2697" s="175">
        <v>0</v>
      </c>
    </row>
    <row r="2698" spans="1:40" s="128" customFormat="1" ht="24.05" customHeight="1" x14ac:dyDescent="0.35">
      <c r="A2698" s="256">
        <v>2025</v>
      </c>
      <c r="B2698" s="184">
        <f t="shared" si="466"/>
        <v>84</v>
      </c>
      <c r="C2698" s="248" t="s">
        <v>136</v>
      </c>
      <c r="D2698" s="184">
        <v>39930</v>
      </c>
      <c r="E2698" s="287"/>
      <c r="F2698" s="287"/>
      <c r="G2698" s="287"/>
      <c r="H2698" s="288"/>
      <c r="I2698" s="288"/>
      <c r="J2698" s="288"/>
      <c r="K2698" s="289"/>
      <c r="L2698" s="289"/>
      <c r="M2698" s="289"/>
      <c r="N2698" s="289"/>
      <c r="O2698" s="289"/>
      <c r="P2698" s="289"/>
      <c r="Q2698" s="186">
        <f t="shared" si="468"/>
        <v>6113696.2300000004</v>
      </c>
      <c r="R2698" s="186">
        <f t="shared" si="469"/>
        <v>6017593.04</v>
      </c>
      <c r="S2698" s="475">
        <v>0</v>
      </c>
      <c r="T2698" s="475">
        <v>0</v>
      </c>
      <c r="U2698" s="475">
        <v>0</v>
      </c>
      <c r="V2698" s="475">
        <v>0</v>
      </c>
      <c r="W2698" s="475">
        <v>0</v>
      </c>
      <c r="X2698" s="475">
        <v>0</v>
      </c>
      <c r="Y2698" s="475">
        <v>0</v>
      </c>
      <c r="Z2698" s="475">
        <v>0</v>
      </c>
      <c r="AA2698" s="475">
        <v>0</v>
      </c>
      <c r="AB2698" s="475">
        <v>0</v>
      </c>
      <c r="AC2698" s="475">
        <v>6017593.04</v>
      </c>
      <c r="AD2698" s="475">
        <v>0</v>
      </c>
      <c r="AE2698" s="475">
        <v>0</v>
      </c>
      <c r="AF2698" s="475">
        <v>0</v>
      </c>
      <c r="AG2698" s="475">
        <v>0</v>
      </c>
      <c r="AH2698" s="475">
        <v>0</v>
      </c>
      <c r="AI2698" s="475">
        <v>0</v>
      </c>
      <c r="AJ2698" s="475">
        <v>96103.19</v>
      </c>
      <c r="AK2698" s="175"/>
      <c r="AL2698" s="175">
        <v>7634577.3600000013</v>
      </c>
      <c r="AM2698" s="175">
        <v>11280077.300000001</v>
      </c>
      <c r="AN2698" s="175">
        <v>3645499.94</v>
      </c>
    </row>
    <row r="2699" spans="1:40" s="128" customFormat="1" ht="24.05" customHeight="1" x14ac:dyDescent="0.35">
      <c r="A2699" s="256">
        <v>2025</v>
      </c>
      <c r="B2699" s="184">
        <f t="shared" si="466"/>
        <v>85</v>
      </c>
      <c r="C2699" s="248" t="s">
        <v>3671</v>
      </c>
      <c r="D2699" s="184">
        <v>40361</v>
      </c>
      <c r="E2699" s="287"/>
      <c r="F2699" s="287"/>
      <c r="G2699" s="287"/>
      <c r="H2699" s="288"/>
      <c r="I2699" s="288"/>
      <c r="J2699" s="288"/>
      <c r="K2699" s="289"/>
      <c r="L2699" s="289"/>
      <c r="M2699" s="289"/>
      <c r="N2699" s="289"/>
      <c r="O2699" s="289"/>
      <c r="P2699" s="289"/>
      <c r="Q2699" s="186">
        <f t="shared" si="468"/>
        <v>3623240.7700999998</v>
      </c>
      <c r="R2699" s="186">
        <f t="shared" si="469"/>
        <v>3569695.34</v>
      </c>
      <c r="S2699" s="475">
        <v>3569695.34</v>
      </c>
      <c r="T2699" s="475">
        <v>0</v>
      </c>
      <c r="U2699" s="475">
        <v>0</v>
      </c>
      <c r="V2699" s="475">
        <v>0</v>
      </c>
      <c r="W2699" s="475">
        <v>0</v>
      </c>
      <c r="X2699" s="475">
        <v>0</v>
      </c>
      <c r="Y2699" s="475">
        <v>0</v>
      </c>
      <c r="Z2699" s="475">
        <v>0</v>
      </c>
      <c r="AA2699" s="475">
        <v>0</v>
      </c>
      <c r="AB2699" s="475">
        <v>0</v>
      </c>
      <c r="AC2699" s="475">
        <v>0</v>
      </c>
      <c r="AD2699" s="475">
        <v>0</v>
      </c>
      <c r="AE2699" s="475">
        <v>0</v>
      </c>
      <c r="AF2699" s="475">
        <v>0</v>
      </c>
      <c r="AG2699" s="475">
        <v>0</v>
      </c>
      <c r="AH2699" s="475">
        <v>0</v>
      </c>
      <c r="AI2699" s="475">
        <v>0</v>
      </c>
      <c r="AJ2699" s="475">
        <f>S2699*0.015</f>
        <v>53545.430099999998</v>
      </c>
      <c r="AK2699" s="175"/>
      <c r="AL2699" s="175">
        <v>14483957.749999998</v>
      </c>
      <c r="AM2699" s="175">
        <v>18508328.329999998</v>
      </c>
      <c r="AN2699" s="175">
        <v>4024370.58</v>
      </c>
    </row>
    <row r="2700" spans="1:40" s="128" customFormat="1" ht="24.05" customHeight="1" x14ac:dyDescent="0.35">
      <c r="A2700" s="256">
        <v>2025</v>
      </c>
      <c r="B2700" s="184">
        <f t="shared" si="466"/>
        <v>86</v>
      </c>
      <c r="C2700" s="248" t="s">
        <v>2291</v>
      </c>
      <c r="D2700" s="184">
        <v>39377</v>
      </c>
      <c r="E2700" s="287"/>
      <c r="F2700" s="287"/>
      <c r="G2700" s="287"/>
      <c r="H2700" s="288"/>
      <c r="I2700" s="288"/>
      <c r="J2700" s="288"/>
      <c r="K2700" s="289"/>
      <c r="L2700" s="289"/>
      <c r="M2700" s="289"/>
      <c r="N2700" s="289"/>
      <c r="O2700" s="289"/>
      <c r="P2700" s="289"/>
      <c r="Q2700" s="186">
        <f t="shared" si="468"/>
        <v>878532</v>
      </c>
      <c r="R2700" s="186">
        <f t="shared" si="469"/>
        <v>878532</v>
      </c>
      <c r="S2700" s="474">
        <v>0</v>
      </c>
      <c r="T2700" s="475">
        <v>0</v>
      </c>
      <c r="U2700" s="474">
        <v>0</v>
      </c>
      <c r="V2700" s="475">
        <v>0</v>
      </c>
      <c r="W2700" s="474">
        <v>0</v>
      </c>
      <c r="X2700" s="475">
        <v>0</v>
      </c>
      <c r="Y2700" s="474">
        <v>0</v>
      </c>
      <c r="Z2700" s="475">
        <v>0</v>
      </c>
      <c r="AA2700" s="474">
        <v>0</v>
      </c>
      <c r="AB2700" s="475">
        <v>878532</v>
      </c>
      <c r="AC2700" s="474">
        <v>0</v>
      </c>
      <c r="AD2700" s="475">
        <v>0</v>
      </c>
      <c r="AE2700" s="474">
        <v>0</v>
      </c>
      <c r="AF2700" s="475">
        <v>0</v>
      </c>
      <c r="AG2700" s="474">
        <v>0</v>
      </c>
      <c r="AH2700" s="475">
        <v>0</v>
      </c>
      <c r="AI2700" s="474">
        <v>0</v>
      </c>
      <c r="AJ2700" s="475">
        <v>0</v>
      </c>
      <c r="AK2700" s="175"/>
      <c r="AL2700" s="175">
        <v>10135282.540000001</v>
      </c>
      <c r="AM2700" s="175">
        <v>18011876.510000002</v>
      </c>
      <c r="AN2700" s="175">
        <v>7876593.9700000007</v>
      </c>
    </row>
    <row r="2701" spans="1:40" s="128" customFormat="1" ht="24.05" customHeight="1" x14ac:dyDescent="0.35">
      <c r="A2701" s="256">
        <v>2025</v>
      </c>
      <c r="B2701" s="184">
        <f t="shared" si="466"/>
        <v>87</v>
      </c>
      <c r="C2701" s="248" t="s">
        <v>4574</v>
      </c>
      <c r="D2701" s="184">
        <v>40974</v>
      </c>
      <c r="E2701" s="287"/>
      <c r="F2701" s="287"/>
      <c r="G2701" s="287"/>
      <c r="H2701" s="288"/>
      <c r="I2701" s="288"/>
      <c r="J2701" s="288"/>
      <c r="K2701" s="289"/>
      <c r="L2701" s="289"/>
      <c r="M2701" s="289"/>
      <c r="N2701" s="289"/>
      <c r="O2701" s="289"/>
      <c r="P2701" s="289"/>
      <c r="Q2701" s="186">
        <f t="shared" si="468"/>
        <v>112250</v>
      </c>
      <c r="R2701" s="186">
        <f t="shared" si="469"/>
        <v>112250</v>
      </c>
      <c r="S2701" s="475">
        <v>0</v>
      </c>
      <c r="T2701" s="475">
        <v>0</v>
      </c>
      <c r="U2701" s="475">
        <v>0</v>
      </c>
      <c r="V2701" s="475">
        <v>0</v>
      </c>
      <c r="W2701" s="475">
        <v>0</v>
      </c>
      <c r="X2701" s="475">
        <v>0</v>
      </c>
      <c r="Y2701" s="475">
        <v>0</v>
      </c>
      <c r="Z2701" s="475">
        <v>0</v>
      </c>
      <c r="AA2701" s="475">
        <v>0</v>
      </c>
      <c r="AB2701" s="475">
        <v>0</v>
      </c>
      <c r="AC2701" s="475">
        <v>0</v>
      </c>
      <c r="AD2701" s="475">
        <v>0</v>
      </c>
      <c r="AE2701" s="475">
        <v>0</v>
      </c>
      <c r="AF2701" s="475">
        <v>0</v>
      </c>
      <c r="AG2701" s="475">
        <v>0</v>
      </c>
      <c r="AH2701" s="475">
        <v>112250</v>
      </c>
      <c r="AI2701" s="475">
        <v>0</v>
      </c>
      <c r="AJ2701" s="474">
        <v>0</v>
      </c>
      <c r="AK2701" s="175"/>
      <c r="AL2701" s="175">
        <v>14071604.310000001</v>
      </c>
      <c r="AM2701" s="175">
        <v>14071604.310000001</v>
      </c>
      <c r="AN2701" s="175">
        <v>0</v>
      </c>
    </row>
    <row r="2702" spans="1:40" s="128" customFormat="1" ht="24.05" customHeight="1" x14ac:dyDescent="0.35">
      <c r="A2702" s="256">
        <v>2025</v>
      </c>
      <c r="B2702" s="184">
        <f t="shared" si="466"/>
        <v>88</v>
      </c>
      <c r="C2702" s="248" t="s">
        <v>1537</v>
      </c>
      <c r="D2702" s="184">
        <v>40405</v>
      </c>
      <c r="E2702" s="287"/>
      <c r="F2702" s="287"/>
      <c r="G2702" s="287"/>
      <c r="H2702" s="288"/>
      <c r="I2702" s="288"/>
      <c r="J2702" s="288"/>
      <c r="K2702" s="289"/>
      <c r="L2702" s="289"/>
      <c r="M2702" s="289"/>
      <c r="N2702" s="289"/>
      <c r="O2702" s="289"/>
      <c r="P2702" s="289"/>
      <c r="Q2702" s="186">
        <f t="shared" ref="Q2702:Q2736" si="470">SUM(S2702:AJ2702)</f>
        <v>106399.2</v>
      </c>
      <c r="R2702" s="186">
        <f t="shared" ref="R2702:R2736" si="471">SUM(S2702:AI2702)</f>
        <v>106399.2</v>
      </c>
      <c r="S2702" s="474">
        <v>0</v>
      </c>
      <c r="T2702" s="475">
        <v>0</v>
      </c>
      <c r="U2702" s="474">
        <v>0</v>
      </c>
      <c r="V2702" s="475">
        <v>0</v>
      </c>
      <c r="W2702" s="474">
        <v>0</v>
      </c>
      <c r="X2702" s="475">
        <v>0</v>
      </c>
      <c r="Y2702" s="474">
        <v>0</v>
      </c>
      <c r="Z2702" s="475">
        <v>0</v>
      </c>
      <c r="AA2702" s="474">
        <v>0</v>
      </c>
      <c r="AB2702" s="475">
        <v>0</v>
      </c>
      <c r="AC2702" s="474">
        <v>0</v>
      </c>
      <c r="AD2702" s="475">
        <v>0</v>
      </c>
      <c r="AE2702" s="474">
        <v>0</v>
      </c>
      <c r="AF2702" s="475">
        <v>0</v>
      </c>
      <c r="AG2702" s="474">
        <v>106399.2</v>
      </c>
      <c r="AH2702" s="475">
        <v>0</v>
      </c>
      <c r="AI2702" s="474">
        <v>0</v>
      </c>
      <c r="AJ2702" s="474">
        <v>0</v>
      </c>
      <c r="AK2702" s="175"/>
      <c r="AL2702" s="175">
        <v>8275783.4299999997</v>
      </c>
      <c r="AM2702" s="175">
        <v>13886034.32</v>
      </c>
      <c r="AN2702" s="175">
        <v>5610250.8900000006</v>
      </c>
    </row>
    <row r="2703" spans="1:40" s="128" customFormat="1" ht="23.9" customHeight="1" x14ac:dyDescent="0.35">
      <c r="A2703" s="256">
        <v>2025</v>
      </c>
      <c r="B2703" s="184">
        <f t="shared" si="466"/>
        <v>89</v>
      </c>
      <c r="C2703" s="248" t="s">
        <v>4185</v>
      </c>
      <c r="D2703" s="184">
        <v>40870</v>
      </c>
      <c r="E2703" s="287"/>
      <c r="F2703" s="287"/>
      <c r="G2703" s="287"/>
      <c r="H2703" s="288"/>
      <c r="I2703" s="288"/>
      <c r="J2703" s="288"/>
      <c r="K2703" s="289"/>
      <c r="L2703" s="289"/>
      <c r="M2703" s="289"/>
      <c r="N2703" s="289"/>
      <c r="O2703" s="289"/>
      <c r="P2703" s="289"/>
      <c r="Q2703" s="186">
        <f t="shared" si="470"/>
        <v>4922750</v>
      </c>
      <c r="R2703" s="186">
        <f t="shared" si="471"/>
        <v>4850000</v>
      </c>
      <c r="S2703" s="475">
        <v>0</v>
      </c>
      <c r="T2703" s="475">
        <v>0</v>
      </c>
      <c r="U2703" s="475">
        <v>0</v>
      </c>
      <c r="V2703" s="475">
        <v>0</v>
      </c>
      <c r="W2703" s="475">
        <v>0</v>
      </c>
      <c r="X2703" s="475">
        <v>0</v>
      </c>
      <c r="Y2703" s="475">
        <v>0</v>
      </c>
      <c r="Z2703" s="475">
        <v>3000000</v>
      </c>
      <c r="AA2703" s="475">
        <v>0</v>
      </c>
      <c r="AB2703" s="475">
        <v>0</v>
      </c>
      <c r="AC2703" s="475">
        <v>1200000</v>
      </c>
      <c r="AD2703" s="475">
        <v>0</v>
      </c>
      <c r="AE2703" s="475">
        <v>0</v>
      </c>
      <c r="AF2703" s="475">
        <v>500000</v>
      </c>
      <c r="AG2703" s="475">
        <v>150000</v>
      </c>
      <c r="AH2703" s="475">
        <v>0</v>
      </c>
      <c r="AI2703" s="475">
        <v>0</v>
      </c>
      <c r="AJ2703" s="474">
        <f t="shared" ref="AJ2703:AJ2736" si="472">R2703*0.015</f>
        <v>72750</v>
      </c>
      <c r="AK2703" s="175"/>
      <c r="AL2703" s="175">
        <v>7646123.25</v>
      </c>
      <c r="AM2703" s="175">
        <v>12175087.35</v>
      </c>
      <c r="AN2703" s="175">
        <v>4528964.0999999996</v>
      </c>
    </row>
    <row r="2704" spans="1:40" s="128" customFormat="1" ht="24.05" customHeight="1" x14ac:dyDescent="0.35">
      <c r="A2704" s="256">
        <v>2025</v>
      </c>
      <c r="B2704" s="184">
        <f t="shared" si="466"/>
        <v>90</v>
      </c>
      <c r="C2704" s="248" t="s">
        <v>4184</v>
      </c>
      <c r="D2704" s="184">
        <v>40871</v>
      </c>
      <c r="E2704" s="287"/>
      <c r="F2704" s="287"/>
      <c r="G2704" s="287"/>
      <c r="H2704" s="288"/>
      <c r="I2704" s="288"/>
      <c r="J2704" s="288"/>
      <c r="K2704" s="289"/>
      <c r="L2704" s="289"/>
      <c r="M2704" s="289"/>
      <c r="N2704" s="289"/>
      <c r="O2704" s="289"/>
      <c r="P2704" s="289"/>
      <c r="Q2704" s="186">
        <f t="shared" si="470"/>
        <v>4618250</v>
      </c>
      <c r="R2704" s="186">
        <f t="shared" si="471"/>
        <v>4550000</v>
      </c>
      <c r="S2704" s="474">
        <v>0</v>
      </c>
      <c r="T2704" s="475">
        <v>0</v>
      </c>
      <c r="U2704" s="474">
        <v>0</v>
      </c>
      <c r="V2704" s="475">
        <v>0</v>
      </c>
      <c r="W2704" s="474">
        <v>0</v>
      </c>
      <c r="X2704" s="475">
        <v>0</v>
      </c>
      <c r="Y2704" s="474">
        <v>0</v>
      </c>
      <c r="Z2704" s="475">
        <v>3000000</v>
      </c>
      <c r="AA2704" s="474">
        <v>0</v>
      </c>
      <c r="AB2704" s="475">
        <v>0</v>
      </c>
      <c r="AC2704" s="474">
        <v>900000</v>
      </c>
      <c r="AD2704" s="475">
        <v>0</v>
      </c>
      <c r="AE2704" s="474">
        <v>0</v>
      </c>
      <c r="AF2704" s="475">
        <v>500000</v>
      </c>
      <c r="AG2704" s="474">
        <v>150000</v>
      </c>
      <c r="AH2704" s="475">
        <v>0</v>
      </c>
      <c r="AI2704" s="474">
        <v>0</v>
      </c>
      <c r="AJ2704" s="474">
        <f t="shared" si="472"/>
        <v>68250</v>
      </c>
      <c r="AK2704" s="175"/>
      <c r="AL2704" s="175">
        <v>7087372.9799999995</v>
      </c>
      <c r="AM2704" s="175">
        <v>12521383.75</v>
      </c>
      <c r="AN2704" s="175">
        <v>5434010.7700000005</v>
      </c>
    </row>
    <row r="2705" spans="1:40" s="7" customFormat="1" ht="24.05" customHeight="1" x14ac:dyDescent="0.35">
      <c r="A2705" s="256">
        <v>2025</v>
      </c>
      <c r="B2705" s="184">
        <f t="shared" si="466"/>
        <v>91</v>
      </c>
      <c r="C2705" s="248" t="s">
        <v>4183</v>
      </c>
      <c r="D2705" s="184">
        <v>40872</v>
      </c>
      <c r="E2705" s="287"/>
      <c r="F2705" s="287"/>
      <c r="G2705" s="287"/>
      <c r="H2705" s="288"/>
      <c r="I2705" s="288"/>
      <c r="J2705" s="288"/>
      <c r="K2705" s="289"/>
      <c r="L2705" s="289"/>
      <c r="M2705" s="289"/>
      <c r="N2705" s="289"/>
      <c r="O2705" s="289"/>
      <c r="P2705" s="289"/>
      <c r="Q2705" s="186">
        <f t="shared" ref="Q2705:Q2707" si="473">SUM(S2705:AJ2705)</f>
        <v>6984819.5199999996</v>
      </c>
      <c r="R2705" s="186">
        <f t="shared" ref="R2705:R2707" si="474">SUM(S2705:AI2705)</f>
        <v>6938716.5199999996</v>
      </c>
      <c r="S2705" s="475">
        <v>0</v>
      </c>
      <c r="T2705" s="475">
        <v>0</v>
      </c>
      <c r="U2705" s="475">
        <v>0</v>
      </c>
      <c r="V2705" s="475">
        <v>0</v>
      </c>
      <c r="W2705" s="475">
        <v>0</v>
      </c>
      <c r="X2705" s="475">
        <v>0</v>
      </c>
      <c r="Y2705" s="475">
        <v>0</v>
      </c>
      <c r="Z2705" s="475">
        <v>3073546</v>
      </c>
      <c r="AA2705" s="475">
        <v>0</v>
      </c>
      <c r="AB2705" s="475">
        <v>505000</v>
      </c>
      <c r="AC2705" s="475">
        <v>1400000</v>
      </c>
      <c r="AD2705" s="475">
        <v>0</v>
      </c>
      <c r="AE2705" s="475">
        <v>0</v>
      </c>
      <c r="AF2705" s="475">
        <v>1860216.52</v>
      </c>
      <c r="AG2705" s="475">
        <v>99954</v>
      </c>
      <c r="AH2705" s="475">
        <v>0</v>
      </c>
      <c r="AI2705" s="475">
        <v>0</v>
      </c>
      <c r="AJ2705" s="474">
        <v>46103</v>
      </c>
      <c r="AK2705" s="175"/>
      <c r="AL2705" s="175">
        <v>6626844.3900000015</v>
      </c>
      <c r="AM2705" s="175">
        <v>12031207.24</v>
      </c>
      <c r="AN2705" s="175">
        <v>5404362.8499999987</v>
      </c>
    </row>
    <row r="2706" spans="1:40" s="128" customFormat="1" ht="24.05" customHeight="1" x14ac:dyDescent="0.35">
      <c r="A2706" s="256">
        <v>2025</v>
      </c>
      <c r="B2706" s="184">
        <f t="shared" si="466"/>
        <v>92</v>
      </c>
      <c r="C2706" s="248" t="s">
        <v>4178</v>
      </c>
      <c r="D2706" s="184">
        <v>40917</v>
      </c>
      <c r="E2706" s="287"/>
      <c r="F2706" s="287"/>
      <c r="G2706" s="287"/>
      <c r="H2706" s="288"/>
      <c r="I2706" s="288"/>
      <c r="J2706" s="288"/>
      <c r="K2706" s="289"/>
      <c r="L2706" s="289"/>
      <c r="M2706" s="289"/>
      <c r="N2706" s="289"/>
      <c r="O2706" s="289"/>
      <c r="P2706" s="289"/>
      <c r="Q2706" s="186">
        <f t="shared" si="473"/>
        <v>6090000</v>
      </c>
      <c r="R2706" s="186">
        <f t="shared" si="474"/>
        <v>6000000</v>
      </c>
      <c r="S2706" s="475">
        <v>6000000</v>
      </c>
      <c r="T2706" s="475">
        <v>0</v>
      </c>
      <c r="U2706" s="475">
        <v>0</v>
      </c>
      <c r="V2706" s="475">
        <v>0</v>
      </c>
      <c r="W2706" s="475">
        <v>0</v>
      </c>
      <c r="X2706" s="475">
        <v>0</v>
      </c>
      <c r="Y2706" s="475">
        <v>0</v>
      </c>
      <c r="Z2706" s="475">
        <v>0</v>
      </c>
      <c r="AA2706" s="475">
        <v>0</v>
      </c>
      <c r="AB2706" s="475">
        <v>0</v>
      </c>
      <c r="AC2706" s="475">
        <v>0</v>
      </c>
      <c r="AD2706" s="475">
        <v>0</v>
      </c>
      <c r="AE2706" s="475">
        <v>0</v>
      </c>
      <c r="AF2706" s="475">
        <v>0</v>
      </c>
      <c r="AG2706" s="475">
        <v>0</v>
      </c>
      <c r="AH2706" s="475">
        <v>0</v>
      </c>
      <c r="AI2706" s="475">
        <v>0</v>
      </c>
      <c r="AJ2706" s="474">
        <f t="shared" si="472"/>
        <v>90000</v>
      </c>
      <c r="AK2706" s="175"/>
      <c r="AL2706" s="175">
        <v>12717809.470000001</v>
      </c>
      <c r="AM2706" s="175">
        <v>13795312.16</v>
      </c>
      <c r="AN2706" s="175">
        <v>1077502.69</v>
      </c>
    </row>
    <row r="2707" spans="1:40" s="128" customFormat="1" ht="24.05" customHeight="1" x14ac:dyDescent="0.35">
      <c r="A2707" s="256">
        <v>2025</v>
      </c>
      <c r="B2707" s="184">
        <f t="shared" si="466"/>
        <v>93</v>
      </c>
      <c r="C2707" s="248" t="s">
        <v>4227</v>
      </c>
      <c r="D2707" s="184">
        <v>39385</v>
      </c>
      <c r="E2707" s="287"/>
      <c r="F2707" s="287"/>
      <c r="G2707" s="287"/>
      <c r="H2707" s="288"/>
      <c r="I2707" s="288"/>
      <c r="J2707" s="288"/>
      <c r="K2707" s="289"/>
      <c r="L2707" s="289"/>
      <c r="M2707" s="289"/>
      <c r="N2707" s="289"/>
      <c r="O2707" s="289"/>
      <c r="P2707" s="289"/>
      <c r="Q2707" s="186">
        <f t="shared" si="473"/>
        <v>5522559.3000000007</v>
      </c>
      <c r="R2707" s="186">
        <f t="shared" si="474"/>
        <v>5456418.9800000004</v>
      </c>
      <c r="S2707" s="474">
        <v>0</v>
      </c>
      <c r="T2707" s="475">
        <v>0</v>
      </c>
      <c r="U2707" s="474">
        <v>0</v>
      </c>
      <c r="V2707" s="475">
        <v>0</v>
      </c>
      <c r="W2707" s="474">
        <v>0</v>
      </c>
      <c r="X2707" s="475">
        <v>0</v>
      </c>
      <c r="Y2707" s="474">
        <v>0</v>
      </c>
      <c r="Z2707" s="475">
        <v>0</v>
      </c>
      <c r="AA2707" s="474">
        <v>0</v>
      </c>
      <c r="AB2707" s="475">
        <v>0</v>
      </c>
      <c r="AC2707" s="474">
        <v>5456418.9800000004</v>
      </c>
      <c r="AD2707" s="475">
        <v>0</v>
      </c>
      <c r="AE2707" s="474">
        <v>0</v>
      </c>
      <c r="AF2707" s="475">
        <v>0</v>
      </c>
      <c r="AG2707" s="474">
        <v>0</v>
      </c>
      <c r="AH2707" s="475">
        <v>0</v>
      </c>
      <c r="AI2707" s="474">
        <v>0</v>
      </c>
      <c r="AJ2707" s="474">
        <v>66140.320000000007</v>
      </c>
      <c r="AK2707" s="175"/>
      <c r="AL2707" s="175">
        <v>10265970.810000001</v>
      </c>
      <c r="AM2707" s="175">
        <v>13012077.470000001</v>
      </c>
      <c r="AN2707" s="175">
        <v>2746106.66</v>
      </c>
    </row>
    <row r="2708" spans="1:40" s="128" customFormat="1" ht="24.05" customHeight="1" x14ac:dyDescent="0.35">
      <c r="A2708" s="256">
        <v>2025</v>
      </c>
      <c r="B2708" s="184">
        <f t="shared" si="466"/>
        <v>94</v>
      </c>
      <c r="C2708" s="248" t="s">
        <v>3677</v>
      </c>
      <c r="D2708" s="184">
        <v>39638</v>
      </c>
      <c r="E2708" s="287"/>
      <c r="F2708" s="287"/>
      <c r="G2708" s="287"/>
      <c r="H2708" s="288"/>
      <c r="I2708" s="288"/>
      <c r="J2708" s="288"/>
      <c r="K2708" s="289"/>
      <c r="L2708" s="289"/>
      <c r="M2708" s="289"/>
      <c r="N2708" s="289"/>
      <c r="O2708" s="289"/>
      <c r="P2708" s="289"/>
      <c r="Q2708" s="186">
        <f t="shared" si="470"/>
        <v>4009250</v>
      </c>
      <c r="R2708" s="186">
        <f t="shared" si="471"/>
        <v>3950000</v>
      </c>
      <c r="S2708" s="475">
        <v>0</v>
      </c>
      <c r="T2708" s="475">
        <v>3500000</v>
      </c>
      <c r="U2708" s="475">
        <v>0</v>
      </c>
      <c r="V2708" s="475">
        <v>450000</v>
      </c>
      <c r="W2708" s="475">
        <v>0</v>
      </c>
      <c r="X2708" s="475">
        <v>0</v>
      </c>
      <c r="Y2708" s="475">
        <v>0</v>
      </c>
      <c r="Z2708" s="475">
        <v>0</v>
      </c>
      <c r="AA2708" s="475">
        <v>0</v>
      </c>
      <c r="AB2708" s="475">
        <v>0</v>
      </c>
      <c r="AC2708" s="475">
        <v>0</v>
      </c>
      <c r="AD2708" s="475">
        <v>0</v>
      </c>
      <c r="AE2708" s="475">
        <v>0</v>
      </c>
      <c r="AF2708" s="475">
        <v>0</v>
      </c>
      <c r="AG2708" s="475">
        <v>0</v>
      </c>
      <c r="AH2708" s="475">
        <v>0</v>
      </c>
      <c r="AI2708" s="475">
        <v>0</v>
      </c>
      <c r="AJ2708" s="474">
        <f t="shared" si="472"/>
        <v>59250</v>
      </c>
      <c r="AK2708" s="175"/>
      <c r="AL2708" s="175">
        <v>14462729.770000001</v>
      </c>
      <c r="AM2708" s="175">
        <v>29271353.100000001</v>
      </c>
      <c r="AN2708" s="175">
        <v>14808623.33</v>
      </c>
    </row>
    <row r="2709" spans="1:40" s="7" customFormat="1" ht="24.05" customHeight="1" x14ac:dyDescent="0.35">
      <c r="A2709" s="256">
        <v>2025</v>
      </c>
      <c r="B2709" s="184">
        <f t="shared" si="466"/>
        <v>95</v>
      </c>
      <c r="C2709" s="248" t="s">
        <v>3676</v>
      </c>
      <c r="D2709" s="184">
        <v>39646</v>
      </c>
      <c r="E2709" s="287"/>
      <c r="F2709" s="287"/>
      <c r="G2709" s="287"/>
      <c r="H2709" s="288"/>
      <c r="I2709" s="288"/>
      <c r="J2709" s="288"/>
      <c r="K2709" s="289"/>
      <c r="L2709" s="289"/>
      <c r="M2709" s="289"/>
      <c r="N2709" s="289"/>
      <c r="O2709" s="289"/>
      <c r="P2709" s="289"/>
      <c r="Q2709" s="186">
        <f t="shared" si="470"/>
        <v>2233000</v>
      </c>
      <c r="R2709" s="186">
        <f t="shared" si="471"/>
        <v>2200000</v>
      </c>
      <c r="S2709" s="474">
        <v>0</v>
      </c>
      <c r="T2709" s="475">
        <v>1800000</v>
      </c>
      <c r="U2709" s="474">
        <v>0</v>
      </c>
      <c r="V2709" s="475">
        <v>400000</v>
      </c>
      <c r="W2709" s="474">
        <v>0</v>
      </c>
      <c r="X2709" s="475">
        <v>0</v>
      </c>
      <c r="Y2709" s="474">
        <v>0</v>
      </c>
      <c r="Z2709" s="475">
        <v>0</v>
      </c>
      <c r="AA2709" s="474">
        <v>0</v>
      </c>
      <c r="AB2709" s="475">
        <v>0</v>
      </c>
      <c r="AC2709" s="474">
        <v>0</v>
      </c>
      <c r="AD2709" s="475">
        <v>0</v>
      </c>
      <c r="AE2709" s="474">
        <v>0</v>
      </c>
      <c r="AF2709" s="475">
        <v>0</v>
      </c>
      <c r="AG2709" s="474">
        <v>0</v>
      </c>
      <c r="AH2709" s="475">
        <v>0</v>
      </c>
      <c r="AI2709" s="474">
        <v>0</v>
      </c>
      <c r="AJ2709" s="474">
        <f t="shared" si="472"/>
        <v>33000</v>
      </c>
      <c r="AK2709" s="175"/>
      <c r="AL2709" s="175">
        <v>10729352.810000001</v>
      </c>
      <c r="AM2709" s="175">
        <v>23382628.25</v>
      </c>
      <c r="AN2709" s="175">
        <v>12653275.439999999</v>
      </c>
    </row>
    <row r="2710" spans="1:40" s="128" customFormat="1" ht="24.05" customHeight="1" x14ac:dyDescent="0.35">
      <c r="A2710" s="256">
        <v>2025</v>
      </c>
      <c r="B2710" s="184">
        <f t="shared" si="466"/>
        <v>96</v>
      </c>
      <c r="C2710" s="248" t="s">
        <v>3673</v>
      </c>
      <c r="D2710" s="184">
        <v>39596</v>
      </c>
      <c r="E2710" s="287"/>
      <c r="F2710" s="287"/>
      <c r="G2710" s="287"/>
      <c r="H2710" s="288"/>
      <c r="I2710" s="288"/>
      <c r="J2710" s="288"/>
      <c r="K2710" s="289"/>
      <c r="L2710" s="289"/>
      <c r="M2710" s="289"/>
      <c r="N2710" s="289"/>
      <c r="O2710" s="289"/>
      <c r="P2710" s="289"/>
      <c r="Q2710" s="186">
        <f t="shared" si="470"/>
        <v>2791250</v>
      </c>
      <c r="R2710" s="186">
        <f t="shared" si="471"/>
        <v>2750000</v>
      </c>
      <c r="S2710" s="475">
        <v>0</v>
      </c>
      <c r="T2710" s="475">
        <v>2400000</v>
      </c>
      <c r="U2710" s="475">
        <v>0</v>
      </c>
      <c r="V2710" s="475">
        <v>0</v>
      </c>
      <c r="W2710" s="475">
        <v>0</v>
      </c>
      <c r="X2710" s="475">
        <v>350000</v>
      </c>
      <c r="Y2710" s="475">
        <v>0</v>
      </c>
      <c r="Z2710" s="475">
        <v>0</v>
      </c>
      <c r="AA2710" s="475">
        <v>0</v>
      </c>
      <c r="AB2710" s="475">
        <v>0</v>
      </c>
      <c r="AC2710" s="475">
        <v>0</v>
      </c>
      <c r="AD2710" s="475">
        <v>0</v>
      </c>
      <c r="AE2710" s="475">
        <v>0</v>
      </c>
      <c r="AF2710" s="475">
        <v>0</v>
      </c>
      <c r="AG2710" s="475">
        <v>0</v>
      </c>
      <c r="AH2710" s="475">
        <v>0</v>
      </c>
      <c r="AI2710" s="475">
        <v>0</v>
      </c>
      <c r="AJ2710" s="474">
        <f t="shared" si="472"/>
        <v>41250</v>
      </c>
      <c r="AK2710" s="175"/>
      <c r="AL2710" s="175">
        <v>10937760.289999999</v>
      </c>
      <c r="AM2710" s="175">
        <v>22727412.649999999</v>
      </c>
      <c r="AN2710" s="175">
        <v>11789652.359999999</v>
      </c>
    </row>
    <row r="2711" spans="1:40" s="128" customFormat="1" ht="24.05" customHeight="1" x14ac:dyDescent="0.35">
      <c r="A2711" s="256">
        <v>2025</v>
      </c>
      <c r="B2711" s="184">
        <f t="shared" si="466"/>
        <v>97</v>
      </c>
      <c r="C2711" s="248" t="s">
        <v>4217</v>
      </c>
      <c r="D2711" s="184">
        <v>39599</v>
      </c>
      <c r="E2711" s="287"/>
      <c r="F2711" s="287"/>
      <c r="G2711" s="287"/>
      <c r="H2711" s="288"/>
      <c r="I2711" s="288"/>
      <c r="J2711" s="288"/>
      <c r="K2711" s="289"/>
      <c r="L2711" s="289"/>
      <c r="M2711" s="289"/>
      <c r="N2711" s="289"/>
      <c r="O2711" s="289"/>
      <c r="P2711" s="289"/>
      <c r="Q2711" s="186">
        <f t="shared" si="470"/>
        <v>3654000</v>
      </c>
      <c r="R2711" s="186">
        <f t="shared" si="471"/>
        <v>3600000</v>
      </c>
      <c r="S2711" s="474">
        <v>0</v>
      </c>
      <c r="T2711" s="475">
        <v>0</v>
      </c>
      <c r="U2711" s="474">
        <v>0</v>
      </c>
      <c r="V2711" s="475">
        <v>0</v>
      </c>
      <c r="W2711" s="474">
        <v>0</v>
      </c>
      <c r="X2711" s="475">
        <v>0</v>
      </c>
      <c r="Y2711" s="474">
        <v>0</v>
      </c>
      <c r="Z2711" s="475">
        <v>0</v>
      </c>
      <c r="AA2711" s="474">
        <v>0</v>
      </c>
      <c r="AB2711" s="475">
        <v>2500000</v>
      </c>
      <c r="AC2711" s="474">
        <v>1100000</v>
      </c>
      <c r="AD2711" s="475">
        <v>0</v>
      </c>
      <c r="AE2711" s="474">
        <v>0</v>
      </c>
      <c r="AF2711" s="475">
        <v>0</v>
      </c>
      <c r="AG2711" s="474">
        <v>0</v>
      </c>
      <c r="AH2711" s="475">
        <v>0</v>
      </c>
      <c r="AI2711" s="474">
        <v>0</v>
      </c>
      <c r="AJ2711" s="474">
        <f t="shared" si="472"/>
        <v>54000</v>
      </c>
      <c r="AK2711" s="175"/>
      <c r="AL2711" s="175">
        <v>6106322.4399999995</v>
      </c>
      <c r="AM2711" s="175">
        <v>12542172.58</v>
      </c>
      <c r="AN2711" s="175">
        <v>6435850.1400000006</v>
      </c>
    </row>
    <row r="2712" spans="1:40" s="128" customFormat="1" ht="24.05" customHeight="1" x14ac:dyDescent="0.35">
      <c r="A2712" s="256">
        <v>2025</v>
      </c>
      <c r="B2712" s="184">
        <f t="shared" si="466"/>
        <v>98</v>
      </c>
      <c r="C2712" s="248" t="s">
        <v>3704</v>
      </c>
      <c r="D2712" s="184">
        <v>40881</v>
      </c>
      <c r="E2712" s="287"/>
      <c r="F2712" s="287"/>
      <c r="G2712" s="287"/>
      <c r="H2712" s="288"/>
      <c r="I2712" s="288"/>
      <c r="J2712" s="288"/>
      <c r="K2712" s="289"/>
      <c r="L2712" s="289"/>
      <c r="M2712" s="289"/>
      <c r="N2712" s="289"/>
      <c r="O2712" s="289"/>
      <c r="P2712" s="289"/>
      <c r="Q2712" s="186">
        <f t="shared" si="470"/>
        <v>1593550</v>
      </c>
      <c r="R2712" s="186">
        <f t="shared" si="471"/>
        <v>1570000</v>
      </c>
      <c r="S2712" s="475">
        <v>0</v>
      </c>
      <c r="T2712" s="475">
        <v>0</v>
      </c>
      <c r="U2712" s="475">
        <v>0</v>
      </c>
      <c r="V2712" s="475">
        <v>300000</v>
      </c>
      <c r="W2712" s="475">
        <v>300000</v>
      </c>
      <c r="X2712" s="475">
        <v>370000</v>
      </c>
      <c r="Y2712" s="475">
        <v>0</v>
      </c>
      <c r="Z2712" s="475">
        <v>0</v>
      </c>
      <c r="AA2712" s="475">
        <v>0</v>
      </c>
      <c r="AB2712" s="475">
        <v>600000</v>
      </c>
      <c r="AC2712" s="475">
        <v>0</v>
      </c>
      <c r="AD2712" s="475">
        <v>0</v>
      </c>
      <c r="AE2712" s="475">
        <v>0</v>
      </c>
      <c r="AF2712" s="475">
        <v>0</v>
      </c>
      <c r="AG2712" s="475">
        <v>0</v>
      </c>
      <c r="AH2712" s="475">
        <v>0</v>
      </c>
      <c r="AI2712" s="475">
        <v>0</v>
      </c>
      <c r="AJ2712" s="474">
        <f t="shared" si="472"/>
        <v>23550</v>
      </c>
      <c r="AK2712" s="175"/>
      <c r="AL2712" s="175">
        <v>7913958.4100000001</v>
      </c>
      <c r="AM2712" s="175">
        <v>17605642.890000001</v>
      </c>
      <c r="AN2712" s="175">
        <v>9691684.4800000004</v>
      </c>
    </row>
    <row r="2713" spans="1:40" s="128" customFormat="1" ht="24.05" customHeight="1" x14ac:dyDescent="0.35">
      <c r="A2713" s="256">
        <v>2025</v>
      </c>
      <c r="B2713" s="184">
        <f t="shared" si="466"/>
        <v>99</v>
      </c>
      <c r="C2713" s="248" t="s">
        <v>3675</v>
      </c>
      <c r="D2713" s="184">
        <v>39644</v>
      </c>
      <c r="E2713" s="287"/>
      <c r="F2713" s="287"/>
      <c r="G2713" s="287"/>
      <c r="H2713" s="288"/>
      <c r="I2713" s="288"/>
      <c r="J2713" s="288"/>
      <c r="K2713" s="289"/>
      <c r="L2713" s="289"/>
      <c r="M2713" s="289"/>
      <c r="N2713" s="289"/>
      <c r="O2713" s="289"/>
      <c r="P2713" s="289"/>
      <c r="Q2713" s="186">
        <f t="shared" si="470"/>
        <v>2222850</v>
      </c>
      <c r="R2713" s="186">
        <f t="shared" si="471"/>
        <v>2190000</v>
      </c>
      <c r="S2713" s="474">
        <v>0</v>
      </c>
      <c r="T2713" s="475">
        <v>1800000</v>
      </c>
      <c r="U2713" s="474">
        <v>0</v>
      </c>
      <c r="V2713" s="475">
        <v>390000</v>
      </c>
      <c r="W2713" s="474">
        <v>0</v>
      </c>
      <c r="X2713" s="475">
        <v>0</v>
      </c>
      <c r="Y2713" s="474">
        <v>0</v>
      </c>
      <c r="Z2713" s="475">
        <v>0</v>
      </c>
      <c r="AA2713" s="474">
        <v>0</v>
      </c>
      <c r="AB2713" s="475">
        <v>0</v>
      </c>
      <c r="AC2713" s="474">
        <v>0</v>
      </c>
      <c r="AD2713" s="475">
        <v>0</v>
      </c>
      <c r="AE2713" s="474">
        <v>0</v>
      </c>
      <c r="AF2713" s="475">
        <v>0</v>
      </c>
      <c r="AG2713" s="474">
        <v>0</v>
      </c>
      <c r="AH2713" s="475">
        <v>0</v>
      </c>
      <c r="AI2713" s="474">
        <v>0</v>
      </c>
      <c r="AJ2713" s="474">
        <f t="shared" si="472"/>
        <v>32850</v>
      </c>
      <c r="AK2713" s="175"/>
      <c r="AL2713" s="175">
        <v>12592886.959999997</v>
      </c>
      <c r="AM2713" s="175">
        <v>28953724.59</v>
      </c>
      <c r="AN2713" s="175">
        <v>16360837.630000003</v>
      </c>
    </row>
    <row r="2714" spans="1:40" s="128" customFormat="1" ht="24.05" customHeight="1" x14ac:dyDescent="0.35">
      <c r="A2714" s="256">
        <v>2025</v>
      </c>
      <c r="B2714" s="184">
        <f t="shared" si="466"/>
        <v>100</v>
      </c>
      <c r="C2714" s="248" t="s">
        <v>3674</v>
      </c>
      <c r="D2714" s="184">
        <v>39610</v>
      </c>
      <c r="E2714" s="287"/>
      <c r="F2714" s="287"/>
      <c r="G2714" s="287"/>
      <c r="H2714" s="288"/>
      <c r="I2714" s="288"/>
      <c r="J2714" s="288"/>
      <c r="K2714" s="289"/>
      <c r="L2714" s="289"/>
      <c r="M2714" s="289"/>
      <c r="N2714" s="289"/>
      <c r="O2714" s="289"/>
      <c r="P2714" s="289"/>
      <c r="Q2714" s="186">
        <f t="shared" si="470"/>
        <v>2148206.088</v>
      </c>
      <c r="R2714" s="186">
        <f t="shared" si="471"/>
        <v>2116459.2000000002</v>
      </c>
      <c r="S2714" s="475">
        <v>0</v>
      </c>
      <c r="T2714" s="475">
        <v>2116459.2000000002</v>
      </c>
      <c r="U2714" s="475">
        <v>0</v>
      </c>
      <c r="V2714" s="475">
        <v>0</v>
      </c>
      <c r="W2714" s="475">
        <v>0</v>
      </c>
      <c r="X2714" s="475">
        <v>0</v>
      </c>
      <c r="Y2714" s="475">
        <v>0</v>
      </c>
      <c r="Z2714" s="475">
        <v>0</v>
      </c>
      <c r="AA2714" s="475">
        <v>0</v>
      </c>
      <c r="AB2714" s="475">
        <v>0</v>
      </c>
      <c r="AC2714" s="475">
        <v>0</v>
      </c>
      <c r="AD2714" s="475">
        <v>0</v>
      </c>
      <c r="AE2714" s="475">
        <v>0</v>
      </c>
      <c r="AF2714" s="475">
        <v>0</v>
      </c>
      <c r="AG2714" s="475">
        <v>0</v>
      </c>
      <c r="AH2714" s="475">
        <v>0</v>
      </c>
      <c r="AI2714" s="475">
        <v>0</v>
      </c>
      <c r="AJ2714" s="474">
        <f t="shared" si="472"/>
        <v>31746.888000000003</v>
      </c>
      <c r="AK2714" s="175"/>
      <c r="AL2714" s="175">
        <v>9104069.9699999969</v>
      </c>
      <c r="AM2714" s="175">
        <v>19527440.489999998</v>
      </c>
      <c r="AN2714" s="175">
        <v>10423370.520000001</v>
      </c>
    </row>
    <row r="2715" spans="1:40" s="128" customFormat="1" ht="24.05" customHeight="1" x14ac:dyDescent="0.35">
      <c r="A2715" s="256">
        <v>2025</v>
      </c>
      <c r="B2715" s="184">
        <f t="shared" si="466"/>
        <v>101</v>
      </c>
      <c r="C2715" s="248" t="s">
        <v>3672</v>
      </c>
      <c r="D2715" s="184">
        <v>39594</v>
      </c>
      <c r="E2715" s="287"/>
      <c r="F2715" s="287"/>
      <c r="G2715" s="287"/>
      <c r="H2715" s="288"/>
      <c r="I2715" s="288"/>
      <c r="J2715" s="288"/>
      <c r="K2715" s="289"/>
      <c r="L2715" s="289"/>
      <c r="M2715" s="289"/>
      <c r="N2715" s="289"/>
      <c r="O2715" s="289"/>
      <c r="P2715" s="289"/>
      <c r="Q2715" s="186">
        <f t="shared" si="470"/>
        <v>4110750</v>
      </c>
      <c r="R2715" s="186">
        <f t="shared" si="471"/>
        <v>4050000</v>
      </c>
      <c r="S2715" s="474">
        <v>0</v>
      </c>
      <c r="T2715" s="475">
        <v>3500000</v>
      </c>
      <c r="U2715" s="474">
        <v>0</v>
      </c>
      <c r="V2715" s="475">
        <v>0</v>
      </c>
      <c r="W2715" s="474">
        <v>0</v>
      </c>
      <c r="X2715" s="475">
        <v>550000</v>
      </c>
      <c r="Y2715" s="474">
        <v>0</v>
      </c>
      <c r="Z2715" s="475">
        <v>0</v>
      </c>
      <c r="AA2715" s="474">
        <v>0</v>
      </c>
      <c r="AB2715" s="475">
        <v>0</v>
      </c>
      <c r="AC2715" s="474">
        <v>0</v>
      </c>
      <c r="AD2715" s="475">
        <v>0</v>
      </c>
      <c r="AE2715" s="474">
        <v>0</v>
      </c>
      <c r="AF2715" s="475">
        <v>0</v>
      </c>
      <c r="AG2715" s="474">
        <v>0</v>
      </c>
      <c r="AH2715" s="475">
        <v>0</v>
      </c>
      <c r="AI2715" s="474">
        <v>0</v>
      </c>
      <c r="AJ2715" s="474">
        <f t="shared" si="472"/>
        <v>60750</v>
      </c>
      <c r="AK2715" s="175"/>
      <c r="AL2715" s="175">
        <v>11163817.549999999</v>
      </c>
      <c r="AM2715" s="175">
        <v>19721485.109999999</v>
      </c>
      <c r="AN2715" s="175">
        <v>8557667.5600000005</v>
      </c>
    </row>
    <row r="2716" spans="1:40" s="128" customFormat="1" ht="24.05" customHeight="1" x14ac:dyDescent="0.35">
      <c r="A2716" s="256">
        <v>2025</v>
      </c>
      <c r="B2716" s="184">
        <f t="shared" si="466"/>
        <v>102</v>
      </c>
      <c r="C2716" s="248" t="s">
        <v>4202</v>
      </c>
      <c r="D2716" s="184">
        <v>40718</v>
      </c>
      <c r="E2716" s="287"/>
      <c r="F2716" s="287"/>
      <c r="G2716" s="287"/>
      <c r="H2716" s="288"/>
      <c r="I2716" s="288"/>
      <c r="J2716" s="288"/>
      <c r="K2716" s="289"/>
      <c r="L2716" s="289"/>
      <c r="M2716" s="289"/>
      <c r="N2716" s="289"/>
      <c r="O2716" s="289"/>
      <c r="P2716" s="289"/>
      <c r="Q2716" s="186">
        <f t="shared" si="470"/>
        <v>2138460.4</v>
      </c>
      <c r="R2716" s="186">
        <f t="shared" si="471"/>
        <v>2095691.1919999998</v>
      </c>
      <c r="S2716" s="475">
        <v>2095691.1919999998</v>
      </c>
      <c r="T2716" s="475">
        <v>0</v>
      </c>
      <c r="U2716" s="475">
        <v>0</v>
      </c>
      <c r="V2716" s="475">
        <v>0</v>
      </c>
      <c r="W2716" s="475">
        <v>0</v>
      </c>
      <c r="X2716" s="475">
        <v>0</v>
      </c>
      <c r="Y2716" s="475">
        <v>0</v>
      </c>
      <c r="Z2716" s="475">
        <v>0</v>
      </c>
      <c r="AA2716" s="475">
        <v>0</v>
      </c>
      <c r="AB2716" s="475">
        <v>0</v>
      </c>
      <c r="AC2716" s="475">
        <v>0</v>
      </c>
      <c r="AD2716" s="475">
        <v>0</v>
      </c>
      <c r="AE2716" s="475">
        <v>0</v>
      </c>
      <c r="AF2716" s="475">
        <v>0</v>
      </c>
      <c r="AG2716" s="475">
        <v>0</v>
      </c>
      <c r="AH2716" s="475">
        <v>0</v>
      </c>
      <c r="AI2716" s="475">
        <v>0</v>
      </c>
      <c r="AJ2716" s="474">
        <v>42769.207999999999</v>
      </c>
      <c r="AK2716" s="175"/>
      <c r="AL2716" s="175">
        <v>4157756.6499999994</v>
      </c>
      <c r="AM2716" s="175">
        <v>6616669.3899999997</v>
      </c>
      <c r="AN2716" s="175">
        <v>2458912.7400000002</v>
      </c>
    </row>
    <row r="2717" spans="1:40" s="128" customFormat="1" ht="23.9" customHeight="1" x14ac:dyDescent="0.35">
      <c r="A2717" s="256">
        <v>2025</v>
      </c>
      <c r="B2717" s="184">
        <f t="shared" si="466"/>
        <v>103</v>
      </c>
      <c r="C2717" s="248" t="s">
        <v>3713</v>
      </c>
      <c r="D2717" s="184">
        <v>39372</v>
      </c>
      <c r="E2717" s="287"/>
      <c r="F2717" s="287"/>
      <c r="G2717" s="287"/>
      <c r="H2717" s="288"/>
      <c r="I2717" s="288"/>
      <c r="J2717" s="288"/>
      <c r="K2717" s="289"/>
      <c r="L2717" s="289"/>
      <c r="M2717" s="289"/>
      <c r="N2717" s="289"/>
      <c r="O2717" s="289"/>
      <c r="P2717" s="289"/>
      <c r="Q2717" s="186">
        <f t="shared" si="470"/>
        <v>5715540.5300000003</v>
      </c>
      <c r="R2717" s="186">
        <f t="shared" si="471"/>
        <v>5648300</v>
      </c>
      <c r="S2717" s="474">
        <v>0</v>
      </c>
      <c r="T2717" s="475">
        <v>0</v>
      </c>
      <c r="U2717" s="474">
        <v>0</v>
      </c>
      <c r="V2717" s="475">
        <v>0</v>
      </c>
      <c r="W2717" s="474">
        <v>0</v>
      </c>
      <c r="X2717" s="475">
        <v>0</v>
      </c>
      <c r="Y2717" s="474">
        <v>0</v>
      </c>
      <c r="Z2717" s="475">
        <v>0</v>
      </c>
      <c r="AA2717" s="474">
        <v>5648300</v>
      </c>
      <c r="AB2717" s="475">
        <v>0</v>
      </c>
      <c r="AC2717" s="474">
        <v>0</v>
      </c>
      <c r="AD2717" s="475">
        <v>0</v>
      </c>
      <c r="AE2717" s="474">
        <v>0</v>
      </c>
      <c r="AF2717" s="475">
        <v>0</v>
      </c>
      <c r="AG2717" s="474">
        <v>0</v>
      </c>
      <c r="AH2717" s="475">
        <v>0</v>
      </c>
      <c r="AI2717" s="474">
        <v>0</v>
      </c>
      <c r="AJ2717" s="474">
        <v>67240.53</v>
      </c>
      <c r="AK2717" s="175"/>
      <c r="AL2717" s="175">
        <v>13379767.82</v>
      </c>
      <c r="AM2717" s="175">
        <v>21621106.390000001</v>
      </c>
      <c r="AN2717" s="175">
        <v>8241338.5700000003</v>
      </c>
    </row>
    <row r="2718" spans="1:40" s="128" customFormat="1" ht="23.9" customHeight="1" x14ac:dyDescent="0.35">
      <c r="A2718" s="256">
        <v>2025</v>
      </c>
      <c r="B2718" s="184">
        <f t="shared" si="466"/>
        <v>104</v>
      </c>
      <c r="C2718" s="248" t="s">
        <v>3698</v>
      </c>
      <c r="D2718" s="184">
        <v>40861</v>
      </c>
      <c r="E2718" s="287"/>
      <c r="F2718" s="287"/>
      <c r="G2718" s="287"/>
      <c r="H2718" s="288"/>
      <c r="I2718" s="288"/>
      <c r="J2718" s="288"/>
      <c r="K2718" s="289"/>
      <c r="L2718" s="289"/>
      <c r="M2718" s="289"/>
      <c r="N2718" s="289"/>
      <c r="O2718" s="289"/>
      <c r="P2718" s="289"/>
      <c r="Q2718" s="186">
        <f t="shared" si="470"/>
        <v>7216183.0999999996</v>
      </c>
      <c r="R2718" s="186">
        <f t="shared" si="471"/>
        <v>7109540</v>
      </c>
      <c r="S2718" s="475">
        <v>0</v>
      </c>
      <c r="T2718" s="475">
        <v>0</v>
      </c>
      <c r="U2718" s="475">
        <v>0</v>
      </c>
      <c r="V2718" s="475">
        <v>0</v>
      </c>
      <c r="W2718" s="475">
        <v>0</v>
      </c>
      <c r="X2718" s="475">
        <v>0</v>
      </c>
      <c r="Y2718" s="475">
        <v>0</v>
      </c>
      <c r="Z2718" s="475">
        <v>0</v>
      </c>
      <c r="AA2718" s="475">
        <v>0</v>
      </c>
      <c r="AB2718" s="475">
        <v>0</v>
      </c>
      <c r="AC2718" s="475">
        <v>7109540</v>
      </c>
      <c r="AD2718" s="475">
        <v>0</v>
      </c>
      <c r="AE2718" s="475">
        <v>0</v>
      </c>
      <c r="AF2718" s="475">
        <v>0</v>
      </c>
      <c r="AG2718" s="475">
        <v>0</v>
      </c>
      <c r="AH2718" s="475">
        <v>0</v>
      </c>
      <c r="AI2718" s="475">
        <v>0</v>
      </c>
      <c r="AJ2718" s="474">
        <f t="shared" si="472"/>
        <v>106643.09999999999</v>
      </c>
      <c r="AK2718" s="175"/>
      <c r="AL2718" s="175">
        <v>13569437.839999998</v>
      </c>
      <c r="AM2718" s="175">
        <v>17567841.989999998</v>
      </c>
      <c r="AN2718" s="175">
        <v>3998404.15</v>
      </c>
    </row>
    <row r="2719" spans="1:40" s="128" customFormat="1" ht="24.05" customHeight="1" x14ac:dyDescent="0.35">
      <c r="A2719" s="256">
        <v>2025</v>
      </c>
      <c r="B2719" s="184">
        <f t="shared" si="466"/>
        <v>105</v>
      </c>
      <c r="C2719" s="248" t="s">
        <v>4186</v>
      </c>
      <c r="D2719" s="184">
        <v>40859</v>
      </c>
      <c r="E2719" s="287"/>
      <c r="F2719" s="287"/>
      <c r="G2719" s="287"/>
      <c r="H2719" s="288"/>
      <c r="I2719" s="288"/>
      <c r="J2719" s="288"/>
      <c r="K2719" s="289"/>
      <c r="L2719" s="289"/>
      <c r="M2719" s="289"/>
      <c r="N2719" s="289"/>
      <c r="O2719" s="289"/>
      <c r="P2719" s="289"/>
      <c r="Q2719" s="186">
        <f t="shared" si="470"/>
        <v>5186183.0999999996</v>
      </c>
      <c r="R2719" s="186">
        <f t="shared" si="471"/>
        <v>5109540</v>
      </c>
      <c r="S2719" s="474">
        <v>0</v>
      </c>
      <c r="T2719" s="475">
        <v>0</v>
      </c>
      <c r="U2719" s="474">
        <v>0</v>
      </c>
      <c r="V2719" s="475">
        <v>0</v>
      </c>
      <c r="W2719" s="474">
        <v>0</v>
      </c>
      <c r="X2719" s="475">
        <v>0</v>
      </c>
      <c r="Y2719" s="474">
        <v>0</v>
      </c>
      <c r="Z2719" s="475">
        <v>0</v>
      </c>
      <c r="AA2719" s="474">
        <v>0</v>
      </c>
      <c r="AB2719" s="475">
        <v>0</v>
      </c>
      <c r="AC2719" s="474">
        <v>5109540</v>
      </c>
      <c r="AD2719" s="475">
        <v>0</v>
      </c>
      <c r="AE2719" s="474">
        <v>0</v>
      </c>
      <c r="AF2719" s="475">
        <v>0</v>
      </c>
      <c r="AG2719" s="474">
        <v>0</v>
      </c>
      <c r="AH2719" s="475">
        <v>0</v>
      </c>
      <c r="AI2719" s="474">
        <v>0</v>
      </c>
      <c r="AJ2719" s="474">
        <f t="shared" si="472"/>
        <v>76643.099999999991</v>
      </c>
      <c r="AK2719" s="175"/>
      <c r="AL2719" s="175">
        <v>13987760.260000002</v>
      </c>
      <c r="AM2719" s="175">
        <v>17644955.670000002</v>
      </c>
      <c r="AN2719" s="175">
        <v>3657195.4099999997</v>
      </c>
    </row>
    <row r="2720" spans="1:40" s="128" customFormat="1" ht="24.05" customHeight="1" x14ac:dyDescent="0.35">
      <c r="A2720" s="256">
        <v>2025</v>
      </c>
      <c r="B2720" s="184">
        <f t="shared" si="466"/>
        <v>106</v>
      </c>
      <c r="C2720" s="248" t="s">
        <v>4187</v>
      </c>
      <c r="D2720" s="184">
        <v>40858</v>
      </c>
      <c r="E2720" s="287"/>
      <c r="F2720" s="287"/>
      <c r="G2720" s="287"/>
      <c r="H2720" s="288"/>
      <c r="I2720" s="288"/>
      <c r="J2720" s="288"/>
      <c r="K2720" s="289"/>
      <c r="L2720" s="289"/>
      <c r="M2720" s="289"/>
      <c r="N2720" s="289"/>
      <c r="O2720" s="289"/>
      <c r="P2720" s="289"/>
      <c r="Q2720" s="186">
        <f t="shared" si="470"/>
        <v>10007433.1</v>
      </c>
      <c r="R2720" s="186">
        <f t="shared" si="471"/>
        <v>9859540</v>
      </c>
      <c r="S2720" s="475">
        <v>0</v>
      </c>
      <c r="T2720" s="475">
        <v>0</v>
      </c>
      <c r="U2720" s="475">
        <v>0</v>
      </c>
      <c r="V2720" s="475">
        <v>0</v>
      </c>
      <c r="W2720" s="475">
        <v>0</v>
      </c>
      <c r="X2720" s="475">
        <v>0</v>
      </c>
      <c r="Y2720" s="475">
        <v>0</v>
      </c>
      <c r="Z2720" s="475">
        <v>0</v>
      </c>
      <c r="AA2720" s="475">
        <v>0</v>
      </c>
      <c r="AB2720" s="475">
        <v>900000</v>
      </c>
      <c r="AC2720" s="474">
        <v>8109540</v>
      </c>
      <c r="AD2720" s="475">
        <v>0</v>
      </c>
      <c r="AE2720" s="475">
        <v>0</v>
      </c>
      <c r="AF2720" s="475">
        <v>850000</v>
      </c>
      <c r="AG2720" s="475">
        <v>0</v>
      </c>
      <c r="AH2720" s="475">
        <v>0</v>
      </c>
      <c r="AI2720" s="475">
        <v>0</v>
      </c>
      <c r="AJ2720" s="474">
        <f t="shared" si="472"/>
        <v>147893.1</v>
      </c>
      <c r="AK2720" s="175"/>
      <c r="AL2720" s="175">
        <v>15240888.099999998</v>
      </c>
      <c r="AM2720" s="175">
        <v>17878313.329999998</v>
      </c>
      <c r="AN2720" s="175">
        <v>2637425.23</v>
      </c>
    </row>
    <row r="2721" spans="1:40" s="128" customFormat="1" ht="23.9" customHeight="1" x14ac:dyDescent="0.35">
      <c r="A2721" s="256">
        <v>2025</v>
      </c>
      <c r="B2721" s="184">
        <f t="shared" si="466"/>
        <v>107</v>
      </c>
      <c r="C2721" s="248" t="s">
        <v>3696</v>
      </c>
      <c r="D2721" s="184">
        <v>40854</v>
      </c>
      <c r="E2721" s="287"/>
      <c r="F2721" s="287"/>
      <c r="G2721" s="287"/>
      <c r="H2721" s="288"/>
      <c r="I2721" s="288"/>
      <c r="J2721" s="288"/>
      <c r="K2721" s="289"/>
      <c r="L2721" s="289"/>
      <c r="M2721" s="289"/>
      <c r="N2721" s="289"/>
      <c r="O2721" s="289"/>
      <c r="P2721" s="289"/>
      <c r="Q2721" s="186">
        <f t="shared" si="470"/>
        <v>3959691.64</v>
      </c>
      <c r="R2721" s="186">
        <f t="shared" si="471"/>
        <v>3926763.65</v>
      </c>
      <c r="S2721" s="474">
        <v>0</v>
      </c>
      <c r="T2721" s="475">
        <v>3926763.65</v>
      </c>
      <c r="U2721" s="474">
        <v>0</v>
      </c>
      <c r="V2721" s="475">
        <v>0</v>
      </c>
      <c r="W2721" s="474">
        <v>0</v>
      </c>
      <c r="X2721" s="475">
        <v>0</v>
      </c>
      <c r="Y2721" s="474">
        <v>0</v>
      </c>
      <c r="Z2721" s="475">
        <v>0</v>
      </c>
      <c r="AA2721" s="474">
        <v>0</v>
      </c>
      <c r="AB2721" s="475">
        <v>0</v>
      </c>
      <c r="AC2721" s="474">
        <v>0</v>
      </c>
      <c r="AD2721" s="475">
        <v>0</v>
      </c>
      <c r="AE2721" s="474">
        <v>0</v>
      </c>
      <c r="AF2721" s="475">
        <v>0</v>
      </c>
      <c r="AG2721" s="474">
        <v>0</v>
      </c>
      <c r="AH2721" s="475">
        <v>0</v>
      </c>
      <c r="AI2721" s="474">
        <v>0</v>
      </c>
      <c r="AJ2721" s="474">
        <v>32927.99</v>
      </c>
      <c r="AK2721" s="175"/>
      <c r="AL2721" s="175">
        <v>9444624.1799999997</v>
      </c>
      <c r="AM2721" s="175">
        <v>17685276.629999999</v>
      </c>
      <c r="AN2721" s="175">
        <v>8240652.4500000002</v>
      </c>
    </row>
    <row r="2722" spans="1:40" s="128" customFormat="1" ht="24.05" customHeight="1" x14ac:dyDescent="0.35">
      <c r="A2722" s="256">
        <v>2025</v>
      </c>
      <c r="B2722" s="184">
        <f t="shared" si="466"/>
        <v>108</v>
      </c>
      <c r="C2722" s="248" t="s">
        <v>4188</v>
      </c>
      <c r="D2722" s="184">
        <v>40853</v>
      </c>
      <c r="E2722" s="287"/>
      <c r="F2722" s="287"/>
      <c r="G2722" s="287"/>
      <c r="H2722" s="288"/>
      <c r="I2722" s="288"/>
      <c r="J2722" s="288"/>
      <c r="K2722" s="289"/>
      <c r="L2722" s="289"/>
      <c r="M2722" s="289"/>
      <c r="N2722" s="289"/>
      <c r="O2722" s="289"/>
      <c r="P2722" s="289"/>
      <c r="Q2722" s="186">
        <f t="shared" si="470"/>
        <v>4880463.4400000004</v>
      </c>
      <c r="R2722" s="186">
        <f t="shared" si="471"/>
        <v>4822592.33</v>
      </c>
      <c r="S2722" s="475">
        <v>0</v>
      </c>
      <c r="T2722" s="475">
        <v>0</v>
      </c>
      <c r="U2722" s="475">
        <v>0</v>
      </c>
      <c r="V2722" s="475">
        <v>0</v>
      </c>
      <c r="W2722" s="475">
        <v>0</v>
      </c>
      <c r="X2722" s="475">
        <v>0</v>
      </c>
      <c r="Y2722" s="475">
        <v>0</v>
      </c>
      <c r="Z2722" s="475">
        <v>0</v>
      </c>
      <c r="AA2722" s="475">
        <v>0</v>
      </c>
      <c r="AB2722" s="475">
        <v>0</v>
      </c>
      <c r="AC2722" s="475">
        <v>4822592.33</v>
      </c>
      <c r="AD2722" s="475">
        <v>0</v>
      </c>
      <c r="AE2722" s="475">
        <v>0</v>
      </c>
      <c r="AF2722" s="475">
        <v>0</v>
      </c>
      <c r="AG2722" s="475">
        <v>0</v>
      </c>
      <c r="AH2722" s="475">
        <v>0</v>
      </c>
      <c r="AI2722" s="475">
        <v>0</v>
      </c>
      <c r="AJ2722" s="474">
        <v>57871.11</v>
      </c>
      <c r="AK2722" s="175"/>
      <c r="AL2722" s="175">
        <v>9558624.6199999992</v>
      </c>
      <c r="AM2722" s="175">
        <v>13119936.08</v>
      </c>
      <c r="AN2722" s="175">
        <v>3561311.4600000004</v>
      </c>
    </row>
    <row r="2723" spans="1:40" s="128" customFormat="1" ht="24.05" customHeight="1" x14ac:dyDescent="0.35">
      <c r="A2723" s="256">
        <v>2025</v>
      </c>
      <c r="B2723" s="184">
        <f t="shared" si="466"/>
        <v>109</v>
      </c>
      <c r="C2723" s="248" t="s">
        <v>3720</v>
      </c>
      <c r="D2723" s="184">
        <v>39383</v>
      </c>
      <c r="E2723" s="287"/>
      <c r="F2723" s="287"/>
      <c r="G2723" s="287"/>
      <c r="H2723" s="288"/>
      <c r="I2723" s="288"/>
      <c r="J2723" s="288"/>
      <c r="K2723" s="289"/>
      <c r="L2723" s="289"/>
      <c r="M2723" s="289"/>
      <c r="N2723" s="289"/>
      <c r="O2723" s="289"/>
      <c r="P2723" s="289"/>
      <c r="Q2723" s="186">
        <f t="shared" si="470"/>
        <v>1844762.21</v>
      </c>
      <c r="R2723" s="186">
        <f t="shared" si="471"/>
        <v>1832235.48</v>
      </c>
      <c r="S2723" s="474">
        <v>0</v>
      </c>
      <c r="T2723" s="475">
        <v>0</v>
      </c>
      <c r="U2723" s="474">
        <v>0</v>
      </c>
      <c r="V2723" s="475">
        <v>0</v>
      </c>
      <c r="W2723" s="474">
        <v>0</v>
      </c>
      <c r="X2723" s="475">
        <v>0</v>
      </c>
      <c r="Y2723" s="474">
        <v>0</v>
      </c>
      <c r="Z2723" s="475">
        <v>0</v>
      </c>
      <c r="AA2723" s="474">
        <v>0</v>
      </c>
      <c r="AB2723" s="475">
        <v>1832235.48</v>
      </c>
      <c r="AC2723" s="474">
        <v>0</v>
      </c>
      <c r="AD2723" s="475">
        <v>0</v>
      </c>
      <c r="AE2723" s="474">
        <v>0</v>
      </c>
      <c r="AF2723" s="475">
        <v>0</v>
      </c>
      <c r="AG2723" s="474">
        <v>0</v>
      </c>
      <c r="AH2723" s="475">
        <v>0</v>
      </c>
      <c r="AI2723" s="474">
        <v>0</v>
      </c>
      <c r="AJ2723" s="474">
        <v>12526.73</v>
      </c>
      <c r="AK2723" s="175"/>
      <c r="AL2723" s="175">
        <v>8546969.9500000011</v>
      </c>
      <c r="AM2723" s="175">
        <v>18017924.550000001</v>
      </c>
      <c r="AN2723" s="175">
        <v>9470954.5999999996</v>
      </c>
    </row>
    <row r="2724" spans="1:40" s="128" customFormat="1" ht="24.05" customHeight="1" x14ac:dyDescent="0.35">
      <c r="A2724" s="256">
        <v>2025</v>
      </c>
      <c r="B2724" s="184">
        <f t="shared" si="466"/>
        <v>110</v>
      </c>
      <c r="C2724" s="248" t="s">
        <v>4225</v>
      </c>
      <c r="D2724" s="184">
        <v>39391</v>
      </c>
      <c r="E2724" s="287"/>
      <c r="F2724" s="287"/>
      <c r="G2724" s="287"/>
      <c r="H2724" s="288"/>
      <c r="I2724" s="288"/>
      <c r="J2724" s="288"/>
      <c r="K2724" s="289"/>
      <c r="L2724" s="289"/>
      <c r="M2724" s="289"/>
      <c r="N2724" s="289"/>
      <c r="O2724" s="289"/>
      <c r="P2724" s="289"/>
      <c r="Q2724" s="186">
        <f t="shared" si="470"/>
        <v>4648992.6800000006</v>
      </c>
      <c r="R2724" s="186">
        <f t="shared" si="471"/>
        <v>4593866.28</v>
      </c>
      <c r="S2724" s="475">
        <v>0</v>
      </c>
      <c r="T2724" s="475">
        <v>0</v>
      </c>
      <c r="U2724" s="475">
        <v>0</v>
      </c>
      <c r="V2724" s="475">
        <v>0</v>
      </c>
      <c r="W2724" s="475">
        <v>0</v>
      </c>
      <c r="X2724" s="475">
        <v>0</v>
      </c>
      <c r="Y2724" s="475">
        <v>0</v>
      </c>
      <c r="Z2724" s="475">
        <v>0</v>
      </c>
      <c r="AA2724" s="475">
        <v>0</v>
      </c>
      <c r="AB2724" s="475">
        <v>0</v>
      </c>
      <c r="AC2724" s="475">
        <v>4593866.28</v>
      </c>
      <c r="AD2724" s="475">
        <v>0</v>
      </c>
      <c r="AE2724" s="475">
        <v>0</v>
      </c>
      <c r="AF2724" s="475">
        <v>0</v>
      </c>
      <c r="AG2724" s="475">
        <v>0</v>
      </c>
      <c r="AH2724" s="475">
        <v>0</v>
      </c>
      <c r="AI2724" s="475">
        <v>0</v>
      </c>
      <c r="AJ2724" s="474">
        <v>55126.400000000001</v>
      </c>
      <c r="AK2724" s="175"/>
      <c r="AL2724" s="175">
        <v>10078415.940000001</v>
      </c>
      <c r="AM2724" s="175">
        <v>12987381.07</v>
      </c>
      <c r="AN2724" s="175">
        <v>2908965.13</v>
      </c>
    </row>
    <row r="2725" spans="1:40" s="128" customFormat="1" ht="24.05" customHeight="1" x14ac:dyDescent="0.35">
      <c r="A2725" s="256">
        <v>2025</v>
      </c>
      <c r="B2725" s="184">
        <f t="shared" si="466"/>
        <v>111</v>
      </c>
      <c r="C2725" s="248" t="s">
        <v>4224</v>
      </c>
      <c r="D2725" s="184">
        <v>39394</v>
      </c>
      <c r="E2725" s="287"/>
      <c r="F2725" s="287"/>
      <c r="G2725" s="287"/>
      <c r="H2725" s="288"/>
      <c r="I2725" s="288"/>
      <c r="J2725" s="288"/>
      <c r="K2725" s="289"/>
      <c r="L2725" s="289"/>
      <c r="M2725" s="289"/>
      <c r="N2725" s="289"/>
      <c r="O2725" s="289"/>
      <c r="P2725" s="289"/>
      <c r="Q2725" s="186">
        <f t="shared" si="470"/>
        <v>1116500</v>
      </c>
      <c r="R2725" s="186">
        <f t="shared" si="471"/>
        <v>1100000</v>
      </c>
      <c r="S2725" s="474">
        <v>0</v>
      </c>
      <c r="T2725" s="475">
        <v>0</v>
      </c>
      <c r="U2725" s="474">
        <v>0</v>
      </c>
      <c r="V2725" s="475">
        <v>500000</v>
      </c>
      <c r="W2725" s="474">
        <v>600000</v>
      </c>
      <c r="X2725" s="475">
        <v>0</v>
      </c>
      <c r="Y2725" s="474">
        <v>0</v>
      </c>
      <c r="Z2725" s="475">
        <v>0</v>
      </c>
      <c r="AA2725" s="474">
        <v>0</v>
      </c>
      <c r="AB2725" s="475">
        <v>0</v>
      </c>
      <c r="AC2725" s="474">
        <v>0</v>
      </c>
      <c r="AD2725" s="475">
        <v>0</v>
      </c>
      <c r="AE2725" s="474">
        <v>0</v>
      </c>
      <c r="AF2725" s="475">
        <v>0</v>
      </c>
      <c r="AG2725" s="474">
        <v>0</v>
      </c>
      <c r="AH2725" s="475">
        <v>0</v>
      </c>
      <c r="AI2725" s="474">
        <v>0</v>
      </c>
      <c r="AJ2725" s="474">
        <f t="shared" si="472"/>
        <v>16500</v>
      </c>
      <c r="AK2725" s="175"/>
      <c r="AL2725" s="175">
        <v>9873585.9499999993</v>
      </c>
      <c r="AM2725" s="175">
        <v>13100783.77</v>
      </c>
      <c r="AN2725" s="175">
        <v>3227197.8200000003</v>
      </c>
    </row>
    <row r="2726" spans="1:40" s="128" customFormat="1" ht="24.05" customHeight="1" x14ac:dyDescent="0.35">
      <c r="A2726" s="256">
        <v>2025</v>
      </c>
      <c r="B2726" s="184">
        <f t="shared" si="466"/>
        <v>112</v>
      </c>
      <c r="C2726" s="248" t="s">
        <v>796</v>
      </c>
      <c r="D2726" s="184">
        <v>40557</v>
      </c>
      <c r="E2726" s="287"/>
      <c r="F2726" s="287"/>
      <c r="G2726" s="287"/>
      <c r="H2726" s="288"/>
      <c r="I2726" s="288"/>
      <c r="J2726" s="288"/>
      <c r="K2726" s="289"/>
      <c r="L2726" s="289"/>
      <c r="M2726" s="289"/>
      <c r="N2726" s="289"/>
      <c r="O2726" s="289"/>
      <c r="P2726" s="289"/>
      <c r="Q2726" s="186">
        <f t="shared" si="470"/>
        <v>700350</v>
      </c>
      <c r="R2726" s="186">
        <f t="shared" si="471"/>
        <v>690000</v>
      </c>
      <c r="S2726" s="475">
        <v>690000</v>
      </c>
      <c r="T2726" s="475">
        <v>0</v>
      </c>
      <c r="U2726" s="475">
        <v>0</v>
      </c>
      <c r="V2726" s="475">
        <v>0</v>
      </c>
      <c r="W2726" s="475">
        <v>0</v>
      </c>
      <c r="X2726" s="475">
        <v>0</v>
      </c>
      <c r="Y2726" s="475">
        <v>0</v>
      </c>
      <c r="Z2726" s="475">
        <v>0</v>
      </c>
      <c r="AA2726" s="475">
        <v>0</v>
      </c>
      <c r="AB2726" s="475">
        <v>0</v>
      </c>
      <c r="AC2726" s="475">
        <v>0</v>
      </c>
      <c r="AD2726" s="475">
        <v>0</v>
      </c>
      <c r="AE2726" s="475">
        <v>0</v>
      </c>
      <c r="AF2726" s="475">
        <v>0</v>
      </c>
      <c r="AG2726" s="475">
        <v>0</v>
      </c>
      <c r="AH2726" s="475">
        <v>0</v>
      </c>
      <c r="AI2726" s="475">
        <v>0</v>
      </c>
      <c r="AJ2726" s="474">
        <f t="shared" si="472"/>
        <v>10350</v>
      </c>
      <c r="AK2726" s="175"/>
      <c r="AL2726" s="175">
        <v>2374380.84</v>
      </c>
      <c r="AM2726" s="175">
        <v>4141343.01</v>
      </c>
      <c r="AN2726" s="175">
        <v>1766962.17</v>
      </c>
    </row>
    <row r="2727" spans="1:40" s="128" customFormat="1" ht="24.05" customHeight="1" x14ac:dyDescent="0.35">
      <c r="A2727" s="256">
        <v>2025</v>
      </c>
      <c r="B2727" s="184">
        <f t="shared" si="466"/>
        <v>113</v>
      </c>
      <c r="C2727" s="248" t="s">
        <v>4198</v>
      </c>
      <c r="D2727" s="184">
        <v>40741</v>
      </c>
      <c r="E2727" s="287"/>
      <c r="F2727" s="287"/>
      <c r="G2727" s="287"/>
      <c r="H2727" s="288"/>
      <c r="I2727" s="288"/>
      <c r="J2727" s="288"/>
      <c r="K2727" s="289"/>
      <c r="L2727" s="289"/>
      <c r="M2727" s="289"/>
      <c r="N2727" s="289"/>
      <c r="O2727" s="289"/>
      <c r="P2727" s="289"/>
      <c r="Q2727" s="186">
        <f t="shared" si="470"/>
        <v>2629997.23</v>
      </c>
      <c r="R2727" s="186">
        <f t="shared" si="471"/>
        <v>2600685</v>
      </c>
      <c r="S2727" s="474">
        <v>0</v>
      </c>
      <c r="T2727" s="475">
        <v>0</v>
      </c>
      <c r="U2727" s="474">
        <v>0</v>
      </c>
      <c r="V2727" s="475">
        <v>0</v>
      </c>
      <c r="W2727" s="474">
        <v>0</v>
      </c>
      <c r="X2727" s="475">
        <v>0</v>
      </c>
      <c r="Y2727" s="474">
        <v>0</v>
      </c>
      <c r="Z2727" s="475">
        <v>0</v>
      </c>
      <c r="AA2727" s="474">
        <v>0</v>
      </c>
      <c r="AB2727" s="475">
        <v>2400685</v>
      </c>
      <c r="AC2727" s="474">
        <v>0</v>
      </c>
      <c r="AD2727" s="475">
        <v>0</v>
      </c>
      <c r="AE2727" s="474">
        <v>0</v>
      </c>
      <c r="AF2727" s="475">
        <v>0</v>
      </c>
      <c r="AG2727" s="474">
        <v>200000</v>
      </c>
      <c r="AH2727" s="475">
        <v>0</v>
      </c>
      <c r="AI2727" s="474">
        <v>0</v>
      </c>
      <c r="AJ2727" s="474">
        <v>29312.23</v>
      </c>
      <c r="AK2727" s="175"/>
      <c r="AL2727" s="175">
        <v>7860878.9500000002</v>
      </c>
      <c r="AM2727" s="175">
        <v>15135984.08</v>
      </c>
      <c r="AN2727" s="175">
        <v>7275105.1299999999</v>
      </c>
    </row>
    <row r="2728" spans="1:40" s="128" customFormat="1" ht="24.05" customHeight="1" x14ac:dyDescent="0.35">
      <c r="A2728" s="256">
        <v>2025</v>
      </c>
      <c r="B2728" s="184">
        <f t="shared" si="466"/>
        <v>114</v>
      </c>
      <c r="C2728" s="248" t="s">
        <v>4181</v>
      </c>
      <c r="D2728" s="184">
        <v>40885</v>
      </c>
      <c r="E2728" s="287"/>
      <c r="F2728" s="287"/>
      <c r="G2728" s="287"/>
      <c r="H2728" s="288"/>
      <c r="I2728" s="288"/>
      <c r="J2728" s="288"/>
      <c r="K2728" s="289"/>
      <c r="L2728" s="289"/>
      <c r="M2728" s="289"/>
      <c r="N2728" s="289"/>
      <c r="O2728" s="289"/>
      <c r="P2728" s="289"/>
      <c r="Q2728" s="186">
        <f t="shared" si="470"/>
        <v>913500</v>
      </c>
      <c r="R2728" s="186">
        <f t="shared" si="471"/>
        <v>900000</v>
      </c>
      <c r="S2728" s="475">
        <v>0</v>
      </c>
      <c r="T2728" s="475">
        <v>0</v>
      </c>
      <c r="U2728" s="475">
        <v>0</v>
      </c>
      <c r="V2728" s="475">
        <v>300000</v>
      </c>
      <c r="W2728" s="475">
        <v>300000</v>
      </c>
      <c r="X2728" s="475">
        <v>300000</v>
      </c>
      <c r="Y2728" s="475">
        <v>0</v>
      </c>
      <c r="Z2728" s="475">
        <v>0</v>
      </c>
      <c r="AA2728" s="475">
        <v>0</v>
      </c>
      <c r="AB2728" s="475">
        <v>0</v>
      </c>
      <c r="AC2728" s="475">
        <v>0</v>
      </c>
      <c r="AD2728" s="475">
        <v>0</v>
      </c>
      <c r="AE2728" s="475">
        <v>0</v>
      </c>
      <c r="AF2728" s="475">
        <v>0</v>
      </c>
      <c r="AG2728" s="475">
        <v>0</v>
      </c>
      <c r="AH2728" s="475">
        <v>0</v>
      </c>
      <c r="AI2728" s="475">
        <v>0</v>
      </c>
      <c r="AJ2728" s="474">
        <f t="shared" si="472"/>
        <v>13500</v>
      </c>
      <c r="AK2728" s="175"/>
      <c r="AL2728" s="175">
        <v>8175564.0999999996</v>
      </c>
      <c r="AM2728" s="175">
        <v>17615219.149999999</v>
      </c>
      <c r="AN2728" s="175">
        <v>9439655.0499999989</v>
      </c>
    </row>
    <row r="2729" spans="1:40" s="128" customFormat="1" ht="24.05" customHeight="1" x14ac:dyDescent="0.35">
      <c r="A2729" s="256">
        <v>2025</v>
      </c>
      <c r="B2729" s="184">
        <f t="shared" si="466"/>
        <v>115</v>
      </c>
      <c r="C2729" s="248" t="s">
        <v>4180</v>
      </c>
      <c r="D2729" s="184">
        <v>40895</v>
      </c>
      <c r="E2729" s="287"/>
      <c r="F2729" s="287"/>
      <c r="G2729" s="287"/>
      <c r="H2729" s="288"/>
      <c r="I2729" s="288"/>
      <c r="J2729" s="288"/>
      <c r="K2729" s="289"/>
      <c r="L2729" s="289"/>
      <c r="M2729" s="289"/>
      <c r="N2729" s="289"/>
      <c r="O2729" s="289"/>
      <c r="P2729" s="289"/>
      <c r="Q2729" s="186">
        <f t="shared" si="470"/>
        <v>3220838.87</v>
      </c>
      <c r="R2729" s="186">
        <f t="shared" si="471"/>
        <v>3182647.1</v>
      </c>
      <c r="S2729" s="474">
        <v>3182647.1</v>
      </c>
      <c r="T2729" s="475">
        <v>0</v>
      </c>
      <c r="U2729" s="474">
        <v>0</v>
      </c>
      <c r="V2729" s="475">
        <v>0</v>
      </c>
      <c r="W2729" s="474">
        <v>0</v>
      </c>
      <c r="X2729" s="475">
        <v>0</v>
      </c>
      <c r="Y2729" s="474">
        <v>0</v>
      </c>
      <c r="Z2729" s="475">
        <v>0</v>
      </c>
      <c r="AA2729" s="474">
        <v>0</v>
      </c>
      <c r="AB2729" s="475">
        <v>0</v>
      </c>
      <c r="AC2729" s="474">
        <v>0</v>
      </c>
      <c r="AD2729" s="475">
        <v>0</v>
      </c>
      <c r="AE2729" s="474">
        <v>0</v>
      </c>
      <c r="AF2729" s="475">
        <v>0</v>
      </c>
      <c r="AG2729" s="474">
        <v>0</v>
      </c>
      <c r="AH2729" s="475">
        <v>0</v>
      </c>
      <c r="AI2729" s="474">
        <v>0</v>
      </c>
      <c r="AJ2729" s="474">
        <v>38191.769999999997</v>
      </c>
      <c r="AK2729" s="175"/>
      <c r="AL2729" s="175">
        <v>6872922.2800000003</v>
      </c>
      <c r="AM2729" s="175">
        <v>10242531.76</v>
      </c>
      <c r="AN2729" s="175">
        <v>3369609.4799999995</v>
      </c>
    </row>
    <row r="2730" spans="1:40" s="128" customFormat="1" ht="24.05" customHeight="1" x14ac:dyDescent="0.35">
      <c r="A2730" s="256">
        <v>2025</v>
      </c>
      <c r="B2730" s="184">
        <f t="shared" si="466"/>
        <v>116</v>
      </c>
      <c r="C2730" s="248" t="s">
        <v>4179</v>
      </c>
      <c r="D2730" s="184">
        <v>40903</v>
      </c>
      <c r="E2730" s="287"/>
      <c r="F2730" s="287"/>
      <c r="G2730" s="287"/>
      <c r="H2730" s="288"/>
      <c r="I2730" s="288"/>
      <c r="J2730" s="288"/>
      <c r="K2730" s="289"/>
      <c r="L2730" s="289"/>
      <c r="M2730" s="289"/>
      <c r="N2730" s="289"/>
      <c r="O2730" s="289"/>
      <c r="P2730" s="289"/>
      <c r="Q2730" s="186">
        <f t="shared" si="470"/>
        <v>1820400</v>
      </c>
      <c r="R2730" s="186">
        <f t="shared" si="471"/>
        <v>1800000</v>
      </c>
      <c r="S2730" s="475">
        <v>0</v>
      </c>
      <c r="T2730" s="475">
        <v>0</v>
      </c>
      <c r="U2730" s="475">
        <v>0</v>
      </c>
      <c r="V2730" s="475">
        <v>600000</v>
      </c>
      <c r="W2730" s="475">
        <v>600000</v>
      </c>
      <c r="X2730" s="475">
        <v>600000</v>
      </c>
      <c r="Y2730" s="475">
        <v>0</v>
      </c>
      <c r="Z2730" s="475">
        <v>0</v>
      </c>
      <c r="AA2730" s="475">
        <v>0</v>
      </c>
      <c r="AB2730" s="475">
        <v>0</v>
      </c>
      <c r="AC2730" s="475">
        <v>0</v>
      </c>
      <c r="AD2730" s="475">
        <v>0</v>
      </c>
      <c r="AE2730" s="475">
        <v>0</v>
      </c>
      <c r="AF2730" s="475">
        <v>0</v>
      </c>
      <c r="AG2730" s="475">
        <v>0</v>
      </c>
      <c r="AH2730" s="475">
        <v>0</v>
      </c>
      <c r="AI2730" s="475">
        <v>0</v>
      </c>
      <c r="AJ2730" s="474">
        <v>20400</v>
      </c>
      <c r="AK2730" s="175"/>
      <c r="AL2730" s="175">
        <v>9559985.5999999996</v>
      </c>
      <c r="AM2730" s="175">
        <v>14099735.449999999</v>
      </c>
      <c r="AN2730" s="175">
        <v>4539749.8499999996</v>
      </c>
    </row>
    <row r="2731" spans="1:40" s="128" customFormat="1" ht="24.05" customHeight="1" x14ac:dyDescent="0.35">
      <c r="A2731" s="256">
        <v>2025</v>
      </c>
      <c r="B2731" s="184">
        <f t="shared" si="466"/>
        <v>117</v>
      </c>
      <c r="C2731" s="248" t="s">
        <v>3710</v>
      </c>
      <c r="D2731" s="184">
        <v>40936</v>
      </c>
      <c r="E2731" s="287"/>
      <c r="F2731" s="287"/>
      <c r="G2731" s="287"/>
      <c r="H2731" s="288"/>
      <c r="I2731" s="288"/>
      <c r="J2731" s="288"/>
      <c r="K2731" s="289"/>
      <c r="L2731" s="289"/>
      <c r="M2731" s="289"/>
      <c r="N2731" s="289"/>
      <c r="O2731" s="289"/>
      <c r="P2731" s="289"/>
      <c r="Q2731" s="186">
        <f t="shared" si="470"/>
        <v>1618000</v>
      </c>
      <c r="R2731" s="186">
        <f t="shared" si="471"/>
        <v>1600000</v>
      </c>
      <c r="S2731" s="474">
        <v>0</v>
      </c>
      <c r="T2731" s="475">
        <v>0</v>
      </c>
      <c r="U2731" s="474">
        <v>0</v>
      </c>
      <c r="V2731" s="475">
        <v>500000</v>
      </c>
      <c r="W2731" s="475">
        <v>500000</v>
      </c>
      <c r="X2731" s="475">
        <v>600000</v>
      </c>
      <c r="Y2731" s="474">
        <v>0</v>
      </c>
      <c r="Z2731" s="475">
        <v>0</v>
      </c>
      <c r="AA2731" s="474">
        <v>0</v>
      </c>
      <c r="AB2731" s="475">
        <v>0</v>
      </c>
      <c r="AC2731" s="474">
        <v>0</v>
      </c>
      <c r="AD2731" s="475">
        <v>0</v>
      </c>
      <c r="AE2731" s="474">
        <v>0</v>
      </c>
      <c r="AF2731" s="475">
        <v>0</v>
      </c>
      <c r="AG2731" s="474">
        <v>0</v>
      </c>
      <c r="AH2731" s="475">
        <v>0</v>
      </c>
      <c r="AI2731" s="474">
        <v>0</v>
      </c>
      <c r="AJ2731" s="474">
        <v>18000</v>
      </c>
      <c r="AK2731" s="175"/>
      <c r="AL2731" s="175">
        <v>7791450.1400000006</v>
      </c>
      <c r="AM2731" s="175">
        <v>17521976.93</v>
      </c>
      <c r="AN2731" s="175">
        <v>9730526.7899999991</v>
      </c>
    </row>
    <row r="2732" spans="1:40" s="128" customFormat="1" ht="24.05" customHeight="1" x14ac:dyDescent="0.35">
      <c r="A2732" s="256">
        <v>2025</v>
      </c>
      <c r="B2732" s="184">
        <f t="shared" si="466"/>
        <v>118</v>
      </c>
      <c r="C2732" s="248" t="s">
        <v>4219</v>
      </c>
      <c r="D2732" s="184">
        <v>39541</v>
      </c>
      <c r="E2732" s="287"/>
      <c r="F2732" s="287"/>
      <c r="G2732" s="287"/>
      <c r="H2732" s="288"/>
      <c r="I2732" s="288"/>
      <c r="J2732" s="288"/>
      <c r="K2732" s="289"/>
      <c r="L2732" s="289"/>
      <c r="M2732" s="289"/>
      <c r="N2732" s="289"/>
      <c r="O2732" s="289"/>
      <c r="P2732" s="289"/>
      <c r="Q2732" s="186">
        <f t="shared" si="470"/>
        <v>9014686.6000000015</v>
      </c>
      <c r="R2732" s="186">
        <f t="shared" si="471"/>
        <v>8834392.870000001</v>
      </c>
      <c r="S2732" s="475">
        <v>0</v>
      </c>
      <c r="T2732" s="475">
        <v>0</v>
      </c>
      <c r="U2732" s="475">
        <v>0</v>
      </c>
      <c r="V2732" s="475">
        <v>0</v>
      </c>
      <c r="W2732" s="475">
        <v>0</v>
      </c>
      <c r="X2732" s="475">
        <v>0</v>
      </c>
      <c r="Y2732" s="475">
        <v>0</v>
      </c>
      <c r="Z2732" s="475">
        <v>0</v>
      </c>
      <c r="AA2732" s="475">
        <v>0</v>
      </c>
      <c r="AB2732" s="475">
        <v>0</v>
      </c>
      <c r="AC2732" s="475">
        <v>7012851.7300000004</v>
      </c>
      <c r="AD2732" s="475">
        <v>0</v>
      </c>
      <c r="AE2732" s="475">
        <v>0</v>
      </c>
      <c r="AF2732" s="475">
        <v>1821541.14</v>
      </c>
      <c r="AG2732" s="475">
        <v>0</v>
      </c>
      <c r="AH2732" s="475">
        <v>0</v>
      </c>
      <c r="AI2732" s="475">
        <v>0</v>
      </c>
      <c r="AJ2732" s="474">
        <v>180293.73</v>
      </c>
      <c r="AK2732" s="175"/>
      <c r="AL2732" s="175">
        <v>14496380.520000001</v>
      </c>
      <c r="AM2732" s="175">
        <v>17961979.260000002</v>
      </c>
      <c r="AN2732" s="175">
        <v>3465598.74</v>
      </c>
    </row>
    <row r="2733" spans="1:40" s="128" customFormat="1" ht="24.05" customHeight="1" x14ac:dyDescent="0.35">
      <c r="A2733" s="256">
        <v>2025</v>
      </c>
      <c r="B2733" s="184">
        <f t="shared" si="466"/>
        <v>119</v>
      </c>
      <c r="C2733" s="248" t="s">
        <v>4218</v>
      </c>
      <c r="D2733" s="184">
        <v>39551</v>
      </c>
      <c r="E2733" s="287"/>
      <c r="F2733" s="287"/>
      <c r="G2733" s="287"/>
      <c r="H2733" s="288"/>
      <c r="I2733" s="288"/>
      <c r="J2733" s="288"/>
      <c r="K2733" s="289"/>
      <c r="L2733" s="289"/>
      <c r="M2733" s="289"/>
      <c r="N2733" s="289"/>
      <c r="O2733" s="289"/>
      <c r="P2733" s="289"/>
      <c r="Q2733" s="186">
        <f t="shared" si="470"/>
        <v>5990304.4264000002</v>
      </c>
      <c r="R2733" s="186">
        <f t="shared" si="471"/>
        <v>5901777.7599999998</v>
      </c>
      <c r="S2733" s="474">
        <v>0</v>
      </c>
      <c r="T2733" s="475">
        <v>0</v>
      </c>
      <c r="U2733" s="474">
        <v>0</v>
      </c>
      <c r="V2733" s="475">
        <v>0</v>
      </c>
      <c r="W2733" s="474">
        <v>0</v>
      </c>
      <c r="X2733" s="475">
        <v>0</v>
      </c>
      <c r="Y2733" s="474">
        <v>0</v>
      </c>
      <c r="Z2733" s="475">
        <v>0</v>
      </c>
      <c r="AA2733" s="474">
        <v>0</v>
      </c>
      <c r="AB2733" s="475">
        <v>0</v>
      </c>
      <c r="AC2733" s="474">
        <v>5901777.7599999998</v>
      </c>
      <c r="AD2733" s="475">
        <v>0</v>
      </c>
      <c r="AE2733" s="474">
        <v>0</v>
      </c>
      <c r="AF2733" s="475">
        <v>0</v>
      </c>
      <c r="AG2733" s="474">
        <v>0</v>
      </c>
      <c r="AH2733" s="475">
        <v>0</v>
      </c>
      <c r="AI2733" s="474">
        <v>0</v>
      </c>
      <c r="AJ2733" s="474">
        <f t="shared" si="472"/>
        <v>88526.666399999987</v>
      </c>
      <c r="AK2733" s="175"/>
      <c r="AL2733" s="175">
        <v>10521003.200000001</v>
      </c>
      <c r="AM2733" s="175">
        <v>12755535.550000001</v>
      </c>
      <c r="AN2733" s="175">
        <v>2234532.3499999996</v>
      </c>
    </row>
    <row r="2734" spans="1:40" s="128" customFormat="1" ht="24.05" customHeight="1" x14ac:dyDescent="0.35">
      <c r="A2734" s="256">
        <v>2025</v>
      </c>
      <c r="B2734" s="184">
        <f t="shared" si="466"/>
        <v>120</v>
      </c>
      <c r="C2734" s="248" t="s">
        <v>4213</v>
      </c>
      <c r="D2734" s="184">
        <v>39779</v>
      </c>
      <c r="E2734" s="287"/>
      <c r="F2734" s="287"/>
      <c r="G2734" s="287"/>
      <c r="H2734" s="288"/>
      <c r="I2734" s="288"/>
      <c r="J2734" s="288"/>
      <c r="K2734" s="289"/>
      <c r="L2734" s="289"/>
      <c r="M2734" s="289"/>
      <c r="N2734" s="289"/>
      <c r="O2734" s="289"/>
      <c r="P2734" s="289"/>
      <c r="Q2734" s="186">
        <f t="shared" si="470"/>
        <v>36445165.505000003</v>
      </c>
      <c r="R2734" s="186">
        <f t="shared" si="471"/>
        <v>35906567</v>
      </c>
      <c r="S2734" s="475">
        <v>0</v>
      </c>
      <c r="T2734" s="475">
        <v>0</v>
      </c>
      <c r="U2734" s="475">
        <v>0</v>
      </c>
      <c r="V2734" s="475">
        <v>0</v>
      </c>
      <c r="W2734" s="475">
        <v>0</v>
      </c>
      <c r="X2734" s="475">
        <v>0</v>
      </c>
      <c r="Y2734" s="475">
        <v>0</v>
      </c>
      <c r="Z2734" s="475">
        <v>0</v>
      </c>
      <c r="AA2734" s="475">
        <v>35906567</v>
      </c>
      <c r="AB2734" s="475">
        <v>0</v>
      </c>
      <c r="AC2734" s="475">
        <v>0</v>
      </c>
      <c r="AD2734" s="475">
        <v>0</v>
      </c>
      <c r="AE2734" s="475">
        <v>0</v>
      </c>
      <c r="AF2734" s="475">
        <v>0</v>
      </c>
      <c r="AG2734" s="475">
        <v>0</v>
      </c>
      <c r="AH2734" s="475">
        <v>0</v>
      </c>
      <c r="AI2734" s="475">
        <v>0</v>
      </c>
      <c r="AJ2734" s="474">
        <f t="shared" si="472"/>
        <v>538598.505</v>
      </c>
      <c r="AK2734" s="175"/>
      <c r="AL2734" s="175">
        <v>59988222.57</v>
      </c>
      <c r="AM2734" s="175">
        <v>75183009.890000001</v>
      </c>
      <c r="AN2734" s="175">
        <v>15194787.319999998</v>
      </c>
    </row>
    <row r="2735" spans="1:40" s="128" customFormat="1" ht="24.05" customHeight="1" x14ac:dyDescent="0.35">
      <c r="A2735" s="256">
        <v>2025</v>
      </c>
      <c r="B2735" s="184">
        <f t="shared" si="466"/>
        <v>121</v>
      </c>
      <c r="C2735" s="248" t="s">
        <v>4020</v>
      </c>
      <c r="D2735" s="184">
        <v>39591</v>
      </c>
      <c r="E2735" s="287"/>
      <c r="F2735" s="287"/>
      <c r="G2735" s="287"/>
      <c r="H2735" s="288"/>
      <c r="I2735" s="288"/>
      <c r="J2735" s="288"/>
      <c r="K2735" s="289"/>
      <c r="L2735" s="289"/>
      <c r="M2735" s="289"/>
      <c r="N2735" s="289"/>
      <c r="O2735" s="289"/>
      <c r="P2735" s="289"/>
      <c r="Q2735" s="186">
        <f t="shared" si="470"/>
        <v>7339382.4601999996</v>
      </c>
      <c r="R2735" s="186">
        <f t="shared" si="471"/>
        <v>7230918.6799999997</v>
      </c>
      <c r="S2735" s="474">
        <v>7230918.6799999997</v>
      </c>
      <c r="T2735" s="475">
        <v>0</v>
      </c>
      <c r="U2735" s="474">
        <v>0</v>
      </c>
      <c r="V2735" s="475">
        <v>0</v>
      </c>
      <c r="W2735" s="474">
        <v>0</v>
      </c>
      <c r="X2735" s="475">
        <v>0</v>
      </c>
      <c r="Y2735" s="474">
        <v>0</v>
      </c>
      <c r="Z2735" s="475">
        <v>0</v>
      </c>
      <c r="AA2735" s="474">
        <v>0</v>
      </c>
      <c r="AB2735" s="475">
        <v>0</v>
      </c>
      <c r="AC2735" s="474">
        <v>0</v>
      </c>
      <c r="AD2735" s="475">
        <v>0</v>
      </c>
      <c r="AE2735" s="474">
        <v>0</v>
      </c>
      <c r="AF2735" s="475">
        <v>0</v>
      </c>
      <c r="AG2735" s="474">
        <v>0</v>
      </c>
      <c r="AH2735" s="475">
        <v>0</v>
      </c>
      <c r="AI2735" s="474">
        <v>0</v>
      </c>
      <c r="AJ2735" s="474">
        <f t="shared" si="472"/>
        <v>108463.78019999999</v>
      </c>
      <c r="AK2735" s="175"/>
      <c r="AL2735" s="175">
        <v>33613430.950000003</v>
      </c>
      <c r="AM2735" s="175">
        <v>44769089.420000002</v>
      </c>
      <c r="AN2735" s="175">
        <v>11155658.470000001</v>
      </c>
    </row>
    <row r="2736" spans="1:40" s="128" customFormat="1" ht="24.05" customHeight="1" x14ac:dyDescent="0.35">
      <c r="A2736" s="256">
        <v>2025</v>
      </c>
      <c r="B2736" s="184">
        <f t="shared" si="466"/>
        <v>122</v>
      </c>
      <c r="C2736" s="248" t="s">
        <v>4722</v>
      </c>
      <c r="D2736" s="184">
        <v>41002</v>
      </c>
      <c r="E2736" s="287"/>
      <c r="F2736" s="287"/>
      <c r="G2736" s="287"/>
      <c r="H2736" s="288"/>
      <c r="I2736" s="288"/>
      <c r="J2736" s="288"/>
      <c r="K2736" s="289"/>
      <c r="L2736" s="289"/>
      <c r="M2736" s="289"/>
      <c r="N2736" s="289"/>
      <c r="O2736" s="289"/>
      <c r="P2736" s="289"/>
      <c r="Q2736" s="186">
        <f t="shared" si="470"/>
        <v>1776250</v>
      </c>
      <c r="R2736" s="186">
        <f t="shared" si="471"/>
        <v>1750000</v>
      </c>
      <c r="S2736" s="475">
        <v>0</v>
      </c>
      <c r="T2736" s="475">
        <v>0</v>
      </c>
      <c r="U2736" s="475">
        <v>0</v>
      </c>
      <c r="V2736" s="475">
        <v>0</v>
      </c>
      <c r="W2736" s="475">
        <v>0</v>
      </c>
      <c r="X2736" s="475">
        <v>0</v>
      </c>
      <c r="Y2736" s="475">
        <v>0</v>
      </c>
      <c r="Z2736" s="475">
        <v>0</v>
      </c>
      <c r="AA2736" s="475">
        <v>1750000</v>
      </c>
      <c r="AB2736" s="475">
        <v>0</v>
      </c>
      <c r="AC2736" s="475">
        <v>0</v>
      </c>
      <c r="AD2736" s="475">
        <v>0</v>
      </c>
      <c r="AE2736" s="475">
        <v>0</v>
      </c>
      <c r="AF2736" s="475">
        <v>0</v>
      </c>
      <c r="AG2736" s="475">
        <v>0</v>
      </c>
      <c r="AH2736" s="475">
        <v>0</v>
      </c>
      <c r="AI2736" s="475">
        <v>0</v>
      </c>
      <c r="AJ2736" s="474">
        <f t="shared" si="472"/>
        <v>26250</v>
      </c>
      <c r="AK2736" s="175"/>
      <c r="AL2736" s="175">
        <v>2865197.27</v>
      </c>
      <c r="AM2736" s="175">
        <v>2865197.27</v>
      </c>
      <c r="AN2736" s="175">
        <v>0</v>
      </c>
    </row>
    <row r="2737" spans="1:40" s="7" customFormat="1" ht="24.05" customHeight="1" x14ac:dyDescent="0.35">
      <c r="A2737" s="256">
        <v>2025</v>
      </c>
      <c r="B2737" s="184">
        <f t="shared" si="466"/>
        <v>123</v>
      </c>
      <c r="C2737" s="286" t="s">
        <v>150</v>
      </c>
      <c r="D2737" s="184">
        <v>39442</v>
      </c>
      <c r="E2737" s="287"/>
      <c r="F2737" s="287"/>
      <c r="G2737" s="287"/>
      <c r="H2737" s="288"/>
      <c r="I2737" s="288"/>
      <c r="J2737" s="288"/>
      <c r="K2737" s="289"/>
      <c r="L2737" s="289"/>
      <c r="M2737" s="289"/>
      <c r="N2737" s="289"/>
      <c r="O2737" s="289"/>
      <c r="P2737" s="289"/>
      <c r="Q2737" s="186">
        <f>SUM(S2737:AJ2737)</f>
        <v>2342314.42</v>
      </c>
      <c r="R2737" s="186">
        <f t="shared" ref="R2737:R2741" si="475">SUM(S2737:AI2737)</f>
        <v>2307698.64</v>
      </c>
      <c r="S2737" s="290">
        <v>2307698.64</v>
      </c>
      <c r="T2737" s="290">
        <v>0</v>
      </c>
      <c r="U2737" s="290">
        <v>0</v>
      </c>
      <c r="V2737" s="290">
        <v>0</v>
      </c>
      <c r="W2737" s="290">
        <v>0</v>
      </c>
      <c r="X2737" s="290">
        <v>0</v>
      </c>
      <c r="Y2737" s="290">
        <v>0</v>
      </c>
      <c r="Z2737" s="290">
        <v>0</v>
      </c>
      <c r="AA2737" s="290">
        <v>0</v>
      </c>
      <c r="AB2737" s="290">
        <v>0</v>
      </c>
      <c r="AC2737" s="290">
        <v>0</v>
      </c>
      <c r="AD2737" s="290">
        <v>0</v>
      </c>
      <c r="AE2737" s="290">
        <v>0</v>
      </c>
      <c r="AF2737" s="290">
        <v>0</v>
      </c>
      <c r="AG2737" s="290">
        <v>0</v>
      </c>
      <c r="AH2737" s="290">
        <v>0</v>
      </c>
      <c r="AI2737" s="290">
        <v>0</v>
      </c>
      <c r="AJ2737" s="290">
        <v>34615.78</v>
      </c>
      <c r="AK2737" s="175"/>
      <c r="AL2737" s="175">
        <v>15026630.639999999</v>
      </c>
      <c r="AM2737" s="175">
        <v>16320798.779999999</v>
      </c>
      <c r="AN2737" s="175">
        <v>1294168.1400000001</v>
      </c>
    </row>
    <row r="2738" spans="1:40" s="7" customFormat="1" ht="24.05" customHeight="1" x14ac:dyDescent="0.35">
      <c r="A2738" s="256">
        <v>2025</v>
      </c>
      <c r="B2738" s="472">
        <f t="shared" si="466"/>
        <v>124</v>
      </c>
      <c r="C2738" s="481" t="s">
        <v>4740</v>
      </c>
      <c r="D2738" s="472">
        <v>39895</v>
      </c>
      <c r="E2738" s="287"/>
      <c r="F2738" s="287"/>
      <c r="G2738" s="287"/>
      <c r="H2738" s="288"/>
      <c r="I2738" s="288"/>
      <c r="J2738" s="288"/>
      <c r="K2738" s="289"/>
      <c r="L2738" s="289"/>
      <c r="M2738" s="289"/>
      <c r="N2738" s="289"/>
      <c r="O2738" s="289"/>
      <c r="P2738" s="289"/>
      <c r="Q2738" s="474">
        <f t="shared" ref="Q2738:Q2741" si="476">SUM(S2738:AJ2738)</f>
        <v>1569574.5</v>
      </c>
      <c r="R2738" s="474">
        <f>SUM(S2738:AI2738)</f>
        <v>1569574.5</v>
      </c>
      <c r="S2738" s="290">
        <v>0</v>
      </c>
      <c r="T2738" s="290">
        <v>0</v>
      </c>
      <c r="U2738" s="290">
        <v>0</v>
      </c>
      <c r="V2738" s="290">
        <v>0</v>
      </c>
      <c r="W2738" s="290">
        <v>0</v>
      </c>
      <c r="X2738" s="290">
        <v>0</v>
      </c>
      <c r="Y2738" s="290">
        <v>0</v>
      </c>
      <c r="Z2738" s="290">
        <v>0</v>
      </c>
      <c r="AA2738" s="290">
        <v>1569574.5</v>
      </c>
      <c r="AB2738" s="290">
        <v>0</v>
      </c>
      <c r="AC2738" s="290">
        <v>0</v>
      </c>
      <c r="AD2738" s="290">
        <v>0</v>
      </c>
      <c r="AE2738" s="290">
        <v>0</v>
      </c>
      <c r="AF2738" s="290">
        <v>0</v>
      </c>
      <c r="AG2738" s="290">
        <v>0</v>
      </c>
      <c r="AH2738" s="290">
        <v>0</v>
      </c>
      <c r="AI2738" s="290">
        <v>0</v>
      </c>
      <c r="AJ2738" s="290">
        <v>0</v>
      </c>
      <c r="AK2738" s="175"/>
      <c r="AL2738" s="175">
        <v>82780084.670000002</v>
      </c>
      <c r="AM2738" s="175">
        <v>87269471.420000002</v>
      </c>
      <c r="AN2738" s="175">
        <v>4489386.75</v>
      </c>
    </row>
    <row r="2739" spans="1:40" s="128" customFormat="1" ht="24.05" customHeight="1" x14ac:dyDescent="0.35">
      <c r="A2739" s="256">
        <v>2025</v>
      </c>
      <c r="B2739" s="184">
        <f t="shared" si="466"/>
        <v>125</v>
      </c>
      <c r="C2739" s="286" t="s">
        <v>4196</v>
      </c>
      <c r="D2739" s="184">
        <v>40759</v>
      </c>
      <c r="E2739" s="287"/>
      <c r="F2739" s="287"/>
      <c r="G2739" s="287"/>
      <c r="H2739" s="288"/>
      <c r="I2739" s="288"/>
      <c r="J2739" s="288"/>
      <c r="K2739" s="289"/>
      <c r="L2739" s="289"/>
      <c r="M2739" s="289"/>
      <c r="N2739" s="289"/>
      <c r="O2739" s="289"/>
      <c r="P2739" s="289"/>
      <c r="Q2739" s="186">
        <f t="shared" si="476"/>
        <v>3922642.5430000001</v>
      </c>
      <c r="R2739" s="186">
        <f t="shared" si="475"/>
        <v>3843411</v>
      </c>
      <c r="S2739" s="290">
        <v>0</v>
      </c>
      <c r="T2739" s="290">
        <v>0</v>
      </c>
      <c r="U2739" s="290">
        <v>0</v>
      </c>
      <c r="V2739" s="290">
        <v>0</v>
      </c>
      <c r="W2739" s="290">
        <v>0</v>
      </c>
      <c r="X2739" s="290">
        <v>0</v>
      </c>
      <c r="Y2739" s="290">
        <v>0</v>
      </c>
      <c r="Z2739" s="290">
        <v>0</v>
      </c>
      <c r="AA2739" s="290">
        <v>0</v>
      </c>
      <c r="AB2739" s="290">
        <v>0</v>
      </c>
      <c r="AC2739" s="290">
        <v>3843411</v>
      </c>
      <c r="AD2739" s="290">
        <v>0</v>
      </c>
      <c r="AE2739" s="290">
        <v>0</v>
      </c>
      <c r="AF2739" s="290">
        <v>0</v>
      </c>
      <c r="AG2739" s="290">
        <v>0</v>
      </c>
      <c r="AH2739" s="290">
        <v>0</v>
      </c>
      <c r="AI2739" s="290">
        <v>0</v>
      </c>
      <c r="AJ2739" s="290">
        <v>79231.543000000005</v>
      </c>
      <c r="AK2739" s="175"/>
      <c r="AL2739" s="175">
        <v>8811105.8999999985</v>
      </c>
      <c r="AM2739" s="175">
        <v>13540337.77</v>
      </c>
      <c r="AN2739" s="175">
        <v>4729231.87</v>
      </c>
    </row>
    <row r="2740" spans="1:40" s="128" customFormat="1" ht="24.05" customHeight="1" x14ac:dyDescent="0.35">
      <c r="A2740" s="256">
        <v>2025</v>
      </c>
      <c r="B2740" s="184">
        <f t="shared" si="466"/>
        <v>126</v>
      </c>
      <c r="C2740" s="286" t="s">
        <v>4223</v>
      </c>
      <c r="D2740" s="184">
        <v>39397</v>
      </c>
      <c r="E2740" s="287"/>
      <c r="F2740" s="287"/>
      <c r="G2740" s="287"/>
      <c r="H2740" s="288"/>
      <c r="I2740" s="288"/>
      <c r="J2740" s="288"/>
      <c r="K2740" s="289"/>
      <c r="L2740" s="289"/>
      <c r="M2740" s="289"/>
      <c r="N2740" s="289"/>
      <c r="O2740" s="289"/>
      <c r="P2740" s="289"/>
      <c r="Q2740" s="186">
        <f t="shared" si="476"/>
        <v>5930991</v>
      </c>
      <c r="R2740" s="186">
        <f t="shared" si="475"/>
        <v>5812371.1799999997</v>
      </c>
      <c r="S2740" s="290">
        <v>0</v>
      </c>
      <c r="T2740" s="290">
        <v>0</v>
      </c>
      <c r="U2740" s="290">
        <v>0</v>
      </c>
      <c r="V2740" s="290">
        <v>0</v>
      </c>
      <c r="W2740" s="290">
        <v>0</v>
      </c>
      <c r="X2740" s="290">
        <v>0</v>
      </c>
      <c r="Y2740" s="290">
        <v>0</v>
      </c>
      <c r="Z2740" s="290">
        <v>0</v>
      </c>
      <c r="AA2740" s="290">
        <v>0</v>
      </c>
      <c r="AB2740" s="290">
        <v>0</v>
      </c>
      <c r="AC2740" s="290">
        <v>5812371.1799999997</v>
      </c>
      <c r="AD2740" s="290">
        <v>0</v>
      </c>
      <c r="AE2740" s="290">
        <v>0</v>
      </c>
      <c r="AF2740" s="290">
        <v>0</v>
      </c>
      <c r="AG2740" s="290">
        <v>0</v>
      </c>
      <c r="AH2740" s="290">
        <v>0</v>
      </c>
      <c r="AI2740" s="290">
        <v>0</v>
      </c>
      <c r="AJ2740" s="290">
        <v>118619.82</v>
      </c>
      <c r="AK2740" s="175"/>
      <c r="AL2740" s="175">
        <v>11325163.859999999</v>
      </c>
      <c r="AM2740" s="175">
        <v>17675196.390000001</v>
      </c>
      <c r="AN2740" s="175">
        <v>6350032.5300000003</v>
      </c>
    </row>
    <row r="2741" spans="1:40" s="128" customFormat="1" ht="24.05" customHeight="1" x14ac:dyDescent="0.35">
      <c r="A2741" s="256">
        <v>2025</v>
      </c>
      <c r="B2741" s="184">
        <f t="shared" si="466"/>
        <v>127</v>
      </c>
      <c r="C2741" s="286" t="s">
        <v>3730</v>
      </c>
      <c r="D2741" s="184">
        <v>39433</v>
      </c>
      <c r="E2741" s="287"/>
      <c r="F2741" s="287"/>
      <c r="G2741" s="287"/>
      <c r="H2741" s="288"/>
      <c r="I2741" s="288"/>
      <c r="J2741" s="288"/>
      <c r="K2741" s="289"/>
      <c r="L2741" s="289"/>
      <c r="M2741" s="289"/>
      <c r="N2741" s="289"/>
      <c r="O2741" s="289"/>
      <c r="P2741" s="289"/>
      <c r="Q2741" s="186">
        <f t="shared" si="476"/>
        <v>1565714</v>
      </c>
      <c r="R2741" s="186">
        <f t="shared" si="475"/>
        <v>1542576</v>
      </c>
      <c r="S2741" s="290">
        <v>1542576</v>
      </c>
      <c r="T2741" s="290">
        <v>0</v>
      </c>
      <c r="U2741" s="290">
        <v>0</v>
      </c>
      <c r="V2741" s="290">
        <v>0</v>
      </c>
      <c r="W2741" s="290">
        <v>0</v>
      </c>
      <c r="X2741" s="290">
        <v>0</v>
      </c>
      <c r="Y2741" s="290">
        <v>0</v>
      </c>
      <c r="Z2741" s="290">
        <v>0</v>
      </c>
      <c r="AA2741" s="290">
        <v>0</v>
      </c>
      <c r="AB2741" s="290">
        <v>0</v>
      </c>
      <c r="AC2741" s="290">
        <v>0</v>
      </c>
      <c r="AD2741" s="290">
        <v>0</v>
      </c>
      <c r="AE2741" s="290">
        <v>0</v>
      </c>
      <c r="AF2741" s="290">
        <v>0</v>
      </c>
      <c r="AG2741" s="290">
        <v>0</v>
      </c>
      <c r="AH2741" s="290">
        <v>0</v>
      </c>
      <c r="AI2741" s="290">
        <v>0</v>
      </c>
      <c r="AJ2741" s="290">
        <v>23138</v>
      </c>
      <c r="AK2741" s="175"/>
      <c r="AL2741" s="175">
        <v>6109305.0599999987</v>
      </c>
      <c r="AM2741" s="175">
        <v>12963692.359999999</v>
      </c>
      <c r="AN2741" s="175">
        <v>6854387.3000000007</v>
      </c>
    </row>
    <row r="2742" spans="1:40" s="128" customFormat="1" ht="24.05" customHeight="1" x14ac:dyDescent="0.35">
      <c r="A2742" s="256">
        <v>2025</v>
      </c>
      <c r="B2742" s="184">
        <f t="shared" si="466"/>
        <v>128</v>
      </c>
      <c r="C2742" s="286" t="s">
        <v>4216</v>
      </c>
      <c r="D2742" s="184">
        <v>39635</v>
      </c>
      <c r="E2742" s="287"/>
      <c r="F2742" s="287"/>
      <c r="G2742" s="287"/>
      <c r="H2742" s="288"/>
      <c r="I2742" s="288"/>
      <c r="J2742" s="288"/>
      <c r="K2742" s="289"/>
      <c r="L2742" s="289"/>
      <c r="M2742" s="289"/>
      <c r="N2742" s="289"/>
      <c r="O2742" s="289"/>
      <c r="P2742" s="289"/>
      <c r="Q2742" s="186">
        <f t="shared" ref="Q2742:Q2777" si="477">SUM(S2742:AJ2742)</f>
        <v>29381719.907600004</v>
      </c>
      <c r="R2742" s="186">
        <f t="shared" ref="R2742:R2777" si="478">SUM(S2742:AI2742)</f>
        <v>28727176.380000003</v>
      </c>
      <c r="S2742" s="290">
        <v>13832786.880000001</v>
      </c>
      <c r="T2742" s="290">
        <v>0</v>
      </c>
      <c r="U2742" s="290">
        <v>0</v>
      </c>
      <c r="V2742" s="290">
        <v>0</v>
      </c>
      <c r="W2742" s="290">
        <v>0</v>
      </c>
      <c r="X2742" s="290">
        <v>0</v>
      </c>
      <c r="Y2742" s="290">
        <v>0</v>
      </c>
      <c r="Z2742" s="290">
        <v>0</v>
      </c>
      <c r="AA2742" s="290">
        <v>10169269.5</v>
      </c>
      <c r="AB2742" s="290">
        <v>4725120</v>
      </c>
      <c r="AC2742" s="290">
        <v>0</v>
      </c>
      <c r="AD2742" s="290">
        <v>0</v>
      </c>
      <c r="AE2742" s="290">
        <v>0</v>
      </c>
      <c r="AF2742" s="290">
        <v>0</v>
      </c>
      <c r="AG2742" s="290">
        <v>0</v>
      </c>
      <c r="AH2742" s="290">
        <v>0</v>
      </c>
      <c r="AI2742" s="290">
        <v>0</v>
      </c>
      <c r="AJ2742" s="290">
        <v>654543.52760000003</v>
      </c>
      <c r="AK2742" s="175"/>
      <c r="AL2742" s="175">
        <v>62084912.710000001</v>
      </c>
      <c r="AM2742" s="175">
        <v>64086201.710000001</v>
      </c>
      <c r="AN2742" s="175">
        <v>2001289</v>
      </c>
    </row>
    <row r="2743" spans="1:40" s="128" customFormat="1" ht="24.05" customHeight="1" x14ac:dyDescent="0.35">
      <c r="A2743" s="256">
        <v>2025</v>
      </c>
      <c r="B2743" s="184">
        <f t="shared" si="466"/>
        <v>129</v>
      </c>
      <c r="C2743" s="286" t="s">
        <v>4851</v>
      </c>
      <c r="D2743" s="184">
        <v>40955</v>
      </c>
      <c r="E2743" s="287"/>
      <c r="F2743" s="287"/>
      <c r="G2743" s="287"/>
      <c r="H2743" s="288"/>
      <c r="I2743" s="288"/>
      <c r="J2743" s="288"/>
      <c r="K2743" s="289"/>
      <c r="L2743" s="289"/>
      <c r="M2743" s="289"/>
      <c r="N2743" s="289"/>
      <c r="O2743" s="289"/>
      <c r="P2743" s="289"/>
      <c r="Q2743" s="186">
        <f t="shared" si="477"/>
        <v>113916.76</v>
      </c>
      <c r="R2743" s="186">
        <f t="shared" si="478"/>
        <v>113916.76</v>
      </c>
      <c r="S2743" s="290">
        <v>0</v>
      </c>
      <c r="T2743" s="290">
        <v>0</v>
      </c>
      <c r="U2743" s="290">
        <v>0</v>
      </c>
      <c r="V2743" s="290">
        <v>0</v>
      </c>
      <c r="W2743" s="290">
        <v>0</v>
      </c>
      <c r="X2743" s="290">
        <v>0</v>
      </c>
      <c r="Y2743" s="290">
        <v>0</v>
      </c>
      <c r="Z2743" s="290">
        <v>0</v>
      </c>
      <c r="AA2743" s="290">
        <v>0</v>
      </c>
      <c r="AB2743" s="290">
        <v>0</v>
      </c>
      <c r="AC2743" s="290">
        <v>0</v>
      </c>
      <c r="AD2743" s="290">
        <v>0</v>
      </c>
      <c r="AE2743" s="290">
        <v>0</v>
      </c>
      <c r="AF2743" s="290">
        <v>0</v>
      </c>
      <c r="AG2743" s="290">
        <v>113916.76</v>
      </c>
      <c r="AH2743" s="290">
        <v>0</v>
      </c>
      <c r="AI2743" s="290">
        <v>0</v>
      </c>
      <c r="AJ2743" s="290">
        <v>0</v>
      </c>
      <c r="AK2743" s="175"/>
      <c r="AL2743" s="175">
        <v>13338224.050000001</v>
      </c>
      <c r="AM2743" s="175">
        <v>13338224.050000001</v>
      </c>
      <c r="AN2743" s="175">
        <v>0</v>
      </c>
    </row>
    <row r="2744" spans="1:40" s="128" customFormat="1" ht="24.05" customHeight="1" x14ac:dyDescent="0.35">
      <c r="A2744" s="256">
        <v>2025</v>
      </c>
      <c r="B2744" s="184">
        <f t="shared" si="466"/>
        <v>130</v>
      </c>
      <c r="C2744" s="286" t="s">
        <v>1542</v>
      </c>
      <c r="D2744" s="184">
        <v>39513</v>
      </c>
      <c r="E2744" s="287"/>
      <c r="F2744" s="287"/>
      <c r="G2744" s="287"/>
      <c r="H2744" s="288"/>
      <c r="I2744" s="288"/>
      <c r="J2744" s="288"/>
      <c r="K2744" s="289"/>
      <c r="L2744" s="289"/>
      <c r="M2744" s="289"/>
      <c r="N2744" s="289"/>
      <c r="O2744" s="289"/>
      <c r="P2744" s="289"/>
      <c r="Q2744" s="186">
        <f t="shared" ref="Q2744:Q2763" si="479">SUM(S2744:AJ2744)</f>
        <v>1446360.4000000001</v>
      </c>
      <c r="R2744" s="186">
        <f t="shared" ref="R2744:R2763" si="480">SUM(S2744:AI2744)</f>
        <v>1424985.62</v>
      </c>
      <c r="S2744" s="290">
        <v>1424985.62</v>
      </c>
      <c r="T2744" s="290">
        <v>0</v>
      </c>
      <c r="U2744" s="290">
        <v>0</v>
      </c>
      <c r="V2744" s="290">
        <v>0</v>
      </c>
      <c r="W2744" s="290">
        <v>0</v>
      </c>
      <c r="X2744" s="290">
        <v>0</v>
      </c>
      <c r="Y2744" s="290">
        <v>0</v>
      </c>
      <c r="Z2744" s="290">
        <v>0</v>
      </c>
      <c r="AA2744" s="290">
        <v>0</v>
      </c>
      <c r="AB2744" s="290">
        <v>0</v>
      </c>
      <c r="AC2744" s="290">
        <v>0</v>
      </c>
      <c r="AD2744" s="290">
        <v>0</v>
      </c>
      <c r="AE2744" s="290">
        <v>0</v>
      </c>
      <c r="AF2744" s="290">
        <v>0</v>
      </c>
      <c r="AG2744" s="290">
        <v>0</v>
      </c>
      <c r="AH2744" s="290">
        <v>0</v>
      </c>
      <c r="AI2744" s="290">
        <v>0</v>
      </c>
      <c r="AJ2744" s="290">
        <v>21374.78</v>
      </c>
      <c r="AK2744" s="175"/>
      <c r="AL2744" s="175">
        <v>4007563.1100000003</v>
      </c>
      <c r="AM2744" s="175">
        <v>4037367.99</v>
      </c>
      <c r="AN2744" s="175">
        <v>29804.880000000001</v>
      </c>
    </row>
    <row r="2745" spans="1:40" s="128" customFormat="1" ht="24.05" customHeight="1" x14ac:dyDescent="0.35">
      <c r="A2745" s="256">
        <v>2025</v>
      </c>
      <c r="B2745" s="184">
        <f t="shared" si="466"/>
        <v>131</v>
      </c>
      <c r="C2745" s="286" t="s">
        <v>4182</v>
      </c>
      <c r="D2745" s="184">
        <v>40882</v>
      </c>
      <c r="E2745" s="287"/>
      <c r="F2745" s="287"/>
      <c r="G2745" s="287"/>
      <c r="H2745" s="288"/>
      <c r="I2745" s="288"/>
      <c r="J2745" s="288"/>
      <c r="K2745" s="289"/>
      <c r="L2745" s="289"/>
      <c r="M2745" s="289"/>
      <c r="N2745" s="289"/>
      <c r="O2745" s="289"/>
      <c r="P2745" s="289"/>
      <c r="Q2745" s="186">
        <f t="shared" si="479"/>
        <v>4203383.9000000004</v>
      </c>
      <c r="R2745" s="186">
        <f t="shared" si="480"/>
        <v>4141183.9</v>
      </c>
      <c r="S2745" s="290">
        <v>4141183.9</v>
      </c>
      <c r="T2745" s="290">
        <v>0</v>
      </c>
      <c r="U2745" s="290">
        <v>0</v>
      </c>
      <c r="V2745" s="290">
        <v>0</v>
      </c>
      <c r="W2745" s="290">
        <v>0</v>
      </c>
      <c r="X2745" s="290">
        <v>0</v>
      </c>
      <c r="Y2745" s="290">
        <v>0</v>
      </c>
      <c r="Z2745" s="290">
        <v>0</v>
      </c>
      <c r="AA2745" s="290">
        <v>0</v>
      </c>
      <c r="AB2745" s="290">
        <v>0</v>
      </c>
      <c r="AC2745" s="290">
        <v>0</v>
      </c>
      <c r="AD2745" s="290">
        <v>0</v>
      </c>
      <c r="AE2745" s="290">
        <v>0</v>
      </c>
      <c r="AF2745" s="290">
        <v>0</v>
      </c>
      <c r="AG2745" s="290">
        <v>0</v>
      </c>
      <c r="AH2745" s="290">
        <v>0</v>
      </c>
      <c r="AI2745" s="290">
        <v>0</v>
      </c>
      <c r="AJ2745" s="290">
        <v>62200</v>
      </c>
      <c r="AK2745" s="175"/>
      <c r="AL2745" s="175">
        <v>6411178.6399999997</v>
      </c>
      <c r="AM2745" s="175">
        <v>9744819.9100000001</v>
      </c>
      <c r="AN2745" s="175">
        <v>3333641.2700000005</v>
      </c>
    </row>
    <row r="2746" spans="1:40" s="128" customFormat="1" ht="24.05" customHeight="1" x14ac:dyDescent="0.35">
      <c r="A2746" s="256">
        <v>2025</v>
      </c>
      <c r="B2746" s="184">
        <f t="shared" si="466"/>
        <v>132</v>
      </c>
      <c r="C2746" s="286" t="s">
        <v>1841</v>
      </c>
      <c r="D2746" s="184">
        <v>40787</v>
      </c>
      <c r="E2746" s="287"/>
      <c r="F2746" s="287"/>
      <c r="G2746" s="287"/>
      <c r="H2746" s="288"/>
      <c r="I2746" s="288"/>
      <c r="J2746" s="288"/>
      <c r="K2746" s="289"/>
      <c r="L2746" s="289"/>
      <c r="M2746" s="289"/>
      <c r="N2746" s="289"/>
      <c r="O2746" s="289"/>
      <c r="P2746" s="289"/>
      <c r="Q2746" s="186">
        <f t="shared" si="479"/>
        <v>329851.45</v>
      </c>
      <c r="R2746" s="186">
        <f t="shared" si="480"/>
        <v>329851.45</v>
      </c>
      <c r="S2746" s="290">
        <v>0</v>
      </c>
      <c r="T2746" s="290">
        <v>0</v>
      </c>
      <c r="U2746" s="290">
        <v>0</v>
      </c>
      <c r="V2746" s="290">
        <v>0</v>
      </c>
      <c r="W2746" s="290">
        <v>0</v>
      </c>
      <c r="X2746" s="290">
        <v>0</v>
      </c>
      <c r="Y2746" s="290">
        <v>0</v>
      </c>
      <c r="Z2746" s="290">
        <v>0</v>
      </c>
      <c r="AA2746" s="290">
        <v>0</v>
      </c>
      <c r="AB2746" s="290">
        <v>329851.45</v>
      </c>
      <c r="AC2746" s="290">
        <v>0</v>
      </c>
      <c r="AD2746" s="290">
        <v>0</v>
      </c>
      <c r="AE2746" s="290">
        <v>0</v>
      </c>
      <c r="AF2746" s="290">
        <v>0</v>
      </c>
      <c r="AG2746" s="290">
        <v>0</v>
      </c>
      <c r="AH2746" s="290">
        <v>0</v>
      </c>
      <c r="AI2746" s="290">
        <v>0</v>
      </c>
      <c r="AJ2746" s="290">
        <v>0</v>
      </c>
      <c r="AK2746" s="175"/>
      <c r="AL2746" s="175">
        <v>9500034.0599999987</v>
      </c>
      <c r="AM2746" s="175">
        <v>12820048.939999999</v>
      </c>
      <c r="AN2746" s="175">
        <v>3320014.88</v>
      </c>
    </row>
    <row r="2747" spans="1:40" s="128" customFormat="1" ht="24.05" customHeight="1" x14ac:dyDescent="0.35">
      <c r="A2747" s="256">
        <v>2025</v>
      </c>
      <c r="B2747" s="184">
        <f t="shared" si="466"/>
        <v>133</v>
      </c>
      <c r="C2747" s="286" t="s">
        <v>4215</v>
      </c>
      <c r="D2747" s="184">
        <v>39728</v>
      </c>
      <c r="E2747" s="287"/>
      <c r="F2747" s="287"/>
      <c r="G2747" s="287"/>
      <c r="H2747" s="288"/>
      <c r="I2747" s="288"/>
      <c r="J2747" s="288"/>
      <c r="K2747" s="289"/>
      <c r="L2747" s="289"/>
      <c r="M2747" s="289"/>
      <c r="N2747" s="289"/>
      <c r="O2747" s="289"/>
      <c r="P2747" s="289"/>
      <c r="Q2747" s="186">
        <f t="shared" si="479"/>
        <v>1980196.58</v>
      </c>
      <c r="R2747" s="186">
        <f t="shared" si="480"/>
        <v>1960466.98</v>
      </c>
      <c r="S2747" s="290">
        <v>0</v>
      </c>
      <c r="T2747" s="290">
        <v>0</v>
      </c>
      <c r="U2747" s="290">
        <v>0</v>
      </c>
      <c r="V2747" s="290">
        <v>0</v>
      </c>
      <c r="W2747" s="290">
        <v>0</v>
      </c>
      <c r="X2747" s="290">
        <v>0</v>
      </c>
      <c r="Y2747" s="290">
        <v>0</v>
      </c>
      <c r="Z2747" s="290">
        <v>0</v>
      </c>
      <c r="AA2747" s="290">
        <v>0</v>
      </c>
      <c r="AB2747" s="290">
        <v>1315305.73</v>
      </c>
      <c r="AC2747" s="290">
        <v>0</v>
      </c>
      <c r="AD2747" s="290">
        <v>0</v>
      </c>
      <c r="AE2747" s="290">
        <v>0</v>
      </c>
      <c r="AF2747" s="290">
        <v>0</v>
      </c>
      <c r="AG2747" s="290">
        <v>645161.25</v>
      </c>
      <c r="AH2747" s="290">
        <v>0</v>
      </c>
      <c r="AI2747" s="290">
        <v>0</v>
      </c>
      <c r="AJ2747" s="290">
        <v>19729.599999999999</v>
      </c>
      <c r="AK2747" s="175"/>
      <c r="AL2747" s="175">
        <v>29159109.48</v>
      </c>
      <c r="AM2747" s="175">
        <v>29159109.48</v>
      </c>
      <c r="AN2747" s="175">
        <v>0</v>
      </c>
    </row>
    <row r="2748" spans="1:40" s="128" customFormat="1" ht="24.05" customHeight="1" x14ac:dyDescent="0.35">
      <c r="A2748" s="256">
        <v>2025</v>
      </c>
      <c r="B2748" s="184">
        <f t="shared" si="466"/>
        <v>134</v>
      </c>
      <c r="C2748" s="286" t="s">
        <v>4220</v>
      </c>
      <c r="D2748" s="184">
        <v>39465</v>
      </c>
      <c r="E2748" s="287"/>
      <c r="F2748" s="287"/>
      <c r="G2748" s="287"/>
      <c r="H2748" s="288"/>
      <c r="I2748" s="288"/>
      <c r="J2748" s="288"/>
      <c r="K2748" s="289"/>
      <c r="L2748" s="289"/>
      <c r="M2748" s="289"/>
      <c r="N2748" s="289"/>
      <c r="O2748" s="289"/>
      <c r="P2748" s="289"/>
      <c r="Q2748" s="186">
        <f t="shared" si="479"/>
        <v>16601001.709999997</v>
      </c>
      <c r="R2748" s="186">
        <f t="shared" si="480"/>
        <v>16275475.419999998</v>
      </c>
      <c r="S2748" s="290">
        <v>0</v>
      </c>
      <c r="T2748" s="290">
        <v>0</v>
      </c>
      <c r="U2748" s="290">
        <v>0</v>
      </c>
      <c r="V2748" s="290">
        <v>0</v>
      </c>
      <c r="W2748" s="290">
        <v>0</v>
      </c>
      <c r="X2748" s="290">
        <v>0</v>
      </c>
      <c r="Y2748" s="290">
        <v>0</v>
      </c>
      <c r="Z2748" s="290">
        <v>0</v>
      </c>
      <c r="AA2748" s="290">
        <v>0</v>
      </c>
      <c r="AB2748" s="290">
        <v>2318751.6</v>
      </c>
      <c r="AC2748" s="290">
        <v>9529975.4299999997</v>
      </c>
      <c r="AD2748" s="290">
        <v>0</v>
      </c>
      <c r="AE2748" s="290">
        <v>0</v>
      </c>
      <c r="AF2748" s="290">
        <v>4426748.3899999997</v>
      </c>
      <c r="AG2748" s="290">
        <v>0</v>
      </c>
      <c r="AH2748" s="290">
        <v>0</v>
      </c>
      <c r="AI2748" s="290">
        <v>0</v>
      </c>
      <c r="AJ2748" s="290">
        <v>325526.28999999998</v>
      </c>
      <c r="AK2748" s="175"/>
      <c r="AL2748" s="175">
        <v>28790220.73</v>
      </c>
      <c r="AM2748" s="175">
        <v>28918695.859999999</v>
      </c>
      <c r="AN2748" s="175">
        <v>128475.13</v>
      </c>
    </row>
    <row r="2749" spans="1:40" s="128" customFormat="1" ht="24.05" customHeight="1" x14ac:dyDescent="0.35">
      <c r="A2749" s="256">
        <v>2025</v>
      </c>
      <c r="B2749" s="184">
        <f t="shared" si="466"/>
        <v>135</v>
      </c>
      <c r="C2749" s="286" t="s">
        <v>4221</v>
      </c>
      <c r="D2749" s="184">
        <v>39454</v>
      </c>
      <c r="E2749" s="287"/>
      <c r="F2749" s="287"/>
      <c r="G2749" s="287"/>
      <c r="H2749" s="288"/>
      <c r="I2749" s="288"/>
      <c r="J2749" s="288"/>
      <c r="K2749" s="289"/>
      <c r="L2749" s="289"/>
      <c r="M2749" s="289"/>
      <c r="N2749" s="289"/>
      <c r="O2749" s="289"/>
      <c r="P2749" s="289"/>
      <c r="Q2749" s="186">
        <f t="shared" si="479"/>
        <v>9863461.1999999993</v>
      </c>
      <c r="R2749" s="186">
        <f t="shared" si="480"/>
        <v>9670060</v>
      </c>
      <c r="S2749" s="290">
        <v>0</v>
      </c>
      <c r="T2749" s="290">
        <v>0</v>
      </c>
      <c r="U2749" s="290">
        <v>0</v>
      </c>
      <c r="V2749" s="290">
        <v>0</v>
      </c>
      <c r="W2749" s="290">
        <v>0</v>
      </c>
      <c r="X2749" s="290">
        <v>0</v>
      </c>
      <c r="Y2749" s="290">
        <v>0</v>
      </c>
      <c r="Z2749" s="290">
        <v>0</v>
      </c>
      <c r="AA2749" s="290">
        <v>0</v>
      </c>
      <c r="AB2749" s="290">
        <v>0</v>
      </c>
      <c r="AC2749" s="290">
        <v>7054143.5</v>
      </c>
      <c r="AD2749" s="290">
        <v>0</v>
      </c>
      <c r="AE2749" s="290">
        <v>0</v>
      </c>
      <c r="AF2749" s="290">
        <v>2615916.5</v>
      </c>
      <c r="AG2749" s="290">
        <v>0</v>
      </c>
      <c r="AH2749" s="290">
        <v>0</v>
      </c>
      <c r="AI2749" s="290">
        <v>0</v>
      </c>
      <c r="AJ2749" s="290">
        <v>193401.2</v>
      </c>
      <c r="AK2749" s="175"/>
      <c r="AL2749" s="175">
        <v>18602085.950000003</v>
      </c>
      <c r="AM2749" s="175">
        <v>22450206.050000001</v>
      </c>
      <c r="AN2749" s="175">
        <v>3848120.0999999996</v>
      </c>
    </row>
    <row r="2750" spans="1:40" s="128" customFormat="1" ht="24.05" customHeight="1" x14ac:dyDescent="0.35">
      <c r="A2750" s="256">
        <v>2025</v>
      </c>
      <c r="B2750" s="184">
        <f t="shared" si="466"/>
        <v>136</v>
      </c>
      <c r="C2750" s="286" t="s">
        <v>4205</v>
      </c>
      <c r="D2750" s="184">
        <v>40711</v>
      </c>
      <c r="E2750" s="287"/>
      <c r="F2750" s="287"/>
      <c r="G2750" s="287"/>
      <c r="H2750" s="288"/>
      <c r="I2750" s="288"/>
      <c r="J2750" s="288"/>
      <c r="K2750" s="289"/>
      <c r="L2750" s="289"/>
      <c r="M2750" s="289"/>
      <c r="N2750" s="289"/>
      <c r="O2750" s="289"/>
      <c r="P2750" s="289"/>
      <c r="Q2750" s="186">
        <f t="shared" si="479"/>
        <v>9337199.4600000009</v>
      </c>
      <c r="R2750" s="186">
        <f t="shared" si="480"/>
        <v>9136951</v>
      </c>
      <c r="S2750" s="290">
        <v>3986000</v>
      </c>
      <c r="T2750" s="290">
        <v>0</v>
      </c>
      <c r="U2750" s="290">
        <v>0</v>
      </c>
      <c r="V2750" s="290">
        <v>0</v>
      </c>
      <c r="W2750" s="290">
        <v>0</v>
      </c>
      <c r="X2750" s="290">
        <v>0</v>
      </c>
      <c r="Y2750" s="290">
        <v>0</v>
      </c>
      <c r="Z2750" s="290">
        <v>0</v>
      </c>
      <c r="AA2750" s="290">
        <v>0</v>
      </c>
      <c r="AB2750" s="290">
        <v>0</v>
      </c>
      <c r="AC2750" s="290">
        <v>5150951</v>
      </c>
      <c r="AD2750" s="290">
        <v>0</v>
      </c>
      <c r="AE2750" s="290">
        <v>0</v>
      </c>
      <c r="AF2750" s="290">
        <v>0</v>
      </c>
      <c r="AG2750" s="290">
        <v>0</v>
      </c>
      <c r="AH2750" s="290">
        <v>0</v>
      </c>
      <c r="AI2750" s="290">
        <v>0</v>
      </c>
      <c r="AJ2750" s="290">
        <v>200248.46</v>
      </c>
      <c r="AK2750" s="175"/>
      <c r="AL2750" s="175">
        <v>18517630.48</v>
      </c>
      <c r="AM2750" s="175">
        <v>18675660.210000001</v>
      </c>
      <c r="AN2750" s="175">
        <v>158029.73000000001</v>
      </c>
    </row>
    <row r="2751" spans="1:40" s="128" customFormat="1" ht="24.05" customHeight="1" x14ac:dyDescent="0.35">
      <c r="A2751" s="256">
        <v>2025</v>
      </c>
      <c r="B2751" s="184">
        <f t="shared" si="466"/>
        <v>137</v>
      </c>
      <c r="C2751" s="286" t="s">
        <v>4226</v>
      </c>
      <c r="D2751" s="184">
        <v>39389</v>
      </c>
      <c r="E2751" s="287"/>
      <c r="F2751" s="287"/>
      <c r="G2751" s="287"/>
      <c r="H2751" s="288"/>
      <c r="I2751" s="288"/>
      <c r="J2751" s="288"/>
      <c r="K2751" s="289"/>
      <c r="L2751" s="289"/>
      <c r="M2751" s="289"/>
      <c r="N2751" s="289"/>
      <c r="O2751" s="289"/>
      <c r="P2751" s="289"/>
      <c r="Q2751" s="186">
        <f t="shared" si="479"/>
        <v>11348854</v>
      </c>
      <c r="R2751" s="186">
        <f t="shared" si="480"/>
        <v>11101876.92</v>
      </c>
      <c r="S2751" s="290">
        <v>0</v>
      </c>
      <c r="T2751" s="290">
        <v>0</v>
      </c>
      <c r="U2751" s="290">
        <v>0</v>
      </c>
      <c r="V2751" s="290">
        <v>0</v>
      </c>
      <c r="W2751" s="290">
        <v>0</v>
      </c>
      <c r="X2751" s="290">
        <v>0</v>
      </c>
      <c r="Y2751" s="290">
        <v>0</v>
      </c>
      <c r="Z2751" s="290">
        <v>0</v>
      </c>
      <c r="AA2751" s="290">
        <v>5587146.5999999996</v>
      </c>
      <c r="AB2751" s="290">
        <v>0</v>
      </c>
      <c r="AC2751" s="290">
        <v>5514730.3200000003</v>
      </c>
      <c r="AD2751" s="290">
        <v>0</v>
      </c>
      <c r="AE2751" s="290">
        <v>0</v>
      </c>
      <c r="AF2751" s="290">
        <v>0</v>
      </c>
      <c r="AG2751" s="290">
        <v>0</v>
      </c>
      <c r="AH2751" s="290">
        <v>0</v>
      </c>
      <c r="AI2751" s="290">
        <v>0</v>
      </c>
      <c r="AJ2751" s="290">
        <v>246977.08</v>
      </c>
      <c r="AK2751" s="175"/>
      <c r="AL2751" s="175">
        <v>19285954.93</v>
      </c>
      <c r="AM2751" s="175">
        <v>22730940.629999999</v>
      </c>
      <c r="AN2751" s="175">
        <v>3444985.7</v>
      </c>
    </row>
    <row r="2752" spans="1:40" s="128" customFormat="1" ht="24.05" customHeight="1" x14ac:dyDescent="0.35">
      <c r="A2752" s="256">
        <v>2025</v>
      </c>
      <c r="B2752" s="184">
        <f t="shared" si="466"/>
        <v>138</v>
      </c>
      <c r="C2752" s="286" t="s">
        <v>3716</v>
      </c>
      <c r="D2752" s="184">
        <v>40939</v>
      </c>
      <c r="E2752" s="287"/>
      <c r="F2752" s="287"/>
      <c r="G2752" s="287"/>
      <c r="H2752" s="288"/>
      <c r="I2752" s="288"/>
      <c r="J2752" s="288"/>
      <c r="K2752" s="289"/>
      <c r="L2752" s="289"/>
      <c r="M2752" s="289"/>
      <c r="N2752" s="289"/>
      <c r="O2752" s="289"/>
      <c r="P2752" s="289"/>
      <c r="Q2752" s="186">
        <f t="shared" si="479"/>
        <v>4599822.04</v>
      </c>
      <c r="R2752" s="186">
        <f t="shared" si="480"/>
        <v>4507825.5999999996</v>
      </c>
      <c r="S2752" s="290">
        <v>0</v>
      </c>
      <c r="T2752" s="290">
        <v>0</v>
      </c>
      <c r="U2752" s="290">
        <v>0</v>
      </c>
      <c r="V2752" s="290">
        <v>0</v>
      </c>
      <c r="W2752" s="290">
        <v>0</v>
      </c>
      <c r="X2752" s="290">
        <v>0</v>
      </c>
      <c r="Y2752" s="290">
        <v>0</v>
      </c>
      <c r="Z2752" s="290">
        <v>0</v>
      </c>
      <c r="AA2752" s="290">
        <v>4507825.5999999996</v>
      </c>
      <c r="AB2752" s="290">
        <v>0</v>
      </c>
      <c r="AC2752" s="290">
        <v>0</v>
      </c>
      <c r="AD2752" s="290">
        <v>0</v>
      </c>
      <c r="AE2752" s="290">
        <v>0</v>
      </c>
      <c r="AF2752" s="290">
        <v>0</v>
      </c>
      <c r="AG2752" s="290">
        <v>0</v>
      </c>
      <c r="AH2752" s="290">
        <v>0</v>
      </c>
      <c r="AI2752" s="290">
        <v>0</v>
      </c>
      <c r="AJ2752" s="290">
        <v>91996.44</v>
      </c>
      <c r="AK2752" s="175"/>
      <c r="AL2752" s="175">
        <v>10007992.25</v>
      </c>
      <c r="AM2752" s="175">
        <v>17721061.670000002</v>
      </c>
      <c r="AN2752" s="175">
        <v>7713069.4200000009</v>
      </c>
    </row>
    <row r="2753" spans="1:40" s="128" customFormat="1" ht="24.05" customHeight="1" x14ac:dyDescent="0.35">
      <c r="A2753" s="256">
        <v>2025</v>
      </c>
      <c r="B2753" s="184">
        <f t="shared" si="466"/>
        <v>139</v>
      </c>
      <c r="C2753" s="286" t="s">
        <v>4222</v>
      </c>
      <c r="D2753" s="184">
        <v>39447</v>
      </c>
      <c r="E2753" s="287"/>
      <c r="F2753" s="287"/>
      <c r="G2753" s="287"/>
      <c r="H2753" s="288"/>
      <c r="I2753" s="288"/>
      <c r="J2753" s="288"/>
      <c r="K2753" s="289"/>
      <c r="L2753" s="289"/>
      <c r="M2753" s="289"/>
      <c r="N2753" s="289"/>
      <c r="O2753" s="289"/>
      <c r="P2753" s="289"/>
      <c r="Q2753" s="186">
        <f t="shared" si="479"/>
        <v>8181114.6660000002</v>
      </c>
      <c r="R2753" s="186">
        <f t="shared" si="480"/>
        <v>8014818.2999999998</v>
      </c>
      <c r="S2753" s="290">
        <v>0</v>
      </c>
      <c r="T2753" s="290">
        <v>0</v>
      </c>
      <c r="U2753" s="290">
        <v>0</v>
      </c>
      <c r="V2753" s="290">
        <v>385946</v>
      </c>
      <c r="W2753" s="290">
        <v>385946</v>
      </c>
      <c r="X2753" s="290">
        <v>0</v>
      </c>
      <c r="Y2753" s="290">
        <v>0</v>
      </c>
      <c r="Z2753" s="290">
        <v>0</v>
      </c>
      <c r="AA2753" s="290">
        <v>0</v>
      </c>
      <c r="AB2753" s="290">
        <v>1296143.2</v>
      </c>
      <c r="AC2753" s="290">
        <v>5946783.0999999996</v>
      </c>
      <c r="AD2753" s="290">
        <v>0</v>
      </c>
      <c r="AE2753" s="290">
        <v>0</v>
      </c>
      <c r="AF2753" s="290">
        <v>0</v>
      </c>
      <c r="AG2753" s="290">
        <v>0</v>
      </c>
      <c r="AH2753" s="290">
        <v>0</v>
      </c>
      <c r="AI2753" s="290">
        <v>0</v>
      </c>
      <c r="AJ2753" s="290">
        <v>166296.36600000001</v>
      </c>
      <c r="AK2753" s="175"/>
      <c r="AL2753" s="175">
        <v>19236694.580000002</v>
      </c>
      <c r="AM2753" s="175">
        <v>22805030.550000001</v>
      </c>
      <c r="AN2753" s="175">
        <v>3568335.97</v>
      </c>
    </row>
    <row r="2754" spans="1:40" s="128" customFormat="1" ht="24.05" customHeight="1" x14ac:dyDescent="0.35">
      <c r="A2754" s="256">
        <v>2025</v>
      </c>
      <c r="B2754" s="184">
        <f t="shared" si="466"/>
        <v>140</v>
      </c>
      <c r="C2754" s="286" t="s">
        <v>4192</v>
      </c>
      <c r="D2754" s="184">
        <v>40810</v>
      </c>
      <c r="E2754" s="287"/>
      <c r="F2754" s="287"/>
      <c r="G2754" s="287"/>
      <c r="H2754" s="288"/>
      <c r="I2754" s="288"/>
      <c r="J2754" s="288"/>
      <c r="K2754" s="289"/>
      <c r="L2754" s="289"/>
      <c r="M2754" s="289"/>
      <c r="N2754" s="289"/>
      <c r="O2754" s="289"/>
      <c r="P2754" s="289"/>
      <c r="Q2754" s="186">
        <f t="shared" si="479"/>
        <v>6757329.1459999997</v>
      </c>
      <c r="R2754" s="186">
        <f t="shared" si="480"/>
        <v>6642162.2999999998</v>
      </c>
      <c r="S2754" s="290">
        <v>0</v>
      </c>
      <c r="T2754" s="290">
        <v>0</v>
      </c>
      <c r="U2754" s="290">
        <v>0</v>
      </c>
      <c r="V2754" s="290">
        <v>0</v>
      </c>
      <c r="W2754" s="290">
        <v>0</v>
      </c>
      <c r="X2754" s="290">
        <v>0</v>
      </c>
      <c r="Y2754" s="290">
        <v>0</v>
      </c>
      <c r="Z2754" s="290">
        <v>0</v>
      </c>
      <c r="AA2754" s="290">
        <v>0</v>
      </c>
      <c r="AB2754" s="290">
        <v>968717</v>
      </c>
      <c r="AC2754" s="290">
        <v>5673445.2999999998</v>
      </c>
      <c r="AD2754" s="290">
        <v>0</v>
      </c>
      <c r="AE2754" s="290">
        <v>0</v>
      </c>
      <c r="AF2754" s="290">
        <v>0</v>
      </c>
      <c r="AG2754" s="290">
        <v>0</v>
      </c>
      <c r="AH2754" s="290">
        <v>0</v>
      </c>
      <c r="AI2754" s="290">
        <v>0</v>
      </c>
      <c r="AJ2754" s="290">
        <v>115166.84600000001</v>
      </c>
      <c r="AK2754" s="175"/>
      <c r="AL2754" s="175">
        <v>12263658.260000002</v>
      </c>
      <c r="AM2754" s="175">
        <v>13028709.960000001</v>
      </c>
      <c r="AN2754" s="175">
        <v>765051.70000000007</v>
      </c>
    </row>
    <row r="2755" spans="1:40" s="128" customFormat="1" ht="24.05" customHeight="1" x14ac:dyDescent="0.35">
      <c r="A2755" s="256">
        <v>2025</v>
      </c>
      <c r="B2755" s="184">
        <f t="shared" si="466"/>
        <v>141</v>
      </c>
      <c r="C2755" s="286" t="s">
        <v>4201</v>
      </c>
      <c r="D2755" s="184">
        <v>40725</v>
      </c>
      <c r="E2755" s="287"/>
      <c r="F2755" s="287"/>
      <c r="G2755" s="287"/>
      <c r="H2755" s="288"/>
      <c r="I2755" s="288"/>
      <c r="J2755" s="288"/>
      <c r="K2755" s="289"/>
      <c r="L2755" s="289"/>
      <c r="M2755" s="289"/>
      <c r="N2755" s="289"/>
      <c r="O2755" s="289"/>
      <c r="P2755" s="289"/>
      <c r="Q2755" s="186">
        <f t="shared" si="479"/>
        <v>3048653.15864</v>
      </c>
      <c r="R2755" s="186">
        <f t="shared" si="480"/>
        <v>2987688.99</v>
      </c>
      <c r="S2755" s="290">
        <v>0</v>
      </c>
      <c r="T2755" s="290">
        <v>0</v>
      </c>
      <c r="U2755" s="290">
        <v>0</v>
      </c>
      <c r="V2755" s="290">
        <v>0</v>
      </c>
      <c r="W2755" s="290">
        <v>0</v>
      </c>
      <c r="X2755" s="290">
        <v>0</v>
      </c>
      <c r="Y2755" s="290">
        <v>0</v>
      </c>
      <c r="Z2755" s="290">
        <v>0</v>
      </c>
      <c r="AA2755" s="290">
        <v>2987688.99</v>
      </c>
      <c r="AB2755" s="290">
        <v>0</v>
      </c>
      <c r="AC2755" s="290">
        <v>0</v>
      </c>
      <c r="AD2755" s="290">
        <v>0</v>
      </c>
      <c r="AE2755" s="290">
        <v>0</v>
      </c>
      <c r="AF2755" s="290">
        <v>0</v>
      </c>
      <c r="AG2755" s="290">
        <v>0</v>
      </c>
      <c r="AH2755" s="290">
        <v>0</v>
      </c>
      <c r="AI2755" s="290">
        <v>0</v>
      </c>
      <c r="AJ2755" s="290">
        <v>60964.168640000004</v>
      </c>
      <c r="AK2755" s="175"/>
      <c r="AL2755" s="175">
        <v>4884412.8599999994</v>
      </c>
      <c r="AM2755" s="175">
        <v>6617677.3099999996</v>
      </c>
      <c r="AN2755" s="175">
        <v>1733264.4500000002</v>
      </c>
    </row>
    <row r="2756" spans="1:40" s="128" customFormat="1" ht="24.05" customHeight="1" x14ac:dyDescent="0.35">
      <c r="A2756" s="256">
        <v>2025</v>
      </c>
      <c r="B2756" s="184">
        <f t="shared" si="466"/>
        <v>142</v>
      </c>
      <c r="C2756" s="286" t="s">
        <v>4199</v>
      </c>
      <c r="D2756" s="184">
        <v>40734</v>
      </c>
      <c r="E2756" s="287"/>
      <c r="F2756" s="287"/>
      <c r="G2756" s="287"/>
      <c r="H2756" s="288"/>
      <c r="I2756" s="288"/>
      <c r="J2756" s="288"/>
      <c r="K2756" s="289"/>
      <c r="L2756" s="289"/>
      <c r="M2756" s="289"/>
      <c r="N2756" s="289"/>
      <c r="O2756" s="289"/>
      <c r="P2756" s="289"/>
      <c r="Q2756" s="186">
        <f t="shared" si="479"/>
        <v>9038836.6000000015</v>
      </c>
      <c r="R2756" s="186">
        <f t="shared" si="480"/>
        <v>8858059.8680000007</v>
      </c>
      <c r="S2756" s="290">
        <v>3015507.9679999994</v>
      </c>
      <c r="T2756" s="290">
        <v>0</v>
      </c>
      <c r="U2756" s="290">
        <v>0</v>
      </c>
      <c r="V2756" s="290">
        <v>0</v>
      </c>
      <c r="W2756" s="290">
        <v>0</v>
      </c>
      <c r="X2756" s="290">
        <v>0</v>
      </c>
      <c r="Y2756" s="290">
        <v>0</v>
      </c>
      <c r="Z2756" s="290">
        <v>0</v>
      </c>
      <c r="AA2756" s="290">
        <v>5842551.9000000004</v>
      </c>
      <c r="AB2756" s="290">
        <v>0</v>
      </c>
      <c r="AC2756" s="290">
        <v>0</v>
      </c>
      <c r="AD2756" s="290">
        <v>0</v>
      </c>
      <c r="AE2756" s="290">
        <v>0</v>
      </c>
      <c r="AF2756" s="290">
        <v>0</v>
      </c>
      <c r="AG2756" s="290">
        <v>0</v>
      </c>
      <c r="AH2756" s="290">
        <v>0</v>
      </c>
      <c r="AI2756" s="290">
        <v>0</v>
      </c>
      <c r="AJ2756" s="290">
        <v>180776.73199999999</v>
      </c>
      <c r="AK2756" s="175"/>
      <c r="AL2756" s="175">
        <v>14858771.75</v>
      </c>
      <c r="AM2756" s="175">
        <v>19070301.710000001</v>
      </c>
      <c r="AN2756" s="175">
        <v>4211529.96</v>
      </c>
    </row>
    <row r="2757" spans="1:40" s="128" customFormat="1" ht="24.05" customHeight="1" x14ac:dyDescent="0.35">
      <c r="A2757" s="256">
        <v>2025</v>
      </c>
      <c r="B2757" s="184">
        <f t="shared" si="466"/>
        <v>143</v>
      </c>
      <c r="C2757" s="286" t="s">
        <v>4206</v>
      </c>
      <c r="D2757" s="184">
        <v>40710</v>
      </c>
      <c r="E2757" s="287"/>
      <c r="F2757" s="287"/>
      <c r="G2757" s="287"/>
      <c r="H2757" s="288"/>
      <c r="I2757" s="288"/>
      <c r="J2757" s="288"/>
      <c r="K2757" s="289"/>
      <c r="L2757" s="289"/>
      <c r="M2757" s="289"/>
      <c r="N2757" s="289"/>
      <c r="O2757" s="289"/>
      <c r="P2757" s="289"/>
      <c r="Q2757" s="186">
        <f t="shared" si="479"/>
        <v>3385323.9204000002</v>
      </c>
      <c r="R2757" s="186">
        <f t="shared" si="480"/>
        <v>3318945.02</v>
      </c>
      <c r="S2757" s="290">
        <v>3318945.02</v>
      </c>
      <c r="T2757" s="290">
        <v>0</v>
      </c>
      <c r="U2757" s="290">
        <v>0</v>
      </c>
      <c r="V2757" s="290">
        <v>0</v>
      </c>
      <c r="W2757" s="290">
        <v>0</v>
      </c>
      <c r="X2757" s="290">
        <v>0</v>
      </c>
      <c r="Y2757" s="290">
        <v>0</v>
      </c>
      <c r="Z2757" s="290">
        <v>0</v>
      </c>
      <c r="AA2757" s="290">
        <v>0</v>
      </c>
      <c r="AB2757" s="290">
        <v>0</v>
      </c>
      <c r="AC2757" s="290">
        <v>0</v>
      </c>
      <c r="AD2757" s="290">
        <v>0</v>
      </c>
      <c r="AE2757" s="290">
        <v>0</v>
      </c>
      <c r="AF2757" s="290">
        <v>0</v>
      </c>
      <c r="AG2757" s="290">
        <v>0</v>
      </c>
      <c r="AH2757" s="290">
        <v>0</v>
      </c>
      <c r="AI2757" s="290">
        <v>0</v>
      </c>
      <c r="AJ2757" s="290">
        <v>66378.900399999999</v>
      </c>
      <c r="AK2757" s="175"/>
      <c r="AL2757" s="175">
        <v>9291849.1500000004</v>
      </c>
      <c r="AM2757" s="175">
        <v>12720758.67</v>
      </c>
      <c r="AN2757" s="175">
        <v>3428909.52</v>
      </c>
    </row>
    <row r="2758" spans="1:40" s="128" customFormat="1" ht="24.05" customHeight="1" x14ac:dyDescent="0.35">
      <c r="A2758" s="256">
        <v>2025</v>
      </c>
      <c r="B2758" s="184">
        <f t="shared" si="466"/>
        <v>144</v>
      </c>
      <c r="C2758" s="286" t="s">
        <v>4200</v>
      </c>
      <c r="D2758" s="184">
        <v>40731</v>
      </c>
      <c r="E2758" s="287"/>
      <c r="F2758" s="287"/>
      <c r="G2758" s="287"/>
      <c r="H2758" s="288"/>
      <c r="I2758" s="288"/>
      <c r="J2758" s="288"/>
      <c r="K2758" s="289"/>
      <c r="L2758" s="289"/>
      <c r="M2758" s="289"/>
      <c r="N2758" s="289"/>
      <c r="O2758" s="289"/>
      <c r="P2758" s="289"/>
      <c r="Q2758" s="186">
        <f t="shared" si="479"/>
        <v>4563852.71</v>
      </c>
      <c r="R2758" s="186">
        <f t="shared" si="480"/>
        <v>4472575.6557999998</v>
      </c>
      <c r="S2758" s="290">
        <v>0</v>
      </c>
      <c r="T2758" s="290">
        <v>0</v>
      </c>
      <c r="U2758" s="290">
        <v>0</v>
      </c>
      <c r="V2758" s="290">
        <v>0</v>
      </c>
      <c r="W2758" s="290">
        <v>0</v>
      </c>
      <c r="X2758" s="290">
        <v>0</v>
      </c>
      <c r="Y2758" s="290">
        <v>0</v>
      </c>
      <c r="Z2758" s="290">
        <v>0</v>
      </c>
      <c r="AA2758" s="290">
        <v>0</v>
      </c>
      <c r="AB2758" s="290">
        <v>0</v>
      </c>
      <c r="AC2758" s="290">
        <v>0</v>
      </c>
      <c r="AD2758" s="290">
        <v>0</v>
      </c>
      <c r="AE2758" s="290">
        <v>0</v>
      </c>
      <c r="AF2758" s="290">
        <v>4472575.6557999998</v>
      </c>
      <c r="AG2758" s="290">
        <v>0</v>
      </c>
      <c r="AH2758" s="290">
        <v>0</v>
      </c>
      <c r="AI2758" s="290">
        <v>0</v>
      </c>
      <c r="AJ2758" s="290">
        <v>91277.054199999999</v>
      </c>
      <c r="AK2758" s="175"/>
      <c r="AL2758" s="175">
        <v>12638152.59</v>
      </c>
      <c r="AM2758" s="175">
        <v>26458109.379999999</v>
      </c>
      <c r="AN2758" s="175">
        <v>13819956.789999999</v>
      </c>
    </row>
    <row r="2759" spans="1:40" s="128" customFormat="1" ht="24.05" customHeight="1" x14ac:dyDescent="0.35">
      <c r="A2759" s="256">
        <v>2025</v>
      </c>
      <c r="B2759" s="184">
        <f t="shared" si="466"/>
        <v>145</v>
      </c>
      <c r="C2759" s="286" t="s">
        <v>4204</v>
      </c>
      <c r="D2759" s="184">
        <v>40712</v>
      </c>
      <c r="E2759" s="287"/>
      <c r="F2759" s="287"/>
      <c r="G2759" s="287"/>
      <c r="H2759" s="288"/>
      <c r="I2759" s="288"/>
      <c r="J2759" s="288"/>
      <c r="K2759" s="289"/>
      <c r="L2759" s="289"/>
      <c r="M2759" s="289"/>
      <c r="N2759" s="289"/>
      <c r="O2759" s="289"/>
      <c r="P2759" s="289"/>
      <c r="Q2759" s="186">
        <f t="shared" si="479"/>
        <v>1808322.3204000001</v>
      </c>
      <c r="R2759" s="186">
        <f t="shared" si="480"/>
        <v>1772865.02</v>
      </c>
      <c r="S2759" s="290">
        <v>1772865.02</v>
      </c>
      <c r="T2759" s="290">
        <v>0</v>
      </c>
      <c r="U2759" s="290">
        <v>0</v>
      </c>
      <c r="V2759" s="290">
        <v>0</v>
      </c>
      <c r="W2759" s="290">
        <v>0</v>
      </c>
      <c r="X2759" s="290">
        <v>0</v>
      </c>
      <c r="Y2759" s="290">
        <v>0</v>
      </c>
      <c r="Z2759" s="290">
        <v>0</v>
      </c>
      <c r="AA2759" s="290">
        <v>0</v>
      </c>
      <c r="AB2759" s="290">
        <v>0</v>
      </c>
      <c r="AC2759" s="290">
        <v>0</v>
      </c>
      <c r="AD2759" s="290">
        <v>0</v>
      </c>
      <c r="AE2759" s="290">
        <v>0</v>
      </c>
      <c r="AF2759" s="290">
        <v>0</v>
      </c>
      <c r="AG2759" s="290">
        <v>0</v>
      </c>
      <c r="AH2759" s="290">
        <v>0</v>
      </c>
      <c r="AI2759" s="290">
        <v>0</v>
      </c>
      <c r="AJ2759" s="290">
        <v>35457.3004</v>
      </c>
      <c r="AK2759" s="175"/>
      <c r="AL2759" s="175">
        <v>4440866.9099999992</v>
      </c>
      <c r="AM2759" s="175">
        <v>10540906.77</v>
      </c>
      <c r="AN2759" s="175">
        <v>6100039.8600000003</v>
      </c>
    </row>
    <row r="2760" spans="1:40" s="128" customFormat="1" ht="24.05" customHeight="1" x14ac:dyDescent="0.35">
      <c r="A2760" s="256">
        <v>2025</v>
      </c>
      <c r="B2760" s="184">
        <f t="shared" si="466"/>
        <v>146</v>
      </c>
      <c r="C2760" s="286" t="s">
        <v>3701</v>
      </c>
      <c r="D2760" s="184">
        <v>40888</v>
      </c>
      <c r="E2760" s="287"/>
      <c r="F2760" s="287"/>
      <c r="G2760" s="287"/>
      <c r="H2760" s="288"/>
      <c r="I2760" s="288"/>
      <c r="J2760" s="288"/>
      <c r="K2760" s="289"/>
      <c r="L2760" s="289"/>
      <c r="M2760" s="289"/>
      <c r="N2760" s="289"/>
      <c r="O2760" s="289"/>
      <c r="P2760" s="289"/>
      <c r="Q2760" s="186">
        <f t="shared" si="479"/>
        <v>1921674.23</v>
      </c>
      <c r="R2760" s="186">
        <f t="shared" si="480"/>
        <v>1895807.6554</v>
      </c>
      <c r="S2760" s="290">
        <v>0</v>
      </c>
      <c r="T2760" s="290">
        <v>0</v>
      </c>
      <c r="U2760" s="290">
        <v>0</v>
      </c>
      <c r="V2760" s="290">
        <v>0</v>
      </c>
      <c r="W2760" s="290">
        <v>0</v>
      </c>
      <c r="X2760" s="290">
        <v>628345.5</v>
      </c>
      <c r="Y2760" s="290">
        <v>0</v>
      </c>
      <c r="Z2760" s="290">
        <v>0</v>
      </c>
      <c r="AA2760" s="290">
        <v>0</v>
      </c>
      <c r="AB2760" s="290">
        <v>1267462.1554</v>
      </c>
      <c r="AC2760" s="290">
        <v>0</v>
      </c>
      <c r="AD2760" s="290">
        <v>0</v>
      </c>
      <c r="AE2760" s="290">
        <v>0</v>
      </c>
      <c r="AF2760" s="290">
        <v>0</v>
      </c>
      <c r="AG2760" s="290">
        <v>0</v>
      </c>
      <c r="AH2760" s="290">
        <v>0</v>
      </c>
      <c r="AI2760" s="290">
        <v>0</v>
      </c>
      <c r="AJ2760" s="290">
        <v>25866.5746</v>
      </c>
      <c r="AK2760" s="175"/>
      <c r="AL2760" s="175">
        <v>5194255.6199999992</v>
      </c>
      <c r="AM2760" s="175">
        <v>12782248.039999999</v>
      </c>
      <c r="AN2760" s="175">
        <v>7587992.4199999999</v>
      </c>
    </row>
    <row r="2761" spans="1:40" s="128" customFormat="1" ht="24.05" customHeight="1" x14ac:dyDescent="0.35">
      <c r="A2761" s="256">
        <v>2025</v>
      </c>
      <c r="B2761" s="184">
        <f t="shared" si="466"/>
        <v>147</v>
      </c>
      <c r="C2761" s="286" t="s">
        <v>4176</v>
      </c>
      <c r="D2761" s="184">
        <v>40921</v>
      </c>
      <c r="E2761" s="287"/>
      <c r="F2761" s="287"/>
      <c r="G2761" s="287"/>
      <c r="H2761" s="288"/>
      <c r="I2761" s="288"/>
      <c r="J2761" s="288"/>
      <c r="K2761" s="289"/>
      <c r="L2761" s="289"/>
      <c r="M2761" s="289"/>
      <c r="N2761" s="289"/>
      <c r="O2761" s="289"/>
      <c r="P2761" s="289"/>
      <c r="Q2761" s="186">
        <f t="shared" si="479"/>
        <v>1854664.08</v>
      </c>
      <c r="R2761" s="186">
        <f t="shared" si="480"/>
        <v>1817570.7984</v>
      </c>
      <c r="S2761" s="290">
        <v>0</v>
      </c>
      <c r="T2761" s="290">
        <v>658920</v>
      </c>
      <c r="U2761" s="290">
        <v>0</v>
      </c>
      <c r="V2761" s="290">
        <v>0</v>
      </c>
      <c r="W2761" s="290">
        <v>0</v>
      </c>
      <c r="X2761" s="290">
        <v>0</v>
      </c>
      <c r="Y2761" s="290">
        <v>0</v>
      </c>
      <c r="Z2761" s="290">
        <v>0</v>
      </c>
      <c r="AA2761" s="290">
        <v>0</v>
      </c>
      <c r="AB2761" s="290">
        <v>1158650.7984</v>
      </c>
      <c r="AC2761" s="290">
        <v>0</v>
      </c>
      <c r="AD2761" s="290">
        <v>0</v>
      </c>
      <c r="AE2761" s="290">
        <v>0</v>
      </c>
      <c r="AF2761" s="290">
        <v>0</v>
      </c>
      <c r="AG2761" s="290">
        <v>0</v>
      </c>
      <c r="AH2761" s="290">
        <v>0</v>
      </c>
      <c r="AI2761" s="290">
        <v>0</v>
      </c>
      <c r="AJ2761" s="290">
        <v>37093.281600000002</v>
      </c>
      <c r="AK2761" s="175"/>
      <c r="AL2761" s="175">
        <v>5074651.8600000003</v>
      </c>
      <c r="AM2761" s="175">
        <v>10550987.01</v>
      </c>
      <c r="AN2761" s="175">
        <v>5476335.1499999994</v>
      </c>
    </row>
    <row r="2762" spans="1:40" s="128" customFormat="1" ht="24.05" customHeight="1" x14ac:dyDescent="0.35">
      <c r="A2762" s="256">
        <v>2025</v>
      </c>
      <c r="B2762" s="184">
        <f t="shared" si="466"/>
        <v>148</v>
      </c>
      <c r="C2762" s="286" t="s">
        <v>4197</v>
      </c>
      <c r="D2762" s="184">
        <v>40743</v>
      </c>
      <c r="E2762" s="287"/>
      <c r="F2762" s="287"/>
      <c r="G2762" s="287"/>
      <c r="H2762" s="288"/>
      <c r="I2762" s="288"/>
      <c r="J2762" s="288"/>
      <c r="K2762" s="289"/>
      <c r="L2762" s="289"/>
      <c r="M2762" s="289"/>
      <c r="N2762" s="289"/>
      <c r="O2762" s="289"/>
      <c r="P2762" s="289"/>
      <c r="Q2762" s="186">
        <f t="shared" si="479"/>
        <v>2726123.18</v>
      </c>
      <c r="R2762" s="186">
        <f t="shared" si="480"/>
        <v>2671600.7164000003</v>
      </c>
      <c r="S2762" s="290">
        <v>2671600.7164000003</v>
      </c>
      <c r="T2762" s="290">
        <v>0</v>
      </c>
      <c r="U2762" s="290">
        <v>0</v>
      </c>
      <c r="V2762" s="290">
        <v>0</v>
      </c>
      <c r="W2762" s="290">
        <v>0</v>
      </c>
      <c r="X2762" s="290">
        <v>0</v>
      </c>
      <c r="Y2762" s="290">
        <v>0</v>
      </c>
      <c r="Z2762" s="290">
        <v>0</v>
      </c>
      <c r="AA2762" s="290">
        <v>0</v>
      </c>
      <c r="AB2762" s="290">
        <v>0</v>
      </c>
      <c r="AC2762" s="290">
        <v>0</v>
      </c>
      <c r="AD2762" s="290">
        <v>0</v>
      </c>
      <c r="AE2762" s="290">
        <v>0</v>
      </c>
      <c r="AF2762" s="290">
        <v>0</v>
      </c>
      <c r="AG2762" s="290">
        <v>0</v>
      </c>
      <c r="AH2762" s="290">
        <v>0</v>
      </c>
      <c r="AI2762" s="290">
        <v>0</v>
      </c>
      <c r="AJ2762" s="290">
        <v>54522.463600000003</v>
      </c>
      <c r="AK2762" s="175"/>
      <c r="AL2762" s="175">
        <v>5417422.0300000003</v>
      </c>
      <c r="AM2762" s="175">
        <v>6951333.4000000004</v>
      </c>
      <c r="AN2762" s="175">
        <v>1533911.3699999999</v>
      </c>
    </row>
    <row r="2763" spans="1:40" s="128" customFormat="1" ht="24.05" customHeight="1" x14ac:dyDescent="0.35">
      <c r="A2763" s="256">
        <v>2025</v>
      </c>
      <c r="B2763" s="184">
        <f t="shared" si="466"/>
        <v>149</v>
      </c>
      <c r="C2763" s="286" t="s">
        <v>4175</v>
      </c>
      <c r="D2763" s="184">
        <v>40933</v>
      </c>
      <c r="E2763" s="287"/>
      <c r="F2763" s="287"/>
      <c r="G2763" s="287"/>
      <c r="H2763" s="288"/>
      <c r="I2763" s="288"/>
      <c r="J2763" s="288"/>
      <c r="K2763" s="289"/>
      <c r="L2763" s="289"/>
      <c r="M2763" s="289"/>
      <c r="N2763" s="289"/>
      <c r="O2763" s="289"/>
      <c r="P2763" s="289"/>
      <c r="Q2763" s="186">
        <f t="shared" si="479"/>
        <v>1780740.27</v>
      </c>
      <c r="R2763" s="186">
        <f t="shared" si="480"/>
        <v>1745125.4646000001</v>
      </c>
      <c r="S2763" s="290">
        <v>0</v>
      </c>
      <c r="T2763" s="290">
        <v>558920</v>
      </c>
      <c r="U2763" s="290">
        <v>0</v>
      </c>
      <c r="V2763" s="290">
        <v>0</v>
      </c>
      <c r="W2763" s="290">
        <v>0</v>
      </c>
      <c r="X2763" s="290">
        <v>0</v>
      </c>
      <c r="Y2763" s="290">
        <v>0</v>
      </c>
      <c r="Z2763" s="290">
        <v>0</v>
      </c>
      <c r="AA2763" s="290">
        <v>0</v>
      </c>
      <c r="AB2763" s="290">
        <v>1186205.4646000001</v>
      </c>
      <c r="AC2763" s="290">
        <v>0</v>
      </c>
      <c r="AD2763" s="290">
        <v>0</v>
      </c>
      <c r="AE2763" s="290">
        <v>0</v>
      </c>
      <c r="AF2763" s="290">
        <v>0</v>
      </c>
      <c r="AG2763" s="290">
        <v>0</v>
      </c>
      <c r="AH2763" s="290">
        <v>0</v>
      </c>
      <c r="AI2763" s="290">
        <v>0</v>
      </c>
      <c r="AJ2763" s="290">
        <v>35614.805400000005</v>
      </c>
      <c r="AK2763" s="175"/>
      <c r="AL2763" s="175">
        <v>5008414.8499999996</v>
      </c>
      <c r="AM2763" s="175">
        <v>10576187.609999999</v>
      </c>
      <c r="AN2763" s="175">
        <v>5567772.7599999998</v>
      </c>
    </row>
    <row r="2764" spans="1:40" s="128" customFormat="1" ht="24.05" customHeight="1" x14ac:dyDescent="0.35">
      <c r="A2764" s="256">
        <v>2025</v>
      </c>
      <c r="B2764" s="184">
        <f t="shared" si="466"/>
        <v>150</v>
      </c>
      <c r="C2764" s="286" t="s">
        <v>4195</v>
      </c>
      <c r="D2764" s="184">
        <v>40770</v>
      </c>
      <c r="E2764" s="287"/>
      <c r="F2764" s="287"/>
      <c r="G2764" s="287"/>
      <c r="H2764" s="288"/>
      <c r="I2764" s="288"/>
      <c r="J2764" s="288"/>
      <c r="K2764" s="289"/>
      <c r="L2764" s="289"/>
      <c r="M2764" s="289"/>
      <c r="N2764" s="289"/>
      <c r="O2764" s="289"/>
      <c r="P2764" s="289"/>
      <c r="Q2764" s="186">
        <f t="shared" si="477"/>
        <v>8669887.3599999975</v>
      </c>
      <c r="R2764" s="186">
        <f t="shared" si="478"/>
        <v>8583188.4899999984</v>
      </c>
      <c r="S2764" s="290">
        <v>0</v>
      </c>
      <c r="T2764" s="290">
        <v>0</v>
      </c>
      <c r="U2764" s="290">
        <v>0</v>
      </c>
      <c r="V2764" s="290">
        <v>0</v>
      </c>
      <c r="W2764" s="290">
        <v>0</v>
      </c>
      <c r="X2764" s="290">
        <v>0</v>
      </c>
      <c r="Y2764" s="290">
        <v>0</v>
      </c>
      <c r="Z2764" s="290">
        <v>0</v>
      </c>
      <c r="AA2764" s="290">
        <v>7686487.4899999993</v>
      </c>
      <c r="AB2764" s="290">
        <v>896701</v>
      </c>
      <c r="AC2764" s="290">
        <v>0</v>
      </c>
      <c r="AD2764" s="290">
        <v>0</v>
      </c>
      <c r="AE2764" s="290">
        <v>0</v>
      </c>
      <c r="AF2764" s="290">
        <v>0</v>
      </c>
      <c r="AG2764" s="290">
        <v>0</v>
      </c>
      <c r="AH2764" s="290">
        <v>0</v>
      </c>
      <c r="AI2764" s="290">
        <v>0</v>
      </c>
      <c r="AJ2764" s="290">
        <v>86698.87</v>
      </c>
      <c r="AK2764" s="175"/>
      <c r="AL2764" s="175">
        <v>16523731.280000001</v>
      </c>
      <c r="AM2764" s="175">
        <v>25734852.16</v>
      </c>
      <c r="AN2764" s="175">
        <v>9211120.879999999</v>
      </c>
    </row>
    <row r="2765" spans="1:40" s="128" customFormat="1" ht="24.05" customHeight="1" x14ac:dyDescent="0.35">
      <c r="A2765" s="256">
        <v>2025</v>
      </c>
      <c r="B2765" s="184">
        <f t="shared" si="466"/>
        <v>151</v>
      </c>
      <c r="C2765" s="286" t="s">
        <v>3718</v>
      </c>
      <c r="D2765" s="184">
        <v>40941</v>
      </c>
      <c r="E2765" s="287"/>
      <c r="F2765" s="287"/>
      <c r="G2765" s="287"/>
      <c r="H2765" s="288"/>
      <c r="I2765" s="288"/>
      <c r="J2765" s="288"/>
      <c r="K2765" s="289"/>
      <c r="L2765" s="289"/>
      <c r="M2765" s="289"/>
      <c r="N2765" s="289"/>
      <c r="O2765" s="289"/>
      <c r="P2765" s="289"/>
      <c r="Q2765" s="186">
        <f t="shared" si="477"/>
        <v>2280805.9</v>
      </c>
      <c r="R2765" s="186">
        <f t="shared" si="478"/>
        <v>2223189.7799999998</v>
      </c>
      <c r="S2765" s="290">
        <v>0</v>
      </c>
      <c r="T2765" s="290">
        <v>625720</v>
      </c>
      <c r="U2765" s="290">
        <v>0</v>
      </c>
      <c r="V2765" s="290">
        <v>0</v>
      </c>
      <c r="W2765" s="290">
        <v>0</v>
      </c>
      <c r="X2765" s="290">
        <v>0</v>
      </c>
      <c r="Y2765" s="290">
        <v>0</v>
      </c>
      <c r="Z2765" s="290">
        <v>0</v>
      </c>
      <c r="AA2765" s="290">
        <v>0</v>
      </c>
      <c r="AB2765" s="290">
        <v>0</v>
      </c>
      <c r="AC2765" s="290">
        <v>0</v>
      </c>
      <c r="AD2765" s="290">
        <v>0</v>
      </c>
      <c r="AE2765" s="290">
        <v>0</v>
      </c>
      <c r="AF2765" s="290">
        <v>1597469.7799999998</v>
      </c>
      <c r="AG2765" s="290">
        <v>0</v>
      </c>
      <c r="AH2765" s="290">
        <v>0</v>
      </c>
      <c r="AI2765" s="290">
        <v>0</v>
      </c>
      <c r="AJ2765" s="290">
        <v>57616.12</v>
      </c>
      <c r="AK2765" s="175"/>
      <c r="AL2765" s="175">
        <v>8273594.3399999999</v>
      </c>
      <c r="AM2765" s="175">
        <v>17670660.469999999</v>
      </c>
      <c r="AN2765" s="175">
        <v>9397066.129999999</v>
      </c>
    </row>
    <row r="2766" spans="1:40" s="128" customFormat="1" ht="24.05" customHeight="1" x14ac:dyDescent="0.35">
      <c r="A2766" s="256">
        <v>2025</v>
      </c>
      <c r="B2766" s="184">
        <f t="shared" si="466"/>
        <v>152</v>
      </c>
      <c r="C2766" s="286" t="s">
        <v>4193</v>
      </c>
      <c r="D2766" s="184">
        <v>40781</v>
      </c>
      <c r="E2766" s="287"/>
      <c r="F2766" s="287"/>
      <c r="G2766" s="287"/>
      <c r="H2766" s="288"/>
      <c r="I2766" s="288"/>
      <c r="J2766" s="288"/>
      <c r="K2766" s="289"/>
      <c r="L2766" s="289"/>
      <c r="M2766" s="289"/>
      <c r="N2766" s="289"/>
      <c r="O2766" s="289"/>
      <c r="P2766" s="289"/>
      <c r="Q2766" s="186">
        <f t="shared" si="477"/>
        <v>4705226</v>
      </c>
      <c r="R2766" s="186">
        <f t="shared" si="478"/>
        <v>4611121.4800000004</v>
      </c>
      <c r="S2766" s="290">
        <v>0</v>
      </c>
      <c r="T2766" s="290">
        <v>0</v>
      </c>
      <c r="U2766" s="290">
        <v>0</v>
      </c>
      <c r="V2766" s="290">
        <v>0</v>
      </c>
      <c r="W2766" s="290">
        <v>0</v>
      </c>
      <c r="X2766" s="290">
        <v>0</v>
      </c>
      <c r="Y2766" s="290">
        <v>0</v>
      </c>
      <c r="Z2766" s="290">
        <v>0</v>
      </c>
      <c r="AA2766" s="290">
        <v>0</v>
      </c>
      <c r="AB2766" s="290">
        <v>0</v>
      </c>
      <c r="AC2766" s="290">
        <v>0</v>
      </c>
      <c r="AD2766" s="290">
        <v>0</v>
      </c>
      <c r="AE2766" s="290">
        <v>0</v>
      </c>
      <c r="AF2766" s="290">
        <v>4611121.4800000004</v>
      </c>
      <c r="AG2766" s="290">
        <v>0</v>
      </c>
      <c r="AH2766" s="290">
        <v>0</v>
      </c>
      <c r="AI2766" s="290">
        <v>0</v>
      </c>
      <c r="AJ2766" s="290">
        <v>94104.52</v>
      </c>
      <c r="AK2766" s="175"/>
      <c r="AL2766" s="175">
        <v>7928133.6599999992</v>
      </c>
      <c r="AM2766" s="175">
        <v>10560563.289999999</v>
      </c>
      <c r="AN2766" s="175">
        <v>2632429.63</v>
      </c>
    </row>
    <row r="2767" spans="1:40" s="128" customFormat="1" ht="24.05" customHeight="1" x14ac:dyDescent="0.35">
      <c r="A2767" s="256">
        <v>2025</v>
      </c>
      <c r="B2767" s="184">
        <f t="shared" si="466"/>
        <v>153</v>
      </c>
      <c r="C2767" s="286" t="s">
        <v>87</v>
      </c>
      <c r="D2767" s="184">
        <v>40592</v>
      </c>
      <c r="E2767" s="287"/>
      <c r="F2767" s="287"/>
      <c r="G2767" s="287"/>
      <c r="H2767" s="288"/>
      <c r="I2767" s="288"/>
      <c r="J2767" s="288"/>
      <c r="K2767" s="289"/>
      <c r="L2767" s="289"/>
      <c r="M2767" s="289"/>
      <c r="N2767" s="289"/>
      <c r="O2767" s="289"/>
      <c r="P2767" s="289"/>
      <c r="Q2767" s="186">
        <f t="shared" si="477"/>
        <v>3922533.7259999998</v>
      </c>
      <c r="R2767" s="186">
        <f t="shared" si="478"/>
        <v>3845621.3</v>
      </c>
      <c r="S2767" s="290">
        <v>0</v>
      </c>
      <c r="T2767" s="290">
        <v>0</v>
      </c>
      <c r="U2767" s="290">
        <v>0</v>
      </c>
      <c r="V2767" s="290">
        <v>0</v>
      </c>
      <c r="W2767" s="290">
        <v>0</v>
      </c>
      <c r="X2767" s="290">
        <v>0</v>
      </c>
      <c r="Y2767" s="290">
        <v>0</v>
      </c>
      <c r="Z2767" s="290">
        <v>0</v>
      </c>
      <c r="AA2767" s="290">
        <v>0</v>
      </c>
      <c r="AB2767" s="290">
        <v>0</v>
      </c>
      <c r="AC2767" s="290">
        <v>0</v>
      </c>
      <c r="AD2767" s="290">
        <v>0</v>
      </c>
      <c r="AE2767" s="290">
        <v>0</v>
      </c>
      <c r="AF2767" s="290">
        <v>3845621.3</v>
      </c>
      <c r="AG2767" s="290">
        <v>0</v>
      </c>
      <c r="AH2767" s="290">
        <v>0</v>
      </c>
      <c r="AI2767" s="290">
        <v>0</v>
      </c>
      <c r="AJ2767" s="290">
        <v>76912.426000000007</v>
      </c>
      <c r="AK2767" s="175"/>
      <c r="AL2767" s="175">
        <v>14720315.82</v>
      </c>
      <c r="AM2767" s="175">
        <v>14982764.390000001</v>
      </c>
      <c r="AN2767" s="175">
        <v>262448.5700000003</v>
      </c>
    </row>
    <row r="2768" spans="1:40" s="128" customFormat="1" ht="24.05" customHeight="1" x14ac:dyDescent="0.35">
      <c r="A2768" s="256">
        <v>2025</v>
      </c>
      <c r="B2768" s="184">
        <f t="shared" si="466"/>
        <v>154</v>
      </c>
      <c r="C2768" s="286" t="s">
        <v>4209</v>
      </c>
      <c r="D2768" s="184">
        <v>40493</v>
      </c>
      <c r="E2768" s="287"/>
      <c r="F2768" s="287"/>
      <c r="G2768" s="287"/>
      <c r="H2768" s="288"/>
      <c r="I2768" s="288"/>
      <c r="J2768" s="288"/>
      <c r="K2768" s="289"/>
      <c r="L2768" s="289"/>
      <c r="M2768" s="289"/>
      <c r="N2768" s="289"/>
      <c r="O2768" s="289"/>
      <c r="P2768" s="289"/>
      <c r="Q2768" s="186">
        <f t="shared" si="477"/>
        <v>5822394.5999999996</v>
      </c>
      <c r="R2768" s="186">
        <f t="shared" si="478"/>
        <v>5708230</v>
      </c>
      <c r="S2768" s="290">
        <v>0</v>
      </c>
      <c r="T2768" s="290">
        <v>0</v>
      </c>
      <c r="U2768" s="290">
        <v>0</v>
      </c>
      <c r="V2768" s="290">
        <v>0</v>
      </c>
      <c r="W2768" s="290">
        <v>0</v>
      </c>
      <c r="X2768" s="290">
        <v>0</v>
      </c>
      <c r="Y2768" s="290">
        <v>0</v>
      </c>
      <c r="Z2768" s="290">
        <v>0</v>
      </c>
      <c r="AA2768" s="290">
        <v>5708230</v>
      </c>
      <c r="AB2768" s="290">
        <v>0</v>
      </c>
      <c r="AC2768" s="290">
        <v>0</v>
      </c>
      <c r="AD2768" s="290">
        <v>0</v>
      </c>
      <c r="AE2768" s="290">
        <v>0</v>
      </c>
      <c r="AF2768" s="290">
        <v>0</v>
      </c>
      <c r="AG2768" s="290">
        <v>0</v>
      </c>
      <c r="AH2768" s="290">
        <v>0</v>
      </c>
      <c r="AI2768" s="290">
        <v>0</v>
      </c>
      <c r="AJ2768" s="290">
        <v>114164.6</v>
      </c>
      <c r="AK2768" s="175"/>
      <c r="AL2768" s="175">
        <v>14962734.799999999</v>
      </c>
      <c r="AM2768" s="175">
        <v>18988147.649999999</v>
      </c>
      <c r="AN2768" s="175">
        <v>4025412.85</v>
      </c>
    </row>
    <row r="2769" spans="1:40" s="128" customFormat="1" ht="24.05" customHeight="1" x14ac:dyDescent="0.35">
      <c r="A2769" s="256">
        <v>2025</v>
      </c>
      <c r="B2769" s="184">
        <f t="shared" si="466"/>
        <v>155</v>
      </c>
      <c r="C2769" s="286" t="s">
        <v>4203</v>
      </c>
      <c r="D2769" s="184">
        <v>40714</v>
      </c>
      <c r="E2769" s="287"/>
      <c r="F2769" s="287"/>
      <c r="G2769" s="287"/>
      <c r="H2769" s="288"/>
      <c r="I2769" s="288"/>
      <c r="J2769" s="288"/>
      <c r="K2769" s="289"/>
      <c r="L2769" s="289"/>
      <c r="M2769" s="289"/>
      <c r="N2769" s="289"/>
      <c r="O2769" s="289"/>
      <c r="P2769" s="289"/>
      <c r="Q2769" s="186">
        <f t="shared" si="477"/>
        <v>1891429.2243999999</v>
      </c>
      <c r="R2769" s="186">
        <f t="shared" si="478"/>
        <v>1853600.64</v>
      </c>
      <c r="S2769" s="290">
        <v>1853600.64</v>
      </c>
      <c r="T2769" s="290">
        <v>0</v>
      </c>
      <c r="U2769" s="290">
        <v>0</v>
      </c>
      <c r="V2769" s="290">
        <v>0</v>
      </c>
      <c r="W2769" s="290">
        <v>0</v>
      </c>
      <c r="X2769" s="290">
        <v>0</v>
      </c>
      <c r="Y2769" s="290">
        <v>0</v>
      </c>
      <c r="Z2769" s="290">
        <v>0</v>
      </c>
      <c r="AA2769" s="290">
        <v>0</v>
      </c>
      <c r="AB2769" s="290">
        <v>0</v>
      </c>
      <c r="AC2769" s="290">
        <v>0</v>
      </c>
      <c r="AD2769" s="290">
        <v>0</v>
      </c>
      <c r="AE2769" s="290">
        <v>0</v>
      </c>
      <c r="AF2769" s="290">
        <v>0</v>
      </c>
      <c r="AG2769" s="290">
        <v>0</v>
      </c>
      <c r="AH2769" s="290">
        <v>0</v>
      </c>
      <c r="AI2769" s="290">
        <v>0</v>
      </c>
      <c r="AJ2769" s="290">
        <v>37828.5844</v>
      </c>
      <c r="AK2769" s="175"/>
      <c r="AL2769" s="175">
        <v>3479886.7300000004</v>
      </c>
      <c r="AM2769" s="175">
        <v>5204931.82</v>
      </c>
      <c r="AN2769" s="175">
        <v>1725045.09</v>
      </c>
    </row>
    <row r="2770" spans="1:40" s="128" customFormat="1" ht="24.05" customHeight="1" x14ac:dyDescent="0.35">
      <c r="A2770" s="256">
        <v>2025</v>
      </c>
      <c r="B2770" s="184">
        <f t="shared" si="466"/>
        <v>156</v>
      </c>
      <c r="C2770" s="286" t="s">
        <v>4207</v>
      </c>
      <c r="D2770" s="184">
        <v>40570</v>
      </c>
      <c r="E2770" s="287"/>
      <c r="F2770" s="287"/>
      <c r="G2770" s="287"/>
      <c r="H2770" s="288"/>
      <c r="I2770" s="288"/>
      <c r="J2770" s="288"/>
      <c r="K2770" s="289"/>
      <c r="L2770" s="289"/>
      <c r="M2770" s="289"/>
      <c r="N2770" s="289"/>
      <c r="O2770" s="289"/>
      <c r="P2770" s="289"/>
      <c r="Q2770" s="186">
        <f t="shared" si="477"/>
        <v>5854190.2235999992</v>
      </c>
      <c r="R2770" s="186">
        <f t="shared" si="478"/>
        <v>5840806.5999999996</v>
      </c>
      <c r="S2770" s="290">
        <v>0</v>
      </c>
      <c r="T2770" s="290">
        <v>0</v>
      </c>
      <c r="U2770" s="290">
        <v>0</v>
      </c>
      <c r="V2770" s="290">
        <v>0</v>
      </c>
      <c r="W2770" s="290">
        <v>0</v>
      </c>
      <c r="X2770" s="290">
        <v>0</v>
      </c>
      <c r="Y2770" s="290">
        <v>0</v>
      </c>
      <c r="Z2770" s="290">
        <v>0</v>
      </c>
      <c r="AA2770" s="290">
        <v>5840806.5999999996</v>
      </c>
      <c r="AB2770" s="290">
        <v>0</v>
      </c>
      <c r="AC2770" s="290">
        <v>0</v>
      </c>
      <c r="AD2770" s="290">
        <v>0</v>
      </c>
      <c r="AE2770" s="290">
        <v>0</v>
      </c>
      <c r="AF2770" s="290">
        <v>0</v>
      </c>
      <c r="AG2770" s="290">
        <v>0</v>
      </c>
      <c r="AH2770" s="290">
        <v>0</v>
      </c>
      <c r="AI2770" s="290">
        <v>0</v>
      </c>
      <c r="AJ2770" s="290">
        <v>13383.623600000001</v>
      </c>
      <c r="AK2770" s="175"/>
      <c r="AL2770" s="175">
        <v>11143841.75</v>
      </c>
      <c r="AM2770" s="175">
        <v>14662212.800000001</v>
      </c>
      <c r="AN2770" s="175">
        <v>3518371.05</v>
      </c>
    </row>
    <row r="2771" spans="1:40" s="128" customFormat="1" ht="24.05" customHeight="1" x14ac:dyDescent="0.35">
      <c r="A2771" s="256">
        <v>2025</v>
      </c>
      <c r="B2771" s="184">
        <f t="shared" si="466"/>
        <v>157</v>
      </c>
      <c r="C2771" s="286" t="s">
        <v>4177</v>
      </c>
      <c r="D2771" s="184">
        <v>40918</v>
      </c>
      <c r="E2771" s="287"/>
      <c r="F2771" s="287"/>
      <c r="G2771" s="287"/>
      <c r="H2771" s="288"/>
      <c r="I2771" s="288"/>
      <c r="J2771" s="288"/>
      <c r="K2771" s="289"/>
      <c r="L2771" s="289"/>
      <c r="M2771" s="289"/>
      <c r="N2771" s="289"/>
      <c r="O2771" s="289"/>
      <c r="P2771" s="289"/>
      <c r="Q2771" s="186">
        <f t="shared" si="477"/>
        <v>5117337.7001999998</v>
      </c>
      <c r="R2771" s="186">
        <f t="shared" si="478"/>
        <v>5016409.51</v>
      </c>
      <c r="S2771" s="290">
        <v>0</v>
      </c>
      <c r="T2771" s="290">
        <v>0</v>
      </c>
      <c r="U2771" s="290">
        <v>0</v>
      </c>
      <c r="V2771" s="290">
        <v>0</v>
      </c>
      <c r="W2771" s="290">
        <v>0</v>
      </c>
      <c r="X2771" s="290">
        <v>0</v>
      </c>
      <c r="Y2771" s="290">
        <v>0</v>
      </c>
      <c r="Z2771" s="290">
        <v>0</v>
      </c>
      <c r="AA2771" s="290">
        <v>5016409.51</v>
      </c>
      <c r="AB2771" s="290">
        <v>0</v>
      </c>
      <c r="AC2771" s="290">
        <v>0</v>
      </c>
      <c r="AD2771" s="290">
        <v>0</v>
      </c>
      <c r="AE2771" s="290">
        <v>0</v>
      </c>
      <c r="AF2771" s="290">
        <v>0</v>
      </c>
      <c r="AG2771" s="290">
        <v>0</v>
      </c>
      <c r="AH2771" s="290">
        <v>0</v>
      </c>
      <c r="AI2771" s="290">
        <v>0</v>
      </c>
      <c r="AJ2771" s="290">
        <v>100928.1902</v>
      </c>
      <c r="AK2771" s="175"/>
      <c r="AL2771" s="175">
        <v>9114780.8300000001</v>
      </c>
      <c r="AM2771" s="175">
        <v>13330915.6</v>
      </c>
      <c r="AN2771" s="175">
        <v>4216134.7699999996</v>
      </c>
    </row>
    <row r="2772" spans="1:40" s="128" customFormat="1" ht="24.05" customHeight="1" x14ac:dyDescent="0.35">
      <c r="A2772" s="256">
        <v>2025</v>
      </c>
      <c r="B2772" s="184">
        <f t="shared" si="466"/>
        <v>158</v>
      </c>
      <c r="C2772" s="286" t="s">
        <v>3684</v>
      </c>
      <c r="D2772" s="184">
        <v>39898</v>
      </c>
      <c r="E2772" s="287"/>
      <c r="F2772" s="287"/>
      <c r="G2772" s="287"/>
      <c r="H2772" s="288"/>
      <c r="I2772" s="288"/>
      <c r="J2772" s="288"/>
      <c r="K2772" s="289"/>
      <c r="L2772" s="289"/>
      <c r="M2772" s="289"/>
      <c r="N2772" s="289"/>
      <c r="O2772" s="289"/>
      <c r="P2772" s="289"/>
      <c r="Q2772" s="186">
        <f t="shared" si="477"/>
        <v>7845422.6900000004</v>
      </c>
      <c r="R2772" s="186">
        <f t="shared" si="478"/>
        <v>7688514.2362000002</v>
      </c>
      <c r="S2772" s="290">
        <v>7688514.2362000002</v>
      </c>
      <c r="T2772" s="290">
        <v>0</v>
      </c>
      <c r="U2772" s="290">
        <v>0</v>
      </c>
      <c r="V2772" s="290">
        <v>0</v>
      </c>
      <c r="W2772" s="290">
        <v>0</v>
      </c>
      <c r="X2772" s="290">
        <v>0</v>
      </c>
      <c r="Y2772" s="290">
        <v>0</v>
      </c>
      <c r="Z2772" s="290">
        <v>0</v>
      </c>
      <c r="AA2772" s="290">
        <v>0</v>
      </c>
      <c r="AB2772" s="290">
        <v>0</v>
      </c>
      <c r="AC2772" s="290">
        <v>0</v>
      </c>
      <c r="AD2772" s="290">
        <v>0</v>
      </c>
      <c r="AE2772" s="290">
        <v>0</v>
      </c>
      <c r="AF2772" s="290">
        <v>0</v>
      </c>
      <c r="AG2772" s="290">
        <v>0</v>
      </c>
      <c r="AH2772" s="290">
        <v>0</v>
      </c>
      <c r="AI2772" s="290">
        <v>0</v>
      </c>
      <c r="AJ2772" s="290">
        <v>156908.45380000002</v>
      </c>
      <c r="AK2772" s="175"/>
      <c r="AL2772" s="175">
        <v>10326812.350000001</v>
      </c>
      <c r="AM2772" s="175">
        <v>10390207.140000001</v>
      </c>
      <c r="AN2772" s="175">
        <v>63394.79</v>
      </c>
    </row>
    <row r="2773" spans="1:40" s="128" customFormat="1" ht="24.05" customHeight="1" x14ac:dyDescent="0.35">
      <c r="A2773" s="256">
        <v>2025</v>
      </c>
      <c r="B2773" s="184">
        <f t="shared" si="466"/>
        <v>159</v>
      </c>
      <c r="C2773" s="286" t="s">
        <v>4194</v>
      </c>
      <c r="D2773" s="184">
        <v>40773</v>
      </c>
      <c r="E2773" s="287"/>
      <c r="F2773" s="287"/>
      <c r="G2773" s="287"/>
      <c r="H2773" s="288"/>
      <c r="I2773" s="288"/>
      <c r="J2773" s="288"/>
      <c r="K2773" s="289"/>
      <c r="L2773" s="289"/>
      <c r="M2773" s="289"/>
      <c r="N2773" s="289"/>
      <c r="O2773" s="289"/>
      <c r="P2773" s="289"/>
      <c r="Q2773" s="186">
        <f t="shared" si="477"/>
        <v>12441989.964000002</v>
      </c>
      <c r="R2773" s="186">
        <f t="shared" si="478"/>
        <v>12286687.200000001</v>
      </c>
      <c r="S2773" s="290">
        <v>0</v>
      </c>
      <c r="T2773" s="290">
        <v>0</v>
      </c>
      <c r="U2773" s="290">
        <v>0</v>
      </c>
      <c r="V2773" s="290">
        <v>0</v>
      </c>
      <c r="W2773" s="290">
        <v>0</v>
      </c>
      <c r="X2773" s="290">
        <v>0</v>
      </c>
      <c r="Y2773" s="290">
        <v>0</v>
      </c>
      <c r="Z2773" s="290">
        <v>0</v>
      </c>
      <c r="AA2773" s="290">
        <v>5602245.4000000004</v>
      </c>
      <c r="AB2773" s="290">
        <v>1533490.48</v>
      </c>
      <c r="AC2773" s="290">
        <v>5150951.32</v>
      </c>
      <c r="AD2773" s="290">
        <v>0</v>
      </c>
      <c r="AE2773" s="290">
        <v>0</v>
      </c>
      <c r="AF2773" s="290">
        <v>0</v>
      </c>
      <c r="AG2773" s="290">
        <v>0</v>
      </c>
      <c r="AH2773" s="290">
        <v>0</v>
      </c>
      <c r="AI2773" s="290">
        <v>0</v>
      </c>
      <c r="AJ2773" s="290">
        <v>155302.764</v>
      </c>
      <c r="AK2773" s="175"/>
      <c r="AL2773" s="175">
        <v>21777691.360000003</v>
      </c>
      <c r="AM2773" s="175">
        <v>24317570.510000002</v>
      </c>
      <c r="AN2773" s="175">
        <v>2539879.15</v>
      </c>
    </row>
    <row r="2774" spans="1:40" s="128" customFormat="1" ht="24.05" customHeight="1" x14ac:dyDescent="0.35">
      <c r="A2774" s="256">
        <v>2025</v>
      </c>
      <c r="B2774" s="184">
        <f t="shared" si="466"/>
        <v>160</v>
      </c>
      <c r="C2774" s="286" t="s">
        <v>3691</v>
      </c>
      <c r="D2774" s="184">
        <v>40674</v>
      </c>
      <c r="E2774" s="287"/>
      <c r="F2774" s="287"/>
      <c r="G2774" s="287"/>
      <c r="H2774" s="288"/>
      <c r="I2774" s="288"/>
      <c r="J2774" s="288"/>
      <c r="K2774" s="289"/>
      <c r="L2774" s="289"/>
      <c r="M2774" s="289"/>
      <c r="N2774" s="289"/>
      <c r="O2774" s="289"/>
      <c r="P2774" s="289"/>
      <c r="Q2774" s="186">
        <f t="shared" si="477"/>
        <v>3267660.02</v>
      </c>
      <c r="R2774" s="186">
        <f t="shared" si="478"/>
        <v>3210043.9</v>
      </c>
      <c r="S2774" s="290">
        <v>0</v>
      </c>
      <c r="T2774" s="290">
        <v>0</v>
      </c>
      <c r="U2774" s="290">
        <v>0</v>
      </c>
      <c r="V2774" s="290">
        <v>0</v>
      </c>
      <c r="W2774" s="290">
        <v>0</v>
      </c>
      <c r="X2774" s="290">
        <v>0</v>
      </c>
      <c r="Y2774" s="290">
        <v>0</v>
      </c>
      <c r="Z2774" s="290">
        <v>0</v>
      </c>
      <c r="AA2774" s="290">
        <v>0</v>
      </c>
      <c r="AB2774" s="290">
        <v>0</v>
      </c>
      <c r="AC2774" s="290">
        <v>3210043.9</v>
      </c>
      <c r="AD2774" s="290">
        <v>0</v>
      </c>
      <c r="AE2774" s="290">
        <v>0</v>
      </c>
      <c r="AF2774" s="290">
        <v>0</v>
      </c>
      <c r="AG2774" s="290">
        <v>0</v>
      </c>
      <c r="AH2774" s="290">
        <v>0</v>
      </c>
      <c r="AI2774" s="290">
        <v>0</v>
      </c>
      <c r="AJ2774" s="290">
        <v>57616.12</v>
      </c>
      <c r="AK2774" s="175"/>
      <c r="AL2774" s="175">
        <v>6705137.2700000005</v>
      </c>
      <c r="AM2774" s="175">
        <v>10238852.300000001</v>
      </c>
      <c r="AN2774" s="175">
        <v>3533715.0300000003</v>
      </c>
    </row>
    <row r="2775" spans="1:40" s="128" customFormat="1" ht="24.05" customHeight="1" x14ac:dyDescent="0.35">
      <c r="A2775" s="256">
        <v>2025</v>
      </c>
      <c r="B2775" s="184">
        <f t="shared" si="466"/>
        <v>161</v>
      </c>
      <c r="C2775" s="286" t="s">
        <v>4856</v>
      </c>
      <c r="D2775" s="184">
        <v>40547</v>
      </c>
      <c r="E2775" s="287"/>
      <c r="F2775" s="287"/>
      <c r="G2775" s="287"/>
      <c r="H2775" s="288"/>
      <c r="I2775" s="288"/>
      <c r="J2775" s="288"/>
      <c r="K2775" s="289"/>
      <c r="L2775" s="289"/>
      <c r="M2775" s="289"/>
      <c r="N2775" s="289"/>
      <c r="O2775" s="289"/>
      <c r="P2775" s="289"/>
      <c r="Q2775" s="186">
        <f t="shared" si="477"/>
        <v>5219716.67</v>
      </c>
      <c r="R2775" s="186">
        <f t="shared" si="478"/>
        <v>5142578</v>
      </c>
      <c r="S2775" s="290">
        <v>0</v>
      </c>
      <c r="T2775" s="290">
        <v>0</v>
      </c>
      <c r="U2775" s="290">
        <v>0</v>
      </c>
      <c r="V2775" s="290">
        <v>0</v>
      </c>
      <c r="W2775" s="290">
        <v>0</v>
      </c>
      <c r="X2775" s="290">
        <v>0</v>
      </c>
      <c r="Y2775" s="290">
        <v>0</v>
      </c>
      <c r="Z2775" s="290">
        <v>0</v>
      </c>
      <c r="AA2775" s="290">
        <v>0</v>
      </c>
      <c r="AB2775" s="290">
        <v>0</v>
      </c>
      <c r="AC2775" s="290">
        <v>5142578</v>
      </c>
      <c r="AD2775" s="290">
        <v>0</v>
      </c>
      <c r="AE2775" s="290">
        <v>0</v>
      </c>
      <c r="AF2775" s="290">
        <v>0</v>
      </c>
      <c r="AG2775" s="290">
        <v>0</v>
      </c>
      <c r="AH2775" s="290">
        <v>0</v>
      </c>
      <c r="AI2775" s="290">
        <v>0</v>
      </c>
      <c r="AJ2775" s="290">
        <v>77138.67</v>
      </c>
      <c r="AK2775" s="175"/>
      <c r="AL2775" s="175">
        <v>14366203.210000001</v>
      </c>
      <c r="AM2775" s="175">
        <v>14366203.210000001</v>
      </c>
      <c r="AN2775" s="175">
        <v>0</v>
      </c>
    </row>
    <row r="2776" spans="1:40" s="128" customFormat="1" ht="24.05" customHeight="1" x14ac:dyDescent="0.35">
      <c r="A2776" s="256">
        <v>2025</v>
      </c>
      <c r="B2776" s="184">
        <f t="shared" si="466"/>
        <v>162</v>
      </c>
      <c r="C2776" s="286" t="s">
        <v>4857</v>
      </c>
      <c r="D2776" s="184">
        <v>40749</v>
      </c>
      <c r="E2776" s="287"/>
      <c r="F2776" s="287"/>
      <c r="G2776" s="287"/>
      <c r="H2776" s="288"/>
      <c r="I2776" s="288"/>
      <c r="J2776" s="288"/>
      <c r="K2776" s="289"/>
      <c r="L2776" s="289"/>
      <c r="M2776" s="289"/>
      <c r="N2776" s="289"/>
      <c r="O2776" s="289"/>
      <c r="P2776" s="289"/>
      <c r="Q2776" s="186">
        <f t="shared" si="477"/>
        <v>5532014.6699999999</v>
      </c>
      <c r="R2776" s="186">
        <f t="shared" si="478"/>
        <v>5454876</v>
      </c>
      <c r="S2776" s="290">
        <v>0</v>
      </c>
      <c r="T2776" s="290">
        <v>0</v>
      </c>
      <c r="U2776" s="290">
        <v>0</v>
      </c>
      <c r="V2776" s="290">
        <v>0</v>
      </c>
      <c r="W2776" s="290">
        <v>0</v>
      </c>
      <c r="X2776" s="290">
        <v>0</v>
      </c>
      <c r="Y2776" s="290">
        <v>0</v>
      </c>
      <c r="Z2776" s="290">
        <v>0</v>
      </c>
      <c r="AA2776" s="290">
        <v>0</v>
      </c>
      <c r="AB2776" s="290">
        <v>0</v>
      </c>
      <c r="AC2776" s="290">
        <v>5454876</v>
      </c>
      <c r="AD2776" s="290">
        <v>0</v>
      </c>
      <c r="AE2776" s="290">
        <v>0</v>
      </c>
      <c r="AF2776" s="290">
        <v>0</v>
      </c>
      <c r="AG2776" s="290">
        <v>0</v>
      </c>
      <c r="AH2776" s="290">
        <v>0</v>
      </c>
      <c r="AI2776" s="290">
        <v>0</v>
      </c>
      <c r="AJ2776" s="290">
        <v>77138.67</v>
      </c>
      <c r="AK2776" s="175"/>
      <c r="AL2776" s="175">
        <v>11852657.210000001</v>
      </c>
      <c r="AM2776" s="175">
        <v>11852657.210000001</v>
      </c>
      <c r="AN2776" s="175">
        <v>0</v>
      </c>
    </row>
    <row r="2777" spans="1:40" s="128" customFormat="1" ht="24.05" customHeight="1" x14ac:dyDescent="0.35">
      <c r="A2777" s="256">
        <v>2025</v>
      </c>
      <c r="B2777" s="184">
        <f t="shared" si="466"/>
        <v>163</v>
      </c>
      <c r="C2777" s="286" t="s">
        <v>4189</v>
      </c>
      <c r="D2777" s="184">
        <v>40852</v>
      </c>
      <c r="E2777" s="287"/>
      <c r="F2777" s="287"/>
      <c r="G2777" s="287"/>
      <c r="H2777" s="288"/>
      <c r="I2777" s="288"/>
      <c r="J2777" s="288"/>
      <c r="K2777" s="289"/>
      <c r="L2777" s="289"/>
      <c r="M2777" s="289"/>
      <c r="N2777" s="289"/>
      <c r="O2777" s="289"/>
      <c r="P2777" s="289"/>
      <c r="Q2777" s="186">
        <f t="shared" si="477"/>
        <v>241848</v>
      </c>
      <c r="R2777" s="186">
        <f t="shared" si="478"/>
        <v>241848</v>
      </c>
      <c r="S2777" s="290">
        <v>0</v>
      </c>
      <c r="T2777" s="290">
        <v>0</v>
      </c>
      <c r="U2777" s="290">
        <v>0</v>
      </c>
      <c r="V2777" s="290">
        <v>0</v>
      </c>
      <c r="W2777" s="290">
        <v>0</v>
      </c>
      <c r="X2777" s="290">
        <v>0</v>
      </c>
      <c r="Y2777" s="290">
        <v>0</v>
      </c>
      <c r="Z2777" s="290">
        <v>0</v>
      </c>
      <c r="AA2777" s="290">
        <v>0</v>
      </c>
      <c r="AB2777" s="290">
        <v>0</v>
      </c>
      <c r="AC2777" s="290">
        <v>0</v>
      </c>
      <c r="AD2777" s="290">
        <v>0</v>
      </c>
      <c r="AE2777" s="290">
        <v>0</v>
      </c>
      <c r="AF2777" s="290">
        <v>0</v>
      </c>
      <c r="AG2777" s="290">
        <v>0</v>
      </c>
      <c r="AH2777" s="290">
        <v>241848</v>
      </c>
      <c r="AI2777" s="290">
        <v>0</v>
      </c>
      <c r="AJ2777" s="290">
        <v>0</v>
      </c>
      <c r="AK2777" s="175"/>
      <c r="AL2777" s="175">
        <v>11185538.17</v>
      </c>
      <c r="AM2777" s="175">
        <v>11185538.17</v>
      </c>
      <c r="AN2777" s="175">
        <v>0</v>
      </c>
    </row>
    <row r="2778" spans="1:40" s="128" customFormat="1" ht="24.05" customHeight="1" x14ac:dyDescent="0.35">
      <c r="A2778" s="256">
        <v>2025</v>
      </c>
      <c r="B2778" s="184">
        <f>B2777+1</f>
        <v>164</v>
      </c>
      <c r="C2778" s="286" t="s">
        <v>4860</v>
      </c>
      <c r="D2778" s="184">
        <v>40944</v>
      </c>
      <c r="E2778" s="287"/>
      <c r="F2778" s="287"/>
      <c r="G2778" s="287"/>
      <c r="H2778" s="288"/>
      <c r="I2778" s="288"/>
      <c r="J2778" s="288"/>
      <c r="K2778" s="289"/>
      <c r="L2778" s="289"/>
      <c r="M2778" s="289"/>
      <c r="N2778" s="289"/>
      <c r="O2778" s="289"/>
      <c r="P2778" s="289"/>
      <c r="Q2778" s="186">
        <f t="shared" ref="Q2778:Q2781" si="481">SUM(S2778:AJ2778)</f>
        <v>4014855.48</v>
      </c>
      <c r="R2778" s="186">
        <f t="shared" ref="R2778:R2781" si="482">SUM(S2778:AI2778)</f>
        <v>3996545.02</v>
      </c>
      <c r="S2778" s="290">
        <v>0</v>
      </c>
      <c r="T2778" s="290">
        <v>0</v>
      </c>
      <c r="U2778" s="290">
        <v>0</v>
      </c>
      <c r="V2778" s="290">
        <v>0</v>
      </c>
      <c r="W2778" s="290">
        <v>0</v>
      </c>
      <c r="X2778" s="290">
        <v>0</v>
      </c>
      <c r="Y2778" s="290">
        <v>0</v>
      </c>
      <c r="Z2778" s="290">
        <v>0</v>
      </c>
      <c r="AA2778" s="290">
        <v>3996545.02</v>
      </c>
      <c r="AB2778" s="290">
        <v>0</v>
      </c>
      <c r="AC2778" s="290">
        <v>0</v>
      </c>
      <c r="AD2778" s="290">
        <v>0</v>
      </c>
      <c r="AE2778" s="290">
        <v>0</v>
      </c>
      <c r="AF2778" s="290">
        <v>0</v>
      </c>
      <c r="AG2778" s="290">
        <v>0</v>
      </c>
      <c r="AH2778" s="290">
        <v>0</v>
      </c>
      <c r="AI2778" s="290">
        <v>0</v>
      </c>
      <c r="AJ2778" s="290">
        <v>18310.46</v>
      </c>
      <c r="AK2778" s="175"/>
      <c r="AL2778" s="175">
        <v>10485990.760000002</v>
      </c>
      <c r="AM2778" s="175">
        <v>10580219.800000001</v>
      </c>
      <c r="AN2778" s="175">
        <v>94229.04</v>
      </c>
    </row>
    <row r="2779" spans="1:40" s="128" customFormat="1" ht="24.05" customHeight="1" x14ac:dyDescent="0.35">
      <c r="A2779" s="256">
        <v>2025</v>
      </c>
      <c r="B2779" s="184">
        <f t="shared" ref="B2779:B2781" si="483">B2778+1</f>
        <v>165</v>
      </c>
      <c r="C2779" s="286" t="s">
        <v>4864</v>
      </c>
      <c r="D2779" s="184">
        <v>46845</v>
      </c>
      <c r="E2779" s="287"/>
      <c r="F2779" s="287"/>
      <c r="G2779" s="287"/>
      <c r="H2779" s="288"/>
      <c r="I2779" s="288"/>
      <c r="J2779" s="288"/>
      <c r="K2779" s="289"/>
      <c r="L2779" s="289"/>
      <c r="M2779" s="289"/>
      <c r="N2779" s="289"/>
      <c r="O2779" s="289"/>
      <c r="P2779" s="289"/>
      <c r="Q2779" s="186">
        <f t="shared" si="481"/>
        <v>58980</v>
      </c>
      <c r="R2779" s="186">
        <f t="shared" si="482"/>
        <v>58980</v>
      </c>
      <c r="S2779" s="290">
        <v>0</v>
      </c>
      <c r="T2779" s="290">
        <v>0</v>
      </c>
      <c r="U2779" s="290">
        <v>0</v>
      </c>
      <c r="V2779" s="290">
        <v>0</v>
      </c>
      <c r="W2779" s="290">
        <v>0</v>
      </c>
      <c r="X2779" s="290">
        <v>0</v>
      </c>
      <c r="Y2779" s="290">
        <v>0</v>
      </c>
      <c r="Z2779" s="290">
        <v>0</v>
      </c>
      <c r="AA2779" s="290">
        <v>0</v>
      </c>
      <c r="AB2779" s="290">
        <v>0</v>
      </c>
      <c r="AC2779" s="290">
        <v>0</v>
      </c>
      <c r="AD2779" s="290">
        <v>0</v>
      </c>
      <c r="AE2779" s="290">
        <v>0</v>
      </c>
      <c r="AF2779" s="290">
        <v>0</v>
      </c>
      <c r="AG2779" s="290">
        <v>0</v>
      </c>
      <c r="AH2779" s="290">
        <v>58980</v>
      </c>
      <c r="AI2779" s="290">
        <v>0</v>
      </c>
      <c r="AJ2779" s="290">
        <v>0</v>
      </c>
      <c r="AK2779" s="175"/>
      <c r="AL2779" s="175"/>
      <c r="AM2779" s="175"/>
      <c r="AN2779" s="175"/>
    </row>
    <row r="2780" spans="1:40" s="128" customFormat="1" ht="24.05" customHeight="1" x14ac:dyDescent="0.35">
      <c r="A2780" s="256">
        <v>2025</v>
      </c>
      <c r="B2780" s="184">
        <f t="shared" si="483"/>
        <v>166</v>
      </c>
      <c r="C2780" s="286" t="s">
        <v>4210</v>
      </c>
      <c r="D2780" s="184">
        <v>40464</v>
      </c>
      <c r="E2780" s="287"/>
      <c r="F2780" s="287"/>
      <c r="G2780" s="287"/>
      <c r="H2780" s="288"/>
      <c r="I2780" s="288"/>
      <c r="J2780" s="288"/>
      <c r="K2780" s="289"/>
      <c r="L2780" s="289"/>
      <c r="M2780" s="289"/>
      <c r="N2780" s="289"/>
      <c r="O2780" s="289"/>
      <c r="P2780" s="289"/>
      <c r="Q2780" s="186">
        <f t="shared" si="481"/>
        <v>35737.86</v>
      </c>
      <c r="R2780" s="186">
        <f t="shared" si="482"/>
        <v>35737.86</v>
      </c>
      <c r="S2780" s="290">
        <v>0</v>
      </c>
      <c r="T2780" s="290">
        <v>0</v>
      </c>
      <c r="U2780" s="290">
        <v>0</v>
      </c>
      <c r="V2780" s="290">
        <v>0</v>
      </c>
      <c r="W2780" s="290">
        <v>0</v>
      </c>
      <c r="X2780" s="290">
        <v>0</v>
      </c>
      <c r="Y2780" s="290">
        <v>0</v>
      </c>
      <c r="Z2780" s="290">
        <v>0</v>
      </c>
      <c r="AA2780" s="290">
        <v>0</v>
      </c>
      <c r="AB2780" s="290">
        <v>0</v>
      </c>
      <c r="AC2780" s="290">
        <v>0</v>
      </c>
      <c r="AD2780" s="290">
        <v>0</v>
      </c>
      <c r="AE2780" s="290">
        <v>0</v>
      </c>
      <c r="AF2780" s="290">
        <v>0</v>
      </c>
      <c r="AG2780" s="290">
        <v>0</v>
      </c>
      <c r="AH2780" s="290">
        <v>35737.86</v>
      </c>
      <c r="AI2780" s="290">
        <v>0</v>
      </c>
      <c r="AJ2780" s="290">
        <v>0</v>
      </c>
      <c r="AK2780" s="175"/>
      <c r="AL2780" s="175"/>
      <c r="AM2780" s="175"/>
      <c r="AN2780" s="175"/>
    </row>
    <row r="2781" spans="1:40" s="128" customFormat="1" ht="24.05" customHeight="1" x14ac:dyDescent="0.35">
      <c r="A2781" s="256">
        <v>2025</v>
      </c>
      <c r="B2781" s="184">
        <f t="shared" si="483"/>
        <v>167</v>
      </c>
      <c r="C2781" s="286" t="s">
        <v>4214</v>
      </c>
      <c r="D2781" s="184">
        <v>39752</v>
      </c>
      <c r="E2781" s="287"/>
      <c r="F2781" s="287"/>
      <c r="G2781" s="287"/>
      <c r="H2781" s="288"/>
      <c r="I2781" s="288"/>
      <c r="J2781" s="288"/>
      <c r="K2781" s="289"/>
      <c r="L2781" s="289"/>
      <c r="M2781" s="289"/>
      <c r="N2781" s="289"/>
      <c r="O2781" s="289"/>
      <c r="P2781" s="289"/>
      <c r="Q2781" s="186">
        <f t="shared" si="481"/>
        <v>27933.85</v>
      </c>
      <c r="R2781" s="186">
        <f t="shared" si="482"/>
        <v>27933.85</v>
      </c>
      <c r="S2781" s="290">
        <v>0</v>
      </c>
      <c r="T2781" s="290">
        <v>0</v>
      </c>
      <c r="U2781" s="290">
        <v>0</v>
      </c>
      <c r="V2781" s="290">
        <v>0</v>
      </c>
      <c r="W2781" s="290">
        <v>0</v>
      </c>
      <c r="X2781" s="290">
        <v>0</v>
      </c>
      <c r="Y2781" s="290">
        <v>0</v>
      </c>
      <c r="Z2781" s="290">
        <v>0</v>
      </c>
      <c r="AA2781" s="290">
        <v>0</v>
      </c>
      <c r="AB2781" s="290">
        <v>0</v>
      </c>
      <c r="AC2781" s="290">
        <v>0</v>
      </c>
      <c r="AD2781" s="290">
        <v>0</v>
      </c>
      <c r="AE2781" s="290">
        <v>0</v>
      </c>
      <c r="AF2781" s="290">
        <v>0</v>
      </c>
      <c r="AG2781" s="290">
        <v>0</v>
      </c>
      <c r="AH2781" s="290">
        <v>27933.85</v>
      </c>
      <c r="AI2781" s="290">
        <v>0</v>
      </c>
      <c r="AJ2781" s="290">
        <v>0</v>
      </c>
      <c r="AK2781" s="175"/>
      <c r="AL2781" s="175"/>
      <c r="AM2781" s="175"/>
      <c r="AN2781" s="175"/>
    </row>
    <row r="2782" spans="1:40" s="105" customFormat="1" ht="20.3" customHeight="1" x14ac:dyDescent="0.35">
      <c r="A2782" s="256"/>
      <c r="B2782" s="170" t="s">
        <v>22</v>
      </c>
      <c r="C2782" s="293"/>
      <c r="D2782" s="296" t="s">
        <v>172</v>
      </c>
      <c r="E2782" s="287" t="e">
        <f>VLOOKUP(D2782,'[1]2023-2025'!$A:$G,7,0)</f>
        <v>#N/A</v>
      </c>
      <c r="F2782" s="287"/>
      <c r="G2782" s="287"/>
      <c r="H2782" s="288" t="e">
        <v>#N/A</v>
      </c>
      <c r="I2782" s="288" t="e">
        <v>#N/A</v>
      </c>
      <c r="J2782" s="288" t="e">
        <f>VLOOKUP(D2782,[1]Лист3!$A:$AK,37,0)</f>
        <v>#N/A</v>
      </c>
      <c r="K2782" s="289" t="e">
        <v>#N/A</v>
      </c>
      <c r="L2782" s="289"/>
      <c r="M2782" s="289"/>
      <c r="N2782" s="289"/>
      <c r="O2782" s="289" t="e">
        <v>#N/A</v>
      </c>
      <c r="P2782" s="289"/>
      <c r="Q2782" s="297">
        <f t="shared" ref="Q2782:AJ2782" si="484">SUM(Q2615:Q2781)</f>
        <v>766385846.94224</v>
      </c>
      <c r="R2782" s="297">
        <f t="shared" si="484"/>
        <v>755090518.53679967</v>
      </c>
      <c r="S2782" s="484">
        <f t="shared" si="484"/>
        <v>171473341.43260002</v>
      </c>
      <c r="T2782" s="484">
        <f t="shared" si="484"/>
        <v>55294622.520000003</v>
      </c>
      <c r="U2782" s="484">
        <f t="shared" si="484"/>
        <v>3437192.13</v>
      </c>
      <c r="V2782" s="484">
        <f t="shared" si="484"/>
        <v>7302473.7999999998</v>
      </c>
      <c r="W2782" s="484">
        <f t="shared" si="484"/>
        <v>7016390.04</v>
      </c>
      <c r="X2782" s="484">
        <f t="shared" si="484"/>
        <v>13312662.65</v>
      </c>
      <c r="Y2782" s="484">
        <f t="shared" si="484"/>
        <v>0</v>
      </c>
      <c r="Z2782" s="484">
        <f t="shared" si="484"/>
        <v>40595642</v>
      </c>
      <c r="AA2782" s="484">
        <f t="shared" si="484"/>
        <v>191840790.12</v>
      </c>
      <c r="AB2782" s="484">
        <f t="shared" si="484"/>
        <v>31751822.138400003</v>
      </c>
      <c r="AC2782" s="484">
        <f t="shared" si="484"/>
        <v>182703659.76000002</v>
      </c>
      <c r="AD2782" s="484">
        <f t="shared" si="484"/>
        <v>0</v>
      </c>
      <c r="AE2782" s="484">
        <f t="shared" si="484"/>
        <v>0</v>
      </c>
      <c r="AF2782" s="484">
        <f t="shared" si="484"/>
        <v>45153523.425799996</v>
      </c>
      <c r="AG2782" s="484">
        <f t="shared" si="484"/>
        <v>3887696.8099999996</v>
      </c>
      <c r="AH2782" s="484">
        <f t="shared" si="484"/>
        <v>1320701.7100000002</v>
      </c>
      <c r="AI2782" s="484">
        <f t="shared" si="484"/>
        <v>0</v>
      </c>
      <c r="AJ2782" s="484">
        <f t="shared" si="484"/>
        <v>11295328.405440001</v>
      </c>
      <c r="AK2782" s="175"/>
      <c r="AL2782" s="175" t="e">
        <v>#N/A</v>
      </c>
      <c r="AM2782" s="175" t="e">
        <v>#N/A</v>
      </c>
      <c r="AN2782" s="175" t="e">
        <v>#N/A</v>
      </c>
    </row>
    <row r="2783" spans="1:40" s="105" customFormat="1" ht="24.9" customHeight="1" x14ac:dyDescent="0.35">
      <c r="A2783" s="256"/>
      <c r="B2783" s="298"/>
      <c r="C2783" s="275"/>
      <c r="D2783" s="275"/>
      <c r="E2783" s="287">
        <f>VLOOKUP(D2783,'[1]2023-2025'!$A:$G,7,0)</f>
        <v>0</v>
      </c>
      <c r="F2783" s="301"/>
      <c r="G2783" s="301"/>
      <c r="H2783" s="302" t="e">
        <v>#N/A</v>
      </c>
      <c r="I2783" s="288" t="e">
        <v>#N/A</v>
      </c>
      <c r="J2783" s="288" t="e">
        <f>VLOOKUP(D2783,[1]Лист3!$A:$AK,37,0)</f>
        <v>#N/A</v>
      </c>
      <c r="K2783" s="303" t="e">
        <v>#N/A</v>
      </c>
      <c r="L2783" s="303"/>
      <c r="M2783" s="303"/>
      <c r="N2783" s="303"/>
      <c r="O2783" s="303" t="e">
        <v>#N/A</v>
      </c>
      <c r="P2783" s="303"/>
      <c r="Q2783" s="275"/>
      <c r="R2783" s="275"/>
      <c r="S2783" s="485"/>
      <c r="T2783" s="485"/>
      <c r="U2783" s="485"/>
      <c r="V2783" s="485"/>
      <c r="W2783" s="485"/>
      <c r="X2783" s="485" t="s">
        <v>1912</v>
      </c>
      <c r="Y2783" s="485"/>
      <c r="Z2783" s="485"/>
      <c r="AA2783" s="485"/>
      <c r="AB2783" s="485"/>
      <c r="AC2783" s="485"/>
      <c r="AD2783" s="485"/>
      <c r="AE2783" s="485"/>
      <c r="AF2783" s="485"/>
      <c r="AG2783" s="485"/>
      <c r="AH2783" s="485"/>
      <c r="AI2783" s="485"/>
      <c r="AJ2783" s="486"/>
      <c r="AK2783" s="175"/>
      <c r="AL2783" s="175" t="e">
        <v>#N/A</v>
      </c>
      <c r="AM2783" s="175" t="e">
        <v>#N/A</v>
      </c>
      <c r="AN2783" s="175" t="e">
        <v>#N/A</v>
      </c>
    </row>
    <row r="2784" spans="1:40" s="105" customFormat="1" ht="26.2" customHeight="1" x14ac:dyDescent="0.35">
      <c r="A2784" s="256">
        <v>2025</v>
      </c>
      <c r="B2784" s="184">
        <f>B2781+1</f>
        <v>168</v>
      </c>
      <c r="C2784" s="248" t="s">
        <v>4051</v>
      </c>
      <c r="D2784" s="184">
        <v>30931</v>
      </c>
      <c r="E2784" s="287" t="e">
        <f>VLOOKUP(D2784,'[1]2023-2025'!$A:$G,7,0)</f>
        <v>#N/A</v>
      </c>
      <c r="F2784" s="287"/>
      <c r="G2784" s="287" t="s">
        <v>1899</v>
      </c>
      <c r="H2784" s="288" t="e">
        <f>INDEX('[1]2023-2025'!$AK:$AK,MATCH(D2784,'[1]2023-2025'!$A:$A,0))</f>
        <v>#N/A</v>
      </c>
      <c r="I2784" s="288" t="e">
        <v>#N/A</v>
      </c>
      <c r="J2784" s="288" t="e">
        <f>VLOOKUP(D2784,[1]Лист3!$A:$AK,37,0)</f>
        <v>#N/A</v>
      </c>
      <c r="K2784" s="289" t="e">
        <f>INDEX('[1]2023-2025'!$G:$G,MATCH(D2784,'[1]2023-2025'!$A:$A,0))</f>
        <v>#N/A</v>
      </c>
      <c r="L2784" s="289"/>
      <c r="M2784" s="289"/>
      <c r="N2784" s="289"/>
      <c r="O2784" s="289" t="e">
        <v>#N/A</v>
      </c>
      <c r="P2784" s="289" t="e">
        <v>#N/A</v>
      </c>
      <c r="Q2784" s="186">
        <f>SUM(S2784:AJ2784)</f>
        <v>29396.28</v>
      </c>
      <c r="R2784" s="186">
        <f>SUM(S2784:AI2784)</f>
        <v>29396.28</v>
      </c>
      <c r="S2784" s="290">
        <v>0</v>
      </c>
      <c r="T2784" s="475">
        <v>0</v>
      </c>
      <c r="U2784" s="474">
        <v>0</v>
      </c>
      <c r="V2784" s="474">
        <v>0</v>
      </c>
      <c r="W2784" s="474">
        <v>0</v>
      </c>
      <c r="X2784" s="474">
        <v>0</v>
      </c>
      <c r="Y2784" s="474">
        <v>0</v>
      </c>
      <c r="Z2784" s="474">
        <v>0</v>
      </c>
      <c r="AA2784" s="474">
        <v>0</v>
      </c>
      <c r="AB2784" s="474">
        <v>0</v>
      </c>
      <c r="AC2784" s="474">
        <v>0</v>
      </c>
      <c r="AD2784" s="474">
        <v>0</v>
      </c>
      <c r="AE2784" s="474">
        <v>0</v>
      </c>
      <c r="AF2784" s="474">
        <v>0</v>
      </c>
      <c r="AG2784" s="476">
        <v>0</v>
      </c>
      <c r="AH2784" s="476">
        <v>29396.28</v>
      </c>
      <c r="AI2784" s="476">
        <v>0</v>
      </c>
      <c r="AJ2784" s="476">
        <v>0</v>
      </c>
      <c r="AK2784" s="175"/>
      <c r="AL2784" s="175">
        <v>2147904.2799999998</v>
      </c>
      <c r="AM2784" s="175">
        <v>2147904.2799999998</v>
      </c>
      <c r="AN2784" s="175">
        <v>0</v>
      </c>
    </row>
    <row r="2785" spans="1:40" s="450" customFormat="1" ht="26.2" customHeight="1" x14ac:dyDescent="0.35">
      <c r="A2785" s="421">
        <v>2025</v>
      </c>
      <c r="B2785" s="168">
        <f>B2784+1</f>
        <v>169</v>
      </c>
      <c r="C2785" s="393" t="s">
        <v>4780</v>
      </c>
      <c r="D2785" s="168">
        <v>31819</v>
      </c>
      <c r="E2785" s="422"/>
      <c r="F2785" s="422"/>
      <c r="G2785" s="422"/>
      <c r="H2785" s="423"/>
      <c r="I2785" s="423"/>
      <c r="J2785" s="423"/>
      <c r="K2785" s="424"/>
      <c r="L2785" s="424"/>
      <c r="M2785" s="424"/>
      <c r="N2785" s="424"/>
      <c r="O2785" s="424"/>
      <c r="P2785" s="424"/>
      <c r="Q2785" s="425">
        <f>SUM(S2785:AJ2785)</f>
        <v>1996132.3427499998</v>
      </c>
      <c r="R2785" s="425">
        <f>SUM(S2785:AI2785)</f>
        <v>1966632.8499999999</v>
      </c>
      <c r="S2785" s="449">
        <v>0</v>
      </c>
      <c r="T2785" s="449">
        <v>1198969.77</v>
      </c>
      <c r="U2785" s="449">
        <v>0</v>
      </c>
      <c r="V2785" s="449">
        <v>0</v>
      </c>
      <c r="W2785" s="449">
        <v>570202.43999999994</v>
      </c>
      <c r="X2785" s="487">
        <v>163625.24</v>
      </c>
      <c r="Y2785" s="449">
        <v>0</v>
      </c>
      <c r="Z2785" s="449">
        <v>0</v>
      </c>
      <c r="AA2785" s="449">
        <v>0</v>
      </c>
      <c r="AB2785" s="449">
        <v>0</v>
      </c>
      <c r="AC2785" s="449">
        <v>0</v>
      </c>
      <c r="AD2785" s="449">
        <v>0</v>
      </c>
      <c r="AE2785" s="449">
        <v>0</v>
      </c>
      <c r="AF2785" s="449">
        <v>0</v>
      </c>
      <c r="AG2785" s="449">
        <v>33835.4</v>
      </c>
      <c r="AH2785" s="449">
        <v>0</v>
      </c>
      <c r="AI2785" s="449">
        <v>0</v>
      </c>
      <c r="AJ2785" s="449">
        <f>R2785*0.015</f>
        <v>29499.492749999998</v>
      </c>
      <c r="AK2785" s="426"/>
      <c r="AL2785" s="175">
        <v>8756788.8899999987</v>
      </c>
      <c r="AM2785" s="175">
        <v>10039207.949999999</v>
      </c>
      <c r="AN2785" s="175">
        <v>1282419.06</v>
      </c>
    </row>
    <row r="2786" spans="1:40" s="105" customFormat="1" ht="26.2" customHeight="1" x14ac:dyDescent="0.35">
      <c r="A2786" s="256">
        <v>2025</v>
      </c>
      <c r="B2786" s="184">
        <f>B2785+1</f>
        <v>170</v>
      </c>
      <c r="C2786" s="248" t="s">
        <v>240</v>
      </c>
      <c r="D2786" s="184">
        <v>31441</v>
      </c>
      <c r="E2786" s="287"/>
      <c r="F2786" s="287"/>
      <c r="G2786" s="287"/>
      <c r="H2786" s="288"/>
      <c r="I2786" s="288"/>
      <c r="J2786" s="288"/>
      <c r="K2786" s="289"/>
      <c r="L2786" s="289"/>
      <c r="M2786" s="289"/>
      <c r="N2786" s="289"/>
      <c r="O2786" s="289"/>
      <c r="P2786" s="289"/>
      <c r="Q2786" s="186">
        <f>SUM(S2786:AJ2786)</f>
        <v>1019667.13</v>
      </c>
      <c r="R2786" s="186">
        <f>SUM(S2786:AI2786)</f>
        <v>1015894.5</v>
      </c>
      <c r="S2786" s="290">
        <v>0</v>
      </c>
      <c r="T2786" s="290">
        <v>1015894.5</v>
      </c>
      <c r="U2786" s="290">
        <v>0</v>
      </c>
      <c r="V2786" s="290">
        <v>0</v>
      </c>
      <c r="W2786" s="290">
        <v>0</v>
      </c>
      <c r="X2786" s="290">
        <v>0</v>
      </c>
      <c r="Y2786" s="290">
        <v>0</v>
      </c>
      <c r="Z2786" s="290">
        <v>0</v>
      </c>
      <c r="AA2786" s="290">
        <v>0</v>
      </c>
      <c r="AB2786" s="290">
        <v>0</v>
      </c>
      <c r="AC2786" s="290">
        <v>0</v>
      </c>
      <c r="AD2786" s="290">
        <v>0</v>
      </c>
      <c r="AE2786" s="290">
        <v>0</v>
      </c>
      <c r="AF2786" s="290">
        <v>0</v>
      </c>
      <c r="AG2786" s="290">
        <v>0</v>
      </c>
      <c r="AH2786" s="290">
        <v>0</v>
      </c>
      <c r="AI2786" s="290">
        <v>0</v>
      </c>
      <c r="AJ2786" s="290">
        <v>3772.63</v>
      </c>
      <c r="AK2786" s="175"/>
      <c r="AL2786" s="175">
        <v>9913288.8399999999</v>
      </c>
      <c r="AM2786" s="175">
        <v>18578464.23</v>
      </c>
      <c r="AN2786" s="175">
        <v>8665175.3900000006</v>
      </c>
    </row>
    <row r="2787" spans="1:40" s="105" customFormat="1" ht="26.2" customHeight="1" x14ac:dyDescent="0.35">
      <c r="A2787" s="256">
        <v>2025</v>
      </c>
      <c r="B2787" s="184">
        <f>B2786+1</f>
        <v>171</v>
      </c>
      <c r="C2787" s="248" t="s">
        <v>4766</v>
      </c>
      <c r="D2787" s="184">
        <v>31795</v>
      </c>
      <c r="E2787" s="287"/>
      <c r="F2787" s="287"/>
      <c r="G2787" s="287"/>
      <c r="H2787" s="288"/>
      <c r="I2787" s="288"/>
      <c r="J2787" s="288"/>
      <c r="K2787" s="289"/>
      <c r="L2787" s="289"/>
      <c r="M2787" s="289"/>
      <c r="N2787" s="289"/>
      <c r="O2787" s="289"/>
      <c r="P2787" s="289"/>
      <c r="Q2787" s="186">
        <f t="shared" ref="Q2787:Q2809" si="485">SUM(S2787:AJ2787)</f>
        <v>62670</v>
      </c>
      <c r="R2787" s="186">
        <f t="shared" ref="R2787:R2808" si="486">SUM(S2787:AI2787)</f>
        <v>62670</v>
      </c>
      <c r="S2787" s="290">
        <v>0</v>
      </c>
      <c r="T2787" s="290">
        <v>0</v>
      </c>
      <c r="U2787" s="290">
        <v>0</v>
      </c>
      <c r="V2787" s="290">
        <v>0</v>
      </c>
      <c r="W2787" s="290">
        <v>0</v>
      </c>
      <c r="X2787" s="290">
        <v>0</v>
      </c>
      <c r="Y2787" s="290">
        <v>0</v>
      </c>
      <c r="Z2787" s="290">
        <v>0</v>
      </c>
      <c r="AA2787" s="290">
        <v>0</v>
      </c>
      <c r="AB2787" s="290">
        <v>0</v>
      </c>
      <c r="AC2787" s="290">
        <v>0</v>
      </c>
      <c r="AD2787" s="290">
        <v>0</v>
      </c>
      <c r="AE2787" s="290">
        <v>0</v>
      </c>
      <c r="AF2787" s="290">
        <v>0</v>
      </c>
      <c r="AG2787" s="290">
        <v>62670</v>
      </c>
      <c r="AH2787" s="290">
        <v>0</v>
      </c>
      <c r="AI2787" s="290">
        <v>0</v>
      </c>
      <c r="AJ2787" s="290">
        <v>0</v>
      </c>
      <c r="AK2787" s="175"/>
      <c r="AL2787" s="175">
        <v>8791373.8600000031</v>
      </c>
      <c r="AM2787" s="175">
        <v>18163528.010000002</v>
      </c>
      <c r="AN2787" s="175">
        <v>9372154.1499999985</v>
      </c>
    </row>
    <row r="2788" spans="1:40" s="105" customFormat="1" ht="26.2" customHeight="1" x14ac:dyDescent="0.35">
      <c r="A2788" s="256">
        <v>2025</v>
      </c>
      <c r="B2788" s="184">
        <f t="shared" ref="B2788:B2856" si="487">B2787+1</f>
        <v>172</v>
      </c>
      <c r="C2788" s="248" t="s">
        <v>4781</v>
      </c>
      <c r="D2788" s="184">
        <v>30677</v>
      </c>
      <c r="E2788" s="287"/>
      <c r="F2788" s="287"/>
      <c r="G2788" s="287"/>
      <c r="H2788" s="288"/>
      <c r="I2788" s="288"/>
      <c r="J2788" s="288"/>
      <c r="K2788" s="289"/>
      <c r="L2788" s="289"/>
      <c r="M2788" s="289"/>
      <c r="N2788" s="289"/>
      <c r="O2788" s="289"/>
      <c r="P2788" s="289"/>
      <c r="Q2788" s="186">
        <f t="shared" si="485"/>
        <v>10604.88</v>
      </c>
      <c r="R2788" s="186">
        <f t="shared" si="486"/>
        <v>10604.88</v>
      </c>
      <c r="S2788" s="290">
        <v>0</v>
      </c>
      <c r="T2788" s="290">
        <v>0</v>
      </c>
      <c r="U2788" s="290">
        <v>0</v>
      </c>
      <c r="V2788" s="290">
        <v>0</v>
      </c>
      <c r="W2788" s="290">
        <v>0</v>
      </c>
      <c r="X2788" s="290">
        <v>0</v>
      </c>
      <c r="Y2788" s="290">
        <v>0</v>
      </c>
      <c r="Z2788" s="290">
        <v>0</v>
      </c>
      <c r="AA2788" s="290">
        <v>0</v>
      </c>
      <c r="AB2788" s="290">
        <v>0</v>
      </c>
      <c r="AC2788" s="290">
        <v>0</v>
      </c>
      <c r="AD2788" s="290">
        <v>0</v>
      </c>
      <c r="AE2788" s="290">
        <v>0</v>
      </c>
      <c r="AF2788" s="290">
        <v>0</v>
      </c>
      <c r="AG2788" s="290">
        <v>0</v>
      </c>
      <c r="AH2788" s="488">
        <v>10604.88</v>
      </c>
      <c r="AI2788" s="290">
        <v>0</v>
      </c>
      <c r="AJ2788" s="290">
        <v>0</v>
      </c>
      <c r="AK2788" s="175"/>
      <c r="AL2788" s="175">
        <v>11567521.68</v>
      </c>
      <c r="AM2788" s="175">
        <v>11567521.68</v>
      </c>
      <c r="AN2788" s="175">
        <v>0</v>
      </c>
    </row>
    <row r="2789" spans="1:40" s="105" customFormat="1" ht="26.2" customHeight="1" x14ac:dyDescent="0.35">
      <c r="A2789" s="256">
        <v>2025</v>
      </c>
      <c r="B2789" s="184">
        <f t="shared" si="487"/>
        <v>173</v>
      </c>
      <c r="C2789" s="248" t="s">
        <v>4782</v>
      </c>
      <c r="D2789" s="184">
        <v>31949</v>
      </c>
      <c r="E2789" s="287"/>
      <c r="F2789" s="287"/>
      <c r="G2789" s="287"/>
      <c r="H2789" s="288"/>
      <c r="I2789" s="288"/>
      <c r="J2789" s="288"/>
      <c r="K2789" s="289"/>
      <c r="L2789" s="289"/>
      <c r="M2789" s="289"/>
      <c r="N2789" s="289"/>
      <c r="O2789" s="289"/>
      <c r="P2789" s="289"/>
      <c r="Q2789" s="186">
        <f t="shared" si="485"/>
        <v>24855.599999999999</v>
      </c>
      <c r="R2789" s="186">
        <f t="shared" si="486"/>
        <v>24855.599999999999</v>
      </c>
      <c r="S2789" s="290">
        <v>0</v>
      </c>
      <c r="T2789" s="290">
        <v>0</v>
      </c>
      <c r="U2789" s="290">
        <v>0</v>
      </c>
      <c r="V2789" s="290">
        <v>0</v>
      </c>
      <c r="W2789" s="290">
        <v>0</v>
      </c>
      <c r="X2789" s="290">
        <v>0</v>
      </c>
      <c r="Y2789" s="290">
        <v>0</v>
      </c>
      <c r="Z2789" s="290">
        <v>0</v>
      </c>
      <c r="AA2789" s="290">
        <v>0</v>
      </c>
      <c r="AB2789" s="290">
        <v>0</v>
      </c>
      <c r="AC2789" s="290">
        <v>0</v>
      </c>
      <c r="AD2789" s="290">
        <v>0</v>
      </c>
      <c r="AE2789" s="290">
        <v>0</v>
      </c>
      <c r="AF2789" s="290">
        <v>0</v>
      </c>
      <c r="AG2789" s="290">
        <v>0</v>
      </c>
      <c r="AH2789" s="488">
        <v>24855.599999999999</v>
      </c>
      <c r="AI2789" s="290">
        <v>0</v>
      </c>
      <c r="AJ2789" s="290">
        <v>0</v>
      </c>
      <c r="AK2789" s="175"/>
      <c r="AL2789" s="175">
        <v>56624243.170000002</v>
      </c>
      <c r="AM2789" s="175">
        <v>56624243.170000002</v>
      </c>
      <c r="AN2789" s="175">
        <v>0</v>
      </c>
    </row>
    <row r="2790" spans="1:40" s="105" customFormat="1" ht="26.2" customHeight="1" x14ac:dyDescent="0.35">
      <c r="A2790" s="256">
        <v>2025</v>
      </c>
      <c r="B2790" s="184">
        <f t="shared" si="487"/>
        <v>174</v>
      </c>
      <c r="C2790" s="248" t="s">
        <v>4531</v>
      </c>
      <c r="D2790" s="184">
        <v>30876</v>
      </c>
      <c r="E2790" s="287"/>
      <c r="F2790" s="287"/>
      <c r="G2790" s="287"/>
      <c r="H2790" s="288"/>
      <c r="I2790" s="288"/>
      <c r="J2790" s="288"/>
      <c r="K2790" s="289"/>
      <c r="L2790" s="289"/>
      <c r="M2790" s="289"/>
      <c r="N2790" s="289"/>
      <c r="O2790" s="289"/>
      <c r="P2790" s="289"/>
      <c r="Q2790" s="186">
        <f t="shared" ref="Q2790:Q2798" si="488">SUM(S2790:AJ2790)</f>
        <v>5823640</v>
      </c>
      <c r="R2790" s="186">
        <f t="shared" ref="R2790:R2798" si="489">SUM(S2790:AI2790)</f>
        <v>5698640</v>
      </c>
      <c r="S2790" s="290">
        <v>0</v>
      </c>
      <c r="T2790" s="290">
        <v>0</v>
      </c>
      <c r="U2790" s="290">
        <v>0</v>
      </c>
      <c r="V2790" s="290">
        <v>0</v>
      </c>
      <c r="W2790" s="290">
        <v>0</v>
      </c>
      <c r="X2790" s="290">
        <v>0</v>
      </c>
      <c r="Y2790" s="290">
        <v>0</v>
      </c>
      <c r="Z2790" s="290">
        <v>0</v>
      </c>
      <c r="AA2790" s="290">
        <v>0</v>
      </c>
      <c r="AB2790" s="290">
        <v>0</v>
      </c>
      <c r="AC2790" s="290">
        <v>5698640</v>
      </c>
      <c r="AD2790" s="290">
        <v>0</v>
      </c>
      <c r="AE2790" s="290">
        <v>0</v>
      </c>
      <c r="AF2790" s="290">
        <v>0</v>
      </c>
      <c r="AG2790" s="290">
        <v>0</v>
      </c>
      <c r="AH2790" s="290">
        <v>0</v>
      </c>
      <c r="AI2790" s="290">
        <v>0</v>
      </c>
      <c r="AJ2790" s="290">
        <v>125000</v>
      </c>
      <c r="AK2790" s="175"/>
      <c r="AL2790" s="175">
        <v>9451437.6300000008</v>
      </c>
      <c r="AM2790" s="175">
        <v>12017288.800000001</v>
      </c>
      <c r="AN2790" s="175">
        <v>2565851.17</v>
      </c>
    </row>
    <row r="2791" spans="1:40" s="105" customFormat="1" ht="26.2" customHeight="1" x14ac:dyDescent="0.35">
      <c r="A2791" s="256">
        <v>2025</v>
      </c>
      <c r="B2791" s="184">
        <f t="shared" si="487"/>
        <v>175</v>
      </c>
      <c r="C2791" s="248" t="s">
        <v>4783</v>
      </c>
      <c r="D2791" s="184">
        <v>31032</v>
      </c>
      <c r="E2791" s="287"/>
      <c r="F2791" s="287"/>
      <c r="G2791" s="287"/>
      <c r="H2791" s="288"/>
      <c r="I2791" s="288"/>
      <c r="J2791" s="288"/>
      <c r="K2791" s="289"/>
      <c r="L2791" s="289"/>
      <c r="M2791" s="289"/>
      <c r="N2791" s="289"/>
      <c r="O2791" s="289"/>
      <c r="P2791" s="289"/>
      <c r="Q2791" s="186">
        <f t="shared" si="488"/>
        <v>76694.64</v>
      </c>
      <c r="R2791" s="186">
        <f t="shared" si="489"/>
        <v>76694.64</v>
      </c>
      <c r="S2791" s="290">
        <v>0</v>
      </c>
      <c r="T2791" s="290">
        <v>0</v>
      </c>
      <c r="U2791" s="290">
        <v>0</v>
      </c>
      <c r="V2791" s="290">
        <v>0</v>
      </c>
      <c r="W2791" s="290">
        <v>0</v>
      </c>
      <c r="X2791" s="290">
        <v>0</v>
      </c>
      <c r="Y2791" s="290">
        <v>0</v>
      </c>
      <c r="Z2791" s="290">
        <v>0</v>
      </c>
      <c r="AA2791" s="290">
        <v>0</v>
      </c>
      <c r="AB2791" s="290">
        <v>0</v>
      </c>
      <c r="AC2791" s="290">
        <v>0</v>
      </c>
      <c r="AD2791" s="290">
        <v>0</v>
      </c>
      <c r="AE2791" s="290">
        <v>0</v>
      </c>
      <c r="AF2791" s="290">
        <v>0</v>
      </c>
      <c r="AG2791" s="290">
        <v>0</v>
      </c>
      <c r="AH2791" s="290">
        <v>76694.64</v>
      </c>
      <c r="AI2791" s="290">
        <v>0</v>
      </c>
      <c r="AJ2791" s="290">
        <v>0</v>
      </c>
      <c r="AK2791" s="175"/>
      <c r="AL2791" s="175">
        <v>45095880.579999998</v>
      </c>
      <c r="AM2791" s="175">
        <v>45095880.579999998</v>
      </c>
      <c r="AN2791" s="175">
        <v>0</v>
      </c>
    </row>
    <row r="2792" spans="1:40" s="105" customFormat="1" ht="26.2" customHeight="1" x14ac:dyDescent="0.35">
      <c r="A2792" s="256">
        <v>2025</v>
      </c>
      <c r="B2792" s="184">
        <f t="shared" si="487"/>
        <v>176</v>
      </c>
      <c r="C2792" s="248" t="s">
        <v>4784</v>
      </c>
      <c r="D2792" s="184">
        <v>31189</v>
      </c>
      <c r="E2792" s="287"/>
      <c r="F2792" s="287"/>
      <c r="G2792" s="287"/>
      <c r="H2792" s="288"/>
      <c r="I2792" s="288"/>
      <c r="J2792" s="288"/>
      <c r="K2792" s="289"/>
      <c r="L2792" s="289"/>
      <c r="M2792" s="289"/>
      <c r="N2792" s="289"/>
      <c r="O2792" s="289"/>
      <c r="P2792" s="289"/>
      <c r="Q2792" s="186">
        <f t="shared" si="488"/>
        <v>42540.959999999999</v>
      </c>
      <c r="R2792" s="186">
        <f t="shared" si="489"/>
        <v>42540.959999999999</v>
      </c>
      <c r="S2792" s="290">
        <v>0</v>
      </c>
      <c r="T2792" s="290">
        <v>0</v>
      </c>
      <c r="U2792" s="290">
        <v>0</v>
      </c>
      <c r="V2792" s="290">
        <v>0</v>
      </c>
      <c r="W2792" s="290">
        <v>0</v>
      </c>
      <c r="X2792" s="290">
        <v>0</v>
      </c>
      <c r="Y2792" s="290">
        <v>0</v>
      </c>
      <c r="Z2792" s="290">
        <v>0</v>
      </c>
      <c r="AA2792" s="290">
        <v>0</v>
      </c>
      <c r="AB2792" s="290">
        <v>0</v>
      </c>
      <c r="AC2792" s="290">
        <v>0</v>
      </c>
      <c r="AD2792" s="290">
        <v>0</v>
      </c>
      <c r="AE2792" s="290">
        <v>0</v>
      </c>
      <c r="AF2792" s="290">
        <v>0</v>
      </c>
      <c r="AG2792" s="290">
        <v>0</v>
      </c>
      <c r="AH2792" s="290">
        <v>42540.959999999999</v>
      </c>
      <c r="AI2792" s="290">
        <v>0</v>
      </c>
      <c r="AJ2792" s="290">
        <v>0</v>
      </c>
      <c r="AK2792" s="175"/>
      <c r="AL2792" s="175">
        <v>23628480.210000001</v>
      </c>
      <c r="AM2792" s="175">
        <v>23628480.210000001</v>
      </c>
      <c r="AN2792" s="175">
        <v>0</v>
      </c>
    </row>
    <row r="2793" spans="1:40" s="105" customFormat="1" ht="26.2" customHeight="1" x14ac:dyDescent="0.35">
      <c r="A2793" s="256">
        <v>2025</v>
      </c>
      <c r="B2793" s="184">
        <f t="shared" si="487"/>
        <v>177</v>
      </c>
      <c r="C2793" s="248" t="s">
        <v>4785</v>
      </c>
      <c r="D2793" s="184">
        <v>31208</v>
      </c>
      <c r="E2793" s="287"/>
      <c r="F2793" s="287"/>
      <c r="G2793" s="287"/>
      <c r="H2793" s="288"/>
      <c r="I2793" s="288"/>
      <c r="J2793" s="288"/>
      <c r="K2793" s="289"/>
      <c r="L2793" s="289"/>
      <c r="M2793" s="289"/>
      <c r="N2793" s="289"/>
      <c r="O2793" s="289"/>
      <c r="P2793" s="289"/>
      <c r="Q2793" s="186">
        <f t="shared" si="488"/>
        <v>60672.480000000003</v>
      </c>
      <c r="R2793" s="186">
        <f t="shared" si="489"/>
        <v>60672.480000000003</v>
      </c>
      <c r="S2793" s="290">
        <v>0</v>
      </c>
      <c r="T2793" s="290">
        <v>0</v>
      </c>
      <c r="U2793" s="290">
        <v>0</v>
      </c>
      <c r="V2793" s="290">
        <v>0</v>
      </c>
      <c r="W2793" s="290">
        <v>0</v>
      </c>
      <c r="X2793" s="290">
        <v>0</v>
      </c>
      <c r="Y2793" s="290">
        <v>0</v>
      </c>
      <c r="Z2793" s="290">
        <v>0</v>
      </c>
      <c r="AA2793" s="290">
        <v>0</v>
      </c>
      <c r="AB2793" s="290">
        <v>0</v>
      </c>
      <c r="AC2793" s="290">
        <v>0</v>
      </c>
      <c r="AD2793" s="290">
        <v>0</v>
      </c>
      <c r="AE2793" s="290">
        <v>0</v>
      </c>
      <c r="AF2793" s="290">
        <v>0</v>
      </c>
      <c r="AG2793" s="290">
        <v>0</v>
      </c>
      <c r="AH2793" s="290">
        <v>60672.480000000003</v>
      </c>
      <c r="AI2793" s="290">
        <v>0</v>
      </c>
      <c r="AJ2793" s="290">
        <v>0</v>
      </c>
      <c r="AK2793" s="175"/>
      <c r="AL2793" s="175">
        <v>28258621.760000002</v>
      </c>
      <c r="AM2793" s="175">
        <v>28258621.760000002</v>
      </c>
      <c r="AN2793" s="175">
        <v>0</v>
      </c>
    </row>
    <row r="2794" spans="1:40" s="105" customFormat="1" ht="26.2" customHeight="1" x14ac:dyDescent="0.35">
      <c r="A2794" s="256">
        <v>2025</v>
      </c>
      <c r="B2794" s="184">
        <f t="shared" si="487"/>
        <v>178</v>
      </c>
      <c r="C2794" s="248" t="s">
        <v>4786</v>
      </c>
      <c r="D2794" s="184">
        <v>30893</v>
      </c>
      <c r="E2794" s="287"/>
      <c r="F2794" s="287"/>
      <c r="G2794" s="287"/>
      <c r="H2794" s="288"/>
      <c r="I2794" s="288"/>
      <c r="J2794" s="288"/>
      <c r="K2794" s="289"/>
      <c r="L2794" s="289"/>
      <c r="M2794" s="289"/>
      <c r="N2794" s="289"/>
      <c r="O2794" s="289"/>
      <c r="P2794" s="289"/>
      <c r="Q2794" s="186">
        <f t="shared" si="488"/>
        <v>39908.879999999997</v>
      </c>
      <c r="R2794" s="186">
        <f t="shared" si="489"/>
        <v>39908.879999999997</v>
      </c>
      <c r="S2794" s="290">
        <v>0</v>
      </c>
      <c r="T2794" s="290">
        <v>0</v>
      </c>
      <c r="U2794" s="290">
        <v>0</v>
      </c>
      <c r="V2794" s="290">
        <v>0</v>
      </c>
      <c r="W2794" s="290">
        <v>0</v>
      </c>
      <c r="X2794" s="290">
        <v>0</v>
      </c>
      <c r="Y2794" s="290">
        <v>0</v>
      </c>
      <c r="Z2794" s="290">
        <v>0</v>
      </c>
      <c r="AA2794" s="290">
        <v>0</v>
      </c>
      <c r="AB2794" s="290">
        <v>0</v>
      </c>
      <c r="AC2794" s="290">
        <v>0</v>
      </c>
      <c r="AD2794" s="290">
        <v>0</v>
      </c>
      <c r="AE2794" s="290">
        <v>0</v>
      </c>
      <c r="AF2794" s="290">
        <v>0</v>
      </c>
      <c r="AG2794" s="290">
        <v>0</v>
      </c>
      <c r="AH2794" s="290">
        <v>39908.879999999997</v>
      </c>
      <c r="AI2794" s="290">
        <v>0</v>
      </c>
      <c r="AJ2794" s="290">
        <v>0</v>
      </c>
      <c r="AK2794" s="175"/>
      <c r="AL2794" s="175">
        <v>18591519.719999999</v>
      </c>
      <c r="AM2794" s="175">
        <v>18591519.719999999</v>
      </c>
      <c r="AN2794" s="175">
        <v>0</v>
      </c>
    </row>
    <row r="2795" spans="1:40" s="105" customFormat="1" ht="26.2" customHeight="1" x14ac:dyDescent="0.35">
      <c r="A2795" s="256">
        <v>2025</v>
      </c>
      <c r="B2795" s="184">
        <f t="shared" si="487"/>
        <v>179</v>
      </c>
      <c r="C2795" s="248" t="s">
        <v>4787</v>
      </c>
      <c r="D2795" s="184">
        <v>30891</v>
      </c>
      <c r="E2795" s="287"/>
      <c r="F2795" s="287"/>
      <c r="G2795" s="287"/>
      <c r="H2795" s="288"/>
      <c r="I2795" s="288"/>
      <c r="J2795" s="288"/>
      <c r="K2795" s="289"/>
      <c r="L2795" s="289"/>
      <c r="M2795" s="289"/>
      <c r="N2795" s="289"/>
      <c r="O2795" s="289"/>
      <c r="P2795" s="289"/>
      <c r="Q2795" s="186">
        <f t="shared" si="488"/>
        <v>78173.039999999994</v>
      </c>
      <c r="R2795" s="186">
        <f t="shared" si="489"/>
        <v>78173.039999999994</v>
      </c>
      <c r="S2795" s="290">
        <v>0</v>
      </c>
      <c r="T2795" s="290">
        <v>0</v>
      </c>
      <c r="U2795" s="290">
        <v>0</v>
      </c>
      <c r="V2795" s="290">
        <v>0</v>
      </c>
      <c r="W2795" s="290">
        <v>0</v>
      </c>
      <c r="X2795" s="290">
        <v>0</v>
      </c>
      <c r="Y2795" s="290">
        <v>0</v>
      </c>
      <c r="Z2795" s="290">
        <v>0</v>
      </c>
      <c r="AA2795" s="290">
        <v>0</v>
      </c>
      <c r="AB2795" s="290">
        <v>0</v>
      </c>
      <c r="AC2795" s="290">
        <v>0</v>
      </c>
      <c r="AD2795" s="290">
        <v>0</v>
      </c>
      <c r="AE2795" s="290">
        <v>0</v>
      </c>
      <c r="AF2795" s="290">
        <v>0</v>
      </c>
      <c r="AG2795" s="290">
        <v>0</v>
      </c>
      <c r="AH2795" s="290">
        <v>78173.039999999994</v>
      </c>
      <c r="AI2795" s="290">
        <v>0</v>
      </c>
      <c r="AJ2795" s="290">
        <v>0</v>
      </c>
      <c r="AK2795" s="175"/>
      <c r="AL2795" s="175">
        <v>39072105.189999998</v>
      </c>
      <c r="AM2795" s="175">
        <v>39072105.189999998</v>
      </c>
      <c r="AN2795" s="175">
        <v>0</v>
      </c>
    </row>
    <row r="2796" spans="1:40" s="105" customFormat="1" ht="26.2" customHeight="1" x14ac:dyDescent="0.35">
      <c r="A2796" s="256">
        <v>2025</v>
      </c>
      <c r="B2796" s="184">
        <f t="shared" si="487"/>
        <v>180</v>
      </c>
      <c r="C2796" s="248" t="s">
        <v>4788</v>
      </c>
      <c r="D2796" s="184">
        <v>30887</v>
      </c>
      <c r="E2796" s="287"/>
      <c r="F2796" s="287"/>
      <c r="G2796" s="287"/>
      <c r="H2796" s="288"/>
      <c r="I2796" s="288"/>
      <c r="J2796" s="288"/>
      <c r="K2796" s="289"/>
      <c r="L2796" s="289"/>
      <c r="M2796" s="289"/>
      <c r="N2796" s="289"/>
      <c r="O2796" s="289"/>
      <c r="P2796" s="289"/>
      <c r="Q2796" s="186">
        <f t="shared" si="488"/>
        <v>27289.68</v>
      </c>
      <c r="R2796" s="186">
        <f t="shared" si="489"/>
        <v>27289.68</v>
      </c>
      <c r="S2796" s="290">
        <v>0</v>
      </c>
      <c r="T2796" s="290">
        <v>0</v>
      </c>
      <c r="U2796" s="290">
        <v>0</v>
      </c>
      <c r="V2796" s="290">
        <v>0</v>
      </c>
      <c r="W2796" s="290">
        <v>0</v>
      </c>
      <c r="X2796" s="290">
        <v>0</v>
      </c>
      <c r="Y2796" s="290">
        <v>0</v>
      </c>
      <c r="Z2796" s="290">
        <v>0</v>
      </c>
      <c r="AA2796" s="290">
        <v>0</v>
      </c>
      <c r="AB2796" s="290">
        <v>0</v>
      </c>
      <c r="AC2796" s="290">
        <v>0</v>
      </c>
      <c r="AD2796" s="290">
        <v>0</v>
      </c>
      <c r="AE2796" s="290">
        <v>0</v>
      </c>
      <c r="AF2796" s="290">
        <v>0</v>
      </c>
      <c r="AG2796" s="290">
        <v>0</v>
      </c>
      <c r="AH2796" s="290">
        <v>27289.68</v>
      </c>
      <c r="AI2796" s="290">
        <v>0</v>
      </c>
      <c r="AJ2796" s="290">
        <v>0</v>
      </c>
      <c r="AK2796" s="175"/>
      <c r="AL2796" s="175">
        <v>18546676.91</v>
      </c>
      <c r="AM2796" s="175">
        <v>18546676.91</v>
      </c>
      <c r="AN2796" s="175">
        <v>0</v>
      </c>
    </row>
    <row r="2797" spans="1:40" s="105" customFormat="1" ht="26.2" customHeight="1" x14ac:dyDescent="0.35">
      <c r="A2797" s="256">
        <v>2025</v>
      </c>
      <c r="B2797" s="184">
        <f t="shared" si="487"/>
        <v>181</v>
      </c>
      <c r="C2797" s="248" t="s">
        <v>4789</v>
      </c>
      <c r="D2797" s="184">
        <v>31286</v>
      </c>
      <c r="E2797" s="287"/>
      <c r="F2797" s="287"/>
      <c r="G2797" s="287"/>
      <c r="H2797" s="288"/>
      <c r="I2797" s="288"/>
      <c r="J2797" s="288"/>
      <c r="K2797" s="289"/>
      <c r="L2797" s="289"/>
      <c r="M2797" s="289"/>
      <c r="N2797" s="289"/>
      <c r="O2797" s="289"/>
      <c r="P2797" s="289"/>
      <c r="Q2797" s="186">
        <f t="shared" si="488"/>
        <v>75601.679999999993</v>
      </c>
      <c r="R2797" s="186">
        <f t="shared" si="489"/>
        <v>75601.679999999993</v>
      </c>
      <c r="S2797" s="290">
        <v>0</v>
      </c>
      <c r="T2797" s="290">
        <v>0</v>
      </c>
      <c r="U2797" s="290">
        <v>0</v>
      </c>
      <c r="V2797" s="290">
        <v>0</v>
      </c>
      <c r="W2797" s="290">
        <v>0</v>
      </c>
      <c r="X2797" s="290">
        <v>0</v>
      </c>
      <c r="Y2797" s="290">
        <v>0</v>
      </c>
      <c r="Z2797" s="290">
        <v>0</v>
      </c>
      <c r="AA2797" s="290">
        <v>0</v>
      </c>
      <c r="AB2797" s="290">
        <v>0</v>
      </c>
      <c r="AC2797" s="290">
        <v>0</v>
      </c>
      <c r="AD2797" s="290">
        <v>0</v>
      </c>
      <c r="AE2797" s="290">
        <v>0</v>
      </c>
      <c r="AF2797" s="290">
        <v>0</v>
      </c>
      <c r="AG2797" s="290">
        <v>0</v>
      </c>
      <c r="AH2797" s="290">
        <v>75601.679999999993</v>
      </c>
      <c r="AI2797" s="290">
        <v>0</v>
      </c>
      <c r="AJ2797" s="290">
        <v>0</v>
      </c>
      <c r="AK2797" s="175"/>
      <c r="AL2797" s="175">
        <v>34461830.630000003</v>
      </c>
      <c r="AM2797" s="175">
        <v>34461830.630000003</v>
      </c>
      <c r="AN2797" s="175">
        <v>0</v>
      </c>
    </row>
    <row r="2798" spans="1:40" s="105" customFormat="1" ht="26.2" customHeight="1" x14ac:dyDescent="0.35">
      <c r="A2798" s="256">
        <v>2025</v>
      </c>
      <c r="B2798" s="184">
        <f t="shared" si="487"/>
        <v>182</v>
      </c>
      <c r="C2798" s="248" t="s">
        <v>4790</v>
      </c>
      <c r="D2798" s="184">
        <v>31293</v>
      </c>
      <c r="E2798" s="287"/>
      <c r="F2798" s="287"/>
      <c r="G2798" s="287"/>
      <c r="H2798" s="288"/>
      <c r="I2798" s="288"/>
      <c r="J2798" s="288"/>
      <c r="K2798" s="289"/>
      <c r="L2798" s="289"/>
      <c r="M2798" s="289"/>
      <c r="N2798" s="289"/>
      <c r="O2798" s="289"/>
      <c r="P2798" s="289"/>
      <c r="Q2798" s="186">
        <f t="shared" si="488"/>
        <v>69630</v>
      </c>
      <c r="R2798" s="186">
        <f t="shared" si="489"/>
        <v>69630</v>
      </c>
      <c r="S2798" s="290">
        <v>0</v>
      </c>
      <c r="T2798" s="290">
        <v>0</v>
      </c>
      <c r="U2798" s="290">
        <v>0</v>
      </c>
      <c r="V2798" s="290">
        <v>0</v>
      </c>
      <c r="W2798" s="290">
        <v>0</v>
      </c>
      <c r="X2798" s="290">
        <v>0</v>
      </c>
      <c r="Y2798" s="290">
        <v>0</v>
      </c>
      <c r="Z2798" s="290">
        <v>0</v>
      </c>
      <c r="AA2798" s="290">
        <v>0</v>
      </c>
      <c r="AB2798" s="290">
        <v>0</v>
      </c>
      <c r="AC2798" s="290">
        <v>0</v>
      </c>
      <c r="AD2798" s="290">
        <v>0</v>
      </c>
      <c r="AE2798" s="290">
        <v>0</v>
      </c>
      <c r="AF2798" s="290">
        <v>0</v>
      </c>
      <c r="AG2798" s="290">
        <v>0</v>
      </c>
      <c r="AH2798" s="290">
        <v>69630</v>
      </c>
      <c r="AI2798" s="290">
        <v>0</v>
      </c>
      <c r="AJ2798" s="290">
        <v>0</v>
      </c>
      <c r="AK2798" s="175"/>
      <c r="AL2798" s="175">
        <v>56807730.329999998</v>
      </c>
      <c r="AM2798" s="175">
        <v>56807730.329999998</v>
      </c>
      <c r="AN2798" s="175">
        <v>0</v>
      </c>
    </row>
    <row r="2799" spans="1:40" s="105" customFormat="1" ht="26.2" customHeight="1" x14ac:dyDescent="0.35">
      <c r="A2799" s="256">
        <v>2025</v>
      </c>
      <c r="B2799" s="184">
        <f t="shared" si="487"/>
        <v>183</v>
      </c>
      <c r="C2799" s="248" t="s">
        <v>4791</v>
      </c>
      <c r="D2799" s="184">
        <v>31491</v>
      </c>
      <c r="E2799" s="287"/>
      <c r="F2799" s="287"/>
      <c r="G2799" s="287"/>
      <c r="H2799" s="288"/>
      <c r="I2799" s="288"/>
      <c r="J2799" s="288"/>
      <c r="K2799" s="289"/>
      <c r="L2799" s="289"/>
      <c r="M2799" s="289"/>
      <c r="N2799" s="289"/>
      <c r="O2799" s="289"/>
      <c r="P2799" s="289"/>
      <c r="Q2799" s="186">
        <f t="shared" si="485"/>
        <v>174506.64</v>
      </c>
      <c r="R2799" s="186">
        <f t="shared" si="486"/>
        <v>174506.64</v>
      </c>
      <c r="S2799" s="290">
        <v>0</v>
      </c>
      <c r="T2799" s="290">
        <v>0</v>
      </c>
      <c r="U2799" s="290">
        <v>0</v>
      </c>
      <c r="V2799" s="290">
        <v>0</v>
      </c>
      <c r="W2799" s="290">
        <v>0</v>
      </c>
      <c r="X2799" s="290">
        <v>0</v>
      </c>
      <c r="Y2799" s="290">
        <v>0</v>
      </c>
      <c r="Z2799" s="290">
        <v>0</v>
      </c>
      <c r="AA2799" s="290">
        <v>0</v>
      </c>
      <c r="AB2799" s="290">
        <v>0</v>
      </c>
      <c r="AC2799" s="290">
        <v>0</v>
      </c>
      <c r="AD2799" s="290">
        <v>0</v>
      </c>
      <c r="AE2799" s="290">
        <v>0</v>
      </c>
      <c r="AF2799" s="290">
        <v>0</v>
      </c>
      <c r="AG2799" s="290">
        <v>0</v>
      </c>
      <c r="AH2799" s="290">
        <v>174506.64</v>
      </c>
      <c r="AI2799" s="290">
        <v>0</v>
      </c>
      <c r="AJ2799" s="290">
        <v>0</v>
      </c>
      <c r="AK2799" s="175"/>
      <c r="AL2799" s="175">
        <v>33555280.109999999</v>
      </c>
      <c r="AM2799" s="175">
        <v>42538248.689999998</v>
      </c>
      <c r="AN2799" s="175">
        <v>8982968.5800000001</v>
      </c>
    </row>
    <row r="2800" spans="1:40" s="105" customFormat="1" ht="26.2" customHeight="1" x14ac:dyDescent="0.35">
      <c r="A2800" s="256">
        <v>2025</v>
      </c>
      <c r="B2800" s="184">
        <f t="shared" si="487"/>
        <v>184</v>
      </c>
      <c r="C2800" s="248" t="s">
        <v>4792</v>
      </c>
      <c r="D2800" s="184">
        <v>31635</v>
      </c>
      <c r="E2800" s="287"/>
      <c r="F2800" s="287"/>
      <c r="G2800" s="287"/>
      <c r="H2800" s="288"/>
      <c r="I2800" s="288"/>
      <c r="J2800" s="288"/>
      <c r="K2800" s="289"/>
      <c r="L2800" s="289"/>
      <c r="M2800" s="289"/>
      <c r="N2800" s="289"/>
      <c r="O2800" s="289"/>
      <c r="P2800" s="289"/>
      <c r="Q2800" s="186">
        <f t="shared" si="485"/>
        <v>16529.04</v>
      </c>
      <c r="R2800" s="186">
        <f t="shared" si="486"/>
        <v>16529.04</v>
      </c>
      <c r="S2800" s="290">
        <v>0</v>
      </c>
      <c r="T2800" s="290">
        <v>0</v>
      </c>
      <c r="U2800" s="290">
        <v>0</v>
      </c>
      <c r="V2800" s="290">
        <v>0</v>
      </c>
      <c r="W2800" s="290">
        <v>0</v>
      </c>
      <c r="X2800" s="290">
        <v>0</v>
      </c>
      <c r="Y2800" s="290">
        <v>0</v>
      </c>
      <c r="Z2800" s="290">
        <v>0</v>
      </c>
      <c r="AA2800" s="290">
        <v>0</v>
      </c>
      <c r="AB2800" s="290">
        <v>0</v>
      </c>
      <c r="AC2800" s="290">
        <v>0</v>
      </c>
      <c r="AD2800" s="290">
        <v>0</v>
      </c>
      <c r="AE2800" s="290">
        <v>0</v>
      </c>
      <c r="AF2800" s="290">
        <v>0</v>
      </c>
      <c r="AG2800" s="290">
        <v>0</v>
      </c>
      <c r="AH2800" s="290">
        <v>16529.04</v>
      </c>
      <c r="AI2800" s="290">
        <v>0</v>
      </c>
      <c r="AJ2800" s="290">
        <v>0</v>
      </c>
      <c r="AK2800" s="175"/>
      <c r="AL2800" s="175">
        <v>8495781.3599999994</v>
      </c>
      <c r="AM2800" s="175">
        <v>10788820.029999999</v>
      </c>
      <c r="AN2800" s="175">
        <v>2293038.67</v>
      </c>
    </row>
    <row r="2801" spans="1:40" s="105" customFormat="1" ht="26.2" customHeight="1" x14ac:dyDescent="0.35">
      <c r="A2801" s="256">
        <v>2025</v>
      </c>
      <c r="B2801" s="184">
        <f t="shared" si="487"/>
        <v>185</v>
      </c>
      <c r="C2801" s="248" t="s">
        <v>4793</v>
      </c>
      <c r="D2801" s="184">
        <v>31875</v>
      </c>
      <c r="E2801" s="287"/>
      <c r="F2801" s="287"/>
      <c r="G2801" s="287"/>
      <c r="H2801" s="288"/>
      <c r="I2801" s="288"/>
      <c r="J2801" s="288"/>
      <c r="K2801" s="289"/>
      <c r="L2801" s="289"/>
      <c r="M2801" s="289"/>
      <c r="N2801" s="289"/>
      <c r="O2801" s="289"/>
      <c r="P2801" s="289"/>
      <c r="Q2801" s="186">
        <f t="shared" si="485"/>
        <v>52192.800000000003</v>
      </c>
      <c r="R2801" s="186">
        <f t="shared" si="486"/>
        <v>52192.800000000003</v>
      </c>
      <c r="S2801" s="290">
        <v>0</v>
      </c>
      <c r="T2801" s="290">
        <v>0</v>
      </c>
      <c r="U2801" s="290">
        <v>0</v>
      </c>
      <c r="V2801" s="290">
        <v>0</v>
      </c>
      <c r="W2801" s="290">
        <v>0</v>
      </c>
      <c r="X2801" s="290">
        <v>0</v>
      </c>
      <c r="Y2801" s="290">
        <v>0</v>
      </c>
      <c r="Z2801" s="290">
        <v>0</v>
      </c>
      <c r="AA2801" s="290">
        <v>0</v>
      </c>
      <c r="AB2801" s="290">
        <v>0</v>
      </c>
      <c r="AC2801" s="290">
        <v>0</v>
      </c>
      <c r="AD2801" s="290">
        <v>0</v>
      </c>
      <c r="AE2801" s="290">
        <v>0</v>
      </c>
      <c r="AF2801" s="290">
        <v>0</v>
      </c>
      <c r="AG2801" s="290">
        <v>0</v>
      </c>
      <c r="AH2801" s="290">
        <v>52192.800000000003</v>
      </c>
      <c r="AI2801" s="290">
        <v>0</v>
      </c>
      <c r="AJ2801" s="290">
        <v>0</v>
      </c>
      <c r="AK2801" s="175"/>
      <c r="AL2801" s="175">
        <v>20746235.41</v>
      </c>
      <c r="AM2801" s="175">
        <v>20746235.41</v>
      </c>
      <c r="AN2801" s="175">
        <v>0</v>
      </c>
    </row>
    <row r="2802" spans="1:40" s="105" customFormat="1" ht="26.2" customHeight="1" x14ac:dyDescent="0.35">
      <c r="A2802" s="256">
        <v>2025</v>
      </c>
      <c r="B2802" s="184">
        <f t="shared" si="487"/>
        <v>186</v>
      </c>
      <c r="C2802" s="248" t="s">
        <v>4794</v>
      </c>
      <c r="D2802" s="184">
        <v>31874</v>
      </c>
      <c r="E2802" s="287"/>
      <c r="F2802" s="287"/>
      <c r="G2802" s="287"/>
      <c r="H2802" s="288"/>
      <c r="I2802" s="288"/>
      <c r="J2802" s="288"/>
      <c r="K2802" s="289"/>
      <c r="L2802" s="289"/>
      <c r="M2802" s="289"/>
      <c r="N2802" s="289"/>
      <c r="O2802" s="289"/>
      <c r="P2802" s="289"/>
      <c r="Q2802" s="186">
        <f t="shared" si="485"/>
        <v>16560.72</v>
      </c>
      <c r="R2802" s="186">
        <f t="shared" si="486"/>
        <v>16560.72</v>
      </c>
      <c r="S2802" s="290">
        <v>0</v>
      </c>
      <c r="T2802" s="290">
        <v>0</v>
      </c>
      <c r="U2802" s="290">
        <v>0</v>
      </c>
      <c r="V2802" s="290">
        <v>0</v>
      </c>
      <c r="W2802" s="290">
        <v>0</v>
      </c>
      <c r="X2802" s="290">
        <v>0</v>
      </c>
      <c r="Y2802" s="290">
        <v>0</v>
      </c>
      <c r="Z2802" s="290">
        <v>0</v>
      </c>
      <c r="AA2802" s="290">
        <v>0</v>
      </c>
      <c r="AB2802" s="290">
        <v>0</v>
      </c>
      <c r="AC2802" s="290">
        <v>0</v>
      </c>
      <c r="AD2802" s="290">
        <v>0</v>
      </c>
      <c r="AE2802" s="290">
        <v>0</v>
      </c>
      <c r="AF2802" s="290">
        <v>0</v>
      </c>
      <c r="AG2802" s="290">
        <v>0</v>
      </c>
      <c r="AH2802" s="290">
        <v>16560.72</v>
      </c>
      <c r="AI2802" s="290">
        <v>0</v>
      </c>
      <c r="AJ2802" s="290">
        <v>0</v>
      </c>
      <c r="AK2802" s="175"/>
      <c r="AL2802" s="175">
        <v>18401858.030000001</v>
      </c>
      <c r="AM2802" s="175">
        <v>18401858.030000001</v>
      </c>
      <c r="AN2802" s="175">
        <v>0</v>
      </c>
    </row>
    <row r="2803" spans="1:40" s="105" customFormat="1" ht="26.2" customHeight="1" x14ac:dyDescent="0.35">
      <c r="A2803" s="256">
        <v>2025</v>
      </c>
      <c r="B2803" s="184">
        <f t="shared" si="487"/>
        <v>187</v>
      </c>
      <c r="C2803" s="248" t="s">
        <v>4795</v>
      </c>
      <c r="D2803" s="184">
        <v>30565</v>
      </c>
      <c r="E2803" s="287"/>
      <c r="F2803" s="287"/>
      <c r="G2803" s="287"/>
      <c r="H2803" s="288"/>
      <c r="I2803" s="288"/>
      <c r="J2803" s="288"/>
      <c r="K2803" s="289"/>
      <c r="L2803" s="289"/>
      <c r="M2803" s="289"/>
      <c r="N2803" s="289"/>
      <c r="O2803" s="289"/>
      <c r="P2803" s="289"/>
      <c r="Q2803" s="186">
        <f t="shared" si="485"/>
        <v>37786.32</v>
      </c>
      <c r="R2803" s="186">
        <f t="shared" si="486"/>
        <v>37786.32</v>
      </c>
      <c r="S2803" s="290">
        <v>0</v>
      </c>
      <c r="T2803" s="290">
        <v>0</v>
      </c>
      <c r="U2803" s="290">
        <v>0</v>
      </c>
      <c r="V2803" s="290">
        <v>0</v>
      </c>
      <c r="W2803" s="290">
        <v>0</v>
      </c>
      <c r="X2803" s="290">
        <v>0</v>
      </c>
      <c r="Y2803" s="290">
        <v>0</v>
      </c>
      <c r="Z2803" s="290">
        <v>0</v>
      </c>
      <c r="AA2803" s="290">
        <v>0</v>
      </c>
      <c r="AB2803" s="290">
        <v>0</v>
      </c>
      <c r="AC2803" s="290">
        <v>0</v>
      </c>
      <c r="AD2803" s="290">
        <v>0</v>
      </c>
      <c r="AE2803" s="290">
        <v>0</v>
      </c>
      <c r="AF2803" s="290">
        <v>0</v>
      </c>
      <c r="AG2803" s="290">
        <v>0</v>
      </c>
      <c r="AH2803" s="290">
        <v>37786.32</v>
      </c>
      <c r="AI2803" s="290">
        <v>0</v>
      </c>
      <c r="AJ2803" s="290">
        <v>0</v>
      </c>
      <c r="AK2803" s="175"/>
      <c r="AL2803" s="175">
        <v>64563809.930000007</v>
      </c>
      <c r="AM2803" s="175">
        <v>80534071.950000003</v>
      </c>
      <c r="AN2803" s="175">
        <v>15970262.02</v>
      </c>
    </row>
    <row r="2804" spans="1:40" s="105" customFormat="1" ht="25.2" customHeight="1" x14ac:dyDescent="0.35">
      <c r="A2804" s="256">
        <v>2025</v>
      </c>
      <c r="B2804" s="184">
        <f t="shared" si="487"/>
        <v>188</v>
      </c>
      <c r="C2804" s="248" t="s">
        <v>4796</v>
      </c>
      <c r="D2804" s="184">
        <v>31358</v>
      </c>
      <c r="E2804" s="287"/>
      <c r="F2804" s="287"/>
      <c r="G2804" s="287"/>
      <c r="H2804" s="288"/>
      <c r="I2804" s="288"/>
      <c r="J2804" s="288"/>
      <c r="K2804" s="289"/>
      <c r="L2804" s="289"/>
      <c r="M2804" s="289"/>
      <c r="N2804" s="289"/>
      <c r="O2804" s="289"/>
      <c r="P2804" s="289"/>
      <c r="Q2804" s="186">
        <f t="shared" si="485"/>
        <v>18530.16</v>
      </c>
      <c r="R2804" s="186">
        <f t="shared" si="486"/>
        <v>18530.16</v>
      </c>
      <c r="S2804" s="290">
        <v>0</v>
      </c>
      <c r="T2804" s="290">
        <v>0</v>
      </c>
      <c r="U2804" s="290">
        <v>0</v>
      </c>
      <c r="V2804" s="290">
        <v>0</v>
      </c>
      <c r="W2804" s="290">
        <v>0</v>
      </c>
      <c r="X2804" s="290">
        <v>0</v>
      </c>
      <c r="Y2804" s="290">
        <v>0</v>
      </c>
      <c r="Z2804" s="290">
        <v>0</v>
      </c>
      <c r="AA2804" s="290">
        <v>0</v>
      </c>
      <c r="AB2804" s="290">
        <v>0</v>
      </c>
      <c r="AC2804" s="290">
        <v>0</v>
      </c>
      <c r="AD2804" s="290">
        <v>0</v>
      </c>
      <c r="AE2804" s="290">
        <v>0</v>
      </c>
      <c r="AF2804" s="290">
        <v>0</v>
      </c>
      <c r="AG2804" s="290">
        <v>0</v>
      </c>
      <c r="AH2804" s="290">
        <v>18530.16</v>
      </c>
      <c r="AI2804" s="290">
        <v>0</v>
      </c>
      <c r="AJ2804" s="290">
        <v>0</v>
      </c>
      <c r="AK2804" s="175"/>
      <c r="AL2804" s="175">
        <v>22741447.829999998</v>
      </c>
      <c r="AM2804" s="175">
        <v>22741447.829999998</v>
      </c>
      <c r="AN2804" s="175">
        <v>0</v>
      </c>
    </row>
    <row r="2805" spans="1:40" s="105" customFormat="1" ht="25.2" customHeight="1" x14ac:dyDescent="0.35">
      <c r="A2805" s="256">
        <v>2025</v>
      </c>
      <c r="B2805" s="184">
        <f t="shared" si="487"/>
        <v>189</v>
      </c>
      <c r="C2805" s="248" t="s">
        <v>4797</v>
      </c>
      <c r="D2805" s="184">
        <v>31798</v>
      </c>
      <c r="E2805" s="287"/>
      <c r="F2805" s="287"/>
      <c r="G2805" s="287"/>
      <c r="H2805" s="288"/>
      <c r="I2805" s="288"/>
      <c r="J2805" s="288"/>
      <c r="K2805" s="289"/>
      <c r="L2805" s="289"/>
      <c r="M2805" s="289"/>
      <c r="N2805" s="289"/>
      <c r="O2805" s="289"/>
      <c r="P2805" s="289"/>
      <c r="Q2805" s="186">
        <f t="shared" si="485"/>
        <v>8033.52</v>
      </c>
      <c r="R2805" s="186">
        <f t="shared" si="486"/>
        <v>8033.52</v>
      </c>
      <c r="S2805" s="290">
        <v>0</v>
      </c>
      <c r="T2805" s="290">
        <v>0</v>
      </c>
      <c r="U2805" s="290">
        <v>0</v>
      </c>
      <c r="V2805" s="290">
        <v>0</v>
      </c>
      <c r="W2805" s="290">
        <v>0</v>
      </c>
      <c r="X2805" s="290">
        <v>0</v>
      </c>
      <c r="Y2805" s="290">
        <v>0</v>
      </c>
      <c r="Z2805" s="290">
        <v>0</v>
      </c>
      <c r="AA2805" s="290">
        <v>0</v>
      </c>
      <c r="AB2805" s="290">
        <v>0</v>
      </c>
      <c r="AC2805" s="290">
        <v>0</v>
      </c>
      <c r="AD2805" s="290">
        <v>0</v>
      </c>
      <c r="AE2805" s="290">
        <v>0</v>
      </c>
      <c r="AF2805" s="290">
        <v>0</v>
      </c>
      <c r="AG2805" s="290">
        <v>0</v>
      </c>
      <c r="AH2805" s="290">
        <v>8033.52</v>
      </c>
      <c r="AI2805" s="290">
        <v>0</v>
      </c>
      <c r="AJ2805" s="290">
        <v>0</v>
      </c>
      <c r="AK2805" s="175"/>
      <c r="AL2805" s="175">
        <v>11624022.16</v>
      </c>
      <c r="AM2805" s="175">
        <v>11624022.16</v>
      </c>
      <c r="AN2805" s="175">
        <v>0</v>
      </c>
    </row>
    <row r="2806" spans="1:40" s="105" customFormat="1" ht="25.2" customHeight="1" x14ac:dyDescent="0.35">
      <c r="A2806" s="256">
        <v>2025</v>
      </c>
      <c r="B2806" s="184">
        <f t="shared" si="487"/>
        <v>190</v>
      </c>
      <c r="C2806" s="248" t="s">
        <v>4798</v>
      </c>
      <c r="D2806" s="184">
        <v>31937</v>
      </c>
      <c r="E2806" s="287"/>
      <c r="F2806" s="287"/>
      <c r="G2806" s="287"/>
      <c r="H2806" s="288"/>
      <c r="I2806" s="288"/>
      <c r="J2806" s="288"/>
      <c r="K2806" s="289"/>
      <c r="L2806" s="289"/>
      <c r="M2806" s="289"/>
      <c r="N2806" s="289"/>
      <c r="O2806" s="289"/>
      <c r="P2806" s="289"/>
      <c r="Q2806" s="186">
        <f t="shared" si="485"/>
        <v>3954.72</v>
      </c>
      <c r="R2806" s="186">
        <f t="shared" si="486"/>
        <v>3954.72</v>
      </c>
      <c r="S2806" s="290">
        <v>0</v>
      </c>
      <c r="T2806" s="290">
        <v>0</v>
      </c>
      <c r="U2806" s="290">
        <v>0</v>
      </c>
      <c r="V2806" s="290">
        <v>0</v>
      </c>
      <c r="W2806" s="290">
        <v>0</v>
      </c>
      <c r="X2806" s="290">
        <v>0</v>
      </c>
      <c r="Y2806" s="290">
        <v>0</v>
      </c>
      <c r="Z2806" s="290">
        <v>0</v>
      </c>
      <c r="AA2806" s="290">
        <v>0</v>
      </c>
      <c r="AB2806" s="290">
        <v>0</v>
      </c>
      <c r="AC2806" s="290">
        <v>0</v>
      </c>
      <c r="AD2806" s="290">
        <v>0</v>
      </c>
      <c r="AE2806" s="290">
        <v>0</v>
      </c>
      <c r="AF2806" s="290">
        <v>0</v>
      </c>
      <c r="AG2806" s="290">
        <v>0</v>
      </c>
      <c r="AH2806" s="290">
        <v>3954.72</v>
      </c>
      <c r="AI2806" s="290">
        <v>0</v>
      </c>
      <c r="AJ2806" s="290">
        <v>0</v>
      </c>
      <c r="AK2806" s="175"/>
      <c r="AL2806" s="175">
        <v>9654332.3900000006</v>
      </c>
      <c r="AM2806" s="175">
        <v>9654332.3900000006</v>
      </c>
      <c r="AN2806" s="175">
        <v>0</v>
      </c>
    </row>
    <row r="2807" spans="1:40" s="105" customFormat="1" ht="25.2" customHeight="1" x14ac:dyDescent="0.35">
      <c r="A2807" s="256">
        <v>2025</v>
      </c>
      <c r="B2807" s="184">
        <f t="shared" si="487"/>
        <v>191</v>
      </c>
      <c r="C2807" s="248" t="s">
        <v>4799</v>
      </c>
      <c r="D2807" s="184">
        <v>31930</v>
      </c>
      <c r="E2807" s="287"/>
      <c r="F2807" s="287"/>
      <c r="G2807" s="287"/>
      <c r="H2807" s="288"/>
      <c r="I2807" s="288"/>
      <c r="J2807" s="288"/>
      <c r="K2807" s="289"/>
      <c r="L2807" s="289"/>
      <c r="M2807" s="289"/>
      <c r="N2807" s="289"/>
      <c r="O2807" s="289"/>
      <c r="P2807" s="289"/>
      <c r="Q2807" s="186">
        <f>SUM(S2807:AJ2807)</f>
        <v>26872.560000000001</v>
      </c>
      <c r="R2807" s="186">
        <f t="shared" si="486"/>
        <v>26872.560000000001</v>
      </c>
      <c r="S2807" s="290">
        <v>0</v>
      </c>
      <c r="T2807" s="290">
        <v>0</v>
      </c>
      <c r="U2807" s="290">
        <v>0</v>
      </c>
      <c r="V2807" s="290">
        <v>0</v>
      </c>
      <c r="W2807" s="290">
        <v>0</v>
      </c>
      <c r="X2807" s="290">
        <v>0</v>
      </c>
      <c r="Y2807" s="290">
        <v>0</v>
      </c>
      <c r="Z2807" s="290">
        <v>0</v>
      </c>
      <c r="AA2807" s="290">
        <v>0</v>
      </c>
      <c r="AB2807" s="290">
        <v>0</v>
      </c>
      <c r="AC2807" s="290">
        <v>0</v>
      </c>
      <c r="AD2807" s="290">
        <v>0</v>
      </c>
      <c r="AE2807" s="290">
        <v>0</v>
      </c>
      <c r="AF2807" s="290">
        <v>0</v>
      </c>
      <c r="AG2807" s="290">
        <v>0</v>
      </c>
      <c r="AH2807" s="290">
        <v>26872.560000000001</v>
      </c>
      <c r="AI2807" s="290">
        <v>0</v>
      </c>
      <c r="AJ2807" s="290">
        <v>0</v>
      </c>
      <c r="AK2807" s="175"/>
      <c r="AL2807" s="175">
        <v>53591894.43</v>
      </c>
      <c r="AM2807" s="175">
        <v>69558967.719999999</v>
      </c>
      <c r="AN2807" s="175">
        <v>15967073.289999999</v>
      </c>
    </row>
    <row r="2808" spans="1:40" s="105" customFormat="1" ht="25.2" customHeight="1" x14ac:dyDescent="0.35">
      <c r="A2808" s="256">
        <v>2025</v>
      </c>
      <c r="B2808" s="184">
        <f t="shared" si="487"/>
        <v>192</v>
      </c>
      <c r="C2808" s="248" t="s">
        <v>4800</v>
      </c>
      <c r="D2808" s="184">
        <v>31359</v>
      </c>
      <c r="E2808" s="287"/>
      <c r="F2808" s="287"/>
      <c r="G2808" s="287"/>
      <c r="H2808" s="288"/>
      <c r="I2808" s="288"/>
      <c r="J2808" s="288"/>
      <c r="K2808" s="289"/>
      <c r="L2808" s="289"/>
      <c r="M2808" s="289"/>
      <c r="N2808" s="289"/>
      <c r="O2808" s="289"/>
      <c r="P2808" s="289"/>
      <c r="Q2808" s="186">
        <f t="shared" si="485"/>
        <v>69706.559999999998</v>
      </c>
      <c r="R2808" s="186">
        <f t="shared" si="486"/>
        <v>69706.559999999998</v>
      </c>
      <c r="S2808" s="290">
        <v>0</v>
      </c>
      <c r="T2808" s="290">
        <v>0</v>
      </c>
      <c r="U2808" s="290">
        <v>0</v>
      </c>
      <c r="V2808" s="290">
        <v>0</v>
      </c>
      <c r="W2808" s="290">
        <v>0</v>
      </c>
      <c r="X2808" s="290">
        <v>0</v>
      </c>
      <c r="Y2808" s="290">
        <v>0</v>
      </c>
      <c r="Z2808" s="290">
        <v>0</v>
      </c>
      <c r="AA2808" s="290">
        <v>0</v>
      </c>
      <c r="AB2808" s="290">
        <v>0</v>
      </c>
      <c r="AC2808" s="290">
        <v>0</v>
      </c>
      <c r="AD2808" s="290">
        <v>0</v>
      </c>
      <c r="AE2808" s="290">
        <v>0</v>
      </c>
      <c r="AF2808" s="290">
        <v>0</v>
      </c>
      <c r="AG2808" s="290">
        <v>0</v>
      </c>
      <c r="AH2808" s="290">
        <v>69706.559999999998</v>
      </c>
      <c r="AI2808" s="290">
        <v>0</v>
      </c>
      <c r="AJ2808" s="290">
        <v>0</v>
      </c>
      <c r="AK2808" s="175"/>
      <c r="AL2808" s="175">
        <v>34435719.920000002</v>
      </c>
      <c r="AM2808" s="175">
        <v>34435719.920000002</v>
      </c>
      <c r="AN2808" s="175">
        <v>0</v>
      </c>
    </row>
    <row r="2809" spans="1:40" s="105" customFormat="1" ht="25.2" customHeight="1" x14ac:dyDescent="0.35">
      <c r="A2809" s="256">
        <v>2025</v>
      </c>
      <c r="B2809" s="184">
        <f t="shared" si="487"/>
        <v>193</v>
      </c>
      <c r="C2809" s="248" t="s">
        <v>4765</v>
      </c>
      <c r="D2809" s="184">
        <v>31826</v>
      </c>
      <c r="E2809" s="287"/>
      <c r="F2809" s="287"/>
      <c r="G2809" s="287"/>
      <c r="H2809" s="288"/>
      <c r="I2809" s="288"/>
      <c r="J2809" s="288"/>
      <c r="K2809" s="289"/>
      <c r="L2809" s="289"/>
      <c r="M2809" s="289"/>
      <c r="N2809" s="289"/>
      <c r="O2809" s="289"/>
      <c r="P2809" s="289"/>
      <c r="Q2809" s="186">
        <f t="shared" si="485"/>
        <v>11896834.629999999</v>
      </c>
      <c r="R2809" s="186">
        <f t="shared" ref="R2809:R2853" si="490">SUM(S2809:AI2809)</f>
        <v>11634878.619999999</v>
      </c>
      <c r="S2809" s="290">
        <v>0</v>
      </c>
      <c r="T2809" s="290">
        <v>0</v>
      </c>
      <c r="U2809" s="290">
        <v>0</v>
      </c>
      <c r="V2809" s="290">
        <v>0</v>
      </c>
      <c r="W2809" s="290">
        <v>0</v>
      </c>
      <c r="X2809" s="290">
        <v>0</v>
      </c>
      <c r="Y2809" s="290">
        <v>0</v>
      </c>
      <c r="Z2809" s="290">
        <v>0</v>
      </c>
      <c r="AA2809" s="290">
        <v>0</v>
      </c>
      <c r="AB2809" s="290">
        <v>0</v>
      </c>
      <c r="AC2809" s="290">
        <v>11634878.619999999</v>
      </c>
      <c r="AD2809" s="290">
        <v>0</v>
      </c>
      <c r="AE2809" s="290">
        <v>0</v>
      </c>
      <c r="AF2809" s="290">
        <v>0</v>
      </c>
      <c r="AG2809" s="290">
        <v>0</v>
      </c>
      <c r="AH2809" s="290">
        <v>0</v>
      </c>
      <c r="AI2809" s="290">
        <v>0</v>
      </c>
      <c r="AJ2809" s="290">
        <v>261956.01</v>
      </c>
      <c r="AK2809" s="175"/>
      <c r="AL2809" s="175">
        <v>32624021.060000002</v>
      </c>
      <c r="AM2809" s="175">
        <v>53222458.68</v>
      </c>
      <c r="AN2809" s="175">
        <v>20598437.619999997</v>
      </c>
    </row>
    <row r="2810" spans="1:40" s="105" customFormat="1" ht="25.2" customHeight="1" x14ac:dyDescent="0.35">
      <c r="A2810" s="256">
        <v>2025</v>
      </c>
      <c r="B2810" s="184">
        <f t="shared" si="487"/>
        <v>194</v>
      </c>
      <c r="C2810" s="248" t="s">
        <v>4801</v>
      </c>
      <c r="D2810" s="184">
        <v>30559</v>
      </c>
      <c r="E2810" s="287"/>
      <c r="F2810" s="287"/>
      <c r="G2810" s="287"/>
      <c r="H2810" s="288"/>
      <c r="I2810" s="288"/>
      <c r="J2810" s="288"/>
      <c r="K2810" s="289"/>
      <c r="L2810" s="289"/>
      <c r="M2810" s="289"/>
      <c r="N2810" s="289"/>
      <c r="O2810" s="289"/>
      <c r="P2810" s="289"/>
      <c r="Q2810" s="186">
        <f t="shared" ref="Q2810:Q2822" si="491">SUM(S2810:AJ2810)</f>
        <v>56726.94</v>
      </c>
      <c r="R2810" s="186">
        <f t="shared" si="490"/>
        <v>56726.94</v>
      </c>
      <c r="S2810" s="290">
        <v>0</v>
      </c>
      <c r="T2810" s="290">
        <v>0</v>
      </c>
      <c r="U2810" s="290">
        <v>0</v>
      </c>
      <c r="V2810" s="290">
        <v>0</v>
      </c>
      <c r="W2810" s="290">
        <v>0</v>
      </c>
      <c r="X2810" s="290">
        <v>0</v>
      </c>
      <c r="Y2810" s="290">
        <v>0</v>
      </c>
      <c r="Z2810" s="290">
        <v>0</v>
      </c>
      <c r="AA2810" s="290">
        <v>0</v>
      </c>
      <c r="AB2810" s="290">
        <v>0</v>
      </c>
      <c r="AC2810" s="290">
        <v>0</v>
      </c>
      <c r="AD2810" s="290">
        <v>0</v>
      </c>
      <c r="AE2810" s="290">
        <v>0</v>
      </c>
      <c r="AF2810" s="290">
        <v>0</v>
      </c>
      <c r="AG2810" s="290">
        <v>0</v>
      </c>
      <c r="AH2810" s="290">
        <v>56726.94</v>
      </c>
      <c r="AI2810" s="290">
        <v>0</v>
      </c>
      <c r="AJ2810" s="290">
        <v>0</v>
      </c>
      <c r="AK2810" s="175"/>
      <c r="AL2810" s="175">
        <v>16183153.5</v>
      </c>
      <c r="AM2810" s="175">
        <v>24270649.52</v>
      </c>
      <c r="AN2810" s="175">
        <v>8087496.0199999996</v>
      </c>
    </row>
    <row r="2811" spans="1:40" s="7" customFormat="1" ht="25.2" customHeight="1" x14ac:dyDescent="0.35">
      <c r="A2811" s="256">
        <v>2025</v>
      </c>
      <c r="B2811" s="184">
        <f t="shared" si="487"/>
        <v>195</v>
      </c>
      <c r="C2811" s="248" t="s">
        <v>4802</v>
      </c>
      <c r="D2811" s="184">
        <v>31967</v>
      </c>
      <c r="E2811" s="287"/>
      <c r="F2811" s="287"/>
      <c r="G2811" s="287"/>
      <c r="H2811" s="288"/>
      <c r="I2811" s="288"/>
      <c r="J2811" s="288"/>
      <c r="K2811" s="289"/>
      <c r="L2811" s="289"/>
      <c r="M2811" s="289"/>
      <c r="N2811" s="289"/>
      <c r="O2811" s="289"/>
      <c r="P2811" s="289"/>
      <c r="Q2811" s="186">
        <f t="shared" si="491"/>
        <v>184716.45</v>
      </c>
      <c r="R2811" s="186">
        <f t="shared" si="490"/>
        <v>184716.45</v>
      </c>
      <c r="S2811" s="290">
        <v>0</v>
      </c>
      <c r="T2811" s="290">
        <v>0</v>
      </c>
      <c r="U2811" s="290">
        <v>0</v>
      </c>
      <c r="V2811" s="290">
        <v>0</v>
      </c>
      <c r="W2811" s="290">
        <v>0</v>
      </c>
      <c r="X2811" s="290">
        <v>0</v>
      </c>
      <c r="Y2811" s="290">
        <v>0</v>
      </c>
      <c r="Z2811" s="290">
        <v>0</v>
      </c>
      <c r="AA2811" s="290">
        <v>0</v>
      </c>
      <c r="AB2811" s="290">
        <v>0</v>
      </c>
      <c r="AC2811" s="290">
        <v>0</v>
      </c>
      <c r="AD2811" s="290">
        <v>0</v>
      </c>
      <c r="AE2811" s="290">
        <v>0</v>
      </c>
      <c r="AF2811" s="290">
        <v>0</v>
      </c>
      <c r="AG2811" s="290">
        <v>0</v>
      </c>
      <c r="AH2811" s="290">
        <v>184716.45</v>
      </c>
      <c r="AI2811" s="290">
        <v>0</v>
      </c>
      <c r="AJ2811" s="290">
        <v>0</v>
      </c>
      <c r="AK2811" s="175"/>
      <c r="AL2811" s="175">
        <v>37249451.869999997</v>
      </c>
      <c r="AM2811" s="175">
        <v>37249451.869999997</v>
      </c>
      <c r="AN2811" s="175">
        <v>0</v>
      </c>
    </row>
    <row r="2812" spans="1:40" s="7" customFormat="1" ht="25.2" customHeight="1" x14ac:dyDescent="0.35">
      <c r="A2812" s="256">
        <v>2025</v>
      </c>
      <c r="B2812" s="184">
        <f t="shared" si="487"/>
        <v>196</v>
      </c>
      <c r="C2812" s="248" t="s">
        <v>4803</v>
      </c>
      <c r="D2812" s="184">
        <v>31054</v>
      </c>
      <c r="E2812" s="287"/>
      <c r="F2812" s="287"/>
      <c r="G2812" s="287"/>
      <c r="H2812" s="288"/>
      <c r="I2812" s="288"/>
      <c r="J2812" s="288"/>
      <c r="K2812" s="289"/>
      <c r="L2812" s="289"/>
      <c r="M2812" s="289"/>
      <c r="N2812" s="289"/>
      <c r="O2812" s="289"/>
      <c r="P2812" s="289"/>
      <c r="Q2812" s="186">
        <f t="shared" si="491"/>
        <v>41863.68</v>
      </c>
      <c r="R2812" s="186">
        <f t="shared" si="490"/>
        <v>41863.68</v>
      </c>
      <c r="S2812" s="290">
        <v>0</v>
      </c>
      <c r="T2812" s="290">
        <v>0</v>
      </c>
      <c r="U2812" s="290">
        <v>0</v>
      </c>
      <c r="V2812" s="290">
        <v>0</v>
      </c>
      <c r="W2812" s="290">
        <v>0</v>
      </c>
      <c r="X2812" s="290">
        <v>0</v>
      </c>
      <c r="Y2812" s="290">
        <v>0</v>
      </c>
      <c r="Z2812" s="290">
        <v>0</v>
      </c>
      <c r="AA2812" s="290">
        <v>0</v>
      </c>
      <c r="AB2812" s="290">
        <v>0</v>
      </c>
      <c r="AC2812" s="290">
        <v>0</v>
      </c>
      <c r="AD2812" s="290">
        <v>0</v>
      </c>
      <c r="AE2812" s="290">
        <v>0</v>
      </c>
      <c r="AF2812" s="290">
        <v>0</v>
      </c>
      <c r="AG2812" s="290">
        <v>0</v>
      </c>
      <c r="AH2812" s="290">
        <v>41863.68</v>
      </c>
      <c r="AI2812" s="290">
        <v>0</v>
      </c>
      <c r="AJ2812" s="290">
        <v>0</v>
      </c>
      <c r="AK2812" s="175"/>
      <c r="AL2812" s="175">
        <v>4174336.23</v>
      </c>
      <c r="AM2812" s="175">
        <v>4174336.23</v>
      </c>
      <c r="AN2812" s="175">
        <v>0</v>
      </c>
    </row>
    <row r="2813" spans="1:40" s="105" customFormat="1" ht="25.2" customHeight="1" x14ac:dyDescent="0.35">
      <c r="A2813" s="256">
        <v>2025</v>
      </c>
      <c r="B2813" s="184">
        <f t="shared" si="487"/>
        <v>197</v>
      </c>
      <c r="C2813" s="248" t="s">
        <v>212</v>
      </c>
      <c r="D2813" s="184">
        <v>31183</v>
      </c>
      <c r="E2813" s="287"/>
      <c r="F2813" s="287"/>
      <c r="G2813" s="287"/>
      <c r="H2813" s="288"/>
      <c r="I2813" s="288"/>
      <c r="J2813" s="288"/>
      <c r="K2813" s="289"/>
      <c r="L2813" s="289"/>
      <c r="M2813" s="289"/>
      <c r="N2813" s="289"/>
      <c r="O2813" s="289"/>
      <c r="P2813" s="289"/>
      <c r="Q2813" s="186">
        <f t="shared" si="491"/>
        <v>3938985.3257999998</v>
      </c>
      <c r="R2813" s="186">
        <f t="shared" si="490"/>
        <v>3880773.7199999997</v>
      </c>
      <c r="S2813" s="290">
        <v>0</v>
      </c>
      <c r="T2813" s="290">
        <v>2260614.7599999998</v>
      </c>
      <c r="U2813" s="290">
        <v>0</v>
      </c>
      <c r="V2813" s="290">
        <v>834482.22</v>
      </c>
      <c r="W2813" s="290">
        <v>785676.74</v>
      </c>
      <c r="X2813" s="290">
        <v>0</v>
      </c>
      <c r="Y2813" s="290">
        <v>0</v>
      </c>
      <c r="Z2813" s="290">
        <v>0</v>
      </c>
      <c r="AA2813" s="290">
        <v>0</v>
      </c>
      <c r="AB2813" s="290">
        <v>0</v>
      </c>
      <c r="AC2813" s="290">
        <v>0</v>
      </c>
      <c r="AD2813" s="290">
        <v>0</v>
      </c>
      <c r="AE2813" s="290">
        <v>0</v>
      </c>
      <c r="AF2813" s="290">
        <v>0</v>
      </c>
      <c r="AG2813" s="290">
        <v>0</v>
      </c>
      <c r="AH2813" s="290">
        <v>0</v>
      </c>
      <c r="AI2813" s="290">
        <v>0</v>
      </c>
      <c r="AJ2813" s="290">
        <f>R2813*0.015</f>
        <v>58211.605799999998</v>
      </c>
      <c r="AK2813" s="175"/>
      <c r="AL2813" s="175">
        <v>15447867.760000002</v>
      </c>
      <c r="AM2813" s="175">
        <v>22454795.690000001</v>
      </c>
      <c r="AN2813" s="175">
        <v>7006927.9300000006</v>
      </c>
    </row>
    <row r="2814" spans="1:40" s="105" customFormat="1" ht="25.2" customHeight="1" x14ac:dyDescent="0.35">
      <c r="A2814" s="256">
        <v>2025</v>
      </c>
      <c r="B2814" s="184">
        <f t="shared" si="487"/>
        <v>198</v>
      </c>
      <c r="C2814" s="248" t="s">
        <v>238</v>
      </c>
      <c r="D2814" s="184">
        <v>31439</v>
      </c>
      <c r="E2814" s="287"/>
      <c r="F2814" s="287"/>
      <c r="G2814" s="287"/>
      <c r="H2814" s="288"/>
      <c r="I2814" s="288"/>
      <c r="J2814" s="288"/>
      <c r="K2814" s="289"/>
      <c r="L2814" s="289"/>
      <c r="M2814" s="289"/>
      <c r="N2814" s="289"/>
      <c r="O2814" s="289"/>
      <c r="P2814" s="289"/>
      <c r="Q2814" s="186">
        <f t="shared" si="491"/>
        <v>3495660</v>
      </c>
      <c r="R2814" s="186">
        <f t="shared" si="490"/>
        <v>3444000</v>
      </c>
      <c r="S2814" s="290">
        <v>0</v>
      </c>
      <c r="T2814" s="290">
        <v>0</v>
      </c>
      <c r="U2814" s="290">
        <v>0</v>
      </c>
      <c r="V2814" s="290">
        <v>0</v>
      </c>
      <c r="W2814" s="290">
        <v>0</v>
      </c>
      <c r="X2814" s="290">
        <v>0</v>
      </c>
      <c r="Y2814" s="290">
        <v>0</v>
      </c>
      <c r="Z2814" s="290">
        <v>0</v>
      </c>
      <c r="AA2814" s="290">
        <v>0</v>
      </c>
      <c r="AB2814" s="290">
        <v>0</v>
      </c>
      <c r="AC2814" s="290">
        <v>3444000</v>
      </c>
      <c r="AD2814" s="290">
        <v>0</v>
      </c>
      <c r="AE2814" s="290">
        <v>0</v>
      </c>
      <c r="AF2814" s="290">
        <v>0</v>
      </c>
      <c r="AG2814" s="290">
        <v>0</v>
      </c>
      <c r="AH2814" s="290">
        <v>0</v>
      </c>
      <c r="AI2814" s="290">
        <v>0</v>
      </c>
      <c r="AJ2814" s="290">
        <f>R2814*0.015</f>
        <v>51660</v>
      </c>
      <c r="AK2814" s="175"/>
      <c r="AL2814" s="175">
        <v>8485203.4699999988</v>
      </c>
      <c r="AM2814" s="175">
        <v>14264434.77</v>
      </c>
      <c r="AN2814" s="175">
        <v>5779231.2999999998</v>
      </c>
    </row>
    <row r="2815" spans="1:40" s="105" customFormat="1" ht="25.2" customHeight="1" x14ac:dyDescent="0.35">
      <c r="A2815" s="256">
        <v>2025</v>
      </c>
      <c r="B2815" s="184">
        <f t="shared" si="487"/>
        <v>199</v>
      </c>
      <c r="C2815" s="248" t="s">
        <v>317</v>
      </c>
      <c r="D2815" s="184">
        <v>31923</v>
      </c>
      <c r="E2815" s="287"/>
      <c r="F2815" s="287"/>
      <c r="G2815" s="287"/>
      <c r="H2815" s="288"/>
      <c r="I2815" s="288"/>
      <c r="J2815" s="288"/>
      <c r="K2815" s="289"/>
      <c r="L2815" s="289"/>
      <c r="M2815" s="289"/>
      <c r="N2815" s="289"/>
      <c r="O2815" s="289"/>
      <c r="P2815" s="289"/>
      <c r="Q2815" s="186">
        <f t="shared" si="491"/>
        <v>105373.96</v>
      </c>
      <c r="R2815" s="186">
        <f t="shared" si="490"/>
        <v>105373.96</v>
      </c>
      <c r="S2815" s="290">
        <v>0</v>
      </c>
      <c r="T2815" s="290">
        <v>0</v>
      </c>
      <c r="U2815" s="290">
        <v>0</v>
      </c>
      <c r="V2815" s="290">
        <v>0</v>
      </c>
      <c r="W2815" s="290">
        <v>0</v>
      </c>
      <c r="X2815" s="290">
        <v>0</v>
      </c>
      <c r="Y2815" s="290">
        <v>0</v>
      </c>
      <c r="Z2815" s="290">
        <v>0</v>
      </c>
      <c r="AA2815" s="290">
        <v>0</v>
      </c>
      <c r="AB2815" s="290">
        <v>0</v>
      </c>
      <c r="AC2815" s="290">
        <v>0</v>
      </c>
      <c r="AD2815" s="290">
        <v>0</v>
      </c>
      <c r="AE2815" s="290">
        <v>0</v>
      </c>
      <c r="AF2815" s="290">
        <v>0</v>
      </c>
      <c r="AG2815" s="290">
        <v>105373.96</v>
      </c>
      <c r="AH2815" s="290">
        <v>0</v>
      </c>
      <c r="AI2815" s="290">
        <v>0</v>
      </c>
      <c r="AJ2815" s="290">
        <v>0</v>
      </c>
      <c r="AK2815" s="175"/>
      <c r="AL2815" s="175">
        <v>17135679.990000002</v>
      </c>
      <c r="AM2815" s="175">
        <v>23951784.68</v>
      </c>
      <c r="AN2815" s="175">
        <v>6816104.6899999995</v>
      </c>
    </row>
    <row r="2816" spans="1:40" s="105" customFormat="1" ht="23.25" customHeight="1" x14ac:dyDescent="0.35">
      <c r="A2816" s="256">
        <v>2025</v>
      </c>
      <c r="B2816" s="184">
        <f t="shared" si="487"/>
        <v>200</v>
      </c>
      <c r="C2816" s="248" t="s">
        <v>4042</v>
      </c>
      <c r="D2816" s="184">
        <v>31863</v>
      </c>
      <c r="E2816" s="287"/>
      <c r="F2816" s="287"/>
      <c r="G2816" s="287"/>
      <c r="H2816" s="288"/>
      <c r="I2816" s="288"/>
      <c r="J2816" s="288"/>
      <c r="K2816" s="289"/>
      <c r="L2816" s="289"/>
      <c r="M2816" s="289"/>
      <c r="N2816" s="289"/>
      <c r="O2816" s="289"/>
      <c r="P2816" s="289"/>
      <c r="Q2816" s="186">
        <f t="shared" si="491"/>
        <v>9256858.3300000001</v>
      </c>
      <c r="R2816" s="186">
        <f t="shared" si="490"/>
        <v>9077445.6999999993</v>
      </c>
      <c r="S2816" s="290">
        <v>0</v>
      </c>
      <c r="T2816" s="290">
        <v>0</v>
      </c>
      <c r="U2816" s="290">
        <v>0</v>
      </c>
      <c r="V2816" s="290">
        <v>0</v>
      </c>
      <c r="W2816" s="290">
        <v>0</v>
      </c>
      <c r="X2816" s="290">
        <v>0</v>
      </c>
      <c r="Y2816" s="290">
        <v>0</v>
      </c>
      <c r="Z2816" s="290">
        <v>0</v>
      </c>
      <c r="AA2816" s="290">
        <v>0</v>
      </c>
      <c r="AB2816" s="290">
        <v>0</v>
      </c>
      <c r="AC2816" s="290">
        <v>9077445.6999999993</v>
      </c>
      <c r="AD2816" s="290">
        <v>0</v>
      </c>
      <c r="AE2816" s="290">
        <v>0</v>
      </c>
      <c r="AF2816" s="290">
        <v>0</v>
      </c>
      <c r="AG2816" s="290">
        <v>0</v>
      </c>
      <c r="AH2816" s="290">
        <v>0</v>
      </c>
      <c r="AI2816" s="290">
        <v>0</v>
      </c>
      <c r="AJ2816" s="290">
        <v>179412.63</v>
      </c>
      <c r="AK2816" s="175"/>
      <c r="AL2816" s="175">
        <v>32376439.439999998</v>
      </c>
      <c r="AM2816" s="175">
        <v>32456968.559999999</v>
      </c>
      <c r="AN2816" s="175">
        <v>80529.119999999995</v>
      </c>
    </row>
    <row r="2817" spans="1:40" s="105" customFormat="1" ht="23.25" customHeight="1" x14ac:dyDescent="0.35">
      <c r="A2817" s="256">
        <v>2025</v>
      </c>
      <c r="B2817" s="184">
        <f t="shared" si="487"/>
        <v>201</v>
      </c>
      <c r="C2817" s="248" t="s">
        <v>4755</v>
      </c>
      <c r="D2817" s="184">
        <v>31619</v>
      </c>
      <c r="E2817" s="287"/>
      <c r="F2817" s="287"/>
      <c r="G2817" s="287"/>
      <c r="H2817" s="288"/>
      <c r="I2817" s="288"/>
      <c r="J2817" s="288"/>
      <c r="K2817" s="289"/>
      <c r="L2817" s="289"/>
      <c r="M2817" s="289"/>
      <c r="N2817" s="289"/>
      <c r="O2817" s="289"/>
      <c r="P2817" s="289"/>
      <c r="Q2817" s="186">
        <f t="shared" si="491"/>
        <v>3211605.78</v>
      </c>
      <c r="R2817" s="186">
        <f t="shared" si="490"/>
        <v>3161605.78</v>
      </c>
      <c r="S2817" s="290">
        <v>0</v>
      </c>
      <c r="T2817" s="290">
        <v>0</v>
      </c>
      <c r="U2817" s="290">
        <v>0</v>
      </c>
      <c r="V2817" s="290">
        <v>0</v>
      </c>
      <c r="W2817" s="290">
        <v>0</v>
      </c>
      <c r="X2817" s="290">
        <v>0</v>
      </c>
      <c r="Y2817" s="290">
        <v>0</v>
      </c>
      <c r="Z2817" s="290">
        <v>3073546</v>
      </c>
      <c r="AA2817" s="290">
        <v>0</v>
      </c>
      <c r="AB2817" s="290">
        <v>0</v>
      </c>
      <c r="AC2817" s="290">
        <v>0</v>
      </c>
      <c r="AD2817" s="290">
        <v>0</v>
      </c>
      <c r="AE2817" s="290">
        <v>0</v>
      </c>
      <c r="AF2817" s="290">
        <v>0</v>
      </c>
      <c r="AG2817" s="290">
        <v>88059.78</v>
      </c>
      <c r="AH2817" s="290">
        <v>0</v>
      </c>
      <c r="AI2817" s="290">
        <v>0</v>
      </c>
      <c r="AJ2817" s="290">
        <v>50000</v>
      </c>
      <c r="AK2817" s="175"/>
      <c r="AL2817" s="175">
        <v>12301094.16</v>
      </c>
      <c r="AM2817" s="175">
        <v>14972550.720000001</v>
      </c>
      <c r="AN2817" s="175">
        <v>2671456.56</v>
      </c>
    </row>
    <row r="2818" spans="1:40" s="105" customFormat="1" ht="23.25" customHeight="1" x14ac:dyDescent="0.35">
      <c r="A2818" s="256">
        <v>2025</v>
      </c>
      <c r="B2818" s="184">
        <f t="shared" si="487"/>
        <v>202</v>
      </c>
      <c r="C2818" s="248" t="s">
        <v>209</v>
      </c>
      <c r="D2818" s="184">
        <v>31084</v>
      </c>
      <c r="E2818" s="287"/>
      <c r="F2818" s="287"/>
      <c r="G2818" s="287"/>
      <c r="H2818" s="288"/>
      <c r="I2818" s="288"/>
      <c r="J2818" s="288"/>
      <c r="K2818" s="289"/>
      <c r="L2818" s="289"/>
      <c r="M2818" s="289"/>
      <c r="N2818" s="289"/>
      <c r="O2818" s="289"/>
      <c r="P2818" s="289"/>
      <c r="Q2818" s="186">
        <f t="shared" si="491"/>
        <v>3674323.53</v>
      </c>
      <c r="R2818" s="186">
        <f t="shared" si="490"/>
        <v>3633324.17</v>
      </c>
      <c r="S2818" s="290">
        <v>0</v>
      </c>
      <c r="T2818" s="290">
        <v>0</v>
      </c>
      <c r="U2818" s="290">
        <v>0</v>
      </c>
      <c r="V2818" s="290">
        <v>281006.39</v>
      </c>
      <c r="W2818" s="290">
        <v>0</v>
      </c>
      <c r="X2818" s="290">
        <v>286491.74</v>
      </c>
      <c r="Y2818" s="290">
        <v>0</v>
      </c>
      <c r="Z2818" s="290">
        <v>0</v>
      </c>
      <c r="AA2818" s="290">
        <v>2787956.44</v>
      </c>
      <c r="AB2818" s="290">
        <v>0</v>
      </c>
      <c r="AC2818" s="290">
        <v>0</v>
      </c>
      <c r="AD2818" s="290">
        <v>0</v>
      </c>
      <c r="AE2818" s="290">
        <v>0</v>
      </c>
      <c r="AF2818" s="290">
        <v>0</v>
      </c>
      <c r="AG2818" s="290">
        <v>277869.59999999998</v>
      </c>
      <c r="AH2818" s="290">
        <v>0</v>
      </c>
      <c r="AI2818" s="290">
        <v>0</v>
      </c>
      <c r="AJ2818" s="290">
        <v>40999.360000000001</v>
      </c>
      <c r="AK2818" s="175"/>
      <c r="AL2818" s="175">
        <v>6277912.4199999999</v>
      </c>
      <c r="AM2818" s="175">
        <v>12012813.5</v>
      </c>
      <c r="AN2818" s="175">
        <v>5734901.0800000001</v>
      </c>
    </row>
    <row r="2819" spans="1:40" s="105" customFormat="1" ht="23.25" customHeight="1" x14ac:dyDescent="0.35">
      <c r="A2819" s="256">
        <v>2025</v>
      </c>
      <c r="B2819" s="184">
        <f t="shared" si="487"/>
        <v>203</v>
      </c>
      <c r="C2819" s="248" t="s">
        <v>4804</v>
      </c>
      <c r="D2819" s="184">
        <v>31179</v>
      </c>
      <c r="E2819" s="287"/>
      <c r="F2819" s="287"/>
      <c r="G2819" s="287"/>
      <c r="H2819" s="288"/>
      <c r="I2819" s="288"/>
      <c r="J2819" s="288"/>
      <c r="K2819" s="289"/>
      <c r="L2819" s="289"/>
      <c r="M2819" s="289"/>
      <c r="N2819" s="289"/>
      <c r="O2819" s="289"/>
      <c r="P2819" s="289"/>
      <c r="Q2819" s="186">
        <f t="shared" si="491"/>
        <v>343921.14</v>
      </c>
      <c r="R2819" s="186">
        <f t="shared" si="490"/>
        <v>343921.14</v>
      </c>
      <c r="S2819" s="290">
        <v>0</v>
      </c>
      <c r="T2819" s="290">
        <v>0</v>
      </c>
      <c r="U2819" s="290">
        <v>0</v>
      </c>
      <c r="V2819" s="290">
        <v>0</v>
      </c>
      <c r="W2819" s="290">
        <v>0</v>
      </c>
      <c r="X2819" s="290">
        <v>0</v>
      </c>
      <c r="Y2819" s="290">
        <v>0</v>
      </c>
      <c r="Z2819" s="290">
        <v>0</v>
      </c>
      <c r="AA2819" s="290">
        <v>0</v>
      </c>
      <c r="AB2819" s="290">
        <v>0</v>
      </c>
      <c r="AC2819" s="290">
        <v>0</v>
      </c>
      <c r="AD2819" s="290">
        <v>0</v>
      </c>
      <c r="AE2819" s="290">
        <v>0</v>
      </c>
      <c r="AF2819" s="290">
        <v>0</v>
      </c>
      <c r="AG2819" s="290">
        <v>343921.14</v>
      </c>
      <c r="AH2819" s="290">
        <v>0</v>
      </c>
      <c r="AI2819" s="290">
        <v>0</v>
      </c>
      <c r="AJ2819" s="290">
        <v>0</v>
      </c>
      <c r="AK2819" s="175"/>
      <c r="AL2819" s="175">
        <v>13619288.649999999</v>
      </c>
      <c r="AM2819" s="175">
        <v>21852542.579999998</v>
      </c>
      <c r="AN2819" s="175">
        <v>8233253.9300000006</v>
      </c>
    </row>
    <row r="2820" spans="1:40" s="105" customFormat="1" ht="23.25" customHeight="1" x14ac:dyDescent="0.35">
      <c r="A2820" s="256">
        <v>2025</v>
      </c>
      <c r="B2820" s="184">
        <f t="shared" si="487"/>
        <v>204</v>
      </c>
      <c r="C2820" s="248" t="s">
        <v>307</v>
      </c>
      <c r="D2820" s="184">
        <v>31797</v>
      </c>
      <c r="E2820" s="287"/>
      <c r="F2820" s="287"/>
      <c r="G2820" s="287"/>
      <c r="H2820" s="288"/>
      <c r="I2820" s="288"/>
      <c r="J2820" s="288"/>
      <c r="K2820" s="289"/>
      <c r="L2820" s="289"/>
      <c r="M2820" s="289"/>
      <c r="N2820" s="289"/>
      <c r="O2820" s="289"/>
      <c r="P2820" s="289"/>
      <c r="Q2820" s="186">
        <f t="shared" si="491"/>
        <v>1064521.73835</v>
      </c>
      <c r="R2820" s="186">
        <f t="shared" si="490"/>
        <v>1048789.8899999999</v>
      </c>
      <c r="S2820" s="290">
        <v>0</v>
      </c>
      <c r="T2820" s="290">
        <v>0</v>
      </c>
      <c r="U2820" s="290">
        <v>0</v>
      </c>
      <c r="V2820" s="290">
        <v>0</v>
      </c>
      <c r="W2820" s="290">
        <v>1048789.8899999999</v>
      </c>
      <c r="X2820" s="290">
        <v>0</v>
      </c>
      <c r="Y2820" s="290">
        <v>0</v>
      </c>
      <c r="Z2820" s="290">
        <v>0</v>
      </c>
      <c r="AA2820" s="290">
        <v>0</v>
      </c>
      <c r="AB2820" s="290">
        <v>0</v>
      </c>
      <c r="AC2820" s="290">
        <v>0</v>
      </c>
      <c r="AD2820" s="290">
        <v>0</v>
      </c>
      <c r="AE2820" s="290">
        <v>0</v>
      </c>
      <c r="AF2820" s="290">
        <v>0</v>
      </c>
      <c r="AG2820" s="290">
        <v>0</v>
      </c>
      <c r="AH2820" s="290">
        <v>0</v>
      </c>
      <c r="AI2820" s="290">
        <v>0</v>
      </c>
      <c r="AJ2820" s="290">
        <f>R2820*0.015</f>
        <v>15731.848349999998</v>
      </c>
      <c r="AK2820" s="175"/>
      <c r="AL2820" s="175">
        <v>5174150.07</v>
      </c>
      <c r="AM2820" s="175">
        <v>9113608.0600000005</v>
      </c>
      <c r="AN2820" s="175">
        <v>3939457.99</v>
      </c>
    </row>
    <row r="2821" spans="1:40" s="105" customFormat="1" ht="23.25" customHeight="1" x14ac:dyDescent="0.35">
      <c r="A2821" s="256">
        <v>2025</v>
      </c>
      <c r="B2821" s="184">
        <f t="shared" si="487"/>
        <v>205</v>
      </c>
      <c r="C2821" s="248" t="s">
        <v>266</v>
      </c>
      <c r="D2821" s="184">
        <v>31566</v>
      </c>
      <c r="E2821" s="287"/>
      <c r="F2821" s="287"/>
      <c r="G2821" s="287"/>
      <c r="H2821" s="288"/>
      <c r="I2821" s="288"/>
      <c r="J2821" s="288"/>
      <c r="K2821" s="289"/>
      <c r="L2821" s="289"/>
      <c r="M2821" s="289"/>
      <c r="N2821" s="289"/>
      <c r="O2821" s="289"/>
      <c r="P2821" s="289"/>
      <c r="Q2821" s="186">
        <f t="shared" si="491"/>
        <v>1065750</v>
      </c>
      <c r="R2821" s="186">
        <f t="shared" si="490"/>
        <v>1050000</v>
      </c>
      <c r="S2821" s="290">
        <v>0</v>
      </c>
      <c r="T2821" s="290">
        <v>0</v>
      </c>
      <c r="U2821" s="290">
        <v>0</v>
      </c>
      <c r="V2821" s="290">
        <v>0</v>
      </c>
      <c r="W2821" s="290">
        <v>1050000</v>
      </c>
      <c r="X2821" s="290">
        <v>0</v>
      </c>
      <c r="Y2821" s="290">
        <v>0</v>
      </c>
      <c r="Z2821" s="290">
        <v>0</v>
      </c>
      <c r="AA2821" s="290">
        <v>0</v>
      </c>
      <c r="AB2821" s="290">
        <v>0</v>
      </c>
      <c r="AC2821" s="290">
        <v>0</v>
      </c>
      <c r="AD2821" s="290">
        <v>0</v>
      </c>
      <c r="AE2821" s="290">
        <v>0</v>
      </c>
      <c r="AF2821" s="290">
        <v>0</v>
      </c>
      <c r="AG2821" s="290">
        <v>0</v>
      </c>
      <c r="AH2821" s="290">
        <v>0</v>
      </c>
      <c r="AI2821" s="290">
        <v>0</v>
      </c>
      <c r="AJ2821" s="290">
        <f t="shared" ref="AJ2821" si="492">R2821*0.015</f>
        <v>15750</v>
      </c>
      <c r="AK2821" s="175"/>
      <c r="AL2821" s="175">
        <v>4369539.830000001</v>
      </c>
      <c r="AM2821" s="175">
        <v>8663365.4000000004</v>
      </c>
      <c r="AN2821" s="175">
        <v>4293825.5699999994</v>
      </c>
    </row>
    <row r="2822" spans="1:40" s="105" customFormat="1" ht="23.25" customHeight="1" x14ac:dyDescent="0.35">
      <c r="A2822" s="256">
        <v>2025</v>
      </c>
      <c r="B2822" s="184">
        <f t="shared" si="487"/>
        <v>206</v>
      </c>
      <c r="C2822" s="248" t="s">
        <v>4805</v>
      </c>
      <c r="D2822" s="184">
        <v>31985</v>
      </c>
      <c r="E2822" s="287"/>
      <c r="F2822" s="287"/>
      <c r="G2822" s="287"/>
      <c r="H2822" s="288"/>
      <c r="I2822" s="288"/>
      <c r="J2822" s="288"/>
      <c r="K2822" s="289"/>
      <c r="L2822" s="289"/>
      <c r="M2822" s="289"/>
      <c r="N2822" s="289"/>
      <c r="O2822" s="289"/>
      <c r="P2822" s="289"/>
      <c r="Q2822" s="186">
        <f t="shared" si="491"/>
        <v>3022235.15</v>
      </c>
      <c r="R2822" s="186">
        <f t="shared" si="490"/>
        <v>3022235.15</v>
      </c>
      <c r="S2822" s="290">
        <v>0</v>
      </c>
      <c r="T2822" s="290">
        <v>0</v>
      </c>
      <c r="U2822" s="290">
        <v>0</v>
      </c>
      <c r="V2822" s="290">
        <v>0</v>
      </c>
      <c r="W2822" s="290">
        <v>0</v>
      </c>
      <c r="X2822" s="290">
        <v>0</v>
      </c>
      <c r="Y2822" s="290">
        <v>0</v>
      </c>
      <c r="Z2822" s="290">
        <v>0</v>
      </c>
      <c r="AA2822" s="290">
        <v>3022235.15</v>
      </c>
      <c r="AB2822" s="290">
        <v>0</v>
      </c>
      <c r="AC2822" s="290">
        <v>0</v>
      </c>
      <c r="AD2822" s="290">
        <v>0</v>
      </c>
      <c r="AE2822" s="290">
        <v>0</v>
      </c>
      <c r="AF2822" s="290">
        <v>0</v>
      </c>
      <c r="AG2822" s="290">
        <v>0</v>
      </c>
      <c r="AH2822" s="290">
        <v>0</v>
      </c>
      <c r="AI2822" s="290">
        <v>0</v>
      </c>
      <c r="AJ2822" s="290">
        <v>0</v>
      </c>
      <c r="AK2822" s="175"/>
      <c r="AL2822" s="175">
        <v>5207419.1900000004</v>
      </c>
      <c r="AM2822" s="175">
        <v>5207419.1900000004</v>
      </c>
      <c r="AN2822" s="175">
        <v>0</v>
      </c>
    </row>
    <row r="2823" spans="1:40" s="7" customFormat="1" ht="23.25" customHeight="1" x14ac:dyDescent="0.35">
      <c r="A2823" s="256">
        <v>2025</v>
      </c>
      <c r="B2823" s="184">
        <f t="shared" si="487"/>
        <v>207</v>
      </c>
      <c r="C2823" s="248" t="s">
        <v>4806</v>
      </c>
      <c r="D2823" s="184">
        <v>31053</v>
      </c>
      <c r="E2823" s="287"/>
      <c r="F2823" s="287"/>
      <c r="G2823" s="287"/>
      <c r="H2823" s="288"/>
      <c r="I2823" s="288"/>
      <c r="J2823" s="288"/>
      <c r="K2823" s="289"/>
      <c r="L2823" s="289"/>
      <c r="M2823" s="289"/>
      <c r="N2823" s="289"/>
      <c r="O2823" s="289"/>
      <c r="P2823" s="289"/>
      <c r="Q2823" s="186">
        <f t="shared" ref="Q2823:Q2833" si="493">SUM(S2823:AJ2823)</f>
        <v>60979.199999999997</v>
      </c>
      <c r="R2823" s="186">
        <f t="shared" si="490"/>
        <v>60979.199999999997</v>
      </c>
      <c r="S2823" s="290">
        <v>0</v>
      </c>
      <c r="T2823" s="290">
        <v>0</v>
      </c>
      <c r="U2823" s="290">
        <v>0</v>
      </c>
      <c r="V2823" s="290">
        <v>0</v>
      </c>
      <c r="W2823" s="290">
        <v>0</v>
      </c>
      <c r="X2823" s="290">
        <v>0</v>
      </c>
      <c r="Y2823" s="290">
        <v>0</v>
      </c>
      <c r="Z2823" s="290">
        <v>0</v>
      </c>
      <c r="AA2823" s="290">
        <v>0</v>
      </c>
      <c r="AB2823" s="290">
        <v>0</v>
      </c>
      <c r="AC2823" s="290">
        <v>0</v>
      </c>
      <c r="AD2823" s="290">
        <v>0</v>
      </c>
      <c r="AE2823" s="290">
        <v>0</v>
      </c>
      <c r="AF2823" s="290">
        <v>0</v>
      </c>
      <c r="AG2823" s="290">
        <v>0</v>
      </c>
      <c r="AH2823" s="290">
        <v>60979.199999999997</v>
      </c>
      <c r="AI2823" s="290">
        <v>0</v>
      </c>
      <c r="AJ2823" s="290">
        <v>0</v>
      </c>
      <c r="AK2823" s="175"/>
      <c r="AL2823" s="175">
        <v>7015314.3700000001</v>
      </c>
      <c r="AM2823" s="175">
        <v>7015314.3700000001</v>
      </c>
      <c r="AN2823" s="175">
        <v>0</v>
      </c>
    </row>
    <row r="2824" spans="1:40" s="105" customFormat="1" ht="23.25" customHeight="1" x14ac:dyDescent="0.35">
      <c r="A2824" s="256">
        <v>2025</v>
      </c>
      <c r="B2824" s="184">
        <f t="shared" si="487"/>
        <v>208</v>
      </c>
      <c r="C2824" s="248" t="s">
        <v>4807</v>
      </c>
      <c r="D2824" s="184">
        <v>31045</v>
      </c>
      <c r="E2824" s="287"/>
      <c r="F2824" s="287"/>
      <c r="G2824" s="287"/>
      <c r="H2824" s="288"/>
      <c r="I2824" s="288"/>
      <c r="J2824" s="288"/>
      <c r="K2824" s="289"/>
      <c r="L2824" s="289"/>
      <c r="M2824" s="289"/>
      <c r="N2824" s="289"/>
      <c r="O2824" s="289"/>
      <c r="P2824" s="289"/>
      <c r="Q2824" s="186">
        <f t="shared" si="493"/>
        <v>275292</v>
      </c>
      <c r="R2824" s="186">
        <f t="shared" si="490"/>
        <v>275292</v>
      </c>
      <c r="S2824" s="290">
        <v>0</v>
      </c>
      <c r="T2824" s="290">
        <v>0</v>
      </c>
      <c r="U2824" s="290">
        <v>0</v>
      </c>
      <c r="V2824" s="290">
        <v>0</v>
      </c>
      <c r="W2824" s="290">
        <v>0</v>
      </c>
      <c r="X2824" s="290">
        <v>0</v>
      </c>
      <c r="Y2824" s="290">
        <v>0</v>
      </c>
      <c r="Z2824" s="290">
        <v>0</v>
      </c>
      <c r="AA2824" s="290">
        <v>0</v>
      </c>
      <c r="AB2824" s="290">
        <v>0</v>
      </c>
      <c r="AC2824" s="290">
        <v>0</v>
      </c>
      <c r="AD2824" s="290">
        <v>0</v>
      </c>
      <c r="AE2824" s="290">
        <v>0</v>
      </c>
      <c r="AF2824" s="290">
        <v>0</v>
      </c>
      <c r="AG2824" s="290">
        <v>0</v>
      </c>
      <c r="AH2824" s="290">
        <v>275292</v>
      </c>
      <c r="AI2824" s="290">
        <v>0</v>
      </c>
      <c r="AJ2824" s="290">
        <v>0</v>
      </c>
      <c r="AK2824" s="175"/>
      <c r="AL2824" s="175">
        <v>43726654.789999999</v>
      </c>
      <c r="AM2824" s="175">
        <v>43726654.789999999</v>
      </c>
      <c r="AN2824" s="175">
        <v>0</v>
      </c>
    </row>
    <row r="2825" spans="1:40" s="7" customFormat="1" ht="23.25" customHeight="1" x14ac:dyDescent="0.35">
      <c r="A2825" s="256">
        <v>2025</v>
      </c>
      <c r="B2825" s="184">
        <f t="shared" si="487"/>
        <v>209</v>
      </c>
      <c r="C2825" s="248" t="s">
        <v>4808</v>
      </c>
      <c r="D2825" s="184">
        <v>31654</v>
      </c>
      <c r="E2825" s="287"/>
      <c r="F2825" s="287"/>
      <c r="G2825" s="287"/>
      <c r="H2825" s="288"/>
      <c r="I2825" s="288"/>
      <c r="J2825" s="288"/>
      <c r="K2825" s="289"/>
      <c r="L2825" s="289"/>
      <c r="M2825" s="289"/>
      <c r="N2825" s="289"/>
      <c r="O2825" s="289"/>
      <c r="P2825" s="289"/>
      <c r="Q2825" s="186">
        <f t="shared" si="493"/>
        <v>126180</v>
      </c>
      <c r="R2825" s="186">
        <f t="shared" si="490"/>
        <v>126180</v>
      </c>
      <c r="S2825" s="290">
        <v>0</v>
      </c>
      <c r="T2825" s="290">
        <v>0</v>
      </c>
      <c r="U2825" s="290">
        <v>0</v>
      </c>
      <c r="V2825" s="290">
        <v>0</v>
      </c>
      <c r="W2825" s="290">
        <v>0</v>
      </c>
      <c r="X2825" s="290">
        <v>0</v>
      </c>
      <c r="Y2825" s="290">
        <v>0</v>
      </c>
      <c r="Z2825" s="290">
        <v>0</v>
      </c>
      <c r="AA2825" s="290">
        <v>0</v>
      </c>
      <c r="AB2825" s="290">
        <v>0</v>
      </c>
      <c r="AC2825" s="290">
        <v>0</v>
      </c>
      <c r="AD2825" s="290">
        <v>0</v>
      </c>
      <c r="AE2825" s="290">
        <v>0</v>
      </c>
      <c r="AF2825" s="290">
        <v>0</v>
      </c>
      <c r="AG2825" s="290">
        <v>0</v>
      </c>
      <c r="AH2825" s="290">
        <v>126180</v>
      </c>
      <c r="AI2825" s="290">
        <v>0</v>
      </c>
      <c r="AJ2825" s="290">
        <v>0</v>
      </c>
      <c r="AK2825" s="175"/>
      <c r="AL2825" s="175">
        <v>17070844.120000001</v>
      </c>
      <c r="AM2825" s="175">
        <v>17070844.120000001</v>
      </c>
      <c r="AN2825" s="175">
        <v>0</v>
      </c>
    </row>
    <row r="2826" spans="1:40" s="7" customFormat="1" ht="23.25" customHeight="1" x14ac:dyDescent="0.35">
      <c r="A2826" s="256">
        <v>2025</v>
      </c>
      <c r="B2826" s="184">
        <f t="shared" si="487"/>
        <v>210</v>
      </c>
      <c r="C2826" s="248" t="s">
        <v>4809</v>
      </c>
      <c r="D2826" s="184">
        <v>31811</v>
      </c>
      <c r="E2826" s="287"/>
      <c r="F2826" s="287"/>
      <c r="G2826" s="287"/>
      <c r="H2826" s="288"/>
      <c r="I2826" s="288"/>
      <c r="J2826" s="288"/>
      <c r="K2826" s="289"/>
      <c r="L2826" s="289"/>
      <c r="M2826" s="289"/>
      <c r="N2826" s="289"/>
      <c r="O2826" s="289"/>
      <c r="P2826" s="289"/>
      <c r="Q2826" s="186">
        <f t="shared" si="493"/>
        <v>132492</v>
      </c>
      <c r="R2826" s="186">
        <f t="shared" si="490"/>
        <v>132492</v>
      </c>
      <c r="S2826" s="290">
        <v>0</v>
      </c>
      <c r="T2826" s="290">
        <v>0</v>
      </c>
      <c r="U2826" s="290">
        <v>0</v>
      </c>
      <c r="V2826" s="290">
        <v>0</v>
      </c>
      <c r="W2826" s="290">
        <v>0</v>
      </c>
      <c r="X2826" s="290">
        <v>0</v>
      </c>
      <c r="Y2826" s="290">
        <v>0</v>
      </c>
      <c r="Z2826" s="290">
        <v>0</v>
      </c>
      <c r="AA2826" s="290">
        <v>0</v>
      </c>
      <c r="AB2826" s="290">
        <v>0</v>
      </c>
      <c r="AC2826" s="290">
        <v>0</v>
      </c>
      <c r="AD2826" s="290">
        <v>0</v>
      </c>
      <c r="AE2826" s="290">
        <v>0</v>
      </c>
      <c r="AF2826" s="290">
        <v>0</v>
      </c>
      <c r="AG2826" s="290">
        <v>0</v>
      </c>
      <c r="AH2826" s="290">
        <v>132492</v>
      </c>
      <c r="AI2826" s="290">
        <v>0</v>
      </c>
      <c r="AJ2826" s="290">
        <v>0</v>
      </c>
      <c r="AK2826" s="175"/>
      <c r="AL2826" s="175">
        <v>22933306.219999999</v>
      </c>
      <c r="AM2826" s="175">
        <v>22933306.219999999</v>
      </c>
      <c r="AN2826" s="175">
        <v>0</v>
      </c>
    </row>
    <row r="2827" spans="1:40" s="105" customFormat="1" ht="23.25" customHeight="1" x14ac:dyDescent="0.35">
      <c r="A2827" s="256">
        <v>2025</v>
      </c>
      <c r="B2827" s="184">
        <f t="shared" si="487"/>
        <v>211</v>
      </c>
      <c r="C2827" s="248" t="s">
        <v>226</v>
      </c>
      <c r="D2827" s="184">
        <v>31240</v>
      </c>
      <c r="E2827" s="287"/>
      <c r="F2827" s="287"/>
      <c r="G2827" s="287"/>
      <c r="H2827" s="288"/>
      <c r="I2827" s="288"/>
      <c r="J2827" s="288"/>
      <c r="K2827" s="289"/>
      <c r="L2827" s="289"/>
      <c r="M2827" s="289"/>
      <c r="N2827" s="289"/>
      <c r="O2827" s="289"/>
      <c r="P2827" s="289"/>
      <c r="Q2827" s="186">
        <f t="shared" si="493"/>
        <v>2446789.31</v>
      </c>
      <c r="R2827" s="186">
        <f t="shared" si="490"/>
        <v>2411416.31</v>
      </c>
      <c r="S2827" s="290">
        <v>0</v>
      </c>
      <c r="T2827" s="290">
        <v>1986499.31</v>
      </c>
      <c r="U2827" s="290">
        <v>0</v>
      </c>
      <c r="V2827" s="290">
        <v>0</v>
      </c>
      <c r="W2827" s="290">
        <v>0</v>
      </c>
      <c r="X2827" s="290">
        <v>424917</v>
      </c>
      <c r="Y2827" s="290">
        <v>0</v>
      </c>
      <c r="Z2827" s="290">
        <v>0</v>
      </c>
      <c r="AA2827" s="290">
        <v>0</v>
      </c>
      <c r="AB2827" s="290">
        <v>0</v>
      </c>
      <c r="AC2827" s="290">
        <v>0</v>
      </c>
      <c r="AD2827" s="290">
        <v>0</v>
      </c>
      <c r="AE2827" s="290">
        <v>0</v>
      </c>
      <c r="AF2827" s="290">
        <v>0</v>
      </c>
      <c r="AG2827" s="290">
        <v>0</v>
      </c>
      <c r="AH2827" s="290">
        <v>0</v>
      </c>
      <c r="AI2827" s="290">
        <v>0</v>
      </c>
      <c r="AJ2827" s="290">
        <v>35373</v>
      </c>
      <c r="AK2827" s="175"/>
      <c r="AL2827" s="175">
        <v>9333599.6099999994</v>
      </c>
      <c r="AM2827" s="175">
        <v>15070750.359999999</v>
      </c>
      <c r="AN2827" s="175">
        <v>5737150.75</v>
      </c>
    </row>
    <row r="2828" spans="1:40" s="105" customFormat="1" ht="23.25" customHeight="1" x14ac:dyDescent="0.35">
      <c r="A2828" s="256">
        <v>2025</v>
      </c>
      <c r="B2828" s="184">
        <f t="shared" si="487"/>
        <v>212</v>
      </c>
      <c r="C2828" s="248" t="s">
        <v>279</v>
      </c>
      <c r="D2828" s="184">
        <v>31621</v>
      </c>
      <c r="E2828" s="287"/>
      <c r="F2828" s="287"/>
      <c r="G2828" s="287"/>
      <c r="H2828" s="288"/>
      <c r="I2828" s="288"/>
      <c r="J2828" s="288"/>
      <c r="K2828" s="289"/>
      <c r="L2828" s="289"/>
      <c r="M2828" s="289"/>
      <c r="N2828" s="289"/>
      <c r="O2828" s="289"/>
      <c r="P2828" s="289"/>
      <c r="Q2828" s="186">
        <f t="shared" si="493"/>
        <v>1959325.5</v>
      </c>
      <c r="R2828" s="186">
        <f t="shared" si="490"/>
        <v>1909325.5</v>
      </c>
      <c r="S2828" s="290">
        <v>0</v>
      </c>
      <c r="T2828" s="290">
        <v>1909325.5</v>
      </c>
      <c r="U2828" s="290">
        <v>0</v>
      </c>
      <c r="V2828" s="290">
        <v>0</v>
      </c>
      <c r="W2828" s="290">
        <v>0</v>
      </c>
      <c r="X2828" s="290">
        <v>0</v>
      </c>
      <c r="Y2828" s="290">
        <v>0</v>
      </c>
      <c r="Z2828" s="290">
        <v>0</v>
      </c>
      <c r="AA2828" s="290">
        <v>0</v>
      </c>
      <c r="AB2828" s="290">
        <v>0</v>
      </c>
      <c r="AC2828" s="290">
        <v>0</v>
      </c>
      <c r="AD2828" s="290">
        <v>0</v>
      </c>
      <c r="AE2828" s="290">
        <v>0</v>
      </c>
      <c r="AF2828" s="290">
        <v>0</v>
      </c>
      <c r="AG2828" s="290">
        <v>0</v>
      </c>
      <c r="AH2828" s="290">
        <v>0</v>
      </c>
      <c r="AI2828" s="290">
        <v>0</v>
      </c>
      <c r="AJ2828" s="290">
        <v>50000</v>
      </c>
      <c r="AK2828" s="175"/>
      <c r="AL2828" s="175">
        <v>10317474.870000001</v>
      </c>
      <c r="AM2828" s="175">
        <v>15194266.140000001</v>
      </c>
      <c r="AN2828" s="175">
        <v>4876791.2699999996</v>
      </c>
    </row>
    <row r="2829" spans="1:40" s="105" customFormat="1" ht="23.25" customHeight="1" x14ac:dyDescent="0.35">
      <c r="A2829" s="256">
        <v>2025</v>
      </c>
      <c r="B2829" s="184">
        <f t="shared" si="487"/>
        <v>213</v>
      </c>
      <c r="C2829" s="248" t="s">
        <v>4758</v>
      </c>
      <c r="D2829" s="184">
        <v>30590</v>
      </c>
      <c r="E2829" s="287"/>
      <c r="F2829" s="287"/>
      <c r="G2829" s="287"/>
      <c r="H2829" s="288"/>
      <c r="I2829" s="288"/>
      <c r="J2829" s="288"/>
      <c r="K2829" s="289"/>
      <c r="L2829" s="289"/>
      <c r="M2829" s="289"/>
      <c r="N2829" s="289"/>
      <c r="O2829" s="289"/>
      <c r="P2829" s="289"/>
      <c r="Q2829" s="186">
        <f t="shared" si="493"/>
        <v>10545940.550000001</v>
      </c>
      <c r="R2829" s="186">
        <f t="shared" si="490"/>
        <v>10375578.550000001</v>
      </c>
      <c r="S2829" s="290">
        <v>0</v>
      </c>
      <c r="T2829" s="290">
        <v>0</v>
      </c>
      <c r="U2829" s="290">
        <v>0</v>
      </c>
      <c r="V2829" s="290">
        <v>0</v>
      </c>
      <c r="W2829" s="290">
        <v>0</v>
      </c>
      <c r="X2829" s="290">
        <v>0</v>
      </c>
      <c r="Y2829" s="290">
        <v>0</v>
      </c>
      <c r="Z2829" s="290">
        <v>0</v>
      </c>
      <c r="AA2829" s="290">
        <v>0</v>
      </c>
      <c r="AB2829" s="290">
        <v>0</v>
      </c>
      <c r="AC2829" s="290">
        <v>10375578.550000001</v>
      </c>
      <c r="AD2829" s="290">
        <v>0</v>
      </c>
      <c r="AE2829" s="290">
        <v>0</v>
      </c>
      <c r="AF2829" s="290">
        <v>0</v>
      </c>
      <c r="AG2829" s="290">
        <v>0</v>
      </c>
      <c r="AH2829" s="290">
        <v>0</v>
      </c>
      <c r="AI2829" s="290">
        <v>0</v>
      </c>
      <c r="AJ2829" s="290">
        <v>170362</v>
      </c>
      <c r="AK2829" s="175"/>
      <c r="AL2829" s="175">
        <v>29645779.199999996</v>
      </c>
      <c r="AM2829" s="175">
        <v>39071852.259999998</v>
      </c>
      <c r="AN2829" s="175">
        <v>9426073.0600000005</v>
      </c>
    </row>
    <row r="2830" spans="1:40" s="105" customFormat="1" ht="23.25" customHeight="1" x14ac:dyDescent="0.35">
      <c r="A2830" s="256">
        <v>2025</v>
      </c>
      <c r="B2830" s="184">
        <f t="shared" si="487"/>
        <v>214</v>
      </c>
      <c r="C2830" s="294" t="s">
        <v>4810</v>
      </c>
      <c r="D2830" s="184">
        <v>30733</v>
      </c>
      <c r="E2830" s="287"/>
      <c r="F2830" s="287"/>
      <c r="G2830" s="287"/>
      <c r="H2830" s="288"/>
      <c r="I2830" s="288"/>
      <c r="J2830" s="288"/>
      <c r="K2830" s="289"/>
      <c r="L2830" s="289"/>
      <c r="M2830" s="289"/>
      <c r="N2830" s="289"/>
      <c r="O2830" s="289"/>
      <c r="P2830" s="289"/>
      <c r="Q2830" s="186">
        <f t="shared" si="493"/>
        <v>106631</v>
      </c>
      <c r="R2830" s="186">
        <f t="shared" si="490"/>
        <v>106631</v>
      </c>
      <c r="S2830" s="290">
        <v>0</v>
      </c>
      <c r="T2830" s="290">
        <v>0</v>
      </c>
      <c r="U2830" s="290">
        <v>0</v>
      </c>
      <c r="V2830" s="290">
        <v>0</v>
      </c>
      <c r="W2830" s="290">
        <v>0</v>
      </c>
      <c r="X2830" s="290">
        <v>0</v>
      </c>
      <c r="Y2830" s="290">
        <v>0</v>
      </c>
      <c r="Z2830" s="290">
        <v>0</v>
      </c>
      <c r="AA2830" s="290">
        <v>0</v>
      </c>
      <c r="AB2830" s="290">
        <v>0</v>
      </c>
      <c r="AC2830" s="290">
        <v>0</v>
      </c>
      <c r="AD2830" s="290">
        <v>0</v>
      </c>
      <c r="AE2830" s="290">
        <v>0</v>
      </c>
      <c r="AF2830" s="290">
        <v>0</v>
      </c>
      <c r="AG2830" s="290">
        <v>0</v>
      </c>
      <c r="AH2830" s="290">
        <v>106631</v>
      </c>
      <c r="AI2830" s="290">
        <v>0</v>
      </c>
      <c r="AJ2830" s="290">
        <v>0</v>
      </c>
      <c r="AK2830" s="175"/>
      <c r="AL2830" s="175">
        <v>7885488.1299999999</v>
      </c>
      <c r="AM2830" s="175">
        <v>7885488.1299999999</v>
      </c>
      <c r="AN2830" s="175">
        <v>0</v>
      </c>
    </row>
    <row r="2831" spans="1:40" s="105" customFormat="1" ht="23.25" customHeight="1" x14ac:dyDescent="0.35">
      <c r="A2831" s="256">
        <v>2025</v>
      </c>
      <c r="B2831" s="184">
        <f t="shared" si="487"/>
        <v>215</v>
      </c>
      <c r="C2831" s="248" t="s">
        <v>4811</v>
      </c>
      <c r="D2831" s="184">
        <v>31095</v>
      </c>
      <c r="E2831" s="287"/>
      <c r="F2831" s="287"/>
      <c r="G2831" s="287"/>
      <c r="H2831" s="288"/>
      <c r="I2831" s="288"/>
      <c r="J2831" s="288"/>
      <c r="K2831" s="289"/>
      <c r="L2831" s="289"/>
      <c r="M2831" s="289"/>
      <c r="N2831" s="289"/>
      <c r="O2831" s="289"/>
      <c r="P2831" s="289"/>
      <c r="Q2831" s="186">
        <f t="shared" si="493"/>
        <v>111414</v>
      </c>
      <c r="R2831" s="186">
        <f t="shared" si="490"/>
        <v>111414</v>
      </c>
      <c r="S2831" s="290">
        <v>0</v>
      </c>
      <c r="T2831" s="290">
        <v>0</v>
      </c>
      <c r="U2831" s="290">
        <v>0</v>
      </c>
      <c r="V2831" s="290">
        <v>0</v>
      </c>
      <c r="W2831" s="290">
        <v>0</v>
      </c>
      <c r="X2831" s="290">
        <v>0</v>
      </c>
      <c r="Y2831" s="290">
        <v>0</v>
      </c>
      <c r="Z2831" s="290">
        <v>0</v>
      </c>
      <c r="AA2831" s="290">
        <v>0</v>
      </c>
      <c r="AB2831" s="290">
        <v>0</v>
      </c>
      <c r="AC2831" s="290">
        <v>0</v>
      </c>
      <c r="AD2831" s="290">
        <v>0</v>
      </c>
      <c r="AE2831" s="290">
        <v>0</v>
      </c>
      <c r="AF2831" s="290">
        <v>0</v>
      </c>
      <c r="AG2831" s="290">
        <v>0</v>
      </c>
      <c r="AH2831" s="290">
        <v>111414</v>
      </c>
      <c r="AI2831" s="290">
        <v>0</v>
      </c>
      <c r="AJ2831" s="290">
        <v>0</v>
      </c>
      <c r="AK2831" s="175"/>
      <c r="AL2831" s="175">
        <v>7277842.3200000003</v>
      </c>
      <c r="AM2831" s="175">
        <v>7277842.3200000003</v>
      </c>
      <c r="AN2831" s="175">
        <v>0</v>
      </c>
    </row>
    <row r="2832" spans="1:40" s="105" customFormat="1" ht="23.25" customHeight="1" x14ac:dyDescent="0.35">
      <c r="A2832" s="256">
        <v>2025</v>
      </c>
      <c r="B2832" s="184">
        <f t="shared" si="487"/>
        <v>216</v>
      </c>
      <c r="C2832" s="248" t="s">
        <v>4812</v>
      </c>
      <c r="D2832" s="184">
        <v>31113</v>
      </c>
      <c r="E2832" s="287"/>
      <c r="F2832" s="287"/>
      <c r="G2832" s="287"/>
      <c r="H2832" s="288"/>
      <c r="I2832" s="288"/>
      <c r="J2832" s="288"/>
      <c r="K2832" s="289"/>
      <c r="L2832" s="289"/>
      <c r="M2832" s="289"/>
      <c r="N2832" s="289"/>
      <c r="O2832" s="289"/>
      <c r="P2832" s="289"/>
      <c r="Q2832" s="186">
        <f t="shared" si="493"/>
        <v>148774</v>
      </c>
      <c r="R2832" s="186">
        <f t="shared" si="490"/>
        <v>148774</v>
      </c>
      <c r="S2832" s="290">
        <v>0</v>
      </c>
      <c r="T2832" s="290">
        <v>0</v>
      </c>
      <c r="U2832" s="290">
        <v>0</v>
      </c>
      <c r="V2832" s="290">
        <v>0</v>
      </c>
      <c r="W2832" s="290">
        <v>0</v>
      </c>
      <c r="X2832" s="290">
        <v>0</v>
      </c>
      <c r="Y2832" s="290">
        <v>0</v>
      </c>
      <c r="Z2832" s="290">
        <v>0</v>
      </c>
      <c r="AA2832" s="290">
        <v>0</v>
      </c>
      <c r="AB2832" s="290">
        <v>0</v>
      </c>
      <c r="AC2832" s="290">
        <v>0</v>
      </c>
      <c r="AD2832" s="290">
        <v>0</v>
      </c>
      <c r="AE2832" s="290">
        <v>0</v>
      </c>
      <c r="AF2832" s="290">
        <v>0</v>
      </c>
      <c r="AG2832" s="290">
        <v>0</v>
      </c>
      <c r="AH2832" s="290">
        <v>148774</v>
      </c>
      <c r="AI2832" s="290">
        <v>0</v>
      </c>
      <c r="AJ2832" s="290">
        <v>0</v>
      </c>
      <c r="AK2832" s="175"/>
      <c r="AL2832" s="175">
        <v>22650627.350000001</v>
      </c>
      <c r="AM2832" s="175">
        <v>22650627.350000001</v>
      </c>
      <c r="AN2832" s="175">
        <v>0</v>
      </c>
    </row>
    <row r="2833" spans="1:40" s="105" customFormat="1" ht="23.25" customHeight="1" x14ac:dyDescent="0.35">
      <c r="A2833" s="256">
        <v>2025</v>
      </c>
      <c r="B2833" s="184">
        <f t="shared" si="487"/>
        <v>217</v>
      </c>
      <c r="C2833" s="248" t="s">
        <v>4813</v>
      </c>
      <c r="D2833" s="184">
        <v>31820</v>
      </c>
      <c r="E2833" s="287"/>
      <c r="F2833" s="287"/>
      <c r="G2833" s="287"/>
      <c r="H2833" s="288"/>
      <c r="I2833" s="288"/>
      <c r="J2833" s="288"/>
      <c r="K2833" s="289"/>
      <c r="L2833" s="289"/>
      <c r="M2833" s="289"/>
      <c r="N2833" s="289"/>
      <c r="O2833" s="289"/>
      <c r="P2833" s="289"/>
      <c r="Q2833" s="186">
        <f t="shared" si="493"/>
        <v>130673</v>
      </c>
      <c r="R2833" s="186">
        <f t="shared" si="490"/>
        <v>130673</v>
      </c>
      <c r="S2833" s="290">
        <v>0</v>
      </c>
      <c r="T2833" s="290">
        <v>0</v>
      </c>
      <c r="U2833" s="290">
        <v>0</v>
      </c>
      <c r="V2833" s="290">
        <v>0</v>
      </c>
      <c r="W2833" s="290">
        <v>0</v>
      </c>
      <c r="X2833" s="290">
        <v>0</v>
      </c>
      <c r="Y2833" s="290">
        <v>0</v>
      </c>
      <c r="Z2833" s="290">
        <v>0</v>
      </c>
      <c r="AA2833" s="290">
        <v>0</v>
      </c>
      <c r="AB2833" s="290">
        <v>0</v>
      </c>
      <c r="AC2833" s="290">
        <v>0</v>
      </c>
      <c r="AD2833" s="290">
        <v>0</v>
      </c>
      <c r="AE2833" s="290">
        <v>0</v>
      </c>
      <c r="AF2833" s="290">
        <v>0</v>
      </c>
      <c r="AG2833" s="290">
        <v>0</v>
      </c>
      <c r="AH2833" s="290">
        <v>130673</v>
      </c>
      <c r="AI2833" s="290">
        <v>0</v>
      </c>
      <c r="AJ2833" s="290">
        <v>0</v>
      </c>
      <c r="AK2833" s="175"/>
      <c r="AL2833" s="175">
        <v>25261716.23</v>
      </c>
      <c r="AM2833" s="175">
        <v>25261716.23</v>
      </c>
      <c r="AN2833" s="175">
        <v>0</v>
      </c>
    </row>
    <row r="2834" spans="1:40" s="105" customFormat="1" ht="23.25" customHeight="1" x14ac:dyDescent="0.35">
      <c r="A2834" s="256">
        <v>2025</v>
      </c>
      <c r="B2834" s="184">
        <f t="shared" si="487"/>
        <v>218</v>
      </c>
      <c r="C2834" s="248" t="s">
        <v>4814</v>
      </c>
      <c r="D2834" s="184">
        <v>31836</v>
      </c>
      <c r="E2834" s="287"/>
      <c r="F2834" s="287"/>
      <c r="G2834" s="287"/>
      <c r="H2834" s="288"/>
      <c r="I2834" s="288"/>
      <c r="J2834" s="288"/>
      <c r="K2834" s="289"/>
      <c r="L2834" s="289"/>
      <c r="M2834" s="289"/>
      <c r="N2834" s="289"/>
      <c r="O2834" s="289"/>
      <c r="P2834" s="289"/>
      <c r="Q2834" s="186">
        <f t="shared" ref="Q2834:Q2835" si="494">SUM(S2834:AJ2834)</f>
        <v>60242</v>
      </c>
      <c r="R2834" s="186">
        <f t="shared" si="490"/>
        <v>60242</v>
      </c>
      <c r="S2834" s="290">
        <v>0</v>
      </c>
      <c r="T2834" s="290">
        <v>0</v>
      </c>
      <c r="U2834" s="290">
        <v>0</v>
      </c>
      <c r="V2834" s="290">
        <v>0</v>
      </c>
      <c r="W2834" s="290">
        <v>0</v>
      </c>
      <c r="X2834" s="290">
        <v>0</v>
      </c>
      <c r="Y2834" s="290">
        <v>0</v>
      </c>
      <c r="Z2834" s="290">
        <v>0</v>
      </c>
      <c r="AA2834" s="290">
        <v>0</v>
      </c>
      <c r="AB2834" s="290">
        <v>0</v>
      </c>
      <c r="AC2834" s="290">
        <v>0</v>
      </c>
      <c r="AD2834" s="290">
        <v>0</v>
      </c>
      <c r="AE2834" s="290">
        <v>0</v>
      </c>
      <c r="AF2834" s="290">
        <v>0</v>
      </c>
      <c r="AG2834" s="290">
        <v>0</v>
      </c>
      <c r="AH2834" s="290">
        <v>60242</v>
      </c>
      <c r="AI2834" s="290">
        <v>0</v>
      </c>
      <c r="AJ2834" s="290">
        <v>0</v>
      </c>
      <c r="AK2834" s="175"/>
      <c r="AL2834" s="175">
        <v>17804787.16</v>
      </c>
      <c r="AM2834" s="175">
        <v>17804787.16</v>
      </c>
      <c r="AN2834" s="175">
        <v>0</v>
      </c>
    </row>
    <row r="2835" spans="1:40" s="105" customFormat="1" ht="22.95" customHeight="1" x14ac:dyDescent="0.35">
      <c r="A2835" s="256">
        <v>2025</v>
      </c>
      <c r="B2835" s="184">
        <f t="shared" si="487"/>
        <v>219</v>
      </c>
      <c r="C2835" s="248" t="s">
        <v>4815</v>
      </c>
      <c r="D2835" s="184">
        <v>30749</v>
      </c>
      <c r="E2835" s="287"/>
      <c r="F2835" s="287"/>
      <c r="G2835" s="287"/>
      <c r="H2835" s="288"/>
      <c r="I2835" s="288"/>
      <c r="J2835" s="288"/>
      <c r="K2835" s="289"/>
      <c r="L2835" s="289"/>
      <c r="M2835" s="289"/>
      <c r="N2835" s="289"/>
      <c r="O2835" s="289"/>
      <c r="P2835" s="289"/>
      <c r="Q2835" s="186">
        <f t="shared" si="494"/>
        <v>296774</v>
      </c>
      <c r="R2835" s="186">
        <f t="shared" si="490"/>
        <v>296774</v>
      </c>
      <c r="S2835" s="290">
        <v>0</v>
      </c>
      <c r="T2835" s="290">
        <v>0</v>
      </c>
      <c r="U2835" s="290">
        <v>0</v>
      </c>
      <c r="V2835" s="290">
        <v>0</v>
      </c>
      <c r="W2835" s="290">
        <v>0</v>
      </c>
      <c r="X2835" s="290">
        <v>0</v>
      </c>
      <c r="Y2835" s="290">
        <v>0</v>
      </c>
      <c r="Z2835" s="290">
        <v>0</v>
      </c>
      <c r="AA2835" s="290">
        <v>0</v>
      </c>
      <c r="AB2835" s="290">
        <v>0</v>
      </c>
      <c r="AC2835" s="290">
        <v>0</v>
      </c>
      <c r="AD2835" s="290">
        <v>0</v>
      </c>
      <c r="AE2835" s="290">
        <v>0</v>
      </c>
      <c r="AF2835" s="290">
        <v>0</v>
      </c>
      <c r="AG2835" s="290">
        <v>0</v>
      </c>
      <c r="AH2835" s="290">
        <v>296774</v>
      </c>
      <c r="AI2835" s="290">
        <v>0</v>
      </c>
      <c r="AJ2835" s="290">
        <v>0</v>
      </c>
      <c r="AK2835" s="175"/>
      <c r="AL2835" s="175">
        <v>31866198.830000002</v>
      </c>
      <c r="AM2835" s="175">
        <v>40124385.920000002</v>
      </c>
      <c r="AN2835" s="175">
        <v>8258187.0900000008</v>
      </c>
    </row>
    <row r="2836" spans="1:40" s="7" customFormat="1" ht="22.95" customHeight="1" x14ac:dyDescent="0.35">
      <c r="A2836" s="256">
        <v>2025</v>
      </c>
      <c r="B2836" s="184">
        <f t="shared" si="487"/>
        <v>220</v>
      </c>
      <c r="C2836" s="294" t="s">
        <v>242</v>
      </c>
      <c r="D2836" s="184">
        <v>31454</v>
      </c>
      <c r="E2836" s="287"/>
      <c r="F2836" s="287"/>
      <c r="G2836" s="287"/>
      <c r="H2836" s="288"/>
      <c r="I2836" s="288"/>
      <c r="J2836" s="288"/>
      <c r="K2836" s="289"/>
      <c r="L2836" s="289"/>
      <c r="M2836" s="289"/>
      <c r="N2836" s="289"/>
      <c r="O2836" s="289"/>
      <c r="P2836" s="289"/>
      <c r="Q2836" s="186">
        <f t="shared" ref="Q2836:Q2837" si="495">SUM(S2836:AJ2836)</f>
        <v>382427.64</v>
      </c>
      <c r="R2836" s="186">
        <f t="shared" si="490"/>
        <v>376776</v>
      </c>
      <c r="S2836" s="290">
        <v>0</v>
      </c>
      <c r="T2836" s="290">
        <v>0</v>
      </c>
      <c r="U2836" s="290">
        <v>0</v>
      </c>
      <c r="V2836" s="290">
        <v>0</v>
      </c>
      <c r="W2836" s="290">
        <v>0</v>
      </c>
      <c r="X2836" s="290">
        <v>376776</v>
      </c>
      <c r="Y2836" s="290">
        <v>0</v>
      </c>
      <c r="Z2836" s="290">
        <v>0</v>
      </c>
      <c r="AA2836" s="290">
        <v>0</v>
      </c>
      <c r="AB2836" s="290">
        <v>0</v>
      </c>
      <c r="AC2836" s="290">
        <v>0</v>
      </c>
      <c r="AD2836" s="290">
        <v>0</v>
      </c>
      <c r="AE2836" s="290">
        <v>0</v>
      </c>
      <c r="AF2836" s="290">
        <v>0</v>
      </c>
      <c r="AG2836" s="290">
        <v>0</v>
      </c>
      <c r="AH2836" s="290">
        <v>0</v>
      </c>
      <c r="AI2836" s="290">
        <v>0</v>
      </c>
      <c r="AJ2836" s="290">
        <v>5651.64</v>
      </c>
      <c r="AK2836" s="175"/>
      <c r="AL2836" s="175">
        <v>8398241.1699999981</v>
      </c>
      <c r="AM2836" s="175">
        <v>14293440.529999999</v>
      </c>
      <c r="AN2836" s="175">
        <v>5895199.3600000003</v>
      </c>
    </row>
    <row r="2837" spans="1:40" s="105" customFormat="1" ht="22.95" customHeight="1" x14ac:dyDescent="0.35">
      <c r="A2837" s="256">
        <v>2025</v>
      </c>
      <c r="B2837" s="184">
        <f t="shared" si="487"/>
        <v>221</v>
      </c>
      <c r="C2837" s="294" t="s">
        <v>243</v>
      </c>
      <c r="D2837" s="184">
        <v>31458</v>
      </c>
      <c r="E2837" s="287"/>
      <c r="F2837" s="287"/>
      <c r="G2837" s="287"/>
      <c r="H2837" s="288"/>
      <c r="I2837" s="288"/>
      <c r="J2837" s="288"/>
      <c r="K2837" s="289"/>
      <c r="L2837" s="289"/>
      <c r="M2837" s="289"/>
      <c r="N2837" s="289"/>
      <c r="O2837" s="289"/>
      <c r="P2837" s="289"/>
      <c r="Q2837" s="186">
        <f t="shared" si="495"/>
        <v>2464670.48</v>
      </c>
      <c r="R2837" s="186">
        <f t="shared" si="490"/>
        <v>2455551.5299999998</v>
      </c>
      <c r="S2837" s="290">
        <v>0</v>
      </c>
      <c r="T2837" s="290">
        <v>2012769.43</v>
      </c>
      <c r="U2837" s="290">
        <v>0</v>
      </c>
      <c r="V2837" s="290">
        <v>0</v>
      </c>
      <c r="W2837" s="290">
        <v>0</v>
      </c>
      <c r="X2837" s="290">
        <v>442782.1</v>
      </c>
      <c r="Y2837" s="290">
        <v>0</v>
      </c>
      <c r="Z2837" s="290">
        <v>0</v>
      </c>
      <c r="AA2837" s="290">
        <v>0</v>
      </c>
      <c r="AB2837" s="290">
        <v>0</v>
      </c>
      <c r="AC2837" s="290">
        <v>0</v>
      </c>
      <c r="AD2837" s="290">
        <v>0</v>
      </c>
      <c r="AE2837" s="290">
        <v>0</v>
      </c>
      <c r="AF2837" s="290">
        <v>0</v>
      </c>
      <c r="AG2837" s="290">
        <v>0</v>
      </c>
      <c r="AH2837" s="290">
        <v>0</v>
      </c>
      <c r="AI2837" s="290">
        <v>0</v>
      </c>
      <c r="AJ2837" s="290">
        <v>9118.9500000000007</v>
      </c>
      <c r="AK2837" s="175"/>
      <c r="AL2837" s="175">
        <v>11054853.539999999</v>
      </c>
      <c r="AM2837" s="175">
        <v>18291244.309999999</v>
      </c>
      <c r="AN2837" s="175">
        <v>7236390.7699999996</v>
      </c>
    </row>
    <row r="2838" spans="1:40" s="7" customFormat="1" ht="22.95" customHeight="1" x14ac:dyDescent="0.35">
      <c r="A2838" s="256">
        <v>2025</v>
      </c>
      <c r="B2838" s="184">
        <f t="shared" si="487"/>
        <v>222</v>
      </c>
      <c r="C2838" s="294" t="s">
        <v>311</v>
      </c>
      <c r="D2838" s="184">
        <v>31804</v>
      </c>
      <c r="E2838" s="287"/>
      <c r="F2838" s="287"/>
      <c r="G2838" s="287"/>
      <c r="H2838" s="288"/>
      <c r="I2838" s="288"/>
      <c r="J2838" s="288"/>
      <c r="K2838" s="289"/>
      <c r="L2838" s="289"/>
      <c r="M2838" s="289"/>
      <c r="N2838" s="289"/>
      <c r="O2838" s="289"/>
      <c r="P2838" s="289"/>
      <c r="Q2838" s="186">
        <f t="shared" ref="Q2838:Q2851" si="496">SUM(S2838:AJ2838)</f>
        <v>1608019.9300000002</v>
      </c>
      <c r="R2838" s="186">
        <f t="shared" si="490"/>
        <v>1584256.09</v>
      </c>
      <c r="S2838" s="290">
        <v>0</v>
      </c>
      <c r="T2838" s="290">
        <v>0</v>
      </c>
      <c r="U2838" s="290">
        <v>0</v>
      </c>
      <c r="V2838" s="290">
        <v>0</v>
      </c>
      <c r="W2838" s="290">
        <v>1584256.09</v>
      </c>
      <c r="X2838" s="290">
        <v>0</v>
      </c>
      <c r="Y2838" s="290">
        <v>0</v>
      </c>
      <c r="Z2838" s="290">
        <v>0</v>
      </c>
      <c r="AA2838" s="290">
        <v>0</v>
      </c>
      <c r="AB2838" s="290">
        <v>0</v>
      </c>
      <c r="AC2838" s="290">
        <v>0</v>
      </c>
      <c r="AD2838" s="290">
        <v>0</v>
      </c>
      <c r="AE2838" s="290">
        <v>0</v>
      </c>
      <c r="AF2838" s="290">
        <v>0</v>
      </c>
      <c r="AG2838" s="290">
        <v>0</v>
      </c>
      <c r="AH2838" s="290">
        <v>0</v>
      </c>
      <c r="AI2838" s="290">
        <v>0</v>
      </c>
      <c r="AJ2838" s="290">
        <v>23763.84</v>
      </c>
      <c r="AK2838" s="175"/>
      <c r="AL2838" s="175">
        <v>9457939.0899999999</v>
      </c>
      <c r="AM2838" s="175">
        <v>18065328.59</v>
      </c>
      <c r="AN2838" s="175">
        <v>8607389.5</v>
      </c>
    </row>
    <row r="2839" spans="1:40" s="105" customFormat="1" ht="22.95" customHeight="1" x14ac:dyDescent="0.35">
      <c r="A2839" s="256">
        <v>2025</v>
      </c>
      <c r="B2839" s="184">
        <f t="shared" si="487"/>
        <v>223</v>
      </c>
      <c r="C2839" s="248" t="s">
        <v>296</v>
      </c>
      <c r="D2839" s="184">
        <v>31760</v>
      </c>
      <c r="E2839" s="287"/>
      <c r="F2839" s="287"/>
      <c r="G2839" s="287"/>
      <c r="H2839" s="288"/>
      <c r="I2839" s="288"/>
      <c r="J2839" s="288"/>
      <c r="K2839" s="289"/>
      <c r="L2839" s="289"/>
      <c r="M2839" s="289"/>
      <c r="N2839" s="289"/>
      <c r="O2839" s="289"/>
      <c r="P2839" s="289"/>
      <c r="Q2839" s="186">
        <f t="shared" si="496"/>
        <v>523917.38</v>
      </c>
      <c r="R2839" s="186">
        <f t="shared" si="490"/>
        <v>516117.38</v>
      </c>
      <c r="S2839" s="290">
        <v>0</v>
      </c>
      <c r="T2839" s="290">
        <v>0</v>
      </c>
      <c r="U2839" s="290">
        <v>0</v>
      </c>
      <c r="V2839" s="290">
        <v>0</v>
      </c>
      <c r="W2839" s="290">
        <v>0</v>
      </c>
      <c r="X2839" s="290">
        <v>516117.38</v>
      </c>
      <c r="Y2839" s="290">
        <v>0</v>
      </c>
      <c r="Z2839" s="290">
        <v>0</v>
      </c>
      <c r="AA2839" s="290">
        <v>0</v>
      </c>
      <c r="AB2839" s="290">
        <v>0</v>
      </c>
      <c r="AC2839" s="290">
        <v>0</v>
      </c>
      <c r="AD2839" s="290">
        <v>0</v>
      </c>
      <c r="AE2839" s="290">
        <v>0</v>
      </c>
      <c r="AF2839" s="290">
        <v>0</v>
      </c>
      <c r="AG2839" s="290">
        <v>0</v>
      </c>
      <c r="AH2839" s="290">
        <v>0</v>
      </c>
      <c r="AI2839" s="290">
        <v>0</v>
      </c>
      <c r="AJ2839" s="290">
        <v>7800</v>
      </c>
      <c r="AK2839" s="175"/>
      <c r="AL2839" s="175">
        <v>10899122.449999999</v>
      </c>
      <c r="AM2839" s="175">
        <v>18132876.25</v>
      </c>
      <c r="AN2839" s="175">
        <v>7233753.7999999998</v>
      </c>
    </row>
    <row r="2840" spans="1:40" s="105" customFormat="1" ht="22.95" customHeight="1" x14ac:dyDescent="0.35">
      <c r="A2840" s="256">
        <v>2025</v>
      </c>
      <c r="B2840" s="184">
        <f t="shared" si="487"/>
        <v>224</v>
      </c>
      <c r="C2840" s="248" t="s">
        <v>4818</v>
      </c>
      <c r="D2840" s="184">
        <v>31348</v>
      </c>
      <c r="E2840" s="287"/>
      <c r="F2840" s="287"/>
      <c r="G2840" s="287"/>
      <c r="H2840" s="288"/>
      <c r="I2840" s="288"/>
      <c r="J2840" s="288"/>
      <c r="K2840" s="289"/>
      <c r="L2840" s="289"/>
      <c r="M2840" s="289"/>
      <c r="N2840" s="289"/>
      <c r="O2840" s="289"/>
      <c r="P2840" s="289"/>
      <c r="Q2840" s="186">
        <f t="shared" si="496"/>
        <v>798869</v>
      </c>
      <c r="R2840" s="186">
        <f t="shared" si="490"/>
        <v>788481</v>
      </c>
      <c r="S2840" s="290">
        <v>0</v>
      </c>
      <c r="T2840" s="290">
        <v>0</v>
      </c>
      <c r="U2840" s="290">
        <v>0</v>
      </c>
      <c r="V2840" s="290">
        <v>0</v>
      </c>
      <c r="W2840" s="290">
        <v>0</v>
      </c>
      <c r="X2840" s="290">
        <v>692536</v>
      </c>
      <c r="Y2840" s="290">
        <v>0</v>
      </c>
      <c r="Z2840" s="290">
        <v>0</v>
      </c>
      <c r="AA2840" s="290">
        <v>0</v>
      </c>
      <c r="AB2840" s="290">
        <v>0</v>
      </c>
      <c r="AC2840" s="290">
        <v>0</v>
      </c>
      <c r="AD2840" s="290">
        <v>0</v>
      </c>
      <c r="AE2840" s="290">
        <v>0</v>
      </c>
      <c r="AF2840" s="290">
        <v>0</v>
      </c>
      <c r="AG2840" s="290">
        <v>95945</v>
      </c>
      <c r="AH2840" s="290">
        <v>0</v>
      </c>
      <c r="AI2840" s="290">
        <v>0</v>
      </c>
      <c r="AJ2840" s="290">
        <v>10388</v>
      </c>
      <c r="AK2840" s="175"/>
      <c r="AL2840" s="175">
        <v>10734515.84</v>
      </c>
      <c r="AM2840" s="175">
        <v>18034392.640000001</v>
      </c>
      <c r="AN2840" s="175">
        <v>7299876.7999999998</v>
      </c>
    </row>
    <row r="2841" spans="1:40" s="105" customFormat="1" ht="22.95" customHeight="1" x14ac:dyDescent="0.35">
      <c r="A2841" s="256">
        <v>2025</v>
      </c>
      <c r="B2841" s="184">
        <f t="shared" si="487"/>
        <v>225</v>
      </c>
      <c r="C2841" s="248" t="s">
        <v>4817</v>
      </c>
      <c r="D2841" s="184">
        <v>31349</v>
      </c>
      <c r="E2841" s="287"/>
      <c r="F2841" s="287"/>
      <c r="G2841" s="287"/>
      <c r="H2841" s="288"/>
      <c r="I2841" s="288"/>
      <c r="J2841" s="288"/>
      <c r="K2841" s="289"/>
      <c r="L2841" s="289"/>
      <c r="M2841" s="289"/>
      <c r="N2841" s="289"/>
      <c r="O2841" s="289"/>
      <c r="P2841" s="289"/>
      <c r="Q2841" s="186">
        <f t="shared" si="496"/>
        <v>123684</v>
      </c>
      <c r="R2841" s="186">
        <f t="shared" si="490"/>
        <v>123684</v>
      </c>
      <c r="S2841" s="290">
        <v>0</v>
      </c>
      <c r="T2841" s="290">
        <v>0</v>
      </c>
      <c r="U2841" s="290">
        <v>0</v>
      </c>
      <c r="V2841" s="290">
        <v>0</v>
      </c>
      <c r="W2841" s="290">
        <v>0</v>
      </c>
      <c r="X2841" s="290">
        <v>0</v>
      </c>
      <c r="Y2841" s="290">
        <v>0</v>
      </c>
      <c r="Z2841" s="290">
        <v>0</v>
      </c>
      <c r="AA2841" s="290">
        <v>0</v>
      </c>
      <c r="AB2841" s="290">
        <v>0</v>
      </c>
      <c r="AC2841" s="290">
        <v>0</v>
      </c>
      <c r="AD2841" s="290">
        <v>0</v>
      </c>
      <c r="AE2841" s="290">
        <v>0</v>
      </c>
      <c r="AF2841" s="290">
        <v>0</v>
      </c>
      <c r="AG2841" s="290">
        <v>123684</v>
      </c>
      <c r="AH2841" s="290">
        <v>0</v>
      </c>
      <c r="AI2841" s="290">
        <v>0</v>
      </c>
      <c r="AJ2841" s="290">
        <v>0</v>
      </c>
      <c r="AK2841" s="175"/>
      <c r="AL2841" s="175">
        <v>10905126.380000001</v>
      </c>
      <c r="AM2841" s="175">
        <v>18197585.690000001</v>
      </c>
      <c r="AN2841" s="175">
        <v>7292459.3100000005</v>
      </c>
    </row>
    <row r="2842" spans="1:40" s="105" customFormat="1" ht="22.95" customHeight="1" x14ac:dyDescent="0.35">
      <c r="A2842" s="256">
        <v>2025</v>
      </c>
      <c r="B2842" s="184">
        <f t="shared" si="487"/>
        <v>226</v>
      </c>
      <c r="C2842" s="248" t="s">
        <v>309</v>
      </c>
      <c r="D2842" s="184">
        <v>31802</v>
      </c>
      <c r="E2842" s="287"/>
      <c r="F2842" s="287"/>
      <c r="G2842" s="287"/>
      <c r="H2842" s="288"/>
      <c r="I2842" s="288"/>
      <c r="J2842" s="288"/>
      <c r="K2842" s="289"/>
      <c r="L2842" s="289"/>
      <c r="M2842" s="289"/>
      <c r="N2842" s="289"/>
      <c r="O2842" s="289"/>
      <c r="P2842" s="289"/>
      <c r="Q2842" s="186">
        <f t="shared" si="496"/>
        <v>139788</v>
      </c>
      <c r="R2842" s="186">
        <f t="shared" si="490"/>
        <v>139788</v>
      </c>
      <c r="S2842" s="290">
        <v>0</v>
      </c>
      <c r="T2842" s="290">
        <v>0</v>
      </c>
      <c r="U2842" s="290">
        <v>0</v>
      </c>
      <c r="V2842" s="290">
        <v>0</v>
      </c>
      <c r="W2842" s="290">
        <v>0</v>
      </c>
      <c r="X2842" s="290">
        <v>0</v>
      </c>
      <c r="Y2842" s="290">
        <v>0</v>
      </c>
      <c r="Z2842" s="290">
        <v>0</v>
      </c>
      <c r="AA2842" s="290">
        <v>0</v>
      </c>
      <c r="AB2842" s="290">
        <v>0</v>
      </c>
      <c r="AC2842" s="290">
        <v>0</v>
      </c>
      <c r="AD2842" s="290">
        <v>0</v>
      </c>
      <c r="AE2842" s="290">
        <v>0</v>
      </c>
      <c r="AF2842" s="290">
        <v>0</v>
      </c>
      <c r="AG2842" s="290">
        <v>139788</v>
      </c>
      <c r="AH2842" s="290">
        <v>0</v>
      </c>
      <c r="AI2842" s="290">
        <v>0</v>
      </c>
      <c r="AJ2842" s="290">
        <v>0</v>
      </c>
      <c r="AK2842" s="175"/>
      <c r="AL2842" s="175">
        <v>10060704.619999997</v>
      </c>
      <c r="AM2842" s="175">
        <v>18076681.149999999</v>
      </c>
      <c r="AN2842" s="175">
        <v>8015976.5300000003</v>
      </c>
    </row>
    <row r="2843" spans="1:40" s="105" customFormat="1" ht="22.95" customHeight="1" x14ac:dyDescent="0.35">
      <c r="A2843" s="256">
        <v>2025</v>
      </c>
      <c r="B2843" s="184">
        <f t="shared" si="487"/>
        <v>227</v>
      </c>
      <c r="C2843" s="248" t="s">
        <v>4816</v>
      </c>
      <c r="D2843" s="184">
        <v>31557</v>
      </c>
      <c r="E2843" s="287"/>
      <c r="F2843" s="287"/>
      <c r="G2843" s="287"/>
      <c r="H2843" s="288"/>
      <c r="I2843" s="288"/>
      <c r="J2843" s="288"/>
      <c r="K2843" s="289"/>
      <c r="L2843" s="289"/>
      <c r="M2843" s="289"/>
      <c r="N2843" s="289"/>
      <c r="O2843" s="289"/>
      <c r="P2843" s="289"/>
      <c r="Q2843" s="186">
        <f t="shared" si="496"/>
        <v>135604</v>
      </c>
      <c r="R2843" s="186">
        <f t="shared" si="490"/>
        <v>135604</v>
      </c>
      <c r="S2843" s="290">
        <v>0</v>
      </c>
      <c r="T2843" s="290">
        <v>0</v>
      </c>
      <c r="U2843" s="290">
        <v>0</v>
      </c>
      <c r="V2843" s="290">
        <v>0</v>
      </c>
      <c r="W2843" s="290">
        <v>0</v>
      </c>
      <c r="X2843" s="290">
        <v>0</v>
      </c>
      <c r="Y2843" s="290">
        <v>0</v>
      </c>
      <c r="Z2843" s="290">
        <v>0</v>
      </c>
      <c r="AA2843" s="290">
        <v>0</v>
      </c>
      <c r="AB2843" s="290">
        <v>0</v>
      </c>
      <c r="AC2843" s="290">
        <v>0</v>
      </c>
      <c r="AD2843" s="290">
        <v>0</v>
      </c>
      <c r="AE2843" s="290">
        <v>0</v>
      </c>
      <c r="AF2843" s="290">
        <v>0</v>
      </c>
      <c r="AG2843" s="290">
        <v>135604</v>
      </c>
      <c r="AH2843" s="290">
        <v>0</v>
      </c>
      <c r="AI2843" s="290">
        <v>0</v>
      </c>
      <c r="AJ2843" s="290">
        <v>0</v>
      </c>
      <c r="AK2843" s="175"/>
      <c r="AL2843" s="175">
        <v>11303850.91</v>
      </c>
      <c r="AM2843" s="175">
        <v>18580167.16</v>
      </c>
      <c r="AN2843" s="175">
        <v>7276316.2499999991</v>
      </c>
    </row>
    <row r="2844" spans="1:40" s="105" customFormat="1" ht="22.95" customHeight="1" x14ac:dyDescent="0.35">
      <c r="A2844" s="256">
        <v>2025</v>
      </c>
      <c r="B2844" s="184">
        <f t="shared" si="487"/>
        <v>228</v>
      </c>
      <c r="C2844" s="248" t="s">
        <v>261</v>
      </c>
      <c r="D2844" s="184">
        <v>31559</v>
      </c>
      <c r="E2844" s="287"/>
      <c r="F2844" s="287"/>
      <c r="G2844" s="287"/>
      <c r="H2844" s="288"/>
      <c r="I2844" s="288"/>
      <c r="J2844" s="288"/>
      <c r="K2844" s="289"/>
      <c r="L2844" s="289"/>
      <c r="M2844" s="289"/>
      <c r="N2844" s="289"/>
      <c r="O2844" s="289"/>
      <c r="P2844" s="289"/>
      <c r="Q2844" s="186">
        <f t="shared" si="496"/>
        <v>131036</v>
      </c>
      <c r="R2844" s="186">
        <f t="shared" si="490"/>
        <v>131036</v>
      </c>
      <c r="S2844" s="290">
        <v>0</v>
      </c>
      <c r="T2844" s="290">
        <v>0</v>
      </c>
      <c r="U2844" s="290">
        <v>0</v>
      </c>
      <c r="V2844" s="290">
        <v>0</v>
      </c>
      <c r="W2844" s="290">
        <v>0</v>
      </c>
      <c r="X2844" s="290">
        <v>0</v>
      </c>
      <c r="Y2844" s="290">
        <v>0</v>
      </c>
      <c r="Z2844" s="290">
        <v>0</v>
      </c>
      <c r="AA2844" s="290">
        <v>0</v>
      </c>
      <c r="AB2844" s="290">
        <v>0</v>
      </c>
      <c r="AC2844" s="290">
        <v>0</v>
      </c>
      <c r="AD2844" s="290">
        <v>0</v>
      </c>
      <c r="AE2844" s="290">
        <v>0</v>
      </c>
      <c r="AF2844" s="290">
        <v>0</v>
      </c>
      <c r="AG2844" s="290">
        <v>131036</v>
      </c>
      <c r="AH2844" s="290">
        <v>0</v>
      </c>
      <c r="AI2844" s="290">
        <v>0</v>
      </c>
      <c r="AJ2844" s="290">
        <v>0</v>
      </c>
      <c r="AK2844" s="175"/>
      <c r="AL2844" s="175">
        <v>9903852.5300000012</v>
      </c>
      <c r="AM2844" s="175">
        <v>17963155.550000001</v>
      </c>
      <c r="AN2844" s="175">
        <v>8059303.0199999996</v>
      </c>
    </row>
    <row r="2845" spans="1:40" s="105" customFormat="1" ht="22.95" customHeight="1" x14ac:dyDescent="0.35">
      <c r="A2845" s="256">
        <v>2025</v>
      </c>
      <c r="B2845" s="184">
        <f t="shared" si="487"/>
        <v>229</v>
      </c>
      <c r="C2845" s="248" t="s">
        <v>265</v>
      </c>
      <c r="D2845" s="184">
        <v>31565</v>
      </c>
      <c r="E2845" s="287"/>
      <c r="F2845" s="287"/>
      <c r="G2845" s="287"/>
      <c r="H2845" s="288"/>
      <c r="I2845" s="288"/>
      <c r="J2845" s="288"/>
      <c r="K2845" s="289"/>
      <c r="L2845" s="289"/>
      <c r="M2845" s="289"/>
      <c r="N2845" s="289"/>
      <c r="O2845" s="289"/>
      <c r="P2845" s="289"/>
      <c r="Q2845" s="186">
        <f t="shared" si="496"/>
        <v>137625</v>
      </c>
      <c r="R2845" s="186">
        <f t="shared" si="490"/>
        <v>137625</v>
      </c>
      <c r="S2845" s="290">
        <v>0</v>
      </c>
      <c r="T2845" s="290">
        <v>0</v>
      </c>
      <c r="U2845" s="290">
        <v>0</v>
      </c>
      <c r="V2845" s="290">
        <v>0</v>
      </c>
      <c r="W2845" s="290">
        <v>0</v>
      </c>
      <c r="X2845" s="290">
        <v>0</v>
      </c>
      <c r="Y2845" s="290">
        <v>0</v>
      </c>
      <c r="Z2845" s="290">
        <v>0</v>
      </c>
      <c r="AA2845" s="290">
        <v>0</v>
      </c>
      <c r="AB2845" s="290">
        <v>0</v>
      </c>
      <c r="AC2845" s="290">
        <v>0</v>
      </c>
      <c r="AD2845" s="290">
        <v>0</v>
      </c>
      <c r="AE2845" s="290">
        <v>0</v>
      </c>
      <c r="AF2845" s="290">
        <v>0</v>
      </c>
      <c r="AG2845" s="290">
        <v>137625</v>
      </c>
      <c r="AH2845" s="290">
        <v>0</v>
      </c>
      <c r="AI2845" s="290">
        <v>0</v>
      </c>
      <c r="AJ2845" s="290">
        <v>0</v>
      </c>
      <c r="AK2845" s="175"/>
      <c r="AL2845" s="175">
        <v>9661721.3300000001</v>
      </c>
      <c r="AM2845" s="175">
        <v>17758241.77</v>
      </c>
      <c r="AN2845" s="175">
        <v>8096520.4399999995</v>
      </c>
    </row>
    <row r="2846" spans="1:40" s="7" customFormat="1" ht="22.95" customHeight="1" x14ac:dyDescent="0.35">
      <c r="A2846" s="256">
        <v>2025</v>
      </c>
      <c r="B2846" s="184">
        <f t="shared" si="487"/>
        <v>230</v>
      </c>
      <c r="C2846" s="248" t="s">
        <v>270</v>
      </c>
      <c r="D2846" s="184">
        <v>31576</v>
      </c>
      <c r="E2846" s="287"/>
      <c r="F2846" s="287"/>
      <c r="G2846" s="287"/>
      <c r="H2846" s="288"/>
      <c r="I2846" s="288"/>
      <c r="J2846" s="288"/>
      <c r="K2846" s="289"/>
      <c r="L2846" s="289"/>
      <c r="M2846" s="289"/>
      <c r="N2846" s="289"/>
      <c r="O2846" s="289"/>
      <c r="P2846" s="289"/>
      <c r="Q2846" s="186">
        <f t="shared" si="496"/>
        <v>4110637.7</v>
      </c>
      <c r="R2846" s="186">
        <f t="shared" si="490"/>
        <v>4052145.7</v>
      </c>
      <c r="S2846" s="290">
        <v>3899528.7</v>
      </c>
      <c r="T2846" s="290">
        <v>0</v>
      </c>
      <c r="U2846" s="290">
        <v>0</v>
      </c>
      <c r="V2846" s="290">
        <v>0</v>
      </c>
      <c r="W2846" s="290">
        <v>0</v>
      </c>
      <c r="X2846" s="290">
        <v>0</v>
      </c>
      <c r="Y2846" s="290">
        <v>0</v>
      </c>
      <c r="Z2846" s="290">
        <v>0</v>
      </c>
      <c r="AA2846" s="290">
        <v>0</v>
      </c>
      <c r="AB2846" s="290">
        <v>0</v>
      </c>
      <c r="AC2846" s="290">
        <v>0</v>
      </c>
      <c r="AD2846" s="290">
        <v>0</v>
      </c>
      <c r="AE2846" s="290">
        <v>0</v>
      </c>
      <c r="AF2846" s="290">
        <v>0</v>
      </c>
      <c r="AG2846" s="290">
        <v>152617</v>
      </c>
      <c r="AH2846" s="290">
        <v>0</v>
      </c>
      <c r="AI2846" s="290">
        <v>0</v>
      </c>
      <c r="AJ2846" s="290">
        <v>58492</v>
      </c>
      <c r="AK2846" s="175"/>
      <c r="AL2846" s="175">
        <v>11120475.299999999</v>
      </c>
      <c r="AM2846" s="175">
        <v>20261821.789999999</v>
      </c>
      <c r="AN2846" s="175">
        <v>9141346.4900000002</v>
      </c>
    </row>
    <row r="2847" spans="1:40" s="105" customFormat="1" ht="22.95" customHeight="1" x14ac:dyDescent="0.35">
      <c r="A2847" s="256">
        <v>2025</v>
      </c>
      <c r="B2847" s="184">
        <f t="shared" si="487"/>
        <v>231</v>
      </c>
      <c r="C2847" s="248" t="s">
        <v>271</v>
      </c>
      <c r="D2847" s="184">
        <v>31577</v>
      </c>
      <c r="E2847" s="287"/>
      <c r="F2847" s="287"/>
      <c r="G2847" s="287"/>
      <c r="H2847" s="288"/>
      <c r="I2847" s="288"/>
      <c r="J2847" s="288"/>
      <c r="K2847" s="289"/>
      <c r="L2847" s="289"/>
      <c r="M2847" s="289"/>
      <c r="N2847" s="289"/>
      <c r="O2847" s="289"/>
      <c r="P2847" s="289"/>
      <c r="Q2847" s="186">
        <f t="shared" si="496"/>
        <v>4090193.7800000003</v>
      </c>
      <c r="R2847" s="186">
        <f t="shared" si="490"/>
        <v>4031630.62</v>
      </c>
      <c r="S2847" s="290">
        <v>3904210.62</v>
      </c>
      <c r="T2847" s="290">
        <v>0</v>
      </c>
      <c r="U2847" s="290">
        <v>0</v>
      </c>
      <c r="V2847" s="290">
        <v>0</v>
      </c>
      <c r="W2847" s="290">
        <v>0</v>
      </c>
      <c r="X2847" s="290">
        <v>0</v>
      </c>
      <c r="Y2847" s="290">
        <v>0</v>
      </c>
      <c r="Z2847" s="290">
        <v>0</v>
      </c>
      <c r="AA2847" s="290">
        <v>0</v>
      </c>
      <c r="AB2847" s="290">
        <v>0</v>
      </c>
      <c r="AC2847" s="290">
        <v>0</v>
      </c>
      <c r="AD2847" s="290">
        <v>0</v>
      </c>
      <c r="AE2847" s="290">
        <v>0</v>
      </c>
      <c r="AF2847" s="290">
        <v>0</v>
      </c>
      <c r="AG2847" s="290">
        <v>127420</v>
      </c>
      <c r="AH2847" s="290">
        <v>0</v>
      </c>
      <c r="AI2847" s="290">
        <v>0</v>
      </c>
      <c r="AJ2847" s="290">
        <v>58563.16</v>
      </c>
      <c r="AK2847" s="175"/>
      <c r="AL2847" s="175">
        <v>11209970.439999999</v>
      </c>
      <c r="AM2847" s="175">
        <v>20297241.859999999</v>
      </c>
      <c r="AN2847" s="175">
        <v>9087271.4199999999</v>
      </c>
    </row>
    <row r="2848" spans="1:40" s="105" customFormat="1" ht="22.95" customHeight="1" x14ac:dyDescent="0.35">
      <c r="A2848" s="256">
        <v>2025</v>
      </c>
      <c r="B2848" s="184">
        <f t="shared" si="487"/>
        <v>232</v>
      </c>
      <c r="C2848" s="248" t="s">
        <v>272</v>
      </c>
      <c r="D2848" s="184">
        <v>31578</v>
      </c>
      <c r="E2848" s="287"/>
      <c r="F2848" s="287"/>
      <c r="G2848" s="287"/>
      <c r="H2848" s="288"/>
      <c r="I2848" s="288"/>
      <c r="J2848" s="288"/>
      <c r="K2848" s="289"/>
      <c r="L2848" s="289"/>
      <c r="M2848" s="289"/>
      <c r="N2848" s="289"/>
      <c r="O2848" s="289"/>
      <c r="P2848" s="289"/>
      <c r="Q2848" s="186">
        <f t="shared" si="496"/>
        <v>2887291.3600000003</v>
      </c>
      <c r="R2848" s="186">
        <f t="shared" si="490"/>
        <v>2828728.2</v>
      </c>
      <c r="S2848" s="290">
        <v>2657521.2000000002</v>
      </c>
      <c r="T2848" s="290">
        <v>0</v>
      </c>
      <c r="U2848" s="290">
        <v>0</v>
      </c>
      <c r="V2848" s="290">
        <v>0</v>
      </c>
      <c r="W2848" s="290">
        <v>0</v>
      </c>
      <c r="X2848" s="290">
        <v>0</v>
      </c>
      <c r="Y2848" s="290">
        <v>0</v>
      </c>
      <c r="Z2848" s="290">
        <v>0</v>
      </c>
      <c r="AA2848" s="290">
        <v>0</v>
      </c>
      <c r="AB2848" s="290">
        <v>0</v>
      </c>
      <c r="AC2848" s="290">
        <v>0</v>
      </c>
      <c r="AD2848" s="290">
        <v>0</v>
      </c>
      <c r="AE2848" s="290">
        <v>0</v>
      </c>
      <c r="AF2848" s="290">
        <v>0</v>
      </c>
      <c r="AG2848" s="290">
        <v>171207</v>
      </c>
      <c r="AH2848" s="290">
        <v>0</v>
      </c>
      <c r="AI2848" s="290">
        <v>0</v>
      </c>
      <c r="AJ2848" s="290">
        <v>58563.16</v>
      </c>
      <c r="AK2848" s="175"/>
      <c r="AL2848" s="175">
        <v>10074885.709999997</v>
      </c>
      <c r="AM2848" s="175">
        <v>20168390.07</v>
      </c>
      <c r="AN2848" s="175">
        <v>10093504.360000003</v>
      </c>
    </row>
    <row r="2849" spans="1:40" s="105" customFormat="1" ht="22.95" customHeight="1" x14ac:dyDescent="0.35">
      <c r="A2849" s="256">
        <v>2025</v>
      </c>
      <c r="B2849" s="184">
        <f t="shared" si="487"/>
        <v>233</v>
      </c>
      <c r="C2849" s="294" t="s">
        <v>4770</v>
      </c>
      <c r="D2849" s="184">
        <v>30866</v>
      </c>
      <c r="E2849" s="287"/>
      <c r="F2849" s="287"/>
      <c r="G2849" s="287"/>
      <c r="H2849" s="288"/>
      <c r="I2849" s="288"/>
      <c r="J2849" s="288"/>
      <c r="K2849" s="289"/>
      <c r="L2849" s="289"/>
      <c r="M2849" s="289"/>
      <c r="N2849" s="289"/>
      <c r="O2849" s="289"/>
      <c r="P2849" s="289"/>
      <c r="Q2849" s="186">
        <f t="shared" si="496"/>
        <v>9509609.8699999992</v>
      </c>
      <c r="R2849" s="186">
        <f t="shared" si="490"/>
        <v>9369073.7599999998</v>
      </c>
      <c r="S2849" s="290">
        <v>9369073.7599999998</v>
      </c>
      <c r="T2849" s="290">
        <v>0</v>
      </c>
      <c r="U2849" s="290">
        <v>0</v>
      </c>
      <c r="V2849" s="290">
        <v>0</v>
      </c>
      <c r="W2849" s="290">
        <v>0</v>
      </c>
      <c r="X2849" s="290">
        <v>0</v>
      </c>
      <c r="Y2849" s="290">
        <v>0</v>
      </c>
      <c r="Z2849" s="290">
        <v>0</v>
      </c>
      <c r="AA2849" s="290">
        <v>0</v>
      </c>
      <c r="AB2849" s="290">
        <v>0</v>
      </c>
      <c r="AC2849" s="290">
        <v>0</v>
      </c>
      <c r="AD2849" s="290">
        <v>0</v>
      </c>
      <c r="AE2849" s="290">
        <v>0</v>
      </c>
      <c r="AF2849" s="290">
        <v>0</v>
      </c>
      <c r="AG2849" s="290">
        <v>0</v>
      </c>
      <c r="AH2849" s="290">
        <v>0</v>
      </c>
      <c r="AI2849" s="290">
        <v>0</v>
      </c>
      <c r="AJ2849" s="290">
        <v>140536.10999999999</v>
      </c>
      <c r="AK2849" s="175"/>
      <c r="AL2849" s="175">
        <v>18364952.379999999</v>
      </c>
      <c r="AM2849" s="175">
        <v>46592866.960000001</v>
      </c>
      <c r="AN2849" s="175">
        <v>28227914.580000002</v>
      </c>
    </row>
    <row r="2850" spans="1:40" s="105" customFormat="1" ht="22.95" customHeight="1" x14ac:dyDescent="0.35">
      <c r="A2850" s="256">
        <v>2025</v>
      </c>
      <c r="B2850" s="184">
        <f t="shared" si="487"/>
        <v>234</v>
      </c>
      <c r="C2850" s="294" t="s">
        <v>2274</v>
      </c>
      <c r="D2850" s="184">
        <v>31548</v>
      </c>
      <c r="E2850" s="287"/>
      <c r="F2850" s="287"/>
      <c r="G2850" s="287"/>
      <c r="H2850" s="288"/>
      <c r="I2850" s="288"/>
      <c r="J2850" s="288"/>
      <c r="K2850" s="289"/>
      <c r="L2850" s="289"/>
      <c r="M2850" s="289"/>
      <c r="N2850" s="289"/>
      <c r="O2850" s="289"/>
      <c r="P2850" s="289"/>
      <c r="Q2850" s="186">
        <f t="shared" si="496"/>
        <v>2727094.3200000003</v>
      </c>
      <c r="R2850" s="186">
        <f t="shared" si="490"/>
        <v>2686792.43</v>
      </c>
      <c r="S2850" s="290">
        <v>0</v>
      </c>
      <c r="T2850" s="290">
        <v>2686792.43</v>
      </c>
      <c r="U2850" s="290">
        <v>0</v>
      </c>
      <c r="V2850" s="290">
        <v>0</v>
      </c>
      <c r="W2850" s="290">
        <v>0</v>
      </c>
      <c r="X2850" s="290">
        <v>0</v>
      </c>
      <c r="Y2850" s="290">
        <v>0</v>
      </c>
      <c r="Z2850" s="290">
        <v>0</v>
      </c>
      <c r="AA2850" s="290">
        <v>0</v>
      </c>
      <c r="AB2850" s="290">
        <v>0</v>
      </c>
      <c r="AC2850" s="290">
        <v>0</v>
      </c>
      <c r="AD2850" s="290">
        <v>0</v>
      </c>
      <c r="AE2850" s="290">
        <v>0</v>
      </c>
      <c r="AF2850" s="290">
        <v>0</v>
      </c>
      <c r="AG2850" s="290">
        <v>0</v>
      </c>
      <c r="AH2850" s="290">
        <v>0</v>
      </c>
      <c r="AI2850" s="290">
        <v>0</v>
      </c>
      <c r="AJ2850" s="290">
        <v>40301.89</v>
      </c>
      <c r="AK2850" s="175"/>
      <c r="AL2850" s="175">
        <v>10942423.49</v>
      </c>
      <c r="AM2850" s="175">
        <v>19760265.699999999</v>
      </c>
      <c r="AN2850" s="175">
        <v>8817842.209999999</v>
      </c>
    </row>
    <row r="2851" spans="1:40" s="105" customFormat="1" ht="22.95" customHeight="1" x14ac:dyDescent="0.35">
      <c r="A2851" s="256">
        <v>2025</v>
      </c>
      <c r="B2851" s="184">
        <f t="shared" si="487"/>
        <v>235</v>
      </c>
      <c r="C2851" s="294" t="s">
        <v>273</v>
      </c>
      <c r="D2851" s="184">
        <v>31552</v>
      </c>
      <c r="E2851" s="287"/>
      <c r="F2851" s="287"/>
      <c r="G2851" s="287"/>
      <c r="H2851" s="288"/>
      <c r="I2851" s="288"/>
      <c r="J2851" s="288"/>
      <c r="K2851" s="289"/>
      <c r="L2851" s="289"/>
      <c r="M2851" s="289"/>
      <c r="N2851" s="289"/>
      <c r="O2851" s="289"/>
      <c r="P2851" s="289"/>
      <c r="Q2851" s="186">
        <f t="shared" si="496"/>
        <v>3254673.57</v>
      </c>
      <c r="R2851" s="186">
        <f t="shared" si="490"/>
        <v>3254673.57</v>
      </c>
      <c r="S2851" s="290">
        <v>0</v>
      </c>
      <c r="T2851" s="290">
        <v>3254673.57</v>
      </c>
      <c r="U2851" s="290">
        <v>0</v>
      </c>
      <c r="V2851" s="290">
        <v>0</v>
      </c>
      <c r="W2851" s="290">
        <v>0</v>
      </c>
      <c r="X2851" s="290">
        <v>0</v>
      </c>
      <c r="Y2851" s="290">
        <v>0</v>
      </c>
      <c r="Z2851" s="290">
        <v>0</v>
      </c>
      <c r="AA2851" s="290">
        <v>0</v>
      </c>
      <c r="AB2851" s="290">
        <v>0</v>
      </c>
      <c r="AC2851" s="290">
        <v>0</v>
      </c>
      <c r="AD2851" s="290">
        <v>0</v>
      </c>
      <c r="AE2851" s="290">
        <v>0</v>
      </c>
      <c r="AF2851" s="290">
        <v>0</v>
      </c>
      <c r="AG2851" s="290">
        <v>0</v>
      </c>
      <c r="AH2851" s="290">
        <v>0</v>
      </c>
      <c r="AI2851" s="290">
        <v>0</v>
      </c>
      <c r="AJ2851" s="290">
        <v>0</v>
      </c>
      <c r="AK2851" s="175"/>
      <c r="AL2851" s="175">
        <v>12594408.050000001</v>
      </c>
      <c r="AM2851" s="175">
        <v>20263524.710000001</v>
      </c>
      <c r="AN2851" s="175">
        <v>7669116.6600000011</v>
      </c>
    </row>
    <row r="2852" spans="1:40" s="105" customFormat="1" ht="23.25" customHeight="1" x14ac:dyDescent="0.35">
      <c r="A2852" s="256">
        <v>2025</v>
      </c>
      <c r="B2852" s="184">
        <f t="shared" si="487"/>
        <v>236</v>
      </c>
      <c r="C2852" s="294" t="s">
        <v>274</v>
      </c>
      <c r="D2852" s="184">
        <v>31555</v>
      </c>
      <c r="E2852" s="287"/>
      <c r="F2852" s="287"/>
      <c r="G2852" s="287"/>
      <c r="H2852" s="288"/>
      <c r="I2852" s="288"/>
      <c r="J2852" s="288"/>
      <c r="K2852" s="289"/>
      <c r="L2852" s="289"/>
      <c r="M2852" s="289"/>
      <c r="N2852" s="289"/>
      <c r="O2852" s="289"/>
      <c r="P2852" s="289"/>
      <c r="Q2852" s="186">
        <f t="shared" ref="Q2852:Q2853" si="497">SUM(S2852:AJ2852)</f>
        <v>2992517.65</v>
      </c>
      <c r="R2852" s="186">
        <f t="shared" si="490"/>
        <v>2948293.25</v>
      </c>
      <c r="S2852" s="290">
        <v>0</v>
      </c>
      <c r="T2852" s="290">
        <v>2948293.25</v>
      </c>
      <c r="U2852" s="290">
        <v>0</v>
      </c>
      <c r="V2852" s="290">
        <v>0</v>
      </c>
      <c r="W2852" s="290">
        <v>0</v>
      </c>
      <c r="X2852" s="290">
        <v>0</v>
      </c>
      <c r="Y2852" s="290">
        <v>0</v>
      </c>
      <c r="Z2852" s="290">
        <v>0</v>
      </c>
      <c r="AA2852" s="290">
        <v>0</v>
      </c>
      <c r="AB2852" s="290">
        <v>0</v>
      </c>
      <c r="AC2852" s="290">
        <v>0</v>
      </c>
      <c r="AD2852" s="290">
        <v>0</v>
      </c>
      <c r="AE2852" s="290">
        <v>0</v>
      </c>
      <c r="AF2852" s="290">
        <v>0</v>
      </c>
      <c r="AG2852" s="290">
        <v>0</v>
      </c>
      <c r="AH2852" s="290">
        <v>0</v>
      </c>
      <c r="AI2852" s="290">
        <v>0</v>
      </c>
      <c r="AJ2852" s="290">
        <v>44224.4</v>
      </c>
      <c r="AK2852" s="175"/>
      <c r="AL2852" s="175">
        <v>12245275.939999999</v>
      </c>
      <c r="AM2852" s="175">
        <v>19925445.52</v>
      </c>
      <c r="AN2852" s="175">
        <v>7680169.5800000001</v>
      </c>
    </row>
    <row r="2853" spans="1:40" s="105" customFormat="1" ht="24.25" x14ac:dyDescent="0.35">
      <c r="A2853" s="256">
        <v>2025</v>
      </c>
      <c r="B2853" s="184">
        <f>B2852+1</f>
        <v>237</v>
      </c>
      <c r="C2853" s="294" t="s">
        <v>2365</v>
      </c>
      <c r="D2853" s="184">
        <v>31573</v>
      </c>
      <c r="E2853" s="287"/>
      <c r="F2853" s="287"/>
      <c r="G2853" s="287"/>
      <c r="H2853" s="288"/>
      <c r="I2853" s="288"/>
      <c r="J2853" s="288"/>
      <c r="K2853" s="289"/>
      <c r="L2853" s="289"/>
      <c r="M2853" s="289"/>
      <c r="N2853" s="289"/>
      <c r="O2853" s="289"/>
      <c r="P2853" s="289"/>
      <c r="Q2853" s="186">
        <f t="shared" si="497"/>
        <v>1680723.52</v>
      </c>
      <c r="R2853" s="186">
        <f t="shared" si="490"/>
        <v>1655885.52</v>
      </c>
      <c r="S2853" s="290">
        <v>0</v>
      </c>
      <c r="T2853" s="290">
        <v>0</v>
      </c>
      <c r="U2853" s="290">
        <v>0</v>
      </c>
      <c r="V2853" s="290">
        <v>0</v>
      </c>
      <c r="W2853" s="290">
        <v>1655885.52</v>
      </c>
      <c r="X2853" s="290">
        <v>0</v>
      </c>
      <c r="Y2853" s="290">
        <v>0</v>
      </c>
      <c r="Z2853" s="290">
        <v>0</v>
      </c>
      <c r="AA2853" s="290">
        <v>0</v>
      </c>
      <c r="AB2853" s="290">
        <v>0</v>
      </c>
      <c r="AC2853" s="290">
        <v>0</v>
      </c>
      <c r="AD2853" s="290">
        <v>0</v>
      </c>
      <c r="AE2853" s="290">
        <v>0</v>
      </c>
      <c r="AF2853" s="290">
        <v>0</v>
      </c>
      <c r="AG2853" s="290">
        <v>0</v>
      </c>
      <c r="AH2853" s="290">
        <v>0</v>
      </c>
      <c r="AI2853" s="290">
        <v>0</v>
      </c>
      <c r="AJ2853" s="290">
        <v>24838</v>
      </c>
      <c r="AK2853" s="175"/>
      <c r="AL2853" s="175">
        <v>11413130.92</v>
      </c>
      <c r="AM2853" s="175">
        <v>20263751.609999999</v>
      </c>
      <c r="AN2853" s="175">
        <v>8850620.6899999995</v>
      </c>
    </row>
    <row r="2854" spans="1:40" s="105" customFormat="1" ht="23.25" customHeight="1" x14ac:dyDescent="0.35">
      <c r="A2854" s="256">
        <v>2025</v>
      </c>
      <c r="B2854" s="184">
        <f t="shared" si="487"/>
        <v>238</v>
      </c>
      <c r="C2854" s="294" t="s">
        <v>290</v>
      </c>
      <c r="D2854" s="184">
        <v>31706</v>
      </c>
      <c r="E2854" s="287"/>
      <c r="F2854" s="287"/>
      <c r="G2854" s="287"/>
      <c r="H2854" s="288"/>
      <c r="I2854" s="288"/>
      <c r="J2854" s="288"/>
      <c r="K2854" s="289"/>
      <c r="L2854" s="289"/>
      <c r="M2854" s="289"/>
      <c r="N2854" s="289"/>
      <c r="O2854" s="289"/>
      <c r="P2854" s="289"/>
      <c r="Q2854" s="186">
        <f t="shared" ref="Q2854:Q2873" si="498">SUM(S2854:AJ2854)</f>
        <v>3014729.39</v>
      </c>
      <c r="R2854" s="186">
        <f t="shared" ref="R2854:R2873" si="499">SUM(S2854:AI2854)</f>
        <v>2970176.74</v>
      </c>
      <c r="S2854" s="290">
        <v>0</v>
      </c>
      <c r="T2854" s="290">
        <v>2970176.74</v>
      </c>
      <c r="U2854" s="290">
        <v>0</v>
      </c>
      <c r="V2854" s="290">
        <v>0</v>
      </c>
      <c r="W2854" s="290">
        <v>0</v>
      </c>
      <c r="X2854" s="290">
        <v>0</v>
      </c>
      <c r="Y2854" s="290">
        <v>0</v>
      </c>
      <c r="Z2854" s="290">
        <v>0</v>
      </c>
      <c r="AA2854" s="290">
        <v>0</v>
      </c>
      <c r="AB2854" s="290">
        <v>0</v>
      </c>
      <c r="AC2854" s="290">
        <v>0</v>
      </c>
      <c r="AD2854" s="290">
        <v>0</v>
      </c>
      <c r="AE2854" s="290">
        <v>0</v>
      </c>
      <c r="AF2854" s="290">
        <v>0</v>
      </c>
      <c r="AG2854" s="290">
        <v>0</v>
      </c>
      <c r="AH2854" s="290">
        <v>0</v>
      </c>
      <c r="AI2854" s="290">
        <v>0</v>
      </c>
      <c r="AJ2854" s="290">
        <v>44552.65</v>
      </c>
      <c r="AK2854" s="175"/>
      <c r="AL2854" s="175">
        <v>12326417.799999999</v>
      </c>
      <c r="AM2854" s="175">
        <v>19956665.059999999</v>
      </c>
      <c r="AN2854" s="175">
        <v>7630247.2599999998</v>
      </c>
    </row>
    <row r="2855" spans="1:40" s="105" customFormat="1" ht="23.25" customHeight="1" x14ac:dyDescent="0.35">
      <c r="A2855" s="256">
        <v>2025</v>
      </c>
      <c r="B2855" s="184">
        <f t="shared" si="487"/>
        <v>239</v>
      </c>
      <c r="C2855" s="294" t="s">
        <v>305</v>
      </c>
      <c r="D2855" s="184">
        <v>31791</v>
      </c>
      <c r="E2855" s="287"/>
      <c r="F2855" s="287"/>
      <c r="G2855" s="287"/>
      <c r="H2855" s="288"/>
      <c r="I2855" s="288"/>
      <c r="J2855" s="288"/>
      <c r="K2855" s="289"/>
      <c r="L2855" s="289"/>
      <c r="M2855" s="289"/>
      <c r="N2855" s="289"/>
      <c r="O2855" s="289"/>
      <c r="P2855" s="289"/>
      <c r="Q2855" s="186">
        <f t="shared" si="498"/>
        <v>4757810.2799999993</v>
      </c>
      <c r="R2855" s="186">
        <f t="shared" si="499"/>
        <v>4687497.8099999996</v>
      </c>
      <c r="S2855" s="290">
        <v>0</v>
      </c>
      <c r="T2855" s="290">
        <v>2828530.13</v>
      </c>
      <c r="U2855" s="290">
        <v>0</v>
      </c>
      <c r="V2855" s="290">
        <v>0</v>
      </c>
      <c r="W2855" s="290">
        <v>1858967.68</v>
      </c>
      <c r="X2855" s="290">
        <v>0</v>
      </c>
      <c r="Y2855" s="290">
        <v>0</v>
      </c>
      <c r="Z2855" s="290">
        <v>0</v>
      </c>
      <c r="AA2855" s="290">
        <v>0</v>
      </c>
      <c r="AB2855" s="290">
        <v>0</v>
      </c>
      <c r="AC2855" s="290">
        <v>0</v>
      </c>
      <c r="AD2855" s="290">
        <v>0</v>
      </c>
      <c r="AE2855" s="290">
        <v>0</v>
      </c>
      <c r="AF2855" s="290">
        <v>0</v>
      </c>
      <c r="AG2855" s="290">
        <v>0</v>
      </c>
      <c r="AH2855" s="290">
        <v>0</v>
      </c>
      <c r="AI2855" s="290">
        <v>0</v>
      </c>
      <c r="AJ2855" s="290">
        <v>70312.47</v>
      </c>
      <c r="AK2855" s="175"/>
      <c r="AL2855" s="175">
        <v>10001526.169999998</v>
      </c>
      <c r="AM2855" s="175">
        <v>18119820.699999999</v>
      </c>
      <c r="AN2855" s="175">
        <v>8118294.5300000003</v>
      </c>
    </row>
    <row r="2856" spans="1:40" s="105" customFormat="1" ht="23.25" customHeight="1" x14ac:dyDescent="0.35">
      <c r="A2856" s="256">
        <v>2025</v>
      </c>
      <c r="B2856" s="184">
        <f t="shared" si="487"/>
        <v>240</v>
      </c>
      <c r="C2856" s="294" t="s">
        <v>4916</v>
      </c>
      <c r="D2856" s="184">
        <v>31047</v>
      </c>
      <c r="E2856" s="287"/>
      <c r="F2856" s="287"/>
      <c r="G2856" s="287"/>
      <c r="H2856" s="288"/>
      <c r="I2856" s="288"/>
      <c r="J2856" s="288"/>
      <c r="K2856" s="289"/>
      <c r="L2856" s="289"/>
      <c r="M2856" s="289"/>
      <c r="N2856" s="289"/>
      <c r="O2856" s="289"/>
      <c r="P2856" s="289"/>
      <c r="Q2856" s="186">
        <f t="shared" si="498"/>
        <v>950000</v>
      </c>
      <c r="R2856" s="186">
        <f t="shared" si="499"/>
        <v>950000</v>
      </c>
      <c r="S2856" s="290">
        <v>0</v>
      </c>
      <c r="T2856" s="290">
        <v>0</v>
      </c>
      <c r="U2856" s="290">
        <v>0</v>
      </c>
      <c r="V2856" s="290">
        <v>0</v>
      </c>
      <c r="W2856" s="290">
        <v>0</v>
      </c>
      <c r="X2856" s="290">
        <v>0</v>
      </c>
      <c r="Y2856" s="290">
        <v>0</v>
      </c>
      <c r="Z2856" s="290">
        <v>0</v>
      </c>
      <c r="AA2856" s="290">
        <v>0</v>
      </c>
      <c r="AB2856" s="290">
        <v>0</v>
      </c>
      <c r="AC2856" s="290">
        <v>0</v>
      </c>
      <c r="AD2856" s="290">
        <v>0</v>
      </c>
      <c r="AE2856" s="290">
        <v>0</v>
      </c>
      <c r="AF2856" s="290">
        <v>0</v>
      </c>
      <c r="AG2856" s="290">
        <v>0</v>
      </c>
      <c r="AH2856" s="290">
        <v>950000</v>
      </c>
      <c r="AI2856" s="290">
        <v>0</v>
      </c>
      <c r="AJ2856" s="290">
        <v>0</v>
      </c>
      <c r="AK2856" s="175"/>
      <c r="AL2856" s="175"/>
      <c r="AM2856" s="175"/>
      <c r="AN2856" s="175"/>
    </row>
    <row r="2857" spans="1:40" s="105" customFormat="1" ht="23.25" customHeight="1" x14ac:dyDescent="0.35">
      <c r="A2857" s="256">
        <v>2025</v>
      </c>
      <c r="B2857" s="184">
        <f t="shared" ref="B2857:B2875" si="500">B2856+1</f>
        <v>241</v>
      </c>
      <c r="C2857" s="294" t="s">
        <v>4917</v>
      </c>
      <c r="D2857" s="184">
        <v>31366</v>
      </c>
      <c r="E2857" s="287"/>
      <c r="F2857" s="287"/>
      <c r="G2857" s="287"/>
      <c r="H2857" s="288"/>
      <c r="I2857" s="288"/>
      <c r="J2857" s="288"/>
      <c r="K2857" s="289"/>
      <c r="L2857" s="289"/>
      <c r="M2857" s="289"/>
      <c r="N2857" s="289"/>
      <c r="O2857" s="289"/>
      <c r="P2857" s="289"/>
      <c r="Q2857" s="186">
        <f t="shared" si="498"/>
        <v>60000</v>
      </c>
      <c r="R2857" s="186">
        <f t="shared" si="499"/>
        <v>60000</v>
      </c>
      <c r="S2857" s="290">
        <v>0</v>
      </c>
      <c r="T2857" s="290">
        <v>0</v>
      </c>
      <c r="U2857" s="290">
        <v>0</v>
      </c>
      <c r="V2857" s="290">
        <v>0</v>
      </c>
      <c r="W2857" s="290">
        <v>0</v>
      </c>
      <c r="X2857" s="290">
        <v>0</v>
      </c>
      <c r="Y2857" s="290">
        <v>0</v>
      </c>
      <c r="Z2857" s="290">
        <v>0</v>
      </c>
      <c r="AA2857" s="290">
        <v>0</v>
      </c>
      <c r="AB2857" s="290">
        <v>0</v>
      </c>
      <c r="AC2857" s="290">
        <v>0</v>
      </c>
      <c r="AD2857" s="290">
        <v>0</v>
      </c>
      <c r="AE2857" s="290">
        <v>0</v>
      </c>
      <c r="AF2857" s="290">
        <v>0</v>
      </c>
      <c r="AG2857" s="290">
        <v>0</v>
      </c>
      <c r="AH2857" s="290">
        <v>60000</v>
      </c>
      <c r="AI2857" s="290">
        <v>0</v>
      </c>
      <c r="AJ2857" s="290">
        <v>0</v>
      </c>
      <c r="AK2857" s="175"/>
      <c r="AL2857" s="175"/>
      <c r="AM2857" s="175"/>
      <c r="AN2857" s="175"/>
    </row>
    <row r="2858" spans="1:40" s="105" customFormat="1" ht="23.25" customHeight="1" x14ac:dyDescent="0.35">
      <c r="A2858" s="256">
        <v>2025</v>
      </c>
      <c r="B2858" s="184">
        <f t="shared" si="500"/>
        <v>242</v>
      </c>
      <c r="C2858" s="294" t="s">
        <v>4918</v>
      </c>
      <c r="D2858" s="184">
        <v>31265</v>
      </c>
      <c r="E2858" s="287"/>
      <c r="F2858" s="287"/>
      <c r="G2858" s="287"/>
      <c r="H2858" s="288"/>
      <c r="I2858" s="288"/>
      <c r="J2858" s="288"/>
      <c r="K2858" s="289"/>
      <c r="L2858" s="289"/>
      <c r="M2858" s="289"/>
      <c r="N2858" s="289"/>
      <c r="O2858" s="289"/>
      <c r="P2858" s="289"/>
      <c r="Q2858" s="186">
        <f t="shared" si="498"/>
        <v>103401.37</v>
      </c>
      <c r="R2858" s="186">
        <f t="shared" si="499"/>
        <v>103401.37</v>
      </c>
      <c r="S2858" s="290">
        <v>0</v>
      </c>
      <c r="T2858" s="290">
        <v>0</v>
      </c>
      <c r="U2858" s="290">
        <v>0</v>
      </c>
      <c r="V2858" s="290">
        <v>0</v>
      </c>
      <c r="W2858" s="290">
        <v>0</v>
      </c>
      <c r="X2858" s="290">
        <v>0</v>
      </c>
      <c r="Y2858" s="290">
        <v>0</v>
      </c>
      <c r="Z2858" s="290">
        <v>0</v>
      </c>
      <c r="AA2858" s="290">
        <v>0</v>
      </c>
      <c r="AB2858" s="290">
        <v>0</v>
      </c>
      <c r="AC2858" s="290">
        <v>0</v>
      </c>
      <c r="AD2858" s="290">
        <v>0</v>
      </c>
      <c r="AE2858" s="290">
        <v>0</v>
      </c>
      <c r="AF2858" s="290">
        <v>0</v>
      </c>
      <c r="AG2858" s="290">
        <v>0</v>
      </c>
      <c r="AH2858" s="290">
        <v>103401.37</v>
      </c>
      <c r="AI2858" s="290">
        <v>0</v>
      </c>
      <c r="AJ2858" s="290">
        <v>0</v>
      </c>
      <c r="AK2858" s="175"/>
      <c r="AL2858" s="175"/>
      <c r="AM2858" s="175"/>
      <c r="AN2858" s="175"/>
    </row>
    <row r="2859" spans="1:40" s="105" customFormat="1" ht="23.25" customHeight="1" x14ac:dyDescent="0.35">
      <c r="A2859" s="256">
        <v>2025</v>
      </c>
      <c r="B2859" s="184">
        <f t="shared" si="500"/>
        <v>243</v>
      </c>
      <c r="C2859" s="294" t="s">
        <v>4919</v>
      </c>
      <c r="D2859" s="184">
        <v>30651</v>
      </c>
      <c r="E2859" s="287"/>
      <c r="F2859" s="287"/>
      <c r="G2859" s="287"/>
      <c r="H2859" s="288"/>
      <c r="I2859" s="288"/>
      <c r="J2859" s="288"/>
      <c r="K2859" s="289"/>
      <c r="L2859" s="289"/>
      <c r="M2859" s="289"/>
      <c r="N2859" s="289"/>
      <c r="O2859" s="289"/>
      <c r="P2859" s="289"/>
      <c r="Q2859" s="186">
        <f t="shared" si="498"/>
        <v>531890.23</v>
      </c>
      <c r="R2859" s="186">
        <f t="shared" si="499"/>
        <v>531890.23</v>
      </c>
      <c r="S2859" s="290">
        <v>0</v>
      </c>
      <c r="T2859" s="290">
        <v>0</v>
      </c>
      <c r="U2859" s="290">
        <v>0</v>
      </c>
      <c r="V2859" s="290">
        <v>0</v>
      </c>
      <c r="W2859" s="290">
        <v>0</v>
      </c>
      <c r="X2859" s="290">
        <v>0</v>
      </c>
      <c r="Y2859" s="290">
        <v>0</v>
      </c>
      <c r="Z2859" s="290">
        <v>0</v>
      </c>
      <c r="AA2859" s="290">
        <v>0</v>
      </c>
      <c r="AB2859" s="290">
        <v>0</v>
      </c>
      <c r="AC2859" s="290">
        <v>0</v>
      </c>
      <c r="AD2859" s="290">
        <v>0</v>
      </c>
      <c r="AE2859" s="290">
        <v>0</v>
      </c>
      <c r="AF2859" s="290">
        <v>0</v>
      </c>
      <c r="AG2859" s="290">
        <v>0</v>
      </c>
      <c r="AH2859" s="290">
        <v>531890.23</v>
      </c>
      <c r="AI2859" s="290">
        <v>0</v>
      </c>
      <c r="AJ2859" s="290">
        <v>0</v>
      </c>
      <c r="AK2859" s="175"/>
      <c r="AL2859" s="175"/>
      <c r="AM2859" s="175"/>
      <c r="AN2859" s="175"/>
    </row>
    <row r="2860" spans="1:40" s="105" customFormat="1" ht="23.25" customHeight="1" x14ac:dyDescent="0.35">
      <c r="A2860" s="256">
        <v>2025</v>
      </c>
      <c r="B2860" s="184">
        <f t="shared" si="500"/>
        <v>244</v>
      </c>
      <c r="C2860" s="294" t="s">
        <v>4920</v>
      </c>
      <c r="D2860" s="184">
        <v>31381</v>
      </c>
      <c r="E2860" s="287"/>
      <c r="F2860" s="287"/>
      <c r="G2860" s="287"/>
      <c r="H2860" s="288"/>
      <c r="I2860" s="288"/>
      <c r="J2860" s="288"/>
      <c r="K2860" s="289"/>
      <c r="L2860" s="289"/>
      <c r="M2860" s="289"/>
      <c r="N2860" s="289"/>
      <c r="O2860" s="289"/>
      <c r="P2860" s="289"/>
      <c r="Q2860" s="186">
        <f t="shared" si="498"/>
        <v>37205.69</v>
      </c>
      <c r="R2860" s="186">
        <f t="shared" si="499"/>
        <v>37205.69</v>
      </c>
      <c r="S2860" s="290">
        <v>0</v>
      </c>
      <c r="T2860" s="290">
        <v>0</v>
      </c>
      <c r="U2860" s="290">
        <v>0</v>
      </c>
      <c r="V2860" s="290">
        <v>0</v>
      </c>
      <c r="W2860" s="290">
        <v>0</v>
      </c>
      <c r="X2860" s="290">
        <v>0</v>
      </c>
      <c r="Y2860" s="290">
        <v>0</v>
      </c>
      <c r="Z2860" s="290">
        <v>0</v>
      </c>
      <c r="AA2860" s="290">
        <v>0</v>
      </c>
      <c r="AB2860" s="290">
        <v>0</v>
      </c>
      <c r="AC2860" s="290">
        <v>0</v>
      </c>
      <c r="AD2860" s="290">
        <v>0</v>
      </c>
      <c r="AE2860" s="290">
        <v>0</v>
      </c>
      <c r="AF2860" s="290">
        <v>0</v>
      </c>
      <c r="AG2860" s="290">
        <v>0</v>
      </c>
      <c r="AH2860" s="290">
        <v>37205.69</v>
      </c>
      <c r="AI2860" s="290">
        <v>0</v>
      </c>
      <c r="AJ2860" s="290">
        <v>0</v>
      </c>
      <c r="AK2860" s="175"/>
      <c r="AL2860" s="175"/>
      <c r="AM2860" s="175"/>
      <c r="AN2860" s="175"/>
    </row>
    <row r="2861" spans="1:40" s="105" customFormat="1" ht="23.25" customHeight="1" x14ac:dyDescent="0.35">
      <c r="A2861" s="256">
        <v>2025</v>
      </c>
      <c r="B2861" s="184">
        <f t="shared" si="500"/>
        <v>245</v>
      </c>
      <c r="C2861" s="294" t="s">
        <v>4921</v>
      </c>
      <c r="D2861" s="184">
        <v>31384</v>
      </c>
      <c r="E2861" s="287"/>
      <c r="F2861" s="287"/>
      <c r="G2861" s="287"/>
      <c r="H2861" s="288"/>
      <c r="I2861" s="288"/>
      <c r="J2861" s="288"/>
      <c r="K2861" s="289"/>
      <c r="L2861" s="289"/>
      <c r="M2861" s="289"/>
      <c r="N2861" s="289"/>
      <c r="O2861" s="289"/>
      <c r="P2861" s="289"/>
      <c r="Q2861" s="186">
        <f t="shared" si="498"/>
        <v>50127.43</v>
      </c>
      <c r="R2861" s="186">
        <f t="shared" si="499"/>
        <v>50127.43</v>
      </c>
      <c r="S2861" s="290">
        <v>0</v>
      </c>
      <c r="T2861" s="290">
        <v>0</v>
      </c>
      <c r="U2861" s="290">
        <v>0</v>
      </c>
      <c r="V2861" s="290">
        <v>0</v>
      </c>
      <c r="W2861" s="290">
        <v>0</v>
      </c>
      <c r="X2861" s="290">
        <v>0</v>
      </c>
      <c r="Y2861" s="290">
        <v>0</v>
      </c>
      <c r="Z2861" s="290">
        <v>0</v>
      </c>
      <c r="AA2861" s="290">
        <v>0</v>
      </c>
      <c r="AB2861" s="290">
        <v>0</v>
      </c>
      <c r="AC2861" s="290">
        <v>0</v>
      </c>
      <c r="AD2861" s="290">
        <v>0</v>
      </c>
      <c r="AE2861" s="290">
        <v>0</v>
      </c>
      <c r="AF2861" s="290">
        <v>0</v>
      </c>
      <c r="AG2861" s="290">
        <v>0</v>
      </c>
      <c r="AH2861" s="290">
        <v>50127.43</v>
      </c>
      <c r="AI2861" s="290">
        <v>0</v>
      </c>
      <c r="AJ2861" s="290">
        <v>0</v>
      </c>
      <c r="AK2861" s="175"/>
      <c r="AL2861" s="175"/>
      <c r="AM2861" s="175"/>
      <c r="AN2861" s="175"/>
    </row>
    <row r="2862" spans="1:40" s="105" customFormat="1" ht="23.25" customHeight="1" x14ac:dyDescent="0.35">
      <c r="A2862" s="256">
        <v>2025</v>
      </c>
      <c r="B2862" s="184">
        <f t="shared" si="500"/>
        <v>246</v>
      </c>
      <c r="C2862" s="294" t="s">
        <v>4922</v>
      </c>
      <c r="D2862" s="184">
        <v>31912</v>
      </c>
      <c r="E2862" s="287"/>
      <c r="F2862" s="287"/>
      <c r="G2862" s="287"/>
      <c r="H2862" s="288"/>
      <c r="I2862" s="288"/>
      <c r="J2862" s="288"/>
      <c r="K2862" s="289"/>
      <c r="L2862" s="289"/>
      <c r="M2862" s="289"/>
      <c r="N2862" s="289"/>
      <c r="O2862" s="289"/>
      <c r="P2862" s="289"/>
      <c r="Q2862" s="186">
        <f t="shared" si="498"/>
        <v>168110.28</v>
      </c>
      <c r="R2862" s="186">
        <f t="shared" si="499"/>
        <v>168110.28</v>
      </c>
      <c r="S2862" s="290">
        <v>0</v>
      </c>
      <c r="T2862" s="290">
        <v>0</v>
      </c>
      <c r="U2862" s="290">
        <v>0</v>
      </c>
      <c r="V2862" s="290">
        <v>0</v>
      </c>
      <c r="W2862" s="290">
        <v>0</v>
      </c>
      <c r="X2862" s="290">
        <v>0</v>
      </c>
      <c r="Y2862" s="290">
        <v>0</v>
      </c>
      <c r="Z2862" s="290">
        <v>0</v>
      </c>
      <c r="AA2862" s="290">
        <v>0</v>
      </c>
      <c r="AB2862" s="290">
        <v>0</v>
      </c>
      <c r="AC2862" s="290">
        <v>0</v>
      </c>
      <c r="AD2862" s="290">
        <v>0</v>
      </c>
      <c r="AE2862" s="290">
        <v>0</v>
      </c>
      <c r="AF2862" s="290">
        <v>0</v>
      </c>
      <c r="AG2862" s="290">
        <v>0</v>
      </c>
      <c r="AH2862" s="290">
        <v>168110.28</v>
      </c>
      <c r="AI2862" s="290">
        <v>0</v>
      </c>
      <c r="AJ2862" s="290">
        <v>0</v>
      </c>
      <c r="AK2862" s="175"/>
      <c r="AL2862" s="175"/>
      <c r="AM2862" s="175"/>
      <c r="AN2862" s="175"/>
    </row>
    <row r="2863" spans="1:40" s="105" customFormat="1" ht="23.25" customHeight="1" x14ac:dyDescent="0.35">
      <c r="A2863" s="256">
        <v>2025</v>
      </c>
      <c r="B2863" s="184">
        <f t="shared" si="500"/>
        <v>247</v>
      </c>
      <c r="C2863" s="294" t="s">
        <v>4923</v>
      </c>
      <c r="D2863" s="184">
        <v>31907</v>
      </c>
      <c r="E2863" s="287"/>
      <c r="F2863" s="287"/>
      <c r="G2863" s="287"/>
      <c r="H2863" s="288"/>
      <c r="I2863" s="288"/>
      <c r="J2863" s="288"/>
      <c r="K2863" s="289"/>
      <c r="L2863" s="289"/>
      <c r="M2863" s="289"/>
      <c r="N2863" s="289"/>
      <c r="O2863" s="289"/>
      <c r="P2863" s="289"/>
      <c r="Q2863" s="186">
        <f t="shared" si="498"/>
        <v>206151.32</v>
      </c>
      <c r="R2863" s="186">
        <f t="shared" si="499"/>
        <v>206151.32</v>
      </c>
      <c r="S2863" s="290">
        <v>0</v>
      </c>
      <c r="T2863" s="290">
        <v>0</v>
      </c>
      <c r="U2863" s="290">
        <v>0</v>
      </c>
      <c r="V2863" s="290">
        <v>0</v>
      </c>
      <c r="W2863" s="290">
        <v>0</v>
      </c>
      <c r="X2863" s="290">
        <v>0</v>
      </c>
      <c r="Y2863" s="290">
        <v>0</v>
      </c>
      <c r="Z2863" s="290">
        <v>0</v>
      </c>
      <c r="AA2863" s="290">
        <v>0</v>
      </c>
      <c r="AB2863" s="290">
        <v>0</v>
      </c>
      <c r="AC2863" s="290">
        <v>0</v>
      </c>
      <c r="AD2863" s="290">
        <v>0</v>
      </c>
      <c r="AE2863" s="290">
        <v>0</v>
      </c>
      <c r="AF2863" s="290">
        <v>0</v>
      </c>
      <c r="AG2863" s="290">
        <v>0</v>
      </c>
      <c r="AH2863" s="290">
        <v>206151.32</v>
      </c>
      <c r="AI2863" s="290">
        <v>0</v>
      </c>
      <c r="AJ2863" s="290">
        <v>0</v>
      </c>
      <c r="AK2863" s="175"/>
      <c r="AL2863" s="175"/>
      <c r="AM2863" s="175"/>
      <c r="AN2863" s="175"/>
    </row>
    <row r="2864" spans="1:40" s="105" customFormat="1" ht="23.25" customHeight="1" x14ac:dyDescent="0.35">
      <c r="A2864" s="256">
        <v>2025</v>
      </c>
      <c r="B2864" s="184">
        <f t="shared" si="500"/>
        <v>248</v>
      </c>
      <c r="C2864" s="294" t="s">
        <v>4924</v>
      </c>
      <c r="D2864" s="184">
        <v>31968</v>
      </c>
      <c r="E2864" s="287"/>
      <c r="F2864" s="287"/>
      <c r="G2864" s="287"/>
      <c r="H2864" s="288"/>
      <c r="I2864" s="288"/>
      <c r="J2864" s="288"/>
      <c r="K2864" s="289"/>
      <c r="L2864" s="289"/>
      <c r="M2864" s="289"/>
      <c r="N2864" s="289"/>
      <c r="O2864" s="289"/>
      <c r="P2864" s="289"/>
      <c r="Q2864" s="186">
        <f t="shared" si="498"/>
        <v>174436.22</v>
      </c>
      <c r="R2864" s="186">
        <f t="shared" si="499"/>
        <v>174436.22</v>
      </c>
      <c r="S2864" s="290">
        <v>0</v>
      </c>
      <c r="T2864" s="290">
        <v>0</v>
      </c>
      <c r="U2864" s="290">
        <v>0</v>
      </c>
      <c r="V2864" s="290">
        <v>0</v>
      </c>
      <c r="W2864" s="290">
        <v>0</v>
      </c>
      <c r="X2864" s="290">
        <v>0</v>
      </c>
      <c r="Y2864" s="290">
        <v>0</v>
      </c>
      <c r="Z2864" s="290">
        <v>0</v>
      </c>
      <c r="AA2864" s="290">
        <v>0</v>
      </c>
      <c r="AB2864" s="290">
        <v>0</v>
      </c>
      <c r="AC2864" s="290">
        <v>0</v>
      </c>
      <c r="AD2864" s="290">
        <v>0</v>
      </c>
      <c r="AE2864" s="290">
        <v>0</v>
      </c>
      <c r="AF2864" s="290">
        <v>0</v>
      </c>
      <c r="AG2864" s="290">
        <v>0</v>
      </c>
      <c r="AH2864" s="290">
        <v>174436.22</v>
      </c>
      <c r="AI2864" s="290">
        <v>0</v>
      </c>
      <c r="AJ2864" s="290">
        <v>0</v>
      </c>
      <c r="AK2864" s="175"/>
      <c r="AL2864" s="175"/>
      <c r="AM2864" s="175"/>
      <c r="AN2864" s="175"/>
    </row>
    <row r="2865" spans="1:40" s="105" customFormat="1" ht="23.25" customHeight="1" x14ac:dyDescent="0.35">
      <c r="A2865" s="256">
        <v>2025</v>
      </c>
      <c r="B2865" s="184">
        <f t="shared" si="500"/>
        <v>249</v>
      </c>
      <c r="C2865" s="294" t="s">
        <v>4925</v>
      </c>
      <c r="D2865" s="184">
        <v>30922</v>
      </c>
      <c r="E2865" s="287"/>
      <c r="F2865" s="287"/>
      <c r="G2865" s="287"/>
      <c r="H2865" s="288"/>
      <c r="I2865" s="288"/>
      <c r="J2865" s="288"/>
      <c r="K2865" s="289"/>
      <c r="L2865" s="289"/>
      <c r="M2865" s="289"/>
      <c r="N2865" s="289"/>
      <c r="O2865" s="289"/>
      <c r="P2865" s="289"/>
      <c r="Q2865" s="186">
        <f t="shared" si="498"/>
        <v>43537.54</v>
      </c>
      <c r="R2865" s="186">
        <f t="shared" si="499"/>
        <v>43537.54</v>
      </c>
      <c r="S2865" s="290">
        <v>0</v>
      </c>
      <c r="T2865" s="290">
        <v>0</v>
      </c>
      <c r="U2865" s="290">
        <v>0</v>
      </c>
      <c r="V2865" s="290">
        <v>0</v>
      </c>
      <c r="W2865" s="290">
        <v>0</v>
      </c>
      <c r="X2865" s="290">
        <v>0</v>
      </c>
      <c r="Y2865" s="290">
        <v>0</v>
      </c>
      <c r="Z2865" s="290">
        <v>0</v>
      </c>
      <c r="AA2865" s="290">
        <v>0</v>
      </c>
      <c r="AB2865" s="290">
        <v>0</v>
      </c>
      <c r="AC2865" s="290">
        <v>0</v>
      </c>
      <c r="AD2865" s="290">
        <v>0</v>
      </c>
      <c r="AE2865" s="290">
        <v>0</v>
      </c>
      <c r="AF2865" s="290">
        <v>0</v>
      </c>
      <c r="AG2865" s="290">
        <v>0</v>
      </c>
      <c r="AH2865" s="290">
        <v>43537.54</v>
      </c>
      <c r="AI2865" s="290">
        <v>0</v>
      </c>
      <c r="AJ2865" s="290">
        <v>0</v>
      </c>
      <c r="AK2865" s="175"/>
      <c r="AL2865" s="175"/>
      <c r="AM2865" s="175"/>
      <c r="AN2865" s="175"/>
    </row>
    <row r="2866" spans="1:40" s="105" customFormat="1" ht="23.25" customHeight="1" x14ac:dyDescent="0.35">
      <c r="A2866" s="256">
        <v>2025</v>
      </c>
      <c r="B2866" s="184">
        <f t="shared" si="500"/>
        <v>250</v>
      </c>
      <c r="C2866" s="294" t="s">
        <v>4926</v>
      </c>
      <c r="D2866" s="184">
        <v>30923</v>
      </c>
      <c r="E2866" s="287"/>
      <c r="F2866" s="287"/>
      <c r="G2866" s="287"/>
      <c r="H2866" s="288"/>
      <c r="I2866" s="288"/>
      <c r="J2866" s="288"/>
      <c r="K2866" s="289"/>
      <c r="L2866" s="289"/>
      <c r="M2866" s="289"/>
      <c r="N2866" s="289"/>
      <c r="O2866" s="289"/>
      <c r="P2866" s="289"/>
      <c r="Q2866" s="186">
        <f t="shared" si="498"/>
        <v>53831.96</v>
      </c>
      <c r="R2866" s="186">
        <f t="shared" si="499"/>
        <v>53831.96</v>
      </c>
      <c r="S2866" s="290">
        <v>0</v>
      </c>
      <c r="T2866" s="290">
        <v>0</v>
      </c>
      <c r="U2866" s="290">
        <v>0</v>
      </c>
      <c r="V2866" s="290">
        <v>0</v>
      </c>
      <c r="W2866" s="290">
        <v>0</v>
      </c>
      <c r="X2866" s="290">
        <v>0</v>
      </c>
      <c r="Y2866" s="290">
        <v>0</v>
      </c>
      <c r="Z2866" s="290">
        <v>0</v>
      </c>
      <c r="AA2866" s="290">
        <v>0</v>
      </c>
      <c r="AB2866" s="290">
        <v>0</v>
      </c>
      <c r="AC2866" s="290">
        <v>0</v>
      </c>
      <c r="AD2866" s="290">
        <v>0</v>
      </c>
      <c r="AE2866" s="290">
        <v>0</v>
      </c>
      <c r="AF2866" s="290">
        <v>0</v>
      </c>
      <c r="AG2866" s="290">
        <v>0</v>
      </c>
      <c r="AH2866" s="290">
        <v>53831.96</v>
      </c>
      <c r="AI2866" s="290">
        <v>0</v>
      </c>
      <c r="AJ2866" s="290">
        <v>0</v>
      </c>
      <c r="AK2866" s="175"/>
      <c r="AL2866" s="175"/>
      <c r="AM2866" s="175"/>
      <c r="AN2866" s="175"/>
    </row>
    <row r="2867" spans="1:40" s="105" customFormat="1" ht="23.25" customHeight="1" x14ac:dyDescent="0.35">
      <c r="A2867" s="256">
        <v>2025</v>
      </c>
      <c r="B2867" s="184">
        <f t="shared" si="500"/>
        <v>251</v>
      </c>
      <c r="C2867" s="294" t="s">
        <v>4927</v>
      </c>
      <c r="D2867" s="184">
        <v>30928</v>
      </c>
      <c r="E2867" s="287"/>
      <c r="F2867" s="287"/>
      <c r="G2867" s="287"/>
      <c r="H2867" s="288"/>
      <c r="I2867" s="288"/>
      <c r="J2867" s="288"/>
      <c r="K2867" s="289"/>
      <c r="L2867" s="289"/>
      <c r="M2867" s="289"/>
      <c r="N2867" s="289"/>
      <c r="O2867" s="289"/>
      <c r="P2867" s="289"/>
      <c r="Q2867" s="186">
        <f t="shared" si="498"/>
        <v>56494.080000000002</v>
      </c>
      <c r="R2867" s="186">
        <f t="shared" si="499"/>
        <v>56494.080000000002</v>
      </c>
      <c r="S2867" s="290">
        <v>0</v>
      </c>
      <c r="T2867" s="290">
        <v>0</v>
      </c>
      <c r="U2867" s="290">
        <v>0</v>
      </c>
      <c r="V2867" s="290">
        <v>0</v>
      </c>
      <c r="W2867" s="290">
        <v>0</v>
      </c>
      <c r="X2867" s="290">
        <v>0</v>
      </c>
      <c r="Y2867" s="290">
        <v>0</v>
      </c>
      <c r="Z2867" s="290">
        <v>0</v>
      </c>
      <c r="AA2867" s="290">
        <v>0</v>
      </c>
      <c r="AB2867" s="290">
        <v>0</v>
      </c>
      <c r="AC2867" s="290">
        <v>0</v>
      </c>
      <c r="AD2867" s="290">
        <v>0</v>
      </c>
      <c r="AE2867" s="290">
        <v>0</v>
      </c>
      <c r="AF2867" s="290">
        <v>0</v>
      </c>
      <c r="AG2867" s="290">
        <v>0</v>
      </c>
      <c r="AH2867" s="290">
        <v>56494.080000000002</v>
      </c>
      <c r="AI2867" s="290">
        <v>0</v>
      </c>
      <c r="AJ2867" s="290">
        <v>0</v>
      </c>
      <c r="AK2867" s="175"/>
      <c r="AL2867" s="175"/>
      <c r="AM2867" s="175"/>
      <c r="AN2867" s="175"/>
    </row>
    <row r="2868" spans="1:40" s="105" customFormat="1" ht="23.25" customHeight="1" x14ac:dyDescent="0.35">
      <c r="A2868" s="256">
        <v>2025</v>
      </c>
      <c r="B2868" s="184">
        <f t="shared" si="500"/>
        <v>252</v>
      </c>
      <c r="C2868" s="294" t="s">
        <v>4928</v>
      </c>
      <c r="D2868" s="184">
        <v>30619</v>
      </c>
      <c r="E2868" s="287"/>
      <c r="F2868" s="287"/>
      <c r="G2868" s="287"/>
      <c r="H2868" s="288"/>
      <c r="I2868" s="288"/>
      <c r="J2868" s="288"/>
      <c r="K2868" s="289"/>
      <c r="L2868" s="289"/>
      <c r="M2868" s="289"/>
      <c r="N2868" s="289"/>
      <c r="O2868" s="289"/>
      <c r="P2868" s="289"/>
      <c r="Q2868" s="186">
        <f t="shared" si="498"/>
        <v>150371.32999999999</v>
      </c>
      <c r="R2868" s="186">
        <f t="shared" si="499"/>
        <v>150371.32999999999</v>
      </c>
      <c r="S2868" s="290">
        <v>0</v>
      </c>
      <c r="T2868" s="290">
        <v>0</v>
      </c>
      <c r="U2868" s="290">
        <v>0</v>
      </c>
      <c r="V2868" s="290">
        <v>0</v>
      </c>
      <c r="W2868" s="290">
        <v>0</v>
      </c>
      <c r="X2868" s="290">
        <v>0</v>
      </c>
      <c r="Y2868" s="290">
        <v>0</v>
      </c>
      <c r="Z2868" s="290">
        <v>0</v>
      </c>
      <c r="AA2868" s="290">
        <v>0</v>
      </c>
      <c r="AB2868" s="290">
        <v>0</v>
      </c>
      <c r="AC2868" s="290">
        <v>0</v>
      </c>
      <c r="AD2868" s="290">
        <v>0</v>
      </c>
      <c r="AE2868" s="290">
        <v>0</v>
      </c>
      <c r="AF2868" s="290">
        <v>0</v>
      </c>
      <c r="AG2868" s="290">
        <v>0</v>
      </c>
      <c r="AH2868" s="290">
        <v>150371.32999999999</v>
      </c>
      <c r="AI2868" s="290">
        <v>0</v>
      </c>
      <c r="AJ2868" s="290">
        <v>0</v>
      </c>
      <c r="AK2868" s="175"/>
      <c r="AL2868" s="175"/>
      <c r="AM2868" s="175"/>
      <c r="AN2868" s="175"/>
    </row>
    <row r="2869" spans="1:40" s="105" customFormat="1" ht="23.25" customHeight="1" x14ac:dyDescent="0.35">
      <c r="A2869" s="256">
        <v>2025</v>
      </c>
      <c r="B2869" s="184">
        <f t="shared" si="500"/>
        <v>253</v>
      </c>
      <c r="C2869" s="294" t="s">
        <v>4929</v>
      </c>
      <c r="D2869" s="184">
        <v>31271</v>
      </c>
      <c r="E2869" s="287"/>
      <c r="F2869" s="287"/>
      <c r="G2869" s="287"/>
      <c r="H2869" s="288"/>
      <c r="I2869" s="288"/>
      <c r="J2869" s="288"/>
      <c r="K2869" s="289"/>
      <c r="L2869" s="289"/>
      <c r="M2869" s="289"/>
      <c r="N2869" s="289"/>
      <c r="O2869" s="289"/>
      <c r="P2869" s="289"/>
      <c r="Q2869" s="186">
        <f t="shared" si="498"/>
        <v>50329.120000000003</v>
      </c>
      <c r="R2869" s="186">
        <f t="shared" si="499"/>
        <v>50329.120000000003</v>
      </c>
      <c r="S2869" s="290">
        <v>0</v>
      </c>
      <c r="T2869" s="290">
        <v>0</v>
      </c>
      <c r="U2869" s="290">
        <v>0</v>
      </c>
      <c r="V2869" s="290">
        <v>0</v>
      </c>
      <c r="W2869" s="290">
        <v>0</v>
      </c>
      <c r="X2869" s="290">
        <v>0</v>
      </c>
      <c r="Y2869" s="290">
        <v>0</v>
      </c>
      <c r="Z2869" s="290">
        <v>0</v>
      </c>
      <c r="AA2869" s="290">
        <v>0</v>
      </c>
      <c r="AB2869" s="290">
        <v>0</v>
      </c>
      <c r="AC2869" s="290">
        <v>0</v>
      </c>
      <c r="AD2869" s="290">
        <v>0</v>
      </c>
      <c r="AE2869" s="290">
        <v>0</v>
      </c>
      <c r="AF2869" s="290">
        <v>0</v>
      </c>
      <c r="AG2869" s="290">
        <v>0</v>
      </c>
      <c r="AH2869" s="290">
        <v>50329.120000000003</v>
      </c>
      <c r="AI2869" s="290">
        <v>0</v>
      </c>
      <c r="AJ2869" s="290">
        <v>0</v>
      </c>
      <c r="AK2869" s="175"/>
      <c r="AL2869" s="175"/>
      <c r="AM2869" s="175"/>
      <c r="AN2869" s="175"/>
    </row>
    <row r="2870" spans="1:40" s="105" customFormat="1" ht="23.25" customHeight="1" x14ac:dyDescent="0.35">
      <c r="A2870" s="256">
        <v>2025</v>
      </c>
      <c r="B2870" s="184">
        <f t="shared" si="500"/>
        <v>254</v>
      </c>
      <c r="C2870" s="294" t="s">
        <v>4930</v>
      </c>
      <c r="D2870" s="184">
        <v>32043</v>
      </c>
      <c r="E2870" s="287"/>
      <c r="F2870" s="287"/>
      <c r="G2870" s="287"/>
      <c r="H2870" s="288"/>
      <c r="I2870" s="288"/>
      <c r="J2870" s="288"/>
      <c r="K2870" s="289"/>
      <c r="L2870" s="289"/>
      <c r="M2870" s="289"/>
      <c r="N2870" s="289"/>
      <c r="O2870" s="289"/>
      <c r="P2870" s="289"/>
      <c r="Q2870" s="186">
        <f t="shared" si="498"/>
        <v>62733.38</v>
      </c>
      <c r="R2870" s="186">
        <f t="shared" si="499"/>
        <v>62733.38</v>
      </c>
      <c r="S2870" s="290">
        <v>0</v>
      </c>
      <c r="T2870" s="290">
        <v>0</v>
      </c>
      <c r="U2870" s="290">
        <v>0</v>
      </c>
      <c r="V2870" s="290">
        <v>0</v>
      </c>
      <c r="W2870" s="290">
        <v>0</v>
      </c>
      <c r="X2870" s="290">
        <v>0</v>
      </c>
      <c r="Y2870" s="290">
        <v>0</v>
      </c>
      <c r="Z2870" s="290">
        <v>0</v>
      </c>
      <c r="AA2870" s="290">
        <v>0</v>
      </c>
      <c r="AB2870" s="290">
        <v>0</v>
      </c>
      <c r="AC2870" s="290">
        <v>0</v>
      </c>
      <c r="AD2870" s="290">
        <v>0</v>
      </c>
      <c r="AE2870" s="290">
        <v>0</v>
      </c>
      <c r="AF2870" s="290">
        <v>0</v>
      </c>
      <c r="AG2870" s="290">
        <v>0</v>
      </c>
      <c r="AH2870" s="290">
        <v>62733.38</v>
      </c>
      <c r="AI2870" s="290">
        <v>0</v>
      </c>
      <c r="AJ2870" s="290">
        <v>0</v>
      </c>
      <c r="AK2870" s="175"/>
      <c r="AL2870" s="175"/>
      <c r="AM2870" s="175"/>
      <c r="AN2870" s="175"/>
    </row>
    <row r="2871" spans="1:40" s="105" customFormat="1" ht="23.25" customHeight="1" x14ac:dyDescent="0.35">
      <c r="A2871" s="256">
        <v>2025</v>
      </c>
      <c r="B2871" s="184">
        <f t="shared" si="500"/>
        <v>255</v>
      </c>
      <c r="C2871" s="294" t="s">
        <v>4931</v>
      </c>
      <c r="D2871" s="184">
        <v>31668</v>
      </c>
      <c r="E2871" s="287"/>
      <c r="F2871" s="287"/>
      <c r="G2871" s="287"/>
      <c r="H2871" s="288"/>
      <c r="I2871" s="288"/>
      <c r="J2871" s="288"/>
      <c r="K2871" s="289"/>
      <c r="L2871" s="289"/>
      <c r="M2871" s="289"/>
      <c r="N2871" s="289"/>
      <c r="O2871" s="289"/>
      <c r="P2871" s="289"/>
      <c r="Q2871" s="186">
        <f t="shared" si="498"/>
        <v>44558.21</v>
      </c>
      <c r="R2871" s="186">
        <f t="shared" si="499"/>
        <v>44558.21</v>
      </c>
      <c r="S2871" s="290">
        <v>0</v>
      </c>
      <c r="T2871" s="290">
        <v>0</v>
      </c>
      <c r="U2871" s="290">
        <v>0</v>
      </c>
      <c r="V2871" s="290">
        <v>0</v>
      </c>
      <c r="W2871" s="290">
        <v>0</v>
      </c>
      <c r="X2871" s="290">
        <v>0</v>
      </c>
      <c r="Y2871" s="290">
        <v>0</v>
      </c>
      <c r="Z2871" s="290">
        <v>0</v>
      </c>
      <c r="AA2871" s="290">
        <v>0</v>
      </c>
      <c r="AB2871" s="290">
        <v>0</v>
      </c>
      <c r="AC2871" s="290">
        <v>0</v>
      </c>
      <c r="AD2871" s="290">
        <v>0</v>
      </c>
      <c r="AE2871" s="290">
        <v>0</v>
      </c>
      <c r="AF2871" s="290">
        <v>0</v>
      </c>
      <c r="AG2871" s="290">
        <v>0</v>
      </c>
      <c r="AH2871" s="290">
        <v>44558.21</v>
      </c>
      <c r="AI2871" s="290">
        <v>0</v>
      </c>
      <c r="AJ2871" s="290">
        <v>0</v>
      </c>
      <c r="AK2871" s="175"/>
      <c r="AL2871" s="175"/>
      <c r="AM2871" s="175"/>
      <c r="AN2871" s="175"/>
    </row>
    <row r="2872" spans="1:40" s="105" customFormat="1" ht="23.25" customHeight="1" x14ac:dyDescent="0.35">
      <c r="A2872" s="256">
        <v>2025</v>
      </c>
      <c r="B2872" s="184">
        <f t="shared" si="500"/>
        <v>256</v>
      </c>
      <c r="C2872" s="294" t="s">
        <v>4932</v>
      </c>
      <c r="D2872" s="184">
        <v>30845</v>
      </c>
      <c r="E2872" s="287"/>
      <c r="F2872" s="287"/>
      <c r="G2872" s="287"/>
      <c r="H2872" s="288"/>
      <c r="I2872" s="288"/>
      <c r="J2872" s="288"/>
      <c r="K2872" s="289"/>
      <c r="L2872" s="289"/>
      <c r="M2872" s="289"/>
      <c r="N2872" s="289"/>
      <c r="O2872" s="289"/>
      <c r="P2872" s="289"/>
      <c r="Q2872" s="186">
        <f t="shared" si="498"/>
        <v>47505.64</v>
      </c>
      <c r="R2872" s="186">
        <f t="shared" si="499"/>
        <v>47505.64</v>
      </c>
      <c r="S2872" s="290">
        <v>0</v>
      </c>
      <c r="T2872" s="290">
        <v>0</v>
      </c>
      <c r="U2872" s="290">
        <v>0</v>
      </c>
      <c r="V2872" s="290">
        <v>0</v>
      </c>
      <c r="W2872" s="290">
        <v>0</v>
      </c>
      <c r="X2872" s="290">
        <v>0</v>
      </c>
      <c r="Y2872" s="290">
        <v>0</v>
      </c>
      <c r="Z2872" s="290">
        <v>0</v>
      </c>
      <c r="AA2872" s="290">
        <v>0</v>
      </c>
      <c r="AB2872" s="290">
        <v>0</v>
      </c>
      <c r="AC2872" s="290">
        <v>0</v>
      </c>
      <c r="AD2872" s="290">
        <v>0</v>
      </c>
      <c r="AE2872" s="290">
        <v>0</v>
      </c>
      <c r="AF2872" s="290">
        <v>0</v>
      </c>
      <c r="AG2872" s="290">
        <v>0</v>
      </c>
      <c r="AH2872" s="290">
        <v>47505.64</v>
      </c>
      <c r="AI2872" s="290">
        <v>0</v>
      </c>
      <c r="AJ2872" s="290">
        <v>0</v>
      </c>
      <c r="AK2872" s="175"/>
      <c r="AL2872" s="175"/>
      <c r="AM2872" s="175"/>
      <c r="AN2872" s="175"/>
    </row>
    <row r="2873" spans="1:40" s="105" customFormat="1" ht="23.25" customHeight="1" x14ac:dyDescent="0.35">
      <c r="A2873" s="256">
        <v>2025</v>
      </c>
      <c r="B2873" s="184">
        <f t="shared" si="500"/>
        <v>257</v>
      </c>
      <c r="C2873" s="294" t="s">
        <v>4933</v>
      </c>
      <c r="D2873" s="184">
        <v>30846</v>
      </c>
      <c r="E2873" s="287"/>
      <c r="F2873" s="287"/>
      <c r="G2873" s="287"/>
      <c r="H2873" s="288"/>
      <c r="I2873" s="288"/>
      <c r="J2873" s="288"/>
      <c r="K2873" s="289"/>
      <c r="L2873" s="289"/>
      <c r="M2873" s="289"/>
      <c r="N2873" s="289"/>
      <c r="O2873" s="289"/>
      <c r="P2873" s="289"/>
      <c r="Q2873" s="186">
        <f t="shared" si="498"/>
        <v>47505.64</v>
      </c>
      <c r="R2873" s="186">
        <f t="shared" si="499"/>
        <v>47505.64</v>
      </c>
      <c r="S2873" s="290">
        <v>0</v>
      </c>
      <c r="T2873" s="290">
        <v>0</v>
      </c>
      <c r="U2873" s="290">
        <v>0</v>
      </c>
      <c r="V2873" s="290">
        <v>0</v>
      </c>
      <c r="W2873" s="290">
        <v>0</v>
      </c>
      <c r="X2873" s="290">
        <v>0</v>
      </c>
      <c r="Y2873" s="290">
        <v>0</v>
      </c>
      <c r="Z2873" s="290">
        <v>0</v>
      </c>
      <c r="AA2873" s="290">
        <v>0</v>
      </c>
      <c r="AB2873" s="290">
        <v>0</v>
      </c>
      <c r="AC2873" s="290">
        <v>0</v>
      </c>
      <c r="AD2873" s="290">
        <v>0</v>
      </c>
      <c r="AE2873" s="290">
        <v>0</v>
      </c>
      <c r="AF2873" s="290">
        <v>0</v>
      </c>
      <c r="AG2873" s="290">
        <v>0</v>
      </c>
      <c r="AH2873" s="290">
        <v>47505.64</v>
      </c>
      <c r="AI2873" s="290">
        <v>0</v>
      </c>
      <c r="AJ2873" s="290">
        <v>0</v>
      </c>
      <c r="AK2873" s="175"/>
      <c r="AL2873" s="175"/>
      <c r="AM2873" s="175"/>
      <c r="AN2873" s="175"/>
    </row>
    <row r="2874" spans="1:40" s="105" customFormat="1" ht="23.25" customHeight="1" x14ac:dyDescent="0.35">
      <c r="A2874" s="256">
        <v>2025</v>
      </c>
      <c r="B2874" s="184">
        <f t="shared" si="500"/>
        <v>258</v>
      </c>
      <c r="C2874" s="294" t="s">
        <v>4942</v>
      </c>
      <c r="D2874" s="184">
        <v>31924</v>
      </c>
      <c r="E2874" s="287"/>
      <c r="F2874" s="287"/>
      <c r="G2874" s="287"/>
      <c r="H2874" s="288"/>
      <c r="I2874" s="288"/>
      <c r="J2874" s="288"/>
      <c r="K2874" s="289"/>
      <c r="L2874" s="289"/>
      <c r="M2874" s="289"/>
      <c r="N2874" s="289"/>
      <c r="O2874" s="289"/>
      <c r="P2874" s="289"/>
      <c r="Q2874" s="186">
        <f t="shared" ref="Q2874:Q2875" si="501">SUM(S2874:AJ2874)</f>
        <v>100314.85</v>
      </c>
      <c r="R2874" s="186">
        <f t="shared" ref="R2874:R2875" si="502">SUM(S2874:AI2874)</f>
        <v>100314.85</v>
      </c>
      <c r="S2874" s="290">
        <v>0</v>
      </c>
      <c r="T2874" s="290">
        <v>0</v>
      </c>
      <c r="U2874" s="290">
        <v>0</v>
      </c>
      <c r="V2874" s="290">
        <v>0</v>
      </c>
      <c r="W2874" s="290">
        <v>0</v>
      </c>
      <c r="X2874" s="290">
        <v>0</v>
      </c>
      <c r="Y2874" s="290">
        <v>0</v>
      </c>
      <c r="Z2874" s="290">
        <v>0</v>
      </c>
      <c r="AA2874" s="290">
        <v>0</v>
      </c>
      <c r="AB2874" s="290">
        <v>0</v>
      </c>
      <c r="AC2874" s="290">
        <v>0</v>
      </c>
      <c r="AD2874" s="290">
        <v>0</v>
      </c>
      <c r="AE2874" s="290">
        <v>0</v>
      </c>
      <c r="AF2874" s="290">
        <v>0</v>
      </c>
      <c r="AG2874" s="290">
        <v>0</v>
      </c>
      <c r="AH2874" s="290">
        <v>100314.85</v>
      </c>
      <c r="AI2874" s="290">
        <v>0</v>
      </c>
      <c r="AJ2874" s="290">
        <v>0</v>
      </c>
      <c r="AK2874" s="175"/>
      <c r="AL2874" s="175"/>
      <c r="AM2874" s="175"/>
      <c r="AN2874" s="175"/>
    </row>
    <row r="2875" spans="1:40" s="105" customFormat="1" ht="23.25" customHeight="1" x14ac:dyDescent="0.35">
      <c r="A2875" s="256">
        <v>2025</v>
      </c>
      <c r="B2875" s="184">
        <f t="shared" si="500"/>
        <v>259</v>
      </c>
      <c r="C2875" s="294" t="s">
        <v>247</v>
      </c>
      <c r="D2875" s="184">
        <v>31482</v>
      </c>
      <c r="E2875" s="287"/>
      <c r="F2875" s="287"/>
      <c r="G2875" s="287"/>
      <c r="H2875" s="288"/>
      <c r="I2875" s="288"/>
      <c r="J2875" s="288"/>
      <c r="K2875" s="289"/>
      <c r="L2875" s="289"/>
      <c r="M2875" s="289"/>
      <c r="N2875" s="289"/>
      <c r="O2875" s="289"/>
      <c r="P2875" s="289"/>
      <c r="Q2875" s="186">
        <f t="shared" si="501"/>
        <v>30000</v>
      </c>
      <c r="R2875" s="186">
        <f t="shared" si="502"/>
        <v>30000</v>
      </c>
      <c r="S2875" s="290">
        <v>0</v>
      </c>
      <c r="T2875" s="290">
        <v>0</v>
      </c>
      <c r="U2875" s="290">
        <v>0</v>
      </c>
      <c r="V2875" s="290">
        <v>0</v>
      </c>
      <c r="W2875" s="290">
        <v>0</v>
      </c>
      <c r="X2875" s="290">
        <v>0</v>
      </c>
      <c r="Y2875" s="290">
        <v>0</v>
      </c>
      <c r="Z2875" s="290">
        <v>0</v>
      </c>
      <c r="AA2875" s="290">
        <v>0</v>
      </c>
      <c r="AB2875" s="290">
        <v>0</v>
      </c>
      <c r="AC2875" s="290">
        <v>0</v>
      </c>
      <c r="AD2875" s="290">
        <v>0</v>
      </c>
      <c r="AE2875" s="290">
        <v>0</v>
      </c>
      <c r="AF2875" s="290">
        <v>0</v>
      </c>
      <c r="AG2875" s="290">
        <v>30000</v>
      </c>
      <c r="AH2875" s="290">
        <v>0</v>
      </c>
      <c r="AI2875" s="290">
        <v>0</v>
      </c>
      <c r="AJ2875" s="290">
        <v>0</v>
      </c>
      <c r="AK2875" s="175"/>
      <c r="AL2875" s="175"/>
      <c r="AM2875" s="175"/>
      <c r="AN2875" s="175"/>
    </row>
    <row r="2876" spans="1:40" s="105" customFormat="1" ht="23.25" customHeight="1" x14ac:dyDescent="0.35">
      <c r="A2876" s="256"/>
      <c r="B2876" s="170" t="s">
        <v>22</v>
      </c>
      <c r="C2876" s="293"/>
      <c r="D2876" s="296" t="s">
        <v>172</v>
      </c>
      <c r="E2876" s="287" t="e">
        <f>VLOOKUP(D2876,'[1]2023-2025'!$A:$G,7,0)</f>
        <v>#N/A</v>
      </c>
      <c r="F2876" s="287"/>
      <c r="G2876" s="287"/>
      <c r="H2876" s="288" t="e">
        <v>#N/A</v>
      </c>
      <c r="I2876" s="288" t="e">
        <v>#N/A</v>
      </c>
      <c r="J2876" s="288" t="e">
        <f>VLOOKUP(D2876,[1]Лист3!$A:$AK,37,0)</f>
        <v>#N/A</v>
      </c>
      <c r="K2876" s="289" t="e">
        <v>#N/A</v>
      </c>
      <c r="L2876" s="289"/>
      <c r="M2876" s="289"/>
      <c r="N2876" s="289"/>
      <c r="O2876" s="289" t="e">
        <v>#N/A</v>
      </c>
      <c r="P2876" s="289"/>
      <c r="Q2876" s="297">
        <f>SUM(Q2784:Q2875)</f>
        <v>116062461.00690001</v>
      </c>
      <c r="R2876" s="297">
        <f>SUM(R2784:R2875)</f>
        <v>114377626.16000001</v>
      </c>
      <c r="S2876" s="484">
        <f>SUM(S2784:S2875)</f>
        <v>19830334.280000001</v>
      </c>
      <c r="T2876" s="484">
        <f>SUM(T2784:T2875)</f>
        <v>25072539.389999997</v>
      </c>
      <c r="U2876" s="484">
        <f t="shared" ref="U2876:AJ2876" si="503">SUM(U2784:U2875)</f>
        <v>0</v>
      </c>
      <c r="V2876" s="484">
        <f t="shared" si="503"/>
        <v>1115488.6099999999</v>
      </c>
      <c r="W2876" s="484">
        <f t="shared" si="503"/>
        <v>8553778.3599999994</v>
      </c>
      <c r="X2876" s="484">
        <f t="shared" si="503"/>
        <v>2903245.46</v>
      </c>
      <c r="Y2876" s="484">
        <f t="shared" si="503"/>
        <v>0</v>
      </c>
      <c r="Z2876" s="484">
        <f t="shared" si="503"/>
        <v>3073546</v>
      </c>
      <c r="AA2876" s="484">
        <f t="shared" si="503"/>
        <v>5810191.5899999999</v>
      </c>
      <c r="AB2876" s="484">
        <f t="shared" si="503"/>
        <v>0</v>
      </c>
      <c r="AC2876" s="484">
        <f t="shared" si="503"/>
        <v>40230542.869999997</v>
      </c>
      <c r="AD2876" s="484">
        <f t="shared" si="503"/>
        <v>0</v>
      </c>
      <c r="AE2876" s="484">
        <f t="shared" si="503"/>
        <v>0</v>
      </c>
      <c r="AF2876" s="484">
        <f t="shared" si="503"/>
        <v>0</v>
      </c>
      <c r="AG2876" s="484">
        <f t="shared" si="503"/>
        <v>2156655.88</v>
      </c>
      <c r="AH2876" s="484">
        <f t="shared" si="503"/>
        <v>5631303.7199999988</v>
      </c>
      <c r="AI2876" s="484">
        <f t="shared" si="503"/>
        <v>0</v>
      </c>
      <c r="AJ2876" s="484">
        <f t="shared" si="503"/>
        <v>1684834.8468999993</v>
      </c>
      <c r="AK2876" s="175"/>
      <c r="AL2876" s="175" t="e">
        <v>#N/A</v>
      </c>
      <c r="AM2876" s="175" t="e">
        <v>#N/A</v>
      </c>
      <c r="AN2876" s="175" t="e">
        <v>#N/A</v>
      </c>
    </row>
    <row r="2877" spans="1:40" s="84" customFormat="1" ht="20.3" customHeight="1" x14ac:dyDescent="0.35">
      <c r="A2877" s="256"/>
      <c r="B2877" s="298"/>
      <c r="C2877" s="275"/>
      <c r="D2877" s="275"/>
      <c r="E2877" s="287">
        <f>VLOOKUP(D2877,'[1]2023-2025'!$A:$G,7,0)</f>
        <v>0</v>
      </c>
      <c r="F2877" s="287"/>
      <c r="G2877" s="287"/>
      <c r="H2877" s="288" t="e">
        <v>#N/A</v>
      </c>
      <c r="I2877" s="288" t="e">
        <v>#N/A</v>
      </c>
      <c r="J2877" s="288" t="e">
        <f>VLOOKUP(D2877,[1]Лист3!$A:$AK,37,0)</f>
        <v>#N/A</v>
      </c>
      <c r="K2877" s="289" t="e">
        <v>#N/A</v>
      </c>
      <c r="L2877" s="289"/>
      <c r="M2877" s="289"/>
      <c r="N2877" s="289"/>
      <c r="O2877" s="289" t="e">
        <v>#N/A</v>
      </c>
      <c r="P2877" s="289"/>
      <c r="Q2877" s="275"/>
      <c r="R2877" s="275"/>
      <c r="S2877" s="485"/>
      <c r="T2877" s="485"/>
      <c r="U2877" s="485"/>
      <c r="V2877" s="485"/>
      <c r="W2877" s="485"/>
      <c r="X2877" s="485" t="s">
        <v>1913</v>
      </c>
      <c r="Y2877" s="489"/>
      <c r="Z2877" s="485"/>
      <c r="AA2877" s="485"/>
      <c r="AB2877" s="485"/>
      <c r="AC2877" s="485"/>
      <c r="AD2877" s="485"/>
      <c r="AE2877" s="485"/>
      <c r="AF2877" s="485"/>
      <c r="AG2877" s="485"/>
      <c r="AH2877" s="485"/>
      <c r="AI2877" s="485"/>
      <c r="AJ2877" s="485"/>
      <c r="AK2877" s="175"/>
      <c r="AL2877" s="175" t="e">
        <v>#N/A</v>
      </c>
      <c r="AM2877" s="175" t="e">
        <v>#N/A</v>
      </c>
      <c r="AN2877" s="175" t="e">
        <v>#N/A</v>
      </c>
    </row>
    <row r="2878" spans="1:40" s="84" customFormat="1" ht="23.25" customHeight="1" x14ac:dyDescent="0.35">
      <c r="A2878" s="256">
        <v>2025</v>
      </c>
      <c r="B2878" s="184">
        <f>B2875+1</f>
        <v>260</v>
      </c>
      <c r="C2878" s="293" t="s">
        <v>4043</v>
      </c>
      <c r="D2878" s="184">
        <v>32263</v>
      </c>
      <c r="E2878" s="287"/>
      <c r="F2878" s="287"/>
      <c r="G2878" s="287"/>
      <c r="H2878" s="288"/>
      <c r="I2878" s="288"/>
      <c r="J2878" s="288"/>
      <c r="K2878" s="289"/>
      <c r="L2878" s="289"/>
      <c r="M2878" s="289"/>
      <c r="N2878" s="289"/>
      <c r="O2878" s="289"/>
      <c r="P2878" s="289"/>
      <c r="Q2878" s="186">
        <f t="shared" ref="Q2878:Q2889" si="504">SUM(S2878:AJ2878)</f>
        <v>1805295.9200000002</v>
      </c>
      <c r="R2878" s="186">
        <f t="shared" ref="R2878:R2889" si="505">SUM(S2878:AI2878)</f>
        <v>1771064.59</v>
      </c>
      <c r="S2878" s="290">
        <v>0</v>
      </c>
      <c r="T2878" s="474">
        <v>0</v>
      </c>
      <c r="U2878" s="290">
        <v>0</v>
      </c>
      <c r="V2878" s="474">
        <v>0</v>
      </c>
      <c r="W2878" s="290">
        <v>0</v>
      </c>
      <c r="X2878" s="474">
        <v>0</v>
      </c>
      <c r="Y2878" s="290">
        <v>0</v>
      </c>
      <c r="Z2878" s="474">
        <v>0</v>
      </c>
      <c r="AA2878" s="290">
        <v>1771064.59</v>
      </c>
      <c r="AB2878" s="474">
        <v>0</v>
      </c>
      <c r="AC2878" s="290">
        <v>0</v>
      </c>
      <c r="AD2878" s="474">
        <v>0</v>
      </c>
      <c r="AE2878" s="290">
        <v>0</v>
      </c>
      <c r="AF2878" s="474">
        <v>0</v>
      </c>
      <c r="AG2878" s="290">
        <v>0</v>
      </c>
      <c r="AH2878" s="474">
        <v>0</v>
      </c>
      <c r="AI2878" s="290">
        <v>0</v>
      </c>
      <c r="AJ2878" s="474">
        <v>34231.33</v>
      </c>
      <c r="AK2878" s="175"/>
      <c r="AL2878" s="175">
        <v>4258069.59</v>
      </c>
      <c r="AM2878" s="175">
        <v>4258069.59</v>
      </c>
      <c r="AN2878" s="175">
        <v>0</v>
      </c>
    </row>
    <row r="2879" spans="1:40" s="7" customFormat="1" ht="23.25" customHeight="1" x14ac:dyDescent="0.35">
      <c r="A2879" s="256">
        <v>2025</v>
      </c>
      <c r="B2879" s="184">
        <f t="shared" ref="B2879:B2905" si="506">B2878+1</f>
        <v>261</v>
      </c>
      <c r="C2879" s="293" t="s">
        <v>4044</v>
      </c>
      <c r="D2879" s="184">
        <v>32199</v>
      </c>
      <c r="E2879" s="287"/>
      <c r="F2879" s="287"/>
      <c r="G2879" s="287"/>
      <c r="H2879" s="288"/>
      <c r="I2879" s="288"/>
      <c r="J2879" s="288"/>
      <c r="K2879" s="289"/>
      <c r="L2879" s="289"/>
      <c r="M2879" s="289"/>
      <c r="N2879" s="289"/>
      <c r="O2879" s="289"/>
      <c r="P2879" s="289"/>
      <c r="Q2879" s="186">
        <f t="shared" si="504"/>
        <v>6974761.8899999997</v>
      </c>
      <c r="R2879" s="186">
        <f t="shared" si="505"/>
        <v>6842555.6099999994</v>
      </c>
      <c r="S2879" s="290">
        <v>0</v>
      </c>
      <c r="T2879" s="474">
        <v>0</v>
      </c>
      <c r="U2879" s="290">
        <v>0</v>
      </c>
      <c r="V2879" s="474">
        <v>0</v>
      </c>
      <c r="W2879" s="290">
        <v>0</v>
      </c>
      <c r="X2879" s="474">
        <v>0</v>
      </c>
      <c r="Y2879" s="290">
        <v>0</v>
      </c>
      <c r="Z2879" s="474">
        <v>0</v>
      </c>
      <c r="AA2879" s="290">
        <v>3920863.04</v>
      </c>
      <c r="AB2879" s="474">
        <v>0</v>
      </c>
      <c r="AC2879" s="290">
        <v>2921692.57</v>
      </c>
      <c r="AD2879" s="474">
        <v>0</v>
      </c>
      <c r="AE2879" s="290">
        <v>0</v>
      </c>
      <c r="AF2879" s="474">
        <v>0</v>
      </c>
      <c r="AG2879" s="290">
        <v>0</v>
      </c>
      <c r="AH2879" s="474">
        <v>0</v>
      </c>
      <c r="AI2879" s="290">
        <v>0</v>
      </c>
      <c r="AJ2879" s="474">
        <v>132206.28</v>
      </c>
      <c r="AK2879" s="175"/>
      <c r="AL2879" s="175">
        <v>16791468.57</v>
      </c>
      <c r="AM2879" s="175">
        <v>16791468.57</v>
      </c>
      <c r="AN2879" s="175">
        <v>0</v>
      </c>
    </row>
    <row r="2880" spans="1:40" s="7" customFormat="1" ht="22.75" customHeight="1" x14ac:dyDescent="0.35">
      <c r="A2880" s="256">
        <v>2025</v>
      </c>
      <c r="B2880" s="184">
        <f t="shared" si="506"/>
        <v>262</v>
      </c>
      <c r="C2880" s="293" t="s">
        <v>4045</v>
      </c>
      <c r="D2880" s="184">
        <v>32319</v>
      </c>
      <c r="E2880" s="287"/>
      <c r="F2880" s="287"/>
      <c r="G2880" s="287"/>
      <c r="H2880" s="288"/>
      <c r="I2880" s="288"/>
      <c r="J2880" s="288"/>
      <c r="K2880" s="289"/>
      <c r="L2880" s="289"/>
      <c r="M2880" s="289"/>
      <c r="N2880" s="289"/>
      <c r="O2880" s="289"/>
      <c r="P2880" s="289"/>
      <c r="Q2880" s="186">
        <f t="shared" si="504"/>
        <v>5293974.08</v>
      </c>
      <c r="R2880" s="186">
        <f t="shared" si="505"/>
        <v>5245621.75</v>
      </c>
      <c r="S2880" s="290">
        <v>0</v>
      </c>
      <c r="T2880" s="474">
        <v>0</v>
      </c>
      <c r="U2880" s="290">
        <v>0</v>
      </c>
      <c r="V2880" s="474">
        <v>0</v>
      </c>
      <c r="W2880" s="290">
        <v>0</v>
      </c>
      <c r="X2880" s="474">
        <v>0</v>
      </c>
      <c r="Y2880" s="290">
        <v>0</v>
      </c>
      <c r="Z2880" s="474">
        <v>0</v>
      </c>
      <c r="AA2880" s="290">
        <v>2485633.16</v>
      </c>
      <c r="AB2880" s="474">
        <v>0</v>
      </c>
      <c r="AC2880" s="290">
        <v>2759988.59</v>
      </c>
      <c r="AD2880" s="474">
        <v>0</v>
      </c>
      <c r="AE2880" s="290">
        <v>0</v>
      </c>
      <c r="AF2880" s="474">
        <v>0</v>
      </c>
      <c r="AG2880" s="290">
        <v>0</v>
      </c>
      <c r="AH2880" s="474">
        <v>0</v>
      </c>
      <c r="AI2880" s="290">
        <v>0</v>
      </c>
      <c r="AJ2880" s="474">
        <v>48352.33</v>
      </c>
      <c r="AK2880" s="175"/>
      <c r="AL2880" s="175">
        <v>11233221.18</v>
      </c>
      <c r="AM2880" s="175">
        <v>11233221.18</v>
      </c>
      <c r="AN2880" s="175">
        <v>0</v>
      </c>
    </row>
    <row r="2881" spans="1:40" s="7" customFormat="1" ht="23.25" customHeight="1" x14ac:dyDescent="0.35">
      <c r="A2881" s="256">
        <v>2025</v>
      </c>
      <c r="B2881" s="184">
        <f t="shared" si="506"/>
        <v>263</v>
      </c>
      <c r="C2881" s="293" t="s">
        <v>4046</v>
      </c>
      <c r="D2881" s="184">
        <v>32297</v>
      </c>
      <c r="E2881" s="287"/>
      <c r="F2881" s="287"/>
      <c r="G2881" s="287"/>
      <c r="H2881" s="288"/>
      <c r="I2881" s="288"/>
      <c r="J2881" s="288"/>
      <c r="K2881" s="289"/>
      <c r="L2881" s="289"/>
      <c r="M2881" s="289"/>
      <c r="N2881" s="289"/>
      <c r="O2881" s="289"/>
      <c r="P2881" s="289"/>
      <c r="Q2881" s="186">
        <f t="shared" si="504"/>
        <v>5858685.9499999993</v>
      </c>
      <c r="R2881" s="186">
        <f t="shared" si="505"/>
        <v>5751847.3999999994</v>
      </c>
      <c r="S2881" s="290">
        <v>0</v>
      </c>
      <c r="T2881" s="474">
        <v>0</v>
      </c>
      <c r="U2881" s="290">
        <v>0</v>
      </c>
      <c r="V2881" s="474">
        <v>0</v>
      </c>
      <c r="W2881" s="290">
        <v>0</v>
      </c>
      <c r="X2881" s="474">
        <v>0</v>
      </c>
      <c r="Y2881" s="290">
        <v>0</v>
      </c>
      <c r="Z2881" s="474">
        <v>0</v>
      </c>
      <c r="AA2881" s="290">
        <v>3760438.92</v>
      </c>
      <c r="AB2881" s="474">
        <v>486995.05</v>
      </c>
      <c r="AC2881" s="290">
        <v>1504413.43</v>
      </c>
      <c r="AD2881" s="474">
        <v>0</v>
      </c>
      <c r="AE2881" s="290">
        <v>0</v>
      </c>
      <c r="AF2881" s="474">
        <v>0</v>
      </c>
      <c r="AG2881" s="290">
        <v>0</v>
      </c>
      <c r="AH2881" s="474">
        <v>0</v>
      </c>
      <c r="AI2881" s="290">
        <v>0</v>
      </c>
      <c r="AJ2881" s="474">
        <v>106838.55</v>
      </c>
      <c r="AK2881" s="175"/>
      <c r="AL2881" s="175">
        <v>14061144.51</v>
      </c>
      <c r="AM2881" s="175">
        <v>14061144.51</v>
      </c>
      <c r="AN2881" s="175">
        <v>0</v>
      </c>
    </row>
    <row r="2882" spans="1:40" s="7" customFormat="1" ht="23.25" customHeight="1" x14ac:dyDescent="0.35">
      <c r="A2882" s="256">
        <v>2025</v>
      </c>
      <c r="B2882" s="184">
        <f t="shared" si="506"/>
        <v>264</v>
      </c>
      <c r="C2882" s="293" t="s">
        <v>4047</v>
      </c>
      <c r="D2882" s="184">
        <v>32148</v>
      </c>
      <c r="E2882" s="287"/>
      <c r="F2882" s="287"/>
      <c r="G2882" s="287"/>
      <c r="H2882" s="288"/>
      <c r="I2882" s="288"/>
      <c r="J2882" s="288"/>
      <c r="K2882" s="289"/>
      <c r="L2882" s="289"/>
      <c r="M2882" s="289"/>
      <c r="N2882" s="289"/>
      <c r="O2882" s="289"/>
      <c r="P2882" s="289"/>
      <c r="Q2882" s="186">
        <f t="shared" si="504"/>
        <v>8464322.8900000006</v>
      </c>
      <c r="R2882" s="186">
        <f t="shared" si="505"/>
        <v>8357484.3399999999</v>
      </c>
      <c r="S2882" s="290">
        <v>0</v>
      </c>
      <c r="T2882" s="474">
        <v>2372303.6800000002</v>
      </c>
      <c r="U2882" s="290">
        <v>0</v>
      </c>
      <c r="V2882" s="474">
        <v>306899.52</v>
      </c>
      <c r="W2882" s="290">
        <v>295271.5</v>
      </c>
      <c r="X2882" s="474">
        <v>460028.1</v>
      </c>
      <c r="Y2882" s="290">
        <v>0</v>
      </c>
      <c r="Z2882" s="474">
        <v>0</v>
      </c>
      <c r="AA2882" s="290">
        <v>0</v>
      </c>
      <c r="AB2882" s="474">
        <v>409057.9</v>
      </c>
      <c r="AC2882" s="290">
        <v>4513923.6399999997</v>
      </c>
      <c r="AD2882" s="474">
        <v>0</v>
      </c>
      <c r="AE2882" s="290">
        <v>0</v>
      </c>
      <c r="AF2882" s="474">
        <v>0</v>
      </c>
      <c r="AG2882" s="290">
        <v>0</v>
      </c>
      <c r="AH2882" s="474">
        <v>0</v>
      </c>
      <c r="AI2882" s="290">
        <v>0</v>
      </c>
      <c r="AJ2882" s="474">
        <v>106838.55</v>
      </c>
      <c r="AK2882" s="175"/>
      <c r="AL2882" s="175">
        <v>28357213.370000001</v>
      </c>
      <c r="AM2882" s="175">
        <v>28357213.370000001</v>
      </c>
      <c r="AN2882" s="175">
        <v>0</v>
      </c>
    </row>
    <row r="2883" spans="1:40" s="7" customFormat="1" ht="22.75" customHeight="1" x14ac:dyDescent="0.35">
      <c r="A2883" s="256">
        <v>2025</v>
      </c>
      <c r="B2883" s="184">
        <f t="shared" si="506"/>
        <v>265</v>
      </c>
      <c r="C2883" s="293" t="s">
        <v>334</v>
      </c>
      <c r="D2883" s="184">
        <v>32152</v>
      </c>
      <c r="E2883" s="287"/>
      <c r="F2883" s="287"/>
      <c r="G2883" s="287"/>
      <c r="H2883" s="288"/>
      <c r="I2883" s="288"/>
      <c r="J2883" s="288"/>
      <c r="K2883" s="289"/>
      <c r="L2883" s="289"/>
      <c r="M2883" s="289"/>
      <c r="N2883" s="289"/>
      <c r="O2883" s="289"/>
      <c r="P2883" s="289"/>
      <c r="Q2883" s="186">
        <f t="shared" si="504"/>
        <v>1089083.3500000001</v>
      </c>
      <c r="R2883" s="186">
        <f t="shared" si="505"/>
        <v>1071171.58</v>
      </c>
      <c r="S2883" s="290">
        <v>0</v>
      </c>
      <c r="T2883" s="474">
        <v>0</v>
      </c>
      <c r="U2883" s="290">
        <v>0</v>
      </c>
      <c r="V2883" s="474">
        <v>0</v>
      </c>
      <c r="W2883" s="290">
        <v>0</v>
      </c>
      <c r="X2883" s="474">
        <v>0</v>
      </c>
      <c r="Y2883" s="290">
        <v>0</v>
      </c>
      <c r="Z2883" s="474">
        <v>0</v>
      </c>
      <c r="AA2883" s="290">
        <v>0</v>
      </c>
      <c r="AB2883" s="474">
        <v>0</v>
      </c>
      <c r="AC2883" s="290">
        <v>1071171.58</v>
      </c>
      <c r="AD2883" s="474">
        <v>0</v>
      </c>
      <c r="AE2883" s="290">
        <v>0</v>
      </c>
      <c r="AF2883" s="474">
        <v>0</v>
      </c>
      <c r="AG2883" s="290">
        <v>0</v>
      </c>
      <c r="AH2883" s="474">
        <v>0</v>
      </c>
      <c r="AI2883" s="290">
        <v>0</v>
      </c>
      <c r="AJ2883" s="474">
        <v>17911.77</v>
      </c>
      <c r="AK2883" s="175"/>
      <c r="AL2883" s="175">
        <v>12968106.42</v>
      </c>
      <c r="AM2883" s="175">
        <v>21674369.02</v>
      </c>
      <c r="AN2883" s="175">
        <v>8706262.5999999996</v>
      </c>
    </row>
    <row r="2884" spans="1:40" s="7" customFormat="1" ht="23.25" customHeight="1" x14ac:dyDescent="0.35">
      <c r="A2884" s="256">
        <v>2025</v>
      </c>
      <c r="B2884" s="184">
        <f>B2883+1</f>
        <v>266</v>
      </c>
      <c r="C2884" s="293" t="s">
        <v>4048</v>
      </c>
      <c r="D2884" s="184">
        <v>32156</v>
      </c>
      <c r="E2884" s="287"/>
      <c r="F2884" s="287"/>
      <c r="G2884" s="287"/>
      <c r="H2884" s="288"/>
      <c r="I2884" s="288"/>
      <c r="J2884" s="288"/>
      <c r="K2884" s="289"/>
      <c r="L2884" s="289"/>
      <c r="M2884" s="289"/>
      <c r="N2884" s="289"/>
      <c r="O2884" s="289"/>
      <c r="P2884" s="289"/>
      <c r="Q2884" s="186">
        <f t="shared" si="504"/>
        <v>2157844.7599999998</v>
      </c>
      <c r="R2884" s="186">
        <f t="shared" si="505"/>
        <v>2114658.46</v>
      </c>
      <c r="S2884" s="290">
        <v>0</v>
      </c>
      <c r="T2884" s="474">
        <v>1724273.95</v>
      </c>
      <c r="U2884" s="290">
        <v>0</v>
      </c>
      <c r="V2884" s="474">
        <v>145710.51999999999</v>
      </c>
      <c r="W2884" s="290">
        <v>176298.49</v>
      </c>
      <c r="X2884" s="474">
        <v>68375.5</v>
      </c>
      <c r="Y2884" s="290">
        <v>0</v>
      </c>
      <c r="Z2884" s="474">
        <v>0</v>
      </c>
      <c r="AA2884" s="290">
        <v>0</v>
      </c>
      <c r="AB2884" s="474">
        <v>0</v>
      </c>
      <c r="AC2884" s="290">
        <v>0</v>
      </c>
      <c r="AD2884" s="474">
        <v>0</v>
      </c>
      <c r="AE2884" s="290">
        <v>0</v>
      </c>
      <c r="AF2884" s="474">
        <v>0</v>
      </c>
      <c r="AG2884" s="290">
        <v>0</v>
      </c>
      <c r="AH2884" s="474">
        <v>0</v>
      </c>
      <c r="AI2884" s="290">
        <v>0</v>
      </c>
      <c r="AJ2884" s="474">
        <v>43186.3</v>
      </c>
      <c r="AK2884" s="175"/>
      <c r="AL2884" s="175">
        <v>12556786.800000001</v>
      </c>
      <c r="AM2884" s="175">
        <v>18850369.23</v>
      </c>
      <c r="AN2884" s="175">
        <v>6293582.4300000006</v>
      </c>
    </row>
    <row r="2885" spans="1:40" s="7" customFormat="1" ht="23.25" customHeight="1" x14ac:dyDescent="0.35">
      <c r="A2885" s="256">
        <v>2025</v>
      </c>
      <c r="B2885" s="184">
        <f t="shared" si="506"/>
        <v>267</v>
      </c>
      <c r="C2885" s="293" t="s">
        <v>4049</v>
      </c>
      <c r="D2885" s="184">
        <v>32161</v>
      </c>
      <c r="E2885" s="287"/>
      <c r="F2885" s="287"/>
      <c r="G2885" s="287"/>
      <c r="H2885" s="288"/>
      <c r="I2885" s="288"/>
      <c r="J2885" s="288"/>
      <c r="K2885" s="289"/>
      <c r="L2885" s="289"/>
      <c r="M2885" s="289"/>
      <c r="N2885" s="289"/>
      <c r="O2885" s="289"/>
      <c r="P2885" s="289"/>
      <c r="Q2885" s="186">
        <f t="shared" si="504"/>
        <v>2287570.2700000005</v>
      </c>
      <c r="R2885" s="186">
        <f t="shared" si="505"/>
        <v>2228978.0500000003</v>
      </c>
      <c r="S2885" s="290">
        <v>0</v>
      </c>
      <c r="T2885" s="474">
        <v>0</v>
      </c>
      <c r="U2885" s="290">
        <v>0</v>
      </c>
      <c r="V2885" s="474">
        <v>122427.29</v>
      </c>
      <c r="W2885" s="290">
        <v>65993.17</v>
      </c>
      <c r="X2885" s="474">
        <v>0</v>
      </c>
      <c r="Y2885" s="290">
        <v>0</v>
      </c>
      <c r="Z2885" s="474">
        <v>0</v>
      </c>
      <c r="AA2885" s="290">
        <v>2040557.59</v>
      </c>
      <c r="AB2885" s="474">
        <v>0</v>
      </c>
      <c r="AC2885" s="290">
        <v>0</v>
      </c>
      <c r="AD2885" s="474">
        <v>0</v>
      </c>
      <c r="AE2885" s="290">
        <v>0</v>
      </c>
      <c r="AF2885" s="474">
        <v>0</v>
      </c>
      <c r="AG2885" s="290">
        <v>0</v>
      </c>
      <c r="AH2885" s="474">
        <v>0</v>
      </c>
      <c r="AI2885" s="290">
        <v>0</v>
      </c>
      <c r="AJ2885" s="474">
        <v>58592.22</v>
      </c>
      <c r="AK2885" s="175"/>
      <c r="AL2885" s="175">
        <v>7181139.6699999999</v>
      </c>
      <c r="AM2885" s="175">
        <v>7181139.6699999999</v>
      </c>
      <c r="AN2885" s="175">
        <v>0</v>
      </c>
    </row>
    <row r="2886" spans="1:40" s="7" customFormat="1" ht="23.25" customHeight="1" x14ac:dyDescent="0.35">
      <c r="A2886" s="256">
        <v>2025</v>
      </c>
      <c r="B2886" s="184">
        <f t="shared" si="506"/>
        <v>268</v>
      </c>
      <c r="C2886" s="293" t="s">
        <v>4050</v>
      </c>
      <c r="D2886" s="184">
        <v>32163</v>
      </c>
      <c r="E2886" s="287"/>
      <c r="F2886" s="287"/>
      <c r="G2886" s="287"/>
      <c r="H2886" s="288"/>
      <c r="I2886" s="288"/>
      <c r="J2886" s="288"/>
      <c r="K2886" s="289"/>
      <c r="L2886" s="289"/>
      <c r="M2886" s="289"/>
      <c r="N2886" s="289"/>
      <c r="O2886" s="289"/>
      <c r="P2886" s="289"/>
      <c r="Q2886" s="186">
        <f t="shared" si="504"/>
        <v>1371570.57</v>
      </c>
      <c r="R2886" s="186">
        <f t="shared" si="505"/>
        <v>1339358.57</v>
      </c>
      <c r="S2886" s="290">
        <v>0</v>
      </c>
      <c r="T2886" s="474">
        <v>648173.42000000004</v>
      </c>
      <c r="U2886" s="290">
        <v>0</v>
      </c>
      <c r="V2886" s="474">
        <v>102091.31</v>
      </c>
      <c r="W2886" s="290">
        <v>78523.8</v>
      </c>
      <c r="X2886" s="474">
        <v>229343.84</v>
      </c>
      <c r="Y2886" s="290">
        <v>0</v>
      </c>
      <c r="Z2886" s="474">
        <v>0</v>
      </c>
      <c r="AA2886" s="290">
        <v>0</v>
      </c>
      <c r="AB2886" s="474">
        <v>281226.2</v>
      </c>
      <c r="AC2886" s="290">
        <v>0</v>
      </c>
      <c r="AD2886" s="474">
        <v>0</v>
      </c>
      <c r="AE2886" s="290">
        <v>0</v>
      </c>
      <c r="AF2886" s="474">
        <v>0</v>
      </c>
      <c r="AG2886" s="290">
        <v>0</v>
      </c>
      <c r="AH2886" s="474">
        <v>0</v>
      </c>
      <c r="AI2886" s="290">
        <v>0</v>
      </c>
      <c r="AJ2886" s="474">
        <v>32212</v>
      </c>
      <c r="AK2886" s="175"/>
      <c r="AL2886" s="175">
        <v>7268439.3600000003</v>
      </c>
      <c r="AM2886" s="175">
        <v>7268439.3600000003</v>
      </c>
      <c r="AN2886" s="175">
        <v>0</v>
      </c>
    </row>
    <row r="2887" spans="1:40" s="7" customFormat="1" ht="23.25" customHeight="1" x14ac:dyDescent="0.35">
      <c r="A2887" s="256">
        <v>2025</v>
      </c>
      <c r="B2887" s="184">
        <f t="shared" si="506"/>
        <v>269</v>
      </c>
      <c r="C2887" s="293" t="s">
        <v>4052</v>
      </c>
      <c r="D2887" s="184">
        <v>32211</v>
      </c>
      <c r="E2887" s="287"/>
      <c r="F2887" s="287"/>
      <c r="G2887" s="287"/>
      <c r="H2887" s="288"/>
      <c r="I2887" s="288"/>
      <c r="J2887" s="288"/>
      <c r="K2887" s="289"/>
      <c r="L2887" s="289"/>
      <c r="M2887" s="289"/>
      <c r="N2887" s="289"/>
      <c r="O2887" s="289"/>
      <c r="P2887" s="289"/>
      <c r="Q2887" s="186">
        <f t="shared" si="504"/>
        <v>5825208.1500000004</v>
      </c>
      <c r="R2887" s="186">
        <f t="shared" si="505"/>
        <v>5711011.1500000004</v>
      </c>
      <c r="S2887" s="290">
        <v>0</v>
      </c>
      <c r="T2887" s="474">
        <v>0</v>
      </c>
      <c r="U2887" s="290">
        <v>0</v>
      </c>
      <c r="V2887" s="474">
        <v>327388</v>
      </c>
      <c r="W2887" s="290">
        <v>0</v>
      </c>
      <c r="X2887" s="474">
        <v>0</v>
      </c>
      <c r="Y2887" s="290">
        <v>0</v>
      </c>
      <c r="Z2887" s="474">
        <v>0</v>
      </c>
      <c r="AA2887" s="290">
        <v>4028336.08</v>
      </c>
      <c r="AB2887" s="474">
        <v>0</v>
      </c>
      <c r="AC2887" s="290">
        <v>1355287.07</v>
      </c>
      <c r="AD2887" s="474">
        <v>0</v>
      </c>
      <c r="AE2887" s="290">
        <v>0</v>
      </c>
      <c r="AF2887" s="474">
        <v>0</v>
      </c>
      <c r="AG2887" s="290">
        <v>0</v>
      </c>
      <c r="AH2887" s="474">
        <v>0</v>
      </c>
      <c r="AI2887" s="290">
        <v>0</v>
      </c>
      <c r="AJ2887" s="474">
        <v>114197</v>
      </c>
      <c r="AK2887" s="175"/>
      <c r="AL2887" s="175">
        <v>20600740.440000001</v>
      </c>
      <c r="AM2887" s="175">
        <v>20600740.440000001</v>
      </c>
      <c r="AN2887" s="175">
        <v>0</v>
      </c>
    </row>
    <row r="2888" spans="1:40" s="7" customFormat="1" ht="22.95" customHeight="1" x14ac:dyDescent="0.35">
      <c r="A2888" s="256">
        <v>2025</v>
      </c>
      <c r="B2888" s="184">
        <f t="shared" si="506"/>
        <v>270</v>
      </c>
      <c r="C2888" s="293" t="s">
        <v>4053</v>
      </c>
      <c r="D2888" s="184">
        <v>32248</v>
      </c>
      <c r="E2888" s="287"/>
      <c r="F2888" s="287"/>
      <c r="G2888" s="287"/>
      <c r="H2888" s="288"/>
      <c r="I2888" s="288"/>
      <c r="J2888" s="288"/>
      <c r="K2888" s="289"/>
      <c r="L2888" s="289"/>
      <c r="M2888" s="289"/>
      <c r="N2888" s="289"/>
      <c r="O2888" s="289"/>
      <c r="P2888" s="289"/>
      <c r="Q2888" s="186">
        <f t="shared" si="504"/>
        <v>1190245.52</v>
      </c>
      <c r="R2888" s="186">
        <f t="shared" si="505"/>
        <v>1163923.52</v>
      </c>
      <c r="S2888" s="290">
        <v>0</v>
      </c>
      <c r="T2888" s="474">
        <v>0</v>
      </c>
      <c r="U2888" s="290">
        <v>0</v>
      </c>
      <c r="V2888" s="474">
        <v>0</v>
      </c>
      <c r="W2888" s="290">
        <v>0</v>
      </c>
      <c r="X2888" s="474">
        <v>0</v>
      </c>
      <c r="Y2888" s="290">
        <v>0</v>
      </c>
      <c r="Z2888" s="474">
        <v>0</v>
      </c>
      <c r="AA2888" s="290">
        <v>0</v>
      </c>
      <c r="AB2888" s="474">
        <v>0</v>
      </c>
      <c r="AC2888" s="290">
        <v>1163923.52</v>
      </c>
      <c r="AD2888" s="474">
        <v>0</v>
      </c>
      <c r="AE2888" s="290">
        <v>0</v>
      </c>
      <c r="AF2888" s="474">
        <v>0</v>
      </c>
      <c r="AG2888" s="290">
        <v>0</v>
      </c>
      <c r="AH2888" s="474">
        <v>0</v>
      </c>
      <c r="AI2888" s="290">
        <v>0</v>
      </c>
      <c r="AJ2888" s="474">
        <v>26322</v>
      </c>
      <c r="AK2888" s="175"/>
      <c r="AL2888" s="175">
        <v>7083439</v>
      </c>
      <c r="AM2888" s="175">
        <v>12777151.689999999</v>
      </c>
      <c r="AN2888" s="175">
        <v>5693712.6899999995</v>
      </c>
    </row>
    <row r="2889" spans="1:40" s="7" customFormat="1" ht="23.25" customHeight="1" x14ac:dyDescent="0.35">
      <c r="A2889" s="256">
        <v>2025</v>
      </c>
      <c r="B2889" s="184">
        <f>B2888+1</f>
        <v>271</v>
      </c>
      <c r="C2889" s="293" t="s">
        <v>4054</v>
      </c>
      <c r="D2889" s="184">
        <v>32249</v>
      </c>
      <c r="E2889" s="287"/>
      <c r="F2889" s="287"/>
      <c r="G2889" s="287"/>
      <c r="H2889" s="288"/>
      <c r="I2889" s="288"/>
      <c r="J2889" s="288"/>
      <c r="K2889" s="289"/>
      <c r="L2889" s="289"/>
      <c r="M2889" s="289"/>
      <c r="N2889" s="289"/>
      <c r="O2889" s="289"/>
      <c r="P2889" s="289"/>
      <c r="Q2889" s="186">
        <f t="shared" si="504"/>
        <v>2243457.37</v>
      </c>
      <c r="R2889" s="186">
        <f t="shared" si="505"/>
        <v>2210303.37</v>
      </c>
      <c r="S2889" s="290">
        <v>0</v>
      </c>
      <c r="T2889" s="474">
        <v>1930197.8</v>
      </c>
      <c r="U2889" s="290">
        <v>0</v>
      </c>
      <c r="V2889" s="474">
        <v>0</v>
      </c>
      <c r="W2889" s="290">
        <v>280105.57</v>
      </c>
      <c r="X2889" s="474">
        <v>0</v>
      </c>
      <c r="Y2889" s="290">
        <v>0</v>
      </c>
      <c r="Z2889" s="474">
        <v>0</v>
      </c>
      <c r="AA2889" s="290">
        <v>0</v>
      </c>
      <c r="AB2889" s="474">
        <v>0</v>
      </c>
      <c r="AC2889" s="290">
        <v>0</v>
      </c>
      <c r="AD2889" s="474">
        <v>0</v>
      </c>
      <c r="AE2889" s="290">
        <v>0</v>
      </c>
      <c r="AF2889" s="474">
        <v>0</v>
      </c>
      <c r="AG2889" s="290">
        <v>0</v>
      </c>
      <c r="AH2889" s="474">
        <v>0</v>
      </c>
      <c r="AI2889" s="290">
        <v>0</v>
      </c>
      <c r="AJ2889" s="474">
        <v>33154</v>
      </c>
      <c r="AK2889" s="175"/>
      <c r="AL2889" s="175">
        <v>6983712.7300000014</v>
      </c>
      <c r="AM2889" s="175">
        <v>12580481.890000001</v>
      </c>
      <c r="AN2889" s="175">
        <v>5596769.1599999992</v>
      </c>
    </row>
    <row r="2890" spans="1:40" s="7" customFormat="1" ht="23.25" customHeight="1" x14ac:dyDescent="0.35">
      <c r="A2890" s="256">
        <v>2025</v>
      </c>
      <c r="B2890" s="184">
        <f t="shared" si="506"/>
        <v>272</v>
      </c>
      <c r="C2890" s="293" t="s">
        <v>1790</v>
      </c>
      <c r="D2890" s="184">
        <v>32157</v>
      </c>
      <c r="E2890" s="287"/>
      <c r="F2890" s="287"/>
      <c r="G2890" s="287"/>
      <c r="H2890" s="288"/>
      <c r="I2890" s="288"/>
      <c r="J2890" s="288"/>
      <c r="K2890" s="289"/>
      <c r="L2890" s="289"/>
      <c r="M2890" s="289"/>
      <c r="N2890" s="289"/>
      <c r="O2890" s="289"/>
      <c r="P2890" s="289"/>
      <c r="Q2890" s="186">
        <f>SUM(S2890:AJ2890)</f>
        <v>174351.81</v>
      </c>
      <c r="R2890" s="186">
        <f>SUM(S2890:AI2890)</f>
        <v>170698.91</v>
      </c>
      <c r="S2890" s="290">
        <v>0</v>
      </c>
      <c r="T2890" s="474">
        <v>0</v>
      </c>
      <c r="U2890" s="290">
        <v>0</v>
      </c>
      <c r="V2890" s="474">
        <v>0</v>
      </c>
      <c r="W2890" s="290">
        <v>0</v>
      </c>
      <c r="X2890" s="474">
        <v>0</v>
      </c>
      <c r="Y2890" s="290">
        <v>0</v>
      </c>
      <c r="Z2890" s="474">
        <v>0</v>
      </c>
      <c r="AA2890" s="290">
        <v>0</v>
      </c>
      <c r="AB2890" s="474">
        <v>0</v>
      </c>
      <c r="AC2890" s="290">
        <v>170698.91</v>
      </c>
      <c r="AD2890" s="474">
        <v>0</v>
      </c>
      <c r="AE2890" s="290">
        <v>0</v>
      </c>
      <c r="AF2890" s="474">
        <v>0</v>
      </c>
      <c r="AG2890" s="290">
        <v>0</v>
      </c>
      <c r="AH2890" s="474">
        <v>0</v>
      </c>
      <c r="AI2890" s="290">
        <v>0</v>
      </c>
      <c r="AJ2890" s="474">
        <v>3652.9</v>
      </c>
      <c r="AK2890" s="175"/>
      <c r="AL2890" s="175">
        <v>12183879.85</v>
      </c>
      <c r="AM2890" s="175">
        <v>15827738.25</v>
      </c>
      <c r="AN2890" s="175">
        <v>3643858.4000000004</v>
      </c>
    </row>
    <row r="2891" spans="1:40" s="7" customFormat="1" ht="23.25" customHeight="1" x14ac:dyDescent="0.35">
      <c r="A2891" s="256">
        <v>2025</v>
      </c>
      <c r="B2891" s="184">
        <f t="shared" si="506"/>
        <v>273</v>
      </c>
      <c r="C2891" s="293" t="s">
        <v>49</v>
      </c>
      <c r="D2891" s="184">
        <v>32158</v>
      </c>
      <c r="E2891" s="287"/>
      <c r="F2891" s="287"/>
      <c r="G2891" s="287"/>
      <c r="H2891" s="288"/>
      <c r="I2891" s="288"/>
      <c r="J2891" s="288"/>
      <c r="K2891" s="289"/>
      <c r="L2891" s="289"/>
      <c r="M2891" s="289"/>
      <c r="N2891" s="289"/>
      <c r="O2891" s="289"/>
      <c r="P2891" s="289"/>
      <c r="Q2891" s="186">
        <f>SUM(S2891:AJ2891)</f>
        <v>218682.69</v>
      </c>
      <c r="R2891" s="186">
        <f>SUM(S2891:AI2891)</f>
        <v>214100.94</v>
      </c>
      <c r="S2891" s="290">
        <v>0</v>
      </c>
      <c r="T2891" s="474">
        <v>0</v>
      </c>
      <c r="U2891" s="290">
        <v>0</v>
      </c>
      <c r="V2891" s="474">
        <v>0</v>
      </c>
      <c r="W2891" s="290">
        <v>0</v>
      </c>
      <c r="X2891" s="474">
        <v>0</v>
      </c>
      <c r="Y2891" s="290">
        <v>0</v>
      </c>
      <c r="Z2891" s="474">
        <v>0</v>
      </c>
      <c r="AA2891" s="290">
        <v>0</v>
      </c>
      <c r="AB2891" s="474">
        <v>0</v>
      </c>
      <c r="AC2891" s="290">
        <v>214100.94</v>
      </c>
      <c r="AD2891" s="474">
        <v>0</v>
      </c>
      <c r="AE2891" s="290">
        <v>0</v>
      </c>
      <c r="AF2891" s="474">
        <v>0</v>
      </c>
      <c r="AG2891" s="290">
        <v>0</v>
      </c>
      <c r="AH2891" s="474">
        <v>0</v>
      </c>
      <c r="AI2891" s="290">
        <v>0</v>
      </c>
      <c r="AJ2891" s="474">
        <v>4581.75</v>
      </c>
      <c r="AK2891" s="175"/>
      <c r="AL2891" s="175">
        <v>15611683.380000001</v>
      </c>
      <c r="AM2891" s="175">
        <v>20594402.48</v>
      </c>
      <c r="AN2891" s="175">
        <v>4982719.0999999996</v>
      </c>
    </row>
    <row r="2892" spans="1:40" s="7" customFormat="1" ht="23.25" customHeight="1" x14ac:dyDescent="0.35">
      <c r="A2892" s="256">
        <v>2025</v>
      </c>
      <c r="B2892" s="184">
        <f t="shared" si="506"/>
        <v>274</v>
      </c>
      <c r="C2892" s="293" t="s">
        <v>337</v>
      </c>
      <c r="D2892" s="184">
        <v>32174</v>
      </c>
      <c r="E2892" s="287"/>
      <c r="F2892" s="287"/>
      <c r="G2892" s="287"/>
      <c r="H2892" s="288"/>
      <c r="I2892" s="288"/>
      <c r="J2892" s="288"/>
      <c r="K2892" s="289"/>
      <c r="L2892" s="289"/>
      <c r="M2892" s="289"/>
      <c r="N2892" s="289"/>
      <c r="O2892" s="289"/>
      <c r="P2892" s="289"/>
      <c r="Q2892" s="186">
        <f>SUM(S2892:AJ2892)</f>
        <v>1568226.2</v>
      </c>
      <c r="R2892" s="186">
        <f>SUM(S2892:AI2892)</f>
        <v>1542681.23</v>
      </c>
      <c r="S2892" s="290">
        <v>0</v>
      </c>
      <c r="T2892" s="474">
        <v>0</v>
      </c>
      <c r="U2892" s="290">
        <v>0</v>
      </c>
      <c r="V2892" s="474">
        <v>0</v>
      </c>
      <c r="W2892" s="290">
        <v>0</v>
      </c>
      <c r="X2892" s="474">
        <v>0</v>
      </c>
      <c r="Y2892" s="290">
        <v>0</v>
      </c>
      <c r="Z2892" s="474">
        <v>0</v>
      </c>
      <c r="AA2892" s="290">
        <v>0</v>
      </c>
      <c r="AB2892" s="474">
        <v>225967.99</v>
      </c>
      <c r="AC2892" s="290">
        <v>1316713.24</v>
      </c>
      <c r="AD2892" s="474">
        <v>0</v>
      </c>
      <c r="AE2892" s="290">
        <v>0</v>
      </c>
      <c r="AF2892" s="474">
        <v>0</v>
      </c>
      <c r="AG2892" s="290">
        <v>0</v>
      </c>
      <c r="AH2892" s="474">
        <v>0</v>
      </c>
      <c r="AI2892" s="290">
        <v>0</v>
      </c>
      <c r="AJ2892" s="474">
        <v>25544.97</v>
      </c>
      <c r="AK2892" s="175"/>
      <c r="AL2892" s="175">
        <v>5147675.8299999982</v>
      </c>
      <c r="AM2892" s="175">
        <v>9090944.2899999991</v>
      </c>
      <c r="AN2892" s="175">
        <v>3943268.4600000004</v>
      </c>
    </row>
    <row r="2893" spans="1:40" s="7" customFormat="1" ht="23.25" customHeight="1" x14ac:dyDescent="0.35">
      <c r="A2893" s="256">
        <v>2025</v>
      </c>
      <c r="B2893" s="184">
        <f t="shared" si="506"/>
        <v>275</v>
      </c>
      <c r="C2893" s="409" t="s">
        <v>3048</v>
      </c>
      <c r="D2893" s="184">
        <v>32208</v>
      </c>
      <c r="E2893" s="287"/>
      <c r="F2893" s="287"/>
      <c r="G2893" s="287"/>
      <c r="H2893" s="288"/>
      <c r="I2893" s="288"/>
      <c r="J2893" s="288"/>
      <c r="K2893" s="289"/>
      <c r="L2893" s="289"/>
      <c r="M2893" s="289"/>
      <c r="N2893" s="289"/>
      <c r="O2893" s="289"/>
      <c r="P2893" s="289"/>
      <c r="Q2893" s="186">
        <f t="shared" ref="Q2893:Q2902" si="507">SUM(S2893:AJ2893)</f>
        <v>5115087.8099999996</v>
      </c>
      <c r="R2893" s="186">
        <f t="shared" ref="R2893:R2902" si="508">SUM(S2893:AI2893)</f>
        <v>5039496.8099999996</v>
      </c>
      <c r="S2893" s="290">
        <v>0</v>
      </c>
      <c r="T2893" s="474">
        <v>2066415.8</v>
      </c>
      <c r="U2893" s="290">
        <v>0</v>
      </c>
      <c r="V2893" s="474">
        <v>961822.63</v>
      </c>
      <c r="W2893" s="290">
        <v>1024426.7</v>
      </c>
      <c r="X2893" s="474">
        <v>986831.68</v>
      </c>
      <c r="Y2893" s="290">
        <v>0</v>
      </c>
      <c r="Z2893" s="474">
        <v>0</v>
      </c>
      <c r="AA2893" s="290">
        <v>0</v>
      </c>
      <c r="AB2893" s="474">
        <v>0</v>
      </c>
      <c r="AC2893" s="290">
        <v>0</v>
      </c>
      <c r="AD2893" s="474">
        <v>0</v>
      </c>
      <c r="AE2893" s="290">
        <v>0</v>
      </c>
      <c r="AF2893" s="474">
        <v>0</v>
      </c>
      <c r="AG2893" s="290">
        <v>0</v>
      </c>
      <c r="AH2893" s="474">
        <v>0</v>
      </c>
      <c r="AI2893" s="290">
        <v>0</v>
      </c>
      <c r="AJ2893" s="474">
        <f>14802+15366+30996+14427</f>
        <v>75591</v>
      </c>
      <c r="AK2893" s="175"/>
      <c r="AL2893" s="175">
        <v>14232810.629999999</v>
      </c>
      <c r="AM2893" s="175">
        <v>22793080.809999999</v>
      </c>
      <c r="AN2893" s="175">
        <v>8560270.1799999997</v>
      </c>
    </row>
    <row r="2894" spans="1:40" s="7" customFormat="1" ht="23.25" customHeight="1" x14ac:dyDescent="0.35">
      <c r="A2894" s="256">
        <v>2025</v>
      </c>
      <c r="B2894" s="184">
        <f t="shared" si="506"/>
        <v>276</v>
      </c>
      <c r="C2894" s="293" t="s">
        <v>1796</v>
      </c>
      <c r="D2894" s="184">
        <v>32220</v>
      </c>
      <c r="E2894" s="287"/>
      <c r="F2894" s="287"/>
      <c r="G2894" s="287"/>
      <c r="H2894" s="288"/>
      <c r="I2894" s="288"/>
      <c r="J2894" s="288"/>
      <c r="K2894" s="289"/>
      <c r="L2894" s="289"/>
      <c r="M2894" s="289"/>
      <c r="N2894" s="289"/>
      <c r="O2894" s="289"/>
      <c r="P2894" s="289"/>
      <c r="Q2894" s="186">
        <f t="shared" si="507"/>
        <v>2723050.9</v>
      </c>
      <c r="R2894" s="186">
        <f t="shared" si="508"/>
        <v>2682808.9</v>
      </c>
      <c r="S2894" s="290">
        <v>0</v>
      </c>
      <c r="T2894" s="474">
        <v>0</v>
      </c>
      <c r="U2894" s="290">
        <v>0</v>
      </c>
      <c r="V2894" s="474">
        <v>0</v>
      </c>
      <c r="W2894" s="290">
        <v>0</v>
      </c>
      <c r="X2894" s="474">
        <v>0</v>
      </c>
      <c r="Y2894" s="290">
        <v>0</v>
      </c>
      <c r="Z2894" s="474">
        <v>0</v>
      </c>
      <c r="AA2894" s="290">
        <v>0</v>
      </c>
      <c r="AB2894" s="474">
        <v>0</v>
      </c>
      <c r="AC2894" s="290">
        <v>2682808.9</v>
      </c>
      <c r="AD2894" s="474">
        <v>0</v>
      </c>
      <c r="AE2894" s="290">
        <v>0</v>
      </c>
      <c r="AF2894" s="474">
        <v>0</v>
      </c>
      <c r="AG2894" s="290">
        <v>0</v>
      </c>
      <c r="AH2894" s="474">
        <v>0</v>
      </c>
      <c r="AI2894" s="290">
        <v>0</v>
      </c>
      <c r="AJ2894" s="474">
        <v>40242</v>
      </c>
      <c r="AK2894" s="175"/>
      <c r="AL2894" s="175">
        <v>8821564.0599999987</v>
      </c>
      <c r="AM2894" s="175">
        <v>13718811.85</v>
      </c>
      <c r="AN2894" s="175">
        <v>4897247.79</v>
      </c>
    </row>
    <row r="2895" spans="1:40" s="7" customFormat="1" ht="23.25" customHeight="1" x14ac:dyDescent="0.35">
      <c r="A2895" s="256">
        <v>2025</v>
      </c>
      <c r="B2895" s="184">
        <f t="shared" si="506"/>
        <v>277</v>
      </c>
      <c r="C2895" s="293" t="s">
        <v>3420</v>
      </c>
      <c r="D2895" s="184">
        <v>32198</v>
      </c>
      <c r="E2895" s="287"/>
      <c r="F2895" s="287"/>
      <c r="G2895" s="287"/>
      <c r="H2895" s="288"/>
      <c r="I2895" s="288"/>
      <c r="J2895" s="288"/>
      <c r="K2895" s="289"/>
      <c r="L2895" s="289"/>
      <c r="M2895" s="289"/>
      <c r="N2895" s="289"/>
      <c r="O2895" s="289"/>
      <c r="P2895" s="289"/>
      <c r="Q2895" s="186">
        <f t="shared" si="507"/>
        <v>798852</v>
      </c>
      <c r="R2895" s="186">
        <f t="shared" si="508"/>
        <v>787047</v>
      </c>
      <c r="S2895" s="290">
        <v>0</v>
      </c>
      <c r="T2895" s="474">
        <v>0</v>
      </c>
      <c r="U2895" s="290">
        <v>0</v>
      </c>
      <c r="V2895" s="474">
        <v>0</v>
      </c>
      <c r="W2895" s="290">
        <v>0</v>
      </c>
      <c r="X2895" s="474">
        <v>0</v>
      </c>
      <c r="Y2895" s="290">
        <v>0</v>
      </c>
      <c r="Z2895" s="474">
        <v>0</v>
      </c>
      <c r="AA2895" s="290">
        <v>0</v>
      </c>
      <c r="AB2895" s="474">
        <v>787047</v>
      </c>
      <c r="AC2895" s="290">
        <v>0</v>
      </c>
      <c r="AD2895" s="474">
        <v>0</v>
      </c>
      <c r="AE2895" s="290">
        <v>0</v>
      </c>
      <c r="AF2895" s="474">
        <v>0</v>
      </c>
      <c r="AG2895" s="290">
        <v>0</v>
      </c>
      <c r="AH2895" s="474">
        <v>0</v>
      </c>
      <c r="AI2895" s="290">
        <v>0</v>
      </c>
      <c r="AJ2895" s="474">
        <v>11805</v>
      </c>
      <c r="AK2895" s="175"/>
      <c r="AL2895" s="175">
        <v>6038336.7700000014</v>
      </c>
      <c r="AM2895" s="175">
        <v>13298988.210000001</v>
      </c>
      <c r="AN2895" s="175">
        <v>7260651.4399999995</v>
      </c>
    </row>
    <row r="2896" spans="1:40" s="7" customFormat="1" ht="23.25" customHeight="1" x14ac:dyDescent="0.35">
      <c r="A2896" s="256">
        <v>2025</v>
      </c>
      <c r="B2896" s="184">
        <f t="shared" si="506"/>
        <v>278</v>
      </c>
      <c r="C2896" s="293" t="s">
        <v>4422</v>
      </c>
      <c r="D2896" s="184">
        <v>32236</v>
      </c>
      <c r="E2896" s="287"/>
      <c r="F2896" s="287"/>
      <c r="G2896" s="287"/>
      <c r="H2896" s="288"/>
      <c r="I2896" s="288"/>
      <c r="J2896" s="288"/>
      <c r="K2896" s="289"/>
      <c r="L2896" s="289"/>
      <c r="M2896" s="289"/>
      <c r="N2896" s="289"/>
      <c r="O2896" s="289"/>
      <c r="P2896" s="289"/>
      <c r="Q2896" s="186">
        <f t="shared" si="507"/>
        <v>250000</v>
      </c>
      <c r="R2896" s="186">
        <f t="shared" si="508"/>
        <v>250000</v>
      </c>
      <c r="S2896" s="290">
        <v>0</v>
      </c>
      <c r="T2896" s="474">
        <v>0</v>
      </c>
      <c r="U2896" s="290">
        <v>0</v>
      </c>
      <c r="V2896" s="474">
        <v>0</v>
      </c>
      <c r="W2896" s="290">
        <v>0</v>
      </c>
      <c r="X2896" s="474">
        <v>0</v>
      </c>
      <c r="Y2896" s="290">
        <v>0</v>
      </c>
      <c r="Z2896" s="474">
        <v>0</v>
      </c>
      <c r="AA2896" s="290">
        <v>0</v>
      </c>
      <c r="AB2896" s="474">
        <v>0</v>
      </c>
      <c r="AC2896" s="290">
        <v>0</v>
      </c>
      <c r="AD2896" s="474">
        <v>0</v>
      </c>
      <c r="AE2896" s="290">
        <v>0</v>
      </c>
      <c r="AF2896" s="474">
        <v>0</v>
      </c>
      <c r="AG2896" s="290">
        <v>250000</v>
      </c>
      <c r="AH2896" s="474">
        <v>0</v>
      </c>
      <c r="AI2896" s="290">
        <v>0</v>
      </c>
      <c r="AJ2896" s="474">
        <v>0</v>
      </c>
      <c r="AK2896" s="175"/>
      <c r="AL2896" s="175">
        <v>24825987.77</v>
      </c>
      <c r="AM2896" s="175">
        <v>24825987.77</v>
      </c>
      <c r="AN2896" s="175">
        <v>0</v>
      </c>
    </row>
    <row r="2897" spans="1:40" s="7" customFormat="1" ht="23.25" customHeight="1" x14ac:dyDescent="0.35">
      <c r="A2897" s="256">
        <v>2025</v>
      </c>
      <c r="B2897" s="184">
        <f t="shared" si="506"/>
        <v>279</v>
      </c>
      <c r="C2897" s="293" t="s">
        <v>4423</v>
      </c>
      <c r="D2897" s="184">
        <v>32151</v>
      </c>
      <c r="E2897" s="287"/>
      <c r="F2897" s="287"/>
      <c r="G2897" s="287"/>
      <c r="H2897" s="288"/>
      <c r="I2897" s="288"/>
      <c r="J2897" s="288"/>
      <c r="K2897" s="289"/>
      <c r="L2897" s="289"/>
      <c r="M2897" s="289"/>
      <c r="N2897" s="289"/>
      <c r="O2897" s="289"/>
      <c r="P2897" s="289"/>
      <c r="Q2897" s="186">
        <f t="shared" si="507"/>
        <v>250000</v>
      </c>
      <c r="R2897" s="186">
        <f t="shared" si="508"/>
        <v>250000</v>
      </c>
      <c r="S2897" s="290">
        <v>0</v>
      </c>
      <c r="T2897" s="474">
        <v>0</v>
      </c>
      <c r="U2897" s="290">
        <v>0</v>
      </c>
      <c r="V2897" s="474">
        <v>0</v>
      </c>
      <c r="W2897" s="290">
        <v>0</v>
      </c>
      <c r="X2897" s="474">
        <v>0</v>
      </c>
      <c r="Y2897" s="290">
        <v>0</v>
      </c>
      <c r="Z2897" s="474">
        <v>0</v>
      </c>
      <c r="AA2897" s="290">
        <v>0</v>
      </c>
      <c r="AB2897" s="474">
        <v>0</v>
      </c>
      <c r="AC2897" s="290">
        <v>0</v>
      </c>
      <c r="AD2897" s="474">
        <v>0</v>
      </c>
      <c r="AE2897" s="290">
        <v>0</v>
      </c>
      <c r="AF2897" s="474">
        <v>0</v>
      </c>
      <c r="AG2897" s="290">
        <v>250000</v>
      </c>
      <c r="AH2897" s="474">
        <v>0</v>
      </c>
      <c r="AI2897" s="290">
        <v>0</v>
      </c>
      <c r="AJ2897" s="474">
        <v>0</v>
      </c>
      <c r="AK2897" s="175"/>
      <c r="AL2897" s="175">
        <v>15187392.23</v>
      </c>
      <c r="AM2897" s="175">
        <v>22866157.66</v>
      </c>
      <c r="AN2897" s="175">
        <v>7678765.4299999997</v>
      </c>
    </row>
    <row r="2898" spans="1:40" s="7" customFormat="1" ht="23.25" customHeight="1" x14ac:dyDescent="0.35">
      <c r="A2898" s="256">
        <v>2025</v>
      </c>
      <c r="B2898" s="184">
        <f t="shared" si="506"/>
        <v>280</v>
      </c>
      <c r="C2898" s="293" t="s">
        <v>1794</v>
      </c>
      <c r="D2898" s="184">
        <v>32273</v>
      </c>
      <c r="E2898" s="287"/>
      <c r="F2898" s="287"/>
      <c r="G2898" s="287"/>
      <c r="H2898" s="288"/>
      <c r="I2898" s="288"/>
      <c r="J2898" s="288"/>
      <c r="K2898" s="289"/>
      <c r="L2898" s="289"/>
      <c r="M2898" s="289"/>
      <c r="N2898" s="289"/>
      <c r="O2898" s="289"/>
      <c r="P2898" s="289"/>
      <c r="Q2898" s="186">
        <f t="shared" si="507"/>
        <v>251000</v>
      </c>
      <c r="R2898" s="186">
        <f t="shared" si="508"/>
        <v>251000</v>
      </c>
      <c r="S2898" s="290">
        <v>0</v>
      </c>
      <c r="T2898" s="474">
        <v>0</v>
      </c>
      <c r="U2898" s="290">
        <v>0</v>
      </c>
      <c r="V2898" s="474">
        <v>0</v>
      </c>
      <c r="W2898" s="290">
        <v>0</v>
      </c>
      <c r="X2898" s="474">
        <v>0</v>
      </c>
      <c r="Y2898" s="290">
        <v>0</v>
      </c>
      <c r="Z2898" s="474">
        <v>0</v>
      </c>
      <c r="AA2898" s="290">
        <v>0</v>
      </c>
      <c r="AB2898" s="474">
        <v>0</v>
      </c>
      <c r="AC2898" s="290">
        <v>0</v>
      </c>
      <c r="AD2898" s="474">
        <v>0</v>
      </c>
      <c r="AE2898" s="290">
        <v>0</v>
      </c>
      <c r="AF2898" s="474">
        <v>0</v>
      </c>
      <c r="AG2898" s="290">
        <v>251000</v>
      </c>
      <c r="AH2898" s="474">
        <v>0</v>
      </c>
      <c r="AI2898" s="290">
        <v>0</v>
      </c>
      <c r="AJ2898" s="474">
        <v>0</v>
      </c>
      <c r="AK2898" s="175"/>
      <c r="AL2898" s="175">
        <v>18987217.329999998</v>
      </c>
      <c r="AM2898" s="175">
        <v>25442874.559999999</v>
      </c>
      <c r="AN2898" s="175">
        <v>6455657.2299999995</v>
      </c>
    </row>
    <row r="2899" spans="1:40" s="7" customFormat="1" ht="23.25" customHeight="1" x14ac:dyDescent="0.35">
      <c r="A2899" s="256">
        <v>2025</v>
      </c>
      <c r="B2899" s="184">
        <f t="shared" si="506"/>
        <v>281</v>
      </c>
      <c r="C2899" s="293" t="s">
        <v>1801</v>
      </c>
      <c r="D2899" s="184">
        <v>32266</v>
      </c>
      <c r="E2899" s="287"/>
      <c r="F2899" s="287"/>
      <c r="G2899" s="287"/>
      <c r="H2899" s="288"/>
      <c r="I2899" s="288"/>
      <c r="J2899" s="288"/>
      <c r="K2899" s="289"/>
      <c r="L2899" s="289"/>
      <c r="M2899" s="289"/>
      <c r="N2899" s="289"/>
      <c r="O2899" s="289"/>
      <c r="P2899" s="289"/>
      <c r="Q2899" s="186">
        <f t="shared" si="507"/>
        <v>5263014</v>
      </c>
      <c r="R2899" s="186">
        <f t="shared" si="508"/>
        <v>5185226</v>
      </c>
      <c r="S2899" s="290">
        <v>0</v>
      </c>
      <c r="T2899" s="474">
        <v>0</v>
      </c>
      <c r="U2899" s="290">
        <v>0</v>
      </c>
      <c r="V2899" s="474">
        <v>0</v>
      </c>
      <c r="W2899" s="290">
        <v>0</v>
      </c>
      <c r="X2899" s="474">
        <v>0</v>
      </c>
      <c r="Y2899" s="290">
        <v>0</v>
      </c>
      <c r="Z2899" s="474">
        <v>0</v>
      </c>
      <c r="AA2899" s="290">
        <v>0</v>
      </c>
      <c r="AB2899" s="474">
        <v>0</v>
      </c>
      <c r="AC2899" s="290">
        <v>5185226</v>
      </c>
      <c r="AD2899" s="474">
        <v>0</v>
      </c>
      <c r="AE2899" s="290">
        <v>0</v>
      </c>
      <c r="AF2899" s="474">
        <v>0</v>
      </c>
      <c r="AG2899" s="290">
        <v>0</v>
      </c>
      <c r="AH2899" s="474">
        <v>0</v>
      </c>
      <c r="AI2899" s="290">
        <v>0</v>
      </c>
      <c r="AJ2899" s="474">
        <v>77788</v>
      </c>
      <c r="AK2899" s="175"/>
      <c r="AL2899" s="175">
        <v>12924660.43</v>
      </c>
      <c r="AM2899" s="175">
        <v>20349178.48</v>
      </c>
      <c r="AN2899" s="175">
        <v>7424518.0499999998</v>
      </c>
    </row>
    <row r="2900" spans="1:40" s="7" customFormat="1" ht="23.25" customHeight="1" x14ac:dyDescent="0.35">
      <c r="A2900" s="256">
        <v>2025</v>
      </c>
      <c r="B2900" s="184">
        <f t="shared" si="506"/>
        <v>282</v>
      </c>
      <c r="C2900" s="293" t="s">
        <v>3409</v>
      </c>
      <c r="D2900" s="184">
        <v>32193</v>
      </c>
      <c r="E2900" s="287"/>
      <c r="F2900" s="287"/>
      <c r="G2900" s="287"/>
      <c r="H2900" s="288"/>
      <c r="I2900" s="288"/>
      <c r="J2900" s="288"/>
      <c r="K2900" s="289"/>
      <c r="L2900" s="289"/>
      <c r="M2900" s="289"/>
      <c r="N2900" s="289"/>
      <c r="O2900" s="289"/>
      <c r="P2900" s="289"/>
      <c r="Q2900" s="186">
        <f t="shared" si="507"/>
        <v>4875469.08</v>
      </c>
      <c r="R2900" s="186">
        <f t="shared" si="508"/>
        <v>4803061.16</v>
      </c>
      <c r="S2900" s="290">
        <v>0</v>
      </c>
      <c r="T2900" s="474">
        <v>2981827.88</v>
      </c>
      <c r="U2900" s="290">
        <v>0</v>
      </c>
      <c r="V2900" s="474">
        <v>244090.43</v>
      </c>
      <c r="W2900" s="290">
        <v>512779.68</v>
      </c>
      <c r="X2900" s="474">
        <v>0</v>
      </c>
      <c r="Y2900" s="290">
        <v>0</v>
      </c>
      <c r="Z2900" s="474">
        <v>0</v>
      </c>
      <c r="AA2900" s="290">
        <v>0</v>
      </c>
      <c r="AB2900" s="474">
        <v>1064363.17</v>
      </c>
      <c r="AC2900" s="290">
        <v>0</v>
      </c>
      <c r="AD2900" s="474">
        <v>0</v>
      </c>
      <c r="AE2900" s="290">
        <v>0</v>
      </c>
      <c r="AF2900" s="474">
        <v>0</v>
      </c>
      <c r="AG2900" s="290">
        <v>0</v>
      </c>
      <c r="AH2900" s="474">
        <v>0</v>
      </c>
      <c r="AI2900" s="290">
        <v>0</v>
      </c>
      <c r="AJ2900" s="474">
        <f>44952.17+7730.34+3679.75+16045.66</f>
        <v>72407.92</v>
      </c>
      <c r="AK2900" s="175"/>
      <c r="AL2900" s="175">
        <v>9002634.8100000024</v>
      </c>
      <c r="AM2900" s="175">
        <v>20490427.440000001</v>
      </c>
      <c r="AN2900" s="175">
        <v>11487792.629999999</v>
      </c>
    </row>
    <row r="2901" spans="1:40" s="7" customFormat="1" ht="23.25" customHeight="1" x14ac:dyDescent="0.35">
      <c r="A2901" s="256">
        <v>2025</v>
      </c>
      <c r="B2901" s="184">
        <f t="shared" si="506"/>
        <v>283</v>
      </c>
      <c r="C2901" s="293" t="s">
        <v>2343</v>
      </c>
      <c r="D2901" s="184">
        <v>32182</v>
      </c>
      <c r="E2901" s="287"/>
      <c r="F2901" s="287"/>
      <c r="G2901" s="287"/>
      <c r="H2901" s="288"/>
      <c r="I2901" s="288"/>
      <c r="J2901" s="288"/>
      <c r="K2901" s="289"/>
      <c r="L2901" s="289"/>
      <c r="M2901" s="289"/>
      <c r="N2901" s="289"/>
      <c r="O2901" s="289"/>
      <c r="P2901" s="289"/>
      <c r="Q2901" s="186">
        <f t="shared" si="507"/>
        <v>7664435.6900000004</v>
      </c>
      <c r="R2901" s="186">
        <f t="shared" si="508"/>
        <v>7641846.7300000004</v>
      </c>
      <c r="S2901" s="290">
        <v>0</v>
      </c>
      <c r="T2901" s="474">
        <v>0</v>
      </c>
      <c r="U2901" s="290">
        <v>0</v>
      </c>
      <c r="V2901" s="474">
        <v>0</v>
      </c>
      <c r="W2901" s="290">
        <v>0</v>
      </c>
      <c r="X2901" s="474">
        <v>0</v>
      </c>
      <c r="Y2901" s="290">
        <v>0</v>
      </c>
      <c r="Z2901" s="474">
        <v>0</v>
      </c>
      <c r="AA2901" s="290">
        <v>0</v>
      </c>
      <c r="AB2901" s="474">
        <v>0</v>
      </c>
      <c r="AC2901" s="290">
        <v>7641846.7300000004</v>
      </c>
      <c r="AD2901" s="474">
        <v>0</v>
      </c>
      <c r="AE2901" s="290">
        <v>0</v>
      </c>
      <c r="AF2901" s="474">
        <v>0</v>
      </c>
      <c r="AG2901" s="290">
        <v>0</v>
      </c>
      <c r="AH2901" s="474">
        <v>0</v>
      </c>
      <c r="AI2901" s="290">
        <v>0</v>
      </c>
      <c r="AJ2901" s="474">
        <v>22588.959999999999</v>
      </c>
      <c r="AK2901" s="175"/>
      <c r="AL2901" s="175">
        <v>10163462.35</v>
      </c>
      <c r="AM2901" s="175">
        <v>14262718.529999999</v>
      </c>
      <c r="AN2901" s="175">
        <v>4099256.18</v>
      </c>
    </row>
    <row r="2902" spans="1:40" s="7" customFormat="1" ht="23.25" customHeight="1" x14ac:dyDescent="0.35">
      <c r="A2902" s="256">
        <v>2025</v>
      </c>
      <c r="B2902" s="184">
        <f t="shared" si="506"/>
        <v>284</v>
      </c>
      <c r="C2902" s="293" t="s">
        <v>4421</v>
      </c>
      <c r="D2902" s="184">
        <v>32308</v>
      </c>
      <c r="E2902" s="287"/>
      <c r="F2902" s="287"/>
      <c r="G2902" s="287"/>
      <c r="H2902" s="288"/>
      <c r="I2902" s="288"/>
      <c r="J2902" s="288"/>
      <c r="K2902" s="289"/>
      <c r="L2902" s="289"/>
      <c r="M2902" s="289"/>
      <c r="N2902" s="289"/>
      <c r="O2902" s="289"/>
      <c r="P2902" s="289"/>
      <c r="Q2902" s="186">
        <f t="shared" si="507"/>
        <v>4301612.1400000006</v>
      </c>
      <c r="R2902" s="186">
        <f t="shared" si="508"/>
        <v>4288934.24</v>
      </c>
      <c r="S2902" s="290">
        <v>0</v>
      </c>
      <c r="T2902" s="474">
        <v>0</v>
      </c>
      <c r="U2902" s="290">
        <v>0</v>
      </c>
      <c r="V2902" s="474">
        <v>0</v>
      </c>
      <c r="W2902" s="290">
        <v>0</v>
      </c>
      <c r="X2902" s="474">
        <v>0</v>
      </c>
      <c r="Y2902" s="290">
        <v>0</v>
      </c>
      <c r="Z2902" s="474">
        <v>0</v>
      </c>
      <c r="AA2902" s="290">
        <v>0</v>
      </c>
      <c r="AB2902" s="474">
        <v>0</v>
      </c>
      <c r="AC2902" s="290">
        <v>4288934.24</v>
      </c>
      <c r="AD2902" s="474">
        <v>0</v>
      </c>
      <c r="AE2902" s="290">
        <v>0</v>
      </c>
      <c r="AF2902" s="474">
        <v>0</v>
      </c>
      <c r="AG2902" s="290">
        <v>0</v>
      </c>
      <c r="AH2902" s="474">
        <v>0</v>
      </c>
      <c r="AI2902" s="290">
        <v>0</v>
      </c>
      <c r="AJ2902" s="474">
        <v>12677.9</v>
      </c>
      <c r="AK2902" s="175"/>
      <c r="AL2902" s="175">
        <v>4388756.9099999992</v>
      </c>
      <c r="AM2902" s="175">
        <v>8858962.4399999995</v>
      </c>
      <c r="AN2902" s="175">
        <v>4470205.53</v>
      </c>
    </row>
    <row r="2903" spans="1:40" s="7" customFormat="1" ht="23.25" customHeight="1" x14ac:dyDescent="0.35">
      <c r="A2903" s="256">
        <v>2025</v>
      </c>
      <c r="B2903" s="184">
        <f t="shared" si="506"/>
        <v>285</v>
      </c>
      <c r="C2903" s="293" t="s">
        <v>3755</v>
      </c>
      <c r="D2903" s="184">
        <v>32149</v>
      </c>
      <c r="E2903" s="287"/>
      <c r="F2903" s="287"/>
      <c r="G2903" s="287"/>
      <c r="H2903" s="288"/>
      <c r="I2903" s="288"/>
      <c r="J2903" s="288"/>
      <c r="K2903" s="289"/>
      <c r="L2903" s="289"/>
      <c r="M2903" s="289"/>
      <c r="N2903" s="289"/>
      <c r="O2903" s="289"/>
      <c r="P2903" s="289"/>
      <c r="Q2903" s="186">
        <f t="shared" ref="Q2903:Q2905" si="509">SUM(S2903:AJ2903)</f>
        <v>10084019.57</v>
      </c>
      <c r="R2903" s="186">
        <f t="shared" ref="R2903:R2905" si="510">SUM(S2903:AI2903)</f>
        <v>10051352.26</v>
      </c>
      <c r="S2903" s="290">
        <v>0</v>
      </c>
      <c r="T2903" s="474">
        <v>0</v>
      </c>
      <c r="U2903" s="290">
        <v>0</v>
      </c>
      <c r="V2903" s="474">
        <v>0</v>
      </c>
      <c r="W2903" s="290">
        <v>0</v>
      </c>
      <c r="X2903" s="474">
        <v>0</v>
      </c>
      <c r="Y2903" s="290">
        <v>0</v>
      </c>
      <c r="Z2903" s="474">
        <v>0</v>
      </c>
      <c r="AA2903" s="290">
        <v>0</v>
      </c>
      <c r="AB2903" s="474">
        <v>0</v>
      </c>
      <c r="AC2903" s="290">
        <v>10051352.26</v>
      </c>
      <c r="AD2903" s="474">
        <v>0</v>
      </c>
      <c r="AE2903" s="290">
        <v>0</v>
      </c>
      <c r="AF2903" s="474">
        <v>0</v>
      </c>
      <c r="AG2903" s="290">
        <v>0</v>
      </c>
      <c r="AH2903" s="474">
        <v>0</v>
      </c>
      <c r="AI2903" s="290">
        <v>0</v>
      </c>
      <c r="AJ2903" s="474">
        <v>32667.31</v>
      </c>
      <c r="AK2903" s="175"/>
      <c r="AL2903" s="175">
        <v>12184366.07</v>
      </c>
      <c r="AM2903" s="175">
        <v>17512917.48</v>
      </c>
      <c r="AN2903" s="175">
        <v>5328551.4099999992</v>
      </c>
    </row>
    <row r="2904" spans="1:40" s="7" customFormat="1" ht="23.25" customHeight="1" x14ac:dyDescent="0.35">
      <c r="A2904" s="256">
        <v>2025</v>
      </c>
      <c r="B2904" s="184">
        <f t="shared" si="506"/>
        <v>286</v>
      </c>
      <c r="C2904" s="293" t="s">
        <v>1795</v>
      </c>
      <c r="D2904" s="184">
        <v>32219</v>
      </c>
      <c r="E2904" s="287"/>
      <c r="F2904" s="287"/>
      <c r="G2904" s="287"/>
      <c r="H2904" s="288"/>
      <c r="I2904" s="288"/>
      <c r="J2904" s="288"/>
      <c r="K2904" s="289"/>
      <c r="L2904" s="289"/>
      <c r="M2904" s="289"/>
      <c r="N2904" s="289"/>
      <c r="O2904" s="289"/>
      <c r="P2904" s="289"/>
      <c r="Q2904" s="186">
        <f t="shared" si="509"/>
        <v>2348808.3600000003</v>
      </c>
      <c r="R2904" s="186">
        <f t="shared" si="510"/>
        <v>2343436.9700000002</v>
      </c>
      <c r="S2904" s="290">
        <v>0</v>
      </c>
      <c r="T2904" s="474">
        <v>0</v>
      </c>
      <c r="U2904" s="290">
        <v>0</v>
      </c>
      <c r="V2904" s="474">
        <v>0</v>
      </c>
      <c r="W2904" s="290">
        <v>0</v>
      </c>
      <c r="X2904" s="474">
        <v>0</v>
      </c>
      <c r="Y2904" s="290">
        <v>0</v>
      </c>
      <c r="Z2904" s="474">
        <v>0</v>
      </c>
      <c r="AA2904" s="290">
        <v>0</v>
      </c>
      <c r="AB2904" s="474">
        <v>0</v>
      </c>
      <c r="AC2904" s="290">
        <v>2343436.9700000002</v>
      </c>
      <c r="AD2904" s="474">
        <v>0</v>
      </c>
      <c r="AE2904" s="290">
        <v>0</v>
      </c>
      <c r="AF2904" s="474">
        <v>0</v>
      </c>
      <c r="AG2904" s="290">
        <v>0</v>
      </c>
      <c r="AH2904" s="474">
        <v>0</v>
      </c>
      <c r="AI2904" s="290">
        <v>0</v>
      </c>
      <c r="AJ2904" s="474">
        <v>5371.39</v>
      </c>
      <c r="AK2904" s="175"/>
      <c r="AL2904" s="175">
        <v>4001583.810000001</v>
      </c>
      <c r="AM2904" s="175">
        <v>7043814.2300000004</v>
      </c>
      <c r="AN2904" s="175">
        <v>3042230.4199999995</v>
      </c>
    </row>
    <row r="2905" spans="1:40" s="7" customFormat="1" ht="23.25" customHeight="1" x14ac:dyDescent="0.35">
      <c r="A2905" s="256">
        <v>2025</v>
      </c>
      <c r="B2905" s="184">
        <f t="shared" si="506"/>
        <v>287</v>
      </c>
      <c r="C2905" s="293" t="s">
        <v>3053</v>
      </c>
      <c r="D2905" s="184">
        <v>32183</v>
      </c>
      <c r="E2905" s="287"/>
      <c r="F2905" s="287"/>
      <c r="G2905" s="287"/>
      <c r="H2905" s="288"/>
      <c r="I2905" s="288"/>
      <c r="J2905" s="288"/>
      <c r="K2905" s="289"/>
      <c r="L2905" s="289"/>
      <c r="M2905" s="289"/>
      <c r="N2905" s="289"/>
      <c r="O2905" s="289"/>
      <c r="P2905" s="289"/>
      <c r="Q2905" s="186">
        <f t="shared" si="509"/>
        <v>1508799.19</v>
      </c>
      <c r="R2905" s="186">
        <f t="shared" si="510"/>
        <v>1487434.46</v>
      </c>
      <c r="S2905" s="290">
        <v>0</v>
      </c>
      <c r="T2905" s="474">
        <v>0</v>
      </c>
      <c r="U2905" s="290">
        <v>0</v>
      </c>
      <c r="V2905" s="474">
        <v>0</v>
      </c>
      <c r="W2905" s="290">
        <v>0</v>
      </c>
      <c r="X2905" s="474">
        <v>0</v>
      </c>
      <c r="Y2905" s="290">
        <v>0</v>
      </c>
      <c r="Z2905" s="474">
        <v>0</v>
      </c>
      <c r="AA2905" s="290">
        <v>0</v>
      </c>
      <c r="AB2905" s="474">
        <v>0</v>
      </c>
      <c r="AC2905" s="290">
        <v>1487434.46</v>
      </c>
      <c r="AD2905" s="474">
        <v>0</v>
      </c>
      <c r="AE2905" s="290">
        <v>0</v>
      </c>
      <c r="AF2905" s="474">
        <v>0</v>
      </c>
      <c r="AG2905" s="290">
        <v>0</v>
      </c>
      <c r="AH2905" s="474">
        <v>0</v>
      </c>
      <c r="AI2905" s="290">
        <v>0</v>
      </c>
      <c r="AJ2905" s="474">
        <v>21364.73</v>
      </c>
      <c r="AK2905" s="175"/>
      <c r="AL2905" s="175">
        <v>6107726.4899999993</v>
      </c>
      <c r="AM2905" s="175">
        <v>9862418.9399999995</v>
      </c>
      <c r="AN2905" s="175">
        <v>3754692.45</v>
      </c>
    </row>
    <row r="2906" spans="1:40" s="84" customFormat="1" ht="20.3" customHeight="1" x14ac:dyDescent="0.35">
      <c r="A2906" s="256"/>
      <c r="B2906" s="170" t="s">
        <v>22</v>
      </c>
      <c r="C2906" s="293"/>
      <c r="D2906" s="296" t="s">
        <v>172</v>
      </c>
      <c r="E2906" s="287" t="e">
        <f>VLOOKUP(D2906,'[1]2023-2025'!$A:$G,7,0)</f>
        <v>#N/A</v>
      </c>
      <c r="F2906" s="287"/>
      <c r="G2906" s="287"/>
      <c r="H2906" s="288"/>
      <c r="I2906" s="288" t="e">
        <v>#N/A</v>
      </c>
      <c r="J2906" s="288" t="e">
        <f>VLOOKUP(D2906,[1]Лист3!$A:$AK,37,0)</f>
        <v>#N/A</v>
      </c>
      <c r="K2906" s="289"/>
      <c r="L2906" s="289"/>
      <c r="M2906" s="289"/>
      <c r="N2906" s="289"/>
      <c r="O2906" s="289"/>
      <c r="P2906" s="289"/>
      <c r="Q2906" s="297">
        <f>SUM(Q2878:Q2905)</f>
        <v>91957430.160000011</v>
      </c>
      <c r="R2906" s="297">
        <f>SUM(R2878:R2905)</f>
        <v>90797103.999999985</v>
      </c>
      <c r="S2906" s="484">
        <f>SUM(S2878:S2905)</f>
        <v>0</v>
      </c>
      <c r="T2906" s="484">
        <f>SUM(T2878:T2905)</f>
        <v>11723192.530000001</v>
      </c>
      <c r="U2906" s="484">
        <f t="shared" ref="U2906:AJ2906" si="511">SUM(U2878:U2905)</f>
        <v>0</v>
      </c>
      <c r="V2906" s="484">
        <f t="shared" si="511"/>
        <v>2210429.7000000002</v>
      </c>
      <c r="W2906" s="484">
        <f t="shared" si="511"/>
        <v>2433398.91</v>
      </c>
      <c r="X2906" s="484">
        <f t="shared" si="511"/>
        <v>1744579.12</v>
      </c>
      <c r="Y2906" s="484">
        <f t="shared" si="511"/>
        <v>0</v>
      </c>
      <c r="Z2906" s="484">
        <f t="shared" si="511"/>
        <v>0</v>
      </c>
      <c r="AA2906" s="484">
        <f t="shared" si="511"/>
        <v>18006893.380000003</v>
      </c>
      <c r="AB2906" s="484">
        <f t="shared" si="511"/>
        <v>3254657.3099999996</v>
      </c>
      <c r="AC2906" s="484">
        <f t="shared" si="511"/>
        <v>50672953.049999997</v>
      </c>
      <c r="AD2906" s="484">
        <f t="shared" si="511"/>
        <v>0</v>
      </c>
      <c r="AE2906" s="484">
        <f t="shared" si="511"/>
        <v>0</v>
      </c>
      <c r="AF2906" s="484">
        <f t="shared" si="511"/>
        <v>0</v>
      </c>
      <c r="AG2906" s="484">
        <f t="shared" si="511"/>
        <v>751000</v>
      </c>
      <c r="AH2906" s="484">
        <f t="shared" si="511"/>
        <v>0</v>
      </c>
      <c r="AI2906" s="484">
        <f t="shared" si="511"/>
        <v>0</v>
      </c>
      <c r="AJ2906" s="484">
        <f t="shared" si="511"/>
        <v>1160326.1599999997</v>
      </c>
      <c r="AK2906" s="175"/>
      <c r="AL2906" s="175" t="e">
        <v>#N/A</v>
      </c>
      <c r="AM2906" s="175" t="e">
        <v>#N/A</v>
      </c>
      <c r="AN2906" s="175" t="e">
        <v>#N/A</v>
      </c>
    </row>
    <row r="2907" spans="1:40" s="105" customFormat="1" ht="20.3" customHeight="1" x14ac:dyDescent="0.35">
      <c r="A2907" s="256"/>
      <c r="B2907" s="298"/>
      <c r="C2907" s="275"/>
      <c r="D2907" s="275"/>
      <c r="E2907" s="287">
        <f>VLOOKUP(D2907,'[1]2023-2025'!$A:$G,7,0)</f>
        <v>0</v>
      </c>
      <c r="F2907" s="301"/>
      <c r="G2907" s="301"/>
      <c r="H2907" s="302" t="e">
        <v>#N/A</v>
      </c>
      <c r="I2907" s="288" t="e">
        <v>#N/A</v>
      </c>
      <c r="J2907" s="288" t="e">
        <f>VLOOKUP(D2907,[1]Лист3!$A:$AK,37,0)</f>
        <v>#N/A</v>
      </c>
      <c r="K2907" s="303" t="e">
        <v>#N/A</v>
      </c>
      <c r="L2907" s="303"/>
      <c r="M2907" s="303"/>
      <c r="N2907" s="303"/>
      <c r="O2907" s="303" t="e">
        <v>#N/A</v>
      </c>
      <c r="P2907" s="303"/>
      <c r="Q2907" s="275"/>
      <c r="R2907" s="275"/>
      <c r="S2907" s="485"/>
      <c r="T2907" s="485"/>
      <c r="U2907" s="485"/>
      <c r="V2907" s="485"/>
      <c r="W2907" s="485"/>
      <c r="X2907" s="485" t="s">
        <v>1914</v>
      </c>
      <c r="Y2907" s="485"/>
      <c r="Z2907" s="485"/>
      <c r="AA2907" s="485"/>
      <c r="AB2907" s="485"/>
      <c r="AC2907" s="485"/>
      <c r="AD2907" s="485"/>
      <c r="AE2907" s="485"/>
      <c r="AF2907" s="485"/>
      <c r="AG2907" s="485"/>
      <c r="AH2907" s="485"/>
      <c r="AI2907" s="485"/>
      <c r="AJ2907" s="486"/>
      <c r="AK2907" s="175"/>
      <c r="AL2907" s="175" t="e">
        <v>#N/A</v>
      </c>
      <c r="AM2907" s="175" t="e">
        <v>#N/A</v>
      </c>
      <c r="AN2907" s="175" t="e">
        <v>#N/A</v>
      </c>
    </row>
    <row r="2908" spans="1:40" s="105" customFormat="1" ht="24.05" customHeight="1" x14ac:dyDescent="0.35">
      <c r="A2908" s="256">
        <v>2025</v>
      </c>
      <c r="B2908" s="472">
        <f>B2905+1</f>
        <v>288</v>
      </c>
      <c r="C2908" s="510" t="s">
        <v>1654</v>
      </c>
      <c r="D2908" s="472">
        <v>33512</v>
      </c>
      <c r="E2908" s="287" t="e">
        <f>VLOOKUP(D2908,'[1]2023-2025'!$A:$G,7,0)</f>
        <v>#N/A</v>
      </c>
      <c r="F2908" s="287"/>
      <c r="G2908" s="287" t="s">
        <v>1900</v>
      </c>
      <c r="H2908" s="288" t="e">
        <f>INDEX('[1]2023-2025'!$AK:$AK,MATCH(D2908,'[1]2023-2025'!$A:$A,0))</f>
        <v>#N/A</v>
      </c>
      <c r="I2908" s="288" t="e">
        <v>#N/A</v>
      </c>
      <c r="J2908" s="288" t="e">
        <f>VLOOKUP(D2908,[1]Лист3!$A:$AK,37,0)</f>
        <v>#N/A</v>
      </c>
      <c r="K2908" s="289" t="e">
        <f>INDEX('[1]2023-2025'!$G:$G,MATCH(D2908,'[1]2023-2025'!$A:$A,0))</f>
        <v>#N/A</v>
      </c>
      <c r="L2908" s="289"/>
      <c r="M2908" s="289"/>
      <c r="N2908" s="289"/>
      <c r="O2908" s="289" t="e">
        <v>#N/A</v>
      </c>
      <c r="P2908" s="289" t="e">
        <v>#N/A</v>
      </c>
      <c r="Q2908" s="474">
        <f t="shared" ref="Q2908:Q2938" si="512">SUM(S2908:AJ2908)</f>
        <v>750000</v>
      </c>
      <c r="R2908" s="474">
        <f t="shared" ref="R2908:R2938" si="513">SUM(S2908:AI2908)</f>
        <v>750000</v>
      </c>
      <c r="S2908" s="290">
        <v>0</v>
      </c>
      <c r="T2908" s="475">
        <v>750000</v>
      </c>
      <c r="U2908" s="474">
        <v>0</v>
      </c>
      <c r="V2908" s="474">
        <v>0</v>
      </c>
      <c r="W2908" s="474">
        <v>0</v>
      </c>
      <c r="X2908" s="474">
        <v>0</v>
      </c>
      <c r="Y2908" s="474">
        <v>0</v>
      </c>
      <c r="Z2908" s="474">
        <v>0</v>
      </c>
      <c r="AA2908" s="474">
        <v>0</v>
      </c>
      <c r="AB2908" s="474">
        <v>0</v>
      </c>
      <c r="AC2908" s="474">
        <v>0</v>
      </c>
      <c r="AD2908" s="474">
        <v>0</v>
      </c>
      <c r="AE2908" s="474">
        <v>0</v>
      </c>
      <c r="AF2908" s="474">
        <v>0</v>
      </c>
      <c r="AG2908" s="476">
        <v>0</v>
      </c>
      <c r="AH2908" s="476">
        <v>0</v>
      </c>
      <c r="AI2908" s="476">
        <v>0</v>
      </c>
      <c r="AJ2908" s="476">
        <v>0</v>
      </c>
      <c r="AK2908" s="175"/>
      <c r="AL2908" s="175">
        <v>12059135.720000001</v>
      </c>
      <c r="AM2908" s="175">
        <v>12059135.720000001</v>
      </c>
      <c r="AN2908" s="175">
        <v>0</v>
      </c>
    </row>
    <row r="2909" spans="1:40" s="128" customFormat="1" ht="22.95" customHeight="1" x14ac:dyDescent="0.35">
      <c r="A2909" s="256">
        <v>2025</v>
      </c>
      <c r="B2909" s="472">
        <f>B2908+1</f>
        <v>289</v>
      </c>
      <c r="C2909" s="473" t="s">
        <v>826</v>
      </c>
      <c r="D2909" s="472">
        <v>33507</v>
      </c>
      <c r="E2909" s="287">
        <f>VLOOKUP(D2909,'[1]2023-2025'!$A:$G,7,0)</f>
        <v>2024</v>
      </c>
      <c r="F2909" s="287"/>
      <c r="G2909" s="287" t="s">
        <v>1899</v>
      </c>
      <c r="H2909" s="288">
        <f>INDEX('[1]2023-2025'!$AK:$AK,MATCH(D2909,'[1]2023-2025'!$A:$A,0))</f>
        <v>45065</v>
      </c>
      <c r="I2909" s="288" t="e">
        <v>#N/A</v>
      </c>
      <c r="J2909" s="288">
        <f>VLOOKUP(D2909,[1]Лист3!$A:$AK,37,0)</f>
        <v>45065</v>
      </c>
      <c r="K2909" s="289">
        <f>INDEX('[1]2023-2025'!$G:$G,MATCH(D2909,'[1]2023-2025'!$A:$A,0))</f>
        <v>2024</v>
      </c>
      <c r="L2909" s="289"/>
      <c r="M2909" s="289"/>
      <c r="N2909" s="289"/>
      <c r="O2909" s="289" t="e">
        <v>#N/A</v>
      </c>
      <c r="P2909" s="289" t="e">
        <v>#N/A</v>
      </c>
      <c r="Q2909" s="474">
        <f t="shared" si="512"/>
        <v>3374872.4624999999</v>
      </c>
      <c r="R2909" s="474">
        <f t="shared" si="513"/>
        <v>3324997.5</v>
      </c>
      <c r="S2909" s="290">
        <v>3324997.5</v>
      </c>
      <c r="T2909" s="290">
        <v>0</v>
      </c>
      <c r="U2909" s="290">
        <v>0</v>
      </c>
      <c r="V2909" s="290">
        <v>0</v>
      </c>
      <c r="W2909" s="290">
        <v>0</v>
      </c>
      <c r="X2909" s="290">
        <v>0</v>
      </c>
      <c r="Y2909" s="290">
        <v>0</v>
      </c>
      <c r="Z2909" s="290">
        <v>0</v>
      </c>
      <c r="AA2909" s="290">
        <v>0</v>
      </c>
      <c r="AB2909" s="290">
        <v>0</v>
      </c>
      <c r="AC2909" s="290">
        <v>0</v>
      </c>
      <c r="AD2909" s="290">
        <v>0</v>
      </c>
      <c r="AE2909" s="290">
        <v>0</v>
      </c>
      <c r="AF2909" s="290">
        <v>0</v>
      </c>
      <c r="AG2909" s="290">
        <v>0</v>
      </c>
      <c r="AH2909" s="290">
        <v>0</v>
      </c>
      <c r="AI2909" s="290">
        <v>0</v>
      </c>
      <c r="AJ2909" s="290">
        <f>R2909*0.015</f>
        <v>49874.962500000001</v>
      </c>
      <c r="AK2909" s="175"/>
      <c r="AL2909" s="175">
        <v>7726840</v>
      </c>
      <c r="AM2909" s="175">
        <v>12075875.18</v>
      </c>
      <c r="AN2909" s="175">
        <v>4349035.18</v>
      </c>
    </row>
    <row r="2910" spans="1:40" s="105" customFormat="1" ht="20.3" customHeight="1" x14ac:dyDescent="0.35">
      <c r="A2910" s="256">
        <v>2025</v>
      </c>
      <c r="B2910" s="472">
        <f>B2909+1</f>
        <v>290</v>
      </c>
      <c r="C2910" s="473" t="s">
        <v>1655</v>
      </c>
      <c r="D2910" s="472">
        <v>33818</v>
      </c>
      <c r="E2910" s="287" t="e">
        <f>VLOOKUP(D2910,'[1]2023-2025'!$A:$G,7,0)</f>
        <v>#N/A</v>
      </c>
      <c r="F2910" s="287"/>
      <c r="G2910" s="287" t="s">
        <v>1900</v>
      </c>
      <c r="H2910" s="288" t="e">
        <f>INDEX('[1]2023-2025'!$AK:$AK,MATCH(D2910,'[1]2023-2025'!$A:$A,0))</f>
        <v>#N/A</v>
      </c>
      <c r="I2910" s="288" t="e">
        <v>#N/A</v>
      </c>
      <c r="J2910" s="288" t="e">
        <f>VLOOKUP(D2910,[1]Лист3!$A:$AK,37,0)</f>
        <v>#N/A</v>
      </c>
      <c r="K2910" s="289" t="e">
        <f>INDEX('[1]2023-2025'!$G:$G,MATCH(D2910,'[1]2023-2025'!$A:$A,0))</f>
        <v>#N/A</v>
      </c>
      <c r="L2910" s="289"/>
      <c r="M2910" s="289"/>
      <c r="N2910" s="289"/>
      <c r="O2910" s="289" t="e">
        <v>#N/A</v>
      </c>
      <c r="P2910" s="289" t="e">
        <v>#N/A</v>
      </c>
      <c r="Q2910" s="474">
        <f t="shared" si="512"/>
        <v>500000</v>
      </c>
      <c r="R2910" s="474">
        <f t="shared" si="513"/>
        <v>500000</v>
      </c>
      <c r="S2910" s="290">
        <v>0</v>
      </c>
      <c r="T2910" s="475">
        <v>0</v>
      </c>
      <c r="U2910" s="474">
        <v>0</v>
      </c>
      <c r="V2910" s="474">
        <v>0</v>
      </c>
      <c r="W2910" s="474">
        <v>0</v>
      </c>
      <c r="X2910" s="474">
        <v>0</v>
      </c>
      <c r="Y2910" s="474">
        <v>0</v>
      </c>
      <c r="Z2910" s="474">
        <v>0</v>
      </c>
      <c r="AA2910" s="474">
        <v>0</v>
      </c>
      <c r="AB2910" s="474">
        <v>0</v>
      </c>
      <c r="AC2910" s="474">
        <v>500000</v>
      </c>
      <c r="AD2910" s="474">
        <v>0</v>
      </c>
      <c r="AE2910" s="474">
        <v>0</v>
      </c>
      <c r="AF2910" s="474">
        <v>0</v>
      </c>
      <c r="AG2910" s="476">
        <v>0</v>
      </c>
      <c r="AH2910" s="476">
        <v>0</v>
      </c>
      <c r="AI2910" s="476">
        <v>0</v>
      </c>
      <c r="AJ2910" s="476">
        <v>0</v>
      </c>
      <c r="AK2910" s="175"/>
      <c r="AL2910" s="175">
        <v>23739490.060000002</v>
      </c>
      <c r="AM2910" s="175">
        <v>25370385.050000001</v>
      </c>
      <c r="AN2910" s="175">
        <v>1630894.99</v>
      </c>
    </row>
    <row r="2911" spans="1:40" s="105" customFormat="1" ht="20.3" customHeight="1" x14ac:dyDescent="0.35">
      <c r="A2911" s="256">
        <v>2025</v>
      </c>
      <c r="B2911" s="472">
        <f t="shared" ref="B2911:B2971" si="514">B2910+1</f>
        <v>291</v>
      </c>
      <c r="C2911" s="473" t="s">
        <v>1656</v>
      </c>
      <c r="D2911" s="472">
        <v>33833</v>
      </c>
      <c r="E2911" s="287" t="e">
        <f>VLOOKUP(D2911,'[1]2023-2025'!$A:$G,7,0)</f>
        <v>#N/A</v>
      </c>
      <c r="F2911" s="287"/>
      <c r="G2911" s="287" t="s">
        <v>1900</v>
      </c>
      <c r="H2911" s="288" t="e">
        <f>INDEX('[1]2023-2025'!$AK:$AK,MATCH(D2911,'[1]2023-2025'!$A:$A,0))</f>
        <v>#N/A</v>
      </c>
      <c r="I2911" s="288" t="e">
        <v>#N/A</v>
      </c>
      <c r="J2911" s="288" t="e">
        <f>VLOOKUP(D2911,[1]Лист3!$A:$AK,37,0)</f>
        <v>#N/A</v>
      </c>
      <c r="K2911" s="289" t="e">
        <f>INDEX('[1]2023-2025'!$G:$G,MATCH(D2911,'[1]2023-2025'!$A:$A,0))</f>
        <v>#N/A</v>
      </c>
      <c r="L2911" s="289"/>
      <c r="M2911" s="289"/>
      <c r="N2911" s="289"/>
      <c r="O2911" s="289" t="e">
        <v>#N/A</v>
      </c>
      <c r="P2911" s="289" t="e">
        <v>#N/A</v>
      </c>
      <c r="Q2911" s="474">
        <f t="shared" si="512"/>
        <v>500000</v>
      </c>
      <c r="R2911" s="474">
        <f t="shared" si="513"/>
        <v>500000</v>
      </c>
      <c r="S2911" s="290">
        <v>0</v>
      </c>
      <c r="T2911" s="475">
        <v>0</v>
      </c>
      <c r="U2911" s="474">
        <v>0</v>
      </c>
      <c r="V2911" s="474">
        <v>0</v>
      </c>
      <c r="W2911" s="474">
        <v>0</v>
      </c>
      <c r="X2911" s="474">
        <v>0</v>
      </c>
      <c r="Y2911" s="474">
        <v>0</v>
      </c>
      <c r="Z2911" s="474">
        <v>0</v>
      </c>
      <c r="AA2911" s="474">
        <v>0</v>
      </c>
      <c r="AB2911" s="474">
        <v>0</v>
      </c>
      <c r="AC2911" s="474">
        <v>500000</v>
      </c>
      <c r="AD2911" s="474">
        <v>0</v>
      </c>
      <c r="AE2911" s="474">
        <v>0</v>
      </c>
      <c r="AF2911" s="474">
        <v>0</v>
      </c>
      <c r="AG2911" s="476">
        <v>0</v>
      </c>
      <c r="AH2911" s="476">
        <v>0</v>
      </c>
      <c r="AI2911" s="476">
        <v>0</v>
      </c>
      <c r="AJ2911" s="476">
        <v>0</v>
      </c>
      <c r="AK2911" s="175"/>
      <c r="AL2911" s="175">
        <v>26409367.890000001</v>
      </c>
      <c r="AM2911" s="175">
        <v>27769607.890000001</v>
      </c>
      <c r="AN2911" s="175">
        <v>1360240</v>
      </c>
    </row>
    <row r="2912" spans="1:40" s="105" customFormat="1" ht="20.3" customHeight="1" x14ac:dyDescent="0.35">
      <c r="A2912" s="256">
        <v>2025</v>
      </c>
      <c r="B2912" s="184">
        <f>B2911+1</f>
        <v>292</v>
      </c>
      <c r="C2912" s="248" t="s">
        <v>2416</v>
      </c>
      <c r="D2912" s="184">
        <v>34913</v>
      </c>
      <c r="E2912" s="287"/>
      <c r="F2912" s="287"/>
      <c r="G2912" s="287"/>
      <c r="H2912" s="288"/>
      <c r="I2912" s="288"/>
      <c r="J2912" s="288"/>
      <c r="K2912" s="289"/>
      <c r="L2912" s="289"/>
      <c r="M2912" s="289"/>
      <c r="N2912" s="289"/>
      <c r="O2912" s="289"/>
      <c r="P2912" s="289"/>
      <c r="Q2912" s="186">
        <f>SUM(S2912:AJ2912)</f>
        <v>7438936.1499999994</v>
      </c>
      <c r="R2912" s="186">
        <f>SUM(S2912:AI2912)</f>
        <v>7438936.1499999994</v>
      </c>
      <c r="S2912" s="290">
        <v>945580.7</v>
      </c>
      <c r="T2912" s="290">
        <v>0</v>
      </c>
      <c r="U2912" s="290">
        <v>0</v>
      </c>
      <c r="V2912" s="290">
        <v>0</v>
      </c>
      <c r="W2912" s="290">
        <v>0</v>
      </c>
      <c r="X2912" s="290">
        <v>0</v>
      </c>
      <c r="Y2912" s="290">
        <v>0</v>
      </c>
      <c r="Z2912" s="290">
        <v>0</v>
      </c>
      <c r="AA2912" s="290">
        <v>4213101</v>
      </c>
      <c r="AB2912" s="290">
        <v>678231.81</v>
      </c>
      <c r="AC2912" s="290">
        <v>1602022.64</v>
      </c>
      <c r="AD2912" s="290">
        <v>0</v>
      </c>
      <c r="AE2912" s="290">
        <v>0</v>
      </c>
      <c r="AF2912" s="290">
        <v>0</v>
      </c>
      <c r="AG2912" s="290">
        <v>0</v>
      </c>
      <c r="AH2912" s="290">
        <v>0</v>
      </c>
      <c r="AI2912" s="290">
        <v>0</v>
      </c>
      <c r="AJ2912" s="290">
        <v>0</v>
      </c>
      <c r="AK2912" s="175"/>
      <c r="AL2912" s="175">
        <v>1571987.1400000001</v>
      </c>
      <c r="AM2912" s="175">
        <v>1868116.53</v>
      </c>
      <c r="AN2912" s="175">
        <v>296129.39</v>
      </c>
    </row>
    <row r="2913" spans="1:40" s="105" customFormat="1" ht="20.3" customHeight="1" x14ac:dyDescent="0.35">
      <c r="A2913" s="256">
        <v>2025</v>
      </c>
      <c r="B2913" s="184">
        <f>B2912+1</f>
        <v>293</v>
      </c>
      <c r="C2913" s="248" t="s">
        <v>4936</v>
      </c>
      <c r="D2913" s="184">
        <v>34266</v>
      </c>
      <c r="E2913" s="287" t="e">
        <f>VLOOKUP(D2913,'[1]2023-2025'!$A:$G,7,0)</f>
        <v>#N/A</v>
      </c>
      <c r="F2913" s="287"/>
      <c r="G2913" s="287" t="s">
        <v>1899</v>
      </c>
      <c r="H2913" s="288" t="e">
        <f>INDEX('[1]2023-2025'!$AK:$AK,MATCH(D2913,'[1]2023-2025'!$A:$A,0))</f>
        <v>#N/A</v>
      </c>
      <c r="I2913" s="288" t="e">
        <v>#N/A</v>
      </c>
      <c r="J2913" s="288" t="e">
        <f>VLOOKUP(D2913,[1]Лист3!$A:$AK,37,0)</f>
        <v>#N/A</v>
      </c>
      <c r="K2913" s="289" t="e">
        <f>INDEX('[1]2023-2025'!$G:$G,MATCH(D2913,'[1]2023-2025'!$A:$A,0))</f>
        <v>#N/A</v>
      </c>
      <c r="L2913" s="289"/>
      <c r="M2913" s="289"/>
      <c r="N2913" s="289"/>
      <c r="O2913" s="289" t="e">
        <v>#N/A</v>
      </c>
      <c r="P2913" s="289" t="e">
        <v>#N/A</v>
      </c>
      <c r="Q2913" s="186">
        <f t="shared" si="512"/>
        <v>65875.5</v>
      </c>
      <c r="R2913" s="186">
        <f t="shared" si="513"/>
        <v>65875.5</v>
      </c>
      <c r="S2913" s="290">
        <v>0</v>
      </c>
      <c r="T2913" s="475">
        <v>0</v>
      </c>
      <c r="U2913" s="474">
        <v>0</v>
      </c>
      <c r="V2913" s="474">
        <v>0</v>
      </c>
      <c r="W2913" s="474">
        <v>0</v>
      </c>
      <c r="X2913" s="474">
        <v>0</v>
      </c>
      <c r="Y2913" s="474">
        <v>0</v>
      </c>
      <c r="Z2913" s="474">
        <v>0</v>
      </c>
      <c r="AA2913" s="474">
        <v>0</v>
      </c>
      <c r="AB2913" s="474">
        <v>0</v>
      </c>
      <c r="AC2913" s="474">
        <v>0</v>
      </c>
      <c r="AD2913" s="474">
        <v>0</v>
      </c>
      <c r="AE2913" s="474">
        <v>0</v>
      </c>
      <c r="AF2913" s="474">
        <v>0</v>
      </c>
      <c r="AG2913" s="476">
        <v>0</v>
      </c>
      <c r="AH2913" s="476">
        <v>65875.5</v>
      </c>
      <c r="AI2913" s="476">
        <v>0</v>
      </c>
      <c r="AJ2913" s="476">
        <v>0</v>
      </c>
      <c r="AK2913" s="175"/>
      <c r="AL2913" s="175">
        <v>2477650.84</v>
      </c>
      <c r="AM2913" s="175">
        <v>2477650.84</v>
      </c>
      <c r="AN2913" s="175">
        <v>0</v>
      </c>
    </row>
    <row r="2914" spans="1:40" s="105" customFormat="1" ht="20.3" customHeight="1" x14ac:dyDescent="0.35">
      <c r="A2914" s="256">
        <v>2025</v>
      </c>
      <c r="B2914" s="184">
        <f t="shared" si="514"/>
        <v>294</v>
      </c>
      <c r="C2914" s="248" t="s">
        <v>4937</v>
      </c>
      <c r="D2914" s="184">
        <v>34267</v>
      </c>
      <c r="E2914" s="287" t="e">
        <f>VLOOKUP(D2914,'[1]2023-2025'!$A:$G,7,0)</f>
        <v>#N/A</v>
      </c>
      <c r="F2914" s="287"/>
      <c r="G2914" s="287" t="s">
        <v>1899</v>
      </c>
      <c r="H2914" s="288" t="e">
        <f>INDEX('[1]2023-2025'!$AK:$AK,MATCH(D2914,'[1]2023-2025'!$A:$A,0))</f>
        <v>#N/A</v>
      </c>
      <c r="I2914" s="288" t="e">
        <v>#N/A</v>
      </c>
      <c r="J2914" s="288" t="e">
        <f>VLOOKUP(D2914,[1]Лист3!$A:$AK,37,0)</f>
        <v>#N/A</v>
      </c>
      <c r="K2914" s="289" t="e">
        <f>INDEX('[1]2023-2025'!$G:$G,MATCH(D2914,'[1]2023-2025'!$A:$A,0))</f>
        <v>#N/A</v>
      </c>
      <c r="L2914" s="289"/>
      <c r="M2914" s="289"/>
      <c r="N2914" s="289"/>
      <c r="O2914" s="289" t="e">
        <v>#N/A</v>
      </c>
      <c r="P2914" s="289" t="e">
        <v>#N/A</v>
      </c>
      <c r="Q2914" s="186">
        <f t="shared" si="512"/>
        <v>65875.5</v>
      </c>
      <c r="R2914" s="186">
        <f t="shared" si="513"/>
        <v>65875.5</v>
      </c>
      <c r="S2914" s="290">
        <v>0</v>
      </c>
      <c r="T2914" s="475">
        <v>0</v>
      </c>
      <c r="U2914" s="474">
        <v>0</v>
      </c>
      <c r="V2914" s="474">
        <v>0</v>
      </c>
      <c r="W2914" s="474">
        <v>0</v>
      </c>
      <c r="X2914" s="474">
        <v>0</v>
      </c>
      <c r="Y2914" s="474">
        <v>0</v>
      </c>
      <c r="Z2914" s="474">
        <v>0</v>
      </c>
      <c r="AA2914" s="474">
        <v>0</v>
      </c>
      <c r="AB2914" s="474">
        <v>0</v>
      </c>
      <c r="AC2914" s="474">
        <v>0</v>
      </c>
      <c r="AD2914" s="474">
        <v>0</v>
      </c>
      <c r="AE2914" s="474">
        <v>0</v>
      </c>
      <c r="AF2914" s="474">
        <v>0</v>
      </c>
      <c r="AG2914" s="476">
        <v>0</v>
      </c>
      <c r="AH2914" s="476">
        <v>65875.5</v>
      </c>
      <c r="AI2914" s="476">
        <v>0</v>
      </c>
      <c r="AJ2914" s="476">
        <v>0</v>
      </c>
      <c r="AK2914" s="175"/>
      <c r="AL2914" s="175">
        <v>2501127.1800000002</v>
      </c>
      <c r="AM2914" s="175">
        <v>2501127.1800000002</v>
      </c>
      <c r="AN2914" s="175">
        <v>0</v>
      </c>
    </row>
    <row r="2915" spans="1:40" s="105" customFormat="1" ht="20.3" customHeight="1" x14ac:dyDescent="0.35">
      <c r="A2915" s="256">
        <v>2025</v>
      </c>
      <c r="B2915" s="184">
        <f t="shared" si="514"/>
        <v>295</v>
      </c>
      <c r="C2915" s="248" t="s">
        <v>4938</v>
      </c>
      <c r="D2915" s="184">
        <v>34268</v>
      </c>
      <c r="E2915" s="287" t="e">
        <f>VLOOKUP(D2915,'[1]2023-2025'!$A:$G,7,0)</f>
        <v>#N/A</v>
      </c>
      <c r="F2915" s="287"/>
      <c r="G2915" s="287" t="s">
        <v>1899</v>
      </c>
      <c r="H2915" s="288" t="e">
        <f>INDEX('[1]2023-2025'!$AK:$AK,MATCH(D2915,'[1]2023-2025'!$A:$A,0))</f>
        <v>#N/A</v>
      </c>
      <c r="I2915" s="288" t="e">
        <v>#N/A</v>
      </c>
      <c r="J2915" s="288" t="e">
        <f>VLOOKUP(D2915,[1]Лист3!$A:$AK,37,0)</f>
        <v>#N/A</v>
      </c>
      <c r="K2915" s="289" t="e">
        <f>INDEX('[1]2023-2025'!$G:$G,MATCH(D2915,'[1]2023-2025'!$A:$A,0))</f>
        <v>#N/A</v>
      </c>
      <c r="L2915" s="289"/>
      <c r="M2915" s="289"/>
      <c r="N2915" s="289"/>
      <c r="O2915" s="289" t="e">
        <v>#N/A</v>
      </c>
      <c r="P2915" s="289" t="e">
        <v>#N/A</v>
      </c>
      <c r="Q2915" s="186">
        <f t="shared" si="512"/>
        <v>65875.5</v>
      </c>
      <c r="R2915" s="186">
        <f t="shared" si="513"/>
        <v>65875.5</v>
      </c>
      <c r="S2915" s="290">
        <v>0</v>
      </c>
      <c r="T2915" s="475">
        <v>0</v>
      </c>
      <c r="U2915" s="474">
        <v>0</v>
      </c>
      <c r="V2915" s="474">
        <v>0</v>
      </c>
      <c r="W2915" s="474">
        <v>0</v>
      </c>
      <c r="X2915" s="474">
        <v>0</v>
      </c>
      <c r="Y2915" s="474">
        <v>0</v>
      </c>
      <c r="Z2915" s="474">
        <v>0</v>
      </c>
      <c r="AA2915" s="474">
        <v>0</v>
      </c>
      <c r="AB2915" s="474">
        <v>0</v>
      </c>
      <c r="AC2915" s="474">
        <v>0</v>
      </c>
      <c r="AD2915" s="474">
        <v>0</v>
      </c>
      <c r="AE2915" s="474">
        <v>0</v>
      </c>
      <c r="AF2915" s="474">
        <v>0</v>
      </c>
      <c r="AG2915" s="476">
        <v>0</v>
      </c>
      <c r="AH2915" s="476">
        <v>65875.5</v>
      </c>
      <c r="AI2915" s="476">
        <v>0</v>
      </c>
      <c r="AJ2915" s="476">
        <v>0</v>
      </c>
      <c r="AK2915" s="175"/>
      <c r="AL2915" s="175">
        <v>2452368.79</v>
      </c>
      <c r="AM2915" s="175">
        <v>2452368.79</v>
      </c>
      <c r="AN2915" s="175">
        <v>0</v>
      </c>
    </row>
    <row r="2916" spans="1:40" s="105" customFormat="1" ht="20.3" customHeight="1" x14ac:dyDescent="0.35">
      <c r="A2916" s="256">
        <v>2025</v>
      </c>
      <c r="B2916" s="184">
        <f t="shared" si="514"/>
        <v>296</v>
      </c>
      <c r="C2916" s="248" t="s">
        <v>4939</v>
      </c>
      <c r="D2916" s="184">
        <v>34269</v>
      </c>
      <c r="E2916" s="287" t="e">
        <f>VLOOKUP(D2916,'[1]2023-2025'!$A:$G,7,0)</f>
        <v>#N/A</v>
      </c>
      <c r="F2916" s="287"/>
      <c r="G2916" s="287" t="s">
        <v>1899</v>
      </c>
      <c r="H2916" s="288" t="e">
        <f>INDEX('[1]2023-2025'!$AK:$AK,MATCH(D2916,'[1]2023-2025'!$A:$A,0))</f>
        <v>#N/A</v>
      </c>
      <c r="I2916" s="288" t="e">
        <v>#N/A</v>
      </c>
      <c r="J2916" s="288" t="e">
        <f>VLOOKUP(D2916,[1]Лист3!$A:$AK,37,0)</f>
        <v>#N/A</v>
      </c>
      <c r="K2916" s="289" t="e">
        <f>INDEX('[1]2023-2025'!$G:$G,MATCH(D2916,'[1]2023-2025'!$A:$A,0))</f>
        <v>#N/A</v>
      </c>
      <c r="L2916" s="289"/>
      <c r="M2916" s="289"/>
      <c r="N2916" s="289"/>
      <c r="O2916" s="289" t="e">
        <v>#N/A</v>
      </c>
      <c r="P2916" s="289" t="e">
        <v>#N/A</v>
      </c>
      <c r="Q2916" s="186">
        <f t="shared" si="512"/>
        <v>66793.5</v>
      </c>
      <c r="R2916" s="186">
        <f t="shared" si="513"/>
        <v>66793.5</v>
      </c>
      <c r="S2916" s="290">
        <v>0</v>
      </c>
      <c r="T2916" s="475">
        <v>0</v>
      </c>
      <c r="U2916" s="474">
        <v>0</v>
      </c>
      <c r="V2916" s="474">
        <v>0</v>
      </c>
      <c r="W2916" s="474">
        <v>0</v>
      </c>
      <c r="X2916" s="474">
        <v>0</v>
      </c>
      <c r="Y2916" s="474">
        <v>0</v>
      </c>
      <c r="Z2916" s="474">
        <v>0</v>
      </c>
      <c r="AA2916" s="474">
        <v>0</v>
      </c>
      <c r="AB2916" s="474">
        <v>0</v>
      </c>
      <c r="AC2916" s="474">
        <v>0</v>
      </c>
      <c r="AD2916" s="474">
        <v>0</v>
      </c>
      <c r="AE2916" s="474">
        <v>0</v>
      </c>
      <c r="AF2916" s="474">
        <v>0</v>
      </c>
      <c r="AG2916" s="476">
        <v>0</v>
      </c>
      <c r="AH2916" s="476">
        <v>66793.5</v>
      </c>
      <c r="AI2916" s="476">
        <v>0</v>
      </c>
      <c r="AJ2916" s="476">
        <v>0</v>
      </c>
      <c r="AK2916" s="175"/>
      <c r="AL2916" s="175">
        <v>2448155.2000000002</v>
      </c>
      <c r="AM2916" s="175">
        <v>2448155.2000000002</v>
      </c>
      <c r="AN2916" s="175">
        <v>0</v>
      </c>
    </row>
    <row r="2917" spans="1:40" s="105" customFormat="1" ht="20.3" customHeight="1" x14ac:dyDescent="0.35">
      <c r="A2917" s="256">
        <v>2025</v>
      </c>
      <c r="B2917" s="184">
        <f t="shared" si="514"/>
        <v>297</v>
      </c>
      <c r="C2917" s="248" t="s">
        <v>1225</v>
      </c>
      <c r="D2917" s="184">
        <v>34270</v>
      </c>
      <c r="E2917" s="287" t="e">
        <f>VLOOKUP(D2917,'[1]2023-2025'!$A:$G,7,0)</f>
        <v>#N/A</v>
      </c>
      <c r="F2917" s="287"/>
      <c r="G2917" s="287" t="s">
        <v>1899</v>
      </c>
      <c r="H2917" s="288" t="e">
        <f>INDEX('[1]2023-2025'!$AK:$AK,MATCH(D2917,'[1]2023-2025'!$A:$A,0))</f>
        <v>#N/A</v>
      </c>
      <c r="I2917" s="288" t="e">
        <v>#N/A</v>
      </c>
      <c r="J2917" s="288" t="e">
        <f>VLOOKUP(D2917,[1]Лист3!$A:$AK,37,0)</f>
        <v>#N/A</v>
      </c>
      <c r="K2917" s="289" t="e">
        <f>INDEX('[1]2023-2025'!$G:$G,MATCH(D2917,'[1]2023-2025'!$A:$A,0))</f>
        <v>#N/A</v>
      </c>
      <c r="L2917" s="289"/>
      <c r="M2917" s="289"/>
      <c r="N2917" s="289"/>
      <c r="O2917" s="289" t="e">
        <v>#N/A</v>
      </c>
      <c r="P2917" s="289" t="e">
        <v>#N/A</v>
      </c>
      <c r="Q2917" s="186">
        <f t="shared" si="512"/>
        <v>3128599.5800000005</v>
      </c>
      <c r="R2917" s="186">
        <f t="shared" si="513"/>
        <v>3110022.4000000004</v>
      </c>
      <c r="S2917" s="290">
        <v>0</v>
      </c>
      <c r="T2917" s="475">
        <v>0</v>
      </c>
      <c r="U2917" s="474">
        <v>0</v>
      </c>
      <c r="V2917" s="474">
        <v>0</v>
      </c>
      <c r="W2917" s="474">
        <v>0</v>
      </c>
      <c r="X2917" s="474">
        <v>0</v>
      </c>
      <c r="Y2917" s="474">
        <v>0</v>
      </c>
      <c r="Z2917" s="474">
        <v>0</v>
      </c>
      <c r="AA2917" s="474">
        <v>868092.68</v>
      </c>
      <c r="AB2917" s="474">
        <v>0</v>
      </c>
      <c r="AC2917" s="474">
        <v>2241929.7200000002</v>
      </c>
      <c r="AD2917" s="474">
        <v>0</v>
      </c>
      <c r="AE2917" s="474">
        <v>0</v>
      </c>
      <c r="AF2917" s="474">
        <v>0</v>
      </c>
      <c r="AG2917" s="476">
        <v>0</v>
      </c>
      <c r="AH2917" s="476">
        <v>0</v>
      </c>
      <c r="AI2917" s="476">
        <v>0</v>
      </c>
      <c r="AJ2917" s="474">
        <v>18577.18</v>
      </c>
      <c r="AK2917" s="175"/>
      <c r="AL2917" s="175">
        <v>2433708.21</v>
      </c>
      <c r="AM2917" s="175">
        <v>2433708.21</v>
      </c>
      <c r="AN2917" s="175">
        <v>0</v>
      </c>
    </row>
    <row r="2918" spans="1:40" s="105" customFormat="1" ht="20.3" customHeight="1" x14ac:dyDescent="0.35">
      <c r="A2918" s="256">
        <v>2025</v>
      </c>
      <c r="B2918" s="184">
        <f t="shared" si="514"/>
        <v>298</v>
      </c>
      <c r="C2918" s="248" t="s">
        <v>4940</v>
      </c>
      <c r="D2918" s="184">
        <v>34271</v>
      </c>
      <c r="E2918" s="287" t="e">
        <f>VLOOKUP(D2918,'[1]2023-2025'!$A:$G,7,0)</f>
        <v>#N/A</v>
      </c>
      <c r="F2918" s="287"/>
      <c r="G2918" s="287" t="s">
        <v>1899</v>
      </c>
      <c r="H2918" s="288" t="e">
        <f>INDEX('[1]2023-2025'!$AK:$AK,MATCH(D2918,'[1]2023-2025'!$A:$A,0))</f>
        <v>#N/A</v>
      </c>
      <c r="I2918" s="288" t="e">
        <v>#N/A</v>
      </c>
      <c r="J2918" s="288" t="e">
        <f>VLOOKUP(D2918,[1]Лист3!$A:$AK,37,0)</f>
        <v>#N/A</v>
      </c>
      <c r="K2918" s="289" t="e">
        <f>INDEX('[1]2023-2025'!$G:$G,MATCH(D2918,'[1]2023-2025'!$A:$A,0))</f>
        <v>#N/A</v>
      </c>
      <c r="L2918" s="289"/>
      <c r="M2918" s="289"/>
      <c r="N2918" s="289"/>
      <c r="O2918" s="289" t="e">
        <v>#N/A</v>
      </c>
      <c r="P2918" s="289" t="e">
        <v>#N/A</v>
      </c>
      <c r="Q2918" s="186">
        <f t="shared" si="512"/>
        <v>65875.5</v>
      </c>
      <c r="R2918" s="186">
        <f t="shared" si="513"/>
        <v>65875.5</v>
      </c>
      <c r="S2918" s="290">
        <v>0</v>
      </c>
      <c r="T2918" s="475">
        <v>0</v>
      </c>
      <c r="U2918" s="474">
        <v>0</v>
      </c>
      <c r="V2918" s="474">
        <v>0</v>
      </c>
      <c r="W2918" s="474">
        <v>0</v>
      </c>
      <c r="X2918" s="474">
        <v>0</v>
      </c>
      <c r="Y2918" s="474">
        <v>0</v>
      </c>
      <c r="Z2918" s="474">
        <v>0</v>
      </c>
      <c r="AA2918" s="474">
        <v>0</v>
      </c>
      <c r="AB2918" s="474">
        <v>0</v>
      </c>
      <c r="AC2918" s="474">
        <v>0</v>
      </c>
      <c r="AD2918" s="474">
        <v>0</v>
      </c>
      <c r="AE2918" s="474">
        <v>0</v>
      </c>
      <c r="AF2918" s="474">
        <v>0</v>
      </c>
      <c r="AG2918" s="476">
        <v>0</v>
      </c>
      <c r="AH2918" s="476">
        <v>65875.5</v>
      </c>
      <c r="AI2918" s="476">
        <v>0</v>
      </c>
      <c r="AJ2918" s="476">
        <v>0</v>
      </c>
      <c r="AK2918" s="175"/>
      <c r="AL2918" s="175">
        <v>2416251.4300000002</v>
      </c>
      <c r="AM2918" s="175">
        <v>2416251.4300000002</v>
      </c>
      <c r="AN2918" s="175">
        <v>0</v>
      </c>
    </row>
    <row r="2919" spans="1:40" s="105" customFormat="1" ht="20.3" customHeight="1" x14ac:dyDescent="0.35">
      <c r="A2919" s="256">
        <v>2025</v>
      </c>
      <c r="B2919" s="184">
        <f t="shared" si="514"/>
        <v>299</v>
      </c>
      <c r="C2919" s="248" t="s">
        <v>4941</v>
      </c>
      <c r="D2919" s="184">
        <v>34272</v>
      </c>
      <c r="E2919" s="287" t="e">
        <f>VLOOKUP(D2919,'[1]2023-2025'!$A:$G,7,0)</f>
        <v>#N/A</v>
      </c>
      <c r="F2919" s="287"/>
      <c r="G2919" s="287" t="s">
        <v>1899</v>
      </c>
      <c r="H2919" s="288" t="e">
        <f>INDEX('[1]2023-2025'!$AK:$AK,MATCH(D2919,'[1]2023-2025'!$A:$A,0))</f>
        <v>#N/A</v>
      </c>
      <c r="I2919" s="288" t="e">
        <v>#N/A</v>
      </c>
      <c r="J2919" s="288" t="e">
        <f>VLOOKUP(D2919,[1]Лист3!$A:$AK,37,0)</f>
        <v>#N/A</v>
      </c>
      <c r="K2919" s="289" t="e">
        <f>INDEX('[1]2023-2025'!$G:$G,MATCH(D2919,'[1]2023-2025'!$A:$A,0))</f>
        <v>#N/A</v>
      </c>
      <c r="L2919" s="289"/>
      <c r="M2919" s="289"/>
      <c r="N2919" s="289"/>
      <c r="O2919" s="289" t="e">
        <v>#N/A</v>
      </c>
      <c r="P2919" s="289" t="e">
        <v>#N/A</v>
      </c>
      <c r="Q2919" s="186">
        <f t="shared" si="512"/>
        <v>65875.5</v>
      </c>
      <c r="R2919" s="186">
        <f t="shared" si="513"/>
        <v>65875.5</v>
      </c>
      <c r="S2919" s="290">
        <v>0</v>
      </c>
      <c r="T2919" s="475">
        <v>0</v>
      </c>
      <c r="U2919" s="474">
        <v>0</v>
      </c>
      <c r="V2919" s="474">
        <v>0</v>
      </c>
      <c r="W2919" s="474">
        <v>0</v>
      </c>
      <c r="X2919" s="474">
        <v>0</v>
      </c>
      <c r="Y2919" s="474">
        <v>0</v>
      </c>
      <c r="Z2919" s="474">
        <v>0</v>
      </c>
      <c r="AA2919" s="474">
        <v>0</v>
      </c>
      <c r="AB2919" s="474">
        <v>0</v>
      </c>
      <c r="AC2919" s="474">
        <v>0</v>
      </c>
      <c r="AD2919" s="474">
        <v>0</v>
      </c>
      <c r="AE2919" s="474">
        <v>0</v>
      </c>
      <c r="AF2919" s="474">
        <v>0</v>
      </c>
      <c r="AG2919" s="476">
        <v>0</v>
      </c>
      <c r="AH2919" s="476">
        <v>65875.5</v>
      </c>
      <c r="AI2919" s="476">
        <v>0</v>
      </c>
      <c r="AJ2919" s="476">
        <v>0</v>
      </c>
      <c r="AK2919" s="175"/>
      <c r="AL2919" s="175">
        <v>2451164.98</v>
      </c>
      <c r="AM2919" s="175">
        <v>2451164.98</v>
      </c>
      <c r="AN2919" s="175">
        <v>0</v>
      </c>
    </row>
    <row r="2920" spans="1:40" s="105" customFormat="1" ht="20.3" customHeight="1" x14ac:dyDescent="0.35">
      <c r="A2920" s="256">
        <v>2025</v>
      </c>
      <c r="B2920" s="184">
        <f>B2919+1</f>
        <v>300</v>
      </c>
      <c r="C2920" s="248" t="s">
        <v>1229</v>
      </c>
      <c r="D2920" s="184">
        <v>34355</v>
      </c>
      <c r="E2920" s="287" t="e">
        <f>VLOOKUP(D2920,'[1]2023-2025'!$A:$G,7,0)</f>
        <v>#N/A</v>
      </c>
      <c r="F2920" s="287"/>
      <c r="G2920" s="287" t="s">
        <v>1899</v>
      </c>
      <c r="H2920" s="288" t="e">
        <f>INDEX('[1]2023-2025'!$AK:$AK,MATCH(D2920,'[1]2023-2025'!$A:$A,0))</f>
        <v>#N/A</v>
      </c>
      <c r="I2920" s="288" t="e">
        <v>#N/A</v>
      </c>
      <c r="J2920" s="288" t="e">
        <f>VLOOKUP(D2920,[1]Лист3!$A:$AK,37,0)</f>
        <v>#N/A</v>
      </c>
      <c r="K2920" s="289" t="e">
        <f>INDEX('[1]2023-2025'!$G:$G,MATCH(D2920,'[1]2023-2025'!$A:$A,0))</f>
        <v>#N/A</v>
      </c>
      <c r="L2920" s="289"/>
      <c r="M2920" s="289"/>
      <c r="N2920" s="289"/>
      <c r="O2920" s="289" t="e">
        <v>#N/A</v>
      </c>
      <c r="P2920" s="289" t="e">
        <v>#N/A</v>
      </c>
      <c r="Q2920" s="186">
        <f t="shared" si="512"/>
        <v>23549.4</v>
      </c>
      <c r="R2920" s="186">
        <f t="shared" si="513"/>
        <v>23549.4</v>
      </c>
      <c r="S2920" s="290">
        <v>0</v>
      </c>
      <c r="T2920" s="475">
        <v>0</v>
      </c>
      <c r="U2920" s="474">
        <v>0</v>
      </c>
      <c r="V2920" s="474">
        <v>0</v>
      </c>
      <c r="W2920" s="474">
        <v>0</v>
      </c>
      <c r="X2920" s="474">
        <v>0</v>
      </c>
      <c r="Y2920" s="474">
        <v>0</v>
      </c>
      <c r="Z2920" s="474">
        <v>0</v>
      </c>
      <c r="AA2920" s="474">
        <v>0</v>
      </c>
      <c r="AB2920" s="474">
        <v>0</v>
      </c>
      <c r="AC2920" s="474">
        <v>0</v>
      </c>
      <c r="AD2920" s="474">
        <v>0</v>
      </c>
      <c r="AE2920" s="474">
        <v>0</v>
      </c>
      <c r="AF2920" s="474">
        <v>0</v>
      </c>
      <c r="AG2920" s="476">
        <v>0</v>
      </c>
      <c r="AH2920" s="476">
        <v>23549.4</v>
      </c>
      <c r="AI2920" s="476">
        <v>0</v>
      </c>
      <c r="AJ2920" s="476">
        <v>0</v>
      </c>
      <c r="AK2920" s="175"/>
      <c r="AL2920" s="175">
        <v>2356055.84</v>
      </c>
      <c r="AM2920" s="175">
        <v>2356055.84</v>
      </c>
      <c r="AN2920" s="175">
        <v>0</v>
      </c>
    </row>
    <row r="2921" spans="1:40" s="105" customFormat="1" ht="20.3" customHeight="1" x14ac:dyDescent="0.35">
      <c r="A2921" s="256">
        <v>2025</v>
      </c>
      <c r="B2921" s="184">
        <f t="shared" si="514"/>
        <v>301</v>
      </c>
      <c r="C2921" s="248" t="s">
        <v>1230</v>
      </c>
      <c r="D2921" s="184">
        <v>34357</v>
      </c>
      <c r="E2921" s="287" t="e">
        <f>VLOOKUP(D2921,'[1]2023-2025'!$A:$G,7,0)</f>
        <v>#N/A</v>
      </c>
      <c r="F2921" s="287"/>
      <c r="G2921" s="287" t="s">
        <v>1899</v>
      </c>
      <c r="H2921" s="288" t="e">
        <f>INDEX('[1]2023-2025'!$AK:$AK,MATCH(D2921,'[1]2023-2025'!$A:$A,0))</f>
        <v>#N/A</v>
      </c>
      <c r="I2921" s="288" t="e">
        <v>#N/A</v>
      </c>
      <c r="J2921" s="288" t="e">
        <f>VLOOKUP(D2921,[1]Лист3!$A:$AK,37,0)</f>
        <v>#N/A</v>
      </c>
      <c r="K2921" s="289" t="e">
        <f>INDEX('[1]2023-2025'!$G:$G,MATCH(D2921,'[1]2023-2025'!$A:$A,0))</f>
        <v>#N/A</v>
      </c>
      <c r="L2921" s="289"/>
      <c r="M2921" s="289"/>
      <c r="N2921" s="289"/>
      <c r="O2921" s="289" t="e">
        <v>#N/A</v>
      </c>
      <c r="P2921" s="289" t="e">
        <v>#N/A</v>
      </c>
      <c r="Q2921" s="186">
        <f t="shared" si="512"/>
        <v>69156</v>
      </c>
      <c r="R2921" s="186">
        <f t="shared" si="513"/>
        <v>69156</v>
      </c>
      <c r="S2921" s="290">
        <v>0</v>
      </c>
      <c r="T2921" s="475">
        <v>0</v>
      </c>
      <c r="U2921" s="474">
        <v>0</v>
      </c>
      <c r="V2921" s="474">
        <v>0</v>
      </c>
      <c r="W2921" s="474">
        <v>0</v>
      </c>
      <c r="X2921" s="474">
        <v>0</v>
      </c>
      <c r="Y2921" s="474">
        <v>0</v>
      </c>
      <c r="Z2921" s="474">
        <v>0</v>
      </c>
      <c r="AA2921" s="474">
        <v>0</v>
      </c>
      <c r="AB2921" s="474">
        <v>0</v>
      </c>
      <c r="AC2921" s="474">
        <v>0</v>
      </c>
      <c r="AD2921" s="474">
        <v>0</v>
      </c>
      <c r="AE2921" s="474">
        <v>0</v>
      </c>
      <c r="AF2921" s="474">
        <v>0</v>
      </c>
      <c r="AG2921" s="476">
        <v>0</v>
      </c>
      <c r="AH2921" s="476">
        <v>69156</v>
      </c>
      <c r="AI2921" s="476">
        <v>0</v>
      </c>
      <c r="AJ2921" s="476">
        <v>0</v>
      </c>
      <c r="AK2921" s="175"/>
      <c r="AL2921" s="175">
        <v>2439125.86</v>
      </c>
      <c r="AM2921" s="175">
        <v>2439125.86</v>
      </c>
      <c r="AN2921" s="175">
        <v>0</v>
      </c>
    </row>
    <row r="2922" spans="1:40" s="105" customFormat="1" ht="20.3" customHeight="1" x14ac:dyDescent="0.35">
      <c r="A2922" s="256">
        <v>2025</v>
      </c>
      <c r="B2922" s="184">
        <f t="shared" si="514"/>
        <v>302</v>
      </c>
      <c r="C2922" s="248" t="s">
        <v>1231</v>
      </c>
      <c r="D2922" s="184">
        <v>34350</v>
      </c>
      <c r="E2922" s="287" t="e">
        <f>VLOOKUP(D2922,'[1]2023-2025'!$A:$G,7,0)</f>
        <v>#N/A</v>
      </c>
      <c r="F2922" s="287"/>
      <c r="G2922" s="287" t="s">
        <v>1899</v>
      </c>
      <c r="H2922" s="288" t="e">
        <f>INDEX('[1]2023-2025'!$AK:$AK,MATCH(D2922,'[1]2023-2025'!$A:$A,0))</f>
        <v>#N/A</v>
      </c>
      <c r="I2922" s="288" t="e">
        <v>#N/A</v>
      </c>
      <c r="J2922" s="288" t="e">
        <f>VLOOKUP(D2922,[1]Лист3!$A:$AK,37,0)</f>
        <v>#N/A</v>
      </c>
      <c r="K2922" s="289" t="e">
        <f>INDEX('[1]2023-2025'!$G:$G,MATCH(D2922,'[1]2023-2025'!$A:$A,0))</f>
        <v>#N/A</v>
      </c>
      <c r="L2922" s="289"/>
      <c r="M2922" s="289"/>
      <c r="N2922" s="289"/>
      <c r="O2922" s="289" t="e">
        <v>#N/A</v>
      </c>
      <c r="P2922" s="289" t="e">
        <v>#N/A</v>
      </c>
      <c r="Q2922" s="186">
        <f t="shared" si="512"/>
        <v>30824.639999999999</v>
      </c>
      <c r="R2922" s="186">
        <f t="shared" si="513"/>
        <v>30824.639999999999</v>
      </c>
      <c r="S2922" s="290">
        <v>0</v>
      </c>
      <c r="T2922" s="475">
        <v>0</v>
      </c>
      <c r="U2922" s="474">
        <v>0</v>
      </c>
      <c r="V2922" s="474">
        <v>0</v>
      </c>
      <c r="W2922" s="474">
        <v>0</v>
      </c>
      <c r="X2922" s="474">
        <v>0</v>
      </c>
      <c r="Y2922" s="474">
        <v>0</v>
      </c>
      <c r="Z2922" s="474">
        <v>0</v>
      </c>
      <c r="AA2922" s="474">
        <v>0</v>
      </c>
      <c r="AB2922" s="474">
        <v>0</v>
      </c>
      <c r="AC2922" s="474">
        <v>0</v>
      </c>
      <c r="AD2922" s="474">
        <v>0</v>
      </c>
      <c r="AE2922" s="474">
        <v>0</v>
      </c>
      <c r="AF2922" s="474">
        <v>0</v>
      </c>
      <c r="AG2922" s="476">
        <v>0</v>
      </c>
      <c r="AH2922" s="476">
        <v>30824.639999999999</v>
      </c>
      <c r="AI2922" s="476">
        <v>0</v>
      </c>
      <c r="AJ2922" s="476">
        <v>0</v>
      </c>
      <c r="AK2922" s="175"/>
      <c r="AL2922" s="175">
        <v>1752293.85</v>
      </c>
      <c r="AM2922" s="175">
        <v>1752293.85</v>
      </c>
      <c r="AN2922" s="175">
        <v>0</v>
      </c>
    </row>
    <row r="2923" spans="1:40" s="105" customFormat="1" ht="20.3" customHeight="1" x14ac:dyDescent="0.35">
      <c r="A2923" s="256">
        <v>2025</v>
      </c>
      <c r="B2923" s="184">
        <f t="shared" si="514"/>
        <v>303</v>
      </c>
      <c r="C2923" s="248" t="s">
        <v>1232</v>
      </c>
      <c r="D2923" s="184">
        <v>34352</v>
      </c>
      <c r="E2923" s="287" t="e">
        <f>VLOOKUP(D2923,'[1]2023-2025'!$A:$G,7,0)</f>
        <v>#N/A</v>
      </c>
      <c r="F2923" s="287"/>
      <c r="G2923" s="287" t="s">
        <v>1899</v>
      </c>
      <c r="H2923" s="288" t="e">
        <f>INDEX('[1]2023-2025'!$AK:$AK,MATCH(D2923,'[1]2023-2025'!$A:$A,0))</f>
        <v>#N/A</v>
      </c>
      <c r="I2923" s="288" t="e">
        <v>#N/A</v>
      </c>
      <c r="J2923" s="288" t="e">
        <f>VLOOKUP(D2923,[1]Лист3!$A:$AK,37,0)</f>
        <v>#N/A</v>
      </c>
      <c r="K2923" s="289" t="e">
        <f>INDEX('[1]2023-2025'!$G:$G,MATCH(D2923,'[1]2023-2025'!$A:$A,0))</f>
        <v>#N/A</v>
      </c>
      <c r="L2923" s="289"/>
      <c r="M2923" s="289"/>
      <c r="N2923" s="289"/>
      <c r="O2923" s="289" t="e">
        <v>#N/A</v>
      </c>
      <c r="P2923" s="289" t="e">
        <v>#N/A</v>
      </c>
      <c r="Q2923" s="186">
        <f t="shared" si="512"/>
        <v>42627.6</v>
      </c>
      <c r="R2923" s="186">
        <f t="shared" si="513"/>
        <v>42627.6</v>
      </c>
      <c r="S2923" s="290">
        <v>0</v>
      </c>
      <c r="T2923" s="475">
        <v>0</v>
      </c>
      <c r="U2923" s="474">
        <v>0</v>
      </c>
      <c r="V2923" s="474">
        <v>0</v>
      </c>
      <c r="W2923" s="474">
        <v>0</v>
      </c>
      <c r="X2923" s="474">
        <v>0</v>
      </c>
      <c r="Y2923" s="474">
        <v>0</v>
      </c>
      <c r="Z2923" s="474">
        <v>0</v>
      </c>
      <c r="AA2923" s="474">
        <v>0</v>
      </c>
      <c r="AB2923" s="474">
        <v>0</v>
      </c>
      <c r="AC2923" s="474">
        <v>0</v>
      </c>
      <c r="AD2923" s="474">
        <v>0</v>
      </c>
      <c r="AE2923" s="474">
        <v>0</v>
      </c>
      <c r="AF2923" s="474">
        <v>0</v>
      </c>
      <c r="AG2923" s="476">
        <v>0</v>
      </c>
      <c r="AH2923" s="476">
        <v>42627.6</v>
      </c>
      <c r="AI2923" s="476">
        <v>0</v>
      </c>
      <c r="AJ2923" s="476">
        <v>0</v>
      </c>
      <c r="AK2923" s="175"/>
      <c r="AL2923" s="175">
        <v>3869975.17</v>
      </c>
      <c r="AM2923" s="175">
        <v>3869975.17</v>
      </c>
      <c r="AN2923" s="175">
        <v>0</v>
      </c>
    </row>
    <row r="2924" spans="1:40" s="105" customFormat="1" ht="20.3" customHeight="1" x14ac:dyDescent="0.35">
      <c r="A2924" s="256">
        <v>2025</v>
      </c>
      <c r="B2924" s="184">
        <f t="shared" si="514"/>
        <v>304</v>
      </c>
      <c r="C2924" s="248" t="s">
        <v>1233</v>
      </c>
      <c r="D2924" s="184">
        <v>34388</v>
      </c>
      <c r="E2924" s="287" t="e">
        <f>VLOOKUP(D2924,'[1]2023-2025'!$A:$G,7,0)</f>
        <v>#N/A</v>
      </c>
      <c r="F2924" s="287"/>
      <c r="G2924" s="287" t="s">
        <v>1899</v>
      </c>
      <c r="H2924" s="288" t="e">
        <f>INDEX('[1]2023-2025'!$AK:$AK,MATCH(D2924,'[1]2023-2025'!$A:$A,0))</f>
        <v>#N/A</v>
      </c>
      <c r="I2924" s="288" t="e">
        <v>#N/A</v>
      </c>
      <c r="J2924" s="288" t="e">
        <f>VLOOKUP(D2924,[1]Лист3!$A:$AK,37,0)</f>
        <v>#N/A</v>
      </c>
      <c r="K2924" s="289" t="e">
        <f>INDEX('[1]2023-2025'!$G:$G,MATCH(D2924,'[1]2023-2025'!$A:$A,0))</f>
        <v>#N/A</v>
      </c>
      <c r="L2924" s="289"/>
      <c r="M2924" s="289"/>
      <c r="N2924" s="289"/>
      <c r="O2924" s="289" t="e">
        <v>#N/A</v>
      </c>
      <c r="P2924" s="289" t="e">
        <v>#N/A</v>
      </c>
      <c r="Q2924" s="186">
        <f t="shared" si="512"/>
        <v>1695437.65</v>
      </c>
      <c r="R2924" s="186">
        <f t="shared" si="513"/>
        <v>1672243.7</v>
      </c>
      <c r="S2924" s="290">
        <v>0</v>
      </c>
      <c r="T2924" s="475">
        <v>0</v>
      </c>
      <c r="U2924" s="474">
        <v>0</v>
      </c>
      <c r="V2924" s="474">
        <v>0</v>
      </c>
      <c r="W2924" s="474">
        <v>0</v>
      </c>
      <c r="X2924" s="474">
        <v>0</v>
      </c>
      <c r="Y2924" s="474">
        <v>0</v>
      </c>
      <c r="Z2924" s="474">
        <v>0</v>
      </c>
      <c r="AA2924" s="474">
        <v>1672243.7</v>
      </c>
      <c r="AB2924" s="474">
        <v>0</v>
      </c>
      <c r="AC2924" s="474">
        <v>0</v>
      </c>
      <c r="AD2924" s="474">
        <v>0</v>
      </c>
      <c r="AE2924" s="474">
        <v>0</v>
      </c>
      <c r="AF2924" s="474">
        <v>0</v>
      </c>
      <c r="AG2924" s="476">
        <v>0</v>
      </c>
      <c r="AH2924" s="476">
        <v>0</v>
      </c>
      <c r="AI2924" s="476">
        <v>0</v>
      </c>
      <c r="AJ2924" s="476">
        <v>23193.95</v>
      </c>
      <c r="AK2924" s="175"/>
      <c r="AL2924" s="175">
        <v>3042285.67</v>
      </c>
      <c r="AM2924" s="175">
        <v>3042285.67</v>
      </c>
      <c r="AN2924" s="175">
        <v>0</v>
      </c>
    </row>
    <row r="2925" spans="1:40" s="105" customFormat="1" ht="20.3" customHeight="1" x14ac:dyDescent="0.35">
      <c r="A2925" s="256">
        <v>2025</v>
      </c>
      <c r="B2925" s="184">
        <f t="shared" si="514"/>
        <v>305</v>
      </c>
      <c r="C2925" s="248" t="s">
        <v>1234</v>
      </c>
      <c r="D2925" s="184">
        <v>34389</v>
      </c>
      <c r="E2925" s="287" t="e">
        <f>VLOOKUP(D2925,'[1]2023-2025'!$A:$G,7,0)</f>
        <v>#N/A</v>
      </c>
      <c r="F2925" s="287"/>
      <c r="G2925" s="287" t="s">
        <v>1899</v>
      </c>
      <c r="H2925" s="288" t="e">
        <f>INDEX('[1]2023-2025'!$AK:$AK,MATCH(D2925,'[1]2023-2025'!$A:$A,0))</f>
        <v>#N/A</v>
      </c>
      <c r="I2925" s="288" t="e">
        <v>#N/A</v>
      </c>
      <c r="J2925" s="288" t="e">
        <f>VLOOKUP(D2925,[1]Лист3!$A:$AK,37,0)</f>
        <v>#N/A</v>
      </c>
      <c r="K2925" s="289" t="e">
        <f>INDEX('[1]2023-2025'!$G:$G,MATCH(D2925,'[1]2023-2025'!$A:$A,0))</f>
        <v>#N/A</v>
      </c>
      <c r="L2925" s="289"/>
      <c r="M2925" s="289"/>
      <c r="N2925" s="289"/>
      <c r="O2925" s="289" t="e">
        <v>#N/A</v>
      </c>
      <c r="P2925" s="289" t="e">
        <v>#N/A</v>
      </c>
      <c r="Q2925" s="186">
        <f t="shared" si="512"/>
        <v>1912519.99</v>
      </c>
      <c r="R2925" s="186">
        <f t="shared" si="513"/>
        <v>1886051.32</v>
      </c>
      <c r="S2925" s="290">
        <v>0</v>
      </c>
      <c r="T2925" s="475">
        <v>0</v>
      </c>
      <c r="U2925" s="474">
        <v>0</v>
      </c>
      <c r="V2925" s="474">
        <v>0</v>
      </c>
      <c r="W2925" s="474">
        <v>0</v>
      </c>
      <c r="X2925" s="474">
        <v>0</v>
      </c>
      <c r="Y2925" s="474">
        <v>0</v>
      </c>
      <c r="Z2925" s="474">
        <v>0</v>
      </c>
      <c r="AA2925" s="474">
        <v>1886051.32</v>
      </c>
      <c r="AB2925" s="474">
        <v>0</v>
      </c>
      <c r="AC2925" s="474">
        <v>0</v>
      </c>
      <c r="AD2925" s="474">
        <v>0</v>
      </c>
      <c r="AE2925" s="474">
        <v>0</v>
      </c>
      <c r="AF2925" s="474">
        <v>0</v>
      </c>
      <c r="AG2925" s="476">
        <v>0</v>
      </c>
      <c r="AH2925" s="476">
        <v>0</v>
      </c>
      <c r="AI2925" s="476">
        <v>0</v>
      </c>
      <c r="AJ2925" s="476">
        <v>26468.67</v>
      </c>
      <c r="AK2925" s="175"/>
      <c r="AL2925" s="175">
        <v>4461095.8600000003</v>
      </c>
      <c r="AM2925" s="175">
        <v>4461095.8600000003</v>
      </c>
      <c r="AN2925" s="175">
        <v>0</v>
      </c>
    </row>
    <row r="2926" spans="1:40" s="105" customFormat="1" ht="20.3" customHeight="1" x14ac:dyDescent="0.35">
      <c r="A2926" s="256">
        <v>2025</v>
      </c>
      <c r="B2926" s="184">
        <f t="shared" si="514"/>
        <v>306</v>
      </c>
      <c r="C2926" s="248" t="s">
        <v>1235</v>
      </c>
      <c r="D2926" s="184">
        <v>34390</v>
      </c>
      <c r="E2926" s="287" t="e">
        <f>VLOOKUP(D2926,'[1]2023-2025'!$A:$G,7,0)</f>
        <v>#N/A</v>
      </c>
      <c r="F2926" s="287"/>
      <c r="G2926" s="287" t="s">
        <v>1899</v>
      </c>
      <c r="H2926" s="288" t="e">
        <f>INDEX('[1]2023-2025'!$AK:$AK,MATCH(D2926,'[1]2023-2025'!$A:$A,0))</f>
        <v>#N/A</v>
      </c>
      <c r="I2926" s="288" t="e">
        <v>#N/A</v>
      </c>
      <c r="J2926" s="288" t="e">
        <f>VLOOKUP(D2926,[1]Лист3!$A:$AK,37,0)</f>
        <v>#N/A</v>
      </c>
      <c r="K2926" s="289" t="e">
        <f>INDEX('[1]2023-2025'!$G:$G,MATCH(D2926,'[1]2023-2025'!$A:$A,0))</f>
        <v>#N/A</v>
      </c>
      <c r="L2926" s="289"/>
      <c r="M2926" s="289"/>
      <c r="N2926" s="289"/>
      <c r="O2926" s="289" t="e">
        <v>#N/A</v>
      </c>
      <c r="P2926" s="289" t="e">
        <v>#N/A</v>
      </c>
      <c r="Q2926" s="186">
        <f t="shared" si="512"/>
        <v>1904166.9000000001</v>
      </c>
      <c r="R2926" s="186">
        <f t="shared" si="513"/>
        <v>1877580.12</v>
      </c>
      <c r="S2926" s="290">
        <v>0</v>
      </c>
      <c r="T2926" s="475">
        <v>0</v>
      </c>
      <c r="U2926" s="474">
        <v>0</v>
      </c>
      <c r="V2926" s="474">
        <v>0</v>
      </c>
      <c r="W2926" s="474">
        <v>0</v>
      </c>
      <c r="X2926" s="474">
        <v>0</v>
      </c>
      <c r="Y2926" s="474">
        <v>0</v>
      </c>
      <c r="Z2926" s="474">
        <v>0</v>
      </c>
      <c r="AA2926" s="474">
        <v>1877580.12</v>
      </c>
      <c r="AB2926" s="474">
        <v>0</v>
      </c>
      <c r="AC2926" s="474">
        <v>0</v>
      </c>
      <c r="AD2926" s="474">
        <v>0</v>
      </c>
      <c r="AE2926" s="474">
        <v>0</v>
      </c>
      <c r="AF2926" s="474">
        <v>0</v>
      </c>
      <c r="AG2926" s="476">
        <v>0</v>
      </c>
      <c r="AH2926" s="476">
        <v>0</v>
      </c>
      <c r="AI2926" s="476">
        <v>0</v>
      </c>
      <c r="AJ2926" s="476">
        <v>26586.78</v>
      </c>
      <c r="AK2926" s="175"/>
      <c r="AL2926" s="175">
        <v>3764632.87</v>
      </c>
      <c r="AM2926" s="175">
        <v>3764632.87</v>
      </c>
      <c r="AN2926" s="175">
        <v>0</v>
      </c>
    </row>
    <row r="2927" spans="1:40" s="105" customFormat="1" ht="20.3" customHeight="1" x14ac:dyDescent="0.35">
      <c r="A2927" s="256">
        <v>2025</v>
      </c>
      <c r="B2927" s="184">
        <f t="shared" si="514"/>
        <v>307</v>
      </c>
      <c r="C2927" s="248" t="s">
        <v>1236</v>
      </c>
      <c r="D2927" s="184">
        <v>34391</v>
      </c>
      <c r="E2927" s="287" t="e">
        <f>VLOOKUP(D2927,'[1]2023-2025'!$A:$G,7,0)</f>
        <v>#N/A</v>
      </c>
      <c r="F2927" s="287"/>
      <c r="G2927" s="287" t="s">
        <v>1899</v>
      </c>
      <c r="H2927" s="288" t="e">
        <f>INDEX('[1]2023-2025'!$AK:$AK,MATCH(D2927,'[1]2023-2025'!$A:$A,0))</f>
        <v>#N/A</v>
      </c>
      <c r="I2927" s="288" t="e">
        <v>#N/A</v>
      </c>
      <c r="J2927" s="288" t="e">
        <f>VLOOKUP(D2927,[1]Лист3!$A:$AK,37,0)</f>
        <v>#N/A</v>
      </c>
      <c r="K2927" s="289" t="e">
        <f>INDEX('[1]2023-2025'!$G:$G,MATCH(D2927,'[1]2023-2025'!$A:$A,0))</f>
        <v>#N/A</v>
      </c>
      <c r="L2927" s="289"/>
      <c r="M2927" s="289"/>
      <c r="N2927" s="289"/>
      <c r="O2927" s="289" t="e">
        <v>#N/A</v>
      </c>
      <c r="P2927" s="289" t="e">
        <v>#N/A</v>
      </c>
      <c r="Q2927" s="186">
        <f t="shared" si="512"/>
        <v>1972763.12</v>
      </c>
      <c r="R2927" s="186">
        <f t="shared" si="513"/>
        <v>1946176.34</v>
      </c>
      <c r="S2927" s="290">
        <v>0</v>
      </c>
      <c r="T2927" s="475">
        <v>0</v>
      </c>
      <c r="U2927" s="474">
        <v>0</v>
      </c>
      <c r="V2927" s="474">
        <v>0</v>
      </c>
      <c r="W2927" s="474">
        <v>0</v>
      </c>
      <c r="X2927" s="474">
        <v>0</v>
      </c>
      <c r="Y2927" s="474">
        <v>0</v>
      </c>
      <c r="Z2927" s="474">
        <v>0</v>
      </c>
      <c r="AA2927" s="474">
        <v>1946176.34</v>
      </c>
      <c r="AB2927" s="474">
        <v>0</v>
      </c>
      <c r="AC2927" s="474">
        <v>0</v>
      </c>
      <c r="AD2927" s="474">
        <v>0</v>
      </c>
      <c r="AE2927" s="474">
        <v>0</v>
      </c>
      <c r="AF2927" s="474">
        <v>0</v>
      </c>
      <c r="AG2927" s="476">
        <v>0</v>
      </c>
      <c r="AH2927" s="476">
        <v>0</v>
      </c>
      <c r="AI2927" s="476">
        <v>0</v>
      </c>
      <c r="AJ2927" s="476">
        <v>26586.78</v>
      </c>
      <c r="AK2927" s="175"/>
      <c r="AL2927" s="175">
        <v>4686829.3600000003</v>
      </c>
      <c r="AM2927" s="175">
        <v>4686829.3600000003</v>
      </c>
      <c r="AN2927" s="175">
        <v>0</v>
      </c>
    </row>
    <row r="2928" spans="1:40" s="105" customFormat="1" ht="20.3" customHeight="1" x14ac:dyDescent="0.35">
      <c r="A2928" s="256">
        <v>2025</v>
      </c>
      <c r="B2928" s="184">
        <f t="shared" si="514"/>
        <v>308</v>
      </c>
      <c r="C2928" s="248" t="s">
        <v>1237</v>
      </c>
      <c r="D2928" s="184">
        <v>34428</v>
      </c>
      <c r="E2928" s="287" t="e">
        <f>VLOOKUP(D2928,'[1]2023-2025'!$A:$G,7,0)</f>
        <v>#N/A</v>
      </c>
      <c r="F2928" s="287"/>
      <c r="G2928" s="287" t="s">
        <v>1899</v>
      </c>
      <c r="H2928" s="288" t="e">
        <f>INDEX('[1]2023-2025'!$AK:$AK,MATCH(D2928,'[1]2023-2025'!$A:$A,0))</f>
        <v>#N/A</v>
      </c>
      <c r="I2928" s="288" t="e">
        <v>#N/A</v>
      </c>
      <c r="J2928" s="288" t="e">
        <f>VLOOKUP(D2928,[1]Лист3!$A:$AK,37,0)</f>
        <v>#N/A</v>
      </c>
      <c r="K2928" s="289" t="e">
        <f>INDEX('[1]2023-2025'!$G:$G,MATCH(D2928,'[1]2023-2025'!$A:$A,0))</f>
        <v>#N/A</v>
      </c>
      <c r="L2928" s="289"/>
      <c r="M2928" s="289"/>
      <c r="N2928" s="289"/>
      <c r="O2928" s="289" t="e">
        <v>#N/A</v>
      </c>
      <c r="P2928" s="289" t="e">
        <v>#N/A</v>
      </c>
      <c r="Q2928" s="186">
        <f t="shared" si="512"/>
        <v>102204</v>
      </c>
      <c r="R2928" s="186">
        <f t="shared" si="513"/>
        <v>102204</v>
      </c>
      <c r="S2928" s="290">
        <v>0</v>
      </c>
      <c r="T2928" s="475">
        <v>0</v>
      </c>
      <c r="U2928" s="474">
        <v>0</v>
      </c>
      <c r="V2928" s="474">
        <v>0</v>
      </c>
      <c r="W2928" s="474">
        <v>0</v>
      </c>
      <c r="X2928" s="474">
        <v>0</v>
      </c>
      <c r="Y2928" s="474">
        <v>0</v>
      </c>
      <c r="Z2928" s="474">
        <v>0</v>
      </c>
      <c r="AA2928" s="474">
        <v>0</v>
      </c>
      <c r="AB2928" s="474">
        <v>0</v>
      </c>
      <c r="AC2928" s="474">
        <v>0</v>
      </c>
      <c r="AD2928" s="474">
        <v>0</v>
      </c>
      <c r="AE2928" s="474">
        <v>0</v>
      </c>
      <c r="AF2928" s="474">
        <v>0</v>
      </c>
      <c r="AG2928" s="476">
        <v>0</v>
      </c>
      <c r="AH2928" s="476">
        <v>102204</v>
      </c>
      <c r="AI2928" s="476">
        <v>0</v>
      </c>
      <c r="AJ2928" s="476">
        <v>0</v>
      </c>
      <c r="AK2928" s="175"/>
      <c r="AL2928" s="175">
        <v>1302030.93</v>
      </c>
      <c r="AM2928" s="175">
        <v>1302030.93</v>
      </c>
      <c r="AN2928" s="175">
        <v>0</v>
      </c>
    </row>
    <row r="2929" spans="1:40" s="105" customFormat="1" ht="20.3" customHeight="1" x14ac:dyDescent="0.35">
      <c r="A2929" s="256">
        <v>2025</v>
      </c>
      <c r="B2929" s="184">
        <f t="shared" si="514"/>
        <v>309</v>
      </c>
      <c r="C2929" s="248" t="s">
        <v>1239</v>
      </c>
      <c r="D2929" s="184">
        <v>33147</v>
      </c>
      <c r="E2929" s="287" t="e">
        <f>VLOOKUP(D2929,'[1]2023-2025'!$A:$G,7,0)</f>
        <v>#N/A</v>
      </c>
      <c r="F2929" s="287"/>
      <c r="G2929" s="287" t="s">
        <v>1899</v>
      </c>
      <c r="H2929" s="288" t="e">
        <f>INDEX('[1]2023-2025'!$AK:$AK,MATCH(D2929,'[1]2023-2025'!$A:$A,0))</f>
        <v>#N/A</v>
      </c>
      <c r="I2929" s="288" t="e">
        <v>#N/A</v>
      </c>
      <c r="J2929" s="288" t="e">
        <f>VLOOKUP(D2929,[1]Лист3!$A:$AK,37,0)</f>
        <v>#N/A</v>
      </c>
      <c r="K2929" s="289" t="e">
        <f>INDEX('[1]2023-2025'!$G:$G,MATCH(D2929,'[1]2023-2025'!$A:$A,0))</f>
        <v>#N/A</v>
      </c>
      <c r="L2929" s="289"/>
      <c r="M2929" s="289"/>
      <c r="N2929" s="289"/>
      <c r="O2929" s="289" t="e">
        <v>#N/A</v>
      </c>
      <c r="P2929" s="289" t="e">
        <v>#N/A</v>
      </c>
      <c r="Q2929" s="186">
        <f t="shared" si="512"/>
        <v>102840</v>
      </c>
      <c r="R2929" s="186">
        <f t="shared" si="513"/>
        <v>102840</v>
      </c>
      <c r="S2929" s="290">
        <v>0</v>
      </c>
      <c r="T2929" s="475">
        <v>0</v>
      </c>
      <c r="U2929" s="474">
        <v>0</v>
      </c>
      <c r="V2929" s="474">
        <v>0</v>
      </c>
      <c r="W2929" s="474">
        <v>0</v>
      </c>
      <c r="X2929" s="474">
        <v>0</v>
      </c>
      <c r="Y2929" s="474">
        <v>0</v>
      </c>
      <c r="Z2929" s="474">
        <v>0</v>
      </c>
      <c r="AA2929" s="474">
        <v>0</v>
      </c>
      <c r="AB2929" s="474">
        <v>0</v>
      </c>
      <c r="AC2929" s="474">
        <v>0</v>
      </c>
      <c r="AD2929" s="474">
        <v>0</v>
      </c>
      <c r="AE2929" s="474">
        <v>0</v>
      </c>
      <c r="AF2929" s="474">
        <v>0</v>
      </c>
      <c r="AG2929" s="476">
        <v>0</v>
      </c>
      <c r="AH2929" s="476">
        <v>102840</v>
      </c>
      <c r="AI2929" s="476">
        <v>0</v>
      </c>
      <c r="AJ2929" s="476">
        <v>0</v>
      </c>
      <c r="AK2929" s="175"/>
      <c r="AL2929" s="175">
        <v>3110911.62</v>
      </c>
      <c r="AM2929" s="175">
        <v>3110911.62</v>
      </c>
      <c r="AN2929" s="175">
        <v>0</v>
      </c>
    </row>
    <row r="2930" spans="1:40" s="105" customFormat="1" ht="20.3" customHeight="1" x14ac:dyDescent="0.35">
      <c r="A2930" s="256">
        <v>2025</v>
      </c>
      <c r="B2930" s="184">
        <f t="shared" si="514"/>
        <v>310</v>
      </c>
      <c r="C2930" s="248" t="s">
        <v>1240</v>
      </c>
      <c r="D2930" s="184">
        <v>34635</v>
      </c>
      <c r="E2930" s="287" t="e">
        <f>VLOOKUP(D2930,'[1]2023-2025'!$A:$G,7,0)</f>
        <v>#N/A</v>
      </c>
      <c r="F2930" s="287"/>
      <c r="G2930" s="287" t="s">
        <v>1899</v>
      </c>
      <c r="H2930" s="288" t="e">
        <f>INDEX('[1]2023-2025'!$AK:$AK,MATCH(D2930,'[1]2023-2025'!$A:$A,0))</f>
        <v>#N/A</v>
      </c>
      <c r="I2930" s="288" t="e">
        <v>#N/A</v>
      </c>
      <c r="J2930" s="288" t="e">
        <f>VLOOKUP(D2930,[1]Лист3!$A:$AK,37,0)</f>
        <v>#N/A</v>
      </c>
      <c r="K2930" s="289" t="e">
        <f>INDEX('[1]2023-2025'!$G:$G,MATCH(D2930,'[1]2023-2025'!$A:$A,0))</f>
        <v>#N/A</v>
      </c>
      <c r="L2930" s="289"/>
      <c r="M2930" s="289"/>
      <c r="N2930" s="289"/>
      <c r="O2930" s="289" t="e">
        <v>#N/A</v>
      </c>
      <c r="P2930" s="289" t="e">
        <v>#N/A</v>
      </c>
      <c r="Q2930" s="186">
        <f t="shared" si="512"/>
        <v>1342242.4959999998</v>
      </c>
      <c r="R2930" s="186">
        <f t="shared" si="513"/>
        <v>1322406.3999999999</v>
      </c>
      <c r="S2930" s="290">
        <v>0</v>
      </c>
      <c r="T2930" s="475">
        <v>0</v>
      </c>
      <c r="U2930" s="474">
        <v>0</v>
      </c>
      <c r="V2930" s="474">
        <v>0</v>
      </c>
      <c r="W2930" s="474">
        <v>0</v>
      </c>
      <c r="X2930" s="474">
        <v>0</v>
      </c>
      <c r="Y2930" s="474">
        <v>0</v>
      </c>
      <c r="Z2930" s="474">
        <v>0</v>
      </c>
      <c r="AA2930" s="474">
        <v>1322406.3999999999</v>
      </c>
      <c r="AB2930" s="474">
        <v>0</v>
      </c>
      <c r="AC2930" s="474">
        <v>0</v>
      </c>
      <c r="AD2930" s="474">
        <v>0</v>
      </c>
      <c r="AE2930" s="474">
        <v>0</v>
      </c>
      <c r="AF2930" s="474">
        <v>0</v>
      </c>
      <c r="AG2930" s="476">
        <v>0</v>
      </c>
      <c r="AH2930" s="476">
        <v>0</v>
      </c>
      <c r="AI2930" s="476">
        <v>0</v>
      </c>
      <c r="AJ2930" s="476">
        <v>19836.095999999998</v>
      </c>
      <c r="AK2930" s="175"/>
      <c r="AL2930" s="175">
        <v>2341006.94</v>
      </c>
      <c r="AM2930" s="175">
        <v>2341006.94</v>
      </c>
      <c r="AN2930" s="175">
        <v>0</v>
      </c>
    </row>
    <row r="2931" spans="1:40" s="105" customFormat="1" ht="20.3" customHeight="1" x14ac:dyDescent="0.35">
      <c r="A2931" s="256">
        <v>2025</v>
      </c>
      <c r="B2931" s="184">
        <f t="shared" si="514"/>
        <v>311</v>
      </c>
      <c r="C2931" s="248" t="s">
        <v>1241</v>
      </c>
      <c r="D2931" s="184">
        <v>34667</v>
      </c>
      <c r="E2931" s="287" t="e">
        <f>VLOOKUP(D2931,'[1]2023-2025'!$A:$G,7,0)</f>
        <v>#N/A</v>
      </c>
      <c r="F2931" s="287"/>
      <c r="G2931" s="287" t="s">
        <v>1899</v>
      </c>
      <c r="H2931" s="288" t="e">
        <f>INDEX('[1]2023-2025'!$AK:$AK,MATCH(D2931,'[1]2023-2025'!$A:$A,0))</f>
        <v>#N/A</v>
      </c>
      <c r="I2931" s="288" t="e">
        <v>#N/A</v>
      </c>
      <c r="J2931" s="288" t="e">
        <f>VLOOKUP(D2931,[1]Лист3!$A:$AK,37,0)</f>
        <v>#N/A</v>
      </c>
      <c r="K2931" s="289" t="e">
        <f>INDEX('[1]2023-2025'!$G:$G,MATCH(D2931,'[1]2023-2025'!$A:$A,0))</f>
        <v>#N/A</v>
      </c>
      <c r="L2931" s="289"/>
      <c r="M2931" s="289"/>
      <c r="N2931" s="289"/>
      <c r="O2931" s="289" t="e">
        <v>#N/A</v>
      </c>
      <c r="P2931" s="289" t="e">
        <v>#N/A</v>
      </c>
      <c r="Q2931" s="186">
        <f t="shared" si="512"/>
        <v>50920.800000000003</v>
      </c>
      <c r="R2931" s="186">
        <f t="shared" si="513"/>
        <v>50920.800000000003</v>
      </c>
      <c r="S2931" s="290">
        <v>0</v>
      </c>
      <c r="T2931" s="475">
        <v>0</v>
      </c>
      <c r="U2931" s="474">
        <v>0</v>
      </c>
      <c r="V2931" s="474">
        <v>0</v>
      </c>
      <c r="W2931" s="474">
        <v>0</v>
      </c>
      <c r="X2931" s="474">
        <v>0</v>
      </c>
      <c r="Y2931" s="474">
        <v>0</v>
      </c>
      <c r="Z2931" s="474">
        <v>0</v>
      </c>
      <c r="AA2931" s="474">
        <v>0</v>
      </c>
      <c r="AB2931" s="474">
        <v>0</v>
      </c>
      <c r="AC2931" s="474">
        <v>0</v>
      </c>
      <c r="AD2931" s="474">
        <v>0</v>
      </c>
      <c r="AE2931" s="474">
        <v>0</v>
      </c>
      <c r="AF2931" s="474">
        <v>0</v>
      </c>
      <c r="AG2931" s="476">
        <v>50920.800000000003</v>
      </c>
      <c r="AH2931" s="476">
        <v>0</v>
      </c>
      <c r="AI2931" s="476">
        <v>0</v>
      </c>
      <c r="AJ2931" s="476">
        <v>0</v>
      </c>
      <c r="AK2931" s="175"/>
      <c r="AL2931" s="175">
        <v>4513102.55</v>
      </c>
      <c r="AM2931" s="175">
        <v>4513102.55</v>
      </c>
      <c r="AN2931" s="175">
        <v>0</v>
      </c>
    </row>
    <row r="2932" spans="1:40" s="105" customFormat="1" ht="20.3" customHeight="1" x14ac:dyDescent="0.35">
      <c r="A2932" s="256">
        <v>2025</v>
      </c>
      <c r="B2932" s="472">
        <f>B2931+1</f>
        <v>312</v>
      </c>
      <c r="C2932" s="473" t="s">
        <v>58</v>
      </c>
      <c r="D2932" s="472">
        <v>32585</v>
      </c>
      <c r="E2932" s="287" t="e">
        <f>VLOOKUP(D2932,'[1]2023-2025'!$A:$G,7,0)</f>
        <v>#N/A</v>
      </c>
      <c r="F2932" s="287"/>
      <c r="G2932" s="287" t="s">
        <v>1899</v>
      </c>
      <c r="H2932" s="288" t="e">
        <f>INDEX('[1]2023-2025'!$AK:$AK,MATCH(D2932,'[1]2023-2025'!$A:$A,0))</f>
        <v>#N/A</v>
      </c>
      <c r="I2932" s="288" t="e">
        <v>#N/A</v>
      </c>
      <c r="J2932" s="288" t="e">
        <f>VLOOKUP(D2932,[1]Лист3!$A:$AK,37,0)</f>
        <v>#N/A</v>
      </c>
      <c r="K2932" s="289" t="e">
        <f>INDEX('[1]2023-2025'!$G:$G,MATCH(D2932,'[1]2023-2025'!$A:$A,0))</f>
        <v>#N/A</v>
      </c>
      <c r="L2932" s="289"/>
      <c r="M2932" s="289"/>
      <c r="N2932" s="289"/>
      <c r="O2932" s="289" t="e">
        <v>#N/A</v>
      </c>
      <c r="P2932" s="289" t="e">
        <v>#N/A</v>
      </c>
      <c r="Q2932" s="474">
        <f t="shared" si="512"/>
        <v>153807.6</v>
      </c>
      <c r="R2932" s="474">
        <f t="shared" si="513"/>
        <v>153807.6</v>
      </c>
      <c r="S2932" s="290">
        <v>0</v>
      </c>
      <c r="T2932" s="475">
        <v>0</v>
      </c>
      <c r="U2932" s="474">
        <v>0</v>
      </c>
      <c r="V2932" s="474">
        <v>0</v>
      </c>
      <c r="W2932" s="474">
        <v>0</v>
      </c>
      <c r="X2932" s="474">
        <v>0</v>
      </c>
      <c r="Y2932" s="474">
        <v>0</v>
      </c>
      <c r="Z2932" s="474">
        <v>0</v>
      </c>
      <c r="AA2932" s="474">
        <v>0</v>
      </c>
      <c r="AB2932" s="474">
        <v>0</v>
      </c>
      <c r="AC2932" s="474">
        <v>0</v>
      </c>
      <c r="AD2932" s="474">
        <v>0</v>
      </c>
      <c r="AE2932" s="474">
        <v>0</v>
      </c>
      <c r="AF2932" s="474">
        <v>0</v>
      </c>
      <c r="AG2932" s="476">
        <v>153807.6</v>
      </c>
      <c r="AH2932" s="476">
        <v>0</v>
      </c>
      <c r="AI2932" s="476">
        <v>0</v>
      </c>
      <c r="AJ2932" s="476">
        <v>0</v>
      </c>
      <c r="AK2932" s="175"/>
      <c r="AL2932" s="175">
        <v>14997774.629999999</v>
      </c>
      <c r="AM2932" s="175">
        <v>21990829.609999999</v>
      </c>
      <c r="AN2932" s="175">
        <v>6993054.9800000004</v>
      </c>
    </row>
    <row r="2933" spans="1:40" s="105" customFormat="1" ht="20.3" customHeight="1" x14ac:dyDescent="0.35">
      <c r="A2933" s="256">
        <v>2025</v>
      </c>
      <c r="B2933" s="472">
        <f t="shared" si="514"/>
        <v>313</v>
      </c>
      <c r="C2933" s="473" t="s">
        <v>1244</v>
      </c>
      <c r="D2933" s="472">
        <v>34825</v>
      </c>
      <c r="E2933" s="287" t="e">
        <f>VLOOKUP(D2933,'[1]2023-2025'!$A:$G,7,0)</f>
        <v>#N/A</v>
      </c>
      <c r="F2933" s="287"/>
      <c r="G2933" s="287" t="s">
        <v>1899</v>
      </c>
      <c r="H2933" s="288" t="e">
        <f>INDEX('[1]2023-2025'!$AK:$AK,MATCH(D2933,'[1]2023-2025'!$A:$A,0))</f>
        <v>#N/A</v>
      </c>
      <c r="I2933" s="288" t="e">
        <v>#N/A</v>
      </c>
      <c r="J2933" s="288" t="e">
        <f>VLOOKUP(D2933,[1]Лист3!$A:$AK,37,0)</f>
        <v>#N/A</v>
      </c>
      <c r="K2933" s="289" t="e">
        <f>INDEX('[1]2023-2025'!$G:$G,MATCH(D2933,'[1]2023-2025'!$A:$A,0))</f>
        <v>#N/A</v>
      </c>
      <c r="L2933" s="289"/>
      <c r="M2933" s="289"/>
      <c r="N2933" s="289"/>
      <c r="O2933" s="289" t="e">
        <v>#N/A</v>
      </c>
      <c r="P2933" s="289" t="e">
        <v>#N/A</v>
      </c>
      <c r="Q2933" s="474">
        <f t="shared" si="512"/>
        <v>7014247.04</v>
      </c>
      <c r="R2933" s="474">
        <f t="shared" si="513"/>
        <v>6948786.4100000001</v>
      </c>
      <c r="S2933" s="290">
        <v>0</v>
      </c>
      <c r="T2933" s="475">
        <v>1602835</v>
      </c>
      <c r="U2933" s="474">
        <v>0</v>
      </c>
      <c r="V2933" s="474">
        <v>237900</v>
      </c>
      <c r="W2933" s="474">
        <v>296723</v>
      </c>
      <c r="X2933" s="474">
        <v>0</v>
      </c>
      <c r="Y2933" s="474">
        <v>0</v>
      </c>
      <c r="Z2933" s="474">
        <v>0</v>
      </c>
      <c r="AA2933" s="474">
        <v>4382947.41</v>
      </c>
      <c r="AB2933" s="474">
        <v>0</v>
      </c>
      <c r="AC2933" s="474">
        <v>428381</v>
      </c>
      <c r="AD2933" s="474">
        <v>0</v>
      </c>
      <c r="AE2933" s="474">
        <v>0</v>
      </c>
      <c r="AF2933" s="474">
        <v>0</v>
      </c>
      <c r="AG2933" s="476">
        <v>0</v>
      </c>
      <c r="AH2933" s="476">
        <v>0</v>
      </c>
      <c r="AI2933" s="476">
        <v>0</v>
      </c>
      <c r="AJ2933" s="476">
        <v>65460.63</v>
      </c>
      <c r="AK2933" s="175"/>
      <c r="AL2933" s="175">
        <v>12189026.01</v>
      </c>
      <c r="AM2933" s="175">
        <v>12189026.01</v>
      </c>
      <c r="AN2933" s="175">
        <v>0</v>
      </c>
    </row>
    <row r="2934" spans="1:40" s="105" customFormat="1" ht="20.3" customHeight="1" x14ac:dyDescent="0.35">
      <c r="A2934" s="256">
        <v>2025</v>
      </c>
      <c r="B2934" s="472">
        <f t="shared" si="514"/>
        <v>314</v>
      </c>
      <c r="C2934" s="473" t="s">
        <v>3189</v>
      </c>
      <c r="D2934" s="472">
        <v>34912</v>
      </c>
      <c r="E2934" s="287"/>
      <c r="F2934" s="287"/>
      <c r="G2934" s="287"/>
      <c r="H2934" s="288"/>
      <c r="I2934" s="288"/>
      <c r="J2934" s="288"/>
      <c r="K2934" s="289"/>
      <c r="L2934" s="289"/>
      <c r="M2934" s="289"/>
      <c r="N2934" s="289"/>
      <c r="O2934" s="289"/>
      <c r="P2934" s="289"/>
      <c r="Q2934" s="474">
        <f>SUM(S2934:AJ2934)</f>
        <v>50000</v>
      </c>
      <c r="R2934" s="474">
        <f>SUM(S2934:AI2934)</f>
        <v>50000</v>
      </c>
      <c r="S2934" s="290">
        <v>0</v>
      </c>
      <c r="T2934" s="290">
        <v>0</v>
      </c>
      <c r="U2934" s="290">
        <v>0</v>
      </c>
      <c r="V2934" s="290">
        <v>0</v>
      </c>
      <c r="W2934" s="290">
        <v>0</v>
      </c>
      <c r="X2934" s="290">
        <v>0</v>
      </c>
      <c r="Y2934" s="290">
        <v>0</v>
      </c>
      <c r="Z2934" s="290">
        <v>0</v>
      </c>
      <c r="AA2934" s="290">
        <v>0</v>
      </c>
      <c r="AB2934" s="290">
        <v>0</v>
      </c>
      <c r="AC2934" s="290">
        <v>0</v>
      </c>
      <c r="AD2934" s="290">
        <v>0</v>
      </c>
      <c r="AE2934" s="290">
        <v>0</v>
      </c>
      <c r="AF2934" s="290">
        <v>0</v>
      </c>
      <c r="AG2934" s="290">
        <v>50000</v>
      </c>
      <c r="AH2934" s="290">
        <v>0</v>
      </c>
      <c r="AI2934" s="290">
        <v>0</v>
      </c>
      <c r="AJ2934" s="290">
        <v>0</v>
      </c>
      <c r="AK2934" s="459"/>
      <c r="AL2934" s="175">
        <v>2246011.4071243871</v>
      </c>
      <c r="AM2934" s="175">
        <v>2500525.27</v>
      </c>
      <c r="AN2934" s="175">
        <v>254513.86287561303</v>
      </c>
    </row>
    <row r="2935" spans="1:40" s="105" customFormat="1" ht="20.3" customHeight="1" x14ac:dyDescent="0.35">
      <c r="A2935" s="256">
        <v>2025</v>
      </c>
      <c r="B2935" s="472">
        <f>B2934+1</f>
        <v>315</v>
      </c>
      <c r="C2935" s="473" t="s">
        <v>1245</v>
      </c>
      <c r="D2935" s="472">
        <v>34938</v>
      </c>
      <c r="E2935" s="287" t="e">
        <f>VLOOKUP(D2935,'[1]2023-2025'!$A:$G,7,0)</f>
        <v>#N/A</v>
      </c>
      <c r="F2935" s="287"/>
      <c r="G2935" s="287" t="s">
        <v>1899</v>
      </c>
      <c r="H2935" s="288" t="e">
        <f>INDEX('[1]2023-2025'!$AK:$AK,MATCH(D2935,'[1]2023-2025'!$A:$A,0))</f>
        <v>#N/A</v>
      </c>
      <c r="I2935" s="288" t="e">
        <v>#N/A</v>
      </c>
      <c r="J2935" s="288" t="e">
        <f>VLOOKUP(D2935,[1]Лист3!$A:$AK,37,0)</f>
        <v>#N/A</v>
      </c>
      <c r="K2935" s="289" t="e">
        <f>INDEX('[1]2023-2025'!$G:$G,MATCH(D2935,'[1]2023-2025'!$A:$A,0))</f>
        <v>#N/A</v>
      </c>
      <c r="L2935" s="289"/>
      <c r="M2935" s="289"/>
      <c r="N2935" s="289"/>
      <c r="O2935" s="289" t="e">
        <v>#N/A</v>
      </c>
      <c r="P2935" s="289" t="e">
        <v>#N/A</v>
      </c>
      <c r="Q2935" s="474">
        <f t="shared" si="512"/>
        <v>18572.400000000001</v>
      </c>
      <c r="R2935" s="474">
        <f t="shared" si="513"/>
        <v>18572.400000000001</v>
      </c>
      <c r="S2935" s="290">
        <v>0</v>
      </c>
      <c r="T2935" s="475">
        <v>0</v>
      </c>
      <c r="U2935" s="474">
        <v>0</v>
      </c>
      <c r="V2935" s="474">
        <v>0</v>
      </c>
      <c r="W2935" s="474">
        <v>0</v>
      </c>
      <c r="X2935" s="474">
        <v>0</v>
      </c>
      <c r="Y2935" s="474">
        <v>0</v>
      </c>
      <c r="Z2935" s="474">
        <v>0</v>
      </c>
      <c r="AA2935" s="474">
        <v>0</v>
      </c>
      <c r="AB2935" s="474">
        <v>0</v>
      </c>
      <c r="AC2935" s="474">
        <v>0</v>
      </c>
      <c r="AD2935" s="474">
        <v>0</v>
      </c>
      <c r="AE2935" s="474">
        <v>0</v>
      </c>
      <c r="AF2935" s="474">
        <v>0</v>
      </c>
      <c r="AG2935" s="476">
        <v>0</v>
      </c>
      <c r="AH2935" s="474">
        <v>18572.400000000001</v>
      </c>
      <c r="AI2935" s="476">
        <v>0</v>
      </c>
      <c r="AJ2935" s="476">
        <v>0</v>
      </c>
      <c r="AK2935" s="175"/>
      <c r="AL2935" s="175">
        <v>3001954.72</v>
      </c>
      <c r="AM2935" s="175">
        <v>3001954.72</v>
      </c>
      <c r="AN2935" s="175">
        <v>0</v>
      </c>
    </row>
    <row r="2936" spans="1:40" s="105" customFormat="1" ht="20.3" customHeight="1" x14ac:dyDescent="0.35">
      <c r="A2936" s="256">
        <v>2025</v>
      </c>
      <c r="B2936" s="472">
        <f t="shared" si="514"/>
        <v>316</v>
      </c>
      <c r="C2936" s="473" t="s">
        <v>1246</v>
      </c>
      <c r="D2936" s="472">
        <v>34901</v>
      </c>
      <c r="E2936" s="287" t="e">
        <f>VLOOKUP(D2936,'[1]2023-2025'!$A:$G,7,0)</f>
        <v>#N/A</v>
      </c>
      <c r="F2936" s="287"/>
      <c r="G2936" s="287" t="s">
        <v>1899</v>
      </c>
      <c r="H2936" s="288" t="e">
        <f>INDEX('[1]2023-2025'!$AK:$AK,MATCH(D2936,'[1]2023-2025'!$A:$A,0))</f>
        <v>#N/A</v>
      </c>
      <c r="I2936" s="288" t="e">
        <v>#N/A</v>
      </c>
      <c r="J2936" s="288" t="e">
        <f>VLOOKUP(D2936,[1]Лист3!$A:$AK,37,0)</f>
        <v>#N/A</v>
      </c>
      <c r="K2936" s="289" t="e">
        <f>INDEX('[1]2023-2025'!$G:$G,MATCH(D2936,'[1]2023-2025'!$A:$A,0))</f>
        <v>#N/A</v>
      </c>
      <c r="L2936" s="289"/>
      <c r="M2936" s="289"/>
      <c r="N2936" s="289"/>
      <c r="O2936" s="289" t="e">
        <v>#N/A</v>
      </c>
      <c r="P2936" s="289" t="e">
        <v>#N/A</v>
      </c>
      <c r="Q2936" s="474">
        <f t="shared" si="512"/>
        <v>830307.66999999993</v>
      </c>
      <c r="R2936" s="474">
        <f t="shared" si="513"/>
        <v>818274.22</v>
      </c>
      <c r="S2936" s="290">
        <v>818274.22</v>
      </c>
      <c r="T2936" s="475">
        <v>0</v>
      </c>
      <c r="U2936" s="474">
        <v>0</v>
      </c>
      <c r="V2936" s="474">
        <v>0</v>
      </c>
      <c r="W2936" s="474">
        <v>0</v>
      </c>
      <c r="X2936" s="474">
        <v>0</v>
      </c>
      <c r="Y2936" s="474">
        <v>0</v>
      </c>
      <c r="Z2936" s="474">
        <v>0</v>
      </c>
      <c r="AA2936" s="474">
        <v>0</v>
      </c>
      <c r="AB2936" s="474">
        <v>0</v>
      </c>
      <c r="AC2936" s="474">
        <v>0</v>
      </c>
      <c r="AD2936" s="474">
        <v>0</v>
      </c>
      <c r="AE2936" s="474">
        <v>0</v>
      </c>
      <c r="AF2936" s="474">
        <v>0</v>
      </c>
      <c r="AG2936" s="476">
        <v>0</v>
      </c>
      <c r="AH2936" s="476">
        <v>0</v>
      </c>
      <c r="AI2936" s="476">
        <v>0</v>
      </c>
      <c r="AJ2936" s="476">
        <v>12033.45</v>
      </c>
      <c r="AK2936" s="175"/>
      <c r="AL2936" s="175">
        <v>5164417.4400000004</v>
      </c>
      <c r="AM2936" s="175">
        <v>5164417.4400000004</v>
      </c>
      <c r="AN2936" s="175">
        <v>0</v>
      </c>
    </row>
    <row r="2937" spans="1:40" s="105" customFormat="1" ht="20.3" customHeight="1" x14ac:dyDescent="0.35">
      <c r="A2937" s="256">
        <v>2025</v>
      </c>
      <c r="B2937" s="472">
        <f t="shared" si="514"/>
        <v>317</v>
      </c>
      <c r="C2937" s="473" t="s">
        <v>1250</v>
      </c>
      <c r="D2937" s="472">
        <v>35015</v>
      </c>
      <c r="E2937" s="287" t="e">
        <f>VLOOKUP(D2937,'[1]2023-2025'!$A:$G,7,0)</f>
        <v>#N/A</v>
      </c>
      <c r="F2937" s="287"/>
      <c r="G2937" s="287" t="s">
        <v>1899</v>
      </c>
      <c r="H2937" s="288" t="e">
        <f>INDEX('[1]2023-2025'!$AK:$AK,MATCH(D2937,'[1]2023-2025'!$A:$A,0))</f>
        <v>#N/A</v>
      </c>
      <c r="I2937" s="288" t="e">
        <v>#N/A</v>
      </c>
      <c r="J2937" s="288" t="e">
        <f>VLOOKUP(D2937,[1]Лист3!$A:$AK,37,0)</f>
        <v>#N/A</v>
      </c>
      <c r="K2937" s="289" t="e">
        <f>INDEX('[1]2023-2025'!$G:$G,MATCH(D2937,'[1]2023-2025'!$A:$A,0))</f>
        <v>#N/A</v>
      </c>
      <c r="L2937" s="289"/>
      <c r="M2937" s="289"/>
      <c r="N2937" s="289"/>
      <c r="O2937" s="289" t="e">
        <v>#N/A</v>
      </c>
      <c r="P2937" s="289" t="e">
        <v>#N/A</v>
      </c>
      <c r="Q2937" s="474">
        <f t="shared" si="512"/>
        <v>4453770.8</v>
      </c>
      <c r="R2937" s="474">
        <f t="shared" si="513"/>
        <v>4453770.8</v>
      </c>
      <c r="S2937" s="290">
        <v>0</v>
      </c>
      <c r="T2937" s="475">
        <v>0</v>
      </c>
      <c r="U2937" s="474">
        <v>0</v>
      </c>
      <c r="V2937" s="474">
        <v>0</v>
      </c>
      <c r="W2937" s="474">
        <v>0</v>
      </c>
      <c r="X2937" s="474">
        <v>0</v>
      </c>
      <c r="Y2937" s="474">
        <v>0</v>
      </c>
      <c r="Z2937" s="474">
        <v>0</v>
      </c>
      <c r="AA2937" s="474">
        <v>4453770.8</v>
      </c>
      <c r="AB2937" s="474">
        <v>0</v>
      </c>
      <c r="AC2937" s="474">
        <v>0</v>
      </c>
      <c r="AD2937" s="474">
        <v>0</v>
      </c>
      <c r="AE2937" s="474">
        <v>0</v>
      </c>
      <c r="AF2937" s="474">
        <v>0</v>
      </c>
      <c r="AG2937" s="476">
        <v>0</v>
      </c>
      <c r="AH2937" s="476">
        <v>0</v>
      </c>
      <c r="AI2937" s="476">
        <v>0</v>
      </c>
      <c r="AJ2937" s="476">
        <v>0</v>
      </c>
      <c r="AK2937" s="175"/>
      <c r="AL2937" s="175">
        <v>5691158.6900000004</v>
      </c>
      <c r="AM2937" s="175">
        <v>5691158.6900000004</v>
      </c>
      <c r="AN2937" s="175">
        <v>0</v>
      </c>
    </row>
    <row r="2938" spans="1:40" s="105" customFormat="1" ht="20.3" customHeight="1" x14ac:dyDescent="0.35">
      <c r="A2938" s="256">
        <v>2025</v>
      </c>
      <c r="B2938" s="472">
        <f t="shared" si="514"/>
        <v>318</v>
      </c>
      <c r="C2938" s="473" t="s">
        <v>1251</v>
      </c>
      <c r="D2938" s="472">
        <v>35020</v>
      </c>
      <c r="E2938" s="287" t="e">
        <f>VLOOKUP(D2938,'[1]2023-2025'!$A:$G,7,0)</f>
        <v>#N/A</v>
      </c>
      <c r="F2938" s="287"/>
      <c r="G2938" s="287" t="s">
        <v>1899</v>
      </c>
      <c r="H2938" s="288" t="e">
        <f>INDEX('[1]2023-2025'!$AK:$AK,MATCH(D2938,'[1]2023-2025'!$A:$A,0))</f>
        <v>#N/A</v>
      </c>
      <c r="I2938" s="288" t="e">
        <v>#N/A</v>
      </c>
      <c r="J2938" s="288" t="e">
        <f>VLOOKUP(D2938,[1]Лист3!$A:$AK,37,0)</f>
        <v>#N/A</v>
      </c>
      <c r="K2938" s="289" t="e">
        <f>INDEX('[1]2023-2025'!$G:$G,MATCH(D2938,'[1]2023-2025'!$A:$A,0))</f>
        <v>#N/A</v>
      </c>
      <c r="L2938" s="289"/>
      <c r="M2938" s="289"/>
      <c r="N2938" s="289"/>
      <c r="O2938" s="289" t="e">
        <v>#N/A</v>
      </c>
      <c r="P2938" s="289" t="e">
        <v>#N/A</v>
      </c>
      <c r="Q2938" s="474">
        <f t="shared" si="512"/>
        <v>69505.679999999993</v>
      </c>
      <c r="R2938" s="474">
        <f t="shared" si="513"/>
        <v>69505.679999999993</v>
      </c>
      <c r="S2938" s="290">
        <v>0</v>
      </c>
      <c r="T2938" s="475">
        <v>0</v>
      </c>
      <c r="U2938" s="474">
        <v>0</v>
      </c>
      <c r="V2938" s="474">
        <v>0</v>
      </c>
      <c r="W2938" s="474">
        <v>0</v>
      </c>
      <c r="X2938" s="474">
        <v>0</v>
      </c>
      <c r="Y2938" s="474">
        <v>0</v>
      </c>
      <c r="Z2938" s="474">
        <v>0</v>
      </c>
      <c r="AA2938" s="474">
        <v>0</v>
      </c>
      <c r="AB2938" s="474">
        <v>0</v>
      </c>
      <c r="AC2938" s="474">
        <v>0</v>
      </c>
      <c r="AD2938" s="474">
        <v>0</v>
      </c>
      <c r="AE2938" s="474">
        <v>0</v>
      </c>
      <c r="AF2938" s="474">
        <v>0</v>
      </c>
      <c r="AG2938" s="476">
        <v>0</v>
      </c>
      <c r="AH2938" s="474">
        <v>69505.679999999993</v>
      </c>
      <c r="AI2938" s="476">
        <v>0</v>
      </c>
      <c r="AJ2938" s="476">
        <v>0</v>
      </c>
      <c r="AK2938" s="175"/>
      <c r="AL2938" s="175">
        <v>2391571.29</v>
      </c>
      <c r="AM2938" s="175">
        <v>2391571.29</v>
      </c>
      <c r="AN2938" s="175">
        <v>0</v>
      </c>
    </row>
    <row r="2939" spans="1:40" s="105" customFormat="1" ht="20.3" customHeight="1" x14ac:dyDescent="0.35">
      <c r="A2939" s="256">
        <v>2025</v>
      </c>
      <c r="B2939" s="472">
        <f>B2938+1</f>
        <v>319</v>
      </c>
      <c r="C2939" s="473" t="s">
        <v>1255</v>
      </c>
      <c r="D2939" s="472">
        <v>35040</v>
      </c>
      <c r="E2939" s="287" t="e">
        <f>VLOOKUP(D2939,'[1]2023-2025'!$A:$G,7,0)</f>
        <v>#N/A</v>
      </c>
      <c r="F2939" s="287"/>
      <c r="G2939" s="287" t="s">
        <v>1899</v>
      </c>
      <c r="H2939" s="288" t="e">
        <f>INDEX('[1]2023-2025'!$AK:$AK,MATCH(D2939,'[1]2023-2025'!$A:$A,0))</f>
        <v>#N/A</v>
      </c>
      <c r="I2939" s="288" t="e">
        <v>#N/A</v>
      </c>
      <c r="J2939" s="288" t="e">
        <f>VLOOKUP(D2939,[1]Лист3!$A:$AK,37,0)</f>
        <v>#N/A</v>
      </c>
      <c r="K2939" s="289" t="e">
        <f>INDEX('[1]2023-2025'!$G:$G,MATCH(D2939,'[1]2023-2025'!$A:$A,0))</f>
        <v>#N/A</v>
      </c>
      <c r="L2939" s="289"/>
      <c r="M2939" s="289"/>
      <c r="N2939" s="289"/>
      <c r="O2939" s="289" t="e">
        <v>#N/A</v>
      </c>
      <c r="P2939" s="289" t="e">
        <v>#N/A</v>
      </c>
      <c r="Q2939" s="474">
        <f t="shared" ref="Q2939:Q2968" si="515">SUM(S2939:AJ2939)</f>
        <v>4072816.92</v>
      </c>
      <c r="R2939" s="474">
        <f t="shared" ref="R2939:R2968" si="516">SUM(S2939:AI2939)</f>
        <v>4028995.05</v>
      </c>
      <c r="S2939" s="474">
        <v>0</v>
      </c>
      <c r="T2939" s="475">
        <v>0</v>
      </c>
      <c r="U2939" s="474">
        <v>0</v>
      </c>
      <c r="V2939" s="474">
        <v>0</v>
      </c>
      <c r="W2939" s="474">
        <v>0</v>
      </c>
      <c r="X2939" s="474">
        <v>0</v>
      </c>
      <c r="Y2939" s="474">
        <v>0</v>
      </c>
      <c r="Z2939" s="474">
        <v>0</v>
      </c>
      <c r="AA2939" s="474">
        <v>4028995.05</v>
      </c>
      <c r="AB2939" s="474">
        <v>0</v>
      </c>
      <c r="AC2939" s="474">
        <v>0</v>
      </c>
      <c r="AD2939" s="474">
        <v>0</v>
      </c>
      <c r="AE2939" s="474">
        <v>0</v>
      </c>
      <c r="AF2939" s="474">
        <v>0</v>
      </c>
      <c r="AG2939" s="476">
        <v>0</v>
      </c>
      <c r="AH2939" s="476">
        <v>0</v>
      </c>
      <c r="AI2939" s="476">
        <v>0</v>
      </c>
      <c r="AJ2939" s="476">
        <v>43821.87</v>
      </c>
      <c r="AK2939" s="175"/>
      <c r="AL2939" s="175">
        <v>12528225.949999999</v>
      </c>
      <c r="AM2939" s="175">
        <v>12528225.949999999</v>
      </c>
      <c r="AN2939" s="175">
        <v>0</v>
      </c>
    </row>
    <row r="2940" spans="1:40" s="105" customFormat="1" ht="20.3" customHeight="1" x14ac:dyDescent="0.35">
      <c r="A2940" s="256">
        <v>2025</v>
      </c>
      <c r="B2940" s="472">
        <f t="shared" si="514"/>
        <v>320</v>
      </c>
      <c r="C2940" s="473" t="s">
        <v>4442</v>
      </c>
      <c r="D2940" s="472">
        <v>35096</v>
      </c>
      <c r="E2940" s="287" t="e">
        <f>VLOOKUP(D2940,'[1]2023-2025'!$A:$G,7,0)</f>
        <v>#N/A</v>
      </c>
      <c r="F2940" s="287"/>
      <c r="G2940" s="287" t="s">
        <v>1899</v>
      </c>
      <c r="H2940" s="288" t="e">
        <f>INDEX('[1]2023-2025'!$AK:$AK,MATCH(D2940,'[1]2023-2025'!$A:$A,0))</f>
        <v>#N/A</v>
      </c>
      <c r="I2940" s="288" t="e">
        <v>#N/A</v>
      </c>
      <c r="J2940" s="288" t="e">
        <f>VLOOKUP(D2940,[1]Лист3!$A:$AK,37,0)</f>
        <v>#N/A</v>
      </c>
      <c r="K2940" s="289" t="e">
        <f>INDEX('[1]2023-2025'!$G:$G,MATCH(D2940,'[1]2023-2025'!$A:$A,0))</f>
        <v>#N/A</v>
      </c>
      <c r="L2940" s="289"/>
      <c r="M2940" s="289"/>
      <c r="N2940" s="289"/>
      <c r="O2940" s="289" t="e">
        <v>#N/A</v>
      </c>
      <c r="P2940" s="289" t="e">
        <v>#N/A</v>
      </c>
      <c r="Q2940" s="474">
        <f t="shared" si="515"/>
        <v>1356983.35115</v>
      </c>
      <c r="R2940" s="474">
        <f t="shared" si="516"/>
        <v>1336929.4099999999</v>
      </c>
      <c r="S2940" s="290">
        <v>0</v>
      </c>
      <c r="T2940" s="475">
        <v>796548.42</v>
      </c>
      <c r="U2940" s="474">
        <v>0</v>
      </c>
      <c r="V2940" s="474">
        <v>166620.29999999999</v>
      </c>
      <c r="W2940" s="474">
        <v>151568.03</v>
      </c>
      <c r="X2940" s="474">
        <v>222192.66</v>
      </c>
      <c r="Y2940" s="474">
        <v>0</v>
      </c>
      <c r="Z2940" s="474">
        <v>0</v>
      </c>
      <c r="AA2940" s="474">
        <v>0</v>
      </c>
      <c r="AB2940" s="474">
        <v>0</v>
      </c>
      <c r="AC2940" s="474">
        <v>0</v>
      </c>
      <c r="AD2940" s="474">
        <v>0</v>
      </c>
      <c r="AE2940" s="474">
        <v>0</v>
      </c>
      <c r="AF2940" s="474">
        <v>0</v>
      </c>
      <c r="AG2940" s="476">
        <v>0</v>
      </c>
      <c r="AH2940" s="476">
        <v>0</v>
      </c>
      <c r="AI2940" s="476">
        <v>0</v>
      </c>
      <c r="AJ2940" s="476">
        <v>20053.941149999999</v>
      </c>
      <c r="AK2940" s="175"/>
      <c r="AL2940" s="175">
        <v>3005465.3</v>
      </c>
      <c r="AM2940" s="175">
        <v>3005465.3</v>
      </c>
      <c r="AN2940" s="175">
        <v>0</v>
      </c>
    </row>
    <row r="2941" spans="1:40" s="105" customFormat="1" ht="22.75" customHeight="1" x14ac:dyDescent="0.35">
      <c r="A2941" s="256">
        <v>2025</v>
      </c>
      <c r="B2941" s="472">
        <f>B2940+1</f>
        <v>321</v>
      </c>
      <c r="C2941" s="473" t="s">
        <v>1259</v>
      </c>
      <c r="D2941" s="472">
        <v>35198</v>
      </c>
      <c r="E2941" s="287" t="e">
        <f>VLOOKUP(D2941,'[1]2023-2025'!$A:$G,7,0)</f>
        <v>#N/A</v>
      </c>
      <c r="F2941" s="287"/>
      <c r="G2941" s="287" t="s">
        <v>1899</v>
      </c>
      <c r="H2941" s="288" t="e">
        <f>INDEX('[1]2023-2025'!$AK:$AK,MATCH(D2941,'[1]2023-2025'!$A:$A,0))</f>
        <v>#N/A</v>
      </c>
      <c r="I2941" s="288" t="e">
        <v>#N/A</v>
      </c>
      <c r="J2941" s="288" t="e">
        <f>VLOOKUP(D2941,[1]Лист3!$A:$AK,37,0)</f>
        <v>#N/A</v>
      </c>
      <c r="K2941" s="289" t="e">
        <f>INDEX('[1]2023-2025'!$G:$G,MATCH(D2941,'[1]2023-2025'!$A:$A,0))</f>
        <v>#N/A</v>
      </c>
      <c r="L2941" s="289"/>
      <c r="M2941" s="289"/>
      <c r="N2941" s="289"/>
      <c r="O2941" s="289" t="e">
        <v>#N/A</v>
      </c>
      <c r="P2941" s="289" t="e">
        <v>#N/A</v>
      </c>
      <c r="Q2941" s="474">
        <f t="shared" si="515"/>
        <v>2583038.3607000001</v>
      </c>
      <c r="R2941" s="474">
        <f t="shared" si="516"/>
        <v>2544865.38</v>
      </c>
      <c r="S2941" s="290">
        <v>0</v>
      </c>
      <c r="T2941" s="475">
        <v>0</v>
      </c>
      <c r="U2941" s="474">
        <v>0</v>
      </c>
      <c r="V2941" s="474">
        <v>0</v>
      </c>
      <c r="W2941" s="474">
        <v>0</v>
      </c>
      <c r="X2941" s="474">
        <v>0</v>
      </c>
      <c r="Y2941" s="474">
        <v>0</v>
      </c>
      <c r="Z2941" s="474">
        <v>0</v>
      </c>
      <c r="AA2941" s="474">
        <v>0</v>
      </c>
      <c r="AB2941" s="474">
        <v>0</v>
      </c>
      <c r="AC2941" s="474">
        <v>2544865.38</v>
      </c>
      <c r="AD2941" s="474">
        <v>0</v>
      </c>
      <c r="AE2941" s="474">
        <v>0</v>
      </c>
      <c r="AF2941" s="474">
        <v>0</v>
      </c>
      <c r="AG2941" s="476">
        <v>0</v>
      </c>
      <c r="AH2941" s="476">
        <v>0</v>
      </c>
      <c r="AI2941" s="476">
        <v>0</v>
      </c>
      <c r="AJ2941" s="474">
        <v>38172.9807</v>
      </c>
      <c r="AK2941" s="175"/>
      <c r="AL2941" s="175">
        <v>4161451.28</v>
      </c>
      <c r="AM2941" s="175">
        <v>4161451.28</v>
      </c>
      <c r="AN2941" s="175">
        <v>0</v>
      </c>
    </row>
    <row r="2942" spans="1:40" s="105" customFormat="1" ht="20.3" customHeight="1" x14ac:dyDescent="0.35">
      <c r="A2942" s="256">
        <v>2025</v>
      </c>
      <c r="B2942" s="472">
        <f t="shared" si="514"/>
        <v>322</v>
      </c>
      <c r="C2942" s="473" t="s">
        <v>1260</v>
      </c>
      <c r="D2942" s="472">
        <v>35200</v>
      </c>
      <c r="E2942" s="287" t="e">
        <f>VLOOKUP(D2942,'[1]2023-2025'!$A:$G,7,0)</f>
        <v>#N/A</v>
      </c>
      <c r="F2942" s="287"/>
      <c r="G2942" s="287" t="s">
        <v>1899</v>
      </c>
      <c r="H2942" s="288" t="e">
        <f>INDEX('[1]2023-2025'!$AK:$AK,MATCH(D2942,'[1]2023-2025'!$A:$A,0))</f>
        <v>#N/A</v>
      </c>
      <c r="I2942" s="288" t="e">
        <v>#N/A</v>
      </c>
      <c r="J2942" s="288" t="e">
        <f>VLOOKUP(D2942,[1]Лист3!$A:$AK,37,0)</f>
        <v>#N/A</v>
      </c>
      <c r="K2942" s="289" t="e">
        <f>INDEX('[1]2023-2025'!$G:$G,MATCH(D2942,'[1]2023-2025'!$A:$A,0))</f>
        <v>#N/A</v>
      </c>
      <c r="L2942" s="289"/>
      <c r="M2942" s="289"/>
      <c r="N2942" s="289"/>
      <c r="O2942" s="289" t="e">
        <v>#N/A</v>
      </c>
      <c r="P2942" s="289" t="e">
        <v>#N/A</v>
      </c>
      <c r="Q2942" s="474">
        <f t="shared" si="515"/>
        <v>900260.93</v>
      </c>
      <c r="R2942" s="474">
        <f t="shared" si="516"/>
        <v>883773.16</v>
      </c>
      <c r="S2942" s="290">
        <v>238236.5</v>
      </c>
      <c r="T2942" s="475">
        <v>0</v>
      </c>
      <c r="U2942" s="474">
        <v>0</v>
      </c>
      <c r="V2942" s="474">
        <v>0</v>
      </c>
      <c r="W2942" s="474">
        <v>0</v>
      </c>
      <c r="X2942" s="474">
        <v>0</v>
      </c>
      <c r="Y2942" s="474">
        <v>0</v>
      </c>
      <c r="Z2942" s="474">
        <v>0</v>
      </c>
      <c r="AA2942" s="474">
        <v>0</v>
      </c>
      <c r="AB2942" s="474">
        <v>0</v>
      </c>
      <c r="AC2942" s="474">
        <v>645536.66</v>
      </c>
      <c r="AD2942" s="474">
        <v>0</v>
      </c>
      <c r="AE2942" s="474">
        <v>0</v>
      </c>
      <c r="AF2942" s="474">
        <v>0</v>
      </c>
      <c r="AG2942" s="476">
        <v>0</v>
      </c>
      <c r="AH2942" s="476">
        <v>0</v>
      </c>
      <c r="AI2942" s="476">
        <v>0</v>
      </c>
      <c r="AJ2942" s="476">
        <v>16487.77</v>
      </c>
      <c r="AK2942" s="175"/>
      <c r="AL2942" s="175">
        <v>2031435.67</v>
      </c>
      <c r="AM2942" s="175">
        <v>2031435.67</v>
      </c>
      <c r="AN2942" s="175">
        <v>0</v>
      </c>
    </row>
    <row r="2943" spans="1:40" s="105" customFormat="1" ht="20.3" customHeight="1" x14ac:dyDescent="0.35">
      <c r="A2943" s="256">
        <v>2025</v>
      </c>
      <c r="B2943" s="472">
        <f t="shared" si="514"/>
        <v>323</v>
      </c>
      <c r="C2943" s="473" t="s">
        <v>1261</v>
      </c>
      <c r="D2943" s="472">
        <v>35203</v>
      </c>
      <c r="E2943" s="287" t="e">
        <f>VLOOKUP(D2943,'[1]2023-2025'!$A:$G,7,0)</f>
        <v>#N/A</v>
      </c>
      <c r="F2943" s="287"/>
      <c r="G2943" s="287" t="s">
        <v>1899</v>
      </c>
      <c r="H2943" s="288" t="e">
        <f>INDEX('[1]2023-2025'!$AK:$AK,MATCH(D2943,'[1]2023-2025'!$A:$A,0))</f>
        <v>#N/A</v>
      </c>
      <c r="I2943" s="288" t="e">
        <v>#N/A</v>
      </c>
      <c r="J2943" s="288" t="e">
        <f>VLOOKUP(D2943,[1]Лист3!$A:$AK,37,0)</f>
        <v>#N/A</v>
      </c>
      <c r="K2943" s="289" t="e">
        <f>INDEX('[1]2023-2025'!$G:$G,MATCH(D2943,'[1]2023-2025'!$A:$A,0))</f>
        <v>#N/A</v>
      </c>
      <c r="L2943" s="289"/>
      <c r="M2943" s="289"/>
      <c r="N2943" s="289"/>
      <c r="O2943" s="289" t="e">
        <v>#N/A</v>
      </c>
      <c r="P2943" s="289" t="e">
        <v>#N/A</v>
      </c>
      <c r="Q2943" s="474">
        <f t="shared" si="515"/>
        <v>1310044.26</v>
      </c>
      <c r="R2943" s="474">
        <f t="shared" si="516"/>
        <v>1295119.27</v>
      </c>
      <c r="S2943" s="290">
        <v>0</v>
      </c>
      <c r="T2943" s="475">
        <v>0</v>
      </c>
      <c r="U2943" s="474">
        <v>0</v>
      </c>
      <c r="V2943" s="474">
        <v>0</v>
      </c>
      <c r="W2943" s="474">
        <v>0</v>
      </c>
      <c r="X2943" s="474">
        <v>0</v>
      </c>
      <c r="Y2943" s="474">
        <v>0</v>
      </c>
      <c r="Z2943" s="474">
        <v>0</v>
      </c>
      <c r="AA2943" s="474">
        <v>1165438.6100000001</v>
      </c>
      <c r="AB2943" s="474">
        <v>129680.66</v>
      </c>
      <c r="AC2943" s="474">
        <v>0</v>
      </c>
      <c r="AD2943" s="474">
        <v>0</v>
      </c>
      <c r="AE2943" s="474">
        <v>0</v>
      </c>
      <c r="AF2943" s="474">
        <v>0</v>
      </c>
      <c r="AG2943" s="476">
        <v>0</v>
      </c>
      <c r="AH2943" s="476">
        <v>0</v>
      </c>
      <c r="AI2943" s="476">
        <v>0</v>
      </c>
      <c r="AJ2943" s="476">
        <v>14924.99</v>
      </c>
      <c r="AK2943" s="175"/>
      <c r="AL2943" s="175">
        <v>2043206.53</v>
      </c>
      <c r="AM2943" s="175">
        <v>2043206.53</v>
      </c>
      <c r="AN2943" s="175">
        <v>0</v>
      </c>
    </row>
    <row r="2944" spans="1:40" s="105" customFormat="1" ht="20.3" customHeight="1" x14ac:dyDescent="0.35">
      <c r="A2944" s="256">
        <v>2025</v>
      </c>
      <c r="B2944" s="472">
        <f t="shared" si="514"/>
        <v>324</v>
      </c>
      <c r="C2944" s="473" t="s">
        <v>1262</v>
      </c>
      <c r="D2944" s="472">
        <v>35204</v>
      </c>
      <c r="E2944" s="287" t="e">
        <f>VLOOKUP(D2944,'[1]2023-2025'!$A:$G,7,0)</f>
        <v>#N/A</v>
      </c>
      <c r="F2944" s="287"/>
      <c r="G2944" s="287" t="s">
        <v>1899</v>
      </c>
      <c r="H2944" s="288" t="e">
        <f>INDEX('[1]2023-2025'!$AK:$AK,MATCH(D2944,'[1]2023-2025'!$A:$A,0))</f>
        <v>#N/A</v>
      </c>
      <c r="I2944" s="288" t="e">
        <v>#N/A</v>
      </c>
      <c r="J2944" s="288" t="e">
        <f>VLOOKUP(D2944,[1]Лист3!$A:$AK,37,0)</f>
        <v>#N/A</v>
      </c>
      <c r="K2944" s="289" t="e">
        <f>INDEX('[1]2023-2025'!$G:$G,MATCH(D2944,'[1]2023-2025'!$A:$A,0))</f>
        <v>#N/A</v>
      </c>
      <c r="L2944" s="289"/>
      <c r="M2944" s="289"/>
      <c r="N2944" s="289"/>
      <c r="O2944" s="289" t="e">
        <v>#N/A</v>
      </c>
      <c r="P2944" s="289" t="e">
        <v>#N/A</v>
      </c>
      <c r="Q2944" s="474">
        <f t="shared" si="515"/>
        <v>3580796.9400000004</v>
      </c>
      <c r="R2944" s="474">
        <f t="shared" si="516"/>
        <v>3563841.8200000003</v>
      </c>
      <c r="S2944" s="290">
        <v>328508</v>
      </c>
      <c r="T2944" s="475">
        <v>0</v>
      </c>
      <c r="U2944" s="474">
        <v>0</v>
      </c>
      <c r="V2944" s="474">
        <v>0</v>
      </c>
      <c r="W2944" s="474">
        <v>0</v>
      </c>
      <c r="X2944" s="474">
        <v>0</v>
      </c>
      <c r="Y2944" s="474">
        <v>0</v>
      </c>
      <c r="Z2944" s="474">
        <v>0</v>
      </c>
      <c r="AA2944" s="474">
        <v>1051629.43</v>
      </c>
      <c r="AB2944" s="474">
        <v>0</v>
      </c>
      <c r="AC2944" s="474">
        <v>2183704.39</v>
      </c>
      <c r="AD2944" s="474">
        <v>0</v>
      </c>
      <c r="AE2944" s="474">
        <v>0</v>
      </c>
      <c r="AF2944" s="474">
        <v>0</v>
      </c>
      <c r="AG2944" s="476">
        <v>0</v>
      </c>
      <c r="AH2944" s="476">
        <v>0</v>
      </c>
      <c r="AI2944" s="476">
        <v>0</v>
      </c>
      <c r="AJ2944" s="476">
        <v>16955.12</v>
      </c>
      <c r="AK2944" s="175"/>
      <c r="AL2944" s="175">
        <v>2005000.55</v>
      </c>
      <c r="AM2944" s="175">
        <v>2005000.55</v>
      </c>
      <c r="AN2944" s="175">
        <v>0</v>
      </c>
    </row>
    <row r="2945" spans="1:40" s="105" customFormat="1" ht="20.3" customHeight="1" x14ac:dyDescent="0.35">
      <c r="A2945" s="256">
        <v>2025</v>
      </c>
      <c r="B2945" s="472">
        <f t="shared" si="514"/>
        <v>325</v>
      </c>
      <c r="C2945" s="473" t="s">
        <v>1263</v>
      </c>
      <c r="D2945" s="472">
        <v>35205</v>
      </c>
      <c r="E2945" s="287" t="e">
        <f>VLOOKUP(D2945,'[1]2023-2025'!$A:$G,7,0)</f>
        <v>#N/A</v>
      </c>
      <c r="F2945" s="287"/>
      <c r="G2945" s="287" t="s">
        <v>1899</v>
      </c>
      <c r="H2945" s="288" t="e">
        <f>INDEX('[1]2023-2025'!$AK:$AK,MATCH(D2945,'[1]2023-2025'!$A:$A,0))</f>
        <v>#N/A</v>
      </c>
      <c r="I2945" s="288" t="e">
        <v>#N/A</v>
      </c>
      <c r="J2945" s="288" t="e">
        <f>VLOOKUP(D2945,[1]Лист3!$A:$AK,37,0)</f>
        <v>#N/A</v>
      </c>
      <c r="K2945" s="289" t="e">
        <f>INDEX('[1]2023-2025'!$G:$G,MATCH(D2945,'[1]2023-2025'!$A:$A,0))</f>
        <v>#N/A</v>
      </c>
      <c r="L2945" s="289"/>
      <c r="M2945" s="289"/>
      <c r="N2945" s="289"/>
      <c r="O2945" s="289" t="e">
        <v>#N/A</v>
      </c>
      <c r="P2945" s="289" t="e">
        <v>#N/A</v>
      </c>
      <c r="Q2945" s="474">
        <f t="shared" si="515"/>
        <v>1284978</v>
      </c>
      <c r="R2945" s="474">
        <f t="shared" si="516"/>
        <v>1269968.54</v>
      </c>
      <c r="S2945" s="290">
        <v>0</v>
      </c>
      <c r="T2945" s="475">
        <v>0</v>
      </c>
      <c r="U2945" s="474">
        <v>0</v>
      </c>
      <c r="V2945" s="474">
        <v>0</v>
      </c>
      <c r="W2945" s="474">
        <v>0</v>
      </c>
      <c r="X2945" s="474">
        <v>0</v>
      </c>
      <c r="Y2945" s="474">
        <v>0</v>
      </c>
      <c r="Z2945" s="474">
        <v>0</v>
      </c>
      <c r="AA2945" s="474">
        <v>1139880.57</v>
      </c>
      <c r="AB2945" s="474">
        <v>130087.97</v>
      </c>
      <c r="AC2945" s="474">
        <v>0</v>
      </c>
      <c r="AD2945" s="474">
        <v>0</v>
      </c>
      <c r="AE2945" s="474">
        <v>0</v>
      </c>
      <c r="AF2945" s="474">
        <v>0</v>
      </c>
      <c r="AG2945" s="476">
        <v>0</v>
      </c>
      <c r="AH2945" s="476">
        <v>0</v>
      </c>
      <c r="AI2945" s="476">
        <v>0</v>
      </c>
      <c r="AJ2945" s="474">
        <v>15009.46</v>
      </c>
      <c r="AK2945" s="175"/>
      <c r="AL2945" s="175">
        <v>2002008.79</v>
      </c>
      <c r="AM2945" s="175">
        <v>2002008.79</v>
      </c>
      <c r="AN2945" s="175">
        <v>0</v>
      </c>
    </row>
    <row r="2946" spans="1:40" s="105" customFormat="1" ht="20.3" customHeight="1" x14ac:dyDescent="0.35">
      <c r="A2946" s="256">
        <v>2025</v>
      </c>
      <c r="B2946" s="472">
        <f>B2945+1</f>
        <v>326</v>
      </c>
      <c r="C2946" s="473" t="s">
        <v>1657</v>
      </c>
      <c r="D2946" s="472">
        <v>35348</v>
      </c>
      <c r="E2946" s="287" t="e">
        <f>VLOOKUP(D2946,'[1]2023-2025'!$A:$G,7,0)</f>
        <v>#N/A</v>
      </c>
      <c r="F2946" s="287"/>
      <c r="G2946" s="287" t="s">
        <v>1900</v>
      </c>
      <c r="H2946" s="288" t="e">
        <f>INDEX('[1]2023-2025'!$AK:$AK,MATCH(D2946,'[1]2023-2025'!$A:$A,0))</f>
        <v>#N/A</v>
      </c>
      <c r="I2946" s="288" t="e">
        <v>#N/A</v>
      </c>
      <c r="J2946" s="288" t="e">
        <f>VLOOKUP(D2946,[1]Лист3!$A:$AK,37,0)</f>
        <v>#N/A</v>
      </c>
      <c r="K2946" s="289" t="e">
        <f>INDEX('[1]2023-2025'!$G:$G,MATCH(D2946,'[1]2023-2025'!$A:$A,0))</f>
        <v>#N/A</v>
      </c>
      <c r="L2946" s="289"/>
      <c r="M2946" s="289"/>
      <c r="N2946" s="289"/>
      <c r="O2946" s="289" t="e">
        <v>#N/A</v>
      </c>
      <c r="P2946" s="289" t="e">
        <v>#N/A</v>
      </c>
      <c r="Q2946" s="474">
        <f t="shared" si="515"/>
        <v>1000000</v>
      </c>
      <c r="R2946" s="474">
        <f t="shared" si="516"/>
        <v>1000000</v>
      </c>
      <c r="S2946" s="290">
        <v>0</v>
      </c>
      <c r="T2946" s="475">
        <v>0</v>
      </c>
      <c r="U2946" s="474">
        <v>0</v>
      </c>
      <c r="V2946" s="474">
        <v>0</v>
      </c>
      <c r="W2946" s="474">
        <v>0</v>
      </c>
      <c r="X2946" s="474">
        <v>500000</v>
      </c>
      <c r="Y2946" s="474">
        <v>0</v>
      </c>
      <c r="Z2946" s="474">
        <v>0</v>
      </c>
      <c r="AA2946" s="474">
        <v>500000</v>
      </c>
      <c r="AB2946" s="474">
        <v>0</v>
      </c>
      <c r="AC2946" s="474">
        <v>0</v>
      </c>
      <c r="AD2946" s="474">
        <v>0</v>
      </c>
      <c r="AE2946" s="474">
        <v>0</v>
      </c>
      <c r="AF2946" s="474">
        <v>0</v>
      </c>
      <c r="AG2946" s="476">
        <v>0</v>
      </c>
      <c r="AH2946" s="476">
        <v>0</v>
      </c>
      <c r="AI2946" s="476">
        <v>0</v>
      </c>
      <c r="AJ2946" s="476">
        <v>0</v>
      </c>
      <c r="AK2946" s="175"/>
      <c r="AL2946" s="175">
        <v>21843573.579999998</v>
      </c>
      <c r="AM2946" s="175">
        <v>21843573.579999998</v>
      </c>
      <c r="AN2946" s="175">
        <v>0</v>
      </c>
    </row>
    <row r="2947" spans="1:40" s="105" customFormat="1" ht="20.3" customHeight="1" x14ac:dyDescent="0.35">
      <c r="A2947" s="256">
        <v>2025</v>
      </c>
      <c r="B2947" s="472">
        <f t="shared" si="514"/>
        <v>327</v>
      </c>
      <c r="C2947" s="473" t="s">
        <v>1264</v>
      </c>
      <c r="D2947" s="472">
        <v>35475</v>
      </c>
      <c r="E2947" s="287" t="e">
        <f>VLOOKUP(D2947,'[1]2023-2025'!$A:$G,7,0)</f>
        <v>#N/A</v>
      </c>
      <c r="F2947" s="287"/>
      <c r="G2947" s="287" t="s">
        <v>1899</v>
      </c>
      <c r="H2947" s="288" t="e">
        <f>INDEX('[1]2023-2025'!$AK:$AK,MATCH(D2947,'[1]2023-2025'!$A:$A,0))</f>
        <v>#N/A</v>
      </c>
      <c r="I2947" s="288" t="e">
        <v>#N/A</v>
      </c>
      <c r="J2947" s="288" t="e">
        <f>VLOOKUP(D2947,[1]Лист3!$A:$AK,37,0)</f>
        <v>#N/A</v>
      </c>
      <c r="K2947" s="289" t="e">
        <f>INDEX('[1]2023-2025'!$G:$G,MATCH(D2947,'[1]2023-2025'!$A:$A,0))</f>
        <v>#N/A</v>
      </c>
      <c r="L2947" s="289"/>
      <c r="M2947" s="289"/>
      <c r="N2947" s="289"/>
      <c r="O2947" s="289" t="e">
        <v>#N/A</v>
      </c>
      <c r="P2947" s="289" t="e">
        <v>#N/A</v>
      </c>
      <c r="Q2947" s="474">
        <f t="shared" si="515"/>
        <v>463304.47414999997</v>
      </c>
      <c r="R2947" s="474">
        <f t="shared" si="516"/>
        <v>456457.61</v>
      </c>
      <c r="S2947" s="290">
        <v>0</v>
      </c>
      <c r="T2947" s="475">
        <v>0</v>
      </c>
      <c r="U2947" s="474">
        <v>0</v>
      </c>
      <c r="V2947" s="474">
        <v>179821.09</v>
      </c>
      <c r="W2947" s="474">
        <v>0</v>
      </c>
      <c r="X2947" s="474">
        <v>276636.52</v>
      </c>
      <c r="Y2947" s="474">
        <v>0</v>
      </c>
      <c r="Z2947" s="474">
        <v>0</v>
      </c>
      <c r="AA2947" s="474">
        <v>0</v>
      </c>
      <c r="AB2947" s="474">
        <v>0</v>
      </c>
      <c r="AC2947" s="474">
        <v>0</v>
      </c>
      <c r="AD2947" s="474">
        <v>0</v>
      </c>
      <c r="AE2947" s="474">
        <v>0</v>
      </c>
      <c r="AF2947" s="474">
        <v>0</v>
      </c>
      <c r="AG2947" s="476">
        <v>0</v>
      </c>
      <c r="AH2947" s="476">
        <v>0</v>
      </c>
      <c r="AI2947" s="476">
        <v>0</v>
      </c>
      <c r="AJ2947" s="476">
        <v>6846.8641499999994</v>
      </c>
      <c r="AK2947" s="175"/>
      <c r="AL2947" s="175">
        <v>2594430.36</v>
      </c>
      <c r="AM2947" s="175">
        <v>2594430.36</v>
      </c>
      <c r="AN2947" s="175">
        <v>0</v>
      </c>
    </row>
    <row r="2948" spans="1:40" s="105" customFormat="1" ht="20.3" customHeight="1" x14ac:dyDescent="0.35">
      <c r="A2948" s="256">
        <v>2025</v>
      </c>
      <c r="B2948" s="472">
        <f t="shared" si="514"/>
        <v>328</v>
      </c>
      <c r="C2948" s="473" t="s">
        <v>1265</v>
      </c>
      <c r="D2948" s="472">
        <v>35507</v>
      </c>
      <c r="E2948" s="287" t="e">
        <f>VLOOKUP(D2948,'[1]2023-2025'!$A:$G,7,0)</f>
        <v>#N/A</v>
      </c>
      <c r="F2948" s="287"/>
      <c r="G2948" s="287" t="s">
        <v>1899</v>
      </c>
      <c r="H2948" s="288" t="e">
        <f>INDEX('[1]2023-2025'!$AK:$AK,MATCH(D2948,'[1]2023-2025'!$A:$A,0))</f>
        <v>#N/A</v>
      </c>
      <c r="I2948" s="288" t="e">
        <v>#N/A</v>
      </c>
      <c r="J2948" s="288" t="e">
        <f>VLOOKUP(D2948,[1]Лист3!$A:$AK,37,0)</f>
        <v>#N/A</v>
      </c>
      <c r="K2948" s="289" t="e">
        <f>INDEX('[1]2023-2025'!$G:$G,MATCH(D2948,'[1]2023-2025'!$A:$A,0))</f>
        <v>#N/A</v>
      </c>
      <c r="L2948" s="289"/>
      <c r="M2948" s="289"/>
      <c r="N2948" s="289"/>
      <c r="O2948" s="289" t="e">
        <v>#N/A</v>
      </c>
      <c r="P2948" s="289" t="e">
        <v>#N/A</v>
      </c>
      <c r="Q2948" s="474">
        <f t="shared" si="515"/>
        <v>87015.6</v>
      </c>
      <c r="R2948" s="474">
        <f t="shared" si="516"/>
        <v>87015.6</v>
      </c>
      <c r="S2948" s="290">
        <v>0</v>
      </c>
      <c r="T2948" s="475">
        <v>0</v>
      </c>
      <c r="U2948" s="474">
        <v>0</v>
      </c>
      <c r="V2948" s="474">
        <v>0</v>
      </c>
      <c r="W2948" s="474">
        <v>0</v>
      </c>
      <c r="X2948" s="474">
        <v>0</v>
      </c>
      <c r="Y2948" s="474">
        <v>0</v>
      </c>
      <c r="Z2948" s="474">
        <v>0</v>
      </c>
      <c r="AA2948" s="474">
        <v>0</v>
      </c>
      <c r="AB2948" s="474">
        <v>0</v>
      </c>
      <c r="AC2948" s="474">
        <v>0</v>
      </c>
      <c r="AD2948" s="474">
        <v>0</v>
      </c>
      <c r="AE2948" s="474">
        <v>0</v>
      </c>
      <c r="AF2948" s="474">
        <v>0</v>
      </c>
      <c r="AG2948" s="476">
        <v>0</v>
      </c>
      <c r="AH2948" s="474">
        <v>87015.6</v>
      </c>
      <c r="AI2948" s="476">
        <v>0</v>
      </c>
      <c r="AJ2948" s="476">
        <v>0</v>
      </c>
      <c r="AK2948" s="175"/>
      <c r="AL2948" s="175">
        <v>2318734.66</v>
      </c>
      <c r="AM2948" s="175">
        <v>2318734.66</v>
      </c>
      <c r="AN2948" s="175">
        <v>0</v>
      </c>
    </row>
    <row r="2949" spans="1:40" s="105" customFormat="1" ht="20.3" customHeight="1" x14ac:dyDescent="0.35">
      <c r="A2949" s="256">
        <v>2025</v>
      </c>
      <c r="B2949" s="184">
        <f t="shared" si="514"/>
        <v>329</v>
      </c>
      <c r="C2949" s="248" t="s">
        <v>1266</v>
      </c>
      <c r="D2949" s="184">
        <v>35515</v>
      </c>
      <c r="E2949" s="287" t="e">
        <f>VLOOKUP(D2949,'[1]2023-2025'!$A:$G,7,0)</f>
        <v>#N/A</v>
      </c>
      <c r="F2949" s="287"/>
      <c r="G2949" s="287" t="s">
        <v>1899</v>
      </c>
      <c r="H2949" s="288" t="e">
        <f>INDEX('[1]2023-2025'!$AK:$AK,MATCH(D2949,'[1]2023-2025'!$A:$A,0))</f>
        <v>#N/A</v>
      </c>
      <c r="I2949" s="288" t="e">
        <v>#N/A</v>
      </c>
      <c r="J2949" s="288" t="e">
        <f>VLOOKUP(D2949,[1]Лист3!$A:$AK,37,0)</f>
        <v>#N/A</v>
      </c>
      <c r="K2949" s="289" t="e">
        <f>INDEX('[1]2023-2025'!$G:$G,MATCH(D2949,'[1]2023-2025'!$A:$A,0))</f>
        <v>#N/A</v>
      </c>
      <c r="L2949" s="289"/>
      <c r="M2949" s="289"/>
      <c r="N2949" s="289"/>
      <c r="O2949" s="289" t="e">
        <v>#N/A</v>
      </c>
      <c r="P2949" s="289" t="e">
        <v>#N/A</v>
      </c>
      <c r="Q2949" s="186">
        <f t="shared" si="515"/>
        <v>4578835.9400000004</v>
      </c>
      <c r="R2949" s="186">
        <f t="shared" si="516"/>
        <v>4511168.41</v>
      </c>
      <c r="S2949" s="290">
        <v>0</v>
      </c>
      <c r="T2949" s="475">
        <v>0</v>
      </c>
      <c r="U2949" s="474">
        <v>0</v>
      </c>
      <c r="V2949" s="474">
        <v>0</v>
      </c>
      <c r="W2949" s="474">
        <v>0</v>
      </c>
      <c r="X2949" s="474">
        <v>0</v>
      </c>
      <c r="Y2949" s="474">
        <v>0</v>
      </c>
      <c r="Z2949" s="474">
        <v>0</v>
      </c>
      <c r="AA2949" s="474">
        <v>4511168.41</v>
      </c>
      <c r="AB2949" s="474">
        <v>0</v>
      </c>
      <c r="AC2949" s="474">
        <v>0</v>
      </c>
      <c r="AD2949" s="474">
        <v>0</v>
      </c>
      <c r="AE2949" s="474">
        <v>0</v>
      </c>
      <c r="AF2949" s="474">
        <v>0</v>
      </c>
      <c r="AG2949" s="476">
        <v>0</v>
      </c>
      <c r="AH2949" s="476">
        <v>0</v>
      </c>
      <c r="AI2949" s="476">
        <v>0</v>
      </c>
      <c r="AJ2949" s="476">
        <v>67667.53</v>
      </c>
      <c r="AK2949" s="175"/>
      <c r="AL2949" s="175">
        <v>13510371.449999999</v>
      </c>
      <c r="AM2949" s="175">
        <v>13510371.449999999</v>
      </c>
      <c r="AN2949" s="175">
        <v>0</v>
      </c>
    </row>
    <row r="2950" spans="1:40" s="105" customFormat="1" ht="20.3" customHeight="1" x14ac:dyDescent="0.35">
      <c r="A2950" s="256">
        <v>2025</v>
      </c>
      <c r="B2950" s="184">
        <f t="shared" si="514"/>
        <v>330</v>
      </c>
      <c r="C2950" s="248" t="s">
        <v>1267</v>
      </c>
      <c r="D2950" s="184">
        <v>35519</v>
      </c>
      <c r="E2950" s="287" t="e">
        <f>VLOOKUP(D2950,'[1]2023-2025'!$A:$G,7,0)</f>
        <v>#N/A</v>
      </c>
      <c r="F2950" s="287"/>
      <c r="G2950" s="287" t="s">
        <v>1899</v>
      </c>
      <c r="H2950" s="288" t="e">
        <f>INDEX('[1]2023-2025'!$AK:$AK,MATCH(D2950,'[1]2023-2025'!$A:$A,0))</f>
        <v>#N/A</v>
      </c>
      <c r="I2950" s="288" t="e">
        <v>#N/A</v>
      </c>
      <c r="J2950" s="288" t="e">
        <f>VLOOKUP(D2950,[1]Лист3!$A:$AK,37,0)</f>
        <v>#N/A</v>
      </c>
      <c r="K2950" s="289" t="e">
        <f>INDEX('[1]2023-2025'!$G:$G,MATCH(D2950,'[1]2023-2025'!$A:$A,0))</f>
        <v>#N/A</v>
      </c>
      <c r="L2950" s="289"/>
      <c r="M2950" s="289"/>
      <c r="N2950" s="289"/>
      <c r="O2950" s="289" t="e">
        <v>#N/A</v>
      </c>
      <c r="P2950" s="289" t="e">
        <v>#N/A</v>
      </c>
      <c r="Q2950" s="186">
        <f t="shared" si="515"/>
        <v>1214839</v>
      </c>
      <c r="R2950" s="186">
        <f t="shared" si="516"/>
        <v>1196939</v>
      </c>
      <c r="S2950" s="290">
        <v>0</v>
      </c>
      <c r="T2950" s="475">
        <v>1041383</v>
      </c>
      <c r="U2950" s="474">
        <v>0</v>
      </c>
      <c r="V2950" s="474">
        <v>155556</v>
      </c>
      <c r="W2950" s="474">
        <v>0</v>
      </c>
      <c r="X2950" s="474">
        <v>0</v>
      </c>
      <c r="Y2950" s="474">
        <v>0</v>
      </c>
      <c r="Z2950" s="474">
        <v>0</v>
      </c>
      <c r="AA2950" s="474">
        <v>0</v>
      </c>
      <c r="AB2950" s="474">
        <v>0</v>
      </c>
      <c r="AC2950" s="474">
        <v>0</v>
      </c>
      <c r="AD2950" s="474">
        <v>0</v>
      </c>
      <c r="AE2950" s="474">
        <v>0</v>
      </c>
      <c r="AF2950" s="474">
        <v>0</v>
      </c>
      <c r="AG2950" s="476">
        <v>0</v>
      </c>
      <c r="AH2950" s="476">
        <v>0</v>
      </c>
      <c r="AI2950" s="476">
        <v>0</v>
      </c>
      <c r="AJ2950" s="476">
        <v>17900</v>
      </c>
      <c r="AK2950" s="175"/>
      <c r="AL2950" s="175">
        <v>2238072.5099999998</v>
      </c>
      <c r="AM2950" s="175">
        <v>2238072.5099999998</v>
      </c>
      <c r="AN2950" s="175">
        <v>0</v>
      </c>
    </row>
    <row r="2951" spans="1:40" s="105" customFormat="1" ht="20.3" customHeight="1" x14ac:dyDescent="0.35">
      <c r="A2951" s="256">
        <v>2025</v>
      </c>
      <c r="B2951" s="184">
        <f t="shared" si="514"/>
        <v>331</v>
      </c>
      <c r="C2951" s="248" t="s">
        <v>30</v>
      </c>
      <c r="D2951" s="184">
        <v>33260</v>
      </c>
      <c r="E2951" s="287" t="e">
        <f>VLOOKUP(D2951,'[1]2023-2025'!$A:$G,7,0)</f>
        <v>#N/A</v>
      </c>
      <c r="F2951" s="287"/>
      <c r="G2951" s="287" t="s">
        <v>1899</v>
      </c>
      <c r="H2951" s="288" t="e">
        <f>INDEX('[1]2023-2025'!$AK:$AK,MATCH(D2951,'[1]2023-2025'!$A:$A,0))</f>
        <v>#N/A</v>
      </c>
      <c r="I2951" s="288" t="e">
        <v>#N/A</v>
      </c>
      <c r="J2951" s="288" t="e">
        <f>VLOOKUP(D2951,[1]Лист3!$A:$AK,37,0)</f>
        <v>#N/A</v>
      </c>
      <c r="K2951" s="289" t="e">
        <f>INDEX('[1]2023-2025'!$G:$G,MATCH(D2951,'[1]2023-2025'!$A:$A,0))</f>
        <v>#N/A</v>
      </c>
      <c r="L2951" s="289"/>
      <c r="M2951" s="289"/>
      <c r="N2951" s="289"/>
      <c r="O2951" s="289" t="e">
        <v>#N/A</v>
      </c>
      <c r="P2951" s="289" t="e">
        <v>#N/A</v>
      </c>
      <c r="Q2951" s="186">
        <f t="shared" si="515"/>
        <v>3465264.7</v>
      </c>
      <c r="R2951" s="186">
        <f t="shared" si="516"/>
        <v>3416555.49</v>
      </c>
      <c r="S2951" s="290">
        <v>0</v>
      </c>
      <c r="T2951" s="475">
        <v>0</v>
      </c>
      <c r="U2951" s="474">
        <v>0</v>
      </c>
      <c r="V2951" s="474">
        <v>692798.03</v>
      </c>
      <c r="W2951" s="474">
        <v>1285293.2</v>
      </c>
      <c r="X2951" s="474">
        <v>938978.66</v>
      </c>
      <c r="Y2951" s="474">
        <v>0</v>
      </c>
      <c r="Z2951" s="474">
        <v>0</v>
      </c>
      <c r="AA2951" s="474">
        <v>0</v>
      </c>
      <c r="AB2951" s="474">
        <v>0</v>
      </c>
      <c r="AC2951" s="474">
        <v>0</v>
      </c>
      <c r="AD2951" s="474">
        <v>0</v>
      </c>
      <c r="AE2951" s="474">
        <v>0</v>
      </c>
      <c r="AF2951" s="474">
        <v>0</v>
      </c>
      <c r="AG2951" s="476">
        <v>499485.6</v>
      </c>
      <c r="AH2951" s="476">
        <v>0</v>
      </c>
      <c r="AI2951" s="476">
        <v>0</v>
      </c>
      <c r="AJ2951" s="476">
        <v>48709.21</v>
      </c>
      <c r="AK2951" s="175"/>
      <c r="AL2951" s="175">
        <v>27395765.780000005</v>
      </c>
      <c r="AM2951" s="175">
        <v>34776197.090000004</v>
      </c>
      <c r="AN2951" s="175">
        <v>7380431.3099999996</v>
      </c>
    </row>
    <row r="2952" spans="1:40" s="105" customFormat="1" ht="20.3" customHeight="1" x14ac:dyDescent="0.35">
      <c r="A2952" s="256">
        <v>2025</v>
      </c>
      <c r="B2952" s="184">
        <f t="shared" si="514"/>
        <v>332</v>
      </c>
      <c r="C2952" s="248" t="s">
        <v>1268</v>
      </c>
      <c r="D2952" s="184">
        <v>33324</v>
      </c>
      <c r="E2952" s="287" t="e">
        <f>VLOOKUP(D2952,'[1]2023-2025'!$A:$G,7,0)</f>
        <v>#N/A</v>
      </c>
      <c r="F2952" s="287"/>
      <c r="G2952" s="287" t="s">
        <v>1899</v>
      </c>
      <c r="H2952" s="288" t="e">
        <f>INDEX('[1]2023-2025'!$AK:$AK,MATCH(D2952,'[1]2023-2025'!$A:$A,0))</f>
        <v>#N/A</v>
      </c>
      <c r="I2952" s="288" t="e">
        <v>#N/A</v>
      </c>
      <c r="J2952" s="288" t="e">
        <f>VLOOKUP(D2952,[1]Лист3!$A:$AK,37,0)</f>
        <v>#N/A</v>
      </c>
      <c r="K2952" s="289" t="e">
        <f>INDEX('[1]2023-2025'!$G:$G,MATCH(D2952,'[1]2023-2025'!$A:$A,0))</f>
        <v>#N/A</v>
      </c>
      <c r="L2952" s="289"/>
      <c r="M2952" s="289"/>
      <c r="N2952" s="289"/>
      <c r="O2952" s="289" t="e">
        <v>#N/A</v>
      </c>
      <c r="P2952" s="289" t="e">
        <v>#N/A</v>
      </c>
      <c r="Q2952" s="186">
        <f t="shared" si="515"/>
        <v>1984883.29</v>
      </c>
      <c r="R2952" s="186">
        <f t="shared" si="516"/>
        <v>1955550.04</v>
      </c>
      <c r="S2952" s="290">
        <v>0</v>
      </c>
      <c r="T2952" s="475">
        <v>0</v>
      </c>
      <c r="U2952" s="474">
        <v>0</v>
      </c>
      <c r="V2952" s="474">
        <v>0</v>
      </c>
      <c r="W2952" s="474">
        <v>0</v>
      </c>
      <c r="X2952" s="474">
        <v>0</v>
      </c>
      <c r="Y2952" s="474">
        <v>0</v>
      </c>
      <c r="Z2952" s="474">
        <v>0</v>
      </c>
      <c r="AA2952" s="474">
        <v>1375560.95</v>
      </c>
      <c r="AB2952" s="474">
        <v>0</v>
      </c>
      <c r="AC2952" s="474">
        <v>579989.09</v>
      </c>
      <c r="AD2952" s="474">
        <v>0</v>
      </c>
      <c r="AE2952" s="474">
        <v>0</v>
      </c>
      <c r="AF2952" s="474">
        <v>0</v>
      </c>
      <c r="AG2952" s="476">
        <v>0</v>
      </c>
      <c r="AH2952" s="476">
        <v>0</v>
      </c>
      <c r="AI2952" s="476">
        <v>0</v>
      </c>
      <c r="AJ2952" s="476">
        <v>29333.25</v>
      </c>
      <c r="AK2952" s="175"/>
      <c r="AL2952" s="175">
        <v>2134897.6</v>
      </c>
      <c r="AM2952" s="175">
        <v>2134897.6</v>
      </c>
      <c r="AN2952" s="175">
        <v>0</v>
      </c>
    </row>
    <row r="2953" spans="1:40" s="105" customFormat="1" ht="20.3" customHeight="1" x14ac:dyDescent="0.35">
      <c r="A2953" s="256">
        <v>2025</v>
      </c>
      <c r="B2953" s="184">
        <f t="shared" si="514"/>
        <v>333</v>
      </c>
      <c r="C2953" s="248" t="s">
        <v>1274</v>
      </c>
      <c r="D2953" s="184">
        <v>35692</v>
      </c>
      <c r="E2953" s="287" t="e">
        <f>VLOOKUP(D2953,'[1]2023-2025'!$A:$G,7,0)</f>
        <v>#N/A</v>
      </c>
      <c r="F2953" s="287"/>
      <c r="G2953" s="287" t="s">
        <v>1899</v>
      </c>
      <c r="H2953" s="288" t="e">
        <f>INDEX('[1]2023-2025'!$AK:$AK,MATCH(D2953,'[1]2023-2025'!$A:$A,0))</f>
        <v>#N/A</v>
      </c>
      <c r="I2953" s="288" t="e">
        <v>#N/A</v>
      </c>
      <c r="J2953" s="288" t="e">
        <f>VLOOKUP(D2953,[1]Лист3!$A:$AK,37,0)</f>
        <v>#N/A</v>
      </c>
      <c r="K2953" s="289" t="e">
        <f>INDEX('[1]2023-2025'!$G:$G,MATCH(D2953,'[1]2023-2025'!$A:$A,0))</f>
        <v>#N/A</v>
      </c>
      <c r="L2953" s="289"/>
      <c r="M2953" s="289"/>
      <c r="N2953" s="289"/>
      <c r="O2953" s="289" t="e">
        <v>#N/A</v>
      </c>
      <c r="P2953" s="289" t="e">
        <v>#N/A</v>
      </c>
      <c r="Q2953" s="186">
        <f t="shared" si="515"/>
        <v>65140.65</v>
      </c>
      <c r="R2953" s="186">
        <f t="shared" si="516"/>
        <v>65140.65</v>
      </c>
      <c r="S2953" s="290">
        <v>0</v>
      </c>
      <c r="T2953" s="475">
        <v>0</v>
      </c>
      <c r="U2953" s="474">
        <v>0</v>
      </c>
      <c r="V2953" s="474">
        <v>0</v>
      </c>
      <c r="W2953" s="474">
        <v>0</v>
      </c>
      <c r="X2953" s="474">
        <v>0</v>
      </c>
      <c r="Y2953" s="474">
        <v>0</v>
      </c>
      <c r="Z2953" s="474">
        <v>0</v>
      </c>
      <c r="AA2953" s="474">
        <v>0</v>
      </c>
      <c r="AB2953" s="474">
        <v>0</v>
      </c>
      <c r="AC2953" s="474">
        <v>0</v>
      </c>
      <c r="AD2953" s="474">
        <v>0</v>
      </c>
      <c r="AE2953" s="474">
        <v>0</v>
      </c>
      <c r="AF2953" s="474">
        <v>0</v>
      </c>
      <c r="AG2953" s="476">
        <v>0</v>
      </c>
      <c r="AH2953" s="474">
        <v>65140.65</v>
      </c>
      <c r="AI2953" s="476">
        <v>0</v>
      </c>
      <c r="AJ2953" s="476">
        <v>0</v>
      </c>
      <c r="AK2953" s="175"/>
      <c r="AL2953" s="175">
        <v>5658386.4000000004</v>
      </c>
      <c r="AM2953" s="175">
        <v>5658386.4000000004</v>
      </c>
      <c r="AN2953" s="175">
        <v>0</v>
      </c>
    </row>
    <row r="2954" spans="1:40" s="105" customFormat="1" ht="20.3" customHeight="1" x14ac:dyDescent="0.35">
      <c r="A2954" s="256">
        <v>2025</v>
      </c>
      <c r="B2954" s="184">
        <f t="shared" si="514"/>
        <v>334</v>
      </c>
      <c r="C2954" s="248" t="s">
        <v>1275</v>
      </c>
      <c r="D2954" s="184">
        <v>35713</v>
      </c>
      <c r="E2954" s="287" t="e">
        <f>VLOOKUP(D2954,'[1]2023-2025'!$A:$G,7,0)</f>
        <v>#N/A</v>
      </c>
      <c r="F2954" s="287"/>
      <c r="G2954" s="287" t="s">
        <v>1899</v>
      </c>
      <c r="H2954" s="288" t="e">
        <f>INDEX('[1]2023-2025'!$AK:$AK,MATCH(D2954,'[1]2023-2025'!$A:$A,0))</f>
        <v>#N/A</v>
      </c>
      <c r="I2954" s="288" t="e">
        <v>#N/A</v>
      </c>
      <c r="J2954" s="288" t="e">
        <f>VLOOKUP(D2954,[1]Лист3!$A:$AK,37,0)</f>
        <v>#N/A</v>
      </c>
      <c r="K2954" s="289" t="e">
        <f>INDEX('[1]2023-2025'!$G:$G,MATCH(D2954,'[1]2023-2025'!$A:$A,0))</f>
        <v>#N/A</v>
      </c>
      <c r="L2954" s="289"/>
      <c r="M2954" s="289"/>
      <c r="N2954" s="289"/>
      <c r="O2954" s="289" t="e">
        <v>#N/A</v>
      </c>
      <c r="P2954" s="289" t="e">
        <v>#N/A</v>
      </c>
      <c r="Q2954" s="186">
        <f t="shared" si="515"/>
        <v>2290369.56</v>
      </c>
      <c r="R2954" s="186">
        <f t="shared" si="516"/>
        <v>2290369.56</v>
      </c>
      <c r="S2954" s="290">
        <v>0</v>
      </c>
      <c r="T2954" s="475">
        <v>0</v>
      </c>
      <c r="U2954" s="474">
        <v>0</v>
      </c>
      <c r="V2954" s="474">
        <v>0</v>
      </c>
      <c r="W2954" s="474">
        <v>0</v>
      </c>
      <c r="X2954" s="474">
        <v>0</v>
      </c>
      <c r="Y2954" s="474">
        <v>0</v>
      </c>
      <c r="Z2954" s="474">
        <v>0</v>
      </c>
      <c r="AA2954" s="474">
        <v>0</v>
      </c>
      <c r="AB2954" s="474">
        <v>0</v>
      </c>
      <c r="AC2954" s="474">
        <v>2290369.56</v>
      </c>
      <c r="AD2954" s="474">
        <v>0</v>
      </c>
      <c r="AE2954" s="474">
        <v>0</v>
      </c>
      <c r="AF2954" s="474">
        <v>0</v>
      </c>
      <c r="AG2954" s="476">
        <v>0</v>
      </c>
      <c r="AH2954" s="476">
        <v>0</v>
      </c>
      <c r="AI2954" s="476">
        <v>0</v>
      </c>
      <c r="AJ2954" s="476">
        <v>0</v>
      </c>
      <c r="AK2954" s="175"/>
      <c r="AL2954" s="175">
        <v>2472838.87</v>
      </c>
      <c r="AM2954" s="175">
        <v>2472838.87</v>
      </c>
      <c r="AN2954" s="175">
        <v>0</v>
      </c>
    </row>
    <row r="2955" spans="1:40" s="105" customFormat="1" ht="20.3" customHeight="1" x14ac:dyDescent="0.35">
      <c r="A2955" s="256">
        <v>2025</v>
      </c>
      <c r="B2955" s="184">
        <f t="shared" si="514"/>
        <v>335</v>
      </c>
      <c r="C2955" s="248" t="s">
        <v>1276</v>
      </c>
      <c r="D2955" s="184">
        <v>35833</v>
      </c>
      <c r="E2955" s="287" t="e">
        <f>VLOOKUP(D2955,'[1]2023-2025'!$A:$G,7,0)</f>
        <v>#N/A</v>
      </c>
      <c r="F2955" s="287"/>
      <c r="G2955" s="287" t="s">
        <v>1899</v>
      </c>
      <c r="H2955" s="288" t="e">
        <f>INDEX('[1]2023-2025'!$AK:$AK,MATCH(D2955,'[1]2023-2025'!$A:$A,0))</f>
        <v>#N/A</v>
      </c>
      <c r="I2955" s="288" t="e">
        <v>#N/A</v>
      </c>
      <c r="J2955" s="288" t="e">
        <f>VLOOKUP(D2955,[1]Лист3!$A:$AK,37,0)</f>
        <v>#N/A</v>
      </c>
      <c r="K2955" s="289" t="e">
        <f>INDEX('[1]2023-2025'!$G:$G,MATCH(D2955,'[1]2023-2025'!$A:$A,0))</f>
        <v>#N/A</v>
      </c>
      <c r="L2955" s="289"/>
      <c r="M2955" s="289"/>
      <c r="N2955" s="289"/>
      <c r="O2955" s="289" t="e">
        <v>#N/A</v>
      </c>
      <c r="P2955" s="289" t="e">
        <v>#N/A</v>
      </c>
      <c r="Q2955" s="186">
        <f t="shared" si="515"/>
        <v>1474961.83</v>
      </c>
      <c r="R2955" s="186">
        <f t="shared" si="516"/>
        <v>1453164.36</v>
      </c>
      <c r="S2955" s="290">
        <v>0</v>
      </c>
      <c r="T2955" s="475">
        <v>737948.93</v>
      </c>
      <c r="U2955" s="474">
        <v>0</v>
      </c>
      <c r="V2955" s="474">
        <v>182409.29</v>
      </c>
      <c r="W2955" s="474">
        <v>0</v>
      </c>
      <c r="X2955" s="474">
        <v>532806.14</v>
      </c>
      <c r="Y2955" s="474">
        <v>0</v>
      </c>
      <c r="Z2955" s="474">
        <v>0</v>
      </c>
      <c r="AA2955" s="474">
        <v>0</v>
      </c>
      <c r="AB2955" s="474">
        <v>0</v>
      </c>
      <c r="AC2955" s="474">
        <v>0</v>
      </c>
      <c r="AD2955" s="474">
        <v>0</v>
      </c>
      <c r="AE2955" s="474">
        <v>0</v>
      </c>
      <c r="AF2955" s="474">
        <v>0</v>
      </c>
      <c r="AG2955" s="476">
        <v>0</v>
      </c>
      <c r="AH2955" s="476">
        <v>0</v>
      </c>
      <c r="AI2955" s="476">
        <v>0</v>
      </c>
      <c r="AJ2955" s="476">
        <v>21797.47</v>
      </c>
      <c r="AK2955" s="175"/>
      <c r="AL2955" s="175">
        <v>3271028.95</v>
      </c>
      <c r="AM2955" s="175">
        <v>3271028.95</v>
      </c>
      <c r="AN2955" s="175">
        <v>0</v>
      </c>
    </row>
    <row r="2956" spans="1:40" s="105" customFormat="1" ht="20.3" customHeight="1" x14ac:dyDescent="0.35">
      <c r="A2956" s="256">
        <v>2025</v>
      </c>
      <c r="B2956" s="184">
        <f t="shared" si="514"/>
        <v>336</v>
      </c>
      <c r="C2956" s="248" t="s">
        <v>1277</v>
      </c>
      <c r="D2956" s="184">
        <v>35834</v>
      </c>
      <c r="E2956" s="287" t="e">
        <f>VLOOKUP(D2956,'[1]2023-2025'!$A:$G,7,0)</f>
        <v>#N/A</v>
      </c>
      <c r="F2956" s="287"/>
      <c r="G2956" s="287" t="s">
        <v>1899</v>
      </c>
      <c r="H2956" s="288" t="e">
        <f>INDEX('[1]2023-2025'!$AK:$AK,MATCH(D2956,'[1]2023-2025'!$A:$A,0))</f>
        <v>#N/A</v>
      </c>
      <c r="I2956" s="288" t="e">
        <v>#N/A</v>
      </c>
      <c r="J2956" s="288" t="e">
        <f>VLOOKUP(D2956,[1]Лист3!$A:$AK,37,0)</f>
        <v>#N/A</v>
      </c>
      <c r="K2956" s="289" t="e">
        <f>INDEX('[1]2023-2025'!$G:$G,MATCH(D2956,'[1]2023-2025'!$A:$A,0))</f>
        <v>#N/A</v>
      </c>
      <c r="L2956" s="289"/>
      <c r="M2956" s="289"/>
      <c r="N2956" s="289"/>
      <c r="O2956" s="289" t="e">
        <v>#N/A</v>
      </c>
      <c r="P2956" s="289" t="e">
        <v>#N/A</v>
      </c>
      <c r="Q2956" s="186">
        <f t="shared" si="515"/>
        <v>2386178.9300000002</v>
      </c>
      <c r="R2956" s="186">
        <f t="shared" si="516"/>
        <v>2364381.46</v>
      </c>
      <c r="S2956" s="290">
        <v>0</v>
      </c>
      <c r="T2956" s="475">
        <v>2364381.46</v>
      </c>
      <c r="U2956" s="474">
        <v>0</v>
      </c>
      <c r="V2956" s="474">
        <v>0</v>
      </c>
      <c r="W2956" s="474">
        <v>0</v>
      </c>
      <c r="X2956" s="474">
        <v>0</v>
      </c>
      <c r="Y2956" s="474">
        <v>0</v>
      </c>
      <c r="Z2956" s="474">
        <v>0</v>
      </c>
      <c r="AA2956" s="474">
        <v>0</v>
      </c>
      <c r="AB2956" s="474">
        <v>0</v>
      </c>
      <c r="AC2956" s="474">
        <v>0</v>
      </c>
      <c r="AD2956" s="474">
        <v>0</v>
      </c>
      <c r="AE2956" s="474">
        <v>0</v>
      </c>
      <c r="AF2956" s="474">
        <v>0</v>
      </c>
      <c r="AG2956" s="476">
        <v>0</v>
      </c>
      <c r="AH2956" s="476">
        <v>0</v>
      </c>
      <c r="AI2956" s="476">
        <v>0</v>
      </c>
      <c r="AJ2956" s="476">
        <v>21797.47</v>
      </c>
      <c r="AK2956" s="175"/>
      <c r="AL2956" s="175">
        <v>3513015.16</v>
      </c>
      <c r="AM2956" s="175">
        <v>3513015.16</v>
      </c>
      <c r="AN2956" s="175">
        <v>0</v>
      </c>
    </row>
    <row r="2957" spans="1:40" s="105" customFormat="1" ht="20.3" customHeight="1" x14ac:dyDescent="0.35">
      <c r="A2957" s="256">
        <v>2025</v>
      </c>
      <c r="B2957" s="184">
        <f t="shared" si="514"/>
        <v>337</v>
      </c>
      <c r="C2957" s="248" t="s">
        <v>1278</v>
      </c>
      <c r="D2957" s="184">
        <v>35835</v>
      </c>
      <c r="E2957" s="287" t="e">
        <f>VLOOKUP(D2957,'[1]2023-2025'!$A:$G,7,0)</f>
        <v>#N/A</v>
      </c>
      <c r="F2957" s="287"/>
      <c r="G2957" s="287" t="s">
        <v>1899</v>
      </c>
      <c r="H2957" s="288" t="e">
        <f>INDEX('[1]2023-2025'!$AK:$AK,MATCH(D2957,'[1]2023-2025'!$A:$A,0))</f>
        <v>#N/A</v>
      </c>
      <c r="I2957" s="288" t="e">
        <v>#N/A</v>
      </c>
      <c r="J2957" s="288" t="e">
        <f>VLOOKUP(D2957,[1]Лист3!$A:$AK,37,0)</f>
        <v>#N/A</v>
      </c>
      <c r="K2957" s="289" t="e">
        <f>INDEX('[1]2023-2025'!$G:$G,MATCH(D2957,'[1]2023-2025'!$A:$A,0))</f>
        <v>#N/A</v>
      </c>
      <c r="L2957" s="289"/>
      <c r="M2957" s="289"/>
      <c r="N2957" s="289"/>
      <c r="O2957" s="289" t="e">
        <v>#N/A</v>
      </c>
      <c r="P2957" s="289" t="e">
        <v>#N/A</v>
      </c>
      <c r="Q2957" s="186">
        <f t="shared" si="515"/>
        <v>2319319.77</v>
      </c>
      <c r="R2957" s="186">
        <f t="shared" si="516"/>
        <v>2297521.1800000002</v>
      </c>
      <c r="S2957" s="290">
        <v>0</v>
      </c>
      <c r="T2957" s="475">
        <v>2297521.1800000002</v>
      </c>
      <c r="U2957" s="474">
        <v>0</v>
      </c>
      <c r="V2957" s="474">
        <v>0</v>
      </c>
      <c r="W2957" s="474">
        <v>0</v>
      </c>
      <c r="X2957" s="474">
        <v>0</v>
      </c>
      <c r="Y2957" s="474">
        <v>0</v>
      </c>
      <c r="Z2957" s="474">
        <v>0</v>
      </c>
      <c r="AA2957" s="474">
        <v>0</v>
      </c>
      <c r="AB2957" s="474">
        <v>0</v>
      </c>
      <c r="AC2957" s="474">
        <v>0</v>
      </c>
      <c r="AD2957" s="474">
        <v>0</v>
      </c>
      <c r="AE2957" s="474">
        <v>0</v>
      </c>
      <c r="AF2957" s="474">
        <v>0</v>
      </c>
      <c r="AG2957" s="476">
        <v>0</v>
      </c>
      <c r="AH2957" s="476">
        <v>0</v>
      </c>
      <c r="AI2957" s="476">
        <v>0</v>
      </c>
      <c r="AJ2957" s="476">
        <v>21798.59</v>
      </c>
      <c r="AK2957" s="175"/>
      <c r="AL2957" s="175">
        <v>3284271.88</v>
      </c>
      <c r="AM2957" s="175">
        <v>3284271.88</v>
      </c>
      <c r="AN2957" s="175">
        <v>0</v>
      </c>
    </row>
    <row r="2958" spans="1:40" s="105" customFormat="1" ht="20.3" customHeight="1" x14ac:dyDescent="0.35">
      <c r="A2958" s="256">
        <v>2025</v>
      </c>
      <c r="B2958" s="184">
        <f t="shared" si="514"/>
        <v>338</v>
      </c>
      <c r="C2958" s="248" t="s">
        <v>1279</v>
      </c>
      <c r="D2958" s="184">
        <v>35839</v>
      </c>
      <c r="E2958" s="287" t="e">
        <f>VLOOKUP(D2958,'[1]2023-2025'!$A:$G,7,0)</f>
        <v>#N/A</v>
      </c>
      <c r="F2958" s="287"/>
      <c r="G2958" s="287" t="s">
        <v>1899</v>
      </c>
      <c r="H2958" s="288" t="e">
        <f>INDEX('[1]2023-2025'!$AK:$AK,MATCH(D2958,'[1]2023-2025'!$A:$A,0))</f>
        <v>#N/A</v>
      </c>
      <c r="I2958" s="288" t="e">
        <v>#N/A</v>
      </c>
      <c r="J2958" s="288" t="e">
        <f>VLOOKUP(D2958,[1]Лист3!$A:$AK,37,0)</f>
        <v>#N/A</v>
      </c>
      <c r="K2958" s="289" t="e">
        <f>INDEX('[1]2023-2025'!$G:$G,MATCH(D2958,'[1]2023-2025'!$A:$A,0))</f>
        <v>#N/A</v>
      </c>
      <c r="L2958" s="289"/>
      <c r="M2958" s="289"/>
      <c r="N2958" s="289"/>
      <c r="O2958" s="289" t="e">
        <v>#N/A</v>
      </c>
      <c r="P2958" s="289" t="e">
        <v>#N/A</v>
      </c>
      <c r="Q2958" s="186">
        <f t="shared" si="515"/>
        <v>1240652.04</v>
      </c>
      <c r="R2958" s="186">
        <f t="shared" si="516"/>
        <v>1224812.3600000001</v>
      </c>
      <c r="S2958" s="290">
        <v>0</v>
      </c>
      <c r="T2958" s="475">
        <v>0</v>
      </c>
      <c r="U2958" s="474">
        <v>0</v>
      </c>
      <c r="V2958" s="474">
        <v>0</v>
      </c>
      <c r="W2958" s="474">
        <v>0</v>
      </c>
      <c r="X2958" s="474">
        <v>0</v>
      </c>
      <c r="Y2958" s="474">
        <v>0</v>
      </c>
      <c r="Z2958" s="474">
        <v>0</v>
      </c>
      <c r="AA2958" s="474">
        <v>1224812.3600000001</v>
      </c>
      <c r="AB2958" s="474">
        <v>0</v>
      </c>
      <c r="AC2958" s="474">
        <v>0</v>
      </c>
      <c r="AD2958" s="474">
        <v>0</v>
      </c>
      <c r="AE2958" s="474">
        <v>0</v>
      </c>
      <c r="AF2958" s="474">
        <v>0</v>
      </c>
      <c r="AG2958" s="476">
        <v>0</v>
      </c>
      <c r="AH2958" s="476">
        <v>0</v>
      </c>
      <c r="AI2958" s="476">
        <v>0</v>
      </c>
      <c r="AJ2958" s="476">
        <v>15839.68</v>
      </c>
      <c r="AK2958" s="175"/>
      <c r="AL2958" s="175">
        <v>3374424.09</v>
      </c>
      <c r="AM2958" s="175">
        <v>3374424.09</v>
      </c>
      <c r="AN2958" s="175">
        <v>0</v>
      </c>
    </row>
    <row r="2959" spans="1:40" s="105" customFormat="1" ht="23.25" customHeight="1" x14ac:dyDescent="0.35">
      <c r="A2959" s="256">
        <v>2025</v>
      </c>
      <c r="B2959" s="184">
        <f t="shared" si="514"/>
        <v>339</v>
      </c>
      <c r="C2959" s="248" t="s">
        <v>1280</v>
      </c>
      <c r="D2959" s="184">
        <v>35840</v>
      </c>
      <c r="E2959" s="287" t="e">
        <f>VLOOKUP(D2959,'[1]2023-2025'!$A:$G,7,0)</f>
        <v>#N/A</v>
      </c>
      <c r="F2959" s="287"/>
      <c r="G2959" s="287" t="s">
        <v>1899</v>
      </c>
      <c r="H2959" s="288" t="e">
        <f>INDEX('[1]2023-2025'!$AK:$AK,MATCH(D2959,'[1]2023-2025'!$A:$A,0))</f>
        <v>#N/A</v>
      </c>
      <c r="I2959" s="288" t="e">
        <v>#N/A</v>
      </c>
      <c r="J2959" s="288" t="e">
        <f>VLOOKUP(D2959,[1]Лист3!$A:$AK,37,0)</f>
        <v>#N/A</v>
      </c>
      <c r="K2959" s="289" t="e">
        <f>INDEX('[1]2023-2025'!$G:$G,MATCH(D2959,'[1]2023-2025'!$A:$A,0))</f>
        <v>#N/A</v>
      </c>
      <c r="L2959" s="289"/>
      <c r="M2959" s="289"/>
      <c r="N2959" s="289"/>
      <c r="O2959" s="289" t="e">
        <v>#N/A</v>
      </c>
      <c r="P2959" s="289" t="e">
        <v>#N/A</v>
      </c>
      <c r="Q2959" s="186">
        <f t="shared" si="515"/>
        <v>1192733.3699999999</v>
      </c>
      <c r="R2959" s="186">
        <f t="shared" si="516"/>
        <v>1176893.69</v>
      </c>
      <c r="S2959" s="290">
        <v>0</v>
      </c>
      <c r="T2959" s="475">
        <v>0</v>
      </c>
      <c r="U2959" s="474">
        <v>0</v>
      </c>
      <c r="V2959" s="474">
        <v>0</v>
      </c>
      <c r="W2959" s="474">
        <v>0</v>
      </c>
      <c r="X2959" s="474">
        <v>0</v>
      </c>
      <c r="Y2959" s="474">
        <v>0</v>
      </c>
      <c r="Z2959" s="474">
        <v>0</v>
      </c>
      <c r="AA2959" s="474">
        <v>1176893.69</v>
      </c>
      <c r="AB2959" s="474">
        <v>0</v>
      </c>
      <c r="AC2959" s="474">
        <v>0</v>
      </c>
      <c r="AD2959" s="474">
        <v>0</v>
      </c>
      <c r="AE2959" s="474">
        <v>0</v>
      </c>
      <c r="AF2959" s="474">
        <v>0</v>
      </c>
      <c r="AG2959" s="474">
        <v>0</v>
      </c>
      <c r="AH2959" s="474">
        <v>0</v>
      </c>
      <c r="AI2959" s="474">
        <v>0</v>
      </c>
      <c r="AJ2959" s="474">
        <v>15839.68</v>
      </c>
      <c r="AK2959" s="175"/>
      <c r="AL2959" s="175">
        <v>3403871.47</v>
      </c>
      <c r="AM2959" s="175">
        <v>3403871.47</v>
      </c>
      <c r="AN2959" s="175">
        <v>0</v>
      </c>
    </row>
    <row r="2960" spans="1:40" s="105" customFormat="1" ht="20.3" customHeight="1" x14ac:dyDescent="0.35">
      <c r="A2960" s="256">
        <v>2025</v>
      </c>
      <c r="B2960" s="184">
        <f t="shared" si="514"/>
        <v>340</v>
      </c>
      <c r="C2960" s="248" t="s">
        <v>1283</v>
      </c>
      <c r="D2960" s="184">
        <v>35861</v>
      </c>
      <c r="E2960" s="287" t="e">
        <f>VLOOKUP(D2960,'[1]2023-2025'!$A:$G,7,0)</f>
        <v>#N/A</v>
      </c>
      <c r="F2960" s="287"/>
      <c r="G2960" s="287" t="s">
        <v>1899</v>
      </c>
      <c r="H2960" s="288" t="e">
        <f>INDEX('[1]2023-2025'!$AK:$AK,MATCH(D2960,'[1]2023-2025'!$A:$A,0))</f>
        <v>#N/A</v>
      </c>
      <c r="I2960" s="288" t="e">
        <v>#N/A</v>
      </c>
      <c r="J2960" s="288" t="e">
        <f>VLOOKUP(D2960,[1]Лист3!$A:$AK,37,0)</f>
        <v>#N/A</v>
      </c>
      <c r="K2960" s="289" t="e">
        <f>INDEX('[1]2023-2025'!$G:$G,MATCH(D2960,'[1]2023-2025'!$A:$A,0))</f>
        <v>#N/A</v>
      </c>
      <c r="L2960" s="289"/>
      <c r="M2960" s="289"/>
      <c r="N2960" s="289"/>
      <c r="O2960" s="289" t="e">
        <v>#N/A</v>
      </c>
      <c r="P2960" s="289" t="e">
        <v>#N/A</v>
      </c>
      <c r="Q2960" s="186">
        <f t="shared" si="515"/>
        <v>7868357.2599999998</v>
      </c>
      <c r="R2960" s="186">
        <f t="shared" si="516"/>
        <v>7742973.7400000002</v>
      </c>
      <c r="S2960" s="290">
        <v>0</v>
      </c>
      <c r="T2960" s="475">
        <v>0</v>
      </c>
      <c r="U2960" s="474">
        <v>0</v>
      </c>
      <c r="V2960" s="474">
        <v>0</v>
      </c>
      <c r="W2960" s="474">
        <v>0</v>
      </c>
      <c r="X2960" s="474">
        <v>0</v>
      </c>
      <c r="Y2960" s="474">
        <v>0</v>
      </c>
      <c r="Z2960" s="474">
        <v>0</v>
      </c>
      <c r="AA2960" s="474">
        <v>7742973.7400000002</v>
      </c>
      <c r="AB2960" s="474">
        <v>0</v>
      </c>
      <c r="AC2960" s="474">
        <v>0</v>
      </c>
      <c r="AD2960" s="474">
        <v>0</v>
      </c>
      <c r="AE2960" s="474">
        <v>0</v>
      </c>
      <c r="AF2960" s="474">
        <v>0</v>
      </c>
      <c r="AG2960" s="476">
        <v>0</v>
      </c>
      <c r="AH2960" s="476">
        <v>0</v>
      </c>
      <c r="AI2960" s="476">
        <v>0</v>
      </c>
      <c r="AJ2960" s="476">
        <v>125383.52</v>
      </c>
      <c r="AK2960" s="175"/>
      <c r="AL2960" s="175">
        <v>22152065.210000001</v>
      </c>
      <c r="AM2960" s="175">
        <v>22152065.210000001</v>
      </c>
      <c r="AN2960" s="175">
        <v>0</v>
      </c>
    </row>
    <row r="2961" spans="1:40" s="105" customFormat="1" ht="20.3" customHeight="1" x14ac:dyDescent="0.35">
      <c r="A2961" s="256">
        <v>2025</v>
      </c>
      <c r="B2961" s="184">
        <f t="shared" si="514"/>
        <v>341</v>
      </c>
      <c r="C2961" s="248" t="s">
        <v>1285</v>
      </c>
      <c r="D2961" s="184">
        <v>35919</v>
      </c>
      <c r="E2961" s="287" t="e">
        <f>VLOOKUP(D2961,'[1]2023-2025'!$A:$G,7,0)</f>
        <v>#N/A</v>
      </c>
      <c r="F2961" s="287"/>
      <c r="G2961" s="287" t="s">
        <v>1899</v>
      </c>
      <c r="H2961" s="288" t="e">
        <f>INDEX('[1]2023-2025'!$AK:$AK,MATCH(D2961,'[1]2023-2025'!$A:$A,0))</f>
        <v>#N/A</v>
      </c>
      <c r="I2961" s="288" t="e">
        <v>#N/A</v>
      </c>
      <c r="J2961" s="288" t="e">
        <f>VLOOKUP(D2961,[1]Лист3!$A:$AK,37,0)</f>
        <v>#N/A</v>
      </c>
      <c r="K2961" s="289" t="e">
        <f>INDEX('[1]2023-2025'!$G:$G,MATCH(D2961,'[1]2023-2025'!$A:$A,0))</f>
        <v>#N/A</v>
      </c>
      <c r="L2961" s="289"/>
      <c r="M2961" s="289"/>
      <c r="N2961" s="289"/>
      <c r="O2961" s="289" t="e">
        <v>#N/A</v>
      </c>
      <c r="P2961" s="289" t="e">
        <v>#N/A</v>
      </c>
      <c r="Q2961" s="186">
        <f t="shared" si="515"/>
        <v>20884952.48</v>
      </c>
      <c r="R2961" s="186">
        <f t="shared" si="516"/>
        <v>20705533.039999999</v>
      </c>
      <c r="S2961" s="290">
        <v>8500000</v>
      </c>
      <c r="T2961" s="475">
        <v>0</v>
      </c>
      <c r="U2961" s="474">
        <v>0</v>
      </c>
      <c r="V2961" s="474">
        <v>0</v>
      </c>
      <c r="W2961" s="474">
        <v>0</v>
      </c>
      <c r="X2961" s="474">
        <v>0</v>
      </c>
      <c r="Y2961" s="474">
        <v>0</v>
      </c>
      <c r="Z2961" s="474">
        <v>0</v>
      </c>
      <c r="AA2961" s="474">
        <v>0</v>
      </c>
      <c r="AB2961" s="474">
        <v>0</v>
      </c>
      <c r="AC2961" s="474">
        <v>11961295.84</v>
      </c>
      <c r="AD2961" s="474">
        <v>0</v>
      </c>
      <c r="AE2961" s="474">
        <v>0</v>
      </c>
      <c r="AF2961" s="474">
        <v>0</v>
      </c>
      <c r="AG2961" s="476">
        <v>244237.2</v>
      </c>
      <c r="AH2961" s="476">
        <v>0</v>
      </c>
      <c r="AI2961" s="476">
        <v>0</v>
      </c>
      <c r="AJ2961" s="476">
        <v>179419.44</v>
      </c>
      <c r="AK2961" s="175"/>
      <c r="AL2961" s="175">
        <v>53238008.590000004</v>
      </c>
      <c r="AM2961" s="175">
        <v>53238008.590000004</v>
      </c>
      <c r="AN2961" s="175">
        <v>0</v>
      </c>
    </row>
    <row r="2962" spans="1:40" s="105" customFormat="1" ht="20.3" customHeight="1" x14ac:dyDescent="0.35">
      <c r="A2962" s="256">
        <v>2025</v>
      </c>
      <c r="B2962" s="472">
        <f>B2961+1</f>
        <v>342</v>
      </c>
      <c r="C2962" s="473" t="s">
        <v>1658</v>
      </c>
      <c r="D2962" s="472">
        <v>35916</v>
      </c>
      <c r="E2962" s="287" t="e">
        <f>VLOOKUP(D2962,'[1]2023-2025'!$A:$G,7,0)</f>
        <v>#N/A</v>
      </c>
      <c r="F2962" s="287"/>
      <c r="G2962" s="287" t="s">
        <v>1900</v>
      </c>
      <c r="H2962" s="288" t="e">
        <f>INDEX('[1]2023-2025'!$AK:$AK,MATCH(D2962,'[1]2023-2025'!$A:$A,0))</f>
        <v>#N/A</v>
      </c>
      <c r="I2962" s="288" t="e">
        <v>#N/A</v>
      </c>
      <c r="J2962" s="288" t="e">
        <f>VLOOKUP(D2962,[1]Лист3!$A:$AK,37,0)</f>
        <v>#N/A</v>
      </c>
      <c r="K2962" s="289" t="e">
        <f>INDEX('[1]2023-2025'!$G:$G,MATCH(D2962,'[1]2023-2025'!$A:$A,0))</f>
        <v>#N/A</v>
      </c>
      <c r="L2962" s="289"/>
      <c r="M2962" s="289"/>
      <c r="N2962" s="289"/>
      <c r="O2962" s="289" t="e">
        <v>#N/A</v>
      </c>
      <c r="P2962" s="289" t="e">
        <v>#N/A</v>
      </c>
      <c r="Q2962" s="474">
        <f t="shared" si="515"/>
        <v>1000000</v>
      </c>
      <c r="R2962" s="474">
        <f t="shared" si="516"/>
        <v>1000000</v>
      </c>
      <c r="S2962" s="290">
        <v>0</v>
      </c>
      <c r="T2962" s="475">
        <v>0</v>
      </c>
      <c r="U2962" s="474">
        <v>0</v>
      </c>
      <c r="V2962" s="474">
        <v>0</v>
      </c>
      <c r="W2962" s="474">
        <v>0</v>
      </c>
      <c r="X2962" s="474">
        <v>0</v>
      </c>
      <c r="Y2962" s="474">
        <v>0</v>
      </c>
      <c r="Z2962" s="474">
        <v>0</v>
      </c>
      <c r="AA2962" s="474">
        <v>500000</v>
      </c>
      <c r="AB2962" s="474">
        <v>0</v>
      </c>
      <c r="AC2962" s="474">
        <v>0</v>
      </c>
      <c r="AD2962" s="474">
        <v>0</v>
      </c>
      <c r="AE2962" s="474">
        <v>0</v>
      </c>
      <c r="AF2962" s="474">
        <v>500000</v>
      </c>
      <c r="AG2962" s="476">
        <v>0</v>
      </c>
      <c r="AH2962" s="476">
        <v>0</v>
      </c>
      <c r="AI2962" s="476">
        <v>0</v>
      </c>
      <c r="AJ2962" s="476">
        <v>0</v>
      </c>
      <c r="AK2962" s="175"/>
      <c r="AL2962" s="175">
        <v>15373583.25</v>
      </c>
      <c r="AM2962" s="175">
        <v>15373583.25</v>
      </c>
      <c r="AN2962" s="175">
        <v>0</v>
      </c>
    </row>
    <row r="2963" spans="1:40" s="105" customFormat="1" ht="20.3" customHeight="1" x14ac:dyDescent="0.35">
      <c r="A2963" s="256">
        <v>2025</v>
      </c>
      <c r="B2963" s="472">
        <f t="shared" si="514"/>
        <v>343</v>
      </c>
      <c r="C2963" s="473" t="s">
        <v>1289</v>
      </c>
      <c r="D2963" s="472">
        <v>33195</v>
      </c>
      <c r="E2963" s="287" t="e">
        <f>VLOOKUP(D2963,'[1]2023-2025'!$A:$G,7,0)</f>
        <v>#N/A</v>
      </c>
      <c r="F2963" s="287"/>
      <c r="G2963" s="287" t="s">
        <v>1899</v>
      </c>
      <c r="H2963" s="288" t="e">
        <f>INDEX('[1]2023-2025'!$AK:$AK,MATCH(D2963,'[1]2023-2025'!$A:$A,0))</f>
        <v>#N/A</v>
      </c>
      <c r="I2963" s="288" t="e">
        <v>#N/A</v>
      </c>
      <c r="J2963" s="288" t="e">
        <f>VLOOKUP(D2963,[1]Лист3!$A:$AK,37,0)</f>
        <v>#N/A</v>
      </c>
      <c r="K2963" s="289" t="e">
        <f>INDEX('[1]2023-2025'!$G:$G,MATCH(D2963,'[1]2023-2025'!$A:$A,0))</f>
        <v>#N/A</v>
      </c>
      <c r="L2963" s="289"/>
      <c r="M2963" s="289"/>
      <c r="N2963" s="289"/>
      <c r="O2963" s="289" t="e">
        <v>#N/A</v>
      </c>
      <c r="P2963" s="289" t="e">
        <v>#N/A</v>
      </c>
      <c r="Q2963" s="474">
        <f t="shared" si="515"/>
        <v>4696589.9634500006</v>
      </c>
      <c r="R2963" s="474">
        <f t="shared" si="516"/>
        <v>4627182.2300000004</v>
      </c>
      <c r="S2963" s="290">
        <v>0</v>
      </c>
      <c r="T2963" s="475">
        <v>0</v>
      </c>
      <c r="U2963" s="474">
        <v>0</v>
      </c>
      <c r="V2963" s="474">
        <v>0</v>
      </c>
      <c r="W2963" s="474">
        <v>0</v>
      </c>
      <c r="X2963" s="474">
        <v>0</v>
      </c>
      <c r="Y2963" s="474">
        <v>0</v>
      </c>
      <c r="Z2963" s="474">
        <v>0</v>
      </c>
      <c r="AA2963" s="474">
        <v>4627182.2300000004</v>
      </c>
      <c r="AB2963" s="474">
        <v>0</v>
      </c>
      <c r="AC2963" s="474">
        <v>0</v>
      </c>
      <c r="AD2963" s="474">
        <v>0</v>
      </c>
      <c r="AE2963" s="474">
        <v>0</v>
      </c>
      <c r="AF2963" s="474">
        <v>0</v>
      </c>
      <c r="AG2963" s="476">
        <v>0</v>
      </c>
      <c r="AH2963" s="476">
        <v>0</v>
      </c>
      <c r="AI2963" s="476">
        <v>0</v>
      </c>
      <c r="AJ2963" s="476">
        <v>69407.73345</v>
      </c>
      <c r="AK2963" s="175"/>
      <c r="AL2963" s="175">
        <v>16106207.18</v>
      </c>
      <c r="AM2963" s="175">
        <v>16106207.18</v>
      </c>
      <c r="AN2963" s="175">
        <v>0</v>
      </c>
    </row>
    <row r="2964" spans="1:40" s="105" customFormat="1" ht="20.3" customHeight="1" x14ac:dyDescent="0.35">
      <c r="A2964" s="256">
        <v>2025</v>
      </c>
      <c r="B2964" s="472">
        <f t="shared" si="514"/>
        <v>344</v>
      </c>
      <c r="C2964" s="473" t="s">
        <v>1287</v>
      </c>
      <c r="D2964" s="472">
        <v>35940</v>
      </c>
      <c r="E2964" s="287" t="e">
        <f>VLOOKUP(D2964,'[1]2023-2025'!$A:$G,7,0)</f>
        <v>#N/A</v>
      </c>
      <c r="F2964" s="287"/>
      <c r="G2964" s="287" t="s">
        <v>1899</v>
      </c>
      <c r="H2964" s="288" t="e">
        <f>INDEX('[1]2023-2025'!$AK:$AK,MATCH(D2964,'[1]2023-2025'!$A:$A,0))</f>
        <v>#N/A</v>
      </c>
      <c r="I2964" s="288" t="e">
        <v>#N/A</v>
      </c>
      <c r="J2964" s="288" t="e">
        <f>VLOOKUP(D2964,[1]Лист3!$A:$AK,37,0)</f>
        <v>#N/A</v>
      </c>
      <c r="K2964" s="289" t="e">
        <f>INDEX('[1]2023-2025'!$G:$G,MATCH(D2964,'[1]2023-2025'!$A:$A,0))</f>
        <v>#N/A</v>
      </c>
      <c r="L2964" s="289"/>
      <c r="M2964" s="289"/>
      <c r="N2964" s="289"/>
      <c r="O2964" s="289" t="e">
        <v>#N/A</v>
      </c>
      <c r="P2964" s="289" t="e">
        <v>#N/A</v>
      </c>
      <c r="Q2964" s="474">
        <f t="shared" si="515"/>
        <v>4026117.21</v>
      </c>
      <c r="R2964" s="474">
        <f t="shared" si="516"/>
        <v>3966617.94</v>
      </c>
      <c r="S2964" s="290">
        <v>0</v>
      </c>
      <c r="T2964" s="475">
        <v>0</v>
      </c>
      <c r="U2964" s="474">
        <v>0</v>
      </c>
      <c r="V2964" s="474">
        <v>0</v>
      </c>
      <c r="W2964" s="474">
        <v>0</v>
      </c>
      <c r="X2964" s="474">
        <v>0</v>
      </c>
      <c r="Y2964" s="474">
        <v>0</v>
      </c>
      <c r="Z2964" s="474">
        <v>0</v>
      </c>
      <c r="AA2964" s="474">
        <v>1918714.63</v>
      </c>
      <c r="AB2964" s="474">
        <v>0</v>
      </c>
      <c r="AC2964" s="474">
        <v>2047903.31</v>
      </c>
      <c r="AD2964" s="474">
        <v>0</v>
      </c>
      <c r="AE2964" s="474">
        <v>0</v>
      </c>
      <c r="AF2964" s="474">
        <v>0</v>
      </c>
      <c r="AG2964" s="476">
        <v>0</v>
      </c>
      <c r="AH2964" s="476">
        <v>0</v>
      </c>
      <c r="AI2964" s="476">
        <v>0</v>
      </c>
      <c r="AJ2964" s="476">
        <v>59499.27</v>
      </c>
      <c r="AK2964" s="175"/>
      <c r="AL2964" s="175">
        <v>3084427.57</v>
      </c>
      <c r="AM2964" s="175">
        <v>3084427.57</v>
      </c>
      <c r="AN2964" s="175">
        <v>0</v>
      </c>
    </row>
    <row r="2965" spans="1:40" s="105" customFormat="1" ht="20.3" customHeight="1" x14ac:dyDescent="0.35">
      <c r="A2965" s="256">
        <v>2025</v>
      </c>
      <c r="B2965" s="472">
        <f t="shared" si="514"/>
        <v>345</v>
      </c>
      <c r="C2965" s="473" t="s">
        <v>1288</v>
      </c>
      <c r="D2965" s="472">
        <v>36127</v>
      </c>
      <c r="E2965" s="287" t="e">
        <f>VLOOKUP(D2965,'[1]2023-2025'!$A:$G,7,0)</f>
        <v>#N/A</v>
      </c>
      <c r="F2965" s="287"/>
      <c r="G2965" s="287" t="s">
        <v>1899</v>
      </c>
      <c r="H2965" s="288" t="e">
        <f>INDEX('[1]2023-2025'!$AK:$AK,MATCH(D2965,'[1]2023-2025'!$A:$A,0))</f>
        <v>#N/A</v>
      </c>
      <c r="I2965" s="288" t="e">
        <v>#N/A</v>
      </c>
      <c r="J2965" s="288" t="e">
        <f>VLOOKUP(D2965,[1]Лист3!$A:$AK,37,0)</f>
        <v>#N/A</v>
      </c>
      <c r="K2965" s="289" t="e">
        <f>INDEX('[1]2023-2025'!$G:$G,MATCH(D2965,'[1]2023-2025'!$A:$A,0))</f>
        <v>#N/A</v>
      </c>
      <c r="L2965" s="289"/>
      <c r="M2965" s="289"/>
      <c r="N2965" s="289"/>
      <c r="O2965" s="289" t="e">
        <v>#N/A</v>
      </c>
      <c r="P2965" s="289" t="e">
        <v>#N/A</v>
      </c>
      <c r="Q2965" s="474">
        <f t="shared" si="515"/>
        <v>21715.15</v>
      </c>
      <c r="R2965" s="474">
        <f t="shared" si="516"/>
        <v>21715.15</v>
      </c>
      <c r="S2965" s="290">
        <v>0</v>
      </c>
      <c r="T2965" s="475">
        <v>0</v>
      </c>
      <c r="U2965" s="474">
        <v>0</v>
      </c>
      <c r="V2965" s="474">
        <v>0</v>
      </c>
      <c r="W2965" s="474">
        <v>0</v>
      </c>
      <c r="X2965" s="474">
        <v>0</v>
      </c>
      <c r="Y2965" s="474">
        <v>0</v>
      </c>
      <c r="Z2965" s="474">
        <v>0</v>
      </c>
      <c r="AA2965" s="474">
        <v>0</v>
      </c>
      <c r="AB2965" s="474">
        <v>0</v>
      </c>
      <c r="AC2965" s="474">
        <v>0</v>
      </c>
      <c r="AD2965" s="474">
        <v>0</v>
      </c>
      <c r="AE2965" s="474">
        <v>0</v>
      </c>
      <c r="AF2965" s="474">
        <v>0</v>
      </c>
      <c r="AG2965" s="476">
        <v>0</v>
      </c>
      <c r="AH2965" s="474">
        <v>21715.15</v>
      </c>
      <c r="AI2965" s="476">
        <v>0</v>
      </c>
      <c r="AJ2965" s="476">
        <v>0</v>
      </c>
      <c r="AK2965" s="175"/>
      <c r="AL2965" s="175">
        <v>2468019.6</v>
      </c>
      <c r="AM2965" s="175">
        <v>2468019.6</v>
      </c>
      <c r="AN2965" s="175">
        <v>0</v>
      </c>
    </row>
    <row r="2966" spans="1:40" s="105" customFormat="1" ht="20.3" customHeight="1" x14ac:dyDescent="0.35">
      <c r="A2966" s="256">
        <v>2025</v>
      </c>
      <c r="B2966" s="472">
        <f t="shared" si="514"/>
        <v>346</v>
      </c>
      <c r="C2966" s="473" t="s">
        <v>1290</v>
      </c>
      <c r="D2966" s="472">
        <v>33201</v>
      </c>
      <c r="E2966" s="287" t="e">
        <f>VLOOKUP(D2966,'[1]2023-2025'!$A:$G,7,0)</f>
        <v>#N/A</v>
      </c>
      <c r="F2966" s="287"/>
      <c r="G2966" s="287" t="s">
        <v>1899</v>
      </c>
      <c r="H2966" s="288" t="e">
        <f>INDEX('[1]2023-2025'!$AK:$AK,MATCH(D2966,'[1]2023-2025'!$A:$A,0))</f>
        <v>#N/A</v>
      </c>
      <c r="I2966" s="288" t="e">
        <v>#N/A</v>
      </c>
      <c r="J2966" s="288" t="e">
        <f>VLOOKUP(D2966,[1]Лист3!$A:$AK,37,0)</f>
        <v>#N/A</v>
      </c>
      <c r="K2966" s="289" t="e">
        <f>INDEX('[1]2023-2025'!$G:$G,MATCH(D2966,'[1]2023-2025'!$A:$A,0))</f>
        <v>#N/A</v>
      </c>
      <c r="L2966" s="289"/>
      <c r="M2966" s="289"/>
      <c r="N2966" s="289"/>
      <c r="O2966" s="289" t="e">
        <v>#N/A</v>
      </c>
      <c r="P2966" s="289" t="e">
        <v>#N/A</v>
      </c>
      <c r="Q2966" s="474">
        <f t="shared" si="515"/>
        <v>1599206.99</v>
      </c>
      <c r="R2966" s="474">
        <f t="shared" si="516"/>
        <v>1575573.39</v>
      </c>
      <c r="S2966" s="290">
        <v>0</v>
      </c>
      <c r="T2966" s="475">
        <v>0</v>
      </c>
      <c r="U2966" s="474">
        <v>0</v>
      </c>
      <c r="V2966" s="474">
        <v>0</v>
      </c>
      <c r="W2966" s="474">
        <v>0</v>
      </c>
      <c r="X2966" s="474">
        <v>0</v>
      </c>
      <c r="Y2966" s="474">
        <v>0</v>
      </c>
      <c r="Z2966" s="474">
        <v>0</v>
      </c>
      <c r="AA2966" s="474">
        <v>0</v>
      </c>
      <c r="AB2966" s="474">
        <v>0</v>
      </c>
      <c r="AC2966" s="474">
        <v>1575573.39</v>
      </c>
      <c r="AD2966" s="474">
        <v>0</v>
      </c>
      <c r="AE2966" s="474">
        <v>0</v>
      </c>
      <c r="AF2966" s="474">
        <v>0</v>
      </c>
      <c r="AG2966" s="476">
        <v>0</v>
      </c>
      <c r="AH2966" s="476">
        <v>0</v>
      </c>
      <c r="AI2966" s="476">
        <v>0</v>
      </c>
      <c r="AJ2966" s="476">
        <v>23633.599999999999</v>
      </c>
      <c r="AK2966" s="175"/>
      <c r="AL2966" s="175">
        <v>3263203.42</v>
      </c>
      <c r="AM2966" s="175">
        <v>3263203.42</v>
      </c>
      <c r="AN2966" s="175">
        <v>0</v>
      </c>
    </row>
    <row r="2967" spans="1:40" s="105" customFormat="1" ht="20.3" customHeight="1" x14ac:dyDescent="0.35">
      <c r="A2967" s="256">
        <v>2025</v>
      </c>
      <c r="B2967" s="472">
        <f t="shared" si="514"/>
        <v>347</v>
      </c>
      <c r="C2967" s="473" t="s">
        <v>1291</v>
      </c>
      <c r="D2967" s="472">
        <v>36202</v>
      </c>
      <c r="E2967" s="287" t="e">
        <f>VLOOKUP(D2967,'[1]2023-2025'!$A:$G,7,0)</f>
        <v>#N/A</v>
      </c>
      <c r="F2967" s="287"/>
      <c r="G2967" s="287" t="s">
        <v>1899</v>
      </c>
      <c r="H2967" s="288" t="e">
        <f>INDEX('[1]2023-2025'!$AK:$AK,MATCH(D2967,'[1]2023-2025'!$A:$A,0))</f>
        <v>#N/A</v>
      </c>
      <c r="I2967" s="288" t="e">
        <v>#N/A</v>
      </c>
      <c r="J2967" s="288" t="e">
        <f>VLOOKUP(D2967,[1]Лист3!$A:$AK,37,0)</f>
        <v>#N/A</v>
      </c>
      <c r="K2967" s="289" t="e">
        <f>INDEX('[1]2023-2025'!$G:$G,MATCH(D2967,'[1]2023-2025'!$A:$A,0))</f>
        <v>#N/A</v>
      </c>
      <c r="L2967" s="289"/>
      <c r="M2967" s="289"/>
      <c r="N2967" s="289"/>
      <c r="O2967" s="289" t="e">
        <v>#N/A</v>
      </c>
      <c r="P2967" s="289" t="e">
        <v>#N/A</v>
      </c>
      <c r="Q2967" s="474">
        <f t="shared" si="515"/>
        <v>1481333.87</v>
      </c>
      <c r="R2967" s="474">
        <f t="shared" si="516"/>
        <v>1459865.26</v>
      </c>
      <c r="S2967" s="290">
        <v>0</v>
      </c>
      <c r="T2967" s="475">
        <v>0</v>
      </c>
      <c r="U2967" s="474">
        <v>0</v>
      </c>
      <c r="V2967" s="474">
        <v>0</v>
      </c>
      <c r="W2967" s="474">
        <v>0</v>
      </c>
      <c r="X2967" s="474">
        <v>0</v>
      </c>
      <c r="Y2967" s="474">
        <v>0</v>
      </c>
      <c r="Z2967" s="474">
        <v>0</v>
      </c>
      <c r="AA2967" s="474">
        <v>1459865.26</v>
      </c>
      <c r="AB2967" s="474">
        <v>0</v>
      </c>
      <c r="AC2967" s="474">
        <v>0</v>
      </c>
      <c r="AD2967" s="474">
        <v>0</v>
      </c>
      <c r="AE2967" s="474">
        <v>0</v>
      </c>
      <c r="AF2967" s="474">
        <v>0</v>
      </c>
      <c r="AG2967" s="476">
        <v>0</v>
      </c>
      <c r="AH2967" s="476">
        <v>0</v>
      </c>
      <c r="AI2967" s="476">
        <v>0</v>
      </c>
      <c r="AJ2967" s="476">
        <v>21468.61</v>
      </c>
      <c r="AK2967" s="175"/>
      <c r="AL2967" s="175">
        <v>2416927.69</v>
      </c>
      <c r="AM2967" s="175">
        <v>2416927.69</v>
      </c>
      <c r="AN2967" s="175">
        <v>0</v>
      </c>
    </row>
    <row r="2968" spans="1:40" s="105" customFormat="1" ht="20.3" customHeight="1" x14ac:dyDescent="0.35">
      <c r="A2968" s="256">
        <v>2025</v>
      </c>
      <c r="B2968" s="472">
        <f t="shared" si="514"/>
        <v>348</v>
      </c>
      <c r="C2968" s="473" t="s">
        <v>1292</v>
      </c>
      <c r="D2968" s="472">
        <v>36223</v>
      </c>
      <c r="E2968" s="287" t="e">
        <f>VLOOKUP(D2968,'[1]2023-2025'!$A:$G,7,0)</f>
        <v>#N/A</v>
      </c>
      <c r="F2968" s="287"/>
      <c r="G2968" s="287" t="s">
        <v>1899</v>
      </c>
      <c r="H2968" s="288" t="e">
        <f>INDEX('[1]2023-2025'!$AK:$AK,MATCH(D2968,'[1]2023-2025'!$A:$A,0))</f>
        <v>#N/A</v>
      </c>
      <c r="I2968" s="288" t="e">
        <v>#N/A</v>
      </c>
      <c r="J2968" s="288" t="e">
        <f>VLOOKUP(D2968,[1]Лист3!$A:$AK,37,0)</f>
        <v>#N/A</v>
      </c>
      <c r="K2968" s="289" t="e">
        <f>INDEX('[1]2023-2025'!$G:$G,MATCH(D2968,'[1]2023-2025'!$A:$A,0))</f>
        <v>#N/A</v>
      </c>
      <c r="L2968" s="289"/>
      <c r="M2968" s="289"/>
      <c r="N2968" s="289"/>
      <c r="O2968" s="289" t="e">
        <v>#N/A</v>
      </c>
      <c r="P2968" s="289" t="e">
        <v>#N/A</v>
      </c>
      <c r="Q2968" s="474">
        <f t="shared" si="515"/>
        <v>889976.21</v>
      </c>
      <c r="R2968" s="474">
        <f t="shared" si="516"/>
        <v>876823.85</v>
      </c>
      <c r="S2968" s="290">
        <v>0</v>
      </c>
      <c r="T2968" s="475">
        <v>0</v>
      </c>
      <c r="U2968" s="474">
        <v>0</v>
      </c>
      <c r="V2968" s="474">
        <v>0</v>
      </c>
      <c r="W2968" s="474">
        <v>0</v>
      </c>
      <c r="X2968" s="474">
        <v>0</v>
      </c>
      <c r="Y2968" s="474">
        <v>0</v>
      </c>
      <c r="Z2968" s="474">
        <v>0</v>
      </c>
      <c r="AA2968" s="474">
        <v>876823.85</v>
      </c>
      <c r="AB2968" s="474">
        <v>0</v>
      </c>
      <c r="AC2968" s="474">
        <v>0</v>
      </c>
      <c r="AD2968" s="474">
        <v>0</v>
      </c>
      <c r="AE2968" s="474">
        <v>0</v>
      </c>
      <c r="AF2968" s="474">
        <v>0</v>
      </c>
      <c r="AG2968" s="476">
        <v>0</v>
      </c>
      <c r="AH2968" s="476">
        <v>0</v>
      </c>
      <c r="AI2968" s="476">
        <v>0</v>
      </c>
      <c r="AJ2968" s="476">
        <v>13152.36</v>
      </c>
      <c r="AK2968" s="175"/>
      <c r="AL2968" s="175">
        <v>2090593.29</v>
      </c>
      <c r="AM2968" s="175">
        <v>2090593.29</v>
      </c>
      <c r="AN2968" s="175">
        <v>0</v>
      </c>
    </row>
    <row r="2969" spans="1:40" s="246" customFormat="1" ht="20.3" customHeight="1" x14ac:dyDescent="0.35">
      <c r="A2969" s="394">
        <v>2025</v>
      </c>
      <c r="B2969" s="472">
        <f t="shared" si="514"/>
        <v>349</v>
      </c>
      <c r="C2969" s="473" t="s">
        <v>1293</v>
      </c>
      <c r="D2969" s="472">
        <v>36224</v>
      </c>
      <c r="E2969" s="287" t="e">
        <f>VLOOKUP(D2969,'[1]2023-2025'!$A:$G,7,0)</f>
        <v>#N/A</v>
      </c>
      <c r="F2969" s="287"/>
      <c r="G2969" s="287" t="s">
        <v>1899</v>
      </c>
      <c r="H2969" s="288" t="e">
        <f>INDEX('[1]2023-2025'!$AK:$AK,MATCH(D2969,'[1]2023-2025'!$A:$A,0))</f>
        <v>#N/A</v>
      </c>
      <c r="I2969" s="288" t="e">
        <v>#N/A</v>
      </c>
      <c r="J2969" s="288" t="e">
        <f>VLOOKUP(D2969,[1]Лист3!$A:$AK,37,0)</f>
        <v>#N/A</v>
      </c>
      <c r="K2969" s="289" t="e">
        <f>INDEX('[1]2023-2025'!$G:$G,MATCH(D2969,'[1]2023-2025'!$A:$A,0))</f>
        <v>#N/A</v>
      </c>
      <c r="L2969" s="289"/>
      <c r="M2969" s="289"/>
      <c r="N2969" s="289"/>
      <c r="O2969" s="289" t="e">
        <v>#N/A</v>
      </c>
      <c r="P2969" s="289" t="e">
        <v>#N/A</v>
      </c>
      <c r="Q2969" s="474">
        <f t="shared" ref="Q2969:Q2994" si="517">SUM(S2969:AJ2969)</f>
        <v>816188.19000000006</v>
      </c>
      <c r="R2969" s="474">
        <f t="shared" ref="R2969:R2994" si="518">SUM(S2969:AI2969)</f>
        <v>804126.3</v>
      </c>
      <c r="S2969" s="290">
        <v>0</v>
      </c>
      <c r="T2969" s="475">
        <v>0</v>
      </c>
      <c r="U2969" s="474">
        <v>0</v>
      </c>
      <c r="V2969" s="474">
        <v>0</v>
      </c>
      <c r="W2969" s="474">
        <v>0</v>
      </c>
      <c r="X2969" s="474">
        <v>0</v>
      </c>
      <c r="Y2969" s="474">
        <v>0</v>
      </c>
      <c r="Z2969" s="474">
        <v>0</v>
      </c>
      <c r="AA2969" s="474">
        <v>804126.3</v>
      </c>
      <c r="AB2969" s="474">
        <v>0</v>
      </c>
      <c r="AC2969" s="474">
        <v>0</v>
      </c>
      <c r="AD2969" s="474">
        <v>0</v>
      </c>
      <c r="AE2969" s="474">
        <v>0</v>
      </c>
      <c r="AF2969" s="474">
        <v>0</v>
      </c>
      <c r="AG2969" s="476">
        <v>0</v>
      </c>
      <c r="AH2969" s="476">
        <v>0</v>
      </c>
      <c r="AI2969" s="476">
        <v>0</v>
      </c>
      <c r="AJ2969" s="476">
        <v>12061.89</v>
      </c>
      <c r="AK2969" s="175"/>
      <c r="AL2969" s="175">
        <v>1303234.74</v>
      </c>
      <c r="AM2969" s="175">
        <v>1303234.74</v>
      </c>
      <c r="AN2969" s="175">
        <v>0</v>
      </c>
    </row>
    <row r="2970" spans="1:40" s="105" customFormat="1" ht="20.3" customHeight="1" x14ac:dyDescent="0.35">
      <c r="A2970" s="256">
        <v>2025</v>
      </c>
      <c r="B2970" s="472">
        <f t="shared" si="514"/>
        <v>350</v>
      </c>
      <c r="C2970" s="473" t="s">
        <v>1659</v>
      </c>
      <c r="D2970" s="472">
        <v>36266</v>
      </c>
      <c r="E2970" s="287" t="e">
        <f>VLOOKUP(D2970,'[1]2023-2025'!$A:$G,7,0)</f>
        <v>#N/A</v>
      </c>
      <c r="F2970" s="287"/>
      <c r="G2970" s="287" t="s">
        <v>1900</v>
      </c>
      <c r="H2970" s="288" t="e">
        <f>INDEX('[1]2023-2025'!$AK:$AK,MATCH(D2970,'[1]2023-2025'!$A:$A,0))</f>
        <v>#N/A</v>
      </c>
      <c r="I2970" s="288" t="e">
        <v>#N/A</v>
      </c>
      <c r="J2970" s="288" t="e">
        <f>VLOOKUP(D2970,[1]Лист3!$A:$AK,37,0)</f>
        <v>#N/A</v>
      </c>
      <c r="K2970" s="289" t="e">
        <f>INDEX('[1]2023-2025'!$G:$G,MATCH(D2970,'[1]2023-2025'!$A:$A,0))</f>
        <v>#N/A</v>
      </c>
      <c r="L2970" s="289"/>
      <c r="M2970" s="289"/>
      <c r="N2970" s="289"/>
      <c r="O2970" s="289" t="e">
        <v>#N/A</v>
      </c>
      <c r="P2970" s="289" t="e">
        <v>#N/A</v>
      </c>
      <c r="Q2970" s="474">
        <f t="shared" si="517"/>
        <v>500000</v>
      </c>
      <c r="R2970" s="474">
        <f t="shared" si="518"/>
        <v>500000</v>
      </c>
      <c r="S2970" s="290">
        <v>0</v>
      </c>
      <c r="T2970" s="475">
        <v>0</v>
      </c>
      <c r="U2970" s="474">
        <v>0</v>
      </c>
      <c r="V2970" s="474">
        <v>0</v>
      </c>
      <c r="W2970" s="474">
        <v>0</v>
      </c>
      <c r="X2970" s="474">
        <v>0</v>
      </c>
      <c r="Y2970" s="474">
        <v>0</v>
      </c>
      <c r="Z2970" s="474">
        <v>0</v>
      </c>
      <c r="AA2970" s="474">
        <v>500000</v>
      </c>
      <c r="AB2970" s="474">
        <v>0</v>
      </c>
      <c r="AC2970" s="474">
        <v>0</v>
      </c>
      <c r="AD2970" s="474">
        <v>0</v>
      </c>
      <c r="AE2970" s="474">
        <v>0</v>
      </c>
      <c r="AF2970" s="474">
        <v>0</v>
      </c>
      <c r="AG2970" s="476">
        <v>0</v>
      </c>
      <c r="AH2970" s="476">
        <v>0</v>
      </c>
      <c r="AI2970" s="476">
        <v>0</v>
      </c>
      <c r="AJ2970" s="476">
        <v>0</v>
      </c>
      <c r="AK2970" s="175"/>
      <c r="AL2970" s="175">
        <v>13286727.01</v>
      </c>
      <c r="AM2970" s="175">
        <v>13286727.01</v>
      </c>
      <c r="AN2970" s="175">
        <v>0</v>
      </c>
    </row>
    <row r="2971" spans="1:40" s="105" customFormat="1" ht="20.3" customHeight="1" x14ac:dyDescent="0.35">
      <c r="A2971" s="256">
        <v>2025</v>
      </c>
      <c r="B2971" s="472">
        <f t="shared" si="514"/>
        <v>351</v>
      </c>
      <c r="C2971" s="473" t="s">
        <v>1294</v>
      </c>
      <c r="D2971" s="472">
        <v>36436</v>
      </c>
      <c r="E2971" s="287" t="e">
        <f>VLOOKUP(D2971,'[1]2023-2025'!$A:$G,7,0)</f>
        <v>#N/A</v>
      </c>
      <c r="F2971" s="287"/>
      <c r="G2971" s="287" t="s">
        <v>1899</v>
      </c>
      <c r="H2971" s="288" t="e">
        <f>INDEX('[1]2023-2025'!$AK:$AK,MATCH(D2971,'[1]2023-2025'!$A:$A,0))</f>
        <v>#N/A</v>
      </c>
      <c r="I2971" s="288" t="e">
        <v>#N/A</v>
      </c>
      <c r="J2971" s="288" t="e">
        <f>VLOOKUP(D2971,[1]Лист3!$A:$AK,37,0)</f>
        <v>#N/A</v>
      </c>
      <c r="K2971" s="289" t="e">
        <f>INDEX('[1]2023-2025'!$G:$G,MATCH(D2971,'[1]2023-2025'!$A:$A,0))</f>
        <v>#N/A</v>
      </c>
      <c r="L2971" s="289"/>
      <c r="M2971" s="289"/>
      <c r="N2971" s="289"/>
      <c r="O2971" s="289" t="e">
        <v>#N/A</v>
      </c>
      <c r="P2971" s="289" t="e">
        <v>#N/A</v>
      </c>
      <c r="Q2971" s="474">
        <f t="shared" si="517"/>
        <v>498894.46</v>
      </c>
      <c r="R2971" s="474">
        <f t="shared" si="518"/>
        <v>491521.64</v>
      </c>
      <c r="S2971" s="290">
        <v>0</v>
      </c>
      <c r="T2971" s="475">
        <v>0</v>
      </c>
      <c r="U2971" s="474">
        <v>0</v>
      </c>
      <c r="V2971" s="474">
        <v>0</v>
      </c>
      <c r="W2971" s="474">
        <v>0</v>
      </c>
      <c r="X2971" s="474">
        <v>0</v>
      </c>
      <c r="Y2971" s="474">
        <v>0</v>
      </c>
      <c r="Z2971" s="474">
        <v>0</v>
      </c>
      <c r="AA2971" s="474">
        <v>0</v>
      </c>
      <c r="AB2971" s="474">
        <v>491521.64</v>
      </c>
      <c r="AC2971" s="474">
        <v>0</v>
      </c>
      <c r="AD2971" s="474">
        <v>0</v>
      </c>
      <c r="AE2971" s="474">
        <v>0</v>
      </c>
      <c r="AF2971" s="474">
        <v>0</v>
      </c>
      <c r="AG2971" s="476">
        <v>0</v>
      </c>
      <c r="AH2971" s="476">
        <v>0</v>
      </c>
      <c r="AI2971" s="476">
        <v>0</v>
      </c>
      <c r="AJ2971" s="476">
        <v>7372.82</v>
      </c>
      <c r="AK2971" s="175"/>
      <c r="AL2971" s="175">
        <v>6430754.2300000004</v>
      </c>
      <c r="AM2971" s="175">
        <v>6430754.2300000004</v>
      </c>
      <c r="AN2971" s="175">
        <v>0</v>
      </c>
    </row>
    <row r="2972" spans="1:40" s="105" customFormat="1" ht="20.3" customHeight="1" x14ac:dyDescent="0.35">
      <c r="A2972" s="256">
        <v>2025</v>
      </c>
      <c r="B2972" s="472">
        <f>B2971+1</f>
        <v>352</v>
      </c>
      <c r="C2972" s="473" t="s">
        <v>4854</v>
      </c>
      <c r="D2972" s="472">
        <v>36461</v>
      </c>
      <c r="E2972" s="287" t="e">
        <f>VLOOKUP(D2972,'[1]2023-2025'!$A:$G,7,0)</f>
        <v>#N/A</v>
      </c>
      <c r="F2972" s="287"/>
      <c r="G2972" s="287" t="s">
        <v>1899</v>
      </c>
      <c r="H2972" s="288" t="e">
        <f>INDEX('[1]2023-2025'!$AK:$AK,MATCH(D2972,'[1]2023-2025'!$A:$A,0))</f>
        <v>#N/A</v>
      </c>
      <c r="I2972" s="288" t="e">
        <v>#N/A</v>
      </c>
      <c r="J2972" s="288" t="e">
        <f>VLOOKUP(D2972,[1]Лист3!$A:$AK,37,0)</f>
        <v>#N/A</v>
      </c>
      <c r="K2972" s="289" t="e">
        <f>INDEX('[1]2023-2025'!$G:$G,MATCH(D2972,'[1]2023-2025'!$A:$A,0))</f>
        <v>#N/A</v>
      </c>
      <c r="L2972" s="289"/>
      <c r="M2972" s="289"/>
      <c r="N2972" s="289"/>
      <c r="O2972" s="289" t="e">
        <v>#N/A</v>
      </c>
      <c r="P2972" s="289" t="e">
        <v>#N/A</v>
      </c>
      <c r="Q2972" s="474">
        <f t="shared" si="517"/>
        <v>167964</v>
      </c>
      <c r="R2972" s="474">
        <f t="shared" si="518"/>
        <v>167964</v>
      </c>
      <c r="S2972" s="290">
        <v>0</v>
      </c>
      <c r="T2972" s="475">
        <v>0</v>
      </c>
      <c r="U2972" s="474">
        <v>0</v>
      </c>
      <c r="V2972" s="474">
        <v>0</v>
      </c>
      <c r="W2972" s="474">
        <v>0</v>
      </c>
      <c r="X2972" s="474">
        <v>0</v>
      </c>
      <c r="Y2972" s="474">
        <v>0</v>
      </c>
      <c r="Z2972" s="474">
        <v>0</v>
      </c>
      <c r="AA2972" s="474">
        <v>0</v>
      </c>
      <c r="AB2972" s="474">
        <v>0</v>
      </c>
      <c r="AC2972" s="474">
        <v>0</v>
      </c>
      <c r="AD2972" s="474">
        <v>0</v>
      </c>
      <c r="AE2972" s="474">
        <v>0</v>
      </c>
      <c r="AF2972" s="474">
        <v>0</v>
      </c>
      <c r="AG2972" s="476">
        <v>0</v>
      </c>
      <c r="AH2972" s="476">
        <v>167964</v>
      </c>
      <c r="AI2972" s="476">
        <v>0</v>
      </c>
      <c r="AJ2972" s="476">
        <v>0</v>
      </c>
      <c r="AK2972" s="175"/>
      <c r="AL2972" s="175">
        <v>2034378.25</v>
      </c>
      <c r="AM2972" s="175">
        <v>2034378.25</v>
      </c>
      <c r="AN2972" s="175">
        <v>0</v>
      </c>
    </row>
    <row r="2973" spans="1:40" s="105" customFormat="1" ht="23.25" customHeight="1" x14ac:dyDescent="0.35">
      <c r="A2973" s="256">
        <v>2025</v>
      </c>
      <c r="B2973" s="472">
        <f t="shared" ref="B2973:B3027" si="519">B2972+1</f>
        <v>353</v>
      </c>
      <c r="C2973" s="473" t="s">
        <v>4855</v>
      </c>
      <c r="D2973" s="472">
        <v>36467</v>
      </c>
      <c r="E2973" s="287" t="e">
        <f>VLOOKUP(D2973,'[1]2023-2025'!$A:$G,7,0)</f>
        <v>#N/A</v>
      </c>
      <c r="F2973" s="287"/>
      <c r="G2973" s="287" t="s">
        <v>1899</v>
      </c>
      <c r="H2973" s="288" t="e">
        <f>INDEX('[1]2023-2025'!$AK:$AK,MATCH(D2973,'[1]2023-2025'!$A:$A,0))</f>
        <v>#N/A</v>
      </c>
      <c r="I2973" s="288" t="e">
        <v>#N/A</v>
      </c>
      <c r="J2973" s="288" t="e">
        <f>VLOOKUP(D2973,[1]Лист3!$A:$AK,37,0)</f>
        <v>#N/A</v>
      </c>
      <c r="K2973" s="289" t="e">
        <f>INDEX('[1]2023-2025'!$G:$G,MATCH(D2973,'[1]2023-2025'!$A:$A,0))</f>
        <v>#N/A</v>
      </c>
      <c r="L2973" s="289"/>
      <c r="M2973" s="289"/>
      <c r="N2973" s="289"/>
      <c r="O2973" s="289" t="e">
        <v>#N/A</v>
      </c>
      <c r="P2973" s="289" t="e">
        <v>#N/A</v>
      </c>
      <c r="Q2973" s="474">
        <f t="shared" si="517"/>
        <v>166644</v>
      </c>
      <c r="R2973" s="474">
        <f t="shared" si="518"/>
        <v>166644</v>
      </c>
      <c r="S2973" s="290">
        <v>0</v>
      </c>
      <c r="T2973" s="475">
        <v>0</v>
      </c>
      <c r="U2973" s="474">
        <v>0</v>
      </c>
      <c r="V2973" s="474">
        <v>0</v>
      </c>
      <c r="W2973" s="474">
        <v>0</v>
      </c>
      <c r="X2973" s="474">
        <v>0</v>
      </c>
      <c r="Y2973" s="474">
        <v>0</v>
      </c>
      <c r="Z2973" s="474">
        <v>0</v>
      </c>
      <c r="AA2973" s="474">
        <v>0</v>
      </c>
      <c r="AB2973" s="474">
        <v>0</v>
      </c>
      <c r="AC2973" s="474">
        <v>0</v>
      </c>
      <c r="AD2973" s="474">
        <v>0</v>
      </c>
      <c r="AE2973" s="474">
        <v>0</v>
      </c>
      <c r="AF2973" s="474">
        <v>0</v>
      </c>
      <c r="AG2973" s="476">
        <v>0</v>
      </c>
      <c r="AH2973" s="476">
        <v>166644</v>
      </c>
      <c r="AI2973" s="476">
        <v>0</v>
      </c>
      <c r="AJ2973" s="476">
        <v>0</v>
      </c>
      <c r="AK2973" s="175"/>
      <c r="AL2973" s="175">
        <v>2475243.2200000002</v>
      </c>
      <c r="AM2973" s="175">
        <v>2475243.2200000002</v>
      </c>
      <c r="AN2973" s="175">
        <v>0</v>
      </c>
    </row>
    <row r="2974" spans="1:40" s="105" customFormat="1" ht="20.3" customHeight="1" x14ac:dyDescent="0.35">
      <c r="A2974" s="256">
        <v>2025</v>
      </c>
      <c r="B2974" s="472">
        <f t="shared" si="519"/>
        <v>354</v>
      </c>
      <c r="C2974" s="473" t="s">
        <v>4853</v>
      </c>
      <c r="D2974" s="472">
        <v>36470</v>
      </c>
      <c r="E2974" s="287" t="e">
        <f>VLOOKUP(D2974,'[1]2023-2025'!$A:$G,7,0)</f>
        <v>#N/A</v>
      </c>
      <c r="F2974" s="287"/>
      <c r="G2974" s="287" t="s">
        <v>1899</v>
      </c>
      <c r="H2974" s="288" t="e">
        <f>INDEX('[1]2023-2025'!$AK:$AK,MATCH(D2974,'[1]2023-2025'!$A:$A,0))</f>
        <v>#N/A</v>
      </c>
      <c r="I2974" s="288" t="e">
        <v>#N/A</v>
      </c>
      <c r="J2974" s="288" t="e">
        <f>VLOOKUP(D2974,[1]Лист3!$A:$AK,37,0)</f>
        <v>#N/A</v>
      </c>
      <c r="K2974" s="289" t="e">
        <f>INDEX('[1]2023-2025'!$G:$G,MATCH(D2974,'[1]2023-2025'!$A:$A,0))</f>
        <v>#N/A</v>
      </c>
      <c r="L2974" s="289"/>
      <c r="M2974" s="289"/>
      <c r="N2974" s="289"/>
      <c r="O2974" s="289" t="e">
        <v>#N/A</v>
      </c>
      <c r="P2974" s="289" t="e">
        <v>#N/A</v>
      </c>
      <c r="Q2974" s="474">
        <f t="shared" si="517"/>
        <v>205824</v>
      </c>
      <c r="R2974" s="474">
        <f t="shared" si="518"/>
        <v>205824</v>
      </c>
      <c r="S2974" s="290">
        <v>0</v>
      </c>
      <c r="T2974" s="475">
        <v>0</v>
      </c>
      <c r="U2974" s="474">
        <v>0</v>
      </c>
      <c r="V2974" s="474">
        <v>0</v>
      </c>
      <c r="W2974" s="474">
        <v>0</v>
      </c>
      <c r="X2974" s="474">
        <v>0</v>
      </c>
      <c r="Y2974" s="474">
        <v>0</v>
      </c>
      <c r="Z2974" s="474">
        <v>0</v>
      </c>
      <c r="AA2974" s="474">
        <v>0</v>
      </c>
      <c r="AB2974" s="474">
        <v>0</v>
      </c>
      <c r="AC2974" s="474">
        <v>0</v>
      </c>
      <c r="AD2974" s="474">
        <v>0</v>
      </c>
      <c r="AE2974" s="474">
        <v>0</v>
      </c>
      <c r="AF2974" s="474">
        <v>0</v>
      </c>
      <c r="AG2974" s="476">
        <v>0</v>
      </c>
      <c r="AH2974" s="476">
        <v>205824</v>
      </c>
      <c r="AI2974" s="476">
        <v>0</v>
      </c>
      <c r="AJ2974" s="476">
        <v>0</v>
      </c>
      <c r="AK2974" s="175"/>
      <c r="AL2974" s="175">
        <v>2487884.25</v>
      </c>
      <c r="AM2974" s="175">
        <v>2487884.25</v>
      </c>
      <c r="AN2974" s="175">
        <v>0</v>
      </c>
    </row>
    <row r="2975" spans="1:40" s="105" customFormat="1" ht="20.3" customHeight="1" x14ac:dyDescent="0.35">
      <c r="A2975" s="256">
        <v>2025</v>
      </c>
      <c r="B2975" s="472">
        <f t="shared" si="519"/>
        <v>355</v>
      </c>
      <c r="C2975" s="473" t="s">
        <v>1302</v>
      </c>
      <c r="D2975" s="472">
        <v>36554</v>
      </c>
      <c r="E2975" s="287" t="e">
        <f>VLOOKUP(D2975,'[1]2023-2025'!$A:$G,7,0)</f>
        <v>#N/A</v>
      </c>
      <c r="F2975" s="287"/>
      <c r="G2975" s="287" t="s">
        <v>1899</v>
      </c>
      <c r="H2975" s="288" t="e">
        <f>INDEX('[1]2023-2025'!$AK:$AK,MATCH(D2975,'[1]2023-2025'!$A:$A,0))</f>
        <v>#N/A</v>
      </c>
      <c r="I2975" s="288" t="e">
        <v>#N/A</v>
      </c>
      <c r="J2975" s="288" t="e">
        <f>VLOOKUP(D2975,[1]Лист3!$A:$AK,37,0)</f>
        <v>#N/A</v>
      </c>
      <c r="K2975" s="289" t="e">
        <f>INDEX('[1]2023-2025'!$G:$G,MATCH(D2975,'[1]2023-2025'!$A:$A,0))</f>
        <v>#N/A</v>
      </c>
      <c r="L2975" s="289"/>
      <c r="M2975" s="289"/>
      <c r="N2975" s="289"/>
      <c r="O2975" s="289" t="e">
        <v>#N/A</v>
      </c>
      <c r="P2975" s="289" t="e">
        <v>#N/A</v>
      </c>
      <c r="Q2975" s="474">
        <f t="shared" si="517"/>
        <v>4792078.62</v>
      </c>
      <c r="R2975" s="474">
        <f t="shared" si="518"/>
        <v>4700000</v>
      </c>
      <c r="S2975" s="290">
        <v>0</v>
      </c>
      <c r="T2975" s="475">
        <v>0</v>
      </c>
      <c r="U2975" s="474">
        <v>0</v>
      </c>
      <c r="V2975" s="474">
        <v>0</v>
      </c>
      <c r="W2975" s="474">
        <v>0</v>
      </c>
      <c r="X2975" s="474">
        <v>0</v>
      </c>
      <c r="Y2975" s="474">
        <v>0</v>
      </c>
      <c r="Z2975" s="474">
        <v>0</v>
      </c>
      <c r="AA2975" s="474">
        <v>4700000</v>
      </c>
      <c r="AB2975" s="474">
        <v>0</v>
      </c>
      <c r="AC2975" s="474">
        <v>0</v>
      </c>
      <c r="AD2975" s="474">
        <v>0</v>
      </c>
      <c r="AE2975" s="474">
        <v>0</v>
      </c>
      <c r="AF2975" s="474">
        <v>0</v>
      </c>
      <c r="AG2975" s="476">
        <v>0</v>
      </c>
      <c r="AH2975" s="476">
        <v>0</v>
      </c>
      <c r="AI2975" s="476">
        <v>0</v>
      </c>
      <c r="AJ2975" s="476">
        <v>92078.62</v>
      </c>
      <c r="AK2975" s="175"/>
      <c r="AL2975" s="175">
        <v>7466090.1200000001</v>
      </c>
      <c r="AM2975" s="175">
        <v>7466090.1200000001</v>
      </c>
      <c r="AN2975" s="175">
        <v>0</v>
      </c>
    </row>
    <row r="2976" spans="1:40" s="105" customFormat="1" ht="20.3" customHeight="1" x14ac:dyDescent="0.35">
      <c r="A2976" s="256">
        <v>2025</v>
      </c>
      <c r="B2976" s="472">
        <f t="shared" si="519"/>
        <v>356</v>
      </c>
      <c r="C2976" s="473" t="s">
        <v>1303</v>
      </c>
      <c r="D2976" s="472">
        <v>36643</v>
      </c>
      <c r="E2976" s="287" t="e">
        <f>VLOOKUP(D2976,'[1]2023-2025'!$A:$G,7,0)</f>
        <v>#N/A</v>
      </c>
      <c r="F2976" s="287"/>
      <c r="G2976" s="287" t="s">
        <v>1899</v>
      </c>
      <c r="H2976" s="288" t="e">
        <f>INDEX('[1]2023-2025'!$AK:$AK,MATCH(D2976,'[1]2023-2025'!$A:$A,0))</f>
        <v>#N/A</v>
      </c>
      <c r="I2976" s="288" t="e">
        <v>#N/A</v>
      </c>
      <c r="J2976" s="288" t="e">
        <f>VLOOKUP(D2976,[1]Лист3!$A:$AK,37,0)</f>
        <v>#N/A</v>
      </c>
      <c r="K2976" s="289" t="e">
        <f>INDEX('[1]2023-2025'!$G:$G,MATCH(D2976,'[1]2023-2025'!$A:$A,0))</f>
        <v>#N/A</v>
      </c>
      <c r="L2976" s="289"/>
      <c r="M2976" s="289"/>
      <c r="N2976" s="289"/>
      <c r="O2976" s="289" t="e">
        <v>#N/A</v>
      </c>
      <c r="P2976" s="289" t="e">
        <v>#N/A</v>
      </c>
      <c r="Q2976" s="474">
        <f t="shared" si="517"/>
        <v>315282.15000000002</v>
      </c>
      <c r="R2976" s="474">
        <f t="shared" si="518"/>
        <v>303282.15000000002</v>
      </c>
      <c r="S2976" s="290">
        <v>0</v>
      </c>
      <c r="T2976" s="475">
        <v>0</v>
      </c>
      <c r="U2976" s="474">
        <v>0</v>
      </c>
      <c r="V2976" s="474">
        <v>0</v>
      </c>
      <c r="W2976" s="474">
        <v>0</v>
      </c>
      <c r="X2976" s="474">
        <v>0</v>
      </c>
      <c r="Y2976" s="474">
        <v>0</v>
      </c>
      <c r="Z2976" s="474">
        <v>0</v>
      </c>
      <c r="AA2976" s="474">
        <v>0</v>
      </c>
      <c r="AB2976" s="474">
        <v>303282.15000000002</v>
      </c>
      <c r="AC2976" s="474">
        <v>0</v>
      </c>
      <c r="AD2976" s="474">
        <v>0</v>
      </c>
      <c r="AE2976" s="474">
        <v>0</v>
      </c>
      <c r="AF2976" s="474">
        <v>0</v>
      </c>
      <c r="AG2976" s="476">
        <v>0</v>
      </c>
      <c r="AH2976" s="476">
        <v>0</v>
      </c>
      <c r="AI2976" s="476">
        <v>0</v>
      </c>
      <c r="AJ2976" s="476">
        <v>12000</v>
      </c>
      <c r="AK2976" s="175"/>
      <c r="AL2976" s="175">
        <v>1992199.83</v>
      </c>
      <c r="AM2976" s="175">
        <v>1992199.83</v>
      </c>
      <c r="AN2976" s="175">
        <v>0</v>
      </c>
    </row>
    <row r="2977" spans="1:40" s="105" customFormat="1" ht="20.3" customHeight="1" x14ac:dyDescent="0.35">
      <c r="A2977" s="256">
        <v>2025</v>
      </c>
      <c r="B2977" s="472">
        <f t="shared" si="519"/>
        <v>357</v>
      </c>
      <c r="C2977" s="473" t="s">
        <v>1660</v>
      </c>
      <c r="D2977" s="472">
        <v>36670</v>
      </c>
      <c r="E2977" s="287" t="e">
        <f>VLOOKUP(D2977,'[1]2023-2025'!$A:$G,7,0)</f>
        <v>#N/A</v>
      </c>
      <c r="F2977" s="287"/>
      <c r="G2977" s="287" t="s">
        <v>1900</v>
      </c>
      <c r="H2977" s="288" t="e">
        <f>INDEX('[1]2023-2025'!$AK:$AK,MATCH(D2977,'[1]2023-2025'!$A:$A,0))</f>
        <v>#N/A</v>
      </c>
      <c r="I2977" s="288" t="e">
        <v>#N/A</v>
      </c>
      <c r="J2977" s="288" t="e">
        <f>VLOOKUP(D2977,[1]Лист3!$A:$AK,37,0)</f>
        <v>#N/A</v>
      </c>
      <c r="K2977" s="289" t="e">
        <f>INDEX('[1]2023-2025'!$G:$G,MATCH(D2977,'[1]2023-2025'!$A:$A,0))</f>
        <v>#N/A</v>
      </c>
      <c r="L2977" s="289"/>
      <c r="M2977" s="289"/>
      <c r="N2977" s="289"/>
      <c r="O2977" s="289" t="e">
        <v>#N/A</v>
      </c>
      <c r="P2977" s="289" t="e">
        <v>#N/A</v>
      </c>
      <c r="Q2977" s="474">
        <f t="shared" si="517"/>
        <v>2000000</v>
      </c>
      <c r="R2977" s="474">
        <f t="shared" si="518"/>
        <v>2000000</v>
      </c>
      <c r="S2977" s="290">
        <v>600000</v>
      </c>
      <c r="T2977" s="475">
        <v>0</v>
      </c>
      <c r="U2977" s="474">
        <v>0</v>
      </c>
      <c r="V2977" s="474">
        <v>350000</v>
      </c>
      <c r="W2977" s="474">
        <v>0</v>
      </c>
      <c r="X2977" s="474">
        <v>0</v>
      </c>
      <c r="Y2977" s="474">
        <v>0</v>
      </c>
      <c r="Z2977" s="474">
        <v>0</v>
      </c>
      <c r="AA2977" s="474">
        <v>0</v>
      </c>
      <c r="AB2977" s="474">
        <v>550000</v>
      </c>
      <c r="AC2977" s="474">
        <v>500000</v>
      </c>
      <c r="AD2977" s="474">
        <v>0</v>
      </c>
      <c r="AE2977" s="474">
        <v>0</v>
      </c>
      <c r="AF2977" s="474">
        <v>0</v>
      </c>
      <c r="AG2977" s="476">
        <v>0</v>
      </c>
      <c r="AH2977" s="476">
        <v>0</v>
      </c>
      <c r="AI2977" s="476">
        <v>0</v>
      </c>
      <c r="AJ2977" s="476">
        <v>0</v>
      </c>
      <c r="AK2977" s="175"/>
      <c r="AL2977" s="175">
        <v>13604537.26</v>
      </c>
      <c r="AM2977" s="175">
        <v>13604537.26</v>
      </c>
      <c r="AN2977" s="175">
        <v>0</v>
      </c>
    </row>
    <row r="2978" spans="1:40" s="7" customFormat="1" ht="20.3" customHeight="1" x14ac:dyDescent="0.35">
      <c r="A2978" s="256">
        <v>2025</v>
      </c>
      <c r="B2978" s="184">
        <f t="shared" si="519"/>
        <v>358</v>
      </c>
      <c r="C2978" s="248" t="s">
        <v>1305</v>
      </c>
      <c r="D2978" s="184">
        <v>36622</v>
      </c>
      <c r="E2978" s="287" t="e">
        <f>VLOOKUP(D2978,'[1]2023-2025'!$A:$G,7,0)</f>
        <v>#N/A</v>
      </c>
      <c r="F2978" s="287"/>
      <c r="G2978" s="287" t="s">
        <v>1899</v>
      </c>
      <c r="H2978" s="288" t="e">
        <f>INDEX('[1]2023-2025'!$AK:$AK,MATCH(D2978,'[1]2023-2025'!$A:$A,0))</f>
        <v>#N/A</v>
      </c>
      <c r="I2978" s="288" t="e">
        <v>#N/A</v>
      </c>
      <c r="J2978" s="288" t="e">
        <f>VLOOKUP(D2978,[1]Лист3!$A:$AK,37,0)</f>
        <v>#N/A</v>
      </c>
      <c r="K2978" s="289" t="e">
        <f>INDEX('[1]2023-2025'!$G:$G,MATCH(D2978,'[1]2023-2025'!$A:$A,0))</f>
        <v>#N/A</v>
      </c>
      <c r="L2978" s="289"/>
      <c r="M2978" s="289"/>
      <c r="N2978" s="289"/>
      <c r="O2978" s="289" t="e">
        <v>#N/A</v>
      </c>
      <c r="P2978" s="289" t="e">
        <v>#N/A</v>
      </c>
      <c r="Q2978" s="186">
        <f t="shared" si="517"/>
        <v>6797071.1300000008</v>
      </c>
      <c r="R2978" s="186">
        <f t="shared" si="518"/>
        <v>6698448.9000000004</v>
      </c>
      <c r="S2978" s="290">
        <v>0</v>
      </c>
      <c r="T2978" s="475">
        <v>0</v>
      </c>
      <c r="U2978" s="474">
        <v>0</v>
      </c>
      <c r="V2978" s="474">
        <v>0</v>
      </c>
      <c r="W2978" s="474">
        <v>0</v>
      </c>
      <c r="X2978" s="474">
        <v>0</v>
      </c>
      <c r="Y2978" s="474">
        <v>0</v>
      </c>
      <c r="Z2978" s="474">
        <v>0</v>
      </c>
      <c r="AA2978" s="474">
        <v>3832850.08</v>
      </c>
      <c r="AB2978" s="474">
        <v>0</v>
      </c>
      <c r="AC2978" s="474">
        <v>2741965.22</v>
      </c>
      <c r="AD2978" s="474">
        <v>0</v>
      </c>
      <c r="AE2978" s="474">
        <v>0</v>
      </c>
      <c r="AF2978" s="474">
        <v>0</v>
      </c>
      <c r="AG2978" s="476">
        <v>123633.60000000001</v>
      </c>
      <c r="AH2978" s="476">
        <v>0</v>
      </c>
      <c r="AI2978" s="476">
        <v>0</v>
      </c>
      <c r="AJ2978" s="476">
        <v>98622.23</v>
      </c>
      <c r="AK2978" s="175"/>
      <c r="AL2978" s="175">
        <v>11490216.039999999</v>
      </c>
      <c r="AM2978" s="175">
        <v>11490216.039999999</v>
      </c>
      <c r="AN2978" s="175">
        <v>0</v>
      </c>
    </row>
    <row r="2979" spans="1:40" s="105" customFormat="1" ht="20.3" customHeight="1" x14ac:dyDescent="0.35">
      <c r="A2979" s="256">
        <v>2025</v>
      </c>
      <c r="B2979" s="184">
        <f>B2978+1</f>
        <v>359</v>
      </c>
      <c r="C2979" s="248" t="s">
        <v>1308</v>
      </c>
      <c r="D2979" s="184">
        <v>36779</v>
      </c>
      <c r="E2979" s="287" t="e">
        <f>VLOOKUP(D2979,'[1]2023-2025'!$A:$G,7,0)</f>
        <v>#N/A</v>
      </c>
      <c r="F2979" s="287"/>
      <c r="G2979" s="287" t="s">
        <v>1899</v>
      </c>
      <c r="H2979" s="288" t="e">
        <f>INDEX('[1]2023-2025'!$AK:$AK,MATCH(D2979,'[1]2023-2025'!$A:$A,0))</f>
        <v>#N/A</v>
      </c>
      <c r="I2979" s="288" t="e">
        <v>#N/A</v>
      </c>
      <c r="J2979" s="288" t="e">
        <f>VLOOKUP(D2979,[1]Лист3!$A:$AK,37,0)</f>
        <v>#N/A</v>
      </c>
      <c r="K2979" s="289" t="e">
        <f>INDEX('[1]2023-2025'!$G:$G,MATCH(D2979,'[1]2023-2025'!$A:$A,0))</f>
        <v>#N/A</v>
      </c>
      <c r="L2979" s="289"/>
      <c r="M2979" s="289"/>
      <c r="N2979" s="289"/>
      <c r="O2979" s="289" t="e">
        <v>#N/A</v>
      </c>
      <c r="P2979" s="289" t="e">
        <v>#N/A</v>
      </c>
      <c r="Q2979" s="186">
        <f t="shared" si="517"/>
        <v>2105724.6799999997</v>
      </c>
      <c r="R2979" s="186">
        <f t="shared" si="518"/>
        <v>2079459.7999999998</v>
      </c>
      <c r="S2979" s="290">
        <v>0</v>
      </c>
      <c r="T2979" s="475">
        <v>0</v>
      </c>
      <c r="U2979" s="474">
        <v>0</v>
      </c>
      <c r="V2979" s="474">
        <v>0</v>
      </c>
      <c r="W2979" s="474">
        <v>0</v>
      </c>
      <c r="X2979" s="474">
        <v>0</v>
      </c>
      <c r="Y2979" s="474">
        <v>0</v>
      </c>
      <c r="Z2979" s="474">
        <v>0</v>
      </c>
      <c r="AA2979" s="474">
        <v>0</v>
      </c>
      <c r="AB2979" s="474">
        <v>0</v>
      </c>
      <c r="AC2979" s="474">
        <v>1750992.2</v>
      </c>
      <c r="AD2979" s="474">
        <v>0</v>
      </c>
      <c r="AE2979" s="474">
        <v>0</v>
      </c>
      <c r="AF2979" s="474">
        <v>0</v>
      </c>
      <c r="AG2979" s="476">
        <v>328467.59999999998</v>
      </c>
      <c r="AH2979" s="476">
        <v>0</v>
      </c>
      <c r="AI2979" s="476">
        <v>0</v>
      </c>
      <c r="AJ2979" s="476">
        <v>26264.880000000001</v>
      </c>
      <c r="AK2979" s="175"/>
      <c r="AL2979" s="175">
        <v>41899463.950000003</v>
      </c>
      <c r="AM2979" s="175">
        <v>41899463.950000003</v>
      </c>
      <c r="AN2979" s="175">
        <v>0</v>
      </c>
    </row>
    <row r="2980" spans="1:40" s="105" customFormat="1" ht="20.3" customHeight="1" x14ac:dyDescent="0.35">
      <c r="A2980" s="256">
        <v>2025</v>
      </c>
      <c r="B2980" s="184">
        <f>B2979+1</f>
        <v>360</v>
      </c>
      <c r="C2980" s="248" t="s">
        <v>3872</v>
      </c>
      <c r="D2980" s="184">
        <v>36839</v>
      </c>
      <c r="E2980" s="287">
        <f>VLOOKUP(D2980,'[1]2023-2025'!$A:$G,7,0)</f>
        <v>2024</v>
      </c>
      <c r="F2980" s="287"/>
      <c r="G2980" s="287" t="s">
        <v>1899</v>
      </c>
      <c r="H2980" s="288" t="str">
        <f>INDEX('[1]2023-2025'!$AK:$AK,MATCH(D2980,'[1]2023-2025'!$A:$A,0))</f>
        <v>вкл. Протоколом</v>
      </c>
      <c r="I2980" s="288" t="e">
        <v>#N/A</v>
      </c>
      <c r="J2980" s="288" t="e">
        <f>VLOOKUP(D2980,[1]Лист3!$A:$AK,37,0)</f>
        <v>#N/A</v>
      </c>
      <c r="K2980" s="289">
        <f>INDEX('[1]2023-2025'!$G:$G,MATCH(D2980,'[1]2023-2025'!$A:$A,0))</f>
        <v>2024</v>
      </c>
      <c r="L2980" s="289"/>
      <c r="M2980" s="289"/>
      <c r="N2980" s="289"/>
      <c r="O2980" s="289" t="e">
        <v>#N/A</v>
      </c>
      <c r="P2980" s="289" t="e">
        <v>#N/A</v>
      </c>
      <c r="Q2980" s="186">
        <f t="shared" si="517"/>
        <v>11197272.52</v>
      </c>
      <c r="R2980" s="186">
        <f t="shared" si="518"/>
        <v>11031272.52</v>
      </c>
      <c r="S2980" s="290">
        <v>4350783.07</v>
      </c>
      <c r="T2980" s="475">
        <v>0</v>
      </c>
      <c r="U2980" s="474">
        <v>0</v>
      </c>
      <c r="V2980" s="474">
        <v>0</v>
      </c>
      <c r="W2980" s="474">
        <v>0</v>
      </c>
      <c r="X2980" s="474">
        <v>0</v>
      </c>
      <c r="Y2980" s="474">
        <v>0</v>
      </c>
      <c r="Z2980" s="474">
        <v>0</v>
      </c>
      <c r="AA2980" s="474">
        <v>6680489.4500000002</v>
      </c>
      <c r="AB2980" s="474">
        <v>0</v>
      </c>
      <c r="AC2980" s="474">
        <v>0</v>
      </c>
      <c r="AD2980" s="474">
        <v>0</v>
      </c>
      <c r="AE2980" s="474">
        <v>0</v>
      </c>
      <c r="AF2980" s="474">
        <v>0</v>
      </c>
      <c r="AG2980" s="476">
        <v>0</v>
      </c>
      <c r="AH2980" s="476">
        <v>0</v>
      </c>
      <c r="AI2980" s="476">
        <v>0</v>
      </c>
      <c r="AJ2980" s="476">
        <v>166000</v>
      </c>
      <c r="AK2980" s="175"/>
      <c r="AL2980" s="175">
        <v>21060200.879999999</v>
      </c>
      <c r="AM2980" s="175">
        <v>21170678.879999999</v>
      </c>
      <c r="AN2980" s="175">
        <v>110478</v>
      </c>
    </row>
    <row r="2981" spans="1:40" s="105" customFormat="1" ht="20.3" customHeight="1" x14ac:dyDescent="0.35">
      <c r="A2981" s="256">
        <v>2025</v>
      </c>
      <c r="B2981" s="184">
        <f t="shared" si="519"/>
        <v>361</v>
      </c>
      <c r="C2981" s="248" t="s">
        <v>1314</v>
      </c>
      <c r="D2981" s="184">
        <v>36844</v>
      </c>
      <c r="E2981" s="287" t="e">
        <f>VLOOKUP(D2981,'[1]2023-2025'!$A:$G,7,0)</f>
        <v>#N/A</v>
      </c>
      <c r="F2981" s="287"/>
      <c r="G2981" s="287" t="s">
        <v>1899</v>
      </c>
      <c r="H2981" s="288" t="e">
        <f>INDEX('[1]2023-2025'!$AK:$AK,MATCH(D2981,'[1]2023-2025'!$A:$A,0))</f>
        <v>#N/A</v>
      </c>
      <c r="I2981" s="288" t="e">
        <v>#N/A</v>
      </c>
      <c r="J2981" s="288" t="e">
        <f>VLOOKUP(D2981,[1]Лист3!$A:$AK,37,0)</f>
        <v>#N/A</v>
      </c>
      <c r="K2981" s="289" t="e">
        <f>INDEX('[1]2023-2025'!$G:$G,MATCH(D2981,'[1]2023-2025'!$A:$A,0))</f>
        <v>#N/A</v>
      </c>
      <c r="L2981" s="289"/>
      <c r="M2981" s="289"/>
      <c r="N2981" s="289"/>
      <c r="O2981" s="289" t="e">
        <v>#N/A</v>
      </c>
      <c r="P2981" s="289" t="e">
        <v>#N/A</v>
      </c>
      <c r="Q2981" s="186">
        <f t="shared" si="517"/>
        <v>5163678.4119999995</v>
      </c>
      <c r="R2981" s="186">
        <f t="shared" si="518"/>
        <v>5101087.63</v>
      </c>
      <c r="S2981" s="290">
        <v>0</v>
      </c>
      <c r="T2981" s="475">
        <v>0</v>
      </c>
      <c r="U2981" s="474">
        <v>0</v>
      </c>
      <c r="V2981" s="474">
        <v>277999.37</v>
      </c>
      <c r="W2981" s="474">
        <v>1210292.8999999999</v>
      </c>
      <c r="X2981" s="474">
        <v>0</v>
      </c>
      <c r="Y2981" s="474">
        <v>0</v>
      </c>
      <c r="Z2981" s="474">
        <v>0</v>
      </c>
      <c r="AA2981" s="474">
        <v>0</v>
      </c>
      <c r="AB2981" s="474">
        <v>0</v>
      </c>
      <c r="AC2981" s="474">
        <v>3612795.36</v>
      </c>
      <c r="AD2981" s="474">
        <v>0</v>
      </c>
      <c r="AE2981" s="474">
        <v>0</v>
      </c>
      <c r="AF2981" s="474">
        <v>0</v>
      </c>
      <c r="AG2981" s="476">
        <v>0</v>
      </c>
      <c r="AH2981" s="476">
        <v>0</v>
      </c>
      <c r="AI2981" s="476">
        <v>0</v>
      </c>
      <c r="AJ2981" s="476">
        <v>62590.781999999992</v>
      </c>
      <c r="AK2981" s="175"/>
      <c r="AL2981" s="175">
        <v>11884762.390000001</v>
      </c>
      <c r="AM2981" s="175">
        <v>11984097.220000001</v>
      </c>
      <c r="AN2981" s="175">
        <v>99334.83</v>
      </c>
    </row>
    <row r="2982" spans="1:40" s="105" customFormat="1" ht="20.3" customHeight="1" x14ac:dyDescent="0.35">
      <c r="A2982" s="256">
        <v>2025</v>
      </c>
      <c r="B2982" s="184">
        <f t="shared" si="519"/>
        <v>362</v>
      </c>
      <c r="C2982" s="248" t="s">
        <v>1315</v>
      </c>
      <c r="D2982" s="184">
        <v>36847</v>
      </c>
      <c r="E2982" s="287" t="e">
        <f>VLOOKUP(D2982,'[1]2023-2025'!$A:$G,7,0)</f>
        <v>#N/A</v>
      </c>
      <c r="F2982" s="287"/>
      <c r="G2982" s="287" t="s">
        <v>1899</v>
      </c>
      <c r="H2982" s="288" t="e">
        <f>INDEX('[1]2023-2025'!$AK:$AK,MATCH(D2982,'[1]2023-2025'!$A:$A,0))</f>
        <v>#N/A</v>
      </c>
      <c r="I2982" s="288" t="e">
        <v>#N/A</v>
      </c>
      <c r="J2982" s="288" t="e">
        <f>VLOOKUP(D2982,[1]Лист3!$A:$AK,37,0)</f>
        <v>#N/A</v>
      </c>
      <c r="K2982" s="289" t="e">
        <f>INDEX('[1]2023-2025'!$G:$G,MATCH(D2982,'[1]2023-2025'!$A:$A,0))</f>
        <v>#N/A</v>
      </c>
      <c r="L2982" s="289"/>
      <c r="M2982" s="289"/>
      <c r="N2982" s="289"/>
      <c r="O2982" s="289" t="e">
        <v>#N/A</v>
      </c>
      <c r="P2982" s="289" t="e">
        <v>#N/A</v>
      </c>
      <c r="Q2982" s="186">
        <f t="shared" si="517"/>
        <v>4019248.1900000004</v>
      </c>
      <c r="R2982" s="186">
        <f t="shared" si="518"/>
        <v>3954537.47</v>
      </c>
      <c r="S2982" s="290">
        <v>0</v>
      </c>
      <c r="T2982" s="475">
        <v>0</v>
      </c>
      <c r="U2982" s="474">
        <v>0</v>
      </c>
      <c r="V2982" s="474">
        <v>0</v>
      </c>
      <c r="W2982" s="474">
        <v>0</v>
      </c>
      <c r="X2982" s="474">
        <v>0</v>
      </c>
      <c r="Y2982" s="474">
        <v>0</v>
      </c>
      <c r="Z2982" s="474">
        <v>0</v>
      </c>
      <c r="AA2982" s="474">
        <v>3505404.83</v>
      </c>
      <c r="AB2982" s="474">
        <v>449132.64</v>
      </c>
      <c r="AC2982" s="474">
        <v>0</v>
      </c>
      <c r="AD2982" s="474">
        <v>0</v>
      </c>
      <c r="AE2982" s="474">
        <v>0</v>
      </c>
      <c r="AF2982" s="474">
        <v>0</v>
      </c>
      <c r="AG2982" s="476">
        <v>0</v>
      </c>
      <c r="AH2982" s="476">
        <v>0</v>
      </c>
      <c r="AI2982" s="476">
        <v>0</v>
      </c>
      <c r="AJ2982" s="476">
        <v>64710.720000000001</v>
      </c>
      <c r="AK2982" s="175"/>
      <c r="AL2982" s="175">
        <v>12216569.42</v>
      </c>
      <c r="AM2982" s="175">
        <v>12216569.42</v>
      </c>
      <c r="AN2982" s="175">
        <v>0</v>
      </c>
    </row>
    <row r="2983" spans="1:40" s="105" customFormat="1" ht="20.3" customHeight="1" x14ac:dyDescent="0.35">
      <c r="A2983" s="256">
        <v>2025</v>
      </c>
      <c r="B2983" s="184">
        <f t="shared" si="519"/>
        <v>363</v>
      </c>
      <c r="C2983" s="248" t="s">
        <v>1316</v>
      </c>
      <c r="D2983" s="184">
        <v>36822</v>
      </c>
      <c r="E2983" s="287" t="e">
        <f>VLOOKUP(D2983,'[1]2023-2025'!$A:$G,7,0)</f>
        <v>#N/A</v>
      </c>
      <c r="F2983" s="287"/>
      <c r="G2983" s="287" t="s">
        <v>1899</v>
      </c>
      <c r="H2983" s="288" t="e">
        <f>INDEX('[1]2023-2025'!$AK:$AK,MATCH(D2983,'[1]2023-2025'!$A:$A,0))</f>
        <v>#N/A</v>
      </c>
      <c r="I2983" s="288" t="e">
        <v>#N/A</v>
      </c>
      <c r="J2983" s="288" t="e">
        <f>VLOOKUP(D2983,[1]Лист3!$A:$AK,37,0)</f>
        <v>#N/A</v>
      </c>
      <c r="K2983" s="289" t="e">
        <f>INDEX('[1]2023-2025'!$G:$G,MATCH(D2983,'[1]2023-2025'!$A:$A,0))</f>
        <v>#N/A</v>
      </c>
      <c r="L2983" s="289"/>
      <c r="M2983" s="289"/>
      <c r="N2983" s="289"/>
      <c r="O2983" s="289" t="e">
        <v>#N/A</v>
      </c>
      <c r="P2983" s="289" t="e">
        <v>#N/A</v>
      </c>
      <c r="Q2983" s="186">
        <f t="shared" si="517"/>
        <v>9178439.4800000004</v>
      </c>
      <c r="R2983" s="186">
        <f t="shared" si="518"/>
        <v>9047285.6500000004</v>
      </c>
      <c r="S2983" s="290">
        <v>0</v>
      </c>
      <c r="T2983" s="475">
        <v>0</v>
      </c>
      <c r="U2983" s="474">
        <v>0</v>
      </c>
      <c r="V2983" s="474">
        <v>0</v>
      </c>
      <c r="W2983" s="474">
        <v>0</v>
      </c>
      <c r="X2983" s="474">
        <v>0</v>
      </c>
      <c r="Y2983" s="474">
        <v>0</v>
      </c>
      <c r="Z2983" s="474">
        <v>0</v>
      </c>
      <c r="AA2983" s="474">
        <v>9047285.6500000004</v>
      </c>
      <c r="AB2983" s="474">
        <v>0</v>
      </c>
      <c r="AC2983" s="474">
        <v>0</v>
      </c>
      <c r="AD2983" s="474">
        <v>0</v>
      </c>
      <c r="AE2983" s="474">
        <v>0</v>
      </c>
      <c r="AF2983" s="474">
        <v>0</v>
      </c>
      <c r="AG2983" s="476">
        <v>0</v>
      </c>
      <c r="AH2983" s="476">
        <v>0</v>
      </c>
      <c r="AI2983" s="476">
        <v>0</v>
      </c>
      <c r="AJ2983" s="476">
        <v>131153.82999999999</v>
      </c>
      <c r="AK2983" s="175"/>
      <c r="AL2983" s="175">
        <v>22692538.969999999</v>
      </c>
      <c r="AM2983" s="175">
        <v>22692538.969999999</v>
      </c>
      <c r="AN2983" s="175">
        <v>0</v>
      </c>
    </row>
    <row r="2984" spans="1:40" s="105" customFormat="1" ht="20.3" customHeight="1" x14ac:dyDescent="0.35">
      <c r="A2984" s="256">
        <v>2025</v>
      </c>
      <c r="B2984" s="184">
        <f t="shared" si="519"/>
        <v>364</v>
      </c>
      <c r="C2984" s="248" t="s">
        <v>1319</v>
      </c>
      <c r="D2984" s="184">
        <v>36887</v>
      </c>
      <c r="E2984" s="287" t="e">
        <f>VLOOKUP(D2984,'[1]2023-2025'!$A:$G,7,0)</f>
        <v>#N/A</v>
      </c>
      <c r="F2984" s="287"/>
      <c r="G2984" s="287" t="s">
        <v>1899</v>
      </c>
      <c r="H2984" s="288" t="e">
        <f>INDEX('[1]2023-2025'!$AK:$AK,MATCH(D2984,'[1]2023-2025'!$A:$A,0))</f>
        <v>#N/A</v>
      </c>
      <c r="I2984" s="288" t="e">
        <v>#N/A</v>
      </c>
      <c r="J2984" s="288" t="e">
        <f>VLOOKUP(D2984,[1]Лист3!$A:$AK,37,0)</f>
        <v>#N/A</v>
      </c>
      <c r="K2984" s="289" t="e">
        <f>INDEX('[1]2023-2025'!$G:$G,MATCH(D2984,'[1]2023-2025'!$A:$A,0))</f>
        <v>#N/A</v>
      </c>
      <c r="L2984" s="289"/>
      <c r="M2984" s="289"/>
      <c r="N2984" s="289"/>
      <c r="O2984" s="289" t="e">
        <v>#N/A</v>
      </c>
      <c r="P2984" s="289" t="e">
        <v>#N/A</v>
      </c>
      <c r="Q2984" s="186">
        <f t="shared" si="517"/>
        <v>382384.73</v>
      </c>
      <c r="R2984" s="186">
        <f t="shared" si="518"/>
        <v>376733.72</v>
      </c>
      <c r="S2984" s="290">
        <v>376733.72</v>
      </c>
      <c r="T2984" s="475">
        <v>0</v>
      </c>
      <c r="U2984" s="474">
        <v>0</v>
      </c>
      <c r="V2984" s="474">
        <v>0</v>
      </c>
      <c r="W2984" s="474">
        <v>0</v>
      </c>
      <c r="X2984" s="474">
        <v>0</v>
      </c>
      <c r="Y2984" s="474">
        <v>0</v>
      </c>
      <c r="Z2984" s="474">
        <v>0</v>
      </c>
      <c r="AA2984" s="474">
        <v>0</v>
      </c>
      <c r="AB2984" s="474">
        <v>0</v>
      </c>
      <c r="AC2984" s="474">
        <v>0</v>
      </c>
      <c r="AD2984" s="474">
        <v>0</v>
      </c>
      <c r="AE2984" s="474">
        <v>0</v>
      </c>
      <c r="AF2984" s="474">
        <v>0</v>
      </c>
      <c r="AG2984" s="476">
        <v>0</v>
      </c>
      <c r="AH2984" s="476">
        <v>0</v>
      </c>
      <c r="AI2984" s="476">
        <v>0</v>
      </c>
      <c r="AJ2984" s="476">
        <v>5651.01</v>
      </c>
      <c r="AK2984" s="175"/>
      <c r="AL2984" s="175">
        <v>1577726.61</v>
      </c>
      <c r="AM2984" s="175">
        <v>1577726.61</v>
      </c>
      <c r="AN2984" s="175">
        <v>0</v>
      </c>
    </row>
    <row r="2985" spans="1:40" s="105" customFormat="1" ht="20.3" customHeight="1" x14ac:dyDescent="0.35">
      <c r="A2985" s="256">
        <v>2025</v>
      </c>
      <c r="B2985" s="184">
        <f t="shared" si="519"/>
        <v>365</v>
      </c>
      <c r="C2985" s="248" t="s">
        <v>1320</v>
      </c>
      <c r="D2985" s="184">
        <v>36888</v>
      </c>
      <c r="E2985" s="287" t="e">
        <f>VLOOKUP(D2985,'[1]2023-2025'!$A:$G,7,0)</f>
        <v>#N/A</v>
      </c>
      <c r="F2985" s="287"/>
      <c r="G2985" s="287" t="s">
        <v>1899</v>
      </c>
      <c r="H2985" s="288" t="e">
        <f>INDEX('[1]2023-2025'!$AK:$AK,MATCH(D2985,'[1]2023-2025'!$A:$A,0))</f>
        <v>#N/A</v>
      </c>
      <c r="I2985" s="288" t="e">
        <v>#N/A</v>
      </c>
      <c r="J2985" s="288" t="e">
        <f>VLOOKUP(D2985,[1]Лист3!$A:$AK,37,0)</f>
        <v>#N/A</v>
      </c>
      <c r="K2985" s="289" t="e">
        <f>INDEX('[1]2023-2025'!$G:$G,MATCH(D2985,'[1]2023-2025'!$A:$A,0))</f>
        <v>#N/A</v>
      </c>
      <c r="L2985" s="289"/>
      <c r="M2985" s="289"/>
      <c r="N2985" s="289"/>
      <c r="O2985" s="289" t="e">
        <v>#N/A</v>
      </c>
      <c r="P2985" s="289" t="e">
        <v>#N/A</v>
      </c>
      <c r="Q2985" s="186">
        <f t="shared" si="517"/>
        <v>4423751.87</v>
      </c>
      <c r="R2985" s="186">
        <f t="shared" si="518"/>
        <v>4367988.8100000005</v>
      </c>
      <c r="S2985" s="290">
        <v>0</v>
      </c>
      <c r="T2985" s="475">
        <v>1195614.54</v>
      </c>
      <c r="U2985" s="474">
        <v>0</v>
      </c>
      <c r="V2985" s="474">
        <v>0</v>
      </c>
      <c r="W2985" s="474">
        <v>0</v>
      </c>
      <c r="X2985" s="474">
        <v>0</v>
      </c>
      <c r="Y2985" s="474">
        <v>0</v>
      </c>
      <c r="Z2985" s="474">
        <v>0</v>
      </c>
      <c r="AA2985" s="474">
        <v>0</v>
      </c>
      <c r="AB2985" s="474">
        <v>650451.07999999996</v>
      </c>
      <c r="AC2985" s="474">
        <v>2521923.19</v>
      </c>
      <c r="AD2985" s="474">
        <v>0</v>
      </c>
      <c r="AE2985" s="474">
        <v>0</v>
      </c>
      <c r="AF2985" s="474">
        <v>0</v>
      </c>
      <c r="AG2985" s="476">
        <v>0</v>
      </c>
      <c r="AH2985" s="476">
        <v>0</v>
      </c>
      <c r="AI2985" s="476">
        <v>0</v>
      </c>
      <c r="AJ2985" s="476">
        <v>55763.06</v>
      </c>
      <c r="AK2985" s="175"/>
      <c r="AL2985" s="175">
        <v>3741156.54</v>
      </c>
      <c r="AM2985" s="175">
        <v>3741156.54</v>
      </c>
      <c r="AN2985" s="175">
        <v>0</v>
      </c>
    </row>
    <row r="2986" spans="1:40" s="105" customFormat="1" ht="20.3" customHeight="1" x14ac:dyDescent="0.35">
      <c r="A2986" s="256">
        <v>2025</v>
      </c>
      <c r="B2986" s="184">
        <f t="shared" si="519"/>
        <v>366</v>
      </c>
      <c r="C2986" s="248" t="s">
        <v>1321</v>
      </c>
      <c r="D2986" s="184">
        <v>36889</v>
      </c>
      <c r="E2986" s="287" t="e">
        <f>VLOOKUP(D2986,'[1]2023-2025'!$A:$G,7,0)</f>
        <v>#N/A</v>
      </c>
      <c r="F2986" s="287"/>
      <c r="G2986" s="287" t="s">
        <v>1899</v>
      </c>
      <c r="H2986" s="288" t="e">
        <f>INDEX('[1]2023-2025'!$AK:$AK,MATCH(D2986,'[1]2023-2025'!$A:$A,0))</f>
        <v>#N/A</v>
      </c>
      <c r="I2986" s="288" t="e">
        <v>#N/A</v>
      </c>
      <c r="J2986" s="288" t="e">
        <f>VLOOKUP(D2986,[1]Лист3!$A:$AK,37,0)</f>
        <v>#N/A</v>
      </c>
      <c r="K2986" s="289" t="e">
        <f>INDEX('[1]2023-2025'!$G:$G,MATCH(D2986,'[1]2023-2025'!$A:$A,0))</f>
        <v>#N/A</v>
      </c>
      <c r="L2986" s="289"/>
      <c r="M2986" s="289"/>
      <c r="N2986" s="289"/>
      <c r="O2986" s="289" t="e">
        <v>#N/A</v>
      </c>
      <c r="P2986" s="289" t="e">
        <v>#N/A</v>
      </c>
      <c r="Q2986" s="186">
        <f t="shared" si="517"/>
        <v>1920379.66505</v>
      </c>
      <c r="R2986" s="186">
        <f t="shared" si="518"/>
        <v>1891999.67</v>
      </c>
      <c r="S2986" s="290">
        <v>0</v>
      </c>
      <c r="T2986" s="475">
        <v>0</v>
      </c>
      <c r="U2986" s="474">
        <v>0</v>
      </c>
      <c r="V2986" s="474">
        <v>0</v>
      </c>
      <c r="W2986" s="474">
        <v>0</v>
      </c>
      <c r="X2986" s="474">
        <v>0</v>
      </c>
      <c r="Y2986" s="474">
        <v>0</v>
      </c>
      <c r="Z2986" s="474">
        <v>0</v>
      </c>
      <c r="AA2986" s="474">
        <v>0</v>
      </c>
      <c r="AB2986" s="474">
        <v>0</v>
      </c>
      <c r="AC2986" s="474">
        <v>1891999.67</v>
      </c>
      <c r="AD2986" s="474">
        <v>0</v>
      </c>
      <c r="AE2986" s="474">
        <v>0</v>
      </c>
      <c r="AF2986" s="474">
        <v>0</v>
      </c>
      <c r="AG2986" s="476">
        <v>0</v>
      </c>
      <c r="AH2986" s="476">
        <v>0</v>
      </c>
      <c r="AI2986" s="476">
        <v>0</v>
      </c>
      <c r="AJ2986" s="476">
        <v>28379.995049999998</v>
      </c>
      <c r="AK2986" s="175"/>
      <c r="AL2986" s="175">
        <v>2993204.1</v>
      </c>
      <c r="AM2986" s="175">
        <v>2993204.1</v>
      </c>
      <c r="AN2986" s="175">
        <v>0</v>
      </c>
    </row>
    <row r="2987" spans="1:40" s="105" customFormat="1" ht="20.3" customHeight="1" x14ac:dyDescent="0.35">
      <c r="A2987" s="256">
        <v>2025</v>
      </c>
      <c r="B2987" s="184">
        <f t="shared" si="519"/>
        <v>367</v>
      </c>
      <c r="C2987" s="248" t="s">
        <v>1322</v>
      </c>
      <c r="D2987" s="184">
        <v>36891</v>
      </c>
      <c r="E2987" s="287" t="e">
        <f>VLOOKUP(D2987,'[1]2023-2025'!$A:$G,7,0)</f>
        <v>#N/A</v>
      </c>
      <c r="F2987" s="287"/>
      <c r="G2987" s="287" t="s">
        <v>1899</v>
      </c>
      <c r="H2987" s="288" t="e">
        <f>INDEX('[1]2023-2025'!$AK:$AK,MATCH(D2987,'[1]2023-2025'!$A:$A,0))</f>
        <v>#N/A</v>
      </c>
      <c r="I2987" s="288" t="e">
        <v>#N/A</v>
      </c>
      <c r="J2987" s="288" t="e">
        <f>VLOOKUP(D2987,[1]Лист3!$A:$AK,37,0)</f>
        <v>#N/A</v>
      </c>
      <c r="K2987" s="289" t="e">
        <f>INDEX('[1]2023-2025'!$G:$G,MATCH(D2987,'[1]2023-2025'!$A:$A,0))</f>
        <v>#N/A</v>
      </c>
      <c r="L2987" s="289"/>
      <c r="M2987" s="289"/>
      <c r="N2987" s="289"/>
      <c r="O2987" s="289" t="e">
        <v>#N/A</v>
      </c>
      <c r="P2987" s="289" t="e">
        <v>#N/A</v>
      </c>
      <c r="Q2987" s="186">
        <f t="shared" si="517"/>
        <v>62268</v>
      </c>
      <c r="R2987" s="186">
        <f t="shared" si="518"/>
        <v>62268</v>
      </c>
      <c r="S2987" s="290">
        <v>0</v>
      </c>
      <c r="T2987" s="475">
        <v>0</v>
      </c>
      <c r="U2987" s="474">
        <v>0</v>
      </c>
      <c r="V2987" s="474">
        <v>0</v>
      </c>
      <c r="W2987" s="474">
        <v>0</v>
      </c>
      <c r="X2987" s="474">
        <v>0</v>
      </c>
      <c r="Y2987" s="474">
        <v>0</v>
      </c>
      <c r="Z2987" s="474">
        <v>0</v>
      </c>
      <c r="AA2987" s="474">
        <v>0</v>
      </c>
      <c r="AB2987" s="474">
        <v>0</v>
      </c>
      <c r="AC2987" s="474">
        <v>0</v>
      </c>
      <c r="AD2987" s="474">
        <v>0</v>
      </c>
      <c r="AE2987" s="474">
        <v>0</v>
      </c>
      <c r="AF2987" s="474">
        <v>0</v>
      </c>
      <c r="AG2987" s="476">
        <v>0</v>
      </c>
      <c r="AH2987" s="476">
        <v>62268</v>
      </c>
      <c r="AI2987" s="476">
        <v>0</v>
      </c>
      <c r="AJ2987" s="476">
        <v>0</v>
      </c>
      <c r="AK2987" s="175"/>
      <c r="AL2987" s="175">
        <v>2357259.64</v>
      </c>
      <c r="AM2987" s="175">
        <v>2357259.64</v>
      </c>
      <c r="AN2987" s="175">
        <v>0</v>
      </c>
    </row>
    <row r="2988" spans="1:40" s="105" customFormat="1" ht="20.3" customHeight="1" x14ac:dyDescent="0.35">
      <c r="A2988" s="256">
        <v>2025</v>
      </c>
      <c r="B2988" s="184">
        <f t="shared" si="519"/>
        <v>368</v>
      </c>
      <c r="C2988" s="248" t="s">
        <v>1324</v>
      </c>
      <c r="D2988" s="184">
        <v>36875</v>
      </c>
      <c r="E2988" s="287" t="e">
        <f>VLOOKUP(D2988,'[1]2023-2025'!$A:$G,7,0)</f>
        <v>#N/A</v>
      </c>
      <c r="F2988" s="287"/>
      <c r="G2988" s="287" t="s">
        <v>1899</v>
      </c>
      <c r="H2988" s="288" t="e">
        <f>INDEX('[1]2023-2025'!$AK:$AK,MATCH(D2988,'[1]2023-2025'!$A:$A,0))</f>
        <v>#N/A</v>
      </c>
      <c r="I2988" s="288" t="e">
        <v>#N/A</v>
      </c>
      <c r="J2988" s="288" t="e">
        <f>VLOOKUP(D2988,[1]Лист3!$A:$AK,37,0)</f>
        <v>#N/A</v>
      </c>
      <c r="K2988" s="289" t="e">
        <f>INDEX('[1]2023-2025'!$G:$G,MATCH(D2988,'[1]2023-2025'!$A:$A,0))</f>
        <v>#N/A</v>
      </c>
      <c r="L2988" s="289"/>
      <c r="M2988" s="289"/>
      <c r="N2988" s="289"/>
      <c r="O2988" s="289" t="e">
        <v>#N/A</v>
      </c>
      <c r="P2988" s="289" t="e">
        <v>#N/A</v>
      </c>
      <c r="Q2988" s="186">
        <f t="shared" si="517"/>
        <v>3490954.9000000008</v>
      </c>
      <c r="R2988" s="186">
        <f t="shared" si="518"/>
        <v>3439364.4300000006</v>
      </c>
      <c r="S2988" s="290">
        <v>0</v>
      </c>
      <c r="T2988" s="475">
        <v>1997057.12</v>
      </c>
      <c r="U2988" s="474">
        <v>0</v>
      </c>
      <c r="V2988" s="474">
        <v>486261.78</v>
      </c>
      <c r="W2988" s="474">
        <v>956045.53</v>
      </c>
      <c r="X2988" s="474">
        <v>0</v>
      </c>
      <c r="Y2988" s="474">
        <v>0</v>
      </c>
      <c r="Z2988" s="474">
        <v>0</v>
      </c>
      <c r="AA2988" s="474">
        <v>0</v>
      </c>
      <c r="AB2988" s="474">
        <v>0</v>
      </c>
      <c r="AC2988" s="474">
        <v>0</v>
      </c>
      <c r="AD2988" s="474">
        <v>0</v>
      </c>
      <c r="AE2988" s="474">
        <v>0</v>
      </c>
      <c r="AF2988" s="474">
        <v>0</v>
      </c>
      <c r="AG2988" s="476">
        <v>0</v>
      </c>
      <c r="AH2988" s="476">
        <v>0</v>
      </c>
      <c r="AI2988" s="476">
        <v>0</v>
      </c>
      <c r="AJ2988" s="476">
        <v>51590.47</v>
      </c>
      <c r="AK2988" s="175"/>
      <c r="AL2988" s="175">
        <v>22549818.699999999</v>
      </c>
      <c r="AM2988" s="175">
        <v>22549818.699999999</v>
      </c>
      <c r="AN2988" s="175">
        <v>0</v>
      </c>
    </row>
    <row r="2989" spans="1:40" s="105" customFormat="1" ht="20.3" customHeight="1" x14ac:dyDescent="0.35">
      <c r="A2989" s="256">
        <v>2025</v>
      </c>
      <c r="B2989" s="184">
        <f t="shared" si="519"/>
        <v>369</v>
      </c>
      <c r="C2989" s="248" t="s">
        <v>1238</v>
      </c>
      <c r="D2989" s="184">
        <v>54855</v>
      </c>
      <c r="E2989" s="287" t="e">
        <f>VLOOKUP(D2989,'[1]2023-2025'!$A:$G,7,0)</f>
        <v>#N/A</v>
      </c>
      <c r="F2989" s="287"/>
      <c r="G2989" s="287" t="s">
        <v>1899</v>
      </c>
      <c r="H2989" s="288" t="e">
        <f>INDEX('[1]2023-2025'!$AK:$AK,MATCH(D2989,'[1]2023-2025'!$A:$A,0))</f>
        <v>#N/A</v>
      </c>
      <c r="I2989" s="288" t="e">
        <v>#N/A</v>
      </c>
      <c r="J2989" s="288" t="e">
        <f>VLOOKUP(D2989,[1]Лист3!$A:$AK,37,0)</f>
        <v>#N/A</v>
      </c>
      <c r="K2989" s="289" t="e">
        <f>INDEX('[1]2023-2025'!$G:$G,MATCH(D2989,'[1]2023-2025'!$A:$A,0))</f>
        <v>#N/A</v>
      </c>
      <c r="L2989" s="289"/>
      <c r="M2989" s="289"/>
      <c r="N2989" s="289"/>
      <c r="O2989" s="289" t="e">
        <v>#N/A</v>
      </c>
      <c r="P2989" s="289" t="e">
        <v>#N/A</v>
      </c>
      <c r="Q2989" s="186">
        <f t="shared" si="517"/>
        <v>3073165.12</v>
      </c>
      <c r="R2989" s="186">
        <f t="shared" si="518"/>
        <v>3021574.65</v>
      </c>
      <c r="S2989" s="290">
        <v>0</v>
      </c>
      <c r="T2989" s="475">
        <v>0</v>
      </c>
      <c r="U2989" s="474">
        <v>0</v>
      </c>
      <c r="V2989" s="474">
        <v>0</v>
      </c>
      <c r="W2989" s="474">
        <v>0</v>
      </c>
      <c r="X2989" s="474">
        <v>0</v>
      </c>
      <c r="Y2989" s="474">
        <v>0</v>
      </c>
      <c r="Z2989" s="474">
        <v>0</v>
      </c>
      <c r="AA2989" s="474">
        <v>3021574.65</v>
      </c>
      <c r="AB2989" s="474">
        <v>0</v>
      </c>
      <c r="AC2989" s="474">
        <v>0</v>
      </c>
      <c r="AD2989" s="474">
        <v>0</v>
      </c>
      <c r="AE2989" s="474">
        <v>0</v>
      </c>
      <c r="AF2989" s="474">
        <v>0</v>
      </c>
      <c r="AG2989" s="476">
        <v>0</v>
      </c>
      <c r="AH2989" s="476">
        <v>0</v>
      </c>
      <c r="AI2989" s="476">
        <v>0</v>
      </c>
      <c r="AJ2989" s="476">
        <v>51590.47</v>
      </c>
      <c r="AK2989" s="175"/>
      <c r="AL2989" s="175">
        <v>4317696.5</v>
      </c>
      <c r="AM2989" s="175">
        <v>4317696.5</v>
      </c>
      <c r="AN2989" s="175">
        <v>0</v>
      </c>
    </row>
    <row r="2990" spans="1:40" s="105" customFormat="1" ht="20.3" customHeight="1" x14ac:dyDescent="0.35">
      <c r="A2990" s="256">
        <v>2025</v>
      </c>
      <c r="B2990" s="184">
        <f t="shared" si="519"/>
        <v>370</v>
      </c>
      <c r="C2990" s="248" t="s">
        <v>1247</v>
      </c>
      <c r="D2990" s="184">
        <v>54876</v>
      </c>
      <c r="E2990" s="287" t="e">
        <f>VLOOKUP(D2990,'[1]2023-2025'!$A:$G,7,0)</f>
        <v>#N/A</v>
      </c>
      <c r="F2990" s="287"/>
      <c r="G2990" s="287" t="s">
        <v>1899</v>
      </c>
      <c r="H2990" s="288" t="e">
        <f>INDEX('[1]2023-2025'!$AK:$AK,MATCH(D2990,'[1]2023-2025'!$A:$A,0))</f>
        <v>#N/A</v>
      </c>
      <c r="I2990" s="288" t="e">
        <v>#N/A</v>
      </c>
      <c r="J2990" s="288" t="e">
        <f>VLOOKUP(D2990,[1]Лист3!$A:$AK,37,0)</f>
        <v>#N/A</v>
      </c>
      <c r="K2990" s="289" t="e">
        <f>INDEX('[1]2023-2025'!$G:$G,MATCH(D2990,'[1]2023-2025'!$A:$A,0))</f>
        <v>#N/A</v>
      </c>
      <c r="L2990" s="289"/>
      <c r="M2990" s="289"/>
      <c r="N2990" s="289"/>
      <c r="O2990" s="289" t="e">
        <v>#N/A</v>
      </c>
      <c r="P2990" s="289" t="e">
        <v>#N/A</v>
      </c>
      <c r="Q2990" s="186">
        <f t="shared" si="517"/>
        <v>594253</v>
      </c>
      <c r="R2990" s="186">
        <f t="shared" si="518"/>
        <v>585471</v>
      </c>
      <c r="S2990" s="290">
        <v>0</v>
      </c>
      <c r="T2990" s="475">
        <v>0</v>
      </c>
      <c r="U2990" s="474">
        <v>0</v>
      </c>
      <c r="V2990" s="474">
        <v>0</v>
      </c>
      <c r="W2990" s="474">
        <v>0</v>
      </c>
      <c r="X2990" s="474">
        <v>0</v>
      </c>
      <c r="Y2990" s="474">
        <v>0</v>
      </c>
      <c r="Z2990" s="474">
        <v>0</v>
      </c>
      <c r="AA2990" s="474">
        <v>0</v>
      </c>
      <c r="AB2990" s="474">
        <v>0</v>
      </c>
      <c r="AC2990" s="474">
        <v>585471</v>
      </c>
      <c r="AD2990" s="474">
        <v>0</v>
      </c>
      <c r="AE2990" s="474">
        <v>0</v>
      </c>
      <c r="AF2990" s="474">
        <v>0</v>
      </c>
      <c r="AG2990" s="476">
        <v>0</v>
      </c>
      <c r="AH2990" s="476">
        <v>0</v>
      </c>
      <c r="AI2990" s="476">
        <v>0</v>
      </c>
      <c r="AJ2990" s="476">
        <v>8782</v>
      </c>
      <c r="AK2990" s="175"/>
      <c r="AL2990" s="175">
        <v>1977186.75</v>
      </c>
      <c r="AM2990" s="175">
        <v>1977186.75</v>
      </c>
      <c r="AN2990" s="175">
        <v>0</v>
      </c>
    </row>
    <row r="2991" spans="1:40" s="105" customFormat="1" ht="20.3" customHeight="1" x14ac:dyDescent="0.35">
      <c r="A2991" s="256">
        <v>2025</v>
      </c>
      <c r="B2991" s="184">
        <f t="shared" si="519"/>
        <v>371</v>
      </c>
      <c r="C2991" s="248" t="s">
        <v>1248</v>
      </c>
      <c r="D2991" s="184">
        <v>54877</v>
      </c>
      <c r="E2991" s="287" t="e">
        <f>VLOOKUP(D2991,'[1]2023-2025'!$A:$G,7,0)</f>
        <v>#N/A</v>
      </c>
      <c r="F2991" s="287"/>
      <c r="G2991" s="287" t="s">
        <v>1899</v>
      </c>
      <c r="H2991" s="288" t="e">
        <f>INDEX('[1]2023-2025'!$AK:$AK,MATCH(D2991,'[1]2023-2025'!$A:$A,0))</f>
        <v>#N/A</v>
      </c>
      <c r="I2991" s="288" t="e">
        <v>#N/A</v>
      </c>
      <c r="J2991" s="288" t="e">
        <f>VLOOKUP(D2991,[1]Лист3!$A:$AK,37,0)</f>
        <v>#N/A</v>
      </c>
      <c r="K2991" s="289" t="e">
        <f>INDEX('[1]2023-2025'!$G:$G,MATCH(D2991,'[1]2023-2025'!$A:$A,0))</f>
        <v>#N/A</v>
      </c>
      <c r="L2991" s="289"/>
      <c r="M2991" s="289"/>
      <c r="N2991" s="289"/>
      <c r="O2991" s="289" t="e">
        <v>#N/A</v>
      </c>
      <c r="P2991" s="289" t="e">
        <v>#N/A</v>
      </c>
      <c r="Q2991" s="186">
        <f t="shared" si="517"/>
        <v>592713</v>
      </c>
      <c r="R2991" s="186">
        <f t="shared" si="518"/>
        <v>583931</v>
      </c>
      <c r="S2991" s="290">
        <v>0</v>
      </c>
      <c r="T2991" s="475">
        <v>0</v>
      </c>
      <c r="U2991" s="474">
        <v>0</v>
      </c>
      <c r="V2991" s="474">
        <v>0</v>
      </c>
      <c r="W2991" s="474">
        <v>0</v>
      </c>
      <c r="X2991" s="474">
        <v>0</v>
      </c>
      <c r="Y2991" s="474">
        <v>0</v>
      </c>
      <c r="Z2991" s="474">
        <v>0</v>
      </c>
      <c r="AA2991" s="474">
        <v>0</v>
      </c>
      <c r="AB2991" s="474">
        <v>0</v>
      </c>
      <c r="AC2991" s="474">
        <v>583931</v>
      </c>
      <c r="AD2991" s="474">
        <v>0</v>
      </c>
      <c r="AE2991" s="474">
        <v>0</v>
      </c>
      <c r="AF2991" s="474">
        <v>0</v>
      </c>
      <c r="AG2991" s="476">
        <v>0</v>
      </c>
      <c r="AH2991" s="476">
        <v>0</v>
      </c>
      <c r="AI2991" s="476">
        <v>0</v>
      </c>
      <c r="AJ2991" s="476">
        <v>8782</v>
      </c>
      <c r="AK2991" s="175"/>
      <c r="AL2991" s="175">
        <v>1887075.02</v>
      </c>
      <c r="AM2991" s="175">
        <v>1887075.02</v>
      </c>
      <c r="AN2991" s="175">
        <v>0</v>
      </c>
    </row>
    <row r="2992" spans="1:40" s="105" customFormat="1" ht="20.3" customHeight="1" x14ac:dyDescent="0.35">
      <c r="A2992" s="256">
        <v>2025</v>
      </c>
      <c r="B2992" s="184">
        <f t="shared" si="519"/>
        <v>372</v>
      </c>
      <c r="C2992" s="248" t="s">
        <v>1249</v>
      </c>
      <c r="D2992" s="184">
        <v>54878</v>
      </c>
      <c r="E2992" s="287" t="e">
        <f>VLOOKUP(D2992,'[1]2023-2025'!$A:$G,7,0)</f>
        <v>#N/A</v>
      </c>
      <c r="F2992" s="287"/>
      <c r="G2992" s="287" t="s">
        <v>1899</v>
      </c>
      <c r="H2992" s="288" t="e">
        <f>INDEX('[1]2023-2025'!$AK:$AK,MATCH(D2992,'[1]2023-2025'!$A:$A,0))</f>
        <v>#N/A</v>
      </c>
      <c r="I2992" s="288" t="e">
        <v>#N/A</v>
      </c>
      <c r="J2992" s="288" t="e">
        <f>VLOOKUP(D2992,[1]Лист3!$A:$AK,37,0)</f>
        <v>#N/A</v>
      </c>
      <c r="K2992" s="289" t="e">
        <f>INDEX('[1]2023-2025'!$G:$G,MATCH(D2992,'[1]2023-2025'!$A:$A,0))</f>
        <v>#N/A</v>
      </c>
      <c r="L2992" s="289"/>
      <c r="M2992" s="289"/>
      <c r="N2992" s="289"/>
      <c r="O2992" s="289" t="e">
        <v>#N/A</v>
      </c>
      <c r="P2992" s="289" t="e">
        <v>#N/A</v>
      </c>
      <c r="Q2992" s="186">
        <f t="shared" si="517"/>
        <v>596068</v>
      </c>
      <c r="R2992" s="186">
        <f t="shared" si="518"/>
        <v>587286</v>
      </c>
      <c r="S2992" s="290">
        <v>0</v>
      </c>
      <c r="T2992" s="475">
        <v>0</v>
      </c>
      <c r="U2992" s="474">
        <v>0</v>
      </c>
      <c r="V2992" s="474">
        <v>0</v>
      </c>
      <c r="W2992" s="474">
        <v>0</v>
      </c>
      <c r="X2992" s="474">
        <v>0</v>
      </c>
      <c r="Y2992" s="474">
        <v>0</v>
      </c>
      <c r="Z2992" s="474">
        <v>0</v>
      </c>
      <c r="AA2992" s="474">
        <v>0</v>
      </c>
      <c r="AB2992" s="474">
        <v>0</v>
      </c>
      <c r="AC2992" s="474">
        <v>587286</v>
      </c>
      <c r="AD2992" s="474">
        <v>0</v>
      </c>
      <c r="AE2992" s="474">
        <v>0</v>
      </c>
      <c r="AF2992" s="474">
        <v>0</v>
      </c>
      <c r="AG2992" s="476">
        <v>0</v>
      </c>
      <c r="AH2992" s="476">
        <v>0</v>
      </c>
      <c r="AI2992" s="476">
        <v>0</v>
      </c>
      <c r="AJ2992" s="476">
        <v>8782</v>
      </c>
      <c r="AK2992" s="175"/>
      <c r="AL2992" s="175">
        <v>1927817.05</v>
      </c>
      <c r="AM2992" s="175">
        <v>1927817.05</v>
      </c>
      <c r="AN2992" s="175">
        <v>0</v>
      </c>
    </row>
    <row r="2993" spans="1:40" s="105" customFormat="1" ht="20.3" customHeight="1" x14ac:dyDescent="0.35">
      <c r="A2993" s="256">
        <v>2025</v>
      </c>
      <c r="B2993" s="184">
        <f t="shared" si="519"/>
        <v>373</v>
      </c>
      <c r="C2993" s="248" t="s">
        <v>1254</v>
      </c>
      <c r="D2993" s="184">
        <v>54881</v>
      </c>
      <c r="E2993" s="287" t="e">
        <f>VLOOKUP(D2993,'[1]2023-2025'!$A:$G,7,0)</f>
        <v>#N/A</v>
      </c>
      <c r="F2993" s="287"/>
      <c r="G2993" s="287" t="s">
        <v>1899</v>
      </c>
      <c r="H2993" s="288" t="e">
        <f>INDEX('[1]2023-2025'!$AK:$AK,MATCH(D2993,'[1]2023-2025'!$A:$A,0))</f>
        <v>#N/A</v>
      </c>
      <c r="I2993" s="288" t="e">
        <v>#N/A</v>
      </c>
      <c r="J2993" s="288" t="e">
        <f>VLOOKUP(D2993,[1]Лист3!$A:$AK,37,0)</f>
        <v>#N/A</v>
      </c>
      <c r="K2993" s="289" t="e">
        <f>INDEX('[1]2023-2025'!$G:$G,MATCH(D2993,'[1]2023-2025'!$A:$A,0))</f>
        <v>#N/A</v>
      </c>
      <c r="L2993" s="289"/>
      <c r="M2993" s="289"/>
      <c r="N2993" s="289"/>
      <c r="O2993" s="289" t="e">
        <v>#N/A</v>
      </c>
      <c r="P2993" s="289" t="e">
        <v>#N/A</v>
      </c>
      <c r="Q2993" s="186">
        <f t="shared" si="517"/>
        <v>1276038.29</v>
      </c>
      <c r="R2993" s="186">
        <f t="shared" si="518"/>
        <v>1257180.58</v>
      </c>
      <c r="S2993" s="290">
        <v>0</v>
      </c>
      <c r="T2993" s="475">
        <v>0</v>
      </c>
      <c r="U2993" s="474">
        <v>0</v>
      </c>
      <c r="V2993" s="474">
        <v>0</v>
      </c>
      <c r="W2993" s="474">
        <v>0</v>
      </c>
      <c r="X2993" s="474">
        <v>0</v>
      </c>
      <c r="Y2993" s="474">
        <v>0</v>
      </c>
      <c r="Z2993" s="474">
        <v>0</v>
      </c>
      <c r="AA2993" s="474">
        <v>1257180.58</v>
      </c>
      <c r="AB2993" s="474">
        <v>0</v>
      </c>
      <c r="AC2993" s="474">
        <v>0</v>
      </c>
      <c r="AD2993" s="474">
        <v>0</v>
      </c>
      <c r="AE2993" s="474">
        <v>0</v>
      </c>
      <c r="AF2993" s="474">
        <v>0</v>
      </c>
      <c r="AG2993" s="476">
        <v>0</v>
      </c>
      <c r="AH2993" s="476">
        <v>0</v>
      </c>
      <c r="AI2993" s="476">
        <v>0</v>
      </c>
      <c r="AJ2993" s="476">
        <v>18857.71</v>
      </c>
      <c r="AK2993" s="175"/>
      <c r="AL2993" s="175">
        <v>2411202.58</v>
      </c>
      <c r="AM2993" s="175">
        <v>2411202.58</v>
      </c>
      <c r="AN2993" s="175">
        <v>0</v>
      </c>
    </row>
    <row r="2994" spans="1:40" s="105" customFormat="1" ht="20.3" customHeight="1" x14ac:dyDescent="0.35">
      <c r="A2994" s="256">
        <v>2025</v>
      </c>
      <c r="B2994" s="184">
        <f t="shared" si="519"/>
        <v>374</v>
      </c>
      <c r="C2994" s="248" t="s">
        <v>1282</v>
      </c>
      <c r="D2994" s="184">
        <v>55457</v>
      </c>
      <c r="E2994" s="287" t="e">
        <f>VLOOKUP(D2994,'[1]2023-2025'!$A:$G,7,0)</f>
        <v>#N/A</v>
      </c>
      <c r="F2994" s="287"/>
      <c r="G2994" s="287" t="s">
        <v>1899</v>
      </c>
      <c r="H2994" s="288" t="e">
        <f>INDEX('[1]2023-2025'!$AK:$AK,MATCH(D2994,'[1]2023-2025'!$A:$A,0))</f>
        <v>#N/A</v>
      </c>
      <c r="I2994" s="288" t="e">
        <v>#N/A</v>
      </c>
      <c r="J2994" s="288" t="e">
        <f>VLOOKUP(D2994,[1]Лист3!$A:$AK,37,0)</f>
        <v>#N/A</v>
      </c>
      <c r="K2994" s="289" t="e">
        <f>INDEX('[1]2023-2025'!$G:$G,MATCH(D2994,'[1]2023-2025'!$A:$A,0))</f>
        <v>#N/A</v>
      </c>
      <c r="L2994" s="289"/>
      <c r="M2994" s="289"/>
      <c r="N2994" s="289"/>
      <c r="O2994" s="289" t="e">
        <v>#N/A</v>
      </c>
      <c r="P2994" s="289" t="e">
        <v>#N/A</v>
      </c>
      <c r="Q2994" s="186">
        <f t="shared" si="517"/>
        <v>4344839</v>
      </c>
      <c r="R2994" s="186">
        <f t="shared" si="518"/>
        <v>4344839</v>
      </c>
      <c r="S2994" s="290">
        <v>0</v>
      </c>
      <c r="T2994" s="475">
        <v>0</v>
      </c>
      <c r="U2994" s="474">
        <v>0</v>
      </c>
      <c r="V2994" s="474">
        <v>0</v>
      </c>
      <c r="W2994" s="474">
        <v>0</v>
      </c>
      <c r="X2994" s="474">
        <v>0</v>
      </c>
      <c r="Y2994" s="474">
        <v>0</v>
      </c>
      <c r="Z2994" s="474">
        <v>0</v>
      </c>
      <c r="AA2994" s="474">
        <v>4344839</v>
      </c>
      <c r="AB2994" s="474">
        <v>0</v>
      </c>
      <c r="AC2994" s="474">
        <v>0</v>
      </c>
      <c r="AD2994" s="474">
        <v>0</v>
      </c>
      <c r="AE2994" s="474">
        <v>0</v>
      </c>
      <c r="AF2994" s="474">
        <v>0</v>
      </c>
      <c r="AG2994" s="476">
        <v>0</v>
      </c>
      <c r="AH2994" s="476">
        <v>0</v>
      </c>
      <c r="AI2994" s="476">
        <v>0</v>
      </c>
      <c r="AJ2994" s="476">
        <v>0</v>
      </c>
      <c r="AK2994" s="175"/>
      <c r="AL2994" s="175">
        <v>10371969.25</v>
      </c>
      <c r="AM2994" s="175">
        <v>10371969.25</v>
      </c>
      <c r="AN2994" s="175">
        <v>0</v>
      </c>
    </row>
    <row r="2995" spans="1:40" s="105" customFormat="1" ht="20.3" customHeight="1" x14ac:dyDescent="0.35">
      <c r="A2995" s="256">
        <v>2025</v>
      </c>
      <c r="B2995" s="184">
        <f t="shared" si="519"/>
        <v>375</v>
      </c>
      <c r="C2995" s="248" t="s">
        <v>1325</v>
      </c>
      <c r="D2995" s="184">
        <v>55661</v>
      </c>
      <c r="E2995" s="287" t="e">
        <f>VLOOKUP(D2995,'[1]2023-2025'!$A:$G,7,0)</f>
        <v>#N/A</v>
      </c>
      <c r="F2995" s="287"/>
      <c r="G2995" s="287" t="s">
        <v>1899</v>
      </c>
      <c r="H2995" s="288" t="e">
        <f>INDEX('[1]2023-2025'!$AK:$AK,MATCH(D2995,'[1]2023-2025'!$A:$A,0))</f>
        <v>#N/A</v>
      </c>
      <c r="I2995" s="288" t="e">
        <v>#N/A</v>
      </c>
      <c r="J2995" s="288" t="e">
        <f>VLOOKUP(D2995,[1]Лист3!$A:$AK,37,0)</f>
        <v>#N/A</v>
      </c>
      <c r="K2995" s="289" t="e">
        <f>INDEX('[1]2023-2025'!$G:$G,MATCH(D2995,'[1]2023-2025'!$A:$A,0))</f>
        <v>#N/A</v>
      </c>
      <c r="L2995" s="289"/>
      <c r="M2995" s="289"/>
      <c r="N2995" s="289"/>
      <c r="O2995" s="289" t="e">
        <v>#N/A</v>
      </c>
      <c r="P2995" s="289" t="e">
        <v>#N/A</v>
      </c>
      <c r="Q2995" s="186">
        <f t="shared" ref="Q2995:Q3025" si="520">SUM(S2995:AJ2995)</f>
        <v>4686955.5</v>
      </c>
      <c r="R2995" s="186">
        <f t="shared" ref="R2995:R3025" si="521">SUM(S2995:AI2995)</f>
        <v>4617766.05</v>
      </c>
      <c r="S2995" s="290">
        <v>0</v>
      </c>
      <c r="T2995" s="475">
        <v>0</v>
      </c>
      <c r="U2995" s="474">
        <v>0</v>
      </c>
      <c r="V2995" s="474">
        <v>0</v>
      </c>
      <c r="W2995" s="474">
        <v>0</v>
      </c>
      <c r="X2995" s="474">
        <v>0</v>
      </c>
      <c r="Y2995" s="474">
        <v>0</v>
      </c>
      <c r="Z2995" s="474">
        <v>0</v>
      </c>
      <c r="AA2995" s="474">
        <v>2260830.0099999998</v>
      </c>
      <c r="AB2995" s="474">
        <v>0</v>
      </c>
      <c r="AC2995" s="474">
        <f>2171850.49+185085.55</f>
        <v>2356936.04</v>
      </c>
      <c r="AD2995" s="474">
        <v>0</v>
      </c>
      <c r="AE2995" s="474">
        <v>0</v>
      </c>
      <c r="AF2995" s="474">
        <v>0</v>
      </c>
      <c r="AG2995" s="476">
        <v>0</v>
      </c>
      <c r="AH2995" s="476">
        <v>0</v>
      </c>
      <c r="AI2995" s="476">
        <v>0</v>
      </c>
      <c r="AJ2995" s="476">
        <f>33912.45+32577+2700</f>
        <v>69189.45</v>
      </c>
      <c r="AK2995" s="175"/>
      <c r="AL2995" s="175">
        <v>2537840.59</v>
      </c>
      <c r="AM2995" s="175">
        <v>2537840.59</v>
      </c>
      <c r="AN2995" s="175">
        <v>0</v>
      </c>
    </row>
    <row r="2996" spans="1:40" s="105" customFormat="1" ht="20.3" customHeight="1" x14ac:dyDescent="0.35">
      <c r="A2996" s="256">
        <v>2025</v>
      </c>
      <c r="B2996" s="184">
        <f t="shared" si="519"/>
        <v>376</v>
      </c>
      <c r="C2996" s="248" t="s">
        <v>1326</v>
      </c>
      <c r="D2996" s="184">
        <v>55711</v>
      </c>
      <c r="E2996" s="287" t="e">
        <f>VLOOKUP(D2996,'[1]2023-2025'!$A:$G,7,0)</f>
        <v>#N/A</v>
      </c>
      <c r="F2996" s="287"/>
      <c r="G2996" s="287" t="s">
        <v>1899</v>
      </c>
      <c r="H2996" s="288" t="e">
        <f>INDEX('[1]2023-2025'!$AK:$AK,MATCH(D2996,'[1]2023-2025'!$A:$A,0))</f>
        <v>#N/A</v>
      </c>
      <c r="I2996" s="288" t="e">
        <v>#N/A</v>
      </c>
      <c r="J2996" s="288" t="e">
        <f>VLOOKUP(D2996,[1]Лист3!$A:$AK,37,0)</f>
        <v>#N/A</v>
      </c>
      <c r="K2996" s="289" t="e">
        <f>INDEX('[1]2023-2025'!$G:$G,MATCH(D2996,'[1]2023-2025'!$A:$A,0))</f>
        <v>#N/A</v>
      </c>
      <c r="L2996" s="289"/>
      <c r="M2996" s="289"/>
      <c r="N2996" s="289"/>
      <c r="O2996" s="289" t="e">
        <v>#N/A</v>
      </c>
      <c r="P2996" s="289" t="e">
        <v>#N/A</v>
      </c>
      <c r="Q2996" s="186">
        <f t="shared" si="520"/>
        <v>102348</v>
      </c>
      <c r="R2996" s="186">
        <f t="shared" si="521"/>
        <v>102348</v>
      </c>
      <c r="S2996" s="290">
        <v>0</v>
      </c>
      <c r="T2996" s="475">
        <v>0</v>
      </c>
      <c r="U2996" s="474">
        <v>0</v>
      </c>
      <c r="V2996" s="474">
        <v>0</v>
      </c>
      <c r="W2996" s="474">
        <v>0</v>
      </c>
      <c r="X2996" s="474">
        <v>0</v>
      </c>
      <c r="Y2996" s="474">
        <v>0</v>
      </c>
      <c r="Z2996" s="474">
        <v>0</v>
      </c>
      <c r="AA2996" s="474">
        <v>0</v>
      </c>
      <c r="AB2996" s="474">
        <v>0</v>
      </c>
      <c r="AC2996" s="474">
        <v>0</v>
      </c>
      <c r="AD2996" s="474">
        <v>0</v>
      </c>
      <c r="AE2996" s="474">
        <v>0</v>
      </c>
      <c r="AF2996" s="474">
        <v>0</v>
      </c>
      <c r="AG2996" s="476">
        <v>0</v>
      </c>
      <c r="AH2996" s="476">
        <v>102348</v>
      </c>
      <c r="AI2996" s="476">
        <v>0</v>
      </c>
      <c r="AJ2996" s="476">
        <v>0</v>
      </c>
      <c r="AK2996" s="175"/>
      <c r="AL2996" s="175">
        <v>3034663.45</v>
      </c>
      <c r="AM2996" s="175">
        <v>3034663.45</v>
      </c>
      <c r="AN2996" s="175">
        <v>0</v>
      </c>
    </row>
    <row r="2997" spans="1:40" s="105" customFormat="1" ht="20.3" customHeight="1" x14ac:dyDescent="0.35">
      <c r="A2997" s="256">
        <v>2025</v>
      </c>
      <c r="B2997" s="184">
        <f t="shared" si="519"/>
        <v>377</v>
      </c>
      <c r="C2997" s="248" t="s">
        <v>1327</v>
      </c>
      <c r="D2997" s="184">
        <v>55713</v>
      </c>
      <c r="E2997" s="287" t="e">
        <f>VLOOKUP(D2997,'[1]2023-2025'!$A:$G,7,0)</f>
        <v>#N/A</v>
      </c>
      <c r="F2997" s="287"/>
      <c r="G2997" s="287" t="s">
        <v>1899</v>
      </c>
      <c r="H2997" s="288" t="e">
        <f>INDEX('[1]2023-2025'!$AK:$AK,MATCH(D2997,'[1]2023-2025'!$A:$A,0))</f>
        <v>#N/A</v>
      </c>
      <c r="I2997" s="288" t="e">
        <v>#N/A</v>
      </c>
      <c r="J2997" s="288" t="e">
        <f>VLOOKUP(D2997,[1]Лист3!$A:$AK,37,0)</f>
        <v>#N/A</v>
      </c>
      <c r="K2997" s="289" t="e">
        <f>INDEX('[1]2023-2025'!$G:$G,MATCH(D2997,'[1]2023-2025'!$A:$A,0))</f>
        <v>#N/A</v>
      </c>
      <c r="L2997" s="289"/>
      <c r="M2997" s="289"/>
      <c r="N2997" s="289"/>
      <c r="O2997" s="289" t="e">
        <v>#N/A</v>
      </c>
      <c r="P2997" s="289" t="e">
        <v>#N/A</v>
      </c>
      <c r="Q2997" s="186">
        <f t="shared" si="520"/>
        <v>136632</v>
      </c>
      <c r="R2997" s="186">
        <f t="shared" si="521"/>
        <v>136632</v>
      </c>
      <c r="S2997" s="290">
        <v>0</v>
      </c>
      <c r="T2997" s="475">
        <v>0</v>
      </c>
      <c r="U2997" s="474">
        <v>0</v>
      </c>
      <c r="V2997" s="474">
        <v>0</v>
      </c>
      <c r="W2997" s="474">
        <v>0</v>
      </c>
      <c r="X2997" s="474">
        <v>0</v>
      </c>
      <c r="Y2997" s="474">
        <v>0</v>
      </c>
      <c r="Z2997" s="474">
        <v>0</v>
      </c>
      <c r="AA2997" s="474">
        <v>0</v>
      </c>
      <c r="AB2997" s="474">
        <v>0</v>
      </c>
      <c r="AC2997" s="474">
        <v>0</v>
      </c>
      <c r="AD2997" s="474">
        <v>0</v>
      </c>
      <c r="AE2997" s="474">
        <v>0</v>
      </c>
      <c r="AF2997" s="474">
        <v>0</v>
      </c>
      <c r="AG2997" s="476">
        <v>0</v>
      </c>
      <c r="AH2997" s="476">
        <v>136632</v>
      </c>
      <c r="AI2997" s="476">
        <v>0</v>
      </c>
      <c r="AJ2997" s="476">
        <v>0</v>
      </c>
      <c r="AK2997" s="175"/>
      <c r="AL2997" s="175">
        <v>913922.88</v>
      </c>
      <c r="AM2997" s="175">
        <v>913922.88</v>
      </c>
      <c r="AN2997" s="175">
        <v>0</v>
      </c>
    </row>
    <row r="2998" spans="1:40" s="105" customFormat="1" ht="20.3" customHeight="1" x14ac:dyDescent="0.35">
      <c r="A2998" s="256">
        <v>2025</v>
      </c>
      <c r="B2998" s="184">
        <f t="shared" si="519"/>
        <v>378</v>
      </c>
      <c r="C2998" s="248" t="s">
        <v>1328</v>
      </c>
      <c r="D2998" s="184">
        <v>55716</v>
      </c>
      <c r="E2998" s="287" t="e">
        <f>VLOOKUP(D2998,'[1]2023-2025'!$A:$G,7,0)</f>
        <v>#N/A</v>
      </c>
      <c r="F2998" s="287"/>
      <c r="G2998" s="287" t="s">
        <v>1899</v>
      </c>
      <c r="H2998" s="288" t="e">
        <f>INDEX('[1]2023-2025'!$AK:$AK,MATCH(D2998,'[1]2023-2025'!$A:$A,0))</f>
        <v>#N/A</v>
      </c>
      <c r="I2998" s="288" t="e">
        <v>#N/A</v>
      </c>
      <c r="J2998" s="288" t="e">
        <f>VLOOKUP(D2998,[1]Лист3!$A:$AK,37,0)</f>
        <v>#N/A</v>
      </c>
      <c r="K2998" s="289" t="e">
        <f>INDEX('[1]2023-2025'!$G:$G,MATCH(D2998,'[1]2023-2025'!$A:$A,0))</f>
        <v>#N/A</v>
      </c>
      <c r="L2998" s="289"/>
      <c r="M2998" s="289"/>
      <c r="N2998" s="289"/>
      <c r="O2998" s="289" t="e">
        <v>#N/A</v>
      </c>
      <c r="P2998" s="289" t="e">
        <v>#N/A</v>
      </c>
      <c r="Q2998" s="186">
        <f t="shared" si="520"/>
        <v>126492</v>
      </c>
      <c r="R2998" s="186">
        <f t="shared" si="521"/>
        <v>126492</v>
      </c>
      <c r="S2998" s="290">
        <v>0</v>
      </c>
      <c r="T2998" s="475">
        <v>0</v>
      </c>
      <c r="U2998" s="474">
        <v>0</v>
      </c>
      <c r="V2998" s="474">
        <v>0</v>
      </c>
      <c r="W2998" s="474">
        <v>0</v>
      </c>
      <c r="X2998" s="474">
        <v>0</v>
      </c>
      <c r="Y2998" s="474">
        <v>0</v>
      </c>
      <c r="Z2998" s="474">
        <v>0</v>
      </c>
      <c r="AA2998" s="474">
        <v>0</v>
      </c>
      <c r="AB2998" s="474">
        <v>0</v>
      </c>
      <c r="AC2998" s="474">
        <v>0</v>
      </c>
      <c r="AD2998" s="474">
        <v>0</v>
      </c>
      <c r="AE2998" s="474">
        <v>0</v>
      </c>
      <c r="AF2998" s="474">
        <v>0</v>
      </c>
      <c r="AG2998" s="476">
        <v>0</v>
      </c>
      <c r="AH2998" s="476">
        <v>126492</v>
      </c>
      <c r="AI2998" s="476">
        <v>0</v>
      </c>
      <c r="AJ2998" s="476">
        <v>0</v>
      </c>
      <c r="AK2998" s="175"/>
      <c r="AL2998" s="175">
        <v>1129983.0900000001</v>
      </c>
      <c r="AM2998" s="175">
        <v>1129983.0900000001</v>
      </c>
      <c r="AN2998" s="175">
        <v>0</v>
      </c>
    </row>
    <row r="2999" spans="1:40" s="105" customFormat="1" ht="23.25" customHeight="1" x14ac:dyDescent="0.35">
      <c r="A2999" s="256">
        <v>2025</v>
      </c>
      <c r="B2999" s="184">
        <f t="shared" si="519"/>
        <v>379</v>
      </c>
      <c r="C2999" s="248" t="s">
        <v>1330</v>
      </c>
      <c r="D2999" s="184">
        <v>36933</v>
      </c>
      <c r="E2999" s="287" t="e">
        <f>VLOOKUP(D2999,'[1]2023-2025'!$A:$G,7,0)</f>
        <v>#N/A</v>
      </c>
      <c r="F2999" s="287"/>
      <c r="G2999" s="287" t="s">
        <v>1899</v>
      </c>
      <c r="H2999" s="288" t="e">
        <f>INDEX('[1]2023-2025'!$AK:$AK,MATCH(D2999,'[1]2023-2025'!$A:$A,0))</f>
        <v>#N/A</v>
      </c>
      <c r="I2999" s="288" t="e">
        <v>#N/A</v>
      </c>
      <c r="J2999" s="288" t="e">
        <f>VLOOKUP(D2999,[1]Лист3!$A:$AK,37,0)</f>
        <v>#N/A</v>
      </c>
      <c r="K2999" s="289" t="e">
        <f>INDEX('[1]2023-2025'!$G:$G,MATCH(D2999,'[1]2023-2025'!$A:$A,0))</f>
        <v>#N/A</v>
      </c>
      <c r="L2999" s="289"/>
      <c r="M2999" s="289"/>
      <c r="N2999" s="289"/>
      <c r="O2999" s="289" t="e">
        <v>#N/A</v>
      </c>
      <c r="P2999" s="289" t="e">
        <v>#N/A</v>
      </c>
      <c r="Q2999" s="186">
        <f t="shared" si="520"/>
        <v>183480</v>
      </c>
      <c r="R2999" s="186">
        <f t="shared" si="521"/>
        <v>183480</v>
      </c>
      <c r="S2999" s="290">
        <v>0</v>
      </c>
      <c r="T2999" s="475">
        <v>0</v>
      </c>
      <c r="U2999" s="474">
        <v>0</v>
      </c>
      <c r="V2999" s="474">
        <v>0</v>
      </c>
      <c r="W2999" s="474">
        <v>0</v>
      </c>
      <c r="X2999" s="474">
        <v>0</v>
      </c>
      <c r="Y2999" s="474">
        <v>0</v>
      </c>
      <c r="Z2999" s="474">
        <v>0</v>
      </c>
      <c r="AA2999" s="474">
        <v>0</v>
      </c>
      <c r="AB2999" s="474">
        <v>0</v>
      </c>
      <c r="AC2999" s="474">
        <v>0</v>
      </c>
      <c r="AD2999" s="474">
        <v>0</v>
      </c>
      <c r="AE2999" s="474">
        <v>0</v>
      </c>
      <c r="AF2999" s="474">
        <v>0</v>
      </c>
      <c r="AG2999" s="476">
        <v>0</v>
      </c>
      <c r="AH2999" s="476">
        <v>183480</v>
      </c>
      <c r="AI2999" s="476">
        <v>0</v>
      </c>
      <c r="AJ2999" s="476">
        <v>0</v>
      </c>
      <c r="AK2999" s="175"/>
      <c r="AL2999" s="175">
        <v>2339403.79</v>
      </c>
      <c r="AM2999" s="175">
        <v>2339403.79</v>
      </c>
      <c r="AN2999" s="175">
        <v>0</v>
      </c>
    </row>
    <row r="3000" spans="1:40" s="105" customFormat="1" ht="20.3" customHeight="1" x14ac:dyDescent="0.35">
      <c r="A3000" s="256">
        <v>2025</v>
      </c>
      <c r="B3000" s="184">
        <f t="shared" si="519"/>
        <v>380</v>
      </c>
      <c r="C3000" s="248" t="s">
        <v>1331</v>
      </c>
      <c r="D3000" s="184">
        <v>36945</v>
      </c>
      <c r="E3000" s="287" t="e">
        <f>VLOOKUP(D3000,'[1]2023-2025'!$A:$G,7,0)</f>
        <v>#N/A</v>
      </c>
      <c r="F3000" s="287"/>
      <c r="G3000" s="287" t="s">
        <v>1899</v>
      </c>
      <c r="H3000" s="288" t="e">
        <f>INDEX('[1]2023-2025'!$AK:$AK,MATCH(D3000,'[1]2023-2025'!$A:$A,0))</f>
        <v>#N/A</v>
      </c>
      <c r="I3000" s="288" t="e">
        <v>#N/A</v>
      </c>
      <c r="J3000" s="288" t="e">
        <f>VLOOKUP(D3000,[1]Лист3!$A:$AK,37,0)</f>
        <v>#N/A</v>
      </c>
      <c r="K3000" s="289" t="e">
        <f>INDEX('[1]2023-2025'!$G:$G,MATCH(D3000,'[1]2023-2025'!$A:$A,0))</f>
        <v>#N/A</v>
      </c>
      <c r="L3000" s="289"/>
      <c r="M3000" s="289"/>
      <c r="N3000" s="289"/>
      <c r="O3000" s="289" t="e">
        <v>#N/A</v>
      </c>
      <c r="P3000" s="289" t="e">
        <v>#N/A</v>
      </c>
      <c r="Q3000" s="186">
        <f t="shared" si="520"/>
        <v>142296</v>
      </c>
      <c r="R3000" s="186">
        <f t="shared" si="521"/>
        <v>142296</v>
      </c>
      <c r="S3000" s="290">
        <v>0</v>
      </c>
      <c r="T3000" s="475">
        <v>0</v>
      </c>
      <c r="U3000" s="474">
        <v>0</v>
      </c>
      <c r="V3000" s="474">
        <v>0</v>
      </c>
      <c r="W3000" s="474">
        <v>0</v>
      </c>
      <c r="X3000" s="474">
        <v>0</v>
      </c>
      <c r="Y3000" s="474">
        <v>0</v>
      </c>
      <c r="Z3000" s="474">
        <v>0</v>
      </c>
      <c r="AA3000" s="474">
        <v>0</v>
      </c>
      <c r="AB3000" s="474">
        <v>0</v>
      </c>
      <c r="AC3000" s="474">
        <v>0</v>
      </c>
      <c r="AD3000" s="474">
        <v>0</v>
      </c>
      <c r="AE3000" s="474">
        <v>0</v>
      </c>
      <c r="AF3000" s="474">
        <v>0</v>
      </c>
      <c r="AG3000" s="476">
        <v>0</v>
      </c>
      <c r="AH3000" s="476">
        <v>142296</v>
      </c>
      <c r="AI3000" s="476">
        <v>0</v>
      </c>
      <c r="AJ3000" s="476">
        <v>0</v>
      </c>
      <c r="AK3000" s="175"/>
      <c r="AL3000" s="175">
        <v>2136341.9</v>
      </c>
      <c r="AM3000" s="175">
        <v>2136341.9</v>
      </c>
      <c r="AN3000" s="175">
        <v>0</v>
      </c>
    </row>
    <row r="3001" spans="1:40" s="105" customFormat="1" ht="20.3" customHeight="1" x14ac:dyDescent="0.35">
      <c r="A3001" s="256">
        <v>2025</v>
      </c>
      <c r="B3001" s="184">
        <f t="shared" si="519"/>
        <v>381</v>
      </c>
      <c r="C3001" s="248" t="s">
        <v>1332</v>
      </c>
      <c r="D3001" s="184">
        <v>36946</v>
      </c>
      <c r="E3001" s="287" t="e">
        <f>VLOOKUP(D3001,'[1]2023-2025'!$A:$G,7,0)</f>
        <v>#N/A</v>
      </c>
      <c r="F3001" s="287"/>
      <c r="G3001" s="287" t="s">
        <v>1899</v>
      </c>
      <c r="H3001" s="288" t="e">
        <f>INDEX('[1]2023-2025'!$AK:$AK,MATCH(D3001,'[1]2023-2025'!$A:$A,0))</f>
        <v>#N/A</v>
      </c>
      <c r="I3001" s="288" t="e">
        <v>#N/A</v>
      </c>
      <c r="J3001" s="288" t="e">
        <f>VLOOKUP(D3001,[1]Лист3!$A:$AK,37,0)</f>
        <v>#N/A</v>
      </c>
      <c r="K3001" s="289" t="e">
        <f>INDEX('[1]2023-2025'!$G:$G,MATCH(D3001,'[1]2023-2025'!$A:$A,0))</f>
        <v>#N/A</v>
      </c>
      <c r="L3001" s="289"/>
      <c r="M3001" s="289"/>
      <c r="N3001" s="289"/>
      <c r="O3001" s="289" t="e">
        <v>#N/A</v>
      </c>
      <c r="P3001" s="289" t="e">
        <v>#N/A</v>
      </c>
      <c r="Q3001" s="186">
        <f t="shared" si="520"/>
        <v>142296</v>
      </c>
      <c r="R3001" s="186">
        <f t="shared" si="521"/>
        <v>142296</v>
      </c>
      <c r="S3001" s="290">
        <v>0</v>
      </c>
      <c r="T3001" s="475">
        <v>0</v>
      </c>
      <c r="U3001" s="474">
        <v>0</v>
      </c>
      <c r="V3001" s="474">
        <v>0</v>
      </c>
      <c r="W3001" s="474">
        <v>0</v>
      </c>
      <c r="X3001" s="474">
        <v>0</v>
      </c>
      <c r="Y3001" s="474">
        <v>0</v>
      </c>
      <c r="Z3001" s="474">
        <v>0</v>
      </c>
      <c r="AA3001" s="474">
        <v>0</v>
      </c>
      <c r="AB3001" s="474">
        <v>0</v>
      </c>
      <c r="AC3001" s="474">
        <v>0</v>
      </c>
      <c r="AD3001" s="474">
        <v>0</v>
      </c>
      <c r="AE3001" s="474">
        <v>0</v>
      </c>
      <c r="AF3001" s="474">
        <v>0</v>
      </c>
      <c r="AG3001" s="476">
        <v>0</v>
      </c>
      <c r="AH3001" s="476">
        <v>142296</v>
      </c>
      <c r="AI3001" s="476">
        <v>0</v>
      </c>
      <c r="AJ3001" s="476">
        <v>0</v>
      </c>
      <c r="AK3001" s="175"/>
      <c r="AL3001" s="175">
        <v>2121293</v>
      </c>
      <c r="AM3001" s="175">
        <v>2121293</v>
      </c>
      <c r="AN3001" s="175">
        <v>0</v>
      </c>
    </row>
    <row r="3002" spans="1:40" s="105" customFormat="1" ht="20.3" customHeight="1" x14ac:dyDescent="0.35">
      <c r="A3002" s="256">
        <v>2025</v>
      </c>
      <c r="B3002" s="184">
        <f t="shared" si="519"/>
        <v>382</v>
      </c>
      <c r="C3002" s="248" t="s">
        <v>1333</v>
      </c>
      <c r="D3002" s="184">
        <v>36947</v>
      </c>
      <c r="E3002" s="287" t="e">
        <f>VLOOKUP(D3002,'[1]2023-2025'!$A:$G,7,0)</f>
        <v>#N/A</v>
      </c>
      <c r="F3002" s="287"/>
      <c r="G3002" s="287" t="s">
        <v>1899</v>
      </c>
      <c r="H3002" s="288" t="e">
        <f>INDEX('[1]2023-2025'!$AK:$AK,MATCH(D3002,'[1]2023-2025'!$A:$A,0))</f>
        <v>#N/A</v>
      </c>
      <c r="I3002" s="288" t="e">
        <v>#N/A</v>
      </c>
      <c r="J3002" s="288" t="e">
        <f>VLOOKUP(D3002,[1]Лист3!$A:$AK,37,0)</f>
        <v>#N/A</v>
      </c>
      <c r="K3002" s="289" t="e">
        <f>INDEX('[1]2023-2025'!$G:$G,MATCH(D3002,'[1]2023-2025'!$A:$A,0))</f>
        <v>#N/A</v>
      </c>
      <c r="L3002" s="289"/>
      <c r="M3002" s="289"/>
      <c r="N3002" s="289"/>
      <c r="O3002" s="289" t="e">
        <v>#N/A</v>
      </c>
      <c r="P3002" s="289" t="e">
        <v>#N/A</v>
      </c>
      <c r="Q3002" s="186">
        <f t="shared" si="520"/>
        <v>142296</v>
      </c>
      <c r="R3002" s="186">
        <f t="shared" si="521"/>
        <v>142296</v>
      </c>
      <c r="S3002" s="290">
        <v>0</v>
      </c>
      <c r="T3002" s="475">
        <v>0</v>
      </c>
      <c r="U3002" s="474">
        <v>0</v>
      </c>
      <c r="V3002" s="474">
        <v>0</v>
      </c>
      <c r="W3002" s="474">
        <v>0</v>
      </c>
      <c r="X3002" s="474">
        <v>0</v>
      </c>
      <c r="Y3002" s="474">
        <v>0</v>
      </c>
      <c r="Z3002" s="474">
        <v>0</v>
      </c>
      <c r="AA3002" s="474">
        <v>0</v>
      </c>
      <c r="AB3002" s="474">
        <v>0</v>
      </c>
      <c r="AC3002" s="474">
        <v>0</v>
      </c>
      <c r="AD3002" s="474">
        <v>0</v>
      </c>
      <c r="AE3002" s="474">
        <v>0</v>
      </c>
      <c r="AF3002" s="474">
        <v>0</v>
      </c>
      <c r="AG3002" s="476">
        <v>0</v>
      </c>
      <c r="AH3002" s="476">
        <v>142296</v>
      </c>
      <c r="AI3002" s="476">
        <v>0</v>
      </c>
      <c r="AJ3002" s="476">
        <v>0</v>
      </c>
      <c r="AK3002" s="175"/>
      <c r="AL3002" s="175">
        <v>2197139.4</v>
      </c>
      <c r="AM3002" s="175">
        <v>2197139.4</v>
      </c>
      <c r="AN3002" s="175">
        <v>0</v>
      </c>
    </row>
    <row r="3003" spans="1:40" s="105" customFormat="1" ht="20.3" customHeight="1" x14ac:dyDescent="0.35">
      <c r="A3003" s="256">
        <v>2025</v>
      </c>
      <c r="B3003" s="184">
        <f t="shared" si="519"/>
        <v>383</v>
      </c>
      <c r="C3003" s="248" t="s">
        <v>1334</v>
      </c>
      <c r="D3003" s="184">
        <v>36948</v>
      </c>
      <c r="E3003" s="287" t="e">
        <f>VLOOKUP(D3003,'[1]2023-2025'!$A:$G,7,0)</f>
        <v>#N/A</v>
      </c>
      <c r="F3003" s="287"/>
      <c r="G3003" s="287" t="s">
        <v>1899</v>
      </c>
      <c r="H3003" s="288" t="e">
        <f>INDEX('[1]2023-2025'!$AK:$AK,MATCH(D3003,'[1]2023-2025'!$A:$A,0))</f>
        <v>#N/A</v>
      </c>
      <c r="I3003" s="288" t="e">
        <v>#N/A</v>
      </c>
      <c r="J3003" s="288" t="e">
        <f>VLOOKUP(D3003,[1]Лист3!$A:$AK,37,0)</f>
        <v>#N/A</v>
      </c>
      <c r="K3003" s="289" t="e">
        <f>INDEX('[1]2023-2025'!$G:$G,MATCH(D3003,'[1]2023-2025'!$A:$A,0))</f>
        <v>#N/A</v>
      </c>
      <c r="L3003" s="289"/>
      <c r="M3003" s="289"/>
      <c r="N3003" s="289"/>
      <c r="O3003" s="289" t="e">
        <v>#N/A</v>
      </c>
      <c r="P3003" s="289" t="e">
        <v>#N/A</v>
      </c>
      <c r="Q3003" s="186">
        <f t="shared" si="520"/>
        <v>142296</v>
      </c>
      <c r="R3003" s="186">
        <f t="shared" si="521"/>
        <v>142296</v>
      </c>
      <c r="S3003" s="290">
        <v>0</v>
      </c>
      <c r="T3003" s="475">
        <v>0</v>
      </c>
      <c r="U3003" s="474">
        <v>0</v>
      </c>
      <c r="V3003" s="474">
        <v>0</v>
      </c>
      <c r="W3003" s="474">
        <v>0</v>
      </c>
      <c r="X3003" s="474">
        <v>0</v>
      </c>
      <c r="Y3003" s="474">
        <v>0</v>
      </c>
      <c r="Z3003" s="474">
        <v>0</v>
      </c>
      <c r="AA3003" s="474">
        <v>0</v>
      </c>
      <c r="AB3003" s="474">
        <v>0</v>
      </c>
      <c r="AC3003" s="474">
        <v>0</v>
      </c>
      <c r="AD3003" s="474">
        <v>0</v>
      </c>
      <c r="AE3003" s="474">
        <v>0</v>
      </c>
      <c r="AF3003" s="474">
        <v>0</v>
      </c>
      <c r="AG3003" s="476">
        <v>0</v>
      </c>
      <c r="AH3003" s="476">
        <v>142296</v>
      </c>
      <c r="AI3003" s="476">
        <v>0</v>
      </c>
      <c r="AJ3003" s="476">
        <v>0</v>
      </c>
      <c r="AK3003" s="175"/>
      <c r="AL3003" s="175">
        <v>2109855.7799999998</v>
      </c>
      <c r="AM3003" s="175">
        <v>2109855.7799999998</v>
      </c>
      <c r="AN3003" s="175">
        <v>0</v>
      </c>
    </row>
    <row r="3004" spans="1:40" s="105" customFormat="1" ht="20.3" customHeight="1" x14ac:dyDescent="0.35">
      <c r="A3004" s="256">
        <v>2025</v>
      </c>
      <c r="B3004" s="184">
        <f t="shared" si="519"/>
        <v>384</v>
      </c>
      <c r="C3004" s="248" t="s">
        <v>1336</v>
      </c>
      <c r="D3004" s="184">
        <v>36980</v>
      </c>
      <c r="E3004" s="287" t="e">
        <f>VLOOKUP(D3004,'[1]2023-2025'!$A:$G,7,0)</f>
        <v>#N/A</v>
      </c>
      <c r="F3004" s="287"/>
      <c r="G3004" s="287" t="s">
        <v>1899</v>
      </c>
      <c r="H3004" s="288" t="e">
        <f>INDEX('[1]2023-2025'!$AK:$AK,MATCH(D3004,'[1]2023-2025'!$A:$A,0))</f>
        <v>#N/A</v>
      </c>
      <c r="I3004" s="288" t="e">
        <v>#N/A</v>
      </c>
      <c r="J3004" s="288" t="e">
        <f>VLOOKUP(D3004,[1]Лист3!$A:$AK,37,0)</f>
        <v>#N/A</v>
      </c>
      <c r="K3004" s="289" t="e">
        <f>INDEX('[1]2023-2025'!$G:$G,MATCH(D3004,'[1]2023-2025'!$A:$A,0))</f>
        <v>#N/A</v>
      </c>
      <c r="L3004" s="289"/>
      <c r="M3004" s="289"/>
      <c r="N3004" s="289"/>
      <c r="O3004" s="289" t="e">
        <v>#N/A</v>
      </c>
      <c r="P3004" s="289" t="e">
        <v>#N/A</v>
      </c>
      <c r="Q3004" s="186">
        <f t="shared" si="520"/>
        <v>124162</v>
      </c>
      <c r="R3004" s="186">
        <f t="shared" si="521"/>
        <v>124162</v>
      </c>
      <c r="S3004" s="290">
        <v>0</v>
      </c>
      <c r="T3004" s="475">
        <v>0</v>
      </c>
      <c r="U3004" s="474">
        <v>0</v>
      </c>
      <c r="V3004" s="474">
        <v>0</v>
      </c>
      <c r="W3004" s="474">
        <v>0</v>
      </c>
      <c r="X3004" s="474">
        <v>0</v>
      </c>
      <c r="Y3004" s="474">
        <v>0</v>
      </c>
      <c r="Z3004" s="474">
        <v>0</v>
      </c>
      <c r="AA3004" s="474">
        <v>0</v>
      </c>
      <c r="AB3004" s="474">
        <v>0</v>
      </c>
      <c r="AC3004" s="474">
        <v>0</v>
      </c>
      <c r="AD3004" s="474">
        <v>0</v>
      </c>
      <c r="AE3004" s="474">
        <v>0</v>
      </c>
      <c r="AF3004" s="474">
        <v>0</v>
      </c>
      <c r="AG3004" s="476">
        <v>0</v>
      </c>
      <c r="AH3004" s="476">
        <v>124162</v>
      </c>
      <c r="AI3004" s="476">
        <v>0</v>
      </c>
      <c r="AJ3004" s="476">
        <v>0</v>
      </c>
      <c r="AK3004" s="175"/>
      <c r="AL3004" s="175">
        <v>4356656.55</v>
      </c>
      <c r="AM3004" s="175">
        <v>4356656.55</v>
      </c>
      <c r="AN3004" s="175">
        <v>0</v>
      </c>
    </row>
    <row r="3005" spans="1:40" s="105" customFormat="1" ht="20.3" customHeight="1" x14ac:dyDescent="0.35">
      <c r="A3005" s="256">
        <v>2025</v>
      </c>
      <c r="B3005" s="184">
        <f t="shared" si="519"/>
        <v>385</v>
      </c>
      <c r="C3005" s="248" t="s">
        <v>1337</v>
      </c>
      <c r="D3005" s="184">
        <v>36991</v>
      </c>
      <c r="E3005" s="287" t="e">
        <f>VLOOKUP(D3005,'[1]2023-2025'!$A:$G,7,0)</f>
        <v>#N/A</v>
      </c>
      <c r="F3005" s="287"/>
      <c r="G3005" s="287" t="s">
        <v>1899</v>
      </c>
      <c r="H3005" s="288" t="e">
        <f>INDEX('[1]2023-2025'!$AK:$AK,MATCH(D3005,'[1]2023-2025'!$A:$A,0))</f>
        <v>#N/A</v>
      </c>
      <c r="I3005" s="288" t="e">
        <v>#N/A</v>
      </c>
      <c r="J3005" s="288" t="e">
        <f>VLOOKUP(D3005,[1]Лист3!$A:$AK,37,0)</f>
        <v>#N/A</v>
      </c>
      <c r="K3005" s="289" t="e">
        <f>INDEX('[1]2023-2025'!$G:$G,MATCH(D3005,'[1]2023-2025'!$A:$A,0))</f>
        <v>#N/A</v>
      </c>
      <c r="L3005" s="289"/>
      <c r="M3005" s="289"/>
      <c r="N3005" s="289"/>
      <c r="O3005" s="289" t="e">
        <v>#N/A</v>
      </c>
      <c r="P3005" s="289" t="e">
        <v>#N/A</v>
      </c>
      <c r="Q3005" s="186">
        <f t="shared" si="520"/>
        <v>3739543.9361</v>
      </c>
      <c r="R3005" s="186">
        <f t="shared" si="521"/>
        <v>3684279.74</v>
      </c>
      <c r="S3005" s="290">
        <v>0</v>
      </c>
      <c r="T3005" s="475">
        <v>0</v>
      </c>
      <c r="U3005" s="474">
        <v>0</v>
      </c>
      <c r="V3005" s="474">
        <v>0</v>
      </c>
      <c r="W3005" s="474">
        <v>0</v>
      </c>
      <c r="X3005" s="474">
        <v>0</v>
      </c>
      <c r="Y3005" s="474">
        <v>0</v>
      </c>
      <c r="Z3005" s="474">
        <v>0</v>
      </c>
      <c r="AA3005" s="474">
        <v>3684279.74</v>
      </c>
      <c r="AB3005" s="474">
        <v>0</v>
      </c>
      <c r="AC3005" s="474">
        <v>0</v>
      </c>
      <c r="AD3005" s="474">
        <v>0</v>
      </c>
      <c r="AE3005" s="474">
        <v>0</v>
      </c>
      <c r="AF3005" s="474">
        <v>0</v>
      </c>
      <c r="AG3005" s="476">
        <v>0</v>
      </c>
      <c r="AH3005" s="476">
        <v>0</v>
      </c>
      <c r="AI3005" s="476">
        <v>0</v>
      </c>
      <c r="AJ3005" s="476">
        <v>55264.196100000001</v>
      </c>
      <c r="AK3005" s="175"/>
      <c r="AL3005" s="175">
        <v>10088244.34</v>
      </c>
      <c r="AM3005" s="175">
        <v>10088244.34</v>
      </c>
      <c r="AN3005" s="175">
        <v>0</v>
      </c>
    </row>
    <row r="3006" spans="1:40" s="105" customFormat="1" ht="20.3" customHeight="1" x14ac:dyDescent="0.35">
      <c r="A3006" s="256">
        <v>2025</v>
      </c>
      <c r="B3006" s="184">
        <f t="shared" si="519"/>
        <v>386</v>
      </c>
      <c r="C3006" s="248" t="s">
        <v>4497</v>
      </c>
      <c r="D3006" s="184">
        <v>36994</v>
      </c>
      <c r="E3006" s="287" t="e">
        <f>VLOOKUP(D3006,'[1]2023-2025'!$A:$G,7,0)</f>
        <v>#N/A</v>
      </c>
      <c r="F3006" s="287"/>
      <c r="G3006" s="287" t="s">
        <v>1899</v>
      </c>
      <c r="H3006" s="288" t="e">
        <f>INDEX('[1]2023-2025'!$AK:$AK,MATCH(D3006,'[1]2023-2025'!$A:$A,0))</f>
        <v>#N/A</v>
      </c>
      <c r="I3006" s="288" t="e">
        <v>#N/A</v>
      </c>
      <c r="J3006" s="288" t="e">
        <f>VLOOKUP(D3006,[1]Лист3!$A:$AK,37,0)</f>
        <v>#N/A</v>
      </c>
      <c r="K3006" s="289" t="e">
        <f>INDEX('[1]2023-2025'!$G:$G,MATCH(D3006,'[1]2023-2025'!$A:$A,0))</f>
        <v>#N/A</v>
      </c>
      <c r="L3006" s="289"/>
      <c r="M3006" s="289"/>
      <c r="N3006" s="289"/>
      <c r="O3006" s="289" t="e">
        <v>#N/A</v>
      </c>
      <c r="P3006" s="289" t="e">
        <v>#N/A</v>
      </c>
      <c r="Q3006" s="186">
        <f t="shared" si="520"/>
        <v>189036</v>
      </c>
      <c r="R3006" s="186">
        <f t="shared" si="521"/>
        <v>189036</v>
      </c>
      <c r="S3006" s="290">
        <v>0</v>
      </c>
      <c r="T3006" s="475">
        <v>0</v>
      </c>
      <c r="U3006" s="474">
        <v>0</v>
      </c>
      <c r="V3006" s="474">
        <v>0</v>
      </c>
      <c r="W3006" s="474">
        <v>0</v>
      </c>
      <c r="X3006" s="474">
        <v>0</v>
      </c>
      <c r="Y3006" s="474">
        <v>0</v>
      </c>
      <c r="Z3006" s="474">
        <v>0</v>
      </c>
      <c r="AA3006" s="474">
        <v>0</v>
      </c>
      <c r="AB3006" s="474">
        <v>0</v>
      </c>
      <c r="AC3006" s="474">
        <v>0</v>
      </c>
      <c r="AD3006" s="474">
        <v>0</v>
      </c>
      <c r="AE3006" s="474">
        <v>0</v>
      </c>
      <c r="AF3006" s="474">
        <v>0</v>
      </c>
      <c r="AG3006" s="476">
        <v>0</v>
      </c>
      <c r="AH3006" s="476">
        <v>189036</v>
      </c>
      <c r="AI3006" s="476">
        <v>0</v>
      </c>
      <c r="AJ3006" s="476">
        <v>0</v>
      </c>
      <c r="AK3006" s="175"/>
      <c r="AL3006" s="175">
        <v>2316928.7000000002</v>
      </c>
      <c r="AM3006" s="175">
        <v>2316928.7000000002</v>
      </c>
      <c r="AN3006" s="175">
        <v>0</v>
      </c>
    </row>
    <row r="3007" spans="1:40" s="105" customFormat="1" ht="23.25" customHeight="1" x14ac:dyDescent="0.35">
      <c r="A3007" s="256">
        <v>2025</v>
      </c>
      <c r="B3007" s="184">
        <f t="shared" si="519"/>
        <v>387</v>
      </c>
      <c r="C3007" s="248" t="s">
        <v>1339</v>
      </c>
      <c r="D3007" s="184">
        <v>37084</v>
      </c>
      <c r="E3007" s="287" t="e">
        <f>VLOOKUP(D3007,'[1]2023-2025'!$A:$G,7,0)</f>
        <v>#N/A</v>
      </c>
      <c r="F3007" s="287"/>
      <c r="G3007" s="287" t="s">
        <v>1899</v>
      </c>
      <c r="H3007" s="288" t="e">
        <f>INDEX('[1]2023-2025'!$AK:$AK,MATCH(D3007,'[1]2023-2025'!$A:$A,0))</f>
        <v>#N/A</v>
      </c>
      <c r="I3007" s="288" t="e">
        <v>#N/A</v>
      </c>
      <c r="J3007" s="288" t="e">
        <f>VLOOKUP(D3007,[1]Лист3!$A:$AK,37,0)</f>
        <v>#N/A</v>
      </c>
      <c r="K3007" s="289" t="e">
        <f>INDEX('[1]2023-2025'!$G:$G,MATCH(D3007,'[1]2023-2025'!$A:$A,0))</f>
        <v>#N/A</v>
      </c>
      <c r="L3007" s="289"/>
      <c r="M3007" s="289"/>
      <c r="N3007" s="289"/>
      <c r="O3007" s="289" t="e">
        <v>#N/A</v>
      </c>
      <c r="P3007" s="289" t="e">
        <v>#N/A</v>
      </c>
      <c r="Q3007" s="186">
        <f t="shared" si="520"/>
        <v>323974</v>
      </c>
      <c r="R3007" s="186">
        <f t="shared" si="521"/>
        <v>300000</v>
      </c>
      <c r="S3007" s="290">
        <v>0</v>
      </c>
      <c r="T3007" s="475">
        <v>0</v>
      </c>
      <c r="U3007" s="474">
        <v>0</v>
      </c>
      <c r="V3007" s="474">
        <v>0</v>
      </c>
      <c r="W3007" s="474">
        <v>0</v>
      </c>
      <c r="X3007" s="474">
        <v>0</v>
      </c>
      <c r="Y3007" s="474">
        <v>0</v>
      </c>
      <c r="Z3007" s="474">
        <v>0</v>
      </c>
      <c r="AA3007" s="474">
        <v>0</v>
      </c>
      <c r="AB3007" s="474">
        <v>300000</v>
      </c>
      <c r="AC3007" s="474">
        <v>0</v>
      </c>
      <c r="AD3007" s="474">
        <v>0</v>
      </c>
      <c r="AE3007" s="474">
        <v>0</v>
      </c>
      <c r="AF3007" s="474">
        <v>0</v>
      </c>
      <c r="AG3007" s="476">
        <v>0</v>
      </c>
      <c r="AH3007" s="476">
        <v>0</v>
      </c>
      <c r="AI3007" s="476">
        <v>0</v>
      </c>
      <c r="AJ3007" s="476">
        <v>23974</v>
      </c>
      <c r="AK3007" s="175"/>
      <c r="AL3007" s="175">
        <v>5060042.08</v>
      </c>
      <c r="AM3007" s="175">
        <v>5060042.08</v>
      </c>
      <c r="AN3007" s="175">
        <v>0</v>
      </c>
    </row>
    <row r="3008" spans="1:40" s="105" customFormat="1" ht="20.3" customHeight="1" x14ac:dyDescent="0.35">
      <c r="A3008" s="256">
        <v>2025</v>
      </c>
      <c r="B3008" s="184">
        <f t="shared" si="519"/>
        <v>388</v>
      </c>
      <c r="C3008" s="248" t="s">
        <v>1340</v>
      </c>
      <c r="D3008" s="184">
        <v>37147</v>
      </c>
      <c r="E3008" s="287" t="e">
        <f>VLOOKUP(D3008,'[1]2023-2025'!$A:$G,7,0)</f>
        <v>#N/A</v>
      </c>
      <c r="F3008" s="287"/>
      <c r="G3008" s="287" t="s">
        <v>1899</v>
      </c>
      <c r="H3008" s="288" t="e">
        <f>INDEX('[1]2023-2025'!$AK:$AK,MATCH(D3008,'[1]2023-2025'!$A:$A,0))</f>
        <v>#N/A</v>
      </c>
      <c r="I3008" s="288" t="e">
        <v>#N/A</v>
      </c>
      <c r="J3008" s="288" t="e">
        <f>VLOOKUP(D3008,[1]Лист3!$A:$AK,37,0)</f>
        <v>#N/A</v>
      </c>
      <c r="K3008" s="289" t="e">
        <f>INDEX('[1]2023-2025'!$G:$G,MATCH(D3008,'[1]2023-2025'!$A:$A,0))</f>
        <v>#N/A</v>
      </c>
      <c r="L3008" s="289"/>
      <c r="M3008" s="289"/>
      <c r="N3008" s="289"/>
      <c r="O3008" s="289" t="e">
        <v>#N/A</v>
      </c>
      <c r="P3008" s="289" t="e">
        <v>#N/A</v>
      </c>
      <c r="Q3008" s="186">
        <f t="shared" si="520"/>
        <v>1644550.46</v>
      </c>
      <c r="R3008" s="186">
        <f t="shared" si="521"/>
        <v>1620246.76</v>
      </c>
      <c r="S3008" s="290">
        <v>0</v>
      </c>
      <c r="T3008" s="475">
        <v>0</v>
      </c>
      <c r="U3008" s="474">
        <v>0</v>
      </c>
      <c r="V3008" s="474">
        <v>0</v>
      </c>
      <c r="W3008" s="474">
        <v>0</v>
      </c>
      <c r="X3008" s="474">
        <v>0</v>
      </c>
      <c r="Y3008" s="474">
        <v>0</v>
      </c>
      <c r="Z3008" s="474">
        <v>0</v>
      </c>
      <c r="AA3008" s="474">
        <v>1620246.76</v>
      </c>
      <c r="AB3008" s="474">
        <v>0</v>
      </c>
      <c r="AC3008" s="474">
        <v>0</v>
      </c>
      <c r="AD3008" s="474">
        <v>0</v>
      </c>
      <c r="AE3008" s="474">
        <v>0</v>
      </c>
      <c r="AF3008" s="474">
        <v>0</v>
      </c>
      <c r="AG3008" s="476">
        <v>0</v>
      </c>
      <c r="AH3008" s="476">
        <v>0</v>
      </c>
      <c r="AI3008" s="476">
        <v>0</v>
      </c>
      <c r="AJ3008" s="476">
        <v>24303.7</v>
      </c>
      <c r="AK3008" s="175"/>
      <c r="AL3008" s="175">
        <v>2913467.04</v>
      </c>
      <c r="AM3008" s="175">
        <v>2913467.04</v>
      </c>
      <c r="AN3008" s="175">
        <v>0</v>
      </c>
    </row>
    <row r="3009" spans="1:40" s="105" customFormat="1" ht="20.3" customHeight="1" x14ac:dyDescent="0.35">
      <c r="A3009" s="256">
        <v>2025</v>
      </c>
      <c r="B3009" s="184">
        <f t="shared" si="519"/>
        <v>389</v>
      </c>
      <c r="C3009" s="248" t="s">
        <v>1341</v>
      </c>
      <c r="D3009" s="184">
        <v>37148</v>
      </c>
      <c r="E3009" s="287" t="e">
        <f>VLOOKUP(D3009,'[1]2023-2025'!$A:$G,7,0)</f>
        <v>#N/A</v>
      </c>
      <c r="F3009" s="287"/>
      <c r="G3009" s="287" t="s">
        <v>1899</v>
      </c>
      <c r="H3009" s="288" t="e">
        <f>INDEX('[1]2023-2025'!$AK:$AK,MATCH(D3009,'[1]2023-2025'!$A:$A,0))</f>
        <v>#N/A</v>
      </c>
      <c r="I3009" s="288" t="e">
        <v>#N/A</v>
      </c>
      <c r="J3009" s="288" t="e">
        <f>VLOOKUP(D3009,[1]Лист3!$A:$AK,37,0)</f>
        <v>#N/A</v>
      </c>
      <c r="K3009" s="289" t="e">
        <f>INDEX('[1]2023-2025'!$G:$G,MATCH(D3009,'[1]2023-2025'!$A:$A,0))</f>
        <v>#N/A</v>
      </c>
      <c r="L3009" s="289"/>
      <c r="M3009" s="289"/>
      <c r="N3009" s="289"/>
      <c r="O3009" s="289" t="e">
        <v>#N/A</v>
      </c>
      <c r="P3009" s="289" t="e">
        <v>#N/A</v>
      </c>
      <c r="Q3009" s="186">
        <f t="shared" si="520"/>
        <v>1622243.6</v>
      </c>
      <c r="R3009" s="186">
        <f t="shared" si="521"/>
        <v>1598269.6</v>
      </c>
      <c r="S3009" s="290">
        <v>0</v>
      </c>
      <c r="T3009" s="475">
        <v>0</v>
      </c>
      <c r="U3009" s="474">
        <v>0</v>
      </c>
      <c r="V3009" s="474">
        <v>0</v>
      </c>
      <c r="W3009" s="474">
        <v>0</v>
      </c>
      <c r="X3009" s="474">
        <v>0</v>
      </c>
      <c r="Y3009" s="474">
        <v>0</v>
      </c>
      <c r="Z3009" s="474">
        <v>0</v>
      </c>
      <c r="AA3009" s="474">
        <v>1598269.6</v>
      </c>
      <c r="AB3009" s="474">
        <v>0</v>
      </c>
      <c r="AC3009" s="474">
        <v>0</v>
      </c>
      <c r="AD3009" s="474">
        <v>0</v>
      </c>
      <c r="AE3009" s="474">
        <v>0</v>
      </c>
      <c r="AF3009" s="474">
        <v>0</v>
      </c>
      <c r="AG3009" s="476">
        <v>0</v>
      </c>
      <c r="AH3009" s="476">
        <v>0</v>
      </c>
      <c r="AI3009" s="476">
        <v>0</v>
      </c>
      <c r="AJ3009" s="476">
        <v>23974</v>
      </c>
      <c r="AK3009" s="175"/>
      <c r="AL3009" s="175">
        <v>2982691.98</v>
      </c>
      <c r="AM3009" s="175">
        <v>2982691.98</v>
      </c>
      <c r="AN3009" s="175">
        <v>0</v>
      </c>
    </row>
    <row r="3010" spans="1:40" s="105" customFormat="1" ht="23.25" customHeight="1" x14ac:dyDescent="0.35">
      <c r="A3010" s="256">
        <v>2025</v>
      </c>
      <c r="B3010" s="184">
        <f t="shared" si="519"/>
        <v>390</v>
      </c>
      <c r="C3010" s="248" t="s">
        <v>1342</v>
      </c>
      <c r="D3010" s="184">
        <v>37150</v>
      </c>
      <c r="E3010" s="287" t="e">
        <f>VLOOKUP(D3010,'[1]2023-2025'!$A:$G,7,0)</f>
        <v>#N/A</v>
      </c>
      <c r="F3010" s="287"/>
      <c r="G3010" s="287" t="s">
        <v>1899</v>
      </c>
      <c r="H3010" s="288" t="e">
        <f>INDEX('[1]2023-2025'!$AK:$AK,MATCH(D3010,'[1]2023-2025'!$A:$A,0))</f>
        <v>#N/A</v>
      </c>
      <c r="I3010" s="288" t="e">
        <v>#N/A</v>
      </c>
      <c r="J3010" s="288" t="e">
        <f>VLOOKUP(D3010,[1]Лист3!$A:$AK,37,0)</f>
        <v>#N/A</v>
      </c>
      <c r="K3010" s="289" t="e">
        <f>INDEX('[1]2023-2025'!$G:$G,MATCH(D3010,'[1]2023-2025'!$A:$A,0))</f>
        <v>#N/A</v>
      </c>
      <c r="L3010" s="289"/>
      <c r="M3010" s="289"/>
      <c r="N3010" s="289"/>
      <c r="O3010" s="289" t="e">
        <v>#N/A</v>
      </c>
      <c r="P3010" s="289" t="e">
        <v>#N/A</v>
      </c>
      <c r="Q3010" s="186">
        <f t="shared" si="520"/>
        <v>1644550.49</v>
      </c>
      <c r="R3010" s="186">
        <f t="shared" si="521"/>
        <v>1620246.79</v>
      </c>
      <c r="S3010" s="290">
        <v>0</v>
      </c>
      <c r="T3010" s="475">
        <v>0</v>
      </c>
      <c r="U3010" s="474">
        <v>0</v>
      </c>
      <c r="V3010" s="474">
        <v>0</v>
      </c>
      <c r="W3010" s="474">
        <v>0</v>
      </c>
      <c r="X3010" s="474">
        <v>0</v>
      </c>
      <c r="Y3010" s="474">
        <v>0</v>
      </c>
      <c r="Z3010" s="474">
        <v>0</v>
      </c>
      <c r="AA3010" s="474">
        <v>1620246.79</v>
      </c>
      <c r="AB3010" s="474">
        <v>0</v>
      </c>
      <c r="AC3010" s="474">
        <v>0</v>
      </c>
      <c r="AD3010" s="474">
        <v>0</v>
      </c>
      <c r="AE3010" s="474">
        <v>0</v>
      </c>
      <c r="AF3010" s="474">
        <v>0</v>
      </c>
      <c r="AG3010" s="476">
        <v>0</v>
      </c>
      <c r="AH3010" s="476">
        <v>0</v>
      </c>
      <c r="AI3010" s="476">
        <v>0</v>
      </c>
      <c r="AJ3010" s="476">
        <v>24303.7</v>
      </c>
      <c r="AK3010" s="175"/>
      <c r="AL3010" s="175">
        <v>3033256.33</v>
      </c>
      <c r="AM3010" s="175">
        <v>3033256.33</v>
      </c>
      <c r="AN3010" s="175">
        <v>0</v>
      </c>
    </row>
    <row r="3011" spans="1:40" s="105" customFormat="1" ht="20.3" customHeight="1" x14ac:dyDescent="0.35">
      <c r="A3011" s="256">
        <v>2025</v>
      </c>
      <c r="B3011" s="184">
        <f t="shared" si="519"/>
        <v>391</v>
      </c>
      <c r="C3011" s="248" t="s">
        <v>1343</v>
      </c>
      <c r="D3011" s="184">
        <v>37152</v>
      </c>
      <c r="E3011" s="287" t="e">
        <f>VLOOKUP(D3011,'[1]2023-2025'!$A:$G,7,0)</f>
        <v>#N/A</v>
      </c>
      <c r="F3011" s="287"/>
      <c r="G3011" s="287" t="s">
        <v>1899</v>
      </c>
      <c r="H3011" s="288" t="e">
        <f>INDEX('[1]2023-2025'!$AK:$AK,MATCH(D3011,'[1]2023-2025'!$A:$A,0))</f>
        <v>#N/A</v>
      </c>
      <c r="I3011" s="288" t="e">
        <v>#N/A</v>
      </c>
      <c r="J3011" s="288" t="e">
        <f>VLOOKUP(D3011,[1]Лист3!$A:$AK,37,0)</f>
        <v>#N/A</v>
      </c>
      <c r="K3011" s="289" t="e">
        <f>INDEX('[1]2023-2025'!$G:$G,MATCH(D3011,'[1]2023-2025'!$A:$A,0))</f>
        <v>#N/A</v>
      </c>
      <c r="L3011" s="289"/>
      <c r="M3011" s="289"/>
      <c r="N3011" s="289"/>
      <c r="O3011" s="289" t="e">
        <v>#N/A</v>
      </c>
      <c r="P3011" s="289" t="e">
        <v>#N/A</v>
      </c>
      <c r="Q3011" s="186">
        <f t="shared" si="520"/>
        <v>200640</v>
      </c>
      <c r="R3011" s="186">
        <f t="shared" si="521"/>
        <v>200640</v>
      </c>
      <c r="S3011" s="290">
        <v>0</v>
      </c>
      <c r="T3011" s="475">
        <v>0</v>
      </c>
      <c r="U3011" s="474">
        <v>0</v>
      </c>
      <c r="V3011" s="474">
        <v>0</v>
      </c>
      <c r="W3011" s="474">
        <v>0</v>
      </c>
      <c r="X3011" s="474">
        <v>0</v>
      </c>
      <c r="Y3011" s="474">
        <v>0</v>
      </c>
      <c r="Z3011" s="474">
        <v>0</v>
      </c>
      <c r="AA3011" s="474">
        <v>0</v>
      </c>
      <c r="AB3011" s="474">
        <v>0</v>
      </c>
      <c r="AC3011" s="474">
        <v>0</v>
      </c>
      <c r="AD3011" s="474">
        <v>0</v>
      </c>
      <c r="AE3011" s="474">
        <v>0</v>
      </c>
      <c r="AF3011" s="474">
        <v>0</v>
      </c>
      <c r="AG3011" s="476">
        <v>0</v>
      </c>
      <c r="AH3011" s="476">
        <v>200640</v>
      </c>
      <c r="AI3011" s="476">
        <v>0</v>
      </c>
      <c r="AJ3011" s="476">
        <v>0</v>
      </c>
      <c r="AK3011" s="175"/>
      <c r="AL3011" s="175">
        <v>2543264.1</v>
      </c>
      <c r="AM3011" s="175">
        <v>2543264.1</v>
      </c>
      <c r="AN3011" s="175">
        <v>0</v>
      </c>
    </row>
    <row r="3012" spans="1:40" s="105" customFormat="1" ht="20.3" customHeight="1" x14ac:dyDescent="0.35">
      <c r="A3012" s="256">
        <v>2025</v>
      </c>
      <c r="B3012" s="472">
        <f t="shared" si="519"/>
        <v>392</v>
      </c>
      <c r="C3012" s="473" t="s">
        <v>1661</v>
      </c>
      <c r="D3012" s="472">
        <v>33030</v>
      </c>
      <c r="E3012" s="287" t="e">
        <f>VLOOKUP(D3012,'[1]2023-2025'!$A:$G,7,0)</f>
        <v>#N/A</v>
      </c>
      <c r="F3012" s="287"/>
      <c r="G3012" s="287" t="s">
        <v>1900</v>
      </c>
      <c r="H3012" s="288" t="e">
        <f>INDEX('[1]2023-2025'!$AK:$AK,MATCH(D3012,'[1]2023-2025'!$A:$A,0))</f>
        <v>#N/A</v>
      </c>
      <c r="I3012" s="288" t="e">
        <v>#N/A</v>
      </c>
      <c r="J3012" s="288" t="e">
        <f>VLOOKUP(D3012,[1]Лист3!$A:$AK,37,0)</f>
        <v>#N/A</v>
      </c>
      <c r="K3012" s="289" t="e">
        <f>INDEX('[1]2023-2025'!$G:$G,MATCH(D3012,'[1]2023-2025'!$A:$A,0))</f>
        <v>#N/A</v>
      </c>
      <c r="L3012" s="289"/>
      <c r="M3012" s="289"/>
      <c r="N3012" s="289"/>
      <c r="O3012" s="289" t="e">
        <v>#N/A</v>
      </c>
      <c r="P3012" s="289" t="e">
        <v>#N/A</v>
      </c>
      <c r="Q3012" s="474">
        <f t="shared" si="520"/>
        <v>2296980.48</v>
      </c>
      <c r="R3012" s="474">
        <f t="shared" si="521"/>
        <v>2296980.48</v>
      </c>
      <c r="S3012" s="290">
        <v>376733.72</v>
      </c>
      <c r="T3012" s="475">
        <v>0</v>
      </c>
      <c r="U3012" s="474">
        <v>0</v>
      </c>
      <c r="V3012" s="474">
        <v>0</v>
      </c>
      <c r="W3012" s="474">
        <v>0</v>
      </c>
      <c r="X3012" s="474">
        <v>0</v>
      </c>
      <c r="Y3012" s="474">
        <v>0</v>
      </c>
      <c r="Z3012" s="474">
        <v>0</v>
      </c>
      <c r="AA3012" s="474">
        <v>1620246.76</v>
      </c>
      <c r="AB3012" s="474">
        <v>300000</v>
      </c>
      <c r="AC3012" s="474">
        <v>0</v>
      </c>
      <c r="AD3012" s="474">
        <v>0</v>
      </c>
      <c r="AE3012" s="474">
        <v>0</v>
      </c>
      <c r="AF3012" s="474">
        <v>0</v>
      </c>
      <c r="AG3012" s="476">
        <v>0</v>
      </c>
      <c r="AH3012" s="476">
        <v>0</v>
      </c>
      <c r="AI3012" s="476">
        <v>0</v>
      </c>
      <c r="AJ3012" s="476">
        <v>0</v>
      </c>
      <c r="AK3012" s="175"/>
      <c r="AL3012" s="175">
        <v>20834231.390000001</v>
      </c>
      <c r="AM3012" s="175">
        <v>20834231.390000001</v>
      </c>
      <c r="AN3012" s="175">
        <v>0</v>
      </c>
    </row>
    <row r="3013" spans="1:40" s="105" customFormat="1" ht="20.3" customHeight="1" x14ac:dyDescent="0.35">
      <c r="A3013" s="256">
        <v>2025</v>
      </c>
      <c r="B3013" s="472">
        <f t="shared" si="519"/>
        <v>393</v>
      </c>
      <c r="C3013" s="473" t="s">
        <v>1344</v>
      </c>
      <c r="D3013" s="472">
        <v>37163</v>
      </c>
      <c r="E3013" s="287" t="e">
        <f>VLOOKUP(D3013,'[1]2023-2025'!$A:$G,7,0)</f>
        <v>#N/A</v>
      </c>
      <c r="F3013" s="287"/>
      <c r="G3013" s="287" t="s">
        <v>1899</v>
      </c>
      <c r="H3013" s="288" t="e">
        <f>INDEX('[1]2023-2025'!$AK:$AK,MATCH(D3013,'[1]2023-2025'!$A:$A,0))</f>
        <v>#N/A</v>
      </c>
      <c r="I3013" s="288" t="e">
        <v>#N/A</v>
      </c>
      <c r="J3013" s="288" t="e">
        <f>VLOOKUP(D3013,[1]Лист3!$A:$AK,37,0)</f>
        <v>#N/A</v>
      </c>
      <c r="K3013" s="289" t="e">
        <f>INDEX('[1]2023-2025'!$G:$G,MATCH(D3013,'[1]2023-2025'!$A:$A,0))</f>
        <v>#N/A</v>
      </c>
      <c r="L3013" s="289"/>
      <c r="M3013" s="289"/>
      <c r="N3013" s="289"/>
      <c r="O3013" s="289" t="e">
        <v>#N/A</v>
      </c>
      <c r="P3013" s="289" t="e">
        <v>#N/A</v>
      </c>
      <c r="Q3013" s="474">
        <f t="shared" si="520"/>
        <v>3533673.4400000004</v>
      </c>
      <c r="R3013" s="474">
        <f t="shared" si="521"/>
        <v>3481451.6700000004</v>
      </c>
      <c r="S3013" s="290">
        <v>0</v>
      </c>
      <c r="T3013" s="475">
        <v>0</v>
      </c>
      <c r="U3013" s="474">
        <v>0</v>
      </c>
      <c r="V3013" s="474">
        <v>0</v>
      </c>
      <c r="W3013" s="474">
        <v>0</v>
      </c>
      <c r="X3013" s="474">
        <v>0</v>
      </c>
      <c r="Y3013" s="474">
        <v>0</v>
      </c>
      <c r="Z3013" s="474">
        <v>0</v>
      </c>
      <c r="AA3013" s="474">
        <v>3038901.49</v>
      </c>
      <c r="AB3013" s="474">
        <v>442550.18</v>
      </c>
      <c r="AC3013" s="474">
        <v>0</v>
      </c>
      <c r="AD3013" s="474">
        <v>0</v>
      </c>
      <c r="AE3013" s="474">
        <v>0</v>
      </c>
      <c r="AF3013" s="474">
        <v>0</v>
      </c>
      <c r="AG3013" s="476">
        <v>0</v>
      </c>
      <c r="AH3013" s="476">
        <v>0</v>
      </c>
      <c r="AI3013" s="476">
        <v>0</v>
      </c>
      <c r="AJ3013" s="476">
        <f>45583.52+6638.25</f>
        <v>52221.77</v>
      </c>
      <c r="AK3013" s="175"/>
      <c r="AL3013" s="175">
        <v>4223738.2300000004</v>
      </c>
      <c r="AM3013" s="175">
        <v>4223738.2300000004</v>
      </c>
      <c r="AN3013" s="175">
        <v>0</v>
      </c>
    </row>
    <row r="3014" spans="1:40" s="105" customFormat="1" ht="20.3" customHeight="1" x14ac:dyDescent="0.35">
      <c r="A3014" s="256">
        <v>2025</v>
      </c>
      <c r="B3014" s="472">
        <f t="shared" si="519"/>
        <v>394</v>
      </c>
      <c r="C3014" s="473" t="s">
        <v>1663</v>
      </c>
      <c r="D3014" s="472">
        <v>33146</v>
      </c>
      <c r="E3014" s="287" t="e">
        <f>VLOOKUP(D3014,'[1]2023-2025'!$A:$G,7,0)</f>
        <v>#N/A</v>
      </c>
      <c r="F3014" s="287"/>
      <c r="G3014" s="287" t="s">
        <v>1900</v>
      </c>
      <c r="H3014" s="288" t="e">
        <f>INDEX('[1]2023-2025'!$AK:$AK,MATCH(D3014,'[1]2023-2025'!$A:$A,0))</f>
        <v>#N/A</v>
      </c>
      <c r="I3014" s="288" t="e">
        <v>#N/A</v>
      </c>
      <c r="J3014" s="288" t="e">
        <f>VLOOKUP(D3014,[1]Лист3!$A:$AK,37,0)</f>
        <v>#N/A</v>
      </c>
      <c r="K3014" s="289" t="e">
        <f>INDEX('[1]2023-2025'!$G:$G,MATCH(D3014,'[1]2023-2025'!$A:$A,0))</f>
        <v>#N/A</v>
      </c>
      <c r="L3014" s="289"/>
      <c r="M3014" s="289"/>
      <c r="N3014" s="289"/>
      <c r="O3014" s="289" t="e">
        <v>#N/A</v>
      </c>
      <c r="P3014" s="289" t="e">
        <v>#N/A</v>
      </c>
      <c r="Q3014" s="474">
        <f t="shared" si="520"/>
        <v>300000</v>
      </c>
      <c r="R3014" s="474">
        <f t="shared" si="521"/>
        <v>300000</v>
      </c>
      <c r="S3014" s="290">
        <v>0</v>
      </c>
      <c r="T3014" s="475">
        <v>0</v>
      </c>
      <c r="U3014" s="474">
        <v>0</v>
      </c>
      <c r="V3014" s="474">
        <v>0</v>
      </c>
      <c r="W3014" s="474">
        <v>0</v>
      </c>
      <c r="X3014" s="474">
        <v>300000</v>
      </c>
      <c r="Y3014" s="474">
        <v>0</v>
      </c>
      <c r="Z3014" s="474">
        <v>0</v>
      </c>
      <c r="AA3014" s="474">
        <v>0</v>
      </c>
      <c r="AB3014" s="474">
        <v>0</v>
      </c>
      <c r="AC3014" s="474">
        <v>0</v>
      </c>
      <c r="AD3014" s="474">
        <v>0</v>
      </c>
      <c r="AE3014" s="474">
        <v>0</v>
      </c>
      <c r="AF3014" s="474">
        <v>0</v>
      </c>
      <c r="AG3014" s="476">
        <v>0</v>
      </c>
      <c r="AH3014" s="476">
        <v>0</v>
      </c>
      <c r="AI3014" s="476">
        <v>0</v>
      </c>
      <c r="AJ3014" s="476">
        <v>0</v>
      </c>
      <c r="AK3014" s="175"/>
      <c r="AL3014" s="175">
        <v>4267110.9399999995</v>
      </c>
      <c r="AM3014" s="175">
        <v>4431197.68</v>
      </c>
      <c r="AN3014" s="175">
        <v>164086.74</v>
      </c>
    </row>
    <row r="3015" spans="1:40" s="105" customFormat="1" ht="20.3" customHeight="1" x14ac:dyDescent="0.35">
      <c r="A3015" s="256">
        <v>2025</v>
      </c>
      <c r="B3015" s="472">
        <f t="shared" si="519"/>
        <v>395</v>
      </c>
      <c r="C3015" s="473" t="s">
        <v>1613</v>
      </c>
      <c r="D3015" s="472">
        <v>33536</v>
      </c>
      <c r="E3015" s="287" t="e">
        <f>VLOOKUP(D3015,'[1]2023-2025'!$A:$G,7,0)</f>
        <v>#N/A</v>
      </c>
      <c r="F3015" s="287"/>
      <c r="G3015" s="287" t="s">
        <v>1899</v>
      </c>
      <c r="H3015" s="288" t="e">
        <f>INDEX('[1]2023-2025'!$AK:$AK,MATCH(D3015,'[1]2023-2025'!$A:$A,0))</f>
        <v>#N/A</v>
      </c>
      <c r="I3015" s="288" t="e">
        <v>#N/A</v>
      </c>
      <c r="J3015" s="288" t="e">
        <f>VLOOKUP(D3015,[1]Лист3!$A:$AK,37,0)</f>
        <v>#N/A</v>
      </c>
      <c r="K3015" s="289" t="e">
        <f>INDEX('[1]2023-2025'!$G:$G,MATCH(D3015,'[1]2023-2025'!$A:$A,0))</f>
        <v>#N/A</v>
      </c>
      <c r="L3015" s="289"/>
      <c r="M3015" s="289"/>
      <c r="N3015" s="289"/>
      <c r="O3015" s="289" t="e">
        <v>#N/A</v>
      </c>
      <c r="P3015" s="289" t="e">
        <v>#N/A</v>
      </c>
      <c r="Q3015" s="474">
        <f t="shared" si="520"/>
        <v>954776.72000000009</v>
      </c>
      <c r="R3015" s="474">
        <f t="shared" si="521"/>
        <v>937711.05</v>
      </c>
      <c r="S3015" s="290">
        <v>0</v>
      </c>
      <c r="T3015" s="475">
        <v>0</v>
      </c>
      <c r="U3015" s="474">
        <v>937711.05</v>
      </c>
      <c r="V3015" s="474">
        <v>0</v>
      </c>
      <c r="W3015" s="474">
        <v>0</v>
      </c>
      <c r="X3015" s="474">
        <v>0</v>
      </c>
      <c r="Y3015" s="474">
        <v>0</v>
      </c>
      <c r="Z3015" s="474">
        <v>0</v>
      </c>
      <c r="AA3015" s="474">
        <v>0</v>
      </c>
      <c r="AB3015" s="474">
        <v>0</v>
      </c>
      <c r="AC3015" s="474">
        <v>0</v>
      </c>
      <c r="AD3015" s="474">
        <v>0</v>
      </c>
      <c r="AE3015" s="474">
        <v>0</v>
      </c>
      <c r="AF3015" s="474">
        <v>0</v>
      </c>
      <c r="AG3015" s="476">
        <v>0</v>
      </c>
      <c r="AH3015" s="476">
        <v>0</v>
      </c>
      <c r="AI3015" s="476">
        <v>0</v>
      </c>
      <c r="AJ3015" s="476">
        <v>17065.669999999998</v>
      </c>
      <c r="AK3015" s="175"/>
      <c r="AL3015" s="175">
        <v>4940533.0799999991</v>
      </c>
      <c r="AM3015" s="175">
        <v>10982925.199999999</v>
      </c>
      <c r="AN3015" s="175">
        <v>6042392.1200000001</v>
      </c>
    </row>
    <row r="3016" spans="1:40" s="105" customFormat="1" ht="20.3" customHeight="1" x14ac:dyDescent="0.35">
      <c r="A3016" s="256">
        <v>2025</v>
      </c>
      <c r="B3016" s="472">
        <f>B3015+1</f>
        <v>396</v>
      </c>
      <c r="C3016" s="473" t="s">
        <v>1615</v>
      </c>
      <c r="D3016" s="472">
        <v>33538</v>
      </c>
      <c r="E3016" s="287" t="e">
        <f>VLOOKUP(D3016,'[1]2023-2025'!$A:$G,7,0)</f>
        <v>#N/A</v>
      </c>
      <c r="F3016" s="287"/>
      <c r="G3016" s="287" t="s">
        <v>1899</v>
      </c>
      <c r="H3016" s="288" t="e">
        <f>INDEX('[1]2023-2025'!$AK:$AK,MATCH(D3016,'[1]2023-2025'!$A:$A,0))</f>
        <v>#N/A</v>
      </c>
      <c r="I3016" s="288" t="e">
        <v>#N/A</v>
      </c>
      <c r="J3016" s="288" t="e">
        <f>VLOOKUP(D3016,[1]Лист3!$A:$AK,37,0)</f>
        <v>#N/A</v>
      </c>
      <c r="K3016" s="289" t="e">
        <f>INDEX('[1]2023-2025'!$G:$G,MATCH(D3016,'[1]2023-2025'!$A:$A,0))</f>
        <v>#N/A</v>
      </c>
      <c r="L3016" s="289"/>
      <c r="M3016" s="289"/>
      <c r="N3016" s="289"/>
      <c r="O3016" s="289" t="e">
        <v>#N/A</v>
      </c>
      <c r="P3016" s="289" t="e">
        <v>#N/A</v>
      </c>
      <c r="Q3016" s="474">
        <f t="shared" si="520"/>
        <v>954776.72000000009</v>
      </c>
      <c r="R3016" s="474">
        <f t="shared" si="521"/>
        <v>937711.05</v>
      </c>
      <c r="S3016" s="290">
        <v>0</v>
      </c>
      <c r="T3016" s="475">
        <v>0</v>
      </c>
      <c r="U3016" s="474">
        <v>937711.05</v>
      </c>
      <c r="V3016" s="474">
        <v>0</v>
      </c>
      <c r="W3016" s="474">
        <v>0</v>
      </c>
      <c r="X3016" s="474">
        <v>0</v>
      </c>
      <c r="Y3016" s="474">
        <v>0</v>
      </c>
      <c r="Z3016" s="474">
        <v>0</v>
      </c>
      <c r="AA3016" s="474">
        <v>0</v>
      </c>
      <c r="AB3016" s="474">
        <v>0</v>
      </c>
      <c r="AC3016" s="474">
        <v>0</v>
      </c>
      <c r="AD3016" s="474">
        <v>0</v>
      </c>
      <c r="AE3016" s="474">
        <v>0</v>
      </c>
      <c r="AF3016" s="474">
        <v>0</v>
      </c>
      <c r="AG3016" s="476">
        <v>0</v>
      </c>
      <c r="AH3016" s="476">
        <v>0</v>
      </c>
      <c r="AI3016" s="476">
        <v>0</v>
      </c>
      <c r="AJ3016" s="476">
        <v>17065.669999999998</v>
      </c>
      <c r="AK3016" s="175"/>
      <c r="AL3016" s="175">
        <v>4413674.6199999982</v>
      </c>
      <c r="AM3016" s="175">
        <v>10115520.6</v>
      </c>
      <c r="AN3016" s="175">
        <v>5701845.9800000014</v>
      </c>
    </row>
    <row r="3017" spans="1:40" s="105" customFormat="1" ht="20.3" customHeight="1" x14ac:dyDescent="0.35">
      <c r="A3017" s="256">
        <v>2025</v>
      </c>
      <c r="B3017" s="472">
        <f>B3016+1</f>
        <v>397</v>
      </c>
      <c r="C3017" s="473" t="s">
        <v>3339</v>
      </c>
      <c r="D3017" s="472">
        <v>34551</v>
      </c>
      <c r="E3017" s="287"/>
      <c r="F3017" s="287"/>
      <c r="G3017" s="287"/>
      <c r="H3017" s="288"/>
      <c r="I3017" s="288"/>
      <c r="J3017" s="288"/>
      <c r="K3017" s="289"/>
      <c r="L3017" s="289"/>
      <c r="M3017" s="289"/>
      <c r="N3017" s="289"/>
      <c r="O3017" s="289"/>
      <c r="P3017" s="289"/>
      <c r="Q3017" s="474">
        <f>SUM(S3017:AJ3017)</f>
        <v>5531457.4199999999</v>
      </c>
      <c r="R3017" s="474">
        <f>SUM(S3017:AI3017)</f>
        <v>5451291.4199999999</v>
      </c>
      <c r="S3017" s="290">
        <v>0</v>
      </c>
      <c r="T3017" s="290">
        <v>0</v>
      </c>
      <c r="U3017" s="290">
        <v>0</v>
      </c>
      <c r="V3017" s="290">
        <v>0</v>
      </c>
      <c r="W3017" s="290">
        <v>0</v>
      </c>
      <c r="X3017" s="290">
        <v>0</v>
      </c>
      <c r="Y3017" s="290">
        <v>0</v>
      </c>
      <c r="Z3017" s="290">
        <v>0</v>
      </c>
      <c r="AA3017" s="290">
        <v>0</v>
      </c>
      <c r="AB3017" s="290">
        <v>0</v>
      </c>
      <c r="AC3017" s="290">
        <v>5451291.4199999999</v>
      </c>
      <c r="AD3017" s="290">
        <v>0</v>
      </c>
      <c r="AE3017" s="290">
        <v>0</v>
      </c>
      <c r="AF3017" s="290">
        <v>0</v>
      </c>
      <c r="AG3017" s="290">
        <v>0</v>
      </c>
      <c r="AH3017" s="290">
        <v>0</v>
      </c>
      <c r="AI3017" s="290">
        <v>0</v>
      </c>
      <c r="AJ3017" s="290">
        <v>80166</v>
      </c>
      <c r="AK3017" s="175"/>
      <c r="AL3017" s="175">
        <v>9516582.0300000012</v>
      </c>
      <c r="AM3017" s="175">
        <v>12221964.5</v>
      </c>
      <c r="AN3017" s="175">
        <v>2705382.4699999997</v>
      </c>
    </row>
    <row r="3018" spans="1:40" s="105" customFormat="1" ht="20.3" customHeight="1" x14ac:dyDescent="0.35">
      <c r="A3018" s="256">
        <v>2025</v>
      </c>
      <c r="B3018" s="472">
        <f>B3017+1</f>
        <v>398</v>
      </c>
      <c r="C3018" s="473" t="s">
        <v>1617</v>
      </c>
      <c r="D3018" s="472">
        <v>34564</v>
      </c>
      <c r="E3018" s="287" t="e">
        <f>VLOOKUP(D3018,'[1]2023-2025'!$A:$G,7,0)</f>
        <v>#N/A</v>
      </c>
      <c r="F3018" s="287"/>
      <c r="G3018" s="287" t="s">
        <v>1899</v>
      </c>
      <c r="H3018" s="288" t="e">
        <f>INDEX('[1]2023-2025'!$AK:$AK,MATCH(D3018,'[1]2023-2025'!$A:$A,0))</f>
        <v>#N/A</v>
      </c>
      <c r="I3018" s="288" t="e">
        <v>#N/A</v>
      </c>
      <c r="J3018" s="288" t="e">
        <f>VLOOKUP(D3018,[1]Лист3!$A:$AK,37,0)</f>
        <v>#N/A</v>
      </c>
      <c r="K3018" s="289" t="e">
        <f>INDEX('[1]2023-2025'!$G:$G,MATCH(D3018,'[1]2023-2025'!$A:$A,0))</f>
        <v>#N/A</v>
      </c>
      <c r="L3018" s="289"/>
      <c r="M3018" s="289"/>
      <c r="N3018" s="289"/>
      <c r="O3018" s="289" t="e">
        <v>#N/A</v>
      </c>
      <c r="P3018" s="289" t="e">
        <v>#N/A</v>
      </c>
      <c r="Q3018" s="474">
        <f t="shared" si="520"/>
        <v>1000392.39</v>
      </c>
      <c r="R3018" s="474">
        <f t="shared" si="521"/>
        <v>968147.39</v>
      </c>
      <c r="S3018" s="290">
        <v>0</v>
      </c>
      <c r="T3018" s="475">
        <v>0</v>
      </c>
      <c r="U3018" s="474">
        <v>968147.39</v>
      </c>
      <c r="V3018" s="474">
        <v>0</v>
      </c>
      <c r="W3018" s="474">
        <v>0</v>
      </c>
      <c r="X3018" s="474">
        <v>0</v>
      </c>
      <c r="Y3018" s="474">
        <v>0</v>
      </c>
      <c r="Z3018" s="474">
        <v>0</v>
      </c>
      <c r="AA3018" s="474">
        <v>0</v>
      </c>
      <c r="AB3018" s="474">
        <v>0</v>
      </c>
      <c r="AC3018" s="474">
        <v>0</v>
      </c>
      <c r="AD3018" s="474">
        <v>0</v>
      </c>
      <c r="AE3018" s="474">
        <v>0</v>
      </c>
      <c r="AF3018" s="474">
        <v>0</v>
      </c>
      <c r="AG3018" s="476">
        <v>0</v>
      </c>
      <c r="AH3018" s="476">
        <v>0</v>
      </c>
      <c r="AI3018" s="476">
        <v>0</v>
      </c>
      <c r="AJ3018" s="476">
        <v>32245</v>
      </c>
      <c r="AK3018" s="175"/>
      <c r="AL3018" s="175">
        <v>7239242.4499999993</v>
      </c>
      <c r="AM3018" s="175">
        <v>12821057.109999999</v>
      </c>
      <c r="AN3018" s="175">
        <v>5581814.6600000001</v>
      </c>
    </row>
    <row r="3019" spans="1:40" s="105" customFormat="1" ht="20.3" customHeight="1" x14ac:dyDescent="0.35">
      <c r="A3019" s="256">
        <v>2025</v>
      </c>
      <c r="B3019" s="472">
        <f t="shared" si="519"/>
        <v>399</v>
      </c>
      <c r="C3019" s="473" t="s">
        <v>1618</v>
      </c>
      <c r="D3019" s="472">
        <v>34972</v>
      </c>
      <c r="E3019" s="287" t="e">
        <f>VLOOKUP(D3019,'[1]2023-2025'!$A:$G,7,0)</f>
        <v>#N/A</v>
      </c>
      <c r="F3019" s="287"/>
      <c r="G3019" s="287" t="s">
        <v>1899</v>
      </c>
      <c r="H3019" s="288" t="e">
        <f>INDEX('[1]2023-2025'!$AK:$AK,MATCH(D3019,'[1]2023-2025'!$A:$A,0))</f>
        <v>#N/A</v>
      </c>
      <c r="I3019" s="288" t="e">
        <v>#N/A</v>
      </c>
      <c r="J3019" s="288" t="e">
        <f>VLOOKUP(D3019,[1]Лист3!$A:$AK,37,0)</f>
        <v>#N/A</v>
      </c>
      <c r="K3019" s="289" t="e">
        <f>INDEX('[1]2023-2025'!$G:$G,MATCH(D3019,'[1]2023-2025'!$A:$A,0))</f>
        <v>#N/A</v>
      </c>
      <c r="L3019" s="289"/>
      <c r="M3019" s="289"/>
      <c r="N3019" s="289"/>
      <c r="O3019" s="289" t="e">
        <v>#N/A</v>
      </c>
      <c r="P3019" s="289" t="e">
        <v>#N/A</v>
      </c>
      <c r="Q3019" s="474">
        <f t="shared" si="520"/>
        <v>957314.63194999995</v>
      </c>
      <c r="R3019" s="474">
        <f t="shared" si="521"/>
        <v>934300.13</v>
      </c>
      <c r="S3019" s="290">
        <v>0</v>
      </c>
      <c r="T3019" s="475">
        <v>0</v>
      </c>
      <c r="U3019" s="474">
        <v>934300.13</v>
      </c>
      <c r="V3019" s="474">
        <v>0</v>
      </c>
      <c r="W3019" s="474">
        <v>0</v>
      </c>
      <c r="X3019" s="474">
        <v>0</v>
      </c>
      <c r="Y3019" s="474">
        <v>0</v>
      </c>
      <c r="Z3019" s="474">
        <v>0</v>
      </c>
      <c r="AA3019" s="474">
        <v>0</v>
      </c>
      <c r="AB3019" s="474">
        <v>0</v>
      </c>
      <c r="AC3019" s="474">
        <v>0</v>
      </c>
      <c r="AD3019" s="474">
        <v>0</v>
      </c>
      <c r="AE3019" s="474">
        <v>0</v>
      </c>
      <c r="AF3019" s="474">
        <v>0</v>
      </c>
      <c r="AG3019" s="476">
        <v>0</v>
      </c>
      <c r="AH3019" s="476">
        <v>0</v>
      </c>
      <c r="AI3019" s="476">
        <v>0</v>
      </c>
      <c r="AJ3019" s="476">
        <v>23014.501949999998</v>
      </c>
      <c r="AK3019" s="175"/>
      <c r="AL3019" s="175">
        <v>5950609.8299999991</v>
      </c>
      <c r="AM3019" s="175">
        <v>13062478.67</v>
      </c>
      <c r="AN3019" s="175">
        <v>7111868.8400000008</v>
      </c>
    </row>
    <row r="3020" spans="1:40" s="105" customFormat="1" ht="20.3" customHeight="1" x14ac:dyDescent="0.35">
      <c r="A3020" s="256">
        <v>2025</v>
      </c>
      <c r="B3020" s="472">
        <f t="shared" si="519"/>
        <v>400</v>
      </c>
      <c r="C3020" s="473" t="s">
        <v>1619</v>
      </c>
      <c r="D3020" s="472">
        <v>35191</v>
      </c>
      <c r="E3020" s="287" t="e">
        <f>VLOOKUP(D3020,'[1]2023-2025'!$A:$G,7,0)</f>
        <v>#N/A</v>
      </c>
      <c r="F3020" s="287"/>
      <c r="G3020" s="287" t="s">
        <v>1899</v>
      </c>
      <c r="H3020" s="288" t="e">
        <f>INDEX('[1]2023-2025'!$AK:$AK,MATCH(D3020,'[1]2023-2025'!$A:$A,0))</f>
        <v>#N/A</v>
      </c>
      <c r="I3020" s="288" t="e">
        <v>#N/A</v>
      </c>
      <c r="J3020" s="288" t="e">
        <f>VLOOKUP(D3020,[1]Лист3!$A:$AK,37,0)</f>
        <v>#N/A</v>
      </c>
      <c r="K3020" s="289" t="e">
        <f>INDEX('[1]2023-2025'!$G:$G,MATCH(D3020,'[1]2023-2025'!$A:$A,0))</f>
        <v>#N/A</v>
      </c>
      <c r="L3020" s="289"/>
      <c r="M3020" s="289"/>
      <c r="N3020" s="289"/>
      <c r="O3020" s="289" t="e">
        <v>#N/A</v>
      </c>
      <c r="P3020" s="289" t="e">
        <v>#N/A</v>
      </c>
      <c r="Q3020" s="474">
        <f t="shared" si="520"/>
        <v>663890.43999999994</v>
      </c>
      <c r="R3020" s="474">
        <f t="shared" si="521"/>
        <v>654268.84</v>
      </c>
      <c r="S3020" s="290">
        <v>0</v>
      </c>
      <c r="T3020" s="475">
        <v>0</v>
      </c>
      <c r="U3020" s="474">
        <v>654268.84</v>
      </c>
      <c r="V3020" s="474">
        <v>0</v>
      </c>
      <c r="W3020" s="474">
        <v>0</v>
      </c>
      <c r="X3020" s="474">
        <v>0</v>
      </c>
      <c r="Y3020" s="474">
        <v>0</v>
      </c>
      <c r="Z3020" s="474">
        <v>0</v>
      </c>
      <c r="AA3020" s="474">
        <v>0</v>
      </c>
      <c r="AB3020" s="474">
        <v>0</v>
      </c>
      <c r="AC3020" s="474">
        <v>0</v>
      </c>
      <c r="AD3020" s="474">
        <v>0</v>
      </c>
      <c r="AE3020" s="474">
        <v>0</v>
      </c>
      <c r="AF3020" s="474">
        <v>0</v>
      </c>
      <c r="AG3020" s="476">
        <v>0</v>
      </c>
      <c r="AH3020" s="476">
        <v>0</v>
      </c>
      <c r="AI3020" s="476">
        <v>0</v>
      </c>
      <c r="AJ3020" s="476">
        <v>9621.6</v>
      </c>
      <c r="AK3020" s="175"/>
      <c r="AL3020" s="175">
        <v>3118402.0300000003</v>
      </c>
      <c r="AM3020" s="175">
        <v>6339966.7599999998</v>
      </c>
      <c r="AN3020" s="175">
        <v>3221564.7299999995</v>
      </c>
    </row>
    <row r="3021" spans="1:40" s="105" customFormat="1" ht="20.3" customHeight="1" x14ac:dyDescent="0.35">
      <c r="A3021" s="256">
        <v>2025</v>
      </c>
      <c r="B3021" s="472">
        <f>B3020+1</f>
        <v>401</v>
      </c>
      <c r="C3021" s="473" t="s">
        <v>1621</v>
      </c>
      <c r="D3021" s="472">
        <v>35349</v>
      </c>
      <c r="E3021" s="287" t="e">
        <f>VLOOKUP(D3021,'[1]2023-2025'!$A:$G,7,0)</f>
        <v>#N/A</v>
      </c>
      <c r="F3021" s="287"/>
      <c r="G3021" s="287" t="s">
        <v>1899</v>
      </c>
      <c r="H3021" s="288" t="e">
        <f>INDEX('[1]2023-2025'!$AK:$AK,MATCH(D3021,'[1]2023-2025'!$A:$A,0))</f>
        <v>#N/A</v>
      </c>
      <c r="I3021" s="288" t="e">
        <v>#N/A</v>
      </c>
      <c r="J3021" s="288" t="e">
        <f>VLOOKUP(D3021,[1]Лист3!$A:$AK,37,0)</f>
        <v>#N/A</v>
      </c>
      <c r="K3021" s="289" t="e">
        <f>INDEX('[1]2023-2025'!$G:$G,MATCH(D3021,'[1]2023-2025'!$A:$A,0))</f>
        <v>#N/A</v>
      </c>
      <c r="L3021" s="289"/>
      <c r="M3021" s="289"/>
      <c r="N3021" s="289"/>
      <c r="O3021" s="289" t="e">
        <v>#N/A</v>
      </c>
      <c r="P3021" s="289" t="e">
        <v>#N/A</v>
      </c>
      <c r="Q3021" s="474">
        <f t="shared" si="520"/>
        <v>883129.62</v>
      </c>
      <c r="R3021" s="474">
        <f t="shared" si="521"/>
        <v>861211.45</v>
      </c>
      <c r="S3021" s="290">
        <v>0</v>
      </c>
      <c r="T3021" s="475">
        <v>0</v>
      </c>
      <c r="U3021" s="474">
        <v>861211.45</v>
      </c>
      <c r="V3021" s="474">
        <v>0</v>
      </c>
      <c r="W3021" s="474">
        <v>0</v>
      </c>
      <c r="X3021" s="474">
        <v>0</v>
      </c>
      <c r="Y3021" s="474">
        <v>0</v>
      </c>
      <c r="Z3021" s="474">
        <v>0</v>
      </c>
      <c r="AA3021" s="474">
        <v>0</v>
      </c>
      <c r="AB3021" s="474">
        <v>0</v>
      </c>
      <c r="AC3021" s="474">
        <v>0</v>
      </c>
      <c r="AD3021" s="474">
        <v>0</v>
      </c>
      <c r="AE3021" s="474">
        <v>0</v>
      </c>
      <c r="AF3021" s="474">
        <v>0</v>
      </c>
      <c r="AG3021" s="476">
        <v>0</v>
      </c>
      <c r="AH3021" s="476">
        <v>0</v>
      </c>
      <c r="AI3021" s="476">
        <v>0</v>
      </c>
      <c r="AJ3021" s="476">
        <v>21918.17</v>
      </c>
      <c r="AK3021" s="175"/>
      <c r="AL3021" s="175">
        <v>6540498.2400000012</v>
      </c>
      <c r="AM3021" s="175">
        <v>12458168.470000001</v>
      </c>
      <c r="AN3021" s="175">
        <v>5917670.2299999995</v>
      </c>
    </row>
    <row r="3022" spans="1:40" s="7" customFormat="1" ht="20.3" customHeight="1" x14ac:dyDescent="0.35">
      <c r="A3022" s="256">
        <v>2025</v>
      </c>
      <c r="B3022" s="472">
        <f>B3021+1</f>
        <v>402</v>
      </c>
      <c r="C3022" s="473" t="s">
        <v>3528</v>
      </c>
      <c r="D3022" s="472">
        <v>35424</v>
      </c>
      <c r="E3022" s="287"/>
      <c r="F3022" s="287"/>
      <c r="G3022" s="287"/>
      <c r="H3022" s="288"/>
      <c r="I3022" s="288"/>
      <c r="J3022" s="288"/>
      <c r="K3022" s="289"/>
      <c r="L3022" s="289"/>
      <c r="M3022" s="289"/>
      <c r="N3022" s="289"/>
      <c r="O3022" s="289"/>
      <c r="P3022" s="289"/>
      <c r="Q3022" s="474">
        <f>SUM(S3022:AJ3022)</f>
        <v>3700212.3299999996</v>
      </c>
      <c r="R3022" s="474">
        <f>SUM(S3022:AI3022)</f>
        <v>3603107.8</v>
      </c>
      <c r="S3022" s="290">
        <v>0</v>
      </c>
      <c r="T3022" s="290">
        <v>3603107.8</v>
      </c>
      <c r="U3022" s="290">
        <v>0</v>
      </c>
      <c r="V3022" s="290">
        <v>0</v>
      </c>
      <c r="W3022" s="290">
        <v>0</v>
      </c>
      <c r="X3022" s="290">
        <v>0</v>
      </c>
      <c r="Y3022" s="290">
        <v>0</v>
      </c>
      <c r="Z3022" s="290">
        <v>0</v>
      </c>
      <c r="AA3022" s="290">
        <v>0</v>
      </c>
      <c r="AB3022" s="290">
        <v>0</v>
      </c>
      <c r="AC3022" s="290">
        <v>0</v>
      </c>
      <c r="AD3022" s="290">
        <v>0</v>
      </c>
      <c r="AE3022" s="290">
        <v>0</v>
      </c>
      <c r="AF3022" s="290">
        <v>0</v>
      </c>
      <c r="AG3022" s="290">
        <v>0</v>
      </c>
      <c r="AH3022" s="290">
        <v>0</v>
      </c>
      <c r="AI3022" s="290">
        <v>0</v>
      </c>
      <c r="AJ3022" s="290">
        <v>97104.53</v>
      </c>
      <c r="AK3022" s="175"/>
      <c r="AL3022" s="175">
        <v>6935530.3199999984</v>
      </c>
      <c r="AM3022" s="175">
        <v>9726074.4499999993</v>
      </c>
      <c r="AN3022" s="175">
        <v>2790544.1300000004</v>
      </c>
    </row>
    <row r="3023" spans="1:40" s="105" customFormat="1" ht="20.3" customHeight="1" x14ac:dyDescent="0.35">
      <c r="A3023" s="256">
        <v>2025</v>
      </c>
      <c r="B3023" s="472">
        <f>B3022+1</f>
        <v>403</v>
      </c>
      <c r="C3023" s="473" t="s">
        <v>1622</v>
      </c>
      <c r="D3023" s="472">
        <v>35650</v>
      </c>
      <c r="E3023" s="287" t="e">
        <f>VLOOKUP(D3023,'[1]2023-2025'!$A:$G,7,0)</f>
        <v>#N/A</v>
      </c>
      <c r="F3023" s="287"/>
      <c r="G3023" s="287" t="s">
        <v>1899</v>
      </c>
      <c r="H3023" s="288" t="e">
        <f>INDEX('[1]2023-2025'!$AK:$AK,MATCH(D3023,'[1]2023-2025'!$A:$A,0))</f>
        <v>#N/A</v>
      </c>
      <c r="I3023" s="288" t="e">
        <v>#N/A</v>
      </c>
      <c r="J3023" s="288" t="e">
        <f>VLOOKUP(D3023,[1]Лист3!$A:$AK,37,0)</f>
        <v>#N/A</v>
      </c>
      <c r="K3023" s="289" t="e">
        <f>INDEX('[1]2023-2025'!$G:$G,MATCH(D3023,'[1]2023-2025'!$A:$A,0))</f>
        <v>#N/A</v>
      </c>
      <c r="L3023" s="289"/>
      <c r="M3023" s="289"/>
      <c r="N3023" s="289"/>
      <c r="O3023" s="289" t="e">
        <v>#N/A</v>
      </c>
      <c r="P3023" s="289" t="e">
        <v>#N/A</v>
      </c>
      <c r="Q3023" s="474">
        <f t="shared" si="520"/>
        <v>50000</v>
      </c>
      <c r="R3023" s="474">
        <f t="shared" si="521"/>
        <v>50000</v>
      </c>
      <c r="S3023" s="290">
        <v>0</v>
      </c>
      <c r="T3023" s="475">
        <v>0</v>
      </c>
      <c r="U3023" s="474">
        <v>0</v>
      </c>
      <c r="V3023" s="474">
        <v>0</v>
      </c>
      <c r="W3023" s="474">
        <v>0</v>
      </c>
      <c r="X3023" s="474">
        <v>0</v>
      </c>
      <c r="Y3023" s="474">
        <v>0</v>
      </c>
      <c r="Z3023" s="474">
        <v>0</v>
      </c>
      <c r="AA3023" s="474">
        <v>0</v>
      </c>
      <c r="AB3023" s="474">
        <v>0</v>
      </c>
      <c r="AC3023" s="474">
        <v>0</v>
      </c>
      <c r="AD3023" s="474">
        <v>0</v>
      </c>
      <c r="AE3023" s="474">
        <v>0</v>
      </c>
      <c r="AF3023" s="474">
        <v>0</v>
      </c>
      <c r="AG3023" s="476">
        <v>50000</v>
      </c>
      <c r="AH3023" s="476">
        <v>0</v>
      </c>
      <c r="AI3023" s="476">
        <v>0</v>
      </c>
      <c r="AJ3023" s="476">
        <v>0</v>
      </c>
      <c r="AK3023" s="175"/>
      <c r="AL3023" s="175">
        <v>939664.94000000088</v>
      </c>
      <c r="AM3023" s="175">
        <v>4684438.49</v>
      </c>
      <c r="AN3023" s="175">
        <v>3744773.5499999993</v>
      </c>
    </row>
    <row r="3024" spans="1:40" s="105" customFormat="1" ht="23.25" customHeight="1" x14ac:dyDescent="0.35">
      <c r="A3024" s="256">
        <v>2025</v>
      </c>
      <c r="B3024" s="472">
        <f t="shared" si="519"/>
        <v>404</v>
      </c>
      <c r="C3024" s="473" t="s">
        <v>1623</v>
      </c>
      <c r="D3024" s="472">
        <v>36160</v>
      </c>
      <c r="E3024" s="287" t="e">
        <f>VLOOKUP(D3024,'[1]2023-2025'!$A:$G,7,0)</f>
        <v>#N/A</v>
      </c>
      <c r="F3024" s="287"/>
      <c r="G3024" s="287" t="s">
        <v>1899</v>
      </c>
      <c r="H3024" s="288" t="e">
        <f>INDEX('[1]2023-2025'!$AK:$AK,MATCH(D3024,'[1]2023-2025'!$A:$A,0))</f>
        <v>#N/A</v>
      </c>
      <c r="I3024" s="288" t="e">
        <v>#N/A</v>
      </c>
      <c r="J3024" s="288" t="e">
        <f>VLOOKUP(D3024,[1]Лист3!$A:$AK,37,0)</f>
        <v>#N/A</v>
      </c>
      <c r="K3024" s="289" t="e">
        <f>INDEX('[1]2023-2025'!$G:$G,MATCH(D3024,'[1]2023-2025'!$A:$A,0))</f>
        <v>#N/A</v>
      </c>
      <c r="L3024" s="289"/>
      <c r="M3024" s="289"/>
      <c r="N3024" s="289"/>
      <c r="O3024" s="289" t="e">
        <v>#N/A</v>
      </c>
      <c r="P3024" s="289" t="e">
        <v>#N/A</v>
      </c>
      <c r="Q3024" s="474">
        <f t="shared" si="520"/>
        <v>691612.57</v>
      </c>
      <c r="R3024" s="474">
        <f t="shared" si="521"/>
        <v>681391.69</v>
      </c>
      <c r="S3024" s="290">
        <v>0</v>
      </c>
      <c r="T3024" s="475">
        <v>0</v>
      </c>
      <c r="U3024" s="474">
        <v>681391.69</v>
      </c>
      <c r="V3024" s="474">
        <v>0</v>
      </c>
      <c r="W3024" s="474">
        <v>0</v>
      </c>
      <c r="X3024" s="474">
        <v>0</v>
      </c>
      <c r="Y3024" s="474">
        <v>0</v>
      </c>
      <c r="Z3024" s="474">
        <v>0</v>
      </c>
      <c r="AA3024" s="474">
        <v>0</v>
      </c>
      <c r="AB3024" s="474">
        <v>0</v>
      </c>
      <c r="AC3024" s="474">
        <v>0</v>
      </c>
      <c r="AD3024" s="474">
        <v>0</v>
      </c>
      <c r="AE3024" s="474">
        <v>0</v>
      </c>
      <c r="AF3024" s="474">
        <v>0</v>
      </c>
      <c r="AG3024" s="476">
        <v>0</v>
      </c>
      <c r="AH3024" s="476">
        <v>0</v>
      </c>
      <c r="AI3024" s="476">
        <v>0</v>
      </c>
      <c r="AJ3024" s="476">
        <v>10220.879999999999</v>
      </c>
      <c r="AK3024" s="175"/>
      <c r="AL3024" s="175">
        <v>6497217.8799999999</v>
      </c>
      <c r="AM3024" s="175">
        <v>6703359.3499999996</v>
      </c>
      <c r="AN3024" s="175">
        <v>206141.46999999974</v>
      </c>
    </row>
    <row r="3025" spans="1:40" s="105" customFormat="1" ht="23.25" customHeight="1" x14ac:dyDescent="0.35">
      <c r="A3025" s="256">
        <v>2025</v>
      </c>
      <c r="B3025" s="472">
        <f>B3024+1</f>
        <v>405</v>
      </c>
      <c r="C3025" s="473" t="s">
        <v>1624</v>
      </c>
      <c r="D3025" s="472">
        <v>36657</v>
      </c>
      <c r="E3025" s="287" t="e">
        <f>VLOOKUP(D3025,'[1]2023-2025'!$A:$G,7,0)</f>
        <v>#N/A</v>
      </c>
      <c r="F3025" s="287"/>
      <c r="G3025" s="287" t="s">
        <v>1899</v>
      </c>
      <c r="H3025" s="288" t="e">
        <f>INDEX('[1]2023-2025'!$AK:$AK,MATCH(D3025,'[1]2023-2025'!$A:$A,0))</f>
        <v>#N/A</v>
      </c>
      <c r="I3025" s="288" t="e">
        <v>#N/A</v>
      </c>
      <c r="J3025" s="288" t="e">
        <f>VLOOKUP(D3025,[1]Лист3!$A:$AK,37,0)</f>
        <v>#N/A</v>
      </c>
      <c r="K3025" s="289" t="e">
        <f>INDEX('[1]2023-2025'!$G:$G,MATCH(D3025,'[1]2023-2025'!$A:$A,0))</f>
        <v>#N/A</v>
      </c>
      <c r="L3025" s="289"/>
      <c r="M3025" s="289"/>
      <c r="N3025" s="289"/>
      <c r="O3025" s="289" t="e">
        <v>#N/A</v>
      </c>
      <c r="P3025" s="289" t="e">
        <v>#N/A</v>
      </c>
      <c r="Q3025" s="474">
        <f t="shared" si="520"/>
        <v>110320.8</v>
      </c>
      <c r="R3025" s="474">
        <f t="shared" si="521"/>
        <v>110320.8</v>
      </c>
      <c r="S3025" s="290">
        <v>0</v>
      </c>
      <c r="T3025" s="475">
        <v>0</v>
      </c>
      <c r="U3025" s="474">
        <v>0</v>
      </c>
      <c r="V3025" s="474">
        <v>0</v>
      </c>
      <c r="W3025" s="474">
        <v>0</v>
      </c>
      <c r="X3025" s="474">
        <v>0</v>
      </c>
      <c r="Y3025" s="474">
        <v>0</v>
      </c>
      <c r="Z3025" s="474">
        <v>0</v>
      </c>
      <c r="AA3025" s="474">
        <v>0</v>
      </c>
      <c r="AB3025" s="474">
        <v>0</v>
      </c>
      <c r="AC3025" s="474">
        <v>0</v>
      </c>
      <c r="AD3025" s="474">
        <v>0</v>
      </c>
      <c r="AE3025" s="474">
        <v>0</v>
      </c>
      <c r="AF3025" s="474">
        <v>0</v>
      </c>
      <c r="AG3025" s="476">
        <v>110320.8</v>
      </c>
      <c r="AH3025" s="476">
        <v>0</v>
      </c>
      <c r="AI3025" s="476">
        <v>0</v>
      </c>
      <c r="AJ3025" s="474">
        <v>0</v>
      </c>
      <c r="AK3025" s="175"/>
      <c r="AL3025" s="175">
        <v>5637325.2500000009</v>
      </c>
      <c r="AM3025" s="175">
        <v>10089312.07</v>
      </c>
      <c r="AN3025" s="175">
        <v>4451986.8199999994</v>
      </c>
    </row>
    <row r="3026" spans="1:40" s="105" customFormat="1" ht="23.25" customHeight="1" x14ac:dyDescent="0.35">
      <c r="A3026" s="256">
        <v>2025</v>
      </c>
      <c r="B3026" s="472">
        <f>B3025+1</f>
        <v>406</v>
      </c>
      <c r="C3026" s="473" t="s">
        <v>1626</v>
      </c>
      <c r="D3026" s="472">
        <v>36922</v>
      </c>
      <c r="E3026" s="287" t="e">
        <f>VLOOKUP(D3026,'[1]2023-2025'!$A:$G,7,0)</f>
        <v>#N/A</v>
      </c>
      <c r="F3026" s="287"/>
      <c r="G3026" s="287" t="s">
        <v>1899</v>
      </c>
      <c r="H3026" s="288" t="e">
        <f>INDEX('[1]2023-2025'!$AK:$AK,MATCH(D3026,'[1]2023-2025'!$A:$A,0))</f>
        <v>#N/A</v>
      </c>
      <c r="I3026" s="288" t="e">
        <v>#N/A</v>
      </c>
      <c r="J3026" s="288" t="e">
        <f>VLOOKUP(D3026,[1]Лист3!$A:$AK,37,0)</f>
        <v>#N/A</v>
      </c>
      <c r="K3026" s="289" t="e">
        <f>INDEX('[1]2023-2025'!$G:$G,MATCH(D3026,'[1]2023-2025'!$A:$A,0))</f>
        <v>#N/A</v>
      </c>
      <c r="L3026" s="289"/>
      <c r="M3026" s="289"/>
      <c r="N3026" s="289"/>
      <c r="O3026" s="289" t="e">
        <v>#N/A</v>
      </c>
      <c r="P3026" s="289" t="e">
        <v>#N/A</v>
      </c>
      <c r="Q3026" s="474">
        <f t="shared" ref="Q3026:Q3058" si="522">SUM(S3026:AJ3026)</f>
        <v>2350029.5</v>
      </c>
      <c r="R3026" s="474">
        <f t="shared" ref="R3026:R3055" si="523">SUM(S3026:AI3026)</f>
        <v>2315300</v>
      </c>
      <c r="S3026" s="290">
        <v>0</v>
      </c>
      <c r="T3026" s="475">
        <v>0</v>
      </c>
      <c r="U3026" s="474">
        <v>0</v>
      </c>
      <c r="V3026" s="474">
        <v>0</v>
      </c>
      <c r="W3026" s="474">
        <v>0</v>
      </c>
      <c r="X3026" s="474">
        <v>0</v>
      </c>
      <c r="Y3026" s="474">
        <v>0</v>
      </c>
      <c r="Z3026" s="474">
        <v>0</v>
      </c>
      <c r="AA3026" s="474">
        <v>0</v>
      </c>
      <c r="AB3026" s="474">
        <v>0</v>
      </c>
      <c r="AC3026" s="474">
        <v>2315300</v>
      </c>
      <c r="AD3026" s="474">
        <v>0</v>
      </c>
      <c r="AE3026" s="474">
        <v>0</v>
      </c>
      <c r="AF3026" s="474">
        <v>0</v>
      </c>
      <c r="AG3026" s="476">
        <v>0</v>
      </c>
      <c r="AH3026" s="476">
        <v>0</v>
      </c>
      <c r="AI3026" s="476">
        <v>0</v>
      </c>
      <c r="AJ3026" s="474">
        <v>34729.5</v>
      </c>
      <c r="AK3026" s="175"/>
      <c r="AL3026" s="175">
        <v>1400111.4557142858</v>
      </c>
      <c r="AM3026" s="175">
        <v>2577869.02</v>
      </c>
      <c r="AN3026" s="175">
        <v>1177757.5642857142</v>
      </c>
    </row>
    <row r="3027" spans="1:40" s="105" customFormat="1" ht="20.3" customHeight="1" x14ac:dyDescent="0.35">
      <c r="A3027" s="256">
        <v>2025</v>
      </c>
      <c r="B3027" s="472">
        <f t="shared" si="519"/>
        <v>407</v>
      </c>
      <c r="C3027" s="473" t="s">
        <v>54</v>
      </c>
      <c r="D3027" s="472">
        <v>37100</v>
      </c>
      <c r="E3027" s="287" t="e">
        <f>VLOOKUP(D3027,'[1]2023-2025'!$A:$G,7,0)</f>
        <v>#N/A</v>
      </c>
      <c r="F3027" s="287"/>
      <c r="G3027" s="287" t="s">
        <v>1899</v>
      </c>
      <c r="H3027" s="288" t="e">
        <f>INDEX('[1]2023-2025'!$AK:$AK,MATCH(D3027,'[1]2023-2025'!$A:$A,0))</f>
        <v>#N/A</v>
      </c>
      <c r="I3027" s="288" t="e">
        <v>#N/A</v>
      </c>
      <c r="J3027" s="288" t="e">
        <f>VLOOKUP(D3027,[1]Лист3!$A:$AK,37,0)</f>
        <v>#N/A</v>
      </c>
      <c r="K3027" s="289" t="e">
        <f>INDEX('[1]2023-2025'!$G:$G,MATCH(D3027,'[1]2023-2025'!$A:$A,0))</f>
        <v>#N/A</v>
      </c>
      <c r="L3027" s="289"/>
      <c r="M3027" s="289"/>
      <c r="N3027" s="289"/>
      <c r="O3027" s="289" t="e">
        <v>#N/A</v>
      </c>
      <c r="P3027" s="289" t="e">
        <v>#N/A</v>
      </c>
      <c r="Q3027" s="474">
        <f t="shared" si="522"/>
        <v>382531</v>
      </c>
      <c r="R3027" s="474">
        <f t="shared" si="523"/>
        <v>372281</v>
      </c>
      <c r="S3027" s="290">
        <v>0</v>
      </c>
      <c r="T3027" s="475">
        <v>0</v>
      </c>
      <c r="U3027" s="474">
        <v>0</v>
      </c>
      <c r="V3027" s="474">
        <v>0</v>
      </c>
      <c r="W3027" s="474">
        <v>0</v>
      </c>
      <c r="X3027" s="474">
        <v>0</v>
      </c>
      <c r="Y3027" s="474">
        <v>0</v>
      </c>
      <c r="Z3027" s="474">
        <v>0</v>
      </c>
      <c r="AA3027" s="474">
        <v>0</v>
      </c>
      <c r="AB3027" s="474">
        <v>372281</v>
      </c>
      <c r="AC3027" s="474">
        <v>0</v>
      </c>
      <c r="AD3027" s="474">
        <v>0</v>
      </c>
      <c r="AE3027" s="474">
        <v>0</v>
      </c>
      <c r="AF3027" s="474">
        <v>0</v>
      </c>
      <c r="AG3027" s="476">
        <v>0</v>
      </c>
      <c r="AH3027" s="476">
        <v>0</v>
      </c>
      <c r="AI3027" s="476">
        <v>0</v>
      </c>
      <c r="AJ3027" s="474">
        <v>10250</v>
      </c>
      <c r="AK3027" s="175"/>
      <c r="AL3027" s="175">
        <v>1055934.6199999999</v>
      </c>
      <c r="AM3027" s="175">
        <v>1908823.67</v>
      </c>
      <c r="AN3027" s="175">
        <v>852889.05</v>
      </c>
    </row>
    <row r="3028" spans="1:40" s="105" customFormat="1" ht="20.3" customHeight="1" x14ac:dyDescent="0.35">
      <c r="A3028" s="256">
        <v>2025</v>
      </c>
      <c r="B3028" s="472">
        <f t="shared" ref="B3028:B3131" si="524">B3027+1</f>
        <v>408</v>
      </c>
      <c r="C3028" s="473" t="s">
        <v>3885</v>
      </c>
      <c r="D3028" s="472">
        <v>32353</v>
      </c>
      <c r="E3028" s="287" t="e">
        <f>VLOOKUP(D3028,'[1]2023-2025'!$A:$G,7,0)</f>
        <v>#N/A</v>
      </c>
      <c r="F3028" s="287"/>
      <c r="G3028" s="287" t="s">
        <v>1899</v>
      </c>
      <c r="H3028" s="288" t="e">
        <f>INDEX('[1]2023-2025'!$AK:$AK,MATCH(D3028,'[1]2023-2025'!$A:$A,0))</f>
        <v>#N/A</v>
      </c>
      <c r="I3028" s="288" t="e">
        <v>#N/A</v>
      </c>
      <c r="J3028" s="288" t="e">
        <f>VLOOKUP(D3028,[1]Лист3!$A:$AK,37,0)</f>
        <v>#N/A</v>
      </c>
      <c r="K3028" s="289" t="e">
        <f>INDEX('[1]2023-2025'!$G:$G,MATCH(D3028,'[1]2023-2025'!$A:$A,0))</f>
        <v>#N/A</v>
      </c>
      <c r="L3028" s="289"/>
      <c r="M3028" s="289"/>
      <c r="N3028" s="289"/>
      <c r="O3028" s="289" t="e">
        <v>#N/A</v>
      </c>
      <c r="P3028" s="289" t="e">
        <v>#N/A</v>
      </c>
      <c r="Q3028" s="474">
        <f t="shared" si="522"/>
        <v>208644.46</v>
      </c>
      <c r="R3028" s="474">
        <f t="shared" si="523"/>
        <v>208644.46</v>
      </c>
      <c r="S3028" s="290">
        <v>0</v>
      </c>
      <c r="T3028" s="475">
        <v>0</v>
      </c>
      <c r="U3028" s="474">
        <v>0</v>
      </c>
      <c r="V3028" s="474">
        <v>0</v>
      </c>
      <c r="W3028" s="474">
        <v>0</v>
      </c>
      <c r="X3028" s="474">
        <v>0</v>
      </c>
      <c r="Y3028" s="474">
        <v>0</v>
      </c>
      <c r="Z3028" s="474">
        <v>0</v>
      </c>
      <c r="AA3028" s="474">
        <v>0</v>
      </c>
      <c r="AB3028" s="474">
        <v>0</v>
      </c>
      <c r="AC3028" s="474">
        <v>0</v>
      </c>
      <c r="AD3028" s="474">
        <v>0</v>
      </c>
      <c r="AE3028" s="474">
        <v>0</v>
      </c>
      <c r="AF3028" s="474">
        <v>0</v>
      </c>
      <c r="AG3028" s="476">
        <v>208644.46</v>
      </c>
      <c r="AH3028" s="476">
        <v>0</v>
      </c>
      <c r="AI3028" s="476">
        <v>0</v>
      </c>
      <c r="AJ3028" s="474">
        <v>0</v>
      </c>
      <c r="AK3028" s="175"/>
      <c r="AL3028" s="175">
        <v>6193133.0599999996</v>
      </c>
      <c r="AM3028" s="175">
        <v>12523099.42</v>
      </c>
      <c r="AN3028" s="175">
        <v>6329966.3600000003</v>
      </c>
    </row>
    <row r="3029" spans="1:40" s="105" customFormat="1" ht="20.3" customHeight="1" x14ac:dyDescent="0.35">
      <c r="A3029" s="256">
        <v>2025</v>
      </c>
      <c r="B3029" s="472">
        <f t="shared" si="524"/>
        <v>409</v>
      </c>
      <c r="C3029" s="473" t="s">
        <v>69</v>
      </c>
      <c r="D3029" s="472">
        <v>32360</v>
      </c>
      <c r="E3029" s="287"/>
      <c r="F3029" s="287"/>
      <c r="G3029" s="287"/>
      <c r="H3029" s="288"/>
      <c r="I3029" s="288"/>
      <c r="J3029" s="288"/>
      <c r="K3029" s="289"/>
      <c r="L3029" s="289"/>
      <c r="M3029" s="289"/>
      <c r="N3029" s="289"/>
      <c r="O3029" s="289"/>
      <c r="P3029" s="289"/>
      <c r="Q3029" s="474">
        <f t="shared" si="522"/>
        <v>6327370.8300000001</v>
      </c>
      <c r="R3029" s="474">
        <f t="shared" si="523"/>
        <v>6233862.8899999997</v>
      </c>
      <c r="S3029" s="290">
        <v>0</v>
      </c>
      <c r="T3029" s="290">
        <v>0</v>
      </c>
      <c r="U3029" s="290">
        <v>0</v>
      </c>
      <c r="V3029" s="290">
        <v>0</v>
      </c>
      <c r="W3029" s="290">
        <v>0</v>
      </c>
      <c r="X3029" s="290">
        <v>0</v>
      </c>
      <c r="Y3029" s="290">
        <v>0</v>
      </c>
      <c r="Z3029" s="290">
        <v>0</v>
      </c>
      <c r="AA3029" s="290">
        <v>0</v>
      </c>
      <c r="AB3029" s="290">
        <v>0</v>
      </c>
      <c r="AC3029" s="290">
        <v>6233862.8899999997</v>
      </c>
      <c r="AD3029" s="290">
        <v>0</v>
      </c>
      <c r="AE3029" s="290">
        <v>0</v>
      </c>
      <c r="AF3029" s="290">
        <v>0</v>
      </c>
      <c r="AG3029" s="290">
        <v>0</v>
      </c>
      <c r="AH3029" s="290">
        <v>0</v>
      </c>
      <c r="AI3029" s="290">
        <v>0</v>
      </c>
      <c r="AJ3029" s="290">
        <v>93507.94</v>
      </c>
      <c r="AK3029" s="175"/>
      <c r="AL3029" s="175">
        <v>10060988.76</v>
      </c>
      <c r="AM3029" s="175">
        <v>12690832.689999999</v>
      </c>
      <c r="AN3029" s="175">
        <v>2629843.9299999997</v>
      </c>
    </row>
    <row r="3030" spans="1:40" s="105" customFormat="1" ht="22.75" customHeight="1" x14ac:dyDescent="0.35">
      <c r="A3030" s="256">
        <v>2025</v>
      </c>
      <c r="B3030" s="472">
        <f>B3029+1</f>
        <v>410</v>
      </c>
      <c r="C3030" s="473" t="s">
        <v>66</v>
      </c>
      <c r="D3030" s="472">
        <v>36584</v>
      </c>
      <c r="E3030" s="287">
        <f>VLOOKUP(D3030,'[1]2023-2025'!$A:$G,7,0)</f>
        <v>2025</v>
      </c>
      <c r="F3030" s="287" t="s">
        <v>2096</v>
      </c>
      <c r="G3030" s="287"/>
      <c r="H3030" s="288" t="str">
        <f>INDEX('[1]2023-2025'!$AK:$AK,MATCH(D3030,'[1]2023-2025'!$A:$A,0))</f>
        <v>вкл. Протоколом</v>
      </c>
      <c r="I3030" s="288" t="e">
        <v>#N/A</v>
      </c>
      <c r="J3030" s="288" t="e">
        <f>VLOOKUP(D3030,[1]Лист3!$A:$AK,37,0)</f>
        <v>#N/A</v>
      </c>
      <c r="K3030" s="289">
        <f>INDEX('[1]2023-2025'!$G:$G,MATCH(D3030,'[1]2023-2025'!$A:$A,0))</f>
        <v>2025</v>
      </c>
      <c r="L3030" s="289"/>
      <c r="M3030" s="289"/>
      <c r="N3030" s="289"/>
      <c r="O3030" s="289">
        <v>0</v>
      </c>
      <c r="P3030" s="289">
        <v>0</v>
      </c>
      <c r="Q3030" s="474">
        <f t="shared" si="522"/>
        <v>166693.20000000001</v>
      </c>
      <c r="R3030" s="474">
        <f t="shared" si="523"/>
        <v>166693.20000000001</v>
      </c>
      <c r="S3030" s="290">
        <v>0</v>
      </c>
      <c r="T3030" s="475">
        <v>0</v>
      </c>
      <c r="U3030" s="474">
        <v>0</v>
      </c>
      <c r="V3030" s="474">
        <v>0</v>
      </c>
      <c r="W3030" s="474">
        <v>0</v>
      </c>
      <c r="X3030" s="474">
        <v>0</v>
      </c>
      <c r="Y3030" s="474">
        <v>0</v>
      </c>
      <c r="Z3030" s="474">
        <v>0</v>
      </c>
      <c r="AA3030" s="474">
        <v>0</v>
      </c>
      <c r="AB3030" s="474">
        <v>0</v>
      </c>
      <c r="AC3030" s="474">
        <v>0</v>
      </c>
      <c r="AD3030" s="474">
        <v>0</v>
      </c>
      <c r="AE3030" s="474">
        <v>0</v>
      </c>
      <c r="AF3030" s="474">
        <v>0</v>
      </c>
      <c r="AG3030" s="476">
        <v>166693.20000000001</v>
      </c>
      <c r="AH3030" s="476">
        <v>0</v>
      </c>
      <c r="AI3030" s="476">
        <v>0</v>
      </c>
      <c r="AJ3030" s="474">
        <v>0</v>
      </c>
      <c r="AK3030" s="175"/>
      <c r="AL3030" s="175">
        <v>15142746.439999999</v>
      </c>
      <c r="AM3030" s="175">
        <v>19380773.039999999</v>
      </c>
      <c r="AN3030" s="175">
        <v>4238026.5999999996</v>
      </c>
    </row>
    <row r="3031" spans="1:40" s="84" customFormat="1" ht="22.75" customHeight="1" x14ac:dyDescent="0.35">
      <c r="A3031" s="256">
        <v>2025</v>
      </c>
      <c r="B3031" s="472">
        <f t="shared" si="524"/>
        <v>411</v>
      </c>
      <c r="C3031" s="473" t="s">
        <v>1771</v>
      </c>
      <c r="D3031" s="472">
        <v>35290</v>
      </c>
      <c r="E3031" s="287" t="e">
        <f>VLOOKUP(D3031,'[1]2023-2025'!$A:$G,7,0)</f>
        <v>#N/A</v>
      </c>
      <c r="F3031" s="287"/>
      <c r="G3031" s="287" t="s">
        <v>1901</v>
      </c>
      <c r="H3031" s="288" t="e">
        <f>INDEX('[1]2023-2025'!$AK:$AK,MATCH(D3031,'[1]2023-2025'!$A:$A,0))</f>
        <v>#N/A</v>
      </c>
      <c r="I3031" s="288" t="e">
        <v>#N/A</v>
      </c>
      <c r="J3031" s="288" t="e">
        <f>VLOOKUP(D3031,[1]Лист3!$A:$AK,37,0)</f>
        <v>#N/A</v>
      </c>
      <c r="K3031" s="289" t="e">
        <f>INDEX('[1]2023-2025'!$G:$G,MATCH(D3031,'[1]2023-2025'!$A:$A,0))</f>
        <v>#N/A</v>
      </c>
      <c r="L3031" s="289"/>
      <c r="M3031" s="289"/>
      <c r="N3031" s="289"/>
      <c r="O3031" s="289" t="e">
        <v>#N/A</v>
      </c>
      <c r="P3031" s="289" t="e">
        <v>#N/A</v>
      </c>
      <c r="Q3031" s="474">
        <f t="shared" si="522"/>
        <v>500000</v>
      </c>
      <c r="R3031" s="474">
        <f t="shared" si="523"/>
        <v>500000</v>
      </c>
      <c r="S3031" s="474">
        <v>0</v>
      </c>
      <c r="T3031" s="475">
        <v>0</v>
      </c>
      <c r="U3031" s="474">
        <v>0</v>
      </c>
      <c r="V3031" s="474">
        <v>0</v>
      </c>
      <c r="W3031" s="474">
        <v>0</v>
      </c>
      <c r="X3031" s="474">
        <v>0</v>
      </c>
      <c r="Y3031" s="474">
        <v>0</v>
      </c>
      <c r="Z3031" s="474">
        <v>0</v>
      </c>
      <c r="AA3031" s="474">
        <v>500000</v>
      </c>
      <c r="AB3031" s="474">
        <v>0</v>
      </c>
      <c r="AC3031" s="474">
        <v>0</v>
      </c>
      <c r="AD3031" s="474">
        <v>0</v>
      </c>
      <c r="AE3031" s="474">
        <v>0</v>
      </c>
      <c r="AF3031" s="474">
        <v>0</v>
      </c>
      <c r="AG3031" s="476">
        <v>0</v>
      </c>
      <c r="AH3031" s="476">
        <v>0</v>
      </c>
      <c r="AI3031" s="476">
        <v>0</v>
      </c>
      <c r="AJ3031" s="476">
        <v>0</v>
      </c>
      <c r="AK3031" s="175"/>
      <c r="AL3031" s="175">
        <v>11729126.199999999</v>
      </c>
      <c r="AM3031" s="175">
        <v>12408775.199999999</v>
      </c>
      <c r="AN3031" s="175">
        <v>679649</v>
      </c>
    </row>
    <row r="3032" spans="1:40" s="84" customFormat="1" ht="22.75" customHeight="1" x14ac:dyDescent="0.35">
      <c r="A3032" s="256">
        <v>2025</v>
      </c>
      <c r="B3032" s="472">
        <f t="shared" si="524"/>
        <v>412</v>
      </c>
      <c r="C3032" s="483" t="s">
        <v>3886</v>
      </c>
      <c r="D3032" s="472">
        <v>36411</v>
      </c>
      <c r="E3032" s="287" t="e">
        <f>VLOOKUP(D3032,'[1]2023-2025'!$A:$G,7,0)</f>
        <v>#N/A</v>
      </c>
      <c r="F3032" s="287"/>
      <c r="G3032" s="287" t="s">
        <v>1900</v>
      </c>
      <c r="H3032" s="288" t="e">
        <f>INDEX('[1]2023-2025'!$AK:$AK,MATCH(D3032,'[1]2023-2025'!$A:$A,0))</f>
        <v>#N/A</v>
      </c>
      <c r="I3032" s="288" t="e">
        <v>#N/A</v>
      </c>
      <c r="J3032" s="288" t="e">
        <f>VLOOKUP(D3032,[1]Лист3!$A:$AK,37,0)</f>
        <v>#N/A</v>
      </c>
      <c r="K3032" s="289" t="e">
        <f>INDEX('[1]2023-2025'!$G:$G,MATCH(D3032,'[1]2023-2025'!$A:$A,0))</f>
        <v>#N/A</v>
      </c>
      <c r="L3032" s="289"/>
      <c r="M3032" s="289"/>
      <c r="N3032" s="289"/>
      <c r="O3032" s="289" t="e">
        <v>#N/A</v>
      </c>
      <c r="P3032" s="289" t="e">
        <v>#N/A</v>
      </c>
      <c r="Q3032" s="474">
        <f t="shared" si="522"/>
        <v>500000</v>
      </c>
      <c r="R3032" s="474">
        <f t="shared" si="523"/>
        <v>500000</v>
      </c>
      <c r="S3032" s="290">
        <v>0</v>
      </c>
      <c r="T3032" s="475">
        <v>0</v>
      </c>
      <c r="U3032" s="474">
        <v>0</v>
      </c>
      <c r="V3032" s="474">
        <v>0</v>
      </c>
      <c r="W3032" s="474">
        <v>0</v>
      </c>
      <c r="X3032" s="474">
        <v>0</v>
      </c>
      <c r="Y3032" s="474">
        <v>0</v>
      </c>
      <c r="Z3032" s="474">
        <v>0</v>
      </c>
      <c r="AA3032" s="474">
        <v>0</v>
      </c>
      <c r="AB3032" s="474">
        <v>0</v>
      </c>
      <c r="AC3032" s="474">
        <v>500000</v>
      </c>
      <c r="AD3032" s="474">
        <v>0</v>
      </c>
      <c r="AE3032" s="474">
        <v>0</v>
      </c>
      <c r="AF3032" s="474">
        <v>0</v>
      </c>
      <c r="AG3032" s="476">
        <v>0</v>
      </c>
      <c r="AH3032" s="476">
        <v>0</v>
      </c>
      <c r="AI3032" s="476">
        <v>0</v>
      </c>
      <c r="AJ3032" s="476">
        <v>0</v>
      </c>
      <c r="AK3032" s="175"/>
      <c r="AL3032" s="175">
        <v>18940121.16</v>
      </c>
      <c r="AM3032" s="175">
        <v>18940121.16</v>
      </c>
      <c r="AN3032" s="175">
        <v>0</v>
      </c>
    </row>
    <row r="3033" spans="1:40" s="84" customFormat="1" ht="22.75" customHeight="1" x14ac:dyDescent="0.35">
      <c r="A3033" s="256">
        <v>2025</v>
      </c>
      <c r="B3033" s="472">
        <f t="shared" si="524"/>
        <v>413</v>
      </c>
      <c r="C3033" s="473" t="s">
        <v>1643</v>
      </c>
      <c r="D3033" s="472">
        <v>32427</v>
      </c>
      <c r="E3033" s="287" t="e">
        <f>VLOOKUP(D3033,'[1]2023-2025'!$A:$G,7,0)</f>
        <v>#N/A</v>
      </c>
      <c r="F3033" s="287"/>
      <c r="G3033" s="287" t="s">
        <v>1900</v>
      </c>
      <c r="H3033" s="288" t="e">
        <f>INDEX('[1]2023-2025'!$AK:$AK,MATCH(D3033,'[1]2023-2025'!$A:$A,0))</f>
        <v>#N/A</v>
      </c>
      <c r="I3033" s="288" t="e">
        <v>#N/A</v>
      </c>
      <c r="J3033" s="288" t="e">
        <f>VLOOKUP(D3033,[1]Лист3!$A:$AK,37,0)</f>
        <v>#N/A</v>
      </c>
      <c r="K3033" s="289" t="e">
        <f>INDEX('[1]2023-2025'!$G:$G,MATCH(D3033,'[1]2023-2025'!$A:$A,0))</f>
        <v>#N/A</v>
      </c>
      <c r="L3033" s="289"/>
      <c r="M3033" s="289"/>
      <c r="N3033" s="289"/>
      <c r="O3033" s="289" t="e">
        <v>#N/A</v>
      </c>
      <c r="P3033" s="289" t="e">
        <v>#N/A</v>
      </c>
      <c r="Q3033" s="474">
        <f t="shared" si="522"/>
        <v>662953.16</v>
      </c>
      <c r="R3033" s="474">
        <f t="shared" si="523"/>
        <v>662953.16</v>
      </c>
      <c r="S3033" s="290">
        <v>662953.16</v>
      </c>
      <c r="T3033" s="475">
        <v>0</v>
      </c>
      <c r="U3033" s="474">
        <v>0</v>
      </c>
      <c r="V3033" s="474">
        <v>0</v>
      </c>
      <c r="W3033" s="474">
        <v>0</v>
      </c>
      <c r="X3033" s="474">
        <v>0</v>
      </c>
      <c r="Y3033" s="474">
        <v>0</v>
      </c>
      <c r="Z3033" s="474">
        <v>0</v>
      </c>
      <c r="AA3033" s="474">
        <v>0</v>
      </c>
      <c r="AB3033" s="474">
        <v>0</v>
      </c>
      <c r="AC3033" s="474">
        <v>0</v>
      </c>
      <c r="AD3033" s="474">
        <v>0</v>
      </c>
      <c r="AE3033" s="474">
        <v>0</v>
      </c>
      <c r="AF3033" s="474">
        <v>0</v>
      </c>
      <c r="AG3033" s="476">
        <v>0</v>
      </c>
      <c r="AH3033" s="476">
        <v>0</v>
      </c>
      <c r="AI3033" s="476">
        <v>0</v>
      </c>
      <c r="AJ3033" s="476">
        <v>0</v>
      </c>
      <c r="AK3033" s="175"/>
      <c r="AL3033" s="175">
        <v>13580306.810000001</v>
      </c>
      <c r="AM3033" s="175">
        <v>14464292.810000001</v>
      </c>
      <c r="AN3033" s="175">
        <v>883986</v>
      </c>
    </row>
    <row r="3034" spans="1:40" s="84" customFormat="1" ht="22.75" customHeight="1" x14ac:dyDescent="0.35">
      <c r="A3034" s="256">
        <v>2025</v>
      </c>
      <c r="B3034" s="184">
        <f t="shared" si="524"/>
        <v>414</v>
      </c>
      <c r="C3034" s="248" t="s">
        <v>2859</v>
      </c>
      <c r="D3034" s="184">
        <v>56631</v>
      </c>
      <c r="E3034" s="287" t="e">
        <f>VLOOKUP(D3034,'[1]2023-2025'!$A:$G,7,0)</f>
        <v>#N/A</v>
      </c>
      <c r="F3034" s="287" t="s">
        <v>2354</v>
      </c>
      <c r="G3034" s="287"/>
      <c r="H3034" s="288" t="e">
        <f>INDEX('[1]2023-2025'!$AK:$AK,MATCH(D3034,'[1]2023-2025'!$A:$A,0))</f>
        <v>#N/A</v>
      </c>
      <c r="I3034" s="288" t="e">
        <v>#N/A</v>
      </c>
      <c r="J3034" s="288" t="e">
        <f>VLOOKUP(D3034,[1]Лист3!$A:$AK,37,0)</f>
        <v>#N/A</v>
      </c>
      <c r="K3034" s="289"/>
      <c r="L3034" s="289"/>
      <c r="M3034" s="289"/>
      <c r="N3034" s="289"/>
      <c r="O3034" s="289"/>
      <c r="P3034" s="289"/>
      <c r="Q3034" s="186">
        <f t="shared" si="522"/>
        <v>166236</v>
      </c>
      <c r="R3034" s="186">
        <f t="shared" si="523"/>
        <v>166236</v>
      </c>
      <c r="S3034" s="290">
        <v>0</v>
      </c>
      <c r="T3034" s="290">
        <v>0</v>
      </c>
      <c r="U3034" s="290">
        <v>0</v>
      </c>
      <c r="V3034" s="290">
        <v>0</v>
      </c>
      <c r="W3034" s="290">
        <v>0</v>
      </c>
      <c r="X3034" s="290">
        <v>0</v>
      </c>
      <c r="Y3034" s="290">
        <v>0</v>
      </c>
      <c r="Z3034" s="290">
        <v>0</v>
      </c>
      <c r="AA3034" s="290">
        <v>0</v>
      </c>
      <c r="AB3034" s="290">
        <v>0</v>
      </c>
      <c r="AC3034" s="290">
        <v>0</v>
      </c>
      <c r="AD3034" s="290">
        <v>0</v>
      </c>
      <c r="AE3034" s="290">
        <v>0</v>
      </c>
      <c r="AF3034" s="290">
        <v>0</v>
      </c>
      <c r="AG3034" s="290">
        <v>0</v>
      </c>
      <c r="AH3034" s="290">
        <v>166236</v>
      </c>
      <c r="AI3034" s="290">
        <v>0</v>
      </c>
      <c r="AJ3034" s="290">
        <v>0</v>
      </c>
      <c r="AK3034" s="175"/>
      <c r="AL3034" s="175">
        <v>2167223.04</v>
      </c>
      <c r="AM3034" s="175">
        <v>2167223.04</v>
      </c>
      <c r="AN3034" s="175">
        <v>0</v>
      </c>
    </row>
    <row r="3035" spans="1:40" s="84" customFormat="1" ht="22.75" customHeight="1" x14ac:dyDescent="0.35">
      <c r="A3035" s="256">
        <v>2025</v>
      </c>
      <c r="B3035" s="184">
        <f t="shared" si="524"/>
        <v>415</v>
      </c>
      <c r="C3035" s="248" t="s">
        <v>2860</v>
      </c>
      <c r="D3035" s="184">
        <v>56632</v>
      </c>
      <c r="E3035" s="287" t="e">
        <f>VLOOKUP(D3035,'[1]2023-2025'!$A:$G,7,0)</f>
        <v>#N/A</v>
      </c>
      <c r="F3035" s="287" t="s">
        <v>2354</v>
      </c>
      <c r="G3035" s="287"/>
      <c r="H3035" s="288" t="e">
        <f>INDEX('[1]2023-2025'!$AK:$AK,MATCH(D3035,'[1]2023-2025'!$A:$A,0))</f>
        <v>#N/A</v>
      </c>
      <c r="I3035" s="288" t="e">
        <v>#N/A</v>
      </c>
      <c r="J3035" s="288" t="e">
        <f>VLOOKUP(D3035,[1]Лист3!$A:$AK,37,0)</f>
        <v>#N/A</v>
      </c>
      <c r="K3035" s="289"/>
      <c r="L3035" s="289"/>
      <c r="M3035" s="289"/>
      <c r="N3035" s="289"/>
      <c r="O3035" s="289"/>
      <c r="P3035" s="289"/>
      <c r="Q3035" s="186">
        <f t="shared" si="522"/>
        <v>174204</v>
      </c>
      <c r="R3035" s="186">
        <f t="shared" si="523"/>
        <v>174204</v>
      </c>
      <c r="S3035" s="290">
        <v>0</v>
      </c>
      <c r="T3035" s="290">
        <v>0</v>
      </c>
      <c r="U3035" s="290">
        <v>0</v>
      </c>
      <c r="V3035" s="290">
        <v>0</v>
      </c>
      <c r="W3035" s="290">
        <v>0</v>
      </c>
      <c r="X3035" s="290">
        <v>0</v>
      </c>
      <c r="Y3035" s="290">
        <v>0</v>
      </c>
      <c r="Z3035" s="290">
        <v>0</v>
      </c>
      <c r="AA3035" s="290">
        <v>0</v>
      </c>
      <c r="AB3035" s="290">
        <v>0</v>
      </c>
      <c r="AC3035" s="290">
        <v>0</v>
      </c>
      <c r="AD3035" s="290">
        <v>0</v>
      </c>
      <c r="AE3035" s="290">
        <v>0</v>
      </c>
      <c r="AF3035" s="290">
        <v>0</v>
      </c>
      <c r="AG3035" s="290">
        <v>0</v>
      </c>
      <c r="AH3035" s="290">
        <v>174204</v>
      </c>
      <c r="AI3035" s="290">
        <v>0</v>
      </c>
      <c r="AJ3035" s="290">
        <v>0</v>
      </c>
      <c r="AK3035" s="175"/>
      <c r="AL3035" s="175">
        <v>2275748.7200000002</v>
      </c>
      <c r="AM3035" s="175">
        <v>2275748.7200000002</v>
      </c>
      <c r="AN3035" s="175">
        <v>0</v>
      </c>
    </row>
    <row r="3036" spans="1:40" s="84" customFormat="1" ht="22.75" customHeight="1" x14ac:dyDescent="0.35">
      <c r="A3036" s="256">
        <v>2025</v>
      </c>
      <c r="B3036" s="184">
        <f t="shared" si="524"/>
        <v>416</v>
      </c>
      <c r="C3036" s="248" t="s">
        <v>2861</v>
      </c>
      <c r="D3036" s="184">
        <v>56633</v>
      </c>
      <c r="E3036" s="287" t="e">
        <f>VLOOKUP(D3036,'[1]2023-2025'!$A:$G,7,0)</f>
        <v>#N/A</v>
      </c>
      <c r="F3036" s="287" t="s">
        <v>2354</v>
      </c>
      <c r="G3036" s="287"/>
      <c r="H3036" s="288" t="e">
        <f>INDEX('[1]2023-2025'!$AK:$AK,MATCH(D3036,'[1]2023-2025'!$A:$A,0))</f>
        <v>#N/A</v>
      </c>
      <c r="I3036" s="288" t="e">
        <v>#N/A</v>
      </c>
      <c r="J3036" s="288" t="e">
        <f>VLOOKUP(D3036,[1]Лист3!$A:$AK,37,0)</f>
        <v>#N/A</v>
      </c>
      <c r="K3036" s="289"/>
      <c r="L3036" s="289"/>
      <c r="M3036" s="289"/>
      <c r="N3036" s="289"/>
      <c r="O3036" s="289"/>
      <c r="P3036" s="289"/>
      <c r="Q3036" s="186">
        <f t="shared" si="522"/>
        <v>45960</v>
      </c>
      <c r="R3036" s="186">
        <f t="shared" si="523"/>
        <v>45960</v>
      </c>
      <c r="S3036" s="290">
        <v>0</v>
      </c>
      <c r="T3036" s="290">
        <v>0</v>
      </c>
      <c r="U3036" s="290">
        <v>0</v>
      </c>
      <c r="V3036" s="290">
        <v>0</v>
      </c>
      <c r="W3036" s="290">
        <v>0</v>
      </c>
      <c r="X3036" s="290">
        <v>0</v>
      </c>
      <c r="Y3036" s="290">
        <v>0</v>
      </c>
      <c r="Z3036" s="290">
        <v>0</v>
      </c>
      <c r="AA3036" s="290">
        <v>0</v>
      </c>
      <c r="AB3036" s="290">
        <v>0</v>
      </c>
      <c r="AC3036" s="290">
        <v>0</v>
      </c>
      <c r="AD3036" s="290">
        <v>0</v>
      </c>
      <c r="AE3036" s="290">
        <v>0</v>
      </c>
      <c r="AF3036" s="290">
        <v>0</v>
      </c>
      <c r="AG3036" s="290">
        <v>0</v>
      </c>
      <c r="AH3036" s="290">
        <v>45960</v>
      </c>
      <c r="AI3036" s="290">
        <v>0</v>
      </c>
      <c r="AJ3036" s="290">
        <v>0</v>
      </c>
      <c r="AK3036" s="175"/>
      <c r="AL3036" s="175">
        <v>2473067.96</v>
      </c>
      <c r="AM3036" s="175">
        <v>2473067.96</v>
      </c>
      <c r="AN3036" s="175">
        <v>0</v>
      </c>
    </row>
    <row r="3037" spans="1:40" s="105" customFormat="1" ht="22.75" customHeight="1" x14ac:dyDescent="0.35">
      <c r="A3037" s="256">
        <v>2025</v>
      </c>
      <c r="B3037" s="184">
        <f t="shared" si="524"/>
        <v>417</v>
      </c>
      <c r="C3037" s="248" t="s">
        <v>2369</v>
      </c>
      <c r="D3037" s="184">
        <v>36451</v>
      </c>
      <c r="E3037" s="287">
        <f>VLOOKUP(D3037,'[1]2023-2025'!$A:$G,7,0)</f>
        <v>2025</v>
      </c>
      <c r="F3037" s="287" t="s">
        <v>2881</v>
      </c>
      <c r="G3037" s="287"/>
      <c r="H3037" s="288" t="str">
        <f>INDEX('[1]2023-2025'!$AK:$AK,MATCH(D3037,'[1]2023-2025'!$A:$A,0))</f>
        <v>вкл. Протоколом</v>
      </c>
      <c r="I3037" s="288" t="e">
        <v>#N/A</v>
      </c>
      <c r="J3037" s="288" t="e">
        <f>VLOOKUP(D3037,[1]Лист3!$A:$AK,37,0)</f>
        <v>#N/A</v>
      </c>
      <c r="K3037" s="289">
        <f>INDEX('[1]2023-2025'!$G:$G,MATCH(D3037,'[1]2023-2025'!$A:$A,0))</f>
        <v>2025</v>
      </c>
      <c r="L3037" s="289"/>
      <c r="M3037" s="289"/>
      <c r="N3037" s="289"/>
      <c r="O3037" s="289">
        <v>0</v>
      </c>
      <c r="P3037" s="289" t="s">
        <v>2850</v>
      </c>
      <c r="Q3037" s="186">
        <f t="shared" si="522"/>
        <v>1705164</v>
      </c>
      <c r="R3037" s="186">
        <f t="shared" si="523"/>
        <v>1679675</v>
      </c>
      <c r="S3037" s="290">
        <v>0</v>
      </c>
      <c r="T3037" s="475">
        <v>977194</v>
      </c>
      <c r="U3037" s="474">
        <v>0</v>
      </c>
      <c r="V3037" s="474">
        <v>105283</v>
      </c>
      <c r="W3037" s="474">
        <v>145049</v>
      </c>
      <c r="X3037" s="474">
        <v>285913</v>
      </c>
      <c r="Y3037" s="474">
        <v>0</v>
      </c>
      <c r="Z3037" s="474">
        <v>0</v>
      </c>
      <c r="AA3037" s="474">
        <v>0</v>
      </c>
      <c r="AB3037" s="474">
        <v>0</v>
      </c>
      <c r="AC3037" s="474">
        <v>0</v>
      </c>
      <c r="AD3037" s="474">
        <v>0</v>
      </c>
      <c r="AE3037" s="474">
        <v>0</v>
      </c>
      <c r="AF3037" s="474">
        <v>0</v>
      </c>
      <c r="AG3037" s="290">
        <v>166236</v>
      </c>
      <c r="AH3037" s="476">
        <v>0</v>
      </c>
      <c r="AI3037" s="476">
        <v>0</v>
      </c>
      <c r="AJ3037" s="476">
        <v>25489</v>
      </c>
      <c r="AK3037" s="175"/>
      <c r="AL3037" s="175">
        <v>2029473.77</v>
      </c>
      <c r="AM3037" s="175">
        <v>2029473.77</v>
      </c>
      <c r="AN3037" s="175">
        <v>0</v>
      </c>
    </row>
    <row r="3038" spans="1:40" s="105" customFormat="1" ht="22.75" customHeight="1" x14ac:dyDescent="0.35">
      <c r="A3038" s="256">
        <v>2025</v>
      </c>
      <c r="B3038" s="184">
        <f t="shared" si="524"/>
        <v>418</v>
      </c>
      <c r="C3038" s="248" t="s">
        <v>2370</v>
      </c>
      <c r="D3038" s="184">
        <v>36912</v>
      </c>
      <c r="E3038" s="287">
        <f>VLOOKUP(D3038,'[1]2023-2025'!$A:$G,7,0)</f>
        <v>2025</v>
      </c>
      <c r="F3038" s="287" t="s">
        <v>2881</v>
      </c>
      <c r="G3038" s="287"/>
      <c r="H3038" s="288" t="str">
        <f>INDEX('[1]2023-2025'!$AK:$AK,MATCH(D3038,'[1]2023-2025'!$A:$A,0))</f>
        <v>вкл. Протоколом</v>
      </c>
      <c r="I3038" s="288" t="e">
        <v>#N/A</v>
      </c>
      <c r="J3038" s="288" t="e">
        <f>VLOOKUP(D3038,[1]Лист3!$A:$AK,37,0)</f>
        <v>#N/A</v>
      </c>
      <c r="K3038" s="289">
        <f>INDEX('[1]2023-2025'!$G:$G,MATCH(D3038,'[1]2023-2025'!$A:$A,0))</f>
        <v>2025</v>
      </c>
      <c r="L3038" s="289"/>
      <c r="M3038" s="289"/>
      <c r="N3038" s="289"/>
      <c r="O3038" s="289">
        <v>0</v>
      </c>
      <c r="P3038" s="289" t="s">
        <v>2826</v>
      </c>
      <c r="Q3038" s="186">
        <f t="shared" si="522"/>
        <v>8691212.1300000008</v>
      </c>
      <c r="R3038" s="186">
        <f t="shared" si="523"/>
        <v>8562770.5700000003</v>
      </c>
      <c r="S3038" s="290">
        <v>0</v>
      </c>
      <c r="T3038" s="475">
        <v>0</v>
      </c>
      <c r="U3038" s="474">
        <v>0</v>
      </c>
      <c r="V3038" s="474">
        <v>0</v>
      </c>
      <c r="W3038" s="474">
        <v>0</v>
      </c>
      <c r="X3038" s="474">
        <v>0</v>
      </c>
      <c r="Y3038" s="474">
        <v>0</v>
      </c>
      <c r="Z3038" s="474">
        <v>0</v>
      </c>
      <c r="AA3038" s="474">
        <v>8562770.5700000003</v>
      </c>
      <c r="AB3038" s="474">
        <v>0</v>
      </c>
      <c r="AC3038" s="474">
        <v>0</v>
      </c>
      <c r="AD3038" s="474">
        <v>0</v>
      </c>
      <c r="AE3038" s="474">
        <v>0</v>
      </c>
      <c r="AF3038" s="474">
        <v>0</v>
      </c>
      <c r="AG3038" s="476">
        <v>0</v>
      </c>
      <c r="AH3038" s="476">
        <v>0</v>
      </c>
      <c r="AI3038" s="476">
        <v>0</v>
      </c>
      <c r="AJ3038" s="476">
        <v>128441.56</v>
      </c>
      <c r="AK3038" s="175"/>
      <c r="AL3038" s="175">
        <v>22808775.199999999</v>
      </c>
      <c r="AM3038" s="175">
        <v>22808775.199999999</v>
      </c>
      <c r="AN3038" s="175">
        <v>0</v>
      </c>
    </row>
    <row r="3039" spans="1:40" s="105" customFormat="1" ht="22.75" customHeight="1" x14ac:dyDescent="0.35">
      <c r="A3039" s="256">
        <v>2025</v>
      </c>
      <c r="B3039" s="184">
        <f t="shared" si="524"/>
        <v>419</v>
      </c>
      <c r="C3039" s="248" t="s">
        <v>2371</v>
      </c>
      <c r="D3039" s="184">
        <v>35508</v>
      </c>
      <c r="E3039" s="287">
        <f>VLOOKUP(D3039,'[1]2023-2025'!$A:$G,7,0)</f>
        <v>2025</v>
      </c>
      <c r="F3039" s="287" t="e">
        <f>VLOOKUP(D3039,[2]Лист1!$C:$F,4,0)</f>
        <v>#REF!</v>
      </c>
      <c r="G3039" s="287"/>
      <c r="H3039" s="288" t="str">
        <f>INDEX('[1]2023-2025'!$AK:$AK,MATCH(D3039,'[1]2023-2025'!$A:$A,0))</f>
        <v>вкл. Протоколом</v>
      </c>
      <c r="I3039" s="288" t="e">
        <v>#N/A</v>
      </c>
      <c r="J3039" s="288" t="e">
        <f>VLOOKUP(D3039,[1]Лист3!$A:$AK,37,0)</f>
        <v>#N/A</v>
      </c>
      <c r="K3039" s="289">
        <f>INDEX('[1]2023-2025'!$G:$G,MATCH(D3039,'[1]2023-2025'!$A:$A,0))</f>
        <v>2025</v>
      </c>
      <c r="L3039" s="289"/>
      <c r="M3039" s="289"/>
      <c r="N3039" s="289"/>
      <c r="O3039" s="289">
        <v>0</v>
      </c>
      <c r="P3039" s="289">
        <v>0</v>
      </c>
      <c r="Q3039" s="186">
        <f t="shared" si="522"/>
        <v>420299.59</v>
      </c>
      <c r="R3039" s="186">
        <f t="shared" si="523"/>
        <v>414088.27</v>
      </c>
      <c r="S3039" s="290">
        <v>0</v>
      </c>
      <c r="T3039" s="475">
        <v>0</v>
      </c>
      <c r="U3039" s="474">
        <v>0</v>
      </c>
      <c r="V3039" s="474">
        <v>0</v>
      </c>
      <c r="W3039" s="474">
        <v>0</v>
      </c>
      <c r="X3039" s="474">
        <v>0</v>
      </c>
      <c r="Y3039" s="474">
        <v>0</v>
      </c>
      <c r="Z3039" s="474">
        <v>0</v>
      </c>
      <c r="AA3039" s="474">
        <v>0</v>
      </c>
      <c r="AB3039" s="474">
        <v>0</v>
      </c>
      <c r="AC3039" s="474">
        <v>414088.27</v>
      </c>
      <c r="AD3039" s="474">
        <v>0</v>
      </c>
      <c r="AE3039" s="474">
        <v>0</v>
      </c>
      <c r="AF3039" s="474">
        <v>0</v>
      </c>
      <c r="AG3039" s="476">
        <v>0</v>
      </c>
      <c r="AH3039" s="476">
        <v>0</v>
      </c>
      <c r="AI3039" s="476">
        <v>0</v>
      </c>
      <c r="AJ3039" s="476">
        <v>6211.32</v>
      </c>
      <c r="AK3039" s="175"/>
      <c r="AL3039" s="175">
        <v>1995430.9899999998</v>
      </c>
      <c r="AM3039" s="175">
        <v>2244092.0699999998</v>
      </c>
      <c r="AN3039" s="175">
        <v>248661.08000000002</v>
      </c>
    </row>
    <row r="3040" spans="1:40" s="105" customFormat="1" ht="22.75" customHeight="1" x14ac:dyDescent="0.35">
      <c r="A3040" s="256">
        <v>2025</v>
      </c>
      <c r="B3040" s="184">
        <f t="shared" si="524"/>
        <v>420</v>
      </c>
      <c r="C3040" s="248" t="s">
        <v>2372</v>
      </c>
      <c r="D3040" s="184">
        <v>35208</v>
      </c>
      <c r="E3040" s="287">
        <f>VLOOKUP(D3040,'[1]2023-2025'!$A:$G,7,0)</f>
        <v>2025</v>
      </c>
      <c r="F3040" s="287" t="e">
        <f>VLOOKUP(D3040,[2]Лист1!$C:$F,4,0)</f>
        <v>#REF!</v>
      </c>
      <c r="G3040" s="287"/>
      <c r="H3040" s="288" t="str">
        <f>INDEX('[1]2023-2025'!$AK:$AK,MATCH(D3040,'[1]2023-2025'!$A:$A,0))</f>
        <v>вкл. Протоколом</v>
      </c>
      <c r="I3040" s="288" t="e">
        <v>#N/A</v>
      </c>
      <c r="J3040" s="288" t="e">
        <f>VLOOKUP(D3040,[1]Лист3!$A:$AK,37,0)</f>
        <v>#N/A</v>
      </c>
      <c r="K3040" s="289">
        <f>INDEX('[1]2023-2025'!$G:$G,MATCH(D3040,'[1]2023-2025'!$A:$A,0))</f>
        <v>2025</v>
      </c>
      <c r="L3040" s="289"/>
      <c r="M3040" s="289"/>
      <c r="N3040" s="289"/>
      <c r="O3040" s="289">
        <v>0</v>
      </c>
      <c r="P3040" s="289">
        <v>0</v>
      </c>
      <c r="Q3040" s="186">
        <f t="shared" si="522"/>
        <v>568406.02909999993</v>
      </c>
      <c r="R3040" s="186">
        <f t="shared" si="523"/>
        <v>560005.93999999994</v>
      </c>
      <c r="S3040" s="290">
        <v>560005.93999999994</v>
      </c>
      <c r="T3040" s="475">
        <v>0</v>
      </c>
      <c r="U3040" s="474">
        <v>0</v>
      </c>
      <c r="V3040" s="474">
        <v>0</v>
      </c>
      <c r="W3040" s="474">
        <v>0</v>
      </c>
      <c r="X3040" s="474">
        <v>0</v>
      </c>
      <c r="Y3040" s="474">
        <v>0</v>
      </c>
      <c r="Z3040" s="474">
        <v>0</v>
      </c>
      <c r="AA3040" s="474">
        <v>0</v>
      </c>
      <c r="AB3040" s="474">
        <v>0</v>
      </c>
      <c r="AC3040" s="474">
        <v>0</v>
      </c>
      <c r="AD3040" s="474">
        <v>0</v>
      </c>
      <c r="AE3040" s="474">
        <v>0</v>
      </c>
      <c r="AF3040" s="474">
        <v>0</v>
      </c>
      <c r="AG3040" s="476">
        <v>0</v>
      </c>
      <c r="AH3040" s="476">
        <v>0</v>
      </c>
      <c r="AI3040" s="476">
        <v>0</v>
      </c>
      <c r="AJ3040" s="476">
        <v>8400.0890999999992</v>
      </c>
      <c r="AK3040" s="175"/>
      <c r="AL3040" s="175">
        <v>1343009.2000000002</v>
      </c>
      <c r="AM3040" s="175">
        <v>1385515.6</v>
      </c>
      <c r="AN3040" s="175">
        <v>42506.400000000001</v>
      </c>
    </row>
    <row r="3041" spans="1:40" s="105" customFormat="1" ht="22.75" customHeight="1" x14ac:dyDescent="0.35">
      <c r="A3041" s="256">
        <v>2025</v>
      </c>
      <c r="B3041" s="184">
        <f t="shared" si="524"/>
        <v>421</v>
      </c>
      <c r="C3041" s="248" t="s">
        <v>2374</v>
      </c>
      <c r="D3041" s="184">
        <v>34436</v>
      </c>
      <c r="E3041" s="287">
        <f>VLOOKUP(D3041,'[1]2023-2025'!$A:$G,7,0)</f>
        <v>2024</v>
      </c>
      <c r="F3041" s="287" t="e">
        <f>VLOOKUP(D3041,[2]Лист1!$C:$F,4,0)</f>
        <v>#REF!</v>
      </c>
      <c r="G3041" s="287"/>
      <c r="H3041" s="288">
        <f>INDEX('[1]2023-2025'!$AK:$AK,MATCH(D3041,'[1]2023-2025'!$A:$A,0))</f>
        <v>0</v>
      </c>
      <c r="I3041" s="288" t="e">
        <v>#N/A</v>
      </c>
      <c r="J3041" s="288" t="e">
        <f>VLOOKUP(D3041,[1]Лист3!$A:$AK,37,0)</f>
        <v>#N/A</v>
      </c>
      <c r="K3041" s="289">
        <f>INDEX('[1]2023-2025'!$G:$G,MATCH(D3041,'[1]2023-2025'!$A:$A,0))</f>
        <v>2024</v>
      </c>
      <c r="L3041" s="289"/>
      <c r="M3041" s="289"/>
      <c r="N3041" s="289"/>
      <c r="O3041" s="289">
        <v>0</v>
      </c>
      <c r="P3041" s="289">
        <v>0</v>
      </c>
      <c r="Q3041" s="186">
        <f t="shared" si="522"/>
        <v>3964633.47</v>
      </c>
      <c r="R3041" s="186">
        <f t="shared" si="523"/>
        <v>3906042.83</v>
      </c>
      <c r="S3041" s="290">
        <v>0</v>
      </c>
      <c r="T3041" s="475">
        <v>0</v>
      </c>
      <c r="U3041" s="474">
        <v>0</v>
      </c>
      <c r="V3041" s="474">
        <v>0</v>
      </c>
      <c r="W3041" s="474">
        <v>0</v>
      </c>
      <c r="X3041" s="474">
        <v>0</v>
      </c>
      <c r="Y3041" s="474">
        <v>0</v>
      </c>
      <c r="Z3041" s="474">
        <v>0</v>
      </c>
      <c r="AA3041" s="474">
        <v>0</v>
      </c>
      <c r="AB3041" s="474">
        <v>0</v>
      </c>
      <c r="AC3041" s="474">
        <v>3906042.83</v>
      </c>
      <c r="AD3041" s="474">
        <v>0</v>
      </c>
      <c r="AE3041" s="474">
        <v>0</v>
      </c>
      <c r="AF3041" s="474">
        <v>0</v>
      </c>
      <c r="AG3041" s="476">
        <v>0</v>
      </c>
      <c r="AH3041" s="476">
        <v>0</v>
      </c>
      <c r="AI3041" s="476">
        <v>0</v>
      </c>
      <c r="AJ3041" s="476">
        <v>58590.64</v>
      </c>
      <c r="AK3041" s="175"/>
      <c r="AL3041" s="175">
        <v>7010873.1200000001</v>
      </c>
      <c r="AM3041" s="175">
        <v>7730373.0099999998</v>
      </c>
      <c r="AN3041" s="175">
        <v>719499.8899999999</v>
      </c>
    </row>
    <row r="3042" spans="1:40" s="105" customFormat="1" ht="22.75" customHeight="1" x14ac:dyDescent="0.35">
      <c r="A3042" s="256">
        <v>2025</v>
      </c>
      <c r="B3042" s="184">
        <f t="shared" si="524"/>
        <v>422</v>
      </c>
      <c r="C3042" s="248" t="s">
        <v>2375</v>
      </c>
      <c r="D3042" s="184">
        <v>35263</v>
      </c>
      <c r="E3042" s="287">
        <f>VLOOKUP(D3042,'[1]2023-2025'!$A:$G,7,0)</f>
        <v>2024</v>
      </c>
      <c r="F3042" s="287" t="e">
        <f>VLOOKUP(D3042,[2]Лист1!$C:$F,4,0)</f>
        <v>#REF!</v>
      </c>
      <c r="G3042" s="287"/>
      <c r="H3042" s="288">
        <f>INDEX('[1]2023-2025'!$AK:$AK,MATCH(D3042,'[1]2023-2025'!$A:$A,0))</f>
        <v>0</v>
      </c>
      <c r="I3042" s="288" t="e">
        <v>#N/A</v>
      </c>
      <c r="J3042" s="288" t="e">
        <f>VLOOKUP(D3042,[1]Лист3!$A:$AK,37,0)</f>
        <v>#N/A</v>
      </c>
      <c r="K3042" s="289">
        <f>INDEX('[1]2023-2025'!$G:$G,MATCH(D3042,'[1]2023-2025'!$A:$A,0))</f>
        <v>2024</v>
      </c>
      <c r="L3042" s="289"/>
      <c r="M3042" s="289"/>
      <c r="N3042" s="289"/>
      <c r="O3042" s="289">
        <v>0</v>
      </c>
      <c r="P3042" s="289">
        <v>0</v>
      </c>
      <c r="Q3042" s="186">
        <f t="shared" si="522"/>
        <v>1771895.71</v>
      </c>
      <c r="R3042" s="186">
        <f t="shared" si="523"/>
        <v>1745710.06</v>
      </c>
      <c r="S3042" s="290">
        <v>0</v>
      </c>
      <c r="T3042" s="475">
        <v>0</v>
      </c>
      <c r="U3042" s="474">
        <v>0</v>
      </c>
      <c r="V3042" s="474">
        <v>0</v>
      </c>
      <c r="W3042" s="474">
        <v>0</v>
      </c>
      <c r="X3042" s="474">
        <v>0</v>
      </c>
      <c r="Y3042" s="474">
        <v>0</v>
      </c>
      <c r="Z3042" s="474">
        <v>0</v>
      </c>
      <c r="AA3042" s="474">
        <v>1745710.06</v>
      </c>
      <c r="AB3042" s="474">
        <v>0</v>
      </c>
      <c r="AC3042" s="474">
        <v>0</v>
      </c>
      <c r="AD3042" s="474">
        <v>0</v>
      </c>
      <c r="AE3042" s="474">
        <v>0</v>
      </c>
      <c r="AF3042" s="474">
        <v>0</v>
      </c>
      <c r="AG3042" s="476">
        <v>0</v>
      </c>
      <c r="AH3042" s="476">
        <v>0</v>
      </c>
      <c r="AI3042" s="476">
        <v>0</v>
      </c>
      <c r="AJ3042" s="476">
        <v>26185.65</v>
      </c>
      <c r="AK3042" s="175"/>
      <c r="AL3042" s="175">
        <v>2991698.3000000003</v>
      </c>
      <c r="AM3042" s="175">
        <v>3102083.6</v>
      </c>
      <c r="AN3042" s="175">
        <v>110385.3</v>
      </c>
    </row>
    <row r="3043" spans="1:40" s="105" customFormat="1" ht="22.75" customHeight="1" x14ac:dyDescent="0.35">
      <c r="A3043" s="256">
        <v>2025</v>
      </c>
      <c r="B3043" s="472">
        <f t="shared" si="524"/>
        <v>423</v>
      </c>
      <c r="C3043" s="473" t="s">
        <v>4736</v>
      </c>
      <c r="D3043" s="472">
        <v>36730</v>
      </c>
      <c r="E3043" s="287">
        <f>VLOOKUP(D3043,'[1]2023-2025'!$A:$G,7,0)</f>
        <v>2024</v>
      </c>
      <c r="F3043" s="287" t="str">
        <f>VLOOKUP(D3043,[2]Лист1!$C:$F,4,0)</f>
        <v>протокол</v>
      </c>
      <c r="G3043" s="287"/>
      <c r="H3043" s="288" t="str">
        <f>INDEX('[1]2023-2025'!$AK:$AK,MATCH(D3043,'[1]2023-2025'!$A:$A,0))</f>
        <v>вкл. Протоколом</v>
      </c>
      <c r="I3043" s="288" t="e">
        <v>#N/A</v>
      </c>
      <c r="J3043" s="288" t="e">
        <f>VLOOKUP(D3043,[1]Лист3!$A:$AK,37,0)</f>
        <v>#N/A</v>
      </c>
      <c r="K3043" s="289">
        <f>INDEX('[1]2023-2025'!$G:$G,MATCH(D3043,'[1]2023-2025'!$A:$A,0))</f>
        <v>2024</v>
      </c>
      <c r="L3043" s="289"/>
      <c r="M3043" s="289"/>
      <c r="N3043" s="289"/>
      <c r="O3043" s="289" t="s">
        <v>2851</v>
      </c>
      <c r="P3043" s="289" t="s">
        <v>2826</v>
      </c>
      <c r="Q3043" s="474">
        <f t="shared" si="522"/>
        <v>55000</v>
      </c>
      <c r="R3043" s="474">
        <f t="shared" si="523"/>
        <v>55000</v>
      </c>
      <c r="S3043" s="290">
        <v>0</v>
      </c>
      <c r="T3043" s="475">
        <v>0</v>
      </c>
      <c r="U3043" s="474">
        <v>0</v>
      </c>
      <c r="V3043" s="474">
        <v>0</v>
      </c>
      <c r="W3043" s="474">
        <v>0</v>
      </c>
      <c r="X3043" s="474">
        <v>0</v>
      </c>
      <c r="Y3043" s="474">
        <v>0</v>
      </c>
      <c r="Z3043" s="474">
        <v>0</v>
      </c>
      <c r="AA3043" s="474">
        <v>0</v>
      </c>
      <c r="AB3043" s="474">
        <v>0</v>
      </c>
      <c r="AC3043" s="474">
        <v>0</v>
      </c>
      <c r="AD3043" s="474">
        <v>0</v>
      </c>
      <c r="AE3043" s="474">
        <v>0</v>
      </c>
      <c r="AF3043" s="474">
        <v>0</v>
      </c>
      <c r="AG3043" s="290">
        <v>55000</v>
      </c>
      <c r="AH3043" s="476">
        <v>0</v>
      </c>
      <c r="AI3043" s="476">
        <v>0</v>
      </c>
      <c r="AJ3043" s="476">
        <v>0</v>
      </c>
      <c r="AK3043" s="175"/>
      <c r="AL3043" s="175">
        <v>2557942.21</v>
      </c>
      <c r="AM3043" s="175">
        <v>2719035.4</v>
      </c>
      <c r="AN3043" s="175">
        <v>161093.19</v>
      </c>
    </row>
    <row r="3044" spans="1:40" s="7" customFormat="1" ht="22.75" customHeight="1" x14ac:dyDescent="0.35">
      <c r="A3044" s="256">
        <v>2025</v>
      </c>
      <c r="B3044" s="472">
        <f t="shared" si="524"/>
        <v>424</v>
      </c>
      <c r="C3044" s="473" t="s">
        <v>2419</v>
      </c>
      <c r="D3044" s="472">
        <v>34217</v>
      </c>
      <c r="E3044" s="287">
        <f>VLOOKUP(D3044,'[1]2023-2025'!$A:$G,7,0)</f>
        <v>2025</v>
      </c>
      <c r="F3044" s="287" t="s">
        <v>2884</v>
      </c>
      <c r="G3044" s="287"/>
      <c r="H3044" s="288">
        <f>INDEX('[1]2023-2025'!$AK:$AK,MATCH(D3044,'[1]2023-2025'!$A:$A,0))</f>
        <v>0</v>
      </c>
      <c r="I3044" s="288" t="e">
        <v>#N/A</v>
      </c>
      <c r="J3044" s="288" t="e">
        <f>VLOOKUP(D3044,[1]Лист3!$A:$AK,37,0)</f>
        <v>#N/A</v>
      </c>
      <c r="K3044" s="289"/>
      <c r="L3044" s="289"/>
      <c r="M3044" s="289"/>
      <c r="N3044" s="289"/>
      <c r="O3044" s="289" t="e">
        <v>#N/A</v>
      </c>
      <c r="P3044" s="289" t="e">
        <v>#N/A</v>
      </c>
      <c r="Q3044" s="474">
        <f t="shared" si="522"/>
        <v>4207718.0299999993</v>
      </c>
      <c r="R3044" s="474">
        <f t="shared" si="523"/>
        <v>4207718.0299999993</v>
      </c>
      <c r="S3044" s="290">
        <v>651970.66</v>
      </c>
      <c r="T3044" s="475">
        <v>569437.69999999995</v>
      </c>
      <c r="U3044" s="474">
        <v>0</v>
      </c>
      <c r="V3044" s="474">
        <v>89330.92</v>
      </c>
      <c r="W3044" s="474">
        <v>0</v>
      </c>
      <c r="X3044" s="474">
        <v>121549.69</v>
      </c>
      <c r="Y3044" s="474">
        <v>0</v>
      </c>
      <c r="Z3044" s="474">
        <v>0</v>
      </c>
      <c r="AA3044" s="474">
        <v>1227512.3899999999</v>
      </c>
      <c r="AB3044" s="474">
        <v>437637.6</v>
      </c>
      <c r="AC3044" s="474">
        <v>1110279.07</v>
      </c>
      <c r="AD3044" s="474">
        <v>0</v>
      </c>
      <c r="AE3044" s="474">
        <v>0</v>
      </c>
      <c r="AF3044" s="474">
        <v>0</v>
      </c>
      <c r="AG3044" s="476">
        <v>0</v>
      </c>
      <c r="AH3044" s="476">
        <v>0</v>
      </c>
      <c r="AI3044" s="476">
        <v>0</v>
      </c>
      <c r="AJ3044" s="476">
        <v>0</v>
      </c>
      <c r="AK3044" s="175"/>
      <c r="AL3044" s="175">
        <v>1130548.1600000001</v>
      </c>
      <c r="AM3044" s="175">
        <v>1411509.29</v>
      </c>
      <c r="AN3044" s="175">
        <v>280961.12999999995</v>
      </c>
    </row>
    <row r="3045" spans="1:40" s="105" customFormat="1" ht="22.75" customHeight="1" x14ac:dyDescent="0.35">
      <c r="A3045" s="256">
        <v>2025</v>
      </c>
      <c r="B3045" s="472">
        <f t="shared" si="524"/>
        <v>425</v>
      </c>
      <c r="C3045" s="473" t="s">
        <v>2421</v>
      </c>
      <c r="D3045" s="472">
        <v>34517</v>
      </c>
      <c r="E3045" s="287">
        <f>VLOOKUP(D3045,'[1]2023-2025'!$A:$G,7,0)</f>
        <v>2025</v>
      </c>
      <c r="F3045" s="287" t="s">
        <v>2884</v>
      </c>
      <c r="G3045" s="287"/>
      <c r="H3045" s="288">
        <f>INDEX('[1]2023-2025'!$AK:$AK,MATCH(D3045,'[1]2023-2025'!$A:$A,0))</f>
        <v>0</v>
      </c>
      <c r="I3045" s="288" t="e">
        <v>#N/A</v>
      </c>
      <c r="J3045" s="288" t="e">
        <f>VLOOKUP(D3045,[1]Лист3!$A:$AK,37,0)</f>
        <v>#N/A</v>
      </c>
      <c r="K3045" s="289"/>
      <c r="L3045" s="289"/>
      <c r="M3045" s="289"/>
      <c r="N3045" s="289"/>
      <c r="O3045" s="289" t="e">
        <v>#N/A</v>
      </c>
      <c r="P3045" s="289" t="e">
        <v>#N/A</v>
      </c>
      <c r="Q3045" s="474">
        <f t="shared" si="522"/>
        <v>7514296.6699999999</v>
      </c>
      <c r="R3045" s="474">
        <f t="shared" si="523"/>
        <v>7514296.6699999999</v>
      </c>
      <c r="S3045" s="290">
        <v>662953.16</v>
      </c>
      <c r="T3045" s="475">
        <v>541954.62</v>
      </c>
      <c r="U3045" s="474">
        <v>0</v>
      </c>
      <c r="V3045" s="474">
        <v>157140.51</v>
      </c>
      <c r="W3045" s="474">
        <v>0</v>
      </c>
      <c r="X3045" s="474">
        <v>187873.21</v>
      </c>
      <c r="Y3045" s="474">
        <v>0</v>
      </c>
      <c r="Z3045" s="474">
        <v>0</v>
      </c>
      <c r="AA3045" s="474">
        <v>2419777.8199999998</v>
      </c>
      <c r="AB3045" s="474">
        <v>394238.46</v>
      </c>
      <c r="AC3045" s="474">
        <v>3150358.89</v>
      </c>
      <c r="AD3045" s="474">
        <v>0</v>
      </c>
      <c r="AE3045" s="474">
        <v>0</v>
      </c>
      <c r="AF3045" s="474">
        <v>0</v>
      </c>
      <c r="AG3045" s="476">
        <v>0</v>
      </c>
      <c r="AH3045" s="476">
        <v>0</v>
      </c>
      <c r="AI3045" s="476">
        <v>0</v>
      </c>
      <c r="AJ3045" s="476">
        <v>0</v>
      </c>
      <c r="AK3045" s="175"/>
      <c r="AL3045" s="175">
        <v>1594632.8045678516</v>
      </c>
      <c r="AM3045" s="175">
        <v>1838373.68</v>
      </c>
      <c r="AN3045" s="175">
        <v>243740.8754321484</v>
      </c>
    </row>
    <row r="3046" spans="1:40" s="105" customFormat="1" ht="22.75" customHeight="1" x14ac:dyDescent="0.35">
      <c r="A3046" s="256">
        <v>2025</v>
      </c>
      <c r="B3046" s="472">
        <f>B3045+1</f>
        <v>426</v>
      </c>
      <c r="C3046" s="473" t="s">
        <v>2426</v>
      </c>
      <c r="D3046" s="472">
        <v>35633</v>
      </c>
      <c r="E3046" s="287">
        <f>VLOOKUP(D3046,'[1]2023-2025'!$A:$G,7,0)</f>
        <v>2025</v>
      </c>
      <c r="F3046" s="287" t="s">
        <v>2884</v>
      </c>
      <c r="G3046" s="287"/>
      <c r="H3046" s="288">
        <f>INDEX('[1]2023-2025'!$AK:$AK,MATCH(D3046,'[1]2023-2025'!$A:$A,0))</f>
        <v>0</v>
      </c>
      <c r="I3046" s="288" t="e">
        <v>#N/A</v>
      </c>
      <c r="J3046" s="288" t="e">
        <f>VLOOKUP(D3046,[1]Лист3!$A:$AK,37,0)</f>
        <v>#N/A</v>
      </c>
      <c r="K3046" s="289"/>
      <c r="L3046" s="289"/>
      <c r="M3046" s="289"/>
      <c r="N3046" s="289"/>
      <c r="O3046" s="289" t="e">
        <v>#N/A</v>
      </c>
      <c r="P3046" s="289" t="e">
        <v>#N/A</v>
      </c>
      <c r="Q3046" s="474">
        <f t="shared" si="522"/>
        <v>3589314.6599999997</v>
      </c>
      <c r="R3046" s="474">
        <f t="shared" si="523"/>
        <v>3589314.6599999997</v>
      </c>
      <c r="S3046" s="290">
        <v>896837.5</v>
      </c>
      <c r="T3046" s="475">
        <v>480908.51</v>
      </c>
      <c r="U3046" s="474">
        <v>0</v>
      </c>
      <c r="V3046" s="474">
        <v>177490.06</v>
      </c>
      <c r="W3046" s="474">
        <v>0</v>
      </c>
      <c r="X3046" s="474">
        <v>130286.69</v>
      </c>
      <c r="Y3046" s="474">
        <v>0</v>
      </c>
      <c r="Z3046" s="474">
        <v>0</v>
      </c>
      <c r="AA3046" s="474">
        <v>808339.75</v>
      </c>
      <c r="AB3046" s="474">
        <v>318319.25</v>
      </c>
      <c r="AC3046" s="474">
        <v>777132.9</v>
      </c>
      <c r="AD3046" s="474">
        <v>0</v>
      </c>
      <c r="AE3046" s="474">
        <v>0</v>
      </c>
      <c r="AF3046" s="474">
        <v>0</v>
      </c>
      <c r="AG3046" s="476">
        <v>0</v>
      </c>
      <c r="AH3046" s="476">
        <v>0</v>
      </c>
      <c r="AI3046" s="476">
        <v>0</v>
      </c>
      <c r="AJ3046" s="476">
        <v>0</v>
      </c>
      <c r="AK3046" s="175"/>
      <c r="AL3046" s="175">
        <v>1155494.4213515599</v>
      </c>
      <c r="AM3046" s="175">
        <v>1340555.9099999999</v>
      </c>
      <c r="AN3046" s="175">
        <v>185061.48864843999</v>
      </c>
    </row>
    <row r="3047" spans="1:40" s="105" customFormat="1" ht="22.75" customHeight="1" x14ac:dyDescent="0.35">
      <c r="A3047" s="256">
        <v>2025</v>
      </c>
      <c r="B3047" s="472">
        <f t="shared" si="524"/>
        <v>427</v>
      </c>
      <c r="C3047" s="473" t="s">
        <v>2425</v>
      </c>
      <c r="D3047" s="472">
        <v>36204</v>
      </c>
      <c r="E3047" s="287">
        <f>VLOOKUP(D3047,'[1]2023-2025'!$A:$G,7,0)</f>
        <v>2024</v>
      </c>
      <c r="F3047" s="287" t="s">
        <v>2884</v>
      </c>
      <c r="G3047" s="287"/>
      <c r="H3047" s="288">
        <f>INDEX('[1]2023-2025'!$AK:$AK,MATCH(D3047,'[1]2023-2025'!$A:$A,0))</f>
        <v>0</v>
      </c>
      <c r="I3047" s="288" t="e">
        <v>#N/A</v>
      </c>
      <c r="J3047" s="288" t="e">
        <f>VLOOKUP(D3047,[1]Лист3!$A:$AK,37,0)</f>
        <v>#N/A</v>
      </c>
      <c r="K3047" s="289"/>
      <c r="L3047" s="289"/>
      <c r="M3047" s="289"/>
      <c r="N3047" s="289"/>
      <c r="O3047" s="289" t="e">
        <v>#N/A</v>
      </c>
      <c r="P3047" s="289" t="e">
        <v>#N/A</v>
      </c>
      <c r="Q3047" s="474">
        <f t="shared" si="522"/>
        <v>55000</v>
      </c>
      <c r="R3047" s="474">
        <f t="shared" si="523"/>
        <v>55000</v>
      </c>
      <c r="S3047" s="290">
        <v>0</v>
      </c>
      <c r="T3047" s="475">
        <v>0</v>
      </c>
      <c r="U3047" s="474">
        <v>0</v>
      </c>
      <c r="V3047" s="474">
        <v>0</v>
      </c>
      <c r="W3047" s="474">
        <v>0</v>
      </c>
      <c r="X3047" s="474">
        <v>0</v>
      </c>
      <c r="Y3047" s="474">
        <v>0</v>
      </c>
      <c r="Z3047" s="474">
        <v>0</v>
      </c>
      <c r="AA3047" s="474">
        <v>0</v>
      </c>
      <c r="AB3047" s="474">
        <v>0</v>
      </c>
      <c r="AC3047" s="474">
        <v>0</v>
      </c>
      <c r="AD3047" s="474">
        <v>0</v>
      </c>
      <c r="AE3047" s="474">
        <v>0</v>
      </c>
      <c r="AF3047" s="474">
        <v>0</v>
      </c>
      <c r="AG3047" s="476">
        <v>55000</v>
      </c>
      <c r="AH3047" s="476">
        <v>0</v>
      </c>
      <c r="AI3047" s="476">
        <v>0</v>
      </c>
      <c r="AJ3047" s="476">
        <v>0</v>
      </c>
      <c r="AK3047" s="459"/>
      <c r="AL3047" s="175">
        <v>1071829.2400000002</v>
      </c>
      <c r="AM3047" s="175">
        <v>1317833.83</v>
      </c>
      <c r="AN3047" s="175">
        <v>246004.58999999997</v>
      </c>
    </row>
    <row r="3048" spans="1:40" s="7" customFormat="1" ht="23.25" customHeight="1" x14ac:dyDescent="0.35">
      <c r="A3048" s="256">
        <v>2025</v>
      </c>
      <c r="B3048" s="184">
        <f t="shared" si="524"/>
        <v>428</v>
      </c>
      <c r="C3048" s="294" t="s">
        <v>2398</v>
      </c>
      <c r="D3048" s="184">
        <v>34666</v>
      </c>
      <c r="E3048" s="385">
        <f>VLOOKUP(D3048,'[1]2023-2025'!$A:$G,7,0)</f>
        <v>2024</v>
      </c>
      <c r="F3048" s="385" t="s">
        <v>2879</v>
      </c>
      <c r="G3048" s="385"/>
      <c r="H3048" s="386">
        <f>INDEX('[1]2023-2025'!$AK:$AK,MATCH(D3048,'[1]2023-2025'!$A:$A,0))</f>
        <v>0</v>
      </c>
      <c r="I3048" s="386" t="e">
        <v>#N/A</v>
      </c>
      <c r="J3048" s="386" t="e">
        <f>VLOOKUP(D3048,[1]Лист3!$A:$AK,37,0)</f>
        <v>#N/A</v>
      </c>
      <c r="K3048" s="387"/>
      <c r="L3048" s="387"/>
      <c r="M3048" s="387"/>
      <c r="N3048" s="387"/>
      <c r="O3048" s="387" t="e">
        <v>#N/A</v>
      </c>
      <c r="P3048" s="387" t="e">
        <v>#N/A</v>
      </c>
      <c r="Q3048" s="186">
        <f t="shared" si="522"/>
        <v>3142516.96</v>
      </c>
      <c r="R3048" s="186">
        <f t="shared" si="523"/>
        <v>3142516.96</v>
      </c>
      <c r="S3048" s="290">
        <v>684618.48</v>
      </c>
      <c r="T3048" s="475">
        <v>487112.99</v>
      </c>
      <c r="U3048" s="474">
        <v>0</v>
      </c>
      <c r="V3048" s="474">
        <v>52407.85</v>
      </c>
      <c r="W3048" s="474">
        <v>75069.25</v>
      </c>
      <c r="X3048" s="474">
        <v>85013.32</v>
      </c>
      <c r="Y3048" s="474">
        <v>0</v>
      </c>
      <c r="Z3048" s="474">
        <v>0</v>
      </c>
      <c r="AA3048" s="474">
        <v>548490.47</v>
      </c>
      <c r="AB3048" s="474">
        <v>489865.9</v>
      </c>
      <c r="AC3048" s="474">
        <v>719938.7</v>
      </c>
      <c r="AD3048" s="474">
        <v>0</v>
      </c>
      <c r="AE3048" s="474">
        <v>0</v>
      </c>
      <c r="AF3048" s="474">
        <v>0</v>
      </c>
      <c r="AG3048" s="476">
        <v>0</v>
      </c>
      <c r="AH3048" s="476">
        <v>0</v>
      </c>
      <c r="AI3048" s="476">
        <v>0</v>
      </c>
      <c r="AJ3048" s="476">
        <v>0</v>
      </c>
      <c r="AK3048" s="175"/>
      <c r="AL3048" s="175">
        <v>4963052.82</v>
      </c>
      <c r="AM3048" s="175">
        <v>5608763.4900000002</v>
      </c>
      <c r="AN3048" s="175">
        <v>645710.66999999993</v>
      </c>
    </row>
    <row r="3049" spans="1:40" s="7" customFormat="1" ht="23.25" customHeight="1" x14ac:dyDescent="0.35">
      <c r="A3049" s="256">
        <v>2025</v>
      </c>
      <c r="B3049" s="184">
        <f t="shared" si="524"/>
        <v>429</v>
      </c>
      <c r="C3049" s="294" t="s">
        <v>2413</v>
      </c>
      <c r="D3049" s="184">
        <v>46465</v>
      </c>
      <c r="E3049" s="287">
        <f>VLOOKUP(D3049,'[1]2023-2025'!$A:$G,7,0)</f>
        <v>2024</v>
      </c>
      <c r="F3049" s="287" t="s">
        <v>2883</v>
      </c>
      <c r="G3049" s="287"/>
      <c r="H3049" s="288">
        <f>INDEX('[1]2023-2025'!$AK:$AK,MATCH(D3049,'[1]2023-2025'!$A:$A,0))</f>
        <v>0</v>
      </c>
      <c r="I3049" s="288" t="e">
        <v>#N/A</v>
      </c>
      <c r="J3049" s="288" t="e">
        <f>VLOOKUP(D3049,[1]Лист3!$A:$AK,37,0)</f>
        <v>#N/A</v>
      </c>
      <c r="K3049" s="289"/>
      <c r="L3049" s="289"/>
      <c r="M3049" s="289"/>
      <c r="N3049" s="289"/>
      <c r="O3049" s="289" t="e">
        <v>#N/A</v>
      </c>
      <c r="P3049" s="289" t="e">
        <v>#N/A</v>
      </c>
      <c r="Q3049" s="186">
        <f t="shared" si="522"/>
        <v>4855958.24</v>
      </c>
      <c r="R3049" s="186">
        <f t="shared" si="523"/>
        <v>4855958.24</v>
      </c>
      <c r="S3049" s="290">
        <v>688244.37</v>
      </c>
      <c r="T3049" s="475">
        <v>417603.42</v>
      </c>
      <c r="U3049" s="474">
        <v>0</v>
      </c>
      <c r="V3049" s="474">
        <v>60252.58</v>
      </c>
      <c r="W3049" s="474">
        <v>0</v>
      </c>
      <c r="X3049" s="474">
        <v>173755.15</v>
      </c>
      <c r="Y3049" s="474">
        <v>0</v>
      </c>
      <c r="Z3049" s="474">
        <v>0</v>
      </c>
      <c r="AA3049" s="474">
        <v>2183047.34</v>
      </c>
      <c r="AB3049" s="474">
        <v>262415.27</v>
      </c>
      <c r="AC3049" s="474">
        <v>1070640.1100000001</v>
      </c>
      <c r="AD3049" s="474">
        <v>0</v>
      </c>
      <c r="AE3049" s="474">
        <v>0</v>
      </c>
      <c r="AF3049" s="474">
        <v>0</v>
      </c>
      <c r="AG3049" s="476">
        <v>0</v>
      </c>
      <c r="AH3049" s="476">
        <v>0</v>
      </c>
      <c r="AI3049" s="476">
        <v>0</v>
      </c>
      <c r="AJ3049" s="476">
        <v>0</v>
      </c>
      <c r="AK3049" s="175"/>
      <c r="AL3049" s="175">
        <v>1585210.57</v>
      </c>
      <c r="AM3049" s="175">
        <v>1589830.05</v>
      </c>
      <c r="AN3049" s="175">
        <v>4619.4799999999814</v>
      </c>
    </row>
    <row r="3050" spans="1:40" s="84" customFormat="1" ht="23.25" customHeight="1" x14ac:dyDescent="0.35">
      <c r="A3050" s="256">
        <v>2025</v>
      </c>
      <c r="B3050" s="184">
        <f>B3049+1</f>
        <v>430</v>
      </c>
      <c r="C3050" s="294" t="s">
        <v>1848</v>
      </c>
      <c r="D3050" s="184">
        <v>36300</v>
      </c>
      <c r="E3050" s="287">
        <f>VLOOKUP(D3050,'[1]2023-2025'!$A:$G,7,0)</f>
        <v>2024</v>
      </c>
      <c r="F3050" s="287" t="s">
        <v>2096</v>
      </c>
      <c r="G3050" s="287"/>
      <c r="H3050" s="288" t="str">
        <f>INDEX('[1]2023-2025'!$AK:$AK,MATCH(D3050,'[1]2023-2025'!$A:$A,0))</f>
        <v>вкл. Протоколом</v>
      </c>
      <c r="I3050" s="288" t="e">
        <v>#N/A</v>
      </c>
      <c r="J3050" s="288" t="e">
        <f>VLOOKUP(D3050,[1]Лист3!$A:$AK,37,0)</f>
        <v>#N/A</v>
      </c>
      <c r="K3050" s="289">
        <f>INDEX('[1]2023-2025'!$G:$G,MATCH(D3050,'[1]2023-2025'!$A:$A,0))</f>
        <v>2024</v>
      </c>
      <c r="L3050" s="289"/>
      <c r="M3050" s="289"/>
      <c r="N3050" s="289"/>
      <c r="O3050" s="289">
        <v>0</v>
      </c>
      <c r="P3050" s="289">
        <v>0</v>
      </c>
      <c r="Q3050" s="186">
        <f t="shared" si="522"/>
        <v>1070640.1100000001</v>
      </c>
      <c r="R3050" s="186">
        <f t="shared" si="523"/>
        <v>1070640.1100000001</v>
      </c>
      <c r="S3050" s="290">
        <v>0</v>
      </c>
      <c r="T3050" s="475">
        <v>0</v>
      </c>
      <c r="U3050" s="474">
        <v>0</v>
      </c>
      <c r="V3050" s="474">
        <v>0</v>
      </c>
      <c r="W3050" s="474">
        <v>0</v>
      </c>
      <c r="X3050" s="474">
        <v>0</v>
      </c>
      <c r="Y3050" s="474">
        <v>0</v>
      </c>
      <c r="Z3050" s="290">
        <v>0</v>
      </c>
      <c r="AA3050" s="474">
        <v>0</v>
      </c>
      <c r="AB3050" s="474">
        <v>0</v>
      </c>
      <c r="AC3050" s="474">
        <v>1070640.1100000001</v>
      </c>
      <c r="AD3050" s="474">
        <v>0</v>
      </c>
      <c r="AE3050" s="474">
        <v>0</v>
      </c>
      <c r="AF3050" s="474">
        <v>0</v>
      </c>
      <c r="AG3050" s="290">
        <v>0</v>
      </c>
      <c r="AH3050" s="476">
        <v>0</v>
      </c>
      <c r="AI3050" s="476">
        <v>0</v>
      </c>
      <c r="AJ3050" s="290">
        <v>0</v>
      </c>
      <c r="AK3050" s="175"/>
      <c r="AL3050" s="175">
        <v>7259252.9999999991</v>
      </c>
      <c r="AM3050" s="175">
        <v>10625076.68</v>
      </c>
      <c r="AN3050" s="175">
        <v>3365823.6800000006</v>
      </c>
    </row>
    <row r="3051" spans="1:40" s="128" customFormat="1" ht="20.3" customHeight="1" x14ac:dyDescent="0.35">
      <c r="A3051" s="256">
        <v>2025</v>
      </c>
      <c r="B3051" s="184">
        <f t="shared" si="524"/>
        <v>431</v>
      </c>
      <c r="C3051" s="248" t="s">
        <v>844</v>
      </c>
      <c r="D3051" s="184">
        <v>33992</v>
      </c>
      <c r="E3051" s="287">
        <f>VLOOKUP(D3051,'[1]2023-2025'!$A:$G,7,0)</f>
        <v>2024</v>
      </c>
      <c r="F3051" s="287"/>
      <c r="G3051" s="287" t="s">
        <v>1899</v>
      </c>
      <c r="H3051" s="288">
        <f>INDEX('[1]2023-2025'!$AK:$AK,MATCH(D3051,'[1]2023-2025'!$A:$A,0))</f>
        <v>45065</v>
      </c>
      <c r="I3051" s="288" t="e">
        <v>#N/A</v>
      </c>
      <c r="J3051" s="288">
        <f>VLOOKUP(D3051,[1]Лист3!$A:$AK,37,0)</f>
        <v>45065</v>
      </c>
      <c r="K3051" s="289">
        <f>INDEX('[1]2023-2025'!$G:$G,MATCH(D3051,'[1]2023-2025'!$A:$A,0))</f>
        <v>2024</v>
      </c>
      <c r="L3051" s="289"/>
      <c r="M3051" s="289"/>
      <c r="N3051" s="289"/>
      <c r="O3051" s="289" t="e">
        <v>#N/A</v>
      </c>
      <c r="P3051" s="289" t="e">
        <v>#N/A</v>
      </c>
      <c r="Q3051" s="186">
        <f t="shared" si="522"/>
        <v>2285747.91</v>
      </c>
      <c r="R3051" s="186">
        <f t="shared" si="523"/>
        <v>2251149</v>
      </c>
      <c r="S3051" s="290">
        <v>1155930.27</v>
      </c>
      <c r="T3051" s="290">
        <v>1095218.73</v>
      </c>
      <c r="U3051" s="290">
        <v>0</v>
      </c>
      <c r="V3051" s="290">
        <v>0</v>
      </c>
      <c r="W3051" s="290">
        <v>0</v>
      </c>
      <c r="X3051" s="290">
        <v>0</v>
      </c>
      <c r="Y3051" s="290">
        <v>0</v>
      </c>
      <c r="Z3051" s="290">
        <v>0</v>
      </c>
      <c r="AA3051" s="290">
        <v>0</v>
      </c>
      <c r="AB3051" s="290">
        <v>0</v>
      </c>
      <c r="AC3051" s="290">
        <v>0</v>
      </c>
      <c r="AD3051" s="290">
        <v>0</v>
      </c>
      <c r="AE3051" s="290">
        <v>0</v>
      </c>
      <c r="AF3051" s="290">
        <v>0</v>
      </c>
      <c r="AG3051" s="290">
        <v>0</v>
      </c>
      <c r="AH3051" s="290">
        <v>0</v>
      </c>
      <c r="AI3051" s="290">
        <v>0</v>
      </c>
      <c r="AJ3051" s="290">
        <v>34598.909999999996</v>
      </c>
      <c r="AK3051" s="175"/>
      <c r="AL3051" s="175">
        <v>7648288.8700000001</v>
      </c>
      <c r="AM3051" s="175">
        <v>8310604.7300000004</v>
      </c>
      <c r="AN3051" s="175">
        <v>662315.8600000001</v>
      </c>
    </row>
    <row r="3052" spans="1:40" s="128" customFormat="1" ht="20.3" customHeight="1" x14ac:dyDescent="0.35">
      <c r="A3052" s="256">
        <v>2025</v>
      </c>
      <c r="B3052" s="184">
        <f t="shared" si="524"/>
        <v>432</v>
      </c>
      <c r="C3052" s="248" t="s">
        <v>932</v>
      </c>
      <c r="D3052" s="184">
        <v>32709</v>
      </c>
      <c r="E3052" s="287">
        <f>VLOOKUP(D3052,'[1]2023-2025'!$A:$G,7,0)</f>
        <v>2024</v>
      </c>
      <c r="F3052" s="287"/>
      <c r="G3052" s="287" t="s">
        <v>1899</v>
      </c>
      <c r="H3052" s="288">
        <f>INDEX('[1]2023-2025'!$AK:$AK,MATCH(D3052,'[1]2023-2025'!$A:$A,0))</f>
        <v>45065</v>
      </c>
      <c r="I3052" s="288" t="e">
        <v>#N/A</v>
      </c>
      <c r="J3052" s="288">
        <f>VLOOKUP(D3052,[1]Лист3!$A:$AK,37,0)</f>
        <v>45065</v>
      </c>
      <c r="K3052" s="289">
        <f>INDEX('[1]2023-2025'!$G:$G,MATCH(D3052,'[1]2023-2025'!$A:$A,0))</f>
        <v>2024</v>
      </c>
      <c r="L3052" s="289"/>
      <c r="M3052" s="289"/>
      <c r="N3052" s="289"/>
      <c r="O3052" s="289" t="e">
        <v>#N/A</v>
      </c>
      <c r="P3052" s="289" t="e">
        <v>#N/A</v>
      </c>
      <c r="Q3052" s="186">
        <f t="shared" si="522"/>
        <v>5959243.6399999997</v>
      </c>
      <c r="R3052" s="186">
        <f t="shared" si="523"/>
        <v>5871176</v>
      </c>
      <c r="S3052" s="290">
        <v>0</v>
      </c>
      <c r="T3052" s="290">
        <v>0</v>
      </c>
      <c r="U3052" s="290">
        <v>0</v>
      </c>
      <c r="V3052" s="290">
        <v>0</v>
      </c>
      <c r="W3052" s="290">
        <v>0</v>
      </c>
      <c r="X3052" s="290">
        <v>0</v>
      </c>
      <c r="Y3052" s="290">
        <v>0</v>
      </c>
      <c r="Z3052" s="290">
        <v>0</v>
      </c>
      <c r="AA3052" s="290">
        <v>5871176</v>
      </c>
      <c r="AB3052" s="290">
        <v>0</v>
      </c>
      <c r="AC3052" s="290">
        <v>0</v>
      </c>
      <c r="AD3052" s="290">
        <v>0</v>
      </c>
      <c r="AE3052" s="290">
        <v>0</v>
      </c>
      <c r="AF3052" s="290">
        <v>0</v>
      </c>
      <c r="AG3052" s="290">
        <v>0</v>
      </c>
      <c r="AH3052" s="290">
        <v>0</v>
      </c>
      <c r="AI3052" s="290">
        <v>0</v>
      </c>
      <c r="AJ3052" s="290">
        <f>R3052*0.015</f>
        <v>88067.64</v>
      </c>
      <c r="AK3052" s="175"/>
      <c r="AL3052" s="175">
        <v>18327797.73</v>
      </c>
      <c r="AM3052" s="175">
        <v>18944132.219999999</v>
      </c>
      <c r="AN3052" s="175">
        <v>616334.49</v>
      </c>
    </row>
    <row r="3053" spans="1:40" s="128" customFormat="1" ht="24.9" customHeight="1" x14ac:dyDescent="0.35">
      <c r="A3053" s="256">
        <v>2025</v>
      </c>
      <c r="B3053" s="472">
        <f t="shared" si="524"/>
        <v>433</v>
      </c>
      <c r="C3053" s="473" t="s">
        <v>3618</v>
      </c>
      <c r="D3053" s="472">
        <v>36143</v>
      </c>
      <c r="E3053" s="287"/>
      <c r="F3053" s="287"/>
      <c r="G3053" s="287"/>
      <c r="H3053" s="288"/>
      <c r="I3053" s="288"/>
      <c r="J3053" s="288"/>
      <c r="K3053" s="289"/>
      <c r="L3053" s="289"/>
      <c r="M3053" s="289"/>
      <c r="N3053" s="289"/>
      <c r="O3053" s="289"/>
      <c r="P3053" s="289"/>
      <c r="Q3053" s="474">
        <f>SUM(S3053:AJ3053)</f>
        <v>55000</v>
      </c>
      <c r="R3053" s="474">
        <f>SUM(S3053:AI3053)</f>
        <v>55000</v>
      </c>
      <c r="S3053" s="290">
        <v>0</v>
      </c>
      <c r="T3053" s="290">
        <v>0</v>
      </c>
      <c r="U3053" s="290">
        <v>0</v>
      </c>
      <c r="V3053" s="290">
        <v>0</v>
      </c>
      <c r="W3053" s="290">
        <v>0</v>
      </c>
      <c r="X3053" s="290">
        <v>0</v>
      </c>
      <c r="Y3053" s="290">
        <v>0</v>
      </c>
      <c r="Z3053" s="290">
        <v>0</v>
      </c>
      <c r="AA3053" s="290">
        <v>0</v>
      </c>
      <c r="AB3053" s="290">
        <v>0</v>
      </c>
      <c r="AC3053" s="290">
        <v>0</v>
      </c>
      <c r="AD3053" s="290">
        <v>0</v>
      </c>
      <c r="AE3053" s="290">
        <v>0</v>
      </c>
      <c r="AF3053" s="290">
        <v>0</v>
      </c>
      <c r="AG3053" s="290">
        <v>55000</v>
      </c>
      <c r="AH3053" s="290">
        <v>0</v>
      </c>
      <c r="AI3053" s="290">
        <v>0</v>
      </c>
      <c r="AJ3053" s="290">
        <v>0</v>
      </c>
      <c r="AK3053" s="459"/>
      <c r="AL3053" s="175">
        <v>1351629.2908488554</v>
      </c>
      <c r="AM3053" s="175">
        <v>1529570.13</v>
      </c>
      <c r="AN3053" s="175">
        <v>177940.83915114461</v>
      </c>
    </row>
    <row r="3054" spans="1:40" s="128" customFormat="1" ht="23.25" customHeight="1" x14ac:dyDescent="0.35">
      <c r="A3054" s="256">
        <v>2025</v>
      </c>
      <c r="B3054" s="184">
        <f t="shared" si="524"/>
        <v>434</v>
      </c>
      <c r="C3054" s="294" t="s">
        <v>2333</v>
      </c>
      <c r="D3054" s="184">
        <v>35402</v>
      </c>
      <c r="E3054" s="287">
        <f>VLOOKUP(D3054,'[1]2023-2025'!$A:$G,7,0)</f>
        <v>2024</v>
      </c>
      <c r="F3054" s="287" t="s">
        <v>2880</v>
      </c>
      <c r="G3054" s="287"/>
      <c r="H3054" s="288" t="str">
        <f>INDEX('[1]2023-2025'!$AK:$AK,MATCH(D3054,'[1]2023-2025'!$A:$A,0))</f>
        <v>вкл. Протоколом</v>
      </c>
      <c r="I3054" s="288" t="e">
        <v>#N/A</v>
      </c>
      <c r="J3054" s="288" t="e">
        <f>VLOOKUP(D3054,[1]Лист3!$A:$AK,37,0)</f>
        <v>#N/A</v>
      </c>
      <c r="K3054" s="289">
        <f>INDEX('[1]2023-2025'!$G:$G,MATCH(D3054,'[1]2023-2025'!$A:$A,0))</f>
        <v>2024</v>
      </c>
      <c r="L3054" s="289"/>
      <c r="M3054" s="289"/>
      <c r="N3054" s="289"/>
      <c r="O3054" s="289">
        <v>0</v>
      </c>
      <c r="P3054" s="289" t="s">
        <v>2833</v>
      </c>
      <c r="Q3054" s="186">
        <f t="shared" si="522"/>
        <v>8902482.1699999999</v>
      </c>
      <c r="R3054" s="186">
        <f t="shared" si="523"/>
        <v>8866758.5800000001</v>
      </c>
      <c r="S3054" s="290">
        <v>0</v>
      </c>
      <c r="T3054" s="475">
        <v>7200000</v>
      </c>
      <c r="U3054" s="474">
        <v>0</v>
      </c>
      <c r="V3054" s="474">
        <v>0</v>
      </c>
      <c r="W3054" s="474">
        <v>0</v>
      </c>
      <c r="X3054" s="474">
        <v>1666758.58</v>
      </c>
      <c r="Y3054" s="474">
        <v>0</v>
      </c>
      <c r="Z3054" s="474">
        <v>0</v>
      </c>
      <c r="AA3054" s="474">
        <v>0</v>
      </c>
      <c r="AB3054" s="474">
        <v>0</v>
      </c>
      <c r="AC3054" s="474">
        <v>0</v>
      </c>
      <c r="AD3054" s="474">
        <v>0</v>
      </c>
      <c r="AE3054" s="474">
        <v>0</v>
      </c>
      <c r="AF3054" s="474">
        <v>0</v>
      </c>
      <c r="AG3054" s="476">
        <v>0</v>
      </c>
      <c r="AH3054" s="476">
        <v>0</v>
      </c>
      <c r="AI3054" s="476">
        <v>0</v>
      </c>
      <c r="AJ3054" s="474">
        <f>12270.8+23452.79</f>
        <v>35723.589999999997</v>
      </c>
      <c r="AK3054" s="175"/>
      <c r="AL3054" s="175">
        <v>23057241.57</v>
      </c>
      <c r="AM3054" s="175">
        <v>31014951.190000001</v>
      </c>
      <c r="AN3054" s="175">
        <v>7957709.6199999992</v>
      </c>
    </row>
    <row r="3055" spans="1:40" s="128" customFormat="1" ht="23.25" customHeight="1" x14ac:dyDescent="0.35">
      <c r="A3055" s="256">
        <v>2025</v>
      </c>
      <c r="B3055" s="184">
        <f t="shared" si="524"/>
        <v>435</v>
      </c>
      <c r="C3055" s="294" t="s">
        <v>3857</v>
      </c>
      <c r="D3055" s="184">
        <v>35577</v>
      </c>
      <c r="E3055" s="287">
        <f>VLOOKUP(D3055,'[1]2023-2025'!$A:$G,7,0)</f>
        <v>2024</v>
      </c>
      <c r="F3055" s="287" t="e">
        <f>VLOOKUP(D3055,[2]Лист1!$C:$F,4,0)</f>
        <v>#REF!</v>
      </c>
      <c r="G3055" s="287"/>
      <c r="H3055" s="288">
        <f>INDEX('[1]2023-2025'!$AK:$AK,MATCH(D3055,'[1]2023-2025'!$A:$A,0))</f>
        <v>0</v>
      </c>
      <c r="I3055" s="288" t="e">
        <v>#N/A</v>
      </c>
      <c r="J3055" s="288" t="e">
        <f>VLOOKUP(D3055,[1]Лист3!$A:$AK,37,0)</f>
        <v>#N/A</v>
      </c>
      <c r="K3055" s="289">
        <f>INDEX('[1]2023-2025'!$G:$G,MATCH(D3055,'[1]2023-2025'!$A:$A,0))</f>
        <v>2024</v>
      </c>
      <c r="L3055" s="289"/>
      <c r="M3055" s="289"/>
      <c r="N3055" s="289"/>
      <c r="O3055" s="289">
        <v>0</v>
      </c>
      <c r="P3055" s="289">
        <v>0</v>
      </c>
      <c r="Q3055" s="186">
        <f t="shared" si="522"/>
        <v>5330856.5310000004</v>
      </c>
      <c r="R3055" s="186">
        <f t="shared" si="523"/>
        <v>5252075.4000000004</v>
      </c>
      <c r="S3055" s="290">
        <v>5252075.4000000004</v>
      </c>
      <c r="T3055" s="475">
        <v>0</v>
      </c>
      <c r="U3055" s="474">
        <v>0</v>
      </c>
      <c r="V3055" s="474">
        <v>0</v>
      </c>
      <c r="W3055" s="474">
        <v>0</v>
      </c>
      <c r="X3055" s="474">
        <v>0</v>
      </c>
      <c r="Y3055" s="474">
        <v>0</v>
      </c>
      <c r="Z3055" s="474">
        <v>0</v>
      </c>
      <c r="AA3055" s="474">
        <v>0</v>
      </c>
      <c r="AB3055" s="474">
        <v>0</v>
      </c>
      <c r="AC3055" s="474">
        <v>0</v>
      </c>
      <c r="AD3055" s="474">
        <v>0</v>
      </c>
      <c r="AE3055" s="474">
        <v>0</v>
      </c>
      <c r="AF3055" s="474">
        <v>0</v>
      </c>
      <c r="AG3055" s="476">
        <v>0</v>
      </c>
      <c r="AH3055" s="476">
        <v>0</v>
      </c>
      <c r="AI3055" s="476">
        <v>0</v>
      </c>
      <c r="AJ3055" s="474">
        <f>R3055*0.015</f>
        <v>78781.131000000008</v>
      </c>
      <c r="AK3055" s="175"/>
      <c r="AL3055" s="175">
        <v>14413940.67</v>
      </c>
      <c r="AM3055" s="175">
        <v>17411394.949999999</v>
      </c>
      <c r="AN3055" s="175">
        <v>2997454.2799999993</v>
      </c>
    </row>
    <row r="3056" spans="1:40" s="128" customFormat="1" ht="23.25" customHeight="1" x14ac:dyDescent="0.35">
      <c r="A3056" s="256">
        <v>2025</v>
      </c>
      <c r="B3056" s="184">
        <f t="shared" si="524"/>
        <v>436</v>
      </c>
      <c r="C3056" s="294" t="s">
        <v>1737</v>
      </c>
      <c r="D3056" s="184">
        <v>33284</v>
      </c>
      <c r="E3056" s="287">
        <f>VLOOKUP(D3056,'[1]2023-2025'!$A:$G,7,0)</f>
        <v>2024</v>
      </c>
      <c r="F3056" s="287" t="s">
        <v>2094</v>
      </c>
      <c r="G3056" s="287" t="s">
        <v>1899</v>
      </c>
      <c r="H3056" s="288" t="str">
        <f>INDEX('[1]2023-2025'!$AK:$AK,MATCH(D3056,'[1]2023-2025'!$A:$A,0))</f>
        <v>вкл. Протоколом</v>
      </c>
      <c r="I3056" s="288" t="e">
        <v>#N/A</v>
      </c>
      <c r="J3056" s="288" t="e">
        <f>VLOOKUP(D3056,[1]Лист3!$A:$AK,37,0)</f>
        <v>#N/A</v>
      </c>
      <c r="K3056" s="289">
        <f>INDEX('[1]2023-2025'!$G:$G,MATCH(D3056,'[1]2023-2025'!$A:$A,0))</f>
        <v>2024</v>
      </c>
      <c r="L3056" s="289"/>
      <c r="M3056" s="289"/>
      <c r="N3056" s="289"/>
      <c r="O3056" s="289">
        <v>0</v>
      </c>
      <c r="P3056" s="289">
        <v>0</v>
      </c>
      <c r="Q3056" s="186">
        <f t="shared" si="522"/>
        <v>5071946.88</v>
      </c>
      <c r="R3056" s="186">
        <f>SUM(S3056:AI3056)</f>
        <v>4996992</v>
      </c>
      <c r="S3056" s="290">
        <v>0</v>
      </c>
      <c r="T3056" s="475">
        <v>0</v>
      </c>
      <c r="U3056" s="474">
        <v>0</v>
      </c>
      <c r="V3056" s="474">
        <v>0</v>
      </c>
      <c r="W3056" s="474">
        <v>0</v>
      </c>
      <c r="X3056" s="474">
        <v>0</v>
      </c>
      <c r="Y3056" s="474">
        <v>0</v>
      </c>
      <c r="Z3056" s="474">
        <v>0</v>
      </c>
      <c r="AA3056" s="474">
        <v>4996992</v>
      </c>
      <c r="AB3056" s="474">
        <v>0</v>
      </c>
      <c r="AC3056" s="474">
        <v>0</v>
      </c>
      <c r="AD3056" s="474">
        <v>0</v>
      </c>
      <c r="AE3056" s="474">
        <v>0</v>
      </c>
      <c r="AF3056" s="474">
        <v>0</v>
      </c>
      <c r="AG3056" s="476">
        <v>0</v>
      </c>
      <c r="AH3056" s="476">
        <v>0</v>
      </c>
      <c r="AI3056" s="476">
        <v>0</v>
      </c>
      <c r="AJ3056" s="474">
        <v>74954.880000000005</v>
      </c>
      <c r="AK3056" s="175"/>
      <c r="AL3056" s="175">
        <v>5119894.92</v>
      </c>
      <c r="AM3056" s="175">
        <v>5220818.96</v>
      </c>
      <c r="AN3056" s="175">
        <v>100924.04</v>
      </c>
    </row>
    <row r="3057" spans="1:40" s="128" customFormat="1" ht="23.25" customHeight="1" x14ac:dyDescent="0.35">
      <c r="A3057" s="256">
        <v>2025</v>
      </c>
      <c r="B3057" s="184">
        <f>B3056+1</f>
        <v>437</v>
      </c>
      <c r="C3057" s="248" t="s">
        <v>3061</v>
      </c>
      <c r="D3057" s="184">
        <v>33517</v>
      </c>
      <c r="E3057" s="287"/>
      <c r="F3057" s="287"/>
      <c r="G3057" s="287"/>
      <c r="H3057" s="288"/>
      <c r="I3057" s="288" t="e">
        <v>#N/A</v>
      </c>
      <c r="J3057" s="288" t="e">
        <f>VLOOKUP(D3057,[1]Лист3!$A:$AK,37,0)</f>
        <v>#N/A</v>
      </c>
      <c r="K3057" s="289"/>
      <c r="L3057" s="289"/>
      <c r="M3057" s="289"/>
      <c r="N3057" s="289"/>
      <c r="O3057" s="289"/>
      <c r="P3057" s="289"/>
      <c r="Q3057" s="186">
        <f t="shared" si="522"/>
        <v>8709631.8699999992</v>
      </c>
      <c r="R3057" s="186">
        <f>SUM(S3057:AI3057)</f>
        <v>8558258</v>
      </c>
      <c r="S3057" s="290">
        <v>0</v>
      </c>
      <c r="T3057" s="475">
        <v>0</v>
      </c>
      <c r="U3057" s="474">
        <v>0</v>
      </c>
      <c r="V3057" s="474">
        <v>0</v>
      </c>
      <c r="W3057" s="474">
        <v>0</v>
      </c>
      <c r="X3057" s="474">
        <v>0</v>
      </c>
      <c r="Y3057" s="474">
        <v>0</v>
      </c>
      <c r="Z3057" s="474">
        <v>0</v>
      </c>
      <c r="AA3057" s="474">
        <v>0</v>
      </c>
      <c r="AB3057" s="474">
        <v>0</v>
      </c>
      <c r="AC3057" s="474">
        <v>8558258</v>
      </c>
      <c r="AD3057" s="474">
        <v>0</v>
      </c>
      <c r="AE3057" s="474">
        <v>0</v>
      </c>
      <c r="AF3057" s="474">
        <v>0</v>
      </c>
      <c r="AG3057" s="476">
        <v>0</v>
      </c>
      <c r="AH3057" s="476">
        <v>0</v>
      </c>
      <c r="AI3057" s="476">
        <v>0</v>
      </c>
      <c r="AJ3057" s="474">
        <v>151373.87</v>
      </c>
      <c r="AK3057" s="175"/>
      <c r="AL3057" s="175">
        <v>17454621.990000002</v>
      </c>
      <c r="AM3057" s="175">
        <v>17743918.640000001</v>
      </c>
      <c r="AN3057" s="175">
        <v>289296.65000000002</v>
      </c>
    </row>
    <row r="3058" spans="1:40" s="128" customFormat="1" ht="23.25" customHeight="1" x14ac:dyDescent="0.35">
      <c r="A3058" s="256">
        <v>2025</v>
      </c>
      <c r="B3058" s="184">
        <f t="shared" si="524"/>
        <v>438</v>
      </c>
      <c r="C3058" s="248" t="s">
        <v>373</v>
      </c>
      <c r="D3058" s="184">
        <v>54905</v>
      </c>
      <c r="E3058" s="287" t="e">
        <f>VLOOKUP(D3058,'[1]2023-2025'!$A:$G,7,0)</f>
        <v>#N/A</v>
      </c>
      <c r="F3058" s="287"/>
      <c r="G3058" s="287" t="s">
        <v>1899</v>
      </c>
      <c r="H3058" s="288" t="e">
        <f>INDEX('[1]2023-2025'!$AK:$AK,MATCH(D3058,'[1]2023-2025'!$A:$A,0))</f>
        <v>#N/A</v>
      </c>
      <c r="I3058" s="288" t="e">
        <v>#N/A</v>
      </c>
      <c r="J3058" s="288" t="e">
        <f>VLOOKUP(D3058,[1]Лист3!$A:$AK,37,0)</f>
        <v>#N/A</v>
      </c>
      <c r="K3058" s="289" t="e">
        <f>INDEX('[1]2023-2025'!$G:$G,MATCH(D3058,'[1]2023-2025'!$A:$A,0))</f>
        <v>#N/A</v>
      </c>
      <c r="L3058" s="289"/>
      <c r="M3058" s="289"/>
      <c r="N3058" s="289"/>
      <c r="O3058" s="289" t="e">
        <v>#N/A</v>
      </c>
      <c r="P3058" s="289" t="e">
        <v>#N/A</v>
      </c>
      <c r="Q3058" s="186">
        <f t="shared" si="522"/>
        <v>4874653.51</v>
      </c>
      <c r="R3058" s="186">
        <f>SUM(S3058:AI3058)</f>
        <v>4802614.3</v>
      </c>
      <c r="S3058" s="290">
        <v>0</v>
      </c>
      <c r="T3058" s="475">
        <v>0</v>
      </c>
      <c r="U3058" s="474">
        <v>0</v>
      </c>
      <c r="V3058" s="474">
        <v>0</v>
      </c>
      <c r="W3058" s="474">
        <v>0</v>
      </c>
      <c r="X3058" s="474">
        <v>0</v>
      </c>
      <c r="Y3058" s="474">
        <v>0</v>
      </c>
      <c r="Z3058" s="474">
        <v>0</v>
      </c>
      <c r="AA3058" s="474">
        <v>0</v>
      </c>
      <c r="AB3058" s="474">
        <v>0</v>
      </c>
      <c r="AC3058" s="474">
        <v>4802614.3</v>
      </c>
      <c r="AD3058" s="474">
        <v>0</v>
      </c>
      <c r="AE3058" s="474">
        <v>0</v>
      </c>
      <c r="AF3058" s="474">
        <v>0</v>
      </c>
      <c r="AG3058" s="476">
        <v>0</v>
      </c>
      <c r="AH3058" s="476">
        <v>0</v>
      </c>
      <c r="AI3058" s="476">
        <v>0</v>
      </c>
      <c r="AJ3058" s="474">
        <v>72039.210000000006</v>
      </c>
      <c r="AK3058" s="175"/>
      <c r="AL3058" s="175">
        <v>11729870.470000001</v>
      </c>
      <c r="AM3058" s="175">
        <v>11729870.470000001</v>
      </c>
      <c r="AN3058" s="175">
        <v>0</v>
      </c>
    </row>
    <row r="3059" spans="1:40" s="128" customFormat="1" ht="23.25" customHeight="1" x14ac:dyDescent="0.35">
      <c r="A3059" s="256">
        <v>2025</v>
      </c>
      <c r="B3059" s="184">
        <f t="shared" si="524"/>
        <v>439</v>
      </c>
      <c r="C3059" s="248" t="s">
        <v>3994</v>
      </c>
      <c r="D3059" s="184">
        <v>56238</v>
      </c>
      <c r="E3059" s="287"/>
      <c r="F3059" s="287"/>
      <c r="G3059" s="287"/>
      <c r="H3059" s="288"/>
      <c r="I3059" s="288"/>
      <c r="J3059" s="288"/>
      <c r="K3059" s="289"/>
      <c r="L3059" s="289"/>
      <c r="M3059" s="289"/>
      <c r="N3059" s="289"/>
      <c r="O3059" s="289"/>
      <c r="P3059" s="289"/>
      <c r="Q3059" s="186">
        <f>SUM(S3059:AJ3059)</f>
        <v>5571195</v>
      </c>
      <c r="R3059" s="186">
        <f>SUM(S3059:AI3059)</f>
        <v>5350000</v>
      </c>
      <c r="S3059" s="290">
        <v>0</v>
      </c>
      <c r="T3059" s="290">
        <v>0</v>
      </c>
      <c r="U3059" s="290">
        <v>0</v>
      </c>
      <c r="V3059" s="290">
        <v>0</v>
      </c>
      <c r="W3059" s="290">
        <v>0</v>
      </c>
      <c r="X3059" s="290">
        <v>0</v>
      </c>
      <c r="Y3059" s="290">
        <v>0</v>
      </c>
      <c r="Z3059" s="290">
        <v>0</v>
      </c>
      <c r="AA3059" s="290">
        <v>5000000</v>
      </c>
      <c r="AB3059" s="290">
        <v>0</v>
      </c>
      <c r="AC3059" s="290">
        <v>0</v>
      </c>
      <c r="AD3059" s="290">
        <v>0</v>
      </c>
      <c r="AE3059" s="290">
        <v>0</v>
      </c>
      <c r="AF3059" s="290">
        <v>0</v>
      </c>
      <c r="AG3059" s="290">
        <v>350000</v>
      </c>
      <c r="AH3059" s="290">
        <v>0</v>
      </c>
      <c r="AI3059" s="290">
        <v>0</v>
      </c>
      <c r="AJ3059" s="290">
        <v>221195</v>
      </c>
      <c r="AK3059" s="175"/>
      <c r="AL3059" s="175">
        <v>18597029.23</v>
      </c>
      <c r="AM3059" s="175">
        <v>18597029.23</v>
      </c>
      <c r="AN3059" s="175">
        <v>0</v>
      </c>
    </row>
    <row r="3060" spans="1:40" s="128" customFormat="1" ht="23.25" customHeight="1" x14ac:dyDescent="0.35">
      <c r="A3060" s="256">
        <v>2025</v>
      </c>
      <c r="B3060" s="184">
        <f t="shared" si="524"/>
        <v>440</v>
      </c>
      <c r="C3060" s="248" t="s">
        <v>3313</v>
      </c>
      <c r="D3060" s="184">
        <v>33057</v>
      </c>
      <c r="E3060" s="287"/>
      <c r="F3060" s="287"/>
      <c r="G3060" s="287"/>
      <c r="H3060" s="288"/>
      <c r="I3060" s="288"/>
      <c r="J3060" s="288"/>
      <c r="K3060" s="289"/>
      <c r="L3060" s="289"/>
      <c r="M3060" s="289"/>
      <c r="N3060" s="289"/>
      <c r="O3060" s="289"/>
      <c r="P3060" s="289"/>
      <c r="Q3060" s="186">
        <f>SUM(S3060:AJ3060)</f>
        <v>6297335</v>
      </c>
      <c r="R3060" s="186">
        <f>SUM(S3060:AI3060)</f>
        <v>6207499</v>
      </c>
      <c r="S3060" s="290">
        <v>0</v>
      </c>
      <c r="T3060" s="290">
        <v>0</v>
      </c>
      <c r="U3060" s="290">
        <v>0</v>
      </c>
      <c r="V3060" s="290">
        <v>0</v>
      </c>
      <c r="W3060" s="290">
        <v>0</v>
      </c>
      <c r="X3060" s="290">
        <v>0</v>
      </c>
      <c r="Y3060" s="290">
        <v>0</v>
      </c>
      <c r="Z3060" s="290">
        <v>0</v>
      </c>
      <c r="AA3060" s="290">
        <v>5989126</v>
      </c>
      <c r="AB3060" s="290">
        <v>0</v>
      </c>
      <c r="AC3060" s="290">
        <v>0</v>
      </c>
      <c r="AD3060" s="290">
        <v>0</v>
      </c>
      <c r="AE3060" s="290">
        <v>0</v>
      </c>
      <c r="AF3060" s="290">
        <v>0</v>
      </c>
      <c r="AG3060" s="290">
        <v>218373</v>
      </c>
      <c r="AH3060" s="290">
        <v>0</v>
      </c>
      <c r="AI3060" s="290">
        <v>0</v>
      </c>
      <c r="AJ3060" s="290">
        <v>89836</v>
      </c>
      <c r="AK3060" s="175"/>
      <c r="AL3060" s="175">
        <v>22986317.420000002</v>
      </c>
      <c r="AM3060" s="175">
        <v>22986317.420000002</v>
      </c>
      <c r="AN3060" s="175">
        <v>0</v>
      </c>
    </row>
    <row r="3061" spans="1:40" s="128" customFormat="1" ht="23.25" customHeight="1" x14ac:dyDescent="0.35">
      <c r="A3061" s="256">
        <v>2025</v>
      </c>
      <c r="B3061" s="184">
        <f>B3060+1</f>
        <v>441</v>
      </c>
      <c r="C3061" s="294" t="s">
        <v>3999</v>
      </c>
      <c r="D3061" s="184">
        <v>33246</v>
      </c>
      <c r="E3061" s="287"/>
      <c r="F3061" s="287"/>
      <c r="G3061" s="287"/>
      <c r="H3061" s="288"/>
      <c r="I3061" s="288"/>
      <c r="J3061" s="288"/>
      <c r="K3061" s="289"/>
      <c r="L3061" s="289"/>
      <c r="M3061" s="289"/>
      <c r="N3061" s="289"/>
      <c r="O3061" s="289"/>
      <c r="P3061" s="289"/>
      <c r="Q3061" s="186">
        <f t="shared" ref="Q3061:Q3068" si="525">SUM(S3061:AJ3061)</f>
        <v>20490065.779999997</v>
      </c>
      <c r="R3061" s="186">
        <f t="shared" ref="R3061:R3068" si="526">SUM(S3061:AI3061)</f>
        <v>20119068.329999998</v>
      </c>
      <c r="S3061" s="290">
        <v>0</v>
      </c>
      <c r="T3061" s="290">
        <v>0</v>
      </c>
      <c r="U3061" s="290">
        <v>0</v>
      </c>
      <c r="V3061" s="290">
        <v>0</v>
      </c>
      <c r="W3061" s="290">
        <v>0</v>
      </c>
      <c r="X3061" s="290">
        <v>0</v>
      </c>
      <c r="Y3061" s="290">
        <v>0</v>
      </c>
      <c r="Z3061" s="290">
        <v>0</v>
      </c>
      <c r="AA3061" s="290">
        <v>20119068.329999998</v>
      </c>
      <c r="AB3061" s="290">
        <v>0</v>
      </c>
      <c r="AC3061" s="290">
        <v>0</v>
      </c>
      <c r="AD3061" s="290">
        <v>0</v>
      </c>
      <c r="AE3061" s="290">
        <v>0</v>
      </c>
      <c r="AF3061" s="290">
        <v>0</v>
      </c>
      <c r="AG3061" s="290">
        <v>0</v>
      </c>
      <c r="AH3061" s="290">
        <v>0</v>
      </c>
      <c r="AI3061" s="290">
        <v>0</v>
      </c>
      <c r="AJ3061" s="290">
        <v>370997.45</v>
      </c>
      <c r="AK3061" s="175"/>
      <c r="AL3061" s="175">
        <v>65986415.560000002</v>
      </c>
      <c r="AM3061" s="175">
        <v>118090477.23</v>
      </c>
      <c r="AN3061" s="175">
        <v>52104061.670000002</v>
      </c>
    </row>
    <row r="3062" spans="1:40" s="128" customFormat="1" ht="23.25" customHeight="1" x14ac:dyDescent="0.35">
      <c r="A3062" s="256">
        <v>2025</v>
      </c>
      <c r="B3062" s="184">
        <f>B3061+1</f>
        <v>442</v>
      </c>
      <c r="C3062" s="248" t="s">
        <v>4040</v>
      </c>
      <c r="D3062" s="184">
        <v>33203</v>
      </c>
      <c r="E3062" s="287"/>
      <c r="F3062" s="287"/>
      <c r="G3062" s="287"/>
      <c r="H3062" s="288"/>
      <c r="I3062" s="288"/>
      <c r="J3062" s="288"/>
      <c r="K3062" s="289"/>
      <c r="L3062" s="289"/>
      <c r="M3062" s="289"/>
      <c r="N3062" s="289"/>
      <c r="O3062" s="289"/>
      <c r="P3062" s="289"/>
      <c r="Q3062" s="186">
        <f t="shared" si="525"/>
        <v>4648794.17</v>
      </c>
      <c r="R3062" s="186">
        <f t="shared" si="526"/>
        <v>4581420.34</v>
      </c>
      <c r="S3062" s="290">
        <v>0</v>
      </c>
      <c r="T3062" s="290">
        <v>0</v>
      </c>
      <c r="U3062" s="290">
        <v>0</v>
      </c>
      <c r="V3062" s="290">
        <v>0</v>
      </c>
      <c r="W3062" s="290">
        <v>0</v>
      </c>
      <c r="X3062" s="290">
        <v>753406.06</v>
      </c>
      <c r="Y3062" s="290">
        <v>0</v>
      </c>
      <c r="Z3062" s="290">
        <v>0</v>
      </c>
      <c r="AA3062" s="290">
        <v>0</v>
      </c>
      <c r="AB3062" s="290">
        <v>0</v>
      </c>
      <c r="AC3062" s="290">
        <f>3668668.69+159345.59</f>
        <v>3828014.28</v>
      </c>
      <c r="AD3062" s="290">
        <v>0</v>
      </c>
      <c r="AE3062" s="290">
        <v>0</v>
      </c>
      <c r="AF3062" s="290">
        <v>0</v>
      </c>
      <c r="AG3062" s="290">
        <v>0</v>
      </c>
      <c r="AH3062" s="290">
        <v>0</v>
      </c>
      <c r="AI3062" s="290">
        <v>0</v>
      </c>
      <c r="AJ3062" s="290">
        <v>67373.83</v>
      </c>
      <c r="AK3062" s="175"/>
      <c r="AL3062" s="175">
        <v>9717316.4600000009</v>
      </c>
      <c r="AM3062" s="175">
        <v>12347285.83</v>
      </c>
      <c r="AN3062" s="175">
        <v>2629969.37</v>
      </c>
    </row>
    <row r="3063" spans="1:40" s="128" customFormat="1" ht="23.25" customHeight="1" x14ac:dyDescent="0.35">
      <c r="A3063" s="256">
        <v>2025</v>
      </c>
      <c r="B3063" s="184">
        <f t="shared" si="524"/>
        <v>443</v>
      </c>
      <c r="C3063" s="248" t="s">
        <v>931</v>
      </c>
      <c r="D3063" s="184">
        <v>32678</v>
      </c>
      <c r="E3063" s="287"/>
      <c r="F3063" s="287"/>
      <c r="G3063" s="287"/>
      <c r="H3063" s="288"/>
      <c r="I3063" s="288"/>
      <c r="J3063" s="288"/>
      <c r="K3063" s="289"/>
      <c r="L3063" s="289"/>
      <c r="M3063" s="289"/>
      <c r="N3063" s="289"/>
      <c r="O3063" s="289"/>
      <c r="P3063" s="289"/>
      <c r="Q3063" s="186">
        <f t="shared" si="525"/>
        <v>17007868.989999998</v>
      </c>
      <c r="R3063" s="186">
        <f t="shared" si="526"/>
        <v>16848213.09</v>
      </c>
      <c r="S3063" s="290">
        <v>10110561.619999999</v>
      </c>
      <c r="T3063" s="290">
        <v>6330687.1600000001</v>
      </c>
      <c r="U3063" s="290">
        <v>0</v>
      </c>
      <c r="V3063" s="290">
        <v>0</v>
      </c>
      <c r="W3063" s="290">
        <v>0</v>
      </c>
      <c r="X3063" s="290">
        <v>245397.86</v>
      </c>
      <c r="Y3063" s="290">
        <v>0</v>
      </c>
      <c r="Z3063" s="290">
        <v>0</v>
      </c>
      <c r="AA3063" s="290">
        <v>0</v>
      </c>
      <c r="AB3063" s="290">
        <v>0</v>
      </c>
      <c r="AC3063" s="290">
        <v>0</v>
      </c>
      <c r="AD3063" s="290">
        <v>0</v>
      </c>
      <c r="AE3063" s="290">
        <v>0</v>
      </c>
      <c r="AF3063" s="290">
        <v>0</v>
      </c>
      <c r="AG3063" s="290">
        <v>161566.45000000001</v>
      </c>
      <c r="AH3063" s="290">
        <v>0</v>
      </c>
      <c r="AI3063" s="290">
        <v>0</v>
      </c>
      <c r="AJ3063" s="290">
        <v>159655.9</v>
      </c>
      <c r="AK3063" s="175"/>
      <c r="AL3063" s="175">
        <v>28462476.630000003</v>
      </c>
      <c r="AM3063" s="175">
        <v>28574319.420000002</v>
      </c>
      <c r="AN3063" s="175">
        <v>111842.79</v>
      </c>
    </row>
    <row r="3064" spans="1:40" s="7" customFormat="1" ht="23.25" customHeight="1" x14ac:dyDescent="0.35">
      <c r="A3064" s="256">
        <v>2025</v>
      </c>
      <c r="B3064" s="184">
        <f t="shared" si="524"/>
        <v>444</v>
      </c>
      <c r="C3064" s="294" t="s">
        <v>2409</v>
      </c>
      <c r="D3064" s="184">
        <v>35593</v>
      </c>
      <c r="E3064" s="287">
        <f>VLOOKUP(D3064,'[1]2023-2025'!$A:$G,7,0)</f>
        <v>2024</v>
      </c>
      <c r="F3064" s="287" t="s">
        <v>2883</v>
      </c>
      <c r="G3064" s="287"/>
      <c r="H3064" s="288">
        <f>INDEX('[1]2023-2025'!$AK:$AK,MATCH(D3064,'[1]2023-2025'!$A:$A,0))</f>
        <v>0</v>
      </c>
      <c r="I3064" s="288" t="e">
        <v>#N/A</v>
      </c>
      <c r="J3064" s="288" t="e">
        <f>VLOOKUP(D3064,[1]Лист3!$A:$AK,37,0)</f>
        <v>#N/A</v>
      </c>
      <c r="K3064" s="289"/>
      <c r="L3064" s="289"/>
      <c r="M3064" s="289"/>
      <c r="N3064" s="289"/>
      <c r="O3064" s="289"/>
      <c r="P3064" s="289"/>
      <c r="Q3064" s="186">
        <f>SUM(S3064:AJ3064)</f>
        <v>3795861.42</v>
      </c>
      <c r="R3064" s="186">
        <f>SUM(S3064:AI3064)</f>
        <v>3795861.42</v>
      </c>
      <c r="S3064" s="290">
        <v>1355559.97</v>
      </c>
      <c r="T3064" s="475">
        <v>593992.1</v>
      </c>
      <c r="U3064" s="474">
        <v>0</v>
      </c>
      <c r="V3064" s="474">
        <v>242936</v>
      </c>
      <c r="W3064" s="474">
        <v>242936</v>
      </c>
      <c r="X3064" s="474">
        <v>243902</v>
      </c>
      <c r="Y3064" s="474">
        <v>0</v>
      </c>
      <c r="Z3064" s="474">
        <v>0</v>
      </c>
      <c r="AA3064" s="474">
        <v>865742.55</v>
      </c>
      <c r="AB3064" s="474">
        <v>250792.8</v>
      </c>
      <c r="AC3064" s="474">
        <v>0</v>
      </c>
      <c r="AD3064" s="474">
        <v>0</v>
      </c>
      <c r="AE3064" s="474">
        <v>0</v>
      </c>
      <c r="AF3064" s="474">
        <v>0</v>
      </c>
      <c r="AG3064" s="474">
        <v>0</v>
      </c>
      <c r="AH3064" s="474">
        <v>0</v>
      </c>
      <c r="AI3064" s="474">
        <v>0</v>
      </c>
      <c r="AJ3064" s="474">
        <v>0</v>
      </c>
      <c r="AK3064" s="175"/>
      <c r="AL3064" s="175">
        <v>3261003.46</v>
      </c>
      <c r="AM3064" s="175">
        <v>3645990.53</v>
      </c>
      <c r="AN3064" s="175">
        <v>384987.07000000007</v>
      </c>
    </row>
    <row r="3065" spans="1:40" s="128" customFormat="1" ht="23.25" customHeight="1" x14ac:dyDescent="0.35">
      <c r="A3065" s="256">
        <v>2025</v>
      </c>
      <c r="B3065" s="184">
        <f t="shared" si="524"/>
        <v>445</v>
      </c>
      <c r="C3065" s="294" t="s">
        <v>3963</v>
      </c>
      <c r="D3065" s="184">
        <v>55918</v>
      </c>
      <c r="E3065" s="287"/>
      <c r="F3065" s="287"/>
      <c r="G3065" s="287"/>
      <c r="H3065" s="288"/>
      <c r="I3065" s="288"/>
      <c r="J3065" s="288"/>
      <c r="K3065" s="289"/>
      <c r="L3065" s="289"/>
      <c r="M3065" s="289"/>
      <c r="N3065" s="289"/>
      <c r="O3065" s="289"/>
      <c r="P3065" s="289"/>
      <c r="Q3065" s="186">
        <f t="shared" si="525"/>
        <v>10876629.98</v>
      </c>
      <c r="R3065" s="186">
        <f t="shared" si="526"/>
        <v>10712300</v>
      </c>
      <c r="S3065" s="290">
        <v>0</v>
      </c>
      <c r="T3065" s="290">
        <v>0</v>
      </c>
      <c r="U3065" s="290">
        <v>0</v>
      </c>
      <c r="V3065" s="290">
        <v>0</v>
      </c>
      <c r="W3065" s="290">
        <v>0</v>
      </c>
      <c r="X3065" s="290">
        <v>0</v>
      </c>
      <c r="Y3065" s="290">
        <v>0</v>
      </c>
      <c r="Z3065" s="290">
        <v>0</v>
      </c>
      <c r="AA3065" s="290">
        <v>10712300</v>
      </c>
      <c r="AB3065" s="290">
        <v>0</v>
      </c>
      <c r="AC3065" s="290">
        <v>0</v>
      </c>
      <c r="AD3065" s="290">
        <v>0</v>
      </c>
      <c r="AE3065" s="290">
        <v>0</v>
      </c>
      <c r="AF3065" s="290">
        <v>0</v>
      </c>
      <c r="AG3065" s="290">
        <v>0</v>
      </c>
      <c r="AH3065" s="290">
        <v>0</v>
      </c>
      <c r="AI3065" s="290">
        <v>0</v>
      </c>
      <c r="AJ3065" s="290">
        <v>164329.98000000001</v>
      </c>
      <c r="AK3065" s="175"/>
      <c r="AL3065" s="175">
        <v>31763747.579999998</v>
      </c>
      <c r="AM3065" s="175">
        <v>31853562.629999999</v>
      </c>
      <c r="AN3065" s="175">
        <v>89815.05</v>
      </c>
    </row>
    <row r="3066" spans="1:40" s="128" customFormat="1" ht="23.25" customHeight="1" x14ac:dyDescent="0.35">
      <c r="A3066" s="256">
        <v>2025</v>
      </c>
      <c r="B3066" s="184">
        <f t="shared" si="524"/>
        <v>446</v>
      </c>
      <c r="C3066" s="294" t="s">
        <v>4069</v>
      </c>
      <c r="D3066" s="184">
        <v>33315</v>
      </c>
      <c r="E3066" s="287"/>
      <c r="F3066" s="287"/>
      <c r="G3066" s="287"/>
      <c r="H3066" s="288"/>
      <c r="I3066" s="288"/>
      <c r="J3066" s="288"/>
      <c r="K3066" s="289"/>
      <c r="L3066" s="289"/>
      <c r="M3066" s="289"/>
      <c r="N3066" s="289"/>
      <c r="O3066" s="289"/>
      <c r="P3066" s="289"/>
      <c r="Q3066" s="186">
        <f t="shared" si="525"/>
        <v>5776100.1200000001</v>
      </c>
      <c r="R3066" s="186">
        <f t="shared" si="526"/>
        <v>5776100.1200000001</v>
      </c>
      <c r="S3066" s="290">
        <v>0</v>
      </c>
      <c r="T3066" s="290">
        <v>0</v>
      </c>
      <c r="U3066" s="290">
        <v>0</v>
      </c>
      <c r="V3066" s="290">
        <v>0</v>
      </c>
      <c r="W3066" s="290">
        <v>0</v>
      </c>
      <c r="X3066" s="290">
        <v>0</v>
      </c>
      <c r="Y3066" s="290">
        <v>0</v>
      </c>
      <c r="Z3066" s="290">
        <v>0</v>
      </c>
      <c r="AA3066" s="290">
        <v>0</v>
      </c>
      <c r="AB3066" s="290">
        <v>0</v>
      </c>
      <c r="AC3066" s="290">
        <v>5776100.1200000001</v>
      </c>
      <c r="AD3066" s="290">
        <v>0</v>
      </c>
      <c r="AE3066" s="290">
        <v>0</v>
      </c>
      <c r="AF3066" s="290">
        <v>0</v>
      </c>
      <c r="AG3066" s="290">
        <v>0</v>
      </c>
      <c r="AH3066" s="290">
        <v>0</v>
      </c>
      <c r="AI3066" s="290">
        <v>0</v>
      </c>
      <c r="AJ3066" s="290">
        <v>0</v>
      </c>
      <c r="AK3066" s="175"/>
      <c r="AL3066" s="175">
        <v>8941966.4000000004</v>
      </c>
      <c r="AM3066" s="175">
        <v>9538197.3800000008</v>
      </c>
      <c r="AN3066" s="175">
        <v>596230.98</v>
      </c>
    </row>
    <row r="3067" spans="1:40" s="128" customFormat="1" ht="23.25" customHeight="1" x14ac:dyDescent="0.35">
      <c r="A3067" s="256">
        <v>2025</v>
      </c>
      <c r="B3067" s="184">
        <f t="shared" si="524"/>
        <v>447</v>
      </c>
      <c r="C3067" s="294" t="s">
        <v>27</v>
      </c>
      <c r="D3067" s="184">
        <v>35006</v>
      </c>
      <c r="E3067" s="287"/>
      <c r="F3067" s="287"/>
      <c r="G3067" s="287"/>
      <c r="H3067" s="288"/>
      <c r="I3067" s="288"/>
      <c r="J3067" s="288"/>
      <c r="K3067" s="289"/>
      <c r="L3067" s="289"/>
      <c r="M3067" s="289"/>
      <c r="N3067" s="289"/>
      <c r="O3067" s="289"/>
      <c r="P3067" s="289"/>
      <c r="Q3067" s="186">
        <f t="shared" si="525"/>
        <v>2051526.12</v>
      </c>
      <c r="R3067" s="186">
        <f t="shared" si="526"/>
        <v>2021208</v>
      </c>
      <c r="S3067" s="290">
        <v>0</v>
      </c>
      <c r="T3067" s="290">
        <v>0</v>
      </c>
      <c r="U3067" s="290">
        <v>0</v>
      </c>
      <c r="V3067" s="290">
        <v>0</v>
      </c>
      <c r="W3067" s="290">
        <v>0</v>
      </c>
      <c r="X3067" s="290">
        <v>0</v>
      </c>
      <c r="Y3067" s="290">
        <v>0</v>
      </c>
      <c r="Z3067" s="290">
        <v>0</v>
      </c>
      <c r="AA3067" s="290">
        <v>0</v>
      </c>
      <c r="AB3067" s="290">
        <v>0</v>
      </c>
      <c r="AC3067" s="290">
        <v>0</v>
      </c>
      <c r="AD3067" s="290">
        <v>0</v>
      </c>
      <c r="AE3067" s="290">
        <v>2021208</v>
      </c>
      <c r="AF3067" s="290">
        <v>0</v>
      </c>
      <c r="AG3067" s="290">
        <v>0</v>
      </c>
      <c r="AH3067" s="290">
        <v>0</v>
      </c>
      <c r="AI3067" s="290">
        <v>0</v>
      </c>
      <c r="AJ3067" s="290">
        <f>AE3067*0.015</f>
        <v>30318.12</v>
      </c>
      <c r="AK3067" s="175"/>
      <c r="AL3067" s="175">
        <v>3845044.58</v>
      </c>
      <c r="AM3067" s="175">
        <v>5092321.8</v>
      </c>
      <c r="AN3067" s="175">
        <v>1247277.22</v>
      </c>
    </row>
    <row r="3068" spans="1:40" s="128" customFormat="1" ht="23.25" customHeight="1" x14ac:dyDescent="0.35">
      <c r="A3068" s="256">
        <v>2025</v>
      </c>
      <c r="B3068" s="184">
        <f t="shared" si="524"/>
        <v>448</v>
      </c>
      <c r="C3068" s="248" t="s">
        <v>4072</v>
      </c>
      <c r="D3068" s="184">
        <v>56730</v>
      </c>
      <c r="E3068" s="287"/>
      <c r="F3068" s="287"/>
      <c r="G3068" s="287"/>
      <c r="H3068" s="288"/>
      <c r="I3068" s="288"/>
      <c r="J3068" s="288"/>
      <c r="K3068" s="289"/>
      <c r="L3068" s="289"/>
      <c r="M3068" s="289"/>
      <c r="N3068" s="289"/>
      <c r="O3068" s="289"/>
      <c r="P3068" s="289"/>
      <c r="Q3068" s="186">
        <f t="shared" si="525"/>
        <v>306144</v>
      </c>
      <c r="R3068" s="186">
        <f t="shared" si="526"/>
        <v>306144</v>
      </c>
      <c r="S3068" s="290">
        <v>0</v>
      </c>
      <c r="T3068" s="290">
        <v>0</v>
      </c>
      <c r="U3068" s="290">
        <v>0</v>
      </c>
      <c r="V3068" s="290">
        <v>0</v>
      </c>
      <c r="W3068" s="290">
        <v>0</v>
      </c>
      <c r="X3068" s="290">
        <v>0</v>
      </c>
      <c r="Y3068" s="290">
        <v>0</v>
      </c>
      <c r="Z3068" s="290">
        <v>0</v>
      </c>
      <c r="AA3068" s="290">
        <v>0</v>
      </c>
      <c r="AB3068" s="290">
        <v>0</v>
      </c>
      <c r="AC3068" s="290">
        <v>0</v>
      </c>
      <c r="AD3068" s="290">
        <v>0</v>
      </c>
      <c r="AE3068" s="290">
        <v>0</v>
      </c>
      <c r="AF3068" s="290">
        <v>0</v>
      </c>
      <c r="AG3068" s="290">
        <v>0</v>
      </c>
      <c r="AH3068" s="290">
        <v>306144</v>
      </c>
      <c r="AI3068" s="290">
        <v>0</v>
      </c>
      <c r="AJ3068" s="290">
        <v>0</v>
      </c>
      <c r="AK3068" s="175"/>
      <c r="AL3068" s="175">
        <v>1168003.56</v>
      </c>
      <c r="AM3068" s="175">
        <v>1168003.56</v>
      </c>
      <c r="AN3068" s="175">
        <v>0</v>
      </c>
    </row>
    <row r="3069" spans="1:40" s="128" customFormat="1" ht="23.25" customHeight="1" x14ac:dyDescent="0.35">
      <c r="A3069" s="256">
        <v>2025</v>
      </c>
      <c r="B3069" s="184">
        <f t="shared" si="524"/>
        <v>449</v>
      </c>
      <c r="C3069" s="248" t="s">
        <v>976</v>
      </c>
      <c r="D3069" s="184">
        <v>32383</v>
      </c>
      <c r="E3069" s="287"/>
      <c r="F3069" s="287"/>
      <c r="G3069" s="287"/>
      <c r="H3069" s="288"/>
      <c r="I3069" s="288"/>
      <c r="J3069" s="288"/>
      <c r="K3069" s="289"/>
      <c r="L3069" s="289"/>
      <c r="M3069" s="289"/>
      <c r="N3069" s="289"/>
      <c r="O3069" s="289"/>
      <c r="P3069" s="289"/>
      <c r="Q3069" s="186">
        <f t="shared" ref="Q3069:Q3085" si="527">SUM(S3069:AJ3069)</f>
        <v>6802910.7536499994</v>
      </c>
      <c r="R3069" s="186">
        <f t="shared" ref="R3069:R3084" si="528">SUM(S3069:AI3069)</f>
        <v>6778741.1799999997</v>
      </c>
      <c r="S3069" s="290">
        <v>5167436.2699999996</v>
      </c>
      <c r="T3069" s="290">
        <v>1611304.91</v>
      </c>
      <c r="U3069" s="290">
        <v>0</v>
      </c>
      <c r="V3069" s="290">
        <v>0</v>
      </c>
      <c r="W3069" s="290">
        <v>0</v>
      </c>
      <c r="X3069" s="290">
        <v>0</v>
      </c>
      <c r="Y3069" s="290">
        <v>0</v>
      </c>
      <c r="Z3069" s="290">
        <v>0</v>
      </c>
      <c r="AA3069" s="290">
        <v>0</v>
      </c>
      <c r="AB3069" s="290">
        <v>0</v>
      </c>
      <c r="AC3069" s="290">
        <v>0</v>
      </c>
      <c r="AD3069" s="290">
        <v>0</v>
      </c>
      <c r="AE3069" s="290">
        <v>0</v>
      </c>
      <c r="AF3069" s="290">
        <v>0</v>
      </c>
      <c r="AG3069" s="290">
        <v>0</v>
      </c>
      <c r="AH3069" s="290">
        <v>0</v>
      </c>
      <c r="AI3069" s="290">
        <v>0</v>
      </c>
      <c r="AJ3069" s="290">
        <f>T3069*0.015</f>
        <v>24169.573649999998</v>
      </c>
      <c r="AK3069" s="175"/>
      <c r="AL3069" s="175">
        <v>22709334.77</v>
      </c>
      <c r="AM3069" s="175">
        <v>28050683.370000001</v>
      </c>
      <c r="AN3069" s="175">
        <v>5341348.6000000006</v>
      </c>
    </row>
    <row r="3070" spans="1:40" s="128" customFormat="1" ht="23.25" customHeight="1" x14ac:dyDescent="0.35">
      <c r="A3070" s="256">
        <v>2025</v>
      </c>
      <c r="B3070" s="184">
        <f t="shared" si="524"/>
        <v>450</v>
      </c>
      <c r="C3070" s="248" t="s">
        <v>29</v>
      </c>
      <c r="D3070" s="184">
        <v>35564</v>
      </c>
      <c r="E3070" s="287"/>
      <c r="F3070" s="287"/>
      <c r="G3070" s="287"/>
      <c r="H3070" s="288"/>
      <c r="I3070" s="288"/>
      <c r="J3070" s="288"/>
      <c r="K3070" s="289"/>
      <c r="L3070" s="289"/>
      <c r="M3070" s="289"/>
      <c r="N3070" s="289"/>
      <c r="O3070" s="289"/>
      <c r="P3070" s="289"/>
      <c r="Q3070" s="186">
        <f t="shared" si="527"/>
        <v>3733313.12</v>
      </c>
      <c r="R3070" s="186">
        <f t="shared" si="528"/>
        <v>3683313.12</v>
      </c>
      <c r="S3070" s="290">
        <v>0</v>
      </c>
      <c r="T3070" s="290">
        <v>0</v>
      </c>
      <c r="U3070" s="290">
        <v>0</v>
      </c>
      <c r="V3070" s="290">
        <v>0</v>
      </c>
      <c r="W3070" s="290">
        <v>0</v>
      </c>
      <c r="X3070" s="290">
        <v>0</v>
      </c>
      <c r="Y3070" s="290">
        <v>0</v>
      </c>
      <c r="Z3070" s="290">
        <v>0</v>
      </c>
      <c r="AA3070" s="290">
        <v>0</v>
      </c>
      <c r="AB3070" s="290">
        <v>3683313.12</v>
      </c>
      <c r="AC3070" s="290">
        <v>0</v>
      </c>
      <c r="AD3070" s="290">
        <v>0</v>
      </c>
      <c r="AE3070" s="290">
        <v>0</v>
      </c>
      <c r="AF3070" s="290">
        <v>0</v>
      </c>
      <c r="AG3070" s="290">
        <v>0</v>
      </c>
      <c r="AH3070" s="290">
        <v>0</v>
      </c>
      <c r="AI3070" s="290">
        <v>0</v>
      </c>
      <c r="AJ3070" s="290">
        <v>50000</v>
      </c>
      <c r="AK3070" s="175"/>
      <c r="AL3070" s="175">
        <v>36474111.75</v>
      </c>
      <c r="AM3070" s="175">
        <v>43659017.289999999</v>
      </c>
      <c r="AN3070" s="175">
        <v>7184905.54</v>
      </c>
    </row>
    <row r="3071" spans="1:40" s="128" customFormat="1" ht="23.25" customHeight="1" x14ac:dyDescent="0.35">
      <c r="A3071" s="256">
        <v>2025</v>
      </c>
      <c r="B3071" s="184">
        <f t="shared" si="524"/>
        <v>451</v>
      </c>
      <c r="C3071" s="248" t="s">
        <v>4335</v>
      </c>
      <c r="D3071" s="184">
        <v>36397</v>
      </c>
      <c r="E3071" s="287"/>
      <c r="F3071" s="287"/>
      <c r="G3071" s="287"/>
      <c r="H3071" s="288"/>
      <c r="I3071" s="288"/>
      <c r="J3071" s="288"/>
      <c r="K3071" s="289"/>
      <c r="L3071" s="289"/>
      <c r="M3071" s="289"/>
      <c r="N3071" s="289"/>
      <c r="O3071" s="289"/>
      <c r="P3071" s="289"/>
      <c r="Q3071" s="186">
        <f t="shared" si="527"/>
        <v>7675918.6700000009</v>
      </c>
      <c r="R3071" s="186">
        <f t="shared" si="528"/>
        <v>7564673.4800000004</v>
      </c>
      <c r="S3071" s="290">
        <v>0</v>
      </c>
      <c r="T3071" s="290">
        <v>0</v>
      </c>
      <c r="U3071" s="290">
        <v>0</v>
      </c>
      <c r="V3071" s="290">
        <v>0</v>
      </c>
      <c r="W3071" s="290">
        <v>0</v>
      </c>
      <c r="X3071" s="290">
        <v>0</v>
      </c>
      <c r="Y3071" s="290">
        <v>0</v>
      </c>
      <c r="Z3071" s="290">
        <v>0</v>
      </c>
      <c r="AA3071" s="290">
        <v>7564673.4800000004</v>
      </c>
      <c r="AB3071" s="290">
        <v>0</v>
      </c>
      <c r="AC3071" s="290">
        <v>0</v>
      </c>
      <c r="AD3071" s="290">
        <v>0</v>
      </c>
      <c r="AE3071" s="290">
        <v>0</v>
      </c>
      <c r="AF3071" s="290">
        <v>0</v>
      </c>
      <c r="AG3071" s="290">
        <v>0</v>
      </c>
      <c r="AH3071" s="290">
        <v>0</v>
      </c>
      <c r="AI3071" s="290">
        <v>0</v>
      </c>
      <c r="AJ3071" s="290">
        <v>111245.19</v>
      </c>
      <c r="AK3071" s="175"/>
      <c r="AL3071" s="175">
        <v>27841778.57</v>
      </c>
      <c r="AM3071" s="175">
        <v>28005071.760000002</v>
      </c>
      <c r="AN3071" s="175">
        <v>163293.19</v>
      </c>
    </row>
    <row r="3072" spans="1:40" s="128" customFormat="1" ht="23.25" customHeight="1" x14ac:dyDescent="0.35">
      <c r="A3072" s="256">
        <v>2025</v>
      </c>
      <c r="B3072" s="184">
        <f t="shared" si="524"/>
        <v>452</v>
      </c>
      <c r="C3072" s="248" t="s">
        <v>4334</v>
      </c>
      <c r="D3072" s="184">
        <v>36404</v>
      </c>
      <c r="E3072" s="287"/>
      <c r="F3072" s="287"/>
      <c r="G3072" s="287"/>
      <c r="H3072" s="288"/>
      <c r="I3072" s="288"/>
      <c r="J3072" s="288"/>
      <c r="K3072" s="289"/>
      <c r="L3072" s="289"/>
      <c r="M3072" s="289"/>
      <c r="N3072" s="289"/>
      <c r="O3072" s="289"/>
      <c r="P3072" s="289"/>
      <c r="Q3072" s="186">
        <f t="shared" si="527"/>
        <v>6346718.54</v>
      </c>
      <c r="R3072" s="186">
        <f t="shared" si="528"/>
        <v>6254737.1200000001</v>
      </c>
      <c r="S3072" s="290">
        <v>0</v>
      </c>
      <c r="T3072" s="290">
        <v>0</v>
      </c>
      <c r="U3072" s="290">
        <v>0</v>
      </c>
      <c r="V3072" s="290">
        <v>0</v>
      </c>
      <c r="W3072" s="290">
        <v>0</v>
      </c>
      <c r="X3072" s="290">
        <v>0</v>
      </c>
      <c r="Y3072" s="290">
        <v>0</v>
      </c>
      <c r="Z3072" s="290">
        <v>0</v>
      </c>
      <c r="AA3072" s="290">
        <v>6254737.1200000001</v>
      </c>
      <c r="AB3072" s="290">
        <v>0</v>
      </c>
      <c r="AC3072" s="290">
        <v>0</v>
      </c>
      <c r="AD3072" s="290">
        <v>0</v>
      </c>
      <c r="AE3072" s="290">
        <v>0</v>
      </c>
      <c r="AF3072" s="290">
        <v>0</v>
      </c>
      <c r="AG3072" s="290">
        <v>0</v>
      </c>
      <c r="AH3072" s="290">
        <v>0</v>
      </c>
      <c r="AI3072" s="290">
        <v>0</v>
      </c>
      <c r="AJ3072" s="290">
        <v>91981.42</v>
      </c>
      <c r="AK3072" s="175"/>
      <c r="AL3072" s="175">
        <v>21303471.43</v>
      </c>
      <c r="AM3072" s="175">
        <v>21445820.09</v>
      </c>
      <c r="AN3072" s="175">
        <v>142348.66</v>
      </c>
    </row>
    <row r="3073" spans="1:40" s="128" customFormat="1" ht="23.25" customHeight="1" x14ac:dyDescent="0.35">
      <c r="A3073" s="256">
        <v>2025</v>
      </c>
      <c r="B3073" s="184">
        <f t="shared" si="524"/>
        <v>453</v>
      </c>
      <c r="C3073" s="248" t="s">
        <v>3791</v>
      </c>
      <c r="D3073" s="184">
        <v>36711</v>
      </c>
      <c r="E3073" s="287"/>
      <c r="F3073" s="287"/>
      <c r="G3073" s="287"/>
      <c r="H3073" s="288"/>
      <c r="I3073" s="288"/>
      <c r="J3073" s="288"/>
      <c r="K3073" s="289"/>
      <c r="L3073" s="289"/>
      <c r="M3073" s="289"/>
      <c r="N3073" s="289"/>
      <c r="O3073" s="289"/>
      <c r="P3073" s="289"/>
      <c r="Q3073" s="186">
        <f t="shared" si="527"/>
        <v>3013211.72</v>
      </c>
      <c r="R3073" s="186">
        <f t="shared" si="528"/>
        <v>2968681.72</v>
      </c>
      <c r="S3073" s="290">
        <v>0</v>
      </c>
      <c r="T3073" s="290">
        <v>2968681.72</v>
      </c>
      <c r="U3073" s="290">
        <v>0</v>
      </c>
      <c r="V3073" s="290">
        <v>0</v>
      </c>
      <c r="W3073" s="290">
        <v>0</v>
      </c>
      <c r="X3073" s="290">
        <v>0</v>
      </c>
      <c r="Y3073" s="290">
        <v>0</v>
      </c>
      <c r="Z3073" s="290">
        <v>0</v>
      </c>
      <c r="AA3073" s="290">
        <v>0</v>
      </c>
      <c r="AB3073" s="290">
        <v>0</v>
      </c>
      <c r="AC3073" s="290">
        <v>0</v>
      </c>
      <c r="AD3073" s="290">
        <v>0</v>
      </c>
      <c r="AE3073" s="290">
        <v>0</v>
      </c>
      <c r="AF3073" s="290">
        <v>0</v>
      </c>
      <c r="AG3073" s="290">
        <v>0</v>
      </c>
      <c r="AH3073" s="290">
        <v>0</v>
      </c>
      <c r="AI3073" s="290">
        <v>0</v>
      </c>
      <c r="AJ3073" s="290">
        <v>44530</v>
      </c>
      <c r="AK3073" s="175"/>
      <c r="AL3073" s="175">
        <v>8164918.8700000001</v>
      </c>
      <c r="AM3073" s="175">
        <v>12623641.26</v>
      </c>
      <c r="AN3073" s="175">
        <v>4458722.3899999997</v>
      </c>
    </row>
    <row r="3074" spans="1:40" s="128" customFormat="1" ht="23.25" customHeight="1" x14ac:dyDescent="0.35">
      <c r="A3074" s="256">
        <v>2025</v>
      </c>
      <c r="B3074" s="184">
        <f t="shared" si="524"/>
        <v>454</v>
      </c>
      <c r="C3074" s="47" t="s">
        <v>4407</v>
      </c>
      <c r="D3074" s="43">
        <v>33470</v>
      </c>
      <c r="E3074" s="287"/>
      <c r="F3074" s="287"/>
      <c r="G3074" s="287"/>
      <c r="H3074" s="288"/>
      <c r="I3074" s="288"/>
      <c r="J3074" s="288"/>
      <c r="K3074" s="289"/>
      <c r="L3074" s="289"/>
      <c r="M3074" s="289"/>
      <c r="N3074" s="289"/>
      <c r="O3074" s="289"/>
      <c r="P3074" s="289"/>
      <c r="Q3074" s="186">
        <f t="shared" si="527"/>
        <v>1982177.77</v>
      </c>
      <c r="R3074" s="186">
        <f t="shared" si="528"/>
        <v>1952884.51</v>
      </c>
      <c r="S3074" s="290">
        <v>0</v>
      </c>
      <c r="T3074" s="290">
        <v>1952884.51</v>
      </c>
      <c r="U3074" s="290">
        <v>0</v>
      </c>
      <c r="V3074" s="290">
        <v>0</v>
      </c>
      <c r="W3074" s="290">
        <v>0</v>
      </c>
      <c r="X3074" s="290">
        <v>0</v>
      </c>
      <c r="Y3074" s="290">
        <v>0</v>
      </c>
      <c r="Z3074" s="290">
        <v>0</v>
      </c>
      <c r="AA3074" s="290">
        <v>0</v>
      </c>
      <c r="AB3074" s="290">
        <v>0</v>
      </c>
      <c r="AC3074" s="290">
        <v>0</v>
      </c>
      <c r="AD3074" s="290">
        <v>0</v>
      </c>
      <c r="AE3074" s="290">
        <v>0</v>
      </c>
      <c r="AF3074" s="290">
        <v>0</v>
      </c>
      <c r="AG3074" s="290">
        <v>0</v>
      </c>
      <c r="AH3074" s="290">
        <v>0</v>
      </c>
      <c r="AI3074" s="290">
        <v>0</v>
      </c>
      <c r="AJ3074" s="290">
        <v>29293.26</v>
      </c>
      <c r="AK3074" s="175"/>
      <c r="AL3074" s="175">
        <v>4784842.1800000006</v>
      </c>
      <c r="AM3074" s="175">
        <v>9921475.9800000004</v>
      </c>
      <c r="AN3074" s="175">
        <v>5136633.8</v>
      </c>
    </row>
    <row r="3075" spans="1:40" s="128" customFormat="1" ht="23.25" customHeight="1" x14ac:dyDescent="0.35">
      <c r="A3075" s="256">
        <v>2025</v>
      </c>
      <c r="B3075" s="184">
        <f t="shared" si="524"/>
        <v>455</v>
      </c>
      <c r="C3075" s="248" t="s">
        <v>946</v>
      </c>
      <c r="D3075" s="184">
        <v>36288</v>
      </c>
      <c r="E3075" s="287"/>
      <c r="F3075" s="287"/>
      <c r="G3075" s="287"/>
      <c r="H3075" s="288"/>
      <c r="I3075" s="288"/>
      <c r="J3075" s="288"/>
      <c r="K3075" s="289"/>
      <c r="L3075" s="289"/>
      <c r="M3075" s="289"/>
      <c r="N3075" s="289"/>
      <c r="O3075" s="289"/>
      <c r="P3075" s="289"/>
      <c r="Q3075" s="186">
        <f t="shared" si="527"/>
        <v>1287015.58</v>
      </c>
      <c r="R3075" s="186">
        <f t="shared" si="528"/>
        <v>1225000</v>
      </c>
      <c r="S3075" s="290">
        <v>0</v>
      </c>
      <c r="T3075" s="290">
        <v>0</v>
      </c>
      <c r="U3075" s="290">
        <v>0</v>
      </c>
      <c r="V3075" s="290">
        <v>0</v>
      </c>
      <c r="W3075" s="290">
        <v>0</v>
      </c>
      <c r="X3075" s="290">
        <v>0</v>
      </c>
      <c r="Y3075" s="290">
        <v>0</v>
      </c>
      <c r="Z3075" s="290">
        <v>0</v>
      </c>
      <c r="AA3075" s="290">
        <v>0</v>
      </c>
      <c r="AB3075" s="290">
        <v>0</v>
      </c>
      <c r="AC3075" s="290">
        <v>1225000</v>
      </c>
      <c r="AD3075" s="290">
        <v>0</v>
      </c>
      <c r="AE3075" s="290">
        <v>0</v>
      </c>
      <c r="AF3075" s="290">
        <v>0</v>
      </c>
      <c r="AG3075" s="290">
        <v>0</v>
      </c>
      <c r="AH3075" s="290">
        <v>0</v>
      </c>
      <c r="AI3075" s="290">
        <v>0</v>
      </c>
      <c r="AJ3075" s="290">
        <f>12015.58+50000</f>
        <v>62015.58</v>
      </c>
      <c r="AK3075" s="175"/>
      <c r="AL3075" s="175">
        <v>8153975.4600000009</v>
      </c>
      <c r="AM3075" s="175">
        <v>9835444.3000000007</v>
      </c>
      <c r="AN3075" s="175">
        <v>1681468.8399999999</v>
      </c>
    </row>
    <row r="3076" spans="1:40" s="128" customFormat="1" ht="23.25" customHeight="1" x14ac:dyDescent="0.35">
      <c r="A3076" s="256">
        <v>2025</v>
      </c>
      <c r="B3076" s="184">
        <f t="shared" si="524"/>
        <v>456</v>
      </c>
      <c r="C3076" s="248" t="s">
        <v>4376</v>
      </c>
      <c r="D3076" s="184">
        <v>34762</v>
      </c>
      <c r="E3076" s="287"/>
      <c r="F3076" s="287"/>
      <c r="G3076" s="287"/>
      <c r="H3076" s="288"/>
      <c r="I3076" s="288"/>
      <c r="J3076" s="288"/>
      <c r="K3076" s="289"/>
      <c r="L3076" s="289"/>
      <c r="M3076" s="289"/>
      <c r="N3076" s="289"/>
      <c r="O3076" s="289"/>
      <c r="P3076" s="289"/>
      <c r="Q3076" s="186">
        <f t="shared" si="527"/>
        <v>1018075.6799999999</v>
      </c>
      <c r="R3076" s="186">
        <f t="shared" si="528"/>
        <v>1003538.1</v>
      </c>
      <c r="S3076" s="290">
        <v>0</v>
      </c>
      <c r="T3076" s="290">
        <v>0</v>
      </c>
      <c r="U3076" s="290">
        <v>0</v>
      </c>
      <c r="V3076" s="290">
        <v>0</v>
      </c>
      <c r="W3076" s="290">
        <v>0</v>
      </c>
      <c r="X3076" s="290">
        <v>0</v>
      </c>
      <c r="Y3076" s="290">
        <v>0</v>
      </c>
      <c r="Z3076" s="290">
        <v>0</v>
      </c>
      <c r="AA3076" s="290">
        <v>0</v>
      </c>
      <c r="AB3076" s="290">
        <v>0</v>
      </c>
      <c r="AC3076" s="290">
        <v>1003538.1</v>
      </c>
      <c r="AD3076" s="290">
        <v>0</v>
      </c>
      <c r="AE3076" s="290">
        <v>0</v>
      </c>
      <c r="AF3076" s="290">
        <v>0</v>
      </c>
      <c r="AG3076" s="290">
        <v>0</v>
      </c>
      <c r="AH3076" s="290">
        <v>0</v>
      </c>
      <c r="AI3076" s="290">
        <v>0</v>
      </c>
      <c r="AJ3076" s="290">
        <v>14537.58</v>
      </c>
      <c r="AK3076" s="175"/>
      <c r="AL3076" s="175">
        <v>8337007.1000000015</v>
      </c>
      <c r="AM3076" s="175">
        <v>12552922.58</v>
      </c>
      <c r="AN3076" s="175">
        <v>4215915.4799999986</v>
      </c>
    </row>
    <row r="3077" spans="1:40" s="128" customFormat="1" ht="23.25" customHeight="1" x14ac:dyDescent="0.35">
      <c r="A3077" s="256">
        <v>2025</v>
      </c>
      <c r="B3077" s="184">
        <f t="shared" si="524"/>
        <v>457</v>
      </c>
      <c r="C3077" s="248" t="s">
        <v>4401</v>
      </c>
      <c r="D3077" s="184">
        <v>33870</v>
      </c>
      <c r="E3077" s="287"/>
      <c r="F3077" s="287"/>
      <c r="G3077" s="287"/>
      <c r="H3077" s="288"/>
      <c r="I3077" s="288"/>
      <c r="J3077" s="288"/>
      <c r="K3077" s="289"/>
      <c r="L3077" s="289"/>
      <c r="M3077" s="289"/>
      <c r="N3077" s="289"/>
      <c r="O3077" s="289"/>
      <c r="P3077" s="289"/>
      <c r="Q3077" s="186">
        <f t="shared" si="527"/>
        <v>12458371.890000001</v>
      </c>
      <c r="R3077" s="186">
        <f t="shared" si="528"/>
        <v>12341053.92</v>
      </c>
      <c r="S3077" s="290">
        <v>0</v>
      </c>
      <c r="T3077" s="290">
        <v>2730321.7</v>
      </c>
      <c r="U3077" s="290">
        <v>0</v>
      </c>
      <c r="V3077" s="290">
        <v>445973.3</v>
      </c>
      <c r="W3077" s="290">
        <v>667630.19999999995</v>
      </c>
      <c r="X3077" s="290">
        <v>0</v>
      </c>
      <c r="Y3077" s="290">
        <v>0</v>
      </c>
      <c r="Z3077" s="290">
        <v>0</v>
      </c>
      <c r="AA3077" s="290">
        <v>4771657.79</v>
      </c>
      <c r="AB3077" s="290">
        <v>0</v>
      </c>
      <c r="AC3077" s="290">
        <v>3725470.93</v>
      </c>
      <c r="AD3077" s="290">
        <v>0</v>
      </c>
      <c r="AE3077" s="290">
        <v>0</v>
      </c>
      <c r="AF3077" s="290">
        <v>0</v>
      </c>
      <c r="AG3077" s="290">
        <v>0</v>
      </c>
      <c r="AH3077" s="290">
        <v>0</v>
      </c>
      <c r="AI3077" s="290">
        <v>0</v>
      </c>
      <c r="AJ3077" s="290">
        <v>117317.97</v>
      </c>
      <c r="AK3077" s="175"/>
      <c r="AL3077" s="175">
        <v>21245287.430000003</v>
      </c>
      <c r="AM3077" s="175">
        <v>21548814.170000002</v>
      </c>
      <c r="AN3077" s="175">
        <v>303526.74</v>
      </c>
    </row>
    <row r="3078" spans="1:40" s="128" customFormat="1" ht="23.25" customHeight="1" x14ac:dyDescent="0.35">
      <c r="A3078" s="256">
        <v>2025</v>
      </c>
      <c r="B3078" s="184">
        <f t="shared" si="524"/>
        <v>458</v>
      </c>
      <c r="C3078" s="248" t="s">
        <v>941</v>
      </c>
      <c r="D3078" s="184">
        <v>36264</v>
      </c>
      <c r="E3078" s="287"/>
      <c r="F3078" s="287"/>
      <c r="G3078" s="287"/>
      <c r="H3078" s="288"/>
      <c r="I3078" s="288"/>
      <c r="J3078" s="288"/>
      <c r="K3078" s="289"/>
      <c r="L3078" s="289"/>
      <c r="M3078" s="289"/>
      <c r="N3078" s="289"/>
      <c r="O3078" s="289"/>
      <c r="P3078" s="289"/>
      <c r="Q3078" s="186">
        <f t="shared" si="527"/>
        <v>6077149.5600000005</v>
      </c>
      <c r="R3078" s="186">
        <f t="shared" si="528"/>
        <v>6026781.3200000003</v>
      </c>
      <c r="S3078" s="290">
        <v>2601740.81</v>
      </c>
      <c r="T3078" s="290">
        <v>1598167.9</v>
      </c>
      <c r="U3078" s="290">
        <v>0</v>
      </c>
      <c r="V3078" s="290">
        <v>210549.35</v>
      </c>
      <c r="W3078" s="290">
        <v>436292.16</v>
      </c>
      <c r="X3078" s="290">
        <v>0</v>
      </c>
      <c r="Y3078" s="290">
        <v>0</v>
      </c>
      <c r="Z3078" s="290">
        <v>0</v>
      </c>
      <c r="AA3078" s="290">
        <v>0</v>
      </c>
      <c r="AB3078" s="290">
        <v>0</v>
      </c>
      <c r="AC3078" s="290">
        <v>1180031.1000000001</v>
      </c>
      <c r="AD3078" s="290">
        <v>0</v>
      </c>
      <c r="AE3078" s="290">
        <v>0</v>
      </c>
      <c r="AF3078" s="290">
        <v>0</v>
      </c>
      <c r="AG3078" s="290">
        <v>0</v>
      </c>
      <c r="AH3078" s="290">
        <v>0</v>
      </c>
      <c r="AI3078" s="290">
        <v>0</v>
      </c>
      <c r="AJ3078" s="290">
        <v>50368.24</v>
      </c>
      <c r="AK3078" s="175"/>
      <c r="AL3078" s="175">
        <v>12802749.129999999</v>
      </c>
      <c r="AM3078" s="175">
        <v>13089076.52</v>
      </c>
      <c r="AN3078" s="175">
        <v>286327.39</v>
      </c>
    </row>
    <row r="3079" spans="1:40" s="128" customFormat="1" ht="23.25" customHeight="1" x14ac:dyDescent="0.35">
      <c r="A3079" s="256">
        <v>2025</v>
      </c>
      <c r="B3079" s="184">
        <f t="shared" si="524"/>
        <v>459</v>
      </c>
      <c r="C3079" s="248" t="s">
        <v>978</v>
      </c>
      <c r="D3079" s="184">
        <v>32454</v>
      </c>
      <c r="E3079" s="287"/>
      <c r="F3079" s="287"/>
      <c r="G3079" s="287"/>
      <c r="H3079" s="288"/>
      <c r="I3079" s="288"/>
      <c r="J3079" s="288"/>
      <c r="K3079" s="289"/>
      <c r="L3079" s="289"/>
      <c r="M3079" s="289"/>
      <c r="N3079" s="289"/>
      <c r="O3079" s="289"/>
      <c r="P3079" s="289"/>
      <c r="Q3079" s="186">
        <f t="shared" si="527"/>
        <v>7612685.7699999996</v>
      </c>
      <c r="R3079" s="186">
        <f t="shared" si="528"/>
        <v>7527358.8899999997</v>
      </c>
      <c r="S3079" s="290">
        <v>5113808</v>
      </c>
      <c r="T3079" s="290">
        <v>0</v>
      </c>
      <c r="U3079" s="290">
        <v>0</v>
      </c>
      <c r="V3079" s="290">
        <v>457036.88</v>
      </c>
      <c r="W3079" s="290">
        <v>0</v>
      </c>
      <c r="X3079" s="290">
        <v>0</v>
      </c>
      <c r="Y3079" s="290">
        <v>0</v>
      </c>
      <c r="Z3079" s="290">
        <v>0</v>
      </c>
      <c r="AA3079" s="290">
        <v>0</v>
      </c>
      <c r="AB3079" s="290">
        <v>1956514.01</v>
      </c>
      <c r="AC3079" s="290">
        <v>0</v>
      </c>
      <c r="AD3079" s="290">
        <v>0</v>
      </c>
      <c r="AE3079" s="290">
        <v>0</v>
      </c>
      <c r="AF3079" s="290">
        <v>0</v>
      </c>
      <c r="AG3079" s="290">
        <v>0</v>
      </c>
      <c r="AH3079" s="290">
        <v>0</v>
      </c>
      <c r="AI3079" s="290">
        <v>0</v>
      </c>
      <c r="AJ3079" s="290">
        <v>85326.88</v>
      </c>
      <c r="AK3079" s="175"/>
      <c r="AL3079" s="175">
        <v>15355230.190000001</v>
      </c>
      <c r="AM3079" s="175">
        <v>20092183.609999999</v>
      </c>
      <c r="AN3079" s="175">
        <v>4736953.419999999</v>
      </c>
    </row>
    <row r="3080" spans="1:40" s="128" customFormat="1" ht="23.25" customHeight="1" x14ac:dyDescent="0.35">
      <c r="A3080" s="256">
        <v>2025</v>
      </c>
      <c r="B3080" s="184">
        <f t="shared" si="524"/>
        <v>460</v>
      </c>
      <c r="C3080" s="248" t="s">
        <v>4366</v>
      </c>
      <c r="D3080" s="184">
        <v>35202</v>
      </c>
      <c r="E3080" s="287"/>
      <c r="F3080" s="287"/>
      <c r="G3080" s="287"/>
      <c r="H3080" s="288"/>
      <c r="I3080" s="288"/>
      <c r="J3080" s="288"/>
      <c r="K3080" s="289"/>
      <c r="L3080" s="289"/>
      <c r="M3080" s="289"/>
      <c r="N3080" s="289"/>
      <c r="O3080" s="289"/>
      <c r="P3080" s="289"/>
      <c r="Q3080" s="186">
        <f t="shared" si="527"/>
        <v>2451532.87</v>
      </c>
      <c r="R3080" s="186">
        <f t="shared" si="528"/>
        <v>2415303.3200000003</v>
      </c>
      <c r="S3080" s="290">
        <v>0</v>
      </c>
      <c r="T3080" s="290">
        <v>0</v>
      </c>
      <c r="U3080" s="290">
        <v>0</v>
      </c>
      <c r="V3080" s="290">
        <v>0</v>
      </c>
      <c r="W3080" s="290">
        <v>0</v>
      </c>
      <c r="X3080" s="290">
        <v>0</v>
      </c>
      <c r="Y3080" s="290">
        <v>0</v>
      </c>
      <c r="Z3080" s="290">
        <v>0</v>
      </c>
      <c r="AA3080" s="290">
        <v>0</v>
      </c>
      <c r="AB3080" s="290">
        <v>0</v>
      </c>
      <c r="AC3080" s="290">
        <f>2179884.06+235419.26</f>
        <v>2415303.3200000003</v>
      </c>
      <c r="AD3080" s="290">
        <v>0</v>
      </c>
      <c r="AE3080" s="290">
        <v>0</v>
      </c>
      <c r="AF3080" s="290">
        <v>0</v>
      </c>
      <c r="AG3080" s="290">
        <v>0</v>
      </c>
      <c r="AH3080" s="290">
        <v>0</v>
      </c>
      <c r="AI3080" s="290">
        <v>0</v>
      </c>
      <c r="AJ3080" s="290">
        <v>36229.550000000003</v>
      </c>
      <c r="AK3080" s="175"/>
      <c r="AL3080" s="175">
        <v>1160014.7</v>
      </c>
      <c r="AM3080" s="175">
        <v>2043206.53</v>
      </c>
      <c r="AN3080" s="175">
        <v>883191.83000000007</v>
      </c>
    </row>
    <row r="3081" spans="1:40" s="128" customFormat="1" ht="23.25" customHeight="1" x14ac:dyDescent="0.35">
      <c r="A3081" s="256">
        <v>2025</v>
      </c>
      <c r="B3081" s="184">
        <f t="shared" si="524"/>
        <v>461</v>
      </c>
      <c r="C3081" s="248" t="s">
        <v>4410</v>
      </c>
      <c r="D3081" s="184">
        <v>33359</v>
      </c>
      <c r="E3081" s="287"/>
      <c r="F3081" s="287"/>
      <c r="G3081" s="287"/>
      <c r="H3081" s="288"/>
      <c r="I3081" s="288"/>
      <c r="J3081" s="288"/>
      <c r="K3081" s="289"/>
      <c r="L3081" s="289"/>
      <c r="M3081" s="289"/>
      <c r="N3081" s="289"/>
      <c r="O3081" s="289"/>
      <c r="P3081" s="289"/>
      <c r="Q3081" s="186">
        <f t="shared" si="527"/>
        <v>3422618.84</v>
      </c>
      <c r="R3081" s="186">
        <f t="shared" si="528"/>
        <v>3422618.84</v>
      </c>
      <c r="S3081" s="290">
        <v>0</v>
      </c>
      <c r="T3081" s="290">
        <v>1419804.01</v>
      </c>
      <c r="U3081" s="290">
        <v>0</v>
      </c>
      <c r="V3081" s="290">
        <v>0</v>
      </c>
      <c r="W3081" s="290">
        <v>749386.19</v>
      </c>
      <c r="X3081" s="290">
        <v>909457.38</v>
      </c>
      <c r="Y3081" s="290">
        <v>0</v>
      </c>
      <c r="Z3081" s="290">
        <v>0</v>
      </c>
      <c r="AA3081" s="290">
        <v>0</v>
      </c>
      <c r="AB3081" s="290">
        <v>343971.26</v>
      </c>
      <c r="AC3081" s="290">
        <v>0</v>
      </c>
      <c r="AD3081" s="290">
        <v>0</v>
      </c>
      <c r="AE3081" s="290">
        <v>0</v>
      </c>
      <c r="AF3081" s="290">
        <v>0</v>
      </c>
      <c r="AG3081" s="290">
        <v>0</v>
      </c>
      <c r="AH3081" s="290">
        <v>0</v>
      </c>
      <c r="AI3081" s="290">
        <v>0</v>
      </c>
      <c r="AJ3081" s="290">
        <v>0</v>
      </c>
      <c r="AK3081" s="175"/>
      <c r="AL3081" s="175">
        <v>14015063.279999999</v>
      </c>
      <c r="AM3081" s="175">
        <v>16748318.51</v>
      </c>
      <c r="AN3081" s="175">
        <v>2733255.23</v>
      </c>
    </row>
    <row r="3082" spans="1:40" s="128" customFormat="1" ht="23.25" customHeight="1" x14ac:dyDescent="0.35">
      <c r="A3082" s="256">
        <v>2025</v>
      </c>
      <c r="B3082" s="184">
        <f t="shared" si="524"/>
        <v>462</v>
      </c>
      <c r="C3082" s="248" t="s">
        <v>1847</v>
      </c>
      <c r="D3082" s="184">
        <v>33274</v>
      </c>
      <c r="E3082" s="287"/>
      <c r="F3082" s="287"/>
      <c r="G3082" s="287"/>
      <c r="H3082" s="288"/>
      <c r="I3082" s="288"/>
      <c r="J3082" s="288"/>
      <c r="K3082" s="289"/>
      <c r="L3082" s="289"/>
      <c r="M3082" s="289"/>
      <c r="N3082" s="289"/>
      <c r="O3082" s="289"/>
      <c r="P3082" s="289"/>
      <c r="Q3082" s="186">
        <f t="shared" si="527"/>
        <v>31075589.869999997</v>
      </c>
      <c r="R3082" s="186">
        <f t="shared" si="528"/>
        <v>30795536.869999997</v>
      </c>
      <c r="S3082" s="290">
        <v>0</v>
      </c>
      <c r="T3082" s="290">
        <v>0</v>
      </c>
      <c r="U3082" s="290">
        <v>0</v>
      </c>
      <c r="V3082" s="290">
        <v>0</v>
      </c>
      <c r="W3082" s="290">
        <v>0</v>
      </c>
      <c r="X3082" s="290">
        <v>0</v>
      </c>
      <c r="Y3082" s="290">
        <v>0</v>
      </c>
      <c r="Z3082" s="290">
        <v>0</v>
      </c>
      <c r="AA3082" s="290">
        <v>12859271</v>
      </c>
      <c r="AB3082" s="290">
        <v>0</v>
      </c>
      <c r="AC3082" s="290">
        <v>15303917.869999999</v>
      </c>
      <c r="AD3082" s="290">
        <v>2632348</v>
      </c>
      <c r="AE3082" s="290">
        <v>0</v>
      </c>
      <c r="AF3082" s="290">
        <v>0</v>
      </c>
      <c r="AG3082" s="290">
        <v>0</v>
      </c>
      <c r="AH3082" s="290">
        <v>0</v>
      </c>
      <c r="AI3082" s="290">
        <v>0</v>
      </c>
      <c r="AJ3082" s="290">
        <v>280053</v>
      </c>
      <c r="AK3082" s="175"/>
      <c r="AL3082" s="175">
        <v>102713422.33</v>
      </c>
      <c r="AM3082" s="175">
        <v>182064294.25999999</v>
      </c>
      <c r="AN3082" s="175">
        <v>79350871.929999992</v>
      </c>
    </row>
    <row r="3083" spans="1:40" s="128" customFormat="1" ht="23.25" customHeight="1" x14ac:dyDescent="0.35">
      <c r="A3083" s="256">
        <v>2025</v>
      </c>
      <c r="B3083" s="184">
        <f t="shared" si="524"/>
        <v>463</v>
      </c>
      <c r="C3083" s="248" t="s">
        <v>4441</v>
      </c>
      <c r="D3083" s="184">
        <v>46932</v>
      </c>
      <c r="E3083" s="287"/>
      <c r="F3083" s="287"/>
      <c r="G3083" s="287"/>
      <c r="H3083" s="288"/>
      <c r="I3083" s="288"/>
      <c r="J3083" s="288"/>
      <c r="K3083" s="289"/>
      <c r="L3083" s="289"/>
      <c r="M3083" s="289"/>
      <c r="N3083" s="289"/>
      <c r="O3083" s="289"/>
      <c r="P3083" s="289"/>
      <c r="Q3083" s="186">
        <f t="shared" si="527"/>
        <v>201552</v>
      </c>
      <c r="R3083" s="186">
        <f t="shared" si="528"/>
        <v>201552</v>
      </c>
      <c r="S3083" s="290">
        <v>0</v>
      </c>
      <c r="T3083" s="290">
        <v>0</v>
      </c>
      <c r="U3083" s="290">
        <v>0</v>
      </c>
      <c r="V3083" s="290">
        <v>0</v>
      </c>
      <c r="W3083" s="290">
        <v>0</v>
      </c>
      <c r="X3083" s="290">
        <v>0</v>
      </c>
      <c r="Y3083" s="290">
        <v>0</v>
      </c>
      <c r="Z3083" s="290">
        <v>0</v>
      </c>
      <c r="AA3083" s="290">
        <v>0</v>
      </c>
      <c r="AB3083" s="290">
        <v>0</v>
      </c>
      <c r="AC3083" s="290">
        <v>0</v>
      </c>
      <c r="AD3083" s="290">
        <v>0</v>
      </c>
      <c r="AE3083" s="290">
        <v>0</v>
      </c>
      <c r="AF3083" s="290">
        <v>0</v>
      </c>
      <c r="AG3083" s="290">
        <v>0</v>
      </c>
      <c r="AH3083" s="290">
        <v>201552</v>
      </c>
      <c r="AI3083" s="290">
        <v>0</v>
      </c>
      <c r="AJ3083" s="290">
        <v>0</v>
      </c>
      <c r="AK3083" s="175"/>
      <c r="AL3083" s="175">
        <v>3071949.16</v>
      </c>
      <c r="AM3083" s="175">
        <v>3071949.16</v>
      </c>
      <c r="AN3083" s="175">
        <v>0</v>
      </c>
    </row>
    <row r="3084" spans="1:40" s="128" customFormat="1" ht="23.25" customHeight="1" x14ac:dyDescent="0.35">
      <c r="A3084" s="256">
        <v>2025</v>
      </c>
      <c r="B3084" s="184">
        <f t="shared" si="524"/>
        <v>464</v>
      </c>
      <c r="C3084" s="248" t="s">
        <v>830</v>
      </c>
      <c r="D3084" s="184">
        <v>33575</v>
      </c>
      <c r="E3084" s="287"/>
      <c r="F3084" s="287"/>
      <c r="G3084" s="287"/>
      <c r="H3084" s="288"/>
      <c r="I3084" s="288"/>
      <c r="J3084" s="288"/>
      <c r="K3084" s="289"/>
      <c r="L3084" s="289"/>
      <c r="M3084" s="289"/>
      <c r="N3084" s="289"/>
      <c r="O3084" s="289"/>
      <c r="P3084" s="289"/>
      <c r="Q3084" s="186">
        <f t="shared" si="527"/>
        <v>4863598.3899999997</v>
      </c>
      <c r="R3084" s="186">
        <f t="shared" si="528"/>
        <v>4791722.55</v>
      </c>
      <c r="S3084" s="290">
        <v>2736433.55</v>
      </c>
      <c r="T3084" s="290">
        <v>2055289</v>
      </c>
      <c r="U3084" s="290">
        <v>0</v>
      </c>
      <c r="V3084" s="290">
        <v>0</v>
      </c>
      <c r="W3084" s="290">
        <v>0</v>
      </c>
      <c r="X3084" s="290">
        <v>0</v>
      </c>
      <c r="Y3084" s="290">
        <v>0</v>
      </c>
      <c r="Z3084" s="290">
        <v>0</v>
      </c>
      <c r="AA3084" s="290">
        <v>0</v>
      </c>
      <c r="AB3084" s="290">
        <v>0</v>
      </c>
      <c r="AC3084" s="290">
        <v>0</v>
      </c>
      <c r="AD3084" s="290">
        <v>0</v>
      </c>
      <c r="AE3084" s="290">
        <v>0</v>
      </c>
      <c r="AF3084" s="290">
        <v>0</v>
      </c>
      <c r="AG3084" s="290">
        <v>0</v>
      </c>
      <c r="AH3084" s="290">
        <v>0</v>
      </c>
      <c r="AI3084" s="290">
        <v>0</v>
      </c>
      <c r="AJ3084" s="290">
        <v>71875.839999999997</v>
      </c>
      <c r="AK3084" s="175"/>
      <c r="AL3084" s="175">
        <v>9723567.0699999984</v>
      </c>
      <c r="AM3084" s="175">
        <v>9862909.5399999991</v>
      </c>
      <c r="AN3084" s="175">
        <v>139342.47</v>
      </c>
    </row>
    <row r="3085" spans="1:40" s="128" customFormat="1" ht="23.25" customHeight="1" x14ac:dyDescent="0.35">
      <c r="A3085" s="256">
        <v>2025</v>
      </c>
      <c r="B3085" s="184">
        <f t="shared" si="524"/>
        <v>465</v>
      </c>
      <c r="C3085" s="248" t="s">
        <v>915</v>
      </c>
      <c r="D3085" s="184">
        <v>33580</v>
      </c>
      <c r="E3085" s="287"/>
      <c r="F3085" s="287"/>
      <c r="G3085" s="287"/>
      <c r="H3085" s="288"/>
      <c r="I3085" s="288"/>
      <c r="J3085" s="288"/>
      <c r="K3085" s="289"/>
      <c r="L3085" s="289"/>
      <c r="M3085" s="289"/>
      <c r="N3085" s="289"/>
      <c r="O3085" s="289"/>
      <c r="P3085" s="289"/>
      <c r="Q3085" s="186">
        <f t="shared" si="527"/>
        <v>3427127.0100000002</v>
      </c>
      <c r="R3085" s="186">
        <f t="shared" ref="R3085:R3114" si="529">SUM(S3085:AI3085)</f>
        <v>3368898.66</v>
      </c>
      <c r="S3085" s="290">
        <v>3368898.66</v>
      </c>
      <c r="T3085" s="290">
        <v>0</v>
      </c>
      <c r="U3085" s="290">
        <v>0</v>
      </c>
      <c r="V3085" s="290">
        <v>0</v>
      </c>
      <c r="W3085" s="290">
        <v>0</v>
      </c>
      <c r="X3085" s="290">
        <v>0</v>
      </c>
      <c r="Y3085" s="290">
        <v>0</v>
      </c>
      <c r="Z3085" s="290">
        <v>0</v>
      </c>
      <c r="AA3085" s="290">
        <v>0</v>
      </c>
      <c r="AB3085" s="290">
        <v>0</v>
      </c>
      <c r="AC3085" s="290">
        <v>0</v>
      </c>
      <c r="AD3085" s="290">
        <v>0</v>
      </c>
      <c r="AE3085" s="290">
        <v>0</v>
      </c>
      <c r="AF3085" s="290">
        <v>0</v>
      </c>
      <c r="AG3085" s="290">
        <v>0</v>
      </c>
      <c r="AH3085" s="290">
        <v>0</v>
      </c>
      <c r="AI3085" s="290">
        <v>0</v>
      </c>
      <c r="AJ3085" s="290">
        <v>58228.35</v>
      </c>
      <c r="AK3085" s="175"/>
      <c r="AL3085" s="175">
        <v>17500337.039999999</v>
      </c>
      <c r="AM3085" s="175">
        <v>18942573.399999999</v>
      </c>
      <c r="AN3085" s="175">
        <v>1442236.3599999996</v>
      </c>
    </row>
    <row r="3086" spans="1:40" s="128" customFormat="1" ht="23.25" customHeight="1" x14ac:dyDescent="0.35">
      <c r="A3086" s="256">
        <v>2025</v>
      </c>
      <c r="B3086" s="184">
        <f t="shared" si="524"/>
        <v>466</v>
      </c>
      <c r="C3086" s="248" t="s">
        <v>917</v>
      </c>
      <c r="D3086" s="184">
        <v>33583</v>
      </c>
      <c r="E3086" s="287"/>
      <c r="F3086" s="287"/>
      <c r="G3086" s="287"/>
      <c r="H3086" s="288"/>
      <c r="I3086" s="288"/>
      <c r="J3086" s="288"/>
      <c r="K3086" s="289"/>
      <c r="L3086" s="289"/>
      <c r="M3086" s="289"/>
      <c r="N3086" s="289"/>
      <c r="O3086" s="289"/>
      <c r="P3086" s="289"/>
      <c r="Q3086" s="186">
        <f t="shared" ref="Q3086:Q3114" si="530">SUM(S3086:AJ3086)</f>
        <v>3874529</v>
      </c>
      <c r="R3086" s="186">
        <f t="shared" si="529"/>
        <v>3816913</v>
      </c>
      <c r="S3086" s="290">
        <v>3816913</v>
      </c>
      <c r="T3086" s="290">
        <v>0</v>
      </c>
      <c r="U3086" s="290">
        <v>0</v>
      </c>
      <c r="V3086" s="290">
        <v>0</v>
      </c>
      <c r="W3086" s="290">
        <v>0</v>
      </c>
      <c r="X3086" s="290">
        <v>0</v>
      </c>
      <c r="Y3086" s="290">
        <v>0</v>
      </c>
      <c r="Z3086" s="290">
        <v>0</v>
      </c>
      <c r="AA3086" s="290">
        <v>0</v>
      </c>
      <c r="AB3086" s="290">
        <v>0</v>
      </c>
      <c r="AC3086" s="290">
        <v>0</v>
      </c>
      <c r="AD3086" s="290">
        <v>0</v>
      </c>
      <c r="AE3086" s="290">
        <v>0</v>
      </c>
      <c r="AF3086" s="290">
        <v>0</v>
      </c>
      <c r="AG3086" s="290">
        <v>0</v>
      </c>
      <c r="AH3086" s="290">
        <v>0</v>
      </c>
      <c r="AI3086" s="290">
        <v>0</v>
      </c>
      <c r="AJ3086" s="290">
        <v>57616</v>
      </c>
      <c r="AK3086" s="175"/>
      <c r="AL3086" s="175">
        <v>13287654.690000001</v>
      </c>
      <c r="AM3086" s="175">
        <v>21415412.27</v>
      </c>
      <c r="AN3086" s="175">
        <v>8127757.5799999991</v>
      </c>
    </row>
    <row r="3087" spans="1:40" s="128" customFormat="1" ht="23.25" customHeight="1" x14ac:dyDescent="0.35">
      <c r="A3087" s="256">
        <v>2025</v>
      </c>
      <c r="B3087" s="184">
        <f t="shared" si="524"/>
        <v>467</v>
      </c>
      <c r="C3087" s="248" t="s">
        <v>4830</v>
      </c>
      <c r="D3087" s="184">
        <v>33952</v>
      </c>
      <c r="E3087" s="287"/>
      <c r="F3087" s="287"/>
      <c r="G3087" s="287"/>
      <c r="H3087" s="288"/>
      <c r="I3087" s="288"/>
      <c r="J3087" s="288"/>
      <c r="K3087" s="289"/>
      <c r="L3087" s="289"/>
      <c r="M3087" s="289"/>
      <c r="N3087" s="289"/>
      <c r="O3087" s="289"/>
      <c r="P3087" s="289"/>
      <c r="Q3087" s="186">
        <f t="shared" si="530"/>
        <v>5246030.3014000002</v>
      </c>
      <c r="R3087" s="186">
        <f t="shared" si="529"/>
        <v>5168502.76</v>
      </c>
      <c r="S3087" s="290">
        <v>0</v>
      </c>
      <c r="T3087" s="290">
        <v>4496446</v>
      </c>
      <c r="U3087" s="290">
        <v>0</v>
      </c>
      <c r="V3087" s="290">
        <v>0</v>
      </c>
      <c r="W3087" s="290">
        <v>226213</v>
      </c>
      <c r="X3087" s="290">
        <v>0</v>
      </c>
      <c r="Y3087" s="290">
        <v>0</v>
      </c>
      <c r="Z3087" s="290">
        <v>0</v>
      </c>
      <c r="AA3087" s="290">
        <v>0</v>
      </c>
      <c r="AB3087" s="290">
        <v>445843.76</v>
      </c>
      <c r="AC3087" s="290">
        <v>0</v>
      </c>
      <c r="AD3087" s="290">
        <v>0</v>
      </c>
      <c r="AE3087" s="290">
        <v>0</v>
      </c>
      <c r="AF3087" s="290">
        <v>0</v>
      </c>
      <c r="AG3087" s="290">
        <v>0</v>
      </c>
      <c r="AH3087" s="290">
        <v>0</v>
      </c>
      <c r="AI3087" s="290">
        <v>0</v>
      </c>
      <c r="AJ3087" s="290">
        <f>R3087*0.015</f>
        <v>77527.541399999987</v>
      </c>
      <c r="AK3087" s="175"/>
      <c r="AL3087" s="175">
        <v>11909797.25</v>
      </c>
      <c r="AM3087" s="175">
        <v>12451112.25</v>
      </c>
      <c r="AN3087" s="175">
        <v>541315.00000000012</v>
      </c>
    </row>
    <row r="3088" spans="1:40" s="128" customFormat="1" ht="23.25" customHeight="1" x14ac:dyDescent="0.35">
      <c r="A3088" s="256">
        <v>2025</v>
      </c>
      <c r="B3088" s="184">
        <f t="shared" si="524"/>
        <v>468</v>
      </c>
      <c r="C3088" s="248" t="s">
        <v>879</v>
      </c>
      <c r="D3088" s="184">
        <v>34233</v>
      </c>
      <c r="E3088" s="287"/>
      <c r="F3088" s="287"/>
      <c r="G3088" s="287"/>
      <c r="H3088" s="288"/>
      <c r="I3088" s="288"/>
      <c r="J3088" s="288"/>
      <c r="K3088" s="289"/>
      <c r="L3088" s="289"/>
      <c r="M3088" s="289"/>
      <c r="N3088" s="289"/>
      <c r="O3088" s="289"/>
      <c r="P3088" s="289"/>
      <c r="Q3088" s="186">
        <f t="shared" si="530"/>
        <v>2628418.7199999997</v>
      </c>
      <c r="R3088" s="186">
        <f t="shared" si="529"/>
        <v>2603418.7199999997</v>
      </c>
      <c r="S3088" s="290">
        <v>0</v>
      </c>
      <c r="T3088" s="290">
        <v>1549767.38</v>
      </c>
      <c r="U3088" s="290">
        <v>0</v>
      </c>
      <c r="V3088" s="290">
        <v>368162.34</v>
      </c>
      <c r="W3088" s="290">
        <v>475093</v>
      </c>
      <c r="X3088" s="290">
        <v>0</v>
      </c>
      <c r="Y3088" s="290">
        <v>0</v>
      </c>
      <c r="Z3088" s="290">
        <v>0</v>
      </c>
      <c r="AA3088" s="290">
        <v>0</v>
      </c>
      <c r="AB3088" s="290">
        <v>0</v>
      </c>
      <c r="AC3088" s="290">
        <v>0</v>
      </c>
      <c r="AD3088" s="290">
        <v>0</v>
      </c>
      <c r="AE3088" s="290">
        <v>0</v>
      </c>
      <c r="AF3088" s="290">
        <v>0</v>
      </c>
      <c r="AG3088" s="290">
        <v>0</v>
      </c>
      <c r="AH3088" s="290">
        <v>210396</v>
      </c>
      <c r="AI3088" s="290">
        <v>0</v>
      </c>
      <c r="AJ3088" s="290">
        <v>25000</v>
      </c>
      <c r="AK3088" s="175"/>
      <c r="AL3088" s="175">
        <v>10183774.74</v>
      </c>
      <c r="AM3088" s="175">
        <v>17149985.960000001</v>
      </c>
      <c r="AN3088" s="175">
        <v>6966211.2200000007</v>
      </c>
    </row>
    <row r="3089" spans="1:40" s="128" customFormat="1" ht="23.25" customHeight="1" x14ac:dyDescent="0.35">
      <c r="A3089" s="256">
        <v>2025</v>
      </c>
      <c r="B3089" s="184">
        <f t="shared" si="524"/>
        <v>469</v>
      </c>
      <c r="C3089" s="248" t="s">
        <v>1534</v>
      </c>
      <c r="D3089" s="184">
        <v>35687</v>
      </c>
      <c r="E3089" s="287"/>
      <c r="F3089" s="287"/>
      <c r="G3089" s="287"/>
      <c r="H3089" s="288"/>
      <c r="I3089" s="288"/>
      <c r="J3089" s="288"/>
      <c r="K3089" s="289"/>
      <c r="L3089" s="289"/>
      <c r="M3089" s="289"/>
      <c r="N3089" s="289"/>
      <c r="O3089" s="289"/>
      <c r="P3089" s="289"/>
      <c r="Q3089" s="186">
        <f t="shared" si="530"/>
        <v>825744</v>
      </c>
      <c r="R3089" s="186">
        <f t="shared" si="529"/>
        <v>800744</v>
      </c>
      <c r="S3089" s="290">
        <v>0</v>
      </c>
      <c r="T3089" s="290">
        <v>800744</v>
      </c>
      <c r="U3089" s="290">
        <v>0</v>
      </c>
      <c r="V3089" s="290">
        <v>0</v>
      </c>
      <c r="W3089" s="290">
        <v>0</v>
      </c>
      <c r="X3089" s="290">
        <v>0</v>
      </c>
      <c r="Y3089" s="290">
        <v>0</v>
      </c>
      <c r="Z3089" s="290">
        <v>0</v>
      </c>
      <c r="AA3089" s="290">
        <v>0</v>
      </c>
      <c r="AB3089" s="290">
        <v>0</v>
      </c>
      <c r="AC3089" s="290">
        <v>0</v>
      </c>
      <c r="AD3089" s="290">
        <v>0</v>
      </c>
      <c r="AE3089" s="290">
        <v>0</v>
      </c>
      <c r="AF3089" s="290">
        <v>0</v>
      </c>
      <c r="AG3089" s="290">
        <v>0</v>
      </c>
      <c r="AH3089" s="290">
        <v>0</v>
      </c>
      <c r="AI3089" s="290">
        <v>0</v>
      </c>
      <c r="AJ3089" s="290">
        <v>25000</v>
      </c>
      <c r="AK3089" s="175"/>
      <c r="AL3089" s="175">
        <v>1818944.5</v>
      </c>
      <c r="AM3089" s="175">
        <v>1913016.27</v>
      </c>
      <c r="AN3089" s="175">
        <v>94071.77</v>
      </c>
    </row>
    <row r="3090" spans="1:40" s="128" customFormat="1" ht="23.25" customHeight="1" x14ac:dyDescent="0.35">
      <c r="A3090" s="256">
        <v>2025</v>
      </c>
      <c r="B3090" s="184">
        <f t="shared" si="524"/>
        <v>470</v>
      </c>
      <c r="C3090" s="248" t="s">
        <v>934</v>
      </c>
      <c r="D3090" s="184">
        <v>32714</v>
      </c>
      <c r="E3090" s="287"/>
      <c r="F3090" s="287"/>
      <c r="G3090" s="287"/>
      <c r="H3090" s="288"/>
      <c r="I3090" s="288"/>
      <c r="J3090" s="288"/>
      <c r="K3090" s="289"/>
      <c r="L3090" s="289"/>
      <c r="M3090" s="289"/>
      <c r="N3090" s="289"/>
      <c r="O3090" s="289"/>
      <c r="P3090" s="289"/>
      <c r="Q3090" s="186">
        <f t="shared" si="530"/>
        <v>7133308.9400000004</v>
      </c>
      <c r="R3090" s="186">
        <f t="shared" si="529"/>
        <v>7007052.5800000001</v>
      </c>
      <c r="S3090" s="290">
        <v>5280258.97</v>
      </c>
      <c r="T3090" s="290">
        <v>1726793.61</v>
      </c>
      <c r="U3090" s="290">
        <v>0</v>
      </c>
      <c r="V3090" s="290">
        <v>0</v>
      </c>
      <c r="W3090" s="290">
        <v>0</v>
      </c>
      <c r="X3090" s="290">
        <v>0</v>
      </c>
      <c r="Y3090" s="290">
        <v>0</v>
      </c>
      <c r="Z3090" s="290">
        <v>0</v>
      </c>
      <c r="AA3090" s="290">
        <v>0</v>
      </c>
      <c r="AB3090" s="290">
        <v>0</v>
      </c>
      <c r="AC3090" s="290">
        <v>0</v>
      </c>
      <c r="AD3090" s="290">
        <v>0</v>
      </c>
      <c r="AE3090" s="290">
        <v>0</v>
      </c>
      <c r="AF3090" s="290">
        <v>0</v>
      </c>
      <c r="AG3090" s="290">
        <v>0</v>
      </c>
      <c r="AH3090" s="290">
        <v>0</v>
      </c>
      <c r="AI3090" s="290">
        <v>0</v>
      </c>
      <c r="AJ3090" s="290">
        <v>126256.36</v>
      </c>
      <c r="AK3090" s="175"/>
      <c r="AL3090" s="175">
        <v>29146878.870000001</v>
      </c>
      <c r="AM3090" s="175">
        <v>30175261.98</v>
      </c>
      <c r="AN3090" s="175">
        <v>1028383.11</v>
      </c>
    </row>
    <row r="3091" spans="1:40" s="128" customFormat="1" ht="23.25" customHeight="1" x14ac:dyDescent="0.35">
      <c r="A3091" s="256">
        <v>2025</v>
      </c>
      <c r="B3091" s="184">
        <f t="shared" si="524"/>
        <v>471</v>
      </c>
      <c r="C3091" s="248" t="s">
        <v>969</v>
      </c>
      <c r="D3091" s="184">
        <v>32422</v>
      </c>
      <c r="E3091" s="287"/>
      <c r="F3091" s="287"/>
      <c r="G3091" s="287"/>
      <c r="H3091" s="288"/>
      <c r="I3091" s="288"/>
      <c r="J3091" s="288"/>
      <c r="K3091" s="289"/>
      <c r="L3091" s="289"/>
      <c r="M3091" s="289"/>
      <c r="N3091" s="289"/>
      <c r="O3091" s="289"/>
      <c r="P3091" s="289"/>
      <c r="Q3091" s="186">
        <f t="shared" si="530"/>
        <v>23747582.84</v>
      </c>
      <c r="R3091" s="186">
        <f t="shared" si="529"/>
        <v>23347582.84</v>
      </c>
      <c r="S3091" s="290">
        <v>0</v>
      </c>
      <c r="T3091" s="290">
        <v>0</v>
      </c>
      <c r="U3091" s="290">
        <v>0</v>
      </c>
      <c r="V3091" s="290">
        <v>0</v>
      </c>
      <c r="W3091" s="290">
        <v>0</v>
      </c>
      <c r="X3091" s="290">
        <v>0</v>
      </c>
      <c r="Y3091" s="290">
        <v>0</v>
      </c>
      <c r="Z3091" s="290">
        <v>0</v>
      </c>
      <c r="AA3091" s="290">
        <v>23347582.84</v>
      </c>
      <c r="AB3091" s="290">
        <v>0</v>
      </c>
      <c r="AC3091" s="290">
        <v>0</v>
      </c>
      <c r="AD3091" s="290">
        <v>0</v>
      </c>
      <c r="AE3091" s="290">
        <v>0</v>
      </c>
      <c r="AF3091" s="290">
        <v>0</v>
      </c>
      <c r="AG3091" s="290">
        <v>0</v>
      </c>
      <c r="AH3091" s="290">
        <v>0</v>
      </c>
      <c r="AI3091" s="290">
        <v>0</v>
      </c>
      <c r="AJ3091" s="290">
        <v>400000</v>
      </c>
      <c r="AK3091" s="175"/>
      <c r="AL3091" s="175">
        <v>146892689.51000002</v>
      </c>
      <c r="AM3091" s="175">
        <v>152748698.71000001</v>
      </c>
      <c r="AN3091" s="175">
        <v>5856009.1999999993</v>
      </c>
    </row>
    <row r="3092" spans="1:40" s="128" customFormat="1" ht="23.25" customHeight="1" x14ac:dyDescent="0.35">
      <c r="A3092" s="256">
        <v>2025</v>
      </c>
      <c r="B3092" s="184">
        <f t="shared" si="524"/>
        <v>472</v>
      </c>
      <c r="C3092" s="248" t="s">
        <v>3377</v>
      </c>
      <c r="D3092" s="184">
        <v>36295</v>
      </c>
      <c r="E3092" s="287"/>
      <c r="F3092" s="287"/>
      <c r="G3092" s="287"/>
      <c r="H3092" s="288"/>
      <c r="I3092" s="288"/>
      <c r="J3092" s="288"/>
      <c r="K3092" s="289"/>
      <c r="L3092" s="289"/>
      <c r="M3092" s="289"/>
      <c r="N3092" s="289"/>
      <c r="O3092" s="289"/>
      <c r="P3092" s="289"/>
      <c r="Q3092" s="186">
        <f t="shared" si="530"/>
        <v>3540471.2349999999</v>
      </c>
      <c r="R3092" s="186">
        <f t="shared" si="529"/>
        <v>3488149</v>
      </c>
      <c r="S3092" s="290">
        <v>3488149</v>
      </c>
      <c r="T3092" s="290">
        <v>0</v>
      </c>
      <c r="U3092" s="290">
        <v>0</v>
      </c>
      <c r="V3092" s="290">
        <v>0</v>
      </c>
      <c r="W3092" s="290">
        <v>0</v>
      </c>
      <c r="X3092" s="290">
        <v>0</v>
      </c>
      <c r="Y3092" s="290">
        <v>0</v>
      </c>
      <c r="Z3092" s="290">
        <v>0</v>
      </c>
      <c r="AA3092" s="290">
        <v>0</v>
      </c>
      <c r="AB3092" s="290">
        <v>0</v>
      </c>
      <c r="AC3092" s="290">
        <v>0</v>
      </c>
      <c r="AD3092" s="290">
        <v>0</v>
      </c>
      <c r="AE3092" s="290">
        <v>0</v>
      </c>
      <c r="AF3092" s="290">
        <v>0</v>
      </c>
      <c r="AG3092" s="290">
        <v>0</v>
      </c>
      <c r="AH3092" s="290">
        <v>0</v>
      </c>
      <c r="AI3092" s="290">
        <v>0</v>
      </c>
      <c r="AJ3092" s="290">
        <f>S3092*0.015</f>
        <v>52322.235000000001</v>
      </c>
      <c r="AK3092" s="175"/>
      <c r="AL3092" s="175">
        <v>9276599.9400000013</v>
      </c>
      <c r="AM3092" s="175">
        <v>15288699.82</v>
      </c>
      <c r="AN3092" s="175">
        <v>6012099.8799999999</v>
      </c>
    </row>
    <row r="3093" spans="1:40" s="128" customFormat="1" ht="23.25" customHeight="1" x14ac:dyDescent="0.35">
      <c r="A3093" s="256">
        <v>2025</v>
      </c>
      <c r="B3093" s="184">
        <f t="shared" si="524"/>
        <v>473</v>
      </c>
      <c r="C3093" s="248" t="s">
        <v>971</v>
      </c>
      <c r="D3093" s="184">
        <v>32441</v>
      </c>
      <c r="E3093" s="287" t="s">
        <v>1899</v>
      </c>
      <c r="F3093" s="287">
        <v>1975</v>
      </c>
      <c r="G3093" s="287" t="s">
        <v>2131</v>
      </c>
      <c r="H3093" s="288" t="s">
        <v>2097</v>
      </c>
      <c r="I3093" s="288">
        <v>5</v>
      </c>
      <c r="J3093" s="288">
        <v>4</v>
      </c>
      <c r="K3093" s="289" t="s">
        <v>2131</v>
      </c>
      <c r="L3093" s="289">
        <v>5301.7</v>
      </c>
      <c r="M3093" s="289">
        <v>3313.1</v>
      </c>
      <c r="N3093" s="289"/>
      <c r="O3093" s="289"/>
      <c r="P3093" s="289"/>
      <c r="Q3093" s="186">
        <f t="shared" si="530"/>
        <v>4021506.38</v>
      </c>
      <c r="R3093" s="186">
        <f t="shared" si="529"/>
        <v>3962489.62</v>
      </c>
      <c r="S3093" s="290">
        <v>3962489.62</v>
      </c>
      <c r="T3093" s="290">
        <v>0</v>
      </c>
      <c r="U3093" s="290">
        <v>0</v>
      </c>
      <c r="V3093" s="290">
        <v>0</v>
      </c>
      <c r="W3093" s="290">
        <v>0</v>
      </c>
      <c r="X3093" s="290">
        <v>0</v>
      </c>
      <c r="Y3093" s="290">
        <v>0</v>
      </c>
      <c r="Z3093" s="290">
        <v>0</v>
      </c>
      <c r="AA3093" s="290">
        <v>0</v>
      </c>
      <c r="AB3093" s="290">
        <v>0</v>
      </c>
      <c r="AC3093" s="290">
        <v>0</v>
      </c>
      <c r="AD3093" s="290">
        <v>0</v>
      </c>
      <c r="AE3093" s="290">
        <v>0</v>
      </c>
      <c r="AF3093" s="290">
        <v>0</v>
      </c>
      <c r="AG3093" s="290">
        <v>0</v>
      </c>
      <c r="AH3093" s="290">
        <v>0</v>
      </c>
      <c r="AI3093" s="290">
        <v>0</v>
      </c>
      <c r="AJ3093" s="290">
        <v>59016.76</v>
      </c>
      <c r="AK3093" s="175"/>
      <c r="AL3093" s="175">
        <v>12613730.52</v>
      </c>
      <c r="AM3093" s="175">
        <v>16230886.560000001</v>
      </c>
      <c r="AN3093" s="175">
        <v>3617156.04</v>
      </c>
    </row>
    <row r="3094" spans="1:40" s="128" customFormat="1" ht="23.25" customHeight="1" x14ac:dyDescent="0.35">
      <c r="A3094" s="256">
        <v>2025</v>
      </c>
      <c r="B3094" s="184">
        <f t="shared" si="524"/>
        <v>474</v>
      </c>
      <c r="C3094" s="248" t="s">
        <v>973</v>
      </c>
      <c r="D3094" s="184">
        <v>32446</v>
      </c>
      <c r="E3094" s="287"/>
      <c r="F3094" s="287"/>
      <c r="G3094" s="287"/>
      <c r="H3094" s="288"/>
      <c r="I3094" s="288"/>
      <c r="J3094" s="288"/>
      <c r="K3094" s="289"/>
      <c r="L3094" s="289"/>
      <c r="M3094" s="289"/>
      <c r="N3094" s="289"/>
      <c r="O3094" s="289"/>
      <c r="P3094" s="289"/>
      <c r="Q3094" s="186">
        <f t="shared" si="530"/>
        <v>4021353.12</v>
      </c>
      <c r="R3094" s="186">
        <f t="shared" si="529"/>
        <v>3962489.62</v>
      </c>
      <c r="S3094" s="290">
        <v>3962489.62</v>
      </c>
      <c r="T3094" s="290">
        <v>0</v>
      </c>
      <c r="U3094" s="290">
        <v>0</v>
      </c>
      <c r="V3094" s="290">
        <v>0</v>
      </c>
      <c r="W3094" s="290">
        <v>0</v>
      </c>
      <c r="X3094" s="290">
        <v>0</v>
      </c>
      <c r="Y3094" s="290">
        <v>0</v>
      </c>
      <c r="Z3094" s="290">
        <v>0</v>
      </c>
      <c r="AA3094" s="290">
        <v>0</v>
      </c>
      <c r="AB3094" s="290">
        <v>0</v>
      </c>
      <c r="AC3094" s="290">
        <v>0</v>
      </c>
      <c r="AD3094" s="290">
        <v>0</v>
      </c>
      <c r="AE3094" s="290">
        <v>0</v>
      </c>
      <c r="AF3094" s="290">
        <v>0</v>
      </c>
      <c r="AG3094" s="290">
        <v>0</v>
      </c>
      <c r="AH3094" s="290">
        <v>0</v>
      </c>
      <c r="AI3094" s="290">
        <v>0</v>
      </c>
      <c r="AJ3094" s="290">
        <v>58863.5</v>
      </c>
      <c r="AK3094" s="175"/>
      <c r="AL3094" s="175">
        <v>13275534.140000001</v>
      </c>
      <c r="AM3094" s="175">
        <v>16271593.689999999</v>
      </c>
      <c r="AN3094" s="175">
        <v>2996059.55</v>
      </c>
    </row>
    <row r="3095" spans="1:40" s="128" customFormat="1" ht="23.25" customHeight="1" x14ac:dyDescent="0.35">
      <c r="A3095" s="256">
        <v>2025</v>
      </c>
      <c r="B3095" s="184">
        <f t="shared" si="524"/>
        <v>475</v>
      </c>
      <c r="C3095" s="248" t="s">
        <v>977</v>
      </c>
      <c r="D3095" s="184">
        <v>32384</v>
      </c>
      <c r="E3095" s="287"/>
      <c r="F3095" s="287"/>
      <c r="G3095" s="287"/>
      <c r="H3095" s="288"/>
      <c r="I3095" s="288"/>
      <c r="J3095" s="288"/>
      <c r="K3095" s="289"/>
      <c r="L3095" s="289"/>
      <c r="M3095" s="289"/>
      <c r="N3095" s="289"/>
      <c r="O3095" s="289"/>
      <c r="P3095" s="289"/>
      <c r="Q3095" s="186">
        <f t="shared" si="530"/>
        <v>7380844.4000000004</v>
      </c>
      <c r="R3095" s="186">
        <f t="shared" si="529"/>
        <v>7232335.4000000004</v>
      </c>
      <c r="S3095" s="290">
        <v>7232335.4000000004</v>
      </c>
      <c r="T3095" s="290">
        <v>0</v>
      </c>
      <c r="U3095" s="290">
        <v>0</v>
      </c>
      <c r="V3095" s="290">
        <v>0</v>
      </c>
      <c r="W3095" s="290">
        <v>0</v>
      </c>
      <c r="X3095" s="290">
        <v>0</v>
      </c>
      <c r="Y3095" s="290">
        <v>0</v>
      </c>
      <c r="Z3095" s="290">
        <v>0</v>
      </c>
      <c r="AA3095" s="290">
        <v>0</v>
      </c>
      <c r="AB3095" s="290">
        <v>0</v>
      </c>
      <c r="AC3095" s="290">
        <v>0</v>
      </c>
      <c r="AD3095" s="290">
        <v>0</v>
      </c>
      <c r="AE3095" s="290">
        <v>0</v>
      </c>
      <c r="AF3095" s="290">
        <v>0</v>
      </c>
      <c r="AG3095" s="290">
        <v>0</v>
      </c>
      <c r="AH3095" s="290">
        <v>0</v>
      </c>
      <c r="AI3095" s="290">
        <v>0</v>
      </c>
      <c r="AJ3095" s="290">
        <v>148509</v>
      </c>
      <c r="AK3095" s="175"/>
      <c r="AL3095" s="175">
        <v>18409715.98</v>
      </c>
      <c r="AM3095" s="175">
        <v>25587653.460000001</v>
      </c>
      <c r="AN3095" s="175">
        <v>7177937.4800000004</v>
      </c>
    </row>
    <row r="3096" spans="1:40" s="128" customFormat="1" ht="23.25" customHeight="1" x14ac:dyDescent="0.35">
      <c r="A3096" s="256">
        <v>2025</v>
      </c>
      <c r="B3096" s="184">
        <f t="shared" si="524"/>
        <v>476</v>
      </c>
      <c r="C3096" s="248" t="s">
        <v>979</v>
      </c>
      <c r="D3096" s="184">
        <v>32385</v>
      </c>
      <c r="E3096" s="287"/>
      <c r="F3096" s="287"/>
      <c r="G3096" s="287"/>
      <c r="H3096" s="288"/>
      <c r="I3096" s="288"/>
      <c r="J3096" s="288"/>
      <c r="K3096" s="289"/>
      <c r="L3096" s="289"/>
      <c r="M3096" s="289"/>
      <c r="N3096" s="289"/>
      <c r="O3096" s="289"/>
      <c r="P3096" s="289"/>
      <c r="Q3096" s="186">
        <f t="shared" si="530"/>
        <v>2048509</v>
      </c>
      <c r="R3096" s="186">
        <f t="shared" si="529"/>
        <v>1900000</v>
      </c>
      <c r="S3096" s="290">
        <v>1900000</v>
      </c>
      <c r="T3096" s="290">
        <v>0</v>
      </c>
      <c r="U3096" s="290">
        <v>0</v>
      </c>
      <c r="V3096" s="290">
        <v>0</v>
      </c>
      <c r="W3096" s="290">
        <v>0</v>
      </c>
      <c r="X3096" s="290">
        <v>0</v>
      </c>
      <c r="Y3096" s="290">
        <v>0</v>
      </c>
      <c r="Z3096" s="290">
        <v>0</v>
      </c>
      <c r="AA3096" s="290">
        <v>0</v>
      </c>
      <c r="AB3096" s="290">
        <v>0</v>
      </c>
      <c r="AC3096" s="290">
        <v>0</v>
      </c>
      <c r="AD3096" s="290">
        <v>0</v>
      </c>
      <c r="AE3096" s="290">
        <v>0</v>
      </c>
      <c r="AF3096" s="290">
        <v>0</v>
      </c>
      <c r="AG3096" s="290">
        <v>0</v>
      </c>
      <c r="AH3096" s="290">
        <v>0</v>
      </c>
      <c r="AI3096" s="290">
        <v>0</v>
      </c>
      <c r="AJ3096" s="290">
        <v>148509</v>
      </c>
      <c r="AK3096" s="175"/>
      <c r="AL3096" s="175">
        <v>8229683.9100000001</v>
      </c>
      <c r="AM3096" s="175">
        <v>13266618.74</v>
      </c>
      <c r="AN3096" s="175">
        <v>5036934.83</v>
      </c>
    </row>
    <row r="3097" spans="1:40" s="128" customFormat="1" ht="23.25" customHeight="1" x14ac:dyDescent="0.35">
      <c r="A3097" s="256">
        <v>2025</v>
      </c>
      <c r="B3097" s="184">
        <f t="shared" si="524"/>
        <v>477</v>
      </c>
      <c r="C3097" s="248" t="s">
        <v>980</v>
      </c>
      <c r="D3097" s="184">
        <v>32462</v>
      </c>
      <c r="E3097" s="287"/>
      <c r="F3097" s="287"/>
      <c r="G3097" s="287"/>
      <c r="H3097" s="288"/>
      <c r="I3097" s="288"/>
      <c r="J3097" s="288"/>
      <c r="K3097" s="289"/>
      <c r="L3097" s="289"/>
      <c r="M3097" s="289"/>
      <c r="N3097" s="289"/>
      <c r="O3097" s="289"/>
      <c r="P3097" s="289"/>
      <c r="Q3097" s="186">
        <f t="shared" si="530"/>
        <v>7777185</v>
      </c>
      <c r="R3097" s="186">
        <f t="shared" si="529"/>
        <v>7628676</v>
      </c>
      <c r="S3097" s="290">
        <v>7628676</v>
      </c>
      <c r="T3097" s="290">
        <v>0</v>
      </c>
      <c r="U3097" s="290">
        <v>0</v>
      </c>
      <c r="V3097" s="290">
        <v>0</v>
      </c>
      <c r="W3097" s="290">
        <v>0</v>
      </c>
      <c r="X3097" s="290">
        <v>0</v>
      </c>
      <c r="Y3097" s="290">
        <v>0</v>
      </c>
      <c r="Z3097" s="290">
        <v>0</v>
      </c>
      <c r="AA3097" s="290">
        <v>0</v>
      </c>
      <c r="AB3097" s="290">
        <v>0</v>
      </c>
      <c r="AC3097" s="290">
        <v>0</v>
      </c>
      <c r="AD3097" s="290">
        <v>0</v>
      </c>
      <c r="AE3097" s="290">
        <v>0</v>
      </c>
      <c r="AF3097" s="290">
        <v>0</v>
      </c>
      <c r="AG3097" s="290">
        <v>0</v>
      </c>
      <c r="AH3097" s="290">
        <v>0</v>
      </c>
      <c r="AI3097" s="290">
        <v>0</v>
      </c>
      <c r="AJ3097" s="290">
        <v>148509</v>
      </c>
      <c r="AK3097" s="175"/>
      <c r="AL3097" s="175">
        <v>16417056.990000002</v>
      </c>
      <c r="AM3097" s="175">
        <v>22518479.100000001</v>
      </c>
      <c r="AN3097" s="175">
        <v>6101422.1099999994</v>
      </c>
    </row>
    <row r="3098" spans="1:40" s="128" customFormat="1" ht="23.25" customHeight="1" x14ac:dyDescent="0.35">
      <c r="A3098" s="256">
        <v>2025</v>
      </c>
      <c r="B3098" s="184">
        <f t="shared" si="524"/>
        <v>478</v>
      </c>
      <c r="C3098" s="248" t="s">
        <v>981</v>
      </c>
      <c r="D3098" s="184">
        <v>32464</v>
      </c>
      <c r="E3098" s="287"/>
      <c r="F3098" s="287"/>
      <c r="G3098" s="287"/>
      <c r="H3098" s="288"/>
      <c r="I3098" s="288"/>
      <c r="J3098" s="288"/>
      <c r="K3098" s="289"/>
      <c r="L3098" s="289"/>
      <c r="M3098" s="289"/>
      <c r="N3098" s="289"/>
      <c r="O3098" s="289"/>
      <c r="P3098" s="289"/>
      <c r="Q3098" s="186">
        <f t="shared" si="530"/>
        <v>13059569.780000001</v>
      </c>
      <c r="R3098" s="186">
        <f t="shared" si="529"/>
        <v>12837014.550000001</v>
      </c>
      <c r="S3098" s="290">
        <v>3936399.55</v>
      </c>
      <c r="T3098" s="290">
        <v>0</v>
      </c>
      <c r="U3098" s="290">
        <v>0</v>
      </c>
      <c r="V3098" s="290">
        <v>0</v>
      </c>
      <c r="W3098" s="290">
        <v>0</v>
      </c>
      <c r="X3098" s="290">
        <v>0</v>
      </c>
      <c r="Y3098" s="290">
        <v>0</v>
      </c>
      <c r="Z3098" s="290">
        <v>0</v>
      </c>
      <c r="AA3098" s="290">
        <v>0</v>
      </c>
      <c r="AB3098" s="290">
        <v>0</v>
      </c>
      <c r="AC3098" s="290">
        <v>8900615</v>
      </c>
      <c r="AD3098" s="290">
        <v>0</v>
      </c>
      <c r="AE3098" s="290">
        <v>0</v>
      </c>
      <c r="AF3098" s="290">
        <v>0</v>
      </c>
      <c r="AG3098" s="290">
        <v>0</v>
      </c>
      <c r="AH3098" s="290">
        <v>0</v>
      </c>
      <c r="AI3098" s="290">
        <v>0</v>
      </c>
      <c r="AJ3098" s="290">
        <v>222555.23</v>
      </c>
      <c r="AK3098" s="175"/>
      <c r="AL3098" s="175">
        <v>16005093.010000002</v>
      </c>
      <c r="AM3098" s="175">
        <v>22506168.73</v>
      </c>
      <c r="AN3098" s="175">
        <v>6501075.7199999988</v>
      </c>
    </row>
    <row r="3099" spans="1:40" s="128" customFormat="1" ht="23.25" customHeight="1" x14ac:dyDescent="0.35">
      <c r="A3099" s="256">
        <v>2025</v>
      </c>
      <c r="B3099" s="184">
        <f t="shared" si="524"/>
        <v>479</v>
      </c>
      <c r="C3099" s="248" t="s">
        <v>982</v>
      </c>
      <c r="D3099" s="184">
        <v>32469</v>
      </c>
      <c r="E3099" s="287"/>
      <c r="F3099" s="287"/>
      <c r="G3099" s="287"/>
      <c r="H3099" s="288"/>
      <c r="I3099" s="288"/>
      <c r="J3099" s="288"/>
      <c r="K3099" s="289"/>
      <c r="L3099" s="289"/>
      <c r="M3099" s="289"/>
      <c r="N3099" s="289"/>
      <c r="O3099" s="289"/>
      <c r="P3099" s="289"/>
      <c r="Q3099" s="186">
        <f t="shared" si="530"/>
        <v>6124854.0999999996</v>
      </c>
      <c r="R3099" s="186">
        <f t="shared" si="529"/>
        <v>5979854.0999999996</v>
      </c>
      <c r="S3099" s="290">
        <v>5979854.0999999996</v>
      </c>
      <c r="T3099" s="290">
        <v>0</v>
      </c>
      <c r="U3099" s="290">
        <v>0</v>
      </c>
      <c r="V3099" s="290">
        <v>0</v>
      </c>
      <c r="W3099" s="290">
        <v>0</v>
      </c>
      <c r="X3099" s="290">
        <v>0</v>
      </c>
      <c r="Y3099" s="290">
        <v>0</v>
      </c>
      <c r="Z3099" s="290">
        <v>0</v>
      </c>
      <c r="AA3099" s="290">
        <v>0</v>
      </c>
      <c r="AB3099" s="290">
        <v>0</v>
      </c>
      <c r="AC3099" s="290">
        <v>0</v>
      </c>
      <c r="AD3099" s="290">
        <v>0</v>
      </c>
      <c r="AE3099" s="290">
        <v>0</v>
      </c>
      <c r="AF3099" s="290">
        <v>0</v>
      </c>
      <c r="AG3099" s="290">
        <v>0</v>
      </c>
      <c r="AH3099" s="290">
        <v>0</v>
      </c>
      <c r="AI3099" s="290">
        <v>0</v>
      </c>
      <c r="AJ3099" s="290">
        <v>145000</v>
      </c>
      <c r="AK3099" s="175"/>
      <c r="AL3099" s="175">
        <v>9420404.8399999999</v>
      </c>
      <c r="AM3099" s="175">
        <v>13221497.48</v>
      </c>
      <c r="AN3099" s="175">
        <v>3801092.64</v>
      </c>
    </row>
    <row r="3100" spans="1:40" s="128" customFormat="1" ht="23.25" customHeight="1" x14ac:dyDescent="0.35">
      <c r="A3100" s="256">
        <v>2025</v>
      </c>
      <c r="B3100" s="184">
        <f t="shared" si="524"/>
        <v>480</v>
      </c>
      <c r="C3100" s="248" t="s">
        <v>983</v>
      </c>
      <c r="D3100" s="184">
        <v>32389</v>
      </c>
      <c r="E3100" s="287"/>
      <c r="F3100" s="287"/>
      <c r="G3100" s="287"/>
      <c r="H3100" s="288"/>
      <c r="I3100" s="288"/>
      <c r="J3100" s="288"/>
      <c r="K3100" s="289"/>
      <c r="L3100" s="289"/>
      <c r="M3100" s="289"/>
      <c r="N3100" s="289"/>
      <c r="O3100" s="289"/>
      <c r="P3100" s="289"/>
      <c r="Q3100" s="186">
        <f t="shared" si="530"/>
        <v>8588268</v>
      </c>
      <c r="R3100" s="186">
        <f t="shared" si="529"/>
        <v>8446570</v>
      </c>
      <c r="S3100" s="290">
        <v>0</v>
      </c>
      <c r="T3100" s="290">
        <v>0</v>
      </c>
      <c r="U3100" s="290">
        <v>0</v>
      </c>
      <c r="V3100" s="290">
        <v>0</v>
      </c>
      <c r="W3100" s="290">
        <v>0</v>
      </c>
      <c r="X3100" s="290">
        <v>0</v>
      </c>
      <c r="Y3100" s="290">
        <v>0</v>
      </c>
      <c r="Z3100" s="290">
        <v>0</v>
      </c>
      <c r="AA3100" s="290">
        <v>0</v>
      </c>
      <c r="AB3100" s="290">
        <v>0</v>
      </c>
      <c r="AC3100" s="290">
        <v>8446570</v>
      </c>
      <c r="AD3100" s="290">
        <v>0</v>
      </c>
      <c r="AE3100" s="290">
        <v>0</v>
      </c>
      <c r="AF3100" s="290">
        <v>0</v>
      </c>
      <c r="AG3100" s="290">
        <v>0</v>
      </c>
      <c r="AH3100" s="290">
        <v>0</v>
      </c>
      <c r="AI3100" s="290">
        <v>0</v>
      </c>
      <c r="AJ3100" s="290">
        <v>141698</v>
      </c>
      <c r="AK3100" s="175"/>
      <c r="AL3100" s="175">
        <v>19594005.039999999</v>
      </c>
      <c r="AM3100" s="175">
        <v>27894230.609999999</v>
      </c>
      <c r="AN3100" s="175">
        <v>8300225.5700000003</v>
      </c>
    </row>
    <row r="3101" spans="1:40" s="128" customFormat="1" ht="23.25" customHeight="1" x14ac:dyDescent="0.35">
      <c r="A3101" s="256">
        <v>2025</v>
      </c>
      <c r="B3101" s="184">
        <f t="shared" si="524"/>
        <v>481</v>
      </c>
      <c r="C3101" s="248" t="s">
        <v>996</v>
      </c>
      <c r="D3101" s="184">
        <v>36522</v>
      </c>
      <c r="E3101" s="287"/>
      <c r="F3101" s="287"/>
      <c r="G3101" s="287"/>
      <c r="H3101" s="288"/>
      <c r="I3101" s="288"/>
      <c r="J3101" s="288"/>
      <c r="K3101" s="289"/>
      <c r="L3101" s="289"/>
      <c r="M3101" s="289"/>
      <c r="N3101" s="289"/>
      <c r="O3101" s="289"/>
      <c r="P3101" s="289"/>
      <c r="Q3101" s="186">
        <f t="shared" si="530"/>
        <v>6468754.8099999996</v>
      </c>
      <c r="R3101" s="186">
        <f t="shared" si="529"/>
        <v>6373157.8099999996</v>
      </c>
      <c r="S3101" s="290">
        <v>0</v>
      </c>
      <c r="T3101" s="290">
        <v>0</v>
      </c>
      <c r="U3101" s="290">
        <v>0</v>
      </c>
      <c r="V3101" s="290">
        <v>0</v>
      </c>
      <c r="W3101" s="290">
        <v>0</v>
      </c>
      <c r="X3101" s="290">
        <v>0</v>
      </c>
      <c r="Y3101" s="290">
        <v>0</v>
      </c>
      <c r="Z3101" s="290">
        <v>0</v>
      </c>
      <c r="AA3101" s="290">
        <v>6373157.8099999996</v>
      </c>
      <c r="AB3101" s="290">
        <v>0</v>
      </c>
      <c r="AC3101" s="290">
        <v>0</v>
      </c>
      <c r="AD3101" s="290">
        <v>0</v>
      </c>
      <c r="AE3101" s="290">
        <v>0</v>
      </c>
      <c r="AF3101" s="290">
        <v>0</v>
      </c>
      <c r="AG3101" s="290">
        <v>0</v>
      </c>
      <c r="AH3101" s="290">
        <v>0</v>
      </c>
      <c r="AI3101" s="290">
        <v>0</v>
      </c>
      <c r="AJ3101" s="290">
        <v>95597</v>
      </c>
      <c r="AK3101" s="175"/>
      <c r="AL3101" s="175">
        <v>12020147.199999999</v>
      </c>
      <c r="AM3101" s="175">
        <v>12121913.01</v>
      </c>
      <c r="AN3101" s="175">
        <v>101765.81000000001</v>
      </c>
    </row>
    <row r="3102" spans="1:40" s="128" customFormat="1" ht="23.25" customHeight="1" x14ac:dyDescent="0.35">
      <c r="A3102" s="256">
        <v>2025</v>
      </c>
      <c r="B3102" s="184">
        <f t="shared" si="524"/>
        <v>482</v>
      </c>
      <c r="C3102" s="248" t="s">
        <v>994</v>
      </c>
      <c r="D3102" s="184">
        <v>36512</v>
      </c>
      <c r="E3102" s="287"/>
      <c r="F3102" s="287"/>
      <c r="G3102" s="287"/>
      <c r="H3102" s="288"/>
      <c r="I3102" s="288"/>
      <c r="J3102" s="288"/>
      <c r="K3102" s="289"/>
      <c r="L3102" s="289"/>
      <c r="M3102" s="289"/>
      <c r="N3102" s="289"/>
      <c r="O3102" s="289"/>
      <c r="P3102" s="289"/>
      <c r="Q3102" s="186">
        <f t="shared" si="530"/>
        <v>9952816.4800000004</v>
      </c>
      <c r="R3102" s="186">
        <f t="shared" si="529"/>
        <v>9852816.4800000004</v>
      </c>
      <c r="S3102" s="290">
        <v>0</v>
      </c>
      <c r="T3102" s="290">
        <v>0</v>
      </c>
      <c r="U3102" s="290">
        <v>0</v>
      </c>
      <c r="V3102" s="290">
        <v>0</v>
      </c>
      <c r="W3102" s="290">
        <v>0</v>
      </c>
      <c r="X3102" s="290">
        <v>0</v>
      </c>
      <c r="Y3102" s="290">
        <v>0</v>
      </c>
      <c r="Z3102" s="290">
        <v>0</v>
      </c>
      <c r="AA3102" s="290">
        <v>0</v>
      </c>
      <c r="AB3102" s="290">
        <v>0</v>
      </c>
      <c r="AC3102" s="290">
        <v>9852816.4800000004</v>
      </c>
      <c r="AD3102" s="290">
        <v>0</v>
      </c>
      <c r="AE3102" s="290">
        <v>0</v>
      </c>
      <c r="AF3102" s="290">
        <v>0</v>
      </c>
      <c r="AG3102" s="290">
        <v>0</v>
      </c>
      <c r="AH3102" s="290">
        <v>0</v>
      </c>
      <c r="AI3102" s="290">
        <v>0</v>
      </c>
      <c r="AJ3102" s="290">
        <v>100000</v>
      </c>
      <c r="AK3102" s="175"/>
      <c r="AL3102" s="175">
        <v>22418940.09</v>
      </c>
      <c r="AM3102" s="175">
        <v>28113460.920000002</v>
      </c>
      <c r="AN3102" s="175">
        <v>5694520.830000001</v>
      </c>
    </row>
    <row r="3103" spans="1:40" s="128" customFormat="1" ht="23.25" customHeight="1" x14ac:dyDescent="0.35">
      <c r="A3103" s="256">
        <v>2025</v>
      </c>
      <c r="B3103" s="184">
        <f t="shared" si="524"/>
        <v>483</v>
      </c>
      <c r="C3103" s="248" t="s">
        <v>1002</v>
      </c>
      <c r="D3103" s="184">
        <v>36790</v>
      </c>
      <c r="E3103" s="287"/>
      <c r="F3103" s="287"/>
      <c r="G3103" s="287"/>
      <c r="H3103" s="288"/>
      <c r="I3103" s="288"/>
      <c r="J3103" s="288"/>
      <c r="K3103" s="289"/>
      <c r="L3103" s="289"/>
      <c r="M3103" s="289"/>
      <c r="N3103" s="289"/>
      <c r="O3103" s="289"/>
      <c r="P3103" s="289"/>
      <c r="Q3103" s="186">
        <f t="shared" si="530"/>
        <v>10930264.025450001</v>
      </c>
      <c r="R3103" s="186">
        <f t="shared" si="529"/>
        <v>10768733.030000001</v>
      </c>
      <c r="S3103" s="290">
        <v>4065204.12</v>
      </c>
      <c r="T3103" s="290">
        <v>1834645.12</v>
      </c>
      <c r="U3103" s="290">
        <v>0</v>
      </c>
      <c r="V3103" s="290">
        <v>0</v>
      </c>
      <c r="W3103" s="290">
        <v>475093.54</v>
      </c>
      <c r="X3103" s="290">
        <v>945856.49</v>
      </c>
      <c r="Y3103" s="290">
        <v>0</v>
      </c>
      <c r="Z3103" s="290">
        <v>0</v>
      </c>
      <c r="AA3103" s="290">
        <v>0</v>
      </c>
      <c r="AB3103" s="290">
        <v>601174.42000000004</v>
      </c>
      <c r="AC3103" s="290">
        <v>2846759.34</v>
      </c>
      <c r="AD3103" s="290">
        <v>0</v>
      </c>
      <c r="AE3103" s="290">
        <v>0</v>
      </c>
      <c r="AF3103" s="290">
        <v>0</v>
      </c>
      <c r="AG3103" s="290">
        <v>0</v>
      </c>
      <c r="AH3103" s="290">
        <v>0</v>
      </c>
      <c r="AI3103" s="290">
        <v>0</v>
      </c>
      <c r="AJ3103" s="290">
        <f>R3103*0.015</f>
        <v>161530.99545000002</v>
      </c>
      <c r="AK3103" s="175"/>
      <c r="AL3103" s="175">
        <v>20922157.82</v>
      </c>
      <c r="AM3103" s="175">
        <v>21224757.91</v>
      </c>
      <c r="AN3103" s="175">
        <v>302600.09000000003</v>
      </c>
    </row>
    <row r="3104" spans="1:40" s="128" customFormat="1" ht="23.25" customHeight="1" x14ac:dyDescent="0.35">
      <c r="A3104" s="256">
        <v>2025</v>
      </c>
      <c r="B3104" s="184">
        <f t="shared" si="524"/>
        <v>484</v>
      </c>
      <c r="C3104" s="248" t="s">
        <v>3911</v>
      </c>
      <c r="D3104" s="184">
        <v>35660</v>
      </c>
      <c r="E3104" s="287"/>
      <c r="F3104" s="287"/>
      <c r="G3104" s="287"/>
      <c r="H3104" s="288"/>
      <c r="I3104" s="288"/>
      <c r="J3104" s="288"/>
      <c r="K3104" s="289"/>
      <c r="L3104" s="289"/>
      <c r="M3104" s="289"/>
      <c r="N3104" s="289"/>
      <c r="O3104" s="289"/>
      <c r="P3104" s="289"/>
      <c r="Q3104" s="186">
        <f t="shared" si="530"/>
        <v>4365861.74</v>
      </c>
      <c r="R3104" s="186">
        <f t="shared" si="529"/>
        <v>4294649.4400000004</v>
      </c>
      <c r="S3104" s="290">
        <v>0</v>
      </c>
      <c r="T3104" s="290">
        <v>0</v>
      </c>
      <c r="U3104" s="290">
        <v>0</v>
      </c>
      <c r="V3104" s="290">
        <v>0</v>
      </c>
      <c r="W3104" s="290">
        <v>0</v>
      </c>
      <c r="X3104" s="290">
        <v>0</v>
      </c>
      <c r="Y3104" s="290">
        <v>0</v>
      </c>
      <c r="Z3104" s="290">
        <v>0</v>
      </c>
      <c r="AA3104" s="290">
        <v>4294649.4400000004</v>
      </c>
      <c r="AB3104" s="290">
        <v>0</v>
      </c>
      <c r="AC3104" s="290">
        <v>0</v>
      </c>
      <c r="AD3104" s="290">
        <v>0</v>
      </c>
      <c r="AE3104" s="290">
        <v>0</v>
      </c>
      <c r="AF3104" s="290">
        <v>0</v>
      </c>
      <c r="AG3104" s="290">
        <v>0</v>
      </c>
      <c r="AH3104" s="290">
        <v>0</v>
      </c>
      <c r="AI3104" s="290">
        <v>0</v>
      </c>
      <c r="AJ3104" s="290">
        <v>71212.3</v>
      </c>
      <c r="AK3104" s="175"/>
      <c r="AL3104" s="175">
        <v>16627121.139999999</v>
      </c>
      <c r="AM3104" s="175">
        <v>17089170.559999999</v>
      </c>
      <c r="AN3104" s="175">
        <v>462049.42</v>
      </c>
    </row>
    <row r="3105" spans="1:40" s="128" customFormat="1" ht="23.25" customHeight="1" x14ac:dyDescent="0.35">
      <c r="A3105" s="256">
        <v>2025</v>
      </c>
      <c r="B3105" s="184">
        <f t="shared" si="524"/>
        <v>485</v>
      </c>
      <c r="C3105" s="248" t="s">
        <v>1849</v>
      </c>
      <c r="D3105" s="184">
        <v>36964</v>
      </c>
      <c r="E3105" s="287"/>
      <c r="F3105" s="287"/>
      <c r="G3105" s="287"/>
      <c r="H3105" s="288"/>
      <c r="I3105" s="288"/>
      <c r="J3105" s="288"/>
      <c r="K3105" s="289"/>
      <c r="L3105" s="289"/>
      <c r="M3105" s="289"/>
      <c r="N3105" s="289"/>
      <c r="O3105" s="289"/>
      <c r="P3105" s="289"/>
      <c r="Q3105" s="186">
        <f t="shared" si="530"/>
        <v>361908</v>
      </c>
      <c r="R3105" s="186">
        <f t="shared" si="529"/>
        <v>361908</v>
      </c>
      <c r="S3105" s="290">
        <v>0</v>
      </c>
      <c r="T3105" s="290">
        <v>0</v>
      </c>
      <c r="U3105" s="290">
        <v>0</v>
      </c>
      <c r="V3105" s="290">
        <v>0</v>
      </c>
      <c r="W3105" s="290">
        <v>0</v>
      </c>
      <c r="X3105" s="290">
        <v>0</v>
      </c>
      <c r="Y3105" s="290">
        <v>0</v>
      </c>
      <c r="Z3105" s="290">
        <v>0</v>
      </c>
      <c r="AA3105" s="290">
        <v>0</v>
      </c>
      <c r="AB3105" s="290">
        <v>0</v>
      </c>
      <c r="AC3105" s="290">
        <v>0</v>
      </c>
      <c r="AD3105" s="290">
        <v>0</v>
      </c>
      <c r="AE3105" s="290">
        <v>0</v>
      </c>
      <c r="AF3105" s="290">
        <v>0</v>
      </c>
      <c r="AG3105" s="290">
        <v>0</v>
      </c>
      <c r="AH3105" s="290">
        <v>361908</v>
      </c>
      <c r="AI3105" s="290">
        <v>0</v>
      </c>
      <c r="AJ3105" s="290">
        <v>0</v>
      </c>
      <c r="AK3105" s="175"/>
      <c r="AL3105" s="175">
        <v>6345471.3599999994</v>
      </c>
      <c r="AM3105" s="175">
        <v>10140993.35</v>
      </c>
      <c r="AN3105" s="175">
        <v>3795521.9900000007</v>
      </c>
    </row>
    <row r="3106" spans="1:40" s="128" customFormat="1" ht="23.25" customHeight="1" x14ac:dyDescent="0.35">
      <c r="A3106" s="256">
        <v>2025</v>
      </c>
      <c r="B3106" s="184">
        <f t="shared" si="524"/>
        <v>486</v>
      </c>
      <c r="C3106" s="248" t="s">
        <v>3906</v>
      </c>
      <c r="D3106" s="184">
        <v>35659</v>
      </c>
      <c r="E3106" s="287"/>
      <c r="F3106" s="287"/>
      <c r="G3106" s="287"/>
      <c r="H3106" s="288"/>
      <c r="I3106" s="288"/>
      <c r="J3106" s="288"/>
      <c r="K3106" s="289"/>
      <c r="L3106" s="289"/>
      <c r="M3106" s="289"/>
      <c r="N3106" s="289"/>
      <c r="O3106" s="289"/>
      <c r="P3106" s="289"/>
      <c r="Q3106" s="186">
        <f t="shared" si="530"/>
        <v>10151495.949999999</v>
      </c>
      <c r="R3106" s="186">
        <f t="shared" si="529"/>
        <v>9972495.9499999993</v>
      </c>
      <c r="S3106" s="290">
        <v>0</v>
      </c>
      <c r="T3106" s="290">
        <v>0</v>
      </c>
      <c r="U3106" s="290">
        <v>0</v>
      </c>
      <c r="V3106" s="290">
        <v>0</v>
      </c>
      <c r="W3106" s="290">
        <v>0</v>
      </c>
      <c r="X3106" s="290">
        <v>0</v>
      </c>
      <c r="Y3106" s="290">
        <v>0</v>
      </c>
      <c r="Z3106" s="290">
        <v>0</v>
      </c>
      <c r="AA3106" s="290">
        <v>0</v>
      </c>
      <c r="AB3106" s="290">
        <v>0</v>
      </c>
      <c r="AC3106" s="290">
        <v>9972495.9499999993</v>
      </c>
      <c r="AD3106" s="290">
        <v>0</v>
      </c>
      <c r="AE3106" s="290">
        <v>0</v>
      </c>
      <c r="AF3106" s="290">
        <v>0</v>
      </c>
      <c r="AG3106" s="290">
        <v>0</v>
      </c>
      <c r="AH3106" s="290">
        <v>0</v>
      </c>
      <c r="AI3106" s="290">
        <v>0</v>
      </c>
      <c r="AJ3106" s="290">
        <v>179000</v>
      </c>
      <c r="AK3106" s="175"/>
      <c r="AL3106" s="175">
        <v>16774803.879999999</v>
      </c>
      <c r="AM3106" s="175">
        <v>17312226.149999999</v>
      </c>
      <c r="AN3106" s="175">
        <v>537422.27</v>
      </c>
    </row>
    <row r="3107" spans="1:40" s="128" customFormat="1" ht="23.25" customHeight="1" x14ac:dyDescent="0.35">
      <c r="A3107" s="256">
        <v>2025</v>
      </c>
      <c r="B3107" s="184">
        <f t="shared" si="524"/>
        <v>487</v>
      </c>
      <c r="C3107" s="248" t="s">
        <v>4348</v>
      </c>
      <c r="D3107" s="184">
        <v>35455</v>
      </c>
      <c r="E3107" s="287"/>
      <c r="F3107" s="287"/>
      <c r="G3107" s="287"/>
      <c r="H3107" s="288"/>
      <c r="I3107" s="288"/>
      <c r="J3107" s="288"/>
      <c r="K3107" s="289"/>
      <c r="L3107" s="289"/>
      <c r="M3107" s="289"/>
      <c r="N3107" s="289"/>
      <c r="O3107" s="289"/>
      <c r="P3107" s="289"/>
      <c r="Q3107" s="186">
        <f t="shared" si="530"/>
        <v>258477.6</v>
      </c>
      <c r="R3107" s="186">
        <f t="shared" si="529"/>
        <v>258477.6</v>
      </c>
      <c r="S3107" s="290">
        <v>0</v>
      </c>
      <c r="T3107" s="290">
        <v>0</v>
      </c>
      <c r="U3107" s="290">
        <v>0</v>
      </c>
      <c r="V3107" s="290">
        <v>0</v>
      </c>
      <c r="W3107" s="290">
        <v>0</v>
      </c>
      <c r="X3107" s="290">
        <v>0</v>
      </c>
      <c r="Y3107" s="290">
        <v>0</v>
      </c>
      <c r="Z3107" s="290">
        <v>0</v>
      </c>
      <c r="AA3107" s="290">
        <v>0</v>
      </c>
      <c r="AB3107" s="290">
        <v>0</v>
      </c>
      <c r="AC3107" s="290">
        <v>0</v>
      </c>
      <c r="AD3107" s="290">
        <v>0</v>
      </c>
      <c r="AE3107" s="290">
        <v>0</v>
      </c>
      <c r="AF3107" s="290">
        <v>0</v>
      </c>
      <c r="AG3107" s="290">
        <v>258477.6</v>
      </c>
      <c r="AH3107" s="290">
        <v>0</v>
      </c>
      <c r="AI3107" s="290">
        <v>0</v>
      </c>
      <c r="AJ3107" s="290">
        <v>0</v>
      </c>
      <c r="AK3107" s="175"/>
      <c r="AL3107" s="175">
        <v>16078448.929999998</v>
      </c>
      <c r="AM3107" s="175">
        <v>23037883.989999998</v>
      </c>
      <c r="AN3107" s="175">
        <v>6959435.0600000005</v>
      </c>
    </row>
    <row r="3108" spans="1:40" s="128" customFormat="1" ht="23.25" customHeight="1" x14ac:dyDescent="0.35">
      <c r="A3108" s="256">
        <v>2025</v>
      </c>
      <c r="B3108" s="184">
        <f t="shared" si="524"/>
        <v>488</v>
      </c>
      <c r="C3108" s="248" t="s">
        <v>4364</v>
      </c>
      <c r="D3108" s="184">
        <v>35252</v>
      </c>
      <c r="E3108" s="287"/>
      <c r="F3108" s="287"/>
      <c r="G3108" s="287"/>
      <c r="H3108" s="288"/>
      <c r="I3108" s="288"/>
      <c r="J3108" s="288"/>
      <c r="K3108" s="289"/>
      <c r="L3108" s="289"/>
      <c r="M3108" s="289"/>
      <c r="N3108" s="289"/>
      <c r="O3108" s="289"/>
      <c r="P3108" s="289"/>
      <c r="Q3108" s="186">
        <f t="shared" si="530"/>
        <v>389070.98</v>
      </c>
      <c r="R3108" s="186">
        <f t="shared" si="529"/>
        <v>389070.98</v>
      </c>
      <c r="S3108" s="290">
        <v>0</v>
      </c>
      <c r="T3108" s="290">
        <v>0</v>
      </c>
      <c r="U3108" s="290">
        <v>0</v>
      </c>
      <c r="V3108" s="290">
        <v>0</v>
      </c>
      <c r="W3108" s="290">
        <v>0</v>
      </c>
      <c r="X3108" s="290">
        <v>0</v>
      </c>
      <c r="Y3108" s="290">
        <v>0</v>
      </c>
      <c r="Z3108" s="290">
        <v>0</v>
      </c>
      <c r="AA3108" s="290">
        <v>0</v>
      </c>
      <c r="AB3108" s="290">
        <v>0</v>
      </c>
      <c r="AC3108" s="290">
        <v>0</v>
      </c>
      <c r="AD3108" s="290">
        <v>0</v>
      </c>
      <c r="AE3108" s="290">
        <v>0</v>
      </c>
      <c r="AF3108" s="290">
        <v>0</v>
      </c>
      <c r="AG3108" s="290">
        <v>350000</v>
      </c>
      <c r="AH3108" s="290">
        <v>39070.980000000003</v>
      </c>
      <c r="AI3108" s="290">
        <v>0</v>
      </c>
      <c r="AJ3108" s="290">
        <v>0</v>
      </c>
      <c r="AK3108" s="175"/>
      <c r="AL3108" s="175">
        <v>12846435.34</v>
      </c>
      <c r="AM3108" s="175">
        <v>12846435.34</v>
      </c>
      <c r="AN3108" s="175">
        <v>0</v>
      </c>
    </row>
    <row r="3109" spans="1:40" s="128" customFormat="1" ht="23.25" customHeight="1" x14ac:dyDescent="0.35">
      <c r="A3109" s="256">
        <v>2025</v>
      </c>
      <c r="B3109" s="184">
        <f t="shared" si="524"/>
        <v>489</v>
      </c>
      <c r="C3109" s="248" t="s">
        <v>831</v>
      </c>
      <c r="D3109" s="184">
        <v>33723</v>
      </c>
      <c r="E3109" s="287"/>
      <c r="F3109" s="287"/>
      <c r="G3109" s="287"/>
      <c r="H3109" s="288"/>
      <c r="I3109" s="288"/>
      <c r="J3109" s="288"/>
      <c r="K3109" s="289"/>
      <c r="L3109" s="289"/>
      <c r="M3109" s="289"/>
      <c r="N3109" s="289"/>
      <c r="O3109" s="289"/>
      <c r="P3109" s="289"/>
      <c r="Q3109" s="186">
        <f t="shared" si="530"/>
        <v>122911.2</v>
      </c>
      <c r="R3109" s="186">
        <f t="shared" si="529"/>
        <v>122911.2</v>
      </c>
      <c r="S3109" s="290">
        <v>0</v>
      </c>
      <c r="T3109" s="290">
        <v>0</v>
      </c>
      <c r="U3109" s="290">
        <v>0</v>
      </c>
      <c r="V3109" s="290">
        <v>0</v>
      </c>
      <c r="W3109" s="290">
        <v>0</v>
      </c>
      <c r="X3109" s="290">
        <v>0</v>
      </c>
      <c r="Y3109" s="290">
        <v>0</v>
      </c>
      <c r="Z3109" s="290">
        <v>0</v>
      </c>
      <c r="AA3109" s="290">
        <v>0</v>
      </c>
      <c r="AB3109" s="290">
        <v>0</v>
      </c>
      <c r="AC3109" s="290">
        <v>0</v>
      </c>
      <c r="AD3109" s="290">
        <v>0</v>
      </c>
      <c r="AE3109" s="290">
        <v>0</v>
      </c>
      <c r="AF3109" s="290">
        <v>0</v>
      </c>
      <c r="AG3109" s="290">
        <v>122911.2</v>
      </c>
      <c r="AH3109" s="290">
        <v>0</v>
      </c>
      <c r="AI3109" s="290">
        <v>0</v>
      </c>
      <c r="AJ3109" s="290">
        <v>0</v>
      </c>
      <c r="AK3109" s="175"/>
      <c r="AL3109" s="175">
        <v>5155976.9700000007</v>
      </c>
      <c r="AM3109" s="175">
        <v>7486198.3700000001</v>
      </c>
      <c r="AN3109" s="175">
        <v>2330221.4</v>
      </c>
    </row>
    <row r="3110" spans="1:40" s="128" customFormat="1" ht="23.25" customHeight="1" x14ac:dyDescent="0.35">
      <c r="A3110" s="256">
        <v>2025</v>
      </c>
      <c r="B3110" s="184">
        <f t="shared" si="524"/>
        <v>490</v>
      </c>
      <c r="C3110" s="248" t="s">
        <v>4318</v>
      </c>
      <c r="D3110" s="184">
        <v>37035</v>
      </c>
      <c r="E3110" s="287"/>
      <c r="F3110" s="287"/>
      <c r="G3110" s="287"/>
      <c r="H3110" s="288"/>
      <c r="I3110" s="288"/>
      <c r="J3110" s="288"/>
      <c r="K3110" s="289"/>
      <c r="L3110" s="289"/>
      <c r="M3110" s="289"/>
      <c r="N3110" s="289"/>
      <c r="O3110" s="289"/>
      <c r="P3110" s="289"/>
      <c r="Q3110" s="186">
        <f t="shared" si="530"/>
        <v>40000</v>
      </c>
      <c r="R3110" s="186">
        <f t="shared" si="529"/>
        <v>40000</v>
      </c>
      <c r="S3110" s="290">
        <v>0</v>
      </c>
      <c r="T3110" s="290">
        <v>0</v>
      </c>
      <c r="U3110" s="290">
        <v>0</v>
      </c>
      <c r="V3110" s="290">
        <v>0</v>
      </c>
      <c r="W3110" s="290">
        <v>0</v>
      </c>
      <c r="X3110" s="290">
        <v>0</v>
      </c>
      <c r="Y3110" s="290">
        <v>0</v>
      </c>
      <c r="Z3110" s="290">
        <v>0</v>
      </c>
      <c r="AA3110" s="290">
        <v>0</v>
      </c>
      <c r="AB3110" s="290">
        <v>0</v>
      </c>
      <c r="AC3110" s="290">
        <v>0</v>
      </c>
      <c r="AD3110" s="290">
        <v>0</v>
      </c>
      <c r="AE3110" s="290">
        <v>0</v>
      </c>
      <c r="AF3110" s="290">
        <v>0</v>
      </c>
      <c r="AG3110" s="290">
        <v>0</v>
      </c>
      <c r="AH3110" s="290">
        <v>40000</v>
      </c>
      <c r="AI3110" s="290">
        <v>0</v>
      </c>
      <c r="AJ3110" s="290">
        <v>0</v>
      </c>
      <c r="AK3110" s="175"/>
      <c r="AL3110" s="175">
        <v>5452888.6600000001</v>
      </c>
      <c r="AM3110" s="175">
        <v>7190948.6299999999</v>
      </c>
      <c r="AN3110" s="175">
        <v>1738059.97</v>
      </c>
    </row>
    <row r="3111" spans="1:40" s="128" customFormat="1" ht="23.25" customHeight="1" x14ac:dyDescent="0.35">
      <c r="A3111" s="256">
        <v>2025</v>
      </c>
      <c r="B3111" s="184">
        <f t="shared" si="524"/>
        <v>491</v>
      </c>
      <c r="C3111" s="248" t="s">
        <v>2330</v>
      </c>
      <c r="D3111" s="184">
        <v>35520</v>
      </c>
      <c r="E3111" s="287"/>
      <c r="F3111" s="287"/>
      <c r="G3111" s="287"/>
      <c r="H3111" s="288"/>
      <c r="I3111" s="288"/>
      <c r="J3111" s="288"/>
      <c r="K3111" s="289"/>
      <c r="L3111" s="289"/>
      <c r="M3111" s="289"/>
      <c r="N3111" s="289"/>
      <c r="O3111" s="289"/>
      <c r="P3111" s="289"/>
      <c r="Q3111" s="186">
        <f t="shared" si="530"/>
        <v>1673133.32</v>
      </c>
      <c r="R3111" s="186">
        <f t="shared" si="529"/>
        <v>1650633.32</v>
      </c>
      <c r="S3111" s="290">
        <v>0</v>
      </c>
      <c r="T3111" s="290">
        <v>0</v>
      </c>
      <c r="U3111" s="290">
        <v>0</v>
      </c>
      <c r="V3111" s="290">
        <v>0</v>
      </c>
      <c r="W3111" s="290">
        <v>0</v>
      </c>
      <c r="X3111" s="290">
        <v>0</v>
      </c>
      <c r="Y3111" s="290">
        <v>0</v>
      </c>
      <c r="Z3111" s="290">
        <v>0</v>
      </c>
      <c r="AA3111" s="290">
        <v>1650633.32</v>
      </c>
      <c r="AB3111" s="290">
        <v>0</v>
      </c>
      <c r="AC3111" s="290">
        <v>0</v>
      </c>
      <c r="AD3111" s="290">
        <v>0</v>
      </c>
      <c r="AE3111" s="290">
        <v>0</v>
      </c>
      <c r="AF3111" s="290">
        <v>0</v>
      </c>
      <c r="AG3111" s="290">
        <v>0</v>
      </c>
      <c r="AH3111" s="290">
        <v>0</v>
      </c>
      <c r="AI3111" s="290">
        <v>0</v>
      </c>
      <c r="AJ3111" s="290">
        <v>22500</v>
      </c>
      <c r="AK3111" s="175"/>
      <c r="AL3111" s="175">
        <v>2186480.9099999997</v>
      </c>
      <c r="AM3111" s="175">
        <v>2201955.15</v>
      </c>
      <c r="AN3111" s="175">
        <v>15474.24</v>
      </c>
    </row>
    <row r="3112" spans="1:40" s="128" customFormat="1" ht="23.25" customHeight="1" x14ac:dyDescent="0.35">
      <c r="A3112" s="256">
        <v>2025</v>
      </c>
      <c r="B3112" s="184">
        <f t="shared" si="524"/>
        <v>492</v>
      </c>
      <c r="C3112" s="248" t="s">
        <v>4373</v>
      </c>
      <c r="D3112" s="184">
        <v>34875</v>
      </c>
      <c r="E3112" s="287"/>
      <c r="F3112" s="287"/>
      <c r="G3112" s="287"/>
      <c r="H3112" s="288"/>
      <c r="I3112" s="288"/>
      <c r="J3112" s="288"/>
      <c r="K3112" s="289"/>
      <c r="L3112" s="289"/>
      <c r="M3112" s="289"/>
      <c r="N3112" s="289"/>
      <c r="O3112" s="289"/>
      <c r="P3112" s="289"/>
      <c r="Q3112" s="186">
        <f t="shared" si="530"/>
        <v>2209720.9699999997</v>
      </c>
      <c r="R3112" s="186">
        <f t="shared" si="529"/>
        <v>2187220.9699999997</v>
      </c>
      <c r="S3112" s="290">
        <v>534536.63</v>
      </c>
      <c r="T3112" s="290">
        <v>0</v>
      </c>
      <c r="U3112" s="290">
        <v>0</v>
      </c>
      <c r="V3112" s="290">
        <v>0</v>
      </c>
      <c r="W3112" s="290">
        <v>0</v>
      </c>
      <c r="X3112" s="290">
        <v>0</v>
      </c>
      <c r="Y3112" s="290">
        <v>0</v>
      </c>
      <c r="Z3112" s="290">
        <v>0</v>
      </c>
      <c r="AA3112" s="290">
        <v>811253</v>
      </c>
      <c r="AB3112" s="290">
        <v>0</v>
      </c>
      <c r="AC3112" s="290">
        <v>841431.34</v>
      </c>
      <c r="AD3112" s="290">
        <v>0</v>
      </c>
      <c r="AE3112" s="290">
        <v>0</v>
      </c>
      <c r="AF3112" s="290">
        <v>0</v>
      </c>
      <c r="AG3112" s="290">
        <v>0</v>
      </c>
      <c r="AH3112" s="290">
        <v>0</v>
      </c>
      <c r="AI3112" s="290">
        <v>0</v>
      </c>
      <c r="AJ3112" s="290">
        <v>22500</v>
      </c>
      <c r="AK3112" s="175"/>
      <c r="AL3112" s="175">
        <v>2015246.9500000002</v>
      </c>
      <c r="AM3112" s="175">
        <v>2067961.09</v>
      </c>
      <c r="AN3112" s="175">
        <v>52714.14</v>
      </c>
    </row>
    <row r="3113" spans="1:40" s="128" customFormat="1" ht="23.25" customHeight="1" x14ac:dyDescent="0.35">
      <c r="A3113" s="256">
        <v>2025</v>
      </c>
      <c r="B3113" s="184">
        <f t="shared" si="524"/>
        <v>493</v>
      </c>
      <c r="C3113" s="248" t="s">
        <v>2198</v>
      </c>
      <c r="D3113" s="184">
        <v>33724</v>
      </c>
      <c r="E3113" s="287"/>
      <c r="F3113" s="287"/>
      <c r="G3113" s="287"/>
      <c r="H3113" s="288"/>
      <c r="I3113" s="288"/>
      <c r="J3113" s="288"/>
      <c r="K3113" s="289"/>
      <c r="L3113" s="289"/>
      <c r="M3113" s="289"/>
      <c r="N3113" s="289"/>
      <c r="O3113" s="289"/>
      <c r="P3113" s="289"/>
      <c r="Q3113" s="186">
        <f t="shared" si="530"/>
        <v>837951.1</v>
      </c>
      <c r="R3113" s="186">
        <f t="shared" si="529"/>
        <v>825807.1</v>
      </c>
      <c r="S3113" s="290">
        <v>0</v>
      </c>
      <c r="T3113" s="290">
        <v>0</v>
      </c>
      <c r="U3113" s="290">
        <v>0</v>
      </c>
      <c r="V3113" s="290">
        <v>0</v>
      </c>
      <c r="W3113" s="290">
        <v>0</v>
      </c>
      <c r="X3113" s="290">
        <v>0</v>
      </c>
      <c r="Y3113" s="290">
        <v>0</v>
      </c>
      <c r="Z3113" s="290">
        <v>0</v>
      </c>
      <c r="AA3113" s="290">
        <v>0</v>
      </c>
      <c r="AB3113" s="290">
        <v>825807.1</v>
      </c>
      <c r="AC3113" s="290">
        <v>0</v>
      </c>
      <c r="AD3113" s="290">
        <v>0</v>
      </c>
      <c r="AE3113" s="290">
        <v>0</v>
      </c>
      <c r="AF3113" s="290">
        <v>0</v>
      </c>
      <c r="AG3113" s="290">
        <v>0</v>
      </c>
      <c r="AH3113" s="290">
        <v>0</v>
      </c>
      <c r="AI3113" s="290">
        <v>0</v>
      </c>
      <c r="AJ3113" s="290">
        <v>12144</v>
      </c>
      <c r="AK3113" s="175"/>
      <c r="AL3113" s="175">
        <v>10096754.800000001</v>
      </c>
      <c r="AM3113" s="175">
        <v>19573289.68</v>
      </c>
      <c r="AN3113" s="175">
        <v>9476534.879999999</v>
      </c>
    </row>
    <row r="3114" spans="1:40" s="128" customFormat="1" ht="23.25" customHeight="1" x14ac:dyDescent="0.35">
      <c r="A3114" s="256">
        <v>2025</v>
      </c>
      <c r="B3114" s="184">
        <f t="shared" si="524"/>
        <v>494</v>
      </c>
      <c r="C3114" s="248" t="s">
        <v>930</v>
      </c>
      <c r="D3114" s="184">
        <v>32674</v>
      </c>
      <c r="E3114" s="287"/>
      <c r="F3114" s="287"/>
      <c r="G3114" s="287"/>
      <c r="H3114" s="288"/>
      <c r="I3114" s="288"/>
      <c r="J3114" s="288"/>
      <c r="K3114" s="289"/>
      <c r="L3114" s="289"/>
      <c r="M3114" s="289"/>
      <c r="N3114" s="289"/>
      <c r="O3114" s="289"/>
      <c r="P3114" s="289"/>
      <c r="Q3114" s="186">
        <f t="shared" si="530"/>
        <v>12163675.879999999</v>
      </c>
      <c r="R3114" s="186">
        <f t="shared" si="529"/>
        <v>11944862.609999999</v>
      </c>
      <c r="S3114" s="290">
        <v>11654991.869999999</v>
      </c>
      <c r="T3114" s="290">
        <v>0</v>
      </c>
      <c r="U3114" s="290">
        <v>0</v>
      </c>
      <c r="V3114" s="290">
        <v>0</v>
      </c>
      <c r="W3114" s="290">
        <v>0</v>
      </c>
      <c r="X3114" s="290">
        <v>0</v>
      </c>
      <c r="Y3114" s="290">
        <v>0</v>
      </c>
      <c r="Z3114" s="290">
        <v>0</v>
      </c>
      <c r="AA3114" s="290">
        <v>0</v>
      </c>
      <c r="AB3114" s="290">
        <v>0</v>
      </c>
      <c r="AC3114" s="290">
        <v>0</v>
      </c>
      <c r="AD3114" s="290">
        <v>0</v>
      </c>
      <c r="AE3114" s="290">
        <v>0</v>
      </c>
      <c r="AF3114" s="290">
        <v>0</v>
      </c>
      <c r="AG3114" s="290">
        <v>289870.74</v>
      </c>
      <c r="AH3114" s="290">
        <v>0</v>
      </c>
      <c r="AI3114" s="290">
        <v>0</v>
      </c>
      <c r="AJ3114" s="290">
        <v>218813.27</v>
      </c>
      <c r="AK3114" s="175"/>
      <c r="AL3114" s="175">
        <v>73849246.099999994</v>
      </c>
      <c r="AM3114" s="175">
        <v>74299310.069999993</v>
      </c>
      <c r="AN3114" s="175">
        <v>450063.97</v>
      </c>
    </row>
    <row r="3115" spans="1:40" s="128" customFormat="1" ht="23.25" customHeight="1" x14ac:dyDescent="0.35">
      <c r="A3115" s="256">
        <v>2025</v>
      </c>
      <c r="B3115" s="184">
        <f>B3114+1</f>
        <v>495</v>
      </c>
      <c r="C3115" s="248" t="s">
        <v>4403</v>
      </c>
      <c r="D3115" s="184">
        <v>33802</v>
      </c>
      <c r="E3115" s="287"/>
      <c r="F3115" s="287"/>
      <c r="G3115" s="287"/>
      <c r="H3115" s="288"/>
      <c r="I3115" s="288"/>
      <c r="J3115" s="288"/>
      <c r="K3115" s="289"/>
      <c r="L3115" s="289"/>
      <c r="M3115" s="289"/>
      <c r="N3115" s="289"/>
      <c r="O3115" s="289"/>
      <c r="P3115" s="289"/>
      <c r="Q3115" s="186">
        <f t="shared" ref="Q3115:Q3132" si="531">SUM(S3115:AJ3115)</f>
        <v>8066282.7599999998</v>
      </c>
      <c r="R3115" s="186">
        <f t="shared" ref="R3115:R3133" si="532">SUM(S3115:AI3115)</f>
        <v>7949380.7599999998</v>
      </c>
      <c r="S3115" s="290">
        <v>0</v>
      </c>
      <c r="T3115" s="290">
        <v>0</v>
      </c>
      <c r="U3115" s="290">
        <v>0</v>
      </c>
      <c r="V3115" s="290">
        <v>0</v>
      </c>
      <c r="W3115" s="290">
        <v>0</v>
      </c>
      <c r="X3115" s="290">
        <v>0</v>
      </c>
      <c r="Y3115" s="290">
        <v>0</v>
      </c>
      <c r="Z3115" s="290">
        <v>0</v>
      </c>
      <c r="AA3115" s="290">
        <v>0</v>
      </c>
      <c r="AB3115" s="290">
        <v>0</v>
      </c>
      <c r="AC3115" s="290">
        <v>7949380.7599999998</v>
      </c>
      <c r="AD3115" s="290">
        <v>0</v>
      </c>
      <c r="AE3115" s="290">
        <v>0</v>
      </c>
      <c r="AF3115" s="290">
        <v>0</v>
      </c>
      <c r="AG3115" s="290">
        <v>0</v>
      </c>
      <c r="AH3115" s="290">
        <v>0</v>
      </c>
      <c r="AI3115" s="290">
        <v>0</v>
      </c>
      <c r="AJ3115" s="290">
        <v>116902</v>
      </c>
      <c r="AK3115" s="175"/>
      <c r="AL3115" s="175">
        <v>16598246.939999998</v>
      </c>
      <c r="AM3115" s="175">
        <v>30602429.079999998</v>
      </c>
      <c r="AN3115" s="175">
        <v>14004182.140000001</v>
      </c>
    </row>
    <row r="3116" spans="1:40" s="128" customFormat="1" ht="23.25" customHeight="1" x14ac:dyDescent="0.35">
      <c r="A3116" s="256">
        <v>2025</v>
      </c>
      <c r="B3116" s="184">
        <f t="shared" si="524"/>
        <v>496</v>
      </c>
      <c r="C3116" s="248" t="s">
        <v>4498</v>
      </c>
      <c r="D3116" s="184">
        <v>35631</v>
      </c>
      <c r="E3116" s="287"/>
      <c r="F3116" s="287"/>
      <c r="G3116" s="287"/>
      <c r="H3116" s="288"/>
      <c r="I3116" s="288"/>
      <c r="J3116" s="288"/>
      <c r="K3116" s="289"/>
      <c r="L3116" s="289"/>
      <c r="M3116" s="289"/>
      <c r="N3116" s="289"/>
      <c r="O3116" s="289"/>
      <c r="P3116" s="289"/>
      <c r="Q3116" s="186">
        <f t="shared" si="531"/>
        <v>3348861</v>
      </c>
      <c r="R3116" s="186">
        <f t="shared" si="532"/>
        <v>3308479</v>
      </c>
      <c r="S3116" s="290">
        <v>1524132</v>
      </c>
      <c r="T3116" s="290">
        <v>0</v>
      </c>
      <c r="U3116" s="290">
        <v>0</v>
      </c>
      <c r="V3116" s="290">
        <v>0</v>
      </c>
      <c r="W3116" s="290">
        <v>0</v>
      </c>
      <c r="X3116" s="290">
        <v>558820</v>
      </c>
      <c r="Y3116" s="290">
        <v>0</v>
      </c>
      <c r="Z3116" s="290">
        <v>0</v>
      </c>
      <c r="AA3116" s="290">
        <v>0</v>
      </c>
      <c r="AB3116" s="290">
        <v>1225527</v>
      </c>
      <c r="AC3116" s="290">
        <v>0</v>
      </c>
      <c r="AD3116" s="290">
        <v>0</v>
      </c>
      <c r="AE3116" s="290">
        <v>0</v>
      </c>
      <c r="AF3116" s="290">
        <v>0</v>
      </c>
      <c r="AG3116" s="290">
        <v>0</v>
      </c>
      <c r="AH3116" s="290">
        <v>0</v>
      </c>
      <c r="AI3116" s="290">
        <v>0</v>
      </c>
      <c r="AJ3116" s="290">
        <v>40382</v>
      </c>
      <c r="AK3116" s="175"/>
      <c r="AL3116" s="175">
        <v>11104942.4</v>
      </c>
      <c r="AM3116" s="175">
        <v>11217527.050000001</v>
      </c>
      <c r="AN3116" s="175">
        <v>112584.65</v>
      </c>
    </row>
    <row r="3117" spans="1:40" s="128" customFormat="1" ht="23.25" customHeight="1" x14ac:dyDescent="0.35">
      <c r="A3117" s="256">
        <v>2025</v>
      </c>
      <c r="B3117" s="184">
        <f t="shared" si="524"/>
        <v>497</v>
      </c>
      <c r="C3117" s="248" t="s">
        <v>4414</v>
      </c>
      <c r="D3117" s="184">
        <v>33127</v>
      </c>
      <c r="E3117" s="287"/>
      <c r="F3117" s="287"/>
      <c r="G3117" s="287"/>
      <c r="H3117" s="288"/>
      <c r="I3117" s="288"/>
      <c r="J3117" s="288"/>
      <c r="K3117" s="289"/>
      <c r="L3117" s="289"/>
      <c r="M3117" s="289"/>
      <c r="N3117" s="289"/>
      <c r="O3117" s="289"/>
      <c r="P3117" s="289"/>
      <c r="Q3117" s="186">
        <f t="shared" si="531"/>
        <v>1232780.0900000001</v>
      </c>
      <c r="R3117" s="186">
        <f t="shared" si="532"/>
        <v>1202712.28</v>
      </c>
      <c r="S3117" s="290">
        <v>0</v>
      </c>
      <c r="T3117" s="290">
        <v>669285.77</v>
      </c>
      <c r="U3117" s="290">
        <v>0</v>
      </c>
      <c r="V3117" s="290">
        <v>145358.85999999999</v>
      </c>
      <c r="W3117" s="290">
        <v>191735.05</v>
      </c>
      <c r="X3117" s="290">
        <v>196332.6</v>
      </c>
      <c r="Y3117" s="290">
        <v>0</v>
      </c>
      <c r="Z3117" s="290">
        <v>0</v>
      </c>
      <c r="AA3117" s="290">
        <v>0</v>
      </c>
      <c r="AB3117" s="290">
        <v>0</v>
      </c>
      <c r="AC3117" s="290">
        <v>0</v>
      </c>
      <c r="AD3117" s="290">
        <v>0</v>
      </c>
      <c r="AE3117" s="290">
        <v>0</v>
      </c>
      <c r="AF3117" s="290">
        <v>0</v>
      </c>
      <c r="AG3117" s="290">
        <v>0</v>
      </c>
      <c r="AH3117" s="290">
        <v>0</v>
      </c>
      <c r="AI3117" s="290">
        <v>0</v>
      </c>
      <c r="AJ3117" s="290">
        <v>30067.81</v>
      </c>
      <c r="AK3117" s="175"/>
      <c r="AL3117" s="175">
        <v>6418954.79</v>
      </c>
      <c r="AM3117" s="175">
        <v>8378695.29</v>
      </c>
      <c r="AN3117" s="175">
        <v>1959740.5</v>
      </c>
    </row>
    <row r="3118" spans="1:40" s="128" customFormat="1" ht="23.25" customHeight="1" x14ac:dyDescent="0.35">
      <c r="A3118" s="256">
        <v>2025</v>
      </c>
      <c r="B3118" s="184">
        <f t="shared" si="524"/>
        <v>498</v>
      </c>
      <c r="C3118" s="248" t="s">
        <v>4338</v>
      </c>
      <c r="D3118" s="184">
        <v>36299</v>
      </c>
      <c r="E3118" s="287"/>
      <c r="F3118" s="287"/>
      <c r="G3118" s="287"/>
      <c r="H3118" s="288"/>
      <c r="I3118" s="288"/>
      <c r="J3118" s="288"/>
      <c r="K3118" s="289"/>
      <c r="L3118" s="289"/>
      <c r="M3118" s="289"/>
      <c r="N3118" s="289"/>
      <c r="O3118" s="289"/>
      <c r="P3118" s="289"/>
      <c r="Q3118" s="186">
        <f t="shared" si="531"/>
        <v>50488.800000000003</v>
      </c>
      <c r="R3118" s="186">
        <f t="shared" si="532"/>
        <v>50488.800000000003</v>
      </c>
      <c r="S3118" s="290">
        <v>0</v>
      </c>
      <c r="T3118" s="290">
        <v>0</v>
      </c>
      <c r="U3118" s="290">
        <v>0</v>
      </c>
      <c r="V3118" s="290">
        <v>0</v>
      </c>
      <c r="W3118" s="290">
        <v>0</v>
      </c>
      <c r="X3118" s="290">
        <v>0</v>
      </c>
      <c r="Y3118" s="290">
        <v>0</v>
      </c>
      <c r="Z3118" s="290">
        <v>0</v>
      </c>
      <c r="AA3118" s="290">
        <v>0</v>
      </c>
      <c r="AB3118" s="290">
        <v>0</v>
      </c>
      <c r="AC3118" s="290">
        <v>0</v>
      </c>
      <c r="AD3118" s="290">
        <v>0</v>
      </c>
      <c r="AE3118" s="290">
        <v>0</v>
      </c>
      <c r="AF3118" s="290">
        <v>0</v>
      </c>
      <c r="AG3118" s="290">
        <v>50488.800000000003</v>
      </c>
      <c r="AH3118" s="290">
        <v>0</v>
      </c>
      <c r="AI3118" s="290">
        <v>0</v>
      </c>
      <c r="AJ3118" s="290">
        <v>0</v>
      </c>
      <c r="AK3118" s="175"/>
      <c r="AL3118" s="175">
        <v>6062295.1899999995</v>
      </c>
      <c r="AM3118" s="175">
        <v>9309605.3599999994</v>
      </c>
      <c r="AN3118" s="175">
        <v>3247310.17</v>
      </c>
    </row>
    <row r="3119" spans="1:40" s="128" customFormat="1" ht="23.25" customHeight="1" x14ac:dyDescent="0.35">
      <c r="A3119" s="256">
        <v>2025</v>
      </c>
      <c r="B3119" s="184">
        <f t="shared" si="524"/>
        <v>499</v>
      </c>
      <c r="C3119" s="248" t="s">
        <v>4415</v>
      </c>
      <c r="D3119" s="184">
        <v>33115</v>
      </c>
      <c r="E3119" s="287"/>
      <c r="F3119" s="287"/>
      <c r="G3119" s="287"/>
      <c r="H3119" s="288"/>
      <c r="I3119" s="288"/>
      <c r="J3119" s="288"/>
      <c r="K3119" s="289"/>
      <c r="L3119" s="289"/>
      <c r="M3119" s="289"/>
      <c r="N3119" s="289"/>
      <c r="O3119" s="289"/>
      <c r="P3119" s="289"/>
      <c r="Q3119" s="186">
        <f t="shared" si="531"/>
        <v>2443907.5499999998</v>
      </c>
      <c r="R3119" s="186">
        <f t="shared" si="532"/>
        <v>2407704</v>
      </c>
      <c r="S3119" s="290">
        <v>0</v>
      </c>
      <c r="T3119" s="290">
        <v>0</v>
      </c>
      <c r="U3119" s="290">
        <v>0</v>
      </c>
      <c r="V3119" s="290">
        <v>0</v>
      </c>
      <c r="W3119" s="290">
        <v>0</v>
      </c>
      <c r="X3119" s="290">
        <v>0</v>
      </c>
      <c r="Y3119" s="290">
        <v>0</v>
      </c>
      <c r="Z3119" s="290">
        <v>0</v>
      </c>
      <c r="AA3119" s="290">
        <v>0</v>
      </c>
      <c r="AB3119" s="290">
        <v>0</v>
      </c>
      <c r="AC3119" s="290">
        <f>2101704+306000</f>
        <v>2407704</v>
      </c>
      <c r="AD3119" s="290">
        <v>0</v>
      </c>
      <c r="AE3119" s="290">
        <v>0</v>
      </c>
      <c r="AF3119" s="290">
        <v>0</v>
      </c>
      <c r="AG3119" s="290">
        <v>0</v>
      </c>
      <c r="AH3119" s="290">
        <v>0</v>
      </c>
      <c r="AI3119" s="290">
        <v>0</v>
      </c>
      <c r="AJ3119" s="290">
        <v>36203.550000000003</v>
      </c>
      <c r="AK3119" s="175"/>
      <c r="AL3119" s="175">
        <v>5419450.7700000005</v>
      </c>
      <c r="AM3119" s="175">
        <v>5722795.8300000001</v>
      </c>
      <c r="AN3119" s="175">
        <v>303345.05999999994</v>
      </c>
    </row>
    <row r="3120" spans="1:40" s="128" customFormat="1" ht="23.25" customHeight="1" x14ac:dyDescent="0.35">
      <c r="A3120" s="256">
        <v>2025</v>
      </c>
      <c r="B3120" s="184">
        <f t="shared" si="524"/>
        <v>500</v>
      </c>
      <c r="C3120" s="248" t="s">
        <v>4404</v>
      </c>
      <c r="D3120" s="184">
        <v>33738</v>
      </c>
      <c r="E3120" s="287"/>
      <c r="F3120" s="287"/>
      <c r="G3120" s="287"/>
      <c r="H3120" s="288"/>
      <c r="I3120" s="288"/>
      <c r="J3120" s="288"/>
      <c r="K3120" s="289"/>
      <c r="L3120" s="289"/>
      <c r="M3120" s="289"/>
      <c r="N3120" s="289"/>
      <c r="O3120" s="289"/>
      <c r="P3120" s="289"/>
      <c r="Q3120" s="186">
        <f t="shared" si="531"/>
        <v>59373.120000000003</v>
      </c>
      <c r="R3120" s="186">
        <f t="shared" si="532"/>
        <v>59373.120000000003</v>
      </c>
      <c r="S3120" s="290">
        <v>0</v>
      </c>
      <c r="T3120" s="290">
        <v>0</v>
      </c>
      <c r="U3120" s="290">
        <v>0</v>
      </c>
      <c r="V3120" s="290">
        <v>0</v>
      </c>
      <c r="W3120" s="290">
        <v>0</v>
      </c>
      <c r="X3120" s="290">
        <v>0</v>
      </c>
      <c r="Y3120" s="290">
        <v>0</v>
      </c>
      <c r="Z3120" s="290">
        <v>0</v>
      </c>
      <c r="AA3120" s="290">
        <v>0</v>
      </c>
      <c r="AB3120" s="290">
        <v>0</v>
      </c>
      <c r="AC3120" s="290">
        <v>0</v>
      </c>
      <c r="AD3120" s="290">
        <v>0</v>
      </c>
      <c r="AE3120" s="290">
        <v>0</v>
      </c>
      <c r="AF3120" s="290">
        <v>0</v>
      </c>
      <c r="AG3120" s="290">
        <v>0</v>
      </c>
      <c r="AH3120" s="290">
        <v>59373.120000000003</v>
      </c>
      <c r="AI3120" s="290">
        <v>0</v>
      </c>
      <c r="AJ3120" s="290">
        <v>0</v>
      </c>
      <c r="AK3120" s="175"/>
      <c r="AL3120" s="175">
        <v>4181117.3400000003</v>
      </c>
      <c r="AM3120" s="175">
        <v>4354159.4800000004</v>
      </c>
      <c r="AN3120" s="175">
        <v>173042.13999999998</v>
      </c>
    </row>
    <row r="3121" spans="1:40" s="128" customFormat="1" ht="23.25" customHeight="1" x14ac:dyDescent="0.35">
      <c r="A3121" s="256">
        <v>2025</v>
      </c>
      <c r="B3121" s="184">
        <f t="shared" si="524"/>
        <v>501</v>
      </c>
      <c r="C3121" s="248" t="s">
        <v>1003</v>
      </c>
      <c r="D3121" s="184">
        <v>36791</v>
      </c>
      <c r="E3121" s="287"/>
      <c r="F3121" s="287"/>
      <c r="G3121" s="287"/>
      <c r="H3121" s="288"/>
      <c r="I3121" s="288"/>
      <c r="J3121" s="288"/>
      <c r="K3121" s="289"/>
      <c r="L3121" s="289"/>
      <c r="M3121" s="289"/>
      <c r="N3121" s="289"/>
      <c r="O3121" s="289"/>
      <c r="P3121" s="289"/>
      <c r="Q3121" s="186">
        <f t="shared" si="531"/>
        <v>1277900</v>
      </c>
      <c r="R3121" s="186">
        <f t="shared" si="532"/>
        <v>1259000</v>
      </c>
      <c r="S3121" s="290">
        <v>0</v>
      </c>
      <c r="T3121" s="290">
        <v>0</v>
      </c>
      <c r="U3121" s="290">
        <v>0</v>
      </c>
      <c r="V3121" s="290">
        <v>0</v>
      </c>
      <c r="W3121" s="290">
        <v>0</v>
      </c>
      <c r="X3121" s="290">
        <v>0</v>
      </c>
      <c r="Y3121" s="290">
        <v>0</v>
      </c>
      <c r="Z3121" s="290">
        <v>0</v>
      </c>
      <c r="AA3121" s="290">
        <v>1259000</v>
      </c>
      <c r="AB3121" s="290">
        <v>0</v>
      </c>
      <c r="AC3121" s="290">
        <v>0</v>
      </c>
      <c r="AD3121" s="290">
        <v>0</v>
      </c>
      <c r="AE3121" s="290">
        <v>0</v>
      </c>
      <c r="AF3121" s="290">
        <v>0</v>
      </c>
      <c r="AG3121" s="290">
        <v>0</v>
      </c>
      <c r="AH3121" s="290">
        <v>0</v>
      </c>
      <c r="AI3121" s="290">
        <v>0</v>
      </c>
      <c r="AJ3121" s="290">
        <v>18900</v>
      </c>
      <c r="AK3121" s="175"/>
      <c r="AL3121" s="175">
        <v>2471692.9700000002</v>
      </c>
      <c r="AM3121" s="175">
        <v>2492456.79</v>
      </c>
      <c r="AN3121" s="175">
        <v>20763.82</v>
      </c>
    </row>
    <row r="3122" spans="1:40" s="128" customFormat="1" ht="23.25" customHeight="1" x14ac:dyDescent="0.35">
      <c r="A3122" s="256">
        <v>2025</v>
      </c>
      <c r="B3122" s="184">
        <f t="shared" si="524"/>
        <v>502</v>
      </c>
      <c r="C3122" s="248" t="s">
        <v>938</v>
      </c>
      <c r="D3122" s="184">
        <v>36177</v>
      </c>
      <c r="E3122" s="287"/>
      <c r="F3122" s="287"/>
      <c r="G3122" s="287"/>
      <c r="H3122" s="288"/>
      <c r="I3122" s="288"/>
      <c r="J3122" s="288"/>
      <c r="K3122" s="289"/>
      <c r="L3122" s="289"/>
      <c r="M3122" s="289"/>
      <c r="N3122" s="289"/>
      <c r="O3122" s="289"/>
      <c r="P3122" s="289"/>
      <c r="Q3122" s="186">
        <f t="shared" si="531"/>
        <v>518900</v>
      </c>
      <c r="R3122" s="186">
        <f t="shared" si="532"/>
        <v>500000</v>
      </c>
      <c r="S3122" s="290">
        <v>0</v>
      </c>
      <c r="T3122" s="290">
        <v>0</v>
      </c>
      <c r="U3122" s="290">
        <v>0</v>
      </c>
      <c r="V3122" s="290">
        <v>250000</v>
      </c>
      <c r="W3122" s="290">
        <v>250000</v>
      </c>
      <c r="X3122" s="290">
        <v>0</v>
      </c>
      <c r="Y3122" s="290">
        <v>0</v>
      </c>
      <c r="Z3122" s="290">
        <v>0</v>
      </c>
      <c r="AA3122" s="290">
        <v>0</v>
      </c>
      <c r="AB3122" s="290">
        <v>0</v>
      </c>
      <c r="AC3122" s="290">
        <v>0</v>
      </c>
      <c r="AD3122" s="290">
        <v>0</v>
      </c>
      <c r="AE3122" s="290">
        <v>0</v>
      </c>
      <c r="AF3122" s="290">
        <v>0</v>
      </c>
      <c r="AG3122" s="290">
        <v>0</v>
      </c>
      <c r="AH3122" s="290">
        <v>0</v>
      </c>
      <c r="AI3122" s="290">
        <v>0</v>
      </c>
      <c r="AJ3122" s="290">
        <v>18900</v>
      </c>
      <c r="AK3122" s="175"/>
      <c r="AL3122" s="175">
        <v>3143997.0300000003</v>
      </c>
      <c r="AM3122" s="175">
        <v>4142059.18</v>
      </c>
      <c r="AN3122" s="175">
        <v>998062.15</v>
      </c>
    </row>
    <row r="3123" spans="1:40" s="128" customFormat="1" ht="23.25" customHeight="1" x14ac:dyDescent="0.35">
      <c r="A3123" s="256">
        <v>2025</v>
      </c>
      <c r="B3123" s="184">
        <f t="shared" si="524"/>
        <v>503</v>
      </c>
      <c r="C3123" s="248" t="s">
        <v>4374</v>
      </c>
      <c r="D3123" s="184">
        <v>34821</v>
      </c>
      <c r="E3123" s="287"/>
      <c r="F3123" s="287"/>
      <c r="G3123" s="287"/>
      <c r="H3123" s="288"/>
      <c r="I3123" s="288"/>
      <c r="J3123" s="288"/>
      <c r="K3123" s="289"/>
      <c r="L3123" s="289"/>
      <c r="M3123" s="289"/>
      <c r="N3123" s="289"/>
      <c r="O3123" s="289"/>
      <c r="P3123" s="289"/>
      <c r="Q3123" s="186">
        <f t="shared" si="531"/>
        <v>5302280.1900000004</v>
      </c>
      <c r="R3123" s="186">
        <f t="shared" si="532"/>
        <v>5237280.1900000004</v>
      </c>
      <c r="S3123" s="290">
        <v>0</v>
      </c>
      <c r="T3123" s="290">
        <v>0</v>
      </c>
      <c r="U3123" s="290">
        <v>0</v>
      </c>
      <c r="V3123" s="290">
        <v>0</v>
      </c>
      <c r="W3123" s="290">
        <v>0</v>
      </c>
      <c r="X3123" s="290">
        <v>0</v>
      </c>
      <c r="Y3123" s="290">
        <v>0</v>
      </c>
      <c r="Z3123" s="290">
        <v>0</v>
      </c>
      <c r="AA3123" s="290">
        <v>5237280.1900000004</v>
      </c>
      <c r="AB3123" s="290">
        <v>0</v>
      </c>
      <c r="AC3123" s="290">
        <v>0</v>
      </c>
      <c r="AD3123" s="290">
        <v>0</v>
      </c>
      <c r="AE3123" s="290">
        <v>0</v>
      </c>
      <c r="AF3123" s="290">
        <v>0</v>
      </c>
      <c r="AG3123" s="290">
        <v>0</v>
      </c>
      <c r="AH3123" s="290">
        <v>0</v>
      </c>
      <c r="AI3123" s="290">
        <v>0</v>
      </c>
      <c r="AJ3123" s="290">
        <v>65000</v>
      </c>
      <c r="AK3123" s="175"/>
      <c r="AL3123" s="175">
        <v>10427118.890000001</v>
      </c>
      <c r="AM3123" s="175">
        <v>13239891.029999999</v>
      </c>
      <c r="AN3123" s="175">
        <v>2812772.1399999997</v>
      </c>
    </row>
    <row r="3124" spans="1:40" s="128" customFormat="1" ht="23.25" customHeight="1" x14ac:dyDescent="0.35">
      <c r="A3124" s="256">
        <v>2025</v>
      </c>
      <c r="B3124" s="472">
        <f t="shared" si="524"/>
        <v>504</v>
      </c>
      <c r="C3124" s="473" t="s">
        <v>2395</v>
      </c>
      <c r="D3124" s="472">
        <v>36733</v>
      </c>
      <c r="E3124" s="287"/>
      <c r="F3124" s="287"/>
      <c r="G3124" s="287"/>
      <c r="H3124" s="288"/>
      <c r="I3124" s="288"/>
      <c r="J3124" s="288"/>
      <c r="K3124" s="289"/>
      <c r="L3124" s="289"/>
      <c r="M3124" s="289"/>
      <c r="N3124" s="289"/>
      <c r="O3124" s="289"/>
      <c r="P3124" s="289"/>
      <c r="Q3124" s="474">
        <f t="shared" si="531"/>
        <v>435000</v>
      </c>
      <c r="R3124" s="474">
        <f t="shared" si="532"/>
        <v>435000</v>
      </c>
      <c r="S3124" s="290">
        <v>0</v>
      </c>
      <c r="T3124" s="290">
        <v>0</v>
      </c>
      <c r="U3124" s="290">
        <v>0</v>
      </c>
      <c r="V3124" s="290">
        <v>0</v>
      </c>
      <c r="W3124" s="290">
        <v>0</v>
      </c>
      <c r="X3124" s="290">
        <v>0</v>
      </c>
      <c r="Y3124" s="290">
        <v>0</v>
      </c>
      <c r="Z3124" s="290">
        <v>0</v>
      </c>
      <c r="AA3124" s="290">
        <v>0</v>
      </c>
      <c r="AB3124" s="290">
        <v>435000</v>
      </c>
      <c r="AC3124" s="290">
        <v>0</v>
      </c>
      <c r="AD3124" s="290">
        <v>0</v>
      </c>
      <c r="AE3124" s="290">
        <v>0</v>
      </c>
      <c r="AF3124" s="290">
        <v>0</v>
      </c>
      <c r="AG3124" s="290">
        <v>0</v>
      </c>
      <c r="AH3124" s="290">
        <v>0</v>
      </c>
      <c r="AI3124" s="290">
        <v>0</v>
      </c>
      <c r="AJ3124" s="474">
        <v>0</v>
      </c>
      <c r="AK3124" s="458"/>
      <c r="AL3124" s="175">
        <v>1417627.23</v>
      </c>
      <c r="AM3124" s="175">
        <v>1606707.81</v>
      </c>
      <c r="AN3124" s="175">
        <v>189080.58000000013</v>
      </c>
    </row>
    <row r="3125" spans="1:40" s="128" customFormat="1" ht="23.25" customHeight="1" x14ac:dyDescent="0.35">
      <c r="A3125" s="256">
        <v>2025</v>
      </c>
      <c r="B3125" s="184">
        <f t="shared" si="524"/>
        <v>505</v>
      </c>
      <c r="C3125" s="248" t="s">
        <v>1835</v>
      </c>
      <c r="D3125" s="184">
        <v>32744</v>
      </c>
      <c r="E3125" s="287"/>
      <c r="F3125" s="287"/>
      <c r="G3125" s="287"/>
      <c r="H3125" s="288"/>
      <c r="I3125" s="288"/>
      <c r="J3125" s="288"/>
      <c r="K3125" s="289"/>
      <c r="L3125" s="289"/>
      <c r="M3125" s="289"/>
      <c r="N3125" s="289"/>
      <c r="O3125" s="289"/>
      <c r="P3125" s="289"/>
      <c r="Q3125" s="186">
        <f t="shared" si="531"/>
        <v>223418</v>
      </c>
      <c r="R3125" s="186">
        <f t="shared" si="532"/>
        <v>223418</v>
      </c>
      <c r="S3125" s="290">
        <v>0</v>
      </c>
      <c r="T3125" s="290">
        <v>0</v>
      </c>
      <c r="U3125" s="290">
        <v>0</v>
      </c>
      <c r="V3125" s="290">
        <v>0</v>
      </c>
      <c r="W3125" s="290">
        <v>0</v>
      </c>
      <c r="X3125" s="290">
        <v>0</v>
      </c>
      <c r="Y3125" s="290">
        <v>0</v>
      </c>
      <c r="Z3125" s="290">
        <v>0</v>
      </c>
      <c r="AA3125" s="290">
        <v>0</v>
      </c>
      <c r="AB3125" s="290">
        <v>0</v>
      </c>
      <c r="AC3125" s="290">
        <v>0</v>
      </c>
      <c r="AD3125" s="290">
        <v>0</v>
      </c>
      <c r="AE3125" s="290">
        <v>0</v>
      </c>
      <c r="AF3125" s="290">
        <v>0</v>
      </c>
      <c r="AG3125" s="290">
        <v>223418</v>
      </c>
      <c r="AH3125" s="290">
        <v>0</v>
      </c>
      <c r="AI3125" s="290">
        <v>0</v>
      </c>
      <c r="AJ3125" s="290">
        <v>0</v>
      </c>
      <c r="AK3125" s="175"/>
      <c r="AL3125" s="175">
        <v>15163635.879999999</v>
      </c>
      <c r="AM3125" s="175">
        <v>17360255</v>
      </c>
      <c r="AN3125" s="175">
        <v>2196619.12</v>
      </c>
    </row>
    <row r="3126" spans="1:40" s="128" customFormat="1" ht="23.25" customHeight="1" x14ac:dyDescent="0.35">
      <c r="A3126" s="256">
        <v>2025</v>
      </c>
      <c r="B3126" s="184">
        <f t="shared" si="524"/>
        <v>506</v>
      </c>
      <c r="C3126" s="248" t="s">
        <v>3275</v>
      </c>
      <c r="D3126" s="184">
        <v>36926</v>
      </c>
      <c r="E3126" s="287"/>
      <c r="F3126" s="287"/>
      <c r="G3126" s="287"/>
      <c r="H3126" s="288"/>
      <c r="I3126" s="288"/>
      <c r="J3126" s="288"/>
      <c r="K3126" s="289"/>
      <c r="L3126" s="289"/>
      <c r="M3126" s="289"/>
      <c r="N3126" s="289"/>
      <c r="O3126" s="289"/>
      <c r="P3126" s="289"/>
      <c r="Q3126" s="186">
        <f t="shared" si="531"/>
        <v>2410549.86</v>
      </c>
      <c r="R3126" s="186">
        <f t="shared" si="532"/>
        <v>2410549.86</v>
      </c>
      <c r="S3126" s="290">
        <v>2410549.86</v>
      </c>
      <c r="T3126" s="290">
        <v>0</v>
      </c>
      <c r="U3126" s="290">
        <v>0</v>
      </c>
      <c r="V3126" s="290">
        <v>0</v>
      </c>
      <c r="W3126" s="290">
        <v>0</v>
      </c>
      <c r="X3126" s="290">
        <v>0</v>
      </c>
      <c r="Y3126" s="290">
        <v>0</v>
      </c>
      <c r="Z3126" s="290">
        <v>0</v>
      </c>
      <c r="AA3126" s="290">
        <v>0</v>
      </c>
      <c r="AB3126" s="290">
        <v>0</v>
      </c>
      <c r="AC3126" s="290">
        <v>0</v>
      </c>
      <c r="AD3126" s="290">
        <v>0</v>
      </c>
      <c r="AE3126" s="290">
        <v>0</v>
      </c>
      <c r="AF3126" s="290">
        <v>0</v>
      </c>
      <c r="AG3126" s="290">
        <v>0</v>
      </c>
      <c r="AH3126" s="290">
        <v>0</v>
      </c>
      <c r="AI3126" s="290">
        <v>0</v>
      </c>
      <c r="AJ3126" s="290">
        <v>0</v>
      </c>
      <c r="AK3126" s="175"/>
      <c r="AL3126" s="175">
        <v>5625489.5500000007</v>
      </c>
      <c r="AM3126" s="175">
        <v>8949204.7100000009</v>
      </c>
      <c r="AN3126" s="175">
        <v>3323715.16</v>
      </c>
    </row>
    <row r="3127" spans="1:40" s="128" customFormat="1" ht="23.25" customHeight="1" x14ac:dyDescent="0.35">
      <c r="A3127" s="256">
        <v>2025</v>
      </c>
      <c r="B3127" s="184">
        <f t="shared" si="524"/>
        <v>507</v>
      </c>
      <c r="C3127" s="248" t="s">
        <v>3808</v>
      </c>
      <c r="D3127" s="184">
        <v>33051</v>
      </c>
      <c r="E3127" s="287"/>
      <c r="F3127" s="287"/>
      <c r="G3127" s="287"/>
      <c r="H3127" s="288"/>
      <c r="I3127" s="288"/>
      <c r="J3127" s="288"/>
      <c r="K3127" s="289"/>
      <c r="L3127" s="289"/>
      <c r="M3127" s="289"/>
      <c r="N3127" s="289"/>
      <c r="O3127" s="289"/>
      <c r="P3127" s="289"/>
      <c r="Q3127" s="186">
        <f t="shared" ref="Q3127:Q3131" si="533">SUM(S3127:AJ3127)</f>
        <v>4016177.8899999997</v>
      </c>
      <c r="R3127" s="186">
        <f t="shared" ref="R3127:R3131" si="534">SUM(S3127:AI3127)</f>
        <v>3980852.63</v>
      </c>
      <c r="S3127" s="290">
        <v>0</v>
      </c>
      <c r="T3127" s="290">
        <v>0</v>
      </c>
      <c r="U3127" s="290">
        <v>0</v>
      </c>
      <c r="V3127" s="290">
        <v>350184.45</v>
      </c>
      <c r="W3127" s="290">
        <v>825209</v>
      </c>
      <c r="X3127" s="290">
        <v>0</v>
      </c>
      <c r="Y3127" s="290">
        <v>0</v>
      </c>
      <c r="Z3127" s="290">
        <v>0</v>
      </c>
      <c r="AA3127" s="290">
        <v>0</v>
      </c>
      <c r="AB3127" s="290">
        <v>0</v>
      </c>
      <c r="AC3127" s="290">
        <v>2805459.18</v>
      </c>
      <c r="AD3127" s="290">
        <v>0</v>
      </c>
      <c r="AE3127" s="290">
        <v>0</v>
      </c>
      <c r="AF3127" s="290">
        <v>0</v>
      </c>
      <c r="AG3127" s="290">
        <v>0</v>
      </c>
      <c r="AH3127" s="290">
        <v>0</v>
      </c>
      <c r="AI3127" s="290">
        <v>0</v>
      </c>
      <c r="AJ3127" s="290">
        <v>35325.26</v>
      </c>
      <c r="AK3127" s="175"/>
      <c r="AL3127" s="175">
        <v>9277893.7300000004</v>
      </c>
      <c r="AM3127" s="175">
        <v>13209236.279999999</v>
      </c>
      <c r="AN3127" s="175">
        <v>3931342.55</v>
      </c>
    </row>
    <row r="3128" spans="1:40" s="128" customFormat="1" ht="23.25" customHeight="1" x14ac:dyDescent="0.35">
      <c r="A3128" s="256">
        <v>2025</v>
      </c>
      <c r="B3128" s="184">
        <f t="shared" si="524"/>
        <v>508</v>
      </c>
      <c r="C3128" s="248" t="s">
        <v>25</v>
      </c>
      <c r="D3128" s="184">
        <v>34362</v>
      </c>
      <c r="E3128" s="287"/>
      <c r="F3128" s="287"/>
      <c r="G3128" s="287"/>
      <c r="H3128" s="288"/>
      <c r="I3128" s="288"/>
      <c r="J3128" s="288"/>
      <c r="K3128" s="289"/>
      <c r="L3128" s="289"/>
      <c r="M3128" s="289"/>
      <c r="N3128" s="289"/>
      <c r="O3128" s="289"/>
      <c r="P3128" s="289"/>
      <c r="Q3128" s="186">
        <f t="shared" si="533"/>
        <v>54363.02</v>
      </c>
      <c r="R3128" s="186">
        <f t="shared" si="534"/>
        <v>54363.02</v>
      </c>
      <c r="S3128" s="290">
        <v>0</v>
      </c>
      <c r="T3128" s="290">
        <v>0</v>
      </c>
      <c r="U3128" s="290">
        <v>0</v>
      </c>
      <c r="V3128" s="290">
        <v>0</v>
      </c>
      <c r="W3128" s="290">
        <v>0</v>
      </c>
      <c r="X3128" s="290">
        <v>0</v>
      </c>
      <c r="Y3128" s="290">
        <v>0</v>
      </c>
      <c r="Z3128" s="290">
        <v>0</v>
      </c>
      <c r="AA3128" s="290">
        <v>0</v>
      </c>
      <c r="AB3128" s="290">
        <v>0</v>
      </c>
      <c r="AC3128" s="290">
        <v>0</v>
      </c>
      <c r="AD3128" s="290">
        <v>0</v>
      </c>
      <c r="AE3128" s="290">
        <v>0</v>
      </c>
      <c r="AF3128" s="290">
        <v>0</v>
      </c>
      <c r="AG3128" s="290">
        <v>54363.02</v>
      </c>
      <c r="AH3128" s="290">
        <v>0</v>
      </c>
      <c r="AI3128" s="290">
        <v>0</v>
      </c>
      <c r="AJ3128" s="290">
        <v>0</v>
      </c>
      <c r="AK3128" s="175"/>
      <c r="AL3128" s="175">
        <v>6793950.6899999995</v>
      </c>
      <c r="AM3128" s="175">
        <v>9945145.5299999993</v>
      </c>
      <c r="AN3128" s="175">
        <v>3151194.84</v>
      </c>
    </row>
    <row r="3129" spans="1:40" s="128" customFormat="1" ht="23.25" customHeight="1" x14ac:dyDescent="0.35">
      <c r="A3129" s="256">
        <v>2025</v>
      </c>
      <c r="B3129" s="184">
        <f t="shared" si="524"/>
        <v>509</v>
      </c>
      <c r="C3129" s="248" t="s">
        <v>3786</v>
      </c>
      <c r="D3129" s="184">
        <v>36714</v>
      </c>
      <c r="E3129" s="287"/>
      <c r="F3129" s="287"/>
      <c r="G3129" s="287"/>
      <c r="H3129" s="288"/>
      <c r="I3129" s="288"/>
      <c r="J3129" s="288"/>
      <c r="K3129" s="289"/>
      <c r="L3129" s="289"/>
      <c r="M3129" s="289"/>
      <c r="N3129" s="289"/>
      <c r="O3129" s="289"/>
      <c r="P3129" s="289"/>
      <c r="Q3129" s="186">
        <f t="shared" si="533"/>
        <v>2012971.9600000002</v>
      </c>
      <c r="R3129" s="186">
        <f t="shared" si="534"/>
        <v>1983223.61</v>
      </c>
      <c r="S3129" s="290">
        <v>1983223.61</v>
      </c>
      <c r="T3129" s="290">
        <v>0</v>
      </c>
      <c r="U3129" s="290">
        <v>0</v>
      </c>
      <c r="V3129" s="290">
        <v>0</v>
      </c>
      <c r="W3129" s="290">
        <v>0</v>
      </c>
      <c r="X3129" s="290">
        <v>0</v>
      </c>
      <c r="Y3129" s="290">
        <v>0</v>
      </c>
      <c r="Z3129" s="290">
        <v>0</v>
      </c>
      <c r="AA3129" s="290">
        <v>0</v>
      </c>
      <c r="AB3129" s="290">
        <v>0</v>
      </c>
      <c r="AC3129" s="290">
        <v>0</v>
      </c>
      <c r="AD3129" s="290">
        <v>0</v>
      </c>
      <c r="AE3129" s="290">
        <v>0</v>
      </c>
      <c r="AF3129" s="290">
        <v>0</v>
      </c>
      <c r="AG3129" s="290">
        <v>0</v>
      </c>
      <c r="AH3129" s="290">
        <v>0</v>
      </c>
      <c r="AI3129" s="290">
        <v>0</v>
      </c>
      <c r="AJ3129" s="290">
        <v>29748.35</v>
      </c>
      <c r="AK3129" s="175"/>
      <c r="AL3129" s="175">
        <v>9917925.5300000012</v>
      </c>
      <c r="AM3129" s="175">
        <v>10109114.23</v>
      </c>
      <c r="AN3129" s="175">
        <v>191188.7</v>
      </c>
    </row>
    <row r="3130" spans="1:40" s="128" customFormat="1" ht="23.25" customHeight="1" x14ac:dyDescent="0.35">
      <c r="A3130" s="256">
        <v>2025</v>
      </c>
      <c r="B3130" s="184">
        <f>B3129+1</f>
        <v>510</v>
      </c>
      <c r="C3130" s="248" t="s">
        <v>4060</v>
      </c>
      <c r="D3130" s="184">
        <v>37026</v>
      </c>
      <c r="E3130" s="287"/>
      <c r="F3130" s="287"/>
      <c r="G3130" s="287"/>
      <c r="H3130" s="288"/>
      <c r="I3130" s="288"/>
      <c r="J3130" s="288"/>
      <c r="K3130" s="289"/>
      <c r="L3130" s="289"/>
      <c r="M3130" s="289"/>
      <c r="N3130" s="289"/>
      <c r="O3130" s="289"/>
      <c r="P3130" s="289"/>
      <c r="Q3130" s="186">
        <f t="shared" si="533"/>
        <v>3064764.3499999996</v>
      </c>
      <c r="R3130" s="186">
        <f t="shared" si="534"/>
        <v>3019472.28</v>
      </c>
      <c r="S3130" s="290">
        <v>0</v>
      </c>
      <c r="T3130" s="290">
        <v>1198287.46</v>
      </c>
      <c r="U3130" s="290">
        <v>0</v>
      </c>
      <c r="V3130" s="290">
        <v>337257.17</v>
      </c>
      <c r="W3130" s="290">
        <v>427708.01</v>
      </c>
      <c r="X3130" s="290">
        <v>1056219.6399999999</v>
      </c>
      <c r="Y3130" s="290">
        <v>0</v>
      </c>
      <c r="Z3130" s="290">
        <v>0</v>
      </c>
      <c r="AA3130" s="290">
        <v>0</v>
      </c>
      <c r="AB3130" s="290">
        <v>0</v>
      </c>
      <c r="AC3130" s="290">
        <v>0</v>
      </c>
      <c r="AD3130" s="290">
        <v>0</v>
      </c>
      <c r="AE3130" s="290">
        <v>0</v>
      </c>
      <c r="AF3130" s="290">
        <v>0</v>
      </c>
      <c r="AG3130" s="290">
        <v>0</v>
      </c>
      <c r="AH3130" s="290">
        <v>0</v>
      </c>
      <c r="AI3130" s="290">
        <v>0</v>
      </c>
      <c r="AJ3130" s="290">
        <v>45292.070000000007</v>
      </c>
      <c r="AK3130" s="175"/>
      <c r="AL3130" s="175">
        <v>8730982.8099999987</v>
      </c>
      <c r="AM3130" s="175">
        <v>12755081.529999999</v>
      </c>
      <c r="AN3130" s="175">
        <v>4024098.72</v>
      </c>
    </row>
    <row r="3131" spans="1:40" s="128" customFormat="1" ht="23.25" customHeight="1" x14ac:dyDescent="0.35">
      <c r="A3131" s="256">
        <v>2025</v>
      </c>
      <c r="B3131" s="184">
        <f t="shared" si="524"/>
        <v>511</v>
      </c>
      <c r="C3131" s="248" t="s">
        <v>67</v>
      </c>
      <c r="D3131" s="184">
        <v>32713</v>
      </c>
      <c r="E3131" s="287"/>
      <c r="F3131" s="287"/>
      <c r="G3131" s="287"/>
      <c r="H3131" s="288"/>
      <c r="I3131" s="288"/>
      <c r="J3131" s="288"/>
      <c r="K3131" s="289"/>
      <c r="L3131" s="289"/>
      <c r="M3131" s="289"/>
      <c r="N3131" s="289"/>
      <c r="O3131" s="289"/>
      <c r="P3131" s="289"/>
      <c r="Q3131" s="186">
        <f t="shared" si="533"/>
        <v>3040147.07</v>
      </c>
      <c r="R3131" s="186">
        <f t="shared" si="534"/>
        <v>2994855</v>
      </c>
      <c r="S3131" s="290">
        <v>0</v>
      </c>
      <c r="T3131" s="290">
        <v>0</v>
      </c>
      <c r="U3131" s="290">
        <v>0</v>
      </c>
      <c r="V3131" s="290">
        <v>0</v>
      </c>
      <c r="W3131" s="290">
        <v>0</v>
      </c>
      <c r="X3131" s="290">
        <v>0</v>
      </c>
      <c r="Y3131" s="290">
        <v>0</v>
      </c>
      <c r="Z3131" s="290">
        <v>2844855</v>
      </c>
      <c r="AA3131" s="290">
        <v>0</v>
      </c>
      <c r="AB3131" s="290">
        <v>0</v>
      </c>
      <c r="AC3131" s="290">
        <v>0</v>
      </c>
      <c r="AD3131" s="290">
        <v>0</v>
      </c>
      <c r="AE3131" s="290">
        <v>0</v>
      </c>
      <c r="AF3131" s="290">
        <v>0</v>
      </c>
      <c r="AG3131" s="290">
        <v>150000</v>
      </c>
      <c r="AH3131" s="290">
        <v>0</v>
      </c>
      <c r="AI3131" s="290">
        <v>0</v>
      </c>
      <c r="AJ3131" s="290">
        <v>45292.070000000007</v>
      </c>
      <c r="AK3131" s="175"/>
      <c r="AL3131" s="175">
        <v>5151650.4099999992</v>
      </c>
      <c r="AM3131" s="175">
        <v>11262594.119999999</v>
      </c>
      <c r="AN3131" s="175">
        <v>6110943.71</v>
      </c>
    </row>
    <row r="3132" spans="1:40" s="128" customFormat="1" ht="23.25" customHeight="1" x14ac:dyDescent="0.35">
      <c r="A3132" s="256">
        <v>2025</v>
      </c>
      <c r="B3132" s="184">
        <f t="shared" ref="B3132:B3227" si="535">B3131+1</f>
        <v>512</v>
      </c>
      <c r="C3132" s="248" t="s">
        <v>2967</v>
      </c>
      <c r="D3132" s="184">
        <v>34981</v>
      </c>
      <c r="E3132" s="287"/>
      <c r="F3132" s="287"/>
      <c r="G3132" s="287"/>
      <c r="H3132" s="288"/>
      <c r="I3132" s="288"/>
      <c r="J3132" s="288"/>
      <c r="K3132" s="289"/>
      <c r="L3132" s="289"/>
      <c r="M3132" s="289"/>
      <c r="N3132" s="289"/>
      <c r="O3132" s="289"/>
      <c r="P3132" s="289"/>
      <c r="Q3132" s="186">
        <f t="shared" si="531"/>
        <v>2409819.77</v>
      </c>
      <c r="R3132" s="186">
        <f t="shared" si="532"/>
        <v>2409819.77</v>
      </c>
      <c r="S3132" s="290">
        <v>0</v>
      </c>
      <c r="T3132" s="290">
        <v>837777.34</v>
      </c>
      <c r="U3132" s="290">
        <v>0</v>
      </c>
      <c r="V3132" s="290">
        <v>0</v>
      </c>
      <c r="W3132" s="290">
        <v>0</v>
      </c>
      <c r="X3132" s="290">
        <v>357567.96</v>
      </c>
      <c r="Y3132" s="290">
        <v>0</v>
      </c>
      <c r="Z3132" s="290">
        <v>0</v>
      </c>
      <c r="AA3132" s="290">
        <v>0</v>
      </c>
      <c r="AB3132" s="290">
        <v>991056.47</v>
      </c>
      <c r="AC3132" s="290">
        <v>0</v>
      </c>
      <c r="AD3132" s="290">
        <v>0</v>
      </c>
      <c r="AE3132" s="290">
        <v>0</v>
      </c>
      <c r="AF3132" s="290">
        <v>0</v>
      </c>
      <c r="AG3132" s="290">
        <v>223418</v>
      </c>
      <c r="AH3132" s="290">
        <v>0</v>
      </c>
      <c r="AI3132" s="290">
        <v>0</v>
      </c>
      <c r="AJ3132" s="290">
        <v>0</v>
      </c>
      <c r="AK3132" s="175"/>
      <c r="AL3132" s="175">
        <v>6026434.71</v>
      </c>
      <c r="AM3132" s="175">
        <v>6151607.1600000001</v>
      </c>
      <c r="AN3132" s="175">
        <v>125172.45000000001</v>
      </c>
    </row>
    <row r="3133" spans="1:40" s="128" customFormat="1" ht="23.25" customHeight="1" x14ac:dyDescent="0.35">
      <c r="A3133" s="256">
        <v>2025</v>
      </c>
      <c r="B3133" s="184">
        <f t="shared" si="535"/>
        <v>513</v>
      </c>
      <c r="C3133" s="248" t="s">
        <v>3763</v>
      </c>
      <c r="D3133" s="184">
        <v>35902</v>
      </c>
      <c r="E3133" s="287"/>
      <c r="F3133" s="287"/>
      <c r="G3133" s="287"/>
      <c r="H3133" s="288"/>
      <c r="I3133" s="288"/>
      <c r="J3133" s="288"/>
      <c r="K3133" s="289"/>
      <c r="L3133" s="289"/>
      <c r="M3133" s="289"/>
      <c r="N3133" s="289"/>
      <c r="O3133" s="289"/>
      <c r="P3133" s="289"/>
      <c r="Q3133" s="186">
        <f t="shared" ref="Q3133:Q3134" si="536">SUM(S3133:AJ3133)</f>
        <v>8814432.7699999996</v>
      </c>
      <c r="R3133" s="186">
        <f t="shared" si="532"/>
        <v>8719402.4399999995</v>
      </c>
      <c r="S3133" s="290">
        <v>0</v>
      </c>
      <c r="T3133" s="290">
        <v>0</v>
      </c>
      <c r="U3133" s="290">
        <v>0</v>
      </c>
      <c r="V3133" s="290">
        <v>0</v>
      </c>
      <c r="W3133" s="290">
        <v>0</v>
      </c>
      <c r="X3133" s="290">
        <v>0</v>
      </c>
      <c r="Y3133" s="290">
        <v>0</v>
      </c>
      <c r="Z3133" s="290">
        <v>0</v>
      </c>
      <c r="AA3133" s="290">
        <v>0</v>
      </c>
      <c r="AB3133" s="290">
        <v>0</v>
      </c>
      <c r="AC3133" s="290">
        <v>8719402.4399999995</v>
      </c>
      <c r="AD3133" s="290">
        <v>0</v>
      </c>
      <c r="AE3133" s="290">
        <v>0</v>
      </c>
      <c r="AF3133" s="290">
        <v>0</v>
      </c>
      <c r="AG3133" s="290">
        <v>0</v>
      </c>
      <c r="AH3133" s="290">
        <v>0</v>
      </c>
      <c r="AI3133" s="290">
        <v>0</v>
      </c>
      <c r="AJ3133" s="290">
        <v>95030.33</v>
      </c>
      <c r="AK3133" s="175"/>
      <c r="AL3133" s="175">
        <v>15961700.15</v>
      </c>
      <c r="AM3133" s="175">
        <v>16307396.35</v>
      </c>
      <c r="AN3133" s="175">
        <v>345696.2</v>
      </c>
    </row>
    <row r="3134" spans="1:40" s="128" customFormat="1" ht="23.25" customHeight="1" x14ac:dyDescent="0.35">
      <c r="A3134" s="256">
        <v>2025</v>
      </c>
      <c r="B3134" s="184">
        <f t="shared" si="535"/>
        <v>514</v>
      </c>
      <c r="C3134" s="248" t="s">
        <v>4564</v>
      </c>
      <c r="D3134" s="184">
        <v>32591</v>
      </c>
      <c r="E3134" s="287"/>
      <c r="F3134" s="287"/>
      <c r="G3134" s="287"/>
      <c r="H3134" s="288"/>
      <c r="I3134" s="288"/>
      <c r="J3134" s="288"/>
      <c r="K3134" s="289"/>
      <c r="L3134" s="289"/>
      <c r="M3134" s="289"/>
      <c r="N3134" s="289"/>
      <c r="O3134" s="289"/>
      <c r="P3134" s="289"/>
      <c r="Q3134" s="186">
        <f t="shared" si="536"/>
        <v>214920</v>
      </c>
      <c r="R3134" s="186">
        <f t="shared" ref="R3134:R3161" si="537">SUM(S3134:AI3134)</f>
        <v>214920</v>
      </c>
      <c r="S3134" s="290">
        <v>0</v>
      </c>
      <c r="T3134" s="290">
        <v>0</v>
      </c>
      <c r="U3134" s="290">
        <v>0</v>
      </c>
      <c r="V3134" s="290">
        <v>0</v>
      </c>
      <c r="W3134" s="290">
        <v>0</v>
      </c>
      <c r="X3134" s="290">
        <v>0</v>
      </c>
      <c r="Y3134" s="290">
        <v>0</v>
      </c>
      <c r="Z3134" s="290">
        <v>0</v>
      </c>
      <c r="AA3134" s="290">
        <v>0</v>
      </c>
      <c r="AB3134" s="290">
        <v>0</v>
      </c>
      <c r="AC3134" s="290">
        <v>0</v>
      </c>
      <c r="AD3134" s="290">
        <v>0</v>
      </c>
      <c r="AE3134" s="290">
        <v>0</v>
      </c>
      <c r="AF3134" s="290">
        <v>0</v>
      </c>
      <c r="AG3134" s="290">
        <v>0</v>
      </c>
      <c r="AH3134" s="290">
        <v>214920</v>
      </c>
      <c r="AI3134" s="290">
        <v>0</v>
      </c>
      <c r="AJ3134" s="290">
        <v>0</v>
      </c>
      <c r="AK3134" s="175"/>
      <c r="AL3134" s="175">
        <v>20007563.390000001</v>
      </c>
      <c r="AM3134" s="175">
        <v>22068690.190000001</v>
      </c>
      <c r="AN3134" s="175">
        <v>2061126.7999999998</v>
      </c>
    </row>
    <row r="3135" spans="1:40" s="128" customFormat="1" ht="23.25" customHeight="1" x14ac:dyDescent="0.35">
      <c r="A3135" s="256">
        <v>2025</v>
      </c>
      <c r="B3135" s="184">
        <f t="shared" si="535"/>
        <v>515</v>
      </c>
      <c r="C3135" s="248" t="s">
        <v>4565</v>
      </c>
      <c r="D3135" s="184">
        <v>32592</v>
      </c>
      <c r="E3135" s="287"/>
      <c r="F3135" s="287"/>
      <c r="G3135" s="287"/>
      <c r="H3135" s="288"/>
      <c r="I3135" s="288"/>
      <c r="J3135" s="288"/>
      <c r="K3135" s="289"/>
      <c r="L3135" s="289"/>
      <c r="M3135" s="289"/>
      <c r="N3135" s="289"/>
      <c r="O3135" s="289"/>
      <c r="P3135" s="289"/>
      <c r="Q3135" s="186">
        <f t="shared" ref="Q3135:Q3161" si="538">SUM(S3135:AJ3135)</f>
        <v>180852</v>
      </c>
      <c r="R3135" s="186">
        <f t="shared" si="537"/>
        <v>180852</v>
      </c>
      <c r="S3135" s="290">
        <v>0</v>
      </c>
      <c r="T3135" s="290">
        <v>0</v>
      </c>
      <c r="U3135" s="290">
        <v>0</v>
      </c>
      <c r="V3135" s="290">
        <v>0</v>
      </c>
      <c r="W3135" s="290">
        <v>0</v>
      </c>
      <c r="X3135" s="290">
        <v>0</v>
      </c>
      <c r="Y3135" s="290">
        <v>0</v>
      </c>
      <c r="Z3135" s="290">
        <v>0</v>
      </c>
      <c r="AA3135" s="290">
        <v>0</v>
      </c>
      <c r="AB3135" s="290">
        <v>0</v>
      </c>
      <c r="AC3135" s="290">
        <v>0</v>
      </c>
      <c r="AD3135" s="290">
        <v>0</v>
      </c>
      <c r="AE3135" s="290">
        <v>0</v>
      </c>
      <c r="AF3135" s="290">
        <v>0</v>
      </c>
      <c r="AG3135" s="290">
        <v>0</v>
      </c>
      <c r="AH3135" s="290">
        <v>180852</v>
      </c>
      <c r="AI3135" s="290">
        <v>0</v>
      </c>
      <c r="AJ3135" s="290">
        <v>0</v>
      </c>
      <c r="AK3135" s="175"/>
      <c r="AL3135" s="175">
        <v>20542988.599999998</v>
      </c>
      <c r="AM3135" s="175">
        <v>22604115.399999999</v>
      </c>
      <c r="AN3135" s="175">
        <v>2061126.7999999998</v>
      </c>
    </row>
    <row r="3136" spans="1:40" s="128" customFormat="1" ht="23.25" customHeight="1" x14ac:dyDescent="0.35">
      <c r="A3136" s="256">
        <v>2025</v>
      </c>
      <c r="B3136" s="184">
        <f t="shared" si="535"/>
        <v>516</v>
      </c>
      <c r="C3136" s="248" t="s">
        <v>4563</v>
      </c>
      <c r="D3136" s="184">
        <v>32576</v>
      </c>
      <c r="E3136" s="287"/>
      <c r="F3136" s="287"/>
      <c r="G3136" s="287"/>
      <c r="H3136" s="288"/>
      <c r="I3136" s="288"/>
      <c r="J3136" s="288"/>
      <c r="K3136" s="289"/>
      <c r="L3136" s="289"/>
      <c r="M3136" s="289"/>
      <c r="N3136" s="289"/>
      <c r="O3136" s="289"/>
      <c r="P3136" s="289"/>
      <c r="Q3136" s="186">
        <f t="shared" si="538"/>
        <v>156012</v>
      </c>
      <c r="R3136" s="186">
        <f t="shared" si="537"/>
        <v>156012</v>
      </c>
      <c r="S3136" s="290">
        <v>0</v>
      </c>
      <c r="T3136" s="290">
        <v>0</v>
      </c>
      <c r="U3136" s="290">
        <v>0</v>
      </c>
      <c r="V3136" s="290">
        <v>0</v>
      </c>
      <c r="W3136" s="290">
        <v>0</v>
      </c>
      <c r="X3136" s="290">
        <v>0</v>
      </c>
      <c r="Y3136" s="290">
        <v>0</v>
      </c>
      <c r="Z3136" s="290">
        <v>0</v>
      </c>
      <c r="AA3136" s="290">
        <v>0</v>
      </c>
      <c r="AB3136" s="290">
        <v>0</v>
      </c>
      <c r="AC3136" s="290">
        <v>0</v>
      </c>
      <c r="AD3136" s="290">
        <v>0</v>
      </c>
      <c r="AE3136" s="290">
        <v>0</v>
      </c>
      <c r="AF3136" s="290">
        <v>0</v>
      </c>
      <c r="AG3136" s="290">
        <v>0</v>
      </c>
      <c r="AH3136" s="290">
        <v>156012</v>
      </c>
      <c r="AI3136" s="290">
        <v>0</v>
      </c>
      <c r="AJ3136" s="290">
        <v>0</v>
      </c>
      <c r="AK3136" s="175"/>
      <c r="AL3136" s="175">
        <v>12813935.289999999</v>
      </c>
      <c r="AM3136" s="175">
        <v>12813935.289999999</v>
      </c>
      <c r="AN3136" s="175">
        <v>0</v>
      </c>
    </row>
    <row r="3137" spans="1:40" s="128" customFormat="1" ht="23.25" customHeight="1" x14ac:dyDescent="0.35">
      <c r="A3137" s="256">
        <v>2025</v>
      </c>
      <c r="B3137" s="184">
        <f t="shared" si="535"/>
        <v>517</v>
      </c>
      <c r="C3137" s="248" t="s">
        <v>4566</v>
      </c>
      <c r="D3137" s="184">
        <v>32602</v>
      </c>
      <c r="E3137" s="287"/>
      <c r="F3137" s="287"/>
      <c r="G3137" s="287"/>
      <c r="H3137" s="288"/>
      <c r="I3137" s="288"/>
      <c r="J3137" s="288"/>
      <c r="K3137" s="289"/>
      <c r="L3137" s="289"/>
      <c r="M3137" s="289"/>
      <c r="N3137" s="289"/>
      <c r="O3137" s="289"/>
      <c r="P3137" s="289"/>
      <c r="Q3137" s="186">
        <f t="shared" si="538"/>
        <v>223944</v>
      </c>
      <c r="R3137" s="186">
        <f t="shared" si="537"/>
        <v>223944</v>
      </c>
      <c r="S3137" s="290">
        <v>0</v>
      </c>
      <c r="T3137" s="290">
        <v>0</v>
      </c>
      <c r="U3137" s="290">
        <v>0</v>
      </c>
      <c r="V3137" s="290">
        <v>0</v>
      </c>
      <c r="W3137" s="290">
        <v>0</v>
      </c>
      <c r="X3137" s="290">
        <v>0</v>
      </c>
      <c r="Y3137" s="290">
        <v>0</v>
      </c>
      <c r="Z3137" s="290">
        <v>0</v>
      </c>
      <c r="AA3137" s="290">
        <v>0</v>
      </c>
      <c r="AB3137" s="290">
        <v>0</v>
      </c>
      <c r="AC3137" s="290">
        <v>0</v>
      </c>
      <c r="AD3137" s="290">
        <v>0</v>
      </c>
      <c r="AE3137" s="290">
        <v>0</v>
      </c>
      <c r="AF3137" s="290">
        <v>0</v>
      </c>
      <c r="AG3137" s="290">
        <v>0</v>
      </c>
      <c r="AH3137" s="290">
        <v>223944</v>
      </c>
      <c r="AI3137" s="290">
        <v>0</v>
      </c>
      <c r="AJ3137" s="290">
        <v>0</v>
      </c>
      <c r="AK3137" s="175"/>
      <c r="AL3137" s="175">
        <v>15578590.720000001</v>
      </c>
      <c r="AM3137" s="175">
        <v>15578590.720000001</v>
      </c>
      <c r="AN3137" s="175">
        <v>0</v>
      </c>
    </row>
    <row r="3138" spans="1:40" s="128" customFormat="1" ht="23.25" customHeight="1" x14ac:dyDescent="0.35">
      <c r="A3138" s="256">
        <v>2025</v>
      </c>
      <c r="B3138" s="184">
        <f t="shared" si="535"/>
        <v>518</v>
      </c>
      <c r="C3138" s="248" t="s">
        <v>4420</v>
      </c>
      <c r="D3138" s="184">
        <v>32337</v>
      </c>
      <c r="E3138" s="287"/>
      <c r="F3138" s="287"/>
      <c r="G3138" s="287"/>
      <c r="H3138" s="288"/>
      <c r="I3138" s="288"/>
      <c r="J3138" s="288"/>
      <c r="K3138" s="289"/>
      <c r="L3138" s="289"/>
      <c r="M3138" s="289"/>
      <c r="N3138" s="289"/>
      <c r="O3138" s="289"/>
      <c r="P3138" s="289"/>
      <c r="Q3138" s="186">
        <f t="shared" si="538"/>
        <v>2798835.22</v>
      </c>
      <c r="R3138" s="186">
        <f t="shared" si="537"/>
        <v>2757473.12</v>
      </c>
      <c r="S3138" s="290">
        <v>0</v>
      </c>
      <c r="T3138" s="290">
        <v>0</v>
      </c>
      <c r="U3138" s="290">
        <v>0</v>
      </c>
      <c r="V3138" s="290">
        <v>0</v>
      </c>
      <c r="W3138" s="290">
        <v>0</v>
      </c>
      <c r="X3138" s="290">
        <v>0</v>
      </c>
      <c r="Y3138" s="290">
        <v>0</v>
      </c>
      <c r="Z3138" s="290">
        <v>0</v>
      </c>
      <c r="AA3138" s="290">
        <v>0</v>
      </c>
      <c r="AB3138" s="290">
        <v>0</v>
      </c>
      <c r="AC3138" s="290">
        <v>2757473.12</v>
      </c>
      <c r="AD3138" s="290">
        <v>0</v>
      </c>
      <c r="AE3138" s="290">
        <v>0</v>
      </c>
      <c r="AF3138" s="290">
        <v>0</v>
      </c>
      <c r="AG3138" s="290">
        <v>0</v>
      </c>
      <c r="AH3138" s="290">
        <v>0</v>
      </c>
      <c r="AI3138" s="290">
        <v>0</v>
      </c>
      <c r="AJ3138" s="290">
        <v>41362.1</v>
      </c>
      <c r="AK3138" s="175"/>
      <c r="AL3138" s="175">
        <v>4576197.9000000004</v>
      </c>
      <c r="AM3138" s="175">
        <v>5934741.2999999998</v>
      </c>
      <c r="AN3138" s="175">
        <v>1358543.4</v>
      </c>
    </row>
    <row r="3139" spans="1:40" s="128" customFormat="1" ht="23.25" customHeight="1" x14ac:dyDescent="0.35">
      <c r="A3139" s="256">
        <v>2025</v>
      </c>
      <c r="B3139" s="184">
        <f t="shared" si="535"/>
        <v>519</v>
      </c>
      <c r="C3139" s="248" t="s">
        <v>4328</v>
      </c>
      <c r="D3139" s="184">
        <v>36615</v>
      </c>
      <c r="E3139" s="287"/>
      <c r="F3139" s="287"/>
      <c r="G3139" s="287"/>
      <c r="H3139" s="288"/>
      <c r="I3139" s="288"/>
      <c r="J3139" s="288"/>
      <c r="K3139" s="289"/>
      <c r="L3139" s="289"/>
      <c r="M3139" s="289"/>
      <c r="N3139" s="289"/>
      <c r="O3139" s="289"/>
      <c r="P3139" s="289"/>
      <c r="Q3139" s="186">
        <f t="shared" si="538"/>
        <v>3293970.81</v>
      </c>
      <c r="R3139" s="186">
        <f t="shared" si="537"/>
        <v>3247591.81</v>
      </c>
      <c r="S3139" s="290">
        <v>0</v>
      </c>
      <c r="T3139" s="290">
        <v>0</v>
      </c>
      <c r="U3139" s="290">
        <v>0</v>
      </c>
      <c r="V3139" s="290">
        <v>0</v>
      </c>
      <c r="W3139" s="290">
        <v>0</v>
      </c>
      <c r="X3139" s="290">
        <v>0</v>
      </c>
      <c r="Y3139" s="290">
        <v>0</v>
      </c>
      <c r="Z3139" s="290">
        <v>0</v>
      </c>
      <c r="AA3139" s="290">
        <v>0</v>
      </c>
      <c r="AB3139" s="290">
        <v>3153816</v>
      </c>
      <c r="AC3139" s="290">
        <v>0</v>
      </c>
      <c r="AD3139" s="290">
        <v>0</v>
      </c>
      <c r="AE3139" s="290">
        <v>0</v>
      </c>
      <c r="AF3139" s="290">
        <v>0</v>
      </c>
      <c r="AG3139" s="290">
        <v>93775.81</v>
      </c>
      <c r="AH3139" s="290">
        <v>0</v>
      </c>
      <c r="AI3139" s="290">
        <v>0</v>
      </c>
      <c r="AJ3139" s="290">
        <v>46379</v>
      </c>
      <c r="AK3139" s="175"/>
      <c r="AL3139" s="175">
        <v>11403406.689999999</v>
      </c>
      <c r="AM3139" s="175">
        <v>11403406.689999999</v>
      </c>
      <c r="AN3139" s="175">
        <v>0</v>
      </c>
    </row>
    <row r="3140" spans="1:40" s="128" customFormat="1" ht="23.25" customHeight="1" x14ac:dyDescent="0.35">
      <c r="A3140" s="256">
        <v>2025</v>
      </c>
      <c r="B3140" s="184">
        <f t="shared" si="535"/>
        <v>520</v>
      </c>
      <c r="C3140" s="248" t="s">
        <v>4319</v>
      </c>
      <c r="D3140" s="184">
        <v>37001</v>
      </c>
      <c r="E3140" s="287"/>
      <c r="F3140" s="287"/>
      <c r="G3140" s="287"/>
      <c r="H3140" s="288"/>
      <c r="I3140" s="288"/>
      <c r="J3140" s="288"/>
      <c r="K3140" s="289"/>
      <c r="L3140" s="289"/>
      <c r="M3140" s="289"/>
      <c r="N3140" s="289"/>
      <c r="O3140" s="289"/>
      <c r="P3140" s="289"/>
      <c r="Q3140" s="186">
        <f t="shared" si="538"/>
        <v>104427.36</v>
      </c>
      <c r="R3140" s="186">
        <f t="shared" si="537"/>
        <v>104427.36</v>
      </c>
      <c r="S3140" s="290">
        <v>0</v>
      </c>
      <c r="T3140" s="290">
        <v>0</v>
      </c>
      <c r="U3140" s="290">
        <v>0</v>
      </c>
      <c r="V3140" s="290">
        <v>0</v>
      </c>
      <c r="W3140" s="290">
        <v>0</v>
      </c>
      <c r="X3140" s="290">
        <v>0</v>
      </c>
      <c r="Y3140" s="290">
        <v>0</v>
      </c>
      <c r="Z3140" s="290">
        <v>0</v>
      </c>
      <c r="AA3140" s="290">
        <v>0</v>
      </c>
      <c r="AB3140" s="290">
        <v>0</v>
      </c>
      <c r="AC3140" s="290">
        <v>0</v>
      </c>
      <c r="AD3140" s="290">
        <v>0</v>
      </c>
      <c r="AE3140" s="290">
        <v>0</v>
      </c>
      <c r="AF3140" s="290">
        <v>0</v>
      </c>
      <c r="AG3140" s="290">
        <v>0</v>
      </c>
      <c r="AH3140" s="290">
        <v>104427.36</v>
      </c>
      <c r="AI3140" s="290">
        <v>0</v>
      </c>
      <c r="AJ3140" s="290">
        <v>0</v>
      </c>
      <c r="AK3140" s="175"/>
      <c r="AL3140" s="175">
        <v>14445655.84</v>
      </c>
      <c r="AM3140" s="175">
        <v>14445655.84</v>
      </c>
      <c r="AN3140" s="175">
        <v>0</v>
      </c>
    </row>
    <row r="3141" spans="1:40" s="128" customFormat="1" ht="23.25" customHeight="1" x14ac:dyDescent="0.35">
      <c r="A3141" s="256">
        <v>2025</v>
      </c>
      <c r="B3141" s="184">
        <f>B3140+1</f>
        <v>521</v>
      </c>
      <c r="C3141" s="248" t="s">
        <v>2202</v>
      </c>
      <c r="D3141" s="184">
        <v>35404</v>
      </c>
      <c r="E3141" s="287"/>
      <c r="F3141" s="287"/>
      <c r="G3141" s="287"/>
      <c r="H3141" s="288"/>
      <c r="I3141" s="288"/>
      <c r="J3141" s="288"/>
      <c r="K3141" s="289"/>
      <c r="L3141" s="289"/>
      <c r="M3141" s="289"/>
      <c r="N3141" s="289"/>
      <c r="O3141" s="289"/>
      <c r="P3141" s="289"/>
      <c r="Q3141" s="186">
        <f t="shared" si="538"/>
        <v>200000</v>
      </c>
      <c r="R3141" s="186">
        <f t="shared" si="537"/>
        <v>200000</v>
      </c>
      <c r="S3141" s="290">
        <v>0</v>
      </c>
      <c r="T3141" s="290">
        <v>200000</v>
      </c>
      <c r="U3141" s="290">
        <v>0</v>
      </c>
      <c r="V3141" s="290">
        <v>0</v>
      </c>
      <c r="W3141" s="290">
        <v>0</v>
      </c>
      <c r="X3141" s="290">
        <v>0</v>
      </c>
      <c r="Y3141" s="290">
        <v>0</v>
      </c>
      <c r="Z3141" s="290">
        <v>0</v>
      </c>
      <c r="AA3141" s="290">
        <v>0</v>
      </c>
      <c r="AB3141" s="290">
        <v>0</v>
      </c>
      <c r="AC3141" s="290">
        <v>0</v>
      </c>
      <c r="AD3141" s="290">
        <v>0</v>
      </c>
      <c r="AE3141" s="290">
        <v>0</v>
      </c>
      <c r="AF3141" s="290">
        <v>0</v>
      </c>
      <c r="AG3141" s="290">
        <v>0</v>
      </c>
      <c r="AH3141" s="290">
        <v>0</v>
      </c>
      <c r="AI3141" s="290">
        <v>0</v>
      </c>
      <c r="AJ3141" s="290">
        <v>0</v>
      </c>
      <c r="AK3141" s="175"/>
      <c r="AL3141" s="175">
        <v>7891484.7299999995</v>
      </c>
      <c r="AM3141" s="175">
        <v>11164068.119999999</v>
      </c>
      <c r="AN3141" s="175">
        <v>3272583.3899999997</v>
      </c>
    </row>
    <row r="3142" spans="1:40" s="128" customFormat="1" ht="23.25" customHeight="1" x14ac:dyDescent="0.35">
      <c r="A3142" s="256">
        <v>2025</v>
      </c>
      <c r="B3142" s="184">
        <f t="shared" si="535"/>
        <v>522</v>
      </c>
      <c r="C3142" s="248" t="s">
        <v>4411</v>
      </c>
      <c r="D3142" s="184">
        <v>33176</v>
      </c>
      <c r="E3142" s="287"/>
      <c r="F3142" s="287"/>
      <c r="G3142" s="287"/>
      <c r="H3142" s="288"/>
      <c r="I3142" s="288"/>
      <c r="J3142" s="288"/>
      <c r="K3142" s="289"/>
      <c r="L3142" s="289"/>
      <c r="M3142" s="289"/>
      <c r="N3142" s="289"/>
      <c r="O3142" s="289"/>
      <c r="P3142" s="289"/>
      <c r="Q3142" s="186">
        <f t="shared" si="538"/>
        <v>6706346.2300000004</v>
      </c>
      <c r="R3142" s="186">
        <f t="shared" si="537"/>
        <v>6706346.2300000004</v>
      </c>
      <c r="S3142" s="290">
        <v>0</v>
      </c>
      <c r="T3142" s="290">
        <v>0</v>
      </c>
      <c r="U3142" s="290">
        <v>0</v>
      </c>
      <c r="V3142" s="290">
        <v>0</v>
      </c>
      <c r="W3142" s="290">
        <v>0</v>
      </c>
      <c r="X3142" s="290">
        <v>0</v>
      </c>
      <c r="Y3142" s="290">
        <v>0</v>
      </c>
      <c r="Z3142" s="290">
        <v>0</v>
      </c>
      <c r="AA3142" s="290">
        <v>6706346.2300000004</v>
      </c>
      <c r="AB3142" s="290">
        <v>0</v>
      </c>
      <c r="AC3142" s="290">
        <v>0</v>
      </c>
      <c r="AD3142" s="290">
        <v>0</v>
      </c>
      <c r="AE3142" s="290">
        <v>0</v>
      </c>
      <c r="AF3142" s="290">
        <v>0</v>
      </c>
      <c r="AG3142" s="290">
        <v>0</v>
      </c>
      <c r="AH3142" s="290">
        <v>0</v>
      </c>
      <c r="AI3142" s="290">
        <v>0</v>
      </c>
      <c r="AJ3142" s="290">
        <v>0</v>
      </c>
      <c r="AK3142" s="175"/>
      <c r="AL3142" s="175">
        <v>18245332.949999999</v>
      </c>
      <c r="AM3142" s="175">
        <v>18869938.239999998</v>
      </c>
      <c r="AN3142" s="175">
        <v>624605.29</v>
      </c>
    </row>
    <row r="3143" spans="1:40" s="128" customFormat="1" ht="23.25" customHeight="1" x14ac:dyDescent="0.35">
      <c r="A3143" s="256">
        <v>2025</v>
      </c>
      <c r="B3143" s="184">
        <f t="shared" si="535"/>
        <v>523</v>
      </c>
      <c r="C3143" s="248" t="s">
        <v>4388</v>
      </c>
      <c r="D3143" s="184">
        <v>34382</v>
      </c>
      <c r="E3143" s="287"/>
      <c r="F3143" s="287"/>
      <c r="G3143" s="287"/>
      <c r="H3143" s="288"/>
      <c r="I3143" s="288"/>
      <c r="J3143" s="288"/>
      <c r="K3143" s="289"/>
      <c r="L3143" s="289"/>
      <c r="M3143" s="289"/>
      <c r="N3143" s="289"/>
      <c r="O3143" s="289"/>
      <c r="P3143" s="289"/>
      <c r="Q3143" s="186">
        <f t="shared" si="538"/>
        <v>40836.959999999999</v>
      </c>
      <c r="R3143" s="186">
        <f t="shared" si="537"/>
        <v>40836.959999999999</v>
      </c>
      <c r="S3143" s="290">
        <v>0</v>
      </c>
      <c r="T3143" s="290">
        <v>0</v>
      </c>
      <c r="U3143" s="290">
        <v>0</v>
      </c>
      <c r="V3143" s="290">
        <v>0</v>
      </c>
      <c r="W3143" s="290">
        <v>0</v>
      </c>
      <c r="X3143" s="290">
        <v>0</v>
      </c>
      <c r="Y3143" s="290">
        <v>0</v>
      </c>
      <c r="Z3143" s="290">
        <v>0</v>
      </c>
      <c r="AA3143" s="290">
        <v>0</v>
      </c>
      <c r="AB3143" s="290">
        <v>0</v>
      </c>
      <c r="AC3143" s="290">
        <v>0</v>
      </c>
      <c r="AD3143" s="290">
        <v>0</v>
      </c>
      <c r="AE3143" s="290">
        <v>0</v>
      </c>
      <c r="AF3143" s="290">
        <v>0</v>
      </c>
      <c r="AG3143" s="290">
        <v>0</v>
      </c>
      <c r="AH3143" s="290">
        <v>40836.959999999999</v>
      </c>
      <c r="AI3143" s="290">
        <v>0</v>
      </c>
      <c r="AJ3143" s="290">
        <v>0</v>
      </c>
      <c r="AK3143" s="175"/>
      <c r="AL3143" s="175">
        <v>9922484.1400000006</v>
      </c>
      <c r="AM3143" s="175">
        <v>9922484.1400000006</v>
      </c>
      <c r="AN3143" s="175">
        <v>0</v>
      </c>
    </row>
    <row r="3144" spans="1:40" s="128" customFormat="1" ht="23.25" customHeight="1" x14ac:dyDescent="0.35">
      <c r="A3144" s="256">
        <v>2025</v>
      </c>
      <c r="B3144" s="184">
        <f t="shared" si="535"/>
        <v>524</v>
      </c>
      <c r="C3144" s="248" t="s">
        <v>4359</v>
      </c>
      <c r="D3144" s="184">
        <v>35394</v>
      </c>
      <c r="E3144" s="287"/>
      <c r="F3144" s="287"/>
      <c r="G3144" s="287"/>
      <c r="H3144" s="288"/>
      <c r="I3144" s="288"/>
      <c r="J3144" s="288"/>
      <c r="K3144" s="289"/>
      <c r="L3144" s="289"/>
      <c r="M3144" s="289"/>
      <c r="N3144" s="289"/>
      <c r="O3144" s="289"/>
      <c r="P3144" s="289"/>
      <c r="Q3144" s="186">
        <f t="shared" si="538"/>
        <v>102914.88</v>
      </c>
      <c r="R3144" s="186">
        <f t="shared" si="537"/>
        <v>102914.88</v>
      </c>
      <c r="S3144" s="290">
        <v>0</v>
      </c>
      <c r="T3144" s="290">
        <v>0</v>
      </c>
      <c r="U3144" s="290">
        <v>0</v>
      </c>
      <c r="V3144" s="290">
        <v>0</v>
      </c>
      <c r="W3144" s="290">
        <v>0</v>
      </c>
      <c r="X3144" s="290">
        <v>0</v>
      </c>
      <c r="Y3144" s="290">
        <v>0</v>
      </c>
      <c r="Z3144" s="290">
        <v>0</v>
      </c>
      <c r="AA3144" s="290">
        <v>0</v>
      </c>
      <c r="AB3144" s="290">
        <v>0</v>
      </c>
      <c r="AC3144" s="290">
        <v>0</v>
      </c>
      <c r="AD3144" s="290">
        <v>0</v>
      </c>
      <c r="AE3144" s="290">
        <v>0</v>
      </c>
      <c r="AF3144" s="290">
        <v>0</v>
      </c>
      <c r="AG3144" s="290">
        <v>0</v>
      </c>
      <c r="AH3144" s="290">
        <v>102914.88</v>
      </c>
      <c r="AI3144" s="290">
        <v>0</v>
      </c>
      <c r="AJ3144" s="290">
        <v>0</v>
      </c>
      <c r="AK3144" s="175"/>
      <c r="AL3144" s="175">
        <v>17216196.440000001</v>
      </c>
      <c r="AM3144" s="175">
        <v>17216196.440000001</v>
      </c>
      <c r="AN3144" s="175">
        <v>0</v>
      </c>
    </row>
    <row r="3145" spans="1:40" s="128" customFormat="1" ht="23.25" customHeight="1" x14ac:dyDescent="0.35">
      <c r="A3145" s="256">
        <v>2025</v>
      </c>
      <c r="B3145" s="184">
        <f t="shared" si="535"/>
        <v>525</v>
      </c>
      <c r="C3145" s="248" t="s">
        <v>4360</v>
      </c>
      <c r="D3145" s="184">
        <v>35381</v>
      </c>
      <c r="E3145" s="287"/>
      <c r="F3145" s="287"/>
      <c r="G3145" s="287"/>
      <c r="H3145" s="288"/>
      <c r="I3145" s="288"/>
      <c r="J3145" s="288"/>
      <c r="K3145" s="289"/>
      <c r="L3145" s="289"/>
      <c r="M3145" s="289"/>
      <c r="N3145" s="289"/>
      <c r="O3145" s="289"/>
      <c r="P3145" s="289"/>
      <c r="Q3145" s="186">
        <f t="shared" si="538"/>
        <v>38877.360000000001</v>
      </c>
      <c r="R3145" s="186">
        <f t="shared" si="537"/>
        <v>38877.360000000001</v>
      </c>
      <c r="S3145" s="290">
        <v>0</v>
      </c>
      <c r="T3145" s="290">
        <v>0</v>
      </c>
      <c r="U3145" s="290">
        <v>0</v>
      </c>
      <c r="V3145" s="290">
        <v>0</v>
      </c>
      <c r="W3145" s="290">
        <v>0</v>
      </c>
      <c r="X3145" s="290">
        <v>0</v>
      </c>
      <c r="Y3145" s="290">
        <v>0</v>
      </c>
      <c r="Z3145" s="290">
        <v>0</v>
      </c>
      <c r="AA3145" s="290">
        <v>0</v>
      </c>
      <c r="AB3145" s="290">
        <v>0</v>
      </c>
      <c r="AC3145" s="290">
        <v>0</v>
      </c>
      <c r="AD3145" s="290">
        <v>0</v>
      </c>
      <c r="AE3145" s="290">
        <v>0</v>
      </c>
      <c r="AF3145" s="290">
        <v>0</v>
      </c>
      <c r="AG3145" s="290">
        <v>0</v>
      </c>
      <c r="AH3145" s="290">
        <v>38877.360000000001</v>
      </c>
      <c r="AI3145" s="290">
        <v>0</v>
      </c>
      <c r="AJ3145" s="290">
        <v>0</v>
      </c>
      <c r="AK3145" s="175"/>
      <c r="AL3145" s="175">
        <v>13257300.130000001</v>
      </c>
      <c r="AM3145" s="175">
        <v>13257300.130000001</v>
      </c>
      <c r="AN3145" s="175">
        <v>0</v>
      </c>
    </row>
    <row r="3146" spans="1:40" s="128" customFormat="1" ht="23.25" customHeight="1" x14ac:dyDescent="0.35">
      <c r="A3146" s="256">
        <v>2025</v>
      </c>
      <c r="B3146" s="184">
        <f t="shared" si="535"/>
        <v>526</v>
      </c>
      <c r="C3146" s="248" t="s">
        <v>4339</v>
      </c>
      <c r="D3146" s="184">
        <v>36089</v>
      </c>
      <c r="E3146" s="287"/>
      <c r="F3146" s="287"/>
      <c r="G3146" s="287"/>
      <c r="H3146" s="288"/>
      <c r="I3146" s="288"/>
      <c r="J3146" s="288"/>
      <c r="K3146" s="289"/>
      <c r="L3146" s="289"/>
      <c r="M3146" s="289"/>
      <c r="N3146" s="289"/>
      <c r="O3146" s="289"/>
      <c r="P3146" s="289"/>
      <c r="Q3146" s="186">
        <f t="shared" si="538"/>
        <v>43282.32</v>
      </c>
      <c r="R3146" s="186">
        <f t="shared" si="537"/>
        <v>43282.32</v>
      </c>
      <c r="S3146" s="290">
        <v>0</v>
      </c>
      <c r="T3146" s="290">
        <v>0</v>
      </c>
      <c r="U3146" s="290">
        <v>0</v>
      </c>
      <c r="V3146" s="290">
        <v>0</v>
      </c>
      <c r="W3146" s="290">
        <v>0</v>
      </c>
      <c r="X3146" s="290">
        <v>0</v>
      </c>
      <c r="Y3146" s="290">
        <v>0</v>
      </c>
      <c r="Z3146" s="290">
        <v>0</v>
      </c>
      <c r="AA3146" s="290">
        <v>0</v>
      </c>
      <c r="AB3146" s="290">
        <v>0</v>
      </c>
      <c r="AC3146" s="290">
        <v>0</v>
      </c>
      <c r="AD3146" s="290">
        <v>0</v>
      </c>
      <c r="AE3146" s="290">
        <v>0</v>
      </c>
      <c r="AF3146" s="290">
        <v>0</v>
      </c>
      <c r="AG3146" s="290">
        <v>0</v>
      </c>
      <c r="AH3146" s="290">
        <v>43282.32</v>
      </c>
      <c r="AI3146" s="290">
        <v>0</v>
      </c>
      <c r="AJ3146" s="290">
        <v>0</v>
      </c>
      <c r="AK3146" s="175"/>
      <c r="AL3146" s="175">
        <v>10087534.68</v>
      </c>
      <c r="AM3146" s="175">
        <v>10087534.68</v>
      </c>
      <c r="AN3146" s="175">
        <v>0</v>
      </c>
    </row>
    <row r="3147" spans="1:40" s="128" customFormat="1" ht="23.25" customHeight="1" x14ac:dyDescent="0.35">
      <c r="A3147" s="256">
        <v>2025</v>
      </c>
      <c r="B3147" s="184">
        <f t="shared" si="535"/>
        <v>527</v>
      </c>
      <c r="C3147" s="248" t="s">
        <v>4375</v>
      </c>
      <c r="D3147" s="184">
        <v>34818</v>
      </c>
      <c r="E3147" s="287"/>
      <c r="F3147" s="287"/>
      <c r="G3147" s="287"/>
      <c r="H3147" s="288"/>
      <c r="I3147" s="288"/>
      <c r="J3147" s="288"/>
      <c r="K3147" s="289"/>
      <c r="L3147" s="289"/>
      <c r="M3147" s="289"/>
      <c r="N3147" s="289"/>
      <c r="O3147" s="289"/>
      <c r="P3147" s="289"/>
      <c r="Q3147" s="186">
        <f t="shared" si="538"/>
        <v>286588.79999999999</v>
      </c>
      <c r="R3147" s="186">
        <f t="shared" si="537"/>
        <v>286588.79999999999</v>
      </c>
      <c r="S3147" s="290">
        <v>0</v>
      </c>
      <c r="T3147" s="290">
        <v>0</v>
      </c>
      <c r="U3147" s="290">
        <v>0</v>
      </c>
      <c r="V3147" s="290">
        <v>0</v>
      </c>
      <c r="W3147" s="290">
        <v>0</v>
      </c>
      <c r="X3147" s="290">
        <v>0</v>
      </c>
      <c r="Y3147" s="290">
        <v>0</v>
      </c>
      <c r="Z3147" s="290">
        <v>0</v>
      </c>
      <c r="AA3147" s="290">
        <v>0</v>
      </c>
      <c r="AB3147" s="290">
        <v>0</v>
      </c>
      <c r="AC3147" s="290">
        <v>0</v>
      </c>
      <c r="AD3147" s="290">
        <v>0</v>
      </c>
      <c r="AE3147" s="290">
        <v>0</v>
      </c>
      <c r="AF3147" s="290">
        <v>0</v>
      </c>
      <c r="AG3147" s="290">
        <v>286588.79999999999</v>
      </c>
      <c r="AH3147" s="290">
        <v>0</v>
      </c>
      <c r="AI3147" s="290">
        <v>0</v>
      </c>
      <c r="AJ3147" s="290">
        <v>0</v>
      </c>
      <c r="AK3147" s="175"/>
      <c r="AL3147" s="175">
        <v>19673142.460000001</v>
      </c>
      <c r="AM3147" s="175">
        <v>19673142.460000001</v>
      </c>
      <c r="AN3147" s="175">
        <v>0</v>
      </c>
    </row>
    <row r="3148" spans="1:40" s="128" customFormat="1" ht="23.25" customHeight="1" x14ac:dyDescent="0.35">
      <c r="A3148" s="256">
        <v>2025</v>
      </c>
      <c r="B3148" s="184">
        <f t="shared" si="535"/>
        <v>528</v>
      </c>
      <c r="C3148" s="248" t="s">
        <v>437</v>
      </c>
      <c r="D3148" s="184">
        <v>36855</v>
      </c>
      <c r="E3148" s="287"/>
      <c r="F3148" s="287"/>
      <c r="G3148" s="287"/>
      <c r="H3148" s="288"/>
      <c r="I3148" s="288"/>
      <c r="J3148" s="288"/>
      <c r="K3148" s="289"/>
      <c r="L3148" s="289"/>
      <c r="M3148" s="289"/>
      <c r="N3148" s="289"/>
      <c r="O3148" s="289"/>
      <c r="P3148" s="289"/>
      <c r="Q3148" s="186">
        <f t="shared" si="538"/>
        <v>46632.959999999999</v>
      </c>
      <c r="R3148" s="186">
        <f t="shared" si="537"/>
        <v>46632.959999999999</v>
      </c>
      <c r="S3148" s="290">
        <v>0</v>
      </c>
      <c r="T3148" s="290">
        <v>0</v>
      </c>
      <c r="U3148" s="290">
        <v>0</v>
      </c>
      <c r="V3148" s="290">
        <v>0</v>
      </c>
      <c r="W3148" s="290">
        <v>0</v>
      </c>
      <c r="X3148" s="290">
        <v>0</v>
      </c>
      <c r="Y3148" s="290">
        <v>0</v>
      </c>
      <c r="Z3148" s="290">
        <v>0</v>
      </c>
      <c r="AA3148" s="290">
        <v>0</v>
      </c>
      <c r="AB3148" s="290">
        <v>0</v>
      </c>
      <c r="AC3148" s="290">
        <v>0</v>
      </c>
      <c r="AD3148" s="290">
        <v>0</v>
      </c>
      <c r="AE3148" s="290">
        <v>0</v>
      </c>
      <c r="AF3148" s="290">
        <v>0</v>
      </c>
      <c r="AG3148" s="290">
        <v>0</v>
      </c>
      <c r="AH3148" s="290">
        <v>46632.959999999999</v>
      </c>
      <c r="AI3148" s="290">
        <v>0</v>
      </c>
      <c r="AJ3148" s="290">
        <v>0</v>
      </c>
      <c r="AK3148" s="175"/>
      <c r="AL3148" s="175">
        <v>8551743.8900000006</v>
      </c>
      <c r="AM3148" s="175">
        <v>11113805.52</v>
      </c>
      <c r="AN3148" s="175">
        <v>2562061.63</v>
      </c>
    </row>
    <row r="3149" spans="1:40" s="128" customFormat="1" ht="23.25" customHeight="1" x14ac:dyDescent="0.35">
      <c r="A3149" s="256">
        <v>2025</v>
      </c>
      <c r="B3149" s="184">
        <f t="shared" si="535"/>
        <v>529</v>
      </c>
      <c r="C3149" s="248" t="s">
        <v>4370</v>
      </c>
      <c r="D3149" s="184">
        <v>35061</v>
      </c>
      <c r="E3149" s="287"/>
      <c r="F3149" s="287"/>
      <c r="G3149" s="287"/>
      <c r="H3149" s="288"/>
      <c r="I3149" s="288"/>
      <c r="J3149" s="288"/>
      <c r="K3149" s="289"/>
      <c r="L3149" s="289"/>
      <c r="M3149" s="289"/>
      <c r="N3149" s="289"/>
      <c r="O3149" s="289"/>
      <c r="P3149" s="289"/>
      <c r="Q3149" s="186">
        <f t="shared" si="538"/>
        <v>106938.96</v>
      </c>
      <c r="R3149" s="186">
        <f t="shared" si="537"/>
        <v>106938.96</v>
      </c>
      <c r="S3149" s="290">
        <v>0</v>
      </c>
      <c r="T3149" s="290">
        <v>0</v>
      </c>
      <c r="U3149" s="290">
        <v>0</v>
      </c>
      <c r="V3149" s="290">
        <v>0</v>
      </c>
      <c r="W3149" s="290">
        <v>0</v>
      </c>
      <c r="X3149" s="290">
        <v>0</v>
      </c>
      <c r="Y3149" s="290">
        <v>0</v>
      </c>
      <c r="Z3149" s="290">
        <v>0</v>
      </c>
      <c r="AA3149" s="290">
        <v>0</v>
      </c>
      <c r="AB3149" s="290">
        <v>0</v>
      </c>
      <c r="AC3149" s="290">
        <v>0</v>
      </c>
      <c r="AD3149" s="290">
        <v>0</v>
      </c>
      <c r="AE3149" s="290">
        <v>0</v>
      </c>
      <c r="AF3149" s="290">
        <v>0</v>
      </c>
      <c r="AG3149" s="290">
        <v>0</v>
      </c>
      <c r="AH3149" s="290">
        <v>106938.96</v>
      </c>
      <c r="AI3149" s="290">
        <v>0</v>
      </c>
      <c r="AJ3149" s="290">
        <v>0</v>
      </c>
      <c r="AK3149" s="175"/>
      <c r="AL3149" s="175">
        <v>17147533.719999999</v>
      </c>
      <c r="AM3149" s="175">
        <v>17147533.719999999</v>
      </c>
      <c r="AN3149" s="175">
        <v>0</v>
      </c>
    </row>
    <row r="3150" spans="1:40" s="128" customFormat="1" ht="23.25" customHeight="1" x14ac:dyDescent="0.35">
      <c r="A3150" s="256">
        <v>2025</v>
      </c>
      <c r="B3150" s="184">
        <f t="shared" si="535"/>
        <v>530</v>
      </c>
      <c r="C3150" s="248" t="s">
        <v>4100</v>
      </c>
      <c r="D3150" s="184">
        <v>56512</v>
      </c>
      <c r="E3150" s="287"/>
      <c r="F3150" s="287"/>
      <c r="G3150" s="287"/>
      <c r="H3150" s="288"/>
      <c r="I3150" s="288"/>
      <c r="J3150" s="288"/>
      <c r="K3150" s="289"/>
      <c r="L3150" s="289"/>
      <c r="M3150" s="289"/>
      <c r="N3150" s="289"/>
      <c r="O3150" s="289"/>
      <c r="P3150" s="289"/>
      <c r="Q3150" s="186">
        <f t="shared" si="538"/>
        <v>323579.57</v>
      </c>
      <c r="R3150" s="186">
        <f t="shared" si="537"/>
        <v>323579.57</v>
      </c>
      <c r="S3150" s="290">
        <v>0</v>
      </c>
      <c r="T3150" s="290">
        <v>0</v>
      </c>
      <c r="U3150" s="290">
        <v>0</v>
      </c>
      <c r="V3150" s="290">
        <v>0</v>
      </c>
      <c r="W3150" s="290">
        <v>0</v>
      </c>
      <c r="X3150" s="290">
        <v>0</v>
      </c>
      <c r="Y3150" s="290">
        <v>0</v>
      </c>
      <c r="Z3150" s="290">
        <v>0</v>
      </c>
      <c r="AA3150" s="290">
        <v>0</v>
      </c>
      <c r="AB3150" s="290">
        <v>0</v>
      </c>
      <c r="AC3150" s="290">
        <v>0</v>
      </c>
      <c r="AD3150" s="290">
        <v>0</v>
      </c>
      <c r="AE3150" s="290">
        <v>0</v>
      </c>
      <c r="AF3150" s="290">
        <v>0</v>
      </c>
      <c r="AG3150" s="290">
        <v>238041.65</v>
      </c>
      <c r="AH3150" s="290">
        <v>85537.919999999998</v>
      </c>
      <c r="AI3150" s="290">
        <v>0</v>
      </c>
      <c r="AJ3150" s="290">
        <v>0</v>
      </c>
      <c r="AK3150" s="175"/>
      <c r="AL3150" s="175">
        <v>17052733.260000002</v>
      </c>
      <c r="AM3150" s="175">
        <v>17052733.260000002</v>
      </c>
      <c r="AN3150" s="175">
        <v>0</v>
      </c>
    </row>
    <row r="3151" spans="1:40" s="128" customFormat="1" ht="23.25" customHeight="1" x14ac:dyDescent="0.35">
      <c r="A3151" s="256">
        <v>2025</v>
      </c>
      <c r="B3151" s="184">
        <f t="shared" si="535"/>
        <v>531</v>
      </c>
      <c r="C3151" s="248" t="s">
        <v>4357</v>
      </c>
      <c r="D3151" s="184">
        <v>35405</v>
      </c>
      <c r="E3151" s="287"/>
      <c r="F3151" s="287"/>
      <c r="G3151" s="287"/>
      <c r="H3151" s="288"/>
      <c r="I3151" s="288"/>
      <c r="J3151" s="288"/>
      <c r="K3151" s="289"/>
      <c r="L3151" s="289"/>
      <c r="M3151" s="289"/>
      <c r="N3151" s="289"/>
      <c r="O3151" s="289"/>
      <c r="P3151" s="289"/>
      <c r="Q3151" s="186">
        <f t="shared" si="538"/>
        <v>655176</v>
      </c>
      <c r="R3151" s="186">
        <f t="shared" si="537"/>
        <v>655176</v>
      </c>
      <c r="S3151" s="290">
        <v>0</v>
      </c>
      <c r="T3151" s="290">
        <v>0</v>
      </c>
      <c r="U3151" s="290">
        <v>0</v>
      </c>
      <c r="V3151" s="290">
        <v>0</v>
      </c>
      <c r="W3151" s="290">
        <v>0</v>
      </c>
      <c r="X3151" s="290">
        <v>0</v>
      </c>
      <c r="Y3151" s="290">
        <v>0</v>
      </c>
      <c r="Z3151" s="290">
        <v>0</v>
      </c>
      <c r="AA3151" s="290">
        <v>0</v>
      </c>
      <c r="AB3151" s="290">
        <v>0</v>
      </c>
      <c r="AC3151" s="290">
        <v>0</v>
      </c>
      <c r="AD3151" s="290">
        <v>0</v>
      </c>
      <c r="AE3151" s="290">
        <v>0</v>
      </c>
      <c r="AF3151" s="290">
        <v>0</v>
      </c>
      <c r="AG3151" s="290">
        <v>0</v>
      </c>
      <c r="AH3151" s="290">
        <v>655176</v>
      </c>
      <c r="AI3151" s="290">
        <v>0</v>
      </c>
      <c r="AJ3151" s="290">
        <v>0</v>
      </c>
      <c r="AK3151" s="175"/>
      <c r="AL3151" s="175">
        <v>8143889.2999999998</v>
      </c>
      <c r="AM3151" s="175">
        <v>8143889.2999999998</v>
      </c>
      <c r="AN3151" s="175">
        <v>0</v>
      </c>
    </row>
    <row r="3152" spans="1:40" s="128" customFormat="1" ht="23.25" customHeight="1" x14ac:dyDescent="0.35">
      <c r="A3152" s="256">
        <v>2025</v>
      </c>
      <c r="B3152" s="184">
        <f t="shared" si="535"/>
        <v>532</v>
      </c>
      <c r="C3152" s="248" t="s">
        <v>4356</v>
      </c>
      <c r="D3152" s="184">
        <v>35406</v>
      </c>
      <c r="E3152" s="287"/>
      <c r="F3152" s="287"/>
      <c r="G3152" s="287"/>
      <c r="H3152" s="288"/>
      <c r="I3152" s="288"/>
      <c r="J3152" s="288"/>
      <c r="K3152" s="289"/>
      <c r="L3152" s="289"/>
      <c r="M3152" s="289"/>
      <c r="N3152" s="289"/>
      <c r="O3152" s="289"/>
      <c r="P3152" s="289"/>
      <c r="Q3152" s="186">
        <f t="shared" si="538"/>
        <v>584868</v>
      </c>
      <c r="R3152" s="186">
        <f t="shared" si="537"/>
        <v>584868</v>
      </c>
      <c r="S3152" s="290">
        <v>0</v>
      </c>
      <c r="T3152" s="290">
        <v>0</v>
      </c>
      <c r="U3152" s="290">
        <v>0</v>
      </c>
      <c r="V3152" s="290">
        <v>0</v>
      </c>
      <c r="W3152" s="290">
        <v>0</v>
      </c>
      <c r="X3152" s="290">
        <v>0</v>
      </c>
      <c r="Y3152" s="290">
        <v>0</v>
      </c>
      <c r="Z3152" s="290">
        <v>0</v>
      </c>
      <c r="AA3152" s="290">
        <v>0</v>
      </c>
      <c r="AB3152" s="290">
        <v>0</v>
      </c>
      <c r="AC3152" s="290">
        <v>0</v>
      </c>
      <c r="AD3152" s="290">
        <v>0</v>
      </c>
      <c r="AE3152" s="290">
        <v>0</v>
      </c>
      <c r="AF3152" s="290">
        <v>0</v>
      </c>
      <c r="AG3152" s="290">
        <v>0</v>
      </c>
      <c r="AH3152" s="290">
        <v>584868</v>
      </c>
      <c r="AI3152" s="290">
        <v>0</v>
      </c>
      <c r="AJ3152" s="290">
        <v>0</v>
      </c>
      <c r="AK3152" s="175"/>
      <c r="AL3152" s="175">
        <v>7705428.6900000004</v>
      </c>
      <c r="AM3152" s="175">
        <v>7705428.6900000004</v>
      </c>
      <c r="AN3152" s="175">
        <v>0</v>
      </c>
    </row>
    <row r="3153" spans="1:40" s="128" customFormat="1" ht="23.25" customHeight="1" x14ac:dyDescent="0.35">
      <c r="A3153" s="256">
        <v>2025</v>
      </c>
      <c r="B3153" s="184">
        <f t="shared" si="535"/>
        <v>533</v>
      </c>
      <c r="C3153" s="248" t="s">
        <v>4355</v>
      </c>
      <c r="D3153" s="184">
        <v>35407</v>
      </c>
      <c r="E3153" s="287"/>
      <c r="F3153" s="287"/>
      <c r="G3153" s="287"/>
      <c r="H3153" s="288"/>
      <c r="I3153" s="288"/>
      <c r="J3153" s="288"/>
      <c r="K3153" s="289"/>
      <c r="L3153" s="289"/>
      <c r="M3153" s="289"/>
      <c r="N3153" s="289"/>
      <c r="O3153" s="289"/>
      <c r="P3153" s="289"/>
      <c r="Q3153" s="186">
        <f t="shared" si="538"/>
        <v>156605.72</v>
      </c>
      <c r="R3153" s="186">
        <f>SUM(S3153:AI3153)</f>
        <v>156605.72</v>
      </c>
      <c r="S3153" s="290">
        <v>0</v>
      </c>
      <c r="T3153" s="290">
        <v>0</v>
      </c>
      <c r="U3153" s="290">
        <v>0</v>
      </c>
      <c r="V3153" s="290">
        <v>0</v>
      </c>
      <c r="W3153" s="290">
        <v>0</v>
      </c>
      <c r="X3153" s="290">
        <v>0</v>
      </c>
      <c r="Y3153" s="290">
        <v>0</v>
      </c>
      <c r="Z3153" s="290">
        <v>0</v>
      </c>
      <c r="AA3153" s="290">
        <v>0</v>
      </c>
      <c r="AB3153" s="290">
        <v>0</v>
      </c>
      <c r="AC3153" s="290">
        <v>0</v>
      </c>
      <c r="AD3153" s="290">
        <v>0</v>
      </c>
      <c r="AE3153" s="290">
        <v>0</v>
      </c>
      <c r="AF3153" s="290">
        <v>0</v>
      </c>
      <c r="AG3153" s="290">
        <v>0</v>
      </c>
      <c r="AH3153" s="290">
        <v>156605.72</v>
      </c>
      <c r="AI3153" s="290">
        <v>0</v>
      </c>
      <c r="AJ3153" s="290">
        <v>0</v>
      </c>
      <c r="AK3153" s="175"/>
      <c r="AL3153" s="175">
        <v>7903569.7800000003</v>
      </c>
      <c r="AM3153" s="175">
        <v>7903569.7800000003</v>
      </c>
      <c r="AN3153" s="175">
        <v>0</v>
      </c>
    </row>
    <row r="3154" spans="1:40" s="128" customFormat="1" ht="23.25" customHeight="1" x14ac:dyDescent="0.35">
      <c r="A3154" s="256">
        <v>2025</v>
      </c>
      <c r="B3154" s="184">
        <f>B3153+1</f>
        <v>534</v>
      </c>
      <c r="C3154" s="248" t="s">
        <v>4361</v>
      </c>
      <c r="D3154" s="184">
        <v>35379</v>
      </c>
      <c r="E3154" s="287"/>
      <c r="F3154" s="287"/>
      <c r="G3154" s="287"/>
      <c r="H3154" s="288"/>
      <c r="I3154" s="288"/>
      <c r="J3154" s="288"/>
      <c r="K3154" s="289"/>
      <c r="L3154" s="289"/>
      <c r="M3154" s="289"/>
      <c r="N3154" s="289"/>
      <c r="O3154" s="289"/>
      <c r="P3154" s="289"/>
      <c r="Q3154" s="186">
        <f t="shared" si="538"/>
        <v>818880</v>
      </c>
      <c r="R3154" s="186">
        <f t="shared" si="537"/>
        <v>818880</v>
      </c>
      <c r="S3154" s="290">
        <v>0</v>
      </c>
      <c r="T3154" s="290">
        <v>0</v>
      </c>
      <c r="U3154" s="290">
        <v>0</v>
      </c>
      <c r="V3154" s="290">
        <v>0</v>
      </c>
      <c r="W3154" s="290">
        <v>0</v>
      </c>
      <c r="X3154" s="290">
        <v>0</v>
      </c>
      <c r="Y3154" s="290">
        <v>0</v>
      </c>
      <c r="Z3154" s="290">
        <v>0</v>
      </c>
      <c r="AA3154" s="290">
        <v>0</v>
      </c>
      <c r="AB3154" s="290">
        <v>0</v>
      </c>
      <c r="AC3154" s="290">
        <v>0</v>
      </c>
      <c r="AD3154" s="290">
        <v>0</v>
      </c>
      <c r="AE3154" s="290">
        <v>0</v>
      </c>
      <c r="AF3154" s="290">
        <v>0</v>
      </c>
      <c r="AG3154" s="290">
        <v>0</v>
      </c>
      <c r="AH3154" s="290">
        <v>818880</v>
      </c>
      <c r="AI3154" s="290">
        <v>0</v>
      </c>
      <c r="AJ3154" s="290">
        <v>0</v>
      </c>
      <c r="AK3154" s="175"/>
      <c r="AL3154" s="175">
        <v>13009133.539999999</v>
      </c>
      <c r="AM3154" s="175">
        <v>13009133.539999999</v>
      </c>
      <c r="AN3154" s="175">
        <v>0</v>
      </c>
    </row>
    <row r="3155" spans="1:40" s="128" customFormat="1" ht="23.25" customHeight="1" x14ac:dyDescent="0.35">
      <c r="A3155" s="256">
        <v>2025</v>
      </c>
      <c r="B3155" s="184">
        <f t="shared" si="535"/>
        <v>535</v>
      </c>
      <c r="C3155" s="248" t="s">
        <v>4350</v>
      </c>
      <c r="D3155" s="184">
        <v>35435</v>
      </c>
      <c r="E3155" s="287"/>
      <c r="F3155" s="287"/>
      <c r="G3155" s="287"/>
      <c r="H3155" s="288"/>
      <c r="I3155" s="288"/>
      <c r="J3155" s="288"/>
      <c r="K3155" s="289"/>
      <c r="L3155" s="289"/>
      <c r="M3155" s="289"/>
      <c r="N3155" s="289"/>
      <c r="O3155" s="289"/>
      <c r="P3155" s="289"/>
      <c r="Q3155" s="186">
        <f t="shared" si="538"/>
        <v>500000</v>
      </c>
      <c r="R3155" s="186">
        <f t="shared" si="537"/>
        <v>500000</v>
      </c>
      <c r="S3155" s="290">
        <v>0</v>
      </c>
      <c r="T3155" s="290">
        <v>0</v>
      </c>
      <c r="U3155" s="290">
        <v>0</v>
      </c>
      <c r="V3155" s="290">
        <v>0</v>
      </c>
      <c r="W3155" s="290">
        <v>0</v>
      </c>
      <c r="X3155" s="290">
        <v>0</v>
      </c>
      <c r="Y3155" s="290">
        <v>0</v>
      </c>
      <c r="Z3155" s="290">
        <v>0</v>
      </c>
      <c r="AA3155" s="290">
        <v>0</v>
      </c>
      <c r="AB3155" s="290">
        <v>0</v>
      </c>
      <c r="AC3155" s="290">
        <v>0</v>
      </c>
      <c r="AD3155" s="290">
        <v>0</v>
      </c>
      <c r="AE3155" s="290">
        <v>0</v>
      </c>
      <c r="AF3155" s="290">
        <v>0</v>
      </c>
      <c r="AG3155" s="290">
        <v>0</v>
      </c>
      <c r="AH3155" s="290">
        <v>500000</v>
      </c>
      <c r="AI3155" s="290">
        <v>0</v>
      </c>
      <c r="AJ3155" s="290">
        <v>0</v>
      </c>
      <c r="AK3155" s="175"/>
      <c r="AL3155" s="175">
        <v>4623382.1399999997</v>
      </c>
      <c r="AM3155" s="175">
        <v>7500752.2199999997</v>
      </c>
      <c r="AN3155" s="175">
        <v>2877370.08</v>
      </c>
    </row>
    <row r="3156" spans="1:40" s="128" customFormat="1" ht="23.25" customHeight="1" x14ac:dyDescent="0.35">
      <c r="A3156" s="256">
        <v>2025</v>
      </c>
      <c r="B3156" s="184">
        <f t="shared" si="535"/>
        <v>536</v>
      </c>
      <c r="C3156" s="248" t="s">
        <v>4349</v>
      </c>
      <c r="D3156" s="184">
        <v>35436</v>
      </c>
      <c r="E3156" s="287"/>
      <c r="F3156" s="287"/>
      <c r="G3156" s="287"/>
      <c r="H3156" s="288"/>
      <c r="I3156" s="288"/>
      <c r="J3156" s="288"/>
      <c r="K3156" s="289"/>
      <c r="L3156" s="289"/>
      <c r="M3156" s="289"/>
      <c r="N3156" s="289"/>
      <c r="O3156" s="289"/>
      <c r="P3156" s="289"/>
      <c r="Q3156" s="186">
        <f t="shared" si="538"/>
        <v>7021412.25</v>
      </c>
      <c r="R3156" s="186">
        <f t="shared" si="537"/>
        <v>6924604.5700000003</v>
      </c>
      <c r="S3156" s="290">
        <v>0</v>
      </c>
      <c r="T3156" s="290">
        <v>0</v>
      </c>
      <c r="U3156" s="290">
        <v>0</v>
      </c>
      <c r="V3156" s="290">
        <v>0</v>
      </c>
      <c r="W3156" s="290">
        <v>0</v>
      </c>
      <c r="X3156" s="290">
        <v>0</v>
      </c>
      <c r="Y3156" s="290">
        <v>0</v>
      </c>
      <c r="Z3156" s="290">
        <v>0</v>
      </c>
      <c r="AA3156" s="290">
        <v>0</v>
      </c>
      <c r="AB3156" s="290">
        <v>375508.15</v>
      </c>
      <c r="AC3156" s="290">
        <v>6453845.2199999997</v>
      </c>
      <c r="AD3156" s="290">
        <v>0</v>
      </c>
      <c r="AE3156" s="290">
        <v>0</v>
      </c>
      <c r="AF3156" s="290">
        <v>0</v>
      </c>
      <c r="AG3156" s="290">
        <v>95251.199999999997</v>
      </c>
      <c r="AH3156" s="290">
        <v>0</v>
      </c>
      <c r="AI3156" s="290">
        <v>0</v>
      </c>
      <c r="AJ3156" s="290">
        <v>96807.679999999993</v>
      </c>
      <c r="AK3156" s="175"/>
      <c r="AL3156" s="175">
        <v>17733374.93</v>
      </c>
      <c r="AM3156" s="175">
        <v>21612192.289999999</v>
      </c>
      <c r="AN3156" s="175">
        <v>3878817.36</v>
      </c>
    </row>
    <row r="3157" spans="1:40" s="128" customFormat="1" ht="23.25" customHeight="1" x14ac:dyDescent="0.35">
      <c r="A3157" s="256">
        <v>2025</v>
      </c>
      <c r="B3157" s="184">
        <f t="shared" si="535"/>
        <v>537</v>
      </c>
      <c r="C3157" s="248" t="s">
        <v>4352</v>
      </c>
      <c r="D3157" s="184">
        <v>35425</v>
      </c>
      <c r="E3157" s="287"/>
      <c r="F3157" s="287"/>
      <c r="G3157" s="287"/>
      <c r="H3157" s="288"/>
      <c r="I3157" s="288"/>
      <c r="J3157" s="288"/>
      <c r="K3157" s="289"/>
      <c r="L3157" s="289"/>
      <c r="M3157" s="289"/>
      <c r="N3157" s="289"/>
      <c r="O3157" s="289"/>
      <c r="P3157" s="289"/>
      <c r="Q3157" s="186">
        <f t="shared" si="538"/>
        <v>3358127.6599999997</v>
      </c>
      <c r="R3157" s="186">
        <f t="shared" si="537"/>
        <v>3358127.6599999997</v>
      </c>
      <c r="S3157" s="290">
        <v>0</v>
      </c>
      <c r="T3157" s="290">
        <v>0</v>
      </c>
      <c r="U3157" s="290">
        <v>0</v>
      </c>
      <c r="V3157" s="290">
        <v>887105.86</v>
      </c>
      <c r="W3157" s="290">
        <v>0</v>
      </c>
      <c r="X3157" s="290">
        <v>0</v>
      </c>
      <c r="Y3157" s="290">
        <v>0</v>
      </c>
      <c r="Z3157" s="290">
        <v>0</v>
      </c>
      <c r="AA3157" s="290">
        <v>0</v>
      </c>
      <c r="AB3157" s="290">
        <v>0</v>
      </c>
      <c r="AC3157" s="290">
        <v>2375829.7999999998</v>
      </c>
      <c r="AD3157" s="290">
        <v>0</v>
      </c>
      <c r="AE3157" s="290">
        <v>0</v>
      </c>
      <c r="AF3157" s="290">
        <v>0</v>
      </c>
      <c r="AG3157" s="290">
        <v>95192</v>
      </c>
      <c r="AH3157" s="290">
        <v>0</v>
      </c>
      <c r="AI3157" s="290">
        <v>0</v>
      </c>
      <c r="AJ3157" s="290">
        <v>0</v>
      </c>
      <c r="AK3157" s="175"/>
      <c r="AL3157" s="175">
        <v>8656060.540000001</v>
      </c>
      <c r="AM3157" s="175">
        <v>10270962.07</v>
      </c>
      <c r="AN3157" s="175">
        <v>1614901.53</v>
      </c>
    </row>
    <row r="3158" spans="1:40" s="128" customFormat="1" ht="23.25" customHeight="1" x14ac:dyDescent="0.35">
      <c r="A3158" s="256">
        <v>2025</v>
      </c>
      <c r="B3158" s="184">
        <f t="shared" si="535"/>
        <v>538</v>
      </c>
      <c r="C3158" s="248" t="s">
        <v>4392</v>
      </c>
      <c r="D3158" s="184">
        <v>34373</v>
      </c>
      <c r="E3158" s="287"/>
      <c r="F3158" s="287"/>
      <c r="G3158" s="287"/>
      <c r="H3158" s="288"/>
      <c r="I3158" s="288"/>
      <c r="J3158" s="288"/>
      <c r="K3158" s="289"/>
      <c r="L3158" s="289"/>
      <c r="M3158" s="289"/>
      <c r="N3158" s="289"/>
      <c r="O3158" s="289"/>
      <c r="P3158" s="289"/>
      <c r="Q3158" s="186">
        <f t="shared" si="538"/>
        <v>652236</v>
      </c>
      <c r="R3158" s="186">
        <f t="shared" si="537"/>
        <v>652236</v>
      </c>
      <c r="S3158" s="290">
        <v>0</v>
      </c>
      <c r="T3158" s="290">
        <v>0</v>
      </c>
      <c r="U3158" s="290">
        <v>0</v>
      </c>
      <c r="V3158" s="290">
        <v>0</v>
      </c>
      <c r="W3158" s="290">
        <v>0</v>
      </c>
      <c r="X3158" s="290">
        <v>0</v>
      </c>
      <c r="Y3158" s="290">
        <v>0</v>
      </c>
      <c r="Z3158" s="290">
        <v>0</v>
      </c>
      <c r="AA3158" s="290">
        <v>0</v>
      </c>
      <c r="AB3158" s="290">
        <v>0</v>
      </c>
      <c r="AC3158" s="290">
        <v>0</v>
      </c>
      <c r="AD3158" s="290">
        <v>0</v>
      </c>
      <c r="AE3158" s="290">
        <v>0</v>
      </c>
      <c r="AF3158" s="290">
        <v>0</v>
      </c>
      <c r="AG3158" s="290">
        <v>0</v>
      </c>
      <c r="AH3158" s="290">
        <v>652236</v>
      </c>
      <c r="AI3158" s="290">
        <v>0</v>
      </c>
      <c r="AJ3158" s="290">
        <v>0</v>
      </c>
      <c r="AK3158" s="175"/>
      <c r="AL3158" s="175">
        <v>7259912.4700000007</v>
      </c>
      <c r="AM3158" s="175">
        <v>10105944.32</v>
      </c>
      <c r="AN3158" s="175">
        <v>2846031.85</v>
      </c>
    </row>
    <row r="3159" spans="1:40" s="128" customFormat="1" ht="23.1" customHeight="1" x14ac:dyDescent="0.35">
      <c r="A3159" s="256">
        <v>2025</v>
      </c>
      <c r="B3159" s="184">
        <f t="shared" si="535"/>
        <v>539</v>
      </c>
      <c r="C3159" s="248" t="s">
        <v>3337</v>
      </c>
      <c r="D3159" s="184">
        <v>36562</v>
      </c>
      <c r="E3159" s="287"/>
      <c r="F3159" s="287"/>
      <c r="G3159" s="287"/>
      <c r="H3159" s="288"/>
      <c r="I3159" s="288"/>
      <c r="J3159" s="288"/>
      <c r="K3159" s="289"/>
      <c r="L3159" s="289"/>
      <c r="M3159" s="289"/>
      <c r="N3159" s="289"/>
      <c r="O3159" s="289"/>
      <c r="P3159" s="289"/>
      <c r="Q3159" s="186">
        <f t="shared" si="538"/>
        <v>2347183</v>
      </c>
      <c r="R3159" s="186">
        <f t="shared" si="537"/>
        <v>2313064</v>
      </c>
      <c r="S3159" s="290">
        <v>2313064</v>
      </c>
      <c r="T3159" s="290">
        <v>0</v>
      </c>
      <c r="U3159" s="290">
        <v>0</v>
      </c>
      <c r="V3159" s="290">
        <v>0</v>
      </c>
      <c r="W3159" s="290">
        <v>0</v>
      </c>
      <c r="X3159" s="290">
        <v>0</v>
      </c>
      <c r="Y3159" s="290">
        <v>0</v>
      </c>
      <c r="Z3159" s="290">
        <v>0</v>
      </c>
      <c r="AA3159" s="290">
        <v>0</v>
      </c>
      <c r="AB3159" s="290">
        <v>0</v>
      </c>
      <c r="AC3159" s="290">
        <v>0</v>
      </c>
      <c r="AD3159" s="290">
        <v>0</v>
      </c>
      <c r="AE3159" s="290">
        <v>0</v>
      </c>
      <c r="AF3159" s="290">
        <v>0</v>
      </c>
      <c r="AG3159" s="290">
        <v>0</v>
      </c>
      <c r="AH3159" s="290">
        <v>0</v>
      </c>
      <c r="AI3159" s="290">
        <v>0</v>
      </c>
      <c r="AJ3159" s="290">
        <v>34119</v>
      </c>
      <c r="AK3159" s="175"/>
      <c r="AL3159" s="175">
        <v>6297114.2200000007</v>
      </c>
      <c r="AM3159" s="175">
        <v>9913915.8000000007</v>
      </c>
      <c r="AN3159" s="175">
        <v>3616801.58</v>
      </c>
    </row>
    <row r="3160" spans="1:40" s="128" customFormat="1" ht="23.1" customHeight="1" x14ac:dyDescent="0.35">
      <c r="A3160" s="256">
        <v>2025</v>
      </c>
      <c r="B3160" s="184">
        <f t="shared" si="535"/>
        <v>540</v>
      </c>
      <c r="C3160" s="248" t="s">
        <v>4330</v>
      </c>
      <c r="D3160" s="184">
        <v>36569</v>
      </c>
      <c r="E3160" s="287"/>
      <c r="F3160" s="287"/>
      <c r="G3160" s="287"/>
      <c r="H3160" s="288"/>
      <c r="I3160" s="288"/>
      <c r="J3160" s="288"/>
      <c r="K3160" s="289"/>
      <c r="L3160" s="289"/>
      <c r="M3160" s="289"/>
      <c r="N3160" s="289"/>
      <c r="O3160" s="289"/>
      <c r="P3160" s="289"/>
      <c r="Q3160" s="186">
        <f t="shared" si="538"/>
        <v>6815782.1100000003</v>
      </c>
      <c r="R3160" s="186">
        <f t="shared" si="537"/>
        <v>6717006.1100000003</v>
      </c>
      <c r="S3160" s="290">
        <v>0</v>
      </c>
      <c r="T3160" s="290">
        <v>0</v>
      </c>
      <c r="U3160" s="290">
        <v>0</v>
      </c>
      <c r="V3160" s="290">
        <v>0</v>
      </c>
      <c r="W3160" s="290">
        <v>0</v>
      </c>
      <c r="X3160" s="290">
        <v>0</v>
      </c>
      <c r="Y3160" s="290">
        <v>0</v>
      </c>
      <c r="Z3160" s="290">
        <v>0</v>
      </c>
      <c r="AA3160" s="290">
        <v>0</v>
      </c>
      <c r="AB3160" s="290">
        <v>0</v>
      </c>
      <c r="AC3160" s="290">
        <v>6717006.1100000003</v>
      </c>
      <c r="AD3160" s="290">
        <v>0</v>
      </c>
      <c r="AE3160" s="290">
        <v>0</v>
      </c>
      <c r="AF3160" s="290">
        <v>0</v>
      </c>
      <c r="AG3160" s="290">
        <v>0</v>
      </c>
      <c r="AH3160" s="290">
        <v>0</v>
      </c>
      <c r="AI3160" s="290">
        <v>0</v>
      </c>
      <c r="AJ3160" s="290">
        <v>98776</v>
      </c>
      <c r="AK3160" s="175"/>
      <c r="AL3160" s="175">
        <v>13234104.979999999</v>
      </c>
      <c r="AM3160" s="175">
        <v>17406980.809999999</v>
      </c>
      <c r="AN3160" s="175">
        <v>4172875.8299999996</v>
      </c>
    </row>
    <row r="3161" spans="1:40" s="128" customFormat="1" ht="23.25" customHeight="1" x14ac:dyDescent="0.35">
      <c r="A3161" s="256">
        <v>2025</v>
      </c>
      <c r="B3161" s="184">
        <f t="shared" si="535"/>
        <v>541</v>
      </c>
      <c r="C3161" s="248" t="s">
        <v>4329</v>
      </c>
      <c r="D3161" s="184">
        <v>36577</v>
      </c>
      <c r="E3161" s="287"/>
      <c r="F3161" s="287"/>
      <c r="G3161" s="287"/>
      <c r="H3161" s="288"/>
      <c r="I3161" s="288"/>
      <c r="J3161" s="288"/>
      <c r="K3161" s="289"/>
      <c r="L3161" s="289"/>
      <c r="M3161" s="289"/>
      <c r="N3161" s="289"/>
      <c r="O3161" s="289"/>
      <c r="P3161" s="289"/>
      <c r="Q3161" s="186">
        <f t="shared" si="538"/>
        <v>312890</v>
      </c>
      <c r="R3161" s="186">
        <f t="shared" si="537"/>
        <v>312890</v>
      </c>
      <c r="S3161" s="290">
        <v>0</v>
      </c>
      <c r="T3161" s="290">
        <v>0</v>
      </c>
      <c r="U3161" s="290">
        <v>0</v>
      </c>
      <c r="V3161" s="290">
        <v>0</v>
      </c>
      <c r="W3161" s="290">
        <v>0</v>
      </c>
      <c r="X3161" s="290">
        <v>0</v>
      </c>
      <c r="Y3161" s="290">
        <v>0</v>
      </c>
      <c r="Z3161" s="290">
        <v>0</v>
      </c>
      <c r="AA3161" s="290">
        <v>0</v>
      </c>
      <c r="AB3161" s="290">
        <v>0</v>
      </c>
      <c r="AC3161" s="290">
        <v>0</v>
      </c>
      <c r="AD3161" s="290">
        <v>0</v>
      </c>
      <c r="AE3161" s="290">
        <v>0</v>
      </c>
      <c r="AF3161" s="290">
        <v>0</v>
      </c>
      <c r="AG3161" s="290">
        <v>312890</v>
      </c>
      <c r="AH3161" s="290">
        <v>0</v>
      </c>
      <c r="AI3161" s="290">
        <v>0</v>
      </c>
      <c r="AJ3161" s="290">
        <v>0</v>
      </c>
      <c r="AK3161" s="175"/>
      <c r="AL3161" s="175">
        <v>30442180.560000002</v>
      </c>
      <c r="AM3161" s="175">
        <v>56778675.670000002</v>
      </c>
      <c r="AN3161" s="175">
        <v>26336495.109999999</v>
      </c>
    </row>
    <row r="3162" spans="1:40" s="128" customFormat="1" ht="23.25" customHeight="1" x14ac:dyDescent="0.35">
      <c r="A3162" s="256">
        <v>2025</v>
      </c>
      <c r="B3162" s="184">
        <f t="shared" si="535"/>
        <v>542</v>
      </c>
      <c r="C3162" s="248" t="s">
        <v>2240</v>
      </c>
      <c r="D3162" s="184">
        <v>36567</v>
      </c>
      <c r="E3162" s="287"/>
      <c r="F3162" s="287"/>
      <c r="G3162" s="287"/>
      <c r="H3162" s="288"/>
      <c r="I3162" s="288"/>
      <c r="J3162" s="288"/>
      <c r="K3162" s="289"/>
      <c r="L3162" s="289"/>
      <c r="M3162" s="289"/>
      <c r="N3162" s="289"/>
      <c r="O3162" s="289"/>
      <c r="P3162" s="289"/>
      <c r="Q3162" s="186">
        <f t="shared" ref="Q3162:Q3171" si="539">SUM(S3162:AJ3162)</f>
        <v>2144083.6452000001</v>
      </c>
      <c r="R3162" s="186">
        <f t="shared" ref="R3162:R3171" si="540">SUM(S3162:AI3162)</f>
        <v>2112397.6800000002</v>
      </c>
      <c r="S3162" s="290">
        <v>2112397.6800000002</v>
      </c>
      <c r="T3162" s="290">
        <v>0</v>
      </c>
      <c r="U3162" s="290">
        <v>0</v>
      </c>
      <c r="V3162" s="290">
        <v>0</v>
      </c>
      <c r="W3162" s="290">
        <v>0</v>
      </c>
      <c r="X3162" s="290">
        <v>0</v>
      </c>
      <c r="Y3162" s="290">
        <v>0</v>
      </c>
      <c r="Z3162" s="290">
        <v>0</v>
      </c>
      <c r="AA3162" s="290">
        <v>0</v>
      </c>
      <c r="AB3162" s="290">
        <v>0</v>
      </c>
      <c r="AC3162" s="290">
        <v>0</v>
      </c>
      <c r="AD3162" s="290">
        <v>0</v>
      </c>
      <c r="AE3162" s="290">
        <v>0</v>
      </c>
      <c r="AF3162" s="290">
        <v>0</v>
      </c>
      <c r="AG3162" s="290">
        <v>0</v>
      </c>
      <c r="AH3162" s="290">
        <v>0</v>
      </c>
      <c r="AI3162" s="290">
        <v>0</v>
      </c>
      <c r="AJ3162" s="290">
        <f>S3162*0.015</f>
        <v>31685.965200000002</v>
      </c>
      <c r="AK3162" s="175"/>
      <c r="AL3162" s="175">
        <v>8540236.3900000006</v>
      </c>
      <c r="AM3162" s="175">
        <v>9964317</v>
      </c>
      <c r="AN3162" s="175">
        <v>1424080.6099999999</v>
      </c>
    </row>
    <row r="3163" spans="1:40" s="128" customFormat="1" ht="23.25" customHeight="1" x14ac:dyDescent="0.35">
      <c r="A3163" s="256">
        <v>2025</v>
      </c>
      <c r="B3163" s="184">
        <f t="shared" si="535"/>
        <v>543</v>
      </c>
      <c r="C3163" s="248" t="s">
        <v>3312</v>
      </c>
      <c r="D3163" s="184">
        <v>33609</v>
      </c>
      <c r="E3163" s="287"/>
      <c r="F3163" s="287"/>
      <c r="G3163" s="287"/>
      <c r="H3163" s="288"/>
      <c r="I3163" s="288"/>
      <c r="J3163" s="288"/>
      <c r="K3163" s="289"/>
      <c r="L3163" s="289"/>
      <c r="M3163" s="289"/>
      <c r="N3163" s="289"/>
      <c r="O3163" s="289"/>
      <c r="P3163" s="289"/>
      <c r="Q3163" s="186">
        <f t="shared" si="539"/>
        <v>5497495.7800000003</v>
      </c>
      <c r="R3163" s="186">
        <f t="shared" si="540"/>
        <v>5416252</v>
      </c>
      <c r="S3163" s="290">
        <v>0</v>
      </c>
      <c r="T3163" s="290">
        <v>0</v>
      </c>
      <c r="U3163" s="290">
        <v>0</v>
      </c>
      <c r="V3163" s="290">
        <v>0</v>
      </c>
      <c r="W3163" s="290">
        <v>0</v>
      </c>
      <c r="X3163" s="290">
        <v>0</v>
      </c>
      <c r="Y3163" s="290">
        <v>0</v>
      </c>
      <c r="Z3163" s="290">
        <v>0</v>
      </c>
      <c r="AA3163" s="290">
        <v>5416252</v>
      </c>
      <c r="AB3163" s="290">
        <v>0</v>
      </c>
      <c r="AC3163" s="290">
        <v>0</v>
      </c>
      <c r="AD3163" s="290">
        <v>0</v>
      </c>
      <c r="AE3163" s="290">
        <v>0</v>
      </c>
      <c r="AF3163" s="290">
        <v>0</v>
      </c>
      <c r="AG3163" s="290">
        <v>0</v>
      </c>
      <c r="AH3163" s="290">
        <v>0</v>
      </c>
      <c r="AI3163" s="290">
        <v>0</v>
      </c>
      <c r="AJ3163" s="290">
        <f>AA3163*0.015</f>
        <v>81243.78</v>
      </c>
      <c r="AK3163" s="175"/>
      <c r="AL3163" s="175">
        <v>16576583.709999999</v>
      </c>
      <c r="AM3163" s="175">
        <v>21322614.539999999</v>
      </c>
      <c r="AN3163" s="175">
        <v>4746030.83</v>
      </c>
    </row>
    <row r="3164" spans="1:40" s="128" customFormat="1" ht="21.45" customHeight="1" x14ac:dyDescent="0.35">
      <c r="A3164" s="256">
        <v>2025</v>
      </c>
      <c r="B3164" s="184">
        <f t="shared" si="535"/>
        <v>544</v>
      </c>
      <c r="C3164" s="248" t="s">
        <v>3855</v>
      </c>
      <c r="D3164" s="184">
        <v>33011</v>
      </c>
      <c r="E3164" s="287"/>
      <c r="F3164" s="287"/>
      <c r="G3164" s="287"/>
      <c r="H3164" s="288"/>
      <c r="I3164" s="288"/>
      <c r="J3164" s="288"/>
      <c r="K3164" s="289"/>
      <c r="L3164" s="289"/>
      <c r="M3164" s="289"/>
      <c r="N3164" s="289"/>
      <c r="O3164" s="289"/>
      <c r="P3164" s="289"/>
      <c r="Q3164" s="186">
        <f t="shared" si="539"/>
        <v>2945859.61</v>
      </c>
      <c r="R3164" s="186">
        <f t="shared" si="540"/>
        <v>2928304.61</v>
      </c>
      <c r="S3164" s="290">
        <v>0</v>
      </c>
      <c r="T3164" s="290">
        <v>925245.6</v>
      </c>
      <c r="U3164" s="290">
        <v>0</v>
      </c>
      <c r="V3164" s="290">
        <v>494463.89</v>
      </c>
      <c r="W3164" s="290">
        <v>621232.99</v>
      </c>
      <c r="X3164" s="290">
        <v>524587.13</v>
      </c>
      <c r="Y3164" s="290">
        <v>0</v>
      </c>
      <c r="Z3164" s="290">
        <v>0</v>
      </c>
      <c r="AA3164" s="290">
        <v>0</v>
      </c>
      <c r="AB3164" s="290">
        <v>362775</v>
      </c>
      <c r="AC3164" s="290">
        <v>0</v>
      </c>
      <c r="AD3164" s="290">
        <v>0</v>
      </c>
      <c r="AE3164" s="290">
        <v>0</v>
      </c>
      <c r="AF3164" s="290">
        <v>0</v>
      </c>
      <c r="AG3164" s="290">
        <v>0</v>
      </c>
      <c r="AH3164" s="290">
        <v>0</v>
      </c>
      <c r="AI3164" s="290">
        <v>0</v>
      </c>
      <c r="AJ3164" s="290">
        <v>17555</v>
      </c>
      <c r="AK3164" s="175"/>
      <c r="AL3164" s="175">
        <v>7104608</v>
      </c>
      <c r="AM3164" s="175">
        <v>10217503.4</v>
      </c>
      <c r="AN3164" s="175">
        <v>3112895.4</v>
      </c>
    </row>
    <row r="3165" spans="1:40" s="128" customFormat="1" ht="23.25" customHeight="1" x14ac:dyDescent="0.35">
      <c r="A3165" s="256">
        <v>2025</v>
      </c>
      <c r="B3165" s="184">
        <f t="shared" si="535"/>
        <v>545</v>
      </c>
      <c r="C3165" s="248" t="s">
        <v>3177</v>
      </c>
      <c r="D3165" s="184">
        <v>46536</v>
      </c>
      <c r="E3165" s="287"/>
      <c r="F3165" s="287"/>
      <c r="G3165" s="287"/>
      <c r="H3165" s="288"/>
      <c r="I3165" s="288"/>
      <c r="J3165" s="288"/>
      <c r="K3165" s="289"/>
      <c r="L3165" s="289"/>
      <c r="M3165" s="289"/>
      <c r="N3165" s="289"/>
      <c r="O3165" s="289"/>
      <c r="P3165" s="289"/>
      <c r="Q3165" s="186">
        <f t="shared" si="539"/>
        <v>4577991.79</v>
      </c>
      <c r="R3165" s="186">
        <f t="shared" si="540"/>
        <v>4491551.82</v>
      </c>
      <c r="S3165" s="290">
        <v>0</v>
      </c>
      <c r="T3165" s="290">
        <v>0</v>
      </c>
      <c r="U3165" s="290">
        <v>0</v>
      </c>
      <c r="V3165" s="290">
        <v>0</v>
      </c>
      <c r="W3165" s="290">
        <v>0</v>
      </c>
      <c r="X3165" s="290">
        <v>0</v>
      </c>
      <c r="Y3165" s="290">
        <v>0</v>
      </c>
      <c r="Z3165" s="290">
        <v>0</v>
      </c>
      <c r="AA3165" s="290">
        <v>4491551.82</v>
      </c>
      <c r="AB3165" s="290">
        <v>0</v>
      </c>
      <c r="AC3165" s="290">
        <v>0</v>
      </c>
      <c r="AD3165" s="290">
        <v>0</v>
      </c>
      <c r="AE3165" s="290">
        <v>0</v>
      </c>
      <c r="AF3165" s="290">
        <v>0</v>
      </c>
      <c r="AG3165" s="290">
        <v>0</v>
      </c>
      <c r="AH3165" s="290">
        <v>0</v>
      </c>
      <c r="AI3165" s="290">
        <v>0</v>
      </c>
      <c r="AJ3165" s="290">
        <v>86439.97</v>
      </c>
      <c r="AK3165" s="175"/>
      <c r="AL3165" s="175">
        <v>13563357.620000001</v>
      </c>
      <c r="AM3165" s="175">
        <v>13657915.24</v>
      </c>
      <c r="AN3165" s="175">
        <v>94557.62</v>
      </c>
    </row>
    <row r="3166" spans="1:40" s="128" customFormat="1" ht="23.25" customHeight="1" x14ac:dyDescent="0.35">
      <c r="A3166" s="256">
        <v>2025</v>
      </c>
      <c r="B3166" s="184">
        <f t="shared" si="535"/>
        <v>546</v>
      </c>
      <c r="C3166" s="248" t="s">
        <v>937</v>
      </c>
      <c r="D3166" s="184">
        <v>32759</v>
      </c>
      <c r="E3166" s="287"/>
      <c r="F3166" s="287"/>
      <c r="G3166" s="287"/>
      <c r="H3166" s="288"/>
      <c r="I3166" s="288"/>
      <c r="J3166" s="288"/>
      <c r="K3166" s="289"/>
      <c r="L3166" s="289"/>
      <c r="M3166" s="289"/>
      <c r="N3166" s="289"/>
      <c r="O3166" s="289"/>
      <c r="P3166" s="289"/>
      <c r="Q3166" s="186">
        <f t="shared" si="539"/>
        <v>1804884.165</v>
      </c>
      <c r="R3166" s="186">
        <f t="shared" si="540"/>
        <v>1778211</v>
      </c>
      <c r="S3166" s="290">
        <v>0</v>
      </c>
      <c r="T3166" s="290">
        <v>1778211</v>
      </c>
      <c r="U3166" s="290">
        <v>0</v>
      </c>
      <c r="V3166" s="290">
        <v>0</v>
      </c>
      <c r="W3166" s="290">
        <v>0</v>
      </c>
      <c r="X3166" s="290">
        <v>0</v>
      </c>
      <c r="Y3166" s="290">
        <v>0</v>
      </c>
      <c r="Z3166" s="290">
        <v>0</v>
      </c>
      <c r="AA3166" s="290">
        <v>0</v>
      </c>
      <c r="AB3166" s="290">
        <v>0</v>
      </c>
      <c r="AC3166" s="290">
        <v>0</v>
      </c>
      <c r="AD3166" s="290">
        <v>0</v>
      </c>
      <c r="AE3166" s="290">
        <v>0</v>
      </c>
      <c r="AF3166" s="290">
        <v>0</v>
      </c>
      <c r="AG3166" s="290">
        <v>0</v>
      </c>
      <c r="AH3166" s="290">
        <v>0</v>
      </c>
      <c r="AI3166" s="290">
        <v>0</v>
      </c>
      <c r="AJ3166" s="290">
        <f>T3166*0.015</f>
        <v>26673.164999999997</v>
      </c>
      <c r="AK3166" s="175"/>
      <c r="AL3166" s="175">
        <v>12653441.610000001</v>
      </c>
      <c r="AM3166" s="175">
        <v>21474217.120000001</v>
      </c>
      <c r="AN3166" s="175">
        <v>8820775.5099999998</v>
      </c>
    </row>
    <row r="3167" spans="1:40" s="128" customFormat="1" ht="23.25" customHeight="1" x14ac:dyDescent="0.35">
      <c r="A3167" s="256">
        <v>2025</v>
      </c>
      <c r="B3167" s="184">
        <f t="shared" si="535"/>
        <v>547</v>
      </c>
      <c r="C3167" s="248" t="s">
        <v>2192</v>
      </c>
      <c r="D3167" s="184">
        <v>36431</v>
      </c>
      <c r="E3167" s="287"/>
      <c r="F3167" s="287"/>
      <c r="G3167" s="287"/>
      <c r="H3167" s="288"/>
      <c r="I3167" s="288"/>
      <c r="J3167" s="288"/>
      <c r="K3167" s="289"/>
      <c r="L3167" s="289"/>
      <c r="M3167" s="289"/>
      <c r="N3167" s="289"/>
      <c r="O3167" s="289"/>
      <c r="P3167" s="289"/>
      <c r="Q3167" s="186">
        <f t="shared" si="539"/>
        <v>2096228.75</v>
      </c>
      <c r="R3167" s="186">
        <f t="shared" si="540"/>
        <v>2065250</v>
      </c>
      <c r="S3167" s="290">
        <v>2065250</v>
      </c>
      <c r="T3167" s="290">
        <v>0</v>
      </c>
      <c r="U3167" s="290">
        <v>0</v>
      </c>
      <c r="V3167" s="290">
        <v>0</v>
      </c>
      <c r="W3167" s="290">
        <v>0</v>
      </c>
      <c r="X3167" s="290">
        <v>0</v>
      </c>
      <c r="Y3167" s="290">
        <v>0</v>
      </c>
      <c r="Z3167" s="290">
        <v>0</v>
      </c>
      <c r="AA3167" s="290">
        <v>0</v>
      </c>
      <c r="AB3167" s="290">
        <v>0</v>
      </c>
      <c r="AC3167" s="290">
        <v>0</v>
      </c>
      <c r="AD3167" s="290">
        <v>0</v>
      </c>
      <c r="AE3167" s="290">
        <v>0</v>
      </c>
      <c r="AF3167" s="290">
        <v>0</v>
      </c>
      <c r="AG3167" s="290">
        <v>0</v>
      </c>
      <c r="AH3167" s="290">
        <v>0</v>
      </c>
      <c r="AI3167" s="290">
        <v>0</v>
      </c>
      <c r="AJ3167" s="290">
        <f>S3167*0.015</f>
        <v>30978.75</v>
      </c>
      <c r="AK3167" s="175"/>
      <c r="AL3167" s="175">
        <v>7985642.1400000006</v>
      </c>
      <c r="AM3167" s="175">
        <v>15357974.609999999</v>
      </c>
      <c r="AN3167" s="175">
        <v>7372332.4699999988</v>
      </c>
    </row>
    <row r="3168" spans="1:40" s="128" customFormat="1" ht="23.25" customHeight="1" x14ac:dyDescent="0.35">
      <c r="A3168" s="256">
        <v>2025</v>
      </c>
      <c r="B3168" s="472">
        <f t="shared" si="535"/>
        <v>548</v>
      </c>
      <c r="C3168" s="473" t="s">
        <v>4573</v>
      </c>
      <c r="D3168" s="472">
        <v>33177</v>
      </c>
      <c r="E3168" s="287"/>
      <c r="F3168" s="287"/>
      <c r="G3168" s="287"/>
      <c r="H3168" s="288"/>
      <c r="I3168" s="288"/>
      <c r="J3168" s="288"/>
      <c r="K3168" s="289"/>
      <c r="L3168" s="289"/>
      <c r="M3168" s="289"/>
      <c r="N3168" s="289"/>
      <c r="O3168" s="289"/>
      <c r="P3168" s="289"/>
      <c r="Q3168" s="474">
        <f t="shared" si="539"/>
        <v>734063</v>
      </c>
      <c r="R3168" s="474">
        <f t="shared" si="540"/>
        <v>734063</v>
      </c>
      <c r="S3168" s="290">
        <v>0</v>
      </c>
      <c r="T3168" s="290">
        <v>0</v>
      </c>
      <c r="U3168" s="290">
        <v>0</v>
      </c>
      <c r="V3168" s="290">
        <v>0</v>
      </c>
      <c r="W3168" s="290">
        <v>0</v>
      </c>
      <c r="X3168" s="290">
        <v>0</v>
      </c>
      <c r="Y3168" s="290">
        <v>0</v>
      </c>
      <c r="Z3168" s="290">
        <v>0</v>
      </c>
      <c r="AA3168" s="290">
        <v>0</v>
      </c>
      <c r="AB3168" s="290">
        <v>0</v>
      </c>
      <c r="AC3168" s="290">
        <v>0</v>
      </c>
      <c r="AD3168" s="290">
        <v>0</v>
      </c>
      <c r="AE3168" s="290">
        <v>0</v>
      </c>
      <c r="AF3168" s="290">
        <v>0</v>
      </c>
      <c r="AG3168" s="290">
        <v>734063</v>
      </c>
      <c r="AH3168" s="290">
        <v>0</v>
      </c>
      <c r="AI3168" s="290">
        <v>0</v>
      </c>
      <c r="AJ3168" s="290">
        <v>0</v>
      </c>
      <c r="AK3168" s="458"/>
      <c r="AL3168" s="175">
        <v>1144746.9600000002</v>
      </c>
      <c r="AM3168" s="175">
        <v>1146667.3700000001</v>
      </c>
      <c r="AN3168" s="175">
        <v>1920.4100000000035</v>
      </c>
    </row>
    <row r="3169" spans="1:40" s="128" customFormat="1" ht="22.95" customHeight="1" x14ac:dyDescent="0.35">
      <c r="A3169" s="256">
        <v>2025</v>
      </c>
      <c r="B3169" s="184">
        <f t="shared" si="535"/>
        <v>549</v>
      </c>
      <c r="C3169" s="248" t="s">
        <v>3806</v>
      </c>
      <c r="D3169" s="184">
        <v>33046</v>
      </c>
      <c r="E3169" s="287"/>
      <c r="F3169" s="287"/>
      <c r="G3169" s="287"/>
      <c r="H3169" s="288"/>
      <c r="I3169" s="288"/>
      <c r="J3169" s="288"/>
      <c r="K3169" s="289"/>
      <c r="L3169" s="289"/>
      <c r="M3169" s="289"/>
      <c r="N3169" s="289"/>
      <c r="O3169" s="289"/>
      <c r="P3169" s="289"/>
      <c r="Q3169" s="186">
        <f t="shared" si="539"/>
        <v>2584966.4750000001</v>
      </c>
      <c r="R3169" s="186">
        <f t="shared" si="540"/>
        <v>2546765</v>
      </c>
      <c r="S3169" s="290">
        <v>0</v>
      </c>
      <c r="T3169" s="290">
        <v>2029485</v>
      </c>
      <c r="U3169" s="290">
        <v>0</v>
      </c>
      <c r="V3169" s="290">
        <v>0</v>
      </c>
      <c r="W3169" s="290">
        <v>0</v>
      </c>
      <c r="X3169" s="290">
        <v>0</v>
      </c>
      <c r="Y3169" s="290">
        <v>0</v>
      </c>
      <c r="Z3169" s="290">
        <v>0</v>
      </c>
      <c r="AA3169" s="290">
        <v>0</v>
      </c>
      <c r="AB3169" s="290">
        <v>0</v>
      </c>
      <c r="AC3169" s="290">
        <v>0</v>
      </c>
      <c r="AD3169" s="290">
        <v>0</v>
      </c>
      <c r="AE3169" s="290">
        <v>517280</v>
      </c>
      <c r="AF3169" s="290">
        <v>0</v>
      </c>
      <c r="AG3169" s="290">
        <v>0</v>
      </c>
      <c r="AH3169" s="290">
        <v>0</v>
      </c>
      <c r="AI3169" s="290">
        <v>0</v>
      </c>
      <c r="AJ3169" s="290">
        <f>R3169*0.015</f>
        <v>38201.474999999999</v>
      </c>
      <c r="AK3169" s="175"/>
      <c r="AL3169" s="175">
        <v>17769806.190000001</v>
      </c>
      <c r="AM3169" s="175">
        <v>23276662.690000001</v>
      </c>
      <c r="AN3169" s="175">
        <v>5506856.5</v>
      </c>
    </row>
    <row r="3170" spans="1:40" s="128" customFormat="1" ht="23.25" customHeight="1" x14ac:dyDescent="0.35">
      <c r="A3170" s="256">
        <v>2025</v>
      </c>
      <c r="B3170" s="184">
        <f t="shared" si="535"/>
        <v>550</v>
      </c>
      <c r="C3170" s="248" t="s">
        <v>2209</v>
      </c>
      <c r="D3170" s="184">
        <v>36169</v>
      </c>
      <c r="E3170" s="287"/>
      <c r="F3170" s="287"/>
      <c r="G3170" s="287"/>
      <c r="H3170" s="288"/>
      <c r="I3170" s="288"/>
      <c r="J3170" s="288"/>
      <c r="K3170" s="289"/>
      <c r="L3170" s="289"/>
      <c r="M3170" s="289"/>
      <c r="N3170" s="289"/>
      <c r="O3170" s="289"/>
      <c r="P3170" s="289"/>
      <c r="Q3170" s="186">
        <f t="shared" si="539"/>
        <v>512949</v>
      </c>
      <c r="R3170" s="186">
        <f t="shared" si="540"/>
        <v>504949</v>
      </c>
      <c r="S3170" s="290">
        <v>0</v>
      </c>
      <c r="T3170" s="290">
        <v>0</v>
      </c>
      <c r="U3170" s="290">
        <v>0</v>
      </c>
      <c r="V3170" s="290">
        <v>0</v>
      </c>
      <c r="W3170" s="290">
        <v>0</v>
      </c>
      <c r="X3170" s="290">
        <v>0</v>
      </c>
      <c r="Y3170" s="290">
        <v>0</v>
      </c>
      <c r="Z3170" s="290">
        <v>0</v>
      </c>
      <c r="AA3170" s="290">
        <v>0</v>
      </c>
      <c r="AB3170" s="290">
        <v>504949</v>
      </c>
      <c r="AC3170" s="290">
        <v>0</v>
      </c>
      <c r="AD3170" s="290">
        <v>0</v>
      </c>
      <c r="AE3170" s="290">
        <v>0</v>
      </c>
      <c r="AF3170" s="290">
        <v>0</v>
      </c>
      <c r="AG3170" s="290">
        <v>0</v>
      </c>
      <c r="AH3170" s="290">
        <v>0</v>
      </c>
      <c r="AI3170" s="290">
        <v>0</v>
      </c>
      <c r="AJ3170" s="290">
        <v>8000</v>
      </c>
      <c r="AK3170" s="175"/>
      <c r="AL3170" s="175">
        <v>2960915.129999999</v>
      </c>
      <c r="AM3170" s="175">
        <v>10418431.76</v>
      </c>
      <c r="AN3170" s="175">
        <v>7457516.6300000008</v>
      </c>
    </row>
    <row r="3171" spans="1:40" s="128" customFormat="1" ht="23.25" customHeight="1" x14ac:dyDescent="0.35">
      <c r="A3171" s="256">
        <v>2025</v>
      </c>
      <c r="B3171" s="184">
        <f t="shared" si="535"/>
        <v>551</v>
      </c>
      <c r="C3171" s="248" t="s">
        <v>4371</v>
      </c>
      <c r="D3171" s="184">
        <v>35060</v>
      </c>
      <c r="E3171" s="287"/>
      <c r="F3171" s="287"/>
      <c r="G3171" s="287"/>
      <c r="H3171" s="288"/>
      <c r="I3171" s="288"/>
      <c r="J3171" s="288"/>
      <c r="K3171" s="289"/>
      <c r="L3171" s="289"/>
      <c r="M3171" s="289"/>
      <c r="N3171" s="289"/>
      <c r="O3171" s="289"/>
      <c r="P3171" s="289"/>
      <c r="Q3171" s="186">
        <f t="shared" si="539"/>
        <v>248444</v>
      </c>
      <c r="R3171" s="186">
        <f t="shared" si="540"/>
        <v>248444</v>
      </c>
      <c r="S3171" s="290">
        <v>0</v>
      </c>
      <c r="T3171" s="290">
        <v>0</v>
      </c>
      <c r="U3171" s="290">
        <v>0</v>
      </c>
      <c r="V3171" s="290">
        <v>0</v>
      </c>
      <c r="W3171" s="290">
        <v>0</v>
      </c>
      <c r="X3171" s="290">
        <v>0</v>
      </c>
      <c r="Y3171" s="290">
        <v>0</v>
      </c>
      <c r="Z3171" s="290">
        <v>0</v>
      </c>
      <c r="AA3171" s="290">
        <v>0</v>
      </c>
      <c r="AB3171" s="290">
        <v>0</v>
      </c>
      <c r="AC3171" s="290">
        <v>0</v>
      </c>
      <c r="AD3171" s="290">
        <v>0</v>
      </c>
      <c r="AE3171" s="290">
        <v>0</v>
      </c>
      <c r="AF3171" s="290">
        <v>0</v>
      </c>
      <c r="AG3171" s="290">
        <v>0</v>
      </c>
      <c r="AH3171" s="290">
        <v>248444</v>
      </c>
      <c r="AI3171" s="290">
        <v>0</v>
      </c>
      <c r="AJ3171" s="290">
        <v>0</v>
      </c>
      <c r="AK3171" s="175"/>
      <c r="AL3171" s="175">
        <v>21334978.960000001</v>
      </c>
      <c r="AM3171" s="175">
        <v>21334978.960000001</v>
      </c>
      <c r="AN3171" s="175">
        <v>0</v>
      </c>
    </row>
    <row r="3172" spans="1:40" s="128" customFormat="1" ht="23.25" customHeight="1" x14ac:dyDescent="0.35">
      <c r="A3172" s="256">
        <v>2025</v>
      </c>
      <c r="B3172" s="184">
        <f t="shared" si="535"/>
        <v>552</v>
      </c>
      <c r="C3172" s="248" t="s">
        <v>4395</v>
      </c>
      <c r="D3172" s="184">
        <v>34290</v>
      </c>
      <c r="E3172" s="287"/>
      <c r="F3172" s="287"/>
      <c r="G3172" s="287"/>
      <c r="H3172" s="288"/>
      <c r="I3172" s="288"/>
      <c r="J3172" s="288"/>
      <c r="K3172" s="289"/>
      <c r="L3172" s="289"/>
      <c r="M3172" s="289"/>
      <c r="N3172" s="289"/>
      <c r="O3172" s="289"/>
      <c r="P3172" s="289"/>
      <c r="Q3172" s="186">
        <f t="shared" ref="Q3172:Q3180" si="541">SUM(S3172:AJ3172)</f>
        <v>130000</v>
      </c>
      <c r="R3172" s="186">
        <f t="shared" ref="R3172:R3180" si="542">SUM(S3172:AI3172)</f>
        <v>130000</v>
      </c>
      <c r="S3172" s="290">
        <v>0</v>
      </c>
      <c r="T3172" s="290">
        <v>0</v>
      </c>
      <c r="U3172" s="290">
        <v>0</v>
      </c>
      <c r="V3172" s="290">
        <v>0</v>
      </c>
      <c r="W3172" s="290">
        <v>0</v>
      </c>
      <c r="X3172" s="290">
        <v>0</v>
      </c>
      <c r="Y3172" s="290">
        <v>0</v>
      </c>
      <c r="Z3172" s="290">
        <v>0</v>
      </c>
      <c r="AA3172" s="290">
        <v>0</v>
      </c>
      <c r="AB3172" s="290">
        <v>0</v>
      </c>
      <c r="AC3172" s="290">
        <v>0</v>
      </c>
      <c r="AD3172" s="290">
        <v>0</v>
      </c>
      <c r="AE3172" s="290">
        <v>0</v>
      </c>
      <c r="AF3172" s="290">
        <v>0</v>
      </c>
      <c r="AG3172" s="290">
        <v>0</v>
      </c>
      <c r="AH3172" s="290">
        <v>130000</v>
      </c>
      <c r="AI3172" s="290">
        <v>0</v>
      </c>
      <c r="AJ3172" s="290">
        <v>0</v>
      </c>
      <c r="AK3172" s="175"/>
      <c r="AL3172" s="175">
        <v>12816608.32</v>
      </c>
      <c r="AM3172" s="175">
        <v>14602108.6</v>
      </c>
      <c r="AN3172" s="175">
        <v>1785500.28</v>
      </c>
    </row>
    <row r="3173" spans="1:40" s="128" customFormat="1" ht="22.95" customHeight="1" x14ac:dyDescent="0.35">
      <c r="A3173" s="256">
        <v>2025</v>
      </c>
      <c r="B3173" s="184">
        <f t="shared" si="535"/>
        <v>553</v>
      </c>
      <c r="C3173" s="248" t="s">
        <v>3859</v>
      </c>
      <c r="D3173" s="184">
        <v>36951</v>
      </c>
      <c r="E3173" s="287"/>
      <c r="F3173" s="287"/>
      <c r="G3173" s="287"/>
      <c r="H3173" s="288"/>
      <c r="I3173" s="288"/>
      <c r="J3173" s="288"/>
      <c r="K3173" s="289"/>
      <c r="L3173" s="289"/>
      <c r="M3173" s="289"/>
      <c r="N3173" s="289"/>
      <c r="O3173" s="289"/>
      <c r="P3173" s="289"/>
      <c r="Q3173" s="186">
        <f t="shared" si="541"/>
        <v>328594</v>
      </c>
      <c r="R3173" s="186">
        <f t="shared" si="542"/>
        <v>328594</v>
      </c>
      <c r="S3173" s="290">
        <v>0</v>
      </c>
      <c r="T3173" s="290">
        <v>0</v>
      </c>
      <c r="U3173" s="290">
        <v>0</v>
      </c>
      <c r="V3173" s="290">
        <v>0</v>
      </c>
      <c r="W3173" s="290">
        <v>0</v>
      </c>
      <c r="X3173" s="290">
        <v>0</v>
      </c>
      <c r="Y3173" s="290">
        <v>0</v>
      </c>
      <c r="Z3173" s="290">
        <v>0</v>
      </c>
      <c r="AA3173" s="290">
        <v>0</v>
      </c>
      <c r="AB3173" s="290">
        <v>0</v>
      </c>
      <c r="AC3173" s="290">
        <v>0</v>
      </c>
      <c r="AD3173" s="290">
        <v>0</v>
      </c>
      <c r="AE3173" s="290">
        <v>0</v>
      </c>
      <c r="AF3173" s="290">
        <v>0</v>
      </c>
      <c r="AG3173" s="290">
        <v>328594</v>
      </c>
      <c r="AH3173" s="290">
        <v>0</v>
      </c>
      <c r="AI3173" s="290">
        <v>0</v>
      </c>
      <c r="AJ3173" s="290">
        <v>0</v>
      </c>
      <c r="AK3173" s="175"/>
      <c r="AL3173" s="175">
        <v>17430714.25</v>
      </c>
      <c r="AM3173" s="175">
        <v>17519293.510000002</v>
      </c>
      <c r="AN3173" s="175">
        <v>88579.26</v>
      </c>
    </row>
    <row r="3174" spans="1:40" s="128" customFormat="1" ht="23.25" customHeight="1" x14ac:dyDescent="0.35">
      <c r="A3174" s="256">
        <v>2025</v>
      </c>
      <c r="B3174" s="184">
        <f t="shared" si="535"/>
        <v>554</v>
      </c>
      <c r="C3174" s="248" t="s">
        <v>827</v>
      </c>
      <c r="D3174" s="184">
        <v>33508</v>
      </c>
      <c r="E3174" s="287"/>
      <c r="F3174" s="287"/>
      <c r="G3174" s="287"/>
      <c r="H3174" s="288"/>
      <c r="I3174" s="288"/>
      <c r="J3174" s="288"/>
      <c r="K3174" s="289"/>
      <c r="L3174" s="289"/>
      <c r="M3174" s="289"/>
      <c r="N3174" s="289"/>
      <c r="O3174" s="289"/>
      <c r="P3174" s="289"/>
      <c r="Q3174" s="186">
        <f t="shared" si="541"/>
        <v>461347</v>
      </c>
      <c r="R3174" s="186">
        <f t="shared" si="542"/>
        <v>454529</v>
      </c>
      <c r="S3174" s="290">
        <v>0</v>
      </c>
      <c r="T3174" s="290">
        <v>0</v>
      </c>
      <c r="U3174" s="290">
        <v>0</v>
      </c>
      <c r="V3174" s="290">
        <v>0</v>
      </c>
      <c r="W3174" s="290">
        <v>0</v>
      </c>
      <c r="X3174" s="290">
        <v>454529</v>
      </c>
      <c r="Y3174" s="290">
        <v>0</v>
      </c>
      <c r="Z3174" s="290">
        <v>0</v>
      </c>
      <c r="AA3174" s="290">
        <v>0</v>
      </c>
      <c r="AB3174" s="290">
        <v>0</v>
      </c>
      <c r="AC3174" s="290">
        <v>0</v>
      </c>
      <c r="AD3174" s="290">
        <v>0</v>
      </c>
      <c r="AE3174" s="290">
        <v>0</v>
      </c>
      <c r="AF3174" s="290">
        <v>0</v>
      </c>
      <c r="AG3174" s="290">
        <v>0</v>
      </c>
      <c r="AH3174" s="290">
        <v>0</v>
      </c>
      <c r="AI3174" s="290">
        <v>0</v>
      </c>
      <c r="AJ3174" s="290">
        <v>6818</v>
      </c>
      <c r="AK3174" s="175"/>
      <c r="AL3174" s="175">
        <v>5533512.1600000011</v>
      </c>
      <c r="AM3174" s="175">
        <v>10440166.630000001</v>
      </c>
      <c r="AN3174" s="175">
        <v>4906654.47</v>
      </c>
    </row>
    <row r="3175" spans="1:40" s="128" customFormat="1" ht="23.25" customHeight="1" x14ac:dyDescent="0.35">
      <c r="A3175" s="256">
        <v>2025</v>
      </c>
      <c r="B3175" s="184">
        <f t="shared" si="535"/>
        <v>555</v>
      </c>
      <c r="C3175" s="248" t="s">
        <v>4341</v>
      </c>
      <c r="D3175" s="184">
        <v>36078</v>
      </c>
      <c r="E3175" s="287"/>
      <c r="F3175" s="287"/>
      <c r="G3175" s="287"/>
      <c r="H3175" s="288"/>
      <c r="I3175" s="288"/>
      <c r="J3175" s="288"/>
      <c r="K3175" s="289"/>
      <c r="L3175" s="289"/>
      <c r="M3175" s="289"/>
      <c r="N3175" s="289"/>
      <c r="O3175" s="289"/>
      <c r="P3175" s="289"/>
      <c r="Q3175" s="186">
        <f t="shared" si="541"/>
        <v>782364</v>
      </c>
      <c r="R3175" s="186">
        <f t="shared" si="542"/>
        <v>782364</v>
      </c>
      <c r="S3175" s="290">
        <v>0</v>
      </c>
      <c r="T3175" s="290">
        <v>0</v>
      </c>
      <c r="U3175" s="290">
        <v>0</v>
      </c>
      <c r="V3175" s="290">
        <v>0</v>
      </c>
      <c r="W3175" s="290">
        <v>0</v>
      </c>
      <c r="X3175" s="290">
        <v>0</v>
      </c>
      <c r="Y3175" s="290">
        <v>0</v>
      </c>
      <c r="Z3175" s="290">
        <v>0</v>
      </c>
      <c r="AA3175" s="290">
        <v>0</v>
      </c>
      <c r="AB3175" s="290">
        <v>0</v>
      </c>
      <c r="AC3175" s="290">
        <v>0</v>
      </c>
      <c r="AD3175" s="290">
        <v>0</v>
      </c>
      <c r="AE3175" s="290">
        <v>0</v>
      </c>
      <c r="AF3175" s="290">
        <v>0</v>
      </c>
      <c r="AG3175" s="290">
        <v>0</v>
      </c>
      <c r="AH3175" s="290">
        <v>782364</v>
      </c>
      <c r="AI3175" s="290">
        <v>0</v>
      </c>
      <c r="AJ3175" s="290">
        <v>0</v>
      </c>
      <c r="AK3175" s="175"/>
      <c r="AL3175" s="175">
        <v>13082700.74</v>
      </c>
      <c r="AM3175" s="175">
        <v>13082700.74</v>
      </c>
      <c r="AN3175" s="175">
        <v>0</v>
      </c>
    </row>
    <row r="3176" spans="1:40" s="128" customFormat="1" ht="20.95" customHeight="1" x14ac:dyDescent="0.35">
      <c r="A3176" s="256">
        <v>2025</v>
      </c>
      <c r="B3176" s="184">
        <f t="shared" si="535"/>
        <v>556</v>
      </c>
      <c r="C3176" s="248" t="s">
        <v>3871</v>
      </c>
      <c r="D3176" s="184">
        <v>33052</v>
      </c>
      <c r="E3176" s="287"/>
      <c r="F3176" s="287"/>
      <c r="G3176" s="287"/>
      <c r="H3176" s="288"/>
      <c r="I3176" s="288"/>
      <c r="J3176" s="288"/>
      <c r="K3176" s="289"/>
      <c r="L3176" s="289"/>
      <c r="M3176" s="289"/>
      <c r="N3176" s="289"/>
      <c r="O3176" s="289"/>
      <c r="P3176" s="289"/>
      <c r="Q3176" s="186">
        <f t="shared" si="541"/>
        <v>6379762.75825</v>
      </c>
      <c r="R3176" s="186">
        <f t="shared" si="542"/>
        <v>6285480.5499999998</v>
      </c>
      <c r="S3176" s="290">
        <v>0</v>
      </c>
      <c r="T3176" s="290">
        <v>3237234.52</v>
      </c>
      <c r="U3176" s="290">
        <v>0</v>
      </c>
      <c r="V3176" s="290">
        <v>517312</v>
      </c>
      <c r="W3176" s="290">
        <v>692319</v>
      </c>
      <c r="X3176" s="290">
        <v>887105.86</v>
      </c>
      <c r="Y3176" s="290">
        <v>0</v>
      </c>
      <c r="Z3176" s="290">
        <v>0</v>
      </c>
      <c r="AA3176" s="290">
        <v>0</v>
      </c>
      <c r="AB3176" s="290">
        <v>951509.17</v>
      </c>
      <c r="AC3176" s="290">
        <v>0</v>
      </c>
      <c r="AD3176" s="290">
        <v>0</v>
      </c>
      <c r="AE3176" s="290">
        <v>0</v>
      </c>
      <c r="AF3176" s="290">
        <v>0</v>
      </c>
      <c r="AG3176" s="290">
        <v>0</v>
      </c>
      <c r="AH3176" s="290">
        <v>0</v>
      </c>
      <c r="AI3176" s="290">
        <v>0</v>
      </c>
      <c r="AJ3176" s="290">
        <f>R3176*0.015</f>
        <v>94282.208249999996</v>
      </c>
      <c r="AK3176" s="175"/>
      <c r="AL3176" s="175">
        <v>15944084.729999997</v>
      </c>
      <c r="AM3176" s="175">
        <v>20550752.489999998</v>
      </c>
      <c r="AN3176" s="175">
        <v>4606667.7600000007</v>
      </c>
    </row>
    <row r="3177" spans="1:40" s="128" customFormat="1" ht="23.25" customHeight="1" x14ac:dyDescent="0.35">
      <c r="A3177" s="256">
        <v>2025</v>
      </c>
      <c r="B3177" s="184">
        <f t="shared" si="535"/>
        <v>557</v>
      </c>
      <c r="C3177" s="248" t="s">
        <v>2228</v>
      </c>
      <c r="D3177" s="184">
        <v>35283</v>
      </c>
      <c r="E3177" s="287"/>
      <c r="F3177" s="287"/>
      <c r="G3177" s="287"/>
      <c r="H3177" s="288"/>
      <c r="I3177" s="288"/>
      <c r="J3177" s="288"/>
      <c r="K3177" s="289"/>
      <c r="L3177" s="289"/>
      <c r="M3177" s="289"/>
      <c r="N3177" s="289"/>
      <c r="O3177" s="289"/>
      <c r="P3177" s="289"/>
      <c r="Q3177" s="186">
        <f t="shared" si="541"/>
        <v>5453531.8568500001</v>
      </c>
      <c r="R3177" s="186">
        <f t="shared" si="542"/>
        <v>5372937.79</v>
      </c>
      <c r="S3177" s="290">
        <v>0</v>
      </c>
      <c r="T3177" s="290">
        <v>0</v>
      </c>
      <c r="U3177" s="290">
        <v>0</v>
      </c>
      <c r="V3177" s="290">
        <v>0</v>
      </c>
      <c r="W3177" s="290">
        <v>0</v>
      </c>
      <c r="X3177" s="290">
        <v>0</v>
      </c>
      <c r="Y3177" s="290">
        <v>0</v>
      </c>
      <c r="Z3177" s="290">
        <v>0</v>
      </c>
      <c r="AA3177" s="290">
        <v>0</v>
      </c>
      <c r="AB3177" s="290">
        <v>0</v>
      </c>
      <c r="AC3177" s="290">
        <v>5372937.79</v>
      </c>
      <c r="AD3177" s="290">
        <v>0</v>
      </c>
      <c r="AE3177" s="290">
        <v>0</v>
      </c>
      <c r="AF3177" s="290">
        <v>0</v>
      </c>
      <c r="AG3177" s="290">
        <v>0</v>
      </c>
      <c r="AH3177" s="290">
        <v>0</v>
      </c>
      <c r="AI3177" s="290">
        <v>0</v>
      </c>
      <c r="AJ3177" s="290">
        <f>R3177*0.015</f>
        <v>80594.066850000003</v>
      </c>
      <c r="AK3177" s="175"/>
      <c r="AL3177" s="175">
        <v>7985537.6600000001</v>
      </c>
      <c r="AM3177" s="175">
        <v>9302287.3200000003</v>
      </c>
      <c r="AN3177" s="175">
        <v>1316749.6600000001</v>
      </c>
    </row>
    <row r="3178" spans="1:40" s="128" customFormat="1" ht="23.25" customHeight="1" x14ac:dyDescent="0.35">
      <c r="A3178" s="256">
        <v>2025</v>
      </c>
      <c r="B3178" s="184">
        <f t="shared" si="535"/>
        <v>558</v>
      </c>
      <c r="C3178" s="248" t="s">
        <v>367</v>
      </c>
      <c r="D3178" s="184">
        <v>35199</v>
      </c>
      <c r="E3178" s="287"/>
      <c r="F3178" s="287"/>
      <c r="G3178" s="287"/>
      <c r="H3178" s="288"/>
      <c r="I3178" s="288"/>
      <c r="J3178" s="288"/>
      <c r="K3178" s="289"/>
      <c r="L3178" s="289"/>
      <c r="M3178" s="289"/>
      <c r="N3178" s="289"/>
      <c r="O3178" s="289"/>
      <c r="P3178" s="289"/>
      <c r="Q3178" s="186">
        <f t="shared" si="541"/>
        <v>3539029.8944000001</v>
      </c>
      <c r="R3178" s="186">
        <f t="shared" si="542"/>
        <v>3486728.96</v>
      </c>
      <c r="S3178" s="290">
        <v>0</v>
      </c>
      <c r="T3178" s="290">
        <v>1674492</v>
      </c>
      <c r="U3178" s="290">
        <v>0</v>
      </c>
      <c r="V3178" s="290">
        <v>0</v>
      </c>
      <c r="W3178" s="290">
        <v>0</v>
      </c>
      <c r="X3178" s="290">
        <v>0</v>
      </c>
      <c r="Y3178" s="290">
        <v>0</v>
      </c>
      <c r="Z3178" s="290">
        <v>0</v>
      </c>
      <c r="AA3178" s="290">
        <v>0</v>
      </c>
      <c r="AB3178" s="290">
        <v>0</v>
      </c>
      <c r="AC3178" s="290">
        <v>1812236.96</v>
      </c>
      <c r="AD3178" s="290">
        <v>0</v>
      </c>
      <c r="AE3178" s="290">
        <v>0</v>
      </c>
      <c r="AF3178" s="290">
        <v>0</v>
      </c>
      <c r="AG3178" s="290">
        <v>0</v>
      </c>
      <c r="AH3178" s="290">
        <v>0</v>
      </c>
      <c r="AI3178" s="290">
        <v>0</v>
      </c>
      <c r="AJ3178" s="290">
        <f>R3178*0.015</f>
        <v>52300.934399999998</v>
      </c>
      <c r="AK3178" s="175"/>
      <c r="AL3178" s="175">
        <v>5299835.3699999992</v>
      </c>
      <c r="AM3178" s="175">
        <v>9064869.9900000002</v>
      </c>
      <c r="AN3178" s="175">
        <v>3765034.6200000006</v>
      </c>
    </row>
    <row r="3179" spans="1:40" s="128" customFormat="1" ht="23.25" customHeight="1" x14ac:dyDescent="0.35">
      <c r="A3179" s="256">
        <v>2025</v>
      </c>
      <c r="B3179" s="184">
        <f t="shared" si="535"/>
        <v>559</v>
      </c>
      <c r="C3179" s="248" t="s">
        <v>3979</v>
      </c>
      <c r="D3179" s="184">
        <v>35457</v>
      </c>
      <c r="E3179" s="287"/>
      <c r="F3179" s="287"/>
      <c r="G3179" s="287"/>
      <c r="H3179" s="288"/>
      <c r="I3179" s="288"/>
      <c r="J3179" s="288"/>
      <c r="K3179" s="289"/>
      <c r="L3179" s="289"/>
      <c r="M3179" s="289"/>
      <c r="N3179" s="289"/>
      <c r="O3179" s="289"/>
      <c r="P3179" s="289"/>
      <c r="Q3179" s="186">
        <f t="shared" si="541"/>
        <v>2991111.1124999998</v>
      </c>
      <c r="R3179" s="186">
        <f t="shared" si="542"/>
        <v>2946907.5</v>
      </c>
      <c r="S3179" s="290">
        <v>0</v>
      </c>
      <c r="T3179" s="290">
        <v>0</v>
      </c>
      <c r="U3179" s="290">
        <v>0</v>
      </c>
      <c r="V3179" s="290">
        <v>0</v>
      </c>
      <c r="W3179" s="290">
        <v>0</v>
      </c>
      <c r="X3179" s="290">
        <v>0</v>
      </c>
      <c r="Y3179" s="290">
        <v>0</v>
      </c>
      <c r="Z3179" s="290">
        <v>0</v>
      </c>
      <c r="AA3179" s="290">
        <v>2946907.5</v>
      </c>
      <c r="AB3179" s="290">
        <v>0</v>
      </c>
      <c r="AC3179" s="290">
        <v>0</v>
      </c>
      <c r="AD3179" s="290">
        <v>0</v>
      </c>
      <c r="AE3179" s="290">
        <v>0</v>
      </c>
      <c r="AF3179" s="290">
        <v>0</v>
      </c>
      <c r="AG3179" s="290">
        <v>0</v>
      </c>
      <c r="AH3179" s="290">
        <v>0</v>
      </c>
      <c r="AI3179" s="290">
        <v>0</v>
      </c>
      <c r="AJ3179" s="290">
        <f>R3179*0.015</f>
        <v>44203.612499999996</v>
      </c>
      <c r="AK3179" s="175"/>
      <c r="AL3179" s="175">
        <v>4959779.67</v>
      </c>
      <c r="AM3179" s="175">
        <v>4975118.57</v>
      </c>
      <c r="AN3179" s="175">
        <v>15338.9</v>
      </c>
    </row>
    <row r="3180" spans="1:40" s="128" customFormat="1" ht="23.25" customHeight="1" x14ac:dyDescent="0.35">
      <c r="A3180" s="256">
        <v>2025</v>
      </c>
      <c r="B3180" s="184">
        <f t="shared" si="535"/>
        <v>560</v>
      </c>
      <c r="C3180" s="248" t="s">
        <v>4382</v>
      </c>
      <c r="D3180" s="184">
        <v>34452</v>
      </c>
      <c r="E3180" s="287"/>
      <c r="F3180" s="287"/>
      <c r="G3180" s="287"/>
      <c r="H3180" s="288"/>
      <c r="I3180" s="288"/>
      <c r="J3180" s="288"/>
      <c r="K3180" s="289"/>
      <c r="L3180" s="289"/>
      <c r="M3180" s="289"/>
      <c r="N3180" s="289"/>
      <c r="O3180" s="289"/>
      <c r="P3180" s="289"/>
      <c r="Q3180" s="186">
        <f t="shared" si="541"/>
        <v>109834.8</v>
      </c>
      <c r="R3180" s="186">
        <f t="shared" si="542"/>
        <v>109834.8</v>
      </c>
      <c r="S3180" s="290">
        <v>0</v>
      </c>
      <c r="T3180" s="290">
        <v>0</v>
      </c>
      <c r="U3180" s="290">
        <v>0</v>
      </c>
      <c r="V3180" s="290">
        <v>0</v>
      </c>
      <c r="W3180" s="290">
        <v>0</v>
      </c>
      <c r="X3180" s="290">
        <v>0</v>
      </c>
      <c r="Y3180" s="290">
        <v>0</v>
      </c>
      <c r="Z3180" s="290">
        <v>0</v>
      </c>
      <c r="AA3180" s="290">
        <v>0</v>
      </c>
      <c r="AB3180" s="290">
        <v>0</v>
      </c>
      <c r="AC3180" s="290">
        <v>0</v>
      </c>
      <c r="AD3180" s="290">
        <v>0</v>
      </c>
      <c r="AE3180" s="290">
        <v>0</v>
      </c>
      <c r="AF3180" s="290">
        <v>0</v>
      </c>
      <c r="AG3180" s="290">
        <v>109834.8</v>
      </c>
      <c r="AH3180" s="290">
        <v>0</v>
      </c>
      <c r="AI3180" s="290">
        <v>0</v>
      </c>
      <c r="AJ3180" s="290">
        <v>0</v>
      </c>
      <c r="AK3180" s="175"/>
      <c r="AL3180" s="175">
        <v>5851596.7999999998</v>
      </c>
      <c r="AM3180" s="175">
        <v>10053527.26</v>
      </c>
      <c r="AN3180" s="175">
        <v>4201930.46</v>
      </c>
    </row>
    <row r="3181" spans="1:40" s="128" customFormat="1" ht="23.25" customHeight="1" x14ac:dyDescent="0.35">
      <c r="A3181" s="256">
        <v>2025</v>
      </c>
      <c r="B3181" s="184">
        <f>B3180+1</f>
        <v>561</v>
      </c>
      <c r="C3181" s="248" t="s">
        <v>1001</v>
      </c>
      <c r="D3181" s="184">
        <v>36789</v>
      </c>
      <c r="E3181" s="287"/>
      <c r="F3181" s="287"/>
      <c r="G3181" s="287"/>
      <c r="H3181" s="288"/>
      <c r="I3181" s="288"/>
      <c r="J3181" s="288"/>
      <c r="K3181" s="289"/>
      <c r="L3181" s="289"/>
      <c r="M3181" s="289"/>
      <c r="N3181" s="289"/>
      <c r="O3181" s="289"/>
      <c r="P3181" s="289"/>
      <c r="Q3181" s="186">
        <f t="shared" ref="Q3181:Q3196" si="543">SUM(S3181:AJ3181)</f>
        <v>87039.6</v>
      </c>
      <c r="R3181" s="186">
        <f t="shared" ref="R3181:R3196" si="544">SUM(S3181:AI3181)</f>
        <v>87039.6</v>
      </c>
      <c r="S3181" s="290">
        <v>0</v>
      </c>
      <c r="T3181" s="290">
        <v>0</v>
      </c>
      <c r="U3181" s="290">
        <v>0</v>
      </c>
      <c r="V3181" s="290">
        <v>0</v>
      </c>
      <c r="W3181" s="290">
        <v>0</v>
      </c>
      <c r="X3181" s="290">
        <v>0</v>
      </c>
      <c r="Y3181" s="290">
        <v>0</v>
      </c>
      <c r="Z3181" s="290">
        <v>0</v>
      </c>
      <c r="AA3181" s="290">
        <v>0</v>
      </c>
      <c r="AB3181" s="290">
        <v>0</v>
      </c>
      <c r="AC3181" s="290">
        <v>0</v>
      </c>
      <c r="AD3181" s="290">
        <v>0</v>
      </c>
      <c r="AE3181" s="290">
        <v>0</v>
      </c>
      <c r="AF3181" s="290">
        <v>0</v>
      </c>
      <c r="AG3181" s="290">
        <v>87039.6</v>
      </c>
      <c r="AH3181" s="290">
        <v>0</v>
      </c>
      <c r="AI3181" s="290">
        <v>0</v>
      </c>
      <c r="AJ3181" s="290">
        <v>0</v>
      </c>
      <c r="AK3181" s="175"/>
      <c r="AL3181" s="175">
        <v>13224758.959999999</v>
      </c>
      <c r="AM3181" s="175">
        <v>21832975.059999999</v>
      </c>
      <c r="AN3181" s="175">
        <v>8608216.0999999996</v>
      </c>
    </row>
    <row r="3182" spans="1:40" s="128" customFormat="1" ht="23.25" customHeight="1" x14ac:dyDescent="0.35">
      <c r="A3182" s="256">
        <v>2025</v>
      </c>
      <c r="B3182" s="184">
        <f t="shared" si="535"/>
        <v>562</v>
      </c>
      <c r="C3182" s="248" t="s">
        <v>4322</v>
      </c>
      <c r="D3182" s="184">
        <v>36739</v>
      </c>
      <c r="E3182" s="287"/>
      <c r="F3182" s="287"/>
      <c r="G3182" s="287"/>
      <c r="H3182" s="288"/>
      <c r="I3182" s="288"/>
      <c r="J3182" s="288"/>
      <c r="K3182" s="289"/>
      <c r="L3182" s="289"/>
      <c r="M3182" s="289"/>
      <c r="N3182" s="289"/>
      <c r="O3182" s="289"/>
      <c r="P3182" s="289"/>
      <c r="Q3182" s="186">
        <f t="shared" si="543"/>
        <v>42837.599999999999</v>
      </c>
      <c r="R3182" s="186">
        <f t="shared" si="544"/>
        <v>42837.599999999999</v>
      </c>
      <c r="S3182" s="290">
        <v>0</v>
      </c>
      <c r="T3182" s="290">
        <v>0</v>
      </c>
      <c r="U3182" s="290">
        <v>0</v>
      </c>
      <c r="V3182" s="290">
        <v>0</v>
      </c>
      <c r="W3182" s="290">
        <v>0</v>
      </c>
      <c r="X3182" s="290">
        <v>0</v>
      </c>
      <c r="Y3182" s="290">
        <v>0</v>
      </c>
      <c r="Z3182" s="290">
        <v>0</v>
      </c>
      <c r="AA3182" s="290">
        <v>0</v>
      </c>
      <c r="AB3182" s="290">
        <v>0</v>
      </c>
      <c r="AC3182" s="290">
        <v>0</v>
      </c>
      <c r="AD3182" s="290">
        <v>0</v>
      </c>
      <c r="AE3182" s="290">
        <v>0</v>
      </c>
      <c r="AF3182" s="290">
        <v>0</v>
      </c>
      <c r="AG3182" s="290">
        <v>42837.599999999999</v>
      </c>
      <c r="AH3182" s="290">
        <v>0</v>
      </c>
      <c r="AI3182" s="290">
        <v>0</v>
      </c>
      <c r="AJ3182" s="290">
        <v>0</v>
      </c>
      <c r="AK3182" s="175"/>
      <c r="AL3182" s="175">
        <v>2968611.02</v>
      </c>
      <c r="AM3182" s="175">
        <v>2993527.29</v>
      </c>
      <c r="AN3182" s="175">
        <v>24916.27</v>
      </c>
    </row>
    <row r="3183" spans="1:40" s="128" customFormat="1" ht="23.25" customHeight="1" x14ac:dyDescent="0.35">
      <c r="A3183" s="256">
        <v>2025</v>
      </c>
      <c r="B3183" s="184">
        <f t="shared" si="535"/>
        <v>563</v>
      </c>
      <c r="C3183" s="248" t="s">
        <v>4399</v>
      </c>
      <c r="D3183" s="184">
        <v>33920</v>
      </c>
      <c r="E3183" s="287"/>
      <c r="F3183" s="287"/>
      <c r="G3183" s="287"/>
      <c r="H3183" s="288"/>
      <c r="I3183" s="288"/>
      <c r="J3183" s="288"/>
      <c r="K3183" s="289"/>
      <c r="L3183" s="289"/>
      <c r="M3183" s="289"/>
      <c r="N3183" s="289"/>
      <c r="O3183" s="289"/>
      <c r="P3183" s="289"/>
      <c r="Q3183" s="186">
        <f t="shared" si="543"/>
        <v>90022.16</v>
      </c>
      <c r="R3183" s="186">
        <f t="shared" si="544"/>
        <v>90022.16</v>
      </c>
      <c r="S3183" s="290">
        <v>0</v>
      </c>
      <c r="T3183" s="290">
        <v>0</v>
      </c>
      <c r="U3183" s="290">
        <v>0</v>
      </c>
      <c r="V3183" s="290">
        <v>0</v>
      </c>
      <c r="W3183" s="290">
        <v>0</v>
      </c>
      <c r="X3183" s="290">
        <v>0</v>
      </c>
      <c r="Y3183" s="290">
        <v>0</v>
      </c>
      <c r="Z3183" s="290">
        <v>0</v>
      </c>
      <c r="AA3183" s="290">
        <v>0</v>
      </c>
      <c r="AB3183" s="290">
        <v>0</v>
      </c>
      <c r="AC3183" s="290">
        <v>0</v>
      </c>
      <c r="AD3183" s="290">
        <v>0</v>
      </c>
      <c r="AE3183" s="290">
        <v>0</v>
      </c>
      <c r="AF3183" s="290">
        <v>0</v>
      </c>
      <c r="AG3183" s="290">
        <v>0</v>
      </c>
      <c r="AH3183" s="290">
        <v>90022.16</v>
      </c>
      <c r="AI3183" s="290">
        <v>0</v>
      </c>
      <c r="AJ3183" s="290">
        <v>0</v>
      </c>
      <c r="AK3183" s="175"/>
      <c r="AL3183" s="175">
        <v>13232287.380000001</v>
      </c>
      <c r="AM3183" s="175">
        <v>13232287.380000001</v>
      </c>
      <c r="AN3183" s="175">
        <v>0</v>
      </c>
    </row>
    <row r="3184" spans="1:40" s="128" customFormat="1" ht="23.25" customHeight="1" x14ac:dyDescent="0.35">
      <c r="A3184" s="256">
        <v>2025</v>
      </c>
      <c r="B3184" s="184">
        <f t="shared" si="535"/>
        <v>564</v>
      </c>
      <c r="C3184" s="248" t="s">
        <v>4400</v>
      </c>
      <c r="D3184" s="184">
        <v>33881</v>
      </c>
      <c r="E3184" s="287"/>
      <c r="F3184" s="287"/>
      <c r="G3184" s="287"/>
      <c r="H3184" s="288"/>
      <c r="I3184" s="288"/>
      <c r="J3184" s="288"/>
      <c r="K3184" s="289"/>
      <c r="L3184" s="289"/>
      <c r="M3184" s="289"/>
      <c r="N3184" s="289"/>
      <c r="O3184" s="289"/>
      <c r="P3184" s="289"/>
      <c r="Q3184" s="186">
        <f t="shared" si="543"/>
        <v>232000</v>
      </c>
      <c r="R3184" s="186">
        <f t="shared" si="544"/>
        <v>232000</v>
      </c>
      <c r="S3184" s="290">
        <v>0</v>
      </c>
      <c r="T3184" s="290">
        <v>0</v>
      </c>
      <c r="U3184" s="290">
        <v>0</v>
      </c>
      <c r="V3184" s="290">
        <v>0</v>
      </c>
      <c r="W3184" s="290">
        <v>0</v>
      </c>
      <c r="X3184" s="290">
        <v>0</v>
      </c>
      <c r="Y3184" s="290">
        <v>0</v>
      </c>
      <c r="Z3184" s="290">
        <v>0</v>
      </c>
      <c r="AA3184" s="290">
        <v>0</v>
      </c>
      <c r="AB3184" s="290">
        <v>0</v>
      </c>
      <c r="AC3184" s="290">
        <v>0</v>
      </c>
      <c r="AD3184" s="290">
        <v>0</v>
      </c>
      <c r="AE3184" s="290">
        <v>0</v>
      </c>
      <c r="AF3184" s="290">
        <v>0</v>
      </c>
      <c r="AG3184" s="290">
        <v>0</v>
      </c>
      <c r="AH3184" s="290">
        <v>232000</v>
      </c>
      <c r="AI3184" s="290">
        <v>0</v>
      </c>
      <c r="AJ3184" s="290">
        <v>0</v>
      </c>
      <c r="AK3184" s="175"/>
      <c r="AL3184" s="175">
        <v>15960159.210000001</v>
      </c>
      <c r="AM3184" s="175">
        <v>15960159.210000001</v>
      </c>
      <c r="AN3184" s="175">
        <v>0</v>
      </c>
    </row>
    <row r="3185" spans="1:40" s="128" customFormat="1" ht="23.25" customHeight="1" x14ac:dyDescent="0.35">
      <c r="A3185" s="256">
        <v>2025</v>
      </c>
      <c r="B3185" s="184">
        <f t="shared" si="535"/>
        <v>565</v>
      </c>
      <c r="C3185" s="248" t="s">
        <v>843</v>
      </c>
      <c r="D3185" s="184">
        <v>33988</v>
      </c>
      <c r="E3185" s="287"/>
      <c r="F3185" s="287"/>
      <c r="G3185" s="287"/>
      <c r="H3185" s="288"/>
      <c r="I3185" s="288"/>
      <c r="J3185" s="288"/>
      <c r="K3185" s="289"/>
      <c r="L3185" s="289"/>
      <c r="M3185" s="289"/>
      <c r="N3185" s="289"/>
      <c r="O3185" s="289"/>
      <c r="P3185" s="289"/>
      <c r="Q3185" s="186">
        <f t="shared" si="543"/>
        <v>114528</v>
      </c>
      <c r="R3185" s="186">
        <f t="shared" si="544"/>
        <v>114528</v>
      </c>
      <c r="S3185" s="290">
        <v>0</v>
      </c>
      <c r="T3185" s="290">
        <v>0</v>
      </c>
      <c r="U3185" s="290">
        <v>0</v>
      </c>
      <c r="V3185" s="290">
        <v>0</v>
      </c>
      <c r="W3185" s="290">
        <v>0</v>
      </c>
      <c r="X3185" s="290">
        <v>0</v>
      </c>
      <c r="Y3185" s="290">
        <v>0</v>
      </c>
      <c r="Z3185" s="290">
        <v>0</v>
      </c>
      <c r="AA3185" s="290">
        <v>0</v>
      </c>
      <c r="AB3185" s="290">
        <v>0</v>
      </c>
      <c r="AC3185" s="290">
        <v>0</v>
      </c>
      <c r="AD3185" s="290">
        <v>0</v>
      </c>
      <c r="AE3185" s="290">
        <v>0</v>
      </c>
      <c r="AF3185" s="290">
        <v>0</v>
      </c>
      <c r="AG3185" s="290">
        <v>0</v>
      </c>
      <c r="AH3185" s="290">
        <v>114528</v>
      </c>
      <c r="AI3185" s="290">
        <v>0</v>
      </c>
      <c r="AJ3185" s="290">
        <v>0</v>
      </c>
      <c r="AK3185" s="175"/>
      <c r="AL3185" s="175">
        <v>3748982.06</v>
      </c>
      <c r="AM3185" s="175">
        <v>3748982.06</v>
      </c>
      <c r="AN3185" s="175">
        <v>0</v>
      </c>
    </row>
    <row r="3186" spans="1:40" s="128" customFormat="1" ht="23.25" customHeight="1" x14ac:dyDescent="0.35">
      <c r="A3186" s="256">
        <v>2025</v>
      </c>
      <c r="B3186" s="184">
        <f>B3185+1</f>
        <v>566</v>
      </c>
      <c r="C3186" s="248" t="s">
        <v>2196</v>
      </c>
      <c r="D3186" s="184">
        <v>33387</v>
      </c>
      <c r="E3186" s="287"/>
      <c r="F3186" s="287"/>
      <c r="G3186" s="287"/>
      <c r="H3186" s="288"/>
      <c r="I3186" s="288"/>
      <c r="J3186" s="288"/>
      <c r="K3186" s="289"/>
      <c r="L3186" s="289"/>
      <c r="M3186" s="289"/>
      <c r="N3186" s="289"/>
      <c r="O3186" s="289"/>
      <c r="P3186" s="289"/>
      <c r="Q3186" s="186">
        <f t="shared" si="543"/>
        <v>491980.24</v>
      </c>
      <c r="R3186" s="186">
        <f t="shared" si="544"/>
        <v>483980.24</v>
      </c>
      <c r="S3186" s="290">
        <v>0</v>
      </c>
      <c r="T3186" s="290">
        <v>0</v>
      </c>
      <c r="U3186" s="290">
        <v>0</v>
      </c>
      <c r="V3186" s="290">
        <v>0</v>
      </c>
      <c r="W3186" s="290">
        <v>483980.24</v>
      </c>
      <c r="X3186" s="290">
        <v>0</v>
      </c>
      <c r="Y3186" s="290">
        <v>0</v>
      </c>
      <c r="Z3186" s="290">
        <v>0</v>
      </c>
      <c r="AA3186" s="290">
        <v>0</v>
      </c>
      <c r="AB3186" s="290">
        <v>0</v>
      </c>
      <c r="AC3186" s="290">
        <v>0</v>
      </c>
      <c r="AD3186" s="290">
        <v>0</v>
      </c>
      <c r="AE3186" s="290">
        <v>0</v>
      </c>
      <c r="AF3186" s="290">
        <v>0</v>
      </c>
      <c r="AG3186" s="290">
        <v>0</v>
      </c>
      <c r="AH3186" s="290">
        <v>0</v>
      </c>
      <c r="AI3186" s="290">
        <v>0</v>
      </c>
      <c r="AJ3186" s="290">
        <v>8000</v>
      </c>
      <c r="AK3186" s="175"/>
      <c r="AL3186" s="175">
        <v>2492388.6500000004</v>
      </c>
      <c r="AM3186" s="175">
        <v>2537087.4500000002</v>
      </c>
      <c r="AN3186" s="175">
        <v>44698.8</v>
      </c>
    </row>
    <row r="3187" spans="1:40" s="128" customFormat="1" ht="23.25" customHeight="1" x14ac:dyDescent="0.35">
      <c r="A3187" s="256">
        <v>2025</v>
      </c>
      <c r="B3187" s="184">
        <f t="shared" si="535"/>
        <v>567</v>
      </c>
      <c r="C3187" s="248" t="s">
        <v>4336</v>
      </c>
      <c r="D3187" s="184">
        <v>36348</v>
      </c>
      <c r="E3187" s="287"/>
      <c r="F3187" s="287"/>
      <c r="G3187" s="287"/>
      <c r="H3187" s="288"/>
      <c r="I3187" s="288"/>
      <c r="J3187" s="288"/>
      <c r="K3187" s="289"/>
      <c r="L3187" s="289"/>
      <c r="M3187" s="289"/>
      <c r="N3187" s="289"/>
      <c r="O3187" s="289"/>
      <c r="P3187" s="289"/>
      <c r="Q3187" s="186">
        <f t="shared" si="543"/>
        <v>305160</v>
      </c>
      <c r="R3187" s="186">
        <f t="shared" si="544"/>
        <v>305160</v>
      </c>
      <c r="S3187" s="290">
        <v>0</v>
      </c>
      <c r="T3187" s="290">
        <v>0</v>
      </c>
      <c r="U3187" s="290">
        <v>0</v>
      </c>
      <c r="V3187" s="290">
        <v>0</v>
      </c>
      <c r="W3187" s="290">
        <v>0</v>
      </c>
      <c r="X3187" s="290">
        <v>0</v>
      </c>
      <c r="Y3187" s="290">
        <v>0</v>
      </c>
      <c r="Z3187" s="290">
        <v>0</v>
      </c>
      <c r="AA3187" s="290">
        <v>0</v>
      </c>
      <c r="AB3187" s="290">
        <v>0</v>
      </c>
      <c r="AC3187" s="290">
        <v>0</v>
      </c>
      <c r="AD3187" s="290">
        <v>0</v>
      </c>
      <c r="AE3187" s="290">
        <v>0</v>
      </c>
      <c r="AF3187" s="290">
        <v>0</v>
      </c>
      <c r="AG3187" s="290">
        <v>0</v>
      </c>
      <c r="AH3187" s="290">
        <v>305160</v>
      </c>
      <c r="AI3187" s="290">
        <v>0</v>
      </c>
      <c r="AJ3187" s="290">
        <v>0</v>
      </c>
      <c r="AK3187" s="175"/>
      <c r="AL3187" s="175">
        <v>28236072.920000002</v>
      </c>
      <c r="AM3187" s="175">
        <v>28236072.920000002</v>
      </c>
      <c r="AN3187" s="175">
        <v>0</v>
      </c>
    </row>
    <row r="3188" spans="1:40" s="128" customFormat="1" ht="23.25" customHeight="1" x14ac:dyDescent="0.35">
      <c r="A3188" s="256">
        <v>2025</v>
      </c>
      <c r="B3188" s="184">
        <f t="shared" si="535"/>
        <v>568</v>
      </c>
      <c r="C3188" s="248" t="s">
        <v>4417</v>
      </c>
      <c r="D3188" s="184">
        <v>32768</v>
      </c>
      <c r="E3188" s="287"/>
      <c r="F3188" s="287"/>
      <c r="G3188" s="287"/>
      <c r="H3188" s="288"/>
      <c r="I3188" s="288"/>
      <c r="J3188" s="288"/>
      <c r="K3188" s="289"/>
      <c r="L3188" s="289"/>
      <c r="M3188" s="289"/>
      <c r="N3188" s="289"/>
      <c r="O3188" s="289"/>
      <c r="P3188" s="289"/>
      <c r="Q3188" s="186">
        <f t="shared" si="543"/>
        <v>232000</v>
      </c>
      <c r="R3188" s="186">
        <f t="shared" si="544"/>
        <v>232000</v>
      </c>
      <c r="S3188" s="290">
        <v>0</v>
      </c>
      <c r="T3188" s="290">
        <v>0</v>
      </c>
      <c r="U3188" s="290">
        <v>0</v>
      </c>
      <c r="V3188" s="290">
        <v>0</v>
      </c>
      <c r="W3188" s="290">
        <v>0</v>
      </c>
      <c r="X3188" s="290">
        <v>0</v>
      </c>
      <c r="Y3188" s="290">
        <v>0</v>
      </c>
      <c r="Z3188" s="290">
        <v>0</v>
      </c>
      <c r="AA3188" s="290">
        <v>0</v>
      </c>
      <c r="AB3188" s="290">
        <v>0</v>
      </c>
      <c r="AC3188" s="290">
        <v>0</v>
      </c>
      <c r="AD3188" s="290">
        <v>0</v>
      </c>
      <c r="AE3188" s="290">
        <v>0</v>
      </c>
      <c r="AF3188" s="290">
        <v>0</v>
      </c>
      <c r="AG3188" s="290">
        <v>0</v>
      </c>
      <c r="AH3188" s="290">
        <v>232000</v>
      </c>
      <c r="AI3188" s="290">
        <v>0</v>
      </c>
      <c r="AJ3188" s="290">
        <v>0</v>
      </c>
      <c r="AK3188" s="175"/>
      <c r="AL3188" s="175">
        <v>13157739.24</v>
      </c>
      <c r="AM3188" s="175">
        <v>13157739.24</v>
      </c>
      <c r="AN3188" s="175">
        <v>0</v>
      </c>
    </row>
    <row r="3189" spans="1:40" s="128" customFormat="1" ht="23.25" customHeight="1" x14ac:dyDescent="0.35">
      <c r="A3189" s="256">
        <v>2025</v>
      </c>
      <c r="B3189" s="184">
        <f t="shared" si="535"/>
        <v>569</v>
      </c>
      <c r="C3189" s="248" t="s">
        <v>2863</v>
      </c>
      <c r="D3189" s="184">
        <v>34284</v>
      </c>
      <c r="E3189" s="287"/>
      <c r="F3189" s="287"/>
      <c r="G3189" s="287"/>
      <c r="H3189" s="288"/>
      <c r="I3189" s="288"/>
      <c r="J3189" s="288"/>
      <c r="K3189" s="289"/>
      <c r="L3189" s="289"/>
      <c r="M3189" s="289"/>
      <c r="N3189" s="289"/>
      <c r="O3189" s="289"/>
      <c r="P3189" s="289"/>
      <c r="Q3189" s="186">
        <f t="shared" si="543"/>
        <v>500000</v>
      </c>
      <c r="R3189" s="186">
        <f t="shared" si="544"/>
        <v>500000</v>
      </c>
      <c r="S3189" s="290">
        <v>0</v>
      </c>
      <c r="T3189" s="290">
        <v>0</v>
      </c>
      <c r="U3189" s="290">
        <v>0</v>
      </c>
      <c r="V3189" s="290">
        <v>0</v>
      </c>
      <c r="W3189" s="290">
        <v>0</v>
      </c>
      <c r="X3189" s="290">
        <v>0</v>
      </c>
      <c r="Y3189" s="290">
        <v>0</v>
      </c>
      <c r="Z3189" s="290">
        <v>0</v>
      </c>
      <c r="AA3189" s="290">
        <v>0</v>
      </c>
      <c r="AB3189" s="290">
        <v>0</v>
      </c>
      <c r="AC3189" s="290">
        <v>0</v>
      </c>
      <c r="AD3189" s="290">
        <v>0</v>
      </c>
      <c r="AE3189" s="290">
        <v>0</v>
      </c>
      <c r="AF3189" s="290">
        <v>0</v>
      </c>
      <c r="AG3189" s="290">
        <v>500000</v>
      </c>
      <c r="AH3189" s="290">
        <v>0</v>
      </c>
      <c r="AI3189" s="290">
        <v>0</v>
      </c>
      <c r="AJ3189" s="290">
        <v>0</v>
      </c>
      <c r="AK3189" s="175"/>
      <c r="AL3189" s="175">
        <v>17454449.700000003</v>
      </c>
      <c r="AM3189" s="175">
        <v>20024992.190000001</v>
      </c>
      <c r="AN3189" s="175">
        <v>2570542.4899999998</v>
      </c>
    </row>
    <row r="3190" spans="1:40" s="128" customFormat="1" ht="20.3" customHeight="1" x14ac:dyDescent="0.35">
      <c r="A3190" s="256">
        <v>2025</v>
      </c>
      <c r="B3190" s="184">
        <f t="shared" si="535"/>
        <v>570</v>
      </c>
      <c r="C3190" s="248" t="s">
        <v>884</v>
      </c>
      <c r="D3190" s="184">
        <v>34252</v>
      </c>
      <c r="E3190" s="287"/>
      <c r="F3190" s="287"/>
      <c r="G3190" s="287"/>
      <c r="H3190" s="288"/>
      <c r="I3190" s="288"/>
      <c r="J3190" s="288"/>
      <c r="K3190" s="289"/>
      <c r="L3190" s="289"/>
      <c r="M3190" s="289"/>
      <c r="N3190" s="289"/>
      <c r="O3190" s="289"/>
      <c r="P3190" s="289"/>
      <c r="Q3190" s="186">
        <f t="shared" si="543"/>
        <v>361543.23345</v>
      </c>
      <c r="R3190" s="186">
        <f t="shared" si="544"/>
        <v>356200.23</v>
      </c>
      <c r="S3190" s="290">
        <v>356200.23</v>
      </c>
      <c r="T3190" s="290">
        <v>0</v>
      </c>
      <c r="U3190" s="290">
        <v>0</v>
      </c>
      <c r="V3190" s="290">
        <v>0</v>
      </c>
      <c r="W3190" s="290">
        <v>0</v>
      </c>
      <c r="X3190" s="290">
        <v>0</v>
      </c>
      <c r="Y3190" s="290">
        <v>0</v>
      </c>
      <c r="Z3190" s="290">
        <v>0</v>
      </c>
      <c r="AA3190" s="290">
        <v>0</v>
      </c>
      <c r="AB3190" s="290">
        <v>0</v>
      </c>
      <c r="AC3190" s="290">
        <v>0</v>
      </c>
      <c r="AD3190" s="290">
        <v>0</v>
      </c>
      <c r="AE3190" s="290">
        <v>0</v>
      </c>
      <c r="AF3190" s="290">
        <v>0</v>
      </c>
      <c r="AG3190" s="290">
        <v>0</v>
      </c>
      <c r="AH3190" s="290">
        <v>0</v>
      </c>
      <c r="AI3190" s="290">
        <v>0</v>
      </c>
      <c r="AJ3190" s="290">
        <f>R3190*0.015</f>
        <v>5343.0034499999992</v>
      </c>
      <c r="AK3190" s="175"/>
      <c r="AL3190" s="175">
        <v>1973072.25</v>
      </c>
      <c r="AM3190" s="175">
        <v>1973072.25</v>
      </c>
      <c r="AN3190" s="175">
        <v>0</v>
      </c>
    </row>
    <row r="3191" spans="1:40" s="128" customFormat="1" ht="20.3" customHeight="1" x14ac:dyDescent="0.35">
      <c r="A3191" s="256">
        <v>2025</v>
      </c>
      <c r="B3191" s="184">
        <f t="shared" si="535"/>
        <v>571</v>
      </c>
      <c r="C3191" s="248" t="s">
        <v>3332</v>
      </c>
      <c r="D3191" s="184">
        <v>36699</v>
      </c>
      <c r="E3191" s="287"/>
      <c r="F3191" s="287"/>
      <c r="G3191" s="287"/>
      <c r="H3191" s="288"/>
      <c r="I3191" s="288"/>
      <c r="J3191" s="288"/>
      <c r="K3191" s="289"/>
      <c r="L3191" s="289"/>
      <c r="M3191" s="289"/>
      <c r="N3191" s="289"/>
      <c r="O3191" s="289"/>
      <c r="P3191" s="289"/>
      <c r="Q3191" s="186">
        <f t="shared" si="543"/>
        <v>4336495.2872500001</v>
      </c>
      <c r="R3191" s="186">
        <f t="shared" si="544"/>
        <v>4272409.1500000004</v>
      </c>
      <c r="S3191" s="290">
        <v>0</v>
      </c>
      <c r="T3191" s="290">
        <v>0</v>
      </c>
      <c r="U3191" s="290">
        <v>0</v>
      </c>
      <c r="V3191" s="290">
        <v>373276.49</v>
      </c>
      <c r="W3191" s="290">
        <v>622929.25</v>
      </c>
      <c r="X3191" s="290">
        <v>1189897.25</v>
      </c>
      <c r="Y3191" s="290">
        <v>0</v>
      </c>
      <c r="Z3191" s="290">
        <v>0</v>
      </c>
      <c r="AA3191" s="290">
        <v>0</v>
      </c>
      <c r="AB3191" s="290">
        <v>0</v>
      </c>
      <c r="AC3191" s="290">
        <v>1886780.78</v>
      </c>
      <c r="AD3191" s="290">
        <v>0</v>
      </c>
      <c r="AE3191" s="290">
        <v>0</v>
      </c>
      <c r="AF3191" s="290">
        <v>0</v>
      </c>
      <c r="AG3191" s="290">
        <v>199525.38</v>
      </c>
      <c r="AH3191" s="290">
        <v>0</v>
      </c>
      <c r="AI3191" s="290">
        <v>0</v>
      </c>
      <c r="AJ3191" s="290">
        <f>R3191*0.015</f>
        <v>64086.13725</v>
      </c>
      <c r="AK3191" s="175"/>
      <c r="AL3191" s="175">
        <v>14042365.259999998</v>
      </c>
      <c r="AM3191" s="175">
        <v>21489470.079999998</v>
      </c>
      <c r="AN3191" s="175">
        <v>7447104.8199999994</v>
      </c>
    </row>
    <row r="3192" spans="1:40" s="128" customFormat="1" ht="20.3" customHeight="1" x14ac:dyDescent="0.35">
      <c r="A3192" s="256">
        <v>2025</v>
      </c>
      <c r="B3192" s="184">
        <f t="shared" si="535"/>
        <v>572</v>
      </c>
      <c r="C3192" s="248" t="s">
        <v>4581</v>
      </c>
      <c r="D3192" s="184">
        <v>33576</v>
      </c>
      <c r="E3192" s="287"/>
      <c r="F3192" s="287"/>
      <c r="G3192" s="287"/>
      <c r="H3192" s="288"/>
      <c r="I3192" s="288"/>
      <c r="J3192" s="288"/>
      <c r="K3192" s="289"/>
      <c r="L3192" s="289"/>
      <c r="M3192" s="289"/>
      <c r="N3192" s="289"/>
      <c r="O3192" s="289"/>
      <c r="P3192" s="289"/>
      <c r="Q3192" s="186">
        <f t="shared" si="543"/>
        <v>198031.38</v>
      </c>
      <c r="R3192" s="186">
        <f t="shared" si="544"/>
        <v>198031.38</v>
      </c>
      <c r="S3192" s="290">
        <v>0</v>
      </c>
      <c r="T3192" s="290">
        <v>0</v>
      </c>
      <c r="U3192" s="290">
        <v>0</v>
      </c>
      <c r="V3192" s="290">
        <v>0</v>
      </c>
      <c r="W3192" s="290">
        <v>0</v>
      </c>
      <c r="X3192" s="290">
        <v>0</v>
      </c>
      <c r="Y3192" s="290">
        <v>0</v>
      </c>
      <c r="Z3192" s="290">
        <v>0</v>
      </c>
      <c r="AA3192" s="290">
        <v>0</v>
      </c>
      <c r="AB3192" s="290">
        <v>0</v>
      </c>
      <c r="AC3192" s="290">
        <v>0</v>
      </c>
      <c r="AD3192" s="290">
        <v>0</v>
      </c>
      <c r="AE3192" s="290">
        <v>0</v>
      </c>
      <c r="AF3192" s="290">
        <v>0</v>
      </c>
      <c r="AG3192" s="290">
        <v>156075.32</v>
      </c>
      <c r="AH3192" s="290">
        <v>41956.06</v>
      </c>
      <c r="AI3192" s="290">
        <v>0</v>
      </c>
      <c r="AJ3192" s="290">
        <v>0</v>
      </c>
      <c r="AK3192" s="175"/>
      <c r="AL3192" s="175">
        <v>7226518.9799999995</v>
      </c>
      <c r="AM3192" s="175">
        <v>13149168.869999999</v>
      </c>
      <c r="AN3192" s="175">
        <v>5922649.8899999997</v>
      </c>
    </row>
    <row r="3193" spans="1:40" s="128" customFormat="1" ht="20.3" customHeight="1" x14ac:dyDescent="0.35">
      <c r="A3193" s="256">
        <v>2025</v>
      </c>
      <c r="B3193" s="184">
        <f t="shared" si="535"/>
        <v>573</v>
      </c>
      <c r="C3193" s="248" t="s">
        <v>4324</v>
      </c>
      <c r="D3193" s="184">
        <v>36705</v>
      </c>
      <c r="E3193" s="287"/>
      <c r="F3193" s="287"/>
      <c r="G3193" s="287"/>
      <c r="H3193" s="288"/>
      <c r="I3193" s="288"/>
      <c r="J3193" s="288"/>
      <c r="K3193" s="289"/>
      <c r="L3193" s="289"/>
      <c r="M3193" s="289"/>
      <c r="N3193" s="289"/>
      <c r="O3193" s="289"/>
      <c r="P3193" s="289"/>
      <c r="Q3193" s="186">
        <f t="shared" si="543"/>
        <v>70032</v>
      </c>
      <c r="R3193" s="186">
        <f t="shared" si="544"/>
        <v>70032</v>
      </c>
      <c r="S3193" s="290">
        <v>0</v>
      </c>
      <c r="T3193" s="290">
        <v>0</v>
      </c>
      <c r="U3193" s="290">
        <v>0</v>
      </c>
      <c r="V3193" s="290">
        <v>0</v>
      </c>
      <c r="W3193" s="290">
        <v>0</v>
      </c>
      <c r="X3193" s="290">
        <v>0</v>
      </c>
      <c r="Y3193" s="290">
        <v>0</v>
      </c>
      <c r="Z3193" s="290">
        <v>0</v>
      </c>
      <c r="AA3193" s="290">
        <v>0</v>
      </c>
      <c r="AB3193" s="290">
        <v>0</v>
      </c>
      <c r="AC3193" s="290">
        <v>0</v>
      </c>
      <c r="AD3193" s="290">
        <v>0</v>
      </c>
      <c r="AE3193" s="290">
        <v>0</v>
      </c>
      <c r="AF3193" s="290">
        <v>0</v>
      </c>
      <c r="AG3193" s="290">
        <v>0</v>
      </c>
      <c r="AH3193" s="290">
        <v>70032</v>
      </c>
      <c r="AI3193" s="290">
        <v>0</v>
      </c>
      <c r="AJ3193" s="290">
        <v>0</v>
      </c>
      <c r="AK3193" s="175"/>
      <c r="AL3193" s="175">
        <v>12418781.15</v>
      </c>
      <c r="AM3193" s="175">
        <v>12418781.15</v>
      </c>
      <c r="AN3193" s="175">
        <v>0</v>
      </c>
    </row>
    <row r="3194" spans="1:40" s="128" customFormat="1" ht="20.3" customHeight="1" x14ac:dyDescent="0.35">
      <c r="A3194" s="256">
        <v>2025</v>
      </c>
      <c r="B3194" s="184">
        <f t="shared" si="535"/>
        <v>574</v>
      </c>
      <c r="C3194" s="248" t="s">
        <v>3473</v>
      </c>
      <c r="D3194" s="184">
        <v>36961</v>
      </c>
      <c r="E3194" s="287"/>
      <c r="F3194" s="287"/>
      <c r="G3194" s="287"/>
      <c r="H3194" s="288"/>
      <c r="I3194" s="288"/>
      <c r="J3194" s="288"/>
      <c r="K3194" s="289"/>
      <c r="L3194" s="289"/>
      <c r="M3194" s="289"/>
      <c r="N3194" s="289"/>
      <c r="O3194" s="289"/>
      <c r="P3194" s="289"/>
      <c r="Q3194" s="186">
        <f t="shared" ref="Q3194" si="545">SUM(S3194:AJ3194)</f>
        <v>2804353.77</v>
      </c>
      <c r="R3194" s="186">
        <f t="shared" ref="R3194" si="546">SUM(S3194:AI3194)</f>
        <v>2784057.25</v>
      </c>
      <c r="S3194" s="290">
        <v>0</v>
      </c>
      <c r="T3194" s="290">
        <v>1180956</v>
      </c>
      <c r="U3194" s="290">
        <v>0</v>
      </c>
      <c r="V3194" s="290">
        <v>399948.2</v>
      </c>
      <c r="W3194" s="290">
        <v>216182.28</v>
      </c>
      <c r="X3194" s="290">
        <v>736970.77</v>
      </c>
      <c r="Y3194" s="290">
        <v>0</v>
      </c>
      <c r="Z3194" s="290">
        <v>0</v>
      </c>
      <c r="AA3194" s="290">
        <v>0</v>
      </c>
      <c r="AB3194" s="290">
        <v>0</v>
      </c>
      <c r="AC3194" s="290">
        <v>0</v>
      </c>
      <c r="AD3194" s="290">
        <v>0</v>
      </c>
      <c r="AE3194" s="290">
        <v>0</v>
      </c>
      <c r="AF3194" s="290">
        <v>0</v>
      </c>
      <c r="AG3194" s="290">
        <v>0</v>
      </c>
      <c r="AH3194" s="290">
        <v>250000</v>
      </c>
      <c r="AI3194" s="290">
        <v>0</v>
      </c>
      <c r="AJ3194" s="290">
        <v>20296.52</v>
      </c>
      <c r="AK3194" s="175"/>
      <c r="AL3194" s="175">
        <v>5337296.1399999997</v>
      </c>
      <c r="AM3194" s="175">
        <v>5423397.8700000001</v>
      </c>
      <c r="AN3194" s="175">
        <v>86101.73</v>
      </c>
    </row>
    <row r="3195" spans="1:40" s="128" customFormat="1" ht="20.3" customHeight="1" x14ac:dyDescent="0.35">
      <c r="A3195" s="256">
        <v>2025</v>
      </c>
      <c r="B3195" s="184">
        <f t="shared" si="535"/>
        <v>575</v>
      </c>
      <c r="C3195" s="248" t="s">
        <v>2243</v>
      </c>
      <c r="D3195" s="184">
        <v>33908</v>
      </c>
      <c r="E3195" s="287"/>
      <c r="F3195" s="287"/>
      <c r="G3195" s="287"/>
      <c r="H3195" s="288"/>
      <c r="I3195" s="288"/>
      <c r="J3195" s="288"/>
      <c r="K3195" s="289"/>
      <c r="L3195" s="289"/>
      <c r="M3195" s="289"/>
      <c r="N3195" s="289"/>
      <c r="O3195" s="289"/>
      <c r="P3195" s="289"/>
      <c r="Q3195" s="186">
        <f t="shared" si="543"/>
        <v>2947857</v>
      </c>
      <c r="R3195" s="186">
        <f t="shared" si="544"/>
        <v>2905357</v>
      </c>
      <c r="S3195" s="290">
        <v>0</v>
      </c>
      <c r="T3195" s="290">
        <v>2196212</v>
      </c>
      <c r="U3195" s="290">
        <v>0</v>
      </c>
      <c r="V3195" s="290">
        <v>0</v>
      </c>
      <c r="W3195" s="290">
        <v>0</v>
      </c>
      <c r="X3195" s="290">
        <v>0</v>
      </c>
      <c r="Y3195" s="290">
        <v>0</v>
      </c>
      <c r="Z3195" s="290">
        <v>0</v>
      </c>
      <c r="AA3195" s="290">
        <v>0</v>
      </c>
      <c r="AB3195" s="290">
        <v>709145</v>
      </c>
      <c r="AC3195" s="290">
        <v>0</v>
      </c>
      <c r="AD3195" s="290">
        <v>0</v>
      </c>
      <c r="AE3195" s="290">
        <v>0</v>
      </c>
      <c r="AF3195" s="290">
        <v>0</v>
      </c>
      <c r="AG3195" s="290">
        <v>0</v>
      </c>
      <c r="AH3195" s="290">
        <v>0</v>
      </c>
      <c r="AI3195" s="290">
        <v>0</v>
      </c>
      <c r="AJ3195" s="290">
        <v>42500</v>
      </c>
      <c r="AK3195" s="175"/>
      <c r="AL3195" s="175">
        <v>14165088.610000001</v>
      </c>
      <c r="AM3195" s="175">
        <v>21431597.260000002</v>
      </c>
      <c r="AN3195" s="175">
        <v>7266508.6500000004</v>
      </c>
    </row>
    <row r="3196" spans="1:40" s="128" customFormat="1" ht="20.3" customHeight="1" x14ac:dyDescent="0.35">
      <c r="A3196" s="256">
        <v>2025</v>
      </c>
      <c r="B3196" s="184">
        <f t="shared" si="535"/>
        <v>576</v>
      </c>
      <c r="C3196" s="248" t="s">
        <v>2239</v>
      </c>
      <c r="D3196" s="184">
        <v>33468</v>
      </c>
      <c r="E3196" s="287"/>
      <c r="F3196" s="287"/>
      <c r="G3196" s="287"/>
      <c r="H3196" s="288"/>
      <c r="I3196" s="288"/>
      <c r="J3196" s="288"/>
      <c r="K3196" s="289"/>
      <c r="L3196" s="289"/>
      <c r="M3196" s="289"/>
      <c r="N3196" s="289"/>
      <c r="O3196" s="289"/>
      <c r="P3196" s="289"/>
      <c r="Q3196" s="186">
        <f t="shared" si="543"/>
        <v>1363072.07</v>
      </c>
      <c r="R3196" s="186">
        <f t="shared" si="544"/>
        <v>1343317.07</v>
      </c>
      <c r="S3196" s="290">
        <v>0</v>
      </c>
      <c r="T3196" s="290">
        <v>1343317.07</v>
      </c>
      <c r="U3196" s="290">
        <v>0</v>
      </c>
      <c r="V3196" s="290">
        <v>0</v>
      </c>
      <c r="W3196" s="290">
        <v>0</v>
      </c>
      <c r="X3196" s="290">
        <v>0</v>
      </c>
      <c r="Y3196" s="290">
        <v>0</v>
      </c>
      <c r="Z3196" s="290">
        <v>0</v>
      </c>
      <c r="AA3196" s="290">
        <v>0</v>
      </c>
      <c r="AB3196" s="290">
        <v>0</v>
      </c>
      <c r="AC3196" s="290">
        <v>0</v>
      </c>
      <c r="AD3196" s="290">
        <v>0</v>
      </c>
      <c r="AE3196" s="290">
        <v>0</v>
      </c>
      <c r="AF3196" s="290">
        <v>0</v>
      </c>
      <c r="AG3196" s="290">
        <v>0</v>
      </c>
      <c r="AH3196" s="290">
        <v>0</v>
      </c>
      <c r="AI3196" s="290">
        <v>0</v>
      </c>
      <c r="AJ3196" s="290">
        <v>19755</v>
      </c>
      <c r="AK3196" s="175"/>
      <c r="AL3196" s="175">
        <v>4303942.92</v>
      </c>
      <c r="AM3196" s="175">
        <v>9919459.8800000008</v>
      </c>
      <c r="AN3196" s="175">
        <v>5615516.9600000009</v>
      </c>
    </row>
    <row r="3197" spans="1:40" s="128" customFormat="1" ht="23.25" customHeight="1" x14ac:dyDescent="0.35">
      <c r="A3197" s="256">
        <v>2025</v>
      </c>
      <c r="B3197" s="184">
        <f t="shared" si="535"/>
        <v>577</v>
      </c>
      <c r="C3197" s="248" t="s">
        <v>4372</v>
      </c>
      <c r="D3197" s="184">
        <v>35003</v>
      </c>
      <c r="E3197" s="287"/>
      <c r="F3197" s="287"/>
      <c r="G3197" s="287"/>
      <c r="H3197" s="288"/>
      <c r="I3197" s="288"/>
      <c r="J3197" s="288"/>
      <c r="K3197" s="289"/>
      <c r="L3197" s="289"/>
      <c r="M3197" s="289"/>
      <c r="N3197" s="289"/>
      <c r="O3197" s="289"/>
      <c r="P3197" s="289"/>
      <c r="Q3197" s="186">
        <f t="shared" ref="Q3197:Q3207" si="547">SUM(S3197:AJ3197)</f>
        <v>4233104</v>
      </c>
      <c r="R3197" s="186">
        <f t="shared" ref="R3197:R3207" si="548">SUM(S3197:AI3197)</f>
        <v>4170546</v>
      </c>
      <c r="S3197" s="290">
        <v>0</v>
      </c>
      <c r="T3197" s="290">
        <v>0</v>
      </c>
      <c r="U3197" s="290">
        <v>0</v>
      </c>
      <c r="V3197" s="290">
        <v>0</v>
      </c>
      <c r="W3197" s="290">
        <v>0</v>
      </c>
      <c r="X3197" s="290">
        <v>419453</v>
      </c>
      <c r="Y3197" s="290">
        <v>0</v>
      </c>
      <c r="Z3197" s="290">
        <v>0</v>
      </c>
      <c r="AA3197" s="290">
        <v>0</v>
      </c>
      <c r="AB3197" s="290">
        <v>0</v>
      </c>
      <c r="AC3197" s="290">
        <v>3751093</v>
      </c>
      <c r="AD3197" s="290">
        <v>0</v>
      </c>
      <c r="AE3197" s="290">
        <v>0</v>
      </c>
      <c r="AF3197" s="290">
        <v>0</v>
      </c>
      <c r="AG3197" s="290">
        <v>0</v>
      </c>
      <c r="AH3197" s="290">
        <v>0</v>
      </c>
      <c r="AI3197" s="290">
        <v>0</v>
      </c>
      <c r="AJ3197" s="290">
        <v>62558</v>
      </c>
      <c r="AK3197" s="175"/>
      <c r="AL3197" s="175">
        <v>9131445.879999999</v>
      </c>
      <c r="AM3197" s="175">
        <v>13290454.449999999</v>
      </c>
      <c r="AN3197" s="175">
        <v>4159008.5699999994</v>
      </c>
    </row>
    <row r="3198" spans="1:40" s="128" customFormat="1" ht="23.25" customHeight="1" x14ac:dyDescent="0.35">
      <c r="A3198" s="256">
        <v>2025</v>
      </c>
      <c r="B3198" s="184">
        <f t="shared" si="535"/>
        <v>578</v>
      </c>
      <c r="C3198" s="248" t="s">
        <v>3104</v>
      </c>
      <c r="D3198" s="184">
        <v>33181</v>
      </c>
      <c r="E3198" s="287"/>
      <c r="F3198" s="287"/>
      <c r="G3198" s="287"/>
      <c r="H3198" s="288"/>
      <c r="I3198" s="288"/>
      <c r="J3198" s="288"/>
      <c r="K3198" s="289"/>
      <c r="L3198" s="289"/>
      <c r="M3198" s="289"/>
      <c r="N3198" s="289"/>
      <c r="O3198" s="289"/>
      <c r="P3198" s="289"/>
      <c r="Q3198" s="186">
        <f t="shared" si="547"/>
        <v>4120122.12</v>
      </c>
      <c r="R3198" s="186">
        <f t="shared" si="548"/>
        <v>4055122.12</v>
      </c>
      <c r="S3198" s="290">
        <v>0</v>
      </c>
      <c r="T3198" s="290">
        <v>0</v>
      </c>
      <c r="U3198" s="290">
        <v>0</v>
      </c>
      <c r="V3198" s="290">
        <v>0</v>
      </c>
      <c r="W3198" s="290">
        <v>0</v>
      </c>
      <c r="X3198" s="290">
        <v>0</v>
      </c>
      <c r="Y3198" s="290">
        <v>0</v>
      </c>
      <c r="Z3198" s="290">
        <v>0</v>
      </c>
      <c r="AA3198" s="290">
        <v>0</v>
      </c>
      <c r="AB3198" s="290">
        <v>0</v>
      </c>
      <c r="AC3198" s="290">
        <v>4055122.12</v>
      </c>
      <c r="AD3198" s="290">
        <v>0</v>
      </c>
      <c r="AE3198" s="290">
        <v>0</v>
      </c>
      <c r="AF3198" s="290">
        <v>0</v>
      </c>
      <c r="AG3198" s="290">
        <v>0</v>
      </c>
      <c r="AH3198" s="290">
        <v>0</v>
      </c>
      <c r="AI3198" s="290">
        <v>0</v>
      </c>
      <c r="AJ3198" s="290">
        <v>65000</v>
      </c>
      <c r="AK3198" s="175"/>
      <c r="AL3198" s="175">
        <v>4427827.2899999991</v>
      </c>
      <c r="AM3198" s="175">
        <v>10113000.539999999</v>
      </c>
      <c r="AN3198" s="175">
        <v>5685173.25</v>
      </c>
    </row>
    <row r="3199" spans="1:40" s="128" customFormat="1" ht="23.25" customHeight="1" x14ac:dyDescent="0.35">
      <c r="A3199" s="256">
        <v>2025</v>
      </c>
      <c r="B3199" s="184">
        <f t="shared" si="535"/>
        <v>579</v>
      </c>
      <c r="C3199" s="248" t="s">
        <v>1697</v>
      </c>
      <c r="D3199" s="184">
        <v>36696</v>
      </c>
      <c r="E3199" s="287"/>
      <c r="F3199" s="287"/>
      <c r="G3199" s="287"/>
      <c r="H3199" s="288"/>
      <c r="I3199" s="288"/>
      <c r="J3199" s="288"/>
      <c r="K3199" s="289"/>
      <c r="L3199" s="289"/>
      <c r="M3199" s="289"/>
      <c r="N3199" s="289"/>
      <c r="O3199" s="289"/>
      <c r="P3199" s="289"/>
      <c r="Q3199" s="186">
        <f t="shared" si="547"/>
        <v>15335300.83</v>
      </c>
      <c r="R3199" s="186">
        <f t="shared" si="548"/>
        <v>15335300.83</v>
      </c>
      <c r="S3199" s="290">
        <v>1353293.07</v>
      </c>
      <c r="T3199" s="290">
        <v>0</v>
      </c>
      <c r="U3199" s="290">
        <v>0</v>
      </c>
      <c r="V3199" s="290">
        <v>99843.15</v>
      </c>
      <c r="W3199" s="290">
        <v>0</v>
      </c>
      <c r="X3199" s="290">
        <v>199627.72</v>
      </c>
      <c r="Y3199" s="290">
        <v>0</v>
      </c>
      <c r="Z3199" s="290">
        <v>0</v>
      </c>
      <c r="AA3199" s="290">
        <v>7774258.25</v>
      </c>
      <c r="AB3199" s="290">
        <v>2848289.56</v>
      </c>
      <c r="AC3199" s="290">
        <v>3059989.08</v>
      </c>
      <c r="AD3199" s="290">
        <v>0</v>
      </c>
      <c r="AE3199" s="290">
        <v>0</v>
      </c>
      <c r="AF3199" s="290">
        <v>0</v>
      </c>
      <c r="AG3199" s="290">
        <v>0</v>
      </c>
      <c r="AH3199" s="290">
        <v>0</v>
      </c>
      <c r="AI3199" s="290">
        <v>0</v>
      </c>
      <c r="AJ3199" s="290">
        <v>0</v>
      </c>
      <c r="AK3199" s="175"/>
      <c r="AL3199" s="175">
        <v>3398317.7699999996</v>
      </c>
      <c r="AM3199" s="175">
        <v>4266664.22</v>
      </c>
      <c r="AN3199" s="175">
        <v>868346.45</v>
      </c>
    </row>
    <row r="3200" spans="1:40" s="128" customFormat="1" ht="23.25" customHeight="1" x14ac:dyDescent="0.35">
      <c r="A3200" s="256">
        <v>2025</v>
      </c>
      <c r="B3200" s="184">
        <f t="shared" si="535"/>
        <v>580</v>
      </c>
      <c r="C3200" s="248" t="s">
        <v>1680</v>
      </c>
      <c r="D3200" s="184">
        <v>32332</v>
      </c>
      <c r="E3200" s="287"/>
      <c r="F3200" s="287"/>
      <c r="G3200" s="287"/>
      <c r="H3200" s="288"/>
      <c r="I3200" s="288"/>
      <c r="J3200" s="288"/>
      <c r="K3200" s="289"/>
      <c r="L3200" s="289"/>
      <c r="M3200" s="289"/>
      <c r="N3200" s="289"/>
      <c r="O3200" s="289"/>
      <c r="P3200" s="289"/>
      <c r="Q3200" s="186">
        <f t="shared" si="547"/>
        <v>14016141.030000001</v>
      </c>
      <c r="R3200" s="186">
        <f t="shared" si="548"/>
        <v>14016141.030000001</v>
      </c>
      <c r="S3200" s="290">
        <v>1182887.0900000001</v>
      </c>
      <c r="T3200" s="290">
        <v>1065294.8600000001</v>
      </c>
      <c r="U3200" s="290">
        <v>0</v>
      </c>
      <c r="V3200" s="290">
        <v>118500.76</v>
      </c>
      <c r="W3200" s="290">
        <v>110449.72</v>
      </c>
      <c r="X3200" s="290">
        <v>395563.28</v>
      </c>
      <c r="Y3200" s="290">
        <v>0</v>
      </c>
      <c r="Z3200" s="290">
        <v>0</v>
      </c>
      <c r="AA3200" s="290">
        <v>4770865.21</v>
      </c>
      <c r="AB3200" s="290">
        <v>2933566.89</v>
      </c>
      <c r="AC3200" s="290">
        <v>3439013.22</v>
      </c>
      <c r="AD3200" s="290">
        <v>0</v>
      </c>
      <c r="AE3200" s="290">
        <v>0</v>
      </c>
      <c r="AF3200" s="290">
        <v>0</v>
      </c>
      <c r="AG3200" s="290">
        <v>0</v>
      </c>
      <c r="AH3200" s="290">
        <v>0</v>
      </c>
      <c r="AI3200" s="290">
        <v>0</v>
      </c>
      <c r="AJ3200" s="290">
        <v>0</v>
      </c>
      <c r="AK3200" s="175"/>
      <c r="AL3200" s="175">
        <v>3052197.04</v>
      </c>
      <c r="AM3200" s="175">
        <v>3741758.44</v>
      </c>
      <c r="AN3200" s="175">
        <v>689561.4</v>
      </c>
    </row>
    <row r="3201" spans="1:40" s="128" customFormat="1" ht="23.25" customHeight="1" x14ac:dyDescent="0.35">
      <c r="A3201" s="256">
        <v>2025</v>
      </c>
      <c r="B3201" s="184">
        <f t="shared" si="535"/>
        <v>581</v>
      </c>
      <c r="C3201" s="248" t="s">
        <v>2205</v>
      </c>
      <c r="D3201" s="184">
        <v>33509</v>
      </c>
      <c r="E3201" s="287"/>
      <c r="F3201" s="287"/>
      <c r="G3201" s="287"/>
      <c r="H3201" s="288"/>
      <c r="I3201" s="288"/>
      <c r="J3201" s="288"/>
      <c r="K3201" s="289"/>
      <c r="L3201" s="289"/>
      <c r="M3201" s="289"/>
      <c r="N3201" s="289"/>
      <c r="O3201" s="289"/>
      <c r="P3201" s="289"/>
      <c r="Q3201" s="186">
        <f t="shared" si="547"/>
        <v>1696455.13</v>
      </c>
      <c r="R3201" s="186">
        <f t="shared" si="548"/>
        <v>1673497.13</v>
      </c>
      <c r="S3201" s="290">
        <v>0</v>
      </c>
      <c r="T3201" s="290">
        <v>529226.44999999995</v>
      </c>
      <c r="U3201" s="290">
        <v>0</v>
      </c>
      <c r="V3201" s="290">
        <v>0</v>
      </c>
      <c r="W3201" s="290">
        <v>322434.3</v>
      </c>
      <c r="X3201" s="290">
        <v>0</v>
      </c>
      <c r="Y3201" s="290">
        <v>0</v>
      </c>
      <c r="Z3201" s="290">
        <v>0</v>
      </c>
      <c r="AA3201" s="290">
        <v>0</v>
      </c>
      <c r="AB3201" s="290">
        <v>0</v>
      </c>
      <c r="AC3201" s="290">
        <v>821836.38</v>
      </c>
      <c r="AD3201" s="290">
        <v>0</v>
      </c>
      <c r="AE3201" s="290">
        <v>0</v>
      </c>
      <c r="AF3201" s="290">
        <v>0</v>
      </c>
      <c r="AG3201" s="290">
        <v>0</v>
      </c>
      <c r="AH3201" s="290">
        <v>0</v>
      </c>
      <c r="AI3201" s="290">
        <v>0</v>
      </c>
      <c r="AJ3201" s="290">
        <v>22958</v>
      </c>
      <c r="AK3201" s="175"/>
      <c r="AL3201" s="175">
        <v>6194348.29</v>
      </c>
      <c r="AM3201" s="175">
        <v>11082163.25</v>
      </c>
      <c r="AN3201" s="175">
        <v>4887814.96</v>
      </c>
    </row>
    <row r="3202" spans="1:40" s="128" customFormat="1" ht="23.25" customHeight="1" x14ac:dyDescent="0.35">
      <c r="A3202" s="256">
        <v>2025</v>
      </c>
      <c r="B3202" s="184">
        <f t="shared" si="535"/>
        <v>582</v>
      </c>
      <c r="C3202" s="248" t="s">
        <v>386</v>
      </c>
      <c r="D3202" s="184">
        <v>35767</v>
      </c>
      <c r="E3202" s="287"/>
      <c r="F3202" s="287"/>
      <c r="G3202" s="287"/>
      <c r="H3202" s="288"/>
      <c r="I3202" s="288"/>
      <c r="J3202" s="288"/>
      <c r="K3202" s="289"/>
      <c r="L3202" s="289"/>
      <c r="M3202" s="289"/>
      <c r="N3202" s="289"/>
      <c r="O3202" s="289"/>
      <c r="P3202" s="289"/>
      <c r="Q3202" s="186">
        <f t="shared" si="547"/>
        <v>311426</v>
      </c>
      <c r="R3202" s="186">
        <f t="shared" si="548"/>
        <v>311426</v>
      </c>
      <c r="S3202" s="290">
        <v>0</v>
      </c>
      <c r="T3202" s="290">
        <v>0</v>
      </c>
      <c r="U3202" s="290">
        <v>0</v>
      </c>
      <c r="V3202" s="290">
        <v>146072</v>
      </c>
      <c r="W3202" s="290">
        <v>0</v>
      </c>
      <c r="X3202" s="290">
        <v>115354</v>
      </c>
      <c r="Y3202" s="290">
        <v>0</v>
      </c>
      <c r="Z3202" s="290">
        <v>0</v>
      </c>
      <c r="AA3202" s="290">
        <v>0</v>
      </c>
      <c r="AB3202" s="290">
        <v>0</v>
      </c>
      <c r="AC3202" s="290">
        <v>0</v>
      </c>
      <c r="AD3202" s="290">
        <v>0</v>
      </c>
      <c r="AE3202" s="290">
        <v>0</v>
      </c>
      <c r="AF3202" s="290">
        <v>0</v>
      </c>
      <c r="AG3202" s="290">
        <v>50000</v>
      </c>
      <c r="AH3202" s="290">
        <v>0</v>
      </c>
      <c r="AI3202" s="290">
        <v>0</v>
      </c>
      <c r="AJ3202" s="290">
        <v>0</v>
      </c>
      <c r="AK3202" s="175"/>
      <c r="AL3202" s="175">
        <v>2490119.48</v>
      </c>
      <c r="AM3202" s="175">
        <v>3797138.54</v>
      </c>
      <c r="AN3202" s="175">
        <v>1307019.06</v>
      </c>
    </row>
    <row r="3203" spans="1:40" s="128" customFormat="1" ht="23.25" customHeight="1" x14ac:dyDescent="0.35">
      <c r="A3203" s="256">
        <v>2025</v>
      </c>
      <c r="B3203" s="184">
        <f t="shared" si="535"/>
        <v>583</v>
      </c>
      <c r="C3203" s="248" t="s">
        <v>375</v>
      </c>
      <c r="D3203" s="184">
        <v>35351</v>
      </c>
      <c r="E3203" s="287"/>
      <c r="F3203" s="287"/>
      <c r="G3203" s="287"/>
      <c r="H3203" s="288"/>
      <c r="I3203" s="288"/>
      <c r="J3203" s="288"/>
      <c r="K3203" s="289"/>
      <c r="L3203" s="289"/>
      <c r="M3203" s="289"/>
      <c r="N3203" s="289"/>
      <c r="O3203" s="289"/>
      <c r="P3203" s="289"/>
      <c r="Q3203" s="186">
        <f t="shared" si="547"/>
        <v>200000</v>
      </c>
      <c r="R3203" s="186">
        <f t="shared" si="548"/>
        <v>200000</v>
      </c>
      <c r="S3203" s="290">
        <v>0</v>
      </c>
      <c r="T3203" s="290">
        <v>0</v>
      </c>
      <c r="U3203" s="290">
        <v>0</v>
      </c>
      <c r="V3203" s="290">
        <v>0</v>
      </c>
      <c r="W3203" s="290">
        <v>0</v>
      </c>
      <c r="X3203" s="290">
        <v>0</v>
      </c>
      <c r="Y3203" s="290">
        <v>0</v>
      </c>
      <c r="Z3203" s="290">
        <v>0</v>
      </c>
      <c r="AA3203" s="290">
        <v>0</v>
      </c>
      <c r="AB3203" s="290">
        <v>0</v>
      </c>
      <c r="AC3203" s="290">
        <v>0</v>
      </c>
      <c r="AD3203" s="290">
        <v>0</v>
      </c>
      <c r="AE3203" s="290">
        <v>0</v>
      </c>
      <c r="AF3203" s="290">
        <v>0</v>
      </c>
      <c r="AG3203" s="290">
        <v>200000</v>
      </c>
      <c r="AH3203" s="290">
        <v>0</v>
      </c>
      <c r="AI3203" s="290">
        <v>0</v>
      </c>
      <c r="AJ3203" s="290">
        <v>0</v>
      </c>
      <c r="AK3203" s="175"/>
      <c r="AL3203" s="175">
        <v>7551585.2600000007</v>
      </c>
      <c r="AM3203" s="175">
        <v>10004544.140000001</v>
      </c>
      <c r="AN3203" s="175">
        <v>2452958.88</v>
      </c>
    </row>
    <row r="3204" spans="1:40" s="128" customFormat="1" ht="23.25" customHeight="1" x14ac:dyDescent="0.35">
      <c r="A3204" s="256">
        <v>2025</v>
      </c>
      <c r="B3204" s="184">
        <f t="shared" si="535"/>
        <v>584</v>
      </c>
      <c r="C3204" s="248" t="s">
        <v>3800</v>
      </c>
      <c r="D3204" s="184">
        <v>32977</v>
      </c>
      <c r="E3204" s="287"/>
      <c r="F3204" s="287"/>
      <c r="G3204" s="287"/>
      <c r="H3204" s="288"/>
      <c r="I3204" s="288"/>
      <c r="J3204" s="288"/>
      <c r="K3204" s="289"/>
      <c r="L3204" s="289"/>
      <c r="M3204" s="289"/>
      <c r="N3204" s="289"/>
      <c r="O3204" s="289"/>
      <c r="P3204" s="289"/>
      <c r="Q3204" s="186">
        <f t="shared" si="547"/>
        <v>328594</v>
      </c>
      <c r="R3204" s="186">
        <f t="shared" si="548"/>
        <v>328594</v>
      </c>
      <c r="S3204" s="290">
        <v>0</v>
      </c>
      <c r="T3204" s="290">
        <v>0</v>
      </c>
      <c r="U3204" s="290">
        <v>0</v>
      </c>
      <c r="V3204" s="290">
        <v>0</v>
      </c>
      <c r="W3204" s="290">
        <v>0</v>
      </c>
      <c r="X3204" s="290">
        <v>0</v>
      </c>
      <c r="Y3204" s="290">
        <v>0</v>
      </c>
      <c r="Z3204" s="290">
        <v>0</v>
      </c>
      <c r="AA3204" s="290">
        <v>0</v>
      </c>
      <c r="AB3204" s="290">
        <v>0</v>
      </c>
      <c r="AC3204" s="290">
        <v>0</v>
      </c>
      <c r="AD3204" s="290">
        <v>0</v>
      </c>
      <c r="AE3204" s="290">
        <v>0</v>
      </c>
      <c r="AF3204" s="290">
        <v>0</v>
      </c>
      <c r="AG3204" s="290">
        <v>328594</v>
      </c>
      <c r="AH3204" s="290">
        <v>0</v>
      </c>
      <c r="AI3204" s="290">
        <v>0</v>
      </c>
      <c r="AJ3204" s="290">
        <v>0</v>
      </c>
      <c r="AK3204" s="175"/>
      <c r="AL3204" s="175">
        <v>13518434.82</v>
      </c>
      <c r="AM3204" s="175">
        <v>28184085.280000001</v>
      </c>
      <c r="AN3204" s="175">
        <v>14665650.460000001</v>
      </c>
    </row>
    <row r="3205" spans="1:40" s="128" customFormat="1" ht="23.25" customHeight="1" x14ac:dyDescent="0.35">
      <c r="A3205" s="256">
        <v>2025</v>
      </c>
      <c r="B3205" s="184">
        <f t="shared" si="535"/>
        <v>585</v>
      </c>
      <c r="C3205" s="248" t="s">
        <v>4345</v>
      </c>
      <c r="D3205" s="184">
        <v>35843</v>
      </c>
      <c r="E3205" s="287"/>
      <c r="F3205" s="287"/>
      <c r="G3205" s="287"/>
      <c r="H3205" s="288"/>
      <c r="I3205" s="288"/>
      <c r="J3205" s="288"/>
      <c r="K3205" s="289"/>
      <c r="L3205" s="289"/>
      <c r="M3205" s="289"/>
      <c r="N3205" s="289"/>
      <c r="O3205" s="289"/>
      <c r="P3205" s="289"/>
      <c r="Q3205" s="186">
        <f t="shared" si="547"/>
        <v>3209025.39</v>
      </c>
      <c r="R3205" s="186">
        <f t="shared" si="548"/>
        <v>3162922.2</v>
      </c>
      <c r="S3205" s="290">
        <v>0</v>
      </c>
      <c r="T3205" s="290">
        <v>0</v>
      </c>
      <c r="U3205" s="290">
        <v>0</v>
      </c>
      <c r="V3205" s="290">
        <v>0</v>
      </c>
      <c r="W3205" s="290">
        <v>0</v>
      </c>
      <c r="X3205" s="290">
        <v>0</v>
      </c>
      <c r="Y3205" s="290">
        <v>0</v>
      </c>
      <c r="Z3205" s="290">
        <v>3073546</v>
      </c>
      <c r="AA3205" s="290">
        <v>0</v>
      </c>
      <c r="AB3205" s="290">
        <v>0</v>
      </c>
      <c r="AC3205" s="290">
        <v>0</v>
      </c>
      <c r="AD3205" s="290">
        <v>0</v>
      </c>
      <c r="AE3205" s="290">
        <v>0</v>
      </c>
      <c r="AF3205" s="290">
        <v>0</v>
      </c>
      <c r="AG3205" s="290">
        <v>89376.2</v>
      </c>
      <c r="AH3205" s="290">
        <v>0</v>
      </c>
      <c r="AI3205" s="290">
        <v>0</v>
      </c>
      <c r="AJ3205" s="290">
        <v>46103.19</v>
      </c>
      <c r="AK3205" s="175"/>
      <c r="AL3205" s="175">
        <v>14589803.060000001</v>
      </c>
      <c r="AM3205" s="175">
        <v>14589803.060000001</v>
      </c>
      <c r="AN3205" s="175">
        <v>0</v>
      </c>
    </row>
    <row r="3206" spans="1:40" s="128" customFormat="1" ht="23.25" customHeight="1" x14ac:dyDescent="0.35">
      <c r="A3206" s="256">
        <v>2025</v>
      </c>
      <c r="B3206" s="184">
        <f t="shared" si="535"/>
        <v>586</v>
      </c>
      <c r="C3206" s="248" t="s">
        <v>4344</v>
      </c>
      <c r="D3206" s="184">
        <v>35844</v>
      </c>
      <c r="E3206" s="287"/>
      <c r="F3206" s="287"/>
      <c r="G3206" s="287"/>
      <c r="H3206" s="288"/>
      <c r="I3206" s="288"/>
      <c r="J3206" s="288"/>
      <c r="K3206" s="289"/>
      <c r="L3206" s="289"/>
      <c r="M3206" s="289"/>
      <c r="N3206" s="289"/>
      <c r="O3206" s="289"/>
      <c r="P3206" s="289"/>
      <c r="Q3206" s="186">
        <f t="shared" si="547"/>
        <v>2975872.5300000003</v>
      </c>
      <c r="R3206" s="186">
        <f t="shared" si="548"/>
        <v>2933199.7</v>
      </c>
      <c r="S3206" s="290">
        <v>0</v>
      </c>
      <c r="T3206" s="290">
        <v>0</v>
      </c>
      <c r="U3206" s="290">
        <v>0</v>
      </c>
      <c r="V3206" s="290">
        <v>0</v>
      </c>
      <c r="W3206" s="290">
        <v>0</v>
      </c>
      <c r="X3206" s="290">
        <v>0</v>
      </c>
      <c r="Y3206" s="290">
        <v>0</v>
      </c>
      <c r="Z3206" s="290">
        <v>2844855</v>
      </c>
      <c r="AA3206" s="290">
        <v>0</v>
      </c>
      <c r="AB3206" s="290">
        <v>0</v>
      </c>
      <c r="AC3206" s="290">
        <v>0</v>
      </c>
      <c r="AD3206" s="290">
        <v>0</v>
      </c>
      <c r="AE3206" s="290">
        <v>0</v>
      </c>
      <c r="AF3206" s="290">
        <v>0</v>
      </c>
      <c r="AG3206" s="290">
        <v>88344.7</v>
      </c>
      <c r="AH3206" s="290">
        <v>0</v>
      </c>
      <c r="AI3206" s="290">
        <v>0</v>
      </c>
      <c r="AJ3206" s="290">
        <v>42672.83</v>
      </c>
      <c r="AK3206" s="175"/>
      <c r="AL3206" s="175">
        <v>12099329.18</v>
      </c>
      <c r="AM3206" s="175">
        <v>12099329.18</v>
      </c>
      <c r="AN3206" s="175">
        <v>0</v>
      </c>
    </row>
    <row r="3207" spans="1:40" s="128" customFormat="1" ht="23.25" customHeight="1" x14ac:dyDescent="0.35">
      <c r="A3207" s="256">
        <v>2025</v>
      </c>
      <c r="B3207" s="184">
        <f t="shared" si="535"/>
        <v>587</v>
      </c>
      <c r="C3207" s="248" t="s">
        <v>4343</v>
      </c>
      <c r="D3207" s="184">
        <v>35882</v>
      </c>
      <c r="E3207" s="287"/>
      <c r="F3207" s="287"/>
      <c r="G3207" s="287"/>
      <c r="H3207" s="288"/>
      <c r="I3207" s="288"/>
      <c r="J3207" s="288"/>
      <c r="K3207" s="289"/>
      <c r="L3207" s="289"/>
      <c r="M3207" s="289"/>
      <c r="N3207" s="289"/>
      <c r="O3207" s="289"/>
      <c r="P3207" s="289"/>
      <c r="Q3207" s="186">
        <f t="shared" si="547"/>
        <v>3009829.58</v>
      </c>
      <c r="R3207" s="186">
        <f t="shared" si="548"/>
        <v>2966568.81</v>
      </c>
      <c r="S3207" s="290">
        <v>2840790.81</v>
      </c>
      <c r="T3207" s="290">
        <v>0</v>
      </c>
      <c r="U3207" s="290">
        <v>0</v>
      </c>
      <c r="V3207" s="290">
        <v>0</v>
      </c>
      <c r="W3207" s="290">
        <v>0</v>
      </c>
      <c r="X3207" s="290">
        <v>0</v>
      </c>
      <c r="Y3207" s="290">
        <v>0</v>
      </c>
      <c r="Z3207" s="290">
        <v>0</v>
      </c>
      <c r="AA3207" s="290">
        <v>0</v>
      </c>
      <c r="AB3207" s="290">
        <v>0</v>
      </c>
      <c r="AC3207" s="290">
        <v>0</v>
      </c>
      <c r="AD3207" s="290">
        <v>0</v>
      </c>
      <c r="AE3207" s="290">
        <v>0</v>
      </c>
      <c r="AF3207" s="290">
        <v>0</v>
      </c>
      <c r="AG3207" s="290">
        <v>125778</v>
      </c>
      <c r="AH3207" s="290">
        <v>0</v>
      </c>
      <c r="AI3207" s="290">
        <v>0</v>
      </c>
      <c r="AJ3207" s="290">
        <v>43260.77</v>
      </c>
      <c r="AK3207" s="175"/>
      <c r="AL3207" s="175">
        <v>6194769.6500000004</v>
      </c>
      <c r="AM3207" s="175">
        <v>10439600.41</v>
      </c>
      <c r="AN3207" s="175">
        <v>4244830.76</v>
      </c>
    </row>
    <row r="3208" spans="1:40" s="128" customFormat="1" ht="23.25" customHeight="1" x14ac:dyDescent="0.35">
      <c r="A3208" s="256">
        <v>2025</v>
      </c>
      <c r="B3208" s="184">
        <f>B3207+1</f>
        <v>588</v>
      </c>
      <c r="C3208" s="248" t="s">
        <v>2218</v>
      </c>
      <c r="D3208" s="184">
        <v>34426</v>
      </c>
      <c r="E3208" s="287"/>
      <c r="F3208" s="287"/>
      <c r="G3208" s="287"/>
      <c r="H3208" s="288"/>
      <c r="I3208" s="288"/>
      <c r="J3208" s="288"/>
      <c r="K3208" s="289"/>
      <c r="L3208" s="289"/>
      <c r="M3208" s="289"/>
      <c r="N3208" s="289"/>
      <c r="O3208" s="289"/>
      <c r="P3208" s="289"/>
      <c r="Q3208" s="186">
        <f t="shared" ref="Q3208:Q3220" si="549">SUM(S3208:AJ3208)</f>
        <v>135096</v>
      </c>
      <c r="R3208" s="186">
        <f t="shared" ref="R3208:R3220" si="550">SUM(S3208:AI3208)</f>
        <v>135096</v>
      </c>
      <c r="S3208" s="290">
        <v>0</v>
      </c>
      <c r="T3208" s="290">
        <v>0</v>
      </c>
      <c r="U3208" s="290">
        <v>0</v>
      </c>
      <c r="V3208" s="290">
        <v>0</v>
      </c>
      <c r="W3208" s="290">
        <v>0</v>
      </c>
      <c r="X3208" s="290">
        <v>0</v>
      </c>
      <c r="Y3208" s="290">
        <v>0</v>
      </c>
      <c r="Z3208" s="290">
        <v>0</v>
      </c>
      <c r="AA3208" s="290">
        <v>0</v>
      </c>
      <c r="AB3208" s="290">
        <v>0</v>
      </c>
      <c r="AC3208" s="290">
        <v>0</v>
      </c>
      <c r="AD3208" s="290">
        <v>0</v>
      </c>
      <c r="AE3208" s="290">
        <v>0</v>
      </c>
      <c r="AF3208" s="290">
        <v>0</v>
      </c>
      <c r="AG3208" s="290">
        <v>135096</v>
      </c>
      <c r="AH3208" s="290">
        <v>0</v>
      </c>
      <c r="AI3208" s="290">
        <v>0</v>
      </c>
      <c r="AJ3208" s="290">
        <v>0</v>
      </c>
      <c r="AK3208" s="175"/>
      <c r="AL3208" s="175">
        <v>15959543.829999998</v>
      </c>
      <c r="AM3208" s="175">
        <v>30962473.199999999</v>
      </c>
      <c r="AN3208" s="175">
        <v>15002929.370000001</v>
      </c>
    </row>
    <row r="3209" spans="1:40" s="128" customFormat="1" ht="23.25" customHeight="1" x14ac:dyDescent="0.35">
      <c r="A3209" s="256">
        <v>2025</v>
      </c>
      <c r="B3209" s="184">
        <f t="shared" si="535"/>
        <v>589</v>
      </c>
      <c r="C3209" s="248" t="s">
        <v>2211</v>
      </c>
      <c r="D3209" s="184">
        <v>35591</v>
      </c>
      <c r="E3209" s="287"/>
      <c r="F3209" s="287"/>
      <c r="G3209" s="287"/>
      <c r="H3209" s="288"/>
      <c r="I3209" s="288"/>
      <c r="J3209" s="288"/>
      <c r="K3209" s="289"/>
      <c r="L3209" s="289"/>
      <c r="M3209" s="289"/>
      <c r="N3209" s="289"/>
      <c r="O3209" s="289"/>
      <c r="P3209" s="289"/>
      <c r="Q3209" s="186">
        <f t="shared" si="549"/>
        <v>1560000</v>
      </c>
      <c r="R3209" s="186">
        <f t="shared" si="550"/>
        <v>1500000</v>
      </c>
      <c r="S3209" s="290">
        <v>0</v>
      </c>
      <c r="T3209" s="290">
        <v>0</v>
      </c>
      <c r="U3209" s="290">
        <v>0</v>
      </c>
      <c r="V3209" s="290">
        <v>0</v>
      </c>
      <c r="W3209" s="290">
        <v>0</v>
      </c>
      <c r="X3209" s="290">
        <v>0</v>
      </c>
      <c r="Y3209" s="290">
        <v>0</v>
      </c>
      <c r="Z3209" s="290">
        <v>0</v>
      </c>
      <c r="AA3209" s="290">
        <v>0</v>
      </c>
      <c r="AB3209" s="290">
        <v>1500000</v>
      </c>
      <c r="AC3209" s="290">
        <v>0</v>
      </c>
      <c r="AD3209" s="290">
        <v>0</v>
      </c>
      <c r="AE3209" s="290">
        <v>0</v>
      </c>
      <c r="AF3209" s="290">
        <v>0</v>
      </c>
      <c r="AG3209" s="290">
        <v>0</v>
      </c>
      <c r="AH3209" s="290">
        <v>0</v>
      </c>
      <c r="AI3209" s="290">
        <v>0</v>
      </c>
      <c r="AJ3209" s="290">
        <v>60000</v>
      </c>
      <c r="AK3209" s="175"/>
      <c r="AL3209" s="175">
        <v>4871396.669999999</v>
      </c>
      <c r="AM3209" s="175">
        <v>10725375.119999999</v>
      </c>
      <c r="AN3209" s="175">
        <v>5853978.4500000002</v>
      </c>
    </row>
    <row r="3210" spans="1:40" s="128" customFormat="1" ht="23.25" customHeight="1" x14ac:dyDescent="0.35">
      <c r="A3210" s="256">
        <v>2025</v>
      </c>
      <c r="B3210" s="184">
        <f t="shared" si="535"/>
        <v>590</v>
      </c>
      <c r="C3210" s="248" t="s">
        <v>4325</v>
      </c>
      <c r="D3210" s="184">
        <v>36678</v>
      </c>
      <c r="E3210" s="287"/>
      <c r="F3210" s="287"/>
      <c r="G3210" s="287"/>
      <c r="H3210" s="288"/>
      <c r="I3210" s="288"/>
      <c r="J3210" s="288"/>
      <c r="K3210" s="289"/>
      <c r="L3210" s="289"/>
      <c r="M3210" s="289"/>
      <c r="N3210" s="289"/>
      <c r="O3210" s="289"/>
      <c r="P3210" s="289"/>
      <c r="Q3210" s="186">
        <f t="shared" si="549"/>
        <v>6239191</v>
      </c>
      <c r="R3210" s="186">
        <f t="shared" si="550"/>
        <v>6153846</v>
      </c>
      <c r="S3210" s="290">
        <v>0</v>
      </c>
      <c r="T3210" s="290">
        <v>0</v>
      </c>
      <c r="U3210" s="290">
        <v>0</v>
      </c>
      <c r="V3210" s="290">
        <v>0</v>
      </c>
      <c r="W3210" s="290">
        <v>0</v>
      </c>
      <c r="X3210" s="290">
        <v>0</v>
      </c>
      <c r="Y3210" s="290">
        <v>0</v>
      </c>
      <c r="Z3210" s="290">
        <v>6000000</v>
      </c>
      <c r="AA3210" s="290">
        <v>0</v>
      </c>
      <c r="AB3210" s="290">
        <v>0</v>
      </c>
      <c r="AC3210" s="290">
        <v>0</v>
      </c>
      <c r="AD3210" s="290">
        <v>0</v>
      </c>
      <c r="AE3210" s="290">
        <v>0</v>
      </c>
      <c r="AF3210" s="290">
        <v>0</v>
      </c>
      <c r="AG3210" s="290">
        <v>153846</v>
      </c>
      <c r="AH3210" s="290">
        <v>0</v>
      </c>
      <c r="AI3210" s="290">
        <v>0</v>
      </c>
      <c r="AJ3210" s="290">
        <v>85345</v>
      </c>
      <c r="AK3210" s="175"/>
      <c r="AL3210" s="175">
        <v>21725189.059999999</v>
      </c>
      <c r="AM3210" s="175">
        <v>22751303.949999999</v>
      </c>
      <c r="AN3210" s="175">
        <v>1026114.89</v>
      </c>
    </row>
    <row r="3211" spans="1:40" s="128" customFormat="1" ht="23.25" customHeight="1" x14ac:dyDescent="0.35">
      <c r="A3211" s="256">
        <v>2025</v>
      </c>
      <c r="B3211" s="184">
        <f t="shared" si="535"/>
        <v>591</v>
      </c>
      <c r="C3211" s="248" t="s">
        <v>415</v>
      </c>
      <c r="D3211" s="184">
        <v>32374</v>
      </c>
      <c r="E3211" s="287"/>
      <c r="F3211" s="287"/>
      <c r="G3211" s="287"/>
      <c r="H3211" s="288"/>
      <c r="I3211" s="288"/>
      <c r="J3211" s="288"/>
      <c r="K3211" s="289"/>
      <c r="L3211" s="289"/>
      <c r="M3211" s="289"/>
      <c r="N3211" s="289"/>
      <c r="O3211" s="289"/>
      <c r="P3211" s="289"/>
      <c r="Q3211" s="186">
        <f t="shared" si="549"/>
        <v>1763906.57</v>
      </c>
      <c r="R3211" s="186">
        <f t="shared" si="550"/>
        <v>1728906.57</v>
      </c>
      <c r="S3211" s="290">
        <v>0</v>
      </c>
      <c r="T3211" s="290">
        <v>0</v>
      </c>
      <c r="U3211" s="290">
        <v>0</v>
      </c>
      <c r="V3211" s="290">
        <v>0</v>
      </c>
      <c r="W3211" s="290">
        <v>0</v>
      </c>
      <c r="X3211" s="290">
        <v>566682.29</v>
      </c>
      <c r="Y3211" s="290">
        <v>0</v>
      </c>
      <c r="Z3211" s="290">
        <v>0</v>
      </c>
      <c r="AA3211" s="290">
        <v>0</v>
      </c>
      <c r="AB3211" s="290">
        <v>0</v>
      </c>
      <c r="AC3211" s="290">
        <v>1162224.28</v>
      </c>
      <c r="AD3211" s="290">
        <v>0</v>
      </c>
      <c r="AE3211" s="290">
        <v>0</v>
      </c>
      <c r="AF3211" s="290">
        <v>0</v>
      </c>
      <c r="AG3211" s="290">
        <v>0</v>
      </c>
      <c r="AH3211" s="290">
        <v>0</v>
      </c>
      <c r="AI3211" s="290">
        <v>0</v>
      </c>
      <c r="AJ3211" s="290">
        <v>35000</v>
      </c>
      <c r="AK3211" s="175"/>
      <c r="AL3211" s="175">
        <v>6665552.9100000001</v>
      </c>
      <c r="AM3211" s="175">
        <v>9807979.3200000003</v>
      </c>
      <c r="AN3211" s="175">
        <v>3142426.41</v>
      </c>
    </row>
    <row r="3212" spans="1:40" s="128" customFormat="1" ht="23.25" customHeight="1" x14ac:dyDescent="0.35">
      <c r="A3212" s="256">
        <v>2025</v>
      </c>
      <c r="B3212" s="184">
        <f t="shared" si="535"/>
        <v>592</v>
      </c>
      <c r="C3212" s="248" t="s">
        <v>4600</v>
      </c>
      <c r="D3212" s="184">
        <v>32523</v>
      </c>
      <c r="E3212" s="287"/>
      <c r="F3212" s="287"/>
      <c r="G3212" s="287"/>
      <c r="H3212" s="288"/>
      <c r="I3212" s="288"/>
      <c r="J3212" s="288"/>
      <c r="K3212" s="289"/>
      <c r="L3212" s="289"/>
      <c r="M3212" s="289"/>
      <c r="N3212" s="289"/>
      <c r="O3212" s="289"/>
      <c r="P3212" s="289"/>
      <c r="Q3212" s="186">
        <f t="shared" si="549"/>
        <v>14165138.9</v>
      </c>
      <c r="R3212" s="186">
        <f t="shared" si="550"/>
        <v>13969053.18</v>
      </c>
      <c r="S3212" s="290">
        <v>0</v>
      </c>
      <c r="T3212" s="290">
        <v>0</v>
      </c>
      <c r="U3212" s="290">
        <v>0</v>
      </c>
      <c r="V3212" s="290">
        <v>0</v>
      </c>
      <c r="W3212" s="290">
        <v>0</v>
      </c>
      <c r="X3212" s="290">
        <v>0</v>
      </c>
      <c r="Y3212" s="290">
        <v>0</v>
      </c>
      <c r="Z3212" s="290">
        <v>0</v>
      </c>
      <c r="AA3212" s="290">
        <v>13313809.98</v>
      </c>
      <c r="AB3212" s="290">
        <v>0</v>
      </c>
      <c r="AC3212" s="290">
        <v>0</v>
      </c>
      <c r="AD3212" s="290">
        <v>0</v>
      </c>
      <c r="AE3212" s="290">
        <v>0</v>
      </c>
      <c r="AF3212" s="290">
        <v>0</v>
      </c>
      <c r="AG3212" s="290">
        <v>655243.19999999995</v>
      </c>
      <c r="AH3212" s="290">
        <v>0</v>
      </c>
      <c r="AI3212" s="290">
        <v>0</v>
      </c>
      <c r="AJ3212" s="290">
        <v>196085.72</v>
      </c>
      <c r="AK3212" s="175"/>
      <c r="AL3212" s="175">
        <v>7162674.4900000002</v>
      </c>
      <c r="AM3212" s="175">
        <v>7162674.4900000002</v>
      </c>
      <c r="AN3212" s="175">
        <v>0</v>
      </c>
    </row>
    <row r="3213" spans="1:40" s="128" customFormat="1" ht="23.25" customHeight="1" x14ac:dyDescent="0.35">
      <c r="A3213" s="256">
        <v>2025</v>
      </c>
      <c r="B3213" s="184">
        <f t="shared" si="535"/>
        <v>593</v>
      </c>
      <c r="C3213" s="248" t="s">
        <v>3082</v>
      </c>
      <c r="D3213" s="184">
        <v>34679</v>
      </c>
      <c r="E3213" s="287"/>
      <c r="F3213" s="287"/>
      <c r="G3213" s="287"/>
      <c r="H3213" s="288"/>
      <c r="I3213" s="288"/>
      <c r="J3213" s="288"/>
      <c r="K3213" s="289"/>
      <c r="L3213" s="289"/>
      <c r="M3213" s="289"/>
      <c r="N3213" s="289"/>
      <c r="O3213" s="289"/>
      <c r="P3213" s="289"/>
      <c r="Q3213" s="186">
        <f t="shared" si="549"/>
        <v>4047438.55</v>
      </c>
      <c r="R3213" s="186">
        <f t="shared" si="550"/>
        <v>3972845.86</v>
      </c>
      <c r="S3213" s="290">
        <v>3972845.86</v>
      </c>
      <c r="T3213" s="290">
        <v>0</v>
      </c>
      <c r="U3213" s="290">
        <v>0</v>
      </c>
      <c r="V3213" s="290">
        <v>0</v>
      </c>
      <c r="W3213" s="290">
        <v>0</v>
      </c>
      <c r="X3213" s="290">
        <v>0</v>
      </c>
      <c r="Y3213" s="290">
        <v>0</v>
      </c>
      <c r="Z3213" s="290">
        <v>0</v>
      </c>
      <c r="AA3213" s="290">
        <v>0</v>
      </c>
      <c r="AB3213" s="290">
        <v>0</v>
      </c>
      <c r="AC3213" s="290">
        <v>0</v>
      </c>
      <c r="AD3213" s="290">
        <v>0</v>
      </c>
      <c r="AE3213" s="290">
        <v>0</v>
      </c>
      <c r="AF3213" s="290">
        <v>0</v>
      </c>
      <c r="AG3213" s="290">
        <v>0</v>
      </c>
      <c r="AH3213" s="290">
        <v>0</v>
      </c>
      <c r="AI3213" s="290">
        <v>0</v>
      </c>
      <c r="AJ3213" s="290">
        <v>74592.69</v>
      </c>
      <c r="AK3213" s="175"/>
      <c r="AL3213" s="175">
        <v>13254698.300000001</v>
      </c>
      <c r="AM3213" s="175">
        <v>21838669.100000001</v>
      </c>
      <c r="AN3213" s="175">
        <v>8583970.8000000007</v>
      </c>
    </row>
    <row r="3214" spans="1:40" s="128" customFormat="1" ht="23.25" customHeight="1" x14ac:dyDescent="0.35">
      <c r="A3214" s="256">
        <v>2025</v>
      </c>
      <c r="B3214" s="184">
        <f t="shared" si="535"/>
        <v>594</v>
      </c>
      <c r="C3214" s="248" t="s">
        <v>4387</v>
      </c>
      <c r="D3214" s="184">
        <v>34393</v>
      </c>
      <c r="E3214" s="287"/>
      <c r="F3214" s="287"/>
      <c r="G3214" s="287"/>
      <c r="H3214" s="288"/>
      <c r="I3214" s="288"/>
      <c r="J3214" s="288"/>
      <c r="K3214" s="289"/>
      <c r="L3214" s="289"/>
      <c r="M3214" s="289"/>
      <c r="N3214" s="289"/>
      <c r="O3214" s="289"/>
      <c r="P3214" s="289"/>
      <c r="Q3214" s="186">
        <f t="shared" si="549"/>
        <v>5008558</v>
      </c>
      <c r="R3214" s="186">
        <f t="shared" si="550"/>
        <v>4936000</v>
      </c>
      <c r="S3214" s="290">
        <v>0</v>
      </c>
      <c r="T3214" s="290">
        <v>0</v>
      </c>
      <c r="U3214" s="290">
        <v>0</v>
      </c>
      <c r="V3214" s="290">
        <v>0</v>
      </c>
      <c r="W3214" s="290">
        <v>0</v>
      </c>
      <c r="X3214" s="290">
        <v>0</v>
      </c>
      <c r="Y3214" s="290">
        <v>0</v>
      </c>
      <c r="Z3214" s="290">
        <v>0</v>
      </c>
      <c r="AA3214" s="290">
        <v>4936000</v>
      </c>
      <c r="AB3214" s="290">
        <v>0</v>
      </c>
      <c r="AC3214" s="290">
        <v>0</v>
      </c>
      <c r="AD3214" s="290">
        <v>0</v>
      </c>
      <c r="AE3214" s="290">
        <v>0</v>
      </c>
      <c r="AF3214" s="290">
        <v>0</v>
      </c>
      <c r="AG3214" s="290">
        <v>0</v>
      </c>
      <c r="AH3214" s="290">
        <v>0</v>
      </c>
      <c r="AI3214" s="290">
        <v>0</v>
      </c>
      <c r="AJ3214" s="290">
        <v>72558</v>
      </c>
      <c r="AK3214" s="175"/>
      <c r="AL3214" s="175">
        <v>7866838.9299999997</v>
      </c>
      <c r="AM3214" s="175">
        <v>8141458.9299999997</v>
      </c>
      <c r="AN3214" s="175">
        <v>274620</v>
      </c>
    </row>
    <row r="3215" spans="1:40" s="128" customFormat="1" ht="23.25" customHeight="1" x14ac:dyDescent="0.35">
      <c r="A3215" s="256">
        <v>2025</v>
      </c>
      <c r="B3215" s="184">
        <f t="shared" si="535"/>
        <v>595</v>
      </c>
      <c r="C3215" s="248" t="s">
        <v>3858</v>
      </c>
      <c r="D3215" s="184">
        <v>36782</v>
      </c>
      <c r="E3215" s="287"/>
      <c r="F3215" s="287"/>
      <c r="G3215" s="287"/>
      <c r="H3215" s="288"/>
      <c r="I3215" s="288"/>
      <c r="J3215" s="288"/>
      <c r="K3215" s="289"/>
      <c r="L3215" s="289"/>
      <c r="M3215" s="289"/>
      <c r="N3215" s="289"/>
      <c r="O3215" s="289"/>
      <c r="P3215" s="289"/>
      <c r="Q3215" s="186">
        <f t="shared" si="549"/>
        <v>11201755.27</v>
      </c>
      <c r="R3215" s="186">
        <f t="shared" si="550"/>
        <v>11040353.449999999</v>
      </c>
      <c r="S3215" s="290">
        <v>0</v>
      </c>
      <c r="T3215" s="290">
        <v>0</v>
      </c>
      <c r="U3215" s="290">
        <v>0</v>
      </c>
      <c r="V3215" s="290">
        <v>0</v>
      </c>
      <c r="W3215" s="290">
        <v>0</v>
      </c>
      <c r="X3215" s="290">
        <v>0</v>
      </c>
      <c r="Y3215" s="290">
        <v>0</v>
      </c>
      <c r="Z3215" s="290">
        <v>0</v>
      </c>
      <c r="AA3215" s="290">
        <v>10865018.92</v>
      </c>
      <c r="AB3215" s="290">
        <v>0</v>
      </c>
      <c r="AC3215" s="290">
        <v>0</v>
      </c>
      <c r="AD3215" s="290">
        <v>0</v>
      </c>
      <c r="AE3215" s="290">
        <v>0</v>
      </c>
      <c r="AF3215" s="290">
        <v>0</v>
      </c>
      <c r="AG3215" s="290">
        <v>175334.53</v>
      </c>
      <c r="AH3215" s="290">
        <v>0</v>
      </c>
      <c r="AI3215" s="290">
        <v>0</v>
      </c>
      <c r="AJ3215" s="290">
        <v>161401.82</v>
      </c>
      <c r="AK3215" s="175"/>
      <c r="AL3215" s="175">
        <v>47501522.170000002</v>
      </c>
      <c r="AM3215" s="175">
        <v>47759827.210000001</v>
      </c>
      <c r="AN3215" s="175">
        <v>258305.04</v>
      </c>
    </row>
    <row r="3216" spans="1:40" s="128" customFormat="1" ht="23.25" customHeight="1" x14ac:dyDescent="0.35">
      <c r="A3216" s="256">
        <v>2025</v>
      </c>
      <c r="B3216" s="184">
        <f t="shared" si="535"/>
        <v>596</v>
      </c>
      <c r="C3216" s="248" t="s">
        <v>4408</v>
      </c>
      <c r="D3216" s="184">
        <v>33449</v>
      </c>
      <c r="E3216" s="287"/>
      <c r="F3216" s="287"/>
      <c r="G3216" s="287"/>
      <c r="H3216" s="288"/>
      <c r="I3216" s="288"/>
      <c r="J3216" s="288"/>
      <c r="K3216" s="289"/>
      <c r="L3216" s="289"/>
      <c r="M3216" s="289"/>
      <c r="N3216" s="289"/>
      <c r="O3216" s="289"/>
      <c r="P3216" s="289"/>
      <c r="Q3216" s="186">
        <f t="shared" si="549"/>
        <v>1172446.26</v>
      </c>
      <c r="R3216" s="186">
        <f t="shared" si="550"/>
        <v>1155487</v>
      </c>
      <c r="S3216" s="290">
        <v>0</v>
      </c>
      <c r="T3216" s="290">
        <v>0</v>
      </c>
      <c r="U3216" s="290">
        <v>0</v>
      </c>
      <c r="V3216" s="290">
        <v>229901</v>
      </c>
      <c r="W3216" s="290">
        <v>301070</v>
      </c>
      <c r="X3216" s="290">
        <v>493321</v>
      </c>
      <c r="Y3216" s="290">
        <v>0</v>
      </c>
      <c r="Z3216" s="290">
        <v>0</v>
      </c>
      <c r="AA3216" s="290">
        <v>0</v>
      </c>
      <c r="AB3216" s="290">
        <v>0</v>
      </c>
      <c r="AC3216" s="290">
        <v>0</v>
      </c>
      <c r="AD3216" s="290">
        <v>0</v>
      </c>
      <c r="AE3216" s="290">
        <v>0</v>
      </c>
      <c r="AF3216" s="290">
        <v>0</v>
      </c>
      <c r="AG3216" s="290">
        <v>131195</v>
      </c>
      <c r="AH3216" s="290">
        <v>0</v>
      </c>
      <c r="AI3216" s="290">
        <v>0</v>
      </c>
      <c r="AJ3216" s="290">
        <v>16959.259999999998</v>
      </c>
      <c r="AK3216" s="175"/>
      <c r="AL3216" s="175">
        <v>8736459.0500000007</v>
      </c>
      <c r="AM3216" s="175">
        <v>12946270.34</v>
      </c>
      <c r="AN3216" s="175">
        <v>4209811.29</v>
      </c>
    </row>
    <row r="3217" spans="1:40" s="128" customFormat="1" ht="23.25" customHeight="1" x14ac:dyDescent="0.35">
      <c r="A3217" s="256">
        <v>2025</v>
      </c>
      <c r="B3217" s="184">
        <f t="shared" si="535"/>
        <v>597</v>
      </c>
      <c r="C3217" s="248" t="s">
        <v>985</v>
      </c>
      <c r="D3217" s="184">
        <v>32395</v>
      </c>
      <c r="E3217" s="287"/>
      <c r="F3217" s="287"/>
      <c r="G3217" s="287"/>
      <c r="H3217" s="288"/>
      <c r="I3217" s="288"/>
      <c r="J3217" s="288"/>
      <c r="K3217" s="289"/>
      <c r="L3217" s="289"/>
      <c r="M3217" s="289"/>
      <c r="N3217" s="289"/>
      <c r="O3217" s="289"/>
      <c r="P3217" s="289"/>
      <c r="Q3217" s="186">
        <f t="shared" si="549"/>
        <v>1956277</v>
      </c>
      <c r="R3217" s="186">
        <f t="shared" si="550"/>
        <v>1896277</v>
      </c>
      <c r="S3217" s="290">
        <v>0</v>
      </c>
      <c r="T3217" s="290">
        <v>0</v>
      </c>
      <c r="U3217" s="290">
        <v>0</v>
      </c>
      <c r="V3217" s="290">
        <v>0</v>
      </c>
      <c r="W3217" s="290">
        <v>0</v>
      </c>
      <c r="X3217" s="290">
        <v>0</v>
      </c>
      <c r="Y3217" s="290">
        <v>0</v>
      </c>
      <c r="Z3217" s="290">
        <v>0</v>
      </c>
      <c r="AA3217" s="290">
        <v>0</v>
      </c>
      <c r="AB3217" s="290">
        <v>0</v>
      </c>
      <c r="AC3217" s="290">
        <v>1896277</v>
      </c>
      <c r="AD3217" s="290">
        <v>0</v>
      </c>
      <c r="AE3217" s="290">
        <v>0</v>
      </c>
      <c r="AF3217" s="290">
        <v>0</v>
      </c>
      <c r="AG3217" s="290">
        <v>0</v>
      </c>
      <c r="AH3217" s="290">
        <v>0</v>
      </c>
      <c r="AI3217" s="290">
        <v>0</v>
      </c>
      <c r="AJ3217" s="290">
        <v>60000</v>
      </c>
      <c r="AK3217" s="175"/>
      <c r="AL3217" s="175">
        <v>9397923.290000001</v>
      </c>
      <c r="AM3217" s="175">
        <v>14032207.970000001</v>
      </c>
      <c r="AN3217" s="175">
        <v>4634284.68</v>
      </c>
    </row>
    <row r="3218" spans="1:40" s="128" customFormat="1" ht="23.25" customHeight="1" x14ac:dyDescent="0.35">
      <c r="A3218" s="256">
        <v>2025</v>
      </c>
      <c r="B3218" s="184">
        <f t="shared" si="535"/>
        <v>598</v>
      </c>
      <c r="C3218" s="248" t="s">
        <v>2195</v>
      </c>
      <c r="D3218" s="184">
        <v>37021</v>
      </c>
      <c r="E3218" s="287"/>
      <c r="F3218" s="287"/>
      <c r="G3218" s="287"/>
      <c r="H3218" s="288"/>
      <c r="I3218" s="288"/>
      <c r="J3218" s="288"/>
      <c r="K3218" s="289"/>
      <c r="L3218" s="289"/>
      <c r="M3218" s="289"/>
      <c r="N3218" s="289"/>
      <c r="O3218" s="289"/>
      <c r="P3218" s="289"/>
      <c r="Q3218" s="186">
        <f t="shared" si="549"/>
        <v>117380.3</v>
      </c>
      <c r="R3218" s="186">
        <f t="shared" si="550"/>
        <v>117380.3</v>
      </c>
      <c r="S3218" s="290">
        <v>0</v>
      </c>
      <c r="T3218" s="290">
        <v>0</v>
      </c>
      <c r="U3218" s="290">
        <v>0</v>
      </c>
      <c r="V3218" s="290">
        <v>0</v>
      </c>
      <c r="W3218" s="290">
        <v>0</v>
      </c>
      <c r="X3218" s="290">
        <v>0</v>
      </c>
      <c r="Y3218" s="290">
        <v>0</v>
      </c>
      <c r="Z3218" s="290">
        <v>0</v>
      </c>
      <c r="AA3218" s="290">
        <v>0</v>
      </c>
      <c r="AB3218" s="290">
        <v>0</v>
      </c>
      <c r="AC3218" s="290">
        <v>0</v>
      </c>
      <c r="AD3218" s="290">
        <v>0</v>
      </c>
      <c r="AE3218" s="290">
        <v>0</v>
      </c>
      <c r="AF3218" s="290">
        <v>0</v>
      </c>
      <c r="AG3218" s="290">
        <v>117380.3</v>
      </c>
      <c r="AH3218" s="290">
        <v>0</v>
      </c>
      <c r="AI3218" s="290">
        <v>0</v>
      </c>
      <c r="AJ3218" s="290">
        <v>0</v>
      </c>
      <c r="AK3218" s="175"/>
      <c r="AL3218" s="175">
        <v>5469129.3499999996</v>
      </c>
      <c r="AM3218" s="175">
        <v>10387687.08</v>
      </c>
      <c r="AN3218" s="175">
        <v>4918557.7300000004</v>
      </c>
    </row>
    <row r="3219" spans="1:40" s="128" customFormat="1" ht="23.25" customHeight="1" x14ac:dyDescent="0.35">
      <c r="A3219" s="256">
        <v>2025</v>
      </c>
      <c r="B3219" s="184">
        <f t="shared" si="535"/>
        <v>599</v>
      </c>
      <c r="C3219" s="248" t="s">
        <v>4320</v>
      </c>
      <c r="D3219" s="184">
        <v>36983</v>
      </c>
      <c r="E3219" s="287"/>
      <c r="F3219" s="287"/>
      <c r="G3219" s="287"/>
      <c r="H3219" s="288"/>
      <c r="I3219" s="288"/>
      <c r="J3219" s="288"/>
      <c r="K3219" s="289"/>
      <c r="L3219" s="289"/>
      <c r="M3219" s="289"/>
      <c r="N3219" s="289"/>
      <c r="O3219" s="289"/>
      <c r="P3219" s="289"/>
      <c r="Q3219" s="186">
        <f t="shared" si="549"/>
        <v>2674306.91</v>
      </c>
      <c r="R3219" s="186">
        <f t="shared" si="550"/>
        <v>2674306.91</v>
      </c>
      <c r="S3219" s="290">
        <v>0</v>
      </c>
      <c r="T3219" s="290">
        <v>1613141</v>
      </c>
      <c r="U3219" s="290">
        <v>0</v>
      </c>
      <c r="V3219" s="290">
        <v>303584.71999999997</v>
      </c>
      <c r="W3219" s="290">
        <v>323932.40000000002</v>
      </c>
      <c r="X3219" s="290">
        <v>433648.79</v>
      </c>
      <c r="Y3219" s="290">
        <v>0</v>
      </c>
      <c r="Z3219" s="290">
        <v>0</v>
      </c>
      <c r="AA3219" s="290">
        <v>0</v>
      </c>
      <c r="AB3219" s="290">
        <v>0</v>
      </c>
      <c r="AC3219" s="290">
        <v>0</v>
      </c>
      <c r="AD3219" s="290">
        <v>0</v>
      </c>
      <c r="AE3219" s="290">
        <v>0</v>
      </c>
      <c r="AF3219" s="290">
        <v>0</v>
      </c>
      <c r="AG3219" s="290">
        <v>0</v>
      </c>
      <c r="AH3219" s="290">
        <v>0</v>
      </c>
      <c r="AI3219" s="290">
        <v>0</v>
      </c>
      <c r="AJ3219" s="290">
        <v>0</v>
      </c>
      <c r="AK3219" s="175"/>
      <c r="AL3219" s="175">
        <v>10907090.91</v>
      </c>
      <c r="AM3219" s="175">
        <v>15801360.039999999</v>
      </c>
      <c r="AN3219" s="175">
        <v>4894269.13</v>
      </c>
    </row>
    <row r="3220" spans="1:40" s="128" customFormat="1" ht="23.25" customHeight="1" x14ac:dyDescent="0.35">
      <c r="A3220" s="256">
        <v>2025</v>
      </c>
      <c r="B3220" s="184">
        <f t="shared" si="535"/>
        <v>600</v>
      </c>
      <c r="C3220" s="248" t="s">
        <v>873</v>
      </c>
      <c r="D3220" s="184">
        <v>34168</v>
      </c>
      <c r="E3220" s="287"/>
      <c r="F3220" s="287"/>
      <c r="G3220" s="287"/>
      <c r="H3220" s="288"/>
      <c r="I3220" s="288"/>
      <c r="J3220" s="288"/>
      <c r="K3220" s="289"/>
      <c r="L3220" s="289"/>
      <c r="M3220" s="289"/>
      <c r="N3220" s="289"/>
      <c r="O3220" s="289"/>
      <c r="P3220" s="289"/>
      <c r="Q3220" s="186">
        <f t="shared" si="549"/>
        <v>263147.20494999998</v>
      </c>
      <c r="R3220" s="186">
        <f t="shared" si="550"/>
        <v>259258.33</v>
      </c>
      <c r="S3220" s="290">
        <v>0</v>
      </c>
      <c r="T3220" s="290">
        <v>0</v>
      </c>
      <c r="U3220" s="290">
        <v>0</v>
      </c>
      <c r="V3220" s="290">
        <v>0</v>
      </c>
      <c r="W3220" s="290">
        <v>0</v>
      </c>
      <c r="X3220" s="290">
        <v>0</v>
      </c>
      <c r="Y3220" s="290">
        <v>0</v>
      </c>
      <c r="Z3220" s="290">
        <v>0</v>
      </c>
      <c r="AA3220" s="290">
        <v>0</v>
      </c>
      <c r="AB3220" s="290">
        <v>259258.33</v>
      </c>
      <c r="AC3220" s="290">
        <v>0</v>
      </c>
      <c r="AD3220" s="290">
        <v>0</v>
      </c>
      <c r="AE3220" s="290">
        <v>0</v>
      </c>
      <c r="AF3220" s="290">
        <v>0</v>
      </c>
      <c r="AG3220" s="290">
        <v>0</v>
      </c>
      <c r="AH3220" s="290">
        <v>0</v>
      </c>
      <c r="AI3220" s="290">
        <v>0</v>
      </c>
      <c r="AJ3220" s="290">
        <f t="shared" ref="AJ3220" si="551">R3220*0.015</f>
        <v>3888.8749499999994</v>
      </c>
      <c r="AK3220" s="175"/>
      <c r="AL3220" s="175">
        <v>1312173.5799999998</v>
      </c>
      <c r="AM3220" s="175">
        <v>2453711.29</v>
      </c>
      <c r="AN3220" s="175">
        <v>1141537.7100000002</v>
      </c>
    </row>
    <row r="3221" spans="1:40" s="128" customFormat="1" ht="23.25" customHeight="1" x14ac:dyDescent="0.35">
      <c r="A3221" s="256">
        <v>2025</v>
      </c>
      <c r="B3221" s="184">
        <f t="shared" si="535"/>
        <v>601</v>
      </c>
      <c r="C3221" s="248" t="s">
        <v>4108</v>
      </c>
      <c r="D3221" s="184">
        <v>46463</v>
      </c>
      <c r="E3221" s="287"/>
      <c r="F3221" s="287"/>
      <c r="G3221" s="287"/>
      <c r="H3221" s="288"/>
      <c r="I3221" s="288"/>
      <c r="J3221" s="288"/>
      <c r="K3221" s="289"/>
      <c r="L3221" s="289"/>
      <c r="M3221" s="289"/>
      <c r="N3221" s="289"/>
      <c r="O3221" s="289"/>
      <c r="P3221" s="289"/>
      <c r="Q3221" s="186">
        <f t="shared" ref="Q3221:Q3229" si="552">SUM(S3221:AJ3221)</f>
        <v>128961</v>
      </c>
      <c r="R3221" s="186">
        <f t="shared" ref="R3221:R3230" si="553">SUM(S3221:AI3221)</f>
        <v>128961</v>
      </c>
      <c r="S3221" s="290">
        <v>0</v>
      </c>
      <c r="T3221" s="290">
        <v>0</v>
      </c>
      <c r="U3221" s="290">
        <v>0</v>
      </c>
      <c r="V3221" s="290">
        <v>0</v>
      </c>
      <c r="W3221" s="290">
        <v>0</v>
      </c>
      <c r="X3221" s="290">
        <v>0</v>
      </c>
      <c r="Y3221" s="290">
        <v>0</v>
      </c>
      <c r="Z3221" s="290">
        <v>0</v>
      </c>
      <c r="AA3221" s="290">
        <v>0</v>
      </c>
      <c r="AB3221" s="290">
        <v>0</v>
      </c>
      <c r="AC3221" s="290">
        <v>0</v>
      </c>
      <c r="AD3221" s="290">
        <v>0</v>
      </c>
      <c r="AE3221" s="290">
        <v>0</v>
      </c>
      <c r="AF3221" s="290">
        <v>0</v>
      </c>
      <c r="AG3221" s="290">
        <v>128961</v>
      </c>
      <c r="AH3221" s="290">
        <v>0</v>
      </c>
      <c r="AI3221" s="290">
        <v>0</v>
      </c>
      <c r="AJ3221" s="290">
        <v>0</v>
      </c>
      <c r="AK3221" s="175"/>
      <c r="AL3221" s="175">
        <v>9855062.3699999992</v>
      </c>
      <c r="AM3221" s="175">
        <v>18080495.949999999</v>
      </c>
      <c r="AN3221" s="175">
        <v>8225433.5800000001</v>
      </c>
    </row>
    <row r="3222" spans="1:40" s="128" customFormat="1" ht="23.25" customHeight="1" x14ac:dyDescent="0.35">
      <c r="A3222" s="256">
        <v>2025</v>
      </c>
      <c r="B3222" s="184">
        <f t="shared" si="535"/>
        <v>602</v>
      </c>
      <c r="C3222" s="248" t="s">
        <v>4353</v>
      </c>
      <c r="D3222" s="184">
        <v>35417</v>
      </c>
      <c r="E3222" s="287"/>
      <c r="F3222" s="287"/>
      <c r="G3222" s="287"/>
      <c r="H3222" s="288"/>
      <c r="I3222" s="288"/>
      <c r="J3222" s="288"/>
      <c r="K3222" s="289"/>
      <c r="L3222" s="289"/>
      <c r="M3222" s="289"/>
      <c r="N3222" s="289"/>
      <c r="O3222" s="289"/>
      <c r="P3222" s="289"/>
      <c r="Q3222" s="186">
        <f t="shared" si="552"/>
        <v>2050043.98</v>
      </c>
      <c r="R3222" s="186">
        <f t="shared" si="553"/>
        <v>2024356</v>
      </c>
      <c r="S3222" s="290">
        <v>0</v>
      </c>
      <c r="T3222" s="290">
        <v>0</v>
      </c>
      <c r="U3222" s="290">
        <v>0</v>
      </c>
      <c r="V3222" s="290">
        <v>150000</v>
      </c>
      <c r="W3222" s="290">
        <v>313057</v>
      </c>
      <c r="X3222" s="290">
        <v>166000</v>
      </c>
      <c r="Y3222" s="290">
        <v>0</v>
      </c>
      <c r="Z3222" s="290">
        <v>0</v>
      </c>
      <c r="AA3222" s="290">
        <v>0</v>
      </c>
      <c r="AB3222" s="290">
        <v>0</v>
      </c>
      <c r="AC3222" s="290">
        <v>1145299</v>
      </c>
      <c r="AD3222" s="290">
        <v>0</v>
      </c>
      <c r="AE3222" s="290">
        <v>0</v>
      </c>
      <c r="AF3222" s="290">
        <v>0</v>
      </c>
      <c r="AG3222" s="290">
        <v>250000</v>
      </c>
      <c r="AH3222" s="290">
        <v>0</v>
      </c>
      <c r="AI3222" s="290">
        <v>0</v>
      </c>
      <c r="AJ3222" s="290">
        <v>25687.98</v>
      </c>
      <c r="AK3222" s="175"/>
      <c r="AL3222" s="175">
        <v>6094503.2199999988</v>
      </c>
      <c r="AM3222" s="175">
        <v>8814250.4499999993</v>
      </c>
      <c r="AN3222" s="175">
        <v>2719747.23</v>
      </c>
    </row>
    <row r="3223" spans="1:40" s="128" customFormat="1" ht="23.25" customHeight="1" x14ac:dyDescent="0.35">
      <c r="A3223" s="256">
        <v>2025</v>
      </c>
      <c r="B3223" s="184">
        <f t="shared" si="535"/>
        <v>603</v>
      </c>
      <c r="C3223" s="248" t="s">
        <v>52</v>
      </c>
      <c r="D3223" s="184">
        <v>35526</v>
      </c>
      <c r="E3223" s="287"/>
      <c r="F3223" s="287"/>
      <c r="G3223" s="287"/>
      <c r="H3223" s="288"/>
      <c r="I3223" s="288"/>
      <c r="J3223" s="288"/>
      <c r="K3223" s="289"/>
      <c r="L3223" s="289"/>
      <c r="M3223" s="289"/>
      <c r="N3223" s="289"/>
      <c r="O3223" s="289"/>
      <c r="P3223" s="289"/>
      <c r="Q3223" s="186">
        <f t="shared" si="552"/>
        <v>377722.8714</v>
      </c>
      <c r="R3223" s="186">
        <f t="shared" si="553"/>
        <v>372140.76</v>
      </c>
      <c r="S3223" s="290">
        <v>0</v>
      </c>
      <c r="T3223" s="290">
        <v>372140.76</v>
      </c>
      <c r="U3223" s="290">
        <v>0</v>
      </c>
      <c r="V3223" s="290">
        <v>0</v>
      </c>
      <c r="W3223" s="290">
        <v>0</v>
      </c>
      <c r="X3223" s="290">
        <v>0</v>
      </c>
      <c r="Y3223" s="290">
        <v>0</v>
      </c>
      <c r="Z3223" s="290">
        <v>0</v>
      </c>
      <c r="AA3223" s="290">
        <v>0</v>
      </c>
      <c r="AB3223" s="290">
        <v>0</v>
      </c>
      <c r="AC3223" s="290">
        <v>0</v>
      </c>
      <c r="AD3223" s="290">
        <v>0</v>
      </c>
      <c r="AE3223" s="290">
        <v>0</v>
      </c>
      <c r="AF3223" s="290">
        <v>0</v>
      </c>
      <c r="AG3223" s="290">
        <v>0</v>
      </c>
      <c r="AH3223" s="290">
        <v>0</v>
      </c>
      <c r="AI3223" s="290">
        <v>0</v>
      </c>
      <c r="AJ3223" s="290">
        <f>R3223*0.015</f>
        <v>5582.1113999999998</v>
      </c>
      <c r="AK3223" s="175"/>
      <c r="AL3223" s="175">
        <v>1965568.3600000003</v>
      </c>
      <c r="AM3223" s="175">
        <v>3117314.22</v>
      </c>
      <c r="AN3223" s="175">
        <v>1151745.8599999999</v>
      </c>
    </row>
    <row r="3224" spans="1:40" s="128" customFormat="1" ht="23.25" customHeight="1" x14ac:dyDescent="0.35">
      <c r="A3224" s="256">
        <v>2025</v>
      </c>
      <c r="B3224" s="184">
        <f t="shared" si="535"/>
        <v>604</v>
      </c>
      <c r="C3224" s="248" t="s">
        <v>4347</v>
      </c>
      <c r="D3224" s="184">
        <v>35596</v>
      </c>
      <c r="E3224" s="287"/>
      <c r="F3224" s="287"/>
      <c r="G3224" s="287"/>
      <c r="H3224" s="288"/>
      <c r="I3224" s="288"/>
      <c r="J3224" s="288"/>
      <c r="K3224" s="289"/>
      <c r="L3224" s="289"/>
      <c r="M3224" s="289"/>
      <c r="N3224" s="289"/>
      <c r="O3224" s="289"/>
      <c r="P3224" s="289"/>
      <c r="Q3224" s="186">
        <f t="shared" si="552"/>
        <v>2270173.15</v>
      </c>
      <c r="R3224" s="186">
        <f t="shared" si="553"/>
        <v>2236624.15</v>
      </c>
      <c r="S3224" s="290">
        <v>0</v>
      </c>
      <c r="T3224" s="290">
        <v>0</v>
      </c>
      <c r="U3224" s="290">
        <v>0</v>
      </c>
      <c r="V3224" s="290">
        <v>0</v>
      </c>
      <c r="W3224" s="290">
        <v>0</v>
      </c>
      <c r="X3224" s="290">
        <v>0</v>
      </c>
      <c r="Y3224" s="290">
        <v>0</v>
      </c>
      <c r="Z3224" s="290">
        <v>0</v>
      </c>
      <c r="AA3224" s="290">
        <v>0</v>
      </c>
      <c r="AB3224" s="290">
        <v>0</v>
      </c>
      <c r="AC3224" s="290">
        <v>2236624.15</v>
      </c>
      <c r="AD3224" s="290">
        <v>0</v>
      </c>
      <c r="AE3224" s="290">
        <v>0</v>
      </c>
      <c r="AF3224" s="290">
        <v>0</v>
      </c>
      <c r="AG3224" s="290">
        <v>0</v>
      </c>
      <c r="AH3224" s="290">
        <v>0</v>
      </c>
      <c r="AI3224" s="290">
        <v>0</v>
      </c>
      <c r="AJ3224" s="290">
        <v>33549</v>
      </c>
      <c r="AK3224" s="175"/>
      <c r="AL3224" s="175">
        <v>18534922.419999998</v>
      </c>
      <c r="AM3224" s="175">
        <v>21402660.719999999</v>
      </c>
      <c r="AN3224" s="175">
        <v>2867738.3</v>
      </c>
    </row>
    <row r="3225" spans="1:40" s="128" customFormat="1" ht="23.25" customHeight="1" x14ac:dyDescent="0.35">
      <c r="A3225" s="256">
        <v>2025</v>
      </c>
      <c r="B3225" s="184">
        <f t="shared" si="535"/>
        <v>605</v>
      </c>
      <c r="C3225" s="248" t="s">
        <v>955</v>
      </c>
      <c r="D3225" s="184">
        <v>36395</v>
      </c>
      <c r="E3225" s="287"/>
      <c r="F3225" s="287"/>
      <c r="G3225" s="287"/>
      <c r="H3225" s="288"/>
      <c r="I3225" s="288"/>
      <c r="J3225" s="288"/>
      <c r="K3225" s="289"/>
      <c r="L3225" s="289"/>
      <c r="M3225" s="289"/>
      <c r="N3225" s="289"/>
      <c r="O3225" s="289"/>
      <c r="P3225" s="289"/>
      <c r="Q3225" s="186">
        <f t="shared" si="552"/>
        <v>9170471.2050000001</v>
      </c>
      <c r="R3225" s="186">
        <f t="shared" si="553"/>
        <v>9034947</v>
      </c>
      <c r="S3225" s="290">
        <v>5650875</v>
      </c>
      <c r="T3225" s="290">
        <v>0</v>
      </c>
      <c r="U3225" s="290">
        <v>0</v>
      </c>
      <c r="V3225" s="290">
        <v>0</v>
      </c>
      <c r="W3225" s="290">
        <v>3384072</v>
      </c>
      <c r="X3225" s="290">
        <v>0</v>
      </c>
      <c r="Y3225" s="290">
        <v>0</v>
      </c>
      <c r="Z3225" s="290">
        <v>0</v>
      </c>
      <c r="AA3225" s="290">
        <v>0</v>
      </c>
      <c r="AB3225" s="290">
        <v>0</v>
      </c>
      <c r="AC3225" s="290">
        <v>0</v>
      </c>
      <c r="AD3225" s="290">
        <v>0</v>
      </c>
      <c r="AE3225" s="290">
        <v>0</v>
      </c>
      <c r="AF3225" s="290">
        <v>0</v>
      </c>
      <c r="AG3225" s="290">
        <v>0</v>
      </c>
      <c r="AH3225" s="290">
        <v>0</v>
      </c>
      <c r="AI3225" s="290">
        <v>0</v>
      </c>
      <c r="AJ3225" s="290">
        <f>R3225*0.015</f>
        <v>135524.20499999999</v>
      </c>
      <c r="AK3225" s="175"/>
      <c r="AL3225" s="175">
        <v>30126504.189999998</v>
      </c>
      <c r="AM3225" s="175">
        <v>38984731.539999999</v>
      </c>
      <c r="AN3225" s="175">
        <v>8858227.3499999996</v>
      </c>
    </row>
    <row r="3226" spans="1:40" s="128" customFormat="1" ht="23.25" customHeight="1" x14ac:dyDescent="0.35">
      <c r="A3226" s="256">
        <v>2025</v>
      </c>
      <c r="B3226" s="184">
        <f t="shared" si="535"/>
        <v>606</v>
      </c>
      <c r="C3226" s="248" t="s">
        <v>966</v>
      </c>
      <c r="D3226" s="184">
        <v>32417</v>
      </c>
      <c r="E3226" s="287"/>
      <c r="F3226" s="287"/>
      <c r="G3226" s="287"/>
      <c r="H3226" s="288"/>
      <c r="I3226" s="288"/>
      <c r="J3226" s="288"/>
      <c r="K3226" s="289"/>
      <c r="L3226" s="289"/>
      <c r="M3226" s="289"/>
      <c r="N3226" s="289"/>
      <c r="O3226" s="289"/>
      <c r="P3226" s="289"/>
      <c r="Q3226" s="186">
        <f t="shared" si="552"/>
        <v>2074135.92</v>
      </c>
      <c r="R3226" s="186">
        <f t="shared" si="553"/>
        <v>2043775.27</v>
      </c>
      <c r="S3226" s="290">
        <v>0</v>
      </c>
      <c r="T3226" s="290">
        <v>2043775.27</v>
      </c>
      <c r="U3226" s="290">
        <v>0</v>
      </c>
      <c r="V3226" s="290">
        <v>0</v>
      </c>
      <c r="W3226" s="290">
        <v>0</v>
      </c>
      <c r="X3226" s="290">
        <v>0</v>
      </c>
      <c r="Y3226" s="290">
        <v>0</v>
      </c>
      <c r="Z3226" s="290">
        <v>0</v>
      </c>
      <c r="AA3226" s="290">
        <v>0</v>
      </c>
      <c r="AB3226" s="290">
        <v>0</v>
      </c>
      <c r="AC3226" s="290">
        <v>0</v>
      </c>
      <c r="AD3226" s="290">
        <v>0</v>
      </c>
      <c r="AE3226" s="290">
        <v>0</v>
      </c>
      <c r="AF3226" s="290">
        <v>0</v>
      </c>
      <c r="AG3226" s="290">
        <v>0</v>
      </c>
      <c r="AH3226" s="290">
        <v>0</v>
      </c>
      <c r="AI3226" s="290">
        <v>0</v>
      </c>
      <c r="AJ3226" s="290">
        <v>30360.65</v>
      </c>
      <c r="AK3226" s="175"/>
      <c r="AL3226" s="175">
        <v>18907044.109999999</v>
      </c>
      <c r="AM3226" s="175">
        <v>28021256.489999998</v>
      </c>
      <c r="AN3226" s="175">
        <v>9114212.379999999</v>
      </c>
    </row>
    <row r="3227" spans="1:40" s="7" customFormat="1" ht="23.25" customHeight="1" x14ac:dyDescent="0.35">
      <c r="A3227" s="256">
        <v>2025</v>
      </c>
      <c r="B3227" s="184">
        <f t="shared" si="535"/>
        <v>607</v>
      </c>
      <c r="C3227" s="248" t="s">
        <v>4418</v>
      </c>
      <c r="D3227" s="184">
        <v>32732</v>
      </c>
      <c r="E3227" s="287"/>
      <c r="F3227" s="287"/>
      <c r="G3227" s="287"/>
      <c r="H3227" s="288"/>
      <c r="I3227" s="288"/>
      <c r="J3227" s="288"/>
      <c r="K3227" s="289"/>
      <c r="L3227" s="289"/>
      <c r="M3227" s="289"/>
      <c r="N3227" s="289"/>
      <c r="O3227" s="289"/>
      <c r="P3227" s="289"/>
      <c r="Q3227" s="186">
        <f t="shared" si="552"/>
        <v>163448.4</v>
      </c>
      <c r="R3227" s="186">
        <f t="shared" si="553"/>
        <v>163448.4</v>
      </c>
      <c r="S3227" s="290">
        <v>0</v>
      </c>
      <c r="T3227" s="290">
        <v>0</v>
      </c>
      <c r="U3227" s="290">
        <v>0</v>
      </c>
      <c r="V3227" s="290">
        <v>0</v>
      </c>
      <c r="W3227" s="290">
        <v>0</v>
      </c>
      <c r="X3227" s="290">
        <v>0</v>
      </c>
      <c r="Y3227" s="290">
        <v>0</v>
      </c>
      <c r="Z3227" s="290">
        <v>0</v>
      </c>
      <c r="AA3227" s="290">
        <v>0</v>
      </c>
      <c r="AB3227" s="290">
        <v>0</v>
      </c>
      <c r="AC3227" s="290">
        <v>0</v>
      </c>
      <c r="AD3227" s="290">
        <v>0</v>
      </c>
      <c r="AE3227" s="290">
        <v>0</v>
      </c>
      <c r="AF3227" s="290">
        <v>0</v>
      </c>
      <c r="AG3227" s="290">
        <v>163448.4</v>
      </c>
      <c r="AH3227" s="290">
        <v>0</v>
      </c>
      <c r="AI3227" s="290">
        <v>0</v>
      </c>
      <c r="AJ3227" s="290">
        <v>0</v>
      </c>
      <c r="AK3227" s="175"/>
      <c r="AL3227" s="175">
        <v>14731755.199999999</v>
      </c>
      <c r="AM3227" s="175">
        <v>21080436.329999998</v>
      </c>
      <c r="AN3227" s="175">
        <v>6348681.1299999999</v>
      </c>
    </row>
    <row r="3228" spans="1:40" s="128" customFormat="1" ht="23.25" customHeight="1" x14ac:dyDescent="0.35">
      <c r="A3228" s="256">
        <v>2025</v>
      </c>
      <c r="B3228" s="184">
        <f t="shared" ref="B3228:B3298" si="554">B3227+1</f>
        <v>608</v>
      </c>
      <c r="C3228" s="248" t="s">
        <v>4419</v>
      </c>
      <c r="D3228" s="184">
        <v>32711</v>
      </c>
      <c r="E3228" s="287"/>
      <c r="F3228" s="287"/>
      <c r="G3228" s="287"/>
      <c r="H3228" s="288"/>
      <c r="I3228" s="288"/>
      <c r="J3228" s="288"/>
      <c r="K3228" s="289"/>
      <c r="L3228" s="289"/>
      <c r="M3228" s="289"/>
      <c r="N3228" s="289"/>
      <c r="O3228" s="289"/>
      <c r="P3228" s="289"/>
      <c r="Q3228" s="186">
        <f t="shared" si="552"/>
        <v>8435747.7400000002</v>
      </c>
      <c r="R3228" s="186">
        <f t="shared" si="553"/>
        <v>8311081.5199999996</v>
      </c>
      <c r="S3228" s="290">
        <v>0</v>
      </c>
      <c r="T3228" s="290">
        <v>0</v>
      </c>
      <c r="U3228" s="290">
        <v>0</v>
      </c>
      <c r="V3228" s="290">
        <v>0</v>
      </c>
      <c r="W3228" s="290">
        <v>0</v>
      </c>
      <c r="X3228" s="290">
        <v>0</v>
      </c>
      <c r="Y3228" s="290">
        <v>0</v>
      </c>
      <c r="Z3228" s="290">
        <v>0</v>
      </c>
      <c r="AA3228" s="290">
        <v>0</v>
      </c>
      <c r="AB3228" s="290">
        <v>0</v>
      </c>
      <c r="AC3228" s="290">
        <v>8311081.5199999996</v>
      </c>
      <c r="AD3228" s="290">
        <v>0</v>
      </c>
      <c r="AE3228" s="290">
        <v>0</v>
      </c>
      <c r="AF3228" s="290">
        <v>0</v>
      </c>
      <c r="AG3228" s="290">
        <v>0</v>
      </c>
      <c r="AH3228" s="290">
        <v>0</v>
      </c>
      <c r="AI3228" s="290">
        <v>0</v>
      </c>
      <c r="AJ3228" s="290">
        <v>124666.22</v>
      </c>
      <c r="AK3228" s="175"/>
      <c r="AL3228" s="175">
        <v>8487231.8399999999</v>
      </c>
      <c r="AM3228" s="175">
        <v>11141536.779999999</v>
      </c>
      <c r="AN3228" s="175">
        <v>2654304.9400000004</v>
      </c>
    </row>
    <row r="3229" spans="1:40" s="7" customFormat="1" ht="23.25" customHeight="1" x14ac:dyDescent="0.35">
      <c r="A3229" s="256">
        <v>2025</v>
      </c>
      <c r="B3229" s="184">
        <f t="shared" si="554"/>
        <v>609</v>
      </c>
      <c r="C3229" s="248" t="s">
        <v>4397</v>
      </c>
      <c r="D3229" s="184">
        <v>34170</v>
      </c>
      <c r="E3229" s="287"/>
      <c r="F3229" s="287"/>
      <c r="G3229" s="287"/>
      <c r="H3229" s="288"/>
      <c r="I3229" s="288"/>
      <c r="J3229" s="288"/>
      <c r="K3229" s="289"/>
      <c r="L3229" s="289"/>
      <c r="M3229" s="289"/>
      <c r="N3229" s="289"/>
      <c r="O3229" s="289"/>
      <c r="P3229" s="289"/>
      <c r="Q3229" s="186">
        <f t="shared" si="552"/>
        <v>1377893.57</v>
      </c>
      <c r="R3229" s="186">
        <f t="shared" si="553"/>
        <v>1357530.61</v>
      </c>
      <c r="S3229" s="290">
        <v>0</v>
      </c>
      <c r="T3229" s="290">
        <v>0</v>
      </c>
      <c r="U3229" s="290">
        <v>0</v>
      </c>
      <c r="V3229" s="290">
        <v>0</v>
      </c>
      <c r="W3229" s="290">
        <v>0</v>
      </c>
      <c r="X3229" s="290">
        <v>0</v>
      </c>
      <c r="Y3229" s="290">
        <v>0</v>
      </c>
      <c r="Z3229" s="290">
        <v>0</v>
      </c>
      <c r="AA3229" s="290">
        <v>1357530.61</v>
      </c>
      <c r="AB3229" s="290">
        <v>0</v>
      </c>
      <c r="AC3229" s="290">
        <v>0</v>
      </c>
      <c r="AD3229" s="290">
        <v>0</v>
      </c>
      <c r="AE3229" s="290">
        <v>0</v>
      </c>
      <c r="AF3229" s="290">
        <v>0</v>
      </c>
      <c r="AG3229" s="290">
        <v>0</v>
      </c>
      <c r="AH3229" s="290">
        <v>0</v>
      </c>
      <c r="AI3229" s="290">
        <v>0</v>
      </c>
      <c r="AJ3229" s="290">
        <v>20362.96</v>
      </c>
      <c r="AK3229" s="175"/>
      <c r="AL3229" s="175">
        <v>1098066.8900000001</v>
      </c>
      <c r="AM3229" s="175">
        <v>2393876.85</v>
      </c>
      <c r="AN3229" s="175">
        <v>1295809.96</v>
      </c>
    </row>
    <row r="3230" spans="1:40" s="128" customFormat="1" ht="23.25" customHeight="1" x14ac:dyDescent="0.35">
      <c r="A3230" s="256">
        <v>2025</v>
      </c>
      <c r="B3230" s="184">
        <f>B3229+1</f>
        <v>610</v>
      </c>
      <c r="C3230" s="248" t="s">
        <v>963</v>
      </c>
      <c r="D3230" s="184">
        <v>32409</v>
      </c>
      <c r="E3230" s="287"/>
      <c r="F3230" s="287"/>
      <c r="G3230" s="287"/>
      <c r="H3230" s="288"/>
      <c r="I3230" s="288"/>
      <c r="J3230" s="288"/>
      <c r="K3230" s="289"/>
      <c r="L3230" s="289"/>
      <c r="M3230" s="289"/>
      <c r="N3230" s="289"/>
      <c r="O3230" s="289"/>
      <c r="P3230" s="289"/>
      <c r="Q3230" s="186">
        <f>SUM(S3230:AJ3230)</f>
        <v>100000</v>
      </c>
      <c r="R3230" s="186">
        <f t="shared" si="553"/>
        <v>100000</v>
      </c>
      <c r="S3230" s="290">
        <v>0</v>
      </c>
      <c r="T3230" s="290">
        <v>0</v>
      </c>
      <c r="U3230" s="290">
        <v>0</v>
      </c>
      <c r="V3230" s="290">
        <v>0</v>
      </c>
      <c r="W3230" s="290">
        <v>0</v>
      </c>
      <c r="X3230" s="290">
        <v>0</v>
      </c>
      <c r="Y3230" s="290">
        <v>0</v>
      </c>
      <c r="Z3230" s="290">
        <v>0</v>
      </c>
      <c r="AA3230" s="290">
        <v>0</v>
      </c>
      <c r="AB3230" s="290">
        <v>0</v>
      </c>
      <c r="AC3230" s="290">
        <v>0</v>
      </c>
      <c r="AD3230" s="290">
        <v>0</v>
      </c>
      <c r="AE3230" s="290">
        <v>0</v>
      </c>
      <c r="AF3230" s="290">
        <v>0</v>
      </c>
      <c r="AG3230" s="290">
        <v>100000</v>
      </c>
      <c r="AH3230" s="290">
        <v>0</v>
      </c>
      <c r="AI3230" s="290">
        <v>0</v>
      </c>
      <c r="AJ3230" s="290">
        <v>0</v>
      </c>
      <c r="AK3230" s="175"/>
      <c r="AL3230" s="175">
        <v>10178357.66</v>
      </c>
      <c r="AM3230" s="175">
        <v>12701132.25</v>
      </c>
      <c r="AN3230" s="175">
        <v>2522774.59</v>
      </c>
    </row>
    <row r="3231" spans="1:40" s="128" customFormat="1" ht="23.25" customHeight="1" x14ac:dyDescent="0.35">
      <c r="A3231" s="256">
        <v>2025</v>
      </c>
      <c r="B3231" s="184">
        <f t="shared" si="554"/>
        <v>611</v>
      </c>
      <c r="C3231" s="248" t="s">
        <v>4381</v>
      </c>
      <c r="D3231" s="184">
        <v>34529</v>
      </c>
      <c r="E3231" s="287"/>
      <c r="F3231" s="287"/>
      <c r="G3231" s="287"/>
      <c r="H3231" s="288"/>
      <c r="I3231" s="288"/>
      <c r="J3231" s="288"/>
      <c r="K3231" s="289"/>
      <c r="L3231" s="289"/>
      <c r="M3231" s="289"/>
      <c r="N3231" s="289"/>
      <c r="O3231" s="289"/>
      <c r="P3231" s="289"/>
      <c r="Q3231" s="186">
        <f t="shared" ref="Q3231:Q3251" si="555">SUM(S3231:AJ3231)</f>
        <v>225297</v>
      </c>
      <c r="R3231" s="186">
        <f t="shared" ref="R3231:R3251" si="556">SUM(S3231:AI3231)</f>
        <v>225297</v>
      </c>
      <c r="S3231" s="290">
        <v>0</v>
      </c>
      <c r="T3231" s="290">
        <v>0</v>
      </c>
      <c r="U3231" s="290">
        <v>0</v>
      </c>
      <c r="V3231" s="290">
        <v>0</v>
      </c>
      <c r="W3231" s="290">
        <v>0</v>
      </c>
      <c r="X3231" s="290">
        <v>0</v>
      </c>
      <c r="Y3231" s="290">
        <v>0</v>
      </c>
      <c r="Z3231" s="290">
        <v>0</v>
      </c>
      <c r="AA3231" s="290">
        <v>0</v>
      </c>
      <c r="AB3231" s="290">
        <v>0</v>
      </c>
      <c r="AC3231" s="290">
        <v>0</v>
      </c>
      <c r="AD3231" s="290">
        <v>0</v>
      </c>
      <c r="AE3231" s="290">
        <v>0</v>
      </c>
      <c r="AF3231" s="290">
        <v>0</v>
      </c>
      <c r="AG3231" s="290">
        <v>225297</v>
      </c>
      <c r="AH3231" s="290">
        <v>0</v>
      </c>
      <c r="AI3231" s="290">
        <v>0</v>
      </c>
      <c r="AJ3231" s="290">
        <v>0</v>
      </c>
      <c r="AK3231" s="175"/>
      <c r="AL3231" s="175">
        <v>10098492.15</v>
      </c>
      <c r="AM3231" s="175">
        <v>17594050.5</v>
      </c>
      <c r="AN3231" s="175">
        <v>7495558.3499999996</v>
      </c>
    </row>
    <row r="3232" spans="1:40" s="128" customFormat="1" ht="23.25" customHeight="1" x14ac:dyDescent="0.35">
      <c r="A3232" s="256">
        <v>2025</v>
      </c>
      <c r="B3232" s="184">
        <f t="shared" si="554"/>
        <v>612</v>
      </c>
      <c r="C3232" s="248" t="s">
        <v>4385</v>
      </c>
      <c r="D3232" s="184">
        <v>34411</v>
      </c>
      <c r="E3232" s="287"/>
      <c r="F3232" s="287"/>
      <c r="G3232" s="287"/>
      <c r="H3232" s="288"/>
      <c r="I3232" s="288"/>
      <c r="J3232" s="288"/>
      <c r="K3232" s="289"/>
      <c r="L3232" s="289"/>
      <c r="M3232" s="289"/>
      <c r="N3232" s="289"/>
      <c r="O3232" s="289"/>
      <c r="P3232" s="289"/>
      <c r="Q3232" s="186">
        <f t="shared" si="555"/>
        <v>820585</v>
      </c>
      <c r="R3232" s="186">
        <f t="shared" si="556"/>
        <v>809663</v>
      </c>
      <c r="S3232" s="290">
        <v>0</v>
      </c>
      <c r="T3232" s="290">
        <v>0</v>
      </c>
      <c r="U3232" s="290">
        <v>0</v>
      </c>
      <c r="V3232" s="290">
        <v>0</v>
      </c>
      <c r="W3232" s="290">
        <v>0</v>
      </c>
      <c r="X3232" s="290">
        <v>0</v>
      </c>
      <c r="Y3232" s="290">
        <v>0</v>
      </c>
      <c r="Z3232" s="290">
        <v>0</v>
      </c>
      <c r="AA3232" s="290">
        <v>0</v>
      </c>
      <c r="AB3232" s="290">
        <v>728170</v>
      </c>
      <c r="AC3232" s="290">
        <v>0</v>
      </c>
      <c r="AD3232" s="290">
        <v>0</v>
      </c>
      <c r="AE3232" s="290">
        <v>0</v>
      </c>
      <c r="AF3232" s="290">
        <v>0</v>
      </c>
      <c r="AG3232" s="290">
        <v>81493</v>
      </c>
      <c r="AH3232" s="290">
        <v>0</v>
      </c>
      <c r="AI3232" s="290">
        <v>0</v>
      </c>
      <c r="AJ3232" s="290">
        <v>10922</v>
      </c>
      <c r="AK3232" s="175"/>
      <c r="AL3232" s="175">
        <v>4243292.3</v>
      </c>
      <c r="AM3232" s="175">
        <v>6443289.2199999997</v>
      </c>
      <c r="AN3232" s="175">
        <v>2199996.92</v>
      </c>
    </row>
    <row r="3233" spans="1:40" s="128" customFormat="1" ht="23.25" customHeight="1" x14ac:dyDescent="0.35">
      <c r="A3233" s="256">
        <v>2025</v>
      </c>
      <c r="B3233" s="184">
        <f t="shared" si="554"/>
        <v>613</v>
      </c>
      <c r="C3233" s="248" t="s">
        <v>4333</v>
      </c>
      <c r="D3233" s="184">
        <v>36424</v>
      </c>
      <c r="E3233" s="287"/>
      <c r="F3233" s="287"/>
      <c r="G3233" s="287"/>
      <c r="H3233" s="288"/>
      <c r="I3233" s="288"/>
      <c r="J3233" s="288"/>
      <c r="K3233" s="289"/>
      <c r="L3233" s="289"/>
      <c r="M3233" s="289"/>
      <c r="N3233" s="289"/>
      <c r="O3233" s="289"/>
      <c r="P3233" s="289"/>
      <c r="Q3233" s="186">
        <f t="shared" si="555"/>
        <v>122583</v>
      </c>
      <c r="R3233" s="186">
        <f t="shared" si="556"/>
        <v>122583</v>
      </c>
      <c r="S3233" s="290">
        <v>0</v>
      </c>
      <c r="T3233" s="290">
        <v>0</v>
      </c>
      <c r="U3233" s="290">
        <v>0</v>
      </c>
      <c r="V3233" s="290">
        <v>0</v>
      </c>
      <c r="W3233" s="290">
        <v>0</v>
      </c>
      <c r="X3233" s="290">
        <v>0</v>
      </c>
      <c r="Y3233" s="290">
        <v>0</v>
      </c>
      <c r="Z3233" s="290">
        <v>0</v>
      </c>
      <c r="AA3233" s="290">
        <v>0</v>
      </c>
      <c r="AB3233" s="290">
        <v>0</v>
      </c>
      <c r="AC3233" s="290">
        <v>0</v>
      </c>
      <c r="AD3233" s="290">
        <v>0</v>
      </c>
      <c r="AE3233" s="290">
        <v>0</v>
      </c>
      <c r="AF3233" s="290">
        <v>0</v>
      </c>
      <c r="AG3233" s="290">
        <v>122583</v>
      </c>
      <c r="AH3233" s="290">
        <v>0</v>
      </c>
      <c r="AI3233" s="290">
        <v>0</v>
      </c>
      <c r="AJ3233" s="290">
        <v>0</v>
      </c>
      <c r="AK3233" s="175"/>
      <c r="AL3233" s="175">
        <v>7953569.5699999994</v>
      </c>
      <c r="AM3233" s="175">
        <v>12889602.689999999</v>
      </c>
      <c r="AN3233" s="175">
        <v>4936033.12</v>
      </c>
    </row>
    <row r="3234" spans="1:40" s="7" customFormat="1" ht="23.25" customHeight="1" x14ac:dyDescent="0.35">
      <c r="A3234" s="256">
        <v>2025</v>
      </c>
      <c r="B3234" s="184">
        <f t="shared" si="554"/>
        <v>614</v>
      </c>
      <c r="C3234" s="248" t="s">
        <v>3771</v>
      </c>
      <c r="D3234" s="43">
        <v>36134</v>
      </c>
      <c r="E3234" s="287"/>
      <c r="F3234" s="287"/>
      <c r="G3234" s="287"/>
      <c r="H3234" s="288"/>
      <c r="I3234" s="288"/>
      <c r="J3234" s="288"/>
      <c r="K3234" s="289"/>
      <c r="L3234" s="289"/>
      <c r="M3234" s="289"/>
      <c r="N3234" s="289"/>
      <c r="O3234" s="289"/>
      <c r="P3234" s="289"/>
      <c r="Q3234" s="186">
        <f t="shared" si="555"/>
        <v>10201624.08</v>
      </c>
      <c r="R3234" s="186">
        <f t="shared" si="556"/>
        <v>10050861.16</v>
      </c>
      <c r="S3234" s="290">
        <v>0</v>
      </c>
      <c r="T3234" s="290">
        <v>0</v>
      </c>
      <c r="U3234" s="290">
        <v>0</v>
      </c>
      <c r="V3234" s="290">
        <v>0</v>
      </c>
      <c r="W3234" s="290">
        <v>0</v>
      </c>
      <c r="X3234" s="290">
        <v>0</v>
      </c>
      <c r="Y3234" s="290">
        <v>0</v>
      </c>
      <c r="Z3234" s="290">
        <v>0</v>
      </c>
      <c r="AA3234" s="290">
        <v>0</v>
      </c>
      <c r="AB3234" s="290">
        <v>0</v>
      </c>
      <c r="AC3234" s="290">
        <v>10050861.16</v>
      </c>
      <c r="AD3234" s="290">
        <v>0</v>
      </c>
      <c r="AE3234" s="290">
        <v>0</v>
      </c>
      <c r="AF3234" s="290">
        <v>0</v>
      </c>
      <c r="AG3234" s="290">
        <v>0</v>
      </c>
      <c r="AH3234" s="290">
        <v>0</v>
      </c>
      <c r="AI3234" s="290">
        <v>0</v>
      </c>
      <c r="AJ3234" s="290">
        <v>150762.92000000001</v>
      </c>
      <c r="AK3234" s="175"/>
      <c r="AL3234" s="175">
        <v>15970803.73</v>
      </c>
      <c r="AM3234" s="175">
        <v>21158417.68</v>
      </c>
      <c r="AN3234" s="175">
        <v>5187613.95</v>
      </c>
    </row>
    <row r="3235" spans="1:40" s="7" customFormat="1" ht="23.25" customHeight="1" x14ac:dyDescent="0.35">
      <c r="A3235" s="256">
        <v>2025</v>
      </c>
      <c r="B3235" s="184">
        <f t="shared" si="554"/>
        <v>615</v>
      </c>
      <c r="C3235" s="248" t="s">
        <v>895</v>
      </c>
      <c r="D3235" s="184">
        <v>34383</v>
      </c>
      <c r="E3235" s="287"/>
      <c r="F3235" s="287"/>
      <c r="G3235" s="287"/>
      <c r="H3235" s="288"/>
      <c r="I3235" s="288"/>
      <c r="J3235" s="288"/>
      <c r="K3235" s="289"/>
      <c r="L3235" s="289"/>
      <c r="M3235" s="289"/>
      <c r="N3235" s="289"/>
      <c r="O3235" s="289"/>
      <c r="P3235" s="289"/>
      <c r="Q3235" s="186">
        <f t="shared" si="555"/>
        <v>3214107.9000000004</v>
      </c>
      <c r="R3235" s="186">
        <f t="shared" si="556"/>
        <v>3167071.5500000003</v>
      </c>
      <c r="S3235" s="290">
        <v>0</v>
      </c>
      <c r="T3235" s="290">
        <v>0</v>
      </c>
      <c r="U3235" s="290">
        <v>0</v>
      </c>
      <c r="V3235" s="290">
        <v>196160</v>
      </c>
      <c r="W3235" s="290">
        <v>99663.92</v>
      </c>
      <c r="X3235" s="290">
        <v>196710</v>
      </c>
      <c r="Y3235" s="290">
        <v>0</v>
      </c>
      <c r="Z3235" s="290">
        <v>0</v>
      </c>
      <c r="AA3235" s="290">
        <v>0</v>
      </c>
      <c r="AB3235" s="290">
        <v>0</v>
      </c>
      <c r="AC3235" s="290">
        <v>2643222.4300000002</v>
      </c>
      <c r="AD3235" s="290">
        <v>0</v>
      </c>
      <c r="AE3235" s="290">
        <v>0</v>
      </c>
      <c r="AF3235" s="290">
        <v>0</v>
      </c>
      <c r="AG3235" s="290">
        <v>31315.200000000001</v>
      </c>
      <c r="AH3235" s="290">
        <v>0</v>
      </c>
      <c r="AI3235" s="290">
        <v>0</v>
      </c>
      <c r="AJ3235" s="290">
        <v>47036.35</v>
      </c>
      <c r="AK3235" s="175"/>
      <c r="AL3235" s="175">
        <v>946144.72</v>
      </c>
      <c r="AM3235" s="175">
        <v>1984352.77</v>
      </c>
      <c r="AN3235" s="175">
        <v>1038208.05</v>
      </c>
    </row>
    <row r="3236" spans="1:40" s="7" customFormat="1" ht="23.25" customHeight="1" x14ac:dyDescent="0.35">
      <c r="A3236" s="256">
        <v>2025</v>
      </c>
      <c r="B3236" s="184">
        <f t="shared" si="554"/>
        <v>616</v>
      </c>
      <c r="C3236" s="248" t="s">
        <v>3867</v>
      </c>
      <c r="D3236" s="184">
        <v>36842</v>
      </c>
      <c r="E3236" s="287"/>
      <c r="F3236" s="287"/>
      <c r="G3236" s="287"/>
      <c r="H3236" s="288"/>
      <c r="I3236" s="288"/>
      <c r="J3236" s="288"/>
      <c r="K3236" s="289"/>
      <c r="L3236" s="289"/>
      <c r="M3236" s="289"/>
      <c r="N3236" s="289"/>
      <c r="O3236" s="289"/>
      <c r="P3236" s="289"/>
      <c r="Q3236" s="186">
        <f>SUM(S3236:AJ3236)</f>
        <v>8202045.0899999999</v>
      </c>
      <c r="R3236" s="186">
        <f>SUM(S3236:AI3236)</f>
        <v>8089990.7599999998</v>
      </c>
      <c r="S3236" s="290">
        <v>0</v>
      </c>
      <c r="T3236" s="290">
        <v>0</v>
      </c>
      <c r="U3236" s="290">
        <v>0</v>
      </c>
      <c r="V3236" s="290">
        <v>0</v>
      </c>
      <c r="W3236" s="290">
        <v>0</v>
      </c>
      <c r="X3236" s="290">
        <v>0</v>
      </c>
      <c r="Y3236" s="290">
        <v>0</v>
      </c>
      <c r="Z3236" s="290">
        <v>0</v>
      </c>
      <c r="AA3236" s="290">
        <v>6935317.7599999998</v>
      </c>
      <c r="AB3236" s="290">
        <v>717729</v>
      </c>
      <c r="AC3236" s="290">
        <v>0</v>
      </c>
      <c r="AD3236" s="290">
        <v>0</v>
      </c>
      <c r="AE3236" s="290">
        <v>0</v>
      </c>
      <c r="AF3236" s="290">
        <v>0</v>
      </c>
      <c r="AG3236" s="290">
        <v>436944</v>
      </c>
      <c r="AH3236" s="290">
        <v>0</v>
      </c>
      <c r="AI3236" s="290">
        <v>0</v>
      </c>
      <c r="AJ3236" s="290">
        <v>112054.33</v>
      </c>
      <c r="AK3236" s="175"/>
      <c r="AL3236" s="175">
        <v>25731562.190000001</v>
      </c>
      <c r="AM3236" s="175">
        <v>25886559.710000001</v>
      </c>
      <c r="AN3236" s="175">
        <v>154997.51999999999</v>
      </c>
    </row>
    <row r="3237" spans="1:40" s="128" customFormat="1" ht="23.25" customHeight="1" x14ac:dyDescent="0.35">
      <c r="A3237" s="256">
        <v>2025</v>
      </c>
      <c r="B3237" s="184">
        <f t="shared" si="554"/>
        <v>617</v>
      </c>
      <c r="C3237" s="248" t="s">
        <v>3336</v>
      </c>
      <c r="D3237" s="184">
        <v>36371</v>
      </c>
      <c r="E3237" s="287"/>
      <c r="F3237" s="287"/>
      <c r="G3237" s="287"/>
      <c r="H3237" s="288"/>
      <c r="I3237" s="288"/>
      <c r="J3237" s="288"/>
      <c r="K3237" s="289"/>
      <c r="L3237" s="289"/>
      <c r="M3237" s="289"/>
      <c r="N3237" s="289"/>
      <c r="O3237" s="289"/>
      <c r="P3237" s="289"/>
      <c r="Q3237" s="186">
        <f t="shared" si="555"/>
        <v>1834465.06</v>
      </c>
      <c r="R3237" s="186">
        <f t="shared" si="556"/>
        <v>1807354.76</v>
      </c>
      <c r="S3237" s="290">
        <v>0</v>
      </c>
      <c r="T3237" s="290">
        <v>0</v>
      </c>
      <c r="U3237" s="290">
        <v>0</v>
      </c>
      <c r="V3237" s="290">
        <v>273911.75</v>
      </c>
      <c r="W3237" s="290">
        <v>685973.99</v>
      </c>
      <c r="X3237" s="290">
        <v>847469.02</v>
      </c>
      <c r="Y3237" s="290">
        <v>0</v>
      </c>
      <c r="Z3237" s="290">
        <v>0</v>
      </c>
      <c r="AA3237" s="290">
        <v>0</v>
      </c>
      <c r="AB3237" s="290">
        <v>0</v>
      </c>
      <c r="AC3237" s="290">
        <v>0</v>
      </c>
      <c r="AD3237" s="290">
        <v>0</v>
      </c>
      <c r="AE3237" s="290">
        <v>0</v>
      </c>
      <c r="AF3237" s="290">
        <v>0</v>
      </c>
      <c r="AG3237" s="290">
        <v>0</v>
      </c>
      <c r="AH3237" s="290">
        <v>0</v>
      </c>
      <c r="AI3237" s="290">
        <v>0</v>
      </c>
      <c r="AJ3237" s="290">
        <v>27110.3</v>
      </c>
      <c r="AK3237" s="175"/>
      <c r="AL3237" s="175">
        <v>6839776.3200000003</v>
      </c>
      <c r="AM3237" s="175">
        <v>12563316.210000001</v>
      </c>
      <c r="AN3237" s="175">
        <v>5723539.8900000006</v>
      </c>
    </row>
    <row r="3238" spans="1:40" s="128" customFormat="1" ht="23.25" customHeight="1" x14ac:dyDescent="0.35">
      <c r="A3238" s="256">
        <v>2025</v>
      </c>
      <c r="B3238" s="184">
        <f t="shared" si="554"/>
        <v>618</v>
      </c>
      <c r="C3238" s="248" t="s">
        <v>3760</v>
      </c>
      <c r="D3238" s="184">
        <v>34071</v>
      </c>
      <c r="E3238" s="287"/>
      <c r="F3238" s="287"/>
      <c r="G3238" s="287"/>
      <c r="H3238" s="288"/>
      <c r="I3238" s="288"/>
      <c r="J3238" s="288"/>
      <c r="K3238" s="289"/>
      <c r="L3238" s="289"/>
      <c r="M3238" s="289"/>
      <c r="N3238" s="289"/>
      <c r="O3238" s="289"/>
      <c r="P3238" s="289"/>
      <c r="Q3238" s="186">
        <f t="shared" si="555"/>
        <v>1400208.6</v>
      </c>
      <c r="R3238" s="186">
        <f t="shared" si="556"/>
        <v>1353172.25</v>
      </c>
      <c r="S3238" s="290">
        <v>0</v>
      </c>
      <c r="T3238" s="290">
        <v>0</v>
      </c>
      <c r="U3238" s="290">
        <v>0</v>
      </c>
      <c r="V3238" s="290">
        <v>247896.12</v>
      </c>
      <c r="W3238" s="290">
        <v>343613.62</v>
      </c>
      <c r="X3238" s="290">
        <v>761662.51</v>
      </c>
      <c r="Y3238" s="290">
        <v>0</v>
      </c>
      <c r="Z3238" s="290">
        <v>0</v>
      </c>
      <c r="AA3238" s="290">
        <v>0</v>
      </c>
      <c r="AB3238" s="290">
        <v>0</v>
      </c>
      <c r="AC3238" s="290">
        <v>0</v>
      </c>
      <c r="AD3238" s="290">
        <v>0</v>
      </c>
      <c r="AE3238" s="290">
        <v>0</v>
      </c>
      <c r="AF3238" s="290">
        <v>0</v>
      </c>
      <c r="AG3238" s="290">
        <v>0</v>
      </c>
      <c r="AH3238" s="290">
        <v>0</v>
      </c>
      <c r="AI3238" s="290">
        <v>0</v>
      </c>
      <c r="AJ3238" s="290">
        <v>47036.35</v>
      </c>
      <c r="AK3238" s="175"/>
      <c r="AL3238" s="175">
        <v>12896344.18</v>
      </c>
      <c r="AM3238" s="175">
        <v>17315757.59</v>
      </c>
      <c r="AN3238" s="175">
        <v>4419413.41</v>
      </c>
    </row>
    <row r="3239" spans="1:40" s="128" customFormat="1" ht="23.25" customHeight="1" x14ac:dyDescent="0.35">
      <c r="A3239" s="256">
        <v>2025</v>
      </c>
      <c r="B3239" s="184">
        <f t="shared" si="554"/>
        <v>619</v>
      </c>
      <c r="C3239" s="248" t="s">
        <v>949</v>
      </c>
      <c r="D3239" s="184">
        <v>36367</v>
      </c>
      <c r="E3239" s="287"/>
      <c r="F3239" s="287"/>
      <c r="G3239" s="287"/>
      <c r="H3239" s="288"/>
      <c r="I3239" s="288"/>
      <c r="J3239" s="288"/>
      <c r="K3239" s="289"/>
      <c r="L3239" s="289"/>
      <c r="M3239" s="289"/>
      <c r="N3239" s="289"/>
      <c r="O3239" s="289"/>
      <c r="P3239" s="289"/>
      <c r="Q3239" s="186">
        <f t="shared" si="555"/>
        <v>4097374.4</v>
      </c>
      <c r="R3239" s="186">
        <f t="shared" si="556"/>
        <v>4036822.4</v>
      </c>
      <c r="S3239" s="290">
        <v>0</v>
      </c>
      <c r="T3239" s="290">
        <v>0</v>
      </c>
      <c r="U3239" s="290">
        <v>0</v>
      </c>
      <c r="V3239" s="290">
        <v>0</v>
      </c>
      <c r="W3239" s="290">
        <v>0</v>
      </c>
      <c r="X3239" s="290">
        <v>0</v>
      </c>
      <c r="Y3239" s="290">
        <v>0</v>
      </c>
      <c r="Z3239" s="290">
        <v>0</v>
      </c>
      <c r="AA3239" s="290">
        <v>4036822.4</v>
      </c>
      <c r="AB3239" s="290">
        <v>0</v>
      </c>
      <c r="AC3239" s="290">
        <v>0</v>
      </c>
      <c r="AD3239" s="290">
        <v>0</v>
      </c>
      <c r="AE3239" s="290">
        <v>0</v>
      </c>
      <c r="AF3239" s="290">
        <v>0</v>
      </c>
      <c r="AG3239" s="290">
        <v>0</v>
      </c>
      <c r="AH3239" s="290">
        <v>0</v>
      </c>
      <c r="AI3239" s="290">
        <v>0</v>
      </c>
      <c r="AJ3239" s="290">
        <v>60552</v>
      </c>
      <c r="AK3239" s="175"/>
      <c r="AL3239" s="175">
        <v>12551305.710000001</v>
      </c>
      <c r="AM3239" s="175">
        <v>12725164.050000001</v>
      </c>
      <c r="AN3239" s="175">
        <v>173858.34</v>
      </c>
    </row>
    <row r="3240" spans="1:40" s="7" customFormat="1" ht="23.25" customHeight="1" x14ac:dyDescent="0.35">
      <c r="A3240" s="256">
        <v>2025</v>
      </c>
      <c r="B3240" s="184">
        <f t="shared" si="554"/>
        <v>620</v>
      </c>
      <c r="C3240" s="351" t="s">
        <v>3860</v>
      </c>
      <c r="D3240" s="184">
        <v>34153</v>
      </c>
      <c r="E3240" s="287"/>
      <c r="F3240" s="287"/>
      <c r="G3240" s="287"/>
      <c r="H3240" s="288"/>
      <c r="I3240" s="288"/>
      <c r="J3240" s="288"/>
      <c r="K3240" s="289"/>
      <c r="L3240" s="289"/>
      <c r="M3240" s="289"/>
      <c r="N3240" s="289"/>
      <c r="O3240" s="289"/>
      <c r="P3240" s="289"/>
      <c r="Q3240" s="186">
        <f t="shared" si="555"/>
        <v>11255000</v>
      </c>
      <c r="R3240" s="186">
        <f t="shared" si="556"/>
        <v>11000000</v>
      </c>
      <c r="S3240" s="290">
        <v>0</v>
      </c>
      <c r="T3240" s="290">
        <v>0</v>
      </c>
      <c r="U3240" s="290">
        <v>0</v>
      </c>
      <c r="V3240" s="290">
        <v>0</v>
      </c>
      <c r="W3240" s="290">
        <v>0</v>
      </c>
      <c r="X3240" s="290">
        <v>0</v>
      </c>
      <c r="Y3240" s="290">
        <v>0</v>
      </c>
      <c r="Z3240" s="290">
        <v>0</v>
      </c>
      <c r="AA3240" s="290">
        <v>11000000</v>
      </c>
      <c r="AB3240" s="290">
        <v>0</v>
      </c>
      <c r="AC3240" s="290">
        <v>0</v>
      </c>
      <c r="AD3240" s="290">
        <v>0</v>
      </c>
      <c r="AE3240" s="290">
        <v>0</v>
      </c>
      <c r="AF3240" s="290">
        <v>0</v>
      </c>
      <c r="AG3240" s="290">
        <v>0</v>
      </c>
      <c r="AH3240" s="290">
        <v>0</v>
      </c>
      <c r="AI3240" s="290">
        <v>0</v>
      </c>
      <c r="AJ3240" s="290">
        <v>255000</v>
      </c>
      <c r="AK3240" s="175"/>
      <c r="AL3240" s="175">
        <v>27062742.579999998</v>
      </c>
      <c r="AM3240" s="175">
        <v>27475878.52</v>
      </c>
      <c r="AN3240" s="175">
        <v>413135.94</v>
      </c>
    </row>
    <row r="3241" spans="1:40" s="7" customFormat="1" ht="23.25" customHeight="1" x14ac:dyDescent="0.35">
      <c r="A3241" s="256">
        <v>2025</v>
      </c>
      <c r="B3241" s="184">
        <f t="shared" si="554"/>
        <v>621</v>
      </c>
      <c r="C3241" s="170" t="s">
        <v>3861</v>
      </c>
      <c r="D3241" s="184">
        <v>35657</v>
      </c>
      <c r="E3241" s="287"/>
      <c r="F3241" s="287"/>
      <c r="G3241" s="287"/>
      <c r="H3241" s="288"/>
      <c r="I3241" s="288"/>
      <c r="J3241" s="288"/>
      <c r="K3241" s="289"/>
      <c r="L3241" s="289"/>
      <c r="M3241" s="289"/>
      <c r="N3241" s="289"/>
      <c r="O3241" s="289"/>
      <c r="P3241" s="289"/>
      <c r="Q3241" s="186">
        <f t="shared" si="555"/>
        <v>4524340.6899999995</v>
      </c>
      <c r="R3241" s="186">
        <f t="shared" si="556"/>
        <v>4458114.59</v>
      </c>
      <c r="S3241" s="290">
        <v>0</v>
      </c>
      <c r="T3241" s="290">
        <v>0</v>
      </c>
      <c r="U3241" s="290">
        <v>0</v>
      </c>
      <c r="V3241" s="290">
        <v>0</v>
      </c>
      <c r="W3241" s="290">
        <v>0</v>
      </c>
      <c r="X3241" s="290">
        <v>0</v>
      </c>
      <c r="Y3241" s="290">
        <v>0</v>
      </c>
      <c r="Z3241" s="290">
        <v>0</v>
      </c>
      <c r="AA3241" s="476">
        <v>4458114.59</v>
      </c>
      <c r="AB3241" s="290">
        <v>0</v>
      </c>
      <c r="AC3241" s="290">
        <v>0</v>
      </c>
      <c r="AD3241" s="290">
        <v>0</v>
      </c>
      <c r="AE3241" s="290">
        <v>0</v>
      </c>
      <c r="AF3241" s="290">
        <v>0</v>
      </c>
      <c r="AG3241" s="290">
        <v>0</v>
      </c>
      <c r="AH3241" s="290">
        <v>0</v>
      </c>
      <c r="AI3241" s="290">
        <v>0</v>
      </c>
      <c r="AJ3241" s="476">
        <v>66226.100000000006</v>
      </c>
      <c r="AK3241" s="175"/>
      <c r="AL3241" s="175">
        <v>13235424.710000001</v>
      </c>
      <c r="AM3241" s="175">
        <v>13411300.91</v>
      </c>
      <c r="AN3241" s="175">
        <v>175876.2</v>
      </c>
    </row>
    <row r="3242" spans="1:40" s="7" customFormat="1" ht="23.25" customHeight="1" x14ac:dyDescent="0.35">
      <c r="A3242" s="256">
        <v>2025</v>
      </c>
      <c r="B3242" s="184">
        <f t="shared" si="554"/>
        <v>622</v>
      </c>
      <c r="C3242" s="170" t="s">
        <v>3862</v>
      </c>
      <c r="D3242" s="184">
        <v>35661</v>
      </c>
      <c r="E3242" s="287"/>
      <c r="F3242" s="287"/>
      <c r="G3242" s="287"/>
      <c r="H3242" s="288"/>
      <c r="I3242" s="288"/>
      <c r="J3242" s="288"/>
      <c r="K3242" s="289"/>
      <c r="L3242" s="289"/>
      <c r="M3242" s="289"/>
      <c r="N3242" s="289"/>
      <c r="O3242" s="289"/>
      <c r="P3242" s="289"/>
      <c r="Q3242" s="186">
        <f t="shared" si="555"/>
        <v>7057855.9900000002</v>
      </c>
      <c r="R3242" s="186">
        <f t="shared" si="556"/>
        <v>6913432.7999999998</v>
      </c>
      <c r="S3242" s="290">
        <v>0</v>
      </c>
      <c r="T3242" s="290">
        <v>0</v>
      </c>
      <c r="U3242" s="290">
        <v>0</v>
      </c>
      <c r="V3242" s="290">
        <v>0</v>
      </c>
      <c r="W3242" s="290">
        <v>0</v>
      </c>
      <c r="X3242" s="290">
        <v>0</v>
      </c>
      <c r="Y3242" s="290">
        <v>0</v>
      </c>
      <c r="Z3242" s="290">
        <v>0</v>
      </c>
      <c r="AA3242" s="476">
        <v>6913432.7999999998</v>
      </c>
      <c r="AB3242" s="290">
        <v>0</v>
      </c>
      <c r="AC3242" s="290">
        <v>0</v>
      </c>
      <c r="AD3242" s="290">
        <v>0</v>
      </c>
      <c r="AE3242" s="290">
        <v>0</v>
      </c>
      <c r="AF3242" s="290">
        <v>0</v>
      </c>
      <c r="AG3242" s="290">
        <v>0</v>
      </c>
      <c r="AH3242" s="290">
        <v>0</v>
      </c>
      <c r="AI3242" s="290">
        <v>0</v>
      </c>
      <c r="AJ3242" s="474">
        <v>144423.19</v>
      </c>
      <c r="AK3242" s="175"/>
      <c r="AL3242" s="175">
        <v>29602753.960000001</v>
      </c>
      <c r="AM3242" s="175">
        <v>29986481.68</v>
      </c>
      <c r="AN3242" s="175">
        <v>383727.72</v>
      </c>
    </row>
    <row r="3243" spans="1:40" s="7" customFormat="1" ht="23.25" customHeight="1" x14ac:dyDescent="0.35">
      <c r="A3243" s="256">
        <v>2025</v>
      </c>
      <c r="B3243" s="184">
        <f t="shared" si="554"/>
        <v>623</v>
      </c>
      <c r="C3243" s="170" t="s">
        <v>3863</v>
      </c>
      <c r="D3243" s="184">
        <v>35662</v>
      </c>
      <c r="E3243" s="287"/>
      <c r="F3243" s="287"/>
      <c r="G3243" s="287"/>
      <c r="H3243" s="288"/>
      <c r="I3243" s="288"/>
      <c r="J3243" s="288"/>
      <c r="K3243" s="289"/>
      <c r="L3243" s="289"/>
      <c r="M3243" s="289"/>
      <c r="N3243" s="289"/>
      <c r="O3243" s="289"/>
      <c r="P3243" s="289"/>
      <c r="Q3243" s="186">
        <f t="shared" si="555"/>
        <v>3187873.2800000003</v>
      </c>
      <c r="R3243" s="186">
        <f t="shared" si="556"/>
        <v>3132095.66</v>
      </c>
      <c r="S3243" s="290">
        <v>0</v>
      </c>
      <c r="T3243" s="290">
        <v>0</v>
      </c>
      <c r="U3243" s="290">
        <v>0</v>
      </c>
      <c r="V3243" s="290">
        <v>0</v>
      </c>
      <c r="W3243" s="290">
        <v>0</v>
      </c>
      <c r="X3243" s="290">
        <v>0</v>
      </c>
      <c r="Y3243" s="290">
        <v>0</v>
      </c>
      <c r="Z3243" s="290">
        <v>0</v>
      </c>
      <c r="AA3243" s="474">
        <v>3132095.66</v>
      </c>
      <c r="AB3243" s="290">
        <v>0</v>
      </c>
      <c r="AC3243" s="290">
        <v>0</v>
      </c>
      <c r="AD3243" s="290">
        <v>0</v>
      </c>
      <c r="AE3243" s="290">
        <v>0</v>
      </c>
      <c r="AF3243" s="290">
        <v>0</v>
      </c>
      <c r="AG3243" s="290">
        <v>0</v>
      </c>
      <c r="AH3243" s="290">
        <v>0</v>
      </c>
      <c r="AI3243" s="290">
        <v>0</v>
      </c>
      <c r="AJ3243" s="474">
        <v>55777.62</v>
      </c>
      <c r="AK3243" s="175"/>
      <c r="AL3243" s="175">
        <v>12381086.619999999</v>
      </c>
      <c r="AM3243" s="175">
        <v>12543207.939999999</v>
      </c>
      <c r="AN3243" s="175">
        <v>162121.32</v>
      </c>
    </row>
    <row r="3244" spans="1:40" s="7" customFormat="1" ht="23.25" customHeight="1" x14ac:dyDescent="0.35">
      <c r="A3244" s="256">
        <v>2025</v>
      </c>
      <c r="B3244" s="184">
        <f t="shared" si="554"/>
        <v>624</v>
      </c>
      <c r="C3244" s="170" t="s">
        <v>3864</v>
      </c>
      <c r="D3244" s="184">
        <v>35663</v>
      </c>
      <c r="E3244" s="287"/>
      <c r="F3244" s="287"/>
      <c r="G3244" s="287"/>
      <c r="H3244" s="288"/>
      <c r="I3244" s="288"/>
      <c r="J3244" s="288"/>
      <c r="K3244" s="289"/>
      <c r="L3244" s="289"/>
      <c r="M3244" s="289"/>
      <c r="N3244" s="289"/>
      <c r="O3244" s="289"/>
      <c r="P3244" s="289"/>
      <c r="Q3244" s="186">
        <f t="shared" si="555"/>
        <v>3119797.68</v>
      </c>
      <c r="R3244" s="186">
        <f t="shared" si="556"/>
        <v>3064020.06</v>
      </c>
      <c r="S3244" s="290">
        <v>0</v>
      </c>
      <c r="T3244" s="290">
        <v>0</v>
      </c>
      <c r="U3244" s="290">
        <v>0</v>
      </c>
      <c r="V3244" s="290">
        <v>0</v>
      </c>
      <c r="W3244" s="290">
        <v>0</v>
      </c>
      <c r="X3244" s="290">
        <v>0</v>
      </c>
      <c r="Y3244" s="290">
        <v>0</v>
      </c>
      <c r="Z3244" s="290">
        <v>0</v>
      </c>
      <c r="AA3244" s="474">
        <v>3064020.06</v>
      </c>
      <c r="AB3244" s="290">
        <v>0</v>
      </c>
      <c r="AC3244" s="290">
        <v>0</v>
      </c>
      <c r="AD3244" s="290">
        <v>0</v>
      </c>
      <c r="AE3244" s="290">
        <v>0</v>
      </c>
      <c r="AF3244" s="290">
        <v>0</v>
      </c>
      <c r="AG3244" s="290">
        <v>0</v>
      </c>
      <c r="AH3244" s="290">
        <v>0</v>
      </c>
      <c r="AI3244" s="290">
        <v>0</v>
      </c>
      <c r="AJ3244" s="474">
        <v>55777.62</v>
      </c>
      <c r="AK3244" s="175"/>
      <c r="AL3244" s="175">
        <v>12372258.609999999</v>
      </c>
      <c r="AM3244" s="175">
        <v>12534379.93</v>
      </c>
      <c r="AN3244" s="175">
        <v>162121.32</v>
      </c>
    </row>
    <row r="3245" spans="1:40" s="7" customFormat="1" ht="23.25" customHeight="1" x14ac:dyDescent="0.35">
      <c r="A3245" s="256">
        <v>2025</v>
      </c>
      <c r="B3245" s="184">
        <f t="shared" si="554"/>
        <v>625</v>
      </c>
      <c r="C3245" s="170" t="s">
        <v>3865</v>
      </c>
      <c r="D3245" s="184">
        <v>35665</v>
      </c>
      <c r="E3245" s="287"/>
      <c r="F3245" s="287"/>
      <c r="G3245" s="287"/>
      <c r="H3245" s="288"/>
      <c r="I3245" s="288"/>
      <c r="J3245" s="288"/>
      <c r="K3245" s="289"/>
      <c r="L3245" s="289"/>
      <c r="M3245" s="289"/>
      <c r="N3245" s="289"/>
      <c r="O3245" s="289"/>
      <c r="P3245" s="289"/>
      <c r="Q3245" s="186">
        <f t="shared" si="555"/>
        <v>5244238.16</v>
      </c>
      <c r="R3245" s="186">
        <f t="shared" si="556"/>
        <v>5167474.4000000004</v>
      </c>
      <c r="S3245" s="290">
        <v>0</v>
      </c>
      <c r="T3245" s="290">
        <v>0</v>
      </c>
      <c r="U3245" s="290">
        <v>0</v>
      </c>
      <c r="V3245" s="290">
        <v>0</v>
      </c>
      <c r="W3245" s="290">
        <v>0</v>
      </c>
      <c r="X3245" s="290">
        <v>0</v>
      </c>
      <c r="Y3245" s="290">
        <v>0</v>
      </c>
      <c r="Z3245" s="290">
        <v>0</v>
      </c>
      <c r="AA3245" s="476">
        <v>5167474.4000000004</v>
      </c>
      <c r="AB3245" s="290">
        <v>0</v>
      </c>
      <c r="AC3245" s="290">
        <v>0</v>
      </c>
      <c r="AD3245" s="290">
        <v>0</v>
      </c>
      <c r="AE3245" s="290">
        <v>0</v>
      </c>
      <c r="AF3245" s="290">
        <v>0</v>
      </c>
      <c r="AG3245" s="290">
        <v>0</v>
      </c>
      <c r="AH3245" s="290">
        <v>0</v>
      </c>
      <c r="AI3245" s="290">
        <v>0</v>
      </c>
      <c r="AJ3245" s="476">
        <v>76763.759999999995</v>
      </c>
      <c r="AK3245" s="175"/>
      <c r="AL3245" s="175">
        <v>16908875.689999998</v>
      </c>
      <c r="AM3245" s="175">
        <v>17127425.449999999</v>
      </c>
      <c r="AN3245" s="175">
        <v>218549.76000000001</v>
      </c>
    </row>
    <row r="3246" spans="1:40" s="7" customFormat="1" ht="23.25" customHeight="1" x14ac:dyDescent="0.35">
      <c r="A3246" s="256">
        <v>2025</v>
      </c>
      <c r="B3246" s="184">
        <f t="shared" si="554"/>
        <v>626</v>
      </c>
      <c r="C3246" s="170" t="s">
        <v>974</v>
      </c>
      <c r="D3246" s="184">
        <v>32448</v>
      </c>
      <c r="E3246" s="287"/>
      <c r="F3246" s="287"/>
      <c r="G3246" s="287"/>
      <c r="H3246" s="288"/>
      <c r="I3246" s="288"/>
      <c r="J3246" s="288"/>
      <c r="K3246" s="289"/>
      <c r="L3246" s="289"/>
      <c r="M3246" s="289"/>
      <c r="N3246" s="289"/>
      <c r="O3246" s="289"/>
      <c r="P3246" s="289"/>
      <c r="Q3246" s="186">
        <f t="shared" si="555"/>
        <v>2961099.27</v>
      </c>
      <c r="R3246" s="186">
        <f t="shared" si="556"/>
        <v>2893630.75</v>
      </c>
      <c r="S3246" s="290">
        <v>2893630.75</v>
      </c>
      <c r="T3246" s="290">
        <v>0</v>
      </c>
      <c r="U3246" s="290">
        <v>0</v>
      </c>
      <c r="V3246" s="290">
        <v>0</v>
      </c>
      <c r="W3246" s="290">
        <v>0</v>
      </c>
      <c r="X3246" s="290">
        <v>0</v>
      </c>
      <c r="Y3246" s="290">
        <v>0</v>
      </c>
      <c r="Z3246" s="290">
        <v>0</v>
      </c>
      <c r="AA3246" s="290">
        <v>0</v>
      </c>
      <c r="AB3246" s="290">
        <v>0</v>
      </c>
      <c r="AC3246" s="290">
        <v>0</v>
      </c>
      <c r="AD3246" s="290">
        <v>0</v>
      </c>
      <c r="AE3246" s="290">
        <v>0</v>
      </c>
      <c r="AF3246" s="290">
        <v>0</v>
      </c>
      <c r="AG3246" s="290">
        <v>0</v>
      </c>
      <c r="AH3246" s="290">
        <v>0</v>
      </c>
      <c r="AI3246" s="290">
        <v>0</v>
      </c>
      <c r="AJ3246" s="476">
        <v>67468.52</v>
      </c>
      <c r="AK3246" s="175"/>
      <c r="AL3246" s="175">
        <v>10550140.859999999</v>
      </c>
      <c r="AM3246" s="175">
        <v>16265708.27</v>
      </c>
      <c r="AN3246" s="175">
        <v>5715567.4100000011</v>
      </c>
    </row>
    <row r="3247" spans="1:40" s="7" customFormat="1" ht="23.25" customHeight="1" x14ac:dyDescent="0.35">
      <c r="A3247" s="256">
        <v>2025</v>
      </c>
      <c r="B3247" s="184">
        <f t="shared" si="554"/>
        <v>627</v>
      </c>
      <c r="C3247" s="170" t="s">
        <v>952</v>
      </c>
      <c r="D3247" s="320">
        <v>36380</v>
      </c>
      <c r="E3247" s="287"/>
      <c r="F3247" s="287"/>
      <c r="G3247" s="287"/>
      <c r="H3247" s="288"/>
      <c r="I3247" s="288"/>
      <c r="J3247" s="288"/>
      <c r="K3247" s="289"/>
      <c r="L3247" s="289"/>
      <c r="M3247" s="289"/>
      <c r="N3247" s="289"/>
      <c r="O3247" s="289"/>
      <c r="P3247" s="289"/>
      <c r="Q3247" s="186">
        <f t="shared" si="555"/>
        <v>4064557.47</v>
      </c>
      <c r="R3247" s="186">
        <f t="shared" si="556"/>
        <v>4004490.12</v>
      </c>
      <c r="S3247" s="290">
        <v>0</v>
      </c>
      <c r="T3247" s="290">
        <v>0</v>
      </c>
      <c r="U3247" s="290">
        <v>0</v>
      </c>
      <c r="V3247" s="290">
        <v>0</v>
      </c>
      <c r="W3247" s="290">
        <v>0</v>
      </c>
      <c r="X3247" s="290">
        <v>0</v>
      </c>
      <c r="Y3247" s="290">
        <v>0</v>
      </c>
      <c r="Z3247" s="290">
        <v>0</v>
      </c>
      <c r="AA3247" s="290">
        <v>4004490.12</v>
      </c>
      <c r="AB3247" s="290">
        <v>0</v>
      </c>
      <c r="AC3247" s="290">
        <v>0</v>
      </c>
      <c r="AD3247" s="290">
        <v>0</v>
      </c>
      <c r="AE3247" s="290">
        <v>0</v>
      </c>
      <c r="AF3247" s="290">
        <v>0</v>
      </c>
      <c r="AG3247" s="290">
        <v>0</v>
      </c>
      <c r="AH3247" s="290">
        <v>0</v>
      </c>
      <c r="AI3247" s="290">
        <v>0</v>
      </c>
      <c r="AJ3247" s="476">
        <v>60067.35</v>
      </c>
      <c r="AK3247" s="175"/>
      <c r="AL3247" s="175">
        <v>12882163.59</v>
      </c>
      <c r="AM3247" s="175">
        <v>13054254.810000001</v>
      </c>
      <c r="AN3247" s="175">
        <v>172091.22</v>
      </c>
    </row>
    <row r="3248" spans="1:40" s="7" customFormat="1" ht="24.25" customHeight="1" x14ac:dyDescent="0.35">
      <c r="A3248" s="256">
        <v>2025</v>
      </c>
      <c r="B3248" s="184">
        <f t="shared" si="554"/>
        <v>628</v>
      </c>
      <c r="C3248" s="170" t="s">
        <v>3868</v>
      </c>
      <c r="D3248" s="320">
        <v>36830</v>
      </c>
      <c r="E3248" s="287"/>
      <c r="F3248" s="287"/>
      <c r="G3248" s="287"/>
      <c r="H3248" s="288"/>
      <c r="I3248" s="288"/>
      <c r="J3248" s="288"/>
      <c r="K3248" s="289"/>
      <c r="L3248" s="289"/>
      <c r="M3248" s="289"/>
      <c r="N3248" s="289"/>
      <c r="O3248" s="289"/>
      <c r="P3248" s="289"/>
      <c r="Q3248" s="186">
        <f t="shared" si="555"/>
        <v>6861364.9500000002</v>
      </c>
      <c r="R3248" s="186">
        <f t="shared" si="556"/>
        <v>6763163.5800000001</v>
      </c>
      <c r="S3248" s="290">
        <v>0</v>
      </c>
      <c r="T3248" s="290">
        <v>3174518.54</v>
      </c>
      <c r="U3248" s="290">
        <v>0</v>
      </c>
      <c r="V3248" s="290">
        <v>401361.06</v>
      </c>
      <c r="W3248" s="290">
        <v>761060.06</v>
      </c>
      <c r="X3248" s="290">
        <v>0</v>
      </c>
      <c r="Y3248" s="290">
        <v>0</v>
      </c>
      <c r="Z3248" s="290">
        <v>0</v>
      </c>
      <c r="AA3248" s="290">
        <v>0</v>
      </c>
      <c r="AB3248" s="290">
        <v>0</v>
      </c>
      <c r="AC3248" s="290">
        <v>2209817.12</v>
      </c>
      <c r="AD3248" s="290">
        <v>0</v>
      </c>
      <c r="AE3248" s="290">
        <v>0</v>
      </c>
      <c r="AF3248" s="290">
        <v>0</v>
      </c>
      <c r="AG3248" s="290">
        <v>216406.8</v>
      </c>
      <c r="AH3248" s="290">
        <v>0</v>
      </c>
      <c r="AI3248" s="290">
        <v>0</v>
      </c>
      <c r="AJ3248" s="476">
        <v>98201.37</v>
      </c>
      <c r="AK3248" s="175"/>
      <c r="AL3248" s="175">
        <v>27760267.620000001</v>
      </c>
      <c r="AM3248" s="175">
        <v>28003110.120000001</v>
      </c>
      <c r="AN3248" s="175">
        <v>242842.5</v>
      </c>
    </row>
    <row r="3249" spans="1:40" s="7" customFormat="1" ht="23.25" customHeight="1" x14ac:dyDescent="0.35">
      <c r="A3249" s="256">
        <v>2025</v>
      </c>
      <c r="B3249" s="184">
        <f t="shared" si="554"/>
        <v>629</v>
      </c>
      <c r="C3249" s="170" t="s">
        <v>1021</v>
      </c>
      <c r="D3249" s="184">
        <v>33049</v>
      </c>
      <c r="E3249" s="287"/>
      <c r="F3249" s="287"/>
      <c r="G3249" s="287"/>
      <c r="H3249" s="288"/>
      <c r="I3249" s="288"/>
      <c r="J3249" s="288"/>
      <c r="K3249" s="289"/>
      <c r="L3249" s="289"/>
      <c r="M3249" s="289"/>
      <c r="N3249" s="289"/>
      <c r="O3249" s="289"/>
      <c r="P3249" s="289"/>
      <c r="Q3249" s="186">
        <f t="shared" si="555"/>
        <v>7996475.7100000009</v>
      </c>
      <c r="R3249" s="186">
        <f t="shared" si="556"/>
        <v>7896881.2300000004</v>
      </c>
      <c r="S3249" s="290">
        <v>0</v>
      </c>
      <c r="T3249" s="290">
        <v>0</v>
      </c>
      <c r="U3249" s="290">
        <v>0</v>
      </c>
      <c r="V3249" s="290">
        <v>0</v>
      </c>
      <c r="W3249" s="290">
        <v>0</v>
      </c>
      <c r="X3249" s="290">
        <v>176571.65</v>
      </c>
      <c r="Y3249" s="290">
        <v>0</v>
      </c>
      <c r="Z3249" s="290">
        <v>0</v>
      </c>
      <c r="AA3249" s="290">
        <v>7720309.5800000001</v>
      </c>
      <c r="AB3249" s="290">
        <v>0</v>
      </c>
      <c r="AC3249" s="290">
        <v>0</v>
      </c>
      <c r="AD3249" s="290">
        <v>0</v>
      </c>
      <c r="AE3249" s="290">
        <v>0</v>
      </c>
      <c r="AF3249" s="290">
        <v>0</v>
      </c>
      <c r="AG3249" s="290">
        <v>0</v>
      </c>
      <c r="AH3249" s="290">
        <v>0</v>
      </c>
      <c r="AI3249" s="290">
        <v>0</v>
      </c>
      <c r="AJ3249" s="476">
        <v>99594.48</v>
      </c>
      <c r="AK3249" s="175"/>
      <c r="AL3249" s="175">
        <v>22806839.100000001</v>
      </c>
      <c r="AM3249" s="175">
        <v>22951005.120000001</v>
      </c>
      <c r="AN3249" s="175">
        <v>144166.01999999999</v>
      </c>
    </row>
    <row r="3250" spans="1:40" s="7" customFormat="1" ht="23.25" customHeight="1" x14ac:dyDescent="0.35">
      <c r="A3250" s="256">
        <v>2025</v>
      </c>
      <c r="B3250" s="184">
        <f t="shared" si="554"/>
        <v>630</v>
      </c>
      <c r="C3250" s="170" t="s">
        <v>1023</v>
      </c>
      <c r="D3250" s="184">
        <v>33067</v>
      </c>
      <c r="E3250" s="287"/>
      <c r="F3250" s="287"/>
      <c r="G3250" s="287"/>
      <c r="H3250" s="288"/>
      <c r="I3250" s="288"/>
      <c r="J3250" s="288"/>
      <c r="K3250" s="289"/>
      <c r="L3250" s="289"/>
      <c r="M3250" s="289"/>
      <c r="N3250" s="289"/>
      <c r="O3250" s="289"/>
      <c r="P3250" s="289"/>
      <c r="Q3250" s="186">
        <f t="shared" si="555"/>
        <v>2928133.09</v>
      </c>
      <c r="R3250" s="186">
        <f t="shared" si="556"/>
        <v>2887268.06</v>
      </c>
      <c r="S3250" s="290">
        <v>0</v>
      </c>
      <c r="T3250" s="290">
        <v>0</v>
      </c>
      <c r="U3250" s="290">
        <v>0</v>
      </c>
      <c r="V3250" s="290">
        <v>528316.91</v>
      </c>
      <c r="W3250" s="290">
        <v>0</v>
      </c>
      <c r="X3250" s="290">
        <v>525277.46</v>
      </c>
      <c r="Y3250" s="290">
        <v>0</v>
      </c>
      <c r="Z3250" s="290">
        <v>0</v>
      </c>
      <c r="AA3250" s="290">
        <v>1833673.69</v>
      </c>
      <c r="AB3250" s="290">
        <v>0</v>
      </c>
      <c r="AC3250" s="290">
        <v>0</v>
      </c>
      <c r="AD3250" s="290">
        <v>0</v>
      </c>
      <c r="AE3250" s="290">
        <v>0</v>
      </c>
      <c r="AF3250" s="290">
        <v>0</v>
      </c>
      <c r="AG3250" s="290">
        <v>0</v>
      </c>
      <c r="AH3250" s="290">
        <v>0</v>
      </c>
      <c r="AI3250" s="290">
        <v>0</v>
      </c>
      <c r="AJ3250" s="476">
        <v>40865.03</v>
      </c>
      <c r="AK3250" s="175"/>
      <c r="AL3250" s="175">
        <v>22918915.649999999</v>
      </c>
      <c r="AM3250" s="175">
        <v>23060865.57</v>
      </c>
      <c r="AN3250" s="175">
        <v>141949.92000000001</v>
      </c>
    </row>
    <row r="3251" spans="1:40" s="7" customFormat="1" ht="23.25" customHeight="1" x14ac:dyDescent="0.35">
      <c r="A3251" s="256">
        <v>2025</v>
      </c>
      <c r="B3251" s="184">
        <f t="shared" si="554"/>
        <v>631</v>
      </c>
      <c r="C3251" s="248" t="s">
        <v>4739</v>
      </c>
      <c r="D3251" s="184">
        <v>35170</v>
      </c>
      <c r="E3251" s="287"/>
      <c r="F3251" s="287"/>
      <c r="G3251" s="287"/>
      <c r="H3251" s="288"/>
      <c r="I3251" s="288"/>
      <c r="J3251" s="288"/>
      <c r="K3251" s="289"/>
      <c r="L3251" s="289"/>
      <c r="M3251" s="289"/>
      <c r="N3251" s="289"/>
      <c r="O3251" s="289"/>
      <c r="P3251" s="289"/>
      <c r="Q3251" s="186">
        <f t="shared" si="555"/>
        <v>10540230.700000001</v>
      </c>
      <c r="R3251" s="186">
        <f t="shared" si="556"/>
        <v>10394360.060000001</v>
      </c>
      <c r="S3251" s="290">
        <v>0</v>
      </c>
      <c r="T3251" s="290">
        <v>0</v>
      </c>
      <c r="U3251" s="290">
        <v>0</v>
      </c>
      <c r="V3251" s="290">
        <v>0</v>
      </c>
      <c r="W3251" s="290">
        <v>0</v>
      </c>
      <c r="X3251" s="290">
        <v>0</v>
      </c>
      <c r="Y3251" s="290">
        <v>0</v>
      </c>
      <c r="Z3251" s="290">
        <v>0</v>
      </c>
      <c r="AA3251" s="290">
        <v>0</v>
      </c>
      <c r="AB3251" s="290">
        <v>0</v>
      </c>
      <c r="AC3251" s="290">
        <v>9724709.6600000001</v>
      </c>
      <c r="AD3251" s="290">
        <v>0</v>
      </c>
      <c r="AE3251" s="290">
        <v>0</v>
      </c>
      <c r="AF3251" s="290">
        <v>0</v>
      </c>
      <c r="AG3251" s="290">
        <v>669650.4</v>
      </c>
      <c r="AH3251" s="290">
        <v>0</v>
      </c>
      <c r="AI3251" s="290">
        <v>0</v>
      </c>
      <c r="AJ3251" s="290">
        <v>145870.64000000001</v>
      </c>
      <c r="AK3251" s="175"/>
      <c r="AL3251" s="175">
        <v>16430008.35</v>
      </c>
      <c r="AM3251" s="175">
        <v>16430008.35</v>
      </c>
      <c r="AN3251" s="175">
        <v>0</v>
      </c>
    </row>
    <row r="3252" spans="1:40" s="128" customFormat="1" ht="21.8" customHeight="1" x14ac:dyDescent="0.35">
      <c r="A3252" s="256">
        <v>2025</v>
      </c>
      <c r="B3252" s="184">
        <f t="shared" si="554"/>
        <v>632</v>
      </c>
      <c r="C3252" s="248" t="s">
        <v>4380</v>
      </c>
      <c r="D3252" s="184">
        <v>34530</v>
      </c>
      <c r="E3252" s="287"/>
      <c r="F3252" s="287"/>
      <c r="G3252" s="287"/>
      <c r="H3252" s="288"/>
      <c r="I3252" s="288"/>
      <c r="J3252" s="288"/>
      <c r="K3252" s="289"/>
      <c r="L3252" s="289"/>
      <c r="M3252" s="289"/>
      <c r="N3252" s="289"/>
      <c r="O3252" s="289"/>
      <c r="P3252" s="289"/>
      <c r="Q3252" s="186">
        <f t="shared" ref="Q3252:Q3294" si="557">SUM(S3252:AJ3252)</f>
        <v>2467733</v>
      </c>
      <c r="R3252" s="186">
        <f t="shared" ref="R3252:R3294" si="558">SUM(S3252:AI3252)</f>
        <v>2436193</v>
      </c>
      <c r="S3252" s="290">
        <v>0</v>
      </c>
      <c r="T3252" s="290">
        <v>0</v>
      </c>
      <c r="U3252" s="290">
        <v>0</v>
      </c>
      <c r="V3252" s="290">
        <v>0</v>
      </c>
      <c r="W3252" s="290">
        <v>0</v>
      </c>
      <c r="X3252" s="290">
        <v>0</v>
      </c>
      <c r="Y3252" s="290">
        <v>0</v>
      </c>
      <c r="Z3252" s="290">
        <v>0</v>
      </c>
      <c r="AA3252" s="290">
        <v>0</v>
      </c>
      <c r="AB3252" s="290">
        <v>2102731</v>
      </c>
      <c r="AC3252" s="290">
        <v>0</v>
      </c>
      <c r="AD3252" s="290">
        <v>0</v>
      </c>
      <c r="AE3252" s="290">
        <v>0</v>
      </c>
      <c r="AF3252" s="290">
        <v>0</v>
      </c>
      <c r="AG3252" s="290">
        <v>333462</v>
      </c>
      <c r="AH3252" s="290">
        <v>0</v>
      </c>
      <c r="AI3252" s="290">
        <v>0</v>
      </c>
      <c r="AJ3252" s="290">
        <v>31540</v>
      </c>
      <c r="AK3252" s="175"/>
      <c r="AL3252" s="175">
        <v>11757106.789999999</v>
      </c>
      <c r="AM3252" s="175">
        <v>17460991.289999999</v>
      </c>
      <c r="AN3252" s="175">
        <v>5703884.5</v>
      </c>
    </row>
    <row r="3253" spans="1:40" s="128" customFormat="1" ht="21.8" customHeight="1" x14ac:dyDescent="0.35">
      <c r="A3253" s="256">
        <v>2025</v>
      </c>
      <c r="B3253" s="184">
        <f t="shared" si="554"/>
        <v>633</v>
      </c>
      <c r="C3253" s="248" t="s">
        <v>3765</v>
      </c>
      <c r="D3253" s="184">
        <v>32359</v>
      </c>
      <c r="E3253" s="287"/>
      <c r="F3253" s="287"/>
      <c r="G3253" s="287"/>
      <c r="H3253" s="288"/>
      <c r="I3253" s="288"/>
      <c r="J3253" s="288"/>
      <c r="K3253" s="289"/>
      <c r="L3253" s="289"/>
      <c r="M3253" s="289"/>
      <c r="N3253" s="289"/>
      <c r="O3253" s="289"/>
      <c r="P3253" s="289"/>
      <c r="Q3253" s="186">
        <f t="shared" si="557"/>
        <v>3252991.1399999997</v>
      </c>
      <c r="R3253" s="186">
        <f t="shared" si="558"/>
        <v>3205696.28</v>
      </c>
      <c r="S3253" s="290">
        <v>0</v>
      </c>
      <c r="T3253" s="290">
        <v>3105696.28</v>
      </c>
      <c r="U3253" s="290">
        <v>0</v>
      </c>
      <c r="V3253" s="290">
        <v>0</v>
      </c>
      <c r="W3253" s="290">
        <v>0</v>
      </c>
      <c r="X3253" s="290">
        <v>0</v>
      </c>
      <c r="Y3253" s="290">
        <v>0</v>
      </c>
      <c r="Z3253" s="290">
        <v>0</v>
      </c>
      <c r="AA3253" s="290">
        <v>0</v>
      </c>
      <c r="AB3253" s="290">
        <v>0</v>
      </c>
      <c r="AC3253" s="290">
        <v>0</v>
      </c>
      <c r="AD3253" s="290">
        <v>0</v>
      </c>
      <c r="AE3253" s="290">
        <v>0</v>
      </c>
      <c r="AF3253" s="290">
        <v>0</v>
      </c>
      <c r="AG3253" s="290">
        <v>100000</v>
      </c>
      <c r="AH3253" s="290">
        <v>0</v>
      </c>
      <c r="AI3253" s="290">
        <v>0</v>
      </c>
      <c r="AJ3253" s="290">
        <v>47294.86</v>
      </c>
      <c r="AK3253" s="175"/>
      <c r="AL3253" s="175">
        <v>8311081.0099999998</v>
      </c>
      <c r="AM3253" s="175">
        <v>12497596.33</v>
      </c>
      <c r="AN3253" s="175">
        <v>4186515.32</v>
      </c>
    </row>
    <row r="3254" spans="1:40" s="128" customFormat="1" ht="21.8" customHeight="1" x14ac:dyDescent="0.35">
      <c r="A3254" s="256">
        <v>2025</v>
      </c>
      <c r="B3254" s="184">
        <f t="shared" si="554"/>
        <v>634</v>
      </c>
      <c r="C3254" s="248" t="s">
        <v>1734</v>
      </c>
      <c r="D3254" s="184">
        <v>36559</v>
      </c>
      <c r="E3254" s="287"/>
      <c r="F3254" s="287"/>
      <c r="G3254" s="287"/>
      <c r="H3254" s="288"/>
      <c r="I3254" s="288"/>
      <c r="J3254" s="288"/>
      <c r="K3254" s="289"/>
      <c r="L3254" s="289"/>
      <c r="M3254" s="289"/>
      <c r="N3254" s="289"/>
      <c r="O3254" s="289"/>
      <c r="P3254" s="289"/>
      <c r="Q3254" s="186">
        <f t="shared" si="557"/>
        <v>109268.4</v>
      </c>
      <c r="R3254" s="186">
        <f t="shared" si="558"/>
        <v>109268.4</v>
      </c>
      <c r="S3254" s="290">
        <v>0</v>
      </c>
      <c r="T3254" s="290">
        <v>0</v>
      </c>
      <c r="U3254" s="290">
        <v>0</v>
      </c>
      <c r="V3254" s="290">
        <v>0</v>
      </c>
      <c r="W3254" s="290">
        <v>0</v>
      </c>
      <c r="X3254" s="290">
        <v>0</v>
      </c>
      <c r="Y3254" s="290">
        <v>0</v>
      </c>
      <c r="Z3254" s="290">
        <v>0</v>
      </c>
      <c r="AA3254" s="290">
        <v>0</v>
      </c>
      <c r="AB3254" s="290">
        <v>0</v>
      </c>
      <c r="AC3254" s="290">
        <v>0</v>
      </c>
      <c r="AD3254" s="290">
        <v>0</v>
      </c>
      <c r="AE3254" s="290">
        <v>0</v>
      </c>
      <c r="AF3254" s="290">
        <v>0</v>
      </c>
      <c r="AG3254" s="490">
        <v>109268.4</v>
      </c>
      <c r="AH3254" s="290">
        <v>0</v>
      </c>
      <c r="AI3254" s="290">
        <v>0</v>
      </c>
      <c r="AJ3254" s="290">
        <v>0</v>
      </c>
      <c r="AK3254" s="175"/>
      <c r="AL3254" s="175">
        <v>3828346.7499999991</v>
      </c>
      <c r="AM3254" s="175">
        <v>9923996.0399999991</v>
      </c>
      <c r="AN3254" s="175">
        <v>6095649.29</v>
      </c>
    </row>
    <row r="3255" spans="1:40" s="128" customFormat="1" ht="21.8" customHeight="1" x14ac:dyDescent="0.35">
      <c r="A3255" s="256">
        <v>2025</v>
      </c>
      <c r="B3255" s="184">
        <f t="shared" si="554"/>
        <v>635</v>
      </c>
      <c r="C3255" s="248" t="s">
        <v>4327</v>
      </c>
      <c r="D3255" s="184">
        <v>36649</v>
      </c>
      <c r="E3255" s="287"/>
      <c r="F3255" s="287"/>
      <c r="G3255" s="287"/>
      <c r="H3255" s="288"/>
      <c r="I3255" s="288"/>
      <c r="J3255" s="288"/>
      <c r="K3255" s="289"/>
      <c r="L3255" s="289"/>
      <c r="M3255" s="289"/>
      <c r="N3255" s="289"/>
      <c r="O3255" s="289"/>
      <c r="P3255" s="289"/>
      <c r="Q3255" s="186">
        <f t="shared" si="557"/>
        <v>5755118.3499999996</v>
      </c>
      <c r="R3255" s="186">
        <f t="shared" si="558"/>
        <v>5721377.7999999998</v>
      </c>
      <c r="S3255" s="290">
        <v>0</v>
      </c>
      <c r="T3255" s="290">
        <v>0</v>
      </c>
      <c r="U3255" s="290">
        <v>0</v>
      </c>
      <c r="V3255" s="290">
        <v>0</v>
      </c>
      <c r="W3255" s="290">
        <v>0</v>
      </c>
      <c r="X3255" s="290">
        <v>0</v>
      </c>
      <c r="Y3255" s="290">
        <v>0</v>
      </c>
      <c r="Z3255" s="290">
        <v>0</v>
      </c>
      <c r="AA3255" s="290">
        <v>0</v>
      </c>
      <c r="AB3255" s="290">
        <v>0</v>
      </c>
      <c r="AC3255" s="290">
        <v>5721377.7999999998</v>
      </c>
      <c r="AD3255" s="290">
        <v>0</v>
      </c>
      <c r="AE3255" s="290">
        <v>0</v>
      </c>
      <c r="AF3255" s="290">
        <v>0</v>
      </c>
      <c r="AG3255" s="290">
        <v>0</v>
      </c>
      <c r="AH3255" s="290">
        <v>0</v>
      </c>
      <c r="AI3255" s="290">
        <v>0</v>
      </c>
      <c r="AJ3255" s="290">
        <v>33740.550000000003</v>
      </c>
      <c r="AK3255" s="175"/>
      <c r="AL3255" s="175">
        <v>9541429.6699999999</v>
      </c>
      <c r="AM3255" s="175">
        <v>11375550.6</v>
      </c>
      <c r="AN3255" s="175">
        <v>1834120.93</v>
      </c>
    </row>
    <row r="3256" spans="1:40" s="128" customFormat="1" ht="21.8" customHeight="1" x14ac:dyDescent="0.35">
      <c r="A3256" s="256">
        <v>2025</v>
      </c>
      <c r="B3256" s="184">
        <f t="shared" si="554"/>
        <v>636</v>
      </c>
      <c r="C3256" s="248" t="s">
        <v>4331</v>
      </c>
      <c r="D3256" s="184">
        <v>36565</v>
      </c>
      <c r="E3256" s="287"/>
      <c r="F3256" s="287"/>
      <c r="G3256" s="287"/>
      <c r="H3256" s="288"/>
      <c r="I3256" s="288"/>
      <c r="J3256" s="288"/>
      <c r="K3256" s="289"/>
      <c r="L3256" s="289"/>
      <c r="M3256" s="289"/>
      <c r="N3256" s="289"/>
      <c r="O3256" s="289"/>
      <c r="P3256" s="289"/>
      <c r="Q3256" s="186">
        <f t="shared" si="557"/>
        <v>390709</v>
      </c>
      <c r="R3256" s="186">
        <f t="shared" si="558"/>
        <v>390709</v>
      </c>
      <c r="S3256" s="290">
        <v>0</v>
      </c>
      <c r="T3256" s="290">
        <v>0</v>
      </c>
      <c r="U3256" s="290">
        <v>0</v>
      </c>
      <c r="V3256" s="290">
        <v>0</v>
      </c>
      <c r="W3256" s="290">
        <v>0</v>
      </c>
      <c r="X3256" s="290">
        <v>0</v>
      </c>
      <c r="Y3256" s="290">
        <v>0</v>
      </c>
      <c r="Z3256" s="290">
        <v>0</v>
      </c>
      <c r="AA3256" s="290">
        <v>0</v>
      </c>
      <c r="AB3256" s="290">
        <v>0</v>
      </c>
      <c r="AC3256" s="290">
        <v>0</v>
      </c>
      <c r="AD3256" s="290">
        <v>0</v>
      </c>
      <c r="AE3256" s="290">
        <v>0</v>
      </c>
      <c r="AF3256" s="290">
        <v>0</v>
      </c>
      <c r="AG3256" s="290">
        <v>136645</v>
      </c>
      <c r="AH3256" s="290">
        <v>254064</v>
      </c>
      <c r="AI3256" s="290">
        <v>0</v>
      </c>
      <c r="AJ3256" s="290">
        <v>0</v>
      </c>
      <c r="AK3256" s="175"/>
      <c r="AL3256" s="175">
        <v>13025877.959999999</v>
      </c>
      <c r="AM3256" s="175">
        <v>17881841.309999999</v>
      </c>
      <c r="AN3256" s="175">
        <v>4855963.3499999996</v>
      </c>
    </row>
    <row r="3257" spans="1:40" s="128" customFormat="1" ht="21.8" customHeight="1" x14ac:dyDescent="0.35">
      <c r="A3257" s="256">
        <v>2025</v>
      </c>
      <c r="B3257" s="184">
        <f t="shared" si="554"/>
        <v>637</v>
      </c>
      <c r="C3257" s="248" t="s">
        <v>4393</v>
      </c>
      <c r="D3257" s="184">
        <v>34300</v>
      </c>
      <c r="E3257" s="287"/>
      <c r="F3257" s="287"/>
      <c r="G3257" s="287"/>
      <c r="H3257" s="288"/>
      <c r="I3257" s="288"/>
      <c r="J3257" s="288"/>
      <c r="K3257" s="289"/>
      <c r="L3257" s="289"/>
      <c r="M3257" s="289"/>
      <c r="N3257" s="289"/>
      <c r="O3257" s="289"/>
      <c r="P3257" s="289"/>
      <c r="Q3257" s="186">
        <f t="shared" si="557"/>
        <v>206155</v>
      </c>
      <c r="R3257" s="186">
        <f t="shared" si="558"/>
        <v>206155</v>
      </c>
      <c r="S3257" s="290">
        <v>0</v>
      </c>
      <c r="T3257" s="290">
        <v>0</v>
      </c>
      <c r="U3257" s="290">
        <v>0</v>
      </c>
      <c r="V3257" s="290">
        <v>0</v>
      </c>
      <c r="W3257" s="290">
        <v>0</v>
      </c>
      <c r="X3257" s="290">
        <v>0</v>
      </c>
      <c r="Y3257" s="290">
        <v>0</v>
      </c>
      <c r="Z3257" s="290">
        <v>0</v>
      </c>
      <c r="AA3257" s="290">
        <v>0</v>
      </c>
      <c r="AB3257" s="290">
        <v>0</v>
      </c>
      <c r="AC3257" s="290">
        <v>0</v>
      </c>
      <c r="AD3257" s="290">
        <v>0</v>
      </c>
      <c r="AE3257" s="290">
        <v>0</v>
      </c>
      <c r="AF3257" s="290">
        <v>0</v>
      </c>
      <c r="AG3257" s="290">
        <v>163615</v>
      </c>
      <c r="AH3257" s="290">
        <v>42540</v>
      </c>
      <c r="AI3257" s="290">
        <v>0</v>
      </c>
      <c r="AJ3257" s="290">
        <v>0</v>
      </c>
      <c r="AK3257" s="175"/>
      <c r="AL3257" s="175">
        <v>13160191.48</v>
      </c>
      <c r="AM3257" s="175">
        <v>13160191.48</v>
      </c>
      <c r="AN3257" s="175">
        <v>0</v>
      </c>
    </row>
    <row r="3258" spans="1:40" s="128" customFormat="1" ht="21.8" customHeight="1" x14ac:dyDescent="0.35">
      <c r="A3258" s="256">
        <v>2025</v>
      </c>
      <c r="B3258" s="184">
        <f t="shared" si="554"/>
        <v>638</v>
      </c>
      <c r="C3258" s="248" t="s">
        <v>4398</v>
      </c>
      <c r="D3258" s="184">
        <v>34060</v>
      </c>
      <c r="E3258" s="287"/>
      <c r="F3258" s="287"/>
      <c r="G3258" s="287"/>
      <c r="H3258" s="288"/>
      <c r="I3258" s="288"/>
      <c r="J3258" s="288"/>
      <c r="K3258" s="289"/>
      <c r="L3258" s="289"/>
      <c r="M3258" s="289"/>
      <c r="N3258" s="289"/>
      <c r="O3258" s="289"/>
      <c r="P3258" s="289"/>
      <c r="Q3258" s="186">
        <f t="shared" si="557"/>
        <v>143678</v>
      </c>
      <c r="R3258" s="186">
        <f t="shared" si="558"/>
        <v>143678</v>
      </c>
      <c r="S3258" s="290">
        <v>0</v>
      </c>
      <c r="T3258" s="290">
        <v>0</v>
      </c>
      <c r="U3258" s="290">
        <v>0</v>
      </c>
      <c r="V3258" s="290">
        <v>0</v>
      </c>
      <c r="W3258" s="290">
        <v>0</v>
      </c>
      <c r="X3258" s="290">
        <v>0</v>
      </c>
      <c r="Y3258" s="290">
        <v>0</v>
      </c>
      <c r="Z3258" s="290">
        <v>0</v>
      </c>
      <c r="AA3258" s="290">
        <v>0</v>
      </c>
      <c r="AB3258" s="290">
        <v>0</v>
      </c>
      <c r="AC3258" s="290">
        <v>0</v>
      </c>
      <c r="AD3258" s="290">
        <v>0</v>
      </c>
      <c r="AE3258" s="290">
        <v>0</v>
      </c>
      <c r="AF3258" s="290">
        <v>0</v>
      </c>
      <c r="AG3258" s="290">
        <v>143678</v>
      </c>
      <c r="AH3258" s="290">
        <v>0</v>
      </c>
      <c r="AI3258" s="290">
        <v>0</v>
      </c>
      <c r="AJ3258" s="290">
        <v>0</v>
      </c>
      <c r="AK3258" s="175"/>
      <c r="AL3258" s="175">
        <v>14655730.75</v>
      </c>
      <c r="AM3258" s="175">
        <v>19743475.199999999</v>
      </c>
      <c r="AN3258" s="175">
        <v>5087744.4499999993</v>
      </c>
    </row>
    <row r="3259" spans="1:40" s="128" customFormat="1" ht="21.8" customHeight="1" x14ac:dyDescent="0.35">
      <c r="A3259" s="256">
        <v>2025</v>
      </c>
      <c r="B3259" s="184">
        <f t="shared" si="554"/>
        <v>639</v>
      </c>
      <c r="C3259" s="248" t="s">
        <v>4386</v>
      </c>
      <c r="D3259" s="184">
        <v>34408</v>
      </c>
      <c r="E3259" s="287"/>
      <c r="F3259" s="287"/>
      <c r="G3259" s="287"/>
      <c r="H3259" s="288"/>
      <c r="I3259" s="288"/>
      <c r="J3259" s="288"/>
      <c r="K3259" s="289"/>
      <c r="L3259" s="289"/>
      <c r="M3259" s="289"/>
      <c r="N3259" s="289"/>
      <c r="O3259" s="289"/>
      <c r="P3259" s="289"/>
      <c r="Q3259" s="186">
        <f t="shared" ref="Q3259:Q3286" si="559">SUM(S3259:AJ3259)</f>
        <v>115000</v>
      </c>
      <c r="R3259" s="186">
        <f t="shared" ref="R3259:R3286" si="560">SUM(S3259:AI3259)</f>
        <v>115000</v>
      </c>
      <c r="S3259" s="290">
        <v>0</v>
      </c>
      <c r="T3259" s="290">
        <v>0</v>
      </c>
      <c r="U3259" s="290">
        <v>0</v>
      </c>
      <c r="V3259" s="290">
        <v>0</v>
      </c>
      <c r="W3259" s="290">
        <v>0</v>
      </c>
      <c r="X3259" s="290">
        <v>0</v>
      </c>
      <c r="Y3259" s="290">
        <v>0</v>
      </c>
      <c r="Z3259" s="290">
        <v>0</v>
      </c>
      <c r="AA3259" s="290">
        <v>0</v>
      </c>
      <c r="AB3259" s="290">
        <v>0</v>
      </c>
      <c r="AC3259" s="290">
        <v>0</v>
      </c>
      <c r="AD3259" s="290">
        <v>0</v>
      </c>
      <c r="AE3259" s="290">
        <v>0</v>
      </c>
      <c r="AF3259" s="290">
        <v>0</v>
      </c>
      <c r="AG3259" s="290">
        <v>115000</v>
      </c>
      <c r="AH3259" s="290">
        <v>0</v>
      </c>
      <c r="AI3259" s="290">
        <v>0</v>
      </c>
      <c r="AJ3259" s="290">
        <v>0</v>
      </c>
      <c r="AK3259" s="175"/>
      <c r="AL3259" s="175">
        <v>5030293.4800000004</v>
      </c>
      <c r="AM3259" s="175">
        <v>7375711.4199999999</v>
      </c>
      <c r="AN3259" s="175">
        <v>2345417.94</v>
      </c>
    </row>
    <row r="3260" spans="1:40" s="128" customFormat="1" ht="21.8" customHeight="1" x14ac:dyDescent="0.35">
      <c r="A3260" s="256">
        <v>2025</v>
      </c>
      <c r="B3260" s="184">
        <f t="shared" si="554"/>
        <v>640</v>
      </c>
      <c r="C3260" s="248" t="s">
        <v>995</v>
      </c>
      <c r="D3260" s="184">
        <v>36515</v>
      </c>
      <c r="E3260" s="287"/>
      <c r="F3260" s="287"/>
      <c r="G3260" s="287"/>
      <c r="H3260" s="288"/>
      <c r="I3260" s="288"/>
      <c r="J3260" s="288"/>
      <c r="K3260" s="289"/>
      <c r="L3260" s="289"/>
      <c r="M3260" s="289"/>
      <c r="N3260" s="289"/>
      <c r="O3260" s="289"/>
      <c r="P3260" s="289"/>
      <c r="Q3260" s="186">
        <f t="shared" si="559"/>
        <v>334630</v>
      </c>
      <c r="R3260" s="186">
        <f t="shared" si="560"/>
        <v>334630</v>
      </c>
      <c r="S3260" s="290">
        <v>0</v>
      </c>
      <c r="T3260" s="290">
        <v>0</v>
      </c>
      <c r="U3260" s="290">
        <v>0</v>
      </c>
      <c r="V3260" s="290">
        <v>0</v>
      </c>
      <c r="W3260" s="290">
        <v>0</v>
      </c>
      <c r="X3260" s="290">
        <v>0</v>
      </c>
      <c r="Y3260" s="290">
        <v>0</v>
      </c>
      <c r="Z3260" s="290">
        <v>0</v>
      </c>
      <c r="AA3260" s="290">
        <v>0</v>
      </c>
      <c r="AB3260" s="290">
        <v>0</v>
      </c>
      <c r="AC3260" s="290">
        <v>0</v>
      </c>
      <c r="AD3260" s="290">
        <v>0</v>
      </c>
      <c r="AE3260" s="290">
        <v>0</v>
      </c>
      <c r="AF3260" s="290">
        <v>0</v>
      </c>
      <c r="AG3260" s="290">
        <v>334630</v>
      </c>
      <c r="AH3260" s="290">
        <v>0</v>
      </c>
      <c r="AI3260" s="290">
        <v>0</v>
      </c>
      <c r="AJ3260" s="290">
        <v>0</v>
      </c>
      <c r="AK3260" s="175"/>
      <c r="AL3260" s="175">
        <v>19188538.52</v>
      </c>
      <c r="AM3260" s="175">
        <v>19342288.52</v>
      </c>
      <c r="AN3260" s="175">
        <v>153750</v>
      </c>
    </row>
    <row r="3261" spans="1:40" s="7" customFormat="1" ht="21.8" customHeight="1" x14ac:dyDescent="0.35">
      <c r="A3261" s="256">
        <v>2025</v>
      </c>
      <c r="B3261" s="184">
        <f t="shared" si="554"/>
        <v>641</v>
      </c>
      <c r="C3261" s="248" t="s">
        <v>4337</v>
      </c>
      <c r="D3261" s="184">
        <v>36338</v>
      </c>
      <c r="E3261" s="287"/>
      <c r="F3261" s="287"/>
      <c r="G3261" s="287"/>
      <c r="H3261" s="288"/>
      <c r="I3261" s="288"/>
      <c r="J3261" s="288"/>
      <c r="K3261" s="289"/>
      <c r="L3261" s="289"/>
      <c r="M3261" s="289"/>
      <c r="N3261" s="289"/>
      <c r="O3261" s="289"/>
      <c r="P3261" s="289"/>
      <c r="Q3261" s="186">
        <f t="shared" si="559"/>
        <v>2564938.39</v>
      </c>
      <c r="R3261" s="186">
        <f>SUM(S3261:AI3261)</f>
        <v>2527944.65</v>
      </c>
      <c r="S3261" s="290">
        <v>0</v>
      </c>
      <c r="T3261" s="290">
        <v>2429255.61</v>
      </c>
      <c r="U3261" s="290">
        <v>0</v>
      </c>
      <c r="V3261" s="290">
        <v>0</v>
      </c>
      <c r="W3261" s="290">
        <v>0</v>
      </c>
      <c r="X3261" s="290">
        <v>0</v>
      </c>
      <c r="Y3261" s="290">
        <v>0</v>
      </c>
      <c r="Z3261" s="290">
        <v>0</v>
      </c>
      <c r="AA3261" s="290">
        <v>0</v>
      </c>
      <c r="AB3261" s="290">
        <v>0</v>
      </c>
      <c r="AC3261" s="290">
        <v>0</v>
      </c>
      <c r="AD3261" s="290">
        <v>0</v>
      </c>
      <c r="AE3261" s="290">
        <v>0</v>
      </c>
      <c r="AF3261" s="290">
        <v>0</v>
      </c>
      <c r="AG3261" s="290">
        <v>98689.04</v>
      </c>
      <c r="AH3261" s="290">
        <v>0</v>
      </c>
      <c r="AI3261" s="290">
        <v>0</v>
      </c>
      <c r="AJ3261" s="290">
        <v>36993.74</v>
      </c>
      <c r="AK3261" s="175"/>
      <c r="AL3261" s="175">
        <v>4873716.0199999996</v>
      </c>
      <c r="AM3261" s="175">
        <v>7565219.8700000001</v>
      </c>
      <c r="AN3261" s="175">
        <v>2691503.85</v>
      </c>
    </row>
    <row r="3262" spans="1:40" s="128" customFormat="1" ht="21.8" customHeight="1" x14ac:dyDescent="0.35">
      <c r="A3262" s="256">
        <v>2025</v>
      </c>
      <c r="B3262" s="184">
        <f t="shared" si="554"/>
        <v>642</v>
      </c>
      <c r="C3262" s="248" t="s">
        <v>880</v>
      </c>
      <c r="D3262" s="184">
        <v>34234</v>
      </c>
      <c r="E3262" s="287"/>
      <c r="F3262" s="287"/>
      <c r="G3262" s="287"/>
      <c r="H3262" s="288"/>
      <c r="I3262" s="288"/>
      <c r="J3262" s="288"/>
      <c r="K3262" s="289"/>
      <c r="L3262" s="289"/>
      <c r="M3262" s="289"/>
      <c r="N3262" s="289"/>
      <c r="O3262" s="289"/>
      <c r="P3262" s="289"/>
      <c r="Q3262" s="186">
        <f t="shared" si="559"/>
        <v>4245343.82</v>
      </c>
      <c r="R3262" s="186">
        <f t="shared" si="560"/>
        <v>4175399.17</v>
      </c>
      <c r="S3262" s="290">
        <v>0</v>
      </c>
      <c r="T3262" s="290">
        <v>0</v>
      </c>
      <c r="U3262" s="290">
        <v>0</v>
      </c>
      <c r="V3262" s="290">
        <v>338176.85</v>
      </c>
      <c r="W3262" s="290">
        <v>249399.08</v>
      </c>
      <c r="X3262" s="290">
        <v>0</v>
      </c>
      <c r="Y3262" s="290">
        <v>0</v>
      </c>
      <c r="Z3262" s="290">
        <v>0</v>
      </c>
      <c r="AA3262" s="290">
        <v>3587823.24</v>
      </c>
      <c r="AB3262" s="290">
        <v>0</v>
      </c>
      <c r="AC3262" s="290">
        <v>0</v>
      </c>
      <c r="AD3262" s="290">
        <v>0</v>
      </c>
      <c r="AE3262" s="290">
        <v>0</v>
      </c>
      <c r="AF3262" s="290">
        <v>0</v>
      </c>
      <c r="AG3262" s="290">
        <v>0</v>
      </c>
      <c r="AH3262" s="290">
        <v>0</v>
      </c>
      <c r="AI3262" s="290">
        <v>0</v>
      </c>
      <c r="AJ3262" s="290">
        <f>8813.65+61131</f>
        <v>69944.649999999994</v>
      </c>
      <c r="AK3262" s="175"/>
      <c r="AL3262" s="175">
        <v>12982779.75</v>
      </c>
      <c r="AM3262" s="175">
        <v>13201389.210000001</v>
      </c>
      <c r="AN3262" s="175">
        <v>218609.46</v>
      </c>
    </row>
    <row r="3263" spans="1:40" s="7" customFormat="1" ht="21.8" customHeight="1" x14ac:dyDescent="0.35">
      <c r="A3263" s="256">
        <v>2025</v>
      </c>
      <c r="B3263" s="184">
        <f t="shared" si="554"/>
        <v>643</v>
      </c>
      <c r="C3263" s="248" t="s">
        <v>4368</v>
      </c>
      <c r="D3263" s="184">
        <v>35190</v>
      </c>
      <c r="E3263" s="287"/>
      <c r="F3263" s="287"/>
      <c r="G3263" s="287"/>
      <c r="H3263" s="288"/>
      <c r="I3263" s="288"/>
      <c r="J3263" s="288"/>
      <c r="K3263" s="289"/>
      <c r="L3263" s="289"/>
      <c r="M3263" s="289"/>
      <c r="N3263" s="289"/>
      <c r="O3263" s="289"/>
      <c r="P3263" s="289"/>
      <c r="Q3263" s="186">
        <f t="shared" si="559"/>
        <v>2976625.48</v>
      </c>
      <c r="R3263" s="186">
        <f t="shared" si="560"/>
        <v>2932635.95</v>
      </c>
      <c r="S3263" s="290">
        <v>0</v>
      </c>
      <c r="T3263" s="290">
        <v>0</v>
      </c>
      <c r="U3263" s="290">
        <v>0</v>
      </c>
      <c r="V3263" s="290">
        <v>0</v>
      </c>
      <c r="W3263" s="290">
        <v>0</v>
      </c>
      <c r="X3263" s="290">
        <v>0</v>
      </c>
      <c r="Y3263" s="290">
        <v>0</v>
      </c>
      <c r="Z3263" s="290">
        <v>0</v>
      </c>
      <c r="AA3263" s="290">
        <v>0</v>
      </c>
      <c r="AB3263" s="290">
        <v>0</v>
      </c>
      <c r="AC3263" s="290">
        <v>2932635.95</v>
      </c>
      <c r="AD3263" s="290">
        <v>0</v>
      </c>
      <c r="AE3263" s="290">
        <v>0</v>
      </c>
      <c r="AF3263" s="290">
        <v>0</v>
      </c>
      <c r="AG3263" s="290">
        <v>0</v>
      </c>
      <c r="AH3263" s="290">
        <v>0</v>
      </c>
      <c r="AI3263" s="290">
        <v>0</v>
      </c>
      <c r="AJ3263" s="290">
        <v>43989.53</v>
      </c>
      <c r="AK3263" s="175"/>
      <c r="AL3263" s="175">
        <v>7991777.5200000005</v>
      </c>
      <c r="AM3263" s="175">
        <v>12851297.83</v>
      </c>
      <c r="AN3263" s="175">
        <v>4859520.3099999996</v>
      </c>
    </row>
    <row r="3264" spans="1:40" s="7" customFormat="1" ht="21.8" customHeight="1" x14ac:dyDescent="0.35">
      <c r="A3264" s="256">
        <v>2025</v>
      </c>
      <c r="B3264" s="184">
        <f t="shared" si="554"/>
        <v>644</v>
      </c>
      <c r="C3264" s="248" t="s">
        <v>4323</v>
      </c>
      <c r="D3264" s="184">
        <v>36729</v>
      </c>
      <c r="E3264" s="287"/>
      <c r="F3264" s="287"/>
      <c r="G3264" s="287"/>
      <c r="H3264" s="288"/>
      <c r="I3264" s="288"/>
      <c r="J3264" s="288"/>
      <c r="K3264" s="289"/>
      <c r="L3264" s="289"/>
      <c r="M3264" s="289"/>
      <c r="N3264" s="289"/>
      <c r="O3264" s="289"/>
      <c r="P3264" s="289"/>
      <c r="Q3264" s="186">
        <f t="shared" si="559"/>
        <v>5362813.7</v>
      </c>
      <c r="R3264" s="186">
        <f t="shared" si="560"/>
        <v>5285091.76</v>
      </c>
      <c r="S3264" s="290">
        <v>0</v>
      </c>
      <c r="T3264" s="290">
        <v>0</v>
      </c>
      <c r="U3264" s="290">
        <v>0</v>
      </c>
      <c r="V3264" s="290">
        <v>0</v>
      </c>
      <c r="W3264" s="290">
        <v>0</v>
      </c>
      <c r="X3264" s="290">
        <v>0</v>
      </c>
      <c r="Y3264" s="290">
        <v>0</v>
      </c>
      <c r="Z3264" s="290">
        <v>0</v>
      </c>
      <c r="AA3264" s="290">
        <v>0</v>
      </c>
      <c r="AB3264" s="290">
        <v>0</v>
      </c>
      <c r="AC3264" s="290">
        <v>5285091.76</v>
      </c>
      <c r="AD3264" s="290">
        <v>0</v>
      </c>
      <c r="AE3264" s="290">
        <v>0</v>
      </c>
      <c r="AF3264" s="290">
        <v>0</v>
      </c>
      <c r="AG3264" s="290">
        <v>0</v>
      </c>
      <c r="AH3264" s="290">
        <v>0</v>
      </c>
      <c r="AI3264" s="290">
        <v>0</v>
      </c>
      <c r="AJ3264" s="290">
        <v>77721.94</v>
      </c>
      <c r="AK3264" s="175"/>
      <c r="AL3264" s="175">
        <v>8024054.4099999992</v>
      </c>
      <c r="AM3264" s="175">
        <v>11121024.539999999</v>
      </c>
      <c r="AN3264" s="175">
        <v>3096970.13</v>
      </c>
    </row>
    <row r="3265" spans="1:40" s="128" customFormat="1" ht="21.8" customHeight="1" x14ac:dyDescent="0.35">
      <c r="A3265" s="256">
        <v>2025</v>
      </c>
      <c r="B3265" s="184">
        <f t="shared" si="554"/>
        <v>645</v>
      </c>
      <c r="C3265" s="248" t="s">
        <v>3801</v>
      </c>
      <c r="D3265" s="184">
        <v>33009</v>
      </c>
      <c r="E3265" s="287"/>
      <c r="F3265" s="287"/>
      <c r="G3265" s="287"/>
      <c r="H3265" s="288"/>
      <c r="I3265" s="288"/>
      <c r="J3265" s="288"/>
      <c r="K3265" s="289"/>
      <c r="L3265" s="289"/>
      <c r="M3265" s="289"/>
      <c r="N3265" s="289"/>
      <c r="O3265" s="289"/>
      <c r="P3265" s="289"/>
      <c r="Q3265" s="186">
        <f t="shared" si="559"/>
        <v>7682760.3100000005</v>
      </c>
      <c r="R3265" s="186">
        <f t="shared" si="560"/>
        <v>7569221.9800000004</v>
      </c>
      <c r="S3265" s="290">
        <v>0</v>
      </c>
      <c r="T3265" s="290">
        <v>0</v>
      </c>
      <c r="U3265" s="290">
        <v>0</v>
      </c>
      <c r="V3265" s="290">
        <v>0</v>
      </c>
      <c r="W3265" s="290">
        <v>0</v>
      </c>
      <c r="X3265" s="290">
        <v>0</v>
      </c>
      <c r="Y3265" s="290">
        <v>0</v>
      </c>
      <c r="Z3265" s="290">
        <v>0</v>
      </c>
      <c r="AA3265" s="290">
        <v>7569221.9800000004</v>
      </c>
      <c r="AB3265" s="290">
        <v>0</v>
      </c>
      <c r="AC3265" s="290">
        <v>0</v>
      </c>
      <c r="AD3265" s="290">
        <v>0</v>
      </c>
      <c r="AE3265" s="290">
        <v>0</v>
      </c>
      <c r="AF3265" s="290">
        <v>0</v>
      </c>
      <c r="AG3265" s="290">
        <v>0</v>
      </c>
      <c r="AH3265" s="290">
        <v>0</v>
      </c>
      <c r="AI3265" s="290">
        <v>0</v>
      </c>
      <c r="AJ3265" s="290">
        <v>113538.33</v>
      </c>
      <c r="AK3265" s="175"/>
      <c r="AL3265" s="175">
        <v>17659831.68</v>
      </c>
      <c r="AM3265" s="175">
        <v>27534241.68</v>
      </c>
      <c r="AN3265" s="175">
        <v>9874410</v>
      </c>
    </row>
    <row r="3266" spans="1:40" s="128" customFormat="1" ht="21.8" customHeight="1" x14ac:dyDescent="0.35">
      <c r="A3266" s="256">
        <v>2025</v>
      </c>
      <c r="B3266" s="184">
        <f t="shared" si="554"/>
        <v>646</v>
      </c>
      <c r="C3266" s="248" t="s">
        <v>2223</v>
      </c>
      <c r="D3266" s="184">
        <v>35146</v>
      </c>
      <c r="E3266" s="287"/>
      <c r="F3266" s="287"/>
      <c r="G3266" s="287"/>
      <c r="H3266" s="288"/>
      <c r="I3266" s="288"/>
      <c r="J3266" s="288"/>
      <c r="K3266" s="289"/>
      <c r="L3266" s="289"/>
      <c r="M3266" s="289"/>
      <c r="N3266" s="289"/>
      <c r="O3266" s="289"/>
      <c r="P3266" s="289"/>
      <c r="Q3266" s="186">
        <f t="shared" si="559"/>
        <v>481627.21</v>
      </c>
      <c r="R3266" s="186">
        <f t="shared" si="560"/>
        <v>474627.21</v>
      </c>
      <c r="S3266" s="290">
        <v>0</v>
      </c>
      <c r="T3266" s="290">
        <v>0</v>
      </c>
      <c r="U3266" s="290">
        <v>0</v>
      </c>
      <c r="V3266" s="290">
        <v>0</v>
      </c>
      <c r="W3266" s="290">
        <v>0</v>
      </c>
      <c r="X3266" s="290">
        <v>0</v>
      </c>
      <c r="Y3266" s="290">
        <v>0</v>
      </c>
      <c r="Z3266" s="290">
        <v>0</v>
      </c>
      <c r="AA3266" s="290">
        <v>0</v>
      </c>
      <c r="AB3266" s="290">
        <v>0</v>
      </c>
      <c r="AC3266" s="290">
        <v>474627.21</v>
      </c>
      <c r="AD3266" s="290">
        <v>0</v>
      </c>
      <c r="AE3266" s="290">
        <v>0</v>
      </c>
      <c r="AF3266" s="290">
        <v>0</v>
      </c>
      <c r="AG3266" s="290">
        <v>0</v>
      </c>
      <c r="AH3266" s="290">
        <v>0</v>
      </c>
      <c r="AI3266" s="290">
        <v>0</v>
      </c>
      <c r="AJ3266" s="290">
        <v>7000</v>
      </c>
      <c r="AK3266" s="175"/>
      <c r="AL3266" s="175">
        <v>3024232.3000000003</v>
      </c>
      <c r="AM3266" s="175">
        <v>6154994.4400000004</v>
      </c>
      <c r="AN3266" s="175">
        <v>3130762.14</v>
      </c>
    </row>
    <row r="3267" spans="1:40" s="128" customFormat="1" ht="21.8" customHeight="1" x14ac:dyDescent="0.35">
      <c r="A3267" s="256">
        <v>2025</v>
      </c>
      <c r="B3267" s="184">
        <f t="shared" si="554"/>
        <v>647</v>
      </c>
      <c r="C3267" s="248" t="s">
        <v>942</v>
      </c>
      <c r="D3267" s="184">
        <v>36268</v>
      </c>
      <c r="E3267" s="287"/>
      <c r="F3267" s="287"/>
      <c r="G3267" s="287"/>
      <c r="H3267" s="288"/>
      <c r="I3267" s="288"/>
      <c r="J3267" s="288"/>
      <c r="K3267" s="289"/>
      <c r="L3267" s="289"/>
      <c r="M3267" s="289"/>
      <c r="N3267" s="289"/>
      <c r="O3267" s="289"/>
      <c r="P3267" s="289"/>
      <c r="Q3267" s="186">
        <f t="shared" si="559"/>
        <v>3783752</v>
      </c>
      <c r="R3267" s="186">
        <f t="shared" si="560"/>
        <v>3735919</v>
      </c>
      <c r="S3267" s="290">
        <v>0</v>
      </c>
      <c r="T3267" s="290">
        <v>1788920</v>
      </c>
      <c r="U3267" s="290">
        <v>0</v>
      </c>
      <c r="V3267" s="290">
        <v>205786</v>
      </c>
      <c r="W3267" s="290">
        <v>434466</v>
      </c>
      <c r="X3267" s="290">
        <v>0</v>
      </c>
      <c r="Y3267" s="290">
        <v>0</v>
      </c>
      <c r="Z3267" s="290">
        <v>0</v>
      </c>
      <c r="AA3267" s="290">
        <v>0</v>
      </c>
      <c r="AB3267" s="290">
        <v>0</v>
      </c>
      <c r="AC3267" s="290">
        <v>1159876</v>
      </c>
      <c r="AD3267" s="290">
        <v>0</v>
      </c>
      <c r="AE3267" s="290">
        <v>0</v>
      </c>
      <c r="AF3267" s="290">
        <v>0</v>
      </c>
      <c r="AG3267" s="290">
        <v>146871</v>
      </c>
      <c r="AH3267" s="290">
        <v>0</v>
      </c>
      <c r="AI3267" s="290">
        <v>0</v>
      </c>
      <c r="AJ3267" s="290">
        <v>47833</v>
      </c>
      <c r="AK3267" s="175"/>
      <c r="AL3267" s="175">
        <v>12890305.869999999</v>
      </c>
      <c r="AM3267" s="175">
        <v>13014528.369999999</v>
      </c>
      <c r="AN3267" s="175">
        <v>124222.5</v>
      </c>
    </row>
    <row r="3268" spans="1:40" s="128" customFormat="1" ht="21.8" customHeight="1" x14ac:dyDescent="0.35">
      <c r="A3268" s="256">
        <v>2025</v>
      </c>
      <c r="B3268" s="184">
        <f t="shared" si="554"/>
        <v>648</v>
      </c>
      <c r="C3268" s="248" t="s">
        <v>4379</v>
      </c>
      <c r="D3268" s="184">
        <v>34562</v>
      </c>
      <c r="E3268" s="287"/>
      <c r="F3268" s="287"/>
      <c r="G3268" s="287"/>
      <c r="H3268" s="288"/>
      <c r="I3268" s="288"/>
      <c r="J3268" s="288"/>
      <c r="K3268" s="289"/>
      <c r="L3268" s="289"/>
      <c r="M3268" s="289"/>
      <c r="N3268" s="289"/>
      <c r="O3268" s="289"/>
      <c r="P3268" s="289"/>
      <c r="Q3268" s="186">
        <f t="shared" si="559"/>
        <v>1309908.82</v>
      </c>
      <c r="R3268" s="186">
        <f t="shared" si="560"/>
        <v>1294331.82</v>
      </c>
      <c r="S3268" s="290">
        <v>0</v>
      </c>
      <c r="T3268" s="290">
        <v>597849.78</v>
      </c>
      <c r="U3268" s="290">
        <v>0</v>
      </c>
      <c r="V3268" s="290">
        <v>0</v>
      </c>
      <c r="W3268" s="290">
        <v>0</v>
      </c>
      <c r="X3268" s="290">
        <v>0</v>
      </c>
      <c r="Y3268" s="290">
        <v>0</v>
      </c>
      <c r="Z3268" s="290">
        <v>0</v>
      </c>
      <c r="AA3268" s="290">
        <v>0</v>
      </c>
      <c r="AB3268" s="290">
        <v>696482.04</v>
      </c>
      <c r="AC3268" s="290">
        <v>0</v>
      </c>
      <c r="AD3268" s="290">
        <v>0</v>
      </c>
      <c r="AE3268" s="290">
        <v>0</v>
      </c>
      <c r="AF3268" s="290">
        <v>0</v>
      </c>
      <c r="AG3268" s="290">
        <v>0</v>
      </c>
      <c r="AH3268" s="290">
        <v>0</v>
      </c>
      <c r="AI3268" s="290">
        <v>0</v>
      </c>
      <c r="AJ3268" s="290">
        <v>15577</v>
      </c>
      <c r="AK3268" s="175"/>
      <c r="AL3268" s="175">
        <v>3742067.4200000004</v>
      </c>
      <c r="AM3268" s="175">
        <v>4402104.3200000003</v>
      </c>
      <c r="AN3268" s="175">
        <v>660036.89999999991</v>
      </c>
    </row>
    <row r="3269" spans="1:40" s="128" customFormat="1" ht="21.8" customHeight="1" x14ac:dyDescent="0.35">
      <c r="A3269" s="256">
        <v>2025</v>
      </c>
      <c r="B3269" s="184">
        <f t="shared" si="554"/>
        <v>649</v>
      </c>
      <c r="C3269" s="248" t="s">
        <v>4852</v>
      </c>
      <c r="D3269" s="184">
        <v>35240</v>
      </c>
      <c r="E3269" s="287"/>
      <c r="F3269" s="287"/>
      <c r="G3269" s="287"/>
      <c r="H3269" s="288"/>
      <c r="I3269" s="288"/>
      <c r="J3269" s="288"/>
      <c r="K3269" s="289"/>
      <c r="L3269" s="289"/>
      <c r="M3269" s="289"/>
      <c r="N3269" s="289"/>
      <c r="O3269" s="289"/>
      <c r="P3269" s="289"/>
      <c r="Q3269" s="186">
        <f t="shared" si="559"/>
        <v>1125265.19</v>
      </c>
      <c r="R3269" s="186">
        <f t="shared" si="560"/>
        <v>1108957</v>
      </c>
      <c r="S3269" s="290">
        <v>0</v>
      </c>
      <c r="T3269" s="290">
        <v>0</v>
      </c>
      <c r="U3269" s="290">
        <v>0</v>
      </c>
      <c r="V3269" s="290">
        <v>0</v>
      </c>
      <c r="W3269" s="290">
        <v>0</v>
      </c>
      <c r="X3269" s="290">
        <v>0</v>
      </c>
      <c r="Y3269" s="290">
        <v>0</v>
      </c>
      <c r="Z3269" s="290">
        <v>0</v>
      </c>
      <c r="AA3269" s="290">
        <v>1108957</v>
      </c>
      <c r="AB3269" s="290">
        <v>0</v>
      </c>
      <c r="AC3269" s="290">
        <v>0</v>
      </c>
      <c r="AD3269" s="290">
        <v>0</v>
      </c>
      <c r="AE3269" s="290">
        <v>0</v>
      </c>
      <c r="AF3269" s="290">
        <v>0</v>
      </c>
      <c r="AG3269" s="290">
        <v>0</v>
      </c>
      <c r="AH3269" s="290">
        <v>0</v>
      </c>
      <c r="AI3269" s="290">
        <v>0</v>
      </c>
      <c r="AJ3269" s="290">
        <v>16308.19</v>
      </c>
      <c r="AK3269" s="175"/>
      <c r="AL3269" s="175">
        <v>2496956.2800000003</v>
      </c>
      <c r="AM3269" s="175">
        <v>2528215.2000000002</v>
      </c>
      <c r="AN3269" s="175">
        <v>31258.92</v>
      </c>
    </row>
    <row r="3270" spans="1:40" s="128" customFormat="1" ht="21.8" customHeight="1" x14ac:dyDescent="0.35">
      <c r="A3270" s="256">
        <v>2025</v>
      </c>
      <c r="B3270" s="184">
        <f t="shared" si="554"/>
        <v>650</v>
      </c>
      <c r="C3270" s="248" t="s">
        <v>4369</v>
      </c>
      <c r="D3270" s="184">
        <v>35095</v>
      </c>
      <c r="E3270" s="287"/>
      <c r="F3270" s="287"/>
      <c r="G3270" s="287"/>
      <c r="H3270" s="288"/>
      <c r="I3270" s="288"/>
      <c r="J3270" s="288"/>
      <c r="K3270" s="289"/>
      <c r="L3270" s="289"/>
      <c r="M3270" s="289"/>
      <c r="N3270" s="289"/>
      <c r="O3270" s="289"/>
      <c r="P3270" s="289"/>
      <c r="Q3270" s="186">
        <f t="shared" si="559"/>
        <v>2882532</v>
      </c>
      <c r="R3270" s="186">
        <f t="shared" si="560"/>
        <v>2844782</v>
      </c>
      <c r="S3270" s="290">
        <v>0</v>
      </c>
      <c r="T3270" s="290">
        <v>0</v>
      </c>
      <c r="U3270" s="290">
        <v>0</v>
      </c>
      <c r="V3270" s="290">
        <v>0</v>
      </c>
      <c r="W3270" s="290">
        <v>0</v>
      </c>
      <c r="X3270" s="290">
        <v>849263</v>
      </c>
      <c r="Y3270" s="290">
        <v>0</v>
      </c>
      <c r="Z3270" s="290">
        <v>0</v>
      </c>
      <c r="AA3270" s="290">
        <v>0</v>
      </c>
      <c r="AB3270" s="290">
        <v>1717791</v>
      </c>
      <c r="AC3270" s="290">
        <v>0</v>
      </c>
      <c r="AD3270" s="290">
        <v>0</v>
      </c>
      <c r="AE3270" s="290">
        <v>0</v>
      </c>
      <c r="AF3270" s="290">
        <v>0</v>
      </c>
      <c r="AG3270" s="290">
        <v>277728</v>
      </c>
      <c r="AH3270" s="290">
        <v>0</v>
      </c>
      <c r="AI3270" s="290">
        <v>0</v>
      </c>
      <c r="AJ3270" s="290">
        <v>37750</v>
      </c>
      <c r="AK3270" s="175"/>
      <c r="AL3270" s="175">
        <v>11401095.439999999</v>
      </c>
      <c r="AM3270" s="175">
        <v>17453431.109999999</v>
      </c>
      <c r="AN3270" s="175">
        <v>6052335.6699999999</v>
      </c>
    </row>
    <row r="3271" spans="1:40" s="128" customFormat="1" ht="21.8" customHeight="1" x14ac:dyDescent="0.35">
      <c r="A3271" s="256">
        <v>2025</v>
      </c>
      <c r="B3271" s="184">
        <f t="shared" si="554"/>
        <v>651</v>
      </c>
      <c r="C3271" s="248" t="s">
        <v>4358</v>
      </c>
      <c r="D3271" s="184">
        <v>35399</v>
      </c>
      <c r="E3271" s="287"/>
      <c r="F3271" s="287"/>
      <c r="G3271" s="287"/>
      <c r="H3271" s="288"/>
      <c r="I3271" s="288"/>
      <c r="J3271" s="288"/>
      <c r="K3271" s="289"/>
      <c r="L3271" s="289"/>
      <c r="M3271" s="289"/>
      <c r="N3271" s="289"/>
      <c r="O3271" s="289"/>
      <c r="P3271" s="289"/>
      <c r="Q3271" s="186">
        <f t="shared" si="559"/>
        <v>377665</v>
      </c>
      <c r="R3271" s="186">
        <f t="shared" si="560"/>
        <v>377665</v>
      </c>
      <c r="S3271" s="290">
        <v>0</v>
      </c>
      <c r="T3271" s="290">
        <v>0</v>
      </c>
      <c r="U3271" s="290">
        <v>0</v>
      </c>
      <c r="V3271" s="290">
        <v>0</v>
      </c>
      <c r="W3271" s="290">
        <v>0</v>
      </c>
      <c r="X3271" s="290">
        <v>0</v>
      </c>
      <c r="Y3271" s="290">
        <v>0</v>
      </c>
      <c r="Z3271" s="290">
        <v>0</v>
      </c>
      <c r="AA3271" s="290">
        <v>0</v>
      </c>
      <c r="AB3271" s="290">
        <v>0</v>
      </c>
      <c r="AC3271" s="290">
        <v>0</v>
      </c>
      <c r="AD3271" s="290">
        <v>0</v>
      </c>
      <c r="AE3271" s="290">
        <v>0</v>
      </c>
      <c r="AF3271" s="290">
        <v>0</v>
      </c>
      <c r="AG3271" s="290">
        <v>0</v>
      </c>
      <c r="AH3271" s="290">
        <v>377665</v>
      </c>
      <c r="AI3271" s="290">
        <v>0</v>
      </c>
      <c r="AJ3271" s="290">
        <v>0</v>
      </c>
      <c r="AK3271" s="175"/>
      <c r="AL3271" s="175">
        <v>19008783.879999999</v>
      </c>
      <c r="AM3271" s="175">
        <v>19008783.879999999</v>
      </c>
      <c r="AN3271" s="175">
        <v>0</v>
      </c>
    </row>
    <row r="3272" spans="1:40" s="128" customFormat="1" ht="21.8" customHeight="1" x14ac:dyDescent="0.35">
      <c r="A3272" s="256">
        <v>2025</v>
      </c>
      <c r="B3272" s="184">
        <f t="shared" si="554"/>
        <v>652</v>
      </c>
      <c r="C3272" s="460" t="s">
        <v>2327</v>
      </c>
      <c r="D3272" s="184">
        <v>33408</v>
      </c>
      <c r="E3272" s="287"/>
      <c r="F3272" s="287"/>
      <c r="G3272" s="287"/>
      <c r="H3272" s="288"/>
      <c r="I3272" s="288"/>
      <c r="J3272" s="288"/>
      <c r="K3272" s="289"/>
      <c r="L3272" s="289"/>
      <c r="M3272" s="289"/>
      <c r="N3272" s="289"/>
      <c r="O3272" s="289"/>
      <c r="P3272" s="289"/>
      <c r="Q3272" s="186">
        <f t="shared" si="559"/>
        <v>452216.91</v>
      </c>
      <c r="R3272" s="186">
        <f t="shared" si="560"/>
        <v>445533.91</v>
      </c>
      <c r="S3272" s="290">
        <v>0</v>
      </c>
      <c r="T3272" s="290">
        <v>0</v>
      </c>
      <c r="U3272" s="290">
        <v>0</v>
      </c>
      <c r="V3272" s="290">
        <v>0</v>
      </c>
      <c r="W3272" s="290">
        <v>0</v>
      </c>
      <c r="X3272" s="290">
        <v>0</v>
      </c>
      <c r="Y3272" s="290">
        <v>0</v>
      </c>
      <c r="Z3272" s="290">
        <v>0</v>
      </c>
      <c r="AA3272" s="290">
        <v>0</v>
      </c>
      <c r="AB3272" s="290">
        <v>445533.91</v>
      </c>
      <c r="AC3272" s="290">
        <v>0</v>
      </c>
      <c r="AD3272" s="290">
        <v>0</v>
      </c>
      <c r="AE3272" s="290">
        <v>0</v>
      </c>
      <c r="AF3272" s="290">
        <v>0</v>
      </c>
      <c r="AG3272" s="290">
        <v>0</v>
      </c>
      <c r="AH3272" s="290">
        <v>0</v>
      </c>
      <c r="AI3272" s="290">
        <v>0</v>
      </c>
      <c r="AJ3272" s="290">
        <v>6683</v>
      </c>
      <c r="AK3272" s="175"/>
      <c r="AL3272" s="175">
        <v>6970913.7800000012</v>
      </c>
      <c r="AM3272" s="175">
        <v>10083611.140000001</v>
      </c>
      <c r="AN3272" s="175">
        <v>3112697.36</v>
      </c>
    </row>
    <row r="3273" spans="1:40" s="128" customFormat="1" ht="21.8" customHeight="1" x14ac:dyDescent="0.35">
      <c r="A3273" s="256">
        <v>2025</v>
      </c>
      <c r="B3273" s="184">
        <f t="shared" si="554"/>
        <v>653</v>
      </c>
      <c r="C3273" s="248" t="s">
        <v>4332</v>
      </c>
      <c r="D3273" s="184">
        <v>36425</v>
      </c>
      <c r="E3273" s="287"/>
      <c r="F3273" s="287"/>
      <c r="G3273" s="287"/>
      <c r="H3273" s="288"/>
      <c r="I3273" s="288"/>
      <c r="J3273" s="288"/>
      <c r="K3273" s="289"/>
      <c r="L3273" s="289"/>
      <c r="M3273" s="289"/>
      <c r="N3273" s="289"/>
      <c r="O3273" s="289"/>
      <c r="P3273" s="289"/>
      <c r="Q3273" s="186">
        <f>SUM(S3273:AJ3273)</f>
        <v>192228</v>
      </c>
      <c r="R3273" s="186">
        <f t="shared" si="560"/>
        <v>192228</v>
      </c>
      <c r="S3273" s="290">
        <v>0</v>
      </c>
      <c r="T3273" s="290">
        <v>0</v>
      </c>
      <c r="U3273" s="290">
        <v>0</v>
      </c>
      <c r="V3273" s="290">
        <v>0</v>
      </c>
      <c r="W3273" s="290">
        <v>0</v>
      </c>
      <c r="X3273" s="290">
        <v>0</v>
      </c>
      <c r="Y3273" s="290">
        <v>0</v>
      </c>
      <c r="Z3273" s="290">
        <v>0</v>
      </c>
      <c r="AA3273" s="290">
        <v>0</v>
      </c>
      <c r="AB3273" s="290">
        <v>0</v>
      </c>
      <c r="AC3273" s="290">
        <v>0</v>
      </c>
      <c r="AD3273" s="290">
        <v>0</v>
      </c>
      <c r="AE3273" s="290">
        <v>0</v>
      </c>
      <c r="AF3273" s="290">
        <v>0</v>
      </c>
      <c r="AG3273" s="290">
        <v>0</v>
      </c>
      <c r="AH3273" s="290">
        <v>192228</v>
      </c>
      <c r="AI3273" s="290">
        <v>0</v>
      </c>
      <c r="AJ3273" s="290">
        <v>0</v>
      </c>
      <c r="AK3273" s="175"/>
      <c r="AL3273" s="175">
        <v>17687026.52</v>
      </c>
      <c r="AM3273" s="175">
        <v>17687026.52</v>
      </c>
      <c r="AN3273" s="175">
        <v>0</v>
      </c>
    </row>
    <row r="3274" spans="1:40" s="128" customFormat="1" ht="21.8" customHeight="1" x14ac:dyDescent="0.35">
      <c r="A3274" s="256">
        <v>2025</v>
      </c>
      <c r="B3274" s="184">
        <f t="shared" si="554"/>
        <v>654</v>
      </c>
      <c r="C3274" s="248" t="s">
        <v>4363</v>
      </c>
      <c r="D3274" s="184">
        <v>35363</v>
      </c>
      <c r="E3274" s="287"/>
      <c r="F3274" s="287"/>
      <c r="G3274" s="287"/>
      <c r="H3274" s="288"/>
      <c r="I3274" s="288"/>
      <c r="J3274" s="288"/>
      <c r="K3274" s="289"/>
      <c r="L3274" s="289"/>
      <c r="M3274" s="289"/>
      <c r="N3274" s="289"/>
      <c r="O3274" s="289"/>
      <c r="P3274" s="289"/>
      <c r="Q3274" s="186">
        <f t="shared" si="559"/>
        <v>313416</v>
      </c>
      <c r="R3274" s="186">
        <f t="shared" si="560"/>
        <v>313416</v>
      </c>
      <c r="S3274" s="290">
        <v>0</v>
      </c>
      <c r="T3274" s="290">
        <v>0</v>
      </c>
      <c r="U3274" s="290">
        <v>0</v>
      </c>
      <c r="V3274" s="290">
        <v>0</v>
      </c>
      <c r="W3274" s="290">
        <v>0</v>
      </c>
      <c r="X3274" s="290">
        <v>0</v>
      </c>
      <c r="Y3274" s="290">
        <v>0</v>
      </c>
      <c r="Z3274" s="290">
        <v>0</v>
      </c>
      <c r="AA3274" s="290">
        <v>0</v>
      </c>
      <c r="AB3274" s="290">
        <v>0</v>
      </c>
      <c r="AC3274" s="290">
        <v>0</v>
      </c>
      <c r="AD3274" s="290">
        <v>0</v>
      </c>
      <c r="AE3274" s="290">
        <v>0</v>
      </c>
      <c r="AF3274" s="290">
        <v>0</v>
      </c>
      <c r="AG3274" s="290">
        <v>0</v>
      </c>
      <c r="AH3274" s="290">
        <v>313416</v>
      </c>
      <c r="AI3274" s="290">
        <v>0</v>
      </c>
      <c r="AJ3274" s="290">
        <v>0</v>
      </c>
      <c r="AK3274" s="175"/>
      <c r="AL3274" s="175">
        <v>12997362.689999999</v>
      </c>
      <c r="AM3274" s="175">
        <v>12997362.689999999</v>
      </c>
      <c r="AN3274" s="175">
        <v>0</v>
      </c>
    </row>
    <row r="3275" spans="1:40" s="128" customFormat="1" ht="21.8" customHeight="1" x14ac:dyDescent="0.35">
      <c r="A3275" s="256">
        <v>2025</v>
      </c>
      <c r="B3275" s="184">
        <f t="shared" si="554"/>
        <v>655</v>
      </c>
      <c r="C3275" s="248" t="s">
        <v>4831</v>
      </c>
      <c r="D3275" s="184">
        <v>32569</v>
      </c>
      <c r="E3275" s="287"/>
      <c r="F3275" s="287"/>
      <c r="G3275" s="287"/>
      <c r="H3275" s="288"/>
      <c r="I3275" s="288"/>
      <c r="J3275" s="288"/>
      <c r="K3275" s="289"/>
      <c r="L3275" s="289"/>
      <c r="M3275" s="289"/>
      <c r="N3275" s="289"/>
      <c r="O3275" s="289"/>
      <c r="P3275" s="289"/>
      <c r="Q3275" s="186">
        <f t="shared" si="559"/>
        <v>250000</v>
      </c>
      <c r="R3275" s="186">
        <f t="shared" si="560"/>
        <v>250000</v>
      </c>
      <c r="S3275" s="290">
        <v>0</v>
      </c>
      <c r="T3275" s="290">
        <v>0</v>
      </c>
      <c r="U3275" s="290">
        <v>0</v>
      </c>
      <c r="V3275" s="290">
        <v>0</v>
      </c>
      <c r="W3275" s="290">
        <v>0</v>
      </c>
      <c r="X3275" s="290">
        <v>0</v>
      </c>
      <c r="Y3275" s="290">
        <v>0</v>
      </c>
      <c r="Z3275" s="290">
        <v>0</v>
      </c>
      <c r="AA3275" s="290">
        <v>0</v>
      </c>
      <c r="AB3275" s="290">
        <v>0</v>
      </c>
      <c r="AC3275" s="290">
        <v>0</v>
      </c>
      <c r="AD3275" s="290">
        <v>0</v>
      </c>
      <c r="AE3275" s="290">
        <v>0</v>
      </c>
      <c r="AF3275" s="290">
        <v>0</v>
      </c>
      <c r="AG3275" s="290">
        <v>0</v>
      </c>
      <c r="AH3275" s="290">
        <v>250000</v>
      </c>
      <c r="AI3275" s="290">
        <v>0</v>
      </c>
      <c r="AJ3275" s="290">
        <v>0</v>
      </c>
      <c r="AK3275" s="175"/>
      <c r="AL3275" s="175">
        <v>12941942.119999999</v>
      </c>
      <c r="AM3275" s="175">
        <v>12941942.119999999</v>
      </c>
      <c r="AN3275" s="175">
        <v>0</v>
      </c>
    </row>
    <row r="3276" spans="1:40" s="128" customFormat="1" ht="21.8" customHeight="1" x14ac:dyDescent="0.35">
      <c r="A3276" s="256">
        <v>2025</v>
      </c>
      <c r="B3276" s="184">
        <f t="shared" si="554"/>
        <v>656</v>
      </c>
      <c r="C3276" s="248" t="s">
        <v>3079</v>
      </c>
      <c r="D3276" s="184">
        <v>34207</v>
      </c>
      <c r="E3276" s="287"/>
      <c r="F3276" s="287"/>
      <c r="G3276" s="287"/>
      <c r="H3276" s="288"/>
      <c r="I3276" s="288"/>
      <c r="J3276" s="288"/>
      <c r="K3276" s="289"/>
      <c r="L3276" s="289"/>
      <c r="M3276" s="289"/>
      <c r="N3276" s="289"/>
      <c r="O3276" s="289"/>
      <c r="P3276" s="289"/>
      <c r="Q3276" s="186">
        <f t="shared" si="559"/>
        <v>92304</v>
      </c>
      <c r="R3276" s="186">
        <f t="shared" si="560"/>
        <v>92304</v>
      </c>
      <c r="S3276" s="290">
        <v>0</v>
      </c>
      <c r="T3276" s="290">
        <v>0</v>
      </c>
      <c r="U3276" s="290">
        <v>0</v>
      </c>
      <c r="V3276" s="290">
        <v>0</v>
      </c>
      <c r="W3276" s="290">
        <v>0</v>
      </c>
      <c r="X3276" s="290">
        <v>0</v>
      </c>
      <c r="Y3276" s="290">
        <v>0</v>
      </c>
      <c r="Z3276" s="290">
        <v>0</v>
      </c>
      <c r="AA3276" s="290">
        <v>0</v>
      </c>
      <c r="AB3276" s="290">
        <v>0</v>
      </c>
      <c r="AC3276" s="290">
        <v>0</v>
      </c>
      <c r="AD3276" s="290">
        <v>0</v>
      </c>
      <c r="AE3276" s="290">
        <v>0</v>
      </c>
      <c r="AF3276" s="290">
        <v>0</v>
      </c>
      <c r="AG3276" s="290">
        <v>92304</v>
      </c>
      <c r="AH3276" s="290">
        <v>0</v>
      </c>
      <c r="AI3276" s="290">
        <v>0</v>
      </c>
      <c r="AJ3276" s="290">
        <v>0</v>
      </c>
      <c r="AK3276" s="175"/>
      <c r="AL3276" s="175">
        <v>14955867.059999999</v>
      </c>
      <c r="AM3276" s="175">
        <v>17819847.989999998</v>
      </c>
      <c r="AN3276" s="175">
        <v>2863980.93</v>
      </c>
    </row>
    <row r="3277" spans="1:40" s="128" customFormat="1" ht="21.8" customHeight="1" x14ac:dyDescent="0.35">
      <c r="A3277" s="256">
        <v>2025</v>
      </c>
      <c r="B3277" s="184">
        <f t="shared" si="554"/>
        <v>657</v>
      </c>
      <c r="C3277" s="248" t="s">
        <v>896</v>
      </c>
      <c r="D3277" s="184">
        <v>54860</v>
      </c>
      <c r="E3277" s="287"/>
      <c r="F3277" s="287"/>
      <c r="G3277" s="287"/>
      <c r="H3277" s="288"/>
      <c r="I3277" s="288"/>
      <c r="J3277" s="288"/>
      <c r="K3277" s="289"/>
      <c r="L3277" s="289"/>
      <c r="M3277" s="289"/>
      <c r="N3277" s="289"/>
      <c r="O3277" s="289"/>
      <c r="P3277" s="289"/>
      <c r="Q3277" s="186">
        <f t="shared" si="559"/>
        <v>3279945.5500000003</v>
      </c>
      <c r="R3277" s="186">
        <f t="shared" si="560"/>
        <v>3231473.45</v>
      </c>
      <c r="S3277" s="290">
        <v>0</v>
      </c>
      <c r="T3277" s="290">
        <v>0</v>
      </c>
      <c r="U3277" s="290">
        <v>0</v>
      </c>
      <c r="V3277" s="290">
        <v>0</v>
      </c>
      <c r="W3277" s="290">
        <v>0</v>
      </c>
      <c r="X3277" s="290">
        <v>0</v>
      </c>
      <c r="Y3277" s="290">
        <v>0</v>
      </c>
      <c r="Z3277" s="290">
        <v>0</v>
      </c>
      <c r="AA3277" s="290">
        <v>0</v>
      </c>
      <c r="AB3277" s="290">
        <v>0</v>
      </c>
      <c r="AC3277" s="290">
        <v>3231473.45</v>
      </c>
      <c r="AD3277" s="290">
        <v>0</v>
      </c>
      <c r="AE3277" s="290">
        <v>0</v>
      </c>
      <c r="AF3277" s="290">
        <v>0</v>
      </c>
      <c r="AG3277" s="290">
        <v>0</v>
      </c>
      <c r="AH3277" s="290">
        <v>0</v>
      </c>
      <c r="AI3277" s="290">
        <v>0</v>
      </c>
      <c r="AJ3277" s="290">
        <v>48472.1</v>
      </c>
      <c r="AK3277" s="175"/>
      <c r="AL3277" s="175">
        <v>3923979.46</v>
      </c>
      <c r="AM3277" s="175">
        <v>6294883.5099999998</v>
      </c>
      <c r="AN3277" s="175">
        <v>2370904.0499999998</v>
      </c>
    </row>
    <row r="3278" spans="1:40" s="128" customFormat="1" ht="21.8" customHeight="1" x14ac:dyDescent="0.35">
      <c r="A3278" s="256">
        <v>2025</v>
      </c>
      <c r="B3278" s="184">
        <f t="shared" si="554"/>
        <v>658</v>
      </c>
      <c r="C3278" s="248" t="s">
        <v>940</v>
      </c>
      <c r="D3278" s="184">
        <v>36262</v>
      </c>
      <c r="E3278" s="287"/>
      <c r="F3278" s="287"/>
      <c r="G3278" s="287"/>
      <c r="H3278" s="288"/>
      <c r="I3278" s="288"/>
      <c r="J3278" s="288"/>
      <c r="K3278" s="289"/>
      <c r="L3278" s="289"/>
      <c r="M3278" s="289"/>
      <c r="N3278" s="289"/>
      <c r="O3278" s="289"/>
      <c r="P3278" s="289"/>
      <c r="Q3278" s="186">
        <f t="shared" si="559"/>
        <v>4129185.7399999998</v>
      </c>
      <c r="R3278" s="186">
        <f t="shared" si="560"/>
        <v>4068163.3</v>
      </c>
      <c r="S3278" s="290">
        <v>0</v>
      </c>
      <c r="T3278" s="290">
        <v>0</v>
      </c>
      <c r="U3278" s="290">
        <v>0</v>
      </c>
      <c r="V3278" s="290">
        <v>0</v>
      </c>
      <c r="W3278" s="290">
        <v>0</v>
      </c>
      <c r="X3278" s="290">
        <v>0</v>
      </c>
      <c r="Y3278" s="290">
        <v>0</v>
      </c>
      <c r="Z3278" s="290">
        <v>0</v>
      </c>
      <c r="AA3278" s="290">
        <v>4068163.3</v>
      </c>
      <c r="AB3278" s="290">
        <v>0</v>
      </c>
      <c r="AC3278" s="290">
        <v>0</v>
      </c>
      <c r="AD3278" s="290">
        <v>0</v>
      </c>
      <c r="AE3278" s="290">
        <v>0</v>
      </c>
      <c r="AF3278" s="290">
        <v>0</v>
      </c>
      <c r="AG3278" s="290">
        <v>0</v>
      </c>
      <c r="AH3278" s="290">
        <v>0</v>
      </c>
      <c r="AI3278" s="290">
        <v>0</v>
      </c>
      <c r="AJ3278" s="290">
        <v>61022.44</v>
      </c>
      <c r="AK3278" s="175"/>
      <c r="AL3278" s="175">
        <v>9655884.6699999981</v>
      </c>
      <c r="AM3278" s="175">
        <v>13251414.699999999</v>
      </c>
      <c r="AN3278" s="175">
        <v>3595530.0300000003</v>
      </c>
    </row>
    <row r="3279" spans="1:40" s="128" customFormat="1" ht="21.8" customHeight="1" x14ac:dyDescent="0.35">
      <c r="A3279" s="256">
        <v>2025</v>
      </c>
      <c r="B3279" s="184">
        <f t="shared" si="554"/>
        <v>659</v>
      </c>
      <c r="C3279" s="248" t="s">
        <v>902</v>
      </c>
      <c r="D3279" s="184">
        <v>34724</v>
      </c>
      <c r="E3279" s="287"/>
      <c r="F3279" s="287"/>
      <c r="G3279" s="287"/>
      <c r="H3279" s="288"/>
      <c r="I3279" s="288"/>
      <c r="J3279" s="288"/>
      <c r="K3279" s="289"/>
      <c r="L3279" s="289"/>
      <c r="M3279" s="289"/>
      <c r="N3279" s="289"/>
      <c r="O3279" s="289"/>
      <c r="P3279" s="289"/>
      <c r="Q3279" s="186">
        <f t="shared" si="559"/>
        <v>1883015.2</v>
      </c>
      <c r="R3279" s="186">
        <f t="shared" si="560"/>
        <v>1855187.39</v>
      </c>
      <c r="S3279" s="290">
        <v>1855187.39</v>
      </c>
      <c r="T3279" s="290">
        <v>0</v>
      </c>
      <c r="U3279" s="290">
        <v>0</v>
      </c>
      <c r="V3279" s="290">
        <v>0</v>
      </c>
      <c r="W3279" s="290">
        <v>0</v>
      </c>
      <c r="X3279" s="290">
        <v>0</v>
      </c>
      <c r="Y3279" s="290">
        <v>0</v>
      </c>
      <c r="Z3279" s="290">
        <v>0</v>
      </c>
      <c r="AA3279" s="290">
        <v>0</v>
      </c>
      <c r="AB3279" s="290">
        <v>0</v>
      </c>
      <c r="AC3279" s="290">
        <v>0</v>
      </c>
      <c r="AD3279" s="290">
        <v>0</v>
      </c>
      <c r="AE3279" s="290">
        <v>0</v>
      </c>
      <c r="AF3279" s="290">
        <v>0</v>
      </c>
      <c r="AG3279" s="290">
        <v>0</v>
      </c>
      <c r="AH3279" s="290">
        <v>0</v>
      </c>
      <c r="AI3279" s="290">
        <v>0</v>
      </c>
      <c r="AJ3279" s="290">
        <v>27827.81</v>
      </c>
      <c r="AK3279" s="175"/>
      <c r="AL3279" s="175">
        <v>15061729</v>
      </c>
      <c r="AM3279" s="175">
        <v>15261270.810000001</v>
      </c>
      <c r="AN3279" s="175">
        <v>199541.81</v>
      </c>
    </row>
    <row r="3280" spans="1:40" s="128" customFormat="1" ht="21.8" customHeight="1" x14ac:dyDescent="0.35">
      <c r="A3280" s="256">
        <v>2025</v>
      </c>
      <c r="B3280" s="184">
        <f t="shared" si="554"/>
        <v>660</v>
      </c>
      <c r="C3280" s="248" t="s">
        <v>992</v>
      </c>
      <c r="D3280" s="184">
        <v>36501</v>
      </c>
      <c r="E3280" s="287"/>
      <c r="F3280" s="287"/>
      <c r="G3280" s="287"/>
      <c r="H3280" s="288"/>
      <c r="I3280" s="288"/>
      <c r="J3280" s="288"/>
      <c r="K3280" s="289"/>
      <c r="L3280" s="289"/>
      <c r="M3280" s="289"/>
      <c r="N3280" s="289"/>
      <c r="O3280" s="289"/>
      <c r="P3280" s="289"/>
      <c r="Q3280" s="186">
        <f t="shared" si="559"/>
        <v>4414346</v>
      </c>
      <c r="R3280" s="186">
        <f t="shared" si="560"/>
        <v>4349110</v>
      </c>
      <c r="S3280" s="290">
        <v>0</v>
      </c>
      <c r="T3280" s="290">
        <v>0</v>
      </c>
      <c r="U3280" s="290">
        <v>0</v>
      </c>
      <c r="V3280" s="290">
        <v>0</v>
      </c>
      <c r="W3280" s="290">
        <v>0</v>
      </c>
      <c r="X3280" s="290">
        <v>0</v>
      </c>
      <c r="Y3280" s="290">
        <v>0</v>
      </c>
      <c r="Z3280" s="290">
        <v>0</v>
      </c>
      <c r="AA3280" s="290">
        <v>4349110</v>
      </c>
      <c r="AB3280" s="290">
        <v>0</v>
      </c>
      <c r="AC3280" s="290">
        <v>0</v>
      </c>
      <c r="AD3280" s="290">
        <v>0</v>
      </c>
      <c r="AE3280" s="290">
        <v>0</v>
      </c>
      <c r="AF3280" s="290">
        <v>0</v>
      </c>
      <c r="AG3280" s="290">
        <v>0</v>
      </c>
      <c r="AH3280" s="290">
        <v>0</v>
      </c>
      <c r="AI3280" s="290">
        <v>0</v>
      </c>
      <c r="AJ3280" s="290">
        <v>65236</v>
      </c>
      <c r="AK3280" s="175"/>
      <c r="AL3280" s="175">
        <v>17156142.779999997</v>
      </c>
      <c r="AM3280" s="175">
        <v>17244642.629999999</v>
      </c>
      <c r="AN3280" s="175">
        <v>88499.85</v>
      </c>
    </row>
    <row r="3281" spans="1:40" s="128" customFormat="1" ht="21.8" customHeight="1" x14ac:dyDescent="0.35">
      <c r="A3281" s="256">
        <v>2025</v>
      </c>
      <c r="B3281" s="184">
        <f t="shared" si="554"/>
        <v>661</v>
      </c>
      <c r="C3281" s="248" t="s">
        <v>4394</v>
      </c>
      <c r="D3281" s="184">
        <v>34294</v>
      </c>
      <c r="E3281" s="287"/>
      <c r="F3281" s="287"/>
      <c r="G3281" s="287"/>
      <c r="H3281" s="288"/>
      <c r="I3281" s="288"/>
      <c r="J3281" s="288"/>
      <c r="K3281" s="289"/>
      <c r="L3281" s="289"/>
      <c r="M3281" s="289"/>
      <c r="N3281" s="289"/>
      <c r="O3281" s="289"/>
      <c r="P3281" s="289"/>
      <c r="Q3281" s="186">
        <f t="shared" si="559"/>
        <v>291300</v>
      </c>
      <c r="R3281" s="186">
        <f t="shared" si="560"/>
        <v>291300</v>
      </c>
      <c r="S3281" s="290">
        <v>0</v>
      </c>
      <c r="T3281" s="290">
        <v>0</v>
      </c>
      <c r="U3281" s="290">
        <v>0</v>
      </c>
      <c r="V3281" s="290">
        <v>0</v>
      </c>
      <c r="W3281" s="290">
        <v>0</v>
      </c>
      <c r="X3281" s="290">
        <v>0</v>
      </c>
      <c r="Y3281" s="290">
        <v>0</v>
      </c>
      <c r="Z3281" s="290">
        <v>0</v>
      </c>
      <c r="AA3281" s="290">
        <v>0</v>
      </c>
      <c r="AB3281" s="290">
        <v>0</v>
      </c>
      <c r="AC3281" s="290">
        <v>0</v>
      </c>
      <c r="AD3281" s="290">
        <v>0</v>
      </c>
      <c r="AE3281" s="290">
        <v>0</v>
      </c>
      <c r="AF3281" s="290">
        <v>0</v>
      </c>
      <c r="AG3281" s="290">
        <v>0</v>
      </c>
      <c r="AH3281" s="290">
        <v>291300</v>
      </c>
      <c r="AI3281" s="290">
        <v>0</v>
      </c>
      <c r="AJ3281" s="290">
        <v>0</v>
      </c>
      <c r="AK3281" s="175"/>
      <c r="AL3281" s="175">
        <v>32580951.949999999</v>
      </c>
      <c r="AM3281" s="175">
        <v>32580951.949999999</v>
      </c>
      <c r="AN3281" s="175">
        <v>0</v>
      </c>
    </row>
    <row r="3282" spans="1:40" s="7" customFormat="1" ht="21.8" customHeight="1" x14ac:dyDescent="0.35">
      <c r="A3282" s="256">
        <v>2025</v>
      </c>
      <c r="B3282" s="184">
        <f t="shared" si="554"/>
        <v>662</v>
      </c>
      <c r="C3282" s="393" t="s">
        <v>3577</v>
      </c>
      <c r="D3282" s="184">
        <v>34535</v>
      </c>
      <c r="E3282" s="287"/>
      <c r="F3282" s="287"/>
      <c r="G3282" s="287"/>
      <c r="H3282" s="288"/>
      <c r="I3282" s="288"/>
      <c r="J3282" s="288"/>
      <c r="K3282" s="289"/>
      <c r="L3282" s="289"/>
      <c r="M3282" s="289"/>
      <c r="N3282" s="289"/>
      <c r="O3282" s="289"/>
      <c r="P3282" s="289"/>
      <c r="Q3282" s="186">
        <f t="shared" si="559"/>
        <v>17242884.949999999</v>
      </c>
      <c r="R3282" s="186">
        <f t="shared" si="560"/>
        <v>17187713.91</v>
      </c>
      <c r="S3282" s="290">
        <v>0</v>
      </c>
      <c r="T3282" s="290">
        <v>8281397.0800000001</v>
      </c>
      <c r="U3282" s="290">
        <v>0</v>
      </c>
      <c r="V3282" s="290">
        <v>0</v>
      </c>
      <c r="W3282" s="290">
        <v>0</v>
      </c>
      <c r="X3282" s="290">
        <v>0</v>
      </c>
      <c r="Y3282" s="290">
        <v>0</v>
      </c>
      <c r="Z3282" s="290">
        <v>0</v>
      </c>
      <c r="AA3282" s="290">
        <v>0</v>
      </c>
      <c r="AB3282" s="290">
        <v>0</v>
      </c>
      <c r="AC3282" s="290">
        <v>8906316.8300000001</v>
      </c>
      <c r="AD3282" s="290">
        <v>0</v>
      </c>
      <c r="AE3282" s="290">
        <v>0</v>
      </c>
      <c r="AF3282" s="290">
        <v>0</v>
      </c>
      <c r="AG3282" s="290">
        <v>0</v>
      </c>
      <c r="AH3282" s="290">
        <v>0</v>
      </c>
      <c r="AI3282" s="290">
        <v>0</v>
      </c>
      <c r="AJ3282" s="290">
        <v>55171.040000000001</v>
      </c>
      <c r="AK3282" s="175"/>
      <c r="AL3282" s="175">
        <v>17750525.489999998</v>
      </c>
      <c r="AM3282" s="175">
        <v>27149109.77</v>
      </c>
      <c r="AN3282" s="175">
        <v>9398584.2800000012</v>
      </c>
    </row>
    <row r="3283" spans="1:40" s="128" customFormat="1" ht="21.8" customHeight="1" x14ac:dyDescent="0.35">
      <c r="A3283" s="256">
        <v>2025</v>
      </c>
      <c r="B3283" s="184">
        <f t="shared" si="554"/>
        <v>663</v>
      </c>
      <c r="C3283" s="248" t="s">
        <v>964</v>
      </c>
      <c r="D3283" s="184">
        <v>32411</v>
      </c>
      <c r="E3283" s="287"/>
      <c r="F3283" s="287"/>
      <c r="G3283" s="287"/>
      <c r="H3283" s="288"/>
      <c r="I3283" s="288"/>
      <c r="J3283" s="288"/>
      <c r="K3283" s="289"/>
      <c r="L3283" s="289"/>
      <c r="M3283" s="289"/>
      <c r="N3283" s="289"/>
      <c r="O3283" s="289"/>
      <c r="P3283" s="289"/>
      <c r="Q3283" s="186">
        <f t="shared" si="559"/>
        <v>3269909.34</v>
      </c>
      <c r="R3283" s="186">
        <f t="shared" si="560"/>
        <v>3221585.61</v>
      </c>
      <c r="S3283" s="290">
        <v>0</v>
      </c>
      <c r="T3283" s="290">
        <v>1851271.49</v>
      </c>
      <c r="U3283" s="290">
        <v>0</v>
      </c>
      <c r="V3283" s="290">
        <v>331615.62</v>
      </c>
      <c r="W3283" s="290">
        <v>510042.46</v>
      </c>
      <c r="X3283" s="290">
        <v>0</v>
      </c>
      <c r="Y3283" s="290">
        <v>0</v>
      </c>
      <c r="Z3283" s="290">
        <v>0</v>
      </c>
      <c r="AA3283" s="290">
        <v>0</v>
      </c>
      <c r="AB3283" s="290">
        <v>528656.04</v>
      </c>
      <c r="AC3283" s="290">
        <v>0</v>
      </c>
      <c r="AD3283" s="290">
        <v>0</v>
      </c>
      <c r="AE3283" s="290">
        <v>0</v>
      </c>
      <c r="AF3283" s="290">
        <v>0</v>
      </c>
      <c r="AG3283" s="290">
        <v>0</v>
      </c>
      <c r="AH3283" s="290">
        <v>0</v>
      </c>
      <c r="AI3283" s="290">
        <v>0</v>
      </c>
      <c r="AJ3283" s="290">
        <v>48323.73</v>
      </c>
      <c r="AK3283" s="175"/>
      <c r="AL3283" s="175">
        <v>9952090.6300000008</v>
      </c>
      <c r="AM3283" s="175">
        <v>10041432.460000001</v>
      </c>
      <c r="AN3283" s="175">
        <v>89341.83</v>
      </c>
    </row>
    <row r="3284" spans="1:40" s="128" customFormat="1" ht="21.8" customHeight="1" x14ac:dyDescent="0.35">
      <c r="A3284" s="256">
        <v>2025</v>
      </c>
      <c r="B3284" s="184">
        <f t="shared" si="554"/>
        <v>664</v>
      </c>
      <c r="C3284" s="248" t="s">
        <v>4391</v>
      </c>
      <c r="D3284" s="184">
        <v>34375</v>
      </c>
      <c r="E3284" s="287"/>
      <c r="F3284" s="287"/>
      <c r="G3284" s="287"/>
      <c r="H3284" s="288"/>
      <c r="I3284" s="288"/>
      <c r="J3284" s="288"/>
      <c r="K3284" s="289"/>
      <c r="L3284" s="289"/>
      <c r="M3284" s="289"/>
      <c r="N3284" s="289"/>
      <c r="O3284" s="289"/>
      <c r="P3284" s="289"/>
      <c r="Q3284" s="186">
        <f t="shared" si="559"/>
        <v>182407.3</v>
      </c>
      <c r="R3284" s="186">
        <f t="shared" si="560"/>
        <v>182407.3</v>
      </c>
      <c r="S3284" s="290">
        <v>0</v>
      </c>
      <c r="T3284" s="290">
        <v>0</v>
      </c>
      <c r="U3284" s="290">
        <v>0</v>
      </c>
      <c r="V3284" s="290">
        <v>0</v>
      </c>
      <c r="W3284" s="290">
        <v>0</v>
      </c>
      <c r="X3284" s="290">
        <v>0</v>
      </c>
      <c r="Y3284" s="290">
        <v>0</v>
      </c>
      <c r="Z3284" s="290">
        <v>0</v>
      </c>
      <c r="AA3284" s="290">
        <v>0</v>
      </c>
      <c r="AB3284" s="290">
        <v>0</v>
      </c>
      <c r="AC3284" s="290">
        <v>0</v>
      </c>
      <c r="AD3284" s="290">
        <v>0</v>
      </c>
      <c r="AE3284" s="290">
        <v>0</v>
      </c>
      <c r="AF3284" s="290">
        <v>0</v>
      </c>
      <c r="AG3284" s="290">
        <v>0</v>
      </c>
      <c r="AH3284" s="290">
        <v>182407.3</v>
      </c>
      <c r="AI3284" s="290">
        <v>0</v>
      </c>
      <c r="AJ3284" s="290">
        <v>0</v>
      </c>
      <c r="AK3284" s="175"/>
      <c r="AL3284" s="175">
        <v>13184223.529999999</v>
      </c>
      <c r="AM3284" s="175">
        <v>13184223.529999999</v>
      </c>
      <c r="AN3284" s="175">
        <v>0</v>
      </c>
    </row>
    <row r="3285" spans="1:40" s="128" customFormat="1" ht="21.8" customHeight="1" x14ac:dyDescent="0.35">
      <c r="A3285" s="256">
        <v>2025</v>
      </c>
      <c r="B3285" s="184">
        <f t="shared" si="554"/>
        <v>665</v>
      </c>
      <c r="C3285" s="248" t="s">
        <v>4396</v>
      </c>
      <c r="D3285" s="184">
        <v>34220</v>
      </c>
      <c r="E3285" s="287"/>
      <c r="F3285" s="287"/>
      <c r="G3285" s="287"/>
      <c r="H3285" s="288"/>
      <c r="I3285" s="288"/>
      <c r="J3285" s="288"/>
      <c r="K3285" s="289"/>
      <c r="L3285" s="289"/>
      <c r="M3285" s="289"/>
      <c r="N3285" s="289"/>
      <c r="O3285" s="289"/>
      <c r="P3285" s="289"/>
      <c r="Q3285" s="186">
        <f t="shared" si="559"/>
        <v>15430986.51</v>
      </c>
      <c r="R3285" s="186">
        <f t="shared" si="560"/>
        <v>15202942.09</v>
      </c>
      <c r="S3285" s="290">
        <v>0</v>
      </c>
      <c r="T3285" s="290">
        <v>3061486.84</v>
      </c>
      <c r="U3285" s="290">
        <v>0</v>
      </c>
      <c r="V3285" s="290">
        <v>573367.78</v>
      </c>
      <c r="W3285" s="290">
        <v>551343.13</v>
      </c>
      <c r="X3285" s="290">
        <v>226230.42</v>
      </c>
      <c r="Y3285" s="290">
        <v>0</v>
      </c>
      <c r="Z3285" s="290">
        <v>0</v>
      </c>
      <c r="AA3285" s="290">
        <v>0</v>
      </c>
      <c r="AB3285" s="290">
        <v>0</v>
      </c>
      <c r="AC3285" s="290">
        <v>10790513.92</v>
      </c>
      <c r="AD3285" s="290">
        <v>0</v>
      </c>
      <c r="AE3285" s="290">
        <v>0</v>
      </c>
      <c r="AF3285" s="290">
        <v>0</v>
      </c>
      <c r="AG3285" s="290">
        <v>0</v>
      </c>
      <c r="AH3285" s="290">
        <v>0</v>
      </c>
      <c r="AI3285" s="290">
        <v>0</v>
      </c>
      <c r="AJ3285" s="290">
        <v>228044.42</v>
      </c>
      <c r="AK3285" s="175"/>
      <c r="AL3285" s="175">
        <v>9897641.6499999985</v>
      </c>
      <c r="AM3285" s="175">
        <v>15627899.75</v>
      </c>
      <c r="AN3285" s="175">
        <v>5730258.1000000006</v>
      </c>
    </row>
    <row r="3286" spans="1:40" s="128" customFormat="1" ht="21.8" customHeight="1" x14ac:dyDescent="0.35">
      <c r="A3286" s="256">
        <v>2025</v>
      </c>
      <c r="B3286" s="184">
        <f t="shared" si="554"/>
        <v>666</v>
      </c>
      <c r="C3286" s="248" t="s">
        <v>4362</v>
      </c>
      <c r="D3286" s="184">
        <v>35377</v>
      </c>
      <c r="E3286" s="287"/>
      <c r="F3286" s="287"/>
      <c r="G3286" s="287"/>
      <c r="H3286" s="288"/>
      <c r="I3286" s="288"/>
      <c r="J3286" s="288"/>
      <c r="K3286" s="289"/>
      <c r="L3286" s="289"/>
      <c r="M3286" s="289"/>
      <c r="N3286" s="289"/>
      <c r="O3286" s="289"/>
      <c r="P3286" s="289"/>
      <c r="Q3286" s="186">
        <f t="shared" si="559"/>
        <v>500000</v>
      </c>
      <c r="R3286" s="186">
        <f t="shared" si="560"/>
        <v>500000</v>
      </c>
      <c r="S3286" s="290">
        <v>0</v>
      </c>
      <c r="T3286" s="290">
        <v>0</v>
      </c>
      <c r="U3286" s="290">
        <v>0</v>
      </c>
      <c r="V3286" s="290">
        <v>0</v>
      </c>
      <c r="W3286" s="290">
        <v>0</v>
      </c>
      <c r="X3286" s="290">
        <v>0</v>
      </c>
      <c r="Y3286" s="290">
        <v>0</v>
      </c>
      <c r="Z3286" s="290">
        <v>0</v>
      </c>
      <c r="AA3286" s="290">
        <v>0</v>
      </c>
      <c r="AB3286" s="290">
        <v>0</v>
      </c>
      <c r="AC3286" s="290">
        <v>0</v>
      </c>
      <c r="AD3286" s="290">
        <v>0</v>
      </c>
      <c r="AE3286" s="290">
        <v>0</v>
      </c>
      <c r="AF3286" s="290">
        <v>0</v>
      </c>
      <c r="AG3286" s="290">
        <v>500000</v>
      </c>
      <c r="AH3286" s="290">
        <v>0</v>
      </c>
      <c r="AI3286" s="290">
        <v>0</v>
      </c>
      <c r="AJ3286" s="290">
        <v>0</v>
      </c>
      <c r="AK3286" s="175"/>
      <c r="AL3286" s="175">
        <v>28217435.690000001</v>
      </c>
      <c r="AM3286" s="175">
        <v>28217435.690000001</v>
      </c>
      <c r="AN3286" s="175">
        <v>0</v>
      </c>
    </row>
    <row r="3287" spans="1:40" s="128" customFormat="1" ht="21.8" customHeight="1" x14ac:dyDescent="0.35">
      <c r="A3287" s="256">
        <v>2025</v>
      </c>
      <c r="B3287" s="184">
        <f t="shared" si="554"/>
        <v>667</v>
      </c>
      <c r="C3287" s="248" t="s">
        <v>4354</v>
      </c>
      <c r="D3287" s="184">
        <v>35413</v>
      </c>
      <c r="E3287" s="287"/>
      <c r="F3287" s="287"/>
      <c r="G3287" s="287"/>
      <c r="H3287" s="288"/>
      <c r="I3287" s="288"/>
      <c r="J3287" s="288"/>
      <c r="K3287" s="289"/>
      <c r="L3287" s="289"/>
      <c r="M3287" s="289"/>
      <c r="N3287" s="289"/>
      <c r="O3287" s="289"/>
      <c r="P3287" s="289"/>
      <c r="Q3287" s="186">
        <f t="shared" si="557"/>
        <v>332136</v>
      </c>
      <c r="R3287" s="186">
        <f t="shared" si="558"/>
        <v>332136</v>
      </c>
      <c r="S3287" s="290">
        <v>0</v>
      </c>
      <c r="T3287" s="290">
        <v>0</v>
      </c>
      <c r="U3287" s="290">
        <v>0</v>
      </c>
      <c r="V3287" s="290">
        <v>0</v>
      </c>
      <c r="W3287" s="290">
        <v>0</v>
      </c>
      <c r="X3287" s="290">
        <v>0</v>
      </c>
      <c r="Y3287" s="290">
        <v>0</v>
      </c>
      <c r="Z3287" s="290">
        <v>0</v>
      </c>
      <c r="AA3287" s="290">
        <v>0</v>
      </c>
      <c r="AB3287" s="290">
        <v>0</v>
      </c>
      <c r="AC3287" s="290">
        <v>0</v>
      </c>
      <c r="AD3287" s="290">
        <v>0</v>
      </c>
      <c r="AE3287" s="290">
        <v>0</v>
      </c>
      <c r="AF3287" s="290">
        <v>0</v>
      </c>
      <c r="AG3287" s="290">
        <v>0</v>
      </c>
      <c r="AH3287" s="290">
        <v>332136</v>
      </c>
      <c r="AI3287" s="290">
        <v>0</v>
      </c>
      <c r="AJ3287" s="290">
        <v>0</v>
      </c>
      <c r="AK3287" s="175"/>
      <c r="AL3287" s="175">
        <v>11649611.640000001</v>
      </c>
      <c r="AM3287" s="175">
        <v>11649611.640000001</v>
      </c>
      <c r="AN3287" s="175">
        <v>0</v>
      </c>
    </row>
    <row r="3288" spans="1:40" s="128" customFormat="1" ht="21.8" customHeight="1" x14ac:dyDescent="0.35">
      <c r="A3288" s="256">
        <v>2025</v>
      </c>
      <c r="B3288" s="184">
        <f t="shared" si="554"/>
        <v>668</v>
      </c>
      <c r="C3288" s="248" t="s">
        <v>4340</v>
      </c>
      <c r="D3288" s="184">
        <v>36086</v>
      </c>
      <c r="E3288" s="287"/>
      <c r="F3288" s="287"/>
      <c r="G3288" s="287"/>
      <c r="H3288" s="288"/>
      <c r="I3288" s="288"/>
      <c r="J3288" s="288"/>
      <c r="K3288" s="289"/>
      <c r="L3288" s="289"/>
      <c r="M3288" s="289"/>
      <c r="N3288" s="289"/>
      <c r="O3288" s="289"/>
      <c r="P3288" s="289"/>
      <c r="Q3288" s="186">
        <f t="shared" si="557"/>
        <v>42753.96</v>
      </c>
      <c r="R3288" s="186">
        <f t="shared" si="558"/>
        <v>42753.96</v>
      </c>
      <c r="S3288" s="290">
        <v>0</v>
      </c>
      <c r="T3288" s="290">
        <v>0</v>
      </c>
      <c r="U3288" s="290">
        <v>0</v>
      </c>
      <c r="V3288" s="290">
        <v>0</v>
      </c>
      <c r="W3288" s="290">
        <v>0</v>
      </c>
      <c r="X3288" s="290">
        <v>0</v>
      </c>
      <c r="Y3288" s="290">
        <v>0</v>
      </c>
      <c r="Z3288" s="290">
        <v>0</v>
      </c>
      <c r="AA3288" s="290">
        <v>0</v>
      </c>
      <c r="AB3288" s="290">
        <v>0</v>
      </c>
      <c r="AC3288" s="290">
        <v>0</v>
      </c>
      <c r="AD3288" s="290">
        <v>0</v>
      </c>
      <c r="AE3288" s="290">
        <v>0</v>
      </c>
      <c r="AF3288" s="290">
        <v>0</v>
      </c>
      <c r="AG3288" s="290">
        <v>0</v>
      </c>
      <c r="AH3288" s="290">
        <v>42753.96</v>
      </c>
      <c r="AI3288" s="290">
        <v>0</v>
      </c>
      <c r="AJ3288" s="290">
        <v>0</v>
      </c>
      <c r="AK3288" s="175"/>
      <c r="AL3288" s="175">
        <v>12142021.529999999</v>
      </c>
      <c r="AM3288" s="175">
        <v>12142021.529999999</v>
      </c>
      <c r="AN3288" s="175">
        <v>0</v>
      </c>
    </row>
    <row r="3289" spans="1:40" s="128" customFormat="1" ht="21.8" customHeight="1" x14ac:dyDescent="0.35">
      <c r="A3289" s="256">
        <v>2025</v>
      </c>
      <c r="B3289" s="184">
        <f t="shared" si="554"/>
        <v>669</v>
      </c>
      <c r="C3289" s="248" t="s">
        <v>59</v>
      </c>
      <c r="D3289" s="184">
        <v>32588</v>
      </c>
      <c r="E3289" s="287"/>
      <c r="F3289" s="287"/>
      <c r="G3289" s="287"/>
      <c r="H3289" s="288"/>
      <c r="I3289" s="288"/>
      <c r="J3289" s="288"/>
      <c r="K3289" s="289"/>
      <c r="L3289" s="289"/>
      <c r="M3289" s="289"/>
      <c r="N3289" s="289"/>
      <c r="O3289" s="289"/>
      <c r="P3289" s="289"/>
      <c r="Q3289" s="186">
        <f t="shared" si="557"/>
        <v>651220</v>
      </c>
      <c r="R3289" s="186">
        <f t="shared" si="558"/>
        <v>641597</v>
      </c>
      <c r="S3289" s="290">
        <v>0</v>
      </c>
      <c r="T3289" s="290">
        <v>0</v>
      </c>
      <c r="U3289" s="290">
        <v>0</v>
      </c>
      <c r="V3289" s="290">
        <v>0</v>
      </c>
      <c r="W3289" s="290">
        <v>0</v>
      </c>
      <c r="X3289" s="290">
        <v>0</v>
      </c>
      <c r="Y3289" s="290">
        <v>0</v>
      </c>
      <c r="Z3289" s="290">
        <v>0</v>
      </c>
      <c r="AA3289" s="290">
        <v>0</v>
      </c>
      <c r="AB3289" s="290">
        <v>641597</v>
      </c>
      <c r="AC3289" s="290">
        <v>0</v>
      </c>
      <c r="AD3289" s="290">
        <v>0</v>
      </c>
      <c r="AE3289" s="290">
        <v>0</v>
      </c>
      <c r="AF3289" s="290">
        <v>0</v>
      </c>
      <c r="AG3289" s="290">
        <v>0</v>
      </c>
      <c r="AH3289" s="290">
        <v>0</v>
      </c>
      <c r="AI3289" s="290">
        <v>0</v>
      </c>
      <c r="AJ3289" s="290">
        <v>9623</v>
      </c>
      <c r="AK3289" s="175"/>
      <c r="AL3289" s="175">
        <v>6047329.1100000013</v>
      </c>
      <c r="AM3289" s="175">
        <v>22036692.670000002</v>
      </c>
      <c r="AN3289" s="175">
        <v>15989363.560000001</v>
      </c>
    </row>
    <row r="3290" spans="1:40" s="128" customFormat="1" ht="21.8" customHeight="1" x14ac:dyDescent="0.35">
      <c r="A3290" s="256">
        <v>2025</v>
      </c>
      <c r="B3290" s="184">
        <f t="shared" si="554"/>
        <v>670</v>
      </c>
      <c r="C3290" s="248" t="s">
        <v>1019</v>
      </c>
      <c r="D3290" s="184">
        <v>33041</v>
      </c>
      <c r="E3290" s="287"/>
      <c r="F3290" s="287"/>
      <c r="G3290" s="287"/>
      <c r="H3290" s="288"/>
      <c r="I3290" s="288"/>
      <c r="J3290" s="288"/>
      <c r="K3290" s="289"/>
      <c r="L3290" s="289"/>
      <c r="M3290" s="289"/>
      <c r="N3290" s="289"/>
      <c r="O3290" s="289"/>
      <c r="P3290" s="289"/>
      <c r="Q3290" s="186">
        <f t="shared" si="557"/>
        <v>3741384</v>
      </c>
      <c r="R3290" s="186">
        <f t="shared" si="558"/>
        <v>3686093</v>
      </c>
      <c r="S3290" s="290">
        <v>0</v>
      </c>
      <c r="T3290" s="290">
        <v>0</v>
      </c>
      <c r="U3290" s="290">
        <v>0</v>
      </c>
      <c r="V3290" s="290">
        <v>0</v>
      </c>
      <c r="W3290" s="290">
        <v>0</v>
      </c>
      <c r="X3290" s="290">
        <v>0</v>
      </c>
      <c r="Y3290" s="290">
        <v>0</v>
      </c>
      <c r="Z3290" s="290">
        <v>0</v>
      </c>
      <c r="AA3290" s="290">
        <v>3686093</v>
      </c>
      <c r="AB3290" s="290">
        <v>0</v>
      </c>
      <c r="AC3290" s="290">
        <v>0</v>
      </c>
      <c r="AD3290" s="290">
        <v>0</v>
      </c>
      <c r="AE3290" s="290">
        <v>0</v>
      </c>
      <c r="AF3290" s="290">
        <v>0</v>
      </c>
      <c r="AG3290" s="290">
        <v>0</v>
      </c>
      <c r="AH3290" s="290">
        <v>0</v>
      </c>
      <c r="AI3290" s="290">
        <v>0</v>
      </c>
      <c r="AJ3290" s="290">
        <v>55291</v>
      </c>
      <c r="AK3290" s="175"/>
      <c r="AL3290" s="175">
        <v>16011321.439999999</v>
      </c>
      <c r="AM3290" s="175">
        <v>16215682.52</v>
      </c>
      <c r="AN3290" s="175">
        <v>204361.08</v>
      </c>
    </row>
    <row r="3291" spans="1:40" s="128" customFormat="1" ht="21.8" customHeight="1" x14ac:dyDescent="0.35">
      <c r="A3291" s="256">
        <v>2025</v>
      </c>
      <c r="B3291" s="184">
        <f t="shared" si="554"/>
        <v>671</v>
      </c>
      <c r="C3291" s="248" t="s">
        <v>3091</v>
      </c>
      <c r="D3291" s="184">
        <v>36561</v>
      </c>
      <c r="E3291" s="287"/>
      <c r="F3291" s="287"/>
      <c r="G3291" s="287"/>
      <c r="H3291" s="288"/>
      <c r="I3291" s="288"/>
      <c r="J3291" s="288"/>
      <c r="K3291" s="289"/>
      <c r="L3291" s="289"/>
      <c r="M3291" s="289"/>
      <c r="N3291" s="289"/>
      <c r="O3291" s="289"/>
      <c r="P3291" s="289"/>
      <c r="Q3291" s="186">
        <f t="shared" si="557"/>
        <v>11465847.77</v>
      </c>
      <c r="R3291" s="186">
        <f t="shared" si="558"/>
        <v>11296401.74</v>
      </c>
      <c r="S3291" s="290">
        <v>0</v>
      </c>
      <c r="T3291" s="290">
        <v>0</v>
      </c>
      <c r="U3291" s="290">
        <v>0</v>
      </c>
      <c r="V3291" s="290">
        <v>0</v>
      </c>
      <c r="W3291" s="290">
        <v>0</v>
      </c>
      <c r="X3291" s="290">
        <v>0</v>
      </c>
      <c r="Y3291" s="290">
        <v>0</v>
      </c>
      <c r="Z3291" s="290">
        <v>0</v>
      </c>
      <c r="AA3291" s="290">
        <v>0</v>
      </c>
      <c r="AB3291" s="290">
        <v>0</v>
      </c>
      <c r="AC3291" s="290">
        <v>11296401.74</v>
      </c>
      <c r="AD3291" s="290">
        <v>0</v>
      </c>
      <c r="AE3291" s="290">
        <v>0</v>
      </c>
      <c r="AF3291" s="290">
        <v>0</v>
      </c>
      <c r="AG3291" s="290">
        <v>0</v>
      </c>
      <c r="AH3291" s="290">
        <v>0</v>
      </c>
      <c r="AI3291" s="290">
        <v>0</v>
      </c>
      <c r="AJ3291" s="290">
        <v>169446.03</v>
      </c>
      <c r="AK3291" s="175"/>
      <c r="AL3291" s="175">
        <v>13733970.949999999</v>
      </c>
      <c r="AM3291" s="175">
        <v>17813295.719999999</v>
      </c>
      <c r="AN3291" s="175">
        <v>4079324.7699999996</v>
      </c>
    </row>
    <row r="3292" spans="1:40" s="128" customFormat="1" ht="21.8" customHeight="1" x14ac:dyDescent="0.35">
      <c r="A3292" s="256">
        <v>2025</v>
      </c>
      <c r="B3292" s="184">
        <f t="shared" si="554"/>
        <v>672</v>
      </c>
      <c r="C3292" s="248" t="s">
        <v>1741</v>
      </c>
      <c r="D3292" s="184">
        <v>34872</v>
      </c>
      <c r="E3292" s="287"/>
      <c r="F3292" s="287"/>
      <c r="G3292" s="287"/>
      <c r="H3292" s="288"/>
      <c r="I3292" s="288"/>
      <c r="J3292" s="288"/>
      <c r="K3292" s="289"/>
      <c r="L3292" s="289"/>
      <c r="M3292" s="289"/>
      <c r="N3292" s="289"/>
      <c r="O3292" s="289"/>
      <c r="P3292" s="289"/>
      <c r="Q3292" s="186">
        <f t="shared" si="557"/>
        <v>2815400.4899999998</v>
      </c>
      <c r="R3292" s="186">
        <f t="shared" si="558"/>
        <v>2773793.59</v>
      </c>
      <c r="S3292" s="290">
        <v>0</v>
      </c>
      <c r="T3292" s="290">
        <v>0</v>
      </c>
      <c r="U3292" s="290">
        <v>0</v>
      </c>
      <c r="V3292" s="290">
        <v>0</v>
      </c>
      <c r="W3292" s="290">
        <v>0</v>
      </c>
      <c r="X3292" s="290">
        <v>0</v>
      </c>
      <c r="Y3292" s="290">
        <v>0</v>
      </c>
      <c r="Z3292" s="290">
        <v>0</v>
      </c>
      <c r="AA3292" s="290">
        <v>0</v>
      </c>
      <c r="AB3292" s="290">
        <v>0</v>
      </c>
      <c r="AC3292" s="290">
        <v>2773793.59</v>
      </c>
      <c r="AD3292" s="290">
        <v>0</v>
      </c>
      <c r="AE3292" s="290">
        <v>0</v>
      </c>
      <c r="AF3292" s="290">
        <v>0</v>
      </c>
      <c r="AG3292" s="290">
        <v>0</v>
      </c>
      <c r="AH3292" s="290">
        <v>0</v>
      </c>
      <c r="AI3292" s="290">
        <v>0</v>
      </c>
      <c r="AJ3292" s="290">
        <v>41606.9</v>
      </c>
      <c r="AK3292" s="175"/>
      <c r="AL3292" s="175">
        <v>2232391.6799999997</v>
      </c>
      <c r="AM3292" s="175">
        <v>2718640.78</v>
      </c>
      <c r="AN3292" s="175">
        <v>486249.09999999992</v>
      </c>
    </row>
    <row r="3293" spans="1:40" s="330" customFormat="1" ht="23.25" customHeight="1" x14ac:dyDescent="0.35">
      <c r="A3293" s="256">
        <v>2025</v>
      </c>
      <c r="B3293" s="184">
        <f t="shared" si="554"/>
        <v>673</v>
      </c>
      <c r="C3293" s="248" t="s">
        <v>4106</v>
      </c>
      <c r="D3293" s="184">
        <v>54861</v>
      </c>
      <c r="E3293" s="184"/>
      <c r="F3293" s="184"/>
      <c r="G3293" s="184"/>
      <c r="H3293" s="184"/>
      <c r="I3293" s="184"/>
      <c r="J3293" s="184"/>
      <c r="K3293" s="184"/>
      <c r="L3293" s="184"/>
      <c r="M3293" s="184"/>
      <c r="N3293" s="184"/>
      <c r="O3293" s="184"/>
      <c r="P3293" s="184"/>
      <c r="Q3293" s="186">
        <f t="shared" si="557"/>
        <v>182407.3</v>
      </c>
      <c r="R3293" s="186">
        <f t="shared" si="558"/>
        <v>182407.3</v>
      </c>
      <c r="S3293" s="290">
        <v>0</v>
      </c>
      <c r="T3293" s="290">
        <v>0</v>
      </c>
      <c r="U3293" s="290">
        <v>0</v>
      </c>
      <c r="V3293" s="290">
        <v>0</v>
      </c>
      <c r="W3293" s="290">
        <v>0</v>
      </c>
      <c r="X3293" s="290">
        <v>0</v>
      </c>
      <c r="Y3293" s="290">
        <v>0</v>
      </c>
      <c r="Z3293" s="290">
        <v>0</v>
      </c>
      <c r="AA3293" s="290">
        <v>0</v>
      </c>
      <c r="AB3293" s="290">
        <v>0</v>
      </c>
      <c r="AC3293" s="290">
        <v>0</v>
      </c>
      <c r="AD3293" s="290">
        <v>0</v>
      </c>
      <c r="AE3293" s="290">
        <v>0</v>
      </c>
      <c r="AF3293" s="290">
        <v>0</v>
      </c>
      <c r="AG3293" s="290">
        <v>0</v>
      </c>
      <c r="AH3293" s="290">
        <v>182407.3</v>
      </c>
      <c r="AI3293" s="290">
        <v>0</v>
      </c>
      <c r="AJ3293" s="290">
        <v>0</v>
      </c>
      <c r="AL3293" s="175">
        <v>54975655.909999996</v>
      </c>
      <c r="AM3293" s="175">
        <v>54975655.909999996</v>
      </c>
      <c r="AN3293" s="175">
        <v>0</v>
      </c>
    </row>
    <row r="3294" spans="1:40" s="330" customFormat="1" ht="23.25" customHeight="1" x14ac:dyDescent="0.35">
      <c r="A3294" s="256">
        <v>2025</v>
      </c>
      <c r="B3294" s="184">
        <f t="shared" si="554"/>
        <v>674</v>
      </c>
      <c r="C3294" s="248" t="s">
        <v>1008</v>
      </c>
      <c r="D3294" s="184">
        <v>36920</v>
      </c>
      <c r="E3294" s="184"/>
      <c r="F3294" s="184"/>
      <c r="G3294" s="184"/>
      <c r="H3294" s="184"/>
      <c r="I3294" s="184"/>
      <c r="J3294" s="184"/>
      <c r="K3294" s="184"/>
      <c r="L3294" s="184"/>
      <c r="M3294" s="184"/>
      <c r="N3294" s="184"/>
      <c r="O3294" s="184"/>
      <c r="P3294" s="184"/>
      <c r="Q3294" s="186">
        <f t="shared" si="557"/>
        <v>138160</v>
      </c>
      <c r="R3294" s="186">
        <f t="shared" si="558"/>
        <v>136160</v>
      </c>
      <c r="S3294" s="290">
        <v>0</v>
      </c>
      <c r="T3294" s="290">
        <v>0</v>
      </c>
      <c r="U3294" s="290">
        <v>0</v>
      </c>
      <c r="V3294" s="290">
        <v>0</v>
      </c>
      <c r="W3294" s="290">
        <v>0</v>
      </c>
      <c r="X3294" s="290">
        <v>0</v>
      </c>
      <c r="Y3294" s="290">
        <v>0</v>
      </c>
      <c r="Z3294" s="290">
        <v>0</v>
      </c>
      <c r="AA3294" s="290">
        <v>0</v>
      </c>
      <c r="AB3294" s="290">
        <v>0</v>
      </c>
      <c r="AC3294" s="290">
        <v>136160</v>
      </c>
      <c r="AD3294" s="290">
        <v>0</v>
      </c>
      <c r="AE3294" s="290">
        <v>0</v>
      </c>
      <c r="AF3294" s="290">
        <v>0</v>
      </c>
      <c r="AG3294" s="290">
        <v>0</v>
      </c>
      <c r="AH3294" s="290">
        <v>0</v>
      </c>
      <c r="AI3294" s="290">
        <v>0</v>
      </c>
      <c r="AJ3294" s="290">
        <v>2000</v>
      </c>
      <c r="AL3294" s="175">
        <v>1014157.0300000003</v>
      </c>
      <c r="AM3294" s="175">
        <v>2505698.9300000002</v>
      </c>
      <c r="AN3294" s="175">
        <v>1491541.9</v>
      </c>
    </row>
    <row r="3295" spans="1:40" s="330" customFormat="1" ht="23.25" customHeight="1" x14ac:dyDescent="0.35">
      <c r="A3295" s="256">
        <v>2025</v>
      </c>
      <c r="B3295" s="184">
        <f t="shared" si="554"/>
        <v>675</v>
      </c>
      <c r="C3295" s="465" t="s">
        <v>3866</v>
      </c>
      <c r="D3295" s="464">
        <v>36616</v>
      </c>
      <c r="E3295" s="464"/>
      <c r="F3295" s="464"/>
      <c r="G3295" s="464"/>
      <c r="H3295" s="464"/>
      <c r="I3295" s="464"/>
      <c r="J3295" s="464"/>
      <c r="K3295" s="464"/>
      <c r="L3295" s="464"/>
      <c r="M3295" s="464"/>
      <c r="N3295" s="464"/>
      <c r="O3295" s="464"/>
      <c r="P3295" s="464"/>
      <c r="Q3295" s="186">
        <f t="shared" ref="Q3295:Q3297" si="561">SUM(S3295:AJ3295)</f>
        <v>2487917</v>
      </c>
      <c r="R3295" s="186">
        <f t="shared" ref="R3295:R3297" si="562">SUM(S3295:AI3295)</f>
        <v>2451917</v>
      </c>
      <c r="S3295" s="290">
        <v>0</v>
      </c>
      <c r="T3295" s="290">
        <v>1932619</v>
      </c>
      <c r="U3295" s="290">
        <v>0</v>
      </c>
      <c r="V3295" s="290">
        <v>0</v>
      </c>
      <c r="W3295" s="290">
        <v>0</v>
      </c>
      <c r="X3295" s="290">
        <v>0</v>
      </c>
      <c r="Y3295" s="290">
        <v>0</v>
      </c>
      <c r="Z3295" s="290">
        <v>0</v>
      </c>
      <c r="AA3295" s="290">
        <v>0</v>
      </c>
      <c r="AB3295" s="290">
        <v>0</v>
      </c>
      <c r="AC3295" s="290">
        <v>519298</v>
      </c>
      <c r="AD3295" s="290">
        <v>0</v>
      </c>
      <c r="AE3295" s="290">
        <v>0</v>
      </c>
      <c r="AF3295" s="290">
        <v>0</v>
      </c>
      <c r="AG3295" s="290">
        <v>0</v>
      </c>
      <c r="AH3295" s="290">
        <v>0</v>
      </c>
      <c r="AI3295" s="290">
        <v>0</v>
      </c>
      <c r="AJ3295" s="290">
        <v>36000</v>
      </c>
      <c r="AL3295" s="175"/>
      <c r="AM3295" s="175"/>
      <c r="AN3295" s="175"/>
    </row>
    <row r="3296" spans="1:40" s="330" customFormat="1" ht="23.25" customHeight="1" x14ac:dyDescent="0.35">
      <c r="A3296" s="256">
        <v>2025</v>
      </c>
      <c r="B3296" s="184">
        <f t="shared" si="554"/>
        <v>676</v>
      </c>
      <c r="C3296" s="465" t="s">
        <v>4406</v>
      </c>
      <c r="D3296" s="464">
        <v>33633</v>
      </c>
      <c r="E3296" s="464"/>
      <c r="F3296" s="464"/>
      <c r="G3296" s="464"/>
      <c r="H3296" s="464"/>
      <c r="I3296" s="464"/>
      <c r="J3296" s="464"/>
      <c r="K3296" s="464"/>
      <c r="L3296" s="464"/>
      <c r="M3296" s="464"/>
      <c r="N3296" s="464"/>
      <c r="O3296" s="464"/>
      <c r="P3296" s="464"/>
      <c r="Q3296" s="186">
        <f t="shared" si="561"/>
        <v>3648731.6222000001</v>
      </c>
      <c r="R3296" s="186">
        <f t="shared" si="562"/>
        <v>3594809.48</v>
      </c>
      <c r="S3296" s="290">
        <v>0</v>
      </c>
      <c r="T3296" s="290">
        <v>0</v>
      </c>
      <c r="U3296" s="290">
        <v>0</v>
      </c>
      <c r="V3296" s="290">
        <v>0</v>
      </c>
      <c r="W3296" s="290">
        <v>0</v>
      </c>
      <c r="X3296" s="290">
        <v>0</v>
      </c>
      <c r="Y3296" s="290">
        <v>0</v>
      </c>
      <c r="Z3296" s="290">
        <v>0</v>
      </c>
      <c r="AA3296" s="290">
        <v>0</v>
      </c>
      <c r="AB3296" s="290">
        <v>0</v>
      </c>
      <c r="AC3296" s="290">
        <v>3594809.48</v>
      </c>
      <c r="AD3296" s="290">
        <v>0</v>
      </c>
      <c r="AE3296" s="290">
        <v>0</v>
      </c>
      <c r="AF3296" s="290">
        <v>0</v>
      </c>
      <c r="AG3296" s="290">
        <v>0</v>
      </c>
      <c r="AH3296" s="290">
        <v>0</v>
      </c>
      <c r="AI3296" s="290">
        <v>0</v>
      </c>
      <c r="AJ3296" s="290">
        <f>R3296*0.015</f>
        <v>53922.142199999995</v>
      </c>
      <c r="AL3296" s="175"/>
      <c r="AM3296" s="175"/>
      <c r="AN3296" s="175"/>
    </row>
    <row r="3297" spans="1:40" s="330" customFormat="1" ht="23.25" customHeight="1" x14ac:dyDescent="0.35">
      <c r="A3297" s="256">
        <v>2025</v>
      </c>
      <c r="B3297" s="184">
        <f t="shared" si="554"/>
        <v>677</v>
      </c>
      <c r="C3297" s="465" t="s">
        <v>4861</v>
      </c>
      <c r="D3297" s="464">
        <v>35415</v>
      </c>
      <c r="E3297" s="464"/>
      <c r="F3297" s="464"/>
      <c r="G3297" s="464"/>
      <c r="H3297" s="464"/>
      <c r="I3297" s="464"/>
      <c r="J3297" s="464"/>
      <c r="K3297" s="464"/>
      <c r="L3297" s="464"/>
      <c r="M3297" s="464"/>
      <c r="N3297" s="464"/>
      <c r="O3297" s="464"/>
      <c r="P3297" s="464"/>
      <c r="Q3297" s="186">
        <f t="shared" si="561"/>
        <v>302000</v>
      </c>
      <c r="R3297" s="186">
        <f t="shared" si="562"/>
        <v>300000</v>
      </c>
      <c r="S3297" s="290">
        <v>0</v>
      </c>
      <c r="T3297" s="290">
        <v>0</v>
      </c>
      <c r="U3297" s="290">
        <v>0</v>
      </c>
      <c r="V3297" s="290">
        <v>0</v>
      </c>
      <c r="W3297" s="290">
        <v>0</v>
      </c>
      <c r="X3297" s="290">
        <v>0</v>
      </c>
      <c r="Y3297" s="290">
        <v>0</v>
      </c>
      <c r="Z3297" s="290">
        <v>0</v>
      </c>
      <c r="AA3297" s="290">
        <v>300000</v>
      </c>
      <c r="AB3297" s="290">
        <v>0</v>
      </c>
      <c r="AC3297" s="290">
        <v>0</v>
      </c>
      <c r="AD3297" s="290">
        <v>0</v>
      </c>
      <c r="AE3297" s="290">
        <v>0</v>
      </c>
      <c r="AF3297" s="290">
        <v>0</v>
      </c>
      <c r="AG3297" s="290">
        <v>0</v>
      </c>
      <c r="AH3297" s="290">
        <v>0</v>
      </c>
      <c r="AI3297" s="290">
        <v>0</v>
      </c>
      <c r="AJ3297" s="290">
        <v>2000</v>
      </c>
      <c r="AL3297" s="175"/>
      <c r="AM3297" s="175"/>
      <c r="AN3297" s="175"/>
    </row>
    <row r="3298" spans="1:40" s="330" customFormat="1" ht="23.25" customHeight="1" x14ac:dyDescent="0.35">
      <c r="A3298" s="256">
        <v>2025</v>
      </c>
      <c r="B3298" s="184">
        <f t="shared" si="554"/>
        <v>678</v>
      </c>
      <c r="C3298" s="465" t="s">
        <v>4412</v>
      </c>
      <c r="D3298" s="464">
        <v>33140</v>
      </c>
      <c r="E3298" s="464"/>
      <c r="F3298" s="464"/>
      <c r="G3298" s="464"/>
      <c r="H3298" s="464"/>
      <c r="I3298" s="464"/>
      <c r="J3298" s="464"/>
      <c r="K3298" s="464"/>
      <c r="L3298" s="464"/>
      <c r="M3298" s="464"/>
      <c r="N3298" s="464"/>
      <c r="O3298" s="464"/>
      <c r="P3298" s="464"/>
      <c r="Q3298" s="186">
        <f t="shared" ref="Q3298:Q3304" si="563">SUM(S3298:AJ3298)</f>
        <v>301380.17000000004</v>
      </c>
      <c r="R3298" s="186">
        <f t="shared" ref="R3298:R3304" si="564">SUM(S3298:AI3298)</f>
        <v>296926.28000000003</v>
      </c>
      <c r="S3298" s="290">
        <v>0</v>
      </c>
      <c r="T3298" s="290">
        <v>0</v>
      </c>
      <c r="U3298" s="290">
        <v>0</v>
      </c>
      <c r="V3298" s="290">
        <v>0</v>
      </c>
      <c r="W3298" s="290">
        <v>0</v>
      </c>
      <c r="X3298" s="290">
        <v>0</v>
      </c>
      <c r="Y3298" s="290">
        <v>0</v>
      </c>
      <c r="Z3298" s="290">
        <v>0</v>
      </c>
      <c r="AA3298" s="290">
        <v>296926.28000000003</v>
      </c>
      <c r="AB3298" s="290">
        <v>0</v>
      </c>
      <c r="AC3298" s="290">
        <v>0</v>
      </c>
      <c r="AD3298" s="290">
        <v>0</v>
      </c>
      <c r="AE3298" s="290">
        <v>0</v>
      </c>
      <c r="AF3298" s="290">
        <v>0</v>
      </c>
      <c r="AG3298" s="290">
        <v>0</v>
      </c>
      <c r="AH3298" s="290">
        <v>0</v>
      </c>
      <c r="AI3298" s="290">
        <v>0</v>
      </c>
      <c r="AJ3298" s="290">
        <v>4453.8900000000003</v>
      </c>
      <c r="AL3298" s="175"/>
      <c r="AM3298" s="175"/>
      <c r="AN3298" s="175"/>
    </row>
    <row r="3299" spans="1:40" s="330" customFormat="1" ht="23.25" customHeight="1" x14ac:dyDescent="0.35">
      <c r="A3299" s="256">
        <v>2025</v>
      </c>
      <c r="B3299" s="184">
        <f t="shared" ref="B3299:B3312" si="565">B3298+1</f>
        <v>679</v>
      </c>
      <c r="C3299" s="465" t="s">
        <v>3759</v>
      </c>
      <c r="D3299" s="464">
        <v>34065</v>
      </c>
      <c r="E3299" s="464"/>
      <c r="F3299" s="464"/>
      <c r="G3299" s="464"/>
      <c r="H3299" s="464"/>
      <c r="I3299" s="464"/>
      <c r="J3299" s="464"/>
      <c r="K3299" s="464"/>
      <c r="L3299" s="464"/>
      <c r="M3299" s="464"/>
      <c r="N3299" s="464"/>
      <c r="O3299" s="464"/>
      <c r="P3299" s="464"/>
      <c r="Q3299" s="186">
        <f t="shared" si="563"/>
        <v>1151662.1499999999</v>
      </c>
      <c r="R3299" s="186">
        <f t="shared" si="564"/>
        <v>1134662.1499999999</v>
      </c>
      <c r="S3299" s="290">
        <v>0</v>
      </c>
      <c r="T3299" s="290">
        <v>0</v>
      </c>
      <c r="U3299" s="290">
        <v>0</v>
      </c>
      <c r="V3299" s="290">
        <v>0</v>
      </c>
      <c r="W3299" s="290">
        <v>0</v>
      </c>
      <c r="X3299" s="290">
        <v>0</v>
      </c>
      <c r="Y3299" s="290">
        <v>0</v>
      </c>
      <c r="Z3299" s="290">
        <v>0</v>
      </c>
      <c r="AA3299" s="290">
        <v>0</v>
      </c>
      <c r="AB3299" s="290">
        <v>0</v>
      </c>
      <c r="AC3299" s="290">
        <v>1134662.1499999999</v>
      </c>
      <c r="AD3299" s="290">
        <v>0</v>
      </c>
      <c r="AE3299" s="290">
        <v>0</v>
      </c>
      <c r="AF3299" s="290">
        <v>0</v>
      </c>
      <c r="AG3299" s="290">
        <v>0</v>
      </c>
      <c r="AH3299" s="290">
        <v>0</v>
      </c>
      <c r="AI3299" s="290">
        <v>0</v>
      </c>
      <c r="AJ3299" s="290">
        <v>17000</v>
      </c>
      <c r="AL3299" s="175"/>
      <c r="AM3299" s="175"/>
      <c r="AN3299" s="175"/>
    </row>
    <row r="3300" spans="1:40" s="330" customFormat="1" ht="23.25" customHeight="1" x14ac:dyDescent="0.35">
      <c r="A3300" s="256">
        <v>2025</v>
      </c>
      <c r="B3300" s="184">
        <f t="shared" si="565"/>
        <v>680</v>
      </c>
      <c r="C3300" s="465" t="s">
        <v>3333</v>
      </c>
      <c r="D3300" s="464">
        <v>35042</v>
      </c>
      <c r="E3300" s="464"/>
      <c r="F3300" s="464"/>
      <c r="G3300" s="464"/>
      <c r="H3300" s="464"/>
      <c r="I3300" s="464"/>
      <c r="J3300" s="464"/>
      <c r="K3300" s="464"/>
      <c r="L3300" s="464"/>
      <c r="M3300" s="464"/>
      <c r="N3300" s="464"/>
      <c r="O3300" s="464"/>
      <c r="P3300" s="464"/>
      <c r="Q3300" s="186">
        <f t="shared" si="563"/>
        <v>4832252.1399999997</v>
      </c>
      <c r="R3300" s="186">
        <f t="shared" si="564"/>
        <v>4760840.1399999997</v>
      </c>
      <c r="S3300" s="290">
        <v>0</v>
      </c>
      <c r="T3300" s="290">
        <v>0</v>
      </c>
      <c r="U3300" s="290">
        <v>0</v>
      </c>
      <c r="V3300" s="290">
        <v>0</v>
      </c>
      <c r="W3300" s="290">
        <v>0</v>
      </c>
      <c r="X3300" s="290">
        <v>0</v>
      </c>
      <c r="Y3300" s="290">
        <v>0</v>
      </c>
      <c r="Z3300" s="290">
        <v>0</v>
      </c>
      <c r="AA3300" s="290">
        <v>4760840.1399999997</v>
      </c>
      <c r="AB3300" s="290">
        <v>0</v>
      </c>
      <c r="AC3300" s="290">
        <v>0</v>
      </c>
      <c r="AD3300" s="290">
        <v>0</v>
      </c>
      <c r="AE3300" s="290">
        <v>0</v>
      </c>
      <c r="AF3300" s="290">
        <v>0</v>
      </c>
      <c r="AG3300" s="290">
        <v>0</v>
      </c>
      <c r="AH3300" s="290">
        <v>0</v>
      </c>
      <c r="AI3300" s="290">
        <v>0</v>
      </c>
      <c r="AJ3300" s="290">
        <v>71412</v>
      </c>
      <c r="AL3300" s="175"/>
      <c r="AM3300" s="175"/>
      <c r="AN3300" s="175"/>
    </row>
    <row r="3301" spans="1:40" s="330" customFormat="1" ht="23.25" customHeight="1" x14ac:dyDescent="0.35">
      <c r="A3301" s="256">
        <v>2025</v>
      </c>
      <c r="B3301" s="184">
        <f t="shared" si="565"/>
        <v>681</v>
      </c>
      <c r="C3301" s="465" t="s">
        <v>4390</v>
      </c>
      <c r="D3301" s="464">
        <v>34376</v>
      </c>
      <c r="E3301" s="464"/>
      <c r="F3301" s="464"/>
      <c r="G3301" s="464"/>
      <c r="H3301" s="464"/>
      <c r="I3301" s="464"/>
      <c r="J3301" s="464"/>
      <c r="K3301" s="464"/>
      <c r="L3301" s="464"/>
      <c r="M3301" s="464"/>
      <c r="N3301" s="464"/>
      <c r="O3301" s="464"/>
      <c r="P3301" s="464"/>
      <c r="Q3301" s="186">
        <f t="shared" si="563"/>
        <v>94343</v>
      </c>
      <c r="R3301" s="186">
        <f t="shared" si="564"/>
        <v>94343</v>
      </c>
      <c r="S3301" s="290">
        <v>0</v>
      </c>
      <c r="T3301" s="290">
        <v>0</v>
      </c>
      <c r="U3301" s="290">
        <v>0</v>
      </c>
      <c r="V3301" s="290">
        <v>0</v>
      </c>
      <c r="W3301" s="290">
        <v>0</v>
      </c>
      <c r="X3301" s="290">
        <v>0</v>
      </c>
      <c r="Y3301" s="290">
        <v>0</v>
      </c>
      <c r="Z3301" s="290">
        <v>0</v>
      </c>
      <c r="AA3301" s="290">
        <v>0</v>
      </c>
      <c r="AB3301" s="290">
        <v>0</v>
      </c>
      <c r="AC3301" s="290">
        <v>0</v>
      </c>
      <c r="AD3301" s="290">
        <v>0</v>
      </c>
      <c r="AE3301" s="290">
        <v>0</v>
      </c>
      <c r="AF3301" s="290">
        <v>0</v>
      </c>
      <c r="AG3301" s="290">
        <v>0</v>
      </c>
      <c r="AH3301" s="290">
        <v>94343</v>
      </c>
      <c r="AI3301" s="290">
        <v>0</v>
      </c>
      <c r="AJ3301" s="290">
        <v>0</v>
      </c>
      <c r="AL3301" s="175"/>
      <c r="AM3301" s="175"/>
      <c r="AN3301" s="175"/>
    </row>
    <row r="3302" spans="1:40" s="330" customFormat="1" ht="22.95" customHeight="1" x14ac:dyDescent="0.35">
      <c r="A3302" s="256">
        <v>2025</v>
      </c>
      <c r="B3302" s="184">
        <f t="shared" si="565"/>
        <v>682</v>
      </c>
      <c r="C3302" s="465" t="s">
        <v>4863</v>
      </c>
      <c r="D3302" s="464">
        <v>34614</v>
      </c>
      <c r="E3302" s="464"/>
      <c r="F3302" s="464"/>
      <c r="G3302" s="464"/>
      <c r="H3302" s="464"/>
      <c r="I3302" s="464"/>
      <c r="J3302" s="464"/>
      <c r="K3302" s="464"/>
      <c r="L3302" s="464"/>
      <c r="M3302" s="464"/>
      <c r="N3302" s="464"/>
      <c r="O3302" s="464"/>
      <c r="P3302" s="464"/>
      <c r="Q3302" s="186">
        <f t="shared" si="563"/>
        <v>388608</v>
      </c>
      <c r="R3302" s="186">
        <f t="shared" si="564"/>
        <v>388608</v>
      </c>
      <c r="S3302" s="290">
        <v>0</v>
      </c>
      <c r="T3302" s="290">
        <v>0</v>
      </c>
      <c r="U3302" s="290">
        <v>0</v>
      </c>
      <c r="V3302" s="290">
        <v>0</v>
      </c>
      <c r="W3302" s="290">
        <v>0</v>
      </c>
      <c r="X3302" s="290">
        <v>0</v>
      </c>
      <c r="Y3302" s="290">
        <v>0</v>
      </c>
      <c r="Z3302" s="290">
        <v>0</v>
      </c>
      <c r="AA3302" s="290">
        <v>0</v>
      </c>
      <c r="AB3302" s="290">
        <v>0</v>
      </c>
      <c r="AC3302" s="290">
        <v>0</v>
      </c>
      <c r="AD3302" s="290">
        <v>0</v>
      </c>
      <c r="AE3302" s="290">
        <v>0</v>
      </c>
      <c r="AF3302" s="290">
        <v>0</v>
      </c>
      <c r="AG3302" s="290">
        <v>0</v>
      </c>
      <c r="AH3302" s="290">
        <v>388608</v>
      </c>
      <c r="AI3302" s="290">
        <v>0</v>
      </c>
      <c r="AJ3302" s="290">
        <v>0</v>
      </c>
      <c r="AL3302" s="175"/>
      <c r="AM3302" s="175"/>
      <c r="AN3302" s="175"/>
    </row>
    <row r="3303" spans="1:40" s="330" customFormat="1" ht="23.25" customHeight="1" x14ac:dyDescent="0.35">
      <c r="A3303" s="256">
        <v>2025</v>
      </c>
      <c r="B3303" s="184">
        <f t="shared" si="565"/>
        <v>683</v>
      </c>
      <c r="C3303" s="465" t="s">
        <v>4351</v>
      </c>
      <c r="D3303" s="464">
        <v>35433</v>
      </c>
      <c r="E3303" s="464"/>
      <c r="F3303" s="464"/>
      <c r="G3303" s="464"/>
      <c r="H3303" s="464"/>
      <c r="I3303" s="464"/>
      <c r="J3303" s="464"/>
      <c r="K3303" s="464"/>
      <c r="L3303" s="464"/>
      <c r="M3303" s="464"/>
      <c r="N3303" s="464"/>
      <c r="O3303" s="464"/>
      <c r="P3303" s="464"/>
      <c r="Q3303" s="186">
        <f t="shared" si="563"/>
        <v>249358.62</v>
      </c>
      <c r="R3303" s="186">
        <f t="shared" si="564"/>
        <v>249358.62</v>
      </c>
      <c r="S3303" s="290">
        <v>0</v>
      </c>
      <c r="T3303" s="290">
        <v>0</v>
      </c>
      <c r="U3303" s="290">
        <v>0</v>
      </c>
      <c r="V3303" s="290">
        <v>0</v>
      </c>
      <c r="W3303" s="290">
        <v>0</v>
      </c>
      <c r="X3303" s="290">
        <v>0</v>
      </c>
      <c r="Y3303" s="290">
        <v>0</v>
      </c>
      <c r="Z3303" s="290">
        <v>0</v>
      </c>
      <c r="AA3303" s="290">
        <v>0</v>
      </c>
      <c r="AB3303" s="290">
        <v>0</v>
      </c>
      <c r="AC3303" s="290">
        <v>0</v>
      </c>
      <c r="AD3303" s="290">
        <v>0</v>
      </c>
      <c r="AE3303" s="290">
        <v>0</v>
      </c>
      <c r="AF3303" s="290">
        <v>0</v>
      </c>
      <c r="AG3303" s="290">
        <v>0</v>
      </c>
      <c r="AH3303" s="290">
        <v>249358.62</v>
      </c>
      <c r="AI3303" s="290">
        <v>0</v>
      </c>
      <c r="AJ3303" s="290">
        <v>0</v>
      </c>
      <c r="AL3303" s="175"/>
      <c r="AM3303" s="175"/>
      <c r="AN3303" s="175"/>
    </row>
    <row r="3304" spans="1:40" s="330" customFormat="1" ht="23.25" customHeight="1" x14ac:dyDescent="0.35">
      <c r="A3304" s="256">
        <v>2025</v>
      </c>
      <c r="B3304" s="184">
        <f t="shared" si="565"/>
        <v>684</v>
      </c>
      <c r="C3304" s="465" t="s">
        <v>4405</v>
      </c>
      <c r="D3304" s="464">
        <v>33664</v>
      </c>
      <c r="E3304" s="464"/>
      <c r="F3304" s="464"/>
      <c r="G3304" s="464"/>
      <c r="H3304" s="464"/>
      <c r="I3304" s="464"/>
      <c r="J3304" s="464"/>
      <c r="K3304" s="464"/>
      <c r="L3304" s="464"/>
      <c r="M3304" s="464"/>
      <c r="N3304" s="464"/>
      <c r="O3304" s="464"/>
      <c r="P3304" s="464"/>
      <c r="Q3304" s="186">
        <f t="shared" si="563"/>
        <v>118584</v>
      </c>
      <c r="R3304" s="186">
        <f t="shared" si="564"/>
        <v>118584</v>
      </c>
      <c r="S3304" s="290">
        <v>0</v>
      </c>
      <c r="T3304" s="290">
        <v>0</v>
      </c>
      <c r="U3304" s="290">
        <v>0</v>
      </c>
      <c r="V3304" s="290">
        <v>0</v>
      </c>
      <c r="W3304" s="290">
        <v>0</v>
      </c>
      <c r="X3304" s="290">
        <v>0</v>
      </c>
      <c r="Y3304" s="290">
        <v>0</v>
      </c>
      <c r="Z3304" s="290">
        <v>0</v>
      </c>
      <c r="AA3304" s="290">
        <v>0</v>
      </c>
      <c r="AB3304" s="290">
        <v>0</v>
      </c>
      <c r="AC3304" s="290">
        <v>0</v>
      </c>
      <c r="AD3304" s="290">
        <v>0</v>
      </c>
      <c r="AE3304" s="290">
        <v>0</v>
      </c>
      <c r="AF3304" s="290">
        <v>0</v>
      </c>
      <c r="AG3304" s="290">
        <v>0</v>
      </c>
      <c r="AH3304" s="290">
        <v>118584</v>
      </c>
      <c r="AI3304" s="290">
        <v>0</v>
      </c>
      <c r="AJ3304" s="290">
        <v>0</v>
      </c>
      <c r="AL3304" s="175"/>
      <c r="AM3304" s="175"/>
      <c r="AN3304" s="175"/>
    </row>
    <row r="3305" spans="1:40" s="330" customFormat="1" ht="23.25" customHeight="1" x14ac:dyDescent="0.35">
      <c r="A3305" s="256">
        <v>2025</v>
      </c>
      <c r="B3305" s="184">
        <f t="shared" si="565"/>
        <v>685</v>
      </c>
      <c r="C3305" s="465" t="s">
        <v>4934</v>
      </c>
      <c r="D3305" s="464">
        <v>34378</v>
      </c>
      <c r="E3305" s="464"/>
      <c r="F3305" s="464"/>
      <c r="G3305" s="464"/>
      <c r="H3305" s="464"/>
      <c r="I3305" s="464"/>
      <c r="J3305" s="464"/>
      <c r="K3305" s="464"/>
      <c r="L3305" s="464"/>
      <c r="M3305" s="464"/>
      <c r="N3305" s="464"/>
      <c r="O3305" s="464"/>
      <c r="P3305" s="464"/>
      <c r="Q3305" s="186">
        <f t="shared" ref="Q3305:Q3307" si="566">SUM(S3305:AJ3305)</f>
        <v>2364955.2999999998</v>
      </c>
      <c r="R3305" s="186">
        <f t="shared" ref="R3305:R3307" si="567">SUM(S3305:AI3305)</f>
        <v>2350514.2199999997</v>
      </c>
      <c r="S3305" s="290">
        <v>0</v>
      </c>
      <c r="T3305" s="290">
        <v>1023169.63</v>
      </c>
      <c r="U3305" s="290">
        <v>0</v>
      </c>
      <c r="V3305" s="290">
        <v>313424.23</v>
      </c>
      <c r="W3305" s="290">
        <v>420992</v>
      </c>
      <c r="X3305" s="290">
        <v>0</v>
      </c>
      <c r="Y3305" s="290">
        <v>0</v>
      </c>
      <c r="Z3305" s="290">
        <v>0</v>
      </c>
      <c r="AA3305" s="290">
        <v>0</v>
      </c>
      <c r="AB3305" s="290">
        <v>554159.17000000004</v>
      </c>
      <c r="AC3305" s="290">
        <v>0</v>
      </c>
      <c r="AD3305" s="290">
        <v>0</v>
      </c>
      <c r="AE3305" s="290">
        <v>0</v>
      </c>
      <c r="AF3305" s="290">
        <v>0</v>
      </c>
      <c r="AG3305" s="290">
        <v>38769.19</v>
      </c>
      <c r="AH3305" s="290">
        <v>0</v>
      </c>
      <c r="AI3305" s="290">
        <v>0</v>
      </c>
      <c r="AJ3305" s="290">
        <v>14441.08</v>
      </c>
      <c r="AL3305" s="175"/>
      <c r="AM3305" s="175"/>
      <c r="AN3305" s="175"/>
    </row>
    <row r="3306" spans="1:40" s="330" customFormat="1" ht="23.25" customHeight="1" x14ac:dyDescent="0.35">
      <c r="A3306" s="256">
        <v>2025</v>
      </c>
      <c r="B3306" s="184">
        <f t="shared" si="565"/>
        <v>686</v>
      </c>
      <c r="C3306" s="465" t="s">
        <v>53</v>
      </c>
      <c r="D3306" s="464">
        <v>32366</v>
      </c>
      <c r="E3306" s="464"/>
      <c r="F3306" s="464"/>
      <c r="G3306" s="464"/>
      <c r="H3306" s="464"/>
      <c r="I3306" s="464"/>
      <c r="J3306" s="464"/>
      <c r="K3306" s="464"/>
      <c r="L3306" s="464"/>
      <c r="M3306" s="464"/>
      <c r="N3306" s="464"/>
      <c r="O3306" s="464"/>
      <c r="P3306" s="464"/>
      <c r="Q3306" s="186">
        <f t="shared" si="566"/>
        <v>652000</v>
      </c>
      <c r="R3306" s="186">
        <f t="shared" si="567"/>
        <v>652000</v>
      </c>
      <c r="S3306" s="290">
        <v>0</v>
      </c>
      <c r="T3306" s="290">
        <v>0</v>
      </c>
      <c r="U3306" s="290">
        <v>0</v>
      </c>
      <c r="V3306" s="290">
        <v>0</v>
      </c>
      <c r="W3306" s="290">
        <v>0</v>
      </c>
      <c r="X3306" s="290">
        <v>0</v>
      </c>
      <c r="Y3306" s="290">
        <v>0</v>
      </c>
      <c r="Z3306" s="290">
        <v>0</v>
      </c>
      <c r="AA3306" s="290">
        <v>0</v>
      </c>
      <c r="AB3306" s="290">
        <v>0</v>
      </c>
      <c r="AC3306" s="290">
        <v>0</v>
      </c>
      <c r="AD3306" s="290">
        <v>0</v>
      </c>
      <c r="AE3306" s="290">
        <v>0</v>
      </c>
      <c r="AF3306" s="290">
        <v>0</v>
      </c>
      <c r="AG3306" s="290">
        <v>652000</v>
      </c>
      <c r="AH3306" s="290">
        <v>0</v>
      </c>
      <c r="AI3306" s="290">
        <v>0</v>
      </c>
      <c r="AJ3306" s="290">
        <v>0</v>
      </c>
      <c r="AL3306" s="175"/>
      <c r="AM3306" s="175"/>
      <c r="AN3306" s="175"/>
    </row>
    <row r="3307" spans="1:40" s="330" customFormat="1" ht="23.25" customHeight="1" x14ac:dyDescent="0.35">
      <c r="A3307" s="256">
        <v>2025</v>
      </c>
      <c r="B3307" s="184">
        <f t="shared" si="565"/>
        <v>687</v>
      </c>
      <c r="C3307" s="465" t="s">
        <v>4383</v>
      </c>
      <c r="D3307" s="464">
        <v>34448</v>
      </c>
      <c r="E3307" s="464"/>
      <c r="F3307" s="464"/>
      <c r="G3307" s="464"/>
      <c r="H3307" s="464"/>
      <c r="I3307" s="464"/>
      <c r="J3307" s="464"/>
      <c r="K3307" s="464"/>
      <c r="L3307" s="464"/>
      <c r="M3307" s="464"/>
      <c r="N3307" s="464"/>
      <c r="O3307" s="464"/>
      <c r="P3307" s="464"/>
      <c r="Q3307" s="186">
        <f t="shared" si="566"/>
        <v>239566.07999999999</v>
      </c>
      <c r="R3307" s="186">
        <f t="shared" si="567"/>
        <v>239566.07999999999</v>
      </c>
      <c r="S3307" s="290">
        <v>0</v>
      </c>
      <c r="T3307" s="290">
        <v>0</v>
      </c>
      <c r="U3307" s="290">
        <v>0</v>
      </c>
      <c r="V3307" s="290">
        <v>0</v>
      </c>
      <c r="W3307" s="290">
        <v>0</v>
      </c>
      <c r="X3307" s="290">
        <v>0</v>
      </c>
      <c r="Y3307" s="290">
        <v>0</v>
      </c>
      <c r="Z3307" s="290">
        <v>0</v>
      </c>
      <c r="AA3307" s="290">
        <v>0</v>
      </c>
      <c r="AB3307" s="290">
        <v>0</v>
      </c>
      <c r="AC3307" s="290">
        <v>0</v>
      </c>
      <c r="AD3307" s="290">
        <v>0</v>
      </c>
      <c r="AE3307" s="290">
        <v>0</v>
      </c>
      <c r="AF3307" s="290">
        <v>0</v>
      </c>
      <c r="AG3307" s="290">
        <v>0</v>
      </c>
      <c r="AH3307" s="290">
        <v>239566.07999999999</v>
      </c>
      <c r="AI3307" s="290">
        <v>0</v>
      </c>
      <c r="AJ3307" s="290">
        <v>0</v>
      </c>
      <c r="AL3307" s="175"/>
      <c r="AM3307" s="175"/>
      <c r="AN3307" s="175"/>
    </row>
    <row r="3308" spans="1:40" s="330" customFormat="1" ht="23.25" customHeight="1" x14ac:dyDescent="0.35">
      <c r="A3308" s="256">
        <v>2025</v>
      </c>
      <c r="B3308" s="184">
        <f t="shared" si="565"/>
        <v>688</v>
      </c>
      <c r="C3308" s="465" t="s">
        <v>4346</v>
      </c>
      <c r="D3308" s="464">
        <v>35651</v>
      </c>
      <c r="E3308" s="464"/>
      <c r="F3308" s="464"/>
      <c r="G3308" s="464"/>
      <c r="H3308" s="464"/>
      <c r="I3308" s="464"/>
      <c r="J3308" s="464"/>
      <c r="K3308" s="464"/>
      <c r="L3308" s="464"/>
      <c r="M3308" s="464"/>
      <c r="N3308" s="464"/>
      <c r="O3308" s="464"/>
      <c r="P3308" s="464"/>
      <c r="Q3308" s="186">
        <f t="shared" ref="Q3308:Q3311" si="568">SUM(S3308:AJ3308)</f>
        <v>166778.04</v>
      </c>
      <c r="R3308" s="186">
        <f t="shared" ref="R3308:R3311" si="569">SUM(S3308:AI3308)</f>
        <v>166778.04</v>
      </c>
      <c r="S3308" s="290">
        <v>0</v>
      </c>
      <c r="T3308" s="290">
        <v>0</v>
      </c>
      <c r="U3308" s="290">
        <v>0</v>
      </c>
      <c r="V3308" s="290">
        <v>0</v>
      </c>
      <c r="W3308" s="290">
        <v>0</v>
      </c>
      <c r="X3308" s="290">
        <v>0</v>
      </c>
      <c r="Y3308" s="290">
        <v>0</v>
      </c>
      <c r="Z3308" s="290">
        <v>0</v>
      </c>
      <c r="AA3308" s="290">
        <v>0</v>
      </c>
      <c r="AB3308" s="290">
        <v>0</v>
      </c>
      <c r="AC3308" s="290">
        <v>0</v>
      </c>
      <c r="AD3308" s="290">
        <v>0</v>
      </c>
      <c r="AE3308" s="290">
        <v>0</v>
      </c>
      <c r="AF3308" s="290">
        <v>0</v>
      </c>
      <c r="AG3308" s="290">
        <v>0</v>
      </c>
      <c r="AH3308" s="290">
        <v>166778.04</v>
      </c>
      <c r="AI3308" s="290">
        <v>0</v>
      </c>
      <c r="AJ3308" s="290">
        <v>0</v>
      </c>
      <c r="AL3308" s="175"/>
      <c r="AM3308" s="175"/>
      <c r="AN3308" s="175"/>
    </row>
    <row r="3309" spans="1:40" s="330" customFormat="1" ht="23.25" customHeight="1" x14ac:dyDescent="0.35">
      <c r="A3309" s="256">
        <v>2025</v>
      </c>
      <c r="B3309" s="184">
        <f t="shared" si="565"/>
        <v>689</v>
      </c>
      <c r="C3309" s="465" t="s">
        <v>4342</v>
      </c>
      <c r="D3309" s="464">
        <v>35950</v>
      </c>
      <c r="E3309" s="464"/>
      <c r="F3309" s="464"/>
      <c r="G3309" s="464"/>
      <c r="H3309" s="464"/>
      <c r="I3309" s="464"/>
      <c r="J3309" s="464"/>
      <c r="K3309" s="464"/>
      <c r="L3309" s="464"/>
      <c r="M3309" s="464"/>
      <c r="N3309" s="464"/>
      <c r="O3309" s="464"/>
      <c r="P3309" s="464"/>
      <c r="Q3309" s="186">
        <f t="shared" si="568"/>
        <v>138312</v>
      </c>
      <c r="R3309" s="186">
        <f t="shared" si="569"/>
        <v>138312</v>
      </c>
      <c r="S3309" s="290">
        <v>0</v>
      </c>
      <c r="T3309" s="290">
        <v>0</v>
      </c>
      <c r="U3309" s="290">
        <v>0</v>
      </c>
      <c r="V3309" s="290">
        <v>0</v>
      </c>
      <c r="W3309" s="290">
        <v>0</v>
      </c>
      <c r="X3309" s="290">
        <v>0</v>
      </c>
      <c r="Y3309" s="290">
        <v>0</v>
      </c>
      <c r="Z3309" s="290">
        <v>0</v>
      </c>
      <c r="AA3309" s="290">
        <v>0</v>
      </c>
      <c r="AB3309" s="290">
        <v>0</v>
      </c>
      <c r="AC3309" s="290">
        <v>0</v>
      </c>
      <c r="AD3309" s="290">
        <v>0</v>
      </c>
      <c r="AE3309" s="290">
        <v>0</v>
      </c>
      <c r="AF3309" s="290">
        <v>0</v>
      </c>
      <c r="AG3309" s="290">
        <v>0</v>
      </c>
      <c r="AH3309" s="290">
        <v>138312</v>
      </c>
      <c r="AI3309" s="290">
        <v>0</v>
      </c>
      <c r="AJ3309" s="290">
        <v>0</v>
      </c>
      <c r="AL3309" s="175"/>
      <c r="AM3309" s="175"/>
      <c r="AN3309" s="175"/>
    </row>
    <row r="3310" spans="1:40" s="330" customFormat="1" ht="23.25" customHeight="1" x14ac:dyDescent="0.35">
      <c r="A3310" s="256">
        <v>2025</v>
      </c>
      <c r="B3310" s="184">
        <f t="shared" si="565"/>
        <v>690</v>
      </c>
      <c r="C3310" s="465" t="s">
        <v>4326</v>
      </c>
      <c r="D3310" s="464">
        <v>36656</v>
      </c>
      <c r="E3310" s="464"/>
      <c r="F3310" s="464"/>
      <c r="G3310" s="464"/>
      <c r="H3310" s="464"/>
      <c r="I3310" s="464"/>
      <c r="J3310" s="464"/>
      <c r="K3310" s="464"/>
      <c r="L3310" s="464"/>
      <c r="M3310" s="464"/>
      <c r="N3310" s="464"/>
      <c r="O3310" s="464"/>
      <c r="P3310" s="464"/>
      <c r="Q3310" s="186">
        <f t="shared" si="568"/>
        <v>211066.82</v>
      </c>
      <c r="R3310" s="186">
        <f t="shared" si="569"/>
        <v>211066.82</v>
      </c>
      <c r="S3310" s="290">
        <v>0</v>
      </c>
      <c r="T3310" s="290">
        <v>0</v>
      </c>
      <c r="U3310" s="290">
        <v>0</v>
      </c>
      <c r="V3310" s="290">
        <v>0</v>
      </c>
      <c r="W3310" s="290">
        <v>0</v>
      </c>
      <c r="X3310" s="290">
        <v>0</v>
      </c>
      <c r="Y3310" s="290">
        <v>0</v>
      </c>
      <c r="Z3310" s="290">
        <v>0</v>
      </c>
      <c r="AA3310" s="290">
        <v>0</v>
      </c>
      <c r="AB3310" s="290">
        <v>0</v>
      </c>
      <c r="AC3310" s="290">
        <v>0</v>
      </c>
      <c r="AD3310" s="290">
        <v>0</v>
      </c>
      <c r="AE3310" s="290">
        <v>0</v>
      </c>
      <c r="AF3310" s="290">
        <v>0</v>
      </c>
      <c r="AG3310" s="290">
        <v>0</v>
      </c>
      <c r="AH3310" s="290">
        <v>211066.82</v>
      </c>
      <c r="AI3310" s="290">
        <v>0</v>
      </c>
      <c r="AJ3310" s="290">
        <v>0</v>
      </c>
      <c r="AL3310" s="175"/>
      <c r="AM3310" s="175"/>
      <c r="AN3310" s="175"/>
    </row>
    <row r="3311" spans="1:40" s="330" customFormat="1" ht="23.25" customHeight="1" x14ac:dyDescent="0.35">
      <c r="A3311" s="256">
        <v>2025</v>
      </c>
      <c r="B3311" s="184">
        <f t="shared" si="565"/>
        <v>691</v>
      </c>
      <c r="C3311" s="465" t="s">
        <v>4413</v>
      </c>
      <c r="D3311" s="464">
        <v>33128</v>
      </c>
      <c r="E3311" s="464"/>
      <c r="F3311" s="464"/>
      <c r="G3311" s="464"/>
      <c r="H3311" s="464"/>
      <c r="I3311" s="464"/>
      <c r="J3311" s="464"/>
      <c r="K3311" s="464"/>
      <c r="L3311" s="464"/>
      <c r="M3311" s="464"/>
      <c r="N3311" s="464"/>
      <c r="O3311" s="464"/>
      <c r="P3311" s="464"/>
      <c r="Q3311" s="186">
        <f t="shared" si="568"/>
        <v>213413.22</v>
      </c>
      <c r="R3311" s="186">
        <f t="shared" si="569"/>
        <v>213413.22</v>
      </c>
      <c r="S3311" s="290">
        <v>0</v>
      </c>
      <c r="T3311" s="290">
        <v>0</v>
      </c>
      <c r="U3311" s="290">
        <v>0</v>
      </c>
      <c r="V3311" s="290">
        <v>0</v>
      </c>
      <c r="W3311" s="290">
        <v>0</v>
      </c>
      <c r="X3311" s="290">
        <v>0</v>
      </c>
      <c r="Y3311" s="290">
        <v>0</v>
      </c>
      <c r="Z3311" s="290">
        <v>0</v>
      </c>
      <c r="AA3311" s="290">
        <v>0</v>
      </c>
      <c r="AB3311" s="290">
        <v>0</v>
      </c>
      <c r="AC3311" s="290">
        <v>0</v>
      </c>
      <c r="AD3311" s="290">
        <v>0</v>
      </c>
      <c r="AE3311" s="290">
        <v>0</v>
      </c>
      <c r="AF3311" s="290">
        <v>0</v>
      </c>
      <c r="AG3311" s="290">
        <v>0</v>
      </c>
      <c r="AH3311" s="290">
        <v>213413.22</v>
      </c>
      <c r="AI3311" s="290">
        <v>0</v>
      </c>
      <c r="AJ3311" s="290">
        <v>0</v>
      </c>
      <c r="AL3311" s="175"/>
      <c r="AM3311" s="175"/>
      <c r="AN3311" s="175"/>
    </row>
    <row r="3312" spans="1:40" s="330" customFormat="1" ht="23.25" customHeight="1" x14ac:dyDescent="0.35">
      <c r="A3312" s="256">
        <v>2025</v>
      </c>
      <c r="B3312" s="184">
        <f t="shared" si="565"/>
        <v>692</v>
      </c>
      <c r="C3312" s="465" t="s">
        <v>4416</v>
      </c>
      <c r="D3312" s="464">
        <v>33068</v>
      </c>
      <c r="E3312" s="464"/>
      <c r="F3312" s="464"/>
      <c r="G3312" s="464"/>
      <c r="H3312" s="464"/>
      <c r="I3312" s="464"/>
      <c r="J3312" s="464"/>
      <c r="K3312" s="464"/>
      <c r="L3312" s="464"/>
      <c r="M3312" s="464"/>
      <c r="N3312" s="464"/>
      <c r="O3312" s="464"/>
      <c r="P3312" s="464"/>
      <c r="Q3312" s="186">
        <f t="shared" ref="Q3312" si="570">SUM(S3312:AJ3312)</f>
        <v>357825.25</v>
      </c>
      <c r="R3312" s="186">
        <f t="shared" ref="R3312" si="571">SUM(S3312:AI3312)</f>
        <v>357825.25</v>
      </c>
      <c r="S3312" s="290">
        <v>0</v>
      </c>
      <c r="T3312" s="290">
        <v>0</v>
      </c>
      <c r="U3312" s="290">
        <v>0</v>
      </c>
      <c r="V3312" s="290">
        <v>0</v>
      </c>
      <c r="W3312" s="290">
        <v>0</v>
      </c>
      <c r="X3312" s="290">
        <v>0</v>
      </c>
      <c r="Y3312" s="290">
        <v>0</v>
      </c>
      <c r="Z3312" s="290">
        <v>0</v>
      </c>
      <c r="AA3312" s="290">
        <v>0</v>
      </c>
      <c r="AB3312" s="290">
        <v>0</v>
      </c>
      <c r="AC3312" s="290">
        <v>0</v>
      </c>
      <c r="AD3312" s="290">
        <v>0</v>
      </c>
      <c r="AE3312" s="290">
        <v>0</v>
      </c>
      <c r="AF3312" s="290">
        <v>0</v>
      </c>
      <c r="AG3312" s="290">
        <v>357825.25</v>
      </c>
      <c r="AH3312" s="290">
        <v>0</v>
      </c>
      <c r="AI3312" s="290">
        <v>0</v>
      </c>
      <c r="AJ3312" s="290">
        <v>0</v>
      </c>
      <c r="AL3312" s="175"/>
      <c r="AM3312" s="175"/>
      <c r="AN3312" s="175"/>
    </row>
    <row r="3313" spans="1:40" s="105" customFormat="1" ht="23.25" customHeight="1" x14ac:dyDescent="0.35">
      <c r="A3313" s="256"/>
      <c r="B3313" s="430" t="s">
        <v>22</v>
      </c>
      <c r="C3313" s="431"/>
      <c r="D3313" s="432" t="s">
        <v>172</v>
      </c>
      <c r="E3313" s="301" t="e">
        <f>VLOOKUP(D3313,'[1]2023-2025'!$A:$G,7,0)</f>
        <v>#N/A</v>
      </c>
      <c r="F3313" s="301"/>
      <c r="G3313" s="301"/>
      <c r="H3313" s="302" t="e">
        <v>#N/A</v>
      </c>
      <c r="I3313" s="302" t="e">
        <v>#N/A</v>
      </c>
      <c r="J3313" s="302" t="e">
        <f>VLOOKUP(D3313,[1]Лист3!$A:$AK,37,0)</f>
        <v>#N/A</v>
      </c>
      <c r="K3313" s="303" t="e">
        <v>#N/A</v>
      </c>
      <c r="L3313" s="303"/>
      <c r="M3313" s="303"/>
      <c r="N3313" s="303"/>
      <c r="O3313" s="303" t="e">
        <v>#N/A</v>
      </c>
      <c r="P3313" s="303"/>
      <c r="Q3313" s="352">
        <f t="shared" ref="Q3313:AJ3313" si="572">SUM(Q2908:Q3312)</f>
        <v>1164256833.8501008</v>
      </c>
      <c r="R3313" s="352">
        <f t="shared" si="572"/>
        <v>1149396423.3899999</v>
      </c>
      <c r="S3313" s="491">
        <f t="shared" si="572"/>
        <v>157486500.47999999</v>
      </c>
      <c r="T3313" s="491">
        <f t="shared" si="572"/>
        <v>109965622.89</v>
      </c>
      <c r="U3313" s="491">
        <f t="shared" si="572"/>
        <v>5974741.5999999996</v>
      </c>
      <c r="V3313" s="491">
        <f t="shared" si="572"/>
        <v>13308753.519999998</v>
      </c>
      <c r="W3313" s="491">
        <f t="shared" si="572"/>
        <v>20535550.5</v>
      </c>
      <c r="X3313" s="491">
        <f t="shared" si="572"/>
        <v>20854647.760000002</v>
      </c>
      <c r="Y3313" s="491">
        <f t="shared" si="572"/>
        <v>0</v>
      </c>
      <c r="Z3313" s="491">
        <f t="shared" si="572"/>
        <v>14763256</v>
      </c>
      <c r="AA3313" s="491">
        <f t="shared" si="572"/>
        <v>405604456.02999991</v>
      </c>
      <c r="AB3313" s="491">
        <f t="shared" si="572"/>
        <v>39190361.809999987</v>
      </c>
      <c r="AC3313" s="491">
        <f t="shared" si="572"/>
        <v>323355646.13999999</v>
      </c>
      <c r="AD3313" s="491">
        <f t="shared" si="572"/>
        <v>2632348</v>
      </c>
      <c r="AE3313" s="491">
        <f t="shared" si="572"/>
        <v>2538488</v>
      </c>
      <c r="AF3313" s="491">
        <f t="shared" si="572"/>
        <v>500000</v>
      </c>
      <c r="AG3313" s="491">
        <f t="shared" si="572"/>
        <v>16326814.439999996</v>
      </c>
      <c r="AH3313" s="491">
        <f t="shared" si="572"/>
        <v>16359236.220000003</v>
      </c>
      <c r="AI3313" s="491">
        <f t="shared" si="572"/>
        <v>0</v>
      </c>
      <c r="AJ3313" s="491">
        <f t="shared" si="572"/>
        <v>14860410.460099995</v>
      </c>
      <c r="AK3313" s="175"/>
      <c r="AL3313" s="175"/>
      <c r="AM3313" s="175"/>
      <c r="AN3313" s="175"/>
    </row>
    <row r="3314" spans="1:40" s="105" customFormat="1" ht="20.3" customHeight="1" x14ac:dyDescent="0.35">
      <c r="A3314" s="256"/>
      <c r="B3314" s="298"/>
      <c r="C3314" s="275"/>
      <c r="D3314" s="275"/>
      <c r="E3314" s="287">
        <f>VLOOKUP(D3314,'[1]2023-2025'!$A:$G,7,0)</f>
        <v>0</v>
      </c>
      <c r="F3314" s="301"/>
      <c r="G3314" s="301"/>
      <c r="H3314" s="302" t="e">
        <v>#N/A</v>
      </c>
      <c r="I3314" s="288" t="e">
        <v>#N/A</v>
      </c>
      <c r="J3314" s="288" t="e">
        <f>VLOOKUP(D3314,[1]Лист3!$A:$AK,37,0)</f>
        <v>#N/A</v>
      </c>
      <c r="K3314" s="303" t="e">
        <v>#N/A</v>
      </c>
      <c r="L3314" s="303"/>
      <c r="M3314" s="303"/>
      <c r="N3314" s="303"/>
      <c r="O3314" s="303" t="e">
        <v>#N/A</v>
      </c>
      <c r="P3314" s="303"/>
      <c r="Q3314" s="275"/>
      <c r="R3314" s="275"/>
      <c r="S3314" s="485"/>
      <c r="T3314" s="485"/>
      <c r="U3314" s="485"/>
      <c r="V3314" s="485"/>
      <c r="W3314" s="485"/>
      <c r="X3314" s="485" t="s">
        <v>1915</v>
      </c>
      <c r="Y3314" s="485"/>
      <c r="Z3314" s="485"/>
      <c r="AA3314" s="485"/>
      <c r="AB3314" s="485"/>
      <c r="AC3314" s="485"/>
      <c r="AD3314" s="485"/>
      <c r="AE3314" s="485"/>
      <c r="AF3314" s="485"/>
      <c r="AG3314" s="485"/>
      <c r="AH3314" s="485"/>
      <c r="AI3314" s="485"/>
      <c r="AJ3314" s="492"/>
      <c r="AK3314" s="175"/>
      <c r="AL3314" s="175"/>
      <c r="AM3314" s="175"/>
      <c r="AN3314" s="175"/>
    </row>
    <row r="3315" spans="1:40" s="105" customFormat="1" ht="20.3" customHeight="1" x14ac:dyDescent="0.35">
      <c r="A3315" s="256">
        <v>2025</v>
      </c>
      <c r="B3315" s="184">
        <f>B3312+1</f>
        <v>693</v>
      </c>
      <c r="C3315" s="286" t="s">
        <v>4723</v>
      </c>
      <c r="D3315" s="184">
        <v>37307</v>
      </c>
      <c r="E3315" s="287"/>
      <c r="F3315" s="287"/>
      <c r="G3315" s="287"/>
      <c r="H3315" s="288"/>
      <c r="I3315" s="288"/>
      <c r="J3315" s="288"/>
      <c r="K3315" s="289"/>
      <c r="L3315" s="289"/>
      <c r="M3315" s="289"/>
      <c r="N3315" s="289"/>
      <c r="O3315" s="289"/>
      <c r="P3315" s="289"/>
      <c r="Q3315" s="186">
        <f t="shared" ref="Q3315" si="573">SUM(S3315:AJ3315)</f>
        <v>18388639.560000002</v>
      </c>
      <c r="R3315" s="186">
        <f t="shared" ref="R3315:R3319" si="574">SUM(S3315:AI3315)</f>
        <v>18120779.260000002</v>
      </c>
      <c r="S3315" s="290">
        <v>0</v>
      </c>
      <c r="T3315" s="475">
        <v>0</v>
      </c>
      <c r="U3315" s="290">
        <v>0</v>
      </c>
      <c r="V3315" s="475">
        <v>0</v>
      </c>
      <c r="W3315" s="290">
        <v>0</v>
      </c>
      <c r="X3315" s="475">
        <v>0</v>
      </c>
      <c r="Y3315" s="290">
        <v>0</v>
      </c>
      <c r="Z3315" s="475">
        <v>0</v>
      </c>
      <c r="AA3315" s="290">
        <v>0</v>
      </c>
      <c r="AB3315" s="475">
        <v>0</v>
      </c>
      <c r="AC3315" s="290">
        <v>17857950</v>
      </c>
      <c r="AD3315" s="475">
        <v>0</v>
      </c>
      <c r="AE3315" s="290">
        <v>0</v>
      </c>
      <c r="AF3315" s="475">
        <v>0</v>
      </c>
      <c r="AG3315" s="290">
        <v>262829.26</v>
      </c>
      <c r="AH3315" s="475">
        <v>0</v>
      </c>
      <c r="AI3315" s="290">
        <v>0</v>
      </c>
      <c r="AJ3315" s="475">
        <v>267860.3</v>
      </c>
      <c r="AK3315" s="175"/>
      <c r="AL3315" s="175">
        <v>30163163.82</v>
      </c>
      <c r="AM3315" s="175">
        <v>46345209.18</v>
      </c>
      <c r="AN3315" s="175">
        <v>16182045.360000001</v>
      </c>
    </row>
    <row r="3316" spans="1:40" s="105" customFormat="1" ht="20.3" customHeight="1" x14ac:dyDescent="0.35">
      <c r="A3316" s="256">
        <v>2025</v>
      </c>
      <c r="B3316" s="184">
        <f>B3315+1</f>
        <v>694</v>
      </c>
      <c r="C3316" s="286" t="s">
        <v>4317</v>
      </c>
      <c r="D3316" s="184">
        <v>37338</v>
      </c>
      <c r="E3316" s="287"/>
      <c r="F3316" s="287"/>
      <c r="G3316" s="287"/>
      <c r="H3316" s="288"/>
      <c r="I3316" s="288"/>
      <c r="J3316" s="288"/>
      <c r="K3316" s="289"/>
      <c r="L3316" s="289"/>
      <c r="M3316" s="289"/>
      <c r="N3316" s="289"/>
      <c r="O3316" s="289"/>
      <c r="P3316" s="289"/>
      <c r="Q3316" s="186">
        <f t="shared" ref="Q3316:Q3319" si="575">SUM(S3316:AJ3316)</f>
        <v>15875194.470000001</v>
      </c>
      <c r="R3316" s="186">
        <f t="shared" si="574"/>
        <v>15645831.050000001</v>
      </c>
      <c r="S3316" s="290">
        <v>0</v>
      </c>
      <c r="T3316" s="475">
        <v>0</v>
      </c>
      <c r="U3316" s="290">
        <v>0</v>
      </c>
      <c r="V3316" s="475">
        <v>0</v>
      </c>
      <c r="W3316" s="290">
        <v>0</v>
      </c>
      <c r="X3316" s="475">
        <v>0</v>
      </c>
      <c r="Y3316" s="290">
        <v>0</v>
      </c>
      <c r="Z3316" s="475">
        <v>15259214.880000001</v>
      </c>
      <c r="AA3316" s="290">
        <v>0</v>
      </c>
      <c r="AB3316" s="475">
        <v>0</v>
      </c>
      <c r="AC3316" s="290">
        <v>0</v>
      </c>
      <c r="AD3316" s="475">
        <v>0</v>
      </c>
      <c r="AE3316" s="290">
        <v>0</v>
      </c>
      <c r="AF3316" s="475">
        <v>0</v>
      </c>
      <c r="AG3316" s="290">
        <v>386616.17</v>
      </c>
      <c r="AH3316" s="475">
        <v>0</v>
      </c>
      <c r="AI3316" s="290">
        <v>0</v>
      </c>
      <c r="AJ3316" s="475">
        <v>229363.42</v>
      </c>
      <c r="AK3316" s="175"/>
      <c r="AL3316" s="175">
        <v>95356689.609999999</v>
      </c>
      <c r="AM3316" s="175">
        <v>118419091.78</v>
      </c>
      <c r="AN3316" s="175">
        <v>23062402.170000006</v>
      </c>
    </row>
    <row r="3317" spans="1:40" s="105" customFormat="1" ht="20.3" customHeight="1" x14ac:dyDescent="0.35">
      <c r="A3317" s="256">
        <v>2025</v>
      </c>
      <c r="B3317" s="472">
        <f>B3316+1</f>
        <v>695</v>
      </c>
      <c r="C3317" s="481" t="s">
        <v>1664</v>
      </c>
      <c r="D3317" s="472">
        <v>37328</v>
      </c>
      <c r="E3317" s="287" t="e">
        <f>VLOOKUP(D3317,'[1]2023-2025'!$A:$G,7,0)</f>
        <v>#N/A</v>
      </c>
      <c r="F3317" s="287"/>
      <c r="G3317" s="287" t="s">
        <v>1900</v>
      </c>
      <c r="H3317" s="288" t="e">
        <f>INDEX('[1]2023-2025'!$AK:$AK,MATCH(D3317,'[1]2023-2025'!$A:$A,0))</f>
        <v>#N/A</v>
      </c>
      <c r="I3317" s="288" t="e">
        <v>#N/A</v>
      </c>
      <c r="J3317" s="288" t="e">
        <f>VLOOKUP(D3317,[1]Лист3!$A:$AK,37,0)</f>
        <v>#N/A</v>
      </c>
      <c r="K3317" s="289" t="e">
        <f>INDEX('[1]2023-2025'!$G:$G,MATCH(D3317,'[1]2023-2025'!$A:$A,0))</f>
        <v>#N/A</v>
      </c>
      <c r="L3317" s="289"/>
      <c r="M3317" s="289"/>
      <c r="N3317" s="289"/>
      <c r="O3317" s="289" t="e">
        <v>#N/A</v>
      </c>
      <c r="P3317" s="289" t="e">
        <v>#N/A</v>
      </c>
      <c r="Q3317" s="474">
        <f t="shared" si="575"/>
        <v>6203514.4000000004</v>
      </c>
      <c r="R3317" s="474">
        <f t="shared" si="574"/>
        <v>6203514.4000000004</v>
      </c>
      <c r="S3317" s="290">
        <v>0</v>
      </c>
      <c r="T3317" s="475">
        <v>4682514.4000000004</v>
      </c>
      <c r="U3317" s="290">
        <v>0</v>
      </c>
      <c r="V3317" s="475">
        <v>800000</v>
      </c>
      <c r="W3317" s="290">
        <v>0</v>
      </c>
      <c r="X3317" s="475">
        <v>626000</v>
      </c>
      <c r="Y3317" s="290">
        <v>0</v>
      </c>
      <c r="Z3317" s="475">
        <v>0</v>
      </c>
      <c r="AA3317" s="290">
        <v>0</v>
      </c>
      <c r="AB3317" s="475">
        <v>0</v>
      </c>
      <c r="AC3317" s="290">
        <v>95000</v>
      </c>
      <c r="AD3317" s="475">
        <v>0</v>
      </c>
      <c r="AE3317" s="290">
        <v>0</v>
      </c>
      <c r="AF3317" s="475">
        <v>0</v>
      </c>
      <c r="AG3317" s="290">
        <v>0</v>
      </c>
      <c r="AH3317" s="475">
        <v>0</v>
      </c>
      <c r="AI3317" s="290">
        <v>0</v>
      </c>
      <c r="AJ3317" s="475">
        <v>0</v>
      </c>
      <c r="AK3317" s="175"/>
      <c r="AL3317" s="175">
        <v>21044390.190000001</v>
      </c>
      <c r="AM3317" s="175">
        <v>21618948.190000001</v>
      </c>
      <c r="AN3317" s="175">
        <v>574558</v>
      </c>
    </row>
    <row r="3318" spans="1:40" s="105" customFormat="1" ht="20.3" customHeight="1" x14ac:dyDescent="0.35">
      <c r="A3318" s="256">
        <v>2025</v>
      </c>
      <c r="B3318" s="472">
        <f>B3317+1</f>
        <v>696</v>
      </c>
      <c r="C3318" s="481" t="s">
        <v>1665</v>
      </c>
      <c r="D3318" s="472">
        <v>37402</v>
      </c>
      <c r="E3318" s="287" t="e">
        <f>VLOOKUP(D3318,'[1]2023-2025'!$A:$G,7,0)</f>
        <v>#N/A</v>
      </c>
      <c r="F3318" s="287"/>
      <c r="G3318" s="287" t="s">
        <v>1900</v>
      </c>
      <c r="H3318" s="288" t="e">
        <f>INDEX('[1]2023-2025'!$AK:$AK,MATCH(D3318,'[1]2023-2025'!$A:$A,0))</f>
        <v>#N/A</v>
      </c>
      <c r="I3318" s="288" t="e">
        <v>#N/A</v>
      </c>
      <c r="J3318" s="288" t="e">
        <f>VLOOKUP(D3318,[1]Лист3!$A:$AK,37,0)</f>
        <v>#N/A</v>
      </c>
      <c r="K3318" s="289" t="e">
        <f>INDEX('[1]2023-2025'!$G:$G,MATCH(D3318,'[1]2023-2025'!$A:$A,0))</f>
        <v>#N/A</v>
      </c>
      <c r="L3318" s="289"/>
      <c r="M3318" s="289"/>
      <c r="N3318" s="289"/>
      <c r="O3318" s="289" t="e">
        <v>#N/A</v>
      </c>
      <c r="P3318" s="289" t="e">
        <v>#N/A</v>
      </c>
      <c r="Q3318" s="474">
        <f t="shared" si="575"/>
        <v>11566374</v>
      </c>
      <c r="R3318" s="474">
        <f t="shared" si="574"/>
        <v>11566374</v>
      </c>
      <c r="S3318" s="290">
        <v>0</v>
      </c>
      <c r="T3318" s="475">
        <v>1050000</v>
      </c>
      <c r="U3318" s="290">
        <v>0</v>
      </c>
      <c r="V3318" s="475">
        <v>0</v>
      </c>
      <c r="W3318" s="290">
        <v>0</v>
      </c>
      <c r="X3318" s="475">
        <v>0</v>
      </c>
      <c r="Y3318" s="290">
        <v>0</v>
      </c>
      <c r="Z3318" s="475">
        <v>0</v>
      </c>
      <c r="AA3318" s="290">
        <v>0</v>
      </c>
      <c r="AB3318" s="475">
        <v>10516374</v>
      </c>
      <c r="AC3318" s="290">
        <v>0</v>
      </c>
      <c r="AD3318" s="475">
        <v>0</v>
      </c>
      <c r="AE3318" s="290">
        <v>0</v>
      </c>
      <c r="AF3318" s="475">
        <v>0</v>
      </c>
      <c r="AG3318" s="290">
        <v>0</v>
      </c>
      <c r="AH3318" s="475">
        <v>0</v>
      </c>
      <c r="AI3318" s="290">
        <v>0</v>
      </c>
      <c r="AJ3318" s="475">
        <v>0</v>
      </c>
      <c r="AK3318" s="175"/>
      <c r="AL3318" s="175">
        <v>147134.39999999999</v>
      </c>
      <c r="AM3318" s="175">
        <v>147134.39999999999</v>
      </c>
      <c r="AN3318" s="175">
        <v>0</v>
      </c>
    </row>
    <row r="3319" spans="1:40" s="105" customFormat="1" ht="20.3" customHeight="1" x14ac:dyDescent="0.35">
      <c r="A3319" s="256">
        <v>2025</v>
      </c>
      <c r="B3319" s="472">
        <f>B3318+1</f>
        <v>697</v>
      </c>
      <c r="C3319" s="481" t="s">
        <v>1666</v>
      </c>
      <c r="D3319" s="472">
        <v>37403</v>
      </c>
      <c r="E3319" s="287" t="e">
        <f>VLOOKUP(D3319,'[1]2023-2025'!$A:$G,7,0)</f>
        <v>#N/A</v>
      </c>
      <c r="F3319" s="287"/>
      <c r="G3319" s="287" t="s">
        <v>1900</v>
      </c>
      <c r="H3319" s="288" t="e">
        <f>INDEX('[1]2023-2025'!$AK:$AK,MATCH(D3319,'[1]2023-2025'!$A:$A,0))</f>
        <v>#N/A</v>
      </c>
      <c r="I3319" s="288" t="e">
        <v>#N/A</v>
      </c>
      <c r="J3319" s="288" t="e">
        <f>VLOOKUP(D3319,[1]Лист3!$A:$AK,37,0)</f>
        <v>#N/A</v>
      </c>
      <c r="K3319" s="289" t="e">
        <f>INDEX('[1]2023-2025'!$G:$G,MATCH(D3319,'[1]2023-2025'!$A:$A,0))</f>
        <v>#N/A</v>
      </c>
      <c r="L3319" s="289"/>
      <c r="M3319" s="289"/>
      <c r="N3319" s="289"/>
      <c r="O3319" s="289" t="e">
        <v>#N/A</v>
      </c>
      <c r="P3319" s="289" t="e">
        <v>#N/A</v>
      </c>
      <c r="Q3319" s="474">
        <f t="shared" si="575"/>
        <v>2431130.5</v>
      </c>
      <c r="R3319" s="474">
        <f t="shared" si="574"/>
        <v>2431130.5</v>
      </c>
      <c r="S3319" s="290">
        <v>0</v>
      </c>
      <c r="T3319" s="475">
        <v>1050000</v>
      </c>
      <c r="U3319" s="290">
        <v>0</v>
      </c>
      <c r="V3319" s="475">
        <v>0</v>
      </c>
      <c r="W3319" s="290">
        <v>0</v>
      </c>
      <c r="X3319" s="475">
        <v>0</v>
      </c>
      <c r="Y3319" s="290">
        <v>0</v>
      </c>
      <c r="Z3319" s="475">
        <v>0</v>
      </c>
      <c r="AA3319" s="290">
        <v>0</v>
      </c>
      <c r="AB3319" s="475">
        <v>1381130.5</v>
      </c>
      <c r="AC3319" s="290">
        <v>0</v>
      </c>
      <c r="AD3319" s="475">
        <v>0</v>
      </c>
      <c r="AE3319" s="290">
        <v>0</v>
      </c>
      <c r="AF3319" s="475">
        <v>0</v>
      </c>
      <c r="AG3319" s="290">
        <v>0</v>
      </c>
      <c r="AH3319" s="475">
        <v>0</v>
      </c>
      <c r="AI3319" s="290">
        <v>0</v>
      </c>
      <c r="AJ3319" s="475">
        <v>0</v>
      </c>
      <c r="AK3319" s="175"/>
      <c r="AL3319" s="175">
        <v>7203700.4400000004</v>
      </c>
      <c r="AM3319" s="175">
        <v>7203700.4400000004</v>
      </c>
      <c r="AN3319" s="175">
        <v>0</v>
      </c>
    </row>
    <row r="3320" spans="1:40" s="105" customFormat="1" ht="23.25" customHeight="1" x14ac:dyDescent="0.35">
      <c r="A3320" s="256">
        <v>2025</v>
      </c>
      <c r="B3320" s="472">
        <f>B3319+1</f>
        <v>698</v>
      </c>
      <c r="C3320" s="481" t="s">
        <v>1646</v>
      </c>
      <c r="D3320" s="472">
        <v>37361</v>
      </c>
      <c r="E3320" s="287" t="e">
        <f>VLOOKUP(D3320,'[1]2023-2025'!$A:$G,7,0)</f>
        <v>#N/A</v>
      </c>
      <c r="F3320" s="287"/>
      <c r="G3320" s="287" t="s">
        <v>1900</v>
      </c>
      <c r="H3320" s="288" t="e">
        <f>INDEX('[1]2023-2025'!$AK:$AK,MATCH(D3320,'[1]2023-2025'!$A:$A,0))</f>
        <v>#N/A</v>
      </c>
      <c r="I3320" s="288" t="e">
        <v>#N/A</v>
      </c>
      <c r="J3320" s="288" t="e">
        <f>VLOOKUP(D3320,[1]Лист3!$A:$AK,37,0)</f>
        <v>#N/A</v>
      </c>
      <c r="K3320" s="289" t="e">
        <f>INDEX('[1]2023-2025'!$G:$G,MATCH(D3320,'[1]2023-2025'!$A:$A,0))</f>
        <v>#N/A</v>
      </c>
      <c r="L3320" s="289"/>
      <c r="M3320" s="289"/>
      <c r="N3320" s="289"/>
      <c r="O3320" s="289" t="e">
        <v>#N/A</v>
      </c>
      <c r="P3320" s="289" t="e">
        <v>#N/A</v>
      </c>
      <c r="Q3320" s="474">
        <f>SUM(S3320:AJ3320)</f>
        <v>6649037.5999999996</v>
      </c>
      <c r="R3320" s="474">
        <f>SUM(S3320:AI3320)</f>
        <v>6649037.5999999996</v>
      </c>
      <c r="S3320" s="290">
        <v>0</v>
      </c>
      <c r="T3320" s="475">
        <v>4149037.6</v>
      </c>
      <c r="U3320" s="290">
        <v>0</v>
      </c>
      <c r="V3320" s="475">
        <v>500000</v>
      </c>
      <c r="W3320" s="290">
        <v>0</v>
      </c>
      <c r="X3320" s="475">
        <v>0</v>
      </c>
      <c r="Y3320" s="290">
        <v>0</v>
      </c>
      <c r="Z3320" s="475">
        <v>0</v>
      </c>
      <c r="AA3320" s="290">
        <v>2000000</v>
      </c>
      <c r="AB3320" s="475">
        <v>0</v>
      </c>
      <c r="AC3320" s="290">
        <v>0</v>
      </c>
      <c r="AD3320" s="475">
        <v>0</v>
      </c>
      <c r="AE3320" s="290">
        <v>0</v>
      </c>
      <c r="AF3320" s="475">
        <v>0</v>
      </c>
      <c r="AG3320" s="290">
        <v>0</v>
      </c>
      <c r="AH3320" s="475">
        <v>0</v>
      </c>
      <c r="AI3320" s="290">
        <v>0</v>
      </c>
      <c r="AJ3320" s="475">
        <v>0</v>
      </c>
      <c r="AK3320" s="175"/>
      <c r="AL3320" s="175">
        <v>73063686.109999999</v>
      </c>
      <c r="AM3320" s="175">
        <v>80518030.469999999</v>
      </c>
      <c r="AN3320" s="175">
        <v>7454344.3600000003</v>
      </c>
    </row>
    <row r="3321" spans="1:40" s="105" customFormat="1" ht="23.25" customHeight="1" x14ac:dyDescent="0.35">
      <c r="A3321" s="256">
        <v>2025</v>
      </c>
      <c r="B3321" s="184">
        <f t="shared" ref="B3321:B3328" si="576">B3320+1</f>
        <v>699</v>
      </c>
      <c r="C3321" s="286" t="s">
        <v>4313</v>
      </c>
      <c r="D3321" s="184">
        <v>37366</v>
      </c>
      <c r="E3321" s="287"/>
      <c r="F3321" s="287"/>
      <c r="G3321" s="287"/>
      <c r="H3321" s="288"/>
      <c r="I3321" s="288"/>
      <c r="J3321" s="288"/>
      <c r="K3321" s="289"/>
      <c r="L3321" s="289"/>
      <c r="M3321" s="289"/>
      <c r="N3321" s="289"/>
      <c r="O3321" s="289"/>
      <c r="P3321" s="289"/>
      <c r="Q3321" s="186">
        <f t="shared" ref="Q3321:Q3328" si="577">SUM(S3321:AJ3321)</f>
        <v>10213030.529999999</v>
      </c>
      <c r="R3321" s="186">
        <f t="shared" ref="R3321:R3328" si="578">SUM(S3321:AI3321)</f>
        <v>10063400.199999999</v>
      </c>
      <c r="S3321" s="290">
        <v>0</v>
      </c>
      <c r="T3321" s="475">
        <v>0</v>
      </c>
      <c r="U3321" s="290">
        <v>0</v>
      </c>
      <c r="V3321" s="475">
        <v>0</v>
      </c>
      <c r="W3321" s="290">
        <v>0</v>
      </c>
      <c r="X3321" s="475">
        <v>0</v>
      </c>
      <c r="Y3321" s="290">
        <v>0</v>
      </c>
      <c r="Z3321" s="475">
        <v>0</v>
      </c>
      <c r="AA3321" s="290">
        <v>0</v>
      </c>
      <c r="AB3321" s="475">
        <v>0</v>
      </c>
      <c r="AC3321" s="290">
        <v>9975355.1999999993</v>
      </c>
      <c r="AD3321" s="475">
        <v>0</v>
      </c>
      <c r="AE3321" s="290">
        <v>0</v>
      </c>
      <c r="AF3321" s="475">
        <v>0</v>
      </c>
      <c r="AG3321" s="290">
        <v>88045</v>
      </c>
      <c r="AH3321" s="475">
        <v>0</v>
      </c>
      <c r="AI3321" s="290">
        <v>0</v>
      </c>
      <c r="AJ3321" s="475">
        <v>149630.32999999999</v>
      </c>
      <c r="AK3321" s="175"/>
      <c r="AL3321" s="175">
        <v>13433314.960000001</v>
      </c>
      <c r="AM3321" s="175">
        <v>21687610.91</v>
      </c>
      <c r="AN3321" s="175">
        <v>8254295.9500000002</v>
      </c>
    </row>
    <row r="3322" spans="1:40" s="105" customFormat="1" ht="23.25" customHeight="1" x14ac:dyDescent="0.35">
      <c r="A3322" s="256">
        <v>2025</v>
      </c>
      <c r="B3322" s="184">
        <f t="shared" si="576"/>
        <v>700</v>
      </c>
      <c r="C3322" s="286" t="s">
        <v>4312</v>
      </c>
      <c r="D3322" s="184">
        <v>37367</v>
      </c>
      <c r="E3322" s="287"/>
      <c r="F3322" s="287"/>
      <c r="G3322" s="287"/>
      <c r="H3322" s="288"/>
      <c r="I3322" s="288"/>
      <c r="J3322" s="288"/>
      <c r="K3322" s="289"/>
      <c r="L3322" s="289"/>
      <c r="M3322" s="289"/>
      <c r="N3322" s="289"/>
      <c r="O3322" s="289"/>
      <c r="P3322" s="289"/>
      <c r="Q3322" s="186">
        <f t="shared" si="577"/>
        <v>8255621.5499999998</v>
      </c>
      <c r="R3322" s="186">
        <f t="shared" si="578"/>
        <v>8105361.7999999998</v>
      </c>
      <c r="S3322" s="290">
        <v>0</v>
      </c>
      <c r="T3322" s="475">
        <v>0</v>
      </c>
      <c r="U3322" s="290">
        <v>0</v>
      </c>
      <c r="V3322" s="475">
        <v>0</v>
      </c>
      <c r="W3322" s="290">
        <v>0</v>
      </c>
      <c r="X3322" s="475">
        <v>0</v>
      </c>
      <c r="Y3322" s="290">
        <v>0</v>
      </c>
      <c r="Z3322" s="475">
        <v>0</v>
      </c>
      <c r="AA3322" s="290">
        <v>0</v>
      </c>
      <c r="AB3322" s="475">
        <v>0</v>
      </c>
      <c r="AC3322" s="290">
        <v>8017316.7999999998</v>
      </c>
      <c r="AD3322" s="475">
        <v>0</v>
      </c>
      <c r="AE3322" s="290">
        <v>0</v>
      </c>
      <c r="AF3322" s="475">
        <v>0</v>
      </c>
      <c r="AG3322" s="290">
        <v>88045</v>
      </c>
      <c r="AH3322" s="475">
        <v>0</v>
      </c>
      <c r="AI3322" s="290">
        <v>0</v>
      </c>
      <c r="AJ3322" s="475">
        <v>150259.75</v>
      </c>
      <c r="AK3322" s="175"/>
      <c r="AL3322" s="175">
        <v>13011879.130000001</v>
      </c>
      <c r="AM3322" s="175">
        <v>21968637.82</v>
      </c>
      <c r="AN3322" s="175">
        <v>8956758.6899999995</v>
      </c>
    </row>
    <row r="3323" spans="1:40" s="105" customFormat="1" ht="23.25" customHeight="1" x14ac:dyDescent="0.35">
      <c r="A3323" s="256">
        <v>2025</v>
      </c>
      <c r="B3323" s="184">
        <f t="shared" si="576"/>
        <v>701</v>
      </c>
      <c r="C3323" s="286" t="s">
        <v>4724</v>
      </c>
      <c r="D3323" s="184">
        <v>37381</v>
      </c>
      <c r="E3323" s="287"/>
      <c r="F3323" s="287"/>
      <c r="G3323" s="287"/>
      <c r="H3323" s="288"/>
      <c r="I3323" s="288"/>
      <c r="J3323" s="288"/>
      <c r="K3323" s="289"/>
      <c r="L3323" s="289"/>
      <c r="M3323" s="289"/>
      <c r="N3323" s="289"/>
      <c r="O3323" s="289"/>
      <c r="P3323" s="289"/>
      <c r="Q3323" s="186">
        <f t="shared" si="577"/>
        <v>18410486.149999999</v>
      </c>
      <c r="R3323" s="186">
        <f t="shared" si="578"/>
        <v>18143792.799999997</v>
      </c>
      <c r="S3323" s="290">
        <v>5722107.5999999996</v>
      </c>
      <c r="T3323" s="475">
        <v>0</v>
      </c>
      <c r="U3323" s="290">
        <v>0</v>
      </c>
      <c r="V3323" s="475">
        <v>2516374</v>
      </c>
      <c r="W3323" s="290">
        <v>0</v>
      </c>
      <c r="X3323" s="475">
        <v>0</v>
      </c>
      <c r="Y3323" s="290">
        <v>0</v>
      </c>
      <c r="Z3323" s="475">
        <v>0</v>
      </c>
      <c r="AA3323" s="290">
        <v>0</v>
      </c>
      <c r="AB3323" s="475">
        <v>0</v>
      </c>
      <c r="AC3323" s="290">
        <v>9541075.1999999993</v>
      </c>
      <c r="AD3323" s="475">
        <v>0</v>
      </c>
      <c r="AE3323" s="290">
        <v>0</v>
      </c>
      <c r="AF3323" s="475">
        <v>0</v>
      </c>
      <c r="AG3323" s="290">
        <v>364236</v>
      </c>
      <c r="AH3323" s="475">
        <v>0</v>
      </c>
      <c r="AI3323" s="290">
        <v>0</v>
      </c>
      <c r="AJ3323" s="475">
        <v>266693.34999999998</v>
      </c>
      <c r="AK3323" s="175"/>
      <c r="AL3323" s="175">
        <v>14232777.700000001</v>
      </c>
      <c r="AM3323" s="175">
        <v>21445329.760000002</v>
      </c>
      <c r="AN3323" s="175">
        <v>7212552.0600000005</v>
      </c>
    </row>
    <row r="3324" spans="1:40" s="105" customFormat="1" ht="23.25" customHeight="1" x14ac:dyDescent="0.35">
      <c r="A3324" s="256">
        <v>2025</v>
      </c>
      <c r="B3324" s="184">
        <f t="shared" si="576"/>
        <v>702</v>
      </c>
      <c r="C3324" s="286" t="s">
        <v>4311</v>
      </c>
      <c r="D3324" s="184">
        <v>37382</v>
      </c>
      <c r="E3324" s="287"/>
      <c r="F3324" s="287"/>
      <c r="G3324" s="287"/>
      <c r="H3324" s="288"/>
      <c r="I3324" s="288"/>
      <c r="J3324" s="288"/>
      <c r="K3324" s="289"/>
      <c r="L3324" s="289"/>
      <c r="M3324" s="289"/>
      <c r="N3324" s="289"/>
      <c r="O3324" s="289"/>
      <c r="P3324" s="289"/>
      <c r="Q3324" s="186">
        <f t="shared" si="577"/>
        <v>16440583.410000002</v>
      </c>
      <c r="R3324" s="186">
        <f t="shared" si="578"/>
        <v>16188223.600000001</v>
      </c>
      <c r="S3324" s="290">
        <v>4414570.7</v>
      </c>
      <c r="T3324" s="475">
        <v>0</v>
      </c>
      <c r="U3324" s="290">
        <v>0</v>
      </c>
      <c r="V3324" s="475">
        <v>2381130.5</v>
      </c>
      <c r="W3324" s="290">
        <v>0</v>
      </c>
      <c r="X3324" s="475">
        <v>0</v>
      </c>
      <c r="Y3324" s="290">
        <v>0</v>
      </c>
      <c r="Z3324" s="475">
        <v>0</v>
      </c>
      <c r="AA3324" s="290">
        <v>0</v>
      </c>
      <c r="AB3324" s="475">
        <v>0</v>
      </c>
      <c r="AC3324" s="290">
        <v>9028286.4000000004</v>
      </c>
      <c r="AD3324" s="475">
        <v>0</v>
      </c>
      <c r="AE3324" s="290">
        <v>0</v>
      </c>
      <c r="AF3324" s="475">
        <v>0</v>
      </c>
      <c r="AG3324" s="290">
        <v>364236</v>
      </c>
      <c r="AH3324" s="475">
        <v>0</v>
      </c>
      <c r="AI3324" s="290">
        <v>0</v>
      </c>
      <c r="AJ3324" s="475">
        <v>252359.81</v>
      </c>
      <c r="AK3324" s="175"/>
      <c r="AL3324" s="175">
        <v>13688310.479999997</v>
      </c>
      <c r="AM3324" s="175">
        <v>21007359.739999998</v>
      </c>
      <c r="AN3324" s="175">
        <v>7319049.2600000007</v>
      </c>
    </row>
    <row r="3325" spans="1:40" s="105" customFormat="1" ht="23.25" customHeight="1" x14ac:dyDescent="0.35">
      <c r="A3325" s="256">
        <v>2025</v>
      </c>
      <c r="B3325" s="184">
        <f t="shared" si="576"/>
        <v>703</v>
      </c>
      <c r="C3325" s="286" t="s">
        <v>4310</v>
      </c>
      <c r="D3325" s="184">
        <v>37383</v>
      </c>
      <c r="E3325" s="287"/>
      <c r="F3325" s="287"/>
      <c r="G3325" s="287"/>
      <c r="H3325" s="288"/>
      <c r="I3325" s="288"/>
      <c r="J3325" s="288"/>
      <c r="K3325" s="289"/>
      <c r="L3325" s="289"/>
      <c r="M3325" s="289"/>
      <c r="N3325" s="289"/>
      <c r="O3325" s="289"/>
      <c r="P3325" s="289"/>
      <c r="Q3325" s="186">
        <f t="shared" si="577"/>
        <v>9973697</v>
      </c>
      <c r="R3325" s="186">
        <f t="shared" si="578"/>
        <v>9832049</v>
      </c>
      <c r="S3325" s="290">
        <v>3194162.4</v>
      </c>
      <c r="T3325" s="475">
        <v>6249037.5999999996</v>
      </c>
      <c r="U3325" s="290">
        <v>0</v>
      </c>
      <c r="V3325" s="475">
        <v>0</v>
      </c>
      <c r="W3325" s="290">
        <v>0</v>
      </c>
      <c r="X3325" s="475">
        <v>0</v>
      </c>
      <c r="Y3325" s="290">
        <v>0</v>
      </c>
      <c r="Z3325" s="475">
        <v>0</v>
      </c>
      <c r="AA3325" s="290">
        <v>0</v>
      </c>
      <c r="AB3325" s="475">
        <v>0</v>
      </c>
      <c r="AC3325" s="290">
        <v>0</v>
      </c>
      <c r="AD3325" s="475">
        <v>0</v>
      </c>
      <c r="AE3325" s="290">
        <v>0</v>
      </c>
      <c r="AF3325" s="475">
        <v>0</v>
      </c>
      <c r="AG3325" s="290">
        <v>388849</v>
      </c>
      <c r="AH3325" s="475">
        <v>0</v>
      </c>
      <c r="AI3325" s="290">
        <v>0</v>
      </c>
      <c r="AJ3325" s="475">
        <v>141648</v>
      </c>
      <c r="AK3325" s="175"/>
      <c r="AL3325" s="175">
        <v>7366885.3200000003</v>
      </c>
      <c r="AM3325" s="175">
        <v>11578496.68</v>
      </c>
      <c r="AN3325" s="175">
        <v>4211611.3599999994</v>
      </c>
    </row>
    <row r="3326" spans="1:40" s="105" customFormat="1" ht="23.25" customHeight="1" x14ac:dyDescent="0.35">
      <c r="A3326" s="256">
        <v>2025</v>
      </c>
      <c r="B3326" s="184">
        <f t="shared" si="576"/>
        <v>704</v>
      </c>
      <c r="C3326" s="286" t="s">
        <v>4316</v>
      </c>
      <c r="D3326" s="184">
        <v>37346</v>
      </c>
      <c r="E3326" s="287"/>
      <c r="F3326" s="287"/>
      <c r="G3326" s="287"/>
      <c r="H3326" s="288"/>
      <c r="I3326" s="288"/>
      <c r="J3326" s="288"/>
      <c r="K3326" s="289"/>
      <c r="L3326" s="289"/>
      <c r="M3326" s="289"/>
      <c r="N3326" s="289"/>
      <c r="O3326" s="289"/>
      <c r="P3326" s="289"/>
      <c r="Q3326" s="186">
        <f t="shared" si="577"/>
        <v>26858117.280000001</v>
      </c>
      <c r="R3326" s="186">
        <f t="shared" si="578"/>
        <v>25897919.200000003</v>
      </c>
      <c r="S3326" s="290">
        <v>0</v>
      </c>
      <c r="T3326" s="475">
        <v>13732545.800000001</v>
      </c>
      <c r="U3326" s="290">
        <v>0</v>
      </c>
      <c r="V3326" s="475">
        <v>0</v>
      </c>
      <c r="W3326" s="290">
        <v>0</v>
      </c>
      <c r="X3326" s="475">
        <v>0</v>
      </c>
      <c r="Y3326" s="290">
        <v>0</v>
      </c>
      <c r="Z3326" s="475">
        <v>0</v>
      </c>
      <c r="AA3326" s="290">
        <v>0</v>
      </c>
      <c r="AB3326" s="475">
        <v>0</v>
      </c>
      <c r="AC3326" s="290">
        <v>11931478.4</v>
      </c>
      <c r="AD3326" s="475">
        <v>0</v>
      </c>
      <c r="AE3326" s="290">
        <v>0</v>
      </c>
      <c r="AF3326" s="475">
        <v>0</v>
      </c>
      <c r="AG3326" s="290">
        <v>233895</v>
      </c>
      <c r="AH3326" s="475">
        <v>0</v>
      </c>
      <c r="AI3326" s="290">
        <v>0</v>
      </c>
      <c r="AJ3326" s="475">
        <v>960198.08</v>
      </c>
      <c r="AK3326" s="175"/>
      <c r="AL3326" s="175">
        <v>24741160.580000002</v>
      </c>
      <c r="AM3326" s="175">
        <v>47944235.82</v>
      </c>
      <c r="AN3326" s="175">
        <v>23203075.239999998</v>
      </c>
    </row>
    <row r="3327" spans="1:40" s="105" customFormat="1" ht="23.25" customHeight="1" x14ac:dyDescent="0.35">
      <c r="A3327" s="256">
        <v>2025</v>
      </c>
      <c r="B3327" s="184">
        <f t="shared" si="576"/>
        <v>705</v>
      </c>
      <c r="C3327" s="286" t="s">
        <v>4315</v>
      </c>
      <c r="D3327" s="184">
        <v>37357</v>
      </c>
      <c r="E3327" s="287"/>
      <c r="F3327" s="287"/>
      <c r="G3327" s="287"/>
      <c r="H3327" s="288"/>
      <c r="I3327" s="288"/>
      <c r="J3327" s="288"/>
      <c r="K3327" s="289"/>
      <c r="L3327" s="289"/>
      <c r="M3327" s="289"/>
      <c r="N3327" s="289"/>
      <c r="O3327" s="289"/>
      <c r="P3327" s="289"/>
      <c r="Q3327" s="186">
        <f t="shared" si="577"/>
        <v>29829254.200000003</v>
      </c>
      <c r="R3327" s="186">
        <f t="shared" si="578"/>
        <v>29342186.900000002</v>
      </c>
      <c r="S3327" s="290">
        <v>0</v>
      </c>
      <c r="T3327" s="475">
        <v>19593505.100000001</v>
      </c>
      <c r="U3327" s="290">
        <v>0</v>
      </c>
      <c r="V3327" s="475">
        <v>0</v>
      </c>
      <c r="W3327" s="290">
        <v>0</v>
      </c>
      <c r="X3327" s="475">
        <v>0</v>
      </c>
      <c r="Y3327" s="290">
        <v>0</v>
      </c>
      <c r="Z3327" s="475">
        <v>0</v>
      </c>
      <c r="AA3327" s="290">
        <v>0</v>
      </c>
      <c r="AB3327" s="475">
        <v>8877646.8000000007</v>
      </c>
      <c r="AC3327" s="290">
        <v>0</v>
      </c>
      <c r="AD3327" s="475">
        <v>0</v>
      </c>
      <c r="AE3327" s="290">
        <v>0</v>
      </c>
      <c r="AF3327" s="475">
        <v>0</v>
      </c>
      <c r="AG3327" s="290">
        <v>871035</v>
      </c>
      <c r="AH3327" s="475">
        <v>0</v>
      </c>
      <c r="AI3327" s="290">
        <v>0</v>
      </c>
      <c r="AJ3327" s="475">
        <v>487067.3</v>
      </c>
      <c r="AK3327" s="175"/>
      <c r="AL3327" s="175">
        <v>38879057.010000005</v>
      </c>
      <c r="AM3327" s="175">
        <v>60744438.350000001</v>
      </c>
      <c r="AN3327" s="175">
        <v>21865381.34</v>
      </c>
    </row>
    <row r="3328" spans="1:40" s="105" customFormat="1" ht="23.25" customHeight="1" x14ac:dyDescent="0.35">
      <c r="A3328" s="256">
        <v>2025</v>
      </c>
      <c r="B3328" s="184">
        <f t="shared" si="576"/>
        <v>706</v>
      </c>
      <c r="C3328" s="286" t="s">
        <v>4314</v>
      </c>
      <c r="D3328" s="184">
        <v>37360</v>
      </c>
      <c r="E3328" s="287"/>
      <c r="F3328" s="287"/>
      <c r="G3328" s="287"/>
      <c r="H3328" s="288"/>
      <c r="I3328" s="288"/>
      <c r="J3328" s="288"/>
      <c r="K3328" s="289"/>
      <c r="L3328" s="289"/>
      <c r="M3328" s="289"/>
      <c r="N3328" s="289"/>
      <c r="O3328" s="289"/>
      <c r="P3328" s="289"/>
      <c r="Q3328" s="186">
        <f t="shared" si="577"/>
        <v>35495906.140000001</v>
      </c>
      <c r="R3328" s="186">
        <f t="shared" si="578"/>
        <v>34900843.799999997</v>
      </c>
      <c r="S3328" s="290">
        <v>0</v>
      </c>
      <c r="T3328" s="475">
        <v>0</v>
      </c>
      <c r="U3328" s="290">
        <v>0</v>
      </c>
      <c r="V3328" s="475">
        <v>0</v>
      </c>
      <c r="W3328" s="290">
        <v>0</v>
      </c>
      <c r="X3328" s="475">
        <v>0</v>
      </c>
      <c r="Y3328" s="290">
        <v>0</v>
      </c>
      <c r="Z3328" s="475">
        <v>0</v>
      </c>
      <c r="AA3328" s="290">
        <v>0</v>
      </c>
      <c r="AB3328" s="475">
        <v>12150104.4</v>
      </c>
      <c r="AC3328" s="290">
        <v>22520718.399999999</v>
      </c>
      <c r="AD3328" s="475">
        <v>0</v>
      </c>
      <c r="AE3328" s="290">
        <v>0</v>
      </c>
      <c r="AF3328" s="475">
        <v>0</v>
      </c>
      <c r="AG3328" s="290">
        <v>230021</v>
      </c>
      <c r="AH3328" s="475">
        <v>0</v>
      </c>
      <c r="AI3328" s="290">
        <v>0</v>
      </c>
      <c r="AJ3328" s="475">
        <v>595062.34</v>
      </c>
      <c r="AK3328" s="175"/>
      <c r="AL3328" s="175">
        <v>37757868.289999992</v>
      </c>
      <c r="AM3328" s="175">
        <v>60999961.659999996</v>
      </c>
      <c r="AN3328" s="175">
        <v>23242093.370000005</v>
      </c>
    </row>
    <row r="3329" spans="1:40" s="105" customFormat="1" ht="20.3" customHeight="1" x14ac:dyDescent="0.35">
      <c r="A3329" s="256"/>
      <c r="B3329" s="170" t="s">
        <v>22</v>
      </c>
      <c r="C3329" s="293"/>
      <c r="D3329" s="296" t="s">
        <v>172</v>
      </c>
      <c r="E3329" s="287" t="e">
        <f>VLOOKUP(D3329,'[1]2023-2025'!$A:$G,7,0)</f>
        <v>#N/A</v>
      </c>
      <c r="F3329" s="287"/>
      <c r="G3329" s="287"/>
      <c r="H3329" s="288" t="e">
        <v>#N/A</v>
      </c>
      <c r="I3329" s="288" t="e">
        <v>#N/A</v>
      </c>
      <c r="J3329" s="288" t="e">
        <f>VLOOKUP(D3329,[1]Лист3!$A:$AK,37,0)</f>
        <v>#N/A</v>
      </c>
      <c r="K3329" s="289" t="e">
        <v>#N/A</v>
      </c>
      <c r="L3329" s="289"/>
      <c r="M3329" s="289"/>
      <c r="N3329" s="289"/>
      <c r="O3329" s="289" t="e">
        <v>#N/A</v>
      </c>
      <c r="P3329" s="289"/>
      <c r="Q3329" s="297">
        <f t="shared" ref="Q3329:AJ3329" si="579">SUM(Q3315:Q3328)</f>
        <v>216590586.78999996</v>
      </c>
      <c r="R3329" s="297">
        <f t="shared" si="579"/>
        <v>213090444.11000001</v>
      </c>
      <c r="S3329" s="484">
        <f t="shared" si="579"/>
        <v>13330840.700000001</v>
      </c>
      <c r="T3329" s="484">
        <f t="shared" si="579"/>
        <v>50506640.5</v>
      </c>
      <c r="U3329" s="484">
        <f t="shared" si="579"/>
        <v>0</v>
      </c>
      <c r="V3329" s="484">
        <f t="shared" si="579"/>
        <v>6197504.5</v>
      </c>
      <c r="W3329" s="484">
        <f t="shared" si="579"/>
        <v>0</v>
      </c>
      <c r="X3329" s="484">
        <f t="shared" si="579"/>
        <v>626000</v>
      </c>
      <c r="Y3329" s="484">
        <f t="shared" si="579"/>
        <v>0</v>
      </c>
      <c r="Z3329" s="484">
        <f t="shared" si="579"/>
        <v>15259214.880000001</v>
      </c>
      <c r="AA3329" s="484">
        <f t="shared" si="579"/>
        <v>2000000</v>
      </c>
      <c r="AB3329" s="484">
        <f t="shared" si="579"/>
        <v>32925255.700000003</v>
      </c>
      <c r="AC3329" s="484">
        <f t="shared" si="579"/>
        <v>88967180.400000006</v>
      </c>
      <c r="AD3329" s="484">
        <f t="shared" si="579"/>
        <v>0</v>
      </c>
      <c r="AE3329" s="484">
        <f t="shared" si="579"/>
        <v>0</v>
      </c>
      <c r="AF3329" s="484">
        <f t="shared" si="579"/>
        <v>0</v>
      </c>
      <c r="AG3329" s="484">
        <f t="shared" si="579"/>
        <v>3277807.4299999997</v>
      </c>
      <c r="AH3329" s="484">
        <f t="shared" si="579"/>
        <v>0</v>
      </c>
      <c r="AI3329" s="484">
        <f t="shared" si="579"/>
        <v>0</v>
      </c>
      <c r="AJ3329" s="484">
        <f t="shared" si="579"/>
        <v>3500142.6799999997</v>
      </c>
      <c r="AK3329" s="175"/>
      <c r="AL3329" s="175" t="e">
        <v>#N/A</v>
      </c>
      <c r="AM3329" s="175" t="e">
        <v>#N/A</v>
      </c>
      <c r="AN3329" s="175" t="e">
        <v>#N/A</v>
      </c>
    </row>
    <row r="3330" spans="1:40" s="105" customFormat="1" ht="20.3" customHeight="1" x14ac:dyDescent="0.35">
      <c r="A3330" s="256"/>
      <c r="B3330" s="298"/>
      <c r="C3330" s="275"/>
      <c r="D3330" s="275"/>
      <c r="E3330" s="287">
        <f>VLOOKUP(D3330,'[1]2023-2025'!$A:$G,7,0)</f>
        <v>0</v>
      </c>
      <c r="F3330" s="301"/>
      <c r="G3330" s="301"/>
      <c r="H3330" s="302" t="e">
        <v>#N/A</v>
      </c>
      <c r="I3330" s="288" t="e">
        <v>#N/A</v>
      </c>
      <c r="J3330" s="288" t="e">
        <f>VLOOKUP(D3330,[1]Лист3!$A:$AK,37,0)</f>
        <v>#N/A</v>
      </c>
      <c r="K3330" s="303" t="e">
        <v>#N/A</v>
      </c>
      <c r="L3330" s="303"/>
      <c r="M3330" s="303"/>
      <c r="N3330" s="303"/>
      <c r="O3330" s="303" t="e">
        <v>#N/A</v>
      </c>
      <c r="P3330" s="303"/>
      <c r="Q3330" s="275"/>
      <c r="R3330" s="275"/>
      <c r="S3330" s="485"/>
      <c r="T3330" s="485"/>
      <c r="U3330" s="485"/>
      <c r="V3330" s="485"/>
      <c r="W3330" s="485"/>
      <c r="X3330" s="485" t="s">
        <v>2887</v>
      </c>
      <c r="Y3330" s="485"/>
      <c r="Z3330" s="485"/>
      <c r="AA3330" s="485"/>
      <c r="AB3330" s="485"/>
      <c r="AC3330" s="485"/>
      <c r="AD3330" s="485"/>
      <c r="AE3330" s="485"/>
      <c r="AF3330" s="485"/>
      <c r="AG3330" s="485"/>
      <c r="AH3330" s="485"/>
      <c r="AI3330" s="485"/>
      <c r="AJ3330" s="486"/>
      <c r="AK3330" s="175"/>
      <c r="AL3330" s="175" t="e">
        <v>#N/A</v>
      </c>
      <c r="AM3330" s="175" t="e">
        <v>#N/A</v>
      </c>
      <c r="AN3330" s="175" t="e">
        <v>#N/A</v>
      </c>
    </row>
    <row r="3331" spans="1:40" s="105" customFormat="1" ht="23.25" customHeight="1" x14ac:dyDescent="0.35">
      <c r="A3331" s="256">
        <v>2025</v>
      </c>
      <c r="B3331" s="184">
        <f>B3328+1</f>
        <v>707</v>
      </c>
      <c r="C3331" s="286" t="s">
        <v>479</v>
      </c>
      <c r="D3331" s="184">
        <v>37416</v>
      </c>
      <c r="E3331" s="287" t="e">
        <f>VLOOKUP(D3331,'[1]2023-2025'!$A:$G,7,0)</f>
        <v>#N/A</v>
      </c>
      <c r="F3331" s="287"/>
      <c r="G3331" s="287" t="s">
        <v>1899</v>
      </c>
      <c r="H3331" s="288" t="e">
        <f>INDEX('[1]2023-2025'!$AK:$AK,MATCH(D3331,'[1]2023-2025'!$A:$A,0))</f>
        <v>#N/A</v>
      </c>
      <c r="I3331" s="288" t="e">
        <v>#N/A</v>
      </c>
      <c r="J3331" s="288" t="e">
        <f>VLOOKUP(D3331,[1]Лист3!$A:$AK,37,0)</f>
        <v>#N/A</v>
      </c>
      <c r="K3331" s="289" t="e">
        <f>INDEX('[1]2023-2025'!$G:$G,MATCH(D3331,'[1]2023-2025'!$A:$A,0))</f>
        <v>#N/A</v>
      </c>
      <c r="L3331" s="289"/>
      <c r="M3331" s="289"/>
      <c r="N3331" s="289"/>
      <c r="O3331" s="289" t="e">
        <v>#N/A</v>
      </c>
      <c r="P3331" s="289" t="e">
        <v>#N/A</v>
      </c>
      <c r="Q3331" s="186">
        <f>SUM(S3331:AJ3331)</f>
        <v>1175263.7</v>
      </c>
      <c r="R3331" s="186">
        <f>SUM(S3331:AI3331)</f>
        <v>1156508.55</v>
      </c>
      <c r="S3331" s="290">
        <v>400000</v>
      </c>
      <c r="T3331" s="475">
        <v>400000</v>
      </c>
      <c r="U3331" s="474">
        <v>0</v>
      </c>
      <c r="V3331" s="474">
        <v>0</v>
      </c>
      <c r="W3331" s="474">
        <v>0</v>
      </c>
      <c r="X3331" s="474">
        <v>0</v>
      </c>
      <c r="Y3331" s="474">
        <v>0</v>
      </c>
      <c r="Z3331" s="474">
        <v>0</v>
      </c>
      <c r="AA3331" s="474">
        <v>0</v>
      </c>
      <c r="AB3331" s="474">
        <v>0</v>
      </c>
      <c r="AC3331" s="474">
        <v>356508.55</v>
      </c>
      <c r="AD3331" s="474">
        <v>0</v>
      </c>
      <c r="AE3331" s="474">
        <v>0</v>
      </c>
      <c r="AF3331" s="474">
        <v>0</v>
      </c>
      <c r="AG3331" s="476">
        <v>0</v>
      </c>
      <c r="AH3331" s="476">
        <v>0</v>
      </c>
      <c r="AI3331" s="476">
        <v>0</v>
      </c>
      <c r="AJ3331" s="476">
        <v>18755.150000000001</v>
      </c>
      <c r="AK3331" s="175"/>
      <c r="AL3331" s="175">
        <v>1872530.41</v>
      </c>
      <c r="AM3331" s="175">
        <v>1872530.41</v>
      </c>
      <c r="AN3331" s="175">
        <v>0</v>
      </c>
    </row>
    <row r="3332" spans="1:40" s="105" customFormat="1" ht="23.25" customHeight="1" x14ac:dyDescent="0.35">
      <c r="A3332" s="256">
        <v>2025</v>
      </c>
      <c r="B3332" s="184">
        <f>B3331+1</f>
        <v>708</v>
      </c>
      <c r="C3332" s="286" t="s">
        <v>480</v>
      </c>
      <c r="D3332" s="184">
        <v>37452</v>
      </c>
      <c r="E3332" s="287" t="e">
        <f>VLOOKUP(D3332,'[1]2023-2025'!$A:$G,7,0)</f>
        <v>#N/A</v>
      </c>
      <c r="F3332" s="287"/>
      <c r="G3332" s="287" t="s">
        <v>1899</v>
      </c>
      <c r="H3332" s="288" t="e">
        <f>INDEX('[1]2023-2025'!$AK:$AK,MATCH(D3332,'[1]2023-2025'!$A:$A,0))</f>
        <v>#N/A</v>
      </c>
      <c r="I3332" s="288" t="e">
        <v>#N/A</v>
      </c>
      <c r="J3332" s="288" t="e">
        <f>VLOOKUP(D3332,[1]Лист3!$A:$AK,37,0)</f>
        <v>#N/A</v>
      </c>
      <c r="K3332" s="289" t="e">
        <f>INDEX('[1]2023-2025'!$G:$G,MATCH(D3332,'[1]2023-2025'!$A:$A,0))</f>
        <v>#N/A</v>
      </c>
      <c r="L3332" s="289"/>
      <c r="M3332" s="289"/>
      <c r="N3332" s="289"/>
      <c r="O3332" s="289" t="e">
        <v>#N/A</v>
      </c>
      <c r="P3332" s="289" t="e">
        <v>#N/A</v>
      </c>
      <c r="Q3332" s="186">
        <f>SUM(S3332:AJ3332)</f>
        <v>1625890</v>
      </c>
      <c r="R3332" s="186">
        <f>SUM(S3332:AI3332)</f>
        <v>1600000</v>
      </c>
      <c r="S3332" s="290">
        <v>0</v>
      </c>
      <c r="T3332" s="475">
        <v>0</v>
      </c>
      <c r="U3332" s="474">
        <v>0</v>
      </c>
      <c r="V3332" s="474">
        <v>0</v>
      </c>
      <c r="W3332" s="474">
        <v>0</v>
      </c>
      <c r="X3332" s="474">
        <v>0</v>
      </c>
      <c r="Y3332" s="474">
        <v>0</v>
      </c>
      <c r="Z3332" s="474">
        <v>0</v>
      </c>
      <c r="AA3332" s="474">
        <v>0</v>
      </c>
      <c r="AB3332" s="474">
        <v>0</v>
      </c>
      <c r="AC3332" s="474">
        <v>1600000</v>
      </c>
      <c r="AD3332" s="474">
        <v>0</v>
      </c>
      <c r="AE3332" s="474">
        <v>0</v>
      </c>
      <c r="AF3332" s="474">
        <v>0</v>
      </c>
      <c r="AG3332" s="476">
        <v>0</v>
      </c>
      <c r="AH3332" s="476">
        <v>0</v>
      </c>
      <c r="AI3332" s="476">
        <v>0</v>
      </c>
      <c r="AJ3332" s="476">
        <v>25890</v>
      </c>
      <c r="AK3332" s="175"/>
      <c r="AL3332" s="175">
        <v>2498342.21</v>
      </c>
      <c r="AM3332" s="175">
        <v>2498342.21</v>
      </c>
      <c r="AN3332" s="175">
        <v>0</v>
      </c>
    </row>
    <row r="3333" spans="1:40" s="105" customFormat="1" ht="20.3" customHeight="1" x14ac:dyDescent="0.35">
      <c r="A3333" s="256">
        <v>2025</v>
      </c>
      <c r="B3333" s="184">
        <f>B3332+1</f>
        <v>709</v>
      </c>
      <c r="C3333" s="286" t="s">
        <v>1025</v>
      </c>
      <c r="D3333" s="184">
        <v>37456</v>
      </c>
      <c r="E3333" s="287" t="e">
        <f>VLOOKUP(D3333,'[1]2023-2025'!$A:$G,7,0)</f>
        <v>#N/A</v>
      </c>
      <c r="F3333" s="287"/>
      <c r="G3333" s="287" t="s">
        <v>1899</v>
      </c>
      <c r="H3333" s="288" t="e">
        <f>INDEX('[1]2023-2025'!$AK:$AK,MATCH(D3333,'[1]2023-2025'!$A:$A,0))</f>
        <v>#N/A</v>
      </c>
      <c r="I3333" s="288" t="e">
        <v>#N/A</v>
      </c>
      <c r="J3333" s="288" t="e">
        <f>VLOOKUP(D3333,[1]Лист3!$A:$AK,37,0)</f>
        <v>#N/A</v>
      </c>
      <c r="K3333" s="289" t="e">
        <f>INDEX('[1]2023-2025'!$G:$G,MATCH(D3333,'[1]2023-2025'!$A:$A,0))</f>
        <v>#N/A</v>
      </c>
      <c r="L3333" s="289"/>
      <c r="M3333" s="289"/>
      <c r="N3333" s="289"/>
      <c r="O3333" s="289" t="e">
        <v>#N/A</v>
      </c>
      <c r="P3333" s="289" t="e">
        <v>#N/A</v>
      </c>
      <c r="Q3333" s="186">
        <f>SUM(S3333:AJ3333)</f>
        <v>951905.89</v>
      </c>
      <c r="R3333" s="186">
        <f>SUM(S3333:AI3333)</f>
        <v>926015.89</v>
      </c>
      <c r="S3333" s="290">
        <v>0</v>
      </c>
      <c r="T3333" s="475">
        <v>326015.89</v>
      </c>
      <c r="U3333" s="474">
        <v>0</v>
      </c>
      <c r="V3333" s="474">
        <v>0</v>
      </c>
      <c r="W3333" s="474">
        <v>0</v>
      </c>
      <c r="X3333" s="474">
        <v>0</v>
      </c>
      <c r="Y3333" s="474">
        <v>0</v>
      </c>
      <c r="Z3333" s="474">
        <v>0</v>
      </c>
      <c r="AA3333" s="474">
        <v>0</v>
      </c>
      <c r="AB3333" s="474">
        <v>0</v>
      </c>
      <c r="AC3333" s="474">
        <v>600000</v>
      </c>
      <c r="AD3333" s="474">
        <v>0</v>
      </c>
      <c r="AE3333" s="474">
        <v>0</v>
      </c>
      <c r="AF3333" s="474">
        <v>0</v>
      </c>
      <c r="AG3333" s="476">
        <v>0</v>
      </c>
      <c r="AH3333" s="476">
        <v>0</v>
      </c>
      <c r="AI3333" s="476">
        <v>0</v>
      </c>
      <c r="AJ3333" s="476">
        <v>25890</v>
      </c>
      <c r="AK3333" s="175"/>
      <c r="AL3333" s="175">
        <v>1552365.92</v>
      </c>
      <c r="AM3333" s="175">
        <v>1552365.92</v>
      </c>
      <c r="AN3333" s="175">
        <v>0</v>
      </c>
    </row>
    <row r="3334" spans="1:40" s="105" customFormat="1" ht="20.3" customHeight="1" x14ac:dyDescent="0.35">
      <c r="A3334" s="256">
        <v>2025</v>
      </c>
      <c r="B3334" s="184">
        <f>B3333+1</f>
        <v>710</v>
      </c>
      <c r="C3334" s="286" t="s">
        <v>1026</v>
      </c>
      <c r="D3334" s="184">
        <v>37484</v>
      </c>
      <c r="E3334" s="287" t="e">
        <f>VLOOKUP(D3334,'[1]2023-2025'!$A:$G,7,0)</f>
        <v>#N/A</v>
      </c>
      <c r="F3334" s="287"/>
      <c r="G3334" s="287" t="s">
        <v>1899</v>
      </c>
      <c r="H3334" s="288" t="e">
        <f>INDEX('[1]2023-2025'!$AK:$AK,MATCH(D3334,'[1]2023-2025'!$A:$A,0))</f>
        <v>#N/A</v>
      </c>
      <c r="I3334" s="288" t="e">
        <v>#N/A</v>
      </c>
      <c r="J3334" s="288" t="e">
        <f>VLOOKUP(D3334,[1]Лист3!$A:$AK,37,0)</f>
        <v>#N/A</v>
      </c>
      <c r="K3334" s="289" t="e">
        <f>INDEX('[1]2023-2025'!$G:$G,MATCH(D3334,'[1]2023-2025'!$A:$A,0))</f>
        <v>#N/A</v>
      </c>
      <c r="L3334" s="289"/>
      <c r="M3334" s="289"/>
      <c r="N3334" s="289"/>
      <c r="O3334" s="289" t="e">
        <v>#N/A</v>
      </c>
      <c r="P3334" s="289" t="e">
        <v>#N/A</v>
      </c>
      <c r="Q3334" s="186">
        <f>SUM(S3334:AJ3334)</f>
        <v>1751906.1283500001</v>
      </c>
      <c r="R3334" s="186">
        <f>SUM(S3334:AI3334)</f>
        <v>1726015.8900000001</v>
      </c>
      <c r="S3334" s="290">
        <v>400000</v>
      </c>
      <c r="T3334" s="475">
        <v>326015.89</v>
      </c>
      <c r="U3334" s="474">
        <v>0</v>
      </c>
      <c r="V3334" s="474">
        <v>0</v>
      </c>
      <c r="W3334" s="474">
        <v>0</v>
      </c>
      <c r="X3334" s="474">
        <v>0</v>
      </c>
      <c r="Y3334" s="474">
        <v>0</v>
      </c>
      <c r="Z3334" s="474">
        <v>0</v>
      </c>
      <c r="AA3334" s="474">
        <v>0</v>
      </c>
      <c r="AB3334" s="474">
        <v>0</v>
      </c>
      <c r="AC3334" s="474">
        <v>1000000</v>
      </c>
      <c r="AD3334" s="474">
        <v>0</v>
      </c>
      <c r="AE3334" s="474">
        <v>0</v>
      </c>
      <c r="AF3334" s="474">
        <v>0</v>
      </c>
      <c r="AG3334" s="476">
        <v>0</v>
      </c>
      <c r="AH3334" s="476">
        <v>0</v>
      </c>
      <c r="AI3334" s="476">
        <v>0</v>
      </c>
      <c r="AJ3334" s="476">
        <f>R3334*0.015</f>
        <v>25890.23835</v>
      </c>
      <c r="AK3334" s="175"/>
      <c r="AL3334" s="175">
        <v>3247109.19</v>
      </c>
      <c r="AM3334" s="175">
        <v>3247109.19</v>
      </c>
      <c r="AN3334" s="175">
        <v>0</v>
      </c>
    </row>
    <row r="3335" spans="1:40" s="105" customFormat="1" ht="20.3" customHeight="1" x14ac:dyDescent="0.35">
      <c r="A3335" s="256">
        <v>2025</v>
      </c>
      <c r="B3335" s="184">
        <f t="shared" ref="B3335:B3342" si="580">B3334+1</f>
        <v>711</v>
      </c>
      <c r="C3335" s="286" t="s">
        <v>4587</v>
      </c>
      <c r="D3335" s="184">
        <v>37435</v>
      </c>
      <c r="E3335" s="287"/>
      <c r="F3335" s="287"/>
      <c r="G3335" s="287"/>
      <c r="H3335" s="288"/>
      <c r="I3335" s="288"/>
      <c r="J3335" s="288"/>
      <c r="K3335" s="289"/>
      <c r="L3335" s="289"/>
      <c r="M3335" s="289"/>
      <c r="N3335" s="289"/>
      <c r="O3335" s="289"/>
      <c r="P3335" s="289"/>
      <c r="Q3335" s="186">
        <f t="shared" ref="Q3335:Q3342" si="581">SUM(S3335:AJ3335)</f>
        <v>3146500</v>
      </c>
      <c r="R3335" s="186">
        <f t="shared" ref="R3335:R3342" si="582">SUM(S3335:AI3335)</f>
        <v>3100000</v>
      </c>
      <c r="S3335" s="290">
        <v>0</v>
      </c>
      <c r="T3335" s="475">
        <v>1000000</v>
      </c>
      <c r="U3335" s="290">
        <v>0</v>
      </c>
      <c r="V3335" s="475">
        <v>0</v>
      </c>
      <c r="W3335" s="290">
        <v>0</v>
      </c>
      <c r="X3335" s="475">
        <v>0</v>
      </c>
      <c r="Y3335" s="290">
        <v>0</v>
      </c>
      <c r="Z3335" s="475">
        <v>0</v>
      </c>
      <c r="AA3335" s="290">
        <v>1300000</v>
      </c>
      <c r="AB3335" s="475">
        <v>800000</v>
      </c>
      <c r="AC3335" s="475">
        <v>0</v>
      </c>
      <c r="AD3335" s="475">
        <v>0</v>
      </c>
      <c r="AE3335" s="290">
        <v>0</v>
      </c>
      <c r="AF3335" s="475">
        <v>0</v>
      </c>
      <c r="AG3335" s="290">
        <v>0</v>
      </c>
      <c r="AH3335" s="475">
        <v>0</v>
      </c>
      <c r="AI3335" s="290">
        <v>0</v>
      </c>
      <c r="AJ3335" s="475">
        <v>46500</v>
      </c>
      <c r="AK3335" s="175"/>
      <c r="AL3335" s="175">
        <v>4886789.18</v>
      </c>
      <c r="AM3335" s="175">
        <v>5078098.6900000004</v>
      </c>
      <c r="AN3335" s="175">
        <v>191309.51000000024</v>
      </c>
    </row>
    <row r="3336" spans="1:40" s="105" customFormat="1" ht="20.3" customHeight="1" x14ac:dyDescent="0.35">
      <c r="A3336" s="256">
        <v>2025</v>
      </c>
      <c r="B3336" s="184">
        <f t="shared" si="580"/>
        <v>712</v>
      </c>
      <c r="C3336" s="286" t="s">
        <v>4588</v>
      </c>
      <c r="D3336" s="184">
        <v>37436</v>
      </c>
      <c r="E3336" s="287"/>
      <c r="F3336" s="287"/>
      <c r="G3336" s="287"/>
      <c r="H3336" s="288"/>
      <c r="I3336" s="288"/>
      <c r="J3336" s="288"/>
      <c r="K3336" s="289"/>
      <c r="L3336" s="289"/>
      <c r="M3336" s="289"/>
      <c r="N3336" s="289"/>
      <c r="O3336" s="289"/>
      <c r="P3336" s="289"/>
      <c r="Q3336" s="186">
        <f t="shared" si="581"/>
        <v>3060225</v>
      </c>
      <c r="R3336" s="186">
        <f t="shared" si="582"/>
        <v>3015000</v>
      </c>
      <c r="S3336" s="290">
        <v>0</v>
      </c>
      <c r="T3336" s="475">
        <v>1000000</v>
      </c>
      <c r="U3336" s="290">
        <v>0</v>
      </c>
      <c r="V3336" s="475">
        <v>0</v>
      </c>
      <c r="W3336" s="290">
        <v>0</v>
      </c>
      <c r="X3336" s="475">
        <v>0</v>
      </c>
      <c r="Y3336" s="290">
        <v>0</v>
      </c>
      <c r="Z3336" s="475">
        <v>0</v>
      </c>
      <c r="AA3336" s="290">
        <v>1100000</v>
      </c>
      <c r="AB3336" s="475">
        <v>850000</v>
      </c>
      <c r="AC3336" s="290">
        <v>65000</v>
      </c>
      <c r="AD3336" s="475">
        <v>0</v>
      </c>
      <c r="AE3336" s="290">
        <v>0</v>
      </c>
      <c r="AF3336" s="475">
        <v>0</v>
      </c>
      <c r="AG3336" s="290">
        <v>0</v>
      </c>
      <c r="AH3336" s="475">
        <v>0</v>
      </c>
      <c r="AI3336" s="290">
        <v>0</v>
      </c>
      <c r="AJ3336" s="475">
        <v>45225</v>
      </c>
      <c r="AK3336" s="175"/>
      <c r="AL3336" s="175">
        <v>4809084.4600000009</v>
      </c>
      <c r="AM3336" s="175">
        <v>5007964.6900000004</v>
      </c>
      <c r="AN3336" s="175">
        <v>198880.22999999998</v>
      </c>
    </row>
    <row r="3337" spans="1:40" s="105" customFormat="1" ht="20.3" customHeight="1" x14ac:dyDescent="0.35">
      <c r="A3337" s="256">
        <v>2025</v>
      </c>
      <c r="B3337" s="184">
        <f t="shared" si="580"/>
        <v>713</v>
      </c>
      <c r="C3337" s="286" t="s">
        <v>4589</v>
      </c>
      <c r="D3337" s="184">
        <v>37453</v>
      </c>
      <c r="E3337" s="287"/>
      <c r="F3337" s="287"/>
      <c r="G3337" s="287"/>
      <c r="H3337" s="288"/>
      <c r="I3337" s="288"/>
      <c r="J3337" s="288"/>
      <c r="K3337" s="289"/>
      <c r="L3337" s="289"/>
      <c r="M3337" s="289"/>
      <c r="N3337" s="289"/>
      <c r="O3337" s="289"/>
      <c r="P3337" s="289"/>
      <c r="Q3337" s="186">
        <f t="shared" si="581"/>
        <v>1928500</v>
      </c>
      <c r="R3337" s="186">
        <f t="shared" si="582"/>
        <v>1900000</v>
      </c>
      <c r="S3337" s="290">
        <v>0</v>
      </c>
      <c r="T3337" s="475">
        <v>0</v>
      </c>
      <c r="U3337" s="290">
        <v>0</v>
      </c>
      <c r="V3337" s="475">
        <v>0</v>
      </c>
      <c r="W3337" s="290">
        <v>0</v>
      </c>
      <c r="X3337" s="475">
        <v>0</v>
      </c>
      <c r="Y3337" s="290">
        <v>0</v>
      </c>
      <c r="Z3337" s="475">
        <v>0</v>
      </c>
      <c r="AA3337" s="290">
        <v>0</v>
      </c>
      <c r="AB3337" s="475">
        <v>0</v>
      </c>
      <c r="AC3337" s="290">
        <v>1900000</v>
      </c>
      <c r="AD3337" s="475">
        <v>0</v>
      </c>
      <c r="AE3337" s="290">
        <v>0</v>
      </c>
      <c r="AF3337" s="475">
        <v>0</v>
      </c>
      <c r="AG3337" s="290">
        <v>0</v>
      </c>
      <c r="AH3337" s="475">
        <v>0</v>
      </c>
      <c r="AI3337" s="290">
        <v>0</v>
      </c>
      <c r="AJ3337" s="475">
        <v>28500</v>
      </c>
      <c r="AK3337" s="175"/>
      <c r="AL3337" s="175">
        <v>6392854.879999999</v>
      </c>
      <c r="AM3337" s="175">
        <v>12420105.34</v>
      </c>
      <c r="AN3337" s="175">
        <v>6027250.4600000009</v>
      </c>
    </row>
    <row r="3338" spans="1:40" s="105" customFormat="1" ht="20.3" customHeight="1" x14ac:dyDescent="0.35">
      <c r="A3338" s="256">
        <v>2025</v>
      </c>
      <c r="B3338" s="184">
        <f t="shared" si="580"/>
        <v>714</v>
      </c>
      <c r="C3338" s="286" t="s">
        <v>4590</v>
      </c>
      <c r="D3338" s="184">
        <v>37508</v>
      </c>
      <c r="E3338" s="287"/>
      <c r="F3338" s="287"/>
      <c r="G3338" s="287"/>
      <c r="H3338" s="288"/>
      <c r="I3338" s="288"/>
      <c r="J3338" s="288"/>
      <c r="K3338" s="289"/>
      <c r="L3338" s="289"/>
      <c r="M3338" s="289"/>
      <c r="N3338" s="289"/>
      <c r="O3338" s="289"/>
      <c r="P3338" s="289"/>
      <c r="Q3338" s="186">
        <f t="shared" si="581"/>
        <v>1025150</v>
      </c>
      <c r="R3338" s="186">
        <f t="shared" si="582"/>
        <v>1010000</v>
      </c>
      <c r="S3338" s="290">
        <v>0</v>
      </c>
      <c r="T3338" s="475">
        <v>400000</v>
      </c>
      <c r="U3338" s="290">
        <v>0</v>
      </c>
      <c r="V3338" s="475">
        <v>0</v>
      </c>
      <c r="W3338" s="290">
        <v>0</v>
      </c>
      <c r="X3338" s="475">
        <v>0</v>
      </c>
      <c r="Y3338" s="290">
        <v>0</v>
      </c>
      <c r="Z3338" s="475">
        <v>0</v>
      </c>
      <c r="AA3338" s="290">
        <v>0</v>
      </c>
      <c r="AB3338" s="475">
        <v>300000</v>
      </c>
      <c r="AC3338" s="290">
        <v>310000</v>
      </c>
      <c r="AD3338" s="475">
        <v>0</v>
      </c>
      <c r="AE3338" s="290">
        <v>0</v>
      </c>
      <c r="AF3338" s="475">
        <v>0</v>
      </c>
      <c r="AG3338" s="290">
        <v>0</v>
      </c>
      <c r="AH3338" s="475">
        <v>0</v>
      </c>
      <c r="AI3338" s="290">
        <v>0</v>
      </c>
      <c r="AJ3338" s="475">
        <v>15150</v>
      </c>
      <c r="AK3338" s="175"/>
      <c r="AL3338" s="175">
        <v>3715634.21</v>
      </c>
      <c r="AM3338" s="175">
        <v>3715634.21</v>
      </c>
      <c r="AN3338" s="175">
        <v>0</v>
      </c>
    </row>
    <row r="3339" spans="1:40" s="105" customFormat="1" ht="20.3" customHeight="1" x14ac:dyDescent="0.35">
      <c r="A3339" s="256">
        <v>2025</v>
      </c>
      <c r="B3339" s="184">
        <f t="shared" si="580"/>
        <v>715</v>
      </c>
      <c r="C3339" s="286" t="s">
        <v>4591</v>
      </c>
      <c r="D3339" s="184">
        <v>37405</v>
      </c>
      <c r="E3339" s="287"/>
      <c r="F3339" s="287"/>
      <c r="G3339" s="287"/>
      <c r="H3339" s="288"/>
      <c r="I3339" s="288"/>
      <c r="J3339" s="288"/>
      <c r="K3339" s="289"/>
      <c r="L3339" s="289"/>
      <c r="M3339" s="289"/>
      <c r="N3339" s="289"/>
      <c r="O3339" s="289"/>
      <c r="P3339" s="289"/>
      <c r="Q3339" s="186">
        <f t="shared" si="581"/>
        <v>7917000</v>
      </c>
      <c r="R3339" s="186">
        <f t="shared" si="582"/>
        <v>7800000</v>
      </c>
      <c r="S3339" s="290">
        <v>0</v>
      </c>
      <c r="T3339" s="475">
        <v>0</v>
      </c>
      <c r="U3339" s="290">
        <v>0</v>
      </c>
      <c r="V3339" s="475">
        <v>0</v>
      </c>
      <c r="W3339" s="290">
        <v>0</v>
      </c>
      <c r="X3339" s="475">
        <v>0</v>
      </c>
      <c r="Y3339" s="290">
        <v>0</v>
      </c>
      <c r="Z3339" s="475">
        <v>0</v>
      </c>
      <c r="AA3339" s="290">
        <v>2400000</v>
      </c>
      <c r="AB3339" s="475">
        <v>0</v>
      </c>
      <c r="AC3339" s="290">
        <v>3700000</v>
      </c>
      <c r="AD3339" s="475">
        <v>0</v>
      </c>
      <c r="AE3339" s="290">
        <v>1700000</v>
      </c>
      <c r="AF3339" s="475">
        <v>0</v>
      </c>
      <c r="AG3339" s="290">
        <v>0</v>
      </c>
      <c r="AH3339" s="475">
        <v>0</v>
      </c>
      <c r="AI3339" s="290">
        <v>0</v>
      </c>
      <c r="AJ3339" s="475">
        <v>117000</v>
      </c>
      <c r="AK3339" s="175"/>
      <c r="AL3339" s="175">
        <v>15245310.27</v>
      </c>
      <c r="AM3339" s="175">
        <v>15355976.32</v>
      </c>
      <c r="AN3339" s="175">
        <v>110666.05000000028</v>
      </c>
    </row>
    <row r="3340" spans="1:40" s="105" customFormat="1" ht="20.3" customHeight="1" x14ac:dyDescent="0.35">
      <c r="A3340" s="256">
        <v>2025</v>
      </c>
      <c r="B3340" s="184">
        <f t="shared" si="580"/>
        <v>716</v>
      </c>
      <c r="C3340" s="286" t="s">
        <v>4592</v>
      </c>
      <c r="D3340" s="184">
        <v>37406</v>
      </c>
      <c r="E3340" s="287"/>
      <c r="F3340" s="287"/>
      <c r="G3340" s="287"/>
      <c r="H3340" s="288"/>
      <c r="I3340" s="288"/>
      <c r="J3340" s="288"/>
      <c r="K3340" s="289"/>
      <c r="L3340" s="289"/>
      <c r="M3340" s="289"/>
      <c r="N3340" s="289"/>
      <c r="O3340" s="289"/>
      <c r="P3340" s="289"/>
      <c r="Q3340" s="186">
        <f t="shared" si="581"/>
        <v>5582500</v>
      </c>
      <c r="R3340" s="186">
        <f t="shared" si="582"/>
        <v>5500000</v>
      </c>
      <c r="S3340" s="290">
        <v>0</v>
      </c>
      <c r="T3340" s="475">
        <v>2500000</v>
      </c>
      <c r="U3340" s="290">
        <v>0</v>
      </c>
      <c r="V3340" s="475">
        <v>0</v>
      </c>
      <c r="W3340" s="290">
        <v>0</v>
      </c>
      <c r="X3340" s="475">
        <v>0</v>
      </c>
      <c r="Y3340" s="290">
        <v>0</v>
      </c>
      <c r="Z3340" s="475">
        <v>0</v>
      </c>
      <c r="AA3340" s="290">
        <v>3000000</v>
      </c>
      <c r="AB3340" s="475">
        <v>0</v>
      </c>
      <c r="AC3340" s="290">
        <v>0</v>
      </c>
      <c r="AD3340" s="475">
        <v>0</v>
      </c>
      <c r="AE3340" s="290">
        <v>0</v>
      </c>
      <c r="AF3340" s="475">
        <v>0</v>
      </c>
      <c r="AG3340" s="290">
        <v>0</v>
      </c>
      <c r="AH3340" s="475">
        <v>0</v>
      </c>
      <c r="AI3340" s="290">
        <v>0</v>
      </c>
      <c r="AJ3340" s="475">
        <v>82500</v>
      </c>
      <c r="AK3340" s="175"/>
      <c r="AL3340" s="175">
        <v>11568712.149999999</v>
      </c>
      <c r="AM3340" s="175">
        <v>15455095.779999999</v>
      </c>
      <c r="AN3340" s="175">
        <v>3886383.63</v>
      </c>
    </row>
    <row r="3341" spans="1:40" s="105" customFormat="1" ht="20.3" customHeight="1" x14ac:dyDescent="0.35">
      <c r="A3341" s="256">
        <v>2025</v>
      </c>
      <c r="B3341" s="184">
        <f t="shared" si="580"/>
        <v>717</v>
      </c>
      <c r="C3341" s="286" t="s">
        <v>4593</v>
      </c>
      <c r="D3341" s="184">
        <v>37407</v>
      </c>
      <c r="E3341" s="287"/>
      <c r="F3341" s="287"/>
      <c r="G3341" s="287"/>
      <c r="H3341" s="288"/>
      <c r="I3341" s="288"/>
      <c r="J3341" s="288"/>
      <c r="K3341" s="289"/>
      <c r="L3341" s="289"/>
      <c r="M3341" s="289"/>
      <c r="N3341" s="289"/>
      <c r="O3341" s="289"/>
      <c r="P3341" s="289"/>
      <c r="Q3341" s="186">
        <f t="shared" si="581"/>
        <v>6988500</v>
      </c>
      <c r="R3341" s="186">
        <f t="shared" si="582"/>
        <v>6900000</v>
      </c>
      <c r="S3341" s="290">
        <v>0</v>
      </c>
      <c r="T3341" s="475">
        <v>1000000</v>
      </c>
      <c r="U3341" s="290">
        <v>0</v>
      </c>
      <c r="V3341" s="475">
        <v>0</v>
      </c>
      <c r="W3341" s="290">
        <v>0</v>
      </c>
      <c r="X3341" s="475">
        <v>0</v>
      </c>
      <c r="Y3341" s="290">
        <v>0</v>
      </c>
      <c r="Z3341" s="475">
        <v>0</v>
      </c>
      <c r="AA3341" s="290">
        <v>2400000</v>
      </c>
      <c r="AB3341" s="475">
        <v>0</v>
      </c>
      <c r="AC3341" s="290">
        <v>3500000</v>
      </c>
      <c r="AD3341" s="475">
        <v>0</v>
      </c>
      <c r="AE3341" s="290">
        <v>0</v>
      </c>
      <c r="AF3341" s="475">
        <v>0</v>
      </c>
      <c r="AG3341" s="290">
        <v>0</v>
      </c>
      <c r="AH3341" s="475">
        <v>0</v>
      </c>
      <c r="AI3341" s="290">
        <v>0</v>
      </c>
      <c r="AJ3341" s="475">
        <v>88500</v>
      </c>
      <c r="AK3341" s="175"/>
      <c r="AL3341" s="175">
        <v>11279674.609999999</v>
      </c>
      <c r="AM3341" s="175">
        <v>11389232.68</v>
      </c>
      <c r="AN3341" s="175">
        <v>109558.06999999983</v>
      </c>
    </row>
    <row r="3342" spans="1:40" s="105" customFormat="1" ht="20.3" customHeight="1" x14ac:dyDescent="0.35">
      <c r="A3342" s="256">
        <v>2025</v>
      </c>
      <c r="B3342" s="184">
        <f t="shared" si="580"/>
        <v>718</v>
      </c>
      <c r="C3342" s="286" t="s">
        <v>4594</v>
      </c>
      <c r="D3342" s="184">
        <v>37463</v>
      </c>
      <c r="E3342" s="287"/>
      <c r="F3342" s="287"/>
      <c r="G3342" s="287"/>
      <c r="H3342" s="288"/>
      <c r="I3342" s="288"/>
      <c r="J3342" s="288"/>
      <c r="K3342" s="289"/>
      <c r="L3342" s="289"/>
      <c r="M3342" s="289"/>
      <c r="N3342" s="289"/>
      <c r="O3342" s="289"/>
      <c r="P3342" s="289"/>
      <c r="Q3342" s="186">
        <f t="shared" si="581"/>
        <v>1218000</v>
      </c>
      <c r="R3342" s="186">
        <f t="shared" si="582"/>
        <v>1200000</v>
      </c>
      <c r="S3342" s="290">
        <v>0</v>
      </c>
      <c r="T3342" s="475">
        <v>1200000</v>
      </c>
      <c r="U3342" s="290">
        <v>0</v>
      </c>
      <c r="V3342" s="475">
        <v>0</v>
      </c>
      <c r="W3342" s="290">
        <v>0</v>
      </c>
      <c r="X3342" s="475">
        <v>0</v>
      </c>
      <c r="Y3342" s="290">
        <v>0</v>
      </c>
      <c r="Z3342" s="475">
        <v>0</v>
      </c>
      <c r="AA3342" s="290">
        <v>0</v>
      </c>
      <c r="AB3342" s="475">
        <v>0</v>
      </c>
      <c r="AC3342" s="290">
        <v>0</v>
      </c>
      <c r="AD3342" s="475">
        <v>0</v>
      </c>
      <c r="AE3342" s="290">
        <v>0</v>
      </c>
      <c r="AF3342" s="475">
        <v>0</v>
      </c>
      <c r="AG3342" s="290">
        <v>0</v>
      </c>
      <c r="AH3342" s="475">
        <v>0</v>
      </c>
      <c r="AI3342" s="290">
        <v>0</v>
      </c>
      <c r="AJ3342" s="475">
        <v>18000</v>
      </c>
      <c r="AK3342" s="175"/>
      <c r="AL3342" s="175">
        <v>2889267.0300000003</v>
      </c>
      <c r="AM3342" s="175">
        <v>4567051.83</v>
      </c>
      <c r="AN3342" s="175">
        <v>1677784.7999999998</v>
      </c>
    </row>
    <row r="3343" spans="1:40" s="105" customFormat="1" ht="20.3" customHeight="1" x14ac:dyDescent="0.35">
      <c r="A3343" s="256"/>
      <c r="B3343" s="170" t="s">
        <v>22</v>
      </c>
      <c r="C3343" s="286"/>
      <c r="D3343" s="184" t="s">
        <v>172</v>
      </c>
      <c r="E3343" s="287" t="e">
        <f>VLOOKUP(D3343,'[1]2023-2025'!$A:$G,7,0)</f>
        <v>#N/A</v>
      </c>
      <c r="F3343" s="287"/>
      <c r="G3343" s="287"/>
      <c r="H3343" s="288" t="e">
        <v>#N/A</v>
      </c>
      <c r="I3343" s="288" t="e">
        <v>#N/A</v>
      </c>
      <c r="J3343" s="288" t="e">
        <f>VLOOKUP(D3343,[1]Лист3!$A:$AK,37,0)</f>
        <v>#N/A</v>
      </c>
      <c r="K3343" s="289" t="e">
        <v>#N/A</v>
      </c>
      <c r="L3343" s="289"/>
      <c r="M3343" s="289"/>
      <c r="N3343" s="289"/>
      <c r="O3343" s="289" t="e">
        <v>#N/A</v>
      </c>
      <c r="P3343" s="289"/>
      <c r="Q3343" s="297">
        <f t="shared" ref="Q3343:AJ3343" si="583">SUM(Q3331:Q3342)</f>
        <v>36371340.718350001</v>
      </c>
      <c r="R3343" s="297">
        <f t="shared" si="583"/>
        <v>35833540.329999998</v>
      </c>
      <c r="S3343" s="484">
        <f t="shared" si="583"/>
        <v>800000</v>
      </c>
      <c r="T3343" s="484">
        <f t="shared" si="583"/>
        <v>8152031.7800000003</v>
      </c>
      <c r="U3343" s="484">
        <f t="shared" si="583"/>
        <v>0</v>
      </c>
      <c r="V3343" s="484">
        <f t="shared" si="583"/>
        <v>0</v>
      </c>
      <c r="W3343" s="484">
        <f t="shared" si="583"/>
        <v>0</v>
      </c>
      <c r="X3343" s="484">
        <f t="shared" si="583"/>
        <v>0</v>
      </c>
      <c r="Y3343" s="484">
        <f t="shared" si="583"/>
        <v>0</v>
      </c>
      <c r="Z3343" s="484">
        <f t="shared" si="583"/>
        <v>0</v>
      </c>
      <c r="AA3343" s="484">
        <f t="shared" si="583"/>
        <v>10200000</v>
      </c>
      <c r="AB3343" s="484">
        <f t="shared" si="583"/>
        <v>1950000</v>
      </c>
      <c r="AC3343" s="484">
        <f t="shared" si="583"/>
        <v>13031508.550000001</v>
      </c>
      <c r="AD3343" s="484">
        <f t="shared" si="583"/>
        <v>0</v>
      </c>
      <c r="AE3343" s="484">
        <f t="shared" si="583"/>
        <v>1700000</v>
      </c>
      <c r="AF3343" s="484">
        <f t="shared" si="583"/>
        <v>0</v>
      </c>
      <c r="AG3343" s="484">
        <f t="shared" si="583"/>
        <v>0</v>
      </c>
      <c r="AH3343" s="484">
        <f t="shared" si="583"/>
        <v>0</v>
      </c>
      <c r="AI3343" s="484">
        <f t="shared" si="583"/>
        <v>0</v>
      </c>
      <c r="AJ3343" s="484">
        <f t="shared" si="583"/>
        <v>537800.38835000002</v>
      </c>
      <c r="AK3343" s="175"/>
      <c r="AL3343" s="175" t="e">
        <v>#N/A</v>
      </c>
      <c r="AM3343" s="175" t="e">
        <v>#N/A</v>
      </c>
      <c r="AN3343" s="175" t="e">
        <v>#N/A</v>
      </c>
    </row>
    <row r="3344" spans="1:40" s="105" customFormat="1" ht="20.3" customHeight="1" x14ac:dyDescent="0.35">
      <c r="A3344" s="256"/>
      <c r="B3344" s="298"/>
      <c r="C3344" s="275"/>
      <c r="D3344" s="275"/>
      <c r="E3344" s="287">
        <f>VLOOKUP(D3344,'[1]2023-2025'!$A:$G,7,0)</f>
        <v>0</v>
      </c>
      <c r="F3344" s="301"/>
      <c r="G3344" s="301"/>
      <c r="H3344" s="302" t="e">
        <v>#N/A</v>
      </c>
      <c r="I3344" s="288" t="e">
        <v>#N/A</v>
      </c>
      <c r="J3344" s="288" t="e">
        <f>VLOOKUP(D3344,[1]Лист3!$A:$AK,37,0)</f>
        <v>#N/A</v>
      </c>
      <c r="K3344" s="303" t="e">
        <v>#N/A</v>
      </c>
      <c r="L3344" s="303"/>
      <c r="M3344" s="303"/>
      <c r="N3344" s="303"/>
      <c r="O3344" s="303" t="e">
        <v>#N/A</v>
      </c>
      <c r="P3344" s="303"/>
      <c r="Q3344" s="275"/>
      <c r="R3344" s="275"/>
      <c r="S3344" s="485"/>
      <c r="T3344" s="485"/>
      <c r="U3344" s="485"/>
      <c r="V3344" s="485"/>
      <c r="W3344" s="485"/>
      <c r="X3344" s="485" t="s">
        <v>2888</v>
      </c>
      <c r="Y3344" s="485"/>
      <c r="Z3344" s="485"/>
      <c r="AA3344" s="485"/>
      <c r="AB3344" s="485"/>
      <c r="AC3344" s="485"/>
      <c r="AD3344" s="485"/>
      <c r="AE3344" s="485"/>
      <c r="AF3344" s="485"/>
      <c r="AG3344" s="485"/>
      <c r="AH3344" s="485"/>
      <c r="AI3344" s="485"/>
      <c r="AJ3344" s="486"/>
      <c r="AK3344" s="175"/>
      <c r="AL3344" s="175" t="e">
        <v>#N/A</v>
      </c>
      <c r="AM3344" s="175" t="e">
        <v>#N/A</v>
      </c>
      <c r="AN3344" s="175" t="e">
        <v>#N/A</v>
      </c>
    </row>
    <row r="3345" spans="1:40" s="105" customFormat="1" ht="20.3" customHeight="1" x14ac:dyDescent="0.35">
      <c r="A3345" s="256">
        <v>2025</v>
      </c>
      <c r="B3345" s="184">
        <f>B3342+1</f>
        <v>719</v>
      </c>
      <c r="C3345" s="286" t="s">
        <v>1627</v>
      </c>
      <c r="D3345" s="184">
        <v>46894</v>
      </c>
      <c r="E3345" s="287" t="e">
        <f>VLOOKUP(D3345,'[1]2023-2025'!$A:$G,7,0)</f>
        <v>#N/A</v>
      </c>
      <c r="F3345" s="287"/>
      <c r="G3345" s="287" t="s">
        <v>1899</v>
      </c>
      <c r="H3345" s="288" t="e">
        <f>INDEX('[1]2023-2025'!$AK:$AK,MATCH(D3345,'[1]2023-2025'!$A:$A,0))</f>
        <v>#N/A</v>
      </c>
      <c r="I3345" s="288" t="e">
        <v>#N/A</v>
      </c>
      <c r="J3345" s="288" t="e">
        <f>VLOOKUP(D3345,[1]Лист3!$A:$AK,37,0)</f>
        <v>#N/A</v>
      </c>
      <c r="K3345" s="289" t="e">
        <f>INDEX('[1]2023-2025'!$G:$G,MATCH(D3345,'[1]2023-2025'!$A:$A,0))</f>
        <v>#N/A</v>
      </c>
      <c r="L3345" s="289"/>
      <c r="M3345" s="289"/>
      <c r="N3345" s="289"/>
      <c r="O3345" s="289" t="e">
        <v>#N/A</v>
      </c>
      <c r="P3345" s="289" t="e">
        <v>#N/A</v>
      </c>
      <c r="Q3345" s="186">
        <f t="shared" ref="Q3345:Q3352" si="584">SUM(S3345:AJ3345)</f>
        <v>651999.66</v>
      </c>
      <c r="R3345" s="186">
        <f t="shared" ref="R3345:R3352" si="585">SUM(S3345:AI3345)</f>
        <v>642165.76000000001</v>
      </c>
      <c r="S3345" s="290">
        <v>642165.76000000001</v>
      </c>
      <c r="T3345" s="475">
        <v>0</v>
      </c>
      <c r="U3345" s="290">
        <v>0</v>
      </c>
      <c r="V3345" s="475">
        <v>0</v>
      </c>
      <c r="W3345" s="290">
        <v>0</v>
      </c>
      <c r="X3345" s="475">
        <v>0</v>
      </c>
      <c r="Y3345" s="290">
        <v>0</v>
      </c>
      <c r="Z3345" s="475">
        <v>0</v>
      </c>
      <c r="AA3345" s="290">
        <v>0</v>
      </c>
      <c r="AB3345" s="475">
        <v>0</v>
      </c>
      <c r="AC3345" s="290">
        <v>0</v>
      </c>
      <c r="AD3345" s="475">
        <v>0</v>
      </c>
      <c r="AE3345" s="290">
        <v>0</v>
      </c>
      <c r="AF3345" s="475">
        <v>0</v>
      </c>
      <c r="AG3345" s="290">
        <v>0</v>
      </c>
      <c r="AH3345" s="475">
        <v>0</v>
      </c>
      <c r="AI3345" s="290">
        <v>0</v>
      </c>
      <c r="AJ3345" s="475">
        <v>9833.9</v>
      </c>
      <c r="AK3345" s="175"/>
      <c r="AL3345" s="175">
        <v>2119513.91</v>
      </c>
      <c r="AM3345" s="175">
        <v>3175474.96</v>
      </c>
      <c r="AN3345" s="175">
        <v>1055961.05</v>
      </c>
    </row>
    <row r="3346" spans="1:40" s="84" customFormat="1" ht="23.25" customHeight="1" x14ac:dyDescent="0.35">
      <c r="A3346" s="256">
        <v>2025</v>
      </c>
      <c r="B3346" s="184">
        <f t="shared" ref="B3346:B3387" si="586">B3345+1</f>
        <v>720</v>
      </c>
      <c r="C3346" s="286" t="s">
        <v>31</v>
      </c>
      <c r="D3346" s="184">
        <v>37567</v>
      </c>
      <c r="E3346" s="287">
        <f>VLOOKUP(D3346,'[1]2023-2025'!$A:$G,7,0)</f>
        <v>2025</v>
      </c>
      <c r="F3346" s="287" t="s">
        <v>2096</v>
      </c>
      <c r="G3346" s="287"/>
      <c r="H3346" s="288">
        <f>INDEX('[1]2023-2025'!$AK:$AK,MATCH(D3346,'[1]2023-2025'!$A:$A,0))</f>
        <v>44729</v>
      </c>
      <c r="I3346" s="288" t="e">
        <v>#N/A</v>
      </c>
      <c r="J3346" s="288" t="e">
        <f>VLOOKUP(D3346,[1]Лист3!$A:$AK,37,0)</f>
        <v>#N/A</v>
      </c>
      <c r="K3346" s="289">
        <f>INDEX('[1]2023-2025'!$G:$G,MATCH(D3346,'[1]2023-2025'!$A:$A,0))</f>
        <v>2025</v>
      </c>
      <c r="L3346" s="289"/>
      <c r="M3346" s="289"/>
      <c r="N3346" s="289"/>
      <c r="O3346" s="289" t="s">
        <v>2441</v>
      </c>
      <c r="P3346" s="289" t="s">
        <v>2852</v>
      </c>
      <c r="Q3346" s="186">
        <f t="shared" si="584"/>
        <v>1645762</v>
      </c>
      <c r="R3346" s="186">
        <f t="shared" si="585"/>
        <v>1621890</v>
      </c>
      <c r="S3346" s="290">
        <v>0</v>
      </c>
      <c r="T3346" s="476">
        <v>0</v>
      </c>
      <c r="U3346" s="290">
        <v>0</v>
      </c>
      <c r="V3346" s="476">
        <v>0</v>
      </c>
      <c r="W3346" s="290">
        <v>0</v>
      </c>
      <c r="X3346" s="476">
        <v>0</v>
      </c>
      <c r="Y3346" s="290">
        <v>0</v>
      </c>
      <c r="Z3346" s="476">
        <v>0</v>
      </c>
      <c r="AA3346" s="290">
        <v>0</v>
      </c>
      <c r="AB3346" s="474">
        <v>589259</v>
      </c>
      <c r="AC3346" s="290">
        <v>1032631</v>
      </c>
      <c r="AD3346" s="476">
        <v>0</v>
      </c>
      <c r="AE3346" s="290">
        <v>0</v>
      </c>
      <c r="AF3346" s="476">
        <v>0</v>
      </c>
      <c r="AG3346" s="290">
        <v>0</v>
      </c>
      <c r="AH3346" s="476">
        <v>0</v>
      </c>
      <c r="AI3346" s="290">
        <v>0</v>
      </c>
      <c r="AJ3346" s="476">
        <v>23872</v>
      </c>
      <c r="AK3346" s="175"/>
      <c r="AL3346" s="175">
        <v>5469372.1600000001</v>
      </c>
      <c r="AM3346" s="175">
        <v>5469372.1600000001</v>
      </c>
      <c r="AN3346" s="175">
        <v>0</v>
      </c>
    </row>
    <row r="3347" spans="1:40" s="84" customFormat="1" ht="23.25" customHeight="1" x14ac:dyDescent="0.35">
      <c r="A3347" s="256">
        <v>2025</v>
      </c>
      <c r="B3347" s="184">
        <f t="shared" si="586"/>
        <v>721</v>
      </c>
      <c r="C3347" s="286" t="s">
        <v>32</v>
      </c>
      <c r="D3347" s="184">
        <v>37569</v>
      </c>
      <c r="E3347" s="287"/>
      <c r="F3347" s="287"/>
      <c r="G3347" s="287"/>
      <c r="H3347" s="288"/>
      <c r="I3347" s="288"/>
      <c r="J3347" s="288"/>
      <c r="K3347" s="289"/>
      <c r="L3347" s="289"/>
      <c r="M3347" s="289"/>
      <c r="N3347" s="289"/>
      <c r="O3347" s="289"/>
      <c r="P3347" s="289"/>
      <c r="Q3347" s="186">
        <f t="shared" si="584"/>
        <v>71364</v>
      </c>
      <c r="R3347" s="186">
        <f t="shared" si="585"/>
        <v>71364</v>
      </c>
      <c r="S3347" s="290">
        <v>0</v>
      </c>
      <c r="T3347" s="290">
        <v>0</v>
      </c>
      <c r="U3347" s="290">
        <v>0</v>
      </c>
      <c r="V3347" s="290">
        <v>0</v>
      </c>
      <c r="W3347" s="290">
        <v>0</v>
      </c>
      <c r="X3347" s="290">
        <v>0</v>
      </c>
      <c r="Y3347" s="290">
        <v>0</v>
      </c>
      <c r="Z3347" s="290">
        <v>0</v>
      </c>
      <c r="AA3347" s="290">
        <v>0</v>
      </c>
      <c r="AB3347" s="290">
        <v>0</v>
      </c>
      <c r="AC3347" s="290">
        <v>0</v>
      </c>
      <c r="AD3347" s="290">
        <v>0</v>
      </c>
      <c r="AE3347" s="290">
        <v>0</v>
      </c>
      <c r="AF3347" s="290">
        <v>0</v>
      </c>
      <c r="AG3347" s="290">
        <v>0</v>
      </c>
      <c r="AH3347" s="290">
        <v>71364</v>
      </c>
      <c r="AI3347" s="290">
        <v>0</v>
      </c>
      <c r="AJ3347" s="290">
        <v>0</v>
      </c>
      <c r="AK3347" s="175"/>
      <c r="AL3347" s="175">
        <v>3197590.42</v>
      </c>
      <c r="AM3347" s="175">
        <v>3197590.42</v>
      </c>
      <c r="AN3347" s="175">
        <v>0</v>
      </c>
    </row>
    <row r="3348" spans="1:40" s="84" customFormat="1" ht="23.25" customHeight="1" x14ac:dyDescent="0.35">
      <c r="A3348" s="256">
        <v>2025</v>
      </c>
      <c r="B3348" s="184">
        <f t="shared" si="586"/>
        <v>722</v>
      </c>
      <c r="C3348" s="286" t="s">
        <v>4309</v>
      </c>
      <c r="D3348" s="184">
        <v>37523</v>
      </c>
      <c r="E3348" s="287"/>
      <c r="F3348" s="287"/>
      <c r="G3348" s="287"/>
      <c r="H3348" s="288"/>
      <c r="I3348" s="288"/>
      <c r="J3348" s="288"/>
      <c r="K3348" s="289"/>
      <c r="L3348" s="289"/>
      <c r="M3348" s="289"/>
      <c r="N3348" s="289"/>
      <c r="O3348" s="289"/>
      <c r="P3348" s="289"/>
      <c r="Q3348" s="186">
        <f t="shared" si="584"/>
        <v>66066</v>
      </c>
      <c r="R3348" s="186">
        <f t="shared" si="585"/>
        <v>66066</v>
      </c>
      <c r="S3348" s="290">
        <v>0</v>
      </c>
      <c r="T3348" s="476">
        <v>0</v>
      </c>
      <c r="U3348" s="290">
        <v>0</v>
      </c>
      <c r="V3348" s="476">
        <v>0</v>
      </c>
      <c r="W3348" s="290">
        <v>0</v>
      </c>
      <c r="X3348" s="476">
        <v>0</v>
      </c>
      <c r="Y3348" s="290">
        <v>0</v>
      </c>
      <c r="Z3348" s="476">
        <v>0</v>
      </c>
      <c r="AA3348" s="290">
        <v>0</v>
      </c>
      <c r="AB3348" s="476">
        <v>0</v>
      </c>
      <c r="AC3348" s="290">
        <v>0</v>
      </c>
      <c r="AD3348" s="476">
        <v>0</v>
      </c>
      <c r="AE3348" s="290">
        <v>0</v>
      </c>
      <c r="AF3348" s="476">
        <v>0</v>
      </c>
      <c r="AG3348" s="290">
        <v>0</v>
      </c>
      <c r="AH3348" s="475">
        <v>66066</v>
      </c>
      <c r="AI3348" s="290">
        <v>0</v>
      </c>
      <c r="AJ3348" s="476">
        <v>0</v>
      </c>
      <c r="AK3348" s="175"/>
      <c r="AL3348" s="175" t="e">
        <v>#N/A</v>
      </c>
      <c r="AM3348" s="175" t="e">
        <v>#N/A</v>
      </c>
      <c r="AN3348" s="175" t="e">
        <v>#N/A</v>
      </c>
    </row>
    <row r="3349" spans="1:40" s="84" customFormat="1" ht="23.25" customHeight="1" x14ac:dyDescent="0.35">
      <c r="A3349" s="256">
        <v>2025</v>
      </c>
      <c r="B3349" s="184">
        <f t="shared" si="586"/>
        <v>723</v>
      </c>
      <c r="C3349" s="286" t="s">
        <v>4308</v>
      </c>
      <c r="D3349" s="184">
        <v>37524</v>
      </c>
      <c r="E3349" s="287"/>
      <c r="F3349" s="287"/>
      <c r="G3349" s="287"/>
      <c r="H3349" s="288"/>
      <c r="I3349" s="288"/>
      <c r="J3349" s="288"/>
      <c r="K3349" s="289"/>
      <c r="L3349" s="289"/>
      <c r="M3349" s="289"/>
      <c r="N3349" s="289"/>
      <c r="O3349" s="289"/>
      <c r="P3349" s="289"/>
      <c r="Q3349" s="186">
        <f t="shared" si="584"/>
        <v>66066</v>
      </c>
      <c r="R3349" s="186">
        <f t="shared" si="585"/>
        <v>66066</v>
      </c>
      <c r="S3349" s="290">
        <v>0</v>
      </c>
      <c r="T3349" s="290">
        <v>0</v>
      </c>
      <c r="U3349" s="290">
        <v>0</v>
      </c>
      <c r="V3349" s="290">
        <v>0</v>
      </c>
      <c r="W3349" s="290">
        <v>0</v>
      </c>
      <c r="X3349" s="290">
        <v>0</v>
      </c>
      <c r="Y3349" s="290">
        <v>0</v>
      </c>
      <c r="Z3349" s="290">
        <v>0</v>
      </c>
      <c r="AA3349" s="290">
        <v>0</v>
      </c>
      <c r="AB3349" s="290">
        <v>0</v>
      </c>
      <c r="AC3349" s="290">
        <v>0</v>
      </c>
      <c r="AD3349" s="290">
        <v>0</v>
      </c>
      <c r="AE3349" s="290">
        <v>0</v>
      </c>
      <c r="AF3349" s="290">
        <v>0</v>
      </c>
      <c r="AG3349" s="290">
        <v>0</v>
      </c>
      <c r="AH3349" s="475">
        <v>66066</v>
      </c>
      <c r="AI3349" s="290">
        <v>0</v>
      </c>
      <c r="AJ3349" s="290">
        <v>0</v>
      </c>
      <c r="AK3349" s="175"/>
      <c r="AL3349" s="175" t="e">
        <v>#N/A</v>
      </c>
      <c r="AM3349" s="175" t="e">
        <v>#N/A</v>
      </c>
      <c r="AN3349" s="175" t="e">
        <v>#N/A</v>
      </c>
    </row>
    <row r="3350" spans="1:40" s="84" customFormat="1" ht="23.25" customHeight="1" x14ac:dyDescent="0.35">
      <c r="A3350" s="256">
        <v>2025</v>
      </c>
      <c r="B3350" s="184">
        <f t="shared" si="586"/>
        <v>724</v>
      </c>
      <c r="C3350" s="286" t="s">
        <v>4305</v>
      </c>
      <c r="D3350" s="184">
        <v>37638</v>
      </c>
      <c r="E3350" s="287"/>
      <c r="F3350" s="287"/>
      <c r="G3350" s="287"/>
      <c r="H3350" s="288"/>
      <c r="I3350" s="288"/>
      <c r="J3350" s="288"/>
      <c r="K3350" s="289"/>
      <c r="L3350" s="289"/>
      <c r="M3350" s="289"/>
      <c r="N3350" s="289"/>
      <c r="O3350" s="289"/>
      <c r="P3350" s="289"/>
      <c r="Q3350" s="186">
        <f t="shared" si="584"/>
        <v>113067.9</v>
      </c>
      <c r="R3350" s="186">
        <f t="shared" si="585"/>
        <v>113067.9</v>
      </c>
      <c r="S3350" s="290">
        <v>0</v>
      </c>
      <c r="T3350" s="290">
        <v>0</v>
      </c>
      <c r="U3350" s="290">
        <v>0</v>
      </c>
      <c r="V3350" s="290">
        <v>0</v>
      </c>
      <c r="W3350" s="290">
        <v>0</v>
      </c>
      <c r="X3350" s="290">
        <v>0</v>
      </c>
      <c r="Y3350" s="290">
        <v>0</v>
      </c>
      <c r="Z3350" s="290">
        <v>0</v>
      </c>
      <c r="AA3350" s="290">
        <v>0</v>
      </c>
      <c r="AB3350" s="290">
        <v>0</v>
      </c>
      <c r="AC3350" s="290">
        <v>0</v>
      </c>
      <c r="AD3350" s="290">
        <v>0</v>
      </c>
      <c r="AE3350" s="290">
        <v>0</v>
      </c>
      <c r="AF3350" s="290">
        <v>0</v>
      </c>
      <c r="AG3350" s="290">
        <v>0</v>
      </c>
      <c r="AH3350" s="290">
        <v>113067.9</v>
      </c>
      <c r="AI3350" s="290">
        <v>0</v>
      </c>
      <c r="AJ3350" s="290">
        <v>0</v>
      </c>
      <c r="AK3350" s="175"/>
      <c r="AL3350" s="175">
        <v>22712382.370000001</v>
      </c>
      <c r="AM3350" s="175">
        <v>22825450.27</v>
      </c>
      <c r="AN3350" s="175">
        <v>113067.9</v>
      </c>
    </row>
    <row r="3351" spans="1:40" s="84" customFormat="1" ht="23.25" customHeight="1" x14ac:dyDescent="0.35">
      <c r="A3351" s="256">
        <v>2025</v>
      </c>
      <c r="B3351" s="184">
        <f t="shared" si="586"/>
        <v>725</v>
      </c>
      <c r="C3351" s="286" t="s">
        <v>4304</v>
      </c>
      <c r="D3351" s="184">
        <v>37639</v>
      </c>
      <c r="E3351" s="287"/>
      <c r="F3351" s="287"/>
      <c r="G3351" s="287"/>
      <c r="H3351" s="288"/>
      <c r="I3351" s="288"/>
      <c r="J3351" s="288"/>
      <c r="K3351" s="289"/>
      <c r="L3351" s="289"/>
      <c r="M3351" s="289"/>
      <c r="N3351" s="289"/>
      <c r="O3351" s="289"/>
      <c r="P3351" s="289"/>
      <c r="Q3351" s="186">
        <f t="shared" si="584"/>
        <v>50272.2</v>
      </c>
      <c r="R3351" s="186">
        <f t="shared" si="585"/>
        <v>50272.2</v>
      </c>
      <c r="S3351" s="290">
        <v>0</v>
      </c>
      <c r="T3351" s="476">
        <v>0</v>
      </c>
      <c r="U3351" s="290">
        <v>0</v>
      </c>
      <c r="V3351" s="476">
        <v>0</v>
      </c>
      <c r="W3351" s="290">
        <v>0</v>
      </c>
      <c r="X3351" s="476">
        <v>0</v>
      </c>
      <c r="Y3351" s="290">
        <v>0</v>
      </c>
      <c r="Z3351" s="476">
        <v>0</v>
      </c>
      <c r="AA3351" s="290">
        <v>0</v>
      </c>
      <c r="AB3351" s="476">
        <v>0</v>
      </c>
      <c r="AC3351" s="290">
        <v>0</v>
      </c>
      <c r="AD3351" s="476">
        <v>0</v>
      </c>
      <c r="AE3351" s="290">
        <v>0</v>
      </c>
      <c r="AF3351" s="476">
        <v>0</v>
      </c>
      <c r="AG3351" s="290">
        <v>0</v>
      </c>
      <c r="AH3351" s="476">
        <v>50272.2</v>
      </c>
      <c r="AI3351" s="290">
        <v>0</v>
      </c>
      <c r="AJ3351" s="476">
        <v>0</v>
      </c>
      <c r="AK3351" s="175"/>
      <c r="AL3351" s="175">
        <v>10434525.360000001</v>
      </c>
      <c r="AM3351" s="175">
        <v>10484797.560000001</v>
      </c>
      <c r="AN3351" s="175">
        <v>50272.2</v>
      </c>
    </row>
    <row r="3352" spans="1:40" s="84" customFormat="1" ht="23.25" customHeight="1" x14ac:dyDescent="0.35">
      <c r="A3352" s="256">
        <v>2025</v>
      </c>
      <c r="B3352" s="184">
        <f t="shared" si="586"/>
        <v>726</v>
      </c>
      <c r="C3352" s="286" t="s">
        <v>4301</v>
      </c>
      <c r="D3352" s="184">
        <v>37650</v>
      </c>
      <c r="E3352" s="287"/>
      <c r="F3352" s="287"/>
      <c r="G3352" s="287"/>
      <c r="H3352" s="288"/>
      <c r="I3352" s="288"/>
      <c r="J3352" s="288"/>
      <c r="K3352" s="289"/>
      <c r="L3352" s="289"/>
      <c r="M3352" s="289"/>
      <c r="N3352" s="289"/>
      <c r="O3352" s="289"/>
      <c r="P3352" s="289"/>
      <c r="Q3352" s="186">
        <f t="shared" si="584"/>
        <v>8585420.5</v>
      </c>
      <c r="R3352" s="186">
        <f t="shared" si="585"/>
        <v>8585420.5</v>
      </c>
      <c r="S3352" s="290">
        <v>0</v>
      </c>
      <c r="T3352" s="290">
        <v>0</v>
      </c>
      <c r="U3352" s="290">
        <v>0</v>
      </c>
      <c r="V3352" s="290">
        <v>0</v>
      </c>
      <c r="W3352" s="290">
        <v>0</v>
      </c>
      <c r="X3352" s="290">
        <v>0</v>
      </c>
      <c r="Y3352" s="290">
        <v>0</v>
      </c>
      <c r="Z3352" s="290">
        <v>0</v>
      </c>
      <c r="AA3352" s="290">
        <v>8500000</v>
      </c>
      <c r="AB3352" s="290">
        <v>0</v>
      </c>
      <c r="AC3352" s="290">
        <v>0</v>
      </c>
      <c r="AD3352" s="290">
        <v>0</v>
      </c>
      <c r="AE3352" s="290">
        <v>0</v>
      </c>
      <c r="AF3352" s="290">
        <v>0</v>
      </c>
      <c r="AG3352" s="290">
        <v>0</v>
      </c>
      <c r="AH3352" s="290">
        <v>85420.5</v>
      </c>
      <c r="AI3352" s="290">
        <v>0</v>
      </c>
      <c r="AJ3352" s="290">
        <v>0</v>
      </c>
      <c r="AK3352" s="175"/>
      <c r="AL3352" s="175">
        <v>20789518.280000001</v>
      </c>
      <c r="AM3352" s="175">
        <v>20874938.780000001</v>
      </c>
      <c r="AN3352" s="175">
        <v>85420.5</v>
      </c>
    </row>
    <row r="3353" spans="1:40" s="84" customFormat="1" ht="23.25" customHeight="1" x14ac:dyDescent="0.35">
      <c r="A3353" s="256">
        <v>2025</v>
      </c>
      <c r="B3353" s="184">
        <f t="shared" si="586"/>
        <v>727</v>
      </c>
      <c r="C3353" s="286" t="s">
        <v>1357</v>
      </c>
      <c r="D3353" s="184">
        <v>37530</v>
      </c>
      <c r="E3353" s="287"/>
      <c r="F3353" s="287"/>
      <c r="G3353" s="287"/>
      <c r="H3353" s="288"/>
      <c r="I3353" s="288"/>
      <c r="J3353" s="288"/>
      <c r="K3353" s="289"/>
      <c r="L3353" s="289"/>
      <c r="M3353" s="289"/>
      <c r="N3353" s="289"/>
      <c r="O3353" s="289"/>
      <c r="P3353" s="289"/>
      <c r="Q3353" s="186">
        <f t="shared" ref="Q3353:Q3355" si="587">SUM(S3353:AJ3353)</f>
        <v>2669792.8466999996</v>
      </c>
      <c r="R3353" s="186">
        <f t="shared" ref="R3353:R3355" si="588">SUM(S3353:AI3353)</f>
        <v>2630337.7799999998</v>
      </c>
      <c r="S3353" s="290">
        <v>2630337.7799999998</v>
      </c>
      <c r="T3353" s="290">
        <v>0</v>
      </c>
      <c r="U3353" s="290">
        <v>0</v>
      </c>
      <c r="V3353" s="290">
        <v>0</v>
      </c>
      <c r="W3353" s="290">
        <v>0</v>
      </c>
      <c r="X3353" s="290">
        <v>0</v>
      </c>
      <c r="Y3353" s="290">
        <v>0</v>
      </c>
      <c r="Z3353" s="290">
        <v>0</v>
      </c>
      <c r="AA3353" s="290">
        <v>0</v>
      </c>
      <c r="AB3353" s="290">
        <v>0</v>
      </c>
      <c r="AC3353" s="290">
        <v>0</v>
      </c>
      <c r="AD3353" s="290">
        <v>0</v>
      </c>
      <c r="AE3353" s="290">
        <v>0</v>
      </c>
      <c r="AF3353" s="290">
        <v>0</v>
      </c>
      <c r="AG3353" s="290">
        <v>0</v>
      </c>
      <c r="AH3353" s="290">
        <v>0</v>
      </c>
      <c r="AI3353" s="290">
        <v>0</v>
      </c>
      <c r="AJ3353" s="290">
        <v>39455.066699999996</v>
      </c>
      <c r="AK3353" s="175"/>
      <c r="AL3353" s="175">
        <v>15316015.810000001</v>
      </c>
      <c r="AM3353" s="175">
        <v>15446071.51</v>
      </c>
      <c r="AN3353" s="175">
        <v>130055.7</v>
      </c>
    </row>
    <row r="3354" spans="1:40" s="84" customFormat="1" ht="23.25" customHeight="1" x14ac:dyDescent="0.35">
      <c r="A3354" s="256">
        <v>2025</v>
      </c>
      <c r="B3354" s="184">
        <f t="shared" si="586"/>
        <v>728</v>
      </c>
      <c r="C3354" s="286" t="s">
        <v>1358</v>
      </c>
      <c r="D3354" s="184">
        <v>37531</v>
      </c>
      <c r="E3354" s="287"/>
      <c r="F3354" s="287"/>
      <c r="G3354" s="287"/>
      <c r="H3354" s="288"/>
      <c r="I3354" s="288"/>
      <c r="J3354" s="288"/>
      <c r="K3354" s="289"/>
      <c r="L3354" s="289"/>
      <c r="M3354" s="289"/>
      <c r="N3354" s="289"/>
      <c r="O3354" s="289"/>
      <c r="P3354" s="289"/>
      <c r="Q3354" s="186">
        <f t="shared" si="587"/>
        <v>2036282.9819499999</v>
      </c>
      <c r="R3354" s="186">
        <f t="shared" si="588"/>
        <v>2006190.13</v>
      </c>
      <c r="S3354" s="290">
        <v>2006190.13</v>
      </c>
      <c r="T3354" s="476">
        <v>0</v>
      </c>
      <c r="U3354" s="290">
        <v>0</v>
      </c>
      <c r="V3354" s="476">
        <v>0</v>
      </c>
      <c r="W3354" s="290">
        <v>0</v>
      </c>
      <c r="X3354" s="476">
        <v>0</v>
      </c>
      <c r="Y3354" s="290">
        <v>0</v>
      </c>
      <c r="Z3354" s="476">
        <v>0</v>
      </c>
      <c r="AA3354" s="290">
        <v>0</v>
      </c>
      <c r="AB3354" s="476">
        <v>0</v>
      </c>
      <c r="AC3354" s="290">
        <v>0</v>
      </c>
      <c r="AD3354" s="476">
        <v>0</v>
      </c>
      <c r="AE3354" s="290">
        <v>0</v>
      </c>
      <c r="AF3354" s="476">
        <v>0</v>
      </c>
      <c r="AG3354" s="290">
        <v>0</v>
      </c>
      <c r="AH3354" s="476">
        <v>0</v>
      </c>
      <c r="AI3354" s="290">
        <v>0</v>
      </c>
      <c r="AJ3354" s="476">
        <v>30092.851949999997</v>
      </c>
      <c r="AK3354" s="175"/>
      <c r="AL3354" s="175">
        <v>7683334.3899999997</v>
      </c>
      <c r="AM3354" s="175">
        <v>7783900.3700000001</v>
      </c>
      <c r="AN3354" s="175">
        <v>100565.98</v>
      </c>
    </row>
    <row r="3355" spans="1:40" s="84" customFormat="1" ht="23.25" customHeight="1" x14ac:dyDescent="0.35">
      <c r="A3355" s="256">
        <v>2025</v>
      </c>
      <c r="B3355" s="184">
        <f t="shared" si="586"/>
        <v>729</v>
      </c>
      <c r="C3355" s="286" t="s">
        <v>1359</v>
      </c>
      <c r="D3355" s="184">
        <v>37532</v>
      </c>
      <c r="E3355" s="287"/>
      <c r="F3355" s="287"/>
      <c r="G3355" s="287"/>
      <c r="H3355" s="288"/>
      <c r="I3355" s="288"/>
      <c r="J3355" s="288"/>
      <c r="K3355" s="289"/>
      <c r="L3355" s="289"/>
      <c r="M3355" s="289"/>
      <c r="N3355" s="289"/>
      <c r="O3355" s="289"/>
      <c r="P3355" s="289"/>
      <c r="Q3355" s="186">
        <f t="shared" si="587"/>
        <v>337608.59964999999</v>
      </c>
      <c r="R3355" s="186">
        <f t="shared" si="588"/>
        <v>332619.31</v>
      </c>
      <c r="S3355" s="290">
        <v>0</v>
      </c>
      <c r="T3355" s="290">
        <v>0</v>
      </c>
      <c r="U3355" s="290">
        <v>0</v>
      </c>
      <c r="V3355" s="290">
        <v>0</v>
      </c>
      <c r="W3355" s="290">
        <v>332619.31</v>
      </c>
      <c r="X3355" s="290">
        <v>0</v>
      </c>
      <c r="Y3355" s="290">
        <v>0</v>
      </c>
      <c r="Z3355" s="290">
        <v>0</v>
      </c>
      <c r="AA3355" s="290">
        <v>0</v>
      </c>
      <c r="AB3355" s="290">
        <v>0</v>
      </c>
      <c r="AC3355" s="290">
        <v>0</v>
      </c>
      <c r="AD3355" s="290">
        <v>0</v>
      </c>
      <c r="AE3355" s="290">
        <v>0</v>
      </c>
      <c r="AF3355" s="290">
        <v>0</v>
      </c>
      <c r="AG3355" s="290">
        <v>0</v>
      </c>
      <c r="AH3355" s="290">
        <v>0</v>
      </c>
      <c r="AI3355" s="290">
        <v>0</v>
      </c>
      <c r="AJ3355" s="290">
        <v>4989.2896499999997</v>
      </c>
      <c r="AK3355" s="175"/>
      <c r="AL3355" s="175">
        <v>14906303.27</v>
      </c>
      <c r="AM3355" s="175">
        <v>15117814.77</v>
      </c>
      <c r="AN3355" s="175">
        <v>211511.5</v>
      </c>
    </row>
    <row r="3356" spans="1:40" s="84" customFormat="1" ht="23.25" customHeight="1" x14ac:dyDescent="0.35">
      <c r="A3356" s="256">
        <v>2025</v>
      </c>
      <c r="B3356" s="184">
        <f t="shared" si="586"/>
        <v>730</v>
      </c>
      <c r="C3356" s="286" t="s">
        <v>4299</v>
      </c>
      <c r="D3356" s="184">
        <v>37664</v>
      </c>
      <c r="E3356" s="287"/>
      <c r="F3356" s="287"/>
      <c r="G3356" s="287"/>
      <c r="H3356" s="288"/>
      <c r="I3356" s="288"/>
      <c r="J3356" s="288"/>
      <c r="K3356" s="289"/>
      <c r="L3356" s="289"/>
      <c r="M3356" s="289"/>
      <c r="N3356" s="289"/>
      <c r="O3356" s="289"/>
      <c r="P3356" s="289"/>
      <c r="Q3356" s="186">
        <f t="shared" ref="Q3356:Q3374" si="589">SUM(S3356:AJ3356)</f>
        <v>27197.279999999999</v>
      </c>
      <c r="R3356" s="186">
        <f t="shared" ref="R3356:R3374" si="590">SUM(S3356:AI3356)</f>
        <v>27197.279999999999</v>
      </c>
      <c r="S3356" s="290">
        <v>0</v>
      </c>
      <c r="T3356" s="290">
        <v>0</v>
      </c>
      <c r="U3356" s="290">
        <v>0</v>
      </c>
      <c r="V3356" s="290">
        <v>0</v>
      </c>
      <c r="W3356" s="290">
        <v>0</v>
      </c>
      <c r="X3356" s="290">
        <v>0</v>
      </c>
      <c r="Y3356" s="290">
        <v>0</v>
      </c>
      <c r="Z3356" s="290">
        <v>0</v>
      </c>
      <c r="AA3356" s="290">
        <v>0</v>
      </c>
      <c r="AB3356" s="290">
        <v>0</v>
      </c>
      <c r="AC3356" s="290">
        <v>0</v>
      </c>
      <c r="AD3356" s="290">
        <v>0</v>
      </c>
      <c r="AE3356" s="290">
        <v>0</v>
      </c>
      <c r="AF3356" s="290">
        <v>0</v>
      </c>
      <c r="AG3356" s="290">
        <v>0</v>
      </c>
      <c r="AH3356" s="290">
        <v>27197.279999999999</v>
      </c>
      <c r="AI3356" s="290">
        <v>0</v>
      </c>
      <c r="AJ3356" s="290">
        <v>0</v>
      </c>
      <c r="AK3356" s="175"/>
      <c r="AL3356" s="175">
        <v>18208946.199999999</v>
      </c>
      <c r="AM3356" s="175">
        <v>23379656.77</v>
      </c>
      <c r="AN3356" s="175">
        <v>5170710.57</v>
      </c>
    </row>
    <row r="3357" spans="1:40" s="84" customFormat="1" ht="23.25" customHeight="1" x14ac:dyDescent="0.35">
      <c r="A3357" s="256">
        <v>2025</v>
      </c>
      <c r="B3357" s="184">
        <f t="shared" si="586"/>
        <v>731</v>
      </c>
      <c r="C3357" s="286" t="s">
        <v>4296</v>
      </c>
      <c r="D3357" s="184">
        <v>37669</v>
      </c>
      <c r="E3357" s="287"/>
      <c r="F3357" s="287"/>
      <c r="G3357" s="287"/>
      <c r="H3357" s="288"/>
      <c r="I3357" s="288"/>
      <c r="J3357" s="288"/>
      <c r="K3357" s="289"/>
      <c r="L3357" s="289"/>
      <c r="M3357" s="289"/>
      <c r="N3357" s="289"/>
      <c r="O3357" s="289"/>
      <c r="P3357" s="289"/>
      <c r="Q3357" s="186">
        <f t="shared" si="589"/>
        <v>28904.04</v>
      </c>
      <c r="R3357" s="186">
        <f t="shared" si="590"/>
        <v>28904.04</v>
      </c>
      <c r="S3357" s="290">
        <v>0</v>
      </c>
      <c r="T3357" s="290">
        <v>0</v>
      </c>
      <c r="U3357" s="290">
        <v>0</v>
      </c>
      <c r="V3357" s="290">
        <v>0</v>
      </c>
      <c r="W3357" s="290">
        <v>0</v>
      </c>
      <c r="X3357" s="290">
        <v>0</v>
      </c>
      <c r="Y3357" s="290">
        <v>0</v>
      </c>
      <c r="Z3357" s="290">
        <v>0</v>
      </c>
      <c r="AA3357" s="290">
        <v>0</v>
      </c>
      <c r="AB3357" s="290">
        <v>0</v>
      </c>
      <c r="AC3357" s="290">
        <v>0</v>
      </c>
      <c r="AD3357" s="290">
        <v>0</v>
      </c>
      <c r="AE3357" s="290">
        <v>0</v>
      </c>
      <c r="AF3357" s="290">
        <v>0</v>
      </c>
      <c r="AG3357" s="290">
        <v>0</v>
      </c>
      <c r="AH3357" s="290">
        <v>28904.04</v>
      </c>
      <c r="AI3357" s="290">
        <v>0</v>
      </c>
      <c r="AJ3357" s="290">
        <v>0</v>
      </c>
      <c r="AK3357" s="175"/>
      <c r="AL3357" s="175">
        <v>14115328.030000001</v>
      </c>
      <c r="AM3357" s="175">
        <v>16264236.970000001</v>
      </c>
      <c r="AN3357" s="175">
        <v>2148908.94</v>
      </c>
    </row>
    <row r="3358" spans="1:40" s="84" customFormat="1" ht="23.25" customHeight="1" x14ac:dyDescent="0.35">
      <c r="A3358" s="256">
        <v>2025</v>
      </c>
      <c r="B3358" s="184">
        <f t="shared" si="586"/>
        <v>732</v>
      </c>
      <c r="C3358" s="286" t="s">
        <v>4295</v>
      </c>
      <c r="D3358" s="184">
        <v>37670</v>
      </c>
      <c r="E3358" s="287"/>
      <c r="F3358" s="287"/>
      <c r="G3358" s="287"/>
      <c r="H3358" s="288"/>
      <c r="I3358" s="288"/>
      <c r="J3358" s="288"/>
      <c r="K3358" s="289"/>
      <c r="L3358" s="289"/>
      <c r="M3358" s="289"/>
      <c r="N3358" s="289"/>
      <c r="O3358" s="289"/>
      <c r="P3358" s="289"/>
      <c r="Q3358" s="186">
        <f t="shared" ref="Q3358:Q3359" si="591">SUM(S3358:AJ3358)</f>
        <v>34792.559999999998</v>
      </c>
      <c r="R3358" s="186">
        <f t="shared" si="590"/>
        <v>34792.559999999998</v>
      </c>
      <c r="S3358" s="476">
        <v>0</v>
      </c>
      <c r="T3358" s="290">
        <v>0</v>
      </c>
      <c r="U3358" s="476">
        <v>0</v>
      </c>
      <c r="V3358" s="290">
        <v>0</v>
      </c>
      <c r="W3358" s="476">
        <v>0</v>
      </c>
      <c r="X3358" s="290">
        <v>0</v>
      </c>
      <c r="Y3358" s="476">
        <v>0</v>
      </c>
      <c r="Z3358" s="290">
        <v>0</v>
      </c>
      <c r="AA3358" s="476">
        <v>0</v>
      </c>
      <c r="AB3358" s="290">
        <v>0</v>
      </c>
      <c r="AC3358" s="476">
        <v>0</v>
      </c>
      <c r="AD3358" s="290">
        <v>0</v>
      </c>
      <c r="AE3358" s="476">
        <v>0</v>
      </c>
      <c r="AF3358" s="290">
        <v>0</v>
      </c>
      <c r="AG3358" s="476">
        <v>0</v>
      </c>
      <c r="AH3358" s="290">
        <v>34792.559999999998</v>
      </c>
      <c r="AI3358" s="290">
        <v>0</v>
      </c>
      <c r="AJ3358" s="476">
        <v>0</v>
      </c>
      <c r="AK3358" s="175"/>
      <c r="AL3358" s="175">
        <v>15394538.15</v>
      </c>
      <c r="AM3358" s="175">
        <v>16627168.49</v>
      </c>
      <c r="AN3358" s="175">
        <v>1232630.3399999999</v>
      </c>
    </row>
    <row r="3359" spans="1:40" s="84" customFormat="1" ht="23.25" customHeight="1" x14ac:dyDescent="0.35">
      <c r="A3359" s="256">
        <v>2025</v>
      </c>
      <c r="B3359" s="184">
        <f t="shared" si="586"/>
        <v>733</v>
      </c>
      <c r="C3359" s="286" t="s">
        <v>4294</v>
      </c>
      <c r="D3359" s="184">
        <v>37671</v>
      </c>
      <c r="E3359" s="287"/>
      <c r="F3359" s="287"/>
      <c r="G3359" s="287"/>
      <c r="H3359" s="288"/>
      <c r="I3359" s="288"/>
      <c r="J3359" s="288"/>
      <c r="K3359" s="289"/>
      <c r="L3359" s="289"/>
      <c r="M3359" s="289"/>
      <c r="N3359" s="289"/>
      <c r="O3359" s="289"/>
      <c r="P3359" s="289"/>
      <c r="Q3359" s="186">
        <f t="shared" si="591"/>
        <v>123036</v>
      </c>
      <c r="R3359" s="186">
        <f t="shared" si="590"/>
        <v>123036</v>
      </c>
      <c r="S3359" s="476">
        <v>0</v>
      </c>
      <c r="T3359" s="290">
        <v>0</v>
      </c>
      <c r="U3359" s="476">
        <v>0</v>
      </c>
      <c r="V3359" s="290">
        <v>0</v>
      </c>
      <c r="W3359" s="476">
        <v>0</v>
      </c>
      <c r="X3359" s="290">
        <v>0</v>
      </c>
      <c r="Y3359" s="476">
        <v>0</v>
      </c>
      <c r="Z3359" s="290">
        <v>0</v>
      </c>
      <c r="AA3359" s="476">
        <v>0</v>
      </c>
      <c r="AB3359" s="290">
        <v>0</v>
      </c>
      <c r="AC3359" s="476">
        <v>0</v>
      </c>
      <c r="AD3359" s="290">
        <v>0</v>
      </c>
      <c r="AE3359" s="476">
        <v>0</v>
      </c>
      <c r="AF3359" s="290">
        <v>0</v>
      </c>
      <c r="AG3359" s="476">
        <v>0</v>
      </c>
      <c r="AH3359" s="290">
        <v>123036</v>
      </c>
      <c r="AI3359" s="476">
        <v>0</v>
      </c>
      <c r="AJ3359" s="290">
        <v>0</v>
      </c>
      <c r="AK3359" s="175"/>
      <c r="AL3359" s="175">
        <v>14247088.689999999</v>
      </c>
      <c r="AM3359" s="175">
        <v>16296606.439999999</v>
      </c>
      <c r="AN3359" s="175">
        <v>2049517.7499999998</v>
      </c>
    </row>
    <row r="3360" spans="1:40" s="84" customFormat="1" ht="22.95" customHeight="1" x14ac:dyDescent="0.35">
      <c r="A3360" s="256">
        <v>2025</v>
      </c>
      <c r="B3360" s="184">
        <f t="shared" si="586"/>
        <v>734</v>
      </c>
      <c r="C3360" s="286" t="s">
        <v>4292</v>
      </c>
      <c r="D3360" s="184">
        <v>37673</v>
      </c>
      <c r="E3360" s="287"/>
      <c r="F3360" s="287"/>
      <c r="G3360" s="287"/>
      <c r="H3360" s="288"/>
      <c r="I3360" s="288"/>
      <c r="J3360" s="288"/>
      <c r="K3360" s="289"/>
      <c r="L3360" s="289"/>
      <c r="M3360" s="289"/>
      <c r="N3360" s="289"/>
      <c r="O3360" s="289"/>
      <c r="P3360" s="289"/>
      <c r="Q3360" s="186">
        <f t="shared" ref="Q3360:Q3361" si="592">SUM(S3360:AJ3360)</f>
        <v>37517.040000000001</v>
      </c>
      <c r="R3360" s="186">
        <f t="shared" ref="R3360:R3373" si="593">SUM(S3360:AI3360)</f>
        <v>37517.040000000001</v>
      </c>
      <c r="S3360" s="290">
        <v>0</v>
      </c>
      <c r="T3360" s="290">
        <v>0</v>
      </c>
      <c r="U3360" s="290">
        <v>0</v>
      </c>
      <c r="V3360" s="290">
        <v>0</v>
      </c>
      <c r="W3360" s="290">
        <v>0</v>
      </c>
      <c r="X3360" s="290">
        <v>0</v>
      </c>
      <c r="Y3360" s="290">
        <v>0</v>
      </c>
      <c r="Z3360" s="290">
        <v>0</v>
      </c>
      <c r="AA3360" s="290">
        <v>0</v>
      </c>
      <c r="AB3360" s="290">
        <v>0</v>
      </c>
      <c r="AC3360" s="290">
        <v>0</v>
      </c>
      <c r="AD3360" s="290">
        <v>0</v>
      </c>
      <c r="AE3360" s="290">
        <v>0</v>
      </c>
      <c r="AF3360" s="290">
        <v>0</v>
      </c>
      <c r="AG3360" s="290">
        <v>0</v>
      </c>
      <c r="AH3360" s="290">
        <v>37517.040000000001</v>
      </c>
      <c r="AI3360" s="290">
        <v>0</v>
      </c>
      <c r="AJ3360" s="290">
        <v>0</v>
      </c>
      <c r="AK3360" s="175"/>
      <c r="AL3360" s="175">
        <v>17227570.02</v>
      </c>
      <c r="AM3360" s="175">
        <v>20799409.68</v>
      </c>
      <c r="AN3360" s="175">
        <v>3571839.6599999997</v>
      </c>
    </row>
    <row r="3361" spans="1:40" s="84" customFormat="1" ht="23.25" customHeight="1" x14ac:dyDescent="0.35">
      <c r="A3361" s="256">
        <v>2025</v>
      </c>
      <c r="B3361" s="184">
        <f t="shared" si="586"/>
        <v>735</v>
      </c>
      <c r="C3361" s="286" t="s">
        <v>4291</v>
      </c>
      <c r="D3361" s="184">
        <v>37674</v>
      </c>
      <c r="E3361" s="287"/>
      <c r="F3361" s="287"/>
      <c r="G3361" s="287"/>
      <c r="H3361" s="288"/>
      <c r="I3361" s="288"/>
      <c r="J3361" s="288"/>
      <c r="K3361" s="289"/>
      <c r="L3361" s="289"/>
      <c r="M3361" s="289"/>
      <c r="N3361" s="289"/>
      <c r="O3361" s="289"/>
      <c r="P3361" s="289"/>
      <c r="Q3361" s="186">
        <f t="shared" si="592"/>
        <v>28234.799999999999</v>
      </c>
      <c r="R3361" s="186">
        <f t="shared" si="593"/>
        <v>28234.799999999999</v>
      </c>
      <c r="S3361" s="290">
        <v>0</v>
      </c>
      <c r="T3361" s="290">
        <v>0</v>
      </c>
      <c r="U3361" s="290">
        <v>0</v>
      </c>
      <c r="V3361" s="290">
        <v>0</v>
      </c>
      <c r="W3361" s="290">
        <v>0</v>
      </c>
      <c r="X3361" s="290">
        <v>0</v>
      </c>
      <c r="Y3361" s="290">
        <v>0</v>
      </c>
      <c r="Z3361" s="290">
        <v>0</v>
      </c>
      <c r="AA3361" s="290">
        <v>0</v>
      </c>
      <c r="AB3361" s="290">
        <v>0</v>
      </c>
      <c r="AC3361" s="290">
        <v>0</v>
      </c>
      <c r="AD3361" s="290">
        <v>0</v>
      </c>
      <c r="AE3361" s="290">
        <v>0</v>
      </c>
      <c r="AF3361" s="290">
        <v>0</v>
      </c>
      <c r="AG3361" s="290">
        <v>0</v>
      </c>
      <c r="AH3361" s="290">
        <v>28234.799999999999</v>
      </c>
      <c r="AI3361" s="290">
        <v>0</v>
      </c>
      <c r="AJ3361" s="290">
        <v>0</v>
      </c>
      <c r="AK3361" s="175"/>
      <c r="AL3361" s="175">
        <v>13276126.109999999</v>
      </c>
      <c r="AM3361" s="175">
        <v>16635506.16</v>
      </c>
      <c r="AN3361" s="175">
        <v>3359380.0500000003</v>
      </c>
    </row>
    <row r="3362" spans="1:40" s="84" customFormat="1" ht="23.25" customHeight="1" x14ac:dyDescent="0.35">
      <c r="A3362" s="256">
        <v>2025</v>
      </c>
      <c r="B3362" s="184">
        <f t="shared" si="586"/>
        <v>736</v>
      </c>
      <c r="C3362" s="286" t="s">
        <v>4290</v>
      </c>
      <c r="D3362" s="184">
        <v>37675</v>
      </c>
      <c r="E3362" s="287"/>
      <c r="F3362" s="287"/>
      <c r="G3362" s="287"/>
      <c r="H3362" s="288"/>
      <c r="I3362" s="288"/>
      <c r="J3362" s="288"/>
      <c r="K3362" s="289"/>
      <c r="L3362" s="289"/>
      <c r="M3362" s="289"/>
      <c r="N3362" s="289"/>
      <c r="O3362" s="289"/>
      <c r="P3362" s="289"/>
      <c r="Q3362" s="186">
        <f t="shared" ref="Q3362:Q3363" si="594">SUM(S3362:AJ3362)</f>
        <v>25233.119999999999</v>
      </c>
      <c r="R3362" s="186">
        <f t="shared" si="593"/>
        <v>25233.119999999999</v>
      </c>
      <c r="S3362" s="290">
        <v>0</v>
      </c>
      <c r="T3362" s="290">
        <v>0</v>
      </c>
      <c r="U3362" s="290">
        <v>0</v>
      </c>
      <c r="V3362" s="290">
        <v>0</v>
      </c>
      <c r="W3362" s="290">
        <v>0</v>
      </c>
      <c r="X3362" s="290">
        <v>0</v>
      </c>
      <c r="Y3362" s="290">
        <v>0</v>
      </c>
      <c r="Z3362" s="290">
        <v>0</v>
      </c>
      <c r="AA3362" s="290">
        <v>0</v>
      </c>
      <c r="AB3362" s="290">
        <v>0</v>
      </c>
      <c r="AC3362" s="290">
        <v>0</v>
      </c>
      <c r="AD3362" s="290">
        <v>0</v>
      </c>
      <c r="AE3362" s="290">
        <v>0</v>
      </c>
      <c r="AF3362" s="290">
        <v>0</v>
      </c>
      <c r="AG3362" s="290">
        <v>0</v>
      </c>
      <c r="AH3362" s="290">
        <v>25233.119999999999</v>
      </c>
      <c r="AI3362" s="290">
        <v>0</v>
      </c>
      <c r="AJ3362" s="290">
        <v>0</v>
      </c>
      <c r="AK3362" s="175"/>
      <c r="AL3362" s="175">
        <v>12780597.779999999</v>
      </c>
      <c r="AM3362" s="175">
        <v>16037159.6</v>
      </c>
      <c r="AN3362" s="175">
        <v>3256561.8200000003</v>
      </c>
    </row>
    <row r="3363" spans="1:40" s="84" customFormat="1" ht="23.25" customHeight="1" x14ac:dyDescent="0.35">
      <c r="A3363" s="256">
        <v>2025</v>
      </c>
      <c r="B3363" s="184">
        <f t="shared" si="586"/>
        <v>737</v>
      </c>
      <c r="C3363" s="286" t="s">
        <v>4289</v>
      </c>
      <c r="D3363" s="184">
        <v>37676</v>
      </c>
      <c r="E3363" s="287"/>
      <c r="F3363" s="287"/>
      <c r="G3363" s="287"/>
      <c r="H3363" s="288"/>
      <c r="I3363" s="288"/>
      <c r="J3363" s="288"/>
      <c r="K3363" s="289"/>
      <c r="L3363" s="289"/>
      <c r="M3363" s="289"/>
      <c r="N3363" s="289"/>
      <c r="O3363" s="289"/>
      <c r="P3363" s="289"/>
      <c r="Q3363" s="186">
        <f t="shared" si="594"/>
        <v>123036</v>
      </c>
      <c r="R3363" s="186">
        <f t="shared" si="593"/>
        <v>123036</v>
      </c>
      <c r="S3363" s="476">
        <v>0</v>
      </c>
      <c r="T3363" s="290">
        <v>0</v>
      </c>
      <c r="U3363" s="476">
        <v>0</v>
      </c>
      <c r="V3363" s="290">
        <v>0</v>
      </c>
      <c r="W3363" s="476">
        <v>0</v>
      </c>
      <c r="X3363" s="290">
        <v>0</v>
      </c>
      <c r="Y3363" s="476">
        <v>0</v>
      </c>
      <c r="Z3363" s="290">
        <v>0</v>
      </c>
      <c r="AA3363" s="476">
        <v>0</v>
      </c>
      <c r="AB3363" s="290">
        <v>0</v>
      </c>
      <c r="AC3363" s="476">
        <v>0</v>
      </c>
      <c r="AD3363" s="290">
        <v>0</v>
      </c>
      <c r="AE3363" s="476">
        <v>0</v>
      </c>
      <c r="AF3363" s="290">
        <v>0</v>
      </c>
      <c r="AG3363" s="476">
        <v>0</v>
      </c>
      <c r="AH3363" s="290">
        <v>123036</v>
      </c>
      <c r="AI3363" s="476">
        <v>0</v>
      </c>
      <c r="AJ3363" s="290">
        <v>0</v>
      </c>
      <c r="AK3363" s="175"/>
      <c r="AL3363" s="175">
        <v>12888339.129999999</v>
      </c>
      <c r="AM3363" s="175">
        <v>16134758.6</v>
      </c>
      <c r="AN3363" s="175">
        <v>3246419.47</v>
      </c>
    </row>
    <row r="3364" spans="1:40" s="84" customFormat="1" ht="23.25" customHeight="1" x14ac:dyDescent="0.35">
      <c r="A3364" s="256">
        <v>2025</v>
      </c>
      <c r="B3364" s="184">
        <f t="shared" si="586"/>
        <v>738</v>
      </c>
      <c r="C3364" s="286" t="s">
        <v>4288</v>
      </c>
      <c r="D3364" s="184">
        <v>37677</v>
      </c>
      <c r="E3364" s="287"/>
      <c r="F3364" s="287"/>
      <c r="G3364" s="287"/>
      <c r="H3364" s="288"/>
      <c r="I3364" s="288"/>
      <c r="J3364" s="288"/>
      <c r="K3364" s="289"/>
      <c r="L3364" s="289"/>
      <c r="M3364" s="289"/>
      <c r="N3364" s="289"/>
      <c r="O3364" s="289"/>
      <c r="P3364" s="289"/>
      <c r="Q3364" s="186">
        <f t="shared" ref="Q3364:Q3365" si="595">SUM(S3364:AJ3364)</f>
        <v>25720.2</v>
      </c>
      <c r="R3364" s="186">
        <f t="shared" si="593"/>
        <v>25720.2</v>
      </c>
      <c r="S3364" s="476">
        <v>0</v>
      </c>
      <c r="T3364" s="290">
        <v>0</v>
      </c>
      <c r="U3364" s="476">
        <v>0</v>
      </c>
      <c r="V3364" s="290">
        <v>0</v>
      </c>
      <c r="W3364" s="476">
        <v>0</v>
      </c>
      <c r="X3364" s="290">
        <v>0</v>
      </c>
      <c r="Y3364" s="476">
        <v>0</v>
      </c>
      <c r="Z3364" s="290">
        <v>0</v>
      </c>
      <c r="AA3364" s="476">
        <v>0</v>
      </c>
      <c r="AB3364" s="290">
        <v>0</v>
      </c>
      <c r="AC3364" s="476">
        <v>0</v>
      </c>
      <c r="AD3364" s="290">
        <v>0</v>
      </c>
      <c r="AE3364" s="476">
        <v>0</v>
      </c>
      <c r="AF3364" s="290">
        <v>0</v>
      </c>
      <c r="AG3364" s="476">
        <v>0</v>
      </c>
      <c r="AH3364" s="290">
        <v>25720.2</v>
      </c>
      <c r="AI3364" s="290">
        <v>0</v>
      </c>
      <c r="AJ3364" s="476">
        <v>0</v>
      </c>
      <c r="AK3364" s="175"/>
      <c r="AL3364" s="175">
        <v>14062090.91</v>
      </c>
      <c r="AM3364" s="175">
        <v>16205383.210000001</v>
      </c>
      <c r="AN3364" s="175">
        <v>2143292.2999999998</v>
      </c>
    </row>
    <row r="3365" spans="1:40" s="84" customFormat="1" ht="23.25" customHeight="1" x14ac:dyDescent="0.35">
      <c r="A3365" s="256">
        <v>2025</v>
      </c>
      <c r="B3365" s="184">
        <f t="shared" si="586"/>
        <v>739</v>
      </c>
      <c r="C3365" s="286" t="s">
        <v>4287</v>
      </c>
      <c r="D3365" s="184">
        <v>37678</v>
      </c>
      <c r="E3365" s="287"/>
      <c r="F3365" s="287"/>
      <c r="G3365" s="287"/>
      <c r="H3365" s="288"/>
      <c r="I3365" s="288"/>
      <c r="J3365" s="288"/>
      <c r="K3365" s="289"/>
      <c r="L3365" s="289"/>
      <c r="M3365" s="289"/>
      <c r="N3365" s="289"/>
      <c r="O3365" s="289"/>
      <c r="P3365" s="289"/>
      <c r="Q3365" s="186">
        <f t="shared" si="595"/>
        <v>123036</v>
      </c>
      <c r="R3365" s="186">
        <f t="shared" si="593"/>
        <v>123036</v>
      </c>
      <c r="S3365" s="476">
        <v>0</v>
      </c>
      <c r="T3365" s="290">
        <v>0</v>
      </c>
      <c r="U3365" s="476">
        <v>0</v>
      </c>
      <c r="V3365" s="290">
        <v>0</v>
      </c>
      <c r="W3365" s="476">
        <v>0</v>
      </c>
      <c r="X3365" s="290">
        <v>0</v>
      </c>
      <c r="Y3365" s="476">
        <v>0</v>
      </c>
      <c r="Z3365" s="290">
        <v>0</v>
      </c>
      <c r="AA3365" s="476">
        <v>0</v>
      </c>
      <c r="AB3365" s="290">
        <v>0</v>
      </c>
      <c r="AC3365" s="476">
        <v>0</v>
      </c>
      <c r="AD3365" s="290">
        <v>0</v>
      </c>
      <c r="AE3365" s="476">
        <v>0</v>
      </c>
      <c r="AF3365" s="290">
        <v>0</v>
      </c>
      <c r="AG3365" s="476">
        <v>0</v>
      </c>
      <c r="AH3365" s="290">
        <v>123036</v>
      </c>
      <c r="AI3365" s="476">
        <v>0</v>
      </c>
      <c r="AJ3365" s="290">
        <v>0</v>
      </c>
      <c r="AK3365" s="175"/>
      <c r="AL3365" s="175">
        <v>13372058.24</v>
      </c>
      <c r="AM3365" s="175">
        <v>16347613.130000001</v>
      </c>
      <c r="AN3365" s="175">
        <v>2975554.89</v>
      </c>
    </row>
    <row r="3366" spans="1:40" s="84" customFormat="1" ht="23.25" customHeight="1" x14ac:dyDescent="0.35">
      <c r="A3366" s="256">
        <v>2025</v>
      </c>
      <c r="B3366" s="184">
        <f t="shared" si="586"/>
        <v>740</v>
      </c>
      <c r="C3366" s="286" t="s">
        <v>4286</v>
      </c>
      <c r="D3366" s="184">
        <v>37679</v>
      </c>
      <c r="E3366" s="287"/>
      <c r="F3366" s="287"/>
      <c r="G3366" s="287"/>
      <c r="H3366" s="288"/>
      <c r="I3366" s="288"/>
      <c r="J3366" s="288"/>
      <c r="K3366" s="289"/>
      <c r="L3366" s="289"/>
      <c r="M3366" s="289"/>
      <c r="N3366" s="289"/>
      <c r="O3366" s="289"/>
      <c r="P3366" s="289"/>
      <c r="Q3366" s="186">
        <f t="shared" ref="Q3366:Q3367" si="596">SUM(S3366:AJ3366)</f>
        <v>25557.84</v>
      </c>
      <c r="R3366" s="186">
        <f t="shared" si="593"/>
        <v>25557.84</v>
      </c>
      <c r="S3366" s="290">
        <v>0</v>
      </c>
      <c r="T3366" s="290">
        <v>0</v>
      </c>
      <c r="U3366" s="290">
        <v>0</v>
      </c>
      <c r="V3366" s="290">
        <v>0</v>
      </c>
      <c r="W3366" s="290">
        <v>0</v>
      </c>
      <c r="X3366" s="290">
        <v>0</v>
      </c>
      <c r="Y3366" s="290">
        <v>0</v>
      </c>
      <c r="Z3366" s="290">
        <v>0</v>
      </c>
      <c r="AA3366" s="290">
        <v>0</v>
      </c>
      <c r="AB3366" s="290">
        <v>0</v>
      </c>
      <c r="AC3366" s="290">
        <v>0</v>
      </c>
      <c r="AD3366" s="290">
        <v>0</v>
      </c>
      <c r="AE3366" s="290">
        <v>0</v>
      </c>
      <c r="AF3366" s="290">
        <v>0</v>
      </c>
      <c r="AG3366" s="290">
        <v>0</v>
      </c>
      <c r="AH3366" s="290">
        <v>25557.84</v>
      </c>
      <c r="AI3366" s="290">
        <v>0</v>
      </c>
      <c r="AJ3366" s="290">
        <v>0</v>
      </c>
      <c r="AK3366" s="175"/>
      <c r="AL3366" s="175">
        <v>13146175.780000001</v>
      </c>
      <c r="AM3366" s="175">
        <v>15544749.710000001</v>
      </c>
      <c r="AN3366" s="175">
        <v>2398573.9300000002</v>
      </c>
    </row>
    <row r="3367" spans="1:40" s="84" customFormat="1" ht="23.25" customHeight="1" x14ac:dyDescent="0.35">
      <c r="A3367" s="256">
        <v>2025</v>
      </c>
      <c r="B3367" s="184">
        <f t="shared" si="586"/>
        <v>741</v>
      </c>
      <c r="C3367" s="286" t="s">
        <v>4285</v>
      </c>
      <c r="D3367" s="184">
        <v>37680</v>
      </c>
      <c r="E3367" s="287"/>
      <c r="F3367" s="287"/>
      <c r="G3367" s="287"/>
      <c r="H3367" s="288"/>
      <c r="I3367" s="288"/>
      <c r="J3367" s="288"/>
      <c r="K3367" s="289"/>
      <c r="L3367" s="289"/>
      <c r="M3367" s="289"/>
      <c r="N3367" s="289"/>
      <c r="O3367" s="289"/>
      <c r="P3367" s="289"/>
      <c r="Q3367" s="186">
        <f t="shared" si="596"/>
        <v>192288</v>
      </c>
      <c r="R3367" s="186">
        <f t="shared" si="593"/>
        <v>192288</v>
      </c>
      <c r="S3367" s="476">
        <v>0</v>
      </c>
      <c r="T3367" s="290">
        <v>0</v>
      </c>
      <c r="U3367" s="476">
        <v>0</v>
      </c>
      <c r="V3367" s="290">
        <v>0</v>
      </c>
      <c r="W3367" s="476">
        <v>0</v>
      </c>
      <c r="X3367" s="290">
        <v>0</v>
      </c>
      <c r="Y3367" s="476">
        <v>0</v>
      </c>
      <c r="Z3367" s="290">
        <v>0</v>
      </c>
      <c r="AA3367" s="476">
        <v>0</v>
      </c>
      <c r="AB3367" s="290">
        <v>0</v>
      </c>
      <c r="AC3367" s="476">
        <v>0</v>
      </c>
      <c r="AD3367" s="290">
        <v>0</v>
      </c>
      <c r="AE3367" s="476">
        <v>0</v>
      </c>
      <c r="AF3367" s="290">
        <v>0</v>
      </c>
      <c r="AG3367" s="476">
        <v>0</v>
      </c>
      <c r="AH3367" s="290">
        <v>192288</v>
      </c>
      <c r="AI3367" s="476">
        <v>0</v>
      </c>
      <c r="AJ3367" s="290">
        <v>0</v>
      </c>
      <c r="AK3367" s="175"/>
      <c r="AL3367" s="175">
        <v>18447168.289999999</v>
      </c>
      <c r="AM3367" s="175">
        <v>21782757.93</v>
      </c>
      <c r="AN3367" s="175">
        <v>3335589.64</v>
      </c>
    </row>
    <row r="3368" spans="1:40" s="84" customFormat="1" ht="23.25" customHeight="1" x14ac:dyDescent="0.35">
      <c r="A3368" s="256">
        <v>2025</v>
      </c>
      <c r="B3368" s="184">
        <f t="shared" si="586"/>
        <v>742</v>
      </c>
      <c r="C3368" s="286" t="s">
        <v>4282</v>
      </c>
      <c r="D3368" s="184">
        <v>37684</v>
      </c>
      <c r="E3368" s="287"/>
      <c r="F3368" s="287"/>
      <c r="G3368" s="287"/>
      <c r="H3368" s="288"/>
      <c r="I3368" s="288"/>
      <c r="J3368" s="288"/>
      <c r="K3368" s="289"/>
      <c r="L3368" s="289"/>
      <c r="M3368" s="289"/>
      <c r="N3368" s="289"/>
      <c r="O3368" s="289"/>
      <c r="P3368" s="289"/>
      <c r="Q3368" s="186">
        <f t="shared" ref="Q3368:Q3369" si="597">SUM(S3368:AJ3368)</f>
        <v>90168</v>
      </c>
      <c r="R3368" s="186">
        <f t="shared" si="593"/>
        <v>90168</v>
      </c>
      <c r="S3368" s="476">
        <v>0</v>
      </c>
      <c r="T3368" s="290">
        <v>0</v>
      </c>
      <c r="U3368" s="476">
        <v>0</v>
      </c>
      <c r="V3368" s="290">
        <v>0</v>
      </c>
      <c r="W3368" s="476">
        <v>0</v>
      </c>
      <c r="X3368" s="290">
        <v>0</v>
      </c>
      <c r="Y3368" s="476">
        <v>0</v>
      </c>
      <c r="Z3368" s="290">
        <v>0</v>
      </c>
      <c r="AA3368" s="476">
        <v>0</v>
      </c>
      <c r="AB3368" s="290">
        <v>0</v>
      </c>
      <c r="AC3368" s="476">
        <v>0</v>
      </c>
      <c r="AD3368" s="290">
        <v>0</v>
      </c>
      <c r="AE3368" s="476">
        <v>0</v>
      </c>
      <c r="AF3368" s="290">
        <v>0</v>
      </c>
      <c r="AG3368" s="476">
        <v>0</v>
      </c>
      <c r="AH3368" s="290">
        <v>90168</v>
      </c>
      <c r="AI3368" s="476">
        <v>0</v>
      </c>
      <c r="AJ3368" s="290">
        <v>0</v>
      </c>
      <c r="AK3368" s="175"/>
      <c r="AL3368" s="175">
        <v>8769108.5199999996</v>
      </c>
      <c r="AM3368" s="175">
        <v>10535607.99</v>
      </c>
      <c r="AN3368" s="175">
        <v>1766499.4700000002</v>
      </c>
    </row>
    <row r="3369" spans="1:40" s="84" customFormat="1" ht="23.25" customHeight="1" x14ac:dyDescent="0.35">
      <c r="A3369" s="256">
        <v>2025</v>
      </c>
      <c r="B3369" s="184">
        <f t="shared" si="586"/>
        <v>743</v>
      </c>
      <c r="C3369" s="286" t="s">
        <v>4284</v>
      </c>
      <c r="D3369" s="184">
        <v>37681</v>
      </c>
      <c r="E3369" s="287"/>
      <c r="F3369" s="287"/>
      <c r="G3369" s="287"/>
      <c r="H3369" s="288"/>
      <c r="I3369" s="288"/>
      <c r="J3369" s="288"/>
      <c r="K3369" s="289"/>
      <c r="L3369" s="289"/>
      <c r="M3369" s="289"/>
      <c r="N3369" s="289"/>
      <c r="O3369" s="289"/>
      <c r="P3369" s="289"/>
      <c r="Q3369" s="186">
        <f t="shared" si="597"/>
        <v>224800</v>
      </c>
      <c r="R3369" s="186">
        <f t="shared" si="593"/>
        <v>224800</v>
      </c>
      <c r="S3369" s="290">
        <v>0</v>
      </c>
      <c r="T3369" s="290">
        <v>0</v>
      </c>
      <c r="U3369" s="290">
        <v>0</v>
      </c>
      <c r="V3369" s="290">
        <v>0</v>
      </c>
      <c r="W3369" s="290">
        <v>0</v>
      </c>
      <c r="X3369" s="290">
        <v>0</v>
      </c>
      <c r="Y3369" s="290">
        <v>0</v>
      </c>
      <c r="Z3369" s="290">
        <v>0</v>
      </c>
      <c r="AA3369" s="290">
        <v>0</v>
      </c>
      <c r="AB3369" s="290">
        <v>0</v>
      </c>
      <c r="AC3369" s="290">
        <v>0</v>
      </c>
      <c r="AD3369" s="290">
        <v>0</v>
      </c>
      <c r="AE3369" s="290">
        <v>0</v>
      </c>
      <c r="AF3369" s="290">
        <v>0</v>
      </c>
      <c r="AG3369" s="290">
        <v>0</v>
      </c>
      <c r="AH3369" s="290">
        <v>224800</v>
      </c>
      <c r="AI3369" s="290">
        <v>0</v>
      </c>
      <c r="AJ3369" s="290">
        <v>0</v>
      </c>
      <c r="AK3369" s="175"/>
      <c r="AL3369" s="175">
        <v>13207960.449999999</v>
      </c>
      <c r="AM3369" s="175">
        <v>16231376.91</v>
      </c>
      <c r="AN3369" s="175">
        <v>3023416.46</v>
      </c>
    </row>
    <row r="3370" spans="1:40" s="84" customFormat="1" ht="23.25" customHeight="1" x14ac:dyDescent="0.35">
      <c r="A3370" s="256">
        <v>2025</v>
      </c>
      <c r="B3370" s="184">
        <f t="shared" si="586"/>
        <v>744</v>
      </c>
      <c r="C3370" s="286" t="s">
        <v>4281</v>
      </c>
      <c r="D3370" s="184">
        <v>37686</v>
      </c>
      <c r="E3370" s="287"/>
      <c r="F3370" s="287"/>
      <c r="G3370" s="287"/>
      <c r="H3370" s="288"/>
      <c r="I3370" s="288"/>
      <c r="J3370" s="288"/>
      <c r="K3370" s="289"/>
      <c r="L3370" s="289"/>
      <c r="M3370" s="289"/>
      <c r="N3370" s="289"/>
      <c r="O3370" s="289"/>
      <c r="P3370" s="289"/>
      <c r="Q3370" s="186">
        <f t="shared" ref="Q3370:Q3371" si="598">SUM(S3370:AJ3370)</f>
        <v>124872</v>
      </c>
      <c r="R3370" s="186">
        <f t="shared" si="593"/>
        <v>124872</v>
      </c>
      <c r="S3370" s="476">
        <v>0</v>
      </c>
      <c r="T3370" s="290">
        <v>0</v>
      </c>
      <c r="U3370" s="476">
        <v>0</v>
      </c>
      <c r="V3370" s="290">
        <v>0</v>
      </c>
      <c r="W3370" s="476">
        <v>0</v>
      </c>
      <c r="X3370" s="290">
        <v>0</v>
      </c>
      <c r="Y3370" s="476">
        <v>0</v>
      </c>
      <c r="Z3370" s="290">
        <v>0</v>
      </c>
      <c r="AA3370" s="476">
        <v>0</v>
      </c>
      <c r="AB3370" s="290">
        <v>0</v>
      </c>
      <c r="AC3370" s="476">
        <v>0</v>
      </c>
      <c r="AD3370" s="290">
        <v>0</v>
      </c>
      <c r="AE3370" s="476">
        <v>0</v>
      </c>
      <c r="AF3370" s="290">
        <v>0</v>
      </c>
      <c r="AG3370" s="476">
        <v>0</v>
      </c>
      <c r="AH3370" s="290">
        <v>124872</v>
      </c>
      <c r="AI3370" s="476">
        <v>0</v>
      </c>
      <c r="AJ3370" s="290">
        <v>0</v>
      </c>
      <c r="AK3370" s="175"/>
      <c r="AL3370" s="175">
        <v>14636678.26</v>
      </c>
      <c r="AM3370" s="175">
        <v>16479053.15</v>
      </c>
      <c r="AN3370" s="175">
        <v>1842374.89</v>
      </c>
    </row>
    <row r="3371" spans="1:40" s="84" customFormat="1" ht="23.25" customHeight="1" x14ac:dyDescent="0.35">
      <c r="A3371" s="256">
        <v>2025</v>
      </c>
      <c r="B3371" s="184">
        <f t="shared" si="586"/>
        <v>745</v>
      </c>
      <c r="C3371" s="286" t="s">
        <v>4280</v>
      </c>
      <c r="D3371" s="184">
        <v>37687</v>
      </c>
      <c r="E3371" s="287"/>
      <c r="F3371" s="287"/>
      <c r="G3371" s="287"/>
      <c r="H3371" s="288"/>
      <c r="I3371" s="288"/>
      <c r="J3371" s="288"/>
      <c r="K3371" s="289"/>
      <c r="L3371" s="289"/>
      <c r="M3371" s="289"/>
      <c r="N3371" s="289"/>
      <c r="O3371" s="289"/>
      <c r="P3371" s="289"/>
      <c r="Q3371" s="186">
        <f t="shared" si="598"/>
        <v>24979.68</v>
      </c>
      <c r="R3371" s="186">
        <f t="shared" si="593"/>
        <v>24979.68</v>
      </c>
      <c r="S3371" s="290">
        <v>0</v>
      </c>
      <c r="T3371" s="290">
        <v>0</v>
      </c>
      <c r="U3371" s="290">
        <v>0</v>
      </c>
      <c r="V3371" s="290">
        <v>0</v>
      </c>
      <c r="W3371" s="290">
        <v>0</v>
      </c>
      <c r="X3371" s="290">
        <v>0</v>
      </c>
      <c r="Y3371" s="290">
        <v>0</v>
      </c>
      <c r="Z3371" s="290">
        <v>0</v>
      </c>
      <c r="AA3371" s="290">
        <v>0</v>
      </c>
      <c r="AB3371" s="290">
        <v>0</v>
      </c>
      <c r="AC3371" s="290">
        <v>0</v>
      </c>
      <c r="AD3371" s="290">
        <v>0</v>
      </c>
      <c r="AE3371" s="290">
        <v>0</v>
      </c>
      <c r="AF3371" s="290">
        <v>0</v>
      </c>
      <c r="AG3371" s="290">
        <v>0</v>
      </c>
      <c r="AH3371" s="290">
        <v>24979.68</v>
      </c>
      <c r="AI3371" s="290">
        <v>0</v>
      </c>
      <c r="AJ3371" s="290">
        <v>0</v>
      </c>
      <c r="AK3371" s="175"/>
      <c r="AL3371" s="175">
        <v>13037022.959999999</v>
      </c>
      <c r="AM3371" s="175">
        <v>17049934.719999999</v>
      </c>
      <c r="AN3371" s="175">
        <v>4012911.7600000002</v>
      </c>
    </row>
    <row r="3372" spans="1:40" s="84" customFormat="1" ht="23.25" customHeight="1" x14ac:dyDescent="0.35">
      <c r="A3372" s="256">
        <v>2025</v>
      </c>
      <c r="B3372" s="184">
        <f t="shared" si="586"/>
        <v>746</v>
      </c>
      <c r="C3372" s="286" t="s">
        <v>4279</v>
      </c>
      <c r="D3372" s="184">
        <v>37688</v>
      </c>
      <c r="E3372" s="287"/>
      <c r="F3372" s="287"/>
      <c r="G3372" s="287"/>
      <c r="H3372" s="288"/>
      <c r="I3372" s="288"/>
      <c r="J3372" s="288"/>
      <c r="K3372" s="289"/>
      <c r="L3372" s="289"/>
      <c r="M3372" s="289"/>
      <c r="N3372" s="289"/>
      <c r="O3372" s="289"/>
      <c r="P3372" s="289"/>
      <c r="Q3372" s="186">
        <f t="shared" ref="Q3372:Q3373" si="599">SUM(S3372:AJ3372)</f>
        <v>126720</v>
      </c>
      <c r="R3372" s="186">
        <f t="shared" si="593"/>
        <v>126720</v>
      </c>
      <c r="S3372" s="476">
        <v>0</v>
      </c>
      <c r="T3372" s="290">
        <v>0</v>
      </c>
      <c r="U3372" s="476">
        <v>0</v>
      </c>
      <c r="V3372" s="290">
        <v>0</v>
      </c>
      <c r="W3372" s="476">
        <v>0</v>
      </c>
      <c r="X3372" s="290">
        <v>0</v>
      </c>
      <c r="Y3372" s="476">
        <v>0</v>
      </c>
      <c r="Z3372" s="290">
        <v>0</v>
      </c>
      <c r="AA3372" s="476">
        <v>0</v>
      </c>
      <c r="AB3372" s="290">
        <v>0</v>
      </c>
      <c r="AC3372" s="476">
        <v>0</v>
      </c>
      <c r="AD3372" s="290">
        <v>0</v>
      </c>
      <c r="AE3372" s="476">
        <v>0</v>
      </c>
      <c r="AF3372" s="290">
        <v>0</v>
      </c>
      <c r="AG3372" s="476">
        <v>0</v>
      </c>
      <c r="AH3372" s="290">
        <v>126720</v>
      </c>
      <c r="AI3372" s="476">
        <v>0</v>
      </c>
      <c r="AJ3372" s="290">
        <v>0</v>
      </c>
      <c r="AK3372" s="175"/>
      <c r="AL3372" s="175">
        <v>18911456.170000002</v>
      </c>
      <c r="AM3372" s="175">
        <v>20064718.640000001</v>
      </c>
      <c r="AN3372" s="175">
        <v>1153262.4699999997</v>
      </c>
    </row>
    <row r="3373" spans="1:40" s="84" customFormat="1" ht="23.25" customHeight="1" x14ac:dyDescent="0.35">
      <c r="A3373" s="256">
        <v>2025</v>
      </c>
      <c r="B3373" s="184">
        <f t="shared" si="586"/>
        <v>747</v>
      </c>
      <c r="C3373" s="286" t="s">
        <v>4277</v>
      </c>
      <c r="D3373" s="184">
        <v>37765</v>
      </c>
      <c r="E3373" s="287"/>
      <c r="F3373" s="287"/>
      <c r="G3373" s="287"/>
      <c r="H3373" s="288"/>
      <c r="I3373" s="288"/>
      <c r="J3373" s="288"/>
      <c r="K3373" s="289"/>
      <c r="L3373" s="289"/>
      <c r="M3373" s="289"/>
      <c r="N3373" s="289"/>
      <c r="O3373" s="289"/>
      <c r="P3373" s="289"/>
      <c r="Q3373" s="186">
        <f t="shared" si="599"/>
        <v>42201.72</v>
      </c>
      <c r="R3373" s="186">
        <f t="shared" si="593"/>
        <v>42201.72</v>
      </c>
      <c r="S3373" s="476">
        <v>0</v>
      </c>
      <c r="T3373" s="290">
        <v>0</v>
      </c>
      <c r="U3373" s="476">
        <v>0</v>
      </c>
      <c r="V3373" s="290">
        <v>0</v>
      </c>
      <c r="W3373" s="476">
        <v>0</v>
      </c>
      <c r="X3373" s="290">
        <v>0</v>
      </c>
      <c r="Y3373" s="476">
        <v>0</v>
      </c>
      <c r="Z3373" s="290">
        <v>0</v>
      </c>
      <c r="AA3373" s="476">
        <v>0</v>
      </c>
      <c r="AB3373" s="290">
        <v>0</v>
      </c>
      <c r="AC3373" s="476">
        <v>0</v>
      </c>
      <c r="AD3373" s="290">
        <v>0</v>
      </c>
      <c r="AE3373" s="476">
        <v>0</v>
      </c>
      <c r="AF3373" s="290">
        <v>0</v>
      </c>
      <c r="AG3373" s="476">
        <v>0</v>
      </c>
      <c r="AH3373" s="290">
        <v>42201.72</v>
      </c>
      <c r="AI3373" s="290">
        <v>0</v>
      </c>
      <c r="AJ3373" s="476">
        <v>0</v>
      </c>
      <c r="AK3373" s="175"/>
      <c r="AL3373" s="175">
        <v>21541948.059999999</v>
      </c>
      <c r="AM3373" s="175">
        <v>21541948.059999999</v>
      </c>
      <c r="AN3373" s="175">
        <v>0</v>
      </c>
    </row>
    <row r="3374" spans="1:40" s="84" customFormat="1" ht="23.25" customHeight="1" x14ac:dyDescent="0.35">
      <c r="A3374" s="256">
        <v>2025</v>
      </c>
      <c r="B3374" s="184">
        <f t="shared" si="586"/>
        <v>748</v>
      </c>
      <c r="C3374" s="286" t="s">
        <v>4303</v>
      </c>
      <c r="D3374" s="184">
        <v>37648</v>
      </c>
      <c r="E3374" s="287"/>
      <c r="F3374" s="287"/>
      <c r="G3374" s="287"/>
      <c r="H3374" s="288"/>
      <c r="I3374" s="288"/>
      <c r="J3374" s="288"/>
      <c r="K3374" s="289"/>
      <c r="L3374" s="289"/>
      <c r="M3374" s="289"/>
      <c r="N3374" s="289"/>
      <c r="O3374" s="289"/>
      <c r="P3374" s="289"/>
      <c r="Q3374" s="186">
        <f t="shared" si="589"/>
        <v>101744.28</v>
      </c>
      <c r="R3374" s="186">
        <f t="shared" si="590"/>
        <v>101744.28</v>
      </c>
      <c r="S3374" s="290">
        <v>0</v>
      </c>
      <c r="T3374" s="290">
        <v>0</v>
      </c>
      <c r="U3374" s="290">
        <v>0</v>
      </c>
      <c r="V3374" s="290">
        <v>0</v>
      </c>
      <c r="W3374" s="290">
        <v>0</v>
      </c>
      <c r="X3374" s="290">
        <v>0</v>
      </c>
      <c r="Y3374" s="290">
        <v>0</v>
      </c>
      <c r="Z3374" s="290">
        <v>0</v>
      </c>
      <c r="AA3374" s="290">
        <v>0</v>
      </c>
      <c r="AB3374" s="290">
        <v>0</v>
      </c>
      <c r="AC3374" s="290">
        <v>0</v>
      </c>
      <c r="AD3374" s="290">
        <v>0</v>
      </c>
      <c r="AE3374" s="290">
        <v>0</v>
      </c>
      <c r="AF3374" s="290">
        <v>0</v>
      </c>
      <c r="AG3374" s="290">
        <v>0</v>
      </c>
      <c r="AH3374" s="290">
        <v>101744.28</v>
      </c>
      <c r="AI3374" s="290">
        <v>0</v>
      </c>
      <c r="AJ3374" s="290">
        <v>0</v>
      </c>
      <c r="AK3374" s="175"/>
      <c r="AL3374" s="175">
        <v>17816504.890000001</v>
      </c>
      <c r="AM3374" s="175">
        <v>17816504.890000001</v>
      </c>
      <c r="AN3374" s="175">
        <v>0</v>
      </c>
    </row>
    <row r="3375" spans="1:40" s="84" customFormat="1" ht="23.25" customHeight="1" x14ac:dyDescent="0.35">
      <c r="A3375" s="256">
        <v>2025</v>
      </c>
      <c r="B3375" s="184">
        <f t="shared" si="586"/>
        <v>749</v>
      </c>
      <c r="C3375" s="286" t="s">
        <v>4302</v>
      </c>
      <c r="D3375" s="184">
        <v>37649</v>
      </c>
      <c r="E3375" s="287"/>
      <c r="F3375" s="287"/>
      <c r="G3375" s="287"/>
      <c r="H3375" s="288"/>
      <c r="I3375" s="288"/>
      <c r="J3375" s="288"/>
      <c r="K3375" s="289"/>
      <c r="L3375" s="289"/>
      <c r="M3375" s="289"/>
      <c r="N3375" s="289"/>
      <c r="O3375" s="289"/>
      <c r="P3375" s="289"/>
      <c r="Q3375" s="186">
        <f t="shared" ref="Q3375:Q3381" si="600">SUM(S3375:AJ3375)</f>
        <v>101744.28</v>
      </c>
      <c r="R3375" s="186">
        <f t="shared" ref="R3375:R3381" si="601">SUM(S3375:AI3375)</f>
        <v>101744.28</v>
      </c>
      <c r="S3375" s="290">
        <v>0</v>
      </c>
      <c r="T3375" s="290">
        <v>0</v>
      </c>
      <c r="U3375" s="290">
        <v>0</v>
      </c>
      <c r="V3375" s="290">
        <v>0</v>
      </c>
      <c r="W3375" s="290">
        <v>0</v>
      </c>
      <c r="X3375" s="290">
        <v>0</v>
      </c>
      <c r="Y3375" s="290">
        <v>0</v>
      </c>
      <c r="Z3375" s="290">
        <v>0</v>
      </c>
      <c r="AA3375" s="290">
        <v>0</v>
      </c>
      <c r="AB3375" s="290">
        <v>0</v>
      </c>
      <c r="AC3375" s="290">
        <v>0</v>
      </c>
      <c r="AD3375" s="290">
        <v>0</v>
      </c>
      <c r="AE3375" s="290">
        <v>0</v>
      </c>
      <c r="AF3375" s="290">
        <v>0</v>
      </c>
      <c r="AG3375" s="290">
        <v>0</v>
      </c>
      <c r="AH3375" s="290">
        <v>101744.28</v>
      </c>
      <c r="AI3375" s="290">
        <v>0</v>
      </c>
      <c r="AJ3375" s="290">
        <v>0</v>
      </c>
      <c r="AK3375" s="175"/>
      <c r="AL3375" s="175">
        <v>17755689.239999998</v>
      </c>
      <c r="AM3375" s="175">
        <v>17755689.239999998</v>
      </c>
      <c r="AN3375" s="175">
        <v>0</v>
      </c>
    </row>
    <row r="3376" spans="1:40" s="84" customFormat="1" ht="23.25" customHeight="1" x14ac:dyDescent="0.35">
      <c r="A3376" s="256">
        <v>2025</v>
      </c>
      <c r="B3376" s="184">
        <f t="shared" si="586"/>
        <v>750</v>
      </c>
      <c r="C3376" s="286" t="s">
        <v>4300</v>
      </c>
      <c r="D3376" s="184">
        <v>37663</v>
      </c>
      <c r="E3376" s="287"/>
      <c r="F3376" s="287"/>
      <c r="G3376" s="287"/>
      <c r="H3376" s="288"/>
      <c r="I3376" s="288"/>
      <c r="J3376" s="288"/>
      <c r="K3376" s="289"/>
      <c r="L3376" s="289"/>
      <c r="M3376" s="289"/>
      <c r="N3376" s="289"/>
      <c r="O3376" s="289"/>
      <c r="P3376" s="289"/>
      <c r="Q3376" s="186">
        <f t="shared" si="600"/>
        <v>112503.6</v>
      </c>
      <c r="R3376" s="186">
        <f t="shared" si="601"/>
        <v>112503.6</v>
      </c>
      <c r="S3376" s="476">
        <v>0</v>
      </c>
      <c r="T3376" s="290">
        <v>0</v>
      </c>
      <c r="U3376" s="476">
        <v>0</v>
      </c>
      <c r="V3376" s="290">
        <v>0</v>
      </c>
      <c r="W3376" s="476">
        <v>0</v>
      </c>
      <c r="X3376" s="290">
        <v>0</v>
      </c>
      <c r="Y3376" s="476">
        <v>0</v>
      </c>
      <c r="Z3376" s="290">
        <v>0</v>
      </c>
      <c r="AA3376" s="476">
        <v>0</v>
      </c>
      <c r="AB3376" s="290">
        <v>0</v>
      </c>
      <c r="AC3376" s="476">
        <v>0</v>
      </c>
      <c r="AD3376" s="290">
        <v>0</v>
      </c>
      <c r="AE3376" s="476">
        <v>0</v>
      </c>
      <c r="AF3376" s="290">
        <v>0</v>
      </c>
      <c r="AG3376" s="476">
        <v>0</v>
      </c>
      <c r="AH3376" s="290">
        <v>112503.6</v>
      </c>
      <c r="AI3376" s="476">
        <v>0</v>
      </c>
      <c r="AJ3376" s="290">
        <v>0</v>
      </c>
      <c r="AK3376" s="175"/>
      <c r="AL3376" s="175">
        <v>17746867.109999999</v>
      </c>
      <c r="AM3376" s="175">
        <v>22887246.879999999</v>
      </c>
      <c r="AN3376" s="175">
        <v>5140379.7700000005</v>
      </c>
    </row>
    <row r="3377" spans="1:40" s="84" customFormat="1" ht="23.25" customHeight="1" x14ac:dyDescent="0.35">
      <c r="A3377" s="256">
        <v>2025</v>
      </c>
      <c r="B3377" s="184">
        <f t="shared" si="586"/>
        <v>751</v>
      </c>
      <c r="C3377" s="286" t="s">
        <v>4298</v>
      </c>
      <c r="D3377" s="184">
        <v>37666</v>
      </c>
      <c r="E3377" s="287"/>
      <c r="F3377" s="287"/>
      <c r="G3377" s="287"/>
      <c r="H3377" s="288"/>
      <c r="I3377" s="288"/>
      <c r="J3377" s="288"/>
      <c r="K3377" s="289"/>
      <c r="L3377" s="289"/>
      <c r="M3377" s="289"/>
      <c r="N3377" s="289"/>
      <c r="O3377" s="289"/>
      <c r="P3377" s="289"/>
      <c r="Q3377" s="186">
        <f t="shared" si="600"/>
        <v>114234.12</v>
      </c>
      <c r="R3377" s="186">
        <f t="shared" si="601"/>
        <v>114234.12</v>
      </c>
      <c r="S3377" s="290">
        <v>0</v>
      </c>
      <c r="T3377" s="290">
        <v>0</v>
      </c>
      <c r="U3377" s="290">
        <v>0</v>
      </c>
      <c r="V3377" s="290">
        <v>0</v>
      </c>
      <c r="W3377" s="290">
        <v>0</v>
      </c>
      <c r="X3377" s="290">
        <v>0</v>
      </c>
      <c r="Y3377" s="290">
        <v>0</v>
      </c>
      <c r="Z3377" s="290">
        <v>0</v>
      </c>
      <c r="AA3377" s="290">
        <v>0</v>
      </c>
      <c r="AB3377" s="290">
        <v>0</v>
      </c>
      <c r="AC3377" s="290">
        <v>0</v>
      </c>
      <c r="AD3377" s="290">
        <v>0</v>
      </c>
      <c r="AE3377" s="290">
        <v>0</v>
      </c>
      <c r="AF3377" s="290">
        <v>0</v>
      </c>
      <c r="AG3377" s="290">
        <v>0</v>
      </c>
      <c r="AH3377" s="290">
        <v>114234.12</v>
      </c>
      <c r="AI3377" s="290">
        <v>0</v>
      </c>
      <c r="AJ3377" s="290">
        <v>0</v>
      </c>
      <c r="AK3377" s="175"/>
      <c r="AL3377" s="175">
        <v>14362775.639999999</v>
      </c>
      <c r="AM3377" s="175">
        <v>23086368.649999999</v>
      </c>
      <c r="AN3377" s="175">
        <v>8723593.0099999998</v>
      </c>
    </row>
    <row r="3378" spans="1:40" s="84" customFormat="1" ht="23.25" customHeight="1" x14ac:dyDescent="0.35">
      <c r="A3378" s="256">
        <v>2025</v>
      </c>
      <c r="B3378" s="184">
        <f t="shared" si="586"/>
        <v>752</v>
      </c>
      <c r="C3378" s="286" t="s">
        <v>4297</v>
      </c>
      <c r="D3378" s="184">
        <v>37668</v>
      </c>
      <c r="E3378" s="287"/>
      <c r="F3378" s="287"/>
      <c r="G3378" s="287"/>
      <c r="H3378" s="288"/>
      <c r="I3378" s="288"/>
      <c r="J3378" s="288"/>
      <c r="K3378" s="289"/>
      <c r="L3378" s="289"/>
      <c r="M3378" s="289"/>
      <c r="N3378" s="289"/>
      <c r="O3378" s="289"/>
      <c r="P3378" s="289"/>
      <c r="Q3378" s="186">
        <f t="shared" si="600"/>
        <v>79255.44</v>
      </c>
      <c r="R3378" s="186">
        <f t="shared" si="601"/>
        <v>79255.44</v>
      </c>
      <c r="S3378" s="290">
        <v>0</v>
      </c>
      <c r="T3378" s="290">
        <v>0</v>
      </c>
      <c r="U3378" s="290">
        <v>0</v>
      </c>
      <c r="V3378" s="290">
        <v>0</v>
      </c>
      <c r="W3378" s="290">
        <v>0</v>
      </c>
      <c r="X3378" s="290">
        <v>0</v>
      </c>
      <c r="Y3378" s="290">
        <v>0</v>
      </c>
      <c r="Z3378" s="290">
        <v>0</v>
      </c>
      <c r="AA3378" s="290">
        <v>0</v>
      </c>
      <c r="AB3378" s="290">
        <v>0</v>
      </c>
      <c r="AC3378" s="290">
        <v>0</v>
      </c>
      <c r="AD3378" s="290">
        <v>0</v>
      </c>
      <c r="AE3378" s="290">
        <v>0</v>
      </c>
      <c r="AF3378" s="290">
        <v>0</v>
      </c>
      <c r="AG3378" s="290">
        <v>0</v>
      </c>
      <c r="AH3378" s="290">
        <v>79255.44</v>
      </c>
      <c r="AI3378" s="290">
        <v>0</v>
      </c>
      <c r="AJ3378" s="290">
        <v>0</v>
      </c>
      <c r="AK3378" s="175"/>
      <c r="AL3378" s="175">
        <v>15122495.100000001</v>
      </c>
      <c r="AM3378" s="175">
        <v>17083775.48</v>
      </c>
      <c r="AN3378" s="175">
        <v>1961280.38</v>
      </c>
    </row>
    <row r="3379" spans="1:40" s="84" customFormat="1" ht="23.25" customHeight="1" x14ac:dyDescent="0.35">
      <c r="A3379" s="256">
        <v>2025</v>
      </c>
      <c r="B3379" s="184">
        <f t="shared" si="586"/>
        <v>753</v>
      </c>
      <c r="C3379" s="286" t="s">
        <v>4293</v>
      </c>
      <c r="D3379" s="184">
        <v>37672</v>
      </c>
      <c r="E3379" s="287"/>
      <c r="F3379" s="287"/>
      <c r="G3379" s="287"/>
      <c r="H3379" s="288"/>
      <c r="I3379" s="288"/>
      <c r="J3379" s="288"/>
      <c r="K3379" s="289"/>
      <c r="L3379" s="289"/>
      <c r="M3379" s="289"/>
      <c r="N3379" s="289"/>
      <c r="O3379" s="289"/>
      <c r="P3379" s="289"/>
      <c r="Q3379" s="186">
        <f t="shared" si="600"/>
        <v>76348.800000000003</v>
      </c>
      <c r="R3379" s="186">
        <f t="shared" si="601"/>
        <v>76348.800000000003</v>
      </c>
      <c r="S3379" s="476">
        <v>0</v>
      </c>
      <c r="T3379" s="290">
        <v>0</v>
      </c>
      <c r="U3379" s="476">
        <v>0</v>
      </c>
      <c r="V3379" s="290">
        <v>0</v>
      </c>
      <c r="W3379" s="476">
        <v>0</v>
      </c>
      <c r="X3379" s="290">
        <v>0</v>
      </c>
      <c r="Y3379" s="476">
        <v>0</v>
      </c>
      <c r="Z3379" s="290">
        <v>0</v>
      </c>
      <c r="AA3379" s="476">
        <v>0</v>
      </c>
      <c r="AB3379" s="290">
        <v>0</v>
      </c>
      <c r="AC3379" s="476">
        <v>0</v>
      </c>
      <c r="AD3379" s="290">
        <v>0</v>
      </c>
      <c r="AE3379" s="476">
        <v>0</v>
      </c>
      <c r="AF3379" s="290">
        <v>0</v>
      </c>
      <c r="AG3379" s="476">
        <v>0</v>
      </c>
      <c r="AH3379" s="290">
        <v>76348.800000000003</v>
      </c>
      <c r="AI3379" s="476">
        <v>0</v>
      </c>
      <c r="AJ3379" s="290">
        <v>0</v>
      </c>
      <c r="AK3379" s="175"/>
      <c r="AL3379" s="175">
        <v>14562242.389999999</v>
      </c>
      <c r="AM3379" s="175">
        <v>16558505.77</v>
      </c>
      <c r="AN3379" s="175">
        <v>1996263.3800000001</v>
      </c>
    </row>
    <row r="3380" spans="1:40" s="84" customFormat="1" ht="23.25" customHeight="1" x14ac:dyDescent="0.35">
      <c r="A3380" s="256">
        <v>2025</v>
      </c>
      <c r="B3380" s="184">
        <f t="shared" si="586"/>
        <v>754</v>
      </c>
      <c r="C3380" s="286" t="s">
        <v>4307</v>
      </c>
      <c r="D3380" s="184">
        <v>37578</v>
      </c>
      <c r="E3380" s="287"/>
      <c r="F3380" s="287"/>
      <c r="G3380" s="287"/>
      <c r="H3380" s="288"/>
      <c r="I3380" s="288"/>
      <c r="J3380" s="288"/>
      <c r="K3380" s="289"/>
      <c r="L3380" s="289"/>
      <c r="M3380" s="289"/>
      <c r="N3380" s="289"/>
      <c r="O3380" s="289"/>
      <c r="P3380" s="289"/>
      <c r="Q3380" s="186">
        <f t="shared" si="600"/>
        <v>45670.239999999998</v>
      </c>
      <c r="R3380" s="186">
        <f t="shared" si="601"/>
        <v>45670.239999999998</v>
      </c>
      <c r="S3380" s="290">
        <v>0</v>
      </c>
      <c r="T3380" s="290">
        <v>0</v>
      </c>
      <c r="U3380" s="290">
        <v>0</v>
      </c>
      <c r="V3380" s="290">
        <v>0</v>
      </c>
      <c r="W3380" s="290">
        <v>0</v>
      </c>
      <c r="X3380" s="290">
        <v>0</v>
      </c>
      <c r="Y3380" s="290">
        <v>0</v>
      </c>
      <c r="Z3380" s="290">
        <v>0</v>
      </c>
      <c r="AA3380" s="290">
        <v>0</v>
      </c>
      <c r="AB3380" s="290">
        <v>0</v>
      </c>
      <c r="AC3380" s="290">
        <v>0</v>
      </c>
      <c r="AD3380" s="290">
        <v>0</v>
      </c>
      <c r="AE3380" s="290">
        <v>0</v>
      </c>
      <c r="AF3380" s="290">
        <v>0</v>
      </c>
      <c r="AG3380" s="290">
        <v>0</v>
      </c>
      <c r="AH3380" s="290">
        <v>45670.239999999998</v>
      </c>
      <c r="AI3380" s="290">
        <v>0</v>
      </c>
      <c r="AJ3380" s="290">
        <v>0</v>
      </c>
      <c r="AK3380" s="175"/>
      <c r="AL3380" s="175">
        <v>15574274.6</v>
      </c>
      <c r="AM3380" s="175">
        <v>15574274.6</v>
      </c>
      <c r="AN3380" s="175">
        <v>0</v>
      </c>
    </row>
    <row r="3381" spans="1:40" s="84" customFormat="1" ht="23.1" customHeight="1" x14ac:dyDescent="0.35">
      <c r="A3381" s="256">
        <v>2025</v>
      </c>
      <c r="B3381" s="184">
        <f t="shared" si="586"/>
        <v>755</v>
      </c>
      <c r="C3381" s="286" t="s">
        <v>4278</v>
      </c>
      <c r="D3381" s="184">
        <v>37753</v>
      </c>
      <c r="E3381" s="287"/>
      <c r="F3381" s="287"/>
      <c r="G3381" s="287"/>
      <c r="H3381" s="288"/>
      <c r="I3381" s="288"/>
      <c r="J3381" s="288"/>
      <c r="K3381" s="289"/>
      <c r="L3381" s="289"/>
      <c r="M3381" s="289"/>
      <c r="N3381" s="289"/>
      <c r="O3381" s="289"/>
      <c r="P3381" s="289"/>
      <c r="Q3381" s="186">
        <f t="shared" si="600"/>
        <v>31669.65</v>
      </c>
      <c r="R3381" s="186">
        <f t="shared" si="601"/>
        <v>31669.65</v>
      </c>
      <c r="S3381" s="290">
        <v>0</v>
      </c>
      <c r="T3381" s="290">
        <v>0</v>
      </c>
      <c r="U3381" s="290">
        <v>0</v>
      </c>
      <c r="V3381" s="290">
        <v>0</v>
      </c>
      <c r="W3381" s="290">
        <v>0</v>
      </c>
      <c r="X3381" s="290">
        <v>0</v>
      </c>
      <c r="Y3381" s="290">
        <v>0</v>
      </c>
      <c r="Z3381" s="290">
        <v>0</v>
      </c>
      <c r="AA3381" s="290">
        <v>0</v>
      </c>
      <c r="AB3381" s="290">
        <v>0</v>
      </c>
      <c r="AC3381" s="290">
        <v>0</v>
      </c>
      <c r="AD3381" s="290">
        <v>0</v>
      </c>
      <c r="AE3381" s="290">
        <v>0</v>
      </c>
      <c r="AF3381" s="290">
        <v>0</v>
      </c>
      <c r="AG3381" s="290">
        <v>31669.65</v>
      </c>
      <c r="AH3381" s="290">
        <v>0</v>
      </c>
      <c r="AI3381" s="290">
        <v>0</v>
      </c>
      <c r="AJ3381" s="290">
        <v>0</v>
      </c>
      <c r="AK3381" s="175"/>
      <c r="AL3381" s="175">
        <v>1392796.87</v>
      </c>
      <c r="AM3381" s="175">
        <v>1404593.59</v>
      </c>
      <c r="AN3381" s="175">
        <v>11796.72</v>
      </c>
    </row>
    <row r="3382" spans="1:40" s="84" customFormat="1" ht="23.1" customHeight="1" x14ac:dyDescent="0.35">
      <c r="A3382" s="256">
        <v>2025</v>
      </c>
      <c r="B3382" s="184">
        <f t="shared" si="586"/>
        <v>756</v>
      </c>
      <c r="C3382" s="286" t="s">
        <v>4283</v>
      </c>
      <c r="D3382" s="184">
        <v>37682</v>
      </c>
      <c r="E3382" s="287"/>
      <c r="F3382" s="287"/>
      <c r="G3382" s="287"/>
      <c r="H3382" s="288"/>
      <c r="I3382" s="288"/>
      <c r="J3382" s="288"/>
      <c r="K3382" s="289"/>
      <c r="L3382" s="289"/>
      <c r="M3382" s="289"/>
      <c r="N3382" s="289"/>
      <c r="O3382" s="289"/>
      <c r="P3382" s="289"/>
      <c r="Q3382" s="186">
        <f t="shared" ref="Q3382:Q3385" si="602">SUM(S3382:AJ3382)</f>
        <v>100000</v>
      </c>
      <c r="R3382" s="186">
        <f t="shared" ref="R3382:R3385" si="603">SUM(S3382:AI3382)</f>
        <v>100000</v>
      </c>
      <c r="S3382" s="290">
        <v>0</v>
      </c>
      <c r="T3382" s="290">
        <v>0</v>
      </c>
      <c r="U3382" s="290">
        <v>0</v>
      </c>
      <c r="V3382" s="290">
        <v>0</v>
      </c>
      <c r="W3382" s="290">
        <v>0</v>
      </c>
      <c r="X3382" s="290">
        <v>0</v>
      </c>
      <c r="Y3382" s="290">
        <v>0</v>
      </c>
      <c r="Z3382" s="290">
        <v>0</v>
      </c>
      <c r="AA3382" s="290">
        <v>0</v>
      </c>
      <c r="AB3382" s="290">
        <v>0</v>
      </c>
      <c r="AC3382" s="290">
        <v>0</v>
      </c>
      <c r="AD3382" s="290">
        <v>0</v>
      </c>
      <c r="AE3382" s="290">
        <v>0</v>
      </c>
      <c r="AF3382" s="290">
        <v>0</v>
      </c>
      <c r="AG3382" s="290">
        <v>0</v>
      </c>
      <c r="AH3382" s="290">
        <v>100000</v>
      </c>
      <c r="AI3382" s="290">
        <v>0</v>
      </c>
      <c r="AJ3382" s="290">
        <v>0</v>
      </c>
      <c r="AK3382" s="175"/>
      <c r="AL3382" s="175">
        <v>6153689.1400000006</v>
      </c>
      <c r="AM3382" s="175">
        <v>14872149.25</v>
      </c>
      <c r="AN3382" s="175">
        <v>8718460.1099999994</v>
      </c>
    </row>
    <row r="3383" spans="1:40" s="84" customFormat="1" ht="23.1" customHeight="1" x14ac:dyDescent="0.35">
      <c r="A3383" s="256">
        <v>2025</v>
      </c>
      <c r="B3383" s="184">
        <f t="shared" si="586"/>
        <v>757</v>
      </c>
      <c r="C3383" s="286" t="s">
        <v>4306</v>
      </c>
      <c r="D3383" s="184">
        <v>37586</v>
      </c>
      <c r="E3383" s="287"/>
      <c r="F3383" s="287"/>
      <c r="G3383" s="287"/>
      <c r="H3383" s="288"/>
      <c r="I3383" s="288"/>
      <c r="J3383" s="288"/>
      <c r="K3383" s="289"/>
      <c r="L3383" s="289"/>
      <c r="M3383" s="289"/>
      <c r="N3383" s="289"/>
      <c r="O3383" s="289"/>
      <c r="P3383" s="289"/>
      <c r="Q3383" s="186">
        <f t="shared" si="602"/>
        <v>100000</v>
      </c>
      <c r="R3383" s="186">
        <f t="shared" si="603"/>
        <v>100000</v>
      </c>
      <c r="S3383" s="290">
        <v>0</v>
      </c>
      <c r="T3383" s="290">
        <v>0</v>
      </c>
      <c r="U3383" s="290">
        <v>0</v>
      </c>
      <c r="V3383" s="290">
        <v>0</v>
      </c>
      <c r="W3383" s="290">
        <v>0</v>
      </c>
      <c r="X3383" s="290">
        <v>0</v>
      </c>
      <c r="Y3383" s="290">
        <v>0</v>
      </c>
      <c r="Z3383" s="290">
        <v>0</v>
      </c>
      <c r="AA3383" s="290">
        <v>0</v>
      </c>
      <c r="AB3383" s="290">
        <v>0</v>
      </c>
      <c r="AC3383" s="290">
        <v>0</v>
      </c>
      <c r="AD3383" s="290">
        <v>0</v>
      </c>
      <c r="AE3383" s="290">
        <v>0</v>
      </c>
      <c r="AF3383" s="290">
        <v>0</v>
      </c>
      <c r="AG3383" s="290">
        <v>0</v>
      </c>
      <c r="AH3383" s="290">
        <v>100000</v>
      </c>
      <c r="AI3383" s="290">
        <v>0</v>
      </c>
      <c r="AJ3383" s="290">
        <v>0</v>
      </c>
      <c r="AK3383" s="175"/>
      <c r="AL3383" s="175">
        <v>3528283.01</v>
      </c>
      <c r="AM3383" s="175">
        <v>3528283.01</v>
      </c>
      <c r="AN3383" s="175">
        <v>0</v>
      </c>
    </row>
    <row r="3384" spans="1:40" s="84" customFormat="1" ht="23.1" customHeight="1" x14ac:dyDescent="0.35">
      <c r="A3384" s="256">
        <v>2025</v>
      </c>
      <c r="B3384" s="184">
        <f t="shared" si="586"/>
        <v>758</v>
      </c>
      <c r="C3384" s="286" t="s">
        <v>1356</v>
      </c>
      <c r="D3384" s="184">
        <v>37709</v>
      </c>
      <c r="E3384" s="287"/>
      <c r="F3384" s="287"/>
      <c r="G3384" s="287"/>
      <c r="H3384" s="288"/>
      <c r="I3384" s="288"/>
      <c r="J3384" s="288"/>
      <c r="K3384" s="289"/>
      <c r="L3384" s="289"/>
      <c r="M3384" s="289"/>
      <c r="N3384" s="289"/>
      <c r="O3384" s="289"/>
      <c r="P3384" s="289"/>
      <c r="Q3384" s="186">
        <f t="shared" si="602"/>
        <v>1122000</v>
      </c>
      <c r="R3384" s="186">
        <f t="shared" si="603"/>
        <v>1100000</v>
      </c>
      <c r="S3384" s="290">
        <v>1100000</v>
      </c>
      <c r="T3384" s="290">
        <v>0</v>
      </c>
      <c r="U3384" s="290">
        <v>0</v>
      </c>
      <c r="V3384" s="290">
        <v>0</v>
      </c>
      <c r="W3384" s="290">
        <v>0</v>
      </c>
      <c r="X3384" s="290">
        <v>0</v>
      </c>
      <c r="Y3384" s="290">
        <v>0</v>
      </c>
      <c r="Z3384" s="290">
        <v>0</v>
      </c>
      <c r="AA3384" s="290">
        <v>0</v>
      </c>
      <c r="AB3384" s="290">
        <v>0</v>
      </c>
      <c r="AC3384" s="290">
        <v>0</v>
      </c>
      <c r="AD3384" s="290">
        <v>0</v>
      </c>
      <c r="AE3384" s="290">
        <v>0</v>
      </c>
      <c r="AF3384" s="290">
        <v>0</v>
      </c>
      <c r="AG3384" s="290">
        <v>0</v>
      </c>
      <c r="AH3384" s="290">
        <v>0</v>
      </c>
      <c r="AI3384" s="290">
        <v>0</v>
      </c>
      <c r="AJ3384" s="290">
        <v>22000</v>
      </c>
      <c r="AK3384" s="175"/>
      <c r="AL3384" s="175">
        <v>6792772.129999999</v>
      </c>
      <c r="AM3384" s="175">
        <v>9736864.3599999994</v>
      </c>
      <c r="AN3384" s="175">
        <v>2944092.23</v>
      </c>
    </row>
    <row r="3385" spans="1:40" s="84" customFormat="1" ht="23.1" customHeight="1" x14ac:dyDescent="0.35">
      <c r="A3385" s="256">
        <v>2025</v>
      </c>
      <c r="B3385" s="184">
        <f t="shared" si="586"/>
        <v>759</v>
      </c>
      <c r="C3385" s="286" t="s">
        <v>3810</v>
      </c>
      <c r="D3385" s="184">
        <v>37690</v>
      </c>
      <c r="E3385" s="287"/>
      <c r="F3385" s="287"/>
      <c r="G3385" s="287"/>
      <c r="H3385" s="288"/>
      <c r="I3385" s="288"/>
      <c r="J3385" s="288"/>
      <c r="K3385" s="289"/>
      <c r="L3385" s="289"/>
      <c r="M3385" s="289"/>
      <c r="N3385" s="289"/>
      <c r="O3385" s="289"/>
      <c r="P3385" s="289"/>
      <c r="Q3385" s="186">
        <f t="shared" si="602"/>
        <v>134486</v>
      </c>
      <c r="R3385" s="186">
        <f t="shared" si="603"/>
        <v>134486</v>
      </c>
      <c r="S3385" s="290">
        <v>0</v>
      </c>
      <c r="T3385" s="290">
        <v>0</v>
      </c>
      <c r="U3385" s="290">
        <v>0</v>
      </c>
      <c r="V3385" s="290">
        <v>0</v>
      </c>
      <c r="W3385" s="290">
        <v>0</v>
      </c>
      <c r="X3385" s="290">
        <v>0</v>
      </c>
      <c r="Y3385" s="290">
        <v>0</v>
      </c>
      <c r="Z3385" s="290">
        <v>0</v>
      </c>
      <c r="AA3385" s="290">
        <v>0</v>
      </c>
      <c r="AB3385" s="290">
        <v>0</v>
      </c>
      <c r="AC3385" s="290">
        <v>0</v>
      </c>
      <c r="AD3385" s="290">
        <v>0</v>
      </c>
      <c r="AE3385" s="290">
        <v>0</v>
      </c>
      <c r="AF3385" s="290">
        <v>0</v>
      </c>
      <c r="AG3385" s="290">
        <v>134486</v>
      </c>
      <c r="AH3385" s="290">
        <v>0</v>
      </c>
      <c r="AI3385" s="290">
        <v>0</v>
      </c>
      <c r="AJ3385" s="290">
        <v>0</v>
      </c>
      <c r="AK3385" s="175"/>
      <c r="AL3385" s="175">
        <v>8681553.0899999999</v>
      </c>
      <c r="AM3385" s="175">
        <v>16358059.609999999</v>
      </c>
      <c r="AN3385" s="175">
        <v>7676506.5199999996</v>
      </c>
    </row>
    <row r="3386" spans="1:40" s="84" customFormat="1" ht="23.1" customHeight="1" x14ac:dyDescent="0.35">
      <c r="A3386" s="256">
        <v>2025</v>
      </c>
      <c r="B3386" s="184">
        <f t="shared" si="586"/>
        <v>760</v>
      </c>
      <c r="C3386" s="286" t="s">
        <v>1028</v>
      </c>
      <c r="D3386" s="184">
        <v>37592</v>
      </c>
      <c r="E3386" s="287"/>
      <c r="F3386" s="287"/>
      <c r="G3386" s="287"/>
      <c r="H3386" s="288"/>
      <c r="I3386" s="288"/>
      <c r="J3386" s="288"/>
      <c r="K3386" s="289"/>
      <c r="L3386" s="289"/>
      <c r="M3386" s="289"/>
      <c r="N3386" s="289"/>
      <c r="O3386" s="289"/>
      <c r="P3386" s="289"/>
      <c r="Q3386" s="186">
        <f t="shared" ref="Q3386:Q3387" si="604">SUM(S3386:AJ3386)</f>
        <v>304108.72000000003</v>
      </c>
      <c r="R3386" s="186">
        <f t="shared" ref="R3386:R3387" si="605">SUM(S3386:AI3386)</f>
        <v>299614.52</v>
      </c>
      <c r="S3386" s="290">
        <v>0</v>
      </c>
      <c r="T3386" s="290">
        <v>0</v>
      </c>
      <c r="U3386" s="290">
        <v>0</v>
      </c>
      <c r="V3386" s="290">
        <v>0</v>
      </c>
      <c r="W3386" s="290">
        <v>0</v>
      </c>
      <c r="X3386" s="290">
        <v>0</v>
      </c>
      <c r="Y3386" s="290">
        <v>0</v>
      </c>
      <c r="Z3386" s="290">
        <v>0</v>
      </c>
      <c r="AA3386" s="290">
        <v>0</v>
      </c>
      <c r="AB3386" s="290">
        <v>0</v>
      </c>
      <c r="AC3386" s="290">
        <v>299614.52</v>
      </c>
      <c r="AD3386" s="290">
        <v>0</v>
      </c>
      <c r="AE3386" s="290">
        <v>0</v>
      </c>
      <c r="AF3386" s="290">
        <v>0</v>
      </c>
      <c r="AG3386" s="290">
        <v>0</v>
      </c>
      <c r="AH3386" s="290">
        <v>0</v>
      </c>
      <c r="AI3386" s="290">
        <v>0</v>
      </c>
      <c r="AJ3386" s="290">
        <v>4494.2</v>
      </c>
      <c r="AK3386" s="175"/>
      <c r="AL3386" s="175">
        <v>1139409.5099999998</v>
      </c>
      <c r="AM3386" s="175">
        <v>1873889.13</v>
      </c>
      <c r="AN3386" s="175">
        <v>734479.62</v>
      </c>
    </row>
    <row r="3387" spans="1:40" s="84" customFormat="1" ht="23.1" customHeight="1" x14ac:dyDescent="0.35">
      <c r="A3387" s="256">
        <v>2025</v>
      </c>
      <c r="B3387" s="184">
        <f t="shared" si="586"/>
        <v>761</v>
      </c>
      <c r="C3387" s="286" t="s">
        <v>4945</v>
      </c>
      <c r="D3387" s="184">
        <v>37619</v>
      </c>
      <c r="E3387" s="287"/>
      <c r="F3387" s="287"/>
      <c r="G3387" s="287"/>
      <c r="H3387" s="288"/>
      <c r="I3387" s="288"/>
      <c r="J3387" s="288"/>
      <c r="K3387" s="289"/>
      <c r="L3387" s="289"/>
      <c r="M3387" s="289"/>
      <c r="N3387" s="289"/>
      <c r="O3387" s="289"/>
      <c r="P3387" s="289"/>
      <c r="Q3387" s="186">
        <f t="shared" si="604"/>
        <v>724450.56</v>
      </c>
      <c r="R3387" s="186">
        <f t="shared" si="605"/>
        <v>724450.56</v>
      </c>
      <c r="S3387" s="290">
        <v>0</v>
      </c>
      <c r="T3387" s="290">
        <v>0</v>
      </c>
      <c r="U3387" s="290">
        <v>0</v>
      </c>
      <c r="V3387" s="290">
        <v>0</v>
      </c>
      <c r="W3387" s="290">
        <v>0</v>
      </c>
      <c r="X3387" s="290">
        <v>0</v>
      </c>
      <c r="Y3387" s="290">
        <v>0</v>
      </c>
      <c r="Z3387" s="290">
        <v>0</v>
      </c>
      <c r="AA3387" s="290">
        <v>724450.56</v>
      </c>
      <c r="AB3387" s="290">
        <v>0</v>
      </c>
      <c r="AC3387" s="290">
        <v>0</v>
      </c>
      <c r="AD3387" s="290">
        <v>0</v>
      </c>
      <c r="AE3387" s="290">
        <v>0</v>
      </c>
      <c r="AF3387" s="290">
        <v>0</v>
      </c>
      <c r="AG3387" s="290">
        <v>0</v>
      </c>
      <c r="AH3387" s="290">
        <v>0</v>
      </c>
      <c r="AI3387" s="290">
        <v>0</v>
      </c>
      <c r="AJ3387" s="290">
        <v>0</v>
      </c>
      <c r="AK3387" s="175"/>
      <c r="AL3387" s="175"/>
      <c r="AM3387" s="175"/>
      <c r="AN3387" s="175"/>
    </row>
    <row r="3388" spans="1:40" s="105" customFormat="1" ht="20.3" customHeight="1" x14ac:dyDescent="0.35">
      <c r="A3388" s="256"/>
      <c r="B3388" s="170" t="s">
        <v>22</v>
      </c>
      <c r="C3388" s="293"/>
      <c r="D3388" s="296" t="s">
        <v>172</v>
      </c>
      <c r="E3388" s="287" t="e">
        <f>VLOOKUP(D3388,'[1]2023-2025'!$A:$G,7,0)</f>
        <v>#N/A</v>
      </c>
      <c r="F3388" s="287"/>
      <c r="G3388" s="287"/>
      <c r="H3388" s="288" t="e">
        <v>#N/A</v>
      </c>
      <c r="I3388" s="288" t="e">
        <v>#N/A</v>
      </c>
      <c r="J3388" s="288" t="e">
        <f>VLOOKUP(D3388,[1]Лист3!$A:$AK,37,0)</f>
        <v>#N/A</v>
      </c>
      <c r="K3388" s="289" t="e">
        <v>#N/A</v>
      </c>
      <c r="L3388" s="289"/>
      <c r="M3388" s="289"/>
      <c r="N3388" s="289"/>
      <c r="O3388" s="289" t="e">
        <v>#N/A</v>
      </c>
      <c r="P3388" s="289"/>
      <c r="Q3388" s="297">
        <f>SUM(Q3345:Q3387)</f>
        <v>20870212.658299997</v>
      </c>
      <c r="R3388" s="297">
        <f>SUM(R3345:R3387)</f>
        <v>20735475.349999998</v>
      </c>
      <c r="S3388" s="484">
        <f>SUM(S3345:S3387)</f>
        <v>6378693.6699999999</v>
      </c>
      <c r="T3388" s="484">
        <f>SUM('Раздел 2'!T3345:T3387)</f>
        <v>0</v>
      </c>
      <c r="U3388" s="484">
        <f t="shared" ref="U3388" si="606">SUM(U3345:U3387)</f>
        <v>0</v>
      </c>
      <c r="V3388" s="484">
        <f>SUM('Раздел 2'!V3345:V3387)</f>
        <v>0</v>
      </c>
      <c r="W3388" s="484">
        <f t="shared" ref="W3388" si="607">SUM(W3345:W3387)</f>
        <v>332619.31</v>
      </c>
      <c r="X3388" s="484">
        <f>SUM('Раздел 2'!X3345:X3387)</f>
        <v>0</v>
      </c>
      <c r="Y3388" s="484">
        <f t="shared" ref="Y3388" si="608">SUM(Y3345:Y3387)</f>
        <v>0</v>
      </c>
      <c r="Z3388" s="484">
        <f>SUM('Раздел 2'!Z3345:Z3387)</f>
        <v>0</v>
      </c>
      <c r="AA3388" s="484">
        <f t="shared" ref="AA3388" si="609">SUM(AA3345:AA3387)</f>
        <v>9224450.5600000005</v>
      </c>
      <c r="AB3388" s="484">
        <f>SUM('Раздел 2'!AB3345:AB3387)</f>
        <v>589259</v>
      </c>
      <c r="AC3388" s="484">
        <f t="shared" ref="AC3388" si="610">SUM(AC3345:AC3387)</f>
        <v>1332245.52</v>
      </c>
      <c r="AD3388" s="484">
        <f>SUM('Раздел 2'!AD3345:AD3387)</f>
        <v>0</v>
      </c>
      <c r="AE3388" s="484">
        <f t="shared" ref="AE3388" si="611">SUM(AE3345:AE3387)</f>
        <v>0</v>
      </c>
      <c r="AF3388" s="484">
        <f>SUM('Раздел 2'!AF3345:AF3387)</f>
        <v>0</v>
      </c>
      <c r="AG3388" s="484">
        <f t="shared" ref="AG3388" si="612">SUM(AG3345:AG3387)</f>
        <v>166155.65</v>
      </c>
      <c r="AH3388" s="484">
        <f>SUM('Раздел 2'!AH3345:AH3387)</f>
        <v>2712051.64</v>
      </c>
      <c r="AI3388" s="484">
        <f t="shared" ref="AI3388" si="613">SUM(AI3345:AI3387)</f>
        <v>0</v>
      </c>
      <c r="AJ3388" s="484">
        <f>SUM('Раздел 2'!AJ3345:AJ3387)</f>
        <v>134737.3083</v>
      </c>
      <c r="AK3388" s="175"/>
      <c r="AL3388" s="175" t="e">
        <v>#N/A</v>
      </c>
      <c r="AM3388" s="175" t="e">
        <v>#N/A</v>
      </c>
      <c r="AN3388" s="175" t="e">
        <v>#N/A</v>
      </c>
    </row>
    <row r="3389" spans="1:40" s="105" customFormat="1" ht="20.3" customHeight="1" x14ac:dyDescent="0.35">
      <c r="A3389" s="256"/>
      <c r="B3389" s="298"/>
      <c r="C3389" s="275"/>
      <c r="D3389" s="275"/>
      <c r="E3389" s="312">
        <f>VLOOKUP(D3389,'[1]2023-2025'!$A:$G,7,0)</f>
        <v>0</v>
      </c>
      <c r="F3389" s="322"/>
      <c r="G3389" s="322"/>
      <c r="H3389" s="323" t="e">
        <v>#N/A</v>
      </c>
      <c r="I3389" s="313" t="e">
        <v>#N/A</v>
      </c>
      <c r="J3389" s="313" t="e">
        <f>VLOOKUP(D3389,[1]Лист3!$A:$AK,37,0)</f>
        <v>#N/A</v>
      </c>
      <c r="K3389" s="324" t="e">
        <v>#N/A</v>
      </c>
      <c r="L3389" s="324"/>
      <c r="M3389" s="324"/>
      <c r="N3389" s="324"/>
      <c r="O3389" s="324" t="e">
        <v>#N/A</v>
      </c>
      <c r="P3389" s="324"/>
      <c r="Q3389" s="275"/>
      <c r="R3389" s="275"/>
      <c r="S3389" s="485"/>
      <c r="T3389" s="485"/>
      <c r="U3389" s="485"/>
      <c r="V3389" s="485"/>
      <c r="W3389" s="485"/>
      <c r="X3389" s="485" t="s">
        <v>2889</v>
      </c>
      <c r="Y3389" s="485"/>
      <c r="Z3389" s="485"/>
      <c r="AA3389" s="485"/>
      <c r="AB3389" s="485"/>
      <c r="AC3389" s="485"/>
      <c r="AD3389" s="485"/>
      <c r="AE3389" s="485"/>
      <c r="AF3389" s="485"/>
      <c r="AG3389" s="485"/>
      <c r="AH3389" s="485"/>
      <c r="AI3389" s="485"/>
      <c r="AJ3389" s="486"/>
      <c r="AK3389" s="175"/>
      <c r="AL3389" s="175" t="e">
        <v>#N/A</v>
      </c>
      <c r="AM3389" s="175" t="e">
        <v>#N/A</v>
      </c>
      <c r="AN3389" s="175" t="e">
        <v>#N/A</v>
      </c>
    </row>
    <row r="3390" spans="1:40" s="105" customFormat="1" ht="20.3" customHeight="1" x14ac:dyDescent="0.35">
      <c r="A3390" s="256">
        <v>2025</v>
      </c>
      <c r="B3390" s="184">
        <f>B3387+1</f>
        <v>762</v>
      </c>
      <c r="C3390" s="463" t="s">
        <v>3811</v>
      </c>
      <c r="D3390" s="184">
        <v>38038</v>
      </c>
      <c r="E3390" s="287"/>
      <c r="F3390" s="287"/>
      <c r="G3390" s="287"/>
      <c r="H3390" s="288"/>
      <c r="I3390" s="288"/>
      <c r="J3390" s="288"/>
      <c r="K3390" s="289"/>
      <c r="L3390" s="289"/>
      <c r="M3390" s="289"/>
      <c r="N3390" s="289"/>
      <c r="O3390" s="289"/>
      <c r="P3390" s="289"/>
      <c r="Q3390" s="186">
        <f t="shared" ref="Q3390:Q3392" si="614">SUM(S3390:AJ3390)</f>
        <v>6775125</v>
      </c>
      <c r="R3390" s="186">
        <f>SUM(S3390:AI3390)</f>
        <v>6675000</v>
      </c>
      <c r="S3390" s="474">
        <v>0</v>
      </c>
      <c r="T3390" s="474">
        <v>0</v>
      </c>
      <c r="U3390" s="474">
        <v>0</v>
      </c>
      <c r="V3390" s="474">
        <v>0</v>
      </c>
      <c r="W3390" s="474">
        <v>0</v>
      </c>
      <c r="X3390" s="474">
        <v>0</v>
      </c>
      <c r="Y3390" s="474">
        <v>0</v>
      </c>
      <c r="Z3390" s="474">
        <v>0</v>
      </c>
      <c r="AA3390" s="474">
        <v>0</v>
      </c>
      <c r="AB3390" s="474">
        <v>0</v>
      </c>
      <c r="AC3390" s="474">
        <v>6675000</v>
      </c>
      <c r="AD3390" s="474">
        <v>0</v>
      </c>
      <c r="AE3390" s="474">
        <v>0</v>
      </c>
      <c r="AF3390" s="474">
        <v>0</v>
      </c>
      <c r="AG3390" s="474">
        <v>0</v>
      </c>
      <c r="AH3390" s="474">
        <v>0</v>
      </c>
      <c r="AI3390" s="474">
        <v>0</v>
      </c>
      <c r="AJ3390" s="474">
        <f t="shared" ref="AJ3390:AJ3395" si="615">R3390*0.015</f>
        <v>100125</v>
      </c>
      <c r="AK3390" s="175"/>
      <c r="AL3390" s="175">
        <v>17556237.989999998</v>
      </c>
      <c r="AM3390" s="175">
        <v>17680699.84</v>
      </c>
      <c r="AN3390" s="175">
        <v>124461.85</v>
      </c>
    </row>
    <row r="3391" spans="1:40" s="105" customFormat="1" ht="20.3" customHeight="1" x14ac:dyDescent="0.35">
      <c r="A3391" s="256">
        <v>2025</v>
      </c>
      <c r="B3391" s="184">
        <f t="shared" ref="B3391:B3411" si="616">B3390+1</f>
        <v>763</v>
      </c>
      <c r="C3391" s="463" t="s">
        <v>3812</v>
      </c>
      <c r="D3391" s="184">
        <v>38044</v>
      </c>
      <c r="E3391" s="287"/>
      <c r="F3391" s="287"/>
      <c r="G3391" s="287"/>
      <c r="H3391" s="288"/>
      <c r="I3391" s="288"/>
      <c r="J3391" s="288"/>
      <c r="K3391" s="289"/>
      <c r="L3391" s="289"/>
      <c r="M3391" s="289"/>
      <c r="N3391" s="289"/>
      <c r="O3391" s="289"/>
      <c r="P3391" s="289"/>
      <c r="Q3391" s="186">
        <f t="shared" si="614"/>
        <v>6258794.5</v>
      </c>
      <c r="R3391" s="186">
        <f>SUM(S3391:AI3391)</f>
        <v>6166300</v>
      </c>
      <c r="S3391" s="474">
        <v>0</v>
      </c>
      <c r="T3391" s="474">
        <v>0</v>
      </c>
      <c r="U3391" s="474">
        <v>0</v>
      </c>
      <c r="V3391" s="474">
        <v>0</v>
      </c>
      <c r="W3391" s="474">
        <v>0</v>
      </c>
      <c r="X3391" s="474">
        <v>0</v>
      </c>
      <c r="Y3391" s="474">
        <v>0</v>
      </c>
      <c r="Z3391" s="474">
        <v>0</v>
      </c>
      <c r="AA3391" s="474">
        <v>0</v>
      </c>
      <c r="AB3391" s="474">
        <v>0</v>
      </c>
      <c r="AC3391" s="474">
        <v>6166300</v>
      </c>
      <c r="AD3391" s="474">
        <v>0</v>
      </c>
      <c r="AE3391" s="474">
        <v>0</v>
      </c>
      <c r="AF3391" s="474">
        <v>0</v>
      </c>
      <c r="AG3391" s="474">
        <v>0</v>
      </c>
      <c r="AH3391" s="474">
        <v>0</v>
      </c>
      <c r="AI3391" s="474">
        <v>0</v>
      </c>
      <c r="AJ3391" s="474">
        <f t="shared" si="615"/>
        <v>92494.5</v>
      </c>
      <c r="AK3391" s="175"/>
      <c r="AL3391" s="175">
        <v>17417633.82</v>
      </c>
      <c r="AM3391" s="175">
        <v>17550044.52</v>
      </c>
      <c r="AN3391" s="175">
        <v>132410.70000000001</v>
      </c>
    </row>
    <row r="3392" spans="1:40" s="105" customFormat="1" ht="20.3" customHeight="1" x14ac:dyDescent="0.35">
      <c r="A3392" s="256">
        <v>2025</v>
      </c>
      <c r="B3392" s="184">
        <f t="shared" si="616"/>
        <v>764</v>
      </c>
      <c r="C3392" s="463" t="s">
        <v>3887</v>
      </c>
      <c r="D3392" s="184">
        <v>37792</v>
      </c>
      <c r="E3392" s="287"/>
      <c r="F3392" s="287"/>
      <c r="G3392" s="287"/>
      <c r="H3392" s="288"/>
      <c r="I3392" s="288"/>
      <c r="J3392" s="288"/>
      <c r="K3392" s="289"/>
      <c r="L3392" s="289"/>
      <c r="M3392" s="289"/>
      <c r="N3392" s="289"/>
      <c r="O3392" s="289"/>
      <c r="P3392" s="289"/>
      <c r="Q3392" s="186">
        <f t="shared" si="614"/>
        <v>11474447.109999999</v>
      </c>
      <c r="R3392" s="186">
        <f>SUM(S3392:AI3392)</f>
        <v>11304874</v>
      </c>
      <c r="S3392" s="474">
        <v>0</v>
      </c>
      <c r="T3392" s="474">
        <v>0</v>
      </c>
      <c r="U3392" s="474">
        <v>0</v>
      </c>
      <c r="V3392" s="474">
        <v>0</v>
      </c>
      <c r="W3392" s="474">
        <v>0</v>
      </c>
      <c r="X3392" s="474">
        <v>0</v>
      </c>
      <c r="Y3392" s="474">
        <v>0</v>
      </c>
      <c r="Z3392" s="474">
        <v>0</v>
      </c>
      <c r="AA3392" s="474">
        <v>4539000</v>
      </c>
      <c r="AB3392" s="474">
        <v>0</v>
      </c>
      <c r="AC3392" s="474">
        <v>6765874</v>
      </c>
      <c r="AD3392" s="474">
        <v>0</v>
      </c>
      <c r="AE3392" s="474">
        <v>0</v>
      </c>
      <c r="AF3392" s="474">
        <v>0</v>
      </c>
      <c r="AG3392" s="474">
        <v>0</v>
      </c>
      <c r="AH3392" s="474">
        <v>0</v>
      </c>
      <c r="AI3392" s="474">
        <v>0</v>
      </c>
      <c r="AJ3392" s="474">
        <f t="shared" si="615"/>
        <v>169573.11</v>
      </c>
      <c r="AK3392" s="175"/>
      <c r="AL3392" s="175">
        <v>17582197.59</v>
      </c>
      <c r="AM3392" s="175">
        <v>17711838.120000001</v>
      </c>
      <c r="AN3392" s="175">
        <v>129640.53</v>
      </c>
    </row>
    <row r="3393" spans="1:40" s="105" customFormat="1" ht="20.3" customHeight="1" x14ac:dyDescent="0.35">
      <c r="A3393" s="256">
        <v>2025</v>
      </c>
      <c r="B3393" s="184">
        <f t="shared" si="616"/>
        <v>765</v>
      </c>
      <c r="C3393" s="463" t="s">
        <v>4276</v>
      </c>
      <c r="D3393" s="184">
        <v>37873</v>
      </c>
      <c r="E3393" s="287"/>
      <c r="F3393" s="287"/>
      <c r="G3393" s="287"/>
      <c r="H3393" s="288"/>
      <c r="I3393" s="288"/>
      <c r="J3393" s="288"/>
      <c r="K3393" s="289"/>
      <c r="L3393" s="289"/>
      <c r="M3393" s="289"/>
      <c r="N3393" s="289"/>
      <c r="O3393" s="289"/>
      <c r="P3393" s="289"/>
      <c r="Q3393" s="186">
        <f t="shared" ref="Q3393:Q3402" si="617">SUM(S3393:AJ3393)</f>
        <v>9459479.3817999996</v>
      </c>
      <c r="R3393" s="186">
        <f t="shared" ref="R3393:R3402" si="618">SUM(S3393:AI3393)</f>
        <v>9319684.1199999992</v>
      </c>
      <c r="S3393" s="474">
        <v>0</v>
      </c>
      <c r="T3393" s="474">
        <v>0</v>
      </c>
      <c r="U3393" s="474">
        <v>0</v>
      </c>
      <c r="V3393" s="474">
        <v>0</v>
      </c>
      <c r="W3393" s="474">
        <v>0</v>
      </c>
      <c r="X3393" s="474">
        <v>0</v>
      </c>
      <c r="Y3393" s="474">
        <v>0</v>
      </c>
      <c r="Z3393" s="474">
        <v>0</v>
      </c>
      <c r="AA3393" s="474">
        <v>9024684.1199999992</v>
      </c>
      <c r="AB3393" s="474">
        <v>0</v>
      </c>
      <c r="AC3393" s="474">
        <v>0</v>
      </c>
      <c r="AD3393" s="474">
        <v>0</v>
      </c>
      <c r="AE3393" s="474">
        <v>0</v>
      </c>
      <c r="AF3393" s="474">
        <v>0</v>
      </c>
      <c r="AG3393" s="474">
        <v>295000</v>
      </c>
      <c r="AH3393" s="474">
        <v>0</v>
      </c>
      <c r="AI3393" s="474">
        <v>0</v>
      </c>
      <c r="AJ3393" s="474">
        <f t="shared" si="615"/>
        <v>139795.26179999998</v>
      </c>
      <c r="AK3393" s="175"/>
      <c r="AL3393" s="175">
        <v>27659943.699999999</v>
      </c>
      <c r="AM3393" s="175">
        <v>27659943.699999999</v>
      </c>
      <c r="AN3393" s="175">
        <v>0</v>
      </c>
    </row>
    <row r="3394" spans="1:40" s="105" customFormat="1" ht="20.3" customHeight="1" x14ac:dyDescent="0.35">
      <c r="A3394" s="256">
        <v>2025</v>
      </c>
      <c r="B3394" s="184">
        <f t="shared" si="616"/>
        <v>766</v>
      </c>
      <c r="C3394" s="463" t="s">
        <v>4273</v>
      </c>
      <c r="D3394" s="184">
        <v>38007</v>
      </c>
      <c r="E3394" s="287"/>
      <c r="F3394" s="287"/>
      <c r="G3394" s="287"/>
      <c r="H3394" s="288"/>
      <c r="I3394" s="288"/>
      <c r="J3394" s="288"/>
      <c r="K3394" s="289"/>
      <c r="L3394" s="289"/>
      <c r="M3394" s="289"/>
      <c r="N3394" s="289"/>
      <c r="O3394" s="289"/>
      <c r="P3394" s="289"/>
      <c r="Q3394" s="186">
        <f t="shared" si="617"/>
        <v>1443295.49</v>
      </c>
      <c r="R3394" s="186">
        <f t="shared" si="618"/>
        <v>1421966</v>
      </c>
      <c r="S3394" s="474">
        <v>0</v>
      </c>
      <c r="T3394" s="474">
        <v>465603</v>
      </c>
      <c r="U3394" s="474">
        <v>0</v>
      </c>
      <c r="V3394" s="474">
        <v>129420</v>
      </c>
      <c r="W3394" s="474">
        <v>129567</v>
      </c>
      <c r="X3394" s="474">
        <v>69602</v>
      </c>
      <c r="Y3394" s="474">
        <v>0</v>
      </c>
      <c r="Z3394" s="474">
        <v>0</v>
      </c>
      <c r="AA3394" s="474">
        <v>0</v>
      </c>
      <c r="AB3394" s="474">
        <v>627774</v>
      </c>
      <c r="AC3394" s="474">
        <v>0</v>
      </c>
      <c r="AD3394" s="474">
        <v>0</v>
      </c>
      <c r="AE3394" s="474">
        <v>0</v>
      </c>
      <c r="AF3394" s="474">
        <v>0</v>
      </c>
      <c r="AG3394" s="474">
        <v>0</v>
      </c>
      <c r="AH3394" s="474">
        <v>0</v>
      </c>
      <c r="AI3394" s="474">
        <v>0</v>
      </c>
      <c r="AJ3394" s="474">
        <f t="shared" si="615"/>
        <v>21329.489999999998</v>
      </c>
      <c r="AK3394" s="175"/>
      <c r="AL3394" s="175">
        <v>7325429.5700000003</v>
      </c>
      <c r="AM3394" s="175">
        <v>7325429.5700000003</v>
      </c>
      <c r="AN3394" s="175">
        <v>0</v>
      </c>
    </row>
    <row r="3395" spans="1:40" s="84" customFormat="1" ht="23.25" customHeight="1" x14ac:dyDescent="0.35">
      <c r="A3395" s="256">
        <v>2025</v>
      </c>
      <c r="B3395" s="184">
        <f t="shared" si="616"/>
        <v>767</v>
      </c>
      <c r="C3395" s="463" t="s">
        <v>510</v>
      </c>
      <c r="D3395" s="184">
        <v>38075</v>
      </c>
      <c r="E3395" s="287" t="e">
        <f>VLOOKUP(D3395,'[1]2023-2025'!$A:$G,7,0)</f>
        <v>#N/A</v>
      </c>
      <c r="F3395" s="287"/>
      <c r="G3395" s="287" t="s">
        <v>1899</v>
      </c>
      <c r="H3395" s="288" t="e">
        <f>INDEX('[1]2023-2025'!$AK:$AK,MATCH(D3395,'[1]2023-2025'!$A:$A,0))</f>
        <v>#N/A</v>
      </c>
      <c r="I3395" s="288" t="e">
        <v>#N/A</v>
      </c>
      <c r="J3395" s="288" t="e">
        <f>VLOOKUP(D3395,[1]Лист3!$A:$AK,37,0)</f>
        <v>#N/A</v>
      </c>
      <c r="K3395" s="289" t="e">
        <f>INDEX('[1]2023-2025'!$G:$G,MATCH(D3395,'[1]2023-2025'!$A:$A,0))</f>
        <v>#N/A</v>
      </c>
      <c r="L3395" s="289"/>
      <c r="M3395" s="289"/>
      <c r="N3395" s="289"/>
      <c r="O3395" s="289" t="e">
        <v>#N/A</v>
      </c>
      <c r="P3395" s="289" t="e">
        <v>#N/A</v>
      </c>
      <c r="Q3395" s="186">
        <f t="shared" si="617"/>
        <v>237778.36599999998</v>
      </c>
      <c r="R3395" s="186">
        <f t="shared" si="618"/>
        <v>234264.4</v>
      </c>
      <c r="S3395" s="474">
        <v>0</v>
      </c>
      <c r="T3395" s="474">
        <v>0</v>
      </c>
      <c r="U3395" s="474">
        <v>0</v>
      </c>
      <c r="V3395" s="474">
        <v>0</v>
      </c>
      <c r="W3395" s="474">
        <v>0</v>
      </c>
      <c r="X3395" s="474">
        <v>0</v>
      </c>
      <c r="Y3395" s="474">
        <v>0</v>
      </c>
      <c r="Z3395" s="474">
        <v>0</v>
      </c>
      <c r="AA3395" s="474">
        <v>0</v>
      </c>
      <c r="AB3395" s="474">
        <v>234264.4</v>
      </c>
      <c r="AC3395" s="474">
        <v>0</v>
      </c>
      <c r="AD3395" s="474">
        <v>0</v>
      </c>
      <c r="AE3395" s="474">
        <v>0</v>
      </c>
      <c r="AF3395" s="474">
        <v>0</v>
      </c>
      <c r="AG3395" s="474">
        <v>0</v>
      </c>
      <c r="AH3395" s="474">
        <v>0</v>
      </c>
      <c r="AI3395" s="474">
        <v>0</v>
      </c>
      <c r="AJ3395" s="474">
        <f t="shared" si="615"/>
        <v>3513.9659999999999</v>
      </c>
      <c r="AK3395" s="175"/>
      <c r="AL3395" s="175">
        <v>2018678.81</v>
      </c>
      <c r="AM3395" s="175">
        <v>3475265.6</v>
      </c>
      <c r="AN3395" s="175">
        <v>1456586.79</v>
      </c>
    </row>
    <row r="3396" spans="1:40" s="7" customFormat="1" ht="23.25" customHeight="1" x14ac:dyDescent="0.35">
      <c r="A3396" s="256">
        <v>2025</v>
      </c>
      <c r="B3396" s="184">
        <f t="shared" si="616"/>
        <v>768</v>
      </c>
      <c r="C3396" s="463" t="s">
        <v>3819</v>
      </c>
      <c r="D3396" s="184">
        <v>38082</v>
      </c>
      <c r="E3396" s="287"/>
      <c r="F3396" s="287"/>
      <c r="G3396" s="287"/>
      <c r="H3396" s="288"/>
      <c r="I3396" s="288"/>
      <c r="J3396" s="288"/>
      <c r="K3396" s="289"/>
      <c r="L3396" s="289"/>
      <c r="M3396" s="289"/>
      <c r="N3396" s="289"/>
      <c r="O3396" s="289"/>
      <c r="P3396" s="289"/>
      <c r="Q3396" s="186">
        <f t="shared" si="617"/>
        <v>6013737.3700000001</v>
      </c>
      <c r="R3396" s="186">
        <f t="shared" si="618"/>
        <v>5924864.4100000001</v>
      </c>
      <c r="S3396" s="474">
        <v>0</v>
      </c>
      <c r="T3396" s="474">
        <v>0</v>
      </c>
      <c r="U3396" s="474">
        <v>0</v>
      </c>
      <c r="V3396" s="474">
        <v>0</v>
      </c>
      <c r="W3396" s="474">
        <v>0</v>
      </c>
      <c r="X3396" s="474">
        <v>0</v>
      </c>
      <c r="Y3396" s="474">
        <v>0</v>
      </c>
      <c r="Z3396" s="474">
        <v>0</v>
      </c>
      <c r="AA3396" s="474">
        <v>0</v>
      </c>
      <c r="AB3396" s="474">
        <v>0</v>
      </c>
      <c r="AC3396" s="474">
        <v>5924864.4100000001</v>
      </c>
      <c r="AD3396" s="474">
        <v>0</v>
      </c>
      <c r="AE3396" s="474">
        <v>0</v>
      </c>
      <c r="AF3396" s="474">
        <v>0</v>
      </c>
      <c r="AG3396" s="474">
        <v>0</v>
      </c>
      <c r="AH3396" s="474">
        <v>0</v>
      </c>
      <c r="AI3396" s="474">
        <v>0</v>
      </c>
      <c r="AJ3396" s="474">
        <v>88872.960000000006</v>
      </c>
      <c r="AK3396" s="175"/>
      <c r="AL3396" s="175">
        <v>13975493.16</v>
      </c>
      <c r="AM3396" s="175">
        <v>14087185.460000001</v>
      </c>
      <c r="AN3396" s="175">
        <v>111692.3</v>
      </c>
    </row>
    <row r="3397" spans="1:40" s="7" customFormat="1" ht="23.25" customHeight="1" x14ac:dyDescent="0.35">
      <c r="A3397" s="256">
        <v>2025</v>
      </c>
      <c r="B3397" s="184">
        <f t="shared" si="616"/>
        <v>769</v>
      </c>
      <c r="C3397" s="463" t="s">
        <v>3820</v>
      </c>
      <c r="D3397" s="184">
        <v>38083</v>
      </c>
      <c r="E3397" s="287"/>
      <c r="F3397" s="287"/>
      <c r="G3397" s="287"/>
      <c r="H3397" s="288"/>
      <c r="I3397" s="288"/>
      <c r="J3397" s="288"/>
      <c r="K3397" s="289"/>
      <c r="L3397" s="289"/>
      <c r="M3397" s="289"/>
      <c r="N3397" s="289"/>
      <c r="O3397" s="289"/>
      <c r="P3397" s="289"/>
      <c r="Q3397" s="186">
        <f t="shared" si="617"/>
        <v>4299640.1906500002</v>
      </c>
      <c r="R3397" s="186">
        <f t="shared" si="618"/>
        <v>4236098.71</v>
      </c>
      <c r="S3397" s="474">
        <v>0</v>
      </c>
      <c r="T3397" s="474">
        <v>0</v>
      </c>
      <c r="U3397" s="474">
        <v>0</v>
      </c>
      <c r="V3397" s="474">
        <v>0</v>
      </c>
      <c r="W3397" s="474">
        <v>0</v>
      </c>
      <c r="X3397" s="474">
        <v>0</v>
      </c>
      <c r="Y3397" s="474">
        <v>0</v>
      </c>
      <c r="Z3397" s="474">
        <v>0</v>
      </c>
      <c r="AA3397" s="474">
        <v>4236098.71</v>
      </c>
      <c r="AB3397" s="474">
        <v>0</v>
      </c>
      <c r="AC3397" s="474">
        <v>0</v>
      </c>
      <c r="AD3397" s="474">
        <v>0</v>
      </c>
      <c r="AE3397" s="474">
        <v>0</v>
      </c>
      <c r="AF3397" s="474">
        <v>0</v>
      </c>
      <c r="AG3397" s="474">
        <v>0</v>
      </c>
      <c r="AH3397" s="474">
        <v>0</v>
      </c>
      <c r="AI3397" s="474">
        <v>0</v>
      </c>
      <c r="AJ3397" s="474">
        <f>R3397*0.015</f>
        <v>63541.480649999998</v>
      </c>
      <c r="AK3397" s="175"/>
      <c r="AL3397" s="175">
        <v>14450593.32</v>
      </c>
      <c r="AM3397" s="175">
        <v>14565341.65</v>
      </c>
      <c r="AN3397" s="175">
        <v>114748.33</v>
      </c>
    </row>
    <row r="3398" spans="1:40" s="84" customFormat="1" ht="23.25" customHeight="1" x14ac:dyDescent="0.35">
      <c r="A3398" s="256">
        <v>2025</v>
      </c>
      <c r="B3398" s="184">
        <f t="shared" si="616"/>
        <v>770</v>
      </c>
      <c r="C3398" s="463" t="s">
        <v>63</v>
      </c>
      <c r="D3398" s="184">
        <v>38130</v>
      </c>
      <c r="E3398" s="287" t="e">
        <f>VLOOKUP(D3398,'[1]2023-2025'!$A:$G,7,0)</f>
        <v>#N/A</v>
      </c>
      <c r="F3398" s="287"/>
      <c r="G3398" s="287" t="s">
        <v>1899</v>
      </c>
      <c r="H3398" s="288" t="e">
        <f>INDEX('[1]2023-2025'!$AK:$AK,MATCH(D3398,'[1]2023-2025'!$A:$A,0))</f>
        <v>#N/A</v>
      </c>
      <c r="I3398" s="288" t="e">
        <v>#N/A</v>
      </c>
      <c r="J3398" s="288" t="e">
        <f>VLOOKUP(D3398,[1]Лист3!$A:$AK,37,0)</f>
        <v>#N/A</v>
      </c>
      <c r="K3398" s="289" t="e">
        <f>INDEX('[1]2023-2025'!$G:$G,MATCH(D3398,'[1]2023-2025'!$A:$A,0))</f>
        <v>#N/A</v>
      </c>
      <c r="L3398" s="289"/>
      <c r="M3398" s="289"/>
      <c r="N3398" s="289"/>
      <c r="O3398" s="289" t="e">
        <v>#N/A</v>
      </c>
      <c r="P3398" s="289" t="e">
        <v>#N/A</v>
      </c>
      <c r="Q3398" s="186">
        <f t="shared" si="617"/>
        <v>3369381.0688999998</v>
      </c>
      <c r="R3398" s="186">
        <f t="shared" si="618"/>
        <v>3319587.26</v>
      </c>
      <c r="S3398" s="474">
        <v>0</v>
      </c>
      <c r="T3398" s="474">
        <v>0</v>
      </c>
      <c r="U3398" s="474">
        <v>0</v>
      </c>
      <c r="V3398" s="474">
        <v>0</v>
      </c>
      <c r="W3398" s="474">
        <v>0</v>
      </c>
      <c r="X3398" s="474">
        <v>0</v>
      </c>
      <c r="Y3398" s="474">
        <v>0</v>
      </c>
      <c r="Z3398" s="474">
        <v>0</v>
      </c>
      <c r="AA3398" s="474">
        <v>0</v>
      </c>
      <c r="AB3398" s="474">
        <v>0</v>
      </c>
      <c r="AC3398" s="474">
        <v>3319587.26</v>
      </c>
      <c r="AD3398" s="474">
        <v>0</v>
      </c>
      <c r="AE3398" s="474">
        <v>0</v>
      </c>
      <c r="AF3398" s="474">
        <v>0</v>
      </c>
      <c r="AG3398" s="474">
        <v>0</v>
      </c>
      <c r="AH3398" s="474">
        <v>0</v>
      </c>
      <c r="AI3398" s="474">
        <v>0</v>
      </c>
      <c r="AJ3398" s="474">
        <f>R3398*0.015</f>
        <v>49793.808899999996</v>
      </c>
      <c r="AK3398" s="175"/>
      <c r="AL3398" s="175">
        <v>4240232.58</v>
      </c>
      <c r="AM3398" s="175">
        <v>6864408.4500000002</v>
      </c>
      <c r="AN3398" s="175">
        <v>2624175.87</v>
      </c>
    </row>
    <row r="3399" spans="1:40" s="92" customFormat="1" ht="23.25" customHeight="1" x14ac:dyDescent="0.35">
      <c r="A3399" s="256">
        <v>2025</v>
      </c>
      <c r="B3399" s="184">
        <f t="shared" si="616"/>
        <v>771</v>
      </c>
      <c r="C3399" s="463" t="s">
        <v>1860</v>
      </c>
      <c r="D3399" s="184">
        <v>37889</v>
      </c>
      <c r="E3399" s="287">
        <f>VLOOKUP(D3399,'[1]2023-2025'!$A:$G,7,0)</f>
        <v>2024</v>
      </c>
      <c r="F3399" s="287" t="s">
        <v>2094</v>
      </c>
      <c r="G3399" s="287"/>
      <c r="H3399" s="288" t="str">
        <f>INDEX('[1]2023-2025'!$AK:$AK,MATCH(D3399,'[1]2023-2025'!$A:$A,0))</f>
        <v>вкл. Протоколом</v>
      </c>
      <c r="I3399" s="288" t="e">
        <v>#N/A</v>
      </c>
      <c r="J3399" s="288" t="e">
        <f>VLOOKUP(D3399,[1]Лист3!$A:$AK,37,0)</f>
        <v>#N/A</v>
      </c>
      <c r="K3399" s="289">
        <f>INDEX('[1]2023-2025'!$G:$G,MATCH(D3399,'[1]2023-2025'!$A:$A,0))</f>
        <v>2024</v>
      </c>
      <c r="L3399" s="289"/>
      <c r="M3399" s="289"/>
      <c r="N3399" s="289"/>
      <c r="O3399" s="289">
        <v>0</v>
      </c>
      <c r="P3399" s="289">
        <v>0</v>
      </c>
      <c r="Q3399" s="186">
        <f t="shared" si="617"/>
        <v>14973280</v>
      </c>
      <c r="R3399" s="186">
        <f t="shared" si="618"/>
        <v>14752000</v>
      </c>
      <c r="S3399" s="474">
        <v>0</v>
      </c>
      <c r="T3399" s="474">
        <v>0</v>
      </c>
      <c r="U3399" s="474">
        <v>0</v>
      </c>
      <c r="V3399" s="474">
        <v>0</v>
      </c>
      <c r="W3399" s="474">
        <v>0</v>
      </c>
      <c r="X3399" s="474">
        <v>0</v>
      </c>
      <c r="Y3399" s="474">
        <v>0</v>
      </c>
      <c r="Z3399" s="474">
        <v>0</v>
      </c>
      <c r="AA3399" s="474">
        <v>5398000</v>
      </c>
      <c r="AB3399" s="474">
        <v>0</v>
      </c>
      <c r="AC3399" s="474">
        <v>9354000</v>
      </c>
      <c r="AD3399" s="474">
        <v>0</v>
      </c>
      <c r="AE3399" s="474">
        <v>0</v>
      </c>
      <c r="AF3399" s="474">
        <v>0</v>
      </c>
      <c r="AG3399" s="474">
        <v>0</v>
      </c>
      <c r="AH3399" s="474">
        <v>0</v>
      </c>
      <c r="AI3399" s="474">
        <v>0</v>
      </c>
      <c r="AJ3399" s="474">
        <f>R3399*0.015</f>
        <v>221280</v>
      </c>
      <c r="AK3399" s="175"/>
      <c r="AL3399" s="175">
        <v>23472988.800000001</v>
      </c>
      <c r="AM3399" s="175">
        <v>23472988.800000001</v>
      </c>
      <c r="AN3399" s="175">
        <v>0</v>
      </c>
    </row>
    <row r="3400" spans="1:40" s="182" customFormat="1" ht="23.25" customHeight="1" x14ac:dyDescent="0.35">
      <c r="A3400" s="256">
        <v>2025</v>
      </c>
      <c r="B3400" s="184">
        <f t="shared" si="616"/>
        <v>772</v>
      </c>
      <c r="C3400" s="463" t="s">
        <v>3888</v>
      </c>
      <c r="D3400" s="184">
        <v>37934</v>
      </c>
      <c r="E3400" s="287"/>
      <c r="F3400" s="287"/>
      <c r="G3400" s="287"/>
      <c r="H3400" s="288"/>
      <c r="I3400" s="288"/>
      <c r="J3400" s="288"/>
      <c r="K3400" s="289"/>
      <c r="L3400" s="289"/>
      <c r="M3400" s="289"/>
      <c r="N3400" s="289"/>
      <c r="O3400" s="289"/>
      <c r="P3400" s="289"/>
      <c r="Q3400" s="186">
        <f t="shared" si="617"/>
        <v>10781346.016700001</v>
      </c>
      <c r="R3400" s="186">
        <f t="shared" si="618"/>
        <v>10622015.780000001</v>
      </c>
      <c r="S3400" s="474">
        <v>0</v>
      </c>
      <c r="T3400" s="474">
        <v>0</v>
      </c>
      <c r="U3400" s="474">
        <v>0</v>
      </c>
      <c r="V3400" s="474">
        <v>0</v>
      </c>
      <c r="W3400" s="474">
        <v>0</v>
      </c>
      <c r="X3400" s="474">
        <v>0</v>
      </c>
      <c r="Y3400" s="474">
        <v>0</v>
      </c>
      <c r="Z3400" s="474">
        <v>0</v>
      </c>
      <c r="AA3400" s="474">
        <v>4321517.2300000004</v>
      </c>
      <c r="AB3400" s="474">
        <v>0</v>
      </c>
      <c r="AC3400" s="474">
        <v>6300498.5499999998</v>
      </c>
      <c r="AD3400" s="474">
        <v>0</v>
      </c>
      <c r="AE3400" s="474">
        <v>0</v>
      </c>
      <c r="AF3400" s="474">
        <v>0</v>
      </c>
      <c r="AG3400" s="474">
        <v>0</v>
      </c>
      <c r="AH3400" s="474">
        <v>0</v>
      </c>
      <c r="AI3400" s="474">
        <v>0</v>
      </c>
      <c r="AJ3400" s="474">
        <f>R3400*0.015</f>
        <v>159330.23670000001</v>
      </c>
      <c r="AK3400" s="175"/>
      <c r="AL3400" s="175">
        <v>17558803.399999999</v>
      </c>
      <c r="AM3400" s="175">
        <v>17684822.969999999</v>
      </c>
      <c r="AN3400" s="175">
        <v>126019.57</v>
      </c>
    </row>
    <row r="3401" spans="1:40" s="182" customFormat="1" ht="23.25" customHeight="1" x14ac:dyDescent="0.35">
      <c r="A3401" s="256">
        <v>2025</v>
      </c>
      <c r="B3401" s="184">
        <f t="shared" si="616"/>
        <v>773</v>
      </c>
      <c r="C3401" s="463" t="s">
        <v>3889</v>
      </c>
      <c r="D3401" s="184">
        <v>37951</v>
      </c>
      <c r="E3401" s="287"/>
      <c r="F3401" s="287"/>
      <c r="G3401" s="287"/>
      <c r="H3401" s="288"/>
      <c r="I3401" s="288"/>
      <c r="J3401" s="288"/>
      <c r="K3401" s="289"/>
      <c r="L3401" s="289"/>
      <c r="M3401" s="289"/>
      <c r="N3401" s="289"/>
      <c r="O3401" s="289"/>
      <c r="P3401" s="289"/>
      <c r="Q3401" s="186">
        <f t="shared" si="617"/>
        <v>11863532.000000002</v>
      </c>
      <c r="R3401" s="186">
        <f t="shared" si="618"/>
        <v>11688208.870000001</v>
      </c>
      <c r="S3401" s="474">
        <v>0</v>
      </c>
      <c r="T3401" s="474">
        <v>0</v>
      </c>
      <c r="U3401" s="474">
        <v>0</v>
      </c>
      <c r="V3401" s="474">
        <v>0</v>
      </c>
      <c r="W3401" s="474">
        <v>0</v>
      </c>
      <c r="X3401" s="474">
        <v>0</v>
      </c>
      <c r="Y3401" s="474">
        <v>0</v>
      </c>
      <c r="Z3401" s="474">
        <v>0</v>
      </c>
      <c r="AA3401" s="474">
        <v>4627328.3899999997</v>
      </c>
      <c r="AB3401" s="474">
        <v>0</v>
      </c>
      <c r="AC3401" s="474">
        <v>7060880.4800000004</v>
      </c>
      <c r="AD3401" s="474">
        <v>0</v>
      </c>
      <c r="AE3401" s="474">
        <v>0</v>
      </c>
      <c r="AF3401" s="474">
        <v>0</v>
      </c>
      <c r="AG3401" s="474">
        <v>0</v>
      </c>
      <c r="AH3401" s="474">
        <v>0</v>
      </c>
      <c r="AI3401" s="474">
        <v>0</v>
      </c>
      <c r="AJ3401" s="474">
        <v>175323.13</v>
      </c>
      <c r="AK3401" s="175"/>
      <c r="AL3401" s="175">
        <v>17687490.640000001</v>
      </c>
      <c r="AM3401" s="175">
        <v>17814354.199999999</v>
      </c>
      <c r="AN3401" s="175">
        <v>126863.56</v>
      </c>
    </row>
    <row r="3402" spans="1:40" s="182" customFormat="1" ht="23.25" customHeight="1" x14ac:dyDescent="0.35">
      <c r="A3402" s="256">
        <v>2025</v>
      </c>
      <c r="B3402" s="184">
        <f t="shared" si="616"/>
        <v>774</v>
      </c>
      <c r="C3402" s="463" t="s">
        <v>3890</v>
      </c>
      <c r="D3402" s="184">
        <v>37953</v>
      </c>
      <c r="E3402" s="287"/>
      <c r="F3402" s="287"/>
      <c r="G3402" s="287"/>
      <c r="H3402" s="288"/>
      <c r="I3402" s="288"/>
      <c r="J3402" s="288"/>
      <c r="K3402" s="289"/>
      <c r="L3402" s="289"/>
      <c r="M3402" s="289"/>
      <c r="N3402" s="289"/>
      <c r="O3402" s="289"/>
      <c r="P3402" s="289"/>
      <c r="Q3402" s="186">
        <f t="shared" si="617"/>
        <v>11519936.76</v>
      </c>
      <c r="R3402" s="186">
        <f t="shared" si="618"/>
        <v>11349695.83</v>
      </c>
      <c r="S3402" s="474">
        <v>0</v>
      </c>
      <c r="T3402" s="474">
        <v>0</v>
      </c>
      <c r="U3402" s="474">
        <v>0</v>
      </c>
      <c r="V3402" s="474">
        <v>0</v>
      </c>
      <c r="W3402" s="474">
        <v>0</v>
      </c>
      <c r="X3402" s="474">
        <v>0</v>
      </c>
      <c r="Y3402" s="474">
        <v>0</v>
      </c>
      <c r="Z3402" s="474">
        <v>0</v>
      </c>
      <c r="AA3402" s="474">
        <v>4627628.3899999997</v>
      </c>
      <c r="AB3402" s="474">
        <v>0</v>
      </c>
      <c r="AC3402" s="474">
        <v>6722067.4400000004</v>
      </c>
      <c r="AD3402" s="474">
        <v>0</v>
      </c>
      <c r="AE3402" s="474">
        <v>0</v>
      </c>
      <c r="AF3402" s="474">
        <v>0</v>
      </c>
      <c r="AG3402" s="474">
        <v>0</v>
      </c>
      <c r="AH3402" s="474">
        <v>0</v>
      </c>
      <c r="AI3402" s="474">
        <v>0</v>
      </c>
      <c r="AJ3402" s="474">
        <v>170240.93</v>
      </c>
      <c r="AK3402" s="175"/>
      <c r="AL3402" s="175">
        <v>17601846.520000003</v>
      </c>
      <c r="AM3402" s="175">
        <v>17728369.760000002</v>
      </c>
      <c r="AN3402" s="175">
        <v>126523.24</v>
      </c>
    </row>
    <row r="3403" spans="1:40" s="182" customFormat="1" ht="23.25" customHeight="1" x14ac:dyDescent="0.35">
      <c r="A3403" s="256">
        <v>2025</v>
      </c>
      <c r="B3403" s="184">
        <f t="shared" si="616"/>
        <v>775</v>
      </c>
      <c r="C3403" s="463" t="s">
        <v>3891</v>
      </c>
      <c r="D3403" s="184">
        <v>38299</v>
      </c>
      <c r="E3403" s="287"/>
      <c r="F3403" s="287"/>
      <c r="G3403" s="287"/>
      <c r="H3403" s="288"/>
      <c r="I3403" s="288"/>
      <c r="J3403" s="288"/>
      <c r="K3403" s="289"/>
      <c r="L3403" s="289"/>
      <c r="M3403" s="289"/>
      <c r="N3403" s="289"/>
      <c r="O3403" s="289"/>
      <c r="P3403" s="289"/>
      <c r="Q3403" s="186">
        <f t="shared" ref="Q3403:Q3406" si="619">SUM(S3403:AJ3403)</f>
        <v>4022169.1331500001</v>
      </c>
      <c r="R3403" s="186">
        <f t="shared" ref="R3403:R3406" si="620">SUM(S3403:AI3403)</f>
        <v>3962728.21</v>
      </c>
      <c r="S3403" s="474">
        <v>0</v>
      </c>
      <c r="T3403" s="474">
        <v>0</v>
      </c>
      <c r="U3403" s="474">
        <v>0</v>
      </c>
      <c r="V3403" s="474">
        <v>0</v>
      </c>
      <c r="W3403" s="474">
        <v>0</v>
      </c>
      <c r="X3403" s="474">
        <v>0</v>
      </c>
      <c r="Y3403" s="474">
        <v>0</v>
      </c>
      <c r="Z3403" s="474">
        <v>0</v>
      </c>
      <c r="AA3403" s="474">
        <v>3962728.21</v>
      </c>
      <c r="AB3403" s="474">
        <v>0</v>
      </c>
      <c r="AC3403" s="474">
        <v>0</v>
      </c>
      <c r="AD3403" s="474">
        <v>0</v>
      </c>
      <c r="AE3403" s="474">
        <v>0</v>
      </c>
      <c r="AF3403" s="474">
        <v>0</v>
      </c>
      <c r="AG3403" s="474">
        <v>0</v>
      </c>
      <c r="AH3403" s="474">
        <v>0</v>
      </c>
      <c r="AI3403" s="474">
        <v>0</v>
      </c>
      <c r="AJ3403" s="474">
        <f>R3403*0.015</f>
        <v>59440.923149999995</v>
      </c>
      <c r="AK3403" s="175"/>
      <c r="AL3403" s="175">
        <v>9799460.4499999993</v>
      </c>
      <c r="AM3403" s="175">
        <v>9890325.4399999995</v>
      </c>
      <c r="AN3403" s="175">
        <v>90864.99</v>
      </c>
    </row>
    <row r="3404" spans="1:40" s="182" customFormat="1" ht="23.25" customHeight="1" x14ac:dyDescent="0.35">
      <c r="A3404" s="256">
        <v>2025</v>
      </c>
      <c r="B3404" s="184">
        <f t="shared" si="616"/>
        <v>776</v>
      </c>
      <c r="C3404" s="463" t="s">
        <v>3892</v>
      </c>
      <c r="D3404" s="184">
        <v>38374</v>
      </c>
      <c r="E3404" s="287"/>
      <c r="F3404" s="287"/>
      <c r="G3404" s="287"/>
      <c r="H3404" s="288"/>
      <c r="I3404" s="288"/>
      <c r="J3404" s="288"/>
      <c r="K3404" s="289"/>
      <c r="L3404" s="289"/>
      <c r="M3404" s="289"/>
      <c r="N3404" s="289"/>
      <c r="O3404" s="289"/>
      <c r="P3404" s="289"/>
      <c r="Q3404" s="186">
        <f t="shared" si="619"/>
        <v>3915420.1519999998</v>
      </c>
      <c r="R3404" s="186">
        <f t="shared" si="620"/>
        <v>3857556.8</v>
      </c>
      <c r="S3404" s="474">
        <v>0</v>
      </c>
      <c r="T3404" s="474">
        <v>0</v>
      </c>
      <c r="U3404" s="474">
        <v>0</v>
      </c>
      <c r="V3404" s="474">
        <v>0</v>
      </c>
      <c r="W3404" s="474">
        <v>0</v>
      </c>
      <c r="X3404" s="474">
        <v>0</v>
      </c>
      <c r="Y3404" s="474">
        <v>0</v>
      </c>
      <c r="Z3404" s="474">
        <v>0</v>
      </c>
      <c r="AA3404" s="474">
        <v>3857556.8</v>
      </c>
      <c r="AB3404" s="474">
        <v>0</v>
      </c>
      <c r="AC3404" s="474">
        <v>0</v>
      </c>
      <c r="AD3404" s="474">
        <v>0</v>
      </c>
      <c r="AE3404" s="474">
        <v>0</v>
      </c>
      <c r="AF3404" s="474">
        <v>0</v>
      </c>
      <c r="AG3404" s="474">
        <v>0</v>
      </c>
      <c r="AH3404" s="474">
        <v>0</v>
      </c>
      <c r="AI3404" s="474">
        <v>0</v>
      </c>
      <c r="AJ3404" s="474">
        <f>R3404*0.015</f>
        <v>57863.351999999992</v>
      </c>
      <c r="AK3404" s="175"/>
      <c r="AL3404" s="175">
        <v>10183677.15</v>
      </c>
      <c r="AM3404" s="175">
        <v>10274052.09</v>
      </c>
      <c r="AN3404" s="175">
        <v>90374.94</v>
      </c>
    </row>
    <row r="3405" spans="1:40" s="182" customFormat="1" ht="23.25" customHeight="1" x14ac:dyDescent="0.35">
      <c r="A3405" s="256">
        <v>2025</v>
      </c>
      <c r="B3405" s="184">
        <f t="shared" si="616"/>
        <v>777</v>
      </c>
      <c r="C3405" s="463" t="s">
        <v>3893</v>
      </c>
      <c r="D3405" s="184">
        <v>38376</v>
      </c>
      <c r="E3405" s="287"/>
      <c r="F3405" s="287"/>
      <c r="G3405" s="287"/>
      <c r="H3405" s="288"/>
      <c r="I3405" s="288"/>
      <c r="J3405" s="288"/>
      <c r="K3405" s="289"/>
      <c r="L3405" s="289"/>
      <c r="M3405" s="289"/>
      <c r="N3405" s="289"/>
      <c r="O3405" s="289"/>
      <c r="P3405" s="289"/>
      <c r="Q3405" s="186">
        <f t="shared" si="619"/>
        <v>4998329.1938999994</v>
      </c>
      <c r="R3405" s="186">
        <f t="shared" si="620"/>
        <v>4924462.26</v>
      </c>
      <c r="S3405" s="474">
        <v>0</v>
      </c>
      <c r="T3405" s="474">
        <v>0</v>
      </c>
      <c r="U3405" s="474">
        <v>0</v>
      </c>
      <c r="V3405" s="474">
        <v>0</v>
      </c>
      <c r="W3405" s="474">
        <v>0</v>
      </c>
      <c r="X3405" s="474">
        <v>0</v>
      </c>
      <c r="Y3405" s="474">
        <v>0</v>
      </c>
      <c r="Z3405" s="474">
        <v>0</v>
      </c>
      <c r="AA3405" s="474">
        <v>4924462.26</v>
      </c>
      <c r="AB3405" s="474">
        <v>0</v>
      </c>
      <c r="AC3405" s="474">
        <v>0</v>
      </c>
      <c r="AD3405" s="474">
        <v>0</v>
      </c>
      <c r="AE3405" s="474">
        <v>0</v>
      </c>
      <c r="AF3405" s="474">
        <v>0</v>
      </c>
      <c r="AG3405" s="474">
        <v>0</v>
      </c>
      <c r="AH3405" s="474">
        <v>0</v>
      </c>
      <c r="AI3405" s="474">
        <v>0</v>
      </c>
      <c r="AJ3405" s="474">
        <f>R3405*0.015</f>
        <v>73866.933899999989</v>
      </c>
      <c r="AK3405" s="175"/>
      <c r="AL3405" s="175">
        <v>10058268.5</v>
      </c>
      <c r="AM3405" s="175">
        <v>10149085.85</v>
      </c>
      <c r="AN3405" s="175">
        <v>90817.35</v>
      </c>
    </row>
    <row r="3406" spans="1:40" s="182" customFormat="1" ht="23.25" customHeight="1" x14ac:dyDescent="0.35">
      <c r="A3406" s="256">
        <v>2025</v>
      </c>
      <c r="B3406" s="184">
        <f t="shared" si="616"/>
        <v>778</v>
      </c>
      <c r="C3406" s="463" t="s">
        <v>3894</v>
      </c>
      <c r="D3406" s="184">
        <v>38399</v>
      </c>
      <c r="E3406" s="287"/>
      <c r="F3406" s="287"/>
      <c r="G3406" s="287"/>
      <c r="H3406" s="288"/>
      <c r="I3406" s="288"/>
      <c r="J3406" s="288"/>
      <c r="K3406" s="289"/>
      <c r="L3406" s="289"/>
      <c r="M3406" s="289"/>
      <c r="N3406" s="289"/>
      <c r="O3406" s="289"/>
      <c r="P3406" s="289"/>
      <c r="Q3406" s="186">
        <f t="shared" si="619"/>
        <v>6028348.9000000004</v>
      </c>
      <c r="R3406" s="186">
        <f t="shared" si="620"/>
        <v>5919454</v>
      </c>
      <c r="S3406" s="474">
        <v>0</v>
      </c>
      <c r="T3406" s="474">
        <v>0</v>
      </c>
      <c r="U3406" s="474">
        <v>0</v>
      </c>
      <c r="V3406" s="474">
        <v>0</v>
      </c>
      <c r="W3406" s="474">
        <v>0</v>
      </c>
      <c r="X3406" s="474">
        <v>0</v>
      </c>
      <c r="Y3406" s="474">
        <v>0</v>
      </c>
      <c r="Z3406" s="474">
        <v>0</v>
      </c>
      <c r="AA3406" s="474">
        <v>0</v>
      </c>
      <c r="AB3406" s="474">
        <v>0</v>
      </c>
      <c r="AC3406" s="474">
        <v>5919454</v>
      </c>
      <c r="AD3406" s="474">
        <v>0</v>
      </c>
      <c r="AE3406" s="474">
        <v>0</v>
      </c>
      <c r="AF3406" s="474">
        <v>0</v>
      </c>
      <c r="AG3406" s="474">
        <v>0</v>
      </c>
      <c r="AH3406" s="474">
        <v>0</v>
      </c>
      <c r="AI3406" s="474">
        <v>0</v>
      </c>
      <c r="AJ3406" s="474">
        <v>108894.9</v>
      </c>
      <c r="AK3406" s="175"/>
      <c r="AL3406" s="175">
        <v>14155148.42</v>
      </c>
      <c r="AM3406" s="175">
        <v>14264043.32</v>
      </c>
      <c r="AN3406" s="175">
        <v>108894.9</v>
      </c>
    </row>
    <row r="3407" spans="1:40" s="128" customFormat="1" ht="21.6" customHeight="1" x14ac:dyDescent="0.35">
      <c r="A3407" s="256">
        <v>2025</v>
      </c>
      <c r="B3407" s="184">
        <f t="shared" si="616"/>
        <v>779</v>
      </c>
      <c r="C3407" s="463" t="s">
        <v>1043</v>
      </c>
      <c r="D3407" s="184">
        <v>38420</v>
      </c>
      <c r="E3407" s="287" t="e">
        <f>VLOOKUP(D3407,'[1]2023-2025'!$A:$G,7,0)</f>
        <v>#N/A</v>
      </c>
      <c r="F3407" s="287"/>
      <c r="G3407" s="287" t="s">
        <v>1899</v>
      </c>
      <c r="H3407" s="288" t="e">
        <f>INDEX('[1]2023-2025'!$AK:$AK,MATCH(D3407,'[1]2023-2025'!$A:$A,0))</f>
        <v>#N/A</v>
      </c>
      <c r="I3407" s="288" t="e">
        <v>#N/A</v>
      </c>
      <c r="J3407" s="288" t="e">
        <f>VLOOKUP(D3407,[1]Лист3!$A:$AK,37,0)</f>
        <v>#N/A</v>
      </c>
      <c r="K3407" s="289" t="e">
        <f>INDEX('[1]2023-2025'!$G:$G,MATCH(D3407,'[1]2023-2025'!$A:$A,0))</f>
        <v>#N/A</v>
      </c>
      <c r="L3407" s="289"/>
      <c r="M3407" s="289"/>
      <c r="N3407" s="289"/>
      <c r="O3407" s="289" t="e">
        <v>#N/A</v>
      </c>
      <c r="P3407" s="289" t="e">
        <v>#N/A</v>
      </c>
      <c r="Q3407" s="186">
        <f t="shared" ref="Q3407:Q3408" si="621">SUM(S3407:AJ3407)</f>
        <v>7624986.5300000003</v>
      </c>
      <c r="R3407" s="186">
        <f t="shared" ref="R3407:R3409" si="622">SUM(S3407:AI3407)</f>
        <v>7569986.4199999999</v>
      </c>
      <c r="S3407" s="290">
        <v>0</v>
      </c>
      <c r="T3407" s="475">
        <v>0</v>
      </c>
      <c r="U3407" s="474">
        <v>0</v>
      </c>
      <c r="V3407" s="474">
        <v>0</v>
      </c>
      <c r="W3407" s="474">
        <v>0</v>
      </c>
      <c r="X3407" s="474">
        <v>0</v>
      </c>
      <c r="Y3407" s="474">
        <v>0</v>
      </c>
      <c r="Z3407" s="474">
        <v>0</v>
      </c>
      <c r="AA3407" s="474">
        <v>3708320.42</v>
      </c>
      <c r="AB3407" s="474">
        <v>0</v>
      </c>
      <c r="AC3407" s="474">
        <v>3861666</v>
      </c>
      <c r="AD3407" s="474">
        <v>0</v>
      </c>
      <c r="AE3407" s="474">
        <v>0</v>
      </c>
      <c r="AF3407" s="474">
        <v>0</v>
      </c>
      <c r="AG3407" s="476">
        <v>0</v>
      </c>
      <c r="AH3407" s="476">
        <v>0</v>
      </c>
      <c r="AI3407" s="476">
        <v>0</v>
      </c>
      <c r="AJ3407" s="476">
        <v>55000.11</v>
      </c>
      <c r="AK3407" s="175"/>
      <c r="AL3407" s="175">
        <v>10966141.699999999</v>
      </c>
      <c r="AM3407" s="175">
        <v>10966141.699999999</v>
      </c>
      <c r="AN3407" s="175">
        <v>0</v>
      </c>
    </row>
    <row r="3408" spans="1:40" s="7" customFormat="1" ht="21.6" customHeight="1" x14ac:dyDescent="0.35">
      <c r="A3408" s="256">
        <v>2025</v>
      </c>
      <c r="B3408" s="184">
        <f t="shared" si="616"/>
        <v>780</v>
      </c>
      <c r="C3408" s="463" t="s">
        <v>4272</v>
      </c>
      <c r="D3408" s="184">
        <v>38089</v>
      </c>
      <c r="E3408" s="287"/>
      <c r="F3408" s="287"/>
      <c r="G3408" s="287"/>
      <c r="H3408" s="288"/>
      <c r="I3408" s="288"/>
      <c r="J3408" s="288"/>
      <c r="K3408" s="289"/>
      <c r="L3408" s="289"/>
      <c r="M3408" s="289"/>
      <c r="N3408" s="289"/>
      <c r="O3408" s="289"/>
      <c r="P3408" s="289"/>
      <c r="Q3408" s="186">
        <f t="shared" si="621"/>
        <v>323266.13</v>
      </c>
      <c r="R3408" s="186">
        <f t="shared" si="622"/>
        <v>323266.13</v>
      </c>
      <c r="S3408" s="474">
        <v>0</v>
      </c>
      <c r="T3408" s="474">
        <v>0</v>
      </c>
      <c r="U3408" s="474">
        <v>0</v>
      </c>
      <c r="V3408" s="474">
        <v>0</v>
      </c>
      <c r="W3408" s="474">
        <v>0</v>
      </c>
      <c r="X3408" s="474">
        <v>0</v>
      </c>
      <c r="Y3408" s="474">
        <v>0</v>
      </c>
      <c r="Z3408" s="474">
        <v>0</v>
      </c>
      <c r="AA3408" s="474">
        <v>0</v>
      </c>
      <c r="AB3408" s="474">
        <v>0</v>
      </c>
      <c r="AC3408" s="474">
        <v>0</v>
      </c>
      <c r="AD3408" s="474">
        <v>0</v>
      </c>
      <c r="AE3408" s="474">
        <v>0</v>
      </c>
      <c r="AF3408" s="474">
        <v>0</v>
      </c>
      <c r="AG3408" s="474">
        <v>323266.13</v>
      </c>
      <c r="AH3408" s="474">
        <v>0</v>
      </c>
      <c r="AI3408" s="474">
        <v>0</v>
      </c>
      <c r="AJ3408" s="474">
        <v>0</v>
      </c>
      <c r="AK3408" s="175"/>
      <c r="AL3408" s="175">
        <v>23451948.68</v>
      </c>
      <c r="AM3408" s="175">
        <v>23451948.68</v>
      </c>
      <c r="AN3408" s="175">
        <v>0</v>
      </c>
    </row>
    <row r="3409" spans="1:40" s="7" customFormat="1" ht="21.6" customHeight="1" x14ac:dyDescent="0.35">
      <c r="A3409" s="256">
        <v>2025</v>
      </c>
      <c r="B3409" s="184">
        <f t="shared" si="616"/>
        <v>781</v>
      </c>
      <c r="C3409" s="248" t="s">
        <v>4274</v>
      </c>
      <c r="D3409" s="184">
        <v>38000</v>
      </c>
      <c r="E3409" s="287"/>
      <c r="F3409" s="287"/>
      <c r="G3409" s="287"/>
      <c r="H3409" s="288"/>
      <c r="I3409" s="288"/>
      <c r="J3409" s="288"/>
      <c r="K3409" s="289"/>
      <c r="L3409" s="289"/>
      <c r="M3409" s="289"/>
      <c r="N3409" s="289"/>
      <c r="O3409" s="289"/>
      <c r="P3409" s="289"/>
      <c r="Q3409" s="186">
        <f>SUM(S3409:AJ3409)</f>
        <v>3047000</v>
      </c>
      <c r="R3409" s="186">
        <f t="shared" si="622"/>
        <v>3000000</v>
      </c>
      <c r="S3409" s="290">
        <v>0</v>
      </c>
      <c r="T3409" s="475">
        <v>0</v>
      </c>
      <c r="U3409" s="290">
        <v>0</v>
      </c>
      <c r="V3409" s="475">
        <v>0</v>
      </c>
      <c r="W3409" s="290">
        <v>0</v>
      </c>
      <c r="X3409" s="475">
        <v>0</v>
      </c>
      <c r="Y3409" s="290">
        <v>0</v>
      </c>
      <c r="Z3409" s="475">
        <v>0</v>
      </c>
      <c r="AA3409" s="290">
        <v>0</v>
      </c>
      <c r="AB3409" s="475">
        <v>0</v>
      </c>
      <c r="AC3409" s="290">
        <v>3000000</v>
      </c>
      <c r="AD3409" s="475">
        <v>0</v>
      </c>
      <c r="AE3409" s="290">
        <v>0</v>
      </c>
      <c r="AF3409" s="475">
        <v>0</v>
      </c>
      <c r="AG3409" s="290">
        <v>0</v>
      </c>
      <c r="AH3409" s="475">
        <v>0</v>
      </c>
      <c r="AI3409" s="290">
        <v>0</v>
      </c>
      <c r="AJ3409" s="475">
        <v>47000</v>
      </c>
      <c r="AK3409" s="175"/>
      <c r="AL3409" s="175">
        <v>4223300.9221471846</v>
      </c>
      <c r="AM3409" s="175">
        <v>6121821.1600000001</v>
      </c>
      <c r="AN3409" s="175">
        <v>1898520.2378528155</v>
      </c>
    </row>
    <row r="3410" spans="1:40" s="7" customFormat="1" ht="21.6" customHeight="1" x14ac:dyDescent="0.35">
      <c r="A3410" s="256">
        <v>2025</v>
      </c>
      <c r="B3410" s="184">
        <f t="shared" si="616"/>
        <v>782</v>
      </c>
      <c r="C3410" s="248" t="s">
        <v>517</v>
      </c>
      <c r="D3410" s="184">
        <v>56122</v>
      </c>
      <c r="E3410" s="287">
        <v>56122</v>
      </c>
      <c r="F3410" s="287"/>
      <c r="G3410" s="287"/>
      <c r="H3410" s="288"/>
      <c r="I3410" s="288"/>
      <c r="J3410" s="288"/>
      <c r="K3410" s="289"/>
      <c r="L3410" s="289"/>
      <c r="M3410" s="289"/>
      <c r="N3410" s="289"/>
      <c r="O3410" s="289"/>
      <c r="P3410" s="289"/>
      <c r="Q3410" s="186">
        <f t="shared" ref="Q3410:Q3411" si="623">SUM(S3410:AJ3410)</f>
        <v>3839726.9</v>
      </c>
      <c r="R3410" s="186">
        <f t="shared" ref="R3410:R3411" si="624">SUM(S3410:AI3410)</f>
        <v>3785374.9</v>
      </c>
      <c r="S3410" s="290">
        <v>0</v>
      </c>
      <c r="T3410" s="475">
        <v>0</v>
      </c>
      <c r="U3410" s="290">
        <v>0</v>
      </c>
      <c r="V3410" s="475">
        <v>0</v>
      </c>
      <c r="W3410" s="290">
        <v>0</v>
      </c>
      <c r="X3410" s="475">
        <v>0</v>
      </c>
      <c r="Y3410" s="290">
        <v>0</v>
      </c>
      <c r="Z3410" s="475">
        <v>0</v>
      </c>
      <c r="AA3410" s="290">
        <v>0</v>
      </c>
      <c r="AB3410" s="475">
        <v>3623506.9</v>
      </c>
      <c r="AC3410" s="290">
        <v>0</v>
      </c>
      <c r="AD3410" s="475">
        <v>0</v>
      </c>
      <c r="AE3410" s="290">
        <v>0</v>
      </c>
      <c r="AF3410" s="475">
        <v>0</v>
      </c>
      <c r="AG3410" s="290">
        <v>0</v>
      </c>
      <c r="AH3410" s="475">
        <v>161868</v>
      </c>
      <c r="AI3410" s="290">
        <v>0</v>
      </c>
      <c r="AJ3410" s="475">
        <v>54352</v>
      </c>
      <c r="AK3410" s="175"/>
      <c r="AL3410" s="175">
        <v>6896675.0200000005</v>
      </c>
      <c r="AM3410" s="175">
        <v>9986848.6400000006</v>
      </c>
      <c r="AN3410" s="175">
        <v>3090173.62</v>
      </c>
    </row>
    <row r="3411" spans="1:40" s="7" customFormat="1" ht="21.6" customHeight="1" x14ac:dyDescent="0.35">
      <c r="A3411" s="256">
        <v>2025</v>
      </c>
      <c r="B3411" s="184">
        <f t="shared" si="616"/>
        <v>783</v>
      </c>
      <c r="C3411" s="248" t="s">
        <v>4275</v>
      </c>
      <c r="D3411" s="184">
        <v>37916</v>
      </c>
      <c r="E3411" s="287"/>
      <c r="F3411" s="287"/>
      <c r="G3411" s="287"/>
      <c r="H3411" s="288"/>
      <c r="I3411" s="288"/>
      <c r="J3411" s="288"/>
      <c r="K3411" s="289"/>
      <c r="L3411" s="289"/>
      <c r="M3411" s="289"/>
      <c r="N3411" s="289"/>
      <c r="O3411" s="289"/>
      <c r="P3411" s="289"/>
      <c r="Q3411" s="186">
        <f t="shared" si="623"/>
        <v>252626</v>
      </c>
      <c r="R3411" s="186">
        <f t="shared" si="624"/>
        <v>252626</v>
      </c>
      <c r="S3411" s="474">
        <v>0</v>
      </c>
      <c r="T3411" s="474">
        <v>0</v>
      </c>
      <c r="U3411" s="474">
        <v>0</v>
      </c>
      <c r="V3411" s="474">
        <v>0</v>
      </c>
      <c r="W3411" s="474">
        <v>0</v>
      </c>
      <c r="X3411" s="474">
        <v>0</v>
      </c>
      <c r="Y3411" s="474">
        <v>0</v>
      </c>
      <c r="Z3411" s="474">
        <v>0</v>
      </c>
      <c r="AA3411" s="474">
        <v>0</v>
      </c>
      <c r="AB3411" s="474">
        <v>0</v>
      </c>
      <c r="AC3411" s="474">
        <v>0</v>
      </c>
      <c r="AD3411" s="474">
        <v>0</v>
      </c>
      <c r="AE3411" s="474">
        <v>0</v>
      </c>
      <c r="AF3411" s="474">
        <v>0</v>
      </c>
      <c r="AG3411" s="474">
        <v>0</v>
      </c>
      <c r="AH3411" s="474">
        <v>252626</v>
      </c>
      <c r="AI3411" s="474">
        <v>0</v>
      </c>
      <c r="AJ3411" s="474">
        <v>0</v>
      </c>
      <c r="AK3411" s="175"/>
      <c r="AL3411" s="175">
        <v>16549677.76</v>
      </c>
      <c r="AM3411" s="175">
        <v>16549677.76</v>
      </c>
      <c r="AN3411" s="175">
        <v>0</v>
      </c>
    </row>
    <row r="3412" spans="1:40" s="105" customFormat="1" ht="22.95" customHeight="1" x14ac:dyDescent="0.35">
      <c r="A3412" s="256"/>
      <c r="B3412" s="170" t="s">
        <v>22</v>
      </c>
      <c r="C3412" s="293"/>
      <c r="D3412" s="296" t="s">
        <v>172</v>
      </c>
      <c r="E3412" s="287" t="e">
        <f>VLOOKUP(D3412,'[1]2023-2025'!$A:$G,7,0)</f>
        <v>#N/A</v>
      </c>
      <c r="F3412" s="287"/>
      <c r="G3412" s="287"/>
      <c r="H3412" s="288" t="e">
        <v>#N/A</v>
      </c>
      <c r="I3412" s="288" t="e">
        <v>#N/A</v>
      </c>
      <c r="J3412" s="288" t="e">
        <f>VLOOKUP(D3412,[1]Лист3!$A:$AK,37,0)</f>
        <v>#N/A</v>
      </c>
      <c r="K3412" s="289" t="e">
        <v>#N/A</v>
      </c>
      <c r="L3412" s="289"/>
      <c r="M3412" s="289"/>
      <c r="N3412" s="289"/>
      <c r="O3412" s="289" t="e">
        <v>#N/A</v>
      </c>
      <c r="P3412" s="289"/>
      <c r="Q3412" s="297">
        <f>SUM(Q3390:Q3411)</f>
        <v>132521646.19310001</v>
      </c>
      <c r="R3412" s="297">
        <f>SUM(R3390:R3411)</f>
        <v>130610014.09999999</v>
      </c>
      <c r="S3412" s="484">
        <f>SUM(S3390:S3411)</f>
        <v>0</v>
      </c>
      <c r="T3412" s="484">
        <f>SUM(T3390:T3411)</f>
        <v>465603</v>
      </c>
      <c r="U3412" s="484">
        <f t="shared" ref="U3412:AJ3412" si="625">SUM(U3390:U3411)</f>
        <v>0</v>
      </c>
      <c r="V3412" s="484">
        <f t="shared" si="625"/>
        <v>129420</v>
      </c>
      <c r="W3412" s="484">
        <f t="shared" si="625"/>
        <v>129567</v>
      </c>
      <c r="X3412" s="484">
        <f t="shared" si="625"/>
        <v>69602</v>
      </c>
      <c r="Y3412" s="484">
        <f t="shared" si="625"/>
        <v>0</v>
      </c>
      <c r="Z3412" s="484">
        <f t="shared" si="625"/>
        <v>0</v>
      </c>
      <c r="AA3412" s="484">
        <f t="shared" si="625"/>
        <v>53227324.529999994</v>
      </c>
      <c r="AB3412" s="484">
        <f t="shared" si="625"/>
        <v>4485545.3</v>
      </c>
      <c r="AC3412" s="484">
        <f t="shared" si="625"/>
        <v>71070192.140000001</v>
      </c>
      <c r="AD3412" s="484">
        <f t="shared" si="625"/>
        <v>0</v>
      </c>
      <c r="AE3412" s="484">
        <f t="shared" si="625"/>
        <v>0</v>
      </c>
      <c r="AF3412" s="484">
        <f t="shared" si="625"/>
        <v>0</v>
      </c>
      <c r="AG3412" s="484">
        <f t="shared" si="625"/>
        <v>618266.13</v>
      </c>
      <c r="AH3412" s="484">
        <f t="shared" si="625"/>
        <v>414494</v>
      </c>
      <c r="AI3412" s="484">
        <f t="shared" si="625"/>
        <v>0</v>
      </c>
      <c r="AJ3412" s="484">
        <f t="shared" si="625"/>
        <v>1911632.0930999999</v>
      </c>
      <c r="AK3412" s="175"/>
      <c r="AL3412" s="175" t="e">
        <v>#N/A</v>
      </c>
      <c r="AM3412" s="175" t="e">
        <v>#N/A</v>
      </c>
      <c r="AN3412" s="175" t="e">
        <v>#N/A</v>
      </c>
    </row>
    <row r="3413" spans="1:40" s="105" customFormat="1" ht="20.3" customHeight="1" x14ac:dyDescent="0.35">
      <c r="A3413" s="256"/>
      <c r="B3413" s="298"/>
      <c r="C3413" s="275"/>
      <c r="D3413" s="275"/>
      <c r="E3413" s="287">
        <f>VLOOKUP(D3413,'[1]2023-2025'!$A:$G,7,0)</f>
        <v>0</v>
      </c>
      <c r="F3413" s="301"/>
      <c r="G3413" s="301"/>
      <c r="H3413" s="302" t="e">
        <v>#N/A</v>
      </c>
      <c r="I3413" s="288" t="e">
        <v>#N/A</v>
      </c>
      <c r="J3413" s="288" t="e">
        <f>VLOOKUP(D3413,[1]Лист3!$A:$AK,37,0)</f>
        <v>#N/A</v>
      </c>
      <c r="K3413" s="303" t="e">
        <v>#N/A</v>
      </c>
      <c r="L3413" s="303"/>
      <c r="M3413" s="303"/>
      <c r="N3413" s="303"/>
      <c r="O3413" s="303" t="e">
        <v>#N/A</v>
      </c>
      <c r="P3413" s="303"/>
      <c r="Q3413" s="275"/>
      <c r="R3413" s="275"/>
      <c r="S3413" s="485"/>
      <c r="T3413" s="485"/>
      <c r="U3413" s="485"/>
      <c r="V3413" s="485"/>
      <c r="W3413" s="485"/>
      <c r="X3413" s="485" t="s">
        <v>2890</v>
      </c>
      <c r="Y3413" s="485"/>
      <c r="Z3413" s="485"/>
      <c r="AA3413" s="485"/>
      <c r="AB3413" s="485"/>
      <c r="AC3413" s="485"/>
      <c r="AD3413" s="485"/>
      <c r="AE3413" s="485"/>
      <c r="AF3413" s="485"/>
      <c r="AG3413" s="485"/>
      <c r="AH3413" s="485"/>
      <c r="AI3413" s="485"/>
      <c r="AJ3413" s="492"/>
      <c r="AK3413" s="175"/>
      <c r="AL3413" s="175" t="e">
        <v>#N/A</v>
      </c>
      <c r="AM3413" s="175" t="e">
        <v>#N/A</v>
      </c>
      <c r="AN3413" s="175" t="e">
        <v>#N/A</v>
      </c>
    </row>
    <row r="3414" spans="1:40" s="105" customFormat="1" ht="20.3" customHeight="1" x14ac:dyDescent="0.35">
      <c r="A3414" s="256">
        <v>2025</v>
      </c>
      <c r="B3414" s="184">
        <f>B3411+1</f>
        <v>784</v>
      </c>
      <c r="C3414" s="248" t="s">
        <v>1363</v>
      </c>
      <c r="D3414" s="184">
        <v>38809</v>
      </c>
      <c r="E3414" s="287" t="e">
        <f>VLOOKUP(D3414,'[1]2023-2025'!$A:$G,7,0)</f>
        <v>#N/A</v>
      </c>
      <c r="F3414" s="287"/>
      <c r="G3414" s="287" t="s">
        <v>1899</v>
      </c>
      <c r="H3414" s="288" t="e">
        <f>INDEX('[1]2023-2025'!$AK:$AK,MATCH(D3414,'[1]2023-2025'!$A:$A,0))</f>
        <v>#N/A</v>
      </c>
      <c r="I3414" s="288" t="e">
        <v>#N/A</v>
      </c>
      <c r="J3414" s="288" t="e">
        <f>VLOOKUP(D3414,[1]Лист3!$A:$AK,37,0)</f>
        <v>#N/A</v>
      </c>
      <c r="K3414" s="289" t="e">
        <f>INDEX('[1]2023-2025'!$G:$G,MATCH(D3414,'[1]2023-2025'!$A:$A,0))</f>
        <v>#N/A</v>
      </c>
      <c r="L3414" s="289"/>
      <c r="M3414" s="289"/>
      <c r="N3414" s="289"/>
      <c r="O3414" s="289" t="e">
        <v>#N/A</v>
      </c>
      <c r="P3414" s="289" t="e">
        <v>#N/A</v>
      </c>
      <c r="Q3414" s="186">
        <f t="shared" ref="Q3414:Q3419" si="626">SUM(S3414:AJ3414)</f>
        <v>18024629.34</v>
      </c>
      <c r="R3414" s="186">
        <f t="shared" ref="R3414:R3419" si="627">SUM(S3414:AI3414)</f>
        <v>17766204.129999999</v>
      </c>
      <c r="S3414" s="474">
        <v>0</v>
      </c>
      <c r="T3414" s="474">
        <v>0</v>
      </c>
      <c r="U3414" s="474">
        <v>0</v>
      </c>
      <c r="V3414" s="474">
        <v>1316261.95</v>
      </c>
      <c r="W3414" s="474">
        <v>2379860.5299999998</v>
      </c>
      <c r="X3414" s="474">
        <v>801681.01</v>
      </c>
      <c r="Y3414" s="474">
        <v>0</v>
      </c>
      <c r="Z3414" s="474">
        <v>0</v>
      </c>
      <c r="AA3414" s="474">
        <v>0</v>
      </c>
      <c r="AB3414" s="474">
        <v>0</v>
      </c>
      <c r="AC3414" s="474">
        <v>13075110.640000001</v>
      </c>
      <c r="AD3414" s="474">
        <v>0</v>
      </c>
      <c r="AE3414" s="474">
        <v>0</v>
      </c>
      <c r="AF3414" s="474">
        <v>0</v>
      </c>
      <c r="AG3414" s="476">
        <v>193290</v>
      </c>
      <c r="AH3414" s="476">
        <v>0</v>
      </c>
      <c r="AI3414" s="476">
        <v>0</v>
      </c>
      <c r="AJ3414" s="474">
        <v>258425.21</v>
      </c>
      <c r="AK3414" s="175"/>
      <c r="AL3414" s="175">
        <v>86723545.620000005</v>
      </c>
      <c r="AM3414" s="175">
        <v>106554002.97</v>
      </c>
      <c r="AN3414" s="175">
        <v>19830457.350000001</v>
      </c>
    </row>
    <row r="3415" spans="1:40" s="105" customFormat="1" ht="20.3" customHeight="1" x14ac:dyDescent="0.35">
      <c r="A3415" s="256">
        <v>2025</v>
      </c>
      <c r="B3415" s="184">
        <f t="shared" ref="B3415:B3427" si="628">B3414+1</f>
        <v>785</v>
      </c>
      <c r="C3415" s="248" t="s">
        <v>1364</v>
      </c>
      <c r="D3415" s="184">
        <v>38771</v>
      </c>
      <c r="E3415" s="287" t="e">
        <f>VLOOKUP(D3415,'[1]2023-2025'!$A:$G,7,0)</f>
        <v>#N/A</v>
      </c>
      <c r="F3415" s="287"/>
      <c r="G3415" s="287" t="s">
        <v>1899</v>
      </c>
      <c r="H3415" s="288" t="e">
        <f>INDEX('[1]2023-2025'!$AK:$AK,MATCH(D3415,'[1]2023-2025'!$A:$A,0))</f>
        <v>#N/A</v>
      </c>
      <c r="I3415" s="288" t="e">
        <v>#N/A</v>
      </c>
      <c r="J3415" s="288" t="e">
        <f>VLOOKUP(D3415,[1]Лист3!$A:$AK,37,0)</f>
        <v>#N/A</v>
      </c>
      <c r="K3415" s="289" t="e">
        <f>INDEX('[1]2023-2025'!$G:$G,MATCH(D3415,'[1]2023-2025'!$A:$A,0))</f>
        <v>#N/A</v>
      </c>
      <c r="L3415" s="289"/>
      <c r="M3415" s="289"/>
      <c r="N3415" s="289"/>
      <c r="O3415" s="289" t="e">
        <v>#N/A</v>
      </c>
      <c r="P3415" s="289" t="e">
        <v>#N/A</v>
      </c>
      <c r="Q3415" s="186">
        <f t="shared" si="626"/>
        <v>2213926.3899999997</v>
      </c>
      <c r="R3415" s="186">
        <f t="shared" si="627"/>
        <v>2183060.88</v>
      </c>
      <c r="S3415" s="474">
        <v>0</v>
      </c>
      <c r="T3415" s="474">
        <v>0</v>
      </c>
      <c r="U3415" s="474">
        <v>0</v>
      </c>
      <c r="V3415" s="474">
        <v>435628.48</v>
      </c>
      <c r="W3415" s="474">
        <v>930123.42</v>
      </c>
      <c r="X3415" s="474">
        <v>733102.58</v>
      </c>
      <c r="Y3415" s="474">
        <v>0</v>
      </c>
      <c r="Z3415" s="474">
        <v>0</v>
      </c>
      <c r="AA3415" s="474">
        <v>0</v>
      </c>
      <c r="AB3415" s="474">
        <v>0</v>
      </c>
      <c r="AC3415" s="474">
        <v>0</v>
      </c>
      <c r="AD3415" s="474">
        <v>0</v>
      </c>
      <c r="AE3415" s="474">
        <v>0</v>
      </c>
      <c r="AF3415" s="474">
        <v>0</v>
      </c>
      <c r="AG3415" s="476">
        <v>84206.399999999994</v>
      </c>
      <c r="AH3415" s="476">
        <v>0</v>
      </c>
      <c r="AI3415" s="476">
        <v>0</v>
      </c>
      <c r="AJ3415" s="476">
        <v>30865.51</v>
      </c>
      <c r="AK3415" s="175"/>
      <c r="AL3415" s="175">
        <v>30054997.120000001</v>
      </c>
      <c r="AM3415" s="175">
        <v>34833802.780000001</v>
      </c>
      <c r="AN3415" s="175">
        <v>4778805.66</v>
      </c>
    </row>
    <row r="3416" spans="1:40" s="105" customFormat="1" ht="20.3" customHeight="1" x14ac:dyDescent="0.35">
      <c r="A3416" s="256">
        <v>2025</v>
      </c>
      <c r="B3416" s="184">
        <f t="shared" si="628"/>
        <v>786</v>
      </c>
      <c r="C3416" s="248" t="s">
        <v>548</v>
      </c>
      <c r="D3416" s="184">
        <v>38545</v>
      </c>
      <c r="E3416" s="287"/>
      <c r="F3416" s="287"/>
      <c r="G3416" s="287"/>
      <c r="H3416" s="288"/>
      <c r="I3416" s="288"/>
      <c r="J3416" s="288"/>
      <c r="K3416" s="289"/>
      <c r="L3416" s="289"/>
      <c r="M3416" s="289"/>
      <c r="N3416" s="289"/>
      <c r="O3416" s="289"/>
      <c r="P3416" s="289"/>
      <c r="Q3416" s="186">
        <f t="shared" si="626"/>
        <v>84548</v>
      </c>
      <c r="R3416" s="186">
        <f t="shared" si="627"/>
        <v>84548</v>
      </c>
      <c r="S3416" s="474">
        <v>0</v>
      </c>
      <c r="T3416" s="474">
        <v>0</v>
      </c>
      <c r="U3416" s="474">
        <v>0</v>
      </c>
      <c r="V3416" s="474">
        <v>0</v>
      </c>
      <c r="W3416" s="474">
        <v>0</v>
      </c>
      <c r="X3416" s="474">
        <v>0</v>
      </c>
      <c r="Y3416" s="474">
        <v>0</v>
      </c>
      <c r="Z3416" s="474">
        <v>0</v>
      </c>
      <c r="AA3416" s="474">
        <v>0</v>
      </c>
      <c r="AB3416" s="474">
        <v>0</v>
      </c>
      <c r="AC3416" s="474">
        <v>0</v>
      </c>
      <c r="AD3416" s="474">
        <v>0</v>
      </c>
      <c r="AE3416" s="474">
        <v>0</v>
      </c>
      <c r="AF3416" s="474">
        <v>0</v>
      </c>
      <c r="AG3416" s="474">
        <v>0</v>
      </c>
      <c r="AH3416" s="474">
        <v>84548</v>
      </c>
      <c r="AI3416" s="474">
        <v>0</v>
      </c>
      <c r="AJ3416" s="474">
        <v>0</v>
      </c>
      <c r="AK3416" s="175"/>
      <c r="AL3416" s="175">
        <v>2956774.18</v>
      </c>
      <c r="AM3416" s="175">
        <v>2956774.18</v>
      </c>
      <c r="AN3416" s="175">
        <v>0</v>
      </c>
    </row>
    <row r="3417" spans="1:40" s="105" customFormat="1" ht="20.3" customHeight="1" x14ac:dyDescent="0.35">
      <c r="A3417" s="256">
        <v>2025</v>
      </c>
      <c r="B3417" s="184">
        <f t="shared" si="628"/>
        <v>787</v>
      </c>
      <c r="C3417" s="248" t="s">
        <v>1365</v>
      </c>
      <c r="D3417" s="184">
        <v>38454</v>
      </c>
      <c r="E3417" s="287" t="e">
        <f>VLOOKUP(D3417,'[1]2023-2025'!$A:$G,7,0)</f>
        <v>#N/A</v>
      </c>
      <c r="F3417" s="287"/>
      <c r="G3417" s="287" t="s">
        <v>1899</v>
      </c>
      <c r="H3417" s="288" t="e">
        <f>INDEX('[1]2023-2025'!$AK:$AK,MATCH(D3417,'[1]2023-2025'!$A:$A,0))</f>
        <v>#N/A</v>
      </c>
      <c r="I3417" s="288" t="e">
        <v>#N/A</v>
      </c>
      <c r="J3417" s="288" t="e">
        <f>VLOOKUP(D3417,[1]Лист3!$A:$AK,37,0)</f>
        <v>#N/A</v>
      </c>
      <c r="K3417" s="289" t="e">
        <f>INDEX('[1]2023-2025'!$G:$G,MATCH(D3417,'[1]2023-2025'!$A:$A,0))</f>
        <v>#N/A</v>
      </c>
      <c r="L3417" s="289"/>
      <c r="M3417" s="289"/>
      <c r="N3417" s="289"/>
      <c r="O3417" s="289" t="e">
        <v>#N/A</v>
      </c>
      <c r="P3417" s="289" t="e">
        <v>#N/A</v>
      </c>
      <c r="Q3417" s="186">
        <f t="shared" si="626"/>
        <v>11389031.779999999</v>
      </c>
      <c r="R3417" s="186">
        <f t="shared" si="627"/>
        <v>11225893.84</v>
      </c>
      <c r="S3417" s="290">
        <v>0</v>
      </c>
      <c r="T3417" s="474">
        <v>0</v>
      </c>
      <c r="U3417" s="474">
        <v>0</v>
      </c>
      <c r="V3417" s="474">
        <v>0</v>
      </c>
      <c r="W3417" s="474">
        <v>0</v>
      </c>
      <c r="X3417" s="474">
        <v>1044622.85</v>
      </c>
      <c r="Y3417" s="474">
        <v>0</v>
      </c>
      <c r="Z3417" s="474">
        <v>0</v>
      </c>
      <c r="AA3417" s="474">
        <v>10048757.390000001</v>
      </c>
      <c r="AB3417" s="474">
        <v>0</v>
      </c>
      <c r="AC3417" s="474">
        <v>0</v>
      </c>
      <c r="AD3417" s="474">
        <v>0</v>
      </c>
      <c r="AE3417" s="474">
        <v>0</v>
      </c>
      <c r="AF3417" s="474">
        <v>0</v>
      </c>
      <c r="AG3417" s="476">
        <v>132513.60000000001</v>
      </c>
      <c r="AH3417" s="476">
        <v>0</v>
      </c>
      <c r="AI3417" s="476">
        <v>0</v>
      </c>
      <c r="AJ3417" s="476">
        <v>163137.94</v>
      </c>
      <c r="AK3417" s="175"/>
      <c r="AL3417" s="175">
        <v>34136920.520000003</v>
      </c>
      <c r="AM3417" s="175">
        <v>34136920.520000003</v>
      </c>
      <c r="AN3417" s="175">
        <v>0</v>
      </c>
    </row>
    <row r="3418" spans="1:40" s="105" customFormat="1" ht="20.3" customHeight="1" x14ac:dyDescent="0.35">
      <c r="A3418" s="256">
        <v>2025</v>
      </c>
      <c r="B3418" s="184">
        <f t="shared" si="628"/>
        <v>788</v>
      </c>
      <c r="C3418" s="248" t="s">
        <v>1366</v>
      </c>
      <c r="D3418" s="184">
        <v>38456</v>
      </c>
      <c r="E3418" s="287" t="e">
        <f>VLOOKUP(D3418,'[1]2023-2025'!$A:$G,7,0)</f>
        <v>#N/A</v>
      </c>
      <c r="F3418" s="287"/>
      <c r="G3418" s="287" t="s">
        <v>1899</v>
      </c>
      <c r="H3418" s="288" t="e">
        <f>INDEX('[1]2023-2025'!$AK:$AK,MATCH(D3418,'[1]2023-2025'!$A:$A,0))</f>
        <v>#N/A</v>
      </c>
      <c r="I3418" s="288" t="e">
        <v>#N/A</v>
      </c>
      <c r="J3418" s="288" t="e">
        <f>VLOOKUP(D3418,[1]Лист3!$A:$AK,37,0)</f>
        <v>#N/A</v>
      </c>
      <c r="K3418" s="289" t="e">
        <f>INDEX('[1]2023-2025'!$G:$G,MATCH(D3418,'[1]2023-2025'!$A:$A,0))</f>
        <v>#N/A</v>
      </c>
      <c r="L3418" s="289"/>
      <c r="M3418" s="289"/>
      <c r="N3418" s="289"/>
      <c r="O3418" s="289" t="e">
        <v>#N/A</v>
      </c>
      <c r="P3418" s="289" t="e">
        <v>#N/A</v>
      </c>
      <c r="Q3418" s="186">
        <f t="shared" si="626"/>
        <v>11389031.779999999</v>
      </c>
      <c r="R3418" s="186">
        <f t="shared" si="627"/>
        <v>11225893.84</v>
      </c>
      <c r="S3418" s="290">
        <v>0</v>
      </c>
      <c r="T3418" s="474">
        <v>0</v>
      </c>
      <c r="U3418" s="290">
        <v>0</v>
      </c>
      <c r="V3418" s="474">
        <v>0</v>
      </c>
      <c r="W3418" s="290">
        <v>0</v>
      </c>
      <c r="X3418" s="474">
        <v>1044622.85</v>
      </c>
      <c r="Y3418" s="290">
        <v>0</v>
      </c>
      <c r="Z3418" s="474">
        <v>0</v>
      </c>
      <c r="AA3418" s="290">
        <v>10048757.390000001</v>
      </c>
      <c r="AB3418" s="474">
        <v>0</v>
      </c>
      <c r="AC3418" s="290">
        <v>0</v>
      </c>
      <c r="AD3418" s="474">
        <v>0</v>
      </c>
      <c r="AE3418" s="290">
        <v>0</v>
      </c>
      <c r="AF3418" s="474">
        <v>0</v>
      </c>
      <c r="AG3418" s="290">
        <v>132513.60000000001</v>
      </c>
      <c r="AH3418" s="474">
        <v>0</v>
      </c>
      <c r="AI3418" s="290">
        <v>0</v>
      </c>
      <c r="AJ3418" s="474">
        <v>163137.94</v>
      </c>
      <c r="AK3418" s="175"/>
      <c r="AL3418" s="175">
        <v>34463533.530000001</v>
      </c>
      <c r="AM3418" s="175">
        <v>34463533.530000001</v>
      </c>
      <c r="AN3418" s="175">
        <v>0</v>
      </c>
    </row>
    <row r="3419" spans="1:40" s="105" customFormat="1" ht="20.3" customHeight="1" x14ac:dyDescent="0.35">
      <c r="A3419" s="256">
        <v>2025</v>
      </c>
      <c r="B3419" s="184">
        <f t="shared" si="628"/>
        <v>789</v>
      </c>
      <c r="C3419" s="248" t="s">
        <v>557</v>
      </c>
      <c r="D3419" s="184">
        <v>38630</v>
      </c>
      <c r="E3419" s="287"/>
      <c r="F3419" s="287"/>
      <c r="G3419" s="287"/>
      <c r="H3419" s="288"/>
      <c r="I3419" s="288"/>
      <c r="J3419" s="288"/>
      <c r="K3419" s="289"/>
      <c r="L3419" s="289"/>
      <c r="M3419" s="289"/>
      <c r="N3419" s="289"/>
      <c r="O3419" s="289"/>
      <c r="P3419" s="289"/>
      <c r="Q3419" s="186">
        <f t="shared" si="626"/>
        <v>1725670</v>
      </c>
      <c r="R3419" s="186">
        <f t="shared" si="627"/>
        <v>1675670</v>
      </c>
      <c r="S3419" s="290">
        <v>1100000</v>
      </c>
      <c r="T3419" s="474">
        <v>0</v>
      </c>
      <c r="U3419" s="290">
        <v>0</v>
      </c>
      <c r="V3419" s="474">
        <v>305300</v>
      </c>
      <c r="W3419" s="290">
        <v>270370</v>
      </c>
      <c r="X3419" s="474">
        <v>0</v>
      </c>
      <c r="Y3419" s="290">
        <v>0</v>
      </c>
      <c r="Z3419" s="474">
        <v>0</v>
      </c>
      <c r="AA3419" s="290">
        <v>0</v>
      </c>
      <c r="AB3419" s="474">
        <v>0</v>
      </c>
      <c r="AC3419" s="290">
        <v>0</v>
      </c>
      <c r="AD3419" s="474">
        <v>0</v>
      </c>
      <c r="AE3419" s="290">
        <v>0</v>
      </c>
      <c r="AF3419" s="474">
        <v>0</v>
      </c>
      <c r="AG3419" s="290">
        <v>0</v>
      </c>
      <c r="AH3419" s="474">
        <v>0</v>
      </c>
      <c r="AI3419" s="290">
        <v>0</v>
      </c>
      <c r="AJ3419" s="474">
        <v>50000</v>
      </c>
      <c r="AK3419" s="175"/>
      <c r="AL3419" s="175">
        <v>10516652.939999998</v>
      </c>
      <c r="AM3419" s="175">
        <v>19150351.399999999</v>
      </c>
      <c r="AN3419" s="175">
        <v>8633698.4600000009</v>
      </c>
    </row>
    <row r="3420" spans="1:40" s="105" customFormat="1" ht="20.3" customHeight="1" x14ac:dyDescent="0.35">
      <c r="A3420" s="256">
        <v>2025</v>
      </c>
      <c r="B3420" s="184">
        <f t="shared" si="628"/>
        <v>790</v>
      </c>
      <c r="C3420" s="248" t="s">
        <v>1769</v>
      </c>
      <c r="D3420" s="184">
        <v>38502</v>
      </c>
      <c r="E3420" s="287"/>
      <c r="F3420" s="287"/>
      <c r="G3420" s="287"/>
      <c r="H3420" s="288"/>
      <c r="I3420" s="288"/>
      <c r="J3420" s="288"/>
      <c r="K3420" s="289"/>
      <c r="L3420" s="289"/>
      <c r="M3420" s="289"/>
      <c r="N3420" s="289"/>
      <c r="O3420" s="289"/>
      <c r="P3420" s="289"/>
      <c r="Q3420" s="186">
        <f>SUM(S3420:AJ3420)</f>
        <v>23871823</v>
      </c>
      <c r="R3420" s="186">
        <f>SUM(S3420:AI3420)</f>
        <v>23620406</v>
      </c>
      <c r="S3420" s="290">
        <v>0</v>
      </c>
      <c r="T3420" s="474">
        <v>0</v>
      </c>
      <c r="U3420" s="290">
        <v>0</v>
      </c>
      <c r="V3420" s="474">
        <v>0</v>
      </c>
      <c r="W3420" s="290">
        <v>0</v>
      </c>
      <c r="X3420" s="474">
        <v>0</v>
      </c>
      <c r="Y3420" s="290">
        <v>0</v>
      </c>
      <c r="Z3420" s="474">
        <v>0</v>
      </c>
      <c r="AA3420" s="290">
        <v>16761197</v>
      </c>
      <c r="AB3420" s="474">
        <v>0</v>
      </c>
      <c r="AC3420" s="290">
        <v>6089088</v>
      </c>
      <c r="AD3420" s="474">
        <v>0</v>
      </c>
      <c r="AE3420" s="290">
        <v>0</v>
      </c>
      <c r="AF3420" s="474">
        <v>0</v>
      </c>
      <c r="AG3420" s="290">
        <v>770121</v>
      </c>
      <c r="AH3420" s="474">
        <v>0</v>
      </c>
      <c r="AI3420" s="290">
        <v>0</v>
      </c>
      <c r="AJ3420" s="474">
        <v>251417</v>
      </c>
      <c r="AK3420" s="175"/>
      <c r="AL3420" s="175">
        <v>55495592.119999997</v>
      </c>
      <c r="AM3420" s="175">
        <v>70579503.049999997</v>
      </c>
      <c r="AN3420" s="175">
        <v>15083910.93</v>
      </c>
    </row>
    <row r="3421" spans="1:40" s="105" customFormat="1" ht="20.3" customHeight="1" x14ac:dyDescent="0.35">
      <c r="A3421" s="256">
        <v>2025</v>
      </c>
      <c r="B3421" s="184">
        <f t="shared" si="628"/>
        <v>791</v>
      </c>
      <c r="C3421" s="248" t="s">
        <v>2271</v>
      </c>
      <c r="D3421" s="184">
        <v>38473</v>
      </c>
      <c r="E3421" s="287"/>
      <c r="F3421" s="287"/>
      <c r="G3421" s="287"/>
      <c r="H3421" s="288"/>
      <c r="I3421" s="288"/>
      <c r="J3421" s="288"/>
      <c r="K3421" s="289"/>
      <c r="L3421" s="289"/>
      <c r="M3421" s="289"/>
      <c r="N3421" s="289"/>
      <c r="O3421" s="289"/>
      <c r="P3421" s="289"/>
      <c r="Q3421" s="186">
        <f>SUM(S3421:AJ3421)</f>
        <v>17380251.152249999</v>
      </c>
      <c r="R3421" s="186">
        <f t="shared" ref="R3421:R3426" si="629">SUM(S3421:AI3421)</f>
        <v>17123400.149999999</v>
      </c>
      <c r="S3421" s="290">
        <v>0</v>
      </c>
      <c r="T3421" s="474">
        <v>17123400.149999999</v>
      </c>
      <c r="U3421" s="290">
        <v>0</v>
      </c>
      <c r="V3421" s="474">
        <v>0</v>
      </c>
      <c r="W3421" s="290">
        <v>0</v>
      </c>
      <c r="X3421" s="474">
        <v>0</v>
      </c>
      <c r="Y3421" s="290">
        <v>0</v>
      </c>
      <c r="Z3421" s="474">
        <v>0</v>
      </c>
      <c r="AA3421" s="290">
        <v>0</v>
      </c>
      <c r="AB3421" s="474">
        <v>0</v>
      </c>
      <c r="AC3421" s="290">
        <v>0</v>
      </c>
      <c r="AD3421" s="474">
        <v>0</v>
      </c>
      <c r="AE3421" s="290">
        <v>0</v>
      </c>
      <c r="AF3421" s="474">
        <v>0</v>
      </c>
      <c r="AG3421" s="290">
        <v>0</v>
      </c>
      <c r="AH3421" s="474">
        <v>0</v>
      </c>
      <c r="AI3421" s="290">
        <v>0</v>
      </c>
      <c r="AJ3421" s="474">
        <f>R3421*0.015</f>
        <v>256851.00224999996</v>
      </c>
      <c r="AK3421" s="175"/>
      <c r="AL3421" s="175">
        <v>31108079.099999998</v>
      </c>
      <c r="AM3421" s="175">
        <v>47282174.549999997</v>
      </c>
      <c r="AN3421" s="175">
        <v>16174095.449999999</v>
      </c>
    </row>
    <row r="3422" spans="1:40" s="105" customFormat="1" ht="20.3" customHeight="1" x14ac:dyDescent="0.35">
      <c r="A3422" s="256">
        <v>2025</v>
      </c>
      <c r="B3422" s="184">
        <f>B3421+1</f>
        <v>792</v>
      </c>
      <c r="C3422" s="248" t="s">
        <v>571</v>
      </c>
      <c r="D3422" s="184">
        <v>38709</v>
      </c>
      <c r="E3422" s="287"/>
      <c r="F3422" s="287"/>
      <c r="G3422" s="287"/>
      <c r="H3422" s="288"/>
      <c r="I3422" s="288"/>
      <c r="J3422" s="288"/>
      <c r="K3422" s="289"/>
      <c r="L3422" s="289"/>
      <c r="M3422" s="289"/>
      <c r="N3422" s="289"/>
      <c r="O3422" s="289"/>
      <c r="P3422" s="289"/>
      <c r="Q3422" s="186">
        <f>SUM(S3422:AJ3422)</f>
        <v>274634.40000000002</v>
      </c>
      <c r="R3422" s="186">
        <f>SUM(S3422:AI3422)</f>
        <v>274634.40000000002</v>
      </c>
      <c r="S3422" s="290">
        <v>0</v>
      </c>
      <c r="T3422" s="474">
        <v>0</v>
      </c>
      <c r="U3422" s="290">
        <v>0</v>
      </c>
      <c r="V3422" s="474">
        <v>0</v>
      </c>
      <c r="W3422" s="290">
        <v>0</v>
      </c>
      <c r="X3422" s="474">
        <v>0</v>
      </c>
      <c r="Y3422" s="290">
        <v>0</v>
      </c>
      <c r="Z3422" s="474">
        <v>0</v>
      </c>
      <c r="AA3422" s="290">
        <v>0</v>
      </c>
      <c r="AB3422" s="474">
        <v>0</v>
      </c>
      <c r="AC3422" s="290">
        <v>0</v>
      </c>
      <c r="AD3422" s="474">
        <v>0</v>
      </c>
      <c r="AE3422" s="290">
        <v>0</v>
      </c>
      <c r="AF3422" s="474">
        <v>0</v>
      </c>
      <c r="AG3422" s="290">
        <v>274634.40000000002</v>
      </c>
      <c r="AH3422" s="474">
        <v>0</v>
      </c>
      <c r="AI3422" s="290">
        <v>0</v>
      </c>
      <c r="AJ3422" s="474">
        <v>0</v>
      </c>
      <c r="AK3422" s="175"/>
      <c r="AL3422" s="175">
        <v>8272080.0299999993</v>
      </c>
      <c r="AM3422" s="175">
        <v>19041266.059999999</v>
      </c>
      <c r="AN3422" s="175">
        <v>10769186.029999999</v>
      </c>
    </row>
    <row r="3423" spans="1:40" s="7" customFormat="1" ht="20.3" customHeight="1" x14ac:dyDescent="0.35">
      <c r="A3423" s="256">
        <v>2025</v>
      </c>
      <c r="B3423" s="184">
        <f t="shared" si="628"/>
        <v>793</v>
      </c>
      <c r="C3423" s="393" t="s">
        <v>1048</v>
      </c>
      <c r="D3423" s="184">
        <v>38851</v>
      </c>
      <c r="E3423" s="287"/>
      <c r="F3423" s="287"/>
      <c r="G3423" s="287"/>
      <c r="H3423" s="288"/>
      <c r="I3423" s="288"/>
      <c r="J3423" s="288"/>
      <c r="K3423" s="289"/>
      <c r="L3423" s="289"/>
      <c r="M3423" s="289"/>
      <c r="N3423" s="289"/>
      <c r="O3423" s="289"/>
      <c r="P3423" s="289"/>
      <c r="Q3423" s="186">
        <f t="shared" ref="Q3423:Q3426" si="630">SUM(S3423:AJ3423)</f>
        <v>16899518.940000001</v>
      </c>
      <c r="R3423" s="186">
        <f t="shared" si="629"/>
        <v>16649772.35</v>
      </c>
      <c r="S3423" s="290">
        <v>0</v>
      </c>
      <c r="T3423" s="474">
        <v>0</v>
      </c>
      <c r="U3423" s="290">
        <v>0</v>
      </c>
      <c r="V3423" s="474">
        <v>0</v>
      </c>
      <c r="W3423" s="290">
        <v>0</v>
      </c>
      <c r="X3423" s="474">
        <v>0</v>
      </c>
      <c r="Y3423" s="290">
        <v>0</v>
      </c>
      <c r="Z3423" s="474">
        <v>0</v>
      </c>
      <c r="AA3423" s="290">
        <v>16649772.35</v>
      </c>
      <c r="AB3423" s="474">
        <v>0</v>
      </c>
      <c r="AC3423" s="290">
        <v>0</v>
      </c>
      <c r="AD3423" s="474">
        <v>0</v>
      </c>
      <c r="AE3423" s="290">
        <v>0</v>
      </c>
      <c r="AF3423" s="474">
        <v>0</v>
      </c>
      <c r="AG3423" s="290">
        <v>0</v>
      </c>
      <c r="AH3423" s="474">
        <v>0</v>
      </c>
      <c r="AI3423" s="290">
        <v>0</v>
      </c>
      <c r="AJ3423" s="474">
        <v>249746.59</v>
      </c>
      <c r="AK3423" s="175"/>
      <c r="AL3423" s="175">
        <v>43208405.550000004</v>
      </c>
      <c r="AM3423" s="175">
        <v>79434827.290000007</v>
      </c>
      <c r="AN3423" s="175">
        <v>36226421.740000002</v>
      </c>
    </row>
    <row r="3424" spans="1:40" s="105" customFormat="1" ht="20.3" customHeight="1" x14ac:dyDescent="0.35">
      <c r="A3424" s="256">
        <v>2025</v>
      </c>
      <c r="B3424" s="184">
        <f t="shared" si="628"/>
        <v>794</v>
      </c>
      <c r="C3424" s="248" t="s">
        <v>4269</v>
      </c>
      <c r="D3424" s="184">
        <v>38718</v>
      </c>
      <c r="E3424" s="287"/>
      <c r="F3424" s="287"/>
      <c r="G3424" s="287"/>
      <c r="H3424" s="288"/>
      <c r="I3424" s="288"/>
      <c r="J3424" s="288"/>
      <c r="K3424" s="289"/>
      <c r="L3424" s="289"/>
      <c r="M3424" s="289"/>
      <c r="N3424" s="289"/>
      <c r="O3424" s="289"/>
      <c r="P3424" s="289"/>
      <c r="Q3424" s="186">
        <f t="shared" si="630"/>
        <v>21781392.159999996</v>
      </c>
      <c r="R3424" s="186">
        <f t="shared" si="629"/>
        <v>21462870.989999998</v>
      </c>
      <c r="S3424" s="290">
        <v>0</v>
      </c>
      <c r="T3424" s="474">
        <v>0</v>
      </c>
      <c r="U3424" s="290">
        <v>0</v>
      </c>
      <c r="V3424" s="474">
        <v>746104.18</v>
      </c>
      <c r="W3424" s="290">
        <v>1497864.86</v>
      </c>
      <c r="X3424" s="474">
        <v>1210560.55</v>
      </c>
      <c r="Y3424" s="290">
        <v>0</v>
      </c>
      <c r="Z3424" s="474">
        <v>0</v>
      </c>
      <c r="AA3424" s="290">
        <v>0</v>
      </c>
      <c r="AB3424" s="474">
        <v>0</v>
      </c>
      <c r="AC3424" s="290">
        <v>17813623.399999999</v>
      </c>
      <c r="AD3424" s="474">
        <v>0</v>
      </c>
      <c r="AE3424" s="290">
        <v>0</v>
      </c>
      <c r="AF3424" s="474">
        <v>0</v>
      </c>
      <c r="AG3424" s="290">
        <v>194718</v>
      </c>
      <c r="AH3424" s="474">
        <v>0</v>
      </c>
      <c r="AI3424" s="290">
        <v>0</v>
      </c>
      <c r="AJ3424" s="474">
        <f>267204.35+18158.41+11158.41+22000</f>
        <v>318521.16999999993</v>
      </c>
      <c r="AK3424" s="175"/>
      <c r="AL3424" s="175">
        <v>33133505.369999997</v>
      </c>
      <c r="AM3424" s="175">
        <v>46161560.439999998</v>
      </c>
      <c r="AN3424" s="175">
        <v>13028055.07</v>
      </c>
    </row>
    <row r="3425" spans="1:40" s="105" customFormat="1" ht="20.3" customHeight="1" x14ac:dyDescent="0.35">
      <c r="A3425" s="256">
        <v>2025</v>
      </c>
      <c r="B3425" s="184">
        <f t="shared" si="628"/>
        <v>795</v>
      </c>
      <c r="C3425" s="248" t="s">
        <v>4268</v>
      </c>
      <c r="D3425" s="184">
        <v>38741</v>
      </c>
      <c r="E3425" s="287"/>
      <c r="F3425" s="287"/>
      <c r="G3425" s="287"/>
      <c r="H3425" s="288"/>
      <c r="I3425" s="288"/>
      <c r="J3425" s="288"/>
      <c r="K3425" s="289"/>
      <c r="L3425" s="289"/>
      <c r="M3425" s="289"/>
      <c r="N3425" s="289"/>
      <c r="O3425" s="289"/>
      <c r="P3425" s="289"/>
      <c r="Q3425" s="186">
        <f t="shared" si="630"/>
        <v>5729905.9299999997</v>
      </c>
      <c r="R3425" s="186">
        <f t="shared" si="629"/>
        <v>5641938.3599999994</v>
      </c>
      <c r="S3425" s="290">
        <v>0</v>
      </c>
      <c r="T3425" s="474">
        <v>0</v>
      </c>
      <c r="U3425" s="290">
        <v>0</v>
      </c>
      <c r="V3425" s="474">
        <v>0</v>
      </c>
      <c r="W3425" s="290">
        <v>0</v>
      </c>
      <c r="X3425" s="474">
        <v>320580.71999999997</v>
      </c>
      <c r="Y3425" s="290">
        <v>0</v>
      </c>
      <c r="Z3425" s="474">
        <v>0</v>
      </c>
      <c r="AA3425" s="290">
        <v>2660678.8199999998</v>
      </c>
      <c r="AB3425" s="474">
        <v>0</v>
      </c>
      <c r="AC3425" s="290">
        <v>2660678.8199999998</v>
      </c>
      <c r="AD3425" s="474">
        <v>0</v>
      </c>
      <c r="AE3425" s="290">
        <v>0</v>
      </c>
      <c r="AF3425" s="474">
        <v>0</v>
      </c>
      <c r="AG3425" s="290">
        <v>0</v>
      </c>
      <c r="AH3425" s="474">
        <v>0</v>
      </c>
      <c r="AI3425" s="290">
        <v>0</v>
      </c>
      <c r="AJ3425" s="474">
        <f>42635+40524.57+4808</f>
        <v>87967.57</v>
      </c>
      <c r="AK3425" s="175"/>
      <c r="AL3425" s="175">
        <v>8177364.6600000011</v>
      </c>
      <c r="AM3425" s="175">
        <v>11833242.380000001</v>
      </c>
      <c r="AN3425" s="175">
        <v>3655877.7199999997</v>
      </c>
    </row>
    <row r="3426" spans="1:40" s="105" customFormat="1" ht="20.3" customHeight="1" x14ac:dyDescent="0.35">
      <c r="A3426" s="256">
        <v>2025</v>
      </c>
      <c r="B3426" s="184">
        <f t="shared" si="628"/>
        <v>796</v>
      </c>
      <c r="C3426" s="248" t="s">
        <v>2270</v>
      </c>
      <c r="D3426" s="184">
        <v>38789</v>
      </c>
      <c r="E3426" s="287"/>
      <c r="F3426" s="287"/>
      <c r="G3426" s="287"/>
      <c r="H3426" s="288"/>
      <c r="I3426" s="288"/>
      <c r="J3426" s="288"/>
      <c r="K3426" s="289"/>
      <c r="L3426" s="289"/>
      <c r="M3426" s="289"/>
      <c r="N3426" s="289"/>
      <c r="O3426" s="289"/>
      <c r="P3426" s="289"/>
      <c r="Q3426" s="186">
        <f t="shared" si="630"/>
        <v>3330151.4</v>
      </c>
      <c r="R3426" s="186">
        <f t="shared" si="629"/>
        <v>3280937.4</v>
      </c>
      <c r="S3426" s="290">
        <v>0</v>
      </c>
      <c r="T3426" s="474">
        <v>0</v>
      </c>
      <c r="U3426" s="290">
        <v>0</v>
      </c>
      <c r="V3426" s="474">
        <v>0</v>
      </c>
      <c r="W3426" s="290">
        <v>0</v>
      </c>
      <c r="X3426" s="474">
        <v>0</v>
      </c>
      <c r="Y3426" s="290">
        <v>0</v>
      </c>
      <c r="Z3426" s="474">
        <v>0</v>
      </c>
      <c r="AA3426" s="290">
        <v>0</v>
      </c>
      <c r="AB3426" s="474">
        <v>0</v>
      </c>
      <c r="AC3426" s="290">
        <v>3280937.4</v>
      </c>
      <c r="AD3426" s="474">
        <v>0</v>
      </c>
      <c r="AE3426" s="290">
        <v>0</v>
      </c>
      <c r="AF3426" s="474">
        <v>0</v>
      </c>
      <c r="AG3426" s="290">
        <v>0</v>
      </c>
      <c r="AH3426" s="474">
        <v>0</v>
      </c>
      <c r="AI3426" s="290">
        <v>0</v>
      </c>
      <c r="AJ3426" s="474">
        <v>49214</v>
      </c>
      <c r="AK3426" s="175"/>
      <c r="AL3426" s="175">
        <v>6060630.790000001</v>
      </c>
      <c r="AM3426" s="175">
        <v>11603883.460000001</v>
      </c>
      <c r="AN3426" s="175">
        <v>5543252.6699999999</v>
      </c>
    </row>
    <row r="3427" spans="1:40" s="246" customFormat="1" ht="20.3" customHeight="1" x14ac:dyDescent="0.35">
      <c r="A3427" s="394">
        <v>2025</v>
      </c>
      <c r="B3427" s="395">
        <f t="shared" si="628"/>
        <v>797</v>
      </c>
      <c r="C3427" s="396" t="s">
        <v>4270</v>
      </c>
      <c r="D3427" s="395">
        <v>38482</v>
      </c>
      <c r="E3427" s="397"/>
      <c r="F3427" s="397"/>
      <c r="G3427" s="397"/>
      <c r="H3427" s="398"/>
      <c r="I3427" s="398"/>
      <c r="J3427" s="398"/>
      <c r="K3427" s="399"/>
      <c r="L3427" s="399"/>
      <c r="M3427" s="399"/>
      <c r="N3427" s="399"/>
      <c r="O3427" s="399"/>
      <c r="P3427" s="399"/>
      <c r="Q3427" s="400">
        <f t="shared" ref="Q3427" si="631">SUM(S3427:AJ3427)</f>
        <v>51554954.280000001</v>
      </c>
      <c r="R3427" s="400">
        <f t="shared" ref="R3427" si="632">SUM(S3427:AI3427)</f>
        <v>50817126.880000003</v>
      </c>
      <c r="S3427" s="290">
        <v>0</v>
      </c>
      <c r="T3427" s="474">
        <v>0</v>
      </c>
      <c r="U3427" s="290">
        <v>0</v>
      </c>
      <c r="V3427" s="474">
        <v>1110675.8999999999</v>
      </c>
      <c r="W3427" s="290">
        <v>1986764.78</v>
      </c>
      <c r="X3427" s="474">
        <v>1628633.18</v>
      </c>
      <c r="Y3427" s="290">
        <v>0</v>
      </c>
      <c r="Z3427" s="474">
        <v>0</v>
      </c>
      <c r="AA3427" s="290">
        <v>18903768.850000001</v>
      </c>
      <c r="AB3427" s="474">
        <v>0</v>
      </c>
      <c r="AC3427" s="290">
        <v>27187284.170000002</v>
      </c>
      <c r="AD3427" s="474">
        <v>0</v>
      </c>
      <c r="AE3427" s="290">
        <v>0</v>
      </c>
      <c r="AF3427" s="474">
        <v>0</v>
      </c>
      <c r="AG3427" s="290">
        <v>0</v>
      </c>
      <c r="AH3427" s="474">
        <v>0</v>
      </c>
      <c r="AI3427" s="290">
        <v>0</v>
      </c>
      <c r="AJ3427" s="474">
        <f>283556.53+407809.26+16660.14+29801.47</f>
        <v>737827.4</v>
      </c>
      <c r="AK3427" s="461"/>
      <c r="AL3427" s="175">
        <v>67837317.280000001</v>
      </c>
      <c r="AM3427" s="175">
        <v>78408306.280000001</v>
      </c>
      <c r="AN3427" s="175">
        <v>10570988.999999998</v>
      </c>
    </row>
    <row r="3428" spans="1:40" s="105" customFormat="1" ht="20.3" customHeight="1" x14ac:dyDescent="0.35">
      <c r="A3428" s="256"/>
      <c r="B3428" s="170" t="s">
        <v>22</v>
      </c>
      <c r="C3428" s="293"/>
      <c r="D3428" s="296" t="s">
        <v>172</v>
      </c>
      <c r="E3428" s="287" t="e">
        <f>VLOOKUP(D3428,'[1]2023-2025'!$A:$G,7,0)</f>
        <v>#N/A</v>
      </c>
      <c r="F3428" s="287"/>
      <c r="G3428" s="287"/>
      <c r="H3428" s="288" t="e">
        <v>#N/A</v>
      </c>
      <c r="I3428" s="288" t="e">
        <v>#N/A</v>
      </c>
      <c r="J3428" s="288" t="e">
        <f>VLOOKUP(D3428,[1]Лист3!$A:$AK,37,0)</f>
        <v>#N/A</v>
      </c>
      <c r="K3428" s="289" t="e">
        <v>#N/A</v>
      </c>
      <c r="L3428" s="289"/>
      <c r="M3428" s="289"/>
      <c r="N3428" s="289"/>
      <c r="O3428" s="289" t="e">
        <v>#N/A</v>
      </c>
      <c r="P3428" s="289"/>
      <c r="Q3428" s="297">
        <f t="shared" ref="Q3428:AJ3428" si="633">SUM(Q3414:Q3427)</f>
        <v>185649468.55225</v>
      </c>
      <c r="R3428" s="297">
        <f t="shared" si="633"/>
        <v>183032357.22</v>
      </c>
      <c r="S3428" s="484">
        <f t="shared" si="633"/>
        <v>1100000</v>
      </c>
      <c r="T3428" s="484">
        <f t="shared" si="633"/>
        <v>17123400.149999999</v>
      </c>
      <c r="U3428" s="484">
        <f t="shared" si="633"/>
        <v>0</v>
      </c>
      <c r="V3428" s="484">
        <f t="shared" si="633"/>
        <v>3913970.51</v>
      </c>
      <c r="W3428" s="484">
        <f t="shared" si="633"/>
        <v>7064983.5899999999</v>
      </c>
      <c r="X3428" s="484">
        <f t="shared" si="633"/>
        <v>6783803.7399999993</v>
      </c>
      <c r="Y3428" s="484">
        <f t="shared" si="633"/>
        <v>0</v>
      </c>
      <c r="Z3428" s="484">
        <f t="shared" si="633"/>
        <v>0</v>
      </c>
      <c r="AA3428" s="484">
        <f t="shared" si="633"/>
        <v>75072931.800000012</v>
      </c>
      <c r="AB3428" s="484">
        <f t="shared" si="633"/>
        <v>0</v>
      </c>
      <c r="AC3428" s="484">
        <f t="shared" si="633"/>
        <v>70106722.430000007</v>
      </c>
      <c r="AD3428" s="484">
        <f t="shared" si="633"/>
        <v>0</v>
      </c>
      <c r="AE3428" s="484">
        <f t="shared" si="633"/>
        <v>0</v>
      </c>
      <c r="AF3428" s="484">
        <f t="shared" si="633"/>
        <v>0</v>
      </c>
      <c r="AG3428" s="484">
        <f t="shared" si="633"/>
        <v>1781997</v>
      </c>
      <c r="AH3428" s="484">
        <f t="shared" si="633"/>
        <v>84548</v>
      </c>
      <c r="AI3428" s="484">
        <f t="shared" si="633"/>
        <v>0</v>
      </c>
      <c r="AJ3428" s="484">
        <f t="shared" si="633"/>
        <v>2617111.33225</v>
      </c>
      <c r="AK3428" s="175"/>
      <c r="AL3428" s="175" t="e">
        <v>#N/A</v>
      </c>
      <c r="AM3428" s="175" t="e">
        <v>#N/A</v>
      </c>
      <c r="AN3428" s="175" t="e">
        <v>#N/A</v>
      </c>
    </row>
    <row r="3429" spans="1:40" s="105" customFormat="1" ht="20.3" customHeight="1" x14ac:dyDescent="0.35">
      <c r="A3429" s="256"/>
      <c r="B3429" s="298"/>
      <c r="C3429" s="275"/>
      <c r="D3429" s="275"/>
      <c r="E3429" s="287">
        <f>VLOOKUP(D3429,'[1]2023-2025'!$A:$G,7,0)</f>
        <v>0</v>
      </c>
      <c r="F3429" s="301"/>
      <c r="G3429" s="301"/>
      <c r="H3429" s="302" t="e">
        <v>#N/A</v>
      </c>
      <c r="I3429" s="288" t="e">
        <v>#N/A</v>
      </c>
      <c r="J3429" s="288" t="e">
        <f>VLOOKUP(D3429,[1]Лист3!$A:$AK,37,0)</f>
        <v>#N/A</v>
      </c>
      <c r="K3429" s="303" t="e">
        <v>#N/A</v>
      </c>
      <c r="L3429" s="303"/>
      <c r="M3429" s="303"/>
      <c r="N3429" s="303"/>
      <c r="O3429" s="303" t="e">
        <v>#N/A</v>
      </c>
      <c r="P3429" s="303"/>
      <c r="Q3429" s="275"/>
      <c r="R3429" s="275"/>
      <c r="S3429" s="485"/>
      <c r="T3429" s="485"/>
      <c r="U3429" s="485"/>
      <c r="V3429" s="485"/>
      <c r="W3429" s="485"/>
      <c r="X3429" s="485" t="s">
        <v>2891</v>
      </c>
      <c r="Y3429" s="485"/>
      <c r="Z3429" s="485"/>
      <c r="AA3429" s="485"/>
      <c r="AB3429" s="485"/>
      <c r="AC3429" s="485"/>
      <c r="AD3429" s="485"/>
      <c r="AE3429" s="485"/>
      <c r="AF3429" s="485"/>
      <c r="AG3429" s="485"/>
      <c r="AH3429" s="485"/>
      <c r="AI3429" s="485"/>
      <c r="AJ3429" s="486"/>
      <c r="AK3429" s="175"/>
      <c r="AL3429" s="175" t="e">
        <v>#N/A</v>
      </c>
      <c r="AM3429" s="175" t="e">
        <v>#N/A</v>
      </c>
      <c r="AN3429" s="175" t="e">
        <v>#N/A</v>
      </c>
    </row>
    <row r="3430" spans="1:40" s="7" customFormat="1" ht="20.3" customHeight="1" x14ac:dyDescent="0.35">
      <c r="A3430" s="256">
        <v>2025</v>
      </c>
      <c r="B3430" s="184">
        <f>B3427+1</f>
        <v>798</v>
      </c>
      <c r="C3430" s="286" t="s">
        <v>1369</v>
      </c>
      <c r="D3430" s="184">
        <v>39013</v>
      </c>
      <c r="E3430" s="287" t="e">
        <f>VLOOKUP(D3430,'[1]2023-2025'!$A:$G,7,0)</f>
        <v>#N/A</v>
      </c>
      <c r="F3430" s="287"/>
      <c r="G3430" s="287" t="s">
        <v>1899</v>
      </c>
      <c r="H3430" s="288" t="e">
        <f>INDEX('[1]2023-2025'!$AK:$AK,MATCH(D3430,'[1]2023-2025'!$A:$A,0))</f>
        <v>#N/A</v>
      </c>
      <c r="I3430" s="288" t="e">
        <v>#N/A</v>
      </c>
      <c r="J3430" s="288" t="e">
        <f>VLOOKUP(D3430,[1]Лист3!$A:$AK,37,0)</f>
        <v>#N/A</v>
      </c>
      <c r="K3430" s="289" t="e">
        <f>INDEX('[1]2023-2025'!$G:$G,MATCH(D3430,'[1]2023-2025'!$A:$A,0))</f>
        <v>#N/A</v>
      </c>
      <c r="L3430" s="289"/>
      <c r="M3430" s="289"/>
      <c r="N3430" s="289"/>
      <c r="O3430" s="289" t="e">
        <v>#N/A</v>
      </c>
      <c r="P3430" s="289" t="e">
        <v>#N/A</v>
      </c>
      <c r="Q3430" s="186">
        <f t="shared" ref="Q3430:Q3443" si="634">SUM(S3430:AJ3430)</f>
        <v>3859173.21</v>
      </c>
      <c r="R3430" s="186">
        <f t="shared" ref="R3430:R3443" si="635">SUM(S3430:AI3430)</f>
        <v>3818864.21</v>
      </c>
      <c r="S3430" s="290">
        <v>0</v>
      </c>
      <c r="T3430" s="474">
        <v>0</v>
      </c>
      <c r="U3430" s="474">
        <v>0</v>
      </c>
      <c r="V3430" s="474">
        <v>0</v>
      </c>
      <c r="W3430" s="474">
        <v>0</v>
      </c>
      <c r="X3430" s="474">
        <v>0</v>
      </c>
      <c r="Y3430" s="474">
        <v>0</v>
      </c>
      <c r="Z3430" s="474">
        <v>0</v>
      </c>
      <c r="AA3430" s="474">
        <v>0</v>
      </c>
      <c r="AB3430" s="474">
        <v>0</v>
      </c>
      <c r="AC3430" s="474">
        <v>3818864.21</v>
      </c>
      <c r="AD3430" s="474">
        <v>0</v>
      </c>
      <c r="AE3430" s="474">
        <v>0</v>
      </c>
      <c r="AF3430" s="474">
        <v>0</v>
      </c>
      <c r="AG3430" s="476">
        <v>0</v>
      </c>
      <c r="AH3430" s="476">
        <v>0</v>
      </c>
      <c r="AI3430" s="476">
        <v>0</v>
      </c>
      <c r="AJ3430" s="476">
        <v>40309</v>
      </c>
      <c r="AK3430" s="175"/>
      <c r="AL3430" s="175">
        <v>4290929.6500000004</v>
      </c>
      <c r="AM3430" s="175">
        <v>4290929.6500000004</v>
      </c>
      <c r="AN3430" s="175">
        <v>0</v>
      </c>
    </row>
    <row r="3431" spans="1:40" s="7" customFormat="1" ht="20.3" customHeight="1" x14ac:dyDescent="0.35">
      <c r="A3431" s="256">
        <v>2025</v>
      </c>
      <c r="B3431" s="184">
        <f>B3430+1</f>
        <v>799</v>
      </c>
      <c r="C3431" s="286" t="s">
        <v>1370</v>
      </c>
      <c r="D3431" s="184">
        <v>39014</v>
      </c>
      <c r="E3431" s="287" t="e">
        <f>VLOOKUP(D3431,'[1]2023-2025'!$A:$G,7,0)</f>
        <v>#N/A</v>
      </c>
      <c r="F3431" s="287"/>
      <c r="G3431" s="287" t="s">
        <v>1899</v>
      </c>
      <c r="H3431" s="288" t="e">
        <f>INDEX('[1]2023-2025'!$AK:$AK,MATCH(D3431,'[1]2023-2025'!$A:$A,0))</f>
        <v>#N/A</v>
      </c>
      <c r="I3431" s="288" t="e">
        <v>#N/A</v>
      </c>
      <c r="J3431" s="288" t="e">
        <f>VLOOKUP(D3431,[1]Лист3!$A:$AK,37,0)</f>
        <v>#N/A</v>
      </c>
      <c r="K3431" s="289" t="e">
        <f>INDEX('[1]2023-2025'!$G:$G,MATCH(D3431,'[1]2023-2025'!$A:$A,0))</f>
        <v>#N/A</v>
      </c>
      <c r="L3431" s="289"/>
      <c r="M3431" s="289"/>
      <c r="N3431" s="289"/>
      <c r="O3431" s="289" t="e">
        <v>#N/A</v>
      </c>
      <c r="P3431" s="289" t="e">
        <v>#N/A</v>
      </c>
      <c r="Q3431" s="186">
        <f t="shared" si="634"/>
        <v>1608041.5999999999</v>
      </c>
      <c r="R3431" s="186">
        <f t="shared" si="635"/>
        <v>1583834.17</v>
      </c>
      <c r="S3431" s="290">
        <v>0</v>
      </c>
      <c r="T3431" s="474">
        <v>0</v>
      </c>
      <c r="U3431" s="474">
        <v>0</v>
      </c>
      <c r="V3431" s="474">
        <v>0</v>
      </c>
      <c r="W3431" s="474">
        <v>0</v>
      </c>
      <c r="X3431" s="474">
        <v>0</v>
      </c>
      <c r="Y3431" s="474">
        <v>0</v>
      </c>
      <c r="Z3431" s="474">
        <v>0</v>
      </c>
      <c r="AA3431" s="474">
        <v>0</v>
      </c>
      <c r="AB3431" s="474">
        <v>0</v>
      </c>
      <c r="AC3431" s="474">
        <v>1583834.17</v>
      </c>
      <c r="AD3431" s="474">
        <v>0</v>
      </c>
      <c r="AE3431" s="474">
        <v>0</v>
      </c>
      <c r="AF3431" s="474">
        <v>0</v>
      </c>
      <c r="AG3431" s="476">
        <v>0</v>
      </c>
      <c r="AH3431" s="476">
        <v>0</v>
      </c>
      <c r="AI3431" s="476">
        <v>0</v>
      </c>
      <c r="AJ3431" s="476">
        <v>24207.43</v>
      </c>
      <c r="AK3431" s="175"/>
      <c r="AL3431" s="175">
        <v>2553762.79</v>
      </c>
      <c r="AM3431" s="175">
        <v>2553762.79</v>
      </c>
      <c r="AN3431" s="175">
        <v>0</v>
      </c>
    </row>
    <row r="3432" spans="1:40" s="105" customFormat="1" ht="20.3" customHeight="1" x14ac:dyDescent="0.35">
      <c r="A3432" s="256">
        <v>2025</v>
      </c>
      <c r="B3432" s="184">
        <f t="shared" ref="B3432:B3442" si="636">B3431+1</f>
        <v>800</v>
      </c>
      <c r="C3432" s="286" t="s">
        <v>1371</v>
      </c>
      <c r="D3432" s="184">
        <v>38999</v>
      </c>
      <c r="E3432" s="287" t="e">
        <f>VLOOKUP(D3432,'[1]2023-2025'!$A:$G,7,0)</f>
        <v>#N/A</v>
      </c>
      <c r="F3432" s="287"/>
      <c r="G3432" s="287" t="s">
        <v>1899</v>
      </c>
      <c r="H3432" s="288" t="e">
        <f>INDEX('[1]2023-2025'!$AK:$AK,MATCH(D3432,'[1]2023-2025'!$A:$A,0))</f>
        <v>#N/A</v>
      </c>
      <c r="I3432" s="288" t="e">
        <v>#N/A</v>
      </c>
      <c r="J3432" s="288" t="e">
        <f>VLOOKUP(D3432,[1]Лист3!$A:$AK,37,0)</f>
        <v>#N/A</v>
      </c>
      <c r="K3432" s="289" t="e">
        <f>INDEX('[1]2023-2025'!$G:$G,MATCH(D3432,'[1]2023-2025'!$A:$A,0))</f>
        <v>#N/A</v>
      </c>
      <c r="L3432" s="289"/>
      <c r="M3432" s="289"/>
      <c r="N3432" s="289"/>
      <c r="O3432" s="289" t="e">
        <v>#N/A</v>
      </c>
      <c r="P3432" s="289" t="e">
        <v>#N/A</v>
      </c>
      <c r="Q3432" s="186">
        <f t="shared" si="634"/>
        <v>3230435.34</v>
      </c>
      <c r="R3432" s="186">
        <f t="shared" si="635"/>
        <v>3170463.61</v>
      </c>
      <c r="S3432" s="290">
        <v>0</v>
      </c>
      <c r="T3432" s="474">
        <v>0</v>
      </c>
      <c r="U3432" s="474">
        <v>0</v>
      </c>
      <c r="V3432" s="474">
        <v>0</v>
      </c>
      <c r="W3432" s="474">
        <v>0</v>
      </c>
      <c r="X3432" s="474">
        <v>0</v>
      </c>
      <c r="Y3432" s="474">
        <v>0</v>
      </c>
      <c r="Z3432" s="474">
        <v>0</v>
      </c>
      <c r="AA3432" s="474">
        <v>3170463.61</v>
      </c>
      <c r="AB3432" s="474">
        <v>0</v>
      </c>
      <c r="AC3432" s="474">
        <v>0</v>
      </c>
      <c r="AD3432" s="474">
        <v>0</v>
      </c>
      <c r="AE3432" s="474">
        <v>0</v>
      </c>
      <c r="AF3432" s="474">
        <v>0</v>
      </c>
      <c r="AG3432" s="476">
        <v>0</v>
      </c>
      <c r="AH3432" s="476">
        <v>0</v>
      </c>
      <c r="AI3432" s="476">
        <v>0</v>
      </c>
      <c r="AJ3432" s="476">
        <v>59971.73</v>
      </c>
      <c r="AK3432" s="175"/>
      <c r="AL3432" s="175">
        <v>10191509.699999999</v>
      </c>
      <c r="AM3432" s="175">
        <v>10191509.699999999</v>
      </c>
      <c r="AN3432" s="175">
        <v>0</v>
      </c>
    </row>
    <row r="3433" spans="1:40" s="7" customFormat="1" ht="20.3" customHeight="1" x14ac:dyDescent="0.35">
      <c r="A3433" s="256">
        <v>2025</v>
      </c>
      <c r="B3433" s="184">
        <f t="shared" si="636"/>
        <v>801</v>
      </c>
      <c r="C3433" s="286" t="s">
        <v>1372</v>
      </c>
      <c r="D3433" s="184">
        <v>39015</v>
      </c>
      <c r="E3433" s="287" t="e">
        <f>VLOOKUP(D3433,'[1]2023-2025'!$A:$G,7,0)</f>
        <v>#N/A</v>
      </c>
      <c r="F3433" s="287"/>
      <c r="G3433" s="287" t="s">
        <v>1899</v>
      </c>
      <c r="H3433" s="288" t="e">
        <f>INDEX('[1]2023-2025'!$AK:$AK,MATCH(D3433,'[1]2023-2025'!$A:$A,0))</f>
        <v>#N/A</v>
      </c>
      <c r="I3433" s="288" t="e">
        <v>#N/A</v>
      </c>
      <c r="J3433" s="288" t="e">
        <f>VLOOKUP(D3433,[1]Лист3!$A:$AK,37,0)</f>
        <v>#N/A</v>
      </c>
      <c r="K3433" s="289" t="e">
        <f>INDEX('[1]2023-2025'!$G:$G,MATCH(D3433,'[1]2023-2025'!$A:$A,0))</f>
        <v>#N/A</v>
      </c>
      <c r="L3433" s="289"/>
      <c r="M3433" s="289"/>
      <c r="N3433" s="289"/>
      <c r="O3433" s="289" t="e">
        <v>#N/A</v>
      </c>
      <c r="P3433" s="289" t="e">
        <v>#N/A</v>
      </c>
      <c r="Q3433" s="186">
        <f t="shared" si="634"/>
        <v>7748776.9000000004</v>
      </c>
      <c r="R3433" s="186">
        <f t="shared" si="635"/>
        <v>7617977.9900000002</v>
      </c>
      <c r="S3433" s="290">
        <v>0</v>
      </c>
      <c r="T3433" s="474">
        <v>0</v>
      </c>
      <c r="U3433" s="474">
        <v>0</v>
      </c>
      <c r="V3433" s="474">
        <v>0</v>
      </c>
      <c r="W3433" s="474">
        <v>0</v>
      </c>
      <c r="X3433" s="474">
        <v>0</v>
      </c>
      <c r="Y3433" s="474">
        <v>0</v>
      </c>
      <c r="Z3433" s="474">
        <v>0</v>
      </c>
      <c r="AA3433" s="474">
        <v>0</v>
      </c>
      <c r="AB3433" s="474">
        <v>0</v>
      </c>
      <c r="AC3433" s="474">
        <v>7617977.9900000002</v>
      </c>
      <c r="AD3433" s="474">
        <v>0</v>
      </c>
      <c r="AE3433" s="474">
        <v>0</v>
      </c>
      <c r="AF3433" s="474">
        <v>0</v>
      </c>
      <c r="AG3433" s="476">
        <v>0</v>
      </c>
      <c r="AH3433" s="476">
        <v>0</v>
      </c>
      <c r="AI3433" s="476">
        <v>0</v>
      </c>
      <c r="AJ3433" s="476">
        <v>130798.91</v>
      </c>
      <c r="AK3433" s="175"/>
      <c r="AL3433" s="175">
        <v>14767879.970000001</v>
      </c>
      <c r="AM3433" s="175">
        <v>14767879.970000001</v>
      </c>
      <c r="AN3433" s="175">
        <v>0</v>
      </c>
    </row>
    <row r="3434" spans="1:40" s="105" customFormat="1" ht="20.3" customHeight="1" x14ac:dyDescent="0.35">
      <c r="A3434" s="256">
        <v>2025</v>
      </c>
      <c r="B3434" s="184">
        <f t="shared" si="636"/>
        <v>802</v>
      </c>
      <c r="C3434" s="286" t="s">
        <v>1373</v>
      </c>
      <c r="D3434" s="184">
        <v>39023</v>
      </c>
      <c r="E3434" s="287" t="e">
        <f>VLOOKUP(D3434,'[1]2023-2025'!$A:$G,7,0)</f>
        <v>#N/A</v>
      </c>
      <c r="F3434" s="287"/>
      <c r="G3434" s="287" t="s">
        <v>1899</v>
      </c>
      <c r="H3434" s="288" t="e">
        <f>INDEX('[1]2023-2025'!$AK:$AK,MATCH(D3434,'[1]2023-2025'!$A:$A,0))</f>
        <v>#N/A</v>
      </c>
      <c r="I3434" s="288" t="e">
        <v>#N/A</v>
      </c>
      <c r="J3434" s="288" t="e">
        <f>VLOOKUP(D3434,[1]Лист3!$A:$AK,37,0)</f>
        <v>#N/A</v>
      </c>
      <c r="K3434" s="289" t="e">
        <f>INDEX('[1]2023-2025'!$G:$G,MATCH(D3434,'[1]2023-2025'!$A:$A,0))</f>
        <v>#N/A</v>
      </c>
      <c r="L3434" s="289"/>
      <c r="M3434" s="289"/>
      <c r="N3434" s="289"/>
      <c r="O3434" s="289" t="e">
        <v>#N/A</v>
      </c>
      <c r="P3434" s="289" t="e">
        <v>#N/A</v>
      </c>
      <c r="Q3434" s="186">
        <f t="shared" si="634"/>
        <v>3258736</v>
      </c>
      <c r="R3434" s="186">
        <f t="shared" si="635"/>
        <v>3208736</v>
      </c>
      <c r="S3434" s="290">
        <v>0</v>
      </c>
      <c r="T3434" s="474">
        <v>0</v>
      </c>
      <c r="U3434" s="474">
        <v>0</v>
      </c>
      <c r="V3434" s="474">
        <v>0</v>
      </c>
      <c r="W3434" s="474">
        <v>0</v>
      </c>
      <c r="X3434" s="474">
        <v>0</v>
      </c>
      <c r="Y3434" s="474">
        <v>0</v>
      </c>
      <c r="Z3434" s="474">
        <v>0</v>
      </c>
      <c r="AA3434" s="474">
        <v>0</v>
      </c>
      <c r="AB3434" s="474">
        <v>331791</v>
      </c>
      <c r="AC3434" s="474">
        <v>2876945</v>
      </c>
      <c r="AD3434" s="474">
        <v>0</v>
      </c>
      <c r="AE3434" s="474">
        <v>0</v>
      </c>
      <c r="AF3434" s="474">
        <v>0</v>
      </c>
      <c r="AG3434" s="476">
        <v>0</v>
      </c>
      <c r="AH3434" s="476">
        <v>0</v>
      </c>
      <c r="AI3434" s="476">
        <v>0</v>
      </c>
      <c r="AJ3434" s="476">
        <v>50000</v>
      </c>
      <c r="AK3434" s="175"/>
      <c r="AL3434" s="175">
        <v>6101663.7300000004</v>
      </c>
      <c r="AM3434" s="175">
        <v>6101663.7300000004</v>
      </c>
      <c r="AN3434" s="175">
        <v>0</v>
      </c>
    </row>
    <row r="3435" spans="1:40" s="105" customFormat="1" ht="20.3" customHeight="1" x14ac:dyDescent="0.35">
      <c r="A3435" s="256">
        <v>2025</v>
      </c>
      <c r="B3435" s="184">
        <f>B3434+1</f>
        <v>803</v>
      </c>
      <c r="C3435" s="286" t="s">
        <v>1375</v>
      </c>
      <c r="D3435" s="184">
        <v>38907</v>
      </c>
      <c r="E3435" s="287" t="e">
        <f>VLOOKUP(D3435,'[1]2023-2025'!$A:$G,7,0)</f>
        <v>#N/A</v>
      </c>
      <c r="F3435" s="287"/>
      <c r="G3435" s="287" t="s">
        <v>1899</v>
      </c>
      <c r="H3435" s="288" t="e">
        <f>INDEX('[1]2023-2025'!$AK:$AK,MATCH(D3435,'[1]2023-2025'!$A:$A,0))</f>
        <v>#N/A</v>
      </c>
      <c r="I3435" s="288" t="e">
        <v>#N/A</v>
      </c>
      <c r="J3435" s="288" t="e">
        <f>VLOOKUP(D3435,[1]Лист3!$A:$AK,37,0)</f>
        <v>#N/A</v>
      </c>
      <c r="K3435" s="289" t="e">
        <f>INDEX('[1]2023-2025'!$G:$G,MATCH(D3435,'[1]2023-2025'!$A:$A,0))</f>
        <v>#N/A</v>
      </c>
      <c r="L3435" s="289"/>
      <c r="M3435" s="289"/>
      <c r="N3435" s="289"/>
      <c r="O3435" s="289" t="e">
        <v>#N/A</v>
      </c>
      <c r="P3435" s="289" t="e">
        <v>#N/A</v>
      </c>
      <c r="Q3435" s="186">
        <f t="shared" si="634"/>
        <v>30678.66</v>
      </c>
      <c r="R3435" s="186">
        <f t="shared" si="635"/>
        <v>30678.66</v>
      </c>
      <c r="S3435" s="290">
        <v>0</v>
      </c>
      <c r="T3435" s="474">
        <v>0</v>
      </c>
      <c r="U3435" s="474">
        <v>0</v>
      </c>
      <c r="V3435" s="474">
        <v>0</v>
      </c>
      <c r="W3435" s="474">
        <v>0</v>
      </c>
      <c r="X3435" s="474">
        <v>0</v>
      </c>
      <c r="Y3435" s="474">
        <v>0</v>
      </c>
      <c r="Z3435" s="474">
        <v>0</v>
      </c>
      <c r="AA3435" s="474">
        <v>0</v>
      </c>
      <c r="AB3435" s="474">
        <v>0</v>
      </c>
      <c r="AC3435" s="474">
        <v>0</v>
      </c>
      <c r="AD3435" s="474">
        <v>0</v>
      </c>
      <c r="AE3435" s="474">
        <v>0</v>
      </c>
      <c r="AF3435" s="474">
        <v>0</v>
      </c>
      <c r="AG3435" s="476">
        <v>0</v>
      </c>
      <c r="AH3435" s="476">
        <v>30678.66</v>
      </c>
      <c r="AI3435" s="476">
        <v>0</v>
      </c>
      <c r="AJ3435" s="476">
        <v>0</v>
      </c>
      <c r="AK3435" s="175"/>
      <c r="AL3435" s="175">
        <v>2430517.7000000002</v>
      </c>
      <c r="AM3435" s="175">
        <v>2430517.7000000002</v>
      </c>
      <c r="AN3435" s="175">
        <v>0</v>
      </c>
    </row>
    <row r="3436" spans="1:40" s="109" customFormat="1" ht="20.3" customHeight="1" x14ac:dyDescent="0.35">
      <c r="A3436" s="256">
        <v>2025</v>
      </c>
      <c r="B3436" s="184">
        <f t="shared" si="636"/>
        <v>804</v>
      </c>
      <c r="C3436" s="286" t="s">
        <v>1377</v>
      </c>
      <c r="D3436" s="184">
        <v>39077</v>
      </c>
      <c r="E3436" s="287" t="e">
        <f>VLOOKUP(D3436,'[1]2023-2025'!$A:$G,7,0)</f>
        <v>#N/A</v>
      </c>
      <c r="F3436" s="287"/>
      <c r="G3436" s="287" t="s">
        <v>1899</v>
      </c>
      <c r="H3436" s="288" t="e">
        <f>INDEX('[1]2023-2025'!$AK:$AK,MATCH(D3436,'[1]2023-2025'!$A:$A,0))</f>
        <v>#N/A</v>
      </c>
      <c r="I3436" s="288" t="e">
        <v>#N/A</v>
      </c>
      <c r="J3436" s="288" t="e">
        <f>VLOOKUP(D3436,[1]Лист3!$A:$AK,37,0)</f>
        <v>#N/A</v>
      </c>
      <c r="K3436" s="289" t="e">
        <f>INDEX('[1]2023-2025'!$G:$G,MATCH(D3436,'[1]2023-2025'!$A:$A,0))</f>
        <v>#N/A</v>
      </c>
      <c r="L3436" s="289"/>
      <c r="M3436" s="289"/>
      <c r="N3436" s="289"/>
      <c r="O3436" s="289" t="e">
        <v>#N/A</v>
      </c>
      <c r="P3436" s="289" t="e">
        <v>#N/A</v>
      </c>
      <c r="Q3436" s="186">
        <f t="shared" si="634"/>
        <v>760289.44</v>
      </c>
      <c r="R3436" s="186">
        <f t="shared" si="635"/>
        <v>742289.44</v>
      </c>
      <c r="S3436" s="290">
        <v>0</v>
      </c>
      <c r="T3436" s="474">
        <v>0</v>
      </c>
      <c r="U3436" s="474">
        <v>0</v>
      </c>
      <c r="V3436" s="474">
        <v>0</v>
      </c>
      <c r="W3436" s="474">
        <v>0</v>
      </c>
      <c r="X3436" s="474">
        <v>0</v>
      </c>
      <c r="Y3436" s="474">
        <v>0</v>
      </c>
      <c r="Z3436" s="474">
        <v>0</v>
      </c>
      <c r="AA3436" s="474">
        <v>742289.44</v>
      </c>
      <c r="AB3436" s="474">
        <v>0</v>
      </c>
      <c r="AC3436" s="474">
        <v>0</v>
      </c>
      <c r="AD3436" s="474">
        <v>0</v>
      </c>
      <c r="AE3436" s="474">
        <v>0</v>
      </c>
      <c r="AF3436" s="474">
        <v>0</v>
      </c>
      <c r="AG3436" s="476">
        <v>0</v>
      </c>
      <c r="AH3436" s="476">
        <v>0</v>
      </c>
      <c r="AI3436" s="476">
        <v>0</v>
      </c>
      <c r="AJ3436" s="474">
        <v>18000</v>
      </c>
      <c r="AK3436" s="175"/>
      <c r="AL3436" s="175">
        <v>1900584</v>
      </c>
      <c r="AM3436" s="175">
        <v>1900584</v>
      </c>
      <c r="AN3436" s="175">
        <v>0</v>
      </c>
    </row>
    <row r="3437" spans="1:40" s="105" customFormat="1" ht="20.3" customHeight="1" x14ac:dyDescent="0.35">
      <c r="A3437" s="256">
        <v>2025</v>
      </c>
      <c r="B3437" s="184">
        <f t="shared" si="636"/>
        <v>805</v>
      </c>
      <c r="C3437" s="286" t="s">
        <v>1378</v>
      </c>
      <c r="D3437" s="184">
        <v>39146</v>
      </c>
      <c r="E3437" s="287" t="e">
        <f>VLOOKUP(D3437,'[1]2023-2025'!$A:$G,7,0)</f>
        <v>#N/A</v>
      </c>
      <c r="F3437" s="287"/>
      <c r="G3437" s="287" t="s">
        <v>1899</v>
      </c>
      <c r="H3437" s="288" t="e">
        <f>INDEX('[1]2023-2025'!$AK:$AK,MATCH(D3437,'[1]2023-2025'!$A:$A,0))</f>
        <v>#N/A</v>
      </c>
      <c r="I3437" s="288" t="e">
        <v>#N/A</v>
      </c>
      <c r="J3437" s="288" t="e">
        <f>VLOOKUP(D3437,[1]Лист3!$A:$AK,37,0)</f>
        <v>#N/A</v>
      </c>
      <c r="K3437" s="289" t="e">
        <f>INDEX('[1]2023-2025'!$G:$G,MATCH(D3437,'[1]2023-2025'!$A:$A,0))</f>
        <v>#N/A</v>
      </c>
      <c r="L3437" s="289"/>
      <c r="M3437" s="289"/>
      <c r="N3437" s="289"/>
      <c r="O3437" s="289" t="e">
        <v>#N/A</v>
      </c>
      <c r="P3437" s="289" t="e">
        <v>#N/A</v>
      </c>
      <c r="Q3437" s="186">
        <f t="shared" si="634"/>
        <v>68153.52</v>
      </c>
      <c r="R3437" s="186">
        <f t="shared" si="635"/>
        <v>68153.52</v>
      </c>
      <c r="S3437" s="290">
        <v>0</v>
      </c>
      <c r="T3437" s="474">
        <v>0</v>
      </c>
      <c r="U3437" s="474">
        <v>0</v>
      </c>
      <c r="V3437" s="474">
        <v>0</v>
      </c>
      <c r="W3437" s="474">
        <v>0</v>
      </c>
      <c r="X3437" s="474">
        <v>0</v>
      </c>
      <c r="Y3437" s="474">
        <v>0</v>
      </c>
      <c r="Z3437" s="474">
        <v>0</v>
      </c>
      <c r="AA3437" s="474">
        <v>0</v>
      </c>
      <c r="AB3437" s="474">
        <v>0</v>
      </c>
      <c r="AC3437" s="474">
        <v>0</v>
      </c>
      <c r="AD3437" s="474">
        <v>0</v>
      </c>
      <c r="AE3437" s="474">
        <v>0</v>
      </c>
      <c r="AF3437" s="474">
        <v>0</v>
      </c>
      <c r="AG3437" s="476">
        <v>0</v>
      </c>
      <c r="AH3437" s="474">
        <v>68153.52</v>
      </c>
      <c r="AI3437" s="476">
        <v>0</v>
      </c>
      <c r="AJ3437" s="474">
        <v>0</v>
      </c>
      <c r="AK3437" s="175"/>
      <c r="AL3437" s="175">
        <v>2417369.21</v>
      </c>
      <c r="AM3437" s="175">
        <v>2417369.21</v>
      </c>
      <c r="AN3437" s="175">
        <v>0</v>
      </c>
    </row>
    <row r="3438" spans="1:40" s="105" customFormat="1" ht="20.3" customHeight="1" x14ac:dyDescent="0.35">
      <c r="A3438" s="256">
        <v>2025</v>
      </c>
      <c r="B3438" s="184">
        <f t="shared" si="636"/>
        <v>806</v>
      </c>
      <c r="C3438" s="286" t="s">
        <v>1379</v>
      </c>
      <c r="D3438" s="184">
        <v>39152</v>
      </c>
      <c r="E3438" s="287" t="e">
        <f>VLOOKUP(D3438,'[1]2023-2025'!$A:$G,7,0)</f>
        <v>#N/A</v>
      </c>
      <c r="F3438" s="287"/>
      <c r="G3438" s="287" t="s">
        <v>1899</v>
      </c>
      <c r="H3438" s="288" t="e">
        <f>INDEX('[1]2023-2025'!$AK:$AK,MATCH(D3438,'[1]2023-2025'!$A:$A,0))</f>
        <v>#N/A</v>
      </c>
      <c r="I3438" s="288" t="e">
        <v>#N/A</v>
      </c>
      <c r="J3438" s="288" t="e">
        <f>VLOOKUP(D3438,[1]Лист3!$A:$AK,37,0)</f>
        <v>#N/A</v>
      </c>
      <c r="K3438" s="289" t="e">
        <f>INDEX('[1]2023-2025'!$G:$G,MATCH(D3438,'[1]2023-2025'!$A:$A,0))</f>
        <v>#N/A</v>
      </c>
      <c r="L3438" s="289"/>
      <c r="M3438" s="289"/>
      <c r="N3438" s="289"/>
      <c r="O3438" s="289" t="e">
        <v>#N/A</v>
      </c>
      <c r="P3438" s="289" t="e">
        <v>#N/A</v>
      </c>
      <c r="Q3438" s="186">
        <f t="shared" si="634"/>
        <v>37778.28</v>
      </c>
      <c r="R3438" s="186">
        <f t="shared" si="635"/>
        <v>37778.28</v>
      </c>
      <c r="S3438" s="290">
        <v>0</v>
      </c>
      <c r="T3438" s="474">
        <v>0</v>
      </c>
      <c r="U3438" s="474">
        <v>0</v>
      </c>
      <c r="V3438" s="474">
        <v>0</v>
      </c>
      <c r="W3438" s="474">
        <v>0</v>
      </c>
      <c r="X3438" s="474">
        <v>0</v>
      </c>
      <c r="Y3438" s="474">
        <v>0</v>
      </c>
      <c r="Z3438" s="474">
        <v>0</v>
      </c>
      <c r="AA3438" s="474">
        <v>0</v>
      </c>
      <c r="AB3438" s="474">
        <v>0</v>
      </c>
      <c r="AC3438" s="474">
        <v>0</v>
      </c>
      <c r="AD3438" s="474">
        <v>0</v>
      </c>
      <c r="AE3438" s="474">
        <v>0</v>
      </c>
      <c r="AF3438" s="474">
        <v>0</v>
      </c>
      <c r="AG3438" s="476">
        <v>0</v>
      </c>
      <c r="AH3438" s="476">
        <v>37778.28</v>
      </c>
      <c r="AI3438" s="476">
        <v>0</v>
      </c>
      <c r="AJ3438" s="474">
        <v>0</v>
      </c>
      <c r="AK3438" s="175"/>
      <c r="AL3438" s="175">
        <v>2584660.96</v>
      </c>
      <c r="AM3438" s="175">
        <v>2584660.96</v>
      </c>
      <c r="AN3438" s="175">
        <v>0</v>
      </c>
    </row>
    <row r="3439" spans="1:40" s="105" customFormat="1" ht="20.3" customHeight="1" x14ac:dyDescent="0.35">
      <c r="A3439" s="256">
        <v>2025</v>
      </c>
      <c r="B3439" s="184">
        <f t="shared" si="636"/>
        <v>807</v>
      </c>
      <c r="C3439" s="286" t="s">
        <v>1054</v>
      </c>
      <c r="D3439" s="184">
        <v>39193</v>
      </c>
      <c r="E3439" s="287"/>
      <c r="F3439" s="287"/>
      <c r="G3439" s="287"/>
      <c r="H3439" s="288"/>
      <c r="I3439" s="288"/>
      <c r="J3439" s="288"/>
      <c r="K3439" s="289"/>
      <c r="L3439" s="289"/>
      <c r="M3439" s="289"/>
      <c r="N3439" s="289"/>
      <c r="O3439" s="289"/>
      <c r="P3439" s="289"/>
      <c r="Q3439" s="186">
        <f>SUM(S3439:AJ3439)</f>
        <v>68931</v>
      </c>
      <c r="R3439" s="186">
        <f>SUM(S3439:AI3439)</f>
        <v>68931</v>
      </c>
      <c r="S3439" s="290">
        <v>0</v>
      </c>
      <c r="T3439" s="290">
        <v>0</v>
      </c>
      <c r="U3439" s="290">
        <v>0</v>
      </c>
      <c r="V3439" s="290">
        <v>0</v>
      </c>
      <c r="W3439" s="290">
        <v>0</v>
      </c>
      <c r="X3439" s="290">
        <v>0</v>
      </c>
      <c r="Y3439" s="290">
        <v>0</v>
      </c>
      <c r="Z3439" s="290">
        <v>0</v>
      </c>
      <c r="AA3439" s="290">
        <v>0</v>
      </c>
      <c r="AB3439" s="290">
        <v>0</v>
      </c>
      <c r="AC3439" s="290">
        <v>0</v>
      </c>
      <c r="AD3439" s="290">
        <v>0</v>
      </c>
      <c r="AE3439" s="290">
        <v>0</v>
      </c>
      <c r="AF3439" s="290">
        <v>0</v>
      </c>
      <c r="AG3439" s="290">
        <v>0</v>
      </c>
      <c r="AH3439" s="290">
        <v>68931</v>
      </c>
      <c r="AI3439" s="290">
        <v>0</v>
      </c>
      <c r="AJ3439" s="290">
        <v>0</v>
      </c>
      <c r="AK3439" s="175"/>
      <c r="AL3439" s="175">
        <v>2704820.72</v>
      </c>
      <c r="AM3439" s="175">
        <v>2704820.72</v>
      </c>
      <c r="AN3439" s="175">
        <v>0</v>
      </c>
    </row>
    <row r="3440" spans="1:40" s="105" customFormat="1" ht="20.3" customHeight="1" x14ac:dyDescent="0.35">
      <c r="A3440" s="256">
        <v>2025</v>
      </c>
      <c r="B3440" s="184">
        <f>B3439+1</f>
        <v>808</v>
      </c>
      <c r="C3440" s="286" t="s">
        <v>3334</v>
      </c>
      <c r="D3440" s="184">
        <v>39042</v>
      </c>
      <c r="E3440" s="287"/>
      <c r="F3440" s="287"/>
      <c r="G3440" s="287"/>
      <c r="H3440" s="288"/>
      <c r="I3440" s="288"/>
      <c r="J3440" s="288"/>
      <c r="K3440" s="289"/>
      <c r="L3440" s="289"/>
      <c r="M3440" s="289"/>
      <c r="N3440" s="289"/>
      <c r="O3440" s="289"/>
      <c r="P3440" s="289"/>
      <c r="Q3440" s="186">
        <f>SUM(S3440:AJ3440)</f>
        <v>10416003.890000001</v>
      </c>
      <c r="R3440" s="186">
        <f>SUM(S3440:AI3440)</f>
        <v>10262072.800000001</v>
      </c>
      <c r="S3440" s="290">
        <v>0</v>
      </c>
      <c r="T3440" s="290">
        <v>0</v>
      </c>
      <c r="U3440" s="290">
        <v>0</v>
      </c>
      <c r="V3440" s="290">
        <v>0</v>
      </c>
      <c r="W3440" s="290">
        <v>0</v>
      </c>
      <c r="X3440" s="290">
        <v>0</v>
      </c>
      <c r="Y3440" s="290">
        <v>0</v>
      </c>
      <c r="Z3440" s="290">
        <v>0</v>
      </c>
      <c r="AA3440" s="290">
        <v>0</v>
      </c>
      <c r="AB3440" s="290">
        <v>0</v>
      </c>
      <c r="AC3440" s="290">
        <v>10262072.800000001</v>
      </c>
      <c r="AD3440" s="290">
        <v>0</v>
      </c>
      <c r="AE3440" s="290">
        <v>0</v>
      </c>
      <c r="AF3440" s="290">
        <v>0</v>
      </c>
      <c r="AG3440" s="290">
        <v>0</v>
      </c>
      <c r="AH3440" s="290">
        <v>0</v>
      </c>
      <c r="AI3440" s="290">
        <v>0</v>
      </c>
      <c r="AJ3440" s="290">
        <v>153931.09</v>
      </c>
      <c r="AK3440" s="175"/>
      <c r="AL3440" s="175">
        <v>16247449.329999998</v>
      </c>
      <c r="AM3440" s="175">
        <v>23934255.359999999</v>
      </c>
      <c r="AN3440" s="175">
        <v>7686806.0300000003</v>
      </c>
    </row>
    <row r="3441" spans="1:40" s="105" customFormat="1" ht="20.3" customHeight="1" x14ac:dyDescent="0.35">
      <c r="A3441" s="256">
        <v>2025</v>
      </c>
      <c r="B3441" s="184">
        <f>B3440+1</f>
        <v>809</v>
      </c>
      <c r="C3441" s="286" t="s">
        <v>1381</v>
      </c>
      <c r="D3441" s="184">
        <v>39347</v>
      </c>
      <c r="E3441" s="287" t="e">
        <f>VLOOKUP(D3441,'[1]2023-2025'!$A:$G,7,0)</f>
        <v>#N/A</v>
      </c>
      <c r="F3441" s="287"/>
      <c r="G3441" s="287" t="s">
        <v>1899</v>
      </c>
      <c r="H3441" s="288" t="e">
        <f>INDEX('[1]2023-2025'!$AK:$AK,MATCH(D3441,'[1]2023-2025'!$A:$A,0))</f>
        <v>#N/A</v>
      </c>
      <c r="I3441" s="288" t="e">
        <v>#N/A</v>
      </c>
      <c r="J3441" s="288" t="e">
        <f>VLOOKUP(D3441,[1]Лист3!$A:$AK,37,0)</f>
        <v>#N/A</v>
      </c>
      <c r="K3441" s="289" t="e">
        <f>INDEX('[1]2023-2025'!$G:$G,MATCH(D3441,'[1]2023-2025'!$A:$A,0))</f>
        <v>#N/A</v>
      </c>
      <c r="L3441" s="289"/>
      <c r="M3441" s="289"/>
      <c r="N3441" s="289"/>
      <c r="O3441" s="289" t="e">
        <v>#N/A</v>
      </c>
      <c r="P3441" s="289" t="e">
        <v>#N/A</v>
      </c>
      <c r="Q3441" s="186">
        <f t="shared" si="634"/>
        <v>121258.8</v>
      </c>
      <c r="R3441" s="186">
        <f t="shared" si="635"/>
        <v>121258.8</v>
      </c>
      <c r="S3441" s="290">
        <v>0</v>
      </c>
      <c r="T3441" s="474">
        <v>0</v>
      </c>
      <c r="U3441" s="474">
        <v>0</v>
      </c>
      <c r="V3441" s="474">
        <v>0</v>
      </c>
      <c r="W3441" s="474">
        <v>0</v>
      </c>
      <c r="X3441" s="474">
        <v>0</v>
      </c>
      <c r="Y3441" s="474">
        <v>0</v>
      </c>
      <c r="Z3441" s="474">
        <v>0</v>
      </c>
      <c r="AA3441" s="474">
        <v>0</v>
      </c>
      <c r="AB3441" s="474">
        <v>0</v>
      </c>
      <c r="AC3441" s="474">
        <v>0</v>
      </c>
      <c r="AD3441" s="474">
        <v>0</v>
      </c>
      <c r="AE3441" s="474">
        <v>0</v>
      </c>
      <c r="AF3441" s="474">
        <v>0</v>
      </c>
      <c r="AG3441" s="476">
        <v>121258.8</v>
      </c>
      <c r="AH3441" s="476">
        <v>0</v>
      </c>
      <c r="AI3441" s="476">
        <v>0</v>
      </c>
      <c r="AJ3441" s="476">
        <v>0</v>
      </c>
      <c r="AK3441" s="175"/>
      <c r="AL3441" s="175">
        <v>12766901.210000001</v>
      </c>
      <c r="AM3441" s="175">
        <v>12766901.210000001</v>
      </c>
      <c r="AN3441" s="175">
        <v>0</v>
      </c>
    </row>
    <row r="3442" spans="1:40" s="105" customFormat="1" ht="20.3" customHeight="1" x14ac:dyDescent="0.35">
      <c r="A3442" s="256">
        <v>2025</v>
      </c>
      <c r="B3442" s="184">
        <f t="shared" si="636"/>
        <v>810</v>
      </c>
      <c r="C3442" s="286" t="s">
        <v>1050</v>
      </c>
      <c r="D3442" s="184">
        <v>39027</v>
      </c>
      <c r="E3442" s="287">
        <f>VLOOKUP(D3442,'[1]2023-2025'!$A:$G,7,0)</f>
        <v>2024</v>
      </c>
      <c r="F3442" s="287"/>
      <c r="G3442" s="287" t="s">
        <v>1899</v>
      </c>
      <c r="H3442" s="288">
        <f>INDEX('[1]2023-2025'!$AK:$AK,MATCH(D3442,'[1]2023-2025'!$A:$A,0))</f>
        <v>45065</v>
      </c>
      <c r="I3442" s="288" t="e">
        <v>#N/A</v>
      </c>
      <c r="J3442" s="288">
        <f>VLOOKUP(D3442,[1]Лист3!$A:$AK,37,0)</f>
        <v>45065</v>
      </c>
      <c r="K3442" s="289">
        <f>INDEX('[1]2023-2025'!$G:$G,MATCH(D3442,'[1]2023-2025'!$A:$A,0))</f>
        <v>2024</v>
      </c>
      <c r="L3442" s="289"/>
      <c r="M3442" s="289"/>
      <c r="N3442" s="289"/>
      <c r="O3442" s="289" t="e">
        <v>#N/A</v>
      </c>
      <c r="P3442" s="289" t="e">
        <v>#N/A</v>
      </c>
      <c r="Q3442" s="186">
        <f t="shared" si="634"/>
        <v>1725328.18</v>
      </c>
      <c r="R3442" s="186">
        <f t="shared" si="635"/>
        <v>1698369.26</v>
      </c>
      <c r="S3442" s="290">
        <v>1698369.26</v>
      </c>
      <c r="T3442" s="290">
        <v>0</v>
      </c>
      <c r="U3442" s="290">
        <v>0</v>
      </c>
      <c r="V3442" s="290">
        <v>0</v>
      </c>
      <c r="W3442" s="290">
        <v>0</v>
      </c>
      <c r="X3442" s="290">
        <v>0</v>
      </c>
      <c r="Y3442" s="290">
        <v>0</v>
      </c>
      <c r="Z3442" s="290">
        <v>0</v>
      </c>
      <c r="AA3442" s="290">
        <v>0</v>
      </c>
      <c r="AB3442" s="290">
        <v>0</v>
      </c>
      <c r="AC3442" s="290">
        <v>0</v>
      </c>
      <c r="AD3442" s="290">
        <v>0</v>
      </c>
      <c r="AE3442" s="290">
        <v>0</v>
      </c>
      <c r="AF3442" s="290">
        <v>0</v>
      </c>
      <c r="AG3442" s="290">
        <v>0</v>
      </c>
      <c r="AH3442" s="290">
        <v>0</v>
      </c>
      <c r="AI3442" s="290">
        <v>0</v>
      </c>
      <c r="AJ3442" s="290">
        <v>26958.92</v>
      </c>
      <c r="AK3442" s="175"/>
      <c r="AL3442" s="175">
        <v>9611536.1300000008</v>
      </c>
      <c r="AM3442" s="175">
        <v>10147859.73</v>
      </c>
      <c r="AN3442" s="175">
        <v>536323.60000000009</v>
      </c>
    </row>
    <row r="3443" spans="1:40" s="105" customFormat="1" ht="20.3" customHeight="1" x14ac:dyDescent="0.35">
      <c r="A3443" s="256">
        <v>2025</v>
      </c>
      <c r="B3443" s="184">
        <f>B3442+1</f>
        <v>811</v>
      </c>
      <c r="C3443" s="286" t="s">
        <v>1051</v>
      </c>
      <c r="D3443" s="184">
        <v>39028</v>
      </c>
      <c r="E3443" s="287">
        <f>VLOOKUP(D3443,'[1]2023-2025'!$A:$G,7,0)</f>
        <v>2024</v>
      </c>
      <c r="F3443" s="287"/>
      <c r="G3443" s="287" t="s">
        <v>1899</v>
      </c>
      <c r="H3443" s="288">
        <f>INDEX('[1]2023-2025'!$AK:$AK,MATCH(D3443,'[1]2023-2025'!$A:$A,0))</f>
        <v>45065</v>
      </c>
      <c r="I3443" s="288" t="e">
        <v>#N/A</v>
      </c>
      <c r="J3443" s="288">
        <f>VLOOKUP(D3443,[1]Лист3!$A:$AK,37,0)</f>
        <v>45065</v>
      </c>
      <c r="K3443" s="289">
        <f>INDEX('[1]2023-2025'!$G:$G,MATCH(D3443,'[1]2023-2025'!$A:$A,0))</f>
        <v>2024</v>
      </c>
      <c r="L3443" s="289"/>
      <c r="M3443" s="289"/>
      <c r="N3443" s="289"/>
      <c r="O3443" s="289" t="e">
        <v>#N/A</v>
      </c>
      <c r="P3443" s="289" t="e">
        <v>#N/A</v>
      </c>
      <c r="Q3443" s="186">
        <f t="shared" si="634"/>
        <v>1350365.9500000002</v>
      </c>
      <c r="R3443" s="186">
        <f t="shared" si="635"/>
        <v>1283962.3600000001</v>
      </c>
      <c r="S3443" s="290">
        <v>0</v>
      </c>
      <c r="T3443" s="290">
        <v>1283962.3600000001</v>
      </c>
      <c r="U3443" s="290">
        <v>0</v>
      </c>
      <c r="V3443" s="290">
        <v>0</v>
      </c>
      <c r="W3443" s="290">
        <v>0</v>
      </c>
      <c r="X3443" s="290">
        <v>0</v>
      </c>
      <c r="Y3443" s="290">
        <v>0</v>
      </c>
      <c r="Z3443" s="290">
        <v>0</v>
      </c>
      <c r="AA3443" s="290">
        <v>0</v>
      </c>
      <c r="AB3443" s="290">
        <v>0</v>
      </c>
      <c r="AC3443" s="290">
        <v>0</v>
      </c>
      <c r="AD3443" s="290">
        <v>0</v>
      </c>
      <c r="AE3443" s="290">
        <v>0</v>
      </c>
      <c r="AF3443" s="290">
        <v>0</v>
      </c>
      <c r="AG3443" s="290">
        <v>0</v>
      </c>
      <c r="AH3443" s="290">
        <v>0</v>
      </c>
      <c r="AI3443" s="290">
        <v>0</v>
      </c>
      <c r="AJ3443" s="290">
        <v>66403.59</v>
      </c>
      <c r="AK3443" s="175"/>
      <c r="AL3443" s="175">
        <v>5838697.1500000004</v>
      </c>
      <c r="AM3443" s="175">
        <v>6260078.3700000001</v>
      </c>
      <c r="AN3443" s="175">
        <v>421381.22</v>
      </c>
    </row>
    <row r="3444" spans="1:40" s="105" customFormat="1" ht="20.3" customHeight="1" x14ac:dyDescent="0.35">
      <c r="A3444" s="256">
        <v>2025</v>
      </c>
      <c r="B3444" s="184">
        <f>B3443+1</f>
        <v>812</v>
      </c>
      <c r="C3444" s="286" t="s">
        <v>1055</v>
      </c>
      <c r="D3444" s="184">
        <v>39206</v>
      </c>
      <c r="E3444" s="287"/>
      <c r="F3444" s="287"/>
      <c r="G3444" s="287"/>
      <c r="H3444" s="288"/>
      <c r="I3444" s="288"/>
      <c r="J3444" s="288"/>
      <c r="K3444" s="289"/>
      <c r="L3444" s="289"/>
      <c r="M3444" s="289"/>
      <c r="N3444" s="289"/>
      <c r="O3444" s="289"/>
      <c r="P3444" s="289"/>
      <c r="Q3444" s="186">
        <f t="shared" ref="Q3444:Q3458" si="637">SUM(S3444:AJ3444)</f>
        <v>8017803.1600000001</v>
      </c>
      <c r="R3444" s="186">
        <f t="shared" ref="R3444:R3458" si="638">SUM(S3444:AI3444)</f>
        <v>7898313.5600000005</v>
      </c>
      <c r="S3444" s="290">
        <v>1975318.02</v>
      </c>
      <c r="T3444" s="290">
        <v>0</v>
      </c>
      <c r="U3444" s="290">
        <v>0</v>
      </c>
      <c r="V3444" s="290">
        <v>0</v>
      </c>
      <c r="W3444" s="290">
        <v>0</v>
      </c>
      <c r="X3444" s="290">
        <v>0</v>
      </c>
      <c r="Y3444" s="290">
        <v>0</v>
      </c>
      <c r="Z3444" s="290">
        <v>0</v>
      </c>
      <c r="AA3444" s="290">
        <v>0</v>
      </c>
      <c r="AB3444" s="290">
        <v>0</v>
      </c>
      <c r="AC3444" s="290">
        <v>5922995.54</v>
      </c>
      <c r="AD3444" s="290">
        <v>0</v>
      </c>
      <c r="AE3444" s="290">
        <v>0</v>
      </c>
      <c r="AF3444" s="290">
        <v>0</v>
      </c>
      <c r="AG3444" s="290">
        <v>0</v>
      </c>
      <c r="AH3444" s="290">
        <v>0</v>
      </c>
      <c r="AI3444" s="290">
        <v>0</v>
      </c>
      <c r="AJ3444" s="290">
        <v>119489.60000000001</v>
      </c>
      <c r="AK3444" s="175"/>
      <c r="AL3444" s="175">
        <v>10772965.09</v>
      </c>
      <c r="AM3444" s="175">
        <v>10883286.640000001</v>
      </c>
      <c r="AN3444" s="175">
        <v>110321.55</v>
      </c>
    </row>
    <row r="3445" spans="1:40" s="105" customFormat="1" ht="20.3" customHeight="1" x14ac:dyDescent="0.35">
      <c r="A3445" s="256">
        <v>2025</v>
      </c>
      <c r="B3445" s="184">
        <f>B3444+1</f>
        <v>813</v>
      </c>
      <c r="C3445" s="286" t="s">
        <v>2251</v>
      </c>
      <c r="D3445" s="184">
        <v>39241</v>
      </c>
      <c r="E3445" s="287"/>
      <c r="F3445" s="287"/>
      <c r="G3445" s="287"/>
      <c r="H3445" s="288"/>
      <c r="I3445" s="288"/>
      <c r="J3445" s="288"/>
      <c r="K3445" s="289"/>
      <c r="L3445" s="289"/>
      <c r="M3445" s="289"/>
      <c r="N3445" s="289"/>
      <c r="O3445" s="289"/>
      <c r="P3445" s="289"/>
      <c r="Q3445" s="186">
        <f t="shared" si="637"/>
        <v>5333218.21</v>
      </c>
      <c r="R3445" s="186">
        <f t="shared" si="638"/>
        <v>5221478.57</v>
      </c>
      <c r="S3445" s="290">
        <v>0</v>
      </c>
      <c r="T3445" s="290">
        <v>0</v>
      </c>
      <c r="U3445" s="290">
        <v>0</v>
      </c>
      <c r="V3445" s="290">
        <v>0</v>
      </c>
      <c r="W3445" s="290">
        <v>0</v>
      </c>
      <c r="X3445" s="290">
        <v>0</v>
      </c>
      <c r="Y3445" s="290">
        <v>0</v>
      </c>
      <c r="Z3445" s="290">
        <v>0</v>
      </c>
      <c r="AA3445" s="290">
        <v>0</v>
      </c>
      <c r="AB3445" s="290">
        <v>0</v>
      </c>
      <c r="AC3445" s="290">
        <v>5221478.57</v>
      </c>
      <c r="AD3445" s="290">
        <v>0</v>
      </c>
      <c r="AE3445" s="290">
        <v>0</v>
      </c>
      <c r="AF3445" s="290">
        <v>0</v>
      </c>
      <c r="AG3445" s="290">
        <v>0</v>
      </c>
      <c r="AH3445" s="290">
        <v>0</v>
      </c>
      <c r="AI3445" s="290">
        <v>0</v>
      </c>
      <c r="AJ3445" s="290">
        <v>111739.64</v>
      </c>
      <c r="AK3445" s="175"/>
      <c r="AL3445" s="175">
        <v>16219288.83</v>
      </c>
      <c r="AM3445" s="175">
        <v>16442759.890000001</v>
      </c>
      <c r="AN3445" s="175">
        <v>223471.06</v>
      </c>
    </row>
    <row r="3446" spans="1:40" s="105" customFormat="1" ht="20.3" customHeight="1" x14ac:dyDescent="0.35">
      <c r="A3446" s="256">
        <v>2025</v>
      </c>
      <c r="B3446" s="184">
        <f>B3445+1</f>
        <v>814</v>
      </c>
      <c r="C3446" s="286" t="s">
        <v>607</v>
      </c>
      <c r="D3446" s="184">
        <v>39322</v>
      </c>
      <c r="E3446" s="287"/>
      <c r="F3446" s="287"/>
      <c r="G3446" s="287"/>
      <c r="H3446" s="288"/>
      <c r="I3446" s="288"/>
      <c r="J3446" s="288"/>
      <c r="K3446" s="289"/>
      <c r="L3446" s="289"/>
      <c r="M3446" s="289"/>
      <c r="N3446" s="289"/>
      <c r="O3446" s="289"/>
      <c r="P3446" s="289"/>
      <c r="Q3446" s="186">
        <f t="shared" si="637"/>
        <v>143208</v>
      </c>
      <c r="R3446" s="186">
        <f t="shared" si="638"/>
        <v>143208</v>
      </c>
      <c r="S3446" s="290">
        <v>0</v>
      </c>
      <c r="T3446" s="290">
        <v>0</v>
      </c>
      <c r="U3446" s="290">
        <v>0</v>
      </c>
      <c r="V3446" s="290">
        <v>0</v>
      </c>
      <c r="W3446" s="290">
        <v>0</v>
      </c>
      <c r="X3446" s="290">
        <v>0</v>
      </c>
      <c r="Y3446" s="290">
        <v>0</v>
      </c>
      <c r="Z3446" s="290">
        <v>0</v>
      </c>
      <c r="AA3446" s="290">
        <v>0</v>
      </c>
      <c r="AB3446" s="290">
        <v>0</v>
      </c>
      <c r="AC3446" s="290">
        <v>0</v>
      </c>
      <c r="AD3446" s="290">
        <v>0</v>
      </c>
      <c r="AE3446" s="290">
        <v>0</v>
      </c>
      <c r="AF3446" s="290">
        <v>0</v>
      </c>
      <c r="AG3446" s="290">
        <v>0</v>
      </c>
      <c r="AH3446" s="290">
        <v>143208</v>
      </c>
      <c r="AI3446" s="290">
        <v>0</v>
      </c>
      <c r="AJ3446" s="290">
        <v>0</v>
      </c>
      <c r="AK3446" s="175"/>
      <c r="AL3446" s="175">
        <v>3780373.14</v>
      </c>
      <c r="AM3446" s="175">
        <v>3780373.14</v>
      </c>
      <c r="AN3446" s="175">
        <v>0</v>
      </c>
    </row>
    <row r="3447" spans="1:40" s="105" customFormat="1" ht="20.3" customHeight="1" x14ac:dyDescent="0.35">
      <c r="A3447" s="256">
        <v>2025</v>
      </c>
      <c r="B3447" s="184">
        <f t="shared" ref="B3447:B3504" si="639">B3446+1</f>
        <v>815</v>
      </c>
      <c r="C3447" s="286" t="s">
        <v>3984</v>
      </c>
      <c r="D3447" s="184">
        <v>39201</v>
      </c>
      <c r="E3447" s="287"/>
      <c r="F3447" s="287"/>
      <c r="G3447" s="287"/>
      <c r="H3447" s="288"/>
      <c r="I3447" s="288"/>
      <c r="J3447" s="288"/>
      <c r="K3447" s="289"/>
      <c r="L3447" s="289"/>
      <c r="M3447" s="289"/>
      <c r="N3447" s="289"/>
      <c r="O3447" s="289"/>
      <c r="P3447" s="289"/>
      <c r="Q3447" s="186">
        <f t="shared" si="637"/>
        <v>4875791.9000000004</v>
      </c>
      <c r="R3447" s="186">
        <f t="shared" si="638"/>
        <v>4783244.4000000004</v>
      </c>
      <c r="S3447" s="290">
        <v>0</v>
      </c>
      <c r="T3447" s="290">
        <v>0</v>
      </c>
      <c r="U3447" s="290">
        <v>0</v>
      </c>
      <c r="V3447" s="290">
        <v>0</v>
      </c>
      <c r="W3447" s="290">
        <v>0</v>
      </c>
      <c r="X3447" s="290">
        <v>0</v>
      </c>
      <c r="Y3447" s="290">
        <v>0</v>
      </c>
      <c r="Z3447" s="290">
        <v>0</v>
      </c>
      <c r="AA3447" s="290">
        <v>0</v>
      </c>
      <c r="AB3447" s="290">
        <v>0</v>
      </c>
      <c r="AC3447" s="290">
        <v>4783244.4000000004</v>
      </c>
      <c r="AD3447" s="290">
        <v>0</v>
      </c>
      <c r="AE3447" s="290">
        <v>0</v>
      </c>
      <c r="AF3447" s="290">
        <v>0</v>
      </c>
      <c r="AG3447" s="290">
        <v>0</v>
      </c>
      <c r="AH3447" s="290">
        <v>0</v>
      </c>
      <c r="AI3447" s="290">
        <v>0</v>
      </c>
      <c r="AJ3447" s="290">
        <v>92547.5</v>
      </c>
      <c r="AK3447" s="175"/>
      <c r="AL3447" s="175">
        <v>9922982.4700000007</v>
      </c>
      <c r="AM3447" s="175">
        <v>9966393.9700000007</v>
      </c>
      <c r="AN3447" s="175">
        <v>43411.5</v>
      </c>
    </row>
    <row r="3448" spans="1:40" s="105" customFormat="1" ht="20.3" customHeight="1" x14ac:dyDescent="0.35">
      <c r="A3448" s="256">
        <v>2025</v>
      </c>
      <c r="B3448" s="184">
        <f t="shared" si="639"/>
        <v>816</v>
      </c>
      <c r="C3448" s="286" t="s">
        <v>3985</v>
      </c>
      <c r="D3448" s="184">
        <v>39202</v>
      </c>
      <c r="E3448" s="287"/>
      <c r="F3448" s="287"/>
      <c r="G3448" s="287"/>
      <c r="H3448" s="288"/>
      <c r="I3448" s="288"/>
      <c r="J3448" s="288"/>
      <c r="K3448" s="289"/>
      <c r="L3448" s="289"/>
      <c r="M3448" s="289"/>
      <c r="N3448" s="289"/>
      <c r="O3448" s="289"/>
      <c r="P3448" s="289"/>
      <c r="Q3448" s="186">
        <f t="shared" si="637"/>
        <v>7097208.3900000006</v>
      </c>
      <c r="R3448" s="186">
        <f t="shared" si="638"/>
        <v>6991129.6900000004</v>
      </c>
      <c r="S3448" s="290">
        <v>0</v>
      </c>
      <c r="T3448" s="290">
        <v>0</v>
      </c>
      <c r="U3448" s="290">
        <v>0</v>
      </c>
      <c r="V3448" s="290">
        <v>0</v>
      </c>
      <c r="W3448" s="290">
        <v>0</v>
      </c>
      <c r="X3448" s="290">
        <v>0</v>
      </c>
      <c r="Y3448" s="290">
        <v>0</v>
      </c>
      <c r="Z3448" s="290">
        <v>0</v>
      </c>
      <c r="AA3448" s="290">
        <v>0</v>
      </c>
      <c r="AB3448" s="290">
        <v>0</v>
      </c>
      <c r="AC3448" s="290">
        <v>6991129.6900000004</v>
      </c>
      <c r="AD3448" s="290">
        <v>0</v>
      </c>
      <c r="AE3448" s="290">
        <v>0</v>
      </c>
      <c r="AF3448" s="290">
        <v>0</v>
      </c>
      <c r="AG3448" s="290">
        <v>0</v>
      </c>
      <c r="AH3448" s="290">
        <v>0</v>
      </c>
      <c r="AI3448" s="290">
        <v>0</v>
      </c>
      <c r="AJ3448" s="290">
        <v>106078.7</v>
      </c>
      <c r="AK3448" s="175"/>
      <c r="AL3448" s="175">
        <v>13901769</v>
      </c>
      <c r="AM3448" s="175">
        <v>13963104</v>
      </c>
      <c r="AN3448" s="175">
        <v>61335</v>
      </c>
    </row>
    <row r="3449" spans="1:40" s="105" customFormat="1" ht="20.3" customHeight="1" x14ac:dyDescent="0.35">
      <c r="A3449" s="256">
        <v>2025</v>
      </c>
      <c r="B3449" s="184">
        <f t="shared" si="639"/>
        <v>817</v>
      </c>
      <c r="C3449" s="286" t="s">
        <v>3988</v>
      </c>
      <c r="D3449" s="184">
        <v>39207</v>
      </c>
      <c r="E3449" s="287"/>
      <c r="F3449" s="287"/>
      <c r="G3449" s="287"/>
      <c r="H3449" s="288"/>
      <c r="I3449" s="288"/>
      <c r="J3449" s="288"/>
      <c r="K3449" s="289"/>
      <c r="L3449" s="289"/>
      <c r="M3449" s="289"/>
      <c r="N3449" s="289"/>
      <c r="O3449" s="289"/>
      <c r="P3449" s="289"/>
      <c r="Q3449" s="186">
        <f t="shared" si="637"/>
        <v>3481239.95</v>
      </c>
      <c r="R3449" s="186">
        <f t="shared" si="638"/>
        <v>3422714.6</v>
      </c>
      <c r="S3449" s="290">
        <v>0</v>
      </c>
      <c r="T3449" s="290">
        <v>0</v>
      </c>
      <c r="U3449" s="290">
        <v>0</v>
      </c>
      <c r="V3449" s="290">
        <v>0</v>
      </c>
      <c r="W3449" s="290">
        <v>0</v>
      </c>
      <c r="X3449" s="290">
        <v>0</v>
      </c>
      <c r="Y3449" s="290">
        <v>0</v>
      </c>
      <c r="Z3449" s="290">
        <v>0</v>
      </c>
      <c r="AA3449" s="290">
        <v>0</v>
      </c>
      <c r="AB3449" s="290">
        <v>0</v>
      </c>
      <c r="AC3449" s="290">
        <v>3422714.6</v>
      </c>
      <c r="AD3449" s="290">
        <v>0</v>
      </c>
      <c r="AE3449" s="290">
        <v>0</v>
      </c>
      <c r="AF3449" s="290">
        <v>0</v>
      </c>
      <c r="AG3449" s="290">
        <v>0</v>
      </c>
      <c r="AH3449" s="290">
        <v>0</v>
      </c>
      <c r="AI3449" s="290">
        <v>0</v>
      </c>
      <c r="AJ3449" s="290">
        <v>58525.35</v>
      </c>
      <c r="AK3449" s="175"/>
      <c r="AL3449" s="175">
        <v>6354754.54</v>
      </c>
      <c r="AM3449" s="175">
        <v>6382200.04</v>
      </c>
      <c r="AN3449" s="175">
        <v>27445.5</v>
      </c>
    </row>
    <row r="3450" spans="1:40" s="105" customFormat="1" ht="20.3" customHeight="1" x14ac:dyDescent="0.35">
      <c r="A3450" s="256">
        <v>2025</v>
      </c>
      <c r="B3450" s="184">
        <f t="shared" si="639"/>
        <v>818</v>
      </c>
      <c r="C3450" s="286" t="s">
        <v>3990</v>
      </c>
      <c r="D3450" s="184">
        <v>39189</v>
      </c>
      <c r="E3450" s="287"/>
      <c r="F3450" s="287"/>
      <c r="G3450" s="287"/>
      <c r="H3450" s="288"/>
      <c r="I3450" s="288"/>
      <c r="J3450" s="288"/>
      <c r="K3450" s="289"/>
      <c r="L3450" s="289"/>
      <c r="M3450" s="289"/>
      <c r="N3450" s="289"/>
      <c r="O3450" s="289"/>
      <c r="P3450" s="289"/>
      <c r="Q3450" s="186">
        <f t="shared" si="637"/>
        <v>11436231.120000001</v>
      </c>
      <c r="R3450" s="186">
        <f t="shared" si="638"/>
        <v>11257513.810000001</v>
      </c>
      <c r="S3450" s="290">
        <v>0</v>
      </c>
      <c r="T3450" s="290">
        <v>0</v>
      </c>
      <c r="U3450" s="290">
        <v>0</v>
      </c>
      <c r="V3450" s="290">
        <v>0</v>
      </c>
      <c r="W3450" s="290">
        <v>0</v>
      </c>
      <c r="X3450" s="290">
        <v>0</v>
      </c>
      <c r="Y3450" s="290">
        <v>0</v>
      </c>
      <c r="Z3450" s="290">
        <v>0</v>
      </c>
      <c r="AA3450" s="290">
        <v>0</v>
      </c>
      <c r="AB3450" s="290">
        <v>0</v>
      </c>
      <c r="AC3450" s="290">
        <v>11257513.810000001</v>
      </c>
      <c r="AD3450" s="290">
        <v>0</v>
      </c>
      <c r="AE3450" s="290">
        <v>0</v>
      </c>
      <c r="AF3450" s="290">
        <v>0</v>
      </c>
      <c r="AG3450" s="290">
        <v>0</v>
      </c>
      <c r="AH3450" s="290">
        <v>0</v>
      </c>
      <c r="AI3450" s="290">
        <v>0</v>
      </c>
      <c r="AJ3450" s="290">
        <v>178717.31</v>
      </c>
      <c r="AK3450" s="175"/>
      <c r="AL3450" s="175">
        <v>20888229.210000001</v>
      </c>
      <c r="AM3450" s="175">
        <v>20986711.710000001</v>
      </c>
      <c r="AN3450" s="175">
        <v>98482.5</v>
      </c>
    </row>
    <row r="3451" spans="1:40" s="105" customFormat="1" ht="20.3" customHeight="1" x14ac:dyDescent="0.35">
      <c r="A3451" s="256">
        <v>2025</v>
      </c>
      <c r="B3451" s="184">
        <f t="shared" si="639"/>
        <v>819</v>
      </c>
      <c r="C3451" s="286" t="s">
        <v>3992</v>
      </c>
      <c r="D3451" s="184">
        <v>39191</v>
      </c>
      <c r="E3451" s="287"/>
      <c r="F3451" s="287"/>
      <c r="G3451" s="287"/>
      <c r="H3451" s="288"/>
      <c r="I3451" s="288"/>
      <c r="J3451" s="288"/>
      <c r="K3451" s="289"/>
      <c r="L3451" s="289"/>
      <c r="M3451" s="289"/>
      <c r="N3451" s="289"/>
      <c r="O3451" s="289"/>
      <c r="P3451" s="289"/>
      <c r="Q3451" s="186">
        <f t="shared" si="637"/>
        <v>6101920.6799999997</v>
      </c>
      <c r="R3451" s="186">
        <f t="shared" si="638"/>
        <v>6010833.1699999999</v>
      </c>
      <c r="S3451" s="290">
        <v>0</v>
      </c>
      <c r="T3451" s="290">
        <v>0</v>
      </c>
      <c r="U3451" s="290">
        <v>0</v>
      </c>
      <c r="V3451" s="290">
        <v>0</v>
      </c>
      <c r="W3451" s="290">
        <v>0</v>
      </c>
      <c r="X3451" s="290">
        <v>0</v>
      </c>
      <c r="Y3451" s="290">
        <v>0</v>
      </c>
      <c r="Z3451" s="290">
        <v>0</v>
      </c>
      <c r="AA3451" s="290">
        <v>0</v>
      </c>
      <c r="AB3451" s="290">
        <v>0</v>
      </c>
      <c r="AC3451" s="290">
        <v>6010833.1699999999</v>
      </c>
      <c r="AD3451" s="290">
        <v>0</v>
      </c>
      <c r="AE3451" s="290">
        <v>0</v>
      </c>
      <c r="AF3451" s="290">
        <v>0</v>
      </c>
      <c r="AG3451" s="290">
        <v>0</v>
      </c>
      <c r="AH3451" s="290">
        <v>0</v>
      </c>
      <c r="AI3451" s="290">
        <v>0</v>
      </c>
      <c r="AJ3451" s="290">
        <v>91087.51</v>
      </c>
      <c r="AK3451" s="175"/>
      <c r="AL3451" s="175">
        <v>10258084.039999999</v>
      </c>
      <c r="AM3451" s="175">
        <v>10305784.039999999</v>
      </c>
      <c r="AN3451" s="175">
        <v>47700</v>
      </c>
    </row>
    <row r="3452" spans="1:40" s="105" customFormat="1" ht="20.3" customHeight="1" x14ac:dyDescent="0.35">
      <c r="A3452" s="256">
        <v>2025</v>
      </c>
      <c r="B3452" s="184">
        <f t="shared" si="639"/>
        <v>820</v>
      </c>
      <c r="C3452" s="286" t="s">
        <v>4448</v>
      </c>
      <c r="D3452" s="184">
        <v>39208</v>
      </c>
      <c r="E3452" s="287"/>
      <c r="F3452" s="287"/>
      <c r="G3452" s="287"/>
      <c r="H3452" s="288"/>
      <c r="I3452" s="288"/>
      <c r="J3452" s="288"/>
      <c r="K3452" s="289"/>
      <c r="L3452" s="289"/>
      <c r="M3452" s="289"/>
      <c r="N3452" s="289"/>
      <c r="O3452" s="289"/>
      <c r="P3452" s="289"/>
      <c r="Q3452" s="186">
        <f t="shared" si="637"/>
        <v>4063596.16</v>
      </c>
      <c r="R3452" s="186">
        <f t="shared" si="638"/>
        <v>4003704.37</v>
      </c>
      <c r="S3452" s="290">
        <v>0</v>
      </c>
      <c r="T3452" s="290">
        <v>0</v>
      </c>
      <c r="U3452" s="290">
        <v>0</v>
      </c>
      <c r="V3452" s="290">
        <v>0</v>
      </c>
      <c r="W3452" s="290">
        <v>0</v>
      </c>
      <c r="X3452" s="290">
        <v>0</v>
      </c>
      <c r="Y3452" s="290">
        <v>0</v>
      </c>
      <c r="Z3452" s="290">
        <v>0</v>
      </c>
      <c r="AA3452" s="290">
        <v>0</v>
      </c>
      <c r="AB3452" s="290">
        <v>0</v>
      </c>
      <c r="AC3452" s="290">
        <v>4003704.37</v>
      </c>
      <c r="AD3452" s="290">
        <v>0</v>
      </c>
      <c r="AE3452" s="290">
        <v>0</v>
      </c>
      <c r="AF3452" s="290">
        <v>0</v>
      </c>
      <c r="AG3452" s="290">
        <v>0</v>
      </c>
      <c r="AH3452" s="290">
        <v>0</v>
      </c>
      <c r="AI3452" s="290">
        <v>0</v>
      </c>
      <c r="AJ3452" s="290">
        <v>59891.79</v>
      </c>
      <c r="AK3452" s="175"/>
      <c r="AL3452" s="175">
        <v>8012313.8999999985</v>
      </c>
      <c r="AM3452" s="175">
        <v>10684900.289999999</v>
      </c>
      <c r="AN3452" s="175">
        <v>2672586.39</v>
      </c>
    </row>
    <row r="3453" spans="1:40" s="105" customFormat="1" ht="20.3" customHeight="1" x14ac:dyDescent="0.35">
      <c r="A3453" s="256">
        <v>2025</v>
      </c>
      <c r="B3453" s="184">
        <f t="shared" si="639"/>
        <v>821</v>
      </c>
      <c r="C3453" s="286" t="s">
        <v>4231</v>
      </c>
      <c r="D3453" s="184">
        <v>39339</v>
      </c>
      <c r="E3453" s="287"/>
      <c r="F3453" s="287"/>
      <c r="G3453" s="287"/>
      <c r="H3453" s="288"/>
      <c r="I3453" s="288"/>
      <c r="J3453" s="288"/>
      <c r="K3453" s="289"/>
      <c r="L3453" s="289"/>
      <c r="M3453" s="289"/>
      <c r="N3453" s="289"/>
      <c r="O3453" s="289"/>
      <c r="P3453" s="289"/>
      <c r="Q3453" s="186">
        <f t="shared" si="637"/>
        <v>27584.22</v>
      </c>
      <c r="R3453" s="186">
        <f t="shared" si="638"/>
        <v>27584.22</v>
      </c>
      <c r="S3453" s="290">
        <v>0</v>
      </c>
      <c r="T3453" s="290">
        <v>0</v>
      </c>
      <c r="U3453" s="290">
        <v>0</v>
      </c>
      <c r="V3453" s="290">
        <v>0</v>
      </c>
      <c r="W3453" s="290">
        <v>0</v>
      </c>
      <c r="X3453" s="290">
        <v>0</v>
      </c>
      <c r="Y3453" s="290">
        <v>0</v>
      </c>
      <c r="Z3453" s="290">
        <v>0</v>
      </c>
      <c r="AA3453" s="290">
        <v>0</v>
      </c>
      <c r="AB3453" s="290">
        <v>0</v>
      </c>
      <c r="AC3453" s="290">
        <v>0</v>
      </c>
      <c r="AD3453" s="290">
        <v>0</v>
      </c>
      <c r="AE3453" s="290">
        <v>0</v>
      </c>
      <c r="AF3453" s="290">
        <v>0</v>
      </c>
      <c r="AG3453" s="290">
        <v>0</v>
      </c>
      <c r="AH3453" s="290">
        <v>27584.22</v>
      </c>
      <c r="AI3453" s="290">
        <v>0</v>
      </c>
      <c r="AJ3453" s="290">
        <v>0</v>
      </c>
      <c r="AK3453" s="175"/>
      <c r="AL3453" s="175">
        <v>16538887.85</v>
      </c>
      <c r="AM3453" s="175">
        <v>16538887.85</v>
      </c>
      <c r="AN3453" s="175">
        <v>0</v>
      </c>
    </row>
    <row r="3454" spans="1:40" s="105" customFormat="1" ht="20.3" customHeight="1" x14ac:dyDescent="0.35">
      <c r="A3454" s="256">
        <v>2025</v>
      </c>
      <c r="B3454" s="184">
        <f t="shared" si="639"/>
        <v>822</v>
      </c>
      <c r="C3454" s="286" t="s">
        <v>4266</v>
      </c>
      <c r="D3454" s="184">
        <v>38893</v>
      </c>
      <c r="E3454" s="287"/>
      <c r="F3454" s="287"/>
      <c r="G3454" s="287"/>
      <c r="H3454" s="288"/>
      <c r="I3454" s="288"/>
      <c r="J3454" s="288"/>
      <c r="K3454" s="289"/>
      <c r="L3454" s="289"/>
      <c r="M3454" s="289"/>
      <c r="N3454" s="289"/>
      <c r="O3454" s="289"/>
      <c r="P3454" s="289"/>
      <c r="Q3454" s="186">
        <f t="shared" si="637"/>
        <v>73514.759999999995</v>
      </c>
      <c r="R3454" s="186">
        <f t="shared" si="638"/>
        <v>73514.759999999995</v>
      </c>
      <c r="S3454" s="290">
        <v>0</v>
      </c>
      <c r="T3454" s="290">
        <v>0</v>
      </c>
      <c r="U3454" s="290">
        <v>0</v>
      </c>
      <c r="V3454" s="290">
        <v>0</v>
      </c>
      <c r="W3454" s="290">
        <v>0</v>
      </c>
      <c r="X3454" s="290">
        <v>0</v>
      </c>
      <c r="Y3454" s="290">
        <v>0</v>
      </c>
      <c r="Z3454" s="290">
        <v>0</v>
      </c>
      <c r="AA3454" s="290">
        <v>0</v>
      </c>
      <c r="AB3454" s="290">
        <v>0</v>
      </c>
      <c r="AC3454" s="290">
        <v>0</v>
      </c>
      <c r="AD3454" s="290">
        <v>0</v>
      </c>
      <c r="AE3454" s="290">
        <v>0</v>
      </c>
      <c r="AF3454" s="290">
        <v>0</v>
      </c>
      <c r="AG3454" s="290">
        <v>0</v>
      </c>
      <c r="AH3454" s="290">
        <v>73514.759999999995</v>
      </c>
      <c r="AI3454" s="290">
        <v>0</v>
      </c>
      <c r="AJ3454" s="290">
        <v>0</v>
      </c>
      <c r="AK3454" s="175"/>
      <c r="AL3454" s="175">
        <v>2670156.41</v>
      </c>
      <c r="AM3454" s="175">
        <v>2670156.41</v>
      </c>
      <c r="AN3454" s="175">
        <v>0</v>
      </c>
    </row>
    <row r="3455" spans="1:40" s="105" customFormat="1" ht="20.3" customHeight="1" x14ac:dyDescent="0.35">
      <c r="A3455" s="256">
        <v>2025</v>
      </c>
      <c r="B3455" s="184">
        <f t="shared" si="639"/>
        <v>823</v>
      </c>
      <c r="C3455" s="286" t="s">
        <v>4230</v>
      </c>
      <c r="D3455" s="184">
        <v>39348</v>
      </c>
      <c r="E3455" s="287"/>
      <c r="F3455" s="287"/>
      <c r="G3455" s="287"/>
      <c r="H3455" s="288"/>
      <c r="I3455" s="288"/>
      <c r="J3455" s="288"/>
      <c r="K3455" s="289"/>
      <c r="L3455" s="289"/>
      <c r="M3455" s="289"/>
      <c r="N3455" s="289"/>
      <c r="O3455" s="289"/>
      <c r="P3455" s="289"/>
      <c r="Q3455" s="186">
        <f t="shared" si="637"/>
        <v>73599.42</v>
      </c>
      <c r="R3455" s="186">
        <f t="shared" si="638"/>
        <v>73599.42</v>
      </c>
      <c r="S3455" s="290">
        <v>0</v>
      </c>
      <c r="T3455" s="290">
        <v>0</v>
      </c>
      <c r="U3455" s="290">
        <v>0</v>
      </c>
      <c r="V3455" s="290">
        <v>0</v>
      </c>
      <c r="W3455" s="290">
        <v>0</v>
      </c>
      <c r="X3455" s="290">
        <v>0</v>
      </c>
      <c r="Y3455" s="290">
        <v>0</v>
      </c>
      <c r="Z3455" s="290">
        <v>0</v>
      </c>
      <c r="AA3455" s="290">
        <v>0</v>
      </c>
      <c r="AB3455" s="290">
        <v>0</v>
      </c>
      <c r="AC3455" s="290">
        <v>0</v>
      </c>
      <c r="AD3455" s="290">
        <v>0</v>
      </c>
      <c r="AE3455" s="290">
        <v>0</v>
      </c>
      <c r="AF3455" s="290">
        <v>0</v>
      </c>
      <c r="AG3455" s="290">
        <v>0</v>
      </c>
      <c r="AH3455" s="290">
        <v>73599.42</v>
      </c>
      <c r="AI3455" s="290">
        <v>0</v>
      </c>
      <c r="AJ3455" s="290">
        <v>0</v>
      </c>
      <c r="AK3455" s="175"/>
      <c r="AL3455" s="175">
        <v>10777153.630000001</v>
      </c>
      <c r="AM3455" s="175">
        <v>10777153.630000001</v>
      </c>
      <c r="AN3455" s="175">
        <v>0</v>
      </c>
    </row>
    <row r="3456" spans="1:40" s="105" customFormat="1" ht="20.3" customHeight="1" x14ac:dyDescent="0.35">
      <c r="A3456" s="256">
        <v>2025</v>
      </c>
      <c r="B3456" s="184">
        <f t="shared" si="639"/>
        <v>824</v>
      </c>
      <c r="C3456" s="286" t="s">
        <v>4229</v>
      </c>
      <c r="D3456" s="184">
        <v>39349</v>
      </c>
      <c r="E3456" s="287"/>
      <c r="F3456" s="287"/>
      <c r="G3456" s="287"/>
      <c r="H3456" s="288"/>
      <c r="I3456" s="288"/>
      <c r="J3456" s="288"/>
      <c r="K3456" s="289"/>
      <c r="L3456" s="289"/>
      <c r="M3456" s="289"/>
      <c r="N3456" s="289"/>
      <c r="O3456" s="289"/>
      <c r="P3456" s="289"/>
      <c r="Q3456" s="186">
        <f t="shared" si="637"/>
        <v>43444.69</v>
      </c>
      <c r="R3456" s="186">
        <f t="shared" si="638"/>
        <v>43444.69</v>
      </c>
      <c r="S3456" s="290">
        <v>0</v>
      </c>
      <c r="T3456" s="290">
        <v>0</v>
      </c>
      <c r="U3456" s="290">
        <v>0</v>
      </c>
      <c r="V3456" s="290">
        <v>0</v>
      </c>
      <c r="W3456" s="290">
        <v>0</v>
      </c>
      <c r="X3456" s="290">
        <v>0</v>
      </c>
      <c r="Y3456" s="290">
        <v>0</v>
      </c>
      <c r="Z3456" s="290">
        <v>0</v>
      </c>
      <c r="AA3456" s="290">
        <v>0</v>
      </c>
      <c r="AB3456" s="290">
        <v>0</v>
      </c>
      <c r="AC3456" s="290">
        <v>0</v>
      </c>
      <c r="AD3456" s="290">
        <v>0</v>
      </c>
      <c r="AE3456" s="290">
        <v>0</v>
      </c>
      <c r="AF3456" s="290">
        <v>0</v>
      </c>
      <c r="AG3456" s="290">
        <v>0</v>
      </c>
      <c r="AH3456" s="290">
        <v>43444.69</v>
      </c>
      <c r="AI3456" s="290">
        <v>0</v>
      </c>
      <c r="AJ3456" s="290">
        <v>0</v>
      </c>
      <c r="AK3456" s="175"/>
      <c r="AL3456" s="175">
        <v>10943856.859999999</v>
      </c>
      <c r="AM3456" s="175">
        <v>10943856.859999999</v>
      </c>
      <c r="AN3456" s="175">
        <v>0</v>
      </c>
    </row>
    <row r="3457" spans="1:40" s="105" customFormat="1" ht="20.3" customHeight="1" x14ac:dyDescent="0.35">
      <c r="A3457" s="256">
        <v>2025</v>
      </c>
      <c r="B3457" s="184">
        <f t="shared" si="639"/>
        <v>825</v>
      </c>
      <c r="C3457" s="286" t="s">
        <v>4228</v>
      </c>
      <c r="D3457" s="184">
        <v>39350</v>
      </c>
      <c r="E3457" s="287"/>
      <c r="F3457" s="287"/>
      <c r="G3457" s="287"/>
      <c r="H3457" s="288"/>
      <c r="I3457" s="288"/>
      <c r="J3457" s="288"/>
      <c r="K3457" s="289"/>
      <c r="L3457" s="289"/>
      <c r="M3457" s="289"/>
      <c r="N3457" s="289"/>
      <c r="O3457" s="289"/>
      <c r="P3457" s="289"/>
      <c r="Q3457" s="186">
        <f t="shared" si="637"/>
        <v>60621.54</v>
      </c>
      <c r="R3457" s="186">
        <f t="shared" si="638"/>
        <v>60621.54</v>
      </c>
      <c r="S3457" s="290">
        <v>0</v>
      </c>
      <c r="T3457" s="290">
        <v>0</v>
      </c>
      <c r="U3457" s="290">
        <v>0</v>
      </c>
      <c r="V3457" s="290">
        <v>0</v>
      </c>
      <c r="W3457" s="290">
        <v>0</v>
      </c>
      <c r="X3457" s="290">
        <v>0</v>
      </c>
      <c r="Y3457" s="290">
        <v>0</v>
      </c>
      <c r="Z3457" s="290">
        <v>0</v>
      </c>
      <c r="AA3457" s="290">
        <v>0</v>
      </c>
      <c r="AB3457" s="290">
        <v>0</v>
      </c>
      <c r="AC3457" s="290">
        <v>0</v>
      </c>
      <c r="AD3457" s="290">
        <v>0</v>
      </c>
      <c r="AE3457" s="290">
        <v>0</v>
      </c>
      <c r="AF3457" s="290">
        <v>0</v>
      </c>
      <c r="AG3457" s="290">
        <v>0</v>
      </c>
      <c r="AH3457" s="290">
        <v>60621.54</v>
      </c>
      <c r="AI3457" s="290">
        <v>0</v>
      </c>
      <c r="AJ3457" s="290">
        <v>0</v>
      </c>
      <c r="AK3457" s="175"/>
      <c r="AL3457" s="175">
        <v>13914991.050000001</v>
      </c>
      <c r="AM3457" s="175">
        <v>13914991.050000001</v>
      </c>
      <c r="AN3457" s="175">
        <v>0</v>
      </c>
    </row>
    <row r="3458" spans="1:40" s="105" customFormat="1" ht="20.3" customHeight="1" x14ac:dyDescent="0.35">
      <c r="A3458" s="256">
        <v>2025</v>
      </c>
      <c r="B3458" s="184">
        <f t="shared" si="639"/>
        <v>826</v>
      </c>
      <c r="C3458" s="286" t="s">
        <v>4265</v>
      </c>
      <c r="D3458" s="184">
        <v>38896</v>
      </c>
      <c r="E3458" s="287"/>
      <c r="F3458" s="287"/>
      <c r="G3458" s="287"/>
      <c r="H3458" s="288"/>
      <c r="I3458" s="288"/>
      <c r="J3458" s="288"/>
      <c r="K3458" s="289"/>
      <c r="L3458" s="289"/>
      <c r="M3458" s="289"/>
      <c r="N3458" s="289"/>
      <c r="O3458" s="289"/>
      <c r="P3458" s="289"/>
      <c r="Q3458" s="186">
        <f t="shared" si="637"/>
        <v>19402.02</v>
      </c>
      <c r="R3458" s="186">
        <f t="shared" si="638"/>
        <v>19402.02</v>
      </c>
      <c r="S3458" s="290">
        <v>0</v>
      </c>
      <c r="T3458" s="290">
        <v>0</v>
      </c>
      <c r="U3458" s="290">
        <v>0</v>
      </c>
      <c r="V3458" s="290">
        <v>0</v>
      </c>
      <c r="W3458" s="290">
        <v>0</v>
      </c>
      <c r="X3458" s="290">
        <v>0</v>
      </c>
      <c r="Y3458" s="290">
        <v>0</v>
      </c>
      <c r="Z3458" s="290">
        <v>0</v>
      </c>
      <c r="AA3458" s="290">
        <v>0</v>
      </c>
      <c r="AB3458" s="290">
        <v>0</v>
      </c>
      <c r="AC3458" s="290">
        <v>0</v>
      </c>
      <c r="AD3458" s="290">
        <v>0</v>
      </c>
      <c r="AE3458" s="290">
        <v>0</v>
      </c>
      <c r="AF3458" s="290">
        <v>0</v>
      </c>
      <c r="AG3458" s="290">
        <v>0</v>
      </c>
      <c r="AH3458" s="290">
        <v>19402.02</v>
      </c>
      <c r="AI3458" s="290">
        <v>0</v>
      </c>
      <c r="AJ3458" s="290">
        <v>0</v>
      </c>
      <c r="AK3458" s="175"/>
      <c r="AL3458" s="175">
        <v>2175794.21</v>
      </c>
      <c r="AM3458" s="175">
        <v>2719155.74</v>
      </c>
      <c r="AN3458" s="175">
        <v>543361.53</v>
      </c>
    </row>
    <row r="3459" spans="1:40" s="105" customFormat="1" ht="20.3" customHeight="1" x14ac:dyDescent="0.35">
      <c r="A3459" s="256">
        <v>2025</v>
      </c>
      <c r="B3459" s="184">
        <f t="shared" si="639"/>
        <v>827</v>
      </c>
      <c r="C3459" s="286" t="s">
        <v>4262</v>
      </c>
      <c r="D3459" s="184">
        <v>38910</v>
      </c>
      <c r="E3459" s="287"/>
      <c r="F3459" s="287"/>
      <c r="G3459" s="287"/>
      <c r="H3459" s="288"/>
      <c r="I3459" s="288"/>
      <c r="J3459" s="288"/>
      <c r="K3459" s="289"/>
      <c r="L3459" s="289"/>
      <c r="M3459" s="289"/>
      <c r="N3459" s="289"/>
      <c r="O3459" s="289"/>
      <c r="P3459" s="289"/>
      <c r="Q3459" s="186">
        <f t="shared" ref="Q3459:Q3460" si="640">SUM(S3459:AJ3459)</f>
        <v>64744.98</v>
      </c>
      <c r="R3459" s="186">
        <f t="shared" ref="R3459:R3460" si="641">SUM(S3459:AI3459)</f>
        <v>64744.98</v>
      </c>
      <c r="S3459" s="290">
        <v>0</v>
      </c>
      <c r="T3459" s="290">
        <v>0</v>
      </c>
      <c r="U3459" s="290">
        <v>0</v>
      </c>
      <c r="V3459" s="290">
        <v>0</v>
      </c>
      <c r="W3459" s="290">
        <v>0</v>
      </c>
      <c r="X3459" s="290">
        <v>0</v>
      </c>
      <c r="Y3459" s="290">
        <v>0</v>
      </c>
      <c r="Z3459" s="290">
        <v>0</v>
      </c>
      <c r="AA3459" s="290">
        <v>0</v>
      </c>
      <c r="AB3459" s="290">
        <v>0</v>
      </c>
      <c r="AC3459" s="290">
        <v>0</v>
      </c>
      <c r="AD3459" s="290">
        <v>0</v>
      </c>
      <c r="AE3459" s="290">
        <v>0</v>
      </c>
      <c r="AF3459" s="290">
        <v>0</v>
      </c>
      <c r="AG3459" s="290">
        <v>0</v>
      </c>
      <c r="AH3459" s="290">
        <v>64744.98</v>
      </c>
      <c r="AI3459" s="290">
        <v>0</v>
      </c>
      <c r="AJ3459" s="290">
        <v>0</v>
      </c>
      <c r="AK3459" s="175"/>
      <c r="AL3459" s="175">
        <v>3463052.96</v>
      </c>
      <c r="AM3459" s="175">
        <v>3463052.96</v>
      </c>
      <c r="AN3459" s="175">
        <v>0</v>
      </c>
    </row>
    <row r="3460" spans="1:40" s="105" customFormat="1" ht="20.3" customHeight="1" x14ac:dyDescent="0.35">
      <c r="A3460" s="256">
        <v>2025</v>
      </c>
      <c r="B3460" s="184">
        <f t="shared" si="639"/>
        <v>828</v>
      </c>
      <c r="C3460" s="286" t="s">
        <v>4267</v>
      </c>
      <c r="D3460" s="184">
        <v>38892</v>
      </c>
      <c r="E3460" s="287"/>
      <c r="F3460" s="287"/>
      <c r="G3460" s="287"/>
      <c r="H3460" s="288"/>
      <c r="I3460" s="288"/>
      <c r="J3460" s="288"/>
      <c r="K3460" s="289"/>
      <c r="L3460" s="289"/>
      <c r="M3460" s="289"/>
      <c r="N3460" s="289"/>
      <c r="O3460" s="289"/>
      <c r="P3460" s="289"/>
      <c r="Q3460" s="186">
        <f t="shared" si="640"/>
        <v>73514.759999999995</v>
      </c>
      <c r="R3460" s="186">
        <f t="shared" si="641"/>
        <v>73514.759999999995</v>
      </c>
      <c r="S3460" s="290">
        <v>0</v>
      </c>
      <c r="T3460" s="290">
        <v>0</v>
      </c>
      <c r="U3460" s="290">
        <v>0</v>
      </c>
      <c r="V3460" s="290">
        <v>0</v>
      </c>
      <c r="W3460" s="290">
        <v>0</v>
      </c>
      <c r="X3460" s="290">
        <v>0</v>
      </c>
      <c r="Y3460" s="290">
        <v>0</v>
      </c>
      <c r="Z3460" s="290">
        <v>0</v>
      </c>
      <c r="AA3460" s="290">
        <v>0</v>
      </c>
      <c r="AB3460" s="290">
        <v>0</v>
      </c>
      <c r="AC3460" s="290">
        <v>0</v>
      </c>
      <c r="AD3460" s="290">
        <v>0</v>
      </c>
      <c r="AE3460" s="290">
        <v>0</v>
      </c>
      <c r="AF3460" s="290">
        <v>0</v>
      </c>
      <c r="AG3460" s="290">
        <v>0</v>
      </c>
      <c r="AH3460" s="290">
        <v>73514.759999999995</v>
      </c>
      <c r="AI3460" s="290">
        <v>0</v>
      </c>
      <c r="AJ3460" s="290">
        <v>0</v>
      </c>
      <c r="AK3460" s="175"/>
      <c r="AL3460" s="175">
        <v>3211976.95</v>
      </c>
      <c r="AM3460" s="175">
        <v>3211976.95</v>
      </c>
      <c r="AN3460" s="175">
        <v>0</v>
      </c>
    </row>
    <row r="3461" spans="1:40" s="105" customFormat="1" ht="20.3" customHeight="1" x14ac:dyDescent="0.35">
      <c r="A3461" s="256">
        <v>2025</v>
      </c>
      <c r="B3461" s="184">
        <f t="shared" si="639"/>
        <v>829</v>
      </c>
      <c r="C3461" s="286" t="s">
        <v>4243</v>
      </c>
      <c r="D3461" s="184">
        <v>39184</v>
      </c>
      <c r="E3461" s="287"/>
      <c r="F3461" s="287"/>
      <c r="G3461" s="287"/>
      <c r="H3461" s="288"/>
      <c r="I3461" s="288"/>
      <c r="J3461" s="288"/>
      <c r="K3461" s="289"/>
      <c r="L3461" s="289"/>
      <c r="M3461" s="289"/>
      <c r="N3461" s="289"/>
      <c r="O3461" s="289"/>
      <c r="P3461" s="289"/>
      <c r="Q3461" s="186">
        <f t="shared" ref="Q3461:Q3464" si="642">SUM(S3461:AJ3461)</f>
        <v>113474.04</v>
      </c>
      <c r="R3461" s="186">
        <f t="shared" ref="R3461:R3464" si="643">SUM(S3461:AI3461)</f>
        <v>113474.04</v>
      </c>
      <c r="S3461" s="290">
        <v>0</v>
      </c>
      <c r="T3461" s="290">
        <v>0</v>
      </c>
      <c r="U3461" s="290">
        <v>0</v>
      </c>
      <c r="V3461" s="290">
        <v>0</v>
      </c>
      <c r="W3461" s="290">
        <v>0</v>
      </c>
      <c r="X3461" s="290">
        <v>0</v>
      </c>
      <c r="Y3461" s="290">
        <v>0</v>
      </c>
      <c r="Z3461" s="290">
        <v>0</v>
      </c>
      <c r="AA3461" s="290">
        <v>0</v>
      </c>
      <c r="AB3461" s="290">
        <v>0</v>
      </c>
      <c r="AC3461" s="290">
        <v>0</v>
      </c>
      <c r="AD3461" s="290">
        <v>0</v>
      </c>
      <c r="AE3461" s="290">
        <v>0</v>
      </c>
      <c r="AF3461" s="290">
        <v>0</v>
      </c>
      <c r="AG3461" s="290">
        <v>113474.04</v>
      </c>
      <c r="AH3461" s="290">
        <v>0</v>
      </c>
      <c r="AI3461" s="290">
        <v>0</v>
      </c>
      <c r="AJ3461" s="290">
        <v>0</v>
      </c>
      <c r="AK3461" s="175"/>
      <c r="AL3461" s="175">
        <v>16641391.33</v>
      </c>
      <c r="AM3461" s="175">
        <v>16641391.33</v>
      </c>
      <c r="AN3461" s="175">
        <v>0</v>
      </c>
    </row>
    <row r="3462" spans="1:40" s="105" customFormat="1" ht="20.3" customHeight="1" x14ac:dyDescent="0.35">
      <c r="A3462" s="256">
        <v>2025</v>
      </c>
      <c r="B3462" s="184">
        <f t="shared" si="639"/>
        <v>830</v>
      </c>
      <c r="C3462" s="286" t="s">
        <v>4264</v>
      </c>
      <c r="D3462" s="184">
        <v>38905</v>
      </c>
      <c r="E3462" s="287"/>
      <c r="F3462" s="287"/>
      <c r="G3462" s="287"/>
      <c r="H3462" s="288"/>
      <c r="I3462" s="288"/>
      <c r="J3462" s="288"/>
      <c r="K3462" s="289"/>
      <c r="L3462" s="289"/>
      <c r="M3462" s="289"/>
      <c r="N3462" s="289"/>
      <c r="O3462" s="289"/>
      <c r="P3462" s="289"/>
      <c r="Q3462" s="186">
        <f t="shared" si="642"/>
        <v>22670.31</v>
      </c>
      <c r="R3462" s="186">
        <f t="shared" si="643"/>
        <v>22670.31</v>
      </c>
      <c r="S3462" s="290">
        <v>0</v>
      </c>
      <c r="T3462" s="290">
        <v>0</v>
      </c>
      <c r="U3462" s="290">
        <v>0</v>
      </c>
      <c r="V3462" s="290">
        <v>0</v>
      </c>
      <c r="W3462" s="290">
        <v>0</v>
      </c>
      <c r="X3462" s="290">
        <v>0</v>
      </c>
      <c r="Y3462" s="290">
        <v>0</v>
      </c>
      <c r="Z3462" s="290">
        <v>0</v>
      </c>
      <c r="AA3462" s="290">
        <v>0</v>
      </c>
      <c r="AB3462" s="290">
        <v>0</v>
      </c>
      <c r="AC3462" s="290">
        <v>0</v>
      </c>
      <c r="AD3462" s="290">
        <v>0</v>
      </c>
      <c r="AE3462" s="290">
        <v>0</v>
      </c>
      <c r="AF3462" s="290">
        <v>0</v>
      </c>
      <c r="AG3462" s="290">
        <v>0</v>
      </c>
      <c r="AH3462" s="290">
        <v>22670.31</v>
      </c>
      <c r="AI3462" s="290">
        <v>0</v>
      </c>
      <c r="AJ3462" s="290">
        <v>0</v>
      </c>
      <c r="AK3462" s="175"/>
      <c r="AL3462" s="175">
        <v>2724212.11</v>
      </c>
      <c r="AM3462" s="175">
        <v>2724212.11</v>
      </c>
      <c r="AN3462" s="175">
        <v>0</v>
      </c>
    </row>
    <row r="3463" spans="1:40" s="105" customFormat="1" ht="20.3" customHeight="1" x14ac:dyDescent="0.35">
      <c r="A3463" s="256">
        <v>2025</v>
      </c>
      <c r="B3463" s="184">
        <f t="shared" si="639"/>
        <v>831</v>
      </c>
      <c r="C3463" s="286" t="s">
        <v>4263</v>
      </c>
      <c r="D3463" s="184">
        <v>38909</v>
      </c>
      <c r="E3463" s="287"/>
      <c r="F3463" s="287"/>
      <c r="G3463" s="287"/>
      <c r="H3463" s="288"/>
      <c r="I3463" s="288"/>
      <c r="J3463" s="288"/>
      <c r="K3463" s="289"/>
      <c r="L3463" s="289"/>
      <c r="M3463" s="289"/>
      <c r="N3463" s="289"/>
      <c r="O3463" s="289"/>
      <c r="P3463" s="289"/>
      <c r="Q3463" s="186">
        <f t="shared" si="642"/>
        <v>22670.31</v>
      </c>
      <c r="R3463" s="186">
        <f t="shared" si="643"/>
        <v>22670.31</v>
      </c>
      <c r="S3463" s="290">
        <v>0</v>
      </c>
      <c r="T3463" s="290">
        <v>0</v>
      </c>
      <c r="U3463" s="290">
        <v>0</v>
      </c>
      <c r="V3463" s="290">
        <v>0</v>
      </c>
      <c r="W3463" s="290">
        <v>0</v>
      </c>
      <c r="X3463" s="290">
        <v>0</v>
      </c>
      <c r="Y3463" s="290">
        <v>0</v>
      </c>
      <c r="Z3463" s="290">
        <v>0</v>
      </c>
      <c r="AA3463" s="290">
        <v>0</v>
      </c>
      <c r="AB3463" s="290">
        <v>0</v>
      </c>
      <c r="AC3463" s="290">
        <v>0</v>
      </c>
      <c r="AD3463" s="290">
        <v>0</v>
      </c>
      <c r="AE3463" s="290">
        <v>0</v>
      </c>
      <c r="AF3463" s="290">
        <v>0</v>
      </c>
      <c r="AG3463" s="290">
        <v>0</v>
      </c>
      <c r="AH3463" s="290">
        <v>22670.31</v>
      </c>
      <c r="AI3463" s="290">
        <v>0</v>
      </c>
      <c r="AJ3463" s="290">
        <v>0</v>
      </c>
      <c r="AK3463" s="175"/>
      <c r="AL3463" s="175">
        <v>2899020.04</v>
      </c>
      <c r="AM3463" s="175">
        <v>2899020.04</v>
      </c>
      <c r="AN3463" s="175">
        <v>0</v>
      </c>
    </row>
    <row r="3464" spans="1:40" s="105" customFormat="1" ht="20.3" customHeight="1" x14ac:dyDescent="0.35">
      <c r="A3464" s="256">
        <v>2025</v>
      </c>
      <c r="B3464" s="184">
        <f t="shared" si="639"/>
        <v>832</v>
      </c>
      <c r="C3464" s="286" t="s">
        <v>4244</v>
      </c>
      <c r="D3464" s="184">
        <v>39145</v>
      </c>
      <c r="E3464" s="287"/>
      <c r="F3464" s="287"/>
      <c r="G3464" s="287"/>
      <c r="H3464" s="288"/>
      <c r="I3464" s="288"/>
      <c r="J3464" s="288"/>
      <c r="K3464" s="289"/>
      <c r="L3464" s="289"/>
      <c r="M3464" s="289"/>
      <c r="N3464" s="289"/>
      <c r="O3464" s="289"/>
      <c r="P3464" s="289"/>
      <c r="Q3464" s="186">
        <f t="shared" si="642"/>
        <v>17107.16</v>
      </c>
      <c r="R3464" s="186">
        <f t="shared" si="643"/>
        <v>17107.16</v>
      </c>
      <c r="S3464" s="290">
        <v>0</v>
      </c>
      <c r="T3464" s="290">
        <v>0</v>
      </c>
      <c r="U3464" s="290">
        <v>0</v>
      </c>
      <c r="V3464" s="290">
        <v>0</v>
      </c>
      <c r="W3464" s="290">
        <v>0</v>
      </c>
      <c r="X3464" s="290">
        <v>0</v>
      </c>
      <c r="Y3464" s="290">
        <v>0</v>
      </c>
      <c r="Z3464" s="290">
        <v>0</v>
      </c>
      <c r="AA3464" s="290">
        <v>0</v>
      </c>
      <c r="AB3464" s="290">
        <v>0</v>
      </c>
      <c r="AC3464" s="290">
        <v>0</v>
      </c>
      <c r="AD3464" s="290">
        <v>0</v>
      </c>
      <c r="AE3464" s="290">
        <v>0</v>
      </c>
      <c r="AF3464" s="290">
        <v>0</v>
      </c>
      <c r="AG3464" s="290">
        <v>0</v>
      </c>
      <c r="AH3464" s="290">
        <v>17107.16</v>
      </c>
      <c r="AI3464" s="290">
        <v>0</v>
      </c>
      <c r="AJ3464" s="290">
        <v>0</v>
      </c>
      <c r="AK3464" s="175"/>
      <c r="AL3464" s="175">
        <v>2881136.83</v>
      </c>
      <c r="AM3464" s="175">
        <v>2881136.83</v>
      </c>
      <c r="AN3464" s="175">
        <v>0</v>
      </c>
    </row>
    <row r="3465" spans="1:40" s="105" customFormat="1" ht="20.3" customHeight="1" x14ac:dyDescent="0.35">
      <c r="A3465" s="256">
        <v>2025</v>
      </c>
      <c r="B3465" s="184">
        <f t="shared" si="639"/>
        <v>833</v>
      </c>
      <c r="C3465" s="286" t="s">
        <v>4258</v>
      </c>
      <c r="D3465" s="184">
        <v>38974</v>
      </c>
      <c r="E3465" s="287"/>
      <c r="F3465" s="287"/>
      <c r="G3465" s="287"/>
      <c r="H3465" s="288"/>
      <c r="I3465" s="288"/>
      <c r="J3465" s="288"/>
      <c r="K3465" s="289"/>
      <c r="L3465" s="289"/>
      <c r="M3465" s="289"/>
      <c r="N3465" s="289"/>
      <c r="O3465" s="289"/>
      <c r="P3465" s="289"/>
      <c r="Q3465" s="186">
        <f t="shared" ref="Q3465:Q3479" si="644">SUM(S3465:AJ3465)</f>
        <v>34421.56</v>
      </c>
      <c r="R3465" s="186">
        <f t="shared" ref="R3465:R3479" si="645">SUM(S3465:AI3465)</f>
        <v>34421.56</v>
      </c>
      <c r="S3465" s="290">
        <v>0</v>
      </c>
      <c r="T3465" s="290">
        <v>0</v>
      </c>
      <c r="U3465" s="290">
        <v>0</v>
      </c>
      <c r="V3465" s="290">
        <v>0</v>
      </c>
      <c r="W3465" s="290">
        <v>0</v>
      </c>
      <c r="X3465" s="290">
        <v>0</v>
      </c>
      <c r="Y3465" s="290">
        <v>0</v>
      </c>
      <c r="Z3465" s="290">
        <v>0</v>
      </c>
      <c r="AA3465" s="290">
        <v>0</v>
      </c>
      <c r="AB3465" s="290">
        <v>0</v>
      </c>
      <c r="AC3465" s="290">
        <v>0</v>
      </c>
      <c r="AD3465" s="290">
        <v>0</v>
      </c>
      <c r="AE3465" s="290">
        <v>0</v>
      </c>
      <c r="AF3465" s="290">
        <v>0</v>
      </c>
      <c r="AG3465" s="290">
        <v>0</v>
      </c>
      <c r="AH3465" s="290">
        <v>34421.56</v>
      </c>
      <c r="AI3465" s="290">
        <v>0</v>
      </c>
      <c r="AJ3465" s="290">
        <v>0</v>
      </c>
      <c r="AK3465" s="175"/>
      <c r="AL3465" s="175">
        <v>3238222.45</v>
      </c>
      <c r="AM3465" s="175">
        <v>3238222.45</v>
      </c>
      <c r="AN3465" s="175">
        <v>0</v>
      </c>
    </row>
    <row r="3466" spans="1:40" s="105" customFormat="1" ht="20.3" customHeight="1" x14ac:dyDescent="0.35">
      <c r="A3466" s="256">
        <v>2025</v>
      </c>
      <c r="B3466" s="184">
        <f t="shared" si="639"/>
        <v>834</v>
      </c>
      <c r="C3466" s="286" t="s">
        <v>4257</v>
      </c>
      <c r="D3466" s="184">
        <v>38975</v>
      </c>
      <c r="E3466" s="287"/>
      <c r="F3466" s="287"/>
      <c r="G3466" s="287"/>
      <c r="H3466" s="288"/>
      <c r="I3466" s="288"/>
      <c r="J3466" s="288"/>
      <c r="K3466" s="289"/>
      <c r="L3466" s="289"/>
      <c r="M3466" s="289"/>
      <c r="N3466" s="289"/>
      <c r="O3466" s="289"/>
      <c r="P3466" s="289"/>
      <c r="Q3466" s="186">
        <f t="shared" si="644"/>
        <v>31562.92</v>
      </c>
      <c r="R3466" s="186">
        <f t="shared" si="645"/>
        <v>31562.92</v>
      </c>
      <c r="S3466" s="290">
        <v>0</v>
      </c>
      <c r="T3466" s="290">
        <v>0</v>
      </c>
      <c r="U3466" s="290">
        <v>0</v>
      </c>
      <c r="V3466" s="290">
        <v>0</v>
      </c>
      <c r="W3466" s="290">
        <v>0</v>
      </c>
      <c r="X3466" s="290">
        <v>0</v>
      </c>
      <c r="Y3466" s="290">
        <v>0</v>
      </c>
      <c r="Z3466" s="290">
        <v>0</v>
      </c>
      <c r="AA3466" s="290">
        <v>0</v>
      </c>
      <c r="AB3466" s="290">
        <v>0</v>
      </c>
      <c r="AC3466" s="290">
        <v>0</v>
      </c>
      <c r="AD3466" s="290">
        <v>0</v>
      </c>
      <c r="AE3466" s="290">
        <v>0</v>
      </c>
      <c r="AF3466" s="290">
        <v>0</v>
      </c>
      <c r="AG3466" s="290">
        <v>0</v>
      </c>
      <c r="AH3466" s="290">
        <v>31562.92</v>
      </c>
      <c r="AI3466" s="290">
        <v>0</v>
      </c>
      <c r="AJ3466" s="290">
        <v>0</v>
      </c>
      <c r="AK3466" s="175"/>
      <c r="AL3466" s="175">
        <v>2311751.98</v>
      </c>
      <c r="AM3466" s="175">
        <v>2311751.98</v>
      </c>
      <c r="AN3466" s="175">
        <v>0</v>
      </c>
    </row>
    <row r="3467" spans="1:40" s="105" customFormat="1" ht="20.3" customHeight="1" x14ac:dyDescent="0.35">
      <c r="A3467" s="256">
        <v>2025</v>
      </c>
      <c r="B3467" s="184">
        <f t="shared" si="639"/>
        <v>835</v>
      </c>
      <c r="C3467" s="286" t="s">
        <v>4254</v>
      </c>
      <c r="D3467" s="184">
        <v>38981</v>
      </c>
      <c r="E3467" s="287"/>
      <c r="F3467" s="287"/>
      <c r="G3467" s="287"/>
      <c r="H3467" s="288"/>
      <c r="I3467" s="288"/>
      <c r="J3467" s="288"/>
      <c r="K3467" s="289"/>
      <c r="L3467" s="289"/>
      <c r="M3467" s="289"/>
      <c r="N3467" s="289"/>
      <c r="O3467" s="289"/>
      <c r="P3467" s="289"/>
      <c r="Q3467" s="186">
        <f t="shared" si="644"/>
        <v>36603.11</v>
      </c>
      <c r="R3467" s="186">
        <f t="shared" si="645"/>
        <v>36603.11</v>
      </c>
      <c r="S3467" s="290">
        <v>0</v>
      </c>
      <c r="T3467" s="290">
        <v>0</v>
      </c>
      <c r="U3467" s="290">
        <v>0</v>
      </c>
      <c r="V3467" s="290">
        <v>0</v>
      </c>
      <c r="W3467" s="290">
        <v>0</v>
      </c>
      <c r="X3467" s="290">
        <v>0</v>
      </c>
      <c r="Y3467" s="290">
        <v>0</v>
      </c>
      <c r="Z3467" s="290">
        <v>0</v>
      </c>
      <c r="AA3467" s="290">
        <v>0</v>
      </c>
      <c r="AB3467" s="290">
        <v>0</v>
      </c>
      <c r="AC3467" s="290">
        <v>0</v>
      </c>
      <c r="AD3467" s="290">
        <v>0</v>
      </c>
      <c r="AE3467" s="290">
        <v>0</v>
      </c>
      <c r="AF3467" s="290">
        <v>0</v>
      </c>
      <c r="AG3467" s="290">
        <v>0</v>
      </c>
      <c r="AH3467" s="290">
        <v>36603.11</v>
      </c>
      <c r="AI3467" s="290">
        <v>0</v>
      </c>
      <c r="AJ3467" s="290">
        <v>0</v>
      </c>
      <c r="AK3467" s="175"/>
      <c r="AL3467" s="175">
        <v>3460223.66</v>
      </c>
      <c r="AM3467" s="175">
        <v>3460223.66</v>
      </c>
      <c r="AN3467" s="175">
        <v>0</v>
      </c>
    </row>
    <row r="3468" spans="1:40" s="105" customFormat="1" ht="20.3" customHeight="1" x14ac:dyDescent="0.35">
      <c r="A3468" s="256">
        <v>2025</v>
      </c>
      <c r="B3468" s="184">
        <f t="shared" si="639"/>
        <v>836</v>
      </c>
      <c r="C3468" s="286" t="s">
        <v>4238</v>
      </c>
      <c r="D3468" s="184">
        <v>39261</v>
      </c>
      <c r="E3468" s="287"/>
      <c r="F3468" s="287"/>
      <c r="G3468" s="287"/>
      <c r="H3468" s="288"/>
      <c r="I3468" s="288"/>
      <c r="J3468" s="288"/>
      <c r="K3468" s="289"/>
      <c r="L3468" s="289"/>
      <c r="M3468" s="289"/>
      <c r="N3468" s="289"/>
      <c r="O3468" s="289"/>
      <c r="P3468" s="289"/>
      <c r="Q3468" s="186">
        <f t="shared" si="644"/>
        <v>20209</v>
      </c>
      <c r="R3468" s="186">
        <f t="shared" si="645"/>
        <v>20209</v>
      </c>
      <c r="S3468" s="290">
        <v>0</v>
      </c>
      <c r="T3468" s="290">
        <v>0</v>
      </c>
      <c r="U3468" s="290">
        <v>0</v>
      </c>
      <c r="V3468" s="290">
        <v>0</v>
      </c>
      <c r="W3468" s="290">
        <v>0</v>
      </c>
      <c r="X3468" s="290">
        <v>0</v>
      </c>
      <c r="Y3468" s="290">
        <v>0</v>
      </c>
      <c r="Z3468" s="290">
        <v>0</v>
      </c>
      <c r="AA3468" s="290">
        <v>0</v>
      </c>
      <c r="AB3468" s="290">
        <v>0</v>
      </c>
      <c r="AC3468" s="290">
        <v>0</v>
      </c>
      <c r="AD3468" s="290">
        <v>0</v>
      </c>
      <c r="AE3468" s="290">
        <v>0</v>
      </c>
      <c r="AF3468" s="290">
        <v>0</v>
      </c>
      <c r="AG3468" s="290">
        <v>0</v>
      </c>
      <c r="AH3468" s="290">
        <v>20209</v>
      </c>
      <c r="AI3468" s="290">
        <v>0</v>
      </c>
      <c r="AJ3468" s="290">
        <v>0</v>
      </c>
      <c r="AK3468" s="175"/>
      <c r="AL3468" s="175">
        <v>2448275.54</v>
      </c>
      <c r="AM3468" s="175">
        <v>2448275.54</v>
      </c>
      <c r="AN3468" s="175">
        <v>0</v>
      </c>
    </row>
    <row r="3469" spans="1:40" s="105" customFormat="1" ht="20.3" customHeight="1" x14ac:dyDescent="0.35">
      <c r="A3469" s="256">
        <v>2025</v>
      </c>
      <c r="B3469" s="184">
        <f t="shared" si="639"/>
        <v>837</v>
      </c>
      <c r="C3469" s="286" t="s">
        <v>4237</v>
      </c>
      <c r="D3469" s="184">
        <v>39264</v>
      </c>
      <c r="E3469" s="287"/>
      <c r="F3469" s="287"/>
      <c r="G3469" s="287"/>
      <c r="H3469" s="288"/>
      <c r="I3469" s="288"/>
      <c r="J3469" s="288"/>
      <c r="K3469" s="289"/>
      <c r="L3469" s="289"/>
      <c r="M3469" s="289"/>
      <c r="N3469" s="289"/>
      <c r="O3469" s="289"/>
      <c r="P3469" s="289"/>
      <c r="Q3469" s="186">
        <f t="shared" si="644"/>
        <v>20209</v>
      </c>
      <c r="R3469" s="186">
        <f t="shared" si="645"/>
        <v>20209</v>
      </c>
      <c r="S3469" s="290">
        <v>0</v>
      </c>
      <c r="T3469" s="290">
        <v>0</v>
      </c>
      <c r="U3469" s="290">
        <v>0</v>
      </c>
      <c r="V3469" s="290">
        <v>0</v>
      </c>
      <c r="W3469" s="290">
        <v>0</v>
      </c>
      <c r="X3469" s="290">
        <v>0</v>
      </c>
      <c r="Y3469" s="290">
        <v>0</v>
      </c>
      <c r="Z3469" s="290">
        <v>0</v>
      </c>
      <c r="AA3469" s="290">
        <v>0</v>
      </c>
      <c r="AB3469" s="290">
        <v>0</v>
      </c>
      <c r="AC3469" s="290">
        <v>0</v>
      </c>
      <c r="AD3469" s="290">
        <v>0</v>
      </c>
      <c r="AE3469" s="290">
        <v>0</v>
      </c>
      <c r="AF3469" s="290">
        <v>0</v>
      </c>
      <c r="AG3469" s="290">
        <v>0</v>
      </c>
      <c r="AH3469" s="290">
        <v>20209</v>
      </c>
      <c r="AI3469" s="290">
        <v>0</v>
      </c>
      <c r="AJ3469" s="290">
        <v>0</v>
      </c>
      <c r="AK3469" s="175"/>
      <c r="AL3469" s="175">
        <v>2462722.5499999998</v>
      </c>
      <c r="AM3469" s="175">
        <v>2462722.5499999998</v>
      </c>
      <c r="AN3469" s="175">
        <v>0</v>
      </c>
    </row>
    <row r="3470" spans="1:40" s="105" customFormat="1" ht="20.3" customHeight="1" x14ac:dyDescent="0.35">
      <c r="A3470" s="256">
        <v>2025</v>
      </c>
      <c r="B3470" s="184">
        <f t="shared" si="639"/>
        <v>838</v>
      </c>
      <c r="C3470" s="286" t="s">
        <v>4236</v>
      </c>
      <c r="D3470" s="184">
        <v>39266</v>
      </c>
      <c r="E3470" s="287"/>
      <c r="F3470" s="287"/>
      <c r="G3470" s="287"/>
      <c r="H3470" s="288"/>
      <c r="I3470" s="288"/>
      <c r="J3470" s="288"/>
      <c r="K3470" s="289"/>
      <c r="L3470" s="289"/>
      <c r="M3470" s="289"/>
      <c r="N3470" s="289"/>
      <c r="O3470" s="289"/>
      <c r="P3470" s="289"/>
      <c r="Q3470" s="186">
        <f t="shared" si="644"/>
        <v>20209</v>
      </c>
      <c r="R3470" s="186">
        <f t="shared" si="645"/>
        <v>20209</v>
      </c>
      <c r="S3470" s="290">
        <v>0</v>
      </c>
      <c r="T3470" s="290">
        <v>0</v>
      </c>
      <c r="U3470" s="290">
        <v>0</v>
      </c>
      <c r="V3470" s="290">
        <v>0</v>
      </c>
      <c r="W3470" s="290">
        <v>0</v>
      </c>
      <c r="X3470" s="290">
        <v>0</v>
      </c>
      <c r="Y3470" s="290">
        <v>0</v>
      </c>
      <c r="Z3470" s="290">
        <v>0</v>
      </c>
      <c r="AA3470" s="290">
        <v>0</v>
      </c>
      <c r="AB3470" s="290">
        <v>0</v>
      </c>
      <c r="AC3470" s="290">
        <v>0</v>
      </c>
      <c r="AD3470" s="290">
        <v>0</v>
      </c>
      <c r="AE3470" s="290">
        <v>0</v>
      </c>
      <c r="AF3470" s="290">
        <v>0</v>
      </c>
      <c r="AG3470" s="290">
        <v>0</v>
      </c>
      <c r="AH3470" s="290">
        <v>20209</v>
      </c>
      <c r="AI3470" s="290">
        <v>0</v>
      </c>
      <c r="AJ3470" s="290">
        <v>0</v>
      </c>
      <c r="AK3470" s="175"/>
      <c r="AL3470" s="175">
        <v>2455378.5699999998</v>
      </c>
      <c r="AM3470" s="175">
        <v>2455378.5699999998</v>
      </c>
      <c r="AN3470" s="175">
        <v>0</v>
      </c>
    </row>
    <row r="3471" spans="1:40" s="105" customFormat="1" ht="20.3" customHeight="1" x14ac:dyDescent="0.35">
      <c r="A3471" s="256">
        <v>2025</v>
      </c>
      <c r="B3471" s="184">
        <f t="shared" si="639"/>
        <v>839</v>
      </c>
      <c r="C3471" s="286" t="s">
        <v>3428</v>
      </c>
      <c r="D3471" s="184">
        <v>39011</v>
      </c>
      <c r="E3471" s="287"/>
      <c r="F3471" s="287"/>
      <c r="G3471" s="287"/>
      <c r="H3471" s="288"/>
      <c r="I3471" s="288"/>
      <c r="J3471" s="288"/>
      <c r="K3471" s="289"/>
      <c r="L3471" s="289"/>
      <c r="M3471" s="289"/>
      <c r="N3471" s="289"/>
      <c r="O3471" s="289"/>
      <c r="P3471" s="289"/>
      <c r="Q3471" s="186">
        <f t="shared" si="644"/>
        <v>2538169.9304499999</v>
      </c>
      <c r="R3471" s="186">
        <f t="shared" si="645"/>
        <v>2500660.0299999998</v>
      </c>
      <c r="S3471" s="290">
        <v>0</v>
      </c>
      <c r="T3471" s="290">
        <v>0</v>
      </c>
      <c r="U3471" s="290">
        <v>0</v>
      </c>
      <c r="V3471" s="290">
        <v>0</v>
      </c>
      <c r="W3471" s="290">
        <v>0</v>
      </c>
      <c r="X3471" s="290">
        <v>0</v>
      </c>
      <c r="Y3471" s="290">
        <v>0</v>
      </c>
      <c r="Z3471" s="290">
        <v>0</v>
      </c>
      <c r="AA3471" s="290">
        <v>2500660.0299999998</v>
      </c>
      <c r="AB3471" s="290">
        <v>0</v>
      </c>
      <c r="AC3471" s="290">
        <v>0</v>
      </c>
      <c r="AD3471" s="290">
        <v>0</v>
      </c>
      <c r="AE3471" s="290">
        <v>0</v>
      </c>
      <c r="AF3471" s="290">
        <v>0</v>
      </c>
      <c r="AG3471" s="290">
        <v>0</v>
      </c>
      <c r="AH3471" s="290">
        <v>0</v>
      </c>
      <c r="AI3471" s="290">
        <v>0</v>
      </c>
      <c r="AJ3471" s="290">
        <f>R3471*0.015</f>
        <v>37509.900449999994</v>
      </c>
      <c r="AK3471" s="175"/>
      <c r="AL3471" s="175">
        <v>5907333.9500000002</v>
      </c>
      <c r="AM3471" s="175">
        <v>5947662.9500000002</v>
      </c>
      <c r="AN3471" s="175">
        <v>40329</v>
      </c>
    </row>
    <row r="3472" spans="1:40" s="105" customFormat="1" ht="20.3" customHeight="1" x14ac:dyDescent="0.35">
      <c r="A3472" s="256">
        <v>2025</v>
      </c>
      <c r="B3472" s="184">
        <f t="shared" si="639"/>
        <v>840</v>
      </c>
      <c r="C3472" s="286" t="s">
        <v>3429</v>
      </c>
      <c r="D3472" s="184">
        <v>39012</v>
      </c>
      <c r="E3472" s="287"/>
      <c r="F3472" s="287"/>
      <c r="G3472" s="287"/>
      <c r="H3472" s="288"/>
      <c r="I3472" s="288"/>
      <c r="J3472" s="288"/>
      <c r="K3472" s="289"/>
      <c r="L3472" s="289"/>
      <c r="M3472" s="289"/>
      <c r="N3472" s="289"/>
      <c r="O3472" s="289"/>
      <c r="P3472" s="289"/>
      <c r="Q3472" s="186">
        <f t="shared" si="644"/>
        <v>2538169.9304499999</v>
      </c>
      <c r="R3472" s="186">
        <f t="shared" si="645"/>
        <v>2500660.0299999998</v>
      </c>
      <c r="S3472" s="290">
        <v>0</v>
      </c>
      <c r="T3472" s="290">
        <v>0</v>
      </c>
      <c r="U3472" s="290">
        <v>0</v>
      </c>
      <c r="V3472" s="290">
        <v>0</v>
      </c>
      <c r="W3472" s="290">
        <v>0</v>
      </c>
      <c r="X3472" s="290">
        <v>0</v>
      </c>
      <c r="Y3472" s="290">
        <v>0</v>
      </c>
      <c r="Z3472" s="290">
        <v>0</v>
      </c>
      <c r="AA3472" s="290">
        <v>2500660.0299999998</v>
      </c>
      <c r="AB3472" s="290">
        <v>0</v>
      </c>
      <c r="AC3472" s="290">
        <v>0</v>
      </c>
      <c r="AD3472" s="290">
        <v>0</v>
      </c>
      <c r="AE3472" s="290">
        <v>0</v>
      </c>
      <c r="AF3472" s="290">
        <v>0</v>
      </c>
      <c r="AG3472" s="290">
        <v>0</v>
      </c>
      <c r="AH3472" s="290">
        <v>0</v>
      </c>
      <c r="AI3472" s="290">
        <v>0</v>
      </c>
      <c r="AJ3472" s="290">
        <f>R3472*0.015</f>
        <v>37509.900449999994</v>
      </c>
      <c r="AK3472" s="175"/>
      <c r="AL3472" s="175">
        <v>5991789.0599999996</v>
      </c>
      <c r="AM3472" s="175">
        <v>6032118.0599999996</v>
      </c>
      <c r="AN3472" s="175">
        <v>40329</v>
      </c>
    </row>
    <row r="3473" spans="1:40" s="105" customFormat="1" ht="20.3" customHeight="1" x14ac:dyDescent="0.35">
      <c r="A3473" s="256">
        <v>2025</v>
      </c>
      <c r="B3473" s="184">
        <f t="shared" si="639"/>
        <v>841</v>
      </c>
      <c r="C3473" s="286" t="s">
        <v>4248</v>
      </c>
      <c r="D3473" s="184">
        <v>39079</v>
      </c>
      <c r="E3473" s="287"/>
      <c r="F3473" s="287"/>
      <c r="G3473" s="287"/>
      <c r="H3473" s="288"/>
      <c r="I3473" s="288"/>
      <c r="J3473" s="288"/>
      <c r="K3473" s="289"/>
      <c r="L3473" s="289"/>
      <c r="M3473" s="289"/>
      <c r="N3473" s="289"/>
      <c r="O3473" s="289"/>
      <c r="P3473" s="289"/>
      <c r="Q3473" s="186">
        <f t="shared" si="644"/>
        <v>71032.789999999994</v>
      </c>
      <c r="R3473" s="186">
        <f t="shared" si="645"/>
        <v>71032.789999999994</v>
      </c>
      <c r="S3473" s="290">
        <v>0</v>
      </c>
      <c r="T3473" s="290">
        <v>0</v>
      </c>
      <c r="U3473" s="290">
        <v>0</v>
      </c>
      <c r="V3473" s="290">
        <v>0</v>
      </c>
      <c r="W3473" s="290">
        <v>0</v>
      </c>
      <c r="X3473" s="290">
        <v>0</v>
      </c>
      <c r="Y3473" s="290">
        <v>0</v>
      </c>
      <c r="Z3473" s="290">
        <v>0</v>
      </c>
      <c r="AA3473" s="290">
        <v>0</v>
      </c>
      <c r="AB3473" s="290">
        <v>0</v>
      </c>
      <c r="AC3473" s="290">
        <v>0</v>
      </c>
      <c r="AD3473" s="290">
        <v>0</v>
      </c>
      <c r="AE3473" s="290">
        <v>0</v>
      </c>
      <c r="AF3473" s="290">
        <v>0</v>
      </c>
      <c r="AG3473" s="290">
        <v>0</v>
      </c>
      <c r="AH3473" s="290">
        <v>71032.789999999994</v>
      </c>
      <c r="AI3473" s="290">
        <v>0</v>
      </c>
      <c r="AJ3473" s="290">
        <v>0</v>
      </c>
      <c r="AK3473" s="175"/>
      <c r="AL3473" s="175">
        <v>1951002.09</v>
      </c>
      <c r="AM3473" s="175">
        <v>1951002.09</v>
      </c>
      <c r="AN3473" s="175">
        <v>0</v>
      </c>
    </row>
    <row r="3474" spans="1:40" s="105" customFormat="1" ht="20.3" customHeight="1" x14ac:dyDescent="0.35">
      <c r="A3474" s="256">
        <v>2025</v>
      </c>
      <c r="B3474" s="184">
        <f t="shared" si="639"/>
        <v>842</v>
      </c>
      <c r="C3474" s="286" t="s">
        <v>4246</v>
      </c>
      <c r="D3474" s="184">
        <v>39113</v>
      </c>
      <c r="E3474" s="287"/>
      <c r="F3474" s="287"/>
      <c r="G3474" s="287"/>
      <c r="H3474" s="288"/>
      <c r="I3474" s="288"/>
      <c r="J3474" s="288"/>
      <c r="K3474" s="289"/>
      <c r="L3474" s="289"/>
      <c r="M3474" s="289"/>
      <c r="N3474" s="289"/>
      <c r="O3474" s="289"/>
      <c r="P3474" s="289"/>
      <c r="Q3474" s="186">
        <f>SUM(S3474:AJ3474)</f>
        <v>66779.39</v>
      </c>
      <c r="R3474" s="186">
        <f>SUM(S3474:AI3474)</f>
        <v>66779.39</v>
      </c>
      <c r="S3474" s="290">
        <v>0</v>
      </c>
      <c r="T3474" s="290">
        <v>0</v>
      </c>
      <c r="U3474" s="290">
        <v>0</v>
      </c>
      <c r="V3474" s="290">
        <v>0</v>
      </c>
      <c r="W3474" s="290">
        <v>0</v>
      </c>
      <c r="X3474" s="290">
        <v>0</v>
      </c>
      <c r="Y3474" s="290">
        <v>0</v>
      </c>
      <c r="Z3474" s="290">
        <v>0</v>
      </c>
      <c r="AA3474" s="290">
        <v>0</v>
      </c>
      <c r="AB3474" s="290">
        <v>0</v>
      </c>
      <c r="AC3474" s="290">
        <v>0</v>
      </c>
      <c r="AD3474" s="290">
        <v>0</v>
      </c>
      <c r="AE3474" s="290">
        <v>0</v>
      </c>
      <c r="AF3474" s="290">
        <v>0</v>
      </c>
      <c r="AG3474" s="290">
        <v>0</v>
      </c>
      <c r="AH3474" s="290">
        <v>66779.39</v>
      </c>
      <c r="AI3474" s="290">
        <v>0</v>
      </c>
      <c r="AJ3474" s="290">
        <v>0</v>
      </c>
      <c r="AK3474" s="175"/>
      <c r="AL3474" s="175">
        <v>3983811.05</v>
      </c>
      <c r="AM3474" s="175">
        <v>3983811.05</v>
      </c>
      <c r="AN3474" s="175">
        <v>0</v>
      </c>
    </row>
    <row r="3475" spans="1:40" s="105" customFormat="1" ht="20.3" customHeight="1" x14ac:dyDescent="0.35">
      <c r="A3475" s="256">
        <v>2025</v>
      </c>
      <c r="B3475" s="184">
        <f t="shared" si="639"/>
        <v>843</v>
      </c>
      <c r="C3475" s="286" t="s">
        <v>4245</v>
      </c>
      <c r="D3475" s="184">
        <v>39114</v>
      </c>
      <c r="E3475" s="287"/>
      <c r="F3475" s="287"/>
      <c r="G3475" s="287"/>
      <c r="H3475" s="288"/>
      <c r="I3475" s="288"/>
      <c r="J3475" s="288"/>
      <c r="K3475" s="289"/>
      <c r="L3475" s="289"/>
      <c r="M3475" s="289"/>
      <c r="N3475" s="289"/>
      <c r="O3475" s="289"/>
      <c r="P3475" s="289"/>
      <c r="Q3475" s="186">
        <f t="shared" si="644"/>
        <v>36245.699999999997</v>
      </c>
      <c r="R3475" s="186">
        <f t="shared" si="645"/>
        <v>36245.699999999997</v>
      </c>
      <c r="S3475" s="290">
        <v>0</v>
      </c>
      <c r="T3475" s="290">
        <v>0</v>
      </c>
      <c r="U3475" s="290">
        <v>0</v>
      </c>
      <c r="V3475" s="290">
        <v>0</v>
      </c>
      <c r="W3475" s="290">
        <v>0</v>
      </c>
      <c r="X3475" s="290">
        <v>0</v>
      </c>
      <c r="Y3475" s="290">
        <v>0</v>
      </c>
      <c r="Z3475" s="290">
        <v>0</v>
      </c>
      <c r="AA3475" s="290">
        <v>0</v>
      </c>
      <c r="AB3475" s="290">
        <v>0</v>
      </c>
      <c r="AC3475" s="290">
        <v>0</v>
      </c>
      <c r="AD3475" s="290">
        <v>0</v>
      </c>
      <c r="AE3475" s="290">
        <v>0</v>
      </c>
      <c r="AF3475" s="290">
        <v>0</v>
      </c>
      <c r="AG3475" s="290">
        <v>0</v>
      </c>
      <c r="AH3475" s="290">
        <v>36245.699999999997</v>
      </c>
      <c r="AI3475" s="290">
        <v>0</v>
      </c>
      <c r="AJ3475" s="290">
        <v>0</v>
      </c>
      <c r="AK3475" s="175"/>
      <c r="AL3475" s="175">
        <v>2515017.29</v>
      </c>
      <c r="AM3475" s="175">
        <v>2515017.29</v>
      </c>
      <c r="AN3475" s="175">
        <v>0</v>
      </c>
    </row>
    <row r="3476" spans="1:40" s="105" customFormat="1" ht="20.3" customHeight="1" x14ac:dyDescent="0.35">
      <c r="A3476" s="256">
        <v>2025</v>
      </c>
      <c r="B3476" s="184">
        <f t="shared" si="639"/>
        <v>844</v>
      </c>
      <c r="C3476" s="286" t="s">
        <v>4261</v>
      </c>
      <c r="D3476" s="184">
        <v>38944</v>
      </c>
      <c r="E3476" s="287"/>
      <c r="F3476" s="287"/>
      <c r="G3476" s="287"/>
      <c r="H3476" s="288"/>
      <c r="I3476" s="288"/>
      <c r="J3476" s="288"/>
      <c r="K3476" s="289"/>
      <c r="L3476" s="289"/>
      <c r="M3476" s="289"/>
      <c r="N3476" s="289"/>
      <c r="O3476" s="289"/>
      <c r="P3476" s="289"/>
      <c r="Q3476" s="186">
        <f t="shared" si="644"/>
        <v>30477.599999999999</v>
      </c>
      <c r="R3476" s="186">
        <f t="shared" si="645"/>
        <v>30477.599999999999</v>
      </c>
      <c r="S3476" s="290">
        <v>0</v>
      </c>
      <c r="T3476" s="290">
        <v>0</v>
      </c>
      <c r="U3476" s="290">
        <v>0</v>
      </c>
      <c r="V3476" s="290">
        <v>0</v>
      </c>
      <c r="W3476" s="290">
        <v>0</v>
      </c>
      <c r="X3476" s="290">
        <v>0</v>
      </c>
      <c r="Y3476" s="290">
        <v>0</v>
      </c>
      <c r="Z3476" s="290">
        <v>0</v>
      </c>
      <c r="AA3476" s="290">
        <v>0</v>
      </c>
      <c r="AB3476" s="290">
        <v>0</v>
      </c>
      <c r="AC3476" s="290">
        <v>0</v>
      </c>
      <c r="AD3476" s="290">
        <v>0</v>
      </c>
      <c r="AE3476" s="290">
        <v>0</v>
      </c>
      <c r="AF3476" s="290">
        <v>0</v>
      </c>
      <c r="AG3476" s="290">
        <v>0</v>
      </c>
      <c r="AH3476" s="290">
        <v>30477.599999999999</v>
      </c>
      <c r="AI3476" s="290">
        <v>0</v>
      </c>
      <c r="AJ3476" s="290">
        <v>0</v>
      </c>
      <c r="AK3476" s="175"/>
      <c r="AL3476" s="175">
        <v>2841834.22</v>
      </c>
      <c r="AM3476" s="175">
        <v>2841834.22</v>
      </c>
      <c r="AN3476" s="175">
        <v>0</v>
      </c>
    </row>
    <row r="3477" spans="1:40" s="105" customFormat="1" ht="20.3" customHeight="1" x14ac:dyDescent="0.35">
      <c r="A3477" s="256">
        <v>2025</v>
      </c>
      <c r="B3477" s="184">
        <f t="shared" si="639"/>
        <v>845</v>
      </c>
      <c r="C3477" s="286" t="s">
        <v>4240</v>
      </c>
      <c r="D3477" s="184">
        <v>39229</v>
      </c>
      <c r="E3477" s="287"/>
      <c r="F3477" s="287"/>
      <c r="G3477" s="287"/>
      <c r="H3477" s="288"/>
      <c r="I3477" s="288"/>
      <c r="J3477" s="288"/>
      <c r="K3477" s="289"/>
      <c r="L3477" s="289"/>
      <c r="M3477" s="289"/>
      <c r="N3477" s="289"/>
      <c r="O3477" s="289"/>
      <c r="P3477" s="289"/>
      <c r="Q3477" s="186">
        <f t="shared" si="644"/>
        <v>175128</v>
      </c>
      <c r="R3477" s="186">
        <f t="shared" si="645"/>
        <v>175128</v>
      </c>
      <c r="S3477" s="290">
        <v>0</v>
      </c>
      <c r="T3477" s="290">
        <v>0</v>
      </c>
      <c r="U3477" s="290">
        <v>0</v>
      </c>
      <c r="V3477" s="290">
        <v>0</v>
      </c>
      <c r="W3477" s="290">
        <v>0</v>
      </c>
      <c r="X3477" s="290">
        <v>0</v>
      </c>
      <c r="Y3477" s="290">
        <v>0</v>
      </c>
      <c r="Z3477" s="290">
        <v>0</v>
      </c>
      <c r="AA3477" s="290">
        <v>0</v>
      </c>
      <c r="AB3477" s="290">
        <v>0</v>
      </c>
      <c r="AC3477" s="290">
        <v>0</v>
      </c>
      <c r="AD3477" s="290">
        <v>0</v>
      </c>
      <c r="AE3477" s="290">
        <v>0</v>
      </c>
      <c r="AF3477" s="290">
        <v>0</v>
      </c>
      <c r="AG3477" s="290">
        <v>0</v>
      </c>
      <c r="AH3477" s="290">
        <v>175128</v>
      </c>
      <c r="AI3477" s="290">
        <v>0</v>
      </c>
      <c r="AJ3477" s="290">
        <v>0</v>
      </c>
      <c r="AK3477" s="175"/>
      <c r="AL3477" s="175">
        <v>2005115.38</v>
      </c>
      <c r="AM3477" s="175">
        <v>2005115.38</v>
      </c>
      <c r="AN3477" s="175">
        <v>0</v>
      </c>
    </row>
    <row r="3478" spans="1:40" s="105" customFormat="1" ht="20.3" customHeight="1" x14ac:dyDescent="0.35">
      <c r="A3478" s="256">
        <v>2025</v>
      </c>
      <c r="B3478" s="184">
        <f t="shared" si="639"/>
        <v>846</v>
      </c>
      <c r="C3478" s="286" t="s">
        <v>4239</v>
      </c>
      <c r="D3478" s="184">
        <v>39230</v>
      </c>
      <c r="E3478" s="287"/>
      <c r="F3478" s="287"/>
      <c r="G3478" s="287"/>
      <c r="H3478" s="288"/>
      <c r="I3478" s="288"/>
      <c r="J3478" s="288"/>
      <c r="K3478" s="289"/>
      <c r="L3478" s="289"/>
      <c r="M3478" s="289"/>
      <c r="N3478" s="289"/>
      <c r="O3478" s="289"/>
      <c r="P3478" s="289"/>
      <c r="Q3478" s="186">
        <f t="shared" si="644"/>
        <v>175128</v>
      </c>
      <c r="R3478" s="186">
        <f t="shared" si="645"/>
        <v>175128</v>
      </c>
      <c r="S3478" s="290">
        <v>0</v>
      </c>
      <c r="T3478" s="290">
        <v>0</v>
      </c>
      <c r="U3478" s="290">
        <v>0</v>
      </c>
      <c r="V3478" s="290">
        <v>0</v>
      </c>
      <c r="W3478" s="290">
        <v>0</v>
      </c>
      <c r="X3478" s="290">
        <v>0</v>
      </c>
      <c r="Y3478" s="290">
        <v>0</v>
      </c>
      <c r="Z3478" s="290">
        <v>0</v>
      </c>
      <c r="AA3478" s="290">
        <v>0</v>
      </c>
      <c r="AB3478" s="290">
        <v>0</v>
      </c>
      <c r="AC3478" s="290">
        <v>0</v>
      </c>
      <c r="AD3478" s="290">
        <v>0</v>
      </c>
      <c r="AE3478" s="290">
        <v>0</v>
      </c>
      <c r="AF3478" s="290">
        <v>0</v>
      </c>
      <c r="AG3478" s="290">
        <v>0</v>
      </c>
      <c r="AH3478" s="290">
        <v>175128</v>
      </c>
      <c r="AI3478" s="290">
        <v>0</v>
      </c>
      <c r="AJ3478" s="290">
        <v>0</v>
      </c>
      <c r="AK3478" s="175"/>
      <c r="AL3478" s="175">
        <v>2204363.02</v>
      </c>
      <c r="AM3478" s="175">
        <v>2204363.02</v>
      </c>
      <c r="AN3478" s="175">
        <v>0</v>
      </c>
    </row>
    <row r="3479" spans="1:40" s="105" customFormat="1" ht="20.3" customHeight="1" x14ac:dyDescent="0.35">
      <c r="A3479" s="256">
        <v>2025</v>
      </c>
      <c r="B3479" s="184">
        <f t="shared" si="639"/>
        <v>847</v>
      </c>
      <c r="C3479" s="286" t="s">
        <v>4252</v>
      </c>
      <c r="D3479" s="184">
        <v>39019</v>
      </c>
      <c r="E3479" s="287"/>
      <c r="F3479" s="287"/>
      <c r="G3479" s="287"/>
      <c r="H3479" s="288"/>
      <c r="I3479" s="288"/>
      <c r="J3479" s="288"/>
      <c r="K3479" s="289"/>
      <c r="L3479" s="289"/>
      <c r="M3479" s="289"/>
      <c r="N3479" s="289"/>
      <c r="O3479" s="289"/>
      <c r="P3479" s="289"/>
      <c r="Q3479" s="186">
        <f t="shared" si="644"/>
        <v>72134.39</v>
      </c>
      <c r="R3479" s="186">
        <f t="shared" si="645"/>
        <v>72134.39</v>
      </c>
      <c r="S3479" s="290">
        <v>0</v>
      </c>
      <c r="T3479" s="290">
        <v>0</v>
      </c>
      <c r="U3479" s="290">
        <v>0</v>
      </c>
      <c r="V3479" s="290">
        <v>0</v>
      </c>
      <c r="W3479" s="290">
        <v>0</v>
      </c>
      <c r="X3479" s="290">
        <v>0</v>
      </c>
      <c r="Y3479" s="290">
        <v>0</v>
      </c>
      <c r="Z3479" s="290">
        <v>0</v>
      </c>
      <c r="AA3479" s="290">
        <v>0</v>
      </c>
      <c r="AB3479" s="290">
        <v>0</v>
      </c>
      <c r="AC3479" s="290">
        <v>0</v>
      </c>
      <c r="AD3479" s="290">
        <v>0</v>
      </c>
      <c r="AE3479" s="290">
        <v>0</v>
      </c>
      <c r="AF3479" s="290">
        <v>0</v>
      </c>
      <c r="AG3479" s="290">
        <v>0</v>
      </c>
      <c r="AH3479" s="290">
        <v>72134.39</v>
      </c>
      <c r="AI3479" s="290">
        <v>0</v>
      </c>
      <c r="AJ3479" s="290">
        <v>0</v>
      </c>
      <c r="AK3479" s="175"/>
      <c r="AL3479" s="175">
        <v>2044138.3</v>
      </c>
      <c r="AM3479" s="175">
        <v>2044138.3</v>
      </c>
      <c r="AN3479" s="175">
        <v>0</v>
      </c>
    </row>
    <row r="3480" spans="1:40" s="105" customFormat="1" ht="20.3" customHeight="1" x14ac:dyDescent="0.35">
      <c r="A3480" s="256">
        <v>2025</v>
      </c>
      <c r="B3480" s="184">
        <f t="shared" si="639"/>
        <v>848</v>
      </c>
      <c r="C3480" s="286" t="s">
        <v>4247</v>
      </c>
      <c r="D3480" s="184">
        <v>39094</v>
      </c>
      <c r="E3480" s="287"/>
      <c r="F3480" s="287"/>
      <c r="G3480" s="287"/>
      <c r="H3480" s="288"/>
      <c r="I3480" s="288"/>
      <c r="J3480" s="288"/>
      <c r="K3480" s="289"/>
      <c r="L3480" s="289"/>
      <c r="M3480" s="289"/>
      <c r="N3480" s="289"/>
      <c r="O3480" s="289"/>
      <c r="P3480" s="289"/>
      <c r="Q3480" s="186">
        <f t="shared" ref="Q3480:Q3485" si="646">SUM(S3480:AJ3480)</f>
        <v>86400</v>
      </c>
      <c r="R3480" s="186">
        <f t="shared" ref="R3480:R3485" si="647">SUM(S3480:AI3480)</f>
        <v>86400</v>
      </c>
      <c r="S3480" s="290">
        <v>0</v>
      </c>
      <c r="T3480" s="290">
        <v>0</v>
      </c>
      <c r="U3480" s="290">
        <v>0</v>
      </c>
      <c r="V3480" s="290">
        <v>0</v>
      </c>
      <c r="W3480" s="290">
        <v>0</v>
      </c>
      <c r="X3480" s="290">
        <v>0</v>
      </c>
      <c r="Y3480" s="290">
        <v>0</v>
      </c>
      <c r="Z3480" s="290">
        <v>0</v>
      </c>
      <c r="AA3480" s="290">
        <v>0</v>
      </c>
      <c r="AB3480" s="290">
        <v>0</v>
      </c>
      <c r="AC3480" s="290">
        <v>0</v>
      </c>
      <c r="AD3480" s="290">
        <v>0</v>
      </c>
      <c r="AE3480" s="290">
        <v>0</v>
      </c>
      <c r="AF3480" s="290">
        <v>0</v>
      </c>
      <c r="AG3480" s="290">
        <v>0</v>
      </c>
      <c r="AH3480" s="290">
        <v>86400</v>
      </c>
      <c r="AI3480" s="290">
        <v>0</v>
      </c>
      <c r="AJ3480" s="290">
        <v>0</v>
      </c>
      <c r="AK3480" s="175"/>
      <c r="AL3480" s="175">
        <v>3108699.58</v>
      </c>
      <c r="AM3480" s="175">
        <v>3562375.7</v>
      </c>
      <c r="AN3480" s="175">
        <v>453676.11999999994</v>
      </c>
    </row>
    <row r="3481" spans="1:40" s="105" customFormat="1" ht="20.3" customHeight="1" x14ac:dyDescent="0.35">
      <c r="A3481" s="256">
        <v>2025</v>
      </c>
      <c r="B3481" s="184">
        <f t="shared" si="639"/>
        <v>849</v>
      </c>
      <c r="C3481" s="286" t="s">
        <v>4241</v>
      </c>
      <c r="D3481" s="184">
        <v>39224</v>
      </c>
      <c r="E3481" s="287"/>
      <c r="F3481" s="287"/>
      <c r="G3481" s="287"/>
      <c r="H3481" s="288"/>
      <c r="I3481" s="288"/>
      <c r="J3481" s="288"/>
      <c r="K3481" s="289"/>
      <c r="L3481" s="289"/>
      <c r="M3481" s="289"/>
      <c r="N3481" s="289"/>
      <c r="O3481" s="289"/>
      <c r="P3481" s="289"/>
      <c r="Q3481" s="186">
        <f t="shared" si="646"/>
        <v>86400</v>
      </c>
      <c r="R3481" s="186">
        <f t="shared" si="647"/>
        <v>86400</v>
      </c>
      <c r="S3481" s="290">
        <v>0</v>
      </c>
      <c r="T3481" s="290">
        <v>0</v>
      </c>
      <c r="U3481" s="290">
        <v>0</v>
      </c>
      <c r="V3481" s="290">
        <v>0</v>
      </c>
      <c r="W3481" s="290">
        <v>0</v>
      </c>
      <c r="X3481" s="290">
        <v>0</v>
      </c>
      <c r="Y3481" s="290">
        <v>0</v>
      </c>
      <c r="Z3481" s="290">
        <v>0</v>
      </c>
      <c r="AA3481" s="290">
        <v>0</v>
      </c>
      <c r="AB3481" s="290">
        <v>0</v>
      </c>
      <c r="AC3481" s="290">
        <v>0</v>
      </c>
      <c r="AD3481" s="290">
        <v>0</v>
      </c>
      <c r="AE3481" s="290">
        <v>0</v>
      </c>
      <c r="AF3481" s="290">
        <v>0</v>
      </c>
      <c r="AG3481" s="290">
        <v>0</v>
      </c>
      <c r="AH3481" s="290">
        <v>86400</v>
      </c>
      <c r="AI3481" s="290">
        <v>0</v>
      </c>
      <c r="AJ3481" s="290">
        <v>0</v>
      </c>
      <c r="AK3481" s="175"/>
      <c r="AL3481" s="175">
        <v>2040529.1900000002</v>
      </c>
      <c r="AM3481" s="175">
        <v>2451766.89</v>
      </c>
      <c r="AN3481" s="175">
        <v>411237.7</v>
      </c>
    </row>
    <row r="3482" spans="1:40" s="105" customFormat="1" ht="20.3" customHeight="1" x14ac:dyDescent="0.35">
      <c r="A3482" s="256">
        <v>2025</v>
      </c>
      <c r="B3482" s="184">
        <f t="shared" si="639"/>
        <v>850</v>
      </c>
      <c r="C3482" s="286" t="s">
        <v>4250</v>
      </c>
      <c r="D3482" s="184">
        <v>39074</v>
      </c>
      <c r="E3482" s="287"/>
      <c r="F3482" s="287"/>
      <c r="G3482" s="287"/>
      <c r="H3482" s="288"/>
      <c r="I3482" s="288"/>
      <c r="J3482" s="288"/>
      <c r="K3482" s="289"/>
      <c r="L3482" s="289"/>
      <c r="M3482" s="289"/>
      <c r="N3482" s="289"/>
      <c r="O3482" s="289"/>
      <c r="P3482" s="289"/>
      <c r="Q3482" s="186">
        <f t="shared" si="646"/>
        <v>78466.080000000002</v>
      </c>
      <c r="R3482" s="186">
        <f t="shared" si="647"/>
        <v>78466.080000000002</v>
      </c>
      <c r="S3482" s="290">
        <v>0</v>
      </c>
      <c r="T3482" s="290">
        <v>0</v>
      </c>
      <c r="U3482" s="290">
        <v>0</v>
      </c>
      <c r="V3482" s="290">
        <v>0</v>
      </c>
      <c r="W3482" s="290">
        <v>0</v>
      </c>
      <c r="X3482" s="290">
        <v>0</v>
      </c>
      <c r="Y3482" s="290">
        <v>0</v>
      </c>
      <c r="Z3482" s="290">
        <v>0</v>
      </c>
      <c r="AA3482" s="290">
        <v>0</v>
      </c>
      <c r="AB3482" s="290">
        <v>0</v>
      </c>
      <c r="AC3482" s="290">
        <v>0</v>
      </c>
      <c r="AD3482" s="290">
        <v>0</v>
      </c>
      <c r="AE3482" s="290">
        <v>0</v>
      </c>
      <c r="AF3482" s="290">
        <v>0</v>
      </c>
      <c r="AG3482" s="290">
        <v>0</v>
      </c>
      <c r="AH3482" s="290">
        <v>78466.080000000002</v>
      </c>
      <c r="AI3482" s="290">
        <v>0</v>
      </c>
      <c r="AJ3482" s="290">
        <v>0</v>
      </c>
      <c r="AK3482" s="175"/>
      <c r="AL3482" s="175">
        <v>2024356.2599999998</v>
      </c>
      <c r="AM3482" s="175">
        <v>2573675.0499999998</v>
      </c>
      <c r="AN3482" s="175">
        <v>549318.79</v>
      </c>
    </row>
    <row r="3483" spans="1:40" s="105" customFormat="1" ht="20.3" customHeight="1" x14ac:dyDescent="0.35">
      <c r="A3483" s="256">
        <v>2025</v>
      </c>
      <c r="B3483" s="184">
        <f t="shared" si="639"/>
        <v>851</v>
      </c>
      <c r="C3483" s="286" t="s">
        <v>4249</v>
      </c>
      <c r="D3483" s="184">
        <v>39076</v>
      </c>
      <c r="E3483" s="287"/>
      <c r="F3483" s="287"/>
      <c r="G3483" s="287"/>
      <c r="H3483" s="288"/>
      <c r="I3483" s="288"/>
      <c r="J3483" s="288"/>
      <c r="K3483" s="289"/>
      <c r="L3483" s="289"/>
      <c r="M3483" s="289"/>
      <c r="N3483" s="289"/>
      <c r="O3483" s="289"/>
      <c r="P3483" s="289"/>
      <c r="Q3483" s="186">
        <f t="shared" si="646"/>
        <v>77693.39</v>
      </c>
      <c r="R3483" s="186">
        <f t="shared" si="647"/>
        <v>77693.39</v>
      </c>
      <c r="S3483" s="290">
        <v>0</v>
      </c>
      <c r="T3483" s="290">
        <v>0</v>
      </c>
      <c r="U3483" s="290">
        <v>0</v>
      </c>
      <c r="V3483" s="290">
        <v>0</v>
      </c>
      <c r="W3483" s="290">
        <v>0</v>
      </c>
      <c r="X3483" s="290">
        <v>0</v>
      </c>
      <c r="Y3483" s="290">
        <v>0</v>
      </c>
      <c r="Z3483" s="290">
        <v>0</v>
      </c>
      <c r="AA3483" s="290">
        <v>0</v>
      </c>
      <c r="AB3483" s="290">
        <v>0</v>
      </c>
      <c r="AC3483" s="290">
        <v>0</v>
      </c>
      <c r="AD3483" s="290">
        <v>0</v>
      </c>
      <c r="AE3483" s="290">
        <v>0</v>
      </c>
      <c r="AF3483" s="290">
        <v>0</v>
      </c>
      <c r="AG3483" s="290">
        <v>0</v>
      </c>
      <c r="AH3483" s="290">
        <v>77693.39</v>
      </c>
      <c r="AI3483" s="290">
        <v>0</v>
      </c>
      <c r="AJ3483" s="290">
        <v>0</v>
      </c>
      <c r="AK3483" s="175"/>
      <c r="AL3483" s="175">
        <v>1474353.4</v>
      </c>
      <c r="AM3483" s="175">
        <v>1902987.41</v>
      </c>
      <c r="AN3483" s="175">
        <v>428634.01</v>
      </c>
    </row>
    <row r="3484" spans="1:40" s="105" customFormat="1" ht="20.3" customHeight="1" x14ac:dyDescent="0.35">
      <c r="A3484" s="256">
        <v>2025</v>
      </c>
      <c r="B3484" s="184">
        <f t="shared" si="639"/>
        <v>852</v>
      </c>
      <c r="C3484" s="286" t="s">
        <v>4232</v>
      </c>
      <c r="D3484" s="184">
        <v>39334</v>
      </c>
      <c r="E3484" s="287"/>
      <c r="F3484" s="287"/>
      <c r="G3484" s="287"/>
      <c r="H3484" s="288"/>
      <c r="I3484" s="288"/>
      <c r="J3484" s="288"/>
      <c r="K3484" s="289"/>
      <c r="L3484" s="289"/>
      <c r="M3484" s="289"/>
      <c r="N3484" s="289"/>
      <c r="O3484" s="289"/>
      <c r="P3484" s="289"/>
      <c r="Q3484" s="186">
        <f t="shared" si="646"/>
        <v>81202.19</v>
      </c>
      <c r="R3484" s="186">
        <f t="shared" si="647"/>
        <v>81202.19</v>
      </c>
      <c r="S3484" s="290">
        <v>0</v>
      </c>
      <c r="T3484" s="290">
        <v>0</v>
      </c>
      <c r="U3484" s="290">
        <v>0</v>
      </c>
      <c r="V3484" s="290">
        <v>0</v>
      </c>
      <c r="W3484" s="290">
        <v>0</v>
      </c>
      <c r="X3484" s="290">
        <v>0</v>
      </c>
      <c r="Y3484" s="290">
        <v>0</v>
      </c>
      <c r="Z3484" s="290">
        <v>0</v>
      </c>
      <c r="AA3484" s="290">
        <v>0</v>
      </c>
      <c r="AB3484" s="290">
        <v>0</v>
      </c>
      <c r="AC3484" s="290">
        <v>0</v>
      </c>
      <c r="AD3484" s="290">
        <v>0</v>
      </c>
      <c r="AE3484" s="290">
        <v>0</v>
      </c>
      <c r="AF3484" s="290">
        <v>0</v>
      </c>
      <c r="AG3484" s="290">
        <v>0</v>
      </c>
      <c r="AH3484" s="290">
        <v>81202.19</v>
      </c>
      <c r="AI3484" s="290">
        <v>0</v>
      </c>
      <c r="AJ3484" s="290">
        <v>0</v>
      </c>
      <c r="AK3484" s="175"/>
      <c r="AL3484" s="175">
        <v>881395.88000000012</v>
      </c>
      <c r="AM3484" s="175">
        <v>1783269.09</v>
      </c>
      <c r="AN3484" s="175">
        <v>901873.21</v>
      </c>
    </row>
    <row r="3485" spans="1:40" s="105" customFormat="1" ht="20.3" customHeight="1" x14ac:dyDescent="0.35">
      <c r="A3485" s="256">
        <v>2025</v>
      </c>
      <c r="B3485" s="184">
        <f t="shared" si="639"/>
        <v>853</v>
      </c>
      <c r="C3485" s="286" t="s">
        <v>4259</v>
      </c>
      <c r="D3485" s="184">
        <v>38967</v>
      </c>
      <c r="E3485" s="287"/>
      <c r="F3485" s="287"/>
      <c r="G3485" s="287"/>
      <c r="H3485" s="288"/>
      <c r="I3485" s="288"/>
      <c r="J3485" s="288"/>
      <c r="K3485" s="289"/>
      <c r="L3485" s="289"/>
      <c r="M3485" s="289"/>
      <c r="N3485" s="289"/>
      <c r="O3485" s="289"/>
      <c r="P3485" s="289"/>
      <c r="Q3485" s="186">
        <f t="shared" si="646"/>
        <v>178332</v>
      </c>
      <c r="R3485" s="186">
        <f t="shared" si="647"/>
        <v>178332</v>
      </c>
      <c r="S3485" s="290">
        <v>0</v>
      </c>
      <c r="T3485" s="290">
        <v>0</v>
      </c>
      <c r="U3485" s="290">
        <v>0</v>
      </c>
      <c r="V3485" s="290">
        <v>0</v>
      </c>
      <c r="W3485" s="290">
        <v>0</v>
      </c>
      <c r="X3485" s="290">
        <v>0</v>
      </c>
      <c r="Y3485" s="290">
        <v>0</v>
      </c>
      <c r="Z3485" s="290">
        <v>0</v>
      </c>
      <c r="AA3485" s="290">
        <v>0</v>
      </c>
      <c r="AB3485" s="290">
        <v>0</v>
      </c>
      <c r="AC3485" s="290">
        <v>0</v>
      </c>
      <c r="AD3485" s="290">
        <v>0</v>
      </c>
      <c r="AE3485" s="290">
        <v>0</v>
      </c>
      <c r="AF3485" s="290">
        <v>0</v>
      </c>
      <c r="AG3485" s="290">
        <v>0</v>
      </c>
      <c r="AH3485" s="290">
        <v>178332</v>
      </c>
      <c r="AI3485" s="290">
        <v>0</v>
      </c>
      <c r="AJ3485" s="290">
        <v>0</v>
      </c>
      <c r="AK3485" s="175"/>
      <c r="AL3485" s="175">
        <v>1797817.86</v>
      </c>
      <c r="AM3485" s="175">
        <v>2192940.08</v>
      </c>
      <c r="AN3485" s="175">
        <v>395122.22000000003</v>
      </c>
    </row>
    <row r="3486" spans="1:40" s="105" customFormat="1" ht="20.3" customHeight="1" x14ac:dyDescent="0.35">
      <c r="A3486" s="256">
        <v>2025</v>
      </c>
      <c r="B3486" s="184">
        <f t="shared" si="639"/>
        <v>854</v>
      </c>
      <c r="C3486" s="286" t="s">
        <v>4256</v>
      </c>
      <c r="D3486" s="184">
        <v>38977</v>
      </c>
      <c r="E3486" s="287"/>
      <c r="F3486" s="287"/>
      <c r="G3486" s="287"/>
      <c r="H3486" s="288"/>
      <c r="I3486" s="288"/>
      <c r="J3486" s="288"/>
      <c r="K3486" s="289"/>
      <c r="L3486" s="289"/>
      <c r="M3486" s="289"/>
      <c r="N3486" s="289"/>
      <c r="O3486" s="289"/>
      <c r="P3486" s="289"/>
      <c r="Q3486" s="186">
        <f t="shared" ref="Q3486:Q3489" si="648">SUM(S3486:AJ3486)</f>
        <v>39832.32</v>
      </c>
      <c r="R3486" s="186">
        <f t="shared" ref="R3486:R3489" si="649">SUM(S3486:AI3486)</f>
        <v>39832.32</v>
      </c>
      <c r="S3486" s="290">
        <v>0</v>
      </c>
      <c r="T3486" s="290">
        <v>0</v>
      </c>
      <c r="U3486" s="290">
        <v>0</v>
      </c>
      <c r="V3486" s="290">
        <v>0</v>
      </c>
      <c r="W3486" s="290">
        <v>0</v>
      </c>
      <c r="X3486" s="290">
        <v>0</v>
      </c>
      <c r="Y3486" s="290">
        <v>0</v>
      </c>
      <c r="Z3486" s="290">
        <v>0</v>
      </c>
      <c r="AA3486" s="290">
        <v>0</v>
      </c>
      <c r="AB3486" s="290">
        <v>0</v>
      </c>
      <c r="AC3486" s="290">
        <v>0</v>
      </c>
      <c r="AD3486" s="290">
        <v>0</v>
      </c>
      <c r="AE3486" s="290">
        <v>0</v>
      </c>
      <c r="AF3486" s="290">
        <v>0</v>
      </c>
      <c r="AG3486" s="290">
        <v>0</v>
      </c>
      <c r="AH3486" s="290">
        <v>39832.32</v>
      </c>
      <c r="AI3486" s="290">
        <v>0</v>
      </c>
      <c r="AJ3486" s="290">
        <v>0</v>
      </c>
      <c r="AK3486" s="175"/>
      <c r="AL3486" s="175">
        <v>1922035.9699999997</v>
      </c>
      <c r="AM3486" s="175">
        <v>2294054.2599999998</v>
      </c>
      <c r="AN3486" s="175">
        <v>372018.29000000004</v>
      </c>
    </row>
    <row r="3487" spans="1:40" s="105" customFormat="1" ht="20.3" customHeight="1" x14ac:dyDescent="0.35">
      <c r="A3487" s="256">
        <v>2025</v>
      </c>
      <c r="B3487" s="184">
        <f t="shared" si="639"/>
        <v>855</v>
      </c>
      <c r="C3487" s="286" t="s">
        <v>4255</v>
      </c>
      <c r="D3487" s="184">
        <v>38979</v>
      </c>
      <c r="E3487" s="287"/>
      <c r="F3487" s="287"/>
      <c r="G3487" s="287"/>
      <c r="H3487" s="288"/>
      <c r="I3487" s="288"/>
      <c r="J3487" s="288"/>
      <c r="K3487" s="289"/>
      <c r="L3487" s="289"/>
      <c r="M3487" s="289"/>
      <c r="N3487" s="289"/>
      <c r="O3487" s="289"/>
      <c r="P3487" s="289"/>
      <c r="Q3487" s="186">
        <f t="shared" si="648"/>
        <v>25085.279999999999</v>
      </c>
      <c r="R3487" s="186">
        <f t="shared" si="649"/>
        <v>25085.279999999999</v>
      </c>
      <c r="S3487" s="290">
        <v>0</v>
      </c>
      <c r="T3487" s="290">
        <v>0</v>
      </c>
      <c r="U3487" s="290">
        <v>0</v>
      </c>
      <c r="V3487" s="290">
        <v>0</v>
      </c>
      <c r="W3487" s="290">
        <v>0</v>
      </c>
      <c r="X3487" s="290">
        <v>0</v>
      </c>
      <c r="Y3487" s="290">
        <v>0</v>
      </c>
      <c r="Z3487" s="290">
        <v>0</v>
      </c>
      <c r="AA3487" s="290">
        <v>0</v>
      </c>
      <c r="AB3487" s="290">
        <v>0</v>
      </c>
      <c r="AC3487" s="290">
        <v>0</v>
      </c>
      <c r="AD3487" s="290">
        <v>0</v>
      </c>
      <c r="AE3487" s="290">
        <v>0</v>
      </c>
      <c r="AF3487" s="290">
        <v>0</v>
      </c>
      <c r="AG3487" s="290">
        <v>0</v>
      </c>
      <c r="AH3487" s="290">
        <v>25085.279999999999</v>
      </c>
      <c r="AI3487" s="290">
        <v>0</v>
      </c>
      <c r="AJ3487" s="290">
        <v>0</v>
      </c>
      <c r="AK3487" s="175"/>
      <c r="AL3487" s="175">
        <v>1870469.88</v>
      </c>
      <c r="AM3487" s="175">
        <v>2572519.0499999998</v>
      </c>
      <c r="AN3487" s="175">
        <v>702049.16999999993</v>
      </c>
    </row>
    <row r="3488" spans="1:40" s="105" customFormat="1" ht="20.3" customHeight="1" x14ac:dyDescent="0.35">
      <c r="A3488" s="256">
        <v>2025</v>
      </c>
      <c r="B3488" s="184">
        <f t="shared" si="639"/>
        <v>856</v>
      </c>
      <c r="C3488" s="286" t="s">
        <v>4242</v>
      </c>
      <c r="D3488" s="184">
        <v>39192</v>
      </c>
      <c r="E3488" s="287"/>
      <c r="F3488" s="287"/>
      <c r="G3488" s="287"/>
      <c r="H3488" s="288"/>
      <c r="I3488" s="288"/>
      <c r="J3488" s="288"/>
      <c r="K3488" s="289"/>
      <c r="L3488" s="289"/>
      <c r="M3488" s="289"/>
      <c r="N3488" s="289"/>
      <c r="O3488" s="289"/>
      <c r="P3488" s="289"/>
      <c r="Q3488" s="186">
        <f t="shared" si="648"/>
        <v>30998.880000000001</v>
      </c>
      <c r="R3488" s="186">
        <f t="shared" si="649"/>
        <v>30998.880000000001</v>
      </c>
      <c r="S3488" s="290">
        <v>0</v>
      </c>
      <c r="T3488" s="290">
        <v>0</v>
      </c>
      <c r="U3488" s="290">
        <v>0</v>
      </c>
      <c r="V3488" s="290">
        <v>0</v>
      </c>
      <c r="W3488" s="290">
        <v>0</v>
      </c>
      <c r="X3488" s="290">
        <v>0</v>
      </c>
      <c r="Y3488" s="290">
        <v>0</v>
      </c>
      <c r="Z3488" s="290">
        <v>0</v>
      </c>
      <c r="AA3488" s="290">
        <v>0</v>
      </c>
      <c r="AB3488" s="290">
        <v>0</v>
      </c>
      <c r="AC3488" s="290">
        <v>0</v>
      </c>
      <c r="AD3488" s="290">
        <v>0</v>
      </c>
      <c r="AE3488" s="290">
        <v>0</v>
      </c>
      <c r="AF3488" s="290">
        <v>0</v>
      </c>
      <c r="AG3488" s="290">
        <v>0</v>
      </c>
      <c r="AH3488" s="290">
        <v>30998.880000000001</v>
      </c>
      <c r="AI3488" s="290">
        <v>0</v>
      </c>
      <c r="AJ3488" s="290">
        <v>0</v>
      </c>
      <c r="AK3488" s="175"/>
      <c r="AL3488" s="175">
        <v>1870877.23</v>
      </c>
      <c r="AM3488" s="175">
        <v>2791139.73</v>
      </c>
      <c r="AN3488" s="175">
        <v>920262.5</v>
      </c>
    </row>
    <row r="3489" spans="1:40" s="105" customFormat="1" ht="20.3" customHeight="1" x14ac:dyDescent="0.35">
      <c r="A3489" s="256">
        <v>2025</v>
      </c>
      <c r="B3489" s="184">
        <f t="shared" si="639"/>
        <v>857</v>
      </c>
      <c r="C3489" s="286" t="s">
        <v>4260</v>
      </c>
      <c r="D3489" s="184">
        <v>38966</v>
      </c>
      <c r="E3489" s="287"/>
      <c r="F3489" s="287"/>
      <c r="G3489" s="287"/>
      <c r="H3489" s="288"/>
      <c r="I3489" s="288"/>
      <c r="J3489" s="288"/>
      <c r="K3489" s="289"/>
      <c r="L3489" s="289"/>
      <c r="M3489" s="289"/>
      <c r="N3489" s="289"/>
      <c r="O3489" s="289"/>
      <c r="P3489" s="289"/>
      <c r="Q3489" s="186">
        <f t="shared" si="648"/>
        <v>20929.919999999998</v>
      </c>
      <c r="R3489" s="186">
        <f t="shared" si="649"/>
        <v>20929.919999999998</v>
      </c>
      <c r="S3489" s="290">
        <v>0</v>
      </c>
      <c r="T3489" s="290">
        <v>0</v>
      </c>
      <c r="U3489" s="290">
        <v>0</v>
      </c>
      <c r="V3489" s="290">
        <v>0</v>
      </c>
      <c r="W3489" s="290">
        <v>0</v>
      </c>
      <c r="X3489" s="290">
        <v>0</v>
      </c>
      <c r="Y3489" s="290">
        <v>0</v>
      </c>
      <c r="Z3489" s="290">
        <v>0</v>
      </c>
      <c r="AA3489" s="290">
        <v>0</v>
      </c>
      <c r="AB3489" s="290">
        <v>0</v>
      </c>
      <c r="AC3489" s="290">
        <v>0</v>
      </c>
      <c r="AD3489" s="290">
        <v>0</v>
      </c>
      <c r="AE3489" s="290">
        <v>0</v>
      </c>
      <c r="AF3489" s="290">
        <v>0</v>
      </c>
      <c r="AG3489" s="290">
        <v>0</v>
      </c>
      <c r="AH3489" s="290">
        <v>20929.919999999998</v>
      </c>
      <c r="AI3489" s="290">
        <v>0</v>
      </c>
      <c r="AJ3489" s="290">
        <v>0</v>
      </c>
      <c r="AK3489" s="175"/>
      <c r="AL3489" s="175">
        <v>1678258.58</v>
      </c>
      <c r="AM3489" s="175">
        <v>2006913.27</v>
      </c>
      <c r="AN3489" s="175">
        <v>328654.69</v>
      </c>
    </row>
    <row r="3490" spans="1:40" s="105" customFormat="1" ht="20.3" customHeight="1" x14ac:dyDescent="0.35">
      <c r="A3490" s="256">
        <v>2025</v>
      </c>
      <c r="B3490" s="184">
        <f t="shared" si="639"/>
        <v>858</v>
      </c>
      <c r="C3490" s="286" t="s">
        <v>3834</v>
      </c>
      <c r="D3490" s="184">
        <v>39319</v>
      </c>
      <c r="E3490" s="287"/>
      <c r="F3490" s="287"/>
      <c r="G3490" s="287"/>
      <c r="H3490" s="288"/>
      <c r="I3490" s="288"/>
      <c r="J3490" s="288"/>
      <c r="K3490" s="289"/>
      <c r="L3490" s="289"/>
      <c r="M3490" s="289"/>
      <c r="N3490" s="289"/>
      <c r="O3490" s="289"/>
      <c r="P3490" s="289"/>
      <c r="Q3490" s="186">
        <f t="shared" ref="Q3490:Q3497" si="650">SUM(S3490:AJ3490)</f>
        <v>1502186</v>
      </c>
      <c r="R3490" s="186">
        <f t="shared" ref="R3490:R3497" si="651">SUM(S3490:AI3490)</f>
        <v>1479369</v>
      </c>
      <c r="S3490" s="290">
        <v>0</v>
      </c>
      <c r="T3490" s="290">
        <v>0</v>
      </c>
      <c r="U3490" s="290">
        <v>0</v>
      </c>
      <c r="V3490" s="290">
        <v>583298</v>
      </c>
      <c r="W3490" s="290">
        <v>636489</v>
      </c>
      <c r="X3490" s="290">
        <v>259582</v>
      </c>
      <c r="Y3490" s="290">
        <v>0</v>
      </c>
      <c r="Z3490" s="290">
        <v>0</v>
      </c>
      <c r="AA3490" s="290">
        <v>0</v>
      </c>
      <c r="AB3490" s="290">
        <v>0</v>
      </c>
      <c r="AC3490" s="290">
        <v>0</v>
      </c>
      <c r="AD3490" s="290">
        <v>0</v>
      </c>
      <c r="AE3490" s="290">
        <v>0</v>
      </c>
      <c r="AF3490" s="290">
        <v>0</v>
      </c>
      <c r="AG3490" s="290">
        <v>0</v>
      </c>
      <c r="AH3490" s="290">
        <v>0</v>
      </c>
      <c r="AI3490" s="290">
        <v>0</v>
      </c>
      <c r="AJ3490" s="290">
        <v>22817</v>
      </c>
      <c r="AK3490" s="175"/>
      <c r="AL3490" s="175">
        <v>14010082.34</v>
      </c>
      <c r="AM3490" s="175">
        <v>16261441.310000001</v>
      </c>
      <c r="AN3490" s="175">
        <v>2251358.9700000002</v>
      </c>
    </row>
    <row r="3491" spans="1:40" s="105" customFormat="1" ht="20.3" customHeight="1" x14ac:dyDescent="0.35">
      <c r="A3491" s="256">
        <v>2025</v>
      </c>
      <c r="B3491" s="184">
        <f t="shared" si="639"/>
        <v>859</v>
      </c>
      <c r="C3491" s="286" t="s">
        <v>3835</v>
      </c>
      <c r="D3491" s="184">
        <v>39324</v>
      </c>
      <c r="E3491" s="287"/>
      <c r="F3491" s="287"/>
      <c r="G3491" s="287"/>
      <c r="H3491" s="288"/>
      <c r="I3491" s="288"/>
      <c r="J3491" s="288"/>
      <c r="K3491" s="289"/>
      <c r="L3491" s="289"/>
      <c r="M3491" s="289"/>
      <c r="N3491" s="289"/>
      <c r="O3491" s="289"/>
      <c r="P3491" s="289"/>
      <c r="Q3491" s="186">
        <f t="shared" si="650"/>
        <v>1485703.8199999998</v>
      </c>
      <c r="R3491" s="186">
        <f t="shared" si="651"/>
        <v>1463278.8199999998</v>
      </c>
      <c r="S3491" s="290">
        <v>0</v>
      </c>
      <c r="T3491" s="290">
        <v>749189.82</v>
      </c>
      <c r="U3491" s="290">
        <v>0</v>
      </c>
      <c r="V3491" s="290">
        <v>549151</v>
      </c>
      <c r="W3491" s="290">
        <v>0</v>
      </c>
      <c r="X3491" s="290">
        <v>164938</v>
      </c>
      <c r="Y3491" s="290">
        <v>0</v>
      </c>
      <c r="Z3491" s="290">
        <v>0</v>
      </c>
      <c r="AA3491" s="290">
        <v>0</v>
      </c>
      <c r="AB3491" s="290">
        <v>0</v>
      </c>
      <c r="AC3491" s="290">
        <v>0</v>
      </c>
      <c r="AD3491" s="290">
        <v>0</v>
      </c>
      <c r="AE3491" s="290">
        <v>0</v>
      </c>
      <c r="AF3491" s="290">
        <v>0</v>
      </c>
      <c r="AG3491" s="290">
        <v>0</v>
      </c>
      <c r="AH3491" s="290">
        <v>0</v>
      </c>
      <c r="AI3491" s="290">
        <v>0</v>
      </c>
      <c r="AJ3491" s="290">
        <v>22425</v>
      </c>
      <c r="AK3491" s="175"/>
      <c r="AL3491" s="175">
        <v>14832139.84</v>
      </c>
      <c r="AM3491" s="175">
        <v>17945002.32</v>
      </c>
      <c r="AN3491" s="175">
        <v>3112862.4799999995</v>
      </c>
    </row>
    <row r="3492" spans="1:40" s="105" customFormat="1" ht="20.3" customHeight="1" x14ac:dyDescent="0.35">
      <c r="A3492" s="256">
        <v>2025</v>
      </c>
      <c r="B3492" s="184">
        <f t="shared" si="639"/>
        <v>860</v>
      </c>
      <c r="C3492" s="286" t="s">
        <v>4253</v>
      </c>
      <c r="D3492" s="184">
        <v>38986</v>
      </c>
      <c r="E3492" s="287"/>
      <c r="F3492" s="287"/>
      <c r="G3492" s="287"/>
      <c r="H3492" s="288"/>
      <c r="I3492" s="288"/>
      <c r="J3492" s="288"/>
      <c r="K3492" s="289"/>
      <c r="L3492" s="289"/>
      <c r="M3492" s="289"/>
      <c r="N3492" s="289"/>
      <c r="O3492" s="289"/>
      <c r="P3492" s="289"/>
      <c r="Q3492" s="186">
        <f t="shared" si="650"/>
        <v>75133.19</v>
      </c>
      <c r="R3492" s="186">
        <f t="shared" si="651"/>
        <v>75133.19</v>
      </c>
      <c r="S3492" s="290">
        <v>0</v>
      </c>
      <c r="T3492" s="290">
        <v>0</v>
      </c>
      <c r="U3492" s="290">
        <v>0</v>
      </c>
      <c r="V3492" s="290">
        <v>0</v>
      </c>
      <c r="W3492" s="290">
        <v>0</v>
      </c>
      <c r="X3492" s="290">
        <v>0</v>
      </c>
      <c r="Y3492" s="290">
        <v>0</v>
      </c>
      <c r="Z3492" s="290">
        <v>0</v>
      </c>
      <c r="AA3492" s="290">
        <v>0</v>
      </c>
      <c r="AB3492" s="290">
        <v>0</v>
      </c>
      <c r="AC3492" s="290">
        <v>0</v>
      </c>
      <c r="AD3492" s="290">
        <v>0</v>
      </c>
      <c r="AE3492" s="290">
        <v>0</v>
      </c>
      <c r="AF3492" s="290">
        <v>0</v>
      </c>
      <c r="AG3492" s="290">
        <v>0</v>
      </c>
      <c r="AH3492" s="290">
        <v>75133.19</v>
      </c>
      <c r="AI3492" s="290">
        <v>0</v>
      </c>
      <c r="AJ3492" s="290">
        <v>0</v>
      </c>
      <c r="AK3492" s="175"/>
      <c r="AL3492" s="175">
        <v>2172424.8599999994</v>
      </c>
      <c r="AM3492" s="175">
        <v>2291618.2799999998</v>
      </c>
      <c r="AN3492" s="175">
        <v>119193.42000000039</v>
      </c>
    </row>
    <row r="3493" spans="1:40" s="105" customFormat="1" ht="20.3" customHeight="1" x14ac:dyDescent="0.35">
      <c r="A3493" s="256">
        <v>2025</v>
      </c>
      <c r="B3493" s="184">
        <f t="shared" si="639"/>
        <v>861</v>
      </c>
      <c r="C3493" s="286" t="s">
        <v>611</v>
      </c>
      <c r="D3493" s="184">
        <v>39332</v>
      </c>
      <c r="E3493" s="287"/>
      <c r="F3493" s="287"/>
      <c r="G3493" s="287"/>
      <c r="H3493" s="288"/>
      <c r="I3493" s="288"/>
      <c r="J3493" s="288"/>
      <c r="K3493" s="289"/>
      <c r="L3493" s="289"/>
      <c r="M3493" s="289"/>
      <c r="N3493" s="289"/>
      <c r="O3493" s="289"/>
      <c r="P3493" s="289"/>
      <c r="Q3493" s="186">
        <f t="shared" si="650"/>
        <v>191616</v>
      </c>
      <c r="R3493" s="186">
        <f t="shared" si="651"/>
        <v>191616</v>
      </c>
      <c r="S3493" s="290">
        <v>0</v>
      </c>
      <c r="T3493" s="290">
        <v>0</v>
      </c>
      <c r="U3493" s="290">
        <v>0</v>
      </c>
      <c r="V3493" s="290">
        <v>0</v>
      </c>
      <c r="W3493" s="290">
        <v>0</v>
      </c>
      <c r="X3493" s="290">
        <v>0</v>
      </c>
      <c r="Y3493" s="290">
        <v>0</v>
      </c>
      <c r="Z3493" s="290">
        <v>0</v>
      </c>
      <c r="AA3493" s="290">
        <v>0</v>
      </c>
      <c r="AB3493" s="290">
        <v>0</v>
      </c>
      <c r="AC3493" s="290">
        <v>0</v>
      </c>
      <c r="AD3493" s="290">
        <v>0</v>
      </c>
      <c r="AE3493" s="290">
        <v>0</v>
      </c>
      <c r="AF3493" s="290">
        <v>0</v>
      </c>
      <c r="AG3493" s="290">
        <v>0</v>
      </c>
      <c r="AH3493" s="290">
        <v>191616</v>
      </c>
      <c r="AI3493" s="290">
        <v>0</v>
      </c>
      <c r="AJ3493" s="290">
        <v>0</v>
      </c>
      <c r="AK3493" s="175"/>
      <c r="AL3493" s="175">
        <v>910727.98</v>
      </c>
      <c r="AM3493" s="175">
        <v>1842613.19</v>
      </c>
      <c r="AN3493" s="175">
        <v>931885.21</v>
      </c>
    </row>
    <row r="3494" spans="1:40" s="7" customFormat="1" ht="20.3" customHeight="1" x14ac:dyDescent="0.35">
      <c r="A3494" s="256">
        <v>2025</v>
      </c>
      <c r="B3494" s="184">
        <f t="shared" si="639"/>
        <v>862</v>
      </c>
      <c r="C3494" s="286" t="s">
        <v>4105</v>
      </c>
      <c r="D3494" s="184">
        <v>55611</v>
      </c>
      <c r="E3494" s="287"/>
      <c r="F3494" s="287"/>
      <c r="G3494" s="287"/>
      <c r="H3494" s="288"/>
      <c r="I3494" s="288"/>
      <c r="J3494" s="288"/>
      <c r="K3494" s="289"/>
      <c r="L3494" s="289"/>
      <c r="M3494" s="289"/>
      <c r="N3494" s="289"/>
      <c r="O3494" s="289"/>
      <c r="P3494" s="289"/>
      <c r="Q3494" s="186">
        <f t="shared" si="650"/>
        <v>975446.43</v>
      </c>
      <c r="R3494" s="186">
        <f t="shared" si="651"/>
        <v>961309.53</v>
      </c>
      <c r="S3494" s="290">
        <v>0</v>
      </c>
      <c r="T3494" s="290">
        <v>0</v>
      </c>
      <c r="U3494" s="290">
        <v>0</v>
      </c>
      <c r="V3494" s="290">
        <v>336048.56</v>
      </c>
      <c r="W3494" s="290">
        <v>625260.97</v>
      </c>
      <c r="X3494" s="290">
        <v>0</v>
      </c>
      <c r="Y3494" s="290">
        <v>0</v>
      </c>
      <c r="Z3494" s="290">
        <v>0</v>
      </c>
      <c r="AA3494" s="290">
        <v>0</v>
      </c>
      <c r="AB3494" s="290">
        <v>0</v>
      </c>
      <c r="AC3494" s="290">
        <v>0</v>
      </c>
      <c r="AD3494" s="290">
        <v>0</v>
      </c>
      <c r="AE3494" s="290">
        <v>0</v>
      </c>
      <c r="AF3494" s="290">
        <v>0</v>
      </c>
      <c r="AG3494" s="290">
        <v>0</v>
      </c>
      <c r="AH3494" s="290">
        <v>0</v>
      </c>
      <c r="AI3494" s="290">
        <v>0</v>
      </c>
      <c r="AJ3494" s="290">
        <v>14136.9</v>
      </c>
      <c r="AK3494" s="175"/>
      <c r="AL3494" s="175">
        <v>10434045.02</v>
      </c>
      <c r="AM3494" s="175">
        <v>10434045.02</v>
      </c>
      <c r="AN3494" s="175">
        <v>0</v>
      </c>
    </row>
    <row r="3495" spans="1:40" s="105" customFormat="1" ht="20.3" customHeight="1" x14ac:dyDescent="0.35">
      <c r="A3495" s="256">
        <v>2025</v>
      </c>
      <c r="B3495" s="184">
        <f t="shared" si="639"/>
        <v>863</v>
      </c>
      <c r="C3495" s="286" t="s">
        <v>3101</v>
      </c>
      <c r="D3495" s="184">
        <v>39156</v>
      </c>
      <c r="E3495" s="287"/>
      <c r="F3495" s="287"/>
      <c r="G3495" s="287"/>
      <c r="H3495" s="288"/>
      <c r="I3495" s="288"/>
      <c r="J3495" s="288"/>
      <c r="K3495" s="289"/>
      <c r="L3495" s="289"/>
      <c r="M3495" s="289"/>
      <c r="N3495" s="289"/>
      <c r="O3495" s="289"/>
      <c r="P3495" s="289"/>
      <c r="Q3495" s="186">
        <f t="shared" si="650"/>
        <v>883302</v>
      </c>
      <c r="R3495" s="186">
        <f t="shared" si="651"/>
        <v>869952</v>
      </c>
      <c r="S3495" s="290">
        <v>0</v>
      </c>
      <c r="T3495" s="290">
        <v>0</v>
      </c>
      <c r="U3495" s="290">
        <v>0</v>
      </c>
      <c r="V3495" s="290">
        <v>0</v>
      </c>
      <c r="W3495" s="290">
        <v>0</v>
      </c>
      <c r="X3495" s="290">
        <v>869952</v>
      </c>
      <c r="Y3495" s="290">
        <v>0</v>
      </c>
      <c r="Z3495" s="290">
        <v>0</v>
      </c>
      <c r="AA3495" s="290">
        <v>0</v>
      </c>
      <c r="AB3495" s="290">
        <v>0</v>
      </c>
      <c r="AC3495" s="290">
        <v>0</v>
      </c>
      <c r="AD3495" s="290">
        <v>0</v>
      </c>
      <c r="AE3495" s="290">
        <v>0</v>
      </c>
      <c r="AF3495" s="290">
        <v>0</v>
      </c>
      <c r="AG3495" s="290">
        <v>0</v>
      </c>
      <c r="AH3495" s="290">
        <v>0</v>
      </c>
      <c r="AI3495" s="290">
        <v>0</v>
      </c>
      <c r="AJ3495" s="290">
        <v>13350</v>
      </c>
      <c r="AK3495" s="175"/>
      <c r="AL3495" s="175">
        <v>4357012.959999999</v>
      </c>
      <c r="AM3495" s="175">
        <v>8502897.0299999993</v>
      </c>
      <c r="AN3495" s="175">
        <v>4145884.0700000003</v>
      </c>
    </row>
    <row r="3496" spans="1:40" s="105" customFormat="1" ht="20.3" customHeight="1" x14ac:dyDescent="0.35">
      <c r="A3496" s="256">
        <v>2025</v>
      </c>
      <c r="B3496" s="184">
        <f t="shared" si="639"/>
        <v>864</v>
      </c>
      <c r="C3496" s="286" t="s">
        <v>1757</v>
      </c>
      <c r="D3496" s="184">
        <v>39119</v>
      </c>
      <c r="E3496" s="287"/>
      <c r="F3496" s="287"/>
      <c r="G3496" s="287"/>
      <c r="H3496" s="288"/>
      <c r="I3496" s="288"/>
      <c r="J3496" s="288"/>
      <c r="K3496" s="289"/>
      <c r="L3496" s="289"/>
      <c r="M3496" s="289"/>
      <c r="N3496" s="289"/>
      <c r="O3496" s="289"/>
      <c r="P3496" s="289"/>
      <c r="Q3496" s="186">
        <f t="shared" si="650"/>
        <v>155162</v>
      </c>
      <c r="R3496" s="186">
        <f t="shared" si="651"/>
        <v>155162</v>
      </c>
      <c r="S3496" s="290">
        <v>0</v>
      </c>
      <c r="T3496" s="290">
        <v>0</v>
      </c>
      <c r="U3496" s="290">
        <v>0</v>
      </c>
      <c r="V3496" s="290">
        <v>0</v>
      </c>
      <c r="W3496" s="290">
        <v>0</v>
      </c>
      <c r="X3496" s="290">
        <v>0</v>
      </c>
      <c r="Y3496" s="290">
        <v>0</v>
      </c>
      <c r="Z3496" s="290">
        <v>0</v>
      </c>
      <c r="AA3496" s="290">
        <v>0</v>
      </c>
      <c r="AB3496" s="290">
        <v>0</v>
      </c>
      <c r="AC3496" s="290">
        <v>0</v>
      </c>
      <c r="AD3496" s="290">
        <v>0</v>
      </c>
      <c r="AE3496" s="290">
        <v>0</v>
      </c>
      <c r="AF3496" s="290">
        <v>0</v>
      </c>
      <c r="AG3496" s="290">
        <v>155162</v>
      </c>
      <c r="AH3496" s="290">
        <v>0</v>
      </c>
      <c r="AI3496" s="290">
        <v>0</v>
      </c>
      <c r="AJ3496" s="290">
        <v>0</v>
      </c>
      <c r="AK3496" s="175"/>
      <c r="AL3496" s="175">
        <v>12641739.630000003</v>
      </c>
      <c r="AM3496" s="175">
        <v>17062195.920000002</v>
      </c>
      <c r="AN3496" s="175">
        <v>4420456.29</v>
      </c>
    </row>
    <row r="3497" spans="1:40" s="105" customFormat="1" ht="20.3" customHeight="1" x14ac:dyDescent="0.35">
      <c r="A3497" s="256">
        <v>2025</v>
      </c>
      <c r="B3497" s="184">
        <f t="shared" si="639"/>
        <v>865</v>
      </c>
      <c r="C3497" s="286" t="s">
        <v>4850</v>
      </c>
      <c r="D3497" s="184">
        <v>39257</v>
      </c>
      <c r="E3497" s="287"/>
      <c r="F3497" s="287"/>
      <c r="G3497" s="287"/>
      <c r="H3497" s="288"/>
      <c r="I3497" s="288"/>
      <c r="J3497" s="288"/>
      <c r="K3497" s="289"/>
      <c r="L3497" s="289"/>
      <c r="M3497" s="289"/>
      <c r="N3497" s="289"/>
      <c r="O3497" s="289"/>
      <c r="P3497" s="289"/>
      <c r="Q3497" s="186">
        <f t="shared" si="650"/>
        <v>70000</v>
      </c>
      <c r="R3497" s="186">
        <f t="shared" si="651"/>
        <v>70000</v>
      </c>
      <c r="S3497" s="290">
        <v>0</v>
      </c>
      <c r="T3497" s="290">
        <v>0</v>
      </c>
      <c r="U3497" s="290">
        <v>0</v>
      </c>
      <c r="V3497" s="290">
        <v>0</v>
      </c>
      <c r="W3497" s="290">
        <v>0</v>
      </c>
      <c r="X3497" s="290">
        <v>0</v>
      </c>
      <c r="Y3497" s="290">
        <v>0</v>
      </c>
      <c r="Z3497" s="290">
        <v>0</v>
      </c>
      <c r="AA3497" s="290">
        <v>0</v>
      </c>
      <c r="AB3497" s="290">
        <v>0</v>
      </c>
      <c r="AC3497" s="290">
        <v>0</v>
      </c>
      <c r="AD3497" s="290">
        <v>0</v>
      </c>
      <c r="AE3497" s="290">
        <v>0</v>
      </c>
      <c r="AF3497" s="290">
        <v>0</v>
      </c>
      <c r="AG3497" s="290">
        <v>0</v>
      </c>
      <c r="AH3497" s="290">
        <v>70000</v>
      </c>
      <c r="AI3497" s="290">
        <v>0</v>
      </c>
      <c r="AJ3497" s="290">
        <v>0</v>
      </c>
      <c r="AK3497" s="175"/>
      <c r="AL3497" s="175">
        <v>2641553.09</v>
      </c>
      <c r="AM3497" s="175">
        <v>2641553.09</v>
      </c>
      <c r="AN3497" s="175">
        <v>0</v>
      </c>
    </row>
    <row r="3498" spans="1:40" s="105" customFormat="1" ht="20.3" customHeight="1" x14ac:dyDescent="0.35">
      <c r="A3498" s="256">
        <v>2025</v>
      </c>
      <c r="B3498" s="184">
        <f t="shared" si="639"/>
        <v>866</v>
      </c>
      <c r="C3498" s="286" t="s">
        <v>4084</v>
      </c>
      <c r="D3498" s="184">
        <v>39308</v>
      </c>
      <c r="E3498" s="287"/>
      <c r="F3498" s="287"/>
      <c r="G3498" s="287"/>
      <c r="H3498" s="288"/>
      <c r="I3498" s="288"/>
      <c r="J3498" s="288"/>
      <c r="K3498" s="289"/>
      <c r="L3498" s="289"/>
      <c r="M3498" s="289"/>
      <c r="N3498" s="289"/>
      <c r="O3498" s="289"/>
      <c r="P3498" s="289"/>
      <c r="Q3498" s="186">
        <f t="shared" ref="Q3498:Q3500" si="652">SUM(S3498:AJ3498)</f>
        <v>138768</v>
      </c>
      <c r="R3498" s="186">
        <f t="shared" ref="R3498:R3500" si="653">SUM(S3498:AI3498)</f>
        <v>138768</v>
      </c>
      <c r="S3498" s="290">
        <v>0</v>
      </c>
      <c r="T3498" s="290">
        <v>0</v>
      </c>
      <c r="U3498" s="290">
        <v>0</v>
      </c>
      <c r="V3498" s="290">
        <v>0</v>
      </c>
      <c r="W3498" s="290">
        <v>0</v>
      </c>
      <c r="X3498" s="290">
        <v>0</v>
      </c>
      <c r="Y3498" s="290">
        <v>0</v>
      </c>
      <c r="Z3498" s="290">
        <v>0</v>
      </c>
      <c r="AA3498" s="290">
        <v>0</v>
      </c>
      <c r="AB3498" s="290">
        <v>0</v>
      </c>
      <c r="AC3498" s="290">
        <v>0</v>
      </c>
      <c r="AD3498" s="290">
        <v>0</v>
      </c>
      <c r="AE3498" s="290">
        <v>0</v>
      </c>
      <c r="AF3498" s="290">
        <v>0</v>
      </c>
      <c r="AG3498" s="290">
        <v>138768</v>
      </c>
      <c r="AH3498" s="290">
        <v>0</v>
      </c>
      <c r="AI3498" s="290">
        <v>0</v>
      </c>
      <c r="AJ3498" s="290">
        <v>0</v>
      </c>
      <c r="AK3498" s="175"/>
      <c r="AL3498" s="175"/>
      <c r="AM3498" s="175"/>
      <c r="AN3498" s="175"/>
    </row>
    <row r="3499" spans="1:40" s="105" customFormat="1" ht="20.3" customHeight="1" x14ac:dyDescent="0.35">
      <c r="A3499" s="256">
        <v>2025</v>
      </c>
      <c r="B3499" s="184">
        <f t="shared" si="639"/>
        <v>867</v>
      </c>
      <c r="C3499" s="286" t="s">
        <v>4092</v>
      </c>
      <c r="D3499" s="184">
        <v>39070</v>
      </c>
      <c r="E3499" s="287"/>
      <c r="F3499" s="287"/>
      <c r="G3499" s="287"/>
      <c r="H3499" s="288"/>
      <c r="I3499" s="288"/>
      <c r="J3499" s="288"/>
      <c r="K3499" s="289"/>
      <c r="L3499" s="289"/>
      <c r="M3499" s="289"/>
      <c r="N3499" s="289"/>
      <c r="O3499" s="289"/>
      <c r="P3499" s="289"/>
      <c r="Q3499" s="186">
        <f t="shared" si="652"/>
        <v>102898</v>
      </c>
      <c r="R3499" s="186">
        <f t="shared" si="653"/>
        <v>102898</v>
      </c>
      <c r="S3499" s="290">
        <v>0</v>
      </c>
      <c r="T3499" s="290">
        <v>0</v>
      </c>
      <c r="U3499" s="290">
        <v>0</v>
      </c>
      <c r="V3499" s="290">
        <v>0</v>
      </c>
      <c r="W3499" s="290">
        <v>0</v>
      </c>
      <c r="X3499" s="290">
        <v>0</v>
      </c>
      <c r="Y3499" s="290">
        <v>0</v>
      </c>
      <c r="Z3499" s="290">
        <v>0</v>
      </c>
      <c r="AA3499" s="290">
        <v>0</v>
      </c>
      <c r="AB3499" s="290">
        <v>0</v>
      </c>
      <c r="AC3499" s="290">
        <v>0</v>
      </c>
      <c r="AD3499" s="290">
        <v>0</v>
      </c>
      <c r="AE3499" s="290">
        <v>0</v>
      </c>
      <c r="AF3499" s="290">
        <v>0</v>
      </c>
      <c r="AG3499" s="290">
        <v>102898</v>
      </c>
      <c r="AH3499" s="290">
        <v>0</v>
      </c>
      <c r="AI3499" s="290">
        <v>0</v>
      </c>
      <c r="AJ3499" s="290">
        <v>0</v>
      </c>
      <c r="AK3499" s="175"/>
      <c r="AL3499" s="175"/>
      <c r="AM3499" s="175"/>
      <c r="AN3499" s="175"/>
    </row>
    <row r="3500" spans="1:40" s="105" customFormat="1" ht="20.3" customHeight="1" x14ac:dyDescent="0.35">
      <c r="A3500" s="256">
        <v>2025</v>
      </c>
      <c r="B3500" s="184">
        <f t="shared" si="639"/>
        <v>868</v>
      </c>
      <c r="C3500" s="286" t="s">
        <v>4083</v>
      </c>
      <c r="D3500" s="184">
        <v>39312</v>
      </c>
      <c r="E3500" s="287"/>
      <c r="F3500" s="287"/>
      <c r="G3500" s="287"/>
      <c r="H3500" s="288"/>
      <c r="I3500" s="288"/>
      <c r="J3500" s="288"/>
      <c r="K3500" s="289"/>
      <c r="L3500" s="289"/>
      <c r="M3500" s="289"/>
      <c r="N3500" s="289"/>
      <c r="O3500" s="289"/>
      <c r="P3500" s="289"/>
      <c r="Q3500" s="186">
        <f t="shared" si="652"/>
        <v>255563</v>
      </c>
      <c r="R3500" s="186">
        <f t="shared" si="653"/>
        <v>255563</v>
      </c>
      <c r="S3500" s="290">
        <v>0</v>
      </c>
      <c r="T3500" s="290">
        <v>0</v>
      </c>
      <c r="U3500" s="290">
        <v>0</v>
      </c>
      <c r="V3500" s="290">
        <v>0</v>
      </c>
      <c r="W3500" s="290">
        <v>0</v>
      </c>
      <c r="X3500" s="290">
        <v>0</v>
      </c>
      <c r="Y3500" s="290">
        <v>0</v>
      </c>
      <c r="Z3500" s="290">
        <v>0</v>
      </c>
      <c r="AA3500" s="290">
        <v>0</v>
      </c>
      <c r="AB3500" s="290">
        <v>0</v>
      </c>
      <c r="AC3500" s="290">
        <v>0</v>
      </c>
      <c r="AD3500" s="290">
        <v>0</v>
      </c>
      <c r="AE3500" s="290">
        <v>0</v>
      </c>
      <c r="AF3500" s="290">
        <v>0</v>
      </c>
      <c r="AG3500" s="290">
        <v>255563</v>
      </c>
      <c r="AH3500" s="290">
        <v>0</v>
      </c>
      <c r="AI3500" s="290">
        <v>0</v>
      </c>
      <c r="AJ3500" s="290">
        <v>0</v>
      </c>
      <c r="AK3500" s="175"/>
      <c r="AL3500" s="175"/>
      <c r="AM3500" s="175"/>
      <c r="AN3500" s="175"/>
    </row>
    <row r="3501" spans="1:40" s="105" customFormat="1" ht="20.3" customHeight="1" x14ac:dyDescent="0.35">
      <c r="A3501" s="256">
        <v>2025</v>
      </c>
      <c r="B3501" s="184">
        <f t="shared" si="639"/>
        <v>869</v>
      </c>
      <c r="C3501" s="286" t="s">
        <v>4235</v>
      </c>
      <c r="D3501" s="184">
        <v>39274</v>
      </c>
      <c r="E3501" s="287"/>
      <c r="F3501" s="287"/>
      <c r="G3501" s="287"/>
      <c r="H3501" s="288"/>
      <c r="I3501" s="288"/>
      <c r="J3501" s="288"/>
      <c r="K3501" s="289"/>
      <c r="L3501" s="289"/>
      <c r="M3501" s="289"/>
      <c r="N3501" s="289"/>
      <c r="O3501" s="289"/>
      <c r="P3501" s="289"/>
      <c r="Q3501" s="186">
        <f t="shared" ref="Q3501:Q3504" si="654">SUM(S3501:AJ3501)</f>
        <v>110000</v>
      </c>
      <c r="R3501" s="186">
        <f t="shared" ref="R3501:R3504" si="655">SUM(S3501:AI3501)</f>
        <v>110000</v>
      </c>
      <c r="S3501" s="290">
        <v>0</v>
      </c>
      <c r="T3501" s="290">
        <v>0</v>
      </c>
      <c r="U3501" s="290">
        <v>0</v>
      </c>
      <c r="V3501" s="290">
        <v>0</v>
      </c>
      <c r="W3501" s="290">
        <v>0</v>
      </c>
      <c r="X3501" s="290">
        <v>0</v>
      </c>
      <c r="Y3501" s="290">
        <v>0</v>
      </c>
      <c r="Z3501" s="290">
        <v>0</v>
      </c>
      <c r="AA3501" s="290">
        <v>0</v>
      </c>
      <c r="AB3501" s="290">
        <v>0</v>
      </c>
      <c r="AC3501" s="290">
        <v>0</v>
      </c>
      <c r="AD3501" s="290">
        <v>0</v>
      </c>
      <c r="AE3501" s="290">
        <v>0</v>
      </c>
      <c r="AF3501" s="290">
        <v>0</v>
      </c>
      <c r="AG3501" s="290">
        <v>0</v>
      </c>
      <c r="AH3501" s="290">
        <v>110000</v>
      </c>
      <c r="AI3501" s="290">
        <v>0</v>
      </c>
      <c r="AJ3501" s="290">
        <v>0</v>
      </c>
      <c r="AK3501" s="175"/>
      <c r="AL3501" s="175"/>
      <c r="AM3501" s="175"/>
      <c r="AN3501" s="175"/>
    </row>
    <row r="3502" spans="1:40" s="105" customFormat="1" ht="20.3" customHeight="1" x14ac:dyDescent="0.35">
      <c r="A3502" s="256">
        <v>2025</v>
      </c>
      <c r="B3502" s="184">
        <f t="shared" si="639"/>
        <v>870</v>
      </c>
      <c r="C3502" s="286" t="s">
        <v>4234</v>
      </c>
      <c r="D3502" s="184">
        <v>39275</v>
      </c>
      <c r="E3502" s="287"/>
      <c r="F3502" s="287"/>
      <c r="G3502" s="287"/>
      <c r="H3502" s="288"/>
      <c r="I3502" s="288"/>
      <c r="J3502" s="288"/>
      <c r="K3502" s="289"/>
      <c r="L3502" s="289"/>
      <c r="M3502" s="289"/>
      <c r="N3502" s="289"/>
      <c r="O3502" s="289"/>
      <c r="P3502" s="289"/>
      <c r="Q3502" s="186">
        <f t="shared" si="654"/>
        <v>114000</v>
      </c>
      <c r="R3502" s="186">
        <f t="shared" si="655"/>
        <v>114000</v>
      </c>
      <c r="S3502" s="290">
        <v>0</v>
      </c>
      <c r="T3502" s="290">
        <v>0</v>
      </c>
      <c r="U3502" s="290">
        <v>0</v>
      </c>
      <c r="V3502" s="290">
        <v>0</v>
      </c>
      <c r="W3502" s="290">
        <v>0</v>
      </c>
      <c r="X3502" s="290">
        <v>0</v>
      </c>
      <c r="Y3502" s="290">
        <v>0</v>
      </c>
      <c r="Z3502" s="290">
        <v>0</v>
      </c>
      <c r="AA3502" s="290">
        <v>0</v>
      </c>
      <c r="AB3502" s="290">
        <v>0</v>
      </c>
      <c r="AC3502" s="290">
        <v>0</v>
      </c>
      <c r="AD3502" s="290">
        <v>0</v>
      </c>
      <c r="AE3502" s="290">
        <v>0</v>
      </c>
      <c r="AF3502" s="290">
        <v>0</v>
      </c>
      <c r="AG3502" s="290">
        <v>0</v>
      </c>
      <c r="AH3502" s="290">
        <v>114000</v>
      </c>
      <c r="AI3502" s="290">
        <v>0</v>
      </c>
      <c r="AJ3502" s="290">
        <v>0</v>
      </c>
      <c r="AK3502" s="175"/>
      <c r="AL3502" s="175"/>
      <c r="AM3502" s="175"/>
      <c r="AN3502" s="175"/>
    </row>
    <row r="3503" spans="1:40" s="105" customFormat="1" ht="20.3" customHeight="1" x14ac:dyDescent="0.35">
      <c r="A3503" s="256">
        <v>2025</v>
      </c>
      <c r="B3503" s="184">
        <f t="shared" si="639"/>
        <v>871</v>
      </c>
      <c r="C3503" s="286" t="s">
        <v>4233</v>
      </c>
      <c r="D3503" s="184">
        <v>39276</v>
      </c>
      <c r="E3503" s="287"/>
      <c r="F3503" s="287"/>
      <c r="G3503" s="287"/>
      <c r="H3503" s="288"/>
      <c r="I3503" s="288"/>
      <c r="J3503" s="288"/>
      <c r="K3503" s="289"/>
      <c r="L3503" s="289"/>
      <c r="M3503" s="289"/>
      <c r="N3503" s="289"/>
      <c r="O3503" s="289"/>
      <c r="P3503" s="289"/>
      <c r="Q3503" s="186">
        <f t="shared" si="654"/>
        <v>114000</v>
      </c>
      <c r="R3503" s="186">
        <f t="shared" si="655"/>
        <v>114000</v>
      </c>
      <c r="S3503" s="290">
        <v>0</v>
      </c>
      <c r="T3503" s="290">
        <v>0</v>
      </c>
      <c r="U3503" s="290">
        <v>0</v>
      </c>
      <c r="V3503" s="290">
        <v>0</v>
      </c>
      <c r="W3503" s="290">
        <v>0</v>
      </c>
      <c r="X3503" s="290">
        <v>0</v>
      </c>
      <c r="Y3503" s="290">
        <v>0</v>
      </c>
      <c r="Z3503" s="290">
        <v>0</v>
      </c>
      <c r="AA3503" s="290">
        <v>0</v>
      </c>
      <c r="AB3503" s="290">
        <v>0</v>
      </c>
      <c r="AC3503" s="290">
        <v>0</v>
      </c>
      <c r="AD3503" s="290">
        <v>0</v>
      </c>
      <c r="AE3503" s="290">
        <v>0</v>
      </c>
      <c r="AF3503" s="290">
        <v>0</v>
      </c>
      <c r="AG3503" s="290">
        <v>0</v>
      </c>
      <c r="AH3503" s="290">
        <v>114000</v>
      </c>
      <c r="AI3503" s="290">
        <v>0</v>
      </c>
      <c r="AJ3503" s="290">
        <v>0</v>
      </c>
      <c r="AK3503" s="175"/>
      <c r="AL3503" s="175"/>
      <c r="AM3503" s="175"/>
      <c r="AN3503" s="175"/>
    </row>
    <row r="3504" spans="1:40" s="105" customFormat="1" ht="20.3" customHeight="1" x14ac:dyDescent="0.35">
      <c r="A3504" s="256">
        <v>2025</v>
      </c>
      <c r="B3504" s="184">
        <f t="shared" si="639"/>
        <v>872</v>
      </c>
      <c r="C3504" s="286" t="s">
        <v>4091</v>
      </c>
      <c r="D3504" s="184">
        <v>38985</v>
      </c>
      <c r="E3504" s="287"/>
      <c r="F3504" s="287"/>
      <c r="G3504" s="287"/>
      <c r="H3504" s="288"/>
      <c r="I3504" s="288"/>
      <c r="J3504" s="288"/>
      <c r="K3504" s="289"/>
      <c r="L3504" s="289"/>
      <c r="M3504" s="289"/>
      <c r="N3504" s="289"/>
      <c r="O3504" s="289"/>
      <c r="P3504" s="289"/>
      <c r="Q3504" s="186">
        <f t="shared" si="654"/>
        <v>112664.4</v>
      </c>
      <c r="R3504" s="186">
        <f t="shared" si="655"/>
        <v>112664.4</v>
      </c>
      <c r="S3504" s="290">
        <v>0</v>
      </c>
      <c r="T3504" s="290">
        <v>0</v>
      </c>
      <c r="U3504" s="290">
        <v>0</v>
      </c>
      <c r="V3504" s="290">
        <v>0</v>
      </c>
      <c r="W3504" s="290">
        <v>0</v>
      </c>
      <c r="X3504" s="290">
        <v>0</v>
      </c>
      <c r="Y3504" s="290">
        <v>0</v>
      </c>
      <c r="Z3504" s="290">
        <v>0</v>
      </c>
      <c r="AA3504" s="290">
        <v>0</v>
      </c>
      <c r="AB3504" s="290">
        <v>0</v>
      </c>
      <c r="AC3504" s="290">
        <v>0</v>
      </c>
      <c r="AD3504" s="290">
        <v>0</v>
      </c>
      <c r="AE3504" s="290">
        <v>0</v>
      </c>
      <c r="AF3504" s="290">
        <v>0</v>
      </c>
      <c r="AG3504" s="290">
        <v>112664.4</v>
      </c>
      <c r="AH3504" s="290">
        <v>0</v>
      </c>
      <c r="AI3504" s="290">
        <v>0</v>
      </c>
      <c r="AJ3504" s="290">
        <v>0</v>
      </c>
      <c r="AK3504" s="175"/>
      <c r="AL3504" s="175"/>
      <c r="AM3504" s="175"/>
      <c r="AN3504" s="175"/>
    </row>
    <row r="3505" spans="1:40" s="105" customFormat="1" ht="20.3" customHeight="1" x14ac:dyDescent="0.35">
      <c r="A3505" s="256"/>
      <c r="B3505" s="170" t="s">
        <v>22</v>
      </c>
      <c r="C3505" s="309"/>
      <c r="D3505" s="296" t="s">
        <v>172</v>
      </c>
      <c r="E3505" s="287" t="e">
        <f>VLOOKUP(D3505,'[1]2023-2025'!$A:$G,7,0)</f>
        <v>#N/A</v>
      </c>
      <c r="F3505" s="287"/>
      <c r="G3505" s="287"/>
      <c r="H3505" s="288" t="e">
        <v>#N/A</v>
      </c>
      <c r="I3505" s="288" t="e">
        <v>#N/A</v>
      </c>
      <c r="J3505" s="288" t="e">
        <f>VLOOKUP(D3505,[1]Лист3!$A:$AK,37,0)</f>
        <v>#N/A</v>
      </c>
      <c r="K3505" s="289" t="e">
        <v>#N/A</v>
      </c>
      <c r="L3505" s="289"/>
      <c r="M3505" s="289"/>
      <c r="N3505" s="289"/>
      <c r="O3505" s="289" t="e">
        <v>#N/A</v>
      </c>
      <c r="P3505" s="289"/>
      <c r="Q3505" s="297">
        <f t="shared" ref="Q3505:AJ3505" si="656">SUM(Q3430:Q3504)</f>
        <v>98304779.770900026</v>
      </c>
      <c r="R3505" s="297">
        <f t="shared" si="656"/>
        <v>96768373.00000003</v>
      </c>
      <c r="S3505" s="484">
        <f t="shared" si="656"/>
        <v>3673687.2800000003</v>
      </c>
      <c r="T3505" s="484">
        <f t="shared" si="656"/>
        <v>2033152.1800000002</v>
      </c>
      <c r="U3505" s="484">
        <f t="shared" si="656"/>
        <v>0</v>
      </c>
      <c r="V3505" s="484">
        <f t="shared" si="656"/>
        <v>1468497.56</v>
      </c>
      <c r="W3505" s="484">
        <f t="shared" si="656"/>
        <v>1261749.97</v>
      </c>
      <c r="X3505" s="484">
        <f t="shared" si="656"/>
        <v>1294472</v>
      </c>
      <c r="Y3505" s="484">
        <f t="shared" si="656"/>
        <v>0</v>
      </c>
      <c r="Z3505" s="484">
        <f t="shared" si="656"/>
        <v>0</v>
      </c>
      <c r="AA3505" s="484">
        <f t="shared" si="656"/>
        <v>8914073.1099999994</v>
      </c>
      <c r="AB3505" s="484">
        <f t="shared" si="656"/>
        <v>331791</v>
      </c>
      <c r="AC3505" s="484">
        <f t="shared" si="656"/>
        <v>73773308.320000008</v>
      </c>
      <c r="AD3505" s="484">
        <f t="shared" si="656"/>
        <v>0</v>
      </c>
      <c r="AE3505" s="484">
        <f t="shared" si="656"/>
        <v>0</v>
      </c>
      <c r="AF3505" s="484">
        <f t="shared" si="656"/>
        <v>0</v>
      </c>
      <c r="AG3505" s="484">
        <f t="shared" si="656"/>
        <v>999788.24</v>
      </c>
      <c r="AH3505" s="484">
        <f t="shared" si="656"/>
        <v>3017853.3399999994</v>
      </c>
      <c r="AI3505" s="484">
        <f t="shared" si="656"/>
        <v>0</v>
      </c>
      <c r="AJ3505" s="484">
        <f t="shared" si="656"/>
        <v>1536406.7709000001</v>
      </c>
      <c r="AK3505" s="175"/>
      <c r="AL3505" s="175" t="e">
        <v>#N/A</v>
      </c>
      <c r="AM3505" s="175" t="e">
        <v>#N/A</v>
      </c>
      <c r="AN3505" s="175" t="e">
        <v>#N/A</v>
      </c>
    </row>
    <row r="3506" spans="1:40" s="105" customFormat="1" ht="20.3" customHeight="1" x14ac:dyDescent="0.35">
      <c r="A3506" s="256"/>
      <c r="B3506" s="298"/>
      <c r="C3506" s="275"/>
      <c r="D3506" s="275"/>
      <c r="E3506" s="287">
        <f>VLOOKUP(D3506,'[1]2023-2025'!$A:$G,7,0)</f>
        <v>0</v>
      </c>
      <c r="F3506" s="287"/>
      <c r="G3506" s="287"/>
      <c r="H3506" s="288" t="e">
        <v>#N/A</v>
      </c>
      <c r="I3506" s="288" t="e">
        <v>#N/A</v>
      </c>
      <c r="J3506" s="288" t="e">
        <f>VLOOKUP(D3506,[1]Лист3!$A:$AK,37,0)</f>
        <v>#N/A</v>
      </c>
      <c r="K3506" s="289" t="e">
        <v>#N/A</v>
      </c>
      <c r="L3506" s="289"/>
      <c r="M3506" s="289"/>
      <c r="N3506" s="289"/>
      <c r="O3506" s="289" t="e">
        <v>#N/A</v>
      </c>
      <c r="P3506" s="289"/>
      <c r="Q3506" s="275"/>
      <c r="R3506" s="275"/>
      <c r="S3506" s="485"/>
      <c r="T3506" s="485"/>
      <c r="U3506" s="485"/>
      <c r="V3506" s="485"/>
      <c r="W3506" s="485"/>
      <c r="X3506" s="485" t="s">
        <v>3207</v>
      </c>
      <c r="Y3506" s="485"/>
      <c r="Z3506" s="485"/>
      <c r="AA3506" s="485"/>
      <c r="AB3506" s="485"/>
      <c r="AC3506" s="485"/>
      <c r="AD3506" s="485"/>
      <c r="AE3506" s="485"/>
      <c r="AF3506" s="485"/>
      <c r="AG3506" s="485"/>
      <c r="AH3506" s="485"/>
      <c r="AI3506" s="485"/>
      <c r="AJ3506" s="493"/>
      <c r="AK3506" s="175"/>
      <c r="AL3506" s="175" t="e">
        <v>#N/A</v>
      </c>
      <c r="AM3506" s="175" t="e">
        <v>#N/A</v>
      </c>
      <c r="AN3506" s="175" t="e">
        <v>#N/A</v>
      </c>
    </row>
    <row r="3507" spans="1:40" s="105" customFormat="1" ht="20.3" customHeight="1" x14ac:dyDescent="0.35">
      <c r="A3507" s="256"/>
      <c r="B3507" s="298"/>
      <c r="C3507" s="275"/>
      <c r="D3507" s="275"/>
      <c r="E3507" s="287"/>
      <c r="F3507" s="287"/>
      <c r="G3507" s="287"/>
      <c r="H3507" s="288"/>
      <c r="I3507" s="288"/>
      <c r="J3507" s="288"/>
      <c r="K3507" s="289"/>
      <c r="L3507" s="289"/>
      <c r="M3507" s="289"/>
      <c r="N3507" s="289"/>
      <c r="O3507" s="289"/>
      <c r="P3507" s="289"/>
      <c r="Q3507" s="275"/>
      <c r="R3507" s="275"/>
      <c r="S3507" s="485"/>
      <c r="T3507" s="485"/>
      <c r="U3507" s="485"/>
      <c r="V3507" s="485"/>
      <c r="W3507" s="485"/>
      <c r="X3507" s="493" t="s">
        <v>4062</v>
      </c>
      <c r="Y3507" s="485"/>
      <c r="Z3507" s="485"/>
      <c r="AA3507" s="485"/>
      <c r="AB3507" s="485"/>
      <c r="AC3507" s="485"/>
      <c r="AD3507" s="485"/>
      <c r="AE3507" s="485"/>
      <c r="AF3507" s="485"/>
      <c r="AG3507" s="485"/>
      <c r="AH3507" s="485"/>
      <c r="AI3507" s="485"/>
      <c r="AJ3507" s="493"/>
      <c r="AK3507" s="175"/>
      <c r="AL3507" s="175" t="e">
        <v>#N/A</v>
      </c>
      <c r="AM3507" s="175" t="e">
        <v>#N/A</v>
      </c>
      <c r="AN3507" s="175" t="e">
        <v>#N/A</v>
      </c>
    </row>
    <row r="3508" spans="1:40" s="105" customFormat="1" ht="20.3" customHeight="1" x14ac:dyDescent="0.35">
      <c r="A3508" s="256">
        <v>2025</v>
      </c>
      <c r="B3508" s="184">
        <f>B3504+1</f>
        <v>873</v>
      </c>
      <c r="C3508" s="170" t="s">
        <v>4103</v>
      </c>
      <c r="D3508" s="184">
        <v>56279</v>
      </c>
      <c r="E3508" s="184"/>
      <c r="F3508" s="287"/>
      <c r="G3508" s="287"/>
      <c r="H3508" s="287"/>
      <c r="I3508" s="288"/>
      <c r="J3508" s="288"/>
      <c r="K3508" s="288"/>
      <c r="L3508" s="289"/>
      <c r="M3508" s="289"/>
      <c r="N3508" s="289"/>
      <c r="O3508" s="289"/>
      <c r="P3508" s="289"/>
      <c r="Q3508" s="186">
        <f>SUM(S3508:AJ3508)</f>
        <v>15023178.91</v>
      </c>
      <c r="R3508" s="466">
        <f>SUM(S3508:AI3508)</f>
        <v>14865037.91</v>
      </c>
      <c r="S3508" s="474">
        <v>0</v>
      </c>
      <c r="T3508" s="494">
        <v>4169610</v>
      </c>
      <c r="U3508" s="474">
        <v>0</v>
      </c>
      <c r="V3508" s="290">
        <v>0</v>
      </c>
      <c r="W3508" s="474">
        <v>0</v>
      </c>
      <c r="X3508" s="290">
        <v>0</v>
      </c>
      <c r="Y3508" s="474">
        <v>0</v>
      </c>
      <c r="Z3508" s="290">
        <v>0</v>
      </c>
      <c r="AA3508" s="474">
        <v>6141720</v>
      </c>
      <c r="AB3508" s="290">
        <v>0</v>
      </c>
      <c r="AC3508" s="474">
        <v>4553707.91</v>
      </c>
      <c r="AD3508" s="290">
        <v>0</v>
      </c>
      <c r="AE3508" s="474">
        <v>0</v>
      </c>
      <c r="AF3508" s="290">
        <v>0</v>
      </c>
      <c r="AG3508" s="474">
        <v>0</v>
      </c>
      <c r="AH3508" s="290">
        <v>0</v>
      </c>
      <c r="AI3508" s="474">
        <v>0</v>
      </c>
      <c r="AJ3508" s="290">
        <v>158141</v>
      </c>
      <c r="AK3508" s="175"/>
      <c r="AL3508" s="175">
        <v>9248726.3100000005</v>
      </c>
      <c r="AM3508" s="175">
        <v>12208438.98</v>
      </c>
      <c r="AN3508" s="175">
        <v>2959712.67</v>
      </c>
    </row>
    <row r="3509" spans="1:40" s="105" customFormat="1" ht="20.3" customHeight="1" x14ac:dyDescent="0.35">
      <c r="A3509" s="256">
        <v>2025</v>
      </c>
      <c r="B3509" s="184">
        <f t="shared" ref="B3509:B3516" si="657">B3508+1</f>
        <v>874</v>
      </c>
      <c r="C3509" s="170" t="s">
        <v>4102</v>
      </c>
      <c r="D3509" s="184">
        <v>56280</v>
      </c>
      <c r="E3509" s="184"/>
      <c r="F3509" s="287"/>
      <c r="G3509" s="287"/>
      <c r="H3509" s="287"/>
      <c r="I3509" s="288"/>
      <c r="J3509" s="288"/>
      <c r="K3509" s="288"/>
      <c r="L3509" s="289"/>
      <c r="M3509" s="289"/>
      <c r="N3509" s="289"/>
      <c r="O3509" s="289"/>
      <c r="P3509" s="289"/>
      <c r="Q3509" s="186">
        <f>SUM(S3509:AJ3509)</f>
        <v>15056742.130000001</v>
      </c>
      <c r="R3509" s="466">
        <f>SUM(S3509:AI3509)</f>
        <v>14892902.440000001</v>
      </c>
      <c r="S3509" s="474">
        <v>0</v>
      </c>
      <c r="T3509" s="494">
        <v>4169610</v>
      </c>
      <c r="U3509" s="474">
        <v>0</v>
      </c>
      <c r="V3509" s="474">
        <v>0</v>
      </c>
      <c r="W3509" s="474">
        <v>0</v>
      </c>
      <c r="X3509" s="474">
        <v>0</v>
      </c>
      <c r="Y3509" s="474">
        <v>0</v>
      </c>
      <c r="Z3509" s="474">
        <v>0</v>
      </c>
      <c r="AA3509" s="474">
        <v>5805770</v>
      </c>
      <c r="AB3509" s="474">
        <v>0</v>
      </c>
      <c r="AC3509" s="474">
        <v>4917522.4400000004</v>
      </c>
      <c r="AD3509" s="474">
        <v>0</v>
      </c>
      <c r="AE3509" s="474">
        <v>0</v>
      </c>
      <c r="AF3509" s="474">
        <v>0</v>
      </c>
      <c r="AG3509" s="474">
        <v>0</v>
      </c>
      <c r="AH3509" s="474">
        <v>0</v>
      </c>
      <c r="AI3509" s="474">
        <v>0</v>
      </c>
      <c r="AJ3509" s="474">
        <v>163839.69</v>
      </c>
      <c r="AK3509" s="175"/>
      <c r="AL3509" s="175">
        <v>9182441.7100000009</v>
      </c>
      <c r="AM3509" s="175">
        <v>12208438.98</v>
      </c>
      <c r="AN3509" s="175">
        <v>3025997.27</v>
      </c>
    </row>
    <row r="3510" spans="1:40" s="7" customFormat="1" ht="20.3" customHeight="1" x14ac:dyDescent="0.35">
      <c r="A3510" s="256">
        <v>2025</v>
      </c>
      <c r="B3510" s="184">
        <f t="shared" si="657"/>
        <v>875</v>
      </c>
      <c r="C3510" s="170" t="s">
        <v>4063</v>
      </c>
      <c r="D3510" s="184">
        <v>56274</v>
      </c>
      <c r="E3510" s="184">
        <v>39042</v>
      </c>
      <c r="F3510" s="287"/>
      <c r="G3510" s="287"/>
      <c r="H3510" s="287"/>
      <c r="I3510" s="288"/>
      <c r="J3510" s="288"/>
      <c r="K3510" s="288"/>
      <c r="L3510" s="289"/>
      <c r="M3510" s="289"/>
      <c r="N3510" s="289"/>
      <c r="O3510" s="289"/>
      <c r="P3510" s="289"/>
      <c r="Q3510" s="186">
        <f t="shared" ref="Q3510:Q3516" si="658">SUM(S3510:AJ3510)</f>
        <v>10959066.719999999</v>
      </c>
      <c r="R3510" s="186">
        <f t="shared" ref="R3510:R3516" si="659">SUM(S3510:AI3510)</f>
        <v>10766873.719999999</v>
      </c>
      <c r="S3510" s="474">
        <v>0</v>
      </c>
      <c r="T3510" s="290">
        <v>4813250.21</v>
      </c>
      <c r="U3510" s="474">
        <v>0</v>
      </c>
      <c r="V3510" s="290">
        <v>902694.32</v>
      </c>
      <c r="W3510" s="474">
        <v>0</v>
      </c>
      <c r="X3510" s="290">
        <v>329736.31</v>
      </c>
      <c r="Y3510" s="474">
        <v>0</v>
      </c>
      <c r="Z3510" s="290">
        <v>0</v>
      </c>
      <c r="AA3510" s="474">
        <v>4721192.88</v>
      </c>
      <c r="AB3510" s="474">
        <v>0</v>
      </c>
      <c r="AC3510" s="474">
        <v>0</v>
      </c>
      <c r="AD3510" s="290">
        <v>0</v>
      </c>
      <c r="AE3510" s="474">
        <v>0</v>
      </c>
      <c r="AF3510" s="290">
        <v>0</v>
      </c>
      <c r="AG3510" s="474">
        <v>0</v>
      </c>
      <c r="AH3510" s="290">
        <v>0</v>
      </c>
      <c r="AI3510" s="474">
        <v>0</v>
      </c>
      <c r="AJ3510" s="290">
        <v>192193</v>
      </c>
      <c r="AK3510" s="175"/>
      <c r="AL3510" s="175">
        <v>9623037.5999999996</v>
      </c>
      <c r="AM3510" s="175">
        <v>9623037.5999999996</v>
      </c>
      <c r="AN3510" s="175">
        <v>0</v>
      </c>
    </row>
    <row r="3511" spans="1:40" s="7" customFormat="1" ht="20.3" customHeight="1" x14ac:dyDescent="0.35">
      <c r="A3511" s="256">
        <v>2025</v>
      </c>
      <c r="B3511" s="184">
        <f t="shared" si="657"/>
        <v>876</v>
      </c>
      <c r="C3511" s="170" t="s">
        <v>4101</v>
      </c>
      <c r="D3511" s="184">
        <v>56281</v>
      </c>
      <c r="E3511" s="184"/>
      <c r="F3511" s="287"/>
      <c r="G3511" s="287"/>
      <c r="H3511" s="287"/>
      <c r="I3511" s="288"/>
      <c r="J3511" s="288"/>
      <c r="K3511" s="288"/>
      <c r="L3511" s="289"/>
      <c r="M3511" s="289"/>
      <c r="N3511" s="289"/>
      <c r="O3511" s="289"/>
      <c r="P3511" s="289"/>
      <c r="Q3511" s="186">
        <f>SUM(S3511:AJ3511)</f>
        <v>7913768.2699999996</v>
      </c>
      <c r="R3511" s="186">
        <f>SUM(S3511:AI3511)</f>
        <v>7798099.2699999996</v>
      </c>
      <c r="S3511" s="474">
        <v>0</v>
      </c>
      <c r="T3511" s="474">
        <v>3924606</v>
      </c>
      <c r="U3511" s="474">
        <v>0</v>
      </c>
      <c r="V3511" s="474">
        <v>834689</v>
      </c>
      <c r="W3511" s="474">
        <v>2478955</v>
      </c>
      <c r="X3511" s="474">
        <v>559849.27</v>
      </c>
      <c r="Y3511" s="474">
        <v>0</v>
      </c>
      <c r="Z3511" s="474">
        <v>0</v>
      </c>
      <c r="AA3511" s="474">
        <v>0</v>
      </c>
      <c r="AB3511" s="474">
        <v>0</v>
      </c>
      <c r="AC3511" s="474">
        <v>0</v>
      </c>
      <c r="AD3511" s="474">
        <v>0</v>
      </c>
      <c r="AE3511" s="474">
        <v>0</v>
      </c>
      <c r="AF3511" s="474">
        <v>0</v>
      </c>
      <c r="AG3511" s="474">
        <v>0</v>
      </c>
      <c r="AH3511" s="474">
        <v>0</v>
      </c>
      <c r="AI3511" s="474">
        <v>0</v>
      </c>
      <c r="AJ3511" s="474">
        <v>115669</v>
      </c>
      <c r="AK3511" s="175"/>
      <c r="AL3511" s="175">
        <v>12208438.98</v>
      </c>
      <c r="AM3511" s="175">
        <v>12208438.98</v>
      </c>
      <c r="AN3511" s="175">
        <v>0</v>
      </c>
    </row>
    <row r="3512" spans="1:40" s="7" customFormat="1" ht="20.3" customHeight="1" x14ac:dyDescent="0.35">
      <c r="A3512" s="256">
        <v>2025</v>
      </c>
      <c r="B3512" s="184">
        <f>B3511+1</f>
        <v>877</v>
      </c>
      <c r="C3512" s="170" t="s">
        <v>4064</v>
      </c>
      <c r="D3512" s="184">
        <v>56284</v>
      </c>
      <c r="E3512" s="184"/>
      <c r="F3512" s="287"/>
      <c r="G3512" s="287"/>
      <c r="H3512" s="287"/>
      <c r="I3512" s="288"/>
      <c r="J3512" s="288"/>
      <c r="K3512" s="288"/>
      <c r="L3512" s="289"/>
      <c r="M3512" s="289"/>
      <c r="N3512" s="289"/>
      <c r="O3512" s="289"/>
      <c r="P3512" s="289"/>
      <c r="Q3512" s="186">
        <f t="shared" si="658"/>
        <v>13381545.08</v>
      </c>
      <c r="R3512" s="186">
        <f t="shared" si="659"/>
        <v>12984047.08</v>
      </c>
      <c r="S3512" s="474">
        <v>0</v>
      </c>
      <c r="T3512" s="474">
        <v>4728901</v>
      </c>
      <c r="U3512" s="474">
        <v>0</v>
      </c>
      <c r="V3512" s="474">
        <v>611671</v>
      </c>
      <c r="W3512" s="474">
        <v>1287468</v>
      </c>
      <c r="X3512" s="474">
        <v>485957.08</v>
      </c>
      <c r="Y3512" s="474">
        <v>0</v>
      </c>
      <c r="Z3512" s="474">
        <v>0</v>
      </c>
      <c r="AA3512" s="474">
        <v>5870050</v>
      </c>
      <c r="AB3512" s="474">
        <v>0</v>
      </c>
      <c r="AC3512" s="474">
        <v>0</v>
      </c>
      <c r="AD3512" s="474">
        <v>0</v>
      </c>
      <c r="AE3512" s="474">
        <v>0</v>
      </c>
      <c r="AF3512" s="474">
        <v>0</v>
      </c>
      <c r="AG3512" s="474">
        <v>0</v>
      </c>
      <c r="AH3512" s="474">
        <v>0</v>
      </c>
      <c r="AI3512" s="474">
        <v>0</v>
      </c>
      <c r="AJ3512" s="474">
        <f>108251+49433+130504+87901+21409</f>
        <v>397498</v>
      </c>
      <c r="AK3512" s="175"/>
      <c r="AL3512" s="175">
        <v>12208438.98</v>
      </c>
      <c r="AM3512" s="175">
        <v>12208438.98</v>
      </c>
      <c r="AN3512" s="175">
        <v>0</v>
      </c>
    </row>
    <row r="3513" spans="1:40" s="7" customFormat="1" ht="20.3" customHeight="1" x14ac:dyDescent="0.35">
      <c r="A3513" s="256">
        <v>2025</v>
      </c>
      <c r="B3513" s="184">
        <f t="shared" si="657"/>
        <v>878</v>
      </c>
      <c r="C3513" s="170" t="s">
        <v>4065</v>
      </c>
      <c r="D3513" s="184">
        <v>56285</v>
      </c>
      <c r="E3513" s="184"/>
      <c r="F3513" s="287"/>
      <c r="G3513" s="287"/>
      <c r="H3513" s="287"/>
      <c r="I3513" s="288"/>
      <c r="J3513" s="288"/>
      <c r="K3513" s="288"/>
      <c r="L3513" s="289"/>
      <c r="M3513" s="289"/>
      <c r="N3513" s="289"/>
      <c r="O3513" s="289"/>
      <c r="P3513" s="289"/>
      <c r="Q3513" s="186">
        <f t="shared" si="658"/>
        <v>13619421</v>
      </c>
      <c r="R3513" s="186">
        <f t="shared" si="659"/>
        <v>13221923</v>
      </c>
      <c r="S3513" s="474">
        <v>0</v>
      </c>
      <c r="T3513" s="474">
        <v>4864032</v>
      </c>
      <c r="U3513" s="474">
        <v>0</v>
      </c>
      <c r="V3513" s="474">
        <v>611671</v>
      </c>
      <c r="W3513" s="474">
        <v>1287468</v>
      </c>
      <c r="X3513" s="474">
        <v>588702</v>
      </c>
      <c r="Y3513" s="474">
        <v>0</v>
      </c>
      <c r="Z3513" s="474">
        <v>0</v>
      </c>
      <c r="AA3513" s="474">
        <v>5870050</v>
      </c>
      <c r="AB3513" s="474">
        <v>0</v>
      </c>
      <c r="AC3513" s="474">
        <v>0</v>
      </c>
      <c r="AD3513" s="474">
        <v>0</v>
      </c>
      <c r="AE3513" s="474">
        <v>0</v>
      </c>
      <c r="AF3513" s="474">
        <v>0</v>
      </c>
      <c r="AG3513" s="474">
        <v>0</v>
      </c>
      <c r="AH3513" s="474">
        <v>0</v>
      </c>
      <c r="AI3513" s="474">
        <v>0</v>
      </c>
      <c r="AJ3513" s="474">
        <v>397498</v>
      </c>
      <c r="AK3513" s="175"/>
      <c r="AL3513" s="175">
        <v>12208438.98</v>
      </c>
      <c r="AM3513" s="175">
        <v>12208438.98</v>
      </c>
      <c r="AN3513" s="175">
        <v>0</v>
      </c>
    </row>
    <row r="3514" spans="1:40" s="105" customFormat="1" ht="20.3" customHeight="1" x14ac:dyDescent="0.35">
      <c r="A3514" s="256">
        <v>2025</v>
      </c>
      <c r="B3514" s="184">
        <f t="shared" si="657"/>
        <v>879</v>
      </c>
      <c r="C3514" s="170" t="s">
        <v>4066</v>
      </c>
      <c r="D3514" s="184">
        <v>56286</v>
      </c>
      <c r="E3514" s="184">
        <v>39347</v>
      </c>
      <c r="F3514" s="287" t="e">
        <f>VLOOKUP(E3514,'[1]2023-2025'!$A:$G,7,0)</f>
        <v>#N/A</v>
      </c>
      <c r="G3514" s="287"/>
      <c r="H3514" s="287" t="s">
        <v>1899</v>
      </c>
      <c r="I3514" s="288" t="e">
        <f>INDEX('[1]2023-2025'!$AK:$AK,MATCH(E3514,'[1]2023-2025'!$A:$A,0))</f>
        <v>#N/A</v>
      </c>
      <c r="J3514" s="288" t="e">
        <v>#N/A</v>
      </c>
      <c r="K3514" s="288" t="e">
        <f>VLOOKUP(E3514,[1]Лист3!$A:$AK,37,0)</f>
        <v>#N/A</v>
      </c>
      <c r="L3514" s="289" t="e">
        <f>INDEX('[1]2023-2025'!$G:$G,MATCH(E3514,'[1]2023-2025'!$A:$A,0))</f>
        <v>#N/A</v>
      </c>
      <c r="M3514" s="289"/>
      <c r="N3514" s="289"/>
      <c r="O3514" s="289"/>
      <c r="P3514" s="289" t="e">
        <v>#N/A</v>
      </c>
      <c r="Q3514" s="186">
        <f t="shared" si="658"/>
        <v>14011964.66</v>
      </c>
      <c r="R3514" s="186">
        <f t="shared" si="659"/>
        <v>13672822.66</v>
      </c>
      <c r="S3514" s="474">
        <v>0</v>
      </c>
      <c r="T3514" s="290">
        <v>5381197</v>
      </c>
      <c r="U3514" s="474">
        <v>0</v>
      </c>
      <c r="V3514" s="290">
        <v>611671.81999999995</v>
      </c>
      <c r="W3514" s="474">
        <v>1287468.24</v>
      </c>
      <c r="X3514" s="474">
        <v>532435.6</v>
      </c>
      <c r="Y3514" s="474">
        <v>0</v>
      </c>
      <c r="Z3514" s="290">
        <v>0</v>
      </c>
      <c r="AA3514" s="474">
        <v>5860050</v>
      </c>
      <c r="AB3514" s="474">
        <v>0</v>
      </c>
      <c r="AC3514" s="474">
        <v>0</v>
      </c>
      <c r="AD3514" s="290">
        <v>0</v>
      </c>
      <c r="AE3514" s="474">
        <v>0</v>
      </c>
      <c r="AF3514" s="290">
        <v>0</v>
      </c>
      <c r="AG3514" s="474">
        <v>0</v>
      </c>
      <c r="AH3514" s="290">
        <v>0</v>
      </c>
      <c r="AI3514" s="474">
        <v>0</v>
      </c>
      <c r="AJ3514" s="474">
        <f>100000+21409+87901+129832</f>
        <v>339142</v>
      </c>
      <c r="AK3514" s="175"/>
      <c r="AL3514" s="175">
        <v>12208438.98</v>
      </c>
      <c r="AM3514" s="175">
        <v>12208438.98</v>
      </c>
      <c r="AN3514" s="175">
        <v>0</v>
      </c>
    </row>
    <row r="3515" spans="1:40" s="105" customFormat="1" ht="20.3" customHeight="1" x14ac:dyDescent="0.35">
      <c r="A3515" s="256">
        <v>2025</v>
      </c>
      <c r="B3515" s="184">
        <f t="shared" si="657"/>
        <v>880</v>
      </c>
      <c r="C3515" s="170" t="s">
        <v>4067</v>
      </c>
      <c r="D3515" s="184">
        <v>56287</v>
      </c>
      <c r="E3515" s="184">
        <v>39027</v>
      </c>
      <c r="F3515" s="287">
        <f>VLOOKUP(E3515,'[1]2023-2025'!$A:$G,7,0)</f>
        <v>2024</v>
      </c>
      <c r="G3515" s="287"/>
      <c r="H3515" s="287" t="s">
        <v>1899</v>
      </c>
      <c r="I3515" s="288">
        <f>INDEX('[1]2023-2025'!$AK:$AK,MATCH(E3515,'[1]2023-2025'!$A:$A,0))</f>
        <v>45065</v>
      </c>
      <c r="J3515" s="288" t="e">
        <v>#N/A</v>
      </c>
      <c r="K3515" s="288">
        <f>VLOOKUP(E3515,[1]Лист3!$A:$AK,37,0)</f>
        <v>45065</v>
      </c>
      <c r="L3515" s="289">
        <f>INDEX('[1]2023-2025'!$G:$G,MATCH(E3515,'[1]2023-2025'!$A:$A,0))</f>
        <v>2024</v>
      </c>
      <c r="M3515" s="289"/>
      <c r="N3515" s="289"/>
      <c r="O3515" s="289"/>
      <c r="P3515" s="289" t="e">
        <v>#N/A</v>
      </c>
      <c r="Q3515" s="186">
        <f t="shared" si="658"/>
        <v>13012681.289999999</v>
      </c>
      <c r="R3515" s="186">
        <f t="shared" si="659"/>
        <v>12673539.289999999</v>
      </c>
      <c r="S3515" s="474">
        <v>0</v>
      </c>
      <c r="T3515" s="474">
        <v>4384975.7699999996</v>
      </c>
      <c r="U3515" s="474">
        <v>0</v>
      </c>
      <c r="V3515" s="290">
        <v>611671.81999999995</v>
      </c>
      <c r="W3515" s="474">
        <v>1287468.24</v>
      </c>
      <c r="X3515" s="474">
        <v>506431.46</v>
      </c>
      <c r="Y3515" s="474">
        <v>0</v>
      </c>
      <c r="Z3515" s="290">
        <v>0</v>
      </c>
      <c r="AA3515" s="474">
        <v>5882992</v>
      </c>
      <c r="AB3515" s="474">
        <v>0</v>
      </c>
      <c r="AC3515" s="474">
        <v>0</v>
      </c>
      <c r="AD3515" s="290">
        <v>0</v>
      </c>
      <c r="AE3515" s="474">
        <v>0</v>
      </c>
      <c r="AF3515" s="290">
        <v>0</v>
      </c>
      <c r="AG3515" s="474">
        <v>0</v>
      </c>
      <c r="AH3515" s="290">
        <v>0</v>
      </c>
      <c r="AI3515" s="474">
        <v>0</v>
      </c>
      <c r="AJ3515" s="474">
        <f>100000+21409+87901+129832</f>
        <v>339142</v>
      </c>
      <c r="AK3515" s="175"/>
      <c r="AL3515" s="175">
        <v>12208438.98</v>
      </c>
      <c r="AM3515" s="175">
        <v>12208438.98</v>
      </c>
      <c r="AN3515" s="175">
        <v>0</v>
      </c>
    </row>
    <row r="3516" spans="1:40" s="105" customFormat="1" ht="20.3" customHeight="1" x14ac:dyDescent="0.35">
      <c r="A3516" s="256">
        <v>2025</v>
      </c>
      <c r="B3516" s="184">
        <f t="shared" si="657"/>
        <v>881</v>
      </c>
      <c r="C3516" s="170" t="s">
        <v>4068</v>
      </c>
      <c r="D3516" s="184">
        <v>56288</v>
      </c>
      <c r="E3516" s="287" t="e">
        <f>VLOOKUP(D3516,'[1]2023-2025'!$A:$G,7,0)</f>
        <v>#N/A</v>
      </c>
      <c r="F3516" s="287"/>
      <c r="G3516" s="287" t="s">
        <v>1899</v>
      </c>
      <c r="H3516" s="288" t="e">
        <f>INDEX('[1]2023-2025'!$AK:$AK,MATCH(D3516,'[1]2023-2025'!$A:$A,0))</f>
        <v>#N/A</v>
      </c>
      <c r="I3516" s="288" t="e">
        <v>#N/A</v>
      </c>
      <c r="J3516" s="288" t="e">
        <f>VLOOKUP(D3516,[1]Лист3!$A:$AK,37,0)</f>
        <v>#N/A</v>
      </c>
      <c r="K3516" s="289" t="e">
        <f>INDEX('[1]2023-2025'!$G:$G,MATCH(D3516,'[1]2023-2025'!$A:$A,0))</f>
        <v>#N/A</v>
      </c>
      <c r="L3516" s="289"/>
      <c r="M3516" s="289"/>
      <c r="N3516" s="289"/>
      <c r="O3516" s="289" t="e">
        <v>#N/A</v>
      </c>
      <c r="P3516" s="289" t="e">
        <v>#N/A</v>
      </c>
      <c r="Q3516" s="186">
        <f t="shared" si="658"/>
        <v>13422500.67</v>
      </c>
      <c r="R3516" s="186">
        <f t="shared" si="659"/>
        <v>13083358.67</v>
      </c>
      <c r="S3516" s="290">
        <v>0</v>
      </c>
      <c r="T3516" s="290">
        <v>4728901</v>
      </c>
      <c r="U3516" s="290">
        <v>0</v>
      </c>
      <c r="V3516" s="290">
        <v>611671.81999999995</v>
      </c>
      <c r="W3516" s="290">
        <v>1287468</v>
      </c>
      <c r="X3516" s="474">
        <v>585267.85</v>
      </c>
      <c r="Y3516" s="290">
        <v>0</v>
      </c>
      <c r="Z3516" s="290">
        <v>0</v>
      </c>
      <c r="AA3516" s="474">
        <v>5870050</v>
      </c>
      <c r="AB3516" s="474">
        <v>0</v>
      </c>
      <c r="AC3516" s="474">
        <v>0</v>
      </c>
      <c r="AD3516" s="290">
        <v>0</v>
      </c>
      <c r="AE3516" s="290">
        <v>0</v>
      </c>
      <c r="AF3516" s="290">
        <v>0</v>
      </c>
      <c r="AG3516" s="290">
        <v>0</v>
      </c>
      <c r="AH3516" s="290">
        <v>0</v>
      </c>
      <c r="AI3516" s="290">
        <v>0</v>
      </c>
      <c r="AJ3516" s="474">
        <f>100000+21409+87901+129832</f>
        <v>339142</v>
      </c>
      <c r="AK3516" s="175"/>
      <c r="AL3516" s="175">
        <v>12208438.98</v>
      </c>
      <c r="AM3516" s="175">
        <v>12208438.98</v>
      </c>
      <c r="AN3516" s="175">
        <v>0</v>
      </c>
    </row>
    <row r="3517" spans="1:40" s="105" customFormat="1" ht="20.3" customHeight="1" x14ac:dyDescent="0.35">
      <c r="A3517" s="256"/>
      <c r="B3517" s="184" t="s">
        <v>22</v>
      </c>
      <c r="C3517" s="309"/>
      <c r="D3517" s="296" t="s">
        <v>172</v>
      </c>
      <c r="E3517" s="287" t="e">
        <f>VLOOKUP(D3517,'[1]2023-2025'!$A:$G,7,0)</f>
        <v>#N/A</v>
      </c>
      <c r="F3517" s="287"/>
      <c r="G3517" s="287"/>
      <c r="H3517" s="288" t="e">
        <v>#N/A</v>
      </c>
      <c r="I3517" s="288" t="e">
        <v>#N/A</v>
      </c>
      <c r="J3517" s="288" t="e">
        <f>VLOOKUP(D3517,[1]Лист3!$A:$AK,37,0)</f>
        <v>#N/A</v>
      </c>
      <c r="K3517" s="289" t="e">
        <v>#N/A</v>
      </c>
      <c r="L3517" s="289"/>
      <c r="M3517" s="289"/>
      <c r="N3517" s="289"/>
      <c r="O3517" s="289" t="e">
        <v>#N/A</v>
      </c>
      <c r="P3517" s="289"/>
      <c r="Q3517" s="297">
        <f>SUM(Q3508:Q3516)</f>
        <v>116400868.73</v>
      </c>
      <c r="R3517" s="297">
        <f>SUM(R3508:R3516)</f>
        <v>113958604.04000001</v>
      </c>
      <c r="S3517" s="484">
        <f>SUM(S3508:S3516)</f>
        <v>0</v>
      </c>
      <c r="T3517" s="484">
        <f>SUM(T3508:T3516)</f>
        <v>41165082.980000004</v>
      </c>
      <c r="U3517" s="484">
        <f t="shared" ref="U3517:AJ3517" si="660">SUM(U3508:U3516)</f>
        <v>0</v>
      </c>
      <c r="V3517" s="484">
        <f t="shared" si="660"/>
        <v>4795740.7799999993</v>
      </c>
      <c r="W3517" s="484">
        <f t="shared" si="660"/>
        <v>8916295.4800000004</v>
      </c>
      <c r="X3517" s="484">
        <f t="shared" si="660"/>
        <v>3588379.5700000003</v>
      </c>
      <c r="Y3517" s="484">
        <f t="shared" si="660"/>
        <v>0</v>
      </c>
      <c r="Z3517" s="484">
        <f t="shared" si="660"/>
        <v>0</v>
      </c>
      <c r="AA3517" s="484">
        <f t="shared" si="660"/>
        <v>46021874.879999995</v>
      </c>
      <c r="AB3517" s="484">
        <f t="shared" si="660"/>
        <v>0</v>
      </c>
      <c r="AC3517" s="484">
        <f t="shared" si="660"/>
        <v>9471230.3500000015</v>
      </c>
      <c r="AD3517" s="484">
        <f t="shared" si="660"/>
        <v>0</v>
      </c>
      <c r="AE3517" s="484">
        <f t="shared" si="660"/>
        <v>0</v>
      </c>
      <c r="AF3517" s="484">
        <f t="shared" si="660"/>
        <v>0</v>
      </c>
      <c r="AG3517" s="484">
        <f t="shared" si="660"/>
        <v>0</v>
      </c>
      <c r="AH3517" s="484">
        <f t="shared" si="660"/>
        <v>0</v>
      </c>
      <c r="AI3517" s="484">
        <f t="shared" si="660"/>
        <v>0</v>
      </c>
      <c r="AJ3517" s="484">
        <f t="shared" si="660"/>
        <v>2442264.69</v>
      </c>
      <c r="AK3517" s="175"/>
      <c r="AL3517" s="175" t="e">
        <v>#N/A</v>
      </c>
      <c r="AM3517" s="175" t="e">
        <v>#N/A</v>
      </c>
      <c r="AN3517" s="175" t="e">
        <v>#N/A</v>
      </c>
    </row>
    <row r="3518" spans="1:40" s="105" customFormat="1" ht="20.3" customHeight="1" x14ac:dyDescent="0.35">
      <c r="A3518" s="256"/>
      <c r="B3518" s="298"/>
      <c r="C3518" s="311"/>
      <c r="D3518" s="311"/>
      <c r="E3518" s="287">
        <f>VLOOKUP(D3518,'[1]2023-2025'!$A:$G,7,0)</f>
        <v>0</v>
      </c>
      <c r="F3518" s="287"/>
      <c r="G3518" s="287"/>
      <c r="H3518" s="288" t="e">
        <v>#N/A</v>
      </c>
      <c r="I3518" s="288" t="e">
        <v>#N/A</v>
      </c>
      <c r="J3518" s="288" t="e">
        <f>VLOOKUP(D3518,[1]Лист3!$A:$AK,37,0)</f>
        <v>#N/A</v>
      </c>
      <c r="K3518" s="289" t="e">
        <v>#N/A</v>
      </c>
      <c r="L3518" s="289"/>
      <c r="M3518" s="289"/>
      <c r="N3518" s="289"/>
      <c r="O3518" s="289" t="e">
        <v>#N/A</v>
      </c>
      <c r="P3518" s="289"/>
      <c r="Q3518" s="311"/>
      <c r="R3518" s="311"/>
      <c r="S3518" s="493"/>
      <c r="T3518" s="493"/>
      <c r="U3518" s="493"/>
      <c r="V3518" s="493"/>
      <c r="W3518" s="493"/>
      <c r="X3518" s="493" t="s">
        <v>4847</v>
      </c>
      <c r="Y3518" s="493"/>
      <c r="Z3518" s="493"/>
      <c r="AA3518" s="493"/>
      <c r="AB3518" s="493"/>
      <c r="AC3518" s="493"/>
      <c r="AD3518" s="493"/>
      <c r="AE3518" s="493"/>
      <c r="AF3518" s="493"/>
      <c r="AG3518" s="493"/>
      <c r="AH3518" s="493"/>
      <c r="AI3518" s="493"/>
      <c r="AJ3518" s="486"/>
      <c r="AK3518" s="175"/>
      <c r="AL3518" s="175" t="e">
        <v>#N/A</v>
      </c>
      <c r="AM3518" s="175" t="e">
        <v>#N/A</v>
      </c>
      <c r="AN3518" s="175" t="e">
        <v>#N/A</v>
      </c>
    </row>
    <row r="3519" spans="1:40" s="105" customFormat="1" ht="20.3" customHeight="1" x14ac:dyDescent="0.35">
      <c r="A3519" s="256">
        <v>2025</v>
      </c>
      <c r="B3519" s="184">
        <f>B3516+1</f>
        <v>882</v>
      </c>
      <c r="C3519" s="248" t="s">
        <v>4877</v>
      </c>
      <c r="D3519" s="184">
        <v>39354</v>
      </c>
      <c r="E3519" s="287" t="e">
        <f>VLOOKUP(D3519,'[1]2023-2025'!$A:$G,7,0)</f>
        <v>#N/A</v>
      </c>
      <c r="F3519" s="287"/>
      <c r="G3519" s="287" t="s">
        <v>1899</v>
      </c>
      <c r="H3519" s="288" t="e">
        <f>INDEX('[1]2023-2025'!$AK:$AK,MATCH(D3519,'[1]2023-2025'!$A:$A,0))</f>
        <v>#N/A</v>
      </c>
      <c r="I3519" s="288" t="e">
        <v>#N/A</v>
      </c>
      <c r="J3519" s="288" t="e">
        <f>VLOOKUP(D3519,[1]Лист3!$A:$AK,37,0)</f>
        <v>#N/A</v>
      </c>
      <c r="K3519" s="289" t="e">
        <f>INDEX('[1]2023-2025'!$G:$G,MATCH(D3519,'[1]2023-2025'!$A:$A,0))</f>
        <v>#N/A</v>
      </c>
      <c r="L3519" s="289"/>
      <c r="M3519" s="289"/>
      <c r="N3519" s="289"/>
      <c r="O3519" s="289" t="e">
        <v>#N/A</v>
      </c>
      <c r="P3519" s="289" t="e">
        <v>#N/A</v>
      </c>
      <c r="Q3519" s="186">
        <f>SUM(S3519:AJ3519)</f>
        <v>1503282.03</v>
      </c>
      <c r="R3519" s="186">
        <f>SUM(S3519:AI3519)</f>
        <v>1481066.04</v>
      </c>
      <c r="S3519" s="290">
        <v>0</v>
      </c>
      <c r="T3519" s="474">
        <v>0</v>
      </c>
      <c r="U3519" s="474">
        <v>0</v>
      </c>
      <c r="V3519" s="474">
        <v>0</v>
      </c>
      <c r="W3519" s="474">
        <v>0</v>
      </c>
      <c r="X3519" s="474">
        <v>0</v>
      </c>
      <c r="Y3519" s="474">
        <v>0</v>
      </c>
      <c r="Z3519" s="474">
        <v>0</v>
      </c>
      <c r="AA3519" s="474">
        <v>1481066.04</v>
      </c>
      <c r="AB3519" s="474">
        <v>0</v>
      </c>
      <c r="AC3519" s="474">
        <v>0</v>
      </c>
      <c r="AD3519" s="474">
        <v>0</v>
      </c>
      <c r="AE3519" s="474">
        <v>0</v>
      </c>
      <c r="AF3519" s="474">
        <v>0</v>
      </c>
      <c r="AG3519" s="476">
        <v>0</v>
      </c>
      <c r="AH3519" s="476">
        <v>0</v>
      </c>
      <c r="AI3519" s="476">
        <v>0</v>
      </c>
      <c r="AJ3519" s="474">
        <v>22215.99</v>
      </c>
      <c r="AK3519" s="175"/>
      <c r="AL3519" s="175">
        <v>3035664.21</v>
      </c>
      <c r="AM3519" s="175">
        <v>3035664.21</v>
      </c>
      <c r="AN3519" s="175">
        <v>0</v>
      </c>
    </row>
    <row r="3520" spans="1:40" s="105" customFormat="1" ht="20.3" customHeight="1" x14ac:dyDescent="0.35">
      <c r="A3520" s="256">
        <v>2025</v>
      </c>
      <c r="B3520" s="184">
        <f>B3519+1</f>
        <v>883</v>
      </c>
      <c r="C3520" s="248" t="s">
        <v>1383</v>
      </c>
      <c r="D3520" s="184">
        <v>39368</v>
      </c>
      <c r="E3520" s="287" t="e">
        <f>VLOOKUP(D3520,'[1]2023-2025'!$A:$G,7,0)</f>
        <v>#N/A</v>
      </c>
      <c r="F3520" s="287"/>
      <c r="G3520" s="287" t="s">
        <v>1899</v>
      </c>
      <c r="H3520" s="288" t="e">
        <f>INDEX('[1]2023-2025'!$AK:$AK,MATCH(D3520,'[1]2023-2025'!$A:$A,0))</f>
        <v>#N/A</v>
      </c>
      <c r="I3520" s="288" t="e">
        <v>#N/A</v>
      </c>
      <c r="J3520" s="288" t="e">
        <f>VLOOKUP(D3520,[1]Лист3!$A:$AK,37,0)</f>
        <v>#N/A</v>
      </c>
      <c r="K3520" s="289" t="e">
        <f>INDEX('[1]2023-2025'!$G:$G,MATCH(D3520,'[1]2023-2025'!$A:$A,0))</f>
        <v>#N/A</v>
      </c>
      <c r="L3520" s="289"/>
      <c r="M3520" s="289"/>
      <c r="N3520" s="289"/>
      <c r="O3520" s="289" t="e">
        <v>#N/A</v>
      </c>
      <c r="P3520" s="289" t="e">
        <v>#N/A</v>
      </c>
      <c r="Q3520" s="186">
        <f>SUM(S3520:AJ3520)</f>
        <v>4292210.07</v>
      </c>
      <c r="R3520" s="186">
        <f>SUM(S3520:AI3520)</f>
        <v>4292210.07</v>
      </c>
      <c r="S3520" s="290">
        <v>0</v>
      </c>
      <c r="T3520" s="474">
        <v>0</v>
      </c>
      <c r="U3520" s="474">
        <v>0</v>
      </c>
      <c r="V3520" s="474">
        <v>0</v>
      </c>
      <c r="W3520" s="474">
        <v>0</v>
      </c>
      <c r="X3520" s="474">
        <v>0</v>
      </c>
      <c r="Y3520" s="474">
        <v>0</v>
      </c>
      <c r="Z3520" s="474">
        <v>0</v>
      </c>
      <c r="AA3520" s="474">
        <v>2794814.8</v>
      </c>
      <c r="AB3520" s="474">
        <v>0</v>
      </c>
      <c r="AC3520" s="474">
        <v>1497395.27</v>
      </c>
      <c r="AD3520" s="474">
        <v>0</v>
      </c>
      <c r="AE3520" s="474">
        <v>0</v>
      </c>
      <c r="AF3520" s="474">
        <v>0</v>
      </c>
      <c r="AG3520" s="476">
        <v>0</v>
      </c>
      <c r="AH3520" s="476">
        <v>0</v>
      </c>
      <c r="AI3520" s="476">
        <v>0</v>
      </c>
      <c r="AJ3520" s="474">
        <v>0</v>
      </c>
      <c r="AK3520" s="175"/>
      <c r="AL3520" s="175">
        <v>7399845.21</v>
      </c>
      <c r="AM3520" s="175">
        <v>7399845.21</v>
      </c>
      <c r="AN3520" s="175">
        <v>0</v>
      </c>
    </row>
    <row r="3521" spans="1:40" s="105" customFormat="1" ht="20.3" customHeight="1" x14ac:dyDescent="0.35">
      <c r="A3521" s="256"/>
      <c r="B3521" s="170" t="s">
        <v>22</v>
      </c>
      <c r="C3521" s="293"/>
      <c r="D3521" s="296" t="s">
        <v>172</v>
      </c>
      <c r="E3521" s="287" t="e">
        <f>VLOOKUP(D3521,'[1]2023-2025'!$A:$G,7,0)</f>
        <v>#N/A</v>
      </c>
      <c r="F3521" s="287"/>
      <c r="G3521" s="287"/>
      <c r="H3521" s="288" t="e">
        <v>#N/A</v>
      </c>
      <c r="I3521" s="288" t="e">
        <v>#N/A</v>
      </c>
      <c r="J3521" s="288" t="e">
        <f>VLOOKUP(D3521,[1]Лист3!$A:$AK,37,0)</f>
        <v>#N/A</v>
      </c>
      <c r="K3521" s="289" t="e">
        <v>#N/A</v>
      </c>
      <c r="L3521" s="289"/>
      <c r="M3521" s="289"/>
      <c r="N3521" s="289"/>
      <c r="O3521" s="289" t="e">
        <v>#N/A</v>
      </c>
      <c r="P3521" s="289"/>
      <c r="Q3521" s="297">
        <f>SUM(Q3519:Q3520)</f>
        <v>5795492.1000000006</v>
      </c>
      <c r="R3521" s="297">
        <f t="shared" ref="R3521:AJ3521" si="661">SUM(R3519:R3520)</f>
        <v>5773276.1100000003</v>
      </c>
      <c r="S3521" s="484">
        <f t="shared" si="661"/>
        <v>0</v>
      </c>
      <c r="T3521" s="484">
        <f t="shared" si="661"/>
        <v>0</v>
      </c>
      <c r="U3521" s="484">
        <f t="shared" si="661"/>
        <v>0</v>
      </c>
      <c r="V3521" s="484">
        <f t="shared" si="661"/>
        <v>0</v>
      </c>
      <c r="W3521" s="484">
        <f t="shared" si="661"/>
        <v>0</v>
      </c>
      <c r="X3521" s="484">
        <f t="shared" si="661"/>
        <v>0</v>
      </c>
      <c r="Y3521" s="484">
        <f t="shared" si="661"/>
        <v>0</v>
      </c>
      <c r="Z3521" s="484">
        <f t="shared" si="661"/>
        <v>0</v>
      </c>
      <c r="AA3521" s="484">
        <f t="shared" si="661"/>
        <v>4275880.84</v>
      </c>
      <c r="AB3521" s="484">
        <f t="shared" si="661"/>
        <v>0</v>
      </c>
      <c r="AC3521" s="484">
        <f t="shared" si="661"/>
        <v>1497395.27</v>
      </c>
      <c r="AD3521" s="484">
        <f t="shared" si="661"/>
        <v>0</v>
      </c>
      <c r="AE3521" s="484">
        <f t="shared" si="661"/>
        <v>0</v>
      </c>
      <c r="AF3521" s="484">
        <f t="shared" si="661"/>
        <v>0</v>
      </c>
      <c r="AG3521" s="484">
        <f t="shared" si="661"/>
        <v>0</v>
      </c>
      <c r="AH3521" s="484">
        <f t="shared" si="661"/>
        <v>0</v>
      </c>
      <c r="AI3521" s="484">
        <f t="shared" si="661"/>
        <v>0</v>
      </c>
      <c r="AJ3521" s="484">
        <f t="shared" si="661"/>
        <v>22215.99</v>
      </c>
      <c r="AK3521" s="175"/>
      <c r="AL3521" s="175" t="e">
        <v>#N/A</v>
      </c>
      <c r="AM3521" s="175" t="e">
        <v>#N/A</v>
      </c>
      <c r="AN3521" s="175" t="e">
        <v>#N/A</v>
      </c>
    </row>
    <row r="3522" spans="1:40" s="105" customFormat="1" ht="20.3" customHeight="1" x14ac:dyDescent="0.35">
      <c r="A3522" s="256"/>
      <c r="B3522" s="298"/>
      <c r="C3522" s="311"/>
      <c r="D3522" s="311"/>
      <c r="E3522" s="287">
        <f>VLOOKUP(D3522,'[1]2023-2025'!$A:$G,7,0)</f>
        <v>0</v>
      </c>
      <c r="F3522" s="287"/>
      <c r="G3522" s="287"/>
      <c r="H3522" s="288" t="e">
        <v>#N/A</v>
      </c>
      <c r="I3522" s="288" t="e">
        <v>#N/A</v>
      </c>
      <c r="J3522" s="288" t="e">
        <f>VLOOKUP(D3522,[1]Лист3!$A:$AK,37,0)</f>
        <v>#N/A</v>
      </c>
      <c r="K3522" s="289" t="e">
        <v>#N/A</v>
      </c>
      <c r="L3522" s="289"/>
      <c r="M3522" s="289"/>
      <c r="N3522" s="289"/>
      <c r="O3522" s="289" t="e">
        <v>#N/A</v>
      </c>
      <c r="P3522" s="289"/>
      <c r="Q3522" s="311"/>
      <c r="R3522" s="311"/>
      <c r="S3522" s="493"/>
      <c r="T3522" s="493"/>
      <c r="U3522" s="493"/>
      <c r="V3522" s="493"/>
      <c r="W3522" s="493"/>
      <c r="X3522" s="493" t="s">
        <v>4446</v>
      </c>
      <c r="Y3522" s="493"/>
      <c r="Z3522" s="493"/>
      <c r="AA3522" s="493"/>
      <c r="AB3522" s="493"/>
      <c r="AC3522" s="493"/>
      <c r="AD3522" s="493"/>
      <c r="AE3522" s="493"/>
      <c r="AF3522" s="493"/>
      <c r="AG3522" s="493"/>
      <c r="AH3522" s="493"/>
      <c r="AI3522" s="493"/>
      <c r="AJ3522" s="493"/>
      <c r="AK3522" s="175"/>
      <c r="AL3522" s="175" t="e">
        <v>#N/A</v>
      </c>
      <c r="AM3522" s="175" t="e">
        <v>#N/A</v>
      </c>
      <c r="AN3522" s="175" t="e">
        <v>#N/A</v>
      </c>
    </row>
    <row r="3523" spans="1:40" s="105" customFormat="1" ht="20.3" customHeight="1" x14ac:dyDescent="0.35">
      <c r="A3523" s="256">
        <v>2025</v>
      </c>
      <c r="B3523" s="184">
        <f>B3520+1</f>
        <v>884</v>
      </c>
      <c r="C3523" s="248" t="s">
        <v>1384</v>
      </c>
      <c r="D3523" s="184">
        <v>46295</v>
      </c>
      <c r="E3523" s="287" t="e">
        <f>VLOOKUP(D3523,'[1]2023-2025'!$A:$G,7,0)</f>
        <v>#N/A</v>
      </c>
      <c r="F3523" s="287"/>
      <c r="G3523" s="287" t="s">
        <v>1899</v>
      </c>
      <c r="H3523" s="288" t="e">
        <f>INDEX('[1]2023-2025'!$AK:$AK,MATCH(D3523,'[1]2023-2025'!$A:$A,0))</f>
        <v>#N/A</v>
      </c>
      <c r="I3523" s="288" t="e">
        <v>#N/A</v>
      </c>
      <c r="J3523" s="288" t="e">
        <f>VLOOKUP(D3523,[1]Лист3!$A:$AK,37,0)</f>
        <v>#N/A</v>
      </c>
      <c r="K3523" s="289" t="e">
        <f>INDEX('[1]2023-2025'!$G:$G,MATCH(D3523,'[1]2023-2025'!$A:$A,0))</f>
        <v>#N/A</v>
      </c>
      <c r="L3523" s="289"/>
      <c r="M3523" s="289"/>
      <c r="N3523" s="289"/>
      <c r="O3523" s="289" t="e">
        <v>#N/A</v>
      </c>
      <c r="P3523" s="289" t="e">
        <v>#N/A</v>
      </c>
      <c r="Q3523" s="186">
        <f>SUM(S3523:AJ3523)</f>
        <v>155159.63</v>
      </c>
      <c r="R3523" s="186">
        <f>SUM(S3523:AI3523)</f>
        <v>155159.63</v>
      </c>
      <c r="S3523" s="290">
        <v>0</v>
      </c>
      <c r="T3523" s="474">
        <v>0</v>
      </c>
      <c r="U3523" s="474">
        <v>0</v>
      </c>
      <c r="V3523" s="474">
        <v>0</v>
      </c>
      <c r="W3523" s="474">
        <v>0</v>
      </c>
      <c r="X3523" s="474">
        <v>0</v>
      </c>
      <c r="Y3523" s="474">
        <v>0</v>
      </c>
      <c r="Z3523" s="474">
        <v>0</v>
      </c>
      <c r="AA3523" s="474">
        <v>0</v>
      </c>
      <c r="AB3523" s="474">
        <v>0</v>
      </c>
      <c r="AC3523" s="474">
        <v>0</v>
      </c>
      <c r="AD3523" s="474">
        <v>0</v>
      </c>
      <c r="AE3523" s="474">
        <v>0</v>
      </c>
      <c r="AF3523" s="474">
        <v>0</v>
      </c>
      <c r="AG3523" s="476">
        <v>0</v>
      </c>
      <c r="AH3523" s="476">
        <v>155159.63</v>
      </c>
      <c r="AI3523" s="476">
        <v>0</v>
      </c>
      <c r="AJ3523" s="476">
        <v>0</v>
      </c>
      <c r="AK3523" s="175"/>
      <c r="AL3523" s="175">
        <v>2518650.2200000002</v>
      </c>
      <c r="AM3523" s="175">
        <v>2518650.2200000002</v>
      </c>
      <c r="AN3523" s="175">
        <v>0</v>
      </c>
    </row>
    <row r="3524" spans="1:40" s="105" customFormat="1" ht="20.3" customHeight="1" x14ac:dyDescent="0.35">
      <c r="A3524" s="256"/>
      <c r="B3524" s="170" t="s">
        <v>22</v>
      </c>
      <c r="C3524" s="293"/>
      <c r="D3524" s="296" t="s">
        <v>172</v>
      </c>
      <c r="E3524" s="287" t="e">
        <f>VLOOKUP(D3524,'[1]2023-2025'!$A:$G,7,0)</f>
        <v>#N/A</v>
      </c>
      <c r="F3524" s="287"/>
      <c r="G3524" s="287"/>
      <c r="H3524" s="288" t="e">
        <v>#N/A</v>
      </c>
      <c r="I3524" s="288" t="e">
        <v>#N/A</v>
      </c>
      <c r="J3524" s="288" t="e">
        <f>VLOOKUP(D3524,[1]Лист3!$A:$AK,37,0)</f>
        <v>#N/A</v>
      </c>
      <c r="K3524" s="289" t="e">
        <v>#N/A</v>
      </c>
      <c r="L3524" s="289"/>
      <c r="M3524" s="289"/>
      <c r="N3524" s="289"/>
      <c r="O3524" s="289" t="e">
        <v>#N/A</v>
      </c>
      <c r="P3524" s="289"/>
      <c r="Q3524" s="297">
        <f>Q3523</f>
        <v>155159.63</v>
      </c>
      <c r="R3524" s="297">
        <f t="shared" ref="R3524:AI3524" si="662">R3523</f>
        <v>155159.63</v>
      </c>
      <c r="S3524" s="484">
        <f t="shared" si="662"/>
        <v>0</v>
      </c>
      <c r="T3524" s="484">
        <f t="shared" si="662"/>
        <v>0</v>
      </c>
      <c r="U3524" s="484">
        <f t="shared" si="662"/>
        <v>0</v>
      </c>
      <c r="V3524" s="484">
        <f t="shared" si="662"/>
        <v>0</v>
      </c>
      <c r="W3524" s="484">
        <f t="shared" si="662"/>
        <v>0</v>
      </c>
      <c r="X3524" s="484">
        <f t="shared" si="662"/>
        <v>0</v>
      </c>
      <c r="Y3524" s="484">
        <f t="shared" si="662"/>
        <v>0</v>
      </c>
      <c r="Z3524" s="484">
        <f t="shared" si="662"/>
        <v>0</v>
      </c>
      <c r="AA3524" s="484">
        <f t="shared" si="662"/>
        <v>0</v>
      </c>
      <c r="AB3524" s="484">
        <f t="shared" si="662"/>
        <v>0</v>
      </c>
      <c r="AC3524" s="484">
        <f t="shared" si="662"/>
        <v>0</v>
      </c>
      <c r="AD3524" s="484">
        <f t="shared" si="662"/>
        <v>0</v>
      </c>
      <c r="AE3524" s="484">
        <f t="shared" si="662"/>
        <v>0</v>
      </c>
      <c r="AF3524" s="484">
        <f t="shared" si="662"/>
        <v>0</v>
      </c>
      <c r="AG3524" s="484">
        <f t="shared" si="662"/>
        <v>0</v>
      </c>
      <c r="AH3524" s="484">
        <f t="shared" si="662"/>
        <v>155159.63</v>
      </c>
      <c r="AI3524" s="484">
        <f t="shared" si="662"/>
        <v>0</v>
      </c>
      <c r="AJ3524" s="476">
        <v>0</v>
      </c>
      <c r="AK3524" s="175"/>
      <c r="AL3524" s="175" t="e">
        <v>#N/A</v>
      </c>
      <c r="AM3524" s="175" t="e">
        <v>#N/A</v>
      </c>
      <c r="AN3524" s="175" t="e">
        <v>#N/A</v>
      </c>
    </row>
    <row r="3525" spans="1:40" s="105" customFormat="1" ht="20.3" customHeight="1" x14ac:dyDescent="0.35">
      <c r="A3525" s="256"/>
      <c r="B3525" s="309" t="s">
        <v>34</v>
      </c>
      <c r="C3525" s="309"/>
      <c r="D3525" s="296" t="s">
        <v>172</v>
      </c>
      <c r="E3525" s="287" t="e">
        <f>VLOOKUP(D3525,'[1]2023-2025'!$A:$G,7,0)</f>
        <v>#N/A</v>
      </c>
      <c r="F3525" s="287"/>
      <c r="G3525" s="287"/>
      <c r="H3525" s="288" t="e">
        <v>#N/A</v>
      </c>
      <c r="I3525" s="288" t="e">
        <v>#N/A</v>
      </c>
      <c r="J3525" s="288" t="e">
        <f>VLOOKUP(D3525,[1]Лист3!$A:$AK,37,0)</f>
        <v>#N/A</v>
      </c>
      <c r="K3525" s="289" t="e">
        <v>#N/A</v>
      </c>
      <c r="L3525" s="289"/>
      <c r="M3525" s="289"/>
      <c r="N3525" s="289"/>
      <c r="O3525" s="289" t="e">
        <v>#N/A</v>
      </c>
      <c r="P3525" s="289"/>
      <c r="Q3525" s="297">
        <f t="shared" ref="Q3525:AJ3525" si="663">Q3517+Q3521+Q3524</f>
        <v>122351520.45999999</v>
      </c>
      <c r="R3525" s="297">
        <f t="shared" si="663"/>
        <v>119887039.78</v>
      </c>
      <c r="S3525" s="484">
        <f t="shared" si="663"/>
        <v>0</v>
      </c>
      <c r="T3525" s="484">
        <f t="shared" si="663"/>
        <v>41165082.980000004</v>
      </c>
      <c r="U3525" s="484">
        <f t="shared" si="663"/>
        <v>0</v>
      </c>
      <c r="V3525" s="484">
        <f t="shared" si="663"/>
        <v>4795740.7799999993</v>
      </c>
      <c r="W3525" s="484">
        <f t="shared" si="663"/>
        <v>8916295.4800000004</v>
      </c>
      <c r="X3525" s="484">
        <f t="shared" si="663"/>
        <v>3588379.5700000003</v>
      </c>
      <c r="Y3525" s="484">
        <f t="shared" si="663"/>
        <v>0</v>
      </c>
      <c r="Z3525" s="484">
        <f t="shared" si="663"/>
        <v>0</v>
      </c>
      <c r="AA3525" s="484">
        <f t="shared" si="663"/>
        <v>50297755.719999999</v>
      </c>
      <c r="AB3525" s="484">
        <f t="shared" si="663"/>
        <v>0</v>
      </c>
      <c r="AC3525" s="484">
        <f t="shared" si="663"/>
        <v>10968625.620000001</v>
      </c>
      <c r="AD3525" s="484">
        <f t="shared" si="663"/>
        <v>0</v>
      </c>
      <c r="AE3525" s="484">
        <f t="shared" si="663"/>
        <v>0</v>
      </c>
      <c r="AF3525" s="484">
        <f t="shared" si="663"/>
        <v>0</v>
      </c>
      <c r="AG3525" s="484">
        <f t="shared" si="663"/>
        <v>0</v>
      </c>
      <c r="AH3525" s="484">
        <f t="shared" si="663"/>
        <v>155159.63</v>
      </c>
      <c r="AI3525" s="484">
        <f t="shared" si="663"/>
        <v>0</v>
      </c>
      <c r="AJ3525" s="484">
        <f t="shared" si="663"/>
        <v>2464480.6800000002</v>
      </c>
      <c r="AK3525" s="175"/>
      <c r="AL3525" s="175" t="e">
        <v>#N/A</v>
      </c>
      <c r="AM3525" s="175" t="e">
        <v>#N/A</v>
      </c>
      <c r="AN3525" s="175" t="e">
        <v>#N/A</v>
      </c>
    </row>
    <row r="3526" spans="1:40" s="105" customFormat="1" ht="20.3" customHeight="1" x14ac:dyDescent="0.35">
      <c r="A3526" s="256"/>
      <c r="B3526" s="298"/>
      <c r="C3526" s="275"/>
      <c r="D3526" s="275"/>
      <c r="E3526" s="287">
        <f>VLOOKUP(D3526,'[1]2023-2025'!$A:$G,7,0)</f>
        <v>0</v>
      </c>
      <c r="F3526" s="287"/>
      <c r="G3526" s="287"/>
      <c r="H3526" s="288" t="e">
        <v>#N/A</v>
      </c>
      <c r="I3526" s="288" t="e">
        <v>#N/A</v>
      </c>
      <c r="J3526" s="288" t="e">
        <f>VLOOKUP(D3526,[1]Лист3!$A:$AK,37,0)</f>
        <v>#N/A</v>
      </c>
      <c r="K3526" s="289" t="e">
        <v>#N/A</v>
      </c>
      <c r="L3526" s="289"/>
      <c r="M3526" s="289"/>
      <c r="N3526" s="289"/>
      <c r="O3526" s="289" t="e">
        <v>#N/A</v>
      </c>
      <c r="P3526" s="289"/>
      <c r="Q3526" s="275"/>
      <c r="R3526" s="275"/>
      <c r="S3526" s="485"/>
      <c r="T3526" s="485"/>
      <c r="U3526" s="485"/>
      <c r="V3526" s="485"/>
      <c r="W3526" s="485"/>
      <c r="X3526" s="485" t="s">
        <v>3209</v>
      </c>
      <c r="Y3526" s="485"/>
      <c r="Z3526" s="485"/>
      <c r="AA3526" s="485"/>
      <c r="AB3526" s="485"/>
      <c r="AC3526" s="485"/>
      <c r="AD3526" s="485"/>
      <c r="AE3526" s="485"/>
      <c r="AF3526" s="485"/>
      <c r="AG3526" s="485"/>
      <c r="AH3526" s="485"/>
      <c r="AI3526" s="485"/>
      <c r="AJ3526" s="486"/>
      <c r="AK3526" s="175"/>
      <c r="AL3526" s="175" t="e">
        <v>#N/A</v>
      </c>
      <c r="AM3526" s="175" t="e">
        <v>#N/A</v>
      </c>
      <c r="AN3526" s="175" t="e">
        <v>#N/A</v>
      </c>
    </row>
    <row r="3527" spans="1:40" s="105" customFormat="1" ht="20.3" customHeight="1" x14ac:dyDescent="0.35">
      <c r="A3527" s="256"/>
      <c r="B3527" s="298"/>
      <c r="C3527" s="311"/>
      <c r="D3527" s="311"/>
      <c r="E3527" s="287">
        <f>VLOOKUP(D3527,'[1]2023-2025'!$A:$G,7,0)</f>
        <v>0</v>
      </c>
      <c r="F3527" s="287"/>
      <c r="G3527" s="287"/>
      <c r="H3527" s="288" t="e">
        <v>#N/A</v>
      </c>
      <c r="I3527" s="288" t="e">
        <v>#N/A</v>
      </c>
      <c r="J3527" s="288" t="e">
        <f>VLOOKUP(D3527,[1]Лист3!$A:$AK,37,0)</f>
        <v>#N/A</v>
      </c>
      <c r="K3527" s="289" t="e">
        <v>#N/A</v>
      </c>
      <c r="L3527" s="289"/>
      <c r="M3527" s="289"/>
      <c r="N3527" s="289"/>
      <c r="O3527" s="289" t="e">
        <v>#N/A</v>
      </c>
      <c r="P3527" s="289"/>
      <c r="Q3527" s="311"/>
      <c r="R3527" s="311"/>
      <c r="S3527" s="493"/>
      <c r="T3527" s="493"/>
      <c r="U3527" s="493"/>
      <c r="V3527" s="493"/>
      <c r="W3527" s="493"/>
      <c r="X3527" s="493" t="s">
        <v>4445</v>
      </c>
      <c r="Y3527" s="493"/>
      <c r="Z3527" s="493"/>
      <c r="AA3527" s="493"/>
      <c r="AB3527" s="493"/>
      <c r="AC3527" s="493"/>
      <c r="AD3527" s="493"/>
      <c r="AE3527" s="493"/>
      <c r="AF3527" s="493"/>
      <c r="AG3527" s="493"/>
      <c r="AH3527" s="493"/>
      <c r="AI3527" s="493"/>
      <c r="AJ3527" s="493"/>
      <c r="AK3527" s="175"/>
      <c r="AL3527" s="175" t="e">
        <v>#N/A</v>
      </c>
      <c r="AM3527" s="175" t="e">
        <v>#N/A</v>
      </c>
      <c r="AN3527" s="175" t="e">
        <v>#N/A</v>
      </c>
    </row>
    <row r="3528" spans="1:40" s="105" customFormat="1" ht="20.3" customHeight="1" x14ac:dyDescent="0.35">
      <c r="A3528" s="256">
        <v>2025</v>
      </c>
      <c r="B3528" s="168">
        <f>B3523+1</f>
        <v>885</v>
      </c>
      <c r="C3528" s="393" t="s">
        <v>1069</v>
      </c>
      <c r="D3528" s="184">
        <v>41070</v>
      </c>
      <c r="E3528" s="287" t="e">
        <f>VLOOKUP(D3528,'[1]2023-2025'!$A:$G,7,0)</f>
        <v>#N/A</v>
      </c>
      <c r="F3528" s="287"/>
      <c r="G3528" s="287" t="s">
        <v>1899</v>
      </c>
      <c r="H3528" s="288" t="e">
        <f>INDEX('[1]2023-2025'!$AK:$AK,MATCH(D3528,'[1]2023-2025'!$A:$A,0))</f>
        <v>#N/A</v>
      </c>
      <c r="I3528" s="288" t="e">
        <v>#N/A</v>
      </c>
      <c r="J3528" s="288" t="e">
        <f>VLOOKUP(D3528,[1]Лист3!$A:$AK,37,0)</f>
        <v>#N/A</v>
      </c>
      <c r="K3528" s="289" t="e">
        <f>INDEX('[1]2023-2025'!$G:$G,MATCH(D3528,'[1]2023-2025'!$A:$A,0))</f>
        <v>#N/A</v>
      </c>
      <c r="L3528" s="289"/>
      <c r="M3528" s="289"/>
      <c r="N3528" s="289"/>
      <c r="O3528" s="289" t="e">
        <v>#N/A</v>
      </c>
      <c r="P3528" s="289" t="e">
        <v>#N/A</v>
      </c>
      <c r="Q3528" s="186">
        <f t="shared" ref="Q3528:Q3536" si="664">SUM(S3528:AJ3528)</f>
        <v>1813553.1732000001</v>
      </c>
      <c r="R3528" s="186">
        <f t="shared" ref="R3528:R3536" si="665">SUM(S3528:AI3528)</f>
        <v>1786335</v>
      </c>
      <c r="S3528" s="290">
        <v>0</v>
      </c>
      <c r="T3528" s="475">
        <v>1219988</v>
      </c>
      <c r="U3528" s="474">
        <v>0</v>
      </c>
      <c r="V3528" s="474">
        <v>0</v>
      </c>
      <c r="W3528" s="474">
        <v>0</v>
      </c>
      <c r="X3528" s="474">
        <v>566347</v>
      </c>
      <c r="Y3528" s="474">
        <v>0</v>
      </c>
      <c r="Z3528" s="474">
        <v>0</v>
      </c>
      <c r="AA3528" s="474">
        <v>0</v>
      </c>
      <c r="AB3528" s="474">
        <v>0</v>
      </c>
      <c r="AC3528" s="474">
        <v>0</v>
      </c>
      <c r="AD3528" s="474">
        <v>0</v>
      </c>
      <c r="AE3528" s="474">
        <v>0</v>
      </c>
      <c r="AF3528" s="474">
        <v>0</v>
      </c>
      <c r="AG3528" s="476">
        <v>0</v>
      </c>
      <c r="AH3528" s="476">
        <v>0</v>
      </c>
      <c r="AI3528" s="476">
        <v>0</v>
      </c>
      <c r="AJ3528" s="476">
        <f>1814544.88*0.015</f>
        <v>27218.173199999997</v>
      </c>
      <c r="AK3528" s="175"/>
      <c r="AL3528" s="175">
        <v>3052703.41</v>
      </c>
      <c r="AM3528" s="175">
        <v>3052703.41</v>
      </c>
      <c r="AN3528" s="175">
        <v>0</v>
      </c>
    </row>
    <row r="3529" spans="1:40" s="105" customFormat="1" ht="20.3" customHeight="1" x14ac:dyDescent="0.35">
      <c r="A3529" s="256">
        <v>2025</v>
      </c>
      <c r="B3529" s="168">
        <f>B3528+1</f>
        <v>886</v>
      </c>
      <c r="C3529" s="392" t="s">
        <v>1070</v>
      </c>
      <c r="D3529" s="184">
        <v>41071</v>
      </c>
      <c r="E3529" s="287" t="e">
        <f>VLOOKUP(D3529,'[1]2023-2025'!$A:$G,7,0)</f>
        <v>#N/A</v>
      </c>
      <c r="F3529" s="287"/>
      <c r="G3529" s="287" t="s">
        <v>1899</v>
      </c>
      <c r="H3529" s="288" t="e">
        <f>INDEX('[1]2023-2025'!$AK:$AK,MATCH(D3529,'[1]2023-2025'!$A:$A,0))</f>
        <v>#N/A</v>
      </c>
      <c r="I3529" s="288" t="e">
        <v>#N/A</v>
      </c>
      <c r="J3529" s="288" t="e">
        <f>VLOOKUP(D3529,[1]Лист3!$A:$AK,37,0)</f>
        <v>#N/A</v>
      </c>
      <c r="K3529" s="289" t="e">
        <f>INDEX('[1]2023-2025'!$G:$G,MATCH(D3529,'[1]2023-2025'!$A:$A,0))</f>
        <v>#N/A</v>
      </c>
      <c r="L3529" s="289"/>
      <c r="M3529" s="289"/>
      <c r="N3529" s="289"/>
      <c r="O3529" s="289" t="e">
        <v>#N/A</v>
      </c>
      <c r="P3529" s="289" t="e">
        <v>#N/A</v>
      </c>
      <c r="Q3529" s="186">
        <f t="shared" si="664"/>
        <v>1815905.6732999999</v>
      </c>
      <c r="R3529" s="186">
        <f t="shared" si="665"/>
        <v>1786335</v>
      </c>
      <c r="S3529" s="290">
        <v>0</v>
      </c>
      <c r="T3529" s="474">
        <v>1219988</v>
      </c>
      <c r="U3529" s="474">
        <v>0</v>
      </c>
      <c r="V3529" s="474">
        <v>0</v>
      </c>
      <c r="W3529" s="474">
        <v>0</v>
      </c>
      <c r="X3529" s="474">
        <v>566347</v>
      </c>
      <c r="Y3529" s="474">
        <v>0</v>
      </c>
      <c r="Z3529" s="474">
        <v>0</v>
      </c>
      <c r="AA3529" s="474">
        <v>0</v>
      </c>
      <c r="AB3529" s="474">
        <v>0</v>
      </c>
      <c r="AC3529" s="474">
        <v>0</v>
      </c>
      <c r="AD3529" s="474">
        <v>0</v>
      </c>
      <c r="AE3529" s="474">
        <v>0</v>
      </c>
      <c r="AF3529" s="474">
        <v>0</v>
      </c>
      <c r="AG3529" s="476">
        <v>0</v>
      </c>
      <c r="AH3529" s="476">
        <v>0</v>
      </c>
      <c r="AI3529" s="476">
        <v>0</v>
      </c>
      <c r="AJ3529" s="476">
        <f>1971378.22*0.015</f>
        <v>29570.673299999999</v>
      </c>
      <c r="AK3529" s="175"/>
      <c r="AL3529" s="175">
        <v>3317785.66</v>
      </c>
      <c r="AM3529" s="175">
        <v>3317785.66</v>
      </c>
      <c r="AN3529" s="175">
        <v>0</v>
      </c>
    </row>
    <row r="3530" spans="1:40" s="105" customFormat="1" ht="20.3" customHeight="1" x14ac:dyDescent="0.35">
      <c r="A3530" s="256">
        <v>2025</v>
      </c>
      <c r="B3530" s="168">
        <f t="shared" ref="B3530:B3537" si="666">B3529+1</f>
        <v>887</v>
      </c>
      <c r="C3530" s="392" t="s">
        <v>1071</v>
      </c>
      <c r="D3530" s="184">
        <v>41073</v>
      </c>
      <c r="E3530" s="287" t="e">
        <f>VLOOKUP(D3530,'[1]2023-2025'!$A:$G,7,0)</f>
        <v>#N/A</v>
      </c>
      <c r="F3530" s="287"/>
      <c r="G3530" s="287" t="s">
        <v>1899</v>
      </c>
      <c r="H3530" s="288" t="e">
        <f>INDEX('[1]2023-2025'!$AK:$AK,MATCH(D3530,'[1]2023-2025'!$A:$A,0))</f>
        <v>#N/A</v>
      </c>
      <c r="I3530" s="288" t="e">
        <v>#N/A</v>
      </c>
      <c r="J3530" s="288" t="e">
        <f>VLOOKUP(D3530,[1]Лист3!$A:$AK,37,0)</f>
        <v>#N/A</v>
      </c>
      <c r="K3530" s="289" t="e">
        <f>INDEX('[1]2023-2025'!$G:$G,MATCH(D3530,'[1]2023-2025'!$A:$A,0))</f>
        <v>#N/A</v>
      </c>
      <c r="L3530" s="289"/>
      <c r="M3530" s="289"/>
      <c r="N3530" s="289"/>
      <c r="O3530" s="289" t="e">
        <v>#N/A</v>
      </c>
      <c r="P3530" s="289" t="e">
        <v>#N/A</v>
      </c>
      <c r="Q3530" s="186">
        <f t="shared" si="664"/>
        <v>1562039.14</v>
      </c>
      <c r="R3530" s="186">
        <f t="shared" si="665"/>
        <v>1539400.89</v>
      </c>
      <c r="S3530" s="290">
        <v>0</v>
      </c>
      <c r="T3530" s="474">
        <v>584709.28</v>
      </c>
      <c r="U3530" s="474">
        <v>0</v>
      </c>
      <c r="V3530" s="474">
        <v>186981.58</v>
      </c>
      <c r="W3530" s="474">
        <v>365150</v>
      </c>
      <c r="X3530" s="474">
        <v>402560.03</v>
      </c>
      <c r="Y3530" s="474">
        <v>0</v>
      </c>
      <c r="Z3530" s="474">
        <v>0</v>
      </c>
      <c r="AA3530" s="474">
        <v>0</v>
      </c>
      <c r="AB3530" s="474">
        <v>0</v>
      </c>
      <c r="AC3530" s="474">
        <v>0</v>
      </c>
      <c r="AD3530" s="474">
        <v>0</v>
      </c>
      <c r="AE3530" s="474">
        <v>0</v>
      </c>
      <c r="AF3530" s="474">
        <v>0</v>
      </c>
      <c r="AG3530" s="476">
        <v>0</v>
      </c>
      <c r="AH3530" s="476">
        <v>0</v>
      </c>
      <c r="AI3530" s="476">
        <v>0</v>
      </c>
      <c r="AJ3530" s="476">
        <v>22638.25</v>
      </c>
      <c r="AK3530" s="175"/>
      <c r="AL3530" s="175">
        <v>3310406.46</v>
      </c>
      <c r="AM3530" s="175">
        <v>3310406.46</v>
      </c>
      <c r="AN3530" s="175">
        <v>0</v>
      </c>
    </row>
    <row r="3531" spans="1:40" s="105" customFormat="1" ht="20.3" customHeight="1" x14ac:dyDescent="0.35">
      <c r="A3531" s="256">
        <v>2025</v>
      </c>
      <c r="B3531" s="168">
        <f t="shared" si="666"/>
        <v>888</v>
      </c>
      <c r="C3531" s="393" t="s">
        <v>1073</v>
      </c>
      <c r="D3531" s="184">
        <v>41083</v>
      </c>
      <c r="E3531" s="287" t="e">
        <f>VLOOKUP(D3531,'[1]2023-2025'!$A:$G,7,0)</f>
        <v>#N/A</v>
      </c>
      <c r="F3531" s="287"/>
      <c r="G3531" s="287" t="s">
        <v>1899</v>
      </c>
      <c r="H3531" s="288" t="e">
        <f>INDEX('[1]2023-2025'!$AK:$AK,MATCH(D3531,'[1]2023-2025'!$A:$A,0))</f>
        <v>#N/A</v>
      </c>
      <c r="I3531" s="288" t="e">
        <v>#N/A</v>
      </c>
      <c r="J3531" s="288" t="e">
        <f>VLOOKUP(D3531,[1]Лист3!$A:$AK,37,0)</f>
        <v>#N/A</v>
      </c>
      <c r="K3531" s="289" t="e">
        <f>INDEX('[1]2023-2025'!$G:$G,MATCH(D3531,'[1]2023-2025'!$A:$A,0))</f>
        <v>#N/A</v>
      </c>
      <c r="L3531" s="289"/>
      <c r="M3531" s="289"/>
      <c r="N3531" s="289"/>
      <c r="O3531" s="289" t="e">
        <v>#N/A</v>
      </c>
      <c r="P3531" s="289" t="e">
        <v>#N/A</v>
      </c>
      <c r="Q3531" s="186">
        <f t="shared" si="664"/>
        <v>2183784.15</v>
      </c>
      <c r="R3531" s="186">
        <f t="shared" si="665"/>
        <v>2152135.1</v>
      </c>
      <c r="S3531" s="290">
        <v>0</v>
      </c>
      <c r="T3531" s="475">
        <v>956864.38</v>
      </c>
      <c r="U3531" s="474">
        <v>0</v>
      </c>
      <c r="V3531" s="474">
        <v>281652.19</v>
      </c>
      <c r="W3531" s="474">
        <v>442197.34</v>
      </c>
      <c r="X3531" s="474">
        <v>471421.19</v>
      </c>
      <c r="Y3531" s="474">
        <v>0</v>
      </c>
      <c r="Z3531" s="474">
        <v>0</v>
      </c>
      <c r="AA3531" s="474">
        <v>0</v>
      </c>
      <c r="AB3531" s="474">
        <v>0</v>
      </c>
      <c r="AC3531" s="474">
        <v>0</v>
      </c>
      <c r="AD3531" s="474">
        <v>0</v>
      </c>
      <c r="AE3531" s="474">
        <v>0</v>
      </c>
      <c r="AF3531" s="474">
        <v>0</v>
      </c>
      <c r="AG3531" s="476">
        <v>0</v>
      </c>
      <c r="AH3531" s="476">
        <v>0</v>
      </c>
      <c r="AI3531" s="476">
        <v>0</v>
      </c>
      <c r="AJ3531" s="476">
        <v>31649.05</v>
      </c>
      <c r="AK3531" s="175"/>
      <c r="AL3531" s="175">
        <v>4047755.16</v>
      </c>
      <c r="AM3531" s="175">
        <v>4047755.16</v>
      </c>
      <c r="AN3531" s="175">
        <v>0</v>
      </c>
    </row>
    <row r="3532" spans="1:40" s="105" customFormat="1" ht="20.3" customHeight="1" x14ac:dyDescent="0.35">
      <c r="A3532" s="256">
        <v>2025</v>
      </c>
      <c r="B3532" s="168">
        <f t="shared" si="666"/>
        <v>889</v>
      </c>
      <c r="C3532" s="393" t="s">
        <v>1075</v>
      </c>
      <c r="D3532" s="184">
        <v>41085</v>
      </c>
      <c r="E3532" s="287" t="e">
        <f>VLOOKUP(D3532,'[1]2023-2025'!$A:$G,7,0)</f>
        <v>#N/A</v>
      </c>
      <c r="F3532" s="287"/>
      <c r="G3532" s="287" t="s">
        <v>1899</v>
      </c>
      <c r="H3532" s="288" t="e">
        <f>INDEX('[1]2023-2025'!$AK:$AK,MATCH(D3532,'[1]2023-2025'!$A:$A,0))</f>
        <v>#N/A</v>
      </c>
      <c r="I3532" s="288" t="e">
        <v>#N/A</v>
      </c>
      <c r="J3532" s="288" t="e">
        <f>VLOOKUP(D3532,[1]Лист3!$A:$AK,37,0)</f>
        <v>#N/A</v>
      </c>
      <c r="K3532" s="289" t="e">
        <f>INDEX('[1]2023-2025'!$G:$G,MATCH(D3532,'[1]2023-2025'!$A:$A,0))</f>
        <v>#N/A</v>
      </c>
      <c r="L3532" s="289"/>
      <c r="M3532" s="289"/>
      <c r="N3532" s="289"/>
      <c r="O3532" s="289" t="e">
        <v>#N/A</v>
      </c>
      <c r="P3532" s="289" t="e">
        <v>#N/A</v>
      </c>
      <c r="Q3532" s="186">
        <f t="shared" si="664"/>
        <v>2183784.15</v>
      </c>
      <c r="R3532" s="186">
        <f t="shared" si="665"/>
        <v>2152135.1</v>
      </c>
      <c r="S3532" s="290">
        <v>0</v>
      </c>
      <c r="T3532" s="475">
        <v>956864.38</v>
      </c>
      <c r="U3532" s="474">
        <v>0</v>
      </c>
      <c r="V3532" s="474">
        <v>281652.19</v>
      </c>
      <c r="W3532" s="474">
        <v>442197.34</v>
      </c>
      <c r="X3532" s="474">
        <v>471421.19</v>
      </c>
      <c r="Y3532" s="474">
        <v>0</v>
      </c>
      <c r="Z3532" s="474">
        <v>0</v>
      </c>
      <c r="AA3532" s="474">
        <v>0</v>
      </c>
      <c r="AB3532" s="474">
        <v>0</v>
      </c>
      <c r="AC3532" s="474">
        <v>0</v>
      </c>
      <c r="AD3532" s="474">
        <v>0</v>
      </c>
      <c r="AE3532" s="474">
        <v>0</v>
      </c>
      <c r="AF3532" s="474">
        <v>0</v>
      </c>
      <c r="AG3532" s="476">
        <v>0</v>
      </c>
      <c r="AH3532" s="476">
        <v>0</v>
      </c>
      <c r="AI3532" s="476">
        <v>0</v>
      </c>
      <c r="AJ3532" s="476">
        <v>31649.05</v>
      </c>
      <c r="AK3532" s="175"/>
      <c r="AL3532" s="175">
        <v>4116211.31</v>
      </c>
      <c r="AM3532" s="175">
        <v>4116211.31</v>
      </c>
      <c r="AN3532" s="175">
        <v>0</v>
      </c>
    </row>
    <row r="3533" spans="1:40" s="7" customFormat="1" ht="20.3" customHeight="1" x14ac:dyDescent="0.35">
      <c r="A3533" s="256">
        <v>2025</v>
      </c>
      <c r="B3533" s="168">
        <f t="shared" si="666"/>
        <v>890</v>
      </c>
      <c r="C3533" s="393" t="s">
        <v>1072</v>
      </c>
      <c r="D3533" s="184">
        <v>56135</v>
      </c>
      <c r="E3533" s="287" t="e">
        <f>VLOOKUP(D3533,'[1]2023-2025'!$A:$G,7,0)</f>
        <v>#N/A</v>
      </c>
      <c r="F3533" s="287"/>
      <c r="G3533" s="287" t="s">
        <v>1899</v>
      </c>
      <c r="H3533" s="288" t="e">
        <f>INDEX('[1]2023-2025'!$AK:$AK,MATCH(D3533,'[1]2023-2025'!$A:$A,0))</f>
        <v>#N/A</v>
      </c>
      <c r="I3533" s="288" t="e">
        <v>#N/A</v>
      </c>
      <c r="J3533" s="288" t="e">
        <f>VLOOKUP(D3533,[1]Лист3!$A:$AK,37,0)</f>
        <v>#N/A</v>
      </c>
      <c r="K3533" s="289" t="e">
        <f>INDEX('[1]2023-2025'!$G:$G,MATCH(D3533,'[1]2023-2025'!$A:$A,0))</f>
        <v>#N/A</v>
      </c>
      <c r="L3533" s="289"/>
      <c r="M3533" s="289"/>
      <c r="N3533" s="289"/>
      <c r="O3533" s="289" t="e">
        <v>#N/A</v>
      </c>
      <c r="P3533" s="289" t="e">
        <v>#N/A</v>
      </c>
      <c r="Q3533" s="186">
        <f t="shared" si="664"/>
        <v>1439646.8699999999</v>
      </c>
      <c r="R3533" s="186">
        <f t="shared" si="665"/>
        <v>1418052.17</v>
      </c>
      <c r="S3533" s="290">
        <v>0</v>
      </c>
      <c r="T3533" s="475">
        <v>0</v>
      </c>
      <c r="U3533" s="474">
        <v>0</v>
      </c>
      <c r="V3533" s="474">
        <v>0</v>
      </c>
      <c r="W3533" s="474">
        <v>0</v>
      </c>
      <c r="X3533" s="474">
        <v>0</v>
      </c>
      <c r="Y3533" s="474">
        <v>0</v>
      </c>
      <c r="Z3533" s="474">
        <v>0</v>
      </c>
      <c r="AA3533" s="474">
        <v>1418052.17</v>
      </c>
      <c r="AB3533" s="474">
        <v>0</v>
      </c>
      <c r="AC3533" s="474">
        <v>0</v>
      </c>
      <c r="AD3533" s="474">
        <v>0</v>
      </c>
      <c r="AE3533" s="474">
        <v>0</v>
      </c>
      <c r="AF3533" s="474">
        <v>0</v>
      </c>
      <c r="AG3533" s="476">
        <v>0</v>
      </c>
      <c r="AH3533" s="476">
        <v>0</v>
      </c>
      <c r="AI3533" s="476">
        <v>0</v>
      </c>
      <c r="AJ3533" s="476">
        <v>21594.7</v>
      </c>
      <c r="AK3533" s="175"/>
      <c r="AL3533" s="175">
        <v>1749619.08</v>
      </c>
      <c r="AM3533" s="175">
        <v>1749619.08</v>
      </c>
      <c r="AN3533" s="175">
        <v>0</v>
      </c>
    </row>
    <row r="3534" spans="1:40" s="105" customFormat="1" ht="20.3" customHeight="1" x14ac:dyDescent="0.35">
      <c r="A3534" s="256">
        <v>2025</v>
      </c>
      <c r="B3534" s="168">
        <f t="shared" si="666"/>
        <v>891</v>
      </c>
      <c r="C3534" s="393" t="s">
        <v>1078</v>
      </c>
      <c r="D3534" s="184">
        <v>46268</v>
      </c>
      <c r="E3534" s="287" t="e">
        <f>VLOOKUP(D3534,'[1]2023-2025'!$A:$G,7,0)</f>
        <v>#N/A</v>
      </c>
      <c r="F3534" s="287"/>
      <c r="G3534" s="287" t="s">
        <v>1899</v>
      </c>
      <c r="H3534" s="288" t="e">
        <f>INDEX('[1]2023-2025'!$AK:$AK,MATCH(D3534,'[1]2023-2025'!$A:$A,0))</f>
        <v>#N/A</v>
      </c>
      <c r="I3534" s="288" t="e">
        <v>#N/A</v>
      </c>
      <c r="J3534" s="288" t="e">
        <f>VLOOKUP(D3534,[1]Лист3!$A:$AK,37,0)</f>
        <v>#N/A</v>
      </c>
      <c r="K3534" s="289" t="e">
        <f>INDEX('[1]2023-2025'!$G:$G,MATCH(D3534,'[1]2023-2025'!$A:$A,0))</f>
        <v>#N/A</v>
      </c>
      <c r="L3534" s="289"/>
      <c r="M3534" s="289"/>
      <c r="N3534" s="289"/>
      <c r="O3534" s="289" t="e">
        <v>#N/A</v>
      </c>
      <c r="P3534" s="289" t="e">
        <v>#N/A</v>
      </c>
      <c r="Q3534" s="186">
        <f t="shared" si="664"/>
        <v>1556019.8</v>
      </c>
      <c r="R3534" s="186">
        <f t="shared" si="665"/>
        <v>1533468.79</v>
      </c>
      <c r="S3534" s="290">
        <v>0</v>
      </c>
      <c r="T3534" s="475">
        <v>581067.36</v>
      </c>
      <c r="U3534" s="474">
        <v>0</v>
      </c>
      <c r="V3534" s="474">
        <v>184691.4</v>
      </c>
      <c r="W3534" s="474">
        <v>365150</v>
      </c>
      <c r="X3534" s="474">
        <v>402560.03</v>
      </c>
      <c r="Y3534" s="474">
        <v>0</v>
      </c>
      <c r="Z3534" s="474">
        <v>0</v>
      </c>
      <c r="AA3534" s="474">
        <v>0</v>
      </c>
      <c r="AB3534" s="474">
        <v>0</v>
      </c>
      <c r="AC3534" s="474">
        <v>0</v>
      </c>
      <c r="AD3534" s="474">
        <v>0</v>
      </c>
      <c r="AE3534" s="474">
        <v>0</v>
      </c>
      <c r="AF3534" s="474">
        <v>0</v>
      </c>
      <c r="AG3534" s="476">
        <v>0</v>
      </c>
      <c r="AH3534" s="476">
        <v>0</v>
      </c>
      <c r="AI3534" s="476">
        <v>0</v>
      </c>
      <c r="AJ3534" s="476">
        <v>22551.01</v>
      </c>
      <c r="AK3534" s="175"/>
      <c r="AL3534" s="175">
        <v>3428199.18</v>
      </c>
      <c r="AM3534" s="175">
        <v>3428199.18</v>
      </c>
      <c r="AN3534" s="175">
        <v>0</v>
      </c>
    </row>
    <row r="3535" spans="1:40" s="105" customFormat="1" ht="20.3" customHeight="1" x14ac:dyDescent="0.35">
      <c r="A3535" s="256">
        <v>2025</v>
      </c>
      <c r="B3535" s="168">
        <f t="shared" si="666"/>
        <v>892</v>
      </c>
      <c r="C3535" s="392" t="s">
        <v>1068</v>
      </c>
      <c r="D3535" s="184">
        <v>41065</v>
      </c>
      <c r="E3535" s="287" t="e">
        <f>VLOOKUP(D3535,'[1]2023-2025'!$A:$G,7,0)</f>
        <v>#N/A</v>
      </c>
      <c r="F3535" s="287"/>
      <c r="G3535" s="287" t="s">
        <v>1899</v>
      </c>
      <c r="H3535" s="288" t="e">
        <f>INDEX('[1]2023-2025'!$AK:$AK,MATCH(D3535,'[1]2023-2025'!$A:$A,0))</f>
        <v>#N/A</v>
      </c>
      <c r="I3535" s="288" t="e">
        <v>#N/A</v>
      </c>
      <c r="J3535" s="288" t="e">
        <f>VLOOKUP(D3535,[1]Лист3!$A:$AK,37,0)</f>
        <v>#N/A</v>
      </c>
      <c r="K3535" s="289" t="e">
        <f>INDEX('[1]2023-2025'!$G:$G,MATCH(D3535,'[1]2023-2025'!$A:$A,0))</f>
        <v>#N/A</v>
      </c>
      <c r="L3535" s="289"/>
      <c r="M3535" s="289"/>
      <c r="N3535" s="289"/>
      <c r="O3535" s="289" t="e">
        <v>#N/A</v>
      </c>
      <c r="P3535" s="289" t="e">
        <v>#N/A</v>
      </c>
      <c r="Q3535" s="186">
        <f t="shared" si="664"/>
        <v>5188694</v>
      </c>
      <c r="R3535" s="186">
        <f t="shared" si="665"/>
        <v>5110694</v>
      </c>
      <c r="S3535" s="474">
        <v>0</v>
      </c>
      <c r="T3535" s="474">
        <v>0</v>
      </c>
      <c r="U3535" s="474">
        <v>0</v>
      </c>
      <c r="V3535" s="474">
        <v>0</v>
      </c>
      <c r="W3535" s="474">
        <v>0</v>
      </c>
      <c r="X3535" s="474">
        <v>0</v>
      </c>
      <c r="Y3535" s="474">
        <v>0</v>
      </c>
      <c r="Z3535" s="474">
        <v>0</v>
      </c>
      <c r="AA3535" s="474">
        <v>0</v>
      </c>
      <c r="AB3535" s="474">
        <v>0</v>
      </c>
      <c r="AC3535" s="474">
        <v>5110694</v>
      </c>
      <c r="AD3535" s="474">
        <v>0</v>
      </c>
      <c r="AE3535" s="474">
        <v>0</v>
      </c>
      <c r="AF3535" s="474">
        <v>0</v>
      </c>
      <c r="AG3535" s="476">
        <v>0</v>
      </c>
      <c r="AH3535" s="476">
        <v>0</v>
      </c>
      <c r="AI3535" s="476">
        <v>0</v>
      </c>
      <c r="AJ3535" s="476">
        <v>78000</v>
      </c>
      <c r="AK3535" s="175"/>
      <c r="AL3535" s="175">
        <v>4764669.3499999996</v>
      </c>
      <c r="AM3535" s="175">
        <v>4764669.3499999996</v>
      </c>
      <c r="AN3535" s="175">
        <v>0</v>
      </c>
    </row>
    <row r="3536" spans="1:40" s="105" customFormat="1" ht="20.3" customHeight="1" x14ac:dyDescent="0.35">
      <c r="A3536" s="256">
        <v>2025</v>
      </c>
      <c r="B3536" s="168">
        <f t="shared" si="666"/>
        <v>893</v>
      </c>
      <c r="C3536" s="392" t="s">
        <v>3125</v>
      </c>
      <c r="D3536" s="184">
        <v>41067</v>
      </c>
      <c r="E3536" s="287">
        <v>2024</v>
      </c>
      <c r="F3536" s="287"/>
      <c r="G3536" s="287" t="s">
        <v>1899</v>
      </c>
      <c r="H3536" s="288">
        <v>45158</v>
      </c>
      <c r="I3536" s="288"/>
      <c r="J3536" s="288" t="e">
        <f>VLOOKUP(D3536,[1]Лист3!$A:$AK,37,0)</f>
        <v>#N/A</v>
      </c>
      <c r="K3536" s="289"/>
      <c r="L3536" s="289"/>
      <c r="M3536" s="289"/>
      <c r="N3536" s="289"/>
      <c r="O3536" s="289"/>
      <c r="P3536" s="289" t="s">
        <v>3962</v>
      </c>
      <c r="Q3536" s="186">
        <f t="shared" si="664"/>
        <v>2420079</v>
      </c>
      <c r="R3536" s="186">
        <f t="shared" si="665"/>
        <v>2384319</v>
      </c>
      <c r="S3536" s="290">
        <v>0</v>
      </c>
      <c r="T3536" s="475">
        <v>0</v>
      </c>
      <c r="U3536" s="474">
        <v>0</v>
      </c>
      <c r="V3536" s="474">
        <v>0</v>
      </c>
      <c r="W3536" s="474">
        <v>0</v>
      </c>
      <c r="X3536" s="474">
        <v>0</v>
      </c>
      <c r="Y3536" s="474">
        <v>0</v>
      </c>
      <c r="Z3536" s="474">
        <v>0</v>
      </c>
      <c r="AA3536" s="474">
        <v>2384319</v>
      </c>
      <c r="AB3536" s="474">
        <v>0</v>
      </c>
      <c r="AC3536" s="474">
        <v>0</v>
      </c>
      <c r="AD3536" s="474">
        <v>0</v>
      </c>
      <c r="AE3536" s="474">
        <v>0</v>
      </c>
      <c r="AF3536" s="474">
        <v>0</v>
      </c>
      <c r="AG3536" s="476">
        <v>0</v>
      </c>
      <c r="AH3536" s="476">
        <v>0</v>
      </c>
      <c r="AI3536" s="476">
        <v>0</v>
      </c>
      <c r="AJ3536" s="476">
        <f>2384000*0.015</f>
        <v>35760</v>
      </c>
      <c r="AK3536" s="175"/>
      <c r="AL3536" s="175">
        <v>3414282.42</v>
      </c>
      <c r="AM3536" s="175">
        <v>3414282.42</v>
      </c>
      <c r="AN3536" s="175">
        <v>0</v>
      </c>
    </row>
    <row r="3537" spans="1:40" s="105" customFormat="1" ht="20.3" customHeight="1" x14ac:dyDescent="0.35">
      <c r="A3537" s="256">
        <v>2025</v>
      </c>
      <c r="B3537" s="168">
        <f t="shared" si="666"/>
        <v>894</v>
      </c>
      <c r="C3537" s="392" t="s">
        <v>4174</v>
      </c>
      <c r="D3537" s="184">
        <v>41100</v>
      </c>
      <c r="E3537" s="287"/>
      <c r="F3537" s="287"/>
      <c r="G3537" s="287"/>
      <c r="H3537" s="288"/>
      <c r="I3537" s="288"/>
      <c r="J3537" s="288"/>
      <c r="K3537" s="289"/>
      <c r="L3537" s="289"/>
      <c r="M3537" s="289"/>
      <c r="N3537" s="289"/>
      <c r="O3537" s="289"/>
      <c r="P3537" s="289"/>
      <c r="Q3537" s="186">
        <f t="shared" ref="Q3537" si="667">SUM(S3537:AJ3537)</f>
        <v>2391350.52</v>
      </c>
      <c r="R3537" s="186">
        <f t="shared" ref="R3537" si="668">SUM(S3537:AI3537)</f>
        <v>2356010.36</v>
      </c>
      <c r="S3537" s="290">
        <v>0</v>
      </c>
      <c r="T3537" s="475">
        <v>0</v>
      </c>
      <c r="U3537" s="290">
        <v>0</v>
      </c>
      <c r="V3537" s="475">
        <v>222080.2</v>
      </c>
      <c r="W3537" s="290">
        <v>1125794.45</v>
      </c>
      <c r="X3537" s="475">
        <v>30067.81</v>
      </c>
      <c r="Y3537" s="290">
        <v>0</v>
      </c>
      <c r="Z3537" s="475">
        <v>0</v>
      </c>
      <c r="AA3537" s="290">
        <v>0</v>
      </c>
      <c r="AB3537" s="475">
        <v>978067.9</v>
      </c>
      <c r="AC3537" s="290">
        <v>0</v>
      </c>
      <c r="AD3537" s="475">
        <v>0</v>
      </c>
      <c r="AE3537" s="290">
        <v>0</v>
      </c>
      <c r="AF3537" s="475">
        <v>0</v>
      </c>
      <c r="AG3537" s="290">
        <v>0</v>
      </c>
      <c r="AH3537" s="475">
        <v>0</v>
      </c>
      <c r="AI3537" s="290">
        <v>0</v>
      </c>
      <c r="AJ3537" s="475">
        <v>35340.160000000003</v>
      </c>
      <c r="AK3537" s="175"/>
      <c r="AL3537" s="175">
        <v>6930147.6899999995</v>
      </c>
      <c r="AM3537" s="175">
        <v>16247783.52</v>
      </c>
      <c r="AN3537" s="175">
        <v>9317635.8300000001</v>
      </c>
    </row>
    <row r="3538" spans="1:40" s="105" customFormat="1" ht="20.3" customHeight="1" x14ac:dyDescent="0.35">
      <c r="A3538" s="256"/>
      <c r="B3538" s="170" t="s">
        <v>22</v>
      </c>
      <c r="C3538" s="293"/>
      <c r="D3538" s="296" t="s">
        <v>172</v>
      </c>
      <c r="E3538" s="287" t="e">
        <f>VLOOKUP(D3538,'[1]2023-2025'!$A:$G,7,0)</f>
        <v>#N/A</v>
      </c>
      <c r="F3538" s="287"/>
      <c r="G3538" s="287"/>
      <c r="H3538" s="288" t="e">
        <v>#N/A</v>
      </c>
      <c r="I3538" s="288" t="e">
        <v>#N/A</v>
      </c>
      <c r="J3538" s="288" t="e">
        <f>VLOOKUP(D3538,[1]Лист3!$A:$AK,37,0)</f>
        <v>#N/A</v>
      </c>
      <c r="K3538" s="289" t="e">
        <v>#N/A</v>
      </c>
      <c r="L3538" s="289"/>
      <c r="M3538" s="289"/>
      <c r="N3538" s="289"/>
      <c r="O3538" s="289" t="e">
        <v>#N/A</v>
      </c>
      <c r="P3538" s="289"/>
      <c r="Q3538" s="297">
        <f>SUM(Q3528:Q3537)</f>
        <v>22554856.476500001</v>
      </c>
      <c r="R3538" s="297">
        <f>SUM(R3528:R3537)</f>
        <v>22218885.41</v>
      </c>
      <c r="S3538" s="484">
        <f>SUM(S3528:S3537)</f>
        <v>0</v>
      </c>
      <c r="T3538" s="484">
        <f>SUM(T3528:T3537)</f>
        <v>5519481.4000000004</v>
      </c>
      <c r="U3538" s="484">
        <f t="shared" ref="U3538:AJ3538" si="669">SUM(U3528:U3537)</f>
        <v>0</v>
      </c>
      <c r="V3538" s="484">
        <f t="shared" si="669"/>
        <v>1157057.56</v>
      </c>
      <c r="W3538" s="484">
        <f t="shared" si="669"/>
        <v>2740489.13</v>
      </c>
      <c r="X3538" s="484">
        <f t="shared" si="669"/>
        <v>2910724.2500000005</v>
      </c>
      <c r="Y3538" s="484">
        <f t="shared" si="669"/>
        <v>0</v>
      </c>
      <c r="Z3538" s="484">
        <f t="shared" si="669"/>
        <v>0</v>
      </c>
      <c r="AA3538" s="484">
        <f t="shared" si="669"/>
        <v>3802371.17</v>
      </c>
      <c r="AB3538" s="484">
        <f t="shared" si="669"/>
        <v>978067.9</v>
      </c>
      <c r="AC3538" s="484">
        <f t="shared" si="669"/>
        <v>5110694</v>
      </c>
      <c r="AD3538" s="484">
        <f t="shared" si="669"/>
        <v>0</v>
      </c>
      <c r="AE3538" s="484">
        <f t="shared" si="669"/>
        <v>0</v>
      </c>
      <c r="AF3538" s="484">
        <f t="shared" si="669"/>
        <v>0</v>
      </c>
      <c r="AG3538" s="484">
        <f t="shared" si="669"/>
        <v>0</v>
      </c>
      <c r="AH3538" s="484">
        <f t="shared" si="669"/>
        <v>0</v>
      </c>
      <c r="AI3538" s="484">
        <f t="shared" si="669"/>
        <v>0</v>
      </c>
      <c r="AJ3538" s="484">
        <f t="shared" si="669"/>
        <v>335971.06650000007</v>
      </c>
      <c r="AK3538" s="175"/>
      <c r="AL3538" s="175" t="e">
        <v>#N/A</v>
      </c>
      <c r="AM3538" s="175" t="e">
        <v>#N/A</v>
      </c>
      <c r="AN3538" s="175" t="e">
        <v>#N/A</v>
      </c>
    </row>
    <row r="3539" spans="1:40" s="109" customFormat="1" ht="20.3" customHeight="1" x14ac:dyDescent="0.35">
      <c r="A3539" s="256"/>
      <c r="B3539" s="321"/>
      <c r="C3539" s="311"/>
      <c r="D3539" s="311"/>
      <c r="E3539" s="287">
        <f>VLOOKUP(D3539,'[1]2023-2025'!$A:$G,7,0)</f>
        <v>0</v>
      </c>
      <c r="F3539" s="287"/>
      <c r="G3539" s="287"/>
      <c r="H3539" s="288" t="e">
        <v>#N/A</v>
      </c>
      <c r="I3539" s="288" t="e">
        <v>#N/A</v>
      </c>
      <c r="J3539" s="288" t="e">
        <f>VLOOKUP(D3539,[1]Лист3!$A:$AK,37,0)</f>
        <v>#N/A</v>
      </c>
      <c r="K3539" s="289" t="e">
        <v>#N/A</v>
      </c>
      <c r="L3539" s="289"/>
      <c r="M3539" s="289"/>
      <c r="N3539" s="289"/>
      <c r="O3539" s="289" t="e">
        <v>#N/A</v>
      </c>
      <c r="P3539" s="289"/>
      <c r="Q3539" s="311"/>
      <c r="R3539" s="311"/>
      <c r="S3539" s="493"/>
      <c r="T3539" s="493"/>
      <c r="U3539" s="493"/>
      <c r="V3539" s="493"/>
      <c r="W3539" s="495"/>
      <c r="X3539" s="493" t="s">
        <v>4443</v>
      </c>
      <c r="Y3539" s="496"/>
      <c r="Z3539" s="493"/>
      <c r="AA3539" s="493"/>
      <c r="AB3539" s="493"/>
      <c r="AC3539" s="493"/>
      <c r="AD3539" s="493"/>
      <c r="AE3539" s="493"/>
      <c r="AF3539" s="493"/>
      <c r="AG3539" s="493"/>
      <c r="AH3539" s="493"/>
      <c r="AI3539" s="493"/>
      <c r="AJ3539" s="493"/>
      <c r="AK3539" s="175"/>
      <c r="AL3539" s="175" t="e">
        <v>#N/A</v>
      </c>
      <c r="AM3539" s="175" t="e">
        <v>#N/A</v>
      </c>
      <c r="AN3539" s="175" t="e">
        <v>#N/A</v>
      </c>
    </row>
    <row r="3540" spans="1:40" s="109" customFormat="1" ht="20.3" customHeight="1" x14ac:dyDescent="0.35">
      <c r="A3540" s="256">
        <v>2025</v>
      </c>
      <c r="B3540" s="184">
        <f>B3537+1</f>
        <v>895</v>
      </c>
      <c r="C3540" s="293" t="s">
        <v>621</v>
      </c>
      <c r="D3540" s="184">
        <v>41153</v>
      </c>
      <c r="E3540" s="287" t="e">
        <f>VLOOKUP(D3540,'[1]2023-2025'!$A:$G,7,0)</f>
        <v>#N/A</v>
      </c>
      <c r="F3540" s="287"/>
      <c r="G3540" s="287" t="s">
        <v>1899</v>
      </c>
      <c r="H3540" s="288" t="e">
        <f>INDEX('[1]2023-2025'!$AK:$AK,MATCH(D3540,'[1]2023-2025'!$A:$A,0))</f>
        <v>#N/A</v>
      </c>
      <c r="I3540" s="288" t="e">
        <v>#N/A</v>
      </c>
      <c r="J3540" s="288" t="e">
        <f>VLOOKUP(D3540,[1]Лист3!$A:$AK,37,0)</f>
        <v>#N/A</v>
      </c>
      <c r="K3540" s="289" t="e">
        <f>INDEX('[1]2023-2025'!$G:$G,MATCH(D3540,'[1]2023-2025'!$A:$A,0))</f>
        <v>#N/A</v>
      </c>
      <c r="L3540" s="289"/>
      <c r="M3540" s="289"/>
      <c r="N3540" s="289"/>
      <c r="O3540" s="289" t="e">
        <v>#N/A</v>
      </c>
      <c r="P3540" s="289" t="e">
        <v>#N/A</v>
      </c>
      <c r="Q3540" s="186">
        <f>SUM(S3540:AJ3540)</f>
        <v>709002.51</v>
      </c>
      <c r="R3540" s="186">
        <f>SUM(S3540:AI3540)</f>
        <v>699523.54</v>
      </c>
      <c r="S3540" s="476">
        <v>0</v>
      </c>
      <c r="T3540" s="476">
        <v>0</v>
      </c>
      <c r="U3540" s="476">
        <v>0</v>
      </c>
      <c r="V3540" s="476">
        <v>0</v>
      </c>
      <c r="W3540" s="474">
        <v>0</v>
      </c>
      <c r="X3540" s="476">
        <v>631931.14</v>
      </c>
      <c r="Y3540" s="476">
        <v>0</v>
      </c>
      <c r="Z3540" s="474">
        <v>0</v>
      </c>
      <c r="AA3540" s="474">
        <v>0</v>
      </c>
      <c r="AB3540" s="474">
        <v>0</v>
      </c>
      <c r="AC3540" s="474">
        <v>0</v>
      </c>
      <c r="AD3540" s="474">
        <v>0</v>
      </c>
      <c r="AE3540" s="474">
        <v>0</v>
      </c>
      <c r="AF3540" s="474">
        <v>0</v>
      </c>
      <c r="AG3540" s="476">
        <v>67592.399999999994</v>
      </c>
      <c r="AH3540" s="476">
        <v>0</v>
      </c>
      <c r="AI3540" s="476">
        <v>0</v>
      </c>
      <c r="AJ3540" s="476">
        <v>9478.9699999999993</v>
      </c>
      <c r="AK3540" s="175"/>
      <c r="AL3540" s="175">
        <v>18450974.84</v>
      </c>
      <c r="AM3540" s="175">
        <v>18450974.84</v>
      </c>
      <c r="AN3540" s="175">
        <v>0</v>
      </c>
    </row>
    <row r="3541" spans="1:40" s="109" customFormat="1" ht="20.3" customHeight="1" x14ac:dyDescent="0.35">
      <c r="A3541" s="256">
        <v>2025</v>
      </c>
      <c r="B3541" s="184">
        <f>B3540+1</f>
        <v>896</v>
      </c>
      <c r="C3541" s="293" t="s">
        <v>622</v>
      </c>
      <c r="D3541" s="184">
        <v>41159</v>
      </c>
      <c r="E3541" s="287" t="e">
        <f>VLOOKUP(D3541,'[1]2023-2025'!$A:$G,7,0)</f>
        <v>#N/A</v>
      </c>
      <c r="F3541" s="287"/>
      <c r="G3541" s="287" t="s">
        <v>1899</v>
      </c>
      <c r="H3541" s="288" t="e">
        <f>INDEX('[1]2023-2025'!$AK:$AK,MATCH(D3541,'[1]2023-2025'!$A:$A,0))</f>
        <v>#N/A</v>
      </c>
      <c r="I3541" s="288" t="e">
        <v>#N/A</v>
      </c>
      <c r="J3541" s="288" t="e">
        <f>VLOOKUP(D3541,[1]Лист3!$A:$AK,37,0)</f>
        <v>#N/A</v>
      </c>
      <c r="K3541" s="289" t="e">
        <f>INDEX('[1]2023-2025'!$G:$G,MATCH(D3541,'[1]2023-2025'!$A:$A,0))</f>
        <v>#N/A</v>
      </c>
      <c r="L3541" s="289"/>
      <c r="M3541" s="289"/>
      <c r="N3541" s="289"/>
      <c r="O3541" s="289" t="e">
        <v>#N/A</v>
      </c>
      <c r="P3541" s="289" t="e">
        <v>#N/A</v>
      </c>
      <c r="Q3541" s="186">
        <f>SUM(S3541:AJ3541)</f>
        <v>1850000</v>
      </c>
      <c r="R3541" s="186">
        <f>SUM(S3541:AI3541)</f>
        <v>1800000</v>
      </c>
      <c r="S3541" s="476">
        <v>0</v>
      </c>
      <c r="T3541" s="476">
        <v>1500000</v>
      </c>
      <c r="U3541" s="476">
        <v>0</v>
      </c>
      <c r="V3541" s="476">
        <v>0</v>
      </c>
      <c r="W3541" s="474">
        <v>300000</v>
      </c>
      <c r="X3541" s="476">
        <v>0</v>
      </c>
      <c r="Y3541" s="476">
        <v>0</v>
      </c>
      <c r="Z3541" s="474">
        <v>0</v>
      </c>
      <c r="AA3541" s="474">
        <v>0</v>
      </c>
      <c r="AB3541" s="474">
        <v>0</v>
      </c>
      <c r="AC3541" s="474">
        <v>0</v>
      </c>
      <c r="AD3541" s="474">
        <v>0</v>
      </c>
      <c r="AE3541" s="474">
        <v>0</v>
      </c>
      <c r="AF3541" s="474">
        <v>0</v>
      </c>
      <c r="AG3541" s="476">
        <v>0</v>
      </c>
      <c r="AH3541" s="476">
        <v>0</v>
      </c>
      <c r="AI3541" s="476">
        <v>0</v>
      </c>
      <c r="AJ3541" s="476">
        <v>50000</v>
      </c>
      <c r="AK3541" s="175"/>
      <c r="AL3541" s="175">
        <v>2772862.78</v>
      </c>
      <c r="AM3541" s="175">
        <v>2772862.78</v>
      </c>
      <c r="AN3541" s="175">
        <v>0</v>
      </c>
    </row>
    <row r="3542" spans="1:40" s="105" customFormat="1" ht="20.3" customHeight="1" x14ac:dyDescent="0.35">
      <c r="A3542" s="256"/>
      <c r="B3542" s="170" t="s">
        <v>22</v>
      </c>
      <c r="C3542" s="293"/>
      <c r="D3542" s="296" t="s">
        <v>172</v>
      </c>
      <c r="E3542" s="287" t="e">
        <f>VLOOKUP(D3542,'[1]2023-2025'!$A:$G,7,0)</f>
        <v>#N/A</v>
      </c>
      <c r="F3542" s="287"/>
      <c r="G3542" s="287"/>
      <c r="H3542" s="288" t="e">
        <v>#N/A</v>
      </c>
      <c r="I3542" s="288" t="e">
        <v>#N/A</v>
      </c>
      <c r="J3542" s="288" t="e">
        <f>VLOOKUP(D3542,[1]Лист3!$A:$AK,37,0)</f>
        <v>#N/A</v>
      </c>
      <c r="K3542" s="289" t="e">
        <v>#N/A</v>
      </c>
      <c r="L3542" s="289"/>
      <c r="M3542" s="289"/>
      <c r="N3542" s="289"/>
      <c r="O3542" s="289" t="e">
        <v>#N/A</v>
      </c>
      <c r="P3542" s="289"/>
      <c r="Q3542" s="297">
        <f>SUM(Q3540:Q3541)</f>
        <v>2559002.5099999998</v>
      </c>
      <c r="R3542" s="297">
        <f t="shared" ref="R3542:AJ3542" si="670">SUM(R3540:R3541)</f>
        <v>2499523.54</v>
      </c>
      <c r="S3542" s="484">
        <f t="shared" si="670"/>
        <v>0</v>
      </c>
      <c r="T3542" s="484">
        <f t="shared" si="670"/>
        <v>1500000</v>
      </c>
      <c r="U3542" s="484">
        <f t="shared" si="670"/>
        <v>0</v>
      </c>
      <c r="V3542" s="484">
        <f t="shared" si="670"/>
        <v>0</v>
      </c>
      <c r="W3542" s="484">
        <f t="shared" si="670"/>
        <v>300000</v>
      </c>
      <c r="X3542" s="484">
        <f t="shared" si="670"/>
        <v>631931.14</v>
      </c>
      <c r="Y3542" s="484">
        <f t="shared" si="670"/>
        <v>0</v>
      </c>
      <c r="Z3542" s="484">
        <f t="shared" si="670"/>
        <v>0</v>
      </c>
      <c r="AA3542" s="484">
        <f t="shared" si="670"/>
        <v>0</v>
      </c>
      <c r="AB3542" s="484">
        <f t="shared" si="670"/>
        <v>0</v>
      </c>
      <c r="AC3542" s="484">
        <f t="shared" si="670"/>
        <v>0</v>
      </c>
      <c r="AD3542" s="484">
        <f t="shared" si="670"/>
        <v>0</v>
      </c>
      <c r="AE3542" s="484">
        <f t="shared" si="670"/>
        <v>0</v>
      </c>
      <c r="AF3542" s="484">
        <f t="shared" si="670"/>
        <v>0</v>
      </c>
      <c r="AG3542" s="484">
        <f t="shared" si="670"/>
        <v>67592.399999999994</v>
      </c>
      <c r="AH3542" s="484">
        <f t="shared" si="670"/>
        <v>0</v>
      </c>
      <c r="AI3542" s="484">
        <f t="shared" si="670"/>
        <v>0</v>
      </c>
      <c r="AJ3542" s="484">
        <f t="shared" si="670"/>
        <v>59478.97</v>
      </c>
      <c r="AK3542" s="175"/>
      <c r="AL3542" s="175" t="e">
        <v>#N/A</v>
      </c>
      <c r="AM3542" s="175" t="e">
        <v>#N/A</v>
      </c>
      <c r="AN3542" s="175" t="e">
        <v>#N/A</v>
      </c>
    </row>
    <row r="3543" spans="1:40" s="176" customFormat="1" ht="20.3" customHeight="1" x14ac:dyDescent="0.35">
      <c r="A3543" s="256"/>
      <c r="B3543" s="342"/>
      <c r="C3543" s="343"/>
      <c r="D3543" s="328"/>
      <c r="E3543" s="287"/>
      <c r="F3543" s="287"/>
      <c r="G3543" s="287"/>
      <c r="H3543" s="288"/>
      <c r="I3543" s="288"/>
      <c r="J3543" s="288"/>
      <c r="K3543" s="289"/>
      <c r="L3543" s="289"/>
      <c r="M3543" s="289"/>
      <c r="N3543" s="289"/>
      <c r="O3543" s="289"/>
      <c r="P3543" s="289"/>
      <c r="Q3543" s="329"/>
      <c r="R3543" s="329"/>
      <c r="S3543" s="492"/>
      <c r="T3543" s="492"/>
      <c r="U3543" s="492"/>
      <c r="V3543" s="492"/>
      <c r="W3543" s="492"/>
      <c r="X3543" s="497" t="s">
        <v>4737</v>
      </c>
      <c r="Y3543" s="492"/>
      <c r="Z3543" s="492"/>
      <c r="AA3543" s="492"/>
      <c r="AB3543" s="492"/>
      <c r="AC3543" s="492"/>
      <c r="AD3543" s="492"/>
      <c r="AE3543" s="492"/>
      <c r="AF3543" s="492"/>
      <c r="AG3543" s="492"/>
      <c r="AH3543" s="492"/>
      <c r="AI3543" s="492"/>
      <c r="AJ3543" s="492"/>
      <c r="AK3543" s="175"/>
      <c r="AL3543" s="175" t="e">
        <v>#N/A</v>
      </c>
      <c r="AM3543" s="175" t="e">
        <v>#N/A</v>
      </c>
      <c r="AN3543" s="175" t="e">
        <v>#N/A</v>
      </c>
    </row>
    <row r="3544" spans="1:40" s="176" customFormat="1" ht="20.3" customHeight="1" x14ac:dyDescent="0.35">
      <c r="A3544" s="256">
        <v>2025</v>
      </c>
      <c r="B3544" s="184">
        <f>B3541+1</f>
        <v>897</v>
      </c>
      <c r="C3544" s="52" t="s">
        <v>1872</v>
      </c>
      <c r="D3544" s="184">
        <v>41237</v>
      </c>
      <c r="E3544" s="287"/>
      <c r="F3544" s="287"/>
      <c r="G3544" s="287"/>
      <c r="H3544" s="288"/>
      <c r="I3544" s="288"/>
      <c r="J3544" s="288"/>
      <c r="K3544" s="289"/>
      <c r="L3544" s="289"/>
      <c r="M3544" s="289"/>
      <c r="N3544" s="289"/>
      <c r="O3544" s="289"/>
      <c r="P3544" s="289"/>
      <c r="Q3544" s="186">
        <f t="shared" ref="Q3544" si="671">SUM(S3544:AJ3544)</f>
        <v>236711.18</v>
      </c>
      <c r="R3544" s="290">
        <f>SUM(S3544:AI3544)</f>
        <v>233211</v>
      </c>
      <c r="S3544" s="490">
        <v>233211</v>
      </c>
      <c r="T3544" s="490">
        <v>0</v>
      </c>
      <c r="U3544" s="490">
        <v>0</v>
      </c>
      <c r="V3544" s="490">
        <v>0</v>
      </c>
      <c r="W3544" s="490">
        <v>0</v>
      </c>
      <c r="X3544" s="490">
        <v>0</v>
      </c>
      <c r="Y3544" s="490">
        <v>0</v>
      </c>
      <c r="Z3544" s="490">
        <v>0</v>
      </c>
      <c r="AA3544" s="490">
        <v>0</v>
      </c>
      <c r="AB3544" s="490">
        <v>0</v>
      </c>
      <c r="AC3544" s="490">
        <v>0</v>
      </c>
      <c r="AD3544" s="490">
        <v>0</v>
      </c>
      <c r="AE3544" s="490">
        <v>0</v>
      </c>
      <c r="AF3544" s="490">
        <v>0</v>
      </c>
      <c r="AG3544" s="490">
        <v>0</v>
      </c>
      <c r="AH3544" s="490">
        <v>0</v>
      </c>
      <c r="AI3544" s="490">
        <v>0</v>
      </c>
      <c r="AJ3544" s="490">
        <v>3500.18</v>
      </c>
      <c r="AK3544" s="175"/>
      <c r="AL3544" s="175">
        <v>2095747.23</v>
      </c>
      <c r="AM3544" s="175">
        <v>3584003.12</v>
      </c>
      <c r="AN3544" s="175">
        <v>1488255.8900000001</v>
      </c>
    </row>
    <row r="3545" spans="1:40" s="176" customFormat="1" ht="20.3" customHeight="1" x14ac:dyDescent="0.35">
      <c r="A3545" s="256"/>
      <c r="B3545" s="170" t="s">
        <v>22</v>
      </c>
      <c r="C3545" s="286"/>
      <c r="D3545" s="184"/>
      <c r="E3545" s="287"/>
      <c r="F3545" s="287"/>
      <c r="G3545" s="287"/>
      <c r="H3545" s="288"/>
      <c r="I3545" s="288"/>
      <c r="J3545" s="288"/>
      <c r="K3545" s="289"/>
      <c r="L3545" s="289"/>
      <c r="M3545" s="289"/>
      <c r="N3545" s="289"/>
      <c r="O3545" s="289"/>
      <c r="P3545" s="289"/>
      <c r="Q3545" s="337">
        <f t="shared" ref="Q3545:AJ3545" si="672">SUM(Q3544:Q3544)</f>
        <v>236711.18</v>
      </c>
      <c r="R3545" s="337">
        <f t="shared" si="672"/>
        <v>233211</v>
      </c>
      <c r="S3545" s="337">
        <f t="shared" si="672"/>
        <v>233211</v>
      </c>
      <c r="T3545" s="337">
        <f t="shared" si="672"/>
        <v>0</v>
      </c>
      <c r="U3545" s="337">
        <f t="shared" si="672"/>
        <v>0</v>
      </c>
      <c r="V3545" s="337">
        <f t="shared" si="672"/>
        <v>0</v>
      </c>
      <c r="W3545" s="337">
        <f t="shared" si="672"/>
        <v>0</v>
      </c>
      <c r="X3545" s="337">
        <f t="shared" si="672"/>
        <v>0</v>
      </c>
      <c r="Y3545" s="337">
        <f t="shared" si="672"/>
        <v>0</v>
      </c>
      <c r="Z3545" s="337">
        <f t="shared" si="672"/>
        <v>0</v>
      </c>
      <c r="AA3545" s="337">
        <f t="shared" si="672"/>
        <v>0</v>
      </c>
      <c r="AB3545" s="337">
        <f t="shared" si="672"/>
        <v>0</v>
      </c>
      <c r="AC3545" s="337">
        <f t="shared" si="672"/>
        <v>0</v>
      </c>
      <c r="AD3545" s="337">
        <f t="shared" si="672"/>
        <v>0</v>
      </c>
      <c r="AE3545" s="337">
        <f t="shared" si="672"/>
        <v>0</v>
      </c>
      <c r="AF3545" s="337">
        <f t="shared" si="672"/>
        <v>0</v>
      </c>
      <c r="AG3545" s="337">
        <f t="shared" si="672"/>
        <v>0</v>
      </c>
      <c r="AH3545" s="337">
        <f t="shared" si="672"/>
        <v>0</v>
      </c>
      <c r="AI3545" s="337">
        <f t="shared" si="672"/>
        <v>0</v>
      </c>
      <c r="AJ3545" s="337">
        <f t="shared" si="672"/>
        <v>3500.18</v>
      </c>
      <c r="AK3545" s="175"/>
      <c r="AL3545" s="175" t="e">
        <v>#N/A</v>
      </c>
      <c r="AM3545" s="175" t="e">
        <v>#N/A</v>
      </c>
      <c r="AN3545" s="175" t="e">
        <v>#N/A</v>
      </c>
    </row>
    <row r="3546" spans="1:40" s="105" customFormat="1" ht="20.3" customHeight="1" x14ac:dyDescent="0.35">
      <c r="A3546" s="256"/>
      <c r="B3546" s="309" t="s">
        <v>34</v>
      </c>
      <c r="C3546" s="309"/>
      <c r="D3546" s="296" t="s">
        <v>172</v>
      </c>
      <c r="E3546" s="287" t="e">
        <f>VLOOKUP(D3546,'[1]2023-2025'!$A:$G,7,0)</f>
        <v>#N/A</v>
      </c>
      <c r="F3546" s="287"/>
      <c r="G3546" s="287"/>
      <c r="H3546" s="288" t="e">
        <v>#N/A</v>
      </c>
      <c r="I3546" s="288" t="e">
        <v>#N/A</v>
      </c>
      <c r="J3546" s="288" t="e">
        <f>VLOOKUP(D3546,[1]Лист3!$A:$AK,37,0)</f>
        <v>#N/A</v>
      </c>
      <c r="K3546" s="289" t="e">
        <v>#N/A</v>
      </c>
      <c r="L3546" s="289"/>
      <c r="M3546" s="289"/>
      <c r="N3546" s="289"/>
      <c r="O3546" s="289" t="e">
        <v>#N/A</v>
      </c>
      <c r="P3546" s="289"/>
      <c r="Q3546" s="297">
        <f>Q3538+Q3542+Q3545</f>
        <v>25350570.166500002</v>
      </c>
      <c r="R3546" s="297">
        <f t="shared" ref="R3546:AJ3546" si="673">R3538+R3542+R3545</f>
        <v>24951619.949999999</v>
      </c>
      <c r="S3546" s="484">
        <f t="shared" si="673"/>
        <v>233211</v>
      </c>
      <c r="T3546" s="484">
        <f t="shared" si="673"/>
        <v>7019481.4000000004</v>
      </c>
      <c r="U3546" s="484">
        <f t="shared" si="673"/>
        <v>0</v>
      </c>
      <c r="V3546" s="484">
        <f t="shared" si="673"/>
        <v>1157057.56</v>
      </c>
      <c r="W3546" s="484">
        <f t="shared" si="673"/>
        <v>3040489.13</v>
      </c>
      <c r="X3546" s="484">
        <f t="shared" si="673"/>
        <v>3542655.3900000006</v>
      </c>
      <c r="Y3546" s="484">
        <f t="shared" si="673"/>
        <v>0</v>
      </c>
      <c r="Z3546" s="484">
        <f t="shared" si="673"/>
        <v>0</v>
      </c>
      <c r="AA3546" s="484">
        <f t="shared" si="673"/>
        <v>3802371.17</v>
      </c>
      <c r="AB3546" s="484">
        <f t="shared" si="673"/>
        <v>978067.9</v>
      </c>
      <c r="AC3546" s="484">
        <f t="shared" si="673"/>
        <v>5110694</v>
      </c>
      <c r="AD3546" s="484">
        <f t="shared" si="673"/>
        <v>0</v>
      </c>
      <c r="AE3546" s="484">
        <f t="shared" si="673"/>
        <v>0</v>
      </c>
      <c r="AF3546" s="484">
        <f t="shared" si="673"/>
        <v>0</v>
      </c>
      <c r="AG3546" s="484">
        <f t="shared" si="673"/>
        <v>67592.399999999994</v>
      </c>
      <c r="AH3546" s="484">
        <f t="shared" si="673"/>
        <v>0</v>
      </c>
      <c r="AI3546" s="484">
        <f t="shared" si="673"/>
        <v>0</v>
      </c>
      <c r="AJ3546" s="484">
        <f t="shared" si="673"/>
        <v>398950.21650000004</v>
      </c>
      <c r="AK3546" s="175"/>
      <c r="AL3546" s="175" t="e">
        <v>#N/A</v>
      </c>
      <c r="AM3546" s="175" t="e">
        <v>#N/A</v>
      </c>
      <c r="AN3546" s="175" t="e">
        <v>#N/A</v>
      </c>
    </row>
    <row r="3547" spans="1:40" s="105" customFormat="1" ht="20.3" customHeight="1" x14ac:dyDescent="0.35">
      <c r="A3547" s="256"/>
      <c r="B3547" s="275"/>
      <c r="C3547" s="275"/>
      <c r="D3547" s="328"/>
      <c r="E3547" s="287">
        <v>0</v>
      </c>
      <c r="F3547" s="287"/>
      <c r="G3547" s="287"/>
      <c r="H3547" s="288" t="e">
        <v>#N/A</v>
      </c>
      <c r="I3547" s="288" t="e">
        <v>#N/A</v>
      </c>
      <c r="J3547" s="288" t="e">
        <v>#N/A</v>
      </c>
      <c r="K3547" s="289" t="e">
        <v>#N/A</v>
      </c>
      <c r="L3547" s="289"/>
      <c r="M3547" s="289"/>
      <c r="N3547" s="289"/>
      <c r="O3547" s="289" t="e">
        <v>#N/A</v>
      </c>
      <c r="P3547" s="289"/>
      <c r="Q3547" s="329"/>
      <c r="R3547" s="329"/>
      <c r="S3547" s="492"/>
      <c r="T3547" s="492"/>
      <c r="U3547" s="492"/>
      <c r="V3547" s="492"/>
      <c r="W3547" s="492"/>
      <c r="X3547" s="498" t="s">
        <v>4094</v>
      </c>
      <c r="Y3547" s="492"/>
      <c r="Z3547" s="492"/>
      <c r="AA3547" s="492"/>
      <c r="AB3547" s="492"/>
      <c r="AC3547" s="492"/>
      <c r="AD3547" s="492"/>
      <c r="AE3547" s="492"/>
      <c r="AF3547" s="492"/>
      <c r="AG3547" s="492"/>
      <c r="AH3547" s="492"/>
      <c r="AI3547" s="492"/>
      <c r="AJ3547" s="492"/>
      <c r="AK3547" s="175"/>
      <c r="AL3547" s="175" t="e">
        <v>#N/A</v>
      </c>
      <c r="AM3547" s="175" t="e">
        <v>#N/A</v>
      </c>
      <c r="AN3547" s="175" t="e">
        <v>#N/A</v>
      </c>
    </row>
    <row r="3548" spans="1:40" s="105" customFormat="1" ht="20.3" customHeight="1" x14ac:dyDescent="0.35">
      <c r="A3548" s="256"/>
      <c r="B3548" s="275"/>
      <c r="C3548" s="275"/>
      <c r="D3548" s="328"/>
      <c r="E3548" s="287">
        <v>0</v>
      </c>
      <c r="F3548" s="287"/>
      <c r="G3548" s="287"/>
      <c r="H3548" s="288" t="e">
        <v>#N/A</v>
      </c>
      <c r="I3548" s="288" t="e">
        <v>#N/A</v>
      </c>
      <c r="J3548" s="288" t="e">
        <v>#N/A</v>
      </c>
      <c r="K3548" s="289" t="e">
        <v>#N/A</v>
      </c>
      <c r="L3548" s="289"/>
      <c r="M3548" s="289"/>
      <c r="N3548" s="289"/>
      <c r="O3548" s="289" t="e">
        <v>#N/A</v>
      </c>
      <c r="P3548" s="289"/>
      <c r="Q3548" s="329"/>
      <c r="R3548" s="329"/>
      <c r="S3548" s="492"/>
      <c r="T3548" s="492"/>
      <c r="U3548" s="492"/>
      <c r="V3548" s="492"/>
      <c r="W3548" s="499"/>
      <c r="X3548" s="497" t="s">
        <v>4095</v>
      </c>
      <c r="Y3548" s="492"/>
      <c r="Z3548" s="492"/>
      <c r="AA3548" s="492"/>
      <c r="AB3548" s="492"/>
      <c r="AC3548" s="492"/>
      <c r="AD3548" s="492"/>
      <c r="AE3548" s="492"/>
      <c r="AF3548" s="492"/>
      <c r="AG3548" s="492"/>
      <c r="AH3548" s="492"/>
      <c r="AI3548" s="492"/>
      <c r="AJ3548" s="492"/>
      <c r="AK3548" s="175"/>
      <c r="AL3548" s="175" t="e">
        <v>#N/A</v>
      </c>
      <c r="AM3548" s="175" t="e">
        <v>#N/A</v>
      </c>
      <c r="AN3548" s="175" t="e">
        <v>#N/A</v>
      </c>
    </row>
    <row r="3549" spans="1:40" s="105" customFormat="1" ht="20.3" customHeight="1" x14ac:dyDescent="0.35">
      <c r="A3549" s="256">
        <v>2025</v>
      </c>
      <c r="B3549" s="184">
        <f>B3544+1</f>
        <v>898</v>
      </c>
      <c r="C3549" s="170" t="s">
        <v>1385</v>
      </c>
      <c r="D3549" s="184">
        <v>41302</v>
      </c>
      <c r="E3549" s="184">
        <v>2023</v>
      </c>
      <c r="F3549" s="184"/>
      <c r="G3549" s="184" t="s">
        <v>1899</v>
      </c>
      <c r="H3549" s="184">
        <v>44670</v>
      </c>
      <c r="I3549" s="184" t="e">
        <v>#N/A</v>
      </c>
      <c r="J3549" s="184" t="e">
        <v>#N/A</v>
      </c>
      <c r="K3549" s="184">
        <v>2023</v>
      </c>
      <c r="L3549" s="184"/>
      <c r="M3549" s="184"/>
      <c r="N3549" s="184"/>
      <c r="O3549" s="184" t="s">
        <v>2732</v>
      </c>
      <c r="P3549" s="184" t="s">
        <v>2733</v>
      </c>
      <c r="Q3549" s="186">
        <f>SUM(S3549:AJ3549)</f>
        <v>626033.96</v>
      </c>
      <c r="R3549" s="186">
        <f>SUM(S3549:AI3549)</f>
        <v>626033.96</v>
      </c>
      <c r="S3549" s="474">
        <v>0</v>
      </c>
      <c r="T3549" s="474">
        <v>0</v>
      </c>
      <c r="U3549" s="474">
        <v>0</v>
      </c>
      <c r="V3549" s="474">
        <v>0</v>
      </c>
      <c r="W3549" s="474">
        <v>0</v>
      </c>
      <c r="X3549" s="474">
        <v>0</v>
      </c>
      <c r="Y3549" s="474">
        <v>0</v>
      </c>
      <c r="Z3549" s="474">
        <v>0</v>
      </c>
      <c r="AA3549" s="474">
        <v>626033.96</v>
      </c>
      <c r="AB3549" s="474">
        <v>0</v>
      </c>
      <c r="AC3549" s="474">
        <v>0</v>
      </c>
      <c r="AD3549" s="474">
        <v>0</v>
      </c>
      <c r="AE3549" s="474">
        <v>0</v>
      </c>
      <c r="AF3549" s="474">
        <v>0</v>
      </c>
      <c r="AG3549" s="474">
        <v>0</v>
      </c>
      <c r="AH3549" s="474">
        <v>0</v>
      </c>
      <c r="AI3549" s="474">
        <v>0</v>
      </c>
      <c r="AJ3549" s="474">
        <v>0</v>
      </c>
      <c r="AK3549" s="175"/>
      <c r="AL3549" s="175">
        <v>2973705.7100000004</v>
      </c>
      <c r="AM3549" s="175">
        <v>4247401.4800000004</v>
      </c>
      <c r="AN3549" s="175">
        <v>1273695.77</v>
      </c>
    </row>
    <row r="3550" spans="1:40" s="105" customFormat="1" ht="20.3" customHeight="1" x14ac:dyDescent="0.35">
      <c r="A3550" s="256">
        <v>2025</v>
      </c>
      <c r="B3550" s="184">
        <f>B3549+1</f>
        <v>899</v>
      </c>
      <c r="C3550" s="170" t="s">
        <v>4729</v>
      </c>
      <c r="D3550" s="184">
        <v>41304</v>
      </c>
      <c r="E3550" s="184"/>
      <c r="F3550" s="184"/>
      <c r="G3550" s="184"/>
      <c r="H3550" s="184"/>
      <c r="I3550" s="184"/>
      <c r="J3550" s="184"/>
      <c r="K3550" s="184"/>
      <c r="L3550" s="184"/>
      <c r="M3550" s="184"/>
      <c r="N3550" s="184"/>
      <c r="O3550" s="184"/>
      <c r="P3550" s="184"/>
      <c r="Q3550" s="186">
        <f t="shared" ref="Q3550:Q3551" si="674">SUM(S3550:AJ3550)</f>
        <v>1479416.4100000001</v>
      </c>
      <c r="R3550" s="186">
        <f t="shared" ref="R3550:R3551" si="675">SUM(S3550:AI3550)</f>
        <v>1457553.1</v>
      </c>
      <c r="S3550" s="474">
        <v>0</v>
      </c>
      <c r="T3550" s="474">
        <v>908151.73</v>
      </c>
      <c r="U3550" s="474">
        <v>0</v>
      </c>
      <c r="V3550" s="474">
        <v>262382</v>
      </c>
      <c r="W3550" s="474">
        <v>0</v>
      </c>
      <c r="X3550" s="474">
        <v>287019.37</v>
      </c>
      <c r="Y3550" s="474">
        <v>0</v>
      </c>
      <c r="Z3550" s="474">
        <v>0</v>
      </c>
      <c r="AA3550" s="474">
        <v>0</v>
      </c>
      <c r="AB3550" s="474">
        <v>0</v>
      </c>
      <c r="AC3550" s="474">
        <v>0</v>
      </c>
      <c r="AD3550" s="474">
        <v>0</v>
      </c>
      <c r="AE3550" s="474">
        <v>0</v>
      </c>
      <c r="AF3550" s="474">
        <v>0</v>
      </c>
      <c r="AG3550" s="474">
        <v>0</v>
      </c>
      <c r="AH3550" s="474">
        <v>0</v>
      </c>
      <c r="AI3550" s="474">
        <v>0</v>
      </c>
      <c r="AJ3550" s="474">
        <v>21863.31</v>
      </c>
      <c r="AK3550" s="175"/>
      <c r="AL3550" s="175">
        <v>2871232.28</v>
      </c>
      <c r="AM3550" s="175">
        <v>4201652.88</v>
      </c>
      <c r="AN3550" s="175">
        <v>1330420.6000000001</v>
      </c>
    </row>
    <row r="3551" spans="1:40" s="105" customFormat="1" ht="20.3" customHeight="1" x14ac:dyDescent="0.35">
      <c r="A3551" s="256">
        <v>2025</v>
      </c>
      <c r="B3551" s="184">
        <f>B3550+1</f>
        <v>900</v>
      </c>
      <c r="C3551" s="170" t="s">
        <v>1387</v>
      </c>
      <c r="D3551" s="184">
        <v>41305</v>
      </c>
      <c r="E3551" s="184"/>
      <c r="F3551" s="184"/>
      <c r="G3551" s="184"/>
      <c r="H3551" s="184"/>
      <c r="I3551" s="184"/>
      <c r="J3551" s="184"/>
      <c r="K3551" s="184"/>
      <c r="L3551" s="184"/>
      <c r="M3551" s="184"/>
      <c r="N3551" s="184"/>
      <c r="O3551" s="184"/>
      <c r="P3551" s="184"/>
      <c r="Q3551" s="186">
        <f t="shared" si="674"/>
        <v>1835278.4200000002</v>
      </c>
      <c r="R3551" s="186">
        <f t="shared" si="675"/>
        <v>1808156.08</v>
      </c>
      <c r="S3551" s="474">
        <v>0</v>
      </c>
      <c r="T3551" s="474">
        <v>1114028.32</v>
      </c>
      <c r="U3551" s="474">
        <v>0</v>
      </c>
      <c r="V3551" s="474">
        <v>279896.40000000002</v>
      </c>
      <c r="W3551" s="474">
        <v>0</v>
      </c>
      <c r="X3551" s="474">
        <v>414231.36</v>
      </c>
      <c r="Y3551" s="474">
        <v>0</v>
      </c>
      <c r="Z3551" s="474">
        <v>0</v>
      </c>
      <c r="AA3551" s="474">
        <v>0</v>
      </c>
      <c r="AB3551" s="474">
        <v>0</v>
      </c>
      <c r="AC3551" s="474">
        <v>0</v>
      </c>
      <c r="AD3551" s="474">
        <v>0</v>
      </c>
      <c r="AE3551" s="474">
        <v>0</v>
      </c>
      <c r="AF3551" s="474">
        <v>0</v>
      </c>
      <c r="AG3551" s="474">
        <v>0</v>
      </c>
      <c r="AH3551" s="474">
        <v>0</v>
      </c>
      <c r="AI3551" s="474">
        <v>0</v>
      </c>
      <c r="AJ3551" s="474">
        <f>4198.45+6213.47+16710.42</f>
        <v>27122.339999999997</v>
      </c>
      <c r="AK3551" s="175"/>
      <c r="AL3551" s="175">
        <v>3165858.92</v>
      </c>
      <c r="AM3551" s="175">
        <v>4601953.62</v>
      </c>
      <c r="AN3551" s="175">
        <v>1436094.7</v>
      </c>
    </row>
    <row r="3552" spans="1:40" s="105" customFormat="1" ht="20.3" customHeight="1" x14ac:dyDescent="0.35">
      <c r="A3552" s="256"/>
      <c r="B3552" s="170" t="s">
        <v>22</v>
      </c>
      <c r="C3552" s="293"/>
      <c r="D3552" s="184" t="s">
        <v>172</v>
      </c>
      <c r="E3552" s="287" t="e">
        <f>VLOOKUP(D3552,'[1]2023-2025'!$A:$G,7,0)</f>
        <v>#N/A</v>
      </c>
      <c r="F3552" s="287"/>
      <c r="G3552" s="287"/>
      <c r="H3552" s="288" t="e">
        <v>#N/A</v>
      </c>
      <c r="I3552" s="288" t="e">
        <v>#N/A</v>
      </c>
      <c r="J3552" s="288" t="e">
        <f>VLOOKUP(D3552,[1]Лист3!$A:$AK,37,0)</f>
        <v>#N/A</v>
      </c>
      <c r="K3552" s="289" t="e">
        <v>#N/A</v>
      </c>
      <c r="L3552" s="289"/>
      <c r="M3552" s="289"/>
      <c r="N3552" s="289"/>
      <c r="O3552" s="289" t="e">
        <v>#N/A</v>
      </c>
      <c r="P3552" s="289"/>
      <c r="Q3552" s="297">
        <f>SUM(Q3549:Q3551)</f>
        <v>3940728.79</v>
      </c>
      <c r="R3552" s="297">
        <f>SUM(R3549:R3551)</f>
        <v>3891743.14</v>
      </c>
      <c r="S3552" s="484">
        <f>SUM(S3548:S3551)</f>
        <v>0</v>
      </c>
      <c r="T3552" s="484">
        <f>SUM(T3548:T3551)</f>
        <v>2022180.05</v>
      </c>
      <c r="U3552" s="484">
        <f t="shared" ref="U3552:AJ3552" si="676">SUM(U3548:U3551)</f>
        <v>0</v>
      </c>
      <c r="V3552" s="484">
        <f t="shared" si="676"/>
        <v>542278.40000000002</v>
      </c>
      <c r="W3552" s="484">
        <f t="shared" si="676"/>
        <v>0</v>
      </c>
      <c r="X3552" s="484">
        <f t="shared" si="676"/>
        <v>701250.73</v>
      </c>
      <c r="Y3552" s="484">
        <f t="shared" si="676"/>
        <v>0</v>
      </c>
      <c r="Z3552" s="484">
        <f t="shared" si="676"/>
        <v>0</v>
      </c>
      <c r="AA3552" s="484">
        <f t="shared" si="676"/>
        <v>626033.96</v>
      </c>
      <c r="AB3552" s="484">
        <f t="shared" si="676"/>
        <v>0</v>
      </c>
      <c r="AC3552" s="484">
        <f t="shared" si="676"/>
        <v>0</v>
      </c>
      <c r="AD3552" s="484">
        <f t="shared" si="676"/>
        <v>0</v>
      </c>
      <c r="AE3552" s="484">
        <f t="shared" si="676"/>
        <v>0</v>
      </c>
      <c r="AF3552" s="484">
        <f t="shared" si="676"/>
        <v>0</v>
      </c>
      <c r="AG3552" s="484">
        <f t="shared" si="676"/>
        <v>0</v>
      </c>
      <c r="AH3552" s="484">
        <f t="shared" si="676"/>
        <v>0</v>
      </c>
      <c r="AI3552" s="484">
        <f t="shared" si="676"/>
        <v>0</v>
      </c>
      <c r="AJ3552" s="484">
        <f t="shared" si="676"/>
        <v>48985.649999999994</v>
      </c>
      <c r="AK3552" s="175"/>
      <c r="AL3552" s="175" t="e">
        <v>#N/A</v>
      </c>
      <c r="AM3552" s="175" t="e">
        <v>#N/A</v>
      </c>
      <c r="AN3552" s="175" t="e">
        <v>#N/A</v>
      </c>
    </row>
    <row r="3553" spans="1:40" s="105" customFormat="1" ht="20.3" customHeight="1" x14ac:dyDescent="0.35">
      <c r="A3553" s="256"/>
      <c r="B3553" s="309" t="s">
        <v>34</v>
      </c>
      <c r="C3553" s="309"/>
      <c r="D3553" s="296" t="s">
        <v>172</v>
      </c>
      <c r="E3553" s="287" t="e">
        <f>VLOOKUP(D3553,'[1]2023-2025'!$A:$G,7,0)</f>
        <v>#N/A</v>
      </c>
      <c r="F3553" s="287"/>
      <c r="G3553" s="287"/>
      <c r="H3553" s="288" t="e">
        <v>#N/A</v>
      </c>
      <c r="I3553" s="288" t="e">
        <v>#N/A</v>
      </c>
      <c r="J3553" s="288" t="e">
        <f>VLOOKUP(D3553,[1]Лист3!$A:$AK,37,0)</f>
        <v>#N/A</v>
      </c>
      <c r="K3553" s="289" t="e">
        <v>#N/A</v>
      </c>
      <c r="L3553" s="289"/>
      <c r="M3553" s="289"/>
      <c r="N3553" s="289"/>
      <c r="O3553" s="289" t="e">
        <v>#N/A</v>
      </c>
      <c r="P3553" s="289"/>
      <c r="Q3553" s="297">
        <f>Q3552</f>
        <v>3940728.79</v>
      </c>
      <c r="R3553" s="297">
        <f t="shared" ref="R3553:AJ3553" si="677">R3552</f>
        <v>3891743.14</v>
      </c>
      <c r="S3553" s="484">
        <f t="shared" si="677"/>
        <v>0</v>
      </c>
      <c r="T3553" s="484">
        <f t="shared" si="677"/>
        <v>2022180.05</v>
      </c>
      <c r="U3553" s="484">
        <f t="shared" si="677"/>
        <v>0</v>
      </c>
      <c r="V3553" s="484">
        <f t="shared" si="677"/>
        <v>542278.40000000002</v>
      </c>
      <c r="W3553" s="484">
        <f t="shared" si="677"/>
        <v>0</v>
      </c>
      <c r="X3553" s="484">
        <f t="shared" si="677"/>
        <v>701250.73</v>
      </c>
      <c r="Y3553" s="484">
        <f t="shared" si="677"/>
        <v>0</v>
      </c>
      <c r="Z3553" s="484">
        <f t="shared" si="677"/>
        <v>0</v>
      </c>
      <c r="AA3553" s="484">
        <f t="shared" si="677"/>
        <v>626033.96</v>
      </c>
      <c r="AB3553" s="484">
        <f t="shared" si="677"/>
        <v>0</v>
      </c>
      <c r="AC3553" s="484">
        <f t="shared" si="677"/>
        <v>0</v>
      </c>
      <c r="AD3553" s="484">
        <f t="shared" si="677"/>
        <v>0</v>
      </c>
      <c r="AE3553" s="484">
        <f t="shared" si="677"/>
        <v>0</v>
      </c>
      <c r="AF3553" s="484">
        <f t="shared" si="677"/>
        <v>0</v>
      </c>
      <c r="AG3553" s="484">
        <f t="shared" si="677"/>
        <v>0</v>
      </c>
      <c r="AH3553" s="484">
        <f t="shared" si="677"/>
        <v>0</v>
      </c>
      <c r="AI3553" s="484">
        <f t="shared" si="677"/>
        <v>0</v>
      </c>
      <c r="AJ3553" s="484">
        <f t="shared" si="677"/>
        <v>48985.649999999994</v>
      </c>
      <c r="AK3553" s="175"/>
      <c r="AL3553" s="175" t="e">
        <v>#N/A</v>
      </c>
      <c r="AM3553" s="175" t="e">
        <v>#N/A</v>
      </c>
      <c r="AN3553" s="175" t="e">
        <v>#N/A</v>
      </c>
    </row>
    <row r="3554" spans="1:40" s="105" customFormat="1" ht="20.3" customHeight="1" x14ac:dyDescent="0.35">
      <c r="A3554" s="256"/>
      <c r="B3554" s="298"/>
      <c r="C3554" s="275"/>
      <c r="D3554" s="275"/>
      <c r="E3554" s="287">
        <f>VLOOKUP(D3554,'[1]2023-2025'!$A:$G,7,0)</f>
        <v>0</v>
      </c>
      <c r="F3554" s="287"/>
      <c r="G3554" s="287"/>
      <c r="H3554" s="288" t="e">
        <v>#N/A</v>
      </c>
      <c r="I3554" s="288" t="e">
        <v>#N/A</v>
      </c>
      <c r="J3554" s="288" t="e">
        <f>VLOOKUP(D3554,[1]Лист3!$A:$AK,37,0)</f>
        <v>#N/A</v>
      </c>
      <c r="K3554" s="289" t="e">
        <v>#N/A</v>
      </c>
      <c r="L3554" s="289"/>
      <c r="M3554" s="289"/>
      <c r="N3554" s="289"/>
      <c r="O3554" s="289" t="e">
        <v>#N/A</v>
      </c>
      <c r="P3554" s="289"/>
      <c r="Q3554" s="275"/>
      <c r="R3554" s="275"/>
      <c r="S3554" s="485"/>
      <c r="T3554" s="485"/>
      <c r="U3554" s="485"/>
      <c r="V3554" s="485"/>
      <c r="W3554" s="485"/>
      <c r="X3554" s="485" t="s">
        <v>3406</v>
      </c>
      <c r="Y3554" s="485"/>
      <c r="Z3554" s="485"/>
      <c r="AA3554" s="485"/>
      <c r="AB3554" s="485"/>
      <c r="AC3554" s="485"/>
      <c r="AD3554" s="485"/>
      <c r="AE3554" s="485"/>
      <c r="AF3554" s="485"/>
      <c r="AG3554" s="485"/>
      <c r="AH3554" s="485"/>
      <c r="AI3554" s="485"/>
      <c r="AJ3554" s="492"/>
      <c r="AK3554" s="175"/>
      <c r="AL3554" s="175" t="e">
        <v>#N/A</v>
      </c>
      <c r="AM3554" s="175" t="e">
        <v>#N/A</v>
      </c>
      <c r="AN3554" s="175" t="e">
        <v>#N/A</v>
      </c>
    </row>
    <row r="3555" spans="1:40" s="105" customFormat="1" ht="20.3" customHeight="1" x14ac:dyDescent="0.35">
      <c r="A3555" s="256"/>
      <c r="B3555" s="298"/>
      <c r="C3555" s="311"/>
      <c r="D3555" s="311"/>
      <c r="E3555" s="287">
        <f>VLOOKUP(D3555,'[1]2023-2025'!$A:$G,7,0)</f>
        <v>0</v>
      </c>
      <c r="F3555" s="287"/>
      <c r="G3555" s="287"/>
      <c r="H3555" s="288" t="e">
        <v>#N/A</v>
      </c>
      <c r="I3555" s="288" t="e">
        <v>#N/A</v>
      </c>
      <c r="J3555" s="288" t="e">
        <f>VLOOKUP(D3555,[1]Лист3!$A:$AK,37,0)</f>
        <v>#N/A</v>
      </c>
      <c r="K3555" s="289" t="e">
        <v>#N/A</v>
      </c>
      <c r="L3555" s="289"/>
      <c r="M3555" s="289"/>
      <c r="N3555" s="289"/>
      <c r="O3555" s="289" t="e">
        <v>#N/A</v>
      </c>
      <c r="P3555" s="289"/>
      <c r="Q3555" s="311"/>
      <c r="R3555" s="311"/>
      <c r="S3555" s="493"/>
      <c r="T3555" s="493"/>
      <c r="U3555" s="493"/>
      <c r="V3555" s="493"/>
      <c r="W3555" s="493"/>
      <c r="X3555" s="493" t="s">
        <v>4444</v>
      </c>
      <c r="Y3555" s="493"/>
      <c r="Z3555" s="493"/>
      <c r="AA3555" s="493"/>
      <c r="AB3555" s="493"/>
      <c r="AC3555" s="493"/>
      <c r="AD3555" s="493"/>
      <c r="AE3555" s="493"/>
      <c r="AF3555" s="493"/>
      <c r="AG3555" s="493"/>
      <c r="AH3555" s="493"/>
      <c r="AI3555" s="493"/>
      <c r="AJ3555" s="492"/>
      <c r="AK3555" s="175"/>
      <c r="AL3555" s="175" t="e">
        <v>#N/A</v>
      </c>
      <c r="AM3555" s="175" t="e">
        <v>#N/A</v>
      </c>
      <c r="AN3555" s="175" t="e">
        <v>#N/A</v>
      </c>
    </row>
    <row r="3556" spans="1:40" s="105" customFormat="1" ht="20.3" customHeight="1" x14ac:dyDescent="0.35">
      <c r="A3556" s="256">
        <v>2025</v>
      </c>
      <c r="B3556" s="184">
        <f>B3551+1</f>
        <v>901</v>
      </c>
      <c r="C3556" s="248" t="s">
        <v>4731</v>
      </c>
      <c r="D3556" s="184">
        <v>41491</v>
      </c>
      <c r="E3556" s="287" t="e">
        <f>VLOOKUP(D3556,'[1]2023-2025'!$A:$G,7,0)</f>
        <v>#N/A</v>
      </c>
      <c r="F3556" s="287"/>
      <c r="G3556" s="287" t="s">
        <v>1899</v>
      </c>
      <c r="H3556" s="288" t="e">
        <f>INDEX('[1]2023-2025'!$AK:$AK,MATCH(D3556,'[1]2023-2025'!$A:$A,0))</f>
        <v>#N/A</v>
      </c>
      <c r="I3556" s="288" t="e">
        <v>#N/A</v>
      </c>
      <c r="J3556" s="288" t="e">
        <f>VLOOKUP(D3556,[1]Лист3!$A:$AK,37,0)</f>
        <v>#N/A</v>
      </c>
      <c r="K3556" s="289" t="e">
        <f>INDEX('[1]2023-2025'!$G:$G,MATCH(D3556,'[1]2023-2025'!$A:$A,0))</f>
        <v>#N/A</v>
      </c>
      <c r="L3556" s="289"/>
      <c r="M3556" s="289"/>
      <c r="N3556" s="289"/>
      <c r="O3556" s="289" t="e">
        <v>#N/A</v>
      </c>
      <c r="P3556" s="289" t="e">
        <v>#N/A</v>
      </c>
      <c r="Q3556" s="186">
        <f>SUM(S3556:AJ3556)</f>
        <v>37186.800000000003</v>
      </c>
      <c r="R3556" s="186">
        <f>SUM(S3556:AI3556)</f>
        <v>37186.800000000003</v>
      </c>
      <c r="S3556" s="290">
        <v>0</v>
      </c>
      <c r="T3556" s="474">
        <v>0</v>
      </c>
      <c r="U3556" s="474">
        <v>0</v>
      </c>
      <c r="V3556" s="474">
        <v>0</v>
      </c>
      <c r="W3556" s="474">
        <v>0</v>
      </c>
      <c r="X3556" s="474">
        <v>0</v>
      </c>
      <c r="Y3556" s="474">
        <v>0</v>
      </c>
      <c r="Z3556" s="474">
        <v>0</v>
      </c>
      <c r="AA3556" s="474">
        <v>0</v>
      </c>
      <c r="AB3556" s="474">
        <v>0</v>
      </c>
      <c r="AC3556" s="474">
        <v>0</v>
      </c>
      <c r="AD3556" s="474">
        <v>0</v>
      </c>
      <c r="AE3556" s="474">
        <v>0</v>
      </c>
      <c r="AF3556" s="474">
        <v>0</v>
      </c>
      <c r="AG3556" s="476">
        <v>37186.800000000003</v>
      </c>
      <c r="AH3556" s="476">
        <v>0</v>
      </c>
      <c r="AI3556" s="476">
        <v>0</v>
      </c>
      <c r="AJ3556" s="474">
        <v>0</v>
      </c>
      <c r="AK3556" s="175"/>
      <c r="AL3556" s="175">
        <v>3198192.33</v>
      </c>
      <c r="AM3556" s="175">
        <v>3198192.33</v>
      </c>
      <c r="AN3556" s="175">
        <v>0</v>
      </c>
    </row>
    <row r="3557" spans="1:40" s="105" customFormat="1" ht="20.3" customHeight="1" x14ac:dyDescent="0.35">
      <c r="A3557" s="256">
        <v>2025</v>
      </c>
      <c r="B3557" s="184">
        <f>B3556+1</f>
        <v>902</v>
      </c>
      <c r="C3557" s="248" t="s">
        <v>4732</v>
      </c>
      <c r="D3557" s="184">
        <v>41490</v>
      </c>
      <c r="E3557" s="287" t="e">
        <f>VLOOKUP(D3557,'[1]2023-2025'!$A:$G,7,0)</f>
        <v>#N/A</v>
      </c>
      <c r="F3557" s="287"/>
      <c r="G3557" s="287" t="s">
        <v>1899</v>
      </c>
      <c r="H3557" s="288" t="e">
        <f>INDEX('[1]2023-2025'!$AK:$AK,MATCH(D3557,'[1]2023-2025'!$A:$A,0))</f>
        <v>#N/A</v>
      </c>
      <c r="I3557" s="288" t="e">
        <v>#N/A</v>
      </c>
      <c r="J3557" s="288" t="e">
        <f>VLOOKUP(D3557,[1]Лист3!$A:$AK,37,0)</f>
        <v>#N/A</v>
      </c>
      <c r="K3557" s="289" t="e">
        <f>INDEX('[1]2023-2025'!$G:$G,MATCH(D3557,'[1]2023-2025'!$A:$A,0))</f>
        <v>#N/A</v>
      </c>
      <c r="L3557" s="289"/>
      <c r="M3557" s="289"/>
      <c r="N3557" s="289"/>
      <c r="O3557" s="289" t="e">
        <v>#N/A</v>
      </c>
      <c r="P3557" s="289" t="e">
        <v>#N/A</v>
      </c>
      <c r="Q3557" s="186">
        <f>SUM(S3557:AJ3557)</f>
        <v>3151050.99</v>
      </c>
      <c r="R3557" s="186">
        <f>SUM(S3557:AI3557)</f>
        <v>3105050.99</v>
      </c>
      <c r="S3557" s="290">
        <v>0</v>
      </c>
      <c r="T3557" s="474">
        <v>0</v>
      </c>
      <c r="U3557" s="474">
        <v>0</v>
      </c>
      <c r="V3557" s="474">
        <v>0</v>
      </c>
      <c r="W3557" s="474">
        <v>0</v>
      </c>
      <c r="X3557" s="474">
        <v>0</v>
      </c>
      <c r="Y3557" s="474">
        <v>0</v>
      </c>
      <c r="Z3557" s="474">
        <v>0</v>
      </c>
      <c r="AA3557" s="474">
        <v>0</v>
      </c>
      <c r="AB3557" s="474">
        <v>0</v>
      </c>
      <c r="AC3557" s="474">
        <v>3105050.99</v>
      </c>
      <c r="AD3557" s="474">
        <v>0</v>
      </c>
      <c r="AE3557" s="474">
        <v>0</v>
      </c>
      <c r="AF3557" s="474">
        <v>0</v>
      </c>
      <c r="AG3557" s="476">
        <v>0</v>
      </c>
      <c r="AH3557" s="476">
        <v>0</v>
      </c>
      <c r="AI3557" s="476">
        <v>0</v>
      </c>
      <c r="AJ3557" s="474">
        <v>46000</v>
      </c>
      <c r="AK3557" s="175"/>
      <c r="AL3557" s="175">
        <v>3156055.41</v>
      </c>
      <c r="AM3557" s="175">
        <v>3156055.41</v>
      </c>
      <c r="AN3557" s="175">
        <v>0</v>
      </c>
    </row>
    <row r="3558" spans="1:40" s="105" customFormat="1" ht="20.3" customHeight="1" x14ac:dyDescent="0.35">
      <c r="A3558" s="256">
        <v>2025</v>
      </c>
      <c r="B3558" s="184">
        <f>B3557+1</f>
        <v>903</v>
      </c>
      <c r="C3558" s="248" t="s">
        <v>4171</v>
      </c>
      <c r="D3558" s="184">
        <v>41508</v>
      </c>
      <c r="E3558" s="287" t="e">
        <f>VLOOKUP(D3558,'[1]2023-2025'!$A:$G,7,0)</f>
        <v>#N/A</v>
      </c>
      <c r="F3558" s="287"/>
      <c r="G3558" s="287" t="s">
        <v>1899</v>
      </c>
      <c r="H3558" s="288" t="e">
        <f>INDEX('[1]2023-2025'!$AK:$AK,MATCH(D3558,'[1]2023-2025'!$A:$A,0))</f>
        <v>#N/A</v>
      </c>
      <c r="I3558" s="288" t="e">
        <v>#N/A</v>
      </c>
      <c r="J3558" s="288" t="e">
        <f>VLOOKUP(D3558,[1]Лист3!$A:$AK,37,0)</f>
        <v>#N/A</v>
      </c>
      <c r="K3558" s="289" t="e">
        <f>INDEX('[1]2023-2025'!$G:$G,MATCH(D3558,'[1]2023-2025'!$A:$A,0))</f>
        <v>#N/A</v>
      </c>
      <c r="L3558" s="289"/>
      <c r="M3558" s="289"/>
      <c r="N3558" s="289"/>
      <c r="O3558" s="289" t="e">
        <v>#N/A</v>
      </c>
      <c r="P3558" s="289" t="e">
        <v>#N/A</v>
      </c>
      <c r="Q3558" s="186">
        <f>SUM(S3558:AJ3558)</f>
        <v>422742.56</v>
      </c>
      <c r="R3558" s="186">
        <f>SUM(S3558:AI3558)</f>
        <v>394820.26</v>
      </c>
      <c r="S3558" s="290">
        <v>394820.26</v>
      </c>
      <c r="T3558" s="474">
        <v>0</v>
      </c>
      <c r="U3558" s="474">
        <v>0</v>
      </c>
      <c r="V3558" s="474">
        <v>0</v>
      </c>
      <c r="W3558" s="474">
        <v>0</v>
      </c>
      <c r="X3558" s="474">
        <v>0</v>
      </c>
      <c r="Y3558" s="474">
        <v>0</v>
      </c>
      <c r="Z3558" s="474">
        <v>0</v>
      </c>
      <c r="AA3558" s="474">
        <v>0</v>
      </c>
      <c r="AB3558" s="474">
        <v>0</v>
      </c>
      <c r="AC3558" s="474">
        <v>0</v>
      </c>
      <c r="AD3558" s="474">
        <v>0</v>
      </c>
      <c r="AE3558" s="474">
        <v>0</v>
      </c>
      <c r="AF3558" s="474">
        <v>0</v>
      </c>
      <c r="AG3558" s="476">
        <v>0</v>
      </c>
      <c r="AH3558" s="476">
        <v>0</v>
      </c>
      <c r="AI3558" s="476">
        <v>0</v>
      </c>
      <c r="AJ3558" s="476">
        <f>5922.3+22000</f>
        <v>27922.3</v>
      </c>
      <c r="AK3558" s="175"/>
      <c r="AL3558" s="175">
        <v>3168094.53</v>
      </c>
      <c r="AM3558" s="175">
        <v>3168094.53</v>
      </c>
      <c r="AN3558" s="175">
        <v>0</v>
      </c>
    </row>
    <row r="3559" spans="1:40" s="105" customFormat="1" ht="20.3" customHeight="1" x14ac:dyDescent="0.35">
      <c r="A3559" s="256"/>
      <c r="B3559" s="170" t="s">
        <v>22</v>
      </c>
      <c r="C3559" s="293"/>
      <c r="D3559" s="296" t="s">
        <v>172</v>
      </c>
      <c r="E3559" s="287" t="e">
        <f>VLOOKUP(D3559,'[1]2023-2025'!$A:$G,7,0)</f>
        <v>#N/A</v>
      </c>
      <c r="F3559" s="287"/>
      <c r="G3559" s="287"/>
      <c r="H3559" s="288" t="e">
        <v>#N/A</v>
      </c>
      <c r="I3559" s="288" t="e">
        <v>#N/A</v>
      </c>
      <c r="J3559" s="288" t="e">
        <f>VLOOKUP(D3559,[1]Лист3!$A:$AK,37,0)</f>
        <v>#N/A</v>
      </c>
      <c r="K3559" s="289" t="e">
        <v>#N/A</v>
      </c>
      <c r="L3559" s="289"/>
      <c r="M3559" s="289"/>
      <c r="N3559" s="289"/>
      <c r="O3559" s="289" t="e">
        <v>#N/A</v>
      </c>
      <c r="P3559" s="289"/>
      <c r="Q3559" s="297">
        <f>SUM(Q3556:Q3558)</f>
        <v>3610980.35</v>
      </c>
      <c r="R3559" s="297">
        <f t="shared" ref="R3559:AJ3559" si="678">SUM(R3556:R3558)</f>
        <v>3537058.05</v>
      </c>
      <c r="S3559" s="484">
        <f t="shared" si="678"/>
        <v>394820.26</v>
      </c>
      <c r="T3559" s="484">
        <f t="shared" si="678"/>
        <v>0</v>
      </c>
      <c r="U3559" s="484">
        <f t="shared" si="678"/>
        <v>0</v>
      </c>
      <c r="V3559" s="484">
        <f t="shared" si="678"/>
        <v>0</v>
      </c>
      <c r="W3559" s="484">
        <f t="shared" si="678"/>
        <v>0</v>
      </c>
      <c r="X3559" s="484">
        <f t="shared" si="678"/>
        <v>0</v>
      </c>
      <c r="Y3559" s="484">
        <f t="shared" si="678"/>
        <v>0</v>
      </c>
      <c r="Z3559" s="484">
        <f t="shared" si="678"/>
        <v>0</v>
      </c>
      <c r="AA3559" s="484">
        <f t="shared" si="678"/>
        <v>0</v>
      </c>
      <c r="AB3559" s="484">
        <f t="shared" si="678"/>
        <v>0</v>
      </c>
      <c r="AC3559" s="484">
        <f t="shared" si="678"/>
        <v>3105050.99</v>
      </c>
      <c r="AD3559" s="484">
        <f t="shared" si="678"/>
        <v>0</v>
      </c>
      <c r="AE3559" s="484">
        <f t="shared" si="678"/>
        <v>0</v>
      </c>
      <c r="AF3559" s="484">
        <f t="shared" si="678"/>
        <v>0</v>
      </c>
      <c r="AG3559" s="484">
        <f t="shared" si="678"/>
        <v>37186.800000000003</v>
      </c>
      <c r="AH3559" s="484">
        <f t="shared" si="678"/>
        <v>0</v>
      </c>
      <c r="AI3559" s="484">
        <f t="shared" si="678"/>
        <v>0</v>
      </c>
      <c r="AJ3559" s="484">
        <f t="shared" si="678"/>
        <v>73922.3</v>
      </c>
      <c r="AK3559" s="175"/>
      <c r="AL3559" s="175" t="e">
        <v>#N/A</v>
      </c>
      <c r="AM3559" s="175" t="e">
        <v>#N/A</v>
      </c>
      <c r="AN3559" s="175" t="e">
        <v>#N/A</v>
      </c>
    </row>
    <row r="3560" spans="1:40" s="105" customFormat="1" ht="20.3" customHeight="1" x14ac:dyDescent="0.35">
      <c r="A3560" s="256"/>
      <c r="B3560" s="309" t="s">
        <v>34</v>
      </c>
      <c r="C3560" s="309"/>
      <c r="D3560" s="296" t="s">
        <v>172</v>
      </c>
      <c r="E3560" s="287" t="e">
        <f>VLOOKUP(D3560,'[1]2023-2025'!$A:$G,7,0)</f>
        <v>#N/A</v>
      </c>
      <c r="F3560" s="287"/>
      <c r="G3560" s="287"/>
      <c r="H3560" s="288" t="e">
        <v>#N/A</v>
      </c>
      <c r="I3560" s="288" t="e">
        <v>#N/A</v>
      </c>
      <c r="J3560" s="288" t="e">
        <f>VLOOKUP(D3560,[1]Лист3!$A:$AK,37,0)</f>
        <v>#N/A</v>
      </c>
      <c r="K3560" s="289" t="e">
        <v>#N/A</v>
      </c>
      <c r="L3560" s="289"/>
      <c r="M3560" s="289"/>
      <c r="N3560" s="289"/>
      <c r="O3560" s="289" t="e">
        <v>#N/A</v>
      </c>
      <c r="P3560" s="289"/>
      <c r="Q3560" s="297">
        <f>Q3559</f>
        <v>3610980.35</v>
      </c>
      <c r="R3560" s="297">
        <f t="shared" ref="R3560:AJ3560" si="679">R3559</f>
        <v>3537058.05</v>
      </c>
      <c r="S3560" s="484">
        <f t="shared" si="679"/>
        <v>394820.26</v>
      </c>
      <c r="T3560" s="484">
        <f t="shared" si="679"/>
        <v>0</v>
      </c>
      <c r="U3560" s="484">
        <f t="shared" si="679"/>
        <v>0</v>
      </c>
      <c r="V3560" s="484">
        <f t="shared" si="679"/>
        <v>0</v>
      </c>
      <c r="W3560" s="484">
        <f t="shared" si="679"/>
        <v>0</v>
      </c>
      <c r="X3560" s="484">
        <f t="shared" si="679"/>
        <v>0</v>
      </c>
      <c r="Y3560" s="484">
        <f t="shared" si="679"/>
        <v>0</v>
      </c>
      <c r="Z3560" s="484">
        <f t="shared" si="679"/>
        <v>0</v>
      </c>
      <c r="AA3560" s="484">
        <f t="shared" si="679"/>
        <v>0</v>
      </c>
      <c r="AB3560" s="484">
        <f t="shared" si="679"/>
        <v>0</v>
      </c>
      <c r="AC3560" s="484">
        <f t="shared" si="679"/>
        <v>3105050.99</v>
      </c>
      <c r="AD3560" s="484">
        <f t="shared" si="679"/>
        <v>0</v>
      </c>
      <c r="AE3560" s="484">
        <f t="shared" si="679"/>
        <v>0</v>
      </c>
      <c r="AF3560" s="484">
        <f t="shared" si="679"/>
        <v>0</v>
      </c>
      <c r="AG3560" s="484">
        <f t="shared" si="679"/>
        <v>37186.800000000003</v>
      </c>
      <c r="AH3560" s="484">
        <f t="shared" si="679"/>
        <v>0</v>
      </c>
      <c r="AI3560" s="484">
        <f t="shared" si="679"/>
        <v>0</v>
      </c>
      <c r="AJ3560" s="484">
        <f t="shared" si="679"/>
        <v>73922.3</v>
      </c>
      <c r="AK3560" s="175"/>
      <c r="AL3560" s="175" t="e">
        <v>#N/A</v>
      </c>
      <c r="AM3560" s="175" t="e">
        <v>#N/A</v>
      </c>
      <c r="AN3560" s="175" t="e">
        <v>#N/A</v>
      </c>
    </row>
    <row r="3561" spans="1:40" s="128" customFormat="1" ht="20.3" customHeight="1" x14ac:dyDescent="0.35">
      <c r="A3561" s="256"/>
      <c r="B3561" s="275"/>
      <c r="C3561" s="275"/>
      <c r="D3561" s="328"/>
      <c r="E3561" s="287"/>
      <c r="F3561" s="287"/>
      <c r="G3561" s="287"/>
      <c r="H3561" s="288"/>
      <c r="I3561" s="288"/>
      <c r="J3561" s="288"/>
      <c r="K3561" s="289"/>
      <c r="L3561" s="289"/>
      <c r="M3561" s="289"/>
      <c r="N3561" s="289"/>
      <c r="O3561" s="289"/>
      <c r="P3561" s="289"/>
      <c r="Q3561" s="329"/>
      <c r="R3561" s="329"/>
      <c r="S3561" s="492"/>
      <c r="T3561" s="492"/>
      <c r="U3561" s="492"/>
      <c r="V3561" s="492"/>
      <c r="W3561" s="492"/>
      <c r="X3561" s="498" t="s">
        <v>4833</v>
      </c>
      <c r="Y3561" s="492"/>
      <c r="Z3561" s="492"/>
      <c r="AA3561" s="492"/>
      <c r="AB3561" s="492"/>
      <c r="AC3561" s="492"/>
      <c r="AD3561" s="492"/>
      <c r="AE3561" s="492"/>
      <c r="AF3561" s="492"/>
      <c r="AG3561" s="492"/>
      <c r="AH3561" s="492"/>
      <c r="AI3561" s="492"/>
      <c r="AJ3561" s="492"/>
      <c r="AK3561" s="175"/>
      <c r="AL3561" s="175" t="e">
        <v>#N/A</v>
      </c>
      <c r="AM3561" s="175" t="e">
        <v>#N/A</v>
      </c>
      <c r="AN3561" s="175" t="e">
        <v>#N/A</v>
      </c>
    </row>
    <row r="3562" spans="1:40" s="128" customFormat="1" ht="20.3" customHeight="1" x14ac:dyDescent="0.35">
      <c r="A3562" s="256"/>
      <c r="B3562" s="275"/>
      <c r="C3562" s="275"/>
      <c r="D3562" s="328"/>
      <c r="E3562" s="287"/>
      <c r="F3562" s="287"/>
      <c r="G3562" s="287"/>
      <c r="H3562" s="288"/>
      <c r="I3562" s="288"/>
      <c r="J3562" s="288"/>
      <c r="K3562" s="289"/>
      <c r="L3562" s="289"/>
      <c r="M3562" s="289"/>
      <c r="N3562" s="289"/>
      <c r="O3562" s="289"/>
      <c r="P3562" s="289"/>
      <c r="Q3562" s="329"/>
      <c r="R3562" s="329"/>
      <c r="S3562" s="492"/>
      <c r="T3562" s="492"/>
      <c r="U3562" s="492"/>
      <c r="V3562" s="492"/>
      <c r="W3562" s="492"/>
      <c r="X3562" s="493" t="s">
        <v>4848</v>
      </c>
      <c r="Y3562" s="492"/>
      <c r="Z3562" s="492"/>
      <c r="AA3562" s="492"/>
      <c r="AB3562" s="492"/>
      <c r="AC3562" s="492"/>
      <c r="AD3562" s="492"/>
      <c r="AE3562" s="492"/>
      <c r="AF3562" s="492"/>
      <c r="AG3562" s="492"/>
      <c r="AH3562" s="492"/>
      <c r="AI3562" s="492"/>
      <c r="AJ3562" s="492"/>
      <c r="AK3562" s="175"/>
      <c r="AL3562" s="175" t="e">
        <v>#N/A</v>
      </c>
      <c r="AM3562" s="175" t="e">
        <v>#N/A</v>
      </c>
      <c r="AN3562" s="175" t="e">
        <v>#N/A</v>
      </c>
    </row>
    <row r="3563" spans="1:40" s="128" customFormat="1" ht="20.3" customHeight="1" x14ac:dyDescent="0.35">
      <c r="A3563" s="256">
        <v>2025</v>
      </c>
      <c r="B3563" s="184">
        <f>B3558+1</f>
        <v>904</v>
      </c>
      <c r="C3563" s="293" t="s">
        <v>1635</v>
      </c>
      <c r="D3563" s="184">
        <v>41531</v>
      </c>
      <c r="E3563" s="287"/>
      <c r="F3563" s="287"/>
      <c r="G3563" s="287"/>
      <c r="H3563" s="288"/>
      <c r="I3563" s="288"/>
      <c r="J3563" s="288"/>
      <c r="K3563" s="289"/>
      <c r="L3563" s="289"/>
      <c r="M3563" s="289"/>
      <c r="N3563" s="289"/>
      <c r="O3563" s="289"/>
      <c r="P3563" s="289"/>
      <c r="Q3563" s="186">
        <f>SUM(S3563:AJ3563)</f>
        <v>2798054.01</v>
      </c>
      <c r="R3563" s="186">
        <f>SUM(S3563:AI3563)</f>
        <v>2756703.46</v>
      </c>
      <c r="S3563" s="490">
        <v>0</v>
      </c>
      <c r="T3563" s="490">
        <v>0</v>
      </c>
      <c r="U3563" s="490">
        <v>0</v>
      </c>
      <c r="V3563" s="490">
        <v>0</v>
      </c>
      <c r="W3563" s="490">
        <v>0</v>
      </c>
      <c r="X3563" s="490">
        <v>0</v>
      </c>
      <c r="Y3563" s="490">
        <v>0</v>
      </c>
      <c r="Z3563" s="490">
        <v>0</v>
      </c>
      <c r="AA3563" s="490">
        <v>0</v>
      </c>
      <c r="AB3563" s="490">
        <v>0</v>
      </c>
      <c r="AC3563" s="490">
        <v>2756703.46</v>
      </c>
      <c r="AD3563" s="490">
        <v>0</v>
      </c>
      <c r="AE3563" s="490">
        <v>0</v>
      </c>
      <c r="AF3563" s="490">
        <v>0</v>
      </c>
      <c r="AG3563" s="490">
        <v>0</v>
      </c>
      <c r="AH3563" s="490">
        <v>0</v>
      </c>
      <c r="AI3563" s="490">
        <v>0</v>
      </c>
      <c r="AJ3563" s="490">
        <v>41350.550000000003</v>
      </c>
      <c r="AK3563" s="175"/>
      <c r="AL3563" s="175">
        <v>4135987.4</v>
      </c>
      <c r="AM3563" s="175">
        <v>4220313.46</v>
      </c>
      <c r="AN3563" s="175">
        <v>84326.06</v>
      </c>
    </row>
    <row r="3564" spans="1:40" s="128" customFormat="1" ht="20.3" customHeight="1" x14ac:dyDescent="0.35">
      <c r="A3564" s="256"/>
      <c r="B3564" s="170" t="s">
        <v>22</v>
      </c>
      <c r="C3564" s="293"/>
      <c r="D3564" s="296" t="s">
        <v>172</v>
      </c>
      <c r="E3564" s="287"/>
      <c r="F3564" s="287"/>
      <c r="G3564" s="287"/>
      <c r="H3564" s="288"/>
      <c r="I3564" s="288"/>
      <c r="J3564" s="288"/>
      <c r="K3564" s="289"/>
      <c r="L3564" s="289"/>
      <c r="M3564" s="289"/>
      <c r="N3564" s="289"/>
      <c r="O3564" s="289"/>
      <c r="P3564" s="289"/>
      <c r="Q3564" s="297">
        <f>SUM(Q3563)</f>
        <v>2798054.01</v>
      </c>
      <c r="R3564" s="297">
        <f t="shared" ref="R3564:AJ3564" si="680">SUM(R3563)</f>
        <v>2756703.46</v>
      </c>
      <c r="S3564" s="484">
        <f t="shared" si="680"/>
        <v>0</v>
      </c>
      <c r="T3564" s="484">
        <f t="shared" si="680"/>
        <v>0</v>
      </c>
      <c r="U3564" s="484">
        <f t="shared" si="680"/>
        <v>0</v>
      </c>
      <c r="V3564" s="484">
        <f t="shared" si="680"/>
        <v>0</v>
      </c>
      <c r="W3564" s="484">
        <f t="shared" si="680"/>
        <v>0</v>
      </c>
      <c r="X3564" s="484">
        <f t="shared" si="680"/>
        <v>0</v>
      </c>
      <c r="Y3564" s="484">
        <f t="shared" si="680"/>
        <v>0</v>
      </c>
      <c r="Z3564" s="484">
        <f t="shared" si="680"/>
        <v>0</v>
      </c>
      <c r="AA3564" s="484">
        <f t="shared" si="680"/>
        <v>0</v>
      </c>
      <c r="AB3564" s="484">
        <f t="shared" si="680"/>
        <v>0</v>
      </c>
      <c r="AC3564" s="484">
        <f t="shared" si="680"/>
        <v>2756703.46</v>
      </c>
      <c r="AD3564" s="484">
        <f t="shared" si="680"/>
        <v>0</v>
      </c>
      <c r="AE3564" s="484">
        <f t="shared" si="680"/>
        <v>0</v>
      </c>
      <c r="AF3564" s="484">
        <f t="shared" si="680"/>
        <v>0</v>
      </c>
      <c r="AG3564" s="484">
        <f t="shared" si="680"/>
        <v>0</v>
      </c>
      <c r="AH3564" s="484">
        <f t="shared" si="680"/>
        <v>0</v>
      </c>
      <c r="AI3564" s="484">
        <f t="shared" si="680"/>
        <v>0</v>
      </c>
      <c r="AJ3564" s="484">
        <f t="shared" si="680"/>
        <v>41350.550000000003</v>
      </c>
      <c r="AK3564" s="175"/>
      <c r="AL3564" s="175" t="e">
        <v>#N/A</v>
      </c>
      <c r="AM3564" s="175" t="e">
        <v>#N/A</v>
      </c>
      <c r="AN3564" s="175" t="e">
        <v>#N/A</v>
      </c>
    </row>
    <row r="3565" spans="1:40" s="105" customFormat="1" ht="20.3" customHeight="1" x14ac:dyDescent="0.35">
      <c r="A3565" s="256"/>
      <c r="B3565" s="298"/>
      <c r="C3565" s="275"/>
      <c r="D3565" s="275"/>
      <c r="E3565" s="287">
        <f>VLOOKUP(D3565,'[1]2023-2025'!$A:$G,7,0)</f>
        <v>0</v>
      </c>
      <c r="F3565" s="287"/>
      <c r="G3565" s="287"/>
      <c r="H3565" s="288" t="e">
        <v>#N/A</v>
      </c>
      <c r="I3565" s="288" t="e">
        <v>#N/A</v>
      </c>
      <c r="J3565" s="288" t="e">
        <f>VLOOKUP(D3565,[1]Лист3!$A:$AK,37,0)</f>
        <v>#N/A</v>
      </c>
      <c r="K3565" s="289" t="e">
        <v>#N/A</v>
      </c>
      <c r="L3565" s="289"/>
      <c r="M3565" s="289"/>
      <c r="N3565" s="289"/>
      <c r="O3565" s="289" t="e">
        <v>#N/A</v>
      </c>
      <c r="P3565" s="289"/>
      <c r="Q3565" s="275"/>
      <c r="R3565" s="275"/>
      <c r="S3565" s="485"/>
      <c r="T3565" s="485"/>
      <c r="U3565" s="485"/>
      <c r="V3565" s="485"/>
      <c r="W3565" s="485"/>
      <c r="X3565" s="485" t="s">
        <v>4834</v>
      </c>
      <c r="Y3565" s="485"/>
      <c r="Z3565" s="485"/>
      <c r="AA3565" s="485"/>
      <c r="AB3565" s="485"/>
      <c r="AC3565" s="485"/>
      <c r="AD3565" s="485"/>
      <c r="AE3565" s="485"/>
      <c r="AF3565" s="485"/>
      <c r="AG3565" s="485"/>
      <c r="AH3565" s="485"/>
      <c r="AI3565" s="485"/>
      <c r="AJ3565" s="486"/>
      <c r="AK3565" s="175"/>
      <c r="AL3565" s="175" t="e">
        <v>#N/A</v>
      </c>
      <c r="AM3565" s="175" t="e">
        <v>#N/A</v>
      </c>
      <c r="AN3565" s="175" t="e">
        <v>#N/A</v>
      </c>
    </row>
    <row r="3566" spans="1:40" s="105" customFormat="1" ht="20.3" customHeight="1" x14ac:dyDescent="0.35">
      <c r="A3566" s="256"/>
      <c r="B3566" s="298"/>
      <c r="C3566" s="311"/>
      <c r="D3566" s="311"/>
      <c r="E3566" s="287">
        <f>VLOOKUP(D3566,'[1]2023-2025'!$A:$G,7,0)</f>
        <v>0</v>
      </c>
      <c r="F3566" s="287"/>
      <c r="G3566" s="287"/>
      <c r="H3566" s="288" t="e">
        <v>#N/A</v>
      </c>
      <c r="I3566" s="288" t="e">
        <v>#N/A</v>
      </c>
      <c r="J3566" s="288" t="e">
        <f>VLOOKUP(D3566,[1]Лист3!$A:$AK,37,0)</f>
        <v>#N/A</v>
      </c>
      <c r="K3566" s="289" t="e">
        <v>#N/A</v>
      </c>
      <c r="L3566" s="289"/>
      <c r="M3566" s="289"/>
      <c r="N3566" s="289"/>
      <c r="O3566" s="289" t="e">
        <v>#N/A</v>
      </c>
      <c r="P3566" s="289"/>
      <c r="Q3566" s="311"/>
      <c r="R3566" s="311"/>
      <c r="S3566" s="493"/>
      <c r="T3566" s="493"/>
      <c r="U3566" s="493"/>
      <c r="V3566" s="493"/>
      <c r="W3566" s="493"/>
      <c r="X3566" s="493" t="s">
        <v>4835</v>
      </c>
      <c r="Y3566" s="493"/>
      <c r="Z3566" s="493"/>
      <c r="AA3566" s="493"/>
      <c r="AB3566" s="493"/>
      <c r="AC3566" s="493"/>
      <c r="AD3566" s="493"/>
      <c r="AE3566" s="493"/>
      <c r="AF3566" s="493"/>
      <c r="AG3566" s="493"/>
      <c r="AH3566" s="493"/>
      <c r="AI3566" s="493"/>
      <c r="AJ3566" s="486"/>
      <c r="AK3566" s="175"/>
      <c r="AL3566" s="175" t="e">
        <v>#N/A</v>
      </c>
      <c r="AM3566" s="175" t="e">
        <v>#N/A</v>
      </c>
      <c r="AN3566" s="175" t="e">
        <v>#N/A</v>
      </c>
    </row>
    <row r="3567" spans="1:40" s="7" customFormat="1" ht="20.3" customHeight="1" x14ac:dyDescent="0.35">
      <c r="A3567" s="256">
        <v>2025</v>
      </c>
      <c r="B3567" s="184">
        <f>B3563+1</f>
        <v>905</v>
      </c>
      <c r="C3567" s="248" t="s">
        <v>4552</v>
      </c>
      <c r="D3567" s="184">
        <v>41822</v>
      </c>
      <c r="E3567" s="287" t="e">
        <f>VLOOKUP(D3567,'[1]2023-2025'!$A:$G,7,0)</f>
        <v>#N/A</v>
      </c>
      <c r="F3567" s="287"/>
      <c r="G3567" s="287" t="s">
        <v>1899</v>
      </c>
      <c r="H3567" s="288" t="e">
        <f>INDEX('[1]2023-2025'!$AK:$AK,MATCH(D3567,'[1]2023-2025'!$A:$A,0))</f>
        <v>#N/A</v>
      </c>
      <c r="I3567" s="288" t="e">
        <v>#N/A</v>
      </c>
      <c r="J3567" s="288" t="e">
        <f>VLOOKUP(D3567,[1]Лист3!$A:$AK,37,0)</f>
        <v>#N/A</v>
      </c>
      <c r="K3567" s="289" t="e">
        <f>INDEX('[1]2023-2025'!$G:$G,MATCH(D3567,'[1]2023-2025'!$A:$A,0))</f>
        <v>#N/A</v>
      </c>
      <c r="L3567" s="289"/>
      <c r="M3567" s="289"/>
      <c r="N3567" s="289"/>
      <c r="O3567" s="289" t="e">
        <v>#N/A</v>
      </c>
      <c r="P3567" s="289" t="e">
        <v>#N/A</v>
      </c>
      <c r="Q3567" s="186">
        <f t="shared" ref="Q3567:Q3579" si="681">SUM(S3567:AJ3567)</f>
        <v>1991794.4864999999</v>
      </c>
      <c r="R3567" s="186">
        <f t="shared" ref="R3567:R3579" si="682">SUM(S3567:AI3567)</f>
        <v>1962359.0999999999</v>
      </c>
      <c r="S3567" s="290">
        <v>0</v>
      </c>
      <c r="T3567" s="474">
        <v>849307.7</v>
      </c>
      <c r="U3567" s="474">
        <v>0</v>
      </c>
      <c r="V3567" s="474">
        <v>0</v>
      </c>
      <c r="W3567" s="474">
        <v>0</v>
      </c>
      <c r="X3567" s="474">
        <v>0</v>
      </c>
      <c r="Y3567" s="474">
        <v>0</v>
      </c>
      <c r="Z3567" s="474">
        <v>0</v>
      </c>
      <c r="AA3567" s="474">
        <v>0</v>
      </c>
      <c r="AB3567" s="474">
        <v>0</v>
      </c>
      <c r="AC3567" s="474">
        <v>1113051.3999999999</v>
      </c>
      <c r="AD3567" s="474">
        <v>0</v>
      </c>
      <c r="AE3567" s="474">
        <v>0</v>
      </c>
      <c r="AF3567" s="474">
        <v>0</v>
      </c>
      <c r="AG3567" s="476">
        <v>0</v>
      </c>
      <c r="AH3567" s="476">
        <v>0</v>
      </c>
      <c r="AI3567" s="476">
        <v>0</v>
      </c>
      <c r="AJ3567" s="476">
        <v>29435.386500000001</v>
      </c>
      <c r="AK3567" s="175"/>
      <c r="AL3567" s="175">
        <v>4244551.7300000004</v>
      </c>
      <c r="AM3567" s="175">
        <v>4244551.7300000004</v>
      </c>
      <c r="AN3567" s="175">
        <v>0</v>
      </c>
    </row>
    <row r="3568" spans="1:40" s="7" customFormat="1" ht="20.3" customHeight="1" x14ac:dyDescent="0.35">
      <c r="A3568" s="256">
        <v>2025</v>
      </c>
      <c r="B3568" s="184">
        <f>B3567+1</f>
        <v>906</v>
      </c>
      <c r="C3568" s="248" t="s">
        <v>4553</v>
      </c>
      <c r="D3568" s="184">
        <v>41823</v>
      </c>
      <c r="E3568" s="287" t="e">
        <f>VLOOKUP(D3568,'[1]2023-2025'!$A:$G,7,0)</f>
        <v>#N/A</v>
      </c>
      <c r="F3568" s="287"/>
      <c r="G3568" s="287" t="s">
        <v>1899</v>
      </c>
      <c r="H3568" s="288" t="e">
        <f>INDEX('[1]2023-2025'!$AK:$AK,MATCH(D3568,'[1]2023-2025'!$A:$A,0))</f>
        <v>#N/A</v>
      </c>
      <c r="I3568" s="288" t="e">
        <v>#N/A</v>
      </c>
      <c r="J3568" s="288" t="e">
        <f>VLOOKUP(D3568,[1]Лист3!$A:$AK,37,0)</f>
        <v>#N/A</v>
      </c>
      <c r="K3568" s="289" t="e">
        <f>INDEX('[1]2023-2025'!$G:$G,MATCH(D3568,'[1]2023-2025'!$A:$A,0))</f>
        <v>#N/A</v>
      </c>
      <c r="L3568" s="289"/>
      <c r="M3568" s="289"/>
      <c r="N3568" s="289"/>
      <c r="O3568" s="289" t="e">
        <v>#N/A</v>
      </c>
      <c r="P3568" s="289" t="e">
        <v>#N/A</v>
      </c>
      <c r="Q3568" s="186">
        <f t="shared" si="681"/>
        <v>2661277.4636000004</v>
      </c>
      <c r="R3568" s="186">
        <f t="shared" si="682"/>
        <v>2621948.2400000002</v>
      </c>
      <c r="S3568" s="290">
        <v>1508896.84</v>
      </c>
      <c r="T3568" s="474">
        <v>0</v>
      </c>
      <c r="U3568" s="474">
        <v>0</v>
      </c>
      <c r="V3568" s="474">
        <v>0</v>
      </c>
      <c r="W3568" s="474">
        <v>0</v>
      </c>
      <c r="X3568" s="474">
        <v>0</v>
      </c>
      <c r="Y3568" s="474">
        <v>0</v>
      </c>
      <c r="Z3568" s="474">
        <v>0</v>
      </c>
      <c r="AA3568" s="474">
        <v>0</v>
      </c>
      <c r="AB3568" s="474">
        <v>0</v>
      </c>
      <c r="AC3568" s="474">
        <v>1113051.3999999999</v>
      </c>
      <c r="AD3568" s="474">
        <v>0</v>
      </c>
      <c r="AE3568" s="474">
        <v>0</v>
      </c>
      <c r="AF3568" s="474">
        <v>0</v>
      </c>
      <c r="AG3568" s="476">
        <v>0</v>
      </c>
      <c r="AH3568" s="476">
        <v>0</v>
      </c>
      <c r="AI3568" s="476">
        <v>0</v>
      </c>
      <c r="AJ3568" s="476">
        <v>39329.223599999998</v>
      </c>
      <c r="AK3568" s="175"/>
      <c r="AL3568" s="175">
        <v>4169227.66</v>
      </c>
      <c r="AM3568" s="175">
        <v>4169227.66</v>
      </c>
      <c r="AN3568" s="175">
        <v>0</v>
      </c>
    </row>
    <row r="3569" spans="1:40" s="105" customFormat="1" ht="20.3" customHeight="1" x14ac:dyDescent="0.35">
      <c r="A3569" s="256">
        <v>2025</v>
      </c>
      <c r="B3569" s="184">
        <f t="shared" ref="B3569:B3590" si="683">B3568+1</f>
        <v>907</v>
      </c>
      <c r="C3569" s="248" t="s">
        <v>4554</v>
      </c>
      <c r="D3569" s="184">
        <v>41824</v>
      </c>
      <c r="E3569" s="287" t="e">
        <f>VLOOKUP(D3569,'[1]2023-2025'!$A:$G,7,0)</f>
        <v>#N/A</v>
      </c>
      <c r="F3569" s="287"/>
      <c r="G3569" s="287" t="s">
        <v>1900</v>
      </c>
      <c r="H3569" s="288" t="e">
        <f>INDEX('[1]2023-2025'!$AK:$AK,MATCH(D3569,'[1]2023-2025'!$A:$A,0))</f>
        <v>#N/A</v>
      </c>
      <c r="I3569" s="288" t="e">
        <v>#N/A</v>
      </c>
      <c r="J3569" s="288" t="e">
        <f>VLOOKUP(D3569,[1]Лист3!$A:$AK,37,0)</f>
        <v>#N/A</v>
      </c>
      <c r="K3569" s="289" t="e">
        <f>INDEX('[1]2023-2025'!$G:$G,MATCH(D3569,'[1]2023-2025'!$A:$A,0))</f>
        <v>#N/A</v>
      </c>
      <c r="L3569" s="289"/>
      <c r="M3569" s="289"/>
      <c r="N3569" s="289"/>
      <c r="O3569" s="289" t="e">
        <v>#N/A</v>
      </c>
      <c r="P3569" s="289" t="e">
        <v>#N/A</v>
      </c>
      <c r="Q3569" s="186">
        <f t="shared" si="681"/>
        <v>1343241.74</v>
      </c>
      <c r="R3569" s="186">
        <f t="shared" si="682"/>
        <v>1323391.74</v>
      </c>
      <c r="S3569" s="290">
        <v>0</v>
      </c>
      <c r="T3569" s="474">
        <v>932303.34</v>
      </c>
      <c r="U3569" s="474">
        <v>0</v>
      </c>
      <c r="V3569" s="474">
        <v>0</v>
      </c>
      <c r="W3569" s="474">
        <v>0</v>
      </c>
      <c r="X3569" s="474">
        <v>391088.4</v>
      </c>
      <c r="Y3569" s="474">
        <v>0</v>
      </c>
      <c r="Z3569" s="474">
        <v>0</v>
      </c>
      <c r="AA3569" s="474">
        <v>0</v>
      </c>
      <c r="AB3569" s="474">
        <v>0</v>
      </c>
      <c r="AC3569" s="474">
        <v>0</v>
      </c>
      <c r="AD3569" s="474">
        <v>0</v>
      </c>
      <c r="AE3569" s="474">
        <v>0</v>
      </c>
      <c r="AF3569" s="474">
        <v>0</v>
      </c>
      <c r="AG3569" s="476">
        <v>0</v>
      </c>
      <c r="AH3569" s="476">
        <v>0</v>
      </c>
      <c r="AI3569" s="476">
        <v>0</v>
      </c>
      <c r="AJ3569" s="476">
        <v>19850</v>
      </c>
      <c r="AK3569" s="175"/>
      <c r="AL3569" s="175">
        <v>4198063.2</v>
      </c>
      <c r="AM3569" s="175">
        <v>4198063.2</v>
      </c>
      <c r="AN3569" s="175">
        <v>0</v>
      </c>
    </row>
    <row r="3570" spans="1:40" s="105" customFormat="1" ht="20.3" customHeight="1" x14ac:dyDescent="0.35">
      <c r="A3570" s="256">
        <v>2025</v>
      </c>
      <c r="B3570" s="184">
        <f t="shared" si="683"/>
        <v>908</v>
      </c>
      <c r="C3570" s="248" t="s">
        <v>4555</v>
      </c>
      <c r="D3570" s="184">
        <v>41825</v>
      </c>
      <c r="E3570" s="287" t="e">
        <f>VLOOKUP(D3570,'[1]2023-2025'!$A:$G,7,0)</f>
        <v>#N/A</v>
      </c>
      <c r="F3570" s="287"/>
      <c r="G3570" s="287" t="s">
        <v>1900</v>
      </c>
      <c r="H3570" s="288" t="e">
        <f>INDEX('[1]2023-2025'!$AK:$AK,MATCH(D3570,'[1]2023-2025'!$A:$A,0))</f>
        <v>#N/A</v>
      </c>
      <c r="I3570" s="288" t="e">
        <v>#N/A</v>
      </c>
      <c r="J3570" s="288" t="e">
        <f>VLOOKUP(D3570,[1]Лист3!$A:$AK,37,0)</f>
        <v>#N/A</v>
      </c>
      <c r="K3570" s="289" t="e">
        <f>INDEX('[1]2023-2025'!$G:$G,MATCH(D3570,'[1]2023-2025'!$A:$A,0))</f>
        <v>#N/A</v>
      </c>
      <c r="L3570" s="289"/>
      <c r="M3570" s="289"/>
      <c r="N3570" s="289"/>
      <c r="O3570" s="289" t="e">
        <v>#N/A</v>
      </c>
      <c r="P3570" s="289" t="e">
        <v>#N/A</v>
      </c>
      <c r="Q3570" s="186">
        <f t="shared" si="681"/>
        <v>3999441.92</v>
      </c>
      <c r="R3570" s="186">
        <f t="shared" si="682"/>
        <v>3940336.87</v>
      </c>
      <c r="S3570" s="290">
        <v>0</v>
      </c>
      <c r="T3570" s="474">
        <v>0</v>
      </c>
      <c r="U3570" s="474">
        <v>0</v>
      </c>
      <c r="V3570" s="474">
        <v>0</v>
      </c>
      <c r="W3570" s="474">
        <v>0</v>
      </c>
      <c r="X3570" s="474">
        <v>0</v>
      </c>
      <c r="Y3570" s="474">
        <v>0</v>
      </c>
      <c r="Z3570" s="474">
        <v>0</v>
      </c>
      <c r="AA3570" s="474">
        <v>3940336.87</v>
      </c>
      <c r="AB3570" s="474">
        <v>0</v>
      </c>
      <c r="AC3570" s="474">
        <v>0</v>
      </c>
      <c r="AD3570" s="474">
        <v>0</v>
      </c>
      <c r="AE3570" s="474">
        <v>0</v>
      </c>
      <c r="AF3570" s="474">
        <v>0</v>
      </c>
      <c r="AG3570" s="476">
        <v>0</v>
      </c>
      <c r="AH3570" s="476">
        <v>0</v>
      </c>
      <c r="AI3570" s="476">
        <v>0</v>
      </c>
      <c r="AJ3570" s="476">
        <v>59105.05</v>
      </c>
      <c r="AK3570" s="175"/>
      <c r="AL3570" s="175">
        <v>4092200.39</v>
      </c>
      <c r="AM3570" s="175">
        <v>4092200.39</v>
      </c>
      <c r="AN3570" s="175">
        <v>0</v>
      </c>
    </row>
    <row r="3571" spans="1:40" s="7" customFormat="1" ht="20.3" customHeight="1" x14ac:dyDescent="0.35">
      <c r="A3571" s="256">
        <v>2025</v>
      </c>
      <c r="B3571" s="184">
        <f t="shared" si="683"/>
        <v>909</v>
      </c>
      <c r="C3571" s="248" t="s">
        <v>4557</v>
      </c>
      <c r="D3571" s="184">
        <v>41826</v>
      </c>
      <c r="E3571" s="287" t="e">
        <f>VLOOKUP(D3571,'[1]2023-2025'!$A:$G,7,0)</f>
        <v>#N/A</v>
      </c>
      <c r="F3571" s="287"/>
      <c r="G3571" s="287" t="s">
        <v>1899</v>
      </c>
      <c r="H3571" s="288" t="e">
        <f>INDEX('[1]2023-2025'!$AK:$AK,MATCH(D3571,'[1]2023-2025'!$A:$A,0))</f>
        <v>#N/A</v>
      </c>
      <c r="I3571" s="288" t="e">
        <v>#N/A</v>
      </c>
      <c r="J3571" s="288" t="e">
        <f>VLOOKUP(D3571,[1]Лист3!$A:$AK,37,0)</f>
        <v>#N/A</v>
      </c>
      <c r="K3571" s="289" t="e">
        <f>INDEX('[1]2023-2025'!$G:$G,MATCH(D3571,'[1]2023-2025'!$A:$A,0))</f>
        <v>#N/A</v>
      </c>
      <c r="L3571" s="289"/>
      <c r="M3571" s="289"/>
      <c r="N3571" s="289"/>
      <c r="O3571" s="289" t="e">
        <v>#N/A</v>
      </c>
      <c r="P3571" s="289" t="e">
        <v>#N/A</v>
      </c>
      <c r="Q3571" s="186">
        <f t="shared" si="681"/>
        <v>2539123.73</v>
      </c>
      <c r="R3571" s="186">
        <f t="shared" si="682"/>
        <v>2501599.73</v>
      </c>
      <c r="S3571" s="290">
        <v>0</v>
      </c>
      <c r="T3571" s="474">
        <v>0</v>
      </c>
      <c r="U3571" s="474">
        <v>0</v>
      </c>
      <c r="V3571" s="474">
        <v>0</v>
      </c>
      <c r="W3571" s="474">
        <v>0</v>
      </c>
      <c r="X3571" s="474">
        <v>0</v>
      </c>
      <c r="Y3571" s="474">
        <v>0</v>
      </c>
      <c r="Z3571" s="474">
        <v>0</v>
      </c>
      <c r="AA3571" s="474">
        <v>2501599.73</v>
      </c>
      <c r="AB3571" s="474">
        <v>0</v>
      </c>
      <c r="AC3571" s="474">
        <v>0</v>
      </c>
      <c r="AD3571" s="474">
        <v>0</v>
      </c>
      <c r="AE3571" s="474">
        <v>0</v>
      </c>
      <c r="AF3571" s="474">
        <v>0</v>
      </c>
      <c r="AG3571" s="476">
        <v>0</v>
      </c>
      <c r="AH3571" s="476">
        <v>0</v>
      </c>
      <c r="AI3571" s="476">
        <v>0</v>
      </c>
      <c r="AJ3571" s="476">
        <v>37524</v>
      </c>
      <c r="AK3571" s="175"/>
      <c r="AL3571" s="175">
        <v>4116722.07</v>
      </c>
      <c r="AM3571" s="175">
        <v>4116722.07</v>
      </c>
      <c r="AN3571" s="175">
        <v>0</v>
      </c>
    </row>
    <row r="3572" spans="1:40" s="7" customFormat="1" ht="20.3" customHeight="1" x14ac:dyDescent="0.35">
      <c r="A3572" s="256">
        <v>2025</v>
      </c>
      <c r="B3572" s="184">
        <f t="shared" si="683"/>
        <v>910</v>
      </c>
      <c r="C3572" s="248" t="s">
        <v>4556</v>
      </c>
      <c r="D3572" s="184">
        <v>41827</v>
      </c>
      <c r="E3572" s="287" t="e">
        <f>VLOOKUP(D3572,'[1]2023-2025'!$A:$G,7,0)</f>
        <v>#N/A</v>
      </c>
      <c r="F3572" s="287"/>
      <c r="G3572" s="287" t="s">
        <v>1899</v>
      </c>
      <c r="H3572" s="288" t="e">
        <f>INDEX('[1]2023-2025'!$AK:$AK,MATCH(D3572,'[1]2023-2025'!$A:$A,0))</f>
        <v>#N/A</v>
      </c>
      <c r="I3572" s="288" t="e">
        <v>#N/A</v>
      </c>
      <c r="J3572" s="288" t="e">
        <f>VLOOKUP(D3572,[1]Лист3!$A:$AK,37,0)</f>
        <v>#N/A</v>
      </c>
      <c r="K3572" s="289" t="e">
        <f>INDEX('[1]2023-2025'!$G:$G,MATCH(D3572,'[1]2023-2025'!$A:$A,0))</f>
        <v>#N/A</v>
      </c>
      <c r="L3572" s="289"/>
      <c r="M3572" s="289"/>
      <c r="N3572" s="289"/>
      <c r="O3572" s="289" t="e">
        <v>#N/A</v>
      </c>
      <c r="P3572" s="289" t="e">
        <v>#N/A</v>
      </c>
      <c r="Q3572" s="186">
        <f t="shared" si="681"/>
        <v>2663168.4299999997</v>
      </c>
      <c r="R3572" s="186">
        <f t="shared" si="682"/>
        <v>2623811.4299999997</v>
      </c>
      <c r="S3572" s="290">
        <v>1690956.2</v>
      </c>
      <c r="T3572" s="474">
        <v>932855.23</v>
      </c>
      <c r="U3572" s="474">
        <v>0</v>
      </c>
      <c r="V3572" s="474">
        <v>0</v>
      </c>
      <c r="W3572" s="474">
        <v>0</v>
      </c>
      <c r="X3572" s="474">
        <v>0</v>
      </c>
      <c r="Y3572" s="474">
        <v>0</v>
      </c>
      <c r="Z3572" s="474">
        <v>0</v>
      </c>
      <c r="AA3572" s="474">
        <v>0</v>
      </c>
      <c r="AB3572" s="474">
        <v>0</v>
      </c>
      <c r="AC3572" s="474">
        <v>0</v>
      </c>
      <c r="AD3572" s="474">
        <v>0</v>
      </c>
      <c r="AE3572" s="474">
        <v>0</v>
      </c>
      <c r="AF3572" s="474">
        <v>0</v>
      </c>
      <c r="AG3572" s="476">
        <v>0</v>
      </c>
      <c r="AH3572" s="476">
        <v>0</v>
      </c>
      <c r="AI3572" s="476">
        <v>0</v>
      </c>
      <c r="AJ3572" s="476">
        <v>39357</v>
      </c>
      <c r="AK3572" s="175"/>
      <c r="AL3572" s="175">
        <v>4231553.1100000003</v>
      </c>
      <c r="AM3572" s="175">
        <v>4231553.1100000003</v>
      </c>
      <c r="AN3572" s="175">
        <v>0</v>
      </c>
    </row>
    <row r="3573" spans="1:40" s="105" customFormat="1" ht="20.3" customHeight="1" x14ac:dyDescent="0.35">
      <c r="A3573" s="256">
        <v>2025</v>
      </c>
      <c r="B3573" s="184">
        <f t="shared" si="683"/>
        <v>911</v>
      </c>
      <c r="C3573" s="248" t="s">
        <v>4559</v>
      </c>
      <c r="D3573" s="184">
        <v>41828</v>
      </c>
      <c r="E3573" s="287" t="e">
        <f>VLOOKUP(D3573,'[1]2023-2025'!$A:$G,7,0)</f>
        <v>#N/A</v>
      </c>
      <c r="F3573" s="287"/>
      <c r="G3573" s="287" t="s">
        <v>1900</v>
      </c>
      <c r="H3573" s="288" t="e">
        <f>INDEX('[1]2023-2025'!$AK:$AK,MATCH(D3573,'[1]2023-2025'!$A:$A,0))</f>
        <v>#N/A</v>
      </c>
      <c r="I3573" s="288" t="e">
        <v>#N/A</v>
      </c>
      <c r="J3573" s="288" t="e">
        <f>VLOOKUP(D3573,[1]Лист3!$A:$AK,37,0)</f>
        <v>#N/A</v>
      </c>
      <c r="K3573" s="289" t="e">
        <f>INDEX('[1]2023-2025'!$G:$G,MATCH(D3573,'[1]2023-2025'!$A:$A,0))</f>
        <v>#N/A</v>
      </c>
      <c r="L3573" s="289"/>
      <c r="M3573" s="289"/>
      <c r="N3573" s="289"/>
      <c r="O3573" s="289" t="e">
        <v>#N/A</v>
      </c>
      <c r="P3573" s="289" t="e">
        <v>#N/A</v>
      </c>
      <c r="Q3573" s="186">
        <f t="shared" si="681"/>
        <v>1824414.21</v>
      </c>
      <c r="R3573" s="186">
        <f t="shared" si="682"/>
        <v>1797464.21</v>
      </c>
      <c r="S3573" s="290">
        <v>0</v>
      </c>
      <c r="T3573" s="474">
        <v>1212837.1200000001</v>
      </c>
      <c r="U3573" s="474">
        <v>0</v>
      </c>
      <c r="V3573" s="474">
        <v>0</v>
      </c>
      <c r="W3573" s="474">
        <v>0</v>
      </c>
      <c r="X3573" s="474">
        <v>584627.09</v>
      </c>
      <c r="Y3573" s="474">
        <v>0</v>
      </c>
      <c r="Z3573" s="474">
        <v>0</v>
      </c>
      <c r="AA3573" s="474">
        <v>0</v>
      </c>
      <c r="AB3573" s="474">
        <v>0</v>
      </c>
      <c r="AC3573" s="474">
        <v>0</v>
      </c>
      <c r="AD3573" s="474">
        <v>0</v>
      </c>
      <c r="AE3573" s="474">
        <v>0</v>
      </c>
      <c r="AF3573" s="474">
        <v>0</v>
      </c>
      <c r="AG3573" s="476">
        <v>0</v>
      </c>
      <c r="AH3573" s="476">
        <v>0</v>
      </c>
      <c r="AI3573" s="476">
        <v>0</v>
      </c>
      <c r="AJ3573" s="476">
        <v>26950</v>
      </c>
      <c r="AK3573" s="175"/>
      <c r="AL3573" s="175">
        <v>4175471.46</v>
      </c>
      <c r="AM3573" s="175">
        <v>4175471.46</v>
      </c>
      <c r="AN3573" s="175">
        <v>0</v>
      </c>
    </row>
    <row r="3574" spans="1:40" s="7" customFormat="1" ht="20.149999999999999" customHeight="1" x14ac:dyDescent="0.35">
      <c r="A3574" s="256">
        <v>2025</v>
      </c>
      <c r="B3574" s="184">
        <f t="shared" si="683"/>
        <v>912</v>
      </c>
      <c r="C3574" s="248" t="s">
        <v>4558</v>
      </c>
      <c r="D3574" s="184">
        <v>41829</v>
      </c>
      <c r="E3574" s="287" t="e">
        <f>VLOOKUP(D3574,'[1]2023-2025'!$A:$G,7,0)</f>
        <v>#N/A</v>
      </c>
      <c r="F3574" s="287"/>
      <c r="G3574" s="287" t="s">
        <v>1899</v>
      </c>
      <c r="H3574" s="288" t="e">
        <f>INDEX('[1]2023-2025'!$AK:$AK,MATCH(D3574,'[1]2023-2025'!$A:$A,0))</f>
        <v>#N/A</v>
      </c>
      <c r="I3574" s="288" t="e">
        <v>#N/A</v>
      </c>
      <c r="J3574" s="288" t="e">
        <f>VLOOKUP(D3574,[1]Лист3!$A:$AK,37,0)</f>
        <v>#N/A</v>
      </c>
      <c r="K3574" s="289" t="e">
        <f>INDEX('[1]2023-2025'!$G:$G,MATCH(D3574,'[1]2023-2025'!$A:$A,0))</f>
        <v>#N/A</v>
      </c>
      <c r="L3574" s="289"/>
      <c r="M3574" s="289"/>
      <c r="N3574" s="289"/>
      <c r="O3574" s="289" t="e">
        <v>#N/A</v>
      </c>
      <c r="P3574" s="289" t="e">
        <v>#N/A</v>
      </c>
      <c r="Q3574" s="186">
        <f t="shared" si="681"/>
        <v>2416385.2999999998</v>
      </c>
      <c r="R3574" s="186">
        <f t="shared" si="682"/>
        <v>2380675.2999999998</v>
      </c>
      <c r="S3574" s="290">
        <v>1826327.33</v>
      </c>
      <c r="T3574" s="474">
        <v>0</v>
      </c>
      <c r="U3574" s="474">
        <v>0</v>
      </c>
      <c r="V3574" s="474">
        <v>0</v>
      </c>
      <c r="W3574" s="474">
        <v>0</v>
      </c>
      <c r="X3574" s="474">
        <v>554347.97</v>
      </c>
      <c r="Y3574" s="474">
        <v>0</v>
      </c>
      <c r="Z3574" s="474">
        <v>0</v>
      </c>
      <c r="AA3574" s="474">
        <v>0</v>
      </c>
      <c r="AB3574" s="474">
        <v>0</v>
      </c>
      <c r="AC3574" s="474">
        <v>0</v>
      </c>
      <c r="AD3574" s="474">
        <v>0</v>
      </c>
      <c r="AE3574" s="474">
        <v>0</v>
      </c>
      <c r="AF3574" s="474">
        <v>0</v>
      </c>
      <c r="AG3574" s="476">
        <v>0</v>
      </c>
      <c r="AH3574" s="476">
        <v>0</v>
      </c>
      <c r="AI3574" s="476">
        <v>0</v>
      </c>
      <c r="AJ3574" s="474">
        <v>35710</v>
      </c>
      <c r="AK3574" s="175"/>
      <c r="AL3574" s="175">
        <v>4167751.64</v>
      </c>
      <c r="AM3574" s="175">
        <v>4167751.64</v>
      </c>
      <c r="AN3574" s="175">
        <v>0</v>
      </c>
    </row>
    <row r="3575" spans="1:40" s="105" customFormat="1" ht="20.3" customHeight="1" x14ac:dyDescent="0.35">
      <c r="A3575" s="256">
        <v>2025</v>
      </c>
      <c r="B3575" s="184">
        <f t="shared" si="683"/>
        <v>913</v>
      </c>
      <c r="C3575" s="248" t="s">
        <v>4560</v>
      </c>
      <c r="D3575" s="184">
        <v>41832</v>
      </c>
      <c r="E3575" s="287" t="e">
        <f>VLOOKUP(D3575,'[1]2023-2025'!$A:$G,7,0)</f>
        <v>#N/A</v>
      </c>
      <c r="F3575" s="287"/>
      <c r="G3575" s="287" t="s">
        <v>1900</v>
      </c>
      <c r="H3575" s="288" t="e">
        <f>INDEX('[1]2023-2025'!$AK:$AK,MATCH(D3575,'[1]2023-2025'!$A:$A,0))</f>
        <v>#N/A</v>
      </c>
      <c r="I3575" s="288" t="e">
        <v>#N/A</v>
      </c>
      <c r="J3575" s="288" t="e">
        <f>VLOOKUP(D3575,[1]Лист3!$A:$AK,37,0)</f>
        <v>#N/A</v>
      </c>
      <c r="K3575" s="289" t="e">
        <f>INDEX('[1]2023-2025'!$G:$G,MATCH(D3575,'[1]2023-2025'!$A:$A,0))</f>
        <v>#N/A</v>
      </c>
      <c r="L3575" s="289"/>
      <c r="M3575" s="289"/>
      <c r="N3575" s="289"/>
      <c r="O3575" s="289" t="e">
        <v>#N/A</v>
      </c>
      <c r="P3575" s="289" t="e">
        <v>#N/A</v>
      </c>
      <c r="Q3575" s="186">
        <f t="shared" si="681"/>
        <v>496185.80219999998</v>
      </c>
      <c r="R3575" s="186">
        <f t="shared" si="682"/>
        <v>488853</v>
      </c>
      <c r="S3575" s="290">
        <v>0</v>
      </c>
      <c r="T3575" s="474">
        <v>0</v>
      </c>
      <c r="U3575" s="474">
        <v>0</v>
      </c>
      <c r="V3575" s="474">
        <v>0</v>
      </c>
      <c r="W3575" s="474">
        <v>0</v>
      </c>
      <c r="X3575" s="474">
        <v>488853</v>
      </c>
      <c r="Y3575" s="474">
        <v>0</v>
      </c>
      <c r="Z3575" s="474">
        <v>0</v>
      </c>
      <c r="AA3575" s="474">
        <v>0</v>
      </c>
      <c r="AB3575" s="474">
        <v>0</v>
      </c>
      <c r="AC3575" s="474">
        <v>0</v>
      </c>
      <c r="AD3575" s="474">
        <v>0</v>
      </c>
      <c r="AE3575" s="474">
        <v>0</v>
      </c>
      <c r="AF3575" s="474">
        <v>0</v>
      </c>
      <c r="AG3575" s="476">
        <v>0</v>
      </c>
      <c r="AH3575" s="476">
        <v>0</v>
      </c>
      <c r="AI3575" s="476">
        <v>0</v>
      </c>
      <c r="AJ3575" s="474">
        <v>7332.8021999999992</v>
      </c>
      <c r="AK3575" s="175"/>
      <c r="AL3575" s="175">
        <v>4146635.9</v>
      </c>
      <c r="AM3575" s="175">
        <v>4146635.9</v>
      </c>
      <c r="AN3575" s="175">
        <v>0</v>
      </c>
    </row>
    <row r="3576" spans="1:40" s="105" customFormat="1" ht="20.3" customHeight="1" x14ac:dyDescent="0.35">
      <c r="A3576" s="256">
        <v>2025</v>
      </c>
      <c r="B3576" s="184">
        <f t="shared" si="683"/>
        <v>914</v>
      </c>
      <c r="C3576" s="248" t="s">
        <v>4561</v>
      </c>
      <c r="D3576" s="184">
        <v>41833</v>
      </c>
      <c r="E3576" s="287" t="e">
        <f>VLOOKUP(D3576,'[1]2023-2025'!$A:$G,7,0)</f>
        <v>#N/A</v>
      </c>
      <c r="F3576" s="287"/>
      <c r="G3576" s="287" t="s">
        <v>1900</v>
      </c>
      <c r="H3576" s="288" t="e">
        <f>INDEX('[1]2023-2025'!$AK:$AK,MATCH(D3576,'[1]2023-2025'!$A:$A,0))</f>
        <v>#N/A</v>
      </c>
      <c r="I3576" s="288" t="e">
        <v>#N/A</v>
      </c>
      <c r="J3576" s="288" t="e">
        <f>VLOOKUP(D3576,[1]Лист3!$A:$AK,37,0)</f>
        <v>#N/A</v>
      </c>
      <c r="K3576" s="289" t="e">
        <f>INDEX('[1]2023-2025'!$G:$G,MATCH(D3576,'[1]2023-2025'!$A:$A,0))</f>
        <v>#N/A</v>
      </c>
      <c r="L3576" s="289"/>
      <c r="M3576" s="289"/>
      <c r="N3576" s="289"/>
      <c r="O3576" s="289" t="e">
        <v>#N/A</v>
      </c>
      <c r="P3576" s="289" t="e">
        <v>#N/A</v>
      </c>
      <c r="Q3576" s="186">
        <f t="shared" si="681"/>
        <v>4178769.72</v>
      </c>
      <c r="R3576" s="186">
        <f t="shared" si="682"/>
        <v>4117014.72</v>
      </c>
      <c r="S3576" s="290">
        <v>0</v>
      </c>
      <c r="T3576" s="474">
        <v>0</v>
      </c>
      <c r="U3576" s="474">
        <v>0</v>
      </c>
      <c r="V3576" s="474">
        <v>0</v>
      </c>
      <c r="W3576" s="474">
        <v>0</v>
      </c>
      <c r="X3576" s="474">
        <v>0</v>
      </c>
      <c r="Y3576" s="474">
        <v>0</v>
      </c>
      <c r="Z3576" s="474">
        <v>0</v>
      </c>
      <c r="AA3576" s="474">
        <v>4117014.72</v>
      </c>
      <c r="AB3576" s="474">
        <v>0</v>
      </c>
      <c r="AC3576" s="474">
        <v>0</v>
      </c>
      <c r="AD3576" s="474">
        <v>0</v>
      </c>
      <c r="AE3576" s="474">
        <v>0</v>
      </c>
      <c r="AF3576" s="474">
        <v>0</v>
      </c>
      <c r="AG3576" s="476">
        <v>0</v>
      </c>
      <c r="AH3576" s="476">
        <v>0</v>
      </c>
      <c r="AI3576" s="476">
        <v>0</v>
      </c>
      <c r="AJ3576" s="476">
        <v>61755</v>
      </c>
      <c r="AK3576" s="175"/>
      <c r="AL3576" s="175">
        <v>4200276.97</v>
      </c>
      <c r="AM3576" s="175">
        <v>4200276.97</v>
      </c>
      <c r="AN3576" s="175">
        <v>0</v>
      </c>
    </row>
    <row r="3577" spans="1:40" s="7" customFormat="1" ht="20.3" customHeight="1" x14ac:dyDescent="0.35">
      <c r="A3577" s="256">
        <v>2025</v>
      </c>
      <c r="B3577" s="184">
        <f t="shared" si="683"/>
        <v>915</v>
      </c>
      <c r="C3577" s="248" t="s">
        <v>4562</v>
      </c>
      <c r="D3577" s="184">
        <v>41834</v>
      </c>
      <c r="E3577" s="287" t="e">
        <f>VLOOKUP(D3577,'[1]2023-2025'!$A:$G,7,0)</f>
        <v>#N/A</v>
      </c>
      <c r="F3577" s="287"/>
      <c r="G3577" s="287" t="s">
        <v>1899</v>
      </c>
      <c r="H3577" s="288" t="e">
        <f>INDEX('[1]2023-2025'!$AK:$AK,MATCH(D3577,'[1]2023-2025'!$A:$A,0))</f>
        <v>#N/A</v>
      </c>
      <c r="I3577" s="288" t="e">
        <v>#N/A</v>
      </c>
      <c r="J3577" s="288" t="e">
        <f>VLOOKUP(D3577,[1]Лист3!$A:$AK,37,0)</f>
        <v>#N/A</v>
      </c>
      <c r="K3577" s="289" t="e">
        <f>INDEX('[1]2023-2025'!$G:$G,MATCH(D3577,'[1]2023-2025'!$A:$A,0))</f>
        <v>#N/A</v>
      </c>
      <c r="L3577" s="289"/>
      <c r="M3577" s="289"/>
      <c r="N3577" s="289"/>
      <c r="O3577" s="289" t="e">
        <v>#N/A</v>
      </c>
      <c r="P3577" s="289" t="e">
        <v>#N/A</v>
      </c>
      <c r="Q3577" s="186">
        <f t="shared" si="681"/>
        <v>4178769.72</v>
      </c>
      <c r="R3577" s="186">
        <f t="shared" si="682"/>
        <v>4117014.72</v>
      </c>
      <c r="S3577" s="290">
        <v>0</v>
      </c>
      <c r="T3577" s="474">
        <v>0</v>
      </c>
      <c r="U3577" s="474">
        <v>0</v>
      </c>
      <c r="V3577" s="474">
        <v>0</v>
      </c>
      <c r="W3577" s="474">
        <v>0</v>
      </c>
      <c r="X3577" s="474">
        <v>0</v>
      </c>
      <c r="Y3577" s="474">
        <v>0</v>
      </c>
      <c r="Z3577" s="474">
        <v>0</v>
      </c>
      <c r="AA3577" s="474">
        <v>4117014.72</v>
      </c>
      <c r="AB3577" s="474">
        <v>0</v>
      </c>
      <c r="AC3577" s="474">
        <v>0</v>
      </c>
      <c r="AD3577" s="474">
        <v>0</v>
      </c>
      <c r="AE3577" s="474">
        <v>0</v>
      </c>
      <c r="AF3577" s="474">
        <v>0</v>
      </c>
      <c r="AG3577" s="476">
        <v>0</v>
      </c>
      <c r="AH3577" s="476">
        <v>0</v>
      </c>
      <c r="AI3577" s="476">
        <v>0</v>
      </c>
      <c r="AJ3577" s="476">
        <v>61755</v>
      </c>
      <c r="AK3577" s="175"/>
      <c r="AL3577" s="175">
        <v>4204136.7</v>
      </c>
      <c r="AM3577" s="175">
        <v>4204136.7</v>
      </c>
      <c r="AN3577" s="175">
        <v>0</v>
      </c>
    </row>
    <row r="3578" spans="1:40" s="450" customFormat="1" ht="20.3" customHeight="1" x14ac:dyDescent="0.35">
      <c r="A3578" s="421">
        <v>2025</v>
      </c>
      <c r="B3578" s="168">
        <f t="shared" si="683"/>
        <v>916</v>
      </c>
      <c r="C3578" s="393" t="s">
        <v>4551</v>
      </c>
      <c r="D3578" s="168">
        <v>41839</v>
      </c>
      <c r="E3578" s="422" t="e">
        <f>VLOOKUP(D3578,'[1]2023-2025'!$A:$G,7,0)</f>
        <v>#N/A</v>
      </c>
      <c r="F3578" s="422"/>
      <c r="G3578" s="422" t="s">
        <v>1899</v>
      </c>
      <c r="H3578" s="423" t="e">
        <f>INDEX('[1]2023-2025'!$AK:$AK,MATCH(D3578,'[1]2023-2025'!$A:$A,0))</f>
        <v>#N/A</v>
      </c>
      <c r="I3578" s="423" t="e">
        <v>#N/A</v>
      </c>
      <c r="J3578" s="423" t="e">
        <f>VLOOKUP(D3578,[1]Лист3!$A:$AK,37,0)</f>
        <v>#N/A</v>
      </c>
      <c r="K3578" s="424" t="e">
        <f>INDEX('[1]2023-2025'!$G:$G,MATCH(D3578,'[1]2023-2025'!$A:$A,0))</f>
        <v>#N/A</v>
      </c>
      <c r="L3578" s="424"/>
      <c r="M3578" s="424"/>
      <c r="N3578" s="424"/>
      <c r="O3578" s="424" t="e">
        <v>#N/A</v>
      </c>
      <c r="P3578" s="424" t="e">
        <v>#N/A</v>
      </c>
      <c r="Q3578" s="425">
        <f t="shared" si="681"/>
        <v>2076594.63</v>
      </c>
      <c r="R3578" s="425">
        <f t="shared" si="682"/>
        <v>2045906.63</v>
      </c>
      <c r="S3578" s="449">
        <v>0</v>
      </c>
      <c r="T3578" s="487">
        <v>932855.23</v>
      </c>
      <c r="U3578" s="487">
        <v>0</v>
      </c>
      <c r="V3578" s="487">
        <v>0</v>
      </c>
      <c r="W3578" s="487">
        <v>0</v>
      </c>
      <c r="X3578" s="487">
        <v>0</v>
      </c>
      <c r="Y3578" s="487">
        <v>0</v>
      </c>
      <c r="Z3578" s="487">
        <v>0</v>
      </c>
      <c r="AA3578" s="487">
        <v>0</v>
      </c>
      <c r="AB3578" s="487">
        <v>0</v>
      </c>
      <c r="AC3578" s="487">
        <v>1113051.3999999999</v>
      </c>
      <c r="AD3578" s="487">
        <v>0</v>
      </c>
      <c r="AE3578" s="487">
        <v>0</v>
      </c>
      <c r="AF3578" s="487">
        <v>0</v>
      </c>
      <c r="AG3578" s="500">
        <v>0</v>
      </c>
      <c r="AH3578" s="500">
        <v>0</v>
      </c>
      <c r="AI3578" s="500">
        <v>0</v>
      </c>
      <c r="AJ3578" s="487">
        <v>30688</v>
      </c>
      <c r="AK3578" s="426"/>
      <c r="AL3578" s="175">
        <v>4266859.63</v>
      </c>
      <c r="AM3578" s="175">
        <v>4266859.63</v>
      </c>
      <c r="AN3578" s="175">
        <v>0</v>
      </c>
    </row>
    <row r="3579" spans="1:40" s="105" customFormat="1" ht="20.3" customHeight="1" x14ac:dyDescent="0.35">
      <c r="A3579" s="256">
        <v>2025</v>
      </c>
      <c r="B3579" s="184">
        <f t="shared" si="683"/>
        <v>917</v>
      </c>
      <c r="C3579" s="294" t="s">
        <v>3652</v>
      </c>
      <c r="D3579" s="184">
        <v>41850</v>
      </c>
      <c r="E3579" s="287" t="e">
        <f>VLOOKUP(D3579,'[1]2023-2025'!$A:$G,7,0)</f>
        <v>#N/A</v>
      </c>
      <c r="F3579" s="287" t="e">
        <f>VLOOKUP(D3579,[2]Лист1!$C:$F,4,0)</f>
        <v>#REF!</v>
      </c>
      <c r="G3579" s="287"/>
      <c r="H3579" s="288" t="e">
        <f>INDEX('[1]2023-2025'!$AK:$AK,MATCH(D3579,'[1]2023-2025'!$A:$A,0))</f>
        <v>#N/A</v>
      </c>
      <c r="I3579" s="288" t="e">
        <v>#N/A</v>
      </c>
      <c r="J3579" s="288" t="e">
        <f>VLOOKUP(D3579,[1]Лист3!$A:$AK,37,0)</f>
        <v>#N/A</v>
      </c>
      <c r="K3579" s="289" t="e">
        <f>INDEX('[1]2023-2025'!$G:$G,MATCH(D3579,'[1]2023-2025'!$A:$A,0))</f>
        <v>#N/A</v>
      </c>
      <c r="L3579" s="289"/>
      <c r="M3579" s="289"/>
      <c r="N3579" s="289"/>
      <c r="O3579" s="289" t="e">
        <v>#N/A</v>
      </c>
      <c r="P3579" s="289" t="e">
        <v>#N/A</v>
      </c>
      <c r="Q3579" s="186">
        <f t="shared" si="681"/>
        <v>4934991.99</v>
      </c>
      <c r="R3579" s="186">
        <f t="shared" si="682"/>
        <v>4862061.99</v>
      </c>
      <c r="S3579" s="290">
        <v>0</v>
      </c>
      <c r="T3579" s="475">
        <v>0</v>
      </c>
      <c r="U3579" s="474">
        <v>0</v>
      </c>
      <c r="V3579" s="474">
        <v>0</v>
      </c>
      <c r="W3579" s="474">
        <v>0</v>
      </c>
      <c r="X3579" s="474">
        <v>0</v>
      </c>
      <c r="Y3579" s="474">
        <v>0</v>
      </c>
      <c r="Z3579" s="474">
        <v>0</v>
      </c>
      <c r="AA3579" s="474">
        <v>4250547.47</v>
      </c>
      <c r="AB3579" s="474">
        <v>0</v>
      </c>
      <c r="AC3579" s="474">
        <v>611514.52</v>
      </c>
      <c r="AD3579" s="474">
        <v>0</v>
      </c>
      <c r="AE3579" s="474">
        <v>0</v>
      </c>
      <c r="AF3579" s="474">
        <v>0</v>
      </c>
      <c r="AG3579" s="476">
        <v>0</v>
      </c>
      <c r="AH3579" s="476">
        <v>0</v>
      </c>
      <c r="AI3579" s="476">
        <v>0</v>
      </c>
      <c r="AJ3579" s="476">
        <v>72930</v>
      </c>
      <c r="AK3579" s="175"/>
      <c r="AL3579" s="175">
        <v>6542558.9900000002</v>
      </c>
      <c r="AM3579" s="175">
        <v>6542558.9900000002</v>
      </c>
      <c r="AN3579" s="175">
        <v>0</v>
      </c>
    </row>
    <row r="3580" spans="1:40" s="7" customFormat="1" ht="20.3" customHeight="1" x14ac:dyDescent="0.35">
      <c r="A3580" s="256">
        <v>2025</v>
      </c>
      <c r="B3580" s="184">
        <f t="shared" si="683"/>
        <v>918</v>
      </c>
      <c r="C3580" s="294" t="s">
        <v>4862</v>
      </c>
      <c r="D3580" s="184">
        <v>41813</v>
      </c>
      <c r="E3580" s="287"/>
      <c r="F3580" s="287"/>
      <c r="G3580" s="287"/>
      <c r="H3580" s="288"/>
      <c r="I3580" s="288"/>
      <c r="J3580" s="288"/>
      <c r="K3580" s="289"/>
      <c r="L3580" s="289"/>
      <c r="M3580" s="289"/>
      <c r="N3580" s="289"/>
      <c r="O3580" s="289"/>
      <c r="P3580" s="289"/>
      <c r="Q3580" s="186">
        <f t="shared" ref="Q3580:Q3590" si="684">SUM(S3580:AJ3580)</f>
        <v>2216246.3490999998</v>
      </c>
      <c r="R3580" s="186">
        <f t="shared" ref="R3580:R3590" si="685">SUM(S3580:AI3580)</f>
        <v>2183493.94</v>
      </c>
      <c r="S3580" s="290">
        <v>0</v>
      </c>
      <c r="T3580" s="290">
        <v>0</v>
      </c>
      <c r="U3580" s="290">
        <v>0</v>
      </c>
      <c r="V3580" s="290">
        <v>0</v>
      </c>
      <c r="W3580" s="290">
        <v>0</v>
      </c>
      <c r="X3580" s="290">
        <v>0</v>
      </c>
      <c r="Y3580" s="290">
        <v>0</v>
      </c>
      <c r="Z3580" s="290">
        <v>0</v>
      </c>
      <c r="AA3580" s="290">
        <v>2183493.94</v>
      </c>
      <c r="AB3580" s="290">
        <v>0</v>
      </c>
      <c r="AC3580" s="290">
        <v>0</v>
      </c>
      <c r="AD3580" s="290">
        <v>0</v>
      </c>
      <c r="AE3580" s="290">
        <v>0</v>
      </c>
      <c r="AF3580" s="290">
        <v>0</v>
      </c>
      <c r="AG3580" s="290">
        <v>0</v>
      </c>
      <c r="AH3580" s="290">
        <v>0</v>
      </c>
      <c r="AI3580" s="290">
        <v>0</v>
      </c>
      <c r="AJ3580" s="290">
        <v>32752.409099999997</v>
      </c>
      <c r="AK3580" s="175"/>
      <c r="AL3580" s="175">
        <v>4170426.01</v>
      </c>
      <c r="AM3580" s="175">
        <v>5163711.87</v>
      </c>
      <c r="AN3580" s="175">
        <v>993285.8600000001</v>
      </c>
    </row>
    <row r="3581" spans="1:40" s="7" customFormat="1" ht="20.3" customHeight="1" x14ac:dyDescent="0.35">
      <c r="A3581" s="256">
        <v>2025</v>
      </c>
      <c r="B3581" s="184">
        <f t="shared" si="683"/>
        <v>919</v>
      </c>
      <c r="C3581" s="294" t="s">
        <v>4865</v>
      </c>
      <c r="D3581" s="184">
        <v>41814</v>
      </c>
      <c r="E3581" s="287"/>
      <c r="F3581" s="287"/>
      <c r="G3581" s="287"/>
      <c r="H3581" s="288"/>
      <c r="I3581" s="288"/>
      <c r="J3581" s="288"/>
      <c r="K3581" s="289"/>
      <c r="L3581" s="289"/>
      <c r="M3581" s="289"/>
      <c r="N3581" s="289"/>
      <c r="O3581" s="289"/>
      <c r="P3581" s="289"/>
      <c r="Q3581" s="186">
        <f t="shared" si="684"/>
        <v>439149.39999999997</v>
      </c>
      <c r="R3581" s="186">
        <f t="shared" si="685"/>
        <v>432900.55</v>
      </c>
      <c r="S3581" s="290">
        <v>0</v>
      </c>
      <c r="T3581" s="290">
        <v>0</v>
      </c>
      <c r="U3581" s="290">
        <v>0</v>
      </c>
      <c r="V3581" s="290">
        <v>0</v>
      </c>
      <c r="W3581" s="290">
        <v>0</v>
      </c>
      <c r="X3581" s="290">
        <v>0</v>
      </c>
      <c r="Y3581" s="290">
        <v>0</v>
      </c>
      <c r="Z3581" s="290">
        <v>0</v>
      </c>
      <c r="AA3581" s="290">
        <v>0</v>
      </c>
      <c r="AB3581" s="290">
        <v>0</v>
      </c>
      <c r="AC3581" s="290">
        <v>432900.55</v>
      </c>
      <c r="AD3581" s="290">
        <v>0</v>
      </c>
      <c r="AE3581" s="290">
        <v>0</v>
      </c>
      <c r="AF3581" s="290">
        <v>0</v>
      </c>
      <c r="AG3581" s="290">
        <v>0</v>
      </c>
      <c r="AH3581" s="290">
        <v>0</v>
      </c>
      <c r="AI3581" s="290">
        <v>0</v>
      </c>
      <c r="AJ3581" s="290">
        <v>6248.85</v>
      </c>
      <c r="AK3581" s="175"/>
      <c r="AL3581" s="175">
        <v>3318374.6100000003</v>
      </c>
      <c r="AM3581" s="175">
        <v>4616802.2300000004</v>
      </c>
      <c r="AN3581" s="175">
        <v>1298427.6199999999</v>
      </c>
    </row>
    <row r="3582" spans="1:40" s="7" customFormat="1" ht="20.3" customHeight="1" x14ac:dyDescent="0.35">
      <c r="A3582" s="256">
        <v>2025</v>
      </c>
      <c r="B3582" s="184">
        <f t="shared" si="683"/>
        <v>920</v>
      </c>
      <c r="C3582" s="294" t="s">
        <v>4866</v>
      </c>
      <c r="D3582" s="184">
        <v>41815</v>
      </c>
      <c r="E3582" s="287"/>
      <c r="F3582" s="287"/>
      <c r="G3582" s="287"/>
      <c r="H3582" s="288"/>
      <c r="I3582" s="288"/>
      <c r="J3582" s="288"/>
      <c r="K3582" s="289"/>
      <c r="L3582" s="289"/>
      <c r="M3582" s="289"/>
      <c r="N3582" s="289"/>
      <c r="O3582" s="289"/>
      <c r="P3582" s="289"/>
      <c r="Q3582" s="186">
        <f t="shared" si="684"/>
        <v>439200.55</v>
      </c>
      <c r="R3582" s="186">
        <f t="shared" si="685"/>
        <v>432900.55</v>
      </c>
      <c r="S3582" s="290">
        <v>0</v>
      </c>
      <c r="T3582" s="290">
        <v>0</v>
      </c>
      <c r="U3582" s="290">
        <v>0</v>
      </c>
      <c r="V3582" s="290">
        <v>0</v>
      </c>
      <c r="W3582" s="290">
        <v>0</v>
      </c>
      <c r="X3582" s="290">
        <v>0</v>
      </c>
      <c r="Y3582" s="290">
        <v>0</v>
      </c>
      <c r="Z3582" s="290">
        <v>0</v>
      </c>
      <c r="AA3582" s="290">
        <v>0</v>
      </c>
      <c r="AB3582" s="290">
        <v>0</v>
      </c>
      <c r="AC3582" s="290">
        <v>432900.55</v>
      </c>
      <c r="AD3582" s="290">
        <v>0</v>
      </c>
      <c r="AE3582" s="290">
        <v>0</v>
      </c>
      <c r="AF3582" s="290">
        <v>0</v>
      </c>
      <c r="AG3582" s="290">
        <v>0</v>
      </c>
      <c r="AH3582" s="290">
        <v>0</v>
      </c>
      <c r="AI3582" s="290">
        <v>0</v>
      </c>
      <c r="AJ3582" s="290">
        <v>6300</v>
      </c>
      <c r="AK3582" s="175"/>
      <c r="AL3582" s="175">
        <v>3251856.2699999996</v>
      </c>
      <c r="AM3582" s="175">
        <v>4651427.5999999996</v>
      </c>
      <c r="AN3582" s="175">
        <v>1399571.3299999998</v>
      </c>
    </row>
    <row r="3583" spans="1:40" s="7" customFormat="1" ht="19" customHeight="1" x14ac:dyDescent="0.35">
      <c r="A3583" s="256">
        <v>2025</v>
      </c>
      <c r="B3583" s="184">
        <f t="shared" si="683"/>
        <v>921</v>
      </c>
      <c r="C3583" s="294" t="s">
        <v>4867</v>
      </c>
      <c r="D3583" s="184">
        <v>41816</v>
      </c>
      <c r="E3583" s="287"/>
      <c r="F3583" s="287"/>
      <c r="G3583" s="287"/>
      <c r="H3583" s="288"/>
      <c r="I3583" s="288"/>
      <c r="J3583" s="288"/>
      <c r="K3583" s="289"/>
      <c r="L3583" s="289"/>
      <c r="M3583" s="289"/>
      <c r="N3583" s="289"/>
      <c r="O3583" s="289"/>
      <c r="P3583" s="289"/>
      <c r="Q3583" s="186">
        <f t="shared" si="684"/>
        <v>2221934.0100000002</v>
      </c>
      <c r="R3583" s="186">
        <f t="shared" si="685"/>
        <v>2189338.6</v>
      </c>
      <c r="S3583" s="290">
        <v>0</v>
      </c>
      <c r="T3583" s="290">
        <v>912441.31</v>
      </c>
      <c r="U3583" s="290">
        <v>0</v>
      </c>
      <c r="V3583" s="290">
        <v>135955.03</v>
      </c>
      <c r="W3583" s="290">
        <v>227212.73</v>
      </c>
      <c r="X3583" s="290">
        <v>480828.98</v>
      </c>
      <c r="Y3583" s="290">
        <v>0</v>
      </c>
      <c r="Z3583" s="290">
        <v>0</v>
      </c>
      <c r="AA3583" s="290">
        <v>0</v>
      </c>
      <c r="AB3583" s="290">
        <v>0</v>
      </c>
      <c r="AC3583" s="290">
        <v>432900.55</v>
      </c>
      <c r="AD3583" s="290">
        <v>0</v>
      </c>
      <c r="AE3583" s="290">
        <v>0</v>
      </c>
      <c r="AF3583" s="290">
        <v>0</v>
      </c>
      <c r="AG3583" s="290">
        <v>0</v>
      </c>
      <c r="AH3583" s="290">
        <v>0</v>
      </c>
      <c r="AI3583" s="290">
        <v>0</v>
      </c>
      <c r="AJ3583" s="290">
        <f>13686.62+2039.32+3408.19+7212.43+6248.85</f>
        <v>32595.410000000003</v>
      </c>
      <c r="AK3583" s="175"/>
      <c r="AL3583" s="175">
        <v>4751720.0599999996</v>
      </c>
      <c r="AM3583" s="175">
        <v>4937285.0599999996</v>
      </c>
      <c r="AN3583" s="175">
        <v>185565</v>
      </c>
    </row>
    <row r="3584" spans="1:40" s="7" customFormat="1" ht="20.3" customHeight="1" x14ac:dyDescent="0.35">
      <c r="A3584" s="256">
        <v>2025</v>
      </c>
      <c r="B3584" s="184">
        <f t="shared" si="683"/>
        <v>922</v>
      </c>
      <c r="C3584" s="294" t="s">
        <v>4868</v>
      </c>
      <c r="D3584" s="184">
        <v>41817</v>
      </c>
      <c r="E3584" s="287"/>
      <c r="F3584" s="287"/>
      <c r="G3584" s="287"/>
      <c r="H3584" s="288"/>
      <c r="I3584" s="288"/>
      <c r="J3584" s="288"/>
      <c r="K3584" s="289"/>
      <c r="L3584" s="289"/>
      <c r="M3584" s="289"/>
      <c r="N3584" s="289"/>
      <c r="O3584" s="289"/>
      <c r="P3584" s="289"/>
      <c r="Q3584" s="186">
        <f t="shared" si="684"/>
        <v>1166604.6000000001</v>
      </c>
      <c r="R3584" s="186">
        <f t="shared" si="685"/>
        <v>1149364.6000000001</v>
      </c>
      <c r="S3584" s="290">
        <v>1149364.6000000001</v>
      </c>
      <c r="T3584" s="290">
        <v>0</v>
      </c>
      <c r="U3584" s="290">
        <v>0</v>
      </c>
      <c r="V3584" s="290">
        <v>0</v>
      </c>
      <c r="W3584" s="290">
        <v>0</v>
      </c>
      <c r="X3584" s="290">
        <v>0</v>
      </c>
      <c r="Y3584" s="290">
        <v>0</v>
      </c>
      <c r="Z3584" s="290">
        <v>0</v>
      </c>
      <c r="AA3584" s="290">
        <v>0</v>
      </c>
      <c r="AB3584" s="290">
        <v>0</v>
      </c>
      <c r="AC3584" s="290">
        <v>0</v>
      </c>
      <c r="AD3584" s="290">
        <v>0</v>
      </c>
      <c r="AE3584" s="290">
        <v>0</v>
      </c>
      <c r="AF3584" s="290">
        <v>0</v>
      </c>
      <c r="AG3584" s="290">
        <v>0</v>
      </c>
      <c r="AH3584" s="290">
        <v>0</v>
      </c>
      <c r="AI3584" s="290">
        <v>0</v>
      </c>
      <c r="AJ3584" s="290">
        <v>17240</v>
      </c>
      <c r="AK3584" s="175"/>
      <c r="AL3584" s="175">
        <v>3254809.0999999996</v>
      </c>
      <c r="AM3584" s="175">
        <v>4666583.22</v>
      </c>
      <c r="AN3584" s="175">
        <v>1411774.1199999999</v>
      </c>
    </row>
    <row r="3585" spans="1:40" s="450" customFormat="1" ht="20.3" customHeight="1" x14ac:dyDescent="0.35">
      <c r="A3585" s="421">
        <v>2025</v>
      </c>
      <c r="B3585" s="168">
        <f t="shared" si="683"/>
        <v>923</v>
      </c>
      <c r="C3585" s="408" t="s">
        <v>4869</v>
      </c>
      <c r="D3585" s="168">
        <v>41818</v>
      </c>
      <c r="E3585" s="422"/>
      <c r="F3585" s="422"/>
      <c r="G3585" s="422"/>
      <c r="H3585" s="423"/>
      <c r="I3585" s="423"/>
      <c r="J3585" s="423"/>
      <c r="K3585" s="424"/>
      <c r="L3585" s="424"/>
      <c r="M3585" s="424"/>
      <c r="N3585" s="424"/>
      <c r="O3585" s="424"/>
      <c r="P3585" s="424"/>
      <c r="Q3585" s="425">
        <f t="shared" si="684"/>
        <v>1294743.07</v>
      </c>
      <c r="R3585" s="425">
        <f t="shared" si="685"/>
        <v>1275609.07</v>
      </c>
      <c r="S3585" s="449">
        <v>0</v>
      </c>
      <c r="T3585" s="449">
        <v>912441.31</v>
      </c>
      <c r="U3585" s="449">
        <v>0</v>
      </c>
      <c r="V3585" s="449">
        <v>135955.03</v>
      </c>
      <c r="W3585" s="449">
        <v>227212.73</v>
      </c>
      <c r="X3585" s="449">
        <v>0</v>
      </c>
      <c r="Y3585" s="449">
        <v>0</v>
      </c>
      <c r="Z3585" s="449">
        <v>0</v>
      </c>
      <c r="AA3585" s="449">
        <v>0</v>
      </c>
      <c r="AB3585" s="449">
        <v>0</v>
      </c>
      <c r="AC3585" s="449">
        <v>0</v>
      </c>
      <c r="AD3585" s="449">
        <v>0</v>
      </c>
      <c r="AE3585" s="449">
        <v>0</v>
      </c>
      <c r="AF3585" s="449">
        <v>0</v>
      </c>
      <c r="AG3585" s="449">
        <v>0</v>
      </c>
      <c r="AH3585" s="449">
        <v>0</v>
      </c>
      <c r="AI3585" s="449">
        <v>0</v>
      </c>
      <c r="AJ3585" s="449">
        <v>19134</v>
      </c>
      <c r="AK3585" s="426"/>
      <c r="AL3585" s="175">
        <v>3292812.92</v>
      </c>
      <c r="AM3585" s="175">
        <v>4667548.21</v>
      </c>
      <c r="AN3585" s="175">
        <v>1374735.2899999998</v>
      </c>
    </row>
    <row r="3586" spans="1:40" s="7" customFormat="1" ht="20.3" customHeight="1" x14ac:dyDescent="0.35">
      <c r="A3586" s="256">
        <v>2025</v>
      </c>
      <c r="B3586" s="184">
        <f t="shared" si="683"/>
        <v>924</v>
      </c>
      <c r="C3586" s="294" t="s">
        <v>4870</v>
      </c>
      <c r="D3586" s="184">
        <v>41819</v>
      </c>
      <c r="E3586" s="287"/>
      <c r="F3586" s="287"/>
      <c r="G3586" s="287"/>
      <c r="H3586" s="288"/>
      <c r="I3586" s="288"/>
      <c r="J3586" s="288"/>
      <c r="K3586" s="289"/>
      <c r="L3586" s="289"/>
      <c r="M3586" s="289"/>
      <c r="N3586" s="289"/>
      <c r="O3586" s="289"/>
      <c r="P3586" s="289"/>
      <c r="Q3586" s="186">
        <f t="shared" si="684"/>
        <v>1359296.1</v>
      </c>
      <c r="R3586" s="186">
        <f t="shared" si="685"/>
        <v>1339208.1000000001</v>
      </c>
      <c r="S3586" s="290">
        <v>0</v>
      </c>
      <c r="T3586" s="290">
        <v>0</v>
      </c>
      <c r="U3586" s="290">
        <v>0</v>
      </c>
      <c r="V3586" s="290">
        <v>0</v>
      </c>
      <c r="W3586" s="290">
        <v>0</v>
      </c>
      <c r="X3586" s="290">
        <v>480828.98</v>
      </c>
      <c r="Y3586" s="290">
        <v>0</v>
      </c>
      <c r="Z3586" s="290">
        <v>0</v>
      </c>
      <c r="AA3586" s="290">
        <v>0</v>
      </c>
      <c r="AB3586" s="290">
        <v>0</v>
      </c>
      <c r="AC3586" s="290">
        <v>858379.12</v>
      </c>
      <c r="AD3586" s="290">
        <v>0</v>
      </c>
      <c r="AE3586" s="290">
        <v>0</v>
      </c>
      <c r="AF3586" s="290">
        <v>0</v>
      </c>
      <c r="AG3586" s="290">
        <v>0</v>
      </c>
      <c r="AH3586" s="290">
        <v>0</v>
      </c>
      <c r="AI3586" s="290">
        <v>0</v>
      </c>
      <c r="AJ3586" s="290">
        <v>20088</v>
      </c>
      <c r="AK3586" s="175"/>
      <c r="AL3586" s="175">
        <v>3637262.2100000004</v>
      </c>
      <c r="AM3586" s="175">
        <v>4720848.4000000004</v>
      </c>
      <c r="AN3586" s="175">
        <v>1083586.19</v>
      </c>
    </row>
    <row r="3587" spans="1:40" s="7" customFormat="1" ht="19" customHeight="1" x14ac:dyDescent="0.35">
      <c r="A3587" s="256">
        <v>2025</v>
      </c>
      <c r="B3587" s="184">
        <f t="shared" si="683"/>
        <v>925</v>
      </c>
      <c r="C3587" s="294" t="s">
        <v>4871</v>
      </c>
      <c r="D3587" s="184">
        <v>41820</v>
      </c>
      <c r="E3587" s="287"/>
      <c r="F3587" s="287"/>
      <c r="G3587" s="287"/>
      <c r="H3587" s="288"/>
      <c r="I3587" s="288"/>
      <c r="J3587" s="288"/>
      <c r="K3587" s="289"/>
      <c r="L3587" s="289"/>
      <c r="M3587" s="289"/>
      <c r="N3587" s="289"/>
      <c r="O3587" s="289"/>
      <c r="P3587" s="289"/>
      <c r="Q3587" s="186">
        <f t="shared" si="684"/>
        <v>1252287.8700000001</v>
      </c>
      <c r="R3587" s="186">
        <f t="shared" si="685"/>
        <v>1232199.8700000001</v>
      </c>
      <c r="S3587" s="290">
        <v>0</v>
      </c>
      <c r="T3587" s="290">
        <v>0</v>
      </c>
      <c r="U3587" s="290">
        <v>0</v>
      </c>
      <c r="V3587" s="290">
        <v>0</v>
      </c>
      <c r="W3587" s="290">
        <v>0</v>
      </c>
      <c r="X3587" s="290">
        <v>480828.98</v>
      </c>
      <c r="Y3587" s="290">
        <v>0</v>
      </c>
      <c r="Z3587" s="290">
        <v>0</v>
      </c>
      <c r="AA3587" s="290">
        <v>0</v>
      </c>
      <c r="AB3587" s="290">
        <v>0</v>
      </c>
      <c r="AC3587" s="290">
        <v>751370.89</v>
      </c>
      <c r="AD3587" s="290">
        <v>0</v>
      </c>
      <c r="AE3587" s="290">
        <v>0</v>
      </c>
      <c r="AF3587" s="290">
        <v>0</v>
      </c>
      <c r="AG3587" s="290">
        <v>0</v>
      </c>
      <c r="AH3587" s="290">
        <v>0</v>
      </c>
      <c r="AI3587" s="290">
        <v>0</v>
      </c>
      <c r="AJ3587" s="290">
        <v>20088</v>
      </c>
      <c r="AK3587" s="175"/>
      <c r="AL3587" s="175">
        <v>3306508.88</v>
      </c>
      <c r="AM3587" s="175">
        <v>4669478.05</v>
      </c>
      <c r="AN3587" s="175">
        <v>1362969.17</v>
      </c>
    </row>
    <row r="3588" spans="1:40" s="7" customFormat="1" ht="20.3" customHeight="1" x14ac:dyDescent="0.35">
      <c r="A3588" s="256">
        <v>2025</v>
      </c>
      <c r="B3588" s="184">
        <f t="shared" si="683"/>
        <v>926</v>
      </c>
      <c r="C3588" s="294" t="s">
        <v>4872</v>
      </c>
      <c r="D3588" s="184">
        <v>41842</v>
      </c>
      <c r="E3588" s="287"/>
      <c r="F3588" s="287"/>
      <c r="G3588" s="287"/>
      <c r="H3588" s="288"/>
      <c r="I3588" s="288"/>
      <c r="J3588" s="288"/>
      <c r="K3588" s="289"/>
      <c r="L3588" s="289"/>
      <c r="M3588" s="289"/>
      <c r="N3588" s="289"/>
      <c r="O3588" s="289"/>
      <c r="P3588" s="289"/>
      <c r="Q3588" s="186">
        <f t="shared" si="684"/>
        <v>1172857.3500000001</v>
      </c>
      <c r="R3588" s="186">
        <f t="shared" si="685"/>
        <v>1149364.6000000001</v>
      </c>
      <c r="S3588" s="290">
        <v>1149364.6000000001</v>
      </c>
      <c r="T3588" s="290"/>
      <c r="U3588" s="290">
        <v>0</v>
      </c>
      <c r="V3588" s="290">
        <v>0</v>
      </c>
      <c r="W3588" s="290">
        <v>0</v>
      </c>
      <c r="X3588" s="290">
        <v>0</v>
      </c>
      <c r="Y3588" s="290">
        <v>0</v>
      </c>
      <c r="Z3588" s="290">
        <v>0</v>
      </c>
      <c r="AA3588" s="290">
        <v>0</v>
      </c>
      <c r="AB3588" s="290">
        <v>0</v>
      </c>
      <c r="AC3588" s="290">
        <v>0</v>
      </c>
      <c r="AD3588" s="290">
        <v>0</v>
      </c>
      <c r="AE3588" s="290">
        <v>0</v>
      </c>
      <c r="AF3588" s="290">
        <v>0</v>
      </c>
      <c r="AG3588" s="290">
        <v>0</v>
      </c>
      <c r="AH3588" s="290">
        <v>0</v>
      </c>
      <c r="AI3588" s="290">
        <v>0</v>
      </c>
      <c r="AJ3588" s="290">
        <f>13699.63+9793.12</f>
        <v>23492.75</v>
      </c>
      <c r="AK3588" s="175"/>
      <c r="AL3588" s="175">
        <v>3370257.3899999997</v>
      </c>
      <c r="AM3588" s="175">
        <v>4745313.13</v>
      </c>
      <c r="AN3588" s="175">
        <v>1375055.74</v>
      </c>
    </row>
    <row r="3589" spans="1:40" s="7" customFormat="1" ht="20.3" customHeight="1" x14ac:dyDescent="0.35">
      <c r="A3589" s="256">
        <v>2025</v>
      </c>
      <c r="B3589" s="184">
        <f t="shared" si="683"/>
        <v>927</v>
      </c>
      <c r="C3589" s="294" t="s">
        <v>4873</v>
      </c>
      <c r="D3589" s="184">
        <v>41843</v>
      </c>
      <c r="E3589" s="287"/>
      <c r="F3589" s="287"/>
      <c r="G3589" s="287"/>
      <c r="H3589" s="288"/>
      <c r="I3589" s="288"/>
      <c r="J3589" s="288"/>
      <c r="K3589" s="289"/>
      <c r="L3589" s="289"/>
      <c r="M3589" s="289"/>
      <c r="N3589" s="289"/>
      <c r="O3589" s="289"/>
      <c r="P3589" s="289"/>
      <c r="Q3589" s="186">
        <f t="shared" si="684"/>
        <v>2037859.8800000001</v>
      </c>
      <c r="R3589" s="186">
        <f t="shared" si="685"/>
        <v>2007743.7200000002</v>
      </c>
      <c r="S3589" s="290">
        <v>1149364.6000000001</v>
      </c>
      <c r="T3589" s="290">
        <v>0</v>
      </c>
      <c r="U3589" s="290">
        <v>0</v>
      </c>
      <c r="V3589" s="290">
        <v>0</v>
      </c>
      <c r="W3589" s="290">
        <v>0</v>
      </c>
      <c r="X3589" s="290">
        <v>0</v>
      </c>
      <c r="Y3589" s="290">
        <v>0</v>
      </c>
      <c r="Z3589" s="290">
        <v>0</v>
      </c>
      <c r="AA3589" s="290">
        <v>0</v>
      </c>
      <c r="AB3589" s="290">
        <v>0</v>
      </c>
      <c r="AC3589" s="290">
        <v>858379.12</v>
      </c>
      <c r="AD3589" s="290">
        <v>0</v>
      </c>
      <c r="AE3589" s="290">
        <v>0</v>
      </c>
      <c r="AF3589" s="290">
        <v>0</v>
      </c>
      <c r="AG3589" s="290">
        <v>0</v>
      </c>
      <c r="AH3589" s="290">
        <v>0</v>
      </c>
      <c r="AI3589" s="290">
        <v>0</v>
      </c>
      <c r="AJ3589" s="290">
        <v>30116.16</v>
      </c>
      <c r="AK3589" s="175"/>
      <c r="AL3589" s="175">
        <v>4036631.74</v>
      </c>
      <c r="AM3589" s="175">
        <v>4995580.54</v>
      </c>
      <c r="AN3589" s="175">
        <v>958948.8</v>
      </c>
    </row>
    <row r="3590" spans="1:40" s="7" customFormat="1" ht="20.3" customHeight="1" x14ac:dyDescent="0.35">
      <c r="A3590" s="256">
        <v>2025</v>
      </c>
      <c r="B3590" s="184">
        <f t="shared" si="683"/>
        <v>928</v>
      </c>
      <c r="C3590" s="294" t="s">
        <v>4874</v>
      </c>
      <c r="D3590" s="184">
        <v>41821</v>
      </c>
      <c r="E3590" s="287"/>
      <c r="F3590" s="287"/>
      <c r="G3590" s="287"/>
      <c r="H3590" s="288"/>
      <c r="I3590" s="288"/>
      <c r="J3590" s="288"/>
      <c r="K3590" s="289"/>
      <c r="L3590" s="289"/>
      <c r="M3590" s="289"/>
      <c r="N3590" s="289"/>
      <c r="O3590" s="289"/>
      <c r="P3590" s="289"/>
      <c r="Q3590" s="186">
        <f t="shared" si="684"/>
        <v>512443.11089999997</v>
      </c>
      <c r="R3590" s="186">
        <f t="shared" si="685"/>
        <v>504870.06</v>
      </c>
      <c r="S3590" s="290">
        <v>0</v>
      </c>
      <c r="T3590" s="290">
        <v>0</v>
      </c>
      <c r="U3590" s="290">
        <v>0</v>
      </c>
      <c r="V3590" s="290">
        <v>0</v>
      </c>
      <c r="W3590" s="290">
        <v>0</v>
      </c>
      <c r="X3590" s="290">
        <v>504870.06</v>
      </c>
      <c r="Y3590" s="290">
        <v>0</v>
      </c>
      <c r="Z3590" s="290">
        <v>0</v>
      </c>
      <c r="AA3590" s="290">
        <v>0</v>
      </c>
      <c r="AB3590" s="290">
        <v>0</v>
      </c>
      <c r="AC3590" s="290">
        <v>0</v>
      </c>
      <c r="AD3590" s="290">
        <v>0</v>
      </c>
      <c r="AE3590" s="290">
        <v>0</v>
      </c>
      <c r="AF3590" s="290">
        <v>0</v>
      </c>
      <c r="AG3590" s="290">
        <v>0</v>
      </c>
      <c r="AH3590" s="290">
        <v>0</v>
      </c>
      <c r="AI3590" s="290">
        <v>0</v>
      </c>
      <c r="AJ3590" s="290">
        <v>7573.0509000000002</v>
      </c>
      <c r="AK3590" s="175"/>
      <c r="AL3590" s="175">
        <v>2237360.58</v>
      </c>
      <c r="AM3590" s="175">
        <v>4178252.92</v>
      </c>
      <c r="AN3590" s="175">
        <v>1940892.34</v>
      </c>
    </row>
    <row r="3591" spans="1:40" s="105" customFormat="1" ht="20.3" customHeight="1" x14ac:dyDescent="0.35">
      <c r="A3591" s="256"/>
      <c r="B3591" s="170" t="s">
        <v>22</v>
      </c>
      <c r="C3591" s="293"/>
      <c r="D3591" s="296" t="s">
        <v>172</v>
      </c>
      <c r="E3591" s="287" t="e">
        <f>VLOOKUP(D3591,'[1]2023-2025'!$A:$G,7,0)</f>
        <v>#N/A</v>
      </c>
      <c r="F3591" s="287"/>
      <c r="G3591" s="287"/>
      <c r="H3591" s="288" t="e">
        <v>#N/A</v>
      </c>
      <c r="I3591" s="288" t="e">
        <v>#N/A</v>
      </c>
      <c r="J3591" s="288" t="e">
        <f>VLOOKUP(D3591,[1]Лист3!$A:$AK,37,0)</f>
        <v>#N/A</v>
      </c>
      <c r="K3591" s="289" t="e">
        <v>#N/A</v>
      </c>
      <c r="L3591" s="289"/>
      <c r="M3591" s="289"/>
      <c r="N3591" s="289"/>
      <c r="O3591" s="289" t="e">
        <v>#N/A</v>
      </c>
      <c r="P3591" s="289"/>
      <c r="Q3591" s="297">
        <f t="shared" ref="Q3591:AJ3591" si="686">SUM(Q3567:Q3590)</f>
        <v>49416781.432300001</v>
      </c>
      <c r="R3591" s="297">
        <f t="shared" si="686"/>
        <v>48679431.339999996</v>
      </c>
      <c r="S3591" s="484">
        <f t="shared" si="686"/>
        <v>8474274.1699999999</v>
      </c>
      <c r="T3591" s="484">
        <f t="shared" si="686"/>
        <v>6685041.2400000002</v>
      </c>
      <c r="U3591" s="484">
        <f t="shared" si="686"/>
        <v>0</v>
      </c>
      <c r="V3591" s="484">
        <f t="shared" si="686"/>
        <v>271910.06</v>
      </c>
      <c r="W3591" s="484">
        <f t="shared" si="686"/>
        <v>454425.46</v>
      </c>
      <c r="X3591" s="484">
        <f t="shared" si="686"/>
        <v>3966273.46</v>
      </c>
      <c r="Y3591" s="484">
        <f t="shared" si="686"/>
        <v>0</v>
      </c>
      <c r="Z3591" s="484">
        <f t="shared" si="686"/>
        <v>0</v>
      </c>
      <c r="AA3591" s="484">
        <f t="shared" si="686"/>
        <v>21110007.450000003</v>
      </c>
      <c r="AB3591" s="484">
        <f t="shared" si="686"/>
        <v>0</v>
      </c>
      <c r="AC3591" s="484">
        <f t="shared" si="686"/>
        <v>7717499.4999999991</v>
      </c>
      <c r="AD3591" s="484">
        <f t="shared" si="686"/>
        <v>0</v>
      </c>
      <c r="AE3591" s="484">
        <f t="shared" si="686"/>
        <v>0</v>
      </c>
      <c r="AF3591" s="484">
        <f t="shared" si="686"/>
        <v>0</v>
      </c>
      <c r="AG3591" s="484">
        <f t="shared" si="686"/>
        <v>0</v>
      </c>
      <c r="AH3591" s="484">
        <f t="shared" si="686"/>
        <v>0</v>
      </c>
      <c r="AI3591" s="484">
        <f t="shared" si="686"/>
        <v>0</v>
      </c>
      <c r="AJ3591" s="484">
        <f t="shared" si="686"/>
        <v>737350.09230000002</v>
      </c>
      <c r="AK3591" s="175"/>
      <c r="AL3591" s="175" t="e">
        <v>#N/A</v>
      </c>
      <c r="AM3591" s="175" t="e">
        <v>#N/A</v>
      </c>
      <c r="AN3591" s="175" t="e">
        <v>#N/A</v>
      </c>
    </row>
    <row r="3592" spans="1:40" s="105" customFormat="1" ht="20.3" customHeight="1" x14ac:dyDescent="0.35">
      <c r="A3592" s="256"/>
      <c r="B3592" s="298"/>
      <c r="C3592" s="311"/>
      <c r="D3592" s="311"/>
      <c r="E3592" s="287">
        <f>VLOOKUP(D3592,'[1]2023-2025'!$A:$G,7,0)</f>
        <v>0</v>
      </c>
      <c r="F3592" s="287"/>
      <c r="G3592" s="287"/>
      <c r="H3592" s="288" t="e">
        <v>#N/A</v>
      </c>
      <c r="I3592" s="288" t="e">
        <v>#N/A</v>
      </c>
      <c r="J3592" s="288" t="e">
        <f>VLOOKUP(D3592,[1]Лист3!$A:$AK,37,0)</f>
        <v>#N/A</v>
      </c>
      <c r="K3592" s="289" t="e">
        <v>#N/A</v>
      </c>
      <c r="L3592" s="289"/>
      <c r="M3592" s="289"/>
      <c r="N3592" s="289"/>
      <c r="O3592" s="289" t="e">
        <v>#N/A</v>
      </c>
      <c r="P3592" s="289"/>
      <c r="Q3592" s="311"/>
      <c r="R3592" s="311"/>
      <c r="S3592" s="493"/>
      <c r="T3592" s="493"/>
      <c r="U3592" s="493"/>
      <c r="V3592" s="493"/>
      <c r="W3592" s="493"/>
      <c r="X3592" s="493" t="s">
        <v>4836</v>
      </c>
      <c r="Y3592" s="493"/>
      <c r="Z3592" s="493"/>
      <c r="AA3592" s="493"/>
      <c r="AB3592" s="493"/>
      <c r="AC3592" s="493"/>
      <c r="AD3592" s="493"/>
      <c r="AE3592" s="493"/>
      <c r="AF3592" s="493"/>
      <c r="AG3592" s="493"/>
      <c r="AH3592" s="493"/>
      <c r="AI3592" s="493"/>
      <c r="AJ3592" s="485"/>
      <c r="AK3592" s="175"/>
      <c r="AL3592" s="175" t="e">
        <v>#N/A</v>
      </c>
      <c r="AM3592" s="175" t="e">
        <v>#N/A</v>
      </c>
      <c r="AN3592" s="175" t="e">
        <v>#N/A</v>
      </c>
    </row>
    <row r="3593" spans="1:40" s="7" customFormat="1" ht="20.3" customHeight="1" x14ac:dyDescent="0.35">
      <c r="A3593" s="256">
        <v>2025</v>
      </c>
      <c r="B3593" s="184">
        <f>B3590+1</f>
        <v>929</v>
      </c>
      <c r="C3593" s="454" t="s">
        <v>1403</v>
      </c>
      <c r="D3593" s="184">
        <v>41870</v>
      </c>
      <c r="E3593" s="287" t="e">
        <f>VLOOKUP(D3593,'[1]2023-2025'!$A:$G,7,0)</f>
        <v>#N/A</v>
      </c>
      <c r="F3593" s="287"/>
      <c r="G3593" s="287" t="s">
        <v>1899</v>
      </c>
      <c r="H3593" s="288" t="e">
        <f>INDEX('[1]2023-2025'!$AK:$AK,MATCH(D3593,'[1]2023-2025'!$A:$A,0))</f>
        <v>#N/A</v>
      </c>
      <c r="I3593" s="288" t="e">
        <v>#N/A</v>
      </c>
      <c r="J3593" s="288" t="e">
        <f>VLOOKUP(D3593,[1]Лист3!$A:$AK,37,0)</f>
        <v>#N/A</v>
      </c>
      <c r="K3593" s="289" t="e">
        <f>INDEX('[1]2023-2025'!$G:$G,MATCH(D3593,'[1]2023-2025'!$A:$A,0))</f>
        <v>#N/A</v>
      </c>
      <c r="L3593" s="289"/>
      <c r="M3593" s="289"/>
      <c r="N3593" s="289"/>
      <c r="O3593" s="289" t="e">
        <v>#N/A</v>
      </c>
      <c r="P3593" s="289" t="e">
        <v>#N/A</v>
      </c>
      <c r="Q3593" s="186">
        <f>SUM(S3593:AJ3593)</f>
        <v>1535240.77</v>
      </c>
      <c r="R3593" s="186">
        <f>SUM(S3593:AI3593)</f>
        <v>1513746.11</v>
      </c>
      <c r="S3593" s="290">
        <v>0</v>
      </c>
      <c r="T3593" s="474">
        <v>0</v>
      </c>
      <c r="U3593" s="474">
        <v>0</v>
      </c>
      <c r="V3593" s="474">
        <v>0</v>
      </c>
      <c r="W3593" s="474">
        <v>0</v>
      </c>
      <c r="X3593" s="474">
        <v>458154.18</v>
      </c>
      <c r="Y3593" s="474">
        <v>0</v>
      </c>
      <c r="Z3593" s="474">
        <v>0</v>
      </c>
      <c r="AA3593" s="474">
        <v>0</v>
      </c>
      <c r="AB3593" s="474">
        <v>974823.59</v>
      </c>
      <c r="AC3593" s="474">
        <v>0</v>
      </c>
      <c r="AD3593" s="474">
        <v>0</v>
      </c>
      <c r="AE3593" s="474">
        <v>0</v>
      </c>
      <c r="AF3593" s="474">
        <v>0</v>
      </c>
      <c r="AG3593" s="474">
        <v>80768.34</v>
      </c>
      <c r="AH3593" s="476">
        <v>0</v>
      </c>
      <c r="AI3593" s="476">
        <v>0</v>
      </c>
      <c r="AJ3593" s="474">
        <v>21494.66</v>
      </c>
      <c r="AK3593" s="175"/>
      <c r="AL3593" s="175">
        <v>4705068.41</v>
      </c>
      <c r="AM3593" s="175">
        <v>4705068.41</v>
      </c>
      <c r="AN3593" s="175">
        <v>0</v>
      </c>
    </row>
    <row r="3594" spans="1:40" s="7" customFormat="1" ht="20.3" customHeight="1" x14ac:dyDescent="0.35">
      <c r="A3594" s="256">
        <v>2025</v>
      </c>
      <c r="B3594" s="184">
        <f>B3593+1</f>
        <v>930</v>
      </c>
      <c r="C3594" s="454" t="s">
        <v>1404</v>
      </c>
      <c r="D3594" s="184">
        <v>41866</v>
      </c>
      <c r="E3594" s="287" t="e">
        <f>VLOOKUP(D3594,'[1]2023-2025'!$A:$G,7,0)</f>
        <v>#N/A</v>
      </c>
      <c r="F3594" s="287"/>
      <c r="G3594" s="287" t="s">
        <v>1899</v>
      </c>
      <c r="H3594" s="288" t="e">
        <f>INDEX('[1]2023-2025'!$AK:$AK,MATCH(D3594,'[1]2023-2025'!$A:$A,0))</f>
        <v>#N/A</v>
      </c>
      <c r="I3594" s="288" t="e">
        <v>#N/A</v>
      </c>
      <c r="J3594" s="288" t="e">
        <f>VLOOKUP(D3594,[1]Лист3!$A:$AK,37,0)</f>
        <v>#N/A</v>
      </c>
      <c r="K3594" s="289" t="e">
        <f>INDEX('[1]2023-2025'!$G:$G,MATCH(D3594,'[1]2023-2025'!$A:$A,0))</f>
        <v>#N/A</v>
      </c>
      <c r="L3594" s="289"/>
      <c r="M3594" s="289"/>
      <c r="N3594" s="289"/>
      <c r="O3594" s="289" t="e">
        <v>#N/A</v>
      </c>
      <c r="P3594" s="289" t="e">
        <v>#N/A</v>
      </c>
      <c r="Q3594" s="186">
        <f>SUM(S3594:AJ3594)</f>
        <v>5566361.7999999998</v>
      </c>
      <c r="R3594" s="186">
        <f>SUM(S3594:AI3594)</f>
        <v>5486175.9199999999</v>
      </c>
      <c r="S3594" s="290">
        <v>0</v>
      </c>
      <c r="T3594" s="474">
        <v>0</v>
      </c>
      <c r="U3594" s="474">
        <v>0</v>
      </c>
      <c r="V3594" s="474">
        <v>155638.46</v>
      </c>
      <c r="W3594" s="474">
        <v>744179.74</v>
      </c>
      <c r="X3594" s="474">
        <v>537631.44999999995</v>
      </c>
      <c r="Y3594" s="474">
        <v>0</v>
      </c>
      <c r="Z3594" s="474">
        <v>0</v>
      </c>
      <c r="AA3594" s="474">
        <v>3908277.07</v>
      </c>
      <c r="AB3594" s="474">
        <v>0</v>
      </c>
      <c r="AC3594" s="474">
        <v>0</v>
      </c>
      <c r="AD3594" s="474">
        <v>0</v>
      </c>
      <c r="AE3594" s="474">
        <v>0</v>
      </c>
      <c r="AF3594" s="474">
        <v>0</v>
      </c>
      <c r="AG3594" s="474">
        <v>140449.20000000001</v>
      </c>
      <c r="AH3594" s="476">
        <v>0</v>
      </c>
      <c r="AI3594" s="476">
        <v>0</v>
      </c>
      <c r="AJ3594" s="476">
        <f>58624.15+2334.57+11162.69+8064.47</f>
        <v>80185.88</v>
      </c>
      <c r="AK3594" s="175"/>
      <c r="AL3594" s="175">
        <v>10434705.380000001</v>
      </c>
      <c r="AM3594" s="175">
        <v>10434705.380000001</v>
      </c>
      <c r="AN3594" s="175">
        <v>0</v>
      </c>
    </row>
    <row r="3595" spans="1:40" s="7" customFormat="1" ht="20.3" customHeight="1" x14ac:dyDescent="0.35">
      <c r="A3595" s="256">
        <v>2025</v>
      </c>
      <c r="B3595" s="184">
        <f t="shared" ref="B3595:B3598" si="687">B3594+1</f>
        <v>931</v>
      </c>
      <c r="C3595" s="454" t="s">
        <v>4820</v>
      </c>
      <c r="D3595" s="184">
        <v>41874</v>
      </c>
      <c r="E3595" s="287"/>
      <c r="F3595" s="287"/>
      <c r="G3595" s="287"/>
      <c r="H3595" s="288"/>
      <c r="I3595" s="288"/>
      <c r="J3595" s="288"/>
      <c r="K3595" s="289"/>
      <c r="L3595" s="289"/>
      <c r="M3595" s="289"/>
      <c r="N3595" s="289"/>
      <c r="O3595" s="289"/>
      <c r="P3595" s="289"/>
      <c r="Q3595" s="186">
        <f t="shared" ref="Q3595:Q3602" si="688">SUM(S3595:AJ3595)</f>
        <v>357384.14</v>
      </c>
      <c r="R3595" s="186">
        <f t="shared" ref="R3595:R3600" si="689">SUM(S3595:AI3595)</f>
        <v>357384.14</v>
      </c>
      <c r="S3595" s="290">
        <v>0</v>
      </c>
      <c r="T3595" s="474">
        <v>0</v>
      </c>
      <c r="U3595" s="290">
        <v>0</v>
      </c>
      <c r="V3595" s="474">
        <v>0</v>
      </c>
      <c r="W3595" s="290">
        <v>0</v>
      </c>
      <c r="X3595" s="474">
        <v>0</v>
      </c>
      <c r="Y3595" s="290">
        <v>0</v>
      </c>
      <c r="Z3595" s="474">
        <v>0</v>
      </c>
      <c r="AA3595" s="290">
        <v>0</v>
      </c>
      <c r="AB3595" s="474">
        <v>0</v>
      </c>
      <c r="AC3595" s="290">
        <v>357384.14</v>
      </c>
      <c r="AD3595" s="474">
        <v>0</v>
      </c>
      <c r="AE3595" s="290">
        <v>0</v>
      </c>
      <c r="AF3595" s="474">
        <v>0</v>
      </c>
      <c r="AG3595" s="290">
        <v>0</v>
      </c>
      <c r="AH3595" s="474">
        <v>0</v>
      </c>
      <c r="AI3595" s="290">
        <v>0</v>
      </c>
      <c r="AJ3595" s="474">
        <v>0</v>
      </c>
      <c r="AK3595" s="175"/>
      <c r="AL3595" s="175">
        <v>2612691.3499999996</v>
      </c>
      <c r="AM3595" s="175">
        <v>4779030.2699999996</v>
      </c>
      <c r="AN3595" s="175">
        <v>2166338.92</v>
      </c>
    </row>
    <row r="3596" spans="1:40" s="7" customFormat="1" ht="20.3" customHeight="1" x14ac:dyDescent="0.35">
      <c r="A3596" s="256">
        <v>2025</v>
      </c>
      <c r="B3596" s="184">
        <f t="shared" si="687"/>
        <v>932</v>
      </c>
      <c r="C3596" s="454" t="s">
        <v>4822</v>
      </c>
      <c r="D3596" s="184">
        <v>41869</v>
      </c>
      <c r="E3596" s="287"/>
      <c r="F3596" s="287"/>
      <c r="G3596" s="287"/>
      <c r="H3596" s="288"/>
      <c r="I3596" s="288"/>
      <c r="J3596" s="288"/>
      <c r="K3596" s="289"/>
      <c r="L3596" s="289"/>
      <c r="M3596" s="289"/>
      <c r="N3596" s="289"/>
      <c r="O3596" s="289"/>
      <c r="P3596" s="289"/>
      <c r="Q3596" s="186">
        <f t="shared" si="688"/>
        <v>399533.86</v>
      </c>
      <c r="R3596" s="186">
        <f t="shared" si="689"/>
        <v>399533.86</v>
      </c>
      <c r="S3596" s="290">
        <v>0</v>
      </c>
      <c r="T3596" s="474">
        <v>0</v>
      </c>
      <c r="U3596" s="290">
        <v>0</v>
      </c>
      <c r="V3596" s="474">
        <v>0</v>
      </c>
      <c r="W3596" s="290">
        <v>0</v>
      </c>
      <c r="X3596" s="474">
        <v>399533.86</v>
      </c>
      <c r="Y3596" s="290">
        <v>0</v>
      </c>
      <c r="Z3596" s="474">
        <v>0</v>
      </c>
      <c r="AA3596" s="290">
        <v>0</v>
      </c>
      <c r="AB3596" s="474">
        <v>0</v>
      </c>
      <c r="AC3596" s="290">
        <v>0</v>
      </c>
      <c r="AD3596" s="474">
        <v>0</v>
      </c>
      <c r="AE3596" s="290">
        <v>0</v>
      </c>
      <c r="AF3596" s="474">
        <v>0</v>
      </c>
      <c r="AG3596" s="290">
        <v>0</v>
      </c>
      <c r="AH3596" s="474">
        <v>0</v>
      </c>
      <c r="AI3596" s="290">
        <v>0</v>
      </c>
      <c r="AJ3596" s="474">
        <v>0</v>
      </c>
      <c r="AK3596" s="175"/>
      <c r="AL3596" s="175">
        <v>2065053.21</v>
      </c>
      <c r="AM3596" s="175">
        <v>4700016.5199999996</v>
      </c>
      <c r="AN3596" s="175">
        <v>2634963.3099999996</v>
      </c>
    </row>
    <row r="3597" spans="1:40" s="7" customFormat="1" ht="20.3" customHeight="1" x14ac:dyDescent="0.35">
      <c r="A3597" s="256">
        <v>2025</v>
      </c>
      <c r="B3597" s="184">
        <f t="shared" si="687"/>
        <v>933</v>
      </c>
      <c r="C3597" s="454" t="s">
        <v>4823</v>
      </c>
      <c r="D3597" s="184">
        <v>41871</v>
      </c>
      <c r="E3597" s="287"/>
      <c r="F3597" s="287"/>
      <c r="G3597" s="287"/>
      <c r="H3597" s="288"/>
      <c r="I3597" s="288"/>
      <c r="J3597" s="288"/>
      <c r="K3597" s="289"/>
      <c r="L3597" s="289"/>
      <c r="M3597" s="289"/>
      <c r="N3597" s="289"/>
      <c r="O3597" s="289"/>
      <c r="P3597" s="289"/>
      <c r="Q3597" s="186">
        <f t="shared" si="688"/>
        <v>1300866.57</v>
      </c>
      <c r="R3597" s="186">
        <f t="shared" si="689"/>
        <v>1282835.57</v>
      </c>
      <c r="S3597" s="290">
        <v>0</v>
      </c>
      <c r="T3597" s="474">
        <v>0</v>
      </c>
      <c r="U3597" s="290">
        <v>0</v>
      </c>
      <c r="V3597" s="474">
        <v>0</v>
      </c>
      <c r="W3597" s="290">
        <v>0</v>
      </c>
      <c r="X3597" s="474">
        <v>0</v>
      </c>
      <c r="Y3597" s="290">
        <v>0</v>
      </c>
      <c r="Z3597" s="474">
        <v>0</v>
      </c>
      <c r="AA3597" s="290">
        <v>0</v>
      </c>
      <c r="AB3597" s="474">
        <v>736663.93</v>
      </c>
      <c r="AC3597" s="290">
        <v>465403.3</v>
      </c>
      <c r="AD3597" s="474">
        <v>0</v>
      </c>
      <c r="AE3597" s="290">
        <v>0</v>
      </c>
      <c r="AF3597" s="474">
        <v>0</v>
      </c>
      <c r="AG3597" s="290">
        <v>80768.34</v>
      </c>
      <c r="AH3597" s="474">
        <v>0</v>
      </c>
      <c r="AI3597" s="290">
        <v>0</v>
      </c>
      <c r="AJ3597" s="474">
        <v>18031</v>
      </c>
      <c r="AK3597" s="175"/>
      <c r="AL3597" s="175">
        <v>2778507.94</v>
      </c>
      <c r="AM3597" s="175">
        <v>4706544.17</v>
      </c>
      <c r="AN3597" s="175">
        <v>1928036.23</v>
      </c>
    </row>
    <row r="3598" spans="1:40" s="7" customFormat="1" ht="20.3" customHeight="1" x14ac:dyDescent="0.35">
      <c r="A3598" s="256">
        <v>2025</v>
      </c>
      <c r="B3598" s="184">
        <f t="shared" si="687"/>
        <v>934</v>
      </c>
      <c r="C3598" s="454" t="s">
        <v>4819</v>
      </c>
      <c r="D3598" s="184">
        <v>41879</v>
      </c>
      <c r="E3598" s="287"/>
      <c r="F3598" s="287"/>
      <c r="G3598" s="287"/>
      <c r="H3598" s="288"/>
      <c r="I3598" s="288"/>
      <c r="J3598" s="288"/>
      <c r="K3598" s="289"/>
      <c r="L3598" s="289"/>
      <c r="M3598" s="289"/>
      <c r="N3598" s="289"/>
      <c r="O3598" s="289"/>
      <c r="P3598" s="289"/>
      <c r="Q3598" s="186">
        <f t="shared" si="688"/>
        <v>1095811.46</v>
      </c>
      <c r="R3598" s="186">
        <f t="shared" si="689"/>
        <v>1095811.46</v>
      </c>
      <c r="S3598" s="290">
        <v>0</v>
      </c>
      <c r="T3598" s="474">
        <v>0</v>
      </c>
      <c r="U3598" s="290">
        <v>0</v>
      </c>
      <c r="V3598" s="474">
        <v>128957.71</v>
      </c>
      <c r="W3598" s="290">
        <v>225886.87</v>
      </c>
      <c r="X3598" s="474">
        <v>469187.14</v>
      </c>
      <c r="Y3598" s="290">
        <v>0</v>
      </c>
      <c r="Z3598" s="474">
        <v>0</v>
      </c>
      <c r="AA3598" s="290">
        <v>0</v>
      </c>
      <c r="AB3598" s="474">
        <v>271779.74</v>
      </c>
      <c r="AC3598" s="290">
        <v>0</v>
      </c>
      <c r="AD3598" s="474">
        <v>0</v>
      </c>
      <c r="AE3598" s="290">
        <v>0</v>
      </c>
      <c r="AF3598" s="474">
        <v>0</v>
      </c>
      <c r="AG3598" s="290">
        <v>0</v>
      </c>
      <c r="AH3598" s="474">
        <v>0</v>
      </c>
      <c r="AI3598" s="290">
        <v>0</v>
      </c>
      <c r="AJ3598" s="474">
        <v>0</v>
      </c>
      <c r="AK3598" s="175"/>
      <c r="AL3598" s="175">
        <v>3357053.9299999997</v>
      </c>
      <c r="AM3598" s="175">
        <v>4698029.75</v>
      </c>
      <c r="AN3598" s="175">
        <v>1340975.82</v>
      </c>
    </row>
    <row r="3599" spans="1:40" s="7" customFormat="1" ht="20.3" customHeight="1" x14ac:dyDescent="0.35">
      <c r="A3599" s="256">
        <v>2025</v>
      </c>
      <c r="B3599" s="184">
        <f>B3598+1</f>
        <v>935</v>
      </c>
      <c r="C3599" s="454" t="s">
        <v>4821</v>
      </c>
      <c r="D3599" s="184">
        <v>41883</v>
      </c>
      <c r="E3599" s="287"/>
      <c r="F3599" s="287"/>
      <c r="G3599" s="287"/>
      <c r="H3599" s="288"/>
      <c r="I3599" s="288"/>
      <c r="J3599" s="288"/>
      <c r="K3599" s="289"/>
      <c r="L3599" s="289"/>
      <c r="M3599" s="289"/>
      <c r="N3599" s="289"/>
      <c r="O3599" s="289"/>
      <c r="P3599" s="289"/>
      <c r="Q3599" s="186">
        <f t="shared" si="688"/>
        <v>1502033.79</v>
      </c>
      <c r="R3599" s="186">
        <f t="shared" si="689"/>
        <v>1479836.29</v>
      </c>
      <c r="S3599" s="290">
        <v>1149364.6000000001</v>
      </c>
      <c r="T3599" s="474">
        <v>0</v>
      </c>
      <c r="U3599" s="290">
        <v>0</v>
      </c>
      <c r="V3599" s="474">
        <v>112912.54</v>
      </c>
      <c r="W3599" s="290">
        <v>217559.15</v>
      </c>
      <c r="X3599" s="474">
        <v>0</v>
      </c>
      <c r="Y3599" s="290">
        <v>0</v>
      </c>
      <c r="Z3599" s="474">
        <v>0</v>
      </c>
      <c r="AA3599" s="290">
        <v>0</v>
      </c>
      <c r="AB3599" s="474">
        <v>0</v>
      </c>
      <c r="AC3599" s="290">
        <v>0</v>
      </c>
      <c r="AD3599" s="474">
        <v>0</v>
      </c>
      <c r="AE3599" s="290">
        <v>0</v>
      </c>
      <c r="AF3599" s="474">
        <v>0</v>
      </c>
      <c r="AG3599" s="290">
        <v>0</v>
      </c>
      <c r="AH3599" s="474">
        <v>0</v>
      </c>
      <c r="AI3599" s="290">
        <v>0</v>
      </c>
      <c r="AJ3599" s="474">
        <v>22197.5</v>
      </c>
      <c r="AK3599" s="175"/>
      <c r="AL3599" s="175">
        <v>3682748.99</v>
      </c>
      <c r="AM3599" s="175">
        <v>5023507.8</v>
      </c>
      <c r="AN3599" s="175">
        <v>1340758.8099999998</v>
      </c>
    </row>
    <row r="3600" spans="1:40" s="7" customFormat="1" ht="20.3" customHeight="1" x14ac:dyDescent="0.35">
      <c r="A3600" s="256">
        <v>2025</v>
      </c>
      <c r="B3600" s="184">
        <f>B3599+1</f>
        <v>936</v>
      </c>
      <c r="C3600" s="454" t="s">
        <v>4824</v>
      </c>
      <c r="D3600" s="184">
        <v>41888</v>
      </c>
      <c r="E3600" s="287"/>
      <c r="F3600" s="287"/>
      <c r="G3600" s="287"/>
      <c r="H3600" s="288"/>
      <c r="I3600" s="288"/>
      <c r="J3600" s="288"/>
      <c r="K3600" s="289"/>
      <c r="L3600" s="289"/>
      <c r="M3600" s="289"/>
      <c r="N3600" s="289"/>
      <c r="O3600" s="289"/>
      <c r="P3600" s="289"/>
      <c r="Q3600" s="186">
        <f t="shared" si="688"/>
        <v>1874527.36</v>
      </c>
      <c r="R3600" s="186">
        <f t="shared" si="689"/>
        <v>1874527.36</v>
      </c>
      <c r="S3600" s="290">
        <v>0</v>
      </c>
      <c r="T3600" s="474">
        <v>0</v>
      </c>
      <c r="U3600" s="290">
        <v>0</v>
      </c>
      <c r="V3600" s="474">
        <v>0</v>
      </c>
      <c r="W3600" s="290">
        <v>304731.53000000003</v>
      </c>
      <c r="X3600" s="474">
        <v>1050602.77</v>
      </c>
      <c r="Y3600" s="290">
        <v>0</v>
      </c>
      <c r="Z3600" s="474">
        <v>0</v>
      </c>
      <c r="AA3600" s="290">
        <v>0</v>
      </c>
      <c r="AB3600" s="474">
        <v>519193.06</v>
      </c>
      <c r="AC3600" s="290">
        <v>0</v>
      </c>
      <c r="AD3600" s="474">
        <v>0</v>
      </c>
      <c r="AE3600" s="290">
        <v>0</v>
      </c>
      <c r="AF3600" s="474">
        <v>0</v>
      </c>
      <c r="AG3600" s="290">
        <v>0</v>
      </c>
      <c r="AH3600" s="474">
        <v>0</v>
      </c>
      <c r="AI3600" s="290">
        <v>0</v>
      </c>
      <c r="AJ3600" s="474">
        <v>0</v>
      </c>
      <c r="AK3600" s="175"/>
      <c r="AL3600" s="175">
        <v>3523723.84</v>
      </c>
      <c r="AM3600" s="175">
        <v>4156058.54</v>
      </c>
      <c r="AN3600" s="175">
        <v>632334.69999999995</v>
      </c>
    </row>
    <row r="3601" spans="1:40" s="7" customFormat="1" ht="20.3" customHeight="1" x14ac:dyDescent="0.35">
      <c r="A3601" s="256">
        <v>2025</v>
      </c>
      <c r="B3601" s="184">
        <f t="shared" ref="B3601:B3602" si="690">B3600+1</f>
        <v>937</v>
      </c>
      <c r="C3601" s="454" t="s">
        <v>4825</v>
      </c>
      <c r="D3601" s="184">
        <v>41893</v>
      </c>
      <c r="E3601" s="287"/>
      <c r="F3601" s="287"/>
      <c r="G3601" s="287"/>
      <c r="H3601" s="288"/>
      <c r="I3601" s="288"/>
      <c r="J3601" s="288"/>
      <c r="K3601" s="289"/>
      <c r="L3601" s="289"/>
      <c r="M3601" s="289"/>
      <c r="N3601" s="289"/>
      <c r="O3601" s="289"/>
      <c r="P3601" s="289"/>
      <c r="Q3601" s="186">
        <f t="shared" si="688"/>
        <v>1726382.22</v>
      </c>
      <c r="R3601" s="186">
        <f>SUM(S3601:AI3601)</f>
        <v>1693432.22</v>
      </c>
      <c r="S3601" s="290">
        <v>0</v>
      </c>
      <c r="T3601" s="474">
        <v>0</v>
      </c>
      <c r="U3601" s="290">
        <v>0</v>
      </c>
      <c r="V3601" s="474">
        <v>190000</v>
      </c>
      <c r="W3601" s="290">
        <v>304731</v>
      </c>
      <c r="X3601" s="474">
        <v>1122926.75</v>
      </c>
      <c r="Y3601" s="290">
        <v>0</v>
      </c>
      <c r="Z3601" s="474">
        <v>0</v>
      </c>
      <c r="AA3601" s="290">
        <v>0</v>
      </c>
      <c r="AB3601" s="474">
        <v>0</v>
      </c>
      <c r="AC3601" s="290">
        <v>0</v>
      </c>
      <c r="AD3601" s="474">
        <v>0</v>
      </c>
      <c r="AE3601" s="290">
        <v>0</v>
      </c>
      <c r="AF3601" s="474">
        <v>0</v>
      </c>
      <c r="AG3601" s="290">
        <v>75774.47</v>
      </c>
      <c r="AH3601" s="474">
        <v>0</v>
      </c>
      <c r="AI3601" s="290">
        <v>0</v>
      </c>
      <c r="AJ3601" s="474">
        <v>32950</v>
      </c>
      <c r="AK3601" s="175"/>
      <c r="AL3601" s="175">
        <v>3340912.3299999996</v>
      </c>
      <c r="AM3601" s="175">
        <v>4223492.8499999996</v>
      </c>
      <c r="AN3601" s="175">
        <v>882580.52</v>
      </c>
    </row>
    <row r="3602" spans="1:40" s="7" customFormat="1" ht="20.3" customHeight="1" x14ac:dyDescent="0.35">
      <c r="A3602" s="256">
        <v>2025</v>
      </c>
      <c r="B3602" s="184">
        <f t="shared" si="690"/>
        <v>938</v>
      </c>
      <c r="C3602" s="454" t="s">
        <v>4826</v>
      </c>
      <c r="D3602" s="184">
        <v>41899</v>
      </c>
      <c r="E3602" s="287"/>
      <c r="F3602" s="287"/>
      <c r="G3602" s="287"/>
      <c r="H3602" s="288"/>
      <c r="I3602" s="288"/>
      <c r="J3602" s="288"/>
      <c r="K3602" s="289"/>
      <c r="L3602" s="289"/>
      <c r="M3602" s="289"/>
      <c r="N3602" s="289"/>
      <c r="O3602" s="289"/>
      <c r="P3602" s="289"/>
      <c r="Q3602" s="186">
        <f t="shared" si="688"/>
        <v>1701387.5699999998</v>
      </c>
      <c r="R3602" s="186">
        <f>SUM(S3602:AI3602)</f>
        <v>1701387.5699999998</v>
      </c>
      <c r="S3602" s="290">
        <v>0</v>
      </c>
      <c r="T3602" s="474">
        <v>0</v>
      </c>
      <c r="U3602" s="290">
        <v>0</v>
      </c>
      <c r="V3602" s="474">
        <v>206625.52</v>
      </c>
      <c r="W3602" s="290">
        <v>371835.3</v>
      </c>
      <c r="X3602" s="474">
        <v>1122926.75</v>
      </c>
      <c r="Y3602" s="290">
        <v>0</v>
      </c>
      <c r="Z3602" s="474">
        <v>0</v>
      </c>
      <c r="AA3602" s="290">
        <v>0</v>
      </c>
      <c r="AB3602" s="474">
        <v>0</v>
      </c>
      <c r="AC3602" s="290">
        <v>0</v>
      </c>
      <c r="AD3602" s="474">
        <v>0</v>
      </c>
      <c r="AE3602" s="290">
        <v>0</v>
      </c>
      <c r="AF3602" s="474">
        <v>0</v>
      </c>
      <c r="AG3602" s="290">
        <v>0</v>
      </c>
      <c r="AH3602" s="474">
        <v>0</v>
      </c>
      <c r="AI3602" s="290">
        <v>0</v>
      </c>
      <c r="AJ3602" s="474">
        <v>0</v>
      </c>
      <c r="AK3602" s="175"/>
      <c r="AL3602" s="175">
        <v>3594416.3099999996</v>
      </c>
      <c r="AM3602" s="175">
        <v>4195906.13</v>
      </c>
      <c r="AN3602" s="175">
        <v>601489.82000000007</v>
      </c>
    </row>
    <row r="3603" spans="1:40" s="105" customFormat="1" ht="20.3" customHeight="1" x14ac:dyDescent="0.35">
      <c r="A3603" s="256"/>
      <c r="B3603" s="170" t="s">
        <v>22</v>
      </c>
      <c r="C3603" s="293"/>
      <c r="D3603" s="296" t="s">
        <v>172</v>
      </c>
      <c r="E3603" s="287" t="e">
        <f>VLOOKUP(D3603,'[1]2023-2025'!$A:$G,7,0)</f>
        <v>#N/A</v>
      </c>
      <c r="F3603" s="287"/>
      <c r="G3603" s="287"/>
      <c r="H3603" s="288" t="e">
        <v>#N/A</v>
      </c>
      <c r="I3603" s="288" t="e">
        <v>#N/A</v>
      </c>
      <c r="J3603" s="288" t="e">
        <f>VLOOKUP(D3603,[1]Лист3!$A:$AK,37,0)</f>
        <v>#N/A</v>
      </c>
      <c r="K3603" s="289" t="e">
        <v>#N/A</v>
      </c>
      <c r="L3603" s="289"/>
      <c r="M3603" s="289"/>
      <c r="N3603" s="289"/>
      <c r="O3603" s="289" t="e">
        <v>#N/A</v>
      </c>
      <c r="P3603" s="289"/>
      <c r="Q3603" s="297">
        <f t="shared" ref="Q3603:AJ3603" si="691">SUM(Q3593:Q3602)</f>
        <v>17059529.539999999</v>
      </c>
      <c r="R3603" s="297">
        <f t="shared" si="691"/>
        <v>16884670.499999996</v>
      </c>
      <c r="S3603" s="484">
        <f t="shared" si="691"/>
        <v>1149364.6000000001</v>
      </c>
      <c r="T3603" s="484">
        <f t="shared" si="691"/>
        <v>0</v>
      </c>
      <c r="U3603" s="484">
        <f t="shared" si="691"/>
        <v>0</v>
      </c>
      <c r="V3603" s="484">
        <f t="shared" si="691"/>
        <v>794134.23</v>
      </c>
      <c r="W3603" s="484">
        <f t="shared" si="691"/>
        <v>2168923.59</v>
      </c>
      <c r="X3603" s="484">
        <f t="shared" si="691"/>
        <v>5160962.9000000004</v>
      </c>
      <c r="Y3603" s="484">
        <f t="shared" si="691"/>
        <v>0</v>
      </c>
      <c r="Z3603" s="484">
        <f t="shared" si="691"/>
        <v>0</v>
      </c>
      <c r="AA3603" s="484">
        <f t="shared" si="691"/>
        <v>3908277.07</v>
      </c>
      <c r="AB3603" s="484">
        <f t="shared" si="691"/>
        <v>2502460.3199999998</v>
      </c>
      <c r="AC3603" s="484">
        <f t="shared" si="691"/>
        <v>822787.44</v>
      </c>
      <c r="AD3603" s="484">
        <f t="shared" si="691"/>
        <v>0</v>
      </c>
      <c r="AE3603" s="484">
        <f t="shared" si="691"/>
        <v>0</v>
      </c>
      <c r="AF3603" s="484">
        <f t="shared" si="691"/>
        <v>0</v>
      </c>
      <c r="AG3603" s="484">
        <f t="shared" si="691"/>
        <v>377760.35</v>
      </c>
      <c r="AH3603" s="484">
        <f t="shared" si="691"/>
        <v>0</v>
      </c>
      <c r="AI3603" s="484">
        <f t="shared" si="691"/>
        <v>0</v>
      </c>
      <c r="AJ3603" s="484">
        <f t="shared" si="691"/>
        <v>174859.04</v>
      </c>
      <c r="AK3603" s="175"/>
      <c r="AL3603" s="175" t="e">
        <v>#N/A</v>
      </c>
      <c r="AM3603" s="175" t="e">
        <v>#N/A</v>
      </c>
      <c r="AN3603" s="175" t="e">
        <v>#N/A</v>
      </c>
    </row>
    <row r="3604" spans="1:40" s="105" customFormat="1" ht="20.3" customHeight="1" x14ac:dyDescent="0.35">
      <c r="A3604" s="256"/>
      <c r="B3604" s="309" t="s">
        <v>34</v>
      </c>
      <c r="C3604" s="309"/>
      <c r="D3604" s="296" t="s">
        <v>172</v>
      </c>
      <c r="E3604" s="287" t="e">
        <f>VLOOKUP(D3604,'[1]2023-2025'!$A:$G,7,0)</f>
        <v>#N/A</v>
      </c>
      <c r="F3604" s="287"/>
      <c r="G3604" s="287"/>
      <c r="H3604" s="288" t="e">
        <v>#N/A</v>
      </c>
      <c r="I3604" s="288" t="e">
        <v>#N/A</v>
      </c>
      <c r="J3604" s="288" t="e">
        <f>VLOOKUP(D3604,[1]Лист3!$A:$AK,37,0)</f>
        <v>#N/A</v>
      </c>
      <c r="K3604" s="289" t="e">
        <v>#N/A</v>
      </c>
      <c r="L3604" s="289"/>
      <c r="M3604" s="289"/>
      <c r="N3604" s="289"/>
      <c r="O3604" s="289" t="e">
        <v>#N/A</v>
      </c>
      <c r="P3604" s="289"/>
      <c r="Q3604" s="297">
        <f t="shared" ref="Q3604:AJ3604" si="692">Q3603+Q3591</f>
        <v>66476310.9723</v>
      </c>
      <c r="R3604" s="297">
        <f t="shared" si="692"/>
        <v>65564101.839999989</v>
      </c>
      <c r="S3604" s="484">
        <f t="shared" si="692"/>
        <v>9623638.7699999996</v>
      </c>
      <c r="T3604" s="484">
        <f t="shared" si="692"/>
        <v>6685041.2400000002</v>
      </c>
      <c r="U3604" s="484">
        <f t="shared" si="692"/>
        <v>0</v>
      </c>
      <c r="V3604" s="484">
        <f t="shared" si="692"/>
        <v>1066044.29</v>
      </c>
      <c r="W3604" s="484">
        <f t="shared" si="692"/>
        <v>2623349.0499999998</v>
      </c>
      <c r="X3604" s="484">
        <f t="shared" si="692"/>
        <v>9127236.3599999994</v>
      </c>
      <c r="Y3604" s="484">
        <f t="shared" si="692"/>
        <v>0</v>
      </c>
      <c r="Z3604" s="484">
        <f t="shared" si="692"/>
        <v>0</v>
      </c>
      <c r="AA3604" s="484">
        <f t="shared" si="692"/>
        <v>25018284.520000003</v>
      </c>
      <c r="AB3604" s="484">
        <f t="shared" si="692"/>
        <v>2502460.3199999998</v>
      </c>
      <c r="AC3604" s="484">
        <f t="shared" si="692"/>
        <v>8540286.9399999995</v>
      </c>
      <c r="AD3604" s="484">
        <f t="shared" si="692"/>
        <v>0</v>
      </c>
      <c r="AE3604" s="484">
        <f t="shared" si="692"/>
        <v>0</v>
      </c>
      <c r="AF3604" s="484">
        <f t="shared" si="692"/>
        <v>0</v>
      </c>
      <c r="AG3604" s="484">
        <f t="shared" si="692"/>
        <v>377760.35</v>
      </c>
      <c r="AH3604" s="484">
        <f t="shared" si="692"/>
        <v>0</v>
      </c>
      <c r="AI3604" s="484">
        <f t="shared" si="692"/>
        <v>0</v>
      </c>
      <c r="AJ3604" s="484">
        <f t="shared" si="692"/>
        <v>912209.13230000006</v>
      </c>
      <c r="AK3604" s="175"/>
      <c r="AL3604" s="175" t="e">
        <v>#N/A</v>
      </c>
      <c r="AM3604" s="175" t="e">
        <v>#N/A</v>
      </c>
      <c r="AN3604" s="175" t="e">
        <v>#N/A</v>
      </c>
    </row>
    <row r="3605" spans="1:40" s="105" customFormat="1" ht="20.3" customHeight="1" x14ac:dyDescent="0.35">
      <c r="A3605" s="256"/>
      <c r="B3605" s="298"/>
      <c r="C3605" s="275"/>
      <c r="D3605" s="275"/>
      <c r="E3605" s="287">
        <f>VLOOKUP(D3605,'[1]2023-2025'!$A:$G,7,0)</f>
        <v>0</v>
      </c>
      <c r="F3605" s="287"/>
      <c r="G3605" s="287"/>
      <c r="H3605" s="288" t="e">
        <v>#N/A</v>
      </c>
      <c r="I3605" s="288" t="e">
        <v>#N/A</v>
      </c>
      <c r="J3605" s="288" t="e">
        <f>VLOOKUP(D3605,[1]Лист3!$A:$AK,37,0)</f>
        <v>#N/A</v>
      </c>
      <c r="K3605" s="289" t="e">
        <v>#N/A</v>
      </c>
      <c r="L3605" s="289"/>
      <c r="M3605" s="289"/>
      <c r="N3605" s="289"/>
      <c r="O3605" s="289" t="e">
        <v>#N/A</v>
      </c>
      <c r="P3605" s="289"/>
      <c r="Q3605" s="275"/>
      <c r="R3605" s="275"/>
      <c r="S3605" s="485"/>
      <c r="T3605" s="485"/>
      <c r="U3605" s="485"/>
      <c r="V3605" s="485"/>
      <c r="W3605" s="485"/>
      <c r="X3605" s="485" t="s">
        <v>4838</v>
      </c>
      <c r="Y3605" s="485"/>
      <c r="Z3605" s="485"/>
      <c r="AA3605" s="485"/>
      <c r="AB3605" s="485"/>
      <c r="AC3605" s="485"/>
      <c r="AD3605" s="485"/>
      <c r="AE3605" s="485"/>
      <c r="AF3605" s="485"/>
      <c r="AG3605" s="485"/>
      <c r="AH3605" s="485"/>
      <c r="AI3605" s="485"/>
      <c r="AJ3605" s="486"/>
      <c r="AK3605" s="175"/>
      <c r="AL3605" s="175" t="e">
        <v>#N/A</v>
      </c>
      <c r="AM3605" s="175" t="e">
        <v>#N/A</v>
      </c>
      <c r="AN3605" s="175" t="e">
        <v>#N/A</v>
      </c>
    </row>
    <row r="3606" spans="1:40" s="105" customFormat="1" ht="20.3" customHeight="1" x14ac:dyDescent="0.35">
      <c r="A3606" s="256"/>
      <c r="B3606" s="298"/>
      <c r="C3606" s="311"/>
      <c r="D3606" s="311"/>
      <c r="E3606" s="287">
        <f>VLOOKUP(D3606,'[1]2023-2025'!$A:$G,7,0)</f>
        <v>0</v>
      </c>
      <c r="F3606" s="287"/>
      <c r="G3606" s="287"/>
      <c r="H3606" s="288" t="e">
        <v>#N/A</v>
      </c>
      <c r="I3606" s="288" t="e">
        <v>#N/A</v>
      </c>
      <c r="J3606" s="288" t="e">
        <f>VLOOKUP(D3606,[1]Лист3!$A:$AK,37,0)</f>
        <v>#N/A</v>
      </c>
      <c r="K3606" s="289" t="e">
        <v>#N/A</v>
      </c>
      <c r="L3606" s="289"/>
      <c r="M3606" s="289"/>
      <c r="N3606" s="289"/>
      <c r="O3606" s="289" t="e">
        <v>#N/A</v>
      </c>
      <c r="P3606" s="289"/>
      <c r="Q3606" s="311"/>
      <c r="R3606" s="311"/>
      <c r="S3606" s="493"/>
      <c r="T3606" s="493"/>
      <c r="U3606" s="493"/>
      <c r="V3606" s="493"/>
      <c r="W3606" s="493"/>
      <c r="X3606" s="493" t="s">
        <v>4839</v>
      </c>
      <c r="Y3606" s="493"/>
      <c r="Z3606" s="493"/>
      <c r="AA3606" s="493"/>
      <c r="AB3606" s="493"/>
      <c r="AC3606" s="493"/>
      <c r="AD3606" s="493"/>
      <c r="AE3606" s="493"/>
      <c r="AF3606" s="493"/>
      <c r="AG3606" s="493"/>
      <c r="AH3606" s="493"/>
      <c r="AI3606" s="493"/>
      <c r="AJ3606" s="486"/>
      <c r="AK3606" s="175"/>
      <c r="AL3606" s="175" t="e">
        <v>#N/A</v>
      </c>
      <c r="AM3606" s="175" t="e">
        <v>#N/A</v>
      </c>
      <c r="AN3606" s="175" t="e">
        <v>#N/A</v>
      </c>
    </row>
    <row r="3607" spans="1:40" s="105" customFormat="1" ht="20.3" customHeight="1" x14ac:dyDescent="0.35">
      <c r="A3607" s="256">
        <v>2025</v>
      </c>
      <c r="B3607" s="184">
        <f>B3602+1</f>
        <v>939</v>
      </c>
      <c r="C3607" s="248" t="s">
        <v>1405</v>
      </c>
      <c r="D3607" s="184">
        <v>41394</v>
      </c>
      <c r="E3607" s="287" t="e">
        <f>VLOOKUP(D3607,'[1]2023-2025'!$A:$G,7,0)</f>
        <v>#N/A</v>
      </c>
      <c r="F3607" s="287"/>
      <c r="G3607" s="287" t="s">
        <v>1899</v>
      </c>
      <c r="H3607" s="288" t="e">
        <f>INDEX('[1]2023-2025'!$AK:$AK,MATCH(D3607,'[1]2023-2025'!$A:$A,0))</f>
        <v>#N/A</v>
      </c>
      <c r="I3607" s="288" t="e">
        <v>#N/A</v>
      </c>
      <c r="J3607" s="288" t="e">
        <f>VLOOKUP(D3607,[1]Лист3!$A:$AK,37,0)</f>
        <v>#N/A</v>
      </c>
      <c r="K3607" s="289" t="e">
        <f>INDEX('[1]2023-2025'!$G:$G,MATCH(D3607,'[1]2023-2025'!$A:$A,0))</f>
        <v>#N/A</v>
      </c>
      <c r="L3607" s="289"/>
      <c r="M3607" s="289"/>
      <c r="N3607" s="289"/>
      <c r="O3607" s="289" t="e">
        <v>#N/A</v>
      </c>
      <c r="P3607" s="289" t="e">
        <v>#N/A</v>
      </c>
      <c r="Q3607" s="186">
        <f t="shared" ref="Q3607:Q3616" si="693">SUM(S3607:AJ3607)</f>
        <v>354268.8</v>
      </c>
      <c r="R3607" s="186">
        <f t="shared" ref="R3607:R3616" si="694">SUM(S3607:AI3607)</f>
        <v>354268.8</v>
      </c>
      <c r="S3607" s="290">
        <v>0</v>
      </c>
      <c r="T3607" s="474">
        <v>0</v>
      </c>
      <c r="U3607" s="474">
        <v>0</v>
      </c>
      <c r="V3607" s="474">
        <v>0</v>
      </c>
      <c r="W3607" s="474">
        <v>0</v>
      </c>
      <c r="X3607" s="474">
        <v>0</v>
      </c>
      <c r="Y3607" s="474">
        <v>0</v>
      </c>
      <c r="Z3607" s="474">
        <v>0</v>
      </c>
      <c r="AA3607" s="474">
        <v>0</v>
      </c>
      <c r="AB3607" s="474">
        <v>0</v>
      </c>
      <c r="AC3607" s="474">
        <v>0</v>
      </c>
      <c r="AD3607" s="474">
        <v>0</v>
      </c>
      <c r="AE3607" s="474">
        <v>0</v>
      </c>
      <c r="AF3607" s="474">
        <v>0</v>
      </c>
      <c r="AG3607" s="474">
        <v>354268.8</v>
      </c>
      <c r="AH3607" s="476">
        <v>0</v>
      </c>
      <c r="AI3607" s="476">
        <v>0</v>
      </c>
      <c r="AJ3607" s="476">
        <v>0</v>
      </c>
      <c r="AK3607" s="175"/>
      <c r="AL3607" s="175">
        <v>19582654.960000001</v>
      </c>
      <c r="AM3607" s="175">
        <v>19582654.960000001</v>
      </c>
      <c r="AN3607" s="175">
        <v>0</v>
      </c>
    </row>
    <row r="3608" spans="1:40" s="7" customFormat="1" ht="21.6" customHeight="1" x14ac:dyDescent="0.35">
      <c r="A3608" s="256">
        <v>2025</v>
      </c>
      <c r="B3608" s="184">
        <f>B3607+1</f>
        <v>940</v>
      </c>
      <c r="C3608" s="248" t="s">
        <v>1406</v>
      </c>
      <c r="D3608" s="184">
        <v>41397</v>
      </c>
      <c r="E3608" s="287" t="e">
        <f>VLOOKUP(D3608,'[1]2023-2025'!$A:$G,7,0)</f>
        <v>#N/A</v>
      </c>
      <c r="F3608" s="287"/>
      <c r="G3608" s="287" t="s">
        <v>1899</v>
      </c>
      <c r="H3608" s="288" t="e">
        <f>INDEX('[1]2023-2025'!$AK:$AK,MATCH(D3608,'[1]2023-2025'!$A:$A,0))</f>
        <v>#N/A</v>
      </c>
      <c r="I3608" s="288" t="e">
        <v>#N/A</v>
      </c>
      <c r="J3608" s="288" t="e">
        <f>VLOOKUP(D3608,[1]Лист3!$A:$AK,37,0)</f>
        <v>#N/A</v>
      </c>
      <c r="K3608" s="289" t="e">
        <f>INDEX('[1]2023-2025'!$G:$G,MATCH(D3608,'[1]2023-2025'!$A:$A,0))</f>
        <v>#N/A</v>
      </c>
      <c r="L3608" s="289"/>
      <c r="M3608" s="289"/>
      <c r="N3608" s="289"/>
      <c r="O3608" s="289" t="e">
        <v>#N/A</v>
      </c>
      <c r="P3608" s="289" t="e">
        <v>#N/A</v>
      </c>
      <c r="Q3608" s="186">
        <f t="shared" si="693"/>
        <v>6603280.1300000008</v>
      </c>
      <c r="R3608" s="186">
        <f t="shared" si="694"/>
        <v>6603280.1300000008</v>
      </c>
      <c r="S3608" s="290">
        <v>0</v>
      </c>
      <c r="T3608" s="474">
        <v>0</v>
      </c>
      <c r="U3608" s="474">
        <v>0</v>
      </c>
      <c r="V3608" s="474">
        <v>0</v>
      </c>
      <c r="W3608" s="474">
        <v>0</v>
      </c>
      <c r="X3608" s="474">
        <v>0</v>
      </c>
      <c r="Y3608" s="474">
        <v>0</v>
      </c>
      <c r="Z3608" s="474">
        <v>0</v>
      </c>
      <c r="AA3608" s="474">
        <v>6424591.2300000004</v>
      </c>
      <c r="AB3608" s="474">
        <v>0</v>
      </c>
      <c r="AC3608" s="474">
        <v>0</v>
      </c>
      <c r="AD3608" s="474">
        <v>0</v>
      </c>
      <c r="AE3608" s="474">
        <v>0</v>
      </c>
      <c r="AF3608" s="474">
        <v>0</v>
      </c>
      <c r="AG3608" s="474">
        <f>158992.8+19696.1</f>
        <v>178688.9</v>
      </c>
      <c r="AH3608" s="476">
        <v>0</v>
      </c>
      <c r="AI3608" s="476">
        <v>0</v>
      </c>
      <c r="AJ3608" s="476">
        <v>0</v>
      </c>
      <c r="AK3608" s="175"/>
      <c r="AL3608" s="175">
        <v>19879070.359999999</v>
      </c>
      <c r="AM3608" s="175">
        <v>19879070.359999999</v>
      </c>
      <c r="AN3608" s="175">
        <v>0</v>
      </c>
    </row>
    <row r="3609" spans="1:40" s="7" customFormat="1" ht="20.3" customHeight="1" x14ac:dyDescent="0.35">
      <c r="A3609" s="256">
        <v>2025</v>
      </c>
      <c r="B3609" s="184">
        <f t="shared" ref="B3609:B3618" si="695">B3608+1</f>
        <v>941</v>
      </c>
      <c r="C3609" s="248" t="s">
        <v>1407</v>
      </c>
      <c r="D3609" s="184">
        <v>41398</v>
      </c>
      <c r="E3609" s="287" t="e">
        <f>VLOOKUP(D3609,'[1]2023-2025'!$A:$G,7,0)</f>
        <v>#N/A</v>
      </c>
      <c r="F3609" s="287"/>
      <c r="G3609" s="287" t="s">
        <v>1899</v>
      </c>
      <c r="H3609" s="288" t="e">
        <f>INDEX('[1]2023-2025'!$AK:$AK,MATCH(D3609,'[1]2023-2025'!$A:$A,0))</f>
        <v>#N/A</v>
      </c>
      <c r="I3609" s="288" t="e">
        <v>#N/A</v>
      </c>
      <c r="J3609" s="288" t="e">
        <f>VLOOKUP(D3609,[1]Лист3!$A:$AK,37,0)</f>
        <v>#N/A</v>
      </c>
      <c r="K3609" s="289" t="e">
        <f>INDEX('[1]2023-2025'!$G:$G,MATCH(D3609,'[1]2023-2025'!$A:$A,0))</f>
        <v>#N/A</v>
      </c>
      <c r="L3609" s="289"/>
      <c r="M3609" s="289"/>
      <c r="N3609" s="289"/>
      <c r="O3609" s="289" t="e">
        <v>#N/A</v>
      </c>
      <c r="P3609" s="289" t="e">
        <v>#N/A</v>
      </c>
      <c r="Q3609" s="186">
        <f t="shared" si="693"/>
        <v>6491559.3700000001</v>
      </c>
      <c r="R3609" s="186">
        <f t="shared" si="694"/>
        <v>6491559.3700000001</v>
      </c>
      <c r="S3609" s="290">
        <v>0</v>
      </c>
      <c r="T3609" s="474">
        <v>0</v>
      </c>
      <c r="U3609" s="474">
        <v>0</v>
      </c>
      <c r="V3609" s="474">
        <v>0</v>
      </c>
      <c r="W3609" s="474">
        <v>0</v>
      </c>
      <c r="X3609" s="474">
        <v>0</v>
      </c>
      <c r="Y3609" s="474">
        <v>0</v>
      </c>
      <c r="Z3609" s="474">
        <v>0</v>
      </c>
      <c r="AA3609" s="474">
        <v>6064146.4299999997</v>
      </c>
      <c r="AB3609" s="474">
        <v>0</v>
      </c>
      <c r="AC3609" s="474">
        <v>0</v>
      </c>
      <c r="AD3609" s="474">
        <v>0</v>
      </c>
      <c r="AE3609" s="474">
        <v>0</v>
      </c>
      <c r="AF3609" s="474">
        <v>0</v>
      </c>
      <c r="AG3609" s="474">
        <v>427412.94</v>
      </c>
      <c r="AH3609" s="476">
        <v>0</v>
      </c>
      <c r="AI3609" s="476">
        <v>0</v>
      </c>
      <c r="AJ3609" s="476">
        <v>0</v>
      </c>
      <c r="AK3609" s="175"/>
      <c r="AL3609" s="175">
        <v>24515796.18</v>
      </c>
      <c r="AM3609" s="175">
        <v>24515796.18</v>
      </c>
      <c r="AN3609" s="175">
        <v>0</v>
      </c>
    </row>
    <row r="3610" spans="1:40" s="105" customFormat="1" ht="20.3" customHeight="1" x14ac:dyDescent="0.35">
      <c r="A3610" s="256">
        <v>2025</v>
      </c>
      <c r="B3610" s="184">
        <f t="shared" si="695"/>
        <v>942</v>
      </c>
      <c r="C3610" s="248" t="s">
        <v>1408</v>
      </c>
      <c r="D3610" s="184">
        <v>41399</v>
      </c>
      <c r="E3610" s="287" t="e">
        <f>VLOOKUP(D3610,'[1]2023-2025'!$A:$G,7,0)</f>
        <v>#N/A</v>
      </c>
      <c r="F3610" s="287"/>
      <c r="G3610" s="287" t="s">
        <v>1899</v>
      </c>
      <c r="H3610" s="288" t="e">
        <f>INDEX('[1]2023-2025'!$AK:$AK,MATCH(D3610,'[1]2023-2025'!$A:$A,0))</f>
        <v>#N/A</v>
      </c>
      <c r="I3610" s="288" t="e">
        <v>#N/A</v>
      </c>
      <c r="J3610" s="288" t="e">
        <f>VLOOKUP(D3610,[1]Лист3!$A:$AK,37,0)</f>
        <v>#N/A</v>
      </c>
      <c r="K3610" s="289" t="e">
        <f>INDEX('[1]2023-2025'!$G:$G,MATCH(D3610,'[1]2023-2025'!$A:$A,0))</f>
        <v>#N/A</v>
      </c>
      <c r="L3610" s="289"/>
      <c r="M3610" s="289"/>
      <c r="N3610" s="289"/>
      <c r="O3610" s="289" t="e">
        <v>#N/A</v>
      </c>
      <c r="P3610" s="289" t="e">
        <v>#N/A</v>
      </c>
      <c r="Q3610" s="186">
        <f t="shared" si="693"/>
        <v>130122</v>
      </c>
      <c r="R3610" s="186">
        <f t="shared" si="694"/>
        <v>130122</v>
      </c>
      <c r="S3610" s="290">
        <v>0</v>
      </c>
      <c r="T3610" s="474">
        <v>0</v>
      </c>
      <c r="U3610" s="474">
        <v>0</v>
      </c>
      <c r="V3610" s="474">
        <v>0</v>
      </c>
      <c r="W3610" s="474">
        <v>0</v>
      </c>
      <c r="X3610" s="474">
        <v>0</v>
      </c>
      <c r="Y3610" s="474">
        <v>0</v>
      </c>
      <c r="Z3610" s="474">
        <v>0</v>
      </c>
      <c r="AA3610" s="474">
        <v>0</v>
      </c>
      <c r="AB3610" s="474">
        <v>0</v>
      </c>
      <c r="AC3610" s="474">
        <v>0</v>
      </c>
      <c r="AD3610" s="474">
        <v>0</v>
      </c>
      <c r="AE3610" s="474">
        <v>0</v>
      </c>
      <c r="AF3610" s="474">
        <v>0</v>
      </c>
      <c r="AG3610" s="474">
        <v>130122</v>
      </c>
      <c r="AH3610" s="476">
        <v>0</v>
      </c>
      <c r="AI3610" s="476">
        <v>0</v>
      </c>
      <c r="AJ3610" s="474">
        <v>0</v>
      </c>
      <c r="AK3610" s="175"/>
      <c r="AL3610" s="175">
        <v>22226949.899999999</v>
      </c>
      <c r="AM3610" s="175">
        <v>22226949.899999999</v>
      </c>
      <c r="AN3610" s="175">
        <v>0</v>
      </c>
    </row>
    <row r="3611" spans="1:40" s="105" customFormat="1" ht="20.3" customHeight="1" x14ac:dyDescent="0.35">
      <c r="A3611" s="256">
        <v>2025</v>
      </c>
      <c r="B3611" s="184">
        <f t="shared" si="695"/>
        <v>943</v>
      </c>
      <c r="C3611" s="248" t="s">
        <v>4859</v>
      </c>
      <c r="D3611" s="184">
        <v>41343</v>
      </c>
      <c r="E3611" s="287"/>
      <c r="F3611" s="287"/>
      <c r="G3611" s="287"/>
      <c r="H3611" s="288"/>
      <c r="I3611" s="288"/>
      <c r="J3611" s="288"/>
      <c r="K3611" s="289"/>
      <c r="L3611" s="289"/>
      <c r="M3611" s="289"/>
      <c r="N3611" s="289"/>
      <c r="O3611" s="289"/>
      <c r="P3611" s="289"/>
      <c r="Q3611" s="186">
        <f t="shared" ref="Q3611:Q3615" si="696">SUM(S3611:AJ3611)</f>
        <v>148550.79999999999</v>
      </c>
      <c r="R3611" s="186">
        <f t="shared" ref="R3611:R3615" si="697">SUM(S3611:AI3611)</f>
        <v>148550.79999999999</v>
      </c>
      <c r="S3611" s="290">
        <v>0</v>
      </c>
      <c r="T3611" s="474">
        <v>0</v>
      </c>
      <c r="U3611" s="290">
        <v>0</v>
      </c>
      <c r="V3611" s="474">
        <v>0</v>
      </c>
      <c r="W3611" s="290">
        <v>0</v>
      </c>
      <c r="X3611" s="474">
        <v>0</v>
      </c>
      <c r="Y3611" s="290">
        <v>0</v>
      </c>
      <c r="Z3611" s="474">
        <v>0</v>
      </c>
      <c r="AA3611" s="290">
        <v>0</v>
      </c>
      <c r="AB3611" s="474">
        <v>0</v>
      </c>
      <c r="AC3611" s="290">
        <v>0</v>
      </c>
      <c r="AD3611" s="474">
        <v>0</v>
      </c>
      <c r="AE3611" s="290">
        <v>0</v>
      </c>
      <c r="AF3611" s="474">
        <v>0</v>
      </c>
      <c r="AG3611" s="290">
        <v>148550.79999999999</v>
      </c>
      <c r="AH3611" s="474">
        <v>0</v>
      </c>
      <c r="AI3611" s="290">
        <v>0</v>
      </c>
      <c r="AJ3611" s="474">
        <v>0</v>
      </c>
      <c r="AK3611" s="175"/>
      <c r="AL3611" s="175">
        <v>4502491.67</v>
      </c>
      <c r="AM3611" s="175">
        <v>5550209.75</v>
      </c>
      <c r="AN3611" s="175">
        <v>1047718.08</v>
      </c>
    </row>
    <row r="3612" spans="1:40" s="105" customFormat="1" ht="20.3" customHeight="1" x14ac:dyDescent="0.35">
      <c r="A3612" s="256">
        <v>2025</v>
      </c>
      <c r="B3612" s="184">
        <f t="shared" si="695"/>
        <v>944</v>
      </c>
      <c r="C3612" s="248" t="s">
        <v>4858</v>
      </c>
      <c r="D3612" s="184">
        <v>41344</v>
      </c>
      <c r="E3612" s="287"/>
      <c r="F3612" s="287"/>
      <c r="G3612" s="287"/>
      <c r="H3612" s="288"/>
      <c r="I3612" s="288"/>
      <c r="J3612" s="288"/>
      <c r="K3612" s="289"/>
      <c r="L3612" s="289"/>
      <c r="M3612" s="289"/>
      <c r="N3612" s="289"/>
      <c r="O3612" s="289"/>
      <c r="P3612" s="289"/>
      <c r="Q3612" s="186">
        <f t="shared" si="696"/>
        <v>153007.6</v>
      </c>
      <c r="R3612" s="186">
        <f t="shared" si="697"/>
        <v>153007.6</v>
      </c>
      <c r="S3612" s="290">
        <v>0</v>
      </c>
      <c r="T3612" s="474">
        <v>0</v>
      </c>
      <c r="U3612" s="290">
        <v>0</v>
      </c>
      <c r="V3612" s="474">
        <v>0</v>
      </c>
      <c r="W3612" s="290">
        <v>0</v>
      </c>
      <c r="X3612" s="474">
        <v>0</v>
      </c>
      <c r="Y3612" s="290">
        <v>0</v>
      </c>
      <c r="Z3612" s="474">
        <v>0</v>
      </c>
      <c r="AA3612" s="290">
        <v>0</v>
      </c>
      <c r="AB3612" s="474">
        <v>0</v>
      </c>
      <c r="AC3612" s="290">
        <v>0</v>
      </c>
      <c r="AD3612" s="474">
        <v>0</v>
      </c>
      <c r="AE3612" s="290">
        <v>0</v>
      </c>
      <c r="AF3612" s="474">
        <v>0</v>
      </c>
      <c r="AG3612" s="290">
        <v>153007.6</v>
      </c>
      <c r="AH3612" s="474">
        <v>0</v>
      </c>
      <c r="AI3612" s="290">
        <v>0</v>
      </c>
      <c r="AJ3612" s="474">
        <v>0</v>
      </c>
      <c r="AK3612" s="175"/>
      <c r="AL3612" s="175">
        <v>6146374.9199999999</v>
      </c>
      <c r="AM3612" s="175">
        <v>7270179.1900000004</v>
      </c>
      <c r="AN3612" s="175">
        <v>1123804.27</v>
      </c>
    </row>
    <row r="3613" spans="1:40" s="105" customFormat="1" ht="20.149999999999999" customHeight="1" x14ac:dyDescent="0.35">
      <c r="A3613" s="256">
        <v>2025</v>
      </c>
      <c r="B3613" s="184">
        <f>B3612+1</f>
        <v>945</v>
      </c>
      <c r="C3613" s="248" t="s">
        <v>1409</v>
      </c>
      <c r="D3613" s="184">
        <v>41412</v>
      </c>
      <c r="E3613" s="287" t="e">
        <f>VLOOKUP(D3613,'[1]2023-2025'!$A:$G,7,0)</f>
        <v>#N/A</v>
      </c>
      <c r="F3613" s="287"/>
      <c r="G3613" s="287" t="s">
        <v>1899</v>
      </c>
      <c r="H3613" s="288" t="e">
        <f>INDEX('[1]2023-2025'!$AK:$AK,MATCH(D3613,'[1]2023-2025'!$A:$A,0))</f>
        <v>#N/A</v>
      </c>
      <c r="I3613" s="288" t="e">
        <v>#N/A</v>
      </c>
      <c r="J3613" s="288" t="e">
        <f>VLOOKUP(D3613,[1]Лист3!$A:$AK,37,0)</f>
        <v>#N/A</v>
      </c>
      <c r="K3613" s="289" t="e">
        <f>INDEX('[1]2023-2025'!$G:$G,MATCH(D3613,'[1]2023-2025'!$A:$A,0))</f>
        <v>#N/A</v>
      </c>
      <c r="L3613" s="289"/>
      <c r="M3613" s="289"/>
      <c r="N3613" s="289"/>
      <c r="O3613" s="289" t="e">
        <v>#N/A</v>
      </c>
      <c r="P3613" s="289" t="e">
        <v>#N/A</v>
      </c>
      <c r="Q3613" s="186">
        <f t="shared" si="696"/>
        <v>6333978.9699999997</v>
      </c>
      <c r="R3613" s="186">
        <f t="shared" si="697"/>
        <v>6245650.1699999999</v>
      </c>
      <c r="S3613" s="290">
        <v>0</v>
      </c>
      <c r="T3613" s="290">
        <v>5530323.5300000003</v>
      </c>
      <c r="U3613" s="474">
        <v>0</v>
      </c>
      <c r="V3613" s="474">
        <v>0</v>
      </c>
      <c r="W3613" s="474">
        <v>0</v>
      </c>
      <c r="X3613" s="474">
        <v>611254.92000000004</v>
      </c>
      <c r="Y3613" s="474">
        <v>0</v>
      </c>
      <c r="Z3613" s="474">
        <v>0</v>
      </c>
      <c r="AA3613" s="474">
        <v>0</v>
      </c>
      <c r="AB3613" s="474">
        <v>0</v>
      </c>
      <c r="AC3613" s="474">
        <v>0</v>
      </c>
      <c r="AD3613" s="474">
        <v>0</v>
      </c>
      <c r="AE3613" s="474">
        <v>0</v>
      </c>
      <c r="AF3613" s="474">
        <v>0</v>
      </c>
      <c r="AG3613" s="474">
        <v>104071.72</v>
      </c>
      <c r="AH3613" s="476">
        <v>0</v>
      </c>
      <c r="AI3613" s="476">
        <v>0</v>
      </c>
      <c r="AJ3613" s="474">
        <v>88328.8</v>
      </c>
      <c r="AK3613" s="175"/>
      <c r="AL3613" s="175">
        <v>19245994.829999998</v>
      </c>
      <c r="AM3613" s="175">
        <v>19245994.829999998</v>
      </c>
      <c r="AN3613" s="175">
        <v>0</v>
      </c>
    </row>
    <row r="3614" spans="1:40" s="105" customFormat="1" ht="20.3" customHeight="1" x14ac:dyDescent="0.35">
      <c r="A3614" s="256">
        <v>2025</v>
      </c>
      <c r="B3614" s="184">
        <f t="shared" si="695"/>
        <v>946</v>
      </c>
      <c r="C3614" s="248" t="s">
        <v>1410</v>
      </c>
      <c r="D3614" s="184">
        <v>41413</v>
      </c>
      <c r="E3614" s="287" t="e">
        <f>VLOOKUP(D3614,'[1]2023-2025'!$A:$G,7,0)</f>
        <v>#N/A</v>
      </c>
      <c r="F3614" s="287"/>
      <c r="G3614" s="287" t="s">
        <v>1899</v>
      </c>
      <c r="H3614" s="288" t="e">
        <f>INDEX('[1]2023-2025'!$AK:$AK,MATCH(D3614,'[1]2023-2025'!$A:$A,0))</f>
        <v>#N/A</v>
      </c>
      <c r="I3614" s="288" t="e">
        <v>#N/A</v>
      </c>
      <c r="J3614" s="288" t="e">
        <f>VLOOKUP(D3614,[1]Лист3!$A:$AK,37,0)</f>
        <v>#N/A</v>
      </c>
      <c r="K3614" s="289" t="e">
        <f>INDEX('[1]2023-2025'!$G:$G,MATCH(D3614,'[1]2023-2025'!$A:$A,0))</f>
        <v>#N/A</v>
      </c>
      <c r="L3614" s="289"/>
      <c r="M3614" s="289"/>
      <c r="N3614" s="289"/>
      <c r="O3614" s="289" t="e">
        <v>#N/A</v>
      </c>
      <c r="P3614" s="289" t="e">
        <v>#N/A</v>
      </c>
      <c r="Q3614" s="186">
        <f t="shared" si="696"/>
        <v>383136.1</v>
      </c>
      <c r="R3614" s="186">
        <f t="shared" si="697"/>
        <v>383136.1</v>
      </c>
      <c r="S3614" s="290">
        <v>0</v>
      </c>
      <c r="T3614" s="474">
        <v>0</v>
      </c>
      <c r="U3614" s="474">
        <v>0</v>
      </c>
      <c r="V3614" s="474">
        <v>0</v>
      </c>
      <c r="W3614" s="474">
        <v>0</v>
      </c>
      <c r="X3614" s="474">
        <v>0</v>
      </c>
      <c r="Y3614" s="474">
        <v>0</v>
      </c>
      <c r="Z3614" s="474">
        <v>0</v>
      </c>
      <c r="AA3614" s="474">
        <v>0</v>
      </c>
      <c r="AB3614" s="474">
        <v>0</v>
      </c>
      <c r="AC3614" s="474">
        <v>0</v>
      </c>
      <c r="AD3614" s="474">
        <v>0</v>
      </c>
      <c r="AE3614" s="474">
        <v>0</v>
      </c>
      <c r="AF3614" s="474">
        <v>0</v>
      </c>
      <c r="AG3614" s="474">
        <f>363440+19696.1</f>
        <v>383136.1</v>
      </c>
      <c r="AH3614" s="476">
        <v>0</v>
      </c>
      <c r="AI3614" s="476">
        <v>0</v>
      </c>
      <c r="AJ3614" s="474">
        <v>0</v>
      </c>
      <c r="AK3614" s="175"/>
      <c r="AL3614" s="175">
        <v>19328300.890000001</v>
      </c>
      <c r="AM3614" s="175">
        <v>19328300.890000001</v>
      </c>
      <c r="AN3614" s="175">
        <v>0</v>
      </c>
    </row>
    <row r="3615" spans="1:40" s="105" customFormat="1" ht="20.3" customHeight="1" x14ac:dyDescent="0.35">
      <c r="A3615" s="256">
        <v>2025</v>
      </c>
      <c r="B3615" s="184">
        <f t="shared" si="695"/>
        <v>947</v>
      </c>
      <c r="C3615" s="248" t="s">
        <v>1411</v>
      </c>
      <c r="D3615" s="184">
        <v>41414</v>
      </c>
      <c r="E3615" s="287" t="e">
        <f>VLOOKUP(D3615,'[1]2023-2025'!$A:$G,7,0)</f>
        <v>#N/A</v>
      </c>
      <c r="F3615" s="287"/>
      <c r="G3615" s="287" t="s">
        <v>1899</v>
      </c>
      <c r="H3615" s="288" t="e">
        <f>INDEX('[1]2023-2025'!$AK:$AK,MATCH(D3615,'[1]2023-2025'!$A:$A,0))</f>
        <v>#N/A</v>
      </c>
      <c r="I3615" s="288" t="e">
        <v>#N/A</v>
      </c>
      <c r="J3615" s="288" t="e">
        <f>VLOOKUP(D3615,[1]Лист3!$A:$AK,37,0)</f>
        <v>#N/A</v>
      </c>
      <c r="K3615" s="289" t="e">
        <f>INDEX('[1]2023-2025'!$G:$G,MATCH(D3615,'[1]2023-2025'!$A:$A,0))</f>
        <v>#N/A</v>
      </c>
      <c r="L3615" s="289"/>
      <c r="M3615" s="289"/>
      <c r="N3615" s="289"/>
      <c r="O3615" s="289" t="e">
        <v>#N/A</v>
      </c>
      <c r="P3615" s="289" t="e">
        <v>#N/A</v>
      </c>
      <c r="Q3615" s="186">
        <f t="shared" si="696"/>
        <v>1958634.49</v>
      </c>
      <c r="R3615" s="186">
        <f t="shared" si="697"/>
        <v>1958634.49</v>
      </c>
      <c r="S3615" s="290">
        <v>0</v>
      </c>
      <c r="T3615" s="474">
        <v>1868966.33</v>
      </c>
      <c r="U3615" s="474">
        <v>0</v>
      </c>
      <c r="V3615" s="474">
        <v>0</v>
      </c>
      <c r="W3615" s="474">
        <v>0</v>
      </c>
      <c r="X3615" s="474">
        <v>0</v>
      </c>
      <c r="Y3615" s="474">
        <v>0</v>
      </c>
      <c r="Z3615" s="474">
        <v>0</v>
      </c>
      <c r="AA3615" s="474">
        <v>0</v>
      </c>
      <c r="AB3615" s="474">
        <v>0</v>
      </c>
      <c r="AC3615" s="474">
        <v>0</v>
      </c>
      <c r="AD3615" s="474">
        <v>0</v>
      </c>
      <c r="AE3615" s="474">
        <v>0</v>
      </c>
      <c r="AF3615" s="474">
        <v>0</v>
      </c>
      <c r="AG3615" s="474">
        <v>89668.160000000003</v>
      </c>
      <c r="AH3615" s="476">
        <v>0</v>
      </c>
      <c r="AI3615" s="476">
        <v>0</v>
      </c>
      <c r="AJ3615" s="474">
        <v>0</v>
      </c>
      <c r="AK3615" s="175"/>
      <c r="AL3615" s="175">
        <v>15497436.289999999</v>
      </c>
      <c r="AM3615" s="175">
        <v>15497436.289999999</v>
      </c>
      <c r="AN3615" s="175">
        <v>0</v>
      </c>
    </row>
    <row r="3616" spans="1:40" s="105" customFormat="1" ht="20.3" customHeight="1" x14ac:dyDescent="0.35">
      <c r="A3616" s="256">
        <v>2025</v>
      </c>
      <c r="B3616" s="184">
        <f t="shared" si="695"/>
        <v>948</v>
      </c>
      <c r="C3616" s="248" t="s">
        <v>1412</v>
      </c>
      <c r="D3616" s="184">
        <v>41417</v>
      </c>
      <c r="E3616" s="287" t="e">
        <f>VLOOKUP(D3616,'[1]2023-2025'!$A:$G,7,0)</f>
        <v>#N/A</v>
      </c>
      <c r="F3616" s="287"/>
      <c r="G3616" s="287" t="s">
        <v>1899</v>
      </c>
      <c r="H3616" s="288" t="e">
        <f>INDEX('[1]2023-2025'!$AK:$AK,MATCH(D3616,'[1]2023-2025'!$A:$A,0))</f>
        <v>#N/A</v>
      </c>
      <c r="I3616" s="288" t="e">
        <v>#N/A</v>
      </c>
      <c r="J3616" s="288" t="e">
        <f>VLOOKUP(D3616,[1]Лист3!$A:$AK,37,0)</f>
        <v>#N/A</v>
      </c>
      <c r="K3616" s="289" t="e">
        <f>INDEX('[1]2023-2025'!$G:$G,MATCH(D3616,'[1]2023-2025'!$A:$A,0))</f>
        <v>#N/A</v>
      </c>
      <c r="L3616" s="289"/>
      <c r="M3616" s="289"/>
      <c r="N3616" s="289"/>
      <c r="O3616" s="289" t="e">
        <v>#N/A</v>
      </c>
      <c r="P3616" s="289" t="e">
        <v>#N/A</v>
      </c>
      <c r="Q3616" s="186">
        <f t="shared" si="693"/>
        <v>6739525.6200000001</v>
      </c>
      <c r="R3616" s="186">
        <f t="shared" si="694"/>
        <v>6644637.2400000002</v>
      </c>
      <c r="S3616" s="290">
        <v>0</v>
      </c>
      <c r="T3616" s="474">
        <v>6452410.04</v>
      </c>
      <c r="U3616" s="474">
        <v>0</v>
      </c>
      <c r="V3616" s="474">
        <v>0</v>
      </c>
      <c r="W3616" s="474">
        <v>0</v>
      </c>
      <c r="X3616" s="474">
        <v>0</v>
      </c>
      <c r="Y3616" s="474">
        <v>0</v>
      </c>
      <c r="Z3616" s="474">
        <v>0</v>
      </c>
      <c r="AA3616" s="474">
        <v>0</v>
      </c>
      <c r="AB3616" s="474">
        <v>0</v>
      </c>
      <c r="AC3616" s="474">
        <v>0</v>
      </c>
      <c r="AD3616" s="474">
        <v>0</v>
      </c>
      <c r="AE3616" s="474">
        <v>0</v>
      </c>
      <c r="AF3616" s="474">
        <v>0</v>
      </c>
      <c r="AG3616" s="474">
        <f>113378.4+78848.8</f>
        <v>192227.20000000001</v>
      </c>
      <c r="AH3616" s="476">
        <v>0</v>
      </c>
      <c r="AI3616" s="476">
        <v>0</v>
      </c>
      <c r="AJ3616" s="476">
        <v>94888.38</v>
      </c>
      <c r="AK3616" s="175"/>
      <c r="AL3616" s="175">
        <v>18809715.969999999</v>
      </c>
      <c r="AM3616" s="175">
        <v>18809715.969999999</v>
      </c>
      <c r="AN3616" s="175">
        <v>0</v>
      </c>
    </row>
    <row r="3617" spans="1:40" s="105" customFormat="1" ht="20.3" customHeight="1" x14ac:dyDescent="0.35">
      <c r="A3617" s="256">
        <v>2025</v>
      </c>
      <c r="B3617" s="184">
        <f t="shared" si="695"/>
        <v>949</v>
      </c>
      <c r="C3617" s="248" t="s">
        <v>1551</v>
      </c>
      <c r="D3617" s="184">
        <v>41425</v>
      </c>
      <c r="E3617" s="287"/>
      <c r="F3617" s="287"/>
      <c r="G3617" s="287"/>
      <c r="H3617" s="288"/>
      <c r="I3617" s="288"/>
      <c r="J3617" s="288"/>
      <c r="K3617" s="289"/>
      <c r="L3617" s="289"/>
      <c r="M3617" s="289"/>
      <c r="N3617" s="289"/>
      <c r="O3617" s="289"/>
      <c r="P3617" s="289"/>
      <c r="Q3617" s="186">
        <f t="shared" ref="Q3617" si="698">SUM(S3617:AJ3617)</f>
        <v>17150000</v>
      </c>
      <c r="R3617" s="186">
        <f t="shared" ref="R3617" si="699">SUM(S3617:AI3617)</f>
        <v>17000000</v>
      </c>
      <c r="S3617" s="290">
        <v>0</v>
      </c>
      <c r="T3617" s="474">
        <v>0</v>
      </c>
      <c r="U3617" s="290">
        <v>0</v>
      </c>
      <c r="V3617" s="474">
        <v>0</v>
      </c>
      <c r="W3617" s="290">
        <v>0</v>
      </c>
      <c r="X3617" s="474">
        <v>0</v>
      </c>
      <c r="Y3617" s="290">
        <v>0</v>
      </c>
      <c r="Z3617" s="474">
        <v>0</v>
      </c>
      <c r="AA3617" s="290">
        <v>0</v>
      </c>
      <c r="AB3617" s="474">
        <v>0</v>
      </c>
      <c r="AC3617" s="290">
        <v>17000000</v>
      </c>
      <c r="AD3617" s="474">
        <v>0</v>
      </c>
      <c r="AE3617" s="290">
        <v>0</v>
      </c>
      <c r="AF3617" s="474">
        <v>0</v>
      </c>
      <c r="AG3617" s="290">
        <v>0</v>
      </c>
      <c r="AH3617" s="474">
        <v>0</v>
      </c>
      <c r="AI3617" s="290">
        <v>0</v>
      </c>
      <c r="AJ3617" s="474">
        <v>150000</v>
      </c>
      <c r="AK3617" s="175"/>
      <c r="AL3617" s="175">
        <v>30100533.5</v>
      </c>
      <c r="AM3617" s="175">
        <v>30294703.359999999</v>
      </c>
      <c r="AN3617" s="175">
        <v>194169.86</v>
      </c>
    </row>
    <row r="3618" spans="1:40" s="105" customFormat="1" ht="20.3" customHeight="1" x14ac:dyDescent="0.35">
      <c r="A3618" s="256">
        <v>2025</v>
      </c>
      <c r="B3618" s="184">
        <f t="shared" si="695"/>
        <v>950</v>
      </c>
      <c r="C3618" s="248" t="s">
        <v>1083</v>
      </c>
      <c r="D3618" s="184">
        <v>41383</v>
      </c>
      <c r="E3618" s="287"/>
      <c r="F3618" s="287"/>
      <c r="G3618" s="287"/>
      <c r="H3618" s="288"/>
      <c r="I3618" s="288"/>
      <c r="J3618" s="288"/>
      <c r="K3618" s="289"/>
      <c r="L3618" s="289"/>
      <c r="M3618" s="289"/>
      <c r="N3618" s="289"/>
      <c r="O3618" s="289"/>
      <c r="P3618" s="289"/>
      <c r="Q3618" s="186">
        <f t="shared" ref="Q3618" si="700">SUM(S3618:AJ3618)</f>
        <v>5094702.57</v>
      </c>
      <c r="R3618" s="186">
        <f t="shared" ref="R3618" si="701">SUM(S3618:AI3618)</f>
        <v>5019411.4000000004</v>
      </c>
      <c r="S3618" s="290">
        <v>0</v>
      </c>
      <c r="T3618" s="474">
        <v>0</v>
      </c>
      <c r="U3618" s="290">
        <v>0</v>
      </c>
      <c r="V3618" s="474">
        <v>0</v>
      </c>
      <c r="W3618" s="290">
        <v>0</v>
      </c>
      <c r="X3618" s="474">
        <v>0</v>
      </c>
      <c r="Y3618" s="290">
        <v>0</v>
      </c>
      <c r="Z3618" s="474">
        <v>0</v>
      </c>
      <c r="AA3618" s="290">
        <v>5019411.4000000004</v>
      </c>
      <c r="AB3618" s="474">
        <v>0</v>
      </c>
      <c r="AC3618" s="290">
        <v>0</v>
      </c>
      <c r="AD3618" s="474">
        <v>0</v>
      </c>
      <c r="AE3618" s="290">
        <v>0</v>
      </c>
      <c r="AF3618" s="474">
        <v>0</v>
      </c>
      <c r="AG3618" s="290">
        <v>0</v>
      </c>
      <c r="AH3618" s="474">
        <v>0</v>
      </c>
      <c r="AI3618" s="290">
        <v>0</v>
      </c>
      <c r="AJ3618" s="474">
        <v>75291.17</v>
      </c>
      <c r="AK3618" s="175"/>
      <c r="AL3618" s="175">
        <v>7694332.3400000008</v>
      </c>
      <c r="AM3618" s="175">
        <v>11282060.380000001</v>
      </c>
      <c r="AN3618" s="175">
        <v>3587728.04</v>
      </c>
    </row>
    <row r="3619" spans="1:40" s="105" customFormat="1" ht="20.3" customHeight="1" x14ac:dyDescent="0.35">
      <c r="A3619" s="256"/>
      <c r="B3619" s="170" t="s">
        <v>22</v>
      </c>
      <c r="C3619" s="293"/>
      <c r="D3619" s="296" t="s">
        <v>172</v>
      </c>
      <c r="E3619" s="287" t="e">
        <f>VLOOKUP(D3619,'[1]2023-2025'!$A:$G,7,0)</f>
        <v>#N/A</v>
      </c>
      <c r="F3619" s="287"/>
      <c r="G3619" s="287"/>
      <c r="H3619" s="288" t="e">
        <v>#N/A</v>
      </c>
      <c r="I3619" s="288" t="e">
        <v>#N/A</v>
      </c>
      <c r="J3619" s="288" t="e">
        <f>VLOOKUP(D3619,[1]Лист3!$A:$AK,37,0)</f>
        <v>#N/A</v>
      </c>
      <c r="K3619" s="289" t="e">
        <v>#N/A</v>
      </c>
      <c r="L3619" s="289"/>
      <c r="M3619" s="289"/>
      <c r="N3619" s="289"/>
      <c r="O3619" s="289" t="e">
        <v>#N/A</v>
      </c>
      <c r="P3619" s="289"/>
      <c r="Q3619" s="297">
        <f>SUM(Q3607:Q3618)</f>
        <v>51540766.450000003</v>
      </c>
      <c r="R3619" s="297">
        <f>SUM(R3607:R3618)</f>
        <v>51132258.100000001</v>
      </c>
      <c r="S3619" s="484">
        <f>SUM(S3607:S3618)</f>
        <v>0</v>
      </c>
      <c r="T3619" s="484">
        <f>SUM(T3607:T3618)</f>
        <v>13851699.9</v>
      </c>
      <c r="U3619" s="484">
        <f t="shared" ref="U3619:AJ3619" si="702">SUM(U3607:U3618)</f>
        <v>0</v>
      </c>
      <c r="V3619" s="484">
        <f t="shared" si="702"/>
        <v>0</v>
      </c>
      <c r="W3619" s="484">
        <f t="shared" si="702"/>
        <v>0</v>
      </c>
      <c r="X3619" s="484">
        <f t="shared" si="702"/>
        <v>611254.92000000004</v>
      </c>
      <c r="Y3619" s="484">
        <f t="shared" si="702"/>
        <v>0</v>
      </c>
      <c r="Z3619" s="484">
        <f t="shared" si="702"/>
        <v>0</v>
      </c>
      <c r="AA3619" s="484">
        <f t="shared" si="702"/>
        <v>17508149.060000002</v>
      </c>
      <c r="AB3619" s="484">
        <f t="shared" si="702"/>
        <v>0</v>
      </c>
      <c r="AC3619" s="484">
        <f t="shared" si="702"/>
        <v>17000000</v>
      </c>
      <c r="AD3619" s="484">
        <f t="shared" si="702"/>
        <v>0</v>
      </c>
      <c r="AE3619" s="484">
        <f t="shared" si="702"/>
        <v>0</v>
      </c>
      <c r="AF3619" s="484">
        <f t="shared" si="702"/>
        <v>0</v>
      </c>
      <c r="AG3619" s="484">
        <f t="shared" si="702"/>
        <v>2161154.2199999997</v>
      </c>
      <c r="AH3619" s="484">
        <f t="shared" si="702"/>
        <v>0</v>
      </c>
      <c r="AI3619" s="484">
        <f t="shared" si="702"/>
        <v>0</v>
      </c>
      <c r="AJ3619" s="484">
        <f t="shared" si="702"/>
        <v>408508.35</v>
      </c>
      <c r="AK3619" s="175"/>
      <c r="AL3619" s="175" t="e">
        <v>#N/A</v>
      </c>
      <c r="AM3619" s="175" t="e">
        <v>#N/A</v>
      </c>
      <c r="AN3619" s="175" t="e">
        <v>#N/A</v>
      </c>
    </row>
    <row r="3620" spans="1:40" s="105" customFormat="1" ht="20.3" customHeight="1" x14ac:dyDescent="0.35">
      <c r="A3620" s="256"/>
      <c r="B3620" s="309" t="s">
        <v>34</v>
      </c>
      <c r="C3620" s="309"/>
      <c r="D3620" s="296" t="s">
        <v>172</v>
      </c>
      <c r="E3620" s="287" t="e">
        <f>VLOOKUP(D3620,'[1]2023-2025'!$A:$G,7,0)</f>
        <v>#N/A</v>
      </c>
      <c r="F3620" s="287"/>
      <c r="G3620" s="287"/>
      <c r="H3620" s="288" t="e">
        <v>#N/A</v>
      </c>
      <c r="I3620" s="288" t="e">
        <v>#N/A</v>
      </c>
      <c r="J3620" s="288" t="e">
        <f>VLOOKUP(D3620,[1]Лист3!$A:$AK,37,0)</f>
        <v>#N/A</v>
      </c>
      <c r="K3620" s="289" t="e">
        <v>#N/A</v>
      </c>
      <c r="L3620" s="289"/>
      <c r="M3620" s="289"/>
      <c r="N3620" s="289"/>
      <c r="O3620" s="289" t="e">
        <v>#N/A</v>
      </c>
      <c r="P3620" s="289"/>
      <c r="Q3620" s="297">
        <f>Q3619</f>
        <v>51540766.450000003</v>
      </c>
      <c r="R3620" s="297">
        <f t="shared" ref="R3620:AI3620" si="703">R3619</f>
        <v>51132258.100000001</v>
      </c>
      <c r="S3620" s="484">
        <f t="shared" si="703"/>
        <v>0</v>
      </c>
      <c r="T3620" s="484">
        <f t="shared" si="703"/>
        <v>13851699.9</v>
      </c>
      <c r="U3620" s="484">
        <f t="shared" si="703"/>
        <v>0</v>
      </c>
      <c r="V3620" s="484">
        <f t="shared" si="703"/>
        <v>0</v>
      </c>
      <c r="W3620" s="484">
        <f t="shared" si="703"/>
        <v>0</v>
      </c>
      <c r="X3620" s="484">
        <f t="shared" si="703"/>
        <v>611254.92000000004</v>
      </c>
      <c r="Y3620" s="484">
        <f t="shared" si="703"/>
        <v>0</v>
      </c>
      <c r="Z3620" s="484">
        <f t="shared" si="703"/>
        <v>0</v>
      </c>
      <c r="AA3620" s="484">
        <f t="shared" si="703"/>
        <v>17508149.060000002</v>
      </c>
      <c r="AB3620" s="484">
        <f t="shared" si="703"/>
        <v>0</v>
      </c>
      <c r="AC3620" s="484">
        <f t="shared" si="703"/>
        <v>17000000</v>
      </c>
      <c r="AD3620" s="484">
        <f t="shared" si="703"/>
        <v>0</v>
      </c>
      <c r="AE3620" s="484">
        <f t="shared" si="703"/>
        <v>0</v>
      </c>
      <c r="AF3620" s="484">
        <f t="shared" si="703"/>
        <v>0</v>
      </c>
      <c r="AG3620" s="484">
        <f t="shared" si="703"/>
        <v>2161154.2199999997</v>
      </c>
      <c r="AH3620" s="484">
        <f t="shared" si="703"/>
        <v>0</v>
      </c>
      <c r="AI3620" s="484">
        <f t="shared" si="703"/>
        <v>0</v>
      </c>
      <c r="AJ3620" s="484">
        <f>AJ3619</f>
        <v>408508.35</v>
      </c>
      <c r="AK3620" s="175"/>
      <c r="AL3620" s="175" t="e">
        <v>#N/A</v>
      </c>
      <c r="AM3620" s="175" t="e">
        <v>#N/A</v>
      </c>
      <c r="AN3620" s="175" t="e">
        <v>#N/A</v>
      </c>
    </row>
    <row r="3621" spans="1:40" s="105" customFormat="1" ht="20.3" customHeight="1" x14ac:dyDescent="0.35">
      <c r="A3621" s="256"/>
      <c r="B3621" s="298"/>
      <c r="C3621" s="275"/>
      <c r="D3621" s="328"/>
      <c r="E3621" s="287">
        <f>VLOOKUP(D3621,'[1]2023-2025'!$A:$G,7,0)</f>
        <v>0</v>
      </c>
      <c r="F3621" s="287"/>
      <c r="G3621" s="287"/>
      <c r="H3621" s="288"/>
      <c r="I3621" s="288" t="e">
        <v>#N/A</v>
      </c>
      <c r="J3621" s="288" t="e">
        <f>VLOOKUP(D3621,[1]Лист3!$A:$AK,37,0)</f>
        <v>#N/A</v>
      </c>
      <c r="K3621" s="289"/>
      <c r="L3621" s="289"/>
      <c r="M3621" s="289"/>
      <c r="N3621" s="289"/>
      <c r="O3621" s="289"/>
      <c r="P3621" s="289"/>
      <c r="Q3621" s="329"/>
      <c r="R3621" s="329"/>
      <c r="S3621" s="492"/>
      <c r="T3621" s="492"/>
      <c r="U3621" s="492"/>
      <c r="V3621" s="492"/>
      <c r="W3621" s="492"/>
      <c r="X3621" s="501" t="s">
        <v>2905</v>
      </c>
      <c r="Y3621" s="492"/>
      <c r="Z3621" s="492"/>
      <c r="AA3621" s="492"/>
      <c r="AB3621" s="492"/>
      <c r="AC3621" s="492"/>
      <c r="AD3621" s="492"/>
      <c r="AE3621" s="492"/>
      <c r="AF3621" s="492"/>
      <c r="AG3621" s="492"/>
      <c r="AH3621" s="492"/>
      <c r="AI3621" s="492"/>
      <c r="AJ3621" s="486"/>
      <c r="AK3621" s="175"/>
      <c r="AL3621" s="175" t="e">
        <v>#N/A</v>
      </c>
      <c r="AM3621" s="175" t="e">
        <v>#N/A</v>
      </c>
      <c r="AN3621" s="175" t="e">
        <v>#N/A</v>
      </c>
    </row>
    <row r="3622" spans="1:40" s="105" customFormat="1" ht="20.3" customHeight="1" x14ac:dyDescent="0.35">
      <c r="A3622" s="256"/>
      <c r="B3622" s="298"/>
      <c r="C3622" s="311"/>
      <c r="D3622" s="311"/>
      <c r="E3622" s="416">
        <f>VLOOKUP(D3622,'[1]2023-2025'!$A:$G,7,0)</f>
        <v>0</v>
      </c>
      <c r="F3622" s="416"/>
      <c r="G3622" s="416"/>
      <c r="H3622" s="417" t="e">
        <v>#N/A</v>
      </c>
      <c r="I3622" s="417" t="e">
        <v>#N/A</v>
      </c>
      <c r="J3622" s="417" t="e">
        <f>VLOOKUP(D3622,[1]Лист3!$A:$AK,37,0)</f>
        <v>#N/A</v>
      </c>
      <c r="K3622" s="418" t="e">
        <v>#N/A</v>
      </c>
      <c r="L3622" s="418"/>
      <c r="M3622" s="418"/>
      <c r="N3622" s="418"/>
      <c r="O3622" s="418" t="e">
        <v>#N/A</v>
      </c>
      <c r="P3622" s="418"/>
      <c r="Q3622" s="311"/>
      <c r="R3622" s="311"/>
      <c r="S3622" s="493"/>
      <c r="T3622" s="493"/>
      <c r="U3622" s="493"/>
      <c r="V3622" s="493"/>
      <c r="W3622" s="493"/>
      <c r="X3622" s="493" t="s">
        <v>4841</v>
      </c>
      <c r="Y3622" s="493"/>
      <c r="Z3622" s="493"/>
      <c r="AA3622" s="493"/>
      <c r="AB3622" s="493"/>
      <c r="AC3622" s="493"/>
      <c r="AD3622" s="493"/>
      <c r="AE3622" s="493"/>
      <c r="AF3622" s="493"/>
      <c r="AG3622" s="493"/>
      <c r="AH3622" s="493"/>
      <c r="AI3622" s="493"/>
      <c r="AJ3622" s="493"/>
      <c r="AK3622" s="175"/>
      <c r="AL3622" s="175" t="e">
        <v>#N/A</v>
      </c>
      <c r="AM3622" s="175" t="e">
        <v>#N/A</v>
      </c>
      <c r="AN3622" s="175" t="e">
        <v>#N/A</v>
      </c>
    </row>
    <row r="3623" spans="1:40" s="105" customFormat="1" ht="20.3" customHeight="1" x14ac:dyDescent="0.35">
      <c r="A3623" s="256">
        <v>2025</v>
      </c>
      <c r="B3623" s="184">
        <f>B3618+1</f>
        <v>951</v>
      </c>
      <c r="C3623" s="286" t="s">
        <v>1414</v>
      </c>
      <c r="D3623" s="184">
        <v>41549</v>
      </c>
      <c r="E3623" s="416" t="e">
        <f>VLOOKUP(D3623,'[1]2023-2025'!$A:$G,7,0)</f>
        <v>#N/A</v>
      </c>
      <c r="F3623" s="416"/>
      <c r="G3623" s="416" t="s">
        <v>1899</v>
      </c>
      <c r="H3623" s="417" t="e">
        <f>INDEX('[1]2023-2025'!$AK:$AK,MATCH(D3623,'[1]2023-2025'!$A:$A,0))</f>
        <v>#N/A</v>
      </c>
      <c r="I3623" s="417" t="e">
        <v>#N/A</v>
      </c>
      <c r="J3623" s="417" t="e">
        <f>VLOOKUP(D3623,[1]Лист3!$A:$AK,37,0)</f>
        <v>#N/A</v>
      </c>
      <c r="K3623" s="418" t="e">
        <f>INDEX('[1]2023-2025'!$G:$G,MATCH(D3623,'[1]2023-2025'!$A:$A,0))</f>
        <v>#N/A</v>
      </c>
      <c r="L3623" s="418"/>
      <c r="M3623" s="418"/>
      <c r="N3623" s="418"/>
      <c r="O3623" s="418" t="e">
        <v>#N/A</v>
      </c>
      <c r="P3623" s="418" t="e">
        <v>#N/A</v>
      </c>
      <c r="Q3623" s="186">
        <f>SUM(S3623:AJ3623)</f>
        <v>1409439</v>
      </c>
      <c r="R3623" s="186">
        <f>SUM(S3623:AI3623)</f>
        <v>1388596</v>
      </c>
      <c r="S3623" s="300">
        <v>0</v>
      </c>
      <c r="T3623" s="474">
        <v>0</v>
      </c>
      <c r="U3623" s="474">
        <v>0</v>
      </c>
      <c r="V3623" s="474">
        <v>0</v>
      </c>
      <c r="W3623" s="474">
        <v>0</v>
      </c>
      <c r="X3623" s="474">
        <v>0</v>
      </c>
      <c r="Y3623" s="474">
        <v>0</v>
      </c>
      <c r="Z3623" s="474">
        <v>0</v>
      </c>
      <c r="AA3623" s="474">
        <v>0</v>
      </c>
      <c r="AB3623" s="474">
        <v>0</v>
      </c>
      <c r="AC3623" s="474">
        <v>1388596</v>
      </c>
      <c r="AD3623" s="474">
        <v>0</v>
      </c>
      <c r="AE3623" s="474">
        <v>0</v>
      </c>
      <c r="AF3623" s="474">
        <v>0</v>
      </c>
      <c r="AG3623" s="476">
        <v>0</v>
      </c>
      <c r="AH3623" s="476">
        <v>0</v>
      </c>
      <c r="AI3623" s="476">
        <v>0</v>
      </c>
      <c r="AJ3623" s="476">
        <v>20843</v>
      </c>
      <c r="AK3623" s="175"/>
      <c r="AL3623" s="175">
        <v>3125415.91</v>
      </c>
      <c r="AM3623" s="175">
        <v>4317830.4800000004</v>
      </c>
      <c r="AN3623" s="175">
        <v>1192414.57</v>
      </c>
    </row>
    <row r="3624" spans="1:40" s="105" customFormat="1" ht="20.3" customHeight="1" x14ac:dyDescent="0.35">
      <c r="A3624" s="256"/>
      <c r="B3624" s="170" t="s">
        <v>22</v>
      </c>
      <c r="C3624" s="293"/>
      <c r="D3624" s="296" t="s">
        <v>172</v>
      </c>
      <c r="E3624" s="416" t="e">
        <f>VLOOKUP(D3624,'[1]2023-2025'!$A:$G,7,0)</f>
        <v>#N/A</v>
      </c>
      <c r="F3624" s="416"/>
      <c r="G3624" s="416"/>
      <c r="H3624" s="417" t="e">
        <v>#N/A</v>
      </c>
      <c r="I3624" s="417" t="e">
        <v>#N/A</v>
      </c>
      <c r="J3624" s="417" t="e">
        <f>VLOOKUP(D3624,[1]Лист3!$A:$AK,37,0)</f>
        <v>#N/A</v>
      </c>
      <c r="K3624" s="418" t="e">
        <v>#N/A</v>
      </c>
      <c r="L3624" s="418"/>
      <c r="M3624" s="418"/>
      <c r="N3624" s="418"/>
      <c r="O3624" s="418" t="e">
        <v>#N/A</v>
      </c>
      <c r="P3624" s="418"/>
      <c r="Q3624" s="297">
        <f t="shared" ref="Q3624:AJ3624" si="704">SUM(Q3623:Q3623)</f>
        <v>1409439</v>
      </c>
      <c r="R3624" s="297">
        <f t="shared" si="704"/>
        <v>1388596</v>
      </c>
      <c r="S3624" s="484">
        <f t="shared" si="704"/>
        <v>0</v>
      </c>
      <c r="T3624" s="484">
        <f t="shared" si="704"/>
        <v>0</v>
      </c>
      <c r="U3624" s="484">
        <f t="shared" si="704"/>
        <v>0</v>
      </c>
      <c r="V3624" s="484">
        <f t="shared" si="704"/>
        <v>0</v>
      </c>
      <c r="W3624" s="484">
        <f t="shared" si="704"/>
        <v>0</v>
      </c>
      <c r="X3624" s="484">
        <f t="shared" si="704"/>
        <v>0</v>
      </c>
      <c r="Y3624" s="484">
        <f t="shared" si="704"/>
        <v>0</v>
      </c>
      <c r="Z3624" s="484">
        <f t="shared" si="704"/>
        <v>0</v>
      </c>
      <c r="AA3624" s="484">
        <f t="shared" si="704"/>
        <v>0</v>
      </c>
      <c r="AB3624" s="484">
        <f t="shared" si="704"/>
        <v>0</v>
      </c>
      <c r="AC3624" s="484">
        <f t="shared" si="704"/>
        <v>1388596</v>
      </c>
      <c r="AD3624" s="484">
        <f t="shared" si="704"/>
        <v>0</v>
      </c>
      <c r="AE3624" s="484">
        <f t="shared" si="704"/>
        <v>0</v>
      </c>
      <c r="AF3624" s="484">
        <f t="shared" si="704"/>
        <v>0</v>
      </c>
      <c r="AG3624" s="484">
        <f t="shared" si="704"/>
        <v>0</v>
      </c>
      <c r="AH3624" s="484">
        <f t="shared" si="704"/>
        <v>0</v>
      </c>
      <c r="AI3624" s="484">
        <f t="shared" si="704"/>
        <v>0</v>
      </c>
      <c r="AJ3624" s="484">
        <f t="shared" si="704"/>
        <v>20843</v>
      </c>
      <c r="AK3624" s="175"/>
      <c r="AL3624" s="175" t="e">
        <v>#N/A</v>
      </c>
      <c r="AM3624" s="175" t="e">
        <v>#N/A</v>
      </c>
      <c r="AN3624" s="175" t="e">
        <v>#N/A</v>
      </c>
    </row>
    <row r="3625" spans="1:40" s="105" customFormat="1" ht="20.3" customHeight="1" x14ac:dyDescent="0.35">
      <c r="A3625" s="256"/>
      <c r="B3625" s="298"/>
      <c r="C3625" s="311"/>
      <c r="D3625" s="311"/>
      <c r="E3625" s="287">
        <f>VLOOKUP(D3625,'[1]2023-2025'!$A:$G,7,0)</f>
        <v>0</v>
      </c>
      <c r="F3625" s="287"/>
      <c r="G3625" s="287"/>
      <c r="H3625" s="288" t="e">
        <v>#N/A</v>
      </c>
      <c r="I3625" s="288" t="e">
        <v>#N/A</v>
      </c>
      <c r="J3625" s="288" t="e">
        <f>VLOOKUP(D3625,[1]Лист3!$A:$AK,37,0)</f>
        <v>#N/A</v>
      </c>
      <c r="K3625" s="289" t="e">
        <v>#N/A</v>
      </c>
      <c r="L3625" s="289"/>
      <c r="M3625" s="289"/>
      <c r="N3625" s="289"/>
      <c r="O3625" s="289" t="e">
        <v>#N/A</v>
      </c>
      <c r="P3625" s="289"/>
      <c r="Q3625" s="311"/>
      <c r="R3625" s="311"/>
      <c r="S3625" s="493"/>
      <c r="T3625" s="493"/>
      <c r="U3625" s="493"/>
      <c r="V3625" s="493"/>
      <c r="W3625" s="493"/>
      <c r="X3625" s="493" t="s">
        <v>4840</v>
      </c>
      <c r="Y3625" s="493"/>
      <c r="Z3625" s="493"/>
      <c r="AA3625" s="493"/>
      <c r="AB3625" s="493"/>
      <c r="AC3625" s="493"/>
      <c r="AD3625" s="493"/>
      <c r="AE3625" s="493"/>
      <c r="AF3625" s="493"/>
      <c r="AG3625" s="493"/>
      <c r="AH3625" s="493"/>
      <c r="AI3625" s="493"/>
      <c r="AJ3625" s="486"/>
      <c r="AK3625" s="175"/>
      <c r="AL3625" s="175" t="e">
        <v>#N/A</v>
      </c>
      <c r="AM3625" s="175" t="e">
        <v>#N/A</v>
      </c>
      <c r="AN3625" s="175" t="e">
        <v>#N/A</v>
      </c>
    </row>
    <row r="3626" spans="1:40" s="105" customFormat="1" ht="20.3" customHeight="1" x14ac:dyDescent="0.35">
      <c r="A3626" s="256">
        <v>2025</v>
      </c>
      <c r="B3626" s="184">
        <f>B3623+1</f>
        <v>952</v>
      </c>
      <c r="C3626" s="286" t="s">
        <v>1416</v>
      </c>
      <c r="D3626" s="184">
        <v>41586</v>
      </c>
      <c r="E3626" s="287" t="e">
        <f>VLOOKUP(D3626,'[1]2023-2025'!$A:$G,7,0)</f>
        <v>#N/A</v>
      </c>
      <c r="F3626" s="287"/>
      <c r="G3626" s="287" t="s">
        <v>1899</v>
      </c>
      <c r="H3626" s="288" t="e">
        <f>INDEX('[1]2023-2025'!$AK:$AK,MATCH(D3626,'[1]2023-2025'!$A:$A,0))</f>
        <v>#N/A</v>
      </c>
      <c r="I3626" s="288" t="e">
        <v>#N/A</v>
      </c>
      <c r="J3626" s="288" t="e">
        <f>VLOOKUP(D3626,[1]Лист3!$A:$AK,37,0)</f>
        <v>#N/A</v>
      </c>
      <c r="K3626" s="289" t="e">
        <f>INDEX('[1]2023-2025'!$G:$G,MATCH(D3626,'[1]2023-2025'!$A:$A,0))</f>
        <v>#N/A</v>
      </c>
      <c r="L3626" s="289"/>
      <c r="M3626" s="289"/>
      <c r="N3626" s="289"/>
      <c r="O3626" s="289" t="e">
        <v>#N/A</v>
      </c>
      <c r="P3626" s="289" t="e">
        <v>#N/A</v>
      </c>
      <c r="Q3626" s="186">
        <f t="shared" ref="Q3626:Q3631" si="705">SUM(S3626:AJ3626)</f>
        <v>3418856.7199999997</v>
      </c>
      <c r="R3626" s="186">
        <f t="shared" ref="R3626:R3631" si="706">SUM(S3626:AI3626)</f>
        <v>3354766.07</v>
      </c>
      <c r="S3626" s="290">
        <v>0</v>
      </c>
      <c r="T3626" s="474">
        <v>0</v>
      </c>
      <c r="U3626" s="474">
        <v>0</v>
      </c>
      <c r="V3626" s="474">
        <v>0</v>
      </c>
      <c r="W3626" s="474">
        <v>0</v>
      </c>
      <c r="X3626" s="474">
        <v>0</v>
      </c>
      <c r="Y3626" s="474">
        <v>0</v>
      </c>
      <c r="Z3626" s="474">
        <v>0</v>
      </c>
      <c r="AA3626" s="474">
        <v>3354766.07</v>
      </c>
      <c r="AB3626" s="474">
        <v>0</v>
      </c>
      <c r="AC3626" s="474">
        <v>0</v>
      </c>
      <c r="AD3626" s="474">
        <v>0</v>
      </c>
      <c r="AE3626" s="474">
        <v>0</v>
      </c>
      <c r="AF3626" s="474">
        <v>0</v>
      </c>
      <c r="AG3626" s="476">
        <v>0</v>
      </c>
      <c r="AH3626" s="476">
        <v>0</v>
      </c>
      <c r="AI3626" s="476">
        <v>0</v>
      </c>
      <c r="AJ3626" s="474">
        <v>64090.65</v>
      </c>
      <c r="AK3626" s="175"/>
      <c r="AL3626" s="175">
        <v>7710333.1699999999</v>
      </c>
      <c r="AM3626" s="175">
        <v>7710333.1699999999</v>
      </c>
      <c r="AN3626" s="175">
        <v>0</v>
      </c>
    </row>
    <row r="3627" spans="1:40" s="105" customFormat="1" ht="20.3" customHeight="1" x14ac:dyDescent="0.35">
      <c r="A3627" s="256">
        <v>2025</v>
      </c>
      <c r="B3627" s="184">
        <f>B3626+1</f>
        <v>953</v>
      </c>
      <c r="C3627" s="286" t="s">
        <v>1417</v>
      </c>
      <c r="D3627" s="184">
        <v>41587</v>
      </c>
      <c r="E3627" s="287" t="e">
        <f>VLOOKUP(D3627,'[1]2023-2025'!$A:$G,7,0)</f>
        <v>#N/A</v>
      </c>
      <c r="F3627" s="287"/>
      <c r="G3627" s="287" t="s">
        <v>1899</v>
      </c>
      <c r="H3627" s="288" t="e">
        <f>INDEX('[1]2023-2025'!$AK:$AK,MATCH(D3627,'[1]2023-2025'!$A:$A,0))</f>
        <v>#N/A</v>
      </c>
      <c r="I3627" s="288" t="e">
        <v>#N/A</v>
      </c>
      <c r="J3627" s="288" t="e">
        <f>VLOOKUP(D3627,[1]Лист3!$A:$AK,37,0)</f>
        <v>#N/A</v>
      </c>
      <c r="K3627" s="289" t="e">
        <f>INDEX('[1]2023-2025'!$G:$G,MATCH(D3627,'[1]2023-2025'!$A:$A,0))</f>
        <v>#N/A</v>
      </c>
      <c r="L3627" s="289"/>
      <c r="M3627" s="289"/>
      <c r="N3627" s="289"/>
      <c r="O3627" s="289" t="e">
        <v>#N/A</v>
      </c>
      <c r="P3627" s="289" t="e">
        <v>#N/A</v>
      </c>
      <c r="Q3627" s="186">
        <f t="shared" si="705"/>
        <v>321263.40999999997</v>
      </c>
      <c r="R3627" s="186">
        <f t="shared" si="706"/>
        <v>316607.42</v>
      </c>
      <c r="S3627" s="290">
        <v>0</v>
      </c>
      <c r="T3627" s="474">
        <v>0</v>
      </c>
      <c r="U3627" s="474">
        <v>0</v>
      </c>
      <c r="V3627" s="474">
        <v>0</v>
      </c>
      <c r="W3627" s="474">
        <v>0</v>
      </c>
      <c r="X3627" s="474">
        <v>0</v>
      </c>
      <c r="Y3627" s="474">
        <v>0</v>
      </c>
      <c r="Z3627" s="474">
        <v>0</v>
      </c>
      <c r="AA3627" s="474">
        <v>0</v>
      </c>
      <c r="AB3627" s="474">
        <v>316607.42</v>
      </c>
      <c r="AC3627" s="474">
        <v>0</v>
      </c>
      <c r="AD3627" s="474">
        <v>0</v>
      </c>
      <c r="AE3627" s="474">
        <v>0</v>
      </c>
      <c r="AF3627" s="474">
        <v>0</v>
      </c>
      <c r="AG3627" s="476">
        <v>0</v>
      </c>
      <c r="AH3627" s="476">
        <v>0</v>
      </c>
      <c r="AI3627" s="476">
        <v>0</v>
      </c>
      <c r="AJ3627" s="476">
        <v>4655.99</v>
      </c>
      <c r="AK3627" s="175"/>
      <c r="AL3627" s="175">
        <v>5069270.6900000004</v>
      </c>
      <c r="AM3627" s="175">
        <v>5069270.6900000004</v>
      </c>
      <c r="AN3627" s="175">
        <v>0</v>
      </c>
    </row>
    <row r="3628" spans="1:40" s="105" customFormat="1" ht="20.3" customHeight="1" x14ac:dyDescent="0.35">
      <c r="A3628" s="256">
        <v>2025</v>
      </c>
      <c r="B3628" s="184">
        <f>B3627+1</f>
        <v>954</v>
      </c>
      <c r="C3628" s="286" t="s">
        <v>1418</v>
      </c>
      <c r="D3628" s="184">
        <v>41588</v>
      </c>
      <c r="E3628" s="287" t="e">
        <f>VLOOKUP(D3628,'[1]2023-2025'!$A:$G,7,0)</f>
        <v>#N/A</v>
      </c>
      <c r="F3628" s="287"/>
      <c r="G3628" s="287" t="s">
        <v>1899</v>
      </c>
      <c r="H3628" s="288" t="e">
        <f>INDEX('[1]2023-2025'!$AK:$AK,MATCH(D3628,'[1]2023-2025'!$A:$A,0))</f>
        <v>#N/A</v>
      </c>
      <c r="I3628" s="288" t="e">
        <v>#N/A</v>
      </c>
      <c r="J3628" s="288" t="e">
        <f>VLOOKUP(D3628,[1]Лист3!$A:$AK,37,0)</f>
        <v>#N/A</v>
      </c>
      <c r="K3628" s="289" t="e">
        <f>INDEX('[1]2023-2025'!$G:$G,MATCH(D3628,'[1]2023-2025'!$A:$A,0))</f>
        <v>#N/A</v>
      </c>
      <c r="L3628" s="289"/>
      <c r="M3628" s="289"/>
      <c r="N3628" s="289"/>
      <c r="O3628" s="289" t="e">
        <v>#N/A</v>
      </c>
      <c r="P3628" s="289" t="e">
        <v>#N/A</v>
      </c>
      <c r="Q3628" s="186">
        <f t="shared" si="705"/>
        <v>426351.28</v>
      </c>
      <c r="R3628" s="186">
        <f t="shared" si="706"/>
        <v>420172.28</v>
      </c>
      <c r="S3628" s="290">
        <v>0</v>
      </c>
      <c r="T3628" s="474">
        <v>0</v>
      </c>
      <c r="U3628" s="474">
        <v>0</v>
      </c>
      <c r="V3628" s="474">
        <v>0</v>
      </c>
      <c r="W3628" s="474">
        <v>0</v>
      </c>
      <c r="X3628" s="474">
        <v>0</v>
      </c>
      <c r="Y3628" s="474">
        <v>0</v>
      </c>
      <c r="Z3628" s="474">
        <v>0</v>
      </c>
      <c r="AA3628" s="474">
        <v>0</v>
      </c>
      <c r="AB3628" s="474">
        <v>420172.28</v>
      </c>
      <c r="AC3628" s="474">
        <v>0</v>
      </c>
      <c r="AD3628" s="474">
        <v>0</v>
      </c>
      <c r="AE3628" s="474">
        <v>0</v>
      </c>
      <c r="AF3628" s="474">
        <v>0</v>
      </c>
      <c r="AG3628" s="476">
        <v>0</v>
      </c>
      <c r="AH3628" s="476">
        <v>0</v>
      </c>
      <c r="AI3628" s="476">
        <v>0</v>
      </c>
      <c r="AJ3628" s="476">
        <v>6179</v>
      </c>
      <c r="AK3628" s="175"/>
      <c r="AL3628" s="175">
        <v>7586740.21</v>
      </c>
      <c r="AM3628" s="175">
        <v>7586740.21</v>
      </c>
      <c r="AN3628" s="175">
        <v>0</v>
      </c>
    </row>
    <row r="3629" spans="1:40" s="105" customFormat="1" ht="20.3" customHeight="1" x14ac:dyDescent="0.35">
      <c r="A3629" s="256">
        <v>2025</v>
      </c>
      <c r="B3629" s="184">
        <f>B3628+1</f>
        <v>955</v>
      </c>
      <c r="C3629" s="286" t="s">
        <v>1415</v>
      </c>
      <c r="D3629" s="184">
        <v>41585</v>
      </c>
      <c r="E3629" s="287"/>
      <c r="F3629" s="287"/>
      <c r="G3629" s="287"/>
      <c r="H3629" s="288"/>
      <c r="I3629" s="288"/>
      <c r="J3629" s="288"/>
      <c r="K3629" s="289"/>
      <c r="L3629" s="289"/>
      <c r="M3629" s="289"/>
      <c r="N3629" s="289"/>
      <c r="O3629" s="289"/>
      <c r="P3629" s="289"/>
      <c r="Q3629" s="186">
        <f t="shared" si="705"/>
        <v>4507777.08</v>
      </c>
      <c r="R3629" s="186">
        <f t="shared" si="706"/>
        <v>4466784.08</v>
      </c>
      <c r="S3629" s="290">
        <v>2732904.08</v>
      </c>
      <c r="T3629" s="474">
        <v>0</v>
      </c>
      <c r="U3629" s="290">
        <v>0</v>
      </c>
      <c r="V3629" s="474">
        <v>321262</v>
      </c>
      <c r="W3629" s="290">
        <v>500778</v>
      </c>
      <c r="X3629" s="474">
        <v>911840</v>
      </c>
      <c r="Y3629" s="290">
        <v>0</v>
      </c>
      <c r="Z3629" s="474">
        <v>0</v>
      </c>
      <c r="AA3629" s="290">
        <v>0</v>
      </c>
      <c r="AB3629" s="474">
        <v>0</v>
      </c>
      <c r="AC3629" s="290">
        <v>0</v>
      </c>
      <c r="AD3629" s="474">
        <v>0</v>
      </c>
      <c r="AE3629" s="290">
        <v>0</v>
      </c>
      <c r="AF3629" s="474">
        <v>0</v>
      </c>
      <c r="AG3629" s="290">
        <v>0</v>
      </c>
      <c r="AH3629" s="474">
        <v>0</v>
      </c>
      <c r="AI3629" s="290">
        <v>0</v>
      </c>
      <c r="AJ3629" s="474">
        <v>40993</v>
      </c>
      <c r="AK3629" s="175"/>
      <c r="AL3629" s="175">
        <v>9997412.8900000006</v>
      </c>
      <c r="AM3629" s="175">
        <v>10053644.83</v>
      </c>
      <c r="AN3629" s="175">
        <v>56231.94</v>
      </c>
    </row>
    <row r="3630" spans="1:40" s="105" customFormat="1" ht="20.149999999999999" customHeight="1" x14ac:dyDescent="0.35">
      <c r="A3630" s="256">
        <v>2025</v>
      </c>
      <c r="B3630" s="184">
        <f>B3629+1</f>
        <v>956</v>
      </c>
      <c r="C3630" s="286" t="s">
        <v>1419</v>
      </c>
      <c r="D3630" s="184">
        <v>41591</v>
      </c>
      <c r="E3630" s="287"/>
      <c r="F3630" s="287"/>
      <c r="G3630" s="287"/>
      <c r="H3630" s="288"/>
      <c r="I3630" s="288"/>
      <c r="J3630" s="288"/>
      <c r="K3630" s="289"/>
      <c r="L3630" s="289"/>
      <c r="M3630" s="289"/>
      <c r="N3630" s="289"/>
      <c r="O3630" s="289"/>
      <c r="P3630" s="289"/>
      <c r="Q3630" s="186">
        <f t="shared" si="705"/>
        <v>1679676.81</v>
      </c>
      <c r="R3630" s="186">
        <f t="shared" si="706"/>
        <v>1655804.05</v>
      </c>
      <c r="S3630" s="290">
        <v>0</v>
      </c>
      <c r="T3630" s="474">
        <v>0</v>
      </c>
      <c r="U3630" s="290">
        <v>0</v>
      </c>
      <c r="V3630" s="474">
        <v>321262.78000000003</v>
      </c>
      <c r="W3630" s="290">
        <v>464722.33</v>
      </c>
      <c r="X3630" s="474">
        <v>805532.54</v>
      </c>
      <c r="Y3630" s="290">
        <v>0</v>
      </c>
      <c r="Z3630" s="474">
        <v>0</v>
      </c>
      <c r="AA3630" s="290">
        <v>0</v>
      </c>
      <c r="AB3630" s="474">
        <v>0</v>
      </c>
      <c r="AC3630" s="290">
        <v>0</v>
      </c>
      <c r="AD3630" s="474">
        <v>0</v>
      </c>
      <c r="AE3630" s="290">
        <v>0</v>
      </c>
      <c r="AF3630" s="474">
        <v>0</v>
      </c>
      <c r="AG3630" s="290">
        <v>64286.400000000001</v>
      </c>
      <c r="AH3630" s="474">
        <v>0</v>
      </c>
      <c r="AI3630" s="290">
        <v>0</v>
      </c>
      <c r="AJ3630" s="474">
        <v>23872.76</v>
      </c>
      <c r="AK3630" s="175"/>
      <c r="AL3630" s="175">
        <v>7475002.7199999997</v>
      </c>
      <c r="AM3630" s="175">
        <v>10249872.859999999</v>
      </c>
      <c r="AN3630" s="175">
        <v>2774870.1399999997</v>
      </c>
    </row>
    <row r="3631" spans="1:40" s="105" customFormat="1" ht="20.149999999999999" customHeight="1" x14ac:dyDescent="0.35">
      <c r="A3631" s="256">
        <v>2025</v>
      </c>
      <c r="B3631" s="184">
        <f>B3630+1</f>
        <v>957</v>
      </c>
      <c r="C3631" s="286" t="s">
        <v>4487</v>
      </c>
      <c r="D3631" s="184">
        <v>41590</v>
      </c>
      <c r="E3631" s="287"/>
      <c r="F3631" s="287"/>
      <c r="G3631" s="287"/>
      <c r="H3631" s="288"/>
      <c r="I3631" s="288"/>
      <c r="J3631" s="288"/>
      <c r="K3631" s="289"/>
      <c r="L3631" s="289"/>
      <c r="M3631" s="289"/>
      <c r="N3631" s="289"/>
      <c r="O3631" s="289"/>
      <c r="P3631" s="289"/>
      <c r="Q3631" s="186">
        <f t="shared" si="705"/>
        <v>4670887.8100000005</v>
      </c>
      <c r="R3631" s="186">
        <f t="shared" si="706"/>
        <v>4603887.8100000005</v>
      </c>
      <c r="S3631" s="290">
        <v>0</v>
      </c>
      <c r="T3631" s="474">
        <v>0</v>
      </c>
      <c r="U3631" s="290">
        <v>0</v>
      </c>
      <c r="V3631" s="474">
        <v>293545.3</v>
      </c>
      <c r="W3631" s="290">
        <v>442490.36</v>
      </c>
      <c r="X3631" s="474">
        <v>817315.82</v>
      </c>
      <c r="Y3631" s="290">
        <v>0</v>
      </c>
      <c r="Z3631" s="474">
        <v>0</v>
      </c>
      <c r="AA3631" s="290">
        <v>2944549.93</v>
      </c>
      <c r="AB3631" s="474">
        <v>0</v>
      </c>
      <c r="AC3631" s="290">
        <v>0</v>
      </c>
      <c r="AD3631" s="474">
        <v>0</v>
      </c>
      <c r="AE3631" s="290">
        <v>0</v>
      </c>
      <c r="AF3631" s="474">
        <v>0</v>
      </c>
      <c r="AG3631" s="290">
        <v>105986.4</v>
      </c>
      <c r="AH3631" s="474">
        <v>0</v>
      </c>
      <c r="AI3631" s="290">
        <v>0</v>
      </c>
      <c r="AJ3631" s="474">
        <v>67000</v>
      </c>
      <c r="AK3631" s="175"/>
      <c r="AL3631" s="175">
        <v>8721470.7999999989</v>
      </c>
      <c r="AM3631" s="175">
        <v>8934491.2699999996</v>
      </c>
      <c r="AN3631" s="175">
        <v>213020.47</v>
      </c>
    </row>
    <row r="3632" spans="1:40" s="105" customFormat="1" ht="20.3" customHeight="1" x14ac:dyDescent="0.35">
      <c r="A3632" s="256"/>
      <c r="B3632" s="170" t="s">
        <v>22</v>
      </c>
      <c r="C3632" s="293"/>
      <c r="D3632" s="296" t="s">
        <v>172</v>
      </c>
      <c r="E3632" s="287" t="e">
        <f>VLOOKUP(D3632,'[1]2023-2025'!$A:$G,7,0)</f>
        <v>#N/A</v>
      </c>
      <c r="F3632" s="287"/>
      <c r="G3632" s="287"/>
      <c r="H3632" s="288" t="e">
        <v>#N/A</v>
      </c>
      <c r="I3632" s="288" t="e">
        <v>#N/A</v>
      </c>
      <c r="J3632" s="288" t="e">
        <f>VLOOKUP(D3632,[1]Лист3!$A:$AK,37,0)</f>
        <v>#N/A</v>
      </c>
      <c r="K3632" s="289" t="e">
        <v>#N/A</v>
      </c>
      <c r="L3632" s="289"/>
      <c r="M3632" s="289"/>
      <c r="N3632" s="289"/>
      <c r="O3632" s="289" t="e">
        <v>#N/A</v>
      </c>
      <c r="P3632" s="289"/>
      <c r="Q3632" s="297">
        <f>SUM(Q3626:Q3631)</f>
        <v>15024813.110000001</v>
      </c>
      <c r="R3632" s="297">
        <f>SUM(R3626:R3631)</f>
        <v>14818021.710000001</v>
      </c>
      <c r="S3632" s="484">
        <f>SUM(S3626:S3631)</f>
        <v>2732904.08</v>
      </c>
      <c r="T3632" s="484">
        <f>SUM(T3626:T3631)</f>
        <v>0</v>
      </c>
      <c r="U3632" s="484">
        <f t="shared" ref="U3632:AJ3632" si="707">SUM(U3626:U3631)</f>
        <v>0</v>
      </c>
      <c r="V3632" s="484">
        <f t="shared" si="707"/>
        <v>936070.08000000007</v>
      </c>
      <c r="W3632" s="484">
        <f t="shared" si="707"/>
        <v>1407990.69</v>
      </c>
      <c r="X3632" s="484">
        <f t="shared" si="707"/>
        <v>2534688.36</v>
      </c>
      <c r="Y3632" s="484">
        <f t="shared" si="707"/>
        <v>0</v>
      </c>
      <c r="Z3632" s="484">
        <f t="shared" si="707"/>
        <v>0</v>
      </c>
      <c r="AA3632" s="484">
        <f t="shared" si="707"/>
        <v>6299316</v>
      </c>
      <c r="AB3632" s="484">
        <f t="shared" si="707"/>
        <v>736779.7</v>
      </c>
      <c r="AC3632" s="484">
        <f t="shared" si="707"/>
        <v>0</v>
      </c>
      <c r="AD3632" s="484">
        <f t="shared" si="707"/>
        <v>0</v>
      </c>
      <c r="AE3632" s="484">
        <f t="shared" si="707"/>
        <v>0</v>
      </c>
      <c r="AF3632" s="484">
        <f t="shared" si="707"/>
        <v>0</v>
      </c>
      <c r="AG3632" s="484">
        <f t="shared" si="707"/>
        <v>170272.8</v>
      </c>
      <c r="AH3632" s="484">
        <f t="shared" si="707"/>
        <v>0</v>
      </c>
      <c r="AI3632" s="484">
        <f t="shared" si="707"/>
        <v>0</v>
      </c>
      <c r="AJ3632" s="484">
        <f t="shared" si="707"/>
        <v>206791.4</v>
      </c>
      <c r="AK3632" s="175"/>
      <c r="AL3632" s="175" t="e">
        <v>#N/A</v>
      </c>
      <c r="AM3632" s="175" t="e">
        <v>#N/A</v>
      </c>
      <c r="AN3632" s="175" t="e">
        <v>#N/A</v>
      </c>
    </row>
    <row r="3633" spans="1:40" s="105" customFormat="1" ht="20.3" customHeight="1" x14ac:dyDescent="0.35">
      <c r="A3633" s="256"/>
      <c r="B3633" s="298"/>
      <c r="C3633" s="311"/>
      <c r="D3633" s="311"/>
      <c r="E3633" s="287">
        <f>VLOOKUP(D3633,'[1]2023-2025'!$A:$G,7,0)</f>
        <v>0</v>
      </c>
      <c r="F3633" s="322"/>
      <c r="G3633" s="322"/>
      <c r="H3633" s="323" t="e">
        <v>#N/A</v>
      </c>
      <c r="I3633" s="288" t="e">
        <v>#N/A</v>
      </c>
      <c r="J3633" s="288" t="e">
        <f>VLOOKUP(D3633,[1]Лист3!$A:$AK,37,0)</f>
        <v>#N/A</v>
      </c>
      <c r="K3633" s="324" t="e">
        <v>#N/A</v>
      </c>
      <c r="L3633" s="324"/>
      <c r="M3633" s="324"/>
      <c r="N3633" s="324"/>
      <c r="O3633" s="324" t="e">
        <v>#N/A</v>
      </c>
      <c r="P3633" s="325"/>
      <c r="Q3633" s="311"/>
      <c r="R3633" s="311"/>
      <c r="S3633" s="493"/>
      <c r="T3633" s="493"/>
      <c r="U3633" s="493"/>
      <c r="V3633" s="493"/>
      <c r="W3633" s="493"/>
      <c r="X3633" s="502" t="s">
        <v>4845</v>
      </c>
      <c r="Y3633" s="493"/>
      <c r="Z3633" s="493"/>
      <c r="AA3633" s="493"/>
      <c r="AB3633" s="493"/>
      <c r="AC3633" s="493"/>
      <c r="AD3633" s="493"/>
      <c r="AE3633" s="493"/>
      <c r="AF3633" s="493"/>
      <c r="AG3633" s="493"/>
      <c r="AH3633" s="493"/>
      <c r="AI3633" s="493"/>
      <c r="AJ3633" s="493"/>
      <c r="AK3633" s="175"/>
      <c r="AL3633" s="175" t="e">
        <v>#N/A</v>
      </c>
      <c r="AM3633" s="175" t="e">
        <v>#N/A</v>
      </c>
      <c r="AN3633" s="175" t="e">
        <v>#N/A</v>
      </c>
    </row>
    <row r="3634" spans="1:40" s="105" customFormat="1" ht="20.3" customHeight="1" x14ac:dyDescent="0.35">
      <c r="A3634" s="256">
        <v>2025</v>
      </c>
      <c r="B3634" s="184">
        <f>B3631+1</f>
        <v>958</v>
      </c>
      <c r="C3634" s="248" t="s">
        <v>4170</v>
      </c>
      <c r="D3634" s="184">
        <v>41551</v>
      </c>
      <c r="E3634" s="287" t="e">
        <f>VLOOKUP(D3634,'[1]2023-2025'!$A:$G,7,0)</f>
        <v>#N/A</v>
      </c>
      <c r="F3634" s="287"/>
      <c r="G3634" s="287" t="s">
        <v>1899</v>
      </c>
      <c r="H3634" s="288" t="e">
        <f>INDEX('[1]2023-2025'!$AK:$AK,MATCH(D3634,'[1]2023-2025'!$A:$A,0))</f>
        <v>#N/A</v>
      </c>
      <c r="I3634" s="288" t="e">
        <v>#N/A</v>
      </c>
      <c r="J3634" s="288" t="e">
        <f>VLOOKUP(D3634,[1]Лист3!$A:$AK,37,0)</f>
        <v>#N/A</v>
      </c>
      <c r="K3634" s="289" t="e">
        <f>INDEX('[1]2023-2025'!$G:$G,MATCH(D3634,'[1]2023-2025'!$A:$A,0))</f>
        <v>#N/A</v>
      </c>
      <c r="L3634" s="289"/>
      <c r="M3634" s="289"/>
      <c r="N3634" s="289"/>
      <c r="O3634" s="289" t="s">
        <v>2446</v>
      </c>
      <c r="P3634" s="289">
        <v>0</v>
      </c>
      <c r="Q3634" s="186">
        <f>SUM(S3634:AJ3634)</f>
        <v>46214.400000000001</v>
      </c>
      <c r="R3634" s="186">
        <f>SUM(S3634:AI3634)</f>
        <v>46214.400000000001</v>
      </c>
      <c r="S3634" s="474">
        <v>0</v>
      </c>
      <c r="T3634" s="474">
        <v>0</v>
      </c>
      <c r="U3634" s="474">
        <v>0</v>
      </c>
      <c r="V3634" s="474">
        <v>0</v>
      </c>
      <c r="W3634" s="474">
        <v>0</v>
      </c>
      <c r="X3634" s="474">
        <v>0</v>
      </c>
      <c r="Y3634" s="474">
        <v>0</v>
      </c>
      <c r="Z3634" s="474">
        <v>0</v>
      </c>
      <c r="AA3634" s="474">
        <v>0</v>
      </c>
      <c r="AB3634" s="474">
        <v>0</v>
      </c>
      <c r="AC3634" s="474">
        <v>0</v>
      </c>
      <c r="AD3634" s="474">
        <v>0</v>
      </c>
      <c r="AE3634" s="474">
        <v>0</v>
      </c>
      <c r="AF3634" s="474">
        <v>0</v>
      </c>
      <c r="AG3634" s="476">
        <v>46214.400000000001</v>
      </c>
      <c r="AH3634" s="476">
        <v>0</v>
      </c>
      <c r="AI3634" s="476">
        <v>0</v>
      </c>
      <c r="AJ3634" s="476">
        <v>0</v>
      </c>
      <c r="AK3634" s="175"/>
      <c r="AL3634" s="175">
        <v>2536977.13</v>
      </c>
      <c r="AM3634" s="175">
        <v>3891043.63</v>
      </c>
      <c r="AN3634" s="175">
        <v>1354066.5000000002</v>
      </c>
    </row>
    <row r="3635" spans="1:40" s="105" customFormat="1" ht="20.3" customHeight="1" x14ac:dyDescent="0.35">
      <c r="A3635" s="256"/>
      <c r="B3635" s="170" t="s">
        <v>22</v>
      </c>
      <c r="C3635" s="293"/>
      <c r="D3635" s="296" t="s">
        <v>172</v>
      </c>
      <c r="E3635" s="287" t="e">
        <f>VLOOKUP(D3635,'[1]2023-2025'!$A:$G,7,0)</f>
        <v>#N/A</v>
      </c>
      <c r="F3635" s="287"/>
      <c r="G3635" s="287"/>
      <c r="H3635" s="288" t="e">
        <v>#N/A</v>
      </c>
      <c r="I3635" s="288" t="e">
        <v>#N/A</v>
      </c>
      <c r="J3635" s="288" t="e">
        <f>VLOOKUP(D3635,[1]Лист3!$A:$AK,37,0)</f>
        <v>#N/A</v>
      </c>
      <c r="K3635" s="289" t="e">
        <v>#N/A</v>
      </c>
      <c r="L3635" s="289"/>
      <c r="M3635" s="289"/>
      <c r="N3635" s="289"/>
      <c r="O3635" s="289" t="e">
        <v>#N/A</v>
      </c>
      <c r="P3635" s="289"/>
      <c r="Q3635" s="297">
        <f t="shared" ref="Q3635:AJ3635" si="708">SUM(Q3634:Q3634)</f>
        <v>46214.400000000001</v>
      </c>
      <c r="R3635" s="297">
        <f t="shared" si="708"/>
        <v>46214.400000000001</v>
      </c>
      <c r="S3635" s="484">
        <f t="shared" si="708"/>
        <v>0</v>
      </c>
      <c r="T3635" s="484">
        <f t="shared" si="708"/>
        <v>0</v>
      </c>
      <c r="U3635" s="484">
        <f t="shared" si="708"/>
        <v>0</v>
      </c>
      <c r="V3635" s="484">
        <f t="shared" si="708"/>
        <v>0</v>
      </c>
      <c r="W3635" s="484">
        <f t="shared" si="708"/>
        <v>0</v>
      </c>
      <c r="X3635" s="484">
        <f t="shared" si="708"/>
        <v>0</v>
      </c>
      <c r="Y3635" s="484">
        <f t="shared" si="708"/>
        <v>0</v>
      </c>
      <c r="Z3635" s="484">
        <f t="shared" si="708"/>
        <v>0</v>
      </c>
      <c r="AA3635" s="484">
        <f t="shared" si="708"/>
        <v>0</v>
      </c>
      <c r="AB3635" s="484">
        <f t="shared" si="708"/>
        <v>0</v>
      </c>
      <c r="AC3635" s="484">
        <f t="shared" si="708"/>
        <v>0</v>
      </c>
      <c r="AD3635" s="484">
        <f t="shared" si="708"/>
        <v>0</v>
      </c>
      <c r="AE3635" s="484">
        <f t="shared" si="708"/>
        <v>0</v>
      </c>
      <c r="AF3635" s="484">
        <f t="shared" si="708"/>
        <v>0</v>
      </c>
      <c r="AG3635" s="484">
        <f t="shared" si="708"/>
        <v>46214.400000000001</v>
      </c>
      <c r="AH3635" s="484">
        <f t="shared" si="708"/>
        <v>0</v>
      </c>
      <c r="AI3635" s="484">
        <f t="shared" si="708"/>
        <v>0</v>
      </c>
      <c r="AJ3635" s="484">
        <f t="shared" si="708"/>
        <v>0</v>
      </c>
      <c r="AK3635" s="175"/>
      <c r="AL3635" s="175" t="e">
        <v>#N/A</v>
      </c>
      <c r="AM3635" s="175" t="e">
        <v>#N/A</v>
      </c>
      <c r="AN3635" s="175" t="e">
        <v>#N/A</v>
      </c>
    </row>
    <row r="3636" spans="1:40" s="105" customFormat="1" ht="20.3" customHeight="1" x14ac:dyDescent="0.35">
      <c r="A3636" s="256"/>
      <c r="B3636" s="298"/>
      <c r="C3636" s="311"/>
      <c r="D3636" s="311"/>
      <c r="E3636" s="287">
        <f>VLOOKUP(D3636,'[1]2023-2025'!$A:$G,7,0)</f>
        <v>0</v>
      </c>
      <c r="F3636" s="287"/>
      <c r="G3636" s="287"/>
      <c r="H3636" s="288" t="e">
        <v>#N/A</v>
      </c>
      <c r="I3636" s="288" t="e">
        <v>#N/A</v>
      </c>
      <c r="J3636" s="288" t="e">
        <f>VLOOKUP(D3636,[1]Лист3!$A:$AK,37,0)</f>
        <v>#N/A</v>
      </c>
      <c r="K3636" s="289" t="e">
        <v>#N/A</v>
      </c>
      <c r="L3636" s="289"/>
      <c r="M3636" s="289"/>
      <c r="N3636" s="289"/>
      <c r="O3636" s="289" t="e">
        <v>#N/A</v>
      </c>
      <c r="P3636" s="289"/>
      <c r="Q3636" s="311"/>
      <c r="R3636" s="311"/>
      <c r="S3636" s="493"/>
      <c r="T3636" s="493"/>
      <c r="U3636" s="493"/>
      <c r="V3636" s="493"/>
      <c r="W3636" s="493"/>
      <c r="X3636" s="493" t="s">
        <v>4842</v>
      </c>
      <c r="Y3636" s="493"/>
      <c r="Z3636" s="493"/>
      <c r="AA3636" s="493"/>
      <c r="AB3636" s="493"/>
      <c r="AC3636" s="493"/>
      <c r="AD3636" s="493"/>
      <c r="AE3636" s="493"/>
      <c r="AF3636" s="493"/>
      <c r="AG3636" s="493"/>
      <c r="AH3636" s="493"/>
      <c r="AI3636" s="493"/>
      <c r="AJ3636" s="486"/>
      <c r="AK3636" s="175"/>
      <c r="AL3636" s="175" t="e">
        <v>#N/A</v>
      </c>
      <c r="AM3636" s="175" t="e">
        <v>#N/A</v>
      </c>
      <c r="AN3636" s="175" t="e">
        <v>#N/A</v>
      </c>
    </row>
    <row r="3637" spans="1:40" s="105" customFormat="1" ht="20.3" customHeight="1" x14ac:dyDescent="0.35">
      <c r="A3637" s="256">
        <v>2025</v>
      </c>
      <c r="B3637" s="184">
        <f>B3634+1</f>
        <v>959</v>
      </c>
      <c r="C3637" s="248" t="s">
        <v>1427</v>
      </c>
      <c r="D3637" s="184">
        <v>46690</v>
      </c>
      <c r="E3637" s="287" t="e">
        <f>VLOOKUP(D3637,'[1]2023-2025'!$A:$G,7,0)</f>
        <v>#N/A</v>
      </c>
      <c r="F3637" s="287"/>
      <c r="G3637" s="287" t="s">
        <v>1899</v>
      </c>
      <c r="H3637" s="288" t="e">
        <f>INDEX('[1]2023-2025'!$AK:$AK,MATCH(D3637,'[1]2023-2025'!$A:$A,0))</f>
        <v>#N/A</v>
      </c>
      <c r="I3637" s="288" t="e">
        <v>#N/A</v>
      </c>
      <c r="J3637" s="288" t="e">
        <f>VLOOKUP(D3637,[1]Лист3!$A:$AK,37,0)</f>
        <v>#N/A</v>
      </c>
      <c r="K3637" s="289" t="e">
        <f>INDEX('[1]2023-2025'!$G:$G,MATCH(D3637,'[1]2023-2025'!$A:$A,0))</f>
        <v>#N/A</v>
      </c>
      <c r="L3637" s="289"/>
      <c r="M3637" s="289"/>
      <c r="N3637" s="289"/>
      <c r="O3637" s="289" t="e">
        <v>#N/A</v>
      </c>
      <c r="P3637" s="289" t="e">
        <v>#N/A</v>
      </c>
      <c r="Q3637" s="186">
        <f t="shared" ref="Q3637:Q3643" si="709">SUM(S3637:AJ3637)</f>
        <v>76824</v>
      </c>
      <c r="R3637" s="186">
        <f t="shared" ref="R3637:R3643" si="710">SUM(S3637:AI3637)</f>
        <v>76824</v>
      </c>
      <c r="S3637" s="290">
        <v>0</v>
      </c>
      <c r="T3637" s="474">
        <v>0</v>
      </c>
      <c r="U3637" s="474">
        <v>0</v>
      </c>
      <c r="V3637" s="474">
        <v>0</v>
      </c>
      <c r="W3637" s="474">
        <v>0</v>
      </c>
      <c r="X3637" s="474">
        <v>0</v>
      </c>
      <c r="Y3637" s="474">
        <v>0</v>
      </c>
      <c r="Z3637" s="474">
        <v>0</v>
      </c>
      <c r="AA3637" s="474">
        <v>0</v>
      </c>
      <c r="AB3637" s="474">
        <v>0</v>
      </c>
      <c r="AC3637" s="474">
        <v>0</v>
      </c>
      <c r="AD3637" s="474">
        <v>0</v>
      </c>
      <c r="AE3637" s="474">
        <v>0</v>
      </c>
      <c r="AF3637" s="474">
        <v>0</v>
      </c>
      <c r="AG3637" s="476">
        <v>0</v>
      </c>
      <c r="AH3637" s="476">
        <v>76824</v>
      </c>
      <c r="AI3637" s="476">
        <v>0</v>
      </c>
      <c r="AJ3637" s="474">
        <v>0</v>
      </c>
      <c r="AK3637" s="175"/>
      <c r="AL3637" s="175">
        <v>6214648.9500000002</v>
      </c>
      <c r="AM3637" s="175">
        <v>6214648.9500000002</v>
      </c>
      <c r="AN3637" s="175">
        <v>0</v>
      </c>
    </row>
    <row r="3638" spans="1:40" s="105" customFormat="1" ht="20.3" customHeight="1" x14ac:dyDescent="0.35">
      <c r="A3638" s="256">
        <v>2025</v>
      </c>
      <c r="B3638" s="184">
        <f>B3637+1</f>
        <v>960</v>
      </c>
      <c r="C3638" s="248" t="s">
        <v>1430</v>
      </c>
      <c r="D3638" s="184">
        <v>55059</v>
      </c>
      <c r="E3638" s="287" t="e">
        <f>VLOOKUP(D3638,'[1]2023-2025'!$A:$G,7,0)</f>
        <v>#N/A</v>
      </c>
      <c r="F3638" s="287"/>
      <c r="G3638" s="287" t="s">
        <v>1899</v>
      </c>
      <c r="H3638" s="288" t="e">
        <f>INDEX('[1]2023-2025'!$AK:$AK,MATCH(D3638,'[1]2023-2025'!$A:$A,0))</f>
        <v>#N/A</v>
      </c>
      <c r="I3638" s="288" t="e">
        <v>#N/A</v>
      </c>
      <c r="J3638" s="288" t="e">
        <f>VLOOKUP(D3638,[1]Лист3!$A:$AK,37,0)</f>
        <v>#N/A</v>
      </c>
      <c r="K3638" s="289" t="e">
        <f>INDEX('[1]2023-2025'!$G:$G,MATCH(D3638,'[1]2023-2025'!$A:$A,0))</f>
        <v>#N/A</v>
      </c>
      <c r="L3638" s="289"/>
      <c r="M3638" s="289"/>
      <c r="N3638" s="289"/>
      <c r="O3638" s="289" t="e">
        <v>#N/A</v>
      </c>
      <c r="P3638" s="289" t="e">
        <v>#N/A</v>
      </c>
      <c r="Q3638" s="186">
        <f t="shared" si="709"/>
        <v>76824</v>
      </c>
      <c r="R3638" s="186">
        <f t="shared" si="710"/>
        <v>76824</v>
      </c>
      <c r="S3638" s="290">
        <v>0</v>
      </c>
      <c r="T3638" s="474">
        <v>0</v>
      </c>
      <c r="U3638" s="474">
        <v>0</v>
      </c>
      <c r="V3638" s="474">
        <v>0</v>
      </c>
      <c r="W3638" s="474">
        <v>0</v>
      </c>
      <c r="X3638" s="474">
        <v>0</v>
      </c>
      <c r="Y3638" s="474">
        <v>0</v>
      </c>
      <c r="Z3638" s="474">
        <v>0</v>
      </c>
      <c r="AA3638" s="474">
        <v>0</v>
      </c>
      <c r="AB3638" s="474">
        <v>0</v>
      </c>
      <c r="AC3638" s="474">
        <v>0</v>
      </c>
      <c r="AD3638" s="474">
        <v>0</v>
      </c>
      <c r="AE3638" s="474">
        <v>0</v>
      </c>
      <c r="AF3638" s="474">
        <v>0</v>
      </c>
      <c r="AG3638" s="476">
        <v>0</v>
      </c>
      <c r="AH3638" s="476">
        <v>76824</v>
      </c>
      <c r="AI3638" s="476">
        <v>0</v>
      </c>
      <c r="AJ3638" s="474">
        <v>0</v>
      </c>
      <c r="AK3638" s="175"/>
      <c r="AL3638" s="175">
        <v>11966174.189999999</v>
      </c>
      <c r="AM3638" s="175">
        <v>11966174.189999999</v>
      </c>
      <c r="AN3638" s="175">
        <v>0</v>
      </c>
    </row>
    <row r="3639" spans="1:40" s="105" customFormat="1" ht="20.3" customHeight="1" x14ac:dyDescent="0.35">
      <c r="A3639" s="256">
        <v>2025</v>
      </c>
      <c r="B3639" s="184">
        <f>B3638+1</f>
        <v>961</v>
      </c>
      <c r="C3639" s="248" t="s">
        <v>1422</v>
      </c>
      <c r="D3639" s="184">
        <v>46681</v>
      </c>
      <c r="E3639" s="287" t="e">
        <f>VLOOKUP(D3639,'[1]2023-2025'!$A:$G,7,0)</f>
        <v>#N/A</v>
      </c>
      <c r="F3639" s="287"/>
      <c r="G3639" s="287" t="s">
        <v>1899</v>
      </c>
      <c r="H3639" s="288" t="e">
        <f>INDEX('[1]2023-2025'!$AK:$AK,MATCH(D3639,'[1]2023-2025'!$A:$A,0))</f>
        <v>#N/A</v>
      </c>
      <c r="I3639" s="288" t="e">
        <v>#N/A</v>
      </c>
      <c r="J3639" s="288" t="e">
        <f>VLOOKUP(D3639,[1]Лист3!$A:$AK,37,0)</f>
        <v>#N/A</v>
      </c>
      <c r="K3639" s="289" t="e">
        <f>INDEX('[1]2023-2025'!$G:$G,MATCH(D3639,'[1]2023-2025'!$A:$A,0))</f>
        <v>#N/A</v>
      </c>
      <c r="L3639" s="289"/>
      <c r="M3639" s="289"/>
      <c r="N3639" s="289"/>
      <c r="O3639" s="289" t="e">
        <v>#N/A</v>
      </c>
      <c r="P3639" s="289" t="e">
        <v>#N/A</v>
      </c>
      <c r="Q3639" s="186">
        <f t="shared" si="709"/>
        <v>61987.5</v>
      </c>
      <c r="R3639" s="186">
        <f t="shared" si="710"/>
        <v>61987.5</v>
      </c>
      <c r="S3639" s="290">
        <v>0</v>
      </c>
      <c r="T3639" s="474">
        <v>0</v>
      </c>
      <c r="U3639" s="474">
        <v>0</v>
      </c>
      <c r="V3639" s="474">
        <v>0</v>
      </c>
      <c r="W3639" s="474">
        <v>0</v>
      </c>
      <c r="X3639" s="474">
        <v>0</v>
      </c>
      <c r="Y3639" s="474">
        <v>0</v>
      </c>
      <c r="Z3639" s="474">
        <v>0</v>
      </c>
      <c r="AA3639" s="474">
        <v>0</v>
      </c>
      <c r="AB3639" s="474">
        <v>0</v>
      </c>
      <c r="AC3639" s="474">
        <v>0</v>
      </c>
      <c r="AD3639" s="474">
        <v>0</v>
      </c>
      <c r="AE3639" s="474">
        <v>0</v>
      </c>
      <c r="AF3639" s="474">
        <v>0</v>
      </c>
      <c r="AG3639" s="476">
        <v>0</v>
      </c>
      <c r="AH3639" s="476">
        <v>61987.5</v>
      </c>
      <c r="AI3639" s="476">
        <v>0</v>
      </c>
      <c r="AJ3639" s="476">
        <v>0</v>
      </c>
      <c r="AK3639" s="175"/>
      <c r="AL3639" s="175">
        <v>6213290.4900000002</v>
      </c>
      <c r="AM3639" s="175">
        <v>6213290.4900000002</v>
      </c>
      <c r="AN3639" s="175">
        <v>0</v>
      </c>
    </row>
    <row r="3640" spans="1:40" s="105" customFormat="1" ht="20.3" customHeight="1" x14ac:dyDescent="0.35">
      <c r="A3640" s="256">
        <v>2025</v>
      </c>
      <c r="B3640" s="184">
        <f>B3639+1</f>
        <v>962</v>
      </c>
      <c r="C3640" s="248" t="s">
        <v>1432</v>
      </c>
      <c r="D3640" s="184">
        <v>41732</v>
      </c>
      <c r="E3640" s="287" t="e">
        <f>VLOOKUP(D3640,'[1]2023-2025'!$A:$G,7,0)</f>
        <v>#N/A</v>
      </c>
      <c r="F3640" s="287"/>
      <c r="G3640" s="287" t="s">
        <v>1899</v>
      </c>
      <c r="H3640" s="288" t="e">
        <f>INDEX('[1]2023-2025'!$AK:$AK,MATCH(D3640,'[1]2023-2025'!$A:$A,0))</f>
        <v>#N/A</v>
      </c>
      <c r="I3640" s="288" t="e">
        <v>#N/A</v>
      </c>
      <c r="J3640" s="288" t="e">
        <f>VLOOKUP(D3640,[1]Лист3!$A:$AK,37,0)</f>
        <v>#N/A</v>
      </c>
      <c r="K3640" s="289" t="e">
        <f>INDEX('[1]2023-2025'!$G:$G,MATCH(D3640,'[1]2023-2025'!$A:$A,0))</f>
        <v>#N/A</v>
      </c>
      <c r="L3640" s="289"/>
      <c r="M3640" s="289"/>
      <c r="N3640" s="289"/>
      <c r="O3640" s="289" t="e">
        <v>#N/A</v>
      </c>
      <c r="P3640" s="289" t="e">
        <v>#N/A</v>
      </c>
      <c r="Q3640" s="186">
        <f t="shared" si="709"/>
        <v>610003.02</v>
      </c>
      <c r="R3640" s="186">
        <f t="shared" si="710"/>
        <v>600989.02</v>
      </c>
      <c r="S3640" s="290">
        <v>0</v>
      </c>
      <c r="T3640" s="474">
        <v>0</v>
      </c>
      <c r="U3640" s="474">
        <v>0</v>
      </c>
      <c r="V3640" s="474">
        <v>0</v>
      </c>
      <c r="W3640" s="474">
        <v>0</v>
      </c>
      <c r="X3640" s="474">
        <v>0</v>
      </c>
      <c r="Y3640" s="474">
        <v>0</v>
      </c>
      <c r="Z3640" s="474">
        <v>0</v>
      </c>
      <c r="AA3640" s="474">
        <v>0</v>
      </c>
      <c r="AB3640" s="474">
        <v>600989.02</v>
      </c>
      <c r="AC3640" s="474">
        <v>0</v>
      </c>
      <c r="AD3640" s="474">
        <v>0</v>
      </c>
      <c r="AE3640" s="474">
        <v>0</v>
      </c>
      <c r="AF3640" s="474">
        <v>0</v>
      </c>
      <c r="AG3640" s="476">
        <v>0</v>
      </c>
      <c r="AH3640" s="476">
        <v>0</v>
      </c>
      <c r="AI3640" s="476">
        <v>0</v>
      </c>
      <c r="AJ3640" s="474">
        <v>9014</v>
      </c>
      <c r="AK3640" s="175"/>
      <c r="AL3640" s="175">
        <v>7728970.1299999999</v>
      </c>
      <c r="AM3640" s="175">
        <v>7728970.1299999999</v>
      </c>
      <c r="AN3640" s="175">
        <v>0</v>
      </c>
    </row>
    <row r="3641" spans="1:40" s="105" customFormat="1" ht="23.25" customHeight="1" x14ac:dyDescent="0.35">
      <c r="A3641" s="256">
        <v>2025</v>
      </c>
      <c r="B3641" s="184">
        <f>B3640+1</f>
        <v>963</v>
      </c>
      <c r="C3641" s="248" t="s">
        <v>1433</v>
      </c>
      <c r="D3641" s="184">
        <v>41678</v>
      </c>
      <c r="E3641" s="287"/>
      <c r="F3641" s="287"/>
      <c r="G3641" s="287"/>
      <c r="H3641" s="288"/>
      <c r="I3641" s="288"/>
      <c r="J3641" s="288"/>
      <c r="K3641" s="289"/>
      <c r="L3641" s="289"/>
      <c r="M3641" s="289"/>
      <c r="N3641" s="289"/>
      <c r="O3641" s="289"/>
      <c r="P3641" s="289"/>
      <c r="Q3641" s="186">
        <f t="shared" si="709"/>
        <v>955512.01</v>
      </c>
      <c r="R3641" s="186">
        <f t="shared" si="710"/>
        <v>942690.88</v>
      </c>
      <c r="S3641" s="290">
        <v>0</v>
      </c>
      <c r="T3641" s="474">
        <v>0</v>
      </c>
      <c r="U3641" s="290">
        <v>0</v>
      </c>
      <c r="V3641" s="474">
        <v>0</v>
      </c>
      <c r="W3641" s="290">
        <v>0</v>
      </c>
      <c r="X3641" s="474">
        <v>0</v>
      </c>
      <c r="Y3641" s="290">
        <v>0</v>
      </c>
      <c r="Z3641" s="474">
        <v>0</v>
      </c>
      <c r="AA3641" s="290">
        <v>0</v>
      </c>
      <c r="AB3641" s="474">
        <v>833744.05</v>
      </c>
      <c r="AC3641" s="290">
        <v>0</v>
      </c>
      <c r="AD3641" s="474">
        <v>0</v>
      </c>
      <c r="AE3641" s="290">
        <v>0</v>
      </c>
      <c r="AF3641" s="474">
        <v>0</v>
      </c>
      <c r="AG3641" s="290">
        <v>108946.83</v>
      </c>
      <c r="AH3641" s="474">
        <v>0</v>
      </c>
      <c r="AI3641" s="290">
        <v>0</v>
      </c>
      <c r="AJ3641" s="474">
        <v>12821.13</v>
      </c>
      <c r="AK3641" s="175"/>
      <c r="AL3641" s="175">
        <v>12169929.530000001</v>
      </c>
      <c r="AM3641" s="175">
        <v>22396308.27</v>
      </c>
      <c r="AN3641" s="175">
        <v>10226378.739999998</v>
      </c>
    </row>
    <row r="3642" spans="1:40" s="105" customFormat="1" ht="20.3" customHeight="1" x14ac:dyDescent="0.35">
      <c r="A3642" s="256">
        <v>2025</v>
      </c>
      <c r="B3642" s="184">
        <f t="shared" ref="B3642:B3643" si="711">B3641+1</f>
        <v>964</v>
      </c>
      <c r="C3642" s="248" t="s">
        <v>4168</v>
      </c>
      <c r="D3642" s="184">
        <v>41689</v>
      </c>
      <c r="E3642" s="287"/>
      <c r="F3642" s="287"/>
      <c r="G3642" s="287"/>
      <c r="H3642" s="288"/>
      <c r="I3642" s="288"/>
      <c r="J3642" s="288"/>
      <c r="K3642" s="289"/>
      <c r="L3642" s="289"/>
      <c r="M3642" s="289"/>
      <c r="N3642" s="289"/>
      <c r="O3642" s="289"/>
      <c r="P3642" s="289"/>
      <c r="Q3642" s="186">
        <f t="shared" si="709"/>
        <v>3046267.21</v>
      </c>
      <c r="R3642" s="186">
        <f t="shared" si="710"/>
        <v>3046267.21</v>
      </c>
      <c r="S3642" s="290">
        <v>0</v>
      </c>
      <c r="T3642" s="474">
        <v>0</v>
      </c>
      <c r="U3642" s="290">
        <v>0</v>
      </c>
      <c r="V3642" s="474">
        <v>0</v>
      </c>
      <c r="W3642" s="290">
        <v>0</v>
      </c>
      <c r="X3642" s="474">
        <v>0</v>
      </c>
      <c r="Y3642" s="290">
        <v>0</v>
      </c>
      <c r="Z3642" s="474">
        <v>0</v>
      </c>
      <c r="AA3642" s="290">
        <v>0</v>
      </c>
      <c r="AB3642" s="474">
        <v>0</v>
      </c>
      <c r="AC3642" s="290">
        <v>3046267.21</v>
      </c>
      <c r="AD3642" s="474">
        <v>0</v>
      </c>
      <c r="AE3642" s="290">
        <v>0</v>
      </c>
      <c r="AF3642" s="474">
        <v>0</v>
      </c>
      <c r="AG3642" s="290">
        <v>0</v>
      </c>
      <c r="AH3642" s="474">
        <v>0</v>
      </c>
      <c r="AI3642" s="290">
        <v>0</v>
      </c>
      <c r="AJ3642" s="474">
        <v>0</v>
      </c>
      <c r="AK3642" s="175"/>
      <c r="AL3642" s="175">
        <v>9103442.3200000003</v>
      </c>
      <c r="AM3642" s="175">
        <v>13441218.130000001</v>
      </c>
      <c r="AN3642" s="175">
        <v>4337775.8100000005</v>
      </c>
    </row>
    <row r="3643" spans="1:40" s="105" customFormat="1" ht="20.3" customHeight="1" x14ac:dyDescent="0.35">
      <c r="A3643" s="256">
        <v>2025</v>
      </c>
      <c r="B3643" s="184">
        <f t="shared" si="711"/>
        <v>965</v>
      </c>
      <c r="C3643" s="248" t="s">
        <v>4167</v>
      </c>
      <c r="D3643" s="184">
        <v>41717</v>
      </c>
      <c r="E3643" s="287"/>
      <c r="F3643" s="287"/>
      <c r="G3643" s="287"/>
      <c r="H3643" s="288"/>
      <c r="I3643" s="288"/>
      <c r="J3643" s="288"/>
      <c r="K3643" s="289"/>
      <c r="L3643" s="289"/>
      <c r="M3643" s="289"/>
      <c r="N3643" s="289"/>
      <c r="O3643" s="289"/>
      <c r="P3643" s="289"/>
      <c r="Q3643" s="186">
        <f t="shared" si="709"/>
        <v>4782556.2714999998</v>
      </c>
      <c r="R3643" s="186">
        <f t="shared" si="710"/>
        <v>4711878.0999999996</v>
      </c>
      <c r="S3643" s="290">
        <v>4711878.0999999996</v>
      </c>
      <c r="T3643" s="474">
        <v>0</v>
      </c>
      <c r="U3643" s="290">
        <v>0</v>
      </c>
      <c r="V3643" s="474">
        <v>0</v>
      </c>
      <c r="W3643" s="290">
        <v>0</v>
      </c>
      <c r="X3643" s="474">
        <v>0</v>
      </c>
      <c r="Y3643" s="290">
        <v>0</v>
      </c>
      <c r="Z3643" s="474">
        <v>0</v>
      </c>
      <c r="AA3643" s="290">
        <v>0</v>
      </c>
      <c r="AB3643" s="474">
        <v>0</v>
      </c>
      <c r="AC3643" s="290">
        <v>0</v>
      </c>
      <c r="AD3643" s="474">
        <v>0</v>
      </c>
      <c r="AE3643" s="290">
        <v>0</v>
      </c>
      <c r="AF3643" s="474">
        <v>0</v>
      </c>
      <c r="AG3643" s="290">
        <v>0</v>
      </c>
      <c r="AH3643" s="474">
        <v>0</v>
      </c>
      <c r="AI3643" s="290">
        <v>0</v>
      </c>
      <c r="AJ3643" s="474">
        <f>R3643*0.015</f>
        <v>70678.171499999997</v>
      </c>
      <c r="AK3643" s="175"/>
      <c r="AL3643" s="175">
        <v>9715693.9000000004</v>
      </c>
      <c r="AM3643" s="175">
        <v>16690926.73</v>
      </c>
      <c r="AN3643" s="175">
        <v>6975232.8300000001</v>
      </c>
    </row>
    <row r="3644" spans="1:40" s="105" customFormat="1" ht="20.3" customHeight="1" x14ac:dyDescent="0.35">
      <c r="A3644" s="256"/>
      <c r="B3644" s="170" t="s">
        <v>22</v>
      </c>
      <c r="C3644" s="293"/>
      <c r="D3644" s="296" t="s">
        <v>172</v>
      </c>
      <c r="E3644" s="287" t="e">
        <f>VLOOKUP(D3644,'[1]2023-2025'!$A:$G,7,0)</f>
        <v>#N/A</v>
      </c>
      <c r="F3644" s="287"/>
      <c r="G3644" s="287"/>
      <c r="H3644" s="288" t="e">
        <v>#N/A</v>
      </c>
      <c r="I3644" s="288" t="e">
        <v>#N/A</v>
      </c>
      <c r="J3644" s="288" t="e">
        <f>VLOOKUP(D3644,[1]Лист3!$A:$AK,37,0)</f>
        <v>#N/A</v>
      </c>
      <c r="K3644" s="289" t="e">
        <v>#N/A</v>
      </c>
      <c r="L3644" s="289"/>
      <c r="M3644" s="289"/>
      <c r="N3644" s="289"/>
      <c r="O3644" s="289" t="e">
        <v>#N/A</v>
      </c>
      <c r="P3644" s="289"/>
      <c r="Q3644" s="297">
        <f>SUM(Q3637:Q3643)</f>
        <v>9609974.011500001</v>
      </c>
      <c r="R3644" s="297">
        <f>SUM(R3637:R3643)</f>
        <v>9517460.709999999</v>
      </c>
      <c r="S3644" s="484">
        <f>SUM(S3637:S3643)</f>
        <v>4711878.0999999996</v>
      </c>
      <c r="T3644" s="484">
        <f>SUM(T3637:T3643)</f>
        <v>0</v>
      </c>
      <c r="U3644" s="484">
        <f t="shared" ref="U3644:AJ3644" si="712">SUM(U3637:U3643)</f>
        <v>0</v>
      </c>
      <c r="V3644" s="484">
        <f t="shared" si="712"/>
        <v>0</v>
      </c>
      <c r="W3644" s="484">
        <f t="shared" si="712"/>
        <v>0</v>
      </c>
      <c r="X3644" s="484">
        <f t="shared" si="712"/>
        <v>0</v>
      </c>
      <c r="Y3644" s="484">
        <f t="shared" si="712"/>
        <v>0</v>
      </c>
      <c r="Z3644" s="484">
        <f t="shared" si="712"/>
        <v>0</v>
      </c>
      <c r="AA3644" s="484">
        <f t="shared" si="712"/>
        <v>0</v>
      </c>
      <c r="AB3644" s="484">
        <f t="shared" si="712"/>
        <v>1434733.07</v>
      </c>
      <c r="AC3644" s="484">
        <f t="shared" si="712"/>
        <v>3046267.21</v>
      </c>
      <c r="AD3644" s="484">
        <f t="shared" si="712"/>
        <v>0</v>
      </c>
      <c r="AE3644" s="484">
        <f t="shared" si="712"/>
        <v>0</v>
      </c>
      <c r="AF3644" s="484">
        <f t="shared" si="712"/>
        <v>0</v>
      </c>
      <c r="AG3644" s="484">
        <f t="shared" si="712"/>
        <v>108946.83</v>
      </c>
      <c r="AH3644" s="484">
        <f t="shared" si="712"/>
        <v>215635.5</v>
      </c>
      <c r="AI3644" s="484">
        <f t="shared" si="712"/>
        <v>0</v>
      </c>
      <c r="AJ3644" s="484">
        <f t="shared" si="712"/>
        <v>92513.301500000001</v>
      </c>
      <c r="AK3644" s="175"/>
      <c r="AL3644" s="175" t="e">
        <v>#N/A</v>
      </c>
      <c r="AM3644" s="175" t="e">
        <v>#N/A</v>
      </c>
      <c r="AN3644" s="175" t="e">
        <v>#N/A</v>
      </c>
    </row>
    <row r="3645" spans="1:40" s="105" customFormat="1" ht="20.3" customHeight="1" x14ac:dyDescent="0.35">
      <c r="A3645" s="256"/>
      <c r="B3645" s="298"/>
      <c r="C3645" s="311"/>
      <c r="D3645" s="311"/>
      <c r="E3645" s="287">
        <f>VLOOKUP(D3645,'[1]2023-2025'!$A:$G,7,0)</f>
        <v>0</v>
      </c>
      <c r="F3645" s="287"/>
      <c r="G3645" s="287"/>
      <c r="H3645" s="288" t="e">
        <v>#N/A</v>
      </c>
      <c r="I3645" s="288" t="e">
        <v>#N/A</v>
      </c>
      <c r="J3645" s="288" t="e">
        <f>VLOOKUP(D3645,[1]Лист3!$A:$AK,37,0)</f>
        <v>#N/A</v>
      </c>
      <c r="K3645" s="289" t="e">
        <v>#N/A</v>
      </c>
      <c r="L3645" s="289"/>
      <c r="M3645" s="289"/>
      <c r="N3645" s="289"/>
      <c r="O3645" s="289" t="e">
        <v>#N/A</v>
      </c>
      <c r="P3645" s="289"/>
      <c r="Q3645" s="311"/>
      <c r="R3645" s="311"/>
      <c r="S3645" s="493"/>
      <c r="T3645" s="493"/>
      <c r="U3645" s="493"/>
      <c r="V3645" s="493"/>
      <c r="W3645" s="493"/>
      <c r="X3645" s="493" t="s">
        <v>4843</v>
      </c>
      <c r="Y3645" s="493"/>
      <c r="Z3645" s="493"/>
      <c r="AA3645" s="493"/>
      <c r="AB3645" s="493"/>
      <c r="AC3645" s="493"/>
      <c r="AD3645" s="493"/>
      <c r="AE3645" s="493"/>
      <c r="AF3645" s="493"/>
      <c r="AG3645" s="493"/>
      <c r="AH3645" s="493"/>
      <c r="AI3645" s="493"/>
      <c r="AJ3645" s="486"/>
      <c r="AK3645" s="175"/>
      <c r="AL3645" s="175" t="e">
        <v>#N/A</v>
      </c>
      <c r="AM3645" s="175" t="e">
        <v>#N/A</v>
      </c>
      <c r="AN3645" s="175" t="e">
        <v>#N/A</v>
      </c>
    </row>
    <row r="3646" spans="1:40" s="105" customFormat="1" ht="20.3" customHeight="1" x14ac:dyDescent="0.35">
      <c r="A3646" s="256">
        <v>2025</v>
      </c>
      <c r="B3646" s="184">
        <f>B3643+1</f>
        <v>966</v>
      </c>
      <c r="C3646" s="248" t="s">
        <v>1438</v>
      </c>
      <c r="D3646" s="184">
        <v>41569</v>
      </c>
      <c r="E3646" s="287" t="e">
        <f>VLOOKUP(D3646,'[1]2023-2025'!$A:$G,7,0)</f>
        <v>#N/A</v>
      </c>
      <c r="F3646" s="287"/>
      <c r="G3646" s="287" t="s">
        <v>1899</v>
      </c>
      <c r="H3646" s="288" t="e">
        <f>INDEX('[1]2023-2025'!$AK:$AK,MATCH(D3646,'[1]2023-2025'!$A:$A,0))</f>
        <v>#N/A</v>
      </c>
      <c r="I3646" s="288" t="e">
        <v>#N/A</v>
      </c>
      <c r="J3646" s="288" t="e">
        <f>VLOOKUP(D3646,[1]Лист3!$A:$AK,37,0)</f>
        <v>#N/A</v>
      </c>
      <c r="K3646" s="289" t="e">
        <f>INDEX('[1]2023-2025'!$G:$G,MATCH(D3646,'[1]2023-2025'!$A:$A,0))</f>
        <v>#N/A</v>
      </c>
      <c r="L3646" s="289"/>
      <c r="M3646" s="289"/>
      <c r="N3646" s="289"/>
      <c r="O3646" s="289" t="e">
        <v>#N/A</v>
      </c>
      <c r="P3646" s="289" t="e">
        <v>#N/A</v>
      </c>
      <c r="Q3646" s="186">
        <f>SUM(S3646:AJ3646)</f>
        <v>4208335.67</v>
      </c>
      <c r="R3646" s="186">
        <f>SUM(S3646:AI3646)</f>
        <v>4208335.67</v>
      </c>
      <c r="S3646" s="290">
        <v>0</v>
      </c>
      <c r="T3646" s="474">
        <v>0</v>
      </c>
      <c r="U3646" s="474">
        <v>0</v>
      </c>
      <c r="V3646" s="474">
        <v>1860110.45</v>
      </c>
      <c r="W3646" s="474">
        <v>1029260.62</v>
      </c>
      <c r="X3646" s="474">
        <v>938746</v>
      </c>
      <c r="Y3646" s="474">
        <v>0</v>
      </c>
      <c r="Z3646" s="474">
        <v>0</v>
      </c>
      <c r="AA3646" s="474">
        <v>0</v>
      </c>
      <c r="AB3646" s="474">
        <v>0</v>
      </c>
      <c r="AC3646" s="474">
        <v>0</v>
      </c>
      <c r="AD3646" s="474">
        <v>0</v>
      </c>
      <c r="AE3646" s="474">
        <v>0</v>
      </c>
      <c r="AF3646" s="474">
        <v>0</v>
      </c>
      <c r="AG3646" s="476">
        <f>154681+225537.6</f>
        <v>380218.6</v>
      </c>
      <c r="AH3646" s="476">
        <v>0</v>
      </c>
      <c r="AI3646" s="476">
        <v>0</v>
      </c>
      <c r="AJ3646" s="474">
        <v>0</v>
      </c>
      <c r="AK3646" s="175"/>
      <c r="AL3646" s="175">
        <v>28717202.300000001</v>
      </c>
      <c r="AM3646" s="175">
        <v>28717202.300000001</v>
      </c>
      <c r="AN3646" s="175">
        <v>0</v>
      </c>
    </row>
    <row r="3647" spans="1:40" s="105" customFormat="1" ht="20.3" customHeight="1" x14ac:dyDescent="0.35">
      <c r="A3647" s="256">
        <v>2025</v>
      </c>
      <c r="B3647" s="184">
        <f>B3646+1</f>
        <v>967</v>
      </c>
      <c r="C3647" s="248" t="s">
        <v>4169</v>
      </c>
      <c r="D3647" s="184">
        <v>41562</v>
      </c>
      <c r="E3647" s="287"/>
      <c r="F3647" s="287"/>
      <c r="G3647" s="287"/>
      <c r="H3647" s="288"/>
      <c r="I3647" s="288"/>
      <c r="J3647" s="288"/>
      <c r="K3647" s="289"/>
      <c r="L3647" s="289"/>
      <c r="M3647" s="289"/>
      <c r="N3647" s="289"/>
      <c r="O3647" s="289"/>
      <c r="P3647" s="289"/>
      <c r="Q3647" s="186">
        <f t="shared" ref="Q3647" si="713">SUM(S3647:AJ3647)</f>
        <v>1575923.06</v>
      </c>
      <c r="R3647" s="186">
        <f t="shared" ref="R3647" si="714">SUM(S3647:AI3647)</f>
        <v>1575923.06</v>
      </c>
      <c r="S3647" s="290">
        <v>0</v>
      </c>
      <c r="T3647" s="474">
        <v>1575923.06</v>
      </c>
      <c r="U3647" s="290">
        <v>0</v>
      </c>
      <c r="V3647" s="474">
        <v>0</v>
      </c>
      <c r="W3647" s="290">
        <v>0</v>
      </c>
      <c r="X3647" s="474">
        <v>0</v>
      </c>
      <c r="Y3647" s="290">
        <v>0</v>
      </c>
      <c r="Z3647" s="474">
        <v>0</v>
      </c>
      <c r="AA3647" s="290">
        <v>0</v>
      </c>
      <c r="AB3647" s="474">
        <v>0</v>
      </c>
      <c r="AC3647" s="290">
        <v>0</v>
      </c>
      <c r="AD3647" s="474">
        <v>0</v>
      </c>
      <c r="AE3647" s="290">
        <v>0</v>
      </c>
      <c r="AF3647" s="474">
        <v>0</v>
      </c>
      <c r="AG3647" s="290">
        <v>0</v>
      </c>
      <c r="AH3647" s="474">
        <v>0</v>
      </c>
      <c r="AI3647" s="290">
        <v>0</v>
      </c>
      <c r="AJ3647" s="474">
        <v>0</v>
      </c>
      <c r="AK3647" s="175"/>
      <c r="AL3647" s="175">
        <v>6656340.8199999984</v>
      </c>
      <c r="AM3647" s="175">
        <v>10023286.539999999</v>
      </c>
      <c r="AN3647" s="175">
        <v>3366945.72</v>
      </c>
    </row>
    <row r="3648" spans="1:40" s="105" customFormat="1" ht="20.3" customHeight="1" x14ac:dyDescent="0.35">
      <c r="A3648" s="256"/>
      <c r="B3648" s="170" t="s">
        <v>22</v>
      </c>
      <c r="C3648" s="293"/>
      <c r="D3648" s="296" t="s">
        <v>172</v>
      </c>
      <c r="E3648" s="287" t="e">
        <f>VLOOKUP(D3648,'[1]2023-2025'!$A:$G,7,0)</f>
        <v>#N/A</v>
      </c>
      <c r="F3648" s="287"/>
      <c r="G3648" s="287"/>
      <c r="H3648" s="288" t="e">
        <v>#N/A</v>
      </c>
      <c r="I3648" s="288" t="e">
        <v>#N/A</v>
      </c>
      <c r="J3648" s="288" t="e">
        <f>VLOOKUP(D3648,[1]Лист3!$A:$AK,37,0)</f>
        <v>#N/A</v>
      </c>
      <c r="K3648" s="289" t="e">
        <v>#N/A</v>
      </c>
      <c r="L3648" s="289"/>
      <c r="M3648" s="289"/>
      <c r="N3648" s="289"/>
      <c r="O3648" s="289" t="e">
        <v>#N/A</v>
      </c>
      <c r="P3648" s="289"/>
      <c r="Q3648" s="297">
        <f t="shared" ref="Q3648:AJ3648" si="715">SUM(Q3646:Q3647)</f>
        <v>5784258.7300000004</v>
      </c>
      <c r="R3648" s="297">
        <f t="shared" si="715"/>
        <v>5784258.7300000004</v>
      </c>
      <c r="S3648" s="484">
        <f t="shared" si="715"/>
        <v>0</v>
      </c>
      <c r="T3648" s="484">
        <f t="shared" si="715"/>
        <v>1575923.06</v>
      </c>
      <c r="U3648" s="484">
        <f t="shared" si="715"/>
        <v>0</v>
      </c>
      <c r="V3648" s="484">
        <f t="shared" si="715"/>
        <v>1860110.45</v>
      </c>
      <c r="W3648" s="484">
        <f t="shared" si="715"/>
        <v>1029260.62</v>
      </c>
      <c r="X3648" s="484">
        <f t="shared" si="715"/>
        <v>938746</v>
      </c>
      <c r="Y3648" s="484">
        <f t="shared" si="715"/>
        <v>0</v>
      </c>
      <c r="Z3648" s="484">
        <f t="shared" si="715"/>
        <v>0</v>
      </c>
      <c r="AA3648" s="484">
        <f t="shared" si="715"/>
        <v>0</v>
      </c>
      <c r="AB3648" s="484">
        <f t="shared" si="715"/>
        <v>0</v>
      </c>
      <c r="AC3648" s="484">
        <f t="shared" si="715"/>
        <v>0</v>
      </c>
      <c r="AD3648" s="484">
        <f t="shared" si="715"/>
        <v>0</v>
      </c>
      <c r="AE3648" s="484">
        <f t="shared" si="715"/>
        <v>0</v>
      </c>
      <c r="AF3648" s="484">
        <f t="shared" si="715"/>
        <v>0</v>
      </c>
      <c r="AG3648" s="484">
        <f t="shared" si="715"/>
        <v>380218.6</v>
      </c>
      <c r="AH3648" s="484">
        <f t="shared" si="715"/>
        <v>0</v>
      </c>
      <c r="AI3648" s="484">
        <f t="shared" si="715"/>
        <v>0</v>
      </c>
      <c r="AJ3648" s="484">
        <f t="shared" si="715"/>
        <v>0</v>
      </c>
      <c r="AK3648" s="175"/>
      <c r="AL3648" s="175" t="e">
        <v>#N/A</v>
      </c>
      <c r="AM3648" s="175" t="e">
        <v>#N/A</v>
      </c>
      <c r="AN3648" s="175" t="e">
        <v>#N/A</v>
      </c>
    </row>
    <row r="3649" spans="1:40" s="105" customFormat="1" ht="20.3" customHeight="1" x14ac:dyDescent="0.35">
      <c r="A3649" s="256"/>
      <c r="B3649" s="298"/>
      <c r="C3649" s="311"/>
      <c r="D3649" s="311"/>
      <c r="E3649" s="287">
        <f>VLOOKUP(D3649,'[1]2023-2025'!$A:$G,7,0)</f>
        <v>0</v>
      </c>
      <c r="F3649" s="287"/>
      <c r="G3649" s="287"/>
      <c r="H3649" s="288" t="e">
        <v>#N/A</v>
      </c>
      <c r="I3649" s="288" t="e">
        <v>#N/A</v>
      </c>
      <c r="J3649" s="288" t="e">
        <f>VLOOKUP(D3649,[1]Лист3!$A:$AK,37,0)</f>
        <v>#N/A</v>
      </c>
      <c r="K3649" s="289" t="e">
        <v>#N/A</v>
      </c>
      <c r="L3649" s="289"/>
      <c r="M3649" s="289"/>
      <c r="N3649" s="289"/>
      <c r="O3649" s="289" t="e">
        <v>#N/A</v>
      </c>
      <c r="P3649" s="289"/>
      <c r="Q3649" s="311"/>
      <c r="R3649" s="311"/>
      <c r="S3649" s="493"/>
      <c r="T3649" s="493"/>
      <c r="U3649" s="493"/>
      <c r="V3649" s="493"/>
      <c r="W3649" s="493"/>
      <c r="X3649" s="493" t="s">
        <v>4844</v>
      </c>
      <c r="Y3649" s="493"/>
      <c r="Z3649" s="493"/>
      <c r="AA3649" s="493"/>
      <c r="AB3649" s="493"/>
      <c r="AC3649" s="493"/>
      <c r="AD3649" s="493"/>
      <c r="AE3649" s="493"/>
      <c r="AF3649" s="493"/>
      <c r="AG3649" s="493"/>
      <c r="AH3649" s="493"/>
      <c r="AI3649" s="493"/>
      <c r="AJ3649" s="486"/>
      <c r="AK3649" s="175"/>
      <c r="AL3649" s="175" t="e">
        <v>#N/A</v>
      </c>
      <c r="AM3649" s="175" t="e">
        <v>#N/A</v>
      </c>
      <c r="AN3649" s="175" t="e">
        <v>#N/A</v>
      </c>
    </row>
    <row r="3650" spans="1:40" s="105" customFormat="1" ht="24.05" customHeight="1" x14ac:dyDescent="0.35">
      <c r="A3650" s="256">
        <v>2025</v>
      </c>
      <c r="B3650" s="184">
        <f>B3647+1</f>
        <v>968</v>
      </c>
      <c r="C3650" s="248" t="s">
        <v>1440</v>
      </c>
      <c r="D3650" s="184">
        <v>41574</v>
      </c>
      <c r="E3650" s="287" t="e">
        <f>VLOOKUP(D3650,'[1]2023-2025'!$A:$G,7,0)</f>
        <v>#N/A</v>
      </c>
      <c r="F3650" s="287"/>
      <c r="G3650" s="287" t="s">
        <v>1899</v>
      </c>
      <c r="H3650" s="288" t="e">
        <f>INDEX('[1]2023-2025'!$AK:$AK,MATCH(D3650,'[1]2023-2025'!$A:$A,0))</f>
        <v>#N/A</v>
      </c>
      <c r="I3650" s="288" t="e">
        <v>#N/A</v>
      </c>
      <c r="J3650" s="288" t="e">
        <f>VLOOKUP(D3650,[1]Лист3!$A:$AK,37,0)</f>
        <v>#N/A</v>
      </c>
      <c r="K3650" s="289" t="e">
        <f>INDEX('[1]2023-2025'!$G:$G,MATCH(D3650,'[1]2023-2025'!$A:$A,0))</f>
        <v>#N/A</v>
      </c>
      <c r="L3650" s="289"/>
      <c r="M3650" s="289"/>
      <c r="N3650" s="289"/>
      <c r="O3650" s="289" t="e">
        <v>#N/A</v>
      </c>
      <c r="P3650" s="289" t="e">
        <v>#N/A</v>
      </c>
      <c r="Q3650" s="186">
        <f>SUM(S3650:AJ3650)</f>
        <v>2327626.46</v>
      </c>
      <c r="R3650" s="186">
        <f>SUM(S3650:AI3650)</f>
        <v>2301777.04</v>
      </c>
      <c r="S3650" s="290">
        <v>0</v>
      </c>
      <c r="T3650" s="474">
        <v>0</v>
      </c>
      <c r="U3650" s="474">
        <v>0</v>
      </c>
      <c r="V3650" s="474">
        <v>0</v>
      </c>
      <c r="W3650" s="474">
        <v>0</v>
      </c>
      <c r="X3650" s="474">
        <v>578482.32999999996</v>
      </c>
      <c r="Y3650" s="474">
        <v>0</v>
      </c>
      <c r="Z3650" s="474">
        <v>0</v>
      </c>
      <c r="AA3650" s="474">
        <v>1453665.13</v>
      </c>
      <c r="AB3650" s="474">
        <v>269629.58</v>
      </c>
      <c r="AC3650" s="474">
        <v>0</v>
      </c>
      <c r="AD3650" s="474">
        <v>0</v>
      </c>
      <c r="AE3650" s="474">
        <v>0</v>
      </c>
      <c r="AF3650" s="474">
        <v>0</v>
      </c>
      <c r="AG3650" s="476">
        <v>0</v>
      </c>
      <c r="AH3650" s="476">
        <v>0</v>
      </c>
      <c r="AI3650" s="476">
        <v>0</v>
      </c>
      <c r="AJ3650" s="474">
        <v>25849.42</v>
      </c>
      <c r="AK3650" s="175"/>
      <c r="AL3650" s="175">
        <v>4176370.82</v>
      </c>
      <c r="AM3650" s="175">
        <v>4176370.82</v>
      </c>
      <c r="AN3650" s="175">
        <v>0</v>
      </c>
    </row>
    <row r="3651" spans="1:40" s="105" customFormat="1" ht="24.05" customHeight="1" x14ac:dyDescent="0.35">
      <c r="A3651" s="256">
        <v>2025</v>
      </c>
      <c r="B3651" s="184">
        <f>B3650+1</f>
        <v>969</v>
      </c>
      <c r="C3651" s="294" t="s">
        <v>4018</v>
      </c>
      <c r="D3651" s="184">
        <v>55874</v>
      </c>
      <c r="E3651" s="287">
        <f>VLOOKUP(D3651,'[1]2023-2025'!$A:$G,7,0)</f>
        <v>2025</v>
      </c>
      <c r="F3651" s="287" t="e">
        <f>VLOOKUP(D3651,[2]Лист1!$C:$F,4,0)</f>
        <v>#REF!</v>
      </c>
      <c r="G3651" s="287"/>
      <c r="H3651" s="288" t="str">
        <f>INDEX('[1]2023-2025'!$AK:$AK,MATCH(D3651,'[1]2023-2025'!$A:$A,0))</f>
        <v>вкл. Протоколом</v>
      </c>
      <c r="I3651" s="288" t="e">
        <v>#N/A</v>
      </c>
      <c r="J3651" s="288" t="e">
        <f>VLOOKUP(D3651,[1]Лист3!$A:$AK,37,0)</f>
        <v>#N/A</v>
      </c>
      <c r="K3651" s="289">
        <f>INDEX('[1]2023-2025'!$G:$G,MATCH(D3651,'[1]2023-2025'!$A:$A,0))</f>
        <v>2025</v>
      </c>
      <c r="L3651" s="289"/>
      <c r="M3651" s="289"/>
      <c r="N3651" s="289"/>
      <c r="O3651" s="289" t="s">
        <v>1743</v>
      </c>
      <c r="P3651" s="289" t="s">
        <v>2853</v>
      </c>
      <c r="Q3651" s="186">
        <f>SUM(S3651:AJ3651)</f>
        <v>965141.46000000008</v>
      </c>
      <c r="R3651" s="186">
        <f>SUM(S3651:AI3651)</f>
        <v>950878.29</v>
      </c>
      <c r="S3651" s="290">
        <v>0</v>
      </c>
      <c r="T3651" s="475">
        <v>0</v>
      </c>
      <c r="U3651" s="474">
        <v>0</v>
      </c>
      <c r="V3651" s="474">
        <v>241156.86</v>
      </c>
      <c r="W3651" s="474">
        <v>0</v>
      </c>
      <c r="X3651" s="474">
        <v>473279.2</v>
      </c>
      <c r="Y3651" s="474">
        <v>0</v>
      </c>
      <c r="Z3651" s="474">
        <v>0</v>
      </c>
      <c r="AA3651" s="474">
        <v>0</v>
      </c>
      <c r="AB3651" s="474">
        <v>236442.23</v>
      </c>
      <c r="AC3651" s="474">
        <v>0</v>
      </c>
      <c r="AD3651" s="474">
        <v>0</v>
      </c>
      <c r="AE3651" s="474">
        <v>0</v>
      </c>
      <c r="AF3651" s="474">
        <v>0</v>
      </c>
      <c r="AG3651" s="476">
        <v>0</v>
      </c>
      <c r="AH3651" s="476">
        <v>0</v>
      </c>
      <c r="AI3651" s="476">
        <v>0</v>
      </c>
      <c r="AJ3651" s="476">
        <v>14263.17</v>
      </c>
      <c r="AK3651" s="175"/>
      <c r="AL3651" s="175">
        <v>2451896.04</v>
      </c>
      <c r="AM3651" s="175">
        <v>2451896.04</v>
      </c>
      <c r="AN3651" s="175">
        <v>0</v>
      </c>
    </row>
    <row r="3652" spans="1:40" s="105" customFormat="1" ht="24.05" customHeight="1" x14ac:dyDescent="0.35">
      <c r="A3652" s="256">
        <v>2025</v>
      </c>
      <c r="B3652" s="184">
        <f>B3651+1</f>
        <v>970</v>
      </c>
      <c r="C3652" s="294" t="s">
        <v>4017</v>
      </c>
      <c r="D3652" s="184">
        <v>55875</v>
      </c>
      <c r="E3652" s="287">
        <f>VLOOKUP(D3652,'[1]2023-2025'!$A:$G,7,0)</f>
        <v>2025</v>
      </c>
      <c r="F3652" s="287" t="e">
        <f>VLOOKUP(D3652,[2]Лист1!$C:$F,4,0)</f>
        <v>#REF!</v>
      </c>
      <c r="G3652" s="287"/>
      <c r="H3652" s="288" t="str">
        <f>INDEX('[1]2023-2025'!$AK:$AK,MATCH(D3652,'[1]2023-2025'!$A:$A,0))</f>
        <v>вкл. Протоколом</v>
      </c>
      <c r="I3652" s="288" t="e">
        <v>#N/A</v>
      </c>
      <c r="J3652" s="288" t="e">
        <f>VLOOKUP(D3652,[1]Лист3!$A:$AK,37,0)</f>
        <v>#N/A</v>
      </c>
      <c r="K3652" s="289">
        <f>INDEX('[1]2023-2025'!$G:$G,MATCH(D3652,'[1]2023-2025'!$A:$A,0))</f>
        <v>2025</v>
      </c>
      <c r="L3652" s="289"/>
      <c r="M3652" s="289"/>
      <c r="N3652" s="289"/>
      <c r="O3652" s="289" t="s">
        <v>1743</v>
      </c>
      <c r="P3652" s="289" t="s">
        <v>2853</v>
      </c>
      <c r="Q3652" s="186">
        <f>SUM(S3652:AJ3652)</f>
        <v>1282366.44</v>
      </c>
      <c r="R3652" s="186">
        <f>SUM(S3652:AI3652)</f>
        <v>1263415.21</v>
      </c>
      <c r="S3652" s="290">
        <v>0</v>
      </c>
      <c r="T3652" s="475">
        <v>0</v>
      </c>
      <c r="U3652" s="474">
        <v>0</v>
      </c>
      <c r="V3652" s="474">
        <v>348334.67</v>
      </c>
      <c r="W3652" s="474">
        <v>0</v>
      </c>
      <c r="X3652" s="474">
        <v>662166.28</v>
      </c>
      <c r="Y3652" s="474">
        <v>0</v>
      </c>
      <c r="Z3652" s="474">
        <v>0</v>
      </c>
      <c r="AA3652" s="474">
        <v>0</v>
      </c>
      <c r="AB3652" s="474">
        <v>252914.26</v>
      </c>
      <c r="AC3652" s="474">
        <v>0</v>
      </c>
      <c r="AD3652" s="474">
        <v>0</v>
      </c>
      <c r="AE3652" s="474">
        <v>0</v>
      </c>
      <c r="AF3652" s="474">
        <v>0</v>
      </c>
      <c r="AG3652" s="476">
        <v>0</v>
      </c>
      <c r="AH3652" s="476">
        <v>0</v>
      </c>
      <c r="AI3652" s="476">
        <v>0</v>
      </c>
      <c r="AJ3652" s="476">
        <v>18951.23</v>
      </c>
      <c r="AK3652" s="175"/>
      <c r="AL3652" s="175">
        <v>2710865.31</v>
      </c>
      <c r="AM3652" s="175">
        <v>2710865.31</v>
      </c>
      <c r="AN3652" s="175">
        <v>0</v>
      </c>
    </row>
    <row r="3653" spans="1:40" s="105" customFormat="1" ht="24.05" customHeight="1" x14ac:dyDescent="0.35">
      <c r="A3653" s="256">
        <v>2025</v>
      </c>
      <c r="B3653" s="184">
        <f>B3652+1</f>
        <v>971</v>
      </c>
      <c r="C3653" s="294" t="s">
        <v>4019</v>
      </c>
      <c r="D3653" s="184">
        <v>55876</v>
      </c>
      <c r="E3653" s="287">
        <f>VLOOKUP(D3653,'[1]2023-2025'!$A:$G,7,0)</f>
        <v>2025</v>
      </c>
      <c r="F3653" s="287" t="e">
        <f>VLOOKUP(D3653,[2]Лист1!$C:$F,4,0)</f>
        <v>#REF!</v>
      </c>
      <c r="G3653" s="287"/>
      <c r="H3653" s="288" t="str">
        <f>INDEX('[1]2023-2025'!$AK:$AK,MATCH(D3653,'[1]2023-2025'!$A:$A,0))</f>
        <v>вкл. Протоколом</v>
      </c>
      <c r="I3653" s="288" t="e">
        <v>#N/A</v>
      </c>
      <c r="J3653" s="288" t="e">
        <f>VLOOKUP(D3653,[1]Лист3!$A:$AK,37,0)</f>
        <v>#N/A</v>
      </c>
      <c r="K3653" s="289">
        <f>INDEX('[1]2023-2025'!$G:$G,MATCH(D3653,'[1]2023-2025'!$A:$A,0))</f>
        <v>2025</v>
      </c>
      <c r="L3653" s="289"/>
      <c r="M3653" s="289"/>
      <c r="N3653" s="289"/>
      <c r="O3653" s="289" t="s">
        <v>1743</v>
      </c>
      <c r="P3653" s="289" t="s">
        <v>2853</v>
      </c>
      <c r="Q3653" s="186">
        <f>SUM(S3653:AJ3653)</f>
        <v>5156858.32</v>
      </c>
      <c r="R3653" s="186">
        <f>SUM(S3653:AI3653)</f>
        <v>5080648.59</v>
      </c>
      <c r="S3653" s="290">
        <v>0</v>
      </c>
      <c r="T3653" s="475">
        <v>3502353.47</v>
      </c>
      <c r="U3653" s="474">
        <v>0</v>
      </c>
      <c r="V3653" s="474">
        <v>648514.31000000006</v>
      </c>
      <c r="W3653" s="474">
        <v>0</v>
      </c>
      <c r="X3653" s="474">
        <v>929780.81</v>
      </c>
      <c r="Y3653" s="474">
        <v>0</v>
      </c>
      <c r="Z3653" s="474">
        <v>0</v>
      </c>
      <c r="AA3653" s="474">
        <v>0</v>
      </c>
      <c r="AB3653" s="474">
        <v>0</v>
      </c>
      <c r="AC3653" s="474">
        <v>0</v>
      </c>
      <c r="AD3653" s="474">
        <v>0</v>
      </c>
      <c r="AE3653" s="474">
        <v>0</v>
      </c>
      <c r="AF3653" s="474">
        <v>0</v>
      </c>
      <c r="AG3653" s="476">
        <v>0</v>
      </c>
      <c r="AH3653" s="476">
        <v>0</v>
      </c>
      <c r="AI3653" s="476">
        <v>0</v>
      </c>
      <c r="AJ3653" s="476">
        <v>76209.73</v>
      </c>
      <c r="AK3653" s="175"/>
      <c r="AL3653" s="175">
        <v>14426597.960000001</v>
      </c>
      <c r="AM3653" s="175">
        <v>14426597.960000001</v>
      </c>
      <c r="AN3653" s="175">
        <v>0</v>
      </c>
    </row>
    <row r="3654" spans="1:40" s="105" customFormat="1" ht="20.3" customHeight="1" x14ac:dyDescent="0.35">
      <c r="A3654" s="256"/>
      <c r="B3654" s="170" t="s">
        <v>22</v>
      </c>
      <c r="C3654" s="293"/>
      <c r="D3654" s="296" t="s">
        <v>172</v>
      </c>
      <c r="E3654" s="287" t="e">
        <f>VLOOKUP(D3654,'[1]2023-2025'!$A:$G,7,0)</f>
        <v>#N/A</v>
      </c>
      <c r="F3654" s="287"/>
      <c r="G3654" s="287"/>
      <c r="H3654" s="288" t="e">
        <v>#N/A</v>
      </c>
      <c r="I3654" s="288" t="e">
        <v>#N/A</v>
      </c>
      <c r="J3654" s="288" t="e">
        <f>VLOOKUP(D3654,[1]Лист3!$A:$AK,37,0)</f>
        <v>#N/A</v>
      </c>
      <c r="K3654" s="289" t="e">
        <v>#N/A</v>
      </c>
      <c r="L3654" s="289"/>
      <c r="M3654" s="289"/>
      <c r="N3654" s="289"/>
      <c r="O3654" s="289" t="e">
        <v>#N/A</v>
      </c>
      <c r="P3654" s="289"/>
      <c r="Q3654" s="297">
        <f t="shared" ref="Q3654:AJ3654" si="716">SUM(Q3650:Q3653)</f>
        <v>9731992.6799999997</v>
      </c>
      <c r="R3654" s="297">
        <f t="shared" si="716"/>
        <v>9596719.129999999</v>
      </c>
      <c r="S3654" s="484">
        <f t="shared" si="716"/>
        <v>0</v>
      </c>
      <c r="T3654" s="484">
        <f t="shared" si="716"/>
        <v>3502353.47</v>
      </c>
      <c r="U3654" s="484">
        <f t="shared" si="716"/>
        <v>0</v>
      </c>
      <c r="V3654" s="484">
        <f t="shared" si="716"/>
        <v>1238005.8400000001</v>
      </c>
      <c r="W3654" s="484">
        <f t="shared" si="716"/>
        <v>0</v>
      </c>
      <c r="X3654" s="484">
        <f t="shared" si="716"/>
        <v>2643708.62</v>
      </c>
      <c r="Y3654" s="484">
        <f t="shared" si="716"/>
        <v>0</v>
      </c>
      <c r="Z3654" s="484">
        <f t="shared" si="716"/>
        <v>0</v>
      </c>
      <c r="AA3654" s="484">
        <f t="shared" si="716"/>
        <v>1453665.13</v>
      </c>
      <c r="AB3654" s="484">
        <f t="shared" si="716"/>
        <v>758986.07000000007</v>
      </c>
      <c r="AC3654" s="484">
        <f t="shared" si="716"/>
        <v>0</v>
      </c>
      <c r="AD3654" s="484">
        <f t="shared" si="716"/>
        <v>0</v>
      </c>
      <c r="AE3654" s="484">
        <f t="shared" si="716"/>
        <v>0</v>
      </c>
      <c r="AF3654" s="484">
        <f t="shared" si="716"/>
        <v>0</v>
      </c>
      <c r="AG3654" s="484">
        <f t="shared" si="716"/>
        <v>0</v>
      </c>
      <c r="AH3654" s="484">
        <f t="shared" si="716"/>
        <v>0</v>
      </c>
      <c r="AI3654" s="484">
        <f t="shared" si="716"/>
        <v>0</v>
      </c>
      <c r="AJ3654" s="484">
        <f t="shared" si="716"/>
        <v>135273.54999999999</v>
      </c>
      <c r="AK3654" s="175"/>
      <c r="AL3654" s="175" t="e">
        <v>#N/A</v>
      </c>
      <c r="AM3654" s="175" t="e">
        <v>#N/A</v>
      </c>
      <c r="AN3654" s="175" t="e">
        <v>#N/A</v>
      </c>
    </row>
    <row r="3655" spans="1:40" s="105" customFormat="1" ht="20.3" customHeight="1" x14ac:dyDescent="0.35">
      <c r="A3655" s="256"/>
      <c r="B3655" s="298"/>
      <c r="C3655" s="311"/>
      <c r="D3655" s="311"/>
      <c r="E3655" s="287">
        <f>VLOOKUP(D3655,'[1]2023-2025'!$A:$G,7,0)</f>
        <v>0</v>
      </c>
      <c r="F3655" s="287"/>
      <c r="G3655" s="287"/>
      <c r="H3655" s="288" t="e">
        <v>#N/A</v>
      </c>
      <c r="I3655" s="288" t="e">
        <v>#N/A</v>
      </c>
      <c r="J3655" s="288" t="e">
        <f>VLOOKUP(D3655,[1]Лист3!$A:$AK,37,0)</f>
        <v>#N/A</v>
      </c>
      <c r="K3655" s="289" t="e">
        <v>#N/A</v>
      </c>
      <c r="L3655" s="289"/>
      <c r="M3655" s="289"/>
      <c r="N3655" s="289"/>
      <c r="O3655" s="289" t="e">
        <v>#N/A</v>
      </c>
      <c r="P3655" s="289"/>
      <c r="Q3655" s="311"/>
      <c r="R3655" s="311"/>
      <c r="S3655" s="493"/>
      <c r="T3655" s="493"/>
      <c r="U3655" s="493"/>
      <c r="V3655" s="493"/>
      <c r="W3655" s="493"/>
      <c r="X3655" s="493" t="s">
        <v>4846</v>
      </c>
      <c r="Y3655" s="493"/>
      <c r="Z3655" s="493"/>
      <c r="AA3655" s="493"/>
      <c r="AB3655" s="493"/>
      <c r="AC3655" s="493"/>
      <c r="AD3655" s="493"/>
      <c r="AE3655" s="493"/>
      <c r="AF3655" s="493"/>
      <c r="AG3655" s="493"/>
      <c r="AH3655" s="493"/>
      <c r="AI3655" s="493"/>
      <c r="AJ3655" s="486"/>
      <c r="AK3655" s="175"/>
      <c r="AL3655" s="175" t="e">
        <v>#N/A</v>
      </c>
      <c r="AM3655" s="175" t="e">
        <v>#N/A</v>
      </c>
      <c r="AN3655" s="175" t="e">
        <v>#N/A</v>
      </c>
    </row>
    <row r="3656" spans="1:40" s="105" customFormat="1" ht="20.3" customHeight="1" x14ac:dyDescent="0.35">
      <c r="A3656" s="256">
        <v>2025</v>
      </c>
      <c r="B3656" s="184">
        <f>B3653+1</f>
        <v>972</v>
      </c>
      <c r="C3656" s="248" t="s">
        <v>1442</v>
      </c>
      <c r="D3656" s="184">
        <v>41770</v>
      </c>
      <c r="E3656" s="287" t="e">
        <f>VLOOKUP(D3656,'[1]2023-2025'!$A:$G,7,0)</f>
        <v>#N/A</v>
      </c>
      <c r="F3656" s="287"/>
      <c r="G3656" s="287" t="s">
        <v>1899</v>
      </c>
      <c r="H3656" s="288" t="e">
        <f>INDEX('[1]2023-2025'!$AK:$AK,MATCH(D3656,'[1]2023-2025'!$A:$A,0))</f>
        <v>#N/A</v>
      </c>
      <c r="I3656" s="288" t="e">
        <v>#N/A</v>
      </c>
      <c r="J3656" s="288" t="e">
        <f>VLOOKUP(D3656,[1]Лист3!$A:$AK,37,0)</f>
        <v>#N/A</v>
      </c>
      <c r="K3656" s="289" t="e">
        <f>INDEX('[1]2023-2025'!$G:$G,MATCH(D3656,'[1]2023-2025'!$A:$A,0))</f>
        <v>#N/A</v>
      </c>
      <c r="L3656" s="289"/>
      <c r="M3656" s="289"/>
      <c r="N3656" s="289"/>
      <c r="O3656" s="289" t="e">
        <v>#N/A</v>
      </c>
      <c r="P3656" s="289" t="e">
        <v>#N/A</v>
      </c>
      <c r="Q3656" s="186">
        <f t="shared" ref="Q3656:Q3661" si="717">SUM(S3656:AJ3656)</f>
        <v>1322931.92</v>
      </c>
      <c r="R3656" s="186">
        <f t="shared" ref="R3656:R3661" si="718">SUM(S3656:AI3656)</f>
        <v>1303381.2</v>
      </c>
      <c r="S3656" s="290">
        <v>0</v>
      </c>
      <c r="T3656" s="474">
        <v>0</v>
      </c>
      <c r="U3656" s="474">
        <v>0</v>
      </c>
      <c r="V3656" s="474">
        <v>0</v>
      </c>
      <c r="W3656" s="474">
        <v>0</v>
      </c>
      <c r="X3656" s="474">
        <v>0</v>
      </c>
      <c r="Y3656" s="474">
        <v>0</v>
      </c>
      <c r="Z3656" s="474">
        <v>0</v>
      </c>
      <c r="AA3656" s="474">
        <v>1303381.2</v>
      </c>
      <c r="AB3656" s="474">
        <v>0</v>
      </c>
      <c r="AC3656" s="474">
        <v>0</v>
      </c>
      <c r="AD3656" s="474">
        <v>0</v>
      </c>
      <c r="AE3656" s="474">
        <v>0</v>
      </c>
      <c r="AF3656" s="474">
        <v>0</v>
      </c>
      <c r="AG3656" s="476">
        <v>0</v>
      </c>
      <c r="AH3656" s="476">
        <v>0</v>
      </c>
      <c r="AI3656" s="476">
        <v>0</v>
      </c>
      <c r="AJ3656" s="476">
        <v>19550.72</v>
      </c>
      <c r="AK3656" s="175"/>
      <c r="AL3656" s="175">
        <v>2822528.24</v>
      </c>
      <c r="AM3656" s="175">
        <v>2822528.24</v>
      </c>
      <c r="AN3656" s="175">
        <v>0</v>
      </c>
    </row>
    <row r="3657" spans="1:40" s="105" customFormat="1" ht="20.3" customHeight="1" x14ac:dyDescent="0.35">
      <c r="A3657" s="256">
        <v>2025</v>
      </c>
      <c r="B3657" s="184">
        <f>B3656+1</f>
        <v>973</v>
      </c>
      <c r="C3657" s="248" t="s">
        <v>1443</v>
      </c>
      <c r="D3657" s="184">
        <v>41772</v>
      </c>
      <c r="E3657" s="287" t="e">
        <f>VLOOKUP(D3657,'[1]2023-2025'!$A:$G,7,0)</f>
        <v>#N/A</v>
      </c>
      <c r="F3657" s="287"/>
      <c r="G3657" s="287" t="s">
        <v>1899</v>
      </c>
      <c r="H3657" s="288" t="e">
        <f>INDEX('[1]2023-2025'!$AK:$AK,MATCH(D3657,'[1]2023-2025'!$A:$A,0))</f>
        <v>#N/A</v>
      </c>
      <c r="I3657" s="288" t="e">
        <v>#N/A</v>
      </c>
      <c r="J3657" s="288" t="e">
        <f>VLOOKUP(D3657,[1]Лист3!$A:$AK,37,0)</f>
        <v>#N/A</v>
      </c>
      <c r="K3657" s="289" t="e">
        <f>INDEX('[1]2023-2025'!$G:$G,MATCH(D3657,'[1]2023-2025'!$A:$A,0))</f>
        <v>#N/A</v>
      </c>
      <c r="L3657" s="289"/>
      <c r="M3657" s="289"/>
      <c r="N3657" s="289"/>
      <c r="O3657" s="289" t="e">
        <v>#N/A</v>
      </c>
      <c r="P3657" s="289" t="e">
        <v>#N/A</v>
      </c>
      <c r="Q3657" s="186">
        <f t="shared" si="717"/>
        <v>1350095.5499999998</v>
      </c>
      <c r="R3657" s="186">
        <f t="shared" si="718"/>
        <v>1330143.3999999999</v>
      </c>
      <c r="S3657" s="290">
        <v>0</v>
      </c>
      <c r="T3657" s="474">
        <v>0</v>
      </c>
      <c r="U3657" s="474">
        <v>0</v>
      </c>
      <c r="V3657" s="474">
        <v>0</v>
      </c>
      <c r="W3657" s="474">
        <v>0</v>
      </c>
      <c r="X3657" s="474">
        <v>0</v>
      </c>
      <c r="Y3657" s="474">
        <v>0</v>
      </c>
      <c r="Z3657" s="474">
        <v>0</v>
      </c>
      <c r="AA3657" s="474">
        <v>1330143.3999999999</v>
      </c>
      <c r="AB3657" s="474">
        <v>0</v>
      </c>
      <c r="AC3657" s="474">
        <v>0</v>
      </c>
      <c r="AD3657" s="474">
        <v>0</v>
      </c>
      <c r="AE3657" s="474">
        <v>0</v>
      </c>
      <c r="AF3657" s="474">
        <v>0</v>
      </c>
      <c r="AG3657" s="476">
        <v>0</v>
      </c>
      <c r="AH3657" s="476">
        <v>0</v>
      </c>
      <c r="AI3657" s="476">
        <v>0</v>
      </c>
      <c r="AJ3657" s="474">
        <v>19952.150000000001</v>
      </c>
      <c r="AK3657" s="175"/>
      <c r="AL3657" s="175">
        <v>2762693.54</v>
      </c>
      <c r="AM3657" s="175">
        <v>2762693.54</v>
      </c>
      <c r="AN3657" s="175">
        <v>0</v>
      </c>
    </row>
    <row r="3658" spans="1:40" s="105" customFormat="1" ht="20.3" customHeight="1" x14ac:dyDescent="0.35">
      <c r="A3658" s="256">
        <v>2025</v>
      </c>
      <c r="B3658" s="184">
        <f>B3657+1</f>
        <v>974</v>
      </c>
      <c r="C3658" s="248" t="s">
        <v>1444</v>
      </c>
      <c r="D3658" s="184">
        <v>41774</v>
      </c>
      <c r="E3658" s="287" t="e">
        <f>VLOOKUP(D3658,'[1]2023-2025'!$A:$G,7,0)</f>
        <v>#N/A</v>
      </c>
      <c r="F3658" s="287"/>
      <c r="G3658" s="287" t="s">
        <v>1899</v>
      </c>
      <c r="H3658" s="288" t="e">
        <f>INDEX('[1]2023-2025'!$AK:$AK,MATCH(D3658,'[1]2023-2025'!$A:$A,0))</f>
        <v>#N/A</v>
      </c>
      <c r="I3658" s="288" t="e">
        <v>#N/A</v>
      </c>
      <c r="J3658" s="288" t="e">
        <f>VLOOKUP(D3658,[1]Лист3!$A:$AK,37,0)</f>
        <v>#N/A</v>
      </c>
      <c r="K3658" s="289" t="e">
        <f>INDEX('[1]2023-2025'!$G:$G,MATCH(D3658,'[1]2023-2025'!$A:$A,0))</f>
        <v>#N/A</v>
      </c>
      <c r="L3658" s="289"/>
      <c r="M3658" s="289"/>
      <c r="N3658" s="289"/>
      <c r="O3658" s="289" t="e">
        <v>#N/A</v>
      </c>
      <c r="P3658" s="289" t="e">
        <v>#N/A</v>
      </c>
      <c r="Q3658" s="186">
        <f t="shared" si="717"/>
        <v>937200.45</v>
      </c>
      <c r="R3658" s="186">
        <f t="shared" si="718"/>
        <v>923350.2</v>
      </c>
      <c r="S3658" s="290">
        <v>0</v>
      </c>
      <c r="T3658" s="474">
        <v>0</v>
      </c>
      <c r="U3658" s="474">
        <v>0</v>
      </c>
      <c r="V3658" s="474">
        <v>0</v>
      </c>
      <c r="W3658" s="474">
        <v>0</v>
      </c>
      <c r="X3658" s="474">
        <v>0</v>
      </c>
      <c r="Y3658" s="474">
        <v>0</v>
      </c>
      <c r="Z3658" s="474">
        <v>0</v>
      </c>
      <c r="AA3658" s="474">
        <v>923350.2</v>
      </c>
      <c r="AB3658" s="474">
        <v>0</v>
      </c>
      <c r="AC3658" s="474">
        <v>0</v>
      </c>
      <c r="AD3658" s="474">
        <v>0</v>
      </c>
      <c r="AE3658" s="474">
        <v>0</v>
      </c>
      <c r="AF3658" s="474">
        <v>0</v>
      </c>
      <c r="AG3658" s="476">
        <v>0</v>
      </c>
      <c r="AH3658" s="476">
        <v>0</v>
      </c>
      <c r="AI3658" s="476">
        <v>0</v>
      </c>
      <c r="AJ3658" s="474">
        <v>13850.25</v>
      </c>
      <c r="AK3658" s="175"/>
      <c r="AL3658" s="175">
        <v>1914218.49</v>
      </c>
      <c r="AM3658" s="175">
        <v>1914218.49</v>
      </c>
      <c r="AN3658" s="175">
        <v>0</v>
      </c>
    </row>
    <row r="3659" spans="1:40" s="105" customFormat="1" ht="20.3" customHeight="1" x14ac:dyDescent="0.35">
      <c r="A3659" s="256">
        <v>2025</v>
      </c>
      <c r="B3659" s="184">
        <f>B3658+1</f>
        <v>975</v>
      </c>
      <c r="C3659" s="248" t="s">
        <v>1445</v>
      </c>
      <c r="D3659" s="184">
        <v>41778</v>
      </c>
      <c r="E3659" s="287" t="e">
        <f>VLOOKUP(D3659,'[1]2023-2025'!$A:$G,7,0)</f>
        <v>#N/A</v>
      </c>
      <c r="F3659" s="287"/>
      <c r="G3659" s="287" t="s">
        <v>1899</v>
      </c>
      <c r="H3659" s="288" t="e">
        <f>INDEX('[1]2023-2025'!$AK:$AK,MATCH(D3659,'[1]2023-2025'!$A:$A,0))</f>
        <v>#N/A</v>
      </c>
      <c r="I3659" s="288" t="e">
        <v>#N/A</v>
      </c>
      <c r="J3659" s="288" t="e">
        <f>VLOOKUP(D3659,[1]Лист3!$A:$AK,37,0)</f>
        <v>#N/A</v>
      </c>
      <c r="K3659" s="289" t="e">
        <f>INDEX('[1]2023-2025'!$G:$G,MATCH(D3659,'[1]2023-2025'!$A:$A,0))</f>
        <v>#N/A</v>
      </c>
      <c r="L3659" s="289"/>
      <c r="M3659" s="289"/>
      <c r="N3659" s="289"/>
      <c r="O3659" s="289" t="e">
        <v>#N/A</v>
      </c>
      <c r="P3659" s="289" t="e">
        <v>#N/A</v>
      </c>
      <c r="Q3659" s="186">
        <f t="shared" si="717"/>
        <v>4614422.8500000006</v>
      </c>
      <c r="R3659" s="186">
        <f t="shared" si="718"/>
        <v>4546229.41</v>
      </c>
      <c r="S3659" s="290">
        <v>0</v>
      </c>
      <c r="T3659" s="474">
        <v>1185589.57</v>
      </c>
      <c r="U3659" s="474">
        <v>0</v>
      </c>
      <c r="V3659" s="474">
        <v>294126.71000000002</v>
      </c>
      <c r="W3659" s="474">
        <v>474163.08</v>
      </c>
      <c r="X3659" s="474">
        <v>522803.06</v>
      </c>
      <c r="Y3659" s="474">
        <v>0</v>
      </c>
      <c r="Z3659" s="474">
        <v>0</v>
      </c>
      <c r="AA3659" s="474">
        <v>2069546.99</v>
      </c>
      <c r="AB3659" s="474">
        <v>0</v>
      </c>
      <c r="AC3659" s="474">
        <v>0</v>
      </c>
      <c r="AD3659" s="474">
        <v>0</v>
      </c>
      <c r="AE3659" s="474">
        <v>0</v>
      </c>
      <c r="AF3659" s="474">
        <v>0</v>
      </c>
      <c r="AG3659" s="476">
        <v>0</v>
      </c>
      <c r="AH3659" s="476">
        <v>0</v>
      </c>
      <c r="AI3659" s="476">
        <v>0</v>
      </c>
      <c r="AJ3659" s="476">
        <v>68193.440000000002</v>
      </c>
      <c r="AK3659" s="175"/>
      <c r="AL3659" s="175">
        <v>9434748.2300000004</v>
      </c>
      <c r="AM3659" s="175">
        <v>9434748.2300000004</v>
      </c>
      <c r="AN3659" s="175">
        <v>0</v>
      </c>
    </row>
    <row r="3660" spans="1:40" s="105" customFormat="1" ht="20.3" customHeight="1" x14ac:dyDescent="0.35">
      <c r="A3660" s="256">
        <v>2025</v>
      </c>
      <c r="B3660" s="184">
        <f>B3659+1</f>
        <v>976</v>
      </c>
      <c r="C3660" s="248" t="s">
        <v>1446</v>
      </c>
      <c r="D3660" s="184">
        <v>41779</v>
      </c>
      <c r="E3660" s="287" t="e">
        <f>VLOOKUP(D3660,'[1]2023-2025'!$A:$G,7,0)</f>
        <v>#N/A</v>
      </c>
      <c r="F3660" s="287"/>
      <c r="G3660" s="287" t="s">
        <v>1899</v>
      </c>
      <c r="H3660" s="288" t="e">
        <f>INDEX('[1]2023-2025'!$AK:$AK,MATCH(D3660,'[1]2023-2025'!$A:$A,0))</f>
        <v>#N/A</v>
      </c>
      <c r="I3660" s="288" t="e">
        <v>#N/A</v>
      </c>
      <c r="J3660" s="288" t="e">
        <f>VLOOKUP(D3660,[1]Лист3!$A:$AK,37,0)</f>
        <v>#N/A</v>
      </c>
      <c r="K3660" s="289" t="e">
        <f>INDEX('[1]2023-2025'!$G:$G,MATCH(D3660,'[1]2023-2025'!$A:$A,0))</f>
        <v>#N/A</v>
      </c>
      <c r="L3660" s="289"/>
      <c r="M3660" s="289"/>
      <c r="N3660" s="289"/>
      <c r="O3660" s="289" t="e">
        <v>#N/A</v>
      </c>
      <c r="P3660" s="289" t="e">
        <v>#N/A</v>
      </c>
      <c r="Q3660" s="186">
        <f t="shared" si="717"/>
        <v>4850948.3</v>
      </c>
      <c r="R3660" s="186">
        <f t="shared" si="718"/>
        <v>4779259.41</v>
      </c>
      <c r="S3660" s="290">
        <v>0</v>
      </c>
      <c r="T3660" s="474">
        <v>1185589.57</v>
      </c>
      <c r="U3660" s="474">
        <v>0</v>
      </c>
      <c r="V3660" s="474">
        <v>294126.71000000002</v>
      </c>
      <c r="W3660" s="474">
        <v>474163.08</v>
      </c>
      <c r="X3660" s="474">
        <v>522803.06</v>
      </c>
      <c r="Y3660" s="474">
        <v>0</v>
      </c>
      <c r="Z3660" s="474">
        <v>0</v>
      </c>
      <c r="AA3660" s="474">
        <v>2302576.9900000002</v>
      </c>
      <c r="AB3660" s="474">
        <v>0</v>
      </c>
      <c r="AC3660" s="474">
        <v>0</v>
      </c>
      <c r="AD3660" s="474">
        <v>0</v>
      </c>
      <c r="AE3660" s="474">
        <v>0</v>
      </c>
      <c r="AF3660" s="474">
        <v>0</v>
      </c>
      <c r="AG3660" s="476">
        <v>0</v>
      </c>
      <c r="AH3660" s="476">
        <v>0</v>
      </c>
      <c r="AI3660" s="476">
        <v>0</v>
      </c>
      <c r="AJ3660" s="476">
        <v>71688.89</v>
      </c>
      <c r="AK3660" s="175"/>
      <c r="AL3660" s="175">
        <v>10289108.699999999</v>
      </c>
      <c r="AM3660" s="175">
        <v>10289108.699999999</v>
      </c>
      <c r="AN3660" s="175">
        <v>0</v>
      </c>
    </row>
    <row r="3661" spans="1:40" s="105" customFormat="1" ht="20.3" customHeight="1" x14ac:dyDescent="0.35">
      <c r="A3661" s="256">
        <v>2025</v>
      </c>
      <c r="B3661" s="184">
        <f>B3660+1</f>
        <v>977</v>
      </c>
      <c r="C3661" s="248" t="s">
        <v>1447</v>
      </c>
      <c r="D3661" s="184">
        <v>41782</v>
      </c>
      <c r="E3661" s="287" t="e">
        <f>VLOOKUP(D3661,'[1]2023-2025'!$A:$G,7,0)</f>
        <v>#N/A</v>
      </c>
      <c r="F3661" s="287"/>
      <c r="G3661" s="287" t="s">
        <v>1899</v>
      </c>
      <c r="H3661" s="288" t="e">
        <f>INDEX('[1]2023-2025'!$AK:$AK,MATCH(D3661,'[1]2023-2025'!$A:$A,0))</f>
        <v>#N/A</v>
      </c>
      <c r="I3661" s="288" t="e">
        <v>#N/A</v>
      </c>
      <c r="J3661" s="288" t="e">
        <f>VLOOKUP(D3661,[1]Лист3!$A:$AK,37,0)</f>
        <v>#N/A</v>
      </c>
      <c r="K3661" s="289" t="e">
        <f>INDEX('[1]2023-2025'!$G:$G,MATCH(D3661,'[1]2023-2025'!$A:$A,0))</f>
        <v>#N/A</v>
      </c>
      <c r="L3661" s="289"/>
      <c r="M3661" s="289"/>
      <c r="N3661" s="289"/>
      <c r="O3661" s="289" t="e">
        <v>#N/A</v>
      </c>
      <c r="P3661" s="289" t="e">
        <v>#N/A</v>
      </c>
      <c r="Q3661" s="186">
        <f t="shared" si="717"/>
        <v>122712</v>
      </c>
      <c r="R3661" s="186">
        <f t="shared" si="718"/>
        <v>122712</v>
      </c>
      <c r="S3661" s="290">
        <v>0</v>
      </c>
      <c r="T3661" s="474">
        <v>0</v>
      </c>
      <c r="U3661" s="474">
        <v>0</v>
      </c>
      <c r="V3661" s="474">
        <v>0</v>
      </c>
      <c r="W3661" s="474">
        <v>0</v>
      </c>
      <c r="X3661" s="474">
        <v>0</v>
      </c>
      <c r="Y3661" s="474">
        <v>0</v>
      </c>
      <c r="Z3661" s="474">
        <v>0</v>
      </c>
      <c r="AA3661" s="474">
        <v>0</v>
      </c>
      <c r="AB3661" s="474">
        <v>0</v>
      </c>
      <c r="AC3661" s="474">
        <v>0</v>
      </c>
      <c r="AD3661" s="474">
        <v>0</v>
      </c>
      <c r="AE3661" s="474">
        <v>0</v>
      </c>
      <c r="AF3661" s="474">
        <v>0</v>
      </c>
      <c r="AG3661" s="476">
        <v>0</v>
      </c>
      <c r="AH3661" s="476">
        <v>122712</v>
      </c>
      <c r="AI3661" s="476">
        <v>0</v>
      </c>
      <c r="AJ3661" s="476">
        <v>0</v>
      </c>
      <c r="AK3661" s="175"/>
      <c r="AL3661" s="175">
        <v>4971036.8</v>
      </c>
      <c r="AM3661" s="175">
        <v>4971036.8</v>
      </c>
      <c r="AN3661" s="175">
        <v>0</v>
      </c>
    </row>
    <row r="3662" spans="1:40" s="105" customFormat="1" ht="20.3" customHeight="1" x14ac:dyDescent="0.35">
      <c r="A3662" s="256"/>
      <c r="B3662" s="170" t="s">
        <v>22</v>
      </c>
      <c r="C3662" s="293"/>
      <c r="D3662" s="296" t="s">
        <v>172</v>
      </c>
      <c r="E3662" s="287" t="e">
        <f>VLOOKUP(D3662,'[1]2023-2025'!$A:$G,7,0)</f>
        <v>#N/A</v>
      </c>
      <c r="F3662" s="287"/>
      <c r="G3662" s="287"/>
      <c r="H3662" s="288" t="e">
        <v>#N/A</v>
      </c>
      <c r="I3662" s="288" t="e">
        <v>#N/A</v>
      </c>
      <c r="J3662" s="288" t="e">
        <f>VLOOKUP(D3662,[1]Лист3!$A:$AK,37,0)</f>
        <v>#N/A</v>
      </c>
      <c r="K3662" s="289" t="e">
        <v>#N/A</v>
      </c>
      <c r="L3662" s="289"/>
      <c r="M3662" s="289"/>
      <c r="N3662" s="289"/>
      <c r="O3662" s="289" t="e">
        <v>#N/A</v>
      </c>
      <c r="P3662" s="289"/>
      <c r="Q3662" s="297">
        <f>SUM(Q3656:Q3661)</f>
        <v>13198311.07</v>
      </c>
      <c r="R3662" s="297">
        <f t="shared" ref="R3662:AJ3662" si="719">SUM(R3656:R3661)</f>
        <v>13005075.620000001</v>
      </c>
      <c r="S3662" s="484">
        <f t="shared" si="719"/>
        <v>0</v>
      </c>
      <c r="T3662" s="484">
        <f t="shared" si="719"/>
        <v>2371179.14</v>
      </c>
      <c r="U3662" s="484">
        <f t="shared" si="719"/>
        <v>0</v>
      </c>
      <c r="V3662" s="484">
        <f t="shared" si="719"/>
        <v>588253.42000000004</v>
      </c>
      <c r="W3662" s="484">
        <f t="shared" si="719"/>
        <v>948326.16</v>
      </c>
      <c r="X3662" s="484">
        <f t="shared" si="719"/>
        <v>1045606.12</v>
      </c>
      <c r="Y3662" s="484">
        <f t="shared" si="719"/>
        <v>0</v>
      </c>
      <c r="Z3662" s="484">
        <f t="shared" si="719"/>
        <v>0</v>
      </c>
      <c r="AA3662" s="484">
        <f t="shared" si="719"/>
        <v>7928998.7800000003</v>
      </c>
      <c r="AB3662" s="484">
        <f t="shared" si="719"/>
        <v>0</v>
      </c>
      <c r="AC3662" s="484">
        <f t="shared" si="719"/>
        <v>0</v>
      </c>
      <c r="AD3662" s="484">
        <f t="shared" si="719"/>
        <v>0</v>
      </c>
      <c r="AE3662" s="484">
        <f t="shared" si="719"/>
        <v>0</v>
      </c>
      <c r="AF3662" s="484">
        <f t="shared" si="719"/>
        <v>0</v>
      </c>
      <c r="AG3662" s="484">
        <f t="shared" si="719"/>
        <v>0</v>
      </c>
      <c r="AH3662" s="484">
        <f t="shared" si="719"/>
        <v>122712</v>
      </c>
      <c r="AI3662" s="484">
        <f t="shared" si="719"/>
        <v>0</v>
      </c>
      <c r="AJ3662" s="484">
        <f t="shared" si="719"/>
        <v>193235.45</v>
      </c>
      <c r="AK3662" s="175"/>
      <c r="AL3662" s="175" t="e">
        <v>#N/A</v>
      </c>
      <c r="AM3662" s="175" t="e">
        <v>#N/A</v>
      </c>
      <c r="AN3662" s="175" t="e">
        <v>#N/A</v>
      </c>
    </row>
    <row r="3663" spans="1:40" s="105" customFormat="1" ht="20.3" customHeight="1" x14ac:dyDescent="0.35">
      <c r="A3663" s="256"/>
      <c r="B3663" s="298"/>
      <c r="C3663" s="311"/>
      <c r="D3663" s="311"/>
      <c r="E3663" s="287">
        <f>VLOOKUP(D3663,'[1]2023-2025'!$A:$G,7,0)</f>
        <v>0</v>
      </c>
      <c r="F3663" s="301"/>
      <c r="G3663" s="301"/>
      <c r="H3663" s="302" t="e">
        <v>#N/A</v>
      </c>
      <c r="I3663" s="288" t="e">
        <v>#N/A</v>
      </c>
      <c r="J3663" s="288" t="e">
        <f>VLOOKUP(D3663,[1]Лист3!$A:$AK,37,0)</f>
        <v>#N/A</v>
      </c>
      <c r="K3663" s="303" t="e">
        <v>#N/A</v>
      </c>
      <c r="L3663" s="303"/>
      <c r="M3663" s="303"/>
      <c r="N3663" s="303"/>
      <c r="O3663" s="303" t="e">
        <v>#N/A</v>
      </c>
      <c r="P3663" s="310"/>
      <c r="Q3663" s="311"/>
      <c r="R3663" s="311"/>
      <c r="S3663" s="493"/>
      <c r="T3663" s="493"/>
      <c r="U3663" s="493"/>
      <c r="V3663" s="493"/>
      <c r="W3663" s="493"/>
      <c r="X3663" s="502" t="s">
        <v>4995</v>
      </c>
      <c r="Y3663" s="493"/>
      <c r="Z3663" s="493"/>
      <c r="AA3663" s="493"/>
      <c r="AB3663" s="493"/>
      <c r="AC3663" s="493"/>
      <c r="AD3663" s="493"/>
      <c r="AE3663" s="493"/>
      <c r="AF3663" s="493"/>
      <c r="AG3663" s="493"/>
      <c r="AH3663" s="493"/>
      <c r="AI3663" s="493"/>
      <c r="AJ3663" s="493"/>
      <c r="AK3663" s="175"/>
      <c r="AL3663" s="175"/>
      <c r="AM3663" s="175"/>
      <c r="AN3663" s="175"/>
    </row>
    <row r="3664" spans="1:40" s="105" customFormat="1" ht="20.3" customHeight="1" x14ac:dyDescent="0.35">
      <c r="A3664" s="256">
        <v>2025</v>
      </c>
      <c r="B3664" s="184">
        <f>B3661+1</f>
        <v>978</v>
      </c>
      <c r="C3664" s="248" t="s">
        <v>4993</v>
      </c>
      <c r="D3664" s="184">
        <v>56736</v>
      </c>
      <c r="E3664" s="287" t="e">
        <f>VLOOKUP(D3664,'[1]2023-2025'!$A:$G,7,0)</f>
        <v>#N/A</v>
      </c>
      <c r="F3664" s="287"/>
      <c r="G3664" s="287" t="s">
        <v>1899</v>
      </c>
      <c r="H3664" s="288" t="e">
        <f>INDEX('[1]2023-2025'!$AK:$AK,MATCH(D3664,'[1]2023-2025'!$A:$A,0))</f>
        <v>#N/A</v>
      </c>
      <c r="I3664" s="288" t="e">
        <v>#N/A</v>
      </c>
      <c r="J3664" s="288" t="e">
        <f>VLOOKUP(D3664,[1]Лист3!$A:$AK,37,0)</f>
        <v>#N/A</v>
      </c>
      <c r="K3664" s="289" t="e">
        <f>INDEX('[1]2023-2025'!$G:$G,MATCH(D3664,'[1]2023-2025'!$A:$A,0))</f>
        <v>#N/A</v>
      </c>
      <c r="L3664" s="289"/>
      <c r="M3664" s="289"/>
      <c r="N3664" s="289"/>
      <c r="O3664" s="289" t="s">
        <v>2743</v>
      </c>
      <c r="P3664" s="289">
        <v>0</v>
      </c>
      <c r="Q3664" s="186">
        <f>SUM(S3664:AJ3664)</f>
        <v>1301797.98</v>
      </c>
      <c r="R3664" s="186">
        <f>SUM(S3664:AI3664)</f>
        <v>1301797.98</v>
      </c>
      <c r="S3664" s="474">
        <v>0</v>
      </c>
      <c r="T3664" s="474">
        <v>0</v>
      </c>
      <c r="U3664" s="474">
        <v>0</v>
      </c>
      <c r="V3664" s="474">
        <v>0</v>
      </c>
      <c r="W3664" s="474">
        <v>0</v>
      </c>
      <c r="X3664" s="474">
        <v>0</v>
      </c>
      <c r="Y3664" s="474">
        <v>0</v>
      </c>
      <c r="Z3664" s="474">
        <v>0</v>
      </c>
      <c r="AA3664" s="474">
        <v>1301797.98</v>
      </c>
      <c r="AB3664" s="474">
        <v>0</v>
      </c>
      <c r="AC3664" s="474">
        <v>0</v>
      </c>
      <c r="AD3664" s="474">
        <v>0</v>
      </c>
      <c r="AE3664" s="474">
        <v>0</v>
      </c>
      <c r="AF3664" s="474">
        <v>0</v>
      </c>
      <c r="AG3664" s="476">
        <v>0</v>
      </c>
      <c r="AH3664" s="476">
        <v>0</v>
      </c>
      <c r="AI3664" s="476">
        <v>0</v>
      </c>
      <c r="AJ3664" s="476">
        <v>0</v>
      </c>
      <c r="AK3664" s="175"/>
      <c r="AL3664" s="175"/>
      <c r="AM3664" s="175"/>
      <c r="AN3664" s="175"/>
    </row>
    <row r="3665" spans="1:40" s="105" customFormat="1" ht="20.3" customHeight="1" x14ac:dyDescent="0.35">
      <c r="A3665" s="256"/>
      <c r="B3665" s="170" t="s">
        <v>22</v>
      </c>
      <c r="C3665" s="293"/>
      <c r="D3665" s="296" t="s">
        <v>172</v>
      </c>
      <c r="E3665" s="287" t="e">
        <f>VLOOKUP(D3665,'[1]2023-2025'!$A:$G,7,0)</f>
        <v>#N/A</v>
      </c>
      <c r="F3665" s="287"/>
      <c r="G3665" s="287"/>
      <c r="H3665" s="288" t="e">
        <v>#N/A</v>
      </c>
      <c r="I3665" s="288" t="e">
        <v>#N/A</v>
      </c>
      <c r="J3665" s="288" t="e">
        <f>VLOOKUP(D3665,[1]Лист3!$A:$AK,37,0)</f>
        <v>#N/A</v>
      </c>
      <c r="K3665" s="289" t="e">
        <v>#N/A</v>
      </c>
      <c r="L3665" s="289"/>
      <c r="M3665" s="289"/>
      <c r="N3665" s="289"/>
      <c r="O3665" s="289" t="e">
        <v>#N/A</v>
      </c>
      <c r="P3665" s="289"/>
      <c r="Q3665" s="297">
        <f t="shared" ref="Q3665:AJ3665" si="720">SUM(Q3664:Q3664)</f>
        <v>1301797.98</v>
      </c>
      <c r="R3665" s="297">
        <f t="shared" si="720"/>
        <v>1301797.98</v>
      </c>
      <c r="S3665" s="484">
        <f t="shared" si="720"/>
        <v>0</v>
      </c>
      <c r="T3665" s="484">
        <f t="shared" si="720"/>
        <v>0</v>
      </c>
      <c r="U3665" s="484">
        <f t="shared" si="720"/>
        <v>0</v>
      </c>
      <c r="V3665" s="484">
        <f t="shared" si="720"/>
        <v>0</v>
      </c>
      <c r="W3665" s="484">
        <f t="shared" si="720"/>
        <v>0</v>
      </c>
      <c r="X3665" s="484">
        <f t="shared" si="720"/>
        <v>0</v>
      </c>
      <c r="Y3665" s="484">
        <f t="shared" si="720"/>
        <v>0</v>
      </c>
      <c r="Z3665" s="484">
        <f t="shared" si="720"/>
        <v>0</v>
      </c>
      <c r="AA3665" s="484">
        <f t="shared" si="720"/>
        <v>1301797.98</v>
      </c>
      <c r="AB3665" s="484">
        <f t="shared" si="720"/>
        <v>0</v>
      </c>
      <c r="AC3665" s="484">
        <f t="shared" si="720"/>
        <v>0</v>
      </c>
      <c r="AD3665" s="484">
        <f t="shared" si="720"/>
        <v>0</v>
      </c>
      <c r="AE3665" s="484">
        <f t="shared" si="720"/>
        <v>0</v>
      </c>
      <c r="AF3665" s="484">
        <f t="shared" si="720"/>
        <v>0</v>
      </c>
      <c r="AG3665" s="484">
        <f t="shared" si="720"/>
        <v>0</v>
      </c>
      <c r="AH3665" s="484">
        <f t="shared" si="720"/>
        <v>0</v>
      </c>
      <c r="AI3665" s="484">
        <f t="shared" si="720"/>
        <v>0</v>
      </c>
      <c r="AJ3665" s="484">
        <f t="shared" si="720"/>
        <v>0</v>
      </c>
      <c r="AK3665" s="175"/>
      <c r="AL3665" s="175"/>
      <c r="AM3665" s="175"/>
      <c r="AN3665" s="175"/>
    </row>
    <row r="3666" spans="1:40" s="105" customFormat="1" ht="20.3" customHeight="1" x14ac:dyDescent="0.35">
      <c r="A3666" s="256"/>
      <c r="B3666" s="298"/>
      <c r="C3666" s="311"/>
      <c r="D3666" s="311"/>
      <c r="E3666" s="287">
        <f>VLOOKUP(D3666,'[1]2023-2025'!$A:$G,7,0)</f>
        <v>0</v>
      </c>
      <c r="F3666" s="287"/>
      <c r="G3666" s="287"/>
      <c r="H3666" s="288" t="e">
        <v>#N/A</v>
      </c>
      <c r="I3666" s="288" t="e">
        <v>#N/A</v>
      </c>
      <c r="J3666" s="288" t="e">
        <f>VLOOKUP(D3666,[1]Лист3!$A:$AK,37,0)</f>
        <v>#N/A</v>
      </c>
      <c r="K3666" s="289" t="e">
        <v>#N/A</v>
      </c>
      <c r="L3666" s="289"/>
      <c r="M3666" s="289"/>
      <c r="N3666" s="289"/>
      <c r="O3666" s="289" t="e">
        <v>#N/A</v>
      </c>
      <c r="P3666" s="289"/>
      <c r="Q3666" s="311"/>
      <c r="R3666" s="311"/>
      <c r="S3666" s="493"/>
      <c r="T3666" s="493"/>
      <c r="U3666" s="493"/>
      <c r="V3666" s="493"/>
      <c r="W3666" s="493"/>
      <c r="X3666" s="493" t="s">
        <v>4994</v>
      </c>
      <c r="Y3666" s="493"/>
      <c r="Z3666" s="493"/>
      <c r="AA3666" s="493"/>
      <c r="AB3666" s="493"/>
      <c r="AC3666" s="493"/>
      <c r="AD3666" s="493"/>
      <c r="AE3666" s="493"/>
      <c r="AF3666" s="493"/>
      <c r="AG3666" s="493"/>
      <c r="AH3666" s="493"/>
      <c r="AI3666" s="493"/>
      <c r="AJ3666" s="492"/>
      <c r="AK3666" s="175"/>
      <c r="AL3666" s="175" t="e">
        <v>#N/A</v>
      </c>
      <c r="AM3666" s="175" t="e">
        <v>#N/A</v>
      </c>
      <c r="AN3666" s="175" t="e">
        <v>#N/A</v>
      </c>
    </row>
    <row r="3667" spans="1:40" s="105" customFormat="1" ht="20.149999999999999" customHeight="1" x14ac:dyDescent="0.35">
      <c r="A3667" s="256">
        <v>2025</v>
      </c>
      <c r="B3667" s="184">
        <f>B3664+1</f>
        <v>979</v>
      </c>
      <c r="C3667" s="248" t="s">
        <v>635</v>
      </c>
      <c r="D3667" s="184">
        <v>41793</v>
      </c>
      <c r="E3667" s="287"/>
      <c r="F3667" s="287"/>
      <c r="G3667" s="287"/>
      <c r="H3667" s="288"/>
      <c r="I3667" s="288"/>
      <c r="J3667" s="288"/>
      <c r="K3667" s="289"/>
      <c r="L3667" s="289"/>
      <c r="M3667" s="289"/>
      <c r="N3667" s="289"/>
      <c r="O3667" s="289"/>
      <c r="P3667" s="289"/>
      <c r="Q3667" s="186">
        <f>SUM(S3667:AJ3667)</f>
        <v>3276204.72</v>
      </c>
      <c r="R3667" s="186">
        <f>SUM(S3667:AI3667)</f>
        <v>3227048.98</v>
      </c>
      <c r="S3667" s="290">
        <v>0</v>
      </c>
      <c r="T3667" s="290">
        <v>0</v>
      </c>
      <c r="U3667" s="290">
        <v>0</v>
      </c>
      <c r="V3667" s="290">
        <v>0</v>
      </c>
      <c r="W3667" s="290">
        <v>0</v>
      </c>
      <c r="X3667" s="290">
        <v>0</v>
      </c>
      <c r="Y3667" s="290">
        <v>0</v>
      </c>
      <c r="Z3667" s="290">
        <v>0</v>
      </c>
      <c r="AA3667" s="290">
        <v>3227048.98</v>
      </c>
      <c r="AB3667" s="290">
        <v>0</v>
      </c>
      <c r="AC3667" s="290">
        <v>0</v>
      </c>
      <c r="AD3667" s="290">
        <v>0</v>
      </c>
      <c r="AE3667" s="290">
        <v>0</v>
      </c>
      <c r="AF3667" s="290">
        <v>0</v>
      </c>
      <c r="AG3667" s="290">
        <v>0</v>
      </c>
      <c r="AH3667" s="290">
        <v>0</v>
      </c>
      <c r="AI3667" s="290">
        <v>0</v>
      </c>
      <c r="AJ3667" s="290">
        <v>49155.74</v>
      </c>
      <c r="AK3667" s="175"/>
      <c r="AL3667" s="175">
        <v>11397532.01</v>
      </c>
      <c r="AM3667" s="175">
        <v>16586661.75</v>
      </c>
      <c r="AN3667" s="175">
        <v>5189129.74</v>
      </c>
    </row>
    <row r="3668" spans="1:40" s="105" customFormat="1" ht="20.149999999999999" customHeight="1" x14ac:dyDescent="0.35">
      <c r="A3668" s="256">
        <v>2025</v>
      </c>
      <c r="B3668" s="184">
        <f>B3667+1</f>
        <v>980</v>
      </c>
      <c r="C3668" s="248" t="s">
        <v>1448</v>
      </c>
      <c r="D3668" s="184">
        <v>41795</v>
      </c>
      <c r="E3668" s="287" t="e">
        <f>VLOOKUP(D3668,'[1]2023-2025'!$A:$G,7,0)</f>
        <v>#N/A</v>
      </c>
      <c r="F3668" s="287"/>
      <c r="G3668" s="287" t="s">
        <v>1899</v>
      </c>
      <c r="H3668" s="288" t="e">
        <f>INDEX('[1]2023-2025'!$AK:$AK,MATCH(D3668,'[1]2023-2025'!$A:$A,0))</f>
        <v>#N/A</v>
      </c>
      <c r="I3668" s="288" t="e">
        <v>#N/A</v>
      </c>
      <c r="J3668" s="288" t="e">
        <f>VLOOKUP(D3668,[1]Лист3!$A:$AK,37,0)</f>
        <v>#N/A</v>
      </c>
      <c r="K3668" s="289" t="e">
        <f>INDEX('[1]2023-2025'!$G:$G,MATCH(D3668,'[1]2023-2025'!$A:$A,0))</f>
        <v>#N/A</v>
      </c>
      <c r="L3668" s="289"/>
      <c r="M3668" s="289"/>
      <c r="N3668" s="289"/>
      <c r="O3668" s="289" t="e">
        <v>#N/A</v>
      </c>
      <c r="P3668" s="289" t="e">
        <v>#N/A</v>
      </c>
      <c r="Q3668" s="186">
        <f>SUM(S3668:AJ3668)</f>
        <v>6410080.7699999996</v>
      </c>
      <c r="R3668" s="186">
        <f>SUM(S3668:AI3668)</f>
        <v>6318332.3399999999</v>
      </c>
      <c r="S3668" s="290">
        <v>0</v>
      </c>
      <c r="T3668" s="290">
        <v>1724042</v>
      </c>
      <c r="U3668" s="290">
        <v>0</v>
      </c>
      <c r="V3668" s="290">
        <v>360642</v>
      </c>
      <c r="W3668" s="290">
        <v>0</v>
      </c>
      <c r="X3668" s="290">
        <v>509639</v>
      </c>
      <c r="Y3668" s="290">
        <v>0</v>
      </c>
      <c r="Z3668" s="290">
        <v>0</v>
      </c>
      <c r="AA3668" s="290">
        <v>3229940.59</v>
      </c>
      <c r="AB3668" s="290">
        <v>494068.75</v>
      </c>
      <c r="AC3668" s="290">
        <v>0</v>
      </c>
      <c r="AD3668" s="290">
        <v>0</v>
      </c>
      <c r="AE3668" s="290">
        <v>0</v>
      </c>
      <c r="AF3668" s="290">
        <v>0</v>
      </c>
      <c r="AG3668" s="290">
        <v>0</v>
      </c>
      <c r="AH3668" s="290">
        <v>0</v>
      </c>
      <c r="AI3668" s="290">
        <v>0</v>
      </c>
      <c r="AJ3668" s="290">
        <f>54104.43+37644</f>
        <v>91748.43</v>
      </c>
      <c r="AK3668" s="175"/>
      <c r="AL3668" s="175">
        <v>13968991.050000001</v>
      </c>
      <c r="AM3668" s="175">
        <v>13968991.050000001</v>
      </c>
      <c r="AN3668" s="175">
        <v>0</v>
      </c>
    </row>
    <row r="3669" spans="1:40" s="105" customFormat="1" ht="20.3" customHeight="1" x14ac:dyDescent="0.35">
      <c r="A3669" s="256">
        <v>2025</v>
      </c>
      <c r="B3669" s="184">
        <f>B3668+1</f>
        <v>981</v>
      </c>
      <c r="C3669" s="248" t="s">
        <v>1449</v>
      </c>
      <c r="D3669" s="184">
        <v>41789</v>
      </c>
      <c r="E3669" s="287" t="e">
        <f>VLOOKUP(D3669,'[1]2023-2025'!$A:$G,7,0)</f>
        <v>#N/A</v>
      </c>
      <c r="F3669" s="287"/>
      <c r="G3669" s="287" t="s">
        <v>1899</v>
      </c>
      <c r="H3669" s="288" t="e">
        <f>INDEX('[1]2023-2025'!$AK:$AK,MATCH(D3669,'[1]2023-2025'!$A:$A,0))</f>
        <v>#N/A</v>
      </c>
      <c r="I3669" s="288" t="e">
        <v>#N/A</v>
      </c>
      <c r="J3669" s="288" t="e">
        <f>VLOOKUP(D3669,[1]Лист3!$A:$AK,37,0)</f>
        <v>#N/A</v>
      </c>
      <c r="K3669" s="289" t="e">
        <f>INDEX('[1]2023-2025'!$G:$G,MATCH(D3669,'[1]2023-2025'!$A:$A,0))</f>
        <v>#N/A</v>
      </c>
      <c r="L3669" s="289"/>
      <c r="M3669" s="289"/>
      <c r="N3669" s="289"/>
      <c r="O3669" s="289" t="e">
        <v>#N/A</v>
      </c>
      <c r="P3669" s="289" t="e">
        <v>#N/A</v>
      </c>
      <c r="Q3669" s="186">
        <f>SUM(S3669:AJ3669)</f>
        <v>1610193.52</v>
      </c>
      <c r="R3669" s="186">
        <f>SUM(S3669:AI3669)</f>
        <v>1586397.56</v>
      </c>
      <c r="S3669" s="290">
        <v>0</v>
      </c>
      <c r="T3669" s="290">
        <v>0</v>
      </c>
      <c r="U3669" s="290">
        <v>0</v>
      </c>
      <c r="V3669" s="290">
        <v>0</v>
      </c>
      <c r="W3669" s="290">
        <v>0</v>
      </c>
      <c r="X3669" s="290">
        <v>0</v>
      </c>
      <c r="Y3669" s="290">
        <v>0</v>
      </c>
      <c r="Z3669" s="290">
        <v>0</v>
      </c>
      <c r="AA3669" s="290">
        <v>1586397.56</v>
      </c>
      <c r="AB3669" s="290">
        <v>0</v>
      </c>
      <c r="AC3669" s="290">
        <v>0</v>
      </c>
      <c r="AD3669" s="290">
        <v>0</v>
      </c>
      <c r="AE3669" s="290">
        <v>0</v>
      </c>
      <c r="AF3669" s="290">
        <v>0</v>
      </c>
      <c r="AG3669" s="290">
        <v>0</v>
      </c>
      <c r="AH3669" s="290">
        <v>0</v>
      </c>
      <c r="AI3669" s="290">
        <v>0</v>
      </c>
      <c r="AJ3669" s="290">
        <v>23795.96</v>
      </c>
      <c r="AK3669" s="175"/>
      <c r="AL3669" s="175">
        <v>3506995.6</v>
      </c>
      <c r="AM3669" s="175">
        <v>3506995.6</v>
      </c>
      <c r="AN3669" s="175">
        <v>0</v>
      </c>
    </row>
    <row r="3670" spans="1:40" s="105" customFormat="1" ht="20.3" customHeight="1" x14ac:dyDescent="0.35">
      <c r="A3670" s="256">
        <v>2025</v>
      </c>
      <c r="B3670" s="184">
        <f>B3669+1</f>
        <v>982</v>
      </c>
      <c r="C3670" s="248" t="s">
        <v>1451</v>
      </c>
      <c r="D3670" s="184">
        <v>41790</v>
      </c>
      <c r="E3670" s="287" t="e">
        <f>VLOOKUP(D3670,'[1]2023-2025'!$A:$G,7,0)</f>
        <v>#N/A</v>
      </c>
      <c r="F3670" s="287"/>
      <c r="G3670" s="287" t="s">
        <v>1899</v>
      </c>
      <c r="H3670" s="288" t="e">
        <f>INDEX('[1]2023-2025'!$AK:$AK,MATCH(D3670,'[1]2023-2025'!$A:$A,0))</f>
        <v>#N/A</v>
      </c>
      <c r="I3670" s="288" t="e">
        <v>#N/A</v>
      </c>
      <c r="J3670" s="288" t="e">
        <f>VLOOKUP(D3670,[1]Лист3!$A:$AK,37,0)</f>
        <v>#N/A</v>
      </c>
      <c r="K3670" s="289" t="e">
        <f>INDEX('[1]2023-2025'!$G:$G,MATCH(D3670,'[1]2023-2025'!$A:$A,0))</f>
        <v>#N/A</v>
      </c>
      <c r="L3670" s="289"/>
      <c r="M3670" s="289"/>
      <c r="N3670" s="289"/>
      <c r="O3670" s="289" t="e">
        <v>#N/A</v>
      </c>
      <c r="P3670" s="289" t="e">
        <v>#N/A</v>
      </c>
      <c r="Q3670" s="186">
        <f>SUM(S3670:AJ3670)</f>
        <v>607904.56000000006</v>
      </c>
      <c r="R3670" s="186">
        <f>SUM(S3670:AI3670)</f>
        <v>598920.75</v>
      </c>
      <c r="S3670" s="290">
        <v>0</v>
      </c>
      <c r="T3670" s="290">
        <v>0</v>
      </c>
      <c r="U3670" s="290">
        <v>0</v>
      </c>
      <c r="V3670" s="290">
        <v>0</v>
      </c>
      <c r="W3670" s="290">
        <v>0</v>
      </c>
      <c r="X3670" s="290">
        <v>0</v>
      </c>
      <c r="Y3670" s="290">
        <v>0</v>
      </c>
      <c r="Z3670" s="290">
        <v>0</v>
      </c>
      <c r="AA3670" s="290">
        <v>466867.28</v>
      </c>
      <c r="AB3670" s="290">
        <v>132053.47</v>
      </c>
      <c r="AC3670" s="290">
        <v>0</v>
      </c>
      <c r="AD3670" s="290">
        <v>0</v>
      </c>
      <c r="AE3670" s="290">
        <v>0</v>
      </c>
      <c r="AF3670" s="290">
        <v>0</v>
      </c>
      <c r="AG3670" s="290">
        <v>0</v>
      </c>
      <c r="AH3670" s="290">
        <v>0</v>
      </c>
      <c r="AI3670" s="290">
        <v>0</v>
      </c>
      <c r="AJ3670" s="290">
        <v>8983.81</v>
      </c>
      <c r="AK3670" s="175"/>
      <c r="AL3670" s="175">
        <v>1610232.3</v>
      </c>
      <c r="AM3670" s="175">
        <v>1610232.3</v>
      </c>
      <c r="AN3670" s="175">
        <v>0</v>
      </c>
    </row>
    <row r="3671" spans="1:40" s="105" customFormat="1" ht="20.3" customHeight="1" x14ac:dyDescent="0.35">
      <c r="A3671" s="256"/>
      <c r="B3671" s="170" t="s">
        <v>22</v>
      </c>
      <c r="C3671" s="293"/>
      <c r="D3671" s="296" t="s">
        <v>172</v>
      </c>
      <c r="E3671" s="287" t="e">
        <f>VLOOKUP(D3671,'[1]2023-2025'!$A:$G,7,0)</f>
        <v>#N/A</v>
      </c>
      <c r="F3671" s="287"/>
      <c r="G3671" s="287"/>
      <c r="H3671" s="288" t="e">
        <v>#N/A</v>
      </c>
      <c r="I3671" s="288" t="e">
        <v>#N/A</v>
      </c>
      <c r="J3671" s="288" t="e">
        <f>VLOOKUP(D3671,[1]Лист3!$A:$AK,37,0)</f>
        <v>#N/A</v>
      </c>
      <c r="K3671" s="289" t="e">
        <v>#N/A</v>
      </c>
      <c r="L3671" s="289"/>
      <c r="M3671" s="289"/>
      <c r="N3671" s="289"/>
      <c r="O3671" s="289" t="e">
        <v>#N/A</v>
      </c>
      <c r="P3671" s="289"/>
      <c r="Q3671" s="297">
        <f>SUM(Q3667:Q3670)</f>
        <v>11904383.57</v>
      </c>
      <c r="R3671" s="297">
        <f>SUM(R3667:R3670)</f>
        <v>11730699.630000001</v>
      </c>
      <c r="S3671" s="484">
        <f>SUM(S3667:S3670)</f>
        <v>0</v>
      </c>
      <c r="T3671" s="484">
        <f t="shared" ref="T3671:AJ3671" si="721">SUM(T3667:T3670)</f>
        <v>1724042</v>
      </c>
      <c r="U3671" s="484">
        <f t="shared" si="721"/>
        <v>0</v>
      </c>
      <c r="V3671" s="484">
        <f t="shared" si="721"/>
        <v>360642</v>
      </c>
      <c r="W3671" s="484">
        <f t="shared" si="721"/>
        <v>0</v>
      </c>
      <c r="X3671" s="484">
        <f t="shared" si="721"/>
        <v>509639</v>
      </c>
      <c r="Y3671" s="484">
        <f t="shared" si="721"/>
        <v>0</v>
      </c>
      <c r="Z3671" s="484">
        <f t="shared" si="721"/>
        <v>0</v>
      </c>
      <c r="AA3671" s="484">
        <f t="shared" si="721"/>
        <v>8510254.4100000001</v>
      </c>
      <c r="AB3671" s="484">
        <f t="shared" si="721"/>
        <v>626122.22</v>
      </c>
      <c r="AC3671" s="484">
        <f t="shared" si="721"/>
        <v>0</v>
      </c>
      <c r="AD3671" s="484">
        <f t="shared" si="721"/>
        <v>0</v>
      </c>
      <c r="AE3671" s="484">
        <f t="shared" si="721"/>
        <v>0</v>
      </c>
      <c r="AF3671" s="484">
        <f t="shared" si="721"/>
        <v>0</v>
      </c>
      <c r="AG3671" s="484">
        <f t="shared" si="721"/>
        <v>0</v>
      </c>
      <c r="AH3671" s="484">
        <f t="shared" si="721"/>
        <v>0</v>
      </c>
      <c r="AI3671" s="484">
        <f t="shared" si="721"/>
        <v>0</v>
      </c>
      <c r="AJ3671" s="484">
        <f t="shared" si="721"/>
        <v>173683.93999999997</v>
      </c>
      <c r="AK3671" s="175"/>
      <c r="AL3671" s="175" t="e">
        <v>#N/A</v>
      </c>
      <c r="AM3671" s="175" t="e">
        <v>#N/A</v>
      </c>
      <c r="AN3671" s="175" t="e">
        <v>#N/A</v>
      </c>
    </row>
    <row r="3672" spans="1:40" s="105" customFormat="1" ht="20.3" customHeight="1" x14ac:dyDescent="0.35">
      <c r="A3672" s="256"/>
      <c r="B3672" s="309" t="s">
        <v>34</v>
      </c>
      <c r="C3672" s="309"/>
      <c r="D3672" s="296" t="s">
        <v>172</v>
      </c>
      <c r="E3672" s="287" t="e">
        <f>VLOOKUP(D3672,'[1]2023-2025'!$A:$G,7,0)</f>
        <v>#N/A</v>
      </c>
      <c r="F3672" s="287"/>
      <c r="G3672" s="287"/>
      <c r="H3672" s="288" t="e">
        <v>#N/A</v>
      </c>
      <c r="I3672" s="288" t="e">
        <v>#N/A</v>
      </c>
      <c r="J3672" s="288" t="e">
        <f>VLOOKUP(D3672,[1]Лист3!$A:$AK,37,0)</f>
        <v>#N/A</v>
      </c>
      <c r="K3672" s="289" t="e">
        <v>#N/A</v>
      </c>
      <c r="L3672" s="289"/>
      <c r="M3672" s="289"/>
      <c r="N3672" s="289"/>
      <c r="O3672" s="289" t="e">
        <v>#N/A</v>
      </c>
      <c r="P3672" s="289"/>
      <c r="Q3672" s="297">
        <f>Q3624+Q3632+Q3635+Q3644+Q3648+Q3654+Q3662+Q3665+Q3671</f>
        <v>68011184.551499993</v>
      </c>
      <c r="R3672" s="297">
        <f>R3624+R3632+R3635+R3644+R3648+R3654+R3662+R3665+R3671</f>
        <v>67188843.909999996</v>
      </c>
      <c r="S3672" s="484">
        <f>S3624+S3632+S3635+S3644+S3648+S3654+S3662+S3665+S3671</f>
        <v>7444782.1799999997</v>
      </c>
      <c r="T3672" s="484">
        <f>T3624+T3632+T3635+T3644+T3648+T3654+T3662+T3665+T3671</f>
        <v>9173497.6699999999</v>
      </c>
      <c r="U3672" s="484">
        <f t="shared" ref="U3672:AJ3672" si="722">U3624+U3632+U3635+U3644+U3648+U3654+U3662+U3665+U3671</f>
        <v>0</v>
      </c>
      <c r="V3672" s="484">
        <f t="shared" si="722"/>
        <v>4983081.79</v>
      </c>
      <c r="W3672" s="484">
        <f t="shared" si="722"/>
        <v>3385577.47</v>
      </c>
      <c r="X3672" s="484">
        <f t="shared" si="722"/>
        <v>7672388.1000000006</v>
      </c>
      <c r="Y3672" s="484">
        <f t="shared" si="722"/>
        <v>0</v>
      </c>
      <c r="Z3672" s="484">
        <f t="shared" si="722"/>
        <v>0</v>
      </c>
      <c r="AA3672" s="484">
        <f t="shared" si="722"/>
        <v>25494032.300000001</v>
      </c>
      <c r="AB3672" s="484">
        <f t="shared" si="722"/>
        <v>3556621.0599999996</v>
      </c>
      <c r="AC3672" s="484">
        <f t="shared" si="722"/>
        <v>4434863.21</v>
      </c>
      <c r="AD3672" s="484">
        <f t="shared" si="722"/>
        <v>0</v>
      </c>
      <c r="AE3672" s="484">
        <f t="shared" si="722"/>
        <v>0</v>
      </c>
      <c r="AF3672" s="484">
        <f t="shared" si="722"/>
        <v>0</v>
      </c>
      <c r="AG3672" s="484">
        <f t="shared" si="722"/>
        <v>705652.62999999989</v>
      </c>
      <c r="AH3672" s="484">
        <f t="shared" si="722"/>
        <v>338347.5</v>
      </c>
      <c r="AI3672" s="484">
        <f t="shared" si="722"/>
        <v>0</v>
      </c>
      <c r="AJ3672" s="484">
        <f t="shared" si="722"/>
        <v>822340.64149999991</v>
      </c>
      <c r="AK3672" s="175"/>
      <c r="AL3672" s="175" t="e">
        <v>#N/A</v>
      </c>
      <c r="AM3672" s="175" t="e">
        <v>#N/A</v>
      </c>
      <c r="AN3672" s="175" t="e">
        <v>#N/A</v>
      </c>
    </row>
    <row r="3673" spans="1:40" s="105" customFormat="1" ht="20.3" customHeight="1" x14ac:dyDescent="0.35">
      <c r="A3673" s="256"/>
      <c r="B3673" s="298"/>
      <c r="C3673" s="275"/>
      <c r="D3673" s="275"/>
      <c r="E3673" s="287">
        <f>VLOOKUP(D3673,'[1]2023-2025'!$A:$G,7,0)</f>
        <v>0</v>
      </c>
      <c r="F3673" s="287"/>
      <c r="G3673" s="287"/>
      <c r="H3673" s="288" t="e">
        <v>#N/A</v>
      </c>
      <c r="I3673" s="288" t="e">
        <v>#N/A</v>
      </c>
      <c r="J3673" s="288" t="e">
        <f>VLOOKUP(D3673,[1]Лист3!$A:$AK,37,0)</f>
        <v>#N/A</v>
      </c>
      <c r="K3673" s="289" t="e">
        <v>#N/A</v>
      </c>
      <c r="L3673" s="289"/>
      <c r="M3673" s="289"/>
      <c r="N3673" s="289"/>
      <c r="O3673" s="289" t="e">
        <v>#N/A</v>
      </c>
      <c r="P3673" s="289"/>
      <c r="Q3673" s="275"/>
      <c r="R3673" s="275"/>
      <c r="S3673" s="485"/>
      <c r="T3673" s="485"/>
      <c r="U3673" s="485"/>
      <c r="V3673" s="485"/>
      <c r="W3673" s="485"/>
      <c r="X3673" s="485" t="s">
        <v>2914</v>
      </c>
      <c r="Y3673" s="489"/>
      <c r="Z3673" s="485"/>
      <c r="AA3673" s="485"/>
      <c r="AB3673" s="485"/>
      <c r="AC3673" s="485"/>
      <c r="AD3673" s="485"/>
      <c r="AE3673" s="485"/>
      <c r="AF3673" s="485"/>
      <c r="AG3673" s="485"/>
      <c r="AH3673" s="485"/>
      <c r="AI3673" s="485"/>
      <c r="AJ3673" s="485"/>
      <c r="AK3673" s="175"/>
      <c r="AL3673" s="175"/>
      <c r="AM3673" s="175"/>
      <c r="AN3673" s="175"/>
    </row>
    <row r="3674" spans="1:40" s="105" customFormat="1" ht="20.3" customHeight="1" x14ac:dyDescent="0.35">
      <c r="A3674" s="256"/>
      <c r="B3674" s="298"/>
      <c r="C3674" s="311"/>
      <c r="D3674" s="311"/>
      <c r="E3674" s="287">
        <f>VLOOKUP(D3674,'[1]2023-2025'!$A:$G,7,0)</f>
        <v>0</v>
      </c>
      <c r="F3674" s="287"/>
      <c r="G3674" s="287"/>
      <c r="H3674" s="288" t="e">
        <v>#N/A</v>
      </c>
      <c r="I3674" s="288" t="e">
        <v>#N/A</v>
      </c>
      <c r="J3674" s="288" t="e">
        <f>VLOOKUP(D3674,[1]Лист3!$A:$AK,37,0)</f>
        <v>#N/A</v>
      </c>
      <c r="K3674" s="289" t="e">
        <v>#N/A</v>
      </c>
      <c r="L3674" s="289"/>
      <c r="M3674" s="289"/>
      <c r="N3674" s="289"/>
      <c r="O3674" s="289" t="e">
        <v>#N/A</v>
      </c>
      <c r="P3674" s="289"/>
      <c r="Q3674" s="311"/>
      <c r="R3674" s="311"/>
      <c r="S3674" s="493"/>
      <c r="T3674" s="493"/>
      <c r="U3674" s="493"/>
      <c r="V3674" s="493"/>
      <c r="W3674" s="493"/>
      <c r="X3674" s="502" t="s">
        <v>4882</v>
      </c>
      <c r="Y3674" s="493"/>
      <c r="Z3674" s="493"/>
      <c r="AA3674" s="493"/>
      <c r="AB3674" s="493"/>
      <c r="AC3674" s="493"/>
      <c r="AD3674" s="493"/>
      <c r="AE3674" s="493"/>
      <c r="AF3674" s="493"/>
      <c r="AG3674" s="493"/>
      <c r="AH3674" s="493"/>
      <c r="AI3674" s="493"/>
      <c r="AJ3674" s="493"/>
      <c r="AK3674" s="175"/>
      <c r="AL3674" s="175"/>
      <c r="AM3674" s="175"/>
      <c r="AN3674" s="175"/>
    </row>
    <row r="3675" spans="1:40" s="105" customFormat="1" ht="20.3" customHeight="1" x14ac:dyDescent="0.35">
      <c r="A3675" s="256">
        <v>2025</v>
      </c>
      <c r="B3675" s="184">
        <f>B3670+1</f>
        <v>983</v>
      </c>
      <c r="C3675" s="248" t="s">
        <v>4142</v>
      </c>
      <c r="D3675" s="184">
        <v>42967</v>
      </c>
      <c r="E3675" s="287" t="e">
        <f>VLOOKUP(D3675,'[1]2023-2025'!$A:$G,7,0)</f>
        <v>#N/A</v>
      </c>
      <c r="F3675" s="287"/>
      <c r="G3675" s="287" t="s">
        <v>1899</v>
      </c>
      <c r="H3675" s="288">
        <v>45001</v>
      </c>
      <c r="I3675" s="288" t="e">
        <v>#N/A</v>
      </c>
      <c r="J3675" s="288" t="e">
        <f>VLOOKUP(D3675,[1]Лист3!$A:$AK,37,0)</f>
        <v>#N/A</v>
      </c>
      <c r="K3675" s="289" t="e">
        <f>INDEX('[1]2023-2025'!$G:$G,MATCH(D3675,'[1]2023-2025'!$A:$A,0))</f>
        <v>#N/A</v>
      </c>
      <c r="L3675" s="289"/>
      <c r="M3675" s="289"/>
      <c r="N3675" s="289"/>
      <c r="O3675" s="289" t="s">
        <v>2744</v>
      </c>
      <c r="P3675" s="289">
        <v>0</v>
      </c>
      <c r="Q3675" s="186">
        <f t="shared" ref="Q3675:Q3676" si="723">SUM(S3675:AJ3675)</f>
        <v>50775.7</v>
      </c>
      <c r="R3675" s="186">
        <f>SUM(S3675:AI3675)</f>
        <v>50775.7</v>
      </c>
      <c r="S3675" s="490">
        <v>0</v>
      </c>
      <c r="T3675" s="490">
        <v>0</v>
      </c>
      <c r="U3675" s="490">
        <v>0</v>
      </c>
      <c r="V3675" s="490">
        <v>0</v>
      </c>
      <c r="W3675" s="490">
        <v>0</v>
      </c>
      <c r="X3675" s="490">
        <v>0</v>
      </c>
      <c r="Y3675" s="490">
        <v>0</v>
      </c>
      <c r="Z3675" s="490">
        <v>0</v>
      </c>
      <c r="AA3675" s="490">
        <v>0</v>
      </c>
      <c r="AB3675" s="490">
        <v>0</v>
      </c>
      <c r="AC3675" s="490">
        <v>0</v>
      </c>
      <c r="AD3675" s="490">
        <v>0</v>
      </c>
      <c r="AE3675" s="490">
        <v>0</v>
      </c>
      <c r="AF3675" s="490">
        <v>0</v>
      </c>
      <c r="AG3675" s="490">
        <v>0</v>
      </c>
      <c r="AH3675" s="490">
        <v>50775.7</v>
      </c>
      <c r="AI3675" s="490">
        <v>0</v>
      </c>
      <c r="AJ3675" s="490">
        <v>0</v>
      </c>
      <c r="AK3675" s="175"/>
      <c r="AL3675" s="175"/>
      <c r="AM3675" s="175"/>
      <c r="AN3675" s="175"/>
    </row>
    <row r="3676" spans="1:40" s="105" customFormat="1" ht="20.3" customHeight="1" x14ac:dyDescent="0.35">
      <c r="A3676" s="256">
        <v>2025</v>
      </c>
      <c r="B3676" s="184">
        <f>B3675+1</f>
        <v>984</v>
      </c>
      <c r="C3676" s="248" t="s">
        <v>4878</v>
      </c>
      <c r="D3676" s="184">
        <v>42961</v>
      </c>
      <c r="E3676" s="287" t="e">
        <f>VLOOKUP(D3676,'[1]2023-2025'!$A:$G,7,0)</f>
        <v>#N/A</v>
      </c>
      <c r="F3676" s="287"/>
      <c r="G3676" s="287" t="s">
        <v>1899</v>
      </c>
      <c r="H3676" s="288">
        <v>45001</v>
      </c>
      <c r="I3676" s="288" t="e">
        <v>#N/A</v>
      </c>
      <c r="J3676" s="288" t="e">
        <f>VLOOKUP(D3676,[1]Лист3!$A:$AK,37,0)</f>
        <v>#N/A</v>
      </c>
      <c r="K3676" s="289" t="e">
        <f>INDEX('[1]2023-2025'!$G:$G,MATCH(D3676,'[1]2023-2025'!$A:$A,0))</f>
        <v>#N/A</v>
      </c>
      <c r="L3676" s="289"/>
      <c r="M3676" s="289"/>
      <c r="N3676" s="289"/>
      <c r="O3676" s="289" t="s">
        <v>2744</v>
      </c>
      <c r="P3676" s="289">
        <v>0</v>
      </c>
      <c r="Q3676" s="186">
        <f t="shared" si="723"/>
        <v>56417.51</v>
      </c>
      <c r="R3676" s="186">
        <f>SUM(S3676:AI3676)</f>
        <v>56417.51</v>
      </c>
      <c r="S3676" s="490">
        <v>0</v>
      </c>
      <c r="T3676" s="490">
        <v>0</v>
      </c>
      <c r="U3676" s="490">
        <v>0</v>
      </c>
      <c r="V3676" s="490">
        <v>0</v>
      </c>
      <c r="W3676" s="490">
        <v>0</v>
      </c>
      <c r="X3676" s="490">
        <v>0</v>
      </c>
      <c r="Y3676" s="490">
        <v>0</v>
      </c>
      <c r="Z3676" s="490">
        <v>0</v>
      </c>
      <c r="AA3676" s="490">
        <v>0</v>
      </c>
      <c r="AB3676" s="490">
        <v>0</v>
      </c>
      <c r="AC3676" s="490">
        <v>0</v>
      </c>
      <c r="AD3676" s="490">
        <v>0</v>
      </c>
      <c r="AE3676" s="490">
        <v>0</v>
      </c>
      <c r="AF3676" s="490">
        <v>0</v>
      </c>
      <c r="AG3676" s="490">
        <v>0</v>
      </c>
      <c r="AH3676" s="490">
        <v>56417.51</v>
      </c>
      <c r="AI3676" s="490">
        <v>0</v>
      </c>
      <c r="AJ3676" s="490">
        <v>0</v>
      </c>
      <c r="AK3676" s="175"/>
      <c r="AL3676" s="175"/>
      <c r="AM3676" s="175"/>
      <c r="AN3676" s="175"/>
    </row>
    <row r="3677" spans="1:40" s="105" customFormat="1" ht="20.3" customHeight="1" x14ac:dyDescent="0.35">
      <c r="A3677" s="256"/>
      <c r="B3677" s="170" t="s">
        <v>22</v>
      </c>
      <c r="C3677" s="293"/>
      <c r="D3677" s="296" t="s">
        <v>172</v>
      </c>
      <c r="E3677" s="287" t="e">
        <f>VLOOKUP(D3677,'[1]2023-2025'!$A:$G,7,0)</f>
        <v>#N/A</v>
      </c>
      <c r="F3677" s="287"/>
      <c r="G3677" s="287"/>
      <c r="H3677" s="288" t="e">
        <v>#N/A</v>
      </c>
      <c r="I3677" s="288" t="e">
        <v>#N/A</v>
      </c>
      <c r="J3677" s="288" t="e">
        <f>VLOOKUP(D3677,[1]Лист3!$A:$AK,37,0)</f>
        <v>#N/A</v>
      </c>
      <c r="K3677" s="289" t="e">
        <v>#N/A</v>
      </c>
      <c r="L3677" s="289"/>
      <c r="M3677" s="289"/>
      <c r="N3677" s="289"/>
      <c r="O3677" s="289" t="e">
        <v>#N/A</v>
      </c>
      <c r="P3677" s="289"/>
      <c r="Q3677" s="297">
        <f>SUM(Q3675:Q3676)</f>
        <v>107193.20999999999</v>
      </c>
      <c r="R3677" s="297">
        <f t="shared" ref="R3677:AJ3677" si="724">SUM(R3675:R3676)</f>
        <v>107193.20999999999</v>
      </c>
      <c r="S3677" s="484">
        <f t="shared" si="724"/>
        <v>0</v>
      </c>
      <c r="T3677" s="484">
        <f t="shared" si="724"/>
        <v>0</v>
      </c>
      <c r="U3677" s="484">
        <f t="shared" si="724"/>
        <v>0</v>
      </c>
      <c r="V3677" s="484">
        <f t="shared" si="724"/>
        <v>0</v>
      </c>
      <c r="W3677" s="484">
        <f t="shared" si="724"/>
        <v>0</v>
      </c>
      <c r="X3677" s="484">
        <f t="shared" si="724"/>
        <v>0</v>
      </c>
      <c r="Y3677" s="484">
        <f t="shared" si="724"/>
        <v>0</v>
      </c>
      <c r="Z3677" s="484">
        <f t="shared" si="724"/>
        <v>0</v>
      </c>
      <c r="AA3677" s="484">
        <f t="shared" si="724"/>
        <v>0</v>
      </c>
      <c r="AB3677" s="484">
        <f t="shared" si="724"/>
        <v>0</v>
      </c>
      <c r="AC3677" s="484">
        <f t="shared" si="724"/>
        <v>0</v>
      </c>
      <c r="AD3677" s="484">
        <f t="shared" si="724"/>
        <v>0</v>
      </c>
      <c r="AE3677" s="484">
        <f t="shared" si="724"/>
        <v>0</v>
      </c>
      <c r="AF3677" s="484">
        <f t="shared" si="724"/>
        <v>0</v>
      </c>
      <c r="AG3677" s="484">
        <f t="shared" si="724"/>
        <v>0</v>
      </c>
      <c r="AH3677" s="484">
        <f t="shared" si="724"/>
        <v>107193.20999999999</v>
      </c>
      <c r="AI3677" s="484">
        <f t="shared" si="724"/>
        <v>0</v>
      </c>
      <c r="AJ3677" s="484">
        <f t="shared" si="724"/>
        <v>0</v>
      </c>
      <c r="AK3677" s="175"/>
      <c r="AL3677" s="175"/>
      <c r="AM3677" s="175"/>
      <c r="AN3677" s="175"/>
    </row>
    <row r="3678" spans="1:40" s="105" customFormat="1" ht="20.3" customHeight="1" x14ac:dyDescent="0.35">
      <c r="A3678" s="256"/>
      <c r="B3678" s="309" t="s">
        <v>34</v>
      </c>
      <c r="C3678" s="309"/>
      <c r="D3678" s="296" t="s">
        <v>172</v>
      </c>
      <c r="E3678" s="287" t="e">
        <f>VLOOKUP(D3678,'[1]2023-2025'!$A:$G,7,0)</f>
        <v>#N/A</v>
      </c>
      <c r="F3678" s="287"/>
      <c r="G3678" s="287"/>
      <c r="H3678" s="288" t="e">
        <v>#N/A</v>
      </c>
      <c r="I3678" s="288" t="e">
        <v>#N/A</v>
      </c>
      <c r="J3678" s="288" t="e">
        <f>VLOOKUP(D3678,[1]Лист3!$A:$AK,37,0)</f>
        <v>#N/A</v>
      </c>
      <c r="K3678" s="289" t="e">
        <v>#N/A</v>
      </c>
      <c r="L3678" s="289"/>
      <c r="M3678" s="289"/>
      <c r="N3678" s="289"/>
      <c r="O3678" s="289" t="e">
        <v>#N/A</v>
      </c>
      <c r="P3678" s="289"/>
      <c r="Q3678" s="297">
        <f>Q3677</f>
        <v>107193.20999999999</v>
      </c>
      <c r="R3678" s="297">
        <f t="shared" ref="R3678:AJ3678" si="725">R3677</f>
        <v>107193.20999999999</v>
      </c>
      <c r="S3678" s="484">
        <f t="shared" si="725"/>
        <v>0</v>
      </c>
      <c r="T3678" s="484">
        <f t="shared" si="725"/>
        <v>0</v>
      </c>
      <c r="U3678" s="484">
        <f t="shared" si="725"/>
        <v>0</v>
      </c>
      <c r="V3678" s="484">
        <f t="shared" si="725"/>
        <v>0</v>
      </c>
      <c r="W3678" s="484">
        <f t="shared" si="725"/>
        <v>0</v>
      </c>
      <c r="X3678" s="484">
        <f t="shared" si="725"/>
        <v>0</v>
      </c>
      <c r="Y3678" s="484">
        <f t="shared" si="725"/>
        <v>0</v>
      </c>
      <c r="Z3678" s="484">
        <f t="shared" si="725"/>
        <v>0</v>
      </c>
      <c r="AA3678" s="484">
        <f t="shared" si="725"/>
        <v>0</v>
      </c>
      <c r="AB3678" s="484">
        <f t="shared" si="725"/>
        <v>0</v>
      </c>
      <c r="AC3678" s="484">
        <f t="shared" si="725"/>
        <v>0</v>
      </c>
      <c r="AD3678" s="484">
        <f t="shared" si="725"/>
        <v>0</v>
      </c>
      <c r="AE3678" s="484">
        <f t="shared" si="725"/>
        <v>0</v>
      </c>
      <c r="AF3678" s="484">
        <f t="shared" si="725"/>
        <v>0</v>
      </c>
      <c r="AG3678" s="484">
        <f t="shared" si="725"/>
        <v>0</v>
      </c>
      <c r="AH3678" s="484">
        <f t="shared" si="725"/>
        <v>107193.20999999999</v>
      </c>
      <c r="AI3678" s="484">
        <f t="shared" si="725"/>
        <v>0</v>
      </c>
      <c r="AJ3678" s="484">
        <f t="shared" si="725"/>
        <v>0</v>
      </c>
      <c r="AK3678" s="175"/>
      <c r="AL3678" s="175"/>
      <c r="AM3678" s="175"/>
      <c r="AN3678" s="175"/>
    </row>
    <row r="3679" spans="1:40" s="105" customFormat="1" ht="20.3" customHeight="1" x14ac:dyDescent="0.35">
      <c r="A3679" s="256"/>
      <c r="B3679" s="298"/>
      <c r="C3679" s="275"/>
      <c r="D3679" s="275"/>
      <c r="E3679" s="287">
        <f>VLOOKUP(D3679,'[1]2023-2025'!$A:$G,7,0)</f>
        <v>0</v>
      </c>
      <c r="F3679" s="287"/>
      <c r="G3679" s="287"/>
      <c r="H3679" s="288" t="e">
        <v>#N/A</v>
      </c>
      <c r="I3679" s="288" t="e">
        <v>#N/A</v>
      </c>
      <c r="J3679" s="288" t="e">
        <f>VLOOKUP(D3679,[1]Лист3!$A:$AK,37,0)</f>
        <v>#N/A</v>
      </c>
      <c r="K3679" s="289" t="e">
        <v>#N/A</v>
      </c>
      <c r="L3679" s="289"/>
      <c r="M3679" s="289"/>
      <c r="N3679" s="289"/>
      <c r="O3679" s="289" t="e">
        <v>#N/A</v>
      </c>
      <c r="P3679" s="289"/>
      <c r="Q3679" s="275"/>
      <c r="R3679" s="275"/>
      <c r="S3679" s="485"/>
      <c r="T3679" s="485"/>
      <c r="U3679" s="485"/>
      <c r="V3679" s="485"/>
      <c r="W3679" s="485"/>
      <c r="X3679" s="485" t="s">
        <v>4879</v>
      </c>
      <c r="Y3679" s="485"/>
      <c r="Z3679" s="485"/>
      <c r="AA3679" s="485"/>
      <c r="AB3679" s="485"/>
      <c r="AC3679" s="485"/>
      <c r="AD3679" s="485"/>
      <c r="AE3679" s="485"/>
      <c r="AF3679" s="485"/>
      <c r="AG3679" s="485"/>
      <c r="AH3679" s="485"/>
      <c r="AI3679" s="485"/>
      <c r="AJ3679" s="486"/>
      <c r="AK3679" s="175"/>
      <c r="AL3679" s="175" t="e">
        <v>#N/A</v>
      </c>
      <c r="AM3679" s="175" t="e">
        <v>#N/A</v>
      </c>
      <c r="AN3679" s="175" t="e">
        <v>#N/A</v>
      </c>
    </row>
    <row r="3680" spans="1:40" s="105" customFormat="1" ht="20.3" customHeight="1" x14ac:dyDescent="0.35">
      <c r="A3680" s="256"/>
      <c r="B3680" s="298"/>
      <c r="C3680" s="311"/>
      <c r="D3680" s="311"/>
      <c r="E3680" s="287">
        <f>VLOOKUP(D3680,'[1]2023-2025'!$A:$G,7,0)</f>
        <v>0</v>
      </c>
      <c r="F3680" s="287"/>
      <c r="G3680" s="287"/>
      <c r="H3680" s="288" t="e">
        <v>#N/A</v>
      </c>
      <c r="I3680" s="288" t="e">
        <v>#N/A</v>
      </c>
      <c r="J3680" s="288" t="e">
        <f>VLOOKUP(D3680,[1]Лист3!$A:$AK,37,0)</f>
        <v>#N/A</v>
      </c>
      <c r="K3680" s="289" t="e">
        <v>#N/A</v>
      </c>
      <c r="L3680" s="289"/>
      <c r="M3680" s="289"/>
      <c r="N3680" s="289"/>
      <c r="O3680" s="289" t="e">
        <v>#N/A</v>
      </c>
      <c r="P3680" s="289"/>
      <c r="Q3680" s="311"/>
      <c r="R3680" s="311"/>
      <c r="S3680" s="493"/>
      <c r="T3680" s="493"/>
      <c r="U3680" s="493"/>
      <c r="V3680" s="493"/>
      <c r="W3680" s="493"/>
      <c r="X3680" s="493" t="s">
        <v>4880</v>
      </c>
      <c r="Y3680" s="493"/>
      <c r="Z3680" s="493"/>
      <c r="AA3680" s="493"/>
      <c r="AB3680" s="493"/>
      <c r="AC3680" s="493"/>
      <c r="AD3680" s="493"/>
      <c r="AE3680" s="493"/>
      <c r="AF3680" s="493"/>
      <c r="AG3680" s="493"/>
      <c r="AH3680" s="493"/>
      <c r="AI3680" s="493"/>
      <c r="AJ3680" s="492"/>
      <c r="AK3680" s="175"/>
      <c r="AL3680" s="175" t="e">
        <v>#N/A</v>
      </c>
      <c r="AM3680" s="175" t="e">
        <v>#N/A</v>
      </c>
      <c r="AN3680" s="175" t="e">
        <v>#N/A</v>
      </c>
    </row>
    <row r="3681" spans="1:40" s="105" customFormat="1" ht="20.3" customHeight="1" x14ac:dyDescent="0.35">
      <c r="A3681" s="256">
        <v>2025</v>
      </c>
      <c r="B3681" s="184">
        <f>B3676+1</f>
        <v>985</v>
      </c>
      <c r="C3681" s="248" t="s">
        <v>1452</v>
      </c>
      <c r="D3681" s="184">
        <v>42154</v>
      </c>
      <c r="E3681" s="287" t="e">
        <f>VLOOKUP(D3681,'[1]2023-2025'!$A:$G,7,0)</f>
        <v>#N/A</v>
      </c>
      <c r="F3681" s="287"/>
      <c r="G3681" s="287" t="s">
        <v>1899</v>
      </c>
      <c r="H3681" s="288" t="e">
        <f>INDEX('[1]2023-2025'!$AK:$AK,MATCH(D3681,'[1]2023-2025'!$A:$A,0))</f>
        <v>#N/A</v>
      </c>
      <c r="I3681" s="288" t="e">
        <v>#N/A</v>
      </c>
      <c r="J3681" s="288" t="e">
        <f>VLOOKUP(D3681,[1]Лист3!$A:$AK,37,0)</f>
        <v>#N/A</v>
      </c>
      <c r="K3681" s="289" t="e">
        <f>INDEX('[1]2023-2025'!$G:$G,MATCH(D3681,'[1]2023-2025'!$A:$A,0))</f>
        <v>#N/A</v>
      </c>
      <c r="L3681" s="289"/>
      <c r="M3681" s="289"/>
      <c r="N3681" s="289"/>
      <c r="O3681" s="289" t="e">
        <v>#N/A</v>
      </c>
      <c r="P3681" s="289" t="e">
        <v>#N/A</v>
      </c>
      <c r="Q3681" s="186">
        <f>SUM(S3681:AJ3681)</f>
        <v>61766</v>
      </c>
      <c r="R3681" s="186">
        <f>SUM(S3681:AI3681)</f>
        <v>61766</v>
      </c>
      <c r="S3681" s="290">
        <v>0</v>
      </c>
      <c r="T3681" s="474">
        <v>0</v>
      </c>
      <c r="U3681" s="290">
        <v>0</v>
      </c>
      <c r="V3681" s="474">
        <v>0</v>
      </c>
      <c r="W3681" s="290">
        <v>0</v>
      </c>
      <c r="X3681" s="474">
        <v>0</v>
      </c>
      <c r="Y3681" s="290">
        <v>0</v>
      </c>
      <c r="Z3681" s="474">
        <v>0</v>
      </c>
      <c r="AA3681" s="290">
        <v>0</v>
      </c>
      <c r="AB3681" s="474">
        <v>0</v>
      </c>
      <c r="AC3681" s="290">
        <v>0</v>
      </c>
      <c r="AD3681" s="474">
        <v>0</v>
      </c>
      <c r="AE3681" s="290">
        <v>0</v>
      </c>
      <c r="AF3681" s="474">
        <v>0</v>
      </c>
      <c r="AG3681" s="290">
        <v>0</v>
      </c>
      <c r="AH3681" s="474">
        <v>61766</v>
      </c>
      <c r="AI3681" s="290">
        <v>0</v>
      </c>
      <c r="AJ3681" s="474">
        <v>0</v>
      </c>
      <c r="AK3681" s="175"/>
      <c r="AL3681" s="175">
        <v>2818170.59</v>
      </c>
      <c r="AM3681" s="175">
        <v>2818170.59</v>
      </c>
      <c r="AN3681" s="175">
        <v>0</v>
      </c>
    </row>
    <row r="3682" spans="1:40" s="105" customFormat="1" ht="20.3" customHeight="1" x14ac:dyDescent="0.35">
      <c r="A3682" s="256">
        <v>2025</v>
      </c>
      <c r="B3682" s="184">
        <f>B3681+1</f>
        <v>986</v>
      </c>
      <c r="C3682" s="248" t="s">
        <v>4155</v>
      </c>
      <c r="D3682" s="184">
        <v>42148</v>
      </c>
      <c r="E3682" s="287"/>
      <c r="F3682" s="287"/>
      <c r="G3682" s="287"/>
      <c r="H3682" s="288"/>
      <c r="I3682" s="288"/>
      <c r="J3682" s="288"/>
      <c r="K3682" s="289"/>
      <c r="L3682" s="289"/>
      <c r="M3682" s="289"/>
      <c r="N3682" s="289"/>
      <c r="O3682" s="289"/>
      <c r="P3682" s="289"/>
      <c r="Q3682" s="186">
        <f>SUM(S3682:AJ3682)</f>
        <v>30000</v>
      </c>
      <c r="R3682" s="186">
        <f>SUM(S3682:AI3682)</f>
        <v>30000</v>
      </c>
      <c r="S3682" s="290">
        <v>0</v>
      </c>
      <c r="T3682" s="474">
        <v>0</v>
      </c>
      <c r="U3682" s="290">
        <v>0</v>
      </c>
      <c r="V3682" s="474">
        <v>0</v>
      </c>
      <c r="W3682" s="290">
        <v>0</v>
      </c>
      <c r="X3682" s="474">
        <v>0</v>
      </c>
      <c r="Y3682" s="290">
        <v>0</v>
      </c>
      <c r="Z3682" s="474">
        <v>0</v>
      </c>
      <c r="AA3682" s="290">
        <v>0</v>
      </c>
      <c r="AB3682" s="474">
        <v>0</v>
      </c>
      <c r="AC3682" s="290">
        <v>0</v>
      </c>
      <c r="AD3682" s="474">
        <v>0</v>
      </c>
      <c r="AE3682" s="290">
        <v>0</v>
      </c>
      <c r="AF3682" s="474">
        <v>0</v>
      </c>
      <c r="AG3682" s="290">
        <v>0</v>
      </c>
      <c r="AH3682" s="474">
        <v>30000</v>
      </c>
      <c r="AI3682" s="290">
        <v>0</v>
      </c>
      <c r="AJ3682" s="474">
        <v>0</v>
      </c>
      <c r="AK3682" s="175"/>
      <c r="AL3682" s="175">
        <v>2226212.09</v>
      </c>
      <c r="AM3682" s="175">
        <v>2226212.09</v>
      </c>
      <c r="AN3682" s="175">
        <v>0</v>
      </c>
    </row>
    <row r="3683" spans="1:40" s="105" customFormat="1" ht="20.3" customHeight="1" x14ac:dyDescent="0.35">
      <c r="A3683" s="256"/>
      <c r="B3683" s="170" t="s">
        <v>22</v>
      </c>
      <c r="C3683" s="293"/>
      <c r="D3683" s="296" t="s">
        <v>172</v>
      </c>
      <c r="E3683" s="287" t="e">
        <f>VLOOKUP(D3683,'[1]2023-2025'!$A:$G,7,0)</f>
        <v>#N/A</v>
      </c>
      <c r="F3683" s="287"/>
      <c r="G3683" s="287"/>
      <c r="H3683" s="288" t="e">
        <v>#N/A</v>
      </c>
      <c r="I3683" s="288" t="e">
        <v>#N/A</v>
      </c>
      <c r="J3683" s="288" t="e">
        <f>VLOOKUP(D3683,[1]Лист3!$A:$AK,37,0)</f>
        <v>#N/A</v>
      </c>
      <c r="K3683" s="289" t="e">
        <v>#N/A</v>
      </c>
      <c r="L3683" s="289"/>
      <c r="M3683" s="289"/>
      <c r="N3683" s="289"/>
      <c r="O3683" s="289" t="e">
        <v>#N/A</v>
      </c>
      <c r="P3683" s="289"/>
      <c r="Q3683" s="297">
        <f>SUM(Q3681:Q3682)</f>
        <v>91766</v>
      </c>
      <c r="R3683" s="297">
        <f>SUM(R3681:R3682)</f>
        <v>91766</v>
      </c>
      <c r="S3683" s="484">
        <f>SUM(S3681:S3682)</f>
        <v>0</v>
      </c>
      <c r="T3683" s="484">
        <f>SUM(T3681:T3682)</f>
        <v>0</v>
      </c>
      <c r="U3683" s="484">
        <f t="shared" ref="U3683:AJ3683" si="726">SUM(U3681:U3682)</f>
        <v>0</v>
      </c>
      <c r="V3683" s="484">
        <f t="shared" si="726"/>
        <v>0</v>
      </c>
      <c r="W3683" s="484">
        <f t="shared" si="726"/>
        <v>0</v>
      </c>
      <c r="X3683" s="484">
        <f t="shared" si="726"/>
        <v>0</v>
      </c>
      <c r="Y3683" s="484">
        <f t="shared" si="726"/>
        <v>0</v>
      </c>
      <c r="Z3683" s="484">
        <f t="shared" si="726"/>
        <v>0</v>
      </c>
      <c r="AA3683" s="484">
        <f t="shared" si="726"/>
        <v>0</v>
      </c>
      <c r="AB3683" s="484">
        <f t="shared" si="726"/>
        <v>0</v>
      </c>
      <c r="AC3683" s="484">
        <f t="shared" si="726"/>
        <v>0</v>
      </c>
      <c r="AD3683" s="484">
        <f t="shared" si="726"/>
        <v>0</v>
      </c>
      <c r="AE3683" s="484">
        <f t="shared" si="726"/>
        <v>0</v>
      </c>
      <c r="AF3683" s="484">
        <f t="shared" si="726"/>
        <v>0</v>
      </c>
      <c r="AG3683" s="484">
        <f t="shared" si="726"/>
        <v>0</v>
      </c>
      <c r="AH3683" s="484">
        <f t="shared" si="726"/>
        <v>91766</v>
      </c>
      <c r="AI3683" s="484">
        <f t="shared" si="726"/>
        <v>0</v>
      </c>
      <c r="AJ3683" s="484">
        <f t="shared" si="726"/>
        <v>0</v>
      </c>
      <c r="AK3683" s="175"/>
      <c r="AL3683" s="175" t="e">
        <v>#N/A</v>
      </c>
      <c r="AM3683" s="175" t="e">
        <v>#N/A</v>
      </c>
      <c r="AN3683" s="175" t="e">
        <v>#N/A</v>
      </c>
    </row>
    <row r="3684" spans="1:40" s="105" customFormat="1" ht="20.3" customHeight="1" x14ac:dyDescent="0.35">
      <c r="A3684" s="256"/>
      <c r="B3684" s="298"/>
      <c r="C3684" s="311"/>
      <c r="D3684" s="311"/>
      <c r="E3684" s="287">
        <f>VLOOKUP(D3684,'[1]2023-2025'!$A:$G,7,0)</f>
        <v>0</v>
      </c>
      <c r="F3684" s="287"/>
      <c r="G3684" s="287"/>
      <c r="H3684" s="288" t="e">
        <v>#N/A</v>
      </c>
      <c r="I3684" s="288" t="e">
        <v>#N/A</v>
      </c>
      <c r="J3684" s="288" t="e">
        <f>VLOOKUP(D3684,[1]Лист3!$A:$AK,37,0)</f>
        <v>#N/A</v>
      </c>
      <c r="K3684" s="289" t="e">
        <v>#N/A</v>
      </c>
      <c r="L3684" s="289"/>
      <c r="M3684" s="289"/>
      <c r="N3684" s="289"/>
      <c r="O3684" s="289" t="e">
        <v>#N/A</v>
      </c>
      <c r="P3684" s="289"/>
      <c r="Q3684" s="311"/>
      <c r="R3684" s="311"/>
      <c r="S3684" s="493"/>
      <c r="T3684" s="493"/>
      <c r="U3684" s="493"/>
      <c r="V3684" s="493"/>
      <c r="W3684" s="493"/>
      <c r="X3684" s="493" t="s">
        <v>4881</v>
      </c>
      <c r="Y3684" s="493"/>
      <c r="Z3684" s="493"/>
      <c r="AA3684" s="493"/>
      <c r="AB3684" s="493"/>
      <c r="AC3684" s="493"/>
      <c r="AD3684" s="493"/>
      <c r="AE3684" s="493"/>
      <c r="AF3684" s="493"/>
      <c r="AG3684" s="493"/>
      <c r="AH3684" s="493"/>
      <c r="AI3684" s="493"/>
      <c r="AJ3684" s="493"/>
      <c r="AK3684" s="175"/>
      <c r="AL3684" s="175" t="e">
        <v>#N/A</v>
      </c>
      <c r="AM3684" s="175" t="e">
        <v>#N/A</v>
      </c>
      <c r="AN3684" s="175" t="e">
        <v>#N/A</v>
      </c>
    </row>
    <row r="3685" spans="1:40" s="105" customFormat="1" ht="20.3" customHeight="1" x14ac:dyDescent="0.35">
      <c r="A3685" s="256">
        <v>2025</v>
      </c>
      <c r="B3685" s="184">
        <f>B3682+1</f>
        <v>987</v>
      </c>
      <c r="C3685" s="248" t="s">
        <v>1453</v>
      </c>
      <c r="D3685" s="184">
        <v>42142</v>
      </c>
      <c r="E3685" s="287" t="e">
        <f>VLOOKUP(D3685,'[1]2023-2025'!$A:$G,7,0)</f>
        <v>#N/A</v>
      </c>
      <c r="F3685" s="287"/>
      <c r="G3685" s="287" t="s">
        <v>1899</v>
      </c>
      <c r="H3685" s="288" t="e">
        <f>INDEX('[1]2023-2025'!$AK:$AK,MATCH(D3685,'[1]2023-2025'!$A:$A,0))</f>
        <v>#N/A</v>
      </c>
      <c r="I3685" s="288" t="e">
        <v>#N/A</v>
      </c>
      <c r="J3685" s="288" t="e">
        <f>VLOOKUP(D3685,[1]Лист3!$A:$AK,37,0)</f>
        <v>#N/A</v>
      </c>
      <c r="K3685" s="289" t="e">
        <f>INDEX('[1]2023-2025'!$G:$G,MATCH(D3685,'[1]2023-2025'!$A:$A,0))</f>
        <v>#N/A</v>
      </c>
      <c r="L3685" s="289"/>
      <c r="M3685" s="289"/>
      <c r="N3685" s="289"/>
      <c r="O3685" s="289" t="e">
        <v>#N/A</v>
      </c>
      <c r="P3685" s="289" t="e">
        <v>#N/A</v>
      </c>
      <c r="Q3685" s="186">
        <f>SUM(S3685:AJ3685)</f>
        <v>1264666.7</v>
      </c>
      <c r="R3685" s="186">
        <f>SUM(S3685:AI3685)</f>
        <v>1246338.2</v>
      </c>
      <c r="S3685" s="290">
        <v>0</v>
      </c>
      <c r="T3685" s="474">
        <v>0</v>
      </c>
      <c r="U3685" s="474">
        <v>0</v>
      </c>
      <c r="V3685" s="474">
        <v>0</v>
      </c>
      <c r="W3685" s="474">
        <v>0</v>
      </c>
      <c r="X3685" s="474">
        <v>0</v>
      </c>
      <c r="Y3685" s="474">
        <v>0</v>
      </c>
      <c r="Z3685" s="474">
        <v>0</v>
      </c>
      <c r="AA3685" s="474">
        <v>0</v>
      </c>
      <c r="AB3685" s="474">
        <v>0</v>
      </c>
      <c r="AC3685" s="474">
        <v>1246338.2</v>
      </c>
      <c r="AD3685" s="474">
        <v>0</v>
      </c>
      <c r="AE3685" s="474">
        <v>0</v>
      </c>
      <c r="AF3685" s="474">
        <v>0</v>
      </c>
      <c r="AG3685" s="476">
        <v>0</v>
      </c>
      <c r="AH3685" s="476">
        <v>0</v>
      </c>
      <c r="AI3685" s="476">
        <v>0</v>
      </c>
      <c r="AJ3685" s="476">
        <v>18328.5</v>
      </c>
      <c r="AK3685" s="175"/>
      <c r="AL3685" s="175">
        <v>2923339.15</v>
      </c>
      <c r="AM3685" s="175">
        <v>2923339.15</v>
      </c>
      <c r="AN3685" s="175">
        <v>0</v>
      </c>
    </row>
    <row r="3686" spans="1:40" s="105" customFormat="1" ht="20.3" customHeight="1" x14ac:dyDescent="0.35">
      <c r="A3686" s="256"/>
      <c r="B3686" s="170" t="s">
        <v>22</v>
      </c>
      <c r="C3686" s="293"/>
      <c r="D3686" s="296" t="s">
        <v>172</v>
      </c>
      <c r="E3686" s="287" t="e">
        <f>VLOOKUP(D3686,'[1]2023-2025'!$A:$G,7,0)</f>
        <v>#N/A</v>
      </c>
      <c r="F3686" s="287"/>
      <c r="G3686" s="287"/>
      <c r="H3686" s="288" t="e">
        <v>#N/A</v>
      </c>
      <c r="I3686" s="288" t="e">
        <v>#N/A</v>
      </c>
      <c r="J3686" s="288" t="e">
        <f>VLOOKUP(D3686,[1]Лист3!$A:$AK,37,0)</f>
        <v>#N/A</v>
      </c>
      <c r="K3686" s="289" t="e">
        <v>#N/A</v>
      </c>
      <c r="L3686" s="289"/>
      <c r="M3686" s="289"/>
      <c r="N3686" s="289"/>
      <c r="O3686" s="289" t="e">
        <v>#N/A</v>
      </c>
      <c r="P3686" s="289"/>
      <c r="Q3686" s="297">
        <f>Q3685</f>
        <v>1264666.7</v>
      </c>
      <c r="R3686" s="297">
        <f t="shared" ref="R3686:AJ3686" si="727">R3685</f>
        <v>1246338.2</v>
      </c>
      <c r="S3686" s="484">
        <f t="shared" si="727"/>
        <v>0</v>
      </c>
      <c r="T3686" s="484">
        <f t="shared" si="727"/>
        <v>0</v>
      </c>
      <c r="U3686" s="484">
        <f t="shared" si="727"/>
        <v>0</v>
      </c>
      <c r="V3686" s="484">
        <f t="shared" si="727"/>
        <v>0</v>
      </c>
      <c r="W3686" s="484">
        <f t="shared" si="727"/>
        <v>0</v>
      </c>
      <c r="X3686" s="484">
        <f t="shared" si="727"/>
        <v>0</v>
      </c>
      <c r="Y3686" s="484">
        <f t="shared" si="727"/>
        <v>0</v>
      </c>
      <c r="Z3686" s="484">
        <f t="shared" si="727"/>
        <v>0</v>
      </c>
      <c r="AA3686" s="484">
        <f t="shared" si="727"/>
        <v>0</v>
      </c>
      <c r="AB3686" s="484">
        <f t="shared" si="727"/>
        <v>0</v>
      </c>
      <c r="AC3686" s="484">
        <f t="shared" si="727"/>
        <v>1246338.2</v>
      </c>
      <c r="AD3686" s="484">
        <f t="shared" si="727"/>
        <v>0</v>
      </c>
      <c r="AE3686" s="484">
        <f t="shared" si="727"/>
        <v>0</v>
      </c>
      <c r="AF3686" s="484">
        <f t="shared" si="727"/>
        <v>0</v>
      </c>
      <c r="AG3686" s="484">
        <f t="shared" si="727"/>
        <v>0</v>
      </c>
      <c r="AH3686" s="484">
        <f t="shared" si="727"/>
        <v>0</v>
      </c>
      <c r="AI3686" s="484">
        <f t="shared" si="727"/>
        <v>0</v>
      </c>
      <c r="AJ3686" s="484">
        <f t="shared" si="727"/>
        <v>18328.5</v>
      </c>
      <c r="AK3686" s="175"/>
      <c r="AL3686" s="175" t="e">
        <v>#N/A</v>
      </c>
      <c r="AM3686" s="175" t="e">
        <v>#N/A</v>
      </c>
      <c r="AN3686" s="175" t="e">
        <v>#N/A</v>
      </c>
    </row>
    <row r="3687" spans="1:40" s="105" customFormat="1" ht="20.3" customHeight="1" x14ac:dyDescent="0.35">
      <c r="A3687" s="256"/>
      <c r="B3687" s="309" t="s">
        <v>34</v>
      </c>
      <c r="C3687" s="309"/>
      <c r="D3687" s="296" t="s">
        <v>172</v>
      </c>
      <c r="E3687" s="287" t="e">
        <f>VLOOKUP(D3687,'[1]2023-2025'!$A:$G,7,0)</f>
        <v>#N/A</v>
      </c>
      <c r="F3687" s="287"/>
      <c r="G3687" s="287"/>
      <c r="H3687" s="288" t="e">
        <v>#N/A</v>
      </c>
      <c r="I3687" s="288" t="e">
        <v>#N/A</v>
      </c>
      <c r="J3687" s="288" t="e">
        <f>VLOOKUP(D3687,[1]Лист3!$A:$AK,37,0)</f>
        <v>#N/A</v>
      </c>
      <c r="K3687" s="289" t="e">
        <v>#N/A</v>
      </c>
      <c r="L3687" s="289"/>
      <c r="M3687" s="289"/>
      <c r="N3687" s="289"/>
      <c r="O3687" s="289" t="e">
        <v>#N/A</v>
      </c>
      <c r="P3687" s="289"/>
      <c r="Q3687" s="297">
        <f>Q3686+Q3683</f>
        <v>1356432.7</v>
      </c>
      <c r="R3687" s="297">
        <f t="shared" ref="R3687:AJ3687" si="728">R3686+R3683</f>
        <v>1338104.2</v>
      </c>
      <c r="S3687" s="484">
        <f t="shared" si="728"/>
        <v>0</v>
      </c>
      <c r="T3687" s="484">
        <f t="shared" si="728"/>
        <v>0</v>
      </c>
      <c r="U3687" s="484">
        <f t="shared" si="728"/>
        <v>0</v>
      </c>
      <c r="V3687" s="484">
        <f t="shared" si="728"/>
        <v>0</v>
      </c>
      <c r="W3687" s="484">
        <f t="shared" si="728"/>
        <v>0</v>
      </c>
      <c r="X3687" s="484">
        <f t="shared" si="728"/>
        <v>0</v>
      </c>
      <c r="Y3687" s="484">
        <f t="shared" si="728"/>
        <v>0</v>
      </c>
      <c r="Z3687" s="484">
        <f t="shared" si="728"/>
        <v>0</v>
      </c>
      <c r="AA3687" s="484">
        <f t="shared" si="728"/>
        <v>0</v>
      </c>
      <c r="AB3687" s="484">
        <f t="shared" si="728"/>
        <v>0</v>
      </c>
      <c r="AC3687" s="484">
        <f t="shared" si="728"/>
        <v>1246338.2</v>
      </c>
      <c r="AD3687" s="484">
        <f t="shared" si="728"/>
        <v>0</v>
      </c>
      <c r="AE3687" s="484">
        <f t="shared" si="728"/>
        <v>0</v>
      </c>
      <c r="AF3687" s="484">
        <f t="shared" si="728"/>
        <v>0</v>
      </c>
      <c r="AG3687" s="484">
        <f t="shared" si="728"/>
        <v>0</v>
      </c>
      <c r="AH3687" s="484">
        <f t="shared" si="728"/>
        <v>91766</v>
      </c>
      <c r="AI3687" s="484">
        <f t="shared" si="728"/>
        <v>0</v>
      </c>
      <c r="AJ3687" s="484">
        <f t="shared" si="728"/>
        <v>18328.5</v>
      </c>
      <c r="AK3687" s="175"/>
      <c r="AL3687" s="175" t="e">
        <v>#N/A</v>
      </c>
      <c r="AM3687" s="175" t="e">
        <v>#N/A</v>
      </c>
      <c r="AN3687" s="175" t="e">
        <v>#N/A</v>
      </c>
    </row>
    <row r="3688" spans="1:40" s="84" customFormat="1" ht="20.3" customHeight="1" x14ac:dyDescent="0.35">
      <c r="A3688" s="256"/>
      <c r="B3688" s="298"/>
      <c r="C3688" s="275"/>
      <c r="D3688" s="275"/>
      <c r="E3688" s="287">
        <f>VLOOKUP(D3688,'[1]2023-2025'!$A:$G,7,0)</f>
        <v>0</v>
      </c>
      <c r="F3688" s="287"/>
      <c r="G3688" s="287"/>
      <c r="H3688" s="288" t="e">
        <v>#N/A</v>
      </c>
      <c r="I3688" s="288" t="e">
        <v>#N/A</v>
      </c>
      <c r="J3688" s="288" t="e">
        <f>VLOOKUP(D3688,[1]Лист3!$A:$AK,37,0)</f>
        <v>#N/A</v>
      </c>
      <c r="K3688" s="289" t="e">
        <v>#N/A</v>
      </c>
      <c r="L3688" s="289"/>
      <c r="M3688" s="289"/>
      <c r="N3688" s="289"/>
      <c r="O3688" s="289" t="e">
        <v>#N/A</v>
      </c>
      <c r="P3688" s="289"/>
      <c r="Q3688" s="275"/>
      <c r="R3688" s="275"/>
      <c r="S3688" s="485"/>
      <c r="T3688" s="485"/>
      <c r="U3688" s="485"/>
      <c r="V3688" s="485"/>
      <c r="W3688" s="485"/>
      <c r="X3688" s="485" t="s">
        <v>4883</v>
      </c>
      <c r="Y3688" s="489"/>
      <c r="Z3688" s="485"/>
      <c r="AA3688" s="485"/>
      <c r="AB3688" s="485"/>
      <c r="AC3688" s="485"/>
      <c r="AD3688" s="485"/>
      <c r="AE3688" s="485"/>
      <c r="AF3688" s="485"/>
      <c r="AG3688" s="485"/>
      <c r="AH3688" s="485"/>
      <c r="AI3688" s="485"/>
      <c r="AJ3688" s="485"/>
      <c r="AK3688" s="175"/>
      <c r="AL3688" s="175" t="e">
        <v>#N/A</v>
      </c>
      <c r="AM3688" s="175" t="e">
        <v>#N/A</v>
      </c>
      <c r="AN3688" s="175" t="e">
        <v>#N/A</v>
      </c>
    </row>
    <row r="3689" spans="1:40" s="84" customFormat="1" ht="20.3" customHeight="1" x14ac:dyDescent="0.35">
      <c r="A3689" s="256"/>
      <c r="B3689" s="298"/>
      <c r="C3689" s="311"/>
      <c r="D3689" s="311"/>
      <c r="E3689" s="287">
        <f>VLOOKUP(D3689,'[1]2023-2025'!$A:$G,7,0)</f>
        <v>0</v>
      </c>
      <c r="F3689" s="287"/>
      <c r="G3689" s="287"/>
      <c r="H3689" s="288" t="e">
        <v>#N/A</v>
      </c>
      <c r="I3689" s="288" t="e">
        <v>#N/A</v>
      </c>
      <c r="J3689" s="288" t="e">
        <f>VLOOKUP(D3689,[1]Лист3!$A:$AK,37,0)</f>
        <v>#N/A</v>
      </c>
      <c r="K3689" s="289" t="e">
        <v>#N/A</v>
      </c>
      <c r="L3689" s="289"/>
      <c r="M3689" s="289"/>
      <c r="N3689" s="289"/>
      <c r="O3689" s="289" t="e">
        <v>#N/A</v>
      </c>
      <c r="P3689" s="289"/>
      <c r="Q3689" s="311"/>
      <c r="R3689" s="311"/>
      <c r="S3689" s="493"/>
      <c r="T3689" s="493"/>
      <c r="U3689" s="493"/>
      <c r="V3689" s="493"/>
      <c r="W3689" s="493"/>
      <c r="X3689" s="502" t="s">
        <v>4884</v>
      </c>
      <c r="Y3689" s="493"/>
      <c r="Z3689" s="493"/>
      <c r="AA3689" s="493"/>
      <c r="AB3689" s="493"/>
      <c r="AC3689" s="493"/>
      <c r="AD3689" s="493"/>
      <c r="AE3689" s="493"/>
      <c r="AF3689" s="493"/>
      <c r="AG3689" s="493"/>
      <c r="AH3689" s="493"/>
      <c r="AI3689" s="493"/>
      <c r="AJ3689" s="493"/>
      <c r="AK3689" s="175"/>
      <c r="AL3689" s="175" t="e">
        <v>#N/A</v>
      </c>
      <c r="AM3689" s="175" t="e">
        <v>#N/A</v>
      </c>
      <c r="AN3689" s="175" t="e">
        <v>#N/A</v>
      </c>
    </row>
    <row r="3690" spans="1:40" s="84" customFormat="1" ht="20.3" customHeight="1" x14ac:dyDescent="0.35">
      <c r="A3690" s="256">
        <v>2025</v>
      </c>
      <c r="B3690" s="184">
        <f>B3685+1</f>
        <v>988</v>
      </c>
      <c r="C3690" s="248" t="s">
        <v>4579</v>
      </c>
      <c r="D3690" s="184">
        <v>42037</v>
      </c>
      <c r="E3690" s="287"/>
      <c r="F3690" s="287"/>
      <c r="G3690" s="287"/>
      <c r="H3690" s="288"/>
      <c r="I3690" s="288"/>
      <c r="J3690" s="288"/>
      <c r="K3690" s="289"/>
      <c r="L3690" s="289"/>
      <c r="M3690" s="289"/>
      <c r="N3690" s="289"/>
      <c r="O3690" s="289"/>
      <c r="P3690" s="289"/>
      <c r="Q3690" s="186">
        <f t="shared" ref="Q3690" si="729">SUM(S3690:AJ3690)</f>
        <v>55982.13</v>
      </c>
      <c r="R3690" s="186">
        <f t="shared" ref="R3690" si="730">SUM(S3690:AI3690)</f>
        <v>55982.13</v>
      </c>
      <c r="S3690" s="290">
        <v>0</v>
      </c>
      <c r="T3690" s="290">
        <v>0</v>
      </c>
      <c r="U3690" s="290">
        <v>0</v>
      </c>
      <c r="V3690" s="290">
        <v>0</v>
      </c>
      <c r="W3690" s="290">
        <v>0</v>
      </c>
      <c r="X3690" s="290">
        <v>0</v>
      </c>
      <c r="Y3690" s="290">
        <v>0</v>
      </c>
      <c r="Z3690" s="290">
        <v>0</v>
      </c>
      <c r="AA3690" s="290">
        <v>0</v>
      </c>
      <c r="AB3690" s="290">
        <v>0</v>
      </c>
      <c r="AC3690" s="290">
        <v>0</v>
      </c>
      <c r="AD3690" s="290">
        <v>0</v>
      </c>
      <c r="AE3690" s="290">
        <v>0</v>
      </c>
      <c r="AF3690" s="290">
        <v>0</v>
      </c>
      <c r="AG3690" s="290">
        <v>0</v>
      </c>
      <c r="AH3690" s="290">
        <v>55982.13</v>
      </c>
      <c r="AI3690" s="290">
        <v>0</v>
      </c>
      <c r="AJ3690" s="290">
        <v>0</v>
      </c>
      <c r="AK3690" s="175"/>
      <c r="AL3690" s="175">
        <v>1799513.4199999997</v>
      </c>
      <c r="AM3690" s="175">
        <v>2226216.0499999998</v>
      </c>
      <c r="AN3690" s="175">
        <v>426702.63000000006</v>
      </c>
    </row>
    <row r="3691" spans="1:40" s="84" customFormat="1" ht="20.3" customHeight="1" x14ac:dyDescent="0.35">
      <c r="A3691" s="256"/>
      <c r="B3691" s="170" t="s">
        <v>22</v>
      </c>
      <c r="C3691" s="293"/>
      <c r="D3691" s="296" t="s">
        <v>172</v>
      </c>
      <c r="E3691" s="287" t="e">
        <f>VLOOKUP(D3691,'[1]2023-2025'!$A:$G,7,0)</f>
        <v>#N/A</v>
      </c>
      <c r="F3691" s="287"/>
      <c r="G3691" s="287"/>
      <c r="H3691" s="288" t="e">
        <v>#N/A</v>
      </c>
      <c r="I3691" s="288" t="e">
        <v>#N/A</v>
      </c>
      <c r="J3691" s="288" t="e">
        <f>VLOOKUP(D3691,[1]Лист3!$A:$AK,37,0)</f>
        <v>#N/A</v>
      </c>
      <c r="K3691" s="289" t="e">
        <v>#N/A</v>
      </c>
      <c r="L3691" s="289"/>
      <c r="M3691" s="289"/>
      <c r="N3691" s="289"/>
      <c r="O3691" s="289" t="e">
        <v>#N/A</v>
      </c>
      <c r="P3691" s="289"/>
      <c r="Q3691" s="297">
        <f t="shared" ref="Q3691:AJ3691" si="731">SUM(Q3690:Q3690)</f>
        <v>55982.13</v>
      </c>
      <c r="R3691" s="297">
        <f t="shared" si="731"/>
        <v>55982.13</v>
      </c>
      <c r="S3691" s="484">
        <f t="shared" si="731"/>
        <v>0</v>
      </c>
      <c r="T3691" s="484">
        <f t="shared" si="731"/>
        <v>0</v>
      </c>
      <c r="U3691" s="484">
        <f t="shared" si="731"/>
        <v>0</v>
      </c>
      <c r="V3691" s="484">
        <f t="shared" si="731"/>
        <v>0</v>
      </c>
      <c r="W3691" s="484">
        <f t="shared" si="731"/>
        <v>0</v>
      </c>
      <c r="X3691" s="484">
        <f t="shared" si="731"/>
        <v>0</v>
      </c>
      <c r="Y3691" s="484">
        <f t="shared" si="731"/>
        <v>0</v>
      </c>
      <c r="Z3691" s="484">
        <f t="shared" si="731"/>
        <v>0</v>
      </c>
      <c r="AA3691" s="484">
        <f t="shared" si="731"/>
        <v>0</v>
      </c>
      <c r="AB3691" s="484">
        <f t="shared" si="731"/>
        <v>0</v>
      </c>
      <c r="AC3691" s="484">
        <f t="shared" si="731"/>
        <v>0</v>
      </c>
      <c r="AD3691" s="484">
        <f t="shared" si="731"/>
        <v>0</v>
      </c>
      <c r="AE3691" s="484">
        <f t="shared" si="731"/>
        <v>0</v>
      </c>
      <c r="AF3691" s="484">
        <f t="shared" si="731"/>
        <v>0</v>
      </c>
      <c r="AG3691" s="484">
        <f t="shared" si="731"/>
        <v>0</v>
      </c>
      <c r="AH3691" s="484">
        <f t="shared" si="731"/>
        <v>55982.13</v>
      </c>
      <c r="AI3691" s="484">
        <f t="shared" si="731"/>
        <v>0</v>
      </c>
      <c r="AJ3691" s="484">
        <f t="shared" si="731"/>
        <v>0</v>
      </c>
      <c r="AK3691" s="175"/>
      <c r="AL3691" s="175" t="e">
        <v>#N/A</v>
      </c>
      <c r="AM3691" s="175" t="e">
        <v>#N/A</v>
      </c>
      <c r="AN3691" s="175" t="e">
        <v>#N/A</v>
      </c>
    </row>
    <row r="3692" spans="1:40" s="128" customFormat="1" ht="20.3" customHeight="1" x14ac:dyDescent="0.35">
      <c r="A3692" s="256"/>
      <c r="B3692" s="298"/>
      <c r="C3692" s="311"/>
      <c r="D3692" s="311"/>
      <c r="E3692" s="287">
        <f>VLOOKUP(D3692,'[1]2023-2025'!$A:$G,7,0)</f>
        <v>0</v>
      </c>
      <c r="F3692" s="287"/>
      <c r="G3692" s="287"/>
      <c r="H3692" s="288" t="e">
        <v>#N/A</v>
      </c>
      <c r="I3692" s="288" t="e">
        <v>#N/A</v>
      </c>
      <c r="J3692" s="288" t="e">
        <f>VLOOKUP(D3692,[1]Лист3!$A:$AK,37,0)</f>
        <v>#N/A</v>
      </c>
      <c r="K3692" s="289" t="e">
        <v>#N/A</v>
      </c>
      <c r="L3692" s="289"/>
      <c r="M3692" s="289"/>
      <c r="N3692" s="289"/>
      <c r="O3692" s="289" t="e">
        <v>#N/A</v>
      </c>
      <c r="P3692" s="289"/>
      <c r="Q3692" s="311"/>
      <c r="R3692" s="311"/>
      <c r="S3692" s="493"/>
      <c r="T3692" s="493"/>
      <c r="U3692" s="493"/>
      <c r="V3692" s="493"/>
      <c r="W3692" s="493"/>
      <c r="X3692" s="493" t="s">
        <v>4885</v>
      </c>
      <c r="Y3692" s="493"/>
      <c r="Z3692" s="493"/>
      <c r="AA3692" s="493"/>
      <c r="AB3692" s="493"/>
      <c r="AC3692" s="493"/>
      <c r="AD3692" s="493"/>
      <c r="AE3692" s="493"/>
      <c r="AF3692" s="493"/>
      <c r="AG3692" s="493"/>
      <c r="AH3692" s="493"/>
      <c r="AI3692" s="493"/>
      <c r="AJ3692" s="493"/>
      <c r="AK3692" s="175"/>
      <c r="AL3692" s="175" t="e">
        <v>#N/A</v>
      </c>
      <c r="AM3692" s="175" t="e">
        <v>#N/A</v>
      </c>
      <c r="AN3692" s="175" t="e">
        <v>#N/A</v>
      </c>
    </row>
    <row r="3693" spans="1:40" s="7" customFormat="1" ht="20.3" customHeight="1" x14ac:dyDescent="0.35">
      <c r="A3693" s="256">
        <v>2025</v>
      </c>
      <c r="B3693" s="184">
        <f>B3690+1</f>
        <v>989</v>
      </c>
      <c r="C3693" s="248" t="s">
        <v>644</v>
      </c>
      <c r="D3693" s="184">
        <v>42111</v>
      </c>
      <c r="E3693" s="287"/>
      <c r="F3693" s="287"/>
      <c r="G3693" s="287"/>
      <c r="H3693" s="288"/>
      <c r="I3693" s="288"/>
      <c r="J3693" s="288"/>
      <c r="K3693" s="289"/>
      <c r="L3693" s="289"/>
      <c r="M3693" s="289"/>
      <c r="N3693" s="289"/>
      <c r="O3693" s="289"/>
      <c r="P3693" s="289"/>
      <c r="Q3693" s="186">
        <f t="shared" ref="Q3693" si="732">SUM(S3693:AJ3693)</f>
        <v>1360000</v>
      </c>
      <c r="R3693" s="186">
        <f t="shared" ref="R3693" si="733">SUM(S3693:AI3693)</f>
        <v>1345000</v>
      </c>
      <c r="S3693" s="290">
        <v>0</v>
      </c>
      <c r="T3693" s="475">
        <v>0</v>
      </c>
      <c r="U3693" s="290">
        <v>0</v>
      </c>
      <c r="V3693" s="475">
        <v>0</v>
      </c>
      <c r="W3693" s="290">
        <v>0</v>
      </c>
      <c r="X3693" s="475">
        <v>0</v>
      </c>
      <c r="Y3693" s="290">
        <v>0</v>
      </c>
      <c r="Z3693" s="475">
        <v>0</v>
      </c>
      <c r="AA3693" s="290">
        <v>0</v>
      </c>
      <c r="AB3693" s="475">
        <v>0</v>
      </c>
      <c r="AC3693" s="290">
        <v>1345000</v>
      </c>
      <c r="AD3693" s="475">
        <v>0</v>
      </c>
      <c r="AE3693" s="290">
        <v>0</v>
      </c>
      <c r="AF3693" s="475">
        <v>0</v>
      </c>
      <c r="AG3693" s="290">
        <v>0</v>
      </c>
      <c r="AH3693" s="475">
        <v>0</v>
      </c>
      <c r="AI3693" s="290">
        <v>0</v>
      </c>
      <c r="AJ3693" s="475">
        <v>15000</v>
      </c>
      <c r="AK3693" s="175"/>
      <c r="AL3693" s="175">
        <v>3377046.64</v>
      </c>
      <c r="AM3693" s="175">
        <v>3377046.64</v>
      </c>
      <c r="AN3693" s="175">
        <v>0</v>
      </c>
    </row>
    <row r="3694" spans="1:40" s="128" customFormat="1" ht="20.3" customHeight="1" x14ac:dyDescent="0.35">
      <c r="A3694" s="256">
        <v>2025</v>
      </c>
      <c r="B3694" s="184">
        <f>B3693+1</f>
        <v>990</v>
      </c>
      <c r="C3694" s="248" t="s">
        <v>645</v>
      </c>
      <c r="D3694" s="184">
        <v>42112</v>
      </c>
      <c r="E3694" s="287" t="e">
        <f>VLOOKUP(D3694,'[1]2023-2025'!$A:$G,7,0)</f>
        <v>#N/A</v>
      </c>
      <c r="F3694" s="287"/>
      <c r="G3694" s="287" t="s">
        <v>1899</v>
      </c>
      <c r="H3694" s="288" t="e">
        <f>INDEX('[1]2023-2025'!$AK:$AK,MATCH(D3694,'[1]2023-2025'!$A:$A,0))</f>
        <v>#N/A</v>
      </c>
      <c r="I3694" s="288" t="e">
        <v>#N/A</v>
      </c>
      <c r="J3694" s="288" t="e">
        <f>VLOOKUP(D3694,[1]Лист3!$A:$AK,37,0)</f>
        <v>#N/A</v>
      </c>
      <c r="K3694" s="289" t="e">
        <f>INDEX('[1]2023-2025'!$G:$G,MATCH(D3694,'[1]2023-2025'!$A:$A,0))</f>
        <v>#N/A</v>
      </c>
      <c r="L3694" s="289"/>
      <c r="M3694" s="289"/>
      <c r="N3694" s="289"/>
      <c r="O3694" s="289" t="e">
        <v>#N/A</v>
      </c>
      <c r="P3694" s="289" t="e">
        <v>#N/A</v>
      </c>
      <c r="Q3694" s="186">
        <f t="shared" ref="Q3694:Q3699" si="734">SUM(S3694:AJ3694)</f>
        <v>1747665.25</v>
      </c>
      <c r="R3694" s="186">
        <f t="shared" ref="R3694:R3699" si="735">SUM(S3694:AI3694)</f>
        <v>1722665.25</v>
      </c>
      <c r="S3694" s="474">
        <v>0</v>
      </c>
      <c r="T3694" s="474">
        <v>974056.81</v>
      </c>
      <c r="U3694" s="474">
        <v>0</v>
      </c>
      <c r="V3694" s="474">
        <v>539205.06000000006</v>
      </c>
      <c r="W3694" s="474">
        <v>0</v>
      </c>
      <c r="X3694" s="474">
        <v>0</v>
      </c>
      <c r="Y3694" s="474">
        <v>0</v>
      </c>
      <c r="Z3694" s="474">
        <v>0</v>
      </c>
      <c r="AA3694" s="474">
        <v>0</v>
      </c>
      <c r="AB3694" s="474">
        <v>0</v>
      </c>
      <c r="AC3694" s="474">
        <v>209403.38</v>
      </c>
      <c r="AD3694" s="474">
        <v>0</v>
      </c>
      <c r="AE3694" s="474">
        <v>0</v>
      </c>
      <c r="AF3694" s="474">
        <v>0</v>
      </c>
      <c r="AG3694" s="476">
        <v>0</v>
      </c>
      <c r="AH3694" s="476">
        <v>0</v>
      </c>
      <c r="AI3694" s="476">
        <v>0</v>
      </c>
      <c r="AJ3694" s="476">
        <v>25000</v>
      </c>
      <c r="AK3694" s="175"/>
      <c r="AL3694" s="175">
        <v>3332424.6</v>
      </c>
      <c r="AM3694" s="175">
        <v>3332424.6</v>
      </c>
      <c r="AN3694" s="175">
        <v>0</v>
      </c>
    </row>
    <row r="3695" spans="1:40" s="128" customFormat="1" ht="20.3" customHeight="1" x14ac:dyDescent="0.35">
      <c r="A3695" s="256">
        <v>2025</v>
      </c>
      <c r="B3695" s="184">
        <f>B3694+1</f>
        <v>991</v>
      </c>
      <c r="C3695" s="248" t="s">
        <v>646</v>
      </c>
      <c r="D3695" s="184">
        <v>42113</v>
      </c>
      <c r="E3695" s="287"/>
      <c r="F3695" s="287"/>
      <c r="G3695" s="287"/>
      <c r="H3695" s="288"/>
      <c r="I3695" s="288"/>
      <c r="J3695" s="288"/>
      <c r="K3695" s="289"/>
      <c r="L3695" s="289"/>
      <c r="M3695" s="289"/>
      <c r="N3695" s="289"/>
      <c r="O3695" s="289"/>
      <c r="P3695" s="289"/>
      <c r="Q3695" s="186">
        <f t="shared" si="734"/>
        <v>893077.1</v>
      </c>
      <c r="R3695" s="186">
        <f t="shared" si="735"/>
        <v>893077.1</v>
      </c>
      <c r="S3695" s="290">
        <v>0</v>
      </c>
      <c r="T3695" s="474">
        <v>893077.1</v>
      </c>
      <c r="U3695" s="290">
        <v>0</v>
      </c>
      <c r="V3695" s="474">
        <v>0</v>
      </c>
      <c r="W3695" s="290">
        <v>0</v>
      </c>
      <c r="X3695" s="474">
        <v>0</v>
      </c>
      <c r="Y3695" s="290">
        <v>0</v>
      </c>
      <c r="Z3695" s="474">
        <v>0</v>
      </c>
      <c r="AA3695" s="290">
        <v>0</v>
      </c>
      <c r="AB3695" s="474">
        <v>0</v>
      </c>
      <c r="AC3695" s="290">
        <v>0</v>
      </c>
      <c r="AD3695" s="474">
        <v>0</v>
      </c>
      <c r="AE3695" s="290">
        <v>0</v>
      </c>
      <c r="AF3695" s="474">
        <v>0</v>
      </c>
      <c r="AG3695" s="290">
        <v>0</v>
      </c>
      <c r="AH3695" s="474">
        <v>0</v>
      </c>
      <c r="AI3695" s="290">
        <v>0</v>
      </c>
      <c r="AJ3695" s="474">
        <v>0</v>
      </c>
      <c r="AK3695" s="175"/>
      <c r="AL3695" s="175">
        <v>2675578.36</v>
      </c>
      <c r="AM3695" s="175">
        <v>3376399.96</v>
      </c>
      <c r="AN3695" s="175">
        <v>700821.60000000009</v>
      </c>
    </row>
    <row r="3696" spans="1:40" s="128" customFormat="1" ht="20.3" customHeight="1" x14ac:dyDescent="0.35">
      <c r="A3696" s="256">
        <v>2025</v>
      </c>
      <c r="B3696" s="184">
        <f>B3695+1</f>
        <v>992</v>
      </c>
      <c r="C3696" s="248" t="s">
        <v>649</v>
      </c>
      <c r="D3696" s="184">
        <v>42116</v>
      </c>
      <c r="E3696" s="287">
        <f>VLOOKUP(D3696,'[1]2023-2025'!$A:$G,7,0)</f>
        <v>2024</v>
      </c>
      <c r="F3696" s="287"/>
      <c r="G3696" s="287" t="s">
        <v>1899</v>
      </c>
      <c r="H3696" s="288">
        <f>INDEX('[1]2023-2025'!$AK:$AK,MATCH(D3696,'[1]2023-2025'!$A:$A,0))</f>
        <v>45001</v>
      </c>
      <c r="I3696" s="288" t="e">
        <v>#N/A</v>
      </c>
      <c r="J3696" s="288" t="e">
        <f>VLOOKUP(D3696,[1]Лист3!$A:$AK,37,0)</f>
        <v>#N/A</v>
      </c>
      <c r="K3696" s="289">
        <f>INDEX('[1]2023-2025'!$G:$G,MATCH(D3696,'[1]2023-2025'!$A:$A,0))</f>
        <v>2024</v>
      </c>
      <c r="L3696" s="289"/>
      <c r="M3696" s="289"/>
      <c r="N3696" s="289"/>
      <c r="O3696" s="289" t="e">
        <v>#N/A</v>
      </c>
      <c r="P3696" s="289" t="e">
        <v>#N/A</v>
      </c>
      <c r="Q3696" s="186">
        <f t="shared" si="734"/>
        <v>795732.31</v>
      </c>
      <c r="R3696" s="186">
        <f t="shared" si="735"/>
        <v>785732.31</v>
      </c>
      <c r="S3696" s="290">
        <v>511539.71</v>
      </c>
      <c r="T3696" s="475">
        <v>0</v>
      </c>
      <c r="U3696" s="474">
        <v>0</v>
      </c>
      <c r="V3696" s="474">
        <v>0</v>
      </c>
      <c r="W3696" s="474">
        <v>0</v>
      </c>
      <c r="X3696" s="474">
        <v>0</v>
      </c>
      <c r="Y3696" s="474">
        <v>0</v>
      </c>
      <c r="Z3696" s="474">
        <v>0</v>
      </c>
      <c r="AA3696" s="474">
        <v>0</v>
      </c>
      <c r="AB3696" s="474">
        <v>0</v>
      </c>
      <c r="AC3696" s="474">
        <v>274192.59999999998</v>
      </c>
      <c r="AD3696" s="474">
        <v>0</v>
      </c>
      <c r="AE3696" s="474">
        <v>0</v>
      </c>
      <c r="AF3696" s="474">
        <v>0</v>
      </c>
      <c r="AG3696" s="476">
        <v>0</v>
      </c>
      <c r="AH3696" s="476">
        <v>0</v>
      </c>
      <c r="AI3696" s="476">
        <v>0</v>
      </c>
      <c r="AJ3696" s="476">
        <v>10000</v>
      </c>
      <c r="AK3696" s="175"/>
      <c r="AL3696" s="175">
        <v>3340831.68</v>
      </c>
      <c r="AM3696" s="175">
        <v>3340831.68</v>
      </c>
      <c r="AN3696" s="175">
        <v>0</v>
      </c>
    </row>
    <row r="3697" spans="1:40" s="7" customFormat="1" ht="20.3" customHeight="1" x14ac:dyDescent="0.35">
      <c r="A3697" s="256">
        <v>2025</v>
      </c>
      <c r="B3697" s="184">
        <f t="shared" ref="B3697:B3699" si="736">B3696+1</f>
        <v>993</v>
      </c>
      <c r="C3697" s="248" t="s">
        <v>650</v>
      </c>
      <c r="D3697" s="184">
        <v>42117</v>
      </c>
      <c r="E3697" s="287"/>
      <c r="F3697" s="287"/>
      <c r="G3697" s="287"/>
      <c r="H3697" s="288"/>
      <c r="I3697" s="288"/>
      <c r="J3697" s="288"/>
      <c r="K3697" s="289"/>
      <c r="L3697" s="289"/>
      <c r="M3697" s="289"/>
      <c r="N3697" s="289"/>
      <c r="O3697" s="289"/>
      <c r="P3697" s="289"/>
      <c r="Q3697" s="186">
        <f t="shared" si="734"/>
        <v>1109876.8600000001</v>
      </c>
      <c r="R3697" s="186">
        <f t="shared" si="735"/>
        <v>1093467.81</v>
      </c>
      <c r="S3697" s="474">
        <v>0</v>
      </c>
      <c r="T3697" s="474">
        <v>0</v>
      </c>
      <c r="U3697" s="474">
        <v>0</v>
      </c>
      <c r="V3697" s="474">
        <v>0</v>
      </c>
      <c r="W3697" s="474">
        <v>0</v>
      </c>
      <c r="X3697" s="474">
        <v>593467.81000000006</v>
      </c>
      <c r="Y3697" s="474">
        <v>0</v>
      </c>
      <c r="Z3697" s="474">
        <v>0</v>
      </c>
      <c r="AA3697" s="474">
        <v>0</v>
      </c>
      <c r="AB3697" s="474">
        <v>0</v>
      </c>
      <c r="AC3697" s="474">
        <v>500000</v>
      </c>
      <c r="AD3697" s="474">
        <v>0</v>
      </c>
      <c r="AE3697" s="474">
        <v>0</v>
      </c>
      <c r="AF3697" s="474">
        <v>0</v>
      </c>
      <c r="AG3697" s="474">
        <v>0</v>
      </c>
      <c r="AH3697" s="474">
        <v>0</v>
      </c>
      <c r="AI3697" s="474">
        <v>0</v>
      </c>
      <c r="AJ3697" s="474">
        <v>16409.05</v>
      </c>
      <c r="AK3697" s="175"/>
      <c r="AL3697" s="175">
        <v>3038118.44</v>
      </c>
      <c r="AM3697" s="175">
        <v>3609210.52</v>
      </c>
      <c r="AN3697" s="175">
        <v>571092.08000000007</v>
      </c>
    </row>
    <row r="3698" spans="1:40" s="128" customFormat="1" ht="20.3" customHeight="1" x14ac:dyDescent="0.35">
      <c r="A3698" s="256">
        <v>2025</v>
      </c>
      <c r="B3698" s="184">
        <f t="shared" si="736"/>
        <v>994</v>
      </c>
      <c r="C3698" s="248" t="s">
        <v>651</v>
      </c>
      <c r="D3698" s="184">
        <v>42118</v>
      </c>
      <c r="E3698" s="287">
        <f>VLOOKUP(D3698,'[1]2023-2025'!$A:$G,7,0)</f>
        <v>2024</v>
      </c>
      <c r="F3698" s="287"/>
      <c r="G3698" s="287" t="s">
        <v>1899</v>
      </c>
      <c r="H3698" s="288">
        <f>INDEX('[1]2023-2025'!$AK:$AK,MATCH(D3698,'[1]2023-2025'!$A:$A,0))</f>
        <v>45001</v>
      </c>
      <c r="I3698" s="288" t="e">
        <v>#N/A</v>
      </c>
      <c r="J3698" s="288" t="e">
        <f>VLOOKUP(D3698,[1]Лист3!$A:$AK,37,0)</f>
        <v>#N/A</v>
      </c>
      <c r="K3698" s="289">
        <f>INDEX('[1]2023-2025'!$G:$G,MATCH(D3698,'[1]2023-2025'!$A:$A,0))</f>
        <v>2024</v>
      </c>
      <c r="L3698" s="289"/>
      <c r="M3698" s="289"/>
      <c r="N3698" s="289"/>
      <c r="O3698" s="289" t="e">
        <v>#N/A</v>
      </c>
      <c r="P3698" s="289" t="e">
        <v>#N/A</v>
      </c>
      <c r="Q3698" s="186">
        <f t="shared" si="734"/>
        <v>1476013.94</v>
      </c>
      <c r="R3698" s="186">
        <f t="shared" si="735"/>
        <v>1454694.23</v>
      </c>
      <c r="S3698" s="290">
        <v>456898.84</v>
      </c>
      <c r="T3698" s="475">
        <v>797795.39</v>
      </c>
      <c r="U3698" s="474">
        <v>0</v>
      </c>
      <c r="V3698" s="474">
        <v>0</v>
      </c>
      <c r="W3698" s="474">
        <v>0</v>
      </c>
      <c r="X3698" s="474">
        <v>0</v>
      </c>
      <c r="Y3698" s="474">
        <v>0</v>
      </c>
      <c r="Z3698" s="474">
        <v>0</v>
      </c>
      <c r="AA3698" s="474">
        <v>0</v>
      </c>
      <c r="AB3698" s="474">
        <v>200000</v>
      </c>
      <c r="AC3698" s="474">
        <v>0</v>
      </c>
      <c r="AD3698" s="474">
        <v>0</v>
      </c>
      <c r="AE3698" s="474">
        <v>0</v>
      </c>
      <c r="AF3698" s="474">
        <v>0</v>
      </c>
      <c r="AG3698" s="476">
        <v>0</v>
      </c>
      <c r="AH3698" s="476">
        <v>0</v>
      </c>
      <c r="AI3698" s="476">
        <v>0</v>
      </c>
      <c r="AJ3698" s="476">
        <v>21319.71</v>
      </c>
      <c r="AK3698" s="175"/>
      <c r="AL3698" s="175">
        <v>3317550.48</v>
      </c>
      <c r="AM3698" s="175">
        <v>3317550.48</v>
      </c>
      <c r="AN3698" s="175">
        <v>0</v>
      </c>
    </row>
    <row r="3699" spans="1:40" s="128" customFormat="1" ht="20.3" customHeight="1" x14ac:dyDescent="0.35">
      <c r="A3699" s="256">
        <v>2025</v>
      </c>
      <c r="B3699" s="184">
        <f t="shared" si="736"/>
        <v>995</v>
      </c>
      <c r="C3699" s="248" t="s">
        <v>655</v>
      </c>
      <c r="D3699" s="184">
        <v>42128</v>
      </c>
      <c r="E3699" s="287">
        <f>VLOOKUP(D3699,'[1]2023-2025'!$A:$G,7,0)</f>
        <v>2024</v>
      </c>
      <c r="F3699" s="287"/>
      <c r="G3699" s="287" t="s">
        <v>1899</v>
      </c>
      <c r="H3699" s="288">
        <f>INDEX('[1]2023-2025'!$AK:$AK,MATCH(D3699,'[1]2023-2025'!$A:$A,0))</f>
        <v>45001</v>
      </c>
      <c r="I3699" s="288" t="e">
        <v>#N/A</v>
      </c>
      <c r="J3699" s="288" t="e">
        <f>VLOOKUP(D3699,[1]Лист3!$A:$AK,37,0)</f>
        <v>#N/A</v>
      </c>
      <c r="K3699" s="289">
        <f>INDEX('[1]2023-2025'!$G:$G,MATCH(D3699,'[1]2023-2025'!$A:$A,0))</f>
        <v>2024</v>
      </c>
      <c r="L3699" s="289"/>
      <c r="M3699" s="289"/>
      <c r="N3699" s="289"/>
      <c r="O3699" s="289" t="e">
        <v>#N/A</v>
      </c>
      <c r="P3699" s="289" t="e">
        <v>#N/A</v>
      </c>
      <c r="Q3699" s="186">
        <f t="shared" si="734"/>
        <v>967426.11</v>
      </c>
      <c r="R3699" s="186">
        <f t="shared" si="735"/>
        <v>953129.17999999993</v>
      </c>
      <c r="S3699" s="290">
        <v>0</v>
      </c>
      <c r="T3699" s="475">
        <v>0</v>
      </c>
      <c r="U3699" s="474">
        <v>0</v>
      </c>
      <c r="V3699" s="474">
        <v>0</v>
      </c>
      <c r="W3699" s="474">
        <v>0</v>
      </c>
      <c r="X3699" s="474">
        <v>538205</v>
      </c>
      <c r="Y3699" s="474">
        <v>0</v>
      </c>
      <c r="Z3699" s="474">
        <v>0</v>
      </c>
      <c r="AA3699" s="474">
        <v>0</v>
      </c>
      <c r="AB3699" s="474">
        <v>0</v>
      </c>
      <c r="AC3699" s="474">
        <v>414924.18</v>
      </c>
      <c r="AD3699" s="474">
        <v>0</v>
      </c>
      <c r="AE3699" s="474">
        <v>0</v>
      </c>
      <c r="AF3699" s="474">
        <v>0</v>
      </c>
      <c r="AG3699" s="476">
        <v>0</v>
      </c>
      <c r="AH3699" s="476">
        <v>0</v>
      </c>
      <c r="AI3699" s="476">
        <v>0</v>
      </c>
      <c r="AJ3699" s="476">
        <v>14296.93</v>
      </c>
      <c r="AK3699" s="175"/>
      <c r="AL3699" s="175">
        <v>3418758.43</v>
      </c>
      <c r="AM3699" s="175">
        <v>3418758.43</v>
      </c>
      <c r="AN3699" s="175">
        <v>0</v>
      </c>
    </row>
    <row r="3700" spans="1:40" s="84" customFormat="1" ht="20.3" customHeight="1" x14ac:dyDescent="0.35">
      <c r="A3700" s="256"/>
      <c r="B3700" s="170" t="s">
        <v>22</v>
      </c>
      <c r="C3700" s="293"/>
      <c r="D3700" s="296" t="s">
        <v>172</v>
      </c>
      <c r="E3700" s="287" t="e">
        <f>VLOOKUP(D3700,'[1]2023-2025'!$A:$G,7,0)</f>
        <v>#N/A</v>
      </c>
      <c r="F3700" s="287"/>
      <c r="G3700" s="287"/>
      <c r="H3700" s="288" t="e">
        <v>#N/A</v>
      </c>
      <c r="I3700" s="288" t="e">
        <v>#N/A</v>
      </c>
      <c r="J3700" s="288" t="e">
        <f>VLOOKUP(D3700,[1]Лист3!$A:$AK,37,0)</f>
        <v>#N/A</v>
      </c>
      <c r="K3700" s="289" t="e">
        <v>#N/A</v>
      </c>
      <c r="L3700" s="289"/>
      <c r="M3700" s="289"/>
      <c r="N3700" s="289"/>
      <c r="O3700" s="289" t="e">
        <v>#N/A</v>
      </c>
      <c r="P3700" s="289"/>
      <c r="Q3700" s="297">
        <f>SUM(Q3693:Q3699)</f>
        <v>8349791.5700000012</v>
      </c>
      <c r="R3700" s="297">
        <f>SUM(R3693:R3699)</f>
        <v>8247765.8800000008</v>
      </c>
      <c r="S3700" s="484">
        <f>SUM(S3693:S3699)</f>
        <v>968438.55</v>
      </c>
      <c r="T3700" s="484">
        <f t="shared" ref="T3700:AJ3700" si="737">SUM(T3693:T3699)</f>
        <v>2664929.3000000003</v>
      </c>
      <c r="U3700" s="484">
        <f t="shared" si="737"/>
        <v>0</v>
      </c>
      <c r="V3700" s="484">
        <f t="shared" si="737"/>
        <v>539205.06000000006</v>
      </c>
      <c r="W3700" s="484">
        <f t="shared" si="737"/>
        <v>0</v>
      </c>
      <c r="X3700" s="484">
        <f t="shared" si="737"/>
        <v>1131672.81</v>
      </c>
      <c r="Y3700" s="484">
        <f t="shared" si="737"/>
        <v>0</v>
      </c>
      <c r="Z3700" s="484">
        <f t="shared" si="737"/>
        <v>0</v>
      </c>
      <c r="AA3700" s="484">
        <f t="shared" si="737"/>
        <v>0</v>
      </c>
      <c r="AB3700" s="484">
        <f t="shared" si="737"/>
        <v>200000</v>
      </c>
      <c r="AC3700" s="484">
        <f t="shared" si="737"/>
        <v>2743520.16</v>
      </c>
      <c r="AD3700" s="484">
        <f t="shared" si="737"/>
        <v>0</v>
      </c>
      <c r="AE3700" s="484">
        <f t="shared" si="737"/>
        <v>0</v>
      </c>
      <c r="AF3700" s="484">
        <f t="shared" si="737"/>
        <v>0</v>
      </c>
      <c r="AG3700" s="484">
        <f t="shared" si="737"/>
        <v>0</v>
      </c>
      <c r="AH3700" s="484">
        <f t="shared" si="737"/>
        <v>0</v>
      </c>
      <c r="AI3700" s="484">
        <f t="shared" si="737"/>
        <v>0</v>
      </c>
      <c r="AJ3700" s="484">
        <f t="shared" si="737"/>
        <v>102025.69</v>
      </c>
      <c r="AK3700" s="175"/>
      <c r="AL3700" s="175" t="e">
        <v>#N/A</v>
      </c>
      <c r="AM3700" s="175" t="e">
        <v>#N/A</v>
      </c>
      <c r="AN3700" s="175" t="e">
        <v>#N/A</v>
      </c>
    </row>
    <row r="3701" spans="1:40" s="105" customFormat="1" ht="20.3" customHeight="1" x14ac:dyDescent="0.35">
      <c r="A3701" s="256"/>
      <c r="B3701" s="309" t="s">
        <v>34</v>
      </c>
      <c r="C3701" s="309"/>
      <c r="D3701" s="296" t="s">
        <v>172</v>
      </c>
      <c r="E3701" s="287" t="e">
        <f>VLOOKUP(D3701,'[1]2023-2025'!$A:$G,7,0)</f>
        <v>#N/A</v>
      </c>
      <c r="F3701" s="287"/>
      <c r="G3701" s="287"/>
      <c r="H3701" s="288" t="e">
        <v>#N/A</v>
      </c>
      <c r="I3701" s="288" t="e">
        <v>#N/A</v>
      </c>
      <c r="J3701" s="288" t="e">
        <f>VLOOKUP(D3701,[1]Лист3!$A:$AK,37,0)</f>
        <v>#N/A</v>
      </c>
      <c r="K3701" s="289" t="e">
        <v>#N/A</v>
      </c>
      <c r="L3701" s="289"/>
      <c r="M3701" s="289"/>
      <c r="N3701" s="289"/>
      <c r="O3701" s="289" t="e">
        <v>#N/A</v>
      </c>
      <c r="P3701" s="289"/>
      <c r="Q3701" s="297">
        <f t="shared" ref="Q3701:AJ3701" si="738">Q3700+Q3691</f>
        <v>8405773.7000000011</v>
      </c>
      <c r="R3701" s="297">
        <f t="shared" si="738"/>
        <v>8303748.0100000007</v>
      </c>
      <c r="S3701" s="484">
        <f t="shared" si="738"/>
        <v>968438.55</v>
      </c>
      <c r="T3701" s="484">
        <f t="shared" si="738"/>
        <v>2664929.3000000003</v>
      </c>
      <c r="U3701" s="484">
        <f t="shared" si="738"/>
        <v>0</v>
      </c>
      <c r="V3701" s="484">
        <f t="shared" si="738"/>
        <v>539205.06000000006</v>
      </c>
      <c r="W3701" s="484">
        <f t="shared" si="738"/>
        <v>0</v>
      </c>
      <c r="X3701" s="484">
        <f t="shared" si="738"/>
        <v>1131672.81</v>
      </c>
      <c r="Y3701" s="484">
        <f t="shared" si="738"/>
        <v>0</v>
      </c>
      <c r="Z3701" s="484">
        <f t="shared" si="738"/>
        <v>0</v>
      </c>
      <c r="AA3701" s="484">
        <f t="shared" si="738"/>
        <v>0</v>
      </c>
      <c r="AB3701" s="484">
        <f t="shared" si="738"/>
        <v>200000</v>
      </c>
      <c r="AC3701" s="484">
        <f t="shared" si="738"/>
        <v>2743520.16</v>
      </c>
      <c r="AD3701" s="484">
        <f t="shared" si="738"/>
        <v>0</v>
      </c>
      <c r="AE3701" s="484">
        <f t="shared" si="738"/>
        <v>0</v>
      </c>
      <c r="AF3701" s="484">
        <f t="shared" si="738"/>
        <v>0</v>
      </c>
      <c r="AG3701" s="484">
        <f t="shared" si="738"/>
        <v>0</v>
      </c>
      <c r="AH3701" s="484">
        <f t="shared" si="738"/>
        <v>55982.13</v>
      </c>
      <c r="AI3701" s="484">
        <f t="shared" si="738"/>
        <v>0</v>
      </c>
      <c r="AJ3701" s="484">
        <f t="shared" si="738"/>
        <v>102025.69</v>
      </c>
      <c r="AK3701" s="175"/>
      <c r="AL3701" s="175" t="e">
        <v>#N/A</v>
      </c>
      <c r="AM3701" s="175" t="e">
        <v>#N/A</v>
      </c>
      <c r="AN3701" s="175" t="e">
        <v>#N/A</v>
      </c>
    </row>
    <row r="3702" spans="1:40" s="105" customFormat="1" ht="20.3" customHeight="1" x14ac:dyDescent="0.35">
      <c r="A3702" s="256"/>
      <c r="B3702" s="298"/>
      <c r="C3702" s="275"/>
      <c r="D3702" s="275"/>
      <c r="E3702" s="287">
        <f>VLOOKUP(D3702,'[1]2023-2025'!$A:$G,7,0)</f>
        <v>0</v>
      </c>
      <c r="F3702" s="287"/>
      <c r="G3702" s="287"/>
      <c r="H3702" s="288" t="e">
        <v>#N/A</v>
      </c>
      <c r="I3702" s="288" t="e">
        <v>#N/A</v>
      </c>
      <c r="J3702" s="288" t="e">
        <f>VLOOKUP(D3702,[1]Лист3!$A:$AK,37,0)</f>
        <v>#N/A</v>
      </c>
      <c r="K3702" s="289" t="e">
        <v>#N/A</v>
      </c>
      <c r="L3702" s="289"/>
      <c r="M3702" s="289"/>
      <c r="N3702" s="289"/>
      <c r="O3702" s="289" t="e">
        <v>#N/A</v>
      </c>
      <c r="P3702" s="289"/>
      <c r="Q3702" s="275"/>
      <c r="R3702" s="275"/>
      <c r="S3702" s="485"/>
      <c r="T3702" s="485"/>
      <c r="U3702" s="485"/>
      <c r="V3702" s="485"/>
      <c r="W3702" s="485"/>
      <c r="X3702" s="485" t="s">
        <v>4886</v>
      </c>
      <c r="Y3702" s="485"/>
      <c r="Z3702" s="485"/>
      <c r="AA3702" s="485"/>
      <c r="AB3702" s="485"/>
      <c r="AC3702" s="485"/>
      <c r="AD3702" s="485"/>
      <c r="AE3702" s="485"/>
      <c r="AF3702" s="485"/>
      <c r="AG3702" s="485"/>
      <c r="AH3702" s="485"/>
      <c r="AI3702" s="485"/>
      <c r="AJ3702" s="486"/>
      <c r="AK3702" s="175"/>
      <c r="AL3702" s="175" t="e">
        <v>#N/A</v>
      </c>
      <c r="AM3702" s="175" t="e">
        <v>#N/A</v>
      </c>
      <c r="AN3702" s="175" t="e">
        <v>#N/A</v>
      </c>
    </row>
    <row r="3703" spans="1:40" s="105" customFormat="1" ht="20.3" customHeight="1" x14ac:dyDescent="0.35">
      <c r="A3703" s="256"/>
      <c r="B3703" s="298"/>
      <c r="C3703" s="311"/>
      <c r="D3703" s="311"/>
      <c r="E3703" s="287">
        <f>VLOOKUP(D3703,'[1]2023-2025'!$A:$G,7,0)</f>
        <v>0</v>
      </c>
      <c r="F3703" s="287"/>
      <c r="G3703" s="287"/>
      <c r="H3703" s="288" t="e">
        <v>#N/A</v>
      </c>
      <c r="I3703" s="288" t="e">
        <v>#N/A</v>
      </c>
      <c r="J3703" s="288" t="e">
        <f>VLOOKUP(D3703,[1]Лист3!$A:$AK,37,0)</f>
        <v>#N/A</v>
      </c>
      <c r="K3703" s="289" t="e">
        <v>#N/A</v>
      </c>
      <c r="L3703" s="289"/>
      <c r="M3703" s="289"/>
      <c r="N3703" s="289"/>
      <c r="O3703" s="289" t="e">
        <v>#N/A</v>
      </c>
      <c r="P3703" s="289"/>
      <c r="Q3703" s="311"/>
      <c r="R3703" s="311"/>
      <c r="S3703" s="493"/>
      <c r="T3703" s="493"/>
      <c r="U3703" s="493"/>
      <c r="V3703" s="493"/>
      <c r="W3703" s="493"/>
      <c r="X3703" s="493" t="s">
        <v>4887</v>
      </c>
      <c r="Y3703" s="493"/>
      <c r="Z3703" s="493"/>
      <c r="AA3703" s="493"/>
      <c r="AB3703" s="493"/>
      <c r="AC3703" s="493"/>
      <c r="AD3703" s="493"/>
      <c r="AE3703" s="493"/>
      <c r="AF3703" s="493"/>
      <c r="AG3703" s="493"/>
      <c r="AH3703" s="493"/>
      <c r="AI3703" s="493"/>
      <c r="AJ3703" s="486"/>
      <c r="AK3703" s="175"/>
      <c r="AL3703" s="175" t="e">
        <v>#N/A</v>
      </c>
      <c r="AM3703" s="175" t="e">
        <v>#N/A</v>
      </c>
      <c r="AN3703" s="175" t="e">
        <v>#N/A</v>
      </c>
    </row>
    <row r="3704" spans="1:40" s="105" customFormat="1" ht="20.3" customHeight="1" x14ac:dyDescent="0.35">
      <c r="A3704" s="256">
        <v>2025</v>
      </c>
      <c r="B3704" s="184">
        <f>B3699+1</f>
        <v>996</v>
      </c>
      <c r="C3704" s="286" t="s">
        <v>1092</v>
      </c>
      <c r="D3704" s="184">
        <v>42332</v>
      </c>
      <c r="E3704" s="287">
        <f>VLOOKUP(D3704,'[1]2023-2025'!$A:$G,7,0)</f>
        <v>2024</v>
      </c>
      <c r="F3704" s="287"/>
      <c r="G3704" s="287" t="s">
        <v>1899</v>
      </c>
      <c r="H3704" s="288">
        <f>INDEX('[1]2023-2025'!$AK:$AK,MATCH(D3704,'[1]2023-2025'!$A:$A,0))</f>
        <v>44729</v>
      </c>
      <c r="I3704" s="288" t="e">
        <v>#N/A</v>
      </c>
      <c r="J3704" s="288" t="e">
        <f>VLOOKUP(D3704,[1]Лист3!$A:$AK,37,0)</f>
        <v>#N/A</v>
      </c>
      <c r="K3704" s="289">
        <f>INDEX('[1]2023-2025'!$G:$G,MATCH(D3704,'[1]2023-2025'!$A:$A,0))</f>
        <v>2024</v>
      </c>
      <c r="L3704" s="289"/>
      <c r="M3704" s="289"/>
      <c r="N3704" s="289"/>
      <c r="O3704" s="289" t="e">
        <v>#N/A</v>
      </c>
      <c r="P3704" s="289" t="e">
        <v>#N/A</v>
      </c>
      <c r="Q3704" s="186">
        <f t="shared" ref="Q3704" si="739">SUM(S3704:AJ3704)</f>
        <v>250000</v>
      </c>
      <c r="R3704" s="186">
        <f t="shared" ref="R3704" si="740">SUM(S3704:AI3704)</f>
        <v>250000</v>
      </c>
      <c r="S3704" s="290">
        <v>0</v>
      </c>
      <c r="T3704" s="474">
        <v>0</v>
      </c>
      <c r="U3704" s="474">
        <v>0</v>
      </c>
      <c r="V3704" s="474">
        <v>0</v>
      </c>
      <c r="W3704" s="474">
        <v>0</v>
      </c>
      <c r="X3704" s="474">
        <v>0</v>
      </c>
      <c r="Y3704" s="474">
        <v>0</v>
      </c>
      <c r="Z3704" s="474">
        <v>0</v>
      </c>
      <c r="AA3704" s="474">
        <v>0</v>
      </c>
      <c r="AB3704" s="474">
        <v>0</v>
      </c>
      <c r="AC3704" s="474">
        <v>0</v>
      </c>
      <c r="AD3704" s="474">
        <v>0</v>
      </c>
      <c r="AE3704" s="474">
        <v>0</v>
      </c>
      <c r="AF3704" s="474">
        <v>0</v>
      </c>
      <c r="AG3704" s="476">
        <v>0</v>
      </c>
      <c r="AH3704" s="476">
        <v>250000</v>
      </c>
      <c r="AI3704" s="476">
        <v>0</v>
      </c>
      <c r="AJ3704" s="476">
        <v>0</v>
      </c>
      <c r="AK3704" s="175"/>
      <c r="AL3704" s="175">
        <v>8446791.709999999</v>
      </c>
      <c r="AM3704" s="175">
        <v>11485384.869999999</v>
      </c>
      <c r="AN3704" s="175">
        <v>3038593.1599999997</v>
      </c>
    </row>
    <row r="3705" spans="1:40" s="105" customFormat="1" ht="20.3" customHeight="1" x14ac:dyDescent="0.35">
      <c r="A3705" s="256">
        <v>2025</v>
      </c>
      <c r="B3705" s="184">
        <f>B3704+1</f>
        <v>997</v>
      </c>
      <c r="C3705" s="286" t="s">
        <v>1456</v>
      </c>
      <c r="D3705" s="184">
        <v>42392</v>
      </c>
      <c r="E3705" s="287" t="e">
        <f>VLOOKUP(D3705,'[1]2023-2025'!$A:$G,7,0)</f>
        <v>#N/A</v>
      </c>
      <c r="F3705" s="287"/>
      <c r="G3705" s="287" t="s">
        <v>1899</v>
      </c>
      <c r="H3705" s="288" t="e">
        <f>INDEX('[1]2023-2025'!$AK:$AK,MATCH(D3705,'[1]2023-2025'!$A:$A,0))</f>
        <v>#N/A</v>
      </c>
      <c r="I3705" s="288" t="e">
        <v>#N/A</v>
      </c>
      <c r="J3705" s="288" t="e">
        <f>VLOOKUP(D3705,[1]Лист3!$A:$AK,37,0)</f>
        <v>#N/A</v>
      </c>
      <c r="K3705" s="289" t="e">
        <f>INDEX('[1]2023-2025'!$G:$G,MATCH(D3705,'[1]2023-2025'!$A:$A,0))</f>
        <v>#N/A</v>
      </c>
      <c r="L3705" s="289"/>
      <c r="M3705" s="289"/>
      <c r="N3705" s="289"/>
      <c r="O3705" s="289" t="e">
        <v>#N/A</v>
      </c>
      <c r="P3705" s="289" t="e">
        <v>#N/A</v>
      </c>
      <c r="Q3705" s="186">
        <f t="shared" ref="Q3705:Q3717" si="741">SUM(S3705:AJ3705)</f>
        <v>58265.63</v>
      </c>
      <c r="R3705" s="186">
        <f t="shared" ref="R3705:R3717" si="742">SUM(S3705:AI3705)</f>
        <v>58265.63</v>
      </c>
      <c r="S3705" s="290">
        <v>0</v>
      </c>
      <c r="T3705" s="474">
        <v>0</v>
      </c>
      <c r="U3705" s="474">
        <v>0</v>
      </c>
      <c r="V3705" s="474">
        <v>0</v>
      </c>
      <c r="W3705" s="474">
        <v>0</v>
      </c>
      <c r="X3705" s="474">
        <v>0</v>
      </c>
      <c r="Y3705" s="474">
        <v>0</v>
      </c>
      <c r="Z3705" s="474">
        <v>0</v>
      </c>
      <c r="AA3705" s="474">
        <v>0</v>
      </c>
      <c r="AB3705" s="474">
        <v>0</v>
      </c>
      <c r="AC3705" s="474">
        <v>0</v>
      </c>
      <c r="AD3705" s="474">
        <v>0</v>
      </c>
      <c r="AE3705" s="474">
        <v>0</v>
      </c>
      <c r="AF3705" s="474">
        <v>0</v>
      </c>
      <c r="AG3705" s="476">
        <v>0</v>
      </c>
      <c r="AH3705" s="476">
        <v>58265.63</v>
      </c>
      <c r="AI3705" s="476">
        <v>0</v>
      </c>
      <c r="AJ3705" s="476">
        <v>0</v>
      </c>
      <c r="AK3705" s="175"/>
      <c r="AL3705" s="175">
        <v>3545404.38</v>
      </c>
      <c r="AM3705" s="175">
        <v>3545404.38</v>
      </c>
      <c r="AN3705" s="175">
        <v>0</v>
      </c>
    </row>
    <row r="3706" spans="1:40" s="105" customFormat="1" ht="20.3" customHeight="1" x14ac:dyDescent="0.35">
      <c r="A3706" s="256">
        <v>2025</v>
      </c>
      <c r="B3706" s="184">
        <f t="shared" ref="B3706:B3717" si="743">B3705+1</f>
        <v>998</v>
      </c>
      <c r="C3706" s="286" t="s">
        <v>1457</v>
      </c>
      <c r="D3706" s="184">
        <v>42403</v>
      </c>
      <c r="E3706" s="287" t="e">
        <f>VLOOKUP(D3706,'[1]2023-2025'!$A:$G,7,0)</f>
        <v>#N/A</v>
      </c>
      <c r="F3706" s="287"/>
      <c r="G3706" s="287" t="s">
        <v>1899</v>
      </c>
      <c r="H3706" s="288" t="e">
        <f>INDEX('[1]2023-2025'!$AK:$AK,MATCH(D3706,'[1]2023-2025'!$A:$A,0))</f>
        <v>#N/A</v>
      </c>
      <c r="I3706" s="288" t="e">
        <v>#N/A</v>
      </c>
      <c r="J3706" s="288" t="e">
        <f>VLOOKUP(D3706,[1]Лист3!$A:$AK,37,0)</f>
        <v>#N/A</v>
      </c>
      <c r="K3706" s="289" t="e">
        <f>INDEX('[1]2023-2025'!$G:$G,MATCH(D3706,'[1]2023-2025'!$A:$A,0))</f>
        <v>#N/A</v>
      </c>
      <c r="L3706" s="289"/>
      <c r="M3706" s="289"/>
      <c r="N3706" s="289"/>
      <c r="O3706" s="289" t="e">
        <v>#N/A</v>
      </c>
      <c r="P3706" s="289" t="e">
        <v>#N/A</v>
      </c>
      <c r="Q3706" s="186">
        <f t="shared" si="741"/>
        <v>76090.98</v>
      </c>
      <c r="R3706" s="186">
        <f t="shared" si="742"/>
        <v>76090.98</v>
      </c>
      <c r="S3706" s="290">
        <v>0</v>
      </c>
      <c r="T3706" s="474">
        <v>0</v>
      </c>
      <c r="U3706" s="474">
        <v>0</v>
      </c>
      <c r="V3706" s="474">
        <v>0</v>
      </c>
      <c r="W3706" s="474">
        <v>0</v>
      </c>
      <c r="X3706" s="474">
        <v>0</v>
      </c>
      <c r="Y3706" s="474">
        <v>0</v>
      </c>
      <c r="Z3706" s="474">
        <v>0</v>
      </c>
      <c r="AA3706" s="474">
        <v>0</v>
      </c>
      <c r="AB3706" s="474">
        <v>0</v>
      </c>
      <c r="AC3706" s="474">
        <v>0</v>
      </c>
      <c r="AD3706" s="474">
        <v>0</v>
      </c>
      <c r="AE3706" s="474">
        <v>0</v>
      </c>
      <c r="AF3706" s="474">
        <v>0</v>
      </c>
      <c r="AG3706" s="474">
        <v>76090.98</v>
      </c>
      <c r="AH3706" s="476">
        <v>0</v>
      </c>
      <c r="AI3706" s="476">
        <v>0</v>
      </c>
      <c r="AJ3706" s="476">
        <v>0</v>
      </c>
      <c r="AK3706" s="175"/>
      <c r="AL3706" s="175">
        <v>14414345.34</v>
      </c>
      <c r="AM3706" s="175">
        <v>14414345.34</v>
      </c>
      <c r="AN3706" s="175">
        <v>0</v>
      </c>
    </row>
    <row r="3707" spans="1:40" s="105" customFormat="1" ht="20.3" customHeight="1" x14ac:dyDescent="0.35">
      <c r="A3707" s="256">
        <v>2025</v>
      </c>
      <c r="B3707" s="184">
        <f t="shared" si="743"/>
        <v>999</v>
      </c>
      <c r="C3707" s="286" t="s">
        <v>1458</v>
      </c>
      <c r="D3707" s="184">
        <v>42404</v>
      </c>
      <c r="E3707" s="287" t="e">
        <f>VLOOKUP(D3707,'[1]2023-2025'!$A:$G,7,0)</f>
        <v>#N/A</v>
      </c>
      <c r="F3707" s="287"/>
      <c r="G3707" s="287" t="s">
        <v>1899</v>
      </c>
      <c r="H3707" s="288" t="e">
        <f>INDEX('[1]2023-2025'!$AK:$AK,MATCH(D3707,'[1]2023-2025'!$A:$A,0))</f>
        <v>#N/A</v>
      </c>
      <c r="I3707" s="288" t="e">
        <v>#N/A</v>
      </c>
      <c r="J3707" s="288" t="e">
        <f>VLOOKUP(D3707,[1]Лист3!$A:$AK,37,0)</f>
        <v>#N/A</v>
      </c>
      <c r="K3707" s="289" t="e">
        <f>INDEX('[1]2023-2025'!$G:$G,MATCH(D3707,'[1]2023-2025'!$A:$A,0))</f>
        <v>#N/A</v>
      </c>
      <c r="L3707" s="289"/>
      <c r="M3707" s="289"/>
      <c r="N3707" s="289"/>
      <c r="O3707" s="289" t="e">
        <v>#N/A</v>
      </c>
      <c r="P3707" s="289" t="e">
        <v>#N/A</v>
      </c>
      <c r="Q3707" s="186">
        <f t="shared" si="741"/>
        <v>2814140.37</v>
      </c>
      <c r="R3707" s="186">
        <f t="shared" si="742"/>
        <v>2771281.37</v>
      </c>
      <c r="S3707" s="290">
        <v>0</v>
      </c>
      <c r="T3707" s="474">
        <v>1452943.31</v>
      </c>
      <c r="U3707" s="474">
        <v>0</v>
      </c>
      <c r="V3707" s="474">
        <v>227156.76</v>
      </c>
      <c r="W3707" s="474">
        <v>229262</v>
      </c>
      <c r="X3707" s="474">
        <v>861919.3</v>
      </c>
      <c r="Y3707" s="474">
        <v>0</v>
      </c>
      <c r="Z3707" s="474">
        <v>0</v>
      </c>
      <c r="AA3707" s="474">
        <v>0</v>
      </c>
      <c r="AB3707" s="474">
        <v>0</v>
      </c>
      <c r="AC3707" s="474">
        <v>0</v>
      </c>
      <c r="AD3707" s="474">
        <v>0</v>
      </c>
      <c r="AE3707" s="474">
        <v>0</v>
      </c>
      <c r="AF3707" s="474">
        <v>0</v>
      </c>
      <c r="AG3707" s="476">
        <v>0</v>
      </c>
      <c r="AH3707" s="476">
        <v>0</v>
      </c>
      <c r="AI3707" s="476">
        <v>0</v>
      </c>
      <c r="AJ3707" s="476">
        <v>42859</v>
      </c>
      <c r="AK3707" s="175"/>
      <c r="AL3707" s="175">
        <v>14277546.93</v>
      </c>
      <c r="AM3707" s="175">
        <v>14277546.93</v>
      </c>
      <c r="AN3707" s="175">
        <v>0</v>
      </c>
    </row>
    <row r="3708" spans="1:40" s="105" customFormat="1" ht="20.3" customHeight="1" x14ac:dyDescent="0.35">
      <c r="A3708" s="256">
        <v>2025</v>
      </c>
      <c r="B3708" s="184">
        <f t="shared" si="743"/>
        <v>1000</v>
      </c>
      <c r="C3708" s="286" t="s">
        <v>1459</v>
      </c>
      <c r="D3708" s="184">
        <v>42405</v>
      </c>
      <c r="E3708" s="287" t="e">
        <f>VLOOKUP(D3708,'[1]2023-2025'!$A:$G,7,0)</f>
        <v>#N/A</v>
      </c>
      <c r="F3708" s="287"/>
      <c r="G3708" s="287" t="s">
        <v>1899</v>
      </c>
      <c r="H3708" s="288" t="e">
        <f>INDEX('[1]2023-2025'!$AK:$AK,MATCH(D3708,'[1]2023-2025'!$A:$A,0))</f>
        <v>#N/A</v>
      </c>
      <c r="I3708" s="288" t="e">
        <v>#N/A</v>
      </c>
      <c r="J3708" s="288" t="e">
        <f>VLOOKUP(D3708,[1]Лист3!$A:$AK,37,0)</f>
        <v>#N/A</v>
      </c>
      <c r="K3708" s="289" t="e">
        <f>INDEX('[1]2023-2025'!$G:$G,MATCH(D3708,'[1]2023-2025'!$A:$A,0))</f>
        <v>#N/A</v>
      </c>
      <c r="L3708" s="289"/>
      <c r="M3708" s="289"/>
      <c r="N3708" s="289"/>
      <c r="O3708" s="289" t="e">
        <v>#N/A</v>
      </c>
      <c r="P3708" s="289" t="e">
        <v>#N/A</v>
      </c>
      <c r="Q3708" s="186">
        <f t="shared" si="741"/>
        <v>2473199.0699999998</v>
      </c>
      <c r="R3708" s="186">
        <f t="shared" si="742"/>
        <v>2438455.52</v>
      </c>
      <c r="S3708" s="290">
        <v>0</v>
      </c>
      <c r="T3708" s="474">
        <v>0</v>
      </c>
      <c r="U3708" s="474">
        <v>0</v>
      </c>
      <c r="V3708" s="474">
        <v>0</v>
      </c>
      <c r="W3708" s="474">
        <v>0</v>
      </c>
      <c r="X3708" s="474">
        <v>0</v>
      </c>
      <c r="Y3708" s="474">
        <v>0</v>
      </c>
      <c r="Z3708" s="474">
        <v>0</v>
      </c>
      <c r="AA3708" s="474">
        <v>0</v>
      </c>
      <c r="AB3708" s="474">
        <v>0</v>
      </c>
      <c r="AC3708" s="474">
        <v>2316236.7200000002</v>
      </c>
      <c r="AD3708" s="474">
        <v>0</v>
      </c>
      <c r="AE3708" s="474">
        <v>0</v>
      </c>
      <c r="AF3708" s="474">
        <v>0</v>
      </c>
      <c r="AG3708" s="476">
        <v>122218.8</v>
      </c>
      <c r="AH3708" s="476">
        <v>0</v>
      </c>
      <c r="AI3708" s="476">
        <v>0</v>
      </c>
      <c r="AJ3708" s="476">
        <v>34743.550000000003</v>
      </c>
      <c r="AK3708" s="175"/>
      <c r="AL3708" s="175">
        <v>11600045.68</v>
      </c>
      <c r="AM3708" s="175">
        <v>11600045.68</v>
      </c>
      <c r="AN3708" s="175">
        <v>0</v>
      </c>
    </row>
    <row r="3709" spans="1:40" s="105" customFormat="1" ht="20.3" customHeight="1" x14ac:dyDescent="0.35">
      <c r="A3709" s="256">
        <v>2025</v>
      </c>
      <c r="B3709" s="184">
        <f t="shared" si="743"/>
        <v>1001</v>
      </c>
      <c r="C3709" s="286" t="s">
        <v>1460</v>
      </c>
      <c r="D3709" s="184">
        <v>42412</v>
      </c>
      <c r="E3709" s="287" t="e">
        <f>VLOOKUP(D3709,'[1]2023-2025'!$A:$G,7,0)</f>
        <v>#N/A</v>
      </c>
      <c r="F3709" s="287"/>
      <c r="G3709" s="287" t="s">
        <v>1899</v>
      </c>
      <c r="H3709" s="288" t="e">
        <f>INDEX('[1]2023-2025'!$AK:$AK,MATCH(D3709,'[1]2023-2025'!$A:$A,0))</f>
        <v>#N/A</v>
      </c>
      <c r="I3709" s="288" t="e">
        <v>#N/A</v>
      </c>
      <c r="J3709" s="288" t="e">
        <f>VLOOKUP(D3709,[1]Лист3!$A:$AK,37,0)</f>
        <v>#N/A</v>
      </c>
      <c r="K3709" s="289" t="e">
        <f>INDEX('[1]2023-2025'!$G:$G,MATCH(D3709,'[1]2023-2025'!$A:$A,0))</f>
        <v>#N/A</v>
      </c>
      <c r="L3709" s="289"/>
      <c r="M3709" s="289"/>
      <c r="N3709" s="289"/>
      <c r="O3709" s="289" t="e">
        <v>#N/A</v>
      </c>
      <c r="P3709" s="289" t="e">
        <v>#N/A</v>
      </c>
      <c r="Q3709" s="186">
        <f t="shared" si="741"/>
        <v>75735.42</v>
      </c>
      <c r="R3709" s="186">
        <f t="shared" si="742"/>
        <v>75735.42</v>
      </c>
      <c r="S3709" s="290">
        <v>0</v>
      </c>
      <c r="T3709" s="474">
        <v>0</v>
      </c>
      <c r="U3709" s="474">
        <v>0</v>
      </c>
      <c r="V3709" s="474">
        <v>0</v>
      </c>
      <c r="W3709" s="474">
        <v>0</v>
      </c>
      <c r="X3709" s="474">
        <v>0</v>
      </c>
      <c r="Y3709" s="474">
        <v>0</v>
      </c>
      <c r="Z3709" s="474">
        <v>0</v>
      </c>
      <c r="AA3709" s="474">
        <v>0</v>
      </c>
      <c r="AB3709" s="474">
        <v>0</v>
      </c>
      <c r="AC3709" s="474">
        <v>0</v>
      </c>
      <c r="AD3709" s="474">
        <v>0</v>
      </c>
      <c r="AE3709" s="474">
        <v>0</v>
      </c>
      <c r="AF3709" s="474">
        <v>0</v>
      </c>
      <c r="AG3709" s="476">
        <v>0</v>
      </c>
      <c r="AH3709" s="476">
        <v>75735.42</v>
      </c>
      <c r="AI3709" s="476">
        <v>0</v>
      </c>
      <c r="AJ3709" s="476">
        <v>0</v>
      </c>
      <c r="AK3709" s="175"/>
      <c r="AL3709" s="175" t="e">
        <v>#N/A</v>
      </c>
      <c r="AM3709" s="175" t="e">
        <v>#N/A</v>
      </c>
      <c r="AN3709" s="175" t="e">
        <v>#N/A</v>
      </c>
    </row>
    <row r="3710" spans="1:40" s="105" customFormat="1" ht="20.3" customHeight="1" x14ac:dyDescent="0.35">
      <c r="A3710" s="256">
        <v>2025</v>
      </c>
      <c r="B3710" s="472">
        <f>B3709+1</f>
        <v>1002</v>
      </c>
      <c r="C3710" s="483" t="s">
        <v>1672</v>
      </c>
      <c r="D3710" s="472">
        <v>42461</v>
      </c>
      <c r="E3710" s="287" t="e">
        <f>VLOOKUP(D3710,'[1]2023-2025'!$A:$G,7,0)</f>
        <v>#N/A</v>
      </c>
      <c r="F3710" s="287"/>
      <c r="G3710" s="287" t="s">
        <v>1900</v>
      </c>
      <c r="H3710" s="288" t="e">
        <f>INDEX('[1]2023-2025'!$AK:$AK,MATCH(D3710,'[1]2023-2025'!$A:$A,0))</f>
        <v>#N/A</v>
      </c>
      <c r="I3710" s="288" t="e">
        <v>#N/A</v>
      </c>
      <c r="J3710" s="288" t="e">
        <f>VLOOKUP(D3710,[1]Лист3!$A:$AK,37,0)</f>
        <v>#N/A</v>
      </c>
      <c r="K3710" s="289" t="e">
        <f>INDEX('[1]2023-2025'!$G:$G,MATCH(D3710,'[1]2023-2025'!$A:$A,0))</f>
        <v>#N/A</v>
      </c>
      <c r="L3710" s="289"/>
      <c r="M3710" s="289"/>
      <c r="N3710" s="289"/>
      <c r="O3710" s="289" t="e">
        <v>#N/A</v>
      </c>
      <c r="P3710" s="289" t="e">
        <v>#N/A</v>
      </c>
      <c r="Q3710" s="474">
        <f t="shared" si="741"/>
        <v>1938255.47</v>
      </c>
      <c r="R3710" s="474">
        <f t="shared" si="742"/>
        <v>1938255.47</v>
      </c>
      <c r="S3710" s="474">
        <v>0</v>
      </c>
      <c r="T3710" s="474">
        <v>556130</v>
      </c>
      <c r="U3710" s="474">
        <v>0</v>
      </c>
      <c r="V3710" s="474">
        <v>560708.49</v>
      </c>
      <c r="W3710" s="474">
        <v>460708.49</v>
      </c>
      <c r="X3710" s="474">
        <v>360708.49</v>
      </c>
      <c r="Y3710" s="474">
        <v>0</v>
      </c>
      <c r="Z3710" s="474">
        <v>0</v>
      </c>
      <c r="AA3710" s="474">
        <v>0</v>
      </c>
      <c r="AB3710" s="474">
        <v>0</v>
      </c>
      <c r="AC3710" s="474">
        <v>0</v>
      </c>
      <c r="AD3710" s="474">
        <v>0</v>
      </c>
      <c r="AE3710" s="474">
        <v>0</v>
      </c>
      <c r="AF3710" s="474">
        <v>0</v>
      </c>
      <c r="AG3710" s="476">
        <v>0</v>
      </c>
      <c r="AH3710" s="476">
        <v>0</v>
      </c>
      <c r="AI3710" s="476">
        <v>0</v>
      </c>
      <c r="AJ3710" s="476">
        <v>0</v>
      </c>
      <c r="AK3710" s="175"/>
      <c r="AL3710" s="175">
        <v>27083490.559999999</v>
      </c>
      <c r="AM3710" s="175">
        <v>28820176.02</v>
      </c>
      <c r="AN3710" s="175">
        <v>1736685.46</v>
      </c>
    </row>
    <row r="3711" spans="1:40" s="7" customFormat="1" ht="20.3" customHeight="1" x14ac:dyDescent="0.35">
      <c r="A3711" s="256">
        <v>2025</v>
      </c>
      <c r="B3711" s="184">
        <f t="shared" si="743"/>
        <v>1003</v>
      </c>
      <c r="C3711" s="286" t="s">
        <v>1461</v>
      </c>
      <c r="D3711" s="184">
        <v>42463</v>
      </c>
      <c r="E3711" s="287" t="e">
        <f>VLOOKUP(D3711,'[1]2023-2025'!$A:$G,7,0)</f>
        <v>#N/A</v>
      </c>
      <c r="F3711" s="287"/>
      <c r="G3711" s="287" t="s">
        <v>1899</v>
      </c>
      <c r="H3711" s="288" t="e">
        <f>INDEX('[1]2023-2025'!$AK:$AK,MATCH(D3711,'[1]2023-2025'!$A:$A,0))</f>
        <v>#N/A</v>
      </c>
      <c r="I3711" s="288" t="e">
        <v>#N/A</v>
      </c>
      <c r="J3711" s="288" t="e">
        <f>VLOOKUP(D3711,[1]Лист3!$A:$AK,37,0)</f>
        <v>#N/A</v>
      </c>
      <c r="K3711" s="289" t="e">
        <f>INDEX('[1]2023-2025'!$G:$G,MATCH(D3711,'[1]2023-2025'!$A:$A,0))</f>
        <v>#N/A</v>
      </c>
      <c r="L3711" s="289"/>
      <c r="M3711" s="289"/>
      <c r="N3711" s="289"/>
      <c r="O3711" s="289" t="e">
        <v>#N/A</v>
      </c>
      <c r="P3711" s="289" t="e">
        <v>#N/A</v>
      </c>
      <c r="Q3711" s="186">
        <f t="shared" si="741"/>
        <v>2832557.9088500002</v>
      </c>
      <c r="R3711" s="186">
        <f t="shared" si="742"/>
        <v>2791375.04</v>
      </c>
      <c r="S3711" s="474">
        <v>0</v>
      </c>
      <c r="T3711" s="474">
        <v>0</v>
      </c>
      <c r="U3711" s="474">
        <v>0</v>
      </c>
      <c r="V3711" s="474">
        <v>653304.59</v>
      </c>
      <c r="W3711" s="474">
        <v>941026.53</v>
      </c>
      <c r="X3711" s="474">
        <v>1119810.54</v>
      </c>
      <c r="Y3711" s="474">
        <v>0</v>
      </c>
      <c r="Z3711" s="474">
        <v>0</v>
      </c>
      <c r="AA3711" s="474">
        <v>0</v>
      </c>
      <c r="AB3711" s="474">
        <v>0</v>
      </c>
      <c r="AC3711" s="474">
        <v>0</v>
      </c>
      <c r="AD3711" s="474">
        <v>0</v>
      </c>
      <c r="AE3711" s="474">
        <v>0</v>
      </c>
      <c r="AF3711" s="474">
        <v>0</v>
      </c>
      <c r="AG3711" s="476">
        <v>77233.38</v>
      </c>
      <c r="AH3711" s="476">
        <v>0</v>
      </c>
      <c r="AI3711" s="476">
        <v>0</v>
      </c>
      <c r="AJ3711" s="476">
        <f>9799.56885+14330.35+17052.95</f>
        <v>41182.868849999999</v>
      </c>
      <c r="AK3711" s="175"/>
      <c r="AL3711" s="175">
        <v>31108131.379999999</v>
      </c>
      <c r="AM3711" s="175">
        <v>32559709.379999999</v>
      </c>
      <c r="AN3711" s="175">
        <v>1451578</v>
      </c>
    </row>
    <row r="3712" spans="1:40" s="105" customFormat="1" ht="20.3" customHeight="1" x14ac:dyDescent="0.35">
      <c r="A3712" s="256">
        <v>2025</v>
      </c>
      <c r="B3712" s="184">
        <f t="shared" si="743"/>
        <v>1004</v>
      </c>
      <c r="C3712" s="286" t="s">
        <v>1462</v>
      </c>
      <c r="D3712" s="184">
        <v>42464</v>
      </c>
      <c r="E3712" s="287" t="e">
        <f>VLOOKUP(D3712,'[1]2023-2025'!$A:$G,7,0)</f>
        <v>#N/A</v>
      </c>
      <c r="F3712" s="287"/>
      <c r="G3712" s="287" t="s">
        <v>1899</v>
      </c>
      <c r="H3712" s="288" t="e">
        <f>INDEX('[1]2023-2025'!$AK:$AK,MATCH(D3712,'[1]2023-2025'!$A:$A,0))</f>
        <v>#N/A</v>
      </c>
      <c r="I3712" s="288" t="e">
        <v>#N/A</v>
      </c>
      <c r="J3712" s="288" t="e">
        <f>VLOOKUP(D3712,[1]Лист3!$A:$AK,37,0)</f>
        <v>#N/A</v>
      </c>
      <c r="K3712" s="289" t="e">
        <f>INDEX('[1]2023-2025'!$G:$G,MATCH(D3712,'[1]2023-2025'!$A:$A,0))</f>
        <v>#N/A</v>
      </c>
      <c r="L3712" s="289"/>
      <c r="M3712" s="289"/>
      <c r="N3712" s="289"/>
      <c r="O3712" s="289" t="e">
        <v>#N/A</v>
      </c>
      <c r="P3712" s="289" t="e">
        <v>#N/A</v>
      </c>
      <c r="Q3712" s="186">
        <f t="shared" si="741"/>
        <v>7430161.6299999999</v>
      </c>
      <c r="R3712" s="186">
        <f t="shared" si="742"/>
        <v>7280314.1399999997</v>
      </c>
      <c r="S3712" s="290">
        <v>0</v>
      </c>
      <c r="T3712" s="474">
        <v>0</v>
      </c>
      <c r="U3712" s="474">
        <v>0</v>
      </c>
      <c r="V3712" s="474">
        <v>0</v>
      </c>
      <c r="W3712" s="474">
        <v>0</v>
      </c>
      <c r="X3712" s="474">
        <v>0</v>
      </c>
      <c r="Y3712" s="474">
        <v>0</v>
      </c>
      <c r="Z3712" s="474">
        <v>0</v>
      </c>
      <c r="AA3712" s="474">
        <v>6155838.3799999999</v>
      </c>
      <c r="AB3712" s="474">
        <v>1124475.76</v>
      </c>
      <c r="AC3712" s="474">
        <v>0</v>
      </c>
      <c r="AD3712" s="474">
        <v>0</v>
      </c>
      <c r="AE3712" s="474">
        <v>0</v>
      </c>
      <c r="AF3712" s="474">
        <v>0</v>
      </c>
      <c r="AG3712" s="476">
        <v>0</v>
      </c>
      <c r="AH3712" s="476">
        <v>0</v>
      </c>
      <c r="AI3712" s="476">
        <v>0</v>
      </c>
      <c r="AJ3712" s="476">
        <v>149847.49</v>
      </c>
      <c r="AK3712" s="175"/>
      <c r="AL3712" s="175">
        <v>33657501.780000001</v>
      </c>
      <c r="AM3712" s="175">
        <v>33657501.780000001</v>
      </c>
      <c r="AN3712" s="175">
        <v>0</v>
      </c>
    </row>
    <row r="3713" spans="1:40" s="105" customFormat="1" ht="20.3" customHeight="1" x14ac:dyDescent="0.35">
      <c r="A3713" s="256">
        <v>2025</v>
      </c>
      <c r="B3713" s="184">
        <f t="shared" si="743"/>
        <v>1005</v>
      </c>
      <c r="C3713" s="286" t="s">
        <v>1463</v>
      </c>
      <c r="D3713" s="184">
        <v>42489</v>
      </c>
      <c r="E3713" s="287" t="e">
        <f>VLOOKUP(D3713,'[1]2023-2025'!$A:$G,7,0)</f>
        <v>#N/A</v>
      </c>
      <c r="F3713" s="287"/>
      <c r="G3713" s="287" t="s">
        <v>1899</v>
      </c>
      <c r="H3713" s="288" t="e">
        <f>INDEX('[1]2023-2025'!$AK:$AK,MATCH(D3713,'[1]2023-2025'!$A:$A,0))</f>
        <v>#N/A</v>
      </c>
      <c r="I3713" s="288" t="e">
        <v>#N/A</v>
      </c>
      <c r="J3713" s="288" t="e">
        <f>VLOOKUP(D3713,[1]Лист3!$A:$AK,37,0)</f>
        <v>#N/A</v>
      </c>
      <c r="K3713" s="289" t="e">
        <f>INDEX('[1]2023-2025'!$G:$G,MATCH(D3713,'[1]2023-2025'!$A:$A,0))</f>
        <v>#N/A</v>
      </c>
      <c r="L3713" s="289"/>
      <c r="M3713" s="289"/>
      <c r="N3713" s="289"/>
      <c r="O3713" s="289" t="e">
        <v>#N/A</v>
      </c>
      <c r="P3713" s="289" t="e">
        <v>#N/A</v>
      </c>
      <c r="Q3713" s="186">
        <f t="shared" si="741"/>
        <v>26037561.029999997</v>
      </c>
      <c r="R3713" s="186">
        <f t="shared" si="742"/>
        <v>25932642.149999999</v>
      </c>
      <c r="S3713" s="290">
        <v>0</v>
      </c>
      <c r="T3713" s="474">
        <v>2931213.14</v>
      </c>
      <c r="U3713" s="474">
        <v>0</v>
      </c>
      <c r="V3713" s="474">
        <v>0</v>
      </c>
      <c r="W3713" s="474">
        <v>972277.32</v>
      </c>
      <c r="X3713" s="474">
        <v>0</v>
      </c>
      <c r="Y3713" s="474">
        <v>0</v>
      </c>
      <c r="Z3713" s="474">
        <v>0</v>
      </c>
      <c r="AA3713" s="474">
        <v>12897178.859999999</v>
      </c>
      <c r="AB3713" s="474">
        <v>0</v>
      </c>
      <c r="AC3713" s="474">
        <v>9131972.8300000001</v>
      </c>
      <c r="AD3713" s="474">
        <v>0</v>
      </c>
      <c r="AE3713" s="474">
        <v>0</v>
      </c>
      <c r="AF3713" s="474">
        <v>0</v>
      </c>
      <c r="AG3713" s="476">
        <v>0</v>
      </c>
      <c r="AH3713" s="476">
        <v>0</v>
      </c>
      <c r="AI3713" s="476">
        <v>0</v>
      </c>
      <c r="AJ3713" s="474">
        <v>104918.88</v>
      </c>
      <c r="AK3713" s="175"/>
      <c r="AL3713" s="175">
        <v>32641447.66</v>
      </c>
      <c r="AM3713" s="175">
        <v>32641447.66</v>
      </c>
      <c r="AN3713" s="175">
        <v>0</v>
      </c>
    </row>
    <row r="3714" spans="1:40" s="7" customFormat="1" ht="20.3" customHeight="1" x14ac:dyDescent="0.35">
      <c r="A3714" s="256">
        <v>2025</v>
      </c>
      <c r="B3714" s="184">
        <f t="shared" si="743"/>
        <v>1006</v>
      </c>
      <c r="C3714" s="286" t="s">
        <v>1464</v>
      </c>
      <c r="D3714" s="184">
        <v>42485</v>
      </c>
      <c r="E3714" s="287" t="e">
        <f>VLOOKUP(D3714,'[1]2023-2025'!$A:$G,7,0)</f>
        <v>#N/A</v>
      </c>
      <c r="F3714" s="287"/>
      <c r="G3714" s="287" t="s">
        <v>1899</v>
      </c>
      <c r="H3714" s="288" t="e">
        <f>INDEX('[1]2023-2025'!$AK:$AK,MATCH(D3714,'[1]2023-2025'!$A:$A,0))</f>
        <v>#N/A</v>
      </c>
      <c r="I3714" s="288" t="e">
        <v>#N/A</v>
      </c>
      <c r="J3714" s="288" t="e">
        <f>VLOOKUP(D3714,[1]Лист3!$A:$AK,37,0)</f>
        <v>#N/A</v>
      </c>
      <c r="K3714" s="289" t="e">
        <f>INDEX('[1]2023-2025'!$G:$G,MATCH(D3714,'[1]2023-2025'!$A:$A,0))</f>
        <v>#N/A</v>
      </c>
      <c r="L3714" s="289"/>
      <c r="M3714" s="289"/>
      <c r="N3714" s="289"/>
      <c r="O3714" s="289" t="e">
        <v>#N/A</v>
      </c>
      <c r="P3714" s="289" t="e">
        <v>#N/A</v>
      </c>
      <c r="Q3714" s="186">
        <f t="shared" si="741"/>
        <v>18154159.060000002</v>
      </c>
      <c r="R3714" s="186">
        <f t="shared" si="742"/>
        <v>18002108.300000001</v>
      </c>
      <c r="S3714" s="290">
        <v>0</v>
      </c>
      <c r="T3714" s="474">
        <v>0</v>
      </c>
      <c r="U3714" s="474">
        <v>0</v>
      </c>
      <c r="V3714" s="474">
        <v>0</v>
      </c>
      <c r="W3714" s="474">
        <v>0</v>
      </c>
      <c r="X3714" s="474">
        <v>0</v>
      </c>
      <c r="Y3714" s="474">
        <v>0</v>
      </c>
      <c r="Z3714" s="474">
        <v>0</v>
      </c>
      <c r="AA3714" s="474">
        <v>10136717.58</v>
      </c>
      <c r="AB3714" s="474">
        <v>0</v>
      </c>
      <c r="AC3714" s="474">
        <v>7865390.7199999997</v>
      </c>
      <c r="AD3714" s="474">
        <v>0</v>
      </c>
      <c r="AE3714" s="474">
        <v>0</v>
      </c>
      <c r="AF3714" s="474">
        <v>0</v>
      </c>
      <c r="AG3714" s="476">
        <v>0</v>
      </c>
      <c r="AH3714" s="476">
        <v>0</v>
      </c>
      <c r="AI3714" s="476">
        <v>0</v>
      </c>
      <c r="AJ3714" s="474">
        <v>152050.76</v>
      </c>
      <c r="AK3714" s="175"/>
      <c r="AL3714" s="175">
        <v>25252066.600000001</v>
      </c>
      <c r="AM3714" s="175">
        <v>25252066.600000001</v>
      </c>
      <c r="AN3714" s="175">
        <v>0</v>
      </c>
    </row>
    <row r="3715" spans="1:40" s="105" customFormat="1" ht="20.3" customHeight="1" x14ac:dyDescent="0.35">
      <c r="A3715" s="256">
        <v>2025</v>
      </c>
      <c r="B3715" s="184">
        <f>B3714+1</f>
        <v>1007</v>
      </c>
      <c r="C3715" s="286" t="s">
        <v>1465</v>
      </c>
      <c r="D3715" s="184">
        <v>42499</v>
      </c>
      <c r="E3715" s="287" t="e">
        <f>VLOOKUP(D3715,'[1]2023-2025'!$A:$G,7,0)</f>
        <v>#N/A</v>
      </c>
      <c r="F3715" s="287"/>
      <c r="G3715" s="287" t="s">
        <v>1899</v>
      </c>
      <c r="H3715" s="288" t="e">
        <f>INDEX('[1]2023-2025'!$AK:$AK,MATCH(D3715,'[1]2023-2025'!$A:$A,0))</f>
        <v>#N/A</v>
      </c>
      <c r="I3715" s="288" t="e">
        <v>#N/A</v>
      </c>
      <c r="J3715" s="288" t="e">
        <f>VLOOKUP(D3715,[1]Лист3!$A:$AK,37,0)</f>
        <v>#N/A</v>
      </c>
      <c r="K3715" s="289" t="e">
        <f>INDEX('[1]2023-2025'!$G:$G,MATCH(D3715,'[1]2023-2025'!$A:$A,0))</f>
        <v>#N/A</v>
      </c>
      <c r="L3715" s="289"/>
      <c r="M3715" s="289"/>
      <c r="N3715" s="289"/>
      <c r="O3715" s="289" t="e">
        <v>#N/A</v>
      </c>
      <c r="P3715" s="289" t="e">
        <v>#N/A</v>
      </c>
      <c r="Q3715" s="186">
        <f t="shared" si="741"/>
        <v>71586.37</v>
      </c>
      <c r="R3715" s="186">
        <f t="shared" si="742"/>
        <v>71586.37</v>
      </c>
      <c r="S3715" s="290">
        <v>0</v>
      </c>
      <c r="T3715" s="474">
        <v>0</v>
      </c>
      <c r="U3715" s="474">
        <v>0</v>
      </c>
      <c r="V3715" s="474">
        <v>0</v>
      </c>
      <c r="W3715" s="474">
        <v>0</v>
      </c>
      <c r="X3715" s="474">
        <v>0</v>
      </c>
      <c r="Y3715" s="474">
        <v>0</v>
      </c>
      <c r="Z3715" s="474">
        <v>0</v>
      </c>
      <c r="AA3715" s="474">
        <v>0</v>
      </c>
      <c r="AB3715" s="474">
        <v>0</v>
      </c>
      <c r="AC3715" s="474">
        <v>0</v>
      </c>
      <c r="AD3715" s="474">
        <v>0</v>
      </c>
      <c r="AE3715" s="474">
        <v>0</v>
      </c>
      <c r="AF3715" s="474">
        <v>0</v>
      </c>
      <c r="AG3715" s="474">
        <v>71586.37</v>
      </c>
      <c r="AH3715" s="476">
        <v>0</v>
      </c>
      <c r="AI3715" s="476">
        <v>0</v>
      </c>
      <c r="AJ3715" s="476">
        <v>0</v>
      </c>
      <c r="AK3715" s="175"/>
      <c r="AL3715" s="175">
        <v>25997929.620000001</v>
      </c>
      <c r="AM3715" s="175">
        <v>25997929.620000001</v>
      </c>
      <c r="AN3715" s="175">
        <v>0</v>
      </c>
    </row>
    <row r="3716" spans="1:40" s="105" customFormat="1" ht="20.3" customHeight="1" x14ac:dyDescent="0.35">
      <c r="A3716" s="256">
        <v>2025</v>
      </c>
      <c r="B3716" s="184">
        <f t="shared" si="743"/>
        <v>1008</v>
      </c>
      <c r="C3716" s="286" t="s">
        <v>1466</v>
      </c>
      <c r="D3716" s="184">
        <v>42496</v>
      </c>
      <c r="E3716" s="287" t="e">
        <f>VLOOKUP(D3716,'[1]2023-2025'!$A:$G,7,0)</f>
        <v>#N/A</v>
      </c>
      <c r="F3716" s="287"/>
      <c r="G3716" s="287" t="s">
        <v>1899</v>
      </c>
      <c r="H3716" s="288" t="e">
        <f>INDEX('[1]2023-2025'!$AK:$AK,MATCH(D3716,'[1]2023-2025'!$A:$A,0))</f>
        <v>#N/A</v>
      </c>
      <c r="I3716" s="288" t="e">
        <v>#N/A</v>
      </c>
      <c r="J3716" s="288" t="e">
        <f>VLOOKUP(D3716,[1]Лист3!$A:$AK,37,0)</f>
        <v>#N/A</v>
      </c>
      <c r="K3716" s="289" t="e">
        <f>INDEX('[1]2023-2025'!$G:$G,MATCH(D3716,'[1]2023-2025'!$A:$A,0))</f>
        <v>#N/A</v>
      </c>
      <c r="L3716" s="289"/>
      <c r="M3716" s="289"/>
      <c r="N3716" s="289"/>
      <c r="O3716" s="289" t="e">
        <v>#N/A</v>
      </c>
      <c r="P3716" s="289" t="e">
        <v>#N/A</v>
      </c>
      <c r="Q3716" s="186">
        <f t="shared" si="741"/>
        <v>9343433.5800000001</v>
      </c>
      <c r="R3716" s="186">
        <f t="shared" si="742"/>
        <v>9224844.3499999996</v>
      </c>
      <c r="S3716" s="290">
        <v>0</v>
      </c>
      <c r="T3716" s="474">
        <v>0</v>
      </c>
      <c r="U3716" s="474">
        <v>0</v>
      </c>
      <c r="V3716" s="474">
        <v>0</v>
      </c>
      <c r="W3716" s="474">
        <v>0</v>
      </c>
      <c r="X3716" s="474">
        <v>762967.81</v>
      </c>
      <c r="Y3716" s="474">
        <v>0</v>
      </c>
      <c r="Z3716" s="474">
        <v>0</v>
      </c>
      <c r="AA3716" s="474">
        <v>8461876.5399999991</v>
      </c>
      <c r="AB3716" s="474">
        <v>0</v>
      </c>
      <c r="AC3716" s="474">
        <v>0</v>
      </c>
      <c r="AD3716" s="474">
        <v>0</v>
      </c>
      <c r="AE3716" s="474">
        <v>0</v>
      </c>
      <c r="AF3716" s="474">
        <v>0</v>
      </c>
      <c r="AG3716" s="476">
        <v>0</v>
      </c>
      <c r="AH3716" s="476">
        <v>0</v>
      </c>
      <c r="AI3716" s="476">
        <v>0</v>
      </c>
      <c r="AJ3716" s="474">
        <v>118589.23</v>
      </c>
      <c r="AK3716" s="175"/>
      <c r="AL3716" s="175">
        <v>19054136.539999999</v>
      </c>
      <c r="AM3716" s="175">
        <v>19054136.539999999</v>
      </c>
      <c r="AN3716" s="175">
        <v>0</v>
      </c>
    </row>
    <row r="3717" spans="1:40" s="105" customFormat="1" ht="20.3" customHeight="1" x14ac:dyDescent="0.35">
      <c r="A3717" s="256">
        <v>2025</v>
      </c>
      <c r="B3717" s="184">
        <f t="shared" si="743"/>
        <v>1009</v>
      </c>
      <c r="C3717" s="286" t="s">
        <v>1467</v>
      </c>
      <c r="D3717" s="184">
        <v>42504</v>
      </c>
      <c r="E3717" s="287" t="e">
        <f>VLOOKUP(D3717,'[1]2023-2025'!$A:$G,7,0)</f>
        <v>#N/A</v>
      </c>
      <c r="F3717" s="287"/>
      <c r="G3717" s="287" t="s">
        <v>1899</v>
      </c>
      <c r="H3717" s="288" t="e">
        <f>INDEX('[1]2023-2025'!$AK:$AK,MATCH(D3717,'[1]2023-2025'!$A:$A,0))</f>
        <v>#N/A</v>
      </c>
      <c r="I3717" s="288" t="e">
        <v>#N/A</v>
      </c>
      <c r="J3717" s="288" t="e">
        <f>VLOOKUP(D3717,[1]Лист3!$A:$AK,37,0)</f>
        <v>#N/A</v>
      </c>
      <c r="K3717" s="289" t="e">
        <f>INDEX('[1]2023-2025'!$G:$G,MATCH(D3717,'[1]2023-2025'!$A:$A,0))</f>
        <v>#N/A</v>
      </c>
      <c r="L3717" s="289"/>
      <c r="M3717" s="289"/>
      <c r="N3717" s="289"/>
      <c r="O3717" s="289" t="e">
        <v>#N/A</v>
      </c>
      <c r="P3717" s="289" t="e">
        <v>#N/A</v>
      </c>
      <c r="Q3717" s="186">
        <f t="shared" si="741"/>
        <v>5076513.3600000003</v>
      </c>
      <c r="R3717" s="186">
        <f t="shared" si="742"/>
        <v>5009525.66</v>
      </c>
      <c r="S3717" s="474">
        <v>0</v>
      </c>
      <c r="T3717" s="474">
        <v>0</v>
      </c>
      <c r="U3717" s="474">
        <v>0</v>
      </c>
      <c r="V3717" s="474">
        <v>0</v>
      </c>
      <c r="W3717" s="474">
        <v>0</v>
      </c>
      <c r="X3717" s="474">
        <v>0</v>
      </c>
      <c r="Y3717" s="474">
        <v>0</v>
      </c>
      <c r="Z3717" s="474">
        <v>0</v>
      </c>
      <c r="AA3717" s="474">
        <v>4555163.66</v>
      </c>
      <c r="AB3717" s="474">
        <v>0</v>
      </c>
      <c r="AC3717" s="474">
        <v>0</v>
      </c>
      <c r="AD3717" s="474">
        <v>0</v>
      </c>
      <c r="AE3717" s="474">
        <v>0</v>
      </c>
      <c r="AF3717" s="474">
        <v>0</v>
      </c>
      <c r="AG3717" s="476">
        <v>454362</v>
      </c>
      <c r="AH3717" s="476">
        <v>0</v>
      </c>
      <c r="AI3717" s="476">
        <v>0</v>
      </c>
      <c r="AJ3717" s="474">
        <v>66987.7</v>
      </c>
      <c r="AK3717" s="175"/>
      <c r="AL3717" s="175">
        <v>17929470.82</v>
      </c>
      <c r="AM3717" s="175">
        <v>20208758.789999999</v>
      </c>
      <c r="AN3717" s="175">
        <v>2279287.9700000002</v>
      </c>
    </row>
    <row r="3718" spans="1:40" s="105" customFormat="1" ht="20.3" customHeight="1" x14ac:dyDescent="0.35">
      <c r="A3718" s="256">
        <v>2025</v>
      </c>
      <c r="B3718" s="184">
        <f>B3717+1</f>
        <v>1010</v>
      </c>
      <c r="C3718" s="286" t="s">
        <v>4154</v>
      </c>
      <c r="D3718" s="184">
        <v>42419</v>
      </c>
      <c r="E3718" s="287"/>
      <c r="F3718" s="287"/>
      <c r="G3718" s="287"/>
      <c r="H3718" s="288"/>
      <c r="I3718" s="288"/>
      <c r="J3718" s="288"/>
      <c r="K3718" s="289"/>
      <c r="L3718" s="289"/>
      <c r="M3718" s="289"/>
      <c r="N3718" s="289"/>
      <c r="O3718" s="289"/>
      <c r="P3718" s="289"/>
      <c r="Q3718" s="186">
        <f>SUM(S3718:AJ3718)</f>
        <v>4718310.870000001</v>
      </c>
      <c r="R3718" s="186">
        <f>SUM(S3718:AI3718)</f>
        <v>4649498.3900000006</v>
      </c>
      <c r="S3718" s="474">
        <v>0</v>
      </c>
      <c r="T3718" s="474">
        <v>0</v>
      </c>
      <c r="U3718" s="474">
        <v>0</v>
      </c>
      <c r="V3718" s="474">
        <v>0</v>
      </c>
      <c r="W3718" s="474">
        <v>0</v>
      </c>
      <c r="X3718" s="474">
        <v>0</v>
      </c>
      <c r="Y3718" s="474">
        <v>0</v>
      </c>
      <c r="Z3718" s="474">
        <v>0</v>
      </c>
      <c r="AA3718" s="474">
        <v>4288789.9000000004</v>
      </c>
      <c r="AB3718" s="474">
        <v>360708.49</v>
      </c>
      <c r="AC3718" s="474">
        <v>0</v>
      </c>
      <c r="AD3718" s="474">
        <v>0</v>
      </c>
      <c r="AE3718" s="474">
        <v>0</v>
      </c>
      <c r="AF3718" s="474">
        <v>0</v>
      </c>
      <c r="AG3718" s="474">
        <v>0</v>
      </c>
      <c r="AH3718" s="474">
        <v>0</v>
      </c>
      <c r="AI3718" s="474">
        <v>0</v>
      </c>
      <c r="AJ3718" s="474">
        <v>68812.479999999996</v>
      </c>
      <c r="AK3718" s="175"/>
      <c r="AL3718" s="175">
        <v>10625682.060000002</v>
      </c>
      <c r="AM3718" s="175">
        <v>14295143.460000001</v>
      </c>
      <c r="AN3718" s="175">
        <v>3669461.3999999994</v>
      </c>
    </row>
    <row r="3719" spans="1:40" s="105" customFormat="1" ht="20.3" customHeight="1" x14ac:dyDescent="0.35">
      <c r="A3719" s="256">
        <v>2025</v>
      </c>
      <c r="B3719" s="184">
        <f>B3718+1</f>
        <v>1011</v>
      </c>
      <c r="C3719" s="286" t="s">
        <v>1895</v>
      </c>
      <c r="D3719" s="184">
        <v>42420</v>
      </c>
      <c r="E3719" s="287"/>
      <c r="F3719" s="287"/>
      <c r="G3719" s="287"/>
      <c r="H3719" s="288"/>
      <c r="I3719" s="288"/>
      <c r="J3719" s="288"/>
      <c r="K3719" s="289"/>
      <c r="L3719" s="289"/>
      <c r="M3719" s="289"/>
      <c r="N3719" s="289"/>
      <c r="O3719" s="289"/>
      <c r="P3719" s="289"/>
      <c r="Q3719" s="186">
        <f>SUM(S3719:AJ3719)</f>
        <v>334616</v>
      </c>
      <c r="R3719" s="186">
        <f>SUM(S3719:AI3719)</f>
        <v>334616</v>
      </c>
      <c r="S3719" s="474">
        <v>0</v>
      </c>
      <c r="T3719" s="474">
        <v>0</v>
      </c>
      <c r="U3719" s="474">
        <v>0</v>
      </c>
      <c r="V3719" s="474">
        <v>0</v>
      </c>
      <c r="W3719" s="474">
        <v>0</v>
      </c>
      <c r="X3719" s="474">
        <v>0</v>
      </c>
      <c r="Y3719" s="474">
        <v>0</v>
      </c>
      <c r="Z3719" s="474">
        <v>0</v>
      </c>
      <c r="AA3719" s="474">
        <v>0</v>
      </c>
      <c r="AB3719" s="474">
        <v>0</v>
      </c>
      <c r="AC3719" s="474">
        <v>0</v>
      </c>
      <c r="AD3719" s="474">
        <v>0</v>
      </c>
      <c r="AE3719" s="474">
        <v>0</v>
      </c>
      <c r="AF3719" s="474">
        <v>0</v>
      </c>
      <c r="AG3719" s="474">
        <v>85772</v>
      </c>
      <c r="AH3719" s="474">
        <v>248844</v>
      </c>
      <c r="AI3719" s="474">
        <v>0</v>
      </c>
      <c r="AJ3719" s="474">
        <v>0</v>
      </c>
      <c r="AK3719" s="175"/>
      <c r="AL3719" s="175">
        <v>10626253.34</v>
      </c>
      <c r="AM3719" s="175">
        <v>14655587.24</v>
      </c>
      <c r="AN3719" s="175">
        <v>4029333.9</v>
      </c>
    </row>
    <row r="3720" spans="1:40" s="105" customFormat="1" ht="20.3" customHeight="1" x14ac:dyDescent="0.35">
      <c r="A3720" s="256">
        <v>2025</v>
      </c>
      <c r="B3720" s="184">
        <f>B3719+1</f>
        <v>1012</v>
      </c>
      <c r="C3720" s="286" t="s">
        <v>3432</v>
      </c>
      <c r="D3720" s="184">
        <v>42465</v>
      </c>
      <c r="E3720" s="287"/>
      <c r="F3720" s="287"/>
      <c r="G3720" s="287"/>
      <c r="H3720" s="288"/>
      <c r="I3720" s="288"/>
      <c r="J3720" s="288"/>
      <c r="K3720" s="289"/>
      <c r="L3720" s="289"/>
      <c r="M3720" s="289"/>
      <c r="N3720" s="289"/>
      <c r="O3720" s="289"/>
      <c r="P3720" s="289"/>
      <c r="Q3720" s="186">
        <f>SUM(S3720:AJ3720)</f>
        <v>19627053.73</v>
      </c>
      <c r="R3720" s="186">
        <f>SUM(S3720:AI3720)</f>
        <v>19627053.73</v>
      </c>
      <c r="S3720" s="474">
        <v>7378544.8099999996</v>
      </c>
      <c r="T3720" s="456">
        <v>7334936.71</v>
      </c>
      <c r="U3720" s="474">
        <v>0</v>
      </c>
      <c r="V3720" s="474">
        <v>0</v>
      </c>
      <c r="W3720" s="474">
        <v>0</v>
      </c>
      <c r="X3720" s="474">
        <v>0</v>
      </c>
      <c r="Y3720" s="474">
        <v>0</v>
      </c>
      <c r="Z3720" s="474">
        <v>0</v>
      </c>
      <c r="AA3720" s="474">
        <v>0</v>
      </c>
      <c r="AB3720" s="457">
        <v>1847200.1</v>
      </c>
      <c r="AC3720" s="456">
        <v>3066372.11</v>
      </c>
      <c r="AD3720" s="474">
        <v>0</v>
      </c>
      <c r="AE3720" s="474">
        <v>0</v>
      </c>
      <c r="AF3720" s="474">
        <v>0</v>
      </c>
      <c r="AG3720" s="474">
        <v>0</v>
      </c>
      <c r="AH3720" s="474">
        <v>0</v>
      </c>
      <c r="AI3720" s="474">
        <v>0</v>
      </c>
      <c r="AJ3720" s="474">
        <v>0</v>
      </c>
      <c r="AK3720" s="175"/>
      <c r="AL3720" s="175">
        <v>28771735.020000003</v>
      </c>
      <c r="AM3720" s="175">
        <v>38579345.920000002</v>
      </c>
      <c r="AN3720" s="175">
        <v>9807610.9000000004</v>
      </c>
    </row>
    <row r="3721" spans="1:40" s="105" customFormat="1" ht="20.3" customHeight="1" x14ac:dyDescent="0.35">
      <c r="A3721" s="256">
        <v>2025</v>
      </c>
      <c r="B3721" s="184">
        <f>B3720+1</f>
        <v>1013</v>
      </c>
      <c r="C3721" s="286" t="s">
        <v>4153</v>
      </c>
      <c r="D3721" s="184">
        <v>42439</v>
      </c>
      <c r="E3721" s="287"/>
      <c r="F3721" s="287"/>
      <c r="G3721" s="287"/>
      <c r="H3721" s="288"/>
      <c r="I3721" s="288"/>
      <c r="J3721" s="288"/>
      <c r="K3721" s="289"/>
      <c r="L3721" s="289"/>
      <c r="M3721" s="289"/>
      <c r="N3721" s="289"/>
      <c r="O3721" s="289"/>
      <c r="P3721" s="289"/>
      <c r="Q3721" s="186">
        <f>SUM(S3721:AJ3721)</f>
        <v>2170571.34</v>
      </c>
      <c r="R3721" s="186">
        <f>SUM(S3721:AI3721)</f>
        <v>2139114.34</v>
      </c>
      <c r="S3721" s="474">
        <v>0</v>
      </c>
      <c r="T3721" s="474">
        <v>0</v>
      </c>
      <c r="U3721" s="474">
        <v>0</v>
      </c>
      <c r="V3721" s="474">
        <v>0</v>
      </c>
      <c r="W3721" s="474">
        <v>0</v>
      </c>
      <c r="X3721" s="474">
        <v>0</v>
      </c>
      <c r="Y3721" s="474">
        <v>0</v>
      </c>
      <c r="Z3721" s="474">
        <v>0</v>
      </c>
      <c r="AA3721" s="474">
        <v>2139114.34</v>
      </c>
      <c r="AB3721" s="474">
        <v>0</v>
      </c>
      <c r="AC3721" s="474">
        <v>0</v>
      </c>
      <c r="AD3721" s="474">
        <v>0</v>
      </c>
      <c r="AE3721" s="474">
        <v>0</v>
      </c>
      <c r="AF3721" s="474">
        <v>0</v>
      </c>
      <c r="AG3721" s="474">
        <v>0</v>
      </c>
      <c r="AH3721" s="474">
        <v>0</v>
      </c>
      <c r="AI3721" s="474">
        <v>0</v>
      </c>
      <c r="AJ3721" s="474">
        <v>31457</v>
      </c>
      <c r="AK3721" s="175"/>
      <c r="AL3721" s="175">
        <v>6644085.7400000002</v>
      </c>
      <c r="AM3721" s="175">
        <v>6644085.7400000002</v>
      </c>
      <c r="AN3721" s="175">
        <v>0</v>
      </c>
    </row>
    <row r="3722" spans="1:40" s="105" customFormat="1" ht="20.3" customHeight="1" x14ac:dyDescent="0.35">
      <c r="A3722" s="256">
        <v>2025</v>
      </c>
      <c r="B3722" s="184">
        <f>B3721+1</f>
        <v>1014</v>
      </c>
      <c r="C3722" s="286" t="s">
        <v>4008</v>
      </c>
      <c r="D3722" s="184">
        <v>42501</v>
      </c>
      <c r="E3722" s="287"/>
      <c r="F3722" s="287"/>
      <c r="G3722" s="287"/>
      <c r="H3722" s="288"/>
      <c r="I3722" s="288"/>
      <c r="J3722" s="288"/>
      <c r="K3722" s="289"/>
      <c r="L3722" s="289"/>
      <c r="M3722" s="289"/>
      <c r="N3722" s="289"/>
      <c r="O3722" s="289"/>
      <c r="P3722" s="289"/>
      <c r="Q3722" s="186">
        <f t="shared" ref="Q3722:Q3726" si="744">SUM(S3722:AJ3722)</f>
        <v>5978461.8300000001</v>
      </c>
      <c r="R3722" s="186">
        <f t="shared" ref="R3722:R3724" si="745">SUM(S3722:AI3722)</f>
        <v>5889011.4699999997</v>
      </c>
      <c r="S3722" s="474">
        <v>5889011.4699999997</v>
      </c>
      <c r="T3722" s="474">
        <v>0</v>
      </c>
      <c r="U3722" s="474">
        <v>0</v>
      </c>
      <c r="V3722" s="474">
        <v>0</v>
      </c>
      <c r="W3722" s="474">
        <v>0</v>
      </c>
      <c r="X3722" s="474">
        <v>0</v>
      </c>
      <c r="Y3722" s="474">
        <v>0</v>
      </c>
      <c r="Z3722" s="474">
        <v>0</v>
      </c>
      <c r="AA3722" s="474">
        <v>0</v>
      </c>
      <c r="AB3722" s="474">
        <v>0</v>
      </c>
      <c r="AC3722" s="474">
        <v>0</v>
      </c>
      <c r="AD3722" s="474">
        <v>0</v>
      </c>
      <c r="AE3722" s="474">
        <v>0</v>
      </c>
      <c r="AF3722" s="474">
        <v>0</v>
      </c>
      <c r="AG3722" s="474">
        <v>0</v>
      </c>
      <c r="AH3722" s="474">
        <v>0</v>
      </c>
      <c r="AI3722" s="474">
        <v>0</v>
      </c>
      <c r="AJ3722" s="474">
        <v>89450.36</v>
      </c>
      <c r="AK3722" s="175"/>
      <c r="AL3722" s="175">
        <v>13593922.01</v>
      </c>
      <c r="AM3722" s="175">
        <v>23573062.780000001</v>
      </c>
      <c r="AN3722" s="175">
        <v>9979140.7700000014</v>
      </c>
    </row>
    <row r="3723" spans="1:40" s="105" customFormat="1" ht="20.3" customHeight="1" x14ac:dyDescent="0.35">
      <c r="A3723" s="256">
        <v>2025</v>
      </c>
      <c r="B3723" s="184">
        <f t="shared" ref="B3723:B3728" si="746">B3722+1</f>
        <v>1015</v>
      </c>
      <c r="C3723" s="286" t="s">
        <v>2259</v>
      </c>
      <c r="D3723" s="184">
        <v>42362</v>
      </c>
      <c r="E3723" s="287"/>
      <c r="F3723" s="287"/>
      <c r="G3723" s="287"/>
      <c r="H3723" s="288"/>
      <c r="I3723" s="288"/>
      <c r="J3723" s="288"/>
      <c r="K3723" s="289"/>
      <c r="L3723" s="289"/>
      <c r="M3723" s="289"/>
      <c r="N3723" s="289"/>
      <c r="O3723" s="289"/>
      <c r="P3723" s="289"/>
      <c r="Q3723" s="186">
        <f t="shared" si="744"/>
        <v>10720.57</v>
      </c>
      <c r="R3723" s="186">
        <f t="shared" si="745"/>
        <v>10720.57</v>
      </c>
      <c r="S3723" s="474">
        <v>0</v>
      </c>
      <c r="T3723" s="474">
        <v>0</v>
      </c>
      <c r="U3723" s="474">
        <v>0</v>
      </c>
      <c r="V3723" s="474">
        <v>0</v>
      </c>
      <c r="W3723" s="474">
        <v>0</v>
      </c>
      <c r="X3723" s="474">
        <v>0</v>
      </c>
      <c r="Y3723" s="474">
        <v>0</v>
      </c>
      <c r="Z3723" s="474">
        <v>0</v>
      </c>
      <c r="AA3723" s="474">
        <v>0</v>
      </c>
      <c r="AB3723" s="474">
        <v>0</v>
      </c>
      <c r="AC3723" s="474">
        <v>0</v>
      </c>
      <c r="AD3723" s="474">
        <v>0</v>
      </c>
      <c r="AE3723" s="474">
        <v>0</v>
      </c>
      <c r="AF3723" s="474">
        <v>0</v>
      </c>
      <c r="AG3723" s="474">
        <v>0</v>
      </c>
      <c r="AH3723" s="474">
        <v>10720.57</v>
      </c>
      <c r="AI3723" s="474">
        <v>0</v>
      </c>
      <c r="AJ3723" s="474">
        <v>0</v>
      </c>
      <c r="AK3723" s="175"/>
      <c r="AL3723" s="175">
        <v>9879964.5600000005</v>
      </c>
      <c r="AM3723" s="175">
        <v>12092809.42</v>
      </c>
      <c r="AN3723" s="175">
        <v>2212844.86</v>
      </c>
    </row>
    <row r="3724" spans="1:40" s="105" customFormat="1" ht="20.3" customHeight="1" x14ac:dyDescent="0.35">
      <c r="A3724" s="256">
        <v>2025</v>
      </c>
      <c r="B3724" s="184">
        <f t="shared" si="746"/>
        <v>1016</v>
      </c>
      <c r="C3724" s="286" t="s">
        <v>2258</v>
      </c>
      <c r="D3724" s="184">
        <v>42361</v>
      </c>
      <c r="E3724" s="287"/>
      <c r="F3724" s="287"/>
      <c r="G3724" s="287"/>
      <c r="H3724" s="288"/>
      <c r="I3724" s="288"/>
      <c r="J3724" s="288"/>
      <c r="K3724" s="289"/>
      <c r="L3724" s="289"/>
      <c r="M3724" s="289"/>
      <c r="N3724" s="289"/>
      <c r="O3724" s="289"/>
      <c r="P3724" s="289"/>
      <c r="Q3724" s="186">
        <f t="shared" si="744"/>
        <v>11921.1</v>
      </c>
      <c r="R3724" s="186">
        <f t="shared" si="745"/>
        <v>11921.1</v>
      </c>
      <c r="S3724" s="474">
        <v>0</v>
      </c>
      <c r="T3724" s="474">
        <v>0</v>
      </c>
      <c r="U3724" s="474">
        <v>0</v>
      </c>
      <c r="V3724" s="474">
        <v>0</v>
      </c>
      <c r="W3724" s="474">
        <v>0</v>
      </c>
      <c r="X3724" s="474">
        <v>0</v>
      </c>
      <c r="Y3724" s="474">
        <v>0</v>
      </c>
      <c r="Z3724" s="474">
        <v>0</v>
      </c>
      <c r="AA3724" s="474">
        <v>0</v>
      </c>
      <c r="AB3724" s="474">
        <v>0</v>
      </c>
      <c r="AC3724" s="474">
        <v>0</v>
      </c>
      <c r="AD3724" s="474">
        <v>0</v>
      </c>
      <c r="AE3724" s="474">
        <v>0</v>
      </c>
      <c r="AF3724" s="474">
        <v>0</v>
      </c>
      <c r="AG3724" s="474">
        <v>0</v>
      </c>
      <c r="AH3724" s="474">
        <v>11921.1</v>
      </c>
      <c r="AI3724" s="474">
        <v>0</v>
      </c>
      <c r="AJ3724" s="474">
        <v>0</v>
      </c>
      <c r="AK3724" s="175"/>
      <c r="AL3724" s="175">
        <v>9833528.870000001</v>
      </c>
      <c r="AM3724" s="175">
        <v>12046378.220000001</v>
      </c>
      <c r="AN3724" s="175">
        <v>2212849.35</v>
      </c>
    </row>
    <row r="3725" spans="1:40" s="7" customFormat="1" ht="20.3" customHeight="1" x14ac:dyDescent="0.35">
      <c r="A3725" s="256">
        <v>2025</v>
      </c>
      <c r="B3725" s="184">
        <f t="shared" si="746"/>
        <v>1017</v>
      </c>
      <c r="C3725" s="286" t="s">
        <v>4151</v>
      </c>
      <c r="D3725" s="184">
        <v>42477</v>
      </c>
      <c r="E3725" s="287"/>
      <c r="F3725" s="287"/>
      <c r="G3725" s="287"/>
      <c r="H3725" s="288"/>
      <c r="I3725" s="288"/>
      <c r="J3725" s="288"/>
      <c r="K3725" s="289"/>
      <c r="L3725" s="289"/>
      <c r="M3725" s="289"/>
      <c r="N3725" s="289"/>
      <c r="O3725" s="289"/>
      <c r="P3725" s="289"/>
      <c r="Q3725" s="186">
        <f t="shared" si="744"/>
        <v>7469169.3899999997</v>
      </c>
      <c r="R3725" s="186">
        <f>SUM(S3725:AI3725)</f>
        <v>7358787.5800000001</v>
      </c>
      <c r="S3725" s="474">
        <v>0</v>
      </c>
      <c r="T3725" s="474">
        <v>0</v>
      </c>
      <c r="U3725" s="474">
        <v>0</v>
      </c>
      <c r="V3725" s="474">
        <v>0</v>
      </c>
      <c r="W3725" s="474">
        <v>0</v>
      </c>
      <c r="X3725" s="474">
        <v>0</v>
      </c>
      <c r="Y3725" s="474">
        <v>0</v>
      </c>
      <c r="Z3725" s="474">
        <v>0</v>
      </c>
      <c r="AA3725" s="474">
        <v>0</v>
      </c>
      <c r="AB3725" s="474">
        <v>0</v>
      </c>
      <c r="AC3725" s="474">
        <v>7358787.5800000001</v>
      </c>
      <c r="AD3725" s="474">
        <v>0</v>
      </c>
      <c r="AE3725" s="474">
        <v>0</v>
      </c>
      <c r="AF3725" s="474">
        <v>0</v>
      </c>
      <c r="AG3725" s="474">
        <v>0</v>
      </c>
      <c r="AH3725" s="474">
        <v>0</v>
      </c>
      <c r="AI3725" s="474">
        <v>0</v>
      </c>
      <c r="AJ3725" s="474">
        <v>110381.81</v>
      </c>
      <c r="AK3725" s="175"/>
      <c r="AL3725" s="175">
        <v>16309048.790000001</v>
      </c>
      <c r="AM3725" s="175">
        <v>25291232.760000002</v>
      </c>
      <c r="AN3725" s="175">
        <v>8982183.9700000007</v>
      </c>
    </row>
    <row r="3726" spans="1:40" s="105" customFormat="1" ht="20.3" customHeight="1" x14ac:dyDescent="0.35">
      <c r="A3726" s="256">
        <v>2025</v>
      </c>
      <c r="B3726" s="184">
        <f t="shared" si="746"/>
        <v>1018</v>
      </c>
      <c r="C3726" s="286" t="s">
        <v>4150</v>
      </c>
      <c r="D3726" s="184">
        <v>42494</v>
      </c>
      <c r="E3726" s="287"/>
      <c r="F3726" s="287"/>
      <c r="G3726" s="287"/>
      <c r="H3726" s="288"/>
      <c r="I3726" s="288"/>
      <c r="J3726" s="288"/>
      <c r="K3726" s="289"/>
      <c r="L3726" s="289"/>
      <c r="M3726" s="289"/>
      <c r="N3726" s="289"/>
      <c r="O3726" s="289"/>
      <c r="P3726" s="289"/>
      <c r="Q3726" s="186">
        <f t="shared" si="744"/>
        <v>5095198.0600000005</v>
      </c>
      <c r="R3726" s="186">
        <f>SUM(S3726:AI3726)</f>
        <v>5019899.57</v>
      </c>
      <c r="S3726" s="474">
        <v>0</v>
      </c>
      <c r="T3726" s="474">
        <v>0</v>
      </c>
      <c r="U3726" s="474">
        <v>0</v>
      </c>
      <c r="V3726" s="474">
        <v>0</v>
      </c>
      <c r="W3726" s="474">
        <v>0</v>
      </c>
      <c r="X3726" s="474">
        <v>0</v>
      </c>
      <c r="Y3726" s="474">
        <v>0</v>
      </c>
      <c r="Z3726" s="474">
        <v>0</v>
      </c>
      <c r="AA3726" s="474">
        <v>5019899.57</v>
      </c>
      <c r="AB3726" s="474">
        <v>0</v>
      </c>
      <c r="AC3726" s="474">
        <v>0</v>
      </c>
      <c r="AD3726" s="474">
        <v>0</v>
      </c>
      <c r="AE3726" s="474">
        <v>0</v>
      </c>
      <c r="AF3726" s="474">
        <v>0</v>
      </c>
      <c r="AG3726" s="474">
        <v>0</v>
      </c>
      <c r="AH3726" s="474">
        <v>0</v>
      </c>
      <c r="AI3726" s="474">
        <v>0</v>
      </c>
      <c r="AJ3726" s="474">
        <v>75298.490000000005</v>
      </c>
      <c r="AK3726" s="175"/>
      <c r="AL3726" s="175">
        <v>6378612.5</v>
      </c>
      <c r="AM3726" s="175">
        <v>7949630.1299999999</v>
      </c>
      <c r="AN3726" s="175">
        <v>1571017.6299999997</v>
      </c>
    </row>
    <row r="3727" spans="1:40" s="105" customFormat="1" ht="20.3" customHeight="1" x14ac:dyDescent="0.35">
      <c r="A3727" s="256">
        <v>2025</v>
      </c>
      <c r="B3727" s="184">
        <f>B3726+1</f>
        <v>1019</v>
      </c>
      <c r="C3727" s="286" t="s">
        <v>4828</v>
      </c>
      <c r="D3727" s="184">
        <v>42453</v>
      </c>
      <c r="E3727" s="287"/>
      <c r="F3727" s="287"/>
      <c r="G3727" s="287"/>
      <c r="H3727" s="288"/>
      <c r="I3727" s="288"/>
      <c r="J3727" s="288"/>
      <c r="K3727" s="289"/>
      <c r="L3727" s="289"/>
      <c r="M3727" s="289"/>
      <c r="N3727" s="289"/>
      <c r="O3727" s="289"/>
      <c r="P3727" s="289"/>
      <c r="Q3727" s="186">
        <f t="shared" ref="Q3727:Q3728" si="747">SUM(S3727:AJ3727)</f>
        <v>8361718.0099999998</v>
      </c>
      <c r="R3727" s="186">
        <f t="shared" ref="R3727:R3728" si="748">SUM(S3727:AI3727)</f>
        <v>8238353.75</v>
      </c>
      <c r="S3727" s="474">
        <v>0</v>
      </c>
      <c r="T3727" s="474">
        <v>0</v>
      </c>
      <c r="U3727" s="474">
        <v>0</v>
      </c>
      <c r="V3727" s="474">
        <v>0</v>
      </c>
      <c r="W3727" s="474">
        <v>0</v>
      </c>
      <c r="X3727" s="474">
        <v>0</v>
      </c>
      <c r="Y3727" s="474">
        <v>0</v>
      </c>
      <c r="Z3727" s="474">
        <v>0</v>
      </c>
      <c r="AA3727" s="474">
        <v>6890950.54</v>
      </c>
      <c r="AB3727" s="474">
        <v>1347403.21</v>
      </c>
      <c r="AC3727" s="474">
        <v>0</v>
      </c>
      <c r="AD3727" s="474">
        <v>0</v>
      </c>
      <c r="AE3727" s="474">
        <v>0</v>
      </c>
      <c r="AF3727" s="474">
        <v>0</v>
      </c>
      <c r="AG3727" s="474">
        <v>0</v>
      </c>
      <c r="AH3727" s="474">
        <v>0</v>
      </c>
      <c r="AI3727" s="474">
        <v>0</v>
      </c>
      <c r="AJ3727" s="474">
        <v>123364.26</v>
      </c>
      <c r="AK3727" s="175"/>
      <c r="AL3727" s="175">
        <v>17770162.030000001</v>
      </c>
      <c r="AM3727" s="175">
        <v>17770162.030000001</v>
      </c>
      <c r="AN3727" s="175">
        <v>0</v>
      </c>
    </row>
    <row r="3728" spans="1:40" s="105" customFormat="1" ht="20.3" customHeight="1" x14ac:dyDescent="0.35">
      <c r="A3728" s="256">
        <v>2025</v>
      </c>
      <c r="B3728" s="184">
        <f t="shared" si="746"/>
        <v>1020</v>
      </c>
      <c r="C3728" s="286" t="s">
        <v>4152</v>
      </c>
      <c r="D3728" s="184">
        <v>42451</v>
      </c>
      <c r="E3728" s="287"/>
      <c r="F3728" s="287"/>
      <c r="G3728" s="287"/>
      <c r="H3728" s="288"/>
      <c r="I3728" s="288"/>
      <c r="J3728" s="288"/>
      <c r="K3728" s="289"/>
      <c r="L3728" s="289"/>
      <c r="M3728" s="289"/>
      <c r="N3728" s="289"/>
      <c r="O3728" s="289"/>
      <c r="P3728" s="289"/>
      <c r="Q3728" s="186">
        <f t="shared" si="747"/>
        <v>4604210.9687999999</v>
      </c>
      <c r="R3728" s="186">
        <f t="shared" si="748"/>
        <v>4538557.92</v>
      </c>
      <c r="S3728" s="474">
        <v>0</v>
      </c>
      <c r="T3728" s="474">
        <v>0</v>
      </c>
      <c r="U3728" s="474">
        <v>0</v>
      </c>
      <c r="V3728" s="474">
        <v>0</v>
      </c>
      <c r="W3728" s="474">
        <v>0</v>
      </c>
      <c r="X3728" s="474">
        <v>0</v>
      </c>
      <c r="Y3728" s="474">
        <v>0</v>
      </c>
      <c r="Z3728" s="474">
        <v>0</v>
      </c>
      <c r="AA3728" s="474">
        <v>4376869.92</v>
      </c>
      <c r="AB3728" s="474">
        <v>0</v>
      </c>
      <c r="AC3728" s="474">
        <v>0</v>
      </c>
      <c r="AD3728" s="474">
        <v>0</v>
      </c>
      <c r="AE3728" s="474">
        <v>0</v>
      </c>
      <c r="AF3728" s="474">
        <v>0</v>
      </c>
      <c r="AG3728" s="474">
        <v>161688</v>
      </c>
      <c r="AH3728" s="474">
        <v>0</v>
      </c>
      <c r="AI3728" s="474">
        <v>0</v>
      </c>
      <c r="AJ3728" s="474">
        <v>65653.048800000004</v>
      </c>
      <c r="AK3728" s="175"/>
      <c r="AL3728" s="175">
        <v>13181383.209999999</v>
      </c>
      <c r="AM3728" s="175">
        <v>17962719.609999999</v>
      </c>
      <c r="AN3728" s="175">
        <v>4781336.4000000004</v>
      </c>
    </row>
    <row r="3729" spans="1:40" s="105" customFormat="1" ht="20.3" customHeight="1" x14ac:dyDescent="0.35">
      <c r="A3729" s="256"/>
      <c r="B3729" s="170" t="s">
        <v>22</v>
      </c>
      <c r="C3729" s="293"/>
      <c r="D3729" s="296" t="s">
        <v>172</v>
      </c>
      <c r="E3729" s="287" t="e">
        <f>VLOOKUP(D3729,'[1]2023-2025'!$A:$G,7,0)</f>
        <v>#N/A</v>
      </c>
      <c r="F3729" s="287"/>
      <c r="G3729" s="287"/>
      <c r="H3729" s="288" t="e">
        <v>#N/A</v>
      </c>
      <c r="I3729" s="288" t="e">
        <v>#N/A</v>
      </c>
      <c r="J3729" s="288" t="e">
        <f>VLOOKUP(D3729,[1]Лист3!$A:$AK,37,0)</f>
        <v>#N/A</v>
      </c>
      <c r="K3729" s="289" t="e">
        <v>#N/A</v>
      </c>
      <c r="L3729" s="289"/>
      <c r="M3729" s="289"/>
      <c r="N3729" s="289"/>
      <c r="O3729" s="289" t="e">
        <v>#N/A</v>
      </c>
      <c r="P3729" s="289"/>
      <c r="Q3729" s="297">
        <f>SUM(Q3704:Q3728)</f>
        <v>135013611.74765</v>
      </c>
      <c r="R3729" s="297">
        <f>SUM(R3704:R3728)</f>
        <v>133738014.81999998</v>
      </c>
      <c r="S3729" s="484">
        <f>SUM(S3704:S3728)</f>
        <v>13267556.279999999</v>
      </c>
      <c r="T3729" s="484">
        <f>SUM(T3704:T3728)</f>
        <v>12275223.16</v>
      </c>
      <c r="U3729" s="484">
        <f t="shared" ref="U3729:AJ3729" si="749">SUM(U3704:U3728)</f>
        <v>0</v>
      </c>
      <c r="V3729" s="484">
        <f t="shared" si="749"/>
        <v>1441169.8399999999</v>
      </c>
      <c r="W3729" s="484">
        <f t="shared" si="749"/>
        <v>2603274.34</v>
      </c>
      <c r="X3729" s="484">
        <f t="shared" si="749"/>
        <v>3105406.14</v>
      </c>
      <c r="Y3729" s="484">
        <f t="shared" si="749"/>
        <v>0</v>
      </c>
      <c r="Z3729" s="484">
        <f t="shared" si="749"/>
        <v>0</v>
      </c>
      <c r="AA3729" s="484">
        <f t="shared" si="749"/>
        <v>64922399.289999992</v>
      </c>
      <c r="AB3729" s="484">
        <f t="shared" si="749"/>
        <v>4679787.5600000005</v>
      </c>
      <c r="AC3729" s="484">
        <f t="shared" si="749"/>
        <v>29738759.960000001</v>
      </c>
      <c r="AD3729" s="484">
        <f t="shared" si="749"/>
        <v>0</v>
      </c>
      <c r="AE3729" s="484">
        <f t="shared" si="749"/>
        <v>0</v>
      </c>
      <c r="AF3729" s="484">
        <f t="shared" si="749"/>
        <v>0</v>
      </c>
      <c r="AG3729" s="484">
        <f t="shared" si="749"/>
        <v>1048951.53</v>
      </c>
      <c r="AH3729" s="484">
        <f t="shared" si="749"/>
        <v>655486.71999999997</v>
      </c>
      <c r="AI3729" s="484">
        <f t="shared" si="749"/>
        <v>0</v>
      </c>
      <c r="AJ3729" s="484">
        <f t="shared" si="749"/>
        <v>1275596.92765</v>
      </c>
      <c r="AK3729" s="175"/>
      <c r="AL3729" s="175" t="e">
        <v>#N/A</v>
      </c>
      <c r="AM3729" s="175" t="e">
        <v>#N/A</v>
      </c>
      <c r="AN3729" s="175" t="e">
        <v>#N/A</v>
      </c>
    </row>
    <row r="3730" spans="1:40" s="105" customFormat="1" ht="20.3" customHeight="1" x14ac:dyDescent="0.35">
      <c r="A3730" s="256"/>
      <c r="B3730" s="298"/>
      <c r="C3730" s="298"/>
      <c r="D3730" s="311"/>
      <c r="E3730" s="287">
        <f>VLOOKUP(D3730,'[1]2023-2025'!$A:$G,7,0)</f>
        <v>0</v>
      </c>
      <c r="F3730" s="287"/>
      <c r="G3730" s="287"/>
      <c r="H3730" s="288" t="e">
        <v>#N/A</v>
      </c>
      <c r="I3730" s="288" t="e">
        <v>#N/A</v>
      </c>
      <c r="J3730" s="288" t="e">
        <f>VLOOKUP(D3730,[1]Лист3!$A:$AK,37,0)</f>
        <v>#N/A</v>
      </c>
      <c r="K3730" s="289" t="e">
        <v>#N/A</v>
      </c>
      <c r="L3730" s="289"/>
      <c r="M3730" s="289"/>
      <c r="N3730" s="289"/>
      <c r="O3730" s="289" t="e">
        <v>#N/A</v>
      </c>
      <c r="P3730" s="289"/>
      <c r="Q3730" s="311"/>
      <c r="R3730" s="311"/>
      <c r="S3730" s="493"/>
      <c r="T3730" s="493"/>
      <c r="U3730" s="493"/>
      <c r="V3730" s="493"/>
      <c r="W3730" s="493"/>
      <c r="X3730" s="493" t="s">
        <v>4888</v>
      </c>
      <c r="Y3730" s="493"/>
      <c r="Z3730" s="493"/>
      <c r="AA3730" s="493"/>
      <c r="AB3730" s="493"/>
      <c r="AC3730" s="493"/>
      <c r="AD3730" s="493"/>
      <c r="AE3730" s="493"/>
      <c r="AF3730" s="493"/>
      <c r="AG3730" s="493"/>
      <c r="AH3730" s="493"/>
      <c r="AI3730" s="493"/>
      <c r="AJ3730" s="493"/>
      <c r="AK3730" s="175"/>
      <c r="AL3730" s="175" t="e">
        <v>#N/A</v>
      </c>
      <c r="AM3730" s="175" t="e">
        <v>#N/A</v>
      </c>
      <c r="AN3730" s="175" t="e">
        <v>#N/A</v>
      </c>
    </row>
    <row r="3731" spans="1:40" s="105" customFormat="1" ht="20.3" customHeight="1" x14ac:dyDescent="0.35">
      <c r="A3731" s="256">
        <v>2025</v>
      </c>
      <c r="B3731" s="184">
        <f>B3728+1</f>
        <v>1021</v>
      </c>
      <c r="C3731" s="286" t="s">
        <v>1468</v>
      </c>
      <c r="D3731" s="184">
        <v>42577</v>
      </c>
      <c r="E3731" s="287" t="e">
        <f>VLOOKUP(D3731,'[1]2023-2025'!$A:$G,7,0)</f>
        <v>#N/A</v>
      </c>
      <c r="F3731" s="287"/>
      <c r="G3731" s="287" t="s">
        <v>1899</v>
      </c>
      <c r="H3731" s="288" t="e">
        <f>INDEX('[1]2023-2025'!$AK:$AK,MATCH(D3731,'[1]2023-2025'!$A:$A,0))</f>
        <v>#N/A</v>
      </c>
      <c r="I3731" s="288" t="e">
        <v>#N/A</v>
      </c>
      <c r="J3731" s="288" t="e">
        <f>VLOOKUP(D3731,[1]Лист3!$A:$AK,37,0)</f>
        <v>#N/A</v>
      </c>
      <c r="K3731" s="289" t="e">
        <f>INDEX('[1]2023-2025'!$G:$G,MATCH(D3731,'[1]2023-2025'!$A:$A,0))</f>
        <v>#N/A</v>
      </c>
      <c r="L3731" s="289"/>
      <c r="M3731" s="289"/>
      <c r="N3731" s="289"/>
      <c r="O3731" s="289" t="e">
        <v>#N/A</v>
      </c>
      <c r="P3731" s="289" t="e">
        <v>#N/A</v>
      </c>
      <c r="Q3731" s="186">
        <f>SUM(S3731:AJ3731)</f>
        <v>7459876.0900000008</v>
      </c>
      <c r="R3731" s="186">
        <f>SUM(S3731:AI3731)</f>
        <v>7351761.9400000004</v>
      </c>
      <c r="S3731" s="290">
        <v>0</v>
      </c>
      <c r="T3731" s="474">
        <v>0</v>
      </c>
      <c r="U3731" s="474">
        <v>0</v>
      </c>
      <c r="V3731" s="474">
        <v>0</v>
      </c>
      <c r="W3731" s="474">
        <v>0</v>
      </c>
      <c r="X3731" s="474">
        <v>0</v>
      </c>
      <c r="Y3731" s="474">
        <v>0</v>
      </c>
      <c r="Z3731" s="474">
        <v>0</v>
      </c>
      <c r="AA3731" s="474">
        <v>7351761.9400000004</v>
      </c>
      <c r="AB3731" s="474">
        <v>0</v>
      </c>
      <c r="AC3731" s="474">
        <v>0</v>
      </c>
      <c r="AD3731" s="474">
        <v>0</v>
      </c>
      <c r="AE3731" s="474">
        <v>0</v>
      </c>
      <c r="AF3731" s="474">
        <v>0</v>
      </c>
      <c r="AG3731" s="476">
        <v>0</v>
      </c>
      <c r="AH3731" s="476">
        <v>0</v>
      </c>
      <c r="AI3731" s="476">
        <v>0</v>
      </c>
      <c r="AJ3731" s="476">
        <v>108114.15</v>
      </c>
      <c r="AK3731" s="175"/>
      <c r="AL3731" s="175">
        <v>15787437.4</v>
      </c>
      <c r="AM3731" s="175">
        <v>15787437.4</v>
      </c>
      <c r="AN3731" s="175">
        <v>0</v>
      </c>
    </row>
    <row r="3732" spans="1:40" s="105" customFormat="1" ht="20.3" customHeight="1" x14ac:dyDescent="0.35">
      <c r="A3732" s="256"/>
      <c r="B3732" s="170" t="s">
        <v>22</v>
      </c>
      <c r="C3732" s="293"/>
      <c r="D3732" s="296" t="s">
        <v>172</v>
      </c>
      <c r="E3732" s="287" t="e">
        <f>VLOOKUP(D3732,'[1]2023-2025'!$A:$G,7,0)</f>
        <v>#N/A</v>
      </c>
      <c r="F3732" s="287"/>
      <c r="G3732" s="287"/>
      <c r="H3732" s="288" t="e">
        <v>#N/A</v>
      </c>
      <c r="I3732" s="288" t="e">
        <v>#N/A</v>
      </c>
      <c r="J3732" s="288" t="e">
        <f>VLOOKUP(D3732,[1]Лист3!$A:$AK,37,0)</f>
        <v>#N/A</v>
      </c>
      <c r="K3732" s="289" t="e">
        <v>#N/A</v>
      </c>
      <c r="L3732" s="289"/>
      <c r="M3732" s="289"/>
      <c r="N3732" s="289"/>
      <c r="O3732" s="289" t="e">
        <v>#N/A</v>
      </c>
      <c r="P3732" s="289"/>
      <c r="Q3732" s="297">
        <f>Q3731</f>
        <v>7459876.0900000008</v>
      </c>
      <c r="R3732" s="297">
        <f t="shared" ref="R3732:AJ3732" si="750">R3731</f>
        <v>7351761.9400000004</v>
      </c>
      <c r="S3732" s="484">
        <f t="shared" si="750"/>
        <v>0</v>
      </c>
      <c r="T3732" s="484">
        <f t="shared" si="750"/>
        <v>0</v>
      </c>
      <c r="U3732" s="484">
        <f t="shared" si="750"/>
        <v>0</v>
      </c>
      <c r="V3732" s="484">
        <f t="shared" si="750"/>
        <v>0</v>
      </c>
      <c r="W3732" s="484">
        <f t="shared" si="750"/>
        <v>0</v>
      </c>
      <c r="X3732" s="484">
        <f t="shared" si="750"/>
        <v>0</v>
      </c>
      <c r="Y3732" s="484">
        <f t="shared" si="750"/>
        <v>0</v>
      </c>
      <c r="Z3732" s="484">
        <f t="shared" si="750"/>
        <v>0</v>
      </c>
      <c r="AA3732" s="484">
        <f t="shared" si="750"/>
        <v>7351761.9400000004</v>
      </c>
      <c r="AB3732" s="484">
        <f t="shared" si="750"/>
        <v>0</v>
      </c>
      <c r="AC3732" s="484">
        <f t="shared" si="750"/>
        <v>0</v>
      </c>
      <c r="AD3732" s="484">
        <f t="shared" si="750"/>
        <v>0</v>
      </c>
      <c r="AE3732" s="484">
        <f t="shared" si="750"/>
        <v>0</v>
      </c>
      <c r="AF3732" s="484">
        <f t="shared" si="750"/>
        <v>0</v>
      </c>
      <c r="AG3732" s="484">
        <f t="shared" si="750"/>
        <v>0</v>
      </c>
      <c r="AH3732" s="484">
        <f t="shared" si="750"/>
        <v>0</v>
      </c>
      <c r="AI3732" s="484">
        <f t="shared" si="750"/>
        <v>0</v>
      </c>
      <c r="AJ3732" s="484">
        <f t="shared" si="750"/>
        <v>108114.15</v>
      </c>
      <c r="AK3732" s="175"/>
      <c r="AL3732" s="175" t="e">
        <v>#N/A</v>
      </c>
      <c r="AM3732" s="175" t="e">
        <v>#N/A</v>
      </c>
      <c r="AN3732" s="175" t="e">
        <v>#N/A</v>
      </c>
    </row>
    <row r="3733" spans="1:40" s="105" customFormat="1" ht="20.3" customHeight="1" x14ac:dyDescent="0.35">
      <c r="A3733" s="256"/>
      <c r="B3733" s="298"/>
      <c r="C3733" s="298"/>
      <c r="D3733" s="311"/>
      <c r="E3733" s="287">
        <f>VLOOKUP(D3733,'[1]2023-2025'!$A:$G,7,0)</f>
        <v>0</v>
      </c>
      <c r="F3733" s="287"/>
      <c r="G3733" s="287"/>
      <c r="H3733" s="288" t="e">
        <v>#N/A</v>
      </c>
      <c r="I3733" s="288" t="e">
        <v>#N/A</v>
      </c>
      <c r="J3733" s="288" t="e">
        <f>VLOOKUP(D3733,[1]Лист3!$A:$AK,37,0)</f>
        <v>#N/A</v>
      </c>
      <c r="K3733" s="289" t="e">
        <v>#N/A</v>
      </c>
      <c r="L3733" s="289"/>
      <c r="M3733" s="289"/>
      <c r="N3733" s="289"/>
      <c r="O3733" s="289" t="e">
        <v>#N/A</v>
      </c>
      <c r="P3733" s="289"/>
      <c r="Q3733" s="311"/>
      <c r="R3733" s="311"/>
      <c r="S3733" s="493"/>
      <c r="T3733" s="493"/>
      <c r="U3733" s="493"/>
      <c r="V3733" s="493"/>
      <c r="W3733" s="493"/>
      <c r="X3733" s="493" t="s">
        <v>4889</v>
      </c>
      <c r="Y3733" s="493"/>
      <c r="Z3733" s="493"/>
      <c r="AA3733" s="493"/>
      <c r="AB3733" s="493"/>
      <c r="AC3733" s="493"/>
      <c r="AD3733" s="493"/>
      <c r="AE3733" s="493"/>
      <c r="AF3733" s="493"/>
      <c r="AG3733" s="493"/>
      <c r="AH3733" s="493"/>
      <c r="AI3733" s="493"/>
      <c r="AJ3733" s="493"/>
      <c r="AK3733" s="175"/>
      <c r="AL3733" s="175" t="e">
        <v>#N/A</v>
      </c>
      <c r="AM3733" s="175" t="e">
        <v>#N/A</v>
      </c>
      <c r="AN3733" s="175" t="e">
        <v>#N/A</v>
      </c>
    </row>
    <row r="3734" spans="1:40" s="105" customFormat="1" ht="20.3" customHeight="1" x14ac:dyDescent="0.35">
      <c r="A3734" s="256">
        <v>2025</v>
      </c>
      <c r="B3734" s="184">
        <f>B3731+1</f>
        <v>1022</v>
      </c>
      <c r="C3734" s="286" t="s">
        <v>4149</v>
      </c>
      <c r="D3734" s="184">
        <v>42602</v>
      </c>
      <c r="E3734" s="287" t="e">
        <f>VLOOKUP(D3734,'[1]2023-2025'!$A:$G,7,0)</f>
        <v>#N/A</v>
      </c>
      <c r="F3734" s="287"/>
      <c r="G3734" s="287" t="s">
        <v>1899</v>
      </c>
      <c r="H3734" s="288" t="e">
        <f>INDEX('[1]2023-2025'!$AK:$AK,MATCH(D3734,'[1]2023-2025'!$A:$A,0))</f>
        <v>#N/A</v>
      </c>
      <c r="I3734" s="288" t="e">
        <v>#N/A</v>
      </c>
      <c r="J3734" s="288" t="e">
        <f>VLOOKUP(D3734,[1]Лист3!$A:$AK,37,0)</f>
        <v>#N/A</v>
      </c>
      <c r="K3734" s="289" t="e">
        <f>INDEX('[1]2023-2025'!$G:$G,MATCH(D3734,'[1]2023-2025'!$A:$A,0))</f>
        <v>#N/A</v>
      </c>
      <c r="L3734" s="289"/>
      <c r="M3734" s="289"/>
      <c r="N3734" s="289"/>
      <c r="O3734" s="289" t="e">
        <v>#N/A</v>
      </c>
      <c r="P3734" s="289" t="e">
        <v>#N/A</v>
      </c>
      <c r="Q3734" s="186">
        <f>SUM(S3734:AJ3734)</f>
        <v>74286</v>
      </c>
      <c r="R3734" s="186">
        <f>SUM(S3734:AI3734)</f>
        <v>74286</v>
      </c>
      <c r="S3734" s="290">
        <v>0</v>
      </c>
      <c r="T3734" s="474">
        <v>0</v>
      </c>
      <c r="U3734" s="474">
        <v>0</v>
      </c>
      <c r="V3734" s="474">
        <v>0</v>
      </c>
      <c r="W3734" s="474">
        <v>0</v>
      </c>
      <c r="X3734" s="474">
        <v>0</v>
      </c>
      <c r="Y3734" s="474">
        <v>0</v>
      </c>
      <c r="Z3734" s="474">
        <v>0</v>
      </c>
      <c r="AA3734" s="474">
        <v>0</v>
      </c>
      <c r="AB3734" s="474">
        <v>0</v>
      </c>
      <c r="AC3734" s="474">
        <v>0</v>
      </c>
      <c r="AD3734" s="474">
        <v>0</v>
      </c>
      <c r="AE3734" s="474">
        <v>0</v>
      </c>
      <c r="AF3734" s="474">
        <v>0</v>
      </c>
      <c r="AG3734" s="476">
        <v>74286</v>
      </c>
      <c r="AH3734" s="476">
        <v>0</v>
      </c>
      <c r="AI3734" s="476">
        <v>0</v>
      </c>
      <c r="AJ3734" s="476">
        <v>0</v>
      </c>
      <c r="AK3734" s="175"/>
      <c r="AL3734" s="175">
        <v>19079112.02</v>
      </c>
      <c r="AM3734" s="175">
        <v>19079112.02</v>
      </c>
      <c r="AN3734" s="175">
        <v>0</v>
      </c>
    </row>
    <row r="3735" spans="1:40" s="105" customFormat="1" ht="20.3" customHeight="1" x14ac:dyDescent="0.35">
      <c r="A3735" s="256"/>
      <c r="B3735" s="170" t="s">
        <v>22</v>
      </c>
      <c r="C3735" s="293"/>
      <c r="D3735" s="296" t="s">
        <v>172</v>
      </c>
      <c r="E3735" s="287" t="e">
        <f>VLOOKUP(D3735,'[1]2023-2025'!$A:$G,7,0)</f>
        <v>#N/A</v>
      </c>
      <c r="F3735" s="287"/>
      <c r="G3735" s="287"/>
      <c r="H3735" s="288" t="e">
        <v>#N/A</v>
      </c>
      <c r="I3735" s="288" t="e">
        <v>#N/A</v>
      </c>
      <c r="J3735" s="288" t="e">
        <f>VLOOKUP(D3735,[1]Лист3!$A:$AK,37,0)</f>
        <v>#N/A</v>
      </c>
      <c r="K3735" s="289" t="e">
        <v>#N/A</v>
      </c>
      <c r="L3735" s="289"/>
      <c r="M3735" s="289"/>
      <c r="N3735" s="289"/>
      <c r="O3735" s="289" t="e">
        <v>#N/A</v>
      </c>
      <c r="P3735" s="289"/>
      <c r="Q3735" s="297">
        <f>Q3734</f>
        <v>74286</v>
      </c>
      <c r="R3735" s="297">
        <f t="shared" ref="R3735:AJ3735" si="751">R3734</f>
        <v>74286</v>
      </c>
      <c r="S3735" s="484">
        <f t="shared" si="751"/>
        <v>0</v>
      </c>
      <c r="T3735" s="484">
        <f t="shared" si="751"/>
        <v>0</v>
      </c>
      <c r="U3735" s="484">
        <f t="shared" si="751"/>
        <v>0</v>
      </c>
      <c r="V3735" s="484">
        <f t="shared" si="751"/>
        <v>0</v>
      </c>
      <c r="W3735" s="484">
        <f t="shared" si="751"/>
        <v>0</v>
      </c>
      <c r="X3735" s="484">
        <f t="shared" si="751"/>
        <v>0</v>
      </c>
      <c r="Y3735" s="484">
        <f t="shared" si="751"/>
        <v>0</v>
      </c>
      <c r="Z3735" s="484">
        <f t="shared" si="751"/>
        <v>0</v>
      </c>
      <c r="AA3735" s="484">
        <f t="shared" si="751"/>
        <v>0</v>
      </c>
      <c r="AB3735" s="484">
        <f t="shared" si="751"/>
        <v>0</v>
      </c>
      <c r="AC3735" s="484">
        <f t="shared" si="751"/>
        <v>0</v>
      </c>
      <c r="AD3735" s="484">
        <f t="shared" si="751"/>
        <v>0</v>
      </c>
      <c r="AE3735" s="484">
        <f t="shared" si="751"/>
        <v>0</v>
      </c>
      <c r="AF3735" s="484">
        <f t="shared" si="751"/>
        <v>0</v>
      </c>
      <c r="AG3735" s="484">
        <f t="shared" si="751"/>
        <v>74286</v>
      </c>
      <c r="AH3735" s="484">
        <f t="shared" si="751"/>
        <v>0</v>
      </c>
      <c r="AI3735" s="484">
        <f t="shared" si="751"/>
        <v>0</v>
      </c>
      <c r="AJ3735" s="484">
        <f t="shared" si="751"/>
        <v>0</v>
      </c>
      <c r="AK3735" s="175"/>
      <c r="AL3735" s="175" t="e">
        <v>#N/A</v>
      </c>
      <c r="AM3735" s="175" t="e">
        <v>#N/A</v>
      </c>
      <c r="AN3735" s="175" t="e">
        <v>#N/A</v>
      </c>
    </row>
    <row r="3736" spans="1:40" s="105" customFormat="1" ht="20.3" customHeight="1" x14ac:dyDescent="0.35">
      <c r="A3736" s="256"/>
      <c r="B3736" s="309" t="s">
        <v>34</v>
      </c>
      <c r="C3736" s="309"/>
      <c r="D3736" s="296" t="s">
        <v>172</v>
      </c>
      <c r="E3736" s="287" t="e">
        <f>VLOOKUP(D3736,'[1]2023-2025'!$A:$G,7,0)</f>
        <v>#N/A</v>
      </c>
      <c r="F3736" s="287"/>
      <c r="G3736" s="287"/>
      <c r="H3736" s="288" t="e">
        <v>#N/A</v>
      </c>
      <c r="I3736" s="288" t="e">
        <v>#N/A</v>
      </c>
      <c r="J3736" s="288" t="e">
        <f>VLOOKUP(D3736,[1]Лист3!$A:$AK,37,0)</f>
        <v>#N/A</v>
      </c>
      <c r="K3736" s="289" t="e">
        <v>#N/A</v>
      </c>
      <c r="L3736" s="289"/>
      <c r="M3736" s="289"/>
      <c r="N3736" s="289"/>
      <c r="O3736" s="289" t="e">
        <v>#N/A</v>
      </c>
      <c r="P3736" s="289"/>
      <c r="Q3736" s="297">
        <f>Q3729+Q3732+Q3735</f>
        <v>142547773.83765</v>
      </c>
      <c r="R3736" s="297">
        <f t="shared" ref="R3736:AJ3736" si="752">R3729+R3732+R3735</f>
        <v>141164062.75999999</v>
      </c>
      <c r="S3736" s="484">
        <f t="shared" si="752"/>
        <v>13267556.279999999</v>
      </c>
      <c r="T3736" s="484">
        <f t="shared" si="752"/>
        <v>12275223.16</v>
      </c>
      <c r="U3736" s="484">
        <f t="shared" si="752"/>
        <v>0</v>
      </c>
      <c r="V3736" s="484">
        <f t="shared" si="752"/>
        <v>1441169.8399999999</v>
      </c>
      <c r="W3736" s="484">
        <f t="shared" si="752"/>
        <v>2603274.34</v>
      </c>
      <c r="X3736" s="484">
        <f t="shared" si="752"/>
        <v>3105406.14</v>
      </c>
      <c r="Y3736" s="484">
        <f t="shared" si="752"/>
        <v>0</v>
      </c>
      <c r="Z3736" s="484">
        <f t="shared" si="752"/>
        <v>0</v>
      </c>
      <c r="AA3736" s="484">
        <f t="shared" si="752"/>
        <v>72274161.229999989</v>
      </c>
      <c r="AB3736" s="484">
        <f t="shared" si="752"/>
        <v>4679787.5600000005</v>
      </c>
      <c r="AC3736" s="484">
        <f t="shared" si="752"/>
        <v>29738759.960000001</v>
      </c>
      <c r="AD3736" s="484">
        <f t="shared" si="752"/>
        <v>0</v>
      </c>
      <c r="AE3736" s="484">
        <f t="shared" si="752"/>
        <v>0</v>
      </c>
      <c r="AF3736" s="484">
        <f t="shared" si="752"/>
        <v>0</v>
      </c>
      <c r="AG3736" s="484">
        <f t="shared" si="752"/>
        <v>1123237.53</v>
      </c>
      <c r="AH3736" s="484">
        <f t="shared" si="752"/>
        <v>655486.71999999997</v>
      </c>
      <c r="AI3736" s="484">
        <f t="shared" si="752"/>
        <v>0</v>
      </c>
      <c r="AJ3736" s="484">
        <f t="shared" si="752"/>
        <v>1383711.0776499999</v>
      </c>
      <c r="AK3736" s="175"/>
      <c r="AL3736" s="175" t="e">
        <v>#N/A</v>
      </c>
      <c r="AM3736" s="175" t="e">
        <v>#N/A</v>
      </c>
      <c r="AN3736" s="175" t="e">
        <v>#N/A</v>
      </c>
    </row>
    <row r="3737" spans="1:40" s="105" customFormat="1" ht="20.3" customHeight="1" x14ac:dyDescent="0.35">
      <c r="A3737" s="256"/>
      <c r="B3737" s="298"/>
      <c r="C3737" s="275"/>
      <c r="D3737" s="275"/>
      <c r="E3737" s="287">
        <f>VLOOKUP(D3737,'[1]2023-2025'!$A:$G,7,0)</f>
        <v>0</v>
      </c>
      <c r="F3737" s="287"/>
      <c r="G3737" s="287"/>
      <c r="H3737" s="288" t="e">
        <v>#N/A</v>
      </c>
      <c r="I3737" s="288" t="e">
        <v>#N/A</v>
      </c>
      <c r="J3737" s="288" t="e">
        <f>VLOOKUP(D3737,[1]Лист3!$A:$AK,37,0)</f>
        <v>#N/A</v>
      </c>
      <c r="K3737" s="289" t="e">
        <v>#N/A</v>
      </c>
      <c r="L3737" s="289"/>
      <c r="M3737" s="289"/>
      <c r="N3737" s="289"/>
      <c r="O3737" s="289" t="e">
        <v>#N/A</v>
      </c>
      <c r="P3737" s="289"/>
      <c r="Q3737" s="275"/>
      <c r="R3737" s="275"/>
      <c r="S3737" s="485"/>
      <c r="T3737" s="485"/>
      <c r="U3737" s="485"/>
      <c r="V3737" s="485"/>
      <c r="W3737" s="485"/>
      <c r="X3737" s="485" t="s">
        <v>2925</v>
      </c>
      <c r="Y3737" s="485"/>
      <c r="Z3737" s="485"/>
      <c r="AA3737" s="485"/>
      <c r="AB3737" s="485"/>
      <c r="AC3737" s="485"/>
      <c r="AD3737" s="485"/>
      <c r="AE3737" s="485"/>
      <c r="AF3737" s="485"/>
      <c r="AG3737" s="485"/>
      <c r="AH3737" s="485"/>
      <c r="AI3737" s="485"/>
      <c r="AJ3737" s="486"/>
      <c r="AK3737" s="175"/>
      <c r="AL3737" s="175" t="e">
        <v>#N/A</v>
      </c>
      <c r="AM3737" s="175" t="e">
        <v>#N/A</v>
      </c>
      <c r="AN3737" s="175" t="e">
        <v>#N/A</v>
      </c>
    </row>
    <row r="3738" spans="1:40" s="105" customFormat="1" ht="20.3" customHeight="1" x14ac:dyDescent="0.35">
      <c r="A3738" s="256"/>
      <c r="B3738" s="298"/>
      <c r="C3738" s="311"/>
      <c r="D3738" s="311"/>
      <c r="E3738" s="287">
        <f>VLOOKUP(D3738,'[1]2023-2025'!$A:$G,7,0)</f>
        <v>0</v>
      </c>
      <c r="F3738" s="287"/>
      <c r="G3738" s="287"/>
      <c r="H3738" s="288" t="e">
        <v>#N/A</v>
      </c>
      <c r="I3738" s="288" t="e">
        <v>#N/A</v>
      </c>
      <c r="J3738" s="288" t="e">
        <f>VLOOKUP(D3738,[1]Лист3!$A:$AK,37,0)</f>
        <v>#N/A</v>
      </c>
      <c r="K3738" s="289" t="e">
        <v>#N/A</v>
      </c>
      <c r="L3738" s="289"/>
      <c r="M3738" s="289"/>
      <c r="N3738" s="289"/>
      <c r="O3738" s="289" t="e">
        <v>#N/A</v>
      </c>
      <c r="P3738" s="289"/>
      <c r="Q3738" s="311"/>
      <c r="R3738" s="311"/>
      <c r="S3738" s="493"/>
      <c r="T3738" s="493"/>
      <c r="U3738" s="493"/>
      <c r="V3738" s="493"/>
      <c r="W3738" s="493"/>
      <c r="X3738" s="493" t="s">
        <v>4890</v>
      </c>
      <c r="Y3738" s="493"/>
      <c r="Z3738" s="493"/>
      <c r="AA3738" s="493"/>
      <c r="AB3738" s="493"/>
      <c r="AC3738" s="493"/>
      <c r="AD3738" s="493"/>
      <c r="AE3738" s="493"/>
      <c r="AF3738" s="493"/>
      <c r="AG3738" s="493"/>
      <c r="AH3738" s="493"/>
      <c r="AI3738" s="493"/>
      <c r="AJ3738" s="493"/>
      <c r="AK3738" s="175"/>
      <c r="AL3738" s="175" t="e">
        <v>#N/A</v>
      </c>
      <c r="AM3738" s="175" t="e">
        <v>#N/A</v>
      </c>
      <c r="AN3738" s="175" t="e">
        <v>#N/A</v>
      </c>
    </row>
    <row r="3739" spans="1:40" s="128" customFormat="1" ht="20.3" customHeight="1" x14ac:dyDescent="0.35">
      <c r="A3739" s="256">
        <v>2025</v>
      </c>
      <c r="B3739" s="184">
        <f>B3734+1</f>
        <v>1023</v>
      </c>
      <c r="C3739" s="248" t="s">
        <v>4935</v>
      </c>
      <c r="D3739" s="184">
        <v>43213</v>
      </c>
      <c r="E3739" s="287">
        <f>VLOOKUP(D3739,'[1]2023-2025'!$A:$G,7,0)</f>
        <v>2025</v>
      </c>
      <c r="F3739" s="287" t="e">
        <f>VLOOKUP(D3739,[2]Лист1!$C:$F,4,0)</f>
        <v>#REF!</v>
      </c>
      <c r="G3739" s="287"/>
      <c r="H3739" s="288" t="str">
        <f>INDEX('[1]2023-2025'!$AK:$AK,MATCH(D3739,'[1]2023-2025'!$A:$A,0))</f>
        <v>вкл. Протоколом</v>
      </c>
      <c r="I3739" s="288" t="e">
        <v>#N/A</v>
      </c>
      <c r="J3739" s="288" t="e">
        <f>VLOOKUP(D3739,[1]Лист3!$A:$AK,37,0)</f>
        <v>#N/A</v>
      </c>
      <c r="K3739" s="289">
        <f>INDEX('[1]2023-2025'!$G:$G,MATCH(D3739,'[1]2023-2025'!$A:$A,0))</f>
        <v>2025</v>
      </c>
      <c r="L3739" s="289"/>
      <c r="M3739" s="289"/>
      <c r="N3739" s="289"/>
      <c r="O3739" s="289">
        <v>0</v>
      </c>
      <c r="P3739" s="289">
        <v>0</v>
      </c>
      <c r="Q3739" s="186">
        <f t="shared" ref="Q3739:Q3743" si="753">SUM(S3739:AJ3739)</f>
        <v>183360</v>
      </c>
      <c r="R3739" s="186">
        <f t="shared" ref="R3739:R3743" si="754">SUM(S3739:AI3739)</f>
        <v>183360</v>
      </c>
      <c r="S3739" s="290">
        <v>0</v>
      </c>
      <c r="T3739" s="474">
        <v>0</v>
      </c>
      <c r="U3739" s="474">
        <v>0</v>
      </c>
      <c r="V3739" s="474">
        <v>0</v>
      </c>
      <c r="W3739" s="474">
        <v>0</v>
      </c>
      <c r="X3739" s="474">
        <v>0</v>
      </c>
      <c r="Y3739" s="474">
        <v>0</v>
      </c>
      <c r="Z3739" s="474">
        <v>0</v>
      </c>
      <c r="AA3739" s="474">
        <v>0</v>
      </c>
      <c r="AB3739" s="474">
        <v>0</v>
      </c>
      <c r="AC3739" s="474">
        <v>0</v>
      </c>
      <c r="AD3739" s="474">
        <v>0</v>
      </c>
      <c r="AE3739" s="474">
        <v>0</v>
      </c>
      <c r="AF3739" s="474">
        <v>0</v>
      </c>
      <c r="AG3739" s="476">
        <v>0</v>
      </c>
      <c r="AH3739" s="476">
        <v>183360</v>
      </c>
      <c r="AI3739" s="476">
        <v>0</v>
      </c>
      <c r="AJ3739" s="476">
        <v>0</v>
      </c>
      <c r="AK3739" s="175"/>
      <c r="AL3739" s="175">
        <v>3625176.3400000003</v>
      </c>
      <c r="AM3739" s="175">
        <v>3657761.14</v>
      </c>
      <c r="AN3739" s="175">
        <v>32584.799999999999</v>
      </c>
    </row>
    <row r="3740" spans="1:40" s="128" customFormat="1" ht="20.3" customHeight="1" x14ac:dyDescent="0.35">
      <c r="A3740" s="256">
        <v>2025</v>
      </c>
      <c r="B3740" s="184">
        <f>B3739+1</f>
        <v>1024</v>
      </c>
      <c r="C3740" s="248" t="s">
        <v>2383</v>
      </c>
      <c r="D3740" s="184">
        <v>43216</v>
      </c>
      <c r="E3740" s="287">
        <f>VLOOKUP(D3740,'[1]2023-2025'!$A:$G,7,0)</f>
        <v>2025</v>
      </c>
      <c r="F3740" s="287" t="s">
        <v>2881</v>
      </c>
      <c r="G3740" s="287"/>
      <c r="H3740" s="288" t="str">
        <f>INDEX('[1]2023-2025'!$AK:$AK,MATCH(D3740,'[1]2023-2025'!$A:$A,0))</f>
        <v>вкл. Протоколом</v>
      </c>
      <c r="I3740" s="288" t="e">
        <v>#N/A</v>
      </c>
      <c r="J3740" s="288" t="e">
        <f>VLOOKUP(D3740,[1]Лист3!$A:$AK,37,0)</f>
        <v>#N/A</v>
      </c>
      <c r="K3740" s="289">
        <f>INDEX('[1]2023-2025'!$G:$G,MATCH(D3740,'[1]2023-2025'!$A:$A,0))</f>
        <v>2025</v>
      </c>
      <c r="L3740" s="289"/>
      <c r="M3740" s="289"/>
      <c r="N3740" s="289"/>
      <c r="O3740" s="289">
        <v>0</v>
      </c>
      <c r="P3740" s="289">
        <v>0</v>
      </c>
      <c r="Q3740" s="186">
        <f t="shared" si="753"/>
        <v>2608421.3994999998</v>
      </c>
      <c r="R3740" s="186">
        <f t="shared" si="754"/>
        <v>2569873.2999999998</v>
      </c>
      <c r="S3740" s="290">
        <v>0</v>
      </c>
      <c r="T3740" s="474">
        <v>0</v>
      </c>
      <c r="U3740" s="474">
        <v>0</v>
      </c>
      <c r="V3740" s="474">
        <v>0</v>
      </c>
      <c r="W3740" s="474">
        <v>0</v>
      </c>
      <c r="X3740" s="474">
        <v>0</v>
      </c>
      <c r="Y3740" s="474">
        <v>0</v>
      </c>
      <c r="Z3740" s="474">
        <v>0</v>
      </c>
      <c r="AA3740" s="474">
        <v>2569873.2999999998</v>
      </c>
      <c r="AB3740" s="474">
        <v>0</v>
      </c>
      <c r="AC3740" s="474">
        <v>0</v>
      </c>
      <c r="AD3740" s="474">
        <v>0</v>
      </c>
      <c r="AE3740" s="474">
        <v>0</v>
      </c>
      <c r="AF3740" s="474">
        <v>0</v>
      </c>
      <c r="AG3740" s="476">
        <v>0</v>
      </c>
      <c r="AH3740" s="476">
        <v>0</v>
      </c>
      <c r="AI3740" s="476">
        <v>0</v>
      </c>
      <c r="AJ3740" s="476">
        <f>R3740*0.015</f>
        <v>38548.099499999997</v>
      </c>
      <c r="AK3740" s="175"/>
      <c r="AL3740" s="175">
        <v>3506658.77</v>
      </c>
      <c r="AM3740" s="175">
        <v>3631277.09</v>
      </c>
      <c r="AN3740" s="175">
        <v>124618.32</v>
      </c>
    </row>
    <row r="3741" spans="1:40" s="128" customFormat="1" ht="19" customHeight="1" x14ac:dyDescent="0.35">
      <c r="A3741" s="256">
        <v>2025</v>
      </c>
      <c r="B3741" s="184">
        <f>B3740+1</f>
        <v>1025</v>
      </c>
      <c r="C3741" s="248" t="s">
        <v>3149</v>
      </c>
      <c r="D3741" s="184">
        <v>43078</v>
      </c>
      <c r="E3741" s="287" t="e">
        <f>VLOOKUP(D3741,'[1]2023-2025'!$A:$G,7,0)</f>
        <v>#N/A</v>
      </c>
      <c r="F3741" s="287" t="e">
        <f>VLOOKUP(D3741,[2]Лист1!$C:$F,4,0)</f>
        <v>#N/A</v>
      </c>
      <c r="G3741" s="287"/>
      <c r="H3741" s="288" t="e">
        <f>INDEX('[1]2023-2025'!$AK:$AK,MATCH(D3741,'[1]2023-2025'!$A:$A,0))</f>
        <v>#N/A</v>
      </c>
      <c r="I3741" s="288" t="e">
        <v>#N/A</v>
      </c>
      <c r="J3741" s="288" t="e">
        <f>VLOOKUP(D3741,[1]Лист3!$A:$AK,37,0)</f>
        <v>#N/A</v>
      </c>
      <c r="K3741" s="289" t="e">
        <f>INDEX('[1]2023-2025'!$G:$G,MATCH(D3741,'[1]2023-2025'!$A:$A,0))</f>
        <v>#N/A</v>
      </c>
      <c r="L3741" s="289"/>
      <c r="M3741" s="289"/>
      <c r="N3741" s="289"/>
      <c r="O3741" s="289">
        <v>0</v>
      </c>
      <c r="P3741" s="289">
        <v>0</v>
      </c>
      <c r="Q3741" s="186">
        <f t="shared" si="753"/>
        <v>2570744.7923500002</v>
      </c>
      <c r="R3741" s="186">
        <f t="shared" si="754"/>
        <v>2532753.4900000002</v>
      </c>
      <c r="S3741" s="290">
        <v>0</v>
      </c>
      <c r="T3741" s="475">
        <v>0</v>
      </c>
      <c r="U3741" s="290">
        <v>0</v>
      </c>
      <c r="V3741" s="475">
        <v>0</v>
      </c>
      <c r="W3741" s="290">
        <v>0</v>
      </c>
      <c r="X3741" s="475">
        <v>0</v>
      </c>
      <c r="Y3741" s="290">
        <v>0</v>
      </c>
      <c r="Z3741" s="475">
        <v>0</v>
      </c>
      <c r="AA3741" s="290">
        <v>2532753.4900000002</v>
      </c>
      <c r="AB3741" s="475">
        <v>0</v>
      </c>
      <c r="AC3741" s="290">
        <v>0</v>
      </c>
      <c r="AD3741" s="475">
        <v>0</v>
      </c>
      <c r="AE3741" s="290">
        <v>0</v>
      </c>
      <c r="AF3741" s="475">
        <v>0</v>
      </c>
      <c r="AG3741" s="290">
        <v>0</v>
      </c>
      <c r="AH3741" s="475">
        <v>0</v>
      </c>
      <c r="AI3741" s="290">
        <v>0</v>
      </c>
      <c r="AJ3741" s="476">
        <f>R3741*0.015</f>
        <v>37991.302350000005</v>
      </c>
      <c r="AK3741" s="175"/>
      <c r="AL3741" s="175">
        <v>3681013.5700000003</v>
      </c>
      <c r="AM3741" s="175">
        <v>3808819.33</v>
      </c>
      <c r="AN3741" s="175">
        <v>127805.75999999999</v>
      </c>
    </row>
    <row r="3742" spans="1:40" s="128" customFormat="1" ht="20.3" customHeight="1" x14ac:dyDescent="0.35">
      <c r="A3742" s="256">
        <v>2025</v>
      </c>
      <c r="B3742" s="184">
        <f>B3741+1</f>
        <v>1026</v>
      </c>
      <c r="C3742" s="248" t="s">
        <v>1115</v>
      </c>
      <c r="D3742" s="184">
        <v>43096</v>
      </c>
      <c r="E3742" s="287"/>
      <c r="F3742" s="287"/>
      <c r="G3742" s="287"/>
      <c r="H3742" s="288"/>
      <c r="I3742" s="288"/>
      <c r="J3742" s="288"/>
      <c r="K3742" s="289"/>
      <c r="L3742" s="289"/>
      <c r="M3742" s="289"/>
      <c r="N3742" s="289"/>
      <c r="O3742" s="289"/>
      <c r="P3742" s="289"/>
      <c r="Q3742" s="186">
        <f t="shared" ref="Q3742" si="755">SUM(S3742:AJ3742)</f>
        <v>1261867.1599999999</v>
      </c>
      <c r="R3742" s="186">
        <f t="shared" ref="R3742" si="756">SUM(S3742:AI3742)</f>
        <v>1244800.5499999998</v>
      </c>
      <c r="S3742" s="290">
        <v>0</v>
      </c>
      <c r="T3742" s="475">
        <v>0</v>
      </c>
      <c r="U3742" s="290">
        <v>0</v>
      </c>
      <c r="V3742" s="475">
        <v>215657.8</v>
      </c>
      <c r="W3742" s="290">
        <v>251271.63</v>
      </c>
      <c r="X3742" s="475">
        <v>687777.46</v>
      </c>
      <c r="Y3742" s="290">
        <v>0</v>
      </c>
      <c r="Z3742" s="475">
        <v>0</v>
      </c>
      <c r="AA3742" s="290">
        <v>0</v>
      </c>
      <c r="AB3742" s="475">
        <v>0</v>
      </c>
      <c r="AC3742" s="290">
        <v>0</v>
      </c>
      <c r="AD3742" s="475">
        <v>0</v>
      </c>
      <c r="AE3742" s="290">
        <v>0</v>
      </c>
      <c r="AF3742" s="475">
        <v>0</v>
      </c>
      <c r="AG3742" s="290">
        <v>90093.66</v>
      </c>
      <c r="AH3742" s="475">
        <v>0</v>
      </c>
      <c r="AI3742" s="290">
        <v>0</v>
      </c>
      <c r="AJ3742" s="476">
        <v>17066.61</v>
      </c>
      <c r="AK3742" s="175"/>
      <c r="AL3742" s="175">
        <v>3755916.5</v>
      </c>
      <c r="AM3742" s="175">
        <v>3814704.5</v>
      </c>
      <c r="AN3742" s="175">
        <v>58788</v>
      </c>
    </row>
    <row r="3743" spans="1:40" s="7" customFormat="1" ht="20.3" customHeight="1" x14ac:dyDescent="0.35">
      <c r="A3743" s="256">
        <v>2025</v>
      </c>
      <c r="B3743" s="184">
        <f>B3742+1</f>
        <v>1027</v>
      </c>
      <c r="C3743" s="248" t="s">
        <v>1116</v>
      </c>
      <c r="D3743" s="184">
        <v>43098</v>
      </c>
      <c r="E3743" s="287" t="e">
        <f>VLOOKUP(D3743,'[1]2023-2025'!$A:$G,7,0)</f>
        <v>#N/A</v>
      </c>
      <c r="F3743" s="287"/>
      <c r="G3743" s="287" t="s">
        <v>1899</v>
      </c>
      <c r="H3743" s="288" t="e">
        <f>INDEX('[1]2023-2025'!$AK:$AK,MATCH(D3743,'[1]2023-2025'!$A:$A,0))</f>
        <v>#N/A</v>
      </c>
      <c r="I3743" s="288" t="e">
        <v>#N/A</v>
      </c>
      <c r="J3743" s="288" t="e">
        <f>VLOOKUP(D3743,[1]Лист3!$A:$AK,37,0)</f>
        <v>#N/A</v>
      </c>
      <c r="K3743" s="289" t="e">
        <f>INDEX('[1]2023-2025'!$G:$G,MATCH(D3743,'[1]2023-2025'!$A:$A,0))</f>
        <v>#N/A</v>
      </c>
      <c r="L3743" s="289"/>
      <c r="M3743" s="289"/>
      <c r="N3743" s="289"/>
      <c r="O3743" s="289" t="e">
        <v>#N/A</v>
      </c>
      <c r="P3743" s="289" t="e">
        <v>#N/A</v>
      </c>
      <c r="Q3743" s="186">
        <f t="shared" si="753"/>
        <v>679107.3899999999</v>
      </c>
      <c r="R3743" s="186">
        <f t="shared" si="754"/>
        <v>669071.31999999995</v>
      </c>
      <c r="S3743" s="290">
        <v>0</v>
      </c>
      <c r="T3743" s="474">
        <v>0</v>
      </c>
      <c r="U3743" s="290">
        <v>0</v>
      </c>
      <c r="V3743" s="474">
        <v>0</v>
      </c>
      <c r="W3743" s="290">
        <v>0</v>
      </c>
      <c r="X3743" s="474">
        <v>0</v>
      </c>
      <c r="Y3743" s="290">
        <v>0</v>
      </c>
      <c r="Z3743" s="474">
        <v>0</v>
      </c>
      <c r="AA3743" s="290">
        <v>0</v>
      </c>
      <c r="AB3743" s="474">
        <v>669071.31999999995</v>
      </c>
      <c r="AC3743" s="290">
        <v>0</v>
      </c>
      <c r="AD3743" s="474">
        <v>0</v>
      </c>
      <c r="AE3743" s="290">
        <v>0</v>
      </c>
      <c r="AF3743" s="474">
        <v>0</v>
      </c>
      <c r="AG3743" s="290">
        <v>0</v>
      </c>
      <c r="AH3743" s="474">
        <v>0</v>
      </c>
      <c r="AI3743" s="290">
        <v>0</v>
      </c>
      <c r="AJ3743" s="474">
        <v>10036.07</v>
      </c>
      <c r="AK3743" s="175"/>
      <c r="AL3743" s="175">
        <v>3697909.1</v>
      </c>
      <c r="AM3743" s="175">
        <v>3822061.22</v>
      </c>
      <c r="AN3743" s="175">
        <v>124152.12</v>
      </c>
    </row>
    <row r="3744" spans="1:40" s="105" customFormat="1" ht="20.3" customHeight="1" x14ac:dyDescent="0.35">
      <c r="A3744" s="256">
        <v>2025</v>
      </c>
      <c r="B3744" s="184">
        <f t="shared" ref="B3744:B3763" si="757">B3743+1</f>
        <v>1028</v>
      </c>
      <c r="C3744" s="248" t="s">
        <v>4501</v>
      </c>
      <c r="D3744" s="184">
        <v>43122</v>
      </c>
      <c r="E3744" s="287"/>
      <c r="F3744" s="287"/>
      <c r="G3744" s="287"/>
      <c r="H3744" s="288"/>
      <c r="I3744" s="288"/>
      <c r="J3744" s="288"/>
      <c r="K3744" s="289"/>
      <c r="L3744" s="289"/>
      <c r="M3744" s="289"/>
      <c r="N3744" s="289"/>
      <c r="O3744" s="289"/>
      <c r="P3744" s="289"/>
      <c r="Q3744" s="186">
        <f t="shared" ref="Q3744:Q3761" si="758">SUM(S3744:AJ3744)</f>
        <v>250000</v>
      </c>
      <c r="R3744" s="186">
        <f t="shared" ref="R3744:R3761" si="759">SUM(S3744:AI3744)</f>
        <v>250000</v>
      </c>
      <c r="S3744" s="290">
        <v>0</v>
      </c>
      <c r="T3744" s="475">
        <v>0</v>
      </c>
      <c r="U3744" s="290">
        <v>0</v>
      </c>
      <c r="V3744" s="475">
        <v>0</v>
      </c>
      <c r="W3744" s="290">
        <v>0</v>
      </c>
      <c r="X3744" s="475">
        <v>0</v>
      </c>
      <c r="Y3744" s="290">
        <v>0</v>
      </c>
      <c r="Z3744" s="475">
        <v>0</v>
      </c>
      <c r="AA3744" s="290">
        <v>0</v>
      </c>
      <c r="AB3744" s="475">
        <v>0</v>
      </c>
      <c r="AC3744" s="290">
        <v>0</v>
      </c>
      <c r="AD3744" s="475">
        <v>0</v>
      </c>
      <c r="AE3744" s="290">
        <v>0</v>
      </c>
      <c r="AF3744" s="475">
        <v>0</v>
      </c>
      <c r="AG3744" s="290">
        <v>0</v>
      </c>
      <c r="AH3744" s="475">
        <v>250000</v>
      </c>
      <c r="AI3744" s="290">
        <v>0</v>
      </c>
      <c r="AJ3744" s="475">
        <v>0</v>
      </c>
      <c r="AK3744" s="175"/>
      <c r="AL3744" s="175">
        <v>7322879.25</v>
      </c>
      <c r="AM3744" s="175">
        <v>7322879.25</v>
      </c>
      <c r="AN3744" s="175">
        <v>0</v>
      </c>
    </row>
    <row r="3745" spans="1:40" s="105" customFormat="1" ht="21.6" customHeight="1" x14ac:dyDescent="0.35">
      <c r="A3745" s="256">
        <v>2025</v>
      </c>
      <c r="B3745" s="184">
        <f t="shared" si="757"/>
        <v>1029</v>
      </c>
      <c r="C3745" s="248" t="s">
        <v>4571</v>
      </c>
      <c r="D3745" s="184">
        <v>46912</v>
      </c>
      <c r="E3745" s="287"/>
      <c r="F3745" s="287"/>
      <c r="G3745" s="287"/>
      <c r="H3745" s="288"/>
      <c r="I3745" s="288"/>
      <c r="J3745" s="288"/>
      <c r="K3745" s="289"/>
      <c r="L3745" s="289"/>
      <c r="M3745" s="289"/>
      <c r="N3745" s="289"/>
      <c r="O3745" s="289"/>
      <c r="P3745" s="289"/>
      <c r="Q3745" s="186">
        <f t="shared" si="758"/>
        <v>50724</v>
      </c>
      <c r="R3745" s="186">
        <f t="shared" si="759"/>
        <v>50724</v>
      </c>
      <c r="S3745" s="290">
        <v>0</v>
      </c>
      <c r="T3745" s="475">
        <v>0</v>
      </c>
      <c r="U3745" s="290">
        <v>0</v>
      </c>
      <c r="V3745" s="475">
        <v>0</v>
      </c>
      <c r="W3745" s="290">
        <v>0</v>
      </c>
      <c r="X3745" s="475">
        <v>0</v>
      </c>
      <c r="Y3745" s="290">
        <v>0</v>
      </c>
      <c r="Z3745" s="475">
        <v>0</v>
      </c>
      <c r="AA3745" s="290">
        <v>0</v>
      </c>
      <c r="AB3745" s="475">
        <v>0</v>
      </c>
      <c r="AC3745" s="290">
        <v>0</v>
      </c>
      <c r="AD3745" s="475">
        <v>0</v>
      </c>
      <c r="AE3745" s="290">
        <v>0</v>
      </c>
      <c r="AF3745" s="475">
        <v>0</v>
      </c>
      <c r="AG3745" s="290">
        <v>0</v>
      </c>
      <c r="AH3745" s="475">
        <v>50724</v>
      </c>
      <c r="AI3745" s="290">
        <v>0</v>
      </c>
      <c r="AJ3745" s="475">
        <v>0</v>
      </c>
      <c r="AK3745" s="175"/>
      <c r="AL3745" s="175">
        <v>1840581.12</v>
      </c>
      <c r="AM3745" s="175">
        <v>1840581.12</v>
      </c>
      <c r="AN3745" s="175">
        <v>0</v>
      </c>
    </row>
    <row r="3746" spans="1:40" s="105" customFormat="1" ht="20.3" customHeight="1" x14ac:dyDescent="0.35">
      <c r="A3746" s="256">
        <v>2025</v>
      </c>
      <c r="B3746" s="184">
        <f>B3745+1</f>
        <v>1030</v>
      </c>
      <c r="C3746" s="248" t="s">
        <v>4502</v>
      </c>
      <c r="D3746" s="184">
        <v>55575</v>
      </c>
      <c r="E3746" s="287"/>
      <c r="F3746" s="287"/>
      <c r="G3746" s="287"/>
      <c r="H3746" s="288"/>
      <c r="I3746" s="288"/>
      <c r="J3746" s="288"/>
      <c r="K3746" s="289"/>
      <c r="L3746" s="289"/>
      <c r="M3746" s="289"/>
      <c r="N3746" s="289"/>
      <c r="O3746" s="289"/>
      <c r="P3746" s="289"/>
      <c r="Q3746" s="186">
        <f t="shared" si="758"/>
        <v>250000</v>
      </c>
      <c r="R3746" s="186">
        <f t="shared" si="759"/>
        <v>250000</v>
      </c>
      <c r="S3746" s="290">
        <v>0</v>
      </c>
      <c r="T3746" s="474">
        <v>0</v>
      </c>
      <c r="U3746" s="290">
        <v>0</v>
      </c>
      <c r="V3746" s="474">
        <v>0</v>
      </c>
      <c r="W3746" s="290">
        <v>0</v>
      </c>
      <c r="X3746" s="474">
        <v>0</v>
      </c>
      <c r="Y3746" s="290">
        <v>0</v>
      </c>
      <c r="Z3746" s="474">
        <v>0</v>
      </c>
      <c r="AA3746" s="290">
        <v>0</v>
      </c>
      <c r="AB3746" s="474">
        <v>0</v>
      </c>
      <c r="AC3746" s="290">
        <v>0</v>
      </c>
      <c r="AD3746" s="474">
        <v>0</v>
      </c>
      <c r="AE3746" s="290">
        <v>0</v>
      </c>
      <c r="AF3746" s="474">
        <v>0</v>
      </c>
      <c r="AG3746" s="290">
        <v>0</v>
      </c>
      <c r="AH3746" s="475">
        <v>250000</v>
      </c>
      <c r="AI3746" s="290">
        <v>0</v>
      </c>
      <c r="AJ3746" s="474">
        <v>0</v>
      </c>
      <c r="AK3746" s="175"/>
      <c r="AL3746" s="175">
        <v>5676695.0099999998</v>
      </c>
      <c r="AM3746" s="175">
        <v>5676695.0099999998</v>
      </c>
      <c r="AN3746" s="175">
        <v>0</v>
      </c>
    </row>
    <row r="3747" spans="1:40" s="105" customFormat="1" ht="20.3" customHeight="1" x14ac:dyDescent="0.35">
      <c r="A3747" s="256">
        <v>2025</v>
      </c>
      <c r="B3747" s="184">
        <f t="shared" si="757"/>
        <v>1031</v>
      </c>
      <c r="C3747" s="248" t="s">
        <v>4503</v>
      </c>
      <c r="D3747" s="184">
        <v>43148</v>
      </c>
      <c r="E3747" s="287"/>
      <c r="F3747" s="287"/>
      <c r="G3747" s="287"/>
      <c r="H3747" s="288"/>
      <c r="I3747" s="288"/>
      <c r="J3747" s="288"/>
      <c r="K3747" s="289"/>
      <c r="L3747" s="289"/>
      <c r="M3747" s="289"/>
      <c r="N3747" s="289"/>
      <c r="O3747" s="289"/>
      <c r="P3747" s="289"/>
      <c r="Q3747" s="186">
        <f t="shared" si="758"/>
        <v>250000</v>
      </c>
      <c r="R3747" s="186">
        <f t="shared" si="759"/>
        <v>250000</v>
      </c>
      <c r="S3747" s="290">
        <v>0</v>
      </c>
      <c r="T3747" s="475">
        <v>0</v>
      </c>
      <c r="U3747" s="290">
        <v>0</v>
      </c>
      <c r="V3747" s="475">
        <v>0</v>
      </c>
      <c r="W3747" s="290">
        <v>0</v>
      </c>
      <c r="X3747" s="475">
        <v>0</v>
      </c>
      <c r="Y3747" s="290">
        <v>0</v>
      </c>
      <c r="Z3747" s="475">
        <v>0</v>
      </c>
      <c r="AA3747" s="290">
        <v>0</v>
      </c>
      <c r="AB3747" s="475">
        <v>0</v>
      </c>
      <c r="AC3747" s="290">
        <v>0</v>
      </c>
      <c r="AD3747" s="475">
        <v>0</v>
      </c>
      <c r="AE3747" s="290">
        <v>0</v>
      </c>
      <c r="AF3747" s="475">
        <v>0</v>
      </c>
      <c r="AG3747" s="290">
        <v>0</v>
      </c>
      <c r="AH3747" s="475">
        <v>250000</v>
      </c>
      <c r="AI3747" s="290">
        <v>0</v>
      </c>
      <c r="AJ3747" s="475">
        <v>0</v>
      </c>
      <c r="AK3747" s="175"/>
      <c r="AL3747" s="175">
        <v>7531809.9900000002</v>
      </c>
      <c r="AM3747" s="175">
        <v>7531809.9900000002</v>
      </c>
      <c r="AN3747" s="175">
        <v>0</v>
      </c>
    </row>
    <row r="3748" spans="1:40" s="105" customFormat="1" ht="20.3" customHeight="1" x14ac:dyDescent="0.35">
      <c r="A3748" s="256">
        <v>2025</v>
      </c>
      <c r="B3748" s="184">
        <f t="shared" si="757"/>
        <v>1032</v>
      </c>
      <c r="C3748" s="248" t="s">
        <v>4504</v>
      </c>
      <c r="D3748" s="184">
        <v>43160</v>
      </c>
      <c r="E3748" s="287"/>
      <c r="F3748" s="287"/>
      <c r="G3748" s="287"/>
      <c r="H3748" s="288"/>
      <c r="I3748" s="288"/>
      <c r="J3748" s="288"/>
      <c r="K3748" s="289"/>
      <c r="L3748" s="289"/>
      <c r="M3748" s="289"/>
      <c r="N3748" s="289"/>
      <c r="O3748" s="289"/>
      <c r="P3748" s="289"/>
      <c r="Q3748" s="186">
        <f t="shared" si="758"/>
        <v>250000</v>
      </c>
      <c r="R3748" s="186">
        <f t="shared" si="759"/>
        <v>250000</v>
      </c>
      <c r="S3748" s="290">
        <v>0</v>
      </c>
      <c r="T3748" s="474">
        <v>0</v>
      </c>
      <c r="U3748" s="290">
        <v>0</v>
      </c>
      <c r="V3748" s="474">
        <v>0</v>
      </c>
      <c r="W3748" s="290">
        <v>0</v>
      </c>
      <c r="X3748" s="474">
        <v>0</v>
      </c>
      <c r="Y3748" s="290">
        <v>0</v>
      </c>
      <c r="Z3748" s="474">
        <v>0</v>
      </c>
      <c r="AA3748" s="290">
        <v>0</v>
      </c>
      <c r="AB3748" s="474">
        <v>0</v>
      </c>
      <c r="AC3748" s="290">
        <v>0</v>
      </c>
      <c r="AD3748" s="474">
        <v>0</v>
      </c>
      <c r="AE3748" s="290">
        <v>0</v>
      </c>
      <c r="AF3748" s="474">
        <v>0</v>
      </c>
      <c r="AG3748" s="290">
        <v>0</v>
      </c>
      <c r="AH3748" s="475">
        <v>250000</v>
      </c>
      <c r="AI3748" s="290">
        <v>0</v>
      </c>
      <c r="AJ3748" s="474">
        <v>0</v>
      </c>
      <c r="AK3748" s="175"/>
      <c r="AL3748" s="175">
        <v>5799057.25</v>
      </c>
      <c r="AM3748" s="175">
        <v>5799057.25</v>
      </c>
      <c r="AN3748" s="175">
        <v>0</v>
      </c>
    </row>
    <row r="3749" spans="1:40" s="105" customFormat="1" ht="20.3" customHeight="1" x14ac:dyDescent="0.35">
      <c r="A3749" s="256">
        <v>2025</v>
      </c>
      <c r="B3749" s="184">
        <f t="shared" si="757"/>
        <v>1033</v>
      </c>
      <c r="C3749" s="248" t="s">
        <v>4505</v>
      </c>
      <c r="D3749" s="184">
        <v>43166</v>
      </c>
      <c r="E3749" s="287"/>
      <c r="F3749" s="287"/>
      <c r="G3749" s="287"/>
      <c r="H3749" s="288"/>
      <c r="I3749" s="288"/>
      <c r="J3749" s="288"/>
      <c r="K3749" s="289"/>
      <c r="L3749" s="289"/>
      <c r="M3749" s="289"/>
      <c r="N3749" s="289"/>
      <c r="O3749" s="289"/>
      <c r="P3749" s="289"/>
      <c r="Q3749" s="186">
        <f t="shared" si="758"/>
        <v>250000</v>
      </c>
      <c r="R3749" s="186">
        <f t="shared" si="759"/>
        <v>250000</v>
      </c>
      <c r="S3749" s="290">
        <v>0</v>
      </c>
      <c r="T3749" s="475">
        <v>0</v>
      </c>
      <c r="U3749" s="290">
        <v>0</v>
      </c>
      <c r="V3749" s="475">
        <v>0</v>
      </c>
      <c r="W3749" s="290">
        <v>0</v>
      </c>
      <c r="X3749" s="475">
        <v>0</v>
      </c>
      <c r="Y3749" s="290">
        <v>0</v>
      </c>
      <c r="Z3749" s="475">
        <v>0</v>
      </c>
      <c r="AA3749" s="290">
        <v>0</v>
      </c>
      <c r="AB3749" s="475">
        <v>0</v>
      </c>
      <c r="AC3749" s="290">
        <v>0</v>
      </c>
      <c r="AD3749" s="475">
        <v>0</v>
      </c>
      <c r="AE3749" s="290">
        <v>0</v>
      </c>
      <c r="AF3749" s="475">
        <v>0</v>
      </c>
      <c r="AG3749" s="290">
        <v>0</v>
      </c>
      <c r="AH3749" s="475">
        <v>250000</v>
      </c>
      <c r="AI3749" s="290">
        <v>0</v>
      </c>
      <c r="AJ3749" s="475">
        <v>0</v>
      </c>
      <c r="AK3749" s="175"/>
      <c r="AL3749" s="175">
        <v>5964338.29</v>
      </c>
      <c r="AM3749" s="175">
        <v>5964338.29</v>
      </c>
      <c r="AN3749" s="175">
        <v>0</v>
      </c>
    </row>
    <row r="3750" spans="1:40" s="105" customFormat="1" ht="20.3" customHeight="1" x14ac:dyDescent="0.35">
      <c r="A3750" s="256">
        <v>2025</v>
      </c>
      <c r="B3750" s="184">
        <f t="shared" si="757"/>
        <v>1034</v>
      </c>
      <c r="C3750" s="248" t="s">
        <v>4506</v>
      </c>
      <c r="D3750" s="184">
        <v>43169</v>
      </c>
      <c r="E3750" s="287"/>
      <c r="F3750" s="287"/>
      <c r="G3750" s="287"/>
      <c r="H3750" s="288"/>
      <c r="I3750" s="288"/>
      <c r="J3750" s="288"/>
      <c r="K3750" s="289"/>
      <c r="L3750" s="289"/>
      <c r="M3750" s="289"/>
      <c r="N3750" s="289"/>
      <c r="O3750" s="289"/>
      <c r="P3750" s="289"/>
      <c r="Q3750" s="186">
        <f t="shared" si="758"/>
        <v>250000</v>
      </c>
      <c r="R3750" s="186">
        <f t="shared" si="759"/>
        <v>250000</v>
      </c>
      <c r="S3750" s="290">
        <v>0</v>
      </c>
      <c r="T3750" s="474">
        <v>0</v>
      </c>
      <c r="U3750" s="290">
        <v>0</v>
      </c>
      <c r="V3750" s="474">
        <v>0</v>
      </c>
      <c r="W3750" s="290">
        <v>0</v>
      </c>
      <c r="X3750" s="474">
        <v>0</v>
      </c>
      <c r="Y3750" s="290">
        <v>0</v>
      </c>
      <c r="Z3750" s="474">
        <v>0</v>
      </c>
      <c r="AA3750" s="290">
        <v>0</v>
      </c>
      <c r="AB3750" s="474">
        <v>0</v>
      </c>
      <c r="AC3750" s="290">
        <v>0</v>
      </c>
      <c r="AD3750" s="474">
        <v>0</v>
      </c>
      <c r="AE3750" s="290">
        <v>0</v>
      </c>
      <c r="AF3750" s="474">
        <v>0</v>
      </c>
      <c r="AG3750" s="290">
        <v>0</v>
      </c>
      <c r="AH3750" s="475">
        <v>250000</v>
      </c>
      <c r="AI3750" s="290">
        <v>0</v>
      </c>
      <c r="AJ3750" s="474">
        <v>0</v>
      </c>
      <c r="AK3750" s="175"/>
      <c r="AL3750" s="175">
        <v>8966861</v>
      </c>
      <c r="AM3750" s="175">
        <v>8966861</v>
      </c>
      <c r="AN3750" s="175">
        <v>0</v>
      </c>
    </row>
    <row r="3751" spans="1:40" s="105" customFormat="1" ht="20.3" customHeight="1" x14ac:dyDescent="0.35">
      <c r="A3751" s="256">
        <v>2025</v>
      </c>
      <c r="B3751" s="184">
        <f t="shared" si="757"/>
        <v>1035</v>
      </c>
      <c r="C3751" s="248" t="s">
        <v>4507</v>
      </c>
      <c r="D3751" s="184">
        <v>43176</v>
      </c>
      <c r="E3751" s="287"/>
      <c r="F3751" s="287"/>
      <c r="G3751" s="287"/>
      <c r="H3751" s="288"/>
      <c r="I3751" s="288"/>
      <c r="J3751" s="288"/>
      <c r="K3751" s="289"/>
      <c r="L3751" s="289"/>
      <c r="M3751" s="289"/>
      <c r="N3751" s="289"/>
      <c r="O3751" s="289"/>
      <c r="P3751" s="289"/>
      <c r="Q3751" s="186">
        <f t="shared" si="758"/>
        <v>250000</v>
      </c>
      <c r="R3751" s="186">
        <f t="shared" si="759"/>
        <v>250000</v>
      </c>
      <c r="S3751" s="290">
        <v>0</v>
      </c>
      <c r="T3751" s="475">
        <v>0</v>
      </c>
      <c r="U3751" s="290">
        <v>0</v>
      </c>
      <c r="V3751" s="475">
        <v>0</v>
      </c>
      <c r="W3751" s="290">
        <v>0</v>
      </c>
      <c r="X3751" s="475">
        <v>0</v>
      </c>
      <c r="Y3751" s="290">
        <v>0</v>
      </c>
      <c r="Z3751" s="475">
        <v>0</v>
      </c>
      <c r="AA3751" s="290">
        <v>0</v>
      </c>
      <c r="AB3751" s="475">
        <v>0</v>
      </c>
      <c r="AC3751" s="290">
        <v>0</v>
      </c>
      <c r="AD3751" s="475">
        <v>0</v>
      </c>
      <c r="AE3751" s="290">
        <v>0</v>
      </c>
      <c r="AF3751" s="475">
        <v>0</v>
      </c>
      <c r="AG3751" s="290">
        <v>0</v>
      </c>
      <c r="AH3751" s="475">
        <v>250000</v>
      </c>
      <c r="AI3751" s="290">
        <v>0</v>
      </c>
      <c r="AJ3751" s="475">
        <v>0</v>
      </c>
      <c r="AK3751" s="175"/>
      <c r="AL3751" s="175">
        <v>8944300.2300000004</v>
      </c>
      <c r="AM3751" s="175">
        <v>8944300.2300000004</v>
      </c>
      <c r="AN3751" s="175">
        <v>0</v>
      </c>
    </row>
    <row r="3752" spans="1:40" s="105" customFormat="1" ht="20.3" customHeight="1" x14ac:dyDescent="0.35">
      <c r="A3752" s="256">
        <v>2025</v>
      </c>
      <c r="B3752" s="184">
        <f t="shared" si="757"/>
        <v>1036</v>
      </c>
      <c r="C3752" s="248" t="s">
        <v>4508</v>
      </c>
      <c r="D3752" s="184">
        <v>43179</v>
      </c>
      <c r="E3752" s="287"/>
      <c r="F3752" s="287"/>
      <c r="G3752" s="287"/>
      <c r="H3752" s="288"/>
      <c r="I3752" s="288"/>
      <c r="J3752" s="288"/>
      <c r="K3752" s="289"/>
      <c r="L3752" s="289"/>
      <c r="M3752" s="289"/>
      <c r="N3752" s="289"/>
      <c r="O3752" s="289"/>
      <c r="P3752" s="289"/>
      <c r="Q3752" s="186">
        <f t="shared" si="758"/>
        <v>250000</v>
      </c>
      <c r="R3752" s="186">
        <f t="shared" si="759"/>
        <v>250000</v>
      </c>
      <c r="S3752" s="290">
        <v>0</v>
      </c>
      <c r="T3752" s="474">
        <v>0</v>
      </c>
      <c r="U3752" s="290">
        <v>0</v>
      </c>
      <c r="V3752" s="474">
        <v>0</v>
      </c>
      <c r="W3752" s="290">
        <v>0</v>
      </c>
      <c r="X3752" s="474">
        <v>0</v>
      </c>
      <c r="Y3752" s="290">
        <v>0</v>
      </c>
      <c r="Z3752" s="474">
        <v>0</v>
      </c>
      <c r="AA3752" s="290">
        <v>0</v>
      </c>
      <c r="AB3752" s="474">
        <v>0</v>
      </c>
      <c r="AC3752" s="290">
        <v>0</v>
      </c>
      <c r="AD3752" s="474">
        <v>0</v>
      </c>
      <c r="AE3752" s="290">
        <v>0</v>
      </c>
      <c r="AF3752" s="474">
        <v>0</v>
      </c>
      <c r="AG3752" s="290">
        <v>0</v>
      </c>
      <c r="AH3752" s="475">
        <v>250000</v>
      </c>
      <c r="AI3752" s="290">
        <v>0</v>
      </c>
      <c r="AJ3752" s="474">
        <v>0</v>
      </c>
      <c r="AK3752" s="175"/>
      <c r="AL3752" s="175">
        <v>17867511.59</v>
      </c>
      <c r="AM3752" s="175">
        <v>17867511.59</v>
      </c>
      <c r="AN3752" s="175">
        <v>0</v>
      </c>
    </row>
    <row r="3753" spans="1:40" s="105" customFormat="1" ht="20.3" customHeight="1" x14ac:dyDescent="0.35">
      <c r="A3753" s="256">
        <v>2025</v>
      </c>
      <c r="B3753" s="184">
        <f t="shared" si="757"/>
        <v>1037</v>
      </c>
      <c r="C3753" s="248" t="s">
        <v>4509</v>
      </c>
      <c r="D3753" s="184">
        <v>43191</v>
      </c>
      <c r="E3753" s="287"/>
      <c r="F3753" s="287"/>
      <c r="G3753" s="287"/>
      <c r="H3753" s="288"/>
      <c r="I3753" s="288"/>
      <c r="J3753" s="288"/>
      <c r="K3753" s="289"/>
      <c r="L3753" s="289"/>
      <c r="M3753" s="289"/>
      <c r="N3753" s="289"/>
      <c r="O3753" s="289"/>
      <c r="P3753" s="289"/>
      <c r="Q3753" s="186">
        <f t="shared" si="758"/>
        <v>250000</v>
      </c>
      <c r="R3753" s="186">
        <f t="shared" si="759"/>
        <v>250000</v>
      </c>
      <c r="S3753" s="290">
        <v>0</v>
      </c>
      <c r="T3753" s="475">
        <v>0</v>
      </c>
      <c r="U3753" s="290">
        <v>0</v>
      </c>
      <c r="V3753" s="475">
        <v>0</v>
      </c>
      <c r="W3753" s="290">
        <v>0</v>
      </c>
      <c r="X3753" s="475">
        <v>0</v>
      </c>
      <c r="Y3753" s="290">
        <v>0</v>
      </c>
      <c r="Z3753" s="475">
        <v>0</v>
      </c>
      <c r="AA3753" s="290">
        <v>0</v>
      </c>
      <c r="AB3753" s="475">
        <v>0</v>
      </c>
      <c r="AC3753" s="290">
        <v>0</v>
      </c>
      <c r="AD3753" s="475">
        <v>0</v>
      </c>
      <c r="AE3753" s="290">
        <v>0</v>
      </c>
      <c r="AF3753" s="475">
        <v>0</v>
      </c>
      <c r="AG3753" s="290">
        <v>0</v>
      </c>
      <c r="AH3753" s="475">
        <v>250000</v>
      </c>
      <c r="AI3753" s="290">
        <v>0</v>
      </c>
      <c r="AJ3753" s="475">
        <v>0</v>
      </c>
      <c r="AK3753" s="175"/>
      <c r="AL3753" s="175">
        <v>8885446.4700000007</v>
      </c>
      <c r="AM3753" s="175">
        <v>8885446.4700000007</v>
      </c>
      <c r="AN3753" s="175">
        <v>0</v>
      </c>
    </row>
    <row r="3754" spans="1:40" s="105" customFormat="1" ht="20.3" customHeight="1" x14ac:dyDescent="0.35">
      <c r="A3754" s="256">
        <v>2025</v>
      </c>
      <c r="B3754" s="184">
        <f t="shared" si="757"/>
        <v>1038</v>
      </c>
      <c r="C3754" s="248" t="s">
        <v>4510</v>
      </c>
      <c r="D3754" s="184">
        <v>43193</v>
      </c>
      <c r="E3754" s="287"/>
      <c r="F3754" s="287"/>
      <c r="G3754" s="287"/>
      <c r="H3754" s="288"/>
      <c r="I3754" s="288"/>
      <c r="J3754" s="288"/>
      <c r="K3754" s="289"/>
      <c r="L3754" s="289"/>
      <c r="M3754" s="289"/>
      <c r="N3754" s="289"/>
      <c r="O3754" s="289"/>
      <c r="P3754" s="289"/>
      <c r="Q3754" s="186">
        <f t="shared" si="758"/>
        <v>250000</v>
      </c>
      <c r="R3754" s="186">
        <f t="shared" si="759"/>
        <v>250000</v>
      </c>
      <c r="S3754" s="290">
        <v>0</v>
      </c>
      <c r="T3754" s="474">
        <v>0</v>
      </c>
      <c r="U3754" s="290">
        <v>0</v>
      </c>
      <c r="V3754" s="474">
        <v>0</v>
      </c>
      <c r="W3754" s="290">
        <v>0</v>
      </c>
      <c r="X3754" s="474">
        <v>0</v>
      </c>
      <c r="Y3754" s="290">
        <v>0</v>
      </c>
      <c r="Z3754" s="474">
        <v>0</v>
      </c>
      <c r="AA3754" s="290">
        <v>0</v>
      </c>
      <c r="AB3754" s="474">
        <v>0</v>
      </c>
      <c r="AC3754" s="290">
        <v>0</v>
      </c>
      <c r="AD3754" s="474">
        <v>0</v>
      </c>
      <c r="AE3754" s="290">
        <v>0</v>
      </c>
      <c r="AF3754" s="474">
        <v>0</v>
      </c>
      <c r="AG3754" s="290">
        <v>0</v>
      </c>
      <c r="AH3754" s="475">
        <v>250000</v>
      </c>
      <c r="AI3754" s="290">
        <v>0</v>
      </c>
      <c r="AJ3754" s="474">
        <v>0</v>
      </c>
      <c r="AK3754" s="175"/>
      <c r="AL3754" s="175">
        <v>11108647.539999999</v>
      </c>
      <c r="AM3754" s="175">
        <v>11108647.539999999</v>
      </c>
      <c r="AN3754" s="175">
        <v>0</v>
      </c>
    </row>
    <row r="3755" spans="1:40" s="105" customFormat="1" ht="20.3" customHeight="1" x14ac:dyDescent="0.35">
      <c r="A3755" s="256">
        <v>2025</v>
      </c>
      <c r="B3755" s="184">
        <f t="shared" si="757"/>
        <v>1039</v>
      </c>
      <c r="C3755" s="248" t="s">
        <v>4511</v>
      </c>
      <c r="D3755" s="184">
        <v>43196</v>
      </c>
      <c r="E3755" s="287"/>
      <c r="F3755" s="287"/>
      <c r="G3755" s="287"/>
      <c r="H3755" s="288"/>
      <c r="I3755" s="288"/>
      <c r="J3755" s="288"/>
      <c r="K3755" s="289"/>
      <c r="L3755" s="289"/>
      <c r="M3755" s="289"/>
      <c r="N3755" s="289"/>
      <c r="O3755" s="289"/>
      <c r="P3755" s="289"/>
      <c r="Q3755" s="186">
        <f t="shared" si="758"/>
        <v>250000</v>
      </c>
      <c r="R3755" s="186">
        <f t="shared" si="759"/>
        <v>250000</v>
      </c>
      <c r="S3755" s="290">
        <v>0</v>
      </c>
      <c r="T3755" s="475">
        <v>0</v>
      </c>
      <c r="U3755" s="290">
        <v>0</v>
      </c>
      <c r="V3755" s="475">
        <v>0</v>
      </c>
      <c r="W3755" s="290">
        <v>0</v>
      </c>
      <c r="X3755" s="475">
        <v>0</v>
      </c>
      <c r="Y3755" s="290">
        <v>0</v>
      </c>
      <c r="Z3755" s="475">
        <v>0</v>
      </c>
      <c r="AA3755" s="290">
        <v>0</v>
      </c>
      <c r="AB3755" s="475">
        <v>0</v>
      </c>
      <c r="AC3755" s="290">
        <v>0</v>
      </c>
      <c r="AD3755" s="475">
        <v>0</v>
      </c>
      <c r="AE3755" s="290">
        <v>0</v>
      </c>
      <c r="AF3755" s="475">
        <v>0</v>
      </c>
      <c r="AG3755" s="290">
        <v>0</v>
      </c>
      <c r="AH3755" s="475">
        <v>250000</v>
      </c>
      <c r="AI3755" s="290">
        <v>0</v>
      </c>
      <c r="AJ3755" s="475">
        <v>0</v>
      </c>
      <c r="AK3755" s="175"/>
      <c r="AL3755" s="175">
        <v>8887408.3699999992</v>
      </c>
      <c r="AM3755" s="175">
        <v>8887408.3699999992</v>
      </c>
      <c r="AN3755" s="175">
        <v>0</v>
      </c>
    </row>
    <row r="3756" spans="1:40" s="105" customFormat="1" ht="20.3" customHeight="1" x14ac:dyDescent="0.35">
      <c r="A3756" s="256">
        <v>2025</v>
      </c>
      <c r="B3756" s="184">
        <f t="shared" si="757"/>
        <v>1040</v>
      </c>
      <c r="C3756" s="248" t="s">
        <v>4512</v>
      </c>
      <c r="D3756" s="184">
        <v>43146</v>
      </c>
      <c r="E3756" s="287"/>
      <c r="F3756" s="287"/>
      <c r="G3756" s="287"/>
      <c r="H3756" s="288"/>
      <c r="I3756" s="288"/>
      <c r="J3756" s="288"/>
      <c r="K3756" s="289"/>
      <c r="L3756" s="289"/>
      <c r="M3756" s="289"/>
      <c r="N3756" s="289"/>
      <c r="O3756" s="289"/>
      <c r="P3756" s="289"/>
      <c r="Q3756" s="186">
        <f t="shared" si="758"/>
        <v>250000</v>
      </c>
      <c r="R3756" s="186">
        <f t="shared" si="759"/>
        <v>250000</v>
      </c>
      <c r="S3756" s="290">
        <v>0</v>
      </c>
      <c r="T3756" s="474">
        <v>0</v>
      </c>
      <c r="U3756" s="290">
        <v>0</v>
      </c>
      <c r="V3756" s="474">
        <v>0</v>
      </c>
      <c r="W3756" s="290">
        <v>0</v>
      </c>
      <c r="X3756" s="474">
        <v>0</v>
      </c>
      <c r="Y3756" s="290">
        <v>0</v>
      </c>
      <c r="Z3756" s="474">
        <v>0</v>
      </c>
      <c r="AA3756" s="290">
        <v>0</v>
      </c>
      <c r="AB3756" s="474">
        <v>0</v>
      </c>
      <c r="AC3756" s="290">
        <v>0</v>
      </c>
      <c r="AD3756" s="474">
        <v>0</v>
      </c>
      <c r="AE3756" s="290">
        <v>0</v>
      </c>
      <c r="AF3756" s="474">
        <v>0</v>
      </c>
      <c r="AG3756" s="290">
        <v>0</v>
      </c>
      <c r="AH3756" s="475">
        <v>250000</v>
      </c>
      <c r="AI3756" s="290">
        <v>0</v>
      </c>
      <c r="AJ3756" s="474">
        <v>0</v>
      </c>
      <c r="AK3756" s="175"/>
      <c r="AL3756" s="175">
        <v>7537695.4100000001</v>
      </c>
      <c r="AM3756" s="175">
        <v>7537695.4100000001</v>
      </c>
      <c r="AN3756" s="175">
        <v>0</v>
      </c>
    </row>
    <row r="3757" spans="1:40" s="105" customFormat="1" ht="20.3" customHeight="1" x14ac:dyDescent="0.35">
      <c r="A3757" s="256">
        <v>2025</v>
      </c>
      <c r="B3757" s="184">
        <f t="shared" si="757"/>
        <v>1041</v>
      </c>
      <c r="C3757" s="248" t="s">
        <v>4513</v>
      </c>
      <c r="D3757" s="184">
        <v>43147</v>
      </c>
      <c r="E3757" s="287"/>
      <c r="F3757" s="287"/>
      <c r="G3757" s="287"/>
      <c r="H3757" s="288"/>
      <c r="I3757" s="288"/>
      <c r="J3757" s="288"/>
      <c r="K3757" s="289"/>
      <c r="L3757" s="289"/>
      <c r="M3757" s="289"/>
      <c r="N3757" s="289"/>
      <c r="O3757" s="289"/>
      <c r="P3757" s="289"/>
      <c r="Q3757" s="186">
        <f t="shared" si="758"/>
        <v>250000</v>
      </c>
      <c r="R3757" s="186">
        <f t="shared" si="759"/>
        <v>250000</v>
      </c>
      <c r="S3757" s="290">
        <v>0</v>
      </c>
      <c r="T3757" s="475">
        <v>0</v>
      </c>
      <c r="U3757" s="290">
        <v>0</v>
      </c>
      <c r="V3757" s="475">
        <v>0</v>
      </c>
      <c r="W3757" s="290">
        <v>0</v>
      </c>
      <c r="X3757" s="475">
        <v>0</v>
      </c>
      <c r="Y3757" s="290">
        <v>0</v>
      </c>
      <c r="Z3757" s="475">
        <v>0</v>
      </c>
      <c r="AA3757" s="290">
        <v>0</v>
      </c>
      <c r="AB3757" s="475">
        <v>0</v>
      </c>
      <c r="AC3757" s="290">
        <v>0</v>
      </c>
      <c r="AD3757" s="475">
        <v>0</v>
      </c>
      <c r="AE3757" s="290">
        <v>0</v>
      </c>
      <c r="AF3757" s="475">
        <v>0</v>
      </c>
      <c r="AG3757" s="290">
        <v>0</v>
      </c>
      <c r="AH3757" s="475">
        <v>250000</v>
      </c>
      <c r="AI3757" s="290">
        <v>0</v>
      </c>
      <c r="AJ3757" s="475">
        <v>0</v>
      </c>
      <c r="AK3757" s="175"/>
      <c r="AL3757" s="175">
        <v>6625952.4800000004</v>
      </c>
      <c r="AM3757" s="175">
        <v>6625952.4800000004</v>
      </c>
      <c r="AN3757" s="175">
        <v>0</v>
      </c>
    </row>
    <row r="3758" spans="1:40" s="105" customFormat="1" ht="20.3" customHeight="1" x14ac:dyDescent="0.35">
      <c r="A3758" s="256">
        <v>2025</v>
      </c>
      <c r="B3758" s="184">
        <f t="shared" si="757"/>
        <v>1042</v>
      </c>
      <c r="C3758" s="248" t="s">
        <v>4514</v>
      </c>
      <c r="D3758" s="184">
        <v>43172</v>
      </c>
      <c r="E3758" s="287"/>
      <c r="F3758" s="287"/>
      <c r="G3758" s="287"/>
      <c r="H3758" s="288"/>
      <c r="I3758" s="288"/>
      <c r="J3758" s="288"/>
      <c r="K3758" s="289"/>
      <c r="L3758" s="289"/>
      <c r="M3758" s="289"/>
      <c r="N3758" s="289"/>
      <c r="O3758" s="289"/>
      <c r="P3758" s="289"/>
      <c r="Q3758" s="186">
        <f t="shared" si="758"/>
        <v>250000</v>
      </c>
      <c r="R3758" s="186">
        <f t="shared" si="759"/>
        <v>250000</v>
      </c>
      <c r="S3758" s="290">
        <v>0</v>
      </c>
      <c r="T3758" s="474">
        <v>0</v>
      </c>
      <c r="U3758" s="290">
        <v>0</v>
      </c>
      <c r="V3758" s="474">
        <v>0</v>
      </c>
      <c r="W3758" s="290">
        <v>0</v>
      </c>
      <c r="X3758" s="474">
        <v>0</v>
      </c>
      <c r="Y3758" s="290">
        <v>0</v>
      </c>
      <c r="Z3758" s="474">
        <v>0</v>
      </c>
      <c r="AA3758" s="290">
        <v>0</v>
      </c>
      <c r="AB3758" s="474">
        <v>0</v>
      </c>
      <c r="AC3758" s="290">
        <v>0</v>
      </c>
      <c r="AD3758" s="474">
        <v>0</v>
      </c>
      <c r="AE3758" s="290">
        <v>0</v>
      </c>
      <c r="AF3758" s="474">
        <v>0</v>
      </c>
      <c r="AG3758" s="290">
        <v>0</v>
      </c>
      <c r="AH3758" s="475">
        <v>250000</v>
      </c>
      <c r="AI3758" s="290">
        <v>0</v>
      </c>
      <c r="AJ3758" s="474">
        <v>0</v>
      </c>
      <c r="AK3758" s="175"/>
      <c r="AL3758" s="175">
        <v>11121399.09</v>
      </c>
      <c r="AM3758" s="175">
        <v>11121399.09</v>
      </c>
      <c r="AN3758" s="175">
        <v>0</v>
      </c>
    </row>
    <row r="3759" spans="1:40" s="105" customFormat="1" ht="20.3" customHeight="1" x14ac:dyDescent="0.35">
      <c r="A3759" s="256">
        <v>2025</v>
      </c>
      <c r="B3759" s="184">
        <f t="shared" si="757"/>
        <v>1043</v>
      </c>
      <c r="C3759" s="248" t="s">
        <v>4515</v>
      </c>
      <c r="D3759" s="184">
        <v>43182</v>
      </c>
      <c r="E3759" s="287"/>
      <c r="F3759" s="287"/>
      <c r="G3759" s="287"/>
      <c r="H3759" s="288"/>
      <c r="I3759" s="288"/>
      <c r="J3759" s="288"/>
      <c r="K3759" s="289"/>
      <c r="L3759" s="289"/>
      <c r="M3759" s="289"/>
      <c r="N3759" s="289"/>
      <c r="O3759" s="289"/>
      <c r="P3759" s="289"/>
      <c r="Q3759" s="186">
        <f t="shared" si="758"/>
        <v>250000</v>
      </c>
      <c r="R3759" s="186">
        <f t="shared" si="759"/>
        <v>250000</v>
      </c>
      <c r="S3759" s="290">
        <v>0</v>
      </c>
      <c r="T3759" s="475">
        <v>0</v>
      </c>
      <c r="U3759" s="290">
        <v>0</v>
      </c>
      <c r="V3759" s="475">
        <v>0</v>
      </c>
      <c r="W3759" s="290">
        <v>0</v>
      </c>
      <c r="X3759" s="475">
        <v>0</v>
      </c>
      <c r="Y3759" s="290">
        <v>0</v>
      </c>
      <c r="Z3759" s="475">
        <v>0</v>
      </c>
      <c r="AA3759" s="290">
        <v>0</v>
      </c>
      <c r="AB3759" s="475">
        <v>0</v>
      </c>
      <c r="AC3759" s="290">
        <v>0</v>
      </c>
      <c r="AD3759" s="475">
        <v>0</v>
      </c>
      <c r="AE3759" s="290">
        <v>0</v>
      </c>
      <c r="AF3759" s="475">
        <v>0</v>
      </c>
      <c r="AG3759" s="290">
        <v>0</v>
      </c>
      <c r="AH3759" s="475">
        <v>250000</v>
      </c>
      <c r="AI3759" s="290">
        <v>0</v>
      </c>
      <c r="AJ3759" s="475">
        <v>0</v>
      </c>
      <c r="AK3759" s="175"/>
      <c r="AL3759" s="175">
        <v>8879561.3000000007</v>
      </c>
      <c r="AM3759" s="175">
        <v>8879561.3000000007</v>
      </c>
      <c r="AN3759" s="175">
        <v>0</v>
      </c>
    </row>
    <row r="3760" spans="1:40" s="105" customFormat="1" ht="20.3" customHeight="1" x14ac:dyDescent="0.35">
      <c r="A3760" s="256">
        <v>2025</v>
      </c>
      <c r="B3760" s="184">
        <f t="shared" si="757"/>
        <v>1044</v>
      </c>
      <c r="C3760" s="248" t="s">
        <v>4516</v>
      </c>
      <c r="D3760" s="184">
        <v>43184</v>
      </c>
      <c r="E3760" s="287"/>
      <c r="F3760" s="287"/>
      <c r="G3760" s="287"/>
      <c r="H3760" s="288"/>
      <c r="I3760" s="288"/>
      <c r="J3760" s="288"/>
      <c r="K3760" s="289"/>
      <c r="L3760" s="289"/>
      <c r="M3760" s="289"/>
      <c r="N3760" s="289"/>
      <c r="O3760" s="289"/>
      <c r="P3760" s="289"/>
      <c r="Q3760" s="186">
        <f t="shared" si="758"/>
        <v>250000</v>
      </c>
      <c r="R3760" s="186">
        <f t="shared" si="759"/>
        <v>250000</v>
      </c>
      <c r="S3760" s="290">
        <v>0</v>
      </c>
      <c r="T3760" s="474">
        <v>0</v>
      </c>
      <c r="U3760" s="290">
        <v>0</v>
      </c>
      <c r="V3760" s="474">
        <v>0</v>
      </c>
      <c r="W3760" s="290">
        <v>0</v>
      </c>
      <c r="X3760" s="474">
        <v>0</v>
      </c>
      <c r="Y3760" s="290">
        <v>0</v>
      </c>
      <c r="Z3760" s="474">
        <v>0</v>
      </c>
      <c r="AA3760" s="290">
        <v>0</v>
      </c>
      <c r="AB3760" s="474">
        <v>0</v>
      </c>
      <c r="AC3760" s="290">
        <v>0</v>
      </c>
      <c r="AD3760" s="474">
        <v>0</v>
      </c>
      <c r="AE3760" s="290">
        <v>0</v>
      </c>
      <c r="AF3760" s="474">
        <v>0</v>
      </c>
      <c r="AG3760" s="290">
        <v>0</v>
      </c>
      <c r="AH3760" s="475">
        <v>250000</v>
      </c>
      <c r="AI3760" s="290">
        <v>0</v>
      </c>
      <c r="AJ3760" s="474">
        <v>0</v>
      </c>
      <c r="AK3760" s="175"/>
      <c r="AL3760" s="175">
        <v>17753237</v>
      </c>
      <c r="AM3760" s="175">
        <v>17753237</v>
      </c>
      <c r="AN3760" s="175">
        <v>0</v>
      </c>
    </row>
    <row r="3761" spans="1:40" s="105" customFormat="1" ht="20.3" customHeight="1" x14ac:dyDescent="0.35">
      <c r="A3761" s="256">
        <v>2025</v>
      </c>
      <c r="B3761" s="184">
        <f t="shared" si="757"/>
        <v>1045</v>
      </c>
      <c r="C3761" s="248" t="s">
        <v>4517</v>
      </c>
      <c r="D3761" s="184">
        <v>43185</v>
      </c>
      <c r="E3761" s="287"/>
      <c r="F3761" s="287"/>
      <c r="G3761" s="287"/>
      <c r="H3761" s="288"/>
      <c r="I3761" s="288"/>
      <c r="J3761" s="288"/>
      <c r="K3761" s="289"/>
      <c r="L3761" s="289"/>
      <c r="M3761" s="289"/>
      <c r="N3761" s="289"/>
      <c r="O3761" s="289"/>
      <c r="P3761" s="289"/>
      <c r="Q3761" s="186">
        <f t="shared" si="758"/>
        <v>13261770.25</v>
      </c>
      <c r="R3761" s="186">
        <f t="shared" si="759"/>
        <v>13067025.41</v>
      </c>
      <c r="S3761" s="290">
        <v>0</v>
      </c>
      <c r="T3761" s="475">
        <v>0</v>
      </c>
      <c r="U3761" s="290">
        <v>0</v>
      </c>
      <c r="V3761" s="475">
        <v>0</v>
      </c>
      <c r="W3761" s="290">
        <v>0</v>
      </c>
      <c r="X3761" s="475">
        <v>0</v>
      </c>
      <c r="Y3761" s="290">
        <v>0</v>
      </c>
      <c r="Z3761" s="475">
        <v>0</v>
      </c>
      <c r="AA3761" s="290">
        <v>12982989.48</v>
      </c>
      <c r="AB3761" s="475">
        <v>0</v>
      </c>
      <c r="AC3761" s="290">
        <v>0</v>
      </c>
      <c r="AD3761" s="475">
        <v>0</v>
      </c>
      <c r="AE3761" s="290">
        <v>0</v>
      </c>
      <c r="AF3761" s="475">
        <v>0</v>
      </c>
      <c r="AG3761" s="290">
        <v>0</v>
      </c>
      <c r="AH3761" s="475">
        <v>84035.93</v>
      </c>
      <c r="AI3761" s="290">
        <v>0</v>
      </c>
      <c r="AJ3761" s="475">
        <v>194744.84</v>
      </c>
      <c r="AK3761" s="175"/>
      <c r="AL3761" s="175">
        <v>13377950.49</v>
      </c>
      <c r="AM3761" s="175">
        <v>13377950.49</v>
      </c>
      <c r="AN3761" s="175">
        <v>0</v>
      </c>
    </row>
    <row r="3762" spans="1:40" s="7" customFormat="1" ht="20.3" customHeight="1" x14ac:dyDescent="0.35">
      <c r="A3762" s="256">
        <v>2025</v>
      </c>
      <c r="B3762" s="184">
        <f t="shared" si="757"/>
        <v>1046</v>
      </c>
      <c r="C3762" s="248" t="s">
        <v>3111</v>
      </c>
      <c r="D3762" s="184">
        <v>43119</v>
      </c>
      <c r="E3762" s="287"/>
      <c r="F3762" s="287"/>
      <c r="G3762" s="287"/>
      <c r="H3762" s="288"/>
      <c r="I3762" s="288"/>
      <c r="J3762" s="288"/>
      <c r="K3762" s="289"/>
      <c r="L3762" s="289"/>
      <c r="M3762" s="289"/>
      <c r="N3762" s="289"/>
      <c r="O3762" s="289"/>
      <c r="P3762" s="289"/>
      <c r="Q3762" s="186">
        <f>SUM(S3762:AJ3762)</f>
        <v>4264467.17</v>
      </c>
      <c r="R3762" s="186">
        <f>SUM(S3762:AI3762)</f>
        <v>4200000</v>
      </c>
      <c r="S3762" s="290">
        <v>0</v>
      </c>
      <c r="T3762" s="474">
        <v>0</v>
      </c>
      <c r="U3762" s="290">
        <v>0</v>
      </c>
      <c r="V3762" s="474">
        <v>0</v>
      </c>
      <c r="W3762" s="290">
        <v>0</v>
      </c>
      <c r="X3762" s="474">
        <v>0</v>
      </c>
      <c r="Y3762" s="290">
        <v>0</v>
      </c>
      <c r="Z3762" s="474">
        <v>0</v>
      </c>
      <c r="AA3762" s="290">
        <v>4200000</v>
      </c>
      <c r="AB3762" s="474">
        <v>0</v>
      </c>
      <c r="AC3762" s="290">
        <v>0</v>
      </c>
      <c r="AD3762" s="474">
        <v>0</v>
      </c>
      <c r="AE3762" s="290">
        <v>0</v>
      </c>
      <c r="AF3762" s="474">
        <v>0</v>
      </c>
      <c r="AG3762" s="290">
        <v>0</v>
      </c>
      <c r="AH3762" s="475">
        <v>0</v>
      </c>
      <c r="AI3762" s="290">
        <v>0</v>
      </c>
      <c r="AJ3762" s="474">
        <v>64467.17</v>
      </c>
      <c r="AK3762" s="175"/>
      <c r="AL3762" s="175">
        <v>4897719.2200000007</v>
      </c>
      <c r="AM3762" s="175">
        <v>7318465.1100000003</v>
      </c>
      <c r="AN3762" s="175">
        <v>2420745.89</v>
      </c>
    </row>
    <row r="3763" spans="1:40" s="105" customFormat="1" ht="20.3" customHeight="1" x14ac:dyDescent="0.35">
      <c r="A3763" s="256">
        <v>2025</v>
      </c>
      <c r="B3763" s="184">
        <f t="shared" si="757"/>
        <v>1047</v>
      </c>
      <c r="C3763" s="248" t="s">
        <v>4738</v>
      </c>
      <c r="D3763" s="184">
        <v>43108</v>
      </c>
      <c r="E3763" s="287"/>
      <c r="F3763" s="287"/>
      <c r="G3763" s="287"/>
      <c r="H3763" s="288"/>
      <c r="I3763" s="288"/>
      <c r="J3763" s="288"/>
      <c r="K3763" s="289"/>
      <c r="L3763" s="289"/>
      <c r="M3763" s="289"/>
      <c r="N3763" s="289"/>
      <c r="O3763" s="289"/>
      <c r="P3763" s="289"/>
      <c r="Q3763" s="186">
        <f t="shared" ref="Q3763" si="760">SUM(S3763:AJ3763)</f>
        <v>2333160.7399999998</v>
      </c>
      <c r="R3763" s="186">
        <f t="shared" ref="R3763" si="761">SUM(S3763:AI3763)</f>
        <v>2300051.11</v>
      </c>
      <c r="S3763" s="290">
        <v>0</v>
      </c>
      <c r="T3763" s="475">
        <v>1305654.73</v>
      </c>
      <c r="U3763" s="290">
        <v>0</v>
      </c>
      <c r="V3763" s="475">
        <v>204048.88</v>
      </c>
      <c r="W3763" s="290">
        <v>500633.47</v>
      </c>
      <c r="X3763" s="475">
        <v>196971.83</v>
      </c>
      <c r="Y3763" s="290">
        <v>0</v>
      </c>
      <c r="Z3763" s="475">
        <v>0</v>
      </c>
      <c r="AA3763" s="290">
        <v>0</v>
      </c>
      <c r="AB3763" s="475">
        <v>0</v>
      </c>
      <c r="AC3763" s="290">
        <v>0</v>
      </c>
      <c r="AD3763" s="475">
        <v>0</v>
      </c>
      <c r="AE3763" s="290">
        <v>0</v>
      </c>
      <c r="AF3763" s="475">
        <v>0</v>
      </c>
      <c r="AG3763" s="290">
        <v>92742.2</v>
      </c>
      <c r="AH3763" s="475">
        <v>0</v>
      </c>
      <c r="AI3763" s="290">
        <v>0</v>
      </c>
      <c r="AJ3763" s="475">
        <v>33109.629999999997</v>
      </c>
      <c r="AK3763" s="175"/>
      <c r="AL3763" s="175">
        <v>7416872.3300000001</v>
      </c>
      <c r="AM3763" s="175">
        <v>7493555.0899999999</v>
      </c>
      <c r="AN3763" s="175">
        <v>76682.759999999995</v>
      </c>
    </row>
    <row r="3764" spans="1:40" s="105" customFormat="1" ht="20.3" customHeight="1" x14ac:dyDescent="0.35">
      <c r="A3764" s="256"/>
      <c r="B3764" s="170" t="s">
        <v>22</v>
      </c>
      <c r="C3764" s="293"/>
      <c r="D3764" s="296" t="s">
        <v>172</v>
      </c>
      <c r="E3764" s="287" t="e">
        <f>VLOOKUP(D3764,'[1]2023-2025'!$A:$G,7,0)</f>
        <v>#N/A</v>
      </c>
      <c r="F3764" s="287"/>
      <c r="G3764" s="287"/>
      <c r="H3764" s="288" t="e">
        <v>#N/A</v>
      </c>
      <c r="I3764" s="288" t="e">
        <v>#N/A</v>
      </c>
      <c r="J3764" s="288" t="e">
        <f>VLOOKUP(D3764,[1]Лист3!$A:$AK,37,0)</f>
        <v>#N/A</v>
      </c>
      <c r="K3764" s="289" t="e">
        <v>#N/A</v>
      </c>
      <c r="L3764" s="289"/>
      <c r="M3764" s="289"/>
      <c r="N3764" s="289"/>
      <c r="O3764" s="289" t="e">
        <v>#N/A</v>
      </c>
      <c r="P3764" s="289"/>
      <c r="Q3764" s="297">
        <f>SUM(Q3739:Q3763)</f>
        <v>31213622.901849996</v>
      </c>
      <c r="R3764" s="297">
        <f>SUM(R3739:R3763)</f>
        <v>30817659.18</v>
      </c>
      <c r="S3764" s="484">
        <f>SUM(S3739:S3763)</f>
        <v>0</v>
      </c>
      <c r="T3764" s="484">
        <f>SUM(T3739:T3763)</f>
        <v>1305654.73</v>
      </c>
      <c r="U3764" s="484">
        <f t="shared" ref="U3764:AJ3764" si="762">SUM(U3739:U3763)</f>
        <v>0</v>
      </c>
      <c r="V3764" s="484">
        <f t="shared" si="762"/>
        <v>419706.68</v>
      </c>
      <c r="W3764" s="484">
        <f t="shared" si="762"/>
        <v>751905.1</v>
      </c>
      <c r="X3764" s="484">
        <f t="shared" si="762"/>
        <v>884749.28999999992</v>
      </c>
      <c r="Y3764" s="484">
        <f t="shared" si="762"/>
        <v>0</v>
      </c>
      <c r="Z3764" s="484">
        <f t="shared" si="762"/>
        <v>0</v>
      </c>
      <c r="AA3764" s="484">
        <f t="shared" si="762"/>
        <v>22285616.27</v>
      </c>
      <c r="AB3764" s="484">
        <f t="shared" si="762"/>
        <v>669071.31999999995</v>
      </c>
      <c r="AC3764" s="484">
        <f t="shared" si="762"/>
        <v>0</v>
      </c>
      <c r="AD3764" s="484">
        <f t="shared" si="762"/>
        <v>0</v>
      </c>
      <c r="AE3764" s="484">
        <f t="shared" si="762"/>
        <v>0</v>
      </c>
      <c r="AF3764" s="484">
        <f t="shared" si="762"/>
        <v>0</v>
      </c>
      <c r="AG3764" s="484">
        <f t="shared" si="762"/>
        <v>182835.86</v>
      </c>
      <c r="AH3764" s="484">
        <f t="shared" si="762"/>
        <v>4318119.93</v>
      </c>
      <c r="AI3764" s="484">
        <f>SUM(AI3739:AI3763)</f>
        <v>0</v>
      </c>
      <c r="AJ3764" s="484">
        <f t="shared" si="762"/>
        <v>395963.72184999997</v>
      </c>
      <c r="AK3764" s="175"/>
      <c r="AL3764" s="175" t="e">
        <v>#N/A</v>
      </c>
      <c r="AM3764" s="175" t="e">
        <v>#N/A</v>
      </c>
      <c r="AN3764" s="175" t="e">
        <v>#N/A</v>
      </c>
    </row>
    <row r="3765" spans="1:40" s="105" customFormat="1" ht="20.3" customHeight="1" x14ac:dyDescent="0.35">
      <c r="A3765" s="256"/>
      <c r="B3765" s="298"/>
      <c r="C3765" s="311"/>
      <c r="D3765" s="311"/>
      <c r="E3765" s="287">
        <f>VLOOKUP(D3765,'[1]2023-2025'!$A:$G,7,0)</f>
        <v>0</v>
      </c>
      <c r="F3765" s="287"/>
      <c r="G3765" s="287"/>
      <c r="H3765" s="288" t="e">
        <v>#N/A</v>
      </c>
      <c r="I3765" s="288" t="e">
        <v>#N/A</v>
      </c>
      <c r="J3765" s="288" t="e">
        <f>VLOOKUP(D3765,[1]Лист3!$A:$AK,37,0)</f>
        <v>#N/A</v>
      </c>
      <c r="K3765" s="289" t="e">
        <v>#N/A</v>
      </c>
      <c r="L3765" s="289"/>
      <c r="M3765" s="289"/>
      <c r="N3765" s="289"/>
      <c r="O3765" s="289" t="e">
        <v>#N/A</v>
      </c>
      <c r="P3765" s="289"/>
      <c r="Q3765" s="311"/>
      <c r="R3765" s="311"/>
      <c r="S3765" s="493"/>
      <c r="T3765" s="493"/>
      <c r="U3765" s="493"/>
      <c r="V3765" s="493"/>
      <c r="W3765" s="493"/>
      <c r="X3765" s="493" t="s">
        <v>4891</v>
      </c>
      <c r="Y3765" s="493"/>
      <c r="Z3765" s="493"/>
      <c r="AA3765" s="493"/>
      <c r="AB3765" s="493"/>
      <c r="AC3765" s="493"/>
      <c r="AD3765" s="493"/>
      <c r="AE3765" s="493"/>
      <c r="AF3765" s="493"/>
      <c r="AG3765" s="493"/>
      <c r="AH3765" s="493"/>
      <c r="AI3765" s="493"/>
      <c r="AJ3765" s="486"/>
      <c r="AK3765" s="175"/>
      <c r="AL3765" s="175" t="e">
        <v>#N/A</v>
      </c>
      <c r="AM3765" s="175" t="e">
        <v>#N/A</v>
      </c>
      <c r="AN3765" s="175" t="e">
        <v>#N/A</v>
      </c>
    </row>
    <row r="3766" spans="1:40" s="105" customFormat="1" ht="20.3" customHeight="1" x14ac:dyDescent="0.35">
      <c r="A3766" s="256">
        <v>2025</v>
      </c>
      <c r="B3766" s="184">
        <f>B3763+1</f>
        <v>1048</v>
      </c>
      <c r="C3766" s="286" t="s">
        <v>4499</v>
      </c>
      <c r="D3766" s="184">
        <v>43541</v>
      </c>
      <c r="E3766" s="287" t="e">
        <f>VLOOKUP(D3766,'[1]2023-2025'!$A:$G,7,0)</f>
        <v>#N/A</v>
      </c>
      <c r="F3766" s="287"/>
      <c r="G3766" s="287" t="s">
        <v>1899</v>
      </c>
      <c r="H3766" s="288" t="e">
        <f>INDEX('[1]2023-2025'!$AK:$AK,MATCH(D3766,'[1]2023-2025'!$A:$A,0))</f>
        <v>#N/A</v>
      </c>
      <c r="I3766" s="288" t="e">
        <v>#N/A</v>
      </c>
      <c r="J3766" s="288" t="e">
        <f>VLOOKUP(D3766,[1]Лист3!$A:$AK,37,0)</f>
        <v>#N/A</v>
      </c>
      <c r="K3766" s="289" t="e">
        <f>INDEX('[1]2023-2025'!$G:$G,MATCH(D3766,'[1]2023-2025'!$A:$A,0))</f>
        <v>#N/A</v>
      </c>
      <c r="L3766" s="289"/>
      <c r="M3766" s="289"/>
      <c r="N3766" s="289"/>
      <c r="O3766" s="289" t="e">
        <v>#N/A</v>
      </c>
      <c r="P3766" s="289" t="e">
        <v>#N/A</v>
      </c>
      <c r="Q3766" s="186">
        <f>SUM(S3766:AJ3766)</f>
        <v>1005642.32</v>
      </c>
      <c r="R3766" s="186">
        <f>SUM(S3766:AI3766)</f>
        <v>1005642.32</v>
      </c>
      <c r="S3766" s="290">
        <v>0</v>
      </c>
      <c r="T3766" s="474">
        <v>0</v>
      </c>
      <c r="U3766" s="474">
        <v>0</v>
      </c>
      <c r="V3766" s="474">
        <v>0</v>
      </c>
      <c r="W3766" s="474">
        <v>0</v>
      </c>
      <c r="X3766" s="474">
        <v>0</v>
      </c>
      <c r="Y3766" s="474">
        <v>0</v>
      </c>
      <c r="Z3766" s="474">
        <v>0</v>
      </c>
      <c r="AA3766" s="474">
        <v>0</v>
      </c>
      <c r="AB3766" s="474">
        <v>0</v>
      </c>
      <c r="AC3766" s="474">
        <v>1005642.32</v>
      </c>
      <c r="AD3766" s="474">
        <v>0</v>
      </c>
      <c r="AE3766" s="474">
        <v>0</v>
      </c>
      <c r="AF3766" s="474">
        <v>0</v>
      </c>
      <c r="AG3766" s="476">
        <v>0</v>
      </c>
      <c r="AH3766" s="476">
        <v>0</v>
      </c>
      <c r="AI3766" s="476">
        <v>0</v>
      </c>
      <c r="AJ3766" s="476">
        <v>0</v>
      </c>
      <c r="AK3766" s="175"/>
      <c r="AL3766" s="175">
        <v>1718529.89</v>
      </c>
      <c r="AM3766" s="175">
        <v>1718529.89</v>
      </c>
      <c r="AN3766" s="175">
        <v>0</v>
      </c>
    </row>
    <row r="3767" spans="1:40" s="105" customFormat="1" ht="20.3" customHeight="1" x14ac:dyDescent="0.35">
      <c r="A3767" s="256">
        <v>2025</v>
      </c>
      <c r="B3767" s="184">
        <f>B3766+1</f>
        <v>1049</v>
      </c>
      <c r="C3767" s="286" t="s">
        <v>4500</v>
      </c>
      <c r="D3767" s="184">
        <v>43545</v>
      </c>
      <c r="E3767" s="287"/>
      <c r="F3767" s="287"/>
      <c r="G3767" s="287"/>
      <c r="H3767" s="288"/>
      <c r="I3767" s="288"/>
      <c r="J3767" s="288"/>
      <c r="K3767" s="289"/>
      <c r="L3767" s="289"/>
      <c r="M3767" s="289"/>
      <c r="N3767" s="289"/>
      <c r="O3767" s="289"/>
      <c r="P3767" s="289"/>
      <c r="Q3767" s="186">
        <f>SUM(S3767:AJ3767)</f>
        <v>153264</v>
      </c>
      <c r="R3767" s="186">
        <f>SUM(S3767:AI3767)</f>
        <v>153264</v>
      </c>
      <c r="S3767" s="290">
        <v>0</v>
      </c>
      <c r="T3767" s="474">
        <v>0</v>
      </c>
      <c r="U3767" s="290">
        <v>0</v>
      </c>
      <c r="V3767" s="474">
        <v>0</v>
      </c>
      <c r="W3767" s="290">
        <v>0</v>
      </c>
      <c r="X3767" s="474">
        <v>0</v>
      </c>
      <c r="Y3767" s="290">
        <v>0</v>
      </c>
      <c r="Z3767" s="474">
        <v>0</v>
      </c>
      <c r="AA3767" s="290">
        <v>0</v>
      </c>
      <c r="AB3767" s="474">
        <v>0</v>
      </c>
      <c r="AC3767" s="290">
        <v>0</v>
      </c>
      <c r="AD3767" s="474">
        <v>0</v>
      </c>
      <c r="AE3767" s="290">
        <v>0</v>
      </c>
      <c r="AF3767" s="474">
        <v>0</v>
      </c>
      <c r="AG3767" s="290">
        <v>0</v>
      </c>
      <c r="AH3767" s="474">
        <v>153264</v>
      </c>
      <c r="AI3767" s="290">
        <v>0</v>
      </c>
      <c r="AJ3767" s="474">
        <v>0</v>
      </c>
      <c r="AK3767" s="175"/>
      <c r="AL3767" s="175">
        <v>3508174.5</v>
      </c>
      <c r="AM3767" s="175">
        <v>3508174.5</v>
      </c>
      <c r="AN3767" s="175">
        <v>0</v>
      </c>
    </row>
    <row r="3768" spans="1:40" s="105" customFormat="1" ht="20.3" customHeight="1" x14ac:dyDescent="0.35">
      <c r="A3768" s="256"/>
      <c r="B3768" s="170" t="s">
        <v>22</v>
      </c>
      <c r="C3768" s="293"/>
      <c r="D3768" s="296" t="s">
        <v>172</v>
      </c>
      <c r="E3768" s="287" t="e">
        <f>VLOOKUP(D3768,'[1]2023-2025'!$A:$G,7,0)</f>
        <v>#N/A</v>
      </c>
      <c r="F3768" s="287"/>
      <c r="G3768" s="287"/>
      <c r="H3768" s="288" t="e">
        <v>#N/A</v>
      </c>
      <c r="I3768" s="288" t="e">
        <v>#N/A</v>
      </c>
      <c r="J3768" s="288" t="e">
        <f>VLOOKUP(D3768,[1]Лист3!$A:$AK,37,0)</f>
        <v>#N/A</v>
      </c>
      <c r="K3768" s="289" t="e">
        <v>#N/A</v>
      </c>
      <c r="L3768" s="289"/>
      <c r="M3768" s="289"/>
      <c r="N3768" s="289"/>
      <c r="O3768" s="289" t="e">
        <v>#N/A</v>
      </c>
      <c r="P3768" s="289"/>
      <c r="Q3768" s="297">
        <f>SUM(Q3766:Q3767)</f>
        <v>1158906.3199999998</v>
      </c>
      <c r="R3768" s="297">
        <f>SUM(R3766:R3767)</f>
        <v>1158906.3199999998</v>
      </c>
      <c r="S3768" s="484">
        <f>SUM(S3766:S3767)</f>
        <v>0</v>
      </c>
      <c r="T3768" s="484">
        <f t="shared" ref="T3768:AJ3768" si="763">SUM(T3766:T3767)</f>
        <v>0</v>
      </c>
      <c r="U3768" s="484">
        <f t="shared" si="763"/>
        <v>0</v>
      </c>
      <c r="V3768" s="484">
        <f t="shared" si="763"/>
        <v>0</v>
      </c>
      <c r="W3768" s="484">
        <f t="shared" si="763"/>
        <v>0</v>
      </c>
      <c r="X3768" s="484">
        <f t="shared" si="763"/>
        <v>0</v>
      </c>
      <c r="Y3768" s="484">
        <f t="shared" si="763"/>
        <v>0</v>
      </c>
      <c r="Z3768" s="484">
        <f t="shared" si="763"/>
        <v>0</v>
      </c>
      <c r="AA3768" s="484">
        <f t="shared" si="763"/>
        <v>0</v>
      </c>
      <c r="AB3768" s="484">
        <f t="shared" si="763"/>
        <v>0</v>
      </c>
      <c r="AC3768" s="484">
        <f t="shared" si="763"/>
        <v>1005642.32</v>
      </c>
      <c r="AD3768" s="484">
        <f t="shared" si="763"/>
        <v>0</v>
      </c>
      <c r="AE3768" s="484">
        <f t="shared" si="763"/>
        <v>0</v>
      </c>
      <c r="AF3768" s="484">
        <f t="shared" si="763"/>
        <v>0</v>
      </c>
      <c r="AG3768" s="484">
        <f t="shared" si="763"/>
        <v>0</v>
      </c>
      <c r="AH3768" s="484">
        <f t="shared" si="763"/>
        <v>153264</v>
      </c>
      <c r="AI3768" s="484">
        <f t="shared" si="763"/>
        <v>0</v>
      </c>
      <c r="AJ3768" s="484">
        <f t="shared" si="763"/>
        <v>0</v>
      </c>
      <c r="AK3768" s="175"/>
      <c r="AL3768" s="175" t="e">
        <v>#N/A</v>
      </c>
      <c r="AM3768" s="175" t="e">
        <v>#N/A</v>
      </c>
      <c r="AN3768" s="175" t="e">
        <v>#N/A</v>
      </c>
    </row>
    <row r="3769" spans="1:40" s="105" customFormat="1" ht="20.3" customHeight="1" x14ac:dyDescent="0.35">
      <c r="A3769" s="256"/>
      <c r="B3769" s="298"/>
      <c r="C3769" s="311"/>
      <c r="D3769" s="311"/>
      <c r="E3769" s="287">
        <f>VLOOKUP(D3769,'[1]2023-2025'!$A:$G,7,0)</f>
        <v>0</v>
      </c>
      <c r="F3769" s="287"/>
      <c r="G3769" s="287"/>
      <c r="H3769" s="288" t="e">
        <v>#N/A</v>
      </c>
      <c r="I3769" s="288" t="e">
        <v>#N/A</v>
      </c>
      <c r="J3769" s="288" t="e">
        <f>VLOOKUP(D3769,[1]Лист3!$A:$AK,37,0)</f>
        <v>#N/A</v>
      </c>
      <c r="K3769" s="289" t="e">
        <v>#N/A</v>
      </c>
      <c r="L3769" s="289"/>
      <c r="M3769" s="289"/>
      <c r="N3769" s="289"/>
      <c r="O3769" s="289" t="e">
        <v>#N/A</v>
      </c>
      <c r="P3769" s="289"/>
      <c r="Q3769" s="311"/>
      <c r="R3769" s="311"/>
      <c r="S3769" s="493"/>
      <c r="T3769" s="493"/>
      <c r="U3769" s="493"/>
      <c r="V3769" s="493"/>
      <c r="W3769" s="493"/>
      <c r="X3769" s="493" t="s">
        <v>4892</v>
      </c>
      <c r="Y3769" s="493"/>
      <c r="Z3769" s="493"/>
      <c r="AA3769" s="493"/>
      <c r="AB3769" s="493"/>
      <c r="AC3769" s="493"/>
      <c r="AD3769" s="493"/>
      <c r="AE3769" s="493"/>
      <c r="AF3769" s="493"/>
      <c r="AG3769" s="493"/>
      <c r="AH3769" s="493"/>
      <c r="AI3769" s="493"/>
      <c r="AJ3769" s="486"/>
      <c r="AK3769" s="175"/>
      <c r="AL3769" s="175" t="e">
        <v>#N/A</v>
      </c>
      <c r="AM3769" s="175" t="e">
        <v>#N/A</v>
      </c>
      <c r="AN3769" s="175" t="e">
        <v>#N/A</v>
      </c>
    </row>
    <row r="3770" spans="1:40" s="105" customFormat="1" ht="20.3" customHeight="1" x14ac:dyDescent="0.35">
      <c r="A3770" s="256">
        <v>2025</v>
      </c>
      <c r="B3770" s="184">
        <f>B3767+1</f>
        <v>1050</v>
      </c>
      <c r="C3770" s="248" t="s">
        <v>1478</v>
      </c>
      <c r="D3770" s="184">
        <v>43342</v>
      </c>
      <c r="E3770" s="287" t="e">
        <f>VLOOKUP(D3770,'[1]2023-2025'!$A:$G,7,0)</f>
        <v>#N/A</v>
      </c>
      <c r="F3770" s="287"/>
      <c r="G3770" s="287" t="s">
        <v>1899</v>
      </c>
      <c r="H3770" s="288" t="e">
        <f>INDEX('[1]2023-2025'!$AK:$AK,MATCH(D3770,'[1]2023-2025'!$A:$A,0))</f>
        <v>#N/A</v>
      </c>
      <c r="I3770" s="288" t="e">
        <v>#N/A</v>
      </c>
      <c r="J3770" s="288" t="e">
        <f>VLOOKUP(D3770,[1]Лист3!$A:$AK,37,0)</f>
        <v>#N/A</v>
      </c>
      <c r="K3770" s="289" t="e">
        <f>INDEX('[1]2023-2025'!$G:$G,MATCH(D3770,'[1]2023-2025'!$A:$A,0))</f>
        <v>#N/A</v>
      </c>
      <c r="L3770" s="289"/>
      <c r="M3770" s="289"/>
      <c r="N3770" s="289"/>
      <c r="O3770" s="289" t="e">
        <v>#N/A</v>
      </c>
      <c r="P3770" s="289" t="e">
        <v>#N/A</v>
      </c>
      <c r="Q3770" s="186">
        <f t="shared" ref="Q3770:Q3784" si="764">SUM(S3770:AJ3770)</f>
        <v>206173.53</v>
      </c>
      <c r="R3770" s="186">
        <f t="shared" ref="R3770:R3784" si="765">SUM(S3770:AI3770)</f>
        <v>203275.19</v>
      </c>
      <c r="S3770" s="290">
        <v>0</v>
      </c>
      <c r="T3770" s="474">
        <v>0</v>
      </c>
      <c r="U3770" s="474">
        <v>0</v>
      </c>
      <c r="V3770" s="474">
        <v>0</v>
      </c>
      <c r="W3770" s="474">
        <v>0</v>
      </c>
      <c r="X3770" s="474">
        <v>0</v>
      </c>
      <c r="Y3770" s="474">
        <v>0</v>
      </c>
      <c r="Z3770" s="474">
        <v>0</v>
      </c>
      <c r="AA3770" s="474">
        <v>0</v>
      </c>
      <c r="AB3770" s="474">
        <v>203275.19</v>
      </c>
      <c r="AC3770" s="474">
        <v>0</v>
      </c>
      <c r="AD3770" s="474">
        <v>0</v>
      </c>
      <c r="AE3770" s="474">
        <v>0</v>
      </c>
      <c r="AF3770" s="474">
        <v>0</v>
      </c>
      <c r="AG3770" s="476">
        <v>0</v>
      </c>
      <c r="AH3770" s="476">
        <v>0</v>
      </c>
      <c r="AI3770" s="476">
        <v>0</v>
      </c>
      <c r="AJ3770" s="476">
        <v>2898.34</v>
      </c>
      <c r="AK3770" s="175"/>
      <c r="AL3770" s="175">
        <v>4753912.68</v>
      </c>
      <c r="AM3770" s="175">
        <v>4753912.68</v>
      </c>
      <c r="AN3770" s="175">
        <v>0</v>
      </c>
    </row>
    <row r="3771" spans="1:40" s="105" customFormat="1" ht="20.3" customHeight="1" x14ac:dyDescent="0.35">
      <c r="A3771" s="256">
        <v>2025</v>
      </c>
      <c r="B3771" s="184">
        <f>B3770+1</f>
        <v>1051</v>
      </c>
      <c r="C3771" s="248" t="s">
        <v>1479</v>
      </c>
      <c r="D3771" s="184">
        <v>43297</v>
      </c>
      <c r="E3771" s="287" t="e">
        <f>VLOOKUP(D3771,'[1]2023-2025'!$A:$G,7,0)</f>
        <v>#N/A</v>
      </c>
      <c r="F3771" s="287"/>
      <c r="G3771" s="287" t="s">
        <v>1899</v>
      </c>
      <c r="H3771" s="288" t="e">
        <f>INDEX('[1]2023-2025'!$AK:$AK,MATCH(D3771,'[1]2023-2025'!$A:$A,0))</f>
        <v>#N/A</v>
      </c>
      <c r="I3771" s="288" t="e">
        <v>#N/A</v>
      </c>
      <c r="J3771" s="288" t="e">
        <f>VLOOKUP(D3771,[1]Лист3!$A:$AK,37,0)</f>
        <v>#N/A</v>
      </c>
      <c r="K3771" s="289" t="e">
        <f>INDEX('[1]2023-2025'!$G:$G,MATCH(D3771,'[1]2023-2025'!$A:$A,0))</f>
        <v>#N/A</v>
      </c>
      <c r="L3771" s="289"/>
      <c r="M3771" s="289"/>
      <c r="N3771" s="289"/>
      <c r="O3771" s="289" t="e">
        <v>#N/A</v>
      </c>
      <c r="P3771" s="289" t="e">
        <v>#N/A</v>
      </c>
      <c r="Q3771" s="186">
        <f t="shared" si="764"/>
        <v>1207356.25</v>
      </c>
      <c r="R3771" s="186">
        <f t="shared" si="765"/>
        <v>1189858.33</v>
      </c>
      <c r="S3771" s="290">
        <v>0</v>
      </c>
      <c r="T3771" s="474">
        <v>0</v>
      </c>
      <c r="U3771" s="474">
        <v>0</v>
      </c>
      <c r="V3771" s="474">
        <v>0</v>
      </c>
      <c r="W3771" s="474">
        <v>0</v>
      </c>
      <c r="X3771" s="474">
        <v>0</v>
      </c>
      <c r="Y3771" s="474">
        <v>0</v>
      </c>
      <c r="Z3771" s="474">
        <v>0</v>
      </c>
      <c r="AA3771" s="474">
        <v>0</v>
      </c>
      <c r="AB3771" s="474">
        <v>0</v>
      </c>
      <c r="AC3771" s="474">
        <v>1189858.33</v>
      </c>
      <c r="AD3771" s="474">
        <v>0</v>
      </c>
      <c r="AE3771" s="474">
        <v>0</v>
      </c>
      <c r="AF3771" s="474">
        <v>0</v>
      </c>
      <c r="AG3771" s="476">
        <v>0</v>
      </c>
      <c r="AH3771" s="476">
        <v>0</v>
      </c>
      <c r="AI3771" s="476">
        <v>0</v>
      </c>
      <c r="AJ3771" s="476">
        <v>17497.919999999998</v>
      </c>
      <c r="AK3771" s="175"/>
      <c r="AL3771" s="175">
        <v>1903428.85</v>
      </c>
      <c r="AM3771" s="175">
        <v>1903428.85</v>
      </c>
      <c r="AN3771" s="175">
        <v>0</v>
      </c>
    </row>
    <row r="3772" spans="1:40" s="7" customFormat="1" ht="20.3" customHeight="1" x14ac:dyDescent="0.35">
      <c r="A3772" s="256">
        <v>2025</v>
      </c>
      <c r="B3772" s="184">
        <f t="shared" ref="B3772:B3792" si="766">B3771+1</f>
        <v>1052</v>
      </c>
      <c r="C3772" s="248" t="s">
        <v>1480</v>
      </c>
      <c r="D3772" s="184">
        <v>43358</v>
      </c>
      <c r="E3772" s="287" t="e">
        <f>VLOOKUP(D3772,'[1]2023-2025'!$A:$G,7,0)</f>
        <v>#N/A</v>
      </c>
      <c r="F3772" s="287"/>
      <c r="G3772" s="287" t="s">
        <v>1899</v>
      </c>
      <c r="H3772" s="288" t="e">
        <f>INDEX('[1]2023-2025'!$AK:$AK,MATCH(D3772,'[1]2023-2025'!$A:$A,0))</f>
        <v>#N/A</v>
      </c>
      <c r="I3772" s="288" t="e">
        <v>#N/A</v>
      </c>
      <c r="J3772" s="288" t="e">
        <f>VLOOKUP(D3772,[1]Лист3!$A:$AK,37,0)</f>
        <v>#N/A</v>
      </c>
      <c r="K3772" s="289" t="e">
        <f>INDEX('[1]2023-2025'!$G:$G,MATCH(D3772,'[1]2023-2025'!$A:$A,0))</f>
        <v>#N/A</v>
      </c>
      <c r="L3772" s="289"/>
      <c r="M3772" s="289"/>
      <c r="N3772" s="289"/>
      <c r="O3772" s="289" t="e">
        <v>#N/A</v>
      </c>
      <c r="P3772" s="289" t="e">
        <v>#N/A</v>
      </c>
      <c r="Q3772" s="186">
        <f t="shared" si="764"/>
        <v>294165.48</v>
      </c>
      <c r="R3772" s="186">
        <f t="shared" si="765"/>
        <v>294165.48</v>
      </c>
      <c r="S3772" s="290">
        <v>0</v>
      </c>
      <c r="T3772" s="474">
        <v>0</v>
      </c>
      <c r="U3772" s="474">
        <v>0</v>
      </c>
      <c r="V3772" s="474">
        <v>0</v>
      </c>
      <c r="W3772" s="474">
        <v>0</v>
      </c>
      <c r="X3772" s="474">
        <v>0</v>
      </c>
      <c r="Y3772" s="474">
        <v>0</v>
      </c>
      <c r="Z3772" s="474">
        <v>0</v>
      </c>
      <c r="AA3772" s="474">
        <v>0</v>
      </c>
      <c r="AB3772" s="474">
        <v>255469.48</v>
      </c>
      <c r="AC3772" s="474">
        <v>0</v>
      </c>
      <c r="AD3772" s="474">
        <v>0</v>
      </c>
      <c r="AE3772" s="474">
        <v>0</v>
      </c>
      <c r="AF3772" s="474">
        <v>0</v>
      </c>
      <c r="AG3772" s="476">
        <v>38696</v>
      </c>
      <c r="AH3772" s="476">
        <v>0</v>
      </c>
      <c r="AI3772" s="476">
        <v>0</v>
      </c>
      <c r="AJ3772" s="476">
        <v>0</v>
      </c>
      <c r="AK3772" s="175"/>
      <c r="AL3772" s="175">
        <v>2272736.13</v>
      </c>
      <c r="AM3772" s="175">
        <v>2272736.13</v>
      </c>
      <c r="AN3772" s="175">
        <v>0</v>
      </c>
    </row>
    <row r="3773" spans="1:40" s="105" customFormat="1" ht="20.3" customHeight="1" x14ac:dyDescent="0.35">
      <c r="A3773" s="256">
        <v>2025</v>
      </c>
      <c r="B3773" s="184">
        <f t="shared" si="766"/>
        <v>1053</v>
      </c>
      <c r="C3773" s="248" t="s">
        <v>1481</v>
      </c>
      <c r="D3773" s="184">
        <v>43365</v>
      </c>
      <c r="E3773" s="287" t="e">
        <f>VLOOKUP(D3773,'[1]2023-2025'!$A:$G,7,0)</f>
        <v>#N/A</v>
      </c>
      <c r="F3773" s="287"/>
      <c r="G3773" s="287" t="s">
        <v>1899</v>
      </c>
      <c r="H3773" s="288" t="e">
        <f>INDEX('[1]2023-2025'!$AK:$AK,MATCH(D3773,'[1]2023-2025'!$A:$A,0))</f>
        <v>#N/A</v>
      </c>
      <c r="I3773" s="288" t="e">
        <v>#N/A</v>
      </c>
      <c r="J3773" s="288" t="e">
        <f>VLOOKUP(D3773,[1]Лист3!$A:$AK,37,0)</f>
        <v>#N/A</v>
      </c>
      <c r="K3773" s="289" t="e">
        <f>INDEX('[1]2023-2025'!$G:$G,MATCH(D3773,'[1]2023-2025'!$A:$A,0))</f>
        <v>#N/A</v>
      </c>
      <c r="L3773" s="289"/>
      <c r="M3773" s="289"/>
      <c r="N3773" s="289"/>
      <c r="O3773" s="289" t="e">
        <v>#N/A</v>
      </c>
      <c r="P3773" s="289" t="e">
        <v>#N/A</v>
      </c>
      <c r="Q3773" s="186">
        <f t="shared" si="764"/>
        <v>1035963.5461</v>
      </c>
      <c r="R3773" s="186">
        <f t="shared" si="765"/>
        <v>1020653.74</v>
      </c>
      <c r="S3773" s="290">
        <v>0</v>
      </c>
      <c r="T3773" s="474">
        <v>0</v>
      </c>
      <c r="U3773" s="474">
        <v>0</v>
      </c>
      <c r="V3773" s="474">
        <v>0</v>
      </c>
      <c r="W3773" s="474">
        <v>0</v>
      </c>
      <c r="X3773" s="474">
        <v>0</v>
      </c>
      <c r="Y3773" s="474">
        <v>0</v>
      </c>
      <c r="Z3773" s="474">
        <v>0</v>
      </c>
      <c r="AA3773" s="474">
        <v>1020653.74</v>
      </c>
      <c r="AB3773" s="474">
        <v>0</v>
      </c>
      <c r="AC3773" s="474">
        <v>0</v>
      </c>
      <c r="AD3773" s="474">
        <v>0</v>
      </c>
      <c r="AE3773" s="474">
        <v>0</v>
      </c>
      <c r="AF3773" s="474">
        <v>0</v>
      </c>
      <c r="AG3773" s="476">
        <v>0</v>
      </c>
      <c r="AH3773" s="476">
        <v>0</v>
      </c>
      <c r="AI3773" s="476">
        <v>0</v>
      </c>
      <c r="AJ3773" s="476">
        <v>15309.8061</v>
      </c>
      <c r="AK3773" s="175"/>
      <c r="AL3773" s="175">
        <v>2104512.5299999998</v>
      </c>
      <c r="AM3773" s="175">
        <v>2104512.5299999998</v>
      </c>
      <c r="AN3773" s="175">
        <v>0</v>
      </c>
    </row>
    <row r="3774" spans="1:40" s="105" customFormat="1" ht="20.3" customHeight="1" x14ac:dyDescent="0.35">
      <c r="A3774" s="256">
        <v>2025</v>
      </c>
      <c r="B3774" s="184">
        <f t="shared" si="766"/>
        <v>1054</v>
      </c>
      <c r="C3774" s="248" t="s">
        <v>1482</v>
      </c>
      <c r="D3774" s="184">
        <v>43366</v>
      </c>
      <c r="E3774" s="287" t="e">
        <f>VLOOKUP(D3774,'[1]2023-2025'!$A:$G,7,0)</f>
        <v>#N/A</v>
      </c>
      <c r="F3774" s="287"/>
      <c r="G3774" s="287" t="s">
        <v>1899</v>
      </c>
      <c r="H3774" s="288" t="e">
        <f>INDEX('[1]2023-2025'!$AK:$AK,MATCH(D3774,'[1]2023-2025'!$A:$A,0))</f>
        <v>#N/A</v>
      </c>
      <c r="I3774" s="288" t="e">
        <v>#N/A</v>
      </c>
      <c r="J3774" s="288" t="e">
        <f>VLOOKUP(D3774,[1]Лист3!$A:$AK,37,0)</f>
        <v>#N/A</v>
      </c>
      <c r="K3774" s="289" t="e">
        <f>INDEX('[1]2023-2025'!$G:$G,MATCH(D3774,'[1]2023-2025'!$A:$A,0))</f>
        <v>#N/A</v>
      </c>
      <c r="L3774" s="289"/>
      <c r="M3774" s="289"/>
      <c r="N3774" s="289"/>
      <c r="O3774" s="289" t="e">
        <v>#N/A</v>
      </c>
      <c r="P3774" s="289" t="e">
        <v>#N/A</v>
      </c>
      <c r="Q3774" s="186">
        <f t="shared" si="764"/>
        <v>69193</v>
      </c>
      <c r="R3774" s="186">
        <f t="shared" si="765"/>
        <v>69193</v>
      </c>
      <c r="S3774" s="290">
        <v>0</v>
      </c>
      <c r="T3774" s="475">
        <v>0</v>
      </c>
      <c r="U3774" s="474">
        <v>0</v>
      </c>
      <c r="V3774" s="474">
        <v>0</v>
      </c>
      <c r="W3774" s="474">
        <v>0</v>
      </c>
      <c r="X3774" s="474">
        <v>0</v>
      </c>
      <c r="Y3774" s="474">
        <v>0</v>
      </c>
      <c r="Z3774" s="474">
        <v>0</v>
      </c>
      <c r="AA3774" s="474">
        <v>0</v>
      </c>
      <c r="AB3774" s="474">
        <v>0</v>
      </c>
      <c r="AC3774" s="474">
        <v>0</v>
      </c>
      <c r="AD3774" s="474">
        <v>0</v>
      </c>
      <c r="AE3774" s="474">
        <v>0</v>
      </c>
      <c r="AF3774" s="474">
        <v>0</v>
      </c>
      <c r="AG3774" s="476">
        <v>0</v>
      </c>
      <c r="AH3774" s="476">
        <v>69193</v>
      </c>
      <c r="AI3774" s="476">
        <v>0</v>
      </c>
      <c r="AJ3774" s="476">
        <v>0</v>
      </c>
      <c r="AK3774" s="175"/>
      <c r="AL3774" s="175">
        <v>1865664.29</v>
      </c>
      <c r="AM3774" s="175">
        <v>1865664.29</v>
      </c>
      <c r="AN3774" s="175">
        <v>0</v>
      </c>
    </row>
    <row r="3775" spans="1:40" s="105" customFormat="1" ht="20.3" customHeight="1" x14ac:dyDescent="0.35">
      <c r="A3775" s="256">
        <v>2025</v>
      </c>
      <c r="B3775" s="184">
        <f t="shared" si="766"/>
        <v>1055</v>
      </c>
      <c r="C3775" s="248" t="s">
        <v>4140</v>
      </c>
      <c r="D3775" s="184">
        <v>43354</v>
      </c>
      <c r="E3775" s="287"/>
      <c r="F3775" s="287"/>
      <c r="G3775" s="287"/>
      <c r="H3775" s="288"/>
      <c r="I3775" s="288"/>
      <c r="J3775" s="288"/>
      <c r="K3775" s="289"/>
      <c r="L3775" s="289"/>
      <c r="M3775" s="289"/>
      <c r="N3775" s="289"/>
      <c r="O3775" s="289"/>
      <c r="P3775" s="289"/>
      <c r="Q3775" s="186">
        <f t="shared" ref="Q3775:Q3777" si="767">SUM(S3775:AJ3775)</f>
        <v>76044</v>
      </c>
      <c r="R3775" s="186">
        <f t="shared" ref="R3775:R3777" si="768">SUM(S3775:AI3775)</f>
        <v>76044</v>
      </c>
      <c r="S3775" s="290">
        <v>0</v>
      </c>
      <c r="T3775" s="474">
        <v>0</v>
      </c>
      <c r="U3775" s="290">
        <v>0</v>
      </c>
      <c r="V3775" s="474">
        <v>0</v>
      </c>
      <c r="W3775" s="290">
        <v>0</v>
      </c>
      <c r="X3775" s="474">
        <v>0</v>
      </c>
      <c r="Y3775" s="290">
        <v>0</v>
      </c>
      <c r="Z3775" s="474">
        <v>0</v>
      </c>
      <c r="AA3775" s="290">
        <v>0</v>
      </c>
      <c r="AB3775" s="474">
        <v>0</v>
      </c>
      <c r="AC3775" s="290">
        <v>0</v>
      </c>
      <c r="AD3775" s="474">
        <v>0</v>
      </c>
      <c r="AE3775" s="290">
        <v>0</v>
      </c>
      <c r="AF3775" s="474">
        <v>0</v>
      </c>
      <c r="AG3775" s="290">
        <v>0</v>
      </c>
      <c r="AH3775" s="474">
        <v>76044</v>
      </c>
      <c r="AI3775" s="290">
        <v>0</v>
      </c>
      <c r="AJ3775" s="474">
        <v>0</v>
      </c>
      <c r="AK3775" s="175"/>
      <c r="AL3775" s="175">
        <v>3124644.37</v>
      </c>
      <c r="AM3775" s="175">
        <v>3124644.37</v>
      </c>
      <c r="AN3775" s="175">
        <v>0</v>
      </c>
    </row>
    <row r="3776" spans="1:40" s="105" customFormat="1" ht="20.3" customHeight="1" x14ac:dyDescent="0.35">
      <c r="A3776" s="256">
        <v>2025</v>
      </c>
      <c r="B3776" s="184">
        <f t="shared" si="766"/>
        <v>1056</v>
      </c>
      <c r="C3776" s="248" t="s">
        <v>4137</v>
      </c>
      <c r="D3776" s="184">
        <v>43420</v>
      </c>
      <c r="E3776" s="287"/>
      <c r="F3776" s="287"/>
      <c r="G3776" s="287"/>
      <c r="H3776" s="288"/>
      <c r="I3776" s="288"/>
      <c r="J3776" s="288"/>
      <c r="K3776" s="289"/>
      <c r="L3776" s="289"/>
      <c r="M3776" s="289"/>
      <c r="N3776" s="289"/>
      <c r="O3776" s="289"/>
      <c r="P3776" s="289"/>
      <c r="Q3776" s="186">
        <f t="shared" si="767"/>
        <v>49600</v>
      </c>
      <c r="R3776" s="186">
        <f t="shared" si="768"/>
        <v>49600</v>
      </c>
      <c r="S3776" s="290">
        <v>0</v>
      </c>
      <c r="T3776" s="474">
        <v>0</v>
      </c>
      <c r="U3776" s="290">
        <v>0</v>
      </c>
      <c r="V3776" s="474">
        <v>0</v>
      </c>
      <c r="W3776" s="290">
        <v>0</v>
      </c>
      <c r="X3776" s="474">
        <v>0</v>
      </c>
      <c r="Y3776" s="290">
        <v>0</v>
      </c>
      <c r="Z3776" s="474">
        <v>0</v>
      </c>
      <c r="AA3776" s="290">
        <v>0</v>
      </c>
      <c r="AB3776" s="474">
        <v>0</v>
      </c>
      <c r="AC3776" s="290">
        <v>0</v>
      </c>
      <c r="AD3776" s="474">
        <v>0</v>
      </c>
      <c r="AE3776" s="290">
        <v>0</v>
      </c>
      <c r="AF3776" s="474">
        <v>0</v>
      </c>
      <c r="AG3776" s="290">
        <v>0</v>
      </c>
      <c r="AH3776" s="474">
        <v>49600</v>
      </c>
      <c r="AI3776" s="290">
        <v>0</v>
      </c>
      <c r="AJ3776" s="474">
        <v>0</v>
      </c>
      <c r="AK3776" s="175"/>
      <c r="AL3776" s="175">
        <v>1848498.61</v>
      </c>
      <c r="AM3776" s="175">
        <v>1848498.61</v>
      </c>
      <c r="AN3776" s="175">
        <v>0</v>
      </c>
    </row>
    <row r="3777" spans="1:40" s="105" customFormat="1" ht="20.3" customHeight="1" x14ac:dyDescent="0.35">
      <c r="A3777" s="256">
        <v>2025</v>
      </c>
      <c r="B3777" s="184">
        <f t="shared" si="766"/>
        <v>1057</v>
      </c>
      <c r="C3777" s="248" t="s">
        <v>4141</v>
      </c>
      <c r="D3777" s="184">
        <v>43284</v>
      </c>
      <c r="E3777" s="287"/>
      <c r="F3777" s="287"/>
      <c r="G3777" s="287"/>
      <c r="H3777" s="288"/>
      <c r="I3777" s="288"/>
      <c r="J3777" s="288"/>
      <c r="K3777" s="289"/>
      <c r="L3777" s="289"/>
      <c r="M3777" s="289"/>
      <c r="N3777" s="289"/>
      <c r="O3777" s="289"/>
      <c r="P3777" s="289"/>
      <c r="Q3777" s="186">
        <f t="shared" si="767"/>
        <v>82344</v>
      </c>
      <c r="R3777" s="186">
        <f t="shared" si="768"/>
        <v>82344</v>
      </c>
      <c r="S3777" s="290">
        <v>0</v>
      </c>
      <c r="T3777" s="475">
        <v>0</v>
      </c>
      <c r="U3777" s="290">
        <v>0</v>
      </c>
      <c r="V3777" s="475">
        <v>0</v>
      </c>
      <c r="W3777" s="290">
        <v>0</v>
      </c>
      <c r="X3777" s="475">
        <v>0</v>
      </c>
      <c r="Y3777" s="290">
        <v>0</v>
      </c>
      <c r="Z3777" s="475">
        <v>0</v>
      </c>
      <c r="AA3777" s="290">
        <v>0</v>
      </c>
      <c r="AB3777" s="475">
        <v>0</v>
      </c>
      <c r="AC3777" s="290">
        <v>0</v>
      </c>
      <c r="AD3777" s="475">
        <v>0</v>
      </c>
      <c r="AE3777" s="290">
        <v>0</v>
      </c>
      <c r="AF3777" s="475">
        <v>0</v>
      </c>
      <c r="AG3777" s="290">
        <v>0</v>
      </c>
      <c r="AH3777" s="475">
        <v>82344</v>
      </c>
      <c r="AI3777" s="290">
        <v>0</v>
      </c>
      <c r="AJ3777" s="475">
        <v>0</v>
      </c>
      <c r="AK3777" s="175"/>
      <c r="AL3777" s="175">
        <v>3139848.15</v>
      </c>
      <c r="AM3777" s="175">
        <v>3139848.15</v>
      </c>
      <c r="AN3777" s="175">
        <v>0</v>
      </c>
    </row>
    <row r="3778" spans="1:40" s="105" customFormat="1" ht="20.3" customHeight="1" x14ac:dyDescent="0.35">
      <c r="A3778" s="256">
        <v>2025</v>
      </c>
      <c r="B3778" s="184">
        <f t="shared" si="766"/>
        <v>1058</v>
      </c>
      <c r="C3778" s="248" t="s">
        <v>3617</v>
      </c>
      <c r="D3778" s="184">
        <v>55727</v>
      </c>
      <c r="E3778" s="287"/>
      <c r="F3778" s="287"/>
      <c r="G3778" s="287"/>
      <c r="H3778" s="288"/>
      <c r="I3778" s="288"/>
      <c r="J3778" s="288"/>
      <c r="K3778" s="289"/>
      <c r="L3778" s="289"/>
      <c r="M3778" s="289"/>
      <c r="N3778" s="289"/>
      <c r="O3778" s="289"/>
      <c r="P3778" s="289"/>
      <c r="Q3778" s="186">
        <f>SUM(S3778:AJ3778)</f>
        <v>8472588.0100000016</v>
      </c>
      <c r="R3778" s="186">
        <f>SUM(S3778:AI3778)</f>
        <v>8472588.0100000016</v>
      </c>
      <c r="S3778" s="290">
        <v>430378.4</v>
      </c>
      <c r="T3778" s="290">
        <v>153809.03</v>
      </c>
      <c r="U3778" s="290">
        <v>0</v>
      </c>
      <c r="V3778" s="290">
        <v>98286.26</v>
      </c>
      <c r="W3778" s="290">
        <v>0</v>
      </c>
      <c r="X3778" s="290">
        <v>554833.57999999996</v>
      </c>
      <c r="Y3778" s="290">
        <v>0</v>
      </c>
      <c r="Z3778" s="290">
        <v>0</v>
      </c>
      <c r="AA3778" s="290">
        <v>3191821.85</v>
      </c>
      <c r="AB3778" s="290">
        <v>404081.02</v>
      </c>
      <c r="AC3778" s="290">
        <v>3639377.87</v>
      </c>
      <c r="AD3778" s="290">
        <v>0</v>
      </c>
      <c r="AE3778" s="290">
        <v>0</v>
      </c>
      <c r="AF3778" s="290">
        <v>0</v>
      </c>
      <c r="AG3778" s="290">
        <v>0</v>
      </c>
      <c r="AH3778" s="290">
        <v>0</v>
      </c>
      <c r="AI3778" s="290">
        <v>0</v>
      </c>
      <c r="AJ3778" s="474">
        <v>0</v>
      </c>
      <c r="AK3778" s="175"/>
      <c r="AL3778" s="175">
        <v>627678.96000000008</v>
      </c>
      <c r="AM3778" s="175">
        <v>879721.43</v>
      </c>
      <c r="AN3778" s="175">
        <v>252042.47</v>
      </c>
    </row>
    <row r="3779" spans="1:40" s="105" customFormat="1" ht="20.3" customHeight="1" x14ac:dyDescent="0.35">
      <c r="A3779" s="256">
        <v>2025</v>
      </c>
      <c r="B3779" s="184">
        <f t="shared" si="766"/>
        <v>1059</v>
      </c>
      <c r="C3779" s="248" t="s">
        <v>1483</v>
      </c>
      <c r="D3779" s="184">
        <v>43402</v>
      </c>
      <c r="E3779" s="287" t="e">
        <f>VLOOKUP(D3779,'[1]2023-2025'!$A:$G,7,0)</f>
        <v>#N/A</v>
      </c>
      <c r="F3779" s="287"/>
      <c r="G3779" s="287" t="s">
        <v>1899</v>
      </c>
      <c r="H3779" s="288" t="e">
        <f>INDEX('[1]2023-2025'!$AK:$AK,MATCH(D3779,'[1]2023-2025'!$A:$A,0))</f>
        <v>#N/A</v>
      </c>
      <c r="I3779" s="288" t="e">
        <v>#N/A</v>
      </c>
      <c r="J3779" s="288" t="e">
        <f>VLOOKUP(D3779,[1]Лист3!$A:$AK,37,0)</f>
        <v>#N/A</v>
      </c>
      <c r="K3779" s="289" t="e">
        <f>INDEX('[1]2023-2025'!$G:$G,MATCH(D3779,'[1]2023-2025'!$A:$A,0))</f>
        <v>#N/A</v>
      </c>
      <c r="L3779" s="289"/>
      <c r="M3779" s="289"/>
      <c r="N3779" s="289"/>
      <c r="O3779" s="289" t="e">
        <v>#N/A</v>
      </c>
      <c r="P3779" s="289" t="e">
        <v>#N/A</v>
      </c>
      <c r="Q3779" s="186">
        <f t="shared" si="764"/>
        <v>1130049</v>
      </c>
      <c r="R3779" s="186">
        <f t="shared" si="765"/>
        <v>1113080</v>
      </c>
      <c r="S3779" s="290">
        <v>0</v>
      </c>
      <c r="T3779" s="474">
        <v>0</v>
      </c>
      <c r="U3779" s="474">
        <v>0</v>
      </c>
      <c r="V3779" s="474">
        <v>0</v>
      </c>
      <c r="W3779" s="474">
        <v>0</v>
      </c>
      <c r="X3779" s="474">
        <v>0</v>
      </c>
      <c r="Y3779" s="474">
        <v>0</v>
      </c>
      <c r="Z3779" s="474">
        <v>0</v>
      </c>
      <c r="AA3779" s="474">
        <v>0</v>
      </c>
      <c r="AB3779" s="474">
        <v>0</v>
      </c>
      <c r="AC3779" s="474">
        <v>0</v>
      </c>
      <c r="AD3779" s="474">
        <v>0</v>
      </c>
      <c r="AE3779" s="474">
        <v>1113080</v>
      </c>
      <c r="AF3779" s="474">
        <v>0</v>
      </c>
      <c r="AG3779" s="476">
        <v>0</v>
      </c>
      <c r="AH3779" s="476">
        <v>0</v>
      </c>
      <c r="AI3779" s="476">
        <v>0</v>
      </c>
      <c r="AJ3779" s="476">
        <v>16969</v>
      </c>
      <c r="AK3779" s="175"/>
      <c r="AL3779" s="175">
        <v>2482647.83</v>
      </c>
      <c r="AM3779" s="175">
        <v>2482647.83</v>
      </c>
      <c r="AN3779" s="175">
        <v>0</v>
      </c>
    </row>
    <row r="3780" spans="1:40" s="105" customFormat="1" ht="20.3" customHeight="1" x14ac:dyDescent="0.35">
      <c r="A3780" s="256">
        <v>2025</v>
      </c>
      <c r="B3780" s="184">
        <f>B3779+1</f>
        <v>1060</v>
      </c>
      <c r="C3780" s="286" t="s">
        <v>1485</v>
      </c>
      <c r="D3780" s="184">
        <v>43447</v>
      </c>
      <c r="E3780" s="287" t="e">
        <f>VLOOKUP(D3780,'[1]2023-2025'!$A:$G,7,0)</f>
        <v>#N/A</v>
      </c>
      <c r="F3780" s="287"/>
      <c r="G3780" s="287" t="s">
        <v>1899</v>
      </c>
      <c r="H3780" s="288" t="e">
        <f>INDEX('[1]2023-2025'!$AK:$AK,MATCH(D3780,'[1]2023-2025'!$A:$A,0))</f>
        <v>#N/A</v>
      </c>
      <c r="I3780" s="288" t="e">
        <v>#N/A</v>
      </c>
      <c r="J3780" s="288" t="e">
        <f>VLOOKUP(D3780,[1]Лист3!$A:$AK,37,0)</f>
        <v>#N/A</v>
      </c>
      <c r="K3780" s="289" t="e">
        <f>INDEX('[1]2023-2025'!$G:$G,MATCH(D3780,'[1]2023-2025'!$A:$A,0))</f>
        <v>#N/A</v>
      </c>
      <c r="L3780" s="289"/>
      <c r="M3780" s="289"/>
      <c r="N3780" s="289"/>
      <c r="O3780" s="289" t="e">
        <v>#N/A</v>
      </c>
      <c r="P3780" s="289" t="e">
        <v>#N/A</v>
      </c>
      <c r="Q3780" s="186">
        <f t="shared" si="764"/>
        <v>74784</v>
      </c>
      <c r="R3780" s="186">
        <f t="shared" si="765"/>
        <v>74784</v>
      </c>
      <c r="S3780" s="290">
        <v>0</v>
      </c>
      <c r="T3780" s="475">
        <v>0</v>
      </c>
      <c r="U3780" s="474">
        <v>0</v>
      </c>
      <c r="V3780" s="474">
        <v>0</v>
      </c>
      <c r="W3780" s="474">
        <v>0</v>
      </c>
      <c r="X3780" s="474">
        <v>0</v>
      </c>
      <c r="Y3780" s="474">
        <v>0</v>
      </c>
      <c r="Z3780" s="474">
        <v>0</v>
      </c>
      <c r="AA3780" s="474">
        <v>0</v>
      </c>
      <c r="AB3780" s="474">
        <v>0</v>
      </c>
      <c r="AC3780" s="474">
        <v>0</v>
      </c>
      <c r="AD3780" s="474">
        <v>0</v>
      </c>
      <c r="AE3780" s="474">
        <v>0</v>
      </c>
      <c r="AF3780" s="474">
        <v>0</v>
      </c>
      <c r="AG3780" s="476">
        <v>0</v>
      </c>
      <c r="AH3780" s="476">
        <v>74784</v>
      </c>
      <c r="AI3780" s="476">
        <v>0</v>
      </c>
      <c r="AJ3780" s="476">
        <v>0</v>
      </c>
      <c r="AK3780" s="175"/>
      <c r="AL3780" s="175">
        <v>1796510.97</v>
      </c>
      <c r="AM3780" s="175">
        <v>1796510.97</v>
      </c>
      <c r="AN3780" s="175">
        <v>0</v>
      </c>
    </row>
    <row r="3781" spans="1:40" s="105" customFormat="1" ht="20.3" customHeight="1" x14ac:dyDescent="0.35">
      <c r="A3781" s="256">
        <v>2025</v>
      </c>
      <c r="B3781" s="184">
        <f t="shared" si="766"/>
        <v>1061</v>
      </c>
      <c r="C3781" s="286" t="s">
        <v>1486</v>
      </c>
      <c r="D3781" s="184">
        <v>43417</v>
      </c>
      <c r="E3781" s="287" t="e">
        <f>VLOOKUP(D3781,'[1]2023-2025'!$A:$G,7,0)</f>
        <v>#N/A</v>
      </c>
      <c r="F3781" s="287"/>
      <c r="G3781" s="287" t="s">
        <v>1899</v>
      </c>
      <c r="H3781" s="288" t="e">
        <f>INDEX('[1]2023-2025'!$AK:$AK,MATCH(D3781,'[1]2023-2025'!$A:$A,0))</f>
        <v>#N/A</v>
      </c>
      <c r="I3781" s="288" t="e">
        <v>#N/A</v>
      </c>
      <c r="J3781" s="288" t="e">
        <f>VLOOKUP(D3781,[1]Лист3!$A:$AK,37,0)</f>
        <v>#N/A</v>
      </c>
      <c r="K3781" s="289" t="e">
        <f>INDEX('[1]2023-2025'!$G:$G,MATCH(D3781,'[1]2023-2025'!$A:$A,0))</f>
        <v>#N/A</v>
      </c>
      <c r="L3781" s="289"/>
      <c r="M3781" s="289"/>
      <c r="N3781" s="289"/>
      <c r="O3781" s="289" t="e">
        <v>#N/A</v>
      </c>
      <c r="P3781" s="289" t="e">
        <v>#N/A</v>
      </c>
      <c r="Q3781" s="186">
        <f t="shared" si="764"/>
        <v>209741.84</v>
      </c>
      <c r="R3781" s="186">
        <f t="shared" si="765"/>
        <v>206702.1</v>
      </c>
      <c r="S3781" s="290">
        <v>0</v>
      </c>
      <c r="T3781" s="474">
        <v>0</v>
      </c>
      <c r="U3781" s="474">
        <v>0</v>
      </c>
      <c r="V3781" s="474">
        <v>0</v>
      </c>
      <c r="W3781" s="474">
        <v>0</v>
      </c>
      <c r="X3781" s="474">
        <v>0</v>
      </c>
      <c r="Y3781" s="474">
        <v>0</v>
      </c>
      <c r="Z3781" s="474">
        <v>0</v>
      </c>
      <c r="AA3781" s="474">
        <v>0</v>
      </c>
      <c r="AB3781" s="474">
        <v>206702.1</v>
      </c>
      <c r="AC3781" s="474">
        <v>0</v>
      </c>
      <c r="AD3781" s="474">
        <v>0</v>
      </c>
      <c r="AE3781" s="474">
        <v>0</v>
      </c>
      <c r="AF3781" s="474">
        <v>0</v>
      </c>
      <c r="AG3781" s="476">
        <v>0</v>
      </c>
      <c r="AH3781" s="476">
        <v>0</v>
      </c>
      <c r="AI3781" s="476">
        <v>0</v>
      </c>
      <c r="AJ3781" s="474">
        <v>3039.74</v>
      </c>
      <c r="AK3781" s="175"/>
      <c r="AL3781" s="175">
        <v>1861740.77</v>
      </c>
      <c r="AM3781" s="175">
        <v>1861740.77</v>
      </c>
      <c r="AN3781" s="175">
        <v>0</v>
      </c>
    </row>
    <row r="3782" spans="1:40" s="105" customFormat="1" ht="20.3" customHeight="1" x14ac:dyDescent="0.35">
      <c r="A3782" s="256">
        <v>2025</v>
      </c>
      <c r="B3782" s="184">
        <f t="shared" si="766"/>
        <v>1062</v>
      </c>
      <c r="C3782" s="286" t="s">
        <v>1487</v>
      </c>
      <c r="D3782" s="184">
        <v>43491</v>
      </c>
      <c r="E3782" s="287" t="e">
        <f>VLOOKUP(D3782,'[1]2023-2025'!$A:$G,7,0)</f>
        <v>#N/A</v>
      </c>
      <c r="F3782" s="287"/>
      <c r="G3782" s="287" t="s">
        <v>1899</v>
      </c>
      <c r="H3782" s="288" t="e">
        <f>INDEX('[1]2023-2025'!$AK:$AK,MATCH(D3782,'[1]2023-2025'!$A:$A,0))</f>
        <v>#N/A</v>
      </c>
      <c r="I3782" s="288" t="e">
        <v>#N/A</v>
      </c>
      <c r="J3782" s="288" t="e">
        <f>VLOOKUP(D3782,[1]Лист3!$A:$AK,37,0)</f>
        <v>#N/A</v>
      </c>
      <c r="K3782" s="289" t="e">
        <f>INDEX('[1]2023-2025'!$G:$G,MATCH(D3782,'[1]2023-2025'!$A:$A,0))</f>
        <v>#N/A</v>
      </c>
      <c r="L3782" s="289"/>
      <c r="M3782" s="289"/>
      <c r="N3782" s="289"/>
      <c r="O3782" s="289" t="e">
        <v>#N/A</v>
      </c>
      <c r="P3782" s="289" t="e">
        <v>#N/A</v>
      </c>
      <c r="Q3782" s="186">
        <f t="shared" si="764"/>
        <v>807688.52</v>
      </c>
      <c r="R3782" s="186">
        <f t="shared" si="765"/>
        <v>795752.24</v>
      </c>
      <c r="S3782" s="290">
        <v>0</v>
      </c>
      <c r="T3782" s="475">
        <v>0</v>
      </c>
      <c r="U3782" s="474">
        <v>0</v>
      </c>
      <c r="V3782" s="474">
        <v>0</v>
      </c>
      <c r="W3782" s="474">
        <v>0</v>
      </c>
      <c r="X3782" s="474">
        <v>0</v>
      </c>
      <c r="Y3782" s="474">
        <v>0</v>
      </c>
      <c r="Z3782" s="474">
        <v>0</v>
      </c>
      <c r="AA3782" s="474">
        <v>0</v>
      </c>
      <c r="AB3782" s="474">
        <v>0</v>
      </c>
      <c r="AC3782" s="474">
        <v>795752.24</v>
      </c>
      <c r="AD3782" s="474">
        <v>0</v>
      </c>
      <c r="AE3782" s="474">
        <v>0</v>
      </c>
      <c r="AF3782" s="474">
        <v>0</v>
      </c>
      <c r="AG3782" s="476">
        <v>0</v>
      </c>
      <c r="AH3782" s="476">
        <v>0</v>
      </c>
      <c r="AI3782" s="476">
        <v>0</v>
      </c>
      <c r="AJ3782" s="474">
        <v>11936.28</v>
      </c>
      <c r="AK3782" s="175"/>
      <c r="AL3782" s="175">
        <v>1826428.45</v>
      </c>
      <c r="AM3782" s="175">
        <v>1826428.45</v>
      </c>
      <c r="AN3782" s="175">
        <v>0</v>
      </c>
    </row>
    <row r="3783" spans="1:40" s="105" customFormat="1" ht="20.3" customHeight="1" x14ac:dyDescent="0.35">
      <c r="A3783" s="256">
        <v>2025</v>
      </c>
      <c r="B3783" s="184">
        <f t="shared" si="766"/>
        <v>1063</v>
      </c>
      <c r="C3783" s="286" t="s">
        <v>70</v>
      </c>
      <c r="D3783" s="184">
        <v>43493</v>
      </c>
      <c r="E3783" s="287" t="e">
        <f>VLOOKUP(D3783,'[1]2023-2025'!$A:$G,7,0)</f>
        <v>#N/A</v>
      </c>
      <c r="F3783" s="287"/>
      <c r="G3783" s="287" t="s">
        <v>1899</v>
      </c>
      <c r="H3783" s="288" t="e">
        <f>INDEX('[1]2023-2025'!$AK:$AK,MATCH(D3783,'[1]2023-2025'!$A:$A,0))</f>
        <v>#N/A</v>
      </c>
      <c r="I3783" s="288" t="e">
        <v>#N/A</v>
      </c>
      <c r="J3783" s="288" t="e">
        <f>VLOOKUP(D3783,[1]Лист3!$A:$AK,37,0)</f>
        <v>#N/A</v>
      </c>
      <c r="K3783" s="289" t="e">
        <f>INDEX('[1]2023-2025'!$G:$G,MATCH(D3783,'[1]2023-2025'!$A:$A,0))</f>
        <v>#N/A</v>
      </c>
      <c r="L3783" s="289"/>
      <c r="M3783" s="289"/>
      <c r="N3783" s="289"/>
      <c r="O3783" s="289" t="e">
        <v>#N/A</v>
      </c>
      <c r="P3783" s="289" t="e">
        <v>#N/A</v>
      </c>
      <c r="Q3783" s="186">
        <f t="shared" si="764"/>
        <v>931872.99</v>
      </c>
      <c r="R3783" s="186">
        <f t="shared" si="765"/>
        <v>918101.47</v>
      </c>
      <c r="S3783" s="290">
        <v>0</v>
      </c>
      <c r="T3783" s="475">
        <v>0</v>
      </c>
      <c r="U3783" s="474">
        <v>0</v>
      </c>
      <c r="V3783" s="474">
        <v>0</v>
      </c>
      <c r="W3783" s="474">
        <v>0</v>
      </c>
      <c r="X3783" s="474">
        <v>0</v>
      </c>
      <c r="Y3783" s="474">
        <v>0</v>
      </c>
      <c r="Z3783" s="474">
        <v>0</v>
      </c>
      <c r="AA3783" s="474">
        <v>0</v>
      </c>
      <c r="AB3783" s="474">
        <v>0</v>
      </c>
      <c r="AC3783" s="503">
        <v>918101.47</v>
      </c>
      <c r="AD3783" s="474">
        <v>0</v>
      </c>
      <c r="AE3783" s="474">
        <v>0</v>
      </c>
      <c r="AF3783" s="474">
        <v>0</v>
      </c>
      <c r="AG3783" s="476">
        <v>0</v>
      </c>
      <c r="AH3783" s="476">
        <v>0</v>
      </c>
      <c r="AI3783" s="476">
        <v>0</v>
      </c>
      <c r="AJ3783" s="474">
        <v>13771.52</v>
      </c>
      <c r="AK3783" s="175"/>
      <c r="AL3783" s="175">
        <v>1945607.27</v>
      </c>
      <c r="AM3783" s="175">
        <v>1945607.27</v>
      </c>
      <c r="AN3783" s="175">
        <v>0</v>
      </c>
    </row>
    <row r="3784" spans="1:40" s="105" customFormat="1" ht="20.3" customHeight="1" x14ac:dyDescent="0.35">
      <c r="A3784" s="256">
        <v>2025</v>
      </c>
      <c r="B3784" s="184">
        <f>B3783+1</f>
        <v>1064</v>
      </c>
      <c r="C3784" s="286" t="s">
        <v>1489</v>
      </c>
      <c r="D3784" s="184">
        <v>43290</v>
      </c>
      <c r="E3784" s="287" t="e">
        <f>VLOOKUP(D3784,'[1]2023-2025'!$A:$G,7,0)</f>
        <v>#N/A</v>
      </c>
      <c r="F3784" s="287"/>
      <c r="G3784" s="287" t="s">
        <v>1899</v>
      </c>
      <c r="H3784" s="288" t="e">
        <f>INDEX('[1]2023-2025'!$AK:$AK,MATCH(D3784,'[1]2023-2025'!$A:$A,0))</f>
        <v>#N/A</v>
      </c>
      <c r="I3784" s="288" t="e">
        <v>#N/A</v>
      </c>
      <c r="J3784" s="288" t="e">
        <f>VLOOKUP(D3784,[1]Лист3!$A:$AK,37,0)</f>
        <v>#N/A</v>
      </c>
      <c r="K3784" s="289" t="e">
        <f>INDEX('[1]2023-2025'!$G:$G,MATCH(D3784,'[1]2023-2025'!$A:$A,0))</f>
        <v>#N/A</v>
      </c>
      <c r="L3784" s="289"/>
      <c r="M3784" s="289"/>
      <c r="N3784" s="289"/>
      <c r="O3784" s="289" t="e">
        <v>#N/A</v>
      </c>
      <c r="P3784" s="289" t="e">
        <v>#N/A</v>
      </c>
      <c r="Q3784" s="186">
        <f t="shared" si="764"/>
        <v>157781.48000000001</v>
      </c>
      <c r="R3784" s="186">
        <f t="shared" si="765"/>
        <v>155494.79</v>
      </c>
      <c r="S3784" s="290">
        <v>0</v>
      </c>
      <c r="T3784" s="474">
        <v>0</v>
      </c>
      <c r="U3784" s="474">
        <v>0</v>
      </c>
      <c r="V3784" s="474">
        <v>0</v>
      </c>
      <c r="W3784" s="474">
        <v>0</v>
      </c>
      <c r="X3784" s="474">
        <v>0</v>
      </c>
      <c r="Y3784" s="474">
        <v>0</v>
      </c>
      <c r="Z3784" s="474">
        <v>0</v>
      </c>
      <c r="AA3784" s="474">
        <v>0</v>
      </c>
      <c r="AB3784" s="474">
        <v>155494.79</v>
      </c>
      <c r="AC3784" s="474">
        <v>0</v>
      </c>
      <c r="AD3784" s="474">
        <v>0</v>
      </c>
      <c r="AE3784" s="474">
        <v>0</v>
      </c>
      <c r="AF3784" s="474">
        <v>0</v>
      </c>
      <c r="AG3784" s="476">
        <v>0</v>
      </c>
      <c r="AH3784" s="476">
        <v>0</v>
      </c>
      <c r="AI3784" s="476">
        <v>0</v>
      </c>
      <c r="AJ3784" s="474">
        <v>2286.69</v>
      </c>
      <c r="AK3784" s="175"/>
      <c r="AL3784" s="175">
        <v>2035359.2</v>
      </c>
      <c r="AM3784" s="175">
        <v>2035359.2</v>
      </c>
      <c r="AN3784" s="175">
        <v>0</v>
      </c>
    </row>
    <row r="3785" spans="1:40" s="105" customFormat="1" ht="20.3" customHeight="1" x14ac:dyDescent="0.35">
      <c r="A3785" s="256">
        <v>2025</v>
      </c>
      <c r="B3785" s="184">
        <f>B3784+1</f>
        <v>1065</v>
      </c>
      <c r="C3785" s="286" t="s">
        <v>2367</v>
      </c>
      <c r="D3785" s="184">
        <v>43294</v>
      </c>
      <c r="E3785" s="287"/>
      <c r="F3785" s="287"/>
      <c r="G3785" s="287"/>
      <c r="H3785" s="288"/>
      <c r="I3785" s="288"/>
      <c r="J3785" s="288"/>
      <c r="K3785" s="289"/>
      <c r="L3785" s="289"/>
      <c r="M3785" s="289"/>
      <c r="N3785" s="289"/>
      <c r="O3785" s="289"/>
      <c r="P3785" s="289"/>
      <c r="Q3785" s="186">
        <f t="shared" ref="Q3785:Q3790" si="769">SUM(S3785:AJ3785)</f>
        <v>1164219.3400000001</v>
      </c>
      <c r="R3785" s="186">
        <f t="shared" ref="R3785:R3790" si="770">SUM(S3785:AI3785)</f>
        <v>1147346.6000000001</v>
      </c>
      <c r="S3785" s="290">
        <v>0</v>
      </c>
      <c r="T3785" s="474">
        <v>0</v>
      </c>
      <c r="U3785" s="474">
        <v>0</v>
      </c>
      <c r="V3785" s="474">
        <v>0</v>
      </c>
      <c r="W3785" s="474">
        <v>0</v>
      </c>
      <c r="X3785" s="474">
        <v>0</v>
      </c>
      <c r="Y3785" s="474">
        <v>0</v>
      </c>
      <c r="Z3785" s="474">
        <v>0</v>
      </c>
      <c r="AA3785" s="474">
        <v>0</v>
      </c>
      <c r="AB3785" s="474">
        <v>0</v>
      </c>
      <c r="AC3785" s="474">
        <v>1147346.6000000001</v>
      </c>
      <c r="AD3785" s="474">
        <v>0</v>
      </c>
      <c r="AE3785" s="474">
        <v>0</v>
      </c>
      <c r="AF3785" s="474">
        <v>0</v>
      </c>
      <c r="AG3785" s="474">
        <v>0</v>
      </c>
      <c r="AH3785" s="474">
        <v>0</v>
      </c>
      <c r="AI3785" s="474">
        <v>0</v>
      </c>
      <c r="AJ3785" s="474">
        <v>16872.740000000002</v>
      </c>
      <c r="AK3785" s="175"/>
      <c r="AL3785" s="175">
        <v>1755313.49</v>
      </c>
      <c r="AM3785" s="175">
        <v>1755313.49</v>
      </c>
      <c r="AN3785" s="175">
        <v>0</v>
      </c>
    </row>
    <row r="3786" spans="1:40" s="105" customFormat="1" ht="20.3" customHeight="1" x14ac:dyDescent="0.35">
      <c r="A3786" s="256">
        <v>2025</v>
      </c>
      <c r="B3786" s="184">
        <f t="shared" si="766"/>
        <v>1066</v>
      </c>
      <c r="C3786" s="286" t="s">
        <v>4138</v>
      </c>
      <c r="D3786" s="184">
        <v>43391</v>
      </c>
      <c r="E3786" s="287"/>
      <c r="F3786" s="287"/>
      <c r="G3786" s="287"/>
      <c r="H3786" s="288"/>
      <c r="I3786" s="288"/>
      <c r="J3786" s="288"/>
      <c r="K3786" s="289"/>
      <c r="L3786" s="289"/>
      <c r="M3786" s="289"/>
      <c r="N3786" s="289"/>
      <c r="O3786" s="289"/>
      <c r="P3786" s="289"/>
      <c r="Q3786" s="186">
        <f t="shared" si="769"/>
        <v>500000</v>
      </c>
      <c r="R3786" s="186">
        <f t="shared" si="770"/>
        <v>500000</v>
      </c>
      <c r="S3786" s="290">
        <v>0</v>
      </c>
      <c r="T3786" s="474">
        <v>0</v>
      </c>
      <c r="U3786" s="290">
        <v>0</v>
      </c>
      <c r="V3786" s="474">
        <v>0</v>
      </c>
      <c r="W3786" s="290">
        <v>0</v>
      </c>
      <c r="X3786" s="474">
        <v>0</v>
      </c>
      <c r="Y3786" s="290">
        <v>0</v>
      </c>
      <c r="Z3786" s="474">
        <v>0</v>
      </c>
      <c r="AA3786" s="290">
        <v>0</v>
      </c>
      <c r="AB3786" s="474">
        <v>0</v>
      </c>
      <c r="AC3786" s="290">
        <v>0</v>
      </c>
      <c r="AD3786" s="474">
        <v>0</v>
      </c>
      <c r="AE3786" s="290">
        <v>0</v>
      </c>
      <c r="AF3786" s="474">
        <v>0</v>
      </c>
      <c r="AG3786" s="290">
        <v>0</v>
      </c>
      <c r="AH3786" s="474">
        <v>500000</v>
      </c>
      <c r="AI3786" s="290">
        <v>0</v>
      </c>
      <c r="AJ3786" s="474">
        <v>0</v>
      </c>
      <c r="AK3786" s="175"/>
      <c r="AL3786" s="175">
        <v>12775680.140000001</v>
      </c>
      <c r="AM3786" s="175">
        <v>12775680.140000001</v>
      </c>
      <c r="AN3786" s="175">
        <v>0</v>
      </c>
    </row>
    <row r="3787" spans="1:40" s="105" customFormat="1" ht="20.3" customHeight="1" x14ac:dyDescent="0.35">
      <c r="A3787" s="256">
        <v>2025</v>
      </c>
      <c r="B3787" s="184">
        <f t="shared" si="766"/>
        <v>1067</v>
      </c>
      <c r="C3787" s="286" t="s">
        <v>4518</v>
      </c>
      <c r="D3787" s="184">
        <v>43301</v>
      </c>
      <c r="E3787" s="287"/>
      <c r="F3787" s="287"/>
      <c r="G3787" s="287"/>
      <c r="H3787" s="288"/>
      <c r="I3787" s="288"/>
      <c r="J3787" s="288"/>
      <c r="K3787" s="289"/>
      <c r="L3787" s="289"/>
      <c r="M3787" s="289"/>
      <c r="N3787" s="289"/>
      <c r="O3787" s="289"/>
      <c r="P3787" s="289"/>
      <c r="Q3787" s="186">
        <f t="shared" si="769"/>
        <v>130000</v>
      </c>
      <c r="R3787" s="186">
        <f t="shared" si="770"/>
        <v>130000</v>
      </c>
      <c r="S3787" s="290">
        <v>0</v>
      </c>
      <c r="T3787" s="474">
        <v>0</v>
      </c>
      <c r="U3787" s="290">
        <v>0</v>
      </c>
      <c r="V3787" s="474">
        <v>0</v>
      </c>
      <c r="W3787" s="290">
        <v>0</v>
      </c>
      <c r="X3787" s="474">
        <v>0</v>
      </c>
      <c r="Y3787" s="290">
        <v>0</v>
      </c>
      <c r="Z3787" s="474">
        <v>0</v>
      </c>
      <c r="AA3787" s="290">
        <v>0</v>
      </c>
      <c r="AB3787" s="474">
        <v>0</v>
      </c>
      <c r="AC3787" s="290">
        <v>0</v>
      </c>
      <c r="AD3787" s="474">
        <v>0</v>
      </c>
      <c r="AE3787" s="290">
        <v>0</v>
      </c>
      <c r="AF3787" s="474">
        <v>0</v>
      </c>
      <c r="AG3787" s="290">
        <v>0</v>
      </c>
      <c r="AH3787" s="474">
        <v>130000</v>
      </c>
      <c r="AI3787" s="290">
        <v>0</v>
      </c>
      <c r="AJ3787" s="474">
        <v>0</v>
      </c>
      <c r="AK3787" s="175"/>
      <c r="AL3787" s="175">
        <v>1990237.93</v>
      </c>
      <c r="AM3787" s="175">
        <v>1990237.93</v>
      </c>
      <c r="AN3787" s="175">
        <v>0</v>
      </c>
    </row>
    <row r="3788" spans="1:40" s="105" customFormat="1" ht="20.3" customHeight="1" x14ac:dyDescent="0.35">
      <c r="A3788" s="256">
        <v>2025</v>
      </c>
      <c r="B3788" s="184">
        <f t="shared" si="766"/>
        <v>1068</v>
      </c>
      <c r="C3788" s="286" t="s">
        <v>4135</v>
      </c>
      <c r="D3788" s="184">
        <v>43456</v>
      </c>
      <c r="E3788" s="287"/>
      <c r="F3788" s="287"/>
      <c r="G3788" s="287"/>
      <c r="H3788" s="288"/>
      <c r="I3788" s="288"/>
      <c r="J3788" s="288"/>
      <c r="K3788" s="289"/>
      <c r="L3788" s="289"/>
      <c r="M3788" s="289"/>
      <c r="N3788" s="289"/>
      <c r="O3788" s="289"/>
      <c r="P3788" s="289"/>
      <c r="Q3788" s="186">
        <f t="shared" si="769"/>
        <v>170040</v>
      </c>
      <c r="R3788" s="186">
        <f t="shared" si="770"/>
        <v>170040</v>
      </c>
      <c r="S3788" s="290">
        <v>0</v>
      </c>
      <c r="T3788" s="474">
        <v>0</v>
      </c>
      <c r="U3788" s="290">
        <v>0</v>
      </c>
      <c r="V3788" s="474">
        <v>0</v>
      </c>
      <c r="W3788" s="290">
        <v>0</v>
      </c>
      <c r="X3788" s="474">
        <v>0</v>
      </c>
      <c r="Y3788" s="290">
        <v>0</v>
      </c>
      <c r="Z3788" s="474">
        <v>0</v>
      </c>
      <c r="AA3788" s="290">
        <v>0</v>
      </c>
      <c r="AB3788" s="474">
        <v>0</v>
      </c>
      <c r="AC3788" s="290">
        <v>0</v>
      </c>
      <c r="AD3788" s="474">
        <v>0</v>
      </c>
      <c r="AE3788" s="290">
        <v>0</v>
      </c>
      <c r="AF3788" s="474">
        <v>0</v>
      </c>
      <c r="AG3788" s="290">
        <v>0</v>
      </c>
      <c r="AH3788" s="474">
        <v>170040</v>
      </c>
      <c r="AI3788" s="290">
        <v>0</v>
      </c>
      <c r="AJ3788" s="474">
        <v>0</v>
      </c>
      <c r="AK3788" s="175"/>
      <c r="AL3788" s="175">
        <v>3823042.16</v>
      </c>
      <c r="AM3788" s="175">
        <v>3823042.16</v>
      </c>
      <c r="AN3788" s="175">
        <v>0</v>
      </c>
    </row>
    <row r="3789" spans="1:40" s="105" customFormat="1" ht="20.3" customHeight="1" x14ac:dyDescent="0.35">
      <c r="A3789" s="256">
        <v>2025</v>
      </c>
      <c r="B3789" s="184">
        <f t="shared" si="766"/>
        <v>1069</v>
      </c>
      <c r="C3789" s="286" t="s">
        <v>4136</v>
      </c>
      <c r="D3789" s="184">
        <v>43428</v>
      </c>
      <c r="E3789" s="287"/>
      <c r="F3789" s="287"/>
      <c r="G3789" s="287"/>
      <c r="H3789" s="288"/>
      <c r="I3789" s="288"/>
      <c r="J3789" s="288"/>
      <c r="K3789" s="289"/>
      <c r="L3789" s="289"/>
      <c r="M3789" s="289"/>
      <c r="N3789" s="289"/>
      <c r="O3789" s="289"/>
      <c r="P3789" s="289"/>
      <c r="Q3789" s="186">
        <f t="shared" si="769"/>
        <v>128868</v>
      </c>
      <c r="R3789" s="186">
        <f t="shared" si="770"/>
        <v>128868</v>
      </c>
      <c r="S3789" s="290">
        <v>0</v>
      </c>
      <c r="T3789" s="474">
        <v>0</v>
      </c>
      <c r="U3789" s="290">
        <v>0</v>
      </c>
      <c r="V3789" s="474">
        <v>0</v>
      </c>
      <c r="W3789" s="290">
        <v>0</v>
      </c>
      <c r="X3789" s="474">
        <v>0</v>
      </c>
      <c r="Y3789" s="290">
        <v>0</v>
      </c>
      <c r="Z3789" s="474">
        <v>0</v>
      </c>
      <c r="AA3789" s="290">
        <v>0</v>
      </c>
      <c r="AB3789" s="474">
        <v>0</v>
      </c>
      <c r="AC3789" s="290">
        <v>0</v>
      </c>
      <c r="AD3789" s="474">
        <v>0</v>
      </c>
      <c r="AE3789" s="290">
        <v>0</v>
      </c>
      <c r="AF3789" s="474">
        <v>0</v>
      </c>
      <c r="AG3789" s="290">
        <v>0</v>
      </c>
      <c r="AH3789" s="474">
        <v>128868</v>
      </c>
      <c r="AI3789" s="290">
        <v>0</v>
      </c>
      <c r="AJ3789" s="474">
        <v>0</v>
      </c>
      <c r="AK3789" s="175"/>
      <c r="AL3789" s="175">
        <v>1663529.19</v>
      </c>
      <c r="AM3789" s="175">
        <v>1663529.19</v>
      </c>
      <c r="AN3789" s="175">
        <v>0</v>
      </c>
    </row>
    <row r="3790" spans="1:40" s="105" customFormat="1" ht="20.3" customHeight="1" x14ac:dyDescent="0.35">
      <c r="A3790" s="256">
        <v>2025</v>
      </c>
      <c r="B3790" s="184">
        <f t="shared" si="766"/>
        <v>1070</v>
      </c>
      <c r="C3790" s="286" t="s">
        <v>4139</v>
      </c>
      <c r="D3790" s="184">
        <v>43375</v>
      </c>
      <c r="E3790" s="287"/>
      <c r="F3790" s="287"/>
      <c r="G3790" s="287"/>
      <c r="H3790" s="288"/>
      <c r="I3790" s="288"/>
      <c r="J3790" s="288"/>
      <c r="K3790" s="289"/>
      <c r="L3790" s="289"/>
      <c r="M3790" s="289"/>
      <c r="N3790" s="289"/>
      <c r="O3790" s="289"/>
      <c r="P3790" s="289"/>
      <c r="Q3790" s="186">
        <f t="shared" si="769"/>
        <v>143508</v>
      </c>
      <c r="R3790" s="186">
        <f t="shared" si="770"/>
        <v>143508</v>
      </c>
      <c r="S3790" s="290">
        <v>0</v>
      </c>
      <c r="T3790" s="474">
        <v>0</v>
      </c>
      <c r="U3790" s="290">
        <v>0</v>
      </c>
      <c r="V3790" s="474">
        <v>0</v>
      </c>
      <c r="W3790" s="290">
        <v>0</v>
      </c>
      <c r="X3790" s="474">
        <v>0</v>
      </c>
      <c r="Y3790" s="290">
        <v>0</v>
      </c>
      <c r="Z3790" s="474">
        <v>0</v>
      </c>
      <c r="AA3790" s="290">
        <v>0</v>
      </c>
      <c r="AB3790" s="474">
        <v>0</v>
      </c>
      <c r="AC3790" s="290">
        <v>0</v>
      </c>
      <c r="AD3790" s="474">
        <v>0</v>
      </c>
      <c r="AE3790" s="290">
        <v>0</v>
      </c>
      <c r="AF3790" s="474">
        <v>0</v>
      </c>
      <c r="AG3790" s="290">
        <v>0</v>
      </c>
      <c r="AH3790" s="474">
        <v>143508</v>
      </c>
      <c r="AI3790" s="290">
        <v>0</v>
      </c>
      <c r="AJ3790" s="474">
        <v>0</v>
      </c>
      <c r="AK3790" s="175"/>
      <c r="AL3790" s="175">
        <v>2197741.2999999998</v>
      </c>
      <c r="AM3790" s="175">
        <v>2197741.2999999998</v>
      </c>
      <c r="AN3790" s="175">
        <v>0</v>
      </c>
    </row>
    <row r="3791" spans="1:40" s="105" customFormat="1" ht="20.3" customHeight="1" x14ac:dyDescent="0.35">
      <c r="A3791" s="256">
        <v>2025</v>
      </c>
      <c r="B3791" s="184">
        <f t="shared" si="766"/>
        <v>1071</v>
      </c>
      <c r="C3791" s="286" t="s">
        <v>1121</v>
      </c>
      <c r="D3791" s="184">
        <v>43300</v>
      </c>
      <c r="E3791" s="287"/>
      <c r="F3791" s="287"/>
      <c r="G3791" s="287"/>
      <c r="H3791" s="288"/>
      <c r="I3791" s="288"/>
      <c r="J3791" s="288"/>
      <c r="K3791" s="289"/>
      <c r="L3791" s="289"/>
      <c r="M3791" s="289"/>
      <c r="N3791" s="289"/>
      <c r="O3791" s="289"/>
      <c r="P3791" s="289"/>
      <c r="Q3791" s="186">
        <f t="shared" ref="Q3791:Q3792" si="771">SUM(S3791:AJ3791)</f>
        <v>270778.88</v>
      </c>
      <c r="R3791" s="186">
        <f t="shared" ref="R3791:R3792" si="772">SUM(S3791:AI3791)</f>
        <v>267739.14</v>
      </c>
      <c r="S3791" s="290">
        <v>0</v>
      </c>
      <c r="T3791" s="474">
        <v>267739.14</v>
      </c>
      <c r="U3791" s="290">
        <v>0</v>
      </c>
      <c r="V3791" s="474">
        <v>0</v>
      </c>
      <c r="W3791" s="290">
        <v>0</v>
      </c>
      <c r="X3791" s="474">
        <v>0</v>
      </c>
      <c r="Y3791" s="290">
        <v>0</v>
      </c>
      <c r="Z3791" s="474">
        <v>0</v>
      </c>
      <c r="AA3791" s="290">
        <v>0</v>
      </c>
      <c r="AB3791" s="474">
        <v>0</v>
      </c>
      <c r="AC3791" s="290">
        <v>0</v>
      </c>
      <c r="AD3791" s="474">
        <v>0</v>
      </c>
      <c r="AE3791" s="290">
        <v>0</v>
      </c>
      <c r="AF3791" s="474">
        <v>0</v>
      </c>
      <c r="AG3791" s="290">
        <v>0</v>
      </c>
      <c r="AH3791" s="474">
        <v>0</v>
      </c>
      <c r="AI3791" s="290">
        <v>0</v>
      </c>
      <c r="AJ3791" s="474">
        <v>3039.74</v>
      </c>
      <c r="AK3791" s="175"/>
      <c r="AL3791" s="175">
        <v>960727.06000000017</v>
      </c>
      <c r="AM3791" s="175">
        <v>1909804.61</v>
      </c>
      <c r="AN3791" s="175">
        <v>949077.54999999993</v>
      </c>
    </row>
    <row r="3792" spans="1:40" s="105" customFormat="1" ht="20.3" customHeight="1" x14ac:dyDescent="0.35">
      <c r="A3792" s="256">
        <v>2025</v>
      </c>
      <c r="B3792" s="184">
        <f t="shared" si="766"/>
        <v>1072</v>
      </c>
      <c r="C3792" s="286" t="s">
        <v>4107</v>
      </c>
      <c r="D3792" s="184">
        <v>46735</v>
      </c>
      <c r="E3792" s="287"/>
      <c r="F3792" s="287"/>
      <c r="G3792" s="287"/>
      <c r="H3792" s="288"/>
      <c r="I3792" s="288"/>
      <c r="J3792" s="288"/>
      <c r="K3792" s="289"/>
      <c r="L3792" s="289"/>
      <c r="M3792" s="289"/>
      <c r="N3792" s="289"/>
      <c r="O3792" s="289"/>
      <c r="P3792" s="289"/>
      <c r="Q3792" s="186">
        <f t="shared" si="771"/>
        <v>690156</v>
      </c>
      <c r="R3792" s="186">
        <f t="shared" si="772"/>
        <v>690156</v>
      </c>
      <c r="S3792" s="290">
        <v>0</v>
      </c>
      <c r="T3792" s="474">
        <v>0</v>
      </c>
      <c r="U3792" s="290">
        <v>0</v>
      </c>
      <c r="V3792" s="474">
        <v>0</v>
      </c>
      <c r="W3792" s="290">
        <v>0</v>
      </c>
      <c r="X3792" s="474">
        <v>0</v>
      </c>
      <c r="Y3792" s="290">
        <v>0</v>
      </c>
      <c r="Z3792" s="474">
        <v>0</v>
      </c>
      <c r="AA3792" s="290">
        <v>0</v>
      </c>
      <c r="AB3792" s="474">
        <v>0</v>
      </c>
      <c r="AC3792" s="290">
        <v>0</v>
      </c>
      <c r="AD3792" s="474">
        <v>0</v>
      </c>
      <c r="AE3792" s="290">
        <v>0</v>
      </c>
      <c r="AF3792" s="474">
        <v>0</v>
      </c>
      <c r="AG3792" s="290">
        <v>0</v>
      </c>
      <c r="AH3792" s="474">
        <v>690156</v>
      </c>
      <c r="AI3792" s="290">
        <v>0</v>
      </c>
      <c r="AJ3792" s="474">
        <v>0</v>
      </c>
      <c r="AK3792" s="175"/>
      <c r="AL3792" s="175">
        <v>26348873.539999999</v>
      </c>
      <c r="AM3792" s="175">
        <v>26348873.539999999</v>
      </c>
      <c r="AN3792" s="175">
        <v>0</v>
      </c>
    </row>
    <row r="3793" spans="1:40" s="105" customFormat="1" ht="20.3" customHeight="1" x14ac:dyDescent="0.35">
      <c r="A3793" s="256"/>
      <c r="B3793" s="170" t="s">
        <v>22</v>
      </c>
      <c r="C3793" s="293"/>
      <c r="D3793" s="296" t="s">
        <v>172</v>
      </c>
      <c r="E3793" s="287" t="e">
        <f>VLOOKUP(D3793,'[1]2023-2025'!$A:$G,7,0)</f>
        <v>#N/A</v>
      </c>
      <c r="F3793" s="287"/>
      <c r="G3793" s="287"/>
      <c r="H3793" s="288" t="e">
        <v>#N/A</v>
      </c>
      <c r="I3793" s="288" t="e">
        <v>#N/A</v>
      </c>
      <c r="J3793" s="288" t="e">
        <f>VLOOKUP(D3793,[1]Лист3!$A:$AK,37,0)</f>
        <v>#N/A</v>
      </c>
      <c r="K3793" s="289" t="e">
        <v>#N/A</v>
      </c>
      <c r="L3793" s="289"/>
      <c r="M3793" s="289"/>
      <c r="N3793" s="289"/>
      <c r="O3793" s="289" t="e">
        <v>#N/A</v>
      </c>
      <c r="P3793" s="289"/>
      <c r="Q3793" s="297">
        <f t="shared" ref="Q3793:AJ3793" si="773">SUM(Q3770:Q3792)</f>
        <v>18002915.866100002</v>
      </c>
      <c r="R3793" s="297">
        <f t="shared" si="773"/>
        <v>17899294.090000004</v>
      </c>
      <c r="S3793" s="484">
        <f t="shared" si="773"/>
        <v>430378.4</v>
      </c>
      <c r="T3793" s="484">
        <f t="shared" si="773"/>
        <v>421548.17000000004</v>
      </c>
      <c r="U3793" s="484">
        <f t="shared" si="773"/>
        <v>0</v>
      </c>
      <c r="V3793" s="484">
        <f t="shared" si="773"/>
        <v>98286.26</v>
      </c>
      <c r="W3793" s="484">
        <f t="shared" si="773"/>
        <v>0</v>
      </c>
      <c r="X3793" s="484">
        <f t="shared" si="773"/>
        <v>554833.57999999996</v>
      </c>
      <c r="Y3793" s="484">
        <f t="shared" si="773"/>
        <v>0</v>
      </c>
      <c r="Z3793" s="484">
        <f t="shared" si="773"/>
        <v>0</v>
      </c>
      <c r="AA3793" s="484">
        <f t="shared" si="773"/>
        <v>4212475.59</v>
      </c>
      <c r="AB3793" s="484">
        <f t="shared" si="773"/>
        <v>1225022.58</v>
      </c>
      <c r="AC3793" s="484">
        <f t="shared" si="773"/>
        <v>7690436.5099999998</v>
      </c>
      <c r="AD3793" s="484">
        <f t="shared" si="773"/>
        <v>0</v>
      </c>
      <c r="AE3793" s="484">
        <f t="shared" si="773"/>
        <v>1113080</v>
      </c>
      <c r="AF3793" s="484">
        <f t="shared" si="773"/>
        <v>0</v>
      </c>
      <c r="AG3793" s="484">
        <f t="shared" si="773"/>
        <v>38696</v>
      </c>
      <c r="AH3793" s="484">
        <f t="shared" si="773"/>
        <v>2114537</v>
      </c>
      <c r="AI3793" s="484">
        <f t="shared" si="773"/>
        <v>0</v>
      </c>
      <c r="AJ3793" s="484">
        <f t="shared" si="773"/>
        <v>103621.77610000002</v>
      </c>
      <c r="AK3793" s="175"/>
      <c r="AL3793" s="175" t="e">
        <v>#N/A</v>
      </c>
      <c r="AM3793" s="175" t="e">
        <v>#N/A</v>
      </c>
      <c r="AN3793" s="175" t="e">
        <v>#N/A</v>
      </c>
    </row>
    <row r="3794" spans="1:40" s="105" customFormat="1" ht="20.3" customHeight="1" x14ac:dyDescent="0.35">
      <c r="A3794" s="256"/>
      <c r="B3794" s="309" t="s">
        <v>34</v>
      </c>
      <c r="C3794" s="309"/>
      <c r="D3794" s="296" t="s">
        <v>172</v>
      </c>
      <c r="E3794" s="287" t="e">
        <f>VLOOKUP(D3794,'[1]2023-2025'!$A:$G,7,0)</f>
        <v>#N/A</v>
      </c>
      <c r="F3794" s="287"/>
      <c r="G3794" s="287"/>
      <c r="H3794" s="288" t="e">
        <v>#N/A</v>
      </c>
      <c r="I3794" s="288" t="e">
        <v>#N/A</v>
      </c>
      <c r="J3794" s="288" t="e">
        <f>VLOOKUP(D3794,[1]Лист3!$A:$AK,37,0)</f>
        <v>#N/A</v>
      </c>
      <c r="K3794" s="289" t="e">
        <v>#N/A</v>
      </c>
      <c r="L3794" s="289"/>
      <c r="M3794" s="289"/>
      <c r="N3794" s="289"/>
      <c r="O3794" s="289" t="e">
        <v>#N/A</v>
      </c>
      <c r="P3794" s="289"/>
      <c r="Q3794" s="297">
        <f t="shared" ref="Q3794:AJ3794" si="774">Q3793+Q3768+Q3764</f>
        <v>50375445.087949999</v>
      </c>
      <c r="R3794" s="297">
        <f t="shared" si="774"/>
        <v>49875859.590000004</v>
      </c>
      <c r="S3794" s="484">
        <f t="shared" si="774"/>
        <v>430378.4</v>
      </c>
      <c r="T3794" s="484">
        <f t="shared" si="774"/>
        <v>1727202.9</v>
      </c>
      <c r="U3794" s="484">
        <f t="shared" si="774"/>
        <v>0</v>
      </c>
      <c r="V3794" s="484">
        <f t="shared" si="774"/>
        <v>517992.94</v>
      </c>
      <c r="W3794" s="484">
        <f t="shared" si="774"/>
        <v>751905.1</v>
      </c>
      <c r="X3794" s="484">
        <f t="shared" si="774"/>
        <v>1439582.8699999999</v>
      </c>
      <c r="Y3794" s="484">
        <f t="shared" si="774"/>
        <v>0</v>
      </c>
      <c r="Z3794" s="484">
        <f t="shared" si="774"/>
        <v>0</v>
      </c>
      <c r="AA3794" s="484">
        <f t="shared" si="774"/>
        <v>26498091.859999999</v>
      </c>
      <c r="AB3794" s="484">
        <f t="shared" si="774"/>
        <v>1894093.9</v>
      </c>
      <c r="AC3794" s="484">
        <f t="shared" si="774"/>
        <v>8696078.8300000001</v>
      </c>
      <c r="AD3794" s="484">
        <f t="shared" si="774"/>
        <v>0</v>
      </c>
      <c r="AE3794" s="484">
        <f t="shared" si="774"/>
        <v>1113080</v>
      </c>
      <c r="AF3794" s="484">
        <f t="shared" si="774"/>
        <v>0</v>
      </c>
      <c r="AG3794" s="484">
        <f t="shared" si="774"/>
        <v>221531.86</v>
      </c>
      <c r="AH3794" s="484">
        <f t="shared" si="774"/>
        <v>6585920.9299999997</v>
      </c>
      <c r="AI3794" s="484">
        <f t="shared" si="774"/>
        <v>0</v>
      </c>
      <c r="AJ3794" s="484">
        <f t="shared" si="774"/>
        <v>499585.49794999999</v>
      </c>
      <c r="AK3794" s="175"/>
      <c r="AL3794" s="175" t="e">
        <v>#N/A</v>
      </c>
      <c r="AM3794" s="175" t="e">
        <v>#N/A</v>
      </c>
      <c r="AN3794" s="175" t="e">
        <v>#N/A</v>
      </c>
    </row>
    <row r="3795" spans="1:40" s="105" customFormat="1" ht="20.3" customHeight="1" x14ac:dyDescent="0.35">
      <c r="A3795" s="256"/>
      <c r="B3795" s="298"/>
      <c r="C3795" s="275"/>
      <c r="D3795" s="275"/>
      <c r="E3795" s="287">
        <f>VLOOKUP(D3795,'[1]2023-2025'!$A:$G,7,0)</f>
        <v>0</v>
      </c>
      <c r="F3795" s="287"/>
      <c r="G3795" s="287"/>
      <c r="H3795" s="288" t="e">
        <v>#N/A</v>
      </c>
      <c r="I3795" s="288" t="e">
        <v>#N/A</v>
      </c>
      <c r="J3795" s="288" t="e">
        <f>VLOOKUP(D3795,[1]Лист3!$A:$AK,37,0)</f>
        <v>#N/A</v>
      </c>
      <c r="K3795" s="289" t="e">
        <v>#N/A</v>
      </c>
      <c r="L3795" s="289"/>
      <c r="M3795" s="289"/>
      <c r="N3795" s="289"/>
      <c r="O3795" s="289" t="e">
        <v>#N/A</v>
      </c>
      <c r="P3795" s="289"/>
      <c r="Q3795" s="275"/>
      <c r="R3795" s="275"/>
      <c r="S3795" s="485"/>
      <c r="T3795" s="485"/>
      <c r="U3795" s="485"/>
      <c r="V3795" s="485"/>
      <c r="W3795" s="485"/>
      <c r="X3795" s="485" t="s">
        <v>4893</v>
      </c>
      <c r="Y3795" s="485"/>
      <c r="Z3795" s="485"/>
      <c r="AA3795" s="485"/>
      <c r="AB3795" s="485"/>
      <c r="AC3795" s="485"/>
      <c r="AD3795" s="485"/>
      <c r="AE3795" s="485"/>
      <c r="AF3795" s="485"/>
      <c r="AG3795" s="485"/>
      <c r="AH3795" s="485"/>
      <c r="AI3795" s="485"/>
      <c r="AJ3795" s="504"/>
      <c r="AK3795" s="175"/>
      <c r="AL3795" s="175" t="e">
        <v>#N/A</v>
      </c>
      <c r="AM3795" s="175" t="e">
        <v>#N/A</v>
      </c>
      <c r="AN3795" s="175" t="e">
        <v>#N/A</v>
      </c>
    </row>
    <row r="3796" spans="1:40" s="105" customFormat="1" ht="20.3" customHeight="1" x14ac:dyDescent="0.35">
      <c r="A3796" s="256"/>
      <c r="B3796" s="298"/>
      <c r="C3796" s="311"/>
      <c r="D3796" s="311"/>
      <c r="E3796" s="287">
        <f>VLOOKUP(D3796,'[1]2023-2025'!$A:$G,7,0)</f>
        <v>0</v>
      </c>
      <c r="F3796" s="287"/>
      <c r="G3796" s="287"/>
      <c r="H3796" s="288" t="e">
        <v>#N/A</v>
      </c>
      <c r="I3796" s="288" t="e">
        <v>#N/A</v>
      </c>
      <c r="J3796" s="288" t="e">
        <f>VLOOKUP(D3796,[1]Лист3!$A:$AK,37,0)</f>
        <v>#N/A</v>
      </c>
      <c r="K3796" s="289" t="e">
        <v>#N/A</v>
      </c>
      <c r="L3796" s="289"/>
      <c r="M3796" s="289"/>
      <c r="N3796" s="289"/>
      <c r="O3796" s="289" t="e">
        <v>#N/A</v>
      </c>
      <c r="P3796" s="289"/>
      <c r="Q3796" s="311"/>
      <c r="R3796" s="311"/>
      <c r="S3796" s="493"/>
      <c r="T3796" s="493"/>
      <c r="U3796" s="493"/>
      <c r="V3796" s="493"/>
      <c r="W3796" s="493"/>
      <c r="X3796" s="493" t="s">
        <v>4894</v>
      </c>
      <c r="Y3796" s="493"/>
      <c r="Z3796" s="493"/>
      <c r="AA3796" s="493"/>
      <c r="AB3796" s="493"/>
      <c r="AC3796" s="493"/>
      <c r="AD3796" s="493"/>
      <c r="AE3796" s="493"/>
      <c r="AF3796" s="493"/>
      <c r="AG3796" s="493"/>
      <c r="AH3796" s="493"/>
      <c r="AI3796" s="493"/>
      <c r="AJ3796" s="504"/>
      <c r="AK3796" s="175"/>
      <c r="AL3796" s="175" t="e">
        <v>#N/A</v>
      </c>
      <c r="AM3796" s="175" t="e">
        <v>#N/A</v>
      </c>
      <c r="AN3796" s="175" t="e">
        <v>#N/A</v>
      </c>
    </row>
    <row r="3797" spans="1:40" s="105" customFormat="1" ht="20.3" customHeight="1" x14ac:dyDescent="0.35">
      <c r="A3797" s="256">
        <v>2025</v>
      </c>
      <c r="B3797" s="184">
        <f>B3792+1</f>
        <v>1073</v>
      </c>
      <c r="C3797" s="286" t="s">
        <v>1850</v>
      </c>
      <c r="D3797" s="184">
        <v>42654</v>
      </c>
      <c r="E3797" s="287"/>
      <c r="F3797" s="287"/>
      <c r="G3797" s="287"/>
      <c r="H3797" s="288"/>
      <c r="I3797" s="288"/>
      <c r="J3797" s="288"/>
      <c r="K3797" s="289"/>
      <c r="L3797" s="289"/>
      <c r="M3797" s="289"/>
      <c r="N3797" s="289"/>
      <c r="O3797" s="289"/>
      <c r="P3797" s="289"/>
      <c r="Q3797" s="186">
        <f t="shared" ref="Q3797:Q3805" si="775">SUM(S3797:AJ3797)</f>
        <v>250000</v>
      </c>
      <c r="R3797" s="186">
        <f t="shared" ref="R3797:R3805" si="776">SUM(S3797:AI3797)</f>
        <v>250000</v>
      </c>
      <c r="S3797" s="474">
        <v>0</v>
      </c>
      <c r="T3797" s="474">
        <v>0</v>
      </c>
      <c r="U3797" s="474">
        <v>0</v>
      </c>
      <c r="V3797" s="474">
        <v>0</v>
      </c>
      <c r="W3797" s="474">
        <v>0</v>
      </c>
      <c r="X3797" s="474">
        <v>0</v>
      </c>
      <c r="Y3797" s="474">
        <v>0</v>
      </c>
      <c r="Z3797" s="474">
        <v>0</v>
      </c>
      <c r="AA3797" s="474">
        <v>0</v>
      </c>
      <c r="AB3797" s="474">
        <v>0</v>
      </c>
      <c r="AC3797" s="474">
        <v>0</v>
      </c>
      <c r="AD3797" s="474">
        <v>0</v>
      </c>
      <c r="AE3797" s="474">
        <v>0</v>
      </c>
      <c r="AF3797" s="474">
        <v>0</v>
      </c>
      <c r="AG3797" s="474">
        <v>250000</v>
      </c>
      <c r="AH3797" s="474">
        <v>0</v>
      </c>
      <c r="AI3797" s="474">
        <v>0</v>
      </c>
      <c r="AJ3797" s="474">
        <v>0</v>
      </c>
      <c r="AK3797" s="175"/>
      <c r="AL3797" s="175">
        <v>2477539.86</v>
      </c>
      <c r="AM3797" s="175">
        <v>3499346.48</v>
      </c>
      <c r="AN3797" s="175">
        <v>1021806.62</v>
      </c>
    </row>
    <row r="3798" spans="1:40" s="105" customFormat="1" ht="20.3" customHeight="1" x14ac:dyDescent="0.35">
      <c r="A3798" s="256">
        <v>2025</v>
      </c>
      <c r="B3798" s="184">
        <f>B3797+1</f>
        <v>1074</v>
      </c>
      <c r="C3798" s="286" t="s">
        <v>1475</v>
      </c>
      <c r="D3798" s="184">
        <v>42676</v>
      </c>
      <c r="E3798" s="287" t="e">
        <f>VLOOKUP(D3798,'[1]2023-2025'!$A:$G,7,0)</f>
        <v>#N/A</v>
      </c>
      <c r="F3798" s="287"/>
      <c r="G3798" s="287" t="s">
        <v>1899</v>
      </c>
      <c r="H3798" s="288" t="e">
        <f>INDEX('[1]2023-2025'!$AK:$AK,MATCH(D3798,'[1]2023-2025'!$A:$A,0))</f>
        <v>#N/A</v>
      </c>
      <c r="I3798" s="288" t="e">
        <v>#N/A</v>
      </c>
      <c r="J3798" s="288" t="e">
        <f>VLOOKUP(D3798,[1]Лист3!$A:$AK,37,0)</f>
        <v>#N/A</v>
      </c>
      <c r="K3798" s="289" t="e">
        <f>INDEX('[1]2023-2025'!$G:$G,MATCH(D3798,'[1]2023-2025'!$A:$A,0))</f>
        <v>#N/A</v>
      </c>
      <c r="L3798" s="289"/>
      <c r="M3798" s="289"/>
      <c r="N3798" s="289"/>
      <c r="O3798" s="289" t="e">
        <v>#N/A</v>
      </c>
      <c r="P3798" s="289" t="e">
        <v>#N/A</v>
      </c>
      <c r="Q3798" s="186">
        <f t="shared" si="775"/>
        <v>1078981.4099999999</v>
      </c>
      <c r="R3798" s="186">
        <f t="shared" si="776"/>
        <v>1063448.47</v>
      </c>
      <c r="S3798" s="474">
        <v>0</v>
      </c>
      <c r="T3798" s="474">
        <v>0</v>
      </c>
      <c r="U3798" s="474">
        <v>0</v>
      </c>
      <c r="V3798" s="474">
        <v>0</v>
      </c>
      <c r="W3798" s="474">
        <v>0</v>
      </c>
      <c r="X3798" s="474">
        <v>0</v>
      </c>
      <c r="Y3798" s="474">
        <v>0</v>
      </c>
      <c r="Z3798" s="474">
        <v>0</v>
      </c>
      <c r="AA3798" s="474">
        <v>1063448.47</v>
      </c>
      <c r="AB3798" s="474">
        <v>0</v>
      </c>
      <c r="AC3798" s="474">
        <v>0</v>
      </c>
      <c r="AD3798" s="474">
        <v>0</v>
      </c>
      <c r="AE3798" s="474">
        <v>0</v>
      </c>
      <c r="AF3798" s="474">
        <v>0</v>
      </c>
      <c r="AG3798" s="474">
        <v>0</v>
      </c>
      <c r="AH3798" s="474">
        <v>0</v>
      </c>
      <c r="AI3798" s="474">
        <v>0</v>
      </c>
      <c r="AJ3798" s="474">
        <v>15532.94</v>
      </c>
      <c r="AK3798" s="175"/>
      <c r="AL3798" s="175">
        <v>2586063.06</v>
      </c>
      <c r="AM3798" s="175">
        <v>2586063.06</v>
      </c>
      <c r="AN3798" s="175">
        <v>0</v>
      </c>
    </row>
    <row r="3799" spans="1:40" s="105" customFormat="1" ht="20.3" customHeight="1" x14ac:dyDescent="0.35">
      <c r="A3799" s="256">
        <v>2025</v>
      </c>
      <c r="B3799" s="184">
        <f>B3798+1</f>
        <v>1075</v>
      </c>
      <c r="C3799" s="286" t="s">
        <v>1476</v>
      </c>
      <c r="D3799" s="184">
        <v>42677</v>
      </c>
      <c r="E3799" s="287" t="e">
        <f>VLOOKUP(D3799,'[1]2023-2025'!$A:$G,7,0)</f>
        <v>#N/A</v>
      </c>
      <c r="F3799" s="287"/>
      <c r="G3799" s="287" t="s">
        <v>1899</v>
      </c>
      <c r="H3799" s="288" t="e">
        <f>INDEX('[1]2023-2025'!$AK:$AK,MATCH(D3799,'[1]2023-2025'!$A:$A,0))</f>
        <v>#N/A</v>
      </c>
      <c r="I3799" s="288" t="e">
        <v>#N/A</v>
      </c>
      <c r="J3799" s="288" t="e">
        <f>VLOOKUP(D3799,[1]Лист3!$A:$AK,37,0)</f>
        <v>#N/A</v>
      </c>
      <c r="K3799" s="289" t="e">
        <f>INDEX('[1]2023-2025'!$G:$G,MATCH(D3799,'[1]2023-2025'!$A:$A,0))</f>
        <v>#N/A</v>
      </c>
      <c r="L3799" s="289"/>
      <c r="M3799" s="289"/>
      <c r="N3799" s="289"/>
      <c r="O3799" s="289" t="e">
        <v>#N/A</v>
      </c>
      <c r="P3799" s="289" t="e">
        <v>#N/A</v>
      </c>
      <c r="Q3799" s="186">
        <f t="shared" si="775"/>
        <v>1042296.47</v>
      </c>
      <c r="R3799" s="186">
        <f t="shared" si="776"/>
        <v>1026794.75</v>
      </c>
      <c r="S3799" s="474">
        <v>0</v>
      </c>
      <c r="T3799" s="474">
        <v>0</v>
      </c>
      <c r="U3799" s="474">
        <v>0</v>
      </c>
      <c r="V3799" s="474">
        <v>0</v>
      </c>
      <c r="W3799" s="474">
        <v>0</v>
      </c>
      <c r="X3799" s="474">
        <v>0</v>
      </c>
      <c r="Y3799" s="474">
        <v>0</v>
      </c>
      <c r="Z3799" s="474">
        <v>0</v>
      </c>
      <c r="AA3799" s="474">
        <v>1026794.75</v>
      </c>
      <c r="AB3799" s="474">
        <v>0</v>
      </c>
      <c r="AC3799" s="474">
        <v>0</v>
      </c>
      <c r="AD3799" s="474">
        <v>0</v>
      </c>
      <c r="AE3799" s="474">
        <v>0</v>
      </c>
      <c r="AF3799" s="474">
        <v>0</v>
      </c>
      <c r="AG3799" s="474">
        <v>0</v>
      </c>
      <c r="AH3799" s="474">
        <v>0</v>
      </c>
      <c r="AI3799" s="474">
        <v>0</v>
      </c>
      <c r="AJ3799" s="474">
        <v>15501.72</v>
      </c>
      <c r="AK3799" s="175"/>
      <c r="AL3799" s="175">
        <v>2595634.42</v>
      </c>
      <c r="AM3799" s="175">
        <v>2595634.42</v>
      </c>
      <c r="AN3799" s="175">
        <v>0</v>
      </c>
    </row>
    <row r="3800" spans="1:40" s="105" customFormat="1" ht="20.3" customHeight="1" x14ac:dyDescent="0.35">
      <c r="A3800" s="256">
        <v>2025</v>
      </c>
      <c r="B3800" s="184">
        <f t="shared" ref="B3800:B3814" si="777">B3799+1</f>
        <v>1076</v>
      </c>
      <c r="C3800" s="286" t="s">
        <v>1469</v>
      </c>
      <c r="D3800" s="184">
        <v>42783</v>
      </c>
      <c r="E3800" s="287" t="e">
        <f>VLOOKUP(D3800,'[1]2023-2025'!$A:$G,7,0)</f>
        <v>#N/A</v>
      </c>
      <c r="F3800" s="287"/>
      <c r="G3800" s="287" t="s">
        <v>1899</v>
      </c>
      <c r="H3800" s="288" t="e">
        <f>INDEX('[1]2023-2025'!$AK:$AK,MATCH(D3800,'[1]2023-2025'!$A:$A,0))</f>
        <v>#N/A</v>
      </c>
      <c r="I3800" s="288" t="e">
        <v>#N/A</v>
      </c>
      <c r="J3800" s="288" t="e">
        <f>VLOOKUP(D3800,[1]Лист3!$A:$AK,37,0)</f>
        <v>#N/A</v>
      </c>
      <c r="K3800" s="289" t="e">
        <f>INDEX('[1]2023-2025'!$G:$G,MATCH(D3800,'[1]2023-2025'!$A:$A,0))</f>
        <v>#N/A</v>
      </c>
      <c r="L3800" s="289"/>
      <c r="M3800" s="289"/>
      <c r="N3800" s="289"/>
      <c r="O3800" s="289" t="e">
        <v>#N/A</v>
      </c>
      <c r="P3800" s="289" t="e">
        <v>#N/A</v>
      </c>
      <c r="Q3800" s="186">
        <f t="shared" si="775"/>
        <v>613741.59000000008</v>
      </c>
      <c r="R3800" s="186">
        <f t="shared" si="776"/>
        <v>603394.68000000005</v>
      </c>
      <c r="S3800" s="474">
        <v>603394.68000000005</v>
      </c>
      <c r="T3800" s="474">
        <v>0</v>
      </c>
      <c r="U3800" s="474">
        <v>0</v>
      </c>
      <c r="V3800" s="474">
        <v>0</v>
      </c>
      <c r="W3800" s="474">
        <v>0</v>
      </c>
      <c r="X3800" s="474">
        <v>0</v>
      </c>
      <c r="Y3800" s="474">
        <v>0</v>
      </c>
      <c r="Z3800" s="474">
        <v>0</v>
      </c>
      <c r="AA3800" s="474">
        <v>0</v>
      </c>
      <c r="AB3800" s="474">
        <v>0</v>
      </c>
      <c r="AC3800" s="474">
        <v>0</v>
      </c>
      <c r="AD3800" s="474">
        <v>0</v>
      </c>
      <c r="AE3800" s="474">
        <v>0</v>
      </c>
      <c r="AF3800" s="474">
        <v>0</v>
      </c>
      <c r="AG3800" s="474">
        <v>0</v>
      </c>
      <c r="AH3800" s="474">
        <v>0</v>
      </c>
      <c r="AI3800" s="474">
        <v>0</v>
      </c>
      <c r="AJ3800" s="474">
        <v>10346.91</v>
      </c>
      <c r="AK3800" s="175"/>
      <c r="AL3800" s="175">
        <v>3718462.84</v>
      </c>
      <c r="AM3800" s="175">
        <v>3718462.84</v>
      </c>
      <c r="AN3800" s="175">
        <v>0</v>
      </c>
    </row>
    <row r="3801" spans="1:40" s="105" customFormat="1" ht="20.3" customHeight="1" x14ac:dyDescent="0.35">
      <c r="A3801" s="256">
        <v>2025</v>
      </c>
      <c r="B3801" s="184">
        <f t="shared" si="777"/>
        <v>1077</v>
      </c>
      <c r="C3801" s="286" t="s">
        <v>1470</v>
      </c>
      <c r="D3801" s="184">
        <v>42776</v>
      </c>
      <c r="E3801" s="287" t="e">
        <f>VLOOKUP(D3801,'[1]2023-2025'!$A:$G,7,0)</f>
        <v>#N/A</v>
      </c>
      <c r="F3801" s="287"/>
      <c r="G3801" s="287" t="s">
        <v>1899</v>
      </c>
      <c r="H3801" s="288" t="e">
        <f>INDEX('[1]2023-2025'!$AK:$AK,MATCH(D3801,'[1]2023-2025'!$A:$A,0))</f>
        <v>#N/A</v>
      </c>
      <c r="I3801" s="288" t="e">
        <v>#N/A</v>
      </c>
      <c r="J3801" s="288" t="e">
        <f>VLOOKUP(D3801,[1]Лист3!$A:$AK,37,0)</f>
        <v>#N/A</v>
      </c>
      <c r="K3801" s="289" t="e">
        <f>INDEX('[1]2023-2025'!$G:$G,MATCH(D3801,'[1]2023-2025'!$A:$A,0))</f>
        <v>#N/A</v>
      </c>
      <c r="L3801" s="289"/>
      <c r="M3801" s="289"/>
      <c r="N3801" s="289"/>
      <c r="O3801" s="289" t="e">
        <v>#N/A</v>
      </c>
      <c r="P3801" s="289" t="e">
        <v>#N/A</v>
      </c>
      <c r="Q3801" s="186">
        <f t="shared" si="775"/>
        <v>604413.34</v>
      </c>
      <c r="R3801" s="186">
        <f t="shared" si="776"/>
        <v>594676.98</v>
      </c>
      <c r="S3801" s="474">
        <v>594676.98</v>
      </c>
      <c r="T3801" s="474">
        <v>0</v>
      </c>
      <c r="U3801" s="474">
        <v>0</v>
      </c>
      <c r="V3801" s="474">
        <v>0</v>
      </c>
      <c r="W3801" s="474">
        <v>0</v>
      </c>
      <c r="X3801" s="474">
        <v>0</v>
      </c>
      <c r="Y3801" s="474">
        <v>0</v>
      </c>
      <c r="Z3801" s="474">
        <v>0</v>
      </c>
      <c r="AA3801" s="474">
        <v>0</v>
      </c>
      <c r="AB3801" s="474">
        <v>0</v>
      </c>
      <c r="AC3801" s="474">
        <v>0</v>
      </c>
      <c r="AD3801" s="474">
        <v>0</v>
      </c>
      <c r="AE3801" s="474">
        <v>0</v>
      </c>
      <c r="AF3801" s="474">
        <v>0</v>
      </c>
      <c r="AG3801" s="474">
        <v>0</v>
      </c>
      <c r="AH3801" s="474">
        <v>0</v>
      </c>
      <c r="AI3801" s="474">
        <v>0</v>
      </c>
      <c r="AJ3801" s="474">
        <v>9736.36</v>
      </c>
      <c r="AK3801" s="175"/>
      <c r="AL3801" s="175">
        <v>3819711.89</v>
      </c>
      <c r="AM3801" s="175">
        <v>3819711.89</v>
      </c>
      <c r="AN3801" s="175">
        <v>0</v>
      </c>
    </row>
    <row r="3802" spans="1:40" s="105" customFormat="1" ht="20.3" customHeight="1" x14ac:dyDescent="0.35">
      <c r="A3802" s="256">
        <v>2025</v>
      </c>
      <c r="B3802" s="184">
        <f t="shared" si="777"/>
        <v>1078</v>
      </c>
      <c r="C3802" s="286" t="s">
        <v>1471</v>
      </c>
      <c r="D3802" s="184">
        <v>42778</v>
      </c>
      <c r="E3802" s="287" t="e">
        <f>VLOOKUP(D3802,'[1]2023-2025'!$A:$G,7,0)</f>
        <v>#N/A</v>
      </c>
      <c r="F3802" s="287"/>
      <c r="G3802" s="287" t="s">
        <v>1899</v>
      </c>
      <c r="H3802" s="288" t="e">
        <f>INDEX('[1]2023-2025'!$AK:$AK,MATCH(D3802,'[1]2023-2025'!$A:$A,0))</f>
        <v>#N/A</v>
      </c>
      <c r="I3802" s="288" t="e">
        <v>#N/A</v>
      </c>
      <c r="J3802" s="288" t="e">
        <f>VLOOKUP(D3802,[1]Лист3!$A:$AK,37,0)</f>
        <v>#N/A</v>
      </c>
      <c r="K3802" s="289" t="e">
        <f>INDEX('[1]2023-2025'!$G:$G,MATCH(D3802,'[1]2023-2025'!$A:$A,0))</f>
        <v>#N/A</v>
      </c>
      <c r="L3802" s="289"/>
      <c r="M3802" s="289"/>
      <c r="N3802" s="289"/>
      <c r="O3802" s="289" t="e">
        <v>#N/A</v>
      </c>
      <c r="P3802" s="289" t="e">
        <v>#N/A</v>
      </c>
      <c r="Q3802" s="186">
        <f t="shared" si="775"/>
        <v>607517.19999999995</v>
      </c>
      <c r="R3802" s="186">
        <f t="shared" si="776"/>
        <v>597087.6</v>
      </c>
      <c r="S3802" s="474">
        <v>597087.6</v>
      </c>
      <c r="T3802" s="474">
        <v>0</v>
      </c>
      <c r="U3802" s="474">
        <v>0</v>
      </c>
      <c r="V3802" s="474">
        <v>0</v>
      </c>
      <c r="W3802" s="474">
        <v>0</v>
      </c>
      <c r="X3802" s="474">
        <v>0</v>
      </c>
      <c r="Y3802" s="474">
        <v>0</v>
      </c>
      <c r="Z3802" s="474">
        <v>0</v>
      </c>
      <c r="AA3802" s="474">
        <v>0</v>
      </c>
      <c r="AB3802" s="474">
        <v>0</v>
      </c>
      <c r="AC3802" s="474">
        <v>0</v>
      </c>
      <c r="AD3802" s="474">
        <v>0</v>
      </c>
      <c r="AE3802" s="474">
        <v>0</v>
      </c>
      <c r="AF3802" s="474">
        <v>0</v>
      </c>
      <c r="AG3802" s="474">
        <v>0</v>
      </c>
      <c r="AH3802" s="474">
        <v>0</v>
      </c>
      <c r="AI3802" s="474">
        <v>0</v>
      </c>
      <c r="AJ3802" s="474">
        <v>10429.6</v>
      </c>
      <c r="AK3802" s="175"/>
      <c r="AL3802" s="175">
        <v>3825430.38</v>
      </c>
      <c r="AM3802" s="175">
        <v>3825430.38</v>
      </c>
      <c r="AN3802" s="175">
        <v>0</v>
      </c>
    </row>
    <row r="3803" spans="1:40" s="105" customFormat="1" ht="20.3" customHeight="1" x14ac:dyDescent="0.35">
      <c r="A3803" s="256">
        <v>2025</v>
      </c>
      <c r="B3803" s="184">
        <f t="shared" si="777"/>
        <v>1079</v>
      </c>
      <c r="C3803" s="286" t="s">
        <v>1472</v>
      </c>
      <c r="D3803" s="184">
        <v>42782</v>
      </c>
      <c r="E3803" s="287" t="e">
        <f>VLOOKUP(D3803,'[1]2023-2025'!$A:$G,7,0)</f>
        <v>#N/A</v>
      </c>
      <c r="F3803" s="287"/>
      <c r="G3803" s="287" t="s">
        <v>1899</v>
      </c>
      <c r="H3803" s="288" t="e">
        <f>INDEX('[1]2023-2025'!$AK:$AK,MATCH(D3803,'[1]2023-2025'!$A:$A,0))</f>
        <v>#N/A</v>
      </c>
      <c r="I3803" s="288" t="e">
        <v>#N/A</v>
      </c>
      <c r="J3803" s="288" t="e">
        <f>VLOOKUP(D3803,[1]Лист3!$A:$AK,37,0)</f>
        <v>#N/A</v>
      </c>
      <c r="K3803" s="289" t="e">
        <f>INDEX('[1]2023-2025'!$G:$G,MATCH(D3803,'[1]2023-2025'!$A:$A,0))</f>
        <v>#N/A</v>
      </c>
      <c r="L3803" s="289"/>
      <c r="M3803" s="289"/>
      <c r="N3803" s="289"/>
      <c r="O3803" s="289" t="e">
        <v>#N/A</v>
      </c>
      <c r="P3803" s="289" t="e">
        <v>#N/A</v>
      </c>
      <c r="Q3803" s="186">
        <f t="shared" si="775"/>
        <v>593595.26</v>
      </c>
      <c r="R3803" s="186">
        <f t="shared" si="776"/>
        <v>583684.76</v>
      </c>
      <c r="S3803" s="474">
        <v>583684.76</v>
      </c>
      <c r="T3803" s="474">
        <v>0</v>
      </c>
      <c r="U3803" s="474">
        <v>0</v>
      </c>
      <c r="V3803" s="474">
        <v>0</v>
      </c>
      <c r="W3803" s="474">
        <v>0</v>
      </c>
      <c r="X3803" s="474">
        <v>0</v>
      </c>
      <c r="Y3803" s="474">
        <v>0</v>
      </c>
      <c r="Z3803" s="474">
        <v>0</v>
      </c>
      <c r="AA3803" s="474">
        <v>0</v>
      </c>
      <c r="AB3803" s="474">
        <v>0</v>
      </c>
      <c r="AC3803" s="474">
        <v>0</v>
      </c>
      <c r="AD3803" s="474">
        <v>0</v>
      </c>
      <c r="AE3803" s="474">
        <v>0</v>
      </c>
      <c r="AF3803" s="474">
        <v>0</v>
      </c>
      <c r="AG3803" s="474">
        <v>0</v>
      </c>
      <c r="AH3803" s="474">
        <v>0</v>
      </c>
      <c r="AI3803" s="474">
        <v>0</v>
      </c>
      <c r="AJ3803" s="474">
        <v>9910.5</v>
      </c>
      <c r="AK3803" s="175"/>
      <c r="AL3803" s="175">
        <v>3731344.82</v>
      </c>
      <c r="AM3803" s="175">
        <v>3731344.82</v>
      </c>
      <c r="AN3803" s="175">
        <v>0</v>
      </c>
    </row>
    <row r="3804" spans="1:40" s="105" customFormat="1" ht="20.3" customHeight="1" x14ac:dyDescent="0.35">
      <c r="A3804" s="256">
        <v>2025</v>
      </c>
      <c r="B3804" s="184">
        <f t="shared" si="777"/>
        <v>1080</v>
      </c>
      <c r="C3804" s="286" t="s">
        <v>664</v>
      </c>
      <c r="D3804" s="184">
        <v>42811</v>
      </c>
      <c r="E3804" s="287" t="e">
        <f>VLOOKUP(D3804,'[1]2023-2025'!$A:$G,7,0)</f>
        <v>#N/A</v>
      </c>
      <c r="F3804" s="287"/>
      <c r="G3804" s="287" t="s">
        <v>1899</v>
      </c>
      <c r="H3804" s="288" t="e">
        <f>INDEX('[1]2023-2025'!$AK:$AK,MATCH(D3804,'[1]2023-2025'!$A:$A,0))</f>
        <v>#N/A</v>
      </c>
      <c r="I3804" s="288" t="e">
        <v>#N/A</v>
      </c>
      <c r="J3804" s="288" t="e">
        <f>VLOOKUP(D3804,[1]Лист3!$A:$AK,37,0)</f>
        <v>#N/A</v>
      </c>
      <c r="K3804" s="289" t="e">
        <f>INDEX('[1]2023-2025'!$G:$G,MATCH(D3804,'[1]2023-2025'!$A:$A,0))</f>
        <v>#N/A</v>
      </c>
      <c r="L3804" s="289"/>
      <c r="M3804" s="289"/>
      <c r="N3804" s="289"/>
      <c r="O3804" s="289" t="e">
        <v>#N/A</v>
      </c>
      <c r="P3804" s="289" t="e">
        <v>#N/A</v>
      </c>
      <c r="Q3804" s="186">
        <f t="shared" si="775"/>
        <v>248392.56000000003</v>
      </c>
      <c r="R3804" s="186">
        <f t="shared" si="776"/>
        <v>244792.67</v>
      </c>
      <c r="S3804" s="474">
        <v>0</v>
      </c>
      <c r="T3804" s="474">
        <v>0</v>
      </c>
      <c r="U3804" s="474">
        <v>0</v>
      </c>
      <c r="V3804" s="474">
        <v>0</v>
      </c>
      <c r="W3804" s="474">
        <v>244792.67</v>
      </c>
      <c r="X3804" s="474">
        <v>0</v>
      </c>
      <c r="Y3804" s="474">
        <v>0</v>
      </c>
      <c r="Z3804" s="474">
        <v>0</v>
      </c>
      <c r="AA3804" s="474">
        <v>0</v>
      </c>
      <c r="AB3804" s="474">
        <v>0</v>
      </c>
      <c r="AC3804" s="474">
        <v>0</v>
      </c>
      <c r="AD3804" s="474">
        <v>0</v>
      </c>
      <c r="AE3804" s="474">
        <v>0</v>
      </c>
      <c r="AF3804" s="474">
        <v>0</v>
      </c>
      <c r="AG3804" s="474">
        <v>0</v>
      </c>
      <c r="AH3804" s="474">
        <v>0</v>
      </c>
      <c r="AI3804" s="474">
        <v>0</v>
      </c>
      <c r="AJ3804" s="474">
        <v>3599.89</v>
      </c>
      <c r="AK3804" s="175"/>
      <c r="AL3804" s="175">
        <v>3756586.7199999997</v>
      </c>
      <c r="AM3804" s="175">
        <v>6799080.8399999999</v>
      </c>
      <c r="AN3804" s="175">
        <v>3042494.12</v>
      </c>
    </row>
    <row r="3805" spans="1:40" s="105" customFormat="1" ht="20.3" customHeight="1" x14ac:dyDescent="0.35">
      <c r="A3805" s="256">
        <v>2025</v>
      </c>
      <c r="B3805" s="472">
        <f t="shared" si="777"/>
        <v>1081</v>
      </c>
      <c r="C3805" s="481" t="s">
        <v>2867</v>
      </c>
      <c r="D3805" s="472">
        <v>42738</v>
      </c>
      <c r="E3805" s="287">
        <f>VLOOKUP(D3805,'[1]2023-2025'!$A:$G,7,0)</f>
        <v>2025</v>
      </c>
      <c r="F3805" s="287" t="e">
        <f>VLOOKUP(D3805,[2]Лист1!$C:$F,4,0)</f>
        <v>#REF!</v>
      </c>
      <c r="G3805" s="287"/>
      <c r="H3805" s="288" t="str">
        <f>INDEX('[1]2023-2025'!$AK:$AK,MATCH(D3805,'[1]2023-2025'!$A:$A,0))</f>
        <v>вкл. Протоколом</v>
      </c>
      <c r="I3805" s="288" t="e">
        <v>#N/A</v>
      </c>
      <c r="J3805" s="288" t="e">
        <f>VLOOKUP(D3805,[1]Лист3!$A:$AK,37,0)</f>
        <v>#N/A</v>
      </c>
      <c r="K3805" s="289">
        <f>INDEX('[1]2023-2025'!$G:$G,MATCH(D3805,'[1]2023-2025'!$A:$A,0))</f>
        <v>2025</v>
      </c>
      <c r="L3805" s="289"/>
      <c r="M3805" s="289"/>
      <c r="N3805" s="289"/>
      <c r="O3805" s="289" t="s">
        <v>2634</v>
      </c>
      <c r="P3805" s="289" t="s">
        <v>2854</v>
      </c>
      <c r="Q3805" s="474">
        <f t="shared" si="775"/>
        <v>50000</v>
      </c>
      <c r="R3805" s="474">
        <f t="shared" si="776"/>
        <v>50000</v>
      </c>
      <c r="S3805" s="290">
        <v>0</v>
      </c>
      <c r="T3805" s="475">
        <v>0</v>
      </c>
      <c r="U3805" s="474">
        <v>0</v>
      </c>
      <c r="V3805" s="474">
        <v>0</v>
      </c>
      <c r="W3805" s="474">
        <v>0</v>
      </c>
      <c r="X3805" s="474">
        <v>0</v>
      </c>
      <c r="Y3805" s="474">
        <v>0</v>
      </c>
      <c r="Z3805" s="474">
        <v>0</v>
      </c>
      <c r="AA3805" s="474">
        <v>0</v>
      </c>
      <c r="AB3805" s="474">
        <v>0</v>
      </c>
      <c r="AC3805" s="474">
        <v>0</v>
      </c>
      <c r="AD3805" s="474">
        <v>0</v>
      </c>
      <c r="AE3805" s="474">
        <v>0</v>
      </c>
      <c r="AF3805" s="474">
        <v>0</v>
      </c>
      <c r="AG3805" s="476">
        <v>0</v>
      </c>
      <c r="AH3805" s="476">
        <v>50000</v>
      </c>
      <c r="AI3805" s="476">
        <v>0</v>
      </c>
      <c r="AJ3805" s="476">
        <v>0</v>
      </c>
      <c r="AK3805" s="175"/>
      <c r="AL3805" s="175">
        <v>94000.269999999786</v>
      </c>
      <c r="AM3805" s="175">
        <v>1874982.65</v>
      </c>
      <c r="AN3805" s="175">
        <v>1780982.3800000001</v>
      </c>
    </row>
    <row r="3806" spans="1:40" s="105" customFormat="1" ht="20.3" customHeight="1" x14ac:dyDescent="0.35">
      <c r="A3806" s="256">
        <v>2025</v>
      </c>
      <c r="B3806" s="184">
        <f t="shared" si="777"/>
        <v>1082</v>
      </c>
      <c r="C3806" s="286" t="s">
        <v>4146</v>
      </c>
      <c r="D3806" s="184">
        <v>42751</v>
      </c>
      <c r="E3806" s="287"/>
      <c r="F3806" s="287"/>
      <c r="G3806" s="287"/>
      <c r="H3806" s="288"/>
      <c r="I3806" s="288"/>
      <c r="J3806" s="288"/>
      <c r="K3806" s="289"/>
      <c r="L3806" s="289"/>
      <c r="M3806" s="289"/>
      <c r="N3806" s="289"/>
      <c r="O3806" s="289"/>
      <c r="P3806" s="289"/>
      <c r="Q3806" s="186">
        <f t="shared" ref="Q3806:Q3811" si="778">SUM(S3806:AJ3806)</f>
        <v>5009193</v>
      </c>
      <c r="R3806" s="186">
        <f t="shared" ref="R3806:R3811" si="779">SUM(S3806:AI3806)</f>
        <v>4921193</v>
      </c>
      <c r="S3806" s="474">
        <v>0</v>
      </c>
      <c r="T3806" s="474">
        <v>0</v>
      </c>
      <c r="U3806" s="474">
        <v>0</v>
      </c>
      <c r="V3806" s="474">
        <v>0</v>
      </c>
      <c r="W3806" s="474">
        <v>0</v>
      </c>
      <c r="X3806" s="474">
        <v>0</v>
      </c>
      <c r="Y3806" s="474">
        <v>0</v>
      </c>
      <c r="Z3806" s="474">
        <v>0</v>
      </c>
      <c r="AA3806" s="474">
        <v>4921193</v>
      </c>
      <c r="AB3806" s="474">
        <v>0</v>
      </c>
      <c r="AC3806" s="474">
        <v>0</v>
      </c>
      <c r="AD3806" s="474">
        <v>0</v>
      </c>
      <c r="AE3806" s="474">
        <v>0</v>
      </c>
      <c r="AF3806" s="474">
        <v>0</v>
      </c>
      <c r="AG3806" s="474">
        <v>0</v>
      </c>
      <c r="AH3806" s="474">
        <v>0</v>
      </c>
      <c r="AI3806" s="474">
        <v>0</v>
      </c>
      <c r="AJ3806" s="474">
        <v>88000</v>
      </c>
      <c r="AK3806" s="175"/>
      <c r="AL3806" s="175">
        <v>14304831.09</v>
      </c>
      <c r="AM3806" s="175">
        <v>16575671.449999999</v>
      </c>
      <c r="AN3806" s="175">
        <v>2270840.3600000003</v>
      </c>
    </row>
    <row r="3807" spans="1:40" s="105" customFormat="1" ht="20.3" customHeight="1" x14ac:dyDescent="0.35">
      <c r="A3807" s="256">
        <v>2025</v>
      </c>
      <c r="B3807" s="184">
        <f t="shared" si="777"/>
        <v>1083</v>
      </c>
      <c r="C3807" s="286" t="s">
        <v>4144</v>
      </c>
      <c r="D3807" s="184">
        <v>42815</v>
      </c>
      <c r="E3807" s="287"/>
      <c r="F3807" s="287"/>
      <c r="G3807" s="287"/>
      <c r="H3807" s="288"/>
      <c r="I3807" s="288"/>
      <c r="J3807" s="288"/>
      <c r="K3807" s="289"/>
      <c r="L3807" s="289"/>
      <c r="M3807" s="289"/>
      <c r="N3807" s="289"/>
      <c r="O3807" s="289"/>
      <c r="P3807" s="289"/>
      <c r="Q3807" s="186">
        <f t="shared" si="778"/>
        <v>6588031.3591999989</v>
      </c>
      <c r="R3807" s="186">
        <f t="shared" si="779"/>
        <v>6490671.2899999991</v>
      </c>
      <c r="S3807" s="290">
        <v>0</v>
      </c>
      <c r="T3807" s="475">
        <v>1720361.56</v>
      </c>
      <c r="U3807" s="290">
        <v>0</v>
      </c>
      <c r="V3807" s="475">
        <v>368089.57</v>
      </c>
      <c r="W3807" s="290">
        <v>591715.75</v>
      </c>
      <c r="X3807" s="475">
        <v>867404.59</v>
      </c>
      <c r="Y3807" s="290">
        <v>0</v>
      </c>
      <c r="Z3807" s="475">
        <v>0</v>
      </c>
      <c r="AA3807" s="290">
        <v>0</v>
      </c>
      <c r="AB3807" s="475">
        <v>0</v>
      </c>
      <c r="AC3807" s="290">
        <v>2943099.82</v>
      </c>
      <c r="AD3807" s="475">
        <v>0</v>
      </c>
      <c r="AE3807" s="290">
        <v>0</v>
      </c>
      <c r="AF3807" s="475">
        <v>0</v>
      </c>
      <c r="AG3807" s="290">
        <v>0</v>
      </c>
      <c r="AH3807" s="475">
        <v>0</v>
      </c>
      <c r="AI3807" s="290">
        <v>0</v>
      </c>
      <c r="AJ3807" s="475">
        <v>97360.069199999998</v>
      </c>
      <c r="AK3807" s="175"/>
      <c r="AL3807" s="175">
        <v>7260777.2500000009</v>
      </c>
      <c r="AM3807" s="175">
        <v>14004252.640000001</v>
      </c>
      <c r="AN3807" s="175">
        <v>6743475.3899999997</v>
      </c>
    </row>
    <row r="3808" spans="1:40" s="105" customFormat="1" ht="20.3" customHeight="1" x14ac:dyDescent="0.35">
      <c r="A3808" s="256">
        <v>2025</v>
      </c>
      <c r="B3808" s="184">
        <f t="shared" si="777"/>
        <v>1084</v>
      </c>
      <c r="C3808" s="286" t="s">
        <v>1109</v>
      </c>
      <c r="D3808" s="184">
        <v>42939</v>
      </c>
      <c r="E3808" s="287">
        <v>2024</v>
      </c>
      <c r="F3808" s="287"/>
      <c r="G3808" s="287" t="s">
        <v>1899</v>
      </c>
      <c r="H3808" s="288">
        <v>44973</v>
      </c>
      <c r="I3808" s="288" t="e">
        <v>#N/A</v>
      </c>
      <c r="J3808" s="288" t="e">
        <v>#N/A</v>
      </c>
      <c r="K3808" s="289">
        <v>2024</v>
      </c>
      <c r="L3808" s="289"/>
      <c r="M3808" s="289"/>
      <c r="N3808" s="289"/>
      <c r="O3808" s="289" t="e">
        <v>#N/A</v>
      </c>
      <c r="P3808" s="289" t="e">
        <v>#N/A</v>
      </c>
      <c r="Q3808" s="186">
        <f t="shared" si="778"/>
        <v>2057100.43</v>
      </c>
      <c r="R3808" s="186">
        <f t="shared" si="779"/>
        <v>2024728</v>
      </c>
      <c r="S3808" s="474">
        <v>0</v>
      </c>
      <c r="T3808" s="474">
        <v>0</v>
      </c>
      <c r="U3808" s="474">
        <v>0</v>
      </c>
      <c r="V3808" s="474">
        <v>0</v>
      </c>
      <c r="W3808" s="474">
        <v>0</v>
      </c>
      <c r="X3808" s="474">
        <v>0</v>
      </c>
      <c r="Y3808" s="474">
        <v>0</v>
      </c>
      <c r="Z3808" s="474">
        <v>0</v>
      </c>
      <c r="AA3808" s="474">
        <v>2024728</v>
      </c>
      <c r="AB3808" s="474">
        <v>0</v>
      </c>
      <c r="AC3808" s="474">
        <v>0</v>
      </c>
      <c r="AD3808" s="474">
        <v>0</v>
      </c>
      <c r="AE3808" s="474">
        <v>0</v>
      </c>
      <c r="AF3808" s="474">
        <v>0</v>
      </c>
      <c r="AG3808" s="474">
        <v>0</v>
      </c>
      <c r="AH3808" s="474">
        <v>0</v>
      </c>
      <c r="AI3808" s="474">
        <v>0</v>
      </c>
      <c r="AJ3808" s="474">
        <v>32372.43</v>
      </c>
      <c r="AK3808" s="175"/>
      <c r="AL3808" s="175">
        <v>4874037.88</v>
      </c>
      <c r="AM3808" s="175">
        <v>4874037.88</v>
      </c>
      <c r="AN3808" s="175">
        <v>0</v>
      </c>
    </row>
    <row r="3809" spans="1:40" s="105" customFormat="1" ht="20.3" customHeight="1" x14ac:dyDescent="0.35">
      <c r="A3809" s="256">
        <v>2025</v>
      </c>
      <c r="B3809" s="184">
        <f t="shared" si="777"/>
        <v>1085</v>
      </c>
      <c r="C3809" s="286" t="s">
        <v>1110</v>
      </c>
      <c r="D3809" s="184">
        <v>42940</v>
      </c>
      <c r="E3809" s="287">
        <v>2024</v>
      </c>
      <c r="F3809" s="287"/>
      <c r="G3809" s="287" t="s">
        <v>1899</v>
      </c>
      <c r="H3809" s="288">
        <v>44973</v>
      </c>
      <c r="I3809" s="288" t="e">
        <v>#N/A</v>
      </c>
      <c r="J3809" s="288" t="e">
        <v>#N/A</v>
      </c>
      <c r="K3809" s="289">
        <v>2024</v>
      </c>
      <c r="L3809" s="289"/>
      <c r="M3809" s="289"/>
      <c r="N3809" s="289"/>
      <c r="O3809" s="289" t="e">
        <v>#N/A</v>
      </c>
      <c r="P3809" s="289" t="e">
        <v>#N/A</v>
      </c>
      <c r="Q3809" s="186">
        <f t="shared" si="778"/>
        <v>2558368.7799999998</v>
      </c>
      <c r="R3809" s="186">
        <f t="shared" si="779"/>
        <v>2519954</v>
      </c>
      <c r="S3809" s="290">
        <v>0</v>
      </c>
      <c r="T3809" s="475">
        <v>0</v>
      </c>
      <c r="U3809" s="290">
        <v>0</v>
      </c>
      <c r="V3809" s="475">
        <v>0</v>
      </c>
      <c r="W3809" s="290">
        <v>0</v>
      </c>
      <c r="X3809" s="475">
        <v>0</v>
      </c>
      <c r="Y3809" s="290">
        <v>0</v>
      </c>
      <c r="Z3809" s="475">
        <v>0</v>
      </c>
      <c r="AA3809" s="290">
        <v>2519954</v>
      </c>
      <c r="AB3809" s="475">
        <v>0</v>
      </c>
      <c r="AC3809" s="290">
        <v>0</v>
      </c>
      <c r="AD3809" s="475">
        <v>0</v>
      </c>
      <c r="AE3809" s="290">
        <v>0</v>
      </c>
      <c r="AF3809" s="475">
        <v>0</v>
      </c>
      <c r="AG3809" s="290">
        <v>0</v>
      </c>
      <c r="AH3809" s="475">
        <v>0</v>
      </c>
      <c r="AI3809" s="290">
        <v>0</v>
      </c>
      <c r="AJ3809" s="475">
        <v>38414.78</v>
      </c>
      <c r="AK3809" s="175"/>
      <c r="AL3809" s="175">
        <v>4916395.78</v>
      </c>
      <c r="AM3809" s="175">
        <v>4916395.78</v>
      </c>
      <c r="AN3809" s="175">
        <v>0</v>
      </c>
    </row>
    <row r="3810" spans="1:40" s="105" customFormat="1" ht="20.3" customHeight="1" x14ac:dyDescent="0.35">
      <c r="A3810" s="256">
        <v>2025</v>
      </c>
      <c r="B3810" s="184">
        <f t="shared" si="777"/>
        <v>1086</v>
      </c>
      <c r="C3810" s="286" t="s">
        <v>4143</v>
      </c>
      <c r="D3810" s="184">
        <v>42854</v>
      </c>
      <c r="E3810" s="287"/>
      <c r="F3810" s="287"/>
      <c r="G3810" s="287"/>
      <c r="H3810" s="288"/>
      <c r="I3810" s="288"/>
      <c r="J3810" s="288"/>
      <c r="K3810" s="289"/>
      <c r="L3810" s="289"/>
      <c r="M3810" s="289"/>
      <c r="N3810" s="289"/>
      <c r="O3810" s="289"/>
      <c r="P3810" s="289"/>
      <c r="Q3810" s="186">
        <f t="shared" si="778"/>
        <v>4063677.2130499999</v>
      </c>
      <c r="R3810" s="186">
        <f t="shared" si="779"/>
        <v>4003622.87</v>
      </c>
      <c r="S3810" s="474">
        <v>0</v>
      </c>
      <c r="T3810" s="474">
        <v>2057622.87</v>
      </c>
      <c r="U3810" s="474">
        <v>0</v>
      </c>
      <c r="V3810" s="474">
        <v>0</v>
      </c>
      <c r="W3810" s="474">
        <v>0</v>
      </c>
      <c r="X3810" s="474">
        <v>1946000</v>
      </c>
      <c r="Y3810" s="474">
        <v>0</v>
      </c>
      <c r="Z3810" s="474">
        <v>0</v>
      </c>
      <c r="AA3810" s="474">
        <v>0</v>
      </c>
      <c r="AB3810" s="474">
        <v>0</v>
      </c>
      <c r="AC3810" s="474">
        <v>0</v>
      </c>
      <c r="AD3810" s="474">
        <v>0</v>
      </c>
      <c r="AE3810" s="474">
        <v>0</v>
      </c>
      <c r="AF3810" s="474">
        <v>0</v>
      </c>
      <c r="AG3810" s="474">
        <v>0</v>
      </c>
      <c r="AH3810" s="474">
        <v>0</v>
      </c>
      <c r="AI3810" s="474">
        <v>0</v>
      </c>
      <c r="AJ3810" s="474">
        <f>R3810*0.015</f>
        <v>60054.343049999996</v>
      </c>
      <c r="AK3810" s="175"/>
      <c r="AL3810" s="175">
        <v>13580343.379999999</v>
      </c>
      <c r="AM3810" s="175">
        <v>27201178.559999999</v>
      </c>
      <c r="AN3810" s="175">
        <v>13620835.18</v>
      </c>
    </row>
    <row r="3811" spans="1:40" s="105" customFormat="1" ht="20.3" customHeight="1" x14ac:dyDescent="0.35">
      <c r="A3811" s="256">
        <v>2025</v>
      </c>
      <c r="B3811" s="184">
        <f t="shared" si="777"/>
        <v>1087</v>
      </c>
      <c r="C3811" s="286" t="s">
        <v>4145</v>
      </c>
      <c r="D3811" s="184">
        <v>42765</v>
      </c>
      <c r="E3811" s="287"/>
      <c r="F3811" s="287"/>
      <c r="G3811" s="287"/>
      <c r="H3811" s="288"/>
      <c r="I3811" s="288"/>
      <c r="J3811" s="288"/>
      <c r="K3811" s="289"/>
      <c r="L3811" s="289"/>
      <c r="M3811" s="289"/>
      <c r="N3811" s="289"/>
      <c r="O3811" s="289"/>
      <c r="P3811" s="289"/>
      <c r="Q3811" s="186">
        <f t="shared" si="778"/>
        <v>5064903.6224499997</v>
      </c>
      <c r="R3811" s="186">
        <f t="shared" si="779"/>
        <v>4990052.83</v>
      </c>
      <c r="S3811" s="290">
        <v>0</v>
      </c>
      <c r="T3811" s="475">
        <v>2338648</v>
      </c>
      <c r="U3811" s="290">
        <v>0</v>
      </c>
      <c r="V3811" s="475">
        <v>502170.43</v>
      </c>
      <c r="W3811" s="290">
        <v>714332.72</v>
      </c>
      <c r="X3811" s="475">
        <v>1328297.68</v>
      </c>
      <c r="Y3811" s="290">
        <v>0</v>
      </c>
      <c r="Z3811" s="475">
        <v>0</v>
      </c>
      <c r="AA3811" s="290">
        <v>0</v>
      </c>
      <c r="AB3811" s="475">
        <v>0</v>
      </c>
      <c r="AC3811" s="290">
        <v>0</v>
      </c>
      <c r="AD3811" s="475">
        <v>0</v>
      </c>
      <c r="AE3811" s="290">
        <v>0</v>
      </c>
      <c r="AF3811" s="475">
        <v>0</v>
      </c>
      <c r="AG3811" s="290">
        <v>106604</v>
      </c>
      <c r="AH3811" s="475">
        <v>0</v>
      </c>
      <c r="AI3811" s="290">
        <v>0</v>
      </c>
      <c r="AJ3811" s="474">
        <f>R3811*0.015</f>
        <v>74850.792449999994</v>
      </c>
      <c r="AK3811" s="175"/>
      <c r="AL3811" s="175">
        <v>10685449.680000002</v>
      </c>
      <c r="AM3811" s="175">
        <v>21222175.920000002</v>
      </c>
      <c r="AN3811" s="175">
        <v>10536726.24</v>
      </c>
    </row>
    <row r="3812" spans="1:40" s="105" customFormat="1" ht="20.3" customHeight="1" x14ac:dyDescent="0.35">
      <c r="A3812" s="256">
        <v>2025</v>
      </c>
      <c r="B3812" s="184">
        <f t="shared" si="777"/>
        <v>1088</v>
      </c>
      <c r="C3812" s="286" t="s">
        <v>4147</v>
      </c>
      <c r="D3812" s="184">
        <v>42745</v>
      </c>
      <c r="E3812" s="287"/>
      <c r="F3812" s="287"/>
      <c r="G3812" s="287"/>
      <c r="H3812" s="288"/>
      <c r="I3812" s="288"/>
      <c r="J3812" s="288"/>
      <c r="K3812" s="289"/>
      <c r="L3812" s="289"/>
      <c r="M3812" s="289"/>
      <c r="N3812" s="289"/>
      <c r="O3812" s="289"/>
      <c r="P3812" s="289"/>
      <c r="Q3812" s="186">
        <f t="shared" ref="Q3812:Q3814" si="780">SUM(S3812:AJ3812)</f>
        <v>2566649.6300000004</v>
      </c>
      <c r="R3812" s="186">
        <f t="shared" ref="R3812:R3814" si="781">SUM(S3812:AI3812)</f>
        <v>2549126.14</v>
      </c>
      <c r="S3812" s="290">
        <v>0</v>
      </c>
      <c r="T3812" s="475">
        <v>0</v>
      </c>
      <c r="U3812" s="290">
        <v>0</v>
      </c>
      <c r="V3812" s="475">
        <v>985959.2</v>
      </c>
      <c r="W3812" s="290">
        <v>0</v>
      </c>
      <c r="X3812" s="475">
        <v>1440270.82</v>
      </c>
      <c r="Y3812" s="290">
        <v>0</v>
      </c>
      <c r="Z3812" s="475">
        <v>0</v>
      </c>
      <c r="AA3812" s="290">
        <v>0</v>
      </c>
      <c r="AB3812" s="475">
        <v>0</v>
      </c>
      <c r="AC3812" s="290">
        <v>0</v>
      </c>
      <c r="AD3812" s="475">
        <v>0</v>
      </c>
      <c r="AE3812" s="290">
        <v>0</v>
      </c>
      <c r="AF3812" s="475">
        <v>0</v>
      </c>
      <c r="AG3812" s="290">
        <v>122896.12</v>
      </c>
      <c r="AH3812" s="475">
        <v>0</v>
      </c>
      <c r="AI3812" s="290">
        <v>0</v>
      </c>
      <c r="AJ3812" s="475">
        <v>17523.490000000002</v>
      </c>
      <c r="AK3812" s="175"/>
      <c r="AL3812" s="175">
        <v>5414033.5600000005</v>
      </c>
      <c r="AM3812" s="175">
        <v>9134863.0199999996</v>
      </c>
      <c r="AN3812" s="175">
        <v>3720829.4599999995</v>
      </c>
    </row>
    <row r="3813" spans="1:40" s="105" customFormat="1" ht="20.3" customHeight="1" x14ac:dyDescent="0.35">
      <c r="A3813" s="256">
        <v>2025</v>
      </c>
      <c r="B3813" s="184">
        <f t="shared" si="777"/>
        <v>1089</v>
      </c>
      <c r="C3813" s="286" t="s">
        <v>4827</v>
      </c>
      <c r="D3813" s="184">
        <v>42664</v>
      </c>
      <c r="E3813" s="287"/>
      <c r="F3813" s="287"/>
      <c r="G3813" s="287"/>
      <c r="H3813" s="288"/>
      <c r="I3813" s="288"/>
      <c r="J3813" s="288"/>
      <c r="K3813" s="289"/>
      <c r="L3813" s="289"/>
      <c r="M3813" s="289"/>
      <c r="N3813" s="289"/>
      <c r="O3813" s="289"/>
      <c r="P3813" s="289"/>
      <c r="Q3813" s="186">
        <f t="shared" si="780"/>
        <v>5584780.6000000006</v>
      </c>
      <c r="R3813" s="186">
        <f t="shared" si="781"/>
        <v>5502246.9000000004</v>
      </c>
      <c r="S3813" s="474">
        <v>0</v>
      </c>
      <c r="T3813" s="474">
        <v>0</v>
      </c>
      <c r="U3813" s="474">
        <v>0</v>
      </c>
      <c r="V3813" s="474">
        <v>0</v>
      </c>
      <c r="W3813" s="474">
        <v>0</v>
      </c>
      <c r="X3813" s="474">
        <v>0</v>
      </c>
      <c r="Y3813" s="474">
        <v>0</v>
      </c>
      <c r="Z3813" s="474">
        <v>0</v>
      </c>
      <c r="AA3813" s="474">
        <v>5502246.9000000004</v>
      </c>
      <c r="AB3813" s="474">
        <v>0</v>
      </c>
      <c r="AC3813" s="474">
        <v>0</v>
      </c>
      <c r="AD3813" s="474">
        <v>0</v>
      </c>
      <c r="AE3813" s="474">
        <v>0</v>
      </c>
      <c r="AF3813" s="474">
        <v>0</v>
      </c>
      <c r="AG3813" s="474">
        <v>0</v>
      </c>
      <c r="AH3813" s="474">
        <v>0</v>
      </c>
      <c r="AI3813" s="474">
        <v>0</v>
      </c>
      <c r="AJ3813" s="474">
        <v>82533.7</v>
      </c>
      <c r="AK3813" s="175"/>
      <c r="AL3813" s="175">
        <v>5062575.57</v>
      </c>
      <c r="AM3813" s="175">
        <v>9796208.4600000009</v>
      </c>
      <c r="AN3813" s="175">
        <v>4733632.8900000006</v>
      </c>
    </row>
    <row r="3814" spans="1:40" s="105" customFormat="1" ht="20.3" customHeight="1" x14ac:dyDescent="0.35">
      <c r="A3814" s="256">
        <v>2025</v>
      </c>
      <c r="B3814" s="184">
        <f t="shared" si="777"/>
        <v>1090</v>
      </c>
      <c r="C3814" s="286" t="s">
        <v>4148</v>
      </c>
      <c r="D3814" s="184">
        <v>42737</v>
      </c>
      <c r="E3814" s="287"/>
      <c r="F3814" s="287"/>
      <c r="G3814" s="287"/>
      <c r="H3814" s="288"/>
      <c r="I3814" s="288"/>
      <c r="J3814" s="288"/>
      <c r="K3814" s="289"/>
      <c r="L3814" s="289"/>
      <c r="M3814" s="289"/>
      <c r="N3814" s="289"/>
      <c r="O3814" s="289"/>
      <c r="P3814" s="289"/>
      <c r="Q3814" s="186">
        <f t="shared" si="780"/>
        <v>989812.49</v>
      </c>
      <c r="R3814" s="186">
        <f t="shared" si="781"/>
        <v>972289</v>
      </c>
      <c r="S3814" s="290">
        <v>0</v>
      </c>
      <c r="T3814" s="475">
        <v>0</v>
      </c>
      <c r="U3814" s="290">
        <v>0</v>
      </c>
      <c r="V3814" s="475">
        <v>0</v>
      </c>
      <c r="W3814" s="290">
        <v>0</v>
      </c>
      <c r="X3814" s="475">
        <v>972289</v>
      </c>
      <c r="Y3814" s="290">
        <v>0</v>
      </c>
      <c r="Z3814" s="475">
        <v>0</v>
      </c>
      <c r="AA3814" s="290">
        <v>0</v>
      </c>
      <c r="AB3814" s="475">
        <v>0</v>
      </c>
      <c r="AC3814" s="290">
        <v>0</v>
      </c>
      <c r="AD3814" s="475">
        <v>0</v>
      </c>
      <c r="AE3814" s="290">
        <v>0</v>
      </c>
      <c r="AF3814" s="475">
        <v>0</v>
      </c>
      <c r="AG3814" s="290">
        <v>0</v>
      </c>
      <c r="AH3814" s="475">
        <v>0</v>
      </c>
      <c r="AI3814" s="290">
        <v>0</v>
      </c>
      <c r="AJ3814" s="475">
        <v>17523.490000000002</v>
      </c>
      <c r="AK3814" s="175"/>
      <c r="AL3814" s="175">
        <v>3014675.3200000003</v>
      </c>
      <c r="AM3814" s="175">
        <v>5380116.5700000003</v>
      </c>
      <c r="AN3814" s="175">
        <v>2365441.25</v>
      </c>
    </row>
    <row r="3815" spans="1:40" s="105" customFormat="1" ht="20.3" customHeight="1" x14ac:dyDescent="0.35">
      <c r="A3815" s="256"/>
      <c r="B3815" s="170" t="s">
        <v>22</v>
      </c>
      <c r="C3815" s="293"/>
      <c r="D3815" s="296" t="s">
        <v>172</v>
      </c>
      <c r="E3815" s="287" t="e">
        <f>VLOOKUP(D3815,'[1]2023-2025'!$A:$G,7,0)</f>
        <v>#N/A</v>
      </c>
      <c r="F3815" s="287"/>
      <c r="G3815" s="287"/>
      <c r="H3815" s="288" t="e">
        <v>#N/A</v>
      </c>
      <c r="I3815" s="288" t="e">
        <v>#N/A</v>
      </c>
      <c r="J3815" s="288" t="e">
        <f>VLOOKUP(D3815,[1]Лист3!$A:$AK,37,0)</f>
        <v>#N/A</v>
      </c>
      <c r="K3815" s="289" t="e">
        <v>#N/A</v>
      </c>
      <c r="L3815" s="289"/>
      <c r="M3815" s="289"/>
      <c r="N3815" s="289"/>
      <c r="O3815" s="289" t="e">
        <v>#N/A</v>
      </c>
      <c r="P3815" s="289"/>
      <c r="Q3815" s="297">
        <f>SUM(Q3797:Q3814)</f>
        <v>39571454.954700001</v>
      </c>
      <c r="R3815" s="297">
        <f>SUM(R3797:R3814)</f>
        <v>38987763.939999998</v>
      </c>
      <c r="S3815" s="484">
        <f>SUM(S3797:S3814)</f>
        <v>2378844.0200000005</v>
      </c>
      <c r="T3815" s="484">
        <f>SUM(T3797:T3814)</f>
        <v>6116632.4299999997</v>
      </c>
      <c r="U3815" s="484">
        <f t="shared" ref="U3815:AJ3815" si="782">SUM(U3797:U3814)</f>
        <v>0</v>
      </c>
      <c r="V3815" s="484">
        <f t="shared" si="782"/>
        <v>1856219.2</v>
      </c>
      <c r="W3815" s="484">
        <f t="shared" si="782"/>
        <v>1550841.1400000001</v>
      </c>
      <c r="X3815" s="484">
        <f t="shared" si="782"/>
        <v>6554262.0899999999</v>
      </c>
      <c r="Y3815" s="484">
        <f t="shared" si="782"/>
        <v>0</v>
      </c>
      <c r="Z3815" s="484">
        <f t="shared" si="782"/>
        <v>0</v>
      </c>
      <c r="AA3815" s="484">
        <f t="shared" si="782"/>
        <v>17058365.119999997</v>
      </c>
      <c r="AB3815" s="484">
        <f t="shared" si="782"/>
        <v>0</v>
      </c>
      <c r="AC3815" s="484">
        <f t="shared" si="782"/>
        <v>2943099.82</v>
      </c>
      <c r="AD3815" s="484">
        <f t="shared" si="782"/>
        <v>0</v>
      </c>
      <c r="AE3815" s="484">
        <f t="shared" si="782"/>
        <v>0</v>
      </c>
      <c r="AF3815" s="484">
        <f t="shared" si="782"/>
        <v>0</v>
      </c>
      <c r="AG3815" s="484">
        <f t="shared" si="782"/>
        <v>479500.12</v>
      </c>
      <c r="AH3815" s="484">
        <f t="shared" si="782"/>
        <v>50000</v>
      </c>
      <c r="AI3815" s="484">
        <f t="shared" si="782"/>
        <v>0</v>
      </c>
      <c r="AJ3815" s="484">
        <f t="shared" si="782"/>
        <v>583691.01470000006</v>
      </c>
      <c r="AK3815" s="175"/>
      <c r="AL3815" s="175" t="e">
        <v>#N/A</v>
      </c>
      <c r="AM3815" s="175" t="e">
        <v>#N/A</v>
      </c>
      <c r="AN3815" s="175" t="e">
        <v>#N/A</v>
      </c>
    </row>
    <row r="3816" spans="1:40" s="105" customFormat="1" ht="20.3" customHeight="1" x14ac:dyDescent="0.35">
      <c r="A3816" s="256"/>
      <c r="B3816" s="309" t="s">
        <v>34</v>
      </c>
      <c r="C3816" s="309"/>
      <c r="D3816" s="296" t="s">
        <v>172</v>
      </c>
      <c r="E3816" s="287" t="e">
        <f>VLOOKUP(D3816,'[1]2023-2025'!$A:$G,7,0)</f>
        <v>#N/A</v>
      </c>
      <c r="F3816" s="287"/>
      <c r="G3816" s="287"/>
      <c r="H3816" s="288" t="e">
        <v>#N/A</v>
      </c>
      <c r="I3816" s="288" t="e">
        <v>#N/A</v>
      </c>
      <c r="J3816" s="288" t="e">
        <f>VLOOKUP(D3816,[1]Лист3!$A:$AK,37,0)</f>
        <v>#N/A</v>
      </c>
      <c r="K3816" s="289" t="e">
        <v>#N/A</v>
      </c>
      <c r="L3816" s="289"/>
      <c r="M3816" s="289"/>
      <c r="N3816" s="289"/>
      <c r="O3816" s="289" t="e">
        <v>#N/A</v>
      </c>
      <c r="P3816" s="289"/>
      <c r="Q3816" s="297">
        <f>Q3815</f>
        <v>39571454.954700001</v>
      </c>
      <c r="R3816" s="297">
        <f t="shared" ref="R3816:AJ3816" si="783">R3815</f>
        <v>38987763.939999998</v>
      </c>
      <c r="S3816" s="484">
        <f t="shared" si="783"/>
        <v>2378844.0200000005</v>
      </c>
      <c r="T3816" s="484">
        <f t="shared" si="783"/>
        <v>6116632.4299999997</v>
      </c>
      <c r="U3816" s="484">
        <f t="shared" si="783"/>
        <v>0</v>
      </c>
      <c r="V3816" s="484">
        <f t="shared" si="783"/>
        <v>1856219.2</v>
      </c>
      <c r="W3816" s="484">
        <f t="shared" si="783"/>
        <v>1550841.1400000001</v>
      </c>
      <c r="X3816" s="484">
        <f t="shared" si="783"/>
        <v>6554262.0899999999</v>
      </c>
      <c r="Y3816" s="484">
        <f t="shared" si="783"/>
        <v>0</v>
      </c>
      <c r="Z3816" s="484">
        <f t="shared" si="783"/>
        <v>0</v>
      </c>
      <c r="AA3816" s="484">
        <f t="shared" si="783"/>
        <v>17058365.119999997</v>
      </c>
      <c r="AB3816" s="484">
        <f t="shared" si="783"/>
        <v>0</v>
      </c>
      <c r="AC3816" s="484">
        <f t="shared" si="783"/>
        <v>2943099.82</v>
      </c>
      <c r="AD3816" s="484">
        <f t="shared" si="783"/>
        <v>0</v>
      </c>
      <c r="AE3816" s="484">
        <f t="shared" si="783"/>
        <v>0</v>
      </c>
      <c r="AF3816" s="484">
        <f t="shared" si="783"/>
        <v>0</v>
      </c>
      <c r="AG3816" s="484">
        <f t="shared" si="783"/>
        <v>479500.12</v>
      </c>
      <c r="AH3816" s="484">
        <f t="shared" si="783"/>
        <v>50000</v>
      </c>
      <c r="AI3816" s="484">
        <f t="shared" si="783"/>
        <v>0</v>
      </c>
      <c r="AJ3816" s="484">
        <f t="shared" si="783"/>
        <v>583691.01470000006</v>
      </c>
      <c r="AK3816" s="175"/>
      <c r="AL3816" s="175" t="e">
        <v>#N/A</v>
      </c>
      <c r="AM3816" s="175" t="e">
        <v>#N/A</v>
      </c>
      <c r="AN3816" s="175" t="e">
        <v>#N/A</v>
      </c>
    </row>
    <row r="3817" spans="1:40" s="105" customFormat="1" ht="20.3" customHeight="1" x14ac:dyDescent="0.35">
      <c r="A3817" s="256"/>
      <c r="B3817" s="298"/>
      <c r="C3817" s="275"/>
      <c r="D3817" s="275"/>
      <c r="E3817" s="287">
        <f>VLOOKUP(D3817,'[1]2023-2025'!$A:$G,7,0)</f>
        <v>0</v>
      </c>
      <c r="F3817" s="287"/>
      <c r="G3817" s="287"/>
      <c r="H3817" s="288" t="e">
        <v>#N/A</v>
      </c>
      <c r="I3817" s="288" t="e">
        <v>#N/A</v>
      </c>
      <c r="J3817" s="288" t="e">
        <f>VLOOKUP(D3817,[1]Лист3!$A:$AK,37,0)</f>
        <v>#N/A</v>
      </c>
      <c r="K3817" s="289" t="e">
        <v>#N/A</v>
      </c>
      <c r="L3817" s="289"/>
      <c r="M3817" s="289"/>
      <c r="N3817" s="289"/>
      <c r="O3817" s="289" t="e">
        <v>#N/A</v>
      </c>
      <c r="P3817" s="289"/>
      <c r="Q3817" s="275"/>
      <c r="R3817" s="275"/>
      <c r="S3817" s="485"/>
      <c r="T3817" s="485"/>
      <c r="U3817" s="485"/>
      <c r="V3817" s="485"/>
      <c r="W3817" s="485"/>
      <c r="X3817" s="485" t="s">
        <v>4895</v>
      </c>
      <c r="Y3817" s="485"/>
      <c r="Z3817" s="485"/>
      <c r="AA3817" s="485"/>
      <c r="AB3817" s="485"/>
      <c r="AC3817" s="485"/>
      <c r="AD3817" s="485"/>
      <c r="AE3817" s="485"/>
      <c r="AF3817" s="485"/>
      <c r="AG3817" s="485"/>
      <c r="AH3817" s="485"/>
      <c r="AI3817" s="485"/>
      <c r="AJ3817" s="492"/>
      <c r="AK3817" s="175"/>
      <c r="AL3817" s="175" t="e">
        <v>#N/A</v>
      </c>
      <c r="AM3817" s="175" t="e">
        <v>#N/A</v>
      </c>
      <c r="AN3817" s="175" t="e">
        <v>#N/A</v>
      </c>
    </row>
    <row r="3818" spans="1:40" s="105" customFormat="1" ht="20.3" customHeight="1" x14ac:dyDescent="0.35">
      <c r="A3818" s="256"/>
      <c r="B3818" s="298"/>
      <c r="C3818" s="311"/>
      <c r="D3818" s="311"/>
      <c r="E3818" s="287">
        <f>VLOOKUP(D3818,'[1]2023-2025'!$A:$G,7,0)</f>
        <v>0</v>
      </c>
      <c r="F3818" s="287"/>
      <c r="G3818" s="287"/>
      <c r="H3818" s="288" t="e">
        <v>#N/A</v>
      </c>
      <c r="I3818" s="288" t="e">
        <v>#N/A</v>
      </c>
      <c r="J3818" s="288" t="e">
        <f>VLOOKUP(D3818,[1]Лист3!$A:$AK,37,0)</f>
        <v>#N/A</v>
      </c>
      <c r="K3818" s="289" t="e">
        <v>#N/A</v>
      </c>
      <c r="L3818" s="289"/>
      <c r="M3818" s="289"/>
      <c r="N3818" s="289"/>
      <c r="O3818" s="289" t="e">
        <v>#N/A</v>
      </c>
      <c r="P3818" s="289"/>
      <c r="Q3818" s="311"/>
      <c r="R3818" s="311"/>
      <c r="S3818" s="493"/>
      <c r="T3818" s="493"/>
      <c r="U3818" s="493"/>
      <c r="V3818" s="493"/>
      <c r="W3818" s="493"/>
      <c r="X3818" s="493" t="s">
        <v>4896</v>
      </c>
      <c r="Y3818" s="493"/>
      <c r="Z3818" s="493"/>
      <c r="AA3818" s="493"/>
      <c r="AB3818" s="493"/>
      <c r="AC3818" s="493"/>
      <c r="AD3818" s="493"/>
      <c r="AE3818" s="493"/>
      <c r="AF3818" s="493"/>
      <c r="AG3818" s="493"/>
      <c r="AH3818" s="493"/>
      <c r="AI3818" s="493"/>
      <c r="AJ3818" s="492"/>
      <c r="AK3818" s="175"/>
      <c r="AL3818" s="175" t="e">
        <v>#N/A</v>
      </c>
      <c r="AM3818" s="175" t="e">
        <v>#N/A</v>
      </c>
      <c r="AN3818" s="175" t="e">
        <v>#N/A</v>
      </c>
    </row>
    <row r="3819" spans="1:40" s="105" customFormat="1" ht="20.3" customHeight="1" x14ac:dyDescent="0.35">
      <c r="A3819" s="256">
        <v>2025</v>
      </c>
      <c r="B3819" s="184">
        <f>B3814+1</f>
        <v>1091</v>
      </c>
      <c r="C3819" s="286" t="s">
        <v>1490</v>
      </c>
      <c r="D3819" s="184">
        <v>42977</v>
      </c>
      <c r="E3819" s="287" t="e">
        <f>VLOOKUP(D3819,'[1]2023-2025'!$A:$G,7,0)</f>
        <v>#N/A</v>
      </c>
      <c r="F3819" s="287"/>
      <c r="G3819" s="287" t="s">
        <v>1899</v>
      </c>
      <c r="H3819" s="288" t="e">
        <f>INDEX('[1]2023-2025'!$AK:$AK,MATCH(D3819,'[1]2023-2025'!$A:$A,0))</f>
        <v>#N/A</v>
      </c>
      <c r="I3819" s="288" t="e">
        <v>#N/A</v>
      </c>
      <c r="J3819" s="288" t="e">
        <f>VLOOKUP(D3819,[1]Лист3!$A:$AK,37,0)</f>
        <v>#N/A</v>
      </c>
      <c r="K3819" s="289" t="e">
        <f>INDEX('[1]2023-2025'!$G:$G,MATCH(D3819,'[1]2023-2025'!$A:$A,0))</f>
        <v>#N/A</v>
      </c>
      <c r="L3819" s="289"/>
      <c r="M3819" s="289"/>
      <c r="N3819" s="289"/>
      <c r="O3819" s="289" t="e">
        <v>#N/A</v>
      </c>
      <c r="P3819" s="289" t="e">
        <v>#N/A</v>
      </c>
      <c r="Q3819" s="186">
        <f>SUM(S3819:AJ3819)</f>
        <v>1513716.44</v>
      </c>
      <c r="R3819" s="186">
        <f>SUM(S3819:AI3819)</f>
        <v>1513716.44</v>
      </c>
      <c r="S3819" s="474">
        <v>359064</v>
      </c>
      <c r="T3819" s="474">
        <v>0</v>
      </c>
      <c r="U3819" s="474">
        <v>0</v>
      </c>
      <c r="V3819" s="474">
        <v>0</v>
      </c>
      <c r="W3819" s="474">
        <v>0</v>
      </c>
      <c r="X3819" s="474">
        <v>0</v>
      </c>
      <c r="Y3819" s="474">
        <v>0</v>
      </c>
      <c r="Z3819" s="474">
        <v>0</v>
      </c>
      <c r="AA3819" s="474">
        <v>1154652.44</v>
      </c>
      <c r="AB3819" s="474">
        <v>0</v>
      </c>
      <c r="AC3819" s="474">
        <v>0</v>
      </c>
      <c r="AD3819" s="474">
        <v>0</v>
      </c>
      <c r="AE3819" s="474">
        <v>0</v>
      </c>
      <c r="AF3819" s="474">
        <v>0</v>
      </c>
      <c r="AG3819" s="474">
        <v>0</v>
      </c>
      <c r="AH3819" s="474">
        <v>0</v>
      </c>
      <c r="AI3819" s="474">
        <v>0</v>
      </c>
      <c r="AJ3819" s="474">
        <v>0</v>
      </c>
      <c r="AK3819" s="175"/>
      <c r="AL3819" s="175">
        <v>3281262.1</v>
      </c>
      <c r="AM3819" s="175">
        <v>3281262.1</v>
      </c>
      <c r="AN3819" s="175">
        <v>0</v>
      </c>
    </row>
    <row r="3820" spans="1:40" s="105" customFormat="1" ht="20.3" customHeight="1" x14ac:dyDescent="0.35">
      <c r="A3820" s="256">
        <v>2025</v>
      </c>
      <c r="B3820" s="184">
        <f>B3819+1</f>
        <v>1092</v>
      </c>
      <c r="C3820" s="286" t="s">
        <v>1491</v>
      </c>
      <c r="D3820" s="184">
        <v>42978</v>
      </c>
      <c r="E3820" s="287" t="e">
        <f>VLOOKUP(D3820,'[1]2023-2025'!$A:$G,7,0)</f>
        <v>#N/A</v>
      </c>
      <c r="F3820" s="287"/>
      <c r="G3820" s="287" t="s">
        <v>1899</v>
      </c>
      <c r="H3820" s="288" t="e">
        <f>INDEX('[1]2023-2025'!$AK:$AK,MATCH(D3820,'[1]2023-2025'!$A:$A,0))</f>
        <v>#N/A</v>
      </c>
      <c r="I3820" s="288" t="e">
        <v>#N/A</v>
      </c>
      <c r="J3820" s="288" t="e">
        <f>VLOOKUP(D3820,[1]Лист3!$A:$AK,37,0)</f>
        <v>#N/A</v>
      </c>
      <c r="K3820" s="289" t="e">
        <f>INDEX('[1]2023-2025'!$G:$G,MATCH(D3820,'[1]2023-2025'!$A:$A,0))</f>
        <v>#N/A</v>
      </c>
      <c r="L3820" s="289"/>
      <c r="M3820" s="289"/>
      <c r="N3820" s="289"/>
      <c r="O3820" s="289" t="e">
        <v>#N/A</v>
      </c>
      <c r="P3820" s="289" t="e">
        <v>#N/A</v>
      </c>
      <c r="Q3820" s="186">
        <f>SUM(S3820:AJ3820)</f>
        <v>1482051.59</v>
      </c>
      <c r="R3820" s="186">
        <f>SUM(S3820:AI3820)</f>
        <v>1465677.7100000002</v>
      </c>
      <c r="S3820" s="474">
        <v>374085.84</v>
      </c>
      <c r="T3820" s="474">
        <v>0</v>
      </c>
      <c r="U3820" s="474">
        <v>0</v>
      </c>
      <c r="V3820" s="474">
        <v>0</v>
      </c>
      <c r="W3820" s="474">
        <v>0</v>
      </c>
      <c r="X3820" s="474">
        <v>0</v>
      </c>
      <c r="Y3820" s="474">
        <v>0</v>
      </c>
      <c r="Z3820" s="474">
        <v>0</v>
      </c>
      <c r="AA3820" s="474">
        <v>1091591.8700000001</v>
      </c>
      <c r="AB3820" s="474">
        <v>0</v>
      </c>
      <c r="AC3820" s="474">
        <v>0</v>
      </c>
      <c r="AD3820" s="474">
        <v>0</v>
      </c>
      <c r="AE3820" s="474">
        <v>0</v>
      </c>
      <c r="AF3820" s="474">
        <v>0</v>
      </c>
      <c r="AG3820" s="474">
        <v>0</v>
      </c>
      <c r="AH3820" s="474">
        <v>0</v>
      </c>
      <c r="AI3820" s="474">
        <v>0</v>
      </c>
      <c r="AJ3820" s="474">
        <v>16373.88</v>
      </c>
      <c r="AK3820" s="175"/>
      <c r="AL3820" s="175">
        <v>2947778.68</v>
      </c>
      <c r="AM3820" s="175">
        <v>2947778.68</v>
      </c>
      <c r="AN3820" s="175">
        <v>0</v>
      </c>
    </row>
    <row r="3821" spans="1:40" s="105" customFormat="1" ht="20.3" customHeight="1" x14ac:dyDescent="0.35">
      <c r="A3821" s="256">
        <v>2025</v>
      </c>
      <c r="B3821" s="184">
        <f>B3820+1</f>
        <v>1093</v>
      </c>
      <c r="C3821" s="286" t="s">
        <v>1492</v>
      </c>
      <c r="D3821" s="184">
        <v>42984</v>
      </c>
      <c r="E3821" s="287" t="e">
        <f>VLOOKUP(D3821,'[1]2023-2025'!$A:$G,7,0)</f>
        <v>#N/A</v>
      </c>
      <c r="F3821" s="287"/>
      <c r="G3821" s="287" t="s">
        <v>1899</v>
      </c>
      <c r="H3821" s="288" t="e">
        <f>INDEX('[1]2023-2025'!$AK:$AK,MATCH(D3821,'[1]2023-2025'!$A:$A,0))</f>
        <v>#N/A</v>
      </c>
      <c r="I3821" s="288" t="e">
        <v>#N/A</v>
      </c>
      <c r="J3821" s="288" t="e">
        <f>VLOOKUP(D3821,[1]Лист3!$A:$AK,37,0)</f>
        <v>#N/A</v>
      </c>
      <c r="K3821" s="289" t="e">
        <f>INDEX('[1]2023-2025'!$G:$G,MATCH(D3821,'[1]2023-2025'!$A:$A,0))</f>
        <v>#N/A</v>
      </c>
      <c r="L3821" s="289"/>
      <c r="M3821" s="289"/>
      <c r="N3821" s="289"/>
      <c r="O3821" s="289" t="e">
        <v>#N/A</v>
      </c>
      <c r="P3821" s="289" t="e">
        <v>#N/A</v>
      </c>
      <c r="Q3821" s="186">
        <f>SUM(S3821:AJ3821)</f>
        <v>1128566.6200000001</v>
      </c>
      <c r="R3821" s="186">
        <f>SUM(S3821:AI3821)</f>
        <v>1111888.3</v>
      </c>
      <c r="S3821" s="474">
        <v>0</v>
      </c>
      <c r="T3821" s="474">
        <v>0</v>
      </c>
      <c r="U3821" s="474">
        <v>0</v>
      </c>
      <c r="V3821" s="474">
        <v>0</v>
      </c>
      <c r="W3821" s="474">
        <v>0</v>
      </c>
      <c r="X3821" s="474">
        <v>0</v>
      </c>
      <c r="Y3821" s="474">
        <v>0</v>
      </c>
      <c r="Z3821" s="474">
        <v>0</v>
      </c>
      <c r="AA3821" s="474">
        <v>1111888.3</v>
      </c>
      <c r="AB3821" s="474">
        <v>0</v>
      </c>
      <c r="AC3821" s="474">
        <v>0</v>
      </c>
      <c r="AD3821" s="474">
        <v>0</v>
      </c>
      <c r="AE3821" s="474">
        <v>0</v>
      </c>
      <c r="AF3821" s="474">
        <v>0</v>
      </c>
      <c r="AG3821" s="474">
        <v>0</v>
      </c>
      <c r="AH3821" s="474">
        <v>0</v>
      </c>
      <c r="AI3821" s="474">
        <v>0</v>
      </c>
      <c r="AJ3821" s="476">
        <v>16678.32</v>
      </c>
      <c r="AK3821" s="175"/>
      <c r="AL3821" s="175">
        <v>2701913.79</v>
      </c>
      <c r="AM3821" s="175">
        <v>2701913.79</v>
      </c>
      <c r="AN3821" s="175">
        <v>0</v>
      </c>
    </row>
    <row r="3822" spans="1:40" s="105" customFormat="1" ht="20.3" customHeight="1" x14ac:dyDescent="0.35">
      <c r="A3822" s="256"/>
      <c r="B3822" s="170" t="s">
        <v>22</v>
      </c>
      <c r="C3822" s="293"/>
      <c r="D3822" s="296" t="s">
        <v>172</v>
      </c>
      <c r="E3822" s="287" t="e">
        <f>VLOOKUP(D3822,'[1]2023-2025'!$A:$G,7,0)</f>
        <v>#N/A</v>
      </c>
      <c r="F3822" s="287"/>
      <c r="G3822" s="287"/>
      <c r="H3822" s="288" t="e">
        <v>#N/A</v>
      </c>
      <c r="I3822" s="288" t="e">
        <v>#N/A</v>
      </c>
      <c r="J3822" s="288" t="e">
        <f>VLOOKUP(D3822,[1]Лист3!$A:$AK,37,0)</f>
        <v>#N/A</v>
      </c>
      <c r="K3822" s="289" t="e">
        <v>#N/A</v>
      </c>
      <c r="L3822" s="289"/>
      <c r="M3822" s="289"/>
      <c r="N3822" s="289"/>
      <c r="O3822" s="289" t="e">
        <v>#N/A</v>
      </c>
      <c r="P3822" s="289"/>
      <c r="Q3822" s="297">
        <f>SUM(Q3819:Q3821)</f>
        <v>4124334.6500000004</v>
      </c>
      <c r="R3822" s="297">
        <f t="shared" ref="R3822:AI3822" si="784">SUM(R3819:R3821)</f>
        <v>4091282.45</v>
      </c>
      <c r="S3822" s="484">
        <f>SUM(S3819:S3821)</f>
        <v>733149.84000000008</v>
      </c>
      <c r="T3822" s="484">
        <f t="shared" si="784"/>
        <v>0</v>
      </c>
      <c r="U3822" s="484">
        <f t="shared" si="784"/>
        <v>0</v>
      </c>
      <c r="V3822" s="484">
        <f t="shared" si="784"/>
        <v>0</v>
      </c>
      <c r="W3822" s="484">
        <f t="shared" si="784"/>
        <v>0</v>
      </c>
      <c r="X3822" s="484">
        <f t="shared" si="784"/>
        <v>0</v>
      </c>
      <c r="Y3822" s="484">
        <f t="shared" si="784"/>
        <v>0</v>
      </c>
      <c r="Z3822" s="484">
        <f t="shared" si="784"/>
        <v>0</v>
      </c>
      <c r="AA3822" s="484">
        <f t="shared" si="784"/>
        <v>3358132.6100000003</v>
      </c>
      <c r="AB3822" s="484">
        <f t="shared" si="784"/>
        <v>0</v>
      </c>
      <c r="AC3822" s="484">
        <f t="shared" si="784"/>
        <v>0</v>
      </c>
      <c r="AD3822" s="484">
        <f t="shared" si="784"/>
        <v>0</v>
      </c>
      <c r="AE3822" s="484">
        <f t="shared" si="784"/>
        <v>0</v>
      </c>
      <c r="AF3822" s="484">
        <f t="shared" si="784"/>
        <v>0</v>
      </c>
      <c r="AG3822" s="484">
        <f t="shared" si="784"/>
        <v>0</v>
      </c>
      <c r="AH3822" s="484">
        <f t="shared" si="784"/>
        <v>0</v>
      </c>
      <c r="AI3822" s="484">
        <f t="shared" si="784"/>
        <v>0</v>
      </c>
      <c r="AJ3822" s="484">
        <f>SUM(AJ3819:AJ3821)</f>
        <v>33052.199999999997</v>
      </c>
      <c r="AK3822" s="175"/>
      <c r="AL3822" s="175" t="e">
        <v>#N/A</v>
      </c>
      <c r="AM3822" s="175" t="e">
        <v>#N/A</v>
      </c>
      <c r="AN3822" s="175" t="e">
        <v>#N/A</v>
      </c>
    </row>
    <row r="3823" spans="1:40" s="105" customFormat="1" ht="20.3" customHeight="1" x14ac:dyDescent="0.35">
      <c r="A3823" s="256"/>
      <c r="B3823" s="309" t="s">
        <v>34</v>
      </c>
      <c r="C3823" s="309"/>
      <c r="D3823" s="296" t="s">
        <v>172</v>
      </c>
      <c r="E3823" s="287" t="e">
        <f>VLOOKUP(D3823,'[1]2023-2025'!$A:$G,7,0)</f>
        <v>#N/A</v>
      </c>
      <c r="F3823" s="287"/>
      <c r="G3823" s="287"/>
      <c r="H3823" s="288" t="e">
        <v>#N/A</v>
      </c>
      <c r="I3823" s="288" t="e">
        <v>#N/A</v>
      </c>
      <c r="J3823" s="288" t="e">
        <f>VLOOKUP(D3823,[1]Лист3!$A:$AK,37,0)</f>
        <v>#N/A</v>
      </c>
      <c r="K3823" s="289" t="e">
        <v>#N/A</v>
      </c>
      <c r="L3823" s="289"/>
      <c r="M3823" s="289"/>
      <c r="N3823" s="289"/>
      <c r="O3823" s="289" t="e">
        <v>#N/A</v>
      </c>
      <c r="P3823" s="289"/>
      <c r="Q3823" s="297">
        <f>Q3822</f>
        <v>4124334.6500000004</v>
      </c>
      <c r="R3823" s="297">
        <f t="shared" ref="R3823:AI3823" si="785">R3822</f>
        <v>4091282.45</v>
      </c>
      <c r="S3823" s="484">
        <f t="shared" si="785"/>
        <v>733149.84000000008</v>
      </c>
      <c r="T3823" s="484">
        <f t="shared" si="785"/>
        <v>0</v>
      </c>
      <c r="U3823" s="484">
        <f t="shared" si="785"/>
        <v>0</v>
      </c>
      <c r="V3823" s="484">
        <f t="shared" si="785"/>
        <v>0</v>
      </c>
      <c r="W3823" s="484">
        <f t="shared" si="785"/>
        <v>0</v>
      </c>
      <c r="X3823" s="484">
        <f t="shared" si="785"/>
        <v>0</v>
      </c>
      <c r="Y3823" s="484">
        <f t="shared" si="785"/>
        <v>0</v>
      </c>
      <c r="Z3823" s="484">
        <f t="shared" si="785"/>
        <v>0</v>
      </c>
      <c r="AA3823" s="484">
        <f t="shared" si="785"/>
        <v>3358132.6100000003</v>
      </c>
      <c r="AB3823" s="484">
        <f t="shared" si="785"/>
        <v>0</v>
      </c>
      <c r="AC3823" s="484">
        <f t="shared" si="785"/>
        <v>0</v>
      </c>
      <c r="AD3823" s="484">
        <f t="shared" si="785"/>
        <v>0</v>
      </c>
      <c r="AE3823" s="484">
        <f t="shared" si="785"/>
        <v>0</v>
      </c>
      <c r="AF3823" s="484">
        <f t="shared" si="785"/>
        <v>0</v>
      </c>
      <c r="AG3823" s="484">
        <f t="shared" si="785"/>
        <v>0</v>
      </c>
      <c r="AH3823" s="484">
        <f t="shared" si="785"/>
        <v>0</v>
      </c>
      <c r="AI3823" s="484">
        <f t="shared" si="785"/>
        <v>0</v>
      </c>
      <c r="AJ3823" s="484">
        <f>AJ3822</f>
        <v>33052.199999999997</v>
      </c>
      <c r="AK3823" s="175"/>
      <c r="AL3823" s="175" t="e">
        <v>#N/A</v>
      </c>
      <c r="AM3823" s="175" t="e">
        <v>#N/A</v>
      </c>
      <c r="AN3823" s="175" t="e">
        <v>#N/A</v>
      </c>
    </row>
    <row r="3824" spans="1:40" s="105" customFormat="1" ht="20.3" customHeight="1" x14ac:dyDescent="0.35">
      <c r="A3824" s="256"/>
      <c r="B3824" s="298"/>
      <c r="C3824" s="275"/>
      <c r="D3824" s="275"/>
      <c r="E3824" s="287">
        <f>VLOOKUP(D3824,'[1]2023-2025'!$A:$G,7,0)</f>
        <v>0</v>
      </c>
      <c r="F3824" s="287"/>
      <c r="G3824" s="287"/>
      <c r="H3824" s="288" t="e">
        <v>#N/A</v>
      </c>
      <c r="I3824" s="288" t="e">
        <v>#N/A</v>
      </c>
      <c r="J3824" s="288" t="e">
        <f>VLOOKUP(D3824,[1]Лист3!$A:$AK,37,0)</f>
        <v>#N/A</v>
      </c>
      <c r="K3824" s="289" t="e">
        <v>#N/A</v>
      </c>
      <c r="L3824" s="289"/>
      <c r="M3824" s="289"/>
      <c r="N3824" s="289"/>
      <c r="O3824" s="289" t="e">
        <v>#N/A</v>
      </c>
      <c r="P3824" s="289"/>
      <c r="Q3824" s="275"/>
      <c r="R3824" s="275"/>
      <c r="S3824" s="485"/>
      <c r="T3824" s="485"/>
      <c r="U3824" s="485"/>
      <c r="V3824" s="485"/>
      <c r="W3824" s="485"/>
      <c r="X3824" s="485" t="s">
        <v>2930</v>
      </c>
      <c r="Y3824" s="485"/>
      <c r="Z3824" s="485"/>
      <c r="AA3824" s="485"/>
      <c r="AB3824" s="485"/>
      <c r="AC3824" s="485"/>
      <c r="AD3824" s="485"/>
      <c r="AE3824" s="485"/>
      <c r="AF3824" s="485"/>
      <c r="AG3824" s="485"/>
      <c r="AH3824" s="485"/>
      <c r="AI3824" s="485"/>
      <c r="AJ3824" s="492"/>
      <c r="AK3824" s="175"/>
      <c r="AL3824" s="175" t="e">
        <v>#N/A</v>
      </c>
      <c r="AM3824" s="175" t="e">
        <v>#N/A</v>
      </c>
      <c r="AN3824" s="175" t="e">
        <v>#N/A</v>
      </c>
    </row>
    <row r="3825" spans="1:40" s="128" customFormat="1" ht="20.3" customHeight="1" x14ac:dyDescent="0.35">
      <c r="A3825" s="256"/>
      <c r="B3825" s="342"/>
      <c r="C3825" s="343"/>
      <c r="D3825" s="328"/>
      <c r="E3825" s="312"/>
      <c r="F3825" s="312"/>
      <c r="G3825" s="312"/>
      <c r="H3825" s="313"/>
      <c r="I3825" s="313"/>
      <c r="J3825" s="313"/>
      <c r="K3825" s="314"/>
      <c r="L3825" s="314"/>
      <c r="M3825" s="314"/>
      <c r="N3825" s="314"/>
      <c r="O3825" s="314"/>
      <c r="P3825" s="314"/>
      <c r="Q3825" s="329"/>
      <c r="R3825" s="329"/>
      <c r="S3825" s="492"/>
      <c r="T3825" s="492"/>
      <c r="U3825" s="492"/>
      <c r="V3825" s="492"/>
      <c r="W3825" s="492"/>
      <c r="X3825" s="502" t="s">
        <v>4897</v>
      </c>
      <c r="Y3825" s="492"/>
      <c r="Z3825" s="492"/>
      <c r="AA3825" s="492"/>
      <c r="AB3825" s="492"/>
      <c r="AC3825" s="492"/>
      <c r="AD3825" s="492"/>
      <c r="AE3825" s="492"/>
      <c r="AF3825" s="492"/>
      <c r="AG3825" s="492"/>
      <c r="AH3825" s="492"/>
      <c r="AI3825" s="492"/>
      <c r="AJ3825" s="492"/>
      <c r="AK3825" s="175"/>
      <c r="AL3825" s="175" t="e">
        <v>#N/A</v>
      </c>
      <c r="AM3825" s="175" t="e">
        <v>#N/A</v>
      </c>
      <c r="AN3825" s="175" t="e">
        <v>#N/A</v>
      </c>
    </row>
    <row r="3826" spans="1:40" s="128" customFormat="1" ht="20.3" customHeight="1" x14ac:dyDescent="0.35">
      <c r="A3826" s="256">
        <v>2025</v>
      </c>
      <c r="B3826" s="184">
        <f>B3821+1</f>
        <v>1094</v>
      </c>
      <c r="C3826" s="293" t="s">
        <v>1133</v>
      </c>
      <c r="D3826" s="184">
        <v>43838</v>
      </c>
      <c r="E3826" s="287" t="e">
        <v>#N/A</v>
      </c>
      <c r="F3826" s="287"/>
      <c r="G3826" s="287" t="s">
        <v>1899</v>
      </c>
      <c r="H3826" s="288" t="e">
        <v>#N/A</v>
      </c>
      <c r="I3826" s="288" t="e">
        <v>#N/A</v>
      </c>
      <c r="J3826" s="288" t="e">
        <v>#N/A</v>
      </c>
      <c r="K3826" s="289" t="e">
        <v>#N/A</v>
      </c>
      <c r="L3826" s="289"/>
      <c r="M3826" s="289"/>
      <c r="N3826" s="289"/>
      <c r="O3826" s="289" t="e">
        <v>#N/A</v>
      </c>
      <c r="P3826" s="289" t="e">
        <v>#N/A</v>
      </c>
      <c r="Q3826" s="186">
        <f t="shared" ref="Q3826" si="786">SUM(S3826:AJ3826)</f>
        <v>277880.73</v>
      </c>
      <c r="R3826" s="186">
        <f>SUM(S3826:AI3826)</f>
        <v>273774.73</v>
      </c>
      <c r="S3826" s="490">
        <v>273774.73</v>
      </c>
      <c r="T3826" s="490">
        <v>0</v>
      </c>
      <c r="U3826" s="490">
        <v>0</v>
      </c>
      <c r="V3826" s="490">
        <v>0</v>
      </c>
      <c r="W3826" s="490">
        <v>0</v>
      </c>
      <c r="X3826" s="490">
        <v>0</v>
      </c>
      <c r="Y3826" s="490">
        <v>0</v>
      </c>
      <c r="Z3826" s="490">
        <v>0</v>
      </c>
      <c r="AA3826" s="490">
        <v>0</v>
      </c>
      <c r="AB3826" s="490">
        <v>0</v>
      </c>
      <c r="AC3826" s="490">
        <v>0</v>
      </c>
      <c r="AD3826" s="490">
        <v>0</v>
      </c>
      <c r="AE3826" s="490">
        <v>0</v>
      </c>
      <c r="AF3826" s="490">
        <v>0</v>
      </c>
      <c r="AG3826" s="490">
        <v>0</v>
      </c>
      <c r="AH3826" s="490">
        <v>0</v>
      </c>
      <c r="AI3826" s="490">
        <v>0</v>
      </c>
      <c r="AJ3826" s="490">
        <v>4106</v>
      </c>
      <c r="AK3826" s="175"/>
      <c r="AL3826" s="175">
        <v>1318880.6400000001</v>
      </c>
      <c r="AM3826" s="175">
        <v>2017154.5</v>
      </c>
      <c r="AN3826" s="175">
        <v>698273.86</v>
      </c>
    </row>
    <row r="3827" spans="1:40" s="128" customFormat="1" ht="20.3" customHeight="1" x14ac:dyDescent="0.35">
      <c r="A3827" s="256"/>
      <c r="B3827" s="170" t="s">
        <v>22</v>
      </c>
      <c r="C3827" s="293"/>
      <c r="D3827" s="296" t="s">
        <v>172</v>
      </c>
      <c r="E3827" s="287"/>
      <c r="F3827" s="287"/>
      <c r="G3827" s="287"/>
      <c r="H3827" s="288"/>
      <c r="I3827" s="288"/>
      <c r="J3827" s="288"/>
      <c r="K3827" s="289"/>
      <c r="L3827" s="289"/>
      <c r="M3827" s="289"/>
      <c r="N3827" s="289"/>
      <c r="O3827" s="289"/>
      <c r="P3827" s="289"/>
      <c r="Q3827" s="297">
        <f t="shared" ref="Q3827:AJ3827" si="787">SUM(Q3826:Q3826)</f>
        <v>277880.73</v>
      </c>
      <c r="R3827" s="297">
        <f t="shared" si="787"/>
        <v>273774.73</v>
      </c>
      <c r="S3827" s="484">
        <f t="shared" si="787"/>
        <v>273774.73</v>
      </c>
      <c r="T3827" s="484">
        <f t="shared" si="787"/>
        <v>0</v>
      </c>
      <c r="U3827" s="484">
        <f t="shared" si="787"/>
        <v>0</v>
      </c>
      <c r="V3827" s="484">
        <f t="shared" si="787"/>
        <v>0</v>
      </c>
      <c r="W3827" s="484">
        <f t="shared" si="787"/>
        <v>0</v>
      </c>
      <c r="X3827" s="484">
        <f t="shared" si="787"/>
        <v>0</v>
      </c>
      <c r="Y3827" s="484">
        <f t="shared" si="787"/>
        <v>0</v>
      </c>
      <c r="Z3827" s="484">
        <f t="shared" si="787"/>
        <v>0</v>
      </c>
      <c r="AA3827" s="484">
        <f t="shared" si="787"/>
        <v>0</v>
      </c>
      <c r="AB3827" s="484">
        <f t="shared" si="787"/>
        <v>0</v>
      </c>
      <c r="AC3827" s="484">
        <f t="shared" si="787"/>
        <v>0</v>
      </c>
      <c r="AD3827" s="484">
        <f t="shared" si="787"/>
        <v>0</v>
      </c>
      <c r="AE3827" s="484">
        <f t="shared" si="787"/>
        <v>0</v>
      </c>
      <c r="AF3827" s="484">
        <f t="shared" si="787"/>
        <v>0</v>
      </c>
      <c r="AG3827" s="484">
        <f t="shared" si="787"/>
        <v>0</v>
      </c>
      <c r="AH3827" s="484">
        <f t="shared" si="787"/>
        <v>0</v>
      </c>
      <c r="AI3827" s="484">
        <f t="shared" si="787"/>
        <v>0</v>
      </c>
      <c r="AJ3827" s="484">
        <f t="shared" si="787"/>
        <v>4106</v>
      </c>
      <c r="AK3827" s="175"/>
      <c r="AL3827" s="175" t="e">
        <v>#N/A</v>
      </c>
      <c r="AM3827" s="175" t="e">
        <v>#N/A</v>
      </c>
      <c r="AN3827" s="175" t="e">
        <v>#N/A</v>
      </c>
    </row>
    <row r="3828" spans="1:40" s="105" customFormat="1" ht="20.3" customHeight="1" x14ac:dyDescent="0.35">
      <c r="A3828" s="256"/>
      <c r="B3828" s="298"/>
      <c r="C3828" s="311"/>
      <c r="D3828" s="311"/>
      <c r="E3828" s="287">
        <f>VLOOKUP(D3828,'[1]2023-2025'!$A:$G,7,0)</f>
        <v>0</v>
      </c>
      <c r="F3828" s="287"/>
      <c r="G3828" s="287"/>
      <c r="H3828" s="288" t="e">
        <v>#N/A</v>
      </c>
      <c r="I3828" s="288" t="e">
        <v>#N/A</v>
      </c>
      <c r="J3828" s="288" t="e">
        <f>VLOOKUP(D3828,[1]Лист3!$A:$AK,37,0)</f>
        <v>#N/A</v>
      </c>
      <c r="K3828" s="289" t="e">
        <v>#N/A</v>
      </c>
      <c r="L3828" s="289"/>
      <c r="M3828" s="289"/>
      <c r="N3828" s="289"/>
      <c r="O3828" s="289" t="e">
        <v>#N/A</v>
      </c>
      <c r="P3828" s="289"/>
      <c r="Q3828" s="311"/>
      <c r="R3828" s="311"/>
      <c r="S3828" s="493"/>
      <c r="T3828" s="493"/>
      <c r="U3828" s="493"/>
      <c r="V3828" s="493"/>
      <c r="W3828" s="493"/>
      <c r="X3828" s="493" t="s">
        <v>4898</v>
      </c>
      <c r="Y3828" s="493"/>
      <c r="Z3828" s="493"/>
      <c r="AA3828" s="493"/>
      <c r="AB3828" s="493"/>
      <c r="AC3828" s="493"/>
      <c r="AD3828" s="493"/>
      <c r="AE3828" s="493"/>
      <c r="AF3828" s="493"/>
      <c r="AG3828" s="493"/>
      <c r="AH3828" s="493"/>
      <c r="AI3828" s="493"/>
      <c r="AJ3828" s="493"/>
      <c r="AK3828" s="175"/>
      <c r="AL3828" s="175" t="e">
        <v>#N/A</v>
      </c>
      <c r="AM3828" s="175" t="e">
        <v>#N/A</v>
      </c>
      <c r="AN3828" s="175" t="e">
        <v>#N/A</v>
      </c>
    </row>
    <row r="3829" spans="1:40" s="105" customFormat="1" ht="20.3" customHeight="1" x14ac:dyDescent="0.35">
      <c r="A3829" s="256">
        <v>2025</v>
      </c>
      <c r="B3829" s="184">
        <f>B3826+1</f>
        <v>1095</v>
      </c>
      <c r="C3829" s="286" t="s">
        <v>701</v>
      </c>
      <c r="D3829" s="184">
        <v>43652</v>
      </c>
      <c r="E3829" s="287" t="e">
        <f>VLOOKUP(D3829,'[1]2023-2025'!$A:$G,7,0)</f>
        <v>#N/A</v>
      </c>
      <c r="F3829" s="287"/>
      <c r="G3829" s="287" t="s">
        <v>1899</v>
      </c>
      <c r="H3829" s="288" t="e">
        <f>INDEX('[1]2023-2025'!$AK:$AK,MATCH(D3829,'[1]2023-2025'!$A:$A,0))</f>
        <v>#N/A</v>
      </c>
      <c r="I3829" s="288" t="e">
        <v>#N/A</v>
      </c>
      <c r="J3829" s="288" t="e">
        <f>VLOOKUP(D3829,[1]Лист3!$A:$AK,37,0)</f>
        <v>#N/A</v>
      </c>
      <c r="K3829" s="289" t="e">
        <f>INDEX('[1]2023-2025'!$G:$G,MATCH(D3829,'[1]2023-2025'!$A:$A,0))</f>
        <v>#N/A</v>
      </c>
      <c r="L3829" s="289"/>
      <c r="M3829" s="289"/>
      <c r="N3829" s="289"/>
      <c r="O3829" s="289" t="e">
        <v>#N/A</v>
      </c>
      <c r="P3829" s="289" t="e">
        <v>#N/A</v>
      </c>
      <c r="Q3829" s="186">
        <f>SUM(S3829:AJ3829)</f>
        <v>5560065.21</v>
      </c>
      <c r="R3829" s="186">
        <f>SUM(S3829:AI3829)</f>
        <v>5464424.6600000001</v>
      </c>
      <c r="S3829" s="290">
        <v>0</v>
      </c>
      <c r="T3829" s="475">
        <v>0</v>
      </c>
      <c r="U3829" s="474">
        <v>0</v>
      </c>
      <c r="V3829" s="474">
        <v>0</v>
      </c>
      <c r="W3829" s="474">
        <v>0</v>
      </c>
      <c r="X3829" s="474">
        <v>0</v>
      </c>
      <c r="Y3829" s="474">
        <v>0</v>
      </c>
      <c r="Z3829" s="474">
        <v>0</v>
      </c>
      <c r="AA3829" s="474">
        <v>4788030.46</v>
      </c>
      <c r="AB3829" s="474">
        <v>676394.2</v>
      </c>
      <c r="AC3829" s="474">
        <v>0</v>
      </c>
      <c r="AD3829" s="474">
        <v>0</v>
      </c>
      <c r="AE3829" s="474">
        <v>0</v>
      </c>
      <c r="AF3829" s="474">
        <v>0</v>
      </c>
      <c r="AG3829" s="476">
        <v>0</v>
      </c>
      <c r="AH3829" s="476">
        <v>0</v>
      </c>
      <c r="AI3829" s="476">
        <v>0</v>
      </c>
      <c r="AJ3829" s="476">
        <v>95640.55</v>
      </c>
      <c r="AK3829" s="175"/>
      <c r="AL3829" s="175">
        <v>15475106.039999999</v>
      </c>
      <c r="AM3829" s="175">
        <v>15475106.039999999</v>
      </c>
      <c r="AN3829" s="175">
        <v>0</v>
      </c>
    </row>
    <row r="3830" spans="1:40" s="105" customFormat="1" ht="20.3" customHeight="1" x14ac:dyDescent="0.35">
      <c r="A3830" s="256">
        <v>2025</v>
      </c>
      <c r="B3830" s="184">
        <f>B3829+1</f>
        <v>1096</v>
      </c>
      <c r="C3830" s="286" t="s">
        <v>702</v>
      </c>
      <c r="D3830" s="184">
        <v>43654</v>
      </c>
      <c r="E3830" s="287" t="e">
        <f>VLOOKUP(D3830,'[1]2023-2025'!$A:$G,7,0)</f>
        <v>#N/A</v>
      </c>
      <c r="F3830" s="287"/>
      <c r="G3830" s="287" t="s">
        <v>1899</v>
      </c>
      <c r="H3830" s="288" t="e">
        <f>INDEX('[1]2023-2025'!$AK:$AK,MATCH(D3830,'[1]2023-2025'!$A:$A,0))</f>
        <v>#N/A</v>
      </c>
      <c r="I3830" s="288" t="e">
        <v>#N/A</v>
      </c>
      <c r="J3830" s="288" t="e">
        <f>VLOOKUP(D3830,[1]Лист3!$A:$AK,37,0)</f>
        <v>#N/A</v>
      </c>
      <c r="K3830" s="289" t="e">
        <f>INDEX('[1]2023-2025'!$G:$G,MATCH(D3830,'[1]2023-2025'!$A:$A,0))</f>
        <v>#N/A</v>
      </c>
      <c r="L3830" s="289"/>
      <c r="M3830" s="289"/>
      <c r="N3830" s="289"/>
      <c r="O3830" s="289" t="e">
        <v>#N/A</v>
      </c>
      <c r="P3830" s="289" t="e">
        <v>#N/A</v>
      </c>
      <c r="Q3830" s="186">
        <f>SUM(S3830:AJ3830)</f>
        <v>6229373.6900000004</v>
      </c>
      <c r="R3830" s="186">
        <f>SUM(S3830:AI3830)</f>
        <v>6126272.29</v>
      </c>
      <c r="S3830" s="290">
        <v>0</v>
      </c>
      <c r="T3830" s="475">
        <v>0</v>
      </c>
      <c r="U3830" s="474">
        <v>0</v>
      </c>
      <c r="V3830" s="474">
        <v>0</v>
      </c>
      <c r="W3830" s="474">
        <v>0</v>
      </c>
      <c r="X3830" s="474">
        <v>0</v>
      </c>
      <c r="Y3830" s="474">
        <v>0</v>
      </c>
      <c r="Z3830" s="474">
        <v>0</v>
      </c>
      <c r="AA3830" s="474">
        <v>3046658.92</v>
      </c>
      <c r="AB3830" s="474">
        <v>735107.17</v>
      </c>
      <c r="AC3830" s="474">
        <v>2344506.2000000002</v>
      </c>
      <c r="AD3830" s="474">
        <v>0</v>
      </c>
      <c r="AE3830" s="474">
        <v>0</v>
      </c>
      <c r="AF3830" s="474">
        <v>0</v>
      </c>
      <c r="AG3830" s="476">
        <v>0</v>
      </c>
      <c r="AH3830" s="476">
        <v>0</v>
      </c>
      <c r="AI3830" s="476">
        <v>0</v>
      </c>
      <c r="AJ3830" s="476">
        <v>103101.4</v>
      </c>
      <c r="AK3830" s="175"/>
      <c r="AL3830" s="175">
        <v>12981177.960000001</v>
      </c>
      <c r="AM3830" s="175">
        <v>12981177.960000001</v>
      </c>
      <c r="AN3830" s="175">
        <v>0</v>
      </c>
    </row>
    <row r="3831" spans="1:40" s="128" customFormat="1" ht="20.3" customHeight="1" x14ac:dyDescent="0.35">
      <c r="A3831" s="256">
        <v>2025</v>
      </c>
      <c r="B3831" s="184">
        <f>B3830+1</f>
        <v>1097</v>
      </c>
      <c r="C3831" s="286" t="s">
        <v>1507</v>
      </c>
      <c r="D3831" s="184">
        <v>43784</v>
      </c>
      <c r="E3831" s="287" t="e">
        <f>VLOOKUP(D3831,'[1]2023-2025'!$A:$G,7,0)</f>
        <v>#N/A</v>
      </c>
      <c r="F3831" s="287"/>
      <c r="G3831" s="287" t="s">
        <v>1899</v>
      </c>
      <c r="H3831" s="288" t="e">
        <f>INDEX('[1]2023-2025'!$AK:$AK,MATCH(D3831,'[1]2023-2025'!$A:$A,0))</f>
        <v>#N/A</v>
      </c>
      <c r="I3831" s="288" t="e">
        <v>#N/A</v>
      </c>
      <c r="J3831" s="288" t="e">
        <f>VLOOKUP(D3831,[1]Лист3!$A:$AK,37,0)</f>
        <v>#N/A</v>
      </c>
      <c r="K3831" s="289" t="e">
        <f>INDEX('[1]2023-2025'!$G:$G,MATCH(D3831,'[1]2023-2025'!$A:$A,0))</f>
        <v>#N/A</v>
      </c>
      <c r="L3831" s="289"/>
      <c r="M3831" s="289"/>
      <c r="N3831" s="289"/>
      <c r="O3831" s="289" t="e">
        <v>#N/A</v>
      </c>
      <c r="P3831" s="289" t="e">
        <v>#N/A</v>
      </c>
      <c r="Q3831" s="186">
        <f t="shared" ref="Q3831:Q3834" si="788">SUM(S3831:AJ3831)</f>
        <v>996641.89999999991</v>
      </c>
      <c r="R3831" s="186">
        <f t="shared" ref="R3831:R3834" si="789">SUM(S3831:AI3831)</f>
        <v>981913.2</v>
      </c>
      <c r="S3831" s="474">
        <v>981913.2</v>
      </c>
      <c r="T3831" s="475">
        <v>0</v>
      </c>
      <c r="U3831" s="474">
        <v>0</v>
      </c>
      <c r="V3831" s="474">
        <v>0</v>
      </c>
      <c r="W3831" s="474">
        <v>0</v>
      </c>
      <c r="X3831" s="474">
        <v>0</v>
      </c>
      <c r="Y3831" s="474">
        <v>0</v>
      </c>
      <c r="Z3831" s="474">
        <v>0</v>
      </c>
      <c r="AA3831" s="474">
        <v>0</v>
      </c>
      <c r="AB3831" s="474">
        <v>0</v>
      </c>
      <c r="AC3831" s="474">
        <v>0</v>
      </c>
      <c r="AD3831" s="474">
        <v>0</v>
      </c>
      <c r="AE3831" s="474">
        <v>0</v>
      </c>
      <c r="AF3831" s="474">
        <v>0</v>
      </c>
      <c r="AG3831" s="476">
        <v>0</v>
      </c>
      <c r="AH3831" s="476">
        <v>0</v>
      </c>
      <c r="AI3831" s="476">
        <v>0</v>
      </c>
      <c r="AJ3831" s="476">
        <v>14728.7</v>
      </c>
      <c r="AK3831" s="175"/>
      <c r="AL3831" s="175">
        <v>2520178.48</v>
      </c>
      <c r="AM3831" s="175">
        <v>2560118.9700000002</v>
      </c>
      <c r="AN3831" s="175">
        <v>39940.49</v>
      </c>
    </row>
    <row r="3832" spans="1:40" s="128" customFormat="1" ht="20.3" customHeight="1" x14ac:dyDescent="0.35">
      <c r="A3832" s="256">
        <v>2025</v>
      </c>
      <c r="B3832" s="184">
        <f>B3831+1</f>
        <v>1098</v>
      </c>
      <c r="C3832" s="286" t="s">
        <v>1508</v>
      </c>
      <c r="D3832" s="184">
        <v>43791</v>
      </c>
      <c r="E3832" s="287"/>
      <c r="F3832" s="287"/>
      <c r="G3832" s="287"/>
      <c r="H3832" s="288"/>
      <c r="I3832" s="288"/>
      <c r="J3832" s="288"/>
      <c r="K3832" s="289"/>
      <c r="L3832" s="289"/>
      <c r="M3832" s="289"/>
      <c r="N3832" s="289"/>
      <c r="O3832" s="289"/>
      <c r="P3832" s="289"/>
      <c r="Q3832" s="186">
        <f t="shared" si="788"/>
        <v>6153539.04</v>
      </c>
      <c r="R3832" s="186">
        <f t="shared" si="789"/>
        <v>6116015.5499999998</v>
      </c>
      <c r="S3832" s="475">
        <v>1270387.76</v>
      </c>
      <c r="T3832" s="474">
        <v>0</v>
      </c>
      <c r="U3832" s="475">
        <v>0</v>
      </c>
      <c r="V3832" s="474">
        <v>0</v>
      </c>
      <c r="W3832" s="475">
        <v>0</v>
      </c>
      <c r="X3832" s="474">
        <v>0</v>
      </c>
      <c r="Y3832" s="475">
        <v>0</v>
      </c>
      <c r="Z3832" s="474">
        <v>0</v>
      </c>
      <c r="AA3832" s="475">
        <v>4845627.79</v>
      </c>
      <c r="AB3832" s="474">
        <v>0</v>
      </c>
      <c r="AC3832" s="475">
        <v>0</v>
      </c>
      <c r="AD3832" s="474">
        <v>0</v>
      </c>
      <c r="AE3832" s="475">
        <v>0</v>
      </c>
      <c r="AF3832" s="474">
        <v>0</v>
      </c>
      <c r="AG3832" s="475">
        <v>0</v>
      </c>
      <c r="AH3832" s="474">
        <v>0</v>
      </c>
      <c r="AI3832" s="475">
        <v>0</v>
      </c>
      <c r="AJ3832" s="474">
        <v>37523.49</v>
      </c>
      <c r="AK3832" s="175"/>
      <c r="AL3832" s="175">
        <v>14969352.129999999</v>
      </c>
      <c r="AM3832" s="175">
        <v>15093047.199999999</v>
      </c>
      <c r="AN3832" s="175">
        <v>123695.07</v>
      </c>
    </row>
    <row r="3833" spans="1:40" s="128" customFormat="1" ht="20.3" customHeight="1" x14ac:dyDescent="0.35">
      <c r="A3833" s="256">
        <v>2025</v>
      </c>
      <c r="B3833" s="184">
        <f t="shared" ref="B3833:B3886" si="790">B3832+1</f>
        <v>1099</v>
      </c>
      <c r="C3833" s="286" t="s">
        <v>699</v>
      </c>
      <c r="D3833" s="184">
        <v>43650</v>
      </c>
      <c r="E3833" s="287"/>
      <c r="F3833" s="287"/>
      <c r="G3833" s="287"/>
      <c r="H3833" s="288"/>
      <c r="I3833" s="288"/>
      <c r="J3833" s="288"/>
      <c r="K3833" s="289"/>
      <c r="L3833" s="289"/>
      <c r="M3833" s="289"/>
      <c r="N3833" s="289"/>
      <c r="O3833" s="289"/>
      <c r="P3833" s="289"/>
      <c r="Q3833" s="186">
        <f t="shared" si="788"/>
        <v>4714459.0282999994</v>
      </c>
      <c r="R3833" s="186">
        <f t="shared" si="789"/>
        <v>4644787.22</v>
      </c>
      <c r="S3833" s="290">
        <v>0</v>
      </c>
      <c r="T3833" s="475">
        <v>4644787.22</v>
      </c>
      <c r="U3833" s="290">
        <v>0</v>
      </c>
      <c r="V3833" s="475">
        <v>0</v>
      </c>
      <c r="W3833" s="290">
        <v>0</v>
      </c>
      <c r="X3833" s="475">
        <v>0</v>
      </c>
      <c r="Y3833" s="290">
        <v>0</v>
      </c>
      <c r="Z3833" s="475">
        <v>0</v>
      </c>
      <c r="AA3833" s="290">
        <v>0</v>
      </c>
      <c r="AB3833" s="475">
        <v>0</v>
      </c>
      <c r="AC3833" s="290">
        <v>0</v>
      </c>
      <c r="AD3833" s="475">
        <v>0</v>
      </c>
      <c r="AE3833" s="290">
        <v>0</v>
      </c>
      <c r="AF3833" s="475">
        <v>0</v>
      </c>
      <c r="AG3833" s="290">
        <v>0</v>
      </c>
      <c r="AH3833" s="475">
        <v>0</v>
      </c>
      <c r="AI3833" s="290">
        <v>0</v>
      </c>
      <c r="AJ3833" s="475">
        <v>69671.80829999999</v>
      </c>
      <c r="AK3833" s="175"/>
      <c r="AL3833" s="175">
        <v>10613909.16</v>
      </c>
      <c r="AM3833" s="175">
        <v>16138191.789999999</v>
      </c>
      <c r="AN3833" s="175">
        <v>5524282.6299999999</v>
      </c>
    </row>
    <row r="3834" spans="1:40" s="128" customFormat="1" ht="20.3" customHeight="1" x14ac:dyDescent="0.35">
      <c r="A3834" s="256">
        <v>2025</v>
      </c>
      <c r="B3834" s="184">
        <f t="shared" si="790"/>
        <v>1100</v>
      </c>
      <c r="C3834" s="286" t="s">
        <v>700</v>
      </c>
      <c r="D3834" s="184">
        <v>43651</v>
      </c>
      <c r="E3834" s="287"/>
      <c r="F3834" s="287"/>
      <c r="G3834" s="287"/>
      <c r="H3834" s="288"/>
      <c r="I3834" s="288"/>
      <c r="J3834" s="288"/>
      <c r="K3834" s="289"/>
      <c r="L3834" s="289"/>
      <c r="M3834" s="289"/>
      <c r="N3834" s="289"/>
      <c r="O3834" s="289"/>
      <c r="P3834" s="289"/>
      <c r="Q3834" s="186">
        <f t="shared" si="788"/>
        <v>4471439.2733499995</v>
      </c>
      <c r="R3834" s="186">
        <f t="shared" si="789"/>
        <v>4405358.8899999997</v>
      </c>
      <c r="S3834" s="475">
        <v>0</v>
      </c>
      <c r="T3834" s="474">
        <v>4405358.8899999997</v>
      </c>
      <c r="U3834" s="475">
        <v>0</v>
      </c>
      <c r="V3834" s="474">
        <v>0</v>
      </c>
      <c r="W3834" s="475">
        <v>0</v>
      </c>
      <c r="X3834" s="474">
        <v>0</v>
      </c>
      <c r="Y3834" s="475">
        <v>0</v>
      </c>
      <c r="Z3834" s="474">
        <v>0</v>
      </c>
      <c r="AA3834" s="475">
        <v>0</v>
      </c>
      <c r="AB3834" s="474">
        <v>0</v>
      </c>
      <c r="AC3834" s="475">
        <v>0</v>
      </c>
      <c r="AD3834" s="474">
        <v>0</v>
      </c>
      <c r="AE3834" s="475">
        <v>0</v>
      </c>
      <c r="AF3834" s="474">
        <v>0</v>
      </c>
      <c r="AG3834" s="475">
        <v>0</v>
      </c>
      <c r="AH3834" s="474">
        <v>0</v>
      </c>
      <c r="AI3834" s="475">
        <v>0</v>
      </c>
      <c r="AJ3834" s="474">
        <v>66080.383349999989</v>
      </c>
      <c r="AK3834" s="175"/>
      <c r="AL3834" s="175">
        <v>11923128.539999999</v>
      </c>
      <c r="AM3834" s="175">
        <v>17126935.109999999</v>
      </c>
      <c r="AN3834" s="175">
        <v>5203806.57</v>
      </c>
    </row>
    <row r="3835" spans="1:40" s="128" customFormat="1" ht="20.3" customHeight="1" x14ac:dyDescent="0.35">
      <c r="A3835" s="256">
        <v>2025</v>
      </c>
      <c r="B3835" s="184">
        <f t="shared" si="790"/>
        <v>1101</v>
      </c>
      <c r="C3835" s="286" t="s">
        <v>4946</v>
      </c>
      <c r="D3835" s="184">
        <v>43820</v>
      </c>
      <c r="E3835" s="287"/>
      <c r="F3835" s="287"/>
      <c r="G3835" s="287"/>
      <c r="H3835" s="288"/>
      <c r="I3835" s="288"/>
      <c r="J3835" s="288"/>
      <c r="K3835" s="289"/>
      <c r="L3835" s="289"/>
      <c r="M3835" s="289"/>
      <c r="N3835" s="289"/>
      <c r="O3835" s="289"/>
      <c r="P3835" s="289"/>
      <c r="Q3835" s="186">
        <f t="shared" ref="Q3835:Q3838" si="791">SUM(S3835:AJ3835)</f>
        <v>6001045.1900000004</v>
      </c>
      <c r="R3835" s="186">
        <f t="shared" ref="R3835:R3838" si="792">SUM(S3835:AI3835)</f>
        <v>5935452.2000000002</v>
      </c>
      <c r="S3835" s="290">
        <v>0</v>
      </c>
      <c r="T3835" s="290">
        <v>0</v>
      </c>
      <c r="U3835" s="290">
        <v>0</v>
      </c>
      <c r="V3835" s="290">
        <v>0</v>
      </c>
      <c r="W3835" s="290">
        <v>0</v>
      </c>
      <c r="X3835" s="290">
        <v>0</v>
      </c>
      <c r="Y3835" s="290">
        <v>0</v>
      </c>
      <c r="Z3835" s="290">
        <v>0</v>
      </c>
      <c r="AA3835" s="290">
        <v>5935452.2000000002</v>
      </c>
      <c r="AB3835" s="290">
        <v>0</v>
      </c>
      <c r="AC3835" s="290">
        <v>0</v>
      </c>
      <c r="AD3835" s="290">
        <v>0</v>
      </c>
      <c r="AE3835" s="290">
        <v>0</v>
      </c>
      <c r="AF3835" s="290">
        <v>0</v>
      </c>
      <c r="AG3835" s="290">
        <v>0</v>
      </c>
      <c r="AH3835" s="290">
        <v>0</v>
      </c>
      <c r="AI3835" s="290">
        <v>0</v>
      </c>
      <c r="AJ3835" s="290">
        <v>65592.990000000005</v>
      </c>
      <c r="AK3835" s="175"/>
      <c r="AL3835" s="175">
        <v>14681561.23</v>
      </c>
      <c r="AM3835" s="175">
        <v>14681561.23</v>
      </c>
      <c r="AN3835" s="175">
        <v>0</v>
      </c>
    </row>
    <row r="3836" spans="1:40" s="128" customFormat="1" ht="20.3" customHeight="1" x14ac:dyDescent="0.35">
      <c r="A3836" s="256">
        <v>2025</v>
      </c>
      <c r="B3836" s="184">
        <f t="shared" si="790"/>
        <v>1102</v>
      </c>
      <c r="C3836" s="286" t="s">
        <v>4129</v>
      </c>
      <c r="D3836" s="184">
        <v>43800</v>
      </c>
      <c r="E3836" s="287"/>
      <c r="F3836" s="287"/>
      <c r="G3836" s="287"/>
      <c r="H3836" s="288"/>
      <c r="I3836" s="288"/>
      <c r="J3836" s="288"/>
      <c r="K3836" s="289"/>
      <c r="L3836" s="289"/>
      <c r="M3836" s="289"/>
      <c r="N3836" s="289"/>
      <c r="O3836" s="289"/>
      <c r="P3836" s="289"/>
      <c r="Q3836" s="186">
        <f t="shared" si="791"/>
        <v>3551602.23</v>
      </c>
      <c r="R3836" s="186">
        <f t="shared" si="792"/>
        <v>3496724.39</v>
      </c>
      <c r="S3836" s="475">
        <v>0</v>
      </c>
      <c r="T3836" s="475">
        <v>0</v>
      </c>
      <c r="U3836" s="475">
        <v>0</v>
      </c>
      <c r="V3836" s="475">
        <v>0</v>
      </c>
      <c r="W3836" s="475">
        <v>0</v>
      </c>
      <c r="X3836" s="475">
        <v>0</v>
      </c>
      <c r="Y3836" s="475">
        <v>0</v>
      </c>
      <c r="Z3836" s="475">
        <v>0</v>
      </c>
      <c r="AA3836" s="475">
        <v>3396724.39</v>
      </c>
      <c r="AB3836" s="475">
        <v>0</v>
      </c>
      <c r="AC3836" s="475">
        <v>0</v>
      </c>
      <c r="AD3836" s="475">
        <v>0</v>
      </c>
      <c r="AE3836" s="475">
        <v>0</v>
      </c>
      <c r="AF3836" s="475">
        <v>0</v>
      </c>
      <c r="AG3836" s="475">
        <v>0</v>
      </c>
      <c r="AH3836" s="475">
        <v>100000</v>
      </c>
      <c r="AI3836" s="475">
        <v>0</v>
      </c>
      <c r="AJ3836" s="475">
        <v>54877.84</v>
      </c>
      <c r="AK3836" s="175"/>
      <c r="AL3836" s="175">
        <v>5873886.75</v>
      </c>
      <c r="AM3836" s="175">
        <v>5873886.75</v>
      </c>
      <c r="AN3836" s="175">
        <v>0</v>
      </c>
    </row>
    <row r="3837" spans="1:40" s="128" customFormat="1" ht="20.3" customHeight="1" x14ac:dyDescent="0.35">
      <c r="A3837" s="256">
        <v>2025</v>
      </c>
      <c r="B3837" s="184">
        <f t="shared" si="790"/>
        <v>1103</v>
      </c>
      <c r="C3837" s="286" t="s">
        <v>4132</v>
      </c>
      <c r="D3837" s="184">
        <v>43701</v>
      </c>
      <c r="E3837" s="287"/>
      <c r="F3837" s="287"/>
      <c r="G3837" s="287"/>
      <c r="H3837" s="288"/>
      <c r="I3837" s="288"/>
      <c r="J3837" s="288"/>
      <c r="K3837" s="289"/>
      <c r="L3837" s="289"/>
      <c r="M3837" s="289"/>
      <c r="N3837" s="289"/>
      <c r="O3837" s="289"/>
      <c r="P3837" s="289"/>
      <c r="Q3837" s="186">
        <f t="shared" si="791"/>
        <v>5482317.6200000001</v>
      </c>
      <c r="R3837" s="186">
        <f t="shared" si="792"/>
        <v>5395863.6200000001</v>
      </c>
      <c r="S3837" s="290">
        <v>0</v>
      </c>
      <c r="T3837" s="290">
        <v>0</v>
      </c>
      <c r="U3837" s="290">
        <v>0</v>
      </c>
      <c r="V3837" s="290">
        <v>0</v>
      </c>
      <c r="W3837" s="290">
        <v>0</v>
      </c>
      <c r="X3837" s="290">
        <v>0</v>
      </c>
      <c r="Y3837" s="290">
        <v>0</v>
      </c>
      <c r="Z3837" s="290">
        <v>0</v>
      </c>
      <c r="AA3837" s="290">
        <v>5395863.6200000001</v>
      </c>
      <c r="AB3837" s="290">
        <v>0</v>
      </c>
      <c r="AC3837" s="290">
        <v>0</v>
      </c>
      <c r="AD3837" s="290">
        <v>0</v>
      </c>
      <c r="AE3837" s="290">
        <v>0</v>
      </c>
      <c r="AF3837" s="290">
        <v>0</v>
      </c>
      <c r="AG3837" s="290">
        <v>0</v>
      </c>
      <c r="AH3837" s="290">
        <v>0</v>
      </c>
      <c r="AI3837" s="290">
        <v>0</v>
      </c>
      <c r="AJ3837" s="290">
        <v>86454</v>
      </c>
      <c r="AK3837" s="175"/>
      <c r="AL3837" s="175">
        <v>20462962.460000001</v>
      </c>
      <c r="AM3837" s="175">
        <v>20462962.460000001</v>
      </c>
      <c r="AN3837" s="175">
        <v>0</v>
      </c>
    </row>
    <row r="3838" spans="1:40" s="128" customFormat="1" ht="20.3" customHeight="1" x14ac:dyDescent="0.35">
      <c r="A3838" s="256">
        <v>2025</v>
      </c>
      <c r="B3838" s="184">
        <f t="shared" si="790"/>
        <v>1104</v>
      </c>
      <c r="C3838" s="286" t="s">
        <v>1852</v>
      </c>
      <c r="D3838" s="184">
        <v>43770</v>
      </c>
      <c r="E3838" s="287"/>
      <c r="F3838" s="287"/>
      <c r="G3838" s="287"/>
      <c r="H3838" s="288"/>
      <c r="I3838" s="288"/>
      <c r="J3838" s="288"/>
      <c r="K3838" s="289"/>
      <c r="L3838" s="289"/>
      <c r="M3838" s="289"/>
      <c r="N3838" s="289"/>
      <c r="O3838" s="289"/>
      <c r="P3838" s="289"/>
      <c r="Q3838" s="186">
        <f t="shared" si="791"/>
        <v>172183.16</v>
      </c>
      <c r="R3838" s="186">
        <f t="shared" si="792"/>
        <v>172183.16</v>
      </c>
      <c r="S3838" s="475">
        <v>0</v>
      </c>
      <c r="T3838" s="475">
        <v>0</v>
      </c>
      <c r="U3838" s="475">
        <v>0</v>
      </c>
      <c r="V3838" s="475">
        <v>0</v>
      </c>
      <c r="W3838" s="475">
        <v>0</v>
      </c>
      <c r="X3838" s="475">
        <v>0</v>
      </c>
      <c r="Y3838" s="475">
        <v>0</v>
      </c>
      <c r="Z3838" s="475">
        <v>0</v>
      </c>
      <c r="AA3838" s="475">
        <v>0</v>
      </c>
      <c r="AB3838" s="475">
        <v>0</v>
      </c>
      <c r="AC3838" s="475">
        <v>0</v>
      </c>
      <c r="AD3838" s="475">
        <v>0</v>
      </c>
      <c r="AE3838" s="475">
        <v>0</v>
      </c>
      <c r="AF3838" s="475">
        <v>0</v>
      </c>
      <c r="AG3838" s="475">
        <v>172183.16</v>
      </c>
      <c r="AH3838" s="475">
        <v>0</v>
      </c>
      <c r="AI3838" s="475">
        <v>0</v>
      </c>
      <c r="AJ3838" s="475">
        <v>0</v>
      </c>
      <c r="AK3838" s="175"/>
      <c r="AL3838" s="175">
        <v>12976353.4</v>
      </c>
      <c r="AM3838" s="175">
        <v>16942036.16</v>
      </c>
      <c r="AN3838" s="175">
        <v>3965682.76</v>
      </c>
    </row>
    <row r="3839" spans="1:40" s="128" customFormat="1" ht="20.3" customHeight="1" x14ac:dyDescent="0.35">
      <c r="A3839" s="256">
        <v>2025</v>
      </c>
      <c r="B3839" s="184">
        <f t="shared" si="790"/>
        <v>1105</v>
      </c>
      <c r="C3839" s="286" t="s">
        <v>4128</v>
      </c>
      <c r="D3839" s="184">
        <v>43807</v>
      </c>
      <c r="E3839" s="287"/>
      <c r="F3839" s="287"/>
      <c r="G3839" s="287"/>
      <c r="H3839" s="288"/>
      <c r="I3839" s="288"/>
      <c r="J3839" s="288"/>
      <c r="K3839" s="289"/>
      <c r="L3839" s="289"/>
      <c r="M3839" s="289"/>
      <c r="N3839" s="289"/>
      <c r="O3839" s="289"/>
      <c r="P3839" s="289"/>
      <c r="Q3839" s="186">
        <f>SUM(S3839:AJ3839)</f>
        <v>5133668.4400000004</v>
      </c>
      <c r="R3839" s="186">
        <f>SUM(S3839:AI3839)</f>
        <v>5030000.4400000004</v>
      </c>
      <c r="S3839" s="290">
        <v>0</v>
      </c>
      <c r="T3839" s="290">
        <v>0</v>
      </c>
      <c r="U3839" s="290">
        <v>0</v>
      </c>
      <c r="V3839" s="290">
        <v>0</v>
      </c>
      <c r="W3839" s="290">
        <v>0</v>
      </c>
      <c r="X3839" s="290">
        <v>0</v>
      </c>
      <c r="Y3839" s="290">
        <v>0</v>
      </c>
      <c r="Z3839" s="290">
        <v>0</v>
      </c>
      <c r="AA3839" s="290">
        <v>5030000.4400000004</v>
      </c>
      <c r="AB3839" s="290">
        <v>0</v>
      </c>
      <c r="AC3839" s="290">
        <v>0</v>
      </c>
      <c r="AD3839" s="290">
        <v>0</v>
      </c>
      <c r="AE3839" s="290">
        <v>0</v>
      </c>
      <c r="AF3839" s="290">
        <v>0</v>
      </c>
      <c r="AG3839" s="290">
        <v>0</v>
      </c>
      <c r="AH3839" s="290">
        <v>0</v>
      </c>
      <c r="AI3839" s="290">
        <v>0</v>
      </c>
      <c r="AJ3839" s="290">
        <v>103668</v>
      </c>
      <c r="AK3839" s="175"/>
      <c r="AL3839" s="175">
        <v>20972537.77</v>
      </c>
      <c r="AM3839" s="175">
        <v>20972537.77</v>
      </c>
      <c r="AN3839" s="175">
        <v>0</v>
      </c>
    </row>
    <row r="3840" spans="1:40" s="128" customFormat="1" ht="20.3" customHeight="1" x14ac:dyDescent="0.35">
      <c r="A3840" s="256">
        <v>2025</v>
      </c>
      <c r="B3840" s="184">
        <f t="shared" si="790"/>
        <v>1106</v>
      </c>
      <c r="C3840" s="286" t="s">
        <v>4127</v>
      </c>
      <c r="D3840" s="184">
        <v>43808</v>
      </c>
      <c r="E3840" s="287"/>
      <c r="F3840" s="287"/>
      <c r="G3840" s="287"/>
      <c r="H3840" s="288"/>
      <c r="I3840" s="288"/>
      <c r="J3840" s="288"/>
      <c r="K3840" s="289"/>
      <c r="L3840" s="289"/>
      <c r="M3840" s="289"/>
      <c r="N3840" s="289"/>
      <c r="O3840" s="289"/>
      <c r="P3840" s="289"/>
      <c r="Q3840" s="186">
        <f t="shared" ref="Q3840:Q3842" si="793">SUM(S3840:AJ3840)</f>
        <v>7398980</v>
      </c>
      <c r="R3840" s="186">
        <f t="shared" ref="R3840:R3841" si="794">SUM(S3840:AI3840)</f>
        <v>7289636</v>
      </c>
      <c r="S3840" s="290">
        <v>0</v>
      </c>
      <c r="T3840" s="290">
        <v>0</v>
      </c>
      <c r="U3840" s="290">
        <v>0</v>
      </c>
      <c r="V3840" s="290">
        <v>0</v>
      </c>
      <c r="W3840" s="290">
        <v>0</v>
      </c>
      <c r="X3840" s="290">
        <v>0</v>
      </c>
      <c r="Y3840" s="290">
        <v>0</v>
      </c>
      <c r="Z3840" s="290">
        <v>0</v>
      </c>
      <c r="AA3840" s="290">
        <v>7289636</v>
      </c>
      <c r="AB3840" s="290">
        <v>0</v>
      </c>
      <c r="AC3840" s="290">
        <v>0</v>
      </c>
      <c r="AD3840" s="290">
        <v>0</v>
      </c>
      <c r="AE3840" s="290">
        <v>0</v>
      </c>
      <c r="AF3840" s="290">
        <v>0</v>
      </c>
      <c r="AG3840" s="290">
        <v>0</v>
      </c>
      <c r="AH3840" s="290">
        <v>0</v>
      </c>
      <c r="AI3840" s="290">
        <v>0</v>
      </c>
      <c r="AJ3840" s="290">
        <v>109344</v>
      </c>
      <c r="AK3840" s="175"/>
      <c r="AL3840" s="175">
        <v>20285420.239999998</v>
      </c>
      <c r="AM3840" s="175">
        <v>20285420.239999998</v>
      </c>
      <c r="AN3840" s="175">
        <v>0</v>
      </c>
    </row>
    <row r="3841" spans="1:40" s="128" customFormat="1" ht="20.3" customHeight="1" x14ac:dyDescent="0.35">
      <c r="A3841" s="256">
        <v>2025</v>
      </c>
      <c r="B3841" s="184">
        <f t="shared" si="790"/>
        <v>1107</v>
      </c>
      <c r="C3841" s="286" t="s">
        <v>4131</v>
      </c>
      <c r="D3841" s="184">
        <v>43713</v>
      </c>
      <c r="E3841" s="287"/>
      <c r="F3841" s="287"/>
      <c r="G3841" s="287"/>
      <c r="H3841" s="288"/>
      <c r="I3841" s="288"/>
      <c r="J3841" s="288"/>
      <c r="K3841" s="289"/>
      <c r="L3841" s="289"/>
      <c r="M3841" s="289"/>
      <c r="N3841" s="289"/>
      <c r="O3841" s="289"/>
      <c r="P3841" s="289"/>
      <c r="Q3841" s="186">
        <f t="shared" si="793"/>
        <v>5719937.7000000002</v>
      </c>
      <c r="R3841" s="186">
        <f t="shared" si="794"/>
        <v>5618476.7000000002</v>
      </c>
      <c r="S3841" s="475">
        <v>0</v>
      </c>
      <c r="T3841" s="475">
        <v>0</v>
      </c>
      <c r="U3841" s="475">
        <v>0</v>
      </c>
      <c r="V3841" s="475">
        <v>0</v>
      </c>
      <c r="W3841" s="475">
        <v>0</v>
      </c>
      <c r="X3841" s="475">
        <v>0</v>
      </c>
      <c r="Y3841" s="475">
        <v>0</v>
      </c>
      <c r="Z3841" s="475">
        <v>0</v>
      </c>
      <c r="AA3841" s="475">
        <v>5618476.7000000002</v>
      </c>
      <c r="AB3841" s="475">
        <v>0</v>
      </c>
      <c r="AC3841" s="475">
        <v>0</v>
      </c>
      <c r="AD3841" s="475">
        <v>0</v>
      </c>
      <c r="AE3841" s="475">
        <v>0</v>
      </c>
      <c r="AF3841" s="475">
        <v>0</v>
      </c>
      <c r="AG3841" s="475">
        <v>0</v>
      </c>
      <c r="AH3841" s="475">
        <v>0</v>
      </c>
      <c r="AI3841" s="475">
        <v>0</v>
      </c>
      <c r="AJ3841" s="475">
        <v>101461</v>
      </c>
      <c r="AK3841" s="175"/>
      <c r="AL3841" s="175">
        <v>21757745.18</v>
      </c>
      <c r="AM3841" s="175">
        <v>21757745.18</v>
      </c>
      <c r="AN3841" s="175">
        <v>0</v>
      </c>
    </row>
    <row r="3842" spans="1:40" s="7" customFormat="1" ht="20.3" customHeight="1" x14ac:dyDescent="0.35">
      <c r="A3842" s="256">
        <v>2025</v>
      </c>
      <c r="B3842" s="184">
        <f t="shared" si="790"/>
        <v>1108</v>
      </c>
      <c r="C3842" s="286" t="s">
        <v>4133</v>
      </c>
      <c r="D3842" s="184">
        <v>43683</v>
      </c>
      <c r="E3842" s="287"/>
      <c r="F3842" s="287"/>
      <c r="G3842" s="287"/>
      <c r="H3842" s="288"/>
      <c r="I3842" s="288"/>
      <c r="J3842" s="288"/>
      <c r="K3842" s="289"/>
      <c r="L3842" s="289"/>
      <c r="M3842" s="289"/>
      <c r="N3842" s="289"/>
      <c r="O3842" s="289"/>
      <c r="P3842" s="289"/>
      <c r="Q3842" s="186">
        <f t="shared" si="793"/>
        <v>853131.33</v>
      </c>
      <c r="R3842" s="186">
        <f>SUM(S3842:AI3842)</f>
        <v>814834.05999999994</v>
      </c>
      <c r="S3842" s="475">
        <v>0</v>
      </c>
      <c r="T3842" s="475">
        <v>0</v>
      </c>
      <c r="U3842" s="475">
        <v>0</v>
      </c>
      <c r="V3842" s="475">
        <v>236842.78</v>
      </c>
      <c r="W3842" s="475">
        <v>0</v>
      </c>
      <c r="X3842" s="475">
        <v>473183.44</v>
      </c>
      <c r="Y3842" s="475">
        <v>0</v>
      </c>
      <c r="Z3842" s="475">
        <v>0</v>
      </c>
      <c r="AA3842" s="475">
        <v>0</v>
      </c>
      <c r="AB3842" s="475">
        <v>0</v>
      </c>
      <c r="AC3842" s="475">
        <v>0</v>
      </c>
      <c r="AD3842" s="475">
        <v>0</v>
      </c>
      <c r="AE3842" s="475">
        <v>0</v>
      </c>
      <c r="AF3842" s="475">
        <v>0</v>
      </c>
      <c r="AG3842" s="475">
        <v>104807.84</v>
      </c>
      <c r="AH3842" s="475">
        <v>0</v>
      </c>
      <c r="AI3842" s="475">
        <v>0</v>
      </c>
      <c r="AJ3842" s="475">
        <f>3552.64+27646.88+7097.75</f>
        <v>38297.270000000004</v>
      </c>
      <c r="AK3842" s="175"/>
      <c r="AL3842" s="175">
        <v>4137004.7500000005</v>
      </c>
      <c r="AM3842" s="175">
        <v>5829943.8600000003</v>
      </c>
      <c r="AN3842" s="175">
        <v>1692939.1099999999</v>
      </c>
    </row>
    <row r="3843" spans="1:40" s="7" customFormat="1" ht="20.3" customHeight="1" x14ac:dyDescent="0.35">
      <c r="A3843" s="256">
        <v>2025</v>
      </c>
      <c r="B3843" s="184">
        <f t="shared" si="790"/>
        <v>1109</v>
      </c>
      <c r="C3843" s="286" t="s">
        <v>4130</v>
      </c>
      <c r="D3843" s="184">
        <v>43742</v>
      </c>
      <c r="E3843" s="287"/>
      <c r="F3843" s="287"/>
      <c r="G3843" s="287"/>
      <c r="H3843" s="288"/>
      <c r="I3843" s="288"/>
      <c r="J3843" s="288"/>
      <c r="K3843" s="289"/>
      <c r="L3843" s="289"/>
      <c r="M3843" s="289"/>
      <c r="N3843" s="289"/>
      <c r="O3843" s="289"/>
      <c r="P3843" s="289"/>
      <c r="Q3843" s="186">
        <f t="shared" ref="Q3843" si="795">SUM(S3843:AJ3843)</f>
        <v>5207503</v>
      </c>
      <c r="R3843" s="186">
        <f>SUM(S3843:AI3843)</f>
        <v>5137358</v>
      </c>
      <c r="S3843" s="475">
        <v>0</v>
      </c>
      <c r="T3843" s="475">
        <v>0</v>
      </c>
      <c r="U3843" s="475">
        <v>0</v>
      </c>
      <c r="V3843" s="475">
        <v>0</v>
      </c>
      <c r="W3843" s="475">
        <v>0</v>
      </c>
      <c r="X3843" s="475">
        <v>0</v>
      </c>
      <c r="Y3843" s="475">
        <v>0</v>
      </c>
      <c r="Z3843" s="475">
        <v>0</v>
      </c>
      <c r="AA3843" s="475">
        <v>4800000</v>
      </c>
      <c r="AB3843" s="475">
        <v>0</v>
      </c>
      <c r="AC3843" s="475">
        <v>0</v>
      </c>
      <c r="AD3843" s="475">
        <v>0</v>
      </c>
      <c r="AE3843" s="475">
        <v>0</v>
      </c>
      <c r="AF3843" s="475">
        <v>0</v>
      </c>
      <c r="AG3843" s="475">
        <f>162622+174736</f>
        <v>337358</v>
      </c>
      <c r="AH3843" s="475">
        <v>0</v>
      </c>
      <c r="AI3843" s="475">
        <v>0</v>
      </c>
      <c r="AJ3843" s="475">
        <v>70145</v>
      </c>
      <c r="AK3843" s="175"/>
      <c r="AL3843" s="175">
        <v>22621685.140000001</v>
      </c>
      <c r="AM3843" s="175">
        <v>22924030.48</v>
      </c>
      <c r="AN3843" s="175">
        <v>302345.34000000003</v>
      </c>
    </row>
    <row r="3844" spans="1:40" s="7" customFormat="1" ht="20.3" customHeight="1" x14ac:dyDescent="0.35">
      <c r="A3844" s="256">
        <v>2025</v>
      </c>
      <c r="B3844" s="184">
        <f t="shared" si="790"/>
        <v>1110</v>
      </c>
      <c r="C3844" s="286" t="s">
        <v>4950</v>
      </c>
      <c r="D3844" s="184">
        <v>43732</v>
      </c>
      <c r="E3844" s="287"/>
      <c r="F3844" s="287"/>
      <c r="G3844" s="287"/>
      <c r="H3844" s="288"/>
      <c r="I3844" s="288"/>
      <c r="J3844" s="288"/>
      <c r="K3844" s="289"/>
      <c r="L3844" s="289"/>
      <c r="M3844" s="289"/>
      <c r="N3844" s="289"/>
      <c r="O3844" s="289"/>
      <c r="P3844" s="289"/>
      <c r="Q3844" s="186">
        <f t="shared" ref="Q3844:Q3846" si="796">SUM(S3844:AJ3844)</f>
        <v>3201131.06</v>
      </c>
      <c r="R3844" s="186">
        <f t="shared" ref="R3844:R3886" si="797">SUM(S3844:AI3844)</f>
        <v>3153935.83</v>
      </c>
      <c r="S3844" s="475">
        <v>0</v>
      </c>
      <c r="T3844" s="475">
        <v>0</v>
      </c>
      <c r="U3844" s="475">
        <v>0</v>
      </c>
      <c r="V3844" s="475">
        <v>0</v>
      </c>
      <c r="W3844" s="475">
        <v>0</v>
      </c>
      <c r="X3844" s="475">
        <v>0</v>
      </c>
      <c r="Y3844" s="475">
        <v>0</v>
      </c>
      <c r="Z3844" s="475">
        <v>0</v>
      </c>
      <c r="AA3844" s="475">
        <v>3153935.83</v>
      </c>
      <c r="AB3844" s="475">
        <v>0</v>
      </c>
      <c r="AC3844" s="475">
        <v>0</v>
      </c>
      <c r="AD3844" s="475">
        <v>0</v>
      </c>
      <c r="AE3844" s="475">
        <v>0</v>
      </c>
      <c r="AF3844" s="475">
        <v>0</v>
      </c>
      <c r="AG3844" s="475">
        <v>0</v>
      </c>
      <c r="AH3844" s="475">
        <v>0</v>
      </c>
      <c r="AI3844" s="475">
        <v>0</v>
      </c>
      <c r="AJ3844" s="475">
        <v>47195.23</v>
      </c>
      <c r="AK3844" s="175"/>
      <c r="AL3844" s="175"/>
      <c r="AM3844" s="175"/>
      <c r="AN3844" s="175"/>
    </row>
    <row r="3845" spans="1:40" s="7" customFormat="1" ht="20.3" customHeight="1" x14ac:dyDescent="0.35">
      <c r="A3845" s="256">
        <v>2025</v>
      </c>
      <c r="B3845" s="184">
        <f t="shared" si="790"/>
        <v>1111</v>
      </c>
      <c r="C3845" s="286" t="s">
        <v>4951</v>
      </c>
      <c r="D3845" s="184">
        <v>43831</v>
      </c>
      <c r="E3845" s="287"/>
      <c r="F3845" s="287"/>
      <c r="G3845" s="287"/>
      <c r="H3845" s="288"/>
      <c r="I3845" s="288"/>
      <c r="J3845" s="288"/>
      <c r="K3845" s="289"/>
      <c r="L3845" s="289"/>
      <c r="M3845" s="289"/>
      <c r="N3845" s="289"/>
      <c r="O3845" s="289"/>
      <c r="P3845" s="289"/>
      <c r="Q3845" s="186">
        <f t="shared" si="796"/>
        <v>4133684.33</v>
      </c>
      <c r="R3845" s="186">
        <f t="shared" si="797"/>
        <v>4066198.2600000002</v>
      </c>
      <c r="S3845" s="475">
        <v>0</v>
      </c>
      <c r="T3845" s="475">
        <v>0</v>
      </c>
      <c r="U3845" s="475">
        <v>0</v>
      </c>
      <c r="V3845" s="475">
        <v>0</v>
      </c>
      <c r="W3845" s="475">
        <v>0</v>
      </c>
      <c r="X3845" s="475">
        <v>0</v>
      </c>
      <c r="Y3845" s="475">
        <v>0</v>
      </c>
      <c r="Z3845" s="475">
        <v>0</v>
      </c>
      <c r="AA3845" s="475">
        <v>4066198.2600000002</v>
      </c>
      <c r="AB3845" s="475">
        <v>0</v>
      </c>
      <c r="AC3845" s="475">
        <v>0</v>
      </c>
      <c r="AD3845" s="475">
        <v>0</v>
      </c>
      <c r="AE3845" s="475">
        <v>0</v>
      </c>
      <c r="AF3845" s="475">
        <v>0</v>
      </c>
      <c r="AG3845" s="475">
        <v>0</v>
      </c>
      <c r="AH3845" s="475">
        <v>0</v>
      </c>
      <c r="AI3845" s="475">
        <v>0</v>
      </c>
      <c r="AJ3845" s="475">
        <v>67486.070000000007</v>
      </c>
      <c r="AK3845" s="175"/>
      <c r="AL3845" s="175"/>
      <c r="AM3845" s="175"/>
      <c r="AN3845" s="175"/>
    </row>
    <row r="3846" spans="1:40" s="7" customFormat="1" ht="20.3" customHeight="1" x14ac:dyDescent="0.35">
      <c r="A3846" s="256">
        <v>2025</v>
      </c>
      <c r="B3846" s="184">
        <f t="shared" si="790"/>
        <v>1112</v>
      </c>
      <c r="C3846" s="286" t="s">
        <v>4952</v>
      </c>
      <c r="D3846" s="184">
        <v>43715</v>
      </c>
      <c r="E3846" s="287"/>
      <c r="F3846" s="287"/>
      <c r="G3846" s="287"/>
      <c r="H3846" s="288"/>
      <c r="I3846" s="288"/>
      <c r="J3846" s="288"/>
      <c r="K3846" s="289"/>
      <c r="L3846" s="289"/>
      <c r="M3846" s="289"/>
      <c r="N3846" s="289"/>
      <c r="O3846" s="289"/>
      <c r="P3846" s="289"/>
      <c r="Q3846" s="186">
        <f t="shared" si="796"/>
        <v>6848517.5800000001</v>
      </c>
      <c r="R3846" s="186">
        <f t="shared" si="797"/>
        <v>6749263.7000000002</v>
      </c>
      <c r="S3846" s="475">
        <v>0</v>
      </c>
      <c r="T3846" s="475">
        <v>0</v>
      </c>
      <c r="U3846" s="475">
        <v>0</v>
      </c>
      <c r="V3846" s="475">
        <v>0</v>
      </c>
      <c r="W3846" s="475">
        <v>0</v>
      </c>
      <c r="X3846" s="475">
        <v>0</v>
      </c>
      <c r="Y3846" s="475">
        <v>0</v>
      </c>
      <c r="Z3846" s="475">
        <v>0</v>
      </c>
      <c r="AA3846" s="475">
        <v>6749263.7000000002</v>
      </c>
      <c r="AB3846" s="475">
        <v>0</v>
      </c>
      <c r="AC3846" s="475">
        <v>0</v>
      </c>
      <c r="AD3846" s="475">
        <v>0</v>
      </c>
      <c r="AE3846" s="475">
        <v>0</v>
      </c>
      <c r="AF3846" s="475">
        <v>0</v>
      </c>
      <c r="AG3846" s="475">
        <v>0</v>
      </c>
      <c r="AH3846" s="475">
        <v>0</v>
      </c>
      <c r="AI3846" s="475">
        <v>0</v>
      </c>
      <c r="AJ3846" s="475">
        <v>99253.88</v>
      </c>
      <c r="AK3846" s="175"/>
      <c r="AL3846" s="175"/>
      <c r="AM3846" s="175"/>
      <c r="AN3846" s="175"/>
    </row>
    <row r="3847" spans="1:40" s="7" customFormat="1" ht="20.3" customHeight="1" x14ac:dyDescent="0.35">
      <c r="A3847" s="256">
        <v>2025</v>
      </c>
      <c r="B3847" s="184">
        <f t="shared" si="790"/>
        <v>1113</v>
      </c>
      <c r="C3847" s="286" t="s">
        <v>4953</v>
      </c>
      <c r="D3847" s="184">
        <v>43756</v>
      </c>
      <c r="E3847" s="287"/>
      <c r="F3847" s="287"/>
      <c r="G3847" s="287"/>
      <c r="H3847" s="288"/>
      <c r="I3847" s="288"/>
      <c r="J3847" s="288"/>
      <c r="K3847" s="289"/>
      <c r="L3847" s="289"/>
      <c r="M3847" s="289"/>
      <c r="N3847" s="289"/>
      <c r="O3847" s="289"/>
      <c r="P3847" s="289"/>
      <c r="Q3847" s="186">
        <f t="shared" ref="Q3847" si="798">SUM(S3847:AJ3847)</f>
        <v>3219322.64</v>
      </c>
      <c r="R3847" s="186">
        <f t="shared" si="797"/>
        <v>3154447.44</v>
      </c>
      <c r="S3847" s="475">
        <v>0</v>
      </c>
      <c r="T3847" s="475">
        <v>0</v>
      </c>
      <c r="U3847" s="475">
        <v>0</v>
      </c>
      <c r="V3847" s="475">
        <v>0</v>
      </c>
      <c r="W3847" s="475">
        <v>0</v>
      </c>
      <c r="X3847" s="475">
        <v>0</v>
      </c>
      <c r="Y3847" s="475">
        <v>0</v>
      </c>
      <c r="Z3847" s="475">
        <v>0</v>
      </c>
      <c r="AA3847" s="475">
        <v>3154447.44</v>
      </c>
      <c r="AB3847" s="475">
        <v>0</v>
      </c>
      <c r="AC3847" s="475">
        <v>0</v>
      </c>
      <c r="AD3847" s="475">
        <v>0</v>
      </c>
      <c r="AE3847" s="475">
        <v>0</v>
      </c>
      <c r="AF3847" s="475">
        <v>0</v>
      </c>
      <c r="AG3847" s="475">
        <v>0</v>
      </c>
      <c r="AH3847" s="475">
        <v>0</v>
      </c>
      <c r="AI3847" s="475">
        <v>0</v>
      </c>
      <c r="AJ3847" s="475">
        <v>64875.199999999997</v>
      </c>
      <c r="AK3847" s="175"/>
      <c r="AL3847" s="175"/>
      <c r="AM3847" s="175"/>
      <c r="AN3847" s="175"/>
    </row>
    <row r="3848" spans="1:40" s="7" customFormat="1" ht="20.3" customHeight="1" x14ac:dyDescent="0.35">
      <c r="A3848" s="256">
        <v>2025</v>
      </c>
      <c r="B3848" s="184">
        <f>B3847+1</f>
        <v>1114</v>
      </c>
      <c r="C3848" s="286" t="s">
        <v>4954</v>
      </c>
      <c r="D3848" s="184">
        <v>43685</v>
      </c>
      <c r="E3848" s="287"/>
      <c r="F3848" s="287"/>
      <c r="G3848" s="287"/>
      <c r="H3848" s="288"/>
      <c r="I3848" s="288"/>
      <c r="J3848" s="288"/>
      <c r="K3848" s="289"/>
      <c r="L3848" s="289"/>
      <c r="M3848" s="289"/>
      <c r="N3848" s="289"/>
      <c r="O3848" s="289"/>
      <c r="P3848" s="289"/>
      <c r="Q3848" s="186">
        <f t="shared" ref="Q3848:Q3849" si="799">SUM(S3848:AJ3848)</f>
        <v>8266611.6900000004</v>
      </c>
      <c r="R3848" s="186">
        <f t="shared" si="797"/>
        <v>8135675.0300000003</v>
      </c>
      <c r="S3848" s="475">
        <v>0</v>
      </c>
      <c r="T3848" s="475">
        <v>0</v>
      </c>
      <c r="U3848" s="475">
        <v>0</v>
      </c>
      <c r="V3848" s="475">
        <v>0</v>
      </c>
      <c r="W3848" s="475">
        <v>0</v>
      </c>
      <c r="X3848" s="475">
        <v>0</v>
      </c>
      <c r="Y3848" s="475">
        <v>0</v>
      </c>
      <c r="Z3848" s="475">
        <v>0</v>
      </c>
      <c r="AA3848" s="475">
        <v>8135675.0300000003</v>
      </c>
      <c r="AB3848" s="475">
        <v>0</v>
      </c>
      <c r="AC3848" s="475">
        <v>0</v>
      </c>
      <c r="AD3848" s="475">
        <v>0</v>
      </c>
      <c r="AE3848" s="475">
        <v>0</v>
      </c>
      <c r="AF3848" s="475">
        <v>0</v>
      </c>
      <c r="AG3848" s="475">
        <v>0</v>
      </c>
      <c r="AH3848" s="475">
        <v>0</v>
      </c>
      <c r="AI3848" s="475">
        <v>0</v>
      </c>
      <c r="AJ3848" s="475">
        <v>130936.66</v>
      </c>
      <c r="AK3848" s="175"/>
      <c r="AL3848" s="175"/>
      <c r="AM3848" s="175"/>
      <c r="AN3848" s="175"/>
    </row>
    <row r="3849" spans="1:40" s="7" customFormat="1" ht="20.3" customHeight="1" x14ac:dyDescent="0.35">
      <c r="A3849" s="256">
        <v>2025</v>
      </c>
      <c r="B3849" s="184">
        <f t="shared" si="790"/>
        <v>1115</v>
      </c>
      <c r="C3849" s="286" t="s">
        <v>4955</v>
      </c>
      <c r="D3849" s="184">
        <v>43676</v>
      </c>
      <c r="E3849" s="287"/>
      <c r="F3849" s="287"/>
      <c r="G3849" s="287"/>
      <c r="H3849" s="288"/>
      <c r="I3849" s="288"/>
      <c r="J3849" s="288"/>
      <c r="K3849" s="289"/>
      <c r="L3849" s="289"/>
      <c r="M3849" s="289"/>
      <c r="N3849" s="289"/>
      <c r="O3849" s="289"/>
      <c r="P3849" s="289"/>
      <c r="Q3849" s="186">
        <f t="shared" si="799"/>
        <v>6781424.8999999994</v>
      </c>
      <c r="R3849" s="186">
        <f t="shared" si="797"/>
        <v>6683143.3799999999</v>
      </c>
      <c r="S3849" s="475">
        <v>0</v>
      </c>
      <c r="T3849" s="475">
        <v>0</v>
      </c>
      <c r="U3849" s="475">
        <v>0</v>
      </c>
      <c r="V3849" s="475">
        <v>0</v>
      </c>
      <c r="W3849" s="475">
        <v>0</v>
      </c>
      <c r="X3849" s="475">
        <v>0</v>
      </c>
      <c r="Y3849" s="475">
        <v>0</v>
      </c>
      <c r="Z3849" s="475">
        <v>0</v>
      </c>
      <c r="AA3849" s="475">
        <v>6683143.3799999999</v>
      </c>
      <c r="AB3849" s="475">
        <v>0</v>
      </c>
      <c r="AC3849" s="475">
        <v>0</v>
      </c>
      <c r="AD3849" s="475">
        <v>0</v>
      </c>
      <c r="AE3849" s="475">
        <v>0</v>
      </c>
      <c r="AF3849" s="475">
        <v>0</v>
      </c>
      <c r="AG3849" s="475">
        <v>0</v>
      </c>
      <c r="AH3849" s="475">
        <v>0</v>
      </c>
      <c r="AI3849" s="475">
        <v>0</v>
      </c>
      <c r="AJ3849" s="475">
        <v>98281.52</v>
      </c>
      <c r="AK3849" s="175"/>
      <c r="AL3849" s="175"/>
      <c r="AM3849" s="175"/>
      <c r="AN3849" s="175"/>
    </row>
    <row r="3850" spans="1:40" s="7" customFormat="1" ht="20.3" customHeight="1" x14ac:dyDescent="0.35">
      <c r="A3850" s="256">
        <v>2025</v>
      </c>
      <c r="B3850" s="184">
        <f t="shared" si="790"/>
        <v>1116</v>
      </c>
      <c r="C3850" s="286" t="s">
        <v>4956</v>
      </c>
      <c r="D3850" s="184">
        <v>43667</v>
      </c>
      <c r="E3850" s="287"/>
      <c r="F3850" s="287"/>
      <c r="G3850" s="287"/>
      <c r="H3850" s="288"/>
      <c r="I3850" s="288"/>
      <c r="J3850" s="288"/>
      <c r="K3850" s="289"/>
      <c r="L3850" s="289"/>
      <c r="M3850" s="289"/>
      <c r="N3850" s="289"/>
      <c r="O3850" s="289"/>
      <c r="P3850" s="289"/>
      <c r="Q3850" s="186">
        <f t="shared" ref="Q3850" si="800">SUM(S3850:AJ3850)</f>
        <v>5064224.93</v>
      </c>
      <c r="R3850" s="186">
        <f t="shared" si="797"/>
        <v>4991177.34</v>
      </c>
      <c r="S3850" s="475">
        <v>0</v>
      </c>
      <c r="T3850" s="475">
        <v>0</v>
      </c>
      <c r="U3850" s="475">
        <v>0</v>
      </c>
      <c r="V3850" s="475">
        <v>0</v>
      </c>
      <c r="W3850" s="475">
        <v>0</v>
      </c>
      <c r="X3850" s="475">
        <v>0</v>
      </c>
      <c r="Y3850" s="475">
        <v>0</v>
      </c>
      <c r="Z3850" s="475">
        <v>0</v>
      </c>
      <c r="AA3850" s="475">
        <v>4991177.34</v>
      </c>
      <c r="AB3850" s="475">
        <v>0</v>
      </c>
      <c r="AC3850" s="475">
        <v>0</v>
      </c>
      <c r="AD3850" s="475">
        <v>0</v>
      </c>
      <c r="AE3850" s="475">
        <v>0</v>
      </c>
      <c r="AF3850" s="475">
        <v>0</v>
      </c>
      <c r="AG3850" s="475">
        <v>0</v>
      </c>
      <c r="AH3850" s="475">
        <v>0</v>
      </c>
      <c r="AI3850" s="475">
        <v>0</v>
      </c>
      <c r="AJ3850" s="475">
        <v>73047.59</v>
      </c>
      <c r="AK3850" s="175"/>
      <c r="AL3850" s="175"/>
      <c r="AM3850" s="175"/>
      <c r="AN3850" s="175"/>
    </row>
    <row r="3851" spans="1:40" s="7" customFormat="1" ht="20.3" customHeight="1" x14ac:dyDescent="0.35">
      <c r="A3851" s="256">
        <v>2025</v>
      </c>
      <c r="B3851" s="184">
        <f t="shared" si="790"/>
        <v>1117</v>
      </c>
      <c r="C3851" s="286" t="s">
        <v>4957</v>
      </c>
      <c r="D3851" s="184">
        <v>43668</v>
      </c>
      <c r="E3851" s="287"/>
      <c r="F3851" s="287"/>
      <c r="G3851" s="287"/>
      <c r="H3851" s="288"/>
      <c r="I3851" s="288"/>
      <c r="J3851" s="288"/>
      <c r="K3851" s="289"/>
      <c r="L3851" s="289"/>
      <c r="M3851" s="289"/>
      <c r="N3851" s="289"/>
      <c r="O3851" s="289"/>
      <c r="P3851" s="289"/>
      <c r="Q3851" s="186">
        <f t="shared" ref="Q3851:Q3853" si="801">SUM(S3851:AJ3851)</f>
        <v>5676946.9199999999</v>
      </c>
      <c r="R3851" s="186">
        <f t="shared" si="797"/>
        <v>5598714.7000000002</v>
      </c>
      <c r="S3851" s="475">
        <v>0</v>
      </c>
      <c r="T3851" s="475">
        <v>0</v>
      </c>
      <c r="U3851" s="475">
        <v>0</v>
      </c>
      <c r="V3851" s="475">
        <v>0</v>
      </c>
      <c r="W3851" s="475">
        <v>0</v>
      </c>
      <c r="X3851" s="475">
        <v>0</v>
      </c>
      <c r="Y3851" s="475">
        <v>0</v>
      </c>
      <c r="Z3851" s="475">
        <v>0</v>
      </c>
      <c r="AA3851" s="475">
        <v>5598714.7000000002</v>
      </c>
      <c r="AB3851" s="475">
        <v>0</v>
      </c>
      <c r="AC3851" s="475">
        <v>0</v>
      </c>
      <c r="AD3851" s="475">
        <v>0</v>
      </c>
      <c r="AE3851" s="475">
        <v>0</v>
      </c>
      <c r="AF3851" s="475">
        <v>0</v>
      </c>
      <c r="AG3851" s="475">
        <v>0</v>
      </c>
      <c r="AH3851" s="475">
        <v>0</v>
      </c>
      <c r="AI3851" s="475">
        <v>0</v>
      </c>
      <c r="AJ3851" s="475">
        <v>78232.22</v>
      </c>
      <c r="AK3851" s="175"/>
      <c r="AL3851" s="175"/>
      <c r="AM3851" s="175"/>
      <c r="AN3851" s="175"/>
    </row>
    <row r="3852" spans="1:40" s="7" customFormat="1" ht="20.3" customHeight="1" x14ac:dyDescent="0.35">
      <c r="A3852" s="256">
        <v>2025</v>
      </c>
      <c r="B3852" s="184">
        <f t="shared" si="790"/>
        <v>1118</v>
      </c>
      <c r="C3852" s="286" t="s">
        <v>4958</v>
      </c>
      <c r="D3852" s="184">
        <v>43671</v>
      </c>
      <c r="E3852" s="287"/>
      <c r="F3852" s="287"/>
      <c r="G3852" s="287"/>
      <c r="H3852" s="288"/>
      <c r="I3852" s="288"/>
      <c r="J3852" s="288"/>
      <c r="K3852" s="289"/>
      <c r="L3852" s="289"/>
      <c r="M3852" s="289"/>
      <c r="N3852" s="289"/>
      <c r="O3852" s="289"/>
      <c r="P3852" s="289"/>
      <c r="Q3852" s="186">
        <f t="shared" si="801"/>
        <v>6525858.2800000012</v>
      </c>
      <c r="R3852" s="186">
        <f t="shared" si="797"/>
        <v>6439872.5500000007</v>
      </c>
      <c r="S3852" s="475">
        <v>0</v>
      </c>
      <c r="T3852" s="475">
        <v>0</v>
      </c>
      <c r="U3852" s="475">
        <v>0</v>
      </c>
      <c r="V3852" s="475">
        <v>0</v>
      </c>
      <c r="W3852" s="475">
        <v>0</v>
      </c>
      <c r="X3852" s="475">
        <v>0</v>
      </c>
      <c r="Y3852" s="475">
        <v>0</v>
      </c>
      <c r="Z3852" s="475">
        <v>0</v>
      </c>
      <c r="AA3852" s="475">
        <v>6439872.5500000007</v>
      </c>
      <c r="AB3852" s="475">
        <v>0</v>
      </c>
      <c r="AC3852" s="475">
        <v>0</v>
      </c>
      <c r="AD3852" s="475">
        <v>0</v>
      </c>
      <c r="AE3852" s="475">
        <v>0</v>
      </c>
      <c r="AF3852" s="475">
        <v>0</v>
      </c>
      <c r="AG3852" s="475">
        <v>0</v>
      </c>
      <c r="AH3852" s="475">
        <v>0</v>
      </c>
      <c r="AI3852" s="475">
        <v>0</v>
      </c>
      <c r="AJ3852" s="475">
        <v>85985.73</v>
      </c>
      <c r="AK3852" s="175"/>
      <c r="AL3852" s="175"/>
      <c r="AM3852" s="175"/>
      <c r="AN3852" s="175"/>
    </row>
    <row r="3853" spans="1:40" s="7" customFormat="1" ht="20.3" customHeight="1" x14ac:dyDescent="0.35">
      <c r="A3853" s="256">
        <v>2025</v>
      </c>
      <c r="B3853" s="184">
        <f t="shared" si="790"/>
        <v>1119</v>
      </c>
      <c r="C3853" s="286" t="s">
        <v>4959</v>
      </c>
      <c r="D3853" s="184">
        <v>43674</v>
      </c>
      <c r="E3853" s="287"/>
      <c r="F3853" s="287"/>
      <c r="G3853" s="287"/>
      <c r="H3853" s="288"/>
      <c r="I3853" s="288"/>
      <c r="J3853" s="288"/>
      <c r="K3853" s="289"/>
      <c r="L3853" s="289"/>
      <c r="M3853" s="289"/>
      <c r="N3853" s="289"/>
      <c r="O3853" s="289"/>
      <c r="P3853" s="289"/>
      <c r="Q3853" s="186">
        <f t="shared" si="801"/>
        <v>12069310.07</v>
      </c>
      <c r="R3853" s="186">
        <f t="shared" si="797"/>
        <v>11896069.9</v>
      </c>
      <c r="S3853" s="475">
        <v>0</v>
      </c>
      <c r="T3853" s="475">
        <v>0</v>
      </c>
      <c r="U3853" s="475">
        <v>0</v>
      </c>
      <c r="V3853" s="475">
        <v>0</v>
      </c>
      <c r="W3853" s="475">
        <v>0</v>
      </c>
      <c r="X3853" s="475">
        <v>0</v>
      </c>
      <c r="Y3853" s="475">
        <v>0</v>
      </c>
      <c r="Z3853" s="475">
        <v>0</v>
      </c>
      <c r="AA3853" s="475">
        <v>11896069.9</v>
      </c>
      <c r="AB3853" s="475">
        <v>0</v>
      </c>
      <c r="AC3853" s="475">
        <v>0</v>
      </c>
      <c r="AD3853" s="475">
        <v>0</v>
      </c>
      <c r="AE3853" s="475">
        <v>0</v>
      </c>
      <c r="AF3853" s="475">
        <v>0</v>
      </c>
      <c r="AG3853" s="475">
        <v>0</v>
      </c>
      <c r="AH3853" s="475">
        <v>0</v>
      </c>
      <c r="AI3853" s="475">
        <v>0</v>
      </c>
      <c r="AJ3853" s="475">
        <v>173240.17</v>
      </c>
      <c r="AK3853" s="175"/>
      <c r="AL3853" s="175"/>
      <c r="AM3853" s="175"/>
      <c r="AN3853" s="175"/>
    </row>
    <row r="3854" spans="1:40" s="7" customFormat="1" ht="20.3" customHeight="1" x14ac:dyDescent="0.35">
      <c r="A3854" s="256">
        <v>2025</v>
      </c>
      <c r="B3854" s="184">
        <f t="shared" si="790"/>
        <v>1120</v>
      </c>
      <c r="C3854" s="286" t="s">
        <v>4960</v>
      </c>
      <c r="D3854" s="184">
        <v>43644</v>
      </c>
      <c r="E3854" s="287"/>
      <c r="F3854" s="287"/>
      <c r="G3854" s="287"/>
      <c r="H3854" s="288"/>
      <c r="I3854" s="288"/>
      <c r="J3854" s="288"/>
      <c r="K3854" s="289"/>
      <c r="L3854" s="289"/>
      <c r="M3854" s="289"/>
      <c r="N3854" s="289"/>
      <c r="O3854" s="289"/>
      <c r="P3854" s="289"/>
      <c r="Q3854" s="186">
        <f t="shared" ref="Q3854" si="802">SUM(S3854:AJ3854)</f>
        <v>6819441.75</v>
      </c>
      <c r="R3854" s="186">
        <f t="shared" si="797"/>
        <v>6720609.2599999998</v>
      </c>
      <c r="S3854" s="475">
        <v>0</v>
      </c>
      <c r="T3854" s="475">
        <v>0</v>
      </c>
      <c r="U3854" s="475">
        <v>0</v>
      </c>
      <c r="V3854" s="475">
        <v>0</v>
      </c>
      <c r="W3854" s="475">
        <v>0</v>
      </c>
      <c r="X3854" s="475">
        <v>0</v>
      </c>
      <c r="Y3854" s="475">
        <v>0</v>
      </c>
      <c r="Z3854" s="475">
        <v>0</v>
      </c>
      <c r="AA3854" s="475">
        <v>6720609.2599999998</v>
      </c>
      <c r="AB3854" s="475">
        <v>0</v>
      </c>
      <c r="AC3854" s="475">
        <v>0</v>
      </c>
      <c r="AD3854" s="475">
        <v>0</v>
      </c>
      <c r="AE3854" s="475">
        <v>0</v>
      </c>
      <c r="AF3854" s="475">
        <v>0</v>
      </c>
      <c r="AG3854" s="475">
        <v>0</v>
      </c>
      <c r="AH3854" s="475">
        <v>0</v>
      </c>
      <c r="AI3854" s="475">
        <v>0</v>
      </c>
      <c r="AJ3854" s="475">
        <v>98832.49</v>
      </c>
      <c r="AK3854" s="175"/>
      <c r="AL3854" s="175"/>
      <c r="AM3854" s="175"/>
      <c r="AN3854" s="175"/>
    </row>
    <row r="3855" spans="1:40" s="7" customFormat="1" ht="20.3" customHeight="1" x14ac:dyDescent="0.35">
      <c r="A3855" s="256">
        <v>2025</v>
      </c>
      <c r="B3855" s="184">
        <f t="shared" si="790"/>
        <v>1121</v>
      </c>
      <c r="C3855" s="286" t="s">
        <v>4961</v>
      </c>
      <c r="D3855" s="184">
        <v>43743</v>
      </c>
      <c r="E3855" s="287"/>
      <c r="F3855" s="287"/>
      <c r="G3855" s="287"/>
      <c r="H3855" s="288"/>
      <c r="I3855" s="288"/>
      <c r="J3855" s="288"/>
      <c r="K3855" s="289"/>
      <c r="L3855" s="289"/>
      <c r="M3855" s="289"/>
      <c r="N3855" s="289"/>
      <c r="O3855" s="289"/>
      <c r="P3855" s="289"/>
      <c r="Q3855" s="186">
        <f t="shared" ref="Q3855:Q3857" si="803">SUM(S3855:AJ3855)</f>
        <v>6680784.8499999996</v>
      </c>
      <c r="R3855" s="186">
        <f t="shared" si="797"/>
        <v>6583961.8799999999</v>
      </c>
      <c r="S3855" s="475">
        <v>0</v>
      </c>
      <c r="T3855" s="475">
        <v>0</v>
      </c>
      <c r="U3855" s="475">
        <v>0</v>
      </c>
      <c r="V3855" s="475">
        <v>0</v>
      </c>
      <c r="W3855" s="475">
        <v>0</v>
      </c>
      <c r="X3855" s="475">
        <v>0</v>
      </c>
      <c r="Y3855" s="475">
        <v>0</v>
      </c>
      <c r="Z3855" s="475">
        <v>0</v>
      </c>
      <c r="AA3855" s="475">
        <v>6583961.8799999999</v>
      </c>
      <c r="AB3855" s="475">
        <v>0</v>
      </c>
      <c r="AC3855" s="475">
        <v>0</v>
      </c>
      <c r="AD3855" s="475">
        <v>0</v>
      </c>
      <c r="AE3855" s="475">
        <v>0</v>
      </c>
      <c r="AF3855" s="475">
        <v>0</v>
      </c>
      <c r="AG3855" s="475">
        <v>0</v>
      </c>
      <c r="AH3855" s="475">
        <v>0</v>
      </c>
      <c r="AI3855" s="475">
        <v>0</v>
      </c>
      <c r="AJ3855" s="475">
        <v>96822.97</v>
      </c>
      <c r="AK3855" s="175"/>
      <c r="AL3855" s="175"/>
      <c r="AM3855" s="175"/>
      <c r="AN3855" s="175"/>
    </row>
    <row r="3856" spans="1:40" s="7" customFormat="1" ht="20.3" customHeight="1" x14ac:dyDescent="0.35">
      <c r="A3856" s="256">
        <v>2025</v>
      </c>
      <c r="B3856" s="184">
        <f t="shared" si="790"/>
        <v>1122</v>
      </c>
      <c r="C3856" s="286" t="s">
        <v>4962</v>
      </c>
      <c r="D3856" s="184">
        <v>43745</v>
      </c>
      <c r="E3856" s="287"/>
      <c r="F3856" s="287"/>
      <c r="G3856" s="287"/>
      <c r="H3856" s="288"/>
      <c r="I3856" s="288"/>
      <c r="J3856" s="288"/>
      <c r="K3856" s="289"/>
      <c r="L3856" s="289"/>
      <c r="M3856" s="289"/>
      <c r="N3856" s="289"/>
      <c r="O3856" s="289"/>
      <c r="P3856" s="289"/>
      <c r="Q3856" s="186">
        <f t="shared" si="803"/>
        <v>6680784.8499999996</v>
      </c>
      <c r="R3856" s="186">
        <f t="shared" si="797"/>
        <v>6583961.8799999999</v>
      </c>
      <c r="S3856" s="475">
        <v>0</v>
      </c>
      <c r="T3856" s="475">
        <v>0</v>
      </c>
      <c r="U3856" s="475">
        <v>0</v>
      </c>
      <c r="V3856" s="475">
        <v>0</v>
      </c>
      <c r="W3856" s="475">
        <v>0</v>
      </c>
      <c r="X3856" s="475">
        <v>0</v>
      </c>
      <c r="Y3856" s="475">
        <v>0</v>
      </c>
      <c r="Z3856" s="475">
        <v>0</v>
      </c>
      <c r="AA3856" s="475">
        <v>6583961.8799999999</v>
      </c>
      <c r="AB3856" s="475">
        <v>0</v>
      </c>
      <c r="AC3856" s="475">
        <v>0</v>
      </c>
      <c r="AD3856" s="475">
        <v>0</v>
      </c>
      <c r="AE3856" s="475">
        <v>0</v>
      </c>
      <c r="AF3856" s="475">
        <v>0</v>
      </c>
      <c r="AG3856" s="475">
        <v>0</v>
      </c>
      <c r="AH3856" s="475">
        <v>0</v>
      </c>
      <c r="AI3856" s="475">
        <v>0</v>
      </c>
      <c r="AJ3856" s="475">
        <v>96822.97</v>
      </c>
      <c r="AK3856" s="175"/>
      <c r="AL3856" s="175"/>
      <c r="AM3856" s="175"/>
      <c r="AN3856" s="175"/>
    </row>
    <row r="3857" spans="1:40" s="7" customFormat="1" ht="20.3" customHeight="1" x14ac:dyDescent="0.35">
      <c r="A3857" s="256">
        <v>2025</v>
      </c>
      <c r="B3857" s="184">
        <f t="shared" si="790"/>
        <v>1123</v>
      </c>
      <c r="C3857" s="286" t="s">
        <v>4963</v>
      </c>
      <c r="D3857" s="184">
        <v>43757</v>
      </c>
      <c r="E3857" s="287"/>
      <c r="F3857" s="287"/>
      <c r="G3857" s="287"/>
      <c r="H3857" s="288"/>
      <c r="I3857" s="288"/>
      <c r="J3857" s="288"/>
      <c r="K3857" s="289"/>
      <c r="L3857" s="289"/>
      <c r="M3857" s="289"/>
      <c r="N3857" s="289"/>
      <c r="O3857" s="289"/>
      <c r="P3857" s="289"/>
      <c r="Q3857" s="186">
        <f t="shared" si="803"/>
        <v>9762745.9399999995</v>
      </c>
      <c r="R3857" s="186">
        <f t="shared" si="797"/>
        <v>9621256.8699999992</v>
      </c>
      <c r="S3857" s="475">
        <v>0</v>
      </c>
      <c r="T3857" s="475">
        <v>0</v>
      </c>
      <c r="U3857" s="475">
        <v>0</v>
      </c>
      <c r="V3857" s="475">
        <v>0</v>
      </c>
      <c r="W3857" s="475">
        <v>0</v>
      </c>
      <c r="X3857" s="475">
        <v>0</v>
      </c>
      <c r="Y3857" s="475">
        <v>0</v>
      </c>
      <c r="Z3857" s="475">
        <v>0</v>
      </c>
      <c r="AA3857" s="475">
        <v>9621256.8699999992</v>
      </c>
      <c r="AB3857" s="475">
        <v>0</v>
      </c>
      <c r="AC3857" s="475">
        <v>0</v>
      </c>
      <c r="AD3857" s="475">
        <v>0</v>
      </c>
      <c r="AE3857" s="475">
        <v>0</v>
      </c>
      <c r="AF3857" s="475">
        <v>0</v>
      </c>
      <c r="AG3857" s="475">
        <v>0</v>
      </c>
      <c r="AH3857" s="475">
        <v>0</v>
      </c>
      <c r="AI3857" s="475">
        <v>0</v>
      </c>
      <c r="AJ3857" s="475">
        <v>141489.07</v>
      </c>
      <c r="AK3857" s="175"/>
      <c r="AL3857" s="175"/>
      <c r="AM3857" s="175"/>
      <c r="AN3857" s="175"/>
    </row>
    <row r="3858" spans="1:40" s="7" customFormat="1" ht="20.3" customHeight="1" x14ac:dyDescent="0.35">
      <c r="A3858" s="256">
        <v>2025</v>
      </c>
      <c r="B3858" s="184">
        <f t="shared" si="790"/>
        <v>1124</v>
      </c>
      <c r="C3858" s="286" t="s">
        <v>4964</v>
      </c>
      <c r="D3858" s="184">
        <v>43645</v>
      </c>
      <c r="E3858" s="287"/>
      <c r="F3858" s="287"/>
      <c r="G3858" s="287"/>
      <c r="H3858" s="288"/>
      <c r="I3858" s="288"/>
      <c r="J3858" s="288"/>
      <c r="K3858" s="289"/>
      <c r="L3858" s="289"/>
      <c r="M3858" s="289"/>
      <c r="N3858" s="289"/>
      <c r="O3858" s="289"/>
      <c r="P3858" s="289"/>
      <c r="Q3858" s="186">
        <f t="shared" ref="Q3858" si="804">SUM(S3858:AJ3858)</f>
        <v>7333635.8300000001</v>
      </c>
      <c r="R3858" s="186">
        <f t="shared" si="797"/>
        <v>7227351.25</v>
      </c>
      <c r="S3858" s="475">
        <v>0</v>
      </c>
      <c r="T3858" s="475">
        <v>0</v>
      </c>
      <c r="U3858" s="475">
        <v>0</v>
      </c>
      <c r="V3858" s="475">
        <v>0</v>
      </c>
      <c r="W3858" s="475">
        <v>0</v>
      </c>
      <c r="X3858" s="475">
        <v>0</v>
      </c>
      <c r="Y3858" s="475">
        <v>0</v>
      </c>
      <c r="Z3858" s="475">
        <v>0</v>
      </c>
      <c r="AA3858" s="475">
        <v>7227351.25</v>
      </c>
      <c r="AB3858" s="475">
        <v>0</v>
      </c>
      <c r="AC3858" s="475">
        <v>0</v>
      </c>
      <c r="AD3858" s="475">
        <v>0</v>
      </c>
      <c r="AE3858" s="475">
        <v>0</v>
      </c>
      <c r="AF3858" s="475">
        <v>0</v>
      </c>
      <c r="AG3858" s="475">
        <v>0</v>
      </c>
      <c r="AH3858" s="475">
        <v>0</v>
      </c>
      <c r="AI3858" s="475">
        <v>0</v>
      </c>
      <c r="AJ3858" s="475">
        <v>106284.58</v>
      </c>
      <c r="AK3858" s="175"/>
      <c r="AL3858" s="175"/>
      <c r="AM3858" s="175"/>
      <c r="AN3858" s="175"/>
    </row>
    <row r="3859" spans="1:40" s="7" customFormat="1" ht="20.3" customHeight="1" x14ac:dyDescent="0.35">
      <c r="A3859" s="256">
        <v>2025</v>
      </c>
      <c r="B3859" s="184">
        <f t="shared" si="790"/>
        <v>1125</v>
      </c>
      <c r="C3859" s="286" t="s">
        <v>4965</v>
      </c>
      <c r="D3859" s="184">
        <v>43642</v>
      </c>
      <c r="E3859" s="287"/>
      <c r="F3859" s="287"/>
      <c r="G3859" s="287"/>
      <c r="H3859" s="288"/>
      <c r="I3859" s="288"/>
      <c r="J3859" s="288"/>
      <c r="K3859" s="289"/>
      <c r="L3859" s="289"/>
      <c r="M3859" s="289"/>
      <c r="N3859" s="289"/>
      <c r="O3859" s="289"/>
      <c r="P3859" s="289"/>
      <c r="Q3859" s="186">
        <f t="shared" ref="Q3859:Q3861" si="805">SUM(S3859:AJ3859)</f>
        <v>9363263.9600000009</v>
      </c>
      <c r="R3859" s="186">
        <f t="shared" si="797"/>
        <v>9227564.4800000004</v>
      </c>
      <c r="S3859" s="475">
        <v>0</v>
      </c>
      <c r="T3859" s="475">
        <v>0</v>
      </c>
      <c r="U3859" s="475">
        <v>0</v>
      </c>
      <c r="V3859" s="475">
        <v>0</v>
      </c>
      <c r="W3859" s="475">
        <v>0</v>
      </c>
      <c r="X3859" s="475">
        <v>0</v>
      </c>
      <c r="Y3859" s="475">
        <v>0</v>
      </c>
      <c r="Z3859" s="475">
        <v>0</v>
      </c>
      <c r="AA3859" s="475">
        <v>9227564.4800000004</v>
      </c>
      <c r="AB3859" s="475">
        <v>0</v>
      </c>
      <c r="AC3859" s="475">
        <v>0</v>
      </c>
      <c r="AD3859" s="475">
        <v>0</v>
      </c>
      <c r="AE3859" s="475">
        <v>0</v>
      </c>
      <c r="AF3859" s="475">
        <v>0</v>
      </c>
      <c r="AG3859" s="475">
        <v>0</v>
      </c>
      <c r="AH3859" s="475">
        <v>0</v>
      </c>
      <c r="AI3859" s="475">
        <v>0</v>
      </c>
      <c r="AJ3859" s="475">
        <v>135699.48000000001</v>
      </c>
      <c r="AK3859" s="175"/>
      <c r="AL3859" s="175"/>
      <c r="AM3859" s="175"/>
      <c r="AN3859" s="175"/>
    </row>
    <row r="3860" spans="1:40" s="7" customFormat="1" ht="20.3" customHeight="1" x14ac:dyDescent="0.35">
      <c r="A3860" s="256">
        <v>2025</v>
      </c>
      <c r="B3860" s="184">
        <f t="shared" si="790"/>
        <v>1126</v>
      </c>
      <c r="C3860" s="286" t="s">
        <v>4966</v>
      </c>
      <c r="D3860" s="184">
        <v>43643</v>
      </c>
      <c r="E3860" s="287"/>
      <c r="F3860" s="287"/>
      <c r="G3860" s="287"/>
      <c r="H3860" s="288"/>
      <c r="I3860" s="288"/>
      <c r="J3860" s="288"/>
      <c r="K3860" s="289"/>
      <c r="L3860" s="289"/>
      <c r="M3860" s="289"/>
      <c r="N3860" s="289"/>
      <c r="O3860" s="289"/>
      <c r="P3860" s="289"/>
      <c r="Q3860" s="186">
        <f t="shared" si="805"/>
        <v>15713248.629999999</v>
      </c>
      <c r="R3860" s="186">
        <f t="shared" si="797"/>
        <v>15398563.869999999</v>
      </c>
      <c r="S3860" s="475">
        <v>0</v>
      </c>
      <c r="T3860" s="475">
        <v>0</v>
      </c>
      <c r="U3860" s="475">
        <v>0</v>
      </c>
      <c r="V3860" s="475">
        <v>0</v>
      </c>
      <c r="W3860" s="475">
        <v>0</v>
      </c>
      <c r="X3860" s="475">
        <v>0</v>
      </c>
      <c r="Y3860" s="475">
        <v>0</v>
      </c>
      <c r="Z3860" s="475">
        <v>0</v>
      </c>
      <c r="AA3860" s="475">
        <v>15398563.869999999</v>
      </c>
      <c r="AB3860" s="475">
        <v>0</v>
      </c>
      <c r="AC3860" s="475">
        <v>0</v>
      </c>
      <c r="AD3860" s="475">
        <v>0</v>
      </c>
      <c r="AE3860" s="475">
        <v>0</v>
      </c>
      <c r="AF3860" s="475">
        <v>0</v>
      </c>
      <c r="AG3860" s="475">
        <v>0</v>
      </c>
      <c r="AH3860" s="475">
        <v>0</v>
      </c>
      <c r="AI3860" s="475">
        <v>0</v>
      </c>
      <c r="AJ3860" s="475">
        <v>314684.76</v>
      </c>
      <c r="AK3860" s="175"/>
      <c r="AL3860" s="175"/>
      <c r="AM3860" s="175"/>
      <c r="AN3860" s="175"/>
    </row>
    <row r="3861" spans="1:40" s="7" customFormat="1" ht="20.3" customHeight="1" x14ac:dyDescent="0.35">
      <c r="A3861" s="256">
        <v>2025</v>
      </c>
      <c r="B3861" s="184">
        <f t="shared" si="790"/>
        <v>1127</v>
      </c>
      <c r="C3861" s="286" t="s">
        <v>4967</v>
      </c>
      <c r="D3861" s="184">
        <v>43647</v>
      </c>
      <c r="E3861" s="287"/>
      <c r="F3861" s="287"/>
      <c r="G3861" s="287"/>
      <c r="H3861" s="288"/>
      <c r="I3861" s="288"/>
      <c r="J3861" s="288"/>
      <c r="K3861" s="289"/>
      <c r="L3861" s="289"/>
      <c r="M3861" s="289"/>
      <c r="N3861" s="289"/>
      <c r="O3861" s="289"/>
      <c r="P3861" s="289"/>
      <c r="Q3861" s="186">
        <f t="shared" si="805"/>
        <v>7329103.4699999997</v>
      </c>
      <c r="R3861" s="186">
        <f t="shared" si="797"/>
        <v>7222884.5800000001</v>
      </c>
      <c r="S3861" s="475">
        <v>0</v>
      </c>
      <c r="T3861" s="475">
        <v>0</v>
      </c>
      <c r="U3861" s="475">
        <v>0</v>
      </c>
      <c r="V3861" s="475">
        <v>0</v>
      </c>
      <c r="W3861" s="475">
        <v>0</v>
      </c>
      <c r="X3861" s="475">
        <v>0</v>
      </c>
      <c r="Y3861" s="475">
        <v>0</v>
      </c>
      <c r="Z3861" s="475">
        <v>0</v>
      </c>
      <c r="AA3861" s="475">
        <v>7222884.5800000001</v>
      </c>
      <c r="AB3861" s="475">
        <v>0</v>
      </c>
      <c r="AC3861" s="475">
        <v>0</v>
      </c>
      <c r="AD3861" s="475">
        <v>0</v>
      </c>
      <c r="AE3861" s="475">
        <v>0</v>
      </c>
      <c r="AF3861" s="475">
        <v>0</v>
      </c>
      <c r="AG3861" s="475">
        <v>0</v>
      </c>
      <c r="AH3861" s="475">
        <v>0</v>
      </c>
      <c r="AI3861" s="475">
        <v>0</v>
      </c>
      <c r="AJ3861" s="475">
        <v>106218.89</v>
      </c>
      <c r="AK3861" s="175"/>
      <c r="AL3861" s="175"/>
      <c r="AM3861" s="175"/>
      <c r="AN3861" s="175"/>
    </row>
    <row r="3862" spans="1:40" s="7" customFormat="1" ht="20.3" customHeight="1" x14ac:dyDescent="0.35">
      <c r="A3862" s="256">
        <v>2025</v>
      </c>
      <c r="B3862" s="184">
        <f t="shared" si="790"/>
        <v>1128</v>
      </c>
      <c r="C3862" s="286" t="s">
        <v>4968</v>
      </c>
      <c r="D3862" s="184">
        <v>43655</v>
      </c>
      <c r="E3862" s="287"/>
      <c r="F3862" s="287"/>
      <c r="G3862" s="287"/>
      <c r="H3862" s="288"/>
      <c r="I3862" s="288"/>
      <c r="J3862" s="288"/>
      <c r="K3862" s="289"/>
      <c r="L3862" s="289"/>
      <c r="M3862" s="289"/>
      <c r="N3862" s="289"/>
      <c r="O3862" s="289"/>
      <c r="P3862" s="289"/>
      <c r="Q3862" s="186">
        <f t="shared" ref="Q3862" si="806">SUM(S3862:AJ3862)</f>
        <v>9247008.8800000008</v>
      </c>
      <c r="R3862" s="186">
        <f t="shared" si="797"/>
        <v>9084008.75</v>
      </c>
      <c r="S3862" s="475">
        <v>0</v>
      </c>
      <c r="T3862" s="475">
        <v>0</v>
      </c>
      <c r="U3862" s="475">
        <v>0</v>
      </c>
      <c r="V3862" s="475">
        <v>0</v>
      </c>
      <c r="W3862" s="475">
        <v>0</v>
      </c>
      <c r="X3862" s="475">
        <v>0</v>
      </c>
      <c r="Y3862" s="475">
        <v>0</v>
      </c>
      <c r="Z3862" s="475">
        <v>0</v>
      </c>
      <c r="AA3862" s="475">
        <v>9084008.75</v>
      </c>
      <c r="AB3862" s="475">
        <v>0</v>
      </c>
      <c r="AC3862" s="475">
        <v>0</v>
      </c>
      <c r="AD3862" s="475">
        <v>0</v>
      </c>
      <c r="AE3862" s="475">
        <v>0</v>
      </c>
      <c r="AF3862" s="475">
        <v>0</v>
      </c>
      <c r="AG3862" s="475">
        <v>0</v>
      </c>
      <c r="AH3862" s="475">
        <v>0</v>
      </c>
      <c r="AI3862" s="475">
        <v>0</v>
      </c>
      <c r="AJ3862" s="475">
        <v>163000.13</v>
      </c>
      <c r="AK3862" s="175"/>
      <c r="AL3862" s="175"/>
      <c r="AM3862" s="175"/>
      <c r="AN3862" s="175"/>
    </row>
    <row r="3863" spans="1:40" s="7" customFormat="1" ht="20.3" customHeight="1" x14ac:dyDescent="0.35">
      <c r="A3863" s="256">
        <v>2025</v>
      </c>
      <c r="B3863" s="184">
        <f t="shared" si="790"/>
        <v>1129</v>
      </c>
      <c r="C3863" s="286" t="s">
        <v>4969</v>
      </c>
      <c r="D3863" s="184">
        <v>43664</v>
      </c>
      <c r="E3863" s="287"/>
      <c r="F3863" s="287"/>
      <c r="G3863" s="287"/>
      <c r="H3863" s="288"/>
      <c r="I3863" s="288"/>
      <c r="J3863" s="288"/>
      <c r="K3863" s="289"/>
      <c r="L3863" s="289"/>
      <c r="M3863" s="289"/>
      <c r="N3863" s="289"/>
      <c r="O3863" s="289"/>
      <c r="P3863" s="289"/>
      <c r="Q3863" s="186">
        <f t="shared" ref="Q3863:Q3865" si="807">SUM(S3863:AJ3863)</f>
        <v>6690726.4900000002</v>
      </c>
      <c r="R3863" s="186">
        <f t="shared" si="797"/>
        <v>6593759.4400000004</v>
      </c>
      <c r="S3863" s="475">
        <v>0</v>
      </c>
      <c r="T3863" s="475">
        <v>0</v>
      </c>
      <c r="U3863" s="475">
        <v>0</v>
      </c>
      <c r="V3863" s="475">
        <v>0</v>
      </c>
      <c r="W3863" s="475">
        <v>0</v>
      </c>
      <c r="X3863" s="475">
        <v>0</v>
      </c>
      <c r="Y3863" s="475">
        <v>0</v>
      </c>
      <c r="Z3863" s="475">
        <v>0</v>
      </c>
      <c r="AA3863" s="475">
        <v>6593759.4400000004</v>
      </c>
      <c r="AB3863" s="475">
        <v>0</v>
      </c>
      <c r="AC3863" s="475">
        <v>0</v>
      </c>
      <c r="AD3863" s="475">
        <v>0</v>
      </c>
      <c r="AE3863" s="475">
        <v>0</v>
      </c>
      <c r="AF3863" s="475">
        <v>0</v>
      </c>
      <c r="AG3863" s="475">
        <v>0</v>
      </c>
      <c r="AH3863" s="475">
        <v>0</v>
      </c>
      <c r="AI3863" s="475">
        <v>0</v>
      </c>
      <c r="AJ3863" s="475">
        <v>96967.05</v>
      </c>
      <c r="AK3863" s="175"/>
      <c r="AL3863" s="175"/>
      <c r="AM3863" s="175"/>
      <c r="AN3863" s="175"/>
    </row>
    <row r="3864" spans="1:40" s="7" customFormat="1" ht="20.3" customHeight="1" x14ac:dyDescent="0.35">
      <c r="A3864" s="256">
        <v>2025</v>
      </c>
      <c r="B3864" s="184">
        <f t="shared" si="790"/>
        <v>1130</v>
      </c>
      <c r="C3864" s="286" t="s">
        <v>4970</v>
      </c>
      <c r="D3864" s="184">
        <v>43669</v>
      </c>
      <c r="E3864" s="287"/>
      <c r="F3864" s="287"/>
      <c r="G3864" s="287"/>
      <c r="H3864" s="288"/>
      <c r="I3864" s="288"/>
      <c r="J3864" s="288"/>
      <c r="K3864" s="289"/>
      <c r="L3864" s="289"/>
      <c r="M3864" s="289"/>
      <c r="N3864" s="289"/>
      <c r="O3864" s="289"/>
      <c r="P3864" s="289"/>
      <c r="Q3864" s="186">
        <f t="shared" si="807"/>
        <v>17255939.949999999</v>
      </c>
      <c r="R3864" s="186">
        <f t="shared" si="797"/>
        <v>16976868.359999999</v>
      </c>
      <c r="S3864" s="475">
        <v>0</v>
      </c>
      <c r="T3864" s="475">
        <v>0</v>
      </c>
      <c r="U3864" s="475">
        <v>0</v>
      </c>
      <c r="V3864" s="475">
        <v>0</v>
      </c>
      <c r="W3864" s="475">
        <v>0</v>
      </c>
      <c r="X3864" s="475">
        <v>0</v>
      </c>
      <c r="Y3864" s="475">
        <v>0</v>
      </c>
      <c r="Z3864" s="475">
        <v>0</v>
      </c>
      <c r="AA3864" s="475">
        <v>16976868.359999999</v>
      </c>
      <c r="AB3864" s="475">
        <v>0</v>
      </c>
      <c r="AC3864" s="475">
        <v>0</v>
      </c>
      <c r="AD3864" s="475">
        <v>0</v>
      </c>
      <c r="AE3864" s="475">
        <v>0</v>
      </c>
      <c r="AF3864" s="475">
        <v>0</v>
      </c>
      <c r="AG3864" s="475">
        <v>0</v>
      </c>
      <c r="AH3864" s="475">
        <v>0</v>
      </c>
      <c r="AI3864" s="475">
        <v>0</v>
      </c>
      <c r="AJ3864" s="475">
        <v>279071.59000000003</v>
      </c>
      <c r="AK3864" s="175"/>
      <c r="AL3864" s="175"/>
      <c r="AM3864" s="175"/>
      <c r="AN3864" s="175"/>
    </row>
    <row r="3865" spans="1:40" s="7" customFormat="1" ht="20.3" customHeight="1" x14ac:dyDescent="0.35">
      <c r="A3865" s="256">
        <v>2025</v>
      </c>
      <c r="B3865" s="184">
        <f t="shared" si="790"/>
        <v>1131</v>
      </c>
      <c r="C3865" s="286" t="s">
        <v>4971</v>
      </c>
      <c r="D3865" s="184">
        <v>43675</v>
      </c>
      <c r="E3865" s="287"/>
      <c r="F3865" s="287"/>
      <c r="G3865" s="287"/>
      <c r="H3865" s="288"/>
      <c r="I3865" s="288"/>
      <c r="J3865" s="288"/>
      <c r="K3865" s="289"/>
      <c r="L3865" s="289"/>
      <c r="M3865" s="289"/>
      <c r="N3865" s="289"/>
      <c r="O3865" s="289"/>
      <c r="P3865" s="289"/>
      <c r="Q3865" s="186">
        <f t="shared" si="807"/>
        <v>21523018.120000001</v>
      </c>
      <c r="R3865" s="186">
        <f t="shared" si="797"/>
        <v>21211090.32</v>
      </c>
      <c r="S3865" s="475">
        <v>0</v>
      </c>
      <c r="T3865" s="475">
        <v>0</v>
      </c>
      <c r="U3865" s="475">
        <v>0</v>
      </c>
      <c r="V3865" s="475">
        <v>0</v>
      </c>
      <c r="W3865" s="475">
        <v>0</v>
      </c>
      <c r="X3865" s="475">
        <v>0</v>
      </c>
      <c r="Y3865" s="475">
        <v>0</v>
      </c>
      <c r="Z3865" s="475">
        <v>0</v>
      </c>
      <c r="AA3865" s="475">
        <v>21211090.32</v>
      </c>
      <c r="AB3865" s="475">
        <v>0</v>
      </c>
      <c r="AC3865" s="475">
        <v>0</v>
      </c>
      <c r="AD3865" s="475">
        <v>0</v>
      </c>
      <c r="AE3865" s="475">
        <v>0</v>
      </c>
      <c r="AF3865" s="475">
        <v>0</v>
      </c>
      <c r="AG3865" s="475">
        <v>0</v>
      </c>
      <c r="AH3865" s="475">
        <v>0</v>
      </c>
      <c r="AI3865" s="475">
        <v>0</v>
      </c>
      <c r="AJ3865" s="475">
        <v>311927.8</v>
      </c>
      <c r="AK3865" s="175"/>
      <c r="AL3865" s="175"/>
      <c r="AM3865" s="175"/>
      <c r="AN3865" s="175"/>
    </row>
    <row r="3866" spans="1:40" s="7" customFormat="1" ht="20.3" customHeight="1" x14ac:dyDescent="0.35">
      <c r="A3866" s="256">
        <v>2025</v>
      </c>
      <c r="B3866" s="184">
        <f t="shared" si="790"/>
        <v>1132</v>
      </c>
      <c r="C3866" s="286" t="s">
        <v>4972</v>
      </c>
      <c r="D3866" s="184">
        <v>43677</v>
      </c>
      <c r="E3866" s="287"/>
      <c r="F3866" s="287"/>
      <c r="G3866" s="287"/>
      <c r="H3866" s="288"/>
      <c r="I3866" s="288"/>
      <c r="J3866" s="288"/>
      <c r="K3866" s="289"/>
      <c r="L3866" s="289"/>
      <c r="M3866" s="289"/>
      <c r="N3866" s="289"/>
      <c r="O3866" s="289"/>
      <c r="P3866" s="289"/>
      <c r="Q3866" s="186">
        <f t="shared" ref="Q3866" si="808">SUM(S3866:AJ3866)</f>
        <v>9258479.5099999998</v>
      </c>
      <c r="R3866" s="186">
        <f t="shared" si="797"/>
        <v>9124298.6500000004</v>
      </c>
      <c r="S3866" s="475">
        <v>0</v>
      </c>
      <c r="T3866" s="475">
        <v>0</v>
      </c>
      <c r="U3866" s="475">
        <v>0</v>
      </c>
      <c r="V3866" s="475">
        <v>0</v>
      </c>
      <c r="W3866" s="475">
        <v>0</v>
      </c>
      <c r="X3866" s="475">
        <v>0</v>
      </c>
      <c r="Y3866" s="475">
        <v>0</v>
      </c>
      <c r="Z3866" s="475">
        <v>0</v>
      </c>
      <c r="AA3866" s="475">
        <v>9124298.6500000004</v>
      </c>
      <c r="AB3866" s="475">
        <v>0</v>
      </c>
      <c r="AC3866" s="475">
        <v>0</v>
      </c>
      <c r="AD3866" s="475">
        <v>0</v>
      </c>
      <c r="AE3866" s="475">
        <v>0</v>
      </c>
      <c r="AF3866" s="475">
        <v>0</v>
      </c>
      <c r="AG3866" s="475">
        <v>0</v>
      </c>
      <c r="AH3866" s="475">
        <v>0</v>
      </c>
      <c r="AI3866" s="475">
        <v>0</v>
      </c>
      <c r="AJ3866" s="475">
        <v>134180.85999999999</v>
      </c>
      <c r="AK3866" s="175"/>
      <c r="AL3866" s="175"/>
      <c r="AM3866" s="175"/>
      <c r="AN3866" s="175"/>
    </row>
    <row r="3867" spans="1:40" s="7" customFormat="1" ht="20.3" customHeight="1" x14ac:dyDescent="0.35">
      <c r="A3867" s="256">
        <v>2025</v>
      </c>
      <c r="B3867" s="184">
        <f t="shared" si="790"/>
        <v>1133</v>
      </c>
      <c r="C3867" s="286" t="s">
        <v>4973</v>
      </c>
      <c r="D3867" s="184">
        <v>43678</v>
      </c>
      <c r="E3867" s="287"/>
      <c r="F3867" s="287"/>
      <c r="G3867" s="287"/>
      <c r="H3867" s="288"/>
      <c r="I3867" s="288"/>
      <c r="J3867" s="288"/>
      <c r="K3867" s="289"/>
      <c r="L3867" s="289"/>
      <c r="M3867" s="289"/>
      <c r="N3867" s="289"/>
      <c r="O3867" s="289"/>
      <c r="P3867" s="289"/>
      <c r="Q3867" s="186">
        <f t="shared" ref="Q3867:Q3869" si="809">SUM(S3867:AJ3867)</f>
        <v>6690726.4900000002</v>
      </c>
      <c r="R3867" s="186">
        <f t="shared" si="797"/>
        <v>6593759.4400000004</v>
      </c>
      <c r="S3867" s="475">
        <v>0</v>
      </c>
      <c r="T3867" s="475">
        <v>0</v>
      </c>
      <c r="U3867" s="475">
        <v>0</v>
      </c>
      <c r="V3867" s="475">
        <v>0</v>
      </c>
      <c r="W3867" s="475">
        <v>0</v>
      </c>
      <c r="X3867" s="475">
        <v>0</v>
      </c>
      <c r="Y3867" s="475">
        <v>0</v>
      </c>
      <c r="Z3867" s="475">
        <v>0</v>
      </c>
      <c r="AA3867" s="475">
        <v>6593759.4400000004</v>
      </c>
      <c r="AB3867" s="475">
        <v>0</v>
      </c>
      <c r="AC3867" s="475">
        <v>0</v>
      </c>
      <c r="AD3867" s="475">
        <v>0</v>
      </c>
      <c r="AE3867" s="475">
        <v>0</v>
      </c>
      <c r="AF3867" s="475">
        <v>0</v>
      </c>
      <c r="AG3867" s="475">
        <v>0</v>
      </c>
      <c r="AH3867" s="475">
        <v>0</v>
      </c>
      <c r="AI3867" s="475">
        <v>0</v>
      </c>
      <c r="AJ3867" s="475">
        <v>96967.05</v>
      </c>
      <c r="AK3867" s="175"/>
      <c r="AL3867" s="175"/>
      <c r="AM3867" s="175"/>
      <c r="AN3867" s="175"/>
    </row>
    <row r="3868" spans="1:40" s="7" customFormat="1" ht="20.3" customHeight="1" x14ac:dyDescent="0.35">
      <c r="A3868" s="256">
        <v>2025</v>
      </c>
      <c r="B3868" s="184">
        <f t="shared" si="790"/>
        <v>1134</v>
      </c>
      <c r="C3868" s="286" t="s">
        <v>4974</v>
      </c>
      <c r="D3868" s="184">
        <v>43681</v>
      </c>
      <c r="E3868" s="287"/>
      <c r="F3868" s="287"/>
      <c r="G3868" s="287"/>
      <c r="H3868" s="288"/>
      <c r="I3868" s="288"/>
      <c r="J3868" s="288"/>
      <c r="K3868" s="289"/>
      <c r="L3868" s="289"/>
      <c r="M3868" s="289"/>
      <c r="N3868" s="289"/>
      <c r="O3868" s="289"/>
      <c r="P3868" s="289"/>
      <c r="Q3868" s="186">
        <f t="shared" si="809"/>
        <v>6690726.4900000002</v>
      </c>
      <c r="R3868" s="186">
        <f t="shared" si="797"/>
        <v>6593759.4400000004</v>
      </c>
      <c r="S3868" s="475">
        <v>0</v>
      </c>
      <c r="T3868" s="475">
        <v>0</v>
      </c>
      <c r="U3868" s="475">
        <v>0</v>
      </c>
      <c r="V3868" s="475">
        <v>0</v>
      </c>
      <c r="W3868" s="475">
        <v>0</v>
      </c>
      <c r="X3868" s="475">
        <v>0</v>
      </c>
      <c r="Y3868" s="475">
        <v>0</v>
      </c>
      <c r="Z3868" s="475">
        <v>0</v>
      </c>
      <c r="AA3868" s="475">
        <v>6593759.4400000004</v>
      </c>
      <c r="AB3868" s="475">
        <v>0</v>
      </c>
      <c r="AC3868" s="475">
        <v>0</v>
      </c>
      <c r="AD3868" s="475">
        <v>0</v>
      </c>
      <c r="AE3868" s="475">
        <v>0</v>
      </c>
      <c r="AF3868" s="475">
        <v>0</v>
      </c>
      <c r="AG3868" s="475">
        <v>0</v>
      </c>
      <c r="AH3868" s="475">
        <v>0</v>
      </c>
      <c r="AI3868" s="475">
        <v>0</v>
      </c>
      <c r="AJ3868" s="475">
        <v>96967.05</v>
      </c>
      <c r="AK3868" s="175"/>
      <c r="AL3868" s="175"/>
      <c r="AM3868" s="175"/>
      <c r="AN3868" s="175"/>
    </row>
    <row r="3869" spans="1:40" s="7" customFormat="1" ht="20.3" customHeight="1" x14ac:dyDescent="0.35">
      <c r="A3869" s="256">
        <v>2025</v>
      </c>
      <c r="B3869" s="184">
        <f t="shared" si="790"/>
        <v>1135</v>
      </c>
      <c r="C3869" s="286" t="s">
        <v>4975</v>
      </c>
      <c r="D3869" s="184">
        <v>43686</v>
      </c>
      <c r="E3869" s="287"/>
      <c r="F3869" s="287"/>
      <c r="G3869" s="287"/>
      <c r="H3869" s="288"/>
      <c r="I3869" s="288"/>
      <c r="J3869" s="288"/>
      <c r="K3869" s="289"/>
      <c r="L3869" s="289"/>
      <c r="M3869" s="289"/>
      <c r="N3869" s="289"/>
      <c r="O3869" s="289"/>
      <c r="P3869" s="289"/>
      <c r="Q3869" s="186">
        <f t="shared" si="809"/>
        <v>7589376.8200000003</v>
      </c>
      <c r="R3869" s="186">
        <f t="shared" si="797"/>
        <v>7489793.96</v>
      </c>
      <c r="S3869" s="475">
        <v>0</v>
      </c>
      <c r="T3869" s="475">
        <v>0</v>
      </c>
      <c r="U3869" s="475">
        <v>0</v>
      </c>
      <c r="V3869" s="475">
        <v>0</v>
      </c>
      <c r="W3869" s="475">
        <v>0</v>
      </c>
      <c r="X3869" s="475">
        <v>0</v>
      </c>
      <c r="Y3869" s="475">
        <v>0</v>
      </c>
      <c r="Z3869" s="475">
        <v>0</v>
      </c>
      <c r="AA3869" s="475">
        <v>7489793.96</v>
      </c>
      <c r="AB3869" s="475">
        <v>0</v>
      </c>
      <c r="AC3869" s="475">
        <v>0</v>
      </c>
      <c r="AD3869" s="475">
        <v>0</v>
      </c>
      <c r="AE3869" s="475">
        <v>0</v>
      </c>
      <c r="AF3869" s="475">
        <v>0</v>
      </c>
      <c r="AG3869" s="475">
        <v>0</v>
      </c>
      <c r="AH3869" s="475">
        <v>0</v>
      </c>
      <c r="AI3869" s="475">
        <v>0</v>
      </c>
      <c r="AJ3869" s="475">
        <v>99582.86</v>
      </c>
      <c r="AK3869" s="175"/>
      <c r="AL3869" s="175"/>
      <c r="AM3869" s="175"/>
      <c r="AN3869" s="175"/>
    </row>
    <row r="3870" spans="1:40" s="7" customFormat="1" ht="20.3" customHeight="1" x14ac:dyDescent="0.35">
      <c r="A3870" s="256">
        <v>2025</v>
      </c>
      <c r="B3870" s="184">
        <f t="shared" si="790"/>
        <v>1136</v>
      </c>
      <c r="C3870" s="286" t="s">
        <v>4976</v>
      </c>
      <c r="D3870" s="184">
        <v>56516</v>
      </c>
      <c r="E3870" s="287"/>
      <c r="F3870" s="287"/>
      <c r="G3870" s="287"/>
      <c r="H3870" s="288"/>
      <c r="I3870" s="288"/>
      <c r="J3870" s="288"/>
      <c r="K3870" s="289"/>
      <c r="L3870" s="289"/>
      <c r="M3870" s="289"/>
      <c r="N3870" s="289"/>
      <c r="O3870" s="289"/>
      <c r="P3870" s="289"/>
      <c r="Q3870" s="186">
        <f t="shared" ref="Q3870:Q3874" si="810">SUM(S3870:AJ3870)</f>
        <v>2364761.25</v>
      </c>
      <c r="R3870" s="186">
        <f t="shared" si="797"/>
        <v>2330489.35</v>
      </c>
      <c r="S3870" s="475">
        <v>0</v>
      </c>
      <c r="T3870" s="475">
        <v>0</v>
      </c>
      <c r="U3870" s="475">
        <v>0</v>
      </c>
      <c r="V3870" s="475">
        <v>0</v>
      </c>
      <c r="W3870" s="475">
        <v>0</v>
      </c>
      <c r="X3870" s="475">
        <v>0</v>
      </c>
      <c r="Y3870" s="475">
        <v>0</v>
      </c>
      <c r="Z3870" s="475">
        <v>0</v>
      </c>
      <c r="AA3870" s="475">
        <v>2330489.35</v>
      </c>
      <c r="AB3870" s="475">
        <v>0</v>
      </c>
      <c r="AC3870" s="475">
        <v>0</v>
      </c>
      <c r="AD3870" s="475">
        <v>0</v>
      </c>
      <c r="AE3870" s="475">
        <v>0</v>
      </c>
      <c r="AF3870" s="475">
        <v>0</v>
      </c>
      <c r="AG3870" s="475">
        <v>0</v>
      </c>
      <c r="AH3870" s="475">
        <v>0</v>
      </c>
      <c r="AI3870" s="475">
        <v>0</v>
      </c>
      <c r="AJ3870" s="475">
        <v>34271.9</v>
      </c>
      <c r="AK3870" s="175"/>
      <c r="AL3870" s="175"/>
      <c r="AM3870" s="175"/>
      <c r="AN3870" s="175"/>
    </row>
    <row r="3871" spans="1:40" s="7" customFormat="1" ht="20.3" customHeight="1" x14ac:dyDescent="0.35">
      <c r="A3871" s="256">
        <v>2025</v>
      </c>
      <c r="B3871" s="184">
        <f t="shared" si="790"/>
        <v>1137</v>
      </c>
      <c r="C3871" s="286" t="s">
        <v>4977</v>
      </c>
      <c r="D3871" s="184">
        <v>43717</v>
      </c>
      <c r="E3871" s="287"/>
      <c r="F3871" s="287"/>
      <c r="G3871" s="287"/>
      <c r="H3871" s="288"/>
      <c r="I3871" s="288"/>
      <c r="J3871" s="288"/>
      <c r="K3871" s="289"/>
      <c r="L3871" s="289"/>
      <c r="M3871" s="289"/>
      <c r="N3871" s="289"/>
      <c r="O3871" s="289"/>
      <c r="P3871" s="289"/>
      <c r="Q3871" s="186">
        <f t="shared" ref="Q3871:Q3873" si="811">SUM(S3871:AJ3871)</f>
        <v>8686388.4799999986</v>
      </c>
      <c r="R3871" s="186">
        <f t="shared" si="797"/>
        <v>8560498.7899999991</v>
      </c>
      <c r="S3871" s="475">
        <v>0</v>
      </c>
      <c r="T3871" s="475">
        <v>0</v>
      </c>
      <c r="U3871" s="475">
        <v>0</v>
      </c>
      <c r="V3871" s="475">
        <v>0</v>
      </c>
      <c r="W3871" s="475">
        <v>0</v>
      </c>
      <c r="X3871" s="475">
        <v>0</v>
      </c>
      <c r="Y3871" s="475">
        <v>0</v>
      </c>
      <c r="Z3871" s="475">
        <v>0</v>
      </c>
      <c r="AA3871" s="475">
        <v>8560498.7899999991</v>
      </c>
      <c r="AB3871" s="475">
        <v>0</v>
      </c>
      <c r="AC3871" s="475">
        <v>0</v>
      </c>
      <c r="AD3871" s="475">
        <v>0</v>
      </c>
      <c r="AE3871" s="475">
        <v>0</v>
      </c>
      <c r="AF3871" s="475">
        <v>0</v>
      </c>
      <c r="AG3871" s="475">
        <v>0</v>
      </c>
      <c r="AH3871" s="475">
        <v>0</v>
      </c>
      <c r="AI3871" s="475">
        <v>0</v>
      </c>
      <c r="AJ3871" s="475">
        <v>125889.69</v>
      </c>
      <c r="AK3871" s="175"/>
      <c r="AL3871" s="175"/>
      <c r="AM3871" s="175"/>
      <c r="AN3871" s="175"/>
    </row>
    <row r="3872" spans="1:40" s="7" customFormat="1" ht="20.3" customHeight="1" x14ac:dyDescent="0.35">
      <c r="A3872" s="256">
        <v>2025</v>
      </c>
      <c r="B3872" s="184">
        <f t="shared" si="790"/>
        <v>1138</v>
      </c>
      <c r="C3872" s="286" t="s">
        <v>4978</v>
      </c>
      <c r="D3872" s="184">
        <v>43796</v>
      </c>
      <c r="E3872" s="287"/>
      <c r="F3872" s="287"/>
      <c r="G3872" s="287"/>
      <c r="H3872" s="288"/>
      <c r="I3872" s="288"/>
      <c r="J3872" s="288"/>
      <c r="K3872" s="289"/>
      <c r="L3872" s="289"/>
      <c r="M3872" s="289"/>
      <c r="N3872" s="289"/>
      <c r="O3872" s="289"/>
      <c r="P3872" s="289"/>
      <c r="Q3872" s="186">
        <f t="shared" si="810"/>
        <v>11031829.75</v>
      </c>
      <c r="R3872" s="186">
        <f t="shared" si="797"/>
        <v>10871948.16</v>
      </c>
      <c r="S3872" s="475">
        <v>0</v>
      </c>
      <c r="T3872" s="475">
        <v>0</v>
      </c>
      <c r="U3872" s="475">
        <v>0</v>
      </c>
      <c r="V3872" s="475">
        <v>0</v>
      </c>
      <c r="W3872" s="475">
        <v>0</v>
      </c>
      <c r="X3872" s="475">
        <v>0</v>
      </c>
      <c r="Y3872" s="475">
        <v>0</v>
      </c>
      <c r="Z3872" s="475">
        <v>0</v>
      </c>
      <c r="AA3872" s="475">
        <v>10871948.16</v>
      </c>
      <c r="AB3872" s="475">
        <v>0</v>
      </c>
      <c r="AC3872" s="475">
        <v>0</v>
      </c>
      <c r="AD3872" s="475">
        <v>0</v>
      </c>
      <c r="AE3872" s="475">
        <v>0</v>
      </c>
      <c r="AF3872" s="475">
        <v>0</v>
      </c>
      <c r="AG3872" s="475">
        <v>0</v>
      </c>
      <c r="AH3872" s="475">
        <v>0</v>
      </c>
      <c r="AI3872" s="475">
        <v>0</v>
      </c>
      <c r="AJ3872" s="475">
        <v>159881.59</v>
      </c>
      <c r="AK3872" s="175"/>
      <c r="AL3872" s="175"/>
      <c r="AM3872" s="175"/>
      <c r="AN3872" s="175"/>
    </row>
    <row r="3873" spans="1:40" s="7" customFormat="1" ht="20.3" customHeight="1" x14ac:dyDescent="0.35">
      <c r="A3873" s="256">
        <v>2025</v>
      </c>
      <c r="B3873" s="184">
        <f t="shared" si="790"/>
        <v>1139</v>
      </c>
      <c r="C3873" s="286" t="s">
        <v>4979</v>
      </c>
      <c r="D3873" s="184">
        <v>43771</v>
      </c>
      <c r="E3873" s="287"/>
      <c r="F3873" s="287"/>
      <c r="G3873" s="287"/>
      <c r="H3873" s="288"/>
      <c r="I3873" s="288"/>
      <c r="J3873" s="288"/>
      <c r="K3873" s="289"/>
      <c r="L3873" s="289"/>
      <c r="M3873" s="289"/>
      <c r="N3873" s="289"/>
      <c r="O3873" s="289"/>
      <c r="P3873" s="289"/>
      <c r="Q3873" s="186">
        <f t="shared" si="811"/>
        <v>6937118.1100000003</v>
      </c>
      <c r="R3873" s="186">
        <f t="shared" si="797"/>
        <v>6836580.1699999999</v>
      </c>
      <c r="S3873" s="475">
        <v>0</v>
      </c>
      <c r="T3873" s="475">
        <v>0</v>
      </c>
      <c r="U3873" s="475">
        <v>0</v>
      </c>
      <c r="V3873" s="475">
        <v>0</v>
      </c>
      <c r="W3873" s="475">
        <v>0</v>
      </c>
      <c r="X3873" s="475">
        <v>0</v>
      </c>
      <c r="Y3873" s="475">
        <v>0</v>
      </c>
      <c r="Z3873" s="475">
        <v>0</v>
      </c>
      <c r="AA3873" s="475">
        <v>6836580.1699999999</v>
      </c>
      <c r="AB3873" s="475">
        <v>0</v>
      </c>
      <c r="AC3873" s="475">
        <v>0</v>
      </c>
      <c r="AD3873" s="475">
        <v>0</v>
      </c>
      <c r="AE3873" s="475">
        <v>0</v>
      </c>
      <c r="AF3873" s="475">
        <v>0</v>
      </c>
      <c r="AG3873" s="475">
        <v>0</v>
      </c>
      <c r="AH3873" s="475">
        <v>0</v>
      </c>
      <c r="AI3873" s="475">
        <v>0</v>
      </c>
      <c r="AJ3873" s="475">
        <v>100537.94</v>
      </c>
      <c r="AK3873" s="175"/>
      <c r="AL3873" s="175"/>
      <c r="AM3873" s="175"/>
      <c r="AN3873" s="175"/>
    </row>
    <row r="3874" spans="1:40" s="7" customFormat="1" ht="20.3" customHeight="1" x14ac:dyDescent="0.35">
      <c r="A3874" s="256">
        <v>2025</v>
      </c>
      <c r="B3874" s="184">
        <f t="shared" si="790"/>
        <v>1140</v>
      </c>
      <c r="C3874" s="286" t="s">
        <v>4980</v>
      </c>
      <c r="D3874" s="184">
        <v>43658</v>
      </c>
      <c r="E3874" s="287"/>
      <c r="F3874" s="287"/>
      <c r="G3874" s="287"/>
      <c r="H3874" s="288"/>
      <c r="I3874" s="288"/>
      <c r="J3874" s="288"/>
      <c r="K3874" s="289"/>
      <c r="L3874" s="289"/>
      <c r="M3874" s="289"/>
      <c r="N3874" s="289"/>
      <c r="O3874" s="289"/>
      <c r="P3874" s="289"/>
      <c r="Q3874" s="186">
        <f t="shared" si="810"/>
        <v>10704286.949999999</v>
      </c>
      <c r="R3874" s="186">
        <f t="shared" si="797"/>
        <v>10534659.6</v>
      </c>
      <c r="S3874" s="475">
        <v>0</v>
      </c>
      <c r="T3874" s="475">
        <v>0</v>
      </c>
      <c r="U3874" s="475">
        <v>0</v>
      </c>
      <c r="V3874" s="475">
        <v>0</v>
      </c>
      <c r="W3874" s="475">
        <v>0</v>
      </c>
      <c r="X3874" s="475">
        <v>0</v>
      </c>
      <c r="Y3874" s="475">
        <v>0</v>
      </c>
      <c r="Z3874" s="475">
        <v>0</v>
      </c>
      <c r="AA3874" s="475">
        <v>10534659.6</v>
      </c>
      <c r="AB3874" s="475">
        <v>0</v>
      </c>
      <c r="AC3874" s="475">
        <v>0</v>
      </c>
      <c r="AD3874" s="475">
        <v>0</v>
      </c>
      <c r="AE3874" s="475">
        <v>0</v>
      </c>
      <c r="AF3874" s="475">
        <v>0</v>
      </c>
      <c r="AG3874" s="475">
        <v>0</v>
      </c>
      <c r="AH3874" s="475">
        <v>0</v>
      </c>
      <c r="AI3874" s="475">
        <v>0</v>
      </c>
      <c r="AJ3874" s="475">
        <v>169627.35</v>
      </c>
      <c r="AK3874" s="175"/>
      <c r="AL3874" s="175"/>
      <c r="AM3874" s="175"/>
      <c r="AN3874" s="175"/>
    </row>
    <row r="3875" spans="1:40" s="7" customFormat="1" ht="20.3" customHeight="1" x14ac:dyDescent="0.35">
      <c r="A3875" s="256">
        <v>2025</v>
      </c>
      <c r="B3875" s="184">
        <f t="shared" si="790"/>
        <v>1141</v>
      </c>
      <c r="C3875" s="286" t="s">
        <v>4981</v>
      </c>
      <c r="D3875" s="184">
        <v>43795</v>
      </c>
      <c r="E3875" s="287"/>
      <c r="F3875" s="287"/>
      <c r="G3875" s="287"/>
      <c r="H3875" s="288"/>
      <c r="I3875" s="288"/>
      <c r="J3875" s="288"/>
      <c r="K3875" s="289"/>
      <c r="L3875" s="289"/>
      <c r="M3875" s="289"/>
      <c r="N3875" s="289"/>
      <c r="O3875" s="289"/>
      <c r="P3875" s="289"/>
      <c r="Q3875" s="186">
        <f t="shared" ref="Q3875:Q3877" si="812">SUM(S3875:AJ3875)</f>
        <v>5455387.9399999995</v>
      </c>
      <c r="R3875" s="186">
        <f t="shared" si="797"/>
        <v>5376324.3499999996</v>
      </c>
      <c r="S3875" s="475">
        <v>0</v>
      </c>
      <c r="T3875" s="475">
        <v>0</v>
      </c>
      <c r="U3875" s="475">
        <v>0</v>
      </c>
      <c r="V3875" s="475">
        <v>0</v>
      </c>
      <c r="W3875" s="475">
        <v>0</v>
      </c>
      <c r="X3875" s="475">
        <v>0</v>
      </c>
      <c r="Y3875" s="475">
        <v>0</v>
      </c>
      <c r="Z3875" s="475">
        <v>0</v>
      </c>
      <c r="AA3875" s="475">
        <v>5376324.3499999996</v>
      </c>
      <c r="AB3875" s="475">
        <v>0</v>
      </c>
      <c r="AC3875" s="475">
        <v>0</v>
      </c>
      <c r="AD3875" s="475">
        <v>0</v>
      </c>
      <c r="AE3875" s="475">
        <v>0</v>
      </c>
      <c r="AF3875" s="475">
        <v>0</v>
      </c>
      <c r="AG3875" s="475">
        <v>0</v>
      </c>
      <c r="AH3875" s="475">
        <v>0</v>
      </c>
      <c r="AI3875" s="475">
        <v>0</v>
      </c>
      <c r="AJ3875" s="475">
        <v>79063.59</v>
      </c>
      <c r="AK3875" s="175"/>
      <c r="AL3875" s="175"/>
      <c r="AM3875" s="175"/>
      <c r="AN3875" s="175"/>
    </row>
    <row r="3876" spans="1:40" s="7" customFormat="1" ht="20.3" customHeight="1" x14ac:dyDescent="0.35">
      <c r="A3876" s="256">
        <v>2025</v>
      </c>
      <c r="B3876" s="184">
        <f t="shared" si="790"/>
        <v>1142</v>
      </c>
      <c r="C3876" s="286" t="s">
        <v>4982</v>
      </c>
      <c r="D3876" s="184">
        <v>43781</v>
      </c>
      <c r="E3876" s="287"/>
      <c r="F3876" s="287"/>
      <c r="G3876" s="287"/>
      <c r="H3876" s="288"/>
      <c r="I3876" s="288"/>
      <c r="J3876" s="288"/>
      <c r="K3876" s="289"/>
      <c r="L3876" s="289"/>
      <c r="M3876" s="289"/>
      <c r="N3876" s="289"/>
      <c r="O3876" s="289"/>
      <c r="P3876" s="289"/>
      <c r="Q3876" s="186">
        <f t="shared" si="812"/>
        <v>9606718.2000000011</v>
      </c>
      <c r="R3876" s="186">
        <f t="shared" si="797"/>
        <v>9467490.4000000004</v>
      </c>
      <c r="S3876" s="475">
        <v>0</v>
      </c>
      <c r="T3876" s="475">
        <v>0</v>
      </c>
      <c r="U3876" s="475">
        <v>0</v>
      </c>
      <c r="V3876" s="475">
        <v>0</v>
      </c>
      <c r="W3876" s="475">
        <v>0</v>
      </c>
      <c r="X3876" s="475">
        <v>0</v>
      </c>
      <c r="Y3876" s="475">
        <v>0</v>
      </c>
      <c r="Z3876" s="475">
        <v>0</v>
      </c>
      <c r="AA3876" s="475">
        <v>9467490.4000000004</v>
      </c>
      <c r="AB3876" s="475">
        <v>0</v>
      </c>
      <c r="AC3876" s="475">
        <v>0</v>
      </c>
      <c r="AD3876" s="475">
        <v>0</v>
      </c>
      <c r="AE3876" s="475">
        <v>0</v>
      </c>
      <c r="AF3876" s="475">
        <v>0</v>
      </c>
      <c r="AG3876" s="475">
        <v>0</v>
      </c>
      <c r="AH3876" s="475">
        <v>0</v>
      </c>
      <c r="AI3876" s="475">
        <v>0</v>
      </c>
      <c r="AJ3876" s="475">
        <v>139227.79999999999</v>
      </c>
      <c r="AK3876" s="175"/>
      <c r="AL3876" s="175"/>
      <c r="AM3876" s="175"/>
      <c r="AN3876" s="175"/>
    </row>
    <row r="3877" spans="1:40" s="7" customFormat="1" ht="20.3" customHeight="1" x14ac:dyDescent="0.35">
      <c r="A3877" s="256">
        <v>2025</v>
      </c>
      <c r="B3877" s="184">
        <f t="shared" si="790"/>
        <v>1143</v>
      </c>
      <c r="C3877" s="286" t="s">
        <v>4983</v>
      </c>
      <c r="D3877" s="184">
        <v>43825</v>
      </c>
      <c r="E3877" s="287"/>
      <c r="F3877" s="287"/>
      <c r="G3877" s="287"/>
      <c r="H3877" s="288"/>
      <c r="I3877" s="288"/>
      <c r="J3877" s="288"/>
      <c r="K3877" s="289"/>
      <c r="L3877" s="289"/>
      <c r="M3877" s="289"/>
      <c r="N3877" s="289"/>
      <c r="O3877" s="289"/>
      <c r="P3877" s="289"/>
      <c r="Q3877" s="186">
        <f t="shared" si="812"/>
        <v>4374169.8299999991</v>
      </c>
      <c r="R3877" s="186">
        <f t="shared" si="797"/>
        <v>4310776.0599999996</v>
      </c>
      <c r="S3877" s="475">
        <v>0</v>
      </c>
      <c r="T3877" s="475">
        <v>0</v>
      </c>
      <c r="U3877" s="475">
        <v>0</v>
      </c>
      <c r="V3877" s="475">
        <v>0</v>
      </c>
      <c r="W3877" s="475">
        <v>0</v>
      </c>
      <c r="X3877" s="475">
        <v>0</v>
      </c>
      <c r="Y3877" s="475">
        <v>0</v>
      </c>
      <c r="Z3877" s="475">
        <v>0</v>
      </c>
      <c r="AA3877" s="475">
        <v>4310776.0599999996</v>
      </c>
      <c r="AB3877" s="475">
        <v>0</v>
      </c>
      <c r="AC3877" s="475">
        <v>0</v>
      </c>
      <c r="AD3877" s="475">
        <v>0</v>
      </c>
      <c r="AE3877" s="475">
        <v>0</v>
      </c>
      <c r="AF3877" s="475">
        <v>0</v>
      </c>
      <c r="AG3877" s="475">
        <v>0</v>
      </c>
      <c r="AH3877" s="475">
        <v>0</v>
      </c>
      <c r="AI3877" s="475">
        <v>0</v>
      </c>
      <c r="AJ3877" s="475">
        <v>63393.77</v>
      </c>
      <c r="AK3877" s="175"/>
      <c r="AL3877" s="175"/>
      <c r="AM3877" s="175"/>
      <c r="AN3877" s="175"/>
    </row>
    <row r="3878" spans="1:40" s="7" customFormat="1" ht="20.3" customHeight="1" x14ac:dyDescent="0.35">
      <c r="A3878" s="256">
        <v>2025</v>
      </c>
      <c r="B3878" s="184">
        <f t="shared" si="790"/>
        <v>1144</v>
      </c>
      <c r="C3878" s="286" t="s">
        <v>4984</v>
      </c>
      <c r="D3878" s="184">
        <v>43805</v>
      </c>
      <c r="E3878" s="287"/>
      <c r="F3878" s="287"/>
      <c r="G3878" s="287"/>
      <c r="H3878" s="288"/>
      <c r="I3878" s="288"/>
      <c r="J3878" s="288"/>
      <c r="K3878" s="289"/>
      <c r="L3878" s="289"/>
      <c r="M3878" s="289"/>
      <c r="N3878" s="289"/>
      <c r="O3878" s="289"/>
      <c r="P3878" s="289"/>
      <c r="Q3878" s="186">
        <f t="shared" ref="Q3878" si="813">SUM(S3878:AJ3878)</f>
        <v>10600734.619999999</v>
      </c>
      <c r="R3878" s="186">
        <f t="shared" si="797"/>
        <v>10447100.779999999</v>
      </c>
      <c r="S3878" s="475">
        <v>0</v>
      </c>
      <c r="T3878" s="475">
        <v>0</v>
      </c>
      <c r="U3878" s="475">
        <v>0</v>
      </c>
      <c r="V3878" s="475">
        <v>0</v>
      </c>
      <c r="W3878" s="475">
        <v>0</v>
      </c>
      <c r="X3878" s="475">
        <v>0</v>
      </c>
      <c r="Y3878" s="475">
        <v>0</v>
      </c>
      <c r="Z3878" s="475">
        <v>0</v>
      </c>
      <c r="AA3878" s="475">
        <v>10447100.779999999</v>
      </c>
      <c r="AB3878" s="475">
        <v>0</v>
      </c>
      <c r="AC3878" s="475">
        <v>0</v>
      </c>
      <c r="AD3878" s="475">
        <v>0</v>
      </c>
      <c r="AE3878" s="475">
        <v>0</v>
      </c>
      <c r="AF3878" s="475">
        <v>0</v>
      </c>
      <c r="AG3878" s="475">
        <v>0</v>
      </c>
      <c r="AH3878" s="475">
        <v>0</v>
      </c>
      <c r="AI3878" s="475">
        <v>0</v>
      </c>
      <c r="AJ3878" s="475">
        <v>153633.84</v>
      </c>
      <c r="AK3878" s="175"/>
      <c r="AL3878" s="175"/>
      <c r="AM3878" s="175"/>
      <c r="AN3878" s="175"/>
    </row>
    <row r="3879" spans="1:40" s="7" customFormat="1" ht="20.3" customHeight="1" x14ac:dyDescent="0.35">
      <c r="A3879" s="256">
        <v>2025</v>
      </c>
      <c r="B3879" s="184">
        <f t="shared" si="790"/>
        <v>1145</v>
      </c>
      <c r="C3879" s="286" t="s">
        <v>4985</v>
      </c>
      <c r="D3879" s="184">
        <v>43809</v>
      </c>
      <c r="E3879" s="287"/>
      <c r="F3879" s="287"/>
      <c r="G3879" s="287"/>
      <c r="H3879" s="288"/>
      <c r="I3879" s="288"/>
      <c r="J3879" s="288"/>
      <c r="K3879" s="289"/>
      <c r="L3879" s="289"/>
      <c r="M3879" s="289"/>
      <c r="N3879" s="289"/>
      <c r="O3879" s="289"/>
      <c r="P3879" s="289"/>
      <c r="Q3879" s="186">
        <f t="shared" ref="Q3879:Q3881" si="814">SUM(S3879:AJ3879)</f>
        <v>9303107.8499999996</v>
      </c>
      <c r="R3879" s="186">
        <f t="shared" si="797"/>
        <v>9168280.1999999993</v>
      </c>
      <c r="S3879" s="475">
        <v>0</v>
      </c>
      <c r="T3879" s="475">
        <v>0</v>
      </c>
      <c r="U3879" s="475">
        <v>0</v>
      </c>
      <c r="V3879" s="475">
        <v>0</v>
      </c>
      <c r="W3879" s="475">
        <v>0</v>
      </c>
      <c r="X3879" s="475">
        <v>0</v>
      </c>
      <c r="Y3879" s="475">
        <v>0</v>
      </c>
      <c r="Z3879" s="475">
        <v>0</v>
      </c>
      <c r="AA3879" s="475">
        <v>9168280.1999999993</v>
      </c>
      <c r="AB3879" s="475">
        <v>0</v>
      </c>
      <c r="AC3879" s="475">
        <v>0</v>
      </c>
      <c r="AD3879" s="475">
        <v>0</v>
      </c>
      <c r="AE3879" s="475">
        <v>0</v>
      </c>
      <c r="AF3879" s="475">
        <v>0</v>
      </c>
      <c r="AG3879" s="475">
        <v>0</v>
      </c>
      <c r="AH3879" s="475">
        <v>0</v>
      </c>
      <c r="AI3879" s="475">
        <v>0</v>
      </c>
      <c r="AJ3879" s="475">
        <v>134827.65</v>
      </c>
      <c r="AK3879" s="175"/>
      <c r="AL3879" s="175"/>
      <c r="AM3879" s="175"/>
      <c r="AN3879" s="175"/>
    </row>
    <row r="3880" spans="1:40" s="7" customFormat="1" ht="20.3" customHeight="1" x14ac:dyDescent="0.35">
      <c r="A3880" s="256">
        <v>2025</v>
      </c>
      <c r="B3880" s="184">
        <f t="shared" si="790"/>
        <v>1146</v>
      </c>
      <c r="C3880" s="286" t="s">
        <v>4986</v>
      </c>
      <c r="D3880" s="184">
        <v>43811</v>
      </c>
      <c r="E3880" s="287"/>
      <c r="F3880" s="287"/>
      <c r="G3880" s="287"/>
      <c r="H3880" s="288"/>
      <c r="I3880" s="288"/>
      <c r="J3880" s="288"/>
      <c r="K3880" s="289"/>
      <c r="L3880" s="289"/>
      <c r="M3880" s="289"/>
      <c r="N3880" s="289"/>
      <c r="O3880" s="289"/>
      <c r="P3880" s="289"/>
      <c r="Q3880" s="186">
        <f t="shared" si="814"/>
        <v>6465864.7299999995</v>
      </c>
      <c r="R3880" s="186">
        <f t="shared" si="797"/>
        <v>6372156.5499999998</v>
      </c>
      <c r="S3880" s="475">
        <v>0</v>
      </c>
      <c r="T3880" s="475">
        <v>0</v>
      </c>
      <c r="U3880" s="475">
        <v>0</v>
      </c>
      <c r="V3880" s="475">
        <v>0</v>
      </c>
      <c r="W3880" s="475">
        <v>0</v>
      </c>
      <c r="X3880" s="475">
        <v>0</v>
      </c>
      <c r="Y3880" s="475">
        <v>0</v>
      </c>
      <c r="Z3880" s="475">
        <v>0</v>
      </c>
      <c r="AA3880" s="475">
        <v>6372156.5499999998</v>
      </c>
      <c r="AB3880" s="475">
        <v>0</v>
      </c>
      <c r="AC3880" s="475">
        <v>0</v>
      </c>
      <c r="AD3880" s="475">
        <v>0</v>
      </c>
      <c r="AE3880" s="475">
        <v>0</v>
      </c>
      <c r="AF3880" s="475">
        <v>0</v>
      </c>
      <c r="AG3880" s="475">
        <v>0</v>
      </c>
      <c r="AH3880" s="475">
        <v>0</v>
      </c>
      <c r="AI3880" s="475">
        <v>0</v>
      </c>
      <c r="AJ3880" s="475">
        <v>93708.18</v>
      </c>
      <c r="AK3880" s="175"/>
      <c r="AL3880" s="175"/>
      <c r="AM3880" s="175"/>
      <c r="AN3880" s="175"/>
    </row>
    <row r="3881" spans="1:40" s="7" customFormat="1" ht="20.3" customHeight="1" x14ac:dyDescent="0.35">
      <c r="A3881" s="256">
        <v>2025</v>
      </c>
      <c r="B3881" s="184">
        <f t="shared" si="790"/>
        <v>1147</v>
      </c>
      <c r="C3881" s="286" t="s">
        <v>4987</v>
      </c>
      <c r="D3881" s="184">
        <v>43716</v>
      </c>
      <c r="E3881" s="287"/>
      <c r="F3881" s="287"/>
      <c r="G3881" s="287"/>
      <c r="H3881" s="288"/>
      <c r="I3881" s="288"/>
      <c r="J3881" s="288"/>
      <c r="K3881" s="289"/>
      <c r="L3881" s="289"/>
      <c r="M3881" s="289"/>
      <c r="N3881" s="289"/>
      <c r="O3881" s="289"/>
      <c r="P3881" s="289"/>
      <c r="Q3881" s="186">
        <f t="shared" si="814"/>
        <v>6680784.8499999996</v>
      </c>
      <c r="R3881" s="186">
        <f t="shared" si="797"/>
        <v>6583961.8799999999</v>
      </c>
      <c r="S3881" s="475">
        <v>0</v>
      </c>
      <c r="T3881" s="475">
        <v>0</v>
      </c>
      <c r="U3881" s="475">
        <v>0</v>
      </c>
      <c r="V3881" s="475">
        <v>0</v>
      </c>
      <c r="W3881" s="475">
        <v>0</v>
      </c>
      <c r="X3881" s="475">
        <v>0</v>
      </c>
      <c r="Y3881" s="475">
        <v>0</v>
      </c>
      <c r="Z3881" s="475">
        <v>0</v>
      </c>
      <c r="AA3881" s="475">
        <v>6583961.8799999999</v>
      </c>
      <c r="AB3881" s="475">
        <v>0</v>
      </c>
      <c r="AC3881" s="475">
        <v>0</v>
      </c>
      <c r="AD3881" s="475">
        <v>0</v>
      </c>
      <c r="AE3881" s="475">
        <v>0</v>
      </c>
      <c r="AF3881" s="475">
        <v>0</v>
      </c>
      <c r="AG3881" s="475">
        <v>0</v>
      </c>
      <c r="AH3881" s="475">
        <v>0</v>
      </c>
      <c r="AI3881" s="475">
        <v>0</v>
      </c>
      <c r="AJ3881" s="475">
        <v>96822.97</v>
      </c>
      <c r="AK3881" s="175"/>
      <c r="AL3881" s="175"/>
      <c r="AM3881" s="175"/>
      <c r="AN3881" s="175"/>
    </row>
    <row r="3882" spans="1:40" s="7" customFormat="1" ht="20.3" customHeight="1" x14ac:dyDescent="0.35">
      <c r="A3882" s="256">
        <v>2025</v>
      </c>
      <c r="B3882" s="184">
        <f t="shared" si="790"/>
        <v>1148</v>
      </c>
      <c r="C3882" s="286" t="s">
        <v>4988</v>
      </c>
      <c r="D3882" s="184">
        <v>43718</v>
      </c>
      <c r="E3882" s="287"/>
      <c r="F3882" s="287"/>
      <c r="G3882" s="287"/>
      <c r="H3882" s="288"/>
      <c r="I3882" s="288"/>
      <c r="J3882" s="288"/>
      <c r="K3882" s="289"/>
      <c r="L3882" s="289"/>
      <c r="M3882" s="289"/>
      <c r="N3882" s="289"/>
      <c r="O3882" s="289"/>
      <c r="P3882" s="289"/>
      <c r="Q3882" s="186">
        <f t="shared" ref="Q3882" si="815">SUM(S3882:AJ3882)</f>
        <v>11503468.219999999</v>
      </c>
      <c r="R3882" s="186">
        <f t="shared" si="797"/>
        <v>11336751.289999999</v>
      </c>
      <c r="S3882" s="475">
        <v>0</v>
      </c>
      <c r="T3882" s="475">
        <v>0</v>
      </c>
      <c r="U3882" s="475">
        <v>0</v>
      </c>
      <c r="V3882" s="475">
        <v>0</v>
      </c>
      <c r="W3882" s="475">
        <v>0</v>
      </c>
      <c r="X3882" s="475">
        <v>0</v>
      </c>
      <c r="Y3882" s="475">
        <v>0</v>
      </c>
      <c r="Z3882" s="475">
        <v>0</v>
      </c>
      <c r="AA3882" s="475">
        <v>11336751.289999999</v>
      </c>
      <c r="AB3882" s="475">
        <v>0</v>
      </c>
      <c r="AC3882" s="475">
        <v>0</v>
      </c>
      <c r="AD3882" s="475">
        <v>0</v>
      </c>
      <c r="AE3882" s="475">
        <v>0</v>
      </c>
      <c r="AF3882" s="475">
        <v>0</v>
      </c>
      <c r="AG3882" s="475">
        <v>0</v>
      </c>
      <c r="AH3882" s="475">
        <v>0</v>
      </c>
      <c r="AI3882" s="475">
        <v>0</v>
      </c>
      <c r="AJ3882" s="475">
        <v>166716.93</v>
      </c>
      <c r="AK3882" s="175"/>
      <c r="AL3882" s="175"/>
      <c r="AM3882" s="175"/>
      <c r="AN3882" s="175"/>
    </row>
    <row r="3883" spans="1:40" s="7" customFormat="1" ht="20.3" customHeight="1" x14ac:dyDescent="0.35">
      <c r="A3883" s="256">
        <v>2025</v>
      </c>
      <c r="B3883" s="184">
        <f t="shared" si="790"/>
        <v>1149</v>
      </c>
      <c r="C3883" s="286" t="s">
        <v>4989</v>
      </c>
      <c r="D3883" s="184">
        <v>43688</v>
      </c>
      <c r="E3883" s="287"/>
      <c r="F3883" s="287"/>
      <c r="G3883" s="287"/>
      <c r="H3883" s="288"/>
      <c r="I3883" s="288"/>
      <c r="J3883" s="288"/>
      <c r="K3883" s="289"/>
      <c r="L3883" s="289"/>
      <c r="M3883" s="289"/>
      <c r="N3883" s="289"/>
      <c r="O3883" s="289"/>
      <c r="P3883" s="289"/>
      <c r="Q3883" s="186">
        <f t="shared" ref="Q3883:Q3885" si="816">SUM(S3883:AJ3883)</f>
        <v>6676784.8499999996</v>
      </c>
      <c r="R3883" s="186">
        <f t="shared" si="797"/>
        <v>6583961.8799999999</v>
      </c>
      <c r="S3883" s="475">
        <v>0</v>
      </c>
      <c r="T3883" s="475">
        <v>0</v>
      </c>
      <c r="U3883" s="475">
        <v>0</v>
      </c>
      <c r="V3883" s="475">
        <v>0</v>
      </c>
      <c r="W3883" s="475">
        <v>0</v>
      </c>
      <c r="X3883" s="475">
        <v>0</v>
      </c>
      <c r="Y3883" s="475">
        <v>0</v>
      </c>
      <c r="Z3883" s="475">
        <v>0</v>
      </c>
      <c r="AA3883" s="475">
        <v>6583961.8799999999</v>
      </c>
      <c r="AB3883" s="475">
        <v>0</v>
      </c>
      <c r="AC3883" s="475">
        <v>0</v>
      </c>
      <c r="AD3883" s="475">
        <v>0</v>
      </c>
      <c r="AE3883" s="475">
        <v>0</v>
      </c>
      <c r="AF3883" s="475">
        <v>0</v>
      </c>
      <c r="AG3883" s="475">
        <v>0</v>
      </c>
      <c r="AH3883" s="475">
        <v>0</v>
      </c>
      <c r="AI3883" s="475">
        <v>0</v>
      </c>
      <c r="AJ3883" s="475">
        <v>92822.97</v>
      </c>
      <c r="AK3883" s="175"/>
      <c r="AL3883" s="175"/>
      <c r="AM3883" s="175"/>
      <c r="AN3883" s="175"/>
    </row>
    <row r="3884" spans="1:40" s="7" customFormat="1" ht="20.3" customHeight="1" x14ac:dyDescent="0.35">
      <c r="A3884" s="256">
        <v>2025</v>
      </c>
      <c r="B3884" s="184">
        <f t="shared" si="790"/>
        <v>1150</v>
      </c>
      <c r="C3884" s="286" t="s">
        <v>4990</v>
      </c>
      <c r="D3884" s="184">
        <v>43763</v>
      </c>
      <c r="E3884" s="287"/>
      <c r="F3884" s="287"/>
      <c r="G3884" s="287"/>
      <c r="H3884" s="288"/>
      <c r="I3884" s="288"/>
      <c r="J3884" s="288"/>
      <c r="K3884" s="289"/>
      <c r="L3884" s="289"/>
      <c r="M3884" s="289"/>
      <c r="N3884" s="289"/>
      <c r="O3884" s="289"/>
      <c r="P3884" s="289"/>
      <c r="Q3884" s="186">
        <f t="shared" si="816"/>
        <v>4168245.43</v>
      </c>
      <c r="R3884" s="186">
        <f t="shared" si="797"/>
        <v>4107836.08</v>
      </c>
      <c r="S3884" s="475">
        <v>0</v>
      </c>
      <c r="T3884" s="475">
        <v>0</v>
      </c>
      <c r="U3884" s="475">
        <v>0</v>
      </c>
      <c r="V3884" s="475">
        <v>0</v>
      </c>
      <c r="W3884" s="475">
        <v>0</v>
      </c>
      <c r="X3884" s="475">
        <v>0</v>
      </c>
      <c r="Y3884" s="475">
        <v>0</v>
      </c>
      <c r="Z3884" s="475">
        <v>0</v>
      </c>
      <c r="AA3884" s="475">
        <v>4107836.08</v>
      </c>
      <c r="AB3884" s="475">
        <v>0</v>
      </c>
      <c r="AC3884" s="475">
        <v>0</v>
      </c>
      <c r="AD3884" s="475">
        <v>0</v>
      </c>
      <c r="AE3884" s="475">
        <v>0</v>
      </c>
      <c r="AF3884" s="475">
        <v>0</v>
      </c>
      <c r="AG3884" s="475">
        <v>0</v>
      </c>
      <c r="AH3884" s="475">
        <v>0</v>
      </c>
      <c r="AI3884" s="475">
        <v>0</v>
      </c>
      <c r="AJ3884" s="475">
        <v>60409.35</v>
      </c>
      <c r="AK3884" s="175"/>
      <c r="AL3884" s="175"/>
      <c r="AM3884" s="175"/>
      <c r="AN3884" s="175"/>
    </row>
    <row r="3885" spans="1:40" s="7" customFormat="1" ht="20.3" customHeight="1" x14ac:dyDescent="0.35">
      <c r="A3885" s="256">
        <v>2025</v>
      </c>
      <c r="B3885" s="184">
        <f t="shared" si="790"/>
        <v>1151</v>
      </c>
      <c r="C3885" s="286" t="s">
        <v>4991</v>
      </c>
      <c r="D3885" s="184">
        <v>43684</v>
      </c>
      <c r="E3885" s="287"/>
      <c r="F3885" s="287"/>
      <c r="G3885" s="287"/>
      <c r="H3885" s="288"/>
      <c r="I3885" s="288"/>
      <c r="J3885" s="288"/>
      <c r="K3885" s="289"/>
      <c r="L3885" s="289"/>
      <c r="M3885" s="289"/>
      <c r="N3885" s="289"/>
      <c r="O3885" s="289"/>
      <c r="P3885" s="289"/>
      <c r="Q3885" s="186">
        <f t="shared" si="816"/>
        <v>6465864.7299999995</v>
      </c>
      <c r="R3885" s="186">
        <f t="shared" si="797"/>
        <v>6372156.5499999998</v>
      </c>
      <c r="S3885" s="475">
        <v>0</v>
      </c>
      <c r="T3885" s="475">
        <v>0</v>
      </c>
      <c r="U3885" s="475">
        <v>0</v>
      </c>
      <c r="V3885" s="475">
        <v>0</v>
      </c>
      <c r="W3885" s="475">
        <v>0</v>
      </c>
      <c r="X3885" s="475">
        <v>0</v>
      </c>
      <c r="Y3885" s="475">
        <v>0</v>
      </c>
      <c r="Z3885" s="475">
        <v>0</v>
      </c>
      <c r="AA3885" s="475">
        <v>6372156.5499999998</v>
      </c>
      <c r="AB3885" s="475">
        <v>0</v>
      </c>
      <c r="AC3885" s="475">
        <v>0</v>
      </c>
      <c r="AD3885" s="475">
        <v>0</v>
      </c>
      <c r="AE3885" s="475">
        <v>0</v>
      </c>
      <c r="AF3885" s="475">
        <v>0</v>
      </c>
      <c r="AG3885" s="475">
        <v>0</v>
      </c>
      <c r="AH3885" s="475">
        <v>0</v>
      </c>
      <c r="AI3885" s="475">
        <v>0</v>
      </c>
      <c r="AJ3885" s="475">
        <v>93708.18</v>
      </c>
      <c r="AK3885" s="175"/>
      <c r="AL3885" s="175"/>
      <c r="AM3885" s="175"/>
      <c r="AN3885" s="175"/>
    </row>
    <row r="3886" spans="1:40" s="7" customFormat="1" ht="20.3" customHeight="1" x14ac:dyDescent="0.35">
      <c r="A3886" s="256">
        <v>2025</v>
      </c>
      <c r="B3886" s="184">
        <f t="shared" si="790"/>
        <v>1152</v>
      </c>
      <c r="C3886" s="286" t="s">
        <v>4992</v>
      </c>
      <c r="D3886" s="184">
        <v>43755</v>
      </c>
      <c r="E3886" s="287"/>
      <c r="F3886" s="287"/>
      <c r="G3886" s="287"/>
      <c r="H3886" s="288"/>
      <c r="I3886" s="288"/>
      <c r="J3886" s="288"/>
      <c r="K3886" s="289"/>
      <c r="L3886" s="289"/>
      <c r="M3886" s="289"/>
      <c r="N3886" s="289"/>
      <c r="O3886" s="289"/>
      <c r="P3886" s="289"/>
      <c r="Q3886" s="186">
        <f t="shared" ref="Q3886" si="817">SUM(S3886:AJ3886)</f>
        <v>6304778.9199999999</v>
      </c>
      <c r="R3886" s="186">
        <f t="shared" si="797"/>
        <v>6213405.3099999996</v>
      </c>
      <c r="S3886" s="475">
        <v>0</v>
      </c>
      <c r="T3886" s="475">
        <v>0</v>
      </c>
      <c r="U3886" s="475">
        <v>0</v>
      </c>
      <c r="V3886" s="475">
        <v>0</v>
      </c>
      <c r="W3886" s="475">
        <v>0</v>
      </c>
      <c r="X3886" s="475">
        <v>0</v>
      </c>
      <c r="Y3886" s="475">
        <v>0</v>
      </c>
      <c r="Z3886" s="475">
        <v>0</v>
      </c>
      <c r="AA3886" s="475">
        <v>6213405.3099999996</v>
      </c>
      <c r="AB3886" s="475">
        <v>0</v>
      </c>
      <c r="AC3886" s="475">
        <v>0</v>
      </c>
      <c r="AD3886" s="475">
        <v>0</v>
      </c>
      <c r="AE3886" s="475">
        <v>0</v>
      </c>
      <c r="AF3886" s="475">
        <v>0</v>
      </c>
      <c r="AG3886" s="475">
        <v>0</v>
      </c>
      <c r="AH3886" s="475">
        <v>0</v>
      </c>
      <c r="AI3886" s="475">
        <v>0</v>
      </c>
      <c r="AJ3886" s="475">
        <v>91373.61</v>
      </c>
      <c r="AK3886" s="175"/>
      <c r="AL3886" s="175"/>
      <c r="AM3886" s="175"/>
      <c r="AN3886" s="175"/>
    </row>
    <row r="3887" spans="1:40" s="105" customFormat="1" ht="20.3" customHeight="1" x14ac:dyDescent="0.35">
      <c r="A3887" s="256"/>
      <c r="B3887" s="170" t="s">
        <v>22</v>
      </c>
      <c r="C3887" s="293"/>
      <c r="D3887" s="296" t="s">
        <v>172</v>
      </c>
      <c r="E3887" s="287" t="e">
        <f>VLOOKUP(D3887,'[1]2023-2025'!$A:$G,7,0)</f>
        <v>#N/A</v>
      </c>
      <c r="F3887" s="287"/>
      <c r="G3887" s="287"/>
      <c r="H3887" s="288" t="e">
        <v>#N/A</v>
      </c>
      <c r="I3887" s="288" t="e">
        <v>#N/A</v>
      </c>
      <c r="J3887" s="288" t="e">
        <f>VLOOKUP(D3887,[1]Лист3!$A:$AK,37,0)</f>
        <v>#N/A</v>
      </c>
      <c r="K3887" s="289" t="e">
        <v>#N/A</v>
      </c>
      <c r="L3887" s="289"/>
      <c r="M3887" s="289"/>
      <c r="N3887" s="289"/>
      <c r="O3887" s="289" t="e">
        <v>#N/A</v>
      </c>
      <c r="P3887" s="289"/>
      <c r="Q3887" s="297">
        <f>SUM(Q3829:Q3886)</f>
        <v>411392225.95165014</v>
      </c>
      <c r="R3887" s="297">
        <f>SUM(R3829:R3886)</f>
        <v>405225668.34000009</v>
      </c>
      <c r="S3887" s="484">
        <f>SUM(S3829:S3886)</f>
        <v>2252300.96</v>
      </c>
      <c r="T3887" s="484">
        <f>SUM(T3829:T3886)</f>
        <v>9050146.1099999994</v>
      </c>
      <c r="U3887" s="484">
        <f t="shared" ref="U3887:AJ3887" si="818">SUM(U3829:U3886)</f>
        <v>0</v>
      </c>
      <c r="V3887" s="484">
        <f t="shared" si="818"/>
        <v>236842.78</v>
      </c>
      <c r="W3887" s="484">
        <f t="shared" si="818"/>
        <v>0</v>
      </c>
      <c r="X3887" s="484">
        <f t="shared" si="818"/>
        <v>473183.44</v>
      </c>
      <c r="Y3887" s="484">
        <f t="shared" si="818"/>
        <v>0</v>
      </c>
      <c r="Z3887" s="484">
        <f t="shared" si="818"/>
        <v>0</v>
      </c>
      <c r="AA3887" s="484">
        <f t="shared" si="818"/>
        <v>388742838.48000008</v>
      </c>
      <c r="AB3887" s="484">
        <f t="shared" si="818"/>
        <v>1411501.37</v>
      </c>
      <c r="AC3887" s="484">
        <f t="shared" si="818"/>
        <v>2344506.2000000002</v>
      </c>
      <c r="AD3887" s="484">
        <f t="shared" si="818"/>
        <v>0</v>
      </c>
      <c r="AE3887" s="484">
        <f t="shared" si="818"/>
        <v>0</v>
      </c>
      <c r="AF3887" s="484">
        <f t="shared" si="818"/>
        <v>0</v>
      </c>
      <c r="AG3887" s="484">
        <f t="shared" si="818"/>
        <v>614349</v>
      </c>
      <c r="AH3887" s="484">
        <f t="shared" si="818"/>
        <v>100000</v>
      </c>
      <c r="AI3887" s="484">
        <f t="shared" si="818"/>
        <v>0</v>
      </c>
      <c r="AJ3887" s="484">
        <f t="shared" si="818"/>
        <v>6166557.6116499975</v>
      </c>
      <c r="AK3887" s="175"/>
      <c r="AL3887" s="175" t="e">
        <v>#N/A</v>
      </c>
      <c r="AM3887" s="175" t="e">
        <v>#N/A</v>
      </c>
      <c r="AN3887" s="175" t="e">
        <v>#N/A</v>
      </c>
    </row>
    <row r="3888" spans="1:40" s="105" customFormat="1" ht="20.3" customHeight="1" x14ac:dyDescent="0.35">
      <c r="A3888" s="256"/>
      <c r="B3888" s="298"/>
      <c r="C3888" s="311"/>
      <c r="D3888" s="311"/>
      <c r="E3888" s="287">
        <f>VLOOKUP(D3888,'[1]2023-2025'!$A:$G,7,0)</f>
        <v>0</v>
      </c>
      <c r="F3888" s="287"/>
      <c r="G3888" s="287"/>
      <c r="H3888" s="288" t="e">
        <v>#N/A</v>
      </c>
      <c r="I3888" s="288" t="e">
        <v>#N/A</v>
      </c>
      <c r="J3888" s="288" t="e">
        <f>VLOOKUP(D3888,[1]Лист3!$A:$AK,37,0)</f>
        <v>#N/A</v>
      </c>
      <c r="K3888" s="289" t="e">
        <v>#N/A</v>
      </c>
      <c r="L3888" s="289"/>
      <c r="M3888" s="289"/>
      <c r="N3888" s="289"/>
      <c r="O3888" s="289" t="e">
        <v>#N/A</v>
      </c>
      <c r="P3888" s="289"/>
      <c r="Q3888" s="311"/>
      <c r="R3888" s="311"/>
      <c r="S3888" s="493"/>
      <c r="T3888" s="493"/>
      <c r="U3888" s="493"/>
      <c r="V3888" s="493"/>
      <c r="W3888" s="493"/>
      <c r="X3888" s="502" t="s">
        <v>4899</v>
      </c>
      <c r="Y3888" s="493"/>
      <c r="Z3888" s="493"/>
      <c r="AA3888" s="493"/>
      <c r="AB3888" s="493"/>
      <c r="AC3888" s="493"/>
      <c r="AD3888" s="493"/>
      <c r="AE3888" s="493"/>
      <c r="AF3888" s="493"/>
      <c r="AG3888" s="493"/>
      <c r="AH3888" s="493"/>
      <c r="AI3888" s="493"/>
      <c r="AJ3888" s="493"/>
      <c r="AK3888" s="175"/>
      <c r="AL3888" s="175" t="e">
        <v>#N/A</v>
      </c>
      <c r="AM3888" s="175" t="e">
        <v>#N/A</v>
      </c>
      <c r="AN3888" s="175" t="e">
        <v>#N/A</v>
      </c>
    </row>
    <row r="3889" spans="1:40" s="105" customFormat="1" ht="20.3" customHeight="1" x14ac:dyDescent="0.35">
      <c r="A3889" s="256">
        <v>2025</v>
      </c>
      <c r="B3889" s="184">
        <f>B3886+1</f>
        <v>1153</v>
      </c>
      <c r="C3889" s="286" t="s">
        <v>4134</v>
      </c>
      <c r="D3889" s="184">
        <v>43604</v>
      </c>
      <c r="E3889" s="287" t="e">
        <f>VLOOKUP(D3889,'[1]2023-2025'!$A:$G,7,0)</f>
        <v>#N/A</v>
      </c>
      <c r="F3889" s="287"/>
      <c r="G3889" s="287" t="s">
        <v>1899</v>
      </c>
      <c r="H3889" s="288" t="e">
        <f>INDEX('[1]2023-2025'!$AK:$AK,MATCH(D3889,'[1]2023-2025'!$A:$A,0))</f>
        <v>#N/A</v>
      </c>
      <c r="I3889" s="288" t="e">
        <v>#N/A</v>
      </c>
      <c r="J3889" s="288" t="e">
        <f>VLOOKUP(D3889,[1]Лист3!$A:$AK,37,0)</f>
        <v>#N/A</v>
      </c>
      <c r="K3889" s="289" t="e">
        <f>INDEX('[1]2023-2025'!$G:$G,MATCH(D3889,'[1]2023-2025'!$A:$A,0))</f>
        <v>#N/A</v>
      </c>
      <c r="L3889" s="289"/>
      <c r="M3889" s="289"/>
      <c r="N3889" s="289"/>
      <c r="O3889" s="289" t="s">
        <v>2778</v>
      </c>
      <c r="P3889" s="289" t="s">
        <v>2779</v>
      </c>
      <c r="Q3889" s="186">
        <f>SUM(S3889:AJ3889)</f>
        <v>1237380.6499999999</v>
      </c>
      <c r="R3889" s="186">
        <f>SUM(S3889:AI3889)</f>
        <v>1237380.6499999999</v>
      </c>
      <c r="S3889" s="474">
        <v>0</v>
      </c>
      <c r="T3889" s="475">
        <v>0</v>
      </c>
      <c r="U3889" s="474">
        <v>0</v>
      </c>
      <c r="V3889" s="474">
        <v>0</v>
      </c>
      <c r="W3889" s="474">
        <v>0</v>
      </c>
      <c r="X3889" s="474">
        <v>0</v>
      </c>
      <c r="Y3889" s="474">
        <v>0</v>
      </c>
      <c r="Z3889" s="474">
        <v>0</v>
      </c>
      <c r="AA3889" s="474">
        <v>1237380.6499999999</v>
      </c>
      <c r="AB3889" s="474">
        <v>0</v>
      </c>
      <c r="AC3889" s="474">
        <v>0</v>
      </c>
      <c r="AD3889" s="474">
        <v>0</v>
      </c>
      <c r="AE3889" s="474">
        <v>0</v>
      </c>
      <c r="AF3889" s="474">
        <v>0</v>
      </c>
      <c r="AG3889" s="476">
        <v>0</v>
      </c>
      <c r="AH3889" s="476">
        <v>0</v>
      </c>
      <c r="AI3889" s="476">
        <v>0</v>
      </c>
      <c r="AJ3889" s="476">
        <v>0</v>
      </c>
      <c r="AK3889" s="175"/>
      <c r="AL3889" s="175">
        <v>1457648.2399999998</v>
      </c>
      <c r="AM3889" s="175">
        <v>2491475.84</v>
      </c>
      <c r="AN3889" s="175">
        <v>1033827.6</v>
      </c>
    </row>
    <row r="3890" spans="1:40" s="105" customFormat="1" ht="20.3" customHeight="1" x14ac:dyDescent="0.35">
      <c r="A3890" s="256"/>
      <c r="B3890" s="170" t="s">
        <v>22</v>
      </c>
      <c r="C3890" s="293"/>
      <c r="D3890" s="296" t="s">
        <v>172</v>
      </c>
      <c r="E3890" s="287" t="e">
        <f>VLOOKUP(D3890,'[1]2023-2025'!$A:$G,7,0)</f>
        <v>#N/A</v>
      </c>
      <c r="F3890" s="287"/>
      <c r="G3890" s="287"/>
      <c r="H3890" s="288" t="e">
        <v>#N/A</v>
      </c>
      <c r="I3890" s="288" t="e">
        <v>#N/A</v>
      </c>
      <c r="J3890" s="288" t="e">
        <f>VLOOKUP(D3890,[1]Лист3!$A:$AK,37,0)</f>
        <v>#N/A</v>
      </c>
      <c r="K3890" s="289" t="e">
        <v>#N/A</v>
      </c>
      <c r="L3890" s="289"/>
      <c r="M3890" s="289"/>
      <c r="N3890" s="289"/>
      <c r="O3890" s="289" t="e">
        <v>#N/A</v>
      </c>
      <c r="P3890" s="289"/>
      <c r="Q3890" s="297">
        <f t="shared" ref="Q3890:AJ3890" si="819">SUM(Q3889:Q3889)</f>
        <v>1237380.6499999999</v>
      </c>
      <c r="R3890" s="297">
        <f t="shared" si="819"/>
        <v>1237380.6499999999</v>
      </c>
      <c r="S3890" s="484">
        <f t="shared" si="819"/>
        <v>0</v>
      </c>
      <c r="T3890" s="484">
        <f t="shared" si="819"/>
        <v>0</v>
      </c>
      <c r="U3890" s="484">
        <f t="shared" si="819"/>
        <v>0</v>
      </c>
      <c r="V3890" s="484">
        <f t="shared" si="819"/>
        <v>0</v>
      </c>
      <c r="W3890" s="484">
        <f t="shared" si="819"/>
        <v>0</v>
      </c>
      <c r="X3890" s="484">
        <f t="shared" si="819"/>
        <v>0</v>
      </c>
      <c r="Y3890" s="484">
        <f t="shared" si="819"/>
        <v>0</v>
      </c>
      <c r="Z3890" s="484">
        <f t="shared" si="819"/>
        <v>0</v>
      </c>
      <c r="AA3890" s="484">
        <f t="shared" si="819"/>
        <v>1237380.6499999999</v>
      </c>
      <c r="AB3890" s="484">
        <f t="shared" si="819"/>
        <v>0</v>
      </c>
      <c r="AC3890" s="484">
        <f t="shared" si="819"/>
        <v>0</v>
      </c>
      <c r="AD3890" s="484">
        <f t="shared" si="819"/>
        <v>0</v>
      </c>
      <c r="AE3890" s="484">
        <f t="shared" si="819"/>
        <v>0</v>
      </c>
      <c r="AF3890" s="484">
        <f t="shared" si="819"/>
        <v>0</v>
      </c>
      <c r="AG3890" s="484">
        <f t="shared" si="819"/>
        <v>0</v>
      </c>
      <c r="AH3890" s="484">
        <f t="shared" si="819"/>
        <v>0</v>
      </c>
      <c r="AI3890" s="484">
        <f t="shared" si="819"/>
        <v>0</v>
      </c>
      <c r="AJ3890" s="484">
        <f t="shared" si="819"/>
        <v>0</v>
      </c>
      <c r="AK3890" s="175"/>
      <c r="AL3890" s="175" t="e">
        <v>#N/A</v>
      </c>
      <c r="AM3890" s="175" t="e">
        <v>#N/A</v>
      </c>
      <c r="AN3890" s="175" t="e">
        <v>#N/A</v>
      </c>
    </row>
    <row r="3891" spans="1:40" s="105" customFormat="1" ht="20.3" customHeight="1" x14ac:dyDescent="0.35">
      <c r="A3891" s="256"/>
      <c r="B3891" s="298"/>
      <c r="C3891" s="311"/>
      <c r="D3891" s="311"/>
      <c r="E3891" s="287">
        <f>VLOOKUP(D3891,'[1]2023-2025'!$A:$G,7,0)</f>
        <v>0</v>
      </c>
      <c r="F3891" s="287"/>
      <c r="G3891" s="287"/>
      <c r="H3891" s="288" t="e">
        <v>#N/A</v>
      </c>
      <c r="I3891" s="288" t="e">
        <v>#N/A</v>
      </c>
      <c r="J3891" s="288" t="e">
        <f>VLOOKUP(D3891,[1]Лист3!$A:$AK,37,0)</f>
        <v>#N/A</v>
      </c>
      <c r="K3891" s="289" t="e">
        <v>#N/A</v>
      </c>
      <c r="L3891" s="289"/>
      <c r="M3891" s="289"/>
      <c r="N3891" s="289"/>
      <c r="O3891" s="289" t="e">
        <v>#N/A</v>
      </c>
      <c r="P3891" s="289"/>
      <c r="Q3891" s="311"/>
      <c r="R3891" s="311"/>
      <c r="S3891" s="493"/>
      <c r="T3891" s="493"/>
      <c r="U3891" s="493"/>
      <c r="V3891" s="493"/>
      <c r="W3891" s="493"/>
      <c r="X3891" s="493" t="s">
        <v>4900</v>
      </c>
      <c r="Y3891" s="493"/>
      <c r="Z3891" s="493"/>
      <c r="AA3891" s="493"/>
      <c r="AB3891" s="493"/>
      <c r="AC3891" s="493"/>
      <c r="AD3891" s="493"/>
      <c r="AE3891" s="493"/>
      <c r="AF3891" s="493"/>
      <c r="AG3891" s="493"/>
      <c r="AH3891" s="493"/>
      <c r="AI3891" s="493"/>
      <c r="AJ3891" s="486"/>
      <c r="AK3891" s="175"/>
      <c r="AL3891" s="175" t="e">
        <v>#N/A</v>
      </c>
      <c r="AM3891" s="175" t="e">
        <v>#N/A</v>
      </c>
      <c r="AN3891" s="175" t="e">
        <v>#N/A</v>
      </c>
    </row>
    <row r="3892" spans="1:40" s="105" customFormat="1" ht="20.3" customHeight="1" x14ac:dyDescent="0.35">
      <c r="A3892" s="256">
        <v>2025</v>
      </c>
      <c r="B3892" s="184">
        <f>B3889+1</f>
        <v>1154</v>
      </c>
      <c r="C3892" s="286" t="s">
        <v>1497</v>
      </c>
      <c r="D3892" s="184">
        <v>43909</v>
      </c>
      <c r="E3892" s="287" t="e">
        <f>VLOOKUP(D3892,'[1]2023-2025'!$A:$G,7,0)</f>
        <v>#N/A</v>
      </c>
      <c r="F3892" s="287"/>
      <c r="G3892" s="287" t="s">
        <v>1899</v>
      </c>
      <c r="H3892" s="288" t="e">
        <f>INDEX('[1]2023-2025'!$AK:$AK,MATCH(D3892,'[1]2023-2025'!$A:$A,0))</f>
        <v>#N/A</v>
      </c>
      <c r="I3892" s="288" t="e">
        <v>#N/A</v>
      </c>
      <c r="J3892" s="288" t="e">
        <f>VLOOKUP(D3892,[1]Лист3!$A:$AK,37,0)</f>
        <v>#N/A</v>
      </c>
      <c r="K3892" s="289" t="e">
        <f>INDEX('[1]2023-2025'!$G:$G,MATCH(D3892,'[1]2023-2025'!$A:$A,0))</f>
        <v>#N/A</v>
      </c>
      <c r="L3892" s="289"/>
      <c r="M3892" s="289"/>
      <c r="N3892" s="289"/>
      <c r="O3892" s="289" t="e">
        <v>#N/A</v>
      </c>
      <c r="P3892" s="289" t="e">
        <v>#N/A</v>
      </c>
      <c r="Q3892" s="186">
        <f t="shared" ref="Q3892:Q3897" si="820">SUM(S3892:AJ3892)</f>
        <v>848183.94000000006</v>
      </c>
      <c r="R3892" s="186">
        <f t="shared" ref="R3892:R3897" si="821">SUM(S3892:AI3892)</f>
        <v>831459.91</v>
      </c>
      <c r="S3892" s="290">
        <v>0</v>
      </c>
      <c r="T3892" s="475">
        <v>0</v>
      </c>
      <c r="U3892" s="474">
        <v>0</v>
      </c>
      <c r="V3892" s="474">
        <v>0</v>
      </c>
      <c r="W3892" s="474">
        <v>0</v>
      </c>
      <c r="X3892" s="474">
        <v>0</v>
      </c>
      <c r="Y3892" s="474">
        <v>0</v>
      </c>
      <c r="Z3892" s="474">
        <v>0</v>
      </c>
      <c r="AA3892" s="474">
        <v>831459.91</v>
      </c>
      <c r="AB3892" s="474">
        <v>0</v>
      </c>
      <c r="AC3892" s="474">
        <v>0</v>
      </c>
      <c r="AD3892" s="474">
        <v>0</v>
      </c>
      <c r="AE3892" s="474">
        <v>0</v>
      </c>
      <c r="AF3892" s="474">
        <v>0</v>
      </c>
      <c r="AG3892" s="476">
        <v>0</v>
      </c>
      <c r="AH3892" s="476">
        <v>0</v>
      </c>
      <c r="AI3892" s="476">
        <v>0</v>
      </c>
      <c r="AJ3892" s="476">
        <v>16724.03</v>
      </c>
      <c r="AK3892" s="175"/>
      <c r="AL3892" s="175">
        <v>1937094.51</v>
      </c>
      <c r="AM3892" s="175">
        <v>1937094.51</v>
      </c>
      <c r="AN3892" s="175">
        <v>0</v>
      </c>
    </row>
    <row r="3893" spans="1:40" s="105" customFormat="1" ht="20.3" customHeight="1" x14ac:dyDescent="0.35">
      <c r="A3893" s="256">
        <v>2025</v>
      </c>
      <c r="B3893" s="184">
        <f t="shared" ref="B3893:B3899" si="822">B3892+1</f>
        <v>1155</v>
      </c>
      <c r="C3893" s="286" t="s">
        <v>1499</v>
      </c>
      <c r="D3893" s="184">
        <v>43915</v>
      </c>
      <c r="E3893" s="287" t="e">
        <f>VLOOKUP(D3893,'[1]2023-2025'!$A:$G,7,0)</f>
        <v>#N/A</v>
      </c>
      <c r="F3893" s="287"/>
      <c r="G3893" s="287" t="s">
        <v>1899</v>
      </c>
      <c r="H3893" s="288" t="e">
        <f>INDEX('[1]2023-2025'!$AK:$AK,MATCH(D3893,'[1]2023-2025'!$A:$A,0))</f>
        <v>#N/A</v>
      </c>
      <c r="I3893" s="288" t="e">
        <v>#N/A</v>
      </c>
      <c r="J3893" s="288" t="e">
        <f>VLOOKUP(D3893,[1]Лист3!$A:$AK,37,0)</f>
        <v>#N/A</v>
      </c>
      <c r="K3893" s="289" t="e">
        <f>INDEX('[1]2023-2025'!$G:$G,MATCH(D3893,'[1]2023-2025'!$A:$A,0))</f>
        <v>#N/A</v>
      </c>
      <c r="L3893" s="289"/>
      <c r="M3893" s="289"/>
      <c r="N3893" s="289"/>
      <c r="O3893" s="289" t="e">
        <v>#N/A</v>
      </c>
      <c r="P3893" s="289" t="e">
        <v>#N/A</v>
      </c>
      <c r="Q3893" s="186">
        <f t="shared" si="820"/>
        <v>1938259</v>
      </c>
      <c r="R3893" s="186">
        <f t="shared" si="821"/>
        <v>1885463.79</v>
      </c>
      <c r="S3893" s="290">
        <v>0</v>
      </c>
      <c r="T3893" s="475">
        <v>0</v>
      </c>
      <c r="U3893" s="474">
        <v>0</v>
      </c>
      <c r="V3893" s="474">
        <v>0</v>
      </c>
      <c r="W3893" s="474">
        <v>0</v>
      </c>
      <c r="X3893" s="474">
        <v>102629.11</v>
      </c>
      <c r="Y3893" s="474">
        <v>0</v>
      </c>
      <c r="Z3893" s="474">
        <v>0</v>
      </c>
      <c r="AA3893" s="474">
        <v>1782834.68</v>
      </c>
      <c r="AB3893" s="474">
        <v>0</v>
      </c>
      <c r="AC3893" s="474">
        <v>0</v>
      </c>
      <c r="AD3893" s="474">
        <v>0</v>
      </c>
      <c r="AE3893" s="474">
        <v>0</v>
      </c>
      <c r="AF3893" s="474">
        <v>0</v>
      </c>
      <c r="AG3893" s="476">
        <v>0</v>
      </c>
      <c r="AH3893" s="476">
        <v>0</v>
      </c>
      <c r="AI3893" s="476">
        <v>0</v>
      </c>
      <c r="AJ3893" s="474">
        <f>31653.24+15571.88+5570.09</f>
        <v>52795.210000000006</v>
      </c>
      <c r="AK3893" s="175"/>
      <c r="AL3893" s="175">
        <v>3774264.12</v>
      </c>
      <c r="AM3893" s="175">
        <v>3774264.12</v>
      </c>
      <c r="AN3893" s="175">
        <v>0</v>
      </c>
    </row>
    <row r="3894" spans="1:40" s="105" customFormat="1" ht="20.3" customHeight="1" x14ac:dyDescent="0.35">
      <c r="A3894" s="256">
        <v>2025</v>
      </c>
      <c r="B3894" s="184">
        <f t="shared" si="822"/>
        <v>1156</v>
      </c>
      <c r="C3894" s="286" t="s">
        <v>1500</v>
      </c>
      <c r="D3894" s="184">
        <v>43916</v>
      </c>
      <c r="E3894" s="287" t="e">
        <f>VLOOKUP(D3894,'[1]2023-2025'!$A:$G,7,0)</f>
        <v>#N/A</v>
      </c>
      <c r="F3894" s="287"/>
      <c r="G3894" s="287" t="s">
        <v>1899</v>
      </c>
      <c r="H3894" s="288" t="e">
        <f>INDEX('[1]2023-2025'!$AK:$AK,MATCH(D3894,'[1]2023-2025'!$A:$A,0))</f>
        <v>#N/A</v>
      </c>
      <c r="I3894" s="288" t="e">
        <v>#N/A</v>
      </c>
      <c r="J3894" s="288" t="e">
        <f>VLOOKUP(D3894,[1]Лист3!$A:$AK,37,0)</f>
        <v>#N/A</v>
      </c>
      <c r="K3894" s="289" t="e">
        <f>INDEX('[1]2023-2025'!$G:$G,MATCH(D3894,'[1]2023-2025'!$A:$A,0))</f>
        <v>#N/A</v>
      </c>
      <c r="L3894" s="289"/>
      <c r="M3894" s="289"/>
      <c r="N3894" s="289"/>
      <c r="O3894" s="289" t="e">
        <v>#N/A</v>
      </c>
      <c r="P3894" s="289" t="e">
        <v>#N/A</v>
      </c>
      <c r="Q3894" s="186">
        <f t="shared" si="820"/>
        <v>923141.15</v>
      </c>
      <c r="R3894" s="186">
        <f t="shared" si="821"/>
        <v>906351.62</v>
      </c>
      <c r="S3894" s="290">
        <v>0</v>
      </c>
      <c r="T3894" s="475">
        <v>0</v>
      </c>
      <c r="U3894" s="474">
        <v>0</v>
      </c>
      <c r="V3894" s="474">
        <v>0</v>
      </c>
      <c r="W3894" s="474">
        <v>0</v>
      </c>
      <c r="X3894" s="474">
        <v>0</v>
      </c>
      <c r="Y3894" s="474">
        <v>0</v>
      </c>
      <c r="Z3894" s="474">
        <v>0</v>
      </c>
      <c r="AA3894" s="474">
        <v>906351.62</v>
      </c>
      <c r="AB3894" s="474">
        <v>0</v>
      </c>
      <c r="AC3894" s="474">
        <v>0</v>
      </c>
      <c r="AD3894" s="474">
        <v>0</v>
      </c>
      <c r="AE3894" s="474">
        <v>0</v>
      </c>
      <c r="AF3894" s="474">
        <v>0</v>
      </c>
      <c r="AG3894" s="476">
        <v>0</v>
      </c>
      <c r="AH3894" s="476">
        <v>0</v>
      </c>
      <c r="AI3894" s="476">
        <v>0</v>
      </c>
      <c r="AJ3894" s="474">
        <v>16789.53</v>
      </c>
      <c r="AK3894" s="175"/>
      <c r="AL3894" s="175">
        <v>2257936.9</v>
      </c>
      <c r="AM3894" s="175">
        <v>2257936.9</v>
      </c>
      <c r="AN3894" s="175">
        <v>0</v>
      </c>
    </row>
    <row r="3895" spans="1:40" s="105" customFormat="1" ht="20.3" customHeight="1" x14ac:dyDescent="0.35">
      <c r="A3895" s="256">
        <v>2025</v>
      </c>
      <c r="B3895" s="184">
        <f t="shared" si="822"/>
        <v>1157</v>
      </c>
      <c r="C3895" s="286" t="s">
        <v>715</v>
      </c>
      <c r="D3895" s="184">
        <v>43886</v>
      </c>
      <c r="E3895" s="287" t="e">
        <f>VLOOKUP(D3895,'[1]2023-2025'!$A:$G,7,0)</f>
        <v>#N/A</v>
      </c>
      <c r="F3895" s="287"/>
      <c r="G3895" s="287" t="s">
        <v>1899</v>
      </c>
      <c r="H3895" s="288" t="e">
        <f>INDEX('[1]2023-2025'!$AK:$AK,MATCH(D3895,'[1]2023-2025'!$A:$A,0))</f>
        <v>#N/A</v>
      </c>
      <c r="I3895" s="288" t="e">
        <v>#N/A</v>
      </c>
      <c r="J3895" s="288" t="e">
        <f>VLOOKUP(D3895,[1]Лист3!$A:$AK,37,0)</f>
        <v>#N/A</v>
      </c>
      <c r="K3895" s="289" t="e">
        <f>INDEX('[1]2023-2025'!$G:$G,MATCH(D3895,'[1]2023-2025'!$A:$A,0))</f>
        <v>#N/A</v>
      </c>
      <c r="L3895" s="289"/>
      <c r="M3895" s="289"/>
      <c r="N3895" s="289"/>
      <c r="O3895" s="289" t="e">
        <v>#N/A</v>
      </c>
      <c r="P3895" s="289" t="e">
        <v>#N/A</v>
      </c>
      <c r="Q3895" s="186">
        <f t="shared" si="820"/>
        <v>912891.5</v>
      </c>
      <c r="R3895" s="186">
        <f t="shared" si="821"/>
        <v>896037.86</v>
      </c>
      <c r="S3895" s="474">
        <v>0</v>
      </c>
      <c r="T3895" s="475">
        <v>0</v>
      </c>
      <c r="U3895" s="474">
        <v>0</v>
      </c>
      <c r="V3895" s="474">
        <v>0</v>
      </c>
      <c r="W3895" s="474">
        <v>0</v>
      </c>
      <c r="X3895" s="474">
        <v>0</v>
      </c>
      <c r="Y3895" s="474">
        <v>0</v>
      </c>
      <c r="Z3895" s="474">
        <v>0</v>
      </c>
      <c r="AA3895" s="474">
        <v>896037.86</v>
      </c>
      <c r="AB3895" s="474">
        <v>0</v>
      </c>
      <c r="AC3895" s="474">
        <v>0</v>
      </c>
      <c r="AD3895" s="474">
        <v>0</v>
      </c>
      <c r="AE3895" s="474">
        <v>0</v>
      </c>
      <c r="AF3895" s="474">
        <v>0</v>
      </c>
      <c r="AG3895" s="476">
        <v>0</v>
      </c>
      <c r="AH3895" s="476">
        <v>0</v>
      </c>
      <c r="AI3895" s="476">
        <v>0</v>
      </c>
      <c r="AJ3895" s="474">
        <v>16853.64</v>
      </c>
      <c r="AK3895" s="175"/>
      <c r="AL3895" s="175">
        <v>2076748.2</v>
      </c>
      <c r="AM3895" s="175">
        <v>2076748.2</v>
      </c>
      <c r="AN3895" s="175">
        <v>0</v>
      </c>
    </row>
    <row r="3896" spans="1:40" s="105" customFormat="1" ht="20.3" customHeight="1" x14ac:dyDescent="0.35">
      <c r="A3896" s="256">
        <v>2025</v>
      </c>
      <c r="B3896" s="184">
        <f t="shared" si="822"/>
        <v>1158</v>
      </c>
      <c r="C3896" s="286" t="s">
        <v>716</v>
      </c>
      <c r="D3896" s="184">
        <v>43901</v>
      </c>
      <c r="E3896" s="287" t="e">
        <f>VLOOKUP(D3896,'[1]2023-2025'!$A:$G,7,0)</f>
        <v>#N/A</v>
      </c>
      <c r="F3896" s="287"/>
      <c r="G3896" s="287" t="s">
        <v>1899</v>
      </c>
      <c r="H3896" s="288" t="e">
        <f>INDEX('[1]2023-2025'!$AK:$AK,MATCH(D3896,'[1]2023-2025'!$A:$A,0))</f>
        <v>#N/A</v>
      </c>
      <c r="I3896" s="288" t="e">
        <v>#N/A</v>
      </c>
      <c r="J3896" s="288" t="e">
        <f>VLOOKUP(D3896,[1]Лист3!$A:$AK,37,0)</f>
        <v>#N/A</v>
      </c>
      <c r="K3896" s="289" t="e">
        <f>INDEX('[1]2023-2025'!$G:$G,MATCH(D3896,'[1]2023-2025'!$A:$A,0))</f>
        <v>#N/A</v>
      </c>
      <c r="L3896" s="289"/>
      <c r="M3896" s="289"/>
      <c r="N3896" s="289"/>
      <c r="O3896" s="289" t="e">
        <v>#N/A</v>
      </c>
      <c r="P3896" s="289" t="e">
        <v>#N/A</v>
      </c>
      <c r="Q3896" s="186">
        <f t="shared" si="820"/>
        <v>915826.25</v>
      </c>
      <c r="R3896" s="186">
        <f t="shared" si="821"/>
        <v>899045.64</v>
      </c>
      <c r="S3896" s="474">
        <v>0</v>
      </c>
      <c r="T3896" s="475">
        <v>0</v>
      </c>
      <c r="U3896" s="474">
        <v>0</v>
      </c>
      <c r="V3896" s="474">
        <v>0</v>
      </c>
      <c r="W3896" s="474">
        <v>0</v>
      </c>
      <c r="X3896" s="474">
        <v>0</v>
      </c>
      <c r="Y3896" s="474">
        <v>0</v>
      </c>
      <c r="Z3896" s="474">
        <v>0</v>
      </c>
      <c r="AA3896" s="474">
        <v>899045.64</v>
      </c>
      <c r="AB3896" s="474">
        <v>0</v>
      </c>
      <c r="AC3896" s="474">
        <v>0</v>
      </c>
      <c r="AD3896" s="474">
        <v>0</v>
      </c>
      <c r="AE3896" s="474">
        <v>0</v>
      </c>
      <c r="AF3896" s="474">
        <v>0</v>
      </c>
      <c r="AG3896" s="476">
        <v>0</v>
      </c>
      <c r="AH3896" s="476">
        <v>0</v>
      </c>
      <c r="AI3896" s="476">
        <v>0</v>
      </c>
      <c r="AJ3896" s="474">
        <v>16780.61</v>
      </c>
      <c r="AK3896" s="175"/>
      <c r="AL3896" s="175">
        <v>2385611.86</v>
      </c>
      <c r="AM3896" s="175">
        <v>2385611.86</v>
      </c>
      <c r="AN3896" s="175">
        <v>0</v>
      </c>
    </row>
    <row r="3897" spans="1:40" s="105" customFormat="1" ht="20.3" customHeight="1" x14ac:dyDescent="0.35">
      <c r="A3897" s="256">
        <v>2025</v>
      </c>
      <c r="B3897" s="184">
        <f t="shared" si="822"/>
        <v>1159</v>
      </c>
      <c r="C3897" s="286" t="s">
        <v>4947</v>
      </c>
      <c r="D3897" s="184">
        <v>43919</v>
      </c>
      <c r="E3897" s="287"/>
      <c r="F3897" s="287"/>
      <c r="G3897" s="287"/>
      <c r="H3897" s="288"/>
      <c r="I3897" s="288"/>
      <c r="J3897" s="288"/>
      <c r="K3897" s="289"/>
      <c r="L3897" s="289"/>
      <c r="M3897" s="289"/>
      <c r="N3897" s="289"/>
      <c r="O3897" s="289"/>
      <c r="P3897" s="289"/>
      <c r="Q3897" s="186">
        <f t="shared" si="820"/>
        <v>3437910.95</v>
      </c>
      <c r="R3897" s="186">
        <f t="shared" si="821"/>
        <v>3389792.95</v>
      </c>
      <c r="S3897" s="474">
        <v>0</v>
      </c>
      <c r="T3897" s="475">
        <v>0</v>
      </c>
      <c r="U3897" s="474">
        <v>0</v>
      </c>
      <c r="V3897" s="475">
        <v>0</v>
      </c>
      <c r="W3897" s="474">
        <v>0</v>
      </c>
      <c r="X3897" s="475">
        <v>0</v>
      </c>
      <c r="Y3897" s="474">
        <v>0</v>
      </c>
      <c r="Z3897" s="475">
        <v>0</v>
      </c>
      <c r="AA3897" s="474">
        <v>3389792.95</v>
      </c>
      <c r="AB3897" s="475">
        <v>0</v>
      </c>
      <c r="AC3897" s="474">
        <v>0</v>
      </c>
      <c r="AD3897" s="475">
        <v>0</v>
      </c>
      <c r="AE3897" s="474">
        <v>0</v>
      </c>
      <c r="AF3897" s="475">
        <v>0</v>
      </c>
      <c r="AG3897" s="474">
        <v>0</v>
      </c>
      <c r="AH3897" s="475">
        <v>0</v>
      </c>
      <c r="AI3897" s="474">
        <v>0</v>
      </c>
      <c r="AJ3897" s="475">
        <v>48118</v>
      </c>
      <c r="AK3897" s="175"/>
      <c r="AL3897" s="175">
        <v>3437985.7199999997</v>
      </c>
      <c r="AM3897" s="175">
        <v>3981938.94</v>
      </c>
      <c r="AN3897" s="175">
        <v>543953.22</v>
      </c>
    </row>
    <row r="3898" spans="1:40" s="105" customFormat="1" ht="20.3" customHeight="1" x14ac:dyDescent="0.35">
      <c r="A3898" s="256">
        <v>2025</v>
      </c>
      <c r="B3898" s="184">
        <f t="shared" si="822"/>
        <v>1160</v>
      </c>
      <c r="C3898" s="286" t="s">
        <v>4948</v>
      </c>
      <c r="D3898" s="184">
        <v>43907</v>
      </c>
      <c r="E3898" s="287"/>
      <c r="F3898" s="287"/>
      <c r="G3898" s="287"/>
      <c r="H3898" s="288"/>
      <c r="I3898" s="288"/>
      <c r="J3898" s="288"/>
      <c r="K3898" s="289"/>
      <c r="L3898" s="289"/>
      <c r="M3898" s="289"/>
      <c r="N3898" s="289"/>
      <c r="O3898" s="289"/>
      <c r="P3898" s="289"/>
      <c r="Q3898" s="186">
        <f t="shared" ref="Q3898:Q3899" si="823">SUM(S3898:AJ3898)</f>
        <v>2320346.6</v>
      </c>
      <c r="R3898" s="186">
        <f t="shared" ref="R3898:R3899" si="824">SUM(S3898:AI3898)</f>
        <v>2286718.39</v>
      </c>
      <c r="S3898" s="474">
        <v>0</v>
      </c>
      <c r="T3898" s="475">
        <v>0</v>
      </c>
      <c r="U3898" s="474">
        <v>0</v>
      </c>
      <c r="V3898" s="475">
        <v>0</v>
      </c>
      <c r="W3898" s="474">
        <v>0</v>
      </c>
      <c r="X3898" s="475">
        <v>0</v>
      </c>
      <c r="Y3898" s="474">
        <v>0</v>
      </c>
      <c r="Z3898" s="475">
        <v>0</v>
      </c>
      <c r="AA3898" s="474">
        <v>2286718.39</v>
      </c>
      <c r="AB3898" s="475">
        <v>0</v>
      </c>
      <c r="AC3898" s="474">
        <v>0</v>
      </c>
      <c r="AD3898" s="475">
        <v>0</v>
      </c>
      <c r="AE3898" s="474">
        <v>0</v>
      </c>
      <c r="AF3898" s="475">
        <v>0</v>
      </c>
      <c r="AG3898" s="474">
        <v>0</v>
      </c>
      <c r="AH3898" s="475">
        <v>0</v>
      </c>
      <c r="AI3898" s="474">
        <v>0</v>
      </c>
      <c r="AJ3898" s="475">
        <v>33628.21</v>
      </c>
      <c r="AK3898" s="175"/>
      <c r="AL3898" s="175"/>
      <c r="AM3898" s="175"/>
      <c r="AN3898" s="175"/>
    </row>
    <row r="3899" spans="1:40" s="105" customFormat="1" ht="20.3" customHeight="1" x14ac:dyDescent="0.35">
      <c r="A3899" s="256">
        <v>2025</v>
      </c>
      <c r="B3899" s="184">
        <f t="shared" si="822"/>
        <v>1161</v>
      </c>
      <c r="C3899" s="286" t="s">
        <v>4949</v>
      </c>
      <c r="D3899" s="184">
        <v>43891</v>
      </c>
      <c r="E3899" s="287"/>
      <c r="F3899" s="287"/>
      <c r="G3899" s="287"/>
      <c r="H3899" s="288"/>
      <c r="I3899" s="288"/>
      <c r="J3899" s="288"/>
      <c r="K3899" s="289"/>
      <c r="L3899" s="289"/>
      <c r="M3899" s="289"/>
      <c r="N3899" s="289"/>
      <c r="O3899" s="289"/>
      <c r="P3899" s="289"/>
      <c r="Q3899" s="186">
        <f t="shared" si="823"/>
        <v>2319079.1799999997</v>
      </c>
      <c r="R3899" s="186">
        <f t="shared" si="824"/>
        <v>2285469.34</v>
      </c>
      <c r="S3899" s="474">
        <v>0</v>
      </c>
      <c r="T3899" s="475">
        <v>0</v>
      </c>
      <c r="U3899" s="474">
        <v>0</v>
      </c>
      <c r="V3899" s="475">
        <v>0</v>
      </c>
      <c r="W3899" s="474">
        <v>0</v>
      </c>
      <c r="X3899" s="475">
        <v>0</v>
      </c>
      <c r="Y3899" s="474">
        <v>0</v>
      </c>
      <c r="Z3899" s="475">
        <v>0</v>
      </c>
      <c r="AA3899" s="474">
        <v>2285469.34</v>
      </c>
      <c r="AB3899" s="475">
        <v>0</v>
      </c>
      <c r="AC3899" s="474">
        <v>0</v>
      </c>
      <c r="AD3899" s="475">
        <v>0</v>
      </c>
      <c r="AE3899" s="474">
        <v>0</v>
      </c>
      <c r="AF3899" s="475">
        <v>0</v>
      </c>
      <c r="AG3899" s="474">
        <v>0</v>
      </c>
      <c r="AH3899" s="475">
        <v>0</v>
      </c>
      <c r="AI3899" s="474">
        <v>0</v>
      </c>
      <c r="AJ3899" s="475">
        <v>33609.839999999997</v>
      </c>
      <c r="AK3899" s="175"/>
      <c r="AL3899" s="175"/>
      <c r="AM3899" s="175"/>
      <c r="AN3899" s="175"/>
    </row>
    <row r="3900" spans="1:40" s="105" customFormat="1" ht="20.3" customHeight="1" x14ac:dyDescent="0.35">
      <c r="A3900" s="256"/>
      <c r="B3900" s="170" t="s">
        <v>22</v>
      </c>
      <c r="C3900" s="293"/>
      <c r="D3900" s="296" t="s">
        <v>172</v>
      </c>
      <c r="E3900" s="287" t="e">
        <f>VLOOKUP(D3900,'[1]2023-2025'!$A:$G,7,0)</f>
        <v>#N/A</v>
      </c>
      <c r="F3900" s="287"/>
      <c r="G3900" s="287"/>
      <c r="H3900" s="288" t="e">
        <v>#N/A</v>
      </c>
      <c r="I3900" s="288" t="e">
        <v>#N/A</v>
      </c>
      <c r="J3900" s="288" t="e">
        <f>VLOOKUP(D3900,[1]Лист3!$A:$AK,37,0)</f>
        <v>#N/A</v>
      </c>
      <c r="K3900" s="289" t="e">
        <v>#N/A</v>
      </c>
      <c r="L3900" s="289"/>
      <c r="M3900" s="289"/>
      <c r="N3900" s="289"/>
      <c r="O3900" s="289" t="e">
        <v>#N/A</v>
      </c>
      <c r="P3900" s="289"/>
      <c r="Q3900" s="297">
        <f>SUM(Q3892:Q3899)</f>
        <v>13615638.569999998</v>
      </c>
      <c r="R3900" s="297">
        <f>SUM(R3892:R3899)</f>
        <v>13380339.5</v>
      </c>
      <c r="S3900" s="484">
        <f>SUM(S3892:S3899)</f>
        <v>0</v>
      </c>
      <c r="T3900" s="484">
        <f>SUM(T3892:T3899)</f>
        <v>0</v>
      </c>
      <c r="U3900" s="484">
        <f t="shared" ref="U3900:AJ3900" si="825">SUM(U3892:U3899)</f>
        <v>0</v>
      </c>
      <c r="V3900" s="484">
        <f t="shared" si="825"/>
        <v>0</v>
      </c>
      <c r="W3900" s="484">
        <f t="shared" si="825"/>
        <v>0</v>
      </c>
      <c r="X3900" s="484">
        <f t="shared" si="825"/>
        <v>102629.11</v>
      </c>
      <c r="Y3900" s="484">
        <f t="shared" si="825"/>
        <v>0</v>
      </c>
      <c r="Z3900" s="484">
        <f t="shared" si="825"/>
        <v>0</v>
      </c>
      <c r="AA3900" s="484">
        <f t="shared" si="825"/>
        <v>13277710.390000001</v>
      </c>
      <c r="AB3900" s="484">
        <f t="shared" si="825"/>
        <v>0</v>
      </c>
      <c r="AC3900" s="484">
        <f t="shared" si="825"/>
        <v>0</v>
      </c>
      <c r="AD3900" s="484">
        <f t="shared" si="825"/>
        <v>0</v>
      </c>
      <c r="AE3900" s="484">
        <f t="shared" si="825"/>
        <v>0</v>
      </c>
      <c r="AF3900" s="484">
        <f t="shared" si="825"/>
        <v>0</v>
      </c>
      <c r="AG3900" s="484">
        <f t="shared" si="825"/>
        <v>0</v>
      </c>
      <c r="AH3900" s="484">
        <f t="shared" si="825"/>
        <v>0</v>
      </c>
      <c r="AI3900" s="484">
        <f t="shared" si="825"/>
        <v>0</v>
      </c>
      <c r="AJ3900" s="484">
        <f t="shared" si="825"/>
        <v>235299.07</v>
      </c>
      <c r="AK3900" s="175"/>
      <c r="AL3900" s="175"/>
      <c r="AM3900" s="175"/>
      <c r="AN3900" s="175"/>
    </row>
    <row r="3901" spans="1:40" s="105" customFormat="1" ht="20.3" customHeight="1" x14ac:dyDescent="0.35">
      <c r="A3901" s="256"/>
      <c r="B3901" s="309" t="s">
        <v>34</v>
      </c>
      <c r="C3901" s="309"/>
      <c r="D3901" s="296" t="s">
        <v>172</v>
      </c>
      <c r="E3901" s="287" t="e">
        <f>VLOOKUP(D3901,'[1]2023-2025'!$A:$G,7,0)</f>
        <v>#N/A</v>
      </c>
      <c r="F3901" s="287"/>
      <c r="G3901" s="287"/>
      <c r="H3901" s="288" t="e">
        <v>#N/A</v>
      </c>
      <c r="I3901" s="288" t="e">
        <v>#N/A</v>
      </c>
      <c r="J3901" s="288" t="e">
        <f>VLOOKUP(D3901,[1]Лист3!$A:$AK,37,0)</f>
        <v>#N/A</v>
      </c>
      <c r="K3901" s="289" t="e">
        <v>#N/A</v>
      </c>
      <c r="L3901" s="289"/>
      <c r="M3901" s="289"/>
      <c r="N3901" s="289"/>
      <c r="O3901" s="289" t="e">
        <v>#N/A</v>
      </c>
      <c r="P3901" s="289"/>
      <c r="Q3901" s="297">
        <f t="shared" ref="Q3901:AJ3901" si="826">Q3827+Q3900+Q3890+Q3887</f>
        <v>426523125.90165013</v>
      </c>
      <c r="R3901" s="297">
        <f t="shared" si="826"/>
        <v>420117163.22000009</v>
      </c>
      <c r="S3901" s="484">
        <f t="shared" si="826"/>
        <v>2526075.69</v>
      </c>
      <c r="T3901" s="484">
        <f t="shared" si="826"/>
        <v>9050146.1099999994</v>
      </c>
      <c r="U3901" s="484">
        <f t="shared" si="826"/>
        <v>0</v>
      </c>
      <c r="V3901" s="484">
        <f t="shared" si="826"/>
        <v>236842.78</v>
      </c>
      <c r="W3901" s="484">
        <f t="shared" si="826"/>
        <v>0</v>
      </c>
      <c r="X3901" s="484">
        <f t="shared" si="826"/>
        <v>575812.55000000005</v>
      </c>
      <c r="Y3901" s="484">
        <f t="shared" si="826"/>
        <v>0</v>
      </c>
      <c r="Z3901" s="484">
        <f t="shared" si="826"/>
        <v>0</v>
      </c>
      <c r="AA3901" s="484">
        <f t="shared" si="826"/>
        <v>403257929.5200001</v>
      </c>
      <c r="AB3901" s="484">
        <f t="shared" si="826"/>
        <v>1411501.37</v>
      </c>
      <c r="AC3901" s="484">
        <f t="shared" si="826"/>
        <v>2344506.2000000002</v>
      </c>
      <c r="AD3901" s="484">
        <f t="shared" si="826"/>
        <v>0</v>
      </c>
      <c r="AE3901" s="484">
        <f t="shared" si="826"/>
        <v>0</v>
      </c>
      <c r="AF3901" s="484">
        <f t="shared" si="826"/>
        <v>0</v>
      </c>
      <c r="AG3901" s="484">
        <f t="shared" si="826"/>
        <v>614349</v>
      </c>
      <c r="AH3901" s="484">
        <f t="shared" si="826"/>
        <v>100000</v>
      </c>
      <c r="AI3901" s="484">
        <f t="shared" si="826"/>
        <v>0</v>
      </c>
      <c r="AJ3901" s="484">
        <f t="shared" si="826"/>
        <v>6405962.6816499978</v>
      </c>
      <c r="AK3901" s="175"/>
      <c r="AL3901" s="175"/>
      <c r="AM3901" s="175"/>
      <c r="AN3901" s="175"/>
    </row>
    <row r="3902" spans="1:40" s="105" customFormat="1" ht="20.3" customHeight="1" x14ac:dyDescent="0.35">
      <c r="A3902" s="256"/>
      <c r="B3902" s="275"/>
      <c r="C3902" s="275"/>
      <c r="D3902" s="328"/>
      <c r="E3902" s="287"/>
      <c r="F3902" s="287"/>
      <c r="G3902" s="287"/>
      <c r="H3902" s="288"/>
      <c r="I3902" s="288"/>
      <c r="J3902" s="288"/>
      <c r="K3902" s="289"/>
      <c r="L3902" s="289"/>
      <c r="M3902" s="289"/>
      <c r="N3902" s="289"/>
      <c r="O3902" s="289"/>
      <c r="P3902" s="289"/>
      <c r="Q3902" s="329"/>
      <c r="R3902" s="329"/>
      <c r="S3902" s="492"/>
      <c r="T3902" s="492"/>
      <c r="U3902" s="492"/>
      <c r="V3902" s="492"/>
      <c r="W3902" s="492"/>
      <c r="X3902" s="498" t="s">
        <v>4482</v>
      </c>
      <c r="Y3902" s="492"/>
      <c r="Z3902" s="492"/>
      <c r="AA3902" s="492"/>
      <c r="AB3902" s="492"/>
      <c r="AC3902" s="492"/>
      <c r="AD3902" s="492"/>
      <c r="AE3902" s="492"/>
      <c r="AF3902" s="492"/>
      <c r="AG3902" s="492"/>
      <c r="AH3902" s="492"/>
      <c r="AI3902" s="492"/>
      <c r="AJ3902" s="492"/>
      <c r="AK3902" s="175"/>
      <c r="AL3902" s="175"/>
      <c r="AM3902" s="175"/>
      <c r="AN3902" s="175"/>
    </row>
    <row r="3903" spans="1:40" s="105" customFormat="1" ht="20.3" customHeight="1" x14ac:dyDescent="0.35">
      <c r="A3903" s="256"/>
      <c r="B3903" s="275"/>
      <c r="C3903" s="275"/>
      <c r="D3903" s="328"/>
      <c r="E3903" s="312"/>
      <c r="F3903" s="312"/>
      <c r="G3903" s="312"/>
      <c r="H3903" s="313"/>
      <c r="I3903" s="313"/>
      <c r="J3903" s="313"/>
      <c r="K3903" s="314"/>
      <c r="L3903" s="314"/>
      <c r="M3903" s="314"/>
      <c r="N3903" s="314"/>
      <c r="O3903" s="314"/>
      <c r="P3903" s="314"/>
      <c r="Q3903" s="329"/>
      <c r="R3903" s="329"/>
      <c r="S3903" s="492"/>
      <c r="T3903" s="492"/>
      <c r="U3903" s="492"/>
      <c r="V3903" s="492"/>
      <c r="W3903" s="492"/>
      <c r="X3903" s="497" t="s">
        <v>4901</v>
      </c>
      <c r="Y3903" s="492"/>
      <c r="Z3903" s="492"/>
      <c r="AA3903" s="492"/>
      <c r="AB3903" s="492"/>
      <c r="AC3903" s="492"/>
      <c r="AD3903" s="492"/>
      <c r="AE3903" s="492"/>
      <c r="AF3903" s="492"/>
      <c r="AG3903" s="492"/>
      <c r="AH3903" s="492"/>
      <c r="AI3903" s="492"/>
      <c r="AJ3903" s="492"/>
      <c r="AK3903" s="175"/>
      <c r="AL3903" s="175"/>
      <c r="AM3903" s="175"/>
      <c r="AN3903" s="175"/>
    </row>
    <row r="3904" spans="1:40" s="105" customFormat="1" ht="22.75" customHeight="1" x14ac:dyDescent="0.35">
      <c r="A3904" s="256">
        <v>2025</v>
      </c>
      <c r="B3904" s="184">
        <f>B3899+1</f>
        <v>1162</v>
      </c>
      <c r="C3904" s="286" t="s">
        <v>4122</v>
      </c>
      <c r="D3904" s="184">
        <v>43987</v>
      </c>
      <c r="E3904" s="287"/>
      <c r="F3904" s="287"/>
      <c r="G3904" s="287"/>
      <c r="H3904" s="288"/>
      <c r="I3904" s="288"/>
      <c r="J3904" s="288"/>
      <c r="K3904" s="289"/>
      <c r="L3904" s="289"/>
      <c r="M3904" s="289"/>
      <c r="N3904" s="289"/>
      <c r="O3904" s="289"/>
      <c r="P3904" s="289"/>
      <c r="Q3904" s="186">
        <f>SUM(S3904:AJ3904)</f>
        <v>274872</v>
      </c>
      <c r="R3904" s="186">
        <f>SUM(S3904:AI3904)</f>
        <v>274872</v>
      </c>
      <c r="S3904" s="474">
        <v>0</v>
      </c>
      <c r="T3904" s="474">
        <v>0</v>
      </c>
      <c r="U3904" s="474">
        <v>0</v>
      </c>
      <c r="V3904" s="474">
        <v>0</v>
      </c>
      <c r="W3904" s="474">
        <v>0</v>
      </c>
      <c r="X3904" s="474">
        <v>0</v>
      </c>
      <c r="Y3904" s="474">
        <v>0</v>
      </c>
      <c r="Z3904" s="474">
        <v>0</v>
      </c>
      <c r="AA3904" s="474">
        <v>0</v>
      </c>
      <c r="AB3904" s="474">
        <v>0</v>
      </c>
      <c r="AC3904" s="474">
        <v>0</v>
      </c>
      <c r="AD3904" s="474">
        <v>0</v>
      </c>
      <c r="AE3904" s="474">
        <v>0</v>
      </c>
      <c r="AF3904" s="474">
        <v>0</v>
      </c>
      <c r="AG3904" s="474">
        <v>0</v>
      </c>
      <c r="AH3904" s="474">
        <v>274872</v>
      </c>
      <c r="AI3904" s="474">
        <v>0</v>
      </c>
      <c r="AJ3904" s="474">
        <v>0</v>
      </c>
      <c r="AK3904" s="175"/>
      <c r="AL3904" s="175">
        <v>16657821.49</v>
      </c>
      <c r="AM3904" s="175">
        <v>16657821.49</v>
      </c>
      <c r="AN3904" s="175">
        <v>0</v>
      </c>
    </row>
    <row r="3905" spans="1:40" s="105" customFormat="1" ht="22.75" customHeight="1" x14ac:dyDescent="0.35">
      <c r="A3905" s="256">
        <v>2025</v>
      </c>
      <c r="B3905" s="184">
        <f t="shared" ref="B3905:B3911" si="827">B3904+1</f>
        <v>1163</v>
      </c>
      <c r="C3905" s="286" t="s">
        <v>4121</v>
      </c>
      <c r="D3905" s="184">
        <v>43988</v>
      </c>
      <c r="E3905" s="287"/>
      <c r="F3905" s="287"/>
      <c r="G3905" s="287"/>
      <c r="H3905" s="288"/>
      <c r="I3905" s="288"/>
      <c r="J3905" s="288"/>
      <c r="K3905" s="289"/>
      <c r="L3905" s="289"/>
      <c r="M3905" s="289"/>
      <c r="N3905" s="289"/>
      <c r="O3905" s="289"/>
      <c r="P3905" s="289"/>
      <c r="Q3905" s="186">
        <f t="shared" ref="Q3905:Q3910" si="828">SUM(S3905:AJ3905)</f>
        <v>250000</v>
      </c>
      <c r="R3905" s="186">
        <f t="shared" ref="R3905:R3910" si="829">SUM(S3905:AI3905)</f>
        <v>250000</v>
      </c>
      <c r="S3905" s="474">
        <v>0</v>
      </c>
      <c r="T3905" s="474">
        <v>0</v>
      </c>
      <c r="U3905" s="474">
        <v>0</v>
      </c>
      <c r="V3905" s="474">
        <v>0</v>
      </c>
      <c r="W3905" s="474">
        <v>0</v>
      </c>
      <c r="X3905" s="474">
        <v>0</v>
      </c>
      <c r="Y3905" s="474">
        <v>0</v>
      </c>
      <c r="Z3905" s="474">
        <v>0</v>
      </c>
      <c r="AA3905" s="474">
        <v>0</v>
      </c>
      <c r="AB3905" s="474">
        <v>0</v>
      </c>
      <c r="AC3905" s="474">
        <v>0</v>
      </c>
      <c r="AD3905" s="474">
        <v>0</v>
      </c>
      <c r="AE3905" s="474">
        <v>0</v>
      </c>
      <c r="AF3905" s="474">
        <v>0</v>
      </c>
      <c r="AG3905" s="474">
        <v>0</v>
      </c>
      <c r="AH3905" s="474">
        <v>250000</v>
      </c>
      <c r="AI3905" s="474">
        <v>0</v>
      </c>
      <c r="AJ3905" s="474">
        <v>0</v>
      </c>
      <c r="AK3905" s="175"/>
      <c r="AL3905" s="175">
        <v>7022185.5899999999</v>
      </c>
      <c r="AM3905" s="175">
        <v>7022185.5899999999</v>
      </c>
      <c r="AN3905" s="175">
        <v>0</v>
      </c>
    </row>
    <row r="3906" spans="1:40" s="105" customFormat="1" ht="22.75" customHeight="1" x14ac:dyDescent="0.35">
      <c r="A3906" s="256">
        <v>2025</v>
      </c>
      <c r="B3906" s="184">
        <f t="shared" si="827"/>
        <v>1164</v>
      </c>
      <c r="C3906" s="286" t="s">
        <v>4120</v>
      </c>
      <c r="D3906" s="184">
        <v>43989</v>
      </c>
      <c r="E3906" s="287"/>
      <c r="F3906" s="287"/>
      <c r="G3906" s="287"/>
      <c r="H3906" s="288"/>
      <c r="I3906" s="288"/>
      <c r="J3906" s="288"/>
      <c r="K3906" s="289"/>
      <c r="L3906" s="289"/>
      <c r="M3906" s="289"/>
      <c r="N3906" s="289"/>
      <c r="O3906" s="289"/>
      <c r="P3906" s="289"/>
      <c r="Q3906" s="186">
        <f>SUM(S3906:AJ3906)</f>
        <v>3030082</v>
      </c>
      <c r="R3906" s="186">
        <f>SUM(S3906:AI3906)</f>
        <v>2994082</v>
      </c>
      <c r="S3906" s="474">
        <v>0</v>
      </c>
      <c r="T3906" s="474">
        <v>1619844</v>
      </c>
      <c r="U3906" s="474">
        <v>0</v>
      </c>
      <c r="V3906" s="474">
        <v>196051</v>
      </c>
      <c r="W3906" s="474">
        <v>327509</v>
      </c>
      <c r="X3906" s="474">
        <v>850678</v>
      </c>
      <c r="Y3906" s="474">
        <v>0</v>
      </c>
      <c r="Z3906" s="474">
        <v>0</v>
      </c>
      <c r="AA3906" s="474">
        <v>0</v>
      </c>
      <c r="AB3906" s="474">
        <v>0</v>
      </c>
      <c r="AC3906" s="474">
        <v>0</v>
      </c>
      <c r="AD3906" s="474">
        <v>0</v>
      </c>
      <c r="AE3906" s="474">
        <v>0</v>
      </c>
      <c r="AF3906" s="474">
        <v>0</v>
      </c>
      <c r="AG3906" s="474">
        <v>0</v>
      </c>
      <c r="AH3906" s="474">
        <v>0</v>
      </c>
      <c r="AI3906" s="474">
        <v>0</v>
      </c>
      <c r="AJ3906" s="474">
        <v>36000</v>
      </c>
      <c r="AK3906" s="175"/>
      <c r="AL3906" s="175">
        <v>10629049.98</v>
      </c>
      <c r="AM3906" s="175">
        <v>17827098.460000001</v>
      </c>
      <c r="AN3906" s="175">
        <v>7198048.4799999995</v>
      </c>
    </row>
    <row r="3907" spans="1:40" s="105" customFormat="1" ht="22.75" customHeight="1" x14ac:dyDescent="0.35">
      <c r="A3907" s="256">
        <v>2025</v>
      </c>
      <c r="B3907" s="184">
        <f>B3906+1</f>
        <v>1165</v>
      </c>
      <c r="C3907" s="286" t="s">
        <v>4119</v>
      </c>
      <c r="D3907" s="184">
        <v>43990</v>
      </c>
      <c r="E3907" s="287"/>
      <c r="F3907" s="287"/>
      <c r="G3907" s="287"/>
      <c r="H3907" s="288"/>
      <c r="I3907" s="288"/>
      <c r="J3907" s="288"/>
      <c r="K3907" s="289"/>
      <c r="L3907" s="289"/>
      <c r="M3907" s="289"/>
      <c r="N3907" s="289"/>
      <c r="O3907" s="289"/>
      <c r="P3907" s="289"/>
      <c r="Q3907" s="186">
        <f t="shared" si="828"/>
        <v>274872</v>
      </c>
      <c r="R3907" s="186">
        <f t="shared" si="829"/>
        <v>274872</v>
      </c>
      <c r="S3907" s="474">
        <v>0</v>
      </c>
      <c r="T3907" s="474">
        <v>0</v>
      </c>
      <c r="U3907" s="474">
        <v>0</v>
      </c>
      <c r="V3907" s="474">
        <v>0</v>
      </c>
      <c r="W3907" s="474">
        <v>0</v>
      </c>
      <c r="X3907" s="474">
        <v>0</v>
      </c>
      <c r="Y3907" s="474">
        <v>0</v>
      </c>
      <c r="Z3907" s="474">
        <v>0</v>
      </c>
      <c r="AA3907" s="474">
        <v>0</v>
      </c>
      <c r="AB3907" s="474">
        <v>0</v>
      </c>
      <c r="AC3907" s="474">
        <v>0</v>
      </c>
      <c r="AD3907" s="474">
        <v>0</v>
      </c>
      <c r="AE3907" s="474">
        <v>0</v>
      </c>
      <c r="AF3907" s="474">
        <v>0</v>
      </c>
      <c r="AG3907" s="474">
        <v>0</v>
      </c>
      <c r="AH3907" s="474">
        <v>274872</v>
      </c>
      <c r="AI3907" s="474">
        <v>0</v>
      </c>
      <c r="AJ3907" s="474">
        <v>0</v>
      </c>
      <c r="AK3907" s="175"/>
      <c r="AL3907" s="175">
        <v>15719251.09</v>
      </c>
      <c r="AM3907" s="175">
        <v>15719251.09</v>
      </c>
      <c r="AN3907" s="175">
        <v>0</v>
      </c>
    </row>
    <row r="3908" spans="1:40" s="105" customFormat="1" ht="22.75" customHeight="1" x14ac:dyDescent="0.35">
      <c r="A3908" s="256">
        <v>2025</v>
      </c>
      <c r="B3908" s="184">
        <f t="shared" si="827"/>
        <v>1166</v>
      </c>
      <c r="C3908" s="286" t="s">
        <v>4126</v>
      </c>
      <c r="D3908" s="184">
        <v>43976</v>
      </c>
      <c r="E3908" s="287"/>
      <c r="F3908" s="287"/>
      <c r="G3908" s="287"/>
      <c r="H3908" s="288"/>
      <c r="I3908" s="288"/>
      <c r="J3908" s="288"/>
      <c r="K3908" s="289"/>
      <c r="L3908" s="289"/>
      <c r="M3908" s="289"/>
      <c r="N3908" s="289"/>
      <c r="O3908" s="289"/>
      <c r="P3908" s="289"/>
      <c r="Q3908" s="186">
        <f t="shared" si="828"/>
        <v>250000</v>
      </c>
      <c r="R3908" s="186">
        <f t="shared" si="829"/>
        <v>250000</v>
      </c>
      <c r="S3908" s="474">
        <v>0</v>
      </c>
      <c r="T3908" s="474">
        <v>0</v>
      </c>
      <c r="U3908" s="474">
        <v>0</v>
      </c>
      <c r="V3908" s="474">
        <v>0</v>
      </c>
      <c r="W3908" s="474">
        <v>0</v>
      </c>
      <c r="X3908" s="474">
        <v>0</v>
      </c>
      <c r="Y3908" s="474">
        <v>0</v>
      </c>
      <c r="Z3908" s="474">
        <v>0</v>
      </c>
      <c r="AA3908" s="474">
        <v>0</v>
      </c>
      <c r="AB3908" s="474">
        <v>0</v>
      </c>
      <c r="AC3908" s="474">
        <v>0</v>
      </c>
      <c r="AD3908" s="474">
        <v>0</v>
      </c>
      <c r="AE3908" s="474">
        <v>0</v>
      </c>
      <c r="AF3908" s="474">
        <v>0</v>
      </c>
      <c r="AG3908" s="474">
        <v>0</v>
      </c>
      <c r="AH3908" s="474">
        <v>250000</v>
      </c>
      <c r="AI3908" s="474">
        <v>0</v>
      </c>
      <c r="AJ3908" s="474">
        <v>0</v>
      </c>
      <c r="AK3908" s="175"/>
      <c r="AL3908" s="175">
        <v>6740472.25</v>
      </c>
      <c r="AM3908" s="175">
        <v>6740472.25</v>
      </c>
      <c r="AN3908" s="175">
        <v>0</v>
      </c>
    </row>
    <row r="3909" spans="1:40" s="105" customFormat="1" ht="22.75" customHeight="1" x14ac:dyDescent="0.35">
      <c r="A3909" s="256">
        <v>2025</v>
      </c>
      <c r="B3909" s="184">
        <f t="shared" si="827"/>
        <v>1167</v>
      </c>
      <c r="C3909" s="286" t="s">
        <v>4125</v>
      </c>
      <c r="D3909" s="184">
        <v>43977</v>
      </c>
      <c r="E3909" s="287"/>
      <c r="F3909" s="287"/>
      <c r="G3909" s="287"/>
      <c r="H3909" s="288"/>
      <c r="I3909" s="288"/>
      <c r="J3909" s="288"/>
      <c r="K3909" s="289"/>
      <c r="L3909" s="289"/>
      <c r="M3909" s="289"/>
      <c r="N3909" s="289"/>
      <c r="O3909" s="289"/>
      <c r="P3909" s="289"/>
      <c r="Q3909" s="186">
        <f t="shared" si="828"/>
        <v>250000</v>
      </c>
      <c r="R3909" s="186">
        <f t="shared" si="829"/>
        <v>250000</v>
      </c>
      <c r="S3909" s="474">
        <v>0</v>
      </c>
      <c r="T3909" s="474">
        <v>0</v>
      </c>
      <c r="U3909" s="474">
        <v>0</v>
      </c>
      <c r="V3909" s="474">
        <v>0</v>
      </c>
      <c r="W3909" s="474">
        <v>0</v>
      </c>
      <c r="X3909" s="474">
        <v>0</v>
      </c>
      <c r="Y3909" s="474">
        <v>0</v>
      </c>
      <c r="Z3909" s="474">
        <v>0</v>
      </c>
      <c r="AA3909" s="474">
        <v>0</v>
      </c>
      <c r="AB3909" s="474">
        <v>0</v>
      </c>
      <c r="AC3909" s="474">
        <v>0</v>
      </c>
      <c r="AD3909" s="474">
        <v>0</v>
      </c>
      <c r="AE3909" s="474">
        <v>0</v>
      </c>
      <c r="AF3909" s="474">
        <v>0</v>
      </c>
      <c r="AG3909" s="474">
        <v>0</v>
      </c>
      <c r="AH3909" s="474">
        <v>250000</v>
      </c>
      <c r="AI3909" s="474">
        <v>0</v>
      </c>
      <c r="AJ3909" s="474">
        <v>0</v>
      </c>
      <c r="AK3909" s="175"/>
      <c r="AL3909" s="175">
        <v>7087513.3700000001</v>
      </c>
      <c r="AM3909" s="175">
        <v>7087513.3700000001</v>
      </c>
      <c r="AN3909" s="175">
        <v>0</v>
      </c>
    </row>
    <row r="3910" spans="1:40" s="105" customFormat="1" ht="22.75" customHeight="1" x14ac:dyDescent="0.35">
      <c r="A3910" s="256">
        <v>2025</v>
      </c>
      <c r="B3910" s="184">
        <f t="shared" si="827"/>
        <v>1168</v>
      </c>
      <c r="C3910" s="286" t="s">
        <v>4124</v>
      </c>
      <c r="D3910" s="184">
        <v>43978</v>
      </c>
      <c r="E3910" s="287"/>
      <c r="F3910" s="287"/>
      <c r="G3910" s="287"/>
      <c r="H3910" s="288"/>
      <c r="I3910" s="288"/>
      <c r="J3910" s="288"/>
      <c r="K3910" s="289"/>
      <c r="L3910" s="289"/>
      <c r="M3910" s="289"/>
      <c r="N3910" s="289"/>
      <c r="O3910" s="289"/>
      <c r="P3910" s="289"/>
      <c r="Q3910" s="186">
        <f t="shared" si="828"/>
        <v>250000</v>
      </c>
      <c r="R3910" s="186">
        <f t="shared" si="829"/>
        <v>250000</v>
      </c>
      <c r="S3910" s="474">
        <v>0</v>
      </c>
      <c r="T3910" s="474">
        <v>0</v>
      </c>
      <c r="U3910" s="474">
        <v>0</v>
      </c>
      <c r="V3910" s="474">
        <v>0</v>
      </c>
      <c r="W3910" s="474">
        <v>0</v>
      </c>
      <c r="X3910" s="474">
        <v>0</v>
      </c>
      <c r="Y3910" s="474">
        <v>0</v>
      </c>
      <c r="Z3910" s="474">
        <v>0</v>
      </c>
      <c r="AA3910" s="474">
        <v>0</v>
      </c>
      <c r="AB3910" s="474">
        <v>0</v>
      </c>
      <c r="AC3910" s="474">
        <v>0</v>
      </c>
      <c r="AD3910" s="474">
        <v>0</v>
      </c>
      <c r="AE3910" s="474">
        <v>0</v>
      </c>
      <c r="AF3910" s="474">
        <v>0</v>
      </c>
      <c r="AG3910" s="474">
        <v>0</v>
      </c>
      <c r="AH3910" s="474">
        <v>250000</v>
      </c>
      <c r="AI3910" s="474">
        <v>0</v>
      </c>
      <c r="AJ3910" s="474">
        <v>0</v>
      </c>
      <c r="AK3910" s="175"/>
      <c r="AL3910" s="175">
        <v>6750281.21</v>
      </c>
      <c r="AM3910" s="175">
        <v>6750281.21</v>
      </c>
      <c r="AN3910" s="175">
        <v>0</v>
      </c>
    </row>
    <row r="3911" spans="1:40" s="105" customFormat="1" ht="22.75" customHeight="1" x14ac:dyDescent="0.35">
      <c r="A3911" s="256">
        <v>2025</v>
      </c>
      <c r="B3911" s="184">
        <f t="shared" si="827"/>
        <v>1169</v>
      </c>
      <c r="C3911" s="286" t="s">
        <v>4123</v>
      </c>
      <c r="D3911" s="184">
        <v>43984</v>
      </c>
      <c r="E3911" s="287"/>
      <c r="F3911" s="287"/>
      <c r="G3911" s="287"/>
      <c r="H3911" s="288"/>
      <c r="I3911" s="288"/>
      <c r="J3911" s="288"/>
      <c r="K3911" s="289"/>
      <c r="L3911" s="289"/>
      <c r="M3911" s="289"/>
      <c r="N3911" s="289"/>
      <c r="O3911" s="289"/>
      <c r="P3911" s="289"/>
      <c r="Q3911" s="186">
        <f t="shared" ref="Q3911" si="830">SUM(S3911:AJ3911)</f>
        <v>388856</v>
      </c>
      <c r="R3911" s="186">
        <f t="shared" ref="R3911" si="831">SUM(S3911:AI3911)</f>
        <v>383160</v>
      </c>
      <c r="S3911" s="474">
        <v>0</v>
      </c>
      <c r="T3911" s="474">
        <v>0</v>
      </c>
      <c r="U3911" s="474">
        <v>0</v>
      </c>
      <c r="V3911" s="474">
        <v>136800</v>
      </c>
      <c r="W3911" s="474">
        <v>0</v>
      </c>
      <c r="X3911" s="474">
        <v>0</v>
      </c>
      <c r="Y3911" s="474">
        <v>0</v>
      </c>
      <c r="Z3911" s="474">
        <v>0</v>
      </c>
      <c r="AA3911" s="474">
        <v>0</v>
      </c>
      <c r="AB3911" s="474">
        <v>0</v>
      </c>
      <c r="AC3911" s="474">
        <v>246360</v>
      </c>
      <c r="AD3911" s="474">
        <v>0</v>
      </c>
      <c r="AE3911" s="474">
        <v>0</v>
      </c>
      <c r="AF3911" s="474">
        <v>0</v>
      </c>
      <c r="AG3911" s="474">
        <v>0</v>
      </c>
      <c r="AH3911" s="474">
        <v>0</v>
      </c>
      <c r="AI3911" s="474">
        <v>0</v>
      </c>
      <c r="AJ3911" s="474">
        <v>5696</v>
      </c>
      <c r="AK3911" s="175"/>
      <c r="AL3911" s="175">
        <v>1500870.4000000001</v>
      </c>
      <c r="AM3911" s="175">
        <v>3078493.06</v>
      </c>
      <c r="AN3911" s="175">
        <v>1577622.66</v>
      </c>
    </row>
    <row r="3912" spans="1:40" s="105" customFormat="1" ht="20.3" customHeight="1" x14ac:dyDescent="0.35">
      <c r="A3912" s="256"/>
      <c r="B3912" s="293" t="s">
        <v>22</v>
      </c>
      <c r="C3912" s="309"/>
      <c r="D3912" s="184" t="s">
        <v>172</v>
      </c>
      <c r="E3912" s="287"/>
      <c r="F3912" s="287"/>
      <c r="G3912" s="287"/>
      <c r="H3912" s="288"/>
      <c r="I3912" s="288"/>
      <c r="J3912" s="288"/>
      <c r="K3912" s="289"/>
      <c r="L3912" s="289"/>
      <c r="M3912" s="289"/>
      <c r="N3912" s="289"/>
      <c r="O3912" s="289"/>
      <c r="P3912" s="289"/>
      <c r="Q3912" s="297">
        <f>SUM(Q3904:Q3911)</f>
        <v>4968682</v>
      </c>
      <c r="R3912" s="297">
        <f>SUM(R3904:R3911)</f>
        <v>4926986</v>
      </c>
      <c r="S3912" s="484">
        <f>SUM(S3904:S3911)</f>
        <v>0</v>
      </c>
      <c r="T3912" s="484">
        <f>SUM(T3904:T3911)</f>
        <v>1619844</v>
      </c>
      <c r="U3912" s="484">
        <f t="shared" ref="U3912:AJ3912" si="832">SUM(U3904:U3911)</f>
        <v>0</v>
      </c>
      <c r="V3912" s="484">
        <f t="shared" si="832"/>
        <v>332851</v>
      </c>
      <c r="W3912" s="484">
        <f t="shared" si="832"/>
        <v>327509</v>
      </c>
      <c r="X3912" s="484">
        <f t="shared" si="832"/>
        <v>850678</v>
      </c>
      <c r="Y3912" s="484">
        <f t="shared" si="832"/>
        <v>0</v>
      </c>
      <c r="Z3912" s="484">
        <f t="shared" si="832"/>
        <v>0</v>
      </c>
      <c r="AA3912" s="484">
        <f t="shared" si="832"/>
        <v>0</v>
      </c>
      <c r="AB3912" s="484">
        <f t="shared" si="832"/>
        <v>0</v>
      </c>
      <c r="AC3912" s="484">
        <f t="shared" si="832"/>
        <v>246360</v>
      </c>
      <c r="AD3912" s="484">
        <f t="shared" si="832"/>
        <v>0</v>
      </c>
      <c r="AE3912" s="484">
        <f t="shared" si="832"/>
        <v>0</v>
      </c>
      <c r="AF3912" s="484">
        <f t="shared" si="832"/>
        <v>0</v>
      </c>
      <c r="AG3912" s="484">
        <f t="shared" si="832"/>
        <v>0</v>
      </c>
      <c r="AH3912" s="484">
        <f t="shared" si="832"/>
        <v>1549744</v>
      </c>
      <c r="AI3912" s="484">
        <f t="shared" si="832"/>
        <v>0</v>
      </c>
      <c r="AJ3912" s="484">
        <f t="shared" si="832"/>
        <v>41696</v>
      </c>
      <c r="AK3912" s="175"/>
      <c r="AL3912" s="175"/>
      <c r="AM3912" s="175"/>
      <c r="AN3912" s="175"/>
    </row>
    <row r="3913" spans="1:40" s="105" customFormat="1" ht="20.3" customHeight="1" x14ac:dyDescent="0.35">
      <c r="A3913" s="256"/>
      <c r="B3913" s="275"/>
      <c r="C3913" s="275"/>
      <c r="D3913" s="328"/>
      <c r="E3913" s="312">
        <f>VLOOKUP(D3913,'[1]2023-2025'!$A:$G,7,0)</f>
        <v>0</v>
      </c>
      <c r="F3913" s="312"/>
      <c r="G3913" s="312"/>
      <c r="H3913" s="313" t="e">
        <v>#N/A</v>
      </c>
      <c r="I3913" s="313" t="e">
        <v>#N/A</v>
      </c>
      <c r="J3913" s="313" t="e">
        <f>VLOOKUP(D3913,[1]Лист3!$A:$AK,37,0)</f>
        <v>#N/A</v>
      </c>
      <c r="K3913" s="314" t="e">
        <v>#N/A</v>
      </c>
      <c r="L3913" s="314"/>
      <c r="M3913" s="314"/>
      <c r="N3913" s="314"/>
      <c r="O3913" s="314" t="e">
        <v>#N/A</v>
      </c>
      <c r="P3913" s="314"/>
      <c r="Q3913" s="329"/>
      <c r="R3913" s="329"/>
      <c r="S3913" s="492"/>
      <c r="T3913" s="492"/>
      <c r="U3913" s="492"/>
      <c r="V3913" s="492"/>
      <c r="W3913" s="492"/>
      <c r="X3913" s="497" t="s">
        <v>4902</v>
      </c>
      <c r="Y3913" s="492"/>
      <c r="Z3913" s="492"/>
      <c r="AA3913" s="492"/>
      <c r="AB3913" s="492"/>
      <c r="AC3913" s="492"/>
      <c r="AD3913" s="492"/>
      <c r="AE3913" s="492"/>
      <c r="AF3913" s="492"/>
      <c r="AG3913" s="492"/>
      <c r="AH3913" s="492"/>
      <c r="AI3913" s="492"/>
      <c r="AJ3913" s="492"/>
      <c r="AK3913" s="175"/>
      <c r="AL3913" s="175"/>
      <c r="AM3913" s="175"/>
      <c r="AN3913" s="175"/>
    </row>
    <row r="3914" spans="1:40" s="105" customFormat="1" ht="20.3" customHeight="1" x14ac:dyDescent="0.35">
      <c r="A3914" s="256">
        <v>2025</v>
      </c>
      <c r="B3914" s="184">
        <f>B3911+1</f>
        <v>1170</v>
      </c>
      <c r="C3914" s="248" t="s">
        <v>1045</v>
      </c>
      <c r="D3914" s="184">
        <v>55879</v>
      </c>
      <c r="E3914" s="287"/>
      <c r="F3914" s="287"/>
      <c r="G3914" s="287"/>
      <c r="H3914" s="288"/>
      <c r="I3914" s="288"/>
      <c r="J3914" s="288"/>
      <c r="K3914" s="289"/>
      <c r="L3914" s="289"/>
      <c r="M3914" s="289"/>
      <c r="N3914" s="289"/>
      <c r="O3914" s="289"/>
      <c r="P3914" s="289"/>
      <c r="Q3914" s="186">
        <f t="shared" ref="Q3914:Q3923" si="833">SUM(S3914:AJ3914)</f>
        <v>6822384.0199999996</v>
      </c>
      <c r="R3914" s="186">
        <f>SUM(S3914:AI3914)</f>
        <v>6766004.0199999996</v>
      </c>
      <c r="S3914" s="290">
        <v>2665600</v>
      </c>
      <c r="T3914" s="475">
        <v>2874827.41</v>
      </c>
      <c r="U3914" s="290">
        <v>0</v>
      </c>
      <c r="V3914" s="475">
        <v>245195.06</v>
      </c>
      <c r="W3914" s="290">
        <v>346090.96</v>
      </c>
      <c r="X3914" s="475">
        <v>634290.59</v>
      </c>
      <c r="Y3914" s="290">
        <v>0</v>
      </c>
      <c r="Z3914" s="475">
        <v>0</v>
      </c>
      <c r="AA3914" s="290">
        <v>0</v>
      </c>
      <c r="AB3914" s="475">
        <v>0</v>
      </c>
      <c r="AC3914" s="290">
        <v>0</v>
      </c>
      <c r="AD3914" s="475">
        <v>0</v>
      </c>
      <c r="AE3914" s="290">
        <v>0</v>
      </c>
      <c r="AF3914" s="475">
        <v>0</v>
      </c>
      <c r="AG3914" s="290">
        <v>0</v>
      </c>
      <c r="AH3914" s="475">
        <v>0</v>
      </c>
      <c r="AI3914" s="290">
        <v>0</v>
      </c>
      <c r="AJ3914" s="475">
        <f>8506.27+3842.04+4949.38+39082.31</f>
        <v>56380</v>
      </c>
      <c r="AK3914" s="175"/>
      <c r="AL3914" s="175">
        <v>10069705.99</v>
      </c>
      <c r="AM3914" s="175">
        <v>13662156.300000001</v>
      </c>
      <c r="AN3914" s="175">
        <v>3592450.31</v>
      </c>
    </row>
    <row r="3915" spans="1:40" s="105" customFormat="1" ht="20.3" customHeight="1" x14ac:dyDescent="0.35">
      <c r="A3915" s="256">
        <v>2025</v>
      </c>
      <c r="B3915" s="184">
        <f t="shared" ref="B3915:B3921" si="834">B3914+1</f>
        <v>1171</v>
      </c>
      <c r="C3915" s="248" t="s">
        <v>1046</v>
      </c>
      <c r="D3915" s="184">
        <v>55880</v>
      </c>
      <c r="E3915" s="287"/>
      <c r="F3915" s="287"/>
      <c r="G3915" s="287"/>
      <c r="H3915" s="288"/>
      <c r="I3915" s="288"/>
      <c r="J3915" s="288"/>
      <c r="K3915" s="289"/>
      <c r="L3915" s="289"/>
      <c r="M3915" s="289"/>
      <c r="N3915" s="289"/>
      <c r="O3915" s="289"/>
      <c r="P3915" s="289"/>
      <c r="Q3915" s="186">
        <f t="shared" si="833"/>
        <v>6713984.0599999996</v>
      </c>
      <c r="R3915" s="186">
        <f t="shared" ref="R3915:R3925" si="835">SUM(S3915:AI3915)</f>
        <v>6657604.0599999996</v>
      </c>
      <c r="S3915" s="290">
        <v>2665600</v>
      </c>
      <c r="T3915" s="475">
        <v>2689374.71</v>
      </c>
      <c r="U3915" s="290">
        <v>0</v>
      </c>
      <c r="V3915" s="475">
        <v>256466.58</v>
      </c>
      <c r="W3915" s="290">
        <v>348099.56</v>
      </c>
      <c r="X3915" s="475">
        <v>698063.21</v>
      </c>
      <c r="Y3915" s="290">
        <v>0</v>
      </c>
      <c r="Z3915" s="475">
        <v>0</v>
      </c>
      <c r="AA3915" s="290">
        <v>0</v>
      </c>
      <c r="AB3915" s="475">
        <v>0</v>
      </c>
      <c r="AC3915" s="290">
        <v>0</v>
      </c>
      <c r="AD3915" s="475">
        <v>0</v>
      </c>
      <c r="AE3915" s="290">
        <v>0</v>
      </c>
      <c r="AF3915" s="475">
        <v>0</v>
      </c>
      <c r="AG3915" s="290">
        <v>0</v>
      </c>
      <c r="AH3915" s="475">
        <v>0</v>
      </c>
      <c r="AI3915" s="290">
        <v>0</v>
      </c>
      <c r="AJ3915" s="475">
        <f>8506.27+3842.04+4949.38+39082.31</f>
        <v>56380</v>
      </c>
      <c r="AK3915" s="175"/>
      <c r="AL3915" s="175">
        <v>9618895.459999999</v>
      </c>
      <c r="AM3915" s="175">
        <v>13015602.869999999</v>
      </c>
      <c r="AN3915" s="175">
        <v>3396707.41</v>
      </c>
    </row>
    <row r="3916" spans="1:40" s="105" customFormat="1" ht="20.3" customHeight="1" x14ac:dyDescent="0.35">
      <c r="A3916" s="256">
        <v>2025</v>
      </c>
      <c r="B3916" s="184">
        <f t="shared" si="834"/>
        <v>1172</v>
      </c>
      <c r="C3916" s="248" t="s">
        <v>1367</v>
      </c>
      <c r="D3916" s="184">
        <v>55881</v>
      </c>
      <c r="E3916" s="287"/>
      <c r="F3916" s="287"/>
      <c r="G3916" s="287"/>
      <c r="H3916" s="288"/>
      <c r="I3916" s="288"/>
      <c r="J3916" s="288"/>
      <c r="K3916" s="289"/>
      <c r="L3916" s="289"/>
      <c r="M3916" s="289"/>
      <c r="N3916" s="289"/>
      <c r="O3916" s="289"/>
      <c r="P3916" s="289"/>
      <c r="Q3916" s="186">
        <f t="shared" si="833"/>
        <v>6479626.7999999998</v>
      </c>
      <c r="R3916" s="186">
        <f t="shared" si="835"/>
        <v>6423246.7999999998</v>
      </c>
      <c r="S3916" s="290">
        <v>2665600</v>
      </c>
      <c r="T3916" s="475">
        <v>2657597.75</v>
      </c>
      <c r="U3916" s="290">
        <v>0</v>
      </c>
      <c r="V3916" s="475">
        <v>235940.06</v>
      </c>
      <c r="W3916" s="290">
        <v>255881.08</v>
      </c>
      <c r="X3916" s="475">
        <v>608227.91</v>
      </c>
      <c r="Y3916" s="290">
        <v>0</v>
      </c>
      <c r="Z3916" s="475">
        <v>0</v>
      </c>
      <c r="AA3916" s="290">
        <v>0</v>
      </c>
      <c r="AB3916" s="475">
        <v>0</v>
      </c>
      <c r="AC3916" s="290">
        <v>0</v>
      </c>
      <c r="AD3916" s="475">
        <v>0</v>
      </c>
      <c r="AE3916" s="290">
        <v>0</v>
      </c>
      <c r="AF3916" s="475">
        <v>0</v>
      </c>
      <c r="AG3916" s="290">
        <v>0</v>
      </c>
      <c r="AH3916" s="475">
        <v>0</v>
      </c>
      <c r="AI3916" s="290">
        <v>0</v>
      </c>
      <c r="AJ3916" s="475">
        <f>8506.27+3842.04+4949.38+39082.31</f>
        <v>56380</v>
      </c>
      <c r="AK3916" s="175"/>
      <c r="AL3916" s="175">
        <v>9383340.1099999994</v>
      </c>
      <c r="AM3916" s="175">
        <v>13018364.17</v>
      </c>
      <c r="AN3916" s="175">
        <v>3635024.06</v>
      </c>
    </row>
    <row r="3917" spans="1:40" s="105" customFormat="1" ht="20.3" customHeight="1" x14ac:dyDescent="0.35">
      <c r="A3917" s="256">
        <v>2025</v>
      </c>
      <c r="B3917" s="184">
        <f t="shared" si="834"/>
        <v>1173</v>
      </c>
      <c r="C3917" s="248" t="s">
        <v>1368</v>
      </c>
      <c r="D3917" s="184">
        <v>55882</v>
      </c>
      <c r="E3917" s="287"/>
      <c r="F3917" s="287"/>
      <c r="G3917" s="287"/>
      <c r="H3917" s="288"/>
      <c r="I3917" s="288"/>
      <c r="J3917" s="288"/>
      <c r="K3917" s="289"/>
      <c r="L3917" s="289"/>
      <c r="M3917" s="289"/>
      <c r="N3917" s="289"/>
      <c r="O3917" s="289"/>
      <c r="P3917" s="289"/>
      <c r="Q3917" s="186">
        <f t="shared" si="833"/>
        <v>6446491.3700000001</v>
      </c>
      <c r="R3917" s="186">
        <f t="shared" si="835"/>
        <v>6390111.3700000001</v>
      </c>
      <c r="S3917" s="290">
        <v>2665600</v>
      </c>
      <c r="T3917" s="475">
        <v>2657597.75</v>
      </c>
      <c r="U3917" s="290">
        <v>0</v>
      </c>
      <c r="V3917" s="475">
        <v>219597.66</v>
      </c>
      <c r="W3917" s="290">
        <v>235614.39</v>
      </c>
      <c r="X3917" s="475">
        <v>611701.56999999995</v>
      </c>
      <c r="Y3917" s="290">
        <v>0</v>
      </c>
      <c r="Z3917" s="475">
        <v>0</v>
      </c>
      <c r="AA3917" s="290">
        <v>0</v>
      </c>
      <c r="AB3917" s="475">
        <v>0</v>
      </c>
      <c r="AC3917" s="290">
        <v>0</v>
      </c>
      <c r="AD3917" s="475">
        <v>0</v>
      </c>
      <c r="AE3917" s="290">
        <v>0</v>
      </c>
      <c r="AF3917" s="475">
        <v>0</v>
      </c>
      <c r="AG3917" s="290">
        <v>0</v>
      </c>
      <c r="AH3917" s="475">
        <v>0</v>
      </c>
      <c r="AI3917" s="290">
        <v>0</v>
      </c>
      <c r="AJ3917" s="475">
        <f>8506.27+3842.04+4949.38+39082.31</f>
        <v>56380</v>
      </c>
      <c r="AK3917" s="175"/>
      <c r="AL3917" s="175">
        <v>9625618.9000000004</v>
      </c>
      <c r="AM3917" s="175">
        <v>13263888.6</v>
      </c>
      <c r="AN3917" s="175">
        <v>3638269.6999999997</v>
      </c>
    </row>
    <row r="3918" spans="1:40" s="7" customFormat="1" ht="20.3" customHeight="1" x14ac:dyDescent="0.35">
      <c r="A3918" s="256">
        <v>2025</v>
      </c>
      <c r="B3918" s="184">
        <f t="shared" si="834"/>
        <v>1174</v>
      </c>
      <c r="C3918" s="248" t="s">
        <v>4012</v>
      </c>
      <c r="D3918" s="184">
        <v>55883</v>
      </c>
      <c r="E3918" s="287" t="e">
        <f>VLOOKUP(D3918,'[1]2023-2025'!$A:$G,7,0)</f>
        <v>#N/A</v>
      </c>
      <c r="F3918" s="287"/>
      <c r="G3918" s="287" t="s">
        <v>1899</v>
      </c>
      <c r="H3918" s="288" t="e">
        <f>INDEX('[1]2023-2025'!$AK:$AK,MATCH(D3918,'[1]2023-2025'!$A:$A,0))</f>
        <v>#N/A</v>
      </c>
      <c r="I3918" s="288" t="e">
        <v>#N/A</v>
      </c>
      <c r="J3918" s="288" t="e">
        <f>VLOOKUP(D3918,[1]Лист3!$A:$AK,37,0)</f>
        <v>#N/A</v>
      </c>
      <c r="K3918" s="289" t="e">
        <f>INDEX('[1]2023-2025'!$G:$G,MATCH(D3918,'[1]2023-2025'!$A:$A,0))</f>
        <v>#N/A</v>
      </c>
      <c r="L3918" s="289"/>
      <c r="M3918" s="289"/>
      <c r="N3918" s="289"/>
      <c r="O3918" s="289" t="e">
        <v>#N/A</v>
      </c>
      <c r="P3918" s="289" t="e">
        <v>#N/A</v>
      </c>
      <c r="Q3918" s="186">
        <f t="shared" si="833"/>
        <v>9016678.4000000004</v>
      </c>
      <c r="R3918" s="186">
        <f t="shared" si="835"/>
        <v>8924534.6500000004</v>
      </c>
      <c r="S3918" s="290">
        <v>0</v>
      </c>
      <c r="T3918" s="475">
        <v>2827490</v>
      </c>
      <c r="U3918" s="290">
        <v>0</v>
      </c>
      <c r="V3918" s="475">
        <v>231660</v>
      </c>
      <c r="W3918" s="290">
        <v>363320</v>
      </c>
      <c r="X3918" s="475">
        <v>674350</v>
      </c>
      <c r="Y3918" s="290">
        <v>0</v>
      </c>
      <c r="Z3918" s="475">
        <v>0</v>
      </c>
      <c r="AA3918" s="290">
        <v>4827714.6500000004</v>
      </c>
      <c r="AB3918" s="475">
        <v>0</v>
      </c>
      <c r="AC3918" s="290">
        <v>0</v>
      </c>
      <c r="AD3918" s="475">
        <v>0</v>
      </c>
      <c r="AE3918" s="290">
        <v>0</v>
      </c>
      <c r="AF3918" s="475">
        <v>0</v>
      </c>
      <c r="AG3918" s="290">
        <v>0</v>
      </c>
      <c r="AH3918" s="475">
        <v>0</v>
      </c>
      <c r="AI3918" s="290">
        <v>0</v>
      </c>
      <c r="AJ3918" s="475">
        <f>39579.75+42412+10152</f>
        <v>92143.75</v>
      </c>
      <c r="AK3918" s="175"/>
      <c r="AL3918" s="175">
        <v>12794975.82</v>
      </c>
      <c r="AM3918" s="175">
        <v>12794975.82</v>
      </c>
      <c r="AN3918" s="175">
        <v>0</v>
      </c>
    </row>
    <row r="3919" spans="1:40" s="105" customFormat="1" ht="20.3" customHeight="1" x14ac:dyDescent="0.35">
      <c r="A3919" s="256">
        <v>2025</v>
      </c>
      <c r="B3919" s="184">
        <f t="shared" si="834"/>
        <v>1175</v>
      </c>
      <c r="C3919" s="248" t="s">
        <v>4013</v>
      </c>
      <c r="D3919" s="184">
        <v>55884</v>
      </c>
      <c r="E3919" s="287" t="e">
        <f>VLOOKUP(D3919,'[1]2023-2025'!$A:$G,7,0)</f>
        <v>#N/A</v>
      </c>
      <c r="F3919" s="287"/>
      <c r="G3919" s="287" t="s">
        <v>1899</v>
      </c>
      <c r="H3919" s="288" t="e">
        <f>INDEX('[1]2023-2025'!$AK:$AK,MATCH(D3919,'[1]2023-2025'!$A:$A,0))</f>
        <v>#N/A</v>
      </c>
      <c r="I3919" s="288" t="e">
        <v>#N/A</v>
      </c>
      <c r="J3919" s="288" t="e">
        <f>VLOOKUP(D3919,[1]Лист3!$A:$AK,37,0)</f>
        <v>#N/A</v>
      </c>
      <c r="K3919" s="289" t="e">
        <f>INDEX('[1]2023-2025'!$G:$G,MATCH(D3919,'[1]2023-2025'!$A:$A,0))</f>
        <v>#N/A</v>
      </c>
      <c r="L3919" s="289"/>
      <c r="M3919" s="289"/>
      <c r="N3919" s="289"/>
      <c r="O3919" s="289" t="e">
        <v>#N/A</v>
      </c>
      <c r="P3919" s="289" t="e">
        <v>#N/A</v>
      </c>
      <c r="Q3919" s="186">
        <f t="shared" si="833"/>
        <v>8927227.2800000012</v>
      </c>
      <c r="R3919" s="186">
        <f t="shared" si="835"/>
        <v>8835083.5300000012</v>
      </c>
      <c r="S3919" s="290">
        <v>0</v>
      </c>
      <c r="T3919" s="475">
        <v>2827490</v>
      </c>
      <c r="U3919" s="290">
        <v>0</v>
      </c>
      <c r="V3919" s="475">
        <v>231660</v>
      </c>
      <c r="W3919" s="290">
        <v>363320</v>
      </c>
      <c r="X3919" s="475">
        <v>674350</v>
      </c>
      <c r="Y3919" s="290">
        <v>0</v>
      </c>
      <c r="Z3919" s="475">
        <v>0</v>
      </c>
      <c r="AA3919" s="290">
        <v>4738263.53</v>
      </c>
      <c r="AB3919" s="475">
        <v>0</v>
      </c>
      <c r="AC3919" s="290">
        <v>0</v>
      </c>
      <c r="AD3919" s="475">
        <v>0</v>
      </c>
      <c r="AE3919" s="290">
        <v>0</v>
      </c>
      <c r="AF3919" s="475">
        <v>0</v>
      </c>
      <c r="AG3919" s="290">
        <v>0</v>
      </c>
      <c r="AH3919" s="475">
        <v>0</v>
      </c>
      <c r="AI3919" s="290">
        <v>0</v>
      </c>
      <c r="AJ3919" s="475">
        <f>39579.75+42412+10152</f>
        <v>92143.75</v>
      </c>
      <c r="AK3919" s="175"/>
      <c r="AL3919" s="175">
        <v>13216257.42</v>
      </c>
      <c r="AM3919" s="175">
        <v>13216257.42</v>
      </c>
      <c r="AN3919" s="175">
        <v>0</v>
      </c>
    </row>
    <row r="3920" spans="1:40" s="105" customFormat="1" ht="20.3" customHeight="1" x14ac:dyDescent="0.35">
      <c r="A3920" s="256">
        <v>2025</v>
      </c>
      <c r="B3920" s="184">
        <f t="shared" si="834"/>
        <v>1176</v>
      </c>
      <c r="C3920" s="248" t="s">
        <v>4014</v>
      </c>
      <c r="D3920" s="184">
        <v>55885</v>
      </c>
      <c r="E3920" s="287" t="e">
        <f>VLOOKUP(D3920,'[1]2023-2025'!$A:$G,7,0)</f>
        <v>#N/A</v>
      </c>
      <c r="F3920" s="287"/>
      <c r="G3920" s="287" t="s">
        <v>1899</v>
      </c>
      <c r="H3920" s="288" t="e">
        <f>INDEX('[1]2023-2025'!$AK:$AK,MATCH(D3920,'[1]2023-2025'!$A:$A,0))</f>
        <v>#N/A</v>
      </c>
      <c r="I3920" s="288" t="e">
        <v>#N/A</v>
      </c>
      <c r="J3920" s="288" t="e">
        <f>VLOOKUP(D3920,[1]Лист3!$A:$AK,37,0)</f>
        <v>#N/A</v>
      </c>
      <c r="K3920" s="289" t="e">
        <f>INDEX('[1]2023-2025'!$G:$G,MATCH(D3920,'[1]2023-2025'!$A:$A,0))</f>
        <v>#N/A</v>
      </c>
      <c r="L3920" s="289"/>
      <c r="M3920" s="289"/>
      <c r="N3920" s="289"/>
      <c r="O3920" s="289" t="e">
        <v>#N/A</v>
      </c>
      <c r="P3920" s="289" t="e">
        <v>#N/A</v>
      </c>
      <c r="Q3920" s="186">
        <f t="shared" si="833"/>
        <v>8310977.1500000004</v>
      </c>
      <c r="R3920" s="186">
        <f t="shared" si="835"/>
        <v>8218833.4000000004</v>
      </c>
      <c r="S3920" s="290">
        <v>0</v>
      </c>
      <c r="T3920" s="475">
        <v>2343530</v>
      </c>
      <c r="U3920" s="290">
        <v>0</v>
      </c>
      <c r="V3920" s="475">
        <v>235620</v>
      </c>
      <c r="W3920" s="290">
        <v>326680</v>
      </c>
      <c r="X3920" s="475">
        <v>612620</v>
      </c>
      <c r="Y3920" s="290">
        <v>0</v>
      </c>
      <c r="Z3920" s="475">
        <v>0</v>
      </c>
      <c r="AA3920" s="290">
        <v>4700383.4000000004</v>
      </c>
      <c r="AB3920" s="475">
        <v>0</v>
      </c>
      <c r="AC3920" s="290">
        <v>0</v>
      </c>
      <c r="AD3920" s="475">
        <v>0</v>
      </c>
      <c r="AE3920" s="290">
        <v>0</v>
      </c>
      <c r="AF3920" s="475">
        <v>0</v>
      </c>
      <c r="AG3920" s="290">
        <v>0</v>
      </c>
      <c r="AH3920" s="475">
        <v>0</v>
      </c>
      <c r="AI3920" s="290">
        <v>0</v>
      </c>
      <c r="AJ3920" s="475">
        <f>39579.75+42412+10152</f>
        <v>92143.75</v>
      </c>
      <c r="AK3920" s="175"/>
      <c r="AL3920" s="175">
        <v>16403969.880000001</v>
      </c>
      <c r="AM3920" s="175">
        <v>16403969.880000001</v>
      </c>
      <c r="AN3920" s="175">
        <v>0</v>
      </c>
    </row>
    <row r="3921" spans="1:40" s="105" customFormat="1" ht="20.3" customHeight="1" x14ac:dyDescent="0.35">
      <c r="A3921" s="256">
        <v>2025</v>
      </c>
      <c r="B3921" s="184">
        <f t="shared" si="834"/>
        <v>1177</v>
      </c>
      <c r="C3921" s="248" t="s">
        <v>4015</v>
      </c>
      <c r="D3921" s="184">
        <v>55886</v>
      </c>
      <c r="E3921" s="287" t="e">
        <f>VLOOKUP(D3921,'[1]2023-2025'!$A:$G,7,0)</f>
        <v>#N/A</v>
      </c>
      <c r="F3921" s="287"/>
      <c r="G3921" s="287" t="s">
        <v>1899</v>
      </c>
      <c r="H3921" s="288" t="e">
        <f>INDEX('[1]2023-2025'!$AK:$AK,MATCH(D3921,'[1]2023-2025'!$A:$A,0))</f>
        <v>#N/A</v>
      </c>
      <c r="I3921" s="288" t="e">
        <v>#N/A</v>
      </c>
      <c r="J3921" s="288" t="e">
        <f>VLOOKUP(D3921,[1]Лист3!$A:$AK,37,0)</f>
        <v>#N/A</v>
      </c>
      <c r="K3921" s="289" t="e">
        <f>INDEX('[1]2023-2025'!$G:$G,MATCH(D3921,'[1]2023-2025'!$A:$A,0))</f>
        <v>#N/A</v>
      </c>
      <c r="L3921" s="289"/>
      <c r="M3921" s="289"/>
      <c r="N3921" s="289"/>
      <c r="O3921" s="289" t="e">
        <v>#N/A</v>
      </c>
      <c r="P3921" s="289" t="e">
        <v>#N/A</v>
      </c>
      <c r="Q3921" s="186">
        <f t="shared" si="833"/>
        <v>8007486.3799999999</v>
      </c>
      <c r="R3921" s="186">
        <f t="shared" si="835"/>
        <v>7915342.6299999999</v>
      </c>
      <c r="S3921" s="290">
        <v>0</v>
      </c>
      <c r="T3921" s="475">
        <v>2343530</v>
      </c>
      <c r="U3921" s="290">
        <v>0</v>
      </c>
      <c r="V3921" s="475">
        <v>235620</v>
      </c>
      <c r="W3921" s="290">
        <v>326680</v>
      </c>
      <c r="X3921" s="475">
        <v>612620</v>
      </c>
      <c r="Y3921" s="290">
        <v>0</v>
      </c>
      <c r="Z3921" s="475">
        <v>0</v>
      </c>
      <c r="AA3921" s="290">
        <v>4396892.63</v>
      </c>
      <c r="AB3921" s="475">
        <v>0</v>
      </c>
      <c r="AC3921" s="290">
        <v>0</v>
      </c>
      <c r="AD3921" s="475">
        <v>0</v>
      </c>
      <c r="AE3921" s="290">
        <v>0</v>
      </c>
      <c r="AF3921" s="475">
        <v>0</v>
      </c>
      <c r="AG3921" s="290">
        <v>0</v>
      </c>
      <c r="AH3921" s="475">
        <v>0</v>
      </c>
      <c r="AI3921" s="290">
        <v>0</v>
      </c>
      <c r="AJ3921" s="475">
        <f>39579.75+42412+10152</f>
        <v>92143.75</v>
      </c>
      <c r="AK3921" s="175"/>
      <c r="AL3921" s="175">
        <v>16308287.52</v>
      </c>
      <c r="AM3921" s="175">
        <v>16308287.52</v>
      </c>
      <c r="AN3921" s="175">
        <v>0</v>
      </c>
    </row>
    <row r="3922" spans="1:40" s="105" customFormat="1" ht="20.3" customHeight="1" x14ac:dyDescent="0.35">
      <c r="A3922" s="256">
        <v>2025</v>
      </c>
      <c r="B3922" s="184">
        <f t="shared" ref="B3922:B3932" si="836">B3921+1</f>
        <v>1178</v>
      </c>
      <c r="C3922" s="248" t="s">
        <v>4024</v>
      </c>
      <c r="D3922" s="184">
        <v>55887</v>
      </c>
      <c r="E3922" s="287"/>
      <c r="F3922" s="287"/>
      <c r="G3922" s="287"/>
      <c r="H3922" s="288"/>
      <c r="I3922" s="288"/>
      <c r="J3922" s="288"/>
      <c r="K3922" s="289"/>
      <c r="L3922" s="289"/>
      <c r="M3922" s="289"/>
      <c r="N3922" s="289"/>
      <c r="O3922" s="289"/>
      <c r="P3922" s="289"/>
      <c r="Q3922" s="186">
        <f t="shared" si="833"/>
        <v>8141679.7800000003</v>
      </c>
      <c r="R3922" s="186">
        <f t="shared" si="835"/>
        <v>8102100.0300000003</v>
      </c>
      <c r="S3922" s="290">
        <v>0</v>
      </c>
      <c r="T3922" s="475">
        <v>2343530</v>
      </c>
      <c r="U3922" s="290">
        <v>0</v>
      </c>
      <c r="V3922" s="475">
        <v>235620</v>
      </c>
      <c r="W3922" s="290">
        <v>326680</v>
      </c>
      <c r="X3922" s="475">
        <v>612620</v>
      </c>
      <c r="Y3922" s="290">
        <v>0</v>
      </c>
      <c r="Z3922" s="475">
        <v>0</v>
      </c>
      <c r="AA3922" s="290">
        <v>4583650.03</v>
      </c>
      <c r="AB3922" s="475">
        <v>0</v>
      </c>
      <c r="AC3922" s="290">
        <v>0</v>
      </c>
      <c r="AD3922" s="475">
        <v>0</v>
      </c>
      <c r="AE3922" s="290">
        <v>0</v>
      </c>
      <c r="AF3922" s="475">
        <v>0</v>
      </c>
      <c r="AG3922" s="290">
        <v>0</v>
      </c>
      <c r="AH3922" s="475">
        <v>0</v>
      </c>
      <c r="AI3922" s="290">
        <v>0</v>
      </c>
      <c r="AJ3922" s="475">
        <v>39579.75</v>
      </c>
      <c r="AK3922" s="175"/>
      <c r="AL3922" s="175">
        <v>16365418.26</v>
      </c>
      <c r="AM3922" s="175">
        <v>16365418.26</v>
      </c>
      <c r="AN3922" s="175">
        <v>0</v>
      </c>
    </row>
    <row r="3923" spans="1:40" s="105" customFormat="1" ht="20.3" customHeight="1" x14ac:dyDescent="0.35">
      <c r="A3923" s="256">
        <v>2025</v>
      </c>
      <c r="B3923" s="184">
        <f t="shared" si="836"/>
        <v>1179</v>
      </c>
      <c r="C3923" s="248" t="s">
        <v>4025</v>
      </c>
      <c r="D3923" s="379">
        <v>55888</v>
      </c>
      <c r="E3923" s="287"/>
      <c r="F3923" s="287"/>
      <c r="G3923" s="287"/>
      <c r="H3923" s="288"/>
      <c r="I3923" s="288"/>
      <c r="J3923" s="288"/>
      <c r="K3923" s="289"/>
      <c r="L3923" s="289"/>
      <c r="M3923" s="289"/>
      <c r="N3923" s="289"/>
      <c r="O3923" s="289"/>
      <c r="P3923" s="289"/>
      <c r="Q3923" s="186">
        <f t="shared" si="833"/>
        <v>4945907.21</v>
      </c>
      <c r="R3923" s="186">
        <f t="shared" si="835"/>
        <v>4908712.8</v>
      </c>
      <c r="S3923" s="290">
        <v>0</v>
      </c>
      <c r="T3923" s="475">
        <v>0</v>
      </c>
      <c r="U3923" s="290">
        <v>0</v>
      </c>
      <c r="V3923" s="475">
        <v>0</v>
      </c>
      <c r="W3923" s="290">
        <v>0</v>
      </c>
      <c r="X3923" s="475">
        <v>0</v>
      </c>
      <c r="Y3923" s="290">
        <v>0</v>
      </c>
      <c r="Z3923" s="475">
        <v>0</v>
      </c>
      <c r="AA3923" s="290">
        <v>4908712.8</v>
      </c>
      <c r="AB3923" s="475">
        <v>0</v>
      </c>
      <c r="AC3923" s="290">
        <v>0</v>
      </c>
      <c r="AD3923" s="475">
        <v>0</v>
      </c>
      <c r="AE3923" s="290">
        <v>0</v>
      </c>
      <c r="AF3923" s="475">
        <v>0</v>
      </c>
      <c r="AG3923" s="290">
        <v>0</v>
      </c>
      <c r="AH3923" s="475">
        <v>0</v>
      </c>
      <c r="AI3923" s="290">
        <v>0</v>
      </c>
      <c r="AJ3923" s="475">
        <v>37194.410000000003</v>
      </c>
      <c r="AK3923" s="175"/>
      <c r="AL3923" s="175">
        <v>15481052.050000001</v>
      </c>
      <c r="AM3923" s="175">
        <v>15481052.050000001</v>
      </c>
      <c r="AN3923" s="175">
        <v>0</v>
      </c>
    </row>
    <row r="3924" spans="1:40" s="105" customFormat="1" ht="20.3" customHeight="1" x14ac:dyDescent="0.35">
      <c r="A3924" s="256">
        <v>2025</v>
      </c>
      <c r="B3924" s="184">
        <f t="shared" si="836"/>
        <v>1180</v>
      </c>
      <c r="C3924" s="248" t="s">
        <v>4026</v>
      </c>
      <c r="D3924" s="379">
        <v>55889</v>
      </c>
      <c r="E3924" s="287"/>
      <c r="F3924" s="287"/>
      <c r="G3924" s="287"/>
      <c r="H3924" s="288"/>
      <c r="I3924" s="288"/>
      <c r="J3924" s="288"/>
      <c r="K3924" s="289"/>
      <c r="L3924" s="289"/>
      <c r="M3924" s="289"/>
      <c r="N3924" s="289"/>
      <c r="O3924" s="289"/>
      <c r="P3924" s="289"/>
      <c r="Q3924" s="186">
        <f t="shared" ref="Q3924:Q3929" si="837">SUM(S3924:AJ3924)</f>
        <v>4879926.43</v>
      </c>
      <c r="R3924" s="186">
        <f t="shared" si="835"/>
        <v>4842732.0199999996</v>
      </c>
      <c r="S3924" s="290">
        <v>0</v>
      </c>
      <c r="T3924" s="475">
        <v>0</v>
      </c>
      <c r="U3924" s="290">
        <v>0</v>
      </c>
      <c r="V3924" s="475">
        <v>0</v>
      </c>
      <c r="W3924" s="290">
        <v>0</v>
      </c>
      <c r="X3924" s="475">
        <v>0</v>
      </c>
      <c r="Y3924" s="290">
        <v>0</v>
      </c>
      <c r="Z3924" s="475">
        <v>0</v>
      </c>
      <c r="AA3924" s="290">
        <v>4842732.0199999996</v>
      </c>
      <c r="AB3924" s="475">
        <v>0</v>
      </c>
      <c r="AC3924" s="290">
        <v>0</v>
      </c>
      <c r="AD3924" s="475">
        <v>0</v>
      </c>
      <c r="AE3924" s="290">
        <v>0</v>
      </c>
      <c r="AF3924" s="475">
        <v>0</v>
      </c>
      <c r="AG3924" s="290">
        <v>0</v>
      </c>
      <c r="AH3924" s="475">
        <v>0</v>
      </c>
      <c r="AI3924" s="290">
        <v>0</v>
      </c>
      <c r="AJ3924" s="475">
        <v>37194.410000000003</v>
      </c>
      <c r="AK3924" s="175"/>
      <c r="AL3924" s="175">
        <v>15379331.26</v>
      </c>
      <c r="AM3924" s="175">
        <v>15379331.26</v>
      </c>
      <c r="AN3924" s="175">
        <v>0</v>
      </c>
    </row>
    <row r="3925" spans="1:40" s="105" customFormat="1" ht="20.3" customHeight="1" x14ac:dyDescent="0.35">
      <c r="A3925" s="256">
        <v>2025</v>
      </c>
      <c r="B3925" s="184">
        <f t="shared" si="836"/>
        <v>1181</v>
      </c>
      <c r="C3925" s="248" t="s">
        <v>4027</v>
      </c>
      <c r="D3925" s="379">
        <v>55890</v>
      </c>
      <c r="E3925" s="287"/>
      <c r="F3925" s="287"/>
      <c r="G3925" s="287"/>
      <c r="H3925" s="288"/>
      <c r="I3925" s="288"/>
      <c r="J3925" s="288"/>
      <c r="K3925" s="289"/>
      <c r="L3925" s="289"/>
      <c r="M3925" s="289"/>
      <c r="N3925" s="289"/>
      <c r="O3925" s="289"/>
      <c r="P3925" s="289"/>
      <c r="Q3925" s="186">
        <f t="shared" si="837"/>
        <v>162855.35999999999</v>
      </c>
      <c r="R3925" s="186">
        <f t="shared" si="835"/>
        <v>162855.35999999999</v>
      </c>
      <c r="S3925" s="290">
        <v>0</v>
      </c>
      <c r="T3925" s="475">
        <v>0</v>
      </c>
      <c r="U3925" s="290">
        <v>0</v>
      </c>
      <c r="V3925" s="475">
        <v>0</v>
      </c>
      <c r="W3925" s="290">
        <v>0</v>
      </c>
      <c r="X3925" s="475">
        <v>0</v>
      </c>
      <c r="Y3925" s="290">
        <v>0</v>
      </c>
      <c r="Z3925" s="475">
        <v>0</v>
      </c>
      <c r="AA3925" s="290">
        <v>0</v>
      </c>
      <c r="AB3925" s="475">
        <v>0</v>
      </c>
      <c r="AC3925" s="290">
        <v>0</v>
      </c>
      <c r="AD3925" s="475">
        <v>0</v>
      </c>
      <c r="AE3925" s="290">
        <v>0</v>
      </c>
      <c r="AF3925" s="475">
        <v>0</v>
      </c>
      <c r="AG3925" s="290">
        <v>0</v>
      </c>
      <c r="AH3925" s="475">
        <v>162855.35999999999</v>
      </c>
      <c r="AI3925" s="290">
        <v>0</v>
      </c>
      <c r="AJ3925" s="475">
        <v>0</v>
      </c>
      <c r="AK3925" s="175"/>
      <c r="AL3925" s="175">
        <v>15379331.26</v>
      </c>
      <c r="AM3925" s="175">
        <v>15379331.26</v>
      </c>
      <c r="AN3925" s="175">
        <v>0</v>
      </c>
    </row>
    <row r="3926" spans="1:40" s="105" customFormat="1" ht="20.3" customHeight="1" x14ac:dyDescent="0.35">
      <c r="A3926" s="256">
        <v>2025</v>
      </c>
      <c r="B3926" s="184">
        <f t="shared" si="836"/>
        <v>1182</v>
      </c>
      <c r="C3926" s="248" t="s">
        <v>4567</v>
      </c>
      <c r="D3926" s="379">
        <v>44072</v>
      </c>
      <c r="E3926" s="287"/>
      <c r="F3926" s="287"/>
      <c r="G3926" s="287"/>
      <c r="H3926" s="288"/>
      <c r="I3926" s="288"/>
      <c r="J3926" s="288"/>
      <c r="K3926" s="289"/>
      <c r="L3926" s="289"/>
      <c r="M3926" s="289"/>
      <c r="N3926" s="289"/>
      <c r="O3926" s="289"/>
      <c r="P3926" s="289"/>
      <c r="Q3926" s="186">
        <f t="shared" si="837"/>
        <v>110326.92</v>
      </c>
      <c r="R3926" s="186">
        <f t="shared" ref="R3926:R3928" si="838">SUM(S3926:AI3926)</f>
        <v>110326.92</v>
      </c>
      <c r="S3926" s="290">
        <v>0</v>
      </c>
      <c r="T3926" s="475">
        <v>0</v>
      </c>
      <c r="U3926" s="290">
        <v>0</v>
      </c>
      <c r="V3926" s="475">
        <v>0</v>
      </c>
      <c r="W3926" s="290">
        <v>0</v>
      </c>
      <c r="X3926" s="475">
        <v>0</v>
      </c>
      <c r="Y3926" s="290">
        <v>0</v>
      </c>
      <c r="Z3926" s="475">
        <v>0</v>
      </c>
      <c r="AA3926" s="290">
        <v>0</v>
      </c>
      <c r="AB3926" s="475">
        <v>0</v>
      </c>
      <c r="AC3926" s="290">
        <v>0</v>
      </c>
      <c r="AD3926" s="475">
        <v>0</v>
      </c>
      <c r="AE3926" s="290">
        <v>0</v>
      </c>
      <c r="AF3926" s="475">
        <v>0</v>
      </c>
      <c r="AG3926" s="290">
        <v>0</v>
      </c>
      <c r="AH3926" s="475">
        <v>110326.92</v>
      </c>
      <c r="AI3926" s="290">
        <v>0</v>
      </c>
      <c r="AJ3926" s="475">
        <v>0</v>
      </c>
      <c r="AK3926" s="175"/>
      <c r="AL3926" s="175">
        <v>18460414.16</v>
      </c>
      <c r="AM3926" s="175">
        <v>18460414.16</v>
      </c>
      <c r="AN3926" s="175">
        <v>0</v>
      </c>
    </row>
    <row r="3927" spans="1:40" s="105" customFormat="1" ht="20.3" customHeight="1" x14ac:dyDescent="0.35">
      <c r="A3927" s="256">
        <v>2025</v>
      </c>
      <c r="B3927" s="184">
        <f t="shared" si="836"/>
        <v>1183</v>
      </c>
      <c r="C3927" s="248" t="s">
        <v>4568</v>
      </c>
      <c r="D3927" s="379">
        <v>44073</v>
      </c>
      <c r="E3927" s="287"/>
      <c r="F3927" s="287"/>
      <c r="G3927" s="287"/>
      <c r="H3927" s="288"/>
      <c r="I3927" s="288"/>
      <c r="J3927" s="288"/>
      <c r="K3927" s="289"/>
      <c r="L3927" s="289"/>
      <c r="M3927" s="289"/>
      <c r="N3927" s="289"/>
      <c r="O3927" s="289"/>
      <c r="P3927" s="289"/>
      <c r="Q3927" s="186">
        <f t="shared" si="837"/>
        <v>110326.92</v>
      </c>
      <c r="R3927" s="186">
        <f t="shared" si="838"/>
        <v>110326.92</v>
      </c>
      <c r="S3927" s="290">
        <v>0</v>
      </c>
      <c r="T3927" s="475">
        <v>0</v>
      </c>
      <c r="U3927" s="290">
        <v>0</v>
      </c>
      <c r="V3927" s="475">
        <v>0</v>
      </c>
      <c r="W3927" s="290">
        <v>0</v>
      </c>
      <c r="X3927" s="475">
        <v>0</v>
      </c>
      <c r="Y3927" s="290">
        <v>0</v>
      </c>
      <c r="Z3927" s="475">
        <v>0</v>
      </c>
      <c r="AA3927" s="290">
        <v>0</v>
      </c>
      <c r="AB3927" s="475">
        <v>0</v>
      </c>
      <c r="AC3927" s="290">
        <v>0</v>
      </c>
      <c r="AD3927" s="475">
        <v>0</v>
      </c>
      <c r="AE3927" s="290">
        <v>0</v>
      </c>
      <c r="AF3927" s="475">
        <v>0</v>
      </c>
      <c r="AG3927" s="290">
        <v>0</v>
      </c>
      <c r="AH3927" s="475">
        <v>110326.92</v>
      </c>
      <c r="AI3927" s="290">
        <v>0</v>
      </c>
      <c r="AJ3927" s="475">
        <v>0</v>
      </c>
      <c r="AK3927" s="175"/>
      <c r="AL3927" s="175">
        <v>18738007.620000001</v>
      </c>
      <c r="AM3927" s="175">
        <v>18738007.620000001</v>
      </c>
      <c r="AN3927" s="175">
        <v>0</v>
      </c>
    </row>
    <row r="3928" spans="1:40" s="105" customFormat="1" ht="20.3" customHeight="1" x14ac:dyDescent="0.35">
      <c r="A3928" s="256">
        <v>2025</v>
      </c>
      <c r="B3928" s="184">
        <f t="shared" si="836"/>
        <v>1184</v>
      </c>
      <c r="C3928" s="248" t="s">
        <v>4943</v>
      </c>
      <c r="D3928" s="379">
        <v>44062</v>
      </c>
      <c r="E3928" s="287"/>
      <c r="F3928" s="287"/>
      <c r="G3928" s="287"/>
      <c r="H3928" s="288"/>
      <c r="I3928" s="288"/>
      <c r="J3928" s="288"/>
      <c r="K3928" s="289"/>
      <c r="L3928" s="289"/>
      <c r="M3928" s="289"/>
      <c r="N3928" s="289"/>
      <c r="O3928" s="289"/>
      <c r="P3928" s="289"/>
      <c r="Q3928" s="186">
        <f t="shared" si="837"/>
        <v>2474522.11</v>
      </c>
      <c r="R3928" s="186">
        <f t="shared" si="838"/>
        <v>2441522.11</v>
      </c>
      <c r="S3928" s="290">
        <v>1254152</v>
      </c>
      <c r="T3928" s="475">
        <v>0</v>
      </c>
      <c r="U3928" s="290">
        <v>0</v>
      </c>
      <c r="V3928" s="475">
        <v>0</v>
      </c>
      <c r="W3928" s="290">
        <v>0</v>
      </c>
      <c r="X3928" s="475">
        <v>729417</v>
      </c>
      <c r="Y3928" s="290">
        <v>0</v>
      </c>
      <c r="Z3928" s="475">
        <v>0</v>
      </c>
      <c r="AA3928" s="290">
        <v>0</v>
      </c>
      <c r="AB3928" s="475">
        <v>0</v>
      </c>
      <c r="AC3928" s="290">
        <v>457953.11</v>
      </c>
      <c r="AD3928" s="475">
        <v>0</v>
      </c>
      <c r="AE3928" s="290">
        <v>0</v>
      </c>
      <c r="AF3928" s="475">
        <v>0</v>
      </c>
      <c r="AG3928" s="290">
        <v>0</v>
      </c>
      <c r="AH3928" s="475">
        <v>0</v>
      </c>
      <c r="AI3928" s="290">
        <v>0</v>
      </c>
      <c r="AJ3928" s="475">
        <v>33000</v>
      </c>
      <c r="AK3928" s="175"/>
      <c r="AL3928" s="175">
        <v>5556037.04</v>
      </c>
      <c r="AM3928" s="175">
        <v>7241464.7199999997</v>
      </c>
      <c r="AN3928" s="175">
        <v>1685427.68</v>
      </c>
    </row>
    <row r="3929" spans="1:40" s="105" customFormat="1" ht="20.3" customHeight="1" x14ac:dyDescent="0.35">
      <c r="A3929" s="256">
        <v>2025</v>
      </c>
      <c r="B3929" s="184">
        <f t="shared" si="836"/>
        <v>1185</v>
      </c>
      <c r="C3929" s="248" t="s">
        <v>3006</v>
      </c>
      <c r="D3929" s="379">
        <v>44063</v>
      </c>
      <c r="E3929" s="287"/>
      <c r="F3929" s="287"/>
      <c r="G3929" s="287"/>
      <c r="H3929" s="288"/>
      <c r="I3929" s="288"/>
      <c r="J3929" s="288"/>
      <c r="K3929" s="289"/>
      <c r="L3929" s="289"/>
      <c r="M3929" s="289"/>
      <c r="N3929" s="289"/>
      <c r="O3929" s="289"/>
      <c r="P3929" s="289"/>
      <c r="Q3929" s="186">
        <f t="shared" si="837"/>
        <v>1921981.74</v>
      </c>
      <c r="R3929" s="186">
        <f t="shared" ref="R3929" si="839">SUM(S3929:AI3929)</f>
        <v>1894127.74</v>
      </c>
      <c r="S3929" s="290">
        <v>1894127.74</v>
      </c>
      <c r="T3929" s="475">
        <v>0</v>
      </c>
      <c r="U3929" s="290">
        <v>0</v>
      </c>
      <c r="V3929" s="475">
        <v>0</v>
      </c>
      <c r="W3929" s="290">
        <v>0</v>
      </c>
      <c r="X3929" s="475">
        <v>0</v>
      </c>
      <c r="Y3929" s="290">
        <v>0</v>
      </c>
      <c r="Z3929" s="475">
        <v>0</v>
      </c>
      <c r="AA3929" s="290">
        <v>0</v>
      </c>
      <c r="AB3929" s="475">
        <v>0</v>
      </c>
      <c r="AC3929" s="290">
        <v>0</v>
      </c>
      <c r="AD3929" s="475">
        <v>0</v>
      </c>
      <c r="AE3929" s="290">
        <v>0</v>
      </c>
      <c r="AF3929" s="475">
        <v>0</v>
      </c>
      <c r="AG3929" s="290">
        <v>0</v>
      </c>
      <c r="AH3929" s="475">
        <v>0</v>
      </c>
      <c r="AI3929" s="290">
        <v>0</v>
      </c>
      <c r="AJ3929" s="475">
        <v>27854</v>
      </c>
      <c r="AK3929" s="175"/>
      <c r="AL3929" s="175">
        <v>10319731.560000001</v>
      </c>
      <c r="AM3929" s="175">
        <v>19131248.98</v>
      </c>
      <c r="AN3929" s="175">
        <v>8811517.4199999999</v>
      </c>
    </row>
    <row r="3930" spans="1:40" s="105" customFormat="1" ht="20.3" customHeight="1" x14ac:dyDescent="0.35">
      <c r="A3930" s="256">
        <v>2025</v>
      </c>
      <c r="B3930" s="184">
        <f t="shared" si="836"/>
        <v>1186</v>
      </c>
      <c r="C3930" s="248" t="s">
        <v>3008</v>
      </c>
      <c r="D3930" s="379">
        <v>44060</v>
      </c>
      <c r="E3930" s="287"/>
      <c r="F3930" s="287"/>
      <c r="G3930" s="287"/>
      <c r="H3930" s="288"/>
      <c r="I3930" s="288"/>
      <c r="J3930" s="288"/>
      <c r="K3930" s="289"/>
      <c r="L3930" s="289"/>
      <c r="M3930" s="289"/>
      <c r="N3930" s="289"/>
      <c r="O3930" s="289"/>
      <c r="P3930" s="289"/>
      <c r="Q3930" s="186">
        <f t="shared" ref="Q3930:Q3931" si="840">SUM(S3930:AJ3930)</f>
        <v>2441337.04</v>
      </c>
      <c r="R3930" s="186">
        <f>SUM(S3930:AI3930)</f>
        <v>2405380.04</v>
      </c>
      <c r="S3930" s="290">
        <v>2173126.2999999998</v>
      </c>
      <c r="T3930" s="475">
        <v>0</v>
      </c>
      <c r="U3930" s="290">
        <v>0</v>
      </c>
      <c r="V3930" s="475">
        <v>0</v>
      </c>
      <c r="W3930" s="290">
        <v>0</v>
      </c>
      <c r="X3930" s="475">
        <v>232253.74</v>
      </c>
      <c r="Y3930" s="290">
        <v>0</v>
      </c>
      <c r="Z3930" s="475">
        <v>0</v>
      </c>
      <c r="AA3930" s="290">
        <v>0</v>
      </c>
      <c r="AB3930" s="475">
        <v>0</v>
      </c>
      <c r="AC3930" s="290">
        <v>0</v>
      </c>
      <c r="AD3930" s="475">
        <v>0</v>
      </c>
      <c r="AE3930" s="290">
        <v>0</v>
      </c>
      <c r="AF3930" s="475">
        <v>0</v>
      </c>
      <c r="AG3930" s="290">
        <v>0</v>
      </c>
      <c r="AH3930" s="475">
        <v>0</v>
      </c>
      <c r="AI3930" s="290">
        <v>0</v>
      </c>
      <c r="AJ3930" s="475">
        <v>35957</v>
      </c>
      <c r="AK3930" s="175"/>
      <c r="AL3930" s="175">
        <v>8968217.0599999987</v>
      </c>
      <c r="AM3930" s="175">
        <v>16666355.17</v>
      </c>
      <c r="AN3930" s="175">
        <v>7698138.1100000003</v>
      </c>
    </row>
    <row r="3931" spans="1:40" s="105" customFormat="1" ht="20.3" customHeight="1" x14ac:dyDescent="0.35">
      <c r="A3931" s="256">
        <v>2025</v>
      </c>
      <c r="B3931" s="184">
        <f t="shared" si="836"/>
        <v>1187</v>
      </c>
      <c r="C3931" s="248" t="s">
        <v>3007</v>
      </c>
      <c r="D3931" s="379">
        <v>44064</v>
      </c>
      <c r="E3931" s="287"/>
      <c r="F3931" s="287"/>
      <c r="G3931" s="287"/>
      <c r="H3931" s="288"/>
      <c r="I3931" s="288"/>
      <c r="J3931" s="288"/>
      <c r="K3931" s="289"/>
      <c r="L3931" s="289"/>
      <c r="M3931" s="289"/>
      <c r="N3931" s="289"/>
      <c r="O3931" s="289"/>
      <c r="P3931" s="289"/>
      <c r="Q3931" s="186">
        <f t="shared" si="840"/>
        <v>1124420.1399999999</v>
      </c>
      <c r="R3931" s="186">
        <f t="shared" ref="R3931" si="841">SUM(S3931:AI3931)</f>
        <v>1108125.1399999999</v>
      </c>
      <c r="S3931" s="290">
        <v>0</v>
      </c>
      <c r="T3931" s="475">
        <v>0</v>
      </c>
      <c r="U3931" s="290">
        <v>0</v>
      </c>
      <c r="V3931" s="475">
        <v>0</v>
      </c>
      <c r="W3931" s="290">
        <v>0</v>
      </c>
      <c r="X3931" s="475">
        <v>1108125.1399999999</v>
      </c>
      <c r="Y3931" s="290">
        <v>0</v>
      </c>
      <c r="Z3931" s="475">
        <v>0</v>
      </c>
      <c r="AA3931" s="290">
        <v>0</v>
      </c>
      <c r="AB3931" s="475">
        <v>0</v>
      </c>
      <c r="AC3931" s="290">
        <v>0</v>
      </c>
      <c r="AD3931" s="475">
        <v>0</v>
      </c>
      <c r="AE3931" s="290">
        <v>0</v>
      </c>
      <c r="AF3931" s="475">
        <v>0</v>
      </c>
      <c r="AG3931" s="290">
        <v>0</v>
      </c>
      <c r="AH3931" s="475">
        <v>0</v>
      </c>
      <c r="AI3931" s="290">
        <v>0</v>
      </c>
      <c r="AJ3931" s="475">
        <v>16295</v>
      </c>
      <c r="AK3931" s="175"/>
      <c r="AL3931" s="175">
        <v>10493913.140000002</v>
      </c>
      <c r="AM3931" s="175">
        <v>23420412.82</v>
      </c>
      <c r="AN3931" s="175">
        <v>12926499.679999998</v>
      </c>
    </row>
    <row r="3932" spans="1:40" s="105" customFormat="1" ht="20.3" customHeight="1" x14ac:dyDescent="0.35">
      <c r="A3932" s="256">
        <v>2025</v>
      </c>
      <c r="B3932" s="184">
        <f t="shared" si="836"/>
        <v>1188</v>
      </c>
      <c r="C3932" s="248" t="s">
        <v>4849</v>
      </c>
      <c r="D3932" s="75">
        <v>44066</v>
      </c>
      <c r="E3932" s="287"/>
      <c r="F3932" s="287"/>
      <c r="G3932" s="287"/>
      <c r="H3932" s="288"/>
      <c r="I3932" s="288"/>
      <c r="J3932" s="288"/>
      <c r="K3932" s="289"/>
      <c r="L3932" s="289"/>
      <c r="M3932" s="289"/>
      <c r="N3932" s="289"/>
      <c r="O3932" s="289"/>
      <c r="P3932" s="289"/>
      <c r="Q3932" s="186">
        <f>SUM(S3932:AJ3932)</f>
        <v>484396.81</v>
      </c>
      <c r="R3932" s="186">
        <f>SUM(S3932:AI3932)</f>
        <v>477238.24</v>
      </c>
      <c r="S3932" s="290">
        <v>301656.62</v>
      </c>
      <c r="T3932" s="475">
        <v>0</v>
      </c>
      <c r="U3932" s="290">
        <v>0</v>
      </c>
      <c r="V3932" s="475">
        <v>0</v>
      </c>
      <c r="W3932" s="290">
        <v>0</v>
      </c>
      <c r="X3932" s="475">
        <v>0</v>
      </c>
      <c r="Y3932" s="290">
        <v>0</v>
      </c>
      <c r="Z3932" s="475">
        <v>0</v>
      </c>
      <c r="AA3932" s="290">
        <v>0</v>
      </c>
      <c r="AB3932" s="475">
        <v>175581.62</v>
      </c>
      <c r="AC3932" s="290">
        <v>0</v>
      </c>
      <c r="AD3932" s="475">
        <v>0</v>
      </c>
      <c r="AE3932" s="290">
        <v>0</v>
      </c>
      <c r="AF3932" s="475">
        <v>0</v>
      </c>
      <c r="AG3932" s="290">
        <v>0</v>
      </c>
      <c r="AH3932" s="475">
        <v>0</v>
      </c>
      <c r="AI3932" s="290">
        <v>0</v>
      </c>
      <c r="AJ3932" s="475">
        <f>2633.72+4524.85</f>
        <v>7158.57</v>
      </c>
      <c r="AK3932" s="175"/>
      <c r="AL3932" s="175">
        <v>847109.37000000011</v>
      </c>
      <c r="AM3932" s="175">
        <v>1616369.59</v>
      </c>
      <c r="AN3932" s="175">
        <v>769260.22</v>
      </c>
    </row>
    <row r="3933" spans="1:40" s="105" customFormat="1" ht="20.3" customHeight="1" x14ac:dyDescent="0.35">
      <c r="A3933" s="330"/>
      <c r="B3933" s="170" t="s">
        <v>22</v>
      </c>
      <c r="C3933" s="293"/>
      <c r="D3933" s="296" t="s">
        <v>172</v>
      </c>
      <c r="E3933" s="287" t="e">
        <f>VLOOKUP(D3933,'[1]2023-2025'!$A:$G,7,0)</f>
        <v>#N/A</v>
      </c>
      <c r="F3933" s="287"/>
      <c r="G3933" s="287"/>
      <c r="H3933" s="288" t="e">
        <v>#N/A</v>
      </c>
      <c r="I3933" s="288" t="e">
        <v>#N/A</v>
      </c>
      <c r="J3933" s="288" t="e">
        <f>VLOOKUP(D3933,[1]Лист3!$A:$AK,37,0)</f>
        <v>#N/A</v>
      </c>
      <c r="K3933" s="289" t="e">
        <v>#N/A</v>
      </c>
      <c r="L3933" s="289"/>
      <c r="M3933" s="289"/>
      <c r="N3933" s="289"/>
      <c r="O3933" s="289" t="e">
        <v>#N/A</v>
      </c>
      <c r="P3933" s="289"/>
      <c r="Q3933" s="297">
        <f t="shared" ref="Q3933:AJ3933" si="842">SUM(Q3914:Q3932)</f>
        <v>87522535.920000002</v>
      </c>
      <c r="R3933" s="297">
        <f t="shared" si="842"/>
        <v>86694207.779999986</v>
      </c>
      <c r="S3933" s="484">
        <f t="shared" si="842"/>
        <v>16285462.659999998</v>
      </c>
      <c r="T3933" s="484">
        <f t="shared" si="842"/>
        <v>23564967.620000001</v>
      </c>
      <c r="U3933" s="484">
        <f t="shared" si="842"/>
        <v>0</v>
      </c>
      <c r="V3933" s="484">
        <f t="shared" si="842"/>
        <v>2127379.36</v>
      </c>
      <c r="W3933" s="484">
        <f t="shared" si="842"/>
        <v>2892365.99</v>
      </c>
      <c r="X3933" s="484">
        <f t="shared" si="842"/>
        <v>7808639.1599999992</v>
      </c>
      <c r="Y3933" s="484">
        <f t="shared" si="842"/>
        <v>0</v>
      </c>
      <c r="Z3933" s="484">
        <f t="shared" si="842"/>
        <v>0</v>
      </c>
      <c r="AA3933" s="484">
        <f t="shared" si="842"/>
        <v>32998349.060000002</v>
      </c>
      <c r="AB3933" s="484">
        <f t="shared" si="842"/>
        <v>175581.62</v>
      </c>
      <c r="AC3933" s="484">
        <f t="shared" si="842"/>
        <v>457953.11</v>
      </c>
      <c r="AD3933" s="484">
        <f t="shared" si="842"/>
        <v>0</v>
      </c>
      <c r="AE3933" s="484">
        <f t="shared" si="842"/>
        <v>0</v>
      </c>
      <c r="AF3933" s="484">
        <f t="shared" si="842"/>
        <v>0</v>
      </c>
      <c r="AG3933" s="484">
        <f t="shared" si="842"/>
        <v>0</v>
      </c>
      <c r="AH3933" s="484">
        <f t="shared" si="842"/>
        <v>383509.19999999995</v>
      </c>
      <c r="AI3933" s="484">
        <f t="shared" si="842"/>
        <v>0</v>
      </c>
      <c r="AJ3933" s="484">
        <f t="shared" si="842"/>
        <v>828328.14</v>
      </c>
      <c r="AK3933" s="175"/>
      <c r="AL3933" s="175"/>
      <c r="AM3933" s="175"/>
      <c r="AN3933" s="175"/>
    </row>
    <row r="3934" spans="1:40" s="105" customFormat="1" ht="20.3" customHeight="1" x14ac:dyDescent="0.35">
      <c r="A3934" s="256"/>
      <c r="B3934" s="275"/>
      <c r="C3934" s="275"/>
      <c r="D3934" s="328"/>
      <c r="E3934" s="312"/>
      <c r="F3934" s="312"/>
      <c r="G3934" s="312"/>
      <c r="H3934" s="313"/>
      <c r="I3934" s="313"/>
      <c r="J3934" s="313"/>
      <c r="K3934" s="314"/>
      <c r="L3934" s="314"/>
      <c r="M3934" s="314"/>
      <c r="N3934" s="314"/>
      <c r="O3934" s="314"/>
      <c r="P3934" s="314"/>
      <c r="Q3934" s="329"/>
      <c r="R3934" s="329"/>
      <c r="S3934" s="492"/>
      <c r="T3934" s="492"/>
      <c r="U3934" s="492"/>
      <c r="V3934" s="492"/>
      <c r="W3934" s="492"/>
      <c r="X3934" s="497" t="s">
        <v>4903</v>
      </c>
      <c r="Y3934" s="492"/>
      <c r="Z3934" s="492"/>
      <c r="AA3934" s="492"/>
      <c r="AB3934" s="492"/>
      <c r="AC3934" s="492"/>
      <c r="AD3934" s="492"/>
      <c r="AE3934" s="492"/>
      <c r="AF3934" s="492"/>
      <c r="AG3934" s="492"/>
      <c r="AH3934" s="492"/>
      <c r="AI3934" s="492"/>
      <c r="AJ3934" s="492"/>
      <c r="AK3934" s="175"/>
      <c r="AL3934" s="175"/>
      <c r="AM3934" s="175"/>
      <c r="AN3934" s="175"/>
    </row>
    <row r="3935" spans="1:40" s="105" customFormat="1" ht="22.75" customHeight="1" x14ac:dyDescent="0.35">
      <c r="A3935" s="256">
        <v>2025</v>
      </c>
      <c r="B3935" s="184">
        <f>B3932+1</f>
        <v>1189</v>
      </c>
      <c r="C3935" s="286" t="s">
        <v>3969</v>
      </c>
      <c r="D3935" s="184">
        <v>55816</v>
      </c>
      <c r="E3935" s="287"/>
      <c r="F3935" s="287"/>
      <c r="G3935" s="287"/>
      <c r="H3935" s="288"/>
      <c r="I3935" s="288"/>
      <c r="J3935" s="288"/>
      <c r="K3935" s="289"/>
      <c r="L3935" s="289"/>
      <c r="M3935" s="289"/>
      <c r="N3935" s="289"/>
      <c r="O3935" s="289"/>
      <c r="P3935" s="289"/>
      <c r="Q3935" s="186">
        <f>SUM(S3935:AJ3935)</f>
        <v>7701287.7399999993</v>
      </c>
      <c r="R3935" s="186">
        <f>SUM(S3935:AI3935)</f>
        <v>7555592.7399999993</v>
      </c>
      <c r="S3935" s="474">
        <v>0</v>
      </c>
      <c r="T3935" s="474">
        <v>0</v>
      </c>
      <c r="U3935" s="474">
        <v>0</v>
      </c>
      <c r="V3935" s="474">
        <v>174832.93</v>
      </c>
      <c r="W3935" s="474">
        <v>191819.8</v>
      </c>
      <c r="X3935" s="474">
        <v>366062.62</v>
      </c>
      <c r="Y3935" s="474">
        <v>0</v>
      </c>
      <c r="Z3935" s="474">
        <v>0</v>
      </c>
      <c r="AA3935" s="474">
        <v>0</v>
      </c>
      <c r="AB3935" s="474">
        <v>0</v>
      </c>
      <c r="AC3935" s="474">
        <v>6822877.3899999997</v>
      </c>
      <c r="AD3935" s="474">
        <v>0</v>
      </c>
      <c r="AE3935" s="474">
        <v>0</v>
      </c>
      <c r="AF3935" s="474">
        <v>0</v>
      </c>
      <c r="AG3935" s="474">
        <v>0</v>
      </c>
      <c r="AH3935" s="474">
        <v>0</v>
      </c>
      <c r="AI3935" s="474">
        <v>0</v>
      </c>
      <c r="AJ3935" s="474">
        <v>145695</v>
      </c>
      <c r="AK3935" s="175"/>
      <c r="AL3935" s="175">
        <v>9952188.9100000001</v>
      </c>
      <c r="AM3935" s="175">
        <v>12812625.939999999</v>
      </c>
      <c r="AN3935" s="175">
        <v>2860437.03</v>
      </c>
    </row>
    <row r="3936" spans="1:40" s="105" customFormat="1" ht="22.75" customHeight="1" x14ac:dyDescent="0.35">
      <c r="A3936" s="256">
        <v>2025</v>
      </c>
      <c r="B3936" s="184">
        <f t="shared" ref="B3936:B3944" si="843">B3935+1</f>
        <v>1190</v>
      </c>
      <c r="C3936" s="286" t="s">
        <v>3970</v>
      </c>
      <c r="D3936" s="184">
        <v>55817</v>
      </c>
      <c r="E3936" s="287"/>
      <c r="F3936" s="287"/>
      <c r="G3936" s="287"/>
      <c r="H3936" s="288"/>
      <c r="I3936" s="288"/>
      <c r="J3936" s="288"/>
      <c r="K3936" s="289"/>
      <c r="L3936" s="289"/>
      <c r="M3936" s="289"/>
      <c r="N3936" s="289"/>
      <c r="O3936" s="289"/>
      <c r="P3936" s="289"/>
      <c r="Q3936" s="186">
        <f t="shared" ref="Q3936:Q3940" si="844">SUM(S3936:AJ3936)</f>
        <v>10779793.129999999</v>
      </c>
      <c r="R3936" s="186">
        <f t="shared" ref="R3936:R3940" si="845">SUM(S3936:AI3936)</f>
        <v>10634098.129999999</v>
      </c>
      <c r="S3936" s="474">
        <v>1099990</v>
      </c>
      <c r="T3936" s="474">
        <v>1608578.01</v>
      </c>
      <c r="U3936" s="474">
        <v>0</v>
      </c>
      <c r="V3936" s="474">
        <v>325846.28000000003</v>
      </c>
      <c r="W3936" s="474">
        <v>204275.22</v>
      </c>
      <c r="X3936" s="474">
        <v>572531.23</v>
      </c>
      <c r="Y3936" s="474">
        <v>0</v>
      </c>
      <c r="Z3936" s="474">
        <v>0</v>
      </c>
      <c r="AA3936" s="474">
        <v>0</v>
      </c>
      <c r="AB3936" s="474">
        <v>0</v>
      </c>
      <c r="AC3936" s="474">
        <v>6822877.3899999997</v>
      </c>
      <c r="AD3936" s="474">
        <v>0</v>
      </c>
      <c r="AE3936" s="474">
        <v>0</v>
      </c>
      <c r="AF3936" s="474">
        <v>0</v>
      </c>
      <c r="AG3936" s="474">
        <v>0</v>
      </c>
      <c r="AH3936" s="474">
        <v>0</v>
      </c>
      <c r="AI3936" s="474">
        <v>0</v>
      </c>
      <c r="AJ3936" s="474">
        <v>145695</v>
      </c>
      <c r="AK3936" s="175"/>
      <c r="AL3936" s="175">
        <v>3728722.9</v>
      </c>
      <c r="AM3936" s="175">
        <v>7012224.4199999999</v>
      </c>
      <c r="AN3936" s="175">
        <v>3283501.52</v>
      </c>
    </row>
    <row r="3937" spans="1:40" s="105" customFormat="1" ht="22.75" customHeight="1" x14ac:dyDescent="0.35">
      <c r="A3937" s="256">
        <v>2025</v>
      </c>
      <c r="B3937" s="184">
        <f t="shared" si="843"/>
        <v>1191</v>
      </c>
      <c r="C3937" s="286" t="s">
        <v>3971</v>
      </c>
      <c r="D3937" s="184">
        <v>55818</v>
      </c>
      <c r="E3937" s="287"/>
      <c r="F3937" s="287"/>
      <c r="G3937" s="287"/>
      <c r="H3937" s="288"/>
      <c r="I3937" s="288"/>
      <c r="J3937" s="288"/>
      <c r="K3937" s="289"/>
      <c r="L3937" s="289"/>
      <c r="M3937" s="289"/>
      <c r="N3937" s="289"/>
      <c r="O3937" s="289"/>
      <c r="P3937" s="289"/>
      <c r="Q3937" s="186">
        <f t="shared" si="844"/>
        <v>10747833.129999999</v>
      </c>
      <c r="R3937" s="186">
        <f t="shared" si="845"/>
        <v>10602138.129999999</v>
      </c>
      <c r="S3937" s="474">
        <v>1068030</v>
      </c>
      <c r="T3937" s="474">
        <v>1608578.01</v>
      </c>
      <c r="U3937" s="474">
        <v>0</v>
      </c>
      <c r="V3937" s="474">
        <v>325846.28000000003</v>
      </c>
      <c r="W3937" s="474">
        <v>204275.22</v>
      </c>
      <c r="X3937" s="474">
        <v>572531.23</v>
      </c>
      <c r="Y3937" s="474">
        <v>0</v>
      </c>
      <c r="Z3937" s="474">
        <v>0</v>
      </c>
      <c r="AA3937" s="474">
        <v>0</v>
      </c>
      <c r="AB3937" s="474">
        <v>0</v>
      </c>
      <c r="AC3937" s="474">
        <v>6822877.3899999997</v>
      </c>
      <c r="AD3937" s="474">
        <v>0</v>
      </c>
      <c r="AE3937" s="474">
        <v>0</v>
      </c>
      <c r="AF3937" s="474">
        <v>0</v>
      </c>
      <c r="AG3937" s="474">
        <v>0</v>
      </c>
      <c r="AH3937" s="474">
        <v>0</v>
      </c>
      <c r="AI3937" s="474">
        <v>0</v>
      </c>
      <c r="AJ3937" s="474">
        <v>145695</v>
      </c>
      <c r="AK3937" s="175"/>
      <c r="AL3937" s="175">
        <v>10812118.979999999</v>
      </c>
      <c r="AM3937" s="175">
        <v>14125705.289999999</v>
      </c>
      <c r="AN3937" s="175">
        <v>3313586.31</v>
      </c>
    </row>
    <row r="3938" spans="1:40" s="105" customFormat="1" ht="22.75" customHeight="1" x14ac:dyDescent="0.35">
      <c r="A3938" s="256">
        <v>2025</v>
      </c>
      <c r="B3938" s="184">
        <f t="shared" si="843"/>
        <v>1192</v>
      </c>
      <c r="C3938" s="286" t="s">
        <v>3972</v>
      </c>
      <c r="D3938" s="184">
        <v>55820</v>
      </c>
      <c r="E3938" s="287"/>
      <c r="F3938" s="287"/>
      <c r="G3938" s="287"/>
      <c r="H3938" s="288"/>
      <c r="I3938" s="288"/>
      <c r="J3938" s="288"/>
      <c r="K3938" s="289"/>
      <c r="L3938" s="289"/>
      <c r="M3938" s="289"/>
      <c r="N3938" s="289"/>
      <c r="O3938" s="289"/>
      <c r="P3938" s="289"/>
      <c r="Q3938" s="186">
        <f t="shared" si="844"/>
        <v>10736523.949999999</v>
      </c>
      <c r="R3938" s="186">
        <f t="shared" si="845"/>
        <v>10586473.949999999</v>
      </c>
      <c r="S3938" s="474">
        <v>1052365.82</v>
      </c>
      <c r="T3938" s="474">
        <v>1608578.01</v>
      </c>
      <c r="U3938" s="474">
        <v>0</v>
      </c>
      <c r="V3938" s="474">
        <v>325846.28000000003</v>
      </c>
      <c r="W3938" s="474">
        <v>204275.22</v>
      </c>
      <c r="X3938" s="474">
        <v>572531.23</v>
      </c>
      <c r="Y3938" s="474">
        <v>0</v>
      </c>
      <c r="Z3938" s="474">
        <v>0</v>
      </c>
      <c r="AA3938" s="474">
        <v>0</v>
      </c>
      <c r="AB3938" s="474">
        <v>0</v>
      </c>
      <c r="AC3938" s="474">
        <v>6822877.3899999997</v>
      </c>
      <c r="AD3938" s="474">
        <v>0</v>
      </c>
      <c r="AE3938" s="474">
        <v>0</v>
      </c>
      <c r="AF3938" s="474">
        <v>0</v>
      </c>
      <c r="AG3938" s="474">
        <v>0</v>
      </c>
      <c r="AH3938" s="474">
        <v>0</v>
      </c>
      <c r="AI3938" s="474">
        <v>0</v>
      </c>
      <c r="AJ3938" s="474">
        <v>150050</v>
      </c>
      <c r="AK3938" s="175"/>
      <c r="AL3938" s="175">
        <v>11371411.559999999</v>
      </c>
      <c r="AM3938" s="175">
        <v>14691439.449999999</v>
      </c>
      <c r="AN3938" s="175">
        <v>3320027.89</v>
      </c>
    </row>
    <row r="3939" spans="1:40" s="105" customFormat="1" ht="22.75" customHeight="1" x14ac:dyDescent="0.35">
      <c r="A3939" s="256">
        <v>2025</v>
      </c>
      <c r="B3939" s="184">
        <f t="shared" si="843"/>
        <v>1193</v>
      </c>
      <c r="C3939" s="286" t="s">
        <v>3973</v>
      </c>
      <c r="D3939" s="184">
        <v>55821</v>
      </c>
      <c r="E3939" s="287"/>
      <c r="F3939" s="287"/>
      <c r="G3939" s="287"/>
      <c r="H3939" s="288"/>
      <c r="I3939" s="288"/>
      <c r="J3939" s="288"/>
      <c r="K3939" s="289"/>
      <c r="L3939" s="289"/>
      <c r="M3939" s="289"/>
      <c r="N3939" s="289"/>
      <c r="O3939" s="289"/>
      <c r="P3939" s="289"/>
      <c r="Q3939" s="186">
        <f t="shared" si="844"/>
        <v>10772325.120000001</v>
      </c>
      <c r="R3939" s="186">
        <f t="shared" si="845"/>
        <v>10626630.120000001</v>
      </c>
      <c r="S3939" s="474">
        <v>1068030</v>
      </c>
      <c r="T3939" s="474">
        <v>1633070</v>
      </c>
      <c r="U3939" s="474">
        <v>0</v>
      </c>
      <c r="V3939" s="474">
        <v>325846.28000000003</v>
      </c>
      <c r="W3939" s="474">
        <v>204275.22</v>
      </c>
      <c r="X3939" s="474">
        <v>572531.23</v>
      </c>
      <c r="Y3939" s="474">
        <v>0</v>
      </c>
      <c r="Z3939" s="474">
        <v>0</v>
      </c>
      <c r="AA3939" s="474">
        <v>0</v>
      </c>
      <c r="AB3939" s="474">
        <v>0</v>
      </c>
      <c r="AC3939" s="474">
        <v>6822877.3899999997</v>
      </c>
      <c r="AD3939" s="474">
        <v>0</v>
      </c>
      <c r="AE3939" s="474">
        <v>0</v>
      </c>
      <c r="AF3939" s="474">
        <v>0</v>
      </c>
      <c r="AG3939" s="474">
        <v>0</v>
      </c>
      <c r="AH3939" s="474">
        <v>0</v>
      </c>
      <c r="AI3939" s="474">
        <v>0</v>
      </c>
      <c r="AJ3939" s="474">
        <v>145695</v>
      </c>
      <c r="AK3939" s="175"/>
      <c r="AL3939" s="175">
        <v>11073777.4</v>
      </c>
      <c r="AM3939" s="175">
        <v>14377452.42</v>
      </c>
      <c r="AN3939" s="175">
        <v>3303675.02</v>
      </c>
    </row>
    <row r="3940" spans="1:40" s="105" customFormat="1" ht="22.75" customHeight="1" x14ac:dyDescent="0.35">
      <c r="A3940" s="256">
        <v>2025</v>
      </c>
      <c r="B3940" s="184">
        <f t="shared" si="843"/>
        <v>1194</v>
      </c>
      <c r="C3940" s="286" t="s">
        <v>3974</v>
      </c>
      <c r="D3940" s="184">
        <v>55822</v>
      </c>
      <c r="E3940" s="287"/>
      <c r="F3940" s="287"/>
      <c r="G3940" s="287"/>
      <c r="H3940" s="288"/>
      <c r="I3940" s="288"/>
      <c r="J3940" s="288"/>
      <c r="K3940" s="289"/>
      <c r="L3940" s="289"/>
      <c r="M3940" s="289"/>
      <c r="N3940" s="289"/>
      <c r="O3940" s="289"/>
      <c r="P3940" s="289"/>
      <c r="Q3940" s="186">
        <f t="shared" si="844"/>
        <v>3883340.27</v>
      </c>
      <c r="R3940" s="186">
        <f t="shared" si="845"/>
        <v>3878707.85</v>
      </c>
      <c r="S3940" s="474">
        <v>730942.65</v>
      </c>
      <c r="T3940" s="474">
        <v>1268569.32</v>
      </c>
      <c r="U3940" s="474">
        <v>0</v>
      </c>
      <c r="V3940" s="474">
        <v>223380</v>
      </c>
      <c r="W3940" s="474">
        <v>335171</v>
      </c>
      <c r="X3940" s="474">
        <v>750000</v>
      </c>
      <c r="Y3940" s="474">
        <v>0</v>
      </c>
      <c r="Z3940" s="474">
        <v>0</v>
      </c>
      <c r="AA3940" s="474">
        <v>0</v>
      </c>
      <c r="AB3940" s="474">
        <v>0</v>
      </c>
      <c r="AC3940" s="474">
        <v>570644.88</v>
      </c>
      <c r="AD3940" s="474">
        <v>0</v>
      </c>
      <c r="AE3940" s="474">
        <v>0</v>
      </c>
      <c r="AF3940" s="474">
        <v>0</v>
      </c>
      <c r="AG3940" s="474">
        <v>0</v>
      </c>
      <c r="AH3940" s="474">
        <v>0</v>
      </c>
      <c r="AI3940" s="474">
        <v>0</v>
      </c>
      <c r="AJ3940" s="474">
        <v>4632.42</v>
      </c>
      <c r="AK3940" s="175"/>
      <c r="AL3940" s="175">
        <v>11529947.460000001</v>
      </c>
      <c r="AM3940" s="175">
        <v>14232535.23</v>
      </c>
      <c r="AN3940" s="175">
        <v>2702587.77</v>
      </c>
    </row>
    <row r="3941" spans="1:40" s="105" customFormat="1" ht="22.75" customHeight="1" x14ac:dyDescent="0.35">
      <c r="A3941" s="256">
        <v>2025</v>
      </c>
      <c r="B3941" s="184">
        <f t="shared" si="843"/>
        <v>1195</v>
      </c>
      <c r="C3941" s="286" t="s">
        <v>2279</v>
      </c>
      <c r="D3941" s="184">
        <v>55823</v>
      </c>
      <c r="E3941" s="287"/>
      <c r="F3941" s="287"/>
      <c r="G3941" s="287"/>
      <c r="H3941" s="288"/>
      <c r="I3941" s="288"/>
      <c r="J3941" s="288"/>
      <c r="K3941" s="289"/>
      <c r="L3941" s="289"/>
      <c r="M3941" s="289"/>
      <c r="N3941" s="289"/>
      <c r="O3941" s="289"/>
      <c r="P3941" s="289"/>
      <c r="Q3941" s="186">
        <f t="shared" ref="Q3941:Q3947" si="846">SUM(S3941:AJ3941)</f>
        <v>3593230.87</v>
      </c>
      <c r="R3941" s="186">
        <f t="shared" ref="R3941:R3947" si="847">SUM(S3941:AI3941)</f>
        <v>3537888.87</v>
      </c>
      <c r="S3941" s="474">
        <v>2188078.87</v>
      </c>
      <c r="T3941" s="474">
        <v>0</v>
      </c>
      <c r="U3941" s="474">
        <v>0</v>
      </c>
      <c r="V3941" s="474">
        <v>237590</v>
      </c>
      <c r="W3941" s="474">
        <v>370150</v>
      </c>
      <c r="X3941" s="474">
        <v>742070</v>
      </c>
      <c r="Y3941" s="474">
        <v>0</v>
      </c>
      <c r="Z3941" s="474">
        <v>0</v>
      </c>
      <c r="AA3941" s="474">
        <v>0</v>
      </c>
      <c r="AB3941" s="474">
        <v>0</v>
      </c>
      <c r="AC3941" s="474">
        <v>0</v>
      </c>
      <c r="AD3941" s="474">
        <v>0</v>
      </c>
      <c r="AE3941" s="474">
        <v>0</v>
      </c>
      <c r="AF3941" s="474">
        <v>0</v>
      </c>
      <c r="AG3941" s="474">
        <v>0</v>
      </c>
      <c r="AH3941" s="474">
        <v>0</v>
      </c>
      <c r="AI3941" s="474">
        <v>0</v>
      </c>
      <c r="AJ3941" s="474">
        <v>55342</v>
      </c>
      <c r="AK3941" s="175"/>
      <c r="AL3941" s="175">
        <v>8559623.6000000052</v>
      </c>
      <c r="AM3941" s="175">
        <v>20912193.510000002</v>
      </c>
      <c r="AN3941" s="175">
        <v>12352569.909999996</v>
      </c>
    </row>
    <row r="3942" spans="1:40" s="105" customFormat="1" ht="22.75" customHeight="1" x14ac:dyDescent="0.35">
      <c r="A3942" s="256">
        <v>2025</v>
      </c>
      <c r="B3942" s="184">
        <f>B3941+1</f>
        <v>1196</v>
      </c>
      <c r="C3942" s="286" t="s">
        <v>3975</v>
      </c>
      <c r="D3942" s="184">
        <v>55824</v>
      </c>
      <c r="E3942" s="287"/>
      <c r="F3942" s="287"/>
      <c r="G3942" s="287"/>
      <c r="H3942" s="288"/>
      <c r="I3942" s="288"/>
      <c r="J3942" s="288"/>
      <c r="K3942" s="289"/>
      <c r="L3942" s="289"/>
      <c r="M3942" s="289"/>
      <c r="N3942" s="289"/>
      <c r="O3942" s="289"/>
      <c r="P3942" s="289"/>
      <c r="Q3942" s="186">
        <f t="shared" si="846"/>
        <v>3795402.18</v>
      </c>
      <c r="R3942" s="186">
        <f t="shared" si="847"/>
        <v>3772589.2800000003</v>
      </c>
      <c r="S3942" s="474">
        <v>1748944.77</v>
      </c>
      <c r="T3942" s="474">
        <v>954550</v>
      </c>
      <c r="U3942" s="474">
        <v>0</v>
      </c>
      <c r="V3942" s="474">
        <v>200000</v>
      </c>
      <c r="W3942" s="474">
        <v>210000</v>
      </c>
      <c r="X3942" s="474">
        <v>659094.51</v>
      </c>
      <c r="Y3942" s="474">
        <v>0</v>
      </c>
      <c r="Z3942" s="474">
        <v>0</v>
      </c>
      <c r="AA3942" s="474">
        <v>0</v>
      </c>
      <c r="AB3942" s="474">
        <v>0</v>
      </c>
      <c r="AC3942" s="474">
        <v>0</v>
      </c>
      <c r="AD3942" s="474">
        <v>0</v>
      </c>
      <c r="AE3942" s="474">
        <v>0</v>
      </c>
      <c r="AF3942" s="474">
        <v>0</v>
      </c>
      <c r="AG3942" s="474">
        <v>0</v>
      </c>
      <c r="AH3942" s="474">
        <v>0</v>
      </c>
      <c r="AI3942" s="474">
        <v>0</v>
      </c>
      <c r="AJ3942" s="474">
        <v>22812.9</v>
      </c>
      <c r="AK3942" s="175"/>
      <c r="AL3942" s="175">
        <v>9750090.8200000003</v>
      </c>
      <c r="AM3942" s="175">
        <v>11958450.789999999</v>
      </c>
      <c r="AN3942" s="175">
        <v>2208359.9699999997</v>
      </c>
    </row>
    <row r="3943" spans="1:40" s="105" customFormat="1" ht="22.75" customHeight="1" x14ac:dyDescent="0.35">
      <c r="A3943" s="256">
        <v>2025</v>
      </c>
      <c r="B3943" s="184">
        <f t="shared" si="843"/>
        <v>1197</v>
      </c>
      <c r="C3943" s="286" t="s">
        <v>3976</v>
      </c>
      <c r="D3943" s="184">
        <v>55825</v>
      </c>
      <c r="E3943" s="287"/>
      <c r="F3943" s="287"/>
      <c r="G3943" s="287"/>
      <c r="H3943" s="288"/>
      <c r="I3943" s="288"/>
      <c r="J3943" s="288"/>
      <c r="K3943" s="289"/>
      <c r="L3943" s="289"/>
      <c r="M3943" s="289"/>
      <c r="N3943" s="289"/>
      <c r="O3943" s="289"/>
      <c r="P3943" s="289"/>
      <c r="Q3943" s="186">
        <f t="shared" si="846"/>
        <v>2998235.82</v>
      </c>
      <c r="R3943" s="186">
        <f t="shared" si="847"/>
        <v>2944795.21</v>
      </c>
      <c r="S3943" s="474">
        <v>1989280</v>
      </c>
      <c r="T3943" s="474">
        <v>536419.23</v>
      </c>
      <c r="U3943" s="474">
        <v>0</v>
      </c>
      <c r="V3943" s="474">
        <v>75446.63</v>
      </c>
      <c r="W3943" s="474">
        <v>0</v>
      </c>
      <c r="X3943" s="474">
        <v>343649.35</v>
      </c>
      <c r="Y3943" s="474">
        <v>0</v>
      </c>
      <c r="Z3943" s="474">
        <v>0</v>
      </c>
      <c r="AA3943" s="474">
        <v>0</v>
      </c>
      <c r="AB3943" s="474">
        <v>0</v>
      </c>
      <c r="AC3943" s="474">
        <v>0</v>
      </c>
      <c r="AD3943" s="474">
        <v>0</v>
      </c>
      <c r="AE3943" s="474">
        <v>0</v>
      </c>
      <c r="AF3943" s="474">
        <v>0</v>
      </c>
      <c r="AG3943" s="474">
        <v>0</v>
      </c>
      <c r="AH3943" s="474">
        <v>0</v>
      </c>
      <c r="AI3943" s="474">
        <v>0</v>
      </c>
      <c r="AJ3943" s="474">
        <v>53440.61</v>
      </c>
      <c r="AK3943" s="175"/>
      <c r="AL3943" s="175">
        <v>9318923.9499999993</v>
      </c>
      <c r="AM3943" s="175">
        <v>11501404.59</v>
      </c>
      <c r="AN3943" s="175">
        <v>2182480.64</v>
      </c>
    </row>
    <row r="3944" spans="1:40" s="105" customFormat="1" ht="22.75" customHeight="1" x14ac:dyDescent="0.35">
      <c r="A3944" s="256">
        <v>2025</v>
      </c>
      <c r="B3944" s="184">
        <f t="shared" si="843"/>
        <v>1198</v>
      </c>
      <c r="C3944" s="286" t="s">
        <v>4104</v>
      </c>
      <c r="D3944" s="184">
        <v>55826</v>
      </c>
      <c r="E3944" s="287"/>
      <c r="F3944" s="287"/>
      <c r="G3944" s="287"/>
      <c r="H3944" s="288"/>
      <c r="I3944" s="288"/>
      <c r="J3944" s="288"/>
      <c r="K3944" s="289"/>
      <c r="L3944" s="289"/>
      <c r="M3944" s="289"/>
      <c r="N3944" s="289"/>
      <c r="O3944" s="289"/>
      <c r="P3944" s="289"/>
      <c r="Q3944" s="186">
        <f t="shared" si="846"/>
        <v>4841458.88</v>
      </c>
      <c r="R3944" s="186">
        <f t="shared" si="847"/>
        <v>4766458.88</v>
      </c>
      <c r="S3944" s="474">
        <v>2188078.88</v>
      </c>
      <c r="T3944" s="474">
        <v>1277760</v>
      </c>
      <c r="U3944" s="474">
        <v>0</v>
      </c>
      <c r="V3944" s="474">
        <v>223380</v>
      </c>
      <c r="W3944" s="474">
        <v>335170</v>
      </c>
      <c r="X3944" s="474">
        <v>742070</v>
      </c>
      <c r="Y3944" s="474">
        <v>0</v>
      </c>
      <c r="Z3944" s="474">
        <v>0</v>
      </c>
      <c r="AA3944" s="474">
        <v>0</v>
      </c>
      <c r="AB3944" s="474">
        <v>0</v>
      </c>
      <c r="AC3944" s="474">
        <v>0</v>
      </c>
      <c r="AD3944" s="474">
        <v>0</v>
      </c>
      <c r="AE3944" s="474">
        <v>0</v>
      </c>
      <c r="AF3944" s="474">
        <v>0</v>
      </c>
      <c r="AG3944" s="474">
        <v>0</v>
      </c>
      <c r="AH3944" s="474">
        <v>0</v>
      </c>
      <c r="AI3944" s="474">
        <v>0</v>
      </c>
      <c r="AJ3944" s="474">
        <v>75000</v>
      </c>
      <c r="AK3944" s="175"/>
      <c r="AL3944" s="175">
        <v>9230027.9399999995</v>
      </c>
      <c r="AM3944" s="175">
        <v>9359696.3399999999</v>
      </c>
      <c r="AN3944" s="175">
        <v>129668.4</v>
      </c>
    </row>
    <row r="3945" spans="1:40" s="105" customFormat="1" ht="22.75" customHeight="1" x14ac:dyDescent="0.35">
      <c r="A3945" s="256">
        <v>2025</v>
      </c>
      <c r="B3945" s="184">
        <f>B3944+1</f>
        <v>1199</v>
      </c>
      <c r="C3945" s="286" t="s">
        <v>3977</v>
      </c>
      <c r="D3945" s="184">
        <v>55827</v>
      </c>
      <c r="E3945" s="287"/>
      <c r="F3945" s="287"/>
      <c r="G3945" s="287"/>
      <c r="H3945" s="288"/>
      <c r="I3945" s="288"/>
      <c r="J3945" s="288"/>
      <c r="K3945" s="289"/>
      <c r="L3945" s="289"/>
      <c r="M3945" s="289"/>
      <c r="N3945" s="289"/>
      <c r="O3945" s="289"/>
      <c r="P3945" s="289"/>
      <c r="Q3945" s="186">
        <f t="shared" si="846"/>
        <v>3698981.6199999996</v>
      </c>
      <c r="R3945" s="186">
        <f t="shared" si="847"/>
        <v>3666672.8899999997</v>
      </c>
      <c r="S3945" s="474">
        <v>2188078.88</v>
      </c>
      <c r="T3945" s="474">
        <v>1057175.18</v>
      </c>
      <c r="U3945" s="474">
        <v>0</v>
      </c>
      <c r="V3945" s="474">
        <v>92888.47</v>
      </c>
      <c r="W3945" s="474">
        <v>0</v>
      </c>
      <c r="X3945" s="474">
        <v>328530.36</v>
      </c>
      <c r="Y3945" s="474">
        <v>0</v>
      </c>
      <c r="Z3945" s="474">
        <v>0</v>
      </c>
      <c r="AA3945" s="474">
        <v>0</v>
      </c>
      <c r="AB3945" s="474">
        <v>0</v>
      </c>
      <c r="AC3945" s="474">
        <v>0</v>
      </c>
      <c r="AD3945" s="474">
        <v>0</v>
      </c>
      <c r="AE3945" s="474">
        <v>0</v>
      </c>
      <c r="AF3945" s="474">
        <v>0</v>
      </c>
      <c r="AG3945" s="474">
        <v>0</v>
      </c>
      <c r="AH3945" s="474">
        <v>0</v>
      </c>
      <c r="AI3945" s="474">
        <v>0</v>
      </c>
      <c r="AJ3945" s="474">
        <v>32308.73</v>
      </c>
      <c r="AK3945" s="175"/>
      <c r="AL3945" s="175">
        <v>5574481.8600000013</v>
      </c>
      <c r="AM3945" s="175">
        <v>8522242.5600000005</v>
      </c>
      <c r="AN3945" s="175">
        <v>2947760.6999999997</v>
      </c>
    </row>
    <row r="3946" spans="1:40" s="105" customFormat="1" ht="22.75" customHeight="1" x14ac:dyDescent="0.35">
      <c r="A3946" s="256">
        <v>2025</v>
      </c>
      <c r="B3946" s="184">
        <f t="shared" ref="B3946:B3956" si="848">B3945+1</f>
        <v>1200</v>
      </c>
      <c r="C3946" s="286" t="s">
        <v>4029</v>
      </c>
      <c r="D3946" s="184">
        <v>55829</v>
      </c>
      <c r="E3946" s="287"/>
      <c r="F3946" s="287"/>
      <c r="G3946" s="287"/>
      <c r="H3946" s="288"/>
      <c r="I3946" s="288"/>
      <c r="J3946" s="288"/>
      <c r="K3946" s="289"/>
      <c r="L3946" s="289"/>
      <c r="M3946" s="289"/>
      <c r="N3946" s="289"/>
      <c r="O3946" s="289"/>
      <c r="P3946" s="289"/>
      <c r="Q3946" s="186">
        <f t="shared" si="846"/>
        <v>4389223.8999999994</v>
      </c>
      <c r="R3946" s="186">
        <f t="shared" si="847"/>
        <v>4323835.9799999995</v>
      </c>
      <c r="S3946" s="474">
        <v>0</v>
      </c>
      <c r="T3946" s="474">
        <v>1301268.18</v>
      </c>
      <c r="U3946" s="474">
        <v>0</v>
      </c>
      <c r="V3946" s="474">
        <v>0</v>
      </c>
      <c r="W3946" s="474">
        <v>0</v>
      </c>
      <c r="X3946" s="474">
        <v>0</v>
      </c>
      <c r="Y3946" s="474">
        <v>0</v>
      </c>
      <c r="Z3946" s="474">
        <v>0</v>
      </c>
      <c r="AA3946" s="474">
        <v>3022567.8</v>
      </c>
      <c r="AB3946" s="474">
        <v>0</v>
      </c>
      <c r="AC3946" s="474">
        <v>0</v>
      </c>
      <c r="AD3946" s="474">
        <v>0</v>
      </c>
      <c r="AE3946" s="474">
        <v>0</v>
      </c>
      <c r="AF3946" s="474">
        <v>0</v>
      </c>
      <c r="AG3946" s="474">
        <v>0</v>
      </c>
      <c r="AH3946" s="474">
        <v>0</v>
      </c>
      <c r="AI3946" s="474">
        <v>0</v>
      </c>
      <c r="AJ3946" s="474">
        <v>65387.92</v>
      </c>
      <c r="AK3946" s="175"/>
      <c r="AL3946" s="175">
        <v>18663655.350000001</v>
      </c>
      <c r="AM3946" s="175">
        <v>18663655.350000001</v>
      </c>
      <c r="AN3946" s="175">
        <v>0</v>
      </c>
    </row>
    <row r="3947" spans="1:40" s="105" customFormat="1" ht="22.75" customHeight="1" x14ac:dyDescent="0.35">
      <c r="A3947" s="256">
        <v>2025</v>
      </c>
      <c r="B3947" s="184">
        <f t="shared" si="848"/>
        <v>1201</v>
      </c>
      <c r="C3947" s="286" t="s">
        <v>4034</v>
      </c>
      <c r="D3947" s="184">
        <v>55830</v>
      </c>
      <c r="E3947" s="287"/>
      <c r="F3947" s="287"/>
      <c r="G3947" s="287"/>
      <c r="H3947" s="288"/>
      <c r="I3947" s="288"/>
      <c r="J3947" s="288"/>
      <c r="K3947" s="289"/>
      <c r="L3947" s="289"/>
      <c r="M3947" s="289"/>
      <c r="N3947" s="289"/>
      <c r="O3947" s="289"/>
      <c r="P3947" s="289"/>
      <c r="Q3947" s="186">
        <f t="shared" si="846"/>
        <v>5528796.2999999998</v>
      </c>
      <c r="R3947" s="186">
        <f t="shared" si="847"/>
        <v>5448697.2999999998</v>
      </c>
      <c r="S3947" s="474">
        <v>0</v>
      </c>
      <c r="T3947" s="474">
        <v>1493695.61</v>
      </c>
      <c r="U3947" s="474">
        <v>0</v>
      </c>
      <c r="V3947" s="474">
        <v>0</v>
      </c>
      <c r="W3947" s="474">
        <v>0</v>
      </c>
      <c r="X3947" s="474">
        <v>0</v>
      </c>
      <c r="Y3947" s="474">
        <v>0</v>
      </c>
      <c r="Z3947" s="474">
        <v>0</v>
      </c>
      <c r="AA3947" s="474">
        <v>3955001.69</v>
      </c>
      <c r="AB3947" s="474">
        <v>0</v>
      </c>
      <c r="AC3947" s="474">
        <v>0</v>
      </c>
      <c r="AD3947" s="474">
        <v>0</v>
      </c>
      <c r="AE3947" s="474">
        <v>0</v>
      </c>
      <c r="AF3947" s="474">
        <v>0</v>
      </c>
      <c r="AG3947" s="474">
        <v>0</v>
      </c>
      <c r="AH3947" s="474">
        <v>0</v>
      </c>
      <c r="AI3947" s="474">
        <v>0</v>
      </c>
      <c r="AJ3947" s="474">
        <v>80099</v>
      </c>
      <c r="AK3947" s="175"/>
      <c r="AL3947" s="175">
        <v>13069482.220000001</v>
      </c>
      <c r="AM3947" s="175">
        <v>13069482.220000001</v>
      </c>
      <c r="AN3947" s="175">
        <v>0</v>
      </c>
    </row>
    <row r="3948" spans="1:40" s="105" customFormat="1" ht="22.75" customHeight="1" x14ac:dyDescent="0.35">
      <c r="A3948" s="256">
        <v>2025</v>
      </c>
      <c r="B3948" s="184">
        <f t="shared" si="848"/>
        <v>1202</v>
      </c>
      <c r="C3948" s="286" t="s">
        <v>4035</v>
      </c>
      <c r="D3948" s="184">
        <v>55832</v>
      </c>
      <c r="E3948" s="287"/>
      <c r="F3948" s="287"/>
      <c r="G3948" s="287"/>
      <c r="H3948" s="288"/>
      <c r="I3948" s="288"/>
      <c r="J3948" s="288"/>
      <c r="K3948" s="289"/>
      <c r="L3948" s="289"/>
      <c r="M3948" s="289"/>
      <c r="N3948" s="289"/>
      <c r="O3948" s="289"/>
      <c r="P3948" s="289"/>
      <c r="Q3948" s="186">
        <f t="shared" ref="Q3948:Q3956" si="849">SUM(S3948:AJ3948)</f>
        <v>5812911.7800000003</v>
      </c>
      <c r="R3948" s="186">
        <f t="shared" ref="R3948:R3956" si="850">SUM(S3948:AI3948)</f>
        <v>5732812.7800000003</v>
      </c>
      <c r="S3948" s="474">
        <v>0</v>
      </c>
      <c r="T3948" s="474">
        <v>1683088.28</v>
      </c>
      <c r="U3948" s="474">
        <v>0</v>
      </c>
      <c r="V3948" s="474">
        <v>0</v>
      </c>
      <c r="W3948" s="474">
        <v>0</v>
      </c>
      <c r="X3948" s="474">
        <v>0</v>
      </c>
      <c r="Y3948" s="474">
        <v>0</v>
      </c>
      <c r="Z3948" s="474">
        <v>0</v>
      </c>
      <c r="AA3948" s="474">
        <v>4049724.5</v>
      </c>
      <c r="AB3948" s="474">
        <v>0</v>
      </c>
      <c r="AC3948" s="474">
        <v>0</v>
      </c>
      <c r="AD3948" s="474">
        <v>0</v>
      </c>
      <c r="AE3948" s="474">
        <v>0</v>
      </c>
      <c r="AF3948" s="474">
        <v>0</v>
      </c>
      <c r="AG3948" s="474">
        <v>0</v>
      </c>
      <c r="AH3948" s="474">
        <v>0</v>
      </c>
      <c r="AI3948" s="474">
        <v>0</v>
      </c>
      <c r="AJ3948" s="474">
        <v>80099</v>
      </c>
      <c r="AK3948" s="175"/>
      <c r="AL3948" s="175">
        <v>22858356.329999998</v>
      </c>
      <c r="AM3948" s="175">
        <v>22858356.329999998</v>
      </c>
      <c r="AN3948" s="175">
        <v>0</v>
      </c>
    </row>
    <row r="3949" spans="1:40" s="105" customFormat="1" ht="22.75" customHeight="1" x14ac:dyDescent="0.35">
      <c r="A3949" s="256">
        <v>2025</v>
      </c>
      <c r="B3949" s="184">
        <f t="shared" si="848"/>
        <v>1203</v>
      </c>
      <c r="C3949" s="286" t="s">
        <v>4036</v>
      </c>
      <c r="D3949" s="184">
        <v>55834</v>
      </c>
      <c r="E3949" s="287"/>
      <c r="F3949" s="287"/>
      <c r="G3949" s="287"/>
      <c r="H3949" s="288"/>
      <c r="I3949" s="288"/>
      <c r="J3949" s="288"/>
      <c r="K3949" s="289"/>
      <c r="L3949" s="289"/>
      <c r="M3949" s="289"/>
      <c r="N3949" s="289"/>
      <c r="O3949" s="289"/>
      <c r="P3949" s="289"/>
      <c r="Q3949" s="186">
        <f t="shared" si="849"/>
        <v>5296475.72</v>
      </c>
      <c r="R3949" s="186">
        <f t="shared" si="850"/>
        <v>5216376.72</v>
      </c>
      <c r="S3949" s="474">
        <v>0</v>
      </c>
      <c r="T3949" s="474">
        <v>1577247.3</v>
      </c>
      <c r="U3949" s="474">
        <v>0</v>
      </c>
      <c r="V3949" s="474">
        <v>0</v>
      </c>
      <c r="W3949" s="474">
        <v>0</v>
      </c>
      <c r="X3949" s="474">
        <v>0</v>
      </c>
      <c r="Y3949" s="474">
        <v>0</v>
      </c>
      <c r="Z3949" s="474">
        <v>0</v>
      </c>
      <c r="AA3949" s="474">
        <v>3639129.42</v>
      </c>
      <c r="AB3949" s="474">
        <v>0</v>
      </c>
      <c r="AC3949" s="474">
        <v>0</v>
      </c>
      <c r="AD3949" s="474">
        <v>0</v>
      </c>
      <c r="AE3949" s="474">
        <v>0</v>
      </c>
      <c r="AF3949" s="474">
        <v>0</v>
      </c>
      <c r="AG3949" s="474">
        <v>0</v>
      </c>
      <c r="AH3949" s="474">
        <v>0</v>
      </c>
      <c r="AI3949" s="474">
        <v>0</v>
      </c>
      <c r="AJ3949" s="474">
        <v>80099</v>
      </c>
      <c r="AK3949" s="175"/>
      <c r="AL3949" s="175">
        <v>11944981.08</v>
      </c>
      <c r="AM3949" s="175">
        <v>11944981.08</v>
      </c>
      <c r="AN3949" s="175">
        <v>0</v>
      </c>
    </row>
    <row r="3950" spans="1:40" s="105" customFormat="1" ht="22.75" customHeight="1" x14ac:dyDescent="0.35">
      <c r="A3950" s="256">
        <v>2025</v>
      </c>
      <c r="B3950" s="184">
        <f t="shared" si="848"/>
        <v>1204</v>
      </c>
      <c r="C3950" s="286" t="s">
        <v>4030</v>
      </c>
      <c r="D3950" s="184">
        <v>55835</v>
      </c>
      <c r="E3950" s="287"/>
      <c r="F3950" s="287"/>
      <c r="G3950" s="287"/>
      <c r="H3950" s="288"/>
      <c r="I3950" s="288"/>
      <c r="J3950" s="288"/>
      <c r="K3950" s="289"/>
      <c r="L3950" s="289"/>
      <c r="M3950" s="289"/>
      <c r="N3950" s="289"/>
      <c r="O3950" s="289"/>
      <c r="P3950" s="289"/>
      <c r="Q3950" s="186">
        <f t="shared" si="849"/>
        <v>5865381.0499999998</v>
      </c>
      <c r="R3950" s="186">
        <f t="shared" si="850"/>
        <v>5785282.0499999998</v>
      </c>
      <c r="S3950" s="474">
        <v>0</v>
      </c>
      <c r="T3950" s="474">
        <v>1506163.12</v>
      </c>
      <c r="U3950" s="474">
        <v>0</v>
      </c>
      <c r="V3950" s="474">
        <v>0</v>
      </c>
      <c r="W3950" s="474">
        <v>0</v>
      </c>
      <c r="X3950" s="474">
        <v>0</v>
      </c>
      <c r="Y3950" s="474">
        <v>0</v>
      </c>
      <c r="Z3950" s="474">
        <v>0</v>
      </c>
      <c r="AA3950" s="474">
        <v>4279118.93</v>
      </c>
      <c r="AB3950" s="474">
        <v>0</v>
      </c>
      <c r="AC3950" s="474">
        <v>0</v>
      </c>
      <c r="AD3950" s="474">
        <v>0</v>
      </c>
      <c r="AE3950" s="474">
        <v>0</v>
      </c>
      <c r="AF3950" s="474">
        <v>0</v>
      </c>
      <c r="AG3950" s="474">
        <v>0</v>
      </c>
      <c r="AH3950" s="474">
        <v>0</v>
      </c>
      <c r="AI3950" s="474">
        <v>0</v>
      </c>
      <c r="AJ3950" s="474">
        <v>80099</v>
      </c>
      <c r="AK3950" s="175"/>
      <c r="AL3950" s="175">
        <v>12764492.59</v>
      </c>
      <c r="AM3950" s="175">
        <v>12764492.59</v>
      </c>
      <c r="AN3950" s="175">
        <v>0</v>
      </c>
    </row>
    <row r="3951" spans="1:40" s="105" customFormat="1" ht="22.75" customHeight="1" x14ac:dyDescent="0.35">
      <c r="A3951" s="256">
        <v>2025</v>
      </c>
      <c r="B3951" s="184">
        <f t="shared" si="848"/>
        <v>1205</v>
      </c>
      <c r="C3951" s="286" t="s">
        <v>4037</v>
      </c>
      <c r="D3951" s="184">
        <v>55836</v>
      </c>
      <c r="E3951" s="287"/>
      <c r="F3951" s="287"/>
      <c r="G3951" s="287"/>
      <c r="H3951" s="288"/>
      <c r="I3951" s="288"/>
      <c r="J3951" s="288"/>
      <c r="K3951" s="289"/>
      <c r="L3951" s="289"/>
      <c r="M3951" s="289"/>
      <c r="N3951" s="289"/>
      <c r="O3951" s="289"/>
      <c r="P3951" s="289"/>
      <c r="Q3951" s="186">
        <f t="shared" si="849"/>
        <v>6524771.5700000003</v>
      </c>
      <c r="R3951" s="186">
        <f t="shared" si="850"/>
        <v>6415185.5700000003</v>
      </c>
      <c r="S3951" s="474">
        <v>0</v>
      </c>
      <c r="T3951" s="474">
        <v>1463891.27</v>
      </c>
      <c r="U3951" s="474">
        <v>0</v>
      </c>
      <c r="V3951" s="474">
        <v>0</v>
      </c>
      <c r="W3951" s="474">
        <v>0</v>
      </c>
      <c r="X3951" s="474">
        <v>0</v>
      </c>
      <c r="Y3951" s="474">
        <v>0</v>
      </c>
      <c r="Z3951" s="474">
        <v>0</v>
      </c>
      <c r="AA3951" s="474">
        <v>4951294.3</v>
      </c>
      <c r="AB3951" s="474">
        <v>0</v>
      </c>
      <c r="AC3951" s="474">
        <v>0</v>
      </c>
      <c r="AD3951" s="474">
        <v>0</v>
      </c>
      <c r="AE3951" s="474">
        <v>0</v>
      </c>
      <c r="AF3951" s="474">
        <v>0</v>
      </c>
      <c r="AG3951" s="474">
        <v>0</v>
      </c>
      <c r="AH3951" s="474">
        <v>0</v>
      </c>
      <c r="AI3951" s="474">
        <v>0</v>
      </c>
      <c r="AJ3951" s="474">
        <v>109586</v>
      </c>
      <c r="AK3951" s="175"/>
      <c r="AL3951" s="175">
        <v>12728841.57</v>
      </c>
      <c r="AM3951" s="175">
        <v>12728841.57</v>
      </c>
      <c r="AN3951" s="175">
        <v>0</v>
      </c>
    </row>
    <row r="3952" spans="1:40" s="105" customFormat="1" ht="22.75" customHeight="1" x14ac:dyDescent="0.35">
      <c r="A3952" s="256">
        <v>2025</v>
      </c>
      <c r="B3952" s="184">
        <f t="shared" si="848"/>
        <v>1206</v>
      </c>
      <c r="C3952" s="286" t="s">
        <v>4031</v>
      </c>
      <c r="D3952" s="184">
        <v>55837</v>
      </c>
      <c r="E3952" s="287"/>
      <c r="F3952" s="287"/>
      <c r="G3952" s="287"/>
      <c r="H3952" s="288"/>
      <c r="I3952" s="288"/>
      <c r="J3952" s="288"/>
      <c r="K3952" s="289"/>
      <c r="L3952" s="289"/>
      <c r="M3952" s="289"/>
      <c r="N3952" s="289"/>
      <c r="O3952" s="289"/>
      <c r="P3952" s="289"/>
      <c r="Q3952" s="186">
        <f t="shared" si="849"/>
        <v>6582787.0499999998</v>
      </c>
      <c r="R3952" s="186">
        <f t="shared" si="850"/>
        <v>6502688.0499999998</v>
      </c>
      <c r="S3952" s="474">
        <v>0</v>
      </c>
      <c r="T3952" s="474">
        <v>2524651.02</v>
      </c>
      <c r="U3952" s="474">
        <v>0</v>
      </c>
      <c r="V3952" s="474">
        <v>0</v>
      </c>
      <c r="W3952" s="474">
        <v>0</v>
      </c>
      <c r="X3952" s="474">
        <v>0</v>
      </c>
      <c r="Y3952" s="474">
        <v>0</v>
      </c>
      <c r="Z3952" s="474">
        <v>0</v>
      </c>
      <c r="AA3952" s="474">
        <v>3978037.03</v>
      </c>
      <c r="AB3952" s="474">
        <v>0</v>
      </c>
      <c r="AC3952" s="474">
        <v>0</v>
      </c>
      <c r="AD3952" s="474">
        <v>0</v>
      </c>
      <c r="AE3952" s="474">
        <v>0</v>
      </c>
      <c r="AF3952" s="474">
        <v>0</v>
      </c>
      <c r="AG3952" s="474">
        <v>0</v>
      </c>
      <c r="AH3952" s="474">
        <v>0</v>
      </c>
      <c r="AI3952" s="474">
        <v>0</v>
      </c>
      <c r="AJ3952" s="474">
        <v>80099</v>
      </c>
      <c r="AK3952" s="175"/>
      <c r="AL3952" s="175">
        <v>12472163.609999999</v>
      </c>
      <c r="AM3952" s="175">
        <v>12472163.609999999</v>
      </c>
      <c r="AN3952" s="175">
        <v>0</v>
      </c>
    </row>
    <row r="3953" spans="1:40" s="105" customFormat="1" ht="22.75" customHeight="1" x14ac:dyDescent="0.35">
      <c r="A3953" s="256">
        <v>2025</v>
      </c>
      <c r="B3953" s="184">
        <f t="shared" si="848"/>
        <v>1207</v>
      </c>
      <c r="C3953" s="286" t="s">
        <v>4038</v>
      </c>
      <c r="D3953" s="184">
        <v>55838</v>
      </c>
      <c r="E3953" s="287"/>
      <c r="F3953" s="287"/>
      <c r="G3953" s="287"/>
      <c r="H3953" s="288"/>
      <c r="I3953" s="288"/>
      <c r="J3953" s="288"/>
      <c r="K3953" s="289"/>
      <c r="L3953" s="289"/>
      <c r="M3953" s="289"/>
      <c r="N3953" s="289"/>
      <c r="O3953" s="289"/>
      <c r="P3953" s="289"/>
      <c r="Q3953" s="186">
        <f t="shared" si="849"/>
        <v>6574569.8399999999</v>
      </c>
      <c r="R3953" s="186">
        <f t="shared" si="850"/>
        <v>6494470.8399999999</v>
      </c>
      <c r="S3953" s="474">
        <v>0</v>
      </c>
      <c r="T3953" s="474">
        <v>2524651.02</v>
      </c>
      <c r="U3953" s="474">
        <v>0</v>
      </c>
      <c r="V3953" s="474">
        <v>0</v>
      </c>
      <c r="W3953" s="474">
        <v>0</v>
      </c>
      <c r="X3953" s="474">
        <v>0</v>
      </c>
      <c r="Y3953" s="474">
        <v>0</v>
      </c>
      <c r="Z3953" s="474">
        <v>0</v>
      </c>
      <c r="AA3953" s="474">
        <v>3969819.82</v>
      </c>
      <c r="AB3953" s="474">
        <v>0</v>
      </c>
      <c r="AC3953" s="474">
        <v>0</v>
      </c>
      <c r="AD3953" s="474">
        <v>0</v>
      </c>
      <c r="AE3953" s="474">
        <v>0</v>
      </c>
      <c r="AF3953" s="474">
        <v>0</v>
      </c>
      <c r="AG3953" s="474">
        <v>0</v>
      </c>
      <c r="AH3953" s="474">
        <v>0</v>
      </c>
      <c r="AI3953" s="474">
        <v>0</v>
      </c>
      <c r="AJ3953" s="474">
        <v>80099</v>
      </c>
      <c r="AK3953" s="175"/>
      <c r="AL3953" s="175">
        <v>11944516.449999999</v>
      </c>
      <c r="AM3953" s="175">
        <v>11944516.449999999</v>
      </c>
      <c r="AN3953" s="175">
        <v>0</v>
      </c>
    </row>
    <row r="3954" spans="1:40" s="105" customFormat="1" ht="22.75" customHeight="1" x14ac:dyDescent="0.35">
      <c r="A3954" s="256">
        <v>2025</v>
      </c>
      <c r="B3954" s="184">
        <f t="shared" si="848"/>
        <v>1208</v>
      </c>
      <c r="C3954" s="286" t="s">
        <v>4032</v>
      </c>
      <c r="D3954" s="184">
        <v>55839</v>
      </c>
      <c r="E3954" s="287"/>
      <c r="F3954" s="287"/>
      <c r="G3954" s="287"/>
      <c r="H3954" s="288"/>
      <c r="I3954" s="288"/>
      <c r="J3954" s="288"/>
      <c r="K3954" s="289"/>
      <c r="L3954" s="289"/>
      <c r="M3954" s="289"/>
      <c r="N3954" s="289"/>
      <c r="O3954" s="289"/>
      <c r="P3954" s="289"/>
      <c r="Q3954" s="186">
        <f t="shared" si="849"/>
        <v>6643628.8200000003</v>
      </c>
      <c r="R3954" s="186">
        <f t="shared" si="850"/>
        <v>6563529.8200000003</v>
      </c>
      <c r="S3954" s="474">
        <v>0</v>
      </c>
      <c r="T3954" s="474">
        <v>2524651.02</v>
      </c>
      <c r="U3954" s="474">
        <v>0</v>
      </c>
      <c r="V3954" s="474">
        <v>0</v>
      </c>
      <c r="W3954" s="474">
        <v>0</v>
      </c>
      <c r="X3954" s="474">
        <v>0</v>
      </c>
      <c r="Y3954" s="474">
        <v>0</v>
      </c>
      <c r="Z3954" s="474">
        <v>0</v>
      </c>
      <c r="AA3954" s="474">
        <v>4038878.8</v>
      </c>
      <c r="AB3954" s="474">
        <v>0</v>
      </c>
      <c r="AC3954" s="474">
        <v>0</v>
      </c>
      <c r="AD3954" s="474">
        <v>0</v>
      </c>
      <c r="AE3954" s="474">
        <v>0</v>
      </c>
      <c r="AF3954" s="474">
        <v>0</v>
      </c>
      <c r="AG3954" s="474">
        <v>0</v>
      </c>
      <c r="AH3954" s="474">
        <v>0</v>
      </c>
      <c r="AI3954" s="474">
        <v>0</v>
      </c>
      <c r="AJ3954" s="474">
        <v>80099</v>
      </c>
      <c r="AK3954" s="175"/>
      <c r="AL3954" s="175">
        <v>24226244.039999999</v>
      </c>
      <c r="AM3954" s="175">
        <v>24226244.039999999</v>
      </c>
      <c r="AN3954" s="175">
        <v>0</v>
      </c>
    </row>
    <row r="3955" spans="1:40" s="105" customFormat="1" ht="22.75" customHeight="1" x14ac:dyDescent="0.35">
      <c r="A3955" s="256">
        <v>2025</v>
      </c>
      <c r="B3955" s="184">
        <f t="shared" si="848"/>
        <v>1209</v>
      </c>
      <c r="C3955" s="286" t="s">
        <v>4039</v>
      </c>
      <c r="D3955" s="184">
        <v>55840</v>
      </c>
      <c r="E3955" s="287"/>
      <c r="F3955" s="287"/>
      <c r="G3955" s="287"/>
      <c r="H3955" s="288"/>
      <c r="I3955" s="288"/>
      <c r="J3955" s="288"/>
      <c r="K3955" s="289"/>
      <c r="L3955" s="289"/>
      <c r="M3955" s="289"/>
      <c r="N3955" s="289"/>
      <c r="O3955" s="289"/>
      <c r="P3955" s="289"/>
      <c r="Q3955" s="186">
        <f t="shared" si="849"/>
        <v>6410734.1799999997</v>
      </c>
      <c r="R3955" s="186">
        <f t="shared" si="850"/>
        <v>6330635.1799999997</v>
      </c>
      <c r="S3955" s="474">
        <v>0</v>
      </c>
      <c r="T3955" s="474">
        <v>2360815.36</v>
      </c>
      <c r="U3955" s="474">
        <v>0</v>
      </c>
      <c r="V3955" s="474">
        <v>0</v>
      </c>
      <c r="W3955" s="474">
        <v>0</v>
      </c>
      <c r="X3955" s="474">
        <v>0</v>
      </c>
      <c r="Y3955" s="474">
        <v>0</v>
      </c>
      <c r="Z3955" s="474">
        <v>0</v>
      </c>
      <c r="AA3955" s="474">
        <v>3969819.82</v>
      </c>
      <c r="AB3955" s="474">
        <v>0</v>
      </c>
      <c r="AC3955" s="474">
        <v>0</v>
      </c>
      <c r="AD3955" s="474">
        <v>0</v>
      </c>
      <c r="AE3955" s="474">
        <v>0</v>
      </c>
      <c r="AF3955" s="474">
        <v>0</v>
      </c>
      <c r="AG3955" s="474">
        <v>0</v>
      </c>
      <c r="AH3955" s="474">
        <v>0</v>
      </c>
      <c r="AI3955" s="474">
        <v>0</v>
      </c>
      <c r="AJ3955" s="474">
        <v>80099</v>
      </c>
      <c r="AK3955" s="175"/>
      <c r="AL3955" s="175">
        <v>12445688.310000001</v>
      </c>
      <c r="AM3955" s="175">
        <v>12445688.310000001</v>
      </c>
      <c r="AN3955" s="175">
        <v>0</v>
      </c>
    </row>
    <row r="3956" spans="1:40" s="105" customFormat="1" ht="22.75" customHeight="1" x14ac:dyDescent="0.35">
      <c r="A3956" s="256">
        <v>2025</v>
      </c>
      <c r="B3956" s="184">
        <f t="shared" si="848"/>
        <v>1210</v>
      </c>
      <c r="C3956" s="286" t="s">
        <v>4033</v>
      </c>
      <c r="D3956" s="184">
        <v>55841</v>
      </c>
      <c r="E3956" s="287"/>
      <c r="F3956" s="287"/>
      <c r="G3956" s="287"/>
      <c r="H3956" s="288"/>
      <c r="I3956" s="288"/>
      <c r="J3956" s="288"/>
      <c r="K3956" s="289"/>
      <c r="L3956" s="289"/>
      <c r="M3956" s="289"/>
      <c r="N3956" s="289"/>
      <c r="O3956" s="289"/>
      <c r="P3956" s="289"/>
      <c r="Q3956" s="186">
        <f t="shared" si="849"/>
        <v>6641981.3200000003</v>
      </c>
      <c r="R3956" s="186">
        <f t="shared" si="850"/>
        <v>6561882.3200000003</v>
      </c>
      <c r="S3956" s="474">
        <v>0</v>
      </c>
      <c r="T3956" s="474">
        <v>2524651.02</v>
      </c>
      <c r="U3956" s="474">
        <v>0</v>
      </c>
      <c r="V3956" s="474">
        <v>0</v>
      </c>
      <c r="W3956" s="474">
        <v>0</v>
      </c>
      <c r="X3956" s="474">
        <v>0</v>
      </c>
      <c r="Y3956" s="474">
        <v>0</v>
      </c>
      <c r="Z3956" s="474">
        <v>0</v>
      </c>
      <c r="AA3956" s="474">
        <v>4037231.3</v>
      </c>
      <c r="AB3956" s="474">
        <v>0</v>
      </c>
      <c r="AC3956" s="474">
        <v>0</v>
      </c>
      <c r="AD3956" s="474">
        <v>0</v>
      </c>
      <c r="AE3956" s="474">
        <v>0</v>
      </c>
      <c r="AF3956" s="474">
        <v>0</v>
      </c>
      <c r="AG3956" s="474">
        <v>0</v>
      </c>
      <c r="AH3956" s="474">
        <v>0</v>
      </c>
      <c r="AI3956" s="474">
        <v>0</v>
      </c>
      <c r="AJ3956" s="474">
        <v>80099</v>
      </c>
      <c r="AK3956" s="175"/>
      <c r="AL3956" s="175">
        <v>15528893.23</v>
      </c>
      <c r="AM3956" s="175">
        <v>15528893.23</v>
      </c>
      <c r="AN3956" s="175">
        <v>0</v>
      </c>
    </row>
    <row r="3957" spans="1:40" s="105" customFormat="1" ht="20.3" customHeight="1" x14ac:dyDescent="0.35">
      <c r="A3957" s="256"/>
      <c r="B3957" s="293" t="s">
        <v>22</v>
      </c>
      <c r="C3957" s="309"/>
      <c r="D3957" s="184" t="s">
        <v>172</v>
      </c>
      <c r="E3957" s="287"/>
      <c r="F3957" s="287"/>
      <c r="G3957" s="287"/>
      <c r="H3957" s="288"/>
      <c r="I3957" s="288"/>
      <c r="J3957" s="288"/>
      <c r="K3957" s="289"/>
      <c r="L3957" s="289"/>
      <c r="M3957" s="289"/>
      <c r="N3957" s="289"/>
      <c r="O3957" s="289"/>
      <c r="P3957" s="289"/>
      <c r="Q3957" s="297">
        <f>SUM(Q3935:Q3956)</f>
        <v>139819674.24000001</v>
      </c>
      <c r="R3957" s="297">
        <f>SUM(R3935:R3956)</f>
        <v>137947442.66</v>
      </c>
      <c r="S3957" s="484">
        <f>SUM(S3935:S3956)</f>
        <v>15321819.870000001</v>
      </c>
      <c r="T3957" s="484">
        <f>SUM(T3935:T3956)</f>
        <v>33038050.959999997</v>
      </c>
      <c r="U3957" s="484">
        <f t="shared" ref="U3957:AJ3957" si="851">SUM(U3935:U3956)</f>
        <v>0</v>
      </c>
      <c r="V3957" s="484">
        <f t="shared" si="851"/>
        <v>2530903.15</v>
      </c>
      <c r="W3957" s="484">
        <f t="shared" si="851"/>
        <v>2259411.6799999997</v>
      </c>
      <c r="X3957" s="484">
        <f t="shared" si="851"/>
        <v>6221601.7599999998</v>
      </c>
      <c r="Y3957" s="484">
        <f t="shared" si="851"/>
        <v>0</v>
      </c>
      <c r="Z3957" s="484">
        <f t="shared" si="851"/>
        <v>0</v>
      </c>
      <c r="AA3957" s="484">
        <f t="shared" si="851"/>
        <v>43890623.409999996</v>
      </c>
      <c r="AB3957" s="484">
        <f t="shared" si="851"/>
        <v>0</v>
      </c>
      <c r="AC3957" s="484">
        <f t="shared" si="851"/>
        <v>34685031.829999998</v>
      </c>
      <c r="AD3957" s="484">
        <f t="shared" si="851"/>
        <v>0</v>
      </c>
      <c r="AE3957" s="484">
        <f t="shared" si="851"/>
        <v>0</v>
      </c>
      <c r="AF3957" s="484">
        <f t="shared" si="851"/>
        <v>0</v>
      </c>
      <c r="AG3957" s="484">
        <f t="shared" si="851"/>
        <v>0</v>
      </c>
      <c r="AH3957" s="484">
        <f t="shared" si="851"/>
        <v>0</v>
      </c>
      <c r="AI3957" s="484">
        <f t="shared" si="851"/>
        <v>0</v>
      </c>
      <c r="AJ3957" s="484">
        <f t="shared" si="851"/>
        <v>1872231.58</v>
      </c>
      <c r="AK3957" s="175"/>
      <c r="AL3957" s="175"/>
      <c r="AM3957" s="175"/>
      <c r="AN3957" s="175"/>
    </row>
    <row r="3958" spans="1:40" s="105" customFormat="1" ht="20.3" customHeight="1" x14ac:dyDescent="0.35">
      <c r="A3958" s="256"/>
      <c r="B3958" s="275"/>
      <c r="C3958" s="275"/>
      <c r="D3958" s="328"/>
      <c r="E3958" s="312"/>
      <c r="F3958" s="312"/>
      <c r="G3958" s="312"/>
      <c r="H3958" s="313"/>
      <c r="I3958" s="313"/>
      <c r="J3958" s="313"/>
      <c r="K3958" s="314"/>
      <c r="L3958" s="314"/>
      <c r="M3958" s="314"/>
      <c r="N3958" s="314"/>
      <c r="O3958" s="314"/>
      <c r="P3958" s="314"/>
      <c r="Q3958" s="329"/>
      <c r="R3958" s="329"/>
      <c r="S3958" s="492"/>
      <c r="T3958" s="492"/>
      <c r="U3958" s="492"/>
      <c r="V3958" s="492"/>
      <c r="W3958" s="492"/>
      <c r="X3958" s="497" t="s">
        <v>4904</v>
      </c>
      <c r="Y3958" s="492"/>
      <c r="Z3958" s="492"/>
      <c r="AA3958" s="492"/>
      <c r="AB3958" s="492"/>
      <c r="AC3958" s="492"/>
      <c r="AD3958" s="492"/>
      <c r="AE3958" s="492"/>
      <c r="AF3958" s="492"/>
      <c r="AG3958" s="492"/>
      <c r="AH3958" s="492"/>
      <c r="AI3958" s="492"/>
      <c r="AJ3958" s="492"/>
      <c r="AK3958" s="175"/>
      <c r="AL3958" s="175"/>
      <c r="AM3958" s="175"/>
      <c r="AN3958" s="175"/>
    </row>
    <row r="3959" spans="1:40" s="105" customFormat="1" ht="20.3" customHeight="1" x14ac:dyDescent="0.35">
      <c r="A3959" s="256">
        <v>2025</v>
      </c>
      <c r="B3959" s="184">
        <f>B3956+1</f>
        <v>1211</v>
      </c>
      <c r="C3959" s="293" t="s">
        <v>4750</v>
      </c>
      <c r="D3959" s="184">
        <v>56560</v>
      </c>
      <c r="E3959" s="287"/>
      <c r="F3959" s="287"/>
      <c r="G3959" s="287"/>
      <c r="H3959" s="288"/>
      <c r="I3959" s="288"/>
      <c r="J3959" s="288"/>
      <c r="K3959" s="289"/>
      <c r="L3959" s="289"/>
      <c r="M3959" s="289"/>
      <c r="N3959" s="289"/>
      <c r="O3959" s="289"/>
      <c r="P3959" s="289"/>
      <c r="Q3959" s="186">
        <f t="shared" ref="Q3959:Q3962" si="852">SUM(S3959:AJ3959)</f>
        <v>114752</v>
      </c>
      <c r="R3959" s="186">
        <f t="shared" ref="R3959:R3962" si="853">SUM(S3959:AI3959)</f>
        <v>114752</v>
      </c>
      <c r="S3959" s="474">
        <v>0</v>
      </c>
      <c r="T3959" s="474">
        <v>0</v>
      </c>
      <c r="U3959" s="474">
        <v>0</v>
      </c>
      <c r="V3959" s="474">
        <v>0</v>
      </c>
      <c r="W3959" s="474">
        <v>0</v>
      </c>
      <c r="X3959" s="474">
        <v>0</v>
      </c>
      <c r="Y3959" s="474">
        <v>0</v>
      </c>
      <c r="Z3959" s="474">
        <v>0</v>
      </c>
      <c r="AA3959" s="474">
        <v>0</v>
      </c>
      <c r="AB3959" s="474">
        <v>0</v>
      </c>
      <c r="AC3959" s="474">
        <v>0</v>
      </c>
      <c r="AD3959" s="474">
        <v>0</v>
      </c>
      <c r="AE3959" s="474">
        <v>0</v>
      </c>
      <c r="AF3959" s="474">
        <v>0</v>
      </c>
      <c r="AG3959" s="474">
        <v>0</v>
      </c>
      <c r="AH3959" s="474">
        <v>114752</v>
      </c>
      <c r="AI3959" s="474">
        <v>0</v>
      </c>
      <c r="AJ3959" s="474">
        <v>0</v>
      </c>
      <c r="AK3959" s="175"/>
      <c r="AL3959" s="175">
        <v>2852598.57</v>
      </c>
      <c r="AM3959" s="175">
        <v>2852598.57</v>
      </c>
      <c r="AN3959" s="175">
        <v>0</v>
      </c>
    </row>
    <row r="3960" spans="1:40" s="105" customFormat="1" ht="20.3" customHeight="1" x14ac:dyDescent="0.35">
      <c r="A3960" s="256">
        <v>2025</v>
      </c>
      <c r="B3960" s="184">
        <f>B3959+1</f>
        <v>1212</v>
      </c>
      <c r="C3960" s="293" t="s">
        <v>4751</v>
      </c>
      <c r="D3960" s="184">
        <v>56561</v>
      </c>
      <c r="E3960" s="287"/>
      <c r="F3960" s="287"/>
      <c r="G3960" s="287"/>
      <c r="H3960" s="288"/>
      <c r="I3960" s="288"/>
      <c r="J3960" s="288"/>
      <c r="K3960" s="289"/>
      <c r="L3960" s="289"/>
      <c r="M3960" s="289"/>
      <c r="N3960" s="289"/>
      <c r="O3960" s="289"/>
      <c r="P3960" s="289"/>
      <c r="Q3960" s="186">
        <f t="shared" si="852"/>
        <v>113848</v>
      </c>
      <c r="R3960" s="186">
        <f t="shared" si="853"/>
        <v>113848</v>
      </c>
      <c r="S3960" s="474">
        <v>0</v>
      </c>
      <c r="T3960" s="474">
        <v>0</v>
      </c>
      <c r="U3960" s="474">
        <v>0</v>
      </c>
      <c r="V3960" s="474">
        <v>0</v>
      </c>
      <c r="W3960" s="474">
        <v>0</v>
      </c>
      <c r="X3960" s="474">
        <v>0</v>
      </c>
      <c r="Y3960" s="474">
        <v>0</v>
      </c>
      <c r="Z3960" s="474">
        <v>0</v>
      </c>
      <c r="AA3960" s="474">
        <v>0</v>
      </c>
      <c r="AB3960" s="474">
        <v>0</v>
      </c>
      <c r="AC3960" s="474">
        <v>0</v>
      </c>
      <c r="AD3960" s="474">
        <v>0</v>
      </c>
      <c r="AE3960" s="474">
        <v>0</v>
      </c>
      <c r="AF3960" s="474">
        <v>0</v>
      </c>
      <c r="AG3960" s="474">
        <v>0</v>
      </c>
      <c r="AH3960" s="474">
        <v>113848</v>
      </c>
      <c r="AI3960" s="474">
        <v>0</v>
      </c>
      <c r="AJ3960" s="474">
        <v>0</v>
      </c>
      <c r="AK3960" s="175"/>
      <c r="AL3960" s="175">
        <v>2962835.26</v>
      </c>
      <c r="AM3960" s="175">
        <v>2962835.26</v>
      </c>
      <c r="AN3960" s="175">
        <v>0</v>
      </c>
    </row>
    <row r="3961" spans="1:40" s="105" customFormat="1" ht="20.3" customHeight="1" x14ac:dyDescent="0.35">
      <c r="A3961" s="256">
        <v>2025</v>
      </c>
      <c r="B3961" s="184">
        <f>B3960+1</f>
        <v>1213</v>
      </c>
      <c r="C3961" s="293" t="s">
        <v>4752</v>
      </c>
      <c r="D3961" s="184">
        <v>44138</v>
      </c>
      <c r="E3961" s="287"/>
      <c r="F3961" s="287"/>
      <c r="G3961" s="287"/>
      <c r="H3961" s="288"/>
      <c r="I3961" s="288"/>
      <c r="J3961" s="288"/>
      <c r="K3961" s="289"/>
      <c r="L3961" s="289"/>
      <c r="M3961" s="289"/>
      <c r="N3961" s="289"/>
      <c r="O3961" s="289"/>
      <c r="P3961" s="289"/>
      <c r="Q3961" s="186">
        <f t="shared" si="852"/>
        <v>134439</v>
      </c>
      <c r="R3961" s="186">
        <f t="shared" si="853"/>
        <v>134439</v>
      </c>
      <c r="S3961" s="474">
        <v>0</v>
      </c>
      <c r="T3961" s="474">
        <v>0</v>
      </c>
      <c r="U3961" s="474">
        <v>0</v>
      </c>
      <c r="V3961" s="474">
        <v>0</v>
      </c>
      <c r="W3961" s="474">
        <v>0</v>
      </c>
      <c r="X3961" s="474">
        <v>0</v>
      </c>
      <c r="Y3961" s="474">
        <v>0</v>
      </c>
      <c r="Z3961" s="474">
        <v>0</v>
      </c>
      <c r="AA3961" s="474">
        <v>0</v>
      </c>
      <c r="AB3961" s="474">
        <v>0</v>
      </c>
      <c r="AC3961" s="474">
        <v>0</v>
      </c>
      <c r="AD3961" s="474">
        <v>0</v>
      </c>
      <c r="AE3961" s="474">
        <v>0</v>
      </c>
      <c r="AF3961" s="474">
        <v>0</v>
      </c>
      <c r="AG3961" s="474">
        <v>0</v>
      </c>
      <c r="AH3961" s="474">
        <v>134439</v>
      </c>
      <c r="AI3961" s="474">
        <v>0</v>
      </c>
      <c r="AJ3961" s="474">
        <v>0</v>
      </c>
      <c r="AK3961" s="175"/>
      <c r="AL3961" s="175">
        <v>5864797.1900000004</v>
      </c>
      <c r="AM3961" s="175">
        <v>5864797.1900000004</v>
      </c>
      <c r="AN3961" s="175">
        <v>0</v>
      </c>
    </row>
    <row r="3962" spans="1:40" s="105" customFormat="1" ht="20.3" customHeight="1" x14ac:dyDescent="0.35">
      <c r="A3962" s="256">
        <v>2025</v>
      </c>
      <c r="B3962" s="184">
        <f>B3961+1</f>
        <v>1214</v>
      </c>
      <c r="C3962" s="293" t="s">
        <v>4753</v>
      </c>
      <c r="D3962" s="184">
        <v>44139</v>
      </c>
      <c r="E3962" s="287"/>
      <c r="F3962" s="287"/>
      <c r="G3962" s="287"/>
      <c r="H3962" s="288"/>
      <c r="I3962" s="288"/>
      <c r="J3962" s="288"/>
      <c r="K3962" s="289"/>
      <c r="L3962" s="289"/>
      <c r="M3962" s="289"/>
      <c r="N3962" s="289"/>
      <c r="O3962" s="289"/>
      <c r="P3962" s="289"/>
      <c r="Q3962" s="186">
        <f t="shared" si="852"/>
        <v>70000</v>
      </c>
      <c r="R3962" s="186">
        <f t="shared" si="853"/>
        <v>70000</v>
      </c>
      <c r="S3962" s="474">
        <v>0</v>
      </c>
      <c r="T3962" s="474">
        <v>0</v>
      </c>
      <c r="U3962" s="474">
        <v>0</v>
      </c>
      <c r="V3962" s="474">
        <v>0</v>
      </c>
      <c r="W3962" s="474">
        <v>0</v>
      </c>
      <c r="X3962" s="474">
        <v>0</v>
      </c>
      <c r="Y3962" s="474">
        <v>0</v>
      </c>
      <c r="Z3962" s="474">
        <v>0</v>
      </c>
      <c r="AA3962" s="474">
        <v>0</v>
      </c>
      <c r="AB3962" s="474">
        <v>0</v>
      </c>
      <c r="AC3962" s="474">
        <v>0</v>
      </c>
      <c r="AD3962" s="474">
        <v>0</v>
      </c>
      <c r="AE3962" s="474">
        <v>0</v>
      </c>
      <c r="AF3962" s="474">
        <v>0</v>
      </c>
      <c r="AG3962" s="474">
        <v>0</v>
      </c>
      <c r="AH3962" s="474">
        <v>70000</v>
      </c>
      <c r="AI3962" s="474">
        <v>0</v>
      </c>
      <c r="AJ3962" s="474">
        <v>0</v>
      </c>
      <c r="AK3962" s="175"/>
      <c r="AL3962" s="175">
        <v>3524151.55</v>
      </c>
      <c r="AM3962" s="175">
        <v>3524151.55</v>
      </c>
      <c r="AN3962" s="175">
        <v>0</v>
      </c>
    </row>
    <row r="3963" spans="1:40" s="105" customFormat="1" ht="20.3" customHeight="1" x14ac:dyDescent="0.35">
      <c r="A3963" s="256"/>
      <c r="B3963" s="293" t="s">
        <v>22</v>
      </c>
      <c r="C3963" s="309"/>
      <c r="D3963" s="184" t="s">
        <v>172</v>
      </c>
      <c r="E3963" s="287"/>
      <c r="F3963" s="287"/>
      <c r="G3963" s="287"/>
      <c r="H3963" s="288"/>
      <c r="I3963" s="288"/>
      <c r="J3963" s="288"/>
      <c r="K3963" s="289"/>
      <c r="L3963" s="289"/>
      <c r="M3963" s="289"/>
      <c r="N3963" s="289"/>
      <c r="O3963" s="289"/>
      <c r="P3963" s="289"/>
      <c r="Q3963" s="297">
        <f>SUM(Q3959:Q3962)</f>
        <v>433039</v>
      </c>
      <c r="R3963" s="297">
        <f>SUM(R3959:R3962)</f>
        <v>433039</v>
      </c>
      <c r="S3963" s="484">
        <f>SUM(S3959:S3962)</f>
        <v>0</v>
      </c>
      <c r="T3963" s="484">
        <f>SUM(T3959:T3962)</f>
        <v>0</v>
      </c>
      <c r="U3963" s="484">
        <f t="shared" ref="U3963:AJ3963" si="854">SUM(U3959:U3962)</f>
        <v>0</v>
      </c>
      <c r="V3963" s="484">
        <f t="shared" si="854"/>
        <v>0</v>
      </c>
      <c r="W3963" s="484">
        <f t="shared" si="854"/>
        <v>0</v>
      </c>
      <c r="X3963" s="484">
        <f t="shared" si="854"/>
        <v>0</v>
      </c>
      <c r="Y3963" s="484">
        <f t="shared" si="854"/>
        <v>0</v>
      </c>
      <c r="Z3963" s="484">
        <f t="shared" si="854"/>
        <v>0</v>
      </c>
      <c r="AA3963" s="484">
        <f t="shared" si="854"/>
        <v>0</v>
      </c>
      <c r="AB3963" s="484">
        <f t="shared" si="854"/>
        <v>0</v>
      </c>
      <c r="AC3963" s="484">
        <f t="shared" si="854"/>
        <v>0</v>
      </c>
      <c r="AD3963" s="484">
        <f t="shared" si="854"/>
        <v>0</v>
      </c>
      <c r="AE3963" s="484">
        <f t="shared" si="854"/>
        <v>0</v>
      </c>
      <c r="AF3963" s="484">
        <f t="shared" si="854"/>
        <v>0</v>
      </c>
      <c r="AG3963" s="484">
        <f t="shared" si="854"/>
        <v>0</v>
      </c>
      <c r="AH3963" s="484">
        <f t="shared" si="854"/>
        <v>433039</v>
      </c>
      <c r="AI3963" s="484">
        <f t="shared" si="854"/>
        <v>0</v>
      </c>
      <c r="AJ3963" s="484">
        <f t="shared" si="854"/>
        <v>0</v>
      </c>
      <c r="AK3963" s="175"/>
      <c r="AL3963" s="175"/>
      <c r="AM3963" s="175"/>
      <c r="AN3963" s="175"/>
    </row>
    <row r="3964" spans="1:40" s="105" customFormat="1" ht="20.3" customHeight="1" x14ac:dyDescent="0.35">
      <c r="A3964" s="256"/>
      <c r="B3964" s="309" t="s">
        <v>34</v>
      </c>
      <c r="C3964" s="309"/>
      <c r="D3964" s="296" t="s">
        <v>172</v>
      </c>
      <c r="E3964" s="287"/>
      <c r="F3964" s="287"/>
      <c r="G3964" s="287"/>
      <c r="H3964" s="288"/>
      <c r="I3964" s="288"/>
      <c r="J3964" s="288"/>
      <c r="K3964" s="289"/>
      <c r="L3964" s="289"/>
      <c r="M3964" s="289"/>
      <c r="N3964" s="289"/>
      <c r="O3964" s="289"/>
      <c r="P3964" s="289"/>
      <c r="Q3964" s="297">
        <f t="shared" ref="Q3964:AJ3964" si="855">Q3912+Q3957+Q3933+Q3963</f>
        <v>232743931.16000003</v>
      </c>
      <c r="R3964" s="297">
        <f t="shared" si="855"/>
        <v>230001675.44</v>
      </c>
      <c r="S3964" s="484">
        <f t="shared" si="855"/>
        <v>31607282.530000001</v>
      </c>
      <c r="T3964" s="484">
        <f t="shared" si="855"/>
        <v>58222862.579999998</v>
      </c>
      <c r="U3964" s="484">
        <f t="shared" si="855"/>
        <v>0</v>
      </c>
      <c r="V3964" s="484">
        <f t="shared" si="855"/>
        <v>4991133.51</v>
      </c>
      <c r="W3964" s="484">
        <f t="shared" si="855"/>
        <v>5479286.6699999999</v>
      </c>
      <c r="X3964" s="484">
        <f t="shared" si="855"/>
        <v>14880918.919999998</v>
      </c>
      <c r="Y3964" s="484">
        <f t="shared" si="855"/>
        <v>0</v>
      </c>
      <c r="Z3964" s="484">
        <f t="shared" si="855"/>
        <v>0</v>
      </c>
      <c r="AA3964" s="484">
        <f t="shared" si="855"/>
        <v>76888972.469999999</v>
      </c>
      <c r="AB3964" s="484">
        <f t="shared" si="855"/>
        <v>175581.62</v>
      </c>
      <c r="AC3964" s="484">
        <f t="shared" si="855"/>
        <v>35389344.939999998</v>
      </c>
      <c r="AD3964" s="484">
        <f t="shared" si="855"/>
        <v>0</v>
      </c>
      <c r="AE3964" s="484">
        <f t="shared" si="855"/>
        <v>0</v>
      </c>
      <c r="AF3964" s="484">
        <f t="shared" si="855"/>
        <v>0</v>
      </c>
      <c r="AG3964" s="484">
        <f t="shared" si="855"/>
        <v>0</v>
      </c>
      <c r="AH3964" s="484">
        <f t="shared" si="855"/>
        <v>2366292.2000000002</v>
      </c>
      <c r="AI3964" s="484">
        <f t="shared" si="855"/>
        <v>0</v>
      </c>
      <c r="AJ3964" s="484">
        <f t="shared" si="855"/>
        <v>2742255.72</v>
      </c>
      <c r="AK3964" s="175"/>
      <c r="AL3964" s="175"/>
      <c r="AM3964" s="175"/>
      <c r="AN3964" s="175"/>
    </row>
    <row r="3965" spans="1:40" s="128" customFormat="1" ht="20.3" customHeight="1" x14ac:dyDescent="0.35">
      <c r="A3965" s="256"/>
      <c r="B3965" s="298"/>
      <c r="C3965" s="275"/>
      <c r="D3965" s="275"/>
      <c r="E3965" s="287">
        <f>VLOOKUP(D3965,'[1]2023-2025'!$A:$G,7,0)</f>
        <v>0</v>
      </c>
      <c r="F3965" s="301"/>
      <c r="G3965" s="301"/>
      <c r="H3965" s="302" t="e">
        <v>#N/A</v>
      </c>
      <c r="I3965" s="288" t="e">
        <v>#N/A</v>
      </c>
      <c r="J3965" s="288" t="e">
        <f>VLOOKUP(D3965,[1]Лист3!$A:$AK,37,0)</f>
        <v>#N/A</v>
      </c>
      <c r="K3965" s="303" t="e">
        <v>#N/A</v>
      </c>
      <c r="L3965" s="303"/>
      <c r="M3965" s="303"/>
      <c r="N3965" s="303"/>
      <c r="O3965" s="303" t="e">
        <v>#N/A</v>
      </c>
      <c r="P3965" s="303"/>
      <c r="Q3965" s="275"/>
      <c r="R3965" s="275"/>
      <c r="S3965" s="485"/>
      <c r="T3965" s="485"/>
      <c r="U3965" s="485"/>
      <c r="V3965" s="485"/>
      <c r="W3965" s="485"/>
      <c r="X3965" s="485" t="s">
        <v>1962</v>
      </c>
      <c r="Y3965" s="485"/>
      <c r="Z3965" s="485"/>
      <c r="AA3965" s="485"/>
      <c r="AB3965" s="485"/>
      <c r="AC3965" s="485"/>
      <c r="AD3965" s="485"/>
      <c r="AE3965" s="485"/>
      <c r="AF3965" s="485"/>
      <c r="AG3965" s="485"/>
      <c r="AH3965" s="485"/>
      <c r="AI3965" s="485"/>
      <c r="AJ3965" s="493"/>
      <c r="AK3965" s="175"/>
      <c r="AL3965" s="175"/>
      <c r="AM3965" s="175"/>
      <c r="AN3965" s="175"/>
    </row>
    <row r="3966" spans="1:40" s="105" customFormat="1" ht="20.3" customHeight="1" x14ac:dyDescent="0.35">
      <c r="A3966" s="256"/>
      <c r="B3966" s="298"/>
      <c r="C3966" s="311"/>
      <c r="D3966" s="311"/>
      <c r="E3966" s="287">
        <f>VLOOKUP(D3966,'[1]2023-2025'!$A:$G,7,0)</f>
        <v>0</v>
      </c>
      <c r="F3966" s="322"/>
      <c r="G3966" s="322"/>
      <c r="H3966" s="323" t="e">
        <v>#N/A</v>
      </c>
      <c r="I3966" s="288" t="e">
        <v>#N/A</v>
      </c>
      <c r="J3966" s="288" t="e">
        <f>VLOOKUP(D3966,[1]Лист3!$A:$AK,37,0)</f>
        <v>#N/A</v>
      </c>
      <c r="K3966" s="324" t="e">
        <v>#N/A</v>
      </c>
      <c r="L3966" s="324"/>
      <c r="M3966" s="324"/>
      <c r="N3966" s="324"/>
      <c r="O3966" s="324" t="e">
        <v>#N/A</v>
      </c>
      <c r="P3966" s="325"/>
      <c r="Q3966" s="311"/>
      <c r="R3966" s="311"/>
      <c r="S3966" s="493"/>
      <c r="T3966" s="493"/>
      <c r="U3966" s="493"/>
      <c r="V3966" s="493"/>
      <c r="W3966" s="493"/>
      <c r="X3966" s="493" t="s">
        <v>4905</v>
      </c>
      <c r="Y3966" s="493"/>
      <c r="Z3966" s="493"/>
      <c r="AA3966" s="493"/>
      <c r="AB3966" s="493"/>
      <c r="AC3966" s="493"/>
      <c r="AD3966" s="493"/>
      <c r="AE3966" s="493"/>
      <c r="AF3966" s="493"/>
      <c r="AG3966" s="493"/>
      <c r="AH3966" s="493"/>
      <c r="AI3966" s="493"/>
      <c r="AJ3966" s="493"/>
      <c r="AK3966" s="175"/>
      <c r="AL3966" s="175"/>
      <c r="AM3966" s="175"/>
      <c r="AN3966" s="175"/>
    </row>
    <row r="3967" spans="1:40" s="105" customFormat="1" ht="20.3" customHeight="1" x14ac:dyDescent="0.35">
      <c r="A3967" s="256">
        <v>2025</v>
      </c>
      <c r="B3967" s="184">
        <f>B3962+1</f>
        <v>1215</v>
      </c>
      <c r="C3967" s="286" t="s">
        <v>4116</v>
      </c>
      <c r="D3967" s="184">
        <v>44648</v>
      </c>
      <c r="E3967" s="287" t="e">
        <f>VLOOKUP(D3967,'[1]2023-2025'!$A:$G,7,0)</f>
        <v>#N/A</v>
      </c>
      <c r="F3967" s="287"/>
      <c r="G3967" s="287" t="s">
        <v>1899</v>
      </c>
      <c r="H3967" s="288" t="e">
        <f>INDEX('[1]2023-2025'!$AK:$AK,MATCH(D3967,'[1]2023-2025'!$A:$A,0))</f>
        <v>#N/A</v>
      </c>
      <c r="I3967" s="288" t="e">
        <v>#N/A</v>
      </c>
      <c r="J3967" s="288" t="e">
        <f>VLOOKUP(D3967,[1]Лист3!$A:$AK,37,0)</f>
        <v>#N/A</v>
      </c>
      <c r="K3967" s="289" t="e">
        <f>INDEX('[1]2023-2025'!$G:$G,MATCH(D3967,'[1]2023-2025'!$A:$A,0))</f>
        <v>#N/A</v>
      </c>
      <c r="L3967" s="289"/>
      <c r="M3967" s="289"/>
      <c r="N3967" s="289"/>
      <c r="O3967" s="289" t="s">
        <v>2446</v>
      </c>
      <c r="P3967" s="289">
        <v>0</v>
      </c>
      <c r="Q3967" s="186">
        <f>SUM(S3967:AJ3967)</f>
        <v>3231776</v>
      </c>
      <c r="R3967" s="186">
        <f>SUM(S3967:AI3967)</f>
        <v>3184939</v>
      </c>
      <c r="S3967" s="290">
        <v>0</v>
      </c>
      <c r="T3967" s="290">
        <v>0</v>
      </c>
      <c r="U3967" s="290">
        <v>0</v>
      </c>
      <c r="V3967" s="290">
        <v>0</v>
      </c>
      <c r="W3967" s="290">
        <v>0</v>
      </c>
      <c r="X3967" s="290">
        <v>0</v>
      </c>
      <c r="Y3967" s="474">
        <v>0</v>
      </c>
      <c r="Z3967" s="290">
        <v>0</v>
      </c>
      <c r="AA3967" s="290">
        <v>3184939</v>
      </c>
      <c r="AB3967" s="290">
        <v>0</v>
      </c>
      <c r="AC3967" s="290">
        <v>0</v>
      </c>
      <c r="AD3967" s="290">
        <v>0</v>
      </c>
      <c r="AE3967" s="290">
        <v>0</v>
      </c>
      <c r="AF3967" s="290">
        <v>0</v>
      </c>
      <c r="AG3967" s="290">
        <v>0</v>
      </c>
      <c r="AH3967" s="290">
        <v>0</v>
      </c>
      <c r="AI3967" s="290">
        <v>0</v>
      </c>
      <c r="AJ3967" s="476">
        <v>46837</v>
      </c>
      <c r="AK3967" s="175"/>
      <c r="AL3967" s="175">
        <v>3994965.89</v>
      </c>
      <c r="AM3967" s="175">
        <v>3994965.89</v>
      </c>
      <c r="AN3967" s="175">
        <v>0</v>
      </c>
    </row>
    <row r="3968" spans="1:40" s="105" customFormat="1" ht="20.3" customHeight="1" x14ac:dyDescent="0.35">
      <c r="A3968" s="256">
        <v>2025</v>
      </c>
      <c r="B3968" s="184">
        <f>B3967+1</f>
        <v>1216</v>
      </c>
      <c r="C3968" s="286" t="s">
        <v>4115</v>
      </c>
      <c r="D3968" s="184">
        <v>44649</v>
      </c>
      <c r="E3968" s="287" t="e">
        <f>VLOOKUP(D3968,'[1]2023-2025'!$A:$G,7,0)</f>
        <v>#N/A</v>
      </c>
      <c r="F3968" s="287"/>
      <c r="G3968" s="287" t="s">
        <v>1899</v>
      </c>
      <c r="H3968" s="288" t="e">
        <f>INDEX('[1]2023-2025'!$AK:$AK,MATCH(D3968,'[1]2023-2025'!$A:$A,0))</f>
        <v>#N/A</v>
      </c>
      <c r="I3968" s="288" t="e">
        <v>#N/A</v>
      </c>
      <c r="J3968" s="288" t="e">
        <f>VLOOKUP(D3968,[1]Лист3!$A:$AK,37,0)</f>
        <v>#N/A</v>
      </c>
      <c r="K3968" s="289" t="e">
        <f>INDEX('[1]2023-2025'!$G:$G,MATCH(D3968,'[1]2023-2025'!$A:$A,0))</f>
        <v>#N/A</v>
      </c>
      <c r="L3968" s="289"/>
      <c r="M3968" s="289"/>
      <c r="N3968" s="289"/>
      <c r="O3968" s="289" t="s">
        <v>2634</v>
      </c>
      <c r="P3968" s="289">
        <v>0</v>
      </c>
      <c r="Q3968" s="186">
        <f>SUM(S3968:AJ3968)</f>
        <v>3231776</v>
      </c>
      <c r="R3968" s="186">
        <f>SUM(S3968:AI3968)</f>
        <v>3184939</v>
      </c>
      <c r="S3968" s="290">
        <v>0</v>
      </c>
      <c r="T3968" s="290">
        <v>0</v>
      </c>
      <c r="U3968" s="290">
        <v>0</v>
      </c>
      <c r="V3968" s="290">
        <v>0</v>
      </c>
      <c r="W3968" s="290">
        <v>0</v>
      </c>
      <c r="X3968" s="290">
        <v>0</v>
      </c>
      <c r="Y3968" s="474">
        <v>0</v>
      </c>
      <c r="Z3968" s="290">
        <v>0</v>
      </c>
      <c r="AA3968" s="290">
        <v>3184939</v>
      </c>
      <c r="AB3968" s="290">
        <v>0</v>
      </c>
      <c r="AC3968" s="290">
        <v>0</v>
      </c>
      <c r="AD3968" s="290">
        <v>0</v>
      </c>
      <c r="AE3968" s="290">
        <v>0</v>
      </c>
      <c r="AF3968" s="290">
        <v>0</v>
      </c>
      <c r="AG3968" s="290">
        <v>0</v>
      </c>
      <c r="AH3968" s="290">
        <v>0</v>
      </c>
      <c r="AI3968" s="290">
        <v>0</v>
      </c>
      <c r="AJ3968" s="476">
        <v>46837</v>
      </c>
      <c r="AK3968" s="175"/>
      <c r="AL3968" s="175">
        <v>4127223.08</v>
      </c>
      <c r="AM3968" s="175">
        <v>4127223.08</v>
      </c>
      <c r="AN3968" s="175">
        <v>0</v>
      </c>
    </row>
    <row r="3969" spans="1:40" s="105" customFormat="1" ht="20.3" customHeight="1" x14ac:dyDescent="0.35">
      <c r="A3969" s="256"/>
      <c r="B3969" s="170" t="s">
        <v>22</v>
      </c>
      <c r="C3969" s="293"/>
      <c r="D3969" s="184" t="s">
        <v>172</v>
      </c>
      <c r="E3969" s="287" t="e">
        <f>VLOOKUP(D3969,'[1]2023-2025'!$A:$G,7,0)</f>
        <v>#N/A</v>
      </c>
      <c r="F3969" s="287"/>
      <c r="G3969" s="287"/>
      <c r="H3969" s="288" t="e">
        <v>#N/A</v>
      </c>
      <c r="I3969" s="288" t="e">
        <v>#N/A</v>
      </c>
      <c r="J3969" s="288" t="e">
        <f>VLOOKUP(D3969,[1]Лист3!$A:$AK,37,0)</f>
        <v>#N/A</v>
      </c>
      <c r="K3969" s="289" t="e">
        <v>#N/A</v>
      </c>
      <c r="L3969" s="289"/>
      <c r="M3969" s="289"/>
      <c r="N3969" s="289"/>
      <c r="O3969" s="289" t="e">
        <v>#N/A</v>
      </c>
      <c r="P3969" s="289"/>
      <c r="Q3969" s="297">
        <f t="shared" ref="Q3969:AJ3969" si="856">SUM(Q3967:Q3968)</f>
        <v>6463552</v>
      </c>
      <c r="R3969" s="297">
        <f t="shared" si="856"/>
        <v>6369878</v>
      </c>
      <c r="S3969" s="484">
        <f t="shared" si="856"/>
        <v>0</v>
      </c>
      <c r="T3969" s="484">
        <f t="shared" si="856"/>
        <v>0</v>
      </c>
      <c r="U3969" s="484">
        <f t="shared" si="856"/>
        <v>0</v>
      </c>
      <c r="V3969" s="484">
        <f t="shared" si="856"/>
        <v>0</v>
      </c>
      <c r="W3969" s="484">
        <f t="shared" si="856"/>
        <v>0</v>
      </c>
      <c r="X3969" s="484">
        <f t="shared" si="856"/>
        <v>0</v>
      </c>
      <c r="Y3969" s="484">
        <f t="shared" si="856"/>
        <v>0</v>
      </c>
      <c r="Z3969" s="484">
        <f t="shared" si="856"/>
        <v>0</v>
      </c>
      <c r="AA3969" s="484">
        <f t="shared" si="856"/>
        <v>6369878</v>
      </c>
      <c r="AB3969" s="484">
        <f t="shared" si="856"/>
        <v>0</v>
      </c>
      <c r="AC3969" s="484">
        <f t="shared" si="856"/>
        <v>0</v>
      </c>
      <c r="AD3969" s="484">
        <f t="shared" si="856"/>
        <v>0</v>
      </c>
      <c r="AE3969" s="484">
        <f t="shared" si="856"/>
        <v>0</v>
      </c>
      <c r="AF3969" s="484">
        <f t="shared" si="856"/>
        <v>0</v>
      </c>
      <c r="AG3969" s="484">
        <f t="shared" si="856"/>
        <v>0</v>
      </c>
      <c r="AH3969" s="484">
        <f t="shared" si="856"/>
        <v>0</v>
      </c>
      <c r="AI3969" s="484">
        <f t="shared" si="856"/>
        <v>0</v>
      </c>
      <c r="AJ3969" s="484">
        <f t="shared" si="856"/>
        <v>93674</v>
      </c>
      <c r="AK3969" s="175"/>
      <c r="AL3969" s="175"/>
      <c r="AM3969" s="175"/>
      <c r="AN3969" s="175"/>
    </row>
    <row r="3970" spans="1:40" s="105" customFormat="1" ht="20.3" customHeight="1" x14ac:dyDescent="0.35">
      <c r="A3970" s="256"/>
      <c r="B3970" s="330"/>
      <c r="C3970" s="331"/>
      <c r="D3970" s="330"/>
      <c r="E3970" s="287">
        <f>VLOOKUP(D3970,'[1]2023-2025'!$A:$G,7,0)</f>
        <v>0</v>
      </c>
      <c r="F3970" s="312"/>
      <c r="G3970" s="312"/>
      <c r="H3970" s="313" t="e">
        <v>#N/A</v>
      </c>
      <c r="I3970" s="288" t="e">
        <v>#N/A</v>
      </c>
      <c r="J3970" s="288" t="e">
        <f>VLOOKUP(D3970,[1]Лист3!$A:$AK,37,0)</f>
        <v>#N/A</v>
      </c>
      <c r="K3970" s="314" t="e">
        <v>#N/A</v>
      </c>
      <c r="L3970" s="314"/>
      <c r="M3970" s="314"/>
      <c r="N3970" s="314"/>
      <c r="O3970" s="314" t="e">
        <v>#N/A</v>
      </c>
      <c r="P3970" s="315"/>
      <c r="Q3970" s="200"/>
      <c r="R3970" s="200"/>
      <c r="S3970" s="504"/>
      <c r="T3970" s="505"/>
      <c r="U3970" s="504"/>
      <c r="V3970" s="504"/>
      <c r="W3970" s="504"/>
      <c r="X3970" s="497" t="s">
        <v>4906</v>
      </c>
      <c r="Y3970" s="504"/>
      <c r="Z3970" s="504"/>
      <c r="AA3970" s="504"/>
      <c r="AB3970" s="504"/>
      <c r="AC3970" s="504"/>
      <c r="AD3970" s="504"/>
      <c r="AE3970" s="504"/>
      <c r="AF3970" s="504"/>
      <c r="AG3970" s="486"/>
      <c r="AH3970" s="486"/>
      <c r="AI3970" s="504"/>
      <c r="AJ3970" s="506"/>
      <c r="AK3970" s="175"/>
      <c r="AL3970" s="175"/>
      <c r="AM3970" s="175"/>
      <c r="AN3970" s="175"/>
    </row>
    <row r="3971" spans="1:40" s="105" customFormat="1" ht="20.3" customHeight="1" x14ac:dyDescent="0.35">
      <c r="A3971" s="256">
        <v>2025</v>
      </c>
      <c r="B3971" s="184">
        <f>B3968+1</f>
        <v>1217</v>
      </c>
      <c r="C3971" s="286" t="s">
        <v>1137</v>
      </c>
      <c r="D3971" s="184">
        <v>44637</v>
      </c>
      <c r="E3971" s="287">
        <f>VLOOKUP(D3971,'[1]2023-2025'!$A:$G,7,0)</f>
        <v>2023</v>
      </c>
      <c r="F3971" s="287"/>
      <c r="G3971" s="287" t="s">
        <v>1899</v>
      </c>
      <c r="H3971" s="288">
        <f>INDEX('[1]2023-2025'!$AK:$AK,MATCH(D3971,'[1]2023-2025'!$A:$A,0))</f>
        <v>44551</v>
      </c>
      <c r="I3971" s="288" t="e">
        <v>#N/A</v>
      </c>
      <c r="J3971" s="288" t="e">
        <f>VLOOKUP(D3971,[1]Лист3!$A:$AK,37,0)</f>
        <v>#N/A</v>
      </c>
      <c r="K3971" s="289">
        <f>INDEX('[1]2023-2025'!$G:$G,MATCH(D3971,'[1]2023-2025'!$A:$A,0))</f>
        <v>2023</v>
      </c>
      <c r="L3971" s="289"/>
      <c r="M3971" s="289"/>
      <c r="N3971" s="289"/>
      <c r="O3971" s="289" t="s">
        <v>2791</v>
      </c>
      <c r="P3971" s="289">
        <v>0</v>
      </c>
      <c r="Q3971" s="186">
        <f>SUM(S3971:AJ3971)</f>
        <v>1638282.74</v>
      </c>
      <c r="R3971" s="186">
        <f>SUM(S3971:AI3971)</f>
        <v>1614539.51</v>
      </c>
      <c r="S3971" s="474">
        <v>0</v>
      </c>
      <c r="T3971" s="475">
        <v>0</v>
      </c>
      <c r="U3971" s="474">
        <v>0</v>
      </c>
      <c r="V3971" s="474">
        <v>0</v>
      </c>
      <c r="W3971" s="474">
        <v>0</v>
      </c>
      <c r="X3971" s="474">
        <v>0</v>
      </c>
      <c r="Y3971" s="474">
        <v>0</v>
      </c>
      <c r="Z3971" s="474">
        <v>0</v>
      </c>
      <c r="AA3971" s="474">
        <v>1614539.51</v>
      </c>
      <c r="AB3971" s="474">
        <v>0</v>
      </c>
      <c r="AC3971" s="474">
        <v>0</v>
      </c>
      <c r="AD3971" s="474">
        <v>0</v>
      </c>
      <c r="AE3971" s="474">
        <v>0</v>
      </c>
      <c r="AF3971" s="474">
        <v>0</v>
      </c>
      <c r="AG3971" s="476">
        <v>0</v>
      </c>
      <c r="AH3971" s="476">
        <v>0</v>
      </c>
      <c r="AI3971" s="476">
        <v>0</v>
      </c>
      <c r="AJ3971" s="476">
        <v>23743.23</v>
      </c>
      <c r="AK3971" s="175"/>
      <c r="AL3971" s="175">
        <v>5149985.2699999996</v>
      </c>
      <c r="AM3971" s="175">
        <v>5192093.2699999996</v>
      </c>
      <c r="AN3971" s="175">
        <v>42108</v>
      </c>
    </row>
    <row r="3972" spans="1:40" s="105" customFormat="1" ht="20.3" customHeight="1" x14ac:dyDescent="0.35">
      <c r="A3972" s="256"/>
      <c r="B3972" s="170" t="s">
        <v>22</v>
      </c>
      <c r="C3972" s="286"/>
      <c r="D3972" s="184" t="s">
        <v>172</v>
      </c>
      <c r="E3972" s="287" t="e">
        <f>VLOOKUP(D3972,'[1]2023-2025'!$A:$G,7,0)</f>
        <v>#N/A</v>
      </c>
      <c r="F3972" s="287"/>
      <c r="G3972" s="287"/>
      <c r="H3972" s="288" t="e">
        <v>#N/A</v>
      </c>
      <c r="I3972" s="288" t="e">
        <v>#N/A</v>
      </c>
      <c r="J3972" s="288" t="e">
        <f>VLOOKUP(D3972,[1]Лист3!$A:$AK,37,0)</f>
        <v>#N/A</v>
      </c>
      <c r="K3972" s="289" t="e">
        <v>#N/A</v>
      </c>
      <c r="L3972" s="289"/>
      <c r="M3972" s="289"/>
      <c r="N3972" s="289"/>
      <c r="O3972" s="289" t="e">
        <v>#N/A</v>
      </c>
      <c r="P3972" s="289"/>
      <c r="Q3972" s="297">
        <f>SUM(Q3971)</f>
        <v>1638282.74</v>
      </c>
      <c r="R3972" s="297">
        <f t="shared" ref="R3972:AJ3972" si="857">SUM(R3971)</f>
        <v>1614539.51</v>
      </c>
      <c r="S3972" s="484">
        <f t="shared" si="857"/>
        <v>0</v>
      </c>
      <c r="T3972" s="507">
        <f t="shared" si="857"/>
        <v>0</v>
      </c>
      <c r="U3972" s="484">
        <f t="shared" si="857"/>
        <v>0</v>
      </c>
      <c r="V3972" s="484">
        <f t="shared" si="857"/>
        <v>0</v>
      </c>
      <c r="W3972" s="484">
        <f t="shared" si="857"/>
        <v>0</v>
      </c>
      <c r="X3972" s="484">
        <f t="shared" si="857"/>
        <v>0</v>
      </c>
      <c r="Y3972" s="484">
        <f t="shared" si="857"/>
        <v>0</v>
      </c>
      <c r="Z3972" s="484">
        <f t="shared" si="857"/>
        <v>0</v>
      </c>
      <c r="AA3972" s="484">
        <f t="shared" si="857"/>
        <v>1614539.51</v>
      </c>
      <c r="AB3972" s="484">
        <f t="shared" si="857"/>
        <v>0</v>
      </c>
      <c r="AC3972" s="484">
        <f t="shared" si="857"/>
        <v>0</v>
      </c>
      <c r="AD3972" s="484">
        <f t="shared" si="857"/>
        <v>0</v>
      </c>
      <c r="AE3972" s="484">
        <f t="shared" si="857"/>
        <v>0</v>
      </c>
      <c r="AF3972" s="484">
        <f t="shared" si="857"/>
        <v>0</v>
      </c>
      <c r="AG3972" s="508">
        <f t="shared" si="857"/>
        <v>0</v>
      </c>
      <c r="AH3972" s="508">
        <f t="shared" si="857"/>
        <v>0</v>
      </c>
      <c r="AI3972" s="508">
        <f t="shared" si="857"/>
        <v>0</v>
      </c>
      <c r="AJ3972" s="508">
        <f t="shared" si="857"/>
        <v>23743.23</v>
      </c>
      <c r="AK3972" s="175"/>
      <c r="AL3972" s="175"/>
      <c r="AM3972" s="175"/>
      <c r="AN3972" s="175"/>
    </row>
    <row r="3973" spans="1:40" s="105" customFormat="1" ht="20.3" customHeight="1" x14ac:dyDescent="0.35">
      <c r="A3973" s="256"/>
      <c r="B3973" s="298"/>
      <c r="C3973" s="311"/>
      <c r="D3973" s="311"/>
      <c r="E3973" s="287">
        <f>VLOOKUP(D3973,'[1]2023-2025'!$A:$G,7,0)</f>
        <v>0</v>
      </c>
      <c r="F3973" s="287"/>
      <c r="G3973" s="287"/>
      <c r="H3973" s="288" t="e">
        <v>#N/A</v>
      </c>
      <c r="I3973" s="288" t="e">
        <v>#N/A</v>
      </c>
      <c r="J3973" s="288" t="e">
        <f>VLOOKUP(D3973,[1]Лист3!$A:$AK,37,0)</f>
        <v>#N/A</v>
      </c>
      <c r="K3973" s="289" t="e">
        <v>#N/A</v>
      </c>
      <c r="L3973" s="289"/>
      <c r="M3973" s="289"/>
      <c r="N3973" s="289"/>
      <c r="O3973" s="289" t="e">
        <v>#N/A</v>
      </c>
      <c r="P3973" s="289"/>
      <c r="Q3973" s="311"/>
      <c r="R3973" s="311"/>
      <c r="S3973" s="493"/>
      <c r="T3973" s="493"/>
      <c r="U3973" s="493"/>
      <c r="V3973" s="493"/>
      <c r="W3973" s="493"/>
      <c r="X3973" s="493" t="s">
        <v>4907</v>
      </c>
      <c r="Y3973" s="493"/>
      <c r="Z3973" s="493"/>
      <c r="AA3973" s="493"/>
      <c r="AB3973" s="493"/>
      <c r="AC3973" s="493"/>
      <c r="AD3973" s="493"/>
      <c r="AE3973" s="493"/>
      <c r="AF3973" s="493"/>
      <c r="AG3973" s="493"/>
      <c r="AH3973" s="493"/>
      <c r="AI3973" s="493"/>
      <c r="AJ3973" s="486"/>
      <c r="AK3973" s="175"/>
      <c r="AL3973" s="175"/>
      <c r="AM3973" s="175"/>
      <c r="AN3973" s="175"/>
    </row>
    <row r="3974" spans="1:40" s="105" customFormat="1" ht="20.3" customHeight="1" x14ac:dyDescent="0.35">
      <c r="A3974" s="256">
        <v>2025</v>
      </c>
      <c r="B3974" s="184">
        <f>B3971+1</f>
        <v>1218</v>
      </c>
      <c r="C3974" s="286" t="s">
        <v>1515</v>
      </c>
      <c r="D3974" s="184">
        <v>44423</v>
      </c>
      <c r="E3974" s="287" t="e">
        <f>VLOOKUP(D3974,'[1]2023-2025'!$A:$G,7,0)</f>
        <v>#N/A</v>
      </c>
      <c r="F3974" s="287"/>
      <c r="G3974" s="287" t="s">
        <v>1899</v>
      </c>
      <c r="H3974" s="288" t="e">
        <f>INDEX('[1]2023-2025'!$AK:$AK,MATCH(D3974,'[1]2023-2025'!$A:$A,0))</f>
        <v>#N/A</v>
      </c>
      <c r="I3974" s="288" t="e">
        <v>#N/A</v>
      </c>
      <c r="J3974" s="288" t="e">
        <f>VLOOKUP(D3974,[1]Лист3!$A:$AK,37,0)</f>
        <v>#N/A</v>
      </c>
      <c r="K3974" s="289" t="e">
        <f>INDEX('[1]2023-2025'!$G:$G,MATCH(D3974,'[1]2023-2025'!$A:$A,0))</f>
        <v>#N/A</v>
      </c>
      <c r="L3974" s="289"/>
      <c r="M3974" s="289"/>
      <c r="N3974" s="289"/>
      <c r="O3974" s="289" t="e">
        <v>#N/A</v>
      </c>
      <c r="P3974" s="289" t="e">
        <v>#N/A</v>
      </c>
      <c r="Q3974" s="186">
        <f>SUM(S3974:AJ3974)</f>
        <v>3180743.29</v>
      </c>
      <c r="R3974" s="186">
        <f>SUM(S3974:AI3974)</f>
        <v>3142859.77</v>
      </c>
      <c r="S3974" s="290">
        <v>0</v>
      </c>
      <c r="T3974" s="475">
        <v>0</v>
      </c>
      <c r="U3974" s="474">
        <v>0</v>
      </c>
      <c r="V3974" s="474">
        <v>0</v>
      </c>
      <c r="W3974" s="474">
        <v>0</v>
      </c>
      <c r="X3974" s="474">
        <v>0</v>
      </c>
      <c r="Y3974" s="474">
        <v>0</v>
      </c>
      <c r="Z3974" s="474">
        <v>0</v>
      </c>
      <c r="AA3974" s="474">
        <v>3142859.77</v>
      </c>
      <c r="AB3974" s="474">
        <v>0</v>
      </c>
      <c r="AC3974" s="474">
        <v>0</v>
      </c>
      <c r="AD3974" s="474">
        <v>0</v>
      </c>
      <c r="AE3974" s="474">
        <v>0</v>
      </c>
      <c r="AF3974" s="474">
        <v>0</v>
      </c>
      <c r="AG3974" s="476">
        <v>0</v>
      </c>
      <c r="AH3974" s="476">
        <v>0</v>
      </c>
      <c r="AI3974" s="476">
        <v>0</v>
      </c>
      <c r="AJ3974" s="474">
        <v>37883.519999999997</v>
      </c>
      <c r="AK3974" s="175"/>
      <c r="AL3974" s="175">
        <v>5330594.4400000004</v>
      </c>
      <c r="AM3974" s="175">
        <v>5330594.4400000004</v>
      </c>
      <c r="AN3974" s="175">
        <v>0</v>
      </c>
    </row>
    <row r="3975" spans="1:40" s="105" customFormat="1" ht="20.3" customHeight="1" x14ac:dyDescent="0.35">
      <c r="A3975" s="256">
        <v>2025</v>
      </c>
      <c r="B3975" s="184">
        <f t="shared" ref="B3975:B3982" si="858">B3974+1</f>
        <v>1219</v>
      </c>
      <c r="C3975" s="286" t="s">
        <v>1517</v>
      </c>
      <c r="D3975" s="184">
        <v>44447</v>
      </c>
      <c r="E3975" s="287" t="e">
        <f>VLOOKUP(D3975,'[1]2023-2025'!$A:$G,7,0)</f>
        <v>#N/A</v>
      </c>
      <c r="F3975" s="287"/>
      <c r="G3975" s="287" t="s">
        <v>1899</v>
      </c>
      <c r="H3975" s="288" t="e">
        <f>INDEX('[1]2023-2025'!$AK:$AK,MATCH(D3975,'[1]2023-2025'!$A:$A,0))</f>
        <v>#N/A</v>
      </c>
      <c r="I3975" s="288" t="e">
        <v>#N/A</v>
      </c>
      <c r="J3975" s="288" t="e">
        <f>VLOOKUP(D3975,[1]Лист3!$A:$AK,37,0)</f>
        <v>#N/A</v>
      </c>
      <c r="K3975" s="289" t="e">
        <f>INDEX('[1]2023-2025'!$G:$G,MATCH(D3975,'[1]2023-2025'!$A:$A,0))</f>
        <v>#N/A</v>
      </c>
      <c r="L3975" s="289"/>
      <c r="M3975" s="289"/>
      <c r="N3975" s="289"/>
      <c r="O3975" s="289" t="e">
        <v>#N/A</v>
      </c>
      <c r="P3975" s="289" t="e">
        <v>#N/A</v>
      </c>
      <c r="Q3975" s="186">
        <f>SUM(S3975:AJ3975)</f>
        <v>126415.2</v>
      </c>
      <c r="R3975" s="186">
        <f>SUM(S3975:AI3975)</f>
        <v>126415.2</v>
      </c>
      <c r="S3975" s="290">
        <v>0</v>
      </c>
      <c r="T3975" s="475">
        <v>0</v>
      </c>
      <c r="U3975" s="474">
        <v>0</v>
      </c>
      <c r="V3975" s="474">
        <v>0</v>
      </c>
      <c r="W3975" s="474">
        <v>0</v>
      </c>
      <c r="X3975" s="474">
        <v>0</v>
      </c>
      <c r="Y3975" s="474">
        <v>0</v>
      </c>
      <c r="Z3975" s="474">
        <v>0</v>
      </c>
      <c r="AA3975" s="474">
        <v>0</v>
      </c>
      <c r="AB3975" s="474">
        <v>0</v>
      </c>
      <c r="AC3975" s="474">
        <v>0</v>
      </c>
      <c r="AD3975" s="474">
        <v>0</v>
      </c>
      <c r="AE3975" s="474">
        <v>0</v>
      </c>
      <c r="AF3975" s="474">
        <v>0</v>
      </c>
      <c r="AG3975" s="476">
        <v>126415.2</v>
      </c>
      <c r="AH3975" s="476">
        <v>0</v>
      </c>
      <c r="AI3975" s="476">
        <v>0</v>
      </c>
      <c r="AJ3975" s="474">
        <v>0</v>
      </c>
      <c r="AK3975" s="175"/>
      <c r="AL3975" s="175">
        <v>25253769.5</v>
      </c>
      <c r="AM3975" s="175">
        <v>25253769.5</v>
      </c>
      <c r="AN3975" s="175">
        <v>0</v>
      </c>
    </row>
    <row r="3976" spans="1:40" s="105" customFormat="1" ht="20.3" customHeight="1" x14ac:dyDescent="0.35">
      <c r="A3976" s="256">
        <v>2025</v>
      </c>
      <c r="B3976" s="184">
        <f t="shared" si="858"/>
        <v>1220</v>
      </c>
      <c r="C3976" s="286" t="s">
        <v>1140</v>
      </c>
      <c r="D3976" s="184">
        <v>44355</v>
      </c>
      <c r="E3976" s="287" t="e">
        <f>VLOOKUP(D3976,'[1]2023-2025'!$A:$G,7,0)</f>
        <v>#N/A</v>
      </c>
      <c r="F3976" s="287"/>
      <c r="G3976" s="287" t="s">
        <v>1899</v>
      </c>
      <c r="H3976" s="288" t="e">
        <f>INDEX('[1]2023-2025'!$AK:$AK,MATCH(D3976,'[1]2023-2025'!$A:$A,0))</f>
        <v>#N/A</v>
      </c>
      <c r="I3976" s="288" t="e">
        <v>#N/A</v>
      </c>
      <c r="J3976" s="288" t="e">
        <f>VLOOKUP(D3976,[1]Лист3!$A:$AK,37,0)</f>
        <v>#N/A</v>
      </c>
      <c r="K3976" s="289" t="e">
        <f>INDEX('[1]2023-2025'!$G:$G,MATCH(D3976,'[1]2023-2025'!$A:$A,0))</f>
        <v>#N/A</v>
      </c>
      <c r="L3976" s="289"/>
      <c r="M3976" s="289"/>
      <c r="N3976" s="289"/>
      <c r="O3976" s="289" t="e">
        <v>#N/A</v>
      </c>
      <c r="P3976" s="289" t="e">
        <v>#N/A</v>
      </c>
      <c r="Q3976" s="186">
        <f>SUM(S3976:AJ3976)</f>
        <v>9622563.7799999993</v>
      </c>
      <c r="R3976" s="186">
        <f>SUM(S3976:AI3976)</f>
        <v>9494696.3599999994</v>
      </c>
      <c r="S3976" s="474">
        <v>0</v>
      </c>
      <c r="T3976" s="475">
        <v>0</v>
      </c>
      <c r="U3976" s="474">
        <v>0</v>
      </c>
      <c r="V3976" s="474">
        <v>0</v>
      </c>
      <c r="W3976" s="474">
        <v>0</v>
      </c>
      <c r="X3976" s="474">
        <v>0</v>
      </c>
      <c r="Y3976" s="474">
        <v>0</v>
      </c>
      <c r="Z3976" s="474">
        <v>0</v>
      </c>
      <c r="AA3976" s="474">
        <v>9425670.3699999992</v>
      </c>
      <c r="AB3976" s="474">
        <v>0</v>
      </c>
      <c r="AC3976" s="474">
        <v>0</v>
      </c>
      <c r="AD3976" s="474">
        <v>0</v>
      </c>
      <c r="AE3976" s="474">
        <v>0</v>
      </c>
      <c r="AF3976" s="474">
        <v>0</v>
      </c>
      <c r="AG3976" s="476">
        <v>69025.990000000005</v>
      </c>
      <c r="AH3976" s="476">
        <v>0</v>
      </c>
      <c r="AI3976" s="476">
        <v>0</v>
      </c>
      <c r="AJ3976" s="474">
        <v>127867.42</v>
      </c>
      <c r="AK3976" s="175"/>
      <c r="AL3976" s="175">
        <v>21169686.039999999</v>
      </c>
      <c r="AM3976" s="175">
        <v>21169686.039999999</v>
      </c>
      <c r="AN3976" s="175">
        <v>0</v>
      </c>
    </row>
    <row r="3977" spans="1:40" s="105" customFormat="1" ht="20.3" customHeight="1" x14ac:dyDescent="0.35">
      <c r="A3977" s="256">
        <v>2025</v>
      </c>
      <c r="B3977" s="184">
        <f t="shared" si="858"/>
        <v>1221</v>
      </c>
      <c r="C3977" s="286" t="s">
        <v>73</v>
      </c>
      <c r="D3977" s="184">
        <v>44489</v>
      </c>
      <c r="E3977" s="287" t="e">
        <f>VLOOKUP(D3977,'[1]2023-2025'!$A:$G,7,0)</f>
        <v>#N/A</v>
      </c>
      <c r="F3977" s="287"/>
      <c r="G3977" s="287" t="s">
        <v>1899</v>
      </c>
      <c r="H3977" s="288" t="e">
        <f>INDEX('[1]2023-2025'!$AK:$AK,MATCH(D3977,'[1]2023-2025'!$A:$A,0))</f>
        <v>#N/A</v>
      </c>
      <c r="I3977" s="288" t="e">
        <v>#N/A</v>
      </c>
      <c r="J3977" s="288" t="e">
        <f>VLOOKUP(D3977,[1]Лист3!$A:$AK,37,0)</f>
        <v>#N/A</v>
      </c>
      <c r="K3977" s="289" t="e">
        <f>INDEX('[1]2023-2025'!$G:$G,MATCH(D3977,'[1]2023-2025'!$A:$A,0))</f>
        <v>#N/A</v>
      </c>
      <c r="L3977" s="289"/>
      <c r="M3977" s="289"/>
      <c r="N3977" s="289"/>
      <c r="O3977" s="289" t="e">
        <v>#N/A</v>
      </c>
      <c r="P3977" s="289" t="e">
        <v>#N/A</v>
      </c>
      <c r="Q3977" s="186">
        <f>SUM(S3977:AJ3977)</f>
        <v>2935337.4699999997</v>
      </c>
      <c r="R3977" s="186">
        <f>SUM(S3977:AI3977)</f>
        <v>2878303.59</v>
      </c>
      <c r="S3977" s="474">
        <v>0</v>
      </c>
      <c r="T3977" s="475">
        <v>2878303.59</v>
      </c>
      <c r="U3977" s="474">
        <v>0</v>
      </c>
      <c r="V3977" s="474">
        <v>0</v>
      </c>
      <c r="W3977" s="474">
        <v>0</v>
      </c>
      <c r="X3977" s="474">
        <v>0</v>
      </c>
      <c r="Y3977" s="474">
        <v>0</v>
      </c>
      <c r="Z3977" s="474">
        <v>0</v>
      </c>
      <c r="AA3977" s="474">
        <v>0</v>
      </c>
      <c r="AB3977" s="474">
        <v>0</v>
      </c>
      <c r="AC3977" s="474">
        <v>0</v>
      </c>
      <c r="AD3977" s="474">
        <v>0</v>
      </c>
      <c r="AE3977" s="474">
        <v>0</v>
      </c>
      <c r="AF3977" s="474">
        <v>0</v>
      </c>
      <c r="AG3977" s="476">
        <v>0</v>
      </c>
      <c r="AH3977" s="476">
        <v>0</v>
      </c>
      <c r="AI3977" s="476">
        <v>0</v>
      </c>
      <c r="AJ3977" s="474">
        <v>57033.88</v>
      </c>
      <c r="AK3977" s="175"/>
      <c r="AL3977" s="175">
        <v>13068983.439999999</v>
      </c>
      <c r="AM3977" s="175">
        <v>13068983.439999999</v>
      </c>
      <c r="AN3977" s="175">
        <v>0</v>
      </c>
    </row>
    <row r="3978" spans="1:40" s="105" customFormat="1" ht="20.3" customHeight="1" x14ac:dyDescent="0.35">
      <c r="A3978" s="256">
        <v>2025</v>
      </c>
      <c r="B3978" s="184">
        <f t="shared" si="858"/>
        <v>1222</v>
      </c>
      <c r="C3978" s="286" t="s">
        <v>3895</v>
      </c>
      <c r="D3978" s="184">
        <v>44517</v>
      </c>
      <c r="E3978" s="287" t="e">
        <f>VLOOKUP(D3978,'[1]2023-2025'!$A:$G,7,0)</f>
        <v>#N/A</v>
      </c>
      <c r="F3978" s="287"/>
      <c r="G3978" s="287" t="s">
        <v>1899</v>
      </c>
      <c r="H3978" s="288" t="e">
        <f>INDEX('[1]2023-2025'!$AK:$AK,MATCH(D3978,'[1]2023-2025'!$A:$A,0))</f>
        <v>#N/A</v>
      </c>
      <c r="I3978" s="288" t="e">
        <v>#N/A</v>
      </c>
      <c r="J3978" s="288" t="e">
        <f>VLOOKUP(D3978,[1]Лист3!$A:$AK,37,0)</f>
        <v>#N/A</v>
      </c>
      <c r="K3978" s="289" t="e">
        <f>INDEX('[1]2023-2025'!$G:$G,MATCH(D3978,'[1]2023-2025'!$A:$A,0))</f>
        <v>#N/A</v>
      </c>
      <c r="L3978" s="289"/>
      <c r="M3978" s="289"/>
      <c r="N3978" s="289"/>
      <c r="O3978" s="289" t="e">
        <v>#N/A</v>
      </c>
      <c r="P3978" s="289" t="e">
        <v>#N/A</v>
      </c>
      <c r="Q3978" s="186">
        <f>SUM(S3978:AJ3978)</f>
        <v>8800171.0600000005</v>
      </c>
      <c r="R3978" s="186">
        <f>SUM(S3978:AI3978)</f>
        <v>8643646.8399999999</v>
      </c>
      <c r="S3978" s="474">
        <v>0</v>
      </c>
      <c r="T3978" s="475">
        <v>2505271.04</v>
      </c>
      <c r="U3978" s="474">
        <v>0</v>
      </c>
      <c r="V3978" s="474">
        <v>0</v>
      </c>
      <c r="W3978" s="474">
        <v>0</v>
      </c>
      <c r="X3978" s="474">
        <v>0</v>
      </c>
      <c r="Y3978" s="474">
        <v>0</v>
      </c>
      <c r="Z3978" s="474">
        <v>0</v>
      </c>
      <c r="AA3978" s="474">
        <v>6138375.7999999998</v>
      </c>
      <c r="AB3978" s="474">
        <v>0</v>
      </c>
      <c r="AC3978" s="474">
        <v>0</v>
      </c>
      <c r="AD3978" s="474">
        <v>0</v>
      </c>
      <c r="AE3978" s="474">
        <v>0</v>
      </c>
      <c r="AF3978" s="474">
        <v>0</v>
      </c>
      <c r="AG3978" s="476">
        <v>0</v>
      </c>
      <c r="AH3978" s="476">
        <v>0</v>
      </c>
      <c r="AI3978" s="476">
        <v>0</v>
      </c>
      <c r="AJ3978" s="476">
        <v>156524.22</v>
      </c>
      <c r="AK3978" s="175"/>
      <c r="AL3978" s="175">
        <v>25119809.23</v>
      </c>
      <c r="AM3978" s="175">
        <v>25119809.23</v>
      </c>
      <c r="AN3978" s="175">
        <v>0</v>
      </c>
    </row>
    <row r="3979" spans="1:40" s="105" customFormat="1" ht="20.3" customHeight="1" x14ac:dyDescent="0.35">
      <c r="A3979" s="256">
        <v>2025</v>
      </c>
      <c r="B3979" s="184">
        <f t="shared" si="858"/>
        <v>1223</v>
      </c>
      <c r="C3979" s="286" t="s">
        <v>1519</v>
      </c>
      <c r="D3979" s="184">
        <v>44463</v>
      </c>
      <c r="E3979" s="287"/>
      <c r="F3979" s="287"/>
      <c r="G3979" s="287"/>
      <c r="H3979" s="288"/>
      <c r="I3979" s="288"/>
      <c r="J3979" s="288"/>
      <c r="K3979" s="289"/>
      <c r="L3979" s="289"/>
      <c r="M3979" s="289"/>
      <c r="N3979" s="289"/>
      <c r="O3979" s="289"/>
      <c r="P3979" s="289"/>
      <c r="Q3979" s="186">
        <f t="shared" ref="Q3979:Q3981" si="859">SUM(S3979:AJ3979)</f>
        <v>1063652.1000000001</v>
      </c>
      <c r="R3979" s="186">
        <f t="shared" ref="R3979:R3981" si="860">SUM(S3979:AI3979)</f>
        <v>1063652.1000000001</v>
      </c>
      <c r="S3979" s="290">
        <v>0</v>
      </c>
      <c r="T3979" s="290">
        <v>0</v>
      </c>
      <c r="U3979" s="290">
        <v>0</v>
      </c>
      <c r="V3979" s="290">
        <v>0</v>
      </c>
      <c r="W3979" s="290">
        <v>0</v>
      </c>
      <c r="X3979" s="290">
        <v>1063652.1000000001</v>
      </c>
      <c r="Y3979" s="290">
        <v>0</v>
      </c>
      <c r="Z3979" s="290">
        <v>0</v>
      </c>
      <c r="AA3979" s="290">
        <v>0</v>
      </c>
      <c r="AB3979" s="290">
        <v>0</v>
      </c>
      <c r="AC3979" s="290">
        <v>0</v>
      </c>
      <c r="AD3979" s="290">
        <v>0</v>
      </c>
      <c r="AE3979" s="290">
        <v>0</v>
      </c>
      <c r="AF3979" s="290">
        <v>0</v>
      </c>
      <c r="AG3979" s="290">
        <v>0</v>
      </c>
      <c r="AH3979" s="290">
        <v>0</v>
      </c>
      <c r="AI3979" s="290">
        <v>0</v>
      </c>
      <c r="AJ3979" s="290">
        <v>0</v>
      </c>
      <c r="AK3979" s="175"/>
      <c r="AL3979" s="175">
        <v>17056217.32</v>
      </c>
      <c r="AM3979" s="175">
        <v>29992895.609999999</v>
      </c>
      <c r="AN3979" s="175">
        <v>12936678.289999999</v>
      </c>
    </row>
    <row r="3980" spans="1:40" s="105" customFormat="1" ht="20.3" customHeight="1" x14ac:dyDescent="0.35">
      <c r="A3980" s="256">
        <v>2025</v>
      </c>
      <c r="B3980" s="184">
        <f t="shared" si="858"/>
        <v>1224</v>
      </c>
      <c r="C3980" s="286" t="s">
        <v>4117</v>
      </c>
      <c r="D3980" s="184">
        <v>44514</v>
      </c>
      <c r="E3980" s="287"/>
      <c r="F3980" s="287"/>
      <c r="G3980" s="287"/>
      <c r="H3980" s="288"/>
      <c r="I3980" s="288"/>
      <c r="J3980" s="288"/>
      <c r="K3980" s="289"/>
      <c r="L3980" s="289"/>
      <c r="M3980" s="289"/>
      <c r="N3980" s="289"/>
      <c r="O3980" s="289"/>
      <c r="P3980" s="289"/>
      <c r="Q3980" s="186">
        <f t="shared" si="859"/>
        <v>3862626.9</v>
      </c>
      <c r="R3980" s="186">
        <f t="shared" si="860"/>
        <v>3796676.75</v>
      </c>
      <c r="S3980" s="290">
        <v>0</v>
      </c>
      <c r="T3980" s="290">
        <v>0</v>
      </c>
      <c r="U3980" s="290">
        <v>0</v>
      </c>
      <c r="V3980" s="290">
        <v>980200.54</v>
      </c>
      <c r="W3980" s="290">
        <v>2227535.48</v>
      </c>
      <c r="X3980" s="290">
        <v>588940.73</v>
      </c>
      <c r="Y3980" s="290">
        <v>0</v>
      </c>
      <c r="Z3980" s="290">
        <v>0</v>
      </c>
      <c r="AA3980" s="290">
        <v>0</v>
      </c>
      <c r="AB3980" s="290">
        <v>0</v>
      </c>
      <c r="AC3980" s="290">
        <v>0</v>
      </c>
      <c r="AD3980" s="290">
        <v>0</v>
      </c>
      <c r="AE3980" s="290">
        <v>0</v>
      </c>
      <c r="AF3980" s="290">
        <v>0</v>
      </c>
      <c r="AG3980" s="290">
        <v>0</v>
      </c>
      <c r="AH3980" s="290">
        <v>0</v>
      </c>
      <c r="AI3980" s="290">
        <v>0</v>
      </c>
      <c r="AJ3980" s="290">
        <v>65950.149999999994</v>
      </c>
      <c r="AK3980" s="175"/>
      <c r="AL3980" s="175">
        <v>11576992.899999999</v>
      </c>
      <c r="AM3980" s="175">
        <v>18907688.469999999</v>
      </c>
      <c r="AN3980" s="175">
        <v>7330695.5699999994</v>
      </c>
    </row>
    <row r="3981" spans="1:40" s="105" customFormat="1" ht="20.3" customHeight="1" x14ac:dyDescent="0.35">
      <c r="A3981" s="256">
        <v>2025</v>
      </c>
      <c r="B3981" s="184">
        <f t="shared" si="858"/>
        <v>1225</v>
      </c>
      <c r="C3981" s="286" t="s">
        <v>4118</v>
      </c>
      <c r="D3981" s="184">
        <v>44354</v>
      </c>
      <c r="E3981" s="287"/>
      <c r="F3981" s="287"/>
      <c r="G3981" s="287"/>
      <c r="H3981" s="288"/>
      <c r="I3981" s="288"/>
      <c r="J3981" s="288"/>
      <c r="K3981" s="289"/>
      <c r="L3981" s="289"/>
      <c r="M3981" s="289"/>
      <c r="N3981" s="289"/>
      <c r="O3981" s="289"/>
      <c r="P3981" s="289"/>
      <c r="Q3981" s="186">
        <f t="shared" si="859"/>
        <v>357575.12</v>
      </c>
      <c r="R3981" s="186">
        <f t="shared" si="860"/>
        <v>357575.12</v>
      </c>
      <c r="S3981" s="474">
        <v>0</v>
      </c>
      <c r="T3981" s="474">
        <v>0</v>
      </c>
      <c r="U3981" s="474">
        <v>0</v>
      </c>
      <c r="V3981" s="474">
        <v>0</v>
      </c>
      <c r="W3981" s="474">
        <v>0</v>
      </c>
      <c r="X3981" s="474">
        <v>0</v>
      </c>
      <c r="Y3981" s="474">
        <v>0</v>
      </c>
      <c r="Z3981" s="474">
        <v>0</v>
      </c>
      <c r="AA3981" s="474">
        <v>0</v>
      </c>
      <c r="AB3981" s="474">
        <v>0</v>
      </c>
      <c r="AC3981" s="474">
        <v>0</v>
      </c>
      <c r="AD3981" s="474">
        <v>0</v>
      </c>
      <c r="AE3981" s="474">
        <v>0</v>
      </c>
      <c r="AF3981" s="474">
        <v>0</v>
      </c>
      <c r="AG3981" s="474">
        <v>357575.12</v>
      </c>
      <c r="AH3981" s="474">
        <v>0</v>
      </c>
      <c r="AI3981" s="474">
        <v>0</v>
      </c>
      <c r="AJ3981" s="474">
        <v>0</v>
      </c>
      <c r="AK3981" s="175"/>
      <c r="AL3981" s="175">
        <v>22295221.850000001</v>
      </c>
      <c r="AM3981" s="175">
        <v>24272327.780000001</v>
      </c>
      <c r="AN3981" s="175">
        <v>1977105.9299999997</v>
      </c>
    </row>
    <row r="3982" spans="1:40" s="105" customFormat="1" ht="20.3" customHeight="1" x14ac:dyDescent="0.35">
      <c r="A3982" s="256">
        <v>2025</v>
      </c>
      <c r="B3982" s="184">
        <f t="shared" si="858"/>
        <v>1226</v>
      </c>
      <c r="C3982" s="286" t="s">
        <v>4754</v>
      </c>
      <c r="D3982" s="184">
        <v>44326</v>
      </c>
      <c r="E3982" s="287"/>
      <c r="F3982" s="287"/>
      <c r="G3982" s="287"/>
      <c r="H3982" s="288"/>
      <c r="I3982" s="288"/>
      <c r="J3982" s="288"/>
      <c r="K3982" s="289"/>
      <c r="L3982" s="289"/>
      <c r="M3982" s="289"/>
      <c r="N3982" s="289"/>
      <c r="O3982" s="289"/>
      <c r="P3982" s="289"/>
      <c r="Q3982" s="186">
        <f t="shared" ref="Q3982" si="861">SUM(S3982:AJ3982)</f>
        <v>11729983.660000002</v>
      </c>
      <c r="R3982" s="186">
        <f t="shared" ref="R3982" si="862">SUM(S3982:AI3982)</f>
        <v>11569141.850000001</v>
      </c>
      <c r="S3982" s="290">
        <v>0</v>
      </c>
      <c r="T3982" s="290">
        <v>0</v>
      </c>
      <c r="U3982" s="290">
        <v>0</v>
      </c>
      <c r="V3982" s="290">
        <v>0</v>
      </c>
      <c r="W3982" s="290">
        <v>0</v>
      </c>
      <c r="X3982" s="290">
        <v>0</v>
      </c>
      <c r="Y3982" s="290">
        <v>0</v>
      </c>
      <c r="Z3982" s="290">
        <v>0</v>
      </c>
      <c r="AA3982" s="290">
        <v>7594511.29</v>
      </c>
      <c r="AB3982" s="290">
        <v>0</v>
      </c>
      <c r="AC3982" s="290">
        <v>3672633.76</v>
      </c>
      <c r="AD3982" s="290">
        <v>0</v>
      </c>
      <c r="AE3982" s="290">
        <v>0</v>
      </c>
      <c r="AF3982" s="290">
        <v>0</v>
      </c>
      <c r="AG3982" s="290">
        <v>301996.79999999999</v>
      </c>
      <c r="AH3982" s="290">
        <v>0</v>
      </c>
      <c r="AI3982" s="290">
        <v>0</v>
      </c>
      <c r="AJ3982" s="290">
        <v>160841.81</v>
      </c>
      <c r="AK3982" s="175"/>
      <c r="AL3982" s="175">
        <v>19072360.640000001</v>
      </c>
      <c r="AM3982" s="175">
        <v>19130198.539999999</v>
      </c>
      <c r="AN3982" s="175">
        <v>57837.9</v>
      </c>
    </row>
    <row r="3983" spans="1:40" s="105" customFormat="1" ht="20.3" customHeight="1" x14ac:dyDescent="0.35">
      <c r="A3983" s="256"/>
      <c r="B3983" s="170" t="s">
        <v>22</v>
      </c>
      <c r="C3983" s="293"/>
      <c r="D3983" s="296" t="s">
        <v>172</v>
      </c>
      <c r="E3983" s="287" t="e">
        <f>VLOOKUP(D3983,'[1]2023-2025'!$A:$G,7,0)</f>
        <v>#N/A</v>
      </c>
      <c r="F3983" s="287"/>
      <c r="G3983" s="287"/>
      <c r="H3983" s="288" t="e">
        <v>#N/A</v>
      </c>
      <c r="I3983" s="288" t="e">
        <v>#N/A</v>
      </c>
      <c r="J3983" s="288" t="e">
        <f>VLOOKUP(D3983,[1]Лист3!$A:$AK,37,0)</f>
        <v>#N/A</v>
      </c>
      <c r="K3983" s="289" t="e">
        <v>#N/A</v>
      </c>
      <c r="L3983" s="289"/>
      <c r="M3983" s="289"/>
      <c r="N3983" s="289"/>
      <c r="O3983" s="289" t="e">
        <v>#N/A</v>
      </c>
      <c r="P3983" s="289"/>
      <c r="Q3983" s="297">
        <f t="shared" ref="Q3983:AJ3983" si="863">SUM(Q3974:Q3982)</f>
        <v>41679068.579999998</v>
      </c>
      <c r="R3983" s="297">
        <f t="shared" si="863"/>
        <v>41072967.579999998</v>
      </c>
      <c r="S3983" s="484">
        <f t="shared" si="863"/>
        <v>0</v>
      </c>
      <c r="T3983" s="484">
        <f t="shared" si="863"/>
        <v>5383574.6299999999</v>
      </c>
      <c r="U3983" s="484">
        <f t="shared" si="863"/>
        <v>0</v>
      </c>
      <c r="V3983" s="484">
        <f t="shared" si="863"/>
        <v>980200.54</v>
      </c>
      <c r="W3983" s="484">
        <f t="shared" si="863"/>
        <v>2227535.48</v>
      </c>
      <c r="X3983" s="484">
        <f t="shared" si="863"/>
        <v>1652592.83</v>
      </c>
      <c r="Y3983" s="484">
        <f t="shared" si="863"/>
        <v>0</v>
      </c>
      <c r="Z3983" s="484">
        <f t="shared" si="863"/>
        <v>0</v>
      </c>
      <c r="AA3983" s="484">
        <f t="shared" si="863"/>
        <v>26301417.229999997</v>
      </c>
      <c r="AB3983" s="484">
        <f t="shared" si="863"/>
        <v>0</v>
      </c>
      <c r="AC3983" s="484">
        <f t="shared" si="863"/>
        <v>3672633.76</v>
      </c>
      <c r="AD3983" s="484">
        <f t="shared" si="863"/>
        <v>0</v>
      </c>
      <c r="AE3983" s="484">
        <f t="shared" si="863"/>
        <v>0</v>
      </c>
      <c r="AF3983" s="484">
        <f t="shared" si="863"/>
        <v>0</v>
      </c>
      <c r="AG3983" s="484">
        <f t="shared" si="863"/>
        <v>855013.1100000001</v>
      </c>
      <c r="AH3983" s="484">
        <f t="shared" si="863"/>
        <v>0</v>
      </c>
      <c r="AI3983" s="484">
        <f t="shared" si="863"/>
        <v>0</v>
      </c>
      <c r="AJ3983" s="484">
        <f t="shared" si="863"/>
        <v>606101</v>
      </c>
      <c r="AK3983" s="175"/>
      <c r="AL3983" s="175" t="e">
        <v>#N/A</v>
      </c>
      <c r="AM3983" s="175" t="e">
        <v>#N/A</v>
      </c>
      <c r="AN3983" s="175" t="e">
        <v>#N/A</v>
      </c>
    </row>
    <row r="3984" spans="1:40" s="105" customFormat="1" ht="20.3" customHeight="1" x14ac:dyDescent="0.35">
      <c r="A3984" s="256"/>
      <c r="B3984" s="309" t="s">
        <v>34</v>
      </c>
      <c r="C3984" s="309"/>
      <c r="D3984" s="296" t="s">
        <v>172</v>
      </c>
      <c r="E3984" s="287" t="e">
        <f>VLOOKUP(D3984,'[1]2023-2025'!$A:$G,7,0)</f>
        <v>#N/A</v>
      </c>
      <c r="F3984" s="287"/>
      <c r="G3984" s="287"/>
      <c r="H3984" s="288" t="e">
        <v>#N/A</v>
      </c>
      <c r="I3984" s="288" t="e">
        <v>#N/A</v>
      </c>
      <c r="J3984" s="288" t="e">
        <f>VLOOKUP(D3984,[1]Лист3!$A:$AK,37,0)</f>
        <v>#N/A</v>
      </c>
      <c r="K3984" s="289" t="e">
        <v>#N/A</v>
      </c>
      <c r="L3984" s="289"/>
      <c r="M3984" s="289"/>
      <c r="N3984" s="289"/>
      <c r="O3984" s="289" t="e">
        <v>#N/A</v>
      </c>
      <c r="P3984" s="289"/>
      <c r="Q3984" s="297">
        <f t="shared" ref="Q3984:AJ3984" si="864">Q3983+Q3972+Q3969</f>
        <v>49780903.32</v>
      </c>
      <c r="R3984" s="297">
        <f t="shared" si="864"/>
        <v>49057385.089999996</v>
      </c>
      <c r="S3984" s="484">
        <f t="shared" si="864"/>
        <v>0</v>
      </c>
      <c r="T3984" s="484">
        <f t="shared" si="864"/>
        <v>5383574.6299999999</v>
      </c>
      <c r="U3984" s="484">
        <f t="shared" si="864"/>
        <v>0</v>
      </c>
      <c r="V3984" s="484">
        <f t="shared" si="864"/>
        <v>980200.54</v>
      </c>
      <c r="W3984" s="484">
        <f t="shared" si="864"/>
        <v>2227535.48</v>
      </c>
      <c r="X3984" s="484">
        <f t="shared" si="864"/>
        <v>1652592.83</v>
      </c>
      <c r="Y3984" s="484">
        <f t="shared" si="864"/>
        <v>0</v>
      </c>
      <c r="Z3984" s="484">
        <f t="shared" si="864"/>
        <v>0</v>
      </c>
      <c r="AA3984" s="484">
        <f t="shared" si="864"/>
        <v>34285834.739999995</v>
      </c>
      <c r="AB3984" s="484">
        <f t="shared" si="864"/>
        <v>0</v>
      </c>
      <c r="AC3984" s="484">
        <f t="shared" si="864"/>
        <v>3672633.76</v>
      </c>
      <c r="AD3984" s="484">
        <f t="shared" si="864"/>
        <v>0</v>
      </c>
      <c r="AE3984" s="484">
        <f t="shared" si="864"/>
        <v>0</v>
      </c>
      <c r="AF3984" s="484">
        <f t="shared" si="864"/>
        <v>0</v>
      </c>
      <c r="AG3984" s="484">
        <f t="shared" si="864"/>
        <v>855013.1100000001</v>
      </c>
      <c r="AH3984" s="484">
        <f t="shared" si="864"/>
        <v>0</v>
      </c>
      <c r="AI3984" s="484">
        <f t="shared" si="864"/>
        <v>0</v>
      </c>
      <c r="AJ3984" s="484">
        <f t="shared" si="864"/>
        <v>723518.23</v>
      </c>
      <c r="AK3984" s="175"/>
      <c r="AL3984" s="175" t="e">
        <v>#N/A</v>
      </c>
      <c r="AM3984" s="175" t="e">
        <v>#N/A</v>
      </c>
      <c r="AN3984" s="175" t="e">
        <v>#N/A</v>
      </c>
    </row>
    <row r="3985" spans="1:40" s="105" customFormat="1" ht="20.3" customHeight="1" x14ac:dyDescent="0.35">
      <c r="A3985" s="256"/>
      <c r="B3985" s="298"/>
      <c r="C3985" s="275"/>
      <c r="D3985" s="275"/>
      <c r="E3985" s="287">
        <f>VLOOKUP(D3985,'[1]2023-2025'!$A:$G,7,0)</f>
        <v>0</v>
      </c>
      <c r="F3985" s="287"/>
      <c r="G3985" s="287"/>
      <c r="H3985" s="288" t="e">
        <v>#N/A</v>
      </c>
      <c r="I3985" s="288" t="e">
        <v>#N/A</v>
      </c>
      <c r="J3985" s="288" t="e">
        <f>VLOOKUP(D3985,[1]Лист3!$A:$AK,37,0)</f>
        <v>#N/A</v>
      </c>
      <c r="K3985" s="289" t="e">
        <v>#N/A</v>
      </c>
      <c r="L3985" s="289"/>
      <c r="M3985" s="289"/>
      <c r="N3985" s="289"/>
      <c r="O3985" s="289" t="e">
        <v>#N/A</v>
      </c>
      <c r="P3985" s="289"/>
      <c r="Q3985" s="275"/>
      <c r="R3985" s="275"/>
      <c r="S3985" s="485"/>
      <c r="T3985" s="485"/>
      <c r="U3985" s="485"/>
      <c r="V3985" s="485"/>
      <c r="W3985" s="485"/>
      <c r="X3985" s="485" t="s">
        <v>4908</v>
      </c>
      <c r="Y3985" s="489"/>
      <c r="Z3985" s="485"/>
      <c r="AA3985" s="485"/>
      <c r="AB3985" s="485"/>
      <c r="AC3985" s="485"/>
      <c r="AD3985" s="485"/>
      <c r="AE3985" s="485"/>
      <c r="AF3985" s="485"/>
      <c r="AG3985" s="485"/>
      <c r="AH3985" s="485"/>
      <c r="AI3985" s="485"/>
      <c r="AJ3985" s="485"/>
      <c r="AK3985" s="175"/>
      <c r="AL3985" s="175" t="e">
        <v>#N/A</v>
      </c>
      <c r="AM3985" s="175" t="e">
        <v>#N/A</v>
      </c>
      <c r="AN3985" s="175" t="e">
        <v>#N/A</v>
      </c>
    </row>
    <row r="3986" spans="1:40" s="105" customFormat="1" ht="20.3" customHeight="1" x14ac:dyDescent="0.35">
      <c r="A3986" s="256"/>
      <c r="B3986" s="298"/>
      <c r="C3986" s="311"/>
      <c r="D3986" s="311"/>
      <c r="E3986" s="287">
        <f>VLOOKUP(D3986,'[1]2023-2025'!$A:$G,7,0)</f>
        <v>0</v>
      </c>
      <c r="F3986" s="287"/>
      <c r="G3986" s="287"/>
      <c r="H3986" s="288" t="e">
        <v>#N/A</v>
      </c>
      <c r="I3986" s="288" t="e">
        <v>#N/A</v>
      </c>
      <c r="J3986" s="288" t="e">
        <f>VLOOKUP(D3986,[1]Лист3!$A:$AK,37,0)</f>
        <v>#N/A</v>
      </c>
      <c r="K3986" s="289" t="e">
        <v>#N/A</v>
      </c>
      <c r="L3986" s="289"/>
      <c r="M3986" s="289"/>
      <c r="N3986" s="289"/>
      <c r="O3986" s="289" t="e">
        <v>#N/A</v>
      </c>
      <c r="P3986" s="289"/>
      <c r="Q3986" s="311"/>
      <c r="R3986" s="311"/>
      <c r="S3986" s="493"/>
      <c r="T3986" s="493"/>
      <c r="U3986" s="493"/>
      <c r="V3986" s="493"/>
      <c r="W3986" s="493"/>
      <c r="X3986" s="502" t="s">
        <v>4909</v>
      </c>
      <c r="Y3986" s="493"/>
      <c r="Z3986" s="493"/>
      <c r="AA3986" s="493"/>
      <c r="AB3986" s="493"/>
      <c r="AC3986" s="493"/>
      <c r="AD3986" s="493"/>
      <c r="AE3986" s="493"/>
      <c r="AF3986" s="493"/>
      <c r="AG3986" s="493"/>
      <c r="AH3986" s="493"/>
      <c r="AI3986" s="493"/>
      <c r="AJ3986" s="493"/>
      <c r="AK3986" s="175"/>
      <c r="AL3986" s="175" t="e">
        <v>#N/A</v>
      </c>
      <c r="AM3986" s="175" t="e">
        <v>#N/A</v>
      </c>
      <c r="AN3986" s="175" t="e">
        <v>#N/A</v>
      </c>
    </row>
    <row r="3987" spans="1:40" s="105" customFormat="1" ht="20.3" customHeight="1" x14ac:dyDescent="0.35">
      <c r="A3987" s="256">
        <v>2025</v>
      </c>
      <c r="B3987" s="184">
        <f>B3982+1</f>
        <v>1227</v>
      </c>
      <c r="C3987" s="248" t="s">
        <v>752</v>
      </c>
      <c r="D3987" s="184">
        <v>44757</v>
      </c>
      <c r="E3987" s="287" t="e">
        <f>VLOOKUP(D3987,'[1]2023-2025'!$A:$G,7,0)</f>
        <v>#N/A</v>
      </c>
      <c r="F3987" s="287"/>
      <c r="G3987" s="287" t="s">
        <v>1899</v>
      </c>
      <c r="H3987" s="288" t="e">
        <f>INDEX('[1]2023-2025'!$AK:$AK,MATCH(D3987,'[1]2023-2025'!$A:$A,0))</f>
        <v>#N/A</v>
      </c>
      <c r="I3987" s="288" t="e">
        <v>#N/A</v>
      </c>
      <c r="J3987" s="288" t="e">
        <f>VLOOKUP(D3987,[1]Лист3!$A:$AK,37,0)</f>
        <v>#N/A</v>
      </c>
      <c r="K3987" s="289" t="e">
        <f>INDEX('[1]2023-2025'!$G:$G,MATCH(D3987,'[1]2023-2025'!$A:$A,0))</f>
        <v>#N/A</v>
      </c>
      <c r="L3987" s="289"/>
      <c r="M3987" s="289"/>
      <c r="N3987" s="289"/>
      <c r="O3987" s="289" t="e">
        <v>#N/A</v>
      </c>
      <c r="P3987" s="289" t="e">
        <v>#N/A</v>
      </c>
      <c r="Q3987" s="186">
        <f>SUM(S3987:AJ3987)</f>
        <v>2650727.9099999997</v>
      </c>
      <c r="R3987" s="186">
        <f>SUM(S3987:AI3987)</f>
        <v>2611554.59</v>
      </c>
      <c r="S3987" s="474">
        <v>0</v>
      </c>
      <c r="T3987" s="474">
        <v>0</v>
      </c>
      <c r="U3987" s="474">
        <v>0</v>
      </c>
      <c r="V3987" s="474">
        <v>0</v>
      </c>
      <c r="W3987" s="474">
        <v>0</v>
      </c>
      <c r="X3987" s="474">
        <v>0</v>
      </c>
      <c r="Y3987" s="474">
        <v>0</v>
      </c>
      <c r="Z3987" s="474">
        <v>0</v>
      </c>
      <c r="AA3987" s="474">
        <v>2611554.59</v>
      </c>
      <c r="AB3987" s="474">
        <v>0</v>
      </c>
      <c r="AC3987" s="474">
        <v>0</v>
      </c>
      <c r="AD3987" s="474">
        <v>0</v>
      </c>
      <c r="AE3987" s="474">
        <v>0</v>
      </c>
      <c r="AF3987" s="474">
        <v>0</v>
      </c>
      <c r="AG3987" s="476">
        <v>0</v>
      </c>
      <c r="AH3987" s="476">
        <v>0</v>
      </c>
      <c r="AI3987" s="476">
        <v>0</v>
      </c>
      <c r="AJ3987" s="476">
        <v>39173.32</v>
      </c>
      <c r="AK3987" s="175"/>
      <c r="AL3987" s="175">
        <v>6236046.3200000003</v>
      </c>
      <c r="AM3987" s="175">
        <v>6236046.3200000003</v>
      </c>
      <c r="AN3987" s="175">
        <v>0</v>
      </c>
    </row>
    <row r="3988" spans="1:40" s="105" customFormat="1" ht="20.3" customHeight="1" x14ac:dyDescent="0.35">
      <c r="A3988" s="256">
        <v>2025</v>
      </c>
      <c r="B3988" s="184">
        <f>B3987+1</f>
        <v>1228</v>
      </c>
      <c r="C3988" s="248" t="s">
        <v>753</v>
      </c>
      <c r="D3988" s="184">
        <v>44747</v>
      </c>
      <c r="E3988" s="287" t="e">
        <f>VLOOKUP(D3988,'[1]2023-2025'!$A:$G,7,0)</f>
        <v>#N/A</v>
      </c>
      <c r="F3988" s="287"/>
      <c r="G3988" s="287" t="s">
        <v>1899</v>
      </c>
      <c r="H3988" s="288" t="e">
        <f>INDEX('[1]2023-2025'!$AK:$AK,MATCH(D3988,'[1]2023-2025'!$A:$A,0))</f>
        <v>#N/A</v>
      </c>
      <c r="I3988" s="288" t="e">
        <v>#N/A</v>
      </c>
      <c r="J3988" s="288" t="e">
        <f>VLOOKUP(D3988,[1]Лист3!$A:$AK,37,0)</f>
        <v>#N/A</v>
      </c>
      <c r="K3988" s="289" t="e">
        <f>INDEX('[1]2023-2025'!$G:$G,MATCH(D3988,'[1]2023-2025'!$A:$A,0))</f>
        <v>#N/A</v>
      </c>
      <c r="L3988" s="289"/>
      <c r="M3988" s="289"/>
      <c r="N3988" s="289"/>
      <c r="O3988" s="289" t="e">
        <v>#N/A</v>
      </c>
      <c r="P3988" s="289" t="e">
        <v>#N/A</v>
      </c>
      <c r="Q3988" s="186">
        <f t="shared" ref="Q3988" si="865">SUM(S3988:AJ3988)</f>
        <v>2884364.94</v>
      </c>
      <c r="R3988" s="186">
        <f>SUM(S3988:AI3988)</f>
        <v>2841749.19</v>
      </c>
      <c r="S3988" s="474">
        <v>0</v>
      </c>
      <c r="T3988" s="474">
        <v>0</v>
      </c>
      <c r="U3988" s="474">
        <v>0</v>
      </c>
      <c r="V3988" s="474">
        <v>0</v>
      </c>
      <c r="W3988" s="474">
        <v>0</v>
      </c>
      <c r="X3988" s="474">
        <v>0</v>
      </c>
      <c r="Y3988" s="474">
        <v>0</v>
      </c>
      <c r="Z3988" s="474">
        <v>0</v>
      </c>
      <c r="AA3988" s="474">
        <v>2841749.19</v>
      </c>
      <c r="AB3988" s="474">
        <v>0</v>
      </c>
      <c r="AC3988" s="474">
        <v>0</v>
      </c>
      <c r="AD3988" s="474">
        <v>0</v>
      </c>
      <c r="AE3988" s="474">
        <v>0</v>
      </c>
      <c r="AF3988" s="474">
        <v>0</v>
      </c>
      <c r="AG3988" s="476">
        <v>0</v>
      </c>
      <c r="AH3988" s="476">
        <v>0</v>
      </c>
      <c r="AI3988" s="476">
        <v>0</v>
      </c>
      <c r="AJ3988" s="476">
        <v>42615.75</v>
      </c>
      <c r="AK3988" s="175"/>
      <c r="AL3988" s="175">
        <v>6267435.0899999999</v>
      </c>
      <c r="AM3988" s="175">
        <v>6267435.0899999999</v>
      </c>
      <c r="AN3988" s="175">
        <v>0</v>
      </c>
    </row>
    <row r="3989" spans="1:40" s="105" customFormat="1" ht="20.3" customHeight="1" x14ac:dyDescent="0.35">
      <c r="A3989" s="256"/>
      <c r="B3989" s="170" t="s">
        <v>22</v>
      </c>
      <c r="C3989" s="293"/>
      <c r="D3989" s="296" t="s">
        <v>172</v>
      </c>
      <c r="E3989" s="287" t="e">
        <f>VLOOKUP(D3989,'[1]2023-2025'!$A:$G,7,0)</f>
        <v>#N/A</v>
      </c>
      <c r="F3989" s="287"/>
      <c r="G3989" s="287"/>
      <c r="H3989" s="288" t="e">
        <v>#N/A</v>
      </c>
      <c r="I3989" s="288" t="e">
        <v>#N/A</v>
      </c>
      <c r="J3989" s="288" t="e">
        <f>VLOOKUP(D3989,[1]Лист3!$A:$AK,37,0)</f>
        <v>#N/A</v>
      </c>
      <c r="K3989" s="289" t="e">
        <v>#N/A</v>
      </c>
      <c r="L3989" s="289"/>
      <c r="M3989" s="289"/>
      <c r="N3989" s="289"/>
      <c r="O3989" s="289" t="e">
        <v>#N/A</v>
      </c>
      <c r="P3989" s="289"/>
      <c r="Q3989" s="297">
        <f>SUM(Q3987:Q3988)</f>
        <v>5535092.8499999996</v>
      </c>
      <c r="R3989" s="297">
        <f>SUM(R3987:R3988)</f>
        <v>5453303.7799999993</v>
      </c>
      <c r="S3989" s="484">
        <f>SUM(S3987:S3988)</f>
        <v>0</v>
      </c>
      <c r="T3989" s="484">
        <f>SUM(T3987:T3988)</f>
        <v>0</v>
      </c>
      <c r="U3989" s="484">
        <f t="shared" ref="U3989:AJ3989" si="866">SUM(U3987:U3988)</f>
        <v>0</v>
      </c>
      <c r="V3989" s="484">
        <f t="shared" si="866"/>
        <v>0</v>
      </c>
      <c r="W3989" s="484">
        <f t="shared" si="866"/>
        <v>0</v>
      </c>
      <c r="X3989" s="484">
        <f t="shared" si="866"/>
        <v>0</v>
      </c>
      <c r="Y3989" s="484">
        <f t="shared" si="866"/>
        <v>0</v>
      </c>
      <c r="Z3989" s="484">
        <f t="shared" si="866"/>
        <v>0</v>
      </c>
      <c r="AA3989" s="484">
        <f t="shared" si="866"/>
        <v>5453303.7799999993</v>
      </c>
      <c r="AB3989" s="484">
        <f t="shared" si="866"/>
        <v>0</v>
      </c>
      <c r="AC3989" s="484">
        <f t="shared" si="866"/>
        <v>0</v>
      </c>
      <c r="AD3989" s="484">
        <f t="shared" si="866"/>
        <v>0</v>
      </c>
      <c r="AE3989" s="484">
        <f t="shared" si="866"/>
        <v>0</v>
      </c>
      <c r="AF3989" s="484">
        <f t="shared" si="866"/>
        <v>0</v>
      </c>
      <c r="AG3989" s="484">
        <f t="shared" si="866"/>
        <v>0</v>
      </c>
      <c r="AH3989" s="484">
        <f t="shared" si="866"/>
        <v>0</v>
      </c>
      <c r="AI3989" s="484">
        <f t="shared" si="866"/>
        <v>0</v>
      </c>
      <c r="AJ3989" s="484">
        <f t="shared" si="866"/>
        <v>81789.070000000007</v>
      </c>
      <c r="AK3989" s="175"/>
      <c r="AL3989" s="175" t="e">
        <v>#N/A</v>
      </c>
      <c r="AM3989" s="175" t="e">
        <v>#N/A</v>
      </c>
      <c r="AN3989" s="175" t="e">
        <v>#N/A</v>
      </c>
    </row>
    <row r="3990" spans="1:40" s="105" customFormat="1" ht="20.3" customHeight="1" x14ac:dyDescent="0.35">
      <c r="A3990" s="256"/>
      <c r="B3990" s="309" t="s">
        <v>34</v>
      </c>
      <c r="C3990" s="309"/>
      <c r="D3990" s="296" t="s">
        <v>172</v>
      </c>
      <c r="E3990" s="287" t="e">
        <f>VLOOKUP(D3990,'[1]2023-2025'!$A:$G,7,0)</f>
        <v>#N/A</v>
      </c>
      <c r="F3990" s="287"/>
      <c r="G3990" s="287"/>
      <c r="H3990" s="288" t="e">
        <v>#N/A</v>
      </c>
      <c r="I3990" s="288" t="e">
        <v>#N/A</v>
      </c>
      <c r="J3990" s="288" t="e">
        <f>VLOOKUP(D3990,[1]Лист3!$A:$AK,37,0)</f>
        <v>#N/A</v>
      </c>
      <c r="K3990" s="289" t="e">
        <v>#N/A</v>
      </c>
      <c r="L3990" s="289"/>
      <c r="M3990" s="289"/>
      <c r="N3990" s="289"/>
      <c r="O3990" s="289" t="e">
        <v>#N/A</v>
      </c>
      <c r="P3990" s="289"/>
      <c r="Q3990" s="297">
        <f>Q3989</f>
        <v>5535092.8499999996</v>
      </c>
      <c r="R3990" s="297">
        <f>R3989</f>
        <v>5453303.7799999993</v>
      </c>
      <c r="S3990" s="484">
        <f t="shared" ref="S3990:AI3990" si="867">S3989</f>
        <v>0</v>
      </c>
      <c r="T3990" s="484">
        <f t="shared" si="867"/>
        <v>0</v>
      </c>
      <c r="U3990" s="484">
        <f t="shared" si="867"/>
        <v>0</v>
      </c>
      <c r="V3990" s="484">
        <f t="shared" si="867"/>
        <v>0</v>
      </c>
      <c r="W3990" s="484">
        <f t="shared" si="867"/>
        <v>0</v>
      </c>
      <c r="X3990" s="484">
        <f t="shared" si="867"/>
        <v>0</v>
      </c>
      <c r="Y3990" s="484">
        <f t="shared" si="867"/>
        <v>0</v>
      </c>
      <c r="Z3990" s="484">
        <f t="shared" si="867"/>
        <v>0</v>
      </c>
      <c r="AA3990" s="484">
        <f t="shared" si="867"/>
        <v>5453303.7799999993</v>
      </c>
      <c r="AB3990" s="484">
        <f t="shared" si="867"/>
        <v>0</v>
      </c>
      <c r="AC3990" s="484">
        <f t="shared" si="867"/>
        <v>0</v>
      </c>
      <c r="AD3990" s="484">
        <f t="shared" si="867"/>
        <v>0</v>
      </c>
      <c r="AE3990" s="484">
        <f t="shared" si="867"/>
        <v>0</v>
      </c>
      <c r="AF3990" s="484">
        <f t="shared" si="867"/>
        <v>0</v>
      </c>
      <c r="AG3990" s="484">
        <f t="shared" si="867"/>
        <v>0</v>
      </c>
      <c r="AH3990" s="484">
        <f t="shared" si="867"/>
        <v>0</v>
      </c>
      <c r="AI3990" s="484">
        <f t="shared" si="867"/>
        <v>0</v>
      </c>
      <c r="AJ3990" s="484">
        <f>AJ3989</f>
        <v>81789.070000000007</v>
      </c>
      <c r="AK3990" s="175"/>
      <c r="AL3990" s="175" t="e">
        <v>#N/A</v>
      </c>
      <c r="AM3990" s="175" t="e">
        <v>#N/A</v>
      </c>
      <c r="AN3990" s="175" t="e">
        <v>#N/A</v>
      </c>
    </row>
    <row r="3991" spans="1:40" s="105" customFormat="1" ht="20.3" customHeight="1" x14ac:dyDescent="0.35">
      <c r="A3991" s="256"/>
      <c r="B3991" s="298"/>
      <c r="C3991" s="275"/>
      <c r="D3991" s="275"/>
      <c r="E3991" s="287">
        <f>VLOOKUP(D3991,'[1]2023-2025'!$A:$G,7,0)</f>
        <v>0</v>
      </c>
      <c r="F3991" s="287"/>
      <c r="G3991" s="287"/>
      <c r="H3991" s="288" t="e">
        <v>#N/A</v>
      </c>
      <c r="I3991" s="288" t="e">
        <v>#N/A</v>
      </c>
      <c r="J3991" s="288" t="e">
        <f>VLOOKUP(D3991,[1]Лист3!$A:$AK,37,0)</f>
        <v>#N/A</v>
      </c>
      <c r="K3991" s="289" t="e">
        <v>#N/A</v>
      </c>
      <c r="L3991" s="289"/>
      <c r="M3991" s="289"/>
      <c r="N3991" s="289"/>
      <c r="O3991" s="289" t="e">
        <v>#N/A</v>
      </c>
      <c r="P3991" s="289"/>
      <c r="Q3991" s="275"/>
      <c r="R3991" s="275"/>
      <c r="S3991" s="485"/>
      <c r="T3991" s="485"/>
      <c r="U3991" s="485"/>
      <c r="V3991" s="485"/>
      <c r="W3991" s="485"/>
      <c r="X3991" s="485" t="s">
        <v>4633</v>
      </c>
      <c r="Y3991" s="485"/>
      <c r="Z3991" s="485"/>
      <c r="AA3991" s="485"/>
      <c r="AB3991" s="485"/>
      <c r="AC3991" s="485"/>
      <c r="AD3991" s="485"/>
      <c r="AE3991" s="485"/>
      <c r="AF3991" s="485"/>
      <c r="AG3991" s="485"/>
      <c r="AH3991" s="485"/>
      <c r="AI3991" s="485"/>
      <c r="AJ3991" s="492"/>
      <c r="AK3991" s="175"/>
      <c r="AL3991" s="175" t="e">
        <v>#N/A</v>
      </c>
      <c r="AM3991" s="175" t="e">
        <v>#N/A</v>
      </c>
      <c r="AN3991" s="175" t="e">
        <v>#N/A</v>
      </c>
    </row>
    <row r="3992" spans="1:40" s="105" customFormat="1" ht="20.3" customHeight="1" x14ac:dyDescent="0.35">
      <c r="A3992" s="256"/>
      <c r="B3992" s="298"/>
      <c r="C3992" s="311"/>
      <c r="D3992" s="311"/>
      <c r="E3992" s="287">
        <f>VLOOKUP(D3992,'[1]2023-2025'!$A:$G,7,0)</f>
        <v>0</v>
      </c>
      <c r="F3992" s="287"/>
      <c r="G3992" s="287"/>
      <c r="H3992" s="288" t="e">
        <v>#N/A</v>
      </c>
      <c r="I3992" s="288" t="e">
        <v>#N/A</v>
      </c>
      <c r="J3992" s="288" t="e">
        <f>VLOOKUP(D3992,[1]Лист3!$A:$AK,37,0)</f>
        <v>#N/A</v>
      </c>
      <c r="K3992" s="289" t="e">
        <v>#N/A</v>
      </c>
      <c r="L3992" s="289"/>
      <c r="M3992" s="289"/>
      <c r="N3992" s="289"/>
      <c r="O3992" s="289" t="e">
        <v>#N/A</v>
      </c>
      <c r="P3992" s="289"/>
      <c r="Q3992" s="311"/>
      <c r="R3992" s="311"/>
      <c r="S3992" s="493"/>
      <c r="T3992" s="493"/>
      <c r="U3992" s="493"/>
      <c r="V3992" s="493"/>
      <c r="W3992" s="493"/>
      <c r="X3992" s="493" t="s">
        <v>4910</v>
      </c>
      <c r="Y3992" s="493"/>
      <c r="Z3992" s="493"/>
      <c r="AA3992" s="493"/>
      <c r="AB3992" s="493"/>
      <c r="AC3992" s="493"/>
      <c r="AD3992" s="493"/>
      <c r="AE3992" s="493"/>
      <c r="AF3992" s="493"/>
      <c r="AG3992" s="493"/>
      <c r="AH3992" s="493"/>
      <c r="AI3992" s="493"/>
      <c r="AJ3992" s="485"/>
      <c r="AK3992" s="175"/>
      <c r="AL3992" s="175" t="e">
        <v>#N/A</v>
      </c>
      <c r="AM3992" s="175" t="e">
        <v>#N/A</v>
      </c>
      <c r="AN3992" s="175" t="e">
        <v>#N/A</v>
      </c>
    </row>
    <row r="3993" spans="1:40" s="105" customFormat="1" ht="20.3" customHeight="1" x14ac:dyDescent="0.35">
      <c r="A3993" s="256">
        <v>2025</v>
      </c>
      <c r="B3993" s="184">
        <f>B3988+1</f>
        <v>1229</v>
      </c>
      <c r="C3993" s="248" t="s">
        <v>1521</v>
      </c>
      <c r="D3993" s="184">
        <v>44678</v>
      </c>
      <c r="E3993" s="287" t="e">
        <f>VLOOKUP(D3993,'[1]2023-2025'!$A:$G,7,0)</f>
        <v>#N/A</v>
      </c>
      <c r="F3993" s="287"/>
      <c r="G3993" s="287" t="s">
        <v>1899</v>
      </c>
      <c r="H3993" s="288" t="e">
        <f>INDEX('[1]2023-2025'!$AK:$AK,MATCH(D3993,'[1]2023-2025'!$A:$A,0))</f>
        <v>#N/A</v>
      </c>
      <c r="I3993" s="288" t="e">
        <v>#N/A</v>
      </c>
      <c r="J3993" s="288" t="e">
        <f>VLOOKUP(D3993,[1]Лист3!$A:$AK,37,0)</f>
        <v>#N/A</v>
      </c>
      <c r="K3993" s="289" t="e">
        <f>INDEX('[1]2023-2025'!$G:$G,MATCH(D3993,'[1]2023-2025'!$A:$A,0))</f>
        <v>#N/A</v>
      </c>
      <c r="L3993" s="289"/>
      <c r="M3993" s="289"/>
      <c r="N3993" s="289"/>
      <c r="O3993" s="289" t="e">
        <v>#N/A</v>
      </c>
      <c r="P3993" s="289" t="e">
        <v>#N/A</v>
      </c>
      <c r="Q3993" s="186">
        <f>SUM(S3993:AJ3993)</f>
        <v>1958031.9195000001</v>
      </c>
      <c r="R3993" s="186">
        <f>SUM(S3993:AI3993)</f>
        <v>1943220.22</v>
      </c>
      <c r="S3993" s="290">
        <v>885637</v>
      </c>
      <c r="T3993" s="474">
        <v>0</v>
      </c>
      <c r="U3993" s="474">
        <v>0</v>
      </c>
      <c r="V3993" s="474">
        <v>400875.3</v>
      </c>
      <c r="W3993" s="474">
        <v>0</v>
      </c>
      <c r="X3993" s="474">
        <v>586571.52000000002</v>
      </c>
      <c r="Y3993" s="474">
        <v>0</v>
      </c>
      <c r="Z3993" s="474">
        <v>0</v>
      </c>
      <c r="AA3993" s="474">
        <v>0</v>
      </c>
      <c r="AB3993" s="474">
        <v>0</v>
      </c>
      <c r="AC3993" s="474">
        <v>0</v>
      </c>
      <c r="AD3993" s="474">
        <v>0</v>
      </c>
      <c r="AE3993" s="474">
        <v>0</v>
      </c>
      <c r="AF3993" s="474">
        <v>0</v>
      </c>
      <c r="AG3993" s="476">
        <v>70136.399999999994</v>
      </c>
      <c r="AH3993" s="476">
        <v>0</v>
      </c>
      <c r="AI3993" s="476">
        <v>0</v>
      </c>
      <c r="AJ3993" s="474">
        <v>14811.699499999999</v>
      </c>
      <c r="AK3993" s="175"/>
      <c r="AL3993" s="175">
        <v>4594730.24</v>
      </c>
      <c r="AM3993" s="175">
        <v>4594730.24</v>
      </c>
      <c r="AN3993" s="175">
        <v>0</v>
      </c>
    </row>
    <row r="3994" spans="1:40" s="105" customFormat="1" ht="20.3" customHeight="1" x14ac:dyDescent="0.35">
      <c r="A3994" s="256">
        <v>2025</v>
      </c>
      <c r="B3994" s="184">
        <f>B3993+1</f>
        <v>1230</v>
      </c>
      <c r="C3994" s="248" t="s">
        <v>4006</v>
      </c>
      <c r="D3994" s="184">
        <v>44679</v>
      </c>
      <c r="E3994" s="287"/>
      <c r="F3994" s="287"/>
      <c r="G3994" s="287"/>
      <c r="H3994" s="288"/>
      <c r="I3994" s="288"/>
      <c r="J3994" s="288"/>
      <c r="K3994" s="289"/>
      <c r="L3994" s="289"/>
      <c r="M3994" s="289"/>
      <c r="N3994" s="289"/>
      <c r="O3994" s="289"/>
      <c r="P3994" s="289"/>
      <c r="Q3994" s="186">
        <f>SUM(S3994:AJ3994)</f>
        <v>2804264.59</v>
      </c>
      <c r="R3994" s="186">
        <f>SUM(S3994:AI3994)</f>
        <v>2762822.26</v>
      </c>
      <c r="S3994" s="290">
        <v>0</v>
      </c>
      <c r="T3994" s="474">
        <v>0</v>
      </c>
      <c r="U3994" s="290">
        <v>0</v>
      </c>
      <c r="V3994" s="474">
        <v>0</v>
      </c>
      <c r="W3994" s="290">
        <v>0</v>
      </c>
      <c r="X3994" s="474">
        <v>0</v>
      </c>
      <c r="Y3994" s="290">
        <v>0</v>
      </c>
      <c r="Z3994" s="474">
        <v>0</v>
      </c>
      <c r="AA3994" s="290">
        <v>2762822.26</v>
      </c>
      <c r="AB3994" s="474">
        <v>0</v>
      </c>
      <c r="AC3994" s="290">
        <v>0</v>
      </c>
      <c r="AD3994" s="474">
        <v>0</v>
      </c>
      <c r="AE3994" s="290">
        <v>0</v>
      </c>
      <c r="AF3994" s="474">
        <v>0</v>
      </c>
      <c r="AG3994" s="290">
        <v>0</v>
      </c>
      <c r="AH3994" s="474">
        <v>0</v>
      </c>
      <c r="AI3994" s="290">
        <v>0</v>
      </c>
      <c r="AJ3994" s="474">
        <v>41442.33</v>
      </c>
      <c r="AK3994" s="175"/>
      <c r="AL3994" s="175">
        <v>3852377.1700000004</v>
      </c>
      <c r="AM3994" s="175">
        <v>4291946.28</v>
      </c>
      <c r="AN3994" s="175">
        <v>439569.11</v>
      </c>
    </row>
    <row r="3995" spans="1:40" s="105" customFormat="1" ht="20.3" customHeight="1" x14ac:dyDescent="0.35">
      <c r="A3995" s="256">
        <v>2025</v>
      </c>
      <c r="B3995" s="184">
        <f>B3994+1</f>
        <v>1231</v>
      </c>
      <c r="C3995" s="248" t="s">
        <v>1522</v>
      </c>
      <c r="D3995" s="184">
        <v>44684</v>
      </c>
      <c r="E3995" s="287" t="e">
        <f>VLOOKUP(D3995,'[1]2023-2025'!$A:$G,7,0)</f>
        <v>#N/A</v>
      </c>
      <c r="F3995" s="287"/>
      <c r="G3995" s="287" t="s">
        <v>1899</v>
      </c>
      <c r="H3995" s="288" t="e">
        <f>INDEX('[1]2023-2025'!$AK:$AK,MATCH(D3995,'[1]2023-2025'!$A:$A,0))</f>
        <v>#N/A</v>
      </c>
      <c r="I3995" s="288" t="e">
        <v>#N/A</v>
      </c>
      <c r="J3995" s="288" t="e">
        <f>VLOOKUP(D3995,[1]Лист3!$A:$AK,37,0)</f>
        <v>#N/A</v>
      </c>
      <c r="K3995" s="289" t="e">
        <f>INDEX('[1]2023-2025'!$G:$G,MATCH(D3995,'[1]2023-2025'!$A:$A,0))</f>
        <v>#N/A</v>
      </c>
      <c r="L3995" s="289"/>
      <c r="M3995" s="289"/>
      <c r="N3995" s="289"/>
      <c r="O3995" s="289" t="e">
        <v>#N/A</v>
      </c>
      <c r="P3995" s="289" t="e">
        <v>#N/A</v>
      </c>
      <c r="Q3995" s="186">
        <f>SUM(S3995:AJ3995)</f>
        <v>2879007.44</v>
      </c>
      <c r="R3995" s="186">
        <f>SUM(S3995:AI3995)</f>
        <v>2859241.71</v>
      </c>
      <c r="S3995" s="290">
        <v>0</v>
      </c>
      <c r="T3995" s="474">
        <v>1924651.02</v>
      </c>
      <c r="U3995" s="474">
        <v>0</v>
      </c>
      <c r="V3995" s="474">
        <v>578460.89</v>
      </c>
      <c r="W3995" s="474">
        <v>0</v>
      </c>
      <c r="X3995" s="474">
        <v>356129.8</v>
      </c>
      <c r="Y3995" s="474">
        <v>0</v>
      </c>
      <c r="Z3995" s="474">
        <v>0</v>
      </c>
      <c r="AA3995" s="474">
        <v>0</v>
      </c>
      <c r="AB3995" s="474">
        <v>0</v>
      </c>
      <c r="AC3995" s="474">
        <v>0</v>
      </c>
      <c r="AD3995" s="474">
        <v>0</v>
      </c>
      <c r="AE3995" s="474">
        <v>0</v>
      </c>
      <c r="AF3995" s="474">
        <v>0</v>
      </c>
      <c r="AG3995" s="476">
        <v>0</v>
      </c>
      <c r="AH3995" s="476">
        <v>0</v>
      </c>
      <c r="AI3995" s="476">
        <v>0</v>
      </c>
      <c r="AJ3995" s="290">
        <v>19765.73</v>
      </c>
      <c r="AK3995" s="175"/>
      <c r="AL3995" s="175">
        <v>4670536.5199999996</v>
      </c>
      <c r="AM3995" s="175">
        <v>4670536.5199999996</v>
      </c>
      <c r="AN3995" s="175">
        <v>0</v>
      </c>
    </row>
    <row r="3996" spans="1:40" s="105" customFormat="1" ht="20.3" customHeight="1" x14ac:dyDescent="0.35">
      <c r="A3996" s="256"/>
      <c r="B3996" s="170" t="s">
        <v>22</v>
      </c>
      <c r="C3996" s="293"/>
      <c r="D3996" s="296" t="s">
        <v>172</v>
      </c>
      <c r="E3996" s="287" t="e">
        <f>VLOOKUP(D3996,'[1]2023-2025'!$A:$G,7,0)</f>
        <v>#N/A</v>
      </c>
      <c r="F3996" s="287"/>
      <c r="G3996" s="287"/>
      <c r="H3996" s="288" t="e">
        <v>#N/A</v>
      </c>
      <c r="I3996" s="288" t="e">
        <v>#N/A</v>
      </c>
      <c r="J3996" s="288" t="e">
        <f>VLOOKUP(D3996,[1]Лист3!$A:$AK,37,0)</f>
        <v>#N/A</v>
      </c>
      <c r="K3996" s="289" t="e">
        <v>#N/A</v>
      </c>
      <c r="L3996" s="289"/>
      <c r="M3996" s="289"/>
      <c r="N3996" s="289"/>
      <c r="O3996" s="289" t="e">
        <v>#N/A</v>
      </c>
      <c r="P3996" s="289"/>
      <c r="Q3996" s="297">
        <f>SUM(Q3993:Q3995)</f>
        <v>7641303.9495000001</v>
      </c>
      <c r="R3996" s="297">
        <f t="shared" ref="R3996:AI3996" si="868">SUM(R3993:R3995)</f>
        <v>7565284.1899999995</v>
      </c>
      <c r="S3996" s="484">
        <f t="shared" si="868"/>
        <v>885637</v>
      </c>
      <c r="T3996" s="484">
        <f t="shared" si="868"/>
        <v>1924651.02</v>
      </c>
      <c r="U3996" s="484">
        <f t="shared" si="868"/>
        <v>0</v>
      </c>
      <c r="V3996" s="484">
        <f t="shared" si="868"/>
        <v>979336.19</v>
      </c>
      <c r="W3996" s="484">
        <f t="shared" si="868"/>
        <v>0</v>
      </c>
      <c r="X3996" s="484">
        <f t="shared" si="868"/>
        <v>942701.32000000007</v>
      </c>
      <c r="Y3996" s="484">
        <f t="shared" si="868"/>
        <v>0</v>
      </c>
      <c r="Z3996" s="484">
        <f t="shared" si="868"/>
        <v>0</v>
      </c>
      <c r="AA3996" s="484">
        <f t="shared" si="868"/>
        <v>2762822.26</v>
      </c>
      <c r="AB3996" s="484">
        <f t="shared" si="868"/>
        <v>0</v>
      </c>
      <c r="AC3996" s="484">
        <f t="shared" si="868"/>
        <v>0</v>
      </c>
      <c r="AD3996" s="484">
        <f t="shared" si="868"/>
        <v>0</v>
      </c>
      <c r="AE3996" s="484">
        <f t="shared" si="868"/>
        <v>0</v>
      </c>
      <c r="AF3996" s="484">
        <f t="shared" si="868"/>
        <v>0</v>
      </c>
      <c r="AG3996" s="484">
        <f t="shared" si="868"/>
        <v>70136.399999999994</v>
      </c>
      <c r="AH3996" s="484">
        <f t="shared" si="868"/>
        <v>0</v>
      </c>
      <c r="AI3996" s="484">
        <f t="shared" si="868"/>
        <v>0</v>
      </c>
      <c r="AJ3996" s="484">
        <f>SUM(AJ3993:AJ3995)</f>
        <v>76019.7595</v>
      </c>
      <c r="AK3996" s="175"/>
      <c r="AL3996" s="175" t="e">
        <v>#N/A</v>
      </c>
      <c r="AM3996" s="175" t="e">
        <v>#N/A</v>
      </c>
      <c r="AN3996" s="175" t="e">
        <v>#N/A</v>
      </c>
    </row>
    <row r="3997" spans="1:40" s="105" customFormat="1" ht="20.3" customHeight="1" x14ac:dyDescent="0.35">
      <c r="A3997" s="256"/>
      <c r="B3997" s="309" t="s">
        <v>34</v>
      </c>
      <c r="C3997" s="309"/>
      <c r="D3997" s="296" t="s">
        <v>172</v>
      </c>
      <c r="E3997" s="287" t="e">
        <f>VLOOKUP(D3997,'[1]2023-2025'!$A:$G,7,0)</f>
        <v>#N/A</v>
      </c>
      <c r="F3997" s="287"/>
      <c r="G3997" s="287"/>
      <c r="H3997" s="288" t="e">
        <v>#N/A</v>
      </c>
      <c r="I3997" s="288" t="e">
        <v>#N/A</v>
      </c>
      <c r="J3997" s="288" t="e">
        <f>VLOOKUP(D3997,[1]Лист3!$A:$AK,37,0)</f>
        <v>#N/A</v>
      </c>
      <c r="K3997" s="289" t="e">
        <v>#N/A</v>
      </c>
      <c r="L3997" s="289"/>
      <c r="M3997" s="289"/>
      <c r="N3997" s="289"/>
      <c r="O3997" s="289" t="e">
        <v>#N/A</v>
      </c>
      <c r="P3997" s="289"/>
      <c r="Q3997" s="297">
        <f>Q3996</f>
        <v>7641303.9495000001</v>
      </c>
      <c r="R3997" s="297">
        <f t="shared" ref="R3997:AI3997" si="869">R3996</f>
        <v>7565284.1899999995</v>
      </c>
      <c r="S3997" s="484">
        <f t="shared" si="869"/>
        <v>885637</v>
      </c>
      <c r="T3997" s="484">
        <f t="shared" si="869"/>
        <v>1924651.02</v>
      </c>
      <c r="U3997" s="484">
        <f t="shared" si="869"/>
        <v>0</v>
      </c>
      <c r="V3997" s="484">
        <f t="shared" si="869"/>
        <v>979336.19</v>
      </c>
      <c r="W3997" s="484">
        <f t="shared" si="869"/>
        <v>0</v>
      </c>
      <c r="X3997" s="484">
        <f t="shared" si="869"/>
        <v>942701.32000000007</v>
      </c>
      <c r="Y3997" s="484">
        <f t="shared" si="869"/>
        <v>0</v>
      </c>
      <c r="Z3997" s="484">
        <f t="shared" si="869"/>
        <v>0</v>
      </c>
      <c r="AA3997" s="484">
        <f t="shared" si="869"/>
        <v>2762822.26</v>
      </c>
      <c r="AB3997" s="484">
        <f t="shared" si="869"/>
        <v>0</v>
      </c>
      <c r="AC3997" s="484">
        <f t="shared" si="869"/>
        <v>0</v>
      </c>
      <c r="AD3997" s="484">
        <f t="shared" si="869"/>
        <v>0</v>
      </c>
      <c r="AE3997" s="484">
        <f t="shared" si="869"/>
        <v>0</v>
      </c>
      <c r="AF3997" s="484">
        <f t="shared" si="869"/>
        <v>0</v>
      </c>
      <c r="AG3997" s="484">
        <f t="shared" si="869"/>
        <v>70136.399999999994</v>
      </c>
      <c r="AH3997" s="484">
        <f t="shared" si="869"/>
        <v>0</v>
      </c>
      <c r="AI3997" s="484">
        <f t="shared" si="869"/>
        <v>0</v>
      </c>
      <c r="AJ3997" s="484">
        <f>AJ3996</f>
        <v>76019.7595</v>
      </c>
      <c r="AK3997" s="175"/>
      <c r="AL3997" s="175" t="e">
        <v>#N/A</v>
      </c>
      <c r="AM3997" s="175" t="e">
        <v>#N/A</v>
      </c>
      <c r="AN3997" s="175" t="e">
        <v>#N/A</v>
      </c>
    </row>
    <row r="3998" spans="1:40" s="105" customFormat="1" ht="20.3" customHeight="1" x14ac:dyDescent="0.35">
      <c r="A3998" s="256"/>
      <c r="B3998" s="298"/>
      <c r="C3998" s="275"/>
      <c r="D3998" s="275"/>
      <c r="E3998" s="287">
        <f>VLOOKUP(D3998,'[1]2023-2025'!$A:$G,7,0)</f>
        <v>0</v>
      </c>
      <c r="F3998" s="287"/>
      <c r="G3998" s="287"/>
      <c r="H3998" s="288" t="e">
        <v>#N/A</v>
      </c>
      <c r="I3998" s="288" t="e">
        <v>#N/A</v>
      </c>
      <c r="J3998" s="288" t="e">
        <f>VLOOKUP(D3998,[1]Лист3!$A:$AK,37,0)</f>
        <v>#N/A</v>
      </c>
      <c r="K3998" s="289" t="e">
        <v>#N/A</v>
      </c>
      <c r="L3998" s="289"/>
      <c r="M3998" s="289"/>
      <c r="N3998" s="289"/>
      <c r="O3998" s="289" t="e">
        <v>#N/A</v>
      </c>
      <c r="P3998" s="289"/>
      <c r="Q3998" s="275"/>
      <c r="R3998" s="275"/>
      <c r="S3998" s="485"/>
      <c r="T3998" s="485"/>
      <c r="U3998" s="485"/>
      <c r="V3998" s="485"/>
      <c r="W3998" s="485"/>
      <c r="X3998" s="485" t="s">
        <v>2945</v>
      </c>
      <c r="Y3998" s="485"/>
      <c r="Z3998" s="485"/>
      <c r="AA3998" s="485"/>
      <c r="AB3998" s="485"/>
      <c r="AC3998" s="485"/>
      <c r="AD3998" s="485"/>
      <c r="AE3998" s="485"/>
      <c r="AF3998" s="485"/>
      <c r="AG3998" s="485"/>
      <c r="AH3998" s="485"/>
      <c r="AI3998" s="485"/>
      <c r="AJ3998" s="485"/>
      <c r="AK3998" s="175"/>
      <c r="AL3998" s="175" t="e">
        <v>#N/A</v>
      </c>
      <c r="AM3998" s="175" t="e">
        <v>#N/A</v>
      </c>
      <c r="AN3998" s="175" t="e">
        <v>#N/A</v>
      </c>
    </row>
    <row r="3999" spans="1:40" s="105" customFormat="1" ht="20.3" customHeight="1" x14ac:dyDescent="0.35">
      <c r="A3999" s="256"/>
      <c r="B3999" s="298"/>
      <c r="C3999" s="311"/>
      <c r="D3999" s="311"/>
      <c r="E3999" s="287">
        <f>VLOOKUP(D3999,'[1]2023-2025'!$A:$G,7,0)</f>
        <v>0</v>
      </c>
      <c r="F3999" s="287"/>
      <c r="G3999" s="287"/>
      <c r="H3999" s="288" t="e">
        <v>#N/A</v>
      </c>
      <c r="I3999" s="288" t="e">
        <v>#N/A</v>
      </c>
      <c r="J3999" s="288" t="e">
        <f>VLOOKUP(D3999,[1]Лист3!$A:$AK,37,0)</f>
        <v>#N/A</v>
      </c>
      <c r="K3999" s="289" t="e">
        <v>#N/A</v>
      </c>
      <c r="L3999" s="289"/>
      <c r="M3999" s="289"/>
      <c r="N3999" s="289"/>
      <c r="O3999" s="289" t="e">
        <v>#N/A</v>
      </c>
      <c r="P3999" s="289"/>
      <c r="Q3999" s="311"/>
      <c r="R3999" s="311"/>
      <c r="S3999" s="493"/>
      <c r="T3999" s="493"/>
      <c r="U3999" s="493"/>
      <c r="V3999" s="493"/>
      <c r="W3999" s="493"/>
      <c r="X3999" s="493" t="s">
        <v>4911</v>
      </c>
      <c r="Y3999" s="493"/>
      <c r="Z3999" s="493"/>
      <c r="AA3999" s="493"/>
      <c r="AB3999" s="493"/>
      <c r="AC3999" s="493"/>
      <c r="AD3999" s="493"/>
      <c r="AE3999" s="493"/>
      <c r="AF3999" s="493"/>
      <c r="AG3999" s="493"/>
      <c r="AH3999" s="493"/>
      <c r="AI3999" s="493"/>
      <c r="AJ3999" s="493"/>
      <c r="AK3999" s="175"/>
      <c r="AL3999" s="175" t="e">
        <v>#N/A</v>
      </c>
      <c r="AM3999" s="175" t="e">
        <v>#N/A</v>
      </c>
      <c r="AN3999" s="175" t="e">
        <v>#N/A</v>
      </c>
    </row>
    <row r="4000" spans="1:40" s="105" customFormat="1" ht="20.3" customHeight="1" x14ac:dyDescent="0.35">
      <c r="A4000" s="256">
        <v>2025</v>
      </c>
      <c r="B4000" s="184">
        <f>B3995+1</f>
        <v>1232</v>
      </c>
      <c r="C4000" s="248" t="s">
        <v>4114</v>
      </c>
      <c r="D4000" s="184">
        <v>44693</v>
      </c>
      <c r="E4000" s="287" t="e">
        <f>VLOOKUP(D4000,'[1]2023-2025'!$A:$G,7,0)</f>
        <v>#N/A</v>
      </c>
      <c r="F4000" s="287"/>
      <c r="G4000" s="287" t="s">
        <v>1899</v>
      </c>
      <c r="H4000" s="288" t="e">
        <f>INDEX('[1]2023-2025'!$AK:$AK,MATCH(D4000,'[1]2023-2025'!$A:$A,0))</f>
        <v>#N/A</v>
      </c>
      <c r="I4000" s="288" t="e">
        <v>#N/A</v>
      </c>
      <c r="J4000" s="288" t="e">
        <f>VLOOKUP(D4000,[1]Лист3!$A:$AK,37,0)</f>
        <v>#N/A</v>
      </c>
      <c r="K4000" s="289" t="e">
        <f>INDEX('[1]2023-2025'!$G:$G,MATCH(D4000,'[1]2023-2025'!$A:$A,0))</f>
        <v>#N/A</v>
      </c>
      <c r="L4000" s="289"/>
      <c r="M4000" s="289"/>
      <c r="N4000" s="289"/>
      <c r="O4000" s="289" t="e">
        <v>#N/A</v>
      </c>
      <c r="P4000" s="289" t="e">
        <v>#N/A</v>
      </c>
      <c r="Q4000" s="186">
        <f>SUM(S4000:AJ4000)</f>
        <v>175524</v>
      </c>
      <c r="R4000" s="186">
        <f>SUM(S4000:AI4000)</f>
        <v>175524</v>
      </c>
      <c r="S4000" s="290">
        <v>0</v>
      </c>
      <c r="T4000" s="290">
        <v>0</v>
      </c>
      <c r="U4000" s="290">
        <v>0</v>
      </c>
      <c r="V4000" s="290">
        <v>0</v>
      </c>
      <c r="W4000" s="290">
        <v>0</v>
      </c>
      <c r="X4000" s="290">
        <v>0</v>
      </c>
      <c r="Y4000" s="290">
        <v>0</v>
      </c>
      <c r="Z4000" s="290">
        <v>0</v>
      </c>
      <c r="AA4000" s="290">
        <v>0</v>
      </c>
      <c r="AB4000" s="290">
        <v>0</v>
      </c>
      <c r="AC4000" s="290">
        <v>0</v>
      </c>
      <c r="AD4000" s="290">
        <v>0</v>
      </c>
      <c r="AE4000" s="290">
        <v>0</v>
      </c>
      <c r="AF4000" s="290">
        <v>0</v>
      </c>
      <c r="AG4000" s="290">
        <v>0</v>
      </c>
      <c r="AH4000" s="290">
        <v>175524</v>
      </c>
      <c r="AI4000" s="290">
        <v>0</v>
      </c>
      <c r="AJ4000" s="290">
        <v>0</v>
      </c>
      <c r="AK4000" s="175"/>
      <c r="AL4000" s="175">
        <v>4911359.05</v>
      </c>
      <c r="AM4000" s="175">
        <v>4911359.05</v>
      </c>
      <c r="AN4000" s="175">
        <v>0</v>
      </c>
    </row>
    <row r="4001" spans="1:40" s="105" customFormat="1" ht="20.3" customHeight="1" x14ac:dyDescent="0.35">
      <c r="A4001" s="256"/>
      <c r="B4001" s="170" t="s">
        <v>22</v>
      </c>
      <c r="C4001" s="293"/>
      <c r="D4001" s="296" t="s">
        <v>172</v>
      </c>
      <c r="E4001" s="287" t="e">
        <f>VLOOKUP(D4001,'[1]2023-2025'!$A:$G,7,0)</f>
        <v>#N/A</v>
      </c>
      <c r="F4001" s="287"/>
      <c r="G4001" s="287"/>
      <c r="H4001" s="288" t="e">
        <v>#N/A</v>
      </c>
      <c r="I4001" s="288" t="e">
        <v>#N/A</v>
      </c>
      <c r="J4001" s="288" t="e">
        <f>VLOOKUP(D4001,[1]Лист3!$A:$AK,37,0)</f>
        <v>#N/A</v>
      </c>
      <c r="K4001" s="289" t="e">
        <v>#N/A</v>
      </c>
      <c r="L4001" s="289"/>
      <c r="M4001" s="289"/>
      <c r="N4001" s="289"/>
      <c r="O4001" s="289" t="e">
        <v>#N/A</v>
      </c>
      <c r="P4001" s="289"/>
      <c r="Q4001" s="297">
        <f t="shared" ref="Q4001:AJ4001" si="870">SUM(Q4000:Q4000)</f>
        <v>175524</v>
      </c>
      <c r="R4001" s="297">
        <f t="shared" si="870"/>
        <v>175524</v>
      </c>
      <c r="S4001" s="484">
        <f t="shared" si="870"/>
        <v>0</v>
      </c>
      <c r="T4001" s="484">
        <f t="shared" si="870"/>
        <v>0</v>
      </c>
      <c r="U4001" s="484">
        <f t="shared" si="870"/>
        <v>0</v>
      </c>
      <c r="V4001" s="484">
        <f t="shared" si="870"/>
        <v>0</v>
      </c>
      <c r="W4001" s="484">
        <f t="shared" si="870"/>
        <v>0</v>
      </c>
      <c r="X4001" s="484">
        <f t="shared" si="870"/>
        <v>0</v>
      </c>
      <c r="Y4001" s="484">
        <f t="shared" si="870"/>
        <v>0</v>
      </c>
      <c r="Z4001" s="484">
        <f t="shared" si="870"/>
        <v>0</v>
      </c>
      <c r="AA4001" s="484">
        <f t="shared" si="870"/>
        <v>0</v>
      </c>
      <c r="AB4001" s="484">
        <f t="shared" si="870"/>
        <v>0</v>
      </c>
      <c r="AC4001" s="484">
        <f t="shared" si="870"/>
        <v>0</v>
      </c>
      <c r="AD4001" s="484">
        <f t="shared" si="870"/>
        <v>0</v>
      </c>
      <c r="AE4001" s="484">
        <f t="shared" si="870"/>
        <v>0</v>
      </c>
      <c r="AF4001" s="484">
        <f t="shared" si="870"/>
        <v>0</v>
      </c>
      <c r="AG4001" s="484">
        <f t="shared" si="870"/>
        <v>0</v>
      </c>
      <c r="AH4001" s="484">
        <f t="shared" si="870"/>
        <v>175524</v>
      </c>
      <c r="AI4001" s="484">
        <f t="shared" si="870"/>
        <v>0</v>
      </c>
      <c r="AJ4001" s="484">
        <f t="shared" si="870"/>
        <v>0</v>
      </c>
      <c r="AK4001" s="175"/>
      <c r="AL4001" s="175" t="e">
        <v>#N/A</v>
      </c>
      <c r="AM4001" s="175" t="e">
        <v>#N/A</v>
      </c>
      <c r="AN4001" s="175" t="e">
        <v>#N/A</v>
      </c>
    </row>
    <row r="4002" spans="1:40" s="105" customFormat="1" ht="20.3" customHeight="1" x14ac:dyDescent="0.35">
      <c r="A4002" s="256"/>
      <c r="B4002" s="298"/>
      <c r="C4002" s="311"/>
      <c r="D4002" s="311"/>
      <c r="E4002" s="287">
        <f>VLOOKUP(D4002,'[1]2023-2025'!$A:$G,7,0)</f>
        <v>0</v>
      </c>
      <c r="F4002" s="287"/>
      <c r="G4002" s="287"/>
      <c r="H4002" s="288" t="e">
        <v>#N/A</v>
      </c>
      <c r="I4002" s="288" t="e">
        <v>#N/A</v>
      </c>
      <c r="J4002" s="288" t="e">
        <f>VLOOKUP(D4002,[1]Лист3!$A:$AK,37,0)</f>
        <v>#N/A</v>
      </c>
      <c r="K4002" s="289" t="e">
        <v>#N/A</v>
      </c>
      <c r="L4002" s="289"/>
      <c r="M4002" s="289"/>
      <c r="N4002" s="289"/>
      <c r="O4002" s="289" t="e">
        <v>#N/A</v>
      </c>
      <c r="P4002" s="289"/>
      <c r="Q4002" s="311"/>
      <c r="R4002" s="311"/>
      <c r="S4002" s="493"/>
      <c r="T4002" s="493"/>
      <c r="U4002" s="493"/>
      <c r="V4002" s="493"/>
      <c r="W4002" s="493"/>
      <c r="X4002" s="493" t="s">
        <v>4912</v>
      </c>
      <c r="Y4002" s="493"/>
      <c r="Z4002" s="493"/>
      <c r="AA4002" s="493"/>
      <c r="AB4002" s="493"/>
      <c r="AC4002" s="493"/>
      <c r="AD4002" s="493"/>
      <c r="AE4002" s="493"/>
      <c r="AF4002" s="493"/>
      <c r="AG4002" s="493"/>
      <c r="AH4002" s="493"/>
      <c r="AI4002" s="493"/>
      <c r="AJ4002" s="493"/>
      <c r="AK4002" s="175"/>
      <c r="AL4002" s="175" t="e">
        <v>#N/A</v>
      </c>
      <c r="AM4002" s="175" t="e">
        <v>#N/A</v>
      </c>
      <c r="AN4002" s="175" t="e">
        <v>#N/A</v>
      </c>
    </row>
    <row r="4003" spans="1:40" s="105" customFormat="1" ht="20.3" customHeight="1" x14ac:dyDescent="0.35">
      <c r="A4003" s="256">
        <v>2025</v>
      </c>
      <c r="B4003" s="184">
        <f>B4000+1</f>
        <v>1233</v>
      </c>
      <c r="C4003" s="248" t="s">
        <v>3896</v>
      </c>
      <c r="D4003" s="184">
        <v>44716</v>
      </c>
      <c r="E4003" s="287" t="e">
        <f>VLOOKUP(D4003,'[1]2023-2025'!$A:$G,7,0)</f>
        <v>#N/A</v>
      </c>
      <c r="F4003" s="287"/>
      <c r="G4003" s="287" t="s">
        <v>1899</v>
      </c>
      <c r="H4003" s="288" t="e">
        <f>INDEX('[1]2023-2025'!$AK:$AK,MATCH(D4003,'[1]2023-2025'!$A:$A,0))</f>
        <v>#N/A</v>
      </c>
      <c r="I4003" s="288" t="e">
        <v>#N/A</v>
      </c>
      <c r="J4003" s="288" t="e">
        <f>VLOOKUP(D4003,[1]Лист3!$A:$AK,37,0)</f>
        <v>#N/A</v>
      </c>
      <c r="K4003" s="289" t="e">
        <f>INDEX('[1]2023-2025'!$G:$G,MATCH(D4003,'[1]2023-2025'!$A:$A,0))</f>
        <v>#N/A</v>
      </c>
      <c r="L4003" s="289"/>
      <c r="M4003" s="289"/>
      <c r="N4003" s="289"/>
      <c r="O4003" s="289" t="e">
        <v>#N/A</v>
      </c>
      <c r="P4003" s="289" t="e">
        <v>#N/A</v>
      </c>
      <c r="Q4003" s="186">
        <f>SUM(S4003:AJ4003)</f>
        <v>13552910.050000001</v>
      </c>
      <c r="R4003" s="186">
        <f>SUM(S4003:AI4003)</f>
        <v>13359510.370000001</v>
      </c>
      <c r="S4003" s="290">
        <v>8135453.7000000002</v>
      </c>
      <c r="T4003" s="290">
        <v>2455490.52</v>
      </c>
      <c r="U4003" s="290">
        <v>0</v>
      </c>
      <c r="V4003" s="290">
        <v>658021.63</v>
      </c>
      <c r="W4003" s="290">
        <v>571597.15</v>
      </c>
      <c r="X4003" s="290">
        <v>1330615.3700000001</v>
      </c>
      <c r="Y4003" s="290">
        <v>0</v>
      </c>
      <c r="Z4003" s="290">
        <v>0</v>
      </c>
      <c r="AA4003" s="290">
        <v>0</v>
      </c>
      <c r="AB4003" s="290">
        <v>0</v>
      </c>
      <c r="AC4003" s="290">
        <v>0</v>
      </c>
      <c r="AD4003" s="290">
        <v>0</v>
      </c>
      <c r="AE4003" s="290">
        <v>0</v>
      </c>
      <c r="AF4003" s="290">
        <v>0</v>
      </c>
      <c r="AG4003" s="290">
        <v>208332</v>
      </c>
      <c r="AH4003" s="290">
        <v>0</v>
      </c>
      <c r="AI4003" s="290">
        <v>0</v>
      </c>
      <c r="AJ4003" s="290">
        <v>193399.67999999999</v>
      </c>
      <c r="AK4003" s="175"/>
      <c r="AL4003" s="175">
        <v>27124864.77</v>
      </c>
      <c r="AM4003" s="175">
        <v>27124864.77</v>
      </c>
      <c r="AN4003" s="175">
        <v>0</v>
      </c>
    </row>
    <row r="4004" spans="1:40" s="105" customFormat="1" ht="20.3" customHeight="1" x14ac:dyDescent="0.35">
      <c r="A4004" s="256">
        <v>2025</v>
      </c>
      <c r="B4004" s="184">
        <f>B4003+1</f>
        <v>1234</v>
      </c>
      <c r="C4004" s="248" t="s">
        <v>3172</v>
      </c>
      <c r="D4004" s="184">
        <v>44725</v>
      </c>
      <c r="E4004" s="287"/>
      <c r="F4004" s="287"/>
      <c r="G4004" s="287"/>
      <c r="H4004" s="288"/>
      <c r="I4004" s="288"/>
      <c r="J4004" s="288"/>
      <c r="K4004" s="289"/>
      <c r="L4004" s="289"/>
      <c r="M4004" s="289"/>
      <c r="N4004" s="289"/>
      <c r="O4004" s="289"/>
      <c r="P4004" s="289"/>
      <c r="Q4004" s="186">
        <f t="shared" ref="Q4004:Q4005" si="871">SUM(S4004:AJ4004)</f>
        <v>10169520.719999999</v>
      </c>
      <c r="R4004" s="186">
        <f t="shared" ref="R4004:R4005" si="872">SUM(S4004:AI4004)</f>
        <v>10031056.85</v>
      </c>
      <c r="S4004" s="290">
        <v>0</v>
      </c>
      <c r="T4004" s="474">
        <v>0</v>
      </c>
      <c r="U4004" s="290">
        <v>0</v>
      </c>
      <c r="V4004" s="474">
        <v>0</v>
      </c>
      <c r="W4004" s="290">
        <v>0</v>
      </c>
      <c r="X4004" s="474">
        <v>0</v>
      </c>
      <c r="Y4004" s="290">
        <v>0</v>
      </c>
      <c r="Z4004" s="474">
        <v>0</v>
      </c>
      <c r="AA4004" s="290">
        <v>9415543.25</v>
      </c>
      <c r="AB4004" s="474">
        <v>0</v>
      </c>
      <c r="AC4004" s="290">
        <v>0</v>
      </c>
      <c r="AD4004" s="474">
        <v>0</v>
      </c>
      <c r="AE4004" s="290">
        <v>0</v>
      </c>
      <c r="AF4004" s="474">
        <v>0</v>
      </c>
      <c r="AG4004" s="290">
        <v>615513.59999999998</v>
      </c>
      <c r="AH4004" s="474">
        <v>0</v>
      </c>
      <c r="AI4004" s="290">
        <v>0</v>
      </c>
      <c r="AJ4004" s="474">
        <v>138463.87</v>
      </c>
      <c r="AK4004" s="175"/>
      <c r="AL4004" s="175">
        <v>27186107.899999999</v>
      </c>
      <c r="AM4004" s="175">
        <v>27357876.739999998</v>
      </c>
      <c r="AN4004" s="175">
        <v>171768.84</v>
      </c>
    </row>
    <row r="4005" spans="1:40" s="105" customFormat="1" ht="20.3" customHeight="1" x14ac:dyDescent="0.35">
      <c r="A4005" s="256">
        <v>2025</v>
      </c>
      <c r="B4005" s="184">
        <f>B4004+1</f>
        <v>1235</v>
      </c>
      <c r="C4005" s="248" t="s">
        <v>740</v>
      </c>
      <c r="D4005" s="184">
        <v>44707</v>
      </c>
      <c r="E4005" s="287"/>
      <c r="F4005" s="287"/>
      <c r="G4005" s="287"/>
      <c r="H4005" s="288"/>
      <c r="I4005" s="288"/>
      <c r="J4005" s="288"/>
      <c r="K4005" s="289"/>
      <c r="L4005" s="289"/>
      <c r="M4005" s="289"/>
      <c r="N4005" s="289"/>
      <c r="O4005" s="289"/>
      <c r="P4005" s="289"/>
      <c r="Q4005" s="186">
        <f t="shared" si="871"/>
        <v>11619527</v>
      </c>
      <c r="R4005" s="186">
        <f t="shared" si="872"/>
        <v>11451000</v>
      </c>
      <c r="S4005" s="290">
        <v>0</v>
      </c>
      <c r="T4005" s="474">
        <v>0</v>
      </c>
      <c r="U4005" s="290">
        <v>0</v>
      </c>
      <c r="V4005" s="474">
        <v>0</v>
      </c>
      <c r="W4005" s="290">
        <v>0</v>
      </c>
      <c r="X4005" s="474">
        <v>0</v>
      </c>
      <c r="Y4005" s="290">
        <v>0</v>
      </c>
      <c r="Z4005" s="474">
        <v>0</v>
      </c>
      <c r="AA4005" s="290">
        <v>0</v>
      </c>
      <c r="AB4005" s="474">
        <v>0</v>
      </c>
      <c r="AC4005" s="290">
        <v>11451000</v>
      </c>
      <c r="AD4005" s="474">
        <v>0</v>
      </c>
      <c r="AE4005" s="290">
        <v>0</v>
      </c>
      <c r="AF4005" s="474">
        <v>0</v>
      </c>
      <c r="AG4005" s="290">
        <v>0</v>
      </c>
      <c r="AH4005" s="474">
        <v>0</v>
      </c>
      <c r="AI4005" s="290">
        <v>0</v>
      </c>
      <c r="AJ4005" s="474">
        <v>168527</v>
      </c>
      <c r="AK4005" s="175"/>
      <c r="AL4005" s="175">
        <v>21354485.130000003</v>
      </c>
      <c r="AM4005" s="175">
        <v>27651164.600000001</v>
      </c>
      <c r="AN4005" s="175">
        <v>6296679.4699999997</v>
      </c>
    </row>
    <row r="4006" spans="1:40" s="105" customFormat="1" ht="20.3" customHeight="1" x14ac:dyDescent="0.35">
      <c r="A4006" s="256"/>
      <c r="B4006" s="170" t="s">
        <v>22</v>
      </c>
      <c r="C4006" s="293"/>
      <c r="D4006" s="296" t="s">
        <v>172</v>
      </c>
      <c r="E4006" s="287" t="e">
        <f>VLOOKUP(D4006,'[1]2023-2025'!$A:$G,7,0)</f>
        <v>#N/A</v>
      </c>
      <c r="F4006" s="287"/>
      <c r="G4006" s="287"/>
      <c r="H4006" s="288" t="e">
        <v>#N/A</v>
      </c>
      <c r="I4006" s="288" t="e">
        <v>#N/A</v>
      </c>
      <c r="J4006" s="288" t="e">
        <f>VLOOKUP(D4006,[1]Лист3!$A:$AK,37,0)</f>
        <v>#N/A</v>
      </c>
      <c r="K4006" s="289" t="e">
        <v>#N/A</v>
      </c>
      <c r="L4006" s="289"/>
      <c r="M4006" s="289"/>
      <c r="N4006" s="289"/>
      <c r="O4006" s="289" t="e">
        <v>#N/A</v>
      </c>
      <c r="P4006" s="289"/>
      <c r="Q4006" s="297">
        <f>SUM(Q4003:Q4005)</f>
        <v>35341957.769999996</v>
      </c>
      <c r="R4006" s="297">
        <f>SUM(R4003:R4005)</f>
        <v>34841567.219999999</v>
      </c>
      <c r="S4006" s="484">
        <f>SUM(S4003:S4005)</f>
        <v>8135453.7000000002</v>
      </c>
      <c r="T4006" s="484">
        <f>SUM(T4003:T4005)</f>
        <v>2455490.52</v>
      </c>
      <c r="U4006" s="484">
        <f t="shared" ref="U4006:AJ4006" si="873">SUM(U4003:U4005)</f>
        <v>0</v>
      </c>
      <c r="V4006" s="484">
        <f t="shared" si="873"/>
        <v>658021.63</v>
      </c>
      <c r="W4006" s="484">
        <f t="shared" si="873"/>
        <v>571597.15</v>
      </c>
      <c r="X4006" s="484">
        <f t="shared" si="873"/>
        <v>1330615.3700000001</v>
      </c>
      <c r="Y4006" s="484">
        <f t="shared" si="873"/>
        <v>0</v>
      </c>
      <c r="Z4006" s="484">
        <f t="shared" si="873"/>
        <v>0</v>
      </c>
      <c r="AA4006" s="484">
        <f t="shared" si="873"/>
        <v>9415543.25</v>
      </c>
      <c r="AB4006" s="484">
        <f t="shared" si="873"/>
        <v>0</v>
      </c>
      <c r="AC4006" s="484">
        <f t="shared" si="873"/>
        <v>11451000</v>
      </c>
      <c r="AD4006" s="484">
        <f t="shared" si="873"/>
        <v>0</v>
      </c>
      <c r="AE4006" s="484">
        <f t="shared" si="873"/>
        <v>0</v>
      </c>
      <c r="AF4006" s="484">
        <f t="shared" si="873"/>
        <v>0</v>
      </c>
      <c r="AG4006" s="484">
        <f t="shared" si="873"/>
        <v>823845.6</v>
      </c>
      <c r="AH4006" s="484">
        <f t="shared" si="873"/>
        <v>0</v>
      </c>
      <c r="AI4006" s="484">
        <f t="shared" si="873"/>
        <v>0</v>
      </c>
      <c r="AJ4006" s="484">
        <f t="shared" si="873"/>
        <v>500390.55</v>
      </c>
      <c r="AK4006" s="175"/>
      <c r="AL4006" s="175" t="e">
        <v>#N/A</v>
      </c>
      <c r="AM4006" s="175" t="e">
        <v>#N/A</v>
      </c>
      <c r="AN4006" s="175" t="e">
        <v>#N/A</v>
      </c>
    </row>
    <row r="4007" spans="1:40" s="105" customFormat="1" ht="20.3" customHeight="1" x14ac:dyDescent="0.35">
      <c r="A4007" s="256"/>
      <c r="B4007" s="309" t="s">
        <v>34</v>
      </c>
      <c r="C4007" s="309"/>
      <c r="D4007" s="296" t="s">
        <v>172</v>
      </c>
      <c r="E4007" s="287" t="e">
        <f>VLOOKUP(D4007,'[1]2023-2025'!$A:$G,7,0)</f>
        <v>#N/A</v>
      </c>
      <c r="F4007" s="287"/>
      <c r="G4007" s="287"/>
      <c r="H4007" s="288" t="e">
        <v>#N/A</v>
      </c>
      <c r="I4007" s="288" t="e">
        <v>#N/A</v>
      </c>
      <c r="J4007" s="288" t="e">
        <f>VLOOKUP(D4007,[1]Лист3!$A:$AK,37,0)</f>
        <v>#N/A</v>
      </c>
      <c r="K4007" s="289" t="e">
        <v>#N/A</v>
      </c>
      <c r="L4007" s="289"/>
      <c r="M4007" s="289"/>
      <c r="N4007" s="289"/>
      <c r="O4007" s="289" t="e">
        <v>#N/A</v>
      </c>
      <c r="P4007" s="289"/>
      <c r="Q4007" s="297">
        <f>Q4006+Q4001</f>
        <v>35517481.769999996</v>
      </c>
      <c r="R4007" s="297">
        <f t="shared" ref="R4007:AJ4007" si="874">R4006+R4001</f>
        <v>35017091.219999999</v>
      </c>
      <c r="S4007" s="484">
        <f t="shared" si="874"/>
        <v>8135453.7000000002</v>
      </c>
      <c r="T4007" s="484">
        <f t="shared" si="874"/>
        <v>2455490.52</v>
      </c>
      <c r="U4007" s="484">
        <f t="shared" si="874"/>
        <v>0</v>
      </c>
      <c r="V4007" s="484">
        <f t="shared" si="874"/>
        <v>658021.63</v>
      </c>
      <c r="W4007" s="484">
        <f t="shared" si="874"/>
        <v>571597.15</v>
      </c>
      <c r="X4007" s="484">
        <f t="shared" si="874"/>
        <v>1330615.3700000001</v>
      </c>
      <c r="Y4007" s="484">
        <f t="shared" si="874"/>
        <v>0</v>
      </c>
      <c r="Z4007" s="484">
        <f t="shared" si="874"/>
        <v>0</v>
      </c>
      <c r="AA4007" s="484">
        <f t="shared" si="874"/>
        <v>9415543.25</v>
      </c>
      <c r="AB4007" s="484">
        <f t="shared" si="874"/>
        <v>0</v>
      </c>
      <c r="AC4007" s="484">
        <f t="shared" si="874"/>
        <v>11451000</v>
      </c>
      <c r="AD4007" s="484">
        <f t="shared" si="874"/>
        <v>0</v>
      </c>
      <c r="AE4007" s="484">
        <f t="shared" si="874"/>
        <v>0</v>
      </c>
      <c r="AF4007" s="484">
        <f t="shared" si="874"/>
        <v>0</v>
      </c>
      <c r="AG4007" s="484">
        <f t="shared" si="874"/>
        <v>823845.6</v>
      </c>
      <c r="AH4007" s="484">
        <f t="shared" si="874"/>
        <v>175524</v>
      </c>
      <c r="AI4007" s="484">
        <f t="shared" si="874"/>
        <v>0</v>
      </c>
      <c r="AJ4007" s="484">
        <f t="shared" si="874"/>
        <v>500390.55</v>
      </c>
      <c r="AK4007" s="175"/>
      <c r="AL4007" s="175" t="e">
        <v>#N/A</v>
      </c>
      <c r="AM4007" s="175" t="e">
        <v>#N/A</v>
      </c>
      <c r="AN4007" s="175" t="e">
        <v>#N/A</v>
      </c>
    </row>
    <row r="4008" spans="1:40" s="105" customFormat="1" ht="20.3" customHeight="1" x14ac:dyDescent="0.35">
      <c r="A4008" s="256"/>
      <c r="B4008" s="298"/>
      <c r="C4008" s="275"/>
      <c r="D4008" s="275"/>
      <c r="E4008" s="287">
        <f>VLOOKUP(D4008,'[1]2023-2025'!$A:$G,7,0)</f>
        <v>0</v>
      </c>
      <c r="F4008" s="287"/>
      <c r="G4008" s="287"/>
      <c r="H4008" s="288" t="e">
        <v>#N/A</v>
      </c>
      <c r="I4008" s="288" t="e">
        <v>#N/A</v>
      </c>
      <c r="J4008" s="288" t="e">
        <f>VLOOKUP(D4008,[1]Лист3!$A:$AK,37,0)</f>
        <v>#N/A</v>
      </c>
      <c r="K4008" s="289" t="e">
        <v>#N/A</v>
      </c>
      <c r="L4008" s="289"/>
      <c r="M4008" s="289"/>
      <c r="N4008" s="289"/>
      <c r="O4008" s="289" t="e">
        <v>#N/A</v>
      </c>
      <c r="P4008" s="289"/>
      <c r="Q4008" s="275"/>
      <c r="R4008" s="275"/>
      <c r="S4008" s="485"/>
      <c r="T4008" s="485"/>
      <c r="U4008" s="485"/>
      <c r="V4008" s="485"/>
      <c r="W4008" s="485"/>
      <c r="X4008" s="485" t="s">
        <v>4913</v>
      </c>
      <c r="Y4008" s="485"/>
      <c r="Z4008" s="485"/>
      <c r="AA4008" s="485"/>
      <c r="AB4008" s="485"/>
      <c r="AC4008" s="485"/>
      <c r="AD4008" s="485"/>
      <c r="AE4008" s="485"/>
      <c r="AF4008" s="485"/>
      <c r="AG4008" s="485"/>
      <c r="AH4008" s="485"/>
      <c r="AI4008" s="485"/>
      <c r="AJ4008" s="486"/>
      <c r="AK4008" s="175"/>
      <c r="AL4008" s="175" t="e">
        <v>#N/A</v>
      </c>
      <c r="AM4008" s="175" t="e">
        <v>#N/A</v>
      </c>
      <c r="AN4008" s="175" t="e">
        <v>#N/A</v>
      </c>
    </row>
    <row r="4009" spans="1:40" s="105" customFormat="1" ht="20.3" customHeight="1" x14ac:dyDescent="0.35">
      <c r="A4009" s="256"/>
      <c r="B4009" s="298"/>
      <c r="C4009" s="311"/>
      <c r="D4009" s="311"/>
      <c r="E4009" s="287">
        <f>VLOOKUP(D4009,'[1]2023-2025'!$A:$G,7,0)</f>
        <v>0</v>
      </c>
      <c r="F4009" s="287"/>
      <c r="G4009" s="287"/>
      <c r="H4009" s="288" t="e">
        <v>#N/A</v>
      </c>
      <c r="I4009" s="288" t="e">
        <v>#N/A</v>
      </c>
      <c r="J4009" s="288" t="e">
        <f>VLOOKUP(D4009,[1]Лист3!$A:$AK,37,0)</f>
        <v>#N/A</v>
      </c>
      <c r="K4009" s="289" t="e">
        <v>#N/A</v>
      </c>
      <c r="L4009" s="289"/>
      <c r="M4009" s="289"/>
      <c r="N4009" s="289"/>
      <c r="O4009" s="289" t="e">
        <v>#N/A</v>
      </c>
      <c r="P4009" s="289"/>
      <c r="Q4009" s="311"/>
      <c r="R4009" s="311"/>
      <c r="S4009" s="493"/>
      <c r="T4009" s="493"/>
      <c r="U4009" s="493"/>
      <c r="V4009" s="493"/>
      <c r="W4009" s="493"/>
      <c r="X4009" s="493" t="s">
        <v>4914</v>
      </c>
      <c r="Y4009" s="493"/>
      <c r="Z4009" s="493"/>
      <c r="AA4009" s="493"/>
      <c r="AB4009" s="493"/>
      <c r="AC4009" s="493"/>
      <c r="AD4009" s="493"/>
      <c r="AE4009" s="493"/>
      <c r="AF4009" s="493"/>
      <c r="AG4009" s="493"/>
      <c r="AH4009" s="493"/>
      <c r="AI4009" s="493"/>
      <c r="AJ4009" s="486"/>
      <c r="AK4009" s="175"/>
      <c r="AL4009" s="175" t="e">
        <v>#N/A</v>
      </c>
      <c r="AM4009" s="175" t="e">
        <v>#N/A</v>
      </c>
      <c r="AN4009" s="175" t="e">
        <v>#N/A</v>
      </c>
    </row>
    <row r="4010" spans="1:40" s="105" customFormat="1" ht="20.3" customHeight="1" x14ac:dyDescent="0.35">
      <c r="A4010" s="256">
        <v>2025</v>
      </c>
      <c r="B4010" s="184">
        <f>B4005+1</f>
        <v>1236</v>
      </c>
      <c r="C4010" s="286" t="s">
        <v>1146</v>
      </c>
      <c r="D4010" s="184">
        <v>44929</v>
      </c>
      <c r="E4010" s="287" t="e">
        <f>VLOOKUP(D4010,'[1]2023-2025'!$A:$G,7,0)</f>
        <v>#N/A</v>
      </c>
      <c r="F4010" s="287"/>
      <c r="G4010" s="287" t="s">
        <v>1899</v>
      </c>
      <c r="H4010" s="288" t="e">
        <f>INDEX('[1]2023-2025'!$AK:$AK,MATCH(D4010,'[1]2023-2025'!$A:$A,0))</f>
        <v>#N/A</v>
      </c>
      <c r="I4010" s="288" t="e">
        <v>#N/A</v>
      </c>
      <c r="J4010" s="288" t="e">
        <f>VLOOKUP(D4010,[1]Лист3!$A:$AK,37,0)</f>
        <v>#N/A</v>
      </c>
      <c r="K4010" s="289" t="e">
        <f>INDEX('[1]2023-2025'!$G:$G,MATCH(D4010,'[1]2023-2025'!$A:$A,0))</f>
        <v>#N/A</v>
      </c>
      <c r="L4010" s="289"/>
      <c r="M4010" s="289"/>
      <c r="N4010" s="289"/>
      <c r="O4010" s="289" t="e">
        <v>#N/A</v>
      </c>
      <c r="P4010" s="289" t="e">
        <v>#N/A</v>
      </c>
      <c r="Q4010" s="186">
        <f t="shared" ref="Q4010:Q4028" si="875">SUM(S4010:AJ4010)</f>
        <v>75894</v>
      </c>
      <c r="R4010" s="186">
        <f t="shared" ref="R4010:R4028" si="876">SUM(S4010:AI4010)</f>
        <v>75894</v>
      </c>
      <c r="S4010" s="290">
        <v>0</v>
      </c>
      <c r="T4010" s="474">
        <v>0</v>
      </c>
      <c r="U4010" s="474">
        <v>0</v>
      </c>
      <c r="V4010" s="474">
        <v>0</v>
      </c>
      <c r="W4010" s="474">
        <v>0</v>
      </c>
      <c r="X4010" s="474">
        <v>0</v>
      </c>
      <c r="Y4010" s="474">
        <v>0</v>
      </c>
      <c r="Z4010" s="474">
        <v>0</v>
      </c>
      <c r="AA4010" s="474">
        <v>0</v>
      </c>
      <c r="AB4010" s="474">
        <v>0</v>
      </c>
      <c r="AC4010" s="474">
        <v>0</v>
      </c>
      <c r="AD4010" s="474">
        <v>0</v>
      </c>
      <c r="AE4010" s="474">
        <v>0</v>
      </c>
      <c r="AF4010" s="474">
        <v>0</v>
      </c>
      <c r="AG4010" s="476">
        <v>0</v>
      </c>
      <c r="AH4010" s="476">
        <v>75894</v>
      </c>
      <c r="AI4010" s="476">
        <v>0</v>
      </c>
      <c r="AJ4010" s="476">
        <v>0</v>
      </c>
      <c r="AK4010" s="175"/>
      <c r="AL4010" s="175">
        <v>1982390.87</v>
      </c>
      <c r="AM4010" s="175">
        <v>1982390.87</v>
      </c>
      <c r="AN4010" s="175">
        <v>0</v>
      </c>
    </row>
    <row r="4011" spans="1:40" s="105" customFormat="1" ht="20.3" customHeight="1" x14ac:dyDescent="0.35">
      <c r="A4011" s="256">
        <v>2025</v>
      </c>
      <c r="B4011" s="184">
        <f t="shared" ref="B4011:B4038" si="877">B4010+1</f>
        <v>1237</v>
      </c>
      <c r="C4011" s="286" t="s">
        <v>1147</v>
      </c>
      <c r="D4011" s="184">
        <v>44930</v>
      </c>
      <c r="E4011" s="287" t="e">
        <f>VLOOKUP(D4011,'[1]2023-2025'!$A:$G,7,0)</f>
        <v>#N/A</v>
      </c>
      <c r="F4011" s="287"/>
      <c r="G4011" s="287" t="s">
        <v>1899</v>
      </c>
      <c r="H4011" s="288" t="e">
        <f>INDEX('[1]2023-2025'!$AK:$AK,MATCH(D4011,'[1]2023-2025'!$A:$A,0))</f>
        <v>#N/A</v>
      </c>
      <c r="I4011" s="288" t="e">
        <v>#N/A</v>
      </c>
      <c r="J4011" s="288" t="e">
        <f>VLOOKUP(D4011,[1]Лист3!$A:$AK,37,0)</f>
        <v>#N/A</v>
      </c>
      <c r="K4011" s="289" t="e">
        <f>INDEX('[1]2023-2025'!$G:$G,MATCH(D4011,'[1]2023-2025'!$A:$A,0))</f>
        <v>#N/A</v>
      </c>
      <c r="L4011" s="289"/>
      <c r="M4011" s="289"/>
      <c r="N4011" s="289"/>
      <c r="O4011" s="289" t="e">
        <v>#N/A</v>
      </c>
      <c r="P4011" s="289" t="e">
        <v>#N/A</v>
      </c>
      <c r="Q4011" s="186">
        <f t="shared" si="875"/>
        <v>75894</v>
      </c>
      <c r="R4011" s="186">
        <f t="shared" si="876"/>
        <v>75894</v>
      </c>
      <c r="S4011" s="290">
        <v>0</v>
      </c>
      <c r="T4011" s="474">
        <v>0</v>
      </c>
      <c r="U4011" s="474">
        <v>0</v>
      </c>
      <c r="V4011" s="474">
        <v>0</v>
      </c>
      <c r="W4011" s="474">
        <v>0</v>
      </c>
      <c r="X4011" s="474">
        <v>0</v>
      </c>
      <c r="Y4011" s="474">
        <v>0</v>
      </c>
      <c r="Z4011" s="474">
        <v>0</v>
      </c>
      <c r="AA4011" s="474">
        <v>0</v>
      </c>
      <c r="AB4011" s="474">
        <v>0</v>
      </c>
      <c r="AC4011" s="474">
        <v>0</v>
      </c>
      <c r="AD4011" s="474">
        <v>0</v>
      </c>
      <c r="AE4011" s="474">
        <v>0</v>
      </c>
      <c r="AF4011" s="474">
        <v>0</v>
      </c>
      <c r="AG4011" s="476">
        <v>0</v>
      </c>
      <c r="AH4011" s="476">
        <v>75894</v>
      </c>
      <c r="AI4011" s="476">
        <v>0</v>
      </c>
      <c r="AJ4011" s="476">
        <v>0</v>
      </c>
      <c r="AK4011" s="175"/>
      <c r="AL4011" s="175">
        <v>2044677.81</v>
      </c>
      <c r="AM4011" s="175">
        <v>2044677.81</v>
      </c>
      <c r="AN4011" s="175">
        <v>0</v>
      </c>
    </row>
    <row r="4012" spans="1:40" s="105" customFormat="1" ht="22.75" customHeight="1" x14ac:dyDescent="0.35">
      <c r="A4012" s="256">
        <v>2025</v>
      </c>
      <c r="B4012" s="184">
        <f t="shared" si="877"/>
        <v>1238</v>
      </c>
      <c r="C4012" s="286" t="s">
        <v>1158</v>
      </c>
      <c r="D4012" s="184">
        <v>44938</v>
      </c>
      <c r="E4012" s="287" t="e">
        <f>VLOOKUP(D4012,'[1]2023-2025'!$A:$G,7,0)</f>
        <v>#N/A</v>
      </c>
      <c r="F4012" s="287"/>
      <c r="G4012" s="287" t="s">
        <v>1899</v>
      </c>
      <c r="H4012" s="288" t="e">
        <f>INDEX('[1]2023-2025'!$AK:$AK,MATCH(D4012,'[1]2023-2025'!$A:$A,0))</f>
        <v>#N/A</v>
      </c>
      <c r="I4012" s="288" t="e">
        <v>#N/A</v>
      </c>
      <c r="J4012" s="288" t="e">
        <f>VLOOKUP(D4012,[1]Лист3!$A:$AK,37,0)</f>
        <v>#N/A</v>
      </c>
      <c r="K4012" s="289" t="e">
        <f>INDEX('[1]2023-2025'!$G:$G,MATCH(D4012,'[1]2023-2025'!$A:$A,0))</f>
        <v>#N/A</v>
      </c>
      <c r="L4012" s="289"/>
      <c r="M4012" s="289"/>
      <c r="N4012" s="289"/>
      <c r="O4012" s="289" t="e">
        <v>#N/A</v>
      </c>
      <c r="P4012" s="289" t="e">
        <v>#N/A</v>
      </c>
      <c r="Q4012" s="186">
        <f t="shared" si="875"/>
        <v>62752.5</v>
      </c>
      <c r="R4012" s="186">
        <f t="shared" si="876"/>
        <v>62752.5</v>
      </c>
      <c r="S4012" s="474">
        <v>0</v>
      </c>
      <c r="T4012" s="474">
        <v>0</v>
      </c>
      <c r="U4012" s="474">
        <v>0</v>
      </c>
      <c r="V4012" s="474">
        <v>0</v>
      </c>
      <c r="W4012" s="474">
        <v>0</v>
      </c>
      <c r="X4012" s="474">
        <v>0</v>
      </c>
      <c r="Y4012" s="474">
        <v>0</v>
      </c>
      <c r="Z4012" s="474">
        <v>0</v>
      </c>
      <c r="AA4012" s="474">
        <v>0</v>
      </c>
      <c r="AB4012" s="474">
        <v>0</v>
      </c>
      <c r="AC4012" s="474">
        <v>0</v>
      </c>
      <c r="AD4012" s="474">
        <v>0</v>
      </c>
      <c r="AE4012" s="474">
        <v>0</v>
      </c>
      <c r="AF4012" s="474">
        <v>0</v>
      </c>
      <c r="AG4012" s="476">
        <v>0</v>
      </c>
      <c r="AH4012" s="476">
        <v>62752.5</v>
      </c>
      <c r="AI4012" s="476">
        <v>0</v>
      </c>
      <c r="AJ4012" s="476">
        <v>0</v>
      </c>
      <c r="AK4012" s="175"/>
      <c r="AL4012" s="175">
        <v>2037321.09</v>
      </c>
      <c r="AM4012" s="175">
        <v>2037321.09</v>
      </c>
      <c r="AN4012" s="175">
        <v>0</v>
      </c>
    </row>
    <row r="4013" spans="1:40" s="105" customFormat="1" ht="20.3" customHeight="1" x14ac:dyDescent="0.35">
      <c r="A4013" s="256">
        <v>2025</v>
      </c>
      <c r="B4013" s="184">
        <f t="shared" si="877"/>
        <v>1239</v>
      </c>
      <c r="C4013" s="286" t="s">
        <v>756</v>
      </c>
      <c r="D4013" s="184">
        <v>44957</v>
      </c>
      <c r="E4013" s="287" t="e">
        <f>VLOOKUP(D4013,'[1]2023-2025'!$A:$G,7,0)</f>
        <v>#N/A</v>
      </c>
      <c r="F4013" s="287"/>
      <c r="G4013" s="287" t="s">
        <v>1899</v>
      </c>
      <c r="H4013" s="288" t="e">
        <f>INDEX('[1]2023-2025'!$AK:$AK,MATCH(D4013,'[1]2023-2025'!$A:$A,0))</f>
        <v>#N/A</v>
      </c>
      <c r="I4013" s="288" t="e">
        <v>#N/A</v>
      </c>
      <c r="J4013" s="288" t="e">
        <f>VLOOKUP(D4013,[1]Лист3!$A:$AK,37,0)</f>
        <v>#N/A</v>
      </c>
      <c r="K4013" s="289" t="e">
        <f>INDEX('[1]2023-2025'!$G:$G,MATCH(D4013,'[1]2023-2025'!$A:$A,0))</f>
        <v>#N/A</v>
      </c>
      <c r="L4013" s="289"/>
      <c r="M4013" s="289"/>
      <c r="N4013" s="289"/>
      <c r="O4013" s="289" t="e">
        <v>#N/A</v>
      </c>
      <c r="P4013" s="289" t="e">
        <v>#N/A</v>
      </c>
      <c r="Q4013" s="186">
        <f t="shared" si="875"/>
        <v>1569569.44</v>
      </c>
      <c r="R4013" s="186">
        <f t="shared" si="876"/>
        <v>1546822.06</v>
      </c>
      <c r="S4013" s="290">
        <v>0</v>
      </c>
      <c r="T4013" s="474">
        <v>0</v>
      </c>
      <c r="U4013" s="474">
        <v>1546822.06</v>
      </c>
      <c r="V4013" s="474">
        <v>0</v>
      </c>
      <c r="W4013" s="474">
        <v>0</v>
      </c>
      <c r="X4013" s="474">
        <v>0</v>
      </c>
      <c r="Y4013" s="474">
        <v>0</v>
      </c>
      <c r="Z4013" s="474">
        <v>0</v>
      </c>
      <c r="AA4013" s="474">
        <v>0</v>
      </c>
      <c r="AB4013" s="474">
        <v>0</v>
      </c>
      <c r="AC4013" s="474">
        <v>0</v>
      </c>
      <c r="AD4013" s="474">
        <v>0</v>
      </c>
      <c r="AE4013" s="474">
        <v>0</v>
      </c>
      <c r="AF4013" s="474">
        <v>0</v>
      </c>
      <c r="AG4013" s="476">
        <v>0</v>
      </c>
      <c r="AH4013" s="476">
        <v>0</v>
      </c>
      <c r="AI4013" s="476">
        <v>0</v>
      </c>
      <c r="AJ4013" s="476">
        <v>22747.38</v>
      </c>
      <c r="AK4013" s="175"/>
      <c r="AL4013" s="175">
        <v>6358597.4199999999</v>
      </c>
      <c r="AM4013" s="175">
        <v>10334261.85</v>
      </c>
      <c r="AN4013" s="175">
        <v>3975664.43</v>
      </c>
    </row>
    <row r="4014" spans="1:40" s="105" customFormat="1" ht="20.3" customHeight="1" x14ac:dyDescent="0.35">
      <c r="A4014" s="256">
        <v>2025</v>
      </c>
      <c r="B4014" s="184">
        <f t="shared" si="877"/>
        <v>1240</v>
      </c>
      <c r="C4014" s="286" t="s">
        <v>1571</v>
      </c>
      <c r="D4014" s="184">
        <v>44998</v>
      </c>
      <c r="E4014" s="287" t="e">
        <f>VLOOKUP(D4014,'[1]2023-2025'!$A:$G,7,0)</f>
        <v>#N/A</v>
      </c>
      <c r="F4014" s="287"/>
      <c r="G4014" s="287" t="s">
        <v>1899</v>
      </c>
      <c r="H4014" s="288" t="e">
        <f>INDEX('[1]2023-2025'!$AK:$AK,MATCH(D4014,'[1]2023-2025'!$A:$A,0))</f>
        <v>#N/A</v>
      </c>
      <c r="I4014" s="288" t="e">
        <v>#N/A</v>
      </c>
      <c r="J4014" s="288" t="e">
        <f>VLOOKUP(D4014,[1]Лист3!$A:$AK,37,0)</f>
        <v>#N/A</v>
      </c>
      <c r="K4014" s="289" t="e">
        <f>INDEX('[1]2023-2025'!$G:$G,MATCH(D4014,'[1]2023-2025'!$A:$A,0))</f>
        <v>#N/A</v>
      </c>
      <c r="L4014" s="289"/>
      <c r="M4014" s="289"/>
      <c r="N4014" s="289"/>
      <c r="O4014" s="289" t="e">
        <v>#N/A</v>
      </c>
      <c r="P4014" s="289" t="e">
        <v>#N/A</v>
      </c>
      <c r="Q4014" s="186">
        <f t="shared" si="875"/>
        <v>999714.23</v>
      </c>
      <c r="R4014" s="186">
        <f t="shared" si="876"/>
        <v>981984.46</v>
      </c>
      <c r="S4014" s="290">
        <v>0</v>
      </c>
      <c r="T4014" s="474">
        <v>0</v>
      </c>
      <c r="U4014" s="474">
        <v>981984.46</v>
      </c>
      <c r="V4014" s="474">
        <v>0</v>
      </c>
      <c r="W4014" s="474">
        <v>0</v>
      </c>
      <c r="X4014" s="474">
        <v>0</v>
      </c>
      <c r="Y4014" s="474">
        <v>0</v>
      </c>
      <c r="Z4014" s="474">
        <v>0</v>
      </c>
      <c r="AA4014" s="474">
        <v>0</v>
      </c>
      <c r="AB4014" s="474">
        <v>0</v>
      </c>
      <c r="AC4014" s="474">
        <v>0</v>
      </c>
      <c r="AD4014" s="474">
        <v>0</v>
      </c>
      <c r="AE4014" s="474">
        <v>0</v>
      </c>
      <c r="AF4014" s="474">
        <v>0</v>
      </c>
      <c r="AG4014" s="476">
        <v>0</v>
      </c>
      <c r="AH4014" s="476">
        <v>0</v>
      </c>
      <c r="AI4014" s="476">
        <v>0</v>
      </c>
      <c r="AJ4014" s="476">
        <v>17729.77</v>
      </c>
      <c r="AK4014" s="175"/>
      <c r="AL4014" s="175">
        <v>10345274.389999999</v>
      </c>
      <c r="AM4014" s="175">
        <v>10530826.529999999</v>
      </c>
      <c r="AN4014" s="175">
        <v>185552.14000000013</v>
      </c>
    </row>
    <row r="4015" spans="1:40" s="105" customFormat="1" ht="20.3" customHeight="1" x14ac:dyDescent="0.35">
      <c r="A4015" s="256">
        <v>2025</v>
      </c>
      <c r="B4015" s="184">
        <f t="shared" si="877"/>
        <v>1241</v>
      </c>
      <c r="C4015" s="286" t="s">
        <v>1572</v>
      </c>
      <c r="D4015" s="184">
        <v>45015</v>
      </c>
      <c r="E4015" s="287" t="e">
        <f>VLOOKUP(D4015,'[1]2023-2025'!$A:$G,7,0)</f>
        <v>#N/A</v>
      </c>
      <c r="F4015" s="287"/>
      <c r="G4015" s="287" t="s">
        <v>1899</v>
      </c>
      <c r="H4015" s="288" t="e">
        <f>INDEX('[1]2023-2025'!$AK:$AK,MATCH(D4015,'[1]2023-2025'!$A:$A,0))</f>
        <v>#N/A</v>
      </c>
      <c r="I4015" s="288" t="e">
        <v>#N/A</v>
      </c>
      <c r="J4015" s="288" t="e">
        <f>VLOOKUP(D4015,[1]Лист3!$A:$AK,37,0)</f>
        <v>#N/A</v>
      </c>
      <c r="K4015" s="289" t="e">
        <f>INDEX('[1]2023-2025'!$G:$G,MATCH(D4015,'[1]2023-2025'!$A:$A,0))</f>
        <v>#N/A</v>
      </c>
      <c r="L4015" s="289"/>
      <c r="M4015" s="289"/>
      <c r="N4015" s="289"/>
      <c r="O4015" s="289" t="e">
        <v>#N/A</v>
      </c>
      <c r="P4015" s="289" t="e">
        <v>#N/A</v>
      </c>
      <c r="Q4015" s="186">
        <f t="shared" si="875"/>
        <v>899714.22</v>
      </c>
      <c r="R4015" s="186">
        <f t="shared" si="876"/>
        <v>881984.46</v>
      </c>
      <c r="S4015" s="290">
        <v>0</v>
      </c>
      <c r="T4015" s="474">
        <v>0</v>
      </c>
      <c r="U4015" s="474">
        <v>881984.46</v>
      </c>
      <c r="V4015" s="474">
        <v>0</v>
      </c>
      <c r="W4015" s="474">
        <v>0</v>
      </c>
      <c r="X4015" s="474">
        <v>0</v>
      </c>
      <c r="Y4015" s="474">
        <v>0</v>
      </c>
      <c r="Z4015" s="474">
        <v>0</v>
      </c>
      <c r="AA4015" s="474">
        <v>0</v>
      </c>
      <c r="AB4015" s="474">
        <v>0</v>
      </c>
      <c r="AC4015" s="474">
        <v>0</v>
      </c>
      <c r="AD4015" s="474">
        <v>0</v>
      </c>
      <c r="AE4015" s="474">
        <v>0</v>
      </c>
      <c r="AF4015" s="474">
        <v>0</v>
      </c>
      <c r="AG4015" s="476">
        <v>0</v>
      </c>
      <c r="AH4015" s="476">
        <v>0</v>
      </c>
      <c r="AI4015" s="476">
        <v>0</v>
      </c>
      <c r="AJ4015" s="476">
        <v>17729.759999999998</v>
      </c>
      <c r="AK4015" s="175"/>
      <c r="AL4015" s="175">
        <v>6937627.8999999994</v>
      </c>
      <c r="AM4015" s="175">
        <v>11573627.41</v>
      </c>
      <c r="AN4015" s="175">
        <v>4635999.5100000007</v>
      </c>
    </row>
    <row r="4016" spans="1:40" s="105" customFormat="1" ht="20.3" customHeight="1" x14ac:dyDescent="0.35">
      <c r="A4016" s="256">
        <v>2025</v>
      </c>
      <c r="B4016" s="184">
        <f t="shared" si="877"/>
        <v>1242</v>
      </c>
      <c r="C4016" s="286" t="s">
        <v>1628</v>
      </c>
      <c r="D4016" s="184">
        <v>45000</v>
      </c>
      <c r="E4016" s="287" t="e">
        <f>VLOOKUP(D4016,'[1]2023-2025'!$A:$G,7,0)</f>
        <v>#N/A</v>
      </c>
      <c r="F4016" s="287"/>
      <c r="G4016" s="287" t="s">
        <v>1899</v>
      </c>
      <c r="H4016" s="288" t="e">
        <f>INDEX('[1]2023-2025'!$AK:$AK,MATCH(D4016,'[1]2023-2025'!$A:$A,0))</f>
        <v>#N/A</v>
      </c>
      <c r="I4016" s="288" t="e">
        <v>#N/A</v>
      </c>
      <c r="J4016" s="288" t="e">
        <f>VLOOKUP(D4016,[1]Лист3!$A:$AK,37,0)</f>
        <v>#N/A</v>
      </c>
      <c r="K4016" s="289" t="e">
        <f>INDEX('[1]2023-2025'!$G:$G,MATCH(D4016,'[1]2023-2025'!$A:$A,0))</f>
        <v>#N/A</v>
      </c>
      <c r="L4016" s="289"/>
      <c r="M4016" s="289"/>
      <c r="N4016" s="289"/>
      <c r="O4016" s="289" t="e">
        <v>#N/A</v>
      </c>
      <c r="P4016" s="289" t="e">
        <v>#N/A</v>
      </c>
      <c r="Q4016" s="186">
        <f t="shared" si="875"/>
        <v>899714.23</v>
      </c>
      <c r="R4016" s="186">
        <f t="shared" si="876"/>
        <v>881984.46</v>
      </c>
      <c r="S4016" s="290">
        <v>0</v>
      </c>
      <c r="T4016" s="474">
        <v>0</v>
      </c>
      <c r="U4016" s="474">
        <v>881984.46</v>
      </c>
      <c r="V4016" s="474">
        <v>0</v>
      </c>
      <c r="W4016" s="474">
        <v>0</v>
      </c>
      <c r="X4016" s="474">
        <v>0</v>
      </c>
      <c r="Y4016" s="474">
        <v>0</v>
      </c>
      <c r="Z4016" s="474">
        <v>0</v>
      </c>
      <c r="AA4016" s="474">
        <v>0</v>
      </c>
      <c r="AB4016" s="474">
        <v>0</v>
      </c>
      <c r="AC4016" s="474">
        <v>0</v>
      </c>
      <c r="AD4016" s="474">
        <v>0</v>
      </c>
      <c r="AE4016" s="474">
        <v>0</v>
      </c>
      <c r="AF4016" s="474">
        <v>0</v>
      </c>
      <c r="AG4016" s="476">
        <v>0</v>
      </c>
      <c r="AH4016" s="476">
        <v>0</v>
      </c>
      <c r="AI4016" s="476">
        <v>0</v>
      </c>
      <c r="AJ4016" s="476">
        <v>17729.77</v>
      </c>
      <c r="AK4016" s="175"/>
      <c r="AL4016" s="175">
        <v>5351777.75</v>
      </c>
      <c r="AM4016" s="175">
        <v>10398775.48</v>
      </c>
      <c r="AN4016" s="175">
        <v>5046997.7300000004</v>
      </c>
    </row>
    <row r="4017" spans="1:40" s="105" customFormat="1" ht="20.3" customHeight="1" x14ac:dyDescent="0.35">
      <c r="A4017" s="256">
        <v>2025</v>
      </c>
      <c r="B4017" s="184">
        <f t="shared" si="877"/>
        <v>1243</v>
      </c>
      <c r="C4017" s="286" t="s">
        <v>755</v>
      </c>
      <c r="D4017" s="184">
        <v>44953</v>
      </c>
      <c r="E4017" s="287" t="e">
        <f>VLOOKUP(D4017,'[1]2023-2025'!$A:$G,7,0)</f>
        <v>#N/A</v>
      </c>
      <c r="F4017" s="287"/>
      <c r="G4017" s="287" t="s">
        <v>1899</v>
      </c>
      <c r="H4017" s="288" t="e">
        <f>INDEX('[1]2023-2025'!$AK:$AK,MATCH(D4017,'[1]2023-2025'!$A:$A,0))</f>
        <v>#N/A</v>
      </c>
      <c r="I4017" s="288" t="e">
        <v>#N/A</v>
      </c>
      <c r="J4017" s="288" t="e">
        <f>VLOOKUP(D4017,[1]Лист3!$A:$AK,37,0)</f>
        <v>#N/A</v>
      </c>
      <c r="K4017" s="289" t="e">
        <f>INDEX('[1]2023-2025'!$G:$G,MATCH(D4017,'[1]2023-2025'!$A:$A,0))</f>
        <v>#N/A</v>
      </c>
      <c r="L4017" s="289"/>
      <c r="M4017" s="289"/>
      <c r="N4017" s="289"/>
      <c r="O4017" s="289" t="e">
        <v>#N/A</v>
      </c>
      <c r="P4017" s="289" t="e">
        <v>#N/A</v>
      </c>
      <c r="Q4017" s="186">
        <f t="shared" si="875"/>
        <v>920811.47</v>
      </c>
      <c r="R4017" s="186">
        <f t="shared" si="876"/>
        <v>898770.72</v>
      </c>
      <c r="S4017" s="290">
        <v>0</v>
      </c>
      <c r="T4017" s="474">
        <v>0</v>
      </c>
      <c r="U4017" s="474">
        <v>898770.72</v>
      </c>
      <c r="V4017" s="474">
        <v>0</v>
      </c>
      <c r="W4017" s="474">
        <v>0</v>
      </c>
      <c r="X4017" s="474">
        <v>0</v>
      </c>
      <c r="Y4017" s="474">
        <v>0</v>
      </c>
      <c r="Z4017" s="474">
        <v>0</v>
      </c>
      <c r="AA4017" s="474">
        <v>0</v>
      </c>
      <c r="AB4017" s="474">
        <v>0</v>
      </c>
      <c r="AC4017" s="474">
        <v>0</v>
      </c>
      <c r="AD4017" s="474">
        <v>0</v>
      </c>
      <c r="AE4017" s="474">
        <v>0</v>
      </c>
      <c r="AF4017" s="474">
        <v>0</v>
      </c>
      <c r="AG4017" s="476">
        <v>0</v>
      </c>
      <c r="AH4017" s="476">
        <v>0</v>
      </c>
      <c r="AI4017" s="476">
        <v>0</v>
      </c>
      <c r="AJ4017" s="476">
        <v>22040.75</v>
      </c>
      <c r="AK4017" s="175"/>
      <c r="AL4017" s="175">
        <v>5927501.1599999992</v>
      </c>
      <c r="AM4017" s="175">
        <v>10556531.1</v>
      </c>
      <c r="AN4017" s="175">
        <v>4629029.9400000004</v>
      </c>
    </row>
    <row r="4018" spans="1:40" s="105" customFormat="1" ht="20.3" customHeight="1" x14ac:dyDescent="0.35">
      <c r="A4018" s="256">
        <v>2025</v>
      </c>
      <c r="B4018" s="184">
        <f t="shared" si="877"/>
        <v>1244</v>
      </c>
      <c r="C4018" s="286" t="s">
        <v>757</v>
      </c>
      <c r="D4018" s="184">
        <v>44958</v>
      </c>
      <c r="E4018" s="287" t="e">
        <f>VLOOKUP(D4018,'[1]2023-2025'!$A:$G,7,0)</f>
        <v>#N/A</v>
      </c>
      <c r="F4018" s="287"/>
      <c r="G4018" s="287" t="s">
        <v>1899</v>
      </c>
      <c r="H4018" s="288" t="e">
        <f>INDEX('[1]2023-2025'!$AK:$AK,MATCH(D4018,'[1]2023-2025'!$A:$A,0))</f>
        <v>#N/A</v>
      </c>
      <c r="I4018" s="288" t="e">
        <v>#N/A</v>
      </c>
      <c r="J4018" s="288" t="e">
        <f>VLOOKUP(D4018,[1]Лист3!$A:$AK,37,0)</f>
        <v>#N/A</v>
      </c>
      <c r="K4018" s="289" t="e">
        <f>INDEX('[1]2023-2025'!$G:$G,MATCH(D4018,'[1]2023-2025'!$A:$A,0))</f>
        <v>#N/A</v>
      </c>
      <c r="L4018" s="289"/>
      <c r="M4018" s="289"/>
      <c r="N4018" s="289"/>
      <c r="O4018" s="289" t="e">
        <v>#N/A</v>
      </c>
      <c r="P4018" s="289" t="e">
        <v>#N/A</v>
      </c>
      <c r="Q4018" s="186">
        <f t="shared" si="875"/>
        <v>860817.7699999999</v>
      </c>
      <c r="R4018" s="186">
        <f t="shared" si="876"/>
        <v>843994.32</v>
      </c>
      <c r="S4018" s="290">
        <v>0</v>
      </c>
      <c r="T4018" s="474">
        <v>0</v>
      </c>
      <c r="U4018" s="474">
        <v>843994.32</v>
      </c>
      <c r="V4018" s="474">
        <v>0</v>
      </c>
      <c r="W4018" s="474">
        <v>0</v>
      </c>
      <c r="X4018" s="474">
        <v>0</v>
      </c>
      <c r="Y4018" s="474">
        <v>0</v>
      </c>
      <c r="Z4018" s="474">
        <v>0</v>
      </c>
      <c r="AA4018" s="474">
        <v>0</v>
      </c>
      <c r="AB4018" s="474">
        <v>0</v>
      </c>
      <c r="AC4018" s="474">
        <v>0</v>
      </c>
      <c r="AD4018" s="474">
        <v>0</v>
      </c>
      <c r="AE4018" s="474">
        <v>0</v>
      </c>
      <c r="AF4018" s="474">
        <v>0</v>
      </c>
      <c r="AG4018" s="476">
        <v>0</v>
      </c>
      <c r="AH4018" s="476">
        <v>0</v>
      </c>
      <c r="AI4018" s="476">
        <v>0</v>
      </c>
      <c r="AJ4018" s="476">
        <v>16823.45</v>
      </c>
      <c r="AK4018" s="175"/>
      <c r="AL4018" s="175">
        <v>5018577.2399999993</v>
      </c>
      <c r="AM4018" s="175">
        <v>10628100.939999999</v>
      </c>
      <c r="AN4018" s="175">
        <v>5609523.7000000002</v>
      </c>
    </row>
    <row r="4019" spans="1:40" s="105" customFormat="1" ht="20.149999999999999" customHeight="1" x14ac:dyDescent="0.35">
      <c r="A4019" s="256">
        <v>2025</v>
      </c>
      <c r="B4019" s="184">
        <f t="shared" si="877"/>
        <v>1245</v>
      </c>
      <c r="C4019" s="286" t="s">
        <v>1629</v>
      </c>
      <c r="D4019" s="184">
        <v>44959</v>
      </c>
      <c r="E4019" s="287" t="e">
        <f>VLOOKUP(D4019,'[1]2023-2025'!$A:$G,7,0)</f>
        <v>#N/A</v>
      </c>
      <c r="F4019" s="287"/>
      <c r="G4019" s="287" t="s">
        <v>1899</v>
      </c>
      <c r="H4019" s="288" t="e">
        <f>INDEX('[1]2023-2025'!$AK:$AK,MATCH(D4019,'[1]2023-2025'!$A:$A,0))</f>
        <v>#N/A</v>
      </c>
      <c r="I4019" s="288" t="e">
        <v>#N/A</v>
      </c>
      <c r="J4019" s="288" t="e">
        <f>VLOOKUP(D4019,[1]Лист3!$A:$AK,37,0)</f>
        <v>#N/A</v>
      </c>
      <c r="K4019" s="289" t="e">
        <f>INDEX('[1]2023-2025'!$G:$G,MATCH(D4019,'[1]2023-2025'!$A:$A,0))</f>
        <v>#N/A</v>
      </c>
      <c r="L4019" s="289"/>
      <c r="M4019" s="289"/>
      <c r="N4019" s="289"/>
      <c r="O4019" s="289" t="e">
        <v>#N/A</v>
      </c>
      <c r="P4019" s="289" t="e">
        <v>#N/A</v>
      </c>
      <c r="Q4019" s="186">
        <f t="shared" si="875"/>
        <v>901419.47000000009</v>
      </c>
      <c r="R4019" s="186">
        <f t="shared" si="876"/>
        <v>884007.67</v>
      </c>
      <c r="S4019" s="290">
        <v>0</v>
      </c>
      <c r="T4019" s="474">
        <v>0</v>
      </c>
      <c r="U4019" s="474">
        <v>884007.67</v>
      </c>
      <c r="V4019" s="474">
        <v>0</v>
      </c>
      <c r="W4019" s="474">
        <v>0</v>
      </c>
      <c r="X4019" s="474">
        <v>0</v>
      </c>
      <c r="Y4019" s="474">
        <v>0</v>
      </c>
      <c r="Z4019" s="474">
        <v>0</v>
      </c>
      <c r="AA4019" s="474">
        <v>0</v>
      </c>
      <c r="AB4019" s="474">
        <v>0</v>
      </c>
      <c r="AC4019" s="474">
        <v>0</v>
      </c>
      <c r="AD4019" s="474">
        <v>0</v>
      </c>
      <c r="AE4019" s="474">
        <v>0</v>
      </c>
      <c r="AF4019" s="474">
        <v>0</v>
      </c>
      <c r="AG4019" s="476">
        <v>0</v>
      </c>
      <c r="AH4019" s="476">
        <v>0</v>
      </c>
      <c r="AI4019" s="476">
        <v>0</v>
      </c>
      <c r="AJ4019" s="476">
        <v>17411.8</v>
      </c>
      <c r="AK4019" s="175"/>
      <c r="AL4019" s="175">
        <v>5557960.5699999984</v>
      </c>
      <c r="AM4019" s="175">
        <v>10401295.539999999</v>
      </c>
      <c r="AN4019" s="175">
        <v>4843334.9700000007</v>
      </c>
    </row>
    <row r="4020" spans="1:40" s="105" customFormat="1" ht="20.3" customHeight="1" x14ac:dyDescent="0.35">
      <c r="A4020" s="256">
        <v>2025</v>
      </c>
      <c r="B4020" s="184">
        <f t="shared" si="877"/>
        <v>1246</v>
      </c>
      <c r="C4020" s="286" t="s">
        <v>1630</v>
      </c>
      <c r="D4020" s="184">
        <v>45014</v>
      </c>
      <c r="E4020" s="287" t="e">
        <f>VLOOKUP(D4020,'[1]2023-2025'!$A:$G,7,0)</f>
        <v>#N/A</v>
      </c>
      <c r="F4020" s="287"/>
      <c r="G4020" s="287" t="s">
        <v>1899</v>
      </c>
      <c r="H4020" s="288" t="e">
        <f>INDEX('[1]2023-2025'!$AK:$AK,MATCH(D4020,'[1]2023-2025'!$A:$A,0))</f>
        <v>#N/A</v>
      </c>
      <c r="I4020" s="288" t="e">
        <v>#N/A</v>
      </c>
      <c r="J4020" s="288" t="e">
        <f>VLOOKUP(D4020,[1]Лист3!$A:$AK,37,0)</f>
        <v>#N/A</v>
      </c>
      <c r="K4020" s="289" t="e">
        <f>INDEX('[1]2023-2025'!$G:$G,MATCH(D4020,'[1]2023-2025'!$A:$A,0))</f>
        <v>#N/A</v>
      </c>
      <c r="L4020" s="289"/>
      <c r="M4020" s="289"/>
      <c r="N4020" s="289"/>
      <c r="O4020" s="289" t="e">
        <v>#N/A</v>
      </c>
      <c r="P4020" s="289" t="e">
        <v>#N/A</v>
      </c>
      <c r="Q4020" s="186">
        <f t="shared" si="875"/>
        <v>999366.58</v>
      </c>
      <c r="R4020" s="186">
        <f t="shared" si="876"/>
        <v>981984.46</v>
      </c>
      <c r="S4020" s="290">
        <v>0</v>
      </c>
      <c r="T4020" s="474">
        <v>0</v>
      </c>
      <c r="U4020" s="474">
        <v>981984.46</v>
      </c>
      <c r="V4020" s="474">
        <v>0</v>
      </c>
      <c r="W4020" s="474">
        <v>0</v>
      </c>
      <c r="X4020" s="474">
        <v>0</v>
      </c>
      <c r="Y4020" s="474">
        <v>0</v>
      </c>
      <c r="Z4020" s="474">
        <v>0</v>
      </c>
      <c r="AA4020" s="474">
        <v>0</v>
      </c>
      <c r="AB4020" s="474">
        <v>0</v>
      </c>
      <c r="AC4020" s="474">
        <v>0</v>
      </c>
      <c r="AD4020" s="474">
        <v>0</v>
      </c>
      <c r="AE4020" s="474">
        <v>0</v>
      </c>
      <c r="AF4020" s="474">
        <v>0</v>
      </c>
      <c r="AG4020" s="476">
        <v>0</v>
      </c>
      <c r="AH4020" s="476">
        <v>0</v>
      </c>
      <c r="AI4020" s="476">
        <v>0</v>
      </c>
      <c r="AJ4020" s="476">
        <v>17382.12</v>
      </c>
      <c r="AK4020" s="175"/>
      <c r="AL4020" s="175">
        <v>5529917.1599999992</v>
      </c>
      <c r="AM4020" s="175">
        <v>10415911.699999999</v>
      </c>
      <c r="AN4020" s="175">
        <v>4885994.54</v>
      </c>
    </row>
    <row r="4021" spans="1:40" s="105" customFormat="1" ht="20.3" customHeight="1" x14ac:dyDescent="0.35">
      <c r="A4021" s="256">
        <v>2025</v>
      </c>
      <c r="B4021" s="184">
        <f t="shared" si="877"/>
        <v>1247</v>
      </c>
      <c r="C4021" s="286" t="s">
        <v>1631</v>
      </c>
      <c r="D4021" s="184">
        <v>45016</v>
      </c>
      <c r="E4021" s="287" t="e">
        <f>VLOOKUP(D4021,'[1]2023-2025'!$A:$G,7,0)</f>
        <v>#N/A</v>
      </c>
      <c r="F4021" s="287"/>
      <c r="G4021" s="287" t="s">
        <v>1899</v>
      </c>
      <c r="H4021" s="288" t="e">
        <f>INDEX('[1]2023-2025'!$AK:$AK,MATCH(D4021,'[1]2023-2025'!$A:$A,0))</f>
        <v>#N/A</v>
      </c>
      <c r="I4021" s="288" t="e">
        <v>#N/A</v>
      </c>
      <c r="J4021" s="288" t="e">
        <f>VLOOKUP(D4021,[1]Лист3!$A:$AK,37,0)</f>
        <v>#N/A</v>
      </c>
      <c r="K4021" s="289" t="e">
        <f>INDEX('[1]2023-2025'!$G:$G,MATCH(D4021,'[1]2023-2025'!$A:$A,0))</f>
        <v>#N/A</v>
      </c>
      <c r="L4021" s="289"/>
      <c r="M4021" s="289"/>
      <c r="N4021" s="289"/>
      <c r="O4021" s="289" t="e">
        <v>#N/A</v>
      </c>
      <c r="P4021" s="289" t="e">
        <v>#N/A</v>
      </c>
      <c r="Q4021" s="186">
        <f t="shared" si="875"/>
        <v>999366.58</v>
      </c>
      <c r="R4021" s="186">
        <f t="shared" si="876"/>
        <v>981984.46</v>
      </c>
      <c r="S4021" s="290">
        <v>0</v>
      </c>
      <c r="T4021" s="474">
        <v>0</v>
      </c>
      <c r="U4021" s="474">
        <v>981984.46</v>
      </c>
      <c r="V4021" s="474">
        <v>0</v>
      </c>
      <c r="W4021" s="474">
        <v>0</v>
      </c>
      <c r="X4021" s="474">
        <v>0</v>
      </c>
      <c r="Y4021" s="474">
        <v>0</v>
      </c>
      <c r="Z4021" s="474">
        <v>0</v>
      </c>
      <c r="AA4021" s="474">
        <v>0</v>
      </c>
      <c r="AB4021" s="474">
        <v>0</v>
      </c>
      <c r="AC4021" s="474">
        <v>0</v>
      </c>
      <c r="AD4021" s="474">
        <v>0</v>
      </c>
      <c r="AE4021" s="474">
        <v>0</v>
      </c>
      <c r="AF4021" s="474">
        <v>0</v>
      </c>
      <c r="AG4021" s="476">
        <v>0</v>
      </c>
      <c r="AH4021" s="476">
        <v>0</v>
      </c>
      <c r="AI4021" s="476">
        <v>0</v>
      </c>
      <c r="AJ4021" s="474">
        <v>17382.12</v>
      </c>
      <c r="AK4021" s="175"/>
      <c r="AL4021" s="175">
        <v>6759993.2400000002</v>
      </c>
      <c r="AM4021" s="175">
        <v>11639652.93</v>
      </c>
      <c r="AN4021" s="175">
        <v>4879659.6899999995</v>
      </c>
    </row>
    <row r="4022" spans="1:40" s="105" customFormat="1" ht="20.3" customHeight="1" x14ac:dyDescent="0.35">
      <c r="A4022" s="256">
        <v>2025</v>
      </c>
      <c r="B4022" s="184">
        <f t="shared" si="877"/>
        <v>1248</v>
      </c>
      <c r="C4022" s="286" t="s">
        <v>1632</v>
      </c>
      <c r="D4022" s="184">
        <v>45018</v>
      </c>
      <c r="E4022" s="287" t="e">
        <f>VLOOKUP(D4022,'[1]2023-2025'!$A:$G,7,0)</f>
        <v>#N/A</v>
      </c>
      <c r="F4022" s="287"/>
      <c r="G4022" s="287" t="s">
        <v>1899</v>
      </c>
      <c r="H4022" s="288" t="e">
        <f>INDEX('[1]2023-2025'!$AK:$AK,MATCH(D4022,'[1]2023-2025'!$A:$A,0))</f>
        <v>#N/A</v>
      </c>
      <c r="I4022" s="288" t="e">
        <v>#N/A</v>
      </c>
      <c r="J4022" s="288" t="e">
        <f>VLOOKUP(D4022,[1]Лист3!$A:$AK,37,0)</f>
        <v>#N/A</v>
      </c>
      <c r="K4022" s="289" t="e">
        <f>INDEX('[1]2023-2025'!$G:$G,MATCH(D4022,'[1]2023-2025'!$A:$A,0))</f>
        <v>#N/A</v>
      </c>
      <c r="L4022" s="289"/>
      <c r="M4022" s="289"/>
      <c r="N4022" s="289"/>
      <c r="O4022" s="289" t="e">
        <v>#N/A</v>
      </c>
      <c r="P4022" s="289" t="e">
        <v>#N/A</v>
      </c>
      <c r="Q4022" s="186">
        <f t="shared" si="875"/>
        <v>999366.58</v>
      </c>
      <c r="R4022" s="186">
        <f t="shared" si="876"/>
        <v>981984.46</v>
      </c>
      <c r="S4022" s="290">
        <v>0</v>
      </c>
      <c r="T4022" s="474">
        <v>0</v>
      </c>
      <c r="U4022" s="474">
        <v>981984.46</v>
      </c>
      <c r="V4022" s="474">
        <v>0</v>
      </c>
      <c r="W4022" s="474">
        <v>0</v>
      </c>
      <c r="X4022" s="474">
        <v>0</v>
      </c>
      <c r="Y4022" s="474">
        <v>0</v>
      </c>
      <c r="Z4022" s="474">
        <v>0</v>
      </c>
      <c r="AA4022" s="474">
        <v>0</v>
      </c>
      <c r="AB4022" s="474">
        <v>0</v>
      </c>
      <c r="AC4022" s="474">
        <v>0</v>
      </c>
      <c r="AD4022" s="474">
        <v>0</v>
      </c>
      <c r="AE4022" s="474">
        <v>0</v>
      </c>
      <c r="AF4022" s="474">
        <v>0</v>
      </c>
      <c r="AG4022" s="476">
        <v>0</v>
      </c>
      <c r="AH4022" s="476">
        <v>0</v>
      </c>
      <c r="AI4022" s="476">
        <v>0</v>
      </c>
      <c r="AJ4022" s="474">
        <v>17382.12</v>
      </c>
      <c r="AK4022" s="175"/>
      <c r="AL4022" s="175">
        <v>11303586.16</v>
      </c>
      <c r="AM4022" s="175">
        <v>11570099.18</v>
      </c>
      <c r="AN4022" s="175">
        <v>266513.01999999955</v>
      </c>
    </row>
    <row r="4023" spans="1:40" s="113" customFormat="1" ht="20.3" customHeight="1" x14ac:dyDescent="0.35">
      <c r="A4023" s="256">
        <v>2025</v>
      </c>
      <c r="B4023" s="184">
        <f t="shared" si="877"/>
        <v>1249</v>
      </c>
      <c r="C4023" s="286" t="s">
        <v>2377</v>
      </c>
      <c r="D4023" s="184">
        <v>44991</v>
      </c>
      <c r="E4023" s="287">
        <f>VLOOKUP(D4023,'[1]2023-2025'!$A:$G,7,0)</f>
        <v>2025</v>
      </c>
      <c r="F4023" s="287" t="e">
        <f>VLOOKUP(D4023,[2]Лист1!$C:$F,4,0)</f>
        <v>#REF!</v>
      </c>
      <c r="G4023" s="287"/>
      <c r="H4023" s="288" t="str">
        <f>INDEX('[1]2023-2025'!$AK:$AK,MATCH(D4023,'[1]2023-2025'!$A:$A,0))</f>
        <v>вкл. Протоколом</v>
      </c>
      <c r="I4023" s="288" t="e">
        <v>#N/A</v>
      </c>
      <c r="J4023" s="288" t="e">
        <f>VLOOKUP(D4023,[1]Лист3!$A:$AK,37,0)</f>
        <v>#N/A</v>
      </c>
      <c r="K4023" s="289">
        <f>INDEX('[1]2023-2025'!$G:$G,MATCH(D4023,'[1]2023-2025'!$A:$A,0))</f>
        <v>2025</v>
      </c>
      <c r="L4023" s="289"/>
      <c r="M4023" s="289"/>
      <c r="N4023" s="289"/>
      <c r="O4023" s="289">
        <v>0</v>
      </c>
      <c r="P4023" s="289">
        <v>0</v>
      </c>
      <c r="Q4023" s="186">
        <f t="shared" si="875"/>
        <v>47298</v>
      </c>
      <c r="R4023" s="186">
        <f t="shared" si="876"/>
        <v>47298</v>
      </c>
      <c r="S4023" s="290">
        <v>0</v>
      </c>
      <c r="T4023" s="475">
        <v>0</v>
      </c>
      <c r="U4023" s="474">
        <v>0</v>
      </c>
      <c r="V4023" s="474">
        <v>0</v>
      </c>
      <c r="W4023" s="474">
        <v>0</v>
      </c>
      <c r="X4023" s="474">
        <v>0</v>
      </c>
      <c r="Y4023" s="474">
        <v>0</v>
      </c>
      <c r="Z4023" s="474">
        <v>0</v>
      </c>
      <c r="AA4023" s="474">
        <v>0</v>
      </c>
      <c r="AB4023" s="474">
        <v>0</v>
      </c>
      <c r="AC4023" s="474">
        <v>0</v>
      </c>
      <c r="AD4023" s="474">
        <v>0</v>
      </c>
      <c r="AE4023" s="474">
        <v>0</v>
      </c>
      <c r="AF4023" s="474">
        <v>0</v>
      </c>
      <c r="AG4023" s="476">
        <v>47298</v>
      </c>
      <c r="AH4023" s="476">
        <v>0</v>
      </c>
      <c r="AI4023" s="476">
        <v>0</v>
      </c>
      <c r="AJ4023" s="476">
        <v>0</v>
      </c>
      <c r="AK4023" s="175"/>
      <c r="AL4023" s="175">
        <v>3220635.64</v>
      </c>
      <c r="AM4023" s="175">
        <v>3238918.69</v>
      </c>
      <c r="AN4023" s="175">
        <v>18283.05</v>
      </c>
    </row>
    <row r="4024" spans="1:40" s="113" customFormat="1" ht="23.25" customHeight="1" x14ac:dyDescent="0.35">
      <c r="A4024" s="256">
        <v>2025</v>
      </c>
      <c r="B4024" s="184">
        <f t="shared" si="877"/>
        <v>1250</v>
      </c>
      <c r="C4024" s="286" t="s">
        <v>1525</v>
      </c>
      <c r="D4024" s="184">
        <v>45012</v>
      </c>
      <c r="E4024" s="287" t="e">
        <f>VLOOKUP(D4024,'[1]2023-2025'!$A:$G,7,0)</f>
        <v>#N/A</v>
      </c>
      <c r="F4024" s="287"/>
      <c r="G4024" s="287" t="s">
        <v>1899</v>
      </c>
      <c r="H4024" s="288" t="e">
        <f>INDEX('[1]2023-2025'!$AK:$AK,MATCH(D4024,'[1]2023-2025'!$A:$A,0))</f>
        <v>#N/A</v>
      </c>
      <c r="I4024" s="288" t="e">
        <v>#N/A</v>
      </c>
      <c r="J4024" s="288" t="e">
        <f>VLOOKUP(D4024,[1]Лист3!$A:$AK,37,0)</f>
        <v>#N/A</v>
      </c>
      <c r="K4024" s="289" t="e">
        <f>INDEX('[1]2023-2025'!$G:$G,MATCH(D4024,'[1]2023-2025'!$A:$A,0))</f>
        <v>#N/A</v>
      </c>
      <c r="L4024" s="289"/>
      <c r="M4024" s="289"/>
      <c r="N4024" s="289"/>
      <c r="O4024" s="289" t="e">
        <v>#N/A</v>
      </c>
      <c r="P4024" s="289" t="e">
        <v>#N/A</v>
      </c>
      <c r="Q4024" s="186">
        <f t="shared" si="875"/>
        <v>2970708.9831999997</v>
      </c>
      <c r="R4024" s="186">
        <f t="shared" si="876"/>
        <v>2926806.88</v>
      </c>
      <c r="S4024" s="474">
        <v>0</v>
      </c>
      <c r="T4024" s="474">
        <v>2926806.88</v>
      </c>
      <c r="U4024" s="474">
        <v>0</v>
      </c>
      <c r="V4024" s="474">
        <v>0</v>
      </c>
      <c r="W4024" s="474">
        <v>0</v>
      </c>
      <c r="X4024" s="474">
        <v>0</v>
      </c>
      <c r="Y4024" s="474">
        <v>0</v>
      </c>
      <c r="Z4024" s="474">
        <v>0</v>
      </c>
      <c r="AA4024" s="474">
        <v>0</v>
      </c>
      <c r="AB4024" s="474">
        <v>0</v>
      </c>
      <c r="AC4024" s="474">
        <v>0</v>
      </c>
      <c r="AD4024" s="474">
        <v>0</v>
      </c>
      <c r="AE4024" s="474">
        <v>0</v>
      </c>
      <c r="AF4024" s="474">
        <v>0</v>
      </c>
      <c r="AG4024" s="476">
        <v>0</v>
      </c>
      <c r="AH4024" s="476">
        <v>0</v>
      </c>
      <c r="AI4024" s="476">
        <v>0</v>
      </c>
      <c r="AJ4024" s="476">
        <f>R4024*0.015</f>
        <v>43902.103199999998</v>
      </c>
      <c r="AK4024" s="175"/>
      <c r="AL4024" s="175">
        <v>8700896.8499999996</v>
      </c>
      <c r="AM4024" s="175">
        <v>10446656.619999999</v>
      </c>
      <c r="AN4024" s="175">
        <v>1745759.77</v>
      </c>
    </row>
    <row r="4025" spans="1:40" s="113" customFormat="1" ht="23.25" customHeight="1" x14ac:dyDescent="0.35">
      <c r="A4025" s="256">
        <v>2025</v>
      </c>
      <c r="B4025" s="184">
        <f t="shared" si="877"/>
        <v>1251</v>
      </c>
      <c r="C4025" s="286" t="s">
        <v>1526</v>
      </c>
      <c r="D4025" s="184">
        <v>45020</v>
      </c>
      <c r="E4025" s="287" t="e">
        <f>VLOOKUP(D4025,'[1]2023-2025'!$A:$G,7,0)</f>
        <v>#N/A</v>
      </c>
      <c r="F4025" s="287"/>
      <c r="G4025" s="287" t="s">
        <v>1899</v>
      </c>
      <c r="H4025" s="288" t="e">
        <f>INDEX('[1]2023-2025'!$AK:$AK,MATCH(D4025,'[1]2023-2025'!$A:$A,0))</f>
        <v>#N/A</v>
      </c>
      <c r="I4025" s="288" t="e">
        <v>#N/A</v>
      </c>
      <c r="J4025" s="288" t="e">
        <f>VLOOKUP(D4025,[1]Лист3!$A:$AK,37,0)</f>
        <v>#N/A</v>
      </c>
      <c r="K4025" s="289" t="e">
        <f>INDEX('[1]2023-2025'!$G:$G,MATCH(D4025,'[1]2023-2025'!$A:$A,0))</f>
        <v>#N/A</v>
      </c>
      <c r="L4025" s="289"/>
      <c r="M4025" s="289"/>
      <c r="N4025" s="289"/>
      <c r="O4025" s="289" t="e">
        <v>#N/A</v>
      </c>
      <c r="P4025" s="289" t="e">
        <v>#N/A</v>
      </c>
      <c r="Q4025" s="186">
        <f t="shared" si="875"/>
        <v>3567960.074</v>
      </c>
      <c r="R4025" s="186">
        <f t="shared" si="876"/>
        <v>3515231.6</v>
      </c>
      <c r="S4025" s="474">
        <v>3515231.6</v>
      </c>
      <c r="T4025" s="474">
        <v>0</v>
      </c>
      <c r="U4025" s="474">
        <v>0</v>
      </c>
      <c r="V4025" s="474">
        <v>0</v>
      </c>
      <c r="W4025" s="474">
        <v>0</v>
      </c>
      <c r="X4025" s="474">
        <v>0</v>
      </c>
      <c r="Y4025" s="474">
        <v>0</v>
      </c>
      <c r="Z4025" s="474">
        <v>0</v>
      </c>
      <c r="AA4025" s="474">
        <v>0</v>
      </c>
      <c r="AB4025" s="474">
        <v>0</v>
      </c>
      <c r="AC4025" s="474">
        <v>0</v>
      </c>
      <c r="AD4025" s="474">
        <v>0</v>
      </c>
      <c r="AE4025" s="474">
        <v>0</v>
      </c>
      <c r="AF4025" s="474">
        <v>0</v>
      </c>
      <c r="AG4025" s="476">
        <v>0</v>
      </c>
      <c r="AH4025" s="476">
        <v>0</v>
      </c>
      <c r="AI4025" s="476">
        <v>0</v>
      </c>
      <c r="AJ4025" s="474">
        <f>R4025*0.015</f>
        <v>52728.474000000002</v>
      </c>
      <c r="AK4025" s="175"/>
      <c r="AL4025" s="175">
        <v>11664850.619999999</v>
      </c>
      <c r="AM4025" s="175">
        <v>12188017.85</v>
      </c>
      <c r="AN4025" s="175">
        <v>523167.22999999986</v>
      </c>
    </row>
    <row r="4026" spans="1:40" s="128" customFormat="1" ht="20.3" customHeight="1" x14ac:dyDescent="0.35">
      <c r="A4026" s="256">
        <v>2025</v>
      </c>
      <c r="B4026" s="184">
        <f t="shared" si="877"/>
        <v>1252</v>
      </c>
      <c r="C4026" s="286" t="s">
        <v>1633</v>
      </c>
      <c r="D4026" s="184">
        <v>45001</v>
      </c>
      <c r="E4026" s="287" t="e">
        <f>VLOOKUP(D4026,'[1]2023-2025'!$A:$G,7,0)</f>
        <v>#N/A</v>
      </c>
      <c r="F4026" s="287"/>
      <c r="G4026" s="287" t="s">
        <v>1899</v>
      </c>
      <c r="H4026" s="288" t="e">
        <f>INDEX('[1]2023-2025'!$AK:$AK,MATCH(D4026,'[1]2023-2025'!$A:$A,0))</f>
        <v>#N/A</v>
      </c>
      <c r="I4026" s="288" t="e">
        <v>#N/A</v>
      </c>
      <c r="J4026" s="288" t="e">
        <f>VLOOKUP(D4026,[1]Лист3!$A:$AK,37,0)</f>
        <v>#N/A</v>
      </c>
      <c r="K4026" s="289" t="e">
        <f>INDEX('[1]2023-2025'!$G:$G,MATCH(D4026,'[1]2023-2025'!$A:$A,0))</f>
        <v>#N/A</v>
      </c>
      <c r="L4026" s="289"/>
      <c r="M4026" s="289"/>
      <c r="N4026" s="289"/>
      <c r="O4026" s="289" t="e">
        <v>#N/A</v>
      </c>
      <c r="P4026" s="289" t="e">
        <v>#N/A</v>
      </c>
      <c r="Q4026" s="186">
        <f t="shared" si="875"/>
        <v>999714.23</v>
      </c>
      <c r="R4026" s="186">
        <f t="shared" si="876"/>
        <v>981984.46</v>
      </c>
      <c r="S4026" s="290">
        <v>0</v>
      </c>
      <c r="T4026" s="474">
        <v>0</v>
      </c>
      <c r="U4026" s="474">
        <v>981984.46</v>
      </c>
      <c r="V4026" s="474">
        <v>0</v>
      </c>
      <c r="W4026" s="474">
        <v>0</v>
      </c>
      <c r="X4026" s="474">
        <v>0</v>
      </c>
      <c r="Y4026" s="474">
        <v>0</v>
      </c>
      <c r="Z4026" s="474">
        <v>0</v>
      </c>
      <c r="AA4026" s="474">
        <v>0</v>
      </c>
      <c r="AB4026" s="474">
        <v>0</v>
      </c>
      <c r="AC4026" s="474">
        <v>0</v>
      </c>
      <c r="AD4026" s="474">
        <v>0</v>
      </c>
      <c r="AE4026" s="474">
        <v>0</v>
      </c>
      <c r="AF4026" s="474">
        <v>0</v>
      </c>
      <c r="AG4026" s="476">
        <v>0</v>
      </c>
      <c r="AH4026" s="476">
        <v>0</v>
      </c>
      <c r="AI4026" s="476">
        <v>0</v>
      </c>
      <c r="AJ4026" s="474">
        <v>17729.77</v>
      </c>
      <c r="AK4026" s="175"/>
      <c r="AL4026" s="175">
        <v>6401158.1899999995</v>
      </c>
      <c r="AM4026" s="175">
        <v>11485929.27</v>
      </c>
      <c r="AN4026" s="175">
        <v>5084771.08</v>
      </c>
    </row>
    <row r="4027" spans="1:40" s="128" customFormat="1" ht="20.3" customHeight="1" x14ac:dyDescent="0.35">
      <c r="A4027" s="256">
        <v>2025</v>
      </c>
      <c r="B4027" s="184">
        <f t="shared" si="877"/>
        <v>1253</v>
      </c>
      <c r="C4027" s="286" t="s">
        <v>1634</v>
      </c>
      <c r="D4027" s="184">
        <v>45002</v>
      </c>
      <c r="E4027" s="287" t="e">
        <f>VLOOKUP(D4027,'[1]2023-2025'!$A:$G,7,0)</f>
        <v>#N/A</v>
      </c>
      <c r="F4027" s="287"/>
      <c r="G4027" s="287" t="s">
        <v>1899</v>
      </c>
      <c r="H4027" s="288" t="e">
        <f>INDEX('[1]2023-2025'!$AK:$AK,MATCH(D4027,'[1]2023-2025'!$A:$A,0))</f>
        <v>#N/A</v>
      </c>
      <c r="I4027" s="288" t="e">
        <v>#N/A</v>
      </c>
      <c r="J4027" s="288" t="e">
        <f>VLOOKUP(D4027,[1]Лист3!$A:$AK,37,0)</f>
        <v>#N/A</v>
      </c>
      <c r="K4027" s="289" t="e">
        <f>INDEX('[1]2023-2025'!$G:$G,MATCH(D4027,'[1]2023-2025'!$A:$A,0))</f>
        <v>#N/A</v>
      </c>
      <c r="L4027" s="289"/>
      <c r="M4027" s="289"/>
      <c r="N4027" s="289"/>
      <c r="O4027" s="289" t="e">
        <v>#N/A</v>
      </c>
      <c r="P4027" s="289" t="e">
        <v>#N/A</v>
      </c>
      <c r="Q4027" s="186">
        <f t="shared" si="875"/>
        <v>999714.23</v>
      </c>
      <c r="R4027" s="186">
        <f t="shared" si="876"/>
        <v>981984.46</v>
      </c>
      <c r="S4027" s="290">
        <v>0</v>
      </c>
      <c r="T4027" s="474">
        <v>0</v>
      </c>
      <c r="U4027" s="474">
        <v>981984.46</v>
      </c>
      <c r="V4027" s="474">
        <v>0</v>
      </c>
      <c r="W4027" s="474">
        <v>0</v>
      </c>
      <c r="X4027" s="474">
        <v>0</v>
      </c>
      <c r="Y4027" s="474">
        <v>0</v>
      </c>
      <c r="Z4027" s="474">
        <v>0</v>
      </c>
      <c r="AA4027" s="474">
        <v>0</v>
      </c>
      <c r="AB4027" s="474">
        <v>0</v>
      </c>
      <c r="AC4027" s="474">
        <v>0</v>
      </c>
      <c r="AD4027" s="474">
        <v>0</v>
      </c>
      <c r="AE4027" s="474">
        <v>0</v>
      </c>
      <c r="AF4027" s="474">
        <v>0</v>
      </c>
      <c r="AG4027" s="476">
        <v>0</v>
      </c>
      <c r="AH4027" s="476">
        <v>0</v>
      </c>
      <c r="AI4027" s="476">
        <v>0</v>
      </c>
      <c r="AJ4027" s="474">
        <v>17729.77</v>
      </c>
      <c r="AK4027" s="175"/>
      <c r="AL4027" s="175">
        <v>4955083.7599999988</v>
      </c>
      <c r="AM4027" s="175">
        <v>10353918.369999999</v>
      </c>
      <c r="AN4027" s="175">
        <v>5398834.6100000003</v>
      </c>
    </row>
    <row r="4028" spans="1:40" s="128" customFormat="1" ht="20.3" customHeight="1" x14ac:dyDescent="0.35">
      <c r="A4028" s="256">
        <v>2025</v>
      </c>
      <c r="B4028" s="184">
        <f t="shared" si="877"/>
        <v>1254</v>
      </c>
      <c r="C4028" s="286" t="s">
        <v>758</v>
      </c>
      <c r="D4028" s="184">
        <v>45004</v>
      </c>
      <c r="E4028" s="287" t="e">
        <f>VLOOKUP(D4028,'[1]2023-2025'!$A:$G,7,0)</f>
        <v>#N/A</v>
      </c>
      <c r="F4028" s="287"/>
      <c r="G4028" s="287" t="s">
        <v>1899</v>
      </c>
      <c r="H4028" s="288" t="e">
        <f>INDEX('[1]2023-2025'!$AK:$AK,MATCH(D4028,'[1]2023-2025'!$A:$A,0))</f>
        <v>#N/A</v>
      </c>
      <c r="I4028" s="288" t="e">
        <v>#N/A</v>
      </c>
      <c r="J4028" s="288" t="e">
        <f>VLOOKUP(D4028,[1]Лист3!$A:$AK,37,0)</f>
        <v>#N/A</v>
      </c>
      <c r="K4028" s="289" t="e">
        <f>INDEX('[1]2023-2025'!$G:$G,MATCH(D4028,'[1]2023-2025'!$A:$A,0))</f>
        <v>#N/A</v>
      </c>
      <c r="L4028" s="289"/>
      <c r="M4028" s="289"/>
      <c r="N4028" s="289"/>
      <c r="O4028" s="289" t="e">
        <v>#N/A</v>
      </c>
      <c r="P4028" s="289" t="e">
        <v>#N/A</v>
      </c>
      <c r="Q4028" s="186">
        <f t="shared" si="875"/>
        <v>999714.23</v>
      </c>
      <c r="R4028" s="186">
        <f t="shared" si="876"/>
        <v>981984.46</v>
      </c>
      <c r="S4028" s="290">
        <v>0</v>
      </c>
      <c r="T4028" s="474">
        <v>0</v>
      </c>
      <c r="U4028" s="474">
        <v>981984.46</v>
      </c>
      <c r="V4028" s="474">
        <v>0</v>
      </c>
      <c r="W4028" s="474">
        <v>0</v>
      </c>
      <c r="X4028" s="474">
        <v>0</v>
      </c>
      <c r="Y4028" s="474">
        <v>0</v>
      </c>
      <c r="Z4028" s="474">
        <v>0</v>
      </c>
      <c r="AA4028" s="474">
        <v>0</v>
      </c>
      <c r="AB4028" s="474">
        <v>0</v>
      </c>
      <c r="AC4028" s="474">
        <v>0</v>
      </c>
      <c r="AD4028" s="474">
        <v>0</v>
      </c>
      <c r="AE4028" s="474">
        <v>0</v>
      </c>
      <c r="AF4028" s="474">
        <v>0</v>
      </c>
      <c r="AG4028" s="476">
        <v>0</v>
      </c>
      <c r="AH4028" s="476">
        <v>0</v>
      </c>
      <c r="AI4028" s="476">
        <v>0</v>
      </c>
      <c r="AJ4028" s="474">
        <v>17729.77</v>
      </c>
      <c r="AK4028" s="175"/>
      <c r="AL4028" s="175">
        <v>5167184.2499999991</v>
      </c>
      <c r="AM4028" s="175">
        <v>10501089.779999999</v>
      </c>
      <c r="AN4028" s="175">
        <v>5333905.53</v>
      </c>
    </row>
    <row r="4029" spans="1:40" s="128" customFormat="1" ht="20.3" customHeight="1" x14ac:dyDescent="0.35">
      <c r="A4029" s="256">
        <v>2025</v>
      </c>
      <c r="B4029" s="184">
        <f t="shared" si="877"/>
        <v>1255</v>
      </c>
      <c r="C4029" s="286" t="s">
        <v>4110</v>
      </c>
      <c r="D4029" s="184">
        <v>45034</v>
      </c>
      <c r="E4029" s="287"/>
      <c r="F4029" s="287"/>
      <c r="G4029" s="287"/>
      <c r="H4029" s="288"/>
      <c r="I4029" s="288"/>
      <c r="J4029" s="288"/>
      <c r="K4029" s="289"/>
      <c r="L4029" s="289"/>
      <c r="M4029" s="289"/>
      <c r="N4029" s="289"/>
      <c r="O4029" s="289"/>
      <c r="P4029" s="289"/>
      <c r="Q4029" s="186">
        <f>SUM(S4029:AJ4029)</f>
        <v>541691</v>
      </c>
      <c r="R4029" s="186">
        <f>SUM(S4029:AI4029)</f>
        <v>533191</v>
      </c>
      <c r="S4029" s="290">
        <v>0</v>
      </c>
      <c r="T4029" s="474">
        <v>0</v>
      </c>
      <c r="U4029" s="290">
        <v>0</v>
      </c>
      <c r="V4029" s="474">
        <v>0</v>
      </c>
      <c r="W4029" s="290">
        <v>0</v>
      </c>
      <c r="X4029" s="474">
        <v>0</v>
      </c>
      <c r="Y4029" s="290">
        <v>0</v>
      </c>
      <c r="Z4029" s="474">
        <v>0</v>
      </c>
      <c r="AA4029" s="290">
        <v>0</v>
      </c>
      <c r="AB4029" s="474">
        <v>0</v>
      </c>
      <c r="AC4029" s="290">
        <v>533191</v>
      </c>
      <c r="AD4029" s="474">
        <v>0</v>
      </c>
      <c r="AE4029" s="290">
        <v>0</v>
      </c>
      <c r="AF4029" s="474">
        <v>0</v>
      </c>
      <c r="AG4029" s="290">
        <v>0</v>
      </c>
      <c r="AH4029" s="474">
        <v>0</v>
      </c>
      <c r="AI4029" s="290">
        <v>0</v>
      </c>
      <c r="AJ4029" s="474">
        <v>8500</v>
      </c>
      <c r="AK4029" s="175"/>
      <c r="AL4029" s="175">
        <v>3625980.7500000005</v>
      </c>
      <c r="AM4029" s="175">
        <v>4785301.1900000004</v>
      </c>
      <c r="AN4029" s="175">
        <v>1159320.44</v>
      </c>
    </row>
    <row r="4030" spans="1:40" s="128" customFormat="1" ht="20.3" customHeight="1" x14ac:dyDescent="0.35">
      <c r="A4030" s="256">
        <v>2025</v>
      </c>
      <c r="B4030" s="184">
        <f t="shared" si="877"/>
        <v>1256</v>
      </c>
      <c r="C4030" s="286" t="s">
        <v>4109</v>
      </c>
      <c r="D4030" s="184">
        <v>45042</v>
      </c>
      <c r="E4030" s="287"/>
      <c r="F4030" s="287"/>
      <c r="G4030" s="287"/>
      <c r="H4030" s="288"/>
      <c r="I4030" s="288"/>
      <c r="J4030" s="288"/>
      <c r="K4030" s="289"/>
      <c r="L4030" s="289"/>
      <c r="M4030" s="289"/>
      <c r="N4030" s="289"/>
      <c r="O4030" s="289"/>
      <c r="P4030" s="289"/>
      <c r="Q4030" s="186">
        <f>SUM(S4030:AJ4030)</f>
        <v>834976.19000000006</v>
      </c>
      <c r="R4030" s="186">
        <f>SUM(S4030:AI4030)</f>
        <v>822636.64</v>
      </c>
      <c r="S4030" s="290">
        <v>0</v>
      </c>
      <c r="T4030" s="474">
        <v>0</v>
      </c>
      <c r="U4030" s="290">
        <v>0</v>
      </c>
      <c r="V4030" s="474">
        <v>0</v>
      </c>
      <c r="W4030" s="290">
        <v>0</v>
      </c>
      <c r="X4030" s="474">
        <v>0</v>
      </c>
      <c r="Y4030" s="290">
        <v>0</v>
      </c>
      <c r="Z4030" s="474">
        <v>0</v>
      </c>
      <c r="AA4030" s="290">
        <v>0</v>
      </c>
      <c r="AB4030" s="474">
        <v>0</v>
      </c>
      <c r="AC4030" s="290">
        <v>822636.64</v>
      </c>
      <c r="AD4030" s="474">
        <v>0</v>
      </c>
      <c r="AE4030" s="290">
        <v>0</v>
      </c>
      <c r="AF4030" s="474">
        <v>0</v>
      </c>
      <c r="AG4030" s="290">
        <v>0</v>
      </c>
      <c r="AH4030" s="474">
        <v>0</v>
      </c>
      <c r="AI4030" s="290">
        <v>0</v>
      </c>
      <c r="AJ4030" s="474">
        <v>12339.55</v>
      </c>
      <c r="AK4030" s="175"/>
      <c r="AL4030" s="175">
        <v>3761378.2199999997</v>
      </c>
      <c r="AM4030" s="175">
        <v>4755874.3099999996</v>
      </c>
      <c r="AN4030" s="175">
        <v>994496.09</v>
      </c>
    </row>
    <row r="4031" spans="1:40" s="128" customFormat="1" ht="20.3" customHeight="1" x14ac:dyDescent="0.35">
      <c r="A4031" s="256">
        <v>2025</v>
      </c>
      <c r="B4031" s="184">
        <f t="shared" si="877"/>
        <v>1257</v>
      </c>
      <c r="C4031" s="286" t="s">
        <v>1155</v>
      </c>
      <c r="D4031" s="184">
        <v>44906</v>
      </c>
      <c r="E4031" s="287"/>
      <c r="F4031" s="287"/>
      <c r="G4031" s="287"/>
      <c r="H4031" s="288"/>
      <c r="I4031" s="288"/>
      <c r="J4031" s="288"/>
      <c r="K4031" s="289"/>
      <c r="L4031" s="289"/>
      <c r="M4031" s="289"/>
      <c r="N4031" s="289"/>
      <c r="O4031" s="289"/>
      <c r="P4031" s="289"/>
      <c r="Q4031" s="186">
        <f>SUM(S4031:AJ4031)</f>
        <v>3177579.77</v>
      </c>
      <c r="R4031" s="186">
        <f>SUM(S4031:AI4031)</f>
        <v>3131579.77</v>
      </c>
      <c r="S4031" s="290">
        <v>3131579.77</v>
      </c>
      <c r="T4031" s="290">
        <v>0</v>
      </c>
      <c r="U4031" s="290">
        <v>0</v>
      </c>
      <c r="V4031" s="290">
        <v>0</v>
      </c>
      <c r="W4031" s="290">
        <v>0</v>
      </c>
      <c r="X4031" s="290">
        <v>0</v>
      </c>
      <c r="Y4031" s="290">
        <v>0</v>
      </c>
      <c r="Z4031" s="290">
        <v>0</v>
      </c>
      <c r="AA4031" s="290">
        <v>0</v>
      </c>
      <c r="AB4031" s="290">
        <v>0</v>
      </c>
      <c r="AC4031" s="290">
        <v>0</v>
      </c>
      <c r="AD4031" s="290">
        <v>0</v>
      </c>
      <c r="AE4031" s="290">
        <v>0</v>
      </c>
      <c r="AF4031" s="290">
        <v>0</v>
      </c>
      <c r="AG4031" s="290">
        <v>0</v>
      </c>
      <c r="AH4031" s="290">
        <v>0</v>
      </c>
      <c r="AI4031" s="290">
        <v>0</v>
      </c>
      <c r="AJ4031" s="290">
        <v>46000</v>
      </c>
      <c r="AK4031" s="175"/>
      <c r="AL4031" s="175">
        <v>7479278.2200000007</v>
      </c>
      <c r="AM4031" s="175">
        <v>11343571.98</v>
      </c>
      <c r="AN4031" s="175">
        <v>3864293.76</v>
      </c>
    </row>
    <row r="4032" spans="1:40" s="128" customFormat="1" ht="20.3" customHeight="1" x14ac:dyDescent="0.35">
      <c r="A4032" s="256">
        <v>2025</v>
      </c>
      <c r="B4032" s="184">
        <f t="shared" si="877"/>
        <v>1258</v>
      </c>
      <c r="C4032" s="286" t="s">
        <v>1157</v>
      </c>
      <c r="D4032" s="184">
        <v>44910</v>
      </c>
      <c r="E4032" s="287"/>
      <c r="F4032" s="287"/>
      <c r="G4032" s="287"/>
      <c r="H4032" s="288"/>
      <c r="I4032" s="288"/>
      <c r="J4032" s="288"/>
      <c r="K4032" s="289"/>
      <c r="L4032" s="289"/>
      <c r="M4032" s="289"/>
      <c r="N4032" s="289"/>
      <c r="O4032" s="289"/>
      <c r="P4032" s="289"/>
      <c r="Q4032" s="186">
        <f>SUM(S4032:AJ4032)</f>
        <v>3177579.77</v>
      </c>
      <c r="R4032" s="186">
        <f>SUM(S4032:AI4032)</f>
        <v>3131579.77</v>
      </c>
      <c r="S4032" s="290">
        <v>3131579.77</v>
      </c>
      <c r="T4032" s="290">
        <v>0</v>
      </c>
      <c r="U4032" s="290">
        <v>0</v>
      </c>
      <c r="V4032" s="290">
        <v>0</v>
      </c>
      <c r="W4032" s="290">
        <v>0</v>
      </c>
      <c r="X4032" s="290">
        <v>0</v>
      </c>
      <c r="Y4032" s="290">
        <v>0</v>
      </c>
      <c r="Z4032" s="290">
        <v>0</v>
      </c>
      <c r="AA4032" s="290">
        <v>0</v>
      </c>
      <c r="AB4032" s="290">
        <v>0</v>
      </c>
      <c r="AC4032" s="290">
        <v>0</v>
      </c>
      <c r="AD4032" s="290">
        <v>0</v>
      </c>
      <c r="AE4032" s="290">
        <v>0</v>
      </c>
      <c r="AF4032" s="290">
        <v>0</v>
      </c>
      <c r="AG4032" s="290">
        <v>0</v>
      </c>
      <c r="AH4032" s="290">
        <v>0</v>
      </c>
      <c r="AI4032" s="290">
        <v>0</v>
      </c>
      <c r="AJ4032" s="290">
        <v>46000</v>
      </c>
      <c r="AK4032" s="175"/>
      <c r="AL4032" s="175">
        <v>6022188.21</v>
      </c>
      <c r="AM4032" s="175">
        <v>10078706.66</v>
      </c>
      <c r="AN4032" s="175">
        <v>4056518.45</v>
      </c>
    </row>
    <row r="4033" spans="1:40" s="7" customFormat="1" ht="20.3" customHeight="1" x14ac:dyDescent="0.35">
      <c r="A4033" s="256">
        <v>2025</v>
      </c>
      <c r="B4033" s="184">
        <f t="shared" si="877"/>
        <v>1259</v>
      </c>
      <c r="C4033" s="286" t="s">
        <v>4572</v>
      </c>
      <c r="D4033" s="184">
        <v>55585</v>
      </c>
      <c r="E4033" s="287"/>
      <c r="F4033" s="287"/>
      <c r="G4033" s="287"/>
      <c r="H4033" s="288"/>
      <c r="I4033" s="288"/>
      <c r="J4033" s="288"/>
      <c r="K4033" s="289"/>
      <c r="L4033" s="289"/>
      <c r="M4033" s="289"/>
      <c r="N4033" s="289"/>
      <c r="O4033" s="289"/>
      <c r="P4033" s="289"/>
      <c r="Q4033" s="186">
        <f t="shared" ref="Q4033:Q4038" si="878">SUM(S4033:AJ4033)</f>
        <v>1988050.45</v>
      </c>
      <c r="R4033" s="186">
        <f t="shared" ref="R4033:R4038" si="879">SUM(S4033:AI4033)</f>
        <v>1988050.45</v>
      </c>
      <c r="S4033" s="290">
        <v>0</v>
      </c>
      <c r="T4033" s="290">
        <v>0</v>
      </c>
      <c r="U4033" s="290">
        <v>0</v>
      </c>
      <c r="V4033" s="290">
        <v>0</v>
      </c>
      <c r="W4033" s="290">
        <v>0</v>
      </c>
      <c r="X4033" s="290">
        <v>0</v>
      </c>
      <c r="Y4033" s="290">
        <v>0</v>
      </c>
      <c r="Z4033" s="290">
        <v>0</v>
      </c>
      <c r="AA4033" s="290">
        <v>1988050.45</v>
      </c>
      <c r="AB4033" s="290">
        <v>0</v>
      </c>
      <c r="AC4033" s="290">
        <v>0</v>
      </c>
      <c r="AD4033" s="290">
        <v>0</v>
      </c>
      <c r="AE4033" s="290">
        <v>0</v>
      </c>
      <c r="AF4033" s="290">
        <v>0</v>
      </c>
      <c r="AG4033" s="290">
        <v>0</v>
      </c>
      <c r="AH4033" s="290">
        <v>0</v>
      </c>
      <c r="AI4033" s="290">
        <v>0</v>
      </c>
      <c r="AJ4033" s="290">
        <v>0</v>
      </c>
      <c r="AK4033" s="175"/>
      <c r="AL4033" s="175">
        <v>17955812.949999999</v>
      </c>
      <c r="AM4033" s="175">
        <v>17955812.949999999</v>
      </c>
      <c r="AN4033" s="175">
        <v>0</v>
      </c>
    </row>
    <row r="4034" spans="1:40" s="128" customFormat="1" ht="20.3" customHeight="1" x14ac:dyDescent="0.35">
      <c r="A4034" s="256">
        <v>2025</v>
      </c>
      <c r="B4034" s="184">
        <f t="shared" si="877"/>
        <v>1260</v>
      </c>
      <c r="C4034" s="286" t="s">
        <v>1166</v>
      </c>
      <c r="D4034" s="184">
        <v>44996</v>
      </c>
      <c r="E4034" s="287"/>
      <c r="F4034" s="287"/>
      <c r="G4034" s="287"/>
      <c r="H4034" s="288"/>
      <c r="I4034" s="288"/>
      <c r="J4034" s="288"/>
      <c r="K4034" s="289"/>
      <c r="L4034" s="289"/>
      <c r="M4034" s="289"/>
      <c r="N4034" s="289"/>
      <c r="O4034" s="289"/>
      <c r="P4034" s="289"/>
      <c r="Q4034" s="186">
        <f t="shared" si="878"/>
        <v>9578683.790000001</v>
      </c>
      <c r="R4034" s="186">
        <f t="shared" si="879"/>
        <v>9530344.2400000002</v>
      </c>
      <c r="S4034" s="290">
        <v>0</v>
      </c>
      <c r="T4034" s="290">
        <v>4206001.33</v>
      </c>
      <c r="U4034" s="290">
        <v>0</v>
      </c>
      <c r="V4034" s="290">
        <v>0</v>
      </c>
      <c r="W4034" s="290">
        <v>0</v>
      </c>
      <c r="X4034" s="290">
        <v>0</v>
      </c>
      <c r="Y4034" s="290">
        <v>0</v>
      </c>
      <c r="Z4034" s="290">
        <v>0</v>
      </c>
      <c r="AA4034" s="290">
        <v>5324342.91</v>
      </c>
      <c r="AB4034" s="290">
        <v>0</v>
      </c>
      <c r="AC4034" s="290">
        <v>0</v>
      </c>
      <c r="AD4034" s="290">
        <v>0</v>
      </c>
      <c r="AE4034" s="290">
        <v>0</v>
      </c>
      <c r="AF4034" s="290">
        <v>0</v>
      </c>
      <c r="AG4034" s="290">
        <v>0</v>
      </c>
      <c r="AH4034" s="290">
        <v>0</v>
      </c>
      <c r="AI4034" s="290">
        <v>0</v>
      </c>
      <c r="AJ4034" s="290">
        <v>48339.55</v>
      </c>
      <c r="AK4034" s="175"/>
      <c r="AL4034" s="175">
        <v>16487678.549999999</v>
      </c>
      <c r="AM4034" s="175">
        <v>16731686.779999999</v>
      </c>
      <c r="AN4034" s="175">
        <v>244008.23</v>
      </c>
    </row>
    <row r="4035" spans="1:40" s="128" customFormat="1" ht="20.3" customHeight="1" x14ac:dyDescent="0.35">
      <c r="A4035" s="256">
        <v>2025</v>
      </c>
      <c r="B4035" s="184">
        <f t="shared" si="877"/>
        <v>1261</v>
      </c>
      <c r="C4035" s="286" t="s">
        <v>4111</v>
      </c>
      <c r="D4035" s="184">
        <v>45009</v>
      </c>
      <c r="E4035" s="287"/>
      <c r="F4035" s="287"/>
      <c r="G4035" s="287"/>
      <c r="H4035" s="288"/>
      <c r="I4035" s="288"/>
      <c r="J4035" s="288"/>
      <c r="K4035" s="289"/>
      <c r="L4035" s="289"/>
      <c r="M4035" s="289"/>
      <c r="N4035" s="289"/>
      <c r="O4035" s="289"/>
      <c r="P4035" s="289"/>
      <c r="Q4035" s="186">
        <f t="shared" si="878"/>
        <v>8187779.1827999996</v>
      </c>
      <c r="R4035" s="186">
        <f t="shared" si="879"/>
        <v>8066777.5199999996</v>
      </c>
      <c r="S4035" s="290">
        <v>0</v>
      </c>
      <c r="T4035" s="290">
        <v>0</v>
      </c>
      <c r="U4035" s="290">
        <v>0</v>
      </c>
      <c r="V4035" s="290">
        <v>0</v>
      </c>
      <c r="W4035" s="290">
        <v>0</v>
      </c>
      <c r="X4035" s="290">
        <v>0</v>
      </c>
      <c r="Y4035" s="290">
        <v>0</v>
      </c>
      <c r="Z4035" s="290">
        <v>0</v>
      </c>
      <c r="AA4035" s="290">
        <v>0</v>
      </c>
      <c r="AB4035" s="290">
        <v>0</v>
      </c>
      <c r="AC4035" s="290">
        <v>8066777.5199999996</v>
      </c>
      <c r="AD4035" s="290">
        <v>0</v>
      </c>
      <c r="AE4035" s="290">
        <v>0</v>
      </c>
      <c r="AF4035" s="290">
        <v>0</v>
      </c>
      <c r="AG4035" s="290">
        <v>0</v>
      </c>
      <c r="AH4035" s="290">
        <v>0</v>
      </c>
      <c r="AI4035" s="290">
        <v>0</v>
      </c>
      <c r="AJ4035" s="290">
        <f>R4035*0.015</f>
        <v>121001.66279999999</v>
      </c>
      <c r="AK4035" s="175"/>
      <c r="AL4035" s="175">
        <v>17405396.630000003</v>
      </c>
      <c r="AM4035" s="175">
        <v>23063588.550000001</v>
      </c>
      <c r="AN4035" s="175">
        <v>5658191.9199999999</v>
      </c>
    </row>
    <row r="4036" spans="1:40" s="128" customFormat="1" ht="20.3" customHeight="1" x14ac:dyDescent="0.35">
      <c r="A4036" s="256">
        <v>2025</v>
      </c>
      <c r="B4036" s="184">
        <f t="shared" si="877"/>
        <v>1262</v>
      </c>
      <c r="C4036" s="286" t="s">
        <v>4112</v>
      </c>
      <c r="D4036" s="184">
        <v>45006</v>
      </c>
      <c r="E4036" s="287"/>
      <c r="F4036" s="287"/>
      <c r="G4036" s="287"/>
      <c r="H4036" s="288"/>
      <c r="I4036" s="288"/>
      <c r="J4036" s="288"/>
      <c r="K4036" s="289"/>
      <c r="L4036" s="289"/>
      <c r="M4036" s="289"/>
      <c r="N4036" s="289"/>
      <c r="O4036" s="289"/>
      <c r="P4036" s="289"/>
      <c r="Q4036" s="186">
        <f t="shared" si="878"/>
        <v>910435.54999999993</v>
      </c>
      <c r="R4036" s="186">
        <f t="shared" si="879"/>
        <v>896980.84</v>
      </c>
      <c r="S4036" s="290">
        <v>0</v>
      </c>
      <c r="T4036" s="290">
        <v>0</v>
      </c>
      <c r="U4036" s="290">
        <v>0</v>
      </c>
      <c r="V4036" s="290">
        <v>0</v>
      </c>
      <c r="W4036" s="290">
        <v>0</v>
      </c>
      <c r="X4036" s="290">
        <v>0</v>
      </c>
      <c r="Y4036" s="290">
        <v>0</v>
      </c>
      <c r="Z4036" s="290">
        <v>0</v>
      </c>
      <c r="AA4036" s="290">
        <v>0</v>
      </c>
      <c r="AB4036" s="290">
        <v>896980.84</v>
      </c>
      <c r="AC4036" s="290">
        <v>0</v>
      </c>
      <c r="AD4036" s="290">
        <v>0</v>
      </c>
      <c r="AE4036" s="290">
        <v>0</v>
      </c>
      <c r="AF4036" s="290">
        <v>0</v>
      </c>
      <c r="AG4036" s="290">
        <v>0</v>
      </c>
      <c r="AH4036" s="290">
        <v>0</v>
      </c>
      <c r="AI4036" s="290">
        <v>0</v>
      </c>
      <c r="AJ4036" s="290">
        <v>13454.71</v>
      </c>
      <c r="AK4036" s="175"/>
      <c r="AL4036" s="175">
        <v>6015645</v>
      </c>
      <c r="AM4036" s="175">
        <v>11473832.939999999</v>
      </c>
      <c r="AN4036" s="175">
        <v>5458187.9399999995</v>
      </c>
    </row>
    <row r="4037" spans="1:40" s="128" customFormat="1" ht="20.3" customHeight="1" x14ac:dyDescent="0.35">
      <c r="A4037" s="256">
        <v>2025</v>
      </c>
      <c r="B4037" s="184">
        <f t="shared" si="877"/>
        <v>1263</v>
      </c>
      <c r="C4037" s="286" t="s">
        <v>1159</v>
      </c>
      <c r="D4037" s="184">
        <v>44943</v>
      </c>
      <c r="E4037" s="287"/>
      <c r="F4037" s="287"/>
      <c r="G4037" s="287"/>
      <c r="H4037" s="288"/>
      <c r="I4037" s="288"/>
      <c r="J4037" s="288"/>
      <c r="K4037" s="289"/>
      <c r="L4037" s="289"/>
      <c r="M4037" s="289"/>
      <c r="N4037" s="289"/>
      <c r="O4037" s="289"/>
      <c r="P4037" s="289"/>
      <c r="Q4037" s="186">
        <f t="shared" si="878"/>
        <v>4502366.2299999995</v>
      </c>
      <c r="R4037" s="186">
        <f t="shared" si="879"/>
        <v>4454026.68</v>
      </c>
      <c r="S4037" s="290">
        <v>0</v>
      </c>
      <c r="T4037" s="290">
        <v>0</v>
      </c>
      <c r="U4037" s="290">
        <v>0</v>
      </c>
      <c r="V4037" s="290">
        <v>0</v>
      </c>
      <c r="W4037" s="290">
        <v>0</v>
      </c>
      <c r="X4037" s="290">
        <v>0</v>
      </c>
      <c r="Y4037" s="290">
        <v>0</v>
      </c>
      <c r="Z4037" s="290">
        <v>0</v>
      </c>
      <c r="AA4037" s="290">
        <v>0</v>
      </c>
      <c r="AB4037" s="290">
        <v>0</v>
      </c>
      <c r="AC4037" s="290">
        <v>4454026.68</v>
      </c>
      <c r="AD4037" s="290">
        <v>0</v>
      </c>
      <c r="AE4037" s="290">
        <v>0</v>
      </c>
      <c r="AF4037" s="290">
        <v>0</v>
      </c>
      <c r="AG4037" s="290">
        <v>0</v>
      </c>
      <c r="AH4037" s="290">
        <v>0</v>
      </c>
      <c r="AI4037" s="290">
        <v>0</v>
      </c>
      <c r="AJ4037" s="290">
        <v>48339.55</v>
      </c>
      <c r="AK4037" s="175"/>
      <c r="AL4037" s="175">
        <v>8790378.6799999997</v>
      </c>
      <c r="AM4037" s="175">
        <v>10143445.59</v>
      </c>
      <c r="AN4037" s="175">
        <v>1353066.9100000001</v>
      </c>
    </row>
    <row r="4038" spans="1:40" s="128" customFormat="1" ht="20.3" customHeight="1" x14ac:dyDescent="0.35">
      <c r="A4038" s="256">
        <v>2025</v>
      </c>
      <c r="B4038" s="184">
        <f t="shared" si="877"/>
        <v>1264</v>
      </c>
      <c r="C4038" s="286" t="s">
        <v>1160</v>
      </c>
      <c r="D4038" s="184">
        <v>44944</v>
      </c>
      <c r="E4038" s="287" t="s">
        <v>1899</v>
      </c>
      <c r="F4038" s="287">
        <v>1969</v>
      </c>
      <c r="G4038" s="287" t="s">
        <v>2131</v>
      </c>
      <c r="H4038" s="288" t="s">
        <v>2098</v>
      </c>
      <c r="I4038" s="288">
        <v>4</v>
      </c>
      <c r="J4038" s="288">
        <v>4</v>
      </c>
      <c r="K4038" s="289" t="s">
        <v>2131</v>
      </c>
      <c r="L4038" s="289">
        <v>5252.4</v>
      </c>
      <c r="M4038" s="289">
        <v>3238.3</v>
      </c>
      <c r="N4038" s="289"/>
      <c r="O4038" s="289"/>
      <c r="P4038" s="289"/>
      <c r="Q4038" s="186">
        <f t="shared" si="878"/>
        <v>2707008.3899999997</v>
      </c>
      <c r="R4038" s="186">
        <f t="shared" si="879"/>
        <v>2667003.34</v>
      </c>
      <c r="S4038" s="290">
        <v>0</v>
      </c>
      <c r="T4038" s="290">
        <v>0</v>
      </c>
      <c r="U4038" s="290">
        <v>0</v>
      </c>
      <c r="V4038" s="290">
        <v>0</v>
      </c>
      <c r="W4038" s="290">
        <v>0</v>
      </c>
      <c r="X4038" s="290">
        <v>0</v>
      </c>
      <c r="Y4038" s="290">
        <v>0</v>
      </c>
      <c r="Z4038" s="290">
        <v>0</v>
      </c>
      <c r="AA4038" s="290">
        <v>0</v>
      </c>
      <c r="AB4038" s="290">
        <v>1254845.82</v>
      </c>
      <c r="AC4038" s="290">
        <v>1412157.52</v>
      </c>
      <c r="AD4038" s="290">
        <v>0</v>
      </c>
      <c r="AE4038" s="290">
        <v>0</v>
      </c>
      <c r="AF4038" s="290">
        <v>0</v>
      </c>
      <c r="AG4038" s="290">
        <v>0</v>
      </c>
      <c r="AH4038" s="290">
        <v>0</v>
      </c>
      <c r="AI4038" s="290">
        <v>0</v>
      </c>
      <c r="AJ4038" s="290">
        <v>40005.050000000003</v>
      </c>
      <c r="AK4038" s="175"/>
      <c r="AL4038" s="175">
        <v>12805382.300000001</v>
      </c>
      <c r="AM4038" s="175">
        <v>15587418.73</v>
      </c>
      <c r="AN4038" s="175">
        <v>2782036.4299999997</v>
      </c>
    </row>
    <row r="4039" spans="1:40" s="128" customFormat="1" ht="20.3" customHeight="1" x14ac:dyDescent="0.35">
      <c r="A4039" s="256">
        <v>2025</v>
      </c>
      <c r="B4039" s="184">
        <f>B4038+1</f>
        <v>1265</v>
      </c>
      <c r="C4039" s="286" t="s">
        <v>4113</v>
      </c>
      <c r="D4039" s="184">
        <v>44997</v>
      </c>
      <c r="E4039" s="287"/>
      <c r="F4039" s="287"/>
      <c r="G4039" s="287"/>
      <c r="H4039" s="288"/>
      <c r="I4039" s="288"/>
      <c r="J4039" s="288"/>
      <c r="K4039" s="289"/>
      <c r="L4039" s="289"/>
      <c r="M4039" s="289"/>
      <c r="N4039" s="289"/>
      <c r="O4039" s="289"/>
      <c r="P4039" s="289"/>
      <c r="Q4039" s="186">
        <f t="shared" ref="Q4039" si="880">SUM(S4039:AJ4039)</f>
        <v>4261734</v>
      </c>
      <c r="R4039" s="186">
        <f t="shared" ref="R4039" si="881">SUM(S4039:AI4039)</f>
        <v>4194169</v>
      </c>
      <c r="S4039" s="290">
        <v>0</v>
      </c>
      <c r="T4039" s="290">
        <v>1023169</v>
      </c>
      <c r="U4039" s="290">
        <v>0</v>
      </c>
      <c r="V4039" s="290">
        <v>0</v>
      </c>
      <c r="W4039" s="290">
        <v>0</v>
      </c>
      <c r="X4039" s="290">
        <v>0</v>
      </c>
      <c r="Y4039" s="290">
        <v>0</v>
      </c>
      <c r="Z4039" s="290">
        <v>0</v>
      </c>
      <c r="AA4039" s="290">
        <v>0</v>
      </c>
      <c r="AB4039" s="290">
        <v>0</v>
      </c>
      <c r="AC4039" s="290">
        <v>3171000</v>
      </c>
      <c r="AD4039" s="290">
        <v>0</v>
      </c>
      <c r="AE4039" s="290">
        <v>0</v>
      </c>
      <c r="AF4039" s="290">
        <v>0</v>
      </c>
      <c r="AG4039" s="290">
        <v>0</v>
      </c>
      <c r="AH4039" s="290">
        <v>0</v>
      </c>
      <c r="AI4039" s="290">
        <v>0</v>
      </c>
      <c r="AJ4039" s="290">
        <v>67565</v>
      </c>
      <c r="AK4039" s="175"/>
      <c r="AL4039" s="175">
        <v>8876600.7400000021</v>
      </c>
      <c r="AM4039" s="175">
        <v>17765918.550000001</v>
      </c>
      <c r="AN4039" s="175">
        <v>8889317.8099999987</v>
      </c>
    </row>
    <row r="4040" spans="1:40" s="113" customFormat="1" ht="22.75" customHeight="1" x14ac:dyDescent="0.35">
      <c r="A4040" s="256"/>
      <c r="B4040" s="170" t="s">
        <v>22</v>
      </c>
      <c r="C4040" s="293"/>
      <c r="D4040" s="296" t="s">
        <v>172</v>
      </c>
      <c r="E4040" s="287" t="e">
        <f>VLOOKUP(D4040,'[1]2023-2025'!$A:$G,7,0)</f>
        <v>#N/A</v>
      </c>
      <c r="F4040" s="287"/>
      <c r="G4040" s="287"/>
      <c r="H4040" s="288" t="e">
        <v>#N/A</v>
      </c>
      <c r="I4040" s="288" t="e">
        <v>#N/A</v>
      </c>
      <c r="J4040" s="288" t="e">
        <f>VLOOKUP(D4040,[1]Лист3!$A:$AK,37,0)</f>
        <v>#N/A</v>
      </c>
      <c r="K4040" s="289" t="e">
        <v>#N/A</v>
      </c>
      <c r="L4040" s="289"/>
      <c r="M4040" s="289"/>
      <c r="N4040" s="289"/>
      <c r="O4040" s="289" t="e">
        <v>#N/A</v>
      </c>
      <c r="P4040" s="289"/>
      <c r="Q4040" s="297">
        <f t="shared" ref="Q4040:AJ4040" si="882">SUM(Q4010:Q4039)</f>
        <v>59717395.140000001</v>
      </c>
      <c r="R4040" s="297">
        <f t="shared" si="882"/>
        <v>58931671.140000001</v>
      </c>
      <c r="S4040" s="484">
        <f t="shared" si="882"/>
        <v>9778391.1400000006</v>
      </c>
      <c r="T4040" s="484">
        <f t="shared" si="882"/>
        <v>8155977.21</v>
      </c>
      <c r="U4040" s="484">
        <f t="shared" si="882"/>
        <v>12811454.910000004</v>
      </c>
      <c r="V4040" s="484">
        <f t="shared" si="882"/>
        <v>0</v>
      </c>
      <c r="W4040" s="484">
        <f t="shared" si="882"/>
        <v>0</v>
      </c>
      <c r="X4040" s="484">
        <f t="shared" si="882"/>
        <v>0</v>
      </c>
      <c r="Y4040" s="484">
        <f t="shared" si="882"/>
        <v>0</v>
      </c>
      <c r="Z4040" s="484">
        <f t="shared" si="882"/>
        <v>0</v>
      </c>
      <c r="AA4040" s="484">
        <f t="shared" si="882"/>
        <v>7312393.3600000003</v>
      </c>
      <c r="AB4040" s="484">
        <f t="shared" si="882"/>
        <v>2151826.66</v>
      </c>
      <c r="AC4040" s="484">
        <f t="shared" si="882"/>
        <v>18459789.359999999</v>
      </c>
      <c r="AD4040" s="484">
        <f t="shared" si="882"/>
        <v>0</v>
      </c>
      <c r="AE4040" s="484">
        <f t="shared" si="882"/>
        <v>0</v>
      </c>
      <c r="AF4040" s="484">
        <f t="shared" si="882"/>
        <v>0</v>
      </c>
      <c r="AG4040" s="484">
        <f t="shared" si="882"/>
        <v>47298</v>
      </c>
      <c r="AH4040" s="484">
        <f t="shared" si="882"/>
        <v>214540.5</v>
      </c>
      <c r="AI4040" s="484">
        <f t="shared" si="882"/>
        <v>0</v>
      </c>
      <c r="AJ4040" s="484">
        <f t="shared" si="882"/>
        <v>785724</v>
      </c>
      <c r="AK4040" s="175"/>
      <c r="AL4040" s="175"/>
      <c r="AM4040" s="175"/>
      <c r="AN4040" s="175"/>
    </row>
    <row r="4041" spans="1:40" s="128" customFormat="1" ht="20.3" customHeight="1" x14ac:dyDescent="0.35">
      <c r="A4041" s="256"/>
      <c r="B4041" s="342"/>
      <c r="C4041" s="343"/>
      <c r="D4041" s="328"/>
      <c r="E4041" s="348"/>
      <c r="F4041" s="348"/>
      <c r="G4041" s="348"/>
      <c r="H4041" s="349"/>
      <c r="I4041" s="349"/>
      <c r="J4041" s="349"/>
      <c r="K4041" s="350"/>
      <c r="L4041" s="350"/>
      <c r="M4041" s="350"/>
      <c r="N4041" s="350"/>
      <c r="O4041" s="350"/>
      <c r="P4041" s="350"/>
      <c r="Q4041" s="329"/>
      <c r="R4041" s="329"/>
      <c r="S4041" s="492"/>
      <c r="T4041" s="492"/>
      <c r="U4041" s="492"/>
      <c r="V4041" s="492"/>
      <c r="W4041" s="492"/>
      <c r="X4041" s="509" t="s">
        <v>4915</v>
      </c>
      <c r="Y4041" s="492"/>
      <c r="Z4041" s="492"/>
      <c r="AA4041" s="492"/>
      <c r="AB4041" s="492"/>
      <c r="AC4041" s="492"/>
      <c r="AD4041" s="492"/>
      <c r="AE4041" s="492"/>
      <c r="AF4041" s="492"/>
      <c r="AG4041" s="492"/>
      <c r="AH4041" s="492"/>
      <c r="AI4041" s="492"/>
      <c r="AJ4041" s="492"/>
      <c r="AK4041" s="175"/>
      <c r="AL4041" s="175"/>
      <c r="AM4041" s="175"/>
      <c r="AN4041" s="175"/>
    </row>
    <row r="4042" spans="1:40" s="128" customFormat="1" ht="20.3" customHeight="1" x14ac:dyDescent="0.35">
      <c r="A4042" s="256">
        <v>2025</v>
      </c>
      <c r="B4042" s="184">
        <f>B4039+1</f>
        <v>1266</v>
      </c>
      <c r="C4042" s="293" t="s">
        <v>3308</v>
      </c>
      <c r="D4042" s="184">
        <v>55901</v>
      </c>
      <c r="E4042" s="287"/>
      <c r="F4042" s="287"/>
      <c r="G4042" s="287"/>
      <c r="H4042" s="288"/>
      <c r="I4042" s="288"/>
      <c r="J4042" s="288"/>
      <c r="K4042" s="289"/>
      <c r="L4042" s="289"/>
      <c r="M4042" s="289"/>
      <c r="N4042" s="289"/>
      <c r="O4042" s="289"/>
      <c r="P4042" s="289"/>
      <c r="Q4042" s="186">
        <f t="shared" ref="Q4042" si="883">SUM(S4042:AJ4042)</f>
        <v>5448607.1899999995</v>
      </c>
      <c r="R4042" s="186">
        <f>SUM(S4042:AI4042)</f>
        <v>5426761.0599999996</v>
      </c>
      <c r="S4042" s="490">
        <v>0</v>
      </c>
      <c r="T4042" s="490">
        <v>0</v>
      </c>
      <c r="U4042" s="490">
        <v>0</v>
      </c>
      <c r="V4042" s="490">
        <v>0</v>
      </c>
      <c r="W4042" s="490">
        <v>0</v>
      </c>
      <c r="X4042" s="490">
        <v>0</v>
      </c>
      <c r="Y4042" s="490">
        <v>0</v>
      </c>
      <c r="Z4042" s="490">
        <v>0</v>
      </c>
      <c r="AA4042" s="490">
        <v>0</v>
      </c>
      <c r="AB4042" s="490">
        <v>0</v>
      </c>
      <c r="AC4042" s="490">
        <v>5426761.0599999996</v>
      </c>
      <c r="AD4042" s="490">
        <v>0</v>
      </c>
      <c r="AE4042" s="490">
        <v>0</v>
      </c>
      <c r="AF4042" s="490">
        <v>0</v>
      </c>
      <c r="AG4042" s="490">
        <v>0</v>
      </c>
      <c r="AH4042" s="490">
        <v>0</v>
      </c>
      <c r="AI4042" s="490">
        <v>0</v>
      </c>
      <c r="AJ4042" s="490">
        <v>21846.13</v>
      </c>
      <c r="AK4042" s="175"/>
      <c r="AL4042" s="175">
        <v>16734156.380000001</v>
      </c>
      <c r="AM4042" s="175">
        <v>22394511.460000001</v>
      </c>
      <c r="AN4042" s="175">
        <v>5660355.0800000001</v>
      </c>
    </row>
    <row r="4043" spans="1:40" s="128" customFormat="1" ht="20.3" customHeight="1" x14ac:dyDescent="0.35">
      <c r="A4043" s="256"/>
      <c r="B4043" s="170" t="s">
        <v>22</v>
      </c>
      <c r="C4043" s="293"/>
      <c r="D4043" s="296" t="s">
        <v>172</v>
      </c>
      <c r="E4043" s="287" t="e">
        <v>#N/A</v>
      </c>
      <c r="F4043" s="287"/>
      <c r="G4043" s="287"/>
      <c r="H4043" s="288" t="e">
        <v>#N/A</v>
      </c>
      <c r="I4043" s="288" t="e">
        <v>#N/A</v>
      </c>
      <c r="J4043" s="288" t="e">
        <v>#N/A</v>
      </c>
      <c r="K4043" s="289" t="e">
        <v>#N/A</v>
      </c>
      <c r="L4043" s="289"/>
      <c r="M4043" s="289"/>
      <c r="N4043" s="289"/>
      <c r="O4043" s="289" t="e">
        <v>#N/A</v>
      </c>
      <c r="P4043" s="289"/>
      <c r="Q4043" s="297">
        <f>SUM(Q4042)</f>
        <v>5448607.1899999995</v>
      </c>
      <c r="R4043" s="297">
        <f t="shared" ref="R4043:AJ4043" si="884">SUM(R4042)</f>
        <v>5426761.0599999996</v>
      </c>
      <c r="S4043" s="297">
        <f t="shared" si="884"/>
        <v>0</v>
      </c>
      <c r="T4043" s="297">
        <f t="shared" si="884"/>
        <v>0</v>
      </c>
      <c r="U4043" s="297">
        <f t="shared" si="884"/>
        <v>0</v>
      </c>
      <c r="V4043" s="297">
        <f t="shared" si="884"/>
        <v>0</v>
      </c>
      <c r="W4043" s="297">
        <f t="shared" si="884"/>
        <v>0</v>
      </c>
      <c r="X4043" s="297">
        <f t="shared" si="884"/>
        <v>0</v>
      </c>
      <c r="Y4043" s="297">
        <f t="shared" si="884"/>
        <v>0</v>
      </c>
      <c r="Z4043" s="297">
        <f t="shared" si="884"/>
        <v>0</v>
      </c>
      <c r="AA4043" s="297">
        <f t="shared" si="884"/>
        <v>0</v>
      </c>
      <c r="AB4043" s="297">
        <f t="shared" si="884"/>
        <v>0</v>
      </c>
      <c r="AC4043" s="297">
        <f t="shared" si="884"/>
        <v>5426761.0599999996</v>
      </c>
      <c r="AD4043" s="297">
        <f t="shared" si="884"/>
        <v>0</v>
      </c>
      <c r="AE4043" s="297">
        <f t="shared" si="884"/>
        <v>0</v>
      </c>
      <c r="AF4043" s="297">
        <f t="shared" si="884"/>
        <v>0</v>
      </c>
      <c r="AG4043" s="297">
        <f t="shared" si="884"/>
        <v>0</v>
      </c>
      <c r="AH4043" s="297">
        <f t="shared" si="884"/>
        <v>0</v>
      </c>
      <c r="AI4043" s="297">
        <f t="shared" si="884"/>
        <v>0</v>
      </c>
      <c r="AJ4043" s="297">
        <f t="shared" si="884"/>
        <v>21846.13</v>
      </c>
      <c r="AK4043" s="175"/>
      <c r="AL4043" s="175"/>
      <c r="AM4043" s="175"/>
      <c r="AN4043" s="175"/>
    </row>
    <row r="4044" spans="1:40" s="113" customFormat="1" ht="22.75" customHeight="1" x14ac:dyDescent="0.35">
      <c r="A4044" s="256"/>
      <c r="B4044" s="309" t="s">
        <v>34</v>
      </c>
      <c r="C4044" s="309"/>
      <c r="D4044" s="296" t="s">
        <v>172</v>
      </c>
      <c r="E4044" s="287" t="e">
        <f>VLOOKUP(D4044,'[1]2023-2025'!$A:$G,7,0)</f>
        <v>#N/A</v>
      </c>
      <c r="F4044" s="287"/>
      <c r="G4044" s="287"/>
      <c r="H4044" s="288" t="e">
        <v>#N/A</v>
      </c>
      <c r="I4044" s="288" t="e">
        <v>#N/A</v>
      </c>
      <c r="J4044" s="288" t="e">
        <f>VLOOKUP(D4044,[1]Лист3!$A:$AK,37,0)</f>
        <v>#N/A</v>
      </c>
      <c r="K4044" s="289" t="e">
        <v>#N/A</v>
      </c>
      <c r="L4044" s="289"/>
      <c r="M4044" s="289"/>
      <c r="N4044" s="289"/>
      <c r="O4044" s="289" t="e">
        <v>#N/A</v>
      </c>
      <c r="P4044" s="289"/>
      <c r="Q4044" s="297">
        <f t="shared" ref="Q4044:AJ4044" si="885">Q4040+Q4043</f>
        <v>65166002.329999998</v>
      </c>
      <c r="R4044" s="297">
        <f t="shared" si="885"/>
        <v>64358432.200000003</v>
      </c>
      <c r="S4044" s="297">
        <f t="shared" si="885"/>
        <v>9778391.1400000006</v>
      </c>
      <c r="T4044" s="297">
        <f t="shared" si="885"/>
        <v>8155977.21</v>
      </c>
      <c r="U4044" s="297">
        <f t="shared" si="885"/>
        <v>12811454.910000004</v>
      </c>
      <c r="V4044" s="297">
        <f t="shared" si="885"/>
        <v>0</v>
      </c>
      <c r="W4044" s="297">
        <f t="shared" si="885"/>
        <v>0</v>
      </c>
      <c r="X4044" s="297">
        <f t="shared" si="885"/>
        <v>0</v>
      </c>
      <c r="Y4044" s="297">
        <f t="shared" si="885"/>
        <v>0</v>
      </c>
      <c r="Z4044" s="297">
        <f t="shared" si="885"/>
        <v>0</v>
      </c>
      <c r="AA4044" s="297">
        <f t="shared" si="885"/>
        <v>7312393.3600000003</v>
      </c>
      <c r="AB4044" s="297">
        <f t="shared" si="885"/>
        <v>2151826.66</v>
      </c>
      <c r="AC4044" s="297">
        <f t="shared" si="885"/>
        <v>23886550.419999998</v>
      </c>
      <c r="AD4044" s="297">
        <f t="shared" si="885"/>
        <v>0</v>
      </c>
      <c r="AE4044" s="297">
        <f t="shared" si="885"/>
        <v>0</v>
      </c>
      <c r="AF4044" s="297">
        <f t="shared" si="885"/>
        <v>0</v>
      </c>
      <c r="AG4044" s="297">
        <f t="shared" si="885"/>
        <v>47298</v>
      </c>
      <c r="AH4044" s="297">
        <f t="shared" si="885"/>
        <v>214540.5</v>
      </c>
      <c r="AI4044" s="297">
        <f t="shared" si="885"/>
        <v>0</v>
      </c>
      <c r="AJ4044" s="297">
        <f t="shared" si="885"/>
        <v>807570.13</v>
      </c>
      <c r="AK4044" s="175"/>
      <c r="AL4044" s="175"/>
      <c r="AM4044" s="175"/>
      <c r="AN4044" s="175"/>
    </row>
    <row r="4045" spans="1:40" s="468" customFormat="1" ht="25.2" customHeight="1" x14ac:dyDescent="0.35">
      <c r="A4045" s="467"/>
      <c r="B4045" s="522" t="s">
        <v>84</v>
      </c>
      <c r="C4045" s="523"/>
      <c r="D4045" s="184"/>
      <c r="E4045" s="287">
        <f>VLOOKUP(D4045,'[1]2023-2025'!$A:$G,7,0)</f>
        <v>0</v>
      </c>
      <c r="F4045" s="287"/>
      <c r="G4045" s="287"/>
      <c r="H4045" s="288" t="e">
        <v>#N/A</v>
      </c>
      <c r="I4045" s="288" t="e">
        <v>#N/A</v>
      </c>
      <c r="J4045" s="288" t="e">
        <f>VLOOKUP(D4045,[1]Лист3!$A:$AK,37,0)</f>
        <v>#N/A</v>
      </c>
      <c r="K4045" s="289" t="e">
        <v>#N/A</v>
      </c>
      <c r="L4045" s="289"/>
      <c r="M4045" s="289"/>
      <c r="N4045" s="289"/>
      <c r="O4045" s="289" t="e">
        <v>#N/A</v>
      </c>
      <c r="P4045" s="289"/>
      <c r="Q4045" s="425">
        <f>Q2782+Q2876+Q2906+Q3313+Q3329+Q3343+Q3388+Q3412+Q3428+Q3505+Q3525+Q3553+Q3546+Q3560+Q3564+Q3604+Q3620+Q3672+Q3678+Q3687+Q3701+Q3736+Q3794+Q3816+Q3823+Q3901+Q3964+Q3984+Q3990+Q3997+Q4007+Q4044</f>
        <v>4242446971.8138905</v>
      </c>
      <c r="R4045" s="425">
        <f>R2782+R2876+R2906+R3313+R3329+R3343+R3388+R3412+R3428+R3505+R3525+R3553+R3546+R3560+R3564+R3604+R3620+R3672+R3678+R3687+R3701+R3736+R3794+R3816+R3823+R3901+R3964+R3984+R3990+R3997+R4007+R4044</f>
        <v>4184079593.7267995</v>
      </c>
      <c r="S4045" s="425">
        <f t="shared" ref="S4045:AJ4045" si="886">S2782+S2876+S2906+S3313+S3329+S3343+S3388+S3412+S3428+S3505+S3525+S3553+S3546+S3560+S3564+S3604+S3620+S3672+S3687+S3701+S3736+S3794+S3816+S3823+S3901+S3964+S3984+S3990+S3997+S4007+S4044</f>
        <v>462481057.20259982</v>
      </c>
      <c r="T4045" s="425">
        <f t="shared" si="886"/>
        <v>468230478.03999996</v>
      </c>
      <c r="U4045" s="425">
        <f t="shared" si="886"/>
        <v>22223388.640000004</v>
      </c>
      <c r="V4045" s="425">
        <f t="shared" si="886"/>
        <v>60390862.710000001</v>
      </c>
      <c r="W4045" s="425">
        <f t="shared" si="886"/>
        <v>78478188.690000013</v>
      </c>
      <c r="X4045" s="425">
        <f t="shared" si="886"/>
        <v>104445742.7</v>
      </c>
      <c r="Y4045" s="425">
        <f t="shared" si="886"/>
        <v>0</v>
      </c>
      <c r="Z4045" s="425">
        <f t="shared" si="886"/>
        <v>73691658.879999995</v>
      </c>
      <c r="AA4045" s="425">
        <f t="shared" si="886"/>
        <v>1561213288.0499997</v>
      </c>
      <c r="AB4045" s="425">
        <f t="shared" si="886"/>
        <v>132028632.64840001</v>
      </c>
      <c r="AC4045" s="425">
        <f t="shared" si="886"/>
        <v>1089272015.6900003</v>
      </c>
      <c r="AD4045" s="425">
        <f t="shared" si="886"/>
        <v>2632348</v>
      </c>
      <c r="AE4045" s="425">
        <f t="shared" si="886"/>
        <v>5351568</v>
      </c>
      <c r="AF4045" s="425">
        <f t="shared" si="886"/>
        <v>45653523.425799996</v>
      </c>
      <c r="AG4045" s="425">
        <f t="shared" si="886"/>
        <v>37550439.599999987</v>
      </c>
      <c r="AH4045" s="425">
        <f t="shared" si="886"/>
        <v>40329208.240000002</v>
      </c>
      <c r="AI4045" s="425">
        <f t="shared" si="886"/>
        <v>0</v>
      </c>
      <c r="AJ4045" s="425">
        <f t="shared" si="886"/>
        <v>58367378.087089978</v>
      </c>
      <c r="AK4045" s="175"/>
      <c r="AL4045" s="175"/>
      <c r="AM4045" s="426"/>
      <c r="AN4045" s="175">
        <v>0</v>
      </c>
    </row>
    <row r="4046" spans="1:40" s="136" customFormat="1" ht="25.2" customHeight="1" x14ac:dyDescent="0.55000000000000004">
      <c r="A4046" s="256"/>
      <c r="B4046" s="522" t="s">
        <v>76</v>
      </c>
      <c r="C4046" s="523"/>
      <c r="D4046" s="477"/>
      <c r="E4046" s="287">
        <f>VLOOKUP(D4046,'[1]2023-2025'!$A:$G,7,0)</f>
        <v>0</v>
      </c>
      <c r="F4046" s="287"/>
      <c r="G4046" s="287"/>
      <c r="H4046" s="288" t="e">
        <v>#N/A</v>
      </c>
      <c r="I4046" s="288" t="e">
        <v>#N/A</v>
      </c>
      <c r="J4046" s="288" t="e">
        <f>VLOOKUP(D4046,[1]Лист3!$A:$AK,37,0)</f>
        <v>#N/A</v>
      </c>
      <c r="K4046" s="289" t="e">
        <v>#N/A</v>
      </c>
      <c r="L4046" s="289"/>
      <c r="M4046" s="289"/>
      <c r="N4046" s="289"/>
      <c r="O4046" s="289" t="e">
        <v>#N/A</v>
      </c>
      <c r="P4046" s="289"/>
      <c r="Q4046" s="462">
        <f t="shared" ref="Q4046:AJ4046" si="887">Q1295</f>
        <v>4009826315.0899992</v>
      </c>
      <c r="R4046" s="462">
        <f t="shared" si="887"/>
        <v>3970886265.1700006</v>
      </c>
      <c r="S4046" s="462">
        <f t="shared" si="887"/>
        <v>289599848.41999996</v>
      </c>
      <c r="T4046" s="462">
        <f t="shared" si="887"/>
        <v>250144610.13000003</v>
      </c>
      <c r="U4046" s="462">
        <f t="shared" si="887"/>
        <v>0</v>
      </c>
      <c r="V4046" s="462">
        <f t="shared" si="887"/>
        <v>31854293.139999993</v>
      </c>
      <c r="W4046" s="462">
        <f t="shared" si="887"/>
        <v>38189684.720000014</v>
      </c>
      <c r="X4046" s="462">
        <f t="shared" si="887"/>
        <v>53780478.130000003</v>
      </c>
      <c r="Y4046" s="462">
        <f t="shared" si="887"/>
        <v>1449519.9</v>
      </c>
      <c r="Z4046" s="462">
        <f t="shared" si="887"/>
        <v>717212032.95999992</v>
      </c>
      <c r="AA4046" s="462">
        <f t="shared" si="887"/>
        <v>1646444184.4199996</v>
      </c>
      <c r="AB4046" s="462">
        <f t="shared" si="887"/>
        <v>79526457.659999996</v>
      </c>
      <c r="AC4046" s="462">
        <f t="shared" si="887"/>
        <v>787957768.61000013</v>
      </c>
      <c r="AD4046" s="462">
        <f t="shared" si="887"/>
        <v>0</v>
      </c>
      <c r="AE4046" s="462">
        <f t="shared" si="887"/>
        <v>0</v>
      </c>
      <c r="AF4046" s="462">
        <f t="shared" si="887"/>
        <v>6562520.8000000007</v>
      </c>
      <c r="AG4046" s="462">
        <f t="shared" si="887"/>
        <v>36183111.120000005</v>
      </c>
      <c r="AH4046" s="462">
        <f t="shared" si="887"/>
        <v>31981755.159999996</v>
      </c>
      <c r="AI4046" s="462">
        <f t="shared" si="887"/>
        <v>0</v>
      </c>
      <c r="AJ4046" s="462">
        <f t="shared" si="887"/>
        <v>38940049.919999987</v>
      </c>
      <c r="AK4046" s="175"/>
      <c r="AL4046" s="175"/>
      <c r="AM4046" s="426"/>
      <c r="AN4046" s="175">
        <v>0</v>
      </c>
    </row>
    <row r="4047" spans="1:40" s="136" customFormat="1" ht="25.2" customHeight="1" x14ac:dyDescent="0.55000000000000004">
      <c r="A4047" s="256"/>
      <c r="B4047" s="524" t="s">
        <v>77</v>
      </c>
      <c r="C4047" s="525"/>
      <c r="D4047" s="478"/>
      <c r="E4047" s="381">
        <f>VLOOKUP(D4047,'[1]2023-2025'!$A:$G,7,0)</f>
        <v>0</v>
      </c>
      <c r="F4047" s="381"/>
      <c r="G4047" s="381"/>
      <c r="H4047" s="382" t="e">
        <v>#N/A</v>
      </c>
      <c r="I4047" s="382" t="e">
        <v>#N/A</v>
      </c>
      <c r="J4047" s="382" t="e">
        <f>VLOOKUP(D4047,[1]Лист3!$A:$AK,37,0)</f>
        <v>#N/A</v>
      </c>
      <c r="K4047" s="383" t="e">
        <v>#N/A</v>
      </c>
      <c r="L4047" s="383"/>
      <c r="M4047" s="383"/>
      <c r="N4047" s="383"/>
      <c r="O4047" s="383" t="e">
        <v>#N/A</v>
      </c>
      <c r="P4047" s="383"/>
      <c r="Q4047" s="425">
        <f t="shared" ref="Q4047:AJ4047" si="888">Q2612</f>
        <v>2714203199.6099987</v>
      </c>
      <c r="R4047" s="425">
        <f t="shared" si="888"/>
        <v>2683212266.960001</v>
      </c>
      <c r="S4047" s="425">
        <f t="shared" si="888"/>
        <v>298734753.69999999</v>
      </c>
      <c r="T4047" s="425">
        <f t="shared" si="888"/>
        <v>235129323.90999997</v>
      </c>
      <c r="U4047" s="425">
        <f t="shared" si="888"/>
        <v>0</v>
      </c>
      <c r="V4047" s="425">
        <f t="shared" si="888"/>
        <v>28387634.390000001</v>
      </c>
      <c r="W4047" s="425">
        <f t="shared" si="888"/>
        <v>31993992.100000005</v>
      </c>
      <c r="X4047" s="425">
        <f t="shared" si="888"/>
        <v>36930087.480000004</v>
      </c>
      <c r="Y4047" s="186">
        <f t="shared" si="888"/>
        <v>0</v>
      </c>
      <c r="Z4047" s="186">
        <f t="shared" si="888"/>
        <v>107908563.96000001</v>
      </c>
      <c r="AA4047" s="186">
        <f t="shared" si="888"/>
        <v>1115957159.6799998</v>
      </c>
      <c r="AB4047" s="186">
        <f t="shared" si="888"/>
        <v>77272212.220000014</v>
      </c>
      <c r="AC4047" s="186">
        <f t="shared" si="888"/>
        <v>666052396.43999994</v>
      </c>
      <c r="AD4047" s="186">
        <f t="shared" si="888"/>
        <v>0</v>
      </c>
      <c r="AE4047" s="186">
        <f t="shared" si="888"/>
        <v>24539747.350000001</v>
      </c>
      <c r="AF4047" s="186">
        <f t="shared" si="888"/>
        <v>2569461.23</v>
      </c>
      <c r="AG4047" s="186">
        <f t="shared" si="888"/>
        <v>31613557.129999999</v>
      </c>
      <c r="AH4047" s="186">
        <f t="shared" si="888"/>
        <v>25029223.340000004</v>
      </c>
      <c r="AI4047" s="186">
        <f t="shared" si="888"/>
        <v>0</v>
      </c>
      <c r="AJ4047" s="186">
        <f t="shared" si="888"/>
        <v>31481335.940000013</v>
      </c>
      <c r="AK4047" s="175"/>
      <c r="AL4047" s="175"/>
      <c r="AM4047" s="426"/>
      <c r="AN4047" s="175">
        <v>0</v>
      </c>
    </row>
    <row r="4048" spans="1:40" s="136" customFormat="1" ht="25.2" customHeight="1" x14ac:dyDescent="0.55000000000000004">
      <c r="A4048" s="256"/>
      <c r="B4048" s="522" t="s">
        <v>78</v>
      </c>
      <c r="C4048" s="523"/>
      <c r="D4048" s="479"/>
      <c r="E4048" s="287">
        <f>VLOOKUP(D4048,'[1]2023-2025'!$A:$G,7,0)</f>
        <v>0</v>
      </c>
      <c r="F4048" s="287"/>
      <c r="G4048" s="287"/>
      <c r="H4048" s="288" t="e">
        <v>#N/A</v>
      </c>
      <c r="I4048" s="288" t="e">
        <v>#N/A</v>
      </c>
      <c r="J4048" s="288" t="e">
        <f>VLOOKUP(D4048,[1]Лист3!$A:$AK,37,0)</f>
        <v>#N/A</v>
      </c>
      <c r="K4048" s="289" t="e">
        <v>#N/A</v>
      </c>
      <c r="L4048" s="289"/>
      <c r="M4048" s="289"/>
      <c r="N4048" s="289"/>
      <c r="O4048" s="289" t="e">
        <v>#N/A</v>
      </c>
      <c r="P4048" s="289"/>
      <c r="Q4048" s="186">
        <f>Q4045</f>
        <v>4242446971.8138905</v>
      </c>
      <c r="R4048" s="186">
        <f t="shared" ref="R4048:AJ4048" si="889">R4045</f>
        <v>4184079593.7267995</v>
      </c>
      <c r="S4048" s="186">
        <f t="shared" si="889"/>
        <v>462481057.20259982</v>
      </c>
      <c r="T4048" s="186">
        <f t="shared" si="889"/>
        <v>468230478.03999996</v>
      </c>
      <c r="U4048" s="186">
        <f t="shared" si="889"/>
        <v>22223388.640000004</v>
      </c>
      <c r="V4048" s="186">
        <f t="shared" si="889"/>
        <v>60390862.710000001</v>
      </c>
      <c r="W4048" s="186">
        <f t="shared" si="889"/>
        <v>78478188.690000013</v>
      </c>
      <c r="X4048" s="186">
        <f t="shared" si="889"/>
        <v>104445742.7</v>
      </c>
      <c r="Y4048" s="186">
        <f t="shared" si="889"/>
        <v>0</v>
      </c>
      <c r="Z4048" s="186">
        <f t="shared" si="889"/>
        <v>73691658.879999995</v>
      </c>
      <c r="AA4048" s="186">
        <f t="shared" si="889"/>
        <v>1561213288.0499997</v>
      </c>
      <c r="AB4048" s="186">
        <f t="shared" si="889"/>
        <v>132028632.64840001</v>
      </c>
      <c r="AC4048" s="186">
        <f t="shared" si="889"/>
        <v>1089272015.6900003</v>
      </c>
      <c r="AD4048" s="186">
        <f t="shared" si="889"/>
        <v>2632348</v>
      </c>
      <c r="AE4048" s="186">
        <f t="shared" si="889"/>
        <v>5351568</v>
      </c>
      <c r="AF4048" s="186">
        <f t="shared" si="889"/>
        <v>45653523.425799996</v>
      </c>
      <c r="AG4048" s="186">
        <f t="shared" si="889"/>
        <v>37550439.599999987</v>
      </c>
      <c r="AH4048" s="186">
        <f t="shared" si="889"/>
        <v>40329208.240000002</v>
      </c>
      <c r="AI4048" s="186">
        <f t="shared" si="889"/>
        <v>0</v>
      </c>
      <c r="AJ4048" s="186">
        <f t="shared" si="889"/>
        <v>58367378.087089978</v>
      </c>
      <c r="AK4048" s="175"/>
      <c r="AL4048" s="175"/>
      <c r="AM4048" s="426"/>
      <c r="AN4048" s="175">
        <v>0</v>
      </c>
    </row>
    <row r="4049" spans="1:40" s="480" customFormat="1" ht="25.2" customHeight="1" x14ac:dyDescent="0.35">
      <c r="A4049" s="256"/>
      <c r="B4049" s="522" t="s">
        <v>1553</v>
      </c>
      <c r="C4049" s="523"/>
      <c r="D4049" s="479"/>
      <c r="E4049" s="287">
        <f>VLOOKUP(D4049,'[1]2023-2025'!$A:$G,7,0)</f>
        <v>0</v>
      </c>
      <c r="F4049" s="287"/>
      <c r="G4049" s="287"/>
      <c r="H4049" s="288" t="e">
        <v>#N/A</v>
      </c>
      <c r="I4049" s="288" t="e">
        <v>#N/A</v>
      </c>
      <c r="J4049" s="288" t="e">
        <f>VLOOKUP(D4049,[1]Лист3!$A:$AK,37,0)</f>
        <v>#N/A</v>
      </c>
      <c r="K4049" s="289" t="e">
        <v>#N/A</v>
      </c>
      <c r="L4049" s="289"/>
      <c r="M4049" s="289"/>
      <c r="N4049" s="289"/>
      <c r="O4049" s="289" t="e">
        <v>#N/A</v>
      </c>
      <c r="P4049" s="289"/>
      <c r="Q4049" s="186">
        <f>Q4046+Q4047+Q4048</f>
        <v>10966476486.513889</v>
      </c>
      <c r="R4049" s="186">
        <f t="shared" ref="R4049:AJ4049" si="890">R4046+R4047+R4048</f>
        <v>10838178125.8568</v>
      </c>
      <c r="S4049" s="186">
        <f>S4046+S4047+S4048</f>
        <v>1050815659.3225996</v>
      </c>
      <c r="T4049" s="186">
        <f t="shared" si="890"/>
        <v>953504412.07999992</v>
      </c>
      <c r="U4049" s="186">
        <f t="shared" si="890"/>
        <v>22223388.640000004</v>
      </c>
      <c r="V4049" s="186">
        <f t="shared" si="890"/>
        <v>120632790.23999999</v>
      </c>
      <c r="W4049" s="186">
        <f t="shared" si="890"/>
        <v>148661865.51000005</v>
      </c>
      <c r="X4049" s="186">
        <f t="shared" si="890"/>
        <v>195156308.31</v>
      </c>
      <c r="Y4049" s="186">
        <f t="shared" si="890"/>
        <v>1449519.9</v>
      </c>
      <c r="Z4049" s="186">
        <f t="shared" si="890"/>
        <v>898812255.79999995</v>
      </c>
      <c r="AA4049" s="186">
        <f t="shared" si="890"/>
        <v>4323614632.1499996</v>
      </c>
      <c r="AB4049" s="186">
        <f t="shared" si="890"/>
        <v>288827302.5284</v>
      </c>
      <c r="AC4049" s="186">
        <f t="shared" si="890"/>
        <v>2543282180.7400007</v>
      </c>
      <c r="AD4049" s="186">
        <f t="shared" si="890"/>
        <v>2632348</v>
      </c>
      <c r="AE4049" s="186">
        <f t="shared" si="890"/>
        <v>29891315.350000001</v>
      </c>
      <c r="AF4049" s="186">
        <f t="shared" si="890"/>
        <v>54785505.455799997</v>
      </c>
      <c r="AG4049" s="186">
        <f t="shared" si="890"/>
        <v>105347107.84999999</v>
      </c>
      <c r="AH4049" s="186">
        <f t="shared" si="890"/>
        <v>97340186.74000001</v>
      </c>
      <c r="AI4049" s="186">
        <f t="shared" si="890"/>
        <v>0</v>
      </c>
      <c r="AJ4049" s="186">
        <f t="shared" si="890"/>
        <v>128788763.94708997</v>
      </c>
      <c r="AK4049" s="175"/>
      <c r="AL4049" s="175"/>
      <c r="AM4049" s="426"/>
      <c r="AN4049" s="175">
        <v>0</v>
      </c>
    </row>
    <row r="4050" spans="1:40" customFormat="1" ht="23.25" customHeight="1" x14ac:dyDescent="0.35">
      <c r="A4050" s="256"/>
      <c r="B4050" s="188"/>
      <c r="C4050" s="414"/>
      <c r="D4050" s="353"/>
      <c r="E4050" s="354"/>
      <c r="F4050" s="354"/>
      <c r="G4050" s="354"/>
      <c r="H4050" s="355"/>
      <c r="I4050" s="355"/>
      <c r="J4050" s="355"/>
      <c r="K4050" s="356"/>
      <c r="L4050" s="356"/>
      <c r="M4050" s="356"/>
      <c r="N4050" s="356"/>
      <c r="O4050" s="356"/>
      <c r="P4050" s="356"/>
      <c r="Q4050" s="357"/>
      <c r="R4050" s="357"/>
      <c r="S4050" s="357"/>
      <c r="T4050" s="357"/>
      <c r="U4050" s="357"/>
      <c r="V4050" s="357"/>
      <c r="W4050" s="357"/>
      <c r="X4050" s="357"/>
      <c r="Y4050" s="357"/>
      <c r="Z4050" s="357"/>
      <c r="AA4050" s="357"/>
      <c r="AB4050" s="357"/>
      <c r="AC4050" s="357"/>
      <c r="AD4050" s="357"/>
      <c r="AE4050" s="357"/>
      <c r="AF4050" s="357"/>
      <c r="AG4050" s="357"/>
      <c r="AH4050" s="357"/>
      <c r="AI4050" s="357"/>
      <c r="AJ4050" s="357"/>
      <c r="AK4050" s="177"/>
      <c r="AL4050" s="175"/>
      <c r="AM4050" s="175"/>
      <c r="AN4050" s="175"/>
    </row>
    <row r="4051" spans="1:40" customFormat="1" ht="23.25" customHeight="1" x14ac:dyDescent="0.3">
      <c r="A4051" s="256"/>
      <c r="B4051" s="358" t="s">
        <v>5000</v>
      </c>
      <c r="C4051" s="521"/>
      <c r="D4051" s="359"/>
      <c r="E4051" s="360"/>
      <c r="F4051" s="360"/>
      <c r="G4051" s="360"/>
      <c r="H4051" s="361"/>
      <c r="I4051" s="361"/>
      <c r="J4051" s="361"/>
      <c r="K4051" s="362"/>
      <c r="L4051" s="362"/>
      <c r="M4051" s="362"/>
      <c r="N4051" s="362"/>
      <c r="O4051" s="362"/>
      <c r="P4051" s="362"/>
      <c r="Q4051" s="363"/>
      <c r="R4051" s="363"/>
      <c r="S4051" s="363"/>
      <c r="T4051" s="363"/>
      <c r="U4051" s="363"/>
      <c r="V4051" s="363"/>
      <c r="W4051" s="363"/>
      <c r="X4051" s="363"/>
      <c r="Y4051" s="363"/>
      <c r="Z4051" s="363"/>
      <c r="AA4051" s="363"/>
      <c r="AB4051" s="363"/>
      <c r="AC4051" s="363"/>
      <c r="AD4051" s="363"/>
      <c r="AE4051" s="363"/>
      <c r="AF4051" s="363"/>
      <c r="AG4051" s="363"/>
      <c r="AH4051" s="363"/>
      <c r="AI4051" s="363"/>
      <c r="AJ4051" s="357"/>
      <c r="AK4051" s="177"/>
    </row>
    <row r="4052" spans="1:40" customFormat="1" ht="23.25" customHeight="1" x14ac:dyDescent="0.55000000000000004">
      <c r="A4052" s="256"/>
      <c r="B4052" s="364"/>
      <c r="C4052" s="415"/>
      <c r="D4052" s="365"/>
      <c r="E4052" s="366"/>
      <c r="F4052" s="366"/>
      <c r="G4052" s="366"/>
      <c r="H4052" s="367"/>
      <c r="I4052" s="367"/>
      <c r="J4052" s="367"/>
      <c r="K4052" s="368"/>
      <c r="L4052" s="368"/>
      <c r="M4052" s="368"/>
      <c r="N4052" s="368"/>
      <c r="O4052" s="368"/>
      <c r="P4052" s="368"/>
      <c r="Q4052" s="369"/>
      <c r="R4052" s="369"/>
      <c r="S4052" s="369"/>
      <c r="T4052" s="369"/>
      <c r="U4052" s="369"/>
      <c r="V4052" s="369"/>
      <c r="W4052" s="369"/>
      <c r="X4052" s="369"/>
      <c r="Y4052" s="369"/>
      <c r="Z4052" s="369"/>
      <c r="AA4052" s="369"/>
      <c r="AB4052" s="369"/>
      <c r="AC4052" s="369"/>
      <c r="AD4052" s="369"/>
      <c r="AE4052" s="369"/>
      <c r="AF4052" s="369"/>
      <c r="AG4052" s="369"/>
      <c r="AH4052" s="369"/>
      <c r="AI4052" s="369"/>
      <c r="AJ4052" s="357"/>
      <c r="AK4052" s="177"/>
    </row>
    <row r="4053" spans="1:40" customFormat="1" ht="40.75" customHeight="1" x14ac:dyDescent="0.55000000000000004">
      <c r="A4053" s="256"/>
      <c r="B4053" s="188"/>
      <c r="C4053" s="358" t="s">
        <v>1538</v>
      </c>
      <c r="D4053" s="370"/>
      <c r="E4053" s="370"/>
      <c r="F4053" s="370"/>
      <c r="G4053" s="370"/>
      <c r="H4053" s="371"/>
      <c r="I4053" s="371"/>
      <c r="J4053" s="371"/>
      <c r="K4053" s="372"/>
      <c r="L4053" s="372"/>
      <c r="M4053" s="372"/>
      <c r="N4053" s="372"/>
      <c r="O4053" s="372"/>
      <c r="P4053" s="372"/>
      <c r="Q4053" s="370"/>
      <c r="R4053" s="370"/>
      <c r="S4053" s="334"/>
      <c r="T4053" s="334"/>
      <c r="U4053" s="373"/>
      <c r="V4053" s="373"/>
      <c r="W4053" s="373"/>
      <c r="X4053" s="374"/>
      <c r="Y4053" s="374"/>
      <c r="Z4053" s="374"/>
      <c r="AA4053" s="374"/>
      <c r="AB4053" s="369"/>
      <c r="AC4053" s="374"/>
      <c r="AD4053" s="369"/>
      <c r="AE4053" s="373"/>
      <c r="AF4053" s="373"/>
      <c r="AG4053" s="188"/>
      <c r="AH4053" s="369" t="s">
        <v>2118</v>
      </c>
      <c r="AI4053" s="374"/>
      <c r="AJ4053" s="357"/>
      <c r="AK4053" s="177"/>
    </row>
    <row r="4054" spans="1:40" x14ac:dyDescent="0.55000000000000004">
      <c r="R4054" s="388"/>
      <c r="T4054" s="304"/>
    </row>
    <row r="4055" spans="1:40" customFormat="1" ht="23.25" customHeight="1" x14ac:dyDescent="0.45">
      <c r="A4055" s="256"/>
      <c r="B4055" s="188"/>
      <c r="C4055" s="414"/>
      <c r="D4055" s="353"/>
      <c r="E4055" s="354"/>
      <c r="F4055" s="354"/>
      <c r="G4055" s="354"/>
      <c r="H4055" s="355"/>
      <c r="I4055" s="355"/>
      <c r="J4055" s="355"/>
      <c r="K4055" s="356"/>
      <c r="L4055" s="356"/>
      <c r="M4055" s="356"/>
      <c r="N4055" s="356"/>
      <c r="O4055" s="356"/>
      <c r="P4055" s="356"/>
      <c r="Q4055" s="357"/>
      <c r="R4055" s="357"/>
      <c r="S4055" s="357"/>
      <c r="T4055" s="357"/>
      <c r="U4055" s="357"/>
      <c r="V4055" s="375"/>
      <c r="W4055" s="357"/>
      <c r="X4055" s="357"/>
      <c r="Y4055" s="357"/>
      <c r="Z4055" s="357"/>
      <c r="AA4055" s="357"/>
      <c r="AB4055" s="357"/>
      <c r="AC4055" s="357"/>
      <c r="AD4055" s="357"/>
      <c r="AE4055" s="357"/>
      <c r="AF4055" s="357"/>
      <c r="AG4055" s="357"/>
      <c r="AH4055" s="357"/>
      <c r="AI4055" s="357"/>
      <c r="AJ4055" s="357"/>
      <c r="AK4055" s="177"/>
    </row>
    <row r="4056" spans="1:40" customFormat="1" ht="23.25" customHeight="1" x14ac:dyDescent="0.35">
      <c r="A4056" s="256"/>
      <c r="B4056" s="188"/>
      <c r="C4056" s="414"/>
      <c r="D4056" s="353"/>
      <c r="E4056" s="354"/>
      <c r="F4056" s="354"/>
      <c r="G4056" s="354"/>
      <c r="H4056" s="355"/>
      <c r="I4056" s="355"/>
      <c r="J4056" s="355"/>
      <c r="K4056" s="356"/>
      <c r="L4056" s="356"/>
      <c r="M4056" s="356"/>
      <c r="N4056" s="356"/>
      <c r="O4056" s="356"/>
      <c r="P4056" s="356"/>
      <c r="Q4056" s="357"/>
      <c r="R4056" s="357"/>
      <c r="S4056" s="357"/>
      <c r="T4056" s="357"/>
      <c r="U4056" s="357"/>
      <c r="V4056" s="357"/>
      <c r="W4056" s="357"/>
      <c r="X4056" s="357"/>
      <c r="Y4056" s="357"/>
      <c r="Z4056" s="357"/>
      <c r="AA4056" s="357"/>
      <c r="AB4056" s="357"/>
      <c r="AC4056" s="357"/>
      <c r="AD4056" s="357"/>
      <c r="AE4056" s="357"/>
      <c r="AF4056" s="357"/>
      <c r="AG4056" s="357"/>
      <c r="AH4056" s="357"/>
      <c r="AI4056" s="357"/>
      <c r="AJ4056" s="357"/>
      <c r="AK4056" s="177"/>
    </row>
  </sheetData>
  <autoFilter ref="A3:AO4049" xr:uid="{00000000-0009-0000-0000-000000000000}"/>
  <sortState xmlns:xlrd2="http://schemas.microsoft.com/office/spreadsheetml/2017/richdata2" ref="C333:AJ662">
    <sortCondition ref="C333:C662"/>
  </sortState>
  <dataConsolidate link="1"/>
  <mergeCells count="6">
    <mergeCell ref="B1:C1"/>
    <mergeCell ref="B4049:C4049"/>
    <mergeCell ref="B4045:C4045"/>
    <mergeCell ref="B4046:C4046"/>
    <mergeCell ref="B4047:C4047"/>
    <mergeCell ref="B4048:C4048"/>
  </mergeCells>
  <phoneticPr fontId="49" type="noConversion"/>
  <conditionalFormatting sqref="E3293:P3293 AK3293 AO3293:XFD3293">
    <cfRule type="duplicateValues" dxfId="105" priority="380"/>
  </conditionalFormatting>
  <conditionalFormatting sqref="E3294:P3312 AK3294:AK3312 AO3294:XFD3312">
    <cfRule type="duplicateValues" dxfId="104" priority="381"/>
  </conditionalFormatting>
  <printOptions horizontalCentered="1"/>
  <pageMargins left="0.23622047244094491" right="0.23622047244094491" top="0.74803149606299213" bottom="0.74803149606299213" header="0.31496062992125984" footer="0.51181102362204722"/>
  <pageSetup paperSize="9" scale="24" firstPageNumber="30" fitToHeight="0" orientation="landscape" useFirstPageNumber="1" r:id="rId1"/>
  <headerFooter>
    <oddHeader>&amp;C&amp;28&amp;P</oddHeader>
  </headerFooter>
  <rowBreaks count="2" manualBreakCount="2">
    <brk id="3795" max="16383" man="1"/>
    <brk id="4054" min="1" max="23" man="1"/>
  </rowBreaks>
  <ignoredErrors>
    <ignoredError sqref="R2548 R2537 R1536:R1537 R1534 R2340:R2341 R556 R1883:R1884 R1887 R3993:R3995 R1766 T3516:U3516 U3514:U3515 R4010:R4023 R2440 R2428:R2435 R2311:R2313 R2109:R2124 R3918:R3929 R2701 R2716:R2717 R2721:R2730 R2705:R2707 R3987:R3988 R1880:R1881 R3829:R3841 R2239:R2248 R1298:R1317 R6:R122 R4000 R1400:R1427 R3797:R3811 R2158:R2172 R2505:R2511 R2520:R2534 R1897:R1952 R3625:R3642 R1455:R1482 R3820:R3821 R2568:R2574 R2577:R2597 R2601 R2606:R2609 R3314:R3328 R2001:R2022 R2025 R2878:R2892 R3974:R3982 R3967:R3968 R3971 R3620:R3621 R3666:R3671 R3547:R3551 R3330:R3357 R658:R662 R613:R656 R3539:R3541 R3506:R3536 R3763 R4026:R4038 R3565:R3590 R2815:R2819 R2784:R2812 R1642:R1677 R3948:R3952 R3605:R3615 R3744:R3761 R3889 R2897:R2902 R3765:R3792 R3413:R3427 R3553:R3560 R3563 R2737:R2742 R3679:R3703 R1194:R1195 R1198 R1191 R1182:R1187 R1176:R1179 R3705:R3728 R3931 R3730:R3741 R2672:R2698 R2618:R2668 R3935:R3940 R3429:R3453 R3229:R3295 R3389:R3411 R4042 R3592:R3602 R3297 R2754:R2781 R2459:R2472 R3675:R3676 R3302:R3305 R2822:R2873 R3154:R3227 R2908:R3045 R3455:R3504 R3374:R3387 R3892:R3899 R3865:R3886 R3645:R3662 R3664 R3046:R3152 R4039 R2894:R2896 R2874:R2875" formulaRange="1"/>
    <ignoredError sqref="R1882 Q3510 Q3454 Q3458 Q3450 Q3452 Q3448 Q3446 Q3456 Q1941:Q1949 Q1951:Q1952 B3960 Q3742:R3742 Q3743 Q3616 Q3875:Q3883 Q3865:Q3871 Q3850:Q3864 Q3844:Q3847 Q3843 Q3848:Q3849 AD3388:AJ3388" formula="1"/>
    <ignoredError sqref="R3743 R3616:R3618 R3862:R3864 R3843 R3850:R3861 R3844:R3847 R3848:R3849" formula="1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D1:G26"/>
  <sheetViews>
    <sheetView workbookViewId="0">
      <selection activeCell="G2" sqref="G2:G26"/>
    </sheetView>
  </sheetViews>
  <sheetFormatPr defaultRowHeight="15.05" x14ac:dyDescent="0.3"/>
  <cols>
    <col min="5" max="5" width="19" customWidth="1"/>
    <col min="6" max="6" width="65.5546875" customWidth="1"/>
    <col min="7" max="7" width="11.44140625" bestFit="1" customWidth="1"/>
  </cols>
  <sheetData>
    <row r="1" spans="4:7" x14ac:dyDescent="0.3">
      <c r="D1" t="s">
        <v>3510</v>
      </c>
      <c r="E1" t="s">
        <v>3</v>
      </c>
      <c r="F1" t="s">
        <v>2</v>
      </c>
      <c r="G1" t="s">
        <v>4</v>
      </c>
    </row>
    <row r="2" spans="4:7" x14ac:dyDescent="0.3">
      <c r="D2">
        <v>2023</v>
      </c>
      <c r="E2">
        <v>40675</v>
      </c>
      <c r="F2" t="s">
        <v>111</v>
      </c>
      <c r="G2" s="143">
        <v>3896304</v>
      </c>
    </row>
    <row r="3" spans="4:7" x14ac:dyDescent="0.3">
      <c r="D3">
        <v>2023</v>
      </c>
      <c r="E3">
        <v>40902</v>
      </c>
      <c r="F3" t="s">
        <v>132</v>
      </c>
      <c r="G3" s="143">
        <v>1871885.27</v>
      </c>
    </row>
    <row r="4" spans="4:7" x14ac:dyDescent="0.3">
      <c r="D4">
        <v>2023</v>
      </c>
      <c r="E4">
        <v>40906</v>
      </c>
      <c r="F4" t="s">
        <v>134</v>
      </c>
      <c r="G4" s="143">
        <v>1890721.01</v>
      </c>
    </row>
    <row r="5" spans="4:7" x14ac:dyDescent="0.3">
      <c r="D5">
        <v>2023</v>
      </c>
      <c r="E5">
        <v>39827</v>
      </c>
      <c r="F5" t="s">
        <v>3109</v>
      </c>
      <c r="G5" s="143">
        <v>4119769.9099999997</v>
      </c>
    </row>
    <row r="6" spans="4:7" x14ac:dyDescent="0.3">
      <c r="D6">
        <v>2023</v>
      </c>
      <c r="E6">
        <v>35739</v>
      </c>
      <c r="F6" t="s">
        <v>464</v>
      </c>
      <c r="G6" s="143">
        <v>450116.39999999997</v>
      </c>
    </row>
    <row r="7" spans="4:7" x14ac:dyDescent="0.3">
      <c r="D7">
        <v>2023</v>
      </c>
      <c r="E7">
        <v>35742</v>
      </c>
      <c r="F7" t="s">
        <v>465</v>
      </c>
      <c r="G7" s="143">
        <v>347640</v>
      </c>
    </row>
    <row r="8" spans="4:7" x14ac:dyDescent="0.3">
      <c r="D8">
        <v>2023</v>
      </c>
      <c r="E8">
        <v>35745</v>
      </c>
      <c r="F8" t="s">
        <v>383</v>
      </c>
      <c r="G8" s="143">
        <v>454908</v>
      </c>
    </row>
    <row r="9" spans="4:7" x14ac:dyDescent="0.3">
      <c r="D9">
        <v>2023</v>
      </c>
      <c r="E9">
        <v>35747</v>
      </c>
      <c r="F9" t="s">
        <v>466</v>
      </c>
      <c r="G9" s="143">
        <v>454908</v>
      </c>
    </row>
    <row r="10" spans="4:7" x14ac:dyDescent="0.3">
      <c r="D10">
        <v>2023</v>
      </c>
      <c r="E10">
        <v>35748</v>
      </c>
      <c r="F10" t="s">
        <v>467</v>
      </c>
      <c r="G10" s="143">
        <v>325797.59999999998</v>
      </c>
    </row>
    <row r="11" spans="4:7" x14ac:dyDescent="0.3">
      <c r="D11">
        <v>2023</v>
      </c>
      <c r="E11">
        <v>36859</v>
      </c>
      <c r="F11" t="s">
        <v>441</v>
      </c>
      <c r="G11" s="143">
        <v>7618340.4000000004</v>
      </c>
    </row>
    <row r="12" spans="4:7" x14ac:dyDescent="0.3">
      <c r="D12">
        <v>2023</v>
      </c>
      <c r="E12">
        <v>36828</v>
      </c>
      <c r="F12" t="s">
        <v>2222</v>
      </c>
      <c r="G12" s="143">
        <v>920814.42</v>
      </c>
    </row>
    <row r="13" spans="4:7" x14ac:dyDescent="0.3">
      <c r="D13">
        <v>2023</v>
      </c>
      <c r="E13">
        <v>33179</v>
      </c>
      <c r="F13" t="s">
        <v>2226</v>
      </c>
      <c r="G13" s="143">
        <v>1474116.5599999998</v>
      </c>
    </row>
    <row r="14" spans="4:7" x14ac:dyDescent="0.3">
      <c r="D14">
        <v>2023</v>
      </c>
      <c r="E14">
        <v>37253</v>
      </c>
      <c r="F14" t="s">
        <v>2995</v>
      </c>
      <c r="G14" s="143">
        <v>855915</v>
      </c>
    </row>
    <row r="15" spans="4:7" x14ac:dyDescent="0.3">
      <c r="D15">
        <v>2023</v>
      </c>
      <c r="E15">
        <v>37290</v>
      </c>
      <c r="F15" t="s">
        <v>3010</v>
      </c>
      <c r="G15" s="143">
        <v>3189775</v>
      </c>
    </row>
    <row r="16" spans="4:7" x14ac:dyDescent="0.3">
      <c r="D16">
        <v>2023</v>
      </c>
      <c r="E16">
        <v>37291</v>
      </c>
      <c r="F16" t="s">
        <v>3012</v>
      </c>
      <c r="G16" s="143">
        <v>723509</v>
      </c>
    </row>
    <row r="17" spans="4:7" x14ac:dyDescent="0.3">
      <c r="D17">
        <v>2023</v>
      </c>
      <c r="E17">
        <v>37344</v>
      </c>
      <c r="F17" t="s">
        <v>3026</v>
      </c>
      <c r="G17" s="143">
        <v>1011653</v>
      </c>
    </row>
    <row r="18" spans="4:7" x14ac:dyDescent="0.3">
      <c r="D18">
        <v>2023</v>
      </c>
      <c r="E18">
        <v>37358</v>
      </c>
      <c r="F18" t="s">
        <v>3028</v>
      </c>
      <c r="G18" s="143">
        <v>832522</v>
      </c>
    </row>
    <row r="19" spans="4:7" x14ac:dyDescent="0.3">
      <c r="D19">
        <v>2023</v>
      </c>
      <c r="E19">
        <v>37503</v>
      </c>
      <c r="F19" t="s">
        <v>2379</v>
      </c>
      <c r="G19" s="143">
        <v>229304.4</v>
      </c>
    </row>
    <row r="20" spans="4:7" x14ac:dyDescent="0.3">
      <c r="D20">
        <v>2023</v>
      </c>
      <c r="E20">
        <v>42078</v>
      </c>
      <c r="F20" t="s">
        <v>2997</v>
      </c>
      <c r="G20" s="143">
        <v>49000</v>
      </c>
    </row>
    <row r="21" spans="4:7" x14ac:dyDescent="0.3">
      <c r="D21">
        <v>2023</v>
      </c>
      <c r="E21">
        <v>42081</v>
      </c>
      <c r="F21" t="s">
        <v>2998</v>
      </c>
      <c r="G21" s="143">
        <v>340000</v>
      </c>
    </row>
    <row r="22" spans="4:7" x14ac:dyDescent="0.3">
      <c r="D22">
        <v>2023</v>
      </c>
      <c r="E22">
        <v>42089</v>
      </c>
      <c r="F22" t="s">
        <v>2999</v>
      </c>
      <c r="G22" s="143">
        <v>51000</v>
      </c>
    </row>
    <row r="23" spans="4:7" x14ac:dyDescent="0.3">
      <c r="D23">
        <v>2023</v>
      </c>
      <c r="E23">
        <v>42093</v>
      </c>
      <c r="F23" t="s">
        <v>3000</v>
      </c>
      <c r="G23" s="143">
        <v>71122</v>
      </c>
    </row>
    <row r="24" spans="4:7" x14ac:dyDescent="0.3">
      <c r="D24">
        <v>2023</v>
      </c>
      <c r="E24">
        <v>42107</v>
      </c>
      <c r="F24" t="s">
        <v>3001</v>
      </c>
      <c r="G24" s="143">
        <v>421122</v>
      </c>
    </row>
    <row r="25" spans="4:7" x14ac:dyDescent="0.3">
      <c r="D25">
        <v>2023</v>
      </c>
      <c r="E25">
        <v>43278</v>
      </c>
      <c r="F25" t="s">
        <v>685</v>
      </c>
      <c r="G25" s="143">
        <v>341472</v>
      </c>
    </row>
    <row r="26" spans="4:7" x14ac:dyDescent="0.3">
      <c r="D26">
        <v>2023</v>
      </c>
      <c r="E26">
        <v>43282</v>
      </c>
      <c r="F26" t="s">
        <v>688</v>
      </c>
      <c r="G26" s="143">
        <v>242941.2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01"/>
  <sheetViews>
    <sheetView topLeftCell="C1" workbookViewId="0">
      <selection activeCell="C101" sqref="C101:W101"/>
    </sheetView>
  </sheetViews>
  <sheetFormatPr defaultRowHeight="15.05" x14ac:dyDescent="0.3"/>
  <cols>
    <col min="2" max="2" width="20.5546875" customWidth="1"/>
    <col min="4" max="5" width="12.44140625" bestFit="1" customWidth="1"/>
    <col min="6" max="7" width="11.44140625" bestFit="1" customWidth="1"/>
    <col min="8" max="8" width="9.33203125" bestFit="1" customWidth="1"/>
    <col min="9" max="11" width="10" bestFit="1" customWidth="1"/>
    <col min="12" max="12" width="9.33203125" bestFit="1" customWidth="1"/>
    <col min="13" max="13" width="12.44140625" bestFit="1" customWidth="1"/>
    <col min="14" max="16" width="11.44140625" bestFit="1" customWidth="1"/>
    <col min="17" max="18" width="9.33203125" bestFit="1" customWidth="1"/>
    <col min="19" max="19" width="11.44140625" bestFit="1" customWidth="1"/>
    <col min="20" max="20" width="10" bestFit="1" customWidth="1"/>
    <col min="21" max="22" width="9.33203125" bestFit="1" customWidth="1"/>
    <col min="23" max="23" width="10" bestFit="1" customWidth="1"/>
  </cols>
  <sheetData>
    <row r="1" spans="1:23" x14ac:dyDescent="0.3">
      <c r="A1" t="s">
        <v>1</v>
      </c>
      <c r="B1" t="s">
        <v>2</v>
      </c>
      <c r="C1" t="s">
        <v>3</v>
      </c>
      <c r="D1" t="s">
        <v>3198</v>
      </c>
      <c r="E1" t="s">
        <v>3197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3">
      <c r="A2">
        <v>1</v>
      </c>
      <c r="B2" t="s">
        <v>85</v>
      </c>
      <c r="C2">
        <v>40339</v>
      </c>
      <c r="D2" s="205">
        <v>9488929.9199999999</v>
      </c>
      <c r="E2" s="205">
        <v>9381039.8100000005</v>
      </c>
      <c r="F2" s="205">
        <v>3915242.4</v>
      </c>
      <c r="G2" s="205">
        <v>0</v>
      </c>
      <c r="H2" s="205">
        <v>0</v>
      </c>
      <c r="I2" s="205">
        <v>0</v>
      </c>
      <c r="J2" s="205">
        <v>0</v>
      </c>
      <c r="K2" s="205">
        <v>0</v>
      </c>
      <c r="L2" s="205">
        <v>0</v>
      </c>
      <c r="M2" s="205">
        <v>0</v>
      </c>
      <c r="N2" s="205">
        <v>0</v>
      </c>
      <c r="O2" s="205">
        <v>0</v>
      </c>
      <c r="P2" s="205">
        <v>3940377.41</v>
      </c>
      <c r="Q2" s="205">
        <v>0</v>
      </c>
      <c r="R2" s="205">
        <v>0</v>
      </c>
      <c r="S2" s="205">
        <v>1525420</v>
      </c>
      <c r="T2" s="205">
        <v>0</v>
      </c>
      <c r="U2" s="205">
        <v>0</v>
      </c>
      <c r="V2" s="205">
        <v>0</v>
      </c>
      <c r="W2" s="205">
        <v>107890.11</v>
      </c>
    </row>
    <row r="3" spans="1:23" x14ac:dyDescent="0.3">
      <c r="A3">
        <v>2</v>
      </c>
      <c r="B3" t="s">
        <v>86</v>
      </c>
      <c r="C3">
        <v>40350</v>
      </c>
      <c r="D3" s="205">
        <v>9152325.4900000002</v>
      </c>
      <c r="E3" s="205">
        <v>9034017.8300000001</v>
      </c>
      <c r="F3" s="205">
        <v>3915242.4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1084350</v>
      </c>
      <c r="P3" s="205">
        <v>4034425.43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118307.66</v>
      </c>
    </row>
    <row r="4" spans="1:23" x14ac:dyDescent="0.3">
      <c r="A4">
        <v>4</v>
      </c>
      <c r="B4" t="s">
        <v>88</v>
      </c>
      <c r="C4">
        <v>40548</v>
      </c>
      <c r="D4" s="205">
        <v>9158202.879999999</v>
      </c>
      <c r="E4" s="205">
        <v>9043650.5099999998</v>
      </c>
      <c r="F4" s="205">
        <v>3944763.6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5098886.91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114552.37</v>
      </c>
    </row>
    <row r="5" spans="1:23" x14ac:dyDescent="0.3">
      <c r="A5">
        <v>5</v>
      </c>
      <c r="B5" t="s">
        <v>90</v>
      </c>
      <c r="C5">
        <v>39594</v>
      </c>
      <c r="D5" s="205">
        <v>8983028.790000001</v>
      </c>
      <c r="E5" s="205">
        <v>8880538.9800000004</v>
      </c>
      <c r="F5" s="205">
        <v>3927512.4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1084350</v>
      </c>
      <c r="P5" s="205">
        <v>3868676.58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102489.81</v>
      </c>
    </row>
    <row r="6" spans="1:23" x14ac:dyDescent="0.3">
      <c r="A6">
        <v>6</v>
      </c>
      <c r="B6" t="s">
        <v>91</v>
      </c>
      <c r="C6">
        <v>39596</v>
      </c>
      <c r="D6" s="205">
        <v>11949836.619999999</v>
      </c>
      <c r="E6" s="205">
        <v>11814104.25</v>
      </c>
      <c r="F6" s="205">
        <v>4712691.5999999996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3569860</v>
      </c>
      <c r="O6" s="205">
        <v>1287350</v>
      </c>
      <c r="P6" s="205">
        <v>2244202.65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135732.37</v>
      </c>
    </row>
    <row r="7" spans="1:23" x14ac:dyDescent="0.3">
      <c r="A7">
        <v>7</v>
      </c>
      <c r="B7" t="s">
        <v>39</v>
      </c>
      <c r="C7">
        <v>39588</v>
      </c>
      <c r="D7" s="205">
        <v>16859517.869999997</v>
      </c>
      <c r="E7" s="205">
        <v>16706147.209999999</v>
      </c>
      <c r="F7" s="205">
        <v>0</v>
      </c>
      <c r="G7" s="205">
        <v>5793918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10651005.6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261223.61</v>
      </c>
      <c r="U7" s="205">
        <v>0</v>
      </c>
      <c r="V7" s="205">
        <v>0</v>
      </c>
      <c r="W7" s="205">
        <v>153370.65999999997</v>
      </c>
    </row>
    <row r="8" spans="1:23" x14ac:dyDescent="0.3">
      <c r="A8">
        <v>8</v>
      </c>
      <c r="B8" t="s">
        <v>92</v>
      </c>
      <c r="C8">
        <v>39610</v>
      </c>
      <c r="D8" s="205">
        <v>10886699.809999999</v>
      </c>
      <c r="E8" s="205">
        <v>10772095.199999999</v>
      </c>
      <c r="F8" s="205">
        <v>3964162.8</v>
      </c>
      <c r="G8" s="205">
        <v>0</v>
      </c>
      <c r="H8" s="205">
        <v>0</v>
      </c>
      <c r="I8" s="205">
        <v>0</v>
      </c>
      <c r="J8" s="205">
        <v>0</v>
      </c>
      <c r="K8" s="205">
        <v>411967.2</v>
      </c>
      <c r="L8" s="205">
        <v>0</v>
      </c>
      <c r="M8" s="205">
        <v>0</v>
      </c>
      <c r="N8" s="205">
        <v>0</v>
      </c>
      <c r="O8" s="205">
        <v>1084350</v>
      </c>
      <c r="P8" s="205">
        <v>5311615.2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114604.61</v>
      </c>
    </row>
    <row r="9" spans="1:23" x14ac:dyDescent="0.3">
      <c r="A9">
        <v>9</v>
      </c>
      <c r="B9" t="s">
        <v>93</v>
      </c>
      <c r="C9">
        <v>39644</v>
      </c>
      <c r="D9" s="205">
        <v>16025199.120000001</v>
      </c>
      <c r="E9" s="205">
        <v>15837378.130000001</v>
      </c>
      <c r="F9" s="205">
        <v>5808757.2000000002</v>
      </c>
      <c r="G9" s="205">
        <v>0</v>
      </c>
      <c r="H9" s="205">
        <v>0</v>
      </c>
      <c r="I9" s="205">
        <v>0</v>
      </c>
      <c r="J9" s="205">
        <v>0</v>
      </c>
      <c r="K9" s="205">
        <v>744986.4</v>
      </c>
      <c r="L9" s="205">
        <v>0</v>
      </c>
      <c r="M9" s="205">
        <v>0</v>
      </c>
      <c r="N9" s="205">
        <v>5248124.53</v>
      </c>
      <c r="O9" s="205">
        <v>1635780</v>
      </c>
      <c r="P9" s="205">
        <v>2399730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187820.99</v>
      </c>
    </row>
    <row r="10" spans="1:23" x14ac:dyDescent="0.3">
      <c r="A10">
        <v>10</v>
      </c>
      <c r="B10" t="s">
        <v>94</v>
      </c>
      <c r="C10">
        <v>39646</v>
      </c>
      <c r="D10" s="205">
        <v>12214893.27</v>
      </c>
      <c r="E10" s="205">
        <v>12067103.709999999</v>
      </c>
      <c r="F10" s="205">
        <v>4784571.5999999996</v>
      </c>
      <c r="G10" s="205">
        <v>0</v>
      </c>
      <c r="H10" s="205">
        <v>0</v>
      </c>
      <c r="I10" s="205">
        <v>0</v>
      </c>
      <c r="J10" s="205">
        <v>0</v>
      </c>
      <c r="K10" s="205">
        <v>617850</v>
      </c>
      <c r="L10" s="205">
        <v>0</v>
      </c>
      <c r="M10" s="205">
        <v>0</v>
      </c>
      <c r="N10" s="205">
        <v>3991088.51</v>
      </c>
      <c r="O10" s="205">
        <v>1287350</v>
      </c>
      <c r="P10" s="205">
        <v>1386243.6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147789.56</v>
      </c>
    </row>
    <row r="11" spans="1:23" x14ac:dyDescent="0.3">
      <c r="A11">
        <v>11</v>
      </c>
      <c r="B11" t="s">
        <v>95</v>
      </c>
      <c r="C11">
        <v>39638</v>
      </c>
      <c r="D11" s="205">
        <v>15154858.080000002</v>
      </c>
      <c r="E11" s="205">
        <v>14984667.690000001</v>
      </c>
      <c r="F11" s="205">
        <v>5724222</v>
      </c>
      <c r="G11" s="205">
        <v>0</v>
      </c>
      <c r="H11" s="205">
        <v>0</v>
      </c>
      <c r="I11" s="205">
        <v>0</v>
      </c>
      <c r="J11" s="205">
        <v>0</v>
      </c>
      <c r="K11" s="205">
        <v>563172</v>
      </c>
      <c r="L11" s="205">
        <v>0</v>
      </c>
      <c r="M11" s="205">
        <v>0</v>
      </c>
      <c r="N11" s="205">
        <v>5102236.21</v>
      </c>
      <c r="O11" s="205">
        <v>1635780</v>
      </c>
      <c r="P11" s="205">
        <v>1959257.48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170190.39</v>
      </c>
    </row>
    <row r="12" spans="1:23" x14ac:dyDescent="0.3">
      <c r="A12">
        <v>12</v>
      </c>
      <c r="B12" t="s">
        <v>96</v>
      </c>
      <c r="C12">
        <v>39403</v>
      </c>
      <c r="D12" s="205">
        <v>9253232.7199999988</v>
      </c>
      <c r="E12" s="205">
        <v>9142024.7199999988</v>
      </c>
      <c r="F12" s="205">
        <v>3778891.38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5363133.34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111208</v>
      </c>
    </row>
    <row r="13" spans="1:23" x14ac:dyDescent="0.3">
      <c r="A13">
        <v>13</v>
      </c>
      <c r="B13" t="s">
        <v>97</v>
      </c>
      <c r="C13">
        <v>39501</v>
      </c>
      <c r="D13" s="205">
        <v>6733722.7000000002</v>
      </c>
      <c r="E13" s="205">
        <v>6654224.3900000006</v>
      </c>
      <c r="F13" s="205">
        <v>2936143.19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3718081.2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79498.31</v>
      </c>
    </row>
    <row r="14" spans="1:23" x14ac:dyDescent="0.3">
      <c r="A14">
        <v>14</v>
      </c>
      <c r="B14" t="s">
        <v>98</v>
      </c>
      <c r="C14">
        <v>39446</v>
      </c>
      <c r="D14" s="205">
        <v>6721023.3900000006</v>
      </c>
      <c r="E14" s="205">
        <v>6642228.7300000004</v>
      </c>
      <c r="F14" s="205">
        <v>3040280.4</v>
      </c>
      <c r="G14" s="205">
        <v>2924122.33</v>
      </c>
      <c r="H14" s="205">
        <v>0</v>
      </c>
      <c r="I14" s="205">
        <v>348373.2</v>
      </c>
      <c r="J14" s="205">
        <v>329452.79999999999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78794.66</v>
      </c>
    </row>
    <row r="15" spans="1:23" x14ac:dyDescent="0.3">
      <c r="A15">
        <v>15</v>
      </c>
      <c r="B15" t="s">
        <v>99</v>
      </c>
      <c r="C15">
        <v>39456</v>
      </c>
      <c r="D15" s="205">
        <v>6656654.8899999997</v>
      </c>
      <c r="E15" s="205">
        <v>6576999.71</v>
      </c>
      <c r="F15" s="205">
        <v>2975051.38</v>
      </c>
      <c r="G15" s="205">
        <v>2924122.33</v>
      </c>
      <c r="H15" s="205">
        <v>0</v>
      </c>
      <c r="I15" s="205">
        <v>348373.2</v>
      </c>
      <c r="J15" s="205">
        <v>329452.79999999999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79655.179999999993</v>
      </c>
    </row>
    <row r="16" spans="1:23" x14ac:dyDescent="0.3">
      <c r="A16">
        <v>16</v>
      </c>
      <c r="B16" t="s">
        <v>100</v>
      </c>
      <c r="C16">
        <v>39645</v>
      </c>
      <c r="D16" s="205">
        <v>6897750.75</v>
      </c>
      <c r="E16" s="205">
        <v>6817745.0800000001</v>
      </c>
      <c r="F16" s="205">
        <v>3028125.28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3169450.8</v>
      </c>
      <c r="Q16" s="205">
        <v>0</v>
      </c>
      <c r="R16" s="205">
        <v>0</v>
      </c>
      <c r="S16" s="205">
        <v>620169</v>
      </c>
      <c r="T16" s="205">
        <v>0</v>
      </c>
      <c r="U16" s="205">
        <v>0</v>
      </c>
      <c r="V16" s="205">
        <v>0</v>
      </c>
      <c r="W16" s="205">
        <v>80005.67</v>
      </c>
    </row>
    <row r="17" spans="1:23" x14ac:dyDescent="0.3">
      <c r="A17">
        <v>21</v>
      </c>
      <c r="B17" t="s">
        <v>106</v>
      </c>
      <c r="C17">
        <v>40382</v>
      </c>
      <c r="D17" s="205">
        <v>7675642.580000001</v>
      </c>
      <c r="E17" s="205">
        <v>7587553.7500000009</v>
      </c>
      <c r="F17" s="205">
        <v>2652957.25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3172535.89</v>
      </c>
      <c r="O17" s="205">
        <v>0</v>
      </c>
      <c r="P17" s="205">
        <v>1762060.61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88088.83</v>
      </c>
    </row>
    <row r="18" spans="1:23" x14ac:dyDescent="0.3">
      <c r="A18">
        <v>23</v>
      </c>
      <c r="B18" t="s">
        <v>107</v>
      </c>
      <c r="C18">
        <v>40681</v>
      </c>
      <c r="D18" s="205">
        <v>6135950.0600000005</v>
      </c>
      <c r="E18" s="205">
        <v>6061679.8100000005</v>
      </c>
      <c r="F18" s="205">
        <v>3121284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2940395.81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74270.25</v>
      </c>
    </row>
    <row r="19" spans="1:23" x14ac:dyDescent="0.3">
      <c r="A19">
        <v>24</v>
      </c>
      <c r="B19" t="s">
        <v>108</v>
      </c>
      <c r="C19">
        <v>40670</v>
      </c>
      <c r="D19" s="205">
        <v>5384387.0899999999</v>
      </c>
      <c r="E19" s="205">
        <v>5319806.97</v>
      </c>
      <c r="F19" s="205">
        <v>2732415.44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2587391.5299999998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64580.12</v>
      </c>
    </row>
    <row r="20" spans="1:23" x14ac:dyDescent="0.3">
      <c r="A20">
        <v>25</v>
      </c>
      <c r="B20" t="s">
        <v>109</v>
      </c>
      <c r="C20">
        <v>40672</v>
      </c>
      <c r="D20" s="205">
        <v>6312454.9299999997</v>
      </c>
      <c r="E20" s="205">
        <v>6226594.75</v>
      </c>
      <c r="F20" s="205">
        <v>3088128</v>
      </c>
      <c r="G20" s="205">
        <v>0</v>
      </c>
      <c r="H20" s="205">
        <v>0</v>
      </c>
      <c r="I20" s="205">
        <v>348373.2</v>
      </c>
      <c r="J20" s="205">
        <v>329452.79999999999</v>
      </c>
      <c r="K20" s="205">
        <v>283600.8</v>
      </c>
      <c r="L20" s="205">
        <v>0</v>
      </c>
      <c r="M20" s="205">
        <v>0</v>
      </c>
      <c r="N20" s="205">
        <v>2177039.9500000002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85860.18</v>
      </c>
    </row>
    <row r="21" spans="1:23" x14ac:dyDescent="0.3">
      <c r="A21">
        <v>26</v>
      </c>
      <c r="B21" t="s">
        <v>110</v>
      </c>
      <c r="C21">
        <v>40674</v>
      </c>
      <c r="D21" s="205">
        <v>3718421.4</v>
      </c>
      <c r="E21" s="205">
        <v>3682081.1999999997</v>
      </c>
      <c r="F21" s="205">
        <v>2720654.4</v>
      </c>
      <c r="G21" s="205">
        <v>0</v>
      </c>
      <c r="H21" s="205">
        <v>0</v>
      </c>
      <c r="I21" s="205">
        <v>348373.2</v>
      </c>
      <c r="J21" s="205">
        <v>329452.79999999999</v>
      </c>
      <c r="K21" s="205">
        <v>283600.8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36340.199999999997</v>
      </c>
    </row>
    <row r="22" spans="1:23" x14ac:dyDescent="0.3">
      <c r="A22">
        <v>27</v>
      </c>
      <c r="B22" t="s">
        <v>111</v>
      </c>
      <c r="C22">
        <v>40675</v>
      </c>
      <c r="D22" s="205">
        <v>3913604.62</v>
      </c>
      <c r="E22" s="205">
        <v>3896304</v>
      </c>
      <c r="F22" s="205">
        <v>3896304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17300.620000000003</v>
      </c>
    </row>
    <row r="23" spans="1:23" x14ac:dyDescent="0.3">
      <c r="A23">
        <v>28</v>
      </c>
      <c r="B23" t="s">
        <v>116</v>
      </c>
      <c r="C23">
        <v>40808</v>
      </c>
      <c r="D23" s="205">
        <v>3862513.43</v>
      </c>
      <c r="E23" s="205">
        <v>3846551.2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283600.8</v>
      </c>
      <c r="L23" s="205">
        <v>0</v>
      </c>
      <c r="M23" s="205">
        <v>0</v>
      </c>
      <c r="N23" s="205">
        <v>0</v>
      </c>
      <c r="O23" s="205">
        <v>1084390</v>
      </c>
      <c r="P23" s="205">
        <v>2478560.4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15962.230000000003</v>
      </c>
    </row>
    <row r="24" spans="1:23" x14ac:dyDescent="0.3">
      <c r="A24">
        <v>29</v>
      </c>
      <c r="B24" t="s">
        <v>117</v>
      </c>
      <c r="C24">
        <v>40804</v>
      </c>
      <c r="D24" s="205">
        <v>6409748.9200000009</v>
      </c>
      <c r="E24" s="205">
        <v>6334551.2300000004</v>
      </c>
      <c r="F24" s="205">
        <v>3121065.6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3213485.63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75197.69</v>
      </c>
    </row>
    <row r="25" spans="1:23" x14ac:dyDescent="0.3">
      <c r="A25">
        <v>30</v>
      </c>
      <c r="B25" t="s">
        <v>119</v>
      </c>
      <c r="C25">
        <v>40827</v>
      </c>
      <c r="D25" s="205">
        <v>14713486.010000002</v>
      </c>
      <c r="E25" s="205">
        <v>14546021.710000001</v>
      </c>
      <c r="F25" s="205">
        <v>5698072.7999999998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6265078.9100000001</v>
      </c>
      <c r="Q25" s="205">
        <v>0</v>
      </c>
      <c r="R25" s="205">
        <v>0</v>
      </c>
      <c r="S25" s="205">
        <v>2582870</v>
      </c>
      <c r="T25" s="205">
        <v>0</v>
      </c>
      <c r="U25" s="205">
        <v>0</v>
      </c>
      <c r="V25" s="205">
        <v>0</v>
      </c>
      <c r="W25" s="205">
        <v>167464.29999999999</v>
      </c>
    </row>
    <row r="26" spans="1:23" x14ac:dyDescent="0.3">
      <c r="A26">
        <v>31</v>
      </c>
      <c r="B26" t="s">
        <v>120</v>
      </c>
      <c r="C26">
        <v>40829</v>
      </c>
      <c r="D26" s="205">
        <v>13304768.209999999</v>
      </c>
      <c r="E26" s="205">
        <v>13222480.09</v>
      </c>
      <c r="F26" s="205">
        <v>4732021.2</v>
      </c>
      <c r="G26" s="205">
        <v>3191387.29</v>
      </c>
      <c r="H26" s="205">
        <v>0</v>
      </c>
      <c r="I26" s="205">
        <v>390638.4</v>
      </c>
      <c r="J26" s="205">
        <v>456336</v>
      </c>
      <c r="K26" s="205">
        <v>394825.2</v>
      </c>
      <c r="L26" s="205">
        <v>0</v>
      </c>
      <c r="M26" s="205">
        <v>0</v>
      </c>
      <c r="N26" s="205">
        <v>0</v>
      </c>
      <c r="O26" s="205">
        <v>1113972</v>
      </c>
      <c r="P26" s="205">
        <v>2943300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82288.12</v>
      </c>
    </row>
    <row r="27" spans="1:23" x14ac:dyDescent="0.3">
      <c r="A27">
        <v>32</v>
      </c>
      <c r="B27" t="s">
        <v>121</v>
      </c>
      <c r="C27">
        <v>40854</v>
      </c>
      <c r="D27" s="205">
        <v>8635348.4299999997</v>
      </c>
      <c r="E27" s="205">
        <v>8595249.6400000006</v>
      </c>
      <c r="F27" s="205">
        <v>0</v>
      </c>
      <c r="G27" s="205">
        <v>0</v>
      </c>
      <c r="H27" s="205">
        <v>0</v>
      </c>
      <c r="I27" s="205">
        <v>440056.8</v>
      </c>
      <c r="J27" s="205">
        <v>288480</v>
      </c>
      <c r="K27" s="205">
        <v>369344.4</v>
      </c>
      <c r="L27" s="205">
        <v>0</v>
      </c>
      <c r="M27" s="205">
        <v>0</v>
      </c>
      <c r="N27" s="205">
        <v>2852017.24</v>
      </c>
      <c r="O27" s="205">
        <v>923581.2</v>
      </c>
      <c r="P27" s="205">
        <v>3721770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40098.79</v>
      </c>
    </row>
    <row r="28" spans="1:23" x14ac:dyDescent="0.3">
      <c r="A28">
        <v>33</v>
      </c>
      <c r="B28" t="s">
        <v>122</v>
      </c>
      <c r="C28">
        <v>40856</v>
      </c>
      <c r="D28" s="205">
        <v>9369199.4900000002</v>
      </c>
      <c r="E28" s="205">
        <v>9261477.5999999996</v>
      </c>
      <c r="F28" s="205">
        <v>3949768.8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5311708.8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107721.89</v>
      </c>
    </row>
    <row r="29" spans="1:23" x14ac:dyDescent="0.3">
      <c r="A29">
        <v>34</v>
      </c>
      <c r="B29" t="s">
        <v>123</v>
      </c>
      <c r="C29">
        <v>40860</v>
      </c>
      <c r="D29" s="205">
        <v>3895417.1800000006</v>
      </c>
      <c r="E29" s="205">
        <v>3849226.4600000004</v>
      </c>
      <c r="F29" s="205">
        <v>0</v>
      </c>
      <c r="G29" s="205">
        <v>3104270.06</v>
      </c>
      <c r="H29" s="205">
        <v>0</v>
      </c>
      <c r="I29" s="205">
        <v>395269.2</v>
      </c>
      <c r="J29" s="205">
        <v>349687.2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46190.720000000001</v>
      </c>
    </row>
    <row r="30" spans="1:23" x14ac:dyDescent="0.3">
      <c r="A30">
        <v>35</v>
      </c>
      <c r="B30" t="s">
        <v>124</v>
      </c>
      <c r="C30">
        <v>40861</v>
      </c>
      <c r="D30" s="205">
        <v>4000182.88</v>
      </c>
      <c r="E30" s="205">
        <v>3953922</v>
      </c>
      <c r="F30" s="205">
        <v>3953922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46260.880000000005</v>
      </c>
    </row>
    <row r="31" spans="1:23" x14ac:dyDescent="0.3">
      <c r="A31">
        <v>36</v>
      </c>
      <c r="B31" t="s">
        <v>125</v>
      </c>
      <c r="C31">
        <v>40864</v>
      </c>
      <c r="D31" s="205">
        <v>7796204.0199999996</v>
      </c>
      <c r="E31" s="205">
        <v>7704445.8699999992</v>
      </c>
      <c r="F31" s="205">
        <v>3058712.4</v>
      </c>
      <c r="G31" s="205">
        <v>0</v>
      </c>
      <c r="H31" s="205">
        <v>0</v>
      </c>
      <c r="I31" s="205">
        <v>0</v>
      </c>
      <c r="J31" s="205">
        <v>0</v>
      </c>
      <c r="K31" s="205">
        <v>283600.8</v>
      </c>
      <c r="L31" s="205">
        <v>0</v>
      </c>
      <c r="M31" s="205">
        <v>0</v>
      </c>
      <c r="N31" s="205">
        <v>0</v>
      </c>
      <c r="O31" s="205">
        <v>692348.4</v>
      </c>
      <c r="P31" s="205">
        <v>3669784.27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91758.15</v>
      </c>
    </row>
    <row r="32" spans="1:23" x14ac:dyDescent="0.3">
      <c r="A32">
        <v>37</v>
      </c>
      <c r="B32" t="s">
        <v>126</v>
      </c>
      <c r="C32">
        <v>40845</v>
      </c>
      <c r="D32" s="205">
        <v>6717672.3599999994</v>
      </c>
      <c r="E32" s="205">
        <v>6688540.0199999996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274467.59999999998</v>
      </c>
      <c r="L32" s="205">
        <v>0</v>
      </c>
      <c r="M32" s="205">
        <v>0</v>
      </c>
      <c r="N32" s="205">
        <v>3360004.02</v>
      </c>
      <c r="O32" s="205">
        <v>717198</v>
      </c>
      <c r="P32" s="205">
        <v>2336870.3999999999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29132.340000000004</v>
      </c>
    </row>
    <row r="33" spans="1:23" x14ac:dyDescent="0.3">
      <c r="A33">
        <v>38</v>
      </c>
      <c r="B33" t="s">
        <v>127</v>
      </c>
      <c r="C33">
        <v>40888</v>
      </c>
      <c r="D33" s="205">
        <v>7501884.7199999997</v>
      </c>
      <c r="E33" s="205">
        <v>7422312.9199999999</v>
      </c>
      <c r="F33" s="205">
        <v>2990576.4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4050236.52</v>
      </c>
      <c r="Q33" s="205">
        <v>0</v>
      </c>
      <c r="R33" s="205">
        <v>0</v>
      </c>
      <c r="S33" s="205">
        <v>381500</v>
      </c>
      <c r="T33" s="205">
        <v>0</v>
      </c>
      <c r="U33" s="205">
        <v>0</v>
      </c>
      <c r="V33" s="205">
        <v>0</v>
      </c>
      <c r="W33" s="205">
        <v>79571.8</v>
      </c>
    </row>
    <row r="34" spans="1:23" x14ac:dyDescent="0.3">
      <c r="A34">
        <v>39</v>
      </c>
      <c r="B34" t="s">
        <v>128</v>
      </c>
      <c r="C34">
        <v>40876</v>
      </c>
      <c r="D34" s="205">
        <v>8215335.0099999998</v>
      </c>
      <c r="E34" s="205">
        <v>8121149.7299999995</v>
      </c>
      <c r="F34" s="205">
        <v>3972094.8</v>
      </c>
      <c r="G34" s="205">
        <v>0</v>
      </c>
      <c r="H34" s="205">
        <v>0</v>
      </c>
      <c r="I34" s="205">
        <v>0</v>
      </c>
      <c r="J34" s="205">
        <v>0</v>
      </c>
      <c r="K34" s="205">
        <v>274467.59999999998</v>
      </c>
      <c r="L34" s="205">
        <v>0</v>
      </c>
      <c r="M34" s="205">
        <v>0</v>
      </c>
      <c r="N34" s="205">
        <v>3247448.13</v>
      </c>
      <c r="O34" s="205">
        <v>627139.19999999995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94185.279999999999</v>
      </c>
    </row>
    <row r="35" spans="1:23" x14ac:dyDescent="0.3">
      <c r="A35">
        <v>40</v>
      </c>
      <c r="B35" t="s">
        <v>129</v>
      </c>
      <c r="C35">
        <v>40877</v>
      </c>
      <c r="D35" s="205">
        <v>10348325.98</v>
      </c>
      <c r="E35" s="205">
        <v>10226742.220000001</v>
      </c>
      <c r="F35" s="205">
        <v>0</v>
      </c>
      <c r="G35" s="205">
        <v>3489640.87</v>
      </c>
      <c r="H35" s="205">
        <v>0</v>
      </c>
      <c r="I35" s="205">
        <v>429991.2</v>
      </c>
      <c r="J35" s="205">
        <v>288480</v>
      </c>
      <c r="K35" s="205">
        <v>0</v>
      </c>
      <c r="L35" s="205">
        <v>0</v>
      </c>
      <c r="M35" s="205">
        <v>0</v>
      </c>
      <c r="N35" s="205">
        <v>2921847.75</v>
      </c>
      <c r="O35" s="205">
        <v>810932.4</v>
      </c>
      <c r="P35" s="205">
        <v>2285850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121583.76</v>
      </c>
    </row>
    <row r="36" spans="1:23" x14ac:dyDescent="0.3">
      <c r="A36">
        <v>41</v>
      </c>
      <c r="B36" t="s">
        <v>130</v>
      </c>
      <c r="C36">
        <v>40881</v>
      </c>
      <c r="D36" s="205">
        <v>9691756.0300000012</v>
      </c>
      <c r="E36" s="205">
        <v>9582639.7300000004</v>
      </c>
      <c r="F36" s="205">
        <v>3914043.01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3388454.06</v>
      </c>
      <c r="O36" s="205">
        <v>0</v>
      </c>
      <c r="P36" s="205">
        <v>2280142.66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109116.3</v>
      </c>
    </row>
    <row r="37" spans="1:23" x14ac:dyDescent="0.3">
      <c r="A37">
        <v>42</v>
      </c>
      <c r="B37" t="s">
        <v>131</v>
      </c>
      <c r="C37">
        <v>40897</v>
      </c>
      <c r="D37" s="205">
        <v>4961707.5999999996</v>
      </c>
      <c r="E37" s="205">
        <v>4904601.9399999995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169671.6</v>
      </c>
      <c r="L37" s="205">
        <v>0</v>
      </c>
      <c r="M37" s="205">
        <v>0</v>
      </c>
      <c r="N37" s="205">
        <v>0</v>
      </c>
      <c r="O37" s="205">
        <v>864500</v>
      </c>
      <c r="P37" s="205">
        <v>3870430.34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57105.66</v>
      </c>
    </row>
    <row r="38" spans="1:23" x14ac:dyDescent="0.3">
      <c r="A38">
        <v>43</v>
      </c>
      <c r="B38" t="s">
        <v>132</v>
      </c>
      <c r="C38">
        <v>40902</v>
      </c>
      <c r="D38" s="205">
        <v>1930374.8800000001</v>
      </c>
      <c r="E38" s="205">
        <v>1907370.83</v>
      </c>
      <c r="F38" s="205">
        <v>1907370.83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23004.05</v>
      </c>
    </row>
    <row r="39" spans="1:23" x14ac:dyDescent="0.3">
      <c r="A39">
        <v>44</v>
      </c>
      <c r="B39" t="s">
        <v>133</v>
      </c>
      <c r="C39">
        <v>40905</v>
      </c>
      <c r="D39" s="205">
        <v>7009480.1799999997</v>
      </c>
      <c r="E39" s="205">
        <v>6927090.9199999999</v>
      </c>
      <c r="F39" s="205">
        <v>0</v>
      </c>
      <c r="G39" s="205">
        <v>0</v>
      </c>
      <c r="H39" s="205">
        <v>0</v>
      </c>
      <c r="I39" s="205">
        <v>440056.8</v>
      </c>
      <c r="J39" s="205">
        <v>288480</v>
      </c>
      <c r="K39" s="205">
        <v>0</v>
      </c>
      <c r="L39" s="205">
        <v>0</v>
      </c>
      <c r="M39" s="205">
        <v>0</v>
      </c>
      <c r="N39" s="205">
        <v>0</v>
      </c>
      <c r="O39" s="205">
        <v>1084390</v>
      </c>
      <c r="P39" s="205">
        <v>5114164.12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82389.259999999995</v>
      </c>
    </row>
    <row r="40" spans="1:23" x14ac:dyDescent="0.3">
      <c r="A40">
        <v>45</v>
      </c>
      <c r="B40" t="s">
        <v>134</v>
      </c>
      <c r="C40">
        <v>40906</v>
      </c>
      <c r="D40" s="205">
        <v>3264396.42</v>
      </c>
      <c r="E40" s="205">
        <v>3223971.83</v>
      </c>
      <c r="F40" s="205">
        <v>1890721.01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1333250.82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40424.589999999997</v>
      </c>
    </row>
    <row r="41" spans="1:23" x14ac:dyDescent="0.3">
      <c r="A41">
        <v>46</v>
      </c>
      <c r="B41" t="s">
        <v>135</v>
      </c>
      <c r="C41">
        <v>40909</v>
      </c>
      <c r="D41" s="205">
        <v>3403407.6300000004</v>
      </c>
      <c r="E41" s="205">
        <v>3364497.24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184032</v>
      </c>
      <c r="L41" s="205">
        <v>0</v>
      </c>
      <c r="M41" s="205">
        <v>0</v>
      </c>
      <c r="N41" s="205">
        <v>0</v>
      </c>
      <c r="O41" s="205">
        <v>616690.80000000005</v>
      </c>
      <c r="P41" s="205">
        <v>2563774.44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38910.390000000007</v>
      </c>
    </row>
    <row r="42" spans="1:23" x14ac:dyDescent="0.3">
      <c r="A42">
        <v>48</v>
      </c>
      <c r="B42" t="s">
        <v>137</v>
      </c>
      <c r="C42">
        <v>40936</v>
      </c>
      <c r="D42" s="205">
        <v>9362826.3499999996</v>
      </c>
      <c r="E42" s="205">
        <v>9253137.9900000002</v>
      </c>
      <c r="F42" s="205">
        <v>1893003.16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2903860.43</v>
      </c>
      <c r="O42" s="205">
        <v>0</v>
      </c>
      <c r="P42" s="205">
        <v>4456274.4000000004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109688.36</v>
      </c>
    </row>
    <row r="43" spans="1:23" x14ac:dyDescent="0.3">
      <c r="A43">
        <v>49</v>
      </c>
      <c r="B43" t="s">
        <v>138</v>
      </c>
      <c r="C43">
        <v>40943</v>
      </c>
      <c r="D43" s="205">
        <v>8559784.6600000001</v>
      </c>
      <c r="E43" s="205">
        <v>8471045.0199999996</v>
      </c>
      <c r="F43" s="205">
        <v>2335130.42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3145160.04</v>
      </c>
      <c r="O43" s="205">
        <v>0</v>
      </c>
      <c r="P43" s="205">
        <v>2990754.56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88739.64</v>
      </c>
    </row>
    <row r="44" spans="1:23" x14ac:dyDescent="0.3">
      <c r="A44">
        <v>50</v>
      </c>
      <c r="B44" t="s">
        <v>139</v>
      </c>
      <c r="C44">
        <v>39371</v>
      </c>
      <c r="D44" s="205">
        <v>7017085.5099999988</v>
      </c>
      <c r="E44" s="205">
        <v>6937354.3699999992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3107919.01</v>
      </c>
      <c r="O44" s="205">
        <v>0</v>
      </c>
      <c r="P44" s="205">
        <v>3829435.36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79731.14</v>
      </c>
    </row>
    <row r="45" spans="1:23" x14ac:dyDescent="0.3">
      <c r="A45">
        <v>51</v>
      </c>
      <c r="B45" t="s">
        <v>140</v>
      </c>
      <c r="C45">
        <v>39372</v>
      </c>
      <c r="D45" s="205">
        <v>8742365.3499999996</v>
      </c>
      <c r="E45" s="205">
        <v>8611676.7400000002</v>
      </c>
      <c r="F45" s="205">
        <v>3985201.2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1084350</v>
      </c>
      <c r="P45" s="205">
        <v>3542125.54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130688.61</v>
      </c>
    </row>
    <row r="46" spans="1:23" x14ac:dyDescent="0.3">
      <c r="A46">
        <v>52</v>
      </c>
      <c r="B46" t="s">
        <v>141</v>
      </c>
      <c r="C46">
        <v>40937</v>
      </c>
      <c r="D46" s="205">
        <v>9458384.3699999992</v>
      </c>
      <c r="E46" s="205">
        <v>9366204</v>
      </c>
      <c r="F46" s="205">
        <v>3931164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5435040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92180.37</v>
      </c>
    </row>
    <row r="47" spans="1:23" x14ac:dyDescent="0.3">
      <c r="A47">
        <v>53</v>
      </c>
      <c r="B47" t="s">
        <v>142</v>
      </c>
      <c r="C47">
        <v>40938</v>
      </c>
      <c r="D47" s="205">
        <v>8382477.9399999995</v>
      </c>
      <c r="E47" s="205">
        <v>8285404.4699999997</v>
      </c>
      <c r="F47" s="205">
        <v>3914683.34</v>
      </c>
      <c r="G47" s="205">
        <v>3286371.13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1084350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97073.47</v>
      </c>
    </row>
    <row r="48" spans="1:23" x14ac:dyDescent="0.3">
      <c r="A48">
        <v>54</v>
      </c>
      <c r="B48" t="s">
        <v>143</v>
      </c>
      <c r="C48">
        <v>40939</v>
      </c>
      <c r="D48" s="205">
        <v>8270907.8800000008</v>
      </c>
      <c r="E48" s="205">
        <v>8174657.4800000004</v>
      </c>
      <c r="F48" s="205">
        <v>3923545.2</v>
      </c>
      <c r="G48" s="205">
        <v>3166762.28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1084350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96250.4</v>
      </c>
    </row>
    <row r="49" spans="1:23" x14ac:dyDescent="0.3">
      <c r="A49">
        <v>55</v>
      </c>
      <c r="B49" t="s">
        <v>144</v>
      </c>
      <c r="C49">
        <v>40940</v>
      </c>
      <c r="D49" s="205">
        <v>9723152.0899999999</v>
      </c>
      <c r="E49" s="205">
        <v>9614667.5999999996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3700484.4</v>
      </c>
      <c r="O49" s="205">
        <v>0</v>
      </c>
      <c r="P49" s="205">
        <v>5914183.2000000002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108484.49</v>
      </c>
    </row>
    <row r="50" spans="1:23" x14ac:dyDescent="0.3">
      <c r="A50">
        <v>56</v>
      </c>
      <c r="B50" t="s">
        <v>145</v>
      </c>
      <c r="C50">
        <v>40941</v>
      </c>
      <c r="D50" s="205">
        <v>9419824.129999999</v>
      </c>
      <c r="E50" s="205">
        <v>9311689.6799999997</v>
      </c>
      <c r="F50" s="205">
        <v>1329805.47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3498244.89</v>
      </c>
      <c r="O50" s="205">
        <v>0</v>
      </c>
      <c r="P50" s="205">
        <v>4483639.32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108134.45</v>
      </c>
    </row>
    <row r="51" spans="1:23" x14ac:dyDescent="0.3">
      <c r="A51">
        <v>57</v>
      </c>
      <c r="B51" t="s">
        <v>146</v>
      </c>
      <c r="C51">
        <v>40942</v>
      </c>
      <c r="D51" s="205">
        <v>7766374.5599999996</v>
      </c>
      <c r="E51" s="205">
        <v>7678858.3499999996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3779664.04</v>
      </c>
      <c r="O51" s="205">
        <v>0</v>
      </c>
      <c r="P51" s="205">
        <v>3899194.31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87516.21</v>
      </c>
    </row>
    <row r="52" spans="1:23" x14ac:dyDescent="0.3">
      <c r="A52">
        <v>59</v>
      </c>
      <c r="B52" t="s">
        <v>147</v>
      </c>
      <c r="C52">
        <v>39383</v>
      </c>
      <c r="D52" s="205">
        <v>10307534.5</v>
      </c>
      <c r="E52" s="205">
        <v>10199262.800000001</v>
      </c>
      <c r="F52" s="205">
        <v>3919636.8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5499066</v>
      </c>
      <c r="Q52" s="205">
        <v>0</v>
      </c>
      <c r="R52" s="205">
        <v>0</v>
      </c>
      <c r="S52" s="205">
        <v>780560</v>
      </c>
      <c r="T52" s="205">
        <v>0</v>
      </c>
      <c r="U52" s="205">
        <v>0</v>
      </c>
      <c r="V52" s="205">
        <v>0</v>
      </c>
      <c r="W52" s="205">
        <v>108271.7</v>
      </c>
    </row>
    <row r="53" spans="1:23" x14ac:dyDescent="0.3">
      <c r="A53">
        <v>60</v>
      </c>
      <c r="B53" t="s">
        <v>148</v>
      </c>
      <c r="C53">
        <v>39416</v>
      </c>
      <c r="D53" s="205">
        <v>8924559.0999999996</v>
      </c>
      <c r="E53" s="205">
        <v>8829903.5999999996</v>
      </c>
      <c r="F53" s="205">
        <v>3854716.8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3787216.8</v>
      </c>
      <c r="Q53" s="205">
        <v>0</v>
      </c>
      <c r="R53" s="205">
        <v>0</v>
      </c>
      <c r="S53" s="205">
        <v>1187970</v>
      </c>
      <c r="T53" s="205">
        <v>0</v>
      </c>
      <c r="U53" s="205">
        <v>0</v>
      </c>
      <c r="V53" s="205">
        <v>0</v>
      </c>
      <c r="W53" s="205">
        <v>94655.5</v>
      </c>
    </row>
    <row r="54" spans="1:23" x14ac:dyDescent="0.3">
      <c r="A54">
        <v>61</v>
      </c>
      <c r="B54" t="s">
        <v>149</v>
      </c>
      <c r="C54">
        <v>39422</v>
      </c>
      <c r="D54" s="205">
        <v>4775937.1599999992</v>
      </c>
      <c r="E54" s="205">
        <v>4684130.7699999996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2754133.28</v>
      </c>
      <c r="O54" s="205">
        <v>0</v>
      </c>
      <c r="P54" s="205">
        <v>1929997.49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91806.39</v>
      </c>
    </row>
    <row r="55" spans="1:23" x14ac:dyDescent="0.3">
      <c r="A55">
        <v>63</v>
      </c>
      <c r="B55" t="s">
        <v>151</v>
      </c>
      <c r="C55">
        <v>39426</v>
      </c>
      <c r="D55" s="205">
        <v>9766318.6000000015</v>
      </c>
      <c r="E55" s="205">
        <v>9662386.370000001</v>
      </c>
      <c r="F55" s="205">
        <v>4747626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3844000.37</v>
      </c>
      <c r="Q55" s="205">
        <v>0</v>
      </c>
      <c r="R55" s="205">
        <v>0</v>
      </c>
      <c r="S55" s="205">
        <v>1070760</v>
      </c>
      <c r="T55" s="205">
        <v>0</v>
      </c>
      <c r="U55" s="205">
        <v>0</v>
      </c>
      <c r="V55" s="205">
        <v>0</v>
      </c>
      <c r="W55" s="205">
        <v>103932.23</v>
      </c>
    </row>
    <row r="56" spans="1:23" x14ac:dyDescent="0.3">
      <c r="A56">
        <v>64</v>
      </c>
      <c r="B56" t="s">
        <v>152</v>
      </c>
      <c r="C56">
        <v>39427</v>
      </c>
      <c r="D56" s="205">
        <v>9034628.7399999984</v>
      </c>
      <c r="E56" s="205">
        <v>8931635.3099999987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1084350</v>
      </c>
      <c r="P56" s="205">
        <v>5824535.3099999996</v>
      </c>
      <c r="Q56" s="205">
        <v>0</v>
      </c>
      <c r="R56" s="205">
        <v>0</v>
      </c>
      <c r="S56" s="205">
        <v>2022750</v>
      </c>
      <c r="T56" s="205">
        <v>0</v>
      </c>
      <c r="U56" s="205">
        <v>0</v>
      </c>
      <c r="V56" s="205">
        <v>0</v>
      </c>
      <c r="W56" s="205">
        <v>102993.43</v>
      </c>
    </row>
    <row r="57" spans="1:23" x14ac:dyDescent="0.3">
      <c r="A57">
        <v>65</v>
      </c>
      <c r="B57" t="s">
        <v>153</v>
      </c>
      <c r="C57">
        <v>39429</v>
      </c>
      <c r="D57" s="205">
        <v>7352726.8300000001</v>
      </c>
      <c r="E57" s="205">
        <v>7284907.3300000001</v>
      </c>
      <c r="F57" s="205">
        <v>3522553.65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3762353.68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67819.5</v>
      </c>
    </row>
    <row r="58" spans="1:23" x14ac:dyDescent="0.3">
      <c r="A58">
        <v>66</v>
      </c>
      <c r="B58" t="s">
        <v>44</v>
      </c>
      <c r="C58">
        <v>39430</v>
      </c>
      <c r="D58" s="205">
        <v>7229508.629999999</v>
      </c>
      <c r="E58" s="205">
        <v>7145075.129999999</v>
      </c>
      <c r="F58" s="205">
        <v>4826403.5999999996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2318671.5299999998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84433.5</v>
      </c>
    </row>
    <row r="59" spans="1:23" x14ac:dyDescent="0.3">
      <c r="A59">
        <v>67</v>
      </c>
      <c r="B59" t="s">
        <v>154</v>
      </c>
      <c r="C59">
        <v>39417</v>
      </c>
      <c r="D59" s="205">
        <v>9000842.6500000004</v>
      </c>
      <c r="E59" s="205">
        <v>8895694.0600000005</v>
      </c>
      <c r="F59" s="205">
        <v>3892657.2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5003036.8600000003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105148.59</v>
      </c>
    </row>
    <row r="60" spans="1:23" x14ac:dyDescent="0.3">
      <c r="A60">
        <v>68</v>
      </c>
      <c r="B60" t="s">
        <v>155</v>
      </c>
      <c r="C60">
        <v>39431</v>
      </c>
      <c r="D60" s="205">
        <v>6473453</v>
      </c>
      <c r="E60" s="205">
        <v>6394524.6699999999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2641704.27</v>
      </c>
      <c r="O60" s="205">
        <v>1084350</v>
      </c>
      <c r="P60" s="205">
        <v>2668470.4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78928.33</v>
      </c>
    </row>
    <row r="61" spans="1:23" x14ac:dyDescent="0.3">
      <c r="A61">
        <v>69</v>
      </c>
      <c r="B61" t="s">
        <v>156</v>
      </c>
      <c r="C61">
        <v>39432</v>
      </c>
      <c r="D61" s="205">
        <v>9432995.6999999993</v>
      </c>
      <c r="E61" s="205">
        <v>9321996.6699999999</v>
      </c>
      <c r="F61" s="205">
        <v>3965252.4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5356744.2699999996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110999.03</v>
      </c>
    </row>
    <row r="62" spans="1:23" x14ac:dyDescent="0.3">
      <c r="A62">
        <v>70</v>
      </c>
      <c r="B62" t="s">
        <v>157</v>
      </c>
      <c r="C62">
        <v>39433</v>
      </c>
      <c r="D62" s="205">
        <v>6921287.1299999999</v>
      </c>
      <c r="E62" s="205">
        <v>6841784.1600000001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2808453.94</v>
      </c>
      <c r="O62" s="205">
        <v>0</v>
      </c>
      <c r="P62" s="205">
        <v>4033330.22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79502.97</v>
      </c>
    </row>
    <row r="63" spans="1:23" x14ac:dyDescent="0.3">
      <c r="A63">
        <v>71</v>
      </c>
      <c r="B63" t="s">
        <v>158</v>
      </c>
      <c r="C63">
        <v>39434</v>
      </c>
      <c r="D63" s="205">
        <v>6752329.5999999996</v>
      </c>
      <c r="E63" s="205">
        <v>6673184.54</v>
      </c>
      <c r="F63" s="205">
        <v>3110514</v>
      </c>
      <c r="G63" s="205">
        <v>2601243.7400000002</v>
      </c>
      <c r="H63" s="205">
        <v>0</v>
      </c>
      <c r="I63" s="205">
        <v>348373.2</v>
      </c>
      <c r="J63" s="205">
        <v>329452.79999999999</v>
      </c>
      <c r="K63" s="205">
        <v>283600.8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79145.06</v>
      </c>
    </row>
    <row r="64" spans="1:23" x14ac:dyDescent="0.3">
      <c r="A64">
        <v>72</v>
      </c>
      <c r="B64" t="s">
        <v>159</v>
      </c>
      <c r="C64">
        <v>39436</v>
      </c>
      <c r="D64" s="205">
        <v>8629306.3100000005</v>
      </c>
      <c r="E64" s="205">
        <v>8532574.5800000001</v>
      </c>
      <c r="F64" s="205">
        <v>3897085.2</v>
      </c>
      <c r="G64" s="205">
        <v>0</v>
      </c>
      <c r="H64" s="205">
        <v>0</v>
      </c>
      <c r="I64" s="205">
        <v>0</v>
      </c>
      <c r="J64" s="205">
        <v>0</v>
      </c>
      <c r="K64" s="205">
        <v>274467.59999999998</v>
      </c>
      <c r="L64" s="205">
        <v>0</v>
      </c>
      <c r="M64" s="205">
        <v>0</v>
      </c>
      <c r="N64" s="205">
        <v>3385023.78</v>
      </c>
      <c r="O64" s="205">
        <v>0</v>
      </c>
      <c r="P64" s="205">
        <v>0</v>
      </c>
      <c r="Q64" s="205">
        <v>0</v>
      </c>
      <c r="R64" s="205">
        <v>0</v>
      </c>
      <c r="S64" s="205">
        <v>975998</v>
      </c>
      <c r="T64" s="205">
        <v>0</v>
      </c>
      <c r="U64" s="205">
        <v>0</v>
      </c>
      <c r="V64" s="205">
        <v>0</v>
      </c>
      <c r="W64" s="205">
        <v>96731.73</v>
      </c>
    </row>
    <row r="65" spans="1:23" x14ac:dyDescent="0.3">
      <c r="A65">
        <v>73</v>
      </c>
      <c r="B65" t="s">
        <v>160</v>
      </c>
      <c r="C65">
        <v>39437</v>
      </c>
      <c r="D65" s="205">
        <v>11182112.029999999</v>
      </c>
      <c r="E65" s="205">
        <v>11058787.5</v>
      </c>
      <c r="F65" s="205">
        <v>4081304.4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4363928.28</v>
      </c>
      <c r="O65" s="205">
        <v>0</v>
      </c>
      <c r="P65" s="205">
        <v>2613554.8199999998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123324.53</v>
      </c>
    </row>
    <row r="66" spans="1:23" x14ac:dyDescent="0.3">
      <c r="A66">
        <v>74</v>
      </c>
      <c r="B66" t="s">
        <v>161</v>
      </c>
      <c r="C66">
        <v>39418</v>
      </c>
      <c r="D66" s="205">
        <v>9291863.2200000007</v>
      </c>
      <c r="E66" s="205">
        <v>9174517.9100000001</v>
      </c>
      <c r="F66" s="205">
        <v>3869749.2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1084350</v>
      </c>
      <c r="P66" s="205">
        <v>4220418.71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117345.31</v>
      </c>
    </row>
    <row r="67" spans="1:23" x14ac:dyDescent="0.3">
      <c r="A67">
        <v>75</v>
      </c>
      <c r="B67" t="s">
        <v>162</v>
      </c>
      <c r="C67">
        <v>39438</v>
      </c>
      <c r="D67" s="205">
        <v>6984116.7399999993</v>
      </c>
      <c r="E67" s="205">
        <v>6904756.3499999996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2934831.21</v>
      </c>
      <c r="O67" s="205">
        <v>0</v>
      </c>
      <c r="P67" s="205">
        <v>3969925.14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79360.39</v>
      </c>
    </row>
    <row r="68" spans="1:23" x14ac:dyDescent="0.3">
      <c r="A68">
        <v>76</v>
      </c>
      <c r="B68" t="s">
        <v>163</v>
      </c>
      <c r="C68">
        <v>39439</v>
      </c>
      <c r="D68" s="205">
        <v>6947500.1799999997</v>
      </c>
      <c r="E68" s="205">
        <v>6868365.0099999998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2960536.17</v>
      </c>
      <c r="O68" s="205">
        <v>0</v>
      </c>
      <c r="P68" s="205">
        <v>3907828.84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79135.17</v>
      </c>
    </row>
    <row r="69" spans="1:23" x14ac:dyDescent="0.3">
      <c r="A69">
        <v>77</v>
      </c>
      <c r="B69" t="s">
        <v>164</v>
      </c>
      <c r="C69">
        <v>39440</v>
      </c>
      <c r="D69" s="205">
        <v>6839107.4400000004</v>
      </c>
      <c r="E69" s="205">
        <v>6757419.46</v>
      </c>
      <c r="F69" s="205">
        <v>3008386.66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3749032.8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81687.98</v>
      </c>
    </row>
    <row r="70" spans="1:23" x14ac:dyDescent="0.3">
      <c r="A70">
        <v>78</v>
      </c>
      <c r="B70" t="s">
        <v>165</v>
      </c>
      <c r="C70">
        <v>45288</v>
      </c>
      <c r="D70" s="205">
        <v>19537696.23</v>
      </c>
      <c r="E70" s="205">
        <v>19309731.039999999</v>
      </c>
      <c r="F70" s="205">
        <v>7499935.2000000002</v>
      </c>
      <c r="G70" s="205">
        <v>3410694.89</v>
      </c>
      <c r="H70" s="205">
        <v>0</v>
      </c>
      <c r="I70" s="205">
        <v>632640</v>
      </c>
      <c r="J70" s="205">
        <v>640629.6</v>
      </c>
      <c r="K70" s="205">
        <v>631180.80000000005</v>
      </c>
      <c r="L70" s="205">
        <v>0</v>
      </c>
      <c r="M70" s="205">
        <v>0</v>
      </c>
      <c r="N70" s="205">
        <v>0</v>
      </c>
      <c r="O70" s="205">
        <v>1685800</v>
      </c>
      <c r="P70" s="205">
        <v>4808850.55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227965.19</v>
      </c>
    </row>
    <row r="71" spans="1:23" x14ac:dyDescent="0.3">
      <c r="A71">
        <v>79</v>
      </c>
      <c r="B71" t="s">
        <v>166</v>
      </c>
      <c r="C71">
        <v>39419</v>
      </c>
      <c r="D71" s="205">
        <v>11969364.199999999</v>
      </c>
      <c r="E71" s="205">
        <v>11829246.01</v>
      </c>
      <c r="F71" s="205">
        <v>4802769.5999999996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1287190</v>
      </c>
      <c r="P71" s="205">
        <v>5739286.4100000001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140118.19</v>
      </c>
    </row>
    <row r="72" spans="1:23" x14ac:dyDescent="0.3">
      <c r="A72">
        <v>80</v>
      </c>
      <c r="B72" t="s">
        <v>167</v>
      </c>
      <c r="C72">
        <v>39420</v>
      </c>
      <c r="D72" s="205">
        <v>6873232.4700000007</v>
      </c>
      <c r="E72" s="205">
        <v>6794097.3000000007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2727001.99</v>
      </c>
      <c r="O72" s="205">
        <v>0</v>
      </c>
      <c r="P72" s="205">
        <v>4067095.31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79135.17</v>
      </c>
    </row>
    <row r="73" spans="1:23" x14ac:dyDescent="0.3">
      <c r="A73">
        <v>81</v>
      </c>
      <c r="B73" t="s">
        <v>168</v>
      </c>
      <c r="C73">
        <v>39421</v>
      </c>
      <c r="D73" s="205">
        <v>9293804.9699999988</v>
      </c>
      <c r="E73" s="205">
        <v>9185763.0799999982</v>
      </c>
      <c r="F73" s="205">
        <v>3931646.4</v>
      </c>
      <c r="G73" s="205">
        <v>3166762.28</v>
      </c>
      <c r="H73" s="205">
        <v>0</v>
      </c>
      <c r="I73" s="205">
        <v>440056.8</v>
      </c>
      <c r="J73" s="205">
        <v>288480</v>
      </c>
      <c r="K73" s="205">
        <v>274467.59999999998</v>
      </c>
      <c r="L73" s="205">
        <v>0</v>
      </c>
      <c r="M73" s="205">
        <v>0</v>
      </c>
      <c r="N73" s="205">
        <v>0</v>
      </c>
      <c r="O73" s="205">
        <v>1084350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108041.89</v>
      </c>
    </row>
    <row r="74" spans="1:23" x14ac:dyDescent="0.3">
      <c r="A74">
        <v>82</v>
      </c>
      <c r="B74" t="s">
        <v>169</v>
      </c>
      <c r="C74">
        <v>39457</v>
      </c>
      <c r="D74" s="205">
        <v>11891474.050000001</v>
      </c>
      <c r="E74" s="205">
        <v>11754981.25</v>
      </c>
      <c r="F74" s="205">
        <v>4745910.8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1685800</v>
      </c>
      <c r="P74" s="205">
        <v>3835334.45</v>
      </c>
      <c r="Q74" s="205">
        <v>0</v>
      </c>
      <c r="R74" s="205">
        <v>0</v>
      </c>
      <c r="S74" s="205">
        <v>1487936</v>
      </c>
      <c r="T74" s="205">
        <v>0</v>
      </c>
      <c r="U74" s="205">
        <v>0</v>
      </c>
      <c r="V74" s="205">
        <v>0</v>
      </c>
      <c r="W74" s="205">
        <v>136492.79999999999</v>
      </c>
    </row>
    <row r="75" spans="1:23" x14ac:dyDescent="0.3">
      <c r="A75">
        <v>83</v>
      </c>
      <c r="B75" t="s">
        <v>170</v>
      </c>
      <c r="C75">
        <v>39491</v>
      </c>
      <c r="D75" s="205">
        <v>8598234.3400000017</v>
      </c>
      <c r="E75" s="205">
        <v>8484825.540000001</v>
      </c>
      <c r="F75" s="205">
        <v>3895701.6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3501856.12</v>
      </c>
      <c r="O75" s="205">
        <v>0</v>
      </c>
      <c r="P75" s="205">
        <v>1087267.82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113408.8</v>
      </c>
    </row>
    <row r="76" spans="1:23" x14ac:dyDescent="0.3">
      <c r="A76">
        <v>84</v>
      </c>
      <c r="B76" t="s">
        <v>171</v>
      </c>
      <c r="C76">
        <v>39487</v>
      </c>
      <c r="D76" s="205">
        <v>10467689.560000001</v>
      </c>
      <c r="E76" s="205">
        <v>10348915.18</v>
      </c>
      <c r="F76" s="205">
        <v>4833750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4125167.82</v>
      </c>
      <c r="O76" s="205">
        <v>0</v>
      </c>
      <c r="P76" s="205">
        <v>1389997.36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118774.38</v>
      </c>
    </row>
    <row r="77" spans="1:23" x14ac:dyDescent="0.3">
      <c r="A77">
        <v>93</v>
      </c>
      <c r="B77" t="s">
        <v>1898</v>
      </c>
      <c r="C77">
        <v>40991</v>
      </c>
      <c r="D77" s="205">
        <v>1559914.41</v>
      </c>
      <c r="E77" s="205">
        <v>1542326</v>
      </c>
      <c r="F77" s="205">
        <v>0</v>
      </c>
      <c r="G77" s="205">
        <v>0</v>
      </c>
      <c r="H77" s="205">
        <v>0</v>
      </c>
      <c r="I77" s="205">
        <v>348373.2</v>
      </c>
      <c r="J77" s="205">
        <v>329452.79999999999</v>
      </c>
      <c r="K77" s="205">
        <v>0</v>
      </c>
      <c r="L77" s="205">
        <v>0</v>
      </c>
      <c r="M77" s="205">
        <v>0</v>
      </c>
      <c r="N77" s="205">
        <v>0</v>
      </c>
      <c r="O77" s="205">
        <v>864500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17588.41</v>
      </c>
    </row>
    <row r="78" spans="1:23" x14ac:dyDescent="0.3">
      <c r="A78">
        <v>105</v>
      </c>
      <c r="B78" t="s">
        <v>2173</v>
      </c>
      <c r="C78">
        <v>39390</v>
      </c>
      <c r="D78" s="205">
        <v>11933264.52</v>
      </c>
      <c r="E78" s="205">
        <v>11807759.6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7239447.5999999996</v>
      </c>
      <c r="Q78" s="205">
        <v>0</v>
      </c>
      <c r="R78" s="205">
        <v>0</v>
      </c>
      <c r="S78" s="205">
        <v>4568312</v>
      </c>
      <c r="T78" s="205">
        <v>0</v>
      </c>
      <c r="U78" s="205">
        <v>0</v>
      </c>
      <c r="V78" s="205">
        <v>0</v>
      </c>
      <c r="W78" s="205">
        <v>125504.92</v>
      </c>
    </row>
    <row r="79" spans="1:23" x14ac:dyDescent="0.3">
      <c r="A79">
        <v>106</v>
      </c>
      <c r="B79" t="s">
        <v>2144</v>
      </c>
      <c r="C79">
        <v>39599</v>
      </c>
      <c r="D79" s="205">
        <v>2573557.91</v>
      </c>
      <c r="E79" s="205">
        <v>2539074</v>
      </c>
      <c r="F79" s="205">
        <v>0</v>
      </c>
      <c r="G79" s="205">
        <v>1959430.8</v>
      </c>
      <c r="H79" s="205">
        <v>0</v>
      </c>
      <c r="I79" s="205">
        <v>236893.2</v>
      </c>
      <c r="J79" s="205">
        <v>342750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34483.910000000003</v>
      </c>
    </row>
    <row r="80" spans="1:23" x14ac:dyDescent="0.3">
      <c r="A80">
        <v>107</v>
      </c>
      <c r="B80" t="s">
        <v>2146</v>
      </c>
      <c r="C80">
        <v>40913</v>
      </c>
      <c r="D80" s="205">
        <v>1367263.6199999999</v>
      </c>
      <c r="E80" s="205">
        <v>1344745.2</v>
      </c>
      <c r="F80" s="205">
        <v>0</v>
      </c>
      <c r="G80" s="205">
        <v>1344745.2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22518.42</v>
      </c>
    </row>
    <row r="81" spans="1:23" x14ac:dyDescent="0.3">
      <c r="A81">
        <v>108</v>
      </c>
      <c r="B81" t="s">
        <v>2147</v>
      </c>
      <c r="C81">
        <v>40915</v>
      </c>
      <c r="D81" s="205">
        <v>830631.25</v>
      </c>
      <c r="E81" s="205">
        <v>810106.8</v>
      </c>
      <c r="F81" s="205">
        <v>0</v>
      </c>
      <c r="G81" s="205">
        <v>810106.8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20524.45</v>
      </c>
    </row>
    <row r="82" spans="1:23" x14ac:dyDescent="0.3">
      <c r="A82">
        <v>109</v>
      </c>
      <c r="B82" t="s">
        <v>2148</v>
      </c>
      <c r="C82">
        <v>40920</v>
      </c>
      <c r="D82" s="205">
        <v>1968291.38</v>
      </c>
      <c r="E82" s="205">
        <v>1939176</v>
      </c>
      <c r="F82" s="205">
        <v>0</v>
      </c>
      <c r="G82" s="205">
        <v>1939176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29115.38</v>
      </c>
    </row>
    <row r="83" spans="1:23" x14ac:dyDescent="0.3">
      <c r="A83">
        <v>110</v>
      </c>
      <c r="B83" t="s">
        <v>2149</v>
      </c>
      <c r="C83">
        <v>40733</v>
      </c>
      <c r="D83" s="205">
        <v>2585923.5699999998</v>
      </c>
      <c r="E83" s="205">
        <v>2561170.7999999998</v>
      </c>
      <c r="F83" s="205">
        <v>0</v>
      </c>
      <c r="G83" s="205">
        <v>2561170.7999999998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24752.77</v>
      </c>
    </row>
    <row r="84" spans="1:23" x14ac:dyDescent="0.3">
      <c r="A84">
        <v>111</v>
      </c>
      <c r="B84" t="s">
        <v>2153</v>
      </c>
      <c r="C84">
        <v>40427</v>
      </c>
      <c r="D84" s="205">
        <v>669913.8600000001</v>
      </c>
      <c r="E84" s="205">
        <v>658684.80000000005</v>
      </c>
      <c r="F84" s="205">
        <v>0</v>
      </c>
      <c r="G84" s="205">
        <v>658684.80000000005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11229.06</v>
      </c>
    </row>
    <row r="85" spans="1:23" x14ac:dyDescent="0.3">
      <c r="A85">
        <v>112</v>
      </c>
      <c r="B85" t="s">
        <v>2154</v>
      </c>
      <c r="C85">
        <v>40471</v>
      </c>
      <c r="D85" s="205">
        <v>2800786.4699999997</v>
      </c>
      <c r="E85" s="205">
        <v>2776288.8</v>
      </c>
      <c r="F85" s="205">
        <v>0</v>
      </c>
      <c r="G85" s="205">
        <v>2776288.8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24497.67</v>
      </c>
    </row>
    <row r="86" spans="1:23" x14ac:dyDescent="0.3">
      <c r="A86">
        <v>113</v>
      </c>
      <c r="B86" t="s">
        <v>2155</v>
      </c>
      <c r="C86">
        <v>39996</v>
      </c>
      <c r="D86" s="205">
        <v>330229.93000000005</v>
      </c>
      <c r="E86" s="205">
        <v>323714.40000000002</v>
      </c>
      <c r="F86" s="205">
        <v>0</v>
      </c>
      <c r="G86" s="205">
        <v>323714.40000000002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6515.53</v>
      </c>
    </row>
    <row r="87" spans="1:23" x14ac:dyDescent="0.3">
      <c r="A87">
        <v>114</v>
      </c>
      <c r="B87" t="s">
        <v>2157</v>
      </c>
      <c r="C87">
        <v>40668</v>
      </c>
      <c r="D87" s="205">
        <v>2171016.0099999998</v>
      </c>
      <c r="E87" s="205">
        <v>2148212.4</v>
      </c>
      <c r="F87" s="205">
        <v>0</v>
      </c>
      <c r="G87" s="205">
        <v>2148212.4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22803.61</v>
      </c>
    </row>
    <row r="88" spans="1:23" x14ac:dyDescent="0.3">
      <c r="A88">
        <v>115</v>
      </c>
      <c r="B88" t="s">
        <v>2158</v>
      </c>
      <c r="C88">
        <v>40926</v>
      </c>
      <c r="D88" s="205">
        <v>1887394.5799999998</v>
      </c>
      <c r="E88" s="205">
        <v>1858279.2</v>
      </c>
      <c r="F88" s="205">
        <v>0</v>
      </c>
      <c r="G88" s="205">
        <v>1858279.2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29115.38</v>
      </c>
    </row>
    <row r="89" spans="1:23" x14ac:dyDescent="0.3">
      <c r="A89">
        <v>116</v>
      </c>
      <c r="B89" t="s">
        <v>2160</v>
      </c>
      <c r="C89">
        <v>40919</v>
      </c>
      <c r="D89" s="205">
        <v>1677695.8299999998</v>
      </c>
      <c r="E89" s="205">
        <v>1649438.4</v>
      </c>
      <c r="F89" s="205">
        <v>0</v>
      </c>
      <c r="G89" s="205">
        <v>1649438.4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28257.43</v>
      </c>
    </row>
    <row r="90" spans="1:23" x14ac:dyDescent="0.3">
      <c r="A90">
        <v>117</v>
      </c>
      <c r="B90" t="s">
        <v>2161</v>
      </c>
      <c r="C90">
        <v>40918</v>
      </c>
      <c r="D90" s="205">
        <v>2025346.5799999998</v>
      </c>
      <c r="E90" s="205">
        <v>1996231.2</v>
      </c>
      <c r="F90" s="205">
        <v>0</v>
      </c>
      <c r="G90" s="205">
        <v>1996231.2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29115.38</v>
      </c>
    </row>
    <row r="91" spans="1:23" x14ac:dyDescent="0.3">
      <c r="A91">
        <v>118</v>
      </c>
      <c r="B91" t="s">
        <v>2162</v>
      </c>
      <c r="C91">
        <v>40917</v>
      </c>
      <c r="D91" s="205">
        <v>2041752.9799999997</v>
      </c>
      <c r="E91" s="205">
        <v>2012637.5999999999</v>
      </c>
      <c r="F91" s="205">
        <v>0</v>
      </c>
      <c r="G91" s="205">
        <v>2012637.5999999999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29115.38</v>
      </c>
    </row>
    <row r="92" spans="1:23" x14ac:dyDescent="0.3">
      <c r="A92">
        <v>119</v>
      </c>
      <c r="B92" t="s">
        <v>2163</v>
      </c>
      <c r="C92">
        <v>40900</v>
      </c>
      <c r="D92" s="205">
        <v>3347176.86</v>
      </c>
      <c r="E92" s="205">
        <v>3304684.8</v>
      </c>
      <c r="F92" s="205">
        <v>0</v>
      </c>
      <c r="G92" s="205">
        <v>3304684.8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42492.06</v>
      </c>
    </row>
    <row r="93" spans="1:23" x14ac:dyDescent="0.3">
      <c r="A93">
        <v>120</v>
      </c>
      <c r="B93" t="s">
        <v>2164</v>
      </c>
      <c r="C93">
        <v>39386</v>
      </c>
      <c r="D93" s="205">
        <v>2694493.2600000002</v>
      </c>
      <c r="E93" s="205">
        <v>2652001.2000000002</v>
      </c>
      <c r="F93" s="205">
        <v>0</v>
      </c>
      <c r="G93" s="205">
        <v>2652001.2000000002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42492.06</v>
      </c>
    </row>
    <row r="94" spans="1:23" x14ac:dyDescent="0.3">
      <c r="A94">
        <v>121</v>
      </c>
      <c r="B94" t="s">
        <v>2165</v>
      </c>
      <c r="C94">
        <v>40786</v>
      </c>
      <c r="D94" s="205">
        <v>3053788.7</v>
      </c>
      <c r="E94" s="205">
        <v>3018625.2</v>
      </c>
      <c r="F94" s="205">
        <v>0</v>
      </c>
      <c r="G94" s="205">
        <v>3018625.2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35163.5</v>
      </c>
    </row>
    <row r="95" spans="1:23" x14ac:dyDescent="0.3">
      <c r="A95">
        <v>122</v>
      </c>
      <c r="B95" t="s">
        <v>2166</v>
      </c>
      <c r="C95">
        <v>39396</v>
      </c>
      <c r="D95" s="205">
        <v>3549177.51</v>
      </c>
      <c r="E95" s="205">
        <v>3507092.4</v>
      </c>
      <c r="F95" s="205">
        <v>0</v>
      </c>
      <c r="G95" s="205">
        <v>3507092.4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42085.11</v>
      </c>
    </row>
    <row r="96" spans="1:23" x14ac:dyDescent="0.3">
      <c r="A96">
        <v>123</v>
      </c>
      <c r="B96" t="s">
        <v>2167</v>
      </c>
      <c r="C96">
        <v>40689</v>
      </c>
      <c r="D96" s="205">
        <v>275051.88</v>
      </c>
      <c r="E96" s="205">
        <v>271790.40000000002</v>
      </c>
      <c r="F96" s="205">
        <v>0</v>
      </c>
      <c r="G96" s="205">
        <v>271790.40000000002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3261.48</v>
      </c>
    </row>
    <row r="97" spans="1:23" x14ac:dyDescent="0.3">
      <c r="A97">
        <v>124</v>
      </c>
      <c r="B97" t="s">
        <v>2168</v>
      </c>
      <c r="C97">
        <v>40910</v>
      </c>
      <c r="D97" s="205">
        <v>2671662.12</v>
      </c>
      <c r="E97" s="205">
        <v>2641153.2000000002</v>
      </c>
      <c r="F97" s="205">
        <v>0</v>
      </c>
      <c r="G97" s="205">
        <v>2641153.2000000002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30508.92</v>
      </c>
    </row>
    <row r="98" spans="1:23" x14ac:dyDescent="0.3">
      <c r="A98">
        <v>125</v>
      </c>
      <c r="B98" t="s">
        <v>2169</v>
      </c>
      <c r="C98">
        <v>40855</v>
      </c>
      <c r="D98" s="205">
        <v>1141328.3400000001</v>
      </c>
      <c r="E98" s="205">
        <v>1127794.8</v>
      </c>
      <c r="F98" s="205">
        <v>0</v>
      </c>
      <c r="G98" s="205">
        <v>1127794.8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13533.54</v>
      </c>
    </row>
    <row r="99" spans="1:23" x14ac:dyDescent="0.3">
      <c r="A99">
        <v>126</v>
      </c>
      <c r="B99" t="s">
        <v>2170</v>
      </c>
      <c r="C99">
        <v>40034</v>
      </c>
      <c r="D99" s="205">
        <v>2904958.9499999997</v>
      </c>
      <c r="E99" s="205">
        <v>2870512.8</v>
      </c>
      <c r="F99" s="205">
        <v>0</v>
      </c>
      <c r="G99" s="205">
        <v>2870512.8</v>
      </c>
      <c r="H99" s="205">
        <v>0</v>
      </c>
      <c r="I99" s="205">
        <v>0</v>
      </c>
      <c r="J99" s="205">
        <v>0</v>
      </c>
      <c r="K99" s="205">
        <v>0</v>
      </c>
      <c r="L99" s="205">
        <v>0</v>
      </c>
      <c r="M99" s="205">
        <v>0</v>
      </c>
      <c r="N99" s="205">
        <v>0</v>
      </c>
      <c r="O99" s="205">
        <v>0</v>
      </c>
      <c r="P99" s="205">
        <v>0</v>
      </c>
      <c r="Q99" s="205">
        <v>0</v>
      </c>
      <c r="R99" s="205">
        <v>0</v>
      </c>
      <c r="S99" s="205">
        <v>0</v>
      </c>
      <c r="T99" s="205">
        <v>0</v>
      </c>
      <c r="U99" s="205">
        <v>0</v>
      </c>
      <c r="V99" s="205">
        <v>0</v>
      </c>
      <c r="W99" s="205">
        <v>34446.15</v>
      </c>
    </row>
    <row r="101" spans="1:23" x14ac:dyDescent="0.3">
      <c r="C101">
        <v>1</v>
      </c>
      <c r="D101" s="189">
        <v>2</v>
      </c>
      <c r="E101" s="189">
        <v>3</v>
      </c>
      <c r="F101" s="189">
        <v>4</v>
      </c>
      <c r="G101" s="189">
        <v>5</v>
      </c>
      <c r="H101" s="189">
        <v>6</v>
      </c>
      <c r="I101">
        <v>7</v>
      </c>
      <c r="J101" s="189">
        <v>8</v>
      </c>
      <c r="K101" s="189">
        <v>9</v>
      </c>
      <c r="L101" s="189">
        <v>10</v>
      </c>
      <c r="M101" s="189">
        <v>11</v>
      </c>
      <c r="N101" s="189">
        <v>12</v>
      </c>
      <c r="O101">
        <v>13</v>
      </c>
      <c r="P101" s="189">
        <v>14</v>
      </c>
      <c r="Q101" s="189">
        <v>15</v>
      </c>
      <c r="R101" s="189">
        <v>16</v>
      </c>
      <c r="S101" s="189">
        <v>17</v>
      </c>
      <c r="T101" s="189">
        <v>18</v>
      </c>
      <c r="U101">
        <v>19</v>
      </c>
      <c r="V101" s="189">
        <v>20</v>
      </c>
      <c r="W101" s="189">
        <v>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F99"/>
  <sheetViews>
    <sheetView workbookViewId="0">
      <selection activeCell="A20" sqref="A20"/>
    </sheetView>
  </sheetViews>
  <sheetFormatPr defaultRowHeight="15.05" x14ac:dyDescent="0.3"/>
  <cols>
    <col min="1" max="1" width="29.88671875" customWidth="1"/>
    <col min="2" max="2" width="39" customWidth="1"/>
    <col min="4" max="4" width="13" customWidth="1"/>
    <col min="5" max="5" width="12.44140625" bestFit="1" customWidth="1"/>
    <col min="6" max="6" width="11.44140625" bestFit="1" customWidth="1"/>
    <col min="7" max="8" width="11.44140625" customWidth="1"/>
    <col min="9" max="9" width="11.44140625" bestFit="1" customWidth="1"/>
    <col min="10" max="11" width="11.44140625" customWidth="1"/>
    <col min="12" max="12" width="16.5546875" customWidth="1"/>
    <col min="13" max="14" width="10" customWidth="1"/>
    <col min="15" max="15" width="40.33203125" customWidth="1"/>
    <col min="16" max="17" width="10" customWidth="1"/>
    <col min="18" max="18" width="10" bestFit="1" customWidth="1"/>
    <col min="19" max="20" width="10" customWidth="1"/>
    <col min="21" max="21" width="10" bestFit="1" customWidth="1"/>
    <col min="22" max="23" width="10" customWidth="1"/>
    <col min="24" max="24" width="9.33203125" bestFit="1" customWidth="1"/>
    <col min="25" max="25" width="13.33203125" customWidth="1"/>
    <col min="26" max="26" width="9.33203125" customWidth="1"/>
    <col min="27" max="27" width="12.44140625" bestFit="1" customWidth="1"/>
    <col min="28" max="29" width="12.44140625" customWidth="1"/>
    <col min="30" max="30" width="11.44140625" bestFit="1" customWidth="1"/>
    <col min="31" max="32" width="11.44140625" customWidth="1"/>
    <col min="33" max="33" width="11.44140625" bestFit="1" customWidth="1"/>
    <col min="34" max="35" width="11.44140625" customWidth="1"/>
    <col min="36" max="36" width="11.44140625" bestFit="1" customWidth="1"/>
    <col min="37" max="38" width="11.44140625" customWidth="1"/>
    <col min="39" max="40" width="9.33203125" bestFit="1" customWidth="1"/>
    <col min="41" max="41" width="11.44140625" bestFit="1" customWidth="1"/>
    <col min="42" max="43" width="11.44140625" customWidth="1"/>
    <col min="44" max="44" width="10" bestFit="1" customWidth="1"/>
    <col min="45" max="45" width="11.44140625" customWidth="1"/>
    <col min="46" max="46" width="10" customWidth="1"/>
    <col min="47" max="47" width="9.33203125" bestFit="1" customWidth="1"/>
    <col min="48" max="49" width="9.33203125" customWidth="1"/>
    <col min="50" max="50" width="9.33203125" bestFit="1" customWidth="1"/>
    <col min="51" max="52" width="9.33203125" customWidth="1"/>
    <col min="53" max="55" width="22.44140625" customWidth="1"/>
    <col min="56" max="56" width="12.44140625" bestFit="1" customWidth="1"/>
  </cols>
  <sheetData>
    <row r="1" spans="1:58" ht="90.35" x14ac:dyDescent="0.3">
      <c r="A1" s="8" t="s">
        <v>3505</v>
      </c>
      <c r="B1" s="8" t="s">
        <v>2</v>
      </c>
      <c r="C1" t="s">
        <v>3</v>
      </c>
      <c r="D1" s="8" t="s">
        <v>3198</v>
      </c>
      <c r="E1" t="s">
        <v>3197</v>
      </c>
      <c r="F1" t="s">
        <v>4</v>
      </c>
      <c r="I1" t="s">
        <v>5</v>
      </c>
      <c r="L1" s="223" t="s">
        <v>6</v>
      </c>
      <c r="O1" s="223" t="s">
        <v>7</v>
      </c>
      <c r="R1" t="s">
        <v>8</v>
      </c>
      <c r="U1" t="s">
        <v>9</v>
      </c>
      <c r="X1" t="s">
        <v>10</v>
      </c>
      <c r="AA1" t="s">
        <v>11</v>
      </c>
      <c r="AD1" t="s">
        <v>12</v>
      </c>
      <c r="AG1" s="159" t="s">
        <v>13</v>
      </c>
      <c r="AJ1" s="159" t="s">
        <v>14</v>
      </c>
      <c r="AM1" t="s">
        <v>15</v>
      </c>
      <c r="AN1" t="s">
        <v>16</v>
      </c>
      <c r="AO1" s="159" t="s">
        <v>17</v>
      </c>
      <c r="AR1" t="s">
        <v>18</v>
      </c>
      <c r="AU1" t="s">
        <v>19</v>
      </c>
      <c r="AX1" t="s">
        <v>20</v>
      </c>
      <c r="BA1" s="230" t="s">
        <v>21</v>
      </c>
      <c r="BB1" s="145"/>
      <c r="BC1" s="145"/>
    </row>
    <row r="2" spans="1:58" x14ac:dyDescent="0.3">
      <c r="A2" s="8" t="s">
        <v>2856</v>
      </c>
      <c r="B2" s="76" t="s">
        <v>149</v>
      </c>
      <c r="C2">
        <v>39422</v>
      </c>
      <c r="D2" s="143">
        <v>9883302.1300000008</v>
      </c>
      <c r="E2" s="143">
        <v>9768451.5700000003</v>
      </c>
      <c r="F2" s="221">
        <v>3999970.8</v>
      </c>
      <c r="G2" s="221">
        <f>VLOOKUP(C2,проект!C:F,4,0)</f>
        <v>0</v>
      </c>
      <c r="H2" s="221" t="b">
        <f t="shared" ref="H2:H33" si="0">F2=G2</f>
        <v>0</v>
      </c>
      <c r="I2" s="143">
        <v>0</v>
      </c>
      <c r="J2" s="143">
        <f>VLOOKUP(C2,проект!C:W,5,0)</f>
        <v>0</v>
      </c>
      <c r="K2" s="143" t="b">
        <f t="shared" ref="K2:K33" si="1">I2=J2</f>
        <v>1</v>
      </c>
      <c r="L2" s="143">
        <v>0</v>
      </c>
      <c r="M2" s="143">
        <f>VLOOKUP(C2,проект!C:W,6,0)</f>
        <v>0</v>
      </c>
      <c r="N2" s="143" t="b">
        <f t="shared" ref="N2:N33" si="2">L2=M2</f>
        <v>1</v>
      </c>
      <c r="O2" s="143">
        <v>0</v>
      </c>
      <c r="P2" s="143">
        <f>VLOOKUP(C2,проект!C:W,7,0)</f>
        <v>0</v>
      </c>
      <c r="Q2" s="143" t="b">
        <f t="shared" ref="Q2:Q33" si="3">O2=P2</f>
        <v>1</v>
      </c>
      <c r="R2" s="143">
        <v>0</v>
      </c>
      <c r="S2" s="143">
        <f>VLOOKUP(C2,проект!C:W,8,0)</f>
        <v>0</v>
      </c>
      <c r="T2" s="143" t="b">
        <f t="shared" ref="T2:T33" si="4">R2=S2</f>
        <v>1</v>
      </c>
      <c r="U2" s="143">
        <v>0</v>
      </c>
      <c r="V2" s="143">
        <f>VLOOKUP(C2,проект!C:W,9,0)</f>
        <v>0</v>
      </c>
      <c r="W2" s="143" t="b">
        <f t="shared" ref="W2:W33" si="5">U2=V2</f>
        <v>1</v>
      </c>
      <c r="X2" s="143">
        <v>0</v>
      </c>
      <c r="Y2" s="143">
        <f>VLOOKUP(C2,проект!C:W,10,0)</f>
        <v>0</v>
      </c>
      <c r="Z2" s="143" t="b">
        <f t="shared" ref="Z2:Z33" si="6">X2=Y2</f>
        <v>1</v>
      </c>
      <c r="AA2" s="143">
        <v>0</v>
      </c>
      <c r="AB2" s="143">
        <f>VLOOKUP(C2,проект!C:W,11,0)</f>
        <v>0</v>
      </c>
      <c r="AC2" s="143" t="b">
        <f t="shared" ref="AC2:AC33" si="7">AA2=AB2</f>
        <v>1</v>
      </c>
      <c r="AD2" s="143">
        <v>2754133.28</v>
      </c>
      <c r="AE2" s="143">
        <f>VLOOKUP(C2,проект!C:W,12,0)</f>
        <v>2754133.28</v>
      </c>
      <c r="AF2" s="143" t="b">
        <f t="shared" ref="AF2:AF33" si="8">AD2=AE2</f>
        <v>1</v>
      </c>
      <c r="AG2" s="220">
        <v>1084350</v>
      </c>
      <c r="AH2" s="220">
        <f>VLOOKUP(C2,проект!C:W,13,0)</f>
        <v>0</v>
      </c>
      <c r="AI2" s="220" t="b">
        <f t="shared" ref="AI2:AI33" si="9">AG2=AH2</f>
        <v>0</v>
      </c>
      <c r="AJ2" s="143">
        <v>1929997.49</v>
      </c>
      <c r="AK2" s="143">
        <f>VLOOKUP(C2,проект!C:W,14,0)</f>
        <v>1929997.49</v>
      </c>
      <c r="AL2" s="143" t="b">
        <f t="shared" ref="AL2:AL33" si="10">AJ2=AK2</f>
        <v>1</v>
      </c>
      <c r="AM2" s="143">
        <v>0</v>
      </c>
      <c r="AN2" s="143">
        <v>0</v>
      </c>
      <c r="AO2" s="143">
        <v>0</v>
      </c>
      <c r="AP2" s="143">
        <f>VLOOKUP(C2,проект!C:W,17,0)</f>
        <v>0</v>
      </c>
      <c r="AQ2" s="143" t="b">
        <f t="shared" ref="AQ2:AQ33" si="11">AO2=AP2</f>
        <v>1</v>
      </c>
      <c r="AR2" s="143">
        <v>0</v>
      </c>
      <c r="AS2" s="143">
        <f>VLOOKUP(C2,проект!C:W,18,0)</f>
        <v>0</v>
      </c>
      <c r="AT2" s="143" t="b">
        <f t="shared" ref="AT2:AT33" si="12">AR2=AS2</f>
        <v>1</v>
      </c>
      <c r="AU2" s="143">
        <v>0</v>
      </c>
      <c r="AV2" s="143">
        <f>VLOOKUP(C2,проект!C:W,19,0)</f>
        <v>0</v>
      </c>
      <c r="AW2" s="143" t="b">
        <f t="shared" ref="AW2:AW33" si="13">AU2=AV2</f>
        <v>1</v>
      </c>
      <c r="AX2" s="143">
        <v>0</v>
      </c>
      <c r="AY2" s="143">
        <f>VLOOKUP(C2,проект!C:W,20,0)</f>
        <v>0</v>
      </c>
      <c r="AZ2" s="143" t="b">
        <f t="shared" ref="AZ2:AZ33" si="14">AX2=AY2</f>
        <v>1</v>
      </c>
      <c r="BA2" s="221">
        <v>114850.56</v>
      </c>
      <c r="BB2" s="221">
        <f>VLOOKUP(C2,проект!C:W,21,0)</f>
        <v>91806.39</v>
      </c>
      <c r="BC2" s="221" t="b">
        <f t="shared" ref="BC2:BC33" si="15">BA2=BB2</f>
        <v>0</v>
      </c>
      <c r="BD2" s="143">
        <f>VLOOKUP(C2,проект!C:D,2,0)</f>
        <v>4775937.1599999992</v>
      </c>
      <c r="BF2" t="b">
        <f t="shared" ref="BF2:BF33" si="16">D2=BD2</f>
        <v>0</v>
      </c>
    </row>
    <row r="3" spans="1:58" x14ac:dyDescent="0.3">
      <c r="A3" s="8" t="s">
        <v>3499</v>
      </c>
      <c r="B3" s="165" t="s">
        <v>86</v>
      </c>
      <c r="C3">
        <v>40350</v>
      </c>
      <c r="D3" s="143">
        <v>10248011.890000001</v>
      </c>
      <c r="E3" s="143">
        <v>10129704.23</v>
      </c>
      <c r="F3" s="143">
        <v>3915242.4</v>
      </c>
      <c r="G3" s="143">
        <f>VLOOKUP(C3,проект!C:F,4,0)</f>
        <v>3915242.4</v>
      </c>
      <c r="H3" s="143" t="b">
        <f t="shared" si="0"/>
        <v>1</v>
      </c>
      <c r="I3" s="143">
        <v>0</v>
      </c>
      <c r="J3" s="143">
        <f>VLOOKUP(C3,проект!C:W,5,0)</f>
        <v>0</v>
      </c>
      <c r="K3" s="143" t="b">
        <f t="shared" si="1"/>
        <v>1</v>
      </c>
      <c r="L3" s="143">
        <v>0</v>
      </c>
      <c r="M3" s="143">
        <f>VLOOKUP(C3,проект!C:W,6,0)</f>
        <v>0</v>
      </c>
      <c r="N3" s="143" t="b">
        <f t="shared" si="2"/>
        <v>1</v>
      </c>
      <c r="O3" s="143">
        <v>0</v>
      </c>
      <c r="P3" s="143">
        <f>VLOOKUP(C3,проект!C:W,7,0)</f>
        <v>0</v>
      </c>
      <c r="Q3" s="143" t="b">
        <f t="shared" si="3"/>
        <v>1</v>
      </c>
      <c r="R3" s="143">
        <v>0</v>
      </c>
      <c r="S3" s="143">
        <f>VLOOKUP(C3,проект!C:W,8,0)</f>
        <v>0</v>
      </c>
      <c r="T3" s="143" t="b">
        <f t="shared" si="4"/>
        <v>1</v>
      </c>
      <c r="U3" s="143">
        <v>0</v>
      </c>
      <c r="V3" s="143">
        <f>VLOOKUP(C3,проект!C:W,9,0)</f>
        <v>0</v>
      </c>
      <c r="W3" s="143" t="b">
        <f t="shared" si="5"/>
        <v>1</v>
      </c>
      <c r="X3" s="143">
        <v>0</v>
      </c>
      <c r="Y3" s="143">
        <f>VLOOKUP(C3,проект!C:W,10,0)</f>
        <v>0</v>
      </c>
      <c r="Z3" s="143" t="b">
        <f t="shared" si="6"/>
        <v>1</v>
      </c>
      <c r="AA3" s="143">
        <v>0</v>
      </c>
      <c r="AB3" s="143">
        <f>VLOOKUP(C3,проект!C:W,11,0)</f>
        <v>0</v>
      </c>
      <c r="AC3" s="143" t="b">
        <f t="shared" si="7"/>
        <v>1</v>
      </c>
      <c r="AD3" s="143">
        <v>0</v>
      </c>
      <c r="AE3" s="143">
        <f>VLOOKUP(C3,проект!C:W,12,0)</f>
        <v>0</v>
      </c>
      <c r="AF3" s="143" t="b">
        <f t="shared" si="8"/>
        <v>1</v>
      </c>
      <c r="AG3" s="143">
        <v>1084350</v>
      </c>
      <c r="AH3" s="143">
        <f>VLOOKUP(C3,проект!C:W,13,0)</f>
        <v>1084350</v>
      </c>
      <c r="AI3" s="143" t="b">
        <f t="shared" si="9"/>
        <v>1</v>
      </c>
      <c r="AJ3" s="143">
        <v>4034425.43</v>
      </c>
      <c r="AK3" s="143">
        <f>VLOOKUP(C3,проект!C:W,14,0)</f>
        <v>4034425.43</v>
      </c>
      <c r="AL3" s="143" t="b">
        <f t="shared" si="10"/>
        <v>1</v>
      </c>
      <c r="AM3" s="143">
        <v>0</v>
      </c>
      <c r="AN3" s="143">
        <v>0</v>
      </c>
      <c r="AO3" s="220">
        <v>1095686.3999999999</v>
      </c>
      <c r="AP3" s="220">
        <f>VLOOKUP(C3,проект!C:W,17,0)</f>
        <v>0</v>
      </c>
      <c r="AQ3" s="220" t="b">
        <f t="shared" si="11"/>
        <v>0</v>
      </c>
      <c r="AR3" s="143">
        <v>0</v>
      </c>
      <c r="AS3" s="143">
        <f>VLOOKUP(C3,проект!C:W,18,0)</f>
        <v>0</v>
      </c>
      <c r="AT3" s="143" t="b">
        <f t="shared" si="12"/>
        <v>1</v>
      </c>
      <c r="AU3" s="143">
        <v>0</v>
      </c>
      <c r="AV3" s="143">
        <f>VLOOKUP(C3,проект!C:W,19,0)</f>
        <v>0</v>
      </c>
      <c r="AW3" s="143" t="b">
        <f t="shared" si="13"/>
        <v>1</v>
      </c>
      <c r="AX3" s="143">
        <v>0</v>
      </c>
      <c r="AY3" s="143">
        <f>VLOOKUP(C3,проект!C:W,20,0)</f>
        <v>0</v>
      </c>
      <c r="AZ3" s="143" t="b">
        <f t="shared" si="14"/>
        <v>1</v>
      </c>
      <c r="BA3" s="143">
        <v>118307.66</v>
      </c>
      <c r="BB3" s="143">
        <f>VLOOKUP(C3,проект!C:W,21,0)</f>
        <v>118307.66</v>
      </c>
      <c r="BC3" s="143" t="b">
        <f t="shared" si="15"/>
        <v>1</v>
      </c>
      <c r="BD3" s="143">
        <f>VLOOKUP(C3,проект!C:D,2,0)</f>
        <v>9152325.4900000002</v>
      </c>
      <c r="BF3" t="b">
        <f t="shared" si="16"/>
        <v>0</v>
      </c>
    </row>
    <row r="4" spans="1:58" s="208" customFormat="1" x14ac:dyDescent="0.3">
      <c r="A4" s="8" t="s">
        <v>3499</v>
      </c>
      <c r="B4" s="165" t="s">
        <v>88</v>
      </c>
      <c r="C4">
        <v>40548</v>
      </c>
      <c r="D4" s="143">
        <v>10363092.879999999</v>
      </c>
      <c r="E4" s="143">
        <v>10248540.51</v>
      </c>
      <c r="F4" s="143">
        <v>3944763.6</v>
      </c>
      <c r="G4" s="143">
        <f>VLOOKUP(C4,проект!C:F,4,0)</f>
        <v>3944763.6</v>
      </c>
      <c r="H4" s="143" t="b">
        <f t="shared" si="0"/>
        <v>1</v>
      </c>
      <c r="I4" s="143">
        <v>0</v>
      </c>
      <c r="J4" s="143">
        <f>VLOOKUP(C4,проект!C:W,5,0)</f>
        <v>0</v>
      </c>
      <c r="K4" s="143" t="b">
        <f t="shared" si="1"/>
        <v>1</v>
      </c>
      <c r="L4" s="143">
        <v>0</v>
      </c>
      <c r="M4" s="143">
        <f>VLOOKUP(C4,проект!C:W,6,0)</f>
        <v>0</v>
      </c>
      <c r="N4" s="143" t="b">
        <f t="shared" si="2"/>
        <v>1</v>
      </c>
      <c r="O4" s="143">
        <v>0</v>
      </c>
      <c r="P4" s="143">
        <f>VLOOKUP(C4,проект!C:W,7,0)</f>
        <v>0</v>
      </c>
      <c r="Q4" s="143" t="b">
        <f t="shared" si="3"/>
        <v>1</v>
      </c>
      <c r="R4" s="143">
        <v>0</v>
      </c>
      <c r="S4" s="143">
        <f>VLOOKUP(C4,проект!C:W,8,0)</f>
        <v>0</v>
      </c>
      <c r="T4" s="143" t="b">
        <f t="shared" si="4"/>
        <v>1</v>
      </c>
      <c r="U4" s="143">
        <v>0</v>
      </c>
      <c r="V4" s="143">
        <f>VLOOKUP(C4,проект!C:W,9,0)</f>
        <v>0</v>
      </c>
      <c r="W4" s="143" t="b">
        <f t="shared" si="5"/>
        <v>1</v>
      </c>
      <c r="X4" s="143">
        <v>0</v>
      </c>
      <c r="Y4" s="143">
        <f>VLOOKUP(C4,проект!C:W,10,0)</f>
        <v>0</v>
      </c>
      <c r="Z4" s="143" t="b">
        <f t="shared" si="6"/>
        <v>1</v>
      </c>
      <c r="AA4" s="143">
        <v>0</v>
      </c>
      <c r="AB4" s="143">
        <f>VLOOKUP(C4,проект!C:W,11,0)</f>
        <v>0</v>
      </c>
      <c r="AC4" s="143" t="b">
        <f t="shared" si="7"/>
        <v>1</v>
      </c>
      <c r="AD4" s="143">
        <v>5098886.91</v>
      </c>
      <c r="AE4" s="143">
        <f>VLOOKUP(C4,проект!C:W,12,0)</f>
        <v>5098886.91</v>
      </c>
      <c r="AF4" s="143" t="b">
        <f t="shared" si="8"/>
        <v>1</v>
      </c>
      <c r="AG4" s="143">
        <v>0</v>
      </c>
      <c r="AH4" s="143">
        <f>VLOOKUP(C4,проект!C:W,13,0)</f>
        <v>0</v>
      </c>
      <c r="AI4" s="143" t="b">
        <f t="shared" si="9"/>
        <v>1</v>
      </c>
      <c r="AJ4" s="143">
        <v>0</v>
      </c>
      <c r="AK4" s="143">
        <f>VLOOKUP(C4,проект!C:W,14,0)</f>
        <v>0</v>
      </c>
      <c r="AL4" s="143" t="b">
        <f t="shared" si="10"/>
        <v>1</v>
      </c>
      <c r="AM4" s="143">
        <v>0</v>
      </c>
      <c r="AN4" s="143">
        <v>0</v>
      </c>
      <c r="AO4" s="220">
        <v>1204890</v>
      </c>
      <c r="AP4" s="220">
        <f>VLOOKUP(C4,проект!C:W,17,0)</f>
        <v>0</v>
      </c>
      <c r="AQ4" s="220" t="b">
        <f t="shared" si="11"/>
        <v>0</v>
      </c>
      <c r="AR4" s="143">
        <v>0</v>
      </c>
      <c r="AS4" s="143">
        <f>VLOOKUP(C4,проект!C:W,18,0)</f>
        <v>0</v>
      </c>
      <c r="AT4" s="143" t="b">
        <f t="shared" si="12"/>
        <v>1</v>
      </c>
      <c r="AU4" s="143">
        <v>0</v>
      </c>
      <c r="AV4" s="143">
        <f>VLOOKUP(C4,проект!C:W,19,0)</f>
        <v>0</v>
      </c>
      <c r="AW4" s="143" t="b">
        <f t="shared" si="13"/>
        <v>1</v>
      </c>
      <c r="AX4" s="143">
        <v>0</v>
      </c>
      <c r="AY4" s="143">
        <f>VLOOKUP(C4,проект!C:W,20,0)</f>
        <v>0</v>
      </c>
      <c r="AZ4" s="143" t="b">
        <f t="shared" si="14"/>
        <v>1</v>
      </c>
      <c r="BA4" s="143">
        <v>114552.37</v>
      </c>
      <c r="BB4" s="143">
        <f>VLOOKUP(C4,проект!C:W,21,0)</f>
        <v>114552.37</v>
      </c>
      <c r="BC4" s="143" t="b">
        <f t="shared" si="15"/>
        <v>1</v>
      </c>
      <c r="BD4" s="143">
        <f>VLOOKUP(C4,проект!C:D,2,0)</f>
        <v>9158202.879999999</v>
      </c>
      <c r="BE4"/>
      <c r="BF4" t="b">
        <f t="shared" si="16"/>
        <v>0</v>
      </c>
    </row>
    <row r="5" spans="1:58" s="208" customFormat="1" x14ac:dyDescent="0.3">
      <c r="A5" s="145" t="s">
        <v>3502</v>
      </c>
      <c r="B5" s="165" t="s">
        <v>109</v>
      </c>
      <c r="C5">
        <v>40672</v>
      </c>
      <c r="D5" s="143">
        <v>7418236.9299999997</v>
      </c>
      <c r="E5" s="143">
        <v>7332376.75</v>
      </c>
      <c r="F5" s="143">
        <v>3088128</v>
      </c>
      <c r="G5" s="143">
        <f>VLOOKUP(C5,проект!C:F,4,0)</f>
        <v>3088128</v>
      </c>
      <c r="H5" s="143" t="b">
        <f t="shared" si="0"/>
        <v>1</v>
      </c>
      <c r="I5" s="143">
        <v>0</v>
      </c>
      <c r="J5" s="143">
        <f>VLOOKUP(C5,проект!C:W,5,0)</f>
        <v>0</v>
      </c>
      <c r="K5" s="143" t="b">
        <f t="shared" si="1"/>
        <v>1</v>
      </c>
      <c r="L5" s="143">
        <v>0</v>
      </c>
      <c r="M5" s="143">
        <f>VLOOKUP(C5,проект!C:W,6,0)</f>
        <v>0</v>
      </c>
      <c r="N5" s="143" t="b">
        <f t="shared" si="2"/>
        <v>1</v>
      </c>
      <c r="O5" s="143">
        <v>348373.2</v>
      </c>
      <c r="P5" s="143">
        <f>VLOOKUP(C5,проект!C:W,7,0)</f>
        <v>348373.2</v>
      </c>
      <c r="Q5" s="143" t="b">
        <f t="shared" si="3"/>
        <v>1</v>
      </c>
      <c r="R5" s="143">
        <v>329452.79999999999</v>
      </c>
      <c r="S5" s="143">
        <f>VLOOKUP(C5,проект!C:W,8,0)</f>
        <v>329452.79999999999</v>
      </c>
      <c r="T5" s="143" t="b">
        <f t="shared" si="4"/>
        <v>1</v>
      </c>
      <c r="U5" s="143">
        <v>283600.8</v>
      </c>
      <c r="V5" s="143">
        <f>VLOOKUP(C5,проект!C:W,9,0)</f>
        <v>283600.8</v>
      </c>
      <c r="W5" s="143" t="b">
        <f t="shared" si="5"/>
        <v>1</v>
      </c>
      <c r="X5" s="143">
        <v>0</v>
      </c>
      <c r="Y5" s="143">
        <f>VLOOKUP(C5,проект!C:W,10,0)</f>
        <v>0</v>
      </c>
      <c r="Z5" s="143" t="b">
        <f t="shared" si="6"/>
        <v>1</v>
      </c>
      <c r="AA5" s="143">
        <v>0</v>
      </c>
      <c r="AB5" s="143">
        <f>VLOOKUP(C5,проект!C:W,11,0)</f>
        <v>0</v>
      </c>
      <c r="AC5" s="143" t="b">
        <f t="shared" si="7"/>
        <v>1</v>
      </c>
      <c r="AD5" s="143">
        <v>2177039.9500000002</v>
      </c>
      <c r="AE5" s="143">
        <f>VLOOKUP(C5,проект!C:W,12,0)</f>
        <v>2177039.9500000002</v>
      </c>
      <c r="AF5" s="143" t="b">
        <f t="shared" si="8"/>
        <v>1</v>
      </c>
      <c r="AG5" s="143">
        <v>0</v>
      </c>
      <c r="AH5" s="143">
        <f>VLOOKUP(C5,проект!C:W,13,0)</f>
        <v>0</v>
      </c>
      <c r="AI5" s="143" t="b">
        <f t="shared" si="9"/>
        <v>1</v>
      </c>
      <c r="AJ5" s="143">
        <v>0</v>
      </c>
      <c r="AK5" s="143">
        <f>VLOOKUP(C5,проект!C:W,14,0)</f>
        <v>0</v>
      </c>
      <c r="AL5" s="143" t="b">
        <f t="shared" si="10"/>
        <v>1</v>
      </c>
      <c r="AM5" s="143">
        <v>0</v>
      </c>
      <c r="AN5" s="143">
        <v>0</v>
      </c>
      <c r="AO5" s="220">
        <v>1105782</v>
      </c>
      <c r="AP5" s="220">
        <f>VLOOKUP(C5,проект!C:W,17,0)</f>
        <v>0</v>
      </c>
      <c r="AQ5" s="220" t="b">
        <f t="shared" si="11"/>
        <v>0</v>
      </c>
      <c r="AR5" s="143">
        <v>0</v>
      </c>
      <c r="AS5" s="143">
        <f>VLOOKUP(C5,проект!C:W,18,0)</f>
        <v>0</v>
      </c>
      <c r="AT5" s="143" t="b">
        <f t="shared" si="12"/>
        <v>1</v>
      </c>
      <c r="AU5" s="143">
        <v>0</v>
      </c>
      <c r="AV5" s="143">
        <f>VLOOKUP(C5,проект!C:W,19,0)</f>
        <v>0</v>
      </c>
      <c r="AW5" s="143" t="b">
        <f t="shared" si="13"/>
        <v>1</v>
      </c>
      <c r="AX5" s="143">
        <v>0</v>
      </c>
      <c r="AY5" s="143">
        <f>VLOOKUP(C5,проект!C:W,20,0)</f>
        <v>0</v>
      </c>
      <c r="AZ5" s="143" t="b">
        <f t="shared" si="14"/>
        <v>1</v>
      </c>
      <c r="BA5" s="143">
        <v>85860.18</v>
      </c>
      <c r="BB5" s="143">
        <f>VLOOKUP(C5,проект!C:W,21,0)</f>
        <v>85860.18</v>
      </c>
      <c r="BC5" s="143" t="b">
        <f t="shared" si="15"/>
        <v>1</v>
      </c>
      <c r="BD5" s="143">
        <f>VLOOKUP(C5,проект!C:D,2,0)</f>
        <v>6312454.9299999997</v>
      </c>
      <c r="BE5"/>
      <c r="BF5" t="b">
        <f t="shared" si="16"/>
        <v>0</v>
      </c>
    </row>
    <row r="6" spans="1:58" s="208" customFormat="1" x14ac:dyDescent="0.3">
      <c r="A6" s="8" t="s">
        <v>3502</v>
      </c>
      <c r="B6" s="8" t="s">
        <v>124</v>
      </c>
      <c r="C6">
        <v>40861</v>
      </c>
      <c r="D6" s="143">
        <v>9315442.6699999999</v>
      </c>
      <c r="E6" s="143">
        <v>9209589.5999999996</v>
      </c>
      <c r="F6" s="143">
        <v>3953922</v>
      </c>
      <c r="G6" s="143">
        <f>VLOOKUP(C6,проект!C:F,4,0)</f>
        <v>3953922</v>
      </c>
      <c r="H6" s="143" t="b">
        <f t="shared" si="0"/>
        <v>1</v>
      </c>
      <c r="I6" s="143">
        <v>0</v>
      </c>
      <c r="J6" s="143">
        <f>VLOOKUP(C6,проект!C:W,5,0)</f>
        <v>0</v>
      </c>
      <c r="K6" s="143" t="b">
        <f t="shared" si="1"/>
        <v>1</v>
      </c>
      <c r="L6" s="143">
        <v>0</v>
      </c>
      <c r="M6" s="143">
        <f>VLOOKUP(C6,проект!C:W,6,0)</f>
        <v>0</v>
      </c>
      <c r="N6" s="143" t="b">
        <f t="shared" si="2"/>
        <v>1</v>
      </c>
      <c r="O6" s="143">
        <v>0</v>
      </c>
      <c r="P6" s="143">
        <f>VLOOKUP(C6,проект!C:W,7,0)</f>
        <v>0</v>
      </c>
      <c r="Q6" s="143" t="b">
        <f t="shared" si="3"/>
        <v>1</v>
      </c>
      <c r="R6" s="143">
        <v>0</v>
      </c>
      <c r="S6" s="143">
        <f>VLOOKUP(C6,проект!C:W,8,0)</f>
        <v>0</v>
      </c>
      <c r="T6" s="143" t="b">
        <f t="shared" si="4"/>
        <v>1</v>
      </c>
      <c r="U6" s="143">
        <v>0</v>
      </c>
      <c r="V6" s="143">
        <f>VLOOKUP(C6,проект!C:W,9,0)</f>
        <v>0</v>
      </c>
      <c r="W6" s="143" t="b">
        <f t="shared" si="5"/>
        <v>1</v>
      </c>
      <c r="X6" s="143">
        <v>0</v>
      </c>
      <c r="Y6" s="143">
        <f>VLOOKUP(C6,проект!C:W,10,0)</f>
        <v>0</v>
      </c>
      <c r="Z6" s="143" t="b">
        <f t="shared" si="6"/>
        <v>1</v>
      </c>
      <c r="AA6" s="143">
        <v>0</v>
      </c>
      <c r="AB6" s="143">
        <f>VLOOKUP(C6,проект!C:W,11,0)</f>
        <v>0</v>
      </c>
      <c r="AC6" s="143" t="b">
        <f t="shared" si="7"/>
        <v>1</v>
      </c>
      <c r="AD6" s="143">
        <v>0</v>
      </c>
      <c r="AE6" s="143">
        <f>VLOOKUP(C6,проект!C:W,12,0)</f>
        <v>0</v>
      </c>
      <c r="AF6" s="143" t="b">
        <f t="shared" si="8"/>
        <v>1</v>
      </c>
      <c r="AG6" s="143">
        <v>0</v>
      </c>
      <c r="AH6" s="143">
        <f>VLOOKUP(C6,проект!C:W,13,0)</f>
        <v>0</v>
      </c>
      <c r="AI6" s="143" t="b">
        <f t="shared" si="9"/>
        <v>1</v>
      </c>
      <c r="AJ6" s="220">
        <v>3284883.6</v>
      </c>
      <c r="AK6" s="220">
        <f>VLOOKUP(C6,проект!C:W,14,0)</f>
        <v>0</v>
      </c>
      <c r="AL6" s="220" t="b">
        <f t="shared" si="10"/>
        <v>0</v>
      </c>
      <c r="AM6" s="143">
        <v>0</v>
      </c>
      <c r="AN6" s="143">
        <v>0</v>
      </c>
      <c r="AO6" s="220">
        <v>1970784</v>
      </c>
      <c r="AP6" s="220">
        <f>VLOOKUP(C6,проект!C:W,17,0)</f>
        <v>0</v>
      </c>
      <c r="AQ6" s="220" t="b">
        <f t="shared" si="11"/>
        <v>0</v>
      </c>
      <c r="AR6" s="143">
        <v>0</v>
      </c>
      <c r="AS6" s="143">
        <f>VLOOKUP(C6,проект!C:W,18,0)</f>
        <v>0</v>
      </c>
      <c r="AT6" s="143" t="b">
        <f t="shared" si="12"/>
        <v>1</v>
      </c>
      <c r="AU6" s="143">
        <v>0</v>
      </c>
      <c r="AV6" s="143">
        <f>VLOOKUP(C6,проект!C:W,19,0)</f>
        <v>0</v>
      </c>
      <c r="AW6" s="143" t="b">
        <f t="shared" si="13"/>
        <v>1</v>
      </c>
      <c r="AX6" s="143">
        <v>0</v>
      </c>
      <c r="AY6" s="143">
        <f>VLOOKUP(C6,проект!C:W,20,0)</f>
        <v>0</v>
      </c>
      <c r="AZ6" s="143" t="b">
        <f t="shared" si="14"/>
        <v>1</v>
      </c>
      <c r="BA6" s="221">
        <v>105853.07</v>
      </c>
      <c r="BB6" s="221">
        <f>VLOOKUP(C6,проект!C:W,21,0)</f>
        <v>46260.880000000005</v>
      </c>
      <c r="BC6" s="221" t="b">
        <f t="shared" si="15"/>
        <v>0</v>
      </c>
      <c r="BD6" s="143">
        <f>VLOOKUP(C6,проект!C:D,2,0)</f>
        <v>4000182.88</v>
      </c>
      <c r="BE6"/>
      <c r="BF6" t="b">
        <f t="shared" si="16"/>
        <v>0</v>
      </c>
    </row>
    <row r="7" spans="1:58" s="208" customFormat="1" x14ac:dyDescent="0.3">
      <c r="A7" s="8" t="s">
        <v>3499</v>
      </c>
      <c r="B7" s="8" t="s">
        <v>140</v>
      </c>
      <c r="C7">
        <v>39372</v>
      </c>
      <c r="D7" s="143">
        <v>11456582.25</v>
      </c>
      <c r="E7" s="143">
        <v>11325893.640000001</v>
      </c>
      <c r="F7" s="143">
        <v>3985201.2</v>
      </c>
      <c r="G7" s="143">
        <f>VLOOKUP(C7,проект!C:F,4,0)</f>
        <v>3985201.2</v>
      </c>
      <c r="H7" s="143" t="b">
        <f t="shared" si="0"/>
        <v>1</v>
      </c>
      <c r="I7" s="143">
        <v>0</v>
      </c>
      <c r="J7" s="143">
        <f>VLOOKUP(C7,проект!C:W,5,0)</f>
        <v>0</v>
      </c>
      <c r="K7" s="143" t="b">
        <f t="shared" si="1"/>
        <v>1</v>
      </c>
      <c r="L7" s="143">
        <v>0</v>
      </c>
      <c r="M7" s="143">
        <f>VLOOKUP(C7,проект!C:W,6,0)</f>
        <v>0</v>
      </c>
      <c r="N7" s="143" t="b">
        <f t="shared" si="2"/>
        <v>1</v>
      </c>
      <c r="O7" s="143">
        <v>0</v>
      </c>
      <c r="P7" s="143">
        <f>VLOOKUP(C7,проект!C:W,7,0)</f>
        <v>0</v>
      </c>
      <c r="Q7" s="143" t="b">
        <f t="shared" si="3"/>
        <v>1</v>
      </c>
      <c r="R7" s="143">
        <v>0</v>
      </c>
      <c r="S7" s="143">
        <f>VLOOKUP(C7,проект!C:W,8,0)</f>
        <v>0</v>
      </c>
      <c r="T7" s="143" t="b">
        <f t="shared" si="4"/>
        <v>1</v>
      </c>
      <c r="U7" s="143">
        <v>0</v>
      </c>
      <c r="V7" s="143">
        <f>VLOOKUP(C7,проект!C:W,9,0)</f>
        <v>0</v>
      </c>
      <c r="W7" s="143" t="b">
        <f t="shared" si="5"/>
        <v>1</v>
      </c>
      <c r="X7" s="143">
        <v>0</v>
      </c>
      <c r="Y7" s="143">
        <f>VLOOKUP(C7,проект!C:W,10,0)</f>
        <v>0</v>
      </c>
      <c r="Z7" s="143" t="b">
        <f t="shared" si="6"/>
        <v>1</v>
      </c>
      <c r="AA7" s="143">
        <v>0</v>
      </c>
      <c r="AB7" s="143">
        <f>VLOOKUP(C7,проект!C:W,11,0)</f>
        <v>0</v>
      </c>
      <c r="AC7" s="143" t="b">
        <f t="shared" si="7"/>
        <v>1</v>
      </c>
      <c r="AD7" s="143">
        <v>0</v>
      </c>
      <c r="AE7" s="143">
        <f>VLOOKUP(C7,проект!C:W,12,0)</f>
        <v>0</v>
      </c>
      <c r="AF7" s="143" t="b">
        <f t="shared" si="8"/>
        <v>1</v>
      </c>
      <c r="AG7" s="143">
        <v>1084350</v>
      </c>
      <c r="AH7" s="143">
        <f>VLOOKUP(C7,проект!C:W,13,0)</f>
        <v>1084350</v>
      </c>
      <c r="AI7" s="143" t="b">
        <f t="shared" si="9"/>
        <v>1</v>
      </c>
      <c r="AJ7" s="227">
        <v>5874842.4400000004</v>
      </c>
      <c r="AK7" s="227">
        <f>VLOOKUP(C7,проект!C:W,14,0)</f>
        <v>3542125.54</v>
      </c>
      <c r="AL7" s="227" t="b">
        <f t="shared" si="10"/>
        <v>0</v>
      </c>
      <c r="AM7" s="143">
        <v>0</v>
      </c>
      <c r="AN7" s="143">
        <v>0</v>
      </c>
      <c r="AO7" s="220">
        <v>381500</v>
      </c>
      <c r="AP7" s="220">
        <f>VLOOKUP(C7,проект!C:W,17,0)</f>
        <v>0</v>
      </c>
      <c r="AQ7" s="220" t="b">
        <f t="shared" si="11"/>
        <v>0</v>
      </c>
      <c r="AR7" s="143">
        <v>0</v>
      </c>
      <c r="AS7" s="143">
        <f>VLOOKUP(C7,проект!C:W,18,0)</f>
        <v>0</v>
      </c>
      <c r="AT7" s="143" t="b">
        <f t="shared" si="12"/>
        <v>1</v>
      </c>
      <c r="AU7" s="143">
        <v>0</v>
      </c>
      <c r="AV7" s="143">
        <f>VLOOKUP(C7,проект!C:W,19,0)</f>
        <v>0</v>
      </c>
      <c r="AW7" s="143" t="b">
        <f t="shared" si="13"/>
        <v>1</v>
      </c>
      <c r="AX7" s="143">
        <v>0</v>
      </c>
      <c r="AY7" s="143">
        <f>VLOOKUP(C7,проект!C:W,20,0)</f>
        <v>0</v>
      </c>
      <c r="AZ7" s="143" t="b">
        <f t="shared" si="14"/>
        <v>1</v>
      </c>
      <c r="BA7" s="143">
        <v>130688.61</v>
      </c>
      <c r="BB7" s="143">
        <f>VLOOKUP(C7,проект!C:W,21,0)</f>
        <v>130688.61</v>
      </c>
      <c r="BC7" s="143" t="b">
        <f t="shared" si="15"/>
        <v>1</v>
      </c>
      <c r="BD7" s="143">
        <f>VLOOKUP(C7,проект!C:D,2,0)</f>
        <v>8742365.3499999996</v>
      </c>
      <c r="BE7"/>
      <c r="BF7" t="b">
        <f t="shared" si="16"/>
        <v>0</v>
      </c>
    </row>
    <row r="8" spans="1:58" s="208" customFormat="1" x14ac:dyDescent="0.3">
      <c r="A8" s="8" t="s">
        <v>3499</v>
      </c>
      <c r="B8" s="8" t="s">
        <v>154</v>
      </c>
      <c r="C8">
        <v>39417</v>
      </c>
      <c r="D8" s="143">
        <v>9452440.9900000002</v>
      </c>
      <c r="E8" s="143">
        <v>9347292.4000000004</v>
      </c>
      <c r="F8" s="143">
        <v>3892657.2</v>
      </c>
      <c r="G8" s="143">
        <f>VLOOKUP(C8,проект!C:F,4,0)</f>
        <v>3892657.2</v>
      </c>
      <c r="H8" s="143" t="b">
        <f t="shared" si="0"/>
        <v>1</v>
      </c>
      <c r="I8" s="143">
        <v>0</v>
      </c>
      <c r="J8" s="143">
        <f>VLOOKUP(C8,проект!C:W,5,0)</f>
        <v>0</v>
      </c>
      <c r="K8" s="143" t="b">
        <f t="shared" si="1"/>
        <v>1</v>
      </c>
      <c r="L8" s="143">
        <v>0</v>
      </c>
      <c r="M8" s="143">
        <f>VLOOKUP(C8,проект!C:W,6,0)</f>
        <v>0</v>
      </c>
      <c r="N8" s="143" t="b">
        <f t="shared" si="2"/>
        <v>1</v>
      </c>
      <c r="O8" s="143">
        <v>0</v>
      </c>
      <c r="P8" s="143">
        <f>VLOOKUP(C8,проект!C:W,7,0)</f>
        <v>0</v>
      </c>
      <c r="Q8" s="143" t="b">
        <f t="shared" si="3"/>
        <v>1</v>
      </c>
      <c r="R8" s="143">
        <v>0</v>
      </c>
      <c r="S8" s="143">
        <f>VLOOKUP(C8,проект!C:W,8,0)</f>
        <v>0</v>
      </c>
      <c r="T8" s="143" t="b">
        <f t="shared" si="4"/>
        <v>1</v>
      </c>
      <c r="U8" s="143">
        <v>0</v>
      </c>
      <c r="V8" s="143">
        <f>VLOOKUP(C8,проект!C:W,9,0)</f>
        <v>0</v>
      </c>
      <c r="W8" s="143" t="b">
        <f t="shared" si="5"/>
        <v>1</v>
      </c>
      <c r="X8" s="143">
        <v>0</v>
      </c>
      <c r="Y8" s="143">
        <f>VLOOKUP(C8,проект!C:W,10,0)</f>
        <v>0</v>
      </c>
      <c r="Z8" s="143" t="b">
        <f t="shared" si="6"/>
        <v>1</v>
      </c>
      <c r="AA8" s="143">
        <v>0</v>
      </c>
      <c r="AB8" s="143">
        <f>VLOOKUP(C8,проект!C:W,11,0)</f>
        <v>0</v>
      </c>
      <c r="AC8" s="143" t="b">
        <f t="shared" si="7"/>
        <v>1</v>
      </c>
      <c r="AD8" s="143">
        <v>0</v>
      </c>
      <c r="AE8" s="143">
        <f>VLOOKUP(C8,проект!C:W,12,0)</f>
        <v>0</v>
      </c>
      <c r="AF8" s="143" t="b">
        <f t="shared" si="8"/>
        <v>1</v>
      </c>
      <c r="AG8" s="143">
        <v>0</v>
      </c>
      <c r="AH8" s="143">
        <f>VLOOKUP(C8,проект!C:W,13,0)</f>
        <v>0</v>
      </c>
      <c r="AI8" s="143" t="b">
        <f t="shared" si="9"/>
        <v>1</v>
      </c>
      <c r="AJ8" s="227">
        <v>4501435.2</v>
      </c>
      <c r="AK8" s="227">
        <f>VLOOKUP(C8,проект!C:W,14,0)</f>
        <v>5003036.8600000003</v>
      </c>
      <c r="AL8" s="227" t="b">
        <f t="shared" si="10"/>
        <v>0</v>
      </c>
      <c r="AM8" s="143">
        <v>0</v>
      </c>
      <c r="AN8" s="143">
        <v>0</v>
      </c>
      <c r="AO8" s="220">
        <v>953200</v>
      </c>
      <c r="AP8" s="220">
        <f>VLOOKUP(C8,проект!C:W,17,0)</f>
        <v>0</v>
      </c>
      <c r="AQ8" s="220" t="b">
        <f t="shared" si="11"/>
        <v>0</v>
      </c>
      <c r="AR8" s="143">
        <v>0</v>
      </c>
      <c r="AS8" s="143">
        <f>VLOOKUP(C8,проект!C:W,18,0)</f>
        <v>0</v>
      </c>
      <c r="AT8" s="143" t="b">
        <f t="shared" si="12"/>
        <v>1</v>
      </c>
      <c r="AU8" s="143">
        <v>0</v>
      </c>
      <c r="AV8" s="143">
        <f>VLOOKUP(C8,проект!C:W,19,0)</f>
        <v>0</v>
      </c>
      <c r="AW8" s="143" t="b">
        <f t="shared" si="13"/>
        <v>1</v>
      </c>
      <c r="AX8" s="143">
        <v>0</v>
      </c>
      <c r="AY8" s="143">
        <f>VLOOKUP(C8,проект!C:W,20,0)</f>
        <v>0</v>
      </c>
      <c r="AZ8" s="143" t="b">
        <f t="shared" si="14"/>
        <v>1</v>
      </c>
      <c r="BA8" s="143">
        <v>105148.59</v>
      </c>
      <c r="BB8" s="143">
        <f>VLOOKUP(C8,проект!C:W,21,0)</f>
        <v>105148.59</v>
      </c>
      <c r="BC8" s="143" t="b">
        <f t="shared" si="15"/>
        <v>1</v>
      </c>
      <c r="BD8" s="143">
        <f>VLOOKUP(C8,проект!C:D,2,0)</f>
        <v>9000842.6500000004</v>
      </c>
      <c r="BE8"/>
      <c r="BF8" t="b">
        <f t="shared" si="16"/>
        <v>0</v>
      </c>
    </row>
    <row r="9" spans="1:58" s="208" customFormat="1" x14ac:dyDescent="0.3">
      <c r="A9" s="8" t="s">
        <v>3499</v>
      </c>
      <c r="B9" s="198" t="s">
        <v>161</v>
      </c>
      <c r="C9">
        <v>39418</v>
      </c>
      <c r="D9" s="143">
        <v>10413313.220000001</v>
      </c>
      <c r="E9" s="143">
        <v>10295967.91</v>
      </c>
      <c r="F9" s="221">
        <v>3913969.2</v>
      </c>
      <c r="G9" s="221">
        <f>VLOOKUP(C9,проект!C:F,4,0)</f>
        <v>3869749.2</v>
      </c>
      <c r="H9" s="221" t="b">
        <f t="shared" si="0"/>
        <v>0</v>
      </c>
      <c r="I9" s="143">
        <v>0</v>
      </c>
      <c r="J9" s="143">
        <f>VLOOKUP(C9,проект!C:W,5,0)</f>
        <v>0</v>
      </c>
      <c r="K9" s="143" t="b">
        <f t="shared" si="1"/>
        <v>1</v>
      </c>
      <c r="L9" s="143">
        <v>0</v>
      </c>
      <c r="M9" s="143">
        <f>VLOOKUP(C9,проект!C:W,6,0)</f>
        <v>0</v>
      </c>
      <c r="N9" s="143" t="b">
        <f t="shared" si="2"/>
        <v>1</v>
      </c>
      <c r="O9" s="143">
        <v>0</v>
      </c>
      <c r="P9" s="143">
        <f>VLOOKUP(C9,проект!C:W,7,0)</f>
        <v>0</v>
      </c>
      <c r="Q9" s="143" t="b">
        <f t="shared" si="3"/>
        <v>1</v>
      </c>
      <c r="R9" s="143">
        <v>0</v>
      </c>
      <c r="S9" s="143">
        <f>VLOOKUP(C9,проект!C:W,8,0)</f>
        <v>0</v>
      </c>
      <c r="T9" s="143" t="b">
        <f t="shared" si="4"/>
        <v>1</v>
      </c>
      <c r="U9" s="143">
        <v>0</v>
      </c>
      <c r="V9" s="143">
        <f>VLOOKUP(C9,проект!C:W,9,0)</f>
        <v>0</v>
      </c>
      <c r="W9" s="143" t="b">
        <f t="shared" si="5"/>
        <v>1</v>
      </c>
      <c r="X9" s="143">
        <v>0</v>
      </c>
      <c r="Y9" s="143">
        <f>VLOOKUP(C9,проект!C:W,10,0)</f>
        <v>0</v>
      </c>
      <c r="Z9" s="143" t="b">
        <f t="shared" si="6"/>
        <v>1</v>
      </c>
      <c r="AA9" s="143">
        <v>0</v>
      </c>
      <c r="AB9" s="143">
        <f>VLOOKUP(C9,проект!C:W,11,0)</f>
        <v>0</v>
      </c>
      <c r="AC9" s="143" t="b">
        <f t="shared" si="7"/>
        <v>1</v>
      </c>
      <c r="AD9" s="143">
        <v>0</v>
      </c>
      <c r="AE9" s="143">
        <f>VLOOKUP(C9,проект!C:W,12,0)</f>
        <v>0</v>
      </c>
      <c r="AF9" s="143" t="b">
        <f t="shared" si="8"/>
        <v>1</v>
      </c>
      <c r="AG9" s="143">
        <v>1084350</v>
      </c>
      <c r="AH9" s="143">
        <f>VLOOKUP(C9,проект!C:W,13,0)</f>
        <v>1084350</v>
      </c>
      <c r="AI9" s="143" t="b">
        <f t="shared" si="9"/>
        <v>1</v>
      </c>
      <c r="AJ9" s="143">
        <v>4220418.71</v>
      </c>
      <c r="AK9" s="143">
        <f>VLOOKUP(C9,проект!C:W,14,0)</f>
        <v>4220418.71</v>
      </c>
      <c r="AL9" s="143" t="b">
        <f t="shared" si="10"/>
        <v>1</v>
      </c>
      <c r="AM9" s="143">
        <v>0</v>
      </c>
      <c r="AN9" s="143">
        <v>0</v>
      </c>
      <c r="AO9" s="220">
        <v>1077230</v>
      </c>
      <c r="AP9" s="220">
        <f>VLOOKUP(C9,проект!C:W,17,0)</f>
        <v>0</v>
      </c>
      <c r="AQ9" s="220" t="b">
        <f t="shared" si="11"/>
        <v>0</v>
      </c>
      <c r="AR9" s="143">
        <v>0</v>
      </c>
      <c r="AS9" s="143">
        <f>VLOOKUP(C9,проект!C:W,18,0)</f>
        <v>0</v>
      </c>
      <c r="AT9" s="143" t="b">
        <f t="shared" si="12"/>
        <v>1</v>
      </c>
      <c r="AU9" s="143">
        <v>0</v>
      </c>
      <c r="AV9" s="143">
        <f>VLOOKUP(C9,проект!C:W,19,0)</f>
        <v>0</v>
      </c>
      <c r="AW9" s="143" t="b">
        <f t="shared" si="13"/>
        <v>1</v>
      </c>
      <c r="AX9" s="143">
        <v>0</v>
      </c>
      <c r="AY9" s="143">
        <f>VLOOKUP(C9,проект!C:W,20,0)</f>
        <v>0</v>
      </c>
      <c r="AZ9" s="143" t="b">
        <f t="shared" si="14"/>
        <v>1</v>
      </c>
      <c r="BA9" s="143">
        <v>117345.31</v>
      </c>
      <c r="BB9" s="143">
        <f>VLOOKUP(C9,проект!C:W,21,0)</f>
        <v>117345.31</v>
      </c>
      <c r="BC9" s="143" t="b">
        <f t="shared" si="15"/>
        <v>1</v>
      </c>
      <c r="BD9" s="143">
        <f>VLOOKUP(C9,проект!C:D,2,0)</f>
        <v>9291863.2200000007</v>
      </c>
      <c r="BE9"/>
      <c r="BF9" t="b">
        <f t="shared" si="16"/>
        <v>0</v>
      </c>
    </row>
    <row r="10" spans="1:58" x14ac:dyDescent="0.3">
      <c r="A10" s="8" t="s">
        <v>3503</v>
      </c>
      <c r="B10" s="231" t="s">
        <v>170</v>
      </c>
      <c r="C10">
        <v>39491</v>
      </c>
      <c r="D10" s="143">
        <v>10496325.940000001</v>
      </c>
      <c r="E10" s="143">
        <v>10382917.140000001</v>
      </c>
      <c r="F10" s="143">
        <v>3895701.6</v>
      </c>
      <c r="G10" s="143">
        <f>VLOOKUP(C10,проект!C:F,4,0)</f>
        <v>3895701.6</v>
      </c>
      <c r="H10" s="143" t="b">
        <f t="shared" si="0"/>
        <v>1</v>
      </c>
      <c r="I10" s="143">
        <v>0</v>
      </c>
      <c r="J10" s="143">
        <f>VLOOKUP(C10,проект!C:W,5,0)</f>
        <v>0</v>
      </c>
      <c r="K10" s="143" t="b">
        <f t="shared" si="1"/>
        <v>1</v>
      </c>
      <c r="L10" s="220">
        <v>257079.6</v>
      </c>
      <c r="M10" s="220">
        <f>VLOOKUP(C10,проект!C:W,6,0)</f>
        <v>0</v>
      </c>
      <c r="N10" s="220" t="b">
        <f t="shared" si="2"/>
        <v>0</v>
      </c>
      <c r="O10" s="143">
        <v>0</v>
      </c>
      <c r="P10" s="143">
        <f>VLOOKUP(C10,проект!C:W,7,0)</f>
        <v>0</v>
      </c>
      <c r="Q10" s="143" t="b">
        <f t="shared" si="3"/>
        <v>1</v>
      </c>
      <c r="R10" s="143">
        <v>0</v>
      </c>
      <c r="S10" s="143">
        <f>VLOOKUP(C10,проект!C:W,8,0)</f>
        <v>0</v>
      </c>
      <c r="T10" s="143" t="b">
        <f t="shared" si="4"/>
        <v>1</v>
      </c>
      <c r="U10" s="143">
        <v>0</v>
      </c>
      <c r="V10" s="143">
        <f>VLOOKUP(C10,проект!C:W,9,0)</f>
        <v>0</v>
      </c>
      <c r="W10" s="143" t="b">
        <f t="shared" si="5"/>
        <v>1</v>
      </c>
      <c r="X10" s="143">
        <v>0</v>
      </c>
      <c r="Y10" s="143">
        <f>VLOOKUP(C10,проект!C:W,10,0)</f>
        <v>0</v>
      </c>
      <c r="Z10" s="143" t="b">
        <f t="shared" si="6"/>
        <v>1</v>
      </c>
      <c r="AA10" s="143">
        <v>0</v>
      </c>
      <c r="AB10" s="143">
        <f>VLOOKUP(C10,проект!C:W,11,0)</f>
        <v>0</v>
      </c>
      <c r="AC10" s="143" t="b">
        <f t="shared" si="7"/>
        <v>1</v>
      </c>
      <c r="AD10" s="143">
        <v>3501856.12</v>
      </c>
      <c r="AE10" s="143">
        <f>VLOOKUP(C10,проект!C:W,12,0)</f>
        <v>3501856.12</v>
      </c>
      <c r="AF10" s="143" t="b">
        <f t="shared" si="8"/>
        <v>1</v>
      </c>
      <c r="AG10" s="143">
        <v>0</v>
      </c>
      <c r="AH10" s="143">
        <f>VLOOKUP(C10,проект!C:W,13,0)</f>
        <v>0</v>
      </c>
      <c r="AI10" s="143" t="b">
        <f t="shared" si="9"/>
        <v>1</v>
      </c>
      <c r="AJ10" s="143">
        <v>1087267.82</v>
      </c>
      <c r="AK10" s="143">
        <f>VLOOKUP(C10,проект!C:W,14,0)</f>
        <v>1087267.82</v>
      </c>
      <c r="AL10" s="143" t="b">
        <f t="shared" si="10"/>
        <v>1</v>
      </c>
      <c r="AM10" s="143">
        <v>0</v>
      </c>
      <c r="AN10" s="143">
        <v>0</v>
      </c>
      <c r="AO10" s="220">
        <v>1641012</v>
      </c>
      <c r="AP10" s="220">
        <f>VLOOKUP(C10,проект!C:W,17,0)</f>
        <v>0</v>
      </c>
      <c r="AQ10" s="220" t="b">
        <f t="shared" si="11"/>
        <v>0</v>
      </c>
      <c r="AR10" s="143">
        <v>0</v>
      </c>
      <c r="AS10" s="143">
        <f>VLOOKUP(C10,проект!C:W,18,0)</f>
        <v>0</v>
      </c>
      <c r="AT10" s="143" t="b">
        <f t="shared" si="12"/>
        <v>1</v>
      </c>
      <c r="AU10" s="143">
        <v>0</v>
      </c>
      <c r="AV10" s="143">
        <f>VLOOKUP(C10,проект!C:W,19,0)</f>
        <v>0</v>
      </c>
      <c r="AW10" s="143" t="b">
        <f t="shared" si="13"/>
        <v>1</v>
      </c>
      <c r="AX10" s="143">
        <v>0</v>
      </c>
      <c r="AY10" s="143">
        <f>VLOOKUP(C10,проект!C:W,20,0)</f>
        <v>0</v>
      </c>
      <c r="AZ10" s="143" t="b">
        <f t="shared" si="14"/>
        <v>1</v>
      </c>
      <c r="BA10" s="143">
        <v>113408.8</v>
      </c>
      <c r="BB10" s="143">
        <f>VLOOKUP(C10,проект!C:W,21,0)</f>
        <v>113408.8</v>
      </c>
      <c r="BC10" s="143" t="b">
        <f t="shared" si="15"/>
        <v>1</v>
      </c>
      <c r="BD10" s="143">
        <f>VLOOKUP(C10,проект!C:D,2,0)</f>
        <v>8598234.3400000017</v>
      </c>
      <c r="BF10" t="b">
        <f t="shared" si="16"/>
        <v>0</v>
      </c>
    </row>
    <row r="11" spans="1:58" x14ac:dyDescent="0.3">
      <c r="A11">
        <v>1</v>
      </c>
      <c r="B11" t="s">
        <v>85</v>
      </c>
      <c r="C11">
        <v>40339</v>
      </c>
      <c r="D11" s="143">
        <v>9546408.9199999999</v>
      </c>
      <c r="E11" s="143">
        <v>9438518.8100000005</v>
      </c>
      <c r="F11" s="143">
        <v>3915242.4</v>
      </c>
      <c r="G11" s="143">
        <f>VLOOKUP(C11,проект!C:F,4,0)</f>
        <v>3915242.4</v>
      </c>
      <c r="H11" s="143" t="b">
        <f t="shared" si="0"/>
        <v>1</v>
      </c>
      <c r="I11" s="143">
        <v>0</v>
      </c>
      <c r="J11" s="143">
        <f>VLOOKUP(C11,проект!C:W,5,0)</f>
        <v>0</v>
      </c>
      <c r="K11" s="143" t="b">
        <f t="shared" si="1"/>
        <v>1</v>
      </c>
      <c r="L11" s="143">
        <v>0</v>
      </c>
      <c r="M11" s="143">
        <f>VLOOKUP(C11,проект!C:W,6,0)</f>
        <v>0</v>
      </c>
      <c r="N11" s="143" t="b">
        <f t="shared" si="2"/>
        <v>1</v>
      </c>
      <c r="O11" s="143">
        <v>0</v>
      </c>
      <c r="P11" s="143">
        <f>VLOOKUP(C11,проект!C:W,7,0)</f>
        <v>0</v>
      </c>
      <c r="Q11" s="143" t="b">
        <f t="shared" si="3"/>
        <v>1</v>
      </c>
      <c r="R11" s="143">
        <v>0</v>
      </c>
      <c r="S11" s="143">
        <f>VLOOKUP(C11,проект!C:W,8,0)</f>
        <v>0</v>
      </c>
      <c r="T11" s="143" t="b">
        <f t="shared" si="4"/>
        <v>1</v>
      </c>
      <c r="U11" s="143">
        <v>0</v>
      </c>
      <c r="V11" s="143">
        <f>VLOOKUP(C11,проект!C:W,9,0)</f>
        <v>0</v>
      </c>
      <c r="W11" s="143" t="b">
        <f t="shared" si="5"/>
        <v>1</v>
      </c>
      <c r="X11" s="143">
        <v>0</v>
      </c>
      <c r="Y11" s="143">
        <f>VLOOKUP(C11,проект!C:W,10,0)</f>
        <v>0</v>
      </c>
      <c r="Z11" s="143" t="b">
        <f t="shared" si="6"/>
        <v>1</v>
      </c>
      <c r="AA11" s="143">
        <v>0</v>
      </c>
      <c r="AB11" s="143">
        <f>VLOOKUP(C11,проект!C:W,11,0)</f>
        <v>0</v>
      </c>
      <c r="AC11" s="143" t="b">
        <f t="shared" si="7"/>
        <v>1</v>
      </c>
      <c r="AD11" s="143">
        <v>0</v>
      </c>
      <c r="AE11" s="143">
        <f>VLOOKUP(C11,проект!C:W,12,0)</f>
        <v>0</v>
      </c>
      <c r="AF11" s="143" t="b">
        <f t="shared" si="8"/>
        <v>1</v>
      </c>
      <c r="AG11" s="143">
        <v>0</v>
      </c>
      <c r="AH11" s="143">
        <f>VLOOKUP(C11,проект!C:W,13,0)</f>
        <v>0</v>
      </c>
      <c r="AI11" s="143" t="b">
        <f t="shared" si="9"/>
        <v>1</v>
      </c>
      <c r="AJ11" s="227">
        <v>3997856.41</v>
      </c>
      <c r="AK11" s="227">
        <f>VLOOKUP(C11,проект!C:W,14,0)</f>
        <v>3940377.41</v>
      </c>
      <c r="AL11" s="227" t="b">
        <f t="shared" si="10"/>
        <v>0</v>
      </c>
      <c r="AM11" s="143">
        <v>0</v>
      </c>
      <c r="AN11" s="143">
        <v>0</v>
      </c>
      <c r="AO11" s="143">
        <v>1525420</v>
      </c>
      <c r="AP11" s="143">
        <f>VLOOKUP(C11,проект!C:W,17,0)</f>
        <v>1525420</v>
      </c>
      <c r="AQ11" s="143" t="b">
        <f t="shared" si="11"/>
        <v>1</v>
      </c>
      <c r="AR11" s="143">
        <v>0</v>
      </c>
      <c r="AS11" s="143">
        <f>VLOOKUP(C11,проект!C:W,18,0)</f>
        <v>0</v>
      </c>
      <c r="AT11" s="143" t="b">
        <f t="shared" si="12"/>
        <v>1</v>
      </c>
      <c r="AU11" s="143">
        <v>0</v>
      </c>
      <c r="AV11" s="143">
        <f>VLOOKUP(C11,проект!C:W,19,0)</f>
        <v>0</v>
      </c>
      <c r="AW11" s="143" t="b">
        <f t="shared" si="13"/>
        <v>1</v>
      </c>
      <c r="AX11" s="143">
        <v>0</v>
      </c>
      <c r="AY11" s="143">
        <f>VLOOKUP(C11,проект!C:W,20,0)</f>
        <v>0</v>
      </c>
      <c r="AZ11" s="143" t="b">
        <f t="shared" si="14"/>
        <v>1</v>
      </c>
      <c r="BA11" s="143">
        <v>107890.11</v>
      </c>
      <c r="BB11" s="143">
        <f>VLOOKUP(C11,проект!C:W,21,0)</f>
        <v>107890.11</v>
      </c>
      <c r="BC11" s="143" t="b">
        <f t="shared" si="15"/>
        <v>1</v>
      </c>
      <c r="BD11" s="143">
        <f>VLOOKUP(C11,проект!C:D,2,0)</f>
        <v>9488929.9199999999</v>
      </c>
      <c r="BF11" t="b">
        <f t="shared" si="16"/>
        <v>0</v>
      </c>
    </row>
    <row r="12" spans="1:58" x14ac:dyDescent="0.3">
      <c r="A12">
        <v>6</v>
      </c>
      <c r="B12" t="s">
        <v>90</v>
      </c>
      <c r="C12">
        <v>39594</v>
      </c>
      <c r="D12" s="143">
        <v>9006631.5900000017</v>
      </c>
      <c r="E12" s="143">
        <v>8904141.7800000012</v>
      </c>
      <c r="F12" s="143">
        <v>3927512.4</v>
      </c>
      <c r="G12" s="143">
        <f>VLOOKUP(C12,проект!C:F,4,0)</f>
        <v>3927512.4</v>
      </c>
      <c r="H12" s="143" t="b">
        <f t="shared" si="0"/>
        <v>1</v>
      </c>
      <c r="I12" s="143">
        <v>0</v>
      </c>
      <c r="J12" s="143">
        <f>VLOOKUP(C12,проект!C:W,5,0)</f>
        <v>0</v>
      </c>
      <c r="K12" s="143" t="b">
        <f t="shared" si="1"/>
        <v>1</v>
      </c>
      <c r="L12" s="143">
        <v>0</v>
      </c>
      <c r="M12" s="143">
        <f>VLOOKUP(C12,проект!C:W,6,0)</f>
        <v>0</v>
      </c>
      <c r="N12" s="143" t="b">
        <f t="shared" si="2"/>
        <v>1</v>
      </c>
      <c r="O12" s="143">
        <v>0</v>
      </c>
      <c r="P12" s="143">
        <f>VLOOKUP(C12,проект!C:W,7,0)</f>
        <v>0</v>
      </c>
      <c r="Q12" s="143" t="b">
        <f t="shared" si="3"/>
        <v>1</v>
      </c>
      <c r="R12" s="143">
        <v>0</v>
      </c>
      <c r="S12" s="143">
        <f>VLOOKUP(C12,проект!C:W,8,0)</f>
        <v>0</v>
      </c>
      <c r="T12" s="143" t="b">
        <f t="shared" si="4"/>
        <v>1</v>
      </c>
      <c r="U12" s="143">
        <v>0</v>
      </c>
      <c r="V12" s="143">
        <f>VLOOKUP(C12,проект!C:W,9,0)</f>
        <v>0</v>
      </c>
      <c r="W12" s="143" t="b">
        <f t="shared" si="5"/>
        <v>1</v>
      </c>
      <c r="X12" s="143">
        <v>0</v>
      </c>
      <c r="Y12" s="143">
        <f>VLOOKUP(C12,проект!C:W,10,0)</f>
        <v>0</v>
      </c>
      <c r="Z12" s="143" t="b">
        <f t="shared" si="6"/>
        <v>1</v>
      </c>
      <c r="AA12" s="143">
        <v>0</v>
      </c>
      <c r="AB12" s="143">
        <f>VLOOKUP(C12,проект!C:W,11,0)</f>
        <v>0</v>
      </c>
      <c r="AC12" s="143" t="b">
        <f t="shared" si="7"/>
        <v>1</v>
      </c>
      <c r="AD12" s="143">
        <v>0</v>
      </c>
      <c r="AE12" s="143">
        <f>VLOOKUP(C12,проект!C:W,12,0)</f>
        <v>0</v>
      </c>
      <c r="AF12" s="143" t="b">
        <f t="shared" si="8"/>
        <v>1</v>
      </c>
      <c r="AG12" s="143">
        <v>1084350</v>
      </c>
      <c r="AH12" s="143">
        <f>VLOOKUP(C12,проект!C:W,13,0)</f>
        <v>1084350</v>
      </c>
      <c r="AI12" s="143" t="b">
        <f t="shared" si="9"/>
        <v>1</v>
      </c>
      <c r="AJ12" s="227">
        <v>3892279.38</v>
      </c>
      <c r="AK12" s="227">
        <f>VLOOKUP(C12,проект!C:W,14,0)</f>
        <v>3868676.58</v>
      </c>
      <c r="AL12" s="227" t="b">
        <f t="shared" si="10"/>
        <v>0</v>
      </c>
      <c r="AM12" s="143">
        <v>0</v>
      </c>
      <c r="AN12" s="143">
        <v>0</v>
      </c>
      <c r="AO12" s="143">
        <v>0</v>
      </c>
      <c r="AP12" s="143">
        <f>VLOOKUP(C12,проект!C:W,17,0)</f>
        <v>0</v>
      </c>
      <c r="AQ12" s="143" t="b">
        <f t="shared" si="11"/>
        <v>1</v>
      </c>
      <c r="AR12" s="143">
        <v>0</v>
      </c>
      <c r="AS12" s="143">
        <f>VLOOKUP(C12,проект!C:W,18,0)</f>
        <v>0</v>
      </c>
      <c r="AT12" s="143" t="b">
        <f t="shared" si="12"/>
        <v>1</v>
      </c>
      <c r="AU12" s="143">
        <v>0</v>
      </c>
      <c r="AV12" s="143">
        <f>VLOOKUP(C12,проект!C:W,19,0)</f>
        <v>0</v>
      </c>
      <c r="AW12" s="143" t="b">
        <f t="shared" si="13"/>
        <v>1</v>
      </c>
      <c r="AX12" s="143">
        <v>0</v>
      </c>
      <c r="AY12" s="143">
        <f>VLOOKUP(C12,проект!C:W,20,0)</f>
        <v>0</v>
      </c>
      <c r="AZ12" s="143" t="b">
        <f t="shared" si="14"/>
        <v>1</v>
      </c>
      <c r="BA12" s="143">
        <v>102489.81</v>
      </c>
      <c r="BB12" s="143">
        <f>VLOOKUP(C12,проект!C:W,21,0)</f>
        <v>102489.81</v>
      </c>
      <c r="BC12" s="143" t="b">
        <f t="shared" si="15"/>
        <v>1</v>
      </c>
      <c r="BD12" s="143">
        <f>VLOOKUP(C12,проект!C:D,2,0)</f>
        <v>8983028.790000001</v>
      </c>
      <c r="BF12" t="b">
        <f t="shared" si="16"/>
        <v>0</v>
      </c>
    </row>
    <row r="13" spans="1:58" x14ac:dyDescent="0.3">
      <c r="A13">
        <v>7</v>
      </c>
      <c r="B13" t="s">
        <v>91</v>
      </c>
      <c r="C13">
        <v>39596</v>
      </c>
      <c r="D13" s="143">
        <v>11949836.619999999</v>
      </c>
      <c r="E13" s="143">
        <v>11814104.25</v>
      </c>
      <c r="F13" s="143">
        <v>4712691.5999999996</v>
      </c>
      <c r="G13" s="143">
        <f>VLOOKUP(C13,проект!C:F,4,0)</f>
        <v>4712691.5999999996</v>
      </c>
      <c r="H13" s="143" t="b">
        <f t="shared" si="0"/>
        <v>1</v>
      </c>
      <c r="I13" s="143">
        <v>0</v>
      </c>
      <c r="J13" s="143">
        <f>VLOOKUP(C13,проект!C:W,5,0)</f>
        <v>0</v>
      </c>
      <c r="K13" s="143" t="b">
        <f t="shared" si="1"/>
        <v>1</v>
      </c>
      <c r="L13" s="143">
        <v>0</v>
      </c>
      <c r="M13" s="143">
        <f>VLOOKUP(C13,проект!C:W,6,0)</f>
        <v>0</v>
      </c>
      <c r="N13" s="143" t="b">
        <f t="shared" si="2"/>
        <v>1</v>
      </c>
      <c r="O13" s="143">
        <v>0</v>
      </c>
      <c r="P13" s="143">
        <f>VLOOKUP(C13,проект!C:W,7,0)</f>
        <v>0</v>
      </c>
      <c r="Q13" s="143" t="b">
        <f t="shared" si="3"/>
        <v>1</v>
      </c>
      <c r="R13" s="143">
        <v>0</v>
      </c>
      <c r="S13" s="143">
        <f>VLOOKUP(C13,проект!C:W,8,0)</f>
        <v>0</v>
      </c>
      <c r="T13" s="143" t="b">
        <f t="shared" si="4"/>
        <v>1</v>
      </c>
      <c r="U13" s="143">
        <v>0</v>
      </c>
      <c r="V13" s="143">
        <f>VLOOKUP(C13,проект!C:W,9,0)</f>
        <v>0</v>
      </c>
      <c r="W13" s="143" t="b">
        <f t="shared" si="5"/>
        <v>1</v>
      </c>
      <c r="X13" s="143">
        <v>0</v>
      </c>
      <c r="Y13" s="143">
        <f>VLOOKUP(C13,проект!C:W,10,0)</f>
        <v>0</v>
      </c>
      <c r="Z13" s="143" t="b">
        <f t="shared" si="6"/>
        <v>1</v>
      </c>
      <c r="AA13" s="143">
        <v>0</v>
      </c>
      <c r="AB13" s="143">
        <f>VLOOKUP(C13,проект!C:W,11,0)</f>
        <v>0</v>
      </c>
      <c r="AC13" s="143" t="b">
        <f t="shared" si="7"/>
        <v>1</v>
      </c>
      <c r="AD13" s="143">
        <v>3569860</v>
      </c>
      <c r="AE13" s="143">
        <f>VLOOKUP(C13,проект!C:W,12,0)</f>
        <v>3569860</v>
      </c>
      <c r="AF13" s="143" t="b">
        <f t="shared" si="8"/>
        <v>1</v>
      </c>
      <c r="AG13" s="143">
        <v>1287350</v>
      </c>
      <c r="AH13" s="143">
        <f>VLOOKUP(C13,проект!C:W,13,0)</f>
        <v>1287350</v>
      </c>
      <c r="AI13" s="143" t="b">
        <f t="shared" si="9"/>
        <v>1</v>
      </c>
      <c r="AJ13" s="143">
        <v>2244202.65</v>
      </c>
      <c r="AK13" s="143">
        <f>VLOOKUP(C13,проект!C:W,14,0)</f>
        <v>2244202.65</v>
      </c>
      <c r="AL13" s="143" t="b">
        <f t="shared" si="10"/>
        <v>1</v>
      </c>
      <c r="AM13" s="143">
        <v>0</v>
      </c>
      <c r="AN13" s="143">
        <v>0</v>
      </c>
      <c r="AO13" s="143">
        <v>0</v>
      </c>
      <c r="AP13" s="143">
        <f>VLOOKUP(C13,проект!C:W,17,0)</f>
        <v>0</v>
      </c>
      <c r="AQ13" s="143" t="b">
        <f t="shared" si="11"/>
        <v>1</v>
      </c>
      <c r="AR13" s="143">
        <v>0</v>
      </c>
      <c r="AS13" s="143">
        <f>VLOOKUP(C13,проект!C:W,18,0)</f>
        <v>0</v>
      </c>
      <c r="AT13" s="143" t="b">
        <f t="shared" si="12"/>
        <v>1</v>
      </c>
      <c r="AU13" s="143">
        <v>0</v>
      </c>
      <c r="AV13" s="143">
        <f>VLOOKUP(C13,проект!C:W,19,0)</f>
        <v>0</v>
      </c>
      <c r="AW13" s="143" t="b">
        <f t="shared" si="13"/>
        <v>1</v>
      </c>
      <c r="AX13" s="143">
        <v>0</v>
      </c>
      <c r="AY13" s="143">
        <f>VLOOKUP(C13,проект!C:W,20,0)</f>
        <v>0</v>
      </c>
      <c r="AZ13" s="143" t="b">
        <f t="shared" si="14"/>
        <v>1</v>
      </c>
      <c r="BA13" s="143">
        <v>135732.37</v>
      </c>
      <c r="BB13" s="143">
        <f>VLOOKUP(C13,проект!C:W,21,0)</f>
        <v>135732.37</v>
      </c>
      <c r="BC13" s="143" t="b">
        <f t="shared" si="15"/>
        <v>1</v>
      </c>
      <c r="BD13" s="143">
        <f>VLOOKUP(C13,проект!C:D,2,0)</f>
        <v>11949836.619999999</v>
      </c>
      <c r="BF13" t="b">
        <f t="shared" si="16"/>
        <v>1</v>
      </c>
    </row>
    <row r="14" spans="1:58" x14ac:dyDescent="0.3">
      <c r="A14" s="8" t="s">
        <v>3504</v>
      </c>
      <c r="B14" s="159" t="s">
        <v>39</v>
      </c>
      <c r="C14">
        <v>39588</v>
      </c>
      <c r="D14" s="143">
        <v>18755274.27</v>
      </c>
      <c r="E14" s="143">
        <v>18601903.609999999</v>
      </c>
      <c r="F14" s="143">
        <v>0</v>
      </c>
      <c r="G14" s="143">
        <f>VLOOKUP(C14,проект!C:F,4,0)</f>
        <v>0</v>
      </c>
      <c r="H14" s="143" t="b">
        <f t="shared" si="0"/>
        <v>1</v>
      </c>
      <c r="I14" s="222">
        <v>7336370.4000000004</v>
      </c>
      <c r="J14" s="222">
        <f>VLOOKUP(C14,проект!C:W,5,0)</f>
        <v>5793918</v>
      </c>
      <c r="K14" s="222" t="b">
        <f t="shared" si="1"/>
        <v>0</v>
      </c>
      <c r="L14" s="143">
        <v>0</v>
      </c>
      <c r="M14" s="143">
        <f>VLOOKUP(C14,проект!C:W,6,0)</f>
        <v>0</v>
      </c>
      <c r="N14" s="143" t="b">
        <f t="shared" si="2"/>
        <v>1</v>
      </c>
      <c r="O14" s="220">
        <v>353304</v>
      </c>
      <c r="P14" s="220">
        <f>VLOOKUP(C14,проект!C:W,7,0)</f>
        <v>0</v>
      </c>
      <c r="Q14" s="143" t="b">
        <f t="shared" si="3"/>
        <v>0</v>
      </c>
      <c r="R14" s="143">
        <v>0</v>
      </c>
      <c r="S14" s="143">
        <f>VLOOKUP(C14,проект!C:W,8,0)</f>
        <v>0</v>
      </c>
      <c r="T14" s="143" t="b">
        <f t="shared" si="4"/>
        <v>1</v>
      </c>
      <c r="U14" s="143">
        <v>0</v>
      </c>
      <c r="V14" s="143">
        <f>VLOOKUP(C14,проект!C:W,9,0)</f>
        <v>0</v>
      </c>
      <c r="W14" s="143" t="b">
        <f t="shared" si="5"/>
        <v>1</v>
      </c>
      <c r="X14" s="143">
        <v>0</v>
      </c>
      <c r="Y14" s="143">
        <f>VLOOKUP(C14,проект!C:W,10,0)</f>
        <v>0</v>
      </c>
      <c r="Z14" s="143" t="b">
        <f t="shared" si="6"/>
        <v>1</v>
      </c>
      <c r="AA14" s="143">
        <v>10651005.6</v>
      </c>
      <c r="AB14" s="143">
        <f>VLOOKUP(C14,проект!C:W,11,0)</f>
        <v>10651005.6</v>
      </c>
      <c r="AC14" s="143" t="b">
        <f t="shared" si="7"/>
        <v>1</v>
      </c>
      <c r="AD14" s="143">
        <v>0</v>
      </c>
      <c r="AE14" s="143">
        <f>VLOOKUP(C14,проект!C:W,12,0)</f>
        <v>0</v>
      </c>
      <c r="AF14" s="143" t="b">
        <f t="shared" si="8"/>
        <v>1</v>
      </c>
      <c r="AG14" s="143">
        <v>0</v>
      </c>
      <c r="AH14" s="143">
        <f>VLOOKUP(C14,проект!C:W,13,0)</f>
        <v>0</v>
      </c>
      <c r="AI14" s="143" t="b">
        <f t="shared" si="9"/>
        <v>1</v>
      </c>
      <c r="AJ14" s="143">
        <v>0</v>
      </c>
      <c r="AK14" s="143">
        <f>VLOOKUP(C14,проект!C:W,14,0)</f>
        <v>0</v>
      </c>
      <c r="AL14" s="143" t="b">
        <f t="shared" si="10"/>
        <v>1</v>
      </c>
      <c r="AM14" s="143">
        <v>0</v>
      </c>
      <c r="AN14" s="143">
        <v>0</v>
      </c>
      <c r="AO14" s="143">
        <v>0</v>
      </c>
      <c r="AP14" s="143">
        <f>VLOOKUP(C14,проект!C:W,17,0)</f>
        <v>0</v>
      </c>
      <c r="AQ14" s="143" t="b">
        <f t="shared" si="11"/>
        <v>1</v>
      </c>
      <c r="AR14" s="143">
        <v>261223.61</v>
      </c>
      <c r="AS14" s="143">
        <f>VLOOKUP(C14,проект!C:W,18,0)</f>
        <v>261223.61</v>
      </c>
      <c r="AT14" s="143" t="b">
        <f t="shared" si="12"/>
        <v>1</v>
      </c>
      <c r="AU14" s="143">
        <v>0</v>
      </c>
      <c r="AV14" s="143">
        <f>VLOOKUP(C14,проект!C:W,19,0)</f>
        <v>0</v>
      </c>
      <c r="AW14" s="143" t="b">
        <f t="shared" si="13"/>
        <v>1</v>
      </c>
      <c r="AX14" s="143">
        <v>0</v>
      </c>
      <c r="AY14" s="143">
        <f>VLOOKUP(C14,проект!C:W,20,0)</f>
        <v>0</v>
      </c>
      <c r="AZ14" s="143" t="b">
        <f t="shared" si="14"/>
        <v>1</v>
      </c>
      <c r="BA14" s="143">
        <v>153370.65999999997</v>
      </c>
      <c r="BB14" s="143">
        <f>VLOOKUP(C14,проект!C:W,21,0)</f>
        <v>153370.65999999997</v>
      </c>
      <c r="BC14" s="143" t="b">
        <f t="shared" si="15"/>
        <v>1</v>
      </c>
      <c r="BD14" s="143">
        <f>VLOOKUP(C14,проект!C:D,2,0)</f>
        <v>16859517.869999997</v>
      </c>
      <c r="BF14" t="b">
        <f t="shared" si="16"/>
        <v>0</v>
      </c>
    </row>
    <row r="15" spans="1:58" x14ac:dyDescent="0.3">
      <c r="A15">
        <v>9</v>
      </c>
      <c r="B15" t="s">
        <v>92</v>
      </c>
      <c r="C15">
        <v>39610</v>
      </c>
      <c r="D15" s="143">
        <v>10015623.41</v>
      </c>
      <c r="E15" s="143">
        <v>9901018.8000000007</v>
      </c>
      <c r="F15" s="143">
        <v>3964162.8</v>
      </c>
      <c r="G15" s="143">
        <f>VLOOKUP(C15,проект!C:F,4,0)</f>
        <v>3964162.8</v>
      </c>
      <c r="H15" s="143" t="b">
        <f t="shared" si="0"/>
        <v>1</v>
      </c>
      <c r="I15" s="143">
        <v>0</v>
      </c>
      <c r="J15" s="143">
        <f>VLOOKUP(C15,проект!C:W,5,0)</f>
        <v>0</v>
      </c>
      <c r="K15" s="143" t="b">
        <f t="shared" si="1"/>
        <v>1</v>
      </c>
      <c r="L15" s="143">
        <v>0</v>
      </c>
      <c r="M15" s="143">
        <f>VLOOKUP(C15,проект!C:W,6,0)</f>
        <v>0</v>
      </c>
      <c r="N15" s="143" t="b">
        <f t="shared" si="2"/>
        <v>1</v>
      </c>
      <c r="O15" s="143">
        <v>0</v>
      </c>
      <c r="P15" s="143">
        <f>VLOOKUP(C15,проект!C:W,7,0)</f>
        <v>0</v>
      </c>
      <c r="Q15" s="143" t="b">
        <f t="shared" si="3"/>
        <v>1</v>
      </c>
      <c r="R15" s="143">
        <v>0</v>
      </c>
      <c r="S15" s="143">
        <f>VLOOKUP(C15,проект!C:W,8,0)</f>
        <v>0</v>
      </c>
      <c r="T15" s="143" t="b">
        <f t="shared" si="4"/>
        <v>1</v>
      </c>
      <c r="U15" s="143">
        <v>411967.2</v>
      </c>
      <c r="V15" s="143">
        <f>VLOOKUP(C15,проект!C:W,9,0)</f>
        <v>411967.2</v>
      </c>
      <c r="W15" s="143" t="b">
        <f t="shared" si="5"/>
        <v>1</v>
      </c>
      <c r="X15" s="143">
        <v>0</v>
      </c>
      <c r="Y15" s="143">
        <f>VLOOKUP(C15,проект!C:W,10,0)</f>
        <v>0</v>
      </c>
      <c r="Z15" s="143" t="b">
        <f t="shared" si="6"/>
        <v>1</v>
      </c>
      <c r="AA15" s="143">
        <v>0</v>
      </c>
      <c r="AB15" s="143">
        <f>VLOOKUP(C15,проект!C:W,11,0)</f>
        <v>0</v>
      </c>
      <c r="AC15" s="143" t="b">
        <f t="shared" si="7"/>
        <v>1</v>
      </c>
      <c r="AD15" s="143">
        <v>0</v>
      </c>
      <c r="AE15" s="143">
        <f>VLOOKUP(C15,проект!C:W,12,0)</f>
        <v>0</v>
      </c>
      <c r="AF15" s="143" t="b">
        <f t="shared" si="8"/>
        <v>1</v>
      </c>
      <c r="AG15" s="143">
        <v>1084350</v>
      </c>
      <c r="AH15" s="143">
        <f>VLOOKUP(C15,проект!C:W,13,0)</f>
        <v>1084350</v>
      </c>
      <c r="AI15" s="143" t="b">
        <f t="shared" si="9"/>
        <v>1</v>
      </c>
      <c r="AJ15" s="227">
        <v>4440538.8</v>
      </c>
      <c r="AK15" s="227">
        <f>VLOOKUP(C15,проект!C:W,14,0)</f>
        <v>5311615.2</v>
      </c>
      <c r="AL15" s="227" t="b">
        <f t="shared" si="10"/>
        <v>0</v>
      </c>
      <c r="AM15" s="143">
        <v>0</v>
      </c>
      <c r="AN15" s="143">
        <v>0</v>
      </c>
      <c r="AO15" s="143">
        <v>0</v>
      </c>
      <c r="AP15" s="143">
        <f>VLOOKUP(C15,проект!C:W,17,0)</f>
        <v>0</v>
      </c>
      <c r="AQ15" s="143" t="b">
        <f t="shared" si="11"/>
        <v>1</v>
      </c>
      <c r="AR15" s="143">
        <v>0</v>
      </c>
      <c r="AS15" s="143">
        <f>VLOOKUP(C15,проект!C:W,18,0)</f>
        <v>0</v>
      </c>
      <c r="AT15" s="143" t="b">
        <f t="shared" si="12"/>
        <v>1</v>
      </c>
      <c r="AU15" s="143">
        <v>0</v>
      </c>
      <c r="AV15" s="143">
        <f>VLOOKUP(C15,проект!C:W,19,0)</f>
        <v>0</v>
      </c>
      <c r="AW15" s="143" t="b">
        <f t="shared" si="13"/>
        <v>1</v>
      </c>
      <c r="AX15" s="143">
        <v>0</v>
      </c>
      <c r="AY15" s="143">
        <f>VLOOKUP(C15,проект!C:W,20,0)</f>
        <v>0</v>
      </c>
      <c r="AZ15" s="143" t="b">
        <f t="shared" si="14"/>
        <v>1</v>
      </c>
      <c r="BA15" s="143">
        <v>114604.61</v>
      </c>
      <c r="BB15" s="143">
        <f>VLOOKUP(C15,проект!C:W,21,0)</f>
        <v>114604.61</v>
      </c>
      <c r="BC15" s="143" t="b">
        <f t="shared" si="15"/>
        <v>1</v>
      </c>
      <c r="BD15" s="143">
        <f>VLOOKUP(C15,проект!C:D,2,0)</f>
        <v>10886699.809999999</v>
      </c>
      <c r="BF15" t="b">
        <f t="shared" si="16"/>
        <v>0</v>
      </c>
    </row>
    <row r="16" spans="1:58" x14ac:dyDescent="0.3">
      <c r="A16">
        <v>10</v>
      </c>
      <c r="B16" s="76" t="s">
        <v>93</v>
      </c>
      <c r="C16">
        <v>39644</v>
      </c>
      <c r="D16" s="143">
        <v>16065319.92</v>
      </c>
      <c r="E16" s="143">
        <v>15877498.93</v>
      </c>
      <c r="F16" s="221">
        <v>5848878</v>
      </c>
      <c r="G16" s="221">
        <f>VLOOKUP(C16,проект!C:F,4,0)</f>
        <v>5808757.2000000002</v>
      </c>
      <c r="H16" s="221" t="b">
        <f t="shared" si="0"/>
        <v>0</v>
      </c>
      <c r="I16" s="143">
        <v>0</v>
      </c>
      <c r="J16" s="143">
        <f>VLOOKUP(C16,проект!C:W,5,0)</f>
        <v>0</v>
      </c>
      <c r="K16" s="143" t="b">
        <f t="shared" si="1"/>
        <v>1</v>
      </c>
      <c r="L16" s="143">
        <v>0</v>
      </c>
      <c r="M16" s="143">
        <f>VLOOKUP(C16,проект!C:W,6,0)</f>
        <v>0</v>
      </c>
      <c r="N16" s="143" t="b">
        <f t="shared" si="2"/>
        <v>1</v>
      </c>
      <c r="O16" s="143">
        <v>0</v>
      </c>
      <c r="P16" s="143">
        <f>VLOOKUP(C16,проект!C:W,7,0)</f>
        <v>0</v>
      </c>
      <c r="Q16" s="143" t="b">
        <f t="shared" si="3"/>
        <v>1</v>
      </c>
      <c r="R16" s="143">
        <v>0</v>
      </c>
      <c r="S16" s="143">
        <f>VLOOKUP(C16,проект!C:W,8,0)</f>
        <v>0</v>
      </c>
      <c r="T16" s="143" t="b">
        <f t="shared" si="4"/>
        <v>1</v>
      </c>
      <c r="U16" s="143">
        <v>744986.4</v>
      </c>
      <c r="V16" s="143">
        <f>VLOOKUP(C16,проект!C:W,9,0)</f>
        <v>744986.4</v>
      </c>
      <c r="W16" s="143" t="b">
        <f t="shared" si="5"/>
        <v>1</v>
      </c>
      <c r="X16" s="143">
        <v>0</v>
      </c>
      <c r="Y16" s="143">
        <f>VLOOKUP(C16,проект!C:W,10,0)</f>
        <v>0</v>
      </c>
      <c r="Z16" s="143" t="b">
        <f t="shared" si="6"/>
        <v>1</v>
      </c>
      <c r="AA16" s="143">
        <v>0</v>
      </c>
      <c r="AB16" s="143">
        <f>VLOOKUP(C16,проект!C:W,11,0)</f>
        <v>0</v>
      </c>
      <c r="AC16" s="143" t="b">
        <f t="shared" si="7"/>
        <v>1</v>
      </c>
      <c r="AD16" s="143">
        <v>5248124.53</v>
      </c>
      <c r="AE16" s="143">
        <f>VLOOKUP(C16,проект!C:W,12,0)</f>
        <v>5248124.53</v>
      </c>
      <c r="AF16" s="143" t="b">
        <f t="shared" si="8"/>
        <v>1</v>
      </c>
      <c r="AG16" s="143">
        <v>1635780</v>
      </c>
      <c r="AH16" s="143">
        <f>VLOOKUP(C16,проект!C:W,13,0)</f>
        <v>1635780</v>
      </c>
      <c r="AI16" s="143" t="b">
        <f t="shared" si="9"/>
        <v>1</v>
      </c>
      <c r="AJ16" s="143">
        <v>2399730</v>
      </c>
      <c r="AK16" s="143">
        <f>VLOOKUP(C16,проект!C:W,14,0)</f>
        <v>2399730</v>
      </c>
      <c r="AL16" s="143" t="b">
        <f t="shared" si="10"/>
        <v>1</v>
      </c>
      <c r="AM16" s="143">
        <v>0</v>
      </c>
      <c r="AN16" s="143">
        <v>0</v>
      </c>
      <c r="AO16" s="143">
        <v>0</v>
      </c>
      <c r="AP16" s="143">
        <f>VLOOKUP(C16,проект!C:W,17,0)</f>
        <v>0</v>
      </c>
      <c r="AQ16" s="143" t="b">
        <f t="shared" si="11"/>
        <v>1</v>
      </c>
      <c r="AR16" s="143">
        <v>0</v>
      </c>
      <c r="AS16" s="143">
        <f>VLOOKUP(C16,проект!C:W,18,0)</f>
        <v>0</v>
      </c>
      <c r="AT16" s="143" t="b">
        <f t="shared" si="12"/>
        <v>1</v>
      </c>
      <c r="AU16" s="143">
        <v>0</v>
      </c>
      <c r="AV16" s="143">
        <f>VLOOKUP(C16,проект!C:W,19,0)</f>
        <v>0</v>
      </c>
      <c r="AW16" s="143" t="b">
        <f t="shared" si="13"/>
        <v>1</v>
      </c>
      <c r="AX16" s="143">
        <v>0</v>
      </c>
      <c r="AY16" s="143">
        <f>VLOOKUP(C16,проект!C:W,20,0)</f>
        <v>0</v>
      </c>
      <c r="AZ16" s="143" t="b">
        <f t="shared" si="14"/>
        <v>1</v>
      </c>
      <c r="BA16" s="143">
        <v>187820.99</v>
      </c>
      <c r="BB16" s="143">
        <f>VLOOKUP(C16,проект!C:W,21,0)</f>
        <v>187820.99</v>
      </c>
      <c r="BC16" s="143" t="b">
        <f t="shared" si="15"/>
        <v>1</v>
      </c>
      <c r="BD16" s="143">
        <f>VLOOKUP(C16,проект!C:D,2,0)</f>
        <v>16025199.120000001</v>
      </c>
      <c r="BF16" t="b">
        <f t="shared" si="16"/>
        <v>0</v>
      </c>
    </row>
    <row r="17" spans="1:58" x14ac:dyDescent="0.3">
      <c r="A17">
        <v>11</v>
      </c>
      <c r="B17" t="s">
        <v>94</v>
      </c>
      <c r="C17">
        <v>39646</v>
      </c>
      <c r="D17" s="143">
        <v>12214893.27</v>
      </c>
      <c r="E17" s="143">
        <v>12067103.709999999</v>
      </c>
      <c r="F17" s="143">
        <v>4784571.5999999996</v>
      </c>
      <c r="G17" s="143">
        <f>VLOOKUP(C17,проект!C:F,4,0)</f>
        <v>4784571.5999999996</v>
      </c>
      <c r="H17" s="143" t="b">
        <f t="shared" si="0"/>
        <v>1</v>
      </c>
      <c r="I17" s="143">
        <v>0</v>
      </c>
      <c r="J17" s="143">
        <f>VLOOKUP(C17,проект!C:W,5,0)</f>
        <v>0</v>
      </c>
      <c r="K17" s="143" t="b">
        <f t="shared" si="1"/>
        <v>1</v>
      </c>
      <c r="L17" s="143">
        <v>0</v>
      </c>
      <c r="M17" s="143">
        <f>VLOOKUP(C17,проект!C:W,6,0)</f>
        <v>0</v>
      </c>
      <c r="N17" s="143" t="b">
        <f t="shared" si="2"/>
        <v>1</v>
      </c>
      <c r="O17" s="143">
        <v>0</v>
      </c>
      <c r="P17" s="143">
        <f>VLOOKUP(C17,проект!C:W,7,0)</f>
        <v>0</v>
      </c>
      <c r="Q17" s="143" t="b">
        <f t="shared" si="3"/>
        <v>1</v>
      </c>
      <c r="R17" s="143">
        <v>0</v>
      </c>
      <c r="S17" s="143">
        <f>VLOOKUP(C17,проект!C:W,8,0)</f>
        <v>0</v>
      </c>
      <c r="T17" s="143" t="b">
        <f t="shared" si="4"/>
        <v>1</v>
      </c>
      <c r="U17" s="143">
        <v>617850</v>
      </c>
      <c r="V17" s="143">
        <f>VLOOKUP(C17,проект!C:W,9,0)</f>
        <v>617850</v>
      </c>
      <c r="W17" s="143" t="b">
        <f t="shared" si="5"/>
        <v>1</v>
      </c>
      <c r="X17" s="143">
        <v>0</v>
      </c>
      <c r="Y17" s="143">
        <f>VLOOKUP(C17,проект!C:W,10,0)</f>
        <v>0</v>
      </c>
      <c r="Z17" s="143" t="b">
        <f t="shared" si="6"/>
        <v>1</v>
      </c>
      <c r="AA17" s="143">
        <v>0</v>
      </c>
      <c r="AB17" s="143">
        <f>VLOOKUP(C17,проект!C:W,11,0)</f>
        <v>0</v>
      </c>
      <c r="AC17" s="143" t="b">
        <f t="shared" si="7"/>
        <v>1</v>
      </c>
      <c r="AD17" s="143">
        <v>3991088.51</v>
      </c>
      <c r="AE17" s="143">
        <f>VLOOKUP(C17,проект!C:W,12,0)</f>
        <v>3991088.51</v>
      </c>
      <c r="AF17" s="143" t="b">
        <f t="shared" si="8"/>
        <v>1</v>
      </c>
      <c r="AG17" s="143">
        <v>1287350</v>
      </c>
      <c r="AH17" s="143">
        <f>VLOOKUP(C17,проект!C:W,13,0)</f>
        <v>1287350</v>
      </c>
      <c r="AI17" s="143" t="b">
        <f t="shared" si="9"/>
        <v>1</v>
      </c>
      <c r="AJ17" s="143">
        <v>1386243.6</v>
      </c>
      <c r="AK17" s="143">
        <f>VLOOKUP(C17,проект!C:W,14,0)</f>
        <v>1386243.6</v>
      </c>
      <c r="AL17" s="143" t="b">
        <f t="shared" si="10"/>
        <v>1</v>
      </c>
      <c r="AM17" s="143">
        <v>0</v>
      </c>
      <c r="AN17" s="143">
        <v>0</v>
      </c>
      <c r="AO17" s="143">
        <v>0</v>
      </c>
      <c r="AP17" s="143">
        <f>VLOOKUP(C17,проект!C:W,17,0)</f>
        <v>0</v>
      </c>
      <c r="AQ17" s="143" t="b">
        <f t="shared" si="11"/>
        <v>1</v>
      </c>
      <c r="AR17" s="143">
        <v>0</v>
      </c>
      <c r="AS17" s="143">
        <f>VLOOKUP(C17,проект!C:W,18,0)</f>
        <v>0</v>
      </c>
      <c r="AT17" s="143" t="b">
        <f t="shared" si="12"/>
        <v>1</v>
      </c>
      <c r="AU17" s="143">
        <v>0</v>
      </c>
      <c r="AV17" s="143">
        <f>VLOOKUP(C17,проект!C:W,19,0)</f>
        <v>0</v>
      </c>
      <c r="AW17" s="143" t="b">
        <f t="shared" si="13"/>
        <v>1</v>
      </c>
      <c r="AX17" s="143">
        <v>0</v>
      </c>
      <c r="AY17" s="143">
        <f>VLOOKUP(C17,проект!C:W,20,0)</f>
        <v>0</v>
      </c>
      <c r="AZ17" s="143" t="b">
        <f t="shared" si="14"/>
        <v>1</v>
      </c>
      <c r="BA17" s="143">
        <v>147789.56</v>
      </c>
      <c r="BB17" s="143">
        <f>VLOOKUP(C17,проект!C:W,21,0)</f>
        <v>147789.56</v>
      </c>
      <c r="BC17" s="143" t="b">
        <f t="shared" si="15"/>
        <v>1</v>
      </c>
      <c r="BD17" s="143">
        <f>VLOOKUP(C17,проект!C:D,2,0)</f>
        <v>12214893.27</v>
      </c>
      <c r="BF17" t="b">
        <f t="shared" si="16"/>
        <v>1</v>
      </c>
    </row>
    <row r="18" spans="1:58" x14ac:dyDescent="0.3">
      <c r="A18">
        <v>12</v>
      </c>
      <c r="B18" t="s">
        <v>95</v>
      </c>
      <c r="C18">
        <v>39638</v>
      </c>
      <c r="D18" s="143">
        <v>15154858.080000002</v>
      </c>
      <c r="E18" s="143">
        <v>14984667.690000001</v>
      </c>
      <c r="F18" s="143">
        <v>5724222</v>
      </c>
      <c r="G18" s="143">
        <f>VLOOKUP(C18,проект!C:F,4,0)</f>
        <v>5724222</v>
      </c>
      <c r="H18" s="143" t="b">
        <f t="shared" si="0"/>
        <v>1</v>
      </c>
      <c r="I18" s="143">
        <v>0</v>
      </c>
      <c r="J18" s="143">
        <f>VLOOKUP(C18,проект!C:W,5,0)</f>
        <v>0</v>
      </c>
      <c r="K18" s="143" t="b">
        <f t="shared" si="1"/>
        <v>1</v>
      </c>
      <c r="L18" s="143">
        <v>0</v>
      </c>
      <c r="M18" s="143">
        <f>VLOOKUP(C18,проект!C:W,6,0)</f>
        <v>0</v>
      </c>
      <c r="N18" s="143" t="b">
        <f t="shared" si="2"/>
        <v>1</v>
      </c>
      <c r="O18" s="143">
        <v>0</v>
      </c>
      <c r="P18" s="143">
        <f>VLOOKUP(C18,проект!C:W,7,0)</f>
        <v>0</v>
      </c>
      <c r="Q18" s="143" t="b">
        <f t="shared" si="3"/>
        <v>1</v>
      </c>
      <c r="R18" s="143">
        <v>0</v>
      </c>
      <c r="S18" s="143">
        <f>VLOOKUP(C18,проект!C:W,8,0)</f>
        <v>0</v>
      </c>
      <c r="T18" s="143" t="b">
        <f t="shared" si="4"/>
        <v>1</v>
      </c>
      <c r="U18" s="143">
        <v>563172</v>
      </c>
      <c r="V18" s="143">
        <f>VLOOKUP(C18,проект!C:W,9,0)</f>
        <v>563172</v>
      </c>
      <c r="W18" s="143" t="b">
        <f t="shared" si="5"/>
        <v>1</v>
      </c>
      <c r="X18" s="143">
        <v>0</v>
      </c>
      <c r="Y18" s="143">
        <f>VLOOKUP(C18,проект!C:W,10,0)</f>
        <v>0</v>
      </c>
      <c r="Z18" s="143" t="b">
        <f t="shared" si="6"/>
        <v>1</v>
      </c>
      <c r="AA18" s="143">
        <v>0</v>
      </c>
      <c r="AB18" s="143">
        <f>VLOOKUP(C18,проект!C:W,11,0)</f>
        <v>0</v>
      </c>
      <c r="AC18" s="143" t="b">
        <f t="shared" si="7"/>
        <v>1</v>
      </c>
      <c r="AD18" s="143">
        <v>5102236.21</v>
      </c>
      <c r="AE18" s="143">
        <f>VLOOKUP(C18,проект!C:W,12,0)</f>
        <v>5102236.21</v>
      </c>
      <c r="AF18" s="143" t="b">
        <f t="shared" si="8"/>
        <v>1</v>
      </c>
      <c r="AG18" s="143">
        <v>1635780</v>
      </c>
      <c r="AH18" s="143">
        <f>VLOOKUP(C18,проект!C:W,13,0)</f>
        <v>1635780</v>
      </c>
      <c r="AI18" s="143" t="b">
        <f t="shared" si="9"/>
        <v>1</v>
      </c>
      <c r="AJ18" s="143">
        <v>1959257.48</v>
      </c>
      <c r="AK18" s="143">
        <f>VLOOKUP(C18,проект!C:W,14,0)</f>
        <v>1959257.48</v>
      </c>
      <c r="AL18" s="143" t="b">
        <f t="shared" si="10"/>
        <v>1</v>
      </c>
      <c r="AM18" s="143">
        <v>0</v>
      </c>
      <c r="AN18" s="143">
        <v>0</v>
      </c>
      <c r="AO18" s="143">
        <v>0</v>
      </c>
      <c r="AP18" s="143">
        <f>VLOOKUP(C18,проект!C:W,17,0)</f>
        <v>0</v>
      </c>
      <c r="AQ18" s="143" t="b">
        <f t="shared" si="11"/>
        <v>1</v>
      </c>
      <c r="AR18" s="143">
        <v>0</v>
      </c>
      <c r="AS18" s="143">
        <f>VLOOKUP(C18,проект!C:W,18,0)</f>
        <v>0</v>
      </c>
      <c r="AT18" s="143" t="b">
        <f t="shared" si="12"/>
        <v>1</v>
      </c>
      <c r="AU18" s="143">
        <v>0</v>
      </c>
      <c r="AV18" s="143">
        <f>VLOOKUP(C18,проект!C:W,19,0)</f>
        <v>0</v>
      </c>
      <c r="AW18" s="143" t="b">
        <f t="shared" si="13"/>
        <v>1</v>
      </c>
      <c r="AX18" s="143">
        <v>0</v>
      </c>
      <c r="AY18" s="143">
        <f>VLOOKUP(C18,проект!C:W,20,0)</f>
        <v>0</v>
      </c>
      <c r="AZ18" s="143" t="b">
        <f t="shared" si="14"/>
        <v>1</v>
      </c>
      <c r="BA18" s="143">
        <v>170190.39</v>
      </c>
      <c r="BB18" s="143">
        <f>VLOOKUP(C18,проект!C:W,21,0)</f>
        <v>170190.39</v>
      </c>
      <c r="BC18" s="143" t="b">
        <f t="shared" si="15"/>
        <v>1</v>
      </c>
      <c r="BD18" s="143">
        <f>VLOOKUP(C18,проект!C:D,2,0)</f>
        <v>15154858.080000002</v>
      </c>
      <c r="BF18" t="b">
        <f t="shared" si="16"/>
        <v>1</v>
      </c>
    </row>
    <row r="19" spans="1:58" x14ac:dyDescent="0.3">
      <c r="A19">
        <v>13</v>
      </c>
      <c r="B19" t="s">
        <v>96</v>
      </c>
      <c r="C19">
        <v>39403</v>
      </c>
      <c r="D19" s="143">
        <v>9253232.7199999988</v>
      </c>
      <c r="E19" s="143">
        <v>9142024.7199999988</v>
      </c>
      <c r="F19" s="143">
        <v>3778891.38</v>
      </c>
      <c r="G19" s="143">
        <f>VLOOKUP(C19,проект!C:F,4,0)</f>
        <v>3778891.38</v>
      </c>
      <c r="H19" s="143" t="b">
        <f t="shared" si="0"/>
        <v>1</v>
      </c>
      <c r="I19" s="143">
        <v>0</v>
      </c>
      <c r="J19" s="143">
        <f>VLOOKUP(C19,проект!C:W,5,0)</f>
        <v>0</v>
      </c>
      <c r="K19" s="143" t="b">
        <f t="shared" si="1"/>
        <v>1</v>
      </c>
      <c r="L19" s="143">
        <v>0</v>
      </c>
      <c r="M19" s="143">
        <f>VLOOKUP(C19,проект!C:W,6,0)</f>
        <v>0</v>
      </c>
      <c r="N19" s="143" t="b">
        <f t="shared" si="2"/>
        <v>1</v>
      </c>
      <c r="O19" s="143">
        <v>0</v>
      </c>
      <c r="P19" s="143">
        <f>VLOOKUP(C19,проект!C:W,7,0)</f>
        <v>0</v>
      </c>
      <c r="Q19" s="143" t="b">
        <f t="shared" si="3"/>
        <v>1</v>
      </c>
      <c r="R19" s="143">
        <v>0</v>
      </c>
      <c r="S19" s="143">
        <f>VLOOKUP(C19,проект!C:W,8,0)</f>
        <v>0</v>
      </c>
      <c r="T19" s="143" t="b">
        <f t="shared" si="4"/>
        <v>1</v>
      </c>
      <c r="U19" s="143">
        <v>0</v>
      </c>
      <c r="V19" s="143">
        <f>VLOOKUP(C19,проект!C:W,9,0)</f>
        <v>0</v>
      </c>
      <c r="W19" s="143" t="b">
        <f t="shared" si="5"/>
        <v>1</v>
      </c>
      <c r="X19" s="143">
        <v>0</v>
      </c>
      <c r="Y19" s="143">
        <f>VLOOKUP(C19,проект!C:W,10,0)</f>
        <v>0</v>
      </c>
      <c r="Z19" s="143" t="b">
        <f t="shared" si="6"/>
        <v>1</v>
      </c>
      <c r="AA19" s="143">
        <v>0</v>
      </c>
      <c r="AB19" s="143">
        <f>VLOOKUP(C19,проект!C:W,11,0)</f>
        <v>0</v>
      </c>
      <c r="AC19" s="143" t="b">
        <f t="shared" si="7"/>
        <v>1</v>
      </c>
      <c r="AD19" s="143">
        <v>0</v>
      </c>
      <c r="AE19" s="143">
        <f>VLOOKUP(C19,проект!C:W,12,0)</f>
        <v>0</v>
      </c>
      <c r="AF19" s="143" t="b">
        <f t="shared" si="8"/>
        <v>1</v>
      </c>
      <c r="AG19" s="143">
        <v>0</v>
      </c>
      <c r="AH19" s="143">
        <f>VLOOKUP(C19,проект!C:W,13,0)</f>
        <v>0</v>
      </c>
      <c r="AI19" s="143" t="b">
        <f t="shared" si="9"/>
        <v>1</v>
      </c>
      <c r="AJ19" s="143">
        <v>5363133.34</v>
      </c>
      <c r="AK19" s="143">
        <f>VLOOKUP(C19,проект!C:W,14,0)</f>
        <v>5363133.34</v>
      </c>
      <c r="AL19" s="143" t="b">
        <f t="shared" si="10"/>
        <v>1</v>
      </c>
      <c r="AM19" s="143">
        <v>0</v>
      </c>
      <c r="AN19" s="143">
        <v>0</v>
      </c>
      <c r="AO19" s="143">
        <v>0</v>
      </c>
      <c r="AP19" s="143">
        <f>VLOOKUP(C19,проект!C:W,17,0)</f>
        <v>0</v>
      </c>
      <c r="AQ19" s="143" t="b">
        <f t="shared" si="11"/>
        <v>1</v>
      </c>
      <c r="AR19" s="143">
        <v>0</v>
      </c>
      <c r="AS19" s="143">
        <f>VLOOKUP(C19,проект!C:W,18,0)</f>
        <v>0</v>
      </c>
      <c r="AT19" s="143" t="b">
        <f t="shared" si="12"/>
        <v>1</v>
      </c>
      <c r="AU19" s="143">
        <v>0</v>
      </c>
      <c r="AV19" s="143">
        <f>VLOOKUP(C19,проект!C:W,19,0)</f>
        <v>0</v>
      </c>
      <c r="AW19" s="143" t="b">
        <f t="shared" si="13"/>
        <v>1</v>
      </c>
      <c r="AX19" s="143">
        <v>0</v>
      </c>
      <c r="AY19" s="143">
        <f>VLOOKUP(C19,проект!C:W,20,0)</f>
        <v>0</v>
      </c>
      <c r="AZ19" s="143" t="b">
        <f t="shared" si="14"/>
        <v>1</v>
      </c>
      <c r="BA19" s="143">
        <v>111208</v>
      </c>
      <c r="BB19" s="143">
        <f>VLOOKUP(C19,проект!C:W,21,0)</f>
        <v>111208</v>
      </c>
      <c r="BC19" s="143" t="b">
        <f t="shared" si="15"/>
        <v>1</v>
      </c>
      <c r="BD19" s="143">
        <f>VLOOKUP(C19,проект!C:D,2,0)</f>
        <v>9253232.7199999988</v>
      </c>
      <c r="BF19" t="b">
        <f t="shared" si="16"/>
        <v>1</v>
      </c>
    </row>
    <row r="20" spans="1:58" x14ac:dyDescent="0.3">
      <c r="A20">
        <v>14</v>
      </c>
      <c r="B20" t="s">
        <v>97</v>
      </c>
      <c r="C20">
        <v>39501</v>
      </c>
      <c r="D20" s="143">
        <v>6733722.7000000002</v>
      </c>
      <c r="E20" s="143">
        <v>6654224.3900000006</v>
      </c>
      <c r="F20" s="143">
        <v>2936143.19</v>
      </c>
      <c r="G20" s="143">
        <f>VLOOKUP(C20,проект!C:F,4,0)</f>
        <v>2936143.19</v>
      </c>
      <c r="H20" s="143" t="b">
        <f t="shared" si="0"/>
        <v>1</v>
      </c>
      <c r="I20" s="143">
        <v>0</v>
      </c>
      <c r="J20" s="143">
        <f>VLOOKUP(C20,проект!C:W,5,0)</f>
        <v>0</v>
      </c>
      <c r="K20" s="143" t="b">
        <f t="shared" si="1"/>
        <v>1</v>
      </c>
      <c r="L20" s="143">
        <v>0</v>
      </c>
      <c r="M20" s="143">
        <f>VLOOKUP(C20,проект!C:W,6,0)</f>
        <v>0</v>
      </c>
      <c r="N20" s="143" t="b">
        <f t="shared" si="2"/>
        <v>1</v>
      </c>
      <c r="O20" s="143">
        <v>0</v>
      </c>
      <c r="P20" s="143">
        <f>VLOOKUP(C20,проект!C:W,7,0)</f>
        <v>0</v>
      </c>
      <c r="Q20" s="143" t="b">
        <f t="shared" si="3"/>
        <v>1</v>
      </c>
      <c r="R20" s="143">
        <v>0</v>
      </c>
      <c r="S20" s="143">
        <f>VLOOKUP(C20,проект!C:W,8,0)</f>
        <v>0</v>
      </c>
      <c r="T20" s="143" t="b">
        <f t="shared" si="4"/>
        <v>1</v>
      </c>
      <c r="U20" s="143">
        <v>0</v>
      </c>
      <c r="V20" s="143">
        <f>VLOOKUP(C20,проект!C:W,9,0)</f>
        <v>0</v>
      </c>
      <c r="W20" s="143" t="b">
        <f t="shared" si="5"/>
        <v>1</v>
      </c>
      <c r="X20" s="143">
        <v>0</v>
      </c>
      <c r="Y20" s="143">
        <f>VLOOKUP(C20,проект!C:W,10,0)</f>
        <v>0</v>
      </c>
      <c r="Z20" s="143" t="b">
        <f t="shared" si="6"/>
        <v>1</v>
      </c>
      <c r="AA20" s="143">
        <v>0</v>
      </c>
      <c r="AB20" s="143">
        <f>VLOOKUP(C20,проект!C:W,11,0)</f>
        <v>0</v>
      </c>
      <c r="AC20" s="143" t="b">
        <f t="shared" si="7"/>
        <v>1</v>
      </c>
      <c r="AD20" s="143">
        <v>0</v>
      </c>
      <c r="AE20" s="143">
        <f>VLOOKUP(C20,проект!C:W,12,0)</f>
        <v>0</v>
      </c>
      <c r="AF20" s="143" t="b">
        <f t="shared" si="8"/>
        <v>1</v>
      </c>
      <c r="AG20" s="143">
        <v>0</v>
      </c>
      <c r="AH20" s="143">
        <f>VLOOKUP(C20,проект!C:W,13,0)</f>
        <v>0</v>
      </c>
      <c r="AI20" s="143" t="b">
        <f t="shared" si="9"/>
        <v>1</v>
      </c>
      <c r="AJ20" s="143">
        <v>3718081.2</v>
      </c>
      <c r="AK20" s="143">
        <f>VLOOKUP(C20,проект!C:W,14,0)</f>
        <v>3718081.2</v>
      </c>
      <c r="AL20" s="143" t="b">
        <f t="shared" si="10"/>
        <v>1</v>
      </c>
      <c r="AM20" s="143">
        <v>0</v>
      </c>
      <c r="AN20" s="143">
        <v>0</v>
      </c>
      <c r="AO20" s="143">
        <v>0</v>
      </c>
      <c r="AP20" s="143">
        <f>VLOOKUP(C20,проект!C:W,17,0)</f>
        <v>0</v>
      </c>
      <c r="AQ20" s="143" t="b">
        <f t="shared" si="11"/>
        <v>1</v>
      </c>
      <c r="AR20" s="143">
        <v>0</v>
      </c>
      <c r="AS20" s="143">
        <f>VLOOKUP(C20,проект!C:W,18,0)</f>
        <v>0</v>
      </c>
      <c r="AT20" s="143" t="b">
        <f t="shared" si="12"/>
        <v>1</v>
      </c>
      <c r="AU20" s="143">
        <v>0</v>
      </c>
      <c r="AV20" s="143">
        <f>VLOOKUP(C20,проект!C:W,19,0)</f>
        <v>0</v>
      </c>
      <c r="AW20" s="143" t="b">
        <f t="shared" si="13"/>
        <v>1</v>
      </c>
      <c r="AX20" s="143">
        <v>0</v>
      </c>
      <c r="AY20" s="143">
        <f>VLOOKUP(C20,проект!C:W,20,0)</f>
        <v>0</v>
      </c>
      <c r="AZ20" s="143" t="b">
        <f t="shared" si="14"/>
        <v>1</v>
      </c>
      <c r="BA20" s="143">
        <v>79498.31</v>
      </c>
      <c r="BB20" s="143">
        <f>VLOOKUP(C20,проект!C:W,21,0)</f>
        <v>79498.31</v>
      </c>
      <c r="BC20" s="143" t="b">
        <f t="shared" si="15"/>
        <v>1</v>
      </c>
      <c r="BD20" s="143">
        <f>VLOOKUP(C20,проект!C:D,2,0)</f>
        <v>6733722.7000000002</v>
      </c>
      <c r="BF20" t="b">
        <f t="shared" si="16"/>
        <v>1</v>
      </c>
    </row>
    <row r="21" spans="1:58" x14ac:dyDescent="0.3">
      <c r="A21">
        <v>15</v>
      </c>
      <c r="B21" t="s">
        <v>98</v>
      </c>
      <c r="C21">
        <v>39446</v>
      </c>
      <c r="D21" s="143">
        <v>6721023.3900000006</v>
      </c>
      <c r="E21" s="143">
        <v>6642228.7300000004</v>
      </c>
      <c r="F21" s="143">
        <v>3040280.4</v>
      </c>
      <c r="G21" s="143">
        <f>VLOOKUP(C21,проект!C:F,4,0)</f>
        <v>3040280.4</v>
      </c>
      <c r="H21" s="143" t="b">
        <f t="shared" si="0"/>
        <v>1</v>
      </c>
      <c r="I21" s="143">
        <v>2924122.33</v>
      </c>
      <c r="J21" s="143">
        <f>VLOOKUP(C21,проект!C:W,5,0)</f>
        <v>2924122.33</v>
      </c>
      <c r="K21" s="143" t="b">
        <f t="shared" si="1"/>
        <v>1</v>
      </c>
      <c r="L21" s="143">
        <v>0</v>
      </c>
      <c r="M21" s="143">
        <f>VLOOKUP(C21,проект!C:W,6,0)</f>
        <v>0</v>
      </c>
      <c r="N21" s="143" t="b">
        <f t="shared" si="2"/>
        <v>1</v>
      </c>
      <c r="O21" s="143">
        <v>348373.2</v>
      </c>
      <c r="P21" s="143">
        <f>VLOOKUP(C21,проект!C:W,7,0)</f>
        <v>348373.2</v>
      </c>
      <c r="Q21" s="143" t="b">
        <f t="shared" si="3"/>
        <v>1</v>
      </c>
      <c r="R21" s="143">
        <v>329452.79999999999</v>
      </c>
      <c r="S21" s="143">
        <f>VLOOKUP(C21,проект!C:W,8,0)</f>
        <v>329452.79999999999</v>
      </c>
      <c r="T21" s="143" t="b">
        <f t="shared" si="4"/>
        <v>1</v>
      </c>
      <c r="U21" s="143">
        <v>0</v>
      </c>
      <c r="V21" s="143">
        <f>VLOOKUP(C21,проект!C:W,9,0)</f>
        <v>0</v>
      </c>
      <c r="W21" s="143" t="b">
        <f t="shared" si="5"/>
        <v>1</v>
      </c>
      <c r="X21" s="143">
        <v>0</v>
      </c>
      <c r="Y21" s="143">
        <f>VLOOKUP(C21,проект!C:W,10,0)</f>
        <v>0</v>
      </c>
      <c r="Z21" s="143" t="b">
        <f t="shared" si="6"/>
        <v>1</v>
      </c>
      <c r="AA21" s="143">
        <v>0</v>
      </c>
      <c r="AB21" s="143">
        <f>VLOOKUP(C21,проект!C:W,11,0)</f>
        <v>0</v>
      </c>
      <c r="AC21" s="143" t="b">
        <f t="shared" si="7"/>
        <v>1</v>
      </c>
      <c r="AD21" s="143">
        <v>0</v>
      </c>
      <c r="AE21" s="143">
        <f>VLOOKUP(C21,проект!C:W,12,0)</f>
        <v>0</v>
      </c>
      <c r="AF21" s="143" t="b">
        <f t="shared" si="8"/>
        <v>1</v>
      </c>
      <c r="AG21" s="143">
        <v>0</v>
      </c>
      <c r="AH21" s="143">
        <f>VLOOKUP(C21,проект!C:W,13,0)</f>
        <v>0</v>
      </c>
      <c r="AI21" s="143" t="b">
        <f t="shared" si="9"/>
        <v>1</v>
      </c>
      <c r="AJ21" s="143">
        <v>0</v>
      </c>
      <c r="AK21" s="143">
        <f>VLOOKUP(C21,проект!C:W,14,0)</f>
        <v>0</v>
      </c>
      <c r="AL21" s="143" t="b">
        <f t="shared" si="10"/>
        <v>1</v>
      </c>
      <c r="AM21" s="143">
        <v>0</v>
      </c>
      <c r="AN21" s="143">
        <v>0</v>
      </c>
      <c r="AO21" s="143">
        <v>0</v>
      </c>
      <c r="AP21" s="143">
        <f>VLOOKUP(C21,проект!C:W,17,0)</f>
        <v>0</v>
      </c>
      <c r="AQ21" s="143" t="b">
        <f t="shared" si="11"/>
        <v>1</v>
      </c>
      <c r="AR21" s="143">
        <v>0</v>
      </c>
      <c r="AS21" s="143">
        <f>VLOOKUP(C21,проект!C:W,18,0)</f>
        <v>0</v>
      </c>
      <c r="AT21" s="143" t="b">
        <f t="shared" si="12"/>
        <v>1</v>
      </c>
      <c r="AU21" s="143">
        <v>0</v>
      </c>
      <c r="AV21" s="143">
        <f>VLOOKUP(C21,проект!C:W,19,0)</f>
        <v>0</v>
      </c>
      <c r="AW21" s="143" t="b">
        <f t="shared" si="13"/>
        <v>1</v>
      </c>
      <c r="AX21" s="143">
        <v>0</v>
      </c>
      <c r="AY21" s="143">
        <f>VLOOKUP(C21,проект!C:W,20,0)</f>
        <v>0</v>
      </c>
      <c r="AZ21" s="143" t="b">
        <f t="shared" si="14"/>
        <v>1</v>
      </c>
      <c r="BA21" s="143">
        <v>78794.66</v>
      </c>
      <c r="BB21" s="143">
        <f>VLOOKUP(C21,проект!C:W,21,0)</f>
        <v>78794.66</v>
      </c>
      <c r="BC21" s="143" t="b">
        <f t="shared" si="15"/>
        <v>1</v>
      </c>
      <c r="BD21" s="143">
        <f>VLOOKUP(C21,проект!C:D,2,0)</f>
        <v>6721023.3900000006</v>
      </c>
      <c r="BF21" t="b">
        <f t="shared" si="16"/>
        <v>1</v>
      </c>
    </row>
    <row r="22" spans="1:58" x14ac:dyDescent="0.3">
      <c r="A22">
        <v>16</v>
      </c>
      <c r="B22" s="76" t="s">
        <v>99</v>
      </c>
      <c r="C22">
        <v>39456</v>
      </c>
      <c r="D22" s="143">
        <v>6702329.9199999999</v>
      </c>
      <c r="E22" s="143">
        <v>6622674.7400000002</v>
      </c>
      <c r="F22" s="221">
        <v>3020726.41</v>
      </c>
      <c r="G22" s="221">
        <f>VLOOKUP(C22,проект!C:F,4,0)</f>
        <v>2975051.38</v>
      </c>
      <c r="H22" s="221" t="b">
        <f t="shared" si="0"/>
        <v>0</v>
      </c>
      <c r="I22" s="143">
        <v>2924122.33</v>
      </c>
      <c r="J22" s="143">
        <f>VLOOKUP(C22,проект!C:W,5,0)</f>
        <v>2924122.33</v>
      </c>
      <c r="K22" s="143" t="b">
        <f t="shared" si="1"/>
        <v>1</v>
      </c>
      <c r="L22" s="143">
        <v>0</v>
      </c>
      <c r="M22" s="143">
        <f>VLOOKUP(C22,проект!C:W,6,0)</f>
        <v>0</v>
      </c>
      <c r="N22" s="143" t="b">
        <f t="shared" si="2"/>
        <v>1</v>
      </c>
      <c r="O22" s="143">
        <v>348373.2</v>
      </c>
      <c r="P22" s="143">
        <f>VLOOKUP(C22,проект!C:W,7,0)</f>
        <v>348373.2</v>
      </c>
      <c r="Q22" s="143" t="b">
        <f t="shared" si="3"/>
        <v>1</v>
      </c>
      <c r="R22" s="143">
        <v>329452.79999999999</v>
      </c>
      <c r="S22" s="143">
        <f>VLOOKUP(C22,проект!C:W,8,0)</f>
        <v>329452.79999999999</v>
      </c>
      <c r="T22" s="143" t="b">
        <f t="shared" si="4"/>
        <v>1</v>
      </c>
      <c r="U22" s="143">
        <v>0</v>
      </c>
      <c r="V22" s="143">
        <f>VLOOKUP(C22,проект!C:W,9,0)</f>
        <v>0</v>
      </c>
      <c r="W22" s="143" t="b">
        <f t="shared" si="5"/>
        <v>1</v>
      </c>
      <c r="X22" s="143">
        <v>0</v>
      </c>
      <c r="Y22" s="143">
        <f>VLOOKUP(C22,проект!C:W,10,0)</f>
        <v>0</v>
      </c>
      <c r="Z22" s="143" t="b">
        <f t="shared" si="6"/>
        <v>1</v>
      </c>
      <c r="AA22" s="143">
        <v>0</v>
      </c>
      <c r="AB22" s="143">
        <f>VLOOKUP(C22,проект!C:W,11,0)</f>
        <v>0</v>
      </c>
      <c r="AC22" s="143" t="b">
        <f t="shared" si="7"/>
        <v>1</v>
      </c>
      <c r="AD22" s="143">
        <v>0</v>
      </c>
      <c r="AE22" s="143">
        <f>VLOOKUP(C22,проект!C:W,12,0)</f>
        <v>0</v>
      </c>
      <c r="AF22" s="143" t="b">
        <f t="shared" si="8"/>
        <v>1</v>
      </c>
      <c r="AG22" s="143">
        <v>0</v>
      </c>
      <c r="AH22" s="143">
        <f>VLOOKUP(C22,проект!C:W,13,0)</f>
        <v>0</v>
      </c>
      <c r="AI22" s="143" t="b">
        <f t="shared" si="9"/>
        <v>1</v>
      </c>
      <c r="AJ22" s="143">
        <v>0</v>
      </c>
      <c r="AK22" s="143">
        <f>VLOOKUP(C22,проект!C:W,14,0)</f>
        <v>0</v>
      </c>
      <c r="AL22" s="143" t="b">
        <f t="shared" si="10"/>
        <v>1</v>
      </c>
      <c r="AM22" s="143">
        <v>0</v>
      </c>
      <c r="AN22" s="143">
        <v>0</v>
      </c>
      <c r="AO22" s="143">
        <v>0</v>
      </c>
      <c r="AP22" s="143">
        <f>VLOOKUP(C22,проект!C:W,17,0)</f>
        <v>0</v>
      </c>
      <c r="AQ22" s="143" t="b">
        <f t="shared" si="11"/>
        <v>1</v>
      </c>
      <c r="AR22" s="143">
        <v>0</v>
      </c>
      <c r="AS22" s="143">
        <f>VLOOKUP(C22,проект!C:W,18,0)</f>
        <v>0</v>
      </c>
      <c r="AT22" s="143" t="b">
        <f t="shared" si="12"/>
        <v>1</v>
      </c>
      <c r="AU22" s="143">
        <v>0</v>
      </c>
      <c r="AV22" s="143">
        <f>VLOOKUP(C22,проект!C:W,19,0)</f>
        <v>0</v>
      </c>
      <c r="AW22" s="143" t="b">
        <f t="shared" si="13"/>
        <v>1</v>
      </c>
      <c r="AX22" s="143">
        <v>0</v>
      </c>
      <c r="AY22" s="143">
        <f>VLOOKUP(C22,проект!C:W,20,0)</f>
        <v>0</v>
      </c>
      <c r="AZ22" s="143" t="b">
        <f t="shared" si="14"/>
        <v>1</v>
      </c>
      <c r="BA22" s="143">
        <v>79655.179999999993</v>
      </c>
      <c r="BB22" s="143">
        <f>VLOOKUP(C22,проект!C:W,21,0)</f>
        <v>79655.179999999993</v>
      </c>
      <c r="BC22" s="143" t="b">
        <f t="shared" si="15"/>
        <v>1</v>
      </c>
      <c r="BD22" s="143">
        <f>VLOOKUP(C22,проект!C:D,2,0)</f>
        <v>6656654.8899999997</v>
      </c>
      <c r="BF22" t="b">
        <f t="shared" si="16"/>
        <v>0</v>
      </c>
    </row>
    <row r="23" spans="1:58" x14ac:dyDescent="0.3">
      <c r="A23">
        <v>17</v>
      </c>
      <c r="B23" t="s">
        <v>100</v>
      </c>
      <c r="C23">
        <v>39645</v>
      </c>
      <c r="D23" s="143">
        <v>6897750.75</v>
      </c>
      <c r="E23" s="143">
        <v>6817745.0800000001</v>
      </c>
      <c r="F23" s="143">
        <v>3028125.28</v>
      </c>
      <c r="G23" s="143">
        <f>VLOOKUP(C23,проект!C:F,4,0)</f>
        <v>3028125.28</v>
      </c>
      <c r="H23" s="143" t="b">
        <f t="shared" si="0"/>
        <v>1</v>
      </c>
      <c r="I23" s="143">
        <v>0</v>
      </c>
      <c r="J23" s="143">
        <f>VLOOKUP(C23,проект!C:W,5,0)</f>
        <v>0</v>
      </c>
      <c r="K23" s="143" t="b">
        <f t="shared" si="1"/>
        <v>1</v>
      </c>
      <c r="L23" s="143">
        <v>0</v>
      </c>
      <c r="M23" s="143">
        <f>VLOOKUP(C23,проект!C:W,6,0)</f>
        <v>0</v>
      </c>
      <c r="N23" s="143" t="b">
        <f t="shared" si="2"/>
        <v>1</v>
      </c>
      <c r="O23" s="143">
        <v>0</v>
      </c>
      <c r="P23" s="143">
        <f>VLOOKUP(C23,проект!C:W,7,0)</f>
        <v>0</v>
      </c>
      <c r="Q23" s="143" t="b">
        <f t="shared" si="3"/>
        <v>1</v>
      </c>
      <c r="R23" s="143">
        <v>0</v>
      </c>
      <c r="S23" s="143">
        <f>VLOOKUP(C23,проект!C:W,8,0)</f>
        <v>0</v>
      </c>
      <c r="T23" s="143" t="b">
        <f t="shared" si="4"/>
        <v>1</v>
      </c>
      <c r="U23" s="143">
        <v>0</v>
      </c>
      <c r="V23" s="143">
        <f>VLOOKUP(C23,проект!C:W,9,0)</f>
        <v>0</v>
      </c>
      <c r="W23" s="143" t="b">
        <f t="shared" si="5"/>
        <v>1</v>
      </c>
      <c r="X23" s="143">
        <v>0</v>
      </c>
      <c r="Y23" s="143">
        <f>VLOOKUP(C23,проект!C:W,10,0)</f>
        <v>0</v>
      </c>
      <c r="Z23" s="143" t="b">
        <f t="shared" si="6"/>
        <v>1</v>
      </c>
      <c r="AA23" s="143">
        <v>0</v>
      </c>
      <c r="AB23" s="143">
        <f>VLOOKUP(C23,проект!C:W,11,0)</f>
        <v>0</v>
      </c>
      <c r="AC23" s="143" t="b">
        <f t="shared" si="7"/>
        <v>1</v>
      </c>
      <c r="AD23" s="143">
        <v>0</v>
      </c>
      <c r="AE23" s="143">
        <f>VLOOKUP(C23,проект!C:W,12,0)</f>
        <v>0</v>
      </c>
      <c r="AF23" s="143" t="b">
        <f t="shared" si="8"/>
        <v>1</v>
      </c>
      <c r="AG23" s="143">
        <v>0</v>
      </c>
      <c r="AH23" s="143">
        <f>VLOOKUP(C23,проект!C:W,13,0)</f>
        <v>0</v>
      </c>
      <c r="AI23" s="143" t="b">
        <f t="shared" si="9"/>
        <v>1</v>
      </c>
      <c r="AJ23" s="143">
        <v>3169450.8</v>
      </c>
      <c r="AK23" s="143">
        <f>VLOOKUP(C23,проект!C:W,14,0)</f>
        <v>3169450.8</v>
      </c>
      <c r="AL23" s="143" t="b">
        <f t="shared" si="10"/>
        <v>1</v>
      </c>
      <c r="AM23" s="143">
        <v>0</v>
      </c>
      <c r="AN23" s="143">
        <v>0</v>
      </c>
      <c r="AO23" s="143">
        <v>620169</v>
      </c>
      <c r="AP23" s="143">
        <f>VLOOKUP(C23,проект!C:W,17,0)</f>
        <v>620169</v>
      </c>
      <c r="AQ23" s="143" t="b">
        <f t="shared" si="11"/>
        <v>1</v>
      </c>
      <c r="AR23" s="143">
        <v>0</v>
      </c>
      <c r="AS23" s="143">
        <f>VLOOKUP(C23,проект!C:W,18,0)</f>
        <v>0</v>
      </c>
      <c r="AT23" s="143" t="b">
        <f t="shared" si="12"/>
        <v>1</v>
      </c>
      <c r="AU23" s="143">
        <v>0</v>
      </c>
      <c r="AV23" s="143">
        <f>VLOOKUP(C23,проект!C:W,19,0)</f>
        <v>0</v>
      </c>
      <c r="AW23" s="143" t="b">
        <f t="shared" si="13"/>
        <v>1</v>
      </c>
      <c r="AX23" s="143">
        <v>0</v>
      </c>
      <c r="AY23" s="143">
        <f>VLOOKUP(C23,проект!C:W,20,0)</f>
        <v>0</v>
      </c>
      <c r="AZ23" s="143" t="b">
        <f t="shared" si="14"/>
        <v>1</v>
      </c>
      <c r="BA23" s="143">
        <v>80005.67</v>
      </c>
      <c r="BB23" s="143">
        <f>VLOOKUP(C23,проект!C:W,21,0)</f>
        <v>80005.67</v>
      </c>
      <c r="BC23" s="143" t="b">
        <f t="shared" si="15"/>
        <v>1</v>
      </c>
      <c r="BD23" s="143">
        <f>VLOOKUP(C23,проект!C:D,2,0)</f>
        <v>6897750.75</v>
      </c>
      <c r="BF23" t="b">
        <f t="shared" si="16"/>
        <v>1</v>
      </c>
    </row>
    <row r="24" spans="1:58" x14ac:dyDescent="0.3">
      <c r="A24">
        <v>22</v>
      </c>
      <c r="B24" t="s">
        <v>106</v>
      </c>
      <c r="C24">
        <v>40382</v>
      </c>
      <c r="D24" s="143">
        <v>7675642.580000001</v>
      </c>
      <c r="E24" s="143">
        <v>7587553.7500000009</v>
      </c>
      <c r="F24" s="143">
        <v>2652957.25</v>
      </c>
      <c r="G24" s="143">
        <f>VLOOKUP(C24,проект!C:F,4,0)</f>
        <v>2652957.25</v>
      </c>
      <c r="H24" s="143" t="b">
        <f t="shared" si="0"/>
        <v>1</v>
      </c>
      <c r="I24" s="143">
        <v>0</v>
      </c>
      <c r="J24" s="143">
        <f>VLOOKUP(C24,проект!C:W,5,0)</f>
        <v>0</v>
      </c>
      <c r="K24" s="143" t="b">
        <f t="shared" si="1"/>
        <v>1</v>
      </c>
      <c r="L24" s="143">
        <v>0</v>
      </c>
      <c r="M24" s="143">
        <f>VLOOKUP(C24,проект!C:W,6,0)</f>
        <v>0</v>
      </c>
      <c r="N24" s="143" t="b">
        <f t="shared" si="2"/>
        <v>1</v>
      </c>
      <c r="O24" s="143">
        <v>0</v>
      </c>
      <c r="P24" s="143">
        <f>VLOOKUP(C24,проект!C:W,7,0)</f>
        <v>0</v>
      </c>
      <c r="Q24" s="143" t="b">
        <f t="shared" si="3"/>
        <v>1</v>
      </c>
      <c r="R24" s="143">
        <v>0</v>
      </c>
      <c r="S24" s="143">
        <f>VLOOKUP(C24,проект!C:W,8,0)</f>
        <v>0</v>
      </c>
      <c r="T24" s="143" t="b">
        <f t="shared" si="4"/>
        <v>1</v>
      </c>
      <c r="U24" s="143">
        <v>0</v>
      </c>
      <c r="V24" s="143">
        <f>VLOOKUP(C24,проект!C:W,9,0)</f>
        <v>0</v>
      </c>
      <c r="W24" s="143" t="b">
        <f t="shared" si="5"/>
        <v>1</v>
      </c>
      <c r="X24" s="143">
        <v>0</v>
      </c>
      <c r="Y24" s="143">
        <f>VLOOKUP(C24,проект!C:W,10,0)</f>
        <v>0</v>
      </c>
      <c r="Z24" s="143" t="b">
        <f t="shared" si="6"/>
        <v>1</v>
      </c>
      <c r="AA24" s="143">
        <v>0</v>
      </c>
      <c r="AB24" s="143">
        <f>VLOOKUP(C24,проект!C:W,11,0)</f>
        <v>0</v>
      </c>
      <c r="AC24" s="143" t="b">
        <f t="shared" si="7"/>
        <v>1</v>
      </c>
      <c r="AD24" s="143">
        <v>3172535.89</v>
      </c>
      <c r="AE24" s="143">
        <f>VLOOKUP(C24,проект!C:W,12,0)</f>
        <v>3172535.89</v>
      </c>
      <c r="AF24" s="143" t="b">
        <f t="shared" si="8"/>
        <v>1</v>
      </c>
      <c r="AG24" s="143">
        <v>0</v>
      </c>
      <c r="AH24" s="143">
        <f>VLOOKUP(C24,проект!C:W,13,0)</f>
        <v>0</v>
      </c>
      <c r="AI24" s="143" t="b">
        <f t="shared" si="9"/>
        <v>1</v>
      </c>
      <c r="AJ24" s="143">
        <v>1762060.61</v>
      </c>
      <c r="AK24" s="143">
        <f>VLOOKUP(C24,проект!C:W,14,0)</f>
        <v>1762060.61</v>
      </c>
      <c r="AL24" s="143" t="b">
        <f t="shared" si="10"/>
        <v>1</v>
      </c>
      <c r="AM24" s="143">
        <v>0</v>
      </c>
      <c r="AN24" s="143">
        <v>0</v>
      </c>
      <c r="AO24" s="143">
        <v>0</v>
      </c>
      <c r="AP24" s="143">
        <f>VLOOKUP(C24,проект!C:W,17,0)</f>
        <v>0</v>
      </c>
      <c r="AQ24" s="143" t="b">
        <f t="shared" si="11"/>
        <v>1</v>
      </c>
      <c r="AR24" s="143">
        <v>0</v>
      </c>
      <c r="AS24" s="143">
        <f>VLOOKUP(C24,проект!C:W,18,0)</f>
        <v>0</v>
      </c>
      <c r="AT24" s="143" t="b">
        <f t="shared" si="12"/>
        <v>1</v>
      </c>
      <c r="AU24" s="143">
        <v>0</v>
      </c>
      <c r="AV24" s="143">
        <f>VLOOKUP(C24,проект!C:W,19,0)</f>
        <v>0</v>
      </c>
      <c r="AW24" s="143" t="b">
        <f t="shared" si="13"/>
        <v>1</v>
      </c>
      <c r="AX24" s="143">
        <v>0</v>
      </c>
      <c r="AY24" s="143">
        <f>VLOOKUP(C24,проект!C:W,20,0)</f>
        <v>0</v>
      </c>
      <c r="AZ24" s="143" t="b">
        <f t="shared" si="14"/>
        <v>1</v>
      </c>
      <c r="BA24" s="143">
        <v>88088.83</v>
      </c>
      <c r="BB24" s="143">
        <f>VLOOKUP(C24,проект!C:W,21,0)</f>
        <v>88088.83</v>
      </c>
      <c r="BC24" s="143" t="b">
        <f t="shared" si="15"/>
        <v>1</v>
      </c>
      <c r="BD24" s="143">
        <f>VLOOKUP(C24,проект!C:D,2,0)</f>
        <v>7675642.580000001</v>
      </c>
      <c r="BF24" t="b">
        <f t="shared" si="16"/>
        <v>1</v>
      </c>
    </row>
    <row r="25" spans="1:58" x14ac:dyDescent="0.3">
      <c r="A25" s="8" t="s">
        <v>3501</v>
      </c>
      <c r="B25" s="229" t="s">
        <v>107</v>
      </c>
      <c r="C25">
        <v>40681</v>
      </c>
      <c r="D25" s="143">
        <v>6356339.6600000001</v>
      </c>
      <c r="E25" s="143">
        <v>6282069.4100000001</v>
      </c>
      <c r="F25" s="143">
        <v>3121284</v>
      </c>
      <c r="G25" s="143">
        <f>VLOOKUP(C25,проект!C:F,4,0)</f>
        <v>3121284</v>
      </c>
      <c r="H25" s="143" t="b">
        <f t="shared" si="0"/>
        <v>1</v>
      </c>
      <c r="I25" s="143">
        <v>0</v>
      </c>
      <c r="J25" s="143">
        <f>VLOOKUP(C25,проект!C:W,5,0)</f>
        <v>0</v>
      </c>
      <c r="K25" s="143" t="b">
        <f t="shared" si="1"/>
        <v>1</v>
      </c>
      <c r="L25" s="220">
        <v>220389.6</v>
      </c>
      <c r="M25" s="220">
        <f>VLOOKUP(C25,проект!C:W,6,0)</f>
        <v>0</v>
      </c>
      <c r="N25" s="220" t="b">
        <f t="shared" si="2"/>
        <v>0</v>
      </c>
      <c r="O25" s="143">
        <v>0</v>
      </c>
      <c r="P25" s="143">
        <f>VLOOKUP(C25,проект!C:W,7,0)</f>
        <v>0</v>
      </c>
      <c r="Q25" s="143" t="b">
        <f t="shared" si="3"/>
        <v>1</v>
      </c>
      <c r="R25" s="143">
        <v>0</v>
      </c>
      <c r="S25" s="143">
        <f>VLOOKUP(C25,проект!C:W,8,0)</f>
        <v>0</v>
      </c>
      <c r="T25" s="143" t="b">
        <f t="shared" si="4"/>
        <v>1</v>
      </c>
      <c r="U25" s="143">
        <v>0</v>
      </c>
      <c r="V25" s="143">
        <f>VLOOKUP(C25,проект!C:W,9,0)</f>
        <v>0</v>
      </c>
      <c r="W25" s="143" t="b">
        <f t="shared" si="5"/>
        <v>1</v>
      </c>
      <c r="X25" s="143">
        <v>0</v>
      </c>
      <c r="Y25" s="143">
        <f>VLOOKUP(C25,проект!C:W,10,0)</f>
        <v>0</v>
      </c>
      <c r="Z25" s="143" t="b">
        <f t="shared" si="6"/>
        <v>1</v>
      </c>
      <c r="AA25" s="143">
        <v>0</v>
      </c>
      <c r="AB25" s="143">
        <f>VLOOKUP(C25,проект!C:W,11,0)</f>
        <v>0</v>
      </c>
      <c r="AC25" s="143" t="b">
        <f t="shared" si="7"/>
        <v>1</v>
      </c>
      <c r="AD25" s="143">
        <v>2940395.81</v>
      </c>
      <c r="AE25" s="143">
        <f>VLOOKUP(C25,проект!C:W,12,0)</f>
        <v>2940395.81</v>
      </c>
      <c r="AF25" s="143" t="b">
        <f t="shared" si="8"/>
        <v>1</v>
      </c>
      <c r="AG25" s="143">
        <v>0</v>
      </c>
      <c r="AH25" s="143">
        <f>VLOOKUP(C25,проект!C:W,13,0)</f>
        <v>0</v>
      </c>
      <c r="AI25" s="143" t="b">
        <f t="shared" si="9"/>
        <v>1</v>
      </c>
      <c r="AJ25" s="143">
        <v>0</v>
      </c>
      <c r="AK25" s="143">
        <f>VLOOKUP(C25,проект!C:W,14,0)</f>
        <v>0</v>
      </c>
      <c r="AL25" s="143" t="b">
        <f t="shared" si="10"/>
        <v>1</v>
      </c>
      <c r="AM25" s="143">
        <v>0</v>
      </c>
      <c r="AN25" s="143">
        <v>0</v>
      </c>
      <c r="AO25" s="143">
        <v>0</v>
      </c>
      <c r="AP25" s="143">
        <f>VLOOKUP(C25,проект!C:W,17,0)</f>
        <v>0</v>
      </c>
      <c r="AQ25" s="143" t="b">
        <f t="shared" si="11"/>
        <v>1</v>
      </c>
      <c r="AR25" s="143">
        <v>0</v>
      </c>
      <c r="AS25" s="143">
        <f>VLOOKUP(C25,проект!C:W,18,0)</f>
        <v>0</v>
      </c>
      <c r="AT25" s="143" t="b">
        <f t="shared" si="12"/>
        <v>1</v>
      </c>
      <c r="AU25" s="143">
        <v>0</v>
      </c>
      <c r="AV25" s="143">
        <f>VLOOKUP(C25,проект!C:W,19,0)</f>
        <v>0</v>
      </c>
      <c r="AW25" s="143" t="b">
        <f t="shared" si="13"/>
        <v>1</v>
      </c>
      <c r="AX25" s="143">
        <v>0</v>
      </c>
      <c r="AY25" s="143">
        <f>VLOOKUP(C25,проект!C:W,20,0)</f>
        <v>0</v>
      </c>
      <c r="AZ25" s="143" t="b">
        <f t="shared" si="14"/>
        <v>1</v>
      </c>
      <c r="BA25" s="143">
        <v>74270.25</v>
      </c>
      <c r="BB25" s="143">
        <f>VLOOKUP(C25,проект!C:W,21,0)</f>
        <v>74270.25</v>
      </c>
      <c r="BC25" s="143" t="b">
        <f t="shared" si="15"/>
        <v>1</v>
      </c>
      <c r="BD25" s="143">
        <f>VLOOKUP(C25,проект!C:D,2,0)</f>
        <v>6135950.0600000005</v>
      </c>
      <c r="BF25" t="b">
        <f t="shared" si="16"/>
        <v>0</v>
      </c>
    </row>
    <row r="26" spans="1:58" x14ac:dyDescent="0.3">
      <c r="A26">
        <v>25</v>
      </c>
      <c r="B26" t="s">
        <v>108</v>
      </c>
      <c r="C26">
        <v>40670</v>
      </c>
      <c r="D26" s="143">
        <v>5384387.0899999999</v>
      </c>
      <c r="E26" s="143">
        <v>5319806.97</v>
      </c>
      <c r="F26" s="143">
        <v>2732415.44</v>
      </c>
      <c r="G26" s="143">
        <f>VLOOKUP(C26,проект!C:F,4,0)</f>
        <v>2732415.44</v>
      </c>
      <c r="H26" s="143" t="b">
        <f t="shared" si="0"/>
        <v>1</v>
      </c>
      <c r="I26" s="143">
        <v>0</v>
      </c>
      <c r="J26" s="143">
        <f>VLOOKUP(C26,проект!C:W,5,0)</f>
        <v>0</v>
      </c>
      <c r="K26" s="143" t="b">
        <f t="shared" si="1"/>
        <v>1</v>
      </c>
      <c r="L26" s="143">
        <v>0</v>
      </c>
      <c r="M26" s="143">
        <f>VLOOKUP(C26,проект!C:W,6,0)</f>
        <v>0</v>
      </c>
      <c r="N26" s="143" t="b">
        <f t="shared" si="2"/>
        <v>1</v>
      </c>
      <c r="O26" s="143">
        <v>0</v>
      </c>
      <c r="P26" s="143">
        <f>VLOOKUP(C26,проект!C:W,7,0)</f>
        <v>0</v>
      </c>
      <c r="Q26" s="143" t="b">
        <f t="shared" si="3"/>
        <v>1</v>
      </c>
      <c r="R26" s="143">
        <v>0</v>
      </c>
      <c r="S26" s="143">
        <f>VLOOKUP(C26,проект!C:W,8,0)</f>
        <v>0</v>
      </c>
      <c r="T26" s="143" t="b">
        <f t="shared" si="4"/>
        <v>1</v>
      </c>
      <c r="U26" s="143">
        <v>0</v>
      </c>
      <c r="V26" s="143">
        <f>VLOOKUP(C26,проект!C:W,9,0)</f>
        <v>0</v>
      </c>
      <c r="W26" s="143" t="b">
        <f t="shared" si="5"/>
        <v>1</v>
      </c>
      <c r="X26" s="143">
        <v>0</v>
      </c>
      <c r="Y26" s="143">
        <f>VLOOKUP(C26,проект!C:W,10,0)</f>
        <v>0</v>
      </c>
      <c r="Z26" s="143" t="b">
        <f t="shared" si="6"/>
        <v>1</v>
      </c>
      <c r="AA26" s="143">
        <v>0</v>
      </c>
      <c r="AB26" s="143">
        <f>VLOOKUP(C26,проект!C:W,11,0)</f>
        <v>0</v>
      </c>
      <c r="AC26" s="143" t="b">
        <f t="shared" si="7"/>
        <v>1</v>
      </c>
      <c r="AD26" s="143">
        <v>0</v>
      </c>
      <c r="AE26" s="143">
        <f>VLOOKUP(C26,проект!C:W,12,0)</f>
        <v>0</v>
      </c>
      <c r="AF26" s="143" t="b">
        <f t="shared" si="8"/>
        <v>1</v>
      </c>
      <c r="AG26" s="143">
        <v>0</v>
      </c>
      <c r="AH26" s="143">
        <f>VLOOKUP(C26,проект!C:W,13,0)</f>
        <v>0</v>
      </c>
      <c r="AI26" s="143" t="b">
        <f t="shared" si="9"/>
        <v>1</v>
      </c>
      <c r="AJ26" s="143">
        <v>2587391.5299999998</v>
      </c>
      <c r="AK26" s="143">
        <f>VLOOKUP(C26,проект!C:W,14,0)</f>
        <v>2587391.5299999998</v>
      </c>
      <c r="AL26" s="143" t="b">
        <f t="shared" si="10"/>
        <v>1</v>
      </c>
      <c r="AM26" s="143">
        <v>0</v>
      </c>
      <c r="AN26" s="143">
        <v>0</v>
      </c>
      <c r="AO26" s="143">
        <v>0</v>
      </c>
      <c r="AP26" s="143">
        <f>VLOOKUP(C26,проект!C:W,17,0)</f>
        <v>0</v>
      </c>
      <c r="AQ26" s="143" t="b">
        <f t="shared" si="11"/>
        <v>1</v>
      </c>
      <c r="AR26" s="143">
        <v>0</v>
      </c>
      <c r="AS26" s="143">
        <f>VLOOKUP(C26,проект!C:W,18,0)</f>
        <v>0</v>
      </c>
      <c r="AT26" s="143" t="b">
        <f t="shared" si="12"/>
        <v>1</v>
      </c>
      <c r="AU26" s="143">
        <v>0</v>
      </c>
      <c r="AV26" s="143">
        <f>VLOOKUP(C26,проект!C:W,19,0)</f>
        <v>0</v>
      </c>
      <c r="AW26" s="143" t="b">
        <f t="shared" si="13"/>
        <v>1</v>
      </c>
      <c r="AX26" s="143">
        <v>0</v>
      </c>
      <c r="AY26" s="143">
        <f>VLOOKUP(C26,проект!C:W,20,0)</f>
        <v>0</v>
      </c>
      <c r="AZ26" s="143" t="b">
        <f t="shared" si="14"/>
        <v>1</v>
      </c>
      <c r="BA26" s="143">
        <v>64580.12</v>
      </c>
      <c r="BB26" s="143">
        <f>VLOOKUP(C26,проект!C:W,21,0)</f>
        <v>64580.12</v>
      </c>
      <c r="BC26" s="143" t="b">
        <f t="shared" si="15"/>
        <v>1</v>
      </c>
      <c r="BD26" s="143">
        <f>VLOOKUP(C26,проект!C:D,2,0)</f>
        <v>5384387.0899999999</v>
      </c>
      <c r="BF26" t="b">
        <f t="shared" si="16"/>
        <v>1</v>
      </c>
    </row>
    <row r="27" spans="1:58" x14ac:dyDescent="0.3">
      <c r="A27">
        <v>27</v>
      </c>
      <c r="B27" t="s">
        <v>110</v>
      </c>
      <c r="C27">
        <v>40674</v>
      </c>
      <c r="D27" s="143">
        <v>3726347.6599999997</v>
      </c>
      <c r="E27" s="143">
        <v>3682081.1999999997</v>
      </c>
      <c r="F27" s="143">
        <v>2720654.4</v>
      </c>
      <c r="G27" s="143">
        <f>VLOOKUP(C27,проект!C:F,4,0)</f>
        <v>2720654.4</v>
      </c>
      <c r="H27" s="143" t="b">
        <f t="shared" si="0"/>
        <v>1</v>
      </c>
      <c r="I27" s="143">
        <v>0</v>
      </c>
      <c r="J27" s="143">
        <f>VLOOKUP(C27,проект!C:W,5,0)</f>
        <v>0</v>
      </c>
      <c r="K27" s="143" t="b">
        <f t="shared" si="1"/>
        <v>1</v>
      </c>
      <c r="L27" s="143">
        <v>0</v>
      </c>
      <c r="M27" s="143">
        <f>VLOOKUP(C27,проект!C:W,6,0)</f>
        <v>0</v>
      </c>
      <c r="N27" s="143" t="b">
        <f t="shared" si="2"/>
        <v>1</v>
      </c>
      <c r="O27" s="143">
        <v>348373.2</v>
      </c>
      <c r="P27" s="143">
        <f>VLOOKUP(C27,проект!C:W,7,0)</f>
        <v>348373.2</v>
      </c>
      <c r="Q27" s="143" t="b">
        <f t="shared" si="3"/>
        <v>1</v>
      </c>
      <c r="R27" s="143">
        <v>329452.79999999999</v>
      </c>
      <c r="S27" s="143">
        <f>VLOOKUP(C27,проект!C:W,8,0)</f>
        <v>329452.79999999999</v>
      </c>
      <c r="T27" s="143" t="b">
        <f t="shared" si="4"/>
        <v>1</v>
      </c>
      <c r="U27" s="143">
        <v>283600.8</v>
      </c>
      <c r="V27" s="143">
        <f>VLOOKUP(C27,проект!C:W,9,0)</f>
        <v>283600.8</v>
      </c>
      <c r="W27" s="143" t="b">
        <f t="shared" si="5"/>
        <v>1</v>
      </c>
      <c r="X27" s="143">
        <v>0</v>
      </c>
      <c r="Y27" s="143">
        <f>VLOOKUP(C27,проект!C:W,10,0)</f>
        <v>0</v>
      </c>
      <c r="Z27" s="143" t="b">
        <f t="shared" si="6"/>
        <v>1</v>
      </c>
      <c r="AA27" s="143">
        <v>0</v>
      </c>
      <c r="AB27" s="143">
        <f>VLOOKUP(C27,проект!C:W,11,0)</f>
        <v>0</v>
      </c>
      <c r="AC27" s="143" t="b">
        <f t="shared" si="7"/>
        <v>1</v>
      </c>
      <c r="AD27" s="143">
        <v>0</v>
      </c>
      <c r="AE27" s="143">
        <f>VLOOKUP(C27,проект!C:W,12,0)</f>
        <v>0</v>
      </c>
      <c r="AF27" s="143" t="b">
        <f t="shared" si="8"/>
        <v>1</v>
      </c>
      <c r="AG27" s="143">
        <v>0</v>
      </c>
      <c r="AH27" s="143">
        <f>VLOOKUP(C27,проект!C:W,13,0)</f>
        <v>0</v>
      </c>
      <c r="AI27" s="143" t="b">
        <f t="shared" si="9"/>
        <v>1</v>
      </c>
      <c r="AJ27" s="143">
        <v>0</v>
      </c>
      <c r="AK27" s="143">
        <f>VLOOKUP(C27,проект!C:W,14,0)</f>
        <v>0</v>
      </c>
      <c r="AL27" s="143" t="b">
        <f t="shared" si="10"/>
        <v>1</v>
      </c>
      <c r="AM27" s="143">
        <v>0</v>
      </c>
      <c r="AN27" s="143">
        <v>0</v>
      </c>
      <c r="AO27" s="143">
        <v>0</v>
      </c>
      <c r="AP27" s="143">
        <f>VLOOKUP(C27,проект!C:W,17,0)</f>
        <v>0</v>
      </c>
      <c r="AQ27" s="143" t="b">
        <f t="shared" si="11"/>
        <v>1</v>
      </c>
      <c r="AR27" s="143">
        <v>0</v>
      </c>
      <c r="AS27" s="143">
        <f>VLOOKUP(C27,проект!C:W,18,0)</f>
        <v>0</v>
      </c>
      <c r="AT27" s="143" t="b">
        <f t="shared" si="12"/>
        <v>1</v>
      </c>
      <c r="AU27" s="143">
        <v>0</v>
      </c>
      <c r="AV27" s="143">
        <f>VLOOKUP(C27,проект!C:W,19,0)</f>
        <v>0</v>
      </c>
      <c r="AW27" s="143" t="b">
        <f t="shared" si="13"/>
        <v>1</v>
      </c>
      <c r="AX27" s="143">
        <v>0</v>
      </c>
      <c r="AY27" s="143">
        <f>VLOOKUP(C27,проект!C:W,20,0)</f>
        <v>0</v>
      </c>
      <c r="AZ27" s="143" t="b">
        <f t="shared" si="14"/>
        <v>1</v>
      </c>
      <c r="BA27" s="221">
        <v>44266.46</v>
      </c>
      <c r="BB27" s="221">
        <f>VLOOKUP(C27,проект!C:W,21,0)</f>
        <v>36340.199999999997</v>
      </c>
      <c r="BC27" s="221" t="b">
        <f t="shared" si="15"/>
        <v>0</v>
      </c>
      <c r="BD27" s="143">
        <f>VLOOKUP(C27,проект!C:D,2,0)</f>
        <v>3718421.4</v>
      </c>
      <c r="BF27" t="b">
        <f t="shared" si="16"/>
        <v>0</v>
      </c>
    </row>
    <row r="28" spans="1:58" x14ac:dyDescent="0.3">
      <c r="A28">
        <v>28</v>
      </c>
      <c r="B28" t="s">
        <v>111</v>
      </c>
      <c r="C28">
        <v>40675</v>
      </c>
      <c r="D28" s="143">
        <v>3942424.69</v>
      </c>
      <c r="E28" s="143">
        <v>3896304</v>
      </c>
      <c r="F28" s="143">
        <v>3896304</v>
      </c>
      <c r="G28" s="143">
        <f>VLOOKUP(C28,проект!C:F,4,0)</f>
        <v>3896304</v>
      </c>
      <c r="H28" s="143" t="b">
        <f t="shared" si="0"/>
        <v>1</v>
      </c>
      <c r="I28" s="143">
        <v>0</v>
      </c>
      <c r="J28" s="143">
        <f>VLOOKUP(C28,проект!C:W,5,0)</f>
        <v>0</v>
      </c>
      <c r="K28" s="143" t="b">
        <f t="shared" si="1"/>
        <v>1</v>
      </c>
      <c r="L28" s="143">
        <v>0</v>
      </c>
      <c r="M28" s="143">
        <f>VLOOKUP(C28,проект!C:W,6,0)</f>
        <v>0</v>
      </c>
      <c r="N28" s="143" t="b">
        <f t="shared" si="2"/>
        <v>1</v>
      </c>
      <c r="O28" s="143">
        <v>0</v>
      </c>
      <c r="P28" s="143">
        <f>VLOOKUP(C28,проект!C:W,7,0)</f>
        <v>0</v>
      </c>
      <c r="Q28" s="143" t="b">
        <f t="shared" si="3"/>
        <v>1</v>
      </c>
      <c r="R28" s="143">
        <v>0</v>
      </c>
      <c r="S28" s="143">
        <f>VLOOKUP(C28,проект!C:W,8,0)</f>
        <v>0</v>
      </c>
      <c r="T28" s="143" t="b">
        <f t="shared" si="4"/>
        <v>1</v>
      </c>
      <c r="U28" s="143">
        <v>0</v>
      </c>
      <c r="V28" s="143">
        <f>VLOOKUP(C28,проект!C:W,9,0)</f>
        <v>0</v>
      </c>
      <c r="W28" s="143" t="b">
        <f t="shared" si="5"/>
        <v>1</v>
      </c>
      <c r="X28" s="143">
        <v>0</v>
      </c>
      <c r="Y28" s="143">
        <f>VLOOKUP(C28,проект!C:W,10,0)</f>
        <v>0</v>
      </c>
      <c r="Z28" s="143" t="b">
        <f t="shared" si="6"/>
        <v>1</v>
      </c>
      <c r="AA28" s="143">
        <v>0</v>
      </c>
      <c r="AB28" s="143">
        <f>VLOOKUP(C28,проект!C:W,11,0)</f>
        <v>0</v>
      </c>
      <c r="AC28" s="143" t="b">
        <f t="shared" si="7"/>
        <v>1</v>
      </c>
      <c r="AD28" s="143">
        <v>0</v>
      </c>
      <c r="AE28" s="143">
        <f>VLOOKUP(C28,проект!C:W,12,0)</f>
        <v>0</v>
      </c>
      <c r="AF28" s="143" t="b">
        <f t="shared" si="8"/>
        <v>1</v>
      </c>
      <c r="AG28" s="143">
        <v>0</v>
      </c>
      <c r="AH28" s="143">
        <f>VLOOKUP(C28,проект!C:W,13,0)</f>
        <v>0</v>
      </c>
      <c r="AI28" s="143" t="b">
        <f t="shared" si="9"/>
        <v>1</v>
      </c>
      <c r="AJ28" s="143">
        <v>0</v>
      </c>
      <c r="AK28" s="143">
        <f>VLOOKUP(C28,проект!C:W,14,0)</f>
        <v>0</v>
      </c>
      <c r="AL28" s="143" t="b">
        <f t="shared" si="10"/>
        <v>1</v>
      </c>
      <c r="AM28" s="143">
        <v>0</v>
      </c>
      <c r="AN28" s="143">
        <v>0</v>
      </c>
      <c r="AO28" s="143">
        <v>0</v>
      </c>
      <c r="AP28" s="143">
        <f>VLOOKUP(C28,проект!C:W,17,0)</f>
        <v>0</v>
      </c>
      <c r="AQ28" s="143" t="b">
        <f t="shared" si="11"/>
        <v>1</v>
      </c>
      <c r="AR28" s="143">
        <v>0</v>
      </c>
      <c r="AS28" s="143">
        <f>VLOOKUP(C28,проект!C:W,18,0)</f>
        <v>0</v>
      </c>
      <c r="AT28" s="143" t="b">
        <f t="shared" si="12"/>
        <v>1</v>
      </c>
      <c r="AU28" s="143">
        <v>0</v>
      </c>
      <c r="AV28" s="143">
        <f>VLOOKUP(C28,проект!C:W,19,0)</f>
        <v>0</v>
      </c>
      <c r="AW28" s="143" t="b">
        <f t="shared" si="13"/>
        <v>1</v>
      </c>
      <c r="AX28" s="143">
        <v>0</v>
      </c>
      <c r="AY28" s="143">
        <f>VLOOKUP(C28,проект!C:W,20,0)</f>
        <v>0</v>
      </c>
      <c r="AZ28" s="143" t="b">
        <f t="shared" si="14"/>
        <v>1</v>
      </c>
      <c r="BA28" s="221">
        <v>46120.69</v>
      </c>
      <c r="BB28" s="221">
        <f>VLOOKUP(C28,проект!C:W,21,0)</f>
        <v>17300.620000000003</v>
      </c>
      <c r="BC28" s="221" t="b">
        <f t="shared" si="15"/>
        <v>0</v>
      </c>
      <c r="BD28" s="143">
        <f>VLOOKUP(C28,проект!C:D,2,0)</f>
        <v>3913604.62</v>
      </c>
      <c r="BF28" t="b">
        <f t="shared" si="16"/>
        <v>0</v>
      </c>
    </row>
    <row r="29" spans="1:58" x14ac:dyDescent="0.3">
      <c r="A29">
        <v>31</v>
      </c>
      <c r="B29" t="s">
        <v>116</v>
      </c>
      <c r="C29">
        <v>40808</v>
      </c>
      <c r="D29" s="143">
        <v>3890515.43</v>
      </c>
      <c r="E29" s="143">
        <v>3846551.2</v>
      </c>
      <c r="F29" s="143">
        <v>0</v>
      </c>
      <c r="G29" s="143">
        <f>VLOOKUP(C29,проект!C:F,4,0)</f>
        <v>0</v>
      </c>
      <c r="H29" s="143" t="b">
        <f t="shared" si="0"/>
        <v>1</v>
      </c>
      <c r="I29" s="143">
        <v>0</v>
      </c>
      <c r="J29" s="143">
        <f>VLOOKUP(C29,проект!C:W,5,0)</f>
        <v>0</v>
      </c>
      <c r="K29" s="143" t="b">
        <f t="shared" si="1"/>
        <v>1</v>
      </c>
      <c r="L29" s="143">
        <v>0</v>
      </c>
      <c r="M29" s="143">
        <f>VLOOKUP(C29,проект!C:W,6,0)</f>
        <v>0</v>
      </c>
      <c r="N29" s="143" t="b">
        <f t="shared" si="2"/>
        <v>1</v>
      </c>
      <c r="O29" s="143">
        <v>0</v>
      </c>
      <c r="P29" s="143">
        <f>VLOOKUP(C29,проект!C:W,7,0)</f>
        <v>0</v>
      </c>
      <c r="Q29" s="143" t="b">
        <f t="shared" si="3"/>
        <v>1</v>
      </c>
      <c r="R29" s="143">
        <v>0</v>
      </c>
      <c r="S29" s="143">
        <f>VLOOKUP(C29,проект!C:W,8,0)</f>
        <v>0</v>
      </c>
      <c r="T29" s="143" t="b">
        <f t="shared" si="4"/>
        <v>1</v>
      </c>
      <c r="U29" s="143">
        <v>283600.8</v>
      </c>
      <c r="V29" s="143">
        <f>VLOOKUP(C29,проект!C:W,9,0)</f>
        <v>283600.8</v>
      </c>
      <c r="W29" s="143" t="b">
        <f t="shared" si="5"/>
        <v>1</v>
      </c>
      <c r="X29" s="143">
        <v>0</v>
      </c>
      <c r="Y29" s="143">
        <f>VLOOKUP(C29,проект!C:W,10,0)</f>
        <v>0</v>
      </c>
      <c r="Z29" s="143" t="b">
        <f t="shared" si="6"/>
        <v>1</v>
      </c>
      <c r="AA29" s="143">
        <v>0</v>
      </c>
      <c r="AB29" s="143">
        <f>VLOOKUP(C29,проект!C:W,11,0)</f>
        <v>0</v>
      </c>
      <c r="AC29" s="143" t="b">
        <f t="shared" si="7"/>
        <v>1</v>
      </c>
      <c r="AD29" s="143">
        <v>0</v>
      </c>
      <c r="AE29" s="143">
        <f>VLOOKUP(C29,проект!C:W,12,0)</f>
        <v>0</v>
      </c>
      <c r="AF29" s="143" t="b">
        <f t="shared" si="8"/>
        <v>1</v>
      </c>
      <c r="AG29" s="143">
        <v>1084390</v>
      </c>
      <c r="AH29" s="143">
        <f>VLOOKUP(C29,проект!C:W,13,0)</f>
        <v>1084390</v>
      </c>
      <c r="AI29" s="143" t="b">
        <f t="shared" si="9"/>
        <v>1</v>
      </c>
      <c r="AJ29" s="143">
        <v>2478560.4</v>
      </c>
      <c r="AK29" s="143">
        <f>VLOOKUP(C29,проект!C:W,14,0)</f>
        <v>2478560.4</v>
      </c>
      <c r="AL29" s="143" t="b">
        <f t="shared" si="10"/>
        <v>1</v>
      </c>
      <c r="AM29" s="143">
        <v>0</v>
      </c>
      <c r="AN29" s="143">
        <v>0</v>
      </c>
      <c r="AO29" s="143">
        <v>0</v>
      </c>
      <c r="AP29" s="143">
        <f>VLOOKUP(C29,проект!C:W,17,0)</f>
        <v>0</v>
      </c>
      <c r="AQ29" s="143" t="b">
        <f t="shared" si="11"/>
        <v>1</v>
      </c>
      <c r="AR29" s="143">
        <v>0</v>
      </c>
      <c r="AS29" s="143">
        <f>VLOOKUP(C29,проект!C:W,18,0)</f>
        <v>0</v>
      </c>
      <c r="AT29" s="143" t="b">
        <f t="shared" si="12"/>
        <v>1</v>
      </c>
      <c r="AU29" s="143">
        <v>0</v>
      </c>
      <c r="AV29" s="143">
        <f>VLOOKUP(C29,проект!C:W,19,0)</f>
        <v>0</v>
      </c>
      <c r="AW29" s="143" t="b">
        <f t="shared" si="13"/>
        <v>1</v>
      </c>
      <c r="AX29" s="143">
        <v>0</v>
      </c>
      <c r="AY29" s="143">
        <f>VLOOKUP(C29,проект!C:W,20,0)</f>
        <v>0</v>
      </c>
      <c r="AZ29" s="143" t="b">
        <f t="shared" si="14"/>
        <v>1</v>
      </c>
      <c r="BA29" s="221">
        <v>43964.23</v>
      </c>
      <c r="BB29" s="221">
        <f>VLOOKUP(C29,проект!C:W,21,0)</f>
        <v>15962.230000000003</v>
      </c>
      <c r="BC29" s="221" t="b">
        <f t="shared" si="15"/>
        <v>0</v>
      </c>
      <c r="BD29" s="143">
        <f>VLOOKUP(C29,проект!C:D,2,0)</f>
        <v>3862513.43</v>
      </c>
      <c r="BF29" t="b">
        <f t="shared" si="16"/>
        <v>0</v>
      </c>
    </row>
    <row r="30" spans="1:58" x14ac:dyDescent="0.3">
      <c r="A30">
        <v>32</v>
      </c>
      <c r="B30" t="s">
        <v>117</v>
      </c>
      <c r="C30">
        <v>40804</v>
      </c>
      <c r="D30" s="143">
        <v>6409748.9200000009</v>
      </c>
      <c r="E30" s="143">
        <v>6334551.2300000004</v>
      </c>
      <c r="F30" s="143">
        <v>3121065.6</v>
      </c>
      <c r="G30" s="143">
        <f>VLOOKUP(C30,проект!C:F,4,0)</f>
        <v>3121065.6</v>
      </c>
      <c r="H30" s="143" t="b">
        <f t="shared" si="0"/>
        <v>1</v>
      </c>
      <c r="I30" s="143">
        <v>0</v>
      </c>
      <c r="J30" s="143">
        <f>VLOOKUP(C30,проект!C:W,5,0)</f>
        <v>0</v>
      </c>
      <c r="K30" s="143" t="b">
        <f t="shared" si="1"/>
        <v>1</v>
      </c>
      <c r="L30" s="143">
        <v>0</v>
      </c>
      <c r="M30" s="143">
        <f>VLOOKUP(C30,проект!C:W,6,0)</f>
        <v>0</v>
      </c>
      <c r="N30" s="143" t="b">
        <f t="shared" si="2"/>
        <v>1</v>
      </c>
      <c r="O30" s="143">
        <v>0</v>
      </c>
      <c r="P30" s="143">
        <f>VLOOKUP(C30,проект!C:W,7,0)</f>
        <v>0</v>
      </c>
      <c r="Q30" s="143" t="b">
        <f t="shared" si="3"/>
        <v>1</v>
      </c>
      <c r="R30" s="143">
        <v>0</v>
      </c>
      <c r="S30" s="143">
        <f>VLOOKUP(C30,проект!C:W,8,0)</f>
        <v>0</v>
      </c>
      <c r="T30" s="143" t="b">
        <f t="shared" si="4"/>
        <v>1</v>
      </c>
      <c r="U30" s="143">
        <v>0</v>
      </c>
      <c r="V30" s="143">
        <f>VLOOKUP(C30,проект!C:W,9,0)</f>
        <v>0</v>
      </c>
      <c r="W30" s="143" t="b">
        <f t="shared" si="5"/>
        <v>1</v>
      </c>
      <c r="X30" s="143">
        <v>0</v>
      </c>
      <c r="Y30" s="143">
        <f>VLOOKUP(C30,проект!C:W,10,0)</f>
        <v>0</v>
      </c>
      <c r="Z30" s="143" t="b">
        <f t="shared" si="6"/>
        <v>1</v>
      </c>
      <c r="AA30" s="143">
        <v>0</v>
      </c>
      <c r="AB30" s="143">
        <f>VLOOKUP(C30,проект!C:W,11,0)</f>
        <v>0</v>
      </c>
      <c r="AC30" s="143" t="b">
        <f t="shared" si="7"/>
        <v>1</v>
      </c>
      <c r="AD30" s="143">
        <v>3213485.63</v>
      </c>
      <c r="AE30" s="143">
        <f>VLOOKUP(C30,проект!C:W,12,0)</f>
        <v>3213485.63</v>
      </c>
      <c r="AF30" s="143" t="b">
        <f t="shared" si="8"/>
        <v>1</v>
      </c>
      <c r="AG30" s="143">
        <v>0</v>
      </c>
      <c r="AH30" s="143">
        <f>VLOOKUP(C30,проект!C:W,13,0)</f>
        <v>0</v>
      </c>
      <c r="AI30" s="143" t="b">
        <f t="shared" si="9"/>
        <v>1</v>
      </c>
      <c r="AJ30" s="143">
        <v>0</v>
      </c>
      <c r="AK30" s="143">
        <f>VLOOKUP(C30,проект!C:W,14,0)</f>
        <v>0</v>
      </c>
      <c r="AL30" s="143" t="b">
        <f t="shared" si="10"/>
        <v>1</v>
      </c>
      <c r="AM30" s="143">
        <v>0</v>
      </c>
      <c r="AN30" s="143">
        <v>0</v>
      </c>
      <c r="AO30" s="143">
        <v>0</v>
      </c>
      <c r="AP30" s="143">
        <f>VLOOKUP(C30,проект!C:W,17,0)</f>
        <v>0</v>
      </c>
      <c r="AQ30" s="143" t="b">
        <f t="shared" si="11"/>
        <v>1</v>
      </c>
      <c r="AR30" s="143">
        <v>0</v>
      </c>
      <c r="AS30" s="143">
        <f>VLOOKUP(C30,проект!C:W,18,0)</f>
        <v>0</v>
      </c>
      <c r="AT30" s="143" t="b">
        <f t="shared" si="12"/>
        <v>1</v>
      </c>
      <c r="AU30" s="143">
        <v>0</v>
      </c>
      <c r="AV30" s="143">
        <f>VLOOKUP(C30,проект!C:W,19,0)</f>
        <v>0</v>
      </c>
      <c r="AW30" s="143" t="b">
        <f t="shared" si="13"/>
        <v>1</v>
      </c>
      <c r="AX30" s="143">
        <v>0</v>
      </c>
      <c r="AY30" s="143">
        <f>VLOOKUP(C30,проект!C:W,20,0)</f>
        <v>0</v>
      </c>
      <c r="AZ30" s="143" t="b">
        <f t="shared" si="14"/>
        <v>1</v>
      </c>
      <c r="BA30" s="143">
        <v>75197.69</v>
      </c>
      <c r="BB30" s="143">
        <f>VLOOKUP(C30,проект!C:W,21,0)</f>
        <v>75197.69</v>
      </c>
      <c r="BC30" s="143" t="b">
        <f t="shared" si="15"/>
        <v>1</v>
      </c>
      <c r="BD30" s="143">
        <f>VLOOKUP(C30,проект!C:D,2,0)</f>
        <v>6409748.9200000009</v>
      </c>
      <c r="BF30" t="b">
        <f t="shared" si="16"/>
        <v>1</v>
      </c>
    </row>
    <row r="31" spans="1:58" x14ac:dyDescent="0.3">
      <c r="A31">
        <v>34</v>
      </c>
      <c r="B31" t="s">
        <v>119</v>
      </c>
      <c r="C31">
        <v>40827</v>
      </c>
      <c r="D31" s="143">
        <v>14713486.010000002</v>
      </c>
      <c r="E31" s="143">
        <v>14546021.710000001</v>
      </c>
      <c r="F31" s="143">
        <v>5698072.7999999998</v>
      </c>
      <c r="G31" s="143">
        <f>VLOOKUP(C31,проект!C:F,4,0)</f>
        <v>5698072.7999999998</v>
      </c>
      <c r="H31" s="143" t="b">
        <f t="shared" si="0"/>
        <v>1</v>
      </c>
      <c r="I31" s="143">
        <v>0</v>
      </c>
      <c r="J31" s="143">
        <f>VLOOKUP(C31,проект!C:W,5,0)</f>
        <v>0</v>
      </c>
      <c r="K31" s="143" t="b">
        <f t="shared" si="1"/>
        <v>1</v>
      </c>
      <c r="L31" s="143">
        <v>0</v>
      </c>
      <c r="M31" s="143">
        <f>VLOOKUP(C31,проект!C:W,6,0)</f>
        <v>0</v>
      </c>
      <c r="N31" s="143" t="b">
        <f t="shared" si="2"/>
        <v>1</v>
      </c>
      <c r="O31" s="143">
        <v>0</v>
      </c>
      <c r="P31" s="143">
        <f>VLOOKUP(C31,проект!C:W,7,0)</f>
        <v>0</v>
      </c>
      <c r="Q31" s="143" t="b">
        <f t="shared" si="3"/>
        <v>1</v>
      </c>
      <c r="R31" s="143">
        <v>0</v>
      </c>
      <c r="S31" s="143">
        <f>VLOOKUP(C31,проект!C:W,8,0)</f>
        <v>0</v>
      </c>
      <c r="T31" s="143" t="b">
        <f t="shared" si="4"/>
        <v>1</v>
      </c>
      <c r="U31" s="143">
        <v>0</v>
      </c>
      <c r="V31" s="143">
        <f>VLOOKUP(C31,проект!C:W,9,0)</f>
        <v>0</v>
      </c>
      <c r="W31" s="143" t="b">
        <f t="shared" si="5"/>
        <v>1</v>
      </c>
      <c r="X31" s="143">
        <v>0</v>
      </c>
      <c r="Y31" s="143">
        <f>VLOOKUP(C31,проект!C:W,10,0)</f>
        <v>0</v>
      </c>
      <c r="Z31" s="143" t="b">
        <f t="shared" si="6"/>
        <v>1</v>
      </c>
      <c r="AA31" s="143">
        <v>0</v>
      </c>
      <c r="AB31" s="143">
        <f>VLOOKUP(C31,проект!C:W,11,0)</f>
        <v>0</v>
      </c>
      <c r="AC31" s="143" t="b">
        <f t="shared" si="7"/>
        <v>1</v>
      </c>
      <c r="AD31" s="143">
        <v>0</v>
      </c>
      <c r="AE31" s="143">
        <f>VLOOKUP(C31,проект!C:W,12,0)</f>
        <v>0</v>
      </c>
      <c r="AF31" s="143" t="b">
        <f t="shared" si="8"/>
        <v>1</v>
      </c>
      <c r="AG31" s="143">
        <v>0</v>
      </c>
      <c r="AH31" s="143">
        <f>VLOOKUP(C31,проект!C:W,13,0)</f>
        <v>0</v>
      </c>
      <c r="AI31" s="143" t="b">
        <f t="shared" si="9"/>
        <v>1</v>
      </c>
      <c r="AJ31" s="143">
        <v>6265078.9100000001</v>
      </c>
      <c r="AK31" s="143">
        <f>VLOOKUP(C31,проект!C:W,14,0)</f>
        <v>6265078.9100000001</v>
      </c>
      <c r="AL31" s="143" t="b">
        <f t="shared" si="10"/>
        <v>1</v>
      </c>
      <c r="AM31" s="143">
        <v>0</v>
      </c>
      <c r="AN31" s="143">
        <v>0</v>
      </c>
      <c r="AO31" s="143">
        <v>2582870</v>
      </c>
      <c r="AP31" s="143">
        <f>VLOOKUP(C31,проект!C:W,17,0)</f>
        <v>2582870</v>
      </c>
      <c r="AQ31" s="143" t="b">
        <f t="shared" si="11"/>
        <v>1</v>
      </c>
      <c r="AR31" s="143">
        <v>0</v>
      </c>
      <c r="AS31" s="143">
        <f>VLOOKUP(C31,проект!C:W,18,0)</f>
        <v>0</v>
      </c>
      <c r="AT31" s="143" t="b">
        <f t="shared" si="12"/>
        <v>1</v>
      </c>
      <c r="AU31" s="143">
        <v>0</v>
      </c>
      <c r="AV31" s="143">
        <f>VLOOKUP(C31,проект!C:W,19,0)</f>
        <v>0</v>
      </c>
      <c r="AW31" s="143" t="b">
        <f t="shared" si="13"/>
        <v>1</v>
      </c>
      <c r="AX31" s="143">
        <v>0</v>
      </c>
      <c r="AY31" s="143">
        <f>VLOOKUP(C31,проект!C:W,20,0)</f>
        <v>0</v>
      </c>
      <c r="AZ31" s="143" t="b">
        <f t="shared" si="14"/>
        <v>1</v>
      </c>
      <c r="BA31" s="143">
        <v>167464.29999999999</v>
      </c>
      <c r="BB31" s="143">
        <f>VLOOKUP(C31,проект!C:W,21,0)</f>
        <v>167464.29999999999</v>
      </c>
      <c r="BC31" s="143" t="b">
        <f t="shared" si="15"/>
        <v>1</v>
      </c>
      <c r="BD31" s="143">
        <f>VLOOKUP(C31,проект!C:D,2,0)</f>
        <v>14713486.010000002</v>
      </c>
      <c r="BF31" t="b">
        <f t="shared" si="16"/>
        <v>1</v>
      </c>
    </row>
    <row r="32" spans="1:58" x14ac:dyDescent="0.3">
      <c r="A32">
        <v>35</v>
      </c>
      <c r="B32" t="s">
        <v>120</v>
      </c>
      <c r="C32">
        <v>40829</v>
      </c>
      <c r="D32" s="143">
        <v>13367096.970000001</v>
      </c>
      <c r="E32" s="143">
        <v>13222480.09</v>
      </c>
      <c r="F32" s="143">
        <v>4732021.2</v>
      </c>
      <c r="G32" s="143">
        <f>VLOOKUP(C32,проект!C:F,4,0)</f>
        <v>4732021.2</v>
      </c>
      <c r="H32" s="143" t="b">
        <f t="shared" si="0"/>
        <v>1</v>
      </c>
      <c r="I32" s="143">
        <v>3191387.29</v>
      </c>
      <c r="J32" s="143">
        <f>VLOOKUP(C32,проект!C:W,5,0)</f>
        <v>3191387.29</v>
      </c>
      <c r="K32" s="143" t="b">
        <f t="shared" si="1"/>
        <v>1</v>
      </c>
      <c r="L32" s="143">
        <v>0</v>
      </c>
      <c r="M32" s="143">
        <f>VLOOKUP(C32,проект!C:W,6,0)</f>
        <v>0</v>
      </c>
      <c r="N32" s="143" t="b">
        <f t="shared" si="2"/>
        <v>1</v>
      </c>
      <c r="O32" s="143">
        <v>390638.4</v>
      </c>
      <c r="P32" s="143">
        <f>VLOOKUP(C32,проект!C:W,7,0)</f>
        <v>390638.4</v>
      </c>
      <c r="Q32" s="143" t="b">
        <f t="shared" si="3"/>
        <v>1</v>
      </c>
      <c r="R32" s="143">
        <v>456336</v>
      </c>
      <c r="S32" s="143">
        <f>VLOOKUP(C32,проект!C:W,8,0)</f>
        <v>456336</v>
      </c>
      <c r="T32" s="143" t="b">
        <f t="shared" si="4"/>
        <v>1</v>
      </c>
      <c r="U32" s="143">
        <v>394825.2</v>
      </c>
      <c r="V32" s="143">
        <f>VLOOKUP(C32,проект!C:W,9,0)</f>
        <v>394825.2</v>
      </c>
      <c r="W32" s="143" t="b">
        <f t="shared" si="5"/>
        <v>1</v>
      </c>
      <c r="X32" s="143">
        <v>0</v>
      </c>
      <c r="Y32" s="143">
        <f>VLOOKUP(C32,проект!C:W,10,0)</f>
        <v>0</v>
      </c>
      <c r="Z32" s="143" t="b">
        <f t="shared" si="6"/>
        <v>1</v>
      </c>
      <c r="AA32" s="143">
        <v>0</v>
      </c>
      <c r="AB32" s="143">
        <f>VLOOKUP(C32,проект!C:W,11,0)</f>
        <v>0</v>
      </c>
      <c r="AC32" s="143" t="b">
        <f t="shared" si="7"/>
        <v>1</v>
      </c>
      <c r="AD32" s="143">
        <v>0</v>
      </c>
      <c r="AE32" s="143">
        <f>VLOOKUP(C32,проект!C:W,12,0)</f>
        <v>0</v>
      </c>
      <c r="AF32" s="143" t="b">
        <f t="shared" si="8"/>
        <v>1</v>
      </c>
      <c r="AG32" s="143">
        <v>1113972</v>
      </c>
      <c r="AH32" s="143">
        <f>VLOOKUP(C32,проект!C:W,13,0)</f>
        <v>1113972</v>
      </c>
      <c r="AI32" s="143" t="b">
        <f t="shared" si="9"/>
        <v>1</v>
      </c>
      <c r="AJ32" s="143">
        <v>2943300</v>
      </c>
      <c r="AK32" s="143">
        <f>VLOOKUP(C32,проект!C:W,14,0)</f>
        <v>2943300</v>
      </c>
      <c r="AL32" s="143" t="b">
        <f t="shared" si="10"/>
        <v>1</v>
      </c>
      <c r="AM32" s="143">
        <v>0</v>
      </c>
      <c r="AN32" s="143">
        <v>0</v>
      </c>
      <c r="AO32" s="143">
        <v>0</v>
      </c>
      <c r="AP32" s="143">
        <f>VLOOKUP(C32,проект!C:W,17,0)</f>
        <v>0</v>
      </c>
      <c r="AQ32" s="143" t="b">
        <f t="shared" si="11"/>
        <v>1</v>
      </c>
      <c r="AR32" s="143">
        <v>0</v>
      </c>
      <c r="AS32" s="143">
        <f>VLOOKUP(C32,проект!C:W,18,0)</f>
        <v>0</v>
      </c>
      <c r="AT32" s="143" t="b">
        <f t="shared" si="12"/>
        <v>1</v>
      </c>
      <c r="AU32" s="143">
        <v>0</v>
      </c>
      <c r="AV32" s="143">
        <f>VLOOKUP(C32,проект!C:W,19,0)</f>
        <v>0</v>
      </c>
      <c r="AW32" s="143" t="b">
        <f t="shared" si="13"/>
        <v>1</v>
      </c>
      <c r="AX32" s="143">
        <v>0</v>
      </c>
      <c r="AY32" s="143">
        <f>VLOOKUP(C32,проект!C:W,20,0)</f>
        <v>0</v>
      </c>
      <c r="AZ32" s="143" t="b">
        <f t="shared" si="14"/>
        <v>1</v>
      </c>
      <c r="BA32" s="221">
        <v>144616.88</v>
      </c>
      <c r="BB32" s="221">
        <f>VLOOKUP(C32,проект!C:W,21,0)</f>
        <v>82288.12</v>
      </c>
      <c r="BC32" s="221" t="b">
        <f t="shared" si="15"/>
        <v>0</v>
      </c>
      <c r="BD32" s="143">
        <f>VLOOKUP(C32,проект!C:D,2,0)</f>
        <v>13304768.209999999</v>
      </c>
      <c r="BF32" t="b">
        <f t="shared" si="16"/>
        <v>0</v>
      </c>
    </row>
    <row r="33" spans="1:58" x14ac:dyDescent="0.3">
      <c r="A33">
        <v>36</v>
      </c>
      <c r="B33" t="s">
        <v>121</v>
      </c>
      <c r="C33">
        <v>40854</v>
      </c>
      <c r="D33" s="143">
        <v>8566114.3099999987</v>
      </c>
      <c r="E33" s="143">
        <v>8479564.0199999996</v>
      </c>
      <c r="F33" s="143">
        <v>0</v>
      </c>
      <c r="G33" s="143">
        <f>VLOOKUP(C33,проект!C:F,4,0)</f>
        <v>0</v>
      </c>
      <c r="H33" s="143" t="b">
        <f t="shared" si="0"/>
        <v>1</v>
      </c>
      <c r="I33" s="143">
        <v>0</v>
      </c>
      <c r="J33" s="143">
        <f>VLOOKUP(C33,проект!C:W,5,0)</f>
        <v>0</v>
      </c>
      <c r="K33" s="143" t="b">
        <f t="shared" si="1"/>
        <v>1</v>
      </c>
      <c r="L33" s="143">
        <v>0</v>
      </c>
      <c r="M33" s="143">
        <f>VLOOKUP(C33,проект!C:W,6,0)</f>
        <v>0</v>
      </c>
      <c r="N33" s="143" t="b">
        <f t="shared" si="2"/>
        <v>1</v>
      </c>
      <c r="O33" s="143">
        <v>440056.8</v>
      </c>
      <c r="P33" s="143">
        <f>VLOOKUP(C33,проект!C:W,7,0)</f>
        <v>440056.8</v>
      </c>
      <c r="Q33" s="143" t="b">
        <f t="shared" si="3"/>
        <v>1</v>
      </c>
      <c r="R33" s="143">
        <v>288480</v>
      </c>
      <c r="S33" s="143">
        <f>VLOOKUP(C33,проект!C:W,8,0)</f>
        <v>288480</v>
      </c>
      <c r="T33" s="143" t="b">
        <f t="shared" si="4"/>
        <v>1</v>
      </c>
      <c r="U33" s="143">
        <v>369344.4</v>
      </c>
      <c r="V33" s="143">
        <f>VLOOKUP(C33,проект!C:W,9,0)</f>
        <v>369344.4</v>
      </c>
      <c r="W33" s="143" t="b">
        <f t="shared" si="5"/>
        <v>1</v>
      </c>
      <c r="X33" s="143">
        <v>0</v>
      </c>
      <c r="Y33" s="143">
        <f>VLOOKUP(C33,проект!C:W,10,0)</f>
        <v>0</v>
      </c>
      <c r="Z33" s="143" t="b">
        <f t="shared" si="6"/>
        <v>1</v>
      </c>
      <c r="AA33" s="143">
        <v>0</v>
      </c>
      <c r="AB33" s="143">
        <f>VLOOKUP(C33,проект!C:W,11,0)</f>
        <v>0</v>
      </c>
      <c r="AC33" s="143" t="b">
        <f t="shared" si="7"/>
        <v>1</v>
      </c>
      <c r="AD33" s="228">
        <v>2736331.62</v>
      </c>
      <c r="AE33" s="228">
        <f>VLOOKUP(C33,проект!C:W,12,0)</f>
        <v>2852017.24</v>
      </c>
      <c r="AF33" s="228" t="b">
        <f t="shared" si="8"/>
        <v>0</v>
      </c>
      <c r="AG33" s="143">
        <v>923581.2</v>
      </c>
      <c r="AH33" s="143">
        <f>VLOOKUP(C33,проект!C:W,13,0)</f>
        <v>923581.2</v>
      </c>
      <c r="AI33" s="143" t="b">
        <f t="shared" si="9"/>
        <v>1</v>
      </c>
      <c r="AJ33" s="143">
        <v>3721770</v>
      </c>
      <c r="AK33" s="143">
        <f>VLOOKUP(C33,проект!C:W,14,0)</f>
        <v>3721770</v>
      </c>
      <c r="AL33" s="143" t="b">
        <f t="shared" si="10"/>
        <v>1</v>
      </c>
      <c r="AM33" s="143">
        <v>0</v>
      </c>
      <c r="AN33" s="143">
        <v>0</v>
      </c>
      <c r="AO33" s="143">
        <v>0</v>
      </c>
      <c r="AP33" s="143">
        <f>VLOOKUP(C33,проект!C:W,17,0)</f>
        <v>0</v>
      </c>
      <c r="AQ33" s="143" t="b">
        <f t="shared" si="11"/>
        <v>1</v>
      </c>
      <c r="AR33" s="143">
        <v>0</v>
      </c>
      <c r="AS33" s="143">
        <f>VLOOKUP(C33,проект!C:W,18,0)</f>
        <v>0</v>
      </c>
      <c r="AT33" s="143" t="b">
        <f t="shared" si="12"/>
        <v>1</v>
      </c>
      <c r="AU33" s="143">
        <v>0</v>
      </c>
      <c r="AV33" s="143">
        <f>VLOOKUP(C33,проект!C:W,19,0)</f>
        <v>0</v>
      </c>
      <c r="AW33" s="143" t="b">
        <f t="shared" si="13"/>
        <v>1</v>
      </c>
      <c r="AX33" s="143">
        <v>0</v>
      </c>
      <c r="AY33" s="143">
        <f>VLOOKUP(C33,проект!C:W,20,0)</f>
        <v>0</v>
      </c>
      <c r="AZ33" s="143" t="b">
        <f t="shared" si="14"/>
        <v>1</v>
      </c>
      <c r="BA33" s="221">
        <v>86550.29</v>
      </c>
      <c r="BB33" s="221">
        <f>VLOOKUP(C33,проект!C:W,21,0)</f>
        <v>40098.79</v>
      </c>
      <c r="BC33" s="221" t="b">
        <f t="shared" si="15"/>
        <v>0</v>
      </c>
      <c r="BD33" s="143">
        <f>VLOOKUP(C33,проект!C:D,2,0)</f>
        <v>8635348.4299999997</v>
      </c>
      <c r="BF33" t="b">
        <f t="shared" si="16"/>
        <v>0</v>
      </c>
    </row>
    <row r="34" spans="1:58" x14ac:dyDescent="0.3">
      <c r="A34">
        <v>37</v>
      </c>
      <c r="B34" t="s">
        <v>122</v>
      </c>
      <c r="C34">
        <v>40856</v>
      </c>
      <c r="D34" s="143">
        <v>9369199.4900000002</v>
      </c>
      <c r="E34" s="143">
        <v>9261477.5999999996</v>
      </c>
      <c r="F34" s="143">
        <v>3949768.8</v>
      </c>
      <c r="G34" s="143">
        <f>VLOOKUP(C34,проект!C:F,4,0)</f>
        <v>3949768.8</v>
      </c>
      <c r="H34" s="143" t="b">
        <f t="shared" ref="H34:H65" si="17">F34=G34</f>
        <v>1</v>
      </c>
      <c r="I34" s="143">
        <v>0</v>
      </c>
      <c r="J34" s="143">
        <f>VLOOKUP(C34,проект!C:W,5,0)</f>
        <v>0</v>
      </c>
      <c r="K34" s="143" t="b">
        <f t="shared" ref="K34:K65" si="18">I34=J34</f>
        <v>1</v>
      </c>
      <c r="L34" s="143">
        <v>0</v>
      </c>
      <c r="M34" s="143">
        <f>VLOOKUP(C34,проект!C:W,6,0)</f>
        <v>0</v>
      </c>
      <c r="N34" s="143" t="b">
        <f t="shared" ref="N34:N65" si="19">L34=M34</f>
        <v>1</v>
      </c>
      <c r="O34" s="143">
        <v>0</v>
      </c>
      <c r="P34" s="143">
        <f>VLOOKUP(C34,проект!C:W,7,0)</f>
        <v>0</v>
      </c>
      <c r="Q34" s="143" t="b">
        <f t="shared" ref="Q34:Q65" si="20">O34=P34</f>
        <v>1</v>
      </c>
      <c r="R34" s="143">
        <v>0</v>
      </c>
      <c r="S34" s="143">
        <f>VLOOKUP(C34,проект!C:W,8,0)</f>
        <v>0</v>
      </c>
      <c r="T34" s="143" t="b">
        <f t="shared" ref="T34:T65" si="21">R34=S34</f>
        <v>1</v>
      </c>
      <c r="U34" s="143">
        <v>0</v>
      </c>
      <c r="V34" s="143">
        <f>VLOOKUP(C34,проект!C:W,9,0)</f>
        <v>0</v>
      </c>
      <c r="W34" s="143" t="b">
        <f t="shared" ref="W34:W65" si="22">U34=V34</f>
        <v>1</v>
      </c>
      <c r="X34" s="143">
        <v>0</v>
      </c>
      <c r="Y34" s="143">
        <f>VLOOKUP(C34,проект!C:W,10,0)</f>
        <v>0</v>
      </c>
      <c r="Z34" s="143" t="b">
        <f t="shared" ref="Z34:Z65" si="23">X34=Y34</f>
        <v>1</v>
      </c>
      <c r="AA34" s="143">
        <v>0</v>
      </c>
      <c r="AB34" s="143">
        <f>VLOOKUP(C34,проект!C:W,11,0)</f>
        <v>0</v>
      </c>
      <c r="AC34" s="143" t="b">
        <f t="shared" ref="AC34:AC65" si="24">AA34=AB34</f>
        <v>1</v>
      </c>
      <c r="AD34" s="143">
        <v>0</v>
      </c>
      <c r="AE34" s="143">
        <f>VLOOKUP(C34,проект!C:W,12,0)</f>
        <v>0</v>
      </c>
      <c r="AF34" s="143" t="b">
        <f t="shared" ref="AF34:AF65" si="25">AD34=AE34</f>
        <v>1</v>
      </c>
      <c r="AG34" s="143">
        <v>0</v>
      </c>
      <c r="AH34" s="143">
        <f>VLOOKUP(C34,проект!C:W,13,0)</f>
        <v>0</v>
      </c>
      <c r="AI34" s="143" t="b">
        <f t="shared" ref="AI34:AI65" si="26">AG34=AH34</f>
        <v>1</v>
      </c>
      <c r="AJ34" s="143">
        <v>5311708.8</v>
      </c>
      <c r="AK34" s="143">
        <f>VLOOKUP(C34,проект!C:W,14,0)</f>
        <v>5311708.8</v>
      </c>
      <c r="AL34" s="143" t="b">
        <f t="shared" ref="AL34:AL65" si="27">AJ34=AK34</f>
        <v>1</v>
      </c>
      <c r="AM34" s="143">
        <v>0</v>
      </c>
      <c r="AN34" s="143">
        <v>0</v>
      </c>
      <c r="AO34" s="143">
        <v>0</v>
      </c>
      <c r="AP34" s="143">
        <f>VLOOKUP(C34,проект!C:W,17,0)</f>
        <v>0</v>
      </c>
      <c r="AQ34" s="143" t="b">
        <f t="shared" ref="AQ34:AQ65" si="28">AO34=AP34</f>
        <v>1</v>
      </c>
      <c r="AR34" s="143">
        <v>0</v>
      </c>
      <c r="AS34" s="143">
        <f>VLOOKUP(C34,проект!C:W,18,0)</f>
        <v>0</v>
      </c>
      <c r="AT34" s="143" t="b">
        <f t="shared" ref="AT34:AT65" si="29">AR34=AS34</f>
        <v>1</v>
      </c>
      <c r="AU34" s="143">
        <v>0</v>
      </c>
      <c r="AV34" s="143">
        <f>VLOOKUP(C34,проект!C:W,19,0)</f>
        <v>0</v>
      </c>
      <c r="AW34" s="143" t="b">
        <f t="shared" ref="AW34:AW65" si="30">AU34=AV34</f>
        <v>1</v>
      </c>
      <c r="AX34" s="143">
        <v>0</v>
      </c>
      <c r="AY34" s="143">
        <f>VLOOKUP(C34,проект!C:W,20,0)</f>
        <v>0</v>
      </c>
      <c r="AZ34" s="143" t="b">
        <f t="shared" ref="AZ34:AZ65" si="31">AX34=AY34</f>
        <v>1</v>
      </c>
      <c r="BA34" s="143">
        <v>107721.89</v>
      </c>
      <c r="BB34" s="143">
        <f>VLOOKUP(C34,проект!C:W,21,0)</f>
        <v>107721.89</v>
      </c>
      <c r="BC34" s="143" t="b">
        <f t="shared" ref="BC34:BC65" si="32">BA34=BB34</f>
        <v>1</v>
      </c>
      <c r="BD34" s="143">
        <f>VLOOKUP(C34,проект!C:D,2,0)</f>
        <v>9369199.4900000002</v>
      </c>
      <c r="BF34" t="b">
        <f t="shared" ref="BF34:BF65" si="33">D34=BD34</f>
        <v>1</v>
      </c>
    </row>
    <row r="35" spans="1:58" x14ac:dyDescent="0.3">
      <c r="A35">
        <v>38</v>
      </c>
      <c r="B35" t="s">
        <v>123</v>
      </c>
      <c r="C35">
        <v>40860</v>
      </c>
      <c r="D35" s="143">
        <v>3895417.1800000006</v>
      </c>
      <c r="E35" s="143">
        <v>3849226.4600000004</v>
      </c>
      <c r="F35" s="143">
        <v>0</v>
      </c>
      <c r="G35" s="143">
        <f>VLOOKUP(C35,проект!C:F,4,0)</f>
        <v>0</v>
      </c>
      <c r="H35" s="143" t="b">
        <f t="shared" si="17"/>
        <v>1</v>
      </c>
      <c r="I35" s="143">
        <v>3104270.06</v>
      </c>
      <c r="J35" s="143">
        <f>VLOOKUP(C35,проект!C:W,5,0)</f>
        <v>3104270.06</v>
      </c>
      <c r="K35" s="143" t="b">
        <f t="shared" si="18"/>
        <v>1</v>
      </c>
      <c r="L35" s="143">
        <v>0</v>
      </c>
      <c r="M35" s="143">
        <f>VLOOKUP(C35,проект!C:W,6,0)</f>
        <v>0</v>
      </c>
      <c r="N35" s="143" t="b">
        <f t="shared" si="19"/>
        <v>1</v>
      </c>
      <c r="O35" s="143">
        <v>395269.2</v>
      </c>
      <c r="P35" s="143">
        <f>VLOOKUP(C35,проект!C:W,7,0)</f>
        <v>395269.2</v>
      </c>
      <c r="Q35" s="143" t="b">
        <f t="shared" si="20"/>
        <v>1</v>
      </c>
      <c r="R35" s="143">
        <v>349687.2</v>
      </c>
      <c r="S35" s="143">
        <f>VLOOKUP(C35,проект!C:W,8,0)</f>
        <v>349687.2</v>
      </c>
      <c r="T35" s="143" t="b">
        <f t="shared" si="21"/>
        <v>1</v>
      </c>
      <c r="U35" s="143">
        <v>0</v>
      </c>
      <c r="V35" s="143">
        <f>VLOOKUP(C35,проект!C:W,9,0)</f>
        <v>0</v>
      </c>
      <c r="W35" s="143" t="b">
        <f t="shared" si="22"/>
        <v>1</v>
      </c>
      <c r="X35" s="143">
        <v>0</v>
      </c>
      <c r="Y35" s="143">
        <f>VLOOKUP(C35,проект!C:W,10,0)</f>
        <v>0</v>
      </c>
      <c r="Z35" s="143" t="b">
        <f t="shared" si="23"/>
        <v>1</v>
      </c>
      <c r="AA35" s="143">
        <v>0</v>
      </c>
      <c r="AB35" s="143">
        <f>VLOOKUP(C35,проект!C:W,11,0)</f>
        <v>0</v>
      </c>
      <c r="AC35" s="143" t="b">
        <f t="shared" si="24"/>
        <v>1</v>
      </c>
      <c r="AD35" s="143">
        <v>0</v>
      </c>
      <c r="AE35" s="143">
        <f>VLOOKUP(C35,проект!C:W,12,0)</f>
        <v>0</v>
      </c>
      <c r="AF35" s="143" t="b">
        <f t="shared" si="25"/>
        <v>1</v>
      </c>
      <c r="AG35" s="143">
        <v>0</v>
      </c>
      <c r="AH35" s="143">
        <f>VLOOKUP(C35,проект!C:W,13,0)</f>
        <v>0</v>
      </c>
      <c r="AI35" s="143" t="b">
        <f t="shared" si="26"/>
        <v>1</v>
      </c>
      <c r="AJ35" s="143">
        <v>0</v>
      </c>
      <c r="AK35" s="143">
        <f>VLOOKUP(C35,проект!C:W,14,0)</f>
        <v>0</v>
      </c>
      <c r="AL35" s="143" t="b">
        <f t="shared" si="27"/>
        <v>1</v>
      </c>
      <c r="AM35" s="143">
        <v>0</v>
      </c>
      <c r="AN35" s="143">
        <v>0</v>
      </c>
      <c r="AO35" s="143">
        <v>0</v>
      </c>
      <c r="AP35" s="143">
        <f>VLOOKUP(C35,проект!C:W,17,0)</f>
        <v>0</v>
      </c>
      <c r="AQ35" s="143" t="b">
        <f t="shared" si="28"/>
        <v>1</v>
      </c>
      <c r="AR35" s="143">
        <v>0</v>
      </c>
      <c r="AS35" s="143">
        <f>VLOOKUP(C35,проект!C:W,18,0)</f>
        <v>0</v>
      </c>
      <c r="AT35" s="143" t="b">
        <f t="shared" si="29"/>
        <v>1</v>
      </c>
      <c r="AU35" s="143">
        <v>0</v>
      </c>
      <c r="AV35" s="143">
        <f>VLOOKUP(C35,проект!C:W,19,0)</f>
        <v>0</v>
      </c>
      <c r="AW35" s="143" t="b">
        <f t="shared" si="30"/>
        <v>1</v>
      </c>
      <c r="AX35" s="143">
        <v>0</v>
      </c>
      <c r="AY35" s="143">
        <f>VLOOKUP(C35,проект!C:W,20,0)</f>
        <v>0</v>
      </c>
      <c r="AZ35" s="143" t="b">
        <f t="shared" si="31"/>
        <v>1</v>
      </c>
      <c r="BA35" s="143">
        <v>46190.720000000001</v>
      </c>
      <c r="BB35" s="143">
        <f>VLOOKUP(C35,проект!C:W,21,0)</f>
        <v>46190.720000000001</v>
      </c>
      <c r="BC35" s="143" t="b">
        <f t="shared" si="32"/>
        <v>1</v>
      </c>
      <c r="BD35" s="143">
        <f>VLOOKUP(C35,проект!C:D,2,0)</f>
        <v>3895417.1800000006</v>
      </c>
      <c r="BF35" t="b">
        <f t="shared" si="33"/>
        <v>1</v>
      </c>
    </row>
    <row r="36" spans="1:58" x14ac:dyDescent="0.3">
      <c r="A36">
        <v>40</v>
      </c>
      <c r="B36" t="s">
        <v>125</v>
      </c>
      <c r="C36">
        <v>40864</v>
      </c>
      <c r="D36" s="143">
        <v>7796204.0199999996</v>
      </c>
      <c r="E36" s="143">
        <v>7704445.8699999992</v>
      </c>
      <c r="F36" s="143">
        <v>3058712.4</v>
      </c>
      <c r="G36" s="143">
        <f>VLOOKUP(C36,проект!C:F,4,0)</f>
        <v>3058712.4</v>
      </c>
      <c r="H36" s="143" t="b">
        <f t="shared" si="17"/>
        <v>1</v>
      </c>
      <c r="I36" s="143">
        <v>0</v>
      </c>
      <c r="J36" s="143">
        <f>VLOOKUP(C36,проект!C:W,5,0)</f>
        <v>0</v>
      </c>
      <c r="K36" s="143" t="b">
        <f t="shared" si="18"/>
        <v>1</v>
      </c>
      <c r="L36" s="143">
        <v>0</v>
      </c>
      <c r="M36" s="143">
        <f>VLOOKUP(C36,проект!C:W,6,0)</f>
        <v>0</v>
      </c>
      <c r="N36" s="143" t="b">
        <f t="shared" si="19"/>
        <v>1</v>
      </c>
      <c r="O36" s="143">
        <v>0</v>
      </c>
      <c r="P36" s="143">
        <f>VLOOKUP(C36,проект!C:W,7,0)</f>
        <v>0</v>
      </c>
      <c r="Q36" s="143" t="b">
        <f t="shared" si="20"/>
        <v>1</v>
      </c>
      <c r="R36" s="143">
        <v>0</v>
      </c>
      <c r="S36" s="143">
        <f>VLOOKUP(C36,проект!C:W,8,0)</f>
        <v>0</v>
      </c>
      <c r="T36" s="143" t="b">
        <f t="shared" si="21"/>
        <v>1</v>
      </c>
      <c r="U36" s="143">
        <v>283600.8</v>
      </c>
      <c r="V36" s="143">
        <f>VLOOKUP(C36,проект!C:W,9,0)</f>
        <v>283600.8</v>
      </c>
      <c r="W36" s="143" t="b">
        <f t="shared" si="22"/>
        <v>1</v>
      </c>
      <c r="X36" s="143">
        <v>0</v>
      </c>
      <c r="Y36" s="143">
        <f>VLOOKUP(C36,проект!C:W,10,0)</f>
        <v>0</v>
      </c>
      <c r="Z36" s="143" t="b">
        <f t="shared" si="23"/>
        <v>1</v>
      </c>
      <c r="AA36" s="143">
        <v>0</v>
      </c>
      <c r="AB36" s="143">
        <f>VLOOKUP(C36,проект!C:W,11,0)</f>
        <v>0</v>
      </c>
      <c r="AC36" s="143" t="b">
        <f t="shared" si="24"/>
        <v>1</v>
      </c>
      <c r="AD36" s="143">
        <v>0</v>
      </c>
      <c r="AE36" s="143">
        <f>VLOOKUP(C36,проект!C:W,12,0)</f>
        <v>0</v>
      </c>
      <c r="AF36" s="143" t="b">
        <f t="shared" si="25"/>
        <v>1</v>
      </c>
      <c r="AG36" s="143">
        <v>692348.4</v>
      </c>
      <c r="AH36" s="143">
        <f>VLOOKUP(C36,проект!C:W,13,0)</f>
        <v>692348.4</v>
      </c>
      <c r="AI36" s="143" t="b">
        <f t="shared" si="26"/>
        <v>1</v>
      </c>
      <c r="AJ36" s="143">
        <v>3669784.27</v>
      </c>
      <c r="AK36" s="143">
        <f>VLOOKUP(C36,проект!C:W,14,0)</f>
        <v>3669784.27</v>
      </c>
      <c r="AL36" s="143" t="b">
        <f t="shared" si="27"/>
        <v>1</v>
      </c>
      <c r="AM36" s="143">
        <v>0</v>
      </c>
      <c r="AN36" s="143">
        <v>0</v>
      </c>
      <c r="AO36" s="143">
        <v>0</v>
      </c>
      <c r="AP36" s="143">
        <f>VLOOKUP(C36,проект!C:W,17,0)</f>
        <v>0</v>
      </c>
      <c r="AQ36" s="143" t="b">
        <f t="shared" si="28"/>
        <v>1</v>
      </c>
      <c r="AR36" s="143">
        <v>0</v>
      </c>
      <c r="AS36" s="143">
        <f>VLOOKUP(C36,проект!C:W,18,0)</f>
        <v>0</v>
      </c>
      <c r="AT36" s="143" t="b">
        <f t="shared" si="29"/>
        <v>1</v>
      </c>
      <c r="AU36" s="143">
        <v>0</v>
      </c>
      <c r="AV36" s="143">
        <f>VLOOKUP(C36,проект!C:W,19,0)</f>
        <v>0</v>
      </c>
      <c r="AW36" s="143" t="b">
        <f t="shared" si="30"/>
        <v>1</v>
      </c>
      <c r="AX36" s="143">
        <v>0</v>
      </c>
      <c r="AY36" s="143">
        <f>VLOOKUP(C36,проект!C:W,20,0)</f>
        <v>0</v>
      </c>
      <c r="AZ36" s="143" t="b">
        <f t="shared" si="31"/>
        <v>1</v>
      </c>
      <c r="BA36" s="143">
        <v>91758.15</v>
      </c>
      <c r="BB36" s="143">
        <f>VLOOKUP(C36,проект!C:W,21,0)</f>
        <v>91758.15</v>
      </c>
      <c r="BC36" s="143" t="b">
        <f t="shared" si="32"/>
        <v>1</v>
      </c>
      <c r="BD36" s="143">
        <f>VLOOKUP(C36,проект!C:D,2,0)</f>
        <v>7796204.0199999996</v>
      </c>
      <c r="BF36" t="b">
        <f t="shared" si="33"/>
        <v>1</v>
      </c>
    </row>
    <row r="37" spans="1:58" x14ac:dyDescent="0.3">
      <c r="A37">
        <v>41</v>
      </c>
      <c r="B37" t="s">
        <v>126</v>
      </c>
      <c r="C37">
        <v>40845</v>
      </c>
      <c r="D37" s="143">
        <v>6971263.9100000011</v>
      </c>
      <c r="E37" s="143">
        <v>6894923.2200000007</v>
      </c>
      <c r="F37" s="143">
        <v>0</v>
      </c>
      <c r="G37" s="143">
        <f>VLOOKUP(C37,проект!C:F,4,0)</f>
        <v>0</v>
      </c>
      <c r="H37" s="143" t="b">
        <f t="shared" si="17"/>
        <v>1</v>
      </c>
      <c r="I37" s="143">
        <v>0</v>
      </c>
      <c r="J37" s="143">
        <f>VLOOKUP(C37,проект!C:W,5,0)</f>
        <v>0</v>
      </c>
      <c r="K37" s="143" t="b">
        <f t="shared" si="18"/>
        <v>1</v>
      </c>
      <c r="L37" s="143">
        <v>0</v>
      </c>
      <c r="M37" s="143">
        <f>VLOOKUP(C37,проект!C:W,6,0)</f>
        <v>0</v>
      </c>
      <c r="N37" s="143" t="b">
        <f t="shared" si="19"/>
        <v>1</v>
      </c>
      <c r="O37" s="143">
        <v>0</v>
      </c>
      <c r="P37" s="143">
        <f>VLOOKUP(C37,проект!C:W,7,0)</f>
        <v>0</v>
      </c>
      <c r="Q37" s="143" t="b">
        <f t="shared" si="20"/>
        <v>1</v>
      </c>
      <c r="R37" s="143">
        <v>0</v>
      </c>
      <c r="S37" s="143">
        <f>VLOOKUP(C37,проект!C:W,8,0)</f>
        <v>0</v>
      </c>
      <c r="T37" s="143" t="b">
        <f t="shared" si="21"/>
        <v>1</v>
      </c>
      <c r="U37" s="143">
        <v>274467.59999999998</v>
      </c>
      <c r="V37" s="143">
        <f>VLOOKUP(C37,проект!C:W,9,0)</f>
        <v>274467.59999999998</v>
      </c>
      <c r="W37" s="143" t="b">
        <f t="shared" si="22"/>
        <v>1</v>
      </c>
      <c r="X37" s="143">
        <v>0</v>
      </c>
      <c r="Y37" s="143">
        <f>VLOOKUP(C37,проект!C:W,10,0)</f>
        <v>0</v>
      </c>
      <c r="Z37" s="143" t="b">
        <f t="shared" si="23"/>
        <v>1</v>
      </c>
      <c r="AA37" s="143">
        <v>0</v>
      </c>
      <c r="AB37" s="143">
        <f>VLOOKUP(C37,проект!C:W,11,0)</f>
        <v>0</v>
      </c>
      <c r="AC37" s="143" t="b">
        <f t="shared" si="24"/>
        <v>1</v>
      </c>
      <c r="AD37" s="143">
        <v>3360004.02</v>
      </c>
      <c r="AE37" s="143">
        <f>VLOOKUP(C37,проект!C:W,12,0)</f>
        <v>3360004.02</v>
      </c>
      <c r="AF37" s="143" t="b">
        <f t="shared" si="25"/>
        <v>1</v>
      </c>
      <c r="AG37" s="227">
        <v>923581.2</v>
      </c>
      <c r="AH37" s="227">
        <f>VLOOKUP(C37,проект!C:W,13,0)</f>
        <v>717198</v>
      </c>
      <c r="AI37" s="227" t="b">
        <f t="shared" si="26"/>
        <v>0</v>
      </c>
      <c r="AJ37" s="143">
        <v>2336870.3999999999</v>
      </c>
      <c r="AK37" s="143">
        <f>VLOOKUP(C37,проект!C:W,14,0)</f>
        <v>2336870.3999999999</v>
      </c>
      <c r="AL37" s="143" t="b">
        <f t="shared" si="27"/>
        <v>1</v>
      </c>
      <c r="AM37" s="143">
        <v>0</v>
      </c>
      <c r="AN37" s="143">
        <v>0</v>
      </c>
      <c r="AO37" s="143">
        <v>0</v>
      </c>
      <c r="AP37" s="143">
        <f>VLOOKUP(C37,проект!C:W,17,0)</f>
        <v>0</v>
      </c>
      <c r="AQ37" s="143" t="b">
        <f t="shared" si="28"/>
        <v>1</v>
      </c>
      <c r="AR37" s="143">
        <v>0</v>
      </c>
      <c r="AS37" s="143">
        <f>VLOOKUP(C37,проект!C:W,18,0)</f>
        <v>0</v>
      </c>
      <c r="AT37" s="143" t="b">
        <f t="shared" si="29"/>
        <v>1</v>
      </c>
      <c r="AU37" s="143">
        <v>0</v>
      </c>
      <c r="AV37" s="143">
        <f>VLOOKUP(C37,проект!C:W,19,0)</f>
        <v>0</v>
      </c>
      <c r="AW37" s="143" t="b">
        <f t="shared" si="30"/>
        <v>1</v>
      </c>
      <c r="AX37" s="143">
        <v>0</v>
      </c>
      <c r="AY37" s="143">
        <f>VLOOKUP(C37,проект!C:W,20,0)</f>
        <v>0</v>
      </c>
      <c r="AZ37" s="143" t="b">
        <f t="shared" si="31"/>
        <v>1</v>
      </c>
      <c r="BA37" s="221">
        <v>76340.69</v>
      </c>
      <c r="BB37" s="221">
        <f>VLOOKUP(C37,проект!C:W,21,0)</f>
        <v>29132.340000000004</v>
      </c>
      <c r="BC37" s="221" t="b">
        <f t="shared" si="32"/>
        <v>0</v>
      </c>
      <c r="BD37" s="143">
        <f>VLOOKUP(C37,проект!C:D,2,0)</f>
        <v>6717672.3599999994</v>
      </c>
      <c r="BF37" t="b">
        <f t="shared" si="33"/>
        <v>0</v>
      </c>
    </row>
    <row r="38" spans="1:58" x14ac:dyDescent="0.3">
      <c r="A38">
        <v>42</v>
      </c>
      <c r="B38" t="s">
        <v>127</v>
      </c>
      <c r="C38">
        <v>40888</v>
      </c>
      <c r="D38" s="143">
        <v>7501884.7199999997</v>
      </c>
      <c r="E38" s="143">
        <v>7422312.9199999999</v>
      </c>
      <c r="F38" s="143">
        <v>2990576.4</v>
      </c>
      <c r="G38" s="143">
        <f>VLOOKUP(C38,проект!C:F,4,0)</f>
        <v>2990576.4</v>
      </c>
      <c r="H38" s="143" t="b">
        <f t="shared" si="17"/>
        <v>1</v>
      </c>
      <c r="I38" s="143">
        <v>0</v>
      </c>
      <c r="J38" s="143">
        <f>VLOOKUP(C38,проект!C:W,5,0)</f>
        <v>0</v>
      </c>
      <c r="K38" s="143" t="b">
        <f t="shared" si="18"/>
        <v>1</v>
      </c>
      <c r="L38" s="143">
        <v>0</v>
      </c>
      <c r="M38" s="143">
        <f>VLOOKUP(C38,проект!C:W,6,0)</f>
        <v>0</v>
      </c>
      <c r="N38" s="143" t="b">
        <f t="shared" si="19"/>
        <v>1</v>
      </c>
      <c r="O38" s="143">
        <v>0</v>
      </c>
      <c r="P38" s="143">
        <f>VLOOKUP(C38,проект!C:W,7,0)</f>
        <v>0</v>
      </c>
      <c r="Q38" s="143" t="b">
        <f t="shared" si="20"/>
        <v>1</v>
      </c>
      <c r="R38" s="143">
        <v>0</v>
      </c>
      <c r="S38" s="143">
        <f>VLOOKUP(C38,проект!C:W,8,0)</f>
        <v>0</v>
      </c>
      <c r="T38" s="143" t="b">
        <f t="shared" si="21"/>
        <v>1</v>
      </c>
      <c r="U38" s="143">
        <v>0</v>
      </c>
      <c r="V38" s="143">
        <f>VLOOKUP(C38,проект!C:W,9,0)</f>
        <v>0</v>
      </c>
      <c r="W38" s="143" t="b">
        <f t="shared" si="22"/>
        <v>1</v>
      </c>
      <c r="X38" s="143">
        <v>0</v>
      </c>
      <c r="Y38" s="143">
        <f>VLOOKUP(C38,проект!C:W,10,0)</f>
        <v>0</v>
      </c>
      <c r="Z38" s="143" t="b">
        <f t="shared" si="23"/>
        <v>1</v>
      </c>
      <c r="AA38" s="143">
        <v>0</v>
      </c>
      <c r="AB38" s="143">
        <f>VLOOKUP(C38,проект!C:W,11,0)</f>
        <v>0</v>
      </c>
      <c r="AC38" s="143" t="b">
        <f t="shared" si="24"/>
        <v>1</v>
      </c>
      <c r="AD38" s="143">
        <v>0</v>
      </c>
      <c r="AE38" s="143">
        <f>VLOOKUP(C38,проект!C:W,12,0)</f>
        <v>0</v>
      </c>
      <c r="AF38" s="143" t="b">
        <f t="shared" si="25"/>
        <v>1</v>
      </c>
      <c r="AG38" s="143">
        <v>0</v>
      </c>
      <c r="AH38" s="143">
        <f>VLOOKUP(C38,проект!C:W,13,0)</f>
        <v>0</v>
      </c>
      <c r="AI38" s="143" t="b">
        <f t="shared" si="26"/>
        <v>1</v>
      </c>
      <c r="AJ38" s="143">
        <v>4050236.52</v>
      </c>
      <c r="AK38" s="143">
        <f>VLOOKUP(C38,проект!C:W,14,0)</f>
        <v>4050236.52</v>
      </c>
      <c r="AL38" s="143" t="b">
        <f t="shared" si="27"/>
        <v>1</v>
      </c>
      <c r="AM38" s="143">
        <v>0</v>
      </c>
      <c r="AN38" s="143">
        <v>0</v>
      </c>
      <c r="AO38" s="143">
        <v>381500</v>
      </c>
      <c r="AP38" s="143">
        <f>VLOOKUP(C38,проект!C:W,17,0)</f>
        <v>381500</v>
      </c>
      <c r="AQ38" s="143" t="b">
        <f t="shared" si="28"/>
        <v>1</v>
      </c>
      <c r="AR38" s="143">
        <v>0</v>
      </c>
      <c r="AS38" s="143">
        <f>VLOOKUP(C38,проект!C:W,18,0)</f>
        <v>0</v>
      </c>
      <c r="AT38" s="143" t="b">
        <f t="shared" si="29"/>
        <v>1</v>
      </c>
      <c r="AU38" s="143">
        <v>0</v>
      </c>
      <c r="AV38" s="143">
        <f>VLOOKUP(C38,проект!C:W,19,0)</f>
        <v>0</v>
      </c>
      <c r="AW38" s="143" t="b">
        <f t="shared" si="30"/>
        <v>1</v>
      </c>
      <c r="AX38" s="143">
        <v>0</v>
      </c>
      <c r="AY38" s="143">
        <f>VLOOKUP(C38,проект!C:W,20,0)</f>
        <v>0</v>
      </c>
      <c r="AZ38" s="143" t="b">
        <f t="shared" si="31"/>
        <v>1</v>
      </c>
      <c r="BA38" s="143">
        <v>79571.8</v>
      </c>
      <c r="BB38" s="143">
        <f>VLOOKUP(C38,проект!C:W,21,0)</f>
        <v>79571.8</v>
      </c>
      <c r="BC38" s="143" t="b">
        <f t="shared" si="32"/>
        <v>1</v>
      </c>
      <c r="BD38" s="143">
        <f>VLOOKUP(C38,проект!C:D,2,0)</f>
        <v>7501884.7199999997</v>
      </c>
      <c r="BF38" t="b">
        <f t="shared" si="33"/>
        <v>1</v>
      </c>
    </row>
    <row r="39" spans="1:58" x14ac:dyDescent="0.3">
      <c r="A39">
        <v>43</v>
      </c>
      <c r="B39" t="s">
        <v>128</v>
      </c>
      <c r="C39">
        <v>40876</v>
      </c>
      <c r="D39" s="143">
        <v>8360898.6099999994</v>
      </c>
      <c r="E39" s="143">
        <v>8266713.3299999991</v>
      </c>
      <c r="F39" s="143">
        <v>3972094.8</v>
      </c>
      <c r="G39" s="143">
        <f>VLOOKUP(C39,проект!C:F,4,0)</f>
        <v>3972094.8</v>
      </c>
      <c r="H39" s="143" t="b">
        <f t="shared" si="17"/>
        <v>1</v>
      </c>
      <c r="I39" s="143">
        <v>0</v>
      </c>
      <c r="J39" s="143">
        <f>VLOOKUP(C39,проект!C:W,5,0)</f>
        <v>0</v>
      </c>
      <c r="K39" s="143" t="b">
        <f t="shared" si="18"/>
        <v>1</v>
      </c>
      <c r="L39" s="143">
        <v>0</v>
      </c>
      <c r="M39" s="143">
        <f>VLOOKUP(C39,проект!C:W,6,0)</f>
        <v>0</v>
      </c>
      <c r="N39" s="143" t="b">
        <f t="shared" si="19"/>
        <v>1</v>
      </c>
      <c r="O39" s="143">
        <v>0</v>
      </c>
      <c r="P39" s="143">
        <f>VLOOKUP(C39,проект!C:W,7,0)</f>
        <v>0</v>
      </c>
      <c r="Q39" s="143" t="b">
        <f t="shared" si="20"/>
        <v>1</v>
      </c>
      <c r="R39" s="143">
        <v>0</v>
      </c>
      <c r="S39" s="143">
        <f>VLOOKUP(C39,проект!C:W,8,0)</f>
        <v>0</v>
      </c>
      <c r="T39" s="143" t="b">
        <f t="shared" si="21"/>
        <v>1</v>
      </c>
      <c r="U39" s="143">
        <v>274467.59999999998</v>
      </c>
      <c r="V39" s="143">
        <f>VLOOKUP(C39,проект!C:W,9,0)</f>
        <v>274467.59999999998</v>
      </c>
      <c r="W39" s="143" t="b">
        <f t="shared" si="22"/>
        <v>1</v>
      </c>
      <c r="X39" s="143">
        <v>0</v>
      </c>
      <c r="Y39" s="143">
        <f>VLOOKUP(C39,проект!C:W,10,0)</f>
        <v>0</v>
      </c>
      <c r="Z39" s="143" t="b">
        <f t="shared" si="23"/>
        <v>1</v>
      </c>
      <c r="AA39" s="143">
        <v>0</v>
      </c>
      <c r="AB39" s="143">
        <f>VLOOKUP(C39,проект!C:W,11,0)</f>
        <v>0</v>
      </c>
      <c r="AC39" s="143" t="b">
        <f t="shared" si="24"/>
        <v>1</v>
      </c>
      <c r="AD39" s="143">
        <v>3247448.13</v>
      </c>
      <c r="AE39" s="143">
        <f>VLOOKUP(C39,проект!C:W,12,0)</f>
        <v>3247448.13</v>
      </c>
      <c r="AF39" s="143" t="b">
        <f t="shared" si="25"/>
        <v>1</v>
      </c>
      <c r="AG39" s="227">
        <v>772702.8</v>
      </c>
      <c r="AH39" s="227">
        <f>VLOOKUP(C39,проект!C:W,13,0)</f>
        <v>627139.19999999995</v>
      </c>
      <c r="AI39" s="227" t="b">
        <f t="shared" si="26"/>
        <v>0</v>
      </c>
      <c r="AJ39" s="143">
        <v>0</v>
      </c>
      <c r="AK39" s="143">
        <f>VLOOKUP(C39,проект!C:W,14,0)</f>
        <v>0</v>
      </c>
      <c r="AL39" s="143" t="b">
        <f t="shared" si="27"/>
        <v>1</v>
      </c>
      <c r="AM39" s="143">
        <v>0</v>
      </c>
      <c r="AN39" s="143">
        <v>0</v>
      </c>
      <c r="AO39" s="143">
        <v>0</v>
      </c>
      <c r="AP39" s="143">
        <f>VLOOKUP(C39,проект!C:W,17,0)</f>
        <v>0</v>
      </c>
      <c r="AQ39" s="143" t="b">
        <f t="shared" si="28"/>
        <v>1</v>
      </c>
      <c r="AR39" s="143">
        <v>0</v>
      </c>
      <c r="AS39" s="143">
        <f>VLOOKUP(C39,проект!C:W,18,0)</f>
        <v>0</v>
      </c>
      <c r="AT39" s="143" t="b">
        <f t="shared" si="29"/>
        <v>1</v>
      </c>
      <c r="AU39" s="143">
        <v>0</v>
      </c>
      <c r="AV39" s="143">
        <f>VLOOKUP(C39,проект!C:W,19,0)</f>
        <v>0</v>
      </c>
      <c r="AW39" s="143" t="b">
        <f t="shared" si="30"/>
        <v>1</v>
      </c>
      <c r="AX39" s="143">
        <v>0</v>
      </c>
      <c r="AY39" s="143">
        <f>VLOOKUP(C39,проект!C:W,20,0)</f>
        <v>0</v>
      </c>
      <c r="AZ39" s="143" t="b">
        <f t="shared" si="31"/>
        <v>1</v>
      </c>
      <c r="BA39" s="143">
        <v>94185.279999999999</v>
      </c>
      <c r="BB39" s="143">
        <f>VLOOKUP(C39,проект!C:W,21,0)</f>
        <v>94185.279999999999</v>
      </c>
      <c r="BC39" s="143" t="b">
        <f t="shared" si="32"/>
        <v>1</v>
      </c>
      <c r="BD39" s="143">
        <f>VLOOKUP(C39,проект!C:D,2,0)</f>
        <v>8215335.0099999998</v>
      </c>
      <c r="BF39" t="b">
        <f t="shared" si="33"/>
        <v>0</v>
      </c>
    </row>
    <row r="40" spans="1:58" x14ac:dyDescent="0.3">
      <c r="A40">
        <v>44</v>
      </c>
      <c r="B40" t="s">
        <v>129</v>
      </c>
      <c r="C40">
        <v>40877</v>
      </c>
      <c r="D40" s="143">
        <v>10377839.59</v>
      </c>
      <c r="E40" s="143">
        <v>10256255.83</v>
      </c>
      <c r="F40" s="143">
        <v>0</v>
      </c>
      <c r="G40" s="143">
        <f>VLOOKUP(C40,проект!C:F,4,0)</f>
        <v>0</v>
      </c>
      <c r="H40" s="143" t="b">
        <f t="shared" si="17"/>
        <v>1</v>
      </c>
      <c r="I40" s="143">
        <v>3489640.87</v>
      </c>
      <c r="J40" s="143">
        <f>VLOOKUP(C40,проект!C:W,5,0)</f>
        <v>3489640.87</v>
      </c>
      <c r="K40" s="143" t="b">
        <f t="shared" si="18"/>
        <v>1</v>
      </c>
      <c r="L40" s="143">
        <v>0</v>
      </c>
      <c r="M40" s="143">
        <f>VLOOKUP(C40,проект!C:W,6,0)</f>
        <v>0</v>
      </c>
      <c r="N40" s="143" t="b">
        <f t="shared" si="19"/>
        <v>1</v>
      </c>
      <c r="O40" s="143">
        <v>429991.2</v>
      </c>
      <c r="P40" s="143">
        <f>VLOOKUP(C40,проект!C:W,7,0)</f>
        <v>429991.2</v>
      </c>
      <c r="Q40" s="143" t="b">
        <f t="shared" si="20"/>
        <v>1</v>
      </c>
      <c r="R40" s="143">
        <v>288480</v>
      </c>
      <c r="S40" s="143">
        <f>VLOOKUP(C40,проект!C:W,8,0)</f>
        <v>288480</v>
      </c>
      <c r="T40" s="143" t="b">
        <f t="shared" si="21"/>
        <v>1</v>
      </c>
      <c r="U40" s="143">
        <v>0</v>
      </c>
      <c r="V40" s="143">
        <f>VLOOKUP(C40,проект!C:W,9,0)</f>
        <v>0</v>
      </c>
      <c r="W40" s="143" t="b">
        <f t="shared" si="22"/>
        <v>1</v>
      </c>
      <c r="X40" s="143">
        <v>0</v>
      </c>
      <c r="Y40" s="143">
        <f>VLOOKUP(C40,проект!C:W,10,0)</f>
        <v>0</v>
      </c>
      <c r="Z40" s="143" t="b">
        <f t="shared" si="23"/>
        <v>1</v>
      </c>
      <c r="AA40" s="143">
        <v>0</v>
      </c>
      <c r="AB40" s="143">
        <f>VLOOKUP(C40,проект!C:W,11,0)</f>
        <v>0</v>
      </c>
      <c r="AC40" s="143" t="b">
        <f t="shared" si="24"/>
        <v>1</v>
      </c>
      <c r="AD40" s="228">
        <v>2951361.36</v>
      </c>
      <c r="AE40" s="228">
        <f>VLOOKUP(C40,проект!C:W,12,0)</f>
        <v>2921847.75</v>
      </c>
      <c r="AF40" s="228" t="b">
        <f t="shared" si="25"/>
        <v>0</v>
      </c>
      <c r="AG40" s="143">
        <v>810932.4</v>
      </c>
      <c r="AH40" s="143">
        <f>VLOOKUP(C40,проект!C:W,13,0)</f>
        <v>810932.4</v>
      </c>
      <c r="AI40" s="143" t="b">
        <f t="shared" si="26"/>
        <v>1</v>
      </c>
      <c r="AJ40" s="143">
        <v>2285850</v>
      </c>
      <c r="AK40" s="143">
        <f>VLOOKUP(C40,проект!C:W,14,0)</f>
        <v>2285850</v>
      </c>
      <c r="AL40" s="143" t="b">
        <f t="shared" si="27"/>
        <v>1</v>
      </c>
      <c r="AM40" s="143">
        <v>0</v>
      </c>
      <c r="AN40" s="143">
        <v>0</v>
      </c>
      <c r="AO40" s="143">
        <v>0</v>
      </c>
      <c r="AP40" s="143">
        <f>VLOOKUP(C40,проект!C:W,17,0)</f>
        <v>0</v>
      </c>
      <c r="AQ40" s="143" t="b">
        <f t="shared" si="28"/>
        <v>1</v>
      </c>
      <c r="AR40" s="143">
        <v>0</v>
      </c>
      <c r="AS40" s="143">
        <f>VLOOKUP(C40,проект!C:W,18,0)</f>
        <v>0</v>
      </c>
      <c r="AT40" s="143" t="b">
        <f t="shared" si="29"/>
        <v>1</v>
      </c>
      <c r="AU40" s="143">
        <v>0</v>
      </c>
      <c r="AV40" s="143">
        <f>VLOOKUP(C40,проект!C:W,19,0)</f>
        <v>0</v>
      </c>
      <c r="AW40" s="143" t="b">
        <f t="shared" si="30"/>
        <v>1</v>
      </c>
      <c r="AX40" s="143">
        <v>0</v>
      </c>
      <c r="AY40" s="143">
        <f>VLOOKUP(C40,проект!C:W,20,0)</f>
        <v>0</v>
      </c>
      <c r="AZ40" s="143" t="b">
        <f t="shared" si="31"/>
        <v>1</v>
      </c>
      <c r="BA40" s="143">
        <v>121583.76</v>
      </c>
      <c r="BB40" s="143">
        <f>VLOOKUP(C40,проект!C:W,21,0)</f>
        <v>121583.76</v>
      </c>
      <c r="BC40" s="143" t="b">
        <f t="shared" si="32"/>
        <v>1</v>
      </c>
      <c r="BD40" s="143">
        <f>VLOOKUP(C40,проект!C:D,2,0)</f>
        <v>10348325.98</v>
      </c>
      <c r="BF40" t="b">
        <f t="shared" si="33"/>
        <v>0</v>
      </c>
    </row>
    <row r="41" spans="1:58" x14ac:dyDescent="0.3">
      <c r="A41">
        <v>45</v>
      </c>
      <c r="B41" t="s">
        <v>130</v>
      </c>
      <c r="C41">
        <v>40881</v>
      </c>
      <c r="D41" s="143">
        <v>9691756.0300000012</v>
      </c>
      <c r="E41" s="143">
        <v>9582639.7300000004</v>
      </c>
      <c r="F41" s="143">
        <v>3914043.01</v>
      </c>
      <c r="G41" s="143">
        <f>VLOOKUP(C41,проект!C:F,4,0)</f>
        <v>3914043.01</v>
      </c>
      <c r="H41" s="143" t="b">
        <f t="shared" si="17"/>
        <v>1</v>
      </c>
      <c r="I41" s="143">
        <v>0</v>
      </c>
      <c r="J41" s="143">
        <f>VLOOKUP(C41,проект!C:W,5,0)</f>
        <v>0</v>
      </c>
      <c r="K41" s="143" t="b">
        <f t="shared" si="18"/>
        <v>1</v>
      </c>
      <c r="L41" s="143">
        <v>0</v>
      </c>
      <c r="M41" s="143">
        <f>VLOOKUP(C41,проект!C:W,6,0)</f>
        <v>0</v>
      </c>
      <c r="N41" s="143" t="b">
        <f t="shared" si="19"/>
        <v>1</v>
      </c>
      <c r="O41" s="143">
        <v>0</v>
      </c>
      <c r="P41" s="143">
        <f>VLOOKUP(C41,проект!C:W,7,0)</f>
        <v>0</v>
      </c>
      <c r="Q41" s="143" t="b">
        <f t="shared" si="20"/>
        <v>1</v>
      </c>
      <c r="R41" s="143">
        <v>0</v>
      </c>
      <c r="S41" s="143">
        <f>VLOOKUP(C41,проект!C:W,8,0)</f>
        <v>0</v>
      </c>
      <c r="T41" s="143" t="b">
        <f t="shared" si="21"/>
        <v>1</v>
      </c>
      <c r="U41" s="143">
        <v>0</v>
      </c>
      <c r="V41" s="143">
        <f>VLOOKUP(C41,проект!C:W,9,0)</f>
        <v>0</v>
      </c>
      <c r="W41" s="143" t="b">
        <f t="shared" si="22"/>
        <v>1</v>
      </c>
      <c r="X41" s="143">
        <v>0</v>
      </c>
      <c r="Y41" s="143">
        <f>VLOOKUP(C41,проект!C:W,10,0)</f>
        <v>0</v>
      </c>
      <c r="Z41" s="143" t="b">
        <f t="shared" si="23"/>
        <v>1</v>
      </c>
      <c r="AA41" s="143">
        <v>0</v>
      </c>
      <c r="AB41" s="143">
        <f>VLOOKUP(C41,проект!C:W,11,0)</f>
        <v>0</v>
      </c>
      <c r="AC41" s="143" t="b">
        <f t="shared" si="24"/>
        <v>1</v>
      </c>
      <c r="AD41" s="143">
        <v>3388454.06</v>
      </c>
      <c r="AE41" s="143">
        <f>VLOOKUP(C41,проект!C:W,12,0)</f>
        <v>3388454.06</v>
      </c>
      <c r="AF41" s="143" t="b">
        <f t="shared" si="25"/>
        <v>1</v>
      </c>
      <c r="AG41" s="143">
        <v>0</v>
      </c>
      <c r="AH41" s="143">
        <f>VLOOKUP(C41,проект!C:W,13,0)</f>
        <v>0</v>
      </c>
      <c r="AI41" s="143" t="b">
        <f t="shared" si="26"/>
        <v>1</v>
      </c>
      <c r="AJ41" s="143">
        <v>2280142.66</v>
      </c>
      <c r="AK41" s="143">
        <f>VLOOKUP(C41,проект!C:W,14,0)</f>
        <v>2280142.66</v>
      </c>
      <c r="AL41" s="143" t="b">
        <f t="shared" si="27"/>
        <v>1</v>
      </c>
      <c r="AM41" s="143">
        <v>0</v>
      </c>
      <c r="AN41" s="143">
        <v>0</v>
      </c>
      <c r="AO41" s="143">
        <v>0</v>
      </c>
      <c r="AP41" s="143">
        <f>VLOOKUP(C41,проект!C:W,17,0)</f>
        <v>0</v>
      </c>
      <c r="AQ41" s="143" t="b">
        <f t="shared" si="28"/>
        <v>1</v>
      </c>
      <c r="AR41" s="143">
        <v>0</v>
      </c>
      <c r="AS41" s="143">
        <f>VLOOKUP(C41,проект!C:W,18,0)</f>
        <v>0</v>
      </c>
      <c r="AT41" s="143" t="b">
        <f t="shared" si="29"/>
        <v>1</v>
      </c>
      <c r="AU41" s="143">
        <v>0</v>
      </c>
      <c r="AV41" s="143">
        <f>VLOOKUP(C41,проект!C:W,19,0)</f>
        <v>0</v>
      </c>
      <c r="AW41" s="143" t="b">
        <f t="shared" si="30"/>
        <v>1</v>
      </c>
      <c r="AX41" s="143">
        <v>0</v>
      </c>
      <c r="AY41" s="143">
        <f>VLOOKUP(C41,проект!C:W,20,0)</f>
        <v>0</v>
      </c>
      <c r="AZ41" s="143" t="b">
        <f t="shared" si="31"/>
        <v>1</v>
      </c>
      <c r="BA41" s="143">
        <v>109116.3</v>
      </c>
      <c r="BB41" s="143">
        <f>VLOOKUP(C41,проект!C:W,21,0)</f>
        <v>109116.3</v>
      </c>
      <c r="BC41" s="143" t="b">
        <f t="shared" si="32"/>
        <v>1</v>
      </c>
      <c r="BD41" s="143">
        <f>VLOOKUP(C41,проект!C:D,2,0)</f>
        <v>9691756.0300000012</v>
      </c>
      <c r="BF41" t="b">
        <f t="shared" si="33"/>
        <v>1</v>
      </c>
    </row>
    <row r="42" spans="1:58" x14ac:dyDescent="0.3">
      <c r="A42">
        <v>46</v>
      </c>
      <c r="B42" t="s">
        <v>131</v>
      </c>
      <c r="C42">
        <v>40897</v>
      </c>
      <c r="D42" s="143">
        <v>5075636.8</v>
      </c>
      <c r="E42" s="143">
        <v>5018531.1399999997</v>
      </c>
      <c r="F42" s="143">
        <v>0</v>
      </c>
      <c r="G42" s="143">
        <f>VLOOKUP(C42,проект!C:F,4,0)</f>
        <v>0</v>
      </c>
      <c r="H42" s="143" t="b">
        <f t="shared" si="17"/>
        <v>1</v>
      </c>
      <c r="I42" s="143">
        <v>0</v>
      </c>
      <c r="J42" s="143">
        <f>VLOOKUP(C42,проект!C:W,5,0)</f>
        <v>0</v>
      </c>
      <c r="K42" s="143" t="b">
        <f t="shared" si="18"/>
        <v>1</v>
      </c>
      <c r="L42" s="143">
        <v>0</v>
      </c>
      <c r="M42" s="143">
        <f>VLOOKUP(C42,проект!C:W,6,0)</f>
        <v>0</v>
      </c>
      <c r="N42" s="143" t="b">
        <f t="shared" si="19"/>
        <v>1</v>
      </c>
      <c r="O42" s="143">
        <v>0</v>
      </c>
      <c r="P42" s="143">
        <f>VLOOKUP(C42,проект!C:W,7,0)</f>
        <v>0</v>
      </c>
      <c r="Q42" s="143" t="b">
        <f t="shared" si="20"/>
        <v>1</v>
      </c>
      <c r="R42" s="143">
        <v>0</v>
      </c>
      <c r="S42" s="143">
        <f>VLOOKUP(C42,проект!C:W,8,0)</f>
        <v>0</v>
      </c>
      <c r="T42" s="143" t="b">
        <f t="shared" si="21"/>
        <v>1</v>
      </c>
      <c r="U42" s="226">
        <v>283600.8</v>
      </c>
      <c r="V42" s="226">
        <f>VLOOKUP(C42,проект!C:W,9,0)</f>
        <v>169671.6</v>
      </c>
      <c r="W42" s="226" t="b">
        <f t="shared" si="22"/>
        <v>0</v>
      </c>
      <c r="X42" s="143">
        <v>0</v>
      </c>
      <c r="Y42" s="143">
        <f>VLOOKUP(C42,проект!C:W,10,0)</f>
        <v>0</v>
      </c>
      <c r="Z42" s="143" t="b">
        <f t="shared" si="23"/>
        <v>1</v>
      </c>
      <c r="AA42" s="143">
        <v>0</v>
      </c>
      <c r="AB42" s="143">
        <f>VLOOKUP(C42,проект!C:W,11,0)</f>
        <v>0</v>
      </c>
      <c r="AC42" s="143" t="b">
        <f t="shared" si="24"/>
        <v>1</v>
      </c>
      <c r="AD42" s="143">
        <v>0</v>
      </c>
      <c r="AE42" s="143">
        <f>VLOOKUP(C42,проект!C:W,12,0)</f>
        <v>0</v>
      </c>
      <c r="AF42" s="143" t="b">
        <f t="shared" si="25"/>
        <v>1</v>
      </c>
      <c r="AG42" s="143">
        <v>864500</v>
      </c>
      <c r="AH42" s="143">
        <f>VLOOKUP(C42,проект!C:W,13,0)</f>
        <v>864500</v>
      </c>
      <c r="AI42" s="143" t="b">
        <f t="shared" si="26"/>
        <v>1</v>
      </c>
      <c r="AJ42" s="143">
        <v>3870430.34</v>
      </c>
      <c r="AK42" s="143">
        <f>VLOOKUP(C42,проект!C:W,14,0)</f>
        <v>3870430.34</v>
      </c>
      <c r="AL42" s="143" t="b">
        <f t="shared" si="27"/>
        <v>1</v>
      </c>
      <c r="AM42" s="143">
        <v>0</v>
      </c>
      <c r="AN42" s="143">
        <v>0</v>
      </c>
      <c r="AO42" s="143">
        <v>0</v>
      </c>
      <c r="AP42" s="143">
        <f>VLOOKUP(C42,проект!C:W,17,0)</f>
        <v>0</v>
      </c>
      <c r="AQ42" s="143" t="b">
        <f t="shared" si="28"/>
        <v>1</v>
      </c>
      <c r="AR42" s="143">
        <v>0</v>
      </c>
      <c r="AS42" s="143">
        <f>VLOOKUP(C42,проект!C:W,18,0)</f>
        <v>0</v>
      </c>
      <c r="AT42" s="143" t="b">
        <f t="shared" si="29"/>
        <v>1</v>
      </c>
      <c r="AU42" s="143">
        <v>0</v>
      </c>
      <c r="AV42" s="143">
        <f>VLOOKUP(C42,проект!C:W,19,0)</f>
        <v>0</v>
      </c>
      <c r="AW42" s="143" t="b">
        <f t="shared" si="30"/>
        <v>1</v>
      </c>
      <c r="AX42" s="143">
        <v>0</v>
      </c>
      <c r="AY42" s="143">
        <f>VLOOKUP(C42,проект!C:W,20,0)</f>
        <v>0</v>
      </c>
      <c r="AZ42" s="143" t="b">
        <f t="shared" si="31"/>
        <v>1</v>
      </c>
      <c r="BA42" s="143">
        <v>57105.66</v>
      </c>
      <c r="BB42" s="143">
        <f>VLOOKUP(C42,проект!C:W,21,0)</f>
        <v>57105.66</v>
      </c>
      <c r="BC42" s="143" t="b">
        <f t="shared" si="32"/>
        <v>1</v>
      </c>
      <c r="BD42" s="143">
        <f>VLOOKUP(C42,проект!C:D,2,0)</f>
        <v>4961707.5999999996</v>
      </c>
      <c r="BF42" t="b">
        <f t="shared" si="33"/>
        <v>0</v>
      </c>
    </row>
    <row r="43" spans="1:58" x14ac:dyDescent="0.3">
      <c r="A43">
        <v>47</v>
      </c>
      <c r="B43" t="s">
        <v>132</v>
      </c>
      <c r="C43">
        <v>40902</v>
      </c>
      <c r="D43" s="143">
        <v>1930374.8800000001</v>
      </c>
      <c r="E43" s="143">
        <v>1907370.83</v>
      </c>
      <c r="F43" s="143">
        <v>1907370.83</v>
      </c>
      <c r="G43" s="143">
        <f>VLOOKUP(C43,проект!C:F,4,0)</f>
        <v>1907370.83</v>
      </c>
      <c r="H43" s="143" t="b">
        <f t="shared" si="17"/>
        <v>1</v>
      </c>
      <c r="I43" s="143">
        <v>0</v>
      </c>
      <c r="J43" s="143">
        <f>VLOOKUP(C43,проект!C:W,5,0)</f>
        <v>0</v>
      </c>
      <c r="K43" s="143" t="b">
        <f t="shared" si="18"/>
        <v>1</v>
      </c>
      <c r="L43" s="143">
        <v>0</v>
      </c>
      <c r="M43" s="143">
        <f>VLOOKUP(C43,проект!C:W,6,0)</f>
        <v>0</v>
      </c>
      <c r="N43" s="143" t="b">
        <f t="shared" si="19"/>
        <v>1</v>
      </c>
      <c r="O43" s="143">
        <v>0</v>
      </c>
      <c r="P43" s="143">
        <f>VLOOKUP(C43,проект!C:W,7,0)</f>
        <v>0</v>
      </c>
      <c r="Q43" s="143" t="b">
        <f t="shared" si="20"/>
        <v>1</v>
      </c>
      <c r="R43" s="143">
        <v>0</v>
      </c>
      <c r="S43" s="143">
        <f>VLOOKUP(C43,проект!C:W,8,0)</f>
        <v>0</v>
      </c>
      <c r="T43" s="143" t="b">
        <f t="shared" si="21"/>
        <v>1</v>
      </c>
      <c r="U43" s="143">
        <v>0</v>
      </c>
      <c r="V43" s="143">
        <f>VLOOKUP(C43,проект!C:W,9,0)</f>
        <v>0</v>
      </c>
      <c r="W43" s="143" t="b">
        <f t="shared" si="22"/>
        <v>1</v>
      </c>
      <c r="X43" s="143">
        <v>0</v>
      </c>
      <c r="Y43" s="143">
        <f>VLOOKUP(C43,проект!C:W,10,0)</f>
        <v>0</v>
      </c>
      <c r="Z43" s="143" t="b">
        <f t="shared" si="23"/>
        <v>1</v>
      </c>
      <c r="AA43" s="143">
        <v>0</v>
      </c>
      <c r="AB43" s="143">
        <f>VLOOKUP(C43,проект!C:W,11,0)</f>
        <v>0</v>
      </c>
      <c r="AC43" s="143" t="b">
        <f t="shared" si="24"/>
        <v>1</v>
      </c>
      <c r="AD43" s="143">
        <v>0</v>
      </c>
      <c r="AE43" s="143">
        <f>VLOOKUP(C43,проект!C:W,12,0)</f>
        <v>0</v>
      </c>
      <c r="AF43" s="143" t="b">
        <f t="shared" si="25"/>
        <v>1</v>
      </c>
      <c r="AG43" s="143">
        <v>0</v>
      </c>
      <c r="AH43" s="143">
        <f>VLOOKUP(C43,проект!C:W,13,0)</f>
        <v>0</v>
      </c>
      <c r="AI43" s="143" t="b">
        <f t="shared" si="26"/>
        <v>1</v>
      </c>
      <c r="AJ43" s="143">
        <v>0</v>
      </c>
      <c r="AK43" s="143">
        <f>VLOOKUP(C43,проект!C:W,14,0)</f>
        <v>0</v>
      </c>
      <c r="AL43" s="143" t="b">
        <f t="shared" si="27"/>
        <v>1</v>
      </c>
      <c r="AM43" s="143">
        <v>0</v>
      </c>
      <c r="AN43" s="143">
        <v>0</v>
      </c>
      <c r="AO43" s="143">
        <v>0</v>
      </c>
      <c r="AP43" s="143">
        <f>VLOOKUP(C43,проект!C:W,17,0)</f>
        <v>0</v>
      </c>
      <c r="AQ43" s="143" t="b">
        <f t="shared" si="28"/>
        <v>1</v>
      </c>
      <c r="AR43" s="143">
        <v>0</v>
      </c>
      <c r="AS43" s="143">
        <f>VLOOKUP(C43,проект!C:W,18,0)</f>
        <v>0</v>
      </c>
      <c r="AT43" s="143" t="b">
        <f t="shared" si="29"/>
        <v>1</v>
      </c>
      <c r="AU43" s="143">
        <v>0</v>
      </c>
      <c r="AV43" s="143">
        <f>VLOOKUP(C43,проект!C:W,19,0)</f>
        <v>0</v>
      </c>
      <c r="AW43" s="143" t="b">
        <f t="shared" si="30"/>
        <v>1</v>
      </c>
      <c r="AX43" s="143">
        <v>0</v>
      </c>
      <c r="AY43" s="143">
        <f>VLOOKUP(C43,проект!C:W,20,0)</f>
        <v>0</v>
      </c>
      <c r="AZ43" s="143" t="b">
        <f t="shared" si="31"/>
        <v>1</v>
      </c>
      <c r="BA43" s="143">
        <v>23004.05</v>
      </c>
      <c r="BB43" s="143">
        <f>VLOOKUP(C43,проект!C:W,21,0)</f>
        <v>23004.05</v>
      </c>
      <c r="BC43" s="143" t="b">
        <f t="shared" si="32"/>
        <v>1</v>
      </c>
      <c r="BD43" s="143">
        <f>VLOOKUP(C43,проект!C:D,2,0)</f>
        <v>1930374.8800000001</v>
      </c>
      <c r="BF43" t="b">
        <f t="shared" si="33"/>
        <v>1</v>
      </c>
    </row>
    <row r="44" spans="1:58" x14ac:dyDescent="0.3">
      <c r="A44">
        <v>48</v>
      </c>
      <c r="B44" t="s">
        <v>133</v>
      </c>
      <c r="C44">
        <v>40905</v>
      </c>
      <c r="D44" s="143">
        <v>7009480.1799999997</v>
      </c>
      <c r="E44" s="143">
        <v>6927090.9199999999</v>
      </c>
      <c r="F44" s="143">
        <v>0</v>
      </c>
      <c r="G44" s="143">
        <f>VLOOKUP(C44,проект!C:F,4,0)</f>
        <v>0</v>
      </c>
      <c r="H44" s="143" t="b">
        <f t="shared" si="17"/>
        <v>1</v>
      </c>
      <c r="I44" s="143">
        <v>0</v>
      </c>
      <c r="J44" s="143">
        <f>VLOOKUP(C44,проект!C:W,5,0)</f>
        <v>0</v>
      </c>
      <c r="K44" s="143" t="b">
        <f t="shared" si="18"/>
        <v>1</v>
      </c>
      <c r="L44" s="143">
        <v>0</v>
      </c>
      <c r="M44" s="143">
        <f>VLOOKUP(C44,проект!C:W,6,0)</f>
        <v>0</v>
      </c>
      <c r="N44" s="143" t="b">
        <f t="shared" si="19"/>
        <v>1</v>
      </c>
      <c r="O44" s="143">
        <v>440056.8</v>
      </c>
      <c r="P44" s="143">
        <f>VLOOKUP(C44,проект!C:W,7,0)</f>
        <v>440056.8</v>
      </c>
      <c r="Q44" s="143" t="b">
        <f t="shared" si="20"/>
        <v>1</v>
      </c>
      <c r="R44" s="143">
        <v>288480</v>
      </c>
      <c r="S44" s="143">
        <f>VLOOKUP(C44,проект!C:W,8,0)</f>
        <v>288480</v>
      </c>
      <c r="T44" s="143" t="b">
        <f t="shared" si="21"/>
        <v>1</v>
      </c>
      <c r="U44" s="143">
        <v>0</v>
      </c>
      <c r="V44" s="143">
        <f>VLOOKUP(C44,проект!C:W,9,0)</f>
        <v>0</v>
      </c>
      <c r="W44" s="143" t="b">
        <f t="shared" si="22"/>
        <v>1</v>
      </c>
      <c r="X44" s="143">
        <v>0</v>
      </c>
      <c r="Y44" s="143">
        <f>VLOOKUP(C44,проект!C:W,10,0)</f>
        <v>0</v>
      </c>
      <c r="Z44" s="143" t="b">
        <f t="shared" si="23"/>
        <v>1</v>
      </c>
      <c r="AA44" s="143">
        <v>0</v>
      </c>
      <c r="AB44" s="143">
        <f>VLOOKUP(C44,проект!C:W,11,0)</f>
        <v>0</v>
      </c>
      <c r="AC44" s="143" t="b">
        <f t="shared" si="24"/>
        <v>1</v>
      </c>
      <c r="AD44" s="143">
        <v>0</v>
      </c>
      <c r="AE44" s="143">
        <f>VLOOKUP(C44,проект!C:W,12,0)</f>
        <v>0</v>
      </c>
      <c r="AF44" s="143" t="b">
        <f t="shared" si="25"/>
        <v>1</v>
      </c>
      <c r="AG44" s="143">
        <v>1084390</v>
      </c>
      <c r="AH44" s="143">
        <f>VLOOKUP(C44,проект!C:W,13,0)</f>
        <v>1084390</v>
      </c>
      <c r="AI44" s="143" t="b">
        <f t="shared" si="26"/>
        <v>1</v>
      </c>
      <c r="AJ44" s="143">
        <v>5114164.12</v>
      </c>
      <c r="AK44" s="143">
        <f>VLOOKUP(C44,проект!C:W,14,0)</f>
        <v>5114164.12</v>
      </c>
      <c r="AL44" s="143" t="b">
        <f t="shared" si="27"/>
        <v>1</v>
      </c>
      <c r="AM44" s="143">
        <v>0</v>
      </c>
      <c r="AN44" s="143">
        <v>0</v>
      </c>
      <c r="AO44" s="143">
        <v>0</v>
      </c>
      <c r="AP44" s="143">
        <f>VLOOKUP(C44,проект!C:W,17,0)</f>
        <v>0</v>
      </c>
      <c r="AQ44" s="143" t="b">
        <f t="shared" si="28"/>
        <v>1</v>
      </c>
      <c r="AR44" s="143">
        <v>0</v>
      </c>
      <c r="AS44" s="143">
        <f>VLOOKUP(C44,проект!C:W,18,0)</f>
        <v>0</v>
      </c>
      <c r="AT44" s="143" t="b">
        <f t="shared" si="29"/>
        <v>1</v>
      </c>
      <c r="AU44" s="143">
        <v>0</v>
      </c>
      <c r="AV44" s="143">
        <f>VLOOKUP(C44,проект!C:W,19,0)</f>
        <v>0</v>
      </c>
      <c r="AW44" s="143" t="b">
        <f t="shared" si="30"/>
        <v>1</v>
      </c>
      <c r="AX44" s="143">
        <v>0</v>
      </c>
      <c r="AY44" s="143">
        <f>VLOOKUP(C44,проект!C:W,20,0)</f>
        <v>0</v>
      </c>
      <c r="AZ44" s="143" t="b">
        <f t="shared" si="31"/>
        <v>1</v>
      </c>
      <c r="BA44" s="143">
        <v>82389.259999999995</v>
      </c>
      <c r="BB44" s="143">
        <f>VLOOKUP(C44,проект!C:W,21,0)</f>
        <v>82389.259999999995</v>
      </c>
      <c r="BC44" s="143" t="b">
        <f t="shared" si="32"/>
        <v>1</v>
      </c>
      <c r="BD44" s="143">
        <f>VLOOKUP(C44,проект!C:D,2,0)</f>
        <v>7009480.1799999997</v>
      </c>
      <c r="BF44" t="b">
        <f t="shared" si="33"/>
        <v>1</v>
      </c>
    </row>
    <row r="45" spans="1:58" x14ac:dyDescent="0.3">
      <c r="A45">
        <v>49</v>
      </c>
      <c r="B45" t="s">
        <v>134</v>
      </c>
      <c r="C45">
        <v>40906</v>
      </c>
      <c r="D45" s="143">
        <v>3264396.42</v>
      </c>
      <c r="E45" s="143">
        <v>3223971.83</v>
      </c>
      <c r="F45" s="143">
        <v>1890721.01</v>
      </c>
      <c r="G45" s="143">
        <f>VLOOKUP(C45,проект!C:F,4,0)</f>
        <v>1890721.01</v>
      </c>
      <c r="H45" s="143" t="b">
        <f t="shared" si="17"/>
        <v>1</v>
      </c>
      <c r="I45" s="143">
        <v>0</v>
      </c>
      <c r="J45" s="143">
        <f>VLOOKUP(C45,проект!C:W,5,0)</f>
        <v>0</v>
      </c>
      <c r="K45" s="143" t="b">
        <f t="shared" si="18"/>
        <v>1</v>
      </c>
      <c r="L45" s="143">
        <v>0</v>
      </c>
      <c r="M45" s="143">
        <f>VLOOKUP(C45,проект!C:W,6,0)</f>
        <v>0</v>
      </c>
      <c r="N45" s="143" t="b">
        <f t="shared" si="19"/>
        <v>1</v>
      </c>
      <c r="O45" s="143">
        <v>0</v>
      </c>
      <c r="P45" s="143">
        <f>VLOOKUP(C45,проект!C:W,7,0)</f>
        <v>0</v>
      </c>
      <c r="Q45" s="143" t="b">
        <f t="shared" si="20"/>
        <v>1</v>
      </c>
      <c r="R45" s="143">
        <v>0</v>
      </c>
      <c r="S45" s="143">
        <f>VLOOKUP(C45,проект!C:W,8,0)</f>
        <v>0</v>
      </c>
      <c r="T45" s="143" t="b">
        <f t="shared" si="21"/>
        <v>1</v>
      </c>
      <c r="U45" s="143">
        <v>0</v>
      </c>
      <c r="V45" s="143">
        <f>VLOOKUP(C45,проект!C:W,9,0)</f>
        <v>0</v>
      </c>
      <c r="W45" s="143" t="b">
        <f t="shared" si="22"/>
        <v>1</v>
      </c>
      <c r="X45" s="143">
        <v>0</v>
      </c>
      <c r="Y45" s="143">
        <f>VLOOKUP(C45,проект!C:W,10,0)</f>
        <v>0</v>
      </c>
      <c r="Z45" s="143" t="b">
        <f t="shared" si="23"/>
        <v>1</v>
      </c>
      <c r="AA45" s="143">
        <v>0</v>
      </c>
      <c r="AB45" s="143">
        <f>VLOOKUP(C45,проект!C:W,11,0)</f>
        <v>0</v>
      </c>
      <c r="AC45" s="143" t="b">
        <f t="shared" si="24"/>
        <v>1</v>
      </c>
      <c r="AD45" s="143">
        <v>0</v>
      </c>
      <c r="AE45" s="143">
        <f>VLOOKUP(C45,проект!C:W,12,0)</f>
        <v>0</v>
      </c>
      <c r="AF45" s="143" t="b">
        <f t="shared" si="25"/>
        <v>1</v>
      </c>
      <c r="AG45" s="143">
        <v>0</v>
      </c>
      <c r="AH45" s="143">
        <f>VLOOKUP(C45,проект!C:W,13,0)</f>
        <v>0</v>
      </c>
      <c r="AI45" s="143" t="b">
        <f t="shared" si="26"/>
        <v>1</v>
      </c>
      <c r="AJ45" s="143">
        <v>1333250.82</v>
      </c>
      <c r="AK45" s="143">
        <f>VLOOKUP(C45,проект!C:W,14,0)</f>
        <v>1333250.82</v>
      </c>
      <c r="AL45" s="143" t="b">
        <f t="shared" si="27"/>
        <v>1</v>
      </c>
      <c r="AM45" s="143">
        <v>0</v>
      </c>
      <c r="AN45" s="143">
        <v>0</v>
      </c>
      <c r="AO45" s="143">
        <v>0</v>
      </c>
      <c r="AP45" s="143">
        <f>VLOOKUP(C45,проект!C:W,17,0)</f>
        <v>0</v>
      </c>
      <c r="AQ45" s="143" t="b">
        <f t="shared" si="28"/>
        <v>1</v>
      </c>
      <c r="AR45" s="143">
        <v>0</v>
      </c>
      <c r="AS45" s="143">
        <f>VLOOKUP(C45,проект!C:W,18,0)</f>
        <v>0</v>
      </c>
      <c r="AT45" s="143" t="b">
        <f t="shared" si="29"/>
        <v>1</v>
      </c>
      <c r="AU45" s="143">
        <v>0</v>
      </c>
      <c r="AV45" s="143">
        <f>VLOOKUP(C45,проект!C:W,19,0)</f>
        <v>0</v>
      </c>
      <c r="AW45" s="143" t="b">
        <f t="shared" si="30"/>
        <v>1</v>
      </c>
      <c r="AX45" s="143">
        <v>0</v>
      </c>
      <c r="AY45" s="143">
        <f>VLOOKUP(C45,проект!C:W,20,0)</f>
        <v>0</v>
      </c>
      <c r="AZ45" s="143" t="b">
        <f t="shared" si="31"/>
        <v>1</v>
      </c>
      <c r="BA45" s="143">
        <v>40424.589999999997</v>
      </c>
      <c r="BB45" s="143">
        <f>VLOOKUP(C45,проект!C:W,21,0)</f>
        <v>40424.589999999997</v>
      </c>
      <c r="BC45" s="143" t="b">
        <f t="shared" si="32"/>
        <v>1</v>
      </c>
      <c r="BD45" s="143">
        <f>VLOOKUP(C45,проект!C:D,2,0)</f>
        <v>3264396.42</v>
      </c>
      <c r="BF45" t="b">
        <f t="shared" si="33"/>
        <v>1</v>
      </c>
    </row>
    <row r="46" spans="1:58" x14ac:dyDescent="0.3">
      <c r="A46">
        <v>50</v>
      </c>
      <c r="B46" s="76" t="s">
        <v>135</v>
      </c>
      <c r="C46">
        <v>40909</v>
      </c>
      <c r="D46" s="143">
        <v>6340085.0099999998</v>
      </c>
      <c r="E46" s="143">
        <v>6267699.2400000002</v>
      </c>
      <c r="F46" s="221">
        <v>2803633.2</v>
      </c>
      <c r="G46" s="221">
        <f>VLOOKUP(C46,проект!C:F,4,0)</f>
        <v>0</v>
      </c>
      <c r="H46" s="221" t="b">
        <f t="shared" si="17"/>
        <v>0</v>
      </c>
      <c r="I46" s="143">
        <v>0</v>
      </c>
      <c r="J46" s="143">
        <f>VLOOKUP(C46,проект!C:W,5,0)</f>
        <v>0</v>
      </c>
      <c r="K46" s="143" t="b">
        <f t="shared" si="18"/>
        <v>1</v>
      </c>
      <c r="L46" s="143">
        <v>0</v>
      </c>
      <c r="M46" s="143">
        <f>VLOOKUP(C46,проект!C:W,6,0)</f>
        <v>0</v>
      </c>
      <c r="N46" s="143" t="b">
        <f t="shared" si="19"/>
        <v>1</v>
      </c>
      <c r="O46" s="143">
        <v>0</v>
      </c>
      <c r="P46" s="143">
        <f>VLOOKUP(C46,проект!C:W,7,0)</f>
        <v>0</v>
      </c>
      <c r="Q46" s="143" t="b">
        <f t="shared" si="20"/>
        <v>1</v>
      </c>
      <c r="R46" s="143">
        <v>0</v>
      </c>
      <c r="S46" s="143">
        <f>VLOOKUP(C46,проект!C:W,8,0)</f>
        <v>0</v>
      </c>
      <c r="T46" s="143" t="b">
        <f t="shared" si="21"/>
        <v>1</v>
      </c>
      <c r="U46" s="226">
        <v>283600.8</v>
      </c>
      <c r="V46" s="226">
        <f>VLOOKUP(C46,проект!C:W,9,0)</f>
        <v>184032</v>
      </c>
      <c r="W46" s="226" t="b">
        <f t="shared" si="22"/>
        <v>0</v>
      </c>
      <c r="X46" s="143">
        <v>0</v>
      </c>
      <c r="Y46" s="143">
        <f>VLOOKUP(C46,проект!C:W,10,0)</f>
        <v>0</v>
      </c>
      <c r="Z46" s="143" t="b">
        <f t="shared" si="23"/>
        <v>1</v>
      </c>
      <c r="AA46" s="143">
        <v>0</v>
      </c>
      <c r="AB46" s="143">
        <f>VLOOKUP(C46,проект!C:W,11,0)</f>
        <v>0</v>
      </c>
      <c r="AC46" s="143" t="b">
        <f t="shared" si="24"/>
        <v>1</v>
      </c>
      <c r="AD46" s="143">
        <v>0</v>
      </c>
      <c r="AE46" s="143">
        <f>VLOOKUP(C46,проект!C:W,12,0)</f>
        <v>0</v>
      </c>
      <c r="AF46" s="143" t="b">
        <f t="shared" si="25"/>
        <v>1</v>
      </c>
      <c r="AG46" s="143">
        <v>616690.80000000005</v>
      </c>
      <c r="AH46" s="143">
        <f>VLOOKUP(C46,проект!C:W,13,0)</f>
        <v>616690.80000000005</v>
      </c>
      <c r="AI46" s="143" t="b">
        <f t="shared" si="26"/>
        <v>1</v>
      </c>
      <c r="AJ46" s="143">
        <v>2563774.44</v>
      </c>
      <c r="AK46" s="143">
        <f>VLOOKUP(C46,проект!C:W,14,0)</f>
        <v>2563774.44</v>
      </c>
      <c r="AL46" s="143" t="b">
        <f t="shared" si="27"/>
        <v>1</v>
      </c>
      <c r="AM46" s="143">
        <v>0</v>
      </c>
      <c r="AN46" s="143">
        <v>0</v>
      </c>
      <c r="AO46" s="143">
        <v>0</v>
      </c>
      <c r="AP46" s="143">
        <f>VLOOKUP(C46,проект!C:W,17,0)</f>
        <v>0</v>
      </c>
      <c r="AQ46" s="143" t="b">
        <f t="shared" si="28"/>
        <v>1</v>
      </c>
      <c r="AR46" s="143">
        <v>0</v>
      </c>
      <c r="AS46" s="143">
        <f>VLOOKUP(C46,проект!C:W,18,0)</f>
        <v>0</v>
      </c>
      <c r="AT46" s="143" t="b">
        <f t="shared" si="29"/>
        <v>1</v>
      </c>
      <c r="AU46" s="143">
        <v>0</v>
      </c>
      <c r="AV46" s="143">
        <f>VLOOKUP(C46,проект!C:W,19,0)</f>
        <v>0</v>
      </c>
      <c r="AW46" s="143" t="b">
        <f t="shared" si="30"/>
        <v>1</v>
      </c>
      <c r="AX46" s="143">
        <v>0</v>
      </c>
      <c r="AY46" s="143">
        <f>VLOOKUP(C46,проект!C:W,20,0)</f>
        <v>0</v>
      </c>
      <c r="AZ46" s="143" t="b">
        <f t="shared" si="31"/>
        <v>1</v>
      </c>
      <c r="BA46" s="221">
        <v>72385.77</v>
      </c>
      <c r="BB46" s="221">
        <f>VLOOKUP(C46,проект!C:W,21,0)</f>
        <v>38910.390000000007</v>
      </c>
      <c r="BC46" s="221" t="b">
        <f t="shared" si="32"/>
        <v>0</v>
      </c>
      <c r="BD46" s="143">
        <f>VLOOKUP(C46,проект!C:D,2,0)</f>
        <v>3403407.6300000004</v>
      </c>
      <c r="BF46" t="b">
        <f t="shared" si="33"/>
        <v>0</v>
      </c>
    </row>
    <row r="47" spans="1:58" x14ac:dyDescent="0.3">
      <c r="A47">
        <v>52</v>
      </c>
      <c r="B47" s="76" t="s">
        <v>137</v>
      </c>
      <c r="C47">
        <v>40936</v>
      </c>
      <c r="D47" s="143">
        <v>9411225.5999999996</v>
      </c>
      <c r="E47" s="143">
        <v>9301537.2400000002</v>
      </c>
      <c r="F47" s="221">
        <v>1941151.61</v>
      </c>
      <c r="G47" s="221">
        <f>VLOOKUP(C47,проект!C:F,4,0)</f>
        <v>1893003.16</v>
      </c>
      <c r="H47" s="221" t="b">
        <f t="shared" si="17"/>
        <v>0</v>
      </c>
      <c r="I47" s="143">
        <v>0</v>
      </c>
      <c r="J47" s="143">
        <f>VLOOKUP(C47,проект!C:W,5,0)</f>
        <v>0</v>
      </c>
      <c r="K47" s="143" t="b">
        <f t="shared" si="18"/>
        <v>1</v>
      </c>
      <c r="L47" s="143">
        <v>0</v>
      </c>
      <c r="M47" s="143">
        <f>VLOOKUP(C47,проект!C:W,6,0)</f>
        <v>0</v>
      </c>
      <c r="N47" s="143" t="b">
        <f t="shared" si="19"/>
        <v>1</v>
      </c>
      <c r="O47" s="143">
        <v>0</v>
      </c>
      <c r="P47" s="143">
        <f>VLOOKUP(C47,проект!C:W,7,0)</f>
        <v>0</v>
      </c>
      <c r="Q47" s="143" t="b">
        <f t="shared" si="20"/>
        <v>1</v>
      </c>
      <c r="R47" s="143">
        <v>0</v>
      </c>
      <c r="S47" s="143">
        <f>VLOOKUP(C47,проект!C:W,8,0)</f>
        <v>0</v>
      </c>
      <c r="T47" s="143" t="b">
        <f t="shared" si="21"/>
        <v>1</v>
      </c>
      <c r="U47" s="143">
        <v>0</v>
      </c>
      <c r="V47" s="143">
        <f>VLOOKUP(C47,проект!C:W,9,0)</f>
        <v>0</v>
      </c>
      <c r="W47" s="143" t="b">
        <f t="shared" si="22"/>
        <v>1</v>
      </c>
      <c r="X47" s="143">
        <v>0</v>
      </c>
      <c r="Y47" s="143">
        <f>VLOOKUP(C47,проект!C:W,10,0)</f>
        <v>0</v>
      </c>
      <c r="Z47" s="143" t="b">
        <f t="shared" si="23"/>
        <v>1</v>
      </c>
      <c r="AA47" s="143">
        <v>0</v>
      </c>
      <c r="AB47" s="143">
        <f>VLOOKUP(C47,проект!C:W,11,0)</f>
        <v>0</v>
      </c>
      <c r="AC47" s="143" t="b">
        <f t="shared" si="24"/>
        <v>1</v>
      </c>
      <c r="AD47" s="143">
        <v>2903860.43</v>
      </c>
      <c r="AE47" s="143">
        <f>VLOOKUP(C47,проект!C:W,12,0)</f>
        <v>2903860.43</v>
      </c>
      <c r="AF47" s="143" t="b">
        <f t="shared" si="25"/>
        <v>1</v>
      </c>
      <c r="AG47" s="143">
        <v>0</v>
      </c>
      <c r="AH47" s="143">
        <f>VLOOKUP(C47,проект!C:W,13,0)</f>
        <v>0</v>
      </c>
      <c r="AI47" s="143" t="b">
        <f t="shared" si="26"/>
        <v>1</v>
      </c>
      <c r="AJ47" s="227">
        <v>4456525.2</v>
      </c>
      <c r="AK47" s="227">
        <f>VLOOKUP(C47,проект!C:W,14,0)</f>
        <v>4456274.4000000004</v>
      </c>
      <c r="AL47" s="227" t="b">
        <f t="shared" si="27"/>
        <v>0</v>
      </c>
      <c r="AM47" s="143">
        <v>0</v>
      </c>
      <c r="AN47" s="143">
        <v>0</v>
      </c>
      <c r="AO47" s="143">
        <v>0</v>
      </c>
      <c r="AP47" s="143">
        <f>VLOOKUP(C47,проект!C:W,17,0)</f>
        <v>0</v>
      </c>
      <c r="AQ47" s="143" t="b">
        <f t="shared" si="28"/>
        <v>1</v>
      </c>
      <c r="AR47" s="143">
        <v>0</v>
      </c>
      <c r="AS47" s="143">
        <f>VLOOKUP(C47,проект!C:W,18,0)</f>
        <v>0</v>
      </c>
      <c r="AT47" s="143" t="b">
        <f t="shared" si="29"/>
        <v>1</v>
      </c>
      <c r="AU47" s="143">
        <v>0</v>
      </c>
      <c r="AV47" s="143">
        <f>VLOOKUP(C47,проект!C:W,19,0)</f>
        <v>0</v>
      </c>
      <c r="AW47" s="143" t="b">
        <f t="shared" si="30"/>
        <v>1</v>
      </c>
      <c r="AX47" s="143">
        <v>0</v>
      </c>
      <c r="AY47" s="143">
        <f>VLOOKUP(C47,проект!C:W,20,0)</f>
        <v>0</v>
      </c>
      <c r="AZ47" s="143" t="b">
        <f t="shared" si="31"/>
        <v>1</v>
      </c>
      <c r="BA47" s="143">
        <v>109688.36</v>
      </c>
      <c r="BB47" s="143">
        <f>VLOOKUP(C47,проект!C:W,21,0)</f>
        <v>109688.36</v>
      </c>
      <c r="BC47" s="143" t="b">
        <f t="shared" si="32"/>
        <v>1</v>
      </c>
      <c r="BD47" s="143">
        <f>VLOOKUP(C47,проект!C:D,2,0)</f>
        <v>9362826.3499999996</v>
      </c>
      <c r="BF47" t="b">
        <f t="shared" si="33"/>
        <v>0</v>
      </c>
    </row>
    <row r="48" spans="1:58" x14ac:dyDescent="0.3">
      <c r="A48">
        <v>53</v>
      </c>
      <c r="B48" t="s">
        <v>138</v>
      </c>
      <c r="C48">
        <v>40943</v>
      </c>
      <c r="D48" s="143">
        <v>7474041.4400000004</v>
      </c>
      <c r="E48" s="143">
        <v>7385301.8000000007</v>
      </c>
      <c r="F48" s="143">
        <v>2335130.42</v>
      </c>
      <c r="G48" s="143">
        <f>VLOOKUP(C48,проект!C:F,4,0)</f>
        <v>2335130.42</v>
      </c>
      <c r="H48" s="143" t="b">
        <f t="shared" si="17"/>
        <v>1</v>
      </c>
      <c r="I48" s="143">
        <v>0</v>
      </c>
      <c r="J48" s="143">
        <f>VLOOKUP(C48,проект!C:W,5,0)</f>
        <v>0</v>
      </c>
      <c r="K48" s="143" t="b">
        <f t="shared" si="18"/>
        <v>1</v>
      </c>
      <c r="L48" s="143">
        <v>0</v>
      </c>
      <c r="M48" s="143">
        <f>VLOOKUP(C48,проект!C:W,6,0)</f>
        <v>0</v>
      </c>
      <c r="N48" s="143" t="b">
        <f t="shared" si="19"/>
        <v>1</v>
      </c>
      <c r="O48" s="143">
        <v>0</v>
      </c>
      <c r="P48" s="143">
        <f>VLOOKUP(C48,проект!C:W,7,0)</f>
        <v>0</v>
      </c>
      <c r="Q48" s="143" t="b">
        <f t="shared" si="20"/>
        <v>1</v>
      </c>
      <c r="R48" s="143">
        <v>0</v>
      </c>
      <c r="S48" s="143">
        <f>VLOOKUP(C48,проект!C:W,8,0)</f>
        <v>0</v>
      </c>
      <c r="T48" s="143" t="b">
        <f t="shared" si="21"/>
        <v>1</v>
      </c>
      <c r="U48" s="143">
        <v>0</v>
      </c>
      <c r="V48" s="143">
        <f>VLOOKUP(C48,проект!C:W,9,0)</f>
        <v>0</v>
      </c>
      <c r="W48" s="143" t="b">
        <f t="shared" si="22"/>
        <v>1</v>
      </c>
      <c r="X48" s="143">
        <v>0</v>
      </c>
      <c r="Y48" s="143">
        <f>VLOOKUP(C48,проект!C:W,10,0)</f>
        <v>0</v>
      </c>
      <c r="Z48" s="143" t="b">
        <f t="shared" si="23"/>
        <v>1</v>
      </c>
      <c r="AA48" s="143">
        <v>0</v>
      </c>
      <c r="AB48" s="143">
        <f>VLOOKUP(C48,проект!C:W,11,0)</f>
        <v>0</v>
      </c>
      <c r="AC48" s="143" t="b">
        <f t="shared" si="24"/>
        <v>1</v>
      </c>
      <c r="AD48" s="228">
        <v>2735547.24</v>
      </c>
      <c r="AE48" s="228">
        <f>VLOOKUP(C48,проект!C:W,12,0)</f>
        <v>3145160.04</v>
      </c>
      <c r="AF48" s="228" t="b">
        <f t="shared" si="25"/>
        <v>0</v>
      </c>
      <c r="AG48" s="143">
        <v>0</v>
      </c>
      <c r="AH48" s="143">
        <f>VLOOKUP(C48,проект!C:W,13,0)</f>
        <v>0</v>
      </c>
      <c r="AI48" s="143" t="b">
        <f t="shared" si="26"/>
        <v>1</v>
      </c>
      <c r="AJ48" s="227">
        <v>2314624.14</v>
      </c>
      <c r="AK48" s="227">
        <f>VLOOKUP(C48,проект!C:W,14,0)</f>
        <v>2990754.56</v>
      </c>
      <c r="AL48" s="227" t="b">
        <f t="shared" si="27"/>
        <v>0</v>
      </c>
      <c r="AM48" s="143">
        <v>0</v>
      </c>
      <c r="AN48" s="143">
        <v>0</v>
      </c>
      <c r="AO48" s="143">
        <v>0</v>
      </c>
      <c r="AP48" s="143">
        <f>VLOOKUP(C48,проект!C:W,17,0)</f>
        <v>0</v>
      </c>
      <c r="AQ48" s="143" t="b">
        <f t="shared" si="28"/>
        <v>1</v>
      </c>
      <c r="AR48" s="143">
        <v>0</v>
      </c>
      <c r="AS48" s="143">
        <f>VLOOKUP(C48,проект!C:W,18,0)</f>
        <v>0</v>
      </c>
      <c r="AT48" s="143" t="b">
        <f t="shared" si="29"/>
        <v>1</v>
      </c>
      <c r="AU48" s="143">
        <v>0</v>
      </c>
      <c r="AV48" s="143">
        <f>VLOOKUP(C48,проект!C:W,19,0)</f>
        <v>0</v>
      </c>
      <c r="AW48" s="143" t="b">
        <f t="shared" si="30"/>
        <v>1</v>
      </c>
      <c r="AX48" s="143">
        <v>0</v>
      </c>
      <c r="AY48" s="143">
        <f>VLOOKUP(C48,проект!C:W,20,0)</f>
        <v>0</v>
      </c>
      <c r="AZ48" s="143" t="b">
        <f t="shared" si="31"/>
        <v>1</v>
      </c>
      <c r="BA48" s="143">
        <v>88739.64</v>
      </c>
      <c r="BB48" s="143">
        <f>VLOOKUP(C48,проект!C:W,21,0)</f>
        <v>88739.64</v>
      </c>
      <c r="BC48" s="143" t="b">
        <f t="shared" si="32"/>
        <v>1</v>
      </c>
      <c r="BD48" s="143">
        <f>VLOOKUP(C48,проект!C:D,2,0)</f>
        <v>8559784.6600000001</v>
      </c>
      <c r="BF48" t="b">
        <f t="shared" si="33"/>
        <v>0</v>
      </c>
    </row>
    <row r="49" spans="1:58" x14ac:dyDescent="0.3">
      <c r="A49">
        <v>54</v>
      </c>
      <c r="B49" t="s">
        <v>139</v>
      </c>
      <c r="C49">
        <v>39371</v>
      </c>
      <c r="D49" s="143">
        <v>7017608.5899999989</v>
      </c>
      <c r="E49" s="143">
        <v>6937877.4499999993</v>
      </c>
      <c r="F49" s="143">
        <v>0</v>
      </c>
      <c r="G49" s="143">
        <f>VLOOKUP(C49,проект!C:F,4,0)</f>
        <v>0</v>
      </c>
      <c r="H49" s="143" t="b">
        <f t="shared" si="17"/>
        <v>1</v>
      </c>
      <c r="I49" s="143">
        <v>0</v>
      </c>
      <c r="J49" s="143">
        <f>VLOOKUP(C49,проект!C:W,5,0)</f>
        <v>0</v>
      </c>
      <c r="K49" s="143" t="b">
        <f t="shared" si="18"/>
        <v>1</v>
      </c>
      <c r="L49" s="143">
        <v>0</v>
      </c>
      <c r="M49" s="143">
        <f>VLOOKUP(C49,проект!C:W,6,0)</f>
        <v>0</v>
      </c>
      <c r="N49" s="143" t="b">
        <f t="shared" si="19"/>
        <v>1</v>
      </c>
      <c r="O49" s="143">
        <v>0</v>
      </c>
      <c r="P49" s="143">
        <f>VLOOKUP(C49,проект!C:W,7,0)</f>
        <v>0</v>
      </c>
      <c r="Q49" s="143" t="b">
        <f t="shared" si="20"/>
        <v>1</v>
      </c>
      <c r="R49" s="143">
        <v>0</v>
      </c>
      <c r="S49" s="143">
        <f>VLOOKUP(C49,проект!C:W,8,0)</f>
        <v>0</v>
      </c>
      <c r="T49" s="143" t="b">
        <f t="shared" si="21"/>
        <v>1</v>
      </c>
      <c r="U49" s="143">
        <v>0</v>
      </c>
      <c r="V49" s="143">
        <f>VLOOKUP(C49,проект!C:W,9,0)</f>
        <v>0</v>
      </c>
      <c r="W49" s="143" t="b">
        <f t="shared" si="22"/>
        <v>1</v>
      </c>
      <c r="X49" s="143">
        <v>0</v>
      </c>
      <c r="Y49" s="143">
        <f>VLOOKUP(C49,проект!C:W,10,0)</f>
        <v>0</v>
      </c>
      <c r="Z49" s="143" t="b">
        <f t="shared" si="23"/>
        <v>1</v>
      </c>
      <c r="AA49" s="143">
        <v>0</v>
      </c>
      <c r="AB49" s="143">
        <f>VLOOKUP(C49,проект!C:W,11,0)</f>
        <v>0</v>
      </c>
      <c r="AC49" s="143" t="b">
        <f t="shared" si="24"/>
        <v>1</v>
      </c>
      <c r="AD49" s="143">
        <v>3107919.01</v>
      </c>
      <c r="AE49" s="143">
        <f>VLOOKUP(C49,проект!C:W,12,0)</f>
        <v>3107919.01</v>
      </c>
      <c r="AF49" s="143" t="b">
        <f t="shared" si="25"/>
        <v>1</v>
      </c>
      <c r="AG49" s="143">
        <v>0</v>
      </c>
      <c r="AH49" s="143">
        <f>VLOOKUP(C49,проект!C:W,13,0)</f>
        <v>0</v>
      </c>
      <c r="AI49" s="143" t="b">
        <f t="shared" si="26"/>
        <v>1</v>
      </c>
      <c r="AJ49" s="227">
        <v>3829958.44</v>
      </c>
      <c r="AK49" s="227">
        <f>VLOOKUP(C49,проект!C:W,14,0)</f>
        <v>3829435.36</v>
      </c>
      <c r="AL49" s="227" t="b">
        <f t="shared" si="27"/>
        <v>0</v>
      </c>
      <c r="AM49" s="143">
        <v>0</v>
      </c>
      <c r="AN49" s="143">
        <v>0</v>
      </c>
      <c r="AO49" s="143">
        <v>0</v>
      </c>
      <c r="AP49" s="143">
        <f>VLOOKUP(C49,проект!C:W,17,0)</f>
        <v>0</v>
      </c>
      <c r="AQ49" s="143" t="b">
        <f t="shared" si="28"/>
        <v>1</v>
      </c>
      <c r="AR49" s="143">
        <v>0</v>
      </c>
      <c r="AS49" s="143">
        <f>VLOOKUP(C49,проект!C:W,18,0)</f>
        <v>0</v>
      </c>
      <c r="AT49" s="143" t="b">
        <f t="shared" si="29"/>
        <v>1</v>
      </c>
      <c r="AU49" s="143">
        <v>0</v>
      </c>
      <c r="AV49" s="143">
        <f>VLOOKUP(C49,проект!C:W,19,0)</f>
        <v>0</v>
      </c>
      <c r="AW49" s="143" t="b">
        <f t="shared" si="30"/>
        <v>1</v>
      </c>
      <c r="AX49" s="143">
        <v>0</v>
      </c>
      <c r="AY49" s="143">
        <f>VLOOKUP(C49,проект!C:W,20,0)</f>
        <v>0</v>
      </c>
      <c r="AZ49" s="143" t="b">
        <f t="shared" si="31"/>
        <v>1</v>
      </c>
      <c r="BA49" s="143">
        <v>79731.14</v>
      </c>
      <c r="BB49" s="143">
        <f>VLOOKUP(C49,проект!C:W,21,0)</f>
        <v>79731.14</v>
      </c>
      <c r="BC49" s="143" t="b">
        <f t="shared" si="32"/>
        <v>1</v>
      </c>
      <c r="BD49" s="143">
        <f>VLOOKUP(C49,проект!C:D,2,0)</f>
        <v>7017085.5099999988</v>
      </c>
      <c r="BF49" t="b">
        <f t="shared" si="33"/>
        <v>0</v>
      </c>
    </row>
    <row r="50" spans="1:58" x14ac:dyDescent="0.3">
      <c r="A50">
        <v>56</v>
      </c>
      <c r="B50" s="76" t="s">
        <v>141</v>
      </c>
      <c r="C50">
        <v>40937</v>
      </c>
      <c r="D50" s="143">
        <v>9461279.9699999988</v>
      </c>
      <c r="E50" s="143">
        <v>9369099.5999999996</v>
      </c>
      <c r="F50" s="221">
        <v>3934059.6</v>
      </c>
      <c r="G50" s="221">
        <f>VLOOKUP(C50,проект!C:F,4,0)</f>
        <v>3931164</v>
      </c>
      <c r="H50" s="221" t="b">
        <f t="shared" si="17"/>
        <v>0</v>
      </c>
      <c r="I50" s="143">
        <v>0</v>
      </c>
      <c r="J50" s="143">
        <f>VLOOKUP(C50,проект!C:W,5,0)</f>
        <v>0</v>
      </c>
      <c r="K50" s="143" t="b">
        <f t="shared" si="18"/>
        <v>1</v>
      </c>
      <c r="L50" s="143">
        <v>0</v>
      </c>
      <c r="M50" s="143">
        <f>VLOOKUP(C50,проект!C:W,6,0)</f>
        <v>0</v>
      </c>
      <c r="N50" s="143" t="b">
        <f t="shared" si="19"/>
        <v>1</v>
      </c>
      <c r="O50" s="143">
        <v>0</v>
      </c>
      <c r="P50" s="143">
        <f>VLOOKUP(C50,проект!C:W,7,0)</f>
        <v>0</v>
      </c>
      <c r="Q50" s="143" t="b">
        <f t="shared" si="20"/>
        <v>1</v>
      </c>
      <c r="R50" s="143">
        <v>0</v>
      </c>
      <c r="S50" s="143">
        <f>VLOOKUP(C50,проект!C:W,8,0)</f>
        <v>0</v>
      </c>
      <c r="T50" s="143" t="b">
        <f t="shared" si="21"/>
        <v>1</v>
      </c>
      <c r="U50" s="143">
        <v>0</v>
      </c>
      <c r="V50" s="143">
        <f>VLOOKUP(C50,проект!C:W,9,0)</f>
        <v>0</v>
      </c>
      <c r="W50" s="143" t="b">
        <f t="shared" si="22"/>
        <v>1</v>
      </c>
      <c r="X50" s="143">
        <v>0</v>
      </c>
      <c r="Y50" s="143">
        <f>VLOOKUP(C50,проект!C:W,10,0)</f>
        <v>0</v>
      </c>
      <c r="Z50" s="143" t="b">
        <f t="shared" si="23"/>
        <v>1</v>
      </c>
      <c r="AA50" s="143">
        <v>0</v>
      </c>
      <c r="AB50" s="143">
        <f>VLOOKUP(C50,проект!C:W,11,0)</f>
        <v>0</v>
      </c>
      <c r="AC50" s="143" t="b">
        <f t="shared" si="24"/>
        <v>1</v>
      </c>
      <c r="AD50" s="143">
        <v>0</v>
      </c>
      <c r="AE50" s="143">
        <f>VLOOKUP(C50,проект!C:W,12,0)</f>
        <v>0</v>
      </c>
      <c r="AF50" s="143" t="b">
        <f t="shared" si="25"/>
        <v>1</v>
      </c>
      <c r="AG50" s="143">
        <v>0</v>
      </c>
      <c r="AH50" s="143">
        <f>VLOOKUP(C50,проект!C:W,13,0)</f>
        <v>0</v>
      </c>
      <c r="AI50" s="143" t="b">
        <f t="shared" si="26"/>
        <v>1</v>
      </c>
      <c r="AJ50" s="143">
        <v>5435040</v>
      </c>
      <c r="AK50" s="143">
        <f>VLOOKUP(C50,проект!C:W,14,0)</f>
        <v>5435040</v>
      </c>
      <c r="AL50" s="143" t="b">
        <f t="shared" si="27"/>
        <v>1</v>
      </c>
      <c r="AM50" s="143">
        <v>0</v>
      </c>
      <c r="AN50" s="143">
        <v>0</v>
      </c>
      <c r="AO50" s="143">
        <v>0</v>
      </c>
      <c r="AP50" s="143">
        <f>VLOOKUP(C50,проект!C:W,17,0)</f>
        <v>0</v>
      </c>
      <c r="AQ50" s="143" t="b">
        <f t="shared" si="28"/>
        <v>1</v>
      </c>
      <c r="AR50" s="143">
        <v>0</v>
      </c>
      <c r="AS50" s="143">
        <f>VLOOKUP(C50,проект!C:W,18,0)</f>
        <v>0</v>
      </c>
      <c r="AT50" s="143" t="b">
        <f t="shared" si="29"/>
        <v>1</v>
      </c>
      <c r="AU50" s="143">
        <v>0</v>
      </c>
      <c r="AV50" s="143">
        <f>VLOOKUP(C50,проект!C:W,19,0)</f>
        <v>0</v>
      </c>
      <c r="AW50" s="143" t="b">
        <f t="shared" si="30"/>
        <v>1</v>
      </c>
      <c r="AX50" s="143">
        <v>0</v>
      </c>
      <c r="AY50" s="143">
        <f>VLOOKUP(C50,проект!C:W,20,0)</f>
        <v>0</v>
      </c>
      <c r="AZ50" s="143" t="b">
        <f t="shared" si="31"/>
        <v>1</v>
      </c>
      <c r="BA50" s="143">
        <v>92180.37</v>
      </c>
      <c r="BB50" s="143">
        <f>VLOOKUP(C50,проект!C:W,21,0)</f>
        <v>92180.37</v>
      </c>
      <c r="BC50" s="143" t="b">
        <f t="shared" si="32"/>
        <v>1</v>
      </c>
      <c r="BD50" s="143">
        <f>VLOOKUP(C50,проект!C:D,2,0)</f>
        <v>9458384.3699999992</v>
      </c>
      <c r="BF50" t="b">
        <f t="shared" si="33"/>
        <v>0</v>
      </c>
    </row>
    <row r="51" spans="1:58" x14ac:dyDescent="0.3">
      <c r="A51">
        <v>57</v>
      </c>
      <c r="B51" s="76" t="s">
        <v>142</v>
      </c>
      <c r="C51">
        <v>40938</v>
      </c>
      <c r="D51" s="143">
        <v>8302411.3499999996</v>
      </c>
      <c r="E51" s="143">
        <v>8205337.8799999999</v>
      </c>
      <c r="F51" s="221">
        <v>3954225.6</v>
      </c>
      <c r="G51" s="221">
        <f>VLOOKUP(C51,проект!C:F,4,0)</f>
        <v>3914683.34</v>
      </c>
      <c r="H51" s="221" t="b">
        <f t="shared" si="17"/>
        <v>0</v>
      </c>
      <c r="I51" s="222">
        <v>3166762.28</v>
      </c>
      <c r="J51" s="222">
        <f>VLOOKUP(C51,проект!C:W,5,0)</f>
        <v>3286371.13</v>
      </c>
      <c r="K51" s="222" t="b">
        <f t="shared" si="18"/>
        <v>0</v>
      </c>
      <c r="L51" s="143">
        <v>0</v>
      </c>
      <c r="M51" s="143">
        <f>VLOOKUP(C51,проект!C:W,6,0)</f>
        <v>0</v>
      </c>
      <c r="N51" s="143" t="b">
        <f t="shared" si="19"/>
        <v>1</v>
      </c>
      <c r="O51" s="143">
        <v>0</v>
      </c>
      <c r="P51" s="143">
        <f>VLOOKUP(C51,проект!C:W,7,0)</f>
        <v>0</v>
      </c>
      <c r="Q51" s="143" t="b">
        <f t="shared" si="20"/>
        <v>1</v>
      </c>
      <c r="R51" s="143">
        <v>0</v>
      </c>
      <c r="S51" s="143">
        <f>VLOOKUP(C51,проект!C:W,8,0)</f>
        <v>0</v>
      </c>
      <c r="T51" s="143" t="b">
        <f t="shared" si="21"/>
        <v>1</v>
      </c>
      <c r="U51" s="143">
        <v>0</v>
      </c>
      <c r="V51" s="143">
        <f>VLOOKUP(C51,проект!C:W,9,0)</f>
        <v>0</v>
      </c>
      <c r="W51" s="143" t="b">
        <f t="shared" si="22"/>
        <v>1</v>
      </c>
      <c r="X51" s="143">
        <v>0</v>
      </c>
      <c r="Y51" s="143">
        <f>VLOOKUP(C51,проект!C:W,10,0)</f>
        <v>0</v>
      </c>
      <c r="Z51" s="143" t="b">
        <f t="shared" si="23"/>
        <v>1</v>
      </c>
      <c r="AA51" s="143">
        <v>0</v>
      </c>
      <c r="AB51" s="143">
        <f>VLOOKUP(C51,проект!C:W,11,0)</f>
        <v>0</v>
      </c>
      <c r="AC51" s="143" t="b">
        <f t="shared" si="24"/>
        <v>1</v>
      </c>
      <c r="AD51" s="143">
        <v>0</v>
      </c>
      <c r="AE51" s="143">
        <f>VLOOKUP(C51,проект!C:W,12,0)</f>
        <v>0</v>
      </c>
      <c r="AF51" s="143" t="b">
        <f t="shared" si="25"/>
        <v>1</v>
      </c>
      <c r="AG51" s="143">
        <v>1084350</v>
      </c>
      <c r="AH51" s="143">
        <f>VLOOKUP(C51,проект!C:W,13,0)</f>
        <v>1084350</v>
      </c>
      <c r="AI51" s="143" t="b">
        <f t="shared" si="26"/>
        <v>1</v>
      </c>
      <c r="AJ51" s="143">
        <v>0</v>
      </c>
      <c r="AK51" s="143">
        <f>VLOOKUP(C51,проект!C:W,14,0)</f>
        <v>0</v>
      </c>
      <c r="AL51" s="143" t="b">
        <f t="shared" si="27"/>
        <v>1</v>
      </c>
      <c r="AM51" s="143">
        <v>0</v>
      </c>
      <c r="AN51" s="143">
        <v>0</v>
      </c>
      <c r="AO51" s="143">
        <v>0</v>
      </c>
      <c r="AP51" s="143">
        <f>VLOOKUP(C51,проект!C:W,17,0)</f>
        <v>0</v>
      </c>
      <c r="AQ51" s="143" t="b">
        <f t="shared" si="28"/>
        <v>1</v>
      </c>
      <c r="AR51" s="143">
        <v>0</v>
      </c>
      <c r="AS51" s="143">
        <f>VLOOKUP(C51,проект!C:W,18,0)</f>
        <v>0</v>
      </c>
      <c r="AT51" s="143" t="b">
        <f t="shared" si="29"/>
        <v>1</v>
      </c>
      <c r="AU51" s="143">
        <v>0</v>
      </c>
      <c r="AV51" s="143">
        <f>VLOOKUP(C51,проект!C:W,19,0)</f>
        <v>0</v>
      </c>
      <c r="AW51" s="143" t="b">
        <f t="shared" si="30"/>
        <v>1</v>
      </c>
      <c r="AX51" s="143">
        <v>0</v>
      </c>
      <c r="AY51" s="143">
        <f>VLOOKUP(C51,проект!C:W,20,0)</f>
        <v>0</v>
      </c>
      <c r="AZ51" s="143" t="b">
        <f t="shared" si="31"/>
        <v>1</v>
      </c>
      <c r="BA51" s="143">
        <v>97073.47</v>
      </c>
      <c r="BB51" s="143">
        <f>VLOOKUP(C51,проект!C:W,21,0)</f>
        <v>97073.47</v>
      </c>
      <c r="BC51" s="143" t="b">
        <f t="shared" si="32"/>
        <v>1</v>
      </c>
      <c r="BD51" s="143">
        <f>VLOOKUP(C51,проект!C:D,2,0)</f>
        <v>8382477.9399999995</v>
      </c>
      <c r="BF51" t="b">
        <f t="shared" si="33"/>
        <v>0</v>
      </c>
    </row>
    <row r="52" spans="1:58" x14ac:dyDescent="0.3">
      <c r="A52">
        <v>58</v>
      </c>
      <c r="B52" t="s">
        <v>143</v>
      </c>
      <c r="C52">
        <v>40939</v>
      </c>
      <c r="D52" s="143">
        <v>8270907.8800000008</v>
      </c>
      <c r="E52" s="143">
        <v>8174657.4800000004</v>
      </c>
      <c r="F52" s="143">
        <v>3923545.2</v>
      </c>
      <c r="G52" s="143">
        <f>VLOOKUP(C52,проект!C:F,4,0)</f>
        <v>3923545.2</v>
      </c>
      <c r="H52" s="143" t="b">
        <f t="shared" si="17"/>
        <v>1</v>
      </c>
      <c r="I52" s="143">
        <v>3166762.28</v>
      </c>
      <c r="J52" s="143">
        <f>VLOOKUP(C52,проект!C:W,5,0)</f>
        <v>3166762.28</v>
      </c>
      <c r="K52" s="143" t="b">
        <f t="shared" si="18"/>
        <v>1</v>
      </c>
      <c r="L52" s="143">
        <v>0</v>
      </c>
      <c r="M52" s="143">
        <f>VLOOKUP(C52,проект!C:W,6,0)</f>
        <v>0</v>
      </c>
      <c r="N52" s="143" t="b">
        <f t="shared" si="19"/>
        <v>1</v>
      </c>
      <c r="O52" s="143">
        <v>0</v>
      </c>
      <c r="P52" s="143">
        <f>VLOOKUP(C52,проект!C:W,7,0)</f>
        <v>0</v>
      </c>
      <c r="Q52" s="143" t="b">
        <f t="shared" si="20"/>
        <v>1</v>
      </c>
      <c r="R52" s="143">
        <v>0</v>
      </c>
      <c r="S52" s="143">
        <f>VLOOKUP(C52,проект!C:W,8,0)</f>
        <v>0</v>
      </c>
      <c r="T52" s="143" t="b">
        <f t="shared" si="21"/>
        <v>1</v>
      </c>
      <c r="U52" s="143">
        <v>0</v>
      </c>
      <c r="V52" s="143">
        <f>VLOOKUP(C52,проект!C:W,9,0)</f>
        <v>0</v>
      </c>
      <c r="W52" s="143" t="b">
        <f t="shared" si="22"/>
        <v>1</v>
      </c>
      <c r="X52" s="143">
        <v>0</v>
      </c>
      <c r="Y52" s="143">
        <f>VLOOKUP(C52,проект!C:W,10,0)</f>
        <v>0</v>
      </c>
      <c r="Z52" s="143" t="b">
        <f t="shared" si="23"/>
        <v>1</v>
      </c>
      <c r="AA52" s="143">
        <v>0</v>
      </c>
      <c r="AB52" s="143">
        <f>VLOOKUP(C52,проект!C:W,11,0)</f>
        <v>0</v>
      </c>
      <c r="AC52" s="143" t="b">
        <f t="shared" si="24"/>
        <v>1</v>
      </c>
      <c r="AD52" s="143">
        <v>0</v>
      </c>
      <c r="AE52" s="143">
        <f>VLOOKUP(C52,проект!C:W,12,0)</f>
        <v>0</v>
      </c>
      <c r="AF52" s="143" t="b">
        <f t="shared" si="25"/>
        <v>1</v>
      </c>
      <c r="AG52" s="143">
        <v>1084350</v>
      </c>
      <c r="AH52" s="143">
        <f>VLOOKUP(C52,проект!C:W,13,0)</f>
        <v>1084350</v>
      </c>
      <c r="AI52" s="143" t="b">
        <f t="shared" si="26"/>
        <v>1</v>
      </c>
      <c r="AJ52" s="143">
        <v>0</v>
      </c>
      <c r="AK52" s="143">
        <f>VLOOKUP(C52,проект!C:W,14,0)</f>
        <v>0</v>
      </c>
      <c r="AL52" s="143" t="b">
        <f t="shared" si="27"/>
        <v>1</v>
      </c>
      <c r="AM52" s="143">
        <v>0</v>
      </c>
      <c r="AN52" s="143">
        <v>0</v>
      </c>
      <c r="AO52" s="143">
        <v>0</v>
      </c>
      <c r="AP52" s="143">
        <f>VLOOKUP(C52,проект!C:W,17,0)</f>
        <v>0</v>
      </c>
      <c r="AQ52" s="143" t="b">
        <f t="shared" si="28"/>
        <v>1</v>
      </c>
      <c r="AR52" s="143">
        <v>0</v>
      </c>
      <c r="AS52" s="143">
        <f>VLOOKUP(C52,проект!C:W,18,0)</f>
        <v>0</v>
      </c>
      <c r="AT52" s="143" t="b">
        <f t="shared" si="29"/>
        <v>1</v>
      </c>
      <c r="AU52" s="143">
        <v>0</v>
      </c>
      <c r="AV52" s="143">
        <f>VLOOKUP(C52,проект!C:W,19,0)</f>
        <v>0</v>
      </c>
      <c r="AW52" s="143" t="b">
        <f t="shared" si="30"/>
        <v>1</v>
      </c>
      <c r="AX52" s="143">
        <v>0</v>
      </c>
      <c r="AY52" s="143">
        <f>VLOOKUP(C52,проект!C:W,20,0)</f>
        <v>0</v>
      </c>
      <c r="AZ52" s="143" t="b">
        <f t="shared" si="31"/>
        <v>1</v>
      </c>
      <c r="BA52" s="143">
        <v>96250.4</v>
      </c>
      <c r="BB52" s="143">
        <f>VLOOKUP(C52,проект!C:W,21,0)</f>
        <v>96250.4</v>
      </c>
      <c r="BC52" s="143" t="b">
        <f t="shared" si="32"/>
        <v>1</v>
      </c>
      <c r="BD52" s="143">
        <f>VLOOKUP(C52,проект!C:D,2,0)</f>
        <v>8270907.8800000008</v>
      </c>
      <c r="BF52" t="b">
        <f t="shared" si="33"/>
        <v>1</v>
      </c>
    </row>
    <row r="53" spans="1:58" x14ac:dyDescent="0.3">
      <c r="A53">
        <v>59</v>
      </c>
      <c r="B53" t="s">
        <v>144</v>
      </c>
      <c r="C53">
        <v>40940</v>
      </c>
      <c r="D53" s="143">
        <v>9723152.0899999999</v>
      </c>
      <c r="E53" s="143">
        <v>9614667.5999999996</v>
      </c>
      <c r="F53" s="143">
        <v>0</v>
      </c>
      <c r="G53" s="143">
        <f>VLOOKUP(C53,проект!C:F,4,0)</f>
        <v>0</v>
      </c>
      <c r="H53" s="143" t="b">
        <f t="shared" si="17"/>
        <v>1</v>
      </c>
      <c r="I53" s="143">
        <v>0</v>
      </c>
      <c r="J53" s="143">
        <f>VLOOKUP(C53,проект!C:W,5,0)</f>
        <v>0</v>
      </c>
      <c r="K53" s="143" t="b">
        <f t="shared" si="18"/>
        <v>1</v>
      </c>
      <c r="L53" s="143">
        <v>0</v>
      </c>
      <c r="M53" s="143">
        <f>VLOOKUP(C53,проект!C:W,6,0)</f>
        <v>0</v>
      </c>
      <c r="N53" s="143" t="b">
        <f t="shared" si="19"/>
        <v>1</v>
      </c>
      <c r="O53" s="143">
        <v>0</v>
      </c>
      <c r="P53" s="143">
        <f>VLOOKUP(C53,проект!C:W,7,0)</f>
        <v>0</v>
      </c>
      <c r="Q53" s="143" t="b">
        <f t="shared" si="20"/>
        <v>1</v>
      </c>
      <c r="R53" s="143">
        <v>0</v>
      </c>
      <c r="S53" s="143">
        <f>VLOOKUP(C53,проект!C:W,8,0)</f>
        <v>0</v>
      </c>
      <c r="T53" s="143" t="b">
        <f t="shared" si="21"/>
        <v>1</v>
      </c>
      <c r="U53" s="143">
        <v>0</v>
      </c>
      <c r="V53" s="143">
        <f>VLOOKUP(C53,проект!C:W,9,0)</f>
        <v>0</v>
      </c>
      <c r="W53" s="143" t="b">
        <f t="shared" si="22"/>
        <v>1</v>
      </c>
      <c r="X53" s="143">
        <v>0</v>
      </c>
      <c r="Y53" s="143">
        <f>VLOOKUP(C53,проект!C:W,10,0)</f>
        <v>0</v>
      </c>
      <c r="Z53" s="143" t="b">
        <f t="shared" si="23"/>
        <v>1</v>
      </c>
      <c r="AA53" s="143">
        <v>0</v>
      </c>
      <c r="AB53" s="143">
        <f>VLOOKUP(C53,проект!C:W,11,0)</f>
        <v>0</v>
      </c>
      <c r="AC53" s="143" t="b">
        <f t="shared" si="24"/>
        <v>1</v>
      </c>
      <c r="AD53" s="143">
        <v>3700484.4</v>
      </c>
      <c r="AE53" s="143">
        <f>VLOOKUP(C53,проект!C:W,12,0)</f>
        <v>3700484.4</v>
      </c>
      <c r="AF53" s="143" t="b">
        <f t="shared" si="25"/>
        <v>1</v>
      </c>
      <c r="AG53" s="143">
        <v>0</v>
      </c>
      <c r="AH53" s="143">
        <f>VLOOKUP(C53,проект!C:W,13,0)</f>
        <v>0</v>
      </c>
      <c r="AI53" s="143" t="b">
        <f t="shared" si="26"/>
        <v>1</v>
      </c>
      <c r="AJ53" s="143">
        <v>5914183.2000000002</v>
      </c>
      <c r="AK53" s="143">
        <f>VLOOKUP(C53,проект!C:W,14,0)</f>
        <v>5914183.2000000002</v>
      </c>
      <c r="AL53" s="143" t="b">
        <f t="shared" si="27"/>
        <v>1</v>
      </c>
      <c r="AM53" s="143">
        <v>0</v>
      </c>
      <c r="AN53" s="143">
        <v>0</v>
      </c>
      <c r="AO53" s="143">
        <v>0</v>
      </c>
      <c r="AP53" s="143">
        <f>VLOOKUP(C53,проект!C:W,17,0)</f>
        <v>0</v>
      </c>
      <c r="AQ53" s="143" t="b">
        <f t="shared" si="28"/>
        <v>1</v>
      </c>
      <c r="AR53" s="143">
        <v>0</v>
      </c>
      <c r="AS53" s="143">
        <f>VLOOKUP(C53,проект!C:W,18,0)</f>
        <v>0</v>
      </c>
      <c r="AT53" s="143" t="b">
        <f t="shared" si="29"/>
        <v>1</v>
      </c>
      <c r="AU53" s="143">
        <v>0</v>
      </c>
      <c r="AV53" s="143">
        <f>VLOOKUP(C53,проект!C:W,19,0)</f>
        <v>0</v>
      </c>
      <c r="AW53" s="143" t="b">
        <f t="shared" si="30"/>
        <v>1</v>
      </c>
      <c r="AX53" s="143">
        <v>0</v>
      </c>
      <c r="AY53" s="143">
        <f>VLOOKUP(C53,проект!C:W,20,0)</f>
        <v>0</v>
      </c>
      <c r="AZ53" s="143" t="b">
        <f t="shared" si="31"/>
        <v>1</v>
      </c>
      <c r="BA53" s="143">
        <v>108484.49</v>
      </c>
      <c r="BB53" s="143">
        <f>VLOOKUP(C53,проект!C:W,21,0)</f>
        <v>108484.49</v>
      </c>
      <c r="BC53" s="143" t="b">
        <f t="shared" si="32"/>
        <v>1</v>
      </c>
      <c r="BD53" s="143">
        <f>VLOOKUP(C53,проект!C:D,2,0)</f>
        <v>9723152.0899999999</v>
      </c>
      <c r="BF53" t="b">
        <f t="shared" si="33"/>
        <v>1</v>
      </c>
    </row>
    <row r="54" spans="1:58" x14ac:dyDescent="0.3">
      <c r="A54">
        <v>60</v>
      </c>
      <c r="B54" t="s">
        <v>145</v>
      </c>
      <c r="C54">
        <v>40941</v>
      </c>
      <c r="D54" s="143">
        <v>9392714.8099999987</v>
      </c>
      <c r="E54" s="143">
        <v>9284580.3599999994</v>
      </c>
      <c r="F54" s="143">
        <v>1329805.47</v>
      </c>
      <c r="G54" s="143">
        <f>VLOOKUP(C54,проект!C:F,4,0)</f>
        <v>1329805.47</v>
      </c>
      <c r="H54" s="143" t="b">
        <f t="shared" si="17"/>
        <v>1</v>
      </c>
      <c r="I54" s="143">
        <v>0</v>
      </c>
      <c r="J54" s="143">
        <f>VLOOKUP(C54,проект!C:W,5,0)</f>
        <v>0</v>
      </c>
      <c r="K54" s="143" t="b">
        <f t="shared" si="18"/>
        <v>1</v>
      </c>
      <c r="L54" s="143">
        <v>0</v>
      </c>
      <c r="M54" s="143">
        <f>VLOOKUP(C54,проект!C:W,6,0)</f>
        <v>0</v>
      </c>
      <c r="N54" s="143" t="b">
        <f t="shared" si="19"/>
        <v>1</v>
      </c>
      <c r="O54" s="143">
        <v>0</v>
      </c>
      <c r="P54" s="143">
        <f>VLOOKUP(C54,проект!C:W,7,0)</f>
        <v>0</v>
      </c>
      <c r="Q54" s="143" t="b">
        <f t="shared" si="20"/>
        <v>1</v>
      </c>
      <c r="R54" s="143">
        <v>0</v>
      </c>
      <c r="S54" s="143">
        <f>VLOOKUP(C54,проект!C:W,8,0)</f>
        <v>0</v>
      </c>
      <c r="T54" s="143" t="b">
        <f t="shared" si="21"/>
        <v>1</v>
      </c>
      <c r="U54" s="143">
        <v>0</v>
      </c>
      <c r="V54" s="143">
        <f>VLOOKUP(C54,проект!C:W,9,0)</f>
        <v>0</v>
      </c>
      <c r="W54" s="143" t="b">
        <f t="shared" si="22"/>
        <v>1</v>
      </c>
      <c r="X54" s="143">
        <v>0</v>
      </c>
      <c r="Y54" s="143">
        <f>VLOOKUP(C54,проект!C:W,10,0)</f>
        <v>0</v>
      </c>
      <c r="Z54" s="143" t="b">
        <f t="shared" si="23"/>
        <v>1</v>
      </c>
      <c r="AA54" s="143">
        <v>0</v>
      </c>
      <c r="AB54" s="143">
        <f>VLOOKUP(C54,проект!C:W,11,0)</f>
        <v>0</v>
      </c>
      <c r="AC54" s="143" t="b">
        <f t="shared" si="24"/>
        <v>1</v>
      </c>
      <c r="AD54" s="143">
        <v>3498244.89</v>
      </c>
      <c r="AE54" s="143">
        <f>VLOOKUP(C54,проект!C:W,12,0)</f>
        <v>3498244.89</v>
      </c>
      <c r="AF54" s="143" t="b">
        <f t="shared" si="25"/>
        <v>1</v>
      </c>
      <c r="AG54" s="143">
        <v>0</v>
      </c>
      <c r="AH54" s="143">
        <f>VLOOKUP(C54,проект!C:W,13,0)</f>
        <v>0</v>
      </c>
      <c r="AI54" s="143" t="b">
        <f t="shared" si="26"/>
        <v>1</v>
      </c>
      <c r="AJ54" s="227">
        <v>4456530</v>
      </c>
      <c r="AK54" s="227">
        <f>VLOOKUP(C54,проект!C:W,14,0)</f>
        <v>4483639.32</v>
      </c>
      <c r="AL54" s="227" t="b">
        <f t="shared" si="27"/>
        <v>0</v>
      </c>
      <c r="AM54" s="143">
        <v>0</v>
      </c>
      <c r="AN54" s="143">
        <v>0</v>
      </c>
      <c r="AO54" s="143">
        <v>0</v>
      </c>
      <c r="AP54" s="143">
        <f>VLOOKUP(C54,проект!C:W,17,0)</f>
        <v>0</v>
      </c>
      <c r="AQ54" s="143" t="b">
        <f t="shared" si="28"/>
        <v>1</v>
      </c>
      <c r="AR54" s="143">
        <v>0</v>
      </c>
      <c r="AS54" s="143">
        <f>VLOOKUP(C54,проект!C:W,18,0)</f>
        <v>0</v>
      </c>
      <c r="AT54" s="143" t="b">
        <f t="shared" si="29"/>
        <v>1</v>
      </c>
      <c r="AU54" s="143">
        <v>0</v>
      </c>
      <c r="AV54" s="143">
        <f>VLOOKUP(C54,проект!C:W,19,0)</f>
        <v>0</v>
      </c>
      <c r="AW54" s="143" t="b">
        <f t="shared" si="30"/>
        <v>1</v>
      </c>
      <c r="AX54" s="143">
        <v>0</v>
      </c>
      <c r="AY54" s="143">
        <f>VLOOKUP(C54,проект!C:W,20,0)</f>
        <v>0</v>
      </c>
      <c r="AZ54" s="143" t="b">
        <f t="shared" si="31"/>
        <v>1</v>
      </c>
      <c r="BA54" s="143">
        <v>108134.45</v>
      </c>
      <c r="BB54" s="143">
        <f>VLOOKUP(C54,проект!C:W,21,0)</f>
        <v>108134.45</v>
      </c>
      <c r="BC54" s="143" t="b">
        <f t="shared" si="32"/>
        <v>1</v>
      </c>
      <c r="BD54" s="143">
        <f>VLOOKUP(C54,проект!C:D,2,0)</f>
        <v>9419824.129999999</v>
      </c>
      <c r="BF54" t="b">
        <f t="shared" si="33"/>
        <v>0</v>
      </c>
    </row>
    <row r="55" spans="1:58" x14ac:dyDescent="0.3">
      <c r="A55">
        <v>61</v>
      </c>
      <c r="B55" t="s">
        <v>146</v>
      </c>
      <c r="C55">
        <v>40942</v>
      </c>
      <c r="D55" s="143">
        <v>7766374.5599999996</v>
      </c>
      <c r="E55" s="143">
        <v>7678858.3499999996</v>
      </c>
      <c r="F55" s="143">
        <v>0</v>
      </c>
      <c r="G55" s="143">
        <f>VLOOKUP(C55,проект!C:F,4,0)</f>
        <v>0</v>
      </c>
      <c r="H55" s="143" t="b">
        <f t="shared" si="17"/>
        <v>1</v>
      </c>
      <c r="I55" s="143">
        <v>0</v>
      </c>
      <c r="J55" s="143">
        <f>VLOOKUP(C55,проект!C:W,5,0)</f>
        <v>0</v>
      </c>
      <c r="K55" s="143" t="b">
        <f t="shared" si="18"/>
        <v>1</v>
      </c>
      <c r="L55" s="143">
        <v>0</v>
      </c>
      <c r="M55" s="143">
        <f>VLOOKUP(C55,проект!C:W,6,0)</f>
        <v>0</v>
      </c>
      <c r="N55" s="143" t="b">
        <f t="shared" si="19"/>
        <v>1</v>
      </c>
      <c r="O55" s="143">
        <v>0</v>
      </c>
      <c r="P55" s="143">
        <f>VLOOKUP(C55,проект!C:W,7,0)</f>
        <v>0</v>
      </c>
      <c r="Q55" s="143" t="b">
        <f t="shared" si="20"/>
        <v>1</v>
      </c>
      <c r="R55" s="143">
        <v>0</v>
      </c>
      <c r="S55" s="143">
        <f>VLOOKUP(C55,проект!C:W,8,0)</f>
        <v>0</v>
      </c>
      <c r="T55" s="143" t="b">
        <f t="shared" si="21"/>
        <v>1</v>
      </c>
      <c r="U55" s="143">
        <v>0</v>
      </c>
      <c r="V55" s="143">
        <f>VLOOKUP(C55,проект!C:W,9,0)</f>
        <v>0</v>
      </c>
      <c r="W55" s="143" t="b">
        <f t="shared" si="22"/>
        <v>1</v>
      </c>
      <c r="X55" s="143">
        <v>0</v>
      </c>
      <c r="Y55" s="143">
        <f>VLOOKUP(C55,проект!C:W,10,0)</f>
        <v>0</v>
      </c>
      <c r="Z55" s="143" t="b">
        <f t="shared" si="23"/>
        <v>1</v>
      </c>
      <c r="AA55" s="143">
        <v>0</v>
      </c>
      <c r="AB55" s="143">
        <f>VLOOKUP(C55,проект!C:W,11,0)</f>
        <v>0</v>
      </c>
      <c r="AC55" s="143" t="b">
        <f t="shared" si="24"/>
        <v>1</v>
      </c>
      <c r="AD55" s="143">
        <v>3779664.04</v>
      </c>
      <c r="AE55" s="143">
        <f>VLOOKUP(C55,проект!C:W,12,0)</f>
        <v>3779664.04</v>
      </c>
      <c r="AF55" s="143" t="b">
        <f t="shared" si="25"/>
        <v>1</v>
      </c>
      <c r="AG55" s="143">
        <v>0</v>
      </c>
      <c r="AH55" s="143">
        <f>VLOOKUP(C55,проект!C:W,13,0)</f>
        <v>0</v>
      </c>
      <c r="AI55" s="143" t="b">
        <f t="shared" si="26"/>
        <v>1</v>
      </c>
      <c r="AJ55" s="143">
        <v>3899194.31</v>
      </c>
      <c r="AK55" s="143">
        <f>VLOOKUP(C55,проект!C:W,14,0)</f>
        <v>3899194.31</v>
      </c>
      <c r="AL55" s="143" t="b">
        <f t="shared" si="27"/>
        <v>1</v>
      </c>
      <c r="AM55" s="143">
        <v>0</v>
      </c>
      <c r="AN55" s="143">
        <v>0</v>
      </c>
      <c r="AO55" s="143">
        <v>0</v>
      </c>
      <c r="AP55" s="143">
        <f>VLOOKUP(C55,проект!C:W,17,0)</f>
        <v>0</v>
      </c>
      <c r="AQ55" s="143" t="b">
        <f t="shared" si="28"/>
        <v>1</v>
      </c>
      <c r="AR55" s="143">
        <v>0</v>
      </c>
      <c r="AS55" s="143">
        <f>VLOOKUP(C55,проект!C:W,18,0)</f>
        <v>0</v>
      </c>
      <c r="AT55" s="143" t="b">
        <f t="shared" si="29"/>
        <v>1</v>
      </c>
      <c r="AU55" s="143">
        <v>0</v>
      </c>
      <c r="AV55" s="143">
        <f>VLOOKUP(C55,проект!C:W,19,0)</f>
        <v>0</v>
      </c>
      <c r="AW55" s="143" t="b">
        <f t="shared" si="30"/>
        <v>1</v>
      </c>
      <c r="AX55" s="143">
        <v>0</v>
      </c>
      <c r="AY55" s="143">
        <f>VLOOKUP(C55,проект!C:W,20,0)</f>
        <v>0</v>
      </c>
      <c r="AZ55" s="143" t="b">
        <f t="shared" si="31"/>
        <v>1</v>
      </c>
      <c r="BA55" s="143">
        <v>87516.21</v>
      </c>
      <c r="BB55" s="143">
        <f>VLOOKUP(C55,проект!C:W,21,0)</f>
        <v>87516.21</v>
      </c>
      <c r="BC55" s="143" t="b">
        <f t="shared" si="32"/>
        <v>1</v>
      </c>
      <c r="BD55" s="143">
        <f>VLOOKUP(C55,проект!C:D,2,0)</f>
        <v>7766374.5599999996</v>
      </c>
      <c r="BF55" t="b">
        <f t="shared" si="33"/>
        <v>1</v>
      </c>
    </row>
    <row r="56" spans="1:58" x14ac:dyDescent="0.3">
      <c r="A56">
        <v>63</v>
      </c>
      <c r="B56" t="s">
        <v>147</v>
      </c>
      <c r="C56">
        <v>39383</v>
      </c>
      <c r="D56" s="143">
        <v>9460924.8999999985</v>
      </c>
      <c r="E56" s="143">
        <v>9352653.1999999993</v>
      </c>
      <c r="F56" s="143">
        <v>3919636.8</v>
      </c>
      <c r="G56" s="143">
        <f>VLOOKUP(C56,проект!C:F,4,0)</f>
        <v>3919636.8</v>
      </c>
      <c r="H56" s="143" t="b">
        <f t="shared" si="17"/>
        <v>1</v>
      </c>
      <c r="I56" s="143">
        <v>0</v>
      </c>
      <c r="J56" s="143">
        <f>VLOOKUP(C56,проект!C:W,5,0)</f>
        <v>0</v>
      </c>
      <c r="K56" s="143" t="b">
        <f t="shared" si="18"/>
        <v>1</v>
      </c>
      <c r="L56" s="143">
        <v>0</v>
      </c>
      <c r="M56" s="143">
        <f>VLOOKUP(C56,проект!C:W,6,0)</f>
        <v>0</v>
      </c>
      <c r="N56" s="143" t="b">
        <f t="shared" si="19"/>
        <v>1</v>
      </c>
      <c r="O56" s="143">
        <v>0</v>
      </c>
      <c r="P56" s="143">
        <f>VLOOKUP(C56,проект!C:W,7,0)</f>
        <v>0</v>
      </c>
      <c r="Q56" s="143" t="b">
        <f t="shared" si="20"/>
        <v>1</v>
      </c>
      <c r="R56" s="143">
        <v>0</v>
      </c>
      <c r="S56" s="143">
        <f>VLOOKUP(C56,проект!C:W,8,0)</f>
        <v>0</v>
      </c>
      <c r="T56" s="143" t="b">
        <f t="shared" si="21"/>
        <v>1</v>
      </c>
      <c r="U56" s="143">
        <v>0</v>
      </c>
      <c r="V56" s="143">
        <f>VLOOKUP(C56,проект!C:W,9,0)</f>
        <v>0</v>
      </c>
      <c r="W56" s="143" t="b">
        <f t="shared" si="22"/>
        <v>1</v>
      </c>
      <c r="X56" s="143">
        <v>0</v>
      </c>
      <c r="Y56" s="143">
        <f>VLOOKUP(C56,проект!C:W,10,0)</f>
        <v>0</v>
      </c>
      <c r="Z56" s="143" t="b">
        <f t="shared" si="23"/>
        <v>1</v>
      </c>
      <c r="AA56" s="143">
        <v>0</v>
      </c>
      <c r="AB56" s="143">
        <f>VLOOKUP(C56,проект!C:W,11,0)</f>
        <v>0</v>
      </c>
      <c r="AC56" s="143" t="b">
        <f t="shared" si="24"/>
        <v>1</v>
      </c>
      <c r="AD56" s="143">
        <v>0</v>
      </c>
      <c r="AE56" s="143">
        <f>VLOOKUP(C56,проект!C:W,12,0)</f>
        <v>0</v>
      </c>
      <c r="AF56" s="143" t="b">
        <f t="shared" si="25"/>
        <v>1</v>
      </c>
      <c r="AG56" s="143">
        <v>0</v>
      </c>
      <c r="AH56" s="143">
        <f>VLOOKUP(C56,проект!C:W,13,0)</f>
        <v>0</v>
      </c>
      <c r="AI56" s="143" t="b">
        <f t="shared" si="26"/>
        <v>1</v>
      </c>
      <c r="AJ56" s="227">
        <v>4652456.4000000004</v>
      </c>
      <c r="AK56" s="227">
        <f>VLOOKUP(C56,проект!C:W,14,0)</f>
        <v>5499066</v>
      </c>
      <c r="AL56" s="227" t="b">
        <f t="shared" si="27"/>
        <v>0</v>
      </c>
      <c r="AM56" s="143">
        <v>0</v>
      </c>
      <c r="AN56" s="143">
        <v>0</v>
      </c>
      <c r="AO56" s="143">
        <v>780560</v>
      </c>
      <c r="AP56" s="143">
        <f>VLOOKUP(C56,проект!C:W,17,0)</f>
        <v>780560</v>
      </c>
      <c r="AQ56" s="143" t="b">
        <f t="shared" si="28"/>
        <v>1</v>
      </c>
      <c r="AR56" s="143">
        <v>0</v>
      </c>
      <c r="AS56" s="143">
        <f>VLOOKUP(C56,проект!C:W,18,0)</f>
        <v>0</v>
      </c>
      <c r="AT56" s="143" t="b">
        <f t="shared" si="29"/>
        <v>1</v>
      </c>
      <c r="AU56" s="143">
        <v>0</v>
      </c>
      <c r="AV56" s="143">
        <f>VLOOKUP(C56,проект!C:W,19,0)</f>
        <v>0</v>
      </c>
      <c r="AW56" s="143" t="b">
        <f t="shared" si="30"/>
        <v>1</v>
      </c>
      <c r="AX56" s="143">
        <v>0</v>
      </c>
      <c r="AY56" s="143">
        <f>VLOOKUP(C56,проект!C:W,20,0)</f>
        <v>0</v>
      </c>
      <c r="AZ56" s="143" t="b">
        <f t="shared" si="31"/>
        <v>1</v>
      </c>
      <c r="BA56" s="143">
        <v>108271.7</v>
      </c>
      <c r="BB56" s="143">
        <f>VLOOKUP(C56,проект!C:W,21,0)</f>
        <v>108271.7</v>
      </c>
      <c r="BC56" s="143" t="b">
        <f t="shared" si="32"/>
        <v>1</v>
      </c>
      <c r="BD56" s="143">
        <f>VLOOKUP(C56,проект!C:D,2,0)</f>
        <v>10307534.5</v>
      </c>
      <c r="BF56" t="b">
        <f t="shared" si="33"/>
        <v>0</v>
      </c>
    </row>
    <row r="57" spans="1:58" x14ac:dyDescent="0.3">
      <c r="A57">
        <v>64</v>
      </c>
      <c r="B57" t="s">
        <v>148</v>
      </c>
      <c r="C57">
        <v>39416</v>
      </c>
      <c r="D57" s="143">
        <v>9275026.7599999998</v>
      </c>
      <c r="E57" s="143">
        <v>9168512.4000000004</v>
      </c>
      <c r="F57" s="143">
        <v>3854716.8</v>
      </c>
      <c r="G57" s="143">
        <f>VLOOKUP(C57,проект!C:F,4,0)</f>
        <v>3854716.8</v>
      </c>
      <c r="H57" s="143" t="b">
        <f t="shared" si="17"/>
        <v>1</v>
      </c>
      <c r="I57" s="143">
        <v>0</v>
      </c>
      <c r="J57" s="143">
        <f>VLOOKUP(C57,проект!C:W,5,0)</f>
        <v>0</v>
      </c>
      <c r="K57" s="143" t="b">
        <f t="shared" si="18"/>
        <v>1</v>
      </c>
      <c r="L57" s="143">
        <v>0</v>
      </c>
      <c r="M57" s="143">
        <f>VLOOKUP(C57,проект!C:W,6,0)</f>
        <v>0</v>
      </c>
      <c r="N57" s="143" t="b">
        <f t="shared" si="19"/>
        <v>1</v>
      </c>
      <c r="O57" s="143">
        <v>0</v>
      </c>
      <c r="P57" s="143">
        <f>VLOOKUP(C57,проект!C:W,7,0)</f>
        <v>0</v>
      </c>
      <c r="Q57" s="143" t="b">
        <f t="shared" si="20"/>
        <v>1</v>
      </c>
      <c r="R57" s="143">
        <v>0</v>
      </c>
      <c r="S57" s="143">
        <f>VLOOKUP(C57,проект!C:W,8,0)</f>
        <v>0</v>
      </c>
      <c r="T57" s="143" t="b">
        <f t="shared" si="21"/>
        <v>1</v>
      </c>
      <c r="U57" s="143">
        <v>0</v>
      </c>
      <c r="V57" s="143">
        <f>VLOOKUP(C57,проект!C:W,9,0)</f>
        <v>0</v>
      </c>
      <c r="W57" s="143" t="b">
        <f t="shared" si="22"/>
        <v>1</v>
      </c>
      <c r="X57" s="143">
        <v>0</v>
      </c>
      <c r="Y57" s="143">
        <f>VLOOKUP(C57,проект!C:W,10,0)</f>
        <v>0</v>
      </c>
      <c r="Z57" s="143" t="b">
        <f t="shared" si="23"/>
        <v>1</v>
      </c>
      <c r="AA57" s="143">
        <v>0</v>
      </c>
      <c r="AB57" s="143">
        <f>VLOOKUP(C57,проект!C:W,11,0)</f>
        <v>0</v>
      </c>
      <c r="AC57" s="143" t="b">
        <f t="shared" si="24"/>
        <v>1</v>
      </c>
      <c r="AD57" s="143">
        <v>0</v>
      </c>
      <c r="AE57" s="143">
        <f>VLOOKUP(C57,проект!C:W,12,0)</f>
        <v>0</v>
      </c>
      <c r="AF57" s="143" t="b">
        <f t="shared" si="25"/>
        <v>1</v>
      </c>
      <c r="AG57" s="143">
        <v>0</v>
      </c>
      <c r="AH57" s="143">
        <f>VLOOKUP(C57,проект!C:W,13,0)</f>
        <v>0</v>
      </c>
      <c r="AI57" s="143" t="b">
        <f t="shared" si="26"/>
        <v>1</v>
      </c>
      <c r="AJ57" s="227">
        <v>4125825.6</v>
      </c>
      <c r="AK57" s="227">
        <f>VLOOKUP(C57,проект!C:W,14,0)</f>
        <v>3787216.8</v>
      </c>
      <c r="AL57" s="227" t="b">
        <f t="shared" si="27"/>
        <v>0</v>
      </c>
      <c r="AM57" s="143">
        <v>0</v>
      </c>
      <c r="AN57" s="143">
        <v>0</v>
      </c>
      <c r="AO57" s="143">
        <v>1187970</v>
      </c>
      <c r="AP57" s="143">
        <f>VLOOKUP(C57,проект!C:W,17,0)</f>
        <v>1187970</v>
      </c>
      <c r="AQ57" s="143" t="b">
        <f t="shared" si="28"/>
        <v>1</v>
      </c>
      <c r="AR57" s="143">
        <v>0</v>
      </c>
      <c r="AS57" s="143">
        <f>VLOOKUP(C57,проект!C:W,18,0)</f>
        <v>0</v>
      </c>
      <c r="AT57" s="143" t="b">
        <f t="shared" si="29"/>
        <v>1</v>
      </c>
      <c r="AU57" s="143">
        <v>0</v>
      </c>
      <c r="AV57" s="143">
        <f>VLOOKUP(C57,проект!C:W,19,0)</f>
        <v>0</v>
      </c>
      <c r="AW57" s="143" t="b">
        <f t="shared" si="30"/>
        <v>1</v>
      </c>
      <c r="AX57" s="143">
        <v>0</v>
      </c>
      <c r="AY57" s="143">
        <f>VLOOKUP(C57,проект!C:W,20,0)</f>
        <v>0</v>
      </c>
      <c r="AZ57" s="143" t="b">
        <f t="shared" si="31"/>
        <v>1</v>
      </c>
      <c r="BA57" s="221">
        <v>106514.36</v>
      </c>
      <c r="BB57" s="221">
        <f>VLOOKUP(C57,проект!C:W,21,0)</f>
        <v>94655.5</v>
      </c>
      <c r="BC57" s="221" t="b">
        <f t="shared" si="32"/>
        <v>0</v>
      </c>
      <c r="BD57" s="143">
        <f>VLOOKUP(C57,проект!C:D,2,0)</f>
        <v>8924559.0999999996</v>
      </c>
      <c r="BF57" t="b">
        <f t="shared" si="33"/>
        <v>0</v>
      </c>
    </row>
    <row r="58" spans="1:58" x14ac:dyDescent="0.3">
      <c r="A58">
        <v>67</v>
      </c>
      <c r="B58" s="76" t="s">
        <v>151</v>
      </c>
      <c r="C58">
        <v>39426</v>
      </c>
      <c r="D58" s="143">
        <v>9088407.8300000019</v>
      </c>
      <c r="E58" s="143">
        <v>8984475.6000000015</v>
      </c>
      <c r="F58" s="221">
        <v>4843094.4000000004</v>
      </c>
      <c r="G58" s="221">
        <f>VLOOKUP(C58,проект!C:F,4,0)</f>
        <v>4747626</v>
      </c>
      <c r="H58" s="221" t="b">
        <f t="shared" si="17"/>
        <v>0</v>
      </c>
      <c r="I58" s="143">
        <v>0</v>
      </c>
      <c r="J58" s="143">
        <f>VLOOKUP(C58,проект!C:W,5,0)</f>
        <v>0</v>
      </c>
      <c r="K58" s="143" t="b">
        <f t="shared" si="18"/>
        <v>1</v>
      </c>
      <c r="L58" s="143">
        <v>0</v>
      </c>
      <c r="M58" s="143">
        <f>VLOOKUP(C58,проект!C:W,6,0)</f>
        <v>0</v>
      </c>
      <c r="N58" s="143" t="b">
        <f t="shared" si="19"/>
        <v>1</v>
      </c>
      <c r="O58" s="143">
        <v>0</v>
      </c>
      <c r="P58" s="143">
        <f>VLOOKUP(C58,проект!C:W,7,0)</f>
        <v>0</v>
      </c>
      <c r="Q58" s="143" t="b">
        <f t="shared" si="20"/>
        <v>1</v>
      </c>
      <c r="R58" s="143">
        <v>0</v>
      </c>
      <c r="S58" s="143">
        <f>VLOOKUP(C58,проект!C:W,8,0)</f>
        <v>0</v>
      </c>
      <c r="T58" s="143" t="b">
        <f t="shared" si="21"/>
        <v>1</v>
      </c>
      <c r="U58" s="143">
        <v>0</v>
      </c>
      <c r="V58" s="143">
        <f>VLOOKUP(C58,проект!C:W,9,0)</f>
        <v>0</v>
      </c>
      <c r="W58" s="143" t="b">
        <f t="shared" si="22"/>
        <v>1</v>
      </c>
      <c r="X58" s="143">
        <v>0</v>
      </c>
      <c r="Y58" s="143">
        <f>VLOOKUP(C58,проект!C:W,10,0)</f>
        <v>0</v>
      </c>
      <c r="Z58" s="143" t="b">
        <f t="shared" si="23"/>
        <v>1</v>
      </c>
      <c r="AA58" s="143">
        <v>0</v>
      </c>
      <c r="AB58" s="143">
        <f>VLOOKUP(C58,проект!C:W,11,0)</f>
        <v>0</v>
      </c>
      <c r="AC58" s="143" t="b">
        <f t="shared" si="24"/>
        <v>1</v>
      </c>
      <c r="AD58" s="143">
        <v>0</v>
      </c>
      <c r="AE58" s="143">
        <f>VLOOKUP(C58,проект!C:W,12,0)</f>
        <v>0</v>
      </c>
      <c r="AF58" s="143" t="b">
        <f t="shared" si="25"/>
        <v>1</v>
      </c>
      <c r="AG58" s="143">
        <v>0</v>
      </c>
      <c r="AH58" s="143">
        <f>VLOOKUP(C58,проект!C:W,13,0)</f>
        <v>0</v>
      </c>
      <c r="AI58" s="143" t="b">
        <f t="shared" si="26"/>
        <v>1</v>
      </c>
      <c r="AJ58" s="227">
        <v>3070621.2</v>
      </c>
      <c r="AK58" s="227">
        <f>VLOOKUP(C58,проект!C:W,14,0)</f>
        <v>3844000.37</v>
      </c>
      <c r="AL58" s="227" t="b">
        <f t="shared" si="27"/>
        <v>0</v>
      </c>
      <c r="AM58" s="143">
        <v>0</v>
      </c>
      <c r="AN58" s="143">
        <v>0</v>
      </c>
      <c r="AO58" s="143">
        <v>1070760</v>
      </c>
      <c r="AP58" s="143">
        <f>VLOOKUP(C58,проект!C:W,17,0)</f>
        <v>1070760</v>
      </c>
      <c r="AQ58" s="143" t="b">
        <f t="shared" si="28"/>
        <v>1</v>
      </c>
      <c r="AR58" s="143">
        <v>0</v>
      </c>
      <c r="AS58" s="143">
        <f>VLOOKUP(C58,проект!C:W,18,0)</f>
        <v>0</v>
      </c>
      <c r="AT58" s="143" t="b">
        <f t="shared" si="29"/>
        <v>1</v>
      </c>
      <c r="AU58" s="143">
        <v>0</v>
      </c>
      <c r="AV58" s="143">
        <f>VLOOKUP(C58,проект!C:W,19,0)</f>
        <v>0</v>
      </c>
      <c r="AW58" s="143" t="b">
        <f t="shared" si="30"/>
        <v>1</v>
      </c>
      <c r="AX58" s="143">
        <v>0</v>
      </c>
      <c r="AY58" s="143">
        <f>VLOOKUP(C58,проект!C:W,20,0)</f>
        <v>0</v>
      </c>
      <c r="AZ58" s="143" t="b">
        <f t="shared" si="31"/>
        <v>1</v>
      </c>
      <c r="BA58" s="143">
        <v>103932.23</v>
      </c>
      <c r="BB58" s="143">
        <f>VLOOKUP(C58,проект!C:W,21,0)</f>
        <v>103932.23</v>
      </c>
      <c r="BC58" s="143" t="b">
        <f t="shared" si="32"/>
        <v>1</v>
      </c>
      <c r="BD58" s="143">
        <f>VLOOKUP(C58,проект!C:D,2,0)</f>
        <v>9766318.6000000015</v>
      </c>
      <c r="BF58" t="b">
        <f t="shared" si="33"/>
        <v>0</v>
      </c>
    </row>
    <row r="59" spans="1:58" x14ac:dyDescent="0.3">
      <c r="A59">
        <v>68</v>
      </c>
      <c r="B59" t="s">
        <v>152</v>
      </c>
      <c r="C59">
        <v>39427</v>
      </c>
      <c r="D59" s="143">
        <v>9034628.7399999984</v>
      </c>
      <c r="E59" s="143">
        <v>8931635.3099999987</v>
      </c>
      <c r="F59" s="143">
        <v>0</v>
      </c>
      <c r="G59" s="143">
        <f>VLOOKUP(C59,проект!C:F,4,0)</f>
        <v>0</v>
      </c>
      <c r="H59" s="143" t="b">
        <f t="shared" si="17"/>
        <v>1</v>
      </c>
      <c r="I59" s="143">
        <v>0</v>
      </c>
      <c r="J59" s="143">
        <f>VLOOKUP(C59,проект!C:W,5,0)</f>
        <v>0</v>
      </c>
      <c r="K59" s="143" t="b">
        <f t="shared" si="18"/>
        <v>1</v>
      </c>
      <c r="L59" s="143">
        <v>0</v>
      </c>
      <c r="M59" s="143">
        <f>VLOOKUP(C59,проект!C:W,6,0)</f>
        <v>0</v>
      </c>
      <c r="N59" s="143" t="b">
        <f t="shared" si="19"/>
        <v>1</v>
      </c>
      <c r="O59" s="143">
        <v>0</v>
      </c>
      <c r="P59" s="143">
        <f>VLOOKUP(C59,проект!C:W,7,0)</f>
        <v>0</v>
      </c>
      <c r="Q59" s="143" t="b">
        <f t="shared" si="20"/>
        <v>1</v>
      </c>
      <c r="R59" s="143">
        <v>0</v>
      </c>
      <c r="S59" s="143">
        <f>VLOOKUP(C59,проект!C:W,8,0)</f>
        <v>0</v>
      </c>
      <c r="T59" s="143" t="b">
        <f t="shared" si="21"/>
        <v>1</v>
      </c>
      <c r="U59" s="143">
        <v>0</v>
      </c>
      <c r="V59" s="143">
        <f>VLOOKUP(C59,проект!C:W,9,0)</f>
        <v>0</v>
      </c>
      <c r="W59" s="143" t="b">
        <f t="shared" si="22"/>
        <v>1</v>
      </c>
      <c r="X59" s="143">
        <v>0</v>
      </c>
      <c r="Y59" s="143">
        <f>VLOOKUP(C59,проект!C:W,10,0)</f>
        <v>0</v>
      </c>
      <c r="Z59" s="143" t="b">
        <f t="shared" si="23"/>
        <v>1</v>
      </c>
      <c r="AA59" s="143">
        <v>0</v>
      </c>
      <c r="AB59" s="143">
        <f>VLOOKUP(C59,проект!C:W,11,0)</f>
        <v>0</v>
      </c>
      <c r="AC59" s="143" t="b">
        <f t="shared" si="24"/>
        <v>1</v>
      </c>
      <c r="AD59" s="143">
        <v>0</v>
      </c>
      <c r="AE59" s="143">
        <f>VLOOKUP(C59,проект!C:W,12,0)</f>
        <v>0</v>
      </c>
      <c r="AF59" s="143" t="b">
        <f t="shared" si="25"/>
        <v>1</v>
      </c>
      <c r="AG59" s="143">
        <v>1084350</v>
      </c>
      <c r="AH59" s="143">
        <f>VLOOKUP(C59,проект!C:W,13,0)</f>
        <v>1084350</v>
      </c>
      <c r="AI59" s="143" t="b">
        <f t="shared" si="26"/>
        <v>1</v>
      </c>
      <c r="AJ59" s="143">
        <v>5824535.3099999996</v>
      </c>
      <c r="AK59" s="143">
        <f>VLOOKUP(C59,проект!C:W,14,0)</f>
        <v>5824535.3099999996</v>
      </c>
      <c r="AL59" s="143" t="b">
        <f t="shared" si="27"/>
        <v>1</v>
      </c>
      <c r="AM59" s="143">
        <v>0</v>
      </c>
      <c r="AN59" s="143">
        <v>0</v>
      </c>
      <c r="AO59" s="143">
        <v>2022750</v>
      </c>
      <c r="AP59" s="143">
        <f>VLOOKUP(C59,проект!C:W,17,0)</f>
        <v>2022750</v>
      </c>
      <c r="AQ59" s="143" t="b">
        <f t="shared" si="28"/>
        <v>1</v>
      </c>
      <c r="AR59" s="143">
        <v>0</v>
      </c>
      <c r="AS59" s="143">
        <f>VLOOKUP(C59,проект!C:W,18,0)</f>
        <v>0</v>
      </c>
      <c r="AT59" s="143" t="b">
        <f t="shared" si="29"/>
        <v>1</v>
      </c>
      <c r="AU59" s="143">
        <v>0</v>
      </c>
      <c r="AV59" s="143">
        <f>VLOOKUP(C59,проект!C:W,19,0)</f>
        <v>0</v>
      </c>
      <c r="AW59" s="143" t="b">
        <f t="shared" si="30"/>
        <v>1</v>
      </c>
      <c r="AX59" s="143">
        <v>0</v>
      </c>
      <c r="AY59" s="143">
        <f>VLOOKUP(C59,проект!C:W,20,0)</f>
        <v>0</v>
      </c>
      <c r="AZ59" s="143" t="b">
        <f t="shared" si="31"/>
        <v>1</v>
      </c>
      <c r="BA59" s="143">
        <v>102993.43</v>
      </c>
      <c r="BB59" s="143">
        <f>VLOOKUP(C59,проект!C:W,21,0)</f>
        <v>102993.43</v>
      </c>
      <c r="BC59" s="143" t="b">
        <f t="shared" si="32"/>
        <v>1</v>
      </c>
      <c r="BD59" s="143">
        <f>VLOOKUP(C59,проект!C:D,2,0)</f>
        <v>9034628.7399999984</v>
      </c>
      <c r="BF59" t="b">
        <f t="shared" si="33"/>
        <v>1</v>
      </c>
    </row>
    <row r="60" spans="1:58" x14ac:dyDescent="0.3">
      <c r="A60">
        <v>69</v>
      </c>
      <c r="B60" t="s">
        <v>153</v>
      </c>
      <c r="C60">
        <v>39429</v>
      </c>
      <c r="D60" s="143">
        <v>5778228.75</v>
      </c>
      <c r="E60" s="143">
        <v>5710409.25</v>
      </c>
      <c r="F60" s="143">
        <v>3522553.65</v>
      </c>
      <c r="G60" s="143">
        <f>VLOOKUP(C60,проект!C:F,4,0)</f>
        <v>3522553.65</v>
      </c>
      <c r="H60" s="143" t="b">
        <f t="shared" si="17"/>
        <v>1</v>
      </c>
      <c r="I60" s="143">
        <v>0</v>
      </c>
      <c r="J60" s="143">
        <f>VLOOKUP(C60,проект!C:W,5,0)</f>
        <v>0</v>
      </c>
      <c r="K60" s="143" t="b">
        <f t="shared" si="18"/>
        <v>1</v>
      </c>
      <c r="L60" s="143">
        <v>0</v>
      </c>
      <c r="M60" s="143">
        <f>VLOOKUP(C60,проект!C:W,6,0)</f>
        <v>0</v>
      </c>
      <c r="N60" s="143" t="b">
        <f t="shared" si="19"/>
        <v>1</v>
      </c>
      <c r="O60" s="143">
        <v>0</v>
      </c>
      <c r="P60" s="143">
        <f>VLOOKUP(C60,проект!C:W,7,0)</f>
        <v>0</v>
      </c>
      <c r="Q60" s="143" t="b">
        <f t="shared" si="20"/>
        <v>1</v>
      </c>
      <c r="R60" s="143">
        <v>0</v>
      </c>
      <c r="S60" s="143">
        <f>VLOOKUP(C60,проект!C:W,8,0)</f>
        <v>0</v>
      </c>
      <c r="T60" s="143" t="b">
        <f t="shared" si="21"/>
        <v>1</v>
      </c>
      <c r="U60" s="143">
        <v>0</v>
      </c>
      <c r="V60" s="143">
        <f>VLOOKUP(C60,проект!C:W,9,0)</f>
        <v>0</v>
      </c>
      <c r="W60" s="143" t="b">
        <f t="shared" si="22"/>
        <v>1</v>
      </c>
      <c r="X60" s="143">
        <v>0</v>
      </c>
      <c r="Y60" s="143">
        <f>VLOOKUP(C60,проект!C:W,10,0)</f>
        <v>0</v>
      </c>
      <c r="Z60" s="143" t="b">
        <f t="shared" si="23"/>
        <v>1</v>
      </c>
      <c r="AA60" s="143">
        <v>0</v>
      </c>
      <c r="AB60" s="143">
        <f>VLOOKUP(C60,проект!C:W,11,0)</f>
        <v>0</v>
      </c>
      <c r="AC60" s="143" t="b">
        <f t="shared" si="24"/>
        <v>1</v>
      </c>
      <c r="AD60" s="143">
        <v>0</v>
      </c>
      <c r="AE60" s="143">
        <f>VLOOKUP(C60,проект!C:W,12,0)</f>
        <v>0</v>
      </c>
      <c r="AF60" s="143" t="b">
        <f t="shared" si="25"/>
        <v>1</v>
      </c>
      <c r="AG60" s="143">
        <v>0</v>
      </c>
      <c r="AH60" s="143">
        <f>VLOOKUP(C60,проект!C:W,13,0)</f>
        <v>0</v>
      </c>
      <c r="AI60" s="143" t="b">
        <f t="shared" si="26"/>
        <v>1</v>
      </c>
      <c r="AJ60" s="227">
        <v>2187855.6</v>
      </c>
      <c r="AK60" s="227">
        <f>VLOOKUP(C60,проект!C:W,14,0)</f>
        <v>3762353.68</v>
      </c>
      <c r="AL60" s="227" t="b">
        <f t="shared" si="27"/>
        <v>0</v>
      </c>
      <c r="AM60" s="143">
        <v>0</v>
      </c>
      <c r="AN60" s="143">
        <v>0</v>
      </c>
      <c r="AO60" s="143">
        <v>0</v>
      </c>
      <c r="AP60" s="143">
        <f>VLOOKUP(C60,проект!C:W,17,0)</f>
        <v>0</v>
      </c>
      <c r="AQ60" s="143" t="b">
        <f t="shared" si="28"/>
        <v>1</v>
      </c>
      <c r="AR60" s="143">
        <v>0</v>
      </c>
      <c r="AS60" s="143">
        <f>VLOOKUP(C60,проект!C:W,18,0)</f>
        <v>0</v>
      </c>
      <c r="AT60" s="143" t="b">
        <f t="shared" si="29"/>
        <v>1</v>
      </c>
      <c r="AU60" s="143">
        <v>0</v>
      </c>
      <c r="AV60" s="143">
        <f>VLOOKUP(C60,проект!C:W,19,0)</f>
        <v>0</v>
      </c>
      <c r="AW60" s="143" t="b">
        <f t="shared" si="30"/>
        <v>1</v>
      </c>
      <c r="AX60" s="143">
        <v>0</v>
      </c>
      <c r="AY60" s="143">
        <f>VLOOKUP(C60,проект!C:W,20,0)</f>
        <v>0</v>
      </c>
      <c r="AZ60" s="143" t="b">
        <f t="shared" si="31"/>
        <v>1</v>
      </c>
      <c r="BA60" s="143">
        <v>67819.5</v>
      </c>
      <c r="BB60" s="143">
        <f>VLOOKUP(C60,проект!C:W,21,0)</f>
        <v>67819.5</v>
      </c>
      <c r="BC60" s="143" t="b">
        <f t="shared" si="32"/>
        <v>1</v>
      </c>
      <c r="BD60" s="143">
        <f>VLOOKUP(C60,проект!C:D,2,0)</f>
        <v>7352726.8300000001</v>
      </c>
      <c r="BF60" t="b">
        <f t="shared" si="33"/>
        <v>0</v>
      </c>
    </row>
    <row r="61" spans="1:58" x14ac:dyDescent="0.3">
      <c r="A61">
        <v>70</v>
      </c>
      <c r="B61" t="s">
        <v>44</v>
      </c>
      <c r="C61">
        <v>39430</v>
      </c>
      <c r="D61" s="143">
        <v>7229508.629999999</v>
      </c>
      <c r="E61" s="143">
        <v>7145075.129999999</v>
      </c>
      <c r="F61" s="143">
        <v>4826403.5999999996</v>
      </c>
      <c r="G61" s="143">
        <f>VLOOKUP(C61,проект!C:F,4,0)</f>
        <v>4826403.5999999996</v>
      </c>
      <c r="H61" s="143" t="b">
        <f t="shared" si="17"/>
        <v>1</v>
      </c>
      <c r="I61" s="143">
        <v>0</v>
      </c>
      <c r="J61" s="143">
        <f>VLOOKUP(C61,проект!C:W,5,0)</f>
        <v>0</v>
      </c>
      <c r="K61" s="143" t="b">
        <f t="shared" si="18"/>
        <v>1</v>
      </c>
      <c r="L61" s="143">
        <v>0</v>
      </c>
      <c r="M61" s="143">
        <f>VLOOKUP(C61,проект!C:W,6,0)</f>
        <v>0</v>
      </c>
      <c r="N61" s="143" t="b">
        <f t="shared" si="19"/>
        <v>1</v>
      </c>
      <c r="O61" s="143">
        <v>0</v>
      </c>
      <c r="P61" s="143">
        <f>VLOOKUP(C61,проект!C:W,7,0)</f>
        <v>0</v>
      </c>
      <c r="Q61" s="143" t="b">
        <f t="shared" si="20"/>
        <v>1</v>
      </c>
      <c r="R61" s="143">
        <v>0</v>
      </c>
      <c r="S61" s="143">
        <f>VLOOKUP(C61,проект!C:W,8,0)</f>
        <v>0</v>
      </c>
      <c r="T61" s="143" t="b">
        <f t="shared" si="21"/>
        <v>1</v>
      </c>
      <c r="U61" s="143">
        <v>0</v>
      </c>
      <c r="V61" s="143">
        <f>VLOOKUP(C61,проект!C:W,9,0)</f>
        <v>0</v>
      </c>
      <c r="W61" s="143" t="b">
        <f t="shared" si="22"/>
        <v>1</v>
      </c>
      <c r="X61" s="143">
        <v>0</v>
      </c>
      <c r="Y61" s="143">
        <f>VLOOKUP(C61,проект!C:W,10,0)</f>
        <v>0</v>
      </c>
      <c r="Z61" s="143" t="b">
        <f t="shared" si="23"/>
        <v>1</v>
      </c>
      <c r="AA61" s="143">
        <v>0</v>
      </c>
      <c r="AB61" s="143">
        <f>VLOOKUP(C61,проект!C:W,11,0)</f>
        <v>0</v>
      </c>
      <c r="AC61" s="143" t="b">
        <f t="shared" si="24"/>
        <v>1</v>
      </c>
      <c r="AD61" s="143">
        <v>0</v>
      </c>
      <c r="AE61" s="143">
        <f>VLOOKUP(C61,проект!C:W,12,0)</f>
        <v>0</v>
      </c>
      <c r="AF61" s="143" t="b">
        <f t="shared" si="25"/>
        <v>1</v>
      </c>
      <c r="AG61" s="143">
        <v>0</v>
      </c>
      <c r="AH61" s="143">
        <f>VLOOKUP(C61,проект!C:W,13,0)</f>
        <v>0</v>
      </c>
      <c r="AI61" s="143" t="b">
        <f t="shared" si="26"/>
        <v>1</v>
      </c>
      <c r="AJ61" s="143">
        <v>2318671.5299999998</v>
      </c>
      <c r="AK61" s="143">
        <f>VLOOKUP(C61,проект!C:W,14,0)</f>
        <v>2318671.5299999998</v>
      </c>
      <c r="AL61" s="143" t="b">
        <f t="shared" si="27"/>
        <v>1</v>
      </c>
      <c r="AM61" s="143">
        <v>0</v>
      </c>
      <c r="AN61" s="143">
        <v>0</v>
      </c>
      <c r="AO61" s="143">
        <v>0</v>
      </c>
      <c r="AP61" s="143">
        <f>VLOOKUP(C61,проект!C:W,17,0)</f>
        <v>0</v>
      </c>
      <c r="AQ61" s="143" t="b">
        <f t="shared" si="28"/>
        <v>1</v>
      </c>
      <c r="AR61" s="143">
        <v>0</v>
      </c>
      <c r="AS61" s="143">
        <f>VLOOKUP(C61,проект!C:W,18,0)</f>
        <v>0</v>
      </c>
      <c r="AT61" s="143" t="b">
        <f t="shared" si="29"/>
        <v>1</v>
      </c>
      <c r="AU61" s="143">
        <v>0</v>
      </c>
      <c r="AV61" s="143">
        <f>VLOOKUP(C61,проект!C:W,19,0)</f>
        <v>0</v>
      </c>
      <c r="AW61" s="143" t="b">
        <f t="shared" si="30"/>
        <v>1</v>
      </c>
      <c r="AX61" s="143">
        <v>0</v>
      </c>
      <c r="AY61" s="143">
        <f>VLOOKUP(C61,проект!C:W,20,0)</f>
        <v>0</v>
      </c>
      <c r="AZ61" s="143" t="b">
        <f t="shared" si="31"/>
        <v>1</v>
      </c>
      <c r="BA61" s="143">
        <v>84433.5</v>
      </c>
      <c r="BB61" s="143">
        <f>VLOOKUP(C61,проект!C:W,21,0)</f>
        <v>84433.5</v>
      </c>
      <c r="BC61" s="143" t="b">
        <f t="shared" si="32"/>
        <v>1</v>
      </c>
      <c r="BD61" s="143">
        <f>VLOOKUP(C61,проект!C:D,2,0)</f>
        <v>7229508.629999999</v>
      </c>
      <c r="BF61" t="b">
        <f t="shared" si="33"/>
        <v>1</v>
      </c>
    </row>
    <row r="62" spans="1:58" x14ac:dyDescent="0.3">
      <c r="A62">
        <v>72</v>
      </c>
      <c r="B62" t="s">
        <v>155</v>
      </c>
      <c r="C62">
        <v>39431</v>
      </c>
      <c r="D62" s="143">
        <v>6649267.1699999999</v>
      </c>
      <c r="E62" s="143">
        <v>6570338.8399999999</v>
      </c>
      <c r="F62" s="143">
        <v>0</v>
      </c>
      <c r="G62" s="143">
        <f>VLOOKUP(C62,проект!C:F,4,0)</f>
        <v>0</v>
      </c>
      <c r="H62" s="143" t="b">
        <f t="shared" si="17"/>
        <v>1</v>
      </c>
      <c r="I62" s="143">
        <v>0</v>
      </c>
      <c r="J62" s="143">
        <f>VLOOKUP(C62,проект!C:W,5,0)</f>
        <v>0</v>
      </c>
      <c r="K62" s="143" t="b">
        <f t="shared" si="18"/>
        <v>1</v>
      </c>
      <c r="L62" s="143">
        <v>0</v>
      </c>
      <c r="M62" s="143">
        <f>VLOOKUP(C62,проект!C:W,6,0)</f>
        <v>0</v>
      </c>
      <c r="N62" s="143" t="b">
        <f t="shared" si="19"/>
        <v>1</v>
      </c>
      <c r="O62" s="143">
        <v>0</v>
      </c>
      <c r="P62" s="143">
        <f>VLOOKUP(C62,проект!C:W,7,0)</f>
        <v>0</v>
      </c>
      <c r="Q62" s="143" t="b">
        <f t="shared" si="20"/>
        <v>1</v>
      </c>
      <c r="R62" s="143">
        <v>0</v>
      </c>
      <c r="S62" s="143">
        <f>VLOOKUP(C62,проект!C:W,8,0)</f>
        <v>0</v>
      </c>
      <c r="T62" s="143" t="b">
        <f t="shared" si="21"/>
        <v>1</v>
      </c>
      <c r="U62" s="143">
        <v>0</v>
      </c>
      <c r="V62" s="143">
        <f>VLOOKUP(C62,проект!C:W,9,0)</f>
        <v>0</v>
      </c>
      <c r="W62" s="143" t="b">
        <f t="shared" si="22"/>
        <v>1</v>
      </c>
      <c r="X62" s="143">
        <v>0</v>
      </c>
      <c r="Y62" s="143">
        <f>VLOOKUP(C62,проект!C:W,10,0)</f>
        <v>0</v>
      </c>
      <c r="Z62" s="143" t="b">
        <f t="shared" si="23"/>
        <v>1</v>
      </c>
      <c r="AA62" s="143">
        <v>0</v>
      </c>
      <c r="AB62" s="143">
        <f>VLOOKUP(C62,проект!C:W,11,0)</f>
        <v>0</v>
      </c>
      <c r="AC62" s="143" t="b">
        <f t="shared" si="24"/>
        <v>1</v>
      </c>
      <c r="AD62" s="228">
        <v>2817518.44</v>
      </c>
      <c r="AE62" s="228">
        <f>VLOOKUP(C62,проект!C:W,12,0)</f>
        <v>2641704.27</v>
      </c>
      <c r="AF62" s="228" t="b">
        <f t="shared" si="25"/>
        <v>0</v>
      </c>
      <c r="AG62" s="143">
        <v>1084350</v>
      </c>
      <c r="AH62" s="143">
        <f>VLOOKUP(C62,проект!C:W,13,0)</f>
        <v>1084350</v>
      </c>
      <c r="AI62" s="143" t="b">
        <f t="shared" si="26"/>
        <v>1</v>
      </c>
      <c r="AJ62" s="143">
        <v>2668470.4</v>
      </c>
      <c r="AK62" s="143">
        <f>VLOOKUP(C62,проект!C:W,14,0)</f>
        <v>2668470.4</v>
      </c>
      <c r="AL62" s="143" t="b">
        <f t="shared" si="27"/>
        <v>1</v>
      </c>
      <c r="AM62" s="143">
        <v>0</v>
      </c>
      <c r="AN62" s="143">
        <v>0</v>
      </c>
      <c r="AO62" s="143">
        <v>0</v>
      </c>
      <c r="AP62" s="143">
        <f>VLOOKUP(C62,проект!C:W,17,0)</f>
        <v>0</v>
      </c>
      <c r="AQ62" s="143" t="b">
        <f t="shared" si="28"/>
        <v>1</v>
      </c>
      <c r="AR62" s="143">
        <v>0</v>
      </c>
      <c r="AS62" s="143">
        <f>VLOOKUP(C62,проект!C:W,18,0)</f>
        <v>0</v>
      </c>
      <c r="AT62" s="143" t="b">
        <f t="shared" si="29"/>
        <v>1</v>
      </c>
      <c r="AU62" s="143">
        <v>0</v>
      </c>
      <c r="AV62" s="143">
        <f>VLOOKUP(C62,проект!C:W,19,0)</f>
        <v>0</v>
      </c>
      <c r="AW62" s="143" t="b">
        <f t="shared" si="30"/>
        <v>1</v>
      </c>
      <c r="AX62" s="143">
        <v>0</v>
      </c>
      <c r="AY62" s="143">
        <f>VLOOKUP(C62,проект!C:W,20,0)</f>
        <v>0</v>
      </c>
      <c r="AZ62" s="143" t="b">
        <f t="shared" si="31"/>
        <v>1</v>
      </c>
      <c r="BA62" s="143">
        <v>78928.33</v>
      </c>
      <c r="BB62" s="143">
        <f>VLOOKUP(C62,проект!C:W,21,0)</f>
        <v>78928.33</v>
      </c>
      <c r="BC62" s="143" t="b">
        <f t="shared" si="32"/>
        <v>1</v>
      </c>
      <c r="BD62" s="143">
        <f>VLOOKUP(C62,проект!C:D,2,0)</f>
        <v>6473453</v>
      </c>
      <c r="BF62" t="b">
        <f t="shared" si="33"/>
        <v>0</v>
      </c>
    </row>
    <row r="63" spans="1:58" x14ac:dyDescent="0.3">
      <c r="A63">
        <v>73</v>
      </c>
      <c r="B63" t="s">
        <v>156</v>
      </c>
      <c r="C63">
        <v>39432</v>
      </c>
      <c r="D63" s="143">
        <v>9432995.6999999993</v>
      </c>
      <c r="E63" s="143">
        <v>9321996.6699999999</v>
      </c>
      <c r="F63" s="143">
        <v>3965252.4</v>
      </c>
      <c r="G63" s="143">
        <f>VLOOKUP(C63,проект!C:F,4,0)</f>
        <v>3965252.4</v>
      </c>
      <c r="H63" s="143" t="b">
        <f t="shared" si="17"/>
        <v>1</v>
      </c>
      <c r="I63" s="143">
        <v>0</v>
      </c>
      <c r="J63" s="143">
        <f>VLOOKUP(C63,проект!C:W,5,0)</f>
        <v>0</v>
      </c>
      <c r="K63" s="143" t="b">
        <f t="shared" si="18"/>
        <v>1</v>
      </c>
      <c r="L63" s="143">
        <v>0</v>
      </c>
      <c r="M63" s="143">
        <f>VLOOKUP(C63,проект!C:W,6,0)</f>
        <v>0</v>
      </c>
      <c r="N63" s="143" t="b">
        <f t="shared" si="19"/>
        <v>1</v>
      </c>
      <c r="O63" s="143">
        <v>0</v>
      </c>
      <c r="P63" s="143">
        <f>VLOOKUP(C63,проект!C:W,7,0)</f>
        <v>0</v>
      </c>
      <c r="Q63" s="143" t="b">
        <f t="shared" si="20"/>
        <v>1</v>
      </c>
      <c r="R63" s="143">
        <v>0</v>
      </c>
      <c r="S63" s="143">
        <f>VLOOKUP(C63,проект!C:W,8,0)</f>
        <v>0</v>
      </c>
      <c r="T63" s="143" t="b">
        <f t="shared" si="21"/>
        <v>1</v>
      </c>
      <c r="U63" s="143">
        <v>0</v>
      </c>
      <c r="V63" s="143">
        <f>VLOOKUP(C63,проект!C:W,9,0)</f>
        <v>0</v>
      </c>
      <c r="W63" s="143" t="b">
        <f t="shared" si="22"/>
        <v>1</v>
      </c>
      <c r="X63" s="143">
        <v>0</v>
      </c>
      <c r="Y63" s="143">
        <f>VLOOKUP(C63,проект!C:W,10,0)</f>
        <v>0</v>
      </c>
      <c r="Z63" s="143" t="b">
        <f t="shared" si="23"/>
        <v>1</v>
      </c>
      <c r="AA63" s="143">
        <v>0</v>
      </c>
      <c r="AB63" s="143">
        <f>VLOOKUP(C63,проект!C:W,11,0)</f>
        <v>0</v>
      </c>
      <c r="AC63" s="143" t="b">
        <f t="shared" si="24"/>
        <v>1</v>
      </c>
      <c r="AD63" s="143">
        <v>0</v>
      </c>
      <c r="AE63" s="143">
        <f>VLOOKUP(C63,проект!C:W,12,0)</f>
        <v>0</v>
      </c>
      <c r="AF63" s="143" t="b">
        <f t="shared" si="25"/>
        <v>1</v>
      </c>
      <c r="AG63" s="143">
        <v>0</v>
      </c>
      <c r="AH63" s="143">
        <f>VLOOKUP(C63,проект!C:W,13,0)</f>
        <v>0</v>
      </c>
      <c r="AI63" s="143" t="b">
        <f t="shared" si="26"/>
        <v>1</v>
      </c>
      <c r="AJ63" s="143">
        <v>5356744.2699999996</v>
      </c>
      <c r="AK63" s="143">
        <f>VLOOKUP(C63,проект!C:W,14,0)</f>
        <v>5356744.2699999996</v>
      </c>
      <c r="AL63" s="143" t="b">
        <f t="shared" si="27"/>
        <v>1</v>
      </c>
      <c r="AM63" s="143">
        <v>0</v>
      </c>
      <c r="AN63" s="143">
        <v>0</v>
      </c>
      <c r="AO63" s="143">
        <v>0</v>
      </c>
      <c r="AP63" s="143">
        <f>VLOOKUP(C63,проект!C:W,17,0)</f>
        <v>0</v>
      </c>
      <c r="AQ63" s="143" t="b">
        <f t="shared" si="28"/>
        <v>1</v>
      </c>
      <c r="AR63" s="143">
        <v>0</v>
      </c>
      <c r="AS63" s="143">
        <f>VLOOKUP(C63,проект!C:W,18,0)</f>
        <v>0</v>
      </c>
      <c r="AT63" s="143" t="b">
        <f t="shared" si="29"/>
        <v>1</v>
      </c>
      <c r="AU63" s="143">
        <v>0</v>
      </c>
      <c r="AV63" s="143">
        <f>VLOOKUP(C63,проект!C:W,19,0)</f>
        <v>0</v>
      </c>
      <c r="AW63" s="143" t="b">
        <f t="shared" si="30"/>
        <v>1</v>
      </c>
      <c r="AX63" s="143">
        <v>0</v>
      </c>
      <c r="AY63" s="143">
        <f>VLOOKUP(C63,проект!C:W,20,0)</f>
        <v>0</v>
      </c>
      <c r="AZ63" s="143" t="b">
        <f t="shared" si="31"/>
        <v>1</v>
      </c>
      <c r="BA63" s="143">
        <v>110999.03</v>
      </c>
      <c r="BB63" s="143">
        <f>VLOOKUP(C63,проект!C:W,21,0)</f>
        <v>110999.03</v>
      </c>
      <c r="BC63" s="143" t="b">
        <f t="shared" si="32"/>
        <v>1</v>
      </c>
      <c r="BD63" s="143">
        <f>VLOOKUP(C63,проект!C:D,2,0)</f>
        <v>9432995.6999999993</v>
      </c>
      <c r="BF63" t="b">
        <f t="shared" si="33"/>
        <v>1</v>
      </c>
    </row>
    <row r="64" spans="1:58" x14ac:dyDescent="0.3">
      <c r="A64">
        <v>74</v>
      </c>
      <c r="B64" t="s">
        <v>157</v>
      </c>
      <c r="C64">
        <v>39433</v>
      </c>
      <c r="D64" s="143">
        <v>6921521.0999999996</v>
      </c>
      <c r="E64" s="143">
        <v>6842018.1299999999</v>
      </c>
      <c r="F64" s="143">
        <v>0</v>
      </c>
      <c r="G64" s="143">
        <f>VLOOKUP(C64,проект!C:F,4,0)</f>
        <v>0</v>
      </c>
      <c r="H64" s="143" t="b">
        <f t="shared" si="17"/>
        <v>1</v>
      </c>
      <c r="I64" s="143">
        <v>0</v>
      </c>
      <c r="J64" s="143">
        <f>VLOOKUP(C64,проект!C:W,5,0)</f>
        <v>0</v>
      </c>
      <c r="K64" s="143" t="b">
        <f t="shared" si="18"/>
        <v>1</v>
      </c>
      <c r="L64" s="143">
        <v>0</v>
      </c>
      <c r="M64" s="143">
        <f>VLOOKUP(C64,проект!C:W,6,0)</f>
        <v>0</v>
      </c>
      <c r="N64" s="143" t="b">
        <f t="shared" si="19"/>
        <v>1</v>
      </c>
      <c r="O64" s="143">
        <v>0</v>
      </c>
      <c r="P64" s="143">
        <f>VLOOKUP(C64,проект!C:W,7,0)</f>
        <v>0</v>
      </c>
      <c r="Q64" s="143" t="b">
        <f t="shared" si="20"/>
        <v>1</v>
      </c>
      <c r="R64" s="143">
        <v>0</v>
      </c>
      <c r="S64" s="143">
        <f>VLOOKUP(C64,проект!C:W,8,0)</f>
        <v>0</v>
      </c>
      <c r="T64" s="143" t="b">
        <f t="shared" si="21"/>
        <v>1</v>
      </c>
      <c r="U64" s="143">
        <v>0</v>
      </c>
      <c r="V64" s="143">
        <f>VLOOKUP(C64,проект!C:W,9,0)</f>
        <v>0</v>
      </c>
      <c r="W64" s="143" t="b">
        <f t="shared" si="22"/>
        <v>1</v>
      </c>
      <c r="X64" s="143">
        <v>0</v>
      </c>
      <c r="Y64" s="143">
        <f>VLOOKUP(C64,проект!C:W,10,0)</f>
        <v>0</v>
      </c>
      <c r="Z64" s="143" t="b">
        <f t="shared" si="23"/>
        <v>1</v>
      </c>
      <c r="AA64" s="143">
        <v>0</v>
      </c>
      <c r="AB64" s="143">
        <f>VLOOKUP(C64,проект!C:W,11,0)</f>
        <v>0</v>
      </c>
      <c r="AC64" s="143" t="b">
        <f t="shared" si="24"/>
        <v>1</v>
      </c>
      <c r="AD64" s="143">
        <v>2808453.94</v>
      </c>
      <c r="AE64" s="143">
        <f>VLOOKUP(C64,проект!C:W,12,0)</f>
        <v>2808453.94</v>
      </c>
      <c r="AF64" s="143" t="b">
        <f t="shared" si="25"/>
        <v>1</v>
      </c>
      <c r="AG64" s="143">
        <v>0</v>
      </c>
      <c r="AH64" s="143">
        <f>VLOOKUP(C64,проект!C:W,13,0)</f>
        <v>0</v>
      </c>
      <c r="AI64" s="143" t="b">
        <f t="shared" si="26"/>
        <v>1</v>
      </c>
      <c r="AJ64" s="227">
        <v>4033564.19</v>
      </c>
      <c r="AK64" s="227">
        <f>VLOOKUP(C64,проект!C:W,14,0)</f>
        <v>4033330.22</v>
      </c>
      <c r="AL64" s="227" t="b">
        <f t="shared" si="27"/>
        <v>0</v>
      </c>
      <c r="AM64" s="143">
        <v>0</v>
      </c>
      <c r="AN64" s="143">
        <v>0</v>
      </c>
      <c r="AO64" s="143">
        <v>0</v>
      </c>
      <c r="AP64" s="143">
        <f>VLOOKUP(C64,проект!C:W,17,0)</f>
        <v>0</v>
      </c>
      <c r="AQ64" s="143" t="b">
        <f t="shared" si="28"/>
        <v>1</v>
      </c>
      <c r="AR64" s="143">
        <v>0</v>
      </c>
      <c r="AS64" s="143">
        <f>VLOOKUP(C64,проект!C:W,18,0)</f>
        <v>0</v>
      </c>
      <c r="AT64" s="143" t="b">
        <f t="shared" si="29"/>
        <v>1</v>
      </c>
      <c r="AU64" s="143">
        <v>0</v>
      </c>
      <c r="AV64" s="143">
        <f>VLOOKUP(C64,проект!C:W,19,0)</f>
        <v>0</v>
      </c>
      <c r="AW64" s="143" t="b">
        <f t="shared" si="30"/>
        <v>1</v>
      </c>
      <c r="AX64" s="143">
        <v>0</v>
      </c>
      <c r="AY64" s="143">
        <f>VLOOKUP(C64,проект!C:W,20,0)</f>
        <v>0</v>
      </c>
      <c r="AZ64" s="143" t="b">
        <f t="shared" si="31"/>
        <v>1</v>
      </c>
      <c r="BA64" s="143">
        <v>79502.97</v>
      </c>
      <c r="BB64" s="143">
        <f>VLOOKUP(C64,проект!C:W,21,0)</f>
        <v>79502.97</v>
      </c>
      <c r="BC64" s="143" t="b">
        <f t="shared" si="32"/>
        <v>1</v>
      </c>
      <c r="BD64" s="143">
        <f>VLOOKUP(C64,проект!C:D,2,0)</f>
        <v>6921287.1299999999</v>
      </c>
      <c r="BF64" t="b">
        <f t="shared" si="33"/>
        <v>0</v>
      </c>
    </row>
    <row r="65" spans="1:58" x14ac:dyDescent="0.3">
      <c r="A65">
        <v>75</v>
      </c>
      <c r="B65" t="s">
        <v>158</v>
      </c>
      <c r="C65">
        <v>39434</v>
      </c>
      <c r="D65" s="143">
        <v>6752329.5999999996</v>
      </c>
      <c r="E65" s="143">
        <v>6673184.54</v>
      </c>
      <c r="F65" s="143">
        <v>3110514</v>
      </c>
      <c r="G65" s="143">
        <f>VLOOKUP(C65,проект!C:F,4,0)</f>
        <v>3110514</v>
      </c>
      <c r="H65" s="143" t="b">
        <f t="shared" si="17"/>
        <v>1</v>
      </c>
      <c r="I65" s="143">
        <v>2601243.7400000002</v>
      </c>
      <c r="J65" s="143">
        <f>VLOOKUP(C65,проект!C:W,5,0)</f>
        <v>2601243.7400000002</v>
      </c>
      <c r="K65" s="143" t="b">
        <f t="shared" si="18"/>
        <v>1</v>
      </c>
      <c r="L65" s="143">
        <v>0</v>
      </c>
      <c r="M65" s="143">
        <f>VLOOKUP(C65,проект!C:W,6,0)</f>
        <v>0</v>
      </c>
      <c r="N65" s="143" t="b">
        <f t="shared" si="19"/>
        <v>1</v>
      </c>
      <c r="O65" s="143">
        <v>348373.2</v>
      </c>
      <c r="P65" s="143">
        <f>VLOOKUP(C65,проект!C:W,7,0)</f>
        <v>348373.2</v>
      </c>
      <c r="Q65" s="143" t="b">
        <f t="shared" si="20"/>
        <v>1</v>
      </c>
      <c r="R65" s="143">
        <v>329452.79999999999</v>
      </c>
      <c r="S65" s="143">
        <f>VLOOKUP(C65,проект!C:W,8,0)</f>
        <v>329452.79999999999</v>
      </c>
      <c r="T65" s="143" t="b">
        <f t="shared" si="21"/>
        <v>1</v>
      </c>
      <c r="U65" s="143">
        <v>283600.8</v>
      </c>
      <c r="V65" s="143">
        <f>VLOOKUP(C65,проект!C:W,9,0)</f>
        <v>283600.8</v>
      </c>
      <c r="W65" s="143" t="b">
        <f t="shared" si="22"/>
        <v>1</v>
      </c>
      <c r="X65" s="143">
        <v>0</v>
      </c>
      <c r="Y65" s="143">
        <f>VLOOKUP(C65,проект!C:W,10,0)</f>
        <v>0</v>
      </c>
      <c r="Z65" s="143" t="b">
        <f t="shared" si="23"/>
        <v>1</v>
      </c>
      <c r="AA65" s="143">
        <v>0</v>
      </c>
      <c r="AB65" s="143">
        <f>VLOOKUP(C65,проект!C:W,11,0)</f>
        <v>0</v>
      </c>
      <c r="AC65" s="143" t="b">
        <f t="shared" si="24"/>
        <v>1</v>
      </c>
      <c r="AD65" s="143">
        <v>0</v>
      </c>
      <c r="AE65" s="143">
        <f>VLOOKUP(C65,проект!C:W,12,0)</f>
        <v>0</v>
      </c>
      <c r="AF65" s="143" t="b">
        <f t="shared" si="25"/>
        <v>1</v>
      </c>
      <c r="AG65" s="143">
        <v>0</v>
      </c>
      <c r="AH65" s="143">
        <f>VLOOKUP(C65,проект!C:W,13,0)</f>
        <v>0</v>
      </c>
      <c r="AI65" s="143" t="b">
        <f t="shared" si="26"/>
        <v>1</v>
      </c>
      <c r="AJ65" s="143">
        <v>0</v>
      </c>
      <c r="AK65" s="143">
        <f>VLOOKUP(C65,проект!C:W,14,0)</f>
        <v>0</v>
      </c>
      <c r="AL65" s="143" t="b">
        <f t="shared" si="27"/>
        <v>1</v>
      </c>
      <c r="AM65" s="143">
        <v>0</v>
      </c>
      <c r="AN65" s="143">
        <v>0</v>
      </c>
      <c r="AO65" s="143">
        <v>0</v>
      </c>
      <c r="AP65" s="143">
        <f>VLOOKUP(C65,проект!C:W,17,0)</f>
        <v>0</v>
      </c>
      <c r="AQ65" s="143" t="b">
        <f t="shared" si="28"/>
        <v>1</v>
      </c>
      <c r="AR65" s="143">
        <v>0</v>
      </c>
      <c r="AS65" s="143">
        <f>VLOOKUP(C65,проект!C:W,18,0)</f>
        <v>0</v>
      </c>
      <c r="AT65" s="143" t="b">
        <f t="shared" si="29"/>
        <v>1</v>
      </c>
      <c r="AU65" s="143">
        <v>0</v>
      </c>
      <c r="AV65" s="143">
        <f>VLOOKUP(C65,проект!C:W,19,0)</f>
        <v>0</v>
      </c>
      <c r="AW65" s="143" t="b">
        <f t="shared" si="30"/>
        <v>1</v>
      </c>
      <c r="AX65" s="143">
        <v>0</v>
      </c>
      <c r="AY65" s="143">
        <f>VLOOKUP(C65,проект!C:W,20,0)</f>
        <v>0</v>
      </c>
      <c r="AZ65" s="143" t="b">
        <f t="shared" si="31"/>
        <v>1</v>
      </c>
      <c r="BA65" s="143">
        <v>79145.06</v>
      </c>
      <c r="BB65" s="143">
        <f>VLOOKUP(C65,проект!C:W,21,0)</f>
        <v>79145.06</v>
      </c>
      <c r="BC65" s="143" t="b">
        <f t="shared" si="32"/>
        <v>1</v>
      </c>
      <c r="BD65" s="143">
        <f>VLOOKUP(C65,проект!C:D,2,0)</f>
        <v>6752329.5999999996</v>
      </c>
      <c r="BF65" t="b">
        <f t="shared" si="33"/>
        <v>1</v>
      </c>
    </row>
    <row r="66" spans="1:58" x14ac:dyDescent="0.3">
      <c r="A66" s="8" t="s">
        <v>3501</v>
      </c>
      <c r="B66" s="231" t="s">
        <v>159</v>
      </c>
      <c r="C66">
        <v>39436</v>
      </c>
      <c r="D66" s="143">
        <v>8886385.9100000001</v>
      </c>
      <c r="E66" s="143">
        <v>8789654.1799999997</v>
      </c>
      <c r="F66" s="143">
        <v>3897085.2</v>
      </c>
      <c r="G66" s="143">
        <f>VLOOKUP(C66,проект!C:F,4,0)</f>
        <v>3897085.2</v>
      </c>
      <c r="H66" s="143" t="b">
        <f t="shared" ref="H66:H97" si="34">F66=G66</f>
        <v>1</v>
      </c>
      <c r="I66" s="143">
        <v>0</v>
      </c>
      <c r="J66" s="143">
        <f>VLOOKUP(C66,проект!C:W,5,0)</f>
        <v>0</v>
      </c>
      <c r="K66" s="143" t="b">
        <f t="shared" ref="K66:K97" si="35">I66=J66</f>
        <v>1</v>
      </c>
      <c r="L66" s="220">
        <v>257079.6</v>
      </c>
      <c r="M66" s="220">
        <f>VLOOKUP(C66,проект!C:W,6,0)</f>
        <v>0</v>
      </c>
      <c r="N66" s="220" t="b">
        <f t="shared" ref="N66:N97" si="36">L66=M66</f>
        <v>0</v>
      </c>
      <c r="O66" s="143">
        <v>0</v>
      </c>
      <c r="P66" s="143">
        <f>VLOOKUP(C66,проект!C:W,7,0)</f>
        <v>0</v>
      </c>
      <c r="Q66" s="143" t="b">
        <f t="shared" ref="Q66:Q97" si="37">O66=P66</f>
        <v>1</v>
      </c>
      <c r="R66" s="143">
        <v>0</v>
      </c>
      <c r="S66" s="143">
        <f>VLOOKUP(C66,проект!C:W,8,0)</f>
        <v>0</v>
      </c>
      <c r="T66" s="143" t="b">
        <f t="shared" ref="T66:T97" si="38">R66=S66</f>
        <v>1</v>
      </c>
      <c r="U66" s="143">
        <v>274467.59999999998</v>
      </c>
      <c r="V66" s="143">
        <f>VLOOKUP(C66,проект!C:W,9,0)</f>
        <v>274467.59999999998</v>
      </c>
      <c r="W66" s="143" t="b">
        <f t="shared" ref="W66:W97" si="39">U66=V66</f>
        <v>1</v>
      </c>
      <c r="X66" s="143">
        <v>0</v>
      </c>
      <c r="Y66" s="143">
        <f>VLOOKUP(C66,проект!C:W,10,0)</f>
        <v>0</v>
      </c>
      <c r="Z66" s="143" t="b">
        <f t="shared" ref="Z66:Z97" si="40">X66=Y66</f>
        <v>1</v>
      </c>
      <c r="AA66" s="143">
        <v>0</v>
      </c>
      <c r="AB66" s="143">
        <f>VLOOKUP(C66,проект!C:W,11,0)</f>
        <v>0</v>
      </c>
      <c r="AC66" s="143" t="b">
        <f t="shared" ref="AC66:AC97" si="41">AA66=AB66</f>
        <v>1</v>
      </c>
      <c r="AD66" s="143">
        <v>3385023.78</v>
      </c>
      <c r="AE66" s="143">
        <f>VLOOKUP(C66,проект!C:W,12,0)</f>
        <v>3385023.78</v>
      </c>
      <c r="AF66" s="143" t="b">
        <f t="shared" ref="AF66:AF97" si="42">AD66=AE66</f>
        <v>1</v>
      </c>
      <c r="AG66" s="143">
        <v>0</v>
      </c>
      <c r="AH66" s="143">
        <f>VLOOKUP(C66,проект!C:W,13,0)</f>
        <v>0</v>
      </c>
      <c r="AI66" s="143" t="b">
        <f t="shared" ref="AI66:AI97" si="43">AG66=AH66</f>
        <v>1</v>
      </c>
      <c r="AJ66" s="143">
        <v>0</v>
      </c>
      <c r="AK66" s="143">
        <f>VLOOKUP(C66,проект!C:W,14,0)</f>
        <v>0</v>
      </c>
      <c r="AL66" s="143" t="b">
        <f t="shared" ref="AL66:AL97" si="44">AJ66=AK66</f>
        <v>1</v>
      </c>
      <c r="AM66" s="143">
        <v>0</v>
      </c>
      <c r="AN66" s="143">
        <v>0</v>
      </c>
      <c r="AO66" s="143">
        <v>975998</v>
      </c>
      <c r="AP66" s="143">
        <f>VLOOKUP(C66,проект!C:W,17,0)</f>
        <v>975998</v>
      </c>
      <c r="AQ66" s="143" t="b">
        <f t="shared" ref="AQ66:AQ97" si="45">AO66=AP66</f>
        <v>1</v>
      </c>
      <c r="AR66" s="143">
        <v>0</v>
      </c>
      <c r="AS66" s="143">
        <f>VLOOKUP(C66,проект!C:W,18,0)</f>
        <v>0</v>
      </c>
      <c r="AT66" s="143" t="b">
        <f t="shared" ref="AT66:AT97" si="46">AR66=AS66</f>
        <v>1</v>
      </c>
      <c r="AU66" s="143">
        <v>0</v>
      </c>
      <c r="AV66" s="143">
        <f>VLOOKUP(C66,проект!C:W,19,0)</f>
        <v>0</v>
      </c>
      <c r="AW66" s="143" t="b">
        <f t="shared" ref="AW66:AW97" si="47">AU66=AV66</f>
        <v>1</v>
      </c>
      <c r="AX66" s="143">
        <v>0</v>
      </c>
      <c r="AY66" s="143">
        <f>VLOOKUP(C66,проект!C:W,20,0)</f>
        <v>0</v>
      </c>
      <c r="AZ66" s="143" t="b">
        <f t="shared" ref="AZ66:AZ97" si="48">AX66=AY66</f>
        <v>1</v>
      </c>
      <c r="BA66" s="143">
        <v>96731.73</v>
      </c>
      <c r="BB66" s="143">
        <f>VLOOKUP(C66,проект!C:W,21,0)</f>
        <v>96731.73</v>
      </c>
      <c r="BC66" s="143" t="b">
        <f t="shared" ref="BC66:BC97" si="49">BA66=BB66</f>
        <v>1</v>
      </c>
      <c r="BD66" s="143">
        <f>VLOOKUP(C66,проект!C:D,2,0)</f>
        <v>8629306.3100000005</v>
      </c>
      <c r="BF66" t="b">
        <f t="shared" ref="BF66:BF99" si="50">D66=BD66</f>
        <v>0</v>
      </c>
    </row>
    <row r="67" spans="1:58" x14ac:dyDescent="0.3">
      <c r="A67">
        <v>77</v>
      </c>
      <c r="B67" t="s">
        <v>160</v>
      </c>
      <c r="C67">
        <v>39437</v>
      </c>
      <c r="D67" s="143">
        <v>11199182.32</v>
      </c>
      <c r="E67" s="143">
        <v>11058787.5</v>
      </c>
      <c r="F67" s="143">
        <v>4081304.4</v>
      </c>
      <c r="G67" s="143">
        <f>VLOOKUP(C67,проект!C:F,4,0)</f>
        <v>4081304.4</v>
      </c>
      <c r="H67" s="143" t="b">
        <f t="shared" si="34"/>
        <v>1</v>
      </c>
      <c r="I67" s="143">
        <v>0</v>
      </c>
      <c r="J67" s="143">
        <f>VLOOKUP(C67,проект!C:W,5,0)</f>
        <v>0</v>
      </c>
      <c r="K67" s="143" t="b">
        <f t="shared" si="35"/>
        <v>1</v>
      </c>
      <c r="L67" s="143">
        <v>0</v>
      </c>
      <c r="M67" s="143">
        <f>VLOOKUP(C67,проект!C:W,6,0)</f>
        <v>0</v>
      </c>
      <c r="N67" s="143" t="b">
        <f t="shared" si="36"/>
        <v>1</v>
      </c>
      <c r="O67" s="143">
        <v>0</v>
      </c>
      <c r="P67" s="143">
        <f>VLOOKUP(C67,проект!C:W,7,0)</f>
        <v>0</v>
      </c>
      <c r="Q67" s="143" t="b">
        <f t="shared" si="37"/>
        <v>1</v>
      </c>
      <c r="R67" s="143">
        <v>0</v>
      </c>
      <c r="S67" s="143">
        <f>VLOOKUP(C67,проект!C:W,8,0)</f>
        <v>0</v>
      </c>
      <c r="T67" s="143" t="b">
        <f t="shared" si="38"/>
        <v>1</v>
      </c>
      <c r="U67" s="143">
        <v>0</v>
      </c>
      <c r="V67" s="143">
        <f>VLOOKUP(C67,проект!C:W,9,0)</f>
        <v>0</v>
      </c>
      <c r="W67" s="143" t="b">
        <f t="shared" si="39"/>
        <v>1</v>
      </c>
      <c r="X67" s="143">
        <v>0</v>
      </c>
      <c r="Y67" s="143">
        <f>VLOOKUP(C67,проект!C:W,10,0)</f>
        <v>0</v>
      </c>
      <c r="Z67" s="143" t="b">
        <f t="shared" si="40"/>
        <v>1</v>
      </c>
      <c r="AA67" s="143">
        <v>0</v>
      </c>
      <c r="AB67" s="143">
        <f>VLOOKUP(C67,проект!C:W,11,0)</f>
        <v>0</v>
      </c>
      <c r="AC67" s="143" t="b">
        <f t="shared" si="41"/>
        <v>1</v>
      </c>
      <c r="AD67" s="143">
        <v>4363928.28</v>
      </c>
      <c r="AE67" s="143">
        <f>VLOOKUP(C67,проект!C:W,12,0)</f>
        <v>4363928.28</v>
      </c>
      <c r="AF67" s="143" t="b">
        <f t="shared" si="42"/>
        <v>1</v>
      </c>
      <c r="AG67" s="143">
        <v>0</v>
      </c>
      <c r="AH67" s="143">
        <f>VLOOKUP(C67,проект!C:W,13,0)</f>
        <v>0</v>
      </c>
      <c r="AI67" s="143" t="b">
        <f t="shared" si="43"/>
        <v>1</v>
      </c>
      <c r="AJ67" s="143">
        <v>2613554.8199999998</v>
      </c>
      <c r="AK67" s="143">
        <f>VLOOKUP(C67,проект!C:W,14,0)</f>
        <v>2613554.8199999998</v>
      </c>
      <c r="AL67" s="143" t="b">
        <f t="shared" si="44"/>
        <v>1</v>
      </c>
      <c r="AM67" s="143">
        <v>0</v>
      </c>
      <c r="AN67" s="143">
        <v>0</v>
      </c>
      <c r="AO67" s="143">
        <v>0</v>
      </c>
      <c r="AP67" s="143">
        <f>VLOOKUP(C67,проект!C:W,17,0)</f>
        <v>0</v>
      </c>
      <c r="AQ67" s="143" t="b">
        <f t="shared" si="45"/>
        <v>1</v>
      </c>
      <c r="AR67" s="143">
        <v>0</v>
      </c>
      <c r="AS67" s="143">
        <f>VLOOKUP(C67,проект!C:W,18,0)</f>
        <v>0</v>
      </c>
      <c r="AT67" s="143" t="b">
        <f t="shared" si="46"/>
        <v>1</v>
      </c>
      <c r="AU67" s="143">
        <v>0</v>
      </c>
      <c r="AV67" s="143">
        <f>VLOOKUP(C67,проект!C:W,19,0)</f>
        <v>0</v>
      </c>
      <c r="AW67" s="143" t="b">
        <f t="shared" si="47"/>
        <v>1</v>
      </c>
      <c r="AX67" s="143">
        <v>0</v>
      </c>
      <c r="AY67" s="143">
        <f>VLOOKUP(C67,проект!C:W,20,0)</f>
        <v>0</v>
      </c>
      <c r="AZ67" s="143" t="b">
        <f t="shared" si="48"/>
        <v>1</v>
      </c>
      <c r="BA67" s="221">
        <v>140394.82</v>
      </c>
      <c r="BB67" s="221">
        <f>VLOOKUP(C67,проект!C:W,21,0)</f>
        <v>123324.53</v>
      </c>
      <c r="BC67" s="221" t="b">
        <f t="shared" si="49"/>
        <v>0</v>
      </c>
      <c r="BD67" s="143">
        <f>VLOOKUP(C67,проект!C:D,2,0)</f>
        <v>11182112.029999999</v>
      </c>
      <c r="BF67" t="b">
        <f t="shared" si="50"/>
        <v>0</v>
      </c>
    </row>
    <row r="68" spans="1:58" x14ac:dyDescent="0.3">
      <c r="A68">
        <v>79</v>
      </c>
      <c r="B68" t="s">
        <v>162</v>
      </c>
      <c r="C68">
        <v>39438</v>
      </c>
      <c r="D68" s="143">
        <v>6984116.7399999993</v>
      </c>
      <c r="E68" s="143">
        <v>6904756.3499999996</v>
      </c>
      <c r="F68" s="143">
        <v>0</v>
      </c>
      <c r="G68" s="143">
        <f>VLOOKUP(C68,проект!C:F,4,0)</f>
        <v>0</v>
      </c>
      <c r="H68" s="143" t="b">
        <f t="shared" si="34"/>
        <v>1</v>
      </c>
      <c r="I68" s="143">
        <v>0</v>
      </c>
      <c r="J68" s="143">
        <f>VLOOKUP(C68,проект!C:W,5,0)</f>
        <v>0</v>
      </c>
      <c r="K68" s="143" t="b">
        <f t="shared" si="35"/>
        <v>1</v>
      </c>
      <c r="L68" s="143">
        <v>0</v>
      </c>
      <c r="M68" s="143">
        <f>VLOOKUP(C68,проект!C:W,6,0)</f>
        <v>0</v>
      </c>
      <c r="N68" s="143" t="b">
        <f t="shared" si="36"/>
        <v>1</v>
      </c>
      <c r="O68" s="143">
        <v>0</v>
      </c>
      <c r="P68" s="143">
        <f>VLOOKUP(C68,проект!C:W,7,0)</f>
        <v>0</v>
      </c>
      <c r="Q68" s="143" t="b">
        <f t="shared" si="37"/>
        <v>1</v>
      </c>
      <c r="R68" s="143">
        <v>0</v>
      </c>
      <c r="S68" s="143">
        <f>VLOOKUP(C68,проект!C:W,8,0)</f>
        <v>0</v>
      </c>
      <c r="T68" s="143" t="b">
        <f t="shared" si="38"/>
        <v>1</v>
      </c>
      <c r="U68" s="143">
        <v>0</v>
      </c>
      <c r="V68" s="143">
        <f>VLOOKUP(C68,проект!C:W,9,0)</f>
        <v>0</v>
      </c>
      <c r="W68" s="143" t="b">
        <f t="shared" si="39"/>
        <v>1</v>
      </c>
      <c r="X68" s="143">
        <v>0</v>
      </c>
      <c r="Y68" s="143">
        <f>VLOOKUP(C68,проект!C:W,10,0)</f>
        <v>0</v>
      </c>
      <c r="Z68" s="143" t="b">
        <f t="shared" si="40"/>
        <v>1</v>
      </c>
      <c r="AA68" s="143">
        <v>0</v>
      </c>
      <c r="AB68" s="143">
        <f>VLOOKUP(C68,проект!C:W,11,0)</f>
        <v>0</v>
      </c>
      <c r="AC68" s="143" t="b">
        <f t="shared" si="41"/>
        <v>1</v>
      </c>
      <c r="AD68" s="143">
        <v>2934831.21</v>
      </c>
      <c r="AE68" s="143">
        <f>VLOOKUP(C68,проект!C:W,12,0)</f>
        <v>2934831.21</v>
      </c>
      <c r="AF68" s="143" t="b">
        <f t="shared" si="42"/>
        <v>1</v>
      </c>
      <c r="AG68" s="143">
        <v>0</v>
      </c>
      <c r="AH68" s="143">
        <f>VLOOKUP(C68,проект!C:W,13,0)</f>
        <v>0</v>
      </c>
      <c r="AI68" s="143" t="b">
        <f t="shared" si="43"/>
        <v>1</v>
      </c>
      <c r="AJ68" s="143">
        <v>3969925.14</v>
      </c>
      <c r="AK68" s="143">
        <f>VLOOKUP(C68,проект!C:W,14,0)</f>
        <v>3969925.14</v>
      </c>
      <c r="AL68" s="143" t="b">
        <f t="shared" si="44"/>
        <v>1</v>
      </c>
      <c r="AM68" s="143">
        <v>0</v>
      </c>
      <c r="AN68" s="143">
        <v>0</v>
      </c>
      <c r="AO68" s="143">
        <v>0</v>
      </c>
      <c r="AP68" s="143">
        <f>VLOOKUP(C68,проект!C:W,17,0)</f>
        <v>0</v>
      </c>
      <c r="AQ68" s="143" t="b">
        <f t="shared" si="45"/>
        <v>1</v>
      </c>
      <c r="AR68" s="143">
        <v>0</v>
      </c>
      <c r="AS68" s="143">
        <f>VLOOKUP(C68,проект!C:W,18,0)</f>
        <v>0</v>
      </c>
      <c r="AT68" s="143" t="b">
        <f t="shared" si="46"/>
        <v>1</v>
      </c>
      <c r="AU68" s="143">
        <v>0</v>
      </c>
      <c r="AV68" s="143">
        <f>VLOOKUP(C68,проект!C:W,19,0)</f>
        <v>0</v>
      </c>
      <c r="AW68" s="143" t="b">
        <f t="shared" si="47"/>
        <v>1</v>
      </c>
      <c r="AX68" s="143">
        <v>0</v>
      </c>
      <c r="AY68" s="143">
        <f>VLOOKUP(C68,проект!C:W,20,0)</f>
        <v>0</v>
      </c>
      <c r="AZ68" s="143" t="b">
        <f t="shared" si="48"/>
        <v>1</v>
      </c>
      <c r="BA68" s="143">
        <v>79360.39</v>
      </c>
      <c r="BB68" s="143">
        <f>VLOOKUP(C68,проект!C:W,21,0)</f>
        <v>79360.39</v>
      </c>
      <c r="BC68" s="143" t="b">
        <f t="shared" si="49"/>
        <v>1</v>
      </c>
      <c r="BD68" s="143">
        <f>VLOOKUP(C68,проект!C:D,2,0)</f>
        <v>6984116.7399999993</v>
      </c>
      <c r="BF68" t="b">
        <f t="shared" si="50"/>
        <v>1</v>
      </c>
    </row>
    <row r="69" spans="1:58" x14ac:dyDescent="0.3">
      <c r="A69">
        <v>80</v>
      </c>
      <c r="B69" t="s">
        <v>163</v>
      </c>
      <c r="C69">
        <v>39439</v>
      </c>
      <c r="D69" s="143">
        <v>6959623.4000000004</v>
      </c>
      <c r="E69" s="143">
        <v>6880488.2300000004</v>
      </c>
      <c r="F69" s="143">
        <v>0</v>
      </c>
      <c r="G69" s="143">
        <f>VLOOKUP(C69,проект!C:F,4,0)</f>
        <v>0</v>
      </c>
      <c r="H69" s="143" t="b">
        <f t="shared" si="34"/>
        <v>1</v>
      </c>
      <c r="I69" s="143">
        <v>0</v>
      </c>
      <c r="J69" s="143">
        <f>VLOOKUP(C69,проект!C:W,5,0)</f>
        <v>0</v>
      </c>
      <c r="K69" s="143" t="b">
        <f t="shared" si="35"/>
        <v>1</v>
      </c>
      <c r="L69" s="143">
        <v>0</v>
      </c>
      <c r="M69" s="143">
        <f>VLOOKUP(C69,проект!C:W,6,0)</f>
        <v>0</v>
      </c>
      <c r="N69" s="143" t="b">
        <f t="shared" si="36"/>
        <v>1</v>
      </c>
      <c r="O69" s="143">
        <v>0</v>
      </c>
      <c r="P69" s="143">
        <f>VLOOKUP(C69,проект!C:W,7,0)</f>
        <v>0</v>
      </c>
      <c r="Q69" s="143" t="b">
        <f t="shared" si="37"/>
        <v>1</v>
      </c>
      <c r="R69" s="143">
        <v>0</v>
      </c>
      <c r="S69" s="143">
        <f>VLOOKUP(C69,проект!C:W,8,0)</f>
        <v>0</v>
      </c>
      <c r="T69" s="143" t="b">
        <f t="shared" si="38"/>
        <v>1</v>
      </c>
      <c r="U69" s="143">
        <v>0</v>
      </c>
      <c r="V69" s="143">
        <f>VLOOKUP(C69,проект!C:W,9,0)</f>
        <v>0</v>
      </c>
      <c r="W69" s="143" t="b">
        <f t="shared" si="39"/>
        <v>1</v>
      </c>
      <c r="X69" s="143">
        <v>0</v>
      </c>
      <c r="Y69" s="143">
        <f>VLOOKUP(C69,проект!C:W,10,0)</f>
        <v>0</v>
      </c>
      <c r="Z69" s="143" t="b">
        <f t="shared" si="40"/>
        <v>1</v>
      </c>
      <c r="AA69" s="143">
        <v>0</v>
      </c>
      <c r="AB69" s="143">
        <f>VLOOKUP(C69,проект!C:W,11,0)</f>
        <v>0</v>
      </c>
      <c r="AC69" s="143" t="b">
        <f t="shared" si="41"/>
        <v>1</v>
      </c>
      <c r="AD69" s="143">
        <v>2960536.17</v>
      </c>
      <c r="AE69" s="143">
        <f>VLOOKUP(C69,проект!C:W,12,0)</f>
        <v>2960536.17</v>
      </c>
      <c r="AF69" s="143" t="b">
        <f t="shared" si="42"/>
        <v>1</v>
      </c>
      <c r="AG69" s="143">
        <v>0</v>
      </c>
      <c r="AH69" s="143">
        <f>VLOOKUP(C69,проект!C:W,13,0)</f>
        <v>0</v>
      </c>
      <c r="AI69" s="143" t="b">
        <f t="shared" si="43"/>
        <v>1</v>
      </c>
      <c r="AJ69" s="227">
        <v>3919952.06</v>
      </c>
      <c r="AK69" s="227">
        <f>VLOOKUP(C69,проект!C:W,14,0)</f>
        <v>3907828.84</v>
      </c>
      <c r="AL69" s="227" t="b">
        <f t="shared" si="44"/>
        <v>0</v>
      </c>
      <c r="AM69" s="143">
        <v>0</v>
      </c>
      <c r="AN69" s="143">
        <v>0</v>
      </c>
      <c r="AO69" s="143">
        <v>0</v>
      </c>
      <c r="AP69" s="143">
        <f>VLOOKUP(C69,проект!C:W,17,0)</f>
        <v>0</v>
      </c>
      <c r="AQ69" s="143" t="b">
        <f t="shared" si="45"/>
        <v>1</v>
      </c>
      <c r="AR69" s="143">
        <v>0</v>
      </c>
      <c r="AS69" s="143">
        <f>VLOOKUP(C69,проект!C:W,18,0)</f>
        <v>0</v>
      </c>
      <c r="AT69" s="143" t="b">
        <f t="shared" si="46"/>
        <v>1</v>
      </c>
      <c r="AU69" s="143">
        <v>0</v>
      </c>
      <c r="AV69" s="143">
        <f>VLOOKUP(C69,проект!C:W,19,0)</f>
        <v>0</v>
      </c>
      <c r="AW69" s="143" t="b">
        <f t="shared" si="47"/>
        <v>1</v>
      </c>
      <c r="AX69" s="143">
        <v>0</v>
      </c>
      <c r="AY69" s="143">
        <f>VLOOKUP(C69,проект!C:W,20,0)</f>
        <v>0</v>
      </c>
      <c r="AZ69" s="143" t="b">
        <f t="shared" si="48"/>
        <v>1</v>
      </c>
      <c r="BA69" s="143">
        <v>79135.17</v>
      </c>
      <c r="BB69" s="143">
        <f>VLOOKUP(C69,проект!C:W,21,0)</f>
        <v>79135.17</v>
      </c>
      <c r="BC69" s="143" t="b">
        <f t="shared" si="49"/>
        <v>1</v>
      </c>
      <c r="BD69" s="143">
        <f>VLOOKUP(C69,проект!C:D,2,0)</f>
        <v>6947500.1799999997</v>
      </c>
      <c r="BF69" t="b">
        <f t="shared" si="50"/>
        <v>0</v>
      </c>
    </row>
    <row r="70" spans="1:58" x14ac:dyDescent="0.3">
      <c r="A70">
        <v>81</v>
      </c>
      <c r="B70" t="s">
        <v>164</v>
      </c>
      <c r="C70">
        <v>39440</v>
      </c>
      <c r="D70" s="143">
        <v>6839107.4400000004</v>
      </c>
      <c r="E70" s="143">
        <v>6757419.46</v>
      </c>
      <c r="F70" s="143">
        <v>3008386.66</v>
      </c>
      <c r="G70" s="143">
        <f>VLOOKUP(C70,проект!C:F,4,0)</f>
        <v>3008386.66</v>
      </c>
      <c r="H70" s="143" t="b">
        <f t="shared" si="34"/>
        <v>1</v>
      </c>
      <c r="I70" s="143">
        <v>0</v>
      </c>
      <c r="J70" s="143">
        <f>VLOOKUP(C70,проект!C:W,5,0)</f>
        <v>0</v>
      </c>
      <c r="K70" s="143" t="b">
        <f t="shared" si="35"/>
        <v>1</v>
      </c>
      <c r="L70" s="143">
        <v>0</v>
      </c>
      <c r="M70" s="143">
        <f>VLOOKUP(C70,проект!C:W,6,0)</f>
        <v>0</v>
      </c>
      <c r="N70" s="143" t="b">
        <f t="shared" si="36"/>
        <v>1</v>
      </c>
      <c r="O70" s="143">
        <v>0</v>
      </c>
      <c r="P70" s="143">
        <f>VLOOKUP(C70,проект!C:W,7,0)</f>
        <v>0</v>
      </c>
      <c r="Q70" s="143" t="b">
        <f t="shared" si="37"/>
        <v>1</v>
      </c>
      <c r="R70" s="143">
        <v>0</v>
      </c>
      <c r="S70" s="143">
        <f>VLOOKUP(C70,проект!C:W,8,0)</f>
        <v>0</v>
      </c>
      <c r="T70" s="143" t="b">
        <f t="shared" si="38"/>
        <v>1</v>
      </c>
      <c r="U70" s="143">
        <v>0</v>
      </c>
      <c r="V70" s="143">
        <f>VLOOKUP(C70,проект!C:W,9,0)</f>
        <v>0</v>
      </c>
      <c r="W70" s="143" t="b">
        <f t="shared" si="39"/>
        <v>1</v>
      </c>
      <c r="X70" s="143">
        <v>0</v>
      </c>
      <c r="Y70" s="143">
        <f>VLOOKUP(C70,проект!C:W,10,0)</f>
        <v>0</v>
      </c>
      <c r="Z70" s="143" t="b">
        <f t="shared" si="40"/>
        <v>1</v>
      </c>
      <c r="AA70" s="143">
        <v>0</v>
      </c>
      <c r="AB70" s="143">
        <f>VLOOKUP(C70,проект!C:W,11,0)</f>
        <v>0</v>
      </c>
      <c r="AC70" s="143" t="b">
        <f t="shared" si="41"/>
        <v>1</v>
      </c>
      <c r="AD70" s="143">
        <v>0</v>
      </c>
      <c r="AE70" s="143">
        <f>VLOOKUP(C70,проект!C:W,12,0)</f>
        <v>0</v>
      </c>
      <c r="AF70" s="143" t="b">
        <f t="shared" si="42"/>
        <v>1</v>
      </c>
      <c r="AG70" s="143">
        <v>0</v>
      </c>
      <c r="AH70" s="143">
        <f>VLOOKUP(C70,проект!C:W,13,0)</f>
        <v>0</v>
      </c>
      <c r="AI70" s="143" t="b">
        <f t="shared" si="43"/>
        <v>1</v>
      </c>
      <c r="AJ70" s="143">
        <v>3749032.8</v>
      </c>
      <c r="AK70" s="143">
        <f>VLOOKUP(C70,проект!C:W,14,0)</f>
        <v>3749032.8</v>
      </c>
      <c r="AL70" s="143" t="b">
        <f t="shared" si="44"/>
        <v>1</v>
      </c>
      <c r="AM70" s="143">
        <v>0</v>
      </c>
      <c r="AN70" s="143">
        <v>0</v>
      </c>
      <c r="AO70" s="143">
        <v>0</v>
      </c>
      <c r="AP70" s="143">
        <f>VLOOKUP(C70,проект!C:W,17,0)</f>
        <v>0</v>
      </c>
      <c r="AQ70" s="143" t="b">
        <f t="shared" si="45"/>
        <v>1</v>
      </c>
      <c r="AR70" s="143">
        <v>0</v>
      </c>
      <c r="AS70" s="143">
        <f>VLOOKUP(C70,проект!C:W,18,0)</f>
        <v>0</v>
      </c>
      <c r="AT70" s="143" t="b">
        <f t="shared" si="46"/>
        <v>1</v>
      </c>
      <c r="AU70" s="143">
        <v>0</v>
      </c>
      <c r="AV70" s="143">
        <f>VLOOKUP(C70,проект!C:W,19,0)</f>
        <v>0</v>
      </c>
      <c r="AW70" s="143" t="b">
        <f t="shared" si="47"/>
        <v>1</v>
      </c>
      <c r="AX70" s="143">
        <v>0</v>
      </c>
      <c r="AY70" s="143">
        <f>VLOOKUP(C70,проект!C:W,20,0)</f>
        <v>0</v>
      </c>
      <c r="AZ70" s="143" t="b">
        <f t="shared" si="48"/>
        <v>1</v>
      </c>
      <c r="BA70" s="143">
        <v>81687.98</v>
      </c>
      <c r="BB70" s="143">
        <f>VLOOKUP(C70,проект!C:W,21,0)</f>
        <v>81687.98</v>
      </c>
      <c r="BC70" s="143" t="b">
        <f t="shared" si="49"/>
        <v>1</v>
      </c>
      <c r="BD70" s="143">
        <f>VLOOKUP(C70,проект!C:D,2,0)</f>
        <v>6839107.4400000004</v>
      </c>
      <c r="BF70" t="b">
        <f t="shared" si="50"/>
        <v>1</v>
      </c>
    </row>
    <row r="71" spans="1:58" x14ac:dyDescent="0.3">
      <c r="A71">
        <v>82</v>
      </c>
      <c r="B71" t="s">
        <v>165</v>
      </c>
      <c r="C71">
        <v>45288</v>
      </c>
      <c r="D71" s="143">
        <v>19537696.23</v>
      </c>
      <c r="E71" s="143">
        <v>19309731.039999999</v>
      </c>
      <c r="F71" s="143">
        <v>7499935.2000000002</v>
      </c>
      <c r="G71" s="143">
        <f>VLOOKUP(C71,проект!C:F,4,0)</f>
        <v>7499935.2000000002</v>
      </c>
      <c r="H71" s="143" t="b">
        <f t="shared" si="34"/>
        <v>1</v>
      </c>
      <c r="I71" s="143">
        <v>3410694.89</v>
      </c>
      <c r="J71" s="143">
        <f>VLOOKUP(C71,проект!C:W,5,0)</f>
        <v>3410694.89</v>
      </c>
      <c r="K71" s="143" t="b">
        <f t="shared" si="35"/>
        <v>1</v>
      </c>
      <c r="L71" s="143">
        <v>0</v>
      </c>
      <c r="M71" s="143">
        <f>VLOOKUP(C71,проект!C:W,6,0)</f>
        <v>0</v>
      </c>
      <c r="N71" s="143" t="b">
        <f t="shared" si="36"/>
        <v>1</v>
      </c>
      <c r="O71" s="143">
        <v>632640</v>
      </c>
      <c r="P71" s="143">
        <f>VLOOKUP(C71,проект!C:W,7,0)</f>
        <v>632640</v>
      </c>
      <c r="Q71" s="143" t="b">
        <f t="shared" si="37"/>
        <v>1</v>
      </c>
      <c r="R71" s="143">
        <v>640629.6</v>
      </c>
      <c r="S71" s="143">
        <f>VLOOKUP(C71,проект!C:W,8,0)</f>
        <v>640629.6</v>
      </c>
      <c r="T71" s="143" t="b">
        <f t="shared" si="38"/>
        <v>1</v>
      </c>
      <c r="U71" s="143">
        <v>631180.80000000005</v>
      </c>
      <c r="V71" s="143">
        <f>VLOOKUP(C71,проект!C:W,9,0)</f>
        <v>631180.80000000005</v>
      </c>
      <c r="W71" s="143" t="b">
        <f t="shared" si="39"/>
        <v>1</v>
      </c>
      <c r="X71" s="143">
        <v>0</v>
      </c>
      <c r="Y71" s="143">
        <f>VLOOKUP(C71,проект!C:W,10,0)</f>
        <v>0</v>
      </c>
      <c r="Z71" s="143" t="b">
        <f t="shared" si="40"/>
        <v>1</v>
      </c>
      <c r="AA71" s="143">
        <v>0</v>
      </c>
      <c r="AB71" s="143">
        <f>VLOOKUP(C71,проект!C:W,11,0)</f>
        <v>0</v>
      </c>
      <c r="AC71" s="143" t="b">
        <f t="shared" si="41"/>
        <v>1</v>
      </c>
      <c r="AD71" s="143">
        <v>0</v>
      </c>
      <c r="AE71" s="143">
        <f>VLOOKUP(C71,проект!C:W,12,0)</f>
        <v>0</v>
      </c>
      <c r="AF71" s="143" t="b">
        <f t="shared" si="42"/>
        <v>1</v>
      </c>
      <c r="AG71" s="143">
        <v>1685800</v>
      </c>
      <c r="AH71" s="143">
        <f>VLOOKUP(C71,проект!C:W,13,0)</f>
        <v>1685800</v>
      </c>
      <c r="AI71" s="143" t="b">
        <f t="shared" si="43"/>
        <v>1</v>
      </c>
      <c r="AJ71" s="143">
        <v>4808850.55</v>
      </c>
      <c r="AK71" s="143">
        <f>VLOOKUP(C71,проект!C:W,14,0)</f>
        <v>4808850.55</v>
      </c>
      <c r="AL71" s="143" t="b">
        <f t="shared" si="44"/>
        <v>1</v>
      </c>
      <c r="AM71" s="143">
        <v>0</v>
      </c>
      <c r="AN71" s="143">
        <v>0</v>
      </c>
      <c r="AO71" s="143">
        <v>0</v>
      </c>
      <c r="AP71" s="143">
        <f>VLOOKUP(C71,проект!C:W,17,0)</f>
        <v>0</v>
      </c>
      <c r="AQ71" s="143" t="b">
        <f t="shared" si="45"/>
        <v>1</v>
      </c>
      <c r="AR71" s="143">
        <v>0</v>
      </c>
      <c r="AS71" s="143">
        <f>VLOOKUP(C71,проект!C:W,18,0)</f>
        <v>0</v>
      </c>
      <c r="AT71" s="143" t="b">
        <f t="shared" si="46"/>
        <v>1</v>
      </c>
      <c r="AU71" s="143">
        <v>0</v>
      </c>
      <c r="AV71" s="143">
        <f>VLOOKUP(C71,проект!C:W,19,0)</f>
        <v>0</v>
      </c>
      <c r="AW71" s="143" t="b">
        <f t="shared" si="47"/>
        <v>1</v>
      </c>
      <c r="AX71" s="143">
        <v>0</v>
      </c>
      <c r="AY71" s="143">
        <f>VLOOKUP(C71,проект!C:W,20,0)</f>
        <v>0</v>
      </c>
      <c r="AZ71" s="143" t="b">
        <f t="shared" si="48"/>
        <v>1</v>
      </c>
      <c r="BA71" s="143">
        <v>227965.19</v>
      </c>
      <c r="BB71" s="143">
        <f>VLOOKUP(C71,проект!C:W,21,0)</f>
        <v>227965.19</v>
      </c>
      <c r="BC71" s="143" t="b">
        <f t="shared" si="49"/>
        <v>1</v>
      </c>
      <c r="BD71" s="143">
        <f>VLOOKUP(C71,проект!C:D,2,0)</f>
        <v>19537696.23</v>
      </c>
      <c r="BF71" t="b">
        <f t="shared" si="50"/>
        <v>1</v>
      </c>
    </row>
    <row r="72" spans="1:58" x14ac:dyDescent="0.3">
      <c r="A72">
        <v>83</v>
      </c>
      <c r="B72" t="s">
        <v>166</v>
      </c>
      <c r="C72">
        <v>39419</v>
      </c>
      <c r="D72" s="143">
        <v>11969364.199999999</v>
      </c>
      <c r="E72" s="143">
        <v>11829246.01</v>
      </c>
      <c r="F72" s="143">
        <v>4802769.5999999996</v>
      </c>
      <c r="G72" s="143">
        <f>VLOOKUP(C72,проект!C:F,4,0)</f>
        <v>4802769.5999999996</v>
      </c>
      <c r="H72" s="143" t="b">
        <f t="shared" si="34"/>
        <v>1</v>
      </c>
      <c r="I72" s="143">
        <v>0</v>
      </c>
      <c r="J72" s="143">
        <f>VLOOKUP(C72,проект!C:W,5,0)</f>
        <v>0</v>
      </c>
      <c r="K72" s="143" t="b">
        <f t="shared" si="35"/>
        <v>1</v>
      </c>
      <c r="L72" s="143">
        <v>0</v>
      </c>
      <c r="M72" s="143">
        <f>VLOOKUP(C72,проект!C:W,6,0)</f>
        <v>0</v>
      </c>
      <c r="N72" s="143" t="b">
        <f t="shared" si="36"/>
        <v>1</v>
      </c>
      <c r="O72" s="143">
        <v>0</v>
      </c>
      <c r="P72" s="143">
        <f>VLOOKUP(C72,проект!C:W,7,0)</f>
        <v>0</v>
      </c>
      <c r="Q72" s="143" t="b">
        <f t="shared" si="37"/>
        <v>1</v>
      </c>
      <c r="R72" s="143">
        <v>0</v>
      </c>
      <c r="S72" s="143">
        <f>VLOOKUP(C72,проект!C:W,8,0)</f>
        <v>0</v>
      </c>
      <c r="T72" s="143" t="b">
        <f t="shared" si="38"/>
        <v>1</v>
      </c>
      <c r="U72" s="143">
        <v>0</v>
      </c>
      <c r="V72" s="143">
        <f>VLOOKUP(C72,проект!C:W,9,0)</f>
        <v>0</v>
      </c>
      <c r="W72" s="143" t="b">
        <f t="shared" si="39"/>
        <v>1</v>
      </c>
      <c r="X72" s="143">
        <v>0</v>
      </c>
      <c r="Y72" s="143">
        <f>VLOOKUP(C72,проект!C:W,10,0)</f>
        <v>0</v>
      </c>
      <c r="Z72" s="143" t="b">
        <f t="shared" si="40"/>
        <v>1</v>
      </c>
      <c r="AA72" s="143">
        <v>0</v>
      </c>
      <c r="AB72" s="143">
        <f>VLOOKUP(C72,проект!C:W,11,0)</f>
        <v>0</v>
      </c>
      <c r="AC72" s="143" t="b">
        <f t="shared" si="41"/>
        <v>1</v>
      </c>
      <c r="AD72" s="143">
        <v>0</v>
      </c>
      <c r="AE72" s="143">
        <f>VLOOKUP(C72,проект!C:W,12,0)</f>
        <v>0</v>
      </c>
      <c r="AF72" s="143" t="b">
        <f t="shared" si="42"/>
        <v>1</v>
      </c>
      <c r="AG72" s="143">
        <v>1287190</v>
      </c>
      <c r="AH72" s="143">
        <f>VLOOKUP(C72,проект!C:W,13,0)</f>
        <v>1287190</v>
      </c>
      <c r="AI72" s="143" t="b">
        <f t="shared" si="43"/>
        <v>1</v>
      </c>
      <c r="AJ72" s="143">
        <v>5739286.4100000001</v>
      </c>
      <c r="AK72" s="143">
        <f>VLOOKUP(C72,проект!C:W,14,0)</f>
        <v>5739286.4100000001</v>
      </c>
      <c r="AL72" s="143" t="b">
        <f t="shared" si="44"/>
        <v>1</v>
      </c>
      <c r="AM72" s="143">
        <v>0</v>
      </c>
      <c r="AN72" s="143">
        <v>0</v>
      </c>
      <c r="AO72" s="143">
        <v>0</v>
      </c>
      <c r="AP72" s="143">
        <f>VLOOKUP(C72,проект!C:W,17,0)</f>
        <v>0</v>
      </c>
      <c r="AQ72" s="143" t="b">
        <f t="shared" si="45"/>
        <v>1</v>
      </c>
      <c r="AR72" s="143">
        <v>0</v>
      </c>
      <c r="AS72" s="143">
        <f>VLOOKUP(C72,проект!C:W,18,0)</f>
        <v>0</v>
      </c>
      <c r="AT72" s="143" t="b">
        <f t="shared" si="46"/>
        <v>1</v>
      </c>
      <c r="AU72" s="143">
        <v>0</v>
      </c>
      <c r="AV72" s="143">
        <f>VLOOKUP(C72,проект!C:W,19,0)</f>
        <v>0</v>
      </c>
      <c r="AW72" s="143" t="b">
        <f t="shared" si="47"/>
        <v>1</v>
      </c>
      <c r="AX72" s="143">
        <v>0</v>
      </c>
      <c r="AY72" s="143">
        <f>VLOOKUP(C72,проект!C:W,20,0)</f>
        <v>0</v>
      </c>
      <c r="AZ72" s="143" t="b">
        <f t="shared" si="48"/>
        <v>1</v>
      </c>
      <c r="BA72" s="143">
        <v>140118.19</v>
      </c>
      <c r="BB72" s="143">
        <f>VLOOKUP(C72,проект!C:W,21,0)</f>
        <v>140118.19</v>
      </c>
      <c r="BC72" s="143" t="b">
        <f t="shared" si="49"/>
        <v>1</v>
      </c>
      <c r="BD72" s="143">
        <f>VLOOKUP(C72,проект!C:D,2,0)</f>
        <v>11969364.199999999</v>
      </c>
      <c r="BF72" t="b">
        <f t="shared" si="50"/>
        <v>1</v>
      </c>
    </row>
    <row r="73" spans="1:58" x14ac:dyDescent="0.3">
      <c r="A73">
        <v>84</v>
      </c>
      <c r="B73" t="s">
        <v>167</v>
      </c>
      <c r="C73">
        <v>39420</v>
      </c>
      <c r="D73" s="143">
        <v>6873232.4700000007</v>
      </c>
      <c r="E73" s="143">
        <v>6794097.3000000007</v>
      </c>
      <c r="F73" s="143">
        <v>0</v>
      </c>
      <c r="G73" s="143">
        <f>VLOOKUP(C73,проект!C:F,4,0)</f>
        <v>0</v>
      </c>
      <c r="H73" s="143" t="b">
        <f t="shared" si="34"/>
        <v>1</v>
      </c>
      <c r="I73" s="143">
        <v>0</v>
      </c>
      <c r="J73" s="143">
        <f>VLOOKUP(C73,проект!C:W,5,0)</f>
        <v>0</v>
      </c>
      <c r="K73" s="143" t="b">
        <f t="shared" si="35"/>
        <v>1</v>
      </c>
      <c r="L73" s="143">
        <v>0</v>
      </c>
      <c r="M73" s="143">
        <f>VLOOKUP(C73,проект!C:W,6,0)</f>
        <v>0</v>
      </c>
      <c r="N73" s="143" t="b">
        <f t="shared" si="36"/>
        <v>1</v>
      </c>
      <c r="O73" s="143">
        <v>0</v>
      </c>
      <c r="P73" s="143">
        <f>VLOOKUP(C73,проект!C:W,7,0)</f>
        <v>0</v>
      </c>
      <c r="Q73" s="143" t="b">
        <f t="shared" si="37"/>
        <v>1</v>
      </c>
      <c r="R73" s="143">
        <v>0</v>
      </c>
      <c r="S73" s="143">
        <f>VLOOKUP(C73,проект!C:W,8,0)</f>
        <v>0</v>
      </c>
      <c r="T73" s="143" t="b">
        <f t="shared" si="38"/>
        <v>1</v>
      </c>
      <c r="U73" s="143">
        <v>0</v>
      </c>
      <c r="V73" s="143">
        <f>VLOOKUP(C73,проект!C:W,9,0)</f>
        <v>0</v>
      </c>
      <c r="W73" s="143" t="b">
        <f t="shared" si="39"/>
        <v>1</v>
      </c>
      <c r="X73" s="143">
        <v>0</v>
      </c>
      <c r="Y73" s="143">
        <f>VLOOKUP(C73,проект!C:W,10,0)</f>
        <v>0</v>
      </c>
      <c r="Z73" s="143" t="b">
        <f t="shared" si="40"/>
        <v>1</v>
      </c>
      <c r="AA73" s="143">
        <v>0</v>
      </c>
      <c r="AB73" s="143">
        <f>VLOOKUP(C73,проект!C:W,11,0)</f>
        <v>0</v>
      </c>
      <c r="AC73" s="143" t="b">
        <f t="shared" si="41"/>
        <v>1</v>
      </c>
      <c r="AD73" s="143">
        <v>2727001.99</v>
      </c>
      <c r="AE73" s="143">
        <f>VLOOKUP(C73,проект!C:W,12,0)</f>
        <v>2727001.99</v>
      </c>
      <c r="AF73" s="143" t="b">
        <f t="shared" si="42"/>
        <v>1</v>
      </c>
      <c r="AG73" s="143">
        <v>0</v>
      </c>
      <c r="AH73" s="143">
        <f>VLOOKUP(C73,проект!C:W,13,0)</f>
        <v>0</v>
      </c>
      <c r="AI73" s="143" t="b">
        <f t="shared" si="43"/>
        <v>1</v>
      </c>
      <c r="AJ73" s="143">
        <v>4067095.31</v>
      </c>
      <c r="AK73" s="143">
        <f>VLOOKUP(C73,проект!C:W,14,0)</f>
        <v>4067095.31</v>
      </c>
      <c r="AL73" s="143" t="b">
        <f t="shared" si="44"/>
        <v>1</v>
      </c>
      <c r="AM73" s="143">
        <v>0</v>
      </c>
      <c r="AN73" s="143">
        <v>0</v>
      </c>
      <c r="AO73" s="143">
        <v>0</v>
      </c>
      <c r="AP73" s="143">
        <f>VLOOKUP(C73,проект!C:W,17,0)</f>
        <v>0</v>
      </c>
      <c r="AQ73" s="143" t="b">
        <f t="shared" si="45"/>
        <v>1</v>
      </c>
      <c r="AR73" s="143">
        <v>0</v>
      </c>
      <c r="AS73" s="143">
        <f>VLOOKUP(C73,проект!C:W,18,0)</f>
        <v>0</v>
      </c>
      <c r="AT73" s="143" t="b">
        <f t="shared" si="46"/>
        <v>1</v>
      </c>
      <c r="AU73" s="143">
        <v>0</v>
      </c>
      <c r="AV73" s="143">
        <f>VLOOKUP(C73,проект!C:W,19,0)</f>
        <v>0</v>
      </c>
      <c r="AW73" s="143" t="b">
        <f t="shared" si="47"/>
        <v>1</v>
      </c>
      <c r="AX73" s="143">
        <v>0</v>
      </c>
      <c r="AY73" s="143">
        <f>VLOOKUP(C73,проект!C:W,20,0)</f>
        <v>0</v>
      </c>
      <c r="AZ73" s="143" t="b">
        <f t="shared" si="48"/>
        <v>1</v>
      </c>
      <c r="BA73" s="143">
        <v>79135.17</v>
      </c>
      <c r="BB73" s="143">
        <f>VLOOKUP(C73,проект!C:W,21,0)</f>
        <v>79135.17</v>
      </c>
      <c r="BC73" s="143" t="b">
        <f t="shared" si="49"/>
        <v>1</v>
      </c>
      <c r="BD73" s="143">
        <f>VLOOKUP(C73,проект!C:D,2,0)</f>
        <v>6873232.4700000007</v>
      </c>
      <c r="BF73" t="b">
        <f t="shared" si="50"/>
        <v>1</v>
      </c>
    </row>
    <row r="74" spans="1:58" s="159" customFormat="1" x14ac:dyDescent="0.3">
      <c r="A74">
        <v>85</v>
      </c>
      <c r="B74" t="s">
        <v>168</v>
      </c>
      <c r="C74">
        <v>39421</v>
      </c>
      <c r="D74" s="143">
        <v>9293804.9699999988</v>
      </c>
      <c r="E74" s="143">
        <v>9185763.0799999982</v>
      </c>
      <c r="F74" s="143">
        <v>3931646.4</v>
      </c>
      <c r="G74" s="143">
        <f>VLOOKUP(C74,проект!C:F,4,0)</f>
        <v>3931646.4</v>
      </c>
      <c r="H74" s="143" t="b">
        <f t="shared" si="34"/>
        <v>1</v>
      </c>
      <c r="I74" s="143">
        <v>3166762.28</v>
      </c>
      <c r="J74" s="143">
        <f>VLOOKUP(C74,проект!C:W,5,0)</f>
        <v>3166762.28</v>
      </c>
      <c r="K74" s="143" t="b">
        <f t="shared" si="35"/>
        <v>1</v>
      </c>
      <c r="L74" s="143">
        <v>0</v>
      </c>
      <c r="M74" s="143">
        <f>VLOOKUP(C74,проект!C:W,6,0)</f>
        <v>0</v>
      </c>
      <c r="N74" s="143" t="b">
        <f t="shared" si="36"/>
        <v>1</v>
      </c>
      <c r="O74" s="143">
        <v>440056.8</v>
      </c>
      <c r="P74" s="143">
        <f>VLOOKUP(C74,проект!C:W,7,0)</f>
        <v>440056.8</v>
      </c>
      <c r="Q74" s="143" t="b">
        <f t="shared" si="37"/>
        <v>1</v>
      </c>
      <c r="R74" s="143">
        <v>288480</v>
      </c>
      <c r="S74" s="143">
        <f>VLOOKUP(C74,проект!C:W,8,0)</f>
        <v>288480</v>
      </c>
      <c r="T74" s="143" t="b">
        <f t="shared" si="38"/>
        <v>1</v>
      </c>
      <c r="U74" s="143">
        <v>274467.59999999998</v>
      </c>
      <c r="V74" s="143">
        <f>VLOOKUP(C74,проект!C:W,9,0)</f>
        <v>274467.59999999998</v>
      </c>
      <c r="W74" s="143" t="b">
        <f t="shared" si="39"/>
        <v>1</v>
      </c>
      <c r="X74" s="143">
        <v>0</v>
      </c>
      <c r="Y74" s="143">
        <f>VLOOKUP(C74,проект!C:W,10,0)</f>
        <v>0</v>
      </c>
      <c r="Z74" s="143" t="b">
        <f t="shared" si="40"/>
        <v>1</v>
      </c>
      <c r="AA74" s="143">
        <v>0</v>
      </c>
      <c r="AB74" s="143">
        <f>VLOOKUP(C74,проект!C:W,11,0)</f>
        <v>0</v>
      </c>
      <c r="AC74" s="143" t="b">
        <f t="shared" si="41"/>
        <v>1</v>
      </c>
      <c r="AD74" s="143">
        <v>0</v>
      </c>
      <c r="AE74" s="143">
        <f>VLOOKUP(C74,проект!C:W,12,0)</f>
        <v>0</v>
      </c>
      <c r="AF74" s="143" t="b">
        <f t="shared" si="42"/>
        <v>1</v>
      </c>
      <c r="AG74" s="143">
        <v>1084350</v>
      </c>
      <c r="AH74" s="143">
        <f>VLOOKUP(C74,проект!C:W,13,0)</f>
        <v>1084350</v>
      </c>
      <c r="AI74" s="143" t="b">
        <f t="shared" si="43"/>
        <v>1</v>
      </c>
      <c r="AJ74" s="143">
        <v>0</v>
      </c>
      <c r="AK74" s="143">
        <f>VLOOKUP(C74,проект!C:W,14,0)</f>
        <v>0</v>
      </c>
      <c r="AL74" s="143" t="b">
        <f t="shared" si="44"/>
        <v>1</v>
      </c>
      <c r="AM74" s="143">
        <v>0</v>
      </c>
      <c r="AN74" s="143">
        <v>0</v>
      </c>
      <c r="AO74" s="143">
        <v>0</v>
      </c>
      <c r="AP74" s="143">
        <f>VLOOKUP(C74,проект!C:W,17,0)</f>
        <v>0</v>
      </c>
      <c r="AQ74" s="143" t="b">
        <f t="shared" si="45"/>
        <v>1</v>
      </c>
      <c r="AR74" s="143">
        <v>0</v>
      </c>
      <c r="AS74" s="143">
        <f>VLOOKUP(C74,проект!C:W,18,0)</f>
        <v>0</v>
      </c>
      <c r="AT74" s="143" t="b">
        <f t="shared" si="46"/>
        <v>1</v>
      </c>
      <c r="AU74" s="143">
        <v>0</v>
      </c>
      <c r="AV74" s="143">
        <f>VLOOKUP(C74,проект!C:W,19,0)</f>
        <v>0</v>
      </c>
      <c r="AW74" s="143" t="b">
        <f t="shared" si="47"/>
        <v>1</v>
      </c>
      <c r="AX74" s="143">
        <v>0</v>
      </c>
      <c r="AY74" s="143">
        <f>VLOOKUP(C74,проект!C:W,20,0)</f>
        <v>0</v>
      </c>
      <c r="AZ74" s="143" t="b">
        <f t="shared" si="48"/>
        <v>1</v>
      </c>
      <c r="BA74" s="143">
        <v>108041.89</v>
      </c>
      <c r="BB74" s="143">
        <f>VLOOKUP(C74,проект!C:W,21,0)</f>
        <v>108041.89</v>
      </c>
      <c r="BC74" s="143" t="b">
        <f t="shared" si="49"/>
        <v>1</v>
      </c>
      <c r="BD74" s="143">
        <f>VLOOKUP(C74,проект!C:D,2,0)</f>
        <v>9293804.9699999988</v>
      </c>
      <c r="BE74"/>
      <c r="BF74" t="b">
        <f t="shared" si="50"/>
        <v>1</v>
      </c>
    </row>
    <row r="75" spans="1:58" x14ac:dyDescent="0.3">
      <c r="A75">
        <v>86</v>
      </c>
      <c r="B75" t="s">
        <v>169</v>
      </c>
      <c r="C75">
        <v>39457</v>
      </c>
      <c r="D75" s="143">
        <v>11891474.050000001</v>
      </c>
      <c r="E75" s="143">
        <v>11754981.25</v>
      </c>
      <c r="F75" s="143">
        <v>4745910.8</v>
      </c>
      <c r="G75" s="143">
        <f>VLOOKUP(C75,проект!C:F,4,0)</f>
        <v>4745910.8</v>
      </c>
      <c r="H75" s="143" t="b">
        <f t="shared" si="34"/>
        <v>1</v>
      </c>
      <c r="I75" s="143">
        <v>0</v>
      </c>
      <c r="J75" s="143">
        <f>VLOOKUP(C75,проект!C:W,5,0)</f>
        <v>0</v>
      </c>
      <c r="K75" s="143" t="b">
        <f t="shared" si="35"/>
        <v>1</v>
      </c>
      <c r="L75" s="143">
        <v>0</v>
      </c>
      <c r="M75" s="143">
        <f>VLOOKUP(C75,проект!C:W,6,0)</f>
        <v>0</v>
      </c>
      <c r="N75" s="143" t="b">
        <f t="shared" si="36"/>
        <v>1</v>
      </c>
      <c r="O75" s="143">
        <v>0</v>
      </c>
      <c r="P75" s="143">
        <f>VLOOKUP(C75,проект!C:W,7,0)</f>
        <v>0</v>
      </c>
      <c r="Q75" s="143" t="b">
        <f t="shared" si="37"/>
        <v>1</v>
      </c>
      <c r="R75" s="143">
        <v>0</v>
      </c>
      <c r="S75" s="143">
        <f>VLOOKUP(C75,проект!C:W,8,0)</f>
        <v>0</v>
      </c>
      <c r="T75" s="143" t="b">
        <f t="shared" si="38"/>
        <v>1</v>
      </c>
      <c r="U75" s="143">
        <v>0</v>
      </c>
      <c r="V75" s="143">
        <f>VLOOKUP(C75,проект!C:W,9,0)</f>
        <v>0</v>
      </c>
      <c r="W75" s="143" t="b">
        <f t="shared" si="39"/>
        <v>1</v>
      </c>
      <c r="X75" s="143">
        <v>0</v>
      </c>
      <c r="Y75" s="143">
        <f>VLOOKUP(C75,проект!C:W,10,0)</f>
        <v>0</v>
      </c>
      <c r="Z75" s="143" t="b">
        <f t="shared" si="40"/>
        <v>1</v>
      </c>
      <c r="AA75" s="143">
        <v>0</v>
      </c>
      <c r="AB75" s="143">
        <f>VLOOKUP(C75,проект!C:W,11,0)</f>
        <v>0</v>
      </c>
      <c r="AC75" s="143" t="b">
        <f t="shared" si="41"/>
        <v>1</v>
      </c>
      <c r="AD75" s="143">
        <v>0</v>
      </c>
      <c r="AE75" s="143">
        <f>VLOOKUP(C75,проект!C:W,12,0)</f>
        <v>0</v>
      </c>
      <c r="AF75" s="143" t="b">
        <f t="shared" si="42"/>
        <v>1</v>
      </c>
      <c r="AG75" s="143">
        <v>1685800</v>
      </c>
      <c r="AH75" s="143">
        <f>VLOOKUP(C75,проект!C:W,13,0)</f>
        <v>1685800</v>
      </c>
      <c r="AI75" s="143" t="b">
        <f t="shared" si="43"/>
        <v>1</v>
      </c>
      <c r="AJ75" s="143">
        <v>3835334.45</v>
      </c>
      <c r="AK75" s="143">
        <f>VLOOKUP(C75,проект!C:W,14,0)</f>
        <v>3835334.45</v>
      </c>
      <c r="AL75" s="143" t="b">
        <f t="shared" si="44"/>
        <v>1</v>
      </c>
      <c r="AM75" s="143">
        <v>0</v>
      </c>
      <c r="AN75" s="143">
        <v>0</v>
      </c>
      <c r="AO75" s="143">
        <v>1487936</v>
      </c>
      <c r="AP75" s="143">
        <f>VLOOKUP(C75,проект!C:W,17,0)</f>
        <v>1487936</v>
      </c>
      <c r="AQ75" s="143" t="b">
        <f t="shared" si="45"/>
        <v>1</v>
      </c>
      <c r="AR75" s="143">
        <v>0</v>
      </c>
      <c r="AS75" s="143">
        <f>VLOOKUP(C75,проект!C:W,18,0)</f>
        <v>0</v>
      </c>
      <c r="AT75" s="143" t="b">
        <f t="shared" si="46"/>
        <v>1</v>
      </c>
      <c r="AU75" s="143">
        <v>0</v>
      </c>
      <c r="AV75" s="143">
        <f>VLOOKUP(C75,проект!C:W,19,0)</f>
        <v>0</v>
      </c>
      <c r="AW75" s="143" t="b">
        <f t="shared" si="47"/>
        <v>1</v>
      </c>
      <c r="AX75" s="143">
        <v>0</v>
      </c>
      <c r="AY75" s="143">
        <f>VLOOKUP(C75,проект!C:W,20,0)</f>
        <v>0</v>
      </c>
      <c r="AZ75" s="143" t="b">
        <f t="shared" si="48"/>
        <v>1</v>
      </c>
      <c r="BA75" s="143">
        <v>136492.79999999999</v>
      </c>
      <c r="BB75" s="143">
        <f>VLOOKUP(C75,проект!C:W,21,0)</f>
        <v>136492.79999999999</v>
      </c>
      <c r="BC75" s="143" t="b">
        <f t="shared" si="49"/>
        <v>1</v>
      </c>
      <c r="BD75" s="143">
        <f>VLOOKUP(C75,проект!C:D,2,0)</f>
        <v>11891474.050000001</v>
      </c>
      <c r="BF75" t="b">
        <f t="shared" si="50"/>
        <v>1</v>
      </c>
    </row>
    <row r="76" spans="1:58" x14ac:dyDescent="0.3">
      <c r="A76">
        <v>88</v>
      </c>
      <c r="B76" t="s">
        <v>171</v>
      </c>
      <c r="C76">
        <v>39487</v>
      </c>
      <c r="D76" s="143">
        <v>10467689.560000001</v>
      </c>
      <c r="E76" s="143">
        <v>10348915.18</v>
      </c>
      <c r="F76" s="143">
        <v>4833750</v>
      </c>
      <c r="G76" s="143">
        <f>VLOOKUP(C76,проект!C:F,4,0)</f>
        <v>4833750</v>
      </c>
      <c r="H76" s="143" t="b">
        <f t="shared" si="34"/>
        <v>1</v>
      </c>
      <c r="I76" s="143">
        <v>0</v>
      </c>
      <c r="J76" s="143">
        <f>VLOOKUP(C76,проект!C:W,5,0)</f>
        <v>0</v>
      </c>
      <c r="K76" s="143" t="b">
        <f t="shared" si="35"/>
        <v>1</v>
      </c>
      <c r="L76" s="143">
        <v>0</v>
      </c>
      <c r="M76" s="143">
        <f>VLOOKUP(C76,проект!C:W,6,0)</f>
        <v>0</v>
      </c>
      <c r="N76" s="143" t="b">
        <f t="shared" si="36"/>
        <v>1</v>
      </c>
      <c r="O76" s="143">
        <v>0</v>
      </c>
      <c r="P76" s="143">
        <f>VLOOKUP(C76,проект!C:W,7,0)</f>
        <v>0</v>
      </c>
      <c r="Q76" s="143" t="b">
        <f t="shared" si="37"/>
        <v>1</v>
      </c>
      <c r="R76" s="143">
        <v>0</v>
      </c>
      <c r="S76" s="143">
        <f>VLOOKUP(C76,проект!C:W,8,0)</f>
        <v>0</v>
      </c>
      <c r="T76" s="143" t="b">
        <f t="shared" si="38"/>
        <v>1</v>
      </c>
      <c r="U76" s="143">
        <v>0</v>
      </c>
      <c r="V76" s="143">
        <f>VLOOKUP(C76,проект!C:W,9,0)</f>
        <v>0</v>
      </c>
      <c r="W76" s="143" t="b">
        <f t="shared" si="39"/>
        <v>1</v>
      </c>
      <c r="X76" s="143">
        <v>0</v>
      </c>
      <c r="Y76" s="143">
        <f>VLOOKUP(C76,проект!C:W,10,0)</f>
        <v>0</v>
      </c>
      <c r="Z76" s="143" t="b">
        <f t="shared" si="40"/>
        <v>1</v>
      </c>
      <c r="AA76" s="143">
        <v>0</v>
      </c>
      <c r="AB76" s="143">
        <f>VLOOKUP(C76,проект!C:W,11,0)</f>
        <v>0</v>
      </c>
      <c r="AC76" s="143" t="b">
        <f t="shared" si="41"/>
        <v>1</v>
      </c>
      <c r="AD76" s="143">
        <v>4125167.82</v>
      </c>
      <c r="AE76" s="143">
        <f>VLOOKUP(C76,проект!C:W,12,0)</f>
        <v>4125167.82</v>
      </c>
      <c r="AF76" s="143" t="b">
        <f t="shared" si="42"/>
        <v>1</v>
      </c>
      <c r="AG76" s="143">
        <v>0</v>
      </c>
      <c r="AH76" s="143">
        <f>VLOOKUP(C76,проект!C:W,13,0)</f>
        <v>0</v>
      </c>
      <c r="AI76" s="143" t="b">
        <f t="shared" si="43"/>
        <v>1</v>
      </c>
      <c r="AJ76" s="143">
        <v>1389997.36</v>
      </c>
      <c r="AK76" s="143">
        <f>VLOOKUP(C76,проект!C:W,14,0)</f>
        <v>1389997.36</v>
      </c>
      <c r="AL76" s="143" t="b">
        <f t="shared" si="44"/>
        <v>1</v>
      </c>
      <c r="AM76" s="143">
        <v>0</v>
      </c>
      <c r="AN76" s="143">
        <v>0</v>
      </c>
      <c r="AO76" s="143">
        <v>0</v>
      </c>
      <c r="AP76" s="143">
        <f>VLOOKUP(C76,проект!C:W,17,0)</f>
        <v>0</v>
      </c>
      <c r="AQ76" s="143" t="b">
        <f t="shared" si="45"/>
        <v>1</v>
      </c>
      <c r="AR76" s="143">
        <v>0</v>
      </c>
      <c r="AS76" s="143">
        <f>VLOOKUP(C76,проект!C:W,18,0)</f>
        <v>0</v>
      </c>
      <c r="AT76" s="143" t="b">
        <f t="shared" si="46"/>
        <v>1</v>
      </c>
      <c r="AU76" s="143">
        <v>0</v>
      </c>
      <c r="AV76" s="143">
        <f>VLOOKUP(C76,проект!C:W,19,0)</f>
        <v>0</v>
      </c>
      <c r="AW76" s="143" t="b">
        <f t="shared" si="47"/>
        <v>1</v>
      </c>
      <c r="AX76" s="143">
        <v>0</v>
      </c>
      <c r="AY76" s="143">
        <f>VLOOKUP(C76,проект!C:W,20,0)</f>
        <v>0</v>
      </c>
      <c r="AZ76" s="143" t="b">
        <f t="shared" si="48"/>
        <v>1</v>
      </c>
      <c r="BA76" s="143">
        <v>118774.38</v>
      </c>
      <c r="BB76" s="143">
        <f>VLOOKUP(C76,проект!C:W,21,0)</f>
        <v>118774.38</v>
      </c>
      <c r="BC76" s="143" t="b">
        <f t="shared" si="49"/>
        <v>1</v>
      </c>
      <c r="BD76" s="143">
        <f>VLOOKUP(C76,проект!C:D,2,0)</f>
        <v>10467689.560000001</v>
      </c>
      <c r="BF76" t="b">
        <f t="shared" si="50"/>
        <v>1</v>
      </c>
    </row>
    <row r="77" spans="1:58" x14ac:dyDescent="0.3">
      <c r="A77">
        <v>97</v>
      </c>
      <c r="B77" t="s">
        <v>1898</v>
      </c>
      <c r="C77">
        <v>40991</v>
      </c>
      <c r="D77" s="143">
        <v>1559914.41</v>
      </c>
      <c r="E77" s="143">
        <v>1542326</v>
      </c>
      <c r="F77" s="143">
        <v>0</v>
      </c>
      <c r="G77" s="143">
        <f>VLOOKUP(C77,проект!C:F,4,0)</f>
        <v>0</v>
      </c>
      <c r="H77" s="143" t="b">
        <f t="shared" si="34"/>
        <v>1</v>
      </c>
      <c r="I77" s="143">
        <v>0</v>
      </c>
      <c r="J77" s="143">
        <f>VLOOKUP(C77,проект!C:W,5,0)</f>
        <v>0</v>
      </c>
      <c r="K77" s="143" t="b">
        <f t="shared" si="35"/>
        <v>1</v>
      </c>
      <c r="L77" s="143">
        <v>0</v>
      </c>
      <c r="M77" s="143">
        <f>VLOOKUP(C77,проект!C:W,6,0)</f>
        <v>0</v>
      </c>
      <c r="N77" s="143" t="b">
        <f t="shared" si="36"/>
        <v>1</v>
      </c>
      <c r="O77" s="143">
        <v>348373.2</v>
      </c>
      <c r="P77" s="143">
        <f>VLOOKUP(C77,проект!C:W,7,0)</f>
        <v>348373.2</v>
      </c>
      <c r="Q77" s="143" t="b">
        <f t="shared" si="37"/>
        <v>1</v>
      </c>
      <c r="R77" s="143">
        <v>329452.79999999999</v>
      </c>
      <c r="S77" s="143">
        <f>VLOOKUP(C77,проект!C:W,8,0)</f>
        <v>329452.79999999999</v>
      </c>
      <c r="T77" s="143" t="b">
        <f t="shared" si="38"/>
        <v>1</v>
      </c>
      <c r="U77" s="143">
        <v>0</v>
      </c>
      <c r="V77" s="143">
        <f>VLOOKUP(C77,проект!C:W,9,0)</f>
        <v>0</v>
      </c>
      <c r="W77" s="143" t="b">
        <f t="shared" si="39"/>
        <v>1</v>
      </c>
      <c r="X77" s="143">
        <v>0</v>
      </c>
      <c r="Y77" s="143">
        <f>VLOOKUP(C77,проект!C:W,10,0)</f>
        <v>0</v>
      </c>
      <c r="Z77" s="143" t="b">
        <f t="shared" si="40"/>
        <v>1</v>
      </c>
      <c r="AA77" s="143">
        <v>0</v>
      </c>
      <c r="AB77" s="143">
        <f>VLOOKUP(C77,проект!C:W,11,0)</f>
        <v>0</v>
      </c>
      <c r="AC77" s="143" t="b">
        <f t="shared" si="41"/>
        <v>1</v>
      </c>
      <c r="AD77" s="143">
        <v>0</v>
      </c>
      <c r="AE77" s="143">
        <f>VLOOKUP(C77,проект!C:W,12,0)</f>
        <v>0</v>
      </c>
      <c r="AF77" s="143" t="b">
        <f t="shared" si="42"/>
        <v>1</v>
      </c>
      <c r="AG77" s="143">
        <v>864500</v>
      </c>
      <c r="AH77" s="143">
        <f>VLOOKUP(C77,проект!C:W,13,0)</f>
        <v>864500</v>
      </c>
      <c r="AI77" s="143" t="b">
        <f t="shared" si="43"/>
        <v>1</v>
      </c>
      <c r="AJ77" s="143">
        <v>0</v>
      </c>
      <c r="AK77" s="143">
        <f>VLOOKUP(C77,проект!C:W,14,0)</f>
        <v>0</v>
      </c>
      <c r="AL77" s="143" t="b">
        <f t="shared" si="44"/>
        <v>1</v>
      </c>
      <c r="AM77" s="143">
        <v>0</v>
      </c>
      <c r="AN77" s="143">
        <v>0</v>
      </c>
      <c r="AO77" s="143">
        <v>0</v>
      </c>
      <c r="AP77" s="143">
        <f>VLOOKUP(C77,проект!C:W,17,0)</f>
        <v>0</v>
      </c>
      <c r="AQ77" s="143" t="b">
        <f t="shared" si="45"/>
        <v>1</v>
      </c>
      <c r="AR77" s="143">
        <v>0</v>
      </c>
      <c r="AS77" s="143">
        <f>VLOOKUP(C77,проект!C:W,18,0)</f>
        <v>0</v>
      </c>
      <c r="AT77" s="143" t="b">
        <f t="shared" si="46"/>
        <v>1</v>
      </c>
      <c r="AU77" s="143">
        <v>0</v>
      </c>
      <c r="AV77" s="143">
        <f>VLOOKUP(C77,проект!C:W,19,0)</f>
        <v>0</v>
      </c>
      <c r="AW77" s="143" t="b">
        <f t="shared" si="47"/>
        <v>1</v>
      </c>
      <c r="AX77" s="143">
        <v>0</v>
      </c>
      <c r="AY77" s="143">
        <f>VLOOKUP(C77,проект!C:W,20,0)</f>
        <v>0</v>
      </c>
      <c r="AZ77" s="143" t="b">
        <f t="shared" si="48"/>
        <v>1</v>
      </c>
      <c r="BA77" s="143">
        <v>17588.41</v>
      </c>
      <c r="BB77" s="143">
        <f>VLOOKUP(C77,проект!C:W,21,0)</f>
        <v>17588.41</v>
      </c>
      <c r="BC77" s="143" t="b">
        <f t="shared" si="49"/>
        <v>1</v>
      </c>
      <c r="BD77" s="143">
        <f>VLOOKUP(C77,проект!C:D,2,0)</f>
        <v>1559914.41</v>
      </c>
      <c r="BF77" t="b">
        <f t="shared" si="50"/>
        <v>1</v>
      </c>
    </row>
    <row r="78" spans="1:58" x14ac:dyDescent="0.3">
      <c r="A78">
        <v>109</v>
      </c>
      <c r="B78" t="s">
        <v>2173</v>
      </c>
      <c r="C78">
        <v>39390</v>
      </c>
      <c r="D78" s="143">
        <v>11933264.52</v>
      </c>
      <c r="E78" s="143">
        <v>11807759.6</v>
      </c>
      <c r="F78" s="143">
        <v>0</v>
      </c>
      <c r="G78" s="143">
        <f>VLOOKUP(C78,проект!C:F,4,0)</f>
        <v>0</v>
      </c>
      <c r="H78" s="143" t="b">
        <f t="shared" si="34"/>
        <v>1</v>
      </c>
      <c r="I78" s="143">
        <v>0</v>
      </c>
      <c r="J78" s="143">
        <f>VLOOKUP(C78,проект!C:W,5,0)</f>
        <v>0</v>
      </c>
      <c r="K78" s="143" t="b">
        <f t="shared" si="35"/>
        <v>1</v>
      </c>
      <c r="L78" s="143">
        <v>0</v>
      </c>
      <c r="M78" s="143">
        <f>VLOOKUP(C78,проект!C:W,6,0)</f>
        <v>0</v>
      </c>
      <c r="N78" s="143" t="b">
        <f t="shared" si="36"/>
        <v>1</v>
      </c>
      <c r="O78" s="143">
        <v>0</v>
      </c>
      <c r="P78" s="143">
        <f>VLOOKUP(C78,проект!C:W,7,0)</f>
        <v>0</v>
      </c>
      <c r="Q78" s="143" t="b">
        <f t="shared" si="37"/>
        <v>1</v>
      </c>
      <c r="R78" s="143">
        <v>0</v>
      </c>
      <c r="S78" s="143">
        <f>VLOOKUP(C78,проект!C:W,8,0)</f>
        <v>0</v>
      </c>
      <c r="T78" s="143" t="b">
        <f t="shared" si="38"/>
        <v>1</v>
      </c>
      <c r="U78" s="143">
        <v>0</v>
      </c>
      <c r="V78" s="143">
        <f>VLOOKUP(C78,проект!C:W,9,0)</f>
        <v>0</v>
      </c>
      <c r="W78" s="143" t="b">
        <f t="shared" si="39"/>
        <v>1</v>
      </c>
      <c r="X78" s="143">
        <v>0</v>
      </c>
      <c r="Y78" s="143">
        <f>VLOOKUP(C78,проект!C:W,10,0)</f>
        <v>0</v>
      </c>
      <c r="Z78" s="143" t="b">
        <f t="shared" si="40"/>
        <v>1</v>
      </c>
      <c r="AA78" s="143">
        <v>0</v>
      </c>
      <c r="AB78" s="143">
        <f>VLOOKUP(C78,проект!C:W,11,0)</f>
        <v>0</v>
      </c>
      <c r="AC78" s="143" t="b">
        <f t="shared" si="41"/>
        <v>1</v>
      </c>
      <c r="AD78" s="143">
        <v>0</v>
      </c>
      <c r="AE78" s="143">
        <f>VLOOKUP(C78,проект!C:W,12,0)</f>
        <v>0</v>
      </c>
      <c r="AF78" s="143" t="b">
        <f t="shared" si="42"/>
        <v>1</v>
      </c>
      <c r="AG78" s="143">
        <v>0</v>
      </c>
      <c r="AH78" s="143">
        <f>VLOOKUP(C78,проект!C:W,13,0)</f>
        <v>0</v>
      </c>
      <c r="AI78" s="143" t="b">
        <f t="shared" si="43"/>
        <v>1</v>
      </c>
      <c r="AJ78" s="143">
        <v>7239447.5999999996</v>
      </c>
      <c r="AK78" s="143">
        <f>VLOOKUP(C78,проект!C:W,14,0)</f>
        <v>7239447.5999999996</v>
      </c>
      <c r="AL78" s="143" t="b">
        <f t="shared" si="44"/>
        <v>1</v>
      </c>
      <c r="AM78" s="143">
        <v>0</v>
      </c>
      <c r="AN78" s="143">
        <v>0</v>
      </c>
      <c r="AO78" s="143">
        <v>4568312</v>
      </c>
      <c r="AP78" s="143">
        <f>VLOOKUP(C78,проект!C:W,17,0)</f>
        <v>4568312</v>
      </c>
      <c r="AQ78" s="143" t="b">
        <f t="shared" si="45"/>
        <v>1</v>
      </c>
      <c r="AR78" s="143">
        <v>0</v>
      </c>
      <c r="AS78" s="143">
        <f>VLOOKUP(C78,проект!C:W,18,0)</f>
        <v>0</v>
      </c>
      <c r="AT78" s="143" t="b">
        <f t="shared" si="46"/>
        <v>1</v>
      </c>
      <c r="AU78" s="143">
        <v>0</v>
      </c>
      <c r="AV78" s="143">
        <f>VLOOKUP(C78,проект!C:W,19,0)</f>
        <v>0</v>
      </c>
      <c r="AW78" s="143" t="b">
        <f t="shared" si="47"/>
        <v>1</v>
      </c>
      <c r="AX78" s="143">
        <v>0</v>
      </c>
      <c r="AY78" s="143">
        <f>VLOOKUP(C78,проект!C:W,20,0)</f>
        <v>0</v>
      </c>
      <c r="AZ78" s="143" t="b">
        <f t="shared" si="48"/>
        <v>1</v>
      </c>
      <c r="BA78" s="143">
        <v>125504.92</v>
      </c>
      <c r="BB78" s="143">
        <f>VLOOKUP(C78,проект!C:W,21,0)</f>
        <v>125504.92</v>
      </c>
      <c r="BC78" s="143" t="b">
        <f t="shared" si="49"/>
        <v>1</v>
      </c>
      <c r="BD78" s="143">
        <f>VLOOKUP(C78,проект!C:D,2,0)</f>
        <v>11933264.52</v>
      </c>
      <c r="BF78" t="b">
        <f t="shared" si="50"/>
        <v>1</v>
      </c>
    </row>
    <row r="79" spans="1:58" s="159" customFormat="1" x14ac:dyDescent="0.3">
      <c r="A79">
        <v>110</v>
      </c>
      <c r="B79" t="s">
        <v>2144</v>
      </c>
      <c r="C79">
        <v>39599</v>
      </c>
      <c r="D79" s="143">
        <v>2932212.71</v>
      </c>
      <c r="E79" s="143">
        <v>2897728.8</v>
      </c>
      <c r="F79" s="143">
        <v>0</v>
      </c>
      <c r="G79" s="143">
        <f>VLOOKUP(C79,проект!C:F,4,0)</f>
        <v>0</v>
      </c>
      <c r="H79" s="143" t="b">
        <f t="shared" si="34"/>
        <v>1</v>
      </c>
      <c r="I79" s="222">
        <v>2396726.4</v>
      </c>
      <c r="J79" s="222">
        <f>VLOOKUP(C79,проект!C:W,5,0)</f>
        <v>1959430.8</v>
      </c>
      <c r="K79" s="222" t="b">
        <f t="shared" si="35"/>
        <v>0</v>
      </c>
      <c r="L79" s="143">
        <v>0</v>
      </c>
      <c r="M79" s="143">
        <f>VLOOKUP(C79,проект!C:W,6,0)</f>
        <v>0</v>
      </c>
      <c r="N79" s="143" t="b">
        <f t="shared" si="36"/>
        <v>1</v>
      </c>
      <c r="O79" s="224">
        <v>161642.4</v>
      </c>
      <c r="P79" s="224">
        <f>VLOOKUP(C79,проект!C:W,7,0)</f>
        <v>236893.2</v>
      </c>
      <c r="Q79" s="143" t="b">
        <f t="shared" si="37"/>
        <v>0</v>
      </c>
      <c r="R79" s="225">
        <v>339360</v>
      </c>
      <c r="S79" s="225">
        <f>VLOOKUP(C79,проект!C:W,8,0)</f>
        <v>342750</v>
      </c>
      <c r="T79" s="225" t="b">
        <f t="shared" si="38"/>
        <v>0</v>
      </c>
      <c r="U79" s="143">
        <v>0</v>
      </c>
      <c r="V79" s="143">
        <f>VLOOKUP(C79,проект!C:W,9,0)</f>
        <v>0</v>
      </c>
      <c r="W79" s="143" t="b">
        <f t="shared" si="39"/>
        <v>1</v>
      </c>
      <c r="X79" s="143">
        <v>0</v>
      </c>
      <c r="Y79" s="143">
        <f>VLOOKUP(C79,проект!C:W,10,0)</f>
        <v>0</v>
      </c>
      <c r="Z79" s="143" t="b">
        <f t="shared" si="40"/>
        <v>1</v>
      </c>
      <c r="AA79" s="143">
        <v>0</v>
      </c>
      <c r="AB79" s="143">
        <f>VLOOKUP(C79,проект!C:W,11,0)</f>
        <v>0</v>
      </c>
      <c r="AC79" s="143" t="b">
        <f t="shared" si="41"/>
        <v>1</v>
      </c>
      <c r="AD79" s="143">
        <v>0</v>
      </c>
      <c r="AE79" s="143">
        <f>VLOOKUP(C79,проект!C:W,12,0)</f>
        <v>0</v>
      </c>
      <c r="AF79" s="143" t="b">
        <f t="shared" si="42"/>
        <v>1</v>
      </c>
      <c r="AG79" s="143">
        <v>0</v>
      </c>
      <c r="AH79" s="143">
        <f>VLOOKUP(C79,проект!C:W,13,0)</f>
        <v>0</v>
      </c>
      <c r="AI79" s="143" t="b">
        <f t="shared" si="43"/>
        <v>1</v>
      </c>
      <c r="AJ79" s="143">
        <v>0</v>
      </c>
      <c r="AK79" s="143">
        <f>VLOOKUP(C79,проект!C:W,14,0)</f>
        <v>0</v>
      </c>
      <c r="AL79" s="143" t="b">
        <f t="shared" si="44"/>
        <v>1</v>
      </c>
      <c r="AM79" s="143">
        <v>0</v>
      </c>
      <c r="AN79" s="143">
        <v>0</v>
      </c>
      <c r="AO79" s="143">
        <v>0</v>
      </c>
      <c r="AP79" s="143">
        <f>VLOOKUP(C79,проект!C:W,17,0)</f>
        <v>0</v>
      </c>
      <c r="AQ79" s="143" t="b">
        <f t="shared" si="45"/>
        <v>1</v>
      </c>
      <c r="AR79" s="143">
        <v>0</v>
      </c>
      <c r="AS79" s="143">
        <f>VLOOKUP(C79,проект!C:W,18,0)</f>
        <v>0</v>
      </c>
      <c r="AT79" s="143" t="b">
        <f t="shared" si="46"/>
        <v>1</v>
      </c>
      <c r="AU79" s="143">
        <v>0</v>
      </c>
      <c r="AV79" s="143">
        <f>VLOOKUP(C79,проект!C:W,19,0)</f>
        <v>0</v>
      </c>
      <c r="AW79" s="143" t="b">
        <f t="shared" si="47"/>
        <v>1</v>
      </c>
      <c r="AX79" s="143">
        <v>0</v>
      </c>
      <c r="AY79" s="143">
        <f>VLOOKUP(C79,проект!C:W,20,0)</f>
        <v>0</v>
      </c>
      <c r="AZ79" s="143" t="b">
        <f t="shared" si="48"/>
        <v>1</v>
      </c>
      <c r="BA79" s="143">
        <v>34483.910000000003</v>
      </c>
      <c r="BB79" s="143">
        <f>VLOOKUP(C79,проект!C:W,21,0)</f>
        <v>34483.910000000003</v>
      </c>
      <c r="BC79" s="143" t="b">
        <f t="shared" si="49"/>
        <v>1</v>
      </c>
      <c r="BD79" s="143">
        <f>VLOOKUP(C79,проект!C:D,2,0)</f>
        <v>2573557.91</v>
      </c>
      <c r="BE79"/>
      <c r="BF79" t="b">
        <f t="shared" si="50"/>
        <v>0</v>
      </c>
    </row>
    <row r="80" spans="1:58" s="159" customFormat="1" x14ac:dyDescent="0.3">
      <c r="A80">
        <v>112</v>
      </c>
      <c r="B80" t="s">
        <v>2146</v>
      </c>
      <c r="C80">
        <v>40913</v>
      </c>
      <c r="D80" s="143">
        <v>1914772.02</v>
      </c>
      <c r="E80" s="143">
        <v>1892253.6</v>
      </c>
      <c r="F80" s="143">
        <v>0</v>
      </c>
      <c r="G80" s="143">
        <f>VLOOKUP(C80,проект!C:F,4,0)</f>
        <v>0</v>
      </c>
      <c r="H80" s="143" t="b">
        <f t="shared" si="34"/>
        <v>1</v>
      </c>
      <c r="I80" s="222">
        <v>1892253.6</v>
      </c>
      <c r="J80" s="222">
        <f>VLOOKUP(C80,проект!C:W,5,0)</f>
        <v>1344745.2</v>
      </c>
      <c r="K80" s="222" t="b">
        <f t="shared" si="35"/>
        <v>0</v>
      </c>
      <c r="L80" s="143">
        <v>0</v>
      </c>
      <c r="M80" s="143">
        <f>VLOOKUP(C80,проект!C:W,6,0)</f>
        <v>0</v>
      </c>
      <c r="N80" s="143" t="b">
        <f t="shared" si="36"/>
        <v>1</v>
      </c>
      <c r="O80" s="143">
        <v>0</v>
      </c>
      <c r="P80" s="143">
        <f>VLOOKUP(C80,проект!C:W,7,0)</f>
        <v>0</v>
      </c>
      <c r="Q80" s="143" t="b">
        <f t="shared" si="37"/>
        <v>1</v>
      </c>
      <c r="R80" s="143">
        <v>0</v>
      </c>
      <c r="S80" s="143">
        <f>VLOOKUP(C80,проект!C:W,8,0)</f>
        <v>0</v>
      </c>
      <c r="T80" s="143" t="b">
        <f t="shared" si="38"/>
        <v>1</v>
      </c>
      <c r="U80" s="143">
        <v>0</v>
      </c>
      <c r="V80" s="143">
        <f>VLOOKUP(C80,проект!C:W,9,0)</f>
        <v>0</v>
      </c>
      <c r="W80" s="143" t="b">
        <f t="shared" si="39"/>
        <v>1</v>
      </c>
      <c r="X80" s="143">
        <v>0</v>
      </c>
      <c r="Y80" s="143">
        <f>VLOOKUP(C80,проект!C:W,10,0)</f>
        <v>0</v>
      </c>
      <c r="Z80" s="143" t="b">
        <f t="shared" si="40"/>
        <v>1</v>
      </c>
      <c r="AA80" s="143">
        <v>0</v>
      </c>
      <c r="AB80" s="143">
        <f>VLOOKUP(C80,проект!C:W,11,0)</f>
        <v>0</v>
      </c>
      <c r="AC80" s="143" t="b">
        <f t="shared" si="41"/>
        <v>1</v>
      </c>
      <c r="AD80" s="143">
        <v>0</v>
      </c>
      <c r="AE80" s="143">
        <f>VLOOKUP(C80,проект!C:W,12,0)</f>
        <v>0</v>
      </c>
      <c r="AF80" s="143" t="b">
        <f t="shared" si="42"/>
        <v>1</v>
      </c>
      <c r="AG80" s="143">
        <v>0</v>
      </c>
      <c r="AH80" s="143">
        <f>VLOOKUP(C80,проект!C:W,13,0)</f>
        <v>0</v>
      </c>
      <c r="AI80" s="143" t="b">
        <f t="shared" si="43"/>
        <v>1</v>
      </c>
      <c r="AJ80" s="143">
        <v>0</v>
      </c>
      <c r="AK80" s="143">
        <f>VLOOKUP(C80,проект!C:W,14,0)</f>
        <v>0</v>
      </c>
      <c r="AL80" s="143" t="b">
        <f t="shared" si="44"/>
        <v>1</v>
      </c>
      <c r="AM80" s="143">
        <v>0</v>
      </c>
      <c r="AN80" s="143">
        <v>0</v>
      </c>
      <c r="AO80" s="143">
        <v>0</v>
      </c>
      <c r="AP80" s="143">
        <f>VLOOKUP(C80,проект!C:W,17,0)</f>
        <v>0</v>
      </c>
      <c r="AQ80" s="143" t="b">
        <f t="shared" si="45"/>
        <v>1</v>
      </c>
      <c r="AR80" s="143">
        <v>0</v>
      </c>
      <c r="AS80" s="143">
        <f>VLOOKUP(C80,проект!C:W,18,0)</f>
        <v>0</v>
      </c>
      <c r="AT80" s="143" t="b">
        <f t="shared" si="46"/>
        <v>1</v>
      </c>
      <c r="AU80" s="143">
        <v>0</v>
      </c>
      <c r="AV80" s="143">
        <f>VLOOKUP(C80,проект!C:W,19,0)</f>
        <v>0</v>
      </c>
      <c r="AW80" s="143" t="b">
        <f t="shared" si="47"/>
        <v>1</v>
      </c>
      <c r="AX80" s="143">
        <v>0</v>
      </c>
      <c r="AY80" s="143">
        <f>VLOOKUP(C80,проект!C:W,20,0)</f>
        <v>0</v>
      </c>
      <c r="AZ80" s="143" t="b">
        <f t="shared" si="48"/>
        <v>1</v>
      </c>
      <c r="BA80" s="143">
        <v>22518.42</v>
      </c>
      <c r="BB80" s="143">
        <f>VLOOKUP(C80,проект!C:W,21,0)</f>
        <v>22518.42</v>
      </c>
      <c r="BC80" s="143" t="b">
        <f t="shared" si="49"/>
        <v>1</v>
      </c>
      <c r="BD80" s="143">
        <f>VLOOKUP(C80,проект!C:D,2,0)</f>
        <v>1367263.6199999999</v>
      </c>
      <c r="BE80"/>
      <c r="BF80" t="b">
        <f t="shared" si="50"/>
        <v>0</v>
      </c>
    </row>
    <row r="81" spans="1:58" s="159" customFormat="1" x14ac:dyDescent="0.3">
      <c r="A81">
        <v>113</v>
      </c>
      <c r="B81" t="s">
        <v>2147</v>
      </c>
      <c r="C81">
        <v>40915</v>
      </c>
      <c r="D81" s="143">
        <v>1745220.8499999999</v>
      </c>
      <c r="E81" s="143">
        <v>1724696.4</v>
      </c>
      <c r="F81" s="143">
        <v>0</v>
      </c>
      <c r="G81" s="143">
        <f>VLOOKUP(C81,проект!C:F,4,0)</f>
        <v>0</v>
      </c>
      <c r="H81" s="143" t="b">
        <f t="shared" si="34"/>
        <v>1</v>
      </c>
      <c r="I81" s="222">
        <v>1724696.4</v>
      </c>
      <c r="J81" s="222">
        <f>VLOOKUP(C81,проект!C:W,5,0)</f>
        <v>810106.8</v>
      </c>
      <c r="K81" s="222" t="b">
        <f t="shared" si="35"/>
        <v>0</v>
      </c>
      <c r="L81" s="143">
        <v>0</v>
      </c>
      <c r="M81" s="143">
        <f>VLOOKUP(C81,проект!C:W,6,0)</f>
        <v>0</v>
      </c>
      <c r="N81" s="143" t="b">
        <f t="shared" si="36"/>
        <v>1</v>
      </c>
      <c r="O81" s="143">
        <v>0</v>
      </c>
      <c r="P81" s="143">
        <f>VLOOKUP(C81,проект!C:W,7,0)</f>
        <v>0</v>
      </c>
      <c r="Q81" s="143" t="b">
        <f t="shared" si="37"/>
        <v>1</v>
      </c>
      <c r="R81" s="143">
        <v>0</v>
      </c>
      <c r="S81" s="143">
        <f>VLOOKUP(C81,проект!C:W,8,0)</f>
        <v>0</v>
      </c>
      <c r="T81" s="143" t="b">
        <f t="shared" si="38"/>
        <v>1</v>
      </c>
      <c r="U81" s="143">
        <v>0</v>
      </c>
      <c r="V81" s="143">
        <f>VLOOKUP(C81,проект!C:W,9,0)</f>
        <v>0</v>
      </c>
      <c r="W81" s="143" t="b">
        <f t="shared" si="39"/>
        <v>1</v>
      </c>
      <c r="X81" s="143">
        <v>0</v>
      </c>
      <c r="Y81" s="143">
        <f>VLOOKUP(C81,проект!C:W,10,0)</f>
        <v>0</v>
      </c>
      <c r="Z81" s="143" t="b">
        <f t="shared" si="40"/>
        <v>1</v>
      </c>
      <c r="AA81" s="143">
        <v>0</v>
      </c>
      <c r="AB81" s="143">
        <f>VLOOKUP(C81,проект!C:W,11,0)</f>
        <v>0</v>
      </c>
      <c r="AC81" s="143" t="b">
        <f t="shared" si="41"/>
        <v>1</v>
      </c>
      <c r="AD81" s="143">
        <v>0</v>
      </c>
      <c r="AE81" s="143">
        <f>VLOOKUP(C81,проект!C:W,12,0)</f>
        <v>0</v>
      </c>
      <c r="AF81" s="143" t="b">
        <f t="shared" si="42"/>
        <v>1</v>
      </c>
      <c r="AG81" s="143">
        <v>0</v>
      </c>
      <c r="AH81" s="143">
        <f>VLOOKUP(C81,проект!C:W,13,0)</f>
        <v>0</v>
      </c>
      <c r="AI81" s="143" t="b">
        <f t="shared" si="43"/>
        <v>1</v>
      </c>
      <c r="AJ81" s="143">
        <v>0</v>
      </c>
      <c r="AK81" s="143">
        <f>VLOOKUP(C81,проект!C:W,14,0)</f>
        <v>0</v>
      </c>
      <c r="AL81" s="143" t="b">
        <f t="shared" si="44"/>
        <v>1</v>
      </c>
      <c r="AM81" s="143">
        <v>0</v>
      </c>
      <c r="AN81" s="143">
        <v>0</v>
      </c>
      <c r="AO81" s="143">
        <v>0</v>
      </c>
      <c r="AP81" s="143">
        <f>VLOOKUP(C81,проект!C:W,17,0)</f>
        <v>0</v>
      </c>
      <c r="AQ81" s="143" t="b">
        <f t="shared" si="45"/>
        <v>1</v>
      </c>
      <c r="AR81" s="143">
        <v>0</v>
      </c>
      <c r="AS81" s="143">
        <f>VLOOKUP(C81,проект!C:W,18,0)</f>
        <v>0</v>
      </c>
      <c r="AT81" s="143" t="b">
        <f t="shared" si="46"/>
        <v>1</v>
      </c>
      <c r="AU81" s="143">
        <v>0</v>
      </c>
      <c r="AV81" s="143">
        <f>VLOOKUP(C81,проект!C:W,19,0)</f>
        <v>0</v>
      </c>
      <c r="AW81" s="143" t="b">
        <f t="shared" si="47"/>
        <v>1</v>
      </c>
      <c r="AX81" s="143">
        <v>0</v>
      </c>
      <c r="AY81" s="143">
        <f>VLOOKUP(C81,проект!C:W,20,0)</f>
        <v>0</v>
      </c>
      <c r="AZ81" s="143" t="b">
        <f t="shared" si="48"/>
        <v>1</v>
      </c>
      <c r="BA81" s="143">
        <v>20524.45</v>
      </c>
      <c r="BB81" s="143">
        <f>VLOOKUP(C81,проект!C:W,21,0)</f>
        <v>20524.45</v>
      </c>
      <c r="BC81" s="143" t="b">
        <f t="shared" si="49"/>
        <v>1</v>
      </c>
      <c r="BD81" s="143">
        <f>VLOOKUP(C81,проект!C:D,2,0)</f>
        <v>830631.25</v>
      </c>
      <c r="BE81"/>
      <c r="BF81" t="b">
        <f t="shared" si="50"/>
        <v>0</v>
      </c>
    </row>
    <row r="82" spans="1:58" x14ac:dyDescent="0.3">
      <c r="A82">
        <v>114</v>
      </c>
      <c r="B82" t="s">
        <v>2148</v>
      </c>
      <c r="C82">
        <v>40920</v>
      </c>
      <c r="D82" s="143">
        <v>2475719.7799999998</v>
      </c>
      <c r="E82" s="143">
        <v>2446604.4</v>
      </c>
      <c r="F82" s="143">
        <v>0</v>
      </c>
      <c r="G82" s="143">
        <f>VLOOKUP(C82,проект!C:F,4,0)</f>
        <v>0</v>
      </c>
      <c r="H82" s="143" t="b">
        <f t="shared" si="34"/>
        <v>1</v>
      </c>
      <c r="I82" s="222">
        <v>2446604.4</v>
      </c>
      <c r="J82" s="222">
        <f>VLOOKUP(C82,проект!C:W,5,0)</f>
        <v>1939176</v>
      </c>
      <c r="K82" s="222" t="b">
        <f t="shared" si="35"/>
        <v>0</v>
      </c>
      <c r="L82" s="143">
        <v>0</v>
      </c>
      <c r="M82" s="143">
        <f>VLOOKUP(C82,проект!C:W,6,0)</f>
        <v>0</v>
      </c>
      <c r="N82" s="143" t="b">
        <f t="shared" si="36"/>
        <v>1</v>
      </c>
      <c r="O82" s="143">
        <v>0</v>
      </c>
      <c r="P82" s="143">
        <f>VLOOKUP(C82,проект!C:W,7,0)</f>
        <v>0</v>
      </c>
      <c r="Q82" s="143" t="b">
        <f t="shared" si="37"/>
        <v>1</v>
      </c>
      <c r="R82" s="143">
        <v>0</v>
      </c>
      <c r="S82" s="143">
        <f>VLOOKUP(C82,проект!C:W,8,0)</f>
        <v>0</v>
      </c>
      <c r="T82" s="143" t="b">
        <f t="shared" si="38"/>
        <v>1</v>
      </c>
      <c r="U82" s="143">
        <v>0</v>
      </c>
      <c r="V82" s="143">
        <f>VLOOKUP(C82,проект!C:W,9,0)</f>
        <v>0</v>
      </c>
      <c r="W82" s="143" t="b">
        <f t="shared" si="39"/>
        <v>1</v>
      </c>
      <c r="X82" s="143">
        <v>0</v>
      </c>
      <c r="Y82" s="143">
        <f>VLOOKUP(C82,проект!C:W,10,0)</f>
        <v>0</v>
      </c>
      <c r="Z82" s="143" t="b">
        <f t="shared" si="40"/>
        <v>1</v>
      </c>
      <c r="AA82" s="143">
        <v>0</v>
      </c>
      <c r="AB82" s="143">
        <f>VLOOKUP(C82,проект!C:W,11,0)</f>
        <v>0</v>
      </c>
      <c r="AC82" s="143" t="b">
        <f t="shared" si="41"/>
        <v>1</v>
      </c>
      <c r="AD82" s="143">
        <v>0</v>
      </c>
      <c r="AE82" s="143">
        <f>VLOOKUP(C82,проект!C:W,12,0)</f>
        <v>0</v>
      </c>
      <c r="AF82" s="143" t="b">
        <f t="shared" si="42"/>
        <v>1</v>
      </c>
      <c r="AG82" s="143">
        <v>0</v>
      </c>
      <c r="AH82" s="143">
        <f>VLOOKUP(C82,проект!C:W,13,0)</f>
        <v>0</v>
      </c>
      <c r="AI82" s="143" t="b">
        <f t="shared" si="43"/>
        <v>1</v>
      </c>
      <c r="AJ82" s="143">
        <v>0</v>
      </c>
      <c r="AK82" s="143">
        <f>VLOOKUP(C82,проект!C:W,14,0)</f>
        <v>0</v>
      </c>
      <c r="AL82" s="143" t="b">
        <f t="shared" si="44"/>
        <v>1</v>
      </c>
      <c r="AM82" s="143">
        <v>0</v>
      </c>
      <c r="AN82" s="143">
        <v>0</v>
      </c>
      <c r="AO82" s="143">
        <v>0</v>
      </c>
      <c r="AP82" s="143">
        <f>VLOOKUP(C82,проект!C:W,17,0)</f>
        <v>0</v>
      </c>
      <c r="AQ82" s="143" t="b">
        <f t="shared" si="45"/>
        <v>1</v>
      </c>
      <c r="AR82" s="143">
        <v>0</v>
      </c>
      <c r="AS82" s="143">
        <f>VLOOKUP(C82,проект!C:W,18,0)</f>
        <v>0</v>
      </c>
      <c r="AT82" s="143" t="b">
        <f t="shared" si="46"/>
        <v>1</v>
      </c>
      <c r="AU82" s="143">
        <v>0</v>
      </c>
      <c r="AV82" s="143">
        <f>VLOOKUP(C82,проект!C:W,19,0)</f>
        <v>0</v>
      </c>
      <c r="AW82" s="143" t="b">
        <f t="shared" si="47"/>
        <v>1</v>
      </c>
      <c r="AX82" s="143">
        <v>0</v>
      </c>
      <c r="AY82" s="143">
        <f>VLOOKUP(C82,проект!C:W,20,0)</f>
        <v>0</v>
      </c>
      <c r="AZ82" s="143" t="b">
        <f t="shared" si="48"/>
        <v>1</v>
      </c>
      <c r="BA82" s="143">
        <v>29115.38</v>
      </c>
      <c r="BB82" s="143">
        <f>VLOOKUP(C82,проект!C:W,21,0)</f>
        <v>29115.38</v>
      </c>
      <c r="BC82" s="143" t="b">
        <f t="shared" si="49"/>
        <v>1</v>
      </c>
      <c r="BD82" s="143">
        <f>VLOOKUP(C82,проект!C:D,2,0)</f>
        <v>1968291.38</v>
      </c>
      <c r="BF82" t="b">
        <f t="shared" si="50"/>
        <v>0</v>
      </c>
    </row>
    <row r="83" spans="1:58" x14ac:dyDescent="0.3">
      <c r="A83">
        <v>115</v>
      </c>
      <c r="B83" t="s">
        <v>2149</v>
      </c>
      <c r="C83">
        <v>40733</v>
      </c>
      <c r="D83" s="143">
        <v>2104760.77</v>
      </c>
      <c r="E83" s="143">
        <v>2080008</v>
      </c>
      <c r="F83" s="143">
        <v>0</v>
      </c>
      <c r="G83" s="143">
        <f>VLOOKUP(C83,проект!C:F,4,0)</f>
        <v>0</v>
      </c>
      <c r="H83" s="143" t="b">
        <f t="shared" si="34"/>
        <v>1</v>
      </c>
      <c r="I83" s="222">
        <v>2080008</v>
      </c>
      <c r="J83" s="222">
        <f>VLOOKUP(C83,проект!C:W,5,0)</f>
        <v>2561170.7999999998</v>
      </c>
      <c r="K83" s="222" t="b">
        <f t="shared" si="35"/>
        <v>0</v>
      </c>
      <c r="L83" s="143">
        <v>0</v>
      </c>
      <c r="M83" s="143">
        <f>VLOOKUP(C83,проект!C:W,6,0)</f>
        <v>0</v>
      </c>
      <c r="N83" s="143" t="b">
        <f t="shared" si="36"/>
        <v>1</v>
      </c>
      <c r="O83" s="143">
        <v>0</v>
      </c>
      <c r="P83" s="143">
        <f>VLOOKUP(C83,проект!C:W,7,0)</f>
        <v>0</v>
      </c>
      <c r="Q83" s="143" t="b">
        <f t="shared" si="37"/>
        <v>1</v>
      </c>
      <c r="R83" s="143">
        <v>0</v>
      </c>
      <c r="S83" s="143">
        <f>VLOOKUP(C83,проект!C:W,8,0)</f>
        <v>0</v>
      </c>
      <c r="T83" s="143" t="b">
        <f t="shared" si="38"/>
        <v>1</v>
      </c>
      <c r="U83" s="143">
        <v>0</v>
      </c>
      <c r="V83" s="143">
        <f>VLOOKUP(C83,проект!C:W,9,0)</f>
        <v>0</v>
      </c>
      <c r="W83" s="143" t="b">
        <f t="shared" si="39"/>
        <v>1</v>
      </c>
      <c r="X83" s="143">
        <v>0</v>
      </c>
      <c r="Y83" s="143">
        <f>VLOOKUP(C83,проект!C:W,10,0)</f>
        <v>0</v>
      </c>
      <c r="Z83" s="143" t="b">
        <f t="shared" si="40"/>
        <v>1</v>
      </c>
      <c r="AA83" s="143">
        <v>0</v>
      </c>
      <c r="AB83" s="143">
        <f>VLOOKUP(C83,проект!C:W,11,0)</f>
        <v>0</v>
      </c>
      <c r="AC83" s="143" t="b">
        <f t="shared" si="41"/>
        <v>1</v>
      </c>
      <c r="AD83" s="143">
        <v>0</v>
      </c>
      <c r="AE83" s="143">
        <f>VLOOKUP(C83,проект!C:W,12,0)</f>
        <v>0</v>
      </c>
      <c r="AF83" s="143" t="b">
        <f t="shared" si="42"/>
        <v>1</v>
      </c>
      <c r="AG83" s="143">
        <v>0</v>
      </c>
      <c r="AH83" s="143">
        <f>VLOOKUP(C83,проект!C:W,13,0)</f>
        <v>0</v>
      </c>
      <c r="AI83" s="143" t="b">
        <f t="shared" si="43"/>
        <v>1</v>
      </c>
      <c r="AJ83" s="143">
        <v>0</v>
      </c>
      <c r="AK83" s="143">
        <f>VLOOKUP(C83,проект!C:W,14,0)</f>
        <v>0</v>
      </c>
      <c r="AL83" s="143" t="b">
        <f t="shared" si="44"/>
        <v>1</v>
      </c>
      <c r="AM83" s="143">
        <v>0</v>
      </c>
      <c r="AN83" s="143">
        <v>0</v>
      </c>
      <c r="AO83" s="143">
        <v>0</v>
      </c>
      <c r="AP83" s="143">
        <f>VLOOKUP(C83,проект!C:W,17,0)</f>
        <v>0</v>
      </c>
      <c r="AQ83" s="143" t="b">
        <f t="shared" si="45"/>
        <v>1</v>
      </c>
      <c r="AR83" s="143">
        <v>0</v>
      </c>
      <c r="AS83" s="143">
        <f>VLOOKUP(C83,проект!C:W,18,0)</f>
        <v>0</v>
      </c>
      <c r="AT83" s="143" t="b">
        <f t="shared" si="46"/>
        <v>1</v>
      </c>
      <c r="AU83" s="143">
        <v>0</v>
      </c>
      <c r="AV83" s="143">
        <f>VLOOKUP(C83,проект!C:W,19,0)</f>
        <v>0</v>
      </c>
      <c r="AW83" s="143" t="b">
        <f t="shared" si="47"/>
        <v>1</v>
      </c>
      <c r="AX83" s="143">
        <v>0</v>
      </c>
      <c r="AY83" s="143">
        <f>VLOOKUP(C83,проект!C:W,20,0)</f>
        <v>0</v>
      </c>
      <c r="AZ83" s="143" t="b">
        <f t="shared" si="48"/>
        <v>1</v>
      </c>
      <c r="BA83" s="143">
        <v>24752.77</v>
      </c>
      <c r="BB83" s="143">
        <f>VLOOKUP(C83,проект!C:W,21,0)</f>
        <v>24752.77</v>
      </c>
      <c r="BC83" s="143" t="b">
        <f t="shared" si="49"/>
        <v>1</v>
      </c>
      <c r="BD83" s="143">
        <f>VLOOKUP(C83,проект!C:D,2,0)</f>
        <v>2585923.5699999998</v>
      </c>
      <c r="BF83" t="b">
        <f t="shared" si="50"/>
        <v>0</v>
      </c>
    </row>
    <row r="84" spans="1:58" x14ac:dyDescent="0.3">
      <c r="A84">
        <v>119</v>
      </c>
      <c r="B84" t="s">
        <v>2153</v>
      </c>
      <c r="C84">
        <v>40427</v>
      </c>
      <c r="D84" s="143">
        <v>954822.66</v>
      </c>
      <c r="E84" s="143">
        <v>943593.6</v>
      </c>
      <c r="F84" s="143">
        <v>0</v>
      </c>
      <c r="G84" s="143">
        <f>VLOOKUP(C84,проект!C:F,4,0)</f>
        <v>0</v>
      </c>
      <c r="H84" s="143" t="b">
        <f t="shared" si="34"/>
        <v>1</v>
      </c>
      <c r="I84" s="222">
        <v>943593.6</v>
      </c>
      <c r="J84" s="222">
        <f>VLOOKUP(C84,проект!C:W,5,0)</f>
        <v>658684.80000000005</v>
      </c>
      <c r="K84" s="222" t="b">
        <f t="shared" si="35"/>
        <v>0</v>
      </c>
      <c r="L84" s="143">
        <v>0</v>
      </c>
      <c r="M84" s="143">
        <f>VLOOKUP(C84,проект!C:W,6,0)</f>
        <v>0</v>
      </c>
      <c r="N84" s="143" t="b">
        <f t="shared" si="36"/>
        <v>1</v>
      </c>
      <c r="O84" s="143">
        <v>0</v>
      </c>
      <c r="P84" s="143">
        <f>VLOOKUP(C84,проект!C:W,7,0)</f>
        <v>0</v>
      </c>
      <c r="Q84" s="143" t="b">
        <f t="shared" si="37"/>
        <v>1</v>
      </c>
      <c r="R84" s="143">
        <v>0</v>
      </c>
      <c r="S84" s="143">
        <f>VLOOKUP(C84,проект!C:W,8,0)</f>
        <v>0</v>
      </c>
      <c r="T84" s="143" t="b">
        <f t="shared" si="38"/>
        <v>1</v>
      </c>
      <c r="U84" s="143">
        <v>0</v>
      </c>
      <c r="V84" s="143">
        <f>VLOOKUP(C84,проект!C:W,9,0)</f>
        <v>0</v>
      </c>
      <c r="W84" s="143" t="b">
        <f t="shared" si="39"/>
        <v>1</v>
      </c>
      <c r="X84" s="143">
        <v>0</v>
      </c>
      <c r="Y84" s="143">
        <f>VLOOKUP(C84,проект!C:W,10,0)</f>
        <v>0</v>
      </c>
      <c r="Z84" s="143" t="b">
        <f t="shared" si="40"/>
        <v>1</v>
      </c>
      <c r="AA84" s="143">
        <v>0</v>
      </c>
      <c r="AB84" s="143">
        <f>VLOOKUP(C84,проект!C:W,11,0)</f>
        <v>0</v>
      </c>
      <c r="AC84" s="143" t="b">
        <f t="shared" si="41"/>
        <v>1</v>
      </c>
      <c r="AD84" s="143">
        <v>0</v>
      </c>
      <c r="AE84" s="143">
        <f>VLOOKUP(C84,проект!C:W,12,0)</f>
        <v>0</v>
      </c>
      <c r="AF84" s="143" t="b">
        <f t="shared" si="42"/>
        <v>1</v>
      </c>
      <c r="AG84" s="143">
        <v>0</v>
      </c>
      <c r="AH84" s="143">
        <f>VLOOKUP(C84,проект!C:W,13,0)</f>
        <v>0</v>
      </c>
      <c r="AI84" s="143" t="b">
        <f t="shared" si="43"/>
        <v>1</v>
      </c>
      <c r="AJ84" s="143">
        <v>0</v>
      </c>
      <c r="AK84" s="143">
        <f>VLOOKUP(C84,проект!C:W,14,0)</f>
        <v>0</v>
      </c>
      <c r="AL84" s="143" t="b">
        <f t="shared" si="44"/>
        <v>1</v>
      </c>
      <c r="AM84" s="143">
        <v>0</v>
      </c>
      <c r="AN84" s="143">
        <v>0</v>
      </c>
      <c r="AO84" s="143">
        <v>0</v>
      </c>
      <c r="AP84" s="143">
        <f>VLOOKUP(C84,проект!C:W,17,0)</f>
        <v>0</v>
      </c>
      <c r="AQ84" s="143" t="b">
        <f t="shared" si="45"/>
        <v>1</v>
      </c>
      <c r="AR84" s="143">
        <v>0</v>
      </c>
      <c r="AS84" s="143">
        <f>VLOOKUP(C84,проект!C:W,18,0)</f>
        <v>0</v>
      </c>
      <c r="AT84" s="143" t="b">
        <f t="shared" si="46"/>
        <v>1</v>
      </c>
      <c r="AU84" s="143">
        <v>0</v>
      </c>
      <c r="AV84" s="143">
        <f>VLOOKUP(C84,проект!C:W,19,0)</f>
        <v>0</v>
      </c>
      <c r="AW84" s="143" t="b">
        <f t="shared" si="47"/>
        <v>1</v>
      </c>
      <c r="AX84" s="143">
        <v>0</v>
      </c>
      <c r="AY84" s="143">
        <f>VLOOKUP(C84,проект!C:W,20,0)</f>
        <v>0</v>
      </c>
      <c r="AZ84" s="143" t="b">
        <f t="shared" si="48"/>
        <v>1</v>
      </c>
      <c r="BA84" s="143">
        <v>11229.06</v>
      </c>
      <c r="BB84" s="143">
        <f>VLOOKUP(C84,проект!C:W,21,0)</f>
        <v>11229.06</v>
      </c>
      <c r="BC84" s="143" t="b">
        <f t="shared" si="49"/>
        <v>1</v>
      </c>
      <c r="BD84" s="143">
        <f>VLOOKUP(C84,проект!C:D,2,0)</f>
        <v>669913.8600000001</v>
      </c>
      <c r="BF84" t="b">
        <f t="shared" si="50"/>
        <v>0</v>
      </c>
    </row>
    <row r="85" spans="1:58" s="159" customFormat="1" x14ac:dyDescent="0.3">
      <c r="A85">
        <v>120</v>
      </c>
      <c r="B85" t="s">
        <v>2154</v>
      </c>
      <c r="C85">
        <v>40471</v>
      </c>
      <c r="D85" s="143">
        <v>2083070.0699999998</v>
      </c>
      <c r="E85" s="143">
        <v>2058572.4</v>
      </c>
      <c r="F85" s="143">
        <v>0</v>
      </c>
      <c r="G85" s="143">
        <f>VLOOKUP(C85,проект!C:F,4,0)</f>
        <v>0</v>
      </c>
      <c r="H85" s="143" t="b">
        <f t="shared" si="34"/>
        <v>1</v>
      </c>
      <c r="I85" s="222">
        <v>2058572.4</v>
      </c>
      <c r="J85" s="222">
        <f>VLOOKUP(C85,проект!C:W,5,0)</f>
        <v>2776288.8</v>
      </c>
      <c r="K85" s="222" t="b">
        <f t="shared" si="35"/>
        <v>0</v>
      </c>
      <c r="L85" s="143">
        <v>0</v>
      </c>
      <c r="M85" s="143">
        <f>VLOOKUP(C85,проект!C:W,6,0)</f>
        <v>0</v>
      </c>
      <c r="N85" s="143" t="b">
        <f t="shared" si="36"/>
        <v>1</v>
      </c>
      <c r="O85" s="143">
        <v>0</v>
      </c>
      <c r="P85" s="143">
        <f>VLOOKUP(C85,проект!C:W,7,0)</f>
        <v>0</v>
      </c>
      <c r="Q85" s="143" t="b">
        <f t="shared" si="37"/>
        <v>1</v>
      </c>
      <c r="R85" s="143">
        <v>0</v>
      </c>
      <c r="S85" s="143">
        <f>VLOOKUP(C85,проект!C:W,8,0)</f>
        <v>0</v>
      </c>
      <c r="T85" s="143" t="b">
        <f t="shared" si="38"/>
        <v>1</v>
      </c>
      <c r="U85" s="143">
        <v>0</v>
      </c>
      <c r="V85" s="143">
        <f>VLOOKUP(C85,проект!C:W,9,0)</f>
        <v>0</v>
      </c>
      <c r="W85" s="143" t="b">
        <f t="shared" si="39"/>
        <v>1</v>
      </c>
      <c r="X85" s="143">
        <v>0</v>
      </c>
      <c r="Y85" s="143">
        <f>VLOOKUP(C85,проект!C:W,10,0)</f>
        <v>0</v>
      </c>
      <c r="Z85" s="143" t="b">
        <f t="shared" si="40"/>
        <v>1</v>
      </c>
      <c r="AA85" s="143">
        <v>0</v>
      </c>
      <c r="AB85" s="143">
        <f>VLOOKUP(C85,проект!C:W,11,0)</f>
        <v>0</v>
      </c>
      <c r="AC85" s="143" t="b">
        <f t="shared" si="41"/>
        <v>1</v>
      </c>
      <c r="AD85" s="143">
        <v>0</v>
      </c>
      <c r="AE85" s="143">
        <f>VLOOKUP(C85,проект!C:W,12,0)</f>
        <v>0</v>
      </c>
      <c r="AF85" s="143" t="b">
        <f t="shared" si="42"/>
        <v>1</v>
      </c>
      <c r="AG85" s="143">
        <v>0</v>
      </c>
      <c r="AH85" s="143">
        <f>VLOOKUP(C85,проект!C:W,13,0)</f>
        <v>0</v>
      </c>
      <c r="AI85" s="143" t="b">
        <f t="shared" si="43"/>
        <v>1</v>
      </c>
      <c r="AJ85" s="143">
        <v>0</v>
      </c>
      <c r="AK85" s="143">
        <f>VLOOKUP(C85,проект!C:W,14,0)</f>
        <v>0</v>
      </c>
      <c r="AL85" s="143" t="b">
        <f t="shared" si="44"/>
        <v>1</v>
      </c>
      <c r="AM85" s="143">
        <v>0</v>
      </c>
      <c r="AN85" s="143">
        <v>0</v>
      </c>
      <c r="AO85" s="143">
        <v>0</v>
      </c>
      <c r="AP85" s="143">
        <f>VLOOKUP(C85,проект!C:W,17,0)</f>
        <v>0</v>
      </c>
      <c r="AQ85" s="143" t="b">
        <f t="shared" si="45"/>
        <v>1</v>
      </c>
      <c r="AR85" s="143">
        <v>0</v>
      </c>
      <c r="AS85" s="143">
        <f>VLOOKUP(C85,проект!C:W,18,0)</f>
        <v>0</v>
      </c>
      <c r="AT85" s="143" t="b">
        <f t="shared" si="46"/>
        <v>1</v>
      </c>
      <c r="AU85" s="143">
        <v>0</v>
      </c>
      <c r="AV85" s="143">
        <f>VLOOKUP(C85,проект!C:W,19,0)</f>
        <v>0</v>
      </c>
      <c r="AW85" s="143" t="b">
        <f t="shared" si="47"/>
        <v>1</v>
      </c>
      <c r="AX85" s="143">
        <v>0</v>
      </c>
      <c r="AY85" s="143">
        <f>VLOOKUP(C85,проект!C:W,20,0)</f>
        <v>0</v>
      </c>
      <c r="AZ85" s="143" t="b">
        <f t="shared" si="48"/>
        <v>1</v>
      </c>
      <c r="BA85" s="143">
        <v>24497.67</v>
      </c>
      <c r="BB85" s="143">
        <f>VLOOKUP(C85,проект!C:W,21,0)</f>
        <v>24497.67</v>
      </c>
      <c r="BC85" s="143" t="b">
        <f t="shared" si="49"/>
        <v>1</v>
      </c>
      <c r="BD85" s="143">
        <f>VLOOKUP(C85,проект!C:D,2,0)</f>
        <v>2800786.4699999997</v>
      </c>
      <c r="BE85"/>
      <c r="BF85" t="b">
        <f t="shared" si="50"/>
        <v>0</v>
      </c>
    </row>
    <row r="86" spans="1:58" x14ac:dyDescent="0.3">
      <c r="A86">
        <v>121</v>
      </c>
      <c r="B86" t="s">
        <v>2155</v>
      </c>
      <c r="C86">
        <v>39996</v>
      </c>
      <c r="D86" s="143">
        <v>554023.93000000005</v>
      </c>
      <c r="E86" s="143">
        <v>547508.4</v>
      </c>
      <c r="F86" s="143">
        <v>0</v>
      </c>
      <c r="G86" s="143">
        <f>VLOOKUP(C86,проект!C:F,4,0)</f>
        <v>0</v>
      </c>
      <c r="H86" s="143" t="b">
        <f t="shared" si="34"/>
        <v>1</v>
      </c>
      <c r="I86" s="222">
        <v>547508.4</v>
      </c>
      <c r="J86" s="222">
        <f>VLOOKUP(C86,проект!C:W,5,0)</f>
        <v>323714.40000000002</v>
      </c>
      <c r="K86" s="222" t="b">
        <f t="shared" si="35"/>
        <v>0</v>
      </c>
      <c r="L86" s="143">
        <v>0</v>
      </c>
      <c r="M86" s="143">
        <f>VLOOKUP(C86,проект!C:W,6,0)</f>
        <v>0</v>
      </c>
      <c r="N86" s="143" t="b">
        <f t="shared" si="36"/>
        <v>1</v>
      </c>
      <c r="O86" s="143">
        <v>0</v>
      </c>
      <c r="P86" s="143">
        <f>VLOOKUP(C86,проект!C:W,7,0)</f>
        <v>0</v>
      </c>
      <c r="Q86" s="143" t="b">
        <f t="shared" si="37"/>
        <v>1</v>
      </c>
      <c r="R86" s="143">
        <v>0</v>
      </c>
      <c r="S86" s="143">
        <f>VLOOKUP(C86,проект!C:W,8,0)</f>
        <v>0</v>
      </c>
      <c r="T86" s="143" t="b">
        <f t="shared" si="38"/>
        <v>1</v>
      </c>
      <c r="U86" s="143">
        <v>0</v>
      </c>
      <c r="V86" s="143">
        <f>VLOOKUP(C86,проект!C:W,9,0)</f>
        <v>0</v>
      </c>
      <c r="W86" s="143" t="b">
        <f t="shared" si="39"/>
        <v>1</v>
      </c>
      <c r="X86" s="143">
        <v>0</v>
      </c>
      <c r="Y86" s="143">
        <f>VLOOKUP(C86,проект!C:W,10,0)</f>
        <v>0</v>
      </c>
      <c r="Z86" s="143" t="b">
        <f t="shared" si="40"/>
        <v>1</v>
      </c>
      <c r="AA86" s="143">
        <v>0</v>
      </c>
      <c r="AB86" s="143">
        <f>VLOOKUP(C86,проект!C:W,11,0)</f>
        <v>0</v>
      </c>
      <c r="AC86" s="143" t="b">
        <f t="shared" si="41"/>
        <v>1</v>
      </c>
      <c r="AD86" s="143">
        <v>0</v>
      </c>
      <c r="AE86" s="143">
        <f>VLOOKUP(C86,проект!C:W,12,0)</f>
        <v>0</v>
      </c>
      <c r="AF86" s="143" t="b">
        <f t="shared" si="42"/>
        <v>1</v>
      </c>
      <c r="AG86" s="143">
        <v>0</v>
      </c>
      <c r="AH86" s="143">
        <f>VLOOKUP(C86,проект!C:W,13,0)</f>
        <v>0</v>
      </c>
      <c r="AI86" s="143" t="b">
        <f t="shared" si="43"/>
        <v>1</v>
      </c>
      <c r="AJ86" s="143">
        <v>0</v>
      </c>
      <c r="AK86" s="143">
        <f>VLOOKUP(C86,проект!C:W,14,0)</f>
        <v>0</v>
      </c>
      <c r="AL86" s="143" t="b">
        <f t="shared" si="44"/>
        <v>1</v>
      </c>
      <c r="AM86" s="143">
        <v>0</v>
      </c>
      <c r="AN86" s="143">
        <v>0</v>
      </c>
      <c r="AO86" s="143">
        <v>0</v>
      </c>
      <c r="AP86" s="143">
        <f>VLOOKUP(C86,проект!C:W,17,0)</f>
        <v>0</v>
      </c>
      <c r="AQ86" s="143" t="b">
        <f t="shared" si="45"/>
        <v>1</v>
      </c>
      <c r="AR86" s="143">
        <v>0</v>
      </c>
      <c r="AS86" s="143">
        <f>VLOOKUP(C86,проект!C:W,18,0)</f>
        <v>0</v>
      </c>
      <c r="AT86" s="143" t="b">
        <f t="shared" si="46"/>
        <v>1</v>
      </c>
      <c r="AU86" s="143">
        <v>0</v>
      </c>
      <c r="AV86" s="143">
        <f>VLOOKUP(C86,проект!C:W,19,0)</f>
        <v>0</v>
      </c>
      <c r="AW86" s="143" t="b">
        <f t="shared" si="47"/>
        <v>1</v>
      </c>
      <c r="AX86" s="143">
        <v>0</v>
      </c>
      <c r="AY86" s="143">
        <f>VLOOKUP(C86,проект!C:W,20,0)</f>
        <v>0</v>
      </c>
      <c r="AZ86" s="143" t="b">
        <f t="shared" si="48"/>
        <v>1</v>
      </c>
      <c r="BA86" s="143">
        <v>6515.53</v>
      </c>
      <c r="BB86" s="143">
        <f>VLOOKUP(C86,проект!C:W,21,0)</f>
        <v>6515.53</v>
      </c>
      <c r="BC86" s="143" t="b">
        <f t="shared" si="49"/>
        <v>1</v>
      </c>
      <c r="BD86" s="143">
        <f>VLOOKUP(C86,проект!C:D,2,0)</f>
        <v>330229.93000000005</v>
      </c>
      <c r="BF86" t="b">
        <f t="shared" si="50"/>
        <v>0</v>
      </c>
    </row>
    <row r="87" spans="1:58" x14ac:dyDescent="0.3">
      <c r="A87">
        <v>123</v>
      </c>
      <c r="B87" t="s">
        <v>2157</v>
      </c>
      <c r="C87">
        <v>40668</v>
      </c>
      <c r="D87" s="143">
        <v>1939021.2100000002</v>
      </c>
      <c r="E87" s="143">
        <v>1916217.6</v>
      </c>
      <c r="F87" s="143">
        <v>0</v>
      </c>
      <c r="G87" s="143">
        <f>VLOOKUP(C87,проект!C:F,4,0)</f>
        <v>0</v>
      </c>
      <c r="H87" s="143" t="b">
        <f t="shared" si="34"/>
        <v>1</v>
      </c>
      <c r="I87" s="143">
        <v>1916217.6</v>
      </c>
      <c r="J87" s="143">
        <f>VLOOKUP(C87,проект!C:W,5,0)</f>
        <v>2148212.4</v>
      </c>
      <c r="K87" s="143" t="b">
        <f t="shared" si="35"/>
        <v>0</v>
      </c>
      <c r="L87" s="143">
        <v>0</v>
      </c>
      <c r="M87" s="143">
        <f>VLOOKUP(C87,проект!C:W,6,0)</f>
        <v>0</v>
      </c>
      <c r="N87" s="143" t="b">
        <f t="shared" si="36"/>
        <v>1</v>
      </c>
      <c r="O87" s="143">
        <v>0</v>
      </c>
      <c r="P87" s="143">
        <f>VLOOKUP(C87,проект!C:W,7,0)</f>
        <v>0</v>
      </c>
      <c r="Q87" s="143" t="b">
        <f t="shared" si="37"/>
        <v>1</v>
      </c>
      <c r="R87" s="143">
        <v>0</v>
      </c>
      <c r="S87" s="143">
        <f>VLOOKUP(C87,проект!C:W,8,0)</f>
        <v>0</v>
      </c>
      <c r="T87" s="143" t="b">
        <f t="shared" si="38"/>
        <v>1</v>
      </c>
      <c r="U87" s="143">
        <v>0</v>
      </c>
      <c r="V87" s="143">
        <f>VLOOKUP(C87,проект!C:W,9,0)</f>
        <v>0</v>
      </c>
      <c r="W87" s="143" t="b">
        <f t="shared" si="39"/>
        <v>1</v>
      </c>
      <c r="X87" s="143">
        <v>0</v>
      </c>
      <c r="Y87" s="143">
        <f>VLOOKUP(C87,проект!C:W,10,0)</f>
        <v>0</v>
      </c>
      <c r="Z87" s="143" t="b">
        <f t="shared" si="40"/>
        <v>1</v>
      </c>
      <c r="AA87" s="143">
        <v>0</v>
      </c>
      <c r="AB87" s="143">
        <f>VLOOKUP(C87,проект!C:W,11,0)</f>
        <v>0</v>
      </c>
      <c r="AC87" s="143" t="b">
        <f t="shared" si="41"/>
        <v>1</v>
      </c>
      <c r="AD87" s="143">
        <v>0</v>
      </c>
      <c r="AE87" s="143">
        <f>VLOOKUP(C87,проект!C:W,12,0)</f>
        <v>0</v>
      </c>
      <c r="AF87" s="143" t="b">
        <f t="shared" si="42"/>
        <v>1</v>
      </c>
      <c r="AG87" s="143">
        <v>0</v>
      </c>
      <c r="AH87" s="143">
        <f>VLOOKUP(C87,проект!C:W,13,0)</f>
        <v>0</v>
      </c>
      <c r="AI87" s="143" t="b">
        <f t="shared" si="43"/>
        <v>1</v>
      </c>
      <c r="AJ87" s="143">
        <v>0</v>
      </c>
      <c r="AK87" s="143">
        <f>VLOOKUP(C87,проект!C:W,14,0)</f>
        <v>0</v>
      </c>
      <c r="AL87" s="143" t="b">
        <f t="shared" si="44"/>
        <v>1</v>
      </c>
      <c r="AM87" s="143">
        <v>0</v>
      </c>
      <c r="AN87" s="143">
        <v>0</v>
      </c>
      <c r="AO87" s="143">
        <v>0</v>
      </c>
      <c r="AP87" s="143">
        <f>VLOOKUP(C87,проект!C:W,17,0)</f>
        <v>0</v>
      </c>
      <c r="AQ87" s="143" t="b">
        <f t="shared" si="45"/>
        <v>1</v>
      </c>
      <c r="AR87" s="143">
        <v>0</v>
      </c>
      <c r="AS87" s="143">
        <f>VLOOKUP(C87,проект!C:W,18,0)</f>
        <v>0</v>
      </c>
      <c r="AT87" s="143" t="b">
        <f t="shared" si="46"/>
        <v>1</v>
      </c>
      <c r="AU87" s="143">
        <v>0</v>
      </c>
      <c r="AV87" s="143">
        <f>VLOOKUP(C87,проект!C:W,19,0)</f>
        <v>0</v>
      </c>
      <c r="AW87" s="143" t="b">
        <f t="shared" si="47"/>
        <v>1</v>
      </c>
      <c r="AX87" s="143">
        <v>0</v>
      </c>
      <c r="AY87" s="143">
        <f>VLOOKUP(C87,проект!C:W,20,0)</f>
        <v>0</v>
      </c>
      <c r="AZ87" s="143" t="b">
        <f t="shared" si="48"/>
        <v>1</v>
      </c>
      <c r="BA87" s="143">
        <v>22803.61</v>
      </c>
      <c r="BB87" s="143">
        <f>VLOOKUP(C87,проект!C:W,21,0)</f>
        <v>22803.61</v>
      </c>
      <c r="BC87" s="143" t="b">
        <f t="shared" si="49"/>
        <v>1</v>
      </c>
      <c r="BD87" s="143">
        <f>VLOOKUP(C87,проект!C:D,2,0)</f>
        <v>2171016.0099999998</v>
      </c>
      <c r="BF87" t="b">
        <f t="shared" si="50"/>
        <v>0</v>
      </c>
    </row>
    <row r="88" spans="1:58" x14ac:dyDescent="0.3">
      <c r="A88">
        <v>124</v>
      </c>
      <c r="B88" t="s">
        <v>2158</v>
      </c>
      <c r="C88">
        <v>40926</v>
      </c>
      <c r="D88" s="143">
        <v>2475719.7799999998</v>
      </c>
      <c r="E88" s="143">
        <v>2446604.4</v>
      </c>
      <c r="F88" s="143">
        <v>0</v>
      </c>
      <c r="G88" s="143">
        <f>VLOOKUP(C88,проект!C:F,4,0)</f>
        <v>0</v>
      </c>
      <c r="H88" s="143" t="b">
        <f t="shared" si="34"/>
        <v>1</v>
      </c>
      <c r="I88" s="143">
        <v>2446604.4</v>
      </c>
      <c r="J88" s="143">
        <f>VLOOKUP(C88,проект!C:W,5,0)</f>
        <v>1858279.2</v>
      </c>
      <c r="K88" s="143" t="b">
        <f t="shared" si="35"/>
        <v>0</v>
      </c>
      <c r="L88" s="143">
        <v>0</v>
      </c>
      <c r="M88" s="143">
        <f>VLOOKUP(C88,проект!C:W,6,0)</f>
        <v>0</v>
      </c>
      <c r="N88" s="143" t="b">
        <f t="shared" si="36"/>
        <v>1</v>
      </c>
      <c r="O88" s="143">
        <v>0</v>
      </c>
      <c r="P88" s="143">
        <f>VLOOKUP(C88,проект!C:W,7,0)</f>
        <v>0</v>
      </c>
      <c r="Q88" s="143" t="b">
        <f t="shared" si="37"/>
        <v>1</v>
      </c>
      <c r="R88" s="143">
        <v>0</v>
      </c>
      <c r="S88" s="143">
        <f>VLOOKUP(C88,проект!C:W,8,0)</f>
        <v>0</v>
      </c>
      <c r="T88" s="143" t="b">
        <f t="shared" si="38"/>
        <v>1</v>
      </c>
      <c r="U88" s="143">
        <v>0</v>
      </c>
      <c r="V88" s="143">
        <f>VLOOKUP(C88,проект!C:W,9,0)</f>
        <v>0</v>
      </c>
      <c r="W88" s="143" t="b">
        <f t="shared" si="39"/>
        <v>1</v>
      </c>
      <c r="X88" s="143">
        <v>0</v>
      </c>
      <c r="Y88" s="143">
        <f>VLOOKUP(C88,проект!C:W,10,0)</f>
        <v>0</v>
      </c>
      <c r="Z88" s="143" t="b">
        <f t="shared" si="40"/>
        <v>1</v>
      </c>
      <c r="AA88" s="143">
        <v>0</v>
      </c>
      <c r="AB88" s="143">
        <f>VLOOKUP(C88,проект!C:W,11,0)</f>
        <v>0</v>
      </c>
      <c r="AC88" s="143" t="b">
        <f t="shared" si="41"/>
        <v>1</v>
      </c>
      <c r="AD88" s="143">
        <v>0</v>
      </c>
      <c r="AE88" s="143">
        <f>VLOOKUP(C88,проект!C:W,12,0)</f>
        <v>0</v>
      </c>
      <c r="AF88" s="143" t="b">
        <f t="shared" si="42"/>
        <v>1</v>
      </c>
      <c r="AG88" s="143">
        <v>0</v>
      </c>
      <c r="AH88" s="143">
        <f>VLOOKUP(C88,проект!C:W,13,0)</f>
        <v>0</v>
      </c>
      <c r="AI88" s="143" t="b">
        <f t="shared" si="43"/>
        <v>1</v>
      </c>
      <c r="AJ88" s="143">
        <v>0</v>
      </c>
      <c r="AK88" s="143">
        <f>VLOOKUP(C88,проект!C:W,14,0)</f>
        <v>0</v>
      </c>
      <c r="AL88" s="143" t="b">
        <f t="shared" si="44"/>
        <v>1</v>
      </c>
      <c r="AM88" s="143">
        <v>0</v>
      </c>
      <c r="AN88" s="143">
        <v>0</v>
      </c>
      <c r="AO88" s="143">
        <v>0</v>
      </c>
      <c r="AP88" s="143">
        <f>VLOOKUP(C88,проект!C:W,17,0)</f>
        <v>0</v>
      </c>
      <c r="AQ88" s="143" t="b">
        <f t="shared" si="45"/>
        <v>1</v>
      </c>
      <c r="AR88" s="143">
        <v>0</v>
      </c>
      <c r="AS88" s="143">
        <f>VLOOKUP(C88,проект!C:W,18,0)</f>
        <v>0</v>
      </c>
      <c r="AT88" s="143" t="b">
        <f t="shared" si="46"/>
        <v>1</v>
      </c>
      <c r="AU88" s="143">
        <v>0</v>
      </c>
      <c r="AV88" s="143">
        <f>VLOOKUP(C88,проект!C:W,19,0)</f>
        <v>0</v>
      </c>
      <c r="AW88" s="143" t="b">
        <f t="shared" si="47"/>
        <v>1</v>
      </c>
      <c r="AX88" s="143">
        <v>0</v>
      </c>
      <c r="AY88" s="143">
        <f>VLOOKUP(C88,проект!C:W,20,0)</f>
        <v>0</v>
      </c>
      <c r="AZ88" s="143" t="b">
        <f t="shared" si="48"/>
        <v>1</v>
      </c>
      <c r="BA88" s="143">
        <v>29115.38</v>
      </c>
      <c r="BB88" s="143">
        <f>VLOOKUP(C88,проект!C:W,21,0)</f>
        <v>29115.38</v>
      </c>
      <c r="BC88" s="143" t="b">
        <f t="shared" si="49"/>
        <v>1</v>
      </c>
      <c r="BD88" s="143">
        <f>VLOOKUP(C88,проект!C:D,2,0)</f>
        <v>1887394.5799999998</v>
      </c>
      <c r="BF88" t="b">
        <f t="shared" si="50"/>
        <v>0</v>
      </c>
    </row>
    <row r="89" spans="1:58" x14ac:dyDescent="0.3">
      <c r="A89">
        <v>126</v>
      </c>
      <c r="B89" t="s">
        <v>2160</v>
      </c>
      <c r="C89">
        <v>40919</v>
      </c>
      <c r="D89" s="143">
        <v>2402767.0300000003</v>
      </c>
      <c r="E89" s="143">
        <v>2374509.6</v>
      </c>
      <c r="F89" s="143">
        <v>0</v>
      </c>
      <c r="G89" s="143">
        <f>VLOOKUP(C89,проект!C:F,4,0)</f>
        <v>0</v>
      </c>
      <c r="H89" s="143" t="b">
        <f t="shared" si="34"/>
        <v>1</v>
      </c>
      <c r="I89" s="222">
        <v>2374509.6</v>
      </c>
      <c r="J89" s="222">
        <f>VLOOKUP(C89,проект!C:W,5,0)</f>
        <v>1649438.4</v>
      </c>
      <c r="K89" s="222" t="b">
        <f t="shared" si="35"/>
        <v>0</v>
      </c>
      <c r="L89" s="143">
        <v>0</v>
      </c>
      <c r="M89" s="143">
        <f>VLOOKUP(C89,проект!C:W,6,0)</f>
        <v>0</v>
      </c>
      <c r="N89" s="143" t="b">
        <f t="shared" si="36"/>
        <v>1</v>
      </c>
      <c r="O89" s="143">
        <v>0</v>
      </c>
      <c r="P89" s="143">
        <f>VLOOKUP(C89,проект!C:W,7,0)</f>
        <v>0</v>
      </c>
      <c r="Q89" s="143" t="b">
        <f t="shared" si="37"/>
        <v>1</v>
      </c>
      <c r="R89" s="143">
        <v>0</v>
      </c>
      <c r="S89" s="143">
        <f>VLOOKUP(C89,проект!C:W,8,0)</f>
        <v>0</v>
      </c>
      <c r="T89" s="143" t="b">
        <f t="shared" si="38"/>
        <v>1</v>
      </c>
      <c r="U89" s="143">
        <v>0</v>
      </c>
      <c r="V89" s="143">
        <f>VLOOKUP(C89,проект!C:W,9,0)</f>
        <v>0</v>
      </c>
      <c r="W89" s="143" t="b">
        <f t="shared" si="39"/>
        <v>1</v>
      </c>
      <c r="X89" s="143">
        <v>0</v>
      </c>
      <c r="Y89" s="143">
        <f>VLOOKUP(C89,проект!C:W,10,0)</f>
        <v>0</v>
      </c>
      <c r="Z89" s="143" t="b">
        <f t="shared" si="40"/>
        <v>1</v>
      </c>
      <c r="AA89" s="143">
        <v>0</v>
      </c>
      <c r="AB89" s="143">
        <f>VLOOKUP(C89,проект!C:W,11,0)</f>
        <v>0</v>
      </c>
      <c r="AC89" s="143" t="b">
        <f t="shared" si="41"/>
        <v>1</v>
      </c>
      <c r="AD89" s="143">
        <v>0</v>
      </c>
      <c r="AE89" s="143">
        <f>VLOOKUP(C89,проект!C:W,12,0)</f>
        <v>0</v>
      </c>
      <c r="AF89" s="143" t="b">
        <f t="shared" si="42"/>
        <v>1</v>
      </c>
      <c r="AG89" s="143">
        <v>0</v>
      </c>
      <c r="AH89" s="143">
        <f>VLOOKUP(C89,проект!C:W,13,0)</f>
        <v>0</v>
      </c>
      <c r="AI89" s="143" t="b">
        <f t="shared" si="43"/>
        <v>1</v>
      </c>
      <c r="AJ89" s="143">
        <v>0</v>
      </c>
      <c r="AK89" s="143">
        <f>VLOOKUP(C89,проект!C:W,14,0)</f>
        <v>0</v>
      </c>
      <c r="AL89" s="143" t="b">
        <f t="shared" si="44"/>
        <v>1</v>
      </c>
      <c r="AM89" s="143">
        <v>0</v>
      </c>
      <c r="AN89" s="143">
        <v>0</v>
      </c>
      <c r="AO89" s="143">
        <v>0</v>
      </c>
      <c r="AP89" s="143">
        <f>VLOOKUP(C89,проект!C:W,17,0)</f>
        <v>0</v>
      </c>
      <c r="AQ89" s="143" t="b">
        <f t="shared" si="45"/>
        <v>1</v>
      </c>
      <c r="AR89" s="143">
        <v>0</v>
      </c>
      <c r="AS89" s="143">
        <f>VLOOKUP(C89,проект!C:W,18,0)</f>
        <v>0</v>
      </c>
      <c r="AT89" s="143" t="b">
        <f t="shared" si="46"/>
        <v>1</v>
      </c>
      <c r="AU89" s="143">
        <v>0</v>
      </c>
      <c r="AV89" s="143">
        <f>VLOOKUP(C89,проект!C:W,19,0)</f>
        <v>0</v>
      </c>
      <c r="AW89" s="143" t="b">
        <f t="shared" si="47"/>
        <v>1</v>
      </c>
      <c r="AX89" s="143">
        <v>0</v>
      </c>
      <c r="AY89" s="143">
        <f>VLOOKUP(C89,проект!C:W,20,0)</f>
        <v>0</v>
      </c>
      <c r="AZ89" s="143" t="b">
        <f t="shared" si="48"/>
        <v>1</v>
      </c>
      <c r="BA89" s="143">
        <v>28257.43</v>
      </c>
      <c r="BB89" s="143">
        <f>VLOOKUP(C89,проект!C:W,21,0)</f>
        <v>28257.43</v>
      </c>
      <c r="BC89" s="143" t="b">
        <f t="shared" si="49"/>
        <v>1</v>
      </c>
      <c r="BD89" s="143">
        <f>VLOOKUP(C89,проект!C:D,2,0)</f>
        <v>1677695.8299999998</v>
      </c>
      <c r="BF89" t="b">
        <f t="shared" si="50"/>
        <v>0</v>
      </c>
    </row>
    <row r="90" spans="1:58" x14ac:dyDescent="0.3">
      <c r="A90">
        <v>127</v>
      </c>
      <c r="B90" t="s">
        <v>2161</v>
      </c>
      <c r="C90">
        <v>40918</v>
      </c>
      <c r="D90" s="143">
        <v>2475719.7799999998</v>
      </c>
      <c r="E90" s="143">
        <v>2446604.4</v>
      </c>
      <c r="F90" s="143">
        <v>0</v>
      </c>
      <c r="G90" s="143">
        <f>VLOOKUP(C90,проект!C:F,4,0)</f>
        <v>0</v>
      </c>
      <c r="H90" s="143" t="b">
        <f t="shared" si="34"/>
        <v>1</v>
      </c>
      <c r="I90" s="222">
        <v>2446604.4</v>
      </c>
      <c r="J90" s="222">
        <f>VLOOKUP(C90,проект!C:W,5,0)</f>
        <v>1996231.2</v>
      </c>
      <c r="K90" s="222" t="b">
        <f t="shared" si="35"/>
        <v>0</v>
      </c>
      <c r="L90" s="143">
        <v>0</v>
      </c>
      <c r="M90" s="143">
        <f>VLOOKUP(C90,проект!C:W,6,0)</f>
        <v>0</v>
      </c>
      <c r="N90" s="143" t="b">
        <f t="shared" si="36"/>
        <v>1</v>
      </c>
      <c r="O90" s="143">
        <v>0</v>
      </c>
      <c r="P90" s="143">
        <f>VLOOKUP(C90,проект!C:W,7,0)</f>
        <v>0</v>
      </c>
      <c r="Q90" s="143" t="b">
        <f t="shared" si="37"/>
        <v>1</v>
      </c>
      <c r="R90" s="143">
        <v>0</v>
      </c>
      <c r="S90" s="143">
        <f>VLOOKUP(C90,проект!C:W,8,0)</f>
        <v>0</v>
      </c>
      <c r="T90" s="143" t="b">
        <f t="shared" si="38"/>
        <v>1</v>
      </c>
      <c r="U90" s="143">
        <v>0</v>
      </c>
      <c r="V90" s="143">
        <f>VLOOKUP(C90,проект!C:W,9,0)</f>
        <v>0</v>
      </c>
      <c r="W90" s="143" t="b">
        <f t="shared" si="39"/>
        <v>1</v>
      </c>
      <c r="X90" s="143">
        <v>0</v>
      </c>
      <c r="Y90" s="143">
        <f>VLOOKUP(C90,проект!C:W,10,0)</f>
        <v>0</v>
      </c>
      <c r="Z90" s="143" t="b">
        <f t="shared" si="40"/>
        <v>1</v>
      </c>
      <c r="AA90" s="143">
        <v>0</v>
      </c>
      <c r="AB90" s="143">
        <f>VLOOKUP(C90,проект!C:W,11,0)</f>
        <v>0</v>
      </c>
      <c r="AC90" s="143" t="b">
        <f t="shared" si="41"/>
        <v>1</v>
      </c>
      <c r="AD90" s="143">
        <v>0</v>
      </c>
      <c r="AE90" s="143">
        <f>VLOOKUP(C90,проект!C:W,12,0)</f>
        <v>0</v>
      </c>
      <c r="AF90" s="143" t="b">
        <f t="shared" si="42"/>
        <v>1</v>
      </c>
      <c r="AG90" s="143">
        <v>0</v>
      </c>
      <c r="AH90" s="143">
        <f>VLOOKUP(C90,проект!C:W,13,0)</f>
        <v>0</v>
      </c>
      <c r="AI90" s="143" t="b">
        <f t="shared" si="43"/>
        <v>1</v>
      </c>
      <c r="AJ90" s="143">
        <v>0</v>
      </c>
      <c r="AK90" s="143">
        <f>VLOOKUP(C90,проект!C:W,14,0)</f>
        <v>0</v>
      </c>
      <c r="AL90" s="143" t="b">
        <f t="shared" si="44"/>
        <v>1</v>
      </c>
      <c r="AM90" s="143">
        <v>0</v>
      </c>
      <c r="AN90" s="143">
        <v>0</v>
      </c>
      <c r="AO90" s="143">
        <v>0</v>
      </c>
      <c r="AP90" s="143">
        <f>VLOOKUP(C90,проект!C:W,17,0)</f>
        <v>0</v>
      </c>
      <c r="AQ90" s="143" t="b">
        <f t="shared" si="45"/>
        <v>1</v>
      </c>
      <c r="AR90" s="143">
        <v>0</v>
      </c>
      <c r="AS90" s="143">
        <f>VLOOKUP(C90,проект!C:W,18,0)</f>
        <v>0</v>
      </c>
      <c r="AT90" s="143" t="b">
        <f t="shared" si="46"/>
        <v>1</v>
      </c>
      <c r="AU90" s="143">
        <v>0</v>
      </c>
      <c r="AV90" s="143">
        <f>VLOOKUP(C90,проект!C:W,19,0)</f>
        <v>0</v>
      </c>
      <c r="AW90" s="143" t="b">
        <f t="shared" si="47"/>
        <v>1</v>
      </c>
      <c r="AX90" s="143">
        <v>0</v>
      </c>
      <c r="AY90" s="143">
        <f>VLOOKUP(C90,проект!C:W,20,0)</f>
        <v>0</v>
      </c>
      <c r="AZ90" s="143" t="b">
        <f t="shared" si="48"/>
        <v>1</v>
      </c>
      <c r="BA90" s="143">
        <v>29115.38</v>
      </c>
      <c r="BB90" s="143">
        <f>VLOOKUP(C90,проект!C:W,21,0)</f>
        <v>29115.38</v>
      </c>
      <c r="BC90" s="143" t="b">
        <f t="shared" si="49"/>
        <v>1</v>
      </c>
      <c r="BD90" s="143">
        <f>VLOOKUP(C90,проект!C:D,2,0)</f>
        <v>2025346.5799999998</v>
      </c>
      <c r="BF90" t="b">
        <f t="shared" si="50"/>
        <v>0</v>
      </c>
    </row>
    <row r="91" spans="1:58" x14ac:dyDescent="0.3">
      <c r="A91">
        <v>128</v>
      </c>
      <c r="B91" t="s">
        <v>2162</v>
      </c>
      <c r="C91">
        <v>40917</v>
      </c>
      <c r="D91" s="143">
        <v>2475719.7799999998</v>
      </c>
      <c r="E91" s="143">
        <v>2446604.4</v>
      </c>
      <c r="F91" s="143">
        <v>0</v>
      </c>
      <c r="G91" s="143">
        <f>VLOOKUP(C91,проект!C:F,4,0)</f>
        <v>0</v>
      </c>
      <c r="H91" s="143" t="b">
        <f t="shared" si="34"/>
        <v>1</v>
      </c>
      <c r="I91" s="222">
        <v>2446604.4</v>
      </c>
      <c r="J91" s="222">
        <f>VLOOKUP(C91,проект!C:W,5,0)</f>
        <v>2012637.5999999999</v>
      </c>
      <c r="K91" s="222" t="b">
        <f t="shared" si="35"/>
        <v>0</v>
      </c>
      <c r="L91" s="143">
        <v>0</v>
      </c>
      <c r="M91" s="143">
        <f>VLOOKUP(C91,проект!C:W,6,0)</f>
        <v>0</v>
      </c>
      <c r="N91" s="143" t="b">
        <f t="shared" si="36"/>
        <v>1</v>
      </c>
      <c r="O91" s="143">
        <v>0</v>
      </c>
      <c r="P91" s="143">
        <f>VLOOKUP(C91,проект!C:W,7,0)</f>
        <v>0</v>
      </c>
      <c r="Q91" s="143" t="b">
        <f t="shared" si="37"/>
        <v>1</v>
      </c>
      <c r="R91" s="143">
        <v>0</v>
      </c>
      <c r="S91" s="143">
        <f>VLOOKUP(C91,проект!C:W,8,0)</f>
        <v>0</v>
      </c>
      <c r="T91" s="143" t="b">
        <f t="shared" si="38"/>
        <v>1</v>
      </c>
      <c r="U91" s="143">
        <v>0</v>
      </c>
      <c r="V91" s="143">
        <f>VLOOKUP(C91,проект!C:W,9,0)</f>
        <v>0</v>
      </c>
      <c r="W91" s="143" t="b">
        <f t="shared" si="39"/>
        <v>1</v>
      </c>
      <c r="X91" s="143">
        <v>0</v>
      </c>
      <c r="Y91" s="143">
        <f>VLOOKUP(C91,проект!C:W,10,0)</f>
        <v>0</v>
      </c>
      <c r="Z91" s="143" t="b">
        <f t="shared" si="40"/>
        <v>1</v>
      </c>
      <c r="AA91" s="143">
        <v>0</v>
      </c>
      <c r="AB91" s="143">
        <f>VLOOKUP(C91,проект!C:W,11,0)</f>
        <v>0</v>
      </c>
      <c r="AC91" s="143" t="b">
        <f t="shared" si="41"/>
        <v>1</v>
      </c>
      <c r="AD91" s="143">
        <v>0</v>
      </c>
      <c r="AE91" s="143">
        <f>VLOOKUP(C91,проект!C:W,12,0)</f>
        <v>0</v>
      </c>
      <c r="AF91" s="143" t="b">
        <f t="shared" si="42"/>
        <v>1</v>
      </c>
      <c r="AG91" s="143">
        <v>0</v>
      </c>
      <c r="AH91" s="143">
        <f>VLOOKUP(C91,проект!C:W,13,0)</f>
        <v>0</v>
      </c>
      <c r="AI91" s="143" t="b">
        <f t="shared" si="43"/>
        <v>1</v>
      </c>
      <c r="AJ91" s="143">
        <v>0</v>
      </c>
      <c r="AK91" s="143">
        <f>VLOOKUP(C91,проект!C:W,14,0)</f>
        <v>0</v>
      </c>
      <c r="AL91" s="143" t="b">
        <f t="shared" si="44"/>
        <v>1</v>
      </c>
      <c r="AM91" s="143">
        <v>0</v>
      </c>
      <c r="AN91" s="143">
        <v>0</v>
      </c>
      <c r="AO91" s="143">
        <v>0</v>
      </c>
      <c r="AP91" s="143">
        <f>VLOOKUP(C91,проект!C:W,17,0)</f>
        <v>0</v>
      </c>
      <c r="AQ91" s="143" t="b">
        <f t="shared" si="45"/>
        <v>1</v>
      </c>
      <c r="AR91" s="143">
        <v>0</v>
      </c>
      <c r="AS91" s="143">
        <f>VLOOKUP(C91,проект!C:W,18,0)</f>
        <v>0</v>
      </c>
      <c r="AT91" s="143" t="b">
        <f t="shared" si="46"/>
        <v>1</v>
      </c>
      <c r="AU91" s="143">
        <v>0</v>
      </c>
      <c r="AV91" s="143">
        <f>VLOOKUP(C91,проект!C:W,19,0)</f>
        <v>0</v>
      </c>
      <c r="AW91" s="143" t="b">
        <f t="shared" si="47"/>
        <v>1</v>
      </c>
      <c r="AX91" s="143">
        <v>0</v>
      </c>
      <c r="AY91" s="143">
        <f>VLOOKUP(C91,проект!C:W,20,0)</f>
        <v>0</v>
      </c>
      <c r="AZ91" s="143" t="b">
        <f t="shared" si="48"/>
        <v>1</v>
      </c>
      <c r="BA91" s="143">
        <v>29115.38</v>
      </c>
      <c r="BB91" s="143">
        <f>VLOOKUP(C91,проект!C:W,21,0)</f>
        <v>29115.38</v>
      </c>
      <c r="BC91" s="143" t="b">
        <f t="shared" si="49"/>
        <v>1</v>
      </c>
      <c r="BD91" s="143">
        <f>VLOOKUP(C91,проект!C:D,2,0)</f>
        <v>2041752.9799999997</v>
      </c>
      <c r="BF91" t="b">
        <f t="shared" si="50"/>
        <v>0</v>
      </c>
    </row>
    <row r="92" spans="1:58" x14ac:dyDescent="0.3">
      <c r="A92">
        <v>129</v>
      </c>
      <c r="B92" t="s">
        <v>2163</v>
      </c>
      <c r="C92">
        <v>40900</v>
      </c>
      <c r="D92" s="143">
        <v>3613156.86</v>
      </c>
      <c r="E92" s="143">
        <v>3570664.8</v>
      </c>
      <c r="F92" s="143">
        <v>0</v>
      </c>
      <c r="G92" s="143">
        <f>VLOOKUP(C92,проект!C:F,4,0)</f>
        <v>0</v>
      </c>
      <c r="H92" s="143" t="b">
        <f t="shared" si="34"/>
        <v>1</v>
      </c>
      <c r="I92" s="222">
        <v>3570664.8</v>
      </c>
      <c r="J92" s="222">
        <f>VLOOKUP(C92,проект!C:W,5,0)</f>
        <v>3304684.8</v>
      </c>
      <c r="K92" s="222" t="b">
        <f t="shared" si="35"/>
        <v>0</v>
      </c>
      <c r="L92" s="143">
        <v>0</v>
      </c>
      <c r="M92" s="143">
        <f>VLOOKUP(C92,проект!C:W,6,0)</f>
        <v>0</v>
      </c>
      <c r="N92" s="143" t="b">
        <f t="shared" si="36"/>
        <v>1</v>
      </c>
      <c r="O92" s="143">
        <v>0</v>
      </c>
      <c r="P92" s="143">
        <f>VLOOKUP(C92,проект!C:W,7,0)</f>
        <v>0</v>
      </c>
      <c r="Q92" s="143" t="b">
        <f t="shared" si="37"/>
        <v>1</v>
      </c>
      <c r="R92" s="143">
        <v>0</v>
      </c>
      <c r="S92" s="143">
        <f>VLOOKUP(C92,проект!C:W,8,0)</f>
        <v>0</v>
      </c>
      <c r="T92" s="143" t="b">
        <f t="shared" si="38"/>
        <v>1</v>
      </c>
      <c r="U92" s="143">
        <v>0</v>
      </c>
      <c r="V92" s="143">
        <f>VLOOKUP(C92,проект!C:W,9,0)</f>
        <v>0</v>
      </c>
      <c r="W92" s="143" t="b">
        <f t="shared" si="39"/>
        <v>1</v>
      </c>
      <c r="X92" s="143">
        <v>0</v>
      </c>
      <c r="Y92" s="143">
        <f>VLOOKUP(C92,проект!C:W,10,0)</f>
        <v>0</v>
      </c>
      <c r="Z92" s="143" t="b">
        <f t="shared" si="40"/>
        <v>1</v>
      </c>
      <c r="AA92" s="143">
        <v>0</v>
      </c>
      <c r="AB92" s="143">
        <f>VLOOKUP(C92,проект!C:W,11,0)</f>
        <v>0</v>
      </c>
      <c r="AC92" s="143" t="b">
        <f t="shared" si="41"/>
        <v>1</v>
      </c>
      <c r="AD92" s="143">
        <v>0</v>
      </c>
      <c r="AE92" s="143">
        <f>VLOOKUP(C92,проект!C:W,12,0)</f>
        <v>0</v>
      </c>
      <c r="AF92" s="143" t="b">
        <f t="shared" si="42"/>
        <v>1</v>
      </c>
      <c r="AG92" s="143">
        <v>0</v>
      </c>
      <c r="AH92" s="143">
        <f>VLOOKUP(C92,проект!C:W,13,0)</f>
        <v>0</v>
      </c>
      <c r="AI92" s="143" t="b">
        <f t="shared" si="43"/>
        <v>1</v>
      </c>
      <c r="AJ92" s="143">
        <v>0</v>
      </c>
      <c r="AK92" s="143">
        <f>VLOOKUP(C92,проект!C:W,14,0)</f>
        <v>0</v>
      </c>
      <c r="AL92" s="143" t="b">
        <f t="shared" si="44"/>
        <v>1</v>
      </c>
      <c r="AM92" s="143">
        <v>0</v>
      </c>
      <c r="AN92" s="143">
        <v>0</v>
      </c>
      <c r="AO92" s="143">
        <v>0</v>
      </c>
      <c r="AP92" s="143">
        <f>VLOOKUP(C92,проект!C:W,17,0)</f>
        <v>0</v>
      </c>
      <c r="AQ92" s="143" t="b">
        <f t="shared" si="45"/>
        <v>1</v>
      </c>
      <c r="AR92" s="143">
        <v>0</v>
      </c>
      <c r="AS92" s="143">
        <f>VLOOKUP(C92,проект!C:W,18,0)</f>
        <v>0</v>
      </c>
      <c r="AT92" s="143" t="b">
        <f t="shared" si="46"/>
        <v>1</v>
      </c>
      <c r="AU92" s="143">
        <v>0</v>
      </c>
      <c r="AV92" s="143">
        <f>VLOOKUP(C92,проект!C:W,19,0)</f>
        <v>0</v>
      </c>
      <c r="AW92" s="143" t="b">
        <f t="shared" si="47"/>
        <v>1</v>
      </c>
      <c r="AX92" s="143">
        <v>0</v>
      </c>
      <c r="AY92" s="143">
        <f>VLOOKUP(C92,проект!C:W,20,0)</f>
        <v>0</v>
      </c>
      <c r="AZ92" s="143" t="b">
        <f t="shared" si="48"/>
        <v>1</v>
      </c>
      <c r="BA92" s="143">
        <v>42492.06</v>
      </c>
      <c r="BB92" s="143">
        <f>VLOOKUP(C92,проект!C:W,21,0)</f>
        <v>42492.06</v>
      </c>
      <c r="BC92" s="143" t="b">
        <f t="shared" si="49"/>
        <v>1</v>
      </c>
      <c r="BD92" s="143">
        <f>VLOOKUP(C92,проект!C:D,2,0)</f>
        <v>3347176.86</v>
      </c>
      <c r="BF92" t="b">
        <f t="shared" si="50"/>
        <v>0</v>
      </c>
    </row>
    <row r="93" spans="1:58" x14ac:dyDescent="0.3">
      <c r="A93">
        <v>130</v>
      </c>
      <c r="B93" t="s">
        <v>2164</v>
      </c>
      <c r="C93">
        <v>39386</v>
      </c>
      <c r="D93" s="143">
        <v>3613156.86</v>
      </c>
      <c r="E93" s="143">
        <v>3570664.8</v>
      </c>
      <c r="F93" s="143">
        <v>0</v>
      </c>
      <c r="G93" s="143">
        <f>VLOOKUP(C93,проект!C:F,4,0)</f>
        <v>0</v>
      </c>
      <c r="H93" s="143" t="b">
        <f t="shared" si="34"/>
        <v>1</v>
      </c>
      <c r="I93" s="222">
        <v>3570664.8</v>
      </c>
      <c r="J93" s="222">
        <f>VLOOKUP(C93,проект!C:W,5,0)</f>
        <v>2652001.2000000002</v>
      </c>
      <c r="K93" s="222" t="b">
        <f t="shared" si="35"/>
        <v>0</v>
      </c>
      <c r="L93" s="143">
        <v>0</v>
      </c>
      <c r="M93" s="143">
        <f>VLOOKUP(C93,проект!C:W,6,0)</f>
        <v>0</v>
      </c>
      <c r="N93" s="143" t="b">
        <f t="shared" si="36"/>
        <v>1</v>
      </c>
      <c r="O93" s="143">
        <v>0</v>
      </c>
      <c r="P93" s="143">
        <f>VLOOKUP(C93,проект!C:W,7,0)</f>
        <v>0</v>
      </c>
      <c r="Q93" s="143" t="b">
        <f t="shared" si="37"/>
        <v>1</v>
      </c>
      <c r="R93" s="143">
        <v>0</v>
      </c>
      <c r="S93" s="143">
        <f>VLOOKUP(C93,проект!C:W,8,0)</f>
        <v>0</v>
      </c>
      <c r="T93" s="143" t="b">
        <f t="shared" si="38"/>
        <v>1</v>
      </c>
      <c r="U93" s="143">
        <v>0</v>
      </c>
      <c r="V93" s="143">
        <f>VLOOKUP(C93,проект!C:W,9,0)</f>
        <v>0</v>
      </c>
      <c r="W93" s="143" t="b">
        <f t="shared" si="39"/>
        <v>1</v>
      </c>
      <c r="X93" s="143">
        <v>0</v>
      </c>
      <c r="Y93" s="143">
        <f>VLOOKUP(C93,проект!C:W,10,0)</f>
        <v>0</v>
      </c>
      <c r="Z93" s="143" t="b">
        <f t="shared" si="40"/>
        <v>1</v>
      </c>
      <c r="AA93" s="143">
        <v>0</v>
      </c>
      <c r="AB93" s="143">
        <f>VLOOKUP(C93,проект!C:W,11,0)</f>
        <v>0</v>
      </c>
      <c r="AC93" s="143" t="b">
        <f t="shared" si="41"/>
        <v>1</v>
      </c>
      <c r="AD93" s="143">
        <v>0</v>
      </c>
      <c r="AE93" s="143">
        <f>VLOOKUP(C93,проект!C:W,12,0)</f>
        <v>0</v>
      </c>
      <c r="AF93" s="143" t="b">
        <f t="shared" si="42"/>
        <v>1</v>
      </c>
      <c r="AG93" s="143">
        <v>0</v>
      </c>
      <c r="AH93" s="143">
        <f>VLOOKUP(C93,проект!C:W,13,0)</f>
        <v>0</v>
      </c>
      <c r="AI93" s="143" t="b">
        <f t="shared" si="43"/>
        <v>1</v>
      </c>
      <c r="AJ93" s="143">
        <v>0</v>
      </c>
      <c r="AK93" s="143">
        <f>VLOOKUP(C93,проект!C:W,14,0)</f>
        <v>0</v>
      </c>
      <c r="AL93" s="143" t="b">
        <f t="shared" si="44"/>
        <v>1</v>
      </c>
      <c r="AM93" s="143">
        <v>0</v>
      </c>
      <c r="AN93" s="143">
        <v>0</v>
      </c>
      <c r="AO93" s="143">
        <v>0</v>
      </c>
      <c r="AP93" s="143">
        <f>VLOOKUP(C93,проект!C:W,17,0)</f>
        <v>0</v>
      </c>
      <c r="AQ93" s="143" t="b">
        <f t="shared" si="45"/>
        <v>1</v>
      </c>
      <c r="AR93" s="143">
        <v>0</v>
      </c>
      <c r="AS93" s="143">
        <f>VLOOKUP(C93,проект!C:W,18,0)</f>
        <v>0</v>
      </c>
      <c r="AT93" s="143" t="b">
        <f t="shared" si="46"/>
        <v>1</v>
      </c>
      <c r="AU93" s="143">
        <v>0</v>
      </c>
      <c r="AV93" s="143">
        <f>VLOOKUP(C93,проект!C:W,19,0)</f>
        <v>0</v>
      </c>
      <c r="AW93" s="143" t="b">
        <f t="shared" si="47"/>
        <v>1</v>
      </c>
      <c r="AX93" s="143">
        <v>0</v>
      </c>
      <c r="AY93" s="143">
        <f>VLOOKUP(C93,проект!C:W,20,0)</f>
        <v>0</v>
      </c>
      <c r="AZ93" s="143" t="b">
        <f t="shared" si="48"/>
        <v>1</v>
      </c>
      <c r="BA93" s="143">
        <v>42492.06</v>
      </c>
      <c r="BB93" s="143">
        <f>VLOOKUP(C93,проект!C:W,21,0)</f>
        <v>42492.06</v>
      </c>
      <c r="BC93" s="143" t="b">
        <f t="shared" si="49"/>
        <v>1</v>
      </c>
      <c r="BD93" s="143">
        <f>VLOOKUP(C93,проект!C:D,2,0)</f>
        <v>2694493.2600000002</v>
      </c>
      <c r="BF93" t="b">
        <f t="shared" si="50"/>
        <v>0</v>
      </c>
    </row>
    <row r="94" spans="1:58" x14ac:dyDescent="0.3">
      <c r="A94">
        <v>131</v>
      </c>
      <c r="B94" t="s">
        <v>2165</v>
      </c>
      <c r="C94">
        <v>40786</v>
      </c>
      <c r="D94" s="143">
        <v>2965455.5</v>
      </c>
      <c r="E94" s="143">
        <v>2930292</v>
      </c>
      <c r="F94" s="143">
        <v>0</v>
      </c>
      <c r="G94" s="143">
        <f>VLOOKUP(C94,проект!C:F,4,0)</f>
        <v>0</v>
      </c>
      <c r="H94" s="143" t="b">
        <f t="shared" si="34"/>
        <v>1</v>
      </c>
      <c r="I94" s="222">
        <v>2930292</v>
      </c>
      <c r="J94" s="222">
        <f>VLOOKUP(C94,проект!C:W,5,0)</f>
        <v>3018625.2</v>
      </c>
      <c r="K94" s="222" t="b">
        <f t="shared" si="35"/>
        <v>0</v>
      </c>
      <c r="L94" s="143">
        <v>0</v>
      </c>
      <c r="M94" s="143">
        <f>VLOOKUP(C94,проект!C:W,6,0)</f>
        <v>0</v>
      </c>
      <c r="N94" s="143" t="b">
        <f t="shared" si="36"/>
        <v>1</v>
      </c>
      <c r="O94" s="143">
        <v>0</v>
      </c>
      <c r="P94" s="143">
        <f>VLOOKUP(C94,проект!C:W,7,0)</f>
        <v>0</v>
      </c>
      <c r="Q94" s="143" t="b">
        <f t="shared" si="37"/>
        <v>1</v>
      </c>
      <c r="R94" s="143">
        <v>0</v>
      </c>
      <c r="S94" s="143">
        <f>VLOOKUP(C94,проект!C:W,8,0)</f>
        <v>0</v>
      </c>
      <c r="T94" s="143" t="b">
        <f t="shared" si="38"/>
        <v>1</v>
      </c>
      <c r="U94" s="143">
        <v>0</v>
      </c>
      <c r="V94" s="143">
        <f>VLOOKUP(C94,проект!C:W,9,0)</f>
        <v>0</v>
      </c>
      <c r="W94" s="143" t="b">
        <f t="shared" si="39"/>
        <v>1</v>
      </c>
      <c r="X94" s="143">
        <v>0</v>
      </c>
      <c r="Y94" s="143">
        <f>VLOOKUP(C94,проект!C:W,10,0)</f>
        <v>0</v>
      </c>
      <c r="Z94" s="143" t="b">
        <f t="shared" si="40"/>
        <v>1</v>
      </c>
      <c r="AA94" s="143">
        <v>0</v>
      </c>
      <c r="AB94" s="143">
        <f>VLOOKUP(C94,проект!C:W,11,0)</f>
        <v>0</v>
      </c>
      <c r="AC94" s="143" t="b">
        <f t="shared" si="41"/>
        <v>1</v>
      </c>
      <c r="AD94" s="143">
        <v>0</v>
      </c>
      <c r="AE94" s="143">
        <f>VLOOKUP(C94,проект!C:W,12,0)</f>
        <v>0</v>
      </c>
      <c r="AF94" s="143" t="b">
        <f t="shared" si="42"/>
        <v>1</v>
      </c>
      <c r="AG94" s="143">
        <v>0</v>
      </c>
      <c r="AH94" s="143">
        <f>VLOOKUP(C94,проект!C:W,13,0)</f>
        <v>0</v>
      </c>
      <c r="AI94" s="143" t="b">
        <f t="shared" si="43"/>
        <v>1</v>
      </c>
      <c r="AJ94" s="143">
        <v>0</v>
      </c>
      <c r="AK94" s="143">
        <f>VLOOKUP(C94,проект!C:W,14,0)</f>
        <v>0</v>
      </c>
      <c r="AL94" s="143" t="b">
        <f t="shared" si="44"/>
        <v>1</v>
      </c>
      <c r="AM94" s="143">
        <v>0</v>
      </c>
      <c r="AN94" s="143">
        <v>0</v>
      </c>
      <c r="AO94" s="143">
        <v>0</v>
      </c>
      <c r="AP94" s="143">
        <f>VLOOKUP(C94,проект!C:W,17,0)</f>
        <v>0</v>
      </c>
      <c r="AQ94" s="143" t="b">
        <f t="shared" si="45"/>
        <v>1</v>
      </c>
      <c r="AR94" s="143">
        <v>0</v>
      </c>
      <c r="AS94" s="143">
        <f>VLOOKUP(C94,проект!C:W,18,0)</f>
        <v>0</v>
      </c>
      <c r="AT94" s="143" t="b">
        <f t="shared" si="46"/>
        <v>1</v>
      </c>
      <c r="AU94" s="143">
        <v>0</v>
      </c>
      <c r="AV94" s="143">
        <f>VLOOKUP(C94,проект!C:W,19,0)</f>
        <v>0</v>
      </c>
      <c r="AW94" s="143" t="b">
        <f t="shared" si="47"/>
        <v>1</v>
      </c>
      <c r="AX94" s="143">
        <v>0</v>
      </c>
      <c r="AY94" s="143">
        <f>VLOOKUP(C94,проект!C:W,20,0)</f>
        <v>0</v>
      </c>
      <c r="AZ94" s="143" t="b">
        <f t="shared" si="48"/>
        <v>1</v>
      </c>
      <c r="BA94" s="143">
        <v>35163.5</v>
      </c>
      <c r="BB94" s="143">
        <f>VLOOKUP(C94,проект!C:W,21,0)</f>
        <v>35163.5</v>
      </c>
      <c r="BC94" s="143" t="b">
        <f t="shared" si="49"/>
        <v>1</v>
      </c>
      <c r="BD94" s="143">
        <f>VLOOKUP(C94,проект!C:D,2,0)</f>
        <v>3053788.7</v>
      </c>
      <c r="BF94" t="b">
        <f t="shared" si="50"/>
        <v>0</v>
      </c>
    </row>
    <row r="95" spans="1:58" x14ac:dyDescent="0.3">
      <c r="A95">
        <v>132</v>
      </c>
      <c r="B95" t="s">
        <v>2166</v>
      </c>
      <c r="C95">
        <v>39396</v>
      </c>
      <c r="D95" s="143">
        <v>3549177.51</v>
      </c>
      <c r="E95" s="143">
        <v>3507092.4</v>
      </c>
      <c r="F95" s="143">
        <v>0</v>
      </c>
      <c r="G95" s="143">
        <f>VLOOKUP(C95,проект!C:F,4,0)</f>
        <v>0</v>
      </c>
      <c r="H95" s="143" t="b">
        <f t="shared" si="34"/>
        <v>1</v>
      </c>
      <c r="I95" s="143">
        <v>3507092.4</v>
      </c>
      <c r="J95" s="143">
        <f>VLOOKUP(C95,проект!C:W,5,0)</f>
        <v>3507092.4</v>
      </c>
      <c r="K95" s="143" t="b">
        <f t="shared" si="35"/>
        <v>1</v>
      </c>
      <c r="L95" s="143">
        <v>0</v>
      </c>
      <c r="M95" s="143">
        <f>VLOOKUP(C95,проект!C:W,6,0)</f>
        <v>0</v>
      </c>
      <c r="N95" s="143" t="b">
        <f t="shared" si="36"/>
        <v>1</v>
      </c>
      <c r="O95" s="143">
        <v>0</v>
      </c>
      <c r="P95" s="143">
        <f>VLOOKUP(C95,проект!C:W,7,0)</f>
        <v>0</v>
      </c>
      <c r="Q95" s="143" t="b">
        <f t="shared" si="37"/>
        <v>1</v>
      </c>
      <c r="R95" s="143">
        <v>0</v>
      </c>
      <c r="S95" s="143">
        <f>VLOOKUP(C95,проект!C:W,8,0)</f>
        <v>0</v>
      </c>
      <c r="T95" s="143" t="b">
        <f t="shared" si="38"/>
        <v>1</v>
      </c>
      <c r="U95" s="143">
        <v>0</v>
      </c>
      <c r="V95" s="143">
        <f>VLOOKUP(C95,проект!C:W,9,0)</f>
        <v>0</v>
      </c>
      <c r="W95" s="143" t="b">
        <f t="shared" si="39"/>
        <v>1</v>
      </c>
      <c r="X95" s="143">
        <v>0</v>
      </c>
      <c r="Y95" s="143">
        <f>VLOOKUP(C95,проект!C:W,10,0)</f>
        <v>0</v>
      </c>
      <c r="Z95" s="143" t="b">
        <f t="shared" si="40"/>
        <v>1</v>
      </c>
      <c r="AA95" s="143">
        <v>0</v>
      </c>
      <c r="AB95" s="143">
        <f>VLOOKUP(C95,проект!C:W,11,0)</f>
        <v>0</v>
      </c>
      <c r="AC95" s="143" t="b">
        <f t="shared" si="41"/>
        <v>1</v>
      </c>
      <c r="AD95" s="143">
        <v>0</v>
      </c>
      <c r="AE95" s="143">
        <f>VLOOKUP(C95,проект!C:W,12,0)</f>
        <v>0</v>
      </c>
      <c r="AF95" s="143" t="b">
        <f t="shared" si="42"/>
        <v>1</v>
      </c>
      <c r="AG95" s="143">
        <v>0</v>
      </c>
      <c r="AH95" s="143">
        <f>VLOOKUP(C95,проект!C:W,13,0)</f>
        <v>0</v>
      </c>
      <c r="AI95" s="143" t="b">
        <f t="shared" si="43"/>
        <v>1</v>
      </c>
      <c r="AJ95" s="143">
        <v>0</v>
      </c>
      <c r="AK95" s="143">
        <f>VLOOKUP(C95,проект!C:W,14,0)</f>
        <v>0</v>
      </c>
      <c r="AL95" s="143" t="b">
        <f t="shared" si="44"/>
        <v>1</v>
      </c>
      <c r="AM95" s="143">
        <v>0</v>
      </c>
      <c r="AN95" s="143">
        <v>0</v>
      </c>
      <c r="AO95" s="143">
        <v>0</v>
      </c>
      <c r="AP95" s="143">
        <f>VLOOKUP(C95,проект!C:W,17,0)</f>
        <v>0</v>
      </c>
      <c r="AQ95" s="143" t="b">
        <f t="shared" si="45"/>
        <v>1</v>
      </c>
      <c r="AR95" s="143">
        <v>0</v>
      </c>
      <c r="AS95" s="143">
        <f>VLOOKUP(C95,проект!C:W,18,0)</f>
        <v>0</v>
      </c>
      <c r="AT95" s="143" t="b">
        <f t="shared" si="46"/>
        <v>1</v>
      </c>
      <c r="AU95" s="143">
        <v>0</v>
      </c>
      <c r="AV95" s="143">
        <f>VLOOKUP(C95,проект!C:W,19,0)</f>
        <v>0</v>
      </c>
      <c r="AW95" s="143" t="b">
        <f t="shared" si="47"/>
        <v>1</v>
      </c>
      <c r="AX95" s="143">
        <v>0</v>
      </c>
      <c r="AY95" s="143">
        <f>VLOOKUP(C95,проект!C:W,20,0)</f>
        <v>0</v>
      </c>
      <c r="AZ95" s="143" t="b">
        <f t="shared" si="48"/>
        <v>1</v>
      </c>
      <c r="BA95" s="143">
        <v>42085.11</v>
      </c>
      <c r="BB95" s="143">
        <f>VLOOKUP(C95,проект!C:W,21,0)</f>
        <v>42085.11</v>
      </c>
      <c r="BC95" s="143" t="b">
        <f t="shared" si="49"/>
        <v>1</v>
      </c>
      <c r="BD95" s="143">
        <f>VLOOKUP(C95,проект!C:D,2,0)</f>
        <v>3549177.51</v>
      </c>
      <c r="BF95" t="b">
        <f t="shared" si="50"/>
        <v>1</v>
      </c>
    </row>
    <row r="96" spans="1:58" x14ac:dyDescent="0.3">
      <c r="A96">
        <v>133</v>
      </c>
      <c r="B96" t="s">
        <v>2167</v>
      </c>
      <c r="C96">
        <v>40689</v>
      </c>
      <c r="D96" s="143">
        <v>275051.88</v>
      </c>
      <c r="E96" s="143">
        <v>271790.40000000002</v>
      </c>
      <c r="F96" s="143">
        <v>0</v>
      </c>
      <c r="G96" s="143">
        <f>VLOOKUP(C96,проект!C:F,4,0)</f>
        <v>0</v>
      </c>
      <c r="H96" s="143" t="b">
        <f t="shared" si="34"/>
        <v>1</v>
      </c>
      <c r="I96" s="143">
        <v>271790.40000000002</v>
      </c>
      <c r="J96" s="143">
        <f>VLOOKUP(C96,проект!C:W,5,0)</f>
        <v>271790.40000000002</v>
      </c>
      <c r="K96" s="143" t="b">
        <f t="shared" si="35"/>
        <v>1</v>
      </c>
      <c r="L96" s="143">
        <v>0</v>
      </c>
      <c r="M96" s="143">
        <f>VLOOKUP(C96,проект!C:W,6,0)</f>
        <v>0</v>
      </c>
      <c r="N96" s="143" t="b">
        <f t="shared" si="36"/>
        <v>1</v>
      </c>
      <c r="O96" s="143">
        <v>0</v>
      </c>
      <c r="P96" s="143">
        <f>VLOOKUP(C96,проект!C:W,7,0)</f>
        <v>0</v>
      </c>
      <c r="Q96" s="143" t="b">
        <f t="shared" si="37"/>
        <v>1</v>
      </c>
      <c r="R96" s="143">
        <v>0</v>
      </c>
      <c r="S96" s="143">
        <f>VLOOKUP(C96,проект!C:W,8,0)</f>
        <v>0</v>
      </c>
      <c r="T96" s="143" t="b">
        <f t="shared" si="38"/>
        <v>1</v>
      </c>
      <c r="U96" s="143">
        <v>0</v>
      </c>
      <c r="V96" s="143">
        <f>VLOOKUP(C96,проект!C:W,9,0)</f>
        <v>0</v>
      </c>
      <c r="W96" s="143" t="b">
        <f t="shared" si="39"/>
        <v>1</v>
      </c>
      <c r="X96" s="143">
        <v>0</v>
      </c>
      <c r="Y96" s="143">
        <f>VLOOKUP(C96,проект!C:W,10,0)</f>
        <v>0</v>
      </c>
      <c r="Z96" s="143" t="b">
        <f t="shared" si="40"/>
        <v>1</v>
      </c>
      <c r="AA96" s="143">
        <v>0</v>
      </c>
      <c r="AB96" s="143">
        <f>VLOOKUP(C96,проект!C:W,11,0)</f>
        <v>0</v>
      </c>
      <c r="AC96" s="143" t="b">
        <f t="shared" si="41"/>
        <v>1</v>
      </c>
      <c r="AD96" s="143">
        <v>0</v>
      </c>
      <c r="AE96" s="143">
        <f>VLOOKUP(C96,проект!C:W,12,0)</f>
        <v>0</v>
      </c>
      <c r="AF96" s="143" t="b">
        <f t="shared" si="42"/>
        <v>1</v>
      </c>
      <c r="AG96" s="143">
        <v>0</v>
      </c>
      <c r="AH96" s="143">
        <f>VLOOKUP(C96,проект!C:W,13,0)</f>
        <v>0</v>
      </c>
      <c r="AI96" s="143" t="b">
        <f t="shared" si="43"/>
        <v>1</v>
      </c>
      <c r="AJ96" s="143">
        <v>0</v>
      </c>
      <c r="AK96" s="143">
        <f>VLOOKUP(C96,проект!C:W,14,0)</f>
        <v>0</v>
      </c>
      <c r="AL96" s="143" t="b">
        <f t="shared" si="44"/>
        <v>1</v>
      </c>
      <c r="AM96" s="143">
        <v>0</v>
      </c>
      <c r="AN96" s="143">
        <v>0</v>
      </c>
      <c r="AO96" s="143">
        <v>0</v>
      </c>
      <c r="AP96" s="143">
        <f>VLOOKUP(C96,проект!C:W,17,0)</f>
        <v>0</v>
      </c>
      <c r="AQ96" s="143" t="b">
        <f t="shared" si="45"/>
        <v>1</v>
      </c>
      <c r="AR96" s="143">
        <v>0</v>
      </c>
      <c r="AS96" s="143">
        <f>VLOOKUP(C96,проект!C:W,18,0)</f>
        <v>0</v>
      </c>
      <c r="AT96" s="143" t="b">
        <f t="shared" si="46"/>
        <v>1</v>
      </c>
      <c r="AU96" s="143">
        <v>0</v>
      </c>
      <c r="AV96" s="143">
        <f>VLOOKUP(C96,проект!C:W,19,0)</f>
        <v>0</v>
      </c>
      <c r="AW96" s="143" t="b">
        <f t="shared" si="47"/>
        <v>1</v>
      </c>
      <c r="AX96" s="143">
        <v>0</v>
      </c>
      <c r="AY96" s="143">
        <f>VLOOKUP(C96,проект!C:W,20,0)</f>
        <v>0</v>
      </c>
      <c r="AZ96" s="143" t="b">
        <f t="shared" si="48"/>
        <v>1</v>
      </c>
      <c r="BA96" s="143">
        <v>3261.48</v>
      </c>
      <c r="BB96" s="143">
        <f>VLOOKUP(C96,проект!C:W,21,0)</f>
        <v>3261.48</v>
      </c>
      <c r="BC96" s="143" t="b">
        <f t="shared" si="49"/>
        <v>1</v>
      </c>
      <c r="BD96" s="143">
        <f>VLOOKUP(C96,проект!C:D,2,0)</f>
        <v>275051.88</v>
      </c>
      <c r="BF96" t="b">
        <f t="shared" si="50"/>
        <v>1</v>
      </c>
    </row>
    <row r="97" spans="1:58" x14ac:dyDescent="0.3">
      <c r="A97">
        <v>134</v>
      </c>
      <c r="B97" t="s">
        <v>2168</v>
      </c>
      <c r="C97">
        <v>40910</v>
      </c>
      <c r="D97" s="143">
        <v>2572918.92</v>
      </c>
      <c r="E97" s="143">
        <v>2542410</v>
      </c>
      <c r="F97" s="143">
        <v>0</v>
      </c>
      <c r="G97" s="143">
        <f>VLOOKUP(C97,проект!C:F,4,0)</f>
        <v>0</v>
      </c>
      <c r="H97" s="143" t="b">
        <f t="shared" si="34"/>
        <v>1</v>
      </c>
      <c r="I97" s="222">
        <v>2542410</v>
      </c>
      <c r="J97" s="222">
        <f>VLOOKUP(C97,проект!C:W,5,0)</f>
        <v>2641153.2000000002</v>
      </c>
      <c r="K97" s="222" t="b">
        <f t="shared" si="35"/>
        <v>0</v>
      </c>
      <c r="L97" s="143">
        <v>0</v>
      </c>
      <c r="M97" s="143">
        <f>VLOOKUP(C97,проект!C:W,6,0)</f>
        <v>0</v>
      </c>
      <c r="N97" s="143" t="b">
        <f t="shared" si="36"/>
        <v>1</v>
      </c>
      <c r="O97" s="143">
        <v>0</v>
      </c>
      <c r="P97" s="143">
        <f>VLOOKUP(C97,проект!C:W,7,0)</f>
        <v>0</v>
      </c>
      <c r="Q97" s="143" t="b">
        <f t="shared" si="37"/>
        <v>1</v>
      </c>
      <c r="R97" s="143">
        <v>0</v>
      </c>
      <c r="S97" s="143">
        <f>VLOOKUP(C97,проект!C:W,8,0)</f>
        <v>0</v>
      </c>
      <c r="T97" s="143" t="b">
        <f t="shared" si="38"/>
        <v>1</v>
      </c>
      <c r="U97" s="143">
        <v>0</v>
      </c>
      <c r="V97" s="143">
        <f>VLOOKUP(C97,проект!C:W,9,0)</f>
        <v>0</v>
      </c>
      <c r="W97" s="143" t="b">
        <f t="shared" si="39"/>
        <v>1</v>
      </c>
      <c r="X97" s="143">
        <v>0</v>
      </c>
      <c r="Y97" s="143">
        <f>VLOOKUP(C97,проект!C:W,10,0)</f>
        <v>0</v>
      </c>
      <c r="Z97" s="143" t="b">
        <f t="shared" si="40"/>
        <v>1</v>
      </c>
      <c r="AA97" s="143">
        <v>0</v>
      </c>
      <c r="AB97" s="143">
        <f>VLOOKUP(C97,проект!C:W,11,0)</f>
        <v>0</v>
      </c>
      <c r="AC97" s="143" t="b">
        <f t="shared" si="41"/>
        <v>1</v>
      </c>
      <c r="AD97" s="143">
        <v>0</v>
      </c>
      <c r="AE97" s="143">
        <f>VLOOKUP(C97,проект!C:W,12,0)</f>
        <v>0</v>
      </c>
      <c r="AF97" s="143" t="b">
        <f t="shared" si="42"/>
        <v>1</v>
      </c>
      <c r="AG97" s="143">
        <v>0</v>
      </c>
      <c r="AH97" s="143">
        <f>VLOOKUP(C97,проект!C:W,13,0)</f>
        <v>0</v>
      </c>
      <c r="AI97" s="143" t="b">
        <f t="shared" si="43"/>
        <v>1</v>
      </c>
      <c r="AJ97" s="143">
        <v>0</v>
      </c>
      <c r="AK97" s="143">
        <f>VLOOKUP(C97,проект!C:W,14,0)</f>
        <v>0</v>
      </c>
      <c r="AL97" s="143" t="b">
        <f t="shared" si="44"/>
        <v>1</v>
      </c>
      <c r="AM97" s="143">
        <v>0</v>
      </c>
      <c r="AN97" s="143">
        <v>0</v>
      </c>
      <c r="AO97" s="143">
        <v>0</v>
      </c>
      <c r="AP97" s="143">
        <f>VLOOKUP(C97,проект!C:W,17,0)</f>
        <v>0</v>
      </c>
      <c r="AQ97" s="143" t="b">
        <f t="shared" si="45"/>
        <v>1</v>
      </c>
      <c r="AR97" s="143">
        <v>0</v>
      </c>
      <c r="AS97" s="143">
        <f>VLOOKUP(C97,проект!C:W,18,0)</f>
        <v>0</v>
      </c>
      <c r="AT97" s="143" t="b">
        <f t="shared" si="46"/>
        <v>1</v>
      </c>
      <c r="AU97" s="143">
        <v>0</v>
      </c>
      <c r="AV97" s="143">
        <f>VLOOKUP(C97,проект!C:W,19,0)</f>
        <v>0</v>
      </c>
      <c r="AW97" s="143" t="b">
        <f t="shared" si="47"/>
        <v>1</v>
      </c>
      <c r="AX97" s="143">
        <v>0</v>
      </c>
      <c r="AY97" s="143">
        <f>VLOOKUP(C97,проект!C:W,20,0)</f>
        <v>0</v>
      </c>
      <c r="AZ97" s="143" t="b">
        <f t="shared" si="48"/>
        <v>1</v>
      </c>
      <c r="BA97" s="143">
        <v>30508.92</v>
      </c>
      <c r="BB97" s="143">
        <f>VLOOKUP(C97,проект!C:W,21,0)</f>
        <v>30508.92</v>
      </c>
      <c r="BC97" s="143" t="b">
        <f t="shared" si="49"/>
        <v>1</v>
      </c>
      <c r="BD97" s="143">
        <f>VLOOKUP(C97,проект!C:D,2,0)</f>
        <v>2671662.12</v>
      </c>
      <c r="BF97" t="b">
        <f t="shared" si="50"/>
        <v>0</v>
      </c>
    </row>
    <row r="98" spans="1:58" x14ac:dyDescent="0.3">
      <c r="A98">
        <v>135</v>
      </c>
      <c r="B98" t="s">
        <v>2169</v>
      </c>
      <c r="C98">
        <v>40855</v>
      </c>
      <c r="D98" s="143">
        <v>2419930.02</v>
      </c>
      <c r="E98" s="143">
        <v>2391235.2000000002</v>
      </c>
      <c r="F98" s="143">
        <v>0</v>
      </c>
      <c r="G98" s="143">
        <f>VLOOKUP(C98,проект!C:F,4,0)</f>
        <v>0</v>
      </c>
      <c r="H98" s="143" t="b">
        <f>F98=G98</f>
        <v>1</v>
      </c>
      <c r="I98" s="222">
        <v>2391235.2000000002</v>
      </c>
      <c r="J98" s="222">
        <f>VLOOKUP(C98,проект!C:W,5,0)</f>
        <v>1127794.8</v>
      </c>
      <c r="K98" s="222" t="b">
        <f>I98=J98</f>
        <v>0</v>
      </c>
      <c r="L98" s="143">
        <v>0</v>
      </c>
      <c r="M98" s="143">
        <f>VLOOKUP(C98,проект!C:W,6,0)</f>
        <v>0</v>
      </c>
      <c r="N98" s="143" t="b">
        <f>L98=M98</f>
        <v>1</v>
      </c>
      <c r="O98" s="143">
        <v>0</v>
      </c>
      <c r="P98" s="143">
        <f>VLOOKUP(C98,проект!C:W,7,0)</f>
        <v>0</v>
      </c>
      <c r="Q98" s="143" t="b">
        <f>O98=P98</f>
        <v>1</v>
      </c>
      <c r="R98" s="143">
        <v>0</v>
      </c>
      <c r="S98" s="143">
        <f>VLOOKUP(C98,проект!C:W,8,0)</f>
        <v>0</v>
      </c>
      <c r="T98" s="143" t="b">
        <f>R98=S98</f>
        <v>1</v>
      </c>
      <c r="U98" s="143">
        <v>0</v>
      </c>
      <c r="V98" s="143">
        <f>VLOOKUP(C98,проект!C:W,9,0)</f>
        <v>0</v>
      </c>
      <c r="W98" s="143" t="b">
        <f>U98=V98</f>
        <v>1</v>
      </c>
      <c r="X98" s="143">
        <v>0</v>
      </c>
      <c r="Y98" s="143">
        <f>VLOOKUP(C98,проект!C:W,10,0)</f>
        <v>0</v>
      </c>
      <c r="Z98" s="143" t="b">
        <f>X98=Y98</f>
        <v>1</v>
      </c>
      <c r="AA98" s="143">
        <v>0</v>
      </c>
      <c r="AB98" s="143">
        <f>VLOOKUP(C98,проект!C:W,11,0)</f>
        <v>0</v>
      </c>
      <c r="AC98" s="143" t="b">
        <f>AA98=AB98</f>
        <v>1</v>
      </c>
      <c r="AD98" s="143">
        <v>0</v>
      </c>
      <c r="AE98" s="143">
        <f>VLOOKUP(C98,проект!C:W,12,0)</f>
        <v>0</v>
      </c>
      <c r="AF98" s="143" t="b">
        <f>AD98=AE98</f>
        <v>1</v>
      </c>
      <c r="AG98" s="143">
        <v>0</v>
      </c>
      <c r="AH98" s="143">
        <f>VLOOKUP(C98,проект!C:W,13,0)</f>
        <v>0</v>
      </c>
      <c r="AI98" s="143" t="b">
        <f>AG98=AH98</f>
        <v>1</v>
      </c>
      <c r="AJ98" s="143">
        <v>0</v>
      </c>
      <c r="AK98" s="143">
        <f>VLOOKUP(C98,проект!C:W,14,0)</f>
        <v>0</v>
      </c>
      <c r="AL98" s="143" t="b">
        <f>AJ98=AK98</f>
        <v>1</v>
      </c>
      <c r="AM98" s="143">
        <v>0</v>
      </c>
      <c r="AN98" s="143">
        <v>0</v>
      </c>
      <c r="AO98" s="143">
        <v>0</v>
      </c>
      <c r="AP98" s="143">
        <f>VLOOKUP(C98,проект!C:W,17,0)</f>
        <v>0</v>
      </c>
      <c r="AQ98" s="143" t="b">
        <f>AO98=AP98</f>
        <v>1</v>
      </c>
      <c r="AR98" s="143">
        <v>0</v>
      </c>
      <c r="AS98" s="143">
        <f>VLOOKUP(C98,проект!C:W,18,0)</f>
        <v>0</v>
      </c>
      <c r="AT98" s="143" t="b">
        <f>AR98=AS98</f>
        <v>1</v>
      </c>
      <c r="AU98" s="143">
        <v>0</v>
      </c>
      <c r="AV98" s="143">
        <f>VLOOKUP(C98,проект!C:W,19,0)</f>
        <v>0</v>
      </c>
      <c r="AW98" s="143" t="b">
        <f>AU98=AV98</f>
        <v>1</v>
      </c>
      <c r="AX98" s="143">
        <v>0</v>
      </c>
      <c r="AY98" s="143">
        <f>VLOOKUP(C98,проект!C:W,20,0)</f>
        <v>0</v>
      </c>
      <c r="AZ98" s="143" t="b">
        <f>AX98=AY98</f>
        <v>1</v>
      </c>
      <c r="BA98" s="221">
        <v>28694.82</v>
      </c>
      <c r="BB98" s="221">
        <f>VLOOKUP(C98,проект!C:W,21,0)</f>
        <v>13533.54</v>
      </c>
      <c r="BC98" s="221" t="b">
        <f>BA98=BB98</f>
        <v>0</v>
      </c>
      <c r="BD98" s="143">
        <f>VLOOKUP(C98,проект!C:D,2,0)</f>
        <v>1141328.3400000001</v>
      </c>
      <c r="BF98" t="b">
        <f t="shared" si="50"/>
        <v>0</v>
      </c>
    </row>
    <row r="99" spans="1:58" x14ac:dyDescent="0.3">
      <c r="A99">
        <v>136</v>
      </c>
      <c r="B99" t="s">
        <v>2170</v>
      </c>
      <c r="C99">
        <v>40034</v>
      </c>
      <c r="D99" s="143">
        <v>2904958.9499999997</v>
      </c>
      <c r="E99" s="143">
        <v>2870512.8</v>
      </c>
      <c r="F99" s="143">
        <v>0</v>
      </c>
      <c r="G99" s="143">
        <f>VLOOKUP(C99,проект!C:F,4,0)</f>
        <v>0</v>
      </c>
      <c r="H99" s="143" t="b">
        <f>F99=G99</f>
        <v>1</v>
      </c>
      <c r="I99" s="143">
        <v>2870512.8</v>
      </c>
      <c r="J99" s="143">
        <f>VLOOKUP(C99,проект!C:W,5,0)</f>
        <v>2870512.8</v>
      </c>
      <c r="K99" s="143" t="b">
        <f>I99=J99</f>
        <v>1</v>
      </c>
      <c r="L99" s="143">
        <v>0</v>
      </c>
      <c r="M99" s="143">
        <f>VLOOKUP(C99,проект!C:W,6,0)</f>
        <v>0</v>
      </c>
      <c r="N99" s="143" t="b">
        <f>L99=M99</f>
        <v>1</v>
      </c>
      <c r="O99" s="143">
        <v>0</v>
      </c>
      <c r="P99" s="143">
        <f>VLOOKUP(C99,проект!C:W,7,0)</f>
        <v>0</v>
      </c>
      <c r="Q99" s="143" t="b">
        <f>O99=P99</f>
        <v>1</v>
      </c>
      <c r="R99" s="143">
        <v>0</v>
      </c>
      <c r="S99" s="143">
        <f>VLOOKUP(C99,проект!C:W,8,0)</f>
        <v>0</v>
      </c>
      <c r="T99" s="143" t="b">
        <f>R99=S99</f>
        <v>1</v>
      </c>
      <c r="U99" s="143">
        <v>0</v>
      </c>
      <c r="V99" s="143">
        <f>VLOOKUP(C99,проект!C:W,9,0)</f>
        <v>0</v>
      </c>
      <c r="W99" s="143" t="b">
        <f>U99=V99</f>
        <v>1</v>
      </c>
      <c r="X99" s="143">
        <v>0</v>
      </c>
      <c r="Y99" s="143">
        <f>VLOOKUP(C99,проект!C:W,10,0)</f>
        <v>0</v>
      </c>
      <c r="Z99" s="143" t="b">
        <f>X99=Y99</f>
        <v>1</v>
      </c>
      <c r="AA99" s="143">
        <v>0</v>
      </c>
      <c r="AB99" s="143">
        <f>VLOOKUP(C99,проект!C:W,11,0)</f>
        <v>0</v>
      </c>
      <c r="AC99" s="143" t="b">
        <f>AA99=AB99</f>
        <v>1</v>
      </c>
      <c r="AD99" s="143">
        <v>0</v>
      </c>
      <c r="AE99" s="143">
        <f>VLOOKUP(C99,проект!C:W,12,0)</f>
        <v>0</v>
      </c>
      <c r="AF99" s="143" t="b">
        <f>AD99=AE99</f>
        <v>1</v>
      </c>
      <c r="AG99" s="143">
        <v>0</v>
      </c>
      <c r="AH99" s="143">
        <f>VLOOKUP(C99,проект!C:W,13,0)</f>
        <v>0</v>
      </c>
      <c r="AI99" s="143" t="b">
        <f>AG99=AH99</f>
        <v>1</v>
      </c>
      <c r="AJ99" s="143">
        <v>0</v>
      </c>
      <c r="AK99" s="143">
        <f>VLOOKUP(C99,проект!C:W,14,0)</f>
        <v>0</v>
      </c>
      <c r="AL99" s="143" t="b">
        <f>AJ99=AK99</f>
        <v>1</v>
      </c>
      <c r="AM99" s="143">
        <v>0</v>
      </c>
      <c r="AN99" s="143">
        <v>0</v>
      </c>
      <c r="AO99" s="143">
        <v>0</v>
      </c>
      <c r="AP99" s="143">
        <f>VLOOKUP(C99,проект!C:W,17,0)</f>
        <v>0</v>
      </c>
      <c r="AQ99" s="143" t="b">
        <f>AO99=AP99</f>
        <v>1</v>
      </c>
      <c r="AR99" s="143">
        <v>0</v>
      </c>
      <c r="AS99" s="143">
        <f>VLOOKUP(C99,проект!C:W,18,0)</f>
        <v>0</v>
      </c>
      <c r="AT99" s="143" t="b">
        <f>AR99=AS99</f>
        <v>1</v>
      </c>
      <c r="AU99" s="143">
        <v>0</v>
      </c>
      <c r="AV99" s="143">
        <f>VLOOKUP(C99,проект!C:W,19,0)</f>
        <v>0</v>
      </c>
      <c r="AW99" s="143" t="b">
        <f>AU99=AV99</f>
        <v>1</v>
      </c>
      <c r="AX99" s="143">
        <v>0</v>
      </c>
      <c r="AY99" s="143">
        <f>VLOOKUP(C99,проект!C:W,20,0)</f>
        <v>0</v>
      </c>
      <c r="AZ99" s="143" t="b">
        <f>AX99=AY99</f>
        <v>1</v>
      </c>
      <c r="BA99" s="143">
        <v>34446.15</v>
      </c>
      <c r="BB99" s="143">
        <f>VLOOKUP(C99,проект!C:W,21,0)</f>
        <v>34446.15</v>
      </c>
      <c r="BC99" s="143" t="b">
        <f>BA99=BB99</f>
        <v>1</v>
      </c>
      <c r="BD99" s="143">
        <f>VLOOKUP(C99,проект!C:D,2,0)</f>
        <v>2904958.9499999997</v>
      </c>
      <c r="BF99" t="b">
        <f t="shared" si="50"/>
        <v>1</v>
      </c>
    </row>
  </sheetData>
  <autoFilter ref="A1:BF99" xr:uid="{00000000-0009-0000-0000-00000C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"/>
  <sheetViews>
    <sheetView workbookViewId="0">
      <selection activeCell="C3" sqref="C3:D4"/>
    </sheetView>
  </sheetViews>
  <sheetFormatPr defaultRowHeight="15.05" x14ac:dyDescent="0.3"/>
  <cols>
    <col min="1" max="1" width="29.5546875" customWidth="1"/>
    <col min="2" max="2" width="19.33203125" customWidth="1"/>
    <col min="3" max="3" width="21.33203125" customWidth="1"/>
  </cols>
  <sheetData>
    <row r="1" spans="1:4" x14ac:dyDescent="0.3">
      <c r="A1" t="s">
        <v>140</v>
      </c>
      <c r="B1">
        <v>39372</v>
      </c>
      <c r="C1" s="8" t="s">
        <v>3499</v>
      </c>
      <c r="D1" s="8" t="s">
        <v>3500</v>
      </c>
    </row>
    <row r="2" spans="1:4" x14ac:dyDescent="0.3">
      <c r="A2" t="s">
        <v>154</v>
      </c>
      <c r="B2">
        <v>39417</v>
      </c>
      <c r="C2" s="8" t="s">
        <v>3499</v>
      </c>
      <c r="D2" s="8" t="s">
        <v>3500</v>
      </c>
    </row>
    <row r="3" spans="1:4" x14ac:dyDescent="0.3">
      <c r="A3" t="s">
        <v>161</v>
      </c>
      <c r="B3">
        <v>39418</v>
      </c>
      <c r="C3" s="8" t="s">
        <v>3499</v>
      </c>
      <c r="D3" s="8" t="s">
        <v>3500</v>
      </c>
    </row>
    <row r="4" spans="1:4" x14ac:dyDescent="0.3">
      <c r="A4" t="s">
        <v>170</v>
      </c>
      <c r="B4">
        <v>39491</v>
      </c>
      <c r="C4" s="8" t="s">
        <v>3499</v>
      </c>
      <c r="D4" s="8" t="s">
        <v>3500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">
    <pageSetUpPr fitToPage="1"/>
  </sheetPr>
  <dimension ref="A2:S2188"/>
  <sheetViews>
    <sheetView zoomScale="40" zoomScaleNormal="40" workbookViewId="0">
      <pane xSplit="9" ySplit="12" topLeftCell="J106" activePane="bottomRight" state="frozen"/>
      <selection pane="topRight" activeCell="J1" sqref="J1"/>
      <selection pane="bottomLeft" activeCell="A13" sqref="A13"/>
      <selection pane="bottomRight" activeCell="B1491" sqref="A1491:XFD1491"/>
    </sheetView>
  </sheetViews>
  <sheetFormatPr defaultRowHeight="15.05" x14ac:dyDescent="0.3"/>
  <cols>
    <col min="1" max="1" width="10.109375" customWidth="1"/>
    <col min="2" max="2" width="81.5546875" customWidth="1"/>
    <col min="3" max="3" width="15.109375" customWidth="1"/>
    <col min="4" max="4" width="21.88671875" customWidth="1"/>
    <col min="5" max="5" width="16.88671875" customWidth="1"/>
    <col min="6" max="6" width="17.88671875" customWidth="1"/>
    <col min="7" max="7" width="23.44140625" customWidth="1"/>
    <col min="10" max="10" width="23.6640625" customWidth="1"/>
    <col min="11" max="11" width="21.5546875" customWidth="1"/>
    <col min="12" max="12" width="21.109375" customWidth="1"/>
    <col min="13" max="13" width="28.88671875" customWidth="1"/>
    <col min="14" max="14" width="30.88671875" customWidth="1"/>
    <col min="15" max="15" width="23.88671875" customWidth="1"/>
    <col min="16" max="16" width="28.88671875" customWidth="1"/>
    <col min="17" max="17" width="22.5546875" customWidth="1"/>
    <col min="18" max="19" width="19.88671875" customWidth="1"/>
  </cols>
  <sheetData>
    <row r="2" spans="1:19" ht="73" customHeight="1" x14ac:dyDescent="0.3">
      <c r="A2" s="16"/>
      <c r="B2" s="17"/>
      <c r="C2" s="18"/>
      <c r="D2" s="16"/>
      <c r="E2" s="16"/>
      <c r="F2" s="19"/>
      <c r="G2" s="20"/>
      <c r="H2" s="16"/>
      <c r="I2" s="16"/>
      <c r="J2" s="21"/>
      <c r="K2" s="22"/>
      <c r="L2" s="558" t="s">
        <v>2065</v>
      </c>
      <c r="M2" s="558"/>
      <c r="N2" s="558"/>
      <c r="O2" s="558"/>
      <c r="P2" s="558"/>
      <c r="Q2" s="558"/>
      <c r="R2" s="558"/>
      <c r="S2" s="558"/>
    </row>
    <row r="3" spans="1:19" ht="81.349999999999994" customHeight="1" x14ac:dyDescent="0.3">
      <c r="A3" s="23"/>
      <c r="B3" s="24"/>
      <c r="C3" s="25"/>
      <c r="D3" s="23"/>
      <c r="E3" s="23"/>
      <c r="F3" s="26"/>
      <c r="G3" s="27"/>
      <c r="H3" s="23"/>
      <c r="I3" s="23"/>
      <c r="J3" s="28"/>
      <c r="K3" s="29"/>
      <c r="L3" s="589" t="s">
        <v>2137</v>
      </c>
      <c r="M3" s="589"/>
      <c r="N3" s="589"/>
      <c r="O3" s="589"/>
      <c r="P3" s="589"/>
      <c r="Q3" s="589"/>
      <c r="R3" s="589"/>
      <c r="S3" s="589"/>
    </row>
    <row r="4" spans="1:19" ht="61.2" customHeight="1" x14ac:dyDescent="0.3">
      <c r="A4" s="559" t="s">
        <v>2133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</row>
    <row r="5" spans="1:19" ht="19.649999999999999" x14ac:dyDescent="0.3">
      <c r="A5" s="560" t="s">
        <v>2066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</row>
    <row r="6" spans="1:19" ht="19.649999999999999" x14ac:dyDescent="0.3">
      <c r="A6" s="561" t="s">
        <v>1</v>
      </c>
      <c r="B6" s="561" t="s">
        <v>2</v>
      </c>
      <c r="C6" s="561" t="s">
        <v>3</v>
      </c>
      <c r="D6" s="561" t="s">
        <v>2067</v>
      </c>
      <c r="E6" s="564" t="s">
        <v>1745</v>
      </c>
      <c r="F6" s="565"/>
      <c r="G6" s="566" t="s">
        <v>2068</v>
      </c>
      <c r="H6" s="572" t="s">
        <v>2069</v>
      </c>
      <c r="I6" s="572" t="s">
        <v>2070</v>
      </c>
      <c r="J6" s="583" t="s">
        <v>2071</v>
      </c>
      <c r="K6" s="600" t="s">
        <v>2072</v>
      </c>
      <c r="L6" s="600" t="s">
        <v>2073</v>
      </c>
      <c r="M6" s="580" t="s">
        <v>2074</v>
      </c>
      <c r="N6" s="581"/>
      <c r="O6" s="581"/>
      <c r="P6" s="581"/>
      <c r="Q6" s="582"/>
      <c r="R6" s="569" t="s">
        <v>2075</v>
      </c>
      <c r="S6" s="572" t="s">
        <v>2076</v>
      </c>
    </row>
    <row r="7" spans="1:19" ht="19.649999999999999" x14ac:dyDescent="0.3">
      <c r="A7" s="562"/>
      <c r="B7" s="562"/>
      <c r="C7" s="562"/>
      <c r="D7" s="562"/>
      <c r="E7" s="572" t="s">
        <v>2077</v>
      </c>
      <c r="F7" s="569" t="s">
        <v>2078</v>
      </c>
      <c r="G7" s="567"/>
      <c r="H7" s="573"/>
      <c r="I7" s="573"/>
      <c r="J7" s="584"/>
      <c r="K7" s="601"/>
      <c r="L7" s="601"/>
      <c r="M7" s="586" t="s">
        <v>2079</v>
      </c>
      <c r="N7" s="580" t="s">
        <v>2080</v>
      </c>
      <c r="O7" s="581"/>
      <c r="P7" s="581"/>
      <c r="Q7" s="582"/>
      <c r="R7" s="570"/>
      <c r="S7" s="573"/>
    </row>
    <row r="8" spans="1:19" ht="78.55" x14ac:dyDescent="0.3">
      <c r="A8" s="562"/>
      <c r="B8" s="562"/>
      <c r="C8" s="562"/>
      <c r="D8" s="562"/>
      <c r="E8" s="573"/>
      <c r="F8" s="570"/>
      <c r="G8" s="567"/>
      <c r="H8" s="573"/>
      <c r="I8" s="573"/>
      <c r="J8" s="584"/>
      <c r="K8" s="602"/>
      <c r="L8" s="602"/>
      <c r="M8" s="588"/>
      <c r="N8" s="30" t="s">
        <v>2081</v>
      </c>
      <c r="O8" s="30" t="s">
        <v>2082</v>
      </c>
      <c r="P8" s="30" t="s">
        <v>2083</v>
      </c>
      <c r="Q8" s="30" t="s">
        <v>2084</v>
      </c>
      <c r="R8" s="570"/>
      <c r="S8" s="573"/>
    </row>
    <row r="9" spans="1:19" ht="19.649999999999999" x14ac:dyDescent="0.3">
      <c r="A9" s="563"/>
      <c r="B9" s="563"/>
      <c r="C9" s="563"/>
      <c r="D9" s="563"/>
      <c r="E9" s="574"/>
      <c r="F9" s="571"/>
      <c r="G9" s="568"/>
      <c r="H9" s="574"/>
      <c r="I9" s="574"/>
      <c r="J9" s="585"/>
      <c r="K9" s="31" t="s">
        <v>2085</v>
      </c>
      <c r="L9" s="31" t="s">
        <v>2085</v>
      </c>
      <c r="M9" s="30" t="s">
        <v>2086</v>
      </c>
      <c r="N9" s="30" t="s">
        <v>2086</v>
      </c>
      <c r="O9" s="30" t="s">
        <v>2086</v>
      </c>
      <c r="P9" s="30" t="s">
        <v>2086</v>
      </c>
      <c r="Q9" s="30" t="s">
        <v>2086</v>
      </c>
      <c r="R9" s="571"/>
      <c r="S9" s="574"/>
    </row>
    <row r="10" spans="1:19" ht="19.649999999999999" x14ac:dyDescent="0.3">
      <c r="A10" s="32">
        <v>1</v>
      </c>
      <c r="B10" s="32">
        <v>2</v>
      </c>
      <c r="C10" s="34">
        <v>3</v>
      </c>
      <c r="D10" s="32">
        <v>4</v>
      </c>
      <c r="E10" s="32">
        <v>5</v>
      </c>
      <c r="F10" s="32">
        <v>6</v>
      </c>
      <c r="G10" s="32">
        <v>7</v>
      </c>
      <c r="H10" s="32">
        <v>8</v>
      </c>
      <c r="I10" s="32">
        <v>9</v>
      </c>
      <c r="J10" s="33">
        <v>10</v>
      </c>
      <c r="K10" s="35">
        <v>11</v>
      </c>
      <c r="L10" s="35">
        <v>12</v>
      </c>
      <c r="M10" s="35">
        <v>13</v>
      </c>
      <c r="N10" s="35">
        <v>14</v>
      </c>
      <c r="O10" s="35">
        <v>15</v>
      </c>
      <c r="P10" s="35">
        <v>16</v>
      </c>
      <c r="Q10" s="35">
        <v>17</v>
      </c>
      <c r="R10" s="32">
        <v>18</v>
      </c>
      <c r="S10" s="32">
        <v>19</v>
      </c>
    </row>
    <row r="11" spans="1:19" ht="19.649999999999999" x14ac:dyDescent="0.3">
      <c r="A11" s="554" t="s">
        <v>81</v>
      </c>
      <c r="B11" s="554"/>
      <c r="C11" s="554"/>
      <c r="D11" s="554"/>
      <c r="E11" s="554"/>
      <c r="F11" s="554"/>
      <c r="G11" s="554"/>
      <c r="H11" s="554"/>
      <c r="I11" s="554"/>
      <c r="J11" s="554"/>
      <c r="K11" s="554"/>
      <c r="L11" s="554"/>
      <c r="M11" s="554"/>
      <c r="N11" s="554"/>
      <c r="O11" s="554"/>
      <c r="P11" s="554"/>
      <c r="Q11" s="554"/>
      <c r="R11" s="554"/>
      <c r="S11" s="555"/>
    </row>
    <row r="12" spans="1:19" ht="19.649999999999999" x14ac:dyDescent="0.3">
      <c r="A12" s="556" t="s">
        <v>1911</v>
      </c>
      <c r="B12" s="556"/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7"/>
    </row>
    <row r="13" spans="1:19" ht="20.3" x14ac:dyDescent="0.35">
      <c r="A13" s="43">
        <v>1</v>
      </c>
      <c r="B13" s="44" t="s">
        <v>85</v>
      </c>
      <c r="C13" s="55">
        <v>40339</v>
      </c>
      <c r="D13" s="43" t="s">
        <v>1899</v>
      </c>
      <c r="E13" s="43">
        <v>1963</v>
      </c>
      <c r="F13" s="43" t="s">
        <v>2131</v>
      </c>
      <c r="G13" s="56" t="s">
        <v>2097</v>
      </c>
      <c r="H13" s="43">
        <v>5</v>
      </c>
      <c r="I13" s="43">
        <v>4</v>
      </c>
      <c r="J13" s="43">
        <v>0</v>
      </c>
      <c r="K13" s="43">
        <v>5696.5</v>
      </c>
      <c r="L13" s="43">
        <v>3503.3</v>
      </c>
      <c r="M13" s="45">
        <v>0</v>
      </c>
      <c r="N13" s="45">
        <f>M13</f>
        <v>0</v>
      </c>
      <c r="O13" s="45">
        <v>0</v>
      </c>
      <c r="P13" s="45">
        <v>0</v>
      </c>
      <c r="Q13" s="45">
        <v>0</v>
      </c>
      <c r="R13" s="57">
        <v>44927</v>
      </c>
      <c r="S13" s="57">
        <v>45291</v>
      </c>
    </row>
    <row r="14" spans="1:19" ht="20.3" x14ac:dyDescent="0.35">
      <c r="A14" s="43">
        <v>2</v>
      </c>
      <c r="B14" s="44" t="s">
        <v>86</v>
      </c>
      <c r="C14" s="55">
        <v>40350</v>
      </c>
      <c r="D14" s="43" t="s">
        <v>1899</v>
      </c>
      <c r="E14" s="43">
        <v>1964</v>
      </c>
      <c r="F14" s="43" t="s">
        <v>2131</v>
      </c>
      <c r="G14" s="56" t="s">
        <v>2097</v>
      </c>
      <c r="H14" s="43">
        <v>5</v>
      </c>
      <c r="I14" s="43">
        <v>4</v>
      </c>
      <c r="J14" s="43">
        <v>0</v>
      </c>
      <c r="K14" s="43">
        <v>5944.7</v>
      </c>
      <c r="L14" s="43">
        <v>3850.8</v>
      </c>
      <c r="M14" s="45">
        <v>0</v>
      </c>
      <c r="N14" s="45">
        <f t="shared" ref="N14:N77" si="0">M14</f>
        <v>0</v>
      </c>
      <c r="O14" s="45">
        <v>0</v>
      </c>
      <c r="P14" s="45">
        <v>0</v>
      </c>
      <c r="Q14" s="45">
        <v>0</v>
      </c>
      <c r="R14" s="57">
        <v>44927</v>
      </c>
      <c r="S14" s="57">
        <v>45291</v>
      </c>
    </row>
    <row r="15" spans="1:19" ht="20.3" x14ac:dyDescent="0.35">
      <c r="A15" s="43">
        <v>3</v>
      </c>
      <c r="B15" s="44" t="s">
        <v>45</v>
      </c>
      <c r="C15" s="55">
        <v>40361</v>
      </c>
      <c r="D15" s="43" t="s">
        <v>1899</v>
      </c>
      <c r="E15" s="43">
        <v>1965</v>
      </c>
      <c r="F15" s="43" t="s">
        <v>2131</v>
      </c>
      <c r="G15" s="56" t="s">
        <v>2097</v>
      </c>
      <c r="H15" s="43">
        <v>5</v>
      </c>
      <c r="I15" s="43">
        <v>5</v>
      </c>
      <c r="J15" s="43">
        <v>0</v>
      </c>
      <c r="K15" s="43">
        <v>5800.4</v>
      </c>
      <c r="L15" s="43">
        <v>3672.2</v>
      </c>
      <c r="M15" s="45">
        <v>0</v>
      </c>
      <c r="N15" s="45">
        <f t="shared" si="0"/>
        <v>0</v>
      </c>
      <c r="O15" s="45">
        <v>0</v>
      </c>
      <c r="P15" s="45">
        <v>0</v>
      </c>
      <c r="Q15" s="45">
        <v>0</v>
      </c>
      <c r="R15" s="57">
        <v>44927</v>
      </c>
      <c r="S15" s="57">
        <v>45291</v>
      </c>
    </row>
    <row r="16" spans="1:19" ht="20.3" x14ac:dyDescent="0.35">
      <c r="A16" s="43">
        <v>4</v>
      </c>
      <c r="B16" s="44" t="s">
        <v>87</v>
      </c>
      <c r="C16" s="55">
        <v>40592</v>
      </c>
      <c r="D16" s="43" t="s">
        <v>1899</v>
      </c>
      <c r="E16" s="43">
        <v>1956</v>
      </c>
      <c r="F16" s="43" t="s">
        <v>2131</v>
      </c>
      <c r="G16" s="56" t="s">
        <v>2098</v>
      </c>
      <c r="H16" s="43">
        <v>4</v>
      </c>
      <c r="I16" s="43">
        <v>3</v>
      </c>
      <c r="J16" s="43">
        <v>0</v>
      </c>
      <c r="K16" s="43">
        <v>4832</v>
      </c>
      <c r="L16" s="43">
        <v>2972.7</v>
      </c>
      <c r="M16" s="45">
        <v>0</v>
      </c>
      <c r="N16" s="45">
        <f t="shared" si="0"/>
        <v>0</v>
      </c>
      <c r="O16" s="45">
        <v>0</v>
      </c>
      <c r="P16" s="45">
        <v>0</v>
      </c>
      <c r="Q16" s="45">
        <v>0</v>
      </c>
      <c r="R16" s="57">
        <v>44927</v>
      </c>
      <c r="S16" s="57">
        <v>45291</v>
      </c>
    </row>
    <row r="17" spans="1:19" ht="20.3" x14ac:dyDescent="0.35">
      <c r="A17" s="43">
        <v>5</v>
      </c>
      <c r="B17" s="46" t="s">
        <v>88</v>
      </c>
      <c r="C17" s="55">
        <v>40548</v>
      </c>
      <c r="D17" s="43" t="s">
        <v>1899</v>
      </c>
      <c r="E17" s="43">
        <v>1957</v>
      </c>
      <c r="F17" s="43" t="s">
        <v>2131</v>
      </c>
      <c r="G17" s="56" t="s">
        <v>2098</v>
      </c>
      <c r="H17" s="43">
        <v>4</v>
      </c>
      <c r="I17" s="43">
        <v>4</v>
      </c>
      <c r="J17" s="43">
        <v>0</v>
      </c>
      <c r="K17" s="43">
        <v>6785.4</v>
      </c>
      <c r="L17" s="43">
        <v>3640.5</v>
      </c>
      <c r="M17" s="45">
        <v>0</v>
      </c>
      <c r="N17" s="45">
        <f t="shared" si="0"/>
        <v>0</v>
      </c>
      <c r="O17" s="45">
        <v>0</v>
      </c>
      <c r="P17" s="45">
        <v>0</v>
      </c>
      <c r="Q17" s="45">
        <v>0</v>
      </c>
      <c r="R17" s="57">
        <v>44927</v>
      </c>
      <c r="S17" s="57">
        <v>45291</v>
      </c>
    </row>
    <row r="18" spans="1:19" ht="20.3" x14ac:dyDescent="0.35">
      <c r="A18" s="43">
        <v>6</v>
      </c>
      <c r="B18" s="44" t="s">
        <v>89</v>
      </c>
      <c r="C18" s="55">
        <v>39571</v>
      </c>
      <c r="D18" s="43" t="s">
        <v>1899</v>
      </c>
      <c r="E18" s="43">
        <v>1972</v>
      </c>
      <c r="F18" s="43" t="s">
        <v>2131</v>
      </c>
      <c r="G18" s="56" t="s">
        <v>2097</v>
      </c>
      <c r="H18" s="43">
        <v>5</v>
      </c>
      <c r="I18" s="43">
        <v>8</v>
      </c>
      <c r="J18" s="43">
        <v>0</v>
      </c>
      <c r="K18" s="43">
        <v>12349.81</v>
      </c>
      <c r="L18" s="43">
        <v>7963.3</v>
      </c>
      <c r="M18" s="45">
        <v>0</v>
      </c>
      <c r="N18" s="45">
        <f t="shared" si="0"/>
        <v>0</v>
      </c>
      <c r="O18" s="45">
        <v>0</v>
      </c>
      <c r="P18" s="45">
        <v>0</v>
      </c>
      <c r="Q18" s="45">
        <v>0</v>
      </c>
      <c r="R18" s="57">
        <v>44927</v>
      </c>
      <c r="S18" s="57">
        <v>45291</v>
      </c>
    </row>
    <row r="19" spans="1:19" ht="20.3" x14ac:dyDescent="0.35">
      <c r="A19" s="43">
        <v>7</v>
      </c>
      <c r="B19" s="44" t="s">
        <v>90</v>
      </c>
      <c r="C19" s="55">
        <v>39594</v>
      </c>
      <c r="D19" s="43" t="s">
        <v>1899</v>
      </c>
      <c r="E19" s="43">
        <v>1967</v>
      </c>
      <c r="F19" s="43" t="s">
        <v>2131</v>
      </c>
      <c r="G19" s="56" t="s">
        <v>2097</v>
      </c>
      <c r="H19" s="43">
        <v>5</v>
      </c>
      <c r="I19" s="43">
        <v>4</v>
      </c>
      <c r="J19" s="43">
        <v>0</v>
      </c>
      <c r="K19" s="43">
        <v>6215.4</v>
      </c>
      <c r="L19" s="43">
        <v>3912.9</v>
      </c>
      <c r="M19" s="45">
        <v>0</v>
      </c>
      <c r="N19" s="45">
        <f t="shared" si="0"/>
        <v>0</v>
      </c>
      <c r="O19" s="45">
        <v>0</v>
      </c>
      <c r="P19" s="45">
        <v>0</v>
      </c>
      <c r="Q19" s="45">
        <v>0</v>
      </c>
      <c r="R19" s="57">
        <v>44927</v>
      </c>
      <c r="S19" s="57">
        <v>45291</v>
      </c>
    </row>
    <row r="20" spans="1:19" ht="20.3" x14ac:dyDescent="0.35">
      <c r="A20" s="43">
        <v>8</v>
      </c>
      <c r="B20" s="44" t="s">
        <v>91</v>
      </c>
      <c r="C20" s="55">
        <v>39596</v>
      </c>
      <c r="D20" s="43" t="s">
        <v>1899</v>
      </c>
      <c r="E20" s="43">
        <v>1967</v>
      </c>
      <c r="F20" s="43" t="s">
        <v>2131</v>
      </c>
      <c r="G20" s="56" t="s">
        <v>2097</v>
      </c>
      <c r="H20" s="43">
        <v>5</v>
      </c>
      <c r="I20" s="43">
        <v>5</v>
      </c>
      <c r="J20" s="43">
        <v>0</v>
      </c>
      <c r="K20" s="43">
        <v>7223.1</v>
      </c>
      <c r="L20" s="43">
        <v>4509.3</v>
      </c>
      <c r="M20" s="45">
        <v>0</v>
      </c>
      <c r="N20" s="45">
        <f t="shared" si="0"/>
        <v>0</v>
      </c>
      <c r="O20" s="45">
        <v>0</v>
      </c>
      <c r="P20" s="45">
        <v>0</v>
      </c>
      <c r="Q20" s="45">
        <v>0</v>
      </c>
      <c r="R20" s="57">
        <v>44927</v>
      </c>
      <c r="S20" s="57">
        <v>45291</v>
      </c>
    </row>
    <row r="21" spans="1:19" ht="20.3" x14ac:dyDescent="0.35">
      <c r="A21" s="43">
        <v>9</v>
      </c>
      <c r="B21" s="47" t="s">
        <v>39</v>
      </c>
      <c r="C21" s="55">
        <v>39588</v>
      </c>
      <c r="D21" s="43" t="s">
        <v>1899</v>
      </c>
      <c r="E21" s="43">
        <v>1970</v>
      </c>
      <c r="F21" s="43" t="s">
        <v>2131</v>
      </c>
      <c r="G21" s="56" t="s">
        <v>2098</v>
      </c>
      <c r="H21" s="43">
        <v>9</v>
      </c>
      <c r="I21" s="43">
        <v>4</v>
      </c>
      <c r="J21" s="43">
        <v>4</v>
      </c>
      <c r="K21" s="43">
        <v>15877.8</v>
      </c>
      <c r="L21" s="43">
        <v>10896.7</v>
      </c>
      <c r="M21" s="45">
        <v>11135090.440000001</v>
      </c>
      <c r="N21" s="45">
        <f t="shared" si="0"/>
        <v>11135090.440000001</v>
      </c>
      <c r="O21" s="45">
        <v>0</v>
      </c>
      <c r="P21" s="45">
        <v>0</v>
      </c>
      <c r="Q21" s="45">
        <v>0</v>
      </c>
      <c r="R21" s="57">
        <v>44927</v>
      </c>
      <c r="S21" s="57">
        <v>45291</v>
      </c>
    </row>
    <row r="22" spans="1:19" ht="20.3" x14ac:dyDescent="0.35">
      <c r="A22" s="43">
        <v>10</v>
      </c>
      <c r="B22" s="48" t="s">
        <v>92</v>
      </c>
      <c r="C22" s="55">
        <v>39610</v>
      </c>
      <c r="D22" s="43" t="s">
        <v>1899</v>
      </c>
      <c r="E22" s="43">
        <v>1967</v>
      </c>
      <c r="F22" s="43" t="s">
        <v>2131</v>
      </c>
      <c r="G22" s="56" t="s">
        <v>2097</v>
      </c>
      <c r="H22" s="43">
        <v>5</v>
      </c>
      <c r="I22" s="43">
        <v>4</v>
      </c>
      <c r="J22" s="43">
        <v>0</v>
      </c>
      <c r="K22" s="43">
        <v>6160.5</v>
      </c>
      <c r="L22" s="43">
        <v>3841.47</v>
      </c>
      <c r="M22" s="45">
        <v>0</v>
      </c>
      <c r="N22" s="45">
        <f t="shared" si="0"/>
        <v>0</v>
      </c>
      <c r="O22" s="45">
        <v>0</v>
      </c>
      <c r="P22" s="45">
        <v>0</v>
      </c>
      <c r="Q22" s="45">
        <v>0</v>
      </c>
      <c r="R22" s="57">
        <v>44927</v>
      </c>
      <c r="S22" s="57">
        <v>45291</v>
      </c>
    </row>
    <row r="23" spans="1:19" ht="20.3" x14ac:dyDescent="0.35">
      <c r="A23" s="43">
        <v>11</v>
      </c>
      <c r="B23" s="47" t="s">
        <v>93</v>
      </c>
      <c r="C23" s="55">
        <v>39644</v>
      </c>
      <c r="D23" s="43" t="s">
        <v>1899</v>
      </c>
      <c r="E23" s="43">
        <v>1967</v>
      </c>
      <c r="F23" s="43" t="s">
        <v>2131</v>
      </c>
      <c r="G23" s="56" t="s">
        <v>2097</v>
      </c>
      <c r="H23" s="43">
        <v>5</v>
      </c>
      <c r="I23" s="43">
        <v>6</v>
      </c>
      <c r="J23" s="43">
        <v>0</v>
      </c>
      <c r="K23" s="43">
        <v>8835.2999999999993</v>
      </c>
      <c r="L23" s="43">
        <v>5744.65</v>
      </c>
      <c r="M23" s="45">
        <v>0</v>
      </c>
      <c r="N23" s="45">
        <f t="shared" si="0"/>
        <v>0</v>
      </c>
      <c r="O23" s="45">
        <v>0</v>
      </c>
      <c r="P23" s="45">
        <v>0</v>
      </c>
      <c r="Q23" s="45">
        <v>0</v>
      </c>
      <c r="R23" s="57">
        <v>44927</v>
      </c>
      <c r="S23" s="57">
        <v>45291</v>
      </c>
    </row>
    <row r="24" spans="1:19" ht="20.3" x14ac:dyDescent="0.35">
      <c r="A24" s="43">
        <v>12</v>
      </c>
      <c r="B24" s="47" t="s">
        <v>94</v>
      </c>
      <c r="C24" s="55">
        <v>39646</v>
      </c>
      <c r="D24" s="43" t="s">
        <v>1899</v>
      </c>
      <c r="E24" s="43">
        <v>1967</v>
      </c>
      <c r="F24" s="43" t="s">
        <v>2131</v>
      </c>
      <c r="G24" s="56" t="s">
        <v>2097</v>
      </c>
      <c r="H24" s="43">
        <v>5</v>
      </c>
      <c r="I24" s="43">
        <v>5</v>
      </c>
      <c r="J24" s="43">
        <v>0</v>
      </c>
      <c r="K24" s="43">
        <v>7144.9</v>
      </c>
      <c r="L24" s="43">
        <v>4639.3</v>
      </c>
      <c r="M24" s="45">
        <v>0</v>
      </c>
      <c r="N24" s="45">
        <f t="shared" si="0"/>
        <v>0</v>
      </c>
      <c r="O24" s="45">
        <v>0</v>
      </c>
      <c r="P24" s="45">
        <v>0</v>
      </c>
      <c r="Q24" s="45">
        <v>0</v>
      </c>
      <c r="R24" s="57">
        <v>44927</v>
      </c>
      <c r="S24" s="57">
        <v>45291</v>
      </c>
    </row>
    <row r="25" spans="1:19" ht="20.3" x14ac:dyDescent="0.35">
      <c r="A25" s="43">
        <v>13</v>
      </c>
      <c r="B25" s="44" t="s">
        <v>95</v>
      </c>
      <c r="C25" s="55">
        <v>39638</v>
      </c>
      <c r="D25" s="43" t="s">
        <v>1899</v>
      </c>
      <c r="E25" s="43">
        <v>1967</v>
      </c>
      <c r="F25" s="43" t="s">
        <v>2131</v>
      </c>
      <c r="G25" s="56" t="s">
        <v>2097</v>
      </c>
      <c r="H25" s="43">
        <v>5</v>
      </c>
      <c r="I25" s="43">
        <v>6</v>
      </c>
      <c r="J25" s="43">
        <v>0</v>
      </c>
      <c r="K25" s="43">
        <v>9246.5</v>
      </c>
      <c r="L25" s="43">
        <v>5807.7599999999993</v>
      </c>
      <c r="M25" s="45">
        <v>0</v>
      </c>
      <c r="N25" s="45">
        <f t="shared" si="0"/>
        <v>0</v>
      </c>
      <c r="O25" s="45">
        <v>0</v>
      </c>
      <c r="P25" s="45">
        <v>0</v>
      </c>
      <c r="Q25" s="45">
        <v>0</v>
      </c>
      <c r="R25" s="57">
        <v>44927</v>
      </c>
      <c r="S25" s="57">
        <v>45291</v>
      </c>
    </row>
    <row r="26" spans="1:19" ht="20.3" x14ac:dyDescent="0.35">
      <c r="A26" s="43">
        <v>14</v>
      </c>
      <c r="B26" s="44" t="s">
        <v>96</v>
      </c>
      <c r="C26" s="55">
        <v>39403</v>
      </c>
      <c r="D26" s="43" t="s">
        <v>1899</v>
      </c>
      <c r="E26" s="43">
        <v>1962</v>
      </c>
      <c r="F26" s="43" t="s">
        <v>2131</v>
      </c>
      <c r="G26" s="56" t="s">
        <v>2097</v>
      </c>
      <c r="H26" s="43">
        <v>5</v>
      </c>
      <c r="I26" s="43">
        <v>4</v>
      </c>
      <c r="J26" s="43">
        <v>0</v>
      </c>
      <c r="K26" s="43">
        <v>5635.9</v>
      </c>
      <c r="L26" s="43">
        <v>3516.7</v>
      </c>
      <c r="M26" s="45">
        <v>0</v>
      </c>
      <c r="N26" s="45">
        <f t="shared" si="0"/>
        <v>0</v>
      </c>
      <c r="O26" s="45">
        <v>0</v>
      </c>
      <c r="P26" s="45">
        <v>0</v>
      </c>
      <c r="Q26" s="45">
        <v>0</v>
      </c>
      <c r="R26" s="57">
        <v>44927</v>
      </c>
      <c r="S26" s="57">
        <v>45291</v>
      </c>
    </row>
    <row r="27" spans="1:19" ht="20.3" x14ac:dyDescent="0.35">
      <c r="A27" s="43">
        <v>15</v>
      </c>
      <c r="B27" s="47" t="s">
        <v>97</v>
      </c>
      <c r="C27" s="55">
        <v>39501</v>
      </c>
      <c r="D27" s="43" t="s">
        <v>1899</v>
      </c>
      <c r="E27" s="43">
        <v>1962</v>
      </c>
      <c r="F27" s="43" t="s">
        <v>2131</v>
      </c>
      <c r="G27" s="56" t="s">
        <v>2097</v>
      </c>
      <c r="H27" s="43">
        <v>5</v>
      </c>
      <c r="I27" s="43">
        <v>3</v>
      </c>
      <c r="J27" s="43">
        <v>0</v>
      </c>
      <c r="K27" s="43">
        <v>4133.5</v>
      </c>
      <c r="L27" s="43">
        <v>2565.1999999999998</v>
      </c>
      <c r="M27" s="45">
        <v>0</v>
      </c>
      <c r="N27" s="45">
        <f t="shared" si="0"/>
        <v>0</v>
      </c>
      <c r="O27" s="45">
        <v>0</v>
      </c>
      <c r="P27" s="45">
        <v>0</v>
      </c>
      <c r="Q27" s="45">
        <v>0</v>
      </c>
      <c r="R27" s="57">
        <v>44927</v>
      </c>
      <c r="S27" s="57">
        <v>45291</v>
      </c>
    </row>
    <row r="28" spans="1:19" ht="20.3" x14ac:dyDescent="0.35">
      <c r="A28" s="43">
        <v>16</v>
      </c>
      <c r="B28" s="47" t="s">
        <v>98</v>
      </c>
      <c r="C28" s="55">
        <v>39446</v>
      </c>
      <c r="D28" s="43" t="s">
        <v>1899</v>
      </c>
      <c r="E28" s="43">
        <v>1962</v>
      </c>
      <c r="F28" s="43" t="s">
        <v>2131</v>
      </c>
      <c r="G28" s="56" t="s">
        <v>2097</v>
      </c>
      <c r="H28" s="43">
        <v>5</v>
      </c>
      <c r="I28" s="43">
        <v>3</v>
      </c>
      <c r="J28" s="43">
        <v>0</v>
      </c>
      <c r="K28" s="43">
        <v>4099.6000000000004</v>
      </c>
      <c r="L28" s="43">
        <v>2540.3000000000002</v>
      </c>
      <c r="M28" s="45">
        <v>0</v>
      </c>
      <c r="N28" s="45">
        <f t="shared" si="0"/>
        <v>0</v>
      </c>
      <c r="O28" s="45">
        <v>0</v>
      </c>
      <c r="P28" s="45">
        <v>0</v>
      </c>
      <c r="Q28" s="45">
        <v>0</v>
      </c>
      <c r="R28" s="57">
        <v>44927</v>
      </c>
      <c r="S28" s="57">
        <v>45291</v>
      </c>
    </row>
    <row r="29" spans="1:19" ht="20.3" x14ac:dyDescent="0.35">
      <c r="A29" s="43">
        <v>17</v>
      </c>
      <c r="B29" s="47" t="s">
        <v>99</v>
      </c>
      <c r="C29" s="55">
        <v>39456</v>
      </c>
      <c r="D29" s="43" t="s">
        <v>1899</v>
      </c>
      <c r="E29" s="43">
        <v>1962</v>
      </c>
      <c r="F29" s="43" t="s">
        <v>2131</v>
      </c>
      <c r="G29" s="56" t="s">
        <v>2097</v>
      </c>
      <c r="H29" s="43">
        <v>5</v>
      </c>
      <c r="I29" s="43">
        <v>3</v>
      </c>
      <c r="J29" s="43">
        <v>0</v>
      </c>
      <c r="K29" s="43">
        <v>4090.1</v>
      </c>
      <c r="L29" s="43">
        <v>2538.4</v>
      </c>
      <c r="M29" s="45">
        <v>0</v>
      </c>
      <c r="N29" s="45">
        <f t="shared" si="0"/>
        <v>0</v>
      </c>
      <c r="O29" s="45">
        <v>0</v>
      </c>
      <c r="P29" s="45">
        <v>0</v>
      </c>
      <c r="Q29" s="45">
        <v>0</v>
      </c>
      <c r="R29" s="57">
        <v>44927</v>
      </c>
      <c r="S29" s="57">
        <v>45291</v>
      </c>
    </row>
    <row r="30" spans="1:19" ht="20.3" x14ac:dyDescent="0.35">
      <c r="A30" s="43">
        <v>18</v>
      </c>
      <c r="B30" s="47" t="s">
        <v>100</v>
      </c>
      <c r="C30" s="55">
        <v>39645</v>
      </c>
      <c r="D30" s="43" t="s">
        <v>1899</v>
      </c>
      <c r="E30" s="43">
        <v>1963</v>
      </c>
      <c r="F30" s="43" t="s">
        <v>2131</v>
      </c>
      <c r="G30" s="56" t="s">
        <v>2097</v>
      </c>
      <c r="H30" s="43">
        <v>5</v>
      </c>
      <c r="I30" s="43">
        <v>3</v>
      </c>
      <c r="J30" s="43">
        <v>0</v>
      </c>
      <c r="K30" s="43">
        <v>4162.5</v>
      </c>
      <c r="L30" s="43">
        <v>2591</v>
      </c>
      <c r="M30" s="45">
        <v>0</v>
      </c>
      <c r="N30" s="45">
        <f t="shared" si="0"/>
        <v>0</v>
      </c>
      <c r="O30" s="45">
        <v>0</v>
      </c>
      <c r="P30" s="45">
        <v>0</v>
      </c>
      <c r="Q30" s="45">
        <v>0</v>
      </c>
      <c r="R30" s="57">
        <v>44927</v>
      </c>
      <c r="S30" s="57">
        <v>45291</v>
      </c>
    </row>
    <row r="31" spans="1:19" ht="20.3" x14ac:dyDescent="0.35">
      <c r="A31" s="43">
        <v>19</v>
      </c>
      <c r="B31" s="47" t="s">
        <v>101</v>
      </c>
      <c r="C31" s="55">
        <v>39943</v>
      </c>
      <c r="D31" s="43" t="s">
        <v>1899</v>
      </c>
      <c r="E31" s="43">
        <v>1962</v>
      </c>
      <c r="F31" s="43" t="s">
        <v>2131</v>
      </c>
      <c r="G31" s="56" t="s">
        <v>2097</v>
      </c>
      <c r="H31" s="43">
        <v>4</v>
      </c>
      <c r="I31" s="43">
        <v>3</v>
      </c>
      <c r="J31" s="43">
        <v>0</v>
      </c>
      <c r="K31" s="43">
        <v>3569</v>
      </c>
      <c r="L31" s="43">
        <v>2060.1999999999998</v>
      </c>
      <c r="M31" s="45">
        <v>0</v>
      </c>
      <c r="N31" s="45">
        <f t="shared" si="0"/>
        <v>0</v>
      </c>
      <c r="O31" s="45">
        <v>0</v>
      </c>
      <c r="P31" s="45">
        <v>0</v>
      </c>
      <c r="Q31" s="45">
        <v>0</v>
      </c>
      <c r="R31" s="57">
        <v>44927</v>
      </c>
      <c r="S31" s="57">
        <v>45291</v>
      </c>
    </row>
    <row r="32" spans="1:19" ht="20.3" x14ac:dyDescent="0.35">
      <c r="A32" s="43">
        <v>20</v>
      </c>
      <c r="B32" s="47" t="s">
        <v>102</v>
      </c>
      <c r="C32" s="55">
        <v>39898</v>
      </c>
      <c r="D32" s="43" t="s">
        <v>1899</v>
      </c>
      <c r="E32" s="43">
        <v>1962</v>
      </c>
      <c r="F32" s="43" t="s">
        <v>2131</v>
      </c>
      <c r="G32" s="56" t="s">
        <v>2097</v>
      </c>
      <c r="H32" s="43">
        <v>4</v>
      </c>
      <c r="I32" s="43">
        <v>3</v>
      </c>
      <c r="J32" s="43">
        <v>0</v>
      </c>
      <c r="K32" s="43">
        <v>3578.6</v>
      </c>
      <c r="L32" s="43">
        <v>2064</v>
      </c>
      <c r="M32" s="45">
        <v>0</v>
      </c>
      <c r="N32" s="45">
        <f t="shared" si="0"/>
        <v>0</v>
      </c>
      <c r="O32" s="45">
        <v>0</v>
      </c>
      <c r="P32" s="45">
        <v>0</v>
      </c>
      <c r="Q32" s="45">
        <v>0</v>
      </c>
      <c r="R32" s="57">
        <v>44927</v>
      </c>
      <c r="S32" s="57">
        <v>45291</v>
      </c>
    </row>
    <row r="33" spans="1:19" ht="20.3" x14ac:dyDescent="0.35">
      <c r="A33" s="43">
        <v>21</v>
      </c>
      <c r="B33" s="47" t="s">
        <v>103</v>
      </c>
      <c r="C33" s="55">
        <v>39932</v>
      </c>
      <c r="D33" s="43" t="s">
        <v>1899</v>
      </c>
      <c r="E33" s="43">
        <v>1962</v>
      </c>
      <c r="F33" s="43" t="s">
        <v>2131</v>
      </c>
      <c r="G33" s="56" t="s">
        <v>2097</v>
      </c>
      <c r="H33" s="43">
        <v>4</v>
      </c>
      <c r="I33" s="43">
        <v>3</v>
      </c>
      <c r="J33" s="43">
        <v>0</v>
      </c>
      <c r="K33" s="43">
        <v>3561</v>
      </c>
      <c r="L33" s="43">
        <v>2092.3000000000002</v>
      </c>
      <c r="M33" s="45">
        <v>0</v>
      </c>
      <c r="N33" s="45">
        <f t="shared" si="0"/>
        <v>0</v>
      </c>
      <c r="O33" s="45">
        <v>0</v>
      </c>
      <c r="P33" s="45">
        <v>0</v>
      </c>
      <c r="Q33" s="45">
        <v>0</v>
      </c>
      <c r="R33" s="57">
        <v>44927</v>
      </c>
      <c r="S33" s="57">
        <v>45291</v>
      </c>
    </row>
    <row r="34" spans="1:19" ht="20.3" x14ac:dyDescent="0.35">
      <c r="A34" s="43">
        <v>22</v>
      </c>
      <c r="B34" s="47" t="s">
        <v>104</v>
      </c>
      <c r="C34" s="55">
        <v>40028</v>
      </c>
      <c r="D34" s="43" t="s">
        <v>1899</v>
      </c>
      <c r="E34" s="43">
        <v>1960</v>
      </c>
      <c r="F34" s="43" t="s">
        <v>2131</v>
      </c>
      <c r="G34" s="56" t="s">
        <v>2097</v>
      </c>
      <c r="H34" s="43">
        <v>4</v>
      </c>
      <c r="I34" s="43">
        <v>3</v>
      </c>
      <c r="J34" s="43">
        <v>0</v>
      </c>
      <c r="K34" s="43">
        <v>3547.9</v>
      </c>
      <c r="L34" s="43">
        <v>2037.2</v>
      </c>
      <c r="M34" s="45">
        <v>0</v>
      </c>
      <c r="N34" s="45">
        <f t="shared" si="0"/>
        <v>0</v>
      </c>
      <c r="O34" s="45">
        <v>0</v>
      </c>
      <c r="P34" s="45">
        <v>0</v>
      </c>
      <c r="Q34" s="45">
        <v>0</v>
      </c>
      <c r="R34" s="57">
        <v>44927</v>
      </c>
      <c r="S34" s="57">
        <v>45291</v>
      </c>
    </row>
    <row r="35" spans="1:19" ht="20.3" x14ac:dyDescent="0.35">
      <c r="A35" s="43">
        <v>23</v>
      </c>
      <c r="B35" s="47" t="s">
        <v>105</v>
      </c>
      <c r="C35" s="55">
        <v>40009</v>
      </c>
      <c r="D35" s="43" t="s">
        <v>1899</v>
      </c>
      <c r="E35" s="43">
        <v>1962</v>
      </c>
      <c r="F35" s="43" t="s">
        <v>2131</v>
      </c>
      <c r="G35" s="56" t="s">
        <v>2097</v>
      </c>
      <c r="H35" s="43">
        <v>4</v>
      </c>
      <c r="I35" s="43">
        <v>3</v>
      </c>
      <c r="J35" s="43">
        <v>0</v>
      </c>
      <c r="K35" s="43">
        <v>3560.3</v>
      </c>
      <c r="L35" s="43">
        <v>2048.8000000000002</v>
      </c>
      <c r="M35" s="45">
        <v>0</v>
      </c>
      <c r="N35" s="45">
        <f t="shared" si="0"/>
        <v>0</v>
      </c>
      <c r="O35" s="45">
        <v>0</v>
      </c>
      <c r="P35" s="45">
        <v>0</v>
      </c>
      <c r="Q35" s="45">
        <v>0</v>
      </c>
      <c r="R35" s="57">
        <v>44927</v>
      </c>
      <c r="S35" s="57">
        <v>45291</v>
      </c>
    </row>
    <row r="36" spans="1:19" ht="20.3" x14ac:dyDescent="0.35">
      <c r="A36" s="43">
        <v>24</v>
      </c>
      <c r="B36" s="47" t="s">
        <v>1539</v>
      </c>
      <c r="C36" s="55">
        <v>40329</v>
      </c>
      <c r="D36" s="43" t="s">
        <v>1899</v>
      </c>
      <c r="E36" s="43">
        <v>1951</v>
      </c>
      <c r="F36" s="43" t="s">
        <v>2131</v>
      </c>
      <c r="G36" s="56" t="s">
        <v>2099</v>
      </c>
      <c r="H36" s="43">
        <v>2</v>
      </c>
      <c r="I36" s="43">
        <v>1</v>
      </c>
      <c r="J36" s="43">
        <v>0</v>
      </c>
      <c r="K36" s="43">
        <v>859.4</v>
      </c>
      <c r="L36" s="43">
        <v>409.5</v>
      </c>
      <c r="M36" s="45">
        <v>0</v>
      </c>
      <c r="N36" s="45">
        <f t="shared" si="0"/>
        <v>0</v>
      </c>
      <c r="O36" s="45">
        <v>0</v>
      </c>
      <c r="P36" s="45">
        <v>0</v>
      </c>
      <c r="Q36" s="45">
        <v>0</v>
      </c>
      <c r="R36" s="57">
        <v>44927</v>
      </c>
      <c r="S36" s="57">
        <v>45291</v>
      </c>
    </row>
    <row r="37" spans="1:19" ht="20.3" x14ac:dyDescent="0.35">
      <c r="A37" s="43">
        <v>25</v>
      </c>
      <c r="B37" s="44" t="s">
        <v>106</v>
      </c>
      <c r="C37" s="55">
        <v>40382</v>
      </c>
      <c r="D37" s="43" t="s">
        <v>1899</v>
      </c>
      <c r="E37" s="43">
        <v>1960</v>
      </c>
      <c r="F37" s="43" t="s">
        <v>2131</v>
      </c>
      <c r="G37" s="56" t="s">
        <v>2097</v>
      </c>
      <c r="H37" s="43">
        <v>4</v>
      </c>
      <c r="I37" s="43">
        <v>4</v>
      </c>
      <c r="J37" s="43">
        <v>0</v>
      </c>
      <c r="K37" s="43">
        <v>4672.5200000000004</v>
      </c>
      <c r="L37" s="43">
        <v>2807.4</v>
      </c>
      <c r="M37" s="45">
        <v>0</v>
      </c>
      <c r="N37" s="45">
        <f t="shared" si="0"/>
        <v>0</v>
      </c>
      <c r="O37" s="45">
        <v>0</v>
      </c>
      <c r="P37" s="45">
        <v>0</v>
      </c>
      <c r="Q37" s="45">
        <v>0</v>
      </c>
      <c r="R37" s="57">
        <v>44927</v>
      </c>
      <c r="S37" s="57">
        <v>45291</v>
      </c>
    </row>
    <row r="38" spans="1:19" ht="20.3" x14ac:dyDescent="0.35">
      <c r="A38" s="43">
        <v>26</v>
      </c>
      <c r="B38" s="47" t="s">
        <v>796</v>
      </c>
      <c r="C38" s="55">
        <v>40557</v>
      </c>
      <c r="D38" s="43" t="s">
        <v>1899</v>
      </c>
      <c r="E38" s="43">
        <v>1952</v>
      </c>
      <c r="F38" s="43" t="s">
        <v>2131</v>
      </c>
      <c r="G38" s="56" t="s">
        <v>2099</v>
      </c>
      <c r="H38" s="43">
        <v>2</v>
      </c>
      <c r="I38" s="43">
        <v>2</v>
      </c>
      <c r="J38" s="43">
        <v>0</v>
      </c>
      <c r="K38" s="43">
        <v>1542.4</v>
      </c>
      <c r="L38" s="43">
        <v>844.4</v>
      </c>
      <c r="M38" s="45">
        <v>0</v>
      </c>
      <c r="N38" s="45">
        <f t="shared" si="0"/>
        <v>0</v>
      </c>
      <c r="O38" s="45">
        <v>0</v>
      </c>
      <c r="P38" s="45">
        <v>0</v>
      </c>
      <c r="Q38" s="45">
        <v>0</v>
      </c>
      <c r="R38" s="57">
        <v>44927</v>
      </c>
      <c r="S38" s="57">
        <v>45291</v>
      </c>
    </row>
    <row r="39" spans="1:19" ht="20.3" x14ac:dyDescent="0.35">
      <c r="A39" s="43">
        <v>27</v>
      </c>
      <c r="B39" s="44" t="s">
        <v>1540</v>
      </c>
      <c r="C39" s="55">
        <v>46150</v>
      </c>
      <c r="D39" s="43" t="s">
        <v>1899</v>
      </c>
      <c r="E39" s="43">
        <v>1952</v>
      </c>
      <c r="F39" s="43" t="s">
        <v>2131</v>
      </c>
      <c r="G39" s="56" t="s">
        <v>2100</v>
      </c>
      <c r="H39" s="43">
        <v>2</v>
      </c>
      <c r="I39" s="43">
        <v>1</v>
      </c>
      <c r="J39" s="43">
        <v>0</v>
      </c>
      <c r="K39" s="43">
        <v>458.8</v>
      </c>
      <c r="L39" s="43">
        <v>400</v>
      </c>
      <c r="M39" s="45">
        <v>0</v>
      </c>
      <c r="N39" s="45">
        <f t="shared" si="0"/>
        <v>0</v>
      </c>
      <c r="O39" s="45">
        <v>0</v>
      </c>
      <c r="P39" s="45">
        <v>0</v>
      </c>
      <c r="Q39" s="45">
        <v>0</v>
      </c>
      <c r="R39" s="57">
        <v>44927</v>
      </c>
      <c r="S39" s="57">
        <v>45291</v>
      </c>
    </row>
    <row r="40" spans="1:19" ht="20.3" x14ac:dyDescent="0.35">
      <c r="A40" s="43">
        <v>28</v>
      </c>
      <c r="B40" s="44" t="s">
        <v>107</v>
      </c>
      <c r="C40" s="55">
        <v>40681</v>
      </c>
      <c r="D40" s="43" t="s">
        <v>1899</v>
      </c>
      <c r="E40" s="43">
        <v>1961</v>
      </c>
      <c r="F40" s="43" t="s">
        <v>2131</v>
      </c>
      <c r="G40" s="56" t="s">
        <v>2097</v>
      </c>
      <c r="H40" s="43">
        <v>5</v>
      </c>
      <c r="I40" s="43">
        <v>3</v>
      </c>
      <c r="J40" s="43">
        <v>0</v>
      </c>
      <c r="K40" s="43">
        <v>3996.13</v>
      </c>
      <c r="L40" s="43">
        <v>2549.8000000000002</v>
      </c>
      <c r="M40" s="45">
        <v>0</v>
      </c>
      <c r="N40" s="45">
        <f t="shared" si="0"/>
        <v>0</v>
      </c>
      <c r="O40" s="45">
        <v>0</v>
      </c>
      <c r="P40" s="45">
        <v>0</v>
      </c>
      <c r="Q40" s="45">
        <v>0</v>
      </c>
      <c r="R40" s="57">
        <v>44927</v>
      </c>
      <c r="S40" s="57">
        <v>45291</v>
      </c>
    </row>
    <row r="41" spans="1:19" ht="20.3" x14ac:dyDescent="0.35">
      <c r="A41" s="43">
        <v>29</v>
      </c>
      <c r="B41" s="44" t="s">
        <v>108</v>
      </c>
      <c r="C41" s="55">
        <v>40670</v>
      </c>
      <c r="D41" s="43" t="s">
        <v>1899</v>
      </c>
      <c r="E41" s="43">
        <v>1961</v>
      </c>
      <c r="F41" s="43" t="s">
        <v>2131</v>
      </c>
      <c r="G41" s="56" t="s">
        <v>2097</v>
      </c>
      <c r="H41" s="43">
        <v>4</v>
      </c>
      <c r="I41" s="43">
        <v>3</v>
      </c>
      <c r="J41" s="43">
        <v>0</v>
      </c>
      <c r="K41" s="43">
        <v>3424.8</v>
      </c>
      <c r="L41" s="43">
        <v>2039.8</v>
      </c>
      <c r="M41" s="45">
        <v>0</v>
      </c>
      <c r="N41" s="45">
        <f t="shared" si="0"/>
        <v>0</v>
      </c>
      <c r="O41" s="45">
        <v>0</v>
      </c>
      <c r="P41" s="45">
        <v>0</v>
      </c>
      <c r="Q41" s="45">
        <v>0</v>
      </c>
      <c r="R41" s="57">
        <v>44927</v>
      </c>
      <c r="S41" s="57">
        <v>45291</v>
      </c>
    </row>
    <row r="42" spans="1:19" ht="20.3" x14ac:dyDescent="0.35">
      <c r="A42" s="43">
        <v>30</v>
      </c>
      <c r="B42" s="44" t="s">
        <v>109</v>
      </c>
      <c r="C42" s="55">
        <v>40672</v>
      </c>
      <c r="D42" s="43" t="s">
        <v>1899</v>
      </c>
      <c r="E42" s="43">
        <v>1961</v>
      </c>
      <c r="F42" s="43" t="s">
        <v>2131</v>
      </c>
      <c r="G42" s="56" t="s">
        <v>2097</v>
      </c>
      <c r="H42" s="43">
        <v>5</v>
      </c>
      <c r="I42" s="43">
        <v>3</v>
      </c>
      <c r="J42" s="43">
        <v>0</v>
      </c>
      <c r="K42" s="43">
        <v>4024.5</v>
      </c>
      <c r="L42" s="43">
        <v>2545</v>
      </c>
      <c r="M42" s="45">
        <v>0</v>
      </c>
      <c r="N42" s="45">
        <f t="shared" si="0"/>
        <v>0</v>
      </c>
      <c r="O42" s="45">
        <v>0</v>
      </c>
      <c r="P42" s="45">
        <v>0</v>
      </c>
      <c r="Q42" s="45">
        <v>0</v>
      </c>
      <c r="R42" s="57">
        <v>44927</v>
      </c>
      <c r="S42" s="57">
        <v>45291</v>
      </c>
    </row>
    <row r="43" spans="1:19" ht="20.3" x14ac:dyDescent="0.35">
      <c r="A43" s="43">
        <v>31</v>
      </c>
      <c r="B43" s="47" t="s">
        <v>110</v>
      </c>
      <c r="C43" s="55">
        <v>40674</v>
      </c>
      <c r="D43" s="43" t="s">
        <v>1899</v>
      </c>
      <c r="E43" s="43">
        <v>1961</v>
      </c>
      <c r="F43" s="43" t="s">
        <v>2131</v>
      </c>
      <c r="G43" s="56" t="s">
        <v>2097</v>
      </c>
      <c r="H43" s="43">
        <v>4</v>
      </c>
      <c r="I43" s="43">
        <v>3</v>
      </c>
      <c r="J43" s="43">
        <v>0</v>
      </c>
      <c r="K43" s="43">
        <v>3468.8</v>
      </c>
      <c r="L43" s="43">
        <v>2031.47</v>
      </c>
      <c r="M43" s="45">
        <v>0</v>
      </c>
      <c r="N43" s="45">
        <f t="shared" si="0"/>
        <v>0</v>
      </c>
      <c r="O43" s="45">
        <v>0</v>
      </c>
      <c r="P43" s="45">
        <v>0</v>
      </c>
      <c r="Q43" s="45">
        <v>0</v>
      </c>
      <c r="R43" s="57">
        <v>44927</v>
      </c>
      <c r="S43" s="57">
        <v>45291</v>
      </c>
    </row>
    <row r="44" spans="1:19" ht="20.3" x14ac:dyDescent="0.35">
      <c r="A44" s="43">
        <v>32</v>
      </c>
      <c r="B44" s="44" t="s">
        <v>111</v>
      </c>
      <c r="C44" s="55">
        <v>40675</v>
      </c>
      <c r="D44" s="43" t="s">
        <v>1899</v>
      </c>
      <c r="E44" s="43">
        <v>1961</v>
      </c>
      <c r="F44" s="43" t="s">
        <v>2131</v>
      </c>
      <c r="G44" s="56" t="s">
        <v>2097</v>
      </c>
      <c r="H44" s="43">
        <v>5</v>
      </c>
      <c r="I44" s="43">
        <v>4</v>
      </c>
      <c r="J44" s="43">
        <v>0</v>
      </c>
      <c r="K44" s="43">
        <v>5468.48</v>
      </c>
      <c r="L44" s="43">
        <v>3481.3</v>
      </c>
      <c r="M44" s="45">
        <v>0</v>
      </c>
      <c r="N44" s="45">
        <f t="shared" si="0"/>
        <v>0</v>
      </c>
      <c r="O44" s="45">
        <v>0</v>
      </c>
      <c r="P44" s="45">
        <v>0</v>
      </c>
      <c r="Q44" s="45">
        <v>0</v>
      </c>
      <c r="R44" s="57">
        <v>44927</v>
      </c>
      <c r="S44" s="57">
        <v>45291</v>
      </c>
    </row>
    <row r="45" spans="1:19" ht="20.3" x14ac:dyDescent="0.35">
      <c r="A45" s="43">
        <v>33</v>
      </c>
      <c r="B45" s="44" t="s">
        <v>112</v>
      </c>
      <c r="C45" s="55">
        <v>40676</v>
      </c>
      <c r="D45" s="43" t="s">
        <v>1899</v>
      </c>
      <c r="E45" s="43">
        <v>1961</v>
      </c>
      <c r="F45" s="43" t="s">
        <v>2131</v>
      </c>
      <c r="G45" s="56" t="s">
        <v>2097</v>
      </c>
      <c r="H45" s="43">
        <v>5</v>
      </c>
      <c r="I45" s="43">
        <v>4</v>
      </c>
      <c r="J45" s="43">
        <v>0</v>
      </c>
      <c r="K45" s="43">
        <v>5436.5</v>
      </c>
      <c r="L45" s="43">
        <v>3479.9</v>
      </c>
      <c r="M45" s="45">
        <v>0</v>
      </c>
      <c r="N45" s="45">
        <f t="shared" si="0"/>
        <v>0</v>
      </c>
      <c r="O45" s="45">
        <v>0</v>
      </c>
      <c r="P45" s="45">
        <v>0</v>
      </c>
      <c r="Q45" s="45">
        <v>0</v>
      </c>
      <c r="R45" s="57">
        <v>44927</v>
      </c>
      <c r="S45" s="57">
        <v>45291</v>
      </c>
    </row>
    <row r="46" spans="1:19" ht="20.3" x14ac:dyDescent="0.35">
      <c r="A46" s="43">
        <v>34</v>
      </c>
      <c r="B46" s="44" t="s">
        <v>113</v>
      </c>
      <c r="C46" s="55">
        <v>40677</v>
      </c>
      <c r="D46" s="43" t="s">
        <v>1899</v>
      </c>
      <c r="E46" s="43">
        <v>1961</v>
      </c>
      <c r="F46" s="43" t="s">
        <v>2131</v>
      </c>
      <c r="G46" s="56" t="s">
        <v>2097</v>
      </c>
      <c r="H46" s="43">
        <v>5</v>
      </c>
      <c r="I46" s="43">
        <v>3</v>
      </c>
      <c r="J46" s="43">
        <v>0</v>
      </c>
      <c r="K46" s="43">
        <v>3985.9</v>
      </c>
      <c r="L46" s="43">
        <v>2540.1</v>
      </c>
      <c r="M46" s="45">
        <v>0</v>
      </c>
      <c r="N46" s="45">
        <f t="shared" si="0"/>
        <v>0</v>
      </c>
      <c r="O46" s="45">
        <v>0</v>
      </c>
      <c r="P46" s="45">
        <v>0</v>
      </c>
      <c r="Q46" s="45">
        <v>0</v>
      </c>
      <c r="R46" s="57">
        <v>44927</v>
      </c>
      <c r="S46" s="57">
        <v>45291</v>
      </c>
    </row>
    <row r="47" spans="1:19" ht="20.3" x14ac:dyDescent="0.35">
      <c r="A47" s="43">
        <v>35</v>
      </c>
      <c r="B47" s="44" t="s">
        <v>114</v>
      </c>
      <c r="C47" s="55">
        <v>40744</v>
      </c>
      <c r="D47" s="43" t="s">
        <v>1899</v>
      </c>
      <c r="E47" s="43">
        <v>1956</v>
      </c>
      <c r="F47" s="43" t="s">
        <v>2131</v>
      </c>
      <c r="G47" s="56" t="s">
        <v>2098</v>
      </c>
      <c r="H47" s="43">
        <v>4</v>
      </c>
      <c r="I47" s="43">
        <v>3</v>
      </c>
      <c r="J47" s="43">
        <v>0</v>
      </c>
      <c r="K47" s="43">
        <v>4737.7</v>
      </c>
      <c r="L47" s="43">
        <v>2928.4</v>
      </c>
      <c r="M47" s="45">
        <v>0</v>
      </c>
      <c r="N47" s="45">
        <f t="shared" si="0"/>
        <v>0</v>
      </c>
      <c r="O47" s="45">
        <v>0</v>
      </c>
      <c r="P47" s="45">
        <v>0</v>
      </c>
      <c r="Q47" s="45">
        <v>0</v>
      </c>
      <c r="R47" s="57">
        <v>44927</v>
      </c>
      <c r="S47" s="57">
        <v>45291</v>
      </c>
    </row>
    <row r="48" spans="1:19" ht="20.3" x14ac:dyDescent="0.35">
      <c r="A48" s="43">
        <v>36</v>
      </c>
      <c r="B48" s="44" t="s">
        <v>115</v>
      </c>
      <c r="C48" s="55">
        <v>40745</v>
      </c>
      <c r="D48" s="43" t="s">
        <v>1899</v>
      </c>
      <c r="E48" s="43">
        <v>1957</v>
      </c>
      <c r="F48" s="43" t="s">
        <v>2131</v>
      </c>
      <c r="G48" s="56" t="s">
        <v>2098</v>
      </c>
      <c r="H48" s="43">
        <v>4</v>
      </c>
      <c r="I48" s="43">
        <v>3</v>
      </c>
      <c r="J48" s="43">
        <v>0</v>
      </c>
      <c r="K48" s="43">
        <v>4796</v>
      </c>
      <c r="L48" s="43">
        <v>2968.8</v>
      </c>
      <c r="M48" s="45">
        <v>0</v>
      </c>
      <c r="N48" s="45">
        <f t="shared" si="0"/>
        <v>0</v>
      </c>
      <c r="O48" s="45">
        <v>0</v>
      </c>
      <c r="P48" s="45">
        <v>0</v>
      </c>
      <c r="Q48" s="45">
        <v>0</v>
      </c>
      <c r="R48" s="57">
        <v>44927</v>
      </c>
      <c r="S48" s="57">
        <v>45291</v>
      </c>
    </row>
    <row r="49" spans="1:19" ht="20.3" x14ac:dyDescent="0.35">
      <c r="A49" s="43">
        <v>37</v>
      </c>
      <c r="B49" s="44" t="s">
        <v>65</v>
      </c>
      <c r="C49" s="55">
        <v>40737</v>
      </c>
      <c r="D49" s="43" t="s">
        <v>1899</v>
      </c>
      <c r="E49" s="43">
        <v>1957</v>
      </c>
      <c r="F49" s="43" t="s">
        <v>2131</v>
      </c>
      <c r="G49" s="56" t="s">
        <v>2098</v>
      </c>
      <c r="H49" s="43">
        <v>4</v>
      </c>
      <c r="I49" s="43">
        <v>3</v>
      </c>
      <c r="J49" s="43">
        <v>0</v>
      </c>
      <c r="K49" s="43">
        <v>5181.2</v>
      </c>
      <c r="L49" s="43">
        <v>3089.8</v>
      </c>
      <c r="M49" s="45">
        <v>0</v>
      </c>
      <c r="N49" s="45">
        <f t="shared" si="0"/>
        <v>0</v>
      </c>
      <c r="O49" s="45">
        <v>0</v>
      </c>
      <c r="P49" s="45">
        <v>0</v>
      </c>
      <c r="Q49" s="45">
        <v>0</v>
      </c>
      <c r="R49" s="57">
        <v>44927</v>
      </c>
      <c r="S49" s="57">
        <v>45291</v>
      </c>
    </row>
    <row r="50" spans="1:19" ht="20.3" x14ac:dyDescent="0.35">
      <c r="A50" s="43">
        <v>38</v>
      </c>
      <c r="B50" s="44" t="s">
        <v>116</v>
      </c>
      <c r="C50" s="55">
        <v>40808</v>
      </c>
      <c r="D50" s="43" t="s">
        <v>1899</v>
      </c>
      <c r="E50" s="43">
        <v>1961</v>
      </c>
      <c r="F50" s="43" t="s">
        <v>2131</v>
      </c>
      <c r="G50" s="56" t="s">
        <v>2097</v>
      </c>
      <c r="H50" s="43">
        <v>5</v>
      </c>
      <c r="I50" s="43">
        <v>3</v>
      </c>
      <c r="J50" s="43">
        <v>0</v>
      </c>
      <c r="K50" s="43">
        <v>3972.22</v>
      </c>
      <c r="L50" s="43">
        <v>2583.48</v>
      </c>
      <c r="M50" s="45">
        <v>0</v>
      </c>
      <c r="N50" s="45">
        <f t="shared" si="0"/>
        <v>0</v>
      </c>
      <c r="O50" s="45">
        <v>0</v>
      </c>
      <c r="P50" s="45">
        <v>0</v>
      </c>
      <c r="Q50" s="45">
        <v>0</v>
      </c>
      <c r="R50" s="57">
        <v>44927</v>
      </c>
      <c r="S50" s="57">
        <v>45291</v>
      </c>
    </row>
    <row r="51" spans="1:19" ht="20.3" x14ac:dyDescent="0.35">
      <c r="A51" s="43">
        <v>39</v>
      </c>
      <c r="B51" s="44" t="s">
        <v>117</v>
      </c>
      <c r="C51" s="55">
        <v>40804</v>
      </c>
      <c r="D51" s="43" t="s">
        <v>1899</v>
      </c>
      <c r="E51" s="43">
        <v>1961</v>
      </c>
      <c r="F51" s="43" t="s">
        <v>2131</v>
      </c>
      <c r="G51" s="56" t="s">
        <v>2097</v>
      </c>
      <c r="H51" s="43">
        <v>5</v>
      </c>
      <c r="I51" s="43">
        <v>3</v>
      </c>
      <c r="J51" s="43">
        <v>0</v>
      </c>
      <c r="K51" s="43">
        <v>4149.47</v>
      </c>
      <c r="L51" s="43">
        <v>2559.1999999999998</v>
      </c>
      <c r="M51" s="45">
        <v>0</v>
      </c>
      <c r="N51" s="45">
        <f t="shared" si="0"/>
        <v>0</v>
      </c>
      <c r="O51" s="45">
        <v>0</v>
      </c>
      <c r="P51" s="45">
        <v>0</v>
      </c>
      <c r="Q51" s="45">
        <v>0</v>
      </c>
      <c r="R51" s="57">
        <v>44927</v>
      </c>
      <c r="S51" s="57">
        <v>45291</v>
      </c>
    </row>
    <row r="52" spans="1:19" ht="20.3" x14ac:dyDescent="0.35">
      <c r="A52" s="43">
        <v>40</v>
      </c>
      <c r="B52" s="44" t="s">
        <v>118</v>
      </c>
      <c r="C52" s="55">
        <v>40826</v>
      </c>
      <c r="D52" s="43" t="s">
        <v>1899</v>
      </c>
      <c r="E52" s="43">
        <v>1966</v>
      </c>
      <c r="F52" s="43" t="s">
        <v>2131</v>
      </c>
      <c r="G52" s="56" t="s">
        <v>2098</v>
      </c>
      <c r="H52" s="43">
        <v>5</v>
      </c>
      <c r="I52" s="43">
        <v>4</v>
      </c>
      <c r="J52" s="43">
        <v>0</v>
      </c>
      <c r="K52" s="43">
        <v>5434.68</v>
      </c>
      <c r="L52" s="43">
        <v>3683.4</v>
      </c>
      <c r="M52" s="45">
        <v>0</v>
      </c>
      <c r="N52" s="45">
        <f t="shared" si="0"/>
        <v>0</v>
      </c>
      <c r="O52" s="45">
        <v>0</v>
      </c>
      <c r="P52" s="45">
        <v>0</v>
      </c>
      <c r="Q52" s="45">
        <v>0</v>
      </c>
      <c r="R52" s="57">
        <v>44927</v>
      </c>
      <c r="S52" s="57">
        <v>45291</v>
      </c>
    </row>
    <row r="53" spans="1:19" ht="20.3" x14ac:dyDescent="0.35">
      <c r="A53" s="43">
        <v>41</v>
      </c>
      <c r="B53" s="44" t="s">
        <v>119</v>
      </c>
      <c r="C53" s="55">
        <v>40827</v>
      </c>
      <c r="D53" s="43" t="s">
        <v>1899</v>
      </c>
      <c r="E53" s="43">
        <v>1964</v>
      </c>
      <c r="F53" s="43" t="s">
        <v>2131</v>
      </c>
      <c r="G53" s="56" t="s">
        <v>2097</v>
      </c>
      <c r="H53" s="43">
        <v>5</v>
      </c>
      <c r="I53" s="43">
        <v>6</v>
      </c>
      <c r="J53" s="43">
        <v>0</v>
      </c>
      <c r="K53" s="43">
        <v>8799.9599999999991</v>
      </c>
      <c r="L53" s="43">
        <v>5725.3</v>
      </c>
      <c r="M53" s="45">
        <v>0</v>
      </c>
      <c r="N53" s="45">
        <f t="shared" si="0"/>
        <v>0</v>
      </c>
      <c r="O53" s="45">
        <v>0</v>
      </c>
      <c r="P53" s="45">
        <v>0</v>
      </c>
      <c r="Q53" s="45">
        <v>0</v>
      </c>
      <c r="R53" s="57">
        <v>44927</v>
      </c>
      <c r="S53" s="57">
        <v>45291</v>
      </c>
    </row>
    <row r="54" spans="1:19" ht="20.3" x14ac:dyDescent="0.35">
      <c r="A54" s="43">
        <v>42</v>
      </c>
      <c r="B54" s="47" t="s">
        <v>120</v>
      </c>
      <c r="C54" s="55">
        <v>40829</v>
      </c>
      <c r="D54" s="43" t="s">
        <v>1899</v>
      </c>
      <c r="E54" s="43">
        <v>1965</v>
      </c>
      <c r="F54" s="43" t="s">
        <v>2131</v>
      </c>
      <c r="G54" s="56" t="s">
        <v>2097</v>
      </c>
      <c r="H54" s="43">
        <v>5</v>
      </c>
      <c r="I54" s="43">
        <v>5</v>
      </c>
      <c r="J54" s="43">
        <v>0</v>
      </c>
      <c r="K54" s="43">
        <v>6893.08</v>
      </c>
      <c r="L54" s="43">
        <v>4498.8999999999996</v>
      </c>
      <c r="M54" s="45">
        <v>0</v>
      </c>
      <c r="N54" s="45">
        <f t="shared" si="0"/>
        <v>0</v>
      </c>
      <c r="O54" s="45">
        <v>0</v>
      </c>
      <c r="P54" s="45">
        <v>0</v>
      </c>
      <c r="Q54" s="45">
        <v>0</v>
      </c>
      <c r="R54" s="57">
        <v>44927</v>
      </c>
      <c r="S54" s="57">
        <v>45291</v>
      </c>
    </row>
    <row r="55" spans="1:19" ht="20.3" x14ac:dyDescent="0.35">
      <c r="A55" s="43">
        <v>43</v>
      </c>
      <c r="B55" s="47" t="s">
        <v>121</v>
      </c>
      <c r="C55" s="55">
        <v>40854</v>
      </c>
      <c r="D55" s="43" t="s">
        <v>1899</v>
      </c>
      <c r="E55" s="43">
        <v>1961</v>
      </c>
      <c r="F55" s="43" t="s">
        <v>2131</v>
      </c>
      <c r="G55" s="56" t="s">
        <v>2097</v>
      </c>
      <c r="H55" s="43">
        <v>5</v>
      </c>
      <c r="I55" s="43">
        <v>4</v>
      </c>
      <c r="J55" s="43">
        <v>0</v>
      </c>
      <c r="K55" s="43">
        <v>5437.62</v>
      </c>
      <c r="L55" s="43">
        <v>3507.3</v>
      </c>
      <c r="M55" s="45">
        <v>0</v>
      </c>
      <c r="N55" s="45">
        <f t="shared" si="0"/>
        <v>0</v>
      </c>
      <c r="O55" s="45">
        <v>0</v>
      </c>
      <c r="P55" s="45">
        <v>0</v>
      </c>
      <c r="Q55" s="45">
        <v>0</v>
      </c>
      <c r="R55" s="57">
        <v>44927</v>
      </c>
      <c r="S55" s="57">
        <v>45291</v>
      </c>
    </row>
    <row r="56" spans="1:19" ht="20.3" x14ac:dyDescent="0.35">
      <c r="A56" s="43">
        <v>44</v>
      </c>
      <c r="B56" s="47" t="s">
        <v>122</v>
      </c>
      <c r="C56" s="55">
        <v>40856</v>
      </c>
      <c r="D56" s="43" t="s">
        <v>1899</v>
      </c>
      <c r="E56" s="43">
        <v>1961</v>
      </c>
      <c r="F56" s="43" t="s">
        <v>2131</v>
      </c>
      <c r="G56" s="56" t="s">
        <v>2097</v>
      </c>
      <c r="H56" s="43">
        <v>5</v>
      </c>
      <c r="I56" s="43">
        <v>4</v>
      </c>
      <c r="J56" s="43">
        <v>0</v>
      </c>
      <c r="K56" s="43">
        <v>5411.62</v>
      </c>
      <c r="L56" s="43">
        <v>3474.73</v>
      </c>
      <c r="M56" s="45">
        <v>0</v>
      </c>
      <c r="N56" s="45">
        <f t="shared" si="0"/>
        <v>0</v>
      </c>
      <c r="O56" s="45">
        <v>0</v>
      </c>
      <c r="P56" s="45">
        <v>0</v>
      </c>
      <c r="Q56" s="45">
        <v>0</v>
      </c>
      <c r="R56" s="57">
        <v>44927</v>
      </c>
      <c r="S56" s="57">
        <v>45291</v>
      </c>
    </row>
    <row r="57" spans="1:19" ht="20.3" x14ac:dyDescent="0.35">
      <c r="A57" s="43">
        <v>45</v>
      </c>
      <c r="B57" s="47" t="s">
        <v>123</v>
      </c>
      <c r="C57" s="55">
        <v>40860</v>
      </c>
      <c r="D57" s="43" t="s">
        <v>1899</v>
      </c>
      <c r="E57" s="43">
        <v>1962</v>
      </c>
      <c r="F57" s="43" t="s">
        <v>2131</v>
      </c>
      <c r="G57" s="56" t="s">
        <v>2098</v>
      </c>
      <c r="H57" s="43">
        <v>5</v>
      </c>
      <c r="I57" s="43">
        <v>3</v>
      </c>
      <c r="J57" s="43">
        <v>0</v>
      </c>
      <c r="K57" s="43">
        <v>4527.12</v>
      </c>
      <c r="L57" s="43">
        <v>1748.9</v>
      </c>
      <c r="M57" s="45">
        <v>0</v>
      </c>
      <c r="N57" s="45">
        <f t="shared" si="0"/>
        <v>0</v>
      </c>
      <c r="O57" s="45">
        <v>0</v>
      </c>
      <c r="P57" s="45">
        <v>0</v>
      </c>
      <c r="Q57" s="45">
        <v>0</v>
      </c>
      <c r="R57" s="57">
        <v>44927</v>
      </c>
      <c r="S57" s="57">
        <v>45291</v>
      </c>
    </row>
    <row r="58" spans="1:19" ht="20.3" x14ac:dyDescent="0.35">
      <c r="A58" s="43">
        <v>46</v>
      </c>
      <c r="B58" s="47" t="s">
        <v>124</v>
      </c>
      <c r="C58" s="55">
        <v>40861</v>
      </c>
      <c r="D58" s="43" t="s">
        <v>1899</v>
      </c>
      <c r="E58" s="43">
        <v>1961</v>
      </c>
      <c r="F58" s="43" t="s">
        <v>2131</v>
      </c>
      <c r="G58" s="56" t="s">
        <v>2097</v>
      </c>
      <c r="H58" s="43">
        <v>5</v>
      </c>
      <c r="I58" s="43">
        <v>4</v>
      </c>
      <c r="J58" s="43">
        <v>0</v>
      </c>
      <c r="K58" s="43">
        <v>5408.81</v>
      </c>
      <c r="L58" s="43">
        <v>3478.3</v>
      </c>
      <c r="M58" s="45">
        <v>0</v>
      </c>
      <c r="N58" s="45">
        <f t="shared" si="0"/>
        <v>0</v>
      </c>
      <c r="O58" s="45">
        <v>0</v>
      </c>
      <c r="P58" s="45">
        <v>0</v>
      </c>
      <c r="Q58" s="45">
        <v>0</v>
      </c>
      <c r="R58" s="57">
        <v>44927</v>
      </c>
      <c r="S58" s="57">
        <v>45291</v>
      </c>
    </row>
    <row r="59" spans="1:19" ht="20.3" x14ac:dyDescent="0.35">
      <c r="A59" s="43">
        <v>47</v>
      </c>
      <c r="B59" s="47" t="s">
        <v>125</v>
      </c>
      <c r="C59" s="55">
        <v>40864</v>
      </c>
      <c r="D59" s="43" t="s">
        <v>1899</v>
      </c>
      <c r="E59" s="43">
        <v>1962</v>
      </c>
      <c r="F59" s="43" t="s">
        <v>2131</v>
      </c>
      <c r="G59" s="56" t="s">
        <v>2097</v>
      </c>
      <c r="H59" s="43">
        <v>5</v>
      </c>
      <c r="I59" s="43">
        <v>3</v>
      </c>
      <c r="J59" s="43">
        <v>0</v>
      </c>
      <c r="K59" s="43">
        <v>3972.42</v>
      </c>
      <c r="L59" s="43">
        <v>2545.5300000000002</v>
      </c>
      <c r="M59" s="45">
        <v>0</v>
      </c>
      <c r="N59" s="45">
        <f t="shared" si="0"/>
        <v>0</v>
      </c>
      <c r="O59" s="45">
        <v>0</v>
      </c>
      <c r="P59" s="45">
        <v>0</v>
      </c>
      <c r="Q59" s="45">
        <v>0</v>
      </c>
      <c r="R59" s="57">
        <v>44927</v>
      </c>
      <c r="S59" s="57">
        <v>45291</v>
      </c>
    </row>
    <row r="60" spans="1:19" ht="20.3" x14ac:dyDescent="0.35">
      <c r="A60" s="43">
        <v>48</v>
      </c>
      <c r="B60" s="44" t="s">
        <v>126</v>
      </c>
      <c r="C60" s="55">
        <v>40845</v>
      </c>
      <c r="D60" s="43" t="s">
        <v>1899</v>
      </c>
      <c r="E60" s="43">
        <v>1962</v>
      </c>
      <c r="F60" s="43" t="s">
        <v>2131</v>
      </c>
      <c r="G60" s="56" t="s">
        <v>2097</v>
      </c>
      <c r="H60" s="43">
        <v>5</v>
      </c>
      <c r="I60" s="43">
        <v>4</v>
      </c>
      <c r="J60" s="43">
        <v>0</v>
      </c>
      <c r="K60" s="43">
        <v>5232.88</v>
      </c>
      <c r="L60" s="43">
        <v>3521.1</v>
      </c>
      <c r="M60" s="45">
        <v>0</v>
      </c>
      <c r="N60" s="45">
        <f t="shared" si="0"/>
        <v>0</v>
      </c>
      <c r="O60" s="45">
        <v>0</v>
      </c>
      <c r="P60" s="45">
        <v>0</v>
      </c>
      <c r="Q60" s="45">
        <v>0</v>
      </c>
      <c r="R60" s="57">
        <v>44927</v>
      </c>
      <c r="S60" s="57">
        <v>45291</v>
      </c>
    </row>
    <row r="61" spans="1:19" ht="20.3" x14ac:dyDescent="0.35">
      <c r="A61" s="43">
        <v>49</v>
      </c>
      <c r="B61" s="44" t="s">
        <v>127</v>
      </c>
      <c r="C61" s="55">
        <v>40888</v>
      </c>
      <c r="D61" s="43" t="s">
        <v>1899</v>
      </c>
      <c r="E61" s="43">
        <v>1960</v>
      </c>
      <c r="F61" s="43" t="s">
        <v>2131</v>
      </c>
      <c r="G61" s="56" t="s">
        <v>2097</v>
      </c>
      <c r="H61" s="43">
        <v>5</v>
      </c>
      <c r="I61" s="43">
        <v>3</v>
      </c>
      <c r="J61" s="43">
        <v>0</v>
      </c>
      <c r="K61" s="43">
        <v>3981.12</v>
      </c>
      <c r="L61" s="43">
        <v>2536.1</v>
      </c>
      <c r="M61" s="45">
        <v>0</v>
      </c>
      <c r="N61" s="45">
        <f t="shared" si="0"/>
        <v>0</v>
      </c>
      <c r="O61" s="45">
        <v>0</v>
      </c>
      <c r="P61" s="45">
        <v>0</v>
      </c>
      <c r="Q61" s="45">
        <v>0</v>
      </c>
      <c r="R61" s="57">
        <v>44927</v>
      </c>
      <c r="S61" s="57">
        <v>45291</v>
      </c>
    </row>
    <row r="62" spans="1:19" ht="20.3" x14ac:dyDescent="0.35">
      <c r="A62" s="43">
        <v>50</v>
      </c>
      <c r="B62" s="44" t="s">
        <v>128</v>
      </c>
      <c r="C62" s="55">
        <v>40876</v>
      </c>
      <c r="D62" s="43" t="s">
        <v>1899</v>
      </c>
      <c r="E62" s="43">
        <v>1961</v>
      </c>
      <c r="F62" s="43" t="s">
        <v>2131</v>
      </c>
      <c r="G62" s="56" t="s">
        <v>2097</v>
      </c>
      <c r="H62" s="43">
        <v>5</v>
      </c>
      <c r="I62" s="43">
        <v>4</v>
      </c>
      <c r="J62" s="43">
        <v>0</v>
      </c>
      <c r="K62" s="43">
        <v>5459.38</v>
      </c>
      <c r="L62" s="43">
        <v>3489.6</v>
      </c>
      <c r="M62" s="45">
        <v>0</v>
      </c>
      <c r="N62" s="45">
        <f t="shared" si="0"/>
        <v>0</v>
      </c>
      <c r="O62" s="45">
        <v>0</v>
      </c>
      <c r="P62" s="45">
        <v>0</v>
      </c>
      <c r="Q62" s="45">
        <v>0</v>
      </c>
      <c r="R62" s="57">
        <v>44927</v>
      </c>
      <c r="S62" s="57">
        <v>45291</v>
      </c>
    </row>
    <row r="63" spans="1:19" ht="20.3" x14ac:dyDescent="0.35">
      <c r="A63" s="43">
        <v>51</v>
      </c>
      <c r="B63" s="47" t="s">
        <v>129</v>
      </c>
      <c r="C63" s="55">
        <v>40877</v>
      </c>
      <c r="D63" s="43" t="s">
        <v>1899</v>
      </c>
      <c r="E63" s="43">
        <v>1961</v>
      </c>
      <c r="F63" s="43" t="s">
        <v>2131</v>
      </c>
      <c r="G63" s="56" t="s">
        <v>2097</v>
      </c>
      <c r="H63" s="43">
        <v>5</v>
      </c>
      <c r="I63" s="43">
        <v>4</v>
      </c>
      <c r="J63" s="43">
        <v>0</v>
      </c>
      <c r="K63" s="43">
        <v>5456.42</v>
      </c>
      <c r="L63" s="43">
        <v>3482.8</v>
      </c>
      <c r="M63" s="45">
        <v>0</v>
      </c>
      <c r="N63" s="45">
        <f t="shared" si="0"/>
        <v>0</v>
      </c>
      <c r="O63" s="45">
        <v>0</v>
      </c>
      <c r="P63" s="45">
        <v>0</v>
      </c>
      <c r="Q63" s="45">
        <v>0</v>
      </c>
      <c r="R63" s="57">
        <v>44927</v>
      </c>
      <c r="S63" s="57">
        <v>45291</v>
      </c>
    </row>
    <row r="64" spans="1:19" ht="20.3" x14ac:dyDescent="0.35">
      <c r="A64" s="43">
        <v>52</v>
      </c>
      <c r="B64" s="47" t="s">
        <v>130</v>
      </c>
      <c r="C64" s="55">
        <v>40881</v>
      </c>
      <c r="D64" s="43" t="s">
        <v>1899</v>
      </c>
      <c r="E64" s="43">
        <v>1961</v>
      </c>
      <c r="F64" s="43" t="s">
        <v>2131</v>
      </c>
      <c r="G64" s="56" t="s">
        <v>2097</v>
      </c>
      <c r="H64" s="43">
        <v>5</v>
      </c>
      <c r="I64" s="43">
        <v>4</v>
      </c>
      <c r="J64" s="43">
        <v>0</v>
      </c>
      <c r="K64" s="43">
        <v>5469.3</v>
      </c>
      <c r="L64" s="43">
        <v>3493.1</v>
      </c>
      <c r="M64" s="45">
        <v>0</v>
      </c>
      <c r="N64" s="45">
        <f t="shared" si="0"/>
        <v>0</v>
      </c>
      <c r="O64" s="45">
        <v>0</v>
      </c>
      <c r="P64" s="45">
        <v>0</v>
      </c>
      <c r="Q64" s="45">
        <v>0</v>
      </c>
      <c r="R64" s="57">
        <v>44927</v>
      </c>
      <c r="S64" s="57">
        <v>45291</v>
      </c>
    </row>
    <row r="65" spans="1:19" ht="20.3" x14ac:dyDescent="0.35">
      <c r="A65" s="43">
        <v>53</v>
      </c>
      <c r="B65" s="47" t="s">
        <v>131</v>
      </c>
      <c r="C65" s="55">
        <v>40897</v>
      </c>
      <c r="D65" s="43" t="s">
        <v>1899</v>
      </c>
      <c r="E65" s="43">
        <v>1961</v>
      </c>
      <c r="F65" s="43" t="s">
        <v>2131</v>
      </c>
      <c r="G65" s="56" t="s">
        <v>2097</v>
      </c>
      <c r="H65" s="43">
        <v>4</v>
      </c>
      <c r="I65" s="43">
        <v>3</v>
      </c>
      <c r="J65" s="43">
        <v>0</v>
      </c>
      <c r="K65" s="43">
        <v>3405.15</v>
      </c>
      <c r="L65" s="43">
        <v>2027</v>
      </c>
      <c r="M65" s="45">
        <v>0</v>
      </c>
      <c r="N65" s="45">
        <f t="shared" si="0"/>
        <v>0</v>
      </c>
      <c r="O65" s="45">
        <v>0</v>
      </c>
      <c r="P65" s="45">
        <v>0</v>
      </c>
      <c r="Q65" s="45">
        <v>0</v>
      </c>
      <c r="R65" s="57">
        <v>44927</v>
      </c>
      <c r="S65" s="57">
        <v>45291</v>
      </c>
    </row>
    <row r="66" spans="1:19" ht="20.3" x14ac:dyDescent="0.35">
      <c r="A66" s="43">
        <v>54</v>
      </c>
      <c r="B66" s="44" t="s">
        <v>132</v>
      </c>
      <c r="C66" s="55">
        <v>40902</v>
      </c>
      <c r="D66" s="43" t="s">
        <v>1899</v>
      </c>
      <c r="E66" s="43">
        <v>1961</v>
      </c>
      <c r="F66" s="43" t="s">
        <v>2131</v>
      </c>
      <c r="G66" s="56" t="s">
        <v>2097</v>
      </c>
      <c r="H66" s="43">
        <v>4</v>
      </c>
      <c r="I66" s="43">
        <v>2</v>
      </c>
      <c r="J66" s="43">
        <v>0</v>
      </c>
      <c r="K66" s="43">
        <v>2153.23</v>
      </c>
      <c r="L66" s="43">
        <v>1272.0999999999999</v>
      </c>
      <c r="M66" s="45">
        <v>0</v>
      </c>
      <c r="N66" s="45">
        <f t="shared" si="0"/>
        <v>0</v>
      </c>
      <c r="O66" s="45">
        <v>0</v>
      </c>
      <c r="P66" s="45">
        <v>0</v>
      </c>
      <c r="Q66" s="45">
        <v>0</v>
      </c>
      <c r="R66" s="57">
        <v>44927</v>
      </c>
      <c r="S66" s="57">
        <v>45291</v>
      </c>
    </row>
    <row r="67" spans="1:19" ht="20.3" x14ac:dyDescent="0.35">
      <c r="A67" s="43">
        <v>55</v>
      </c>
      <c r="B67" s="44" t="s">
        <v>133</v>
      </c>
      <c r="C67" s="55">
        <v>40905</v>
      </c>
      <c r="D67" s="43" t="s">
        <v>1899</v>
      </c>
      <c r="E67" s="43">
        <v>1961</v>
      </c>
      <c r="F67" s="43" t="s">
        <v>2131</v>
      </c>
      <c r="G67" s="56" t="s">
        <v>2097</v>
      </c>
      <c r="H67" s="43">
        <v>4</v>
      </c>
      <c r="I67" s="43">
        <v>4</v>
      </c>
      <c r="J67" s="43">
        <v>0</v>
      </c>
      <c r="K67" s="43">
        <v>4648.1899999999996</v>
      </c>
      <c r="L67" s="43">
        <v>2785.1</v>
      </c>
      <c r="M67" s="45">
        <v>0</v>
      </c>
      <c r="N67" s="45">
        <f t="shared" si="0"/>
        <v>0</v>
      </c>
      <c r="O67" s="45">
        <v>0</v>
      </c>
      <c r="P67" s="45">
        <v>0</v>
      </c>
      <c r="Q67" s="45">
        <v>0</v>
      </c>
      <c r="R67" s="57">
        <v>44927</v>
      </c>
      <c r="S67" s="57">
        <v>45291</v>
      </c>
    </row>
    <row r="68" spans="1:19" ht="20.3" x14ac:dyDescent="0.35">
      <c r="A68" s="43">
        <v>56</v>
      </c>
      <c r="B68" s="44" t="s">
        <v>134</v>
      </c>
      <c r="C68" s="55">
        <v>40906</v>
      </c>
      <c r="D68" s="43" t="s">
        <v>1899</v>
      </c>
      <c r="E68" s="43">
        <v>1961</v>
      </c>
      <c r="F68" s="43" t="s">
        <v>2131</v>
      </c>
      <c r="G68" s="56" t="s">
        <v>2097</v>
      </c>
      <c r="H68" s="43">
        <v>4</v>
      </c>
      <c r="I68" s="43">
        <v>2</v>
      </c>
      <c r="J68" s="43">
        <v>0</v>
      </c>
      <c r="K68" s="43">
        <v>2173.83</v>
      </c>
      <c r="L68" s="43">
        <v>1281.9000000000001</v>
      </c>
      <c r="M68" s="45">
        <v>0</v>
      </c>
      <c r="N68" s="45">
        <f t="shared" si="0"/>
        <v>0</v>
      </c>
      <c r="O68" s="45">
        <v>0</v>
      </c>
      <c r="P68" s="45">
        <v>0</v>
      </c>
      <c r="Q68" s="45">
        <v>0</v>
      </c>
      <c r="R68" s="57">
        <v>44927</v>
      </c>
      <c r="S68" s="57">
        <v>45291</v>
      </c>
    </row>
    <row r="69" spans="1:19" ht="20.3" x14ac:dyDescent="0.35">
      <c r="A69" s="43">
        <v>57</v>
      </c>
      <c r="B69" s="47" t="s">
        <v>135</v>
      </c>
      <c r="C69" s="55">
        <v>40909</v>
      </c>
      <c r="D69" s="43" t="s">
        <v>1899</v>
      </c>
      <c r="E69" s="43">
        <v>1961</v>
      </c>
      <c r="F69" s="43" t="s">
        <v>2131</v>
      </c>
      <c r="G69" s="56" t="s">
        <v>2097</v>
      </c>
      <c r="H69" s="43">
        <v>4</v>
      </c>
      <c r="I69" s="43">
        <v>3</v>
      </c>
      <c r="J69" s="43">
        <v>0</v>
      </c>
      <c r="K69" s="43">
        <v>3425.48</v>
      </c>
      <c r="L69" s="43">
        <v>2038.9</v>
      </c>
      <c r="M69" s="45">
        <v>0</v>
      </c>
      <c r="N69" s="45">
        <f t="shared" si="0"/>
        <v>0</v>
      </c>
      <c r="O69" s="45">
        <v>0</v>
      </c>
      <c r="P69" s="45">
        <v>0</v>
      </c>
      <c r="Q69" s="45">
        <v>0</v>
      </c>
      <c r="R69" s="57">
        <v>44927</v>
      </c>
      <c r="S69" s="57">
        <v>45291</v>
      </c>
    </row>
    <row r="70" spans="1:19" ht="20.3" x14ac:dyDescent="0.35">
      <c r="A70" s="43">
        <v>58</v>
      </c>
      <c r="B70" s="47" t="s">
        <v>136</v>
      </c>
      <c r="C70" s="55">
        <v>39930</v>
      </c>
      <c r="D70" s="43" t="s">
        <v>1899</v>
      </c>
      <c r="E70" s="43">
        <v>1979</v>
      </c>
      <c r="F70" s="43" t="s">
        <v>2131</v>
      </c>
      <c r="G70" s="56" t="s">
        <v>2097</v>
      </c>
      <c r="H70" s="43">
        <v>9</v>
      </c>
      <c r="I70" s="43">
        <v>1</v>
      </c>
      <c r="J70" s="43">
        <v>0</v>
      </c>
      <c r="K70" s="43">
        <v>3083.5</v>
      </c>
      <c r="L70" s="43">
        <v>2030.7</v>
      </c>
      <c r="M70" s="45">
        <v>0</v>
      </c>
      <c r="N70" s="45">
        <f t="shared" si="0"/>
        <v>0</v>
      </c>
      <c r="O70" s="45">
        <v>0</v>
      </c>
      <c r="P70" s="45">
        <v>0</v>
      </c>
      <c r="Q70" s="45">
        <v>0</v>
      </c>
      <c r="R70" s="57">
        <v>44927</v>
      </c>
      <c r="S70" s="57">
        <v>45291</v>
      </c>
    </row>
    <row r="71" spans="1:19" ht="20.3" x14ac:dyDescent="0.35">
      <c r="A71" s="43">
        <v>59</v>
      </c>
      <c r="B71" s="44" t="s">
        <v>137</v>
      </c>
      <c r="C71" s="55">
        <v>40936</v>
      </c>
      <c r="D71" s="43" t="s">
        <v>1899</v>
      </c>
      <c r="E71" s="43">
        <v>1961</v>
      </c>
      <c r="F71" s="43" t="s">
        <v>2131</v>
      </c>
      <c r="G71" s="56" t="s">
        <v>2097</v>
      </c>
      <c r="H71" s="43">
        <v>5</v>
      </c>
      <c r="I71" s="43">
        <v>4</v>
      </c>
      <c r="J71" s="43">
        <v>0</v>
      </c>
      <c r="K71" s="43">
        <v>5641.9</v>
      </c>
      <c r="L71" s="43">
        <v>3453.15</v>
      </c>
      <c r="M71" s="45">
        <v>0</v>
      </c>
      <c r="N71" s="45">
        <f t="shared" si="0"/>
        <v>0</v>
      </c>
      <c r="O71" s="45">
        <v>0</v>
      </c>
      <c r="P71" s="45">
        <v>0</v>
      </c>
      <c r="Q71" s="45">
        <v>0</v>
      </c>
      <c r="R71" s="57">
        <v>44927</v>
      </c>
      <c r="S71" s="57">
        <v>45291</v>
      </c>
    </row>
    <row r="72" spans="1:19" ht="20.3" x14ac:dyDescent="0.35">
      <c r="A72" s="43">
        <v>60</v>
      </c>
      <c r="B72" s="47" t="s">
        <v>138</v>
      </c>
      <c r="C72" s="55">
        <v>40943</v>
      </c>
      <c r="D72" s="43" t="s">
        <v>1899</v>
      </c>
      <c r="E72" s="43">
        <v>1961</v>
      </c>
      <c r="F72" s="43" t="s">
        <v>2131</v>
      </c>
      <c r="G72" s="56" t="s">
        <v>2097</v>
      </c>
      <c r="H72" s="43">
        <v>4</v>
      </c>
      <c r="I72" s="43">
        <v>4</v>
      </c>
      <c r="J72" s="43">
        <v>0</v>
      </c>
      <c r="K72" s="43">
        <v>4714.6000000000004</v>
      </c>
      <c r="L72" s="43">
        <v>2804.2</v>
      </c>
      <c r="M72" s="45">
        <v>0</v>
      </c>
      <c r="N72" s="45">
        <f t="shared" si="0"/>
        <v>0</v>
      </c>
      <c r="O72" s="45">
        <v>0</v>
      </c>
      <c r="P72" s="45">
        <v>0</v>
      </c>
      <c r="Q72" s="45">
        <v>0</v>
      </c>
      <c r="R72" s="57">
        <v>44927</v>
      </c>
      <c r="S72" s="57">
        <v>45291</v>
      </c>
    </row>
    <row r="73" spans="1:19" ht="20.3" x14ac:dyDescent="0.35">
      <c r="A73" s="43">
        <v>61</v>
      </c>
      <c r="B73" s="44" t="s">
        <v>139</v>
      </c>
      <c r="C73" s="55">
        <v>39371</v>
      </c>
      <c r="D73" s="43" t="s">
        <v>1899</v>
      </c>
      <c r="E73" s="43">
        <v>1962</v>
      </c>
      <c r="F73" s="43" t="s">
        <v>2131</v>
      </c>
      <c r="G73" s="56" t="s">
        <v>2097</v>
      </c>
      <c r="H73" s="43">
        <v>5</v>
      </c>
      <c r="I73" s="43">
        <v>3</v>
      </c>
      <c r="J73" s="43">
        <v>0</v>
      </c>
      <c r="K73" s="43">
        <v>4135.2</v>
      </c>
      <c r="L73" s="43">
        <v>2576.6999999999998</v>
      </c>
      <c r="M73" s="45">
        <v>0</v>
      </c>
      <c r="N73" s="45">
        <f t="shared" si="0"/>
        <v>0</v>
      </c>
      <c r="O73" s="45">
        <v>0</v>
      </c>
      <c r="P73" s="45">
        <v>0</v>
      </c>
      <c r="Q73" s="45">
        <v>0</v>
      </c>
      <c r="R73" s="57">
        <v>44927</v>
      </c>
      <c r="S73" s="57">
        <v>45291</v>
      </c>
    </row>
    <row r="74" spans="1:19" ht="20.3" x14ac:dyDescent="0.35">
      <c r="A74" s="43">
        <v>62</v>
      </c>
      <c r="B74" s="44" t="s">
        <v>140</v>
      </c>
      <c r="C74" s="55">
        <v>39372</v>
      </c>
      <c r="D74" s="43" t="s">
        <v>1899</v>
      </c>
      <c r="E74" s="43">
        <v>1960</v>
      </c>
      <c r="F74" s="43" t="s">
        <v>2131</v>
      </c>
      <c r="G74" s="56" t="s">
        <v>2097</v>
      </c>
      <c r="H74" s="43">
        <v>5</v>
      </c>
      <c r="I74" s="43">
        <v>4</v>
      </c>
      <c r="J74" s="43">
        <v>0</v>
      </c>
      <c r="K74" s="43">
        <v>6472</v>
      </c>
      <c r="L74" s="43">
        <v>4289.8</v>
      </c>
      <c r="M74" s="45">
        <v>0</v>
      </c>
      <c r="N74" s="45">
        <f t="shared" si="0"/>
        <v>0</v>
      </c>
      <c r="O74" s="45">
        <v>0</v>
      </c>
      <c r="P74" s="45">
        <v>0</v>
      </c>
      <c r="Q74" s="45">
        <v>0</v>
      </c>
      <c r="R74" s="57">
        <v>44927</v>
      </c>
      <c r="S74" s="57">
        <v>45291</v>
      </c>
    </row>
    <row r="75" spans="1:19" ht="20.3" x14ac:dyDescent="0.35">
      <c r="A75" s="43">
        <v>63</v>
      </c>
      <c r="B75" s="44" t="s">
        <v>141</v>
      </c>
      <c r="C75" s="55">
        <v>40937</v>
      </c>
      <c r="D75" s="43" t="s">
        <v>1899</v>
      </c>
      <c r="E75" s="43">
        <v>1962</v>
      </c>
      <c r="F75" s="43" t="s">
        <v>2131</v>
      </c>
      <c r="G75" s="56" t="s">
        <v>2097</v>
      </c>
      <c r="H75" s="43">
        <v>5</v>
      </c>
      <c r="I75" s="43">
        <v>4</v>
      </c>
      <c r="J75" s="43">
        <v>0</v>
      </c>
      <c r="K75" s="43">
        <v>5661.6</v>
      </c>
      <c r="L75" s="43">
        <v>3555.1</v>
      </c>
      <c r="M75" s="45">
        <v>0</v>
      </c>
      <c r="N75" s="45">
        <f t="shared" si="0"/>
        <v>0</v>
      </c>
      <c r="O75" s="45">
        <v>0</v>
      </c>
      <c r="P75" s="45">
        <v>0</v>
      </c>
      <c r="Q75" s="45">
        <v>0</v>
      </c>
      <c r="R75" s="57">
        <v>44927</v>
      </c>
      <c r="S75" s="57">
        <v>45291</v>
      </c>
    </row>
    <row r="76" spans="1:19" ht="20.3" x14ac:dyDescent="0.35">
      <c r="A76" s="43">
        <v>64</v>
      </c>
      <c r="B76" s="47" t="s">
        <v>142</v>
      </c>
      <c r="C76" s="55">
        <v>40938</v>
      </c>
      <c r="D76" s="43" t="s">
        <v>1899</v>
      </c>
      <c r="E76" s="43">
        <v>1961</v>
      </c>
      <c r="F76" s="43" t="s">
        <v>2131</v>
      </c>
      <c r="G76" s="56" t="s">
        <v>2097</v>
      </c>
      <c r="H76" s="43">
        <v>5</v>
      </c>
      <c r="I76" s="43">
        <v>4</v>
      </c>
      <c r="J76" s="43">
        <v>0</v>
      </c>
      <c r="K76" s="43">
        <v>5674.6</v>
      </c>
      <c r="L76" s="43">
        <v>3490.8</v>
      </c>
      <c r="M76" s="45">
        <v>0</v>
      </c>
      <c r="N76" s="45">
        <f t="shared" si="0"/>
        <v>0</v>
      </c>
      <c r="O76" s="45">
        <v>0</v>
      </c>
      <c r="P76" s="45">
        <v>0</v>
      </c>
      <c r="Q76" s="45">
        <v>0</v>
      </c>
      <c r="R76" s="57">
        <v>44927</v>
      </c>
      <c r="S76" s="57">
        <v>45291</v>
      </c>
    </row>
    <row r="77" spans="1:19" ht="20.3" x14ac:dyDescent="0.35">
      <c r="A77" s="43">
        <v>65</v>
      </c>
      <c r="B77" s="47" t="s">
        <v>143</v>
      </c>
      <c r="C77" s="55">
        <v>40939</v>
      </c>
      <c r="D77" s="43" t="s">
        <v>1899</v>
      </c>
      <c r="E77" s="43">
        <v>1962</v>
      </c>
      <c r="F77" s="43" t="s">
        <v>2131</v>
      </c>
      <c r="G77" s="56" t="s">
        <v>2097</v>
      </c>
      <c r="H77" s="43">
        <v>5</v>
      </c>
      <c r="I77" s="43">
        <v>4</v>
      </c>
      <c r="J77" s="43">
        <v>0</v>
      </c>
      <c r="K77" s="43">
        <v>5661.6</v>
      </c>
      <c r="L77" s="43">
        <v>3493.7</v>
      </c>
      <c r="M77" s="45">
        <v>0</v>
      </c>
      <c r="N77" s="45">
        <f t="shared" si="0"/>
        <v>0</v>
      </c>
      <c r="O77" s="45">
        <v>0</v>
      </c>
      <c r="P77" s="45">
        <v>0</v>
      </c>
      <c r="Q77" s="45">
        <v>0</v>
      </c>
      <c r="R77" s="57">
        <v>44927</v>
      </c>
      <c r="S77" s="57">
        <v>45291</v>
      </c>
    </row>
    <row r="78" spans="1:19" ht="20.3" x14ac:dyDescent="0.35">
      <c r="A78" s="43">
        <v>66</v>
      </c>
      <c r="B78" s="47" t="s">
        <v>144</v>
      </c>
      <c r="C78" s="55">
        <v>40940</v>
      </c>
      <c r="D78" s="43" t="s">
        <v>1899</v>
      </c>
      <c r="E78" s="43">
        <v>1961</v>
      </c>
      <c r="F78" s="43" t="s">
        <v>2131</v>
      </c>
      <c r="G78" s="56" t="s">
        <v>2097</v>
      </c>
      <c r="H78" s="43">
        <v>5</v>
      </c>
      <c r="I78" s="43">
        <v>4</v>
      </c>
      <c r="J78" s="43">
        <v>0</v>
      </c>
      <c r="K78" s="43">
        <v>5662</v>
      </c>
      <c r="L78" s="43">
        <v>3477.14</v>
      </c>
      <c r="M78" s="45">
        <v>0</v>
      </c>
      <c r="N78" s="45">
        <f t="shared" ref="N78:N140" si="1">M78</f>
        <v>0</v>
      </c>
      <c r="O78" s="45">
        <v>0</v>
      </c>
      <c r="P78" s="45">
        <v>0</v>
      </c>
      <c r="Q78" s="45">
        <v>0</v>
      </c>
      <c r="R78" s="57">
        <v>44927</v>
      </c>
      <c r="S78" s="57">
        <v>45291</v>
      </c>
    </row>
    <row r="79" spans="1:19" ht="20.3" x14ac:dyDescent="0.35">
      <c r="A79" s="43">
        <v>67</v>
      </c>
      <c r="B79" s="47" t="s">
        <v>145</v>
      </c>
      <c r="C79" s="55">
        <v>40941</v>
      </c>
      <c r="D79" s="43" t="s">
        <v>1899</v>
      </c>
      <c r="E79" s="43">
        <v>1962</v>
      </c>
      <c r="F79" s="43" t="s">
        <v>2131</v>
      </c>
      <c r="G79" s="56" t="s">
        <v>2097</v>
      </c>
      <c r="H79" s="43">
        <v>5</v>
      </c>
      <c r="I79" s="43">
        <v>4</v>
      </c>
      <c r="J79" s="43">
        <v>0</v>
      </c>
      <c r="K79" s="43">
        <v>5516.7</v>
      </c>
      <c r="L79" s="43">
        <v>3506</v>
      </c>
      <c r="M79" s="45">
        <v>0</v>
      </c>
      <c r="N79" s="45">
        <f t="shared" si="1"/>
        <v>0</v>
      </c>
      <c r="O79" s="45">
        <v>0</v>
      </c>
      <c r="P79" s="45">
        <v>0</v>
      </c>
      <c r="Q79" s="45">
        <v>0</v>
      </c>
      <c r="R79" s="57">
        <v>44927</v>
      </c>
      <c r="S79" s="57">
        <v>45291</v>
      </c>
    </row>
    <row r="80" spans="1:19" ht="20.3" x14ac:dyDescent="0.35">
      <c r="A80" s="43">
        <v>68</v>
      </c>
      <c r="B80" s="47" t="s">
        <v>146</v>
      </c>
      <c r="C80" s="55">
        <v>40942</v>
      </c>
      <c r="D80" s="43" t="s">
        <v>1899</v>
      </c>
      <c r="E80" s="43">
        <v>1961</v>
      </c>
      <c r="F80" s="43" t="s">
        <v>2131</v>
      </c>
      <c r="G80" s="56" t="s">
        <v>2097</v>
      </c>
      <c r="H80" s="43">
        <v>4</v>
      </c>
      <c r="I80" s="43">
        <v>4</v>
      </c>
      <c r="J80" s="43">
        <v>0</v>
      </c>
      <c r="K80" s="43">
        <v>4735.7</v>
      </c>
      <c r="L80" s="43">
        <v>2760.74</v>
      </c>
      <c r="M80" s="45">
        <v>0</v>
      </c>
      <c r="N80" s="45">
        <f t="shared" si="1"/>
        <v>0</v>
      </c>
      <c r="O80" s="45">
        <v>0</v>
      </c>
      <c r="P80" s="45">
        <v>0</v>
      </c>
      <c r="Q80" s="45">
        <v>0</v>
      </c>
      <c r="R80" s="57">
        <v>44927</v>
      </c>
      <c r="S80" s="57">
        <v>45291</v>
      </c>
    </row>
    <row r="81" spans="1:19" ht="20.3" x14ac:dyDescent="0.35">
      <c r="A81" s="43">
        <v>69</v>
      </c>
      <c r="B81" s="44" t="s">
        <v>1541</v>
      </c>
      <c r="C81" s="55">
        <v>39409</v>
      </c>
      <c r="D81" s="43" t="s">
        <v>1899</v>
      </c>
      <c r="E81" s="43">
        <v>1978</v>
      </c>
      <c r="F81" s="43" t="s">
        <v>2131</v>
      </c>
      <c r="G81" s="56" t="s">
        <v>2097</v>
      </c>
      <c r="H81" s="43">
        <v>5</v>
      </c>
      <c r="I81" s="43">
        <v>2</v>
      </c>
      <c r="J81" s="43">
        <v>0</v>
      </c>
      <c r="K81" s="43">
        <v>2045.9</v>
      </c>
      <c r="L81" s="43">
        <v>1489.64</v>
      </c>
      <c r="M81" s="45">
        <v>0</v>
      </c>
      <c r="N81" s="45">
        <f t="shared" si="1"/>
        <v>0</v>
      </c>
      <c r="O81" s="45">
        <v>0</v>
      </c>
      <c r="P81" s="45">
        <v>0</v>
      </c>
      <c r="Q81" s="45">
        <v>0</v>
      </c>
      <c r="R81" s="57">
        <v>44927</v>
      </c>
      <c r="S81" s="57">
        <v>45291</v>
      </c>
    </row>
    <row r="82" spans="1:19" ht="20.3" x14ac:dyDescent="0.35">
      <c r="A82" s="43">
        <v>70</v>
      </c>
      <c r="B82" s="44" t="s">
        <v>147</v>
      </c>
      <c r="C82" s="55">
        <v>39383</v>
      </c>
      <c r="D82" s="43" t="s">
        <v>1899</v>
      </c>
      <c r="E82" s="43">
        <v>1963</v>
      </c>
      <c r="F82" s="43" t="s">
        <v>2131</v>
      </c>
      <c r="G82" s="56" t="s">
        <v>2097</v>
      </c>
      <c r="H82" s="43">
        <v>5</v>
      </c>
      <c r="I82" s="43">
        <v>4</v>
      </c>
      <c r="J82" s="43">
        <v>0</v>
      </c>
      <c r="K82" s="43">
        <v>5497.6</v>
      </c>
      <c r="L82" s="43">
        <v>3529.8</v>
      </c>
      <c r="M82" s="45">
        <v>0</v>
      </c>
      <c r="N82" s="45">
        <f t="shared" si="1"/>
        <v>0</v>
      </c>
      <c r="O82" s="45">
        <v>0</v>
      </c>
      <c r="P82" s="45">
        <v>0</v>
      </c>
      <c r="Q82" s="45">
        <v>0</v>
      </c>
      <c r="R82" s="57">
        <v>44927</v>
      </c>
      <c r="S82" s="57">
        <v>45291</v>
      </c>
    </row>
    <row r="83" spans="1:19" ht="20.3" x14ac:dyDescent="0.35">
      <c r="A83" s="43">
        <v>71</v>
      </c>
      <c r="B83" s="44" t="s">
        <v>148</v>
      </c>
      <c r="C83" s="55">
        <v>39416</v>
      </c>
      <c r="D83" s="43" t="s">
        <v>1899</v>
      </c>
      <c r="E83" s="43">
        <v>1964</v>
      </c>
      <c r="F83" s="43" t="s">
        <v>2131</v>
      </c>
      <c r="G83" s="56" t="s">
        <v>2097</v>
      </c>
      <c r="H83" s="43">
        <v>5</v>
      </c>
      <c r="I83" s="43">
        <v>4</v>
      </c>
      <c r="J83" s="43">
        <v>0</v>
      </c>
      <c r="K83" s="43">
        <v>5686.2</v>
      </c>
      <c r="L83" s="43">
        <v>3520.5</v>
      </c>
      <c r="M83" s="45">
        <v>0</v>
      </c>
      <c r="N83" s="45">
        <f t="shared" si="1"/>
        <v>0</v>
      </c>
      <c r="O83" s="45">
        <v>0</v>
      </c>
      <c r="P83" s="45">
        <v>0</v>
      </c>
      <c r="Q83" s="45">
        <v>0</v>
      </c>
      <c r="R83" s="57">
        <v>44927</v>
      </c>
      <c r="S83" s="57">
        <v>45291</v>
      </c>
    </row>
    <row r="84" spans="1:19" ht="20.3" x14ac:dyDescent="0.35">
      <c r="A84" s="43">
        <v>72</v>
      </c>
      <c r="B84" s="44" t="s">
        <v>149</v>
      </c>
      <c r="C84" s="55">
        <v>39422</v>
      </c>
      <c r="D84" s="43" t="s">
        <v>1899</v>
      </c>
      <c r="E84" s="43">
        <v>1964</v>
      </c>
      <c r="F84" s="43" t="s">
        <v>2131</v>
      </c>
      <c r="G84" s="56" t="s">
        <v>2097</v>
      </c>
      <c r="H84" s="43">
        <v>5</v>
      </c>
      <c r="I84" s="43">
        <v>5</v>
      </c>
      <c r="J84" s="43">
        <v>0</v>
      </c>
      <c r="K84" s="43">
        <v>5556</v>
      </c>
      <c r="L84" s="43">
        <v>3334.6</v>
      </c>
      <c r="M84" s="45">
        <v>0</v>
      </c>
      <c r="N84" s="45">
        <f t="shared" si="1"/>
        <v>0</v>
      </c>
      <c r="O84" s="45">
        <v>0</v>
      </c>
      <c r="P84" s="45">
        <v>0</v>
      </c>
      <c r="Q84" s="45">
        <v>0</v>
      </c>
      <c r="R84" s="57">
        <v>44927</v>
      </c>
      <c r="S84" s="57">
        <v>45291</v>
      </c>
    </row>
    <row r="85" spans="1:19" ht="20.3" x14ac:dyDescent="0.35">
      <c r="A85" s="43">
        <v>73</v>
      </c>
      <c r="B85" s="44" t="s">
        <v>150</v>
      </c>
      <c r="C85" s="55">
        <v>39442</v>
      </c>
      <c r="D85" s="43" t="s">
        <v>1899</v>
      </c>
      <c r="E85" s="43">
        <v>1972</v>
      </c>
      <c r="F85" s="43" t="s">
        <v>2131</v>
      </c>
      <c r="G85" s="56" t="s">
        <v>2098</v>
      </c>
      <c r="H85" s="43">
        <v>9</v>
      </c>
      <c r="I85" s="43">
        <v>1</v>
      </c>
      <c r="J85" s="43">
        <v>0</v>
      </c>
      <c r="K85" s="43">
        <v>3388.9</v>
      </c>
      <c r="L85" s="43">
        <v>2983.3</v>
      </c>
      <c r="M85" s="45">
        <v>0</v>
      </c>
      <c r="N85" s="45">
        <f t="shared" si="1"/>
        <v>0</v>
      </c>
      <c r="O85" s="45">
        <v>0</v>
      </c>
      <c r="P85" s="45">
        <v>0</v>
      </c>
      <c r="Q85" s="45">
        <v>0</v>
      </c>
      <c r="R85" s="57">
        <v>44927</v>
      </c>
      <c r="S85" s="57">
        <v>45291</v>
      </c>
    </row>
    <row r="86" spans="1:19" ht="20.3" x14ac:dyDescent="0.35">
      <c r="A86" s="43">
        <v>74</v>
      </c>
      <c r="B86" s="44" t="s">
        <v>151</v>
      </c>
      <c r="C86" s="55">
        <v>39426</v>
      </c>
      <c r="D86" s="43" t="s">
        <v>1899</v>
      </c>
      <c r="E86" s="43">
        <v>1963</v>
      </c>
      <c r="F86" s="43" t="s">
        <v>2131</v>
      </c>
      <c r="G86" s="56" t="s">
        <v>2097</v>
      </c>
      <c r="H86" s="43">
        <v>5</v>
      </c>
      <c r="I86" s="43">
        <v>5</v>
      </c>
      <c r="J86" s="43">
        <v>0</v>
      </c>
      <c r="K86" s="43">
        <v>5596.8</v>
      </c>
      <c r="L86" s="43">
        <v>3401.9</v>
      </c>
      <c r="M86" s="45">
        <v>0</v>
      </c>
      <c r="N86" s="45">
        <f t="shared" si="1"/>
        <v>0</v>
      </c>
      <c r="O86" s="45">
        <v>0</v>
      </c>
      <c r="P86" s="45">
        <v>0</v>
      </c>
      <c r="Q86" s="45">
        <v>0</v>
      </c>
      <c r="R86" s="57">
        <v>44927</v>
      </c>
      <c r="S86" s="57">
        <v>45291</v>
      </c>
    </row>
    <row r="87" spans="1:19" ht="20.3" x14ac:dyDescent="0.35">
      <c r="A87" s="43">
        <v>75</v>
      </c>
      <c r="B87" s="44" t="s">
        <v>152</v>
      </c>
      <c r="C87" s="55">
        <v>39427</v>
      </c>
      <c r="D87" s="43" t="s">
        <v>1899</v>
      </c>
      <c r="E87" s="43">
        <v>1963</v>
      </c>
      <c r="F87" s="43" t="s">
        <v>2131</v>
      </c>
      <c r="G87" s="56" t="s">
        <v>2097</v>
      </c>
      <c r="H87" s="43">
        <v>5</v>
      </c>
      <c r="I87" s="43">
        <v>5</v>
      </c>
      <c r="J87" s="43">
        <v>0</v>
      </c>
      <c r="K87" s="43">
        <v>5561.2</v>
      </c>
      <c r="L87" s="43">
        <v>3347.6</v>
      </c>
      <c r="M87" s="45">
        <v>0</v>
      </c>
      <c r="N87" s="45">
        <f t="shared" si="1"/>
        <v>0</v>
      </c>
      <c r="O87" s="45">
        <v>0</v>
      </c>
      <c r="P87" s="45">
        <v>0</v>
      </c>
      <c r="Q87" s="45">
        <v>0</v>
      </c>
      <c r="R87" s="57">
        <v>44927</v>
      </c>
      <c r="S87" s="57">
        <v>45291</v>
      </c>
    </row>
    <row r="88" spans="1:19" ht="20.3" x14ac:dyDescent="0.35">
      <c r="A88" s="43">
        <v>76</v>
      </c>
      <c r="B88" s="44" t="s">
        <v>153</v>
      </c>
      <c r="C88" s="55">
        <v>39429</v>
      </c>
      <c r="D88" s="43" t="s">
        <v>1899</v>
      </c>
      <c r="E88" s="43">
        <v>1963</v>
      </c>
      <c r="F88" s="43" t="s">
        <v>2131</v>
      </c>
      <c r="G88" s="56" t="s">
        <v>2097</v>
      </c>
      <c r="H88" s="43">
        <v>5</v>
      </c>
      <c r="I88" s="43">
        <v>4</v>
      </c>
      <c r="J88" s="43">
        <v>0</v>
      </c>
      <c r="K88" s="43">
        <v>5653.3</v>
      </c>
      <c r="L88" s="43">
        <v>3535.6</v>
      </c>
      <c r="M88" s="45">
        <v>0</v>
      </c>
      <c r="N88" s="45">
        <f t="shared" si="1"/>
        <v>0</v>
      </c>
      <c r="O88" s="45">
        <v>0</v>
      </c>
      <c r="P88" s="45">
        <v>0</v>
      </c>
      <c r="Q88" s="45">
        <v>0</v>
      </c>
      <c r="R88" s="57">
        <v>44927</v>
      </c>
      <c r="S88" s="57">
        <v>45291</v>
      </c>
    </row>
    <row r="89" spans="1:19" ht="20.3" x14ac:dyDescent="0.35">
      <c r="A89" s="43">
        <v>77</v>
      </c>
      <c r="B89" s="44" t="s">
        <v>44</v>
      </c>
      <c r="C89" s="55">
        <v>39430</v>
      </c>
      <c r="D89" s="43" t="s">
        <v>1899</v>
      </c>
      <c r="E89" s="43">
        <v>1963</v>
      </c>
      <c r="F89" s="43" t="s">
        <v>2131</v>
      </c>
      <c r="G89" s="56" t="s">
        <v>2097</v>
      </c>
      <c r="H89" s="43">
        <v>5</v>
      </c>
      <c r="I89" s="43">
        <v>5</v>
      </c>
      <c r="J89" s="43">
        <v>0</v>
      </c>
      <c r="K89" s="43">
        <v>6874.2</v>
      </c>
      <c r="L89" s="43">
        <v>4409.8999999999996</v>
      </c>
      <c r="M89" s="45">
        <v>0</v>
      </c>
      <c r="N89" s="45">
        <f t="shared" si="1"/>
        <v>0</v>
      </c>
      <c r="O89" s="45">
        <v>0</v>
      </c>
      <c r="P89" s="45">
        <v>0</v>
      </c>
      <c r="Q89" s="45">
        <v>0</v>
      </c>
      <c r="R89" s="57">
        <v>44927</v>
      </c>
      <c r="S89" s="57">
        <v>45291</v>
      </c>
    </row>
    <row r="90" spans="1:19" ht="20.3" x14ac:dyDescent="0.35">
      <c r="A90" s="43">
        <v>78</v>
      </c>
      <c r="B90" s="44" t="s">
        <v>154</v>
      </c>
      <c r="C90" s="55">
        <v>39417</v>
      </c>
      <c r="D90" s="43" t="s">
        <v>1899</v>
      </c>
      <c r="E90" s="43">
        <v>1964</v>
      </c>
      <c r="F90" s="43" t="s">
        <v>2131</v>
      </c>
      <c r="G90" s="56" t="s">
        <v>2097</v>
      </c>
      <c r="H90" s="43">
        <v>5</v>
      </c>
      <c r="I90" s="43">
        <v>4</v>
      </c>
      <c r="J90" s="43">
        <v>0</v>
      </c>
      <c r="K90" s="43">
        <v>5689.4</v>
      </c>
      <c r="L90" s="43">
        <v>3529.8</v>
      </c>
      <c r="M90" s="45">
        <v>0</v>
      </c>
      <c r="N90" s="45">
        <f t="shared" si="1"/>
        <v>0</v>
      </c>
      <c r="O90" s="45">
        <v>0</v>
      </c>
      <c r="P90" s="45">
        <v>0</v>
      </c>
      <c r="Q90" s="45">
        <v>0</v>
      </c>
      <c r="R90" s="57">
        <v>44927</v>
      </c>
      <c r="S90" s="57">
        <v>45291</v>
      </c>
    </row>
    <row r="91" spans="1:19" ht="20.3" x14ac:dyDescent="0.35">
      <c r="A91" s="43">
        <v>79</v>
      </c>
      <c r="B91" s="44" t="s">
        <v>155</v>
      </c>
      <c r="C91" s="55">
        <v>39431</v>
      </c>
      <c r="D91" s="43" t="s">
        <v>1899</v>
      </c>
      <c r="E91" s="43">
        <v>1963</v>
      </c>
      <c r="F91" s="43" t="s">
        <v>2131</v>
      </c>
      <c r="G91" s="56" t="s">
        <v>2097</v>
      </c>
      <c r="H91" s="43">
        <v>5</v>
      </c>
      <c r="I91" s="43">
        <v>3</v>
      </c>
      <c r="J91" s="43">
        <v>0</v>
      </c>
      <c r="K91" s="43">
        <v>4188.1000000000004</v>
      </c>
      <c r="L91" s="43">
        <v>2601.9</v>
      </c>
      <c r="M91" s="45">
        <v>0</v>
      </c>
      <c r="N91" s="45">
        <f t="shared" si="1"/>
        <v>0</v>
      </c>
      <c r="O91" s="45">
        <v>0</v>
      </c>
      <c r="P91" s="45">
        <v>0</v>
      </c>
      <c r="Q91" s="45">
        <v>0</v>
      </c>
      <c r="R91" s="57">
        <v>44927</v>
      </c>
      <c r="S91" s="57">
        <v>45291</v>
      </c>
    </row>
    <row r="92" spans="1:19" ht="20.3" x14ac:dyDescent="0.35">
      <c r="A92" s="43">
        <v>80</v>
      </c>
      <c r="B92" s="44" t="s">
        <v>156</v>
      </c>
      <c r="C92" s="55">
        <v>39432</v>
      </c>
      <c r="D92" s="43" t="s">
        <v>1899</v>
      </c>
      <c r="E92" s="43">
        <v>1963</v>
      </c>
      <c r="F92" s="43" t="s">
        <v>2131</v>
      </c>
      <c r="G92" s="56" t="s">
        <v>2097</v>
      </c>
      <c r="H92" s="43">
        <v>5</v>
      </c>
      <c r="I92" s="43">
        <v>4</v>
      </c>
      <c r="J92" s="43">
        <v>0</v>
      </c>
      <c r="K92" s="43">
        <v>5664.4</v>
      </c>
      <c r="L92" s="43">
        <v>3532.3</v>
      </c>
      <c r="M92" s="45">
        <v>0</v>
      </c>
      <c r="N92" s="45">
        <f t="shared" si="1"/>
        <v>0</v>
      </c>
      <c r="O92" s="45">
        <v>0</v>
      </c>
      <c r="P92" s="45">
        <v>0</v>
      </c>
      <c r="Q92" s="45">
        <v>0</v>
      </c>
      <c r="R92" s="57">
        <v>44927</v>
      </c>
      <c r="S92" s="57">
        <v>45291</v>
      </c>
    </row>
    <row r="93" spans="1:19" ht="20.3" x14ac:dyDescent="0.35">
      <c r="A93" s="43">
        <v>81</v>
      </c>
      <c r="B93" s="44" t="s">
        <v>157</v>
      </c>
      <c r="C93" s="55">
        <v>39433</v>
      </c>
      <c r="D93" s="43" t="s">
        <v>1899</v>
      </c>
      <c r="E93" s="43">
        <v>1963</v>
      </c>
      <c r="F93" s="43" t="s">
        <v>2131</v>
      </c>
      <c r="G93" s="56" t="s">
        <v>2097</v>
      </c>
      <c r="H93" s="43">
        <v>5</v>
      </c>
      <c r="I93" s="43">
        <v>3</v>
      </c>
      <c r="J93" s="43">
        <v>0</v>
      </c>
      <c r="K93" s="43">
        <v>4150.1000000000004</v>
      </c>
      <c r="L93" s="43">
        <v>2572.1</v>
      </c>
      <c r="M93" s="45">
        <v>0</v>
      </c>
      <c r="N93" s="45">
        <f t="shared" si="1"/>
        <v>0</v>
      </c>
      <c r="O93" s="45">
        <v>0</v>
      </c>
      <c r="P93" s="45">
        <v>0</v>
      </c>
      <c r="Q93" s="45">
        <v>0</v>
      </c>
      <c r="R93" s="57">
        <v>44927</v>
      </c>
      <c r="S93" s="57">
        <v>45291</v>
      </c>
    </row>
    <row r="94" spans="1:19" ht="20.3" x14ac:dyDescent="0.35">
      <c r="A94" s="43">
        <v>82</v>
      </c>
      <c r="B94" s="44" t="s">
        <v>158</v>
      </c>
      <c r="C94" s="55">
        <v>39434</v>
      </c>
      <c r="D94" s="43" t="s">
        <v>1899</v>
      </c>
      <c r="E94" s="43">
        <v>1963</v>
      </c>
      <c r="F94" s="43" t="s">
        <v>2131</v>
      </c>
      <c r="G94" s="56" t="s">
        <v>2097</v>
      </c>
      <c r="H94" s="43">
        <v>5</v>
      </c>
      <c r="I94" s="43">
        <v>3</v>
      </c>
      <c r="J94" s="43">
        <v>0</v>
      </c>
      <c r="K94" s="43">
        <v>4188</v>
      </c>
      <c r="L94" s="43">
        <v>2593.4</v>
      </c>
      <c r="M94" s="45">
        <v>0</v>
      </c>
      <c r="N94" s="45">
        <f t="shared" si="1"/>
        <v>0</v>
      </c>
      <c r="O94" s="45">
        <v>0</v>
      </c>
      <c r="P94" s="45">
        <v>0</v>
      </c>
      <c r="Q94" s="45">
        <v>0</v>
      </c>
      <c r="R94" s="57">
        <v>44927</v>
      </c>
      <c r="S94" s="57">
        <v>45291</v>
      </c>
    </row>
    <row r="95" spans="1:19" ht="20.3" x14ac:dyDescent="0.35">
      <c r="A95" s="43">
        <v>83</v>
      </c>
      <c r="B95" s="44" t="s">
        <v>159</v>
      </c>
      <c r="C95" s="55">
        <v>39436</v>
      </c>
      <c r="D95" s="43" t="s">
        <v>1899</v>
      </c>
      <c r="E95" s="43">
        <v>1963</v>
      </c>
      <c r="F95" s="43" t="s">
        <v>2131</v>
      </c>
      <c r="G95" s="56" t="s">
        <v>2097</v>
      </c>
      <c r="H95" s="43">
        <v>5</v>
      </c>
      <c r="I95" s="43">
        <v>4</v>
      </c>
      <c r="J95" s="43">
        <v>0</v>
      </c>
      <c r="K95" s="43">
        <v>5704.2</v>
      </c>
      <c r="L95" s="43">
        <v>3516</v>
      </c>
      <c r="M95" s="45">
        <v>0</v>
      </c>
      <c r="N95" s="45">
        <f t="shared" si="1"/>
        <v>0</v>
      </c>
      <c r="O95" s="45">
        <v>0</v>
      </c>
      <c r="P95" s="45">
        <v>0</v>
      </c>
      <c r="Q95" s="45">
        <v>0</v>
      </c>
      <c r="R95" s="57">
        <v>44927</v>
      </c>
      <c r="S95" s="57">
        <v>45291</v>
      </c>
    </row>
    <row r="96" spans="1:19" ht="20.3" x14ac:dyDescent="0.35">
      <c r="A96" s="43">
        <v>84</v>
      </c>
      <c r="B96" s="44" t="s">
        <v>160</v>
      </c>
      <c r="C96" s="55">
        <v>39437</v>
      </c>
      <c r="D96" s="43" t="s">
        <v>1899</v>
      </c>
      <c r="E96" s="43">
        <v>1964</v>
      </c>
      <c r="F96" s="43" t="s">
        <v>2131</v>
      </c>
      <c r="G96" s="56" t="s">
        <v>2097</v>
      </c>
      <c r="H96" s="43">
        <v>5</v>
      </c>
      <c r="I96" s="43">
        <v>5</v>
      </c>
      <c r="J96" s="43">
        <v>0</v>
      </c>
      <c r="K96" s="43">
        <v>7194.9</v>
      </c>
      <c r="L96" s="43">
        <v>4461.8999999999996</v>
      </c>
      <c r="M96" s="45">
        <v>0</v>
      </c>
      <c r="N96" s="45">
        <f t="shared" si="1"/>
        <v>0</v>
      </c>
      <c r="O96" s="45">
        <v>0</v>
      </c>
      <c r="P96" s="45">
        <v>0</v>
      </c>
      <c r="Q96" s="45">
        <v>0</v>
      </c>
      <c r="R96" s="57">
        <v>44927</v>
      </c>
      <c r="S96" s="57">
        <v>45291</v>
      </c>
    </row>
    <row r="97" spans="1:19" ht="20.3" x14ac:dyDescent="0.35">
      <c r="A97" s="43">
        <v>85</v>
      </c>
      <c r="B97" s="44" t="s">
        <v>161</v>
      </c>
      <c r="C97" s="55">
        <v>39418</v>
      </c>
      <c r="D97" s="43" t="s">
        <v>1899</v>
      </c>
      <c r="E97" s="43">
        <v>1964</v>
      </c>
      <c r="F97" s="43" t="s">
        <v>2131</v>
      </c>
      <c r="G97" s="56" t="s">
        <v>2097</v>
      </c>
      <c r="H97" s="43">
        <v>5</v>
      </c>
      <c r="I97" s="43">
        <v>4</v>
      </c>
      <c r="J97" s="43">
        <v>0</v>
      </c>
      <c r="K97" s="43">
        <v>5621.1</v>
      </c>
      <c r="L97" s="43">
        <v>3506.1</v>
      </c>
      <c r="M97" s="45">
        <v>0</v>
      </c>
      <c r="N97" s="45">
        <f t="shared" si="1"/>
        <v>0</v>
      </c>
      <c r="O97" s="45">
        <v>0</v>
      </c>
      <c r="P97" s="45">
        <v>0</v>
      </c>
      <c r="Q97" s="45">
        <v>0</v>
      </c>
      <c r="R97" s="57">
        <v>44927</v>
      </c>
      <c r="S97" s="57">
        <v>45291</v>
      </c>
    </row>
    <row r="98" spans="1:19" ht="20.3" x14ac:dyDescent="0.35">
      <c r="A98" s="43">
        <v>86</v>
      </c>
      <c r="B98" s="44" t="s">
        <v>162</v>
      </c>
      <c r="C98" s="55">
        <v>39438</v>
      </c>
      <c r="D98" s="43" t="s">
        <v>1899</v>
      </c>
      <c r="E98" s="43">
        <v>1963</v>
      </c>
      <c r="F98" s="43" t="s">
        <v>2131</v>
      </c>
      <c r="G98" s="56" t="s">
        <v>2097</v>
      </c>
      <c r="H98" s="43">
        <v>5</v>
      </c>
      <c r="I98" s="43">
        <v>3</v>
      </c>
      <c r="J98" s="43">
        <v>0</v>
      </c>
      <c r="K98" s="43">
        <v>4151.1000000000004</v>
      </c>
      <c r="L98" s="43">
        <v>2565.6999999999998</v>
      </c>
      <c r="M98" s="45">
        <v>0</v>
      </c>
      <c r="N98" s="45">
        <f t="shared" si="1"/>
        <v>0</v>
      </c>
      <c r="O98" s="45">
        <v>0</v>
      </c>
      <c r="P98" s="45">
        <v>0</v>
      </c>
      <c r="Q98" s="45">
        <v>0</v>
      </c>
      <c r="R98" s="57">
        <v>44927</v>
      </c>
      <c r="S98" s="57">
        <v>45291</v>
      </c>
    </row>
    <row r="99" spans="1:19" ht="20.3" x14ac:dyDescent="0.35">
      <c r="A99" s="43">
        <v>87</v>
      </c>
      <c r="B99" s="44" t="s">
        <v>163</v>
      </c>
      <c r="C99" s="55">
        <v>39439</v>
      </c>
      <c r="D99" s="43" t="s">
        <v>1899</v>
      </c>
      <c r="E99" s="43">
        <v>1964</v>
      </c>
      <c r="F99" s="43" t="s">
        <v>2131</v>
      </c>
      <c r="G99" s="56" t="s">
        <v>2097</v>
      </c>
      <c r="H99" s="43">
        <v>5</v>
      </c>
      <c r="I99" s="43">
        <v>3</v>
      </c>
      <c r="J99" s="43">
        <v>0</v>
      </c>
      <c r="K99" s="43">
        <v>4156.1000000000004</v>
      </c>
      <c r="L99" s="43">
        <v>2557.9</v>
      </c>
      <c r="M99" s="45">
        <v>0</v>
      </c>
      <c r="N99" s="45">
        <f t="shared" si="1"/>
        <v>0</v>
      </c>
      <c r="O99" s="45">
        <v>0</v>
      </c>
      <c r="P99" s="45">
        <v>0</v>
      </c>
      <c r="Q99" s="45">
        <v>0</v>
      </c>
      <c r="R99" s="57">
        <v>44927</v>
      </c>
      <c r="S99" s="57">
        <v>45291</v>
      </c>
    </row>
    <row r="100" spans="1:19" ht="20.3" x14ac:dyDescent="0.35">
      <c r="A100" s="43">
        <v>88</v>
      </c>
      <c r="B100" s="44" t="s">
        <v>164</v>
      </c>
      <c r="C100" s="55">
        <v>39440</v>
      </c>
      <c r="D100" s="43" t="s">
        <v>1899</v>
      </c>
      <c r="E100" s="43">
        <v>1964</v>
      </c>
      <c r="F100" s="43" t="s">
        <v>2131</v>
      </c>
      <c r="G100" s="56" t="s">
        <v>2097</v>
      </c>
      <c r="H100" s="43">
        <v>5</v>
      </c>
      <c r="I100" s="43">
        <v>3</v>
      </c>
      <c r="J100" s="43">
        <v>0</v>
      </c>
      <c r="K100" s="43">
        <v>4082.3</v>
      </c>
      <c r="L100" s="43">
        <v>2540.4</v>
      </c>
      <c r="M100" s="45">
        <v>0</v>
      </c>
      <c r="N100" s="45">
        <f t="shared" si="1"/>
        <v>0</v>
      </c>
      <c r="O100" s="45">
        <v>0</v>
      </c>
      <c r="P100" s="45">
        <v>0</v>
      </c>
      <c r="Q100" s="45">
        <v>0</v>
      </c>
      <c r="R100" s="57">
        <v>44927</v>
      </c>
      <c r="S100" s="57">
        <v>45291</v>
      </c>
    </row>
    <row r="101" spans="1:19" ht="20.3" x14ac:dyDescent="0.35">
      <c r="A101" s="43">
        <v>89</v>
      </c>
      <c r="B101" s="44" t="s">
        <v>165</v>
      </c>
      <c r="C101" s="55">
        <v>45288</v>
      </c>
      <c r="D101" s="43" t="s">
        <v>1899</v>
      </c>
      <c r="E101" s="43">
        <v>1964</v>
      </c>
      <c r="F101" s="43" t="s">
        <v>2131</v>
      </c>
      <c r="G101" s="56" t="s">
        <v>2097</v>
      </c>
      <c r="H101" s="43">
        <v>5</v>
      </c>
      <c r="I101" s="43">
        <v>8</v>
      </c>
      <c r="J101" s="43">
        <v>0</v>
      </c>
      <c r="K101" s="43">
        <v>11203.3</v>
      </c>
      <c r="L101" s="43">
        <v>7005.7</v>
      </c>
      <c r="M101" s="45">
        <v>0</v>
      </c>
      <c r="N101" s="45">
        <f t="shared" si="1"/>
        <v>0</v>
      </c>
      <c r="O101" s="45">
        <v>0</v>
      </c>
      <c r="P101" s="45">
        <v>0</v>
      </c>
      <c r="Q101" s="45">
        <v>0</v>
      </c>
      <c r="R101" s="57">
        <v>44927</v>
      </c>
      <c r="S101" s="57">
        <v>45291</v>
      </c>
    </row>
    <row r="102" spans="1:19" ht="20.3" x14ac:dyDescent="0.35">
      <c r="A102" s="43">
        <v>90</v>
      </c>
      <c r="B102" s="44" t="s">
        <v>166</v>
      </c>
      <c r="C102" s="55">
        <v>39419</v>
      </c>
      <c r="D102" s="43" t="s">
        <v>1899</v>
      </c>
      <c r="E102" s="43">
        <v>1965</v>
      </c>
      <c r="F102" s="43" t="s">
        <v>2131</v>
      </c>
      <c r="G102" s="56" t="s">
        <v>2097</v>
      </c>
      <c r="H102" s="43">
        <v>5</v>
      </c>
      <c r="I102" s="43">
        <v>5</v>
      </c>
      <c r="J102" s="43">
        <v>0</v>
      </c>
      <c r="K102" s="43">
        <v>7171.4</v>
      </c>
      <c r="L102" s="43">
        <v>4502</v>
      </c>
      <c r="M102" s="45">
        <v>0</v>
      </c>
      <c r="N102" s="45">
        <f t="shared" si="1"/>
        <v>0</v>
      </c>
      <c r="O102" s="45">
        <v>0</v>
      </c>
      <c r="P102" s="45">
        <v>0</v>
      </c>
      <c r="Q102" s="45">
        <v>0</v>
      </c>
      <c r="R102" s="57">
        <v>44927</v>
      </c>
      <c r="S102" s="57">
        <v>45291</v>
      </c>
    </row>
    <row r="103" spans="1:19" ht="20.3" x14ac:dyDescent="0.35">
      <c r="A103" s="43">
        <v>91</v>
      </c>
      <c r="B103" s="44" t="s">
        <v>167</v>
      </c>
      <c r="C103" s="55">
        <v>39420</v>
      </c>
      <c r="D103" s="43" t="s">
        <v>1899</v>
      </c>
      <c r="E103" s="43">
        <v>1964</v>
      </c>
      <c r="F103" s="43" t="s">
        <v>2131</v>
      </c>
      <c r="G103" s="56" t="s">
        <v>2097</v>
      </c>
      <c r="H103" s="43">
        <v>5</v>
      </c>
      <c r="I103" s="43">
        <v>3</v>
      </c>
      <c r="J103" s="43">
        <v>0</v>
      </c>
      <c r="K103" s="43">
        <v>4133.3999999999996</v>
      </c>
      <c r="L103" s="43">
        <v>2551.5</v>
      </c>
      <c r="M103" s="45">
        <v>0</v>
      </c>
      <c r="N103" s="45">
        <f t="shared" si="1"/>
        <v>0</v>
      </c>
      <c r="O103" s="45">
        <v>0</v>
      </c>
      <c r="P103" s="45">
        <v>0</v>
      </c>
      <c r="Q103" s="45">
        <v>0</v>
      </c>
      <c r="R103" s="57">
        <v>44927</v>
      </c>
      <c r="S103" s="57">
        <v>45291</v>
      </c>
    </row>
    <row r="104" spans="1:19" ht="20.3" x14ac:dyDescent="0.35">
      <c r="A104" s="43">
        <v>92</v>
      </c>
      <c r="B104" s="44" t="s">
        <v>168</v>
      </c>
      <c r="C104" s="55">
        <v>39421</v>
      </c>
      <c r="D104" s="43" t="s">
        <v>1899</v>
      </c>
      <c r="E104" s="43">
        <v>1963</v>
      </c>
      <c r="F104" s="43" t="s">
        <v>2131</v>
      </c>
      <c r="G104" s="56" t="s">
        <v>2097</v>
      </c>
      <c r="H104" s="43">
        <v>5</v>
      </c>
      <c r="I104" s="43">
        <v>4</v>
      </c>
      <c r="J104" s="43">
        <v>0</v>
      </c>
      <c r="K104" s="43">
        <v>5652.2</v>
      </c>
      <c r="L104" s="43">
        <v>3501.7</v>
      </c>
      <c r="M104" s="45">
        <v>0</v>
      </c>
      <c r="N104" s="45">
        <f t="shared" si="1"/>
        <v>0</v>
      </c>
      <c r="O104" s="45">
        <v>0</v>
      </c>
      <c r="P104" s="45">
        <v>0</v>
      </c>
      <c r="Q104" s="45">
        <v>0</v>
      </c>
      <c r="R104" s="57">
        <v>44927</v>
      </c>
      <c r="S104" s="57">
        <v>45291</v>
      </c>
    </row>
    <row r="105" spans="1:19" ht="20.3" x14ac:dyDescent="0.35">
      <c r="A105" s="43">
        <v>93</v>
      </c>
      <c r="B105" s="44" t="s">
        <v>169</v>
      </c>
      <c r="C105" s="55">
        <v>39457</v>
      </c>
      <c r="D105" s="43" t="s">
        <v>1899</v>
      </c>
      <c r="E105" s="43">
        <v>1964</v>
      </c>
      <c r="F105" s="43" t="s">
        <v>2131</v>
      </c>
      <c r="G105" s="56" t="s">
        <v>2097</v>
      </c>
      <c r="H105" s="43">
        <v>5</v>
      </c>
      <c r="I105" s="43">
        <v>5</v>
      </c>
      <c r="J105" s="43">
        <v>0</v>
      </c>
      <c r="K105" s="43">
        <v>6940.5</v>
      </c>
      <c r="L105" s="43">
        <v>4460.3</v>
      </c>
      <c r="M105" s="45">
        <v>0</v>
      </c>
      <c r="N105" s="45">
        <f t="shared" si="1"/>
        <v>0</v>
      </c>
      <c r="O105" s="45">
        <v>0</v>
      </c>
      <c r="P105" s="45">
        <v>0</v>
      </c>
      <c r="Q105" s="45">
        <v>0</v>
      </c>
      <c r="R105" s="57">
        <v>44927</v>
      </c>
      <c r="S105" s="57">
        <v>45291</v>
      </c>
    </row>
    <row r="106" spans="1:19" ht="20.3" x14ac:dyDescent="0.35">
      <c r="A106" s="43">
        <v>94</v>
      </c>
      <c r="B106" s="44" t="s">
        <v>1641</v>
      </c>
      <c r="C106" s="55">
        <v>39464</v>
      </c>
      <c r="D106" s="43" t="s">
        <v>1900</v>
      </c>
      <c r="E106" s="43">
        <v>1964</v>
      </c>
      <c r="F106" s="43" t="s">
        <v>2131</v>
      </c>
      <c r="G106" s="56" t="s">
        <v>2097</v>
      </c>
      <c r="H106" s="43">
        <v>5</v>
      </c>
      <c r="I106" s="43">
        <v>5</v>
      </c>
      <c r="J106" s="43">
        <v>0</v>
      </c>
      <c r="K106" s="43">
        <v>6877.5</v>
      </c>
      <c r="L106" s="43" t="s">
        <v>2131</v>
      </c>
      <c r="M106" s="45">
        <v>0</v>
      </c>
      <c r="N106" s="45">
        <f t="shared" si="1"/>
        <v>0</v>
      </c>
      <c r="O106" s="45">
        <v>0</v>
      </c>
      <c r="P106" s="45">
        <v>0</v>
      </c>
      <c r="Q106" s="45">
        <v>0</v>
      </c>
      <c r="R106" s="57">
        <v>44927</v>
      </c>
      <c r="S106" s="57">
        <v>45291</v>
      </c>
    </row>
    <row r="107" spans="1:19" ht="20.3" x14ac:dyDescent="0.35">
      <c r="A107" s="43">
        <v>95</v>
      </c>
      <c r="B107" s="44" t="s">
        <v>170</v>
      </c>
      <c r="C107" s="55">
        <v>39491</v>
      </c>
      <c r="D107" s="43" t="s">
        <v>1899</v>
      </c>
      <c r="E107" s="43">
        <v>1965</v>
      </c>
      <c r="F107" s="43" t="s">
        <v>2131</v>
      </c>
      <c r="G107" s="56" t="s">
        <v>2097</v>
      </c>
      <c r="H107" s="43">
        <v>5</v>
      </c>
      <c r="I107" s="43">
        <v>4</v>
      </c>
      <c r="J107" s="43">
        <v>0</v>
      </c>
      <c r="K107" s="43">
        <v>5973.69</v>
      </c>
      <c r="L107" s="43">
        <v>3858.900000000001</v>
      </c>
      <c r="M107" s="45">
        <v>0</v>
      </c>
      <c r="N107" s="45">
        <f t="shared" si="1"/>
        <v>0</v>
      </c>
      <c r="O107" s="45">
        <v>0</v>
      </c>
      <c r="P107" s="45">
        <v>0</v>
      </c>
      <c r="Q107" s="45">
        <v>0</v>
      </c>
      <c r="R107" s="57">
        <v>44927</v>
      </c>
      <c r="S107" s="57">
        <v>45291</v>
      </c>
    </row>
    <row r="108" spans="1:19" ht="20.3" x14ac:dyDescent="0.35">
      <c r="A108" s="43">
        <v>96</v>
      </c>
      <c r="B108" s="44" t="s">
        <v>171</v>
      </c>
      <c r="C108" s="55">
        <v>39487</v>
      </c>
      <c r="D108" s="43" t="s">
        <v>1899</v>
      </c>
      <c r="E108" s="43">
        <v>1965</v>
      </c>
      <c r="F108" s="43" t="s">
        <v>2131</v>
      </c>
      <c r="G108" s="56" t="s">
        <v>2097</v>
      </c>
      <c r="H108" s="43">
        <v>5</v>
      </c>
      <c r="I108" s="43">
        <v>5</v>
      </c>
      <c r="J108" s="43">
        <v>0</v>
      </c>
      <c r="K108" s="43">
        <v>6883.2</v>
      </c>
      <c r="L108" s="43">
        <v>4443</v>
      </c>
      <c r="M108" s="45">
        <v>0</v>
      </c>
      <c r="N108" s="45">
        <f t="shared" si="1"/>
        <v>0</v>
      </c>
      <c r="O108" s="45">
        <v>0</v>
      </c>
      <c r="P108" s="45">
        <v>0</v>
      </c>
      <c r="Q108" s="45">
        <v>0</v>
      </c>
      <c r="R108" s="57">
        <v>44927</v>
      </c>
      <c r="S108" s="57">
        <v>45291</v>
      </c>
    </row>
    <row r="109" spans="1:19" ht="20.3" x14ac:dyDescent="0.35">
      <c r="A109" s="43">
        <v>98</v>
      </c>
      <c r="B109" s="44" t="s">
        <v>1542</v>
      </c>
      <c r="C109" s="55">
        <v>39513</v>
      </c>
      <c r="D109" s="43" t="s">
        <v>1899</v>
      </c>
      <c r="E109" s="43">
        <v>1961</v>
      </c>
      <c r="F109" s="43" t="s">
        <v>2131</v>
      </c>
      <c r="G109" s="56" t="s">
        <v>2099</v>
      </c>
      <c r="H109" s="43">
        <v>3</v>
      </c>
      <c r="I109" s="43">
        <v>2</v>
      </c>
      <c r="J109" s="43">
        <v>0</v>
      </c>
      <c r="K109" s="43">
        <v>1620.5</v>
      </c>
      <c r="L109" s="43">
        <v>823.19999999999993</v>
      </c>
      <c r="M109" s="45">
        <v>0</v>
      </c>
      <c r="N109" s="45">
        <f t="shared" si="1"/>
        <v>0</v>
      </c>
      <c r="O109" s="45">
        <v>0</v>
      </c>
      <c r="P109" s="45">
        <v>0</v>
      </c>
      <c r="Q109" s="45">
        <v>0</v>
      </c>
      <c r="R109" s="57">
        <v>44927</v>
      </c>
      <c r="S109" s="57">
        <v>45291</v>
      </c>
    </row>
    <row r="110" spans="1:19" ht="20.3" x14ac:dyDescent="0.35">
      <c r="A110" s="43">
        <v>99</v>
      </c>
      <c r="B110" s="44" t="s">
        <v>1573</v>
      </c>
      <c r="C110" s="55">
        <v>40155</v>
      </c>
      <c r="D110" s="43" t="s">
        <v>1899</v>
      </c>
      <c r="E110" s="43">
        <v>1996</v>
      </c>
      <c r="F110" s="43" t="s">
        <v>2131</v>
      </c>
      <c r="G110" s="56" t="s">
        <v>2097</v>
      </c>
      <c r="H110" s="43">
        <v>10</v>
      </c>
      <c r="I110" s="43">
        <v>2</v>
      </c>
      <c r="J110" s="43">
        <v>2</v>
      </c>
      <c r="K110" s="43">
        <v>6847.8</v>
      </c>
      <c r="L110" s="43">
        <v>4580.3</v>
      </c>
      <c r="M110" s="45">
        <v>5900360.2599999998</v>
      </c>
      <c r="N110" s="45">
        <f t="shared" si="1"/>
        <v>5900360.2599999998</v>
      </c>
      <c r="O110" s="45">
        <v>0</v>
      </c>
      <c r="P110" s="45">
        <v>0</v>
      </c>
      <c r="Q110" s="45">
        <v>0</v>
      </c>
      <c r="R110" s="57">
        <v>44927</v>
      </c>
      <c r="S110" s="57">
        <v>45291</v>
      </c>
    </row>
    <row r="111" spans="1:19" ht="20.3" x14ac:dyDescent="0.35">
      <c r="A111" s="43">
        <v>100</v>
      </c>
      <c r="B111" s="44" t="s">
        <v>1712</v>
      </c>
      <c r="C111" s="55">
        <v>46149</v>
      </c>
      <c r="D111" s="43" t="s">
        <v>1899</v>
      </c>
      <c r="E111" s="43">
        <v>2004</v>
      </c>
      <c r="F111" s="43" t="s">
        <v>2131</v>
      </c>
      <c r="G111" s="56" t="s">
        <v>2101</v>
      </c>
      <c r="H111" s="43">
        <v>10</v>
      </c>
      <c r="I111" s="43">
        <v>6</v>
      </c>
      <c r="J111" s="43">
        <v>2</v>
      </c>
      <c r="K111" s="43">
        <v>18634</v>
      </c>
      <c r="L111" s="43">
        <v>14994.8</v>
      </c>
      <c r="M111" s="45">
        <v>5579692.6000000006</v>
      </c>
      <c r="N111" s="45">
        <f t="shared" si="1"/>
        <v>5579692.6000000006</v>
      </c>
      <c r="O111" s="45">
        <v>0</v>
      </c>
      <c r="P111" s="45">
        <v>0</v>
      </c>
      <c r="Q111" s="45">
        <v>0</v>
      </c>
      <c r="R111" s="57">
        <v>44927</v>
      </c>
      <c r="S111" s="57">
        <v>45291</v>
      </c>
    </row>
    <row r="112" spans="1:19" ht="20.3" x14ac:dyDescent="0.35">
      <c r="A112" s="43">
        <v>101</v>
      </c>
      <c r="B112" s="44" t="s">
        <v>1713</v>
      </c>
      <c r="C112" s="55">
        <v>39632</v>
      </c>
      <c r="D112" s="43" t="s">
        <v>1899</v>
      </c>
      <c r="E112" s="43">
        <v>1993</v>
      </c>
      <c r="F112" s="43" t="s">
        <v>2131</v>
      </c>
      <c r="G112" s="56" t="s">
        <v>2097</v>
      </c>
      <c r="H112" s="43">
        <v>9</v>
      </c>
      <c r="I112" s="43">
        <v>1</v>
      </c>
      <c r="J112" s="43">
        <v>1</v>
      </c>
      <c r="K112" s="43">
        <v>3082.8</v>
      </c>
      <c r="L112" s="43">
        <v>2075.5</v>
      </c>
      <c r="M112" s="45">
        <v>2791453.6350000002</v>
      </c>
      <c r="N112" s="45">
        <f t="shared" si="1"/>
        <v>2791453.6350000002</v>
      </c>
      <c r="O112" s="45">
        <v>0</v>
      </c>
      <c r="P112" s="45">
        <v>0</v>
      </c>
      <c r="Q112" s="45">
        <v>0</v>
      </c>
      <c r="R112" s="57">
        <v>44927</v>
      </c>
      <c r="S112" s="57">
        <v>45291</v>
      </c>
    </row>
    <row r="113" spans="1:19" ht="20.3" x14ac:dyDescent="0.35">
      <c r="A113" s="43">
        <v>102</v>
      </c>
      <c r="B113" s="44" t="s">
        <v>1714</v>
      </c>
      <c r="C113" s="55">
        <v>39631</v>
      </c>
      <c r="D113" s="43" t="s">
        <v>1899</v>
      </c>
      <c r="E113" s="43">
        <v>1993</v>
      </c>
      <c r="F113" s="43" t="s">
        <v>2131</v>
      </c>
      <c r="G113" s="56" t="s">
        <v>2097</v>
      </c>
      <c r="H113" s="43">
        <v>9</v>
      </c>
      <c r="I113" s="43">
        <v>1</v>
      </c>
      <c r="J113" s="43">
        <v>1</v>
      </c>
      <c r="K113" s="43">
        <v>3089.4</v>
      </c>
      <c r="L113" s="43">
        <v>2076.3000000000002</v>
      </c>
      <c r="M113" s="45">
        <v>2791451.2250000001</v>
      </c>
      <c r="N113" s="45">
        <f t="shared" si="1"/>
        <v>2791451.2250000001</v>
      </c>
      <c r="O113" s="45">
        <v>0</v>
      </c>
      <c r="P113" s="45">
        <v>0</v>
      </c>
      <c r="Q113" s="45">
        <v>0</v>
      </c>
      <c r="R113" s="57">
        <v>44927</v>
      </c>
      <c r="S113" s="57">
        <v>45291</v>
      </c>
    </row>
    <row r="114" spans="1:19" ht="20.3" x14ac:dyDescent="0.35">
      <c r="A114" s="43">
        <v>103</v>
      </c>
      <c r="B114" s="44" t="s">
        <v>1715</v>
      </c>
      <c r="C114" s="55">
        <v>40836</v>
      </c>
      <c r="D114" s="43" t="s">
        <v>1899</v>
      </c>
      <c r="E114" s="43">
        <v>1992</v>
      </c>
      <c r="F114" s="43" t="s">
        <v>2131</v>
      </c>
      <c r="G114" s="56" t="s">
        <v>2097</v>
      </c>
      <c r="H114" s="43">
        <v>10</v>
      </c>
      <c r="I114" s="43">
        <v>2</v>
      </c>
      <c r="J114" s="43">
        <v>2</v>
      </c>
      <c r="K114" s="43">
        <v>6599.8</v>
      </c>
      <c r="L114" s="43">
        <v>4611.5</v>
      </c>
      <c r="M114" s="45">
        <v>5569662.0700000003</v>
      </c>
      <c r="N114" s="45">
        <f t="shared" si="1"/>
        <v>5569662.0700000003</v>
      </c>
      <c r="O114" s="45">
        <v>0</v>
      </c>
      <c r="P114" s="45">
        <v>0</v>
      </c>
      <c r="Q114" s="45">
        <v>0</v>
      </c>
      <c r="R114" s="57">
        <v>44927</v>
      </c>
      <c r="S114" s="57">
        <v>45291</v>
      </c>
    </row>
    <row r="115" spans="1:19" ht="20.3" x14ac:dyDescent="0.35">
      <c r="A115" s="43">
        <v>104</v>
      </c>
      <c r="B115" s="44" t="s">
        <v>1716</v>
      </c>
      <c r="C115" s="55">
        <v>39781</v>
      </c>
      <c r="D115" s="43" t="s">
        <v>1899</v>
      </c>
      <c r="E115" s="43">
        <v>1996</v>
      </c>
      <c r="F115" s="43" t="s">
        <v>2131</v>
      </c>
      <c r="G115" s="56" t="s">
        <v>2097</v>
      </c>
      <c r="H115" s="43">
        <v>9</v>
      </c>
      <c r="I115" s="43">
        <v>4</v>
      </c>
      <c r="J115" s="43">
        <v>5</v>
      </c>
      <c r="K115" s="43">
        <v>19302.8</v>
      </c>
      <c r="L115" s="43">
        <v>13892.7</v>
      </c>
      <c r="M115" s="45">
        <v>16269725.470000001</v>
      </c>
      <c r="N115" s="45">
        <f t="shared" si="1"/>
        <v>16269725.470000001</v>
      </c>
      <c r="O115" s="45">
        <v>0</v>
      </c>
      <c r="P115" s="45">
        <v>0</v>
      </c>
      <c r="Q115" s="45">
        <v>0</v>
      </c>
      <c r="R115" s="57">
        <v>44927</v>
      </c>
      <c r="S115" s="57">
        <v>45291</v>
      </c>
    </row>
    <row r="116" spans="1:19" ht="20.3" x14ac:dyDescent="0.35">
      <c r="A116" s="43">
        <v>105</v>
      </c>
      <c r="B116" s="44" t="s">
        <v>1717</v>
      </c>
      <c r="C116" s="55">
        <v>39796</v>
      </c>
      <c r="D116" s="43" t="s">
        <v>1899</v>
      </c>
      <c r="E116" s="43">
        <v>2003</v>
      </c>
      <c r="F116" s="43" t="s">
        <v>2131</v>
      </c>
      <c r="G116" s="56" t="s">
        <v>2097</v>
      </c>
      <c r="H116" s="43">
        <v>9</v>
      </c>
      <c r="I116" s="43">
        <v>7</v>
      </c>
      <c r="J116" s="43">
        <v>5</v>
      </c>
      <c r="K116" s="43">
        <v>18278.849999999999</v>
      </c>
      <c r="L116" s="43">
        <v>11741</v>
      </c>
      <c r="M116" s="45">
        <v>13290108.16</v>
      </c>
      <c r="N116" s="45">
        <f t="shared" si="1"/>
        <v>13290108.16</v>
      </c>
      <c r="O116" s="45">
        <v>0</v>
      </c>
      <c r="P116" s="45">
        <v>0</v>
      </c>
      <c r="Q116" s="45">
        <v>0</v>
      </c>
      <c r="R116" s="57">
        <v>44927</v>
      </c>
      <c r="S116" s="57">
        <v>45291</v>
      </c>
    </row>
    <row r="117" spans="1:19" ht="20.3" x14ac:dyDescent="0.35">
      <c r="A117" s="43">
        <v>106</v>
      </c>
      <c r="B117" s="44" t="s">
        <v>1898</v>
      </c>
      <c r="C117" s="55">
        <v>40991</v>
      </c>
      <c r="D117" s="43" t="s">
        <v>1899</v>
      </c>
      <c r="E117" s="43">
        <v>1980</v>
      </c>
      <c r="F117" s="43" t="s">
        <v>2131</v>
      </c>
      <c r="G117" s="56" t="s">
        <v>2098</v>
      </c>
      <c r="H117" s="43">
        <v>5</v>
      </c>
      <c r="I117" s="43">
        <v>2</v>
      </c>
      <c r="J117" s="43">
        <v>0</v>
      </c>
      <c r="K117" s="43">
        <v>2122.4</v>
      </c>
      <c r="L117" s="43">
        <v>2122.3000000000002</v>
      </c>
      <c r="M117" s="45">
        <v>0</v>
      </c>
      <c r="N117" s="45">
        <f t="shared" si="1"/>
        <v>0</v>
      </c>
      <c r="O117" s="45">
        <v>0</v>
      </c>
      <c r="P117" s="45">
        <v>0</v>
      </c>
      <c r="Q117" s="45">
        <v>0</v>
      </c>
      <c r="R117" s="57">
        <v>44927</v>
      </c>
      <c r="S117" s="57">
        <v>45291</v>
      </c>
    </row>
    <row r="118" spans="1:19" ht="20.3" x14ac:dyDescent="0.35">
      <c r="A118" s="43">
        <v>107</v>
      </c>
      <c r="B118" s="44" t="s">
        <v>1537</v>
      </c>
      <c r="C118" s="55">
        <v>40405</v>
      </c>
      <c r="D118" s="43" t="s">
        <v>1899</v>
      </c>
      <c r="E118" s="43">
        <v>1956</v>
      </c>
      <c r="F118" s="43" t="s">
        <v>2131</v>
      </c>
      <c r="G118" s="56" t="s">
        <v>2098</v>
      </c>
      <c r="H118" s="43">
        <v>4</v>
      </c>
      <c r="I118" s="43">
        <v>3</v>
      </c>
      <c r="J118" s="43">
        <v>0</v>
      </c>
      <c r="K118" s="43">
        <v>4836.1000000000004</v>
      </c>
      <c r="L118" s="43">
        <v>2755.1</v>
      </c>
      <c r="M118" s="45">
        <v>0</v>
      </c>
      <c r="N118" s="45">
        <f t="shared" si="1"/>
        <v>0</v>
      </c>
      <c r="O118" s="45">
        <v>0</v>
      </c>
      <c r="P118" s="45">
        <v>0</v>
      </c>
      <c r="Q118" s="45">
        <v>0</v>
      </c>
      <c r="R118" s="57">
        <v>44927</v>
      </c>
      <c r="S118" s="57">
        <v>45291</v>
      </c>
    </row>
    <row r="119" spans="1:19" ht="20.3" x14ac:dyDescent="0.35">
      <c r="A119" s="43">
        <v>108</v>
      </c>
      <c r="B119" s="44" t="s">
        <v>1816</v>
      </c>
      <c r="C119" s="55">
        <v>39782</v>
      </c>
      <c r="D119" s="43" t="s">
        <v>1899</v>
      </c>
      <c r="E119" s="43">
        <v>1995</v>
      </c>
      <c r="F119" s="43" t="s">
        <v>2131</v>
      </c>
      <c r="G119" s="56" t="s">
        <v>2097</v>
      </c>
      <c r="H119" s="43">
        <v>9</v>
      </c>
      <c r="I119" s="43">
        <v>4</v>
      </c>
      <c r="J119" s="43">
        <v>4</v>
      </c>
      <c r="K119" s="43">
        <v>12025.5</v>
      </c>
      <c r="L119" s="43">
        <v>8529.67</v>
      </c>
      <c r="M119" s="45">
        <v>10312352.720000001</v>
      </c>
      <c r="N119" s="45">
        <f t="shared" si="1"/>
        <v>10312352.720000001</v>
      </c>
      <c r="O119" s="45">
        <v>0</v>
      </c>
      <c r="P119" s="45">
        <v>0</v>
      </c>
      <c r="Q119" s="45">
        <v>0</v>
      </c>
      <c r="R119" s="57">
        <v>44927</v>
      </c>
      <c r="S119" s="57">
        <v>45291</v>
      </c>
    </row>
    <row r="120" spans="1:19" ht="20.3" x14ac:dyDescent="0.35">
      <c r="A120" s="43">
        <v>109</v>
      </c>
      <c r="B120" s="44" t="s">
        <v>1817</v>
      </c>
      <c r="C120" s="55">
        <v>39783</v>
      </c>
      <c r="D120" s="43" t="s">
        <v>1899</v>
      </c>
      <c r="E120" s="43">
        <v>1996</v>
      </c>
      <c r="F120" s="43" t="s">
        <v>2131</v>
      </c>
      <c r="G120" s="56" t="s">
        <v>2097</v>
      </c>
      <c r="H120" s="43">
        <v>10</v>
      </c>
      <c r="I120" s="43">
        <v>6</v>
      </c>
      <c r="J120" s="43">
        <v>6</v>
      </c>
      <c r="K120" s="43">
        <v>17030.2</v>
      </c>
      <c r="L120" s="43">
        <v>11477.7</v>
      </c>
      <c r="M120" s="45">
        <v>16673145.930000002</v>
      </c>
      <c r="N120" s="45">
        <f t="shared" si="1"/>
        <v>16673145.930000002</v>
      </c>
      <c r="O120" s="45">
        <v>0</v>
      </c>
      <c r="P120" s="45">
        <v>0</v>
      </c>
      <c r="Q120" s="45">
        <v>0</v>
      </c>
      <c r="R120" s="57">
        <v>44927</v>
      </c>
      <c r="S120" s="57">
        <v>45291</v>
      </c>
    </row>
    <row r="121" spans="1:19" ht="20.3" x14ac:dyDescent="0.35">
      <c r="A121" s="43">
        <v>110</v>
      </c>
      <c r="B121" s="44" t="s">
        <v>1818</v>
      </c>
      <c r="C121" s="55">
        <v>39785</v>
      </c>
      <c r="D121" s="43" t="s">
        <v>1899</v>
      </c>
      <c r="E121" s="43">
        <v>1995</v>
      </c>
      <c r="F121" s="43" t="s">
        <v>2131</v>
      </c>
      <c r="G121" s="56" t="s">
        <v>2097</v>
      </c>
      <c r="H121" s="43">
        <v>7</v>
      </c>
      <c r="I121" s="43">
        <v>6</v>
      </c>
      <c r="J121" s="43">
        <v>6</v>
      </c>
      <c r="K121" s="43">
        <v>19007.400000000001</v>
      </c>
      <c r="L121" s="43">
        <v>13828.3</v>
      </c>
      <c r="M121" s="45">
        <v>16268991.9</v>
      </c>
      <c r="N121" s="45">
        <f t="shared" si="1"/>
        <v>16268991.9</v>
      </c>
      <c r="O121" s="45">
        <v>0</v>
      </c>
      <c r="P121" s="45">
        <v>0</v>
      </c>
      <c r="Q121" s="45">
        <v>0</v>
      </c>
      <c r="R121" s="57">
        <v>44927</v>
      </c>
      <c r="S121" s="57">
        <v>45291</v>
      </c>
    </row>
    <row r="122" spans="1:19" ht="20.3" x14ac:dyDescent="0.35">
      <c r="A122" s="43">
        <v>111</v>
      </c>
      <c r="B122" s="44" t="s">
        <v>1819</v>
      </c>
      <c r="C122" s="55">
        <v>39784</v>
      </c>
      <c r="D122" s="43" t="s">
        <v>1899</v>
      </c>
      <c r="E122" s="43">
        <v>2003</v>
      </c>
      <c r="F122" s="43" t="s">
        <v>2131</v>
      </c>
      <c r="G122" s="56" t="s">
        <v>2102</v>
      </c>
      <c r="H122" s="43">
        <v>9</v>
      </c>
      <c r="I122" s="43">
        <v>6</v>
      </c>
      <c r="J122" s="43">
        <v>2</v>
      </c>
      <c r="K122" s="43">
        <v>15260.18</v>
      </c>
      <c r="L122" s="43">
        <v>13524.4</v>
      </c>
      <c r="M122" s="45">
        <v>5569913.5200000005</v>
      </c>
      <c r="N122" s="45">
        <f t="shared" si="1"/>
        <v>5569913.5200000005</v>
      </c>
      <c r="O122" s="45">
        <v>0</v>
      </c>
      <c r="P122" s="45">
        <v>0</v>
      </c>
      <c r="Q122" s="45">
        <v>0</v>
      </c>
      <c r="R122" s="57">
        <v>44927</v>
      </c>
      <c r="S122" s="57">
        <v>45291</v>
      </c>
    </row>
    <row r="123" spans="1:19" ht="20.3" x14ac:dyDescent="0.35">
      <c r="A123" s="43">
        <v>112</v>
      </c>
      <c r="B123" s="44" t="s">
        <v>1840</v>
      </c>
      <c r="C123" s="55">
        <v>40460</v>
      </c>
      <c r="D123" s="43" t="s">
        <v>1899</v>
      </c>
      <c r="E123" s="43">
        <v>1960</v>
      </c>
      <c r="F123" s="43" t="s">
        <v>2131</v>
      </c>
      <c r="G123" s="56" t="s">
        <v>2098</v>
      </c>
      <c r="H123" s="43">
        <v>4</v>
      </c>
      <c r="I123" s="43">
        <v>3</v>
      </c>
      <c r="J123" s="43">
        <v>0</v>
      </c>
      <c r="K123" s="43">
        <v>5142</v>
      </c>
      <c r="L123" s="43">
        <v>3210.8</v>
      </c>
      <c r="M123" s="45">
        <v>0</v>
      </c>
      <c r="N123" s="45">
        <f t="shared" si="1"/>
        <v>0</v>
      </c>
      <c r="O123" s="45">
        <v>0</v>
      </c>
      <c r="P123" s="45">
        <v>0</v>
      </c>
      <c r="Q123" s="45">
        <v>0</v>
      </c>
      <c r="R123" s="57">
        <v>44927</v>
      </c>
      <c r="S123" s="57">
        <v>45291</v>
      </c>
    </row>
    <row r="124" spans="1:19" ht="20.3" x14ac:dyDescent="0.35">
      <c r="A124" s="43">
        <v>113</v>
      </c>
      <c r="B124" s="44" t="s">
        <v>1841</v>
      </c>
      <c r="C124" s="55">
        <v>40787</v>
      </c>
      <c r="D124" s="43" t="s">
        <v>1899</v>
      </c>
      <c r="E124" s="43">
        <v>1959</v>
      </c>
      <c r="F124" s="43" t="s">
        <v>2131</v>
      </c>
      <c r="G124" s="56" t="s">
        <v>2099</v>
      </c>
      <c r="H124" s="43">
        <v>4</v>
      </c>
      <c r="I124" s="43">
        <v>4</v>
      </c>
      <c r="J124" s="43">
        <v>0</v>
      </c>
      <c r="K124" s="43">
        <v>4165.38</v>
      </c>
      <c r="L124" s="43">
        <v>2541.4</v>
      </c>
      <c r="M124" s="45">
        <v>0</v>
      </c>
      <c r="N124" s="45">
        <f t="shared" si="1"/>
        <v>0</v>
      </c>
      <c r="O124" s="45">
        <v>0</v>
      </c>
      <c r="P124" s="45">
        <v>0</v>
      </c>
      <c r="Q124" s="45">
        <v>0</v>
      </c>
      <c r="R124" s="57">
        <v>44927</v>
      </c>
      <c r="S124" s="57">
        <v>45291</v>
      </c>
    </row>
    <row r="125" spans="1:19" ht="20.3" x14ac:dyDescent="0.35">
      <c r="A125" s="43">
        <v>114</v>
      </c>
      <c r="B125" s="44" t="s">
        <v>1885</v>
      </c>
      <c r="C125" s="55">
        <v>40986</v>
      </c>
      <c r="D125" s="43" t="s">
        <v>1899</v>
      </c>
      <c r="E125" s="43">
        <v>1990</v>
      </c>
      <c r="F125" s="43" t="s">
        <v>2131</v>
      </c>
      <c r="G125" s="56" t="s">
        <v>2098</v>
      </c>
      <c r="H125" s="43">
        <v>3</v>
      </c>
      <c r="I125" s="43">
        <v>2</v>
      </c>
      <c r="J125" s="43">
        <v>0</v>
      </c>
      <c r="K125" s="43">
        <v>1300.2</v>
      </c>
      <c r="L125" s="43">
        <v>1131.5999999999999</v>
      </c>
      <c r="M125" s="45">
        <v>0</v>
      </c>
      <c r="N125" s="45">
        <f t="shared" si="1"/>
        <v>0</v>
      </c>
      <c r="O125" s="45">
        <v>0</v>
      </c>
      <c r="P125" s="45">
        <v>0</v>
      </c>
      <c r="Q125" s="45">
        <v>0</v>
      </c>
      <c r="R125" s="57">
        <v>44927</v>
      </c>
      <c r="S125" s="57">
        <v>45291</v>
      </c>
    </row>
    <row r="126" spans="1:19" ht="20.3" x14ac:dyDescent="0.3">
      <c r="A126" s="46" t="s">
        <v>22</v>
      </c>
      <c r="B126" s="46"/>
      <c r="C126" s="58" t="s">
        <v>172</v>
      </c>
      <c r="D126" s="58" t="s">
        <v>172</v>
      </c>
      <c r="E126" s="58" t="s">
        <v>172</v>
      </c>
      <c r="F126" s="58" t="s">
        <v>172</v>
      </c>
      <c r="G126" s="58" t="s">
        <v>172</v>
      </c>
      <c r="H126" s="58" t="s">
        <v>172</v>
      </c>
      <c r="I126" s="58" t="s">
        <v>172</v>
      </c>
      <c r="J126" s="49">
        <f t="shared" ref="J126:Q126" si="2">SUM(J13:J125)</f>
        <v>40</v>
      </c>
      <c r="K126" s="49">
        <f t="shared" si="2"/>
        <v>660305.52</v>
      </c>
      <c r="L126" s="49">
        <f t="shared" si="2"/>
        <v>424065.43</v>
      </c>
      <c r="M126" s="49">
        <f t="shared" si="2"/>
        <v>112151947.93000001</v>
      </c>
      <c r="N126" s="49">
        <f t="shared" si="2"/>
        <v>112151947.93000001</v>
      </c>
      <c r="O126" s="49">
        <f t="shared" si="2"/>
        <v>0</v>
      </c>
      <c r="P126" s="49">
        <f t="shared" si="2"/>
        <v>0</v>
      </c>
      <c r="Q126" s="49">
        <f t="shared" si="2"/>
        <v>0</v>
      </c>
      <c r="R126" s="58" t="s">
        <v>172</v>
      </c>
      <c r="S126" s="58" t="s">
        <v>172</v>
      </c>
    </row>
    <row r="127" spans="1:19" ht="19.649999999999999" x14ac:dyDescent="0.3">
      <c r="A127" s="596" t="s">
        <v>1912</v>
      </c>
      <c r="B127" s="596"/>
      <c r="C127" s="596"/>
      <c r="D127" s="596"/>
      <c r="E127" s="596"/>
      <c r="F127" s="596"/>
      <c r="G127" s="596"/>
      <c r="H127" s="596"/>
      <c r="I127" s="596"/>
      <c r="J127" s="596"/>
      <c r="K127" s="596"/>
      <c r="L127" s="596"/>
      <c r="M127" s="596"/>
      <c r="N127" s="596"/>
      <c r="O127" s="596"/>
      <c r="P127" s="596"/>
      <c r="Q127" s="596"/>
      <c r="R127" s="596"/>
      <c r="S127" s="597"/>
    </row>
    <row r="128" spans="1:19" ht="20.3" x14ac:dyDescent="0.35">
      <c r="A128" s="43">
        <v>115</v>
      </c>
      <c r="B128" s="48" t="s">
        <v>175</v>
      </c>
      <c r="C128" s="55">
        <v>30779</v>
      </c>
      <c r="D128" s="43" t="s">
        <v>1899</v>
      </c>
      <c r="E128" s="43">
        <v>1959</v>
      </c>
      <c r="F128" s="43" t="s">
        <v>2131</v>
      </c>
      <c r="G128" s="56" t="s">
        <v>2103</v>
      </c>
      <c r="H128" s="43">
        <v>2</v>
      </c>
      <c r="I128" s="43">
        <v>1</v>
      </c>
      <c r="J128" s="43">
        <v>0</v>
      </c>
      <c r="K128" s="43">
        <v>698.52</v>
      </c>
      <c r="L128" s="43">
        <v>406.1</v>
      </c>
      <c r="M128" s="45">
        <v>34279.199999999997</v>
      </c>
      <c r="N128" s="45">
        <f t="shared" si="1"/>
        <v>34279.199999999997</v>
      </c>
      <c r="O128" s="45">
        <v>0</v>
      </c>
      <c r="P128" s="45">
        <v>0</v>
      </c>
      <c r="Q128" s="45">
        <v>0</v>
      </c>
      <c r="R128" s="57">
        <v>44927</v>
      </c>
      <c r="S128" s="57">
        <v>45291</v>
      </c>
    </row>
    <row r="129" spans="1:19" ht="20.3" x14ac:dyDescent="0.35">
      <c r="A129" s="43">
        <v>116</v>
      </c>
      <c r="B129" s="48" t="s">
        <v>176</v>
      </c>
      <c r="C129" s="55">
        <v>30782</v>
      </c>
      <c r="D129" s="43" t="s">
        <v>1899</v>
      </c>
      <c r="E129" s="43">
        <v>1956</v>
      </c>
      <c r="F129" s="43" t="s">
        <v>2131</v>
      </c>
      <c r="G129" s="56" t="s">
        <v>2103</v>
      </c>
      <c r="H129" s="43">
        <v>2</v>
      </c>
      <c r="I129" s="43">
        <v>1</v>
      </c>
      <c r="J129" s="43">
        <v>0</v>
      </c>
      <c r="K129" s="43">
        <v>672.4</v>
      </c>
      <c r="L129" s="43">
        <v>417.4</v>
      </c>
      <c r="M129" s="45">
        <v>33437.4</v>
      </c>
      <c r="N129" s="45">
        <f t="shared" si="1"/>
        <v>33437.4</v>
      </c>
      <c r="O129" s="45">
        <v>0</v>
      </c>
      <c r="P129" s="45">
        <v>0</v>
      </c>
      <c r="Q129" s="45">
        <v>0</v>
      </c>
      <c r="R129" s="57">
        <v>44927</v>
      </c>
      <c r="S129" s="57">
        <v>45291</v>
      </c>
    </row>
    <row r="130" spans="1:19" ht="20.3" x14ac:dyDescent="0.35">
      <c r="A130" s="43">
        <v>117</v>
      </c>
      <c r="B130" s="48" t="s">
        <v>177</v>
      </c>
      <c r="C130" s="55">
        <v>30785</v>
      </c>
      <c r="D130" s="43" t="s">
        <v>1899</v>
      </c>
      <c r="E130" s="43">
        <v>1958</v>
      </c>
      <c r="F130" s="43" t="s">
        <v>2131</v>
      </c>
      <c r="G130" s="56" t="s">
        <v>2103</v>
      </c>
      <c r="H130" s="43">
        <v>2</v>
      </c>
      <c r="I130" s="43">
        <v>1</v>
      </c>
      <c r="J130" s="43">
        <v>0</v>
      </c>
      <c r="K130" s="43">
        <v>688.6</v>
      </c>
      <c r="L130" s="43">
        <v>400.5</v>
      </c>
      <c r="M130" s="45">
        <v>33768.6</v>
      </c>
      <c r="N130" s="45">
        <f t="shared" si="1"/>
        <v>33768.6</v>
      </c>
      <c r="O130" s="45">
        <v>0</v>
      </c>
      <c r="P130" s="45">
        <v>0</v>
      </c>
      <c r="Q130" s="45">
        <v>0</v>
      </c>
      <c r="R130" s="57">
        <v>44927</v>
      </c>
      <c r="S130" s="57">
        <v>45291</v>
      </c>
    </row>
    <row r="131" spans="1:19" ht="20.3" x14ac:dyDescent="0.35">
      <c r="A131" s="43">
        <v>118</v>
      </c>
      <c r="B131" s="48" t="s">
        <v>178</v>
      </c>
      <c r="C131" s="55">
        <v>30792</v>
      </c>
      <c r="D131" s="43" t="s">
        <v>1899</v>
      </c>
      <c r="E131" s="43">
        <v>1956</v>
      </c>
      <c r="F131" s="43" t="s">
        <v>2131</v>
      </c>
      <c r="G131" s="56" t="s">
        <v>2103</v>
      </c>
      <c r="H131" s="43">
        <v>2</v>
      </c>
      <c r="I131" s="43">
        <v>2</v>
      </c>
      <c r="J131" s="43">
        <v>0</v>
      </c>
      <c r="K131" s="43">
        <v>803.2</v>
      </c>
      <c r="L131" s="43">
        <v>444.6</v>
      </c>
      <c r="M131" s="45">
        <v>37687.800000000003</v>
      </c>
      <c r="N131" s="45">
        <f t="shared" si="1"/>
        <v>37687.800000000003</v>
      </c>
      <c r="O131" s="45">
        <v>0</v>
      </c>
      <c r="P131" s="45">
        <v>0</v>
      </c>
      <c r="Q131" s="45">
        <v>0</v>
      </c>
      <c r="R131" s="57">
        <v>44927</v>
      </c>
      <c r="S131" s="57">
        <v>45291</v>
      </c>
    </row>
    <row r="132" spans="1:19" ht="20.3" x14ac:dyDescent="0.35">
      <c r="A132" s="43">
        <v>119</v>
      </c>
      <c r="B132" s="48" t="s">
        <v>179</v>
      </c>
      <c r="C132" s="55">
        <v>30794</v>
      </c>
      <c r="D132" s="43" t="s">
        <v>1899</v>
      </c>
      <c r="E132" s="43">
        <v>1957</v>
      </c>
      <c r="F132" s="43" t="s">
        <v>2131</v>
      </c>
      <c r="G132" s="56" t="s">
        <v>2103</v>
      </c>
      <c r="H132" s="43">
        <v>2</v>
      </c>
      <c r="I132" s="43">
        <v>1</v>
      </c>
      <c r="J132" s="43">
        <v>0</v>
      </c>
      <c r="K132" s="43">
        <v>708.1</v>
      </c>
      <c r="L132" s="43">
        <v>417.5</v>
      </c>
      <c r="M132" s="45">
        <v>34017</v>
      </c>
      <c r="N132" s="45">
        <f t="shared" si="1"/>
        <v>34017</v>
      </c>
      <c r="O132" s="45">
        <v>0</v>
      </c>
      <c r="P132" s="45">
        <v>0</v>
      </c>
      <c r="Q132" s="45">
        <v>0</v>
      </c>
      <c r="R132" s="57">
        <v>44927</v>
      </c>
      <c r="S132" s="57">
        <v>45291</v>
      </c>
    </row>
    <row r="133" spans="1:19" ht="20.3" x14ac:dyDescent="0.35">
      <c r="A133" s="43">
        <v>120</v>
      </c>
      <c r="B133" s="48" t="s">
        <v>180</v>
      </c>
      <c r="C133" s="55">
        <v>30797</v>
      </c>
      <c r="D133" s="43" t="s">
        <v>1899</v>
      </c>
      <c r="E133" s="43">
        <v>1957</v>
      </c>
      <c r="F133" s="43" t="s">
        <v>2131</v>
      </c>
      <c r="G133" s="56" t="s">
        <v>2103</v>
      </c>
      <c r="H133" s="43">
        <v>2</v>
      </c>
      <c r="I133" s="43">
        <v>2</v>
      </c>
      <c r="J133" s="43">
        <v>0</v>
      </c>
      <c r="K133" s="43">
        <v>799.1</v>
      </c>
      <c r="L133" s="43">
        <v>457.2</v>
      </c>
      <c r="M133" s="45">
        <v>37039.199999999997</v>
      </c>
      <c r="N133" s="45">
        <f t="shared" si="1"/>
        <v>37039.199999999997</v>
      </c>
      <c r="O133" s="45">
        <v>0</v>
      </c>
      <c r="P133" s="45">
        <v>0</v>
      </c>
      <c r="Q133" s="45">
        <v>0</v>
      </c>
      <c r="R133" s="57">
        <v>44927</v>
      </c>
      <c r="S133" s="57">
        <v>45291</v>
      </c>
    </row>
    <row r="134" spans="1:19" ht="20.3" x14ac:dyDescent="0.35">
      <c r="A134" s="43">
        <v>121</v>
      </c>
      <c r="B134" s="48" t="s">
        <v>181</v>
      </c>
      <c r="C134" s="55">
        <v>30798</v>
      </c>
      <c r="D134" s="43" t="s">
        <v>1899</v>
      </c>
      <c r="E134" s="43">
        <v>1957</v>
      </c>
      <c r="F134" s="43" t="s">
        <v>2131</v>
      </c>
      <c r="G134" s="56" t="s">
        <v>2103</v>
      </c>
      <c r="H134" s="43">
        <v>2</v>
      </c>
      <c r="I134" s="43">
        <v>2</v>
      </c>
      <c r="J134" s="43">
        <v>0</v>
      </c>
      <c r="K134" s="43">
        <v>792.2</v>
      </c>
      <c r="L134" s="43">
        <v>445.4</v>
      </c>
      <c r="M134" s="45">
        <v>37936.199999999997</v>
      </c>
      <c r="N134" s="45">
        <f t="shared" si="1"/>
        <v>37936.199999999997</v>
      </c>
      <c r="O134" s="45">
        <v>0</v>
      </c>
      <c r="P134" s="45">
        <v>0</v>
      </c>
      <c r="Q134" s="45">
        <v>0</v>
      </c>
      <c r="R134" s="57">
        <v>44927</v>
      </c>
      <c r="S134" s="57">
        <v>45291</v>
      </c>
    </row>
    <row r="135" spans="1:19" ht="20.3" x14ac:dyDescent="0.35">
      <c r="A135" s="43">
        <v>122</v>
      </c>
      <c r="B135" s="48" t="s">
        <v>182</v>
      </c>
      <c r="C135" s="55">
        <v>30799</v>
      </c>
      <c r="D135" s="43" t="s">
        <v>1899</v>
      </c>
      <c r="E135" s="43">
        <v>1957</v>
      </c>
      <c r="F135" s="43" t="s">
        <v>2131</v>
      </c>
      <c r="G135" s="56" t="s">
        <v>2103</v>
      </c>
      <c r="H135" s="43">
        <v>2</v>
      </c>
      <c r="I135" s="43">
        <v>1</v>
      </c>
      <c r="J135" s="43">
        <v>0</v>
      </c>
      <c r="K135" s="43">
        <v>697.7</v>
      </c>
      <c r="L135" s="43">
        <v>409.5</v>
      </c>
      <c r="M135" s="45">
        <v>33699.599999999999</v>
      </c>
      <c r="N135" s="45">
        <f t="shared" si="1"/>
        <v>33699.599999999999</v>
      </c>
      <c r="O135" s="45">
        <v>0</v>
      </c>
      <c r="P135" s="45">
        <v>0</v>
      </c>
      <c r="Q135" s="45">
        <v>0</v>
      </c>
      <c r="R135" s="57">
        <v>44927</v>
      </c>
      <c r="S135" s="57">
        <v>45291</v>
      </c>
    </row>
    <row r="136" spans="1:19" ht="20.3" x14ac:dyDescent="0.35">
      <c r="A136" s="43">
        <v>123</v>
      </c>
      <c r="B136" s="48" t="s">
        <v>190</v>
      </c>
      <c r="C136" s="55">
        <v>30935</v>
      </c>
      <c r="D136" s="43" t="s">
        <v>1899</v>
      </c>
      <c r="E136" s="43">
        <v>1962</v>
      </c>
      <c r="F136" s="43" t="s">
        <v>2131</v>
      </c>
      <c r="G136" s="56" t="s">
        <v>2103</v>
      </c>
      <c r="H136" s="43">
        <v>2</v>
      </c>
      <c r="I136" s="43">
        <v>1</v>
      </c>
      <c r="J136" s="43">
        <v>0</v>
      </c>
      <c r="K136" s="43">
        <v>690.3</v>
      </c>
      <c r="L136" s="43">
        <v>401.6</v>
      </c>
      <c r="M136" s="45">
        <v>33948</v>
      </c>
      <c r="N136" s="45">
        <f t="shared" si="1"/>
        <v>33948</v>
      </c>
      <c r="O136" s="45">
        <v>0</v>
      </c>
      <c r="P136" s="45">
        <v>0</v>
      </c>
      <c r="Q136" s="45">
        <v>0</v>
      </c>
      <c r="R136" s="57">
        <v>44927</v>
      </c>
      <c r="S136" s="57">
        <v>45291</v>
      </c>
    </row>
    <row r="137" spans="1:19" ht="20.3" x14ac:dyDescent="0.35">
      <c r="A137" s="43">
        <v>124</v>
      </c>
      <c r="B137" s="48" t="s">
        <v>202</v>
      </c>
      <c r="C137" s="55">
        <v>31006</v>
      </c>
      <c r="D137" s="43" t="s">
        <v>1899</v>
      </c>
      <c r="E137" s="43">
        <v>1959</v>
      </c>
      <c r="F137" s="43" t="s">
        <v>2131</v>
      </c>
      <c r="G137" s="56" t="s">
        <v>2103</v>
      </c>
      <c r="H137" s="43">
        <v>2</v>
      </c>
      <c r="I137" s="43">
        <v>2</v>
      </c>
      <c r="J137" s="43">
        <v>0</v>
      </c>
      <c r="K137" s="43">
        <v>1071.4000000000001</v>
      </c>
      <c r="L137" s="43">
        <v>537.70000000000005</v>
      </c>
      <c r="M137" s="45">
        <v>48891.77</v>
      </c>
      <c r="N137" s="45">
        <f t="shared" si="1"/>
        <v>48891.77</v>
      </c>
      <c r="O137" s="45">
        <v>0</v>
      </c>
      <c r="P137" s="45">
        <v>0</v>
      </c>
      <c r="Q137" s="45">
        <v>0</v>
      </c>
      <c r="R137" s="57">
        <v>44927</v>
      </c>
      <c r="S137" s="57">
        <v>45291</v>
      </c>
    </row>
    <row r="138" spans="1:19" ht="20.3" x14ac:dyDescent="0.35">
      <c r="A138" s="43">
        <v>125</v>
      </c>
      <c r="B138" s="48" t="s">
        <v>203</v>
      </c>
      <c r="C138" s="55">
        <v>31004</v>
      </c>
      <c r="D138" s="43" t="s">
        <v>1899</v>
      </c>
      <c r="E138" s="43">
        <v>1960</v>
      </c>
      <c r="F138" s="43" t="s">
        <v>2131</v>
      </c>
      <c r="G138" s="56" t="s">
        <v>2103</v>
      </c>
      <c r="H138" s="43">
        <v>2</v>
      </c>
      <c r="I138" s="43">
        <v>2</v>
      </c>
      <c r="J138" s="43">
        <v>0</v>
      </c>
      <c r="K138" s="43">
        <v>1057.01</v>
      </c>
      <c r="L138" s="43">
        <v>530.29999999999995</v>
      </c>
      <c r="M138" s="45">
        <v>51088.84</v>
      </c>
      <c r="N138" s="45">
        <f t="shared" si="1"/>
        <v>51088.84</v>
      </c>
      <c r="O138" s="45">
        <v>0</v>
      </c>
      <c r="P138" s="45">
        <v>0</v>
      </c>
      <c r="Q138" s="45">
        <v>0</v>
      </c>
      <c r="R138" s="57">
        <v>44927</v>
      </c>
      <c r="S138" s="57">
        <v>45291</v>
      </c>
    </row>
    <row r="139" spans="1:19" ht="20.3" x14ac:dyDescent="0.35">
      <c r="A139" s="43">
        <v>126</v>
      </c>
      <c r="B139" s="48" t="s">
        <v>204</v>
      </c>
      <c r="C139" s="55">
        <v>31029</v>
      </c>
      <c r="D139" s="43" t="s">
        <v>1899</v>
      </c>
      <c r="E139" s="43">
        <v>1957</v>
      </c>
      <c r="F139" s="43" t="s">
        <v>2131</v>
      </c>
      <c r="G139" s="56" t="s">
        <v>2103</v>
      </c>
      <c r="H139" s="43">
        <v>2</v>
      </c>
      <c r="I139" s="43">
        <v>1</v>
      </c>
      <c r="J139" s="43">
        <v>0</v>
      </c>
      <c r="K139" s="43">
        <v>703.11</v>
      </c>
      <c r="L139" s="43">
        <v>412.37</v>
      </c>
      <c r="M139" s="45">
        <v>37568.15</v>
      </c>
      <c r="N139" s="45">
        <f t="shared" si="1"/>
        <v>37568.15</v>
      </c>
      <c r="O139" s="45">
        <v>0</v>
      </c>
      <c r="P139" s="45">
        <v>0</v>
      </c>
      <c r="Q139" s="45">
        <v>0</v>
      </c>
      <c r="R139" s="57">
        <v>44927</v>
      </c>
      <c r="S139" s="57">
        <v>45291</v>
      </c>
    </row>
    <row r="140" spans="1:19" ht="20.3" x14ac:dyDescent="0.35">
      <c r="A140" s="43">
        <v>127</v>
      </c>
      <c r="B140" s="48" t="s">
        <v>207</v>
      </c>
      <c r="C140" s="55">
        <v>31064</v>
      </c>
      <c r="D140" s="43" t="s">
        <v>1899</v>
      </c>
      <c r="E140" s="43">
        <v>1957</v>
      </c>
      <c r="F140" s="43" t="s">
        <v>2131</v>
      </c>
      <c r="G140" s="56" t="s">
        <v>2103</v>
      </c>
      <c r="H140" s="43">
        <v>2</v>
      </c>
      <c r="I140" s="43">
        <v>2</v>
      </c>
      <c r="J140" s="43">
        <v>0</v>
      </c>
      <c r="K140" s="43">
        <v>776.3</v>
      </c>
      <c r="L140" s="43">
        <v>439.6</v>
      </c>
      <c r="M140" s="45">
        <v>41238.080000000002</v>
      </c>
      <c r="N140" s="45">
        <f t="shared" si="1"/>
        <v>41238.080000000002</v>
      </c>
      <c r="O140" s="45">
        <v>0</v>
      </c>
      <c r="P140" s="45">
        <v>0</v>
      </c>
      <c r="Q140" s="45">
        <v>0</v>
      </c>
      <c r="R140" s="57">
        <v>44927</v>
      </c>
      <c r="S140" s="57">
        <v>45291</v>
      </c>
    </row>
    <row r="141" spans="1:19" ht="20.3" x14ac:dyDescent="0.35">
      <c r="A141" s="43">
        <v>128</v>
      </c>
      <c r="B141" s="48" t="s">
        <v>208</v>
      </c>
      <c r="C141" s="55">
        <v>31073</v>
      </c>
      <c r="D141" s="43" t="s">
        <v>1899</v>
      </c>
      <c r="E141" s="43">
        <v>1960</v>
      </c>
      <c r="F141" s="43" t="s">
        <v>2131</v>
      </c>
      <c r="G141" s="56" t="s">
        <v>2103</v>
      </c>
      <c r="H141" s="43">
        <v>2</v>
      </c>
      <c r="I141" s="43">
        <v>1</v>
      </c>
      <c r="J141" s="43">
        <v>0</v>
      </c>
      <c r="K141" s="43">
        <v>706.8</v>
      </c>
      <c r="L141" s="43">
        <v>417.7</v>
      </c>
      <c r="M141" s="45">
        <v>37616.449999999997</v>
      </c>
      <c r="N141" s="45">
        <f t="shared" ref="N141:N204" si="3">M141</f>
        <v>37616.449999999997</v>
      </c>
      <c r="O141" s="45">
        <v>0</v>
      </c>
      <c r="P141" s="45">
        <v>0</v>
      </c>
      <c r="Q141" s="45">
        <v>0</v>
      </c>
      <c r="R141" s="57">
        <v>44927</v>
      </c>
      <c r="S141" s="57">
        <v>45291</v>
      </c>
    </row>
    <row r="142" spans="1:19" ht="20.3" x14ac:dyDescent="0.35">
      <c r="A142" s="43">
        <v>129</v>
      </c>
      <c r="B142" s="48" t="s">
        <v>209</v>
      </c>
      <c r="C142" s="55">
        <v>31084</v>
      </c>
      <c r="D142" s="43" t="s">
        <v>1899</v>
      </c>
      <c r="E142" s="43">
        <v>1979</v>
      </c>
      <c r="F142" s="43" t="s">
        <v>2131</v>
      </c>
      <c r="G142" s="56" t="s">
        <v>2098</v>
      </c>
      <c r="H142" s="43">
        <v>9</v>
      </c>
      <c r="I142" s="43">
        <v>1</v>
      </c>
      <c r="J142" s="43">
        <v>1</v>
      </c>
      <c r="K142" s="43">
        <v>2798.9</v>
      </c>
      <c r="L142" s="43">
        <v>2147.4</v>
      </c>
      <c r="M142" s="45">
        <v>8431326.0449999999</v>
      </c>
      <c r="N142" s="45">
        <f t="shared" si="3"/>
        <v>8431326.0449999999</v>
      </c>
      <c r="O142" s="45">
        <v>0</v>
      </c>
      <c r="P142" s="45">
        <v>0</v>
      </c>
      <c r="Q142" s="45">
        <v>0</v>
      </c>
      <c r="R142" s="57">
        <v>44927</v>
      </c>
      <c r="S142" s="57">
        <v>45291</v>
      </c>
    </row>
    <row r="143" spans="1:19" ht="20.3" x14ac:dyDescent="0.35">
      <c r="A143" s="43">
        <v>130</v>
      </c>
      <c r="B143" s="48" t="s">
        <v>232</v>
      </c>
      <c r="C143" s="55">
        <v>31392</v>
      </c>
      <c r="D143" s="43" t="s">
        <v>1899</v>
      </c>
      <c r="E143" s="43">
        <v>1959</v>
      </c>
      <c r="F143" s="43" t="s">
        <v>2131</v>
      </c>
      <c r="G143" s="56" t="s">
        <v>2103</v>
      </c>
      <c r="H143" s="43">
        <v>2</v>
      </c>
      <c r="I143" s="43">
        <v>1</v>
      </c>
      <c r="J143" s="43">
        <v>0</v>
      </c>
      <c r="K143" s="43">
        <v>684.8</v>
      </c>
      <c r="L143" s="43">
        <v>398.7</v>
      </c>
      <c r="M143" s="45">
        <v>37495.68</v>
      </c>
      <c r="N143" s="45">
        <f t="shared" si="3"/>
        <v>37495.68</v>
      </c>
      <c r="O143" s="45">
        <v>0</v>
      </c>
      <c r="P143" s="45">
        <v>0</v>
      </c>
      <c r="Q143" s="45">
        <v>0</v>
      </c>
      <c r="R143" s="57">
        <v>44927</v>
      </c>
      <c r="S143" s="57">
        <v>45291</v>
      </c>
    </row>
    <row r="144" spans="1:19" ht="20.3" x14ac:dyDescent="0.35">
      <c r="A144" s="43">
        <v>131</v>
      </c>
      <c r="B144" s="48" t="s">
        <v>233</v>
      </c>
      <c r="C144" s="55">
        <v>31394</v>
      </c>
      <c r="D144" s="43" t="s">
        <v>1899</v>
      </c>
      <c r="E144" s="43">
        <v>1959</v>
      </c>
      <c r="F144" s="43" t="s">
        <v>2131</v>
      </c>
      <c r="G144" s="56" t="s">
        <v>2103</v>
      </c>
      <c r="H144" s="43">
        <v>2</v>
      </c>
      <c r="I144" s="43">
        <v>1</v>
      </c>
      <c r="J144" s="43">
        <v>0</v>
      </c>
      <c r="K144" s="43">
        <v>684.8</v>
      </c>
      <c r="L144" s="43">
        <v>398</v>
      </c>
      <c r="M144" s="45">
        <v>37688.93</v>
      </c>
      <c r="N144" s="45">
        <f t="shared" si="3"/>
        <v>37688.93</v>
      </c>
      <c r="O144" s="45">
        <v>0</v>
      </c>
      <c r="P144" s="45">
        <v>0</v>
      </c>
      <c r="Q144" s="45">
        <v>0</v>
      </c>
      <c r="R144" s="57">
        <v>44927</v>
      </c>
      <c r="S144" s="57">
        <v>45291</v>
      </c>
    </row>
    <row r="145" spans="1:19" ht="20.3" x14ac:dyDescent="0.35">
      <c r="A145" s="43">
        <v>132</v>
      </c>
      <c r="B145" s="48" t="s">
        <v>277</v>
      </c>
      <c r="C145" s="55">
        <v>31586</v>
      </c>
      <c r="D145" s="43" t="s">
        <v>1899</v>
      </c>
      <c r="E145" s="43">
        <v>1959</v>
      </c>
      <c r="F145" s="43" t="s">
        <v>2131</v>
      </c>
      <c r="G145" s="56" t="s">
        <v>2103</v>
      </c>
      <c r="H145" s="43">
        <v>2</v>
      </c>
      <c r="I145" s="43">
        <v>1</v>
      </c>
      <c r="J145" s="43">
        <v>0</v>
      </c>
      <c r="K145" s="43">
        <v>662</v>
      </c>
      <c r="L145" s="43">
        <v>370.9</v>
      </c>
      <c r="M145" s="45">
        <v>37688.93</v>
      </c>
      <c r="N145" s="45">
        <f t="shared" si="3"/>
        <v>37688.93</v>
      </c>
      <c r="O145" s="45">
        <v>0</v>
      </c>
      <c r="P145" s="45">
        <v>0</v>
      </c>
      <c r="Q145" s="45">
        <v>0</v>
      </c>
      <c r="R145" s="57">
        <v>44927</v>
      </c>
      <c r="S145" s="57">
        <v>45291</v>
      </c>
    </row>
    <row r="146" spans="1:19" ht="20.3" x14ac:dyDescent="0.35">
      <c r="A146" s="43">
        <v>133</v>
      </c>
      <c r="B146" s="48" t="s">
        <v>323</v>
      </c>
      <c r="C146" s="55">
        <v>32056</v>
      </c>
      <c r="D146" s="43" t="s">
        <v>1899</v>
      </c>
      <c r="E146" s="43">
        <v>1962</v>
      </c>
      <c r="F146" s="43" t="s">
        <v>2131</v>
      </c>
      <c r="G146" s="56" t="s">
        <v>2103</v>
      </c>
      <c r="H146" s="43">
        <v>2</v>
      </c>
      <c r="I146" s="43">
        <v>1</v>
      </c>
      <c r="J146" s="43">
        <v>0</v>
      </c>
      <c r="K146" s="43">
        <v>702.8</v>
      </c>
      <c r="L146" s="43">
        <v>413</v>
      </c>
      <c r="M146" s="45">
        <v>38437.4</v>
      </c>
      <c r="N146" s="45">
        <f t="shared" si="3"/>
        <v>38437.4</v>
      </c>
      <c r="O146" s="45">
        <v>0</v>
      </c>
      <c r="P146" s="45">
        <v>0</v>
      </c>
      <c r="Q146" s="45">
        <v>0</v>
      </c>
      <c r="R146" s="57">
        <v>44927</v>
      </c>
      <c r="S146" s="57">
        <v>45291</v>
      </c>
    </row>
    <row r="147" spans="1:19" ht="20.3" x14ac:dyDescent="0.35">
      <c r="A147" s="43">
        <v>134</v>
      </c>
      <c r="B147" s="48" t="s">
        <v>324</v>
      </c>
      <c r="C147" s="55">
        <v>32060</v>
      </c>
      <c r="D147" s="43" t="s">
        <v>1899</v>
      </c>
      <c r="E147" s="43">
        <v>1957</v>
      </c>
      <c r="F147" s="43" t="s">
        <v>2131</v>
      </c>
      <c r="G147" s="56" t="s">
        <v>2103</v>
      </c>
      <c r="H147" s="43">
        <v>2</v>
      </c>
      <c r="I147" s="43">
        <v>1</v>
      </c>
      <c r="J147" s="43">
        <v>0</v>
      </c>
      <c r="K147" s="43">
        <v>713.7</v>
      </c>
      <c r="L147" s="43">
        <v>417.5</v>
      </c>
      <c r="M147" s="45">
        <v>42662.57</v>
      </c>
      <c r="N147" s="45">
        <f t="shared" si="3"/>
        <v>42662.57</v>
      </c>
      <c r="O147" s="45">
        <v>0</v>
      </c>
      <c r="P147" s="45">
        <v>0</v>
      </c>
      <c r="Q147" s="45">
        <v>0</v>
      </c>
      <c r="R147" s="57">
        <v>44927</v>
      </c>
      <c r="S147" s="57">
        <v>45291</v>
      </c>
    </row>
    <row r="148" spans="1:19" ht="20.3" x14ac:dyDescent="0.35">
      <c r="A148" s="43">
        <v>135</v>
      </c>
      <c r="B148" s="48" t="s">
        <v>325</v>
      </c>
      <c r="C148" s="55">
        <v>32052</v>
      </c>
      <c r="D148" s="43" t="s">
        <v>1899</v>
      </c>
      <c r="E148" s="43">
        <v>1956</v>
      </c>
      <c r="F148" s="43" t="s">
        <v>2131</v>
      </c>
      <c r="G148" s="56" t="s">
        <v>2103</v>
      </c>
      <c r="H148" s="43">
        <v>2</v>
      </c>
      <c r="I148" s="43">
        <v>1</v>
      </c>
      <c r="J148" s="43">
        <v>0</v>
      </c>
      <c r="K148" s="43">
        <v>700.5</v>
      </c>
      <c r="L148" s="43">
        <v>410</v>
      </c>
      <c r="M148" s="45">
        <v>37688.93</v>
      </c>
      <c r="N148" s="45">
        <f t="shared" si="3"/>
        <v>37688.93</v>
      </c>
      <c r="O148" s="45">
        <v>0</v>
      </c>
      <c r="P148" s="45">
        <v>0</v>
      </c>
      <c r="Q148" s="45">
        <v>0</v>
      </c>
      <c r="R148" s="57">
        <v>44927</v>
      </c>
      <c r="S148" s="57">
        <v>45291</v>
      </c>
    </row>
    <row r="149" spans="1:19" ht="20.3" x14ac:dyDescent="0.35">
      <c r="A149" s="43">
        <v>136</v>
      </c>
      <c r="B149" s="48" t="s">
        <v>187</v>
      </c>
      <c r="C149" s="55">
        <v>30817</v>
      </c>
      <c r="D149" s="43" t="s">
        <v>1899</v>
      </c>
      <c r="E149" s="43">
        <v>1958</v>
      </c>
      <c r="F149" s="43" t="s">
        <v>2131</v>
      </c>
      <c r="G149" s="56" t="s">
        <v>2103</v>
      </c>
      <c r="H149" s="43">
        <v>2</v>
      </c>
      <c r="I149" s="43">
        <v>1</v>
      </c>
      <c r="J149" s="43">
        <v>0</v>
      </c>
      <c r="K149" s="43">
        <v>440.7</v>
      </c>
      <c r="L149" s="43">
        <v>406.9</v>
      </c>
      <c r="M149" s="45">
        <v>34086</v>
      </c>
      <c r="N149" s="45">
        <f t="shared" si="3"/>
        <v>34086</v>
      </c>
      <c r="O149" s="45">
        <v>0</v>
      </c>
      <c r="P149" s="45">
        <v>0</v>
      </c>
      <c r="Q149" s="45">
        <v>0</v>
      </c>
      <c r="R149" s="57">
        <v>44927</v>
      </c>
      <c r="S149" s="57">
        <v>45291</v>
      </c>
    </row>
    <row r="150" spans="1:19" ht="20.3" x14ac:dyDescent="0.35">
      <c r="A150" s="43">
        <v>137</v>
      </c>
      <c r="B150" s="48" t="s">
        <v>188</v>
      </c>
      <c r="C150" s="55">
        <v>30820</v>
      </c>
      <c r="D150" s="43" t="s">
        <v>1899</v>
      </c>
      <c r="E150" s="43">
        <v>1958</v>
      </c>
      <c r="F150" s="43" t="s">
        <v>2131</v>
      </c>
      <c r="G150" s="56" t="s">
        <v>2103</v>
      </c>
      <c r="H150" s="43">
        <v>2</v>
      </c>
      <c r="I150" s="43">
        <v>1</v>
      </c>
      <c r="J150" s="43">
        <v>0</v>
      </c>
      <c r="K150" s="43">
        <v>443</v>
      </c>
      <c r="L150" s="43">
        <v>412.8</v>
      </c>
      <c r="M150" s="45">
        <v>32926.800000000003</v>
      </c>
      <c r="N150" s="45">
        <f t="shared" si="3"/>
        <v>32926.800000000003</v>
      </c>
      <c r="O150" s="45">
        <v>0</v>
      </c>
      <c r="P150" s="45">
        <v>0</v>
      </c>
      <c r="Q150" s="45">
        <v>0</v>
      </c>
      <c r="R150" s="57">
        <v>44927</v>
      </c>
      <c r="S150" s="57">
        <v>45291</v>
      </c>
    </row>
    <row r="151" spans="1:19" ht="20.3" x14ac:dyDescent="0.35">
      <c r="A151" s="43">
        <v>138</v>
      </c>
      <c r="B151" s="48" t="s">
        <v>189</v>
      </c>
      <c r="C151" s="55">
        <v>30821</v>
      </c>
      <c r="D151" s="43" t="s">
        <v>1899</v>
      </c>
      <c r="E151" s="43">
        <v>1958</v>
      </c>
      <c r="F151" s="43" t="s">
        <v>2131</v>
      </c>
      <c r="G151" s="56" t="s">
        <v>2103</v>
      </c>
      <c r="H151" s="43">
        <v>2</v>
      </c>
      <c r="I151" s="43">
        <v>1</v>
      </c>
      <c r="J151" s="43">
        <v>0</v>
      </c>
      <c r="K151" s="43">
        <v>437.4</v>
      </c>
      <c r="L151" s="43">
        <v>403.3</v>
      </c>
      <c r="M151" s="45">
        <v>33437.4</v>
      </c>
      <c r="N151" s="45">
        <f t="shared" si="3"/>
        <v>33437.4</v>
      </c>
      <c r="O151" s="45">
        <v>0</v>
      </c>
      <c r="P151" s="45">
        <v>0</v>
      </c>
      <c r="Q151" s="45">
        <v>0</v>
      </c>
      <c r="R151" s="57">
        <v>44927</v>
      </c>
      <c r="S151" s="57">
        <v>45291</v>
      </c>
    </row>
    <row r="152" spans="1:19" ht="20.3" x14ac:dyDescent="0.35">
      <c r="A152" s="43">
        <v>139</v>
      </c>
      <c r="B152" s="48" t="s">
        <v>183</v>
      </c>
      <c r="C152" s="55">
        <v>30832</v>
      </c>
      <c r="D152" s="43" t="s">
        <v>1899</v>
      </c>
      <c r="E152" s="43">
        <v>1956</v>
      </c>
      <c r="F152" s="43" t="s">
        <v>2131</v>
      </c>
      <c r="G152" s="56" t="s">
        <v>2103</v>
      </c>
      <c r="H152" s="43">
        <v>2</v>
      </c>
      <c r="I152" s="43">
        <v>1</v>
      </c>
      <c r="J152" s="43">
        <v>0</v>
      </c>
      <c r="K152" s="43">
        <v>437.2</v>
      </c>
      <c r="L152" s="43">
        <v>407.8</v>
      </c>
      <c r="M152" s="45">
        <v>35300.400000000001</v>
      </c>
      <c r="N152" s="45">
        <f t="shared" si="3"/>
        <v>35300.400000000001</v>
      </c>
      <c r="O152" s="45">
        <v>0</v>
      </c>
      <c r="P152" s="45">
        <v>0</v>
      </c>
      <c r="Q152" s="45">
        <v>0</v>
      </c>
      <c r="R152" s="57">
        <v>44927</v>
      </c>
      <c r="S152" s="57">
        <v>45291</v>
      </c>
    </row>
    <row r="153" spans="1:19" ht="20.3" x14ac:dyDescent="0.35">
      <c r="A153" s="43">
        <v>140</v>
      </c>
      <c r="B153" s="48" t="s">
        <v>184</v>
      </c>
      <c r="C153" s="55">
        <v>30828</v>
      </c>
      <c r="D153" s="43" t="s">
        <v>1899</v>
      </c>
      <c r="E153" s="43">
        <v>1956</v>
      </c>
      <c r="F153" s="43" t="s">
        <v>2131</v>
      </c>
      <c r="G153" s="56" t="s">
        <v>2103</v>
      </c>
      <c r="H153" s="43">
        <v>2</v>
      </c>
      <c r="I153" s="43">
        <v>1</v>
      </c>
      <c r="J153" s="43">
        <v>0</v>
      </c>
      <c r="K153" s="43">
        <v>433.7</v>
      </c>
      <c r="L153" s="43">
        <v>403.7</v>
      </c>
      <c r="M153" s="45">
        <v>35176.199999999997</v>
      </c>
      <c r="N153" s="45">
        <f t="shared" si="3"/>
        <v>35176.199999999997</v>
      </c>
      <c r="O153" s="45">
        <v>0</v>
      </c>
      <c r="P153" s="45">
        <v>0</v>
      </c>
      <c r="Q153" s="45">
        <v>0</v>
      </c>
      <c r="R153" s="57">
        <v>44927</v>
      </c>
      <c r="S153" s="57">
        <v>45291</v>
      </c>
    </row>
    <row r="154" spans="1:19" ht="20.3" x14ac:dyDescent="0.35">
      <c r="A154" s="43">
        <v>141</v>
      </c>
      <c r="B154" s="48" t="s">
        <v>185</v>
      </c>
      <c r="C154" s="55">
        <v>30830</v>
      </c>
      <c r="D154" s="43" t="s">
        <v>1899</v>
      </c>
      <c r="E154" s="43">
        <v>1956</v>
      </c>
      <c r="F154" s="43" t="s">
        <v>2131</v>
      </c>
      <c r="G154" s="56" t="s">
        <v>2103</v>
      </c>
      <c r="H154" s="43">
        <v>2</v>
      </c>
      <c r="I154" s="43">
        <v>1</v>
      </c>
      <c r="J154" s="43">
        <v>0</v>
      </c>
      <c r="K154" s="43">
        <v>439.5</v>
      </c>
      <c r="L154" s="43">
        <v>407.9</v>
      </c>
      <c r="M154" s="45">
        <v>35300.400000000001</v>
      </c>
      <c r="N154" s="45">
        <f t="shared" si="3"/>
        <v>35300.400000000001</v>
      </c>
      <c r="O154" s="45">
        <v>0</v>
      </c>
      <c r="P154" s="45">
        <v>0</v>
      </c>
      <c r="Q154" s="45">
        <v>0</v>
      </c>
      <c r="R154" s="57">
        <v>44927</v>
      </c>
      <c r="S154" s="57">
        <v>45291</v>
      </c>
    </row>
    <row r="155" spans="1:19" ht="20.3" x14ac:dyDescent="0.35">
      <c r="A155" s="43">
        <v>142</v>
      </c>
      <c r="B155" s="48" t="s">
        <v>191</v>
      </c>
      <c r="C155" s="55">
        <v>30972</v>
      </c>
      <c r="D155" s="43" t="s">
        <v>1899</v>
      </c>
      <c r="E155" s="43">
        <v>1959</v>
      </c>
      <c r="F155" s="43" t="s">
        <v>2131</v>
      </c>
      <c r="G155" s="56" t="s">
        <v>2103</v>
      </c>
      <c r="H155" s="43">
        <v>2</v>
      </c>
      <c r="I155" s="43">
        <v>1</v>
      </c>
      <c r="J155" s="43">
        <v>0</v>
      </c>
      <c r="K155" s="43">
        <v>435</v>
      </c>
      <c r="L155" s="43">
        <v>401.2</v>
      </c>
      <c r="M155" s="45">
        <v>34789.800000000003</v>
      </c>
      <c r="N155" s="45">
        <f t="shared" si="3"/>
        <v>34789.800000000003</v>
      </c>
      <c r="O155" s="45">
        <v>0</v>
      </c>
      <c r="P155" s="45">
        <v>0</v>
      </c>
      <c r="Q155" s="45">
        <v>0</v>
      </c>
      <c r="R155" s="57">
        <v>44927</v>
      </c>
      <c r="S155" s="57">
        <v>45291</v>
      </c>
    </row>
    <row r="156" spans="1:19" ht="20.3" x14ac:dyDescent="0.35">
      <c r="A156" s="43">
        <v>143</v>
      </c>
      <c r="B156" s="48" t="s">
        <v>192</v>
      </c>
      <c r="C156" s="55">
        <v>30973</v>
      </c>
      <c r="D156" s="43" t="s">
        <v>1899</v>
      </c>
      <c r="E156" s="43">
        <v>1959</v>
      </c>
      <c r="F156" s="43" t="s">
        <v>2131</v>
      </c>
      <c r="G156" s="56" t="s">
        <v>2103</v>
      </c>
      <c r="H156" s="43">
        <v>2</v>
      </c>
      <c r="I156" s="43">
        <v>2</v>
      </c>
      <c r="J156" s="43">
        <v>0</v>
      </c>
      <c r="K156" s="43">
        <v>570.20000000000005</v>
      </c>
      <c r="L156" s="43">
        <v>527.70000000000005</v>
      </c>
      <c r="M156" s="45">
        <v>46174.8</v>
      </c>
      <c r="N156" s="45">
        <f t="shared" si="3"/>
        <v>46174.8</v>
      </c>
      <c r="O156" s="45">
        <v>0</v>
      </c>
      <c r="P156" s="45">
        <v>0</v>
      </c>
      <c r="Q156" s="45">
        <v>0</v>
      </c>
      <c r="R156" s="57">
        <v>44927</v>
      </c>
      <c r="S156" s="57">
        <v>45291</v>
      </c>
    </row>
    <row r="157" spans="1:19" ht="20.3" x14ac:dyDescent="0.35">
      <c r="A157" s="43">
        <v>144</v>
      </c>
      <c r="B157" s="48" t="s">
        <v>193</v>
      </c>
      <c r="C157" s="55">
        <v>30974</v>
      </c>
      <c r="D157" s="43" t="s">
        <v>1899</v>
      </c>
      <c r="E157" s="43">
        <v>1957</v>
      </c>
      <c r="F157" s="43" t="s">
        <v>2131</v>
      </c>
      <c r="G157" s="56" t="s">
        <v>2103</v>
      </c>
      <c r="H157" s="43">
        <v>2</v>
      </c>
      <c r="I157" s="43">
        <v>1</v>
      </c>
      <c r="J157" s="43">
        <v>0</v>
      </c>
      <c r="K157" s="43">
        <v>434.5</v>
      </c>
      <c r="L157" s="43">
        <v>401.8</v>
      </c>
      <c r="M157" s="45">
        <v>34789.800000000003</v>
      </c>
      <c r="N157" s="45">
        <f t="shared" si="3"/>
        <v>34789.800000000003</v>
      </c>
      <c r="O157" s="45">
        <v>0</v>
      </c>
      <c r="P157" s="45">
        <v>0</v>
      </c>
      <c r="Q157" s="45">
        <v>0</v>
      </c>
      <c r="R157" s="57">
        <v>44927</v>
      </c>
      <c r="S157" s="57">
        <v>45291</v>
      </c>
    </row>
    <row r="158" spans="1:19" ht="20.3" x14ac:dyDescent="0.35">
      <c r="A158" s="43">
        <v>145</v>
      </c>
      <c r="B158" s="48" t="s">
        <v>194</v>
      </c>
      <c r="C158" s="55">
        <v>30980</v>
      </c>
      <c r="D158" s="43" t="s">
        <v>1899</v>
      </c>
      <c r="E158" s="43">
        <v>1958</v>
      </c>
      <c r="F158" s="43" t="s">
        <v>2131</v>
      </c>
      <c r="G158" s="56" t="s">
        <v>2103</v>
      </c>
      <c r="H158" s="43">
        <v>2</v>
      </c>
      <c r="I158" s="43">
        <v>1</v>
      </c>
      <c r="J158" s="43">
        <v>0</v>
      </c>
      <c r="K158" s="43">
        <v>441</v>
      </c>
      <c r="L158" s="43">
        <v>411.6</v>
      </c>
      <c r="M158" s="45">
        <v>34720.800000000003</v>
      </c>
      <c r="N158" s="45">
        <f t="shared" si="3"/>
        <v>34720.800000000003</v>
      </c>
      <c r="O158" s="45">
        <v>0</v>
      </c>
      <c r="P158" s="45">
        <v>0</v>
      </c>
      <c r="Q158" s="45">
        <v>0</v>
      </c>
      <c r="R158" s="57">
        <v>44927</v>
      </c>
      <c r="S158" s="57">
        <v>45291</v>
      </c>
    </row>
    <row r="159" spans="1:19" ht="20.3" x14ac:dyDescent="0.35">
      <c r="A159" s="43">
        <v>146</v>
      </c>
      <c r="B159" s="48" t="s">
        <v>195</v>
      </c>
      <c r="C159" s="55">
        <v>30981</v>
      </c>
      <c r="D159" s="43" t="s">
        <v>1899</v>
      </c>
      <c r="E159" s="43">
        <v>1958</v>
      </c>
      <c r="F159" s="43" t="s">
        <v>2131</v>
      </c>
      <c r="G159" s="56" t="s">
        <v>2103</v>
      </c>
      <c r="H159" s="43">
        <v>2</v>
      </c>
      <c r="I159" s="43">
        <v>1</v>
      </c>
      <c r="J159" s="43">
        <v>0</v>
      </c>
      <c r="K159" s="43">
        <v>445.3</v>
      </c>
      <c r="L159" s="43">
        <v>388.2</v>
      </c>
      <c r="M159" s="45">
        <v>35052</v>
      </c>
      <c r="N159" s="45">
        <f t="shared" si="3"/>
        <v>35052</v>
      </c>
      <c r="O159" s="45">
        <v>0</v>
      </c>
      <c r="P159" s="45">
        <v>0</v>
      </c>
      <c r="Q159" s="45">
        <v>0</v>
      </c>
      <c r="R159" s="57">
        <v>44927</v>
      </c>
      <c r="S159" s="57">
        <v>45291</v>
      </c>
    </row>
    <row r="160" spans="1:19" ht="20.3" x14ac:dyDescent="0.35">
      <c r="A160" s="43">
        <v>147</v>
      </c>
      <c r="B160" s="48" t="s">
        <v>196</v>
      </c>
      <c r="C160" s="55">
        <v>30984</v>
      </c>
      <c r="D160" s="43" t="s">
        <v>1899</v>
      </c>
      <c r="E160" s="43">
        <v>1960</v>
      </c>
      <c r="F160" s="43" t="s">
        <v>2131</v>
      </c>
      <c r="G160" s="56" t="s">
        <v>2103</v>
      </c>
      <c r="H160" s="43">
        <v>2</v>
      </c>
      <c r="I160" s="43">
        <v>2</v>
      </c>
      <c r="J160" s="43">
        <v>0</v>
      </c>
      <c r="K160" s="43">
        <v>685.8</v>
      </c>
      <c r="L160" s="43">
        <v>644.59999999999991</v>
      </c>
      <c r="M160" s="45">
        <v>53116.2</v>
      </c>
      <c r="N160" s="45">
        <f t="shared" si="3"/>
        <v>53116.2</v>
      </c>
      <c r="O160" s="45">
        <v>0</v>
      </c>
      <c r="P160" s="45">
        <v>0</v>
      </c>
      <c r="Q160" s="45">
        <v>0</v>
      </c>
      <c r="R160" s="57">
        <v>44927</v>
      </c>
      <c r="S160" s="57">
        <v>45291</v>
      </c>
    </row>
    <row r="161" spans="1:19" ht="20.3" x14ac:dyDescent="0.35">
      <c r="A161" s="43">
        <v>148</v>
      </c>
      <c r="B161" s="48" t="s">
        <v>197</v>
      </c>
      <c r="C161" s="55">
        <v>30985</v>
      </c>
      <c r="D161" s="43" t="s">
        <v>1899</v>
      </c>
      <c r="E161" s="43">
        <v>1959</v>
      </c>
      <c r="F161" s="43" t="s">
        <v>2131</v>
      </c>
      <c r="G161" s="56" t="s">
        <v>2103</v>
      </c>
      <c r="H161" s="43">
        <v>2</v>
      </c>
      <c r="I161" s="43">
        <v>2</v>
      </c>
      <c r="J161" s="43">
        <v>0</v>
      </c>
      <c r="K161" s="43">
        <v>581.6</v>
      </c>
      <c r="L161" s="43">
        <v>536.6</v>
      </c>
      <c r="M161" s="45">
        <v>47913.599999999999</v>
      </c>
      <c r="N161" s="45">
        <f t="shared" si="3"/>
        <v>47913.599999999999</v>
      </c>
      <c r="O161" s="45">
        <v>0</v>
      </c>
      <c r="P161" s="45">
        <v>0</v>
      </c>
      <c r="Q161" s="45">
        <v>0</v>
      </c>
      <c r="R161" s="57">
        <v>44927</v>
      </c>
      <c r="S161" s="57">
        <v>45291</v>
      </c>
    </row>
    <row r="162" spans="1:19" ht="20.3" x14ac:dyDescent="0.35">
      <c r="A162" s="43">
        <v>149</v>
      </c>
      <c r="B162" s="48" t="s">
        <v>198</v>
      </c>
      <c r="C162" s="55">
        <v>30989</v>
      </c>
      <c r="D162" s="43" t="s">
        <v>1899</v>
      </c>
      <c r="E162" s="43">
        <v>1959</v>
      </c>
      <c r="F162" s="43" t="s">
        <v>2131</v>
      </c>
      <c r="G162" s="56" t="s">
        <v>2103</v>
      </c>
      <c r="H162" s="43">
        <v>2</v>
      </c>
      <c r="I162" s="43">
        <v>2</v>
      </c>
      <c r="J162" s="43">
        <v>0</v>
      </c>
      <c r="K162" s="43">
        <v>575.6</v>
      </c>
      <c r="L162" s="43">
        <v>526.79999999999995</v>
      </c>
      <c r="M162" s="45">
        <v>46050.6</v>
      </c>
      <c r="N162" s="45">
        <f t="shared" si="3"/>
        <v>46050.6</v>
      </c>
      <c r="O162" s="45">
        <v>0</v>
      </c>
      <c r="P162" s="45">
        <v>0</v>
      </c>
      <c r="Q162" s="45">
        <v>0</v>
      </c>
      <c r="R162" s="57">
        <v>44927</v>
      </c>
      <c r="S162" s="57">
        <v>45291</v>
      </c>
    </row>
    <row r="163" spans="1:19" ht="20.3" x14ac:dyDescent="0.35">
      <c r="A163" s="43">
        <v>150</v>
      </c>
      <c r="B163" s="48" t="s">
        <v>199</v>
      </c>
      <c r="C163" s="55">
        <v>30993</v>
      </c>
      <c r="D163" s="43" t="s">
        <v>1899</v>
      </c>
      <c r="E163" s="43">
        <v>1959</v>
      </c>
      <c r="F163" s="43" t="s">
        <v>2131</v>
      </c>
      <c r="G163" s="56" t="s">
        <v>2103</v>
      </c>
      <c r="H163" s="43">
        <v>2</v>
      </c>
      <c r="I163" s="43">
        <v>1</v>
      </c>
      <c r="J163" s="43">
        <v>0</v>
      </c>
      <c r="K163" s="43">
        <v>518.5</v>
      </c>
      <c r="L163" s="43">
        <v>471</v>
      </c>
      <c r="M163" s="45">
        <v>40756.199999999997</v>
      </c>
      <c r="N163" s="45">
        <f t="shared" si="3"/>
        <v>40756.199999999997</v>
      </c>
      <c r="O163" s="45">
        <v>0</v>
      </c>
      <c r="P163" s="45">
        <v>0</v>
      </c>
      <c r="Q163" s="45">
        <v>0</v>
      </c>
      <c r="R163" s="57">
        <v>44927</v>
      </c>
      <c r="S163" s="57">
        <v>45291</v>
      </c>
    </row>
    <row r="164" spans="1:19" ht="20.3" x14ac:dyDescent="0.35">
      <c r="A164" s="43">
        <v>151</v>
      </c>
      <c r="B164" s="48" t="s">
        <v>200</v>
      </c>
      <c r="C164" s="55">
        <v>30996</v>
      </c>
      <c r="D164" s="43" t="s">
        <v>1899</v>
      </c>
      <c r="E164" s="43">
        <v>1959</v>
      </c>
      <c r="F164" s="43" t="s">
        <v>2131</v>
      </c>
      <c r="G164" s="56" t="s">
        <v>2103</v>
      </c>
      <c r="H164" s="43">
        <v>2</v>
      </c>
      <c r="I164" s="43">
        <v>1</v>
      </c>
      <c r="J164" s="43">
        <v>0</v>
      </c>
      <c r="K164" s="43">
        <v>301.60000000000002</v>
      </c>
      <c r="L164" s="43">
        <v>275.5</v>
      </c>
      <c r="M164" s="45">
        <v>24177.599999999999</v>
      </c>
      <c r="N164" s="45">
        <f t="shared" si="3"/>
        <v>24177.599999999999</v>
      </c>
      <c r="O164" s="45">
        <v>0</v>
      </c>
      <c r="P164" s="45">
        <v>0</v>
      </c>
      <c r="Q164" s="45">
        <v>0</v>
      </c>
      <c r="R164" s="57">
        <v>44927</v>
      </c>
      <c r="S164" s="57">
        <v>45291</v>
      </c>
    </row>
    <row r="165" spans="1:19" ht="20.3" x14ac:dyDescent="0.35">
      <c r="A165" s="43">
        <v>152</v>
      </c>
      <c r="B165" s="48" t="s">
        <v>201</v>
      </c>
      <c r="C165" s="55">
        <v>30997</v>
      </c>
      <c r="D165" s="43" t="s">
        <v>1899</v>
      </c>
      <c r="E165" s="43">
        <v>1958</v>
      </c>
      <c r="F165" s="43" t="s">
        <v>2131</v>
      </c>
      <c r="G165" s="56" t="s">
        <v>2103</v>
      </c>
      <c r="H165" s="43">
        <v>2</v>
      </c>
      <c r="I165" s="43">
        <v>2</v>
      </c>
      <c r="J165" s="43">
        <v>0</v>
      </c>
      <c r="K165" s="43">
        <v>589.29999999999995</v>
      </c>
      <c r="L165" s="43">
        <v>538.1</v>
      </c>
      <c r="M165" s="45">
        <v>46174.8</v>
      </c>
      <c r="N165" s="45">
        <f t="shared" si="3"/>
        <v>46174.8</v>
      </c>
      <c r="O165" s="45">
        <v>0</v>
      </c>
      <c r="P165" s="45">
        <v>0</v>
      </c>
      <c r="Q165" s="45">
        <v>0</v>
      </c>
      <c r="R165" s="57">
        <v>44927</v>
      </c>
      <c r="S165" s="57">
        <v>45291</v>
      </c>
    </row>
    <row r="166" spans="1:19" ht="20.3" x14ac:dyDescent="0.35">
      <c r="A166" s="43">
        <v>153</v>
      </c>
      <c r="B166" s="48" t="s">
        <v>217</v>
      </c>
      <c r="C166" s="55">
        <v>31215</v>
      </c>
      <c r="D166" s="43" t="s">
        <v>1899</v>
      </c>
      <c r="E166" s="43">
        <v>1958</v>
      </c>
      <c r="F166" s="43" t="s">
        <v>2131</v>
      </c>
      <c r="G166" s="56" t="s">
        <v>2103</v>
      </c>
      <c r="H166" s="43">
        <v>2</v>
      </c>
      <c r="I166" s="43">
        <v>1</v>
      </c>
      <c r="J166" s="43">
        <v>0</v>
      </c>
      <c r="K166" s="43">
        <v>453.3</v>
      </c>
      <c r="L166" s="43">
        <v>418.3</v>
      </c>
      <c r="M166" s="45">
        <v>37809.629999999997</v>
      </c>
      <c r="N166" s="45">
        <f t="shared" si="3"/>
        <v>37809.629999999997</v>
      </c>
      <c r="O166" s="45">
        <v>0</v>
      </c>
      <c r="P166" s="45">
        <v>0</v>
      </c>
      <c r="Q166" s="45">
        <v>0</v>
      </c>
      <c r="R166" s="57">
        <v>44927</v>
      </c>
      <c r="S166" s="57">
        <v>45291</v>
      </c>
    </row>
    <row r="167" spans="1:19" ht="20.3" x14ac:dyDescent="0.35">
      <c r="A167" s="43">
        <v>154</v>
      </c>
      <c r="B167" s="48" t="s">
        <v>253</v>
      </c>
      <c r="C167" s="55">
        <v>31526</v>
      </c>
      <c r="D167" s="43" t="s">
        <v>1899</v>
      </c>
      <c r="E167" s="43">
        <v>1962</v>
      </c>
      <c r="F167" s="43" t="s">
        <v>2131</v>
      </c>
      <c r="G167" s="56" t="s">
        <v>2103</v>
      </c>
      <c r="H167" s="43">
        <v>2</v>
      </c>
      <c r="I167" s="43">
        <v>2</v>
      </c>
      <c r="J167" s="43">
        <v>0</v>
      </c>
      <c r="K167" s="43">
        <v>743</v>
      </c>
      <c r="L167" s="43">
        <v>515.9</v>
      </c>
      <c r="M167" s="45">
        <v>54948.29</v>
      </c>
      <c r="N167" s="45">
        <f t="shared" si="3"/>
        <v>54948.29</v>
      </c>
      <c r="O167" s="45">
        <v>0</v>
      </c>
      <c r="P167" s="45">
        <v>0</v>
      </c>
      <c r="Q167" s="45">
        <v>0</v>
      </c>
      <c r="R167" s="57">
        <v>44927</v>
      </c>
      <c r="S167" s="57">
        <v>45291</v>
      </c>
    </row>
    <row r="168" spans="1:19" ht="20.3" x14ac:dyDescent="0.35">
      <c r="A168" s="43">
        <v>155</v>
      </c>
      <c r="B168" s="48" t="s">
        <v>254</v>
      </c>
      <c r="C168" s="55">
        <v>31529</v>
      </c>
      <c r="D168" s="43" t="s">
        <v>1899</v>
      </c>
      <c r="E168" s="43">
        <v>1961</v>
      </c>
      <c r="F168" s="43" t="s">
        <v>2131</v>
      </c>
      <c r="G168" s="56" t="s">
        <v>2103</v>
      </c>
      <c r="H168" s="43">
        <v>2</v>
      </c>
      <c r="I168" s="43">
        <v>2</v>
      </c>
      <c r="J168" s="43">
        <v>0</v>
      </c>
      <c r="K168" s="43">
        <v>674.6</v>
      </c>
      <c r="L168" s="43">
        <v>505.5</v>
      </c>
      <c r="M168" s="45">
        <v>45149.41</v>
      </c>
      <c r="N168" s="45">
        <f t="shared" si="3"/>
        <v>45149.41</v>
      </c>
      <c r="O168" s="45">
        <v>0</v>
      </c>
      <c r="P168" s="45">
        <v>0</v>
      </c>
      <c r="Q168" s="45">
        <v>0</v>
      </c>
      <c r="R168" s="57">
        <v>44927</v>
      </c>
      <c r="S168" s="57">
        <v>45291</v>
      </c>
    </row>
    <row r="169" spans="1:19" ht="20.3" x14ac:dyDescent="0.35">
      <c r="A169" s="43">
        <v>156</v>
      </c>
      <c r="B169" s="48" t="s">
        <v>255</v>
      </c>
      <c r="C169" s="55">
        <v>31534</v>
      </c>
      <c r="D169" s="43" t="s">
        <v>1899</v>
      </c>
      <c r="E169" s="43">
        <v>1959</v>
      </c>
      <c r="F169" s="43" t="s">
        <v>2131</v>
      </c>
      <c r="G169" s="56" t="s">
        <v>2103</v>
      </c>
      <c r="H169" s="43">
        <v>2</v>
      </c>
      <c r="I169" s="43">
        <v>1</v>
      </c>
      <c r="J169" s="43">
        <v>0</v>
      </c>
      <c r="K169" s="43">
        <v>289.89999999999998</v>
      </c>
      <c r="L169" s="43">
        <v>264.8</v>
      </c>
      <c r="M169" s="45">
        <v>25182.31</v>
      </c>
      <c r="N169" s="45">
        <f t="shared" si="3"/>
        <v>25182.31</v>
      </c>
      <c r="O169" s="45">
        <v>0</v>
      </c>
      <c r="P169" s="45">
        <v>0</v>
      </c>
      <c r="Q169" s="45">
        <v>0</v>
      </c>
      <c r="R169" s="57">
        <v>44927</v>
      </c>
      <c r="S169" s="57">
        <v>45291</v>
      </c>
    </row>
    <row r="170" spans="1:19" ht="20.3" x14ac:dyDescent="0.35">
      <c r="A170" s="43">
        <v>157</v>
      </c>
      <c r="B170" s="48" t="s">
        <v>256</v>
      </c>
      <c r="C170" s="55">
        <v>31536</v>
      </c>
      <c r="D170" s="43" t="s">
        <v>1899</v>
      </c>
      <c r="E170" s="43">
        <v>1959</v>
      </c>
      <c r="F170" s="43" t="s">
        <v>2131</v>
      </c>
      <c r="G170" s="56" t="s">
        <v>2103</v>
      </c>
      <c r="H170" s="43">
        <v>2</v>
      </c>
      <c r="I170" s="43">
        <v>1</v>
      </c>
      <c r="J170" s="43">
        <v>0</v>
      </c>
      <c r="K170" s="43">
        <v>293.5</v>
      </c>
      <c r="L170" s="43">
        <v>266.8</v>
      </c>
      <c r="M170" s="45">
        <v>25061.48</v>
      </c>
      <c r="N170" s="45">
        <f t="shared" si="3"/>
        <v>25061.48</v>
      </c>
      <c r="O170" s="45">
        <v>0</v>
      </c>
      <c r="P170" s="45">
        <v>0</v>
      </c>
      <c r="Q170" s="45">
        <v>0</v>
      </c>
      <c r="R170" s="57">
        <v>44927</v>
      </c>
      <c r="S170" s="57">
        <v>45291</v>
      </c>
    </row>
    <row r="171" spans="1:19" ht="20.3" x14ac:dyDescent="0.35">
      <c r="A171" s="43">
        <v>158</v>
      </c>
      <c r="B171" s="48" t="s">
        <v>257</v>
      </c>
      <c r="C171" s="55">
        <v>31538</v>
      </c>
      <c r="D171" s="43" t="s">
        <v>1899</v>
      </c>
      <c r="E171" s="43">
        <v>1960</v>
      </c>
      <c r="F171" s="43" t="s">
        <v>2131</v>
      </c>
      <c r="G171" s="56" t="s">
        <v>2103</v>
      </c>
      <c r="H171" s="43">
        <v>2</v>
      </c>
      <c r="I171" s="43">
        <v>2</v>
      </c>
      <c r="J171" s="43">
        <v>0</v>
      </c>
      <c r="K171" s="43">
        <v>570.6</v>
      </c>
      <c r="L171" s="43">
        <v>530.4</v>
      </c>
      <c r="M171" s="45">
        <v>56810.92</v>
      </c>
      <c r="N171" s="45">
        <f t="shared" si="3"/>
        <v>56810.92</v>
      </c>
      <c r="O171" s="45">
        <v>0</v>
      </c>
      <c r="P171" s="45">
        <v>0</v>
      </c>
      <c r="Q171" s="45">
        <v>0</v>
      </c>
      <c r="R171" s="57">
        <v>44927</v>
      </c>
      <c r="S171" s="57">
        <v>45291</v>
      </c>
    </row>
    <row r="172" spans="1:19" ht="20.3" x14ac:dyDescent="0.35">
      <c r="A172" s="43">
        <v>159</v>
      </c>
      <c r="B172" s="48" t="s">
        <v>258</v>
      </c>
      <c r="C172" s="55">
        <v>31541</v>
      </c>
      <c r="D172" s="43" t="s">
        <v>1899</v>
      </c>
      <c r="E172" s="43">
        <v>1956</v>
      </c>
      <c r="F172" s="43" t="s">
        <v>2131</v>
      </c>
      <c r="G172" s="56" t="s">
        <v>2103</v>
      </c>
      <c r="H172" s="43">
        <v>2</v>
      </c>
      <c r="I172" s="43">
        <v>1</v>
      </c>
      <c r="J172" s="43">
        <v>0</v>
      </c>
      <c r="K172" s="43">
        <v>436</v>
      </c>
      <c r="L172" s="43">
        <v>405.3</v>
      </c>
      <c r="M172" s="45">
        <v>38847.760000000002</v>
      </c>
      <c r="N172" s="45">
        <f t="shared" si="3"/>
        <v>38847.760000000002</v>
      </c>
      <c r="O172" s="45">
        <v>0</v>
      </c>
      <c r="P172" s="45">
        <v>0</v>
      </c>
      <c r="Q172" s="45">
        <v>0</v>
      </c>
      <c r="R172" s="57">
        <v>44927</v>
      </c>
      <c r="S172" s="57">
        <v>45291</v>
      </c>
    </row>
    <row r="173" spans="1:19" ht="20.3" x14ac:dyDescent="0.35">
      <c r="A173" s="43">
        <v>160</v>
      </c>
      <c r="B173" s="48" t="s">
        <v>259</v>
      </c>
      <c r="C173" s="55">
        <v>31542</v>
      </c>
      <c r="D173" s="43" t="s">
        <v>1899</v>
      </c>
      <c r="E173" s="43">
        <v>1963</v>
      </c>
      <c r="F173" s="43" t="s">
        <v>2131</v>
      </c>
      <c r="G173" s="56" t="s">
        <v>2103</v>
      </c>
      <c r="H173" s="43">
        <v>2</v>
      </c>
      <c r="I173" s="43">
        <v>1</v>
      </c>
      <c r="J173" s="43">
        <v>0</v>
      </c>
      <c r="K173" s="43">
        <v>443.4</v>
      </c>
      <c r="L173" s="43">
        <v>409.8</v>
      </c>
      <c r="M173" s="45">
        <v>38051.040000000001</v>
      </c>
      <c r="N173" s="45">
        <f t="shared" si="3"/>
        <v>38051.040000000001</v>
      </c>
      <c r="O173" s="45">
        <v>0</v>
      </c>
      <c r="P173" s="45">
        <v>0</v>
      </c>
      <c r="Q173" s="45">
        <v>0</v>
      </c>
      <c r="R173" s="57">
        <v>44927</v>
      </c>
      <c r="S173" s="57">
        <v>45291</v>
      </c>
    </row>
    <row r="174" spans="1:19" ht="20.3" x14ac:dyDescent="0.35">
      <c r="A174" s="43">
        <v>161</v>
      </c>
      <c r="B174" s="48" t="s">
        <v>260</v>
      </c>
      <c r="C174" s="55">
        <v>31543</v>
      </c>
      <c r="D174" s="43" t="s">
        <v>1899</v>
      </c>
      <c r="E174" s="43">
        <v>1958</v>
      </c>
      <c r="F174" s="43" t="s">
        <v>2131</v>
      </c>
      <c r="G174" s="56" t="s">
        <v>2103</v>
      </c>
      <c r="H174" s="43">
        <v>2</v>
      </c>
      <c r="I174" s="43">
        <v>1</v>
      </c>
      <c r="J174" s="43">
        <v>0</v>
      </c>
      <c r="K174" s="43">
        <v>440.3</v>
      </c>
      <c r="L174" s="43">
        <v>410.8</v>
      </c>
      <c r="M174" s="45">
        <v>38437.4</v>
      </c>
      <c r="N174" s="45">
        <f t="shared" si="3"/>
        <v>38437.4</v>
      </c>
      <c r="O174" s="45">
        <v>0</v>
      </c>
      <c r="P174" s="45">
        <v>0</v>
      </c>
      <c r="Q174" s="45">
        <v>0</v>
      </c>
      <c r="R174" s="57">
        <v>44927</v>
      </c>
      <c r="S174" s="57">
        <v>45291</v>
      </c>
    </row>
    <row r="175" spans="1:19" ht="20.3" x14ac:dyDescent="0.35">
      <c r="A175" s="43">
        <v>162</v>
      </c>
      <c r="B175" s="48" t="s">
        <v>206</v>
      </c>
      <c r="C175" s="55">
        <v>30613</v>
      </c>
      <c r="D175" s="43" t="s">
        <v>1899</v>
      </c>
      <c r="E175" s="43">
        <v>1958</v>
      </c>
      <c r="F175" s="43" t="s">
        <v>2131</v>
      </c>
      <c r="G175" s="56" t="s">
        <v>2103</v>
      </c>
      <c r="H175" s="43">
        <v>2</v>
      </c>
      <c r="I175" s="43">
        <v>1</v>
      </c>
      <c r="J175" s="43">
        <v>0</v>
      </c>
      <c r="K175" s="43">
        <v>441.2</v>
      </c>
      <c r="L175" s="43">
        <v>411.9</v>
      </c>
      <c r="M175" s="45">
        <v>36698.97</v>
      </c>
      <c r="N175" s="45">
        <f t="shared" si="3"/>
        <v>36698.97</v>
      </c>
      <c r="O175" s="45">
        <v>0</v>
      </c>
      <c r="P175" s="45">
        <v>0</v>
      </c>
      <c r="Q175" s="45">
        <v>0</v>
      </c>
      <c r="R175" s="57">
        <v>44927</v>
      </c>
      <c r="S175" s="57">
        <v>45291</v>
      </c>
    </row>
    <row r="176" spans="1:19" ht="20.3" x14ac:dyDescent="0.35">
      <c r="A176" s="43">
        <v>163</v>
      </c>
      <c r="B176" s="48" t="s">
        <v>227</v>
      </c>
      <c r="C176" s="55">
        <v>30626</v>
      </c>
      <c r="D176" s="43" t="s">
        <v>1899</v>
      </c>
      <c r="E176" s="43">
        <v>1964</v>
      </c>
      <c r="F176" s="43" t="s">
        <v>2131</v>
      </c>
      <c r="G176" s="56" t="s">
        <v>2103</v>
      </c>
      <c r="H176" s="43">
        <v>2</v>
      </c>
      <c r="I176" s="43">
        <v>1</v>
      </c>
      <c r="J176" s="43">
        <v>0</v>
      </c>
      <c r="K176" s="43">
        <v>441.3</v>
      </c>
      <c r="L176" s="43">
        <v>408</v>
      </c>
      <c r="M176" s="45">
        <v>38582.17</v>
      </c>
      <c r="N176" s="45">
        <f t="shared" si="3"/>
        <v>38582.17</v>
      </c>
      <c r="O176" s="45">
        <v>0</v>
      </c>
      <c r="P176" s="45">
        <v>0</v>
      </c>
      <c r="Q176" s="45">
        <v>0</v>
      </c>
      <c r="R176" s="57">
        <v>44927</v>
      </c>
      <c r="S176" s="57">
        <v>45291</v>
      </c>
    </row>
    <row r="177" spans="1:19" ht="20.3" x14ac:dyDescent="0.35">
      <c r="A177" s="43">
        <v>164</v>
      </c>
      <c r="B177" s="48" t="s">
        <v>316</v>
      </c>
      <c r="C177" s="55">
        <v>31896</v>
      </c>
      <c r="D177" s="43" t="s">
        <v>1899</v>
      </c>
      <c r="E177" s="43">
        <v>1962</v>
      </c>
      <c r="F177" s="43" t="s">
        <v>2131</v>
      </c>
      <c r="G177" s="56" t="s">
        <v>2103</v>
      </c>
      <c r="H177" s="43">
        <v>2</v>
      </c>
      <c r="I177" s="43">
        <v>2</v>
      </c>
      <c r="J177" s="43">
        <v>0</v>
      </c>
      <c r="K177" s="43">
        <v>694</v>
      </c>
      <c r="L177" s="43">
        <v>508.2</v>
      </c>
      <c r="M177" s="45">
        <v>49495.3</v>
      </c>
      <c r="N177" s="45">
        <f t="shared" si="3"/>
        <v>49495.3</v>
      </c>
      <c r="O177" s="45">
        <v>0</v>
      </c>
      <c r="P177" s="45">
        <v>0</v>
      </c>
      <c r="Q177" s="45">
        <v>0</v>
      </c>
      <c r="R177" s="57">
        <v>44927</v>
      </c>
      <c r="S177" s="57">
        <v>45291</v>
      </c>
    </row>
    <row r="178" spans="1:19" ht="20.3" x14ac:dyDescent="0.35">
      <c r="A178" s="43">
        <v>165</v>
      </c>
      <c r="B178" s="48" t="s">
        <v>173</v>
      </c>
      <c r="C178" s="55">
        <v>30722</v>
      </c>
      <c r="D178" s="43" t="s">
        <v>1899</v>
      </c>
      <c r="E178" s="43">
        <v>1956</v>
      </c>
      <c r="F178" s="43" t="s">
        <v>2131</v>
      </c>
      <c r="G178" s="56" t="s">
        <v>2103</v>
      </c>
      <c r="H178" s="43">
        <v>2</v>
      </c>
      <c r="I178" s="43">
        <v>1</v>
      </c>
      <c r="J178" s="43">
        <v>0</v>
      </c>
      <c r="K178" s="43">
        <v>437.4</v>
      </c>
      <c r="L178" s="43">
        <v>402</v>
      </c>
      <c r="M178" s="45">
        <v>34334.400000000001</v>
      </c>
      <c r="N178" s="45">
        <f t="shared" si="3"/>
        <v>34334.400000000001</v>
      </c>
      <c r="O178" s="45">
        <v>0</v>
      </c>
      <c r="P178" s="45">
        <v>0</v>
      </c>
      <c r="Q178" s="45">
        <v>0</v>
      </c>
      <c r="R178" s="57">
        <v>44927</v>
      </c>
      <c r="S178" s="57">
        <v>45291</v>
      </c>
    </row>
    <row r="179" spans="1:19" ht="20.3" x14ac:dyDescent="0.35">
      <c r="A179" s="43">
        <v>166</v>
      </c>
      <c r="B179" s="48" t="s">
        <v>174</v>
      </c>
      <c r="C179" s="55">
        <v>30723</v>
      </c>
      <c r="D179" s="43" t="s">
        <v>1899</v>
      </c>
      <c r="E179" s="43">
        <v>1958</v>
      </c>
      <c r="F179" s="43" t="s">
        <v>2131</v>
      </c>
      <c r="G179" s="56" t="s">
        <v>2103</v>
      </c>
      <c r="H179" s="43">
        <v>2</v>
      </c>
      <c r="I179" s="43">
        <v>1</v>
      </c>
      <c r="J179" s="43">
        <v>0</v>
      </c>
      <c r="K179" s="43">
        <v>457.8</v>
      </c>
      <c r="L179" s="43">
        <v>422.1</v>
      </c>
      <c r="M179" s="45">
        <v>34086</v>
      </c>
      <c r="N179" s="45">
        <f t="shared" si="3"/>
        <v>34086</v>
      </c>
      <c r="O179" s="45">
        <v>0</v>
      </c>
      <c r="P179" s="45">
        <v>0</v>
      </c>
      <c r="Q179" s="45">
        <v>0</v>
      </c>
      <c r="R179" s="57">
        <v>44927</v>
      </c>
      <c r="S179" s="57">
        <v>45291</v>
      </c>
    </row>
    <row r="180" spans="1:19" ht="20.3" x14ac:dyDescent="0.35">
      <c r="A180" s="43">
        <v>167</v>
      </c>
      <c r="B180" s="48" t="s">
        <v>321</v>
      </c>
      <c r="C180" s="55">
        <v>32020</v>
      </c>
      <c r="D180" s="43" t="s">
        <v>1899</v>
      </c>
      <c r="E180" s="43">
        <v>1958</v>
      </c>
      <c r="F180" s="43" t="s">
        <v>2131</v>
      </c>
      <c r="G180" s="56" t="s">
        <v>2103</v>
      </c>
      <c r="H180" s="43">
        <v>2</v>
      </c>
      <c r="I180" s="43">
        <v>1</v>
      </c>
      <c r="J180" s="43">
        <v>0</v>
      </c>
      <c r="K180" s="43">
        <v>503.2</v>
      </c>
      <c r="L180" s="43">
        <v>447.5</v>
      </c>
      <c r="M180" s="45">
        <v>42879.8</v>
      </c>
      <c r="N180" s="45">
        <f t="shared" si="3"/>
        <v>42879.8</v>
      </c>
      <c r="O180" s="45">
        <v>0</v>
      </c>
      <c r="P180" s="45">
        <v>0</v>
      </c>
      <c r="Q180" s="45">
        <v>0</v>
      </c>
      <c r="R180" s="57">
        <v>44927</v>
      </c>
      <c r="S180" s="57">
        <v>45291</v>
      </c>
    </row>
    <row r="181" spans="1:19" ht="20.3" x14ac:dyDescent="0.35">
      <c r="A181" s="43">
        <v>168</v>
      </c>
      <c r="B181" s="48" t="s">
        <v>327</v>
      </c>
      <c r="C181" s="55">
        <v>32090</v>
      </c>
      <c r="D181" s="43" t="s">
        <v>1899</v>
      </c>
      <c r="E181" s="43">
        <v>1964</v>
      </c>
      <c r="F181" s="43" t="s">
        <v>2131</v>
      </c>
      <c r="G181" s="56" t="s">
        <v>2103</v>
      </c>
      <c r="H181" s="43">
        <v>1</v>
      </c>
      <c r="I181" s="43">
        <v>0</v>
      </c>
      <c r="J181" s="43">
        <v>0</v>
      </c>
      <c r="K181" s="43">
        <v>330</v>
      </c>
      <c r="L181" s="43">
        <v>348</v>
      </c>
      <c r="M181" s="45">
        <v>41254.74</v>
      </c>
      <c r="N181" s="45">
        <f t="shared" si="3"/>
        <v>41254.74</v>
      </c>
      <c r="O181" s="45">
        <v>0</v>
      </c>
      <c r="P181" s="45">
        <v>0</v>
      </c>
      <c r="Q181" s="45">
        <v>0</v>
      </c>
      <c r="R181" s="57">
        <v>44927</v>
      </c>
      <c r="S181" s="57">
        <v>45291</v>
      </c>
    </row>
    <row r="182" spans="1:19" ht="20.3" x14ac:dyDescent="0.35">
      <c r="A182" s="43">
        <v>169</v>
      </c>
      <c r="B182" s="48" t="s">
        <v>186</v>
      </c>
      <c r="C182" s="55">
        <v>30854</v>
      </c>
      <c r="D182" s="43" t="s">
        <v>1899</v>
      </c>
      <c r="E182" s="43">
        <v>1996</v>
      </c>
      <c r="F182" s="43" t="s">
        <v>2131</v>
      </c>
      <c r="G182" s="56" t="s">
        <v>2097</v>
      </c>
      <c r="H182" s="43">
        <v>9</v>
      </c>
      <c r="I182" s="43">
        <v>7</v>
      </c>
      <c r="J182" s="43">
        <v>5</v>
      </c>
      <c r="K182" s="43">
        <v>17095.599999999999</v>
      </c>
      <c r="L182" s="43">
        <v>13052</v>
      </c>
      <c r="M182" s="45">
        <v>12848535.4</v>
      </c>
      <c r="N182" s="45">
        <f t="shared" si="3"/>
        <v>12848535.4</v>
      </c>
      <c r="O182" s="45">
        <v>0</v>
      </c>
      <c r="P182" s="45">
        <v>0</v>
      </c>
      <c r="Q182" s="45">
        <v>0</v>
      </c>
      <c r="R182" s="57">
        <v>44927</v>
      </c>
      <c r="S182" s="57">
        <v>45291</v>
      </c>
    </row>
    <row r="183" spans="1:19" ht="20.3" x14ac:dyDescent="0.35">
      <c r="A183" s="43">
        <v>170</v>
      </c>
      <c r="B183" s="48" t="s">
        <v>205</v>
      </c>
      <c r="C183" s="55">
        <v>31049</v>
      </c>
      <c r="D183" s="43" t="s">
        <v>1899</v>
      </c>
      <c r="E183" s="43">
        <v>1973</v>
      </c>
      <c r="F183" s="43" t="s">
        <v>2131</v>
      </c>
      <c r="G183" s="56" t="s">
        <v>2097</v>
      </c>
      <c r="H183" s="43">
        <v>9</v>
      </c>
      <c r="I183" s="43">
        <v>4</v>
      </c>
      <c r="J183" s="43">
        <v>0</v>
      </c>
      <c r="K183" s="43">
        <v>8981.02</v>
      </c>
      <c r="L183" s="43">
        <v>6986.55</v>
      </c>
      <c r="M183" s="45">
        <v>904960.60200000007</v>
      </c>
      <c r="N183" s="45">
        <f t="shared" si="3"/>
        <v>904960.60200000007</v>
      </c>
      <c r="O183" s="45">
        <v>0</v>
      </c>
      <c r="P183" s="45">
        <v>0</v>
      </c>
      <c r="Q183" s="45">
        <v>0</v>
      </c>
      <c r="R183" s="57">
        <v>44927</v>
      </c>
      <c r="S183" s="57">
        <v>45291</v>
      </c>
    </row>
    <row r="184" spans="1:19" ht="20.3" x14ac:dyDescent="0.35">
      <c r="A184" s="43">
        <v>171</v>
      </c>
      <c r="B184" s="48" t="s">
        <v>210</v>
      </c>
      <c r="C184" s="55">
        <v>31180</v>
      </c>
      <c r="D184" s="43" t="s">
        <v>1899</v>
      </c>
      <c r="E184" s="43">
        <v>1964</v>
      </c>
      <c r="F184" s="43" t="s">
        <v>2131</v>
      </c>
      <c r="G184" s="56" t="s">
        <v>2098</v>
      </c>
      <c r="H184" s="43">
        <v>5</v>
      </c>
      <c r="I184" s="43">
        <v>3</v>
      </c>
      <c r="J184" s="43">
        <v>0</v>
      </c>
      <c r="K184" s="43">
        <v>3704.6</v>
      </c>
      <c r="L184" s="43">
        <v>2885.9</v>
      </c>
      <c r="M184" s="45">
        <v>150323.4</v>
      </c>
      <c r="N184" s="45">
        <f t="shared" si="3"/>
        <v>150323.4</v>
      </c>
      <c r="O184" s="45">
        <v>0</v>
      </c>
      <c r="P184" s="45">
        <v>0</v>
      </c>
      <c r="Q184" s="45">
        <v>0</v>
      </c>
      <c r="R184" s="57">
        <v>44927</v>
      </c>
      <c r="S184" s="57">
        <v>45291</v>
      </c>
    </row>
    <row r="185" spans="1:19" ht="20.3" x14ac:dyDescent="0.35">
      <c r="A185" s="43">
        <v>172</v>
      </c>
      <c r="B185" s="48" t="s">
        <v>211</v>
      </c>
      <c r="C185" s="55">
        <v>31181</v>
      </c>
      <c r="D185" s="43" t="s">
        <v>1899</v>
      </c>
      <c r="E185" s="43">
        <v>1965</v>
      </c>
      <c r="F185" s="43" t="s">
        <v>2131</v>
      </c>
      <c r="G185" s="56" t="s">
        <v>2104</v>
      </c>
      <c r="H185" s="43">
        <v>5</v>
      </c>
      <c r="I185" s="43">
        <v>3</v>
      </c>
      <c r="J185" s="43">
        <v>0</v>
      </c>
      <c r="K185" s="43">
        <v>3456.1</v>
      </c>
      <c r="L185" s="43">
        <v>2604</v>
      </c>
      <c r="M185" s="45">
        <v>7393184.4839999992</v>
      </c>
      <c r="N185" s="45">
        <f t="shared" si="3"/>
        <v>7393184.4839999992</v>
      </c>
      <c r="O185" s="45">
        <v>0</v>
      </c>
      <c r="P185" s="45">
        <v>0</v>
      </c>
      <c r="Q185" s="45">
        <v>0</v>
      </c>
      <c r="R185" s="57">
        <v>44927</v>
      </c>
      <c r="S185" s="57">
        <v>45291</v>
      </c>
    </row>
    <row r="186" spans="1:19" ht="20.3" x14ac:dyDescent="0.35">
      <c r="A186" s="43">
        <v>173</v>
      </c>
      <c r="B186" s="48" t="s">
        <v>212</v>
      </c>
      <c r="C186" s="55">
        <v>31183</v>
      </c>
      <c r="D186" s="43" t="s">
        <v>1899</v>
      </c>
      <c r="E186" s="43">
        <v>1965</v>
      </c>
      <c r="F186" s="43" t="s">
        <v>2131</v>
      </c>
      <c r="G186" s="56" t="s">
        <v>2098</v>
      </c>
      <c r="H186" s="43">
        <v>5</v>
      </c>
      <c r="I186" s="43">
        <v>4</v>
      </c>
      <c r="J186" s="43">
        <v>0</v>
      </c>
      <c r="K186" s="43">
        <v>5044.8999999999996</v>
      </c>
      <c r="L186" s="43">
        <v>3955.9</v>
      </c>
      <c r="M186" s="45">
        <v>23265564.649500001</v>
      </c>
      <c r="N186" s="45">
        <f t="shared" si="3"/>
        <v>23265564.649500001</v>
      </c>
      <c r="O186" s="45">
        <v>0</v>
      </c>
      <c r="P186" s="45">
        <v>0</v>
      </c>
      <c r="Q186" s="45">
        <v>0</v>
      </c>
      <c r="R186" s="57">
        <v>44927</v>
      </c>
      <c r="S186" s="57">
        <v>45291</v>
      </c>
    </row>
    <row r="187" spans="1:19" ht="20.3" x14ac:dyDescent="0.35">
      <c r="A187" s="43">
        <v>174</v>
      </c>
      <c r="B187" s="48" t="s">
        <v>213</v>
      </c>
      <c r="C187" s="55">
        <v>31173</v>
      </c>
      <c r="D187" s="43" t="s">
        <v>1899</v>
      </c>
      <c r="E187" s="43">
        <v>1965</v>
      </c>
      <c r="F187" s="43" t="s">
        <v>2131</v>
      </c>
      <c r="G187" s="56" t="s">
        <v>2104</v>
      </c>
      <c r="H187" s="43">
        <v>5</v>
      </c>
      <c r="I187" s="43">
        <v>3</v>
      </c>
      <c r="J187" s="43">
        <v>0</v>
      </c>
      <c r="K187" s="43">
        <v>3455.3</v>
      </c>
      <c r="L187" s="43">
        <v>2599.6999999999998</v>
      </c>
      <c r="M187" s="45">
        <v>6829919.1660000002</v>
      </c>
      <c r="N187" s="45">
        <f t="shared" si="3"/>
        <v>6829919.1660000002</v>
      </c>
      <c r="O187" s="45">
        <v>0</v>
      </c>
      <c r="P187" s="45">
        <v>0</v>
      </c>
      <c r="Q187" s="45">
        <v>0</v>
      </c>
      <c r="R187" s="57">
        <v>44927</v>
      </c>
      <c r="S187" s="57">
        <v>45291</v>
      </c>
    </row>
    <row r="188" spans="1:19" ht="20.3" x14ac:dyDescent="0.35">
      <c r="A188" s="43">
        <v>175</v>
      </c>
      <c r="B188" s="48" t="s">
        <v>214</v>
      </c>
      <c r="C188" s="55">
        <v>31174</v>
      </c>
      <c r="D188" s="43" t="s">
        <v>1899</v>
      </c>
      <c r="E188" s="43">
        <v>1963</v>
      </c>
      <c r="F188" s="43" t="s">
        <v>2131</v>
      </c>
      <c r="G188" s="56" t="s">
        <v>2104</v>
      </c>
      <c r="H188" s="43">
        <v>5</v>
      </c>
      <c r="I188" s="43">
        <v>3</v>
      </c>
      <c r="J188" s="43">
        <v>0</v>
      </c>
      <c r="K188" s="43">
        <v>3483.5</v>
      </c>
      <c r="L188" s="43">
        <v>2632.7</v>
      </c>
      <c r="M188" s="45">
        <v>4267428.9974999996</v>
      </c>
      <c r="N188" s="45">
        <f t="shared" si="3"/>
        <v>4267428.9974999996</v>
      </c>
      <c r="O188" s="45">
        <v>0</v>
      </c>
      <c r="P188" s="45">
        <v>0</v>
      </c>
      <c r="Q188" s="45">
        <v>0</v>
      </c>
      <c r="R188" s="57">
        <v>44927</v>
      </c>
      <c r="S188" s="57">
        <v>45291</v>
      </c>
    </row>
    <row r="189" spans="1:19" ht="20.3" x14ac:dyDescent="0.35">
      <c r="A189" s="43">
        <v>176</v>
      </c>
      <c r="B189" s="48" t="s">
        <v>216</v>
      </c>
      <c r="C189" s="55">
        <v>31178</v>
      </c>
      <c r="D189" s="43" t="s">
        <v>1899</v>
      </c>
      <c r="E189" s="43">
        <v>1965</v>
      </c>
      <c r="F189" s="43" t="s">
        <v>2131</v>
      </c>
      <c r="G189" s="56" t="s">
        <v>2104</v>
      </c>
      <c r="H189" s="43">
        <v>5</v>
      </c>
      <c r="I189" s="43">
        <v>3</v>
      </c>
      <c r="J189" s="43">
        <v>0</v>
      </c>
      <c r="K189" s="43">
        <v>3451.7</v>
      </c>
      <c r="L189" s="43">
        <v>2602</v>
      </c>
      <c r="M189" s="45">
        <v>7346284.176</v>
      </c>
      <c r="N189" s="45">
        <f t="shared" si="3"/>
        <v>7346284.176</v>
      </c>
      <c r="O189" s="45">
        <v>0</v>
      </c>
      <c r="P189" s="45">
        <v>0</v>
      </c>
      <c r="Q189" s="45">
        <v>0</v>
      </c>
      <c r="R189" s="57">
        <v>44927</v>
      </c>
      <c r="S189" s="57">
        <v>45291</v>
      </c>
    </row>
    <row r="190" spans="1:19" ht="20.3" x14ac:dyDescent="0.35">
      <c r="A190" s="43">
        <v>177</v>
      </c>
      <c r="B190" s="48" t="s">
        <v>218</v>
      </c>
      <c r="C190" s="55">
        <v>31220</v>
      </c>
      <c r="D190" s="43" t="s">
        <v>1899</v>
      </c>
      <c r="E190" s="43">
        <v>1965</v>
      </c>
      <c r="F190" s="43" t="s">
        <v>2131</v>
      </c>
      <c r="G190" s="56" t="s">
        <v>2098</v>
      </c>
      <c r="H190" s="43">
        <v>5</v>
      </c>
      <c r="I190" s="43">
        <v>4</v>
      </c>
      <c r="J190" s="43">
        <v>0</v>
      </c>
      <c r="K190" s="43">
        <v>4375</v>
      </c>
      <c r="L190" s="43">
        <v>3366.9</v>
      </c>
      <c r="M190" s="45">
        <v>8813824.3619999997</v>
      </c>
      <c r="N190" s="45">
        <f t="shared" si="3"/>
        <v>8813824.3619999997</v>
      </c>
      <c r="O190" s="45">
        <v>0</v>
      </c>
      <c r="P190" s="45">
        <v>0</v>
      </c>
      <c r="Q190" s="45">
        <v>0</v>
      </c>
      <c r="R190" s="57">
        <v>44927</v>
      </c>
      <c r="S190" s="57">
        <v>45291</v>
      </c>
    </row>
    <row r="191" spans="1:19" ht="20.3" x14ac:dyDescent="0.35">
      <c r="A191" s="43">
        <v>178</v>
      </c>
      <c r="B191" s="48" t="s">
        <v>219</v>
      </c>
      <c r="C191" s="55">
        <v>31225</v>
      </c>
      <c r="D191" s="43" t="s">
        <v>1899</v>
      </c>
      <c r="E191" s="43">
        <v>1965</v>
      </c>
      <c r="F191" s="43" t="s">
        <v>2131</v>
      </c>
      <c r="G191" s="56" t="s">
        <v>2097</v>
      </c>
      <c r="H191" s="43">
        <v>5</v>
      </c>
      <c r="I191" s="43">
        <v>3</v>
      </c>
      <c r="J191" s="43">
        <v>0</v>
      </c>
      <c r="K191" s="43">
        <v>2966.3</v>
      </c>
      <c r="L191" s="43">
        <v>2597</v>
      </c>
      <c r="M191" s="45">
        <v>7803507.9780000001</v>
      </c>
      <c r="N191" s="45">
        <f t="shared" si="3"/>
        <v>7803507.9780000001</v>
      </c>
      <c r="O191" s="45">
        <v>0</v>
      </c>
      <c r="P191" s="45">
        <v>0</v>
      </c>
      <c r="Q191" s="45">
        <v>0</v>
      </c>
      <c r="R191" s="57">
        <v>44927</v>
      </c>
      <c r="S191" s="57">
        <v>45291</v>
      </c>
    </row>
    <row r="192" spans="1:19" ht="20.3" x14ac:dyDescent="0.35">
      <c r="A192" s="43">
        <v>179</v>
      </c>
      <c r="B192" s="48" t="s">
        <v>220</v>
      </c>
      <c r="C192" s="55">
        <v>31226</v>
      </c>
      <c r="D192" s="43" t="s">
        <v>1899</v>
      </c>
      <c r="E192" s="43">
        <v>1963</v>
      </c>
      <c r="F192" s="43" t="s">
        <v>2131</v>
      </c>
      <c r="G192" s="56" t="s">
        <v>2104</v>
      </c>
      <c r="H192" s="43">
        <v>5</v>
      </c>
      <c r="I192" s="43">
        <v>3</v>
      </c>
      <c r="J192" s="43">
        <v>0</v>
      </c>
      <c r="K192" s="43">
        <v>3449.8</v>
      </c>
      <c r="L192" s="43">
        <v>2593.6999999999998</v>
      </c>
      <c r="M192" s="45">
        <v>5777778.0000000009</v>
      </c>
      <c r="N192" s="45">
        <f t="shared" si="3"/>
        <v>5777778.0000000009</v>
      </c>
      <c r="O192" s="45">
        <v>0</v>
      </c>
      <c r="P192" s="45">
        <v>0</v>
      </c>
      <c r="Q192" s="45">
        <v>0</v>
      </c>
      <c r="R192" s="57">
        <v>44927</v>
      </c>
      <c r="S192" s="57">
        <v>45291</v>
      </c>
    </row>
    <row r="193" spans="1:19" ht="20.3" x14ac:dyDescent="0.35">
      <c r="A193" s="43">
        <v>180</v>
      </c>
      <c r="B193" s="48" t="s">
        <v>221</v>
      </c>
      <c r="C193" s="55">
        <v>31228</v>
      </c>
      <c r="D193" s="43" t="s">
        <v>1899</v>
      </c>
      <c r="E193" s="43">
        <v>1965</v>
      </c>
      <c r="F193" s="43" t="s">
        <v>2131</v>
      </c>
      <c r="G193" s="56" t="s">
        <v>2097</v>
      </c>
      <c r="H193" s="43">
        <v>5</v>
      </c>
      <c r="I193" s="43">
        <v>3</v>
      </c>
      <c r="J193" s="43">
        <v>0</v>
      </c>
      <c r="K193" s="43">
        <v>3448.7</v>
      </c>
      <c r="L193" s="43">
        <v>2598.3000000000002</v>
      </c>
      <c r="M193" s="45">
        <v>6484351.7584999995</v>
      </c>
      <c r="N193" s="45">
        <f t="shared" si="3"/>
        <v>6484351.7584999995</v>
      </c>
      <c r="O193" s="45">
        <v>0</v>
      </c>
      <c r="P193" s="45">
        <v>0</v>
      </c>
      <c r="Q193" s="45">
        <v>0</v>
      </c>
      <c r="R193" s="57">
        <v>44927</v>
      </c>
      <c r="S193" s="57">
        <v>45291</v>
      </c>
    </row>
    <row r="194" spans="1:19" ht="20.3" x14ac:dyDescent="0.35">
      <c r="A194" s="43">
        <v>181</v>
      </c>
      <c r="B194" s="48" t="s">
        <v>222</v>
      </c>
      <c r="C194" s="55">
        <v>31235</v>
      </c>
      <c r="D194" s="43" t="s">
        <v>1899</v>
      </c>
      <c r="E194" s="43">
        <v>1964</v>
      </c>
      <c r="F194" s="43" t="s">
        <v>2131</v>
      </c>
      <c r="G194" s="56" t="s">
        <v>2104</v>
      </c>
      <c r="H194" s="43">
        <v>5</v>
      </c>
      <c r="I194" s="43">
        <v>3</v>
      </c>
      <c r="J194" s="43">
        <v>0</v>
      </c>
      <c r="K194" s="43">
        <v>3496.78</v>
      </c>
      <c r="L194" s="43">
        <v>2603.0300000000002</v>
      </c>
      <c r="M194" s="45">
        <v>5807573.2560000001</v>
      </c>
      <c r="N194" s="45">
        <f t="shared" si="3"/>
        <v>5807573.2560000001</v>
      </c>
      <c r="O194" s="45">
        <v>0</v>
      </c>
      <c r="P194" s="45">
        <v>0</v>
      </c>
      <c r="Q194" s="45">
        <v>0</v>
      </c>
      <c r="R194" s="57">
        <v>44927</v>
      </c>
      <c r="S194" s="57">
        <v>45291</v>
      </c>
    </row>
    <row r="195" spans="1:19" ht="20.3" x14ac:dyDescent="0.35">
      <c r="A195" s="43">
        <v>182</v>
      </c>
      <c r="B195" s="48" t="s">
        <v>223</v>
      </c>
      <c r="C195" s="55">
        <v>31236</v>
      </c>
      <c r="D195" s="43" t="s">
        <v>1899</v>
      </c>
      <c r="E195" s="43">
        <v>1964</v>
      </c>
      <c r="F195" s="43" t="s">
        <v>2131</v>
      </c>
      <c r="G195" s="56" t="s">
        <v>2104</v>
      </c>
      <c r="H195" s="43">
        <v>5</v>
      </c>
      <c r="I195" s="43">
        <v>3</v>
      </c>
      <c r="J195" s="43">
        <v>0</v>
      </c>
      <c r="K195" s="43">
        <v>3467.5</v>
      </c>
      <c r="L195" s="43">
        <v>2709.2</v>
      </c>
      <c r="M195" s="45">
        <v>2888786.628</v>
      </c>
      <c r="N195" s="45">
        <f t="shared" si="3"/>
        <v>2888786.628</v>
      </c>
      <c r="O195" s="45">
        <v>0</v>
      </c>
      <c r="P195" s="45">
        <v>0</v>
      </c>
      <c r="Q195" s="45">
        <v>0</v>
      </c>
      <c r="R195" s="57">
        <v>44927</v>
      </c>
      <c r="S195" s="57">
        <v>45291</v>
      </c>
    </row>
    <row r="196" spans="1:19" ht="20.3" x14ac:dyDescent="0.35">
      <c r="A196" s="43">
        <v>183</v>
      </c>
      <c r="B196" s="48" t="s">
        <v>224</v>
      </c>
      <c r="C196" s="55">
        <v>31237</v>
      </c>
      <c r="D196" s="43" t="s">
        <v>1899</v>
      </c>
      <c r="E196" s="43">
        <v>1964</v>
      </c>
      <c r="F196" s="43" t="s">
        <v>2131</v>
      </c>
      <c r="G196" s="56" t="s">
        <v>2097</v>
      </c>
      <c r="H196" s="43">
        <v>5</v>
      </c>
      <c r="I196" s="43">
        <v>4</v>
      </c>
      <c r="J196" s="43">
        <v>0</v>
      </c>
      <c r="K196" s="43">
        <v>4773</v>
      </c>
      <c r="L196" s="43">
        <v>3617.3</v>
      </c>
      <c r="M196" s="45">
        <v>8226864.0719999997</v>
      </c>
      <c r="N196" s="45">
        <f t="shared" si="3"/>
        <v>8226864.0719999997</v>
      </c>
      <c r="O196" s="45">
        <v>0</v>
      </c>
      <c r="P196" s="45">
        <v>0</v>
      </c>
      <c r="Q196" s="45">
        <v>0</v>
      </c>
      <c r="R196" s="57">
        <v>44927</v>
      </c>
      <c r="S196" s="57">
        <v>45291</v>
      </c>
    </row>
    <row r="197" spans="1:19" ht="20.3" x14ac:dyDescent="0.35">
      <c r="A197" s="43">
        <v>184</v>
      </c>
      <c r="B197" s="48" t="s">
        <v>225</v>
      </c>
      <c r="C197" s="55">
        <v>31239</v>
      </c>
      <c r="D197" s="43" t="s">
        <v>1899</v>
      </c>
      <c r="E197" s="43">
        <v>1964</v>
      </c>
      <c r="F197" s="43" t="s">
        <v>2131</v>
      </c>
      <c r="G197" s="56" t="s">
        <v>2097</v>
      </c>
      <c r="H197" s="43">
        <v>5</v>
      </c>
      <c r="I197" s="43">
        <v>4</v>
      </c>
      <c r="J197" s="43">
        <v>0</v>
      </c>
      <c r="K197" s="43">
        <v>4754</v>
      </c>
      <c r="L197" s="43">
        <v>3593.2</v>
      </c>
      <c r="M197" s="45">
        <v>9774087.0360000003</v>
      </c>
      <c r="N197" s="45">
        <f t="shared" si="3"/>
        <v>9774087.0360000003</v>
      </c>
      <c r="O197" s="45">
        <v>0</v>
      </c>
      <c r="P197" s="45">
        <v>0</v>
      </c>
      <c r="Q197" s="45">
        <v>0</v>
      </c>
      <c r="R197" s="57">
        <v>44927</v>
      </c>
      <c r="S197" s="57">
        <v>45291</v>
      </c>
    </row>
    <row r="198" spans="1:19" ht="20.3" x14ac:dyDescent="0.35">
      <c r="A198" s="43">
        <v>185</v>
      </c>
      <c r="B198" s="48" t="s">
        <v>226</v>
      </c>
      <c r="C198" s="55">
        <v>31240</v>
      </c>
      <c r="D198" s="43" t="s">
        <v>1899</v>
      </c>
      <c r="E198" s="43">
        <v>1965</v>
      </c>
      <c r="F198" s="43" t="s">
        <v>2131</v>
      </c>
      <c r="G198" s="56" t="s">
        <v>2097</v>
      </c>
      <c r="H198" s="43">
        <v>5</v>
      </c>
      <c r="I198" s="43">
        <v>3</v>
      </c>
      <c r="J198" s="43">
        <v>0</v>
      </c>
      <c r="K198" s="43">
        <v>3541</v>
      </c>
      <c r="L198" s="43">
        <v>2655.64</v>
      </c>
      <c r="M198" s="45">
        <v>7314223.9800000004</v>
      </c>
      <c r="N198" s="45">
        <f t="shared" si="3"/>
        <v>7314223.9800000004</v>
      </c>
      <c r="O198" s="45">
        <v>0</v>
      </c>
      <c r="P198" s="45">
        <v>0</v>
      </c>
      <c r="Q198" s="45">
        <v>0</v>
      </c>
      <c r="R198" s="57">
        <v>44927</v>
      </c>
      <c r="S198" s="57">
        <v>45291</v>
      </c>
    </row>
    <row r="199" spans="1:19" ht="20.3" x14ac:dyDescent="0.35">
      <c r="A199" s="43">
        <v>186</v>
      </c>
      <c r="B199" s="48" t="s">
        <v>234</v>
      </c>
      <c r="C199" s="55">
        <v>31433</v>
      </c>
      <c r="D199" s="43" t="s">
        <v>1899</v>
      </c>
      <c r="E199" s="43">
        <v>1964</v>
      </c>
      <c r="F199" s="43" t="s">
        <v>2131</v>
      </c>
      <c r="G199" s="56" t="s">
        <v>2098</v>
      </c>
      <c r="H199" s="43">
        <v>5</v>
      </c>
      <c r="I199" s="43">
        <v>4</v>
      </c>
      <c r="J199" s="43">
        <v>0</v>
      </c>
      <c r="K199" s="43">
        <v>2692.67</v>
      </c>
      <c r="L199" s="43">
        <v>3788</v>
      </c>
      <c r="M199" s="45">
        <v>6979912.2119999994</v>
      </c>
      <c r="N199" s="45">
        <f t="shared" si="3"/>
        <v>6979912.2119999994</v>
      </c>
      <c r="O199" s="45">
        <v>0</v>
      </c>
      <c r="P199" s="45">
        <v>0</v>
      </c>
      <c r="Q199" s="45">
        <v>0</v>
      </c>
      <c r="R199" s="57">
        <v>44927</v>
      </c>
      <c r="S199" s="57">
        <v>45291</v>
      </c>
    </row>
    <row r="200" spans="1:19" ht="20.3" x14ac:dyDescent="0.35">
      <c r="A200" s="43">
        <v>187</v>
      </c>
      <c r="B200" s="48" t="s">
        <v>235</v>
      </c>
      <c r="C200" s="55">
        <v>31436</v>
      </c>
      <c r="D200" s="43" t="s">
        <v>1899</v>
      </c>
      <c r="E200" s="43">
        <v>1962</v>
      </c>
      <c r="F200" s="43" t="s">
        <v>2131</v>
      </c>
      <c r="G200" s="56" t="s">
        <v>2098</v>
      </c>
      <c r="H200" s="43">
        <v>4</v>
      </c>
      <c r="I200" s="43">
        <v>3</v>
      </c>
      <c r="J200" s="43">
        <v>0</v>
      </c>
      <c r="K200" s="43">
        <v>2668.59</v>
      </c>
      <c r="L200" s="43">
        <v>2099.4</v>
      </c>
      <c r="M200" s="45">
        <v>5527862.5499999998</v>
      </c>
      <c r="N200" s="45">
        <f t="shared" si="3"/>
        <v>5527862.5499999998</v>
      </c>
      <c r="O200" s="45">
        <v>0</v>
      </c>
      <c r="P200" s="45">
        <v>0</v>
      </c>
      <c r="Q200" s="45">
        <v>0</v>
      </c>
      <c r="R200" s="57">
        <v>44927</v>
      </c>
      <c r="S200" s="57">
        <v>45291</v>
      </c>
    </row>
    <row r="201" spans="1:19" ht="20.3" x14ac:dyDescent="0.35">
      <c r="A201" s="43">
        <v>188</v>
      </c>
      <c r="B201" s="48" t="s">
        <v>236</v>
      </c>
      <c r="C201" s="55">
        <v>31437</v>
      </c>
      <c r="D201" s="43" t="s">
        <v>1899</v>
      </c>
      <c r="E201" s="43">
        <v>1963</v>
      </c>
      <c r="F201" s="43" t="s">
        <v>2131</v>
      </c>
      <c r="G201" s="56" t="s">
        <v>2098</v>
      </c>
      <c r="H201" s="43">
        <v>5</v>
      </c>
      <c r="I201" s="43">
        <v>4</v>
      </c>
      <c r="J201" s="43">
        <v>0</v>
      </c>
      <c r="K201" s="43">
        <v>4354.1000000000004</v>
      </c>
      <c r="L201" s="43">
        <v>2583</v>
      </c>
      <c r="M201" s="45">
        <v>7059111.4439999992</v>
      </c>
      <c r="N201" s="45">
        <f t="shared" si="3"/>
        <v>7059111.4439999992</v>
      </c>
      <c r="O201" s="45">
        <v>0</v>
      </c>
      <c r="P201" s="45">
        <v>0</v>
      </c>
      <c r="Q201" s="45">
        <v>0</v>
      </c>
      <c r="R201" s="57">
        <v>44927</v>
      </c>
      <c r="S201" s="57">
        <v>45291</v>
      </c>
    </row>
    <row r="202" spans="1:19" ht="20.3" x14ac:dyDescent="0.35">
      <c r="A202" s="43">
        <v>189</v>
      </c>
      <c r="B202" s="48" t="s">
        <v>237</v>
      </c>
      <c r="C202" s="55">
        <v>31438</v>
      </c>
      <c r="D202" s="43" t="s">
        <v>1899</v>
      </c>
      <c r="E202" s="43">
        <v>1960</v>
      </c>
      <c r="F202" s="43" t="s">
        <v>2131</v>
      </c>
      <c r="G202" s="56" t="s">
        <v>2098</v>
      </c>
      <c r="H202" s="43">
        <v>4</v>
      </c>
      <c r="I202" s="43">
        <v>3</v>
      </c>
      <c r="J202" s="43">
        <v>0</v>
      </c>
      <c r="K202" s="43">
        <v>2636.43</v>
      </c>
      <c r="L202" s="43">
        <v>2014.4</v>
      </c>
      <c r="M202" s="45">
        <v>5527862.5499999998</v>
      </c>
      <c r="N202" s="45">
        <f t="shared" si="3"/>
        <v>5527862.5499999998</v>
      </c>
      <c r="O202" s="45">
        <v>0</v>
      </c>
      <c r="P202" s="45">
        <v>0</v>
      </c>
      <c r="Q202" s="45">
        <v>0</v>
      </c>
      <c r="R202" s="57">
        <v>44927</v>
      </c>
      <c r="S202" s="57">
        <v>45291</v>
      </c>
    </row>
    <row r="203" spans="1:19" ht="20.3" x14ac:dyDescent="0.35">
      <c r="A203" s="43">
        <v>190</v>
      </c>
      <c r="B203" s="48" t="s">
        <v>239</v>
      </c>
      <c r="C203" s="55">
        <v>31440</v>
      </c>
      <c r="D203" s="43" t="s">
        <v>1899</v>
      </c>
      <c r="E203" s="43">
        <v>1965</v>
      </c>
      <c r="F203" s="43" t="s">
        <v>2131</v>
      </c>
      <c r="G203" s="56" t="s">
        <v>2098</v>
      </c>
      <c r="H203" s="43">
        <v>4</v>
      </c>
      <c r="I203" s="43">
        <v>3</v>
      </c>
      <c r="J203" s="43">
        <v>0</v>
      </c>
      <c r="K203" s="43">
        <v>2576.39</v>
      </c>
      <c r="L203" s="43">
        <v>2061.9</v>
      </c>
      <c r="M203" s="45">
        <v>5527862.5499999998</v>
      </c>
      <c r="N203" s="45">
        <f t="shared" si="3"/>
        <v>5527862.5499999998</v>
      </c>
      <c r="O203" s="45">
        <v>0</v>
      </c>
      <c r="P203" s="45">
        <v>0</v>
      </c>
      <c r="Q203" s="45">
        <v>0</v>
      </c>
      <c r="R203" s="57">
        <v>44927</v>
      </c>
      <c r="S203" s="57">
        <v>45291</v>
      </c>
    </row>
    <row r="204" spans="1:19" ht="20.3" x14ac:dyDescent="0.35">
      <c r="A204" s="43">
        <v>191</v>
      </c>
      <c r="B204" s="48" t="s">
        <v>240</v>
      </c>
      <c r="C204" s="55">
        <v>31441</v>
      </c>
      <c r="D204" s="43" t="s">
        <v>1899</v>
      </c>
      <c r="E204" s="43">
        <v>1964</v>
      </c>
      <c r="F204" s="43" t="s">
        <v>2131</v>
      </c>
      <c r="G204" s="56" t="s">
        <v>2098</v>
      </c>
      <c r="H204" s="43">
        <v>5</v>
      </c>
      <c r="I204" s="43">
        <v>4</v>
      </c>
      <c r="J204" s="43">
        <v>0</v>
      </c>
      <c r="K204" s="43">
        <v>3432.59</v>
      </c>
      <c r="L204" s="43">
        <v>3273</v>
      </c>
      <c r="M204" s="45">
        <v>6979912.2119999994</v>
      </c>
      <c r="N204" s="45">
        <f t="shared" si="3"/>
        <v>6979912.2119999994</v>
      </c>
      <c r="O204" s="45">
        <v>0</v>
      </c>
      <c r="P204" s="45">
        <v>0</v>
      </c>
      <c r="Q204" s="45">
        <v>0</v>
      </c>
      <c r="R204" s="57">
        <v>44927</v>
      </c>
      <c r="S204" s="57">
        <v>45291</v>
      </c>
    </row>
    <row r="205" spans="1:19" ht="20.3" x14ac:dyDescent="0.35">
      <c r="A205" s="43">
        <v>192</v>
      </c>
      <c r="B205" s="48" t="s">
        <v>241</v>
      </c>
      <c r="C205" s="55">
        <v>31444</v>
      </c>
      <c r="D205" s="43" t="s">
        <v>1899</v>
      </c>
      <c r="E205" s="43">
        <v>1965</v>
      </c>
      <c r="F205" s="43" t="s">
        <v>2131</v>
      </c>
      <c r="G205" s="56" t="s">
        <v>2098</v>
      </c>
      <c r="H205" s="43">
        <v>5</v>
      </c>
      <c r="I205" s="43">
        <v>4</v>
      </c>
      <c r="J205" s="43">
        <v>0</v>
      </c>
      <c r="K205" s="43">
        <v>3218.82</v>
      </c>
      <c r="L205" s="43">
        <v>2602.5</v>
      </c>
      <c r="M205" s="45">
        <v>6979912.2119999994</v>
      </c>
      <c r="N205" s="45">
        <f t="shared" ref="N205:N267" si="4">M205</f>
        <v>6979912.2119999994</v>
      </c>
      <c r="O205" s="45">
        <v>0</v>
      </c>
      <c r="P205" s="45">
        <v>0</v>
      </c>
      <c r="Q205" s="45">
        <v>0</v>
      </c>
      <c r="R205" s="57">
        <v>44927</v>
      </c>
      <c r="S205" s="57">
        <v>45291</v>
      </c>
    </row>
    <row r="206" spans="1:19" ht="20.3" x14ac:dyDescent="0.35">
      <c r="A206" s="43">
        <v>193</v>
      </c>
      <c r="B206" s="48" t="s">
        <v>242</v>
      </c>
      <c r="C206" s="55">
        <v>31454</v>
      </c>
      <c r="D206" s="43" t="s">
        <v>1899</v>
      </c>
      <c r="E206" s="43">
        <v>1964</v>
      </c>
      <c r="F206" s="43" t="s">
        <v>2131</v>
      </c>
      <c r="G206" s="56" t="s">
        <v>2098</v>
      </c>
      <c r="H206" s="43">
        <v>5</v>
      </c>
      <c r="I206" s="43">
        <v>3</v>
      </c>
      <c r="J206" s="43">
        <v>0</v>
      </c>
      <c r="K206" s="43">
        <v>3315.9</v>
      </c>
      <c r="L206" s="43">
        <v>2518.1</v>
      </c>
      <c r="M206" s="45">
        <v>7067448.6539999992</v>
      </c>
      <c r="N206" s="45">
        <f t="shared" si="4"/>
        <v>7067448.6539999992</v>
      </c>
      <c r="O206" s="45">
        <v>0</v>
      </c>
      <c r="P206" s="45">
        <v>0</v>
      </c>
      <c r="Q206" s="45">
        <v>0</v>
      </c>
      <c r="R206" s="57">
        <v>44927</v>
      </c>
      <c r="S206" s="57">
        <v>45291</v>
      </c>
    </row>
    <row r="207" spans="1:19" ht="20.3" x14ac:dyDescent="0.35">
      <c r="A207" s="43">
        <v>194</v>
      </c>
      <c r="B207" s="48" t="s">
        <v>243</v>
      </c>
      <c r="C207" s="55">
        <v>31458</v>
      </c>
      <c r="D207" s="43" t="s">
        <v>1899</v>
      </c>
      <c r="E207" s="43">
        <v>1960</v>
      </c>
      <c r="F207" s="43" t="s">
        <v>2131</v>
      </c>
      <c r="G207" s="56" t="s">
        <v>2098</v>
      </c>
      <c r="H207" s="43">
        <v>5</v>
      </c>
      <c r="I207" s="43">
        <v>4</v>
      </c>
      <c r="J207" s="43">
        <v>0</v>
      </c>
      <c r="K207" s="43">
        <v>4427.6000000000004</v>
      </c>
      <c r="L207" s="43">
        <v>3200.05</v>
      </c>
      <c r="M207" s="45">
        <v>8397264.7080000006</v>
      </c>
      <c r="N207" s="45">
        <f t="shared" si="4"/>
        <v>8397264.7080000006</v>
      </c>
      <c r="O207" s="45">
        <v>0</v>
      </c>
      <c r="P207" s="45">
        <v>0</v>
      </c>
      <c r="Q207" s="45">
        <v>0</v>
      </c>
      <c r="R207" s="57">
        <v>44927</v>
      </c>
      <c r="S207" s="57">
        <v>45291</v>
      </c>
    </row>
    <row r="208" spans="1:19" ht="20.3" x14ac:dyDescent="0.35">
      <c r="A208" s="43">
        <v>195</v>
      </c>
      <c r="B208" s="48" t="s">
        <v>244</v>
      </c>
      <c r="C208" s="55">
        <v>31468</v>
      </c>
      <c r="D208" s="43" t="s">
        <v>1899</v>
      </c>
      <c r="E208" s="43">
        <v>1965</v>
      </c>
      <c r="F208" s="43" t="s">
        <v>2131</v>
      </c>
      <c r="G208" s="56" t="s">
        <v>2104</v>
      </c>
      <c r="H208" s="43">
        <v>5</v>
      </c>
      <c r="I208" s="43">
        <v>4</v>
      </c>
      <c r="J208" s="43">
        <v>0</v>
      </c>
      <c r="K208" s="43">
        <v>4633.6000000000004</v>
      </c>
      <c r="L208" s="43">
        <v>3598.6</v>
      </c>
      <c r="M208" s="45">
        <v>4632275.676</v>
      </c>
      <c r="N208" s="45">
        <f t="shared" si="4"/>
        <v>4632275.676</v>
      </c>
      <c r="O208" s="45">
        <v>0</v>
      </c>
      <c r="P208" s="45">
        <v>0</v>
      </c>
      <c r="Q208" s="45">
        <v>0</v>
      </c>
      <c r="R208" s="57">
        <v>44927</v>
      </c>
      <c r="S208" s="57">
        <v>45291</v>
      </c>
    </row>
    <row r="209" spans="1:19" ht="20.3" x14ac:dyDescent="0.35">
      <c r="A209" s="43">
        <v>196</v>
      </c>
      <c r="B209" s="48" t="s">
        <v>1673</v>
      </c>
      <c r="C209" s="55">
        <v>31469</v>
      </c>
      <c r="D209" s="43" t="s">
        <v>1899</v>
      </c>
      <c r="E209" s="43">
        <v>1965</v>
      </c>
      <c r="F209" s="43" t="s">
        <v>2131</v>
      </c>
      <c r="G209" s="56" t="s">
        <v>2104</v>
      </c>
      <c r="H209" s="43">
        <v>5</v>
      </c>
      <c r="I209" s="43">
        <v>4</v>
      </c>
      <c r="J209" s="43">
        <v>0</v>
      </c>
      <c r="K209" s="43">
        <v>4732.8</v>
      </c>
      <c r="L209" s="43">
        <v>3579.6</v>
      </c>
      <c r="M209" s="45">
        <v>1083765.6000000001</v>
      </c>
      <c r="N209" s="45">
        <f t="shared" si="4"/>
        <v>1083765.6000000001</v>
      </c>
      <c r="O209" s="45">
        <v>0</v>
      </c>
      <c r="P209" s="45">
        <v>0</v>
      </c>
      <c r="Q209" s="45">
        <v>0</v>
      </c>
      <c r="R209" s="57">
        <v>44927</v>
      </c>
      <c r="S209" s="57">
        <v>45291</v>
      </c>
    </row>
    <row r="210" spans="1:19" ht="20.3" x14ac:dyDescent="0.35">
      <c r="A210" s="43">
        <v>197</v>
      </c>
      <c r="B210" s="48" t="s">
        <v>245</v>
      </c>
      <c r="C210" s="55">
        <v>31428</v>
      </c>
      <c r="D210" s="43" t="s">
        <v>1899</v>
      </c>
      <c r="E210" s="43">
        <v>1963</v>
      </c>
      <c r="F210" s="43" t="s">
        <v>2131</v>
      </c>
      <c r="G210" s="56" t="s">
        <v>2098</v>
      </c>
      <c r="H210" s="43">
        <v>5</v>
      </c>
      <c r="I210" s="43">
        <v>3</v>
      </c>
      <c r="J210" s="43">
        <v>0</v>
      </c>
      <c r="K210" s="43">
        <v>3164.07</v>
      </c>
      <c r="L210" s="43">
        <v>2496.63</v>
      </c>
      <c r="M210" s="45">
        <v>5527862.5499999998</v>
      </c>
      <c r="N210" s="45">
        <f t="shared" si="4"/>
        <v>5527862.5499999998</v>
      </c>
      <c r="O210" s="45">
        <v>0</v>
      </c>
      <c r="P210" s="45">
        <v>0</v>
      </c>
      <c r="Q210" s="45">
        <v>0</v>
      </c>
      <c r="R210" s="57">
        <v>44927</v>
      </c>
      <c r="S210" s="57">
        <v>45291</v>
      </c>
    </row>
    <row r="211" spans="1:19" ht="20.3" x14ac:dyDescent="0.35">
      <c r="A211" s="43">
        <v>198</v>
      </c>
      <c r="B211" s="48" t="s">
        <v>247</v>
      </c>
      <c r="C211" s="55">
        <v>31482</v>
      </c>
      <c r="D211" s="43" t="s">
        <v>1899</v>
      </c>
      <c r="E211" s="43">
        <v>1972</v>
      </c>
      <c r="F211" s="43" t="s">
        <v>2131</v>
      </c>
      <c r="G211" s="56" t="s">
        <v>2098</v>
      </c>
      <c r="H211" s="43">
        <v>9</v>
      </c>
      <c r="I211" s="43">
        <v>1</v>
      </c>
      <c r="J211" s="43">
        <v>0</v>
      </c>
      <c r="K211" s="43">
        <v>2678.14</v>
      </c>
      <c r="L211" s="43">
        <v>2321.15</v>
      </c>
      <c r="M211" s="45">
        <v>897920.56200000003</v>
      </c>
      <c r="N211" s="45">
        <f t="shared" si="4"/>
        <v>897920.56200000003</v>
      </c>
      <c r="O211" s="45">
        <v>0</v>
      </c>
      <c r="P211" s="45">
        <v>0</v>
      </c>
      <c r="Q211" s="45">
        <v>0</v>
      </c>
      <c r="R211" s="57">
        <v>44927</v>
      </c>
      <c r="S211" s="57">
        <v>45291</v>
      </c>
    </row>
    <row r="212" spans="1:19" ht="20.3" x14ac:dyDescent="0.35">
      <c r="A212" s="43">
        <v>199</v>
      </c>
      <c r="B212" s="48" t="s">
        <v>248</v>
      </c>
      <c r="C212" s="55">
        <v>31486</v>
      </c>
      <c r="D212" s="43" t="s">
        <v>1899</v>
      </c>
      <c r="E212" s="43">
        <v>1973</v>
      </c>
      <c r="F212" s="43" t="s">
        <v>2131</v>
      </c>
      <c r="G212" s="56" t="s">
        <v>2098</v>
      </c>
      <c r="H212" s="43">
        <v>9</v>
      </c>
      <c r="I212" s="43">
        <v>1</v>
      </c>
      <c r="J212" s="43">
        <v>0</v>
      </c>
      <c r="K212" s="43">
        <v>2693.05</v>
      </c>
      <c r="L212" s="43">
        <v>2322.29</v>
      </c>
      <c r="M212" s="45">
        <v>897920.56200000003</v>
      </c>
      <c r="N212" s="45">
        <f t="shared" si="4"/>
        <v>897920.56200000003</v>
      </c>
      <c r="O212" s="45">
        <v>0</v>
      </c>
      <c r="P212" s="45">
        <v>0</v>
      </c>
      <c r="Q212" s="45">
        <v>0</v>
      </c>
      <c r="R212" s="57">
        <v>44927</v>
      </c>
      <c r="S212" s="57">
        <v>45291</v>
      </c>
    </row>
    <row r="213" spans="1:19" ht="20.3" x14ac:dyDescent="0.35">
      <c r="A213" s="43">
        <v>200</v>
      </c>
      <c r="B213" s="48" t="s">
        <v>249</v>
      </c>
      <c r="C213" s="55">
        <v>31492</v>
      </c>
      <c r="D213" s="43" t="s">
        <v>1899</v>
      </c>
      <c r="E213" s="43">
        <v>1972</v>
      </c>
      <c r="F213" s="43" t="s">
        <v>2131</v>
      </c>
      <c r="G213" s="56" t="s">
        <v>2098</v>
      </c>
      <c r="H213" s="43">
        <v>9</v>
      </c>
      <c r="I213" s="43">
        <v>1</v>
      </c>
      <c r="J213" s="43">
        <v>0</v>
      </c>
      <c r="K213" s="43">
        <v>2666.79</v>
      </c>
      <c r="L213" s="43">
        <v>2301.64</v>
      </c>
      <c r="M213" s="45">
        <v>897920.56200000003</v>
      </c>
      <c r="N213" s="45">
        <f t="shared" si="4"/>
        <v>897920.56200000003</v>
      </c>
      <c r="O213" s="45">
        <v>0</v>
      </c>
      <c r="P213" s="45">
        <v>0</v>
      </c>
      <c r="Q213" s="45">
        <v>0</v>
      </c>
      <c r="R213" s="57">
        <v>44927</v>
      </c>
      <c r="S213" s="57">
        <v>45291</v>
      </c>
    </row>
    <row r="214" spans="1:19" ht="20.3" x14ac:dyDescent="0.35">
      <c r="A214" s="43">
        <v>201</v>
      </c>
      <c r="B214" s="48" t="s">
        <v>250</v>
      </c>
      <c r="C214" s="55">
        <v>31431</v>
      </c>
      <c r="D214" s="43" t="s">
        <v>1899</v>
      </c>
      <c r="E214" s="43">
        <v>1963</v>
      </c>
      <c r="F214" s="43" t="s">
        <v>2131</v>
      </c>
      <c r="G214" s="56" t="s">
        <v>2098</v>
      </c>
      <c r="H214" s="43">
        <v>4</v>
      </c>
      <c r="I214" s="43">
        <v>3</v>
      </c>
      <c r="J214" s="43">
        <v>0</v>
      </c>
      <c r="K214" s="43">
        <v>2604.31</v>
      </c>
      <c r="L214" s="43">
        <v>1994.1</v>
      </c>
      <c r="M214" s="45">
        <v>5527862.5499999998</v>
      </c>
      <c r="N214" s="45">
        <f t="shared" si="4"/>
        <v>5527862.5499999998</v>
      </c>
      <c r="O214" s="45">
        <v>0</v>
      </c>
      <c r="P214" s="45">
        <v>0</v>
      </c>
      <c r="Q214" s="45">
        <v>0</v>
      </c>
      <c r="R214" s="57">
        <v>44927</v>
      </c>
      <c r="S214" s="57">
        <v>45291</v>
      </c>
    </row>
    <row r="215" spans="1:19" ht="20.3" x14ac:dyDescent="0.35">
      <c r="A215" s="43">
        <v>202</v>
      </c>
      <c r="B215" s="48" t="s">
        <v>251</v>
      </c>
      <c r="C215" s="55">
        <v>31432</v>
      </c>
      <c r="D215" s="43" t="s">
        <v>1899</v>
      </c>
      <c r="E215" s="43">
        <v>1963</v>
      </c>
      <c r="F215" s="43" t="s">
        <v>2131</v>
      </c>
      <c r="G215" s="56" t="s">
        <v>2098</v>
      </c>
      <c r="H215" s="43">
        <v>4</v>
      </c>
      <c r="I215" s="43">
        <v>3</v>
      </c>
      <c r="J215" s="43">
        <v>0</v>
      </c>
      <c r="K215" s="43">
        <v>2571.6</v>
      </c>
      <c r="L215" s="43">
        <v>2022.4</v>
      </c>
      <c r="M215" s="45">
        <v>5527862.5499999998</v>
      </c>
      <c r="N215" s="45">
        <f t="shared" si="4"/>
        <v>5527862.5499999998</v>
      </c>
      <c r="O215" s="45">
        <v>0</v>
      </c>
      <c r="P215" s="45">
        <v>0</v>
      </c>
      <c r="Q215" s="45">
        <v>0</v>
      </c>
      <c r="R215" s="57">
        <v>44927</v>
      </c>
      <c r="S215" s="57">
        <v>45291</v>
      </c>
    </row>
    <row r="216" spans="1:19" ht="20.3" x14ac:dyDescent="0.35">
      <c r="A216" s="43">
        <v>203</v>
      </c>
      <c r="B216" s="48" t="s">
        <v>252</v>
      </c>
      <c r="C216" s="55">
        <v>31495</v>
      </c>
      <c r="D216" s="43" t="s">
        <v>1899</v>
      </c>
      <c r="E216" s="43">
        <v>1995</v>
      </c>
      <c r="F216" s="43" t="s">
        <v>2131</v>
      </c>
      <c r="G216" s="56" t="s">
        <v>2098</v>
      </c>
      <c r="H216" s="43">
        <v>9</v>
      </c>
      <c r="I216" s="43">
        <v>1</v>
      </c>
      <c r="J216" s="43">
        <v>1</v>
      </c>
      <c r="K216" s="43">
        <v>4025.8</v>
      </c>
      <c r="L216" s="43">
        <v>3132.9</v>
      </c>
      <c r="M216" s="45">
        <v>2790371.5350000001</v>
      </c>
      <c r="N216" s="45">
        <f t="shared" si="4"/>
        <v>2790371.5350000001</v>
      </c>
      <c r="O216" s="45">
        <v>0</v>
      </c>
      <c r="P216" s="45">
        <v>0</v>
      </c>
      <c r="Q216" s="45">
        <v>0</v>
      </c>
      <c r="R216" s="57">
        <v>44927</v>
      </c>
      <c r="S216" s="57">
        <v>45291</v>
      </c>
    </row>
    <row r="217" spans="1:19" ht="20.3" x14ac:dyDescent="0.35">
      <c r="A217" s="43">
        <v>204</v>
      </c>
      <c r="B217" s="48" t="s">
        <v>278</v>
      </c>
      <c r="C217" s="55">
        <v>31600</v>
      </c>
      <c r="D217" s="43" t="s">
        <v>1899</v>
      </c>
      <c r="E217" s="43">
        <v>1965</v>
      </c>
      <c r="F217" s="43" t="s">
        <v>2131</v>
      </c>
      <c r="G217" s="56" t="s">
        <v>2097</v>
      </c>
      <c r="H217" s="43">
        <v>5</v>
      </c>
      <c r="I217" s="43">
        <v>4</v>
      </c>
      <c r="J217" s="43">
        <v>0</v>
      </c>
      <c r="K217" s="43">
        <v>4630.5</v>
      </c>
      <c r="L217" s="43">
        <v>3409.3</v>
      </c>
      <c r="M217" s="45">
        <v>5578444.8719999995</v>
      </c>
      <c r="N217" s="45">
        <f t="shared" si="4"/>
        <v>5578444.8719999995</v>
      </c>
      <c r="O217" s="45">
        <v>0</v>
      </c>
      <c r="P217" s="45">
        <v>0</v>
      </c>
      <c r="Q217" s="45">
        <v>0</v>
      </c>
      <c r="R217" s="57">
        <v>44927</v>
      </c>
      <c r="S217" s="57">
        <v>45291</v>
      </c>
    </row>
    <row r="218" spans="1:19" ht="20.3" x14ac:dyDescent="0.35">
      <c r="A218" s="43">
        <v>205</v>
      </c>
      <c r="B218" s="48" t="s">
        <v>279</v>
      </c>
      <c r="C218" s="55">
        <v>31621</v>
      </c>
      <c r="D218" s="43" t="s">
        <v>1899</v>
      </c>
      <c r="E218" s="43">
        <v>1965</v>
      </c>
      <c r="F218" s="43" t="s">
        <v>2131</v>
      </c>
      <c r="G218" s="56" t="s">
        <v>2097</v>
      </c>
      <c r="H218" s="43">
        <v>5</v>
      </c>
      <c r="I218" s="43">
        <v>3</v>
      </c>
      <c r="J218" s="43">
        <v>0</v>
      </c>
      <c r="K218" s="43">
        <v>3490.9</v>
      </c>
      <c r="L218" s="43">
        <v>2676.8</v>
      </c>
      <c r="M218" s="45">
        <v>5654602.7580000004</v>
      </c>
      <c r="N218" s="45">
        <f t="shared" si="4"/>
        <v>5654602.7580000004</v>
      </c>
      <c r="O218" s="45">
        <v>0</v>
      </c>
      <c r="P218" s="45">
        <v>0</v>
      </c>
      <c r="Q218" s="45">
        <v>0</v>
      </c>
      <c r="R218" s="57">
        <v>44927</v>
      </c>
      <c r="S218" s="57">
        <v>45291</v>
      </c>
    </row>
    <row r="219" spans="1:19" ht="20.3" x14ac:dyDescent="0.35">
      <c r="A219" s="43">
        <v>206</v>
      </c>
      <c r="B219" s="48" t="s">
        <v>280</v>
      </c>
      <c r="C219" s="55">
        <v>31622</v>
      </c>
      <c r="D219" s="43" t="s">
        <v>1899</v>
      </c>
      <c r="E219" s="43">
        <v>1965</v>
      </c>
      <c r="F219" s="43" t="s">
        <v>2131</v>
      </c>
      <c r="G219" s="56" t="s">
        <v>2097</v>
      </c>
      <c r="H219" s="43">
        <v>5</v>
      </c>
      <c r="I219" s="43">
        <v>4</v>
      </c>
      <c r="J219" s="43">
        <v>0</v>
      </c>
      <c r="K219" s="43">
        <v>4555.5</v>
      </c>
      <c r="L219" s="43">
        <v>3538.85</v>
      </c>
      <c r="M219" s="45">
        <v>6232010.2739999993</v>
      </c>
      <c r="N219" s="45">
        <f t="shared" si="4"/>
        <v>6232010.2739999993</v>
      </c>
      <c r="O219" s="45">
        <v>0</v>
      </c>
      <c r="P219" s="45">
        <v>0</v>
      </c>
      <c r="Q219" s="45">
        <v>0</v>
      </c>
      <c r="R219" s="57">
        <v>44927</v>
      </c>
      <c r="S219" s="57">
        <v>45291</v>
      </c>
    </row>
    <row r="220" spans="1:19" ht="20.3" x14ac:dyDescent="0.35">
      <c r="A220" s="43">
        <v>207</v>
      </c>
      <c r="B220" s="48" t="s">
        <v>281</v>
      </c>
      <c r="C220" s="55">
        <v>31624</v>
      </c>
      <c r="D220" s="43" t="s">
        <v>1899</v>
      </c>
      <c r="E220" s="43">
        <v>1965</v>
      </c>
      <c r="F220" s="43" t="s">
        <v>2131</v>
      </c>
      <c r="G220" s="56" t="s">
        <v>2097</v>
      </c>
      <c r="H220" s="43">
        <v>5</v>
      </c>
      <c r="I220" s="43">
        <v>4</v>
      </c>
      <c r="J220" s="43">
        <v>0</v>
      </c>
      <c r="K220" s="43">
        <v>4742.8</v>
      </c>
      <c r="L220" s="43">
        <v>3587.15</v>
      </c>
      <c r="M220" s="45">
        <v>9191590.716</v>
      </c>
      <c r="N220" s="45">
        <f t="shared" si="4"/>
        <v>9191590.716</v>
      </c>
      <c r="O220" s="45">
        <v>0</v>
      </c>
      <c r="P220" s="45">
        <v>0</v>
      </c>
      <c r="Q220" s="45">
        <v>0</v>
      </c>
      <c r="R220" s="57">
        <v>44927</v>
      </c>
      <c r="S220" s="57">
        <v>45291</v>
      </c>
    </row>
    <row r="221" spans="1:19" ht="20.3" x14ac:dyDescent="0.35">
      <c r="A221" s="43">
        <v>208</v>
      </c>
      <c r="B221" s="48" t="s">
        <v>282</v>
      </c>
      <c r="C221" s="55">
        <v>31626</v>
      </c>
      <c r="D221" s="43" t="s">
        <v>1899</v>
      </c>
      <c r="E221" s="43">
        <v>1965</v>
      </c>
      <c r="F221" s="43" t="s">
        <v>2131</v>
      </c>
      <c r="G221" s="56" t="s">
        <v>2097</v>
      </c>
      <c r="H221" s="43">
        <v>5</v>
      </c>
      <c r="I221" s="43">
        <v>4</v>
      </c>
      <c r="J221" s="43">
        <v>0</v>
      </c>
      <c r="K221" s="43">
        <v>4726.8</v>
      </c>
      <c r="L221" s="43">
        <v>3549.1</v>
      </c>
      <c r="M221" s="45">
        <v>9663236.8560000006</v>
      </c>
      <c r="N221" s="45">
        <f t="shared" si="4"/>
        <v>9663236.8560000006</v>
      </c>
      <c r="O221" s="45">
        <v>0</v>
      </c>
      <c r="P221" s="45">
        <v>0</v>
      </c>
      <c r="Q221" s="45">
        <v>0</v>
      </c>
      <c r="R221" s="57">
        <v>44927</v>
      </c>
      <c r="S221" s="57">
        <v>45291</v>
      </c>
    </row>
    <row r="222" spans="1:19" ht="20.3" x14ac:dyDescent="0.35">
      <c r="A222" s="43">
        <v>209</v>
      </c>
      <c r="B222" s="48" t="s">
        <v>284</v>
      </c>
      <c r="C222" s="55">
        <v>31634</v>
      </c>
      <c r="D222" s="43" t="s">
        <v>1899</v>
      </c>
      <c r="E222" s="43">
        <v>1974</v>
      </c>
      <c r="F222" s="43" t="s">
        <v>2131</v>
      </c>
      <c r="G222" s="56" t="s">
        <v>2098</v>
      </c>
      <c r="H222" s="43">
        <v>9</v>
      </c>
      <c r="I222" s="43">
        <v>1</v>
      </c>
      <c r="J222" s="43">
        <v>0</v>
      </c>
      <c r="K222" s="43">
        <v>3051.3</v>
      </c>
      <c r="L222" s="43">
        <v>2192.9</v>
      </c>
      <c r="M222" s="45">
        <v>2232803.09</v>
      </c>
      <c r="N222" s="45">
        <f t="shared" si="4"/>
        <v>2232803.09</v>
      </c>
      <c r="O222" s="45">
        <v>0</v>
      </c>
      <c r="P222" s="45">
        <v>0</v>
      </c>
      <c r="Q222" s="45">
        <v>0</v>
      </c>
      <c r="R222" s="57">
        <v>44927</v>
      </c>
      <c r="S222" s="57">
        <v>45291</v>
      </c>
    </row>
    <row r="223" spans="1:19" ht="20.3" x14ac:dyDescent="0.35">
      <c r="A223" s="43">
        <v>210</v>
      </c>
      <c r="B223" s="48" t="s">
        <v>285</v>
      </c>
      <c r="C223" s="55">
        <v>31648</v>
      </c>
      <c r="D223" s="43" t="s">
        <v>1899</v>
      </c>
      <c r="E223" s="43">
        <v>1975</v>
      </c>
      <c r="F223" s="43" t="s">
        <v>2131</v>
      </c>
      <c r="G223" s="56" t="s">
        <v>2097</v>
      </c>
      <c r="H223" s="43">
        <v>9</v>
      </c>
      <c r="I223" s="43">
        <v>4</v>
      </c>
      <c r="J223" s="43">
        <v>0</v>
      </c>
      <c r="K223" s="43">
        <v>12447.7</v>
      </c>
      <c r="L223" s="43">
        <v>7990.0660000000007</v>
      </c>
      <c r="M223" s="45">
        <v>16721735.645999998</v>
      </c>
      <c r="N223" s="45">
        <f t="shared" si="4"/>
        <v>16721735.645999998</v>
      </c>
      <c r="O223" s="45">
        <v>0</v>
      </c>
      <c r="P223" s="45">
        <v>0</v>
      </c>
      <c r="Q223" s="45">
        <v>0</v>
      </c>
      <c r="R223" s="57">
        <v>44927</v>
      </c>
      <c r="S223" s="57">
        <v>45291</v>
      </c>
    </row>
    <row r="224" spans="1:19" ht="20.3" x14ac:dyDescent="0.35">
      <c r="A224" s="43">
        <v>211</v>
      </c>
      <c r="B224" s="48" t="s">
        <v>286</v>
      </c>
      <c r="C224" s="55">
        <v>31651</v>
      </c>
      <c r="D224" s="43" t="s">
        <v>1899</v>
      </c>
      <c r="E224" s="43">
        <v>1975</v>
      </c>
      <c r="F224" s="43" t="s">
        <v>2131</v>
      </c>
      <c r="G224" s="56" t="s">
        <v>2098</v>
      </c>
      <c r="H224" s="43">
        <v>9</v>
      </c>
      <c r="I224" s="43">
        <v>1</v>
      </c>
      <c r="J224" s="43">
        <v>0</v>
      </c>
      <c r="K224" s="43">
        <v>2885.9</v>
      </c>
      <c r="L224" s="43">
        <v>2161.6</v>
      </c>
      <c r="M224" s="45">
        <v>3685844.3275000001</v>
      </c>
      <c r="N224" s="45">
        <f t="shared" si="4"/>
        <v>3685844.3275000001</v>
      </c>
      <c r="O224" s="45">
        <v>0</v>
      </c>
      <c r="P224" s="45">
        <v>0</v>
      </c>
      <c r="Q224" s="45">
        <v>0</v>
      </c>
      <c r="R224" s="57">
        <v>44927</v>
      </c>
      <c r="S224" s="57">
        <v>45291</v>
      </c>
    </row>
    <row r="225" spans="1:19" ht="20.3" x14ac:dyDescent="0.35">
      <c r="A225" s="43">
        <v>212</v>
      </c>
      <c r="B225" s="48" t="s">
        <v>287</v>
      </c>
      <c r="C225" s="55">
        <v>31613</v>
      </c>
      <c r="D225" s="43" t="s">
        <v>1899</v>
      </c>
      <c r="E225" s="43">
        <v>1964</v>
      </c>
      <c r="F225" s="43" t="s">
        <v>2131</v>
      </c>
      <c r="G225" s="56" t="s">
        <v>2097</v>
      </c>
      <c r="H225" s="43">
        <v>5</v>
      </c>
      <c r="I225" s="43">
        <v>4</v>
      </c>
      <c r="J225" s="43">
        <v>0</v>
      </c>
      <c r="K225" s="43">
        <v>4812</v>
      </c>
      <c r="L225" s="43">
        <v>3596.3</v>
      </c>
      <c r="M225" s="45">
        <v>9605908.0319999997</v>
      </c>
      <c r="N225" s="45">
        <f t="shared" si="4"/>
        <v>9605908.0319999997</v>
      </c>
      <c r="O225" s="45">
        <v>0</v>
      </c>
      <c r="P225" s="45">
        <v>0</v>
      </c>
      <c r="Q225" s="45">
        <v>0</v>
      </c>
      <c r="R225" s="57">
        <v>44927</v>
      </c>
      <c r="S225" s="57">
        <v>45291</v>
      </c>
    </row>
    <row r="226" spans="1:19" ht="20.3" x14ac:dyDescent="0.35">
      <c r="A226" s="43">
        <v>213</v>
      </c>
      <c r="B226" s="48" t="s">
        <v>288</v>
      </c>
      <c r="C226" s="55">
        <v>31614</v>
      </c>
      <c r="D226" s="43" t="s">
        <v>1899</v>
      </c>
      <c r="E226" s="43">
        <v>1965</v>
      </c>
      <c r="F226" s="43" t="s">
        <v>2131</v>
      </c>
      <c r="G226" s="56" t="s">
        <v>2097</v>
      </c>
      <c r="H226" s="43">
        <v>5</v>
      </c>
      <c r="I226" s="43">
        <v>3</v>
      </c>
      <c r="J226" s="43">
        <v>0</v>
      </c>
      <c r="K226" s="43">
        <v>3463.7</v>
      </c>
      <c r="L226" s="43">
        <v>2613.4</v>
      </c>
      <c r="M226" s="45">
        <v>5715642.8279999997</v>
      </c>
      <c r="N226" s="45">
        <f t="shared" si="4"/>
        <v>5715642.8279999997</v>
      </c>
      <c r="O226" s="45">
        <v>0</v>
      </c>
      <c r="P226" s="45">
        <v>0</v>
      </c>
      <c r="Q226" s="45">
        <v>0</v>
      </c>
      <c r="R226" s="57">
        <v>44927</v>
      </c>
      <c r="S226" s="57">
        <v>45291</v>
      </c>
    </row>
    <row r="227" spans="1:19" ht="20.3" x14ac:dyDescent="0.35">
      <c r="A227" s="43">
        <v>214</v>
      </c>
      <c r="B227" s="48" t="s">
        <v>289</v>
      </c>
      <c r="C227" s="55">
        <v>31694</v>
      </c>
      <c r="D227" s="43" t="s">
        <v>1899</v>
      </c>
      <c r="E227" s="43">
        <v>1960</v>
      </c>
      <c r="F227" s="43" t="s">
        <v>2131</v>
      </c>
      <c r="G227" s="56" t="s">
        <v>2103</v>
      </c>
      <c r="H227" s="43">
        <v>2</v>
      </c>
      <c r="I227" s="43">
        <v>1</v>
      </c>
      <c r="J227" s="43">
        <v>0</v>
      </c>
      <c r="K227" s="43">
        <v>709.8</v>
      </c>
      <c r="L227" s="43">
        <v>557.9</v>
      </c>
      <c r="M227" s="45">
        <v>86360.4</v>
      </c>
      <c r="N227" s="45">
        <f t="shared" si="4"/>
        <v>86360.4</v>
      </c>
      <c r="O227" s="45">
        <v>0</v>
      </c>
      <c r="P227" s="45">
        <v>0</v>
      </c>
      <c r="Q227" s="45">
        <v>0</v>
      </c>
      <c r="R227" s="57">
        <v>44927</v>
      </c>
      <c r="S227" s="57">
        <v>45291</v>
      </c>
    </row>
    <row r="228" spans="1:19" ht="20.3" x14ac:dyDescent="0.35">
      <c r="A228" s="43">
        <v>215</v>
      </c>
      <c r="B228" s="48" t="s">
        <v>296</v>
      </c>
      <c r="C228" s="55">
        <v>31760</v>
      </c>
      <c r="D228" s="43" t="s">
        <v>1899</v>
      </c>
      <c r="E228" s="43">
        <v>1964</v>
      </c>
      <c r="F228" s="43" t="s">
        <v>2131</v>
      </c>
      <c r="G228" s="56" t="s">
        <v>2098</v>
      </c>
      <c r="H228" s="43">
        <v>5</v>
      </c>
      <c r="I228" s="43">
        <v>4</v>
      </c>
      <c r="J228" s="43">
        <v>0</v>
      </c>
      <c r="K228" s="43">
        <v>4314.5</v>
      </c>
      <c r="L228" s="43">
        <v>3177.15</v>
      </c>
      <c r="M228" s="45">
        <v>9074807.8203999996</v>
      </c>
      <c r="N228" s="45">
        <f t="shared" si="4"/>
        <v>9074807.8203999996</v>
      </c>
      <c r="O228" s="45">
        <v>0</v>
      </c>
      <c r="P228" s="45">
        <v>0</v>
      </c>
      <c r="Q228" s="45">
        <v>0</v>
      </c>
      <c r="R228" s="57">
        <v>44927</v>
      </c>
      <c r="S228" s="57">
        <v>45291</v>
      </c>
    </row>
    <row r="229" spans="1:19" ht="20.3" x14ac:dyDescent="0.35">
      <c r="A229" s="43">
        <v>216</v>
      </c>
      <c r="B229" s="48" t="s">
        <v>298</v>
      </c>
      <c r="C229" s="55">
        <v>31766</v>
      </c>
      <c r="D229" s="43" t="s">
        <v>1899</v>
      </c>
      <c r="E229" s="43">
        <v>1964</v>
      </c>
      <c r="F229" s="43" t="s">
        <v>2131</v>
      </c>
      <c r="G229" s="56" t="s">
        <v>2098</v>
      </c>
      <c r="H229" s="43">
        <v>4</v>
      </c>
      <c r="I229" s="43">
        <v>3</v>
      </c>
      <c r="J229" s="43">
        <v>0</v>
      </c>
      <c r="K229" s="43">
        <v>2533.48</v>
      </c>
      <c r="L229" s="43">
        <v>2052.17</v>
      </c>
      <c r="M229" s="45">
        <v>6163334.7243999997</v>
      </c>
      <c r="N229" s="45">
        <f t="shared" si="4"/>
        <v>6163334.7243999997</v>
      </c>
      <c r="O229" s="45">
        <v>0</v>
      </c>
      <c r="P229" s="45">
        <v>0</v>
      </c>
      <c r="Q229" s="45">
        <v>0</v>
      </c>
      <c r="R229" s="57">
        <v>44927</v>
      </c>
      <c r="S229" s="57">
        <v>45291</v>
      </c>
    </row>
    <row r="230" spans="1:19" ht="20.3" x14ac:dyDescent="0.35">
      <c r="A230" s="43">
        <v>217</v>
      </c>
      <c r="B230" s="48" t="s">
        <v>300</v>
      </c>
      <c r="C230" s="55">
        <v>31754</v>
      </c>
      <c r="D230" s="43" t="s">
        <v>1899</v>
      </c>
      <c r="E230" s="43">
        <v>1964</v>
      </c>
      <c r="F230" s="43" t="s">
        <v>2131</v>
      </c>
      <c r="G230" s="56" t="s">
        <v>2098</v>
      </c>
      <c r="H230" s="43">
        <v>4</v>
      </c>
      <c r="I230" s="43">
        <v>4</v>
      </c>
      <c r="J230" s="43">
        <v>0</v>
      </c>
      <c r="K230" s="43">
        <v>3703.2</v>
      </c>
      <c r="L230" s="43">
        <v>2587.1</v>
      </c>
      <c r="M230" s="45">
        <v>7351886.8846499994</v>
      </c>
      <c r="N230" s="45">
        <f t="shared" si="4"/>
        <v>7351886.8846499994</v>
      </c>
      <c r="O230" s="45">
        <v>0</v>
      </c>
      <c r="P230" s="45">
        <v>0</v>
      </c>
      <c r="Q230" s="45">
        <v>0</v>
      </c>
      <c r="R230" s="57">
        <v>44927</v>
      </c>
      <c r="S230" s="57">
        <v>45291</v>
      </c>
    </row>
    <row r="231" spans="1:19" ht="20.3" x14ac:dyDescent="0.35">
      <c r="A231" s="43">
        <v>218</v>
      </c>
      <c r="B231" s="48" t="s">
        <v>302</v>
      </c>
      <c r="C231" s="55">
        <v>31755</v>
      </c>
      <c r="D231" s="43" t="s">
        <v>1899</v>
      </c>
      <c r="E231" s="43">
        <v>1963</v>
      </c>
      <c r="F231" s="43" t="s">
        <v>2131</v>
      </c>
      <c r="G231" s="56" t="s">
        <v>2098</v>
      </c>
      <c r="H231" s="43">
        <v>4</v>
      </c>
      <c r="I231" s="43">
        <v>4</v>
      </c>
      <c r="J231" s="43">
        <v>0</v>
      </c>
      <c r="K231" s="43">
        <v>3658.6</v>
      </c>
      <c r="L231" s="43">
        <v>2572.1999999999998</v>
      </c>
      <c r="M231" s="45">
        <v>7307002.8741500005</v>
      </c>
      <c r="N231" s="45">
        <f t="shared" si="4"/>
        <v>7307002.8741500005</v>
      </c>
      <c r="O231" s="45">
        <v>0</v>
      </c>
      <c r="P231" s="45">
        <v>0</v>
      </c>
      <c r="Q231" s="45">
        <v>0</v>
      </c>
      <c r="R231" s="57">
        <v>44927</v>
      </c>
      <c r="S231" s="57">
        <v>45291</v>
      </c>
    </row>
    <row r="232" spans="1:19" ht="20.3" x14ac:dyDescent="0.35">
      <c r="A232" s="43">
        <v>219</v>
      </c>
      <c r="B232" s="48" t="s">
        <v>303</v>
      </c>
      <c r="C232" s="55">
        <v>31756</v>
      </c>
      <c r="D232" s="43" t="s">
        <v>1899</v>
      </c>
      <c r="E232" s="43">
        <v>1965</v>
      </c>
      <c r="F232" s="43" t="s">
        <v>2131</v>
      </c>
      <c r="G232" s="56" t="s">
        <v>2098</v>
      </c>
      <c r="H232" s="43">
        <v>5</v>
      </c>
      <c r="I232" s="43">
        <v>4</v>
      </c>
      <c r="J232" s="43">
        <v>0</v>
      </c>
      <c r="K232" s="43">
        <v>4323.8</v>
      </c>
      <c r="L232" s="43">
        <v>3213.35</v>
      </c>
      <c r="M232" s="45">
        <v>7542541.7339999992</v>
      </c>
      <c r="N232" s="45">
        <f t="shared" si="4"/>
        <v>7542541.7339999992</v>
      </c>
      <c r="O232" s="45">
        <v>0</v>
      </c>
      <c r="P232" s="45">
        <v>0</v>
      </c>
      <c r="Q232" s="45">
        <v>0</v>
      </c>
      <c r="R232" s="57">
        <v>44927</v>
      </c>
      <c r="S232" s="57">
        <v>45291</v>
      </c>
    </row>
    <row r="233" spans="1:19" ht="20.3" x14ac:dyDescent="0.35">
      <c r="A233" s="43">
        <v>220</v>
      </c>
      <c r="B233" s="48" t="s">
        <v>304</v>
      </c>
      <c r="C233" s="55">
        <v>31758</v>
      </c>
      <c r="D233" s="43" t="s">
        <v>1899</v>
      </c>
      <c r="E233" s="43">
        <v>1964</v>
      </c>
      <c r="F233" s="43" t="s">
        <v>2131</v>
      </c>
      <c r="G233" s="56" t="s">
        <v>2098</v>
      </c>
      <c r="H233" s="43">
        <v>5</v>
      </c>
      <c r="I233" s="43">
        <v>4</v>
      </c>
      <c r="J233" s="43">
        <v>0</v>
      </c>
      <c r="K233" s="43">
        <v>4320.2</v>
      </c>
      <c r="L233" s="43">
        <v>3201.3</v>
      </c>
      <c r="M233" s="45">
        <v>9089863.7620000001</v>
      </c>
      <c r="N233" s="45">
        <f t="shared" si="4"/>
        <v>9089863.7620000001</v>
      </c>
      <c r="O233" s="45">
        <v>0</v>
      </c>
      <c r="P233" s="45">
        <v>0</v>
      </c>
      <c r="Q233" s="45">
        <v>0</v>
      </c>
      <c r="R233" s="57">
        <v>44927</v>
      </c>
      <c r="S233" s="57">
        <v>45291</v>
      </c>
    </row>
    <row r="234" spans="1:19" ht="20.3" x14ac:dyDescent="0.35">
      <c r="A234" s="43">
        <v>221</v>
      </c>
      <c r="B234" s="48" t="s">
        <v>317</v>
      </c>
      <c r="C234" s="55">
        <v>31923</v>
      </c>
      <c r="D234" s="43" t="s">
        <v>1899</v>
      </c>
      <c r="E234" s="43">
        <v>1993</v>
      </c>
      <c r="F234" s="43" t="s">
        <v>2131</v>
      </c>
      <c r="G234" s="56" t="s">
        <v>2098</v>
      </c>
      <c r="H234" s="43">
        <v>14</v>
      </c>
      <c r="I234" s="43">
        <v>1</v>
      </c>
      <c r="J234" s="43">
        <v>2</v>
      </c>
      <c r="K234" s="43">
        <v>5485.5</v>
      </c>
      <c r="L234" s="43">
        <v>4281.6000000000004</v>
      </c>
      <c r="M234" s="45">
        <v>7282994.4249999998</v>
      </c>
      <c r="N234" s="45">
        <f t="shared" si="4"/>
        <v>7282994.4249999998</v>
      </c>
      <c r="O234" s="45">
        <v>0</v>
      </c>
      <c r="P234" s="45">
        <v>0</v>
      </c>
      <c r="Q234" s="45">
        <v>0</v>
      </c>
      <c r="R234" s="57">
        <v>44927</v>
      </c>
      <c r="S234" s="57">
        <v>45291</v>
      </c>
    </row>
    <row r="235" spans="1:19" ht="20.3" x14ac:dyDescent="0.35">
      <c r="A235" s="43">
        <v>222</v>
      </c>
      <c r="B235" s="48" t="s">
        <v>238</v>
      </c>
      <c r="C235" s="55">
        <v>31439</v>
      </c>
      <c r="D235" s="43" t="s">
        <v>1899</v>
      </c>
      <c r="E235" s="43">
        <v>1962</v>
      </c>
      <c r="F235" s="43" t="s">
        <v>2131</v>
      </c>
      <c r="G235" s="56" t="s">
        <v>2098</v>
      </c>
      <c r="H235" s="43">
        <v>4</v>
      </c>
      <c r="I235" s="43">
        <v>3</v>
      </c>
      <c r="J235" s="43">
        <v>0</v>
      </c>
      <c r="K235" s="43">
        <v>2636.5</v>
      </c>
      <c r="L235" s="43">
        <v>2476.5300000000002</v>
      </c>
      <c r="M235" s="45">
        <v>5527862.5499999998</v>
      </c>
      <c r="N235" s="45">
        <f t="shared" si="4"/>
        <v>5527862.5499999998</v>
      </c>
      <c r="O235" s="45">
        <v>0</v>
      </c>
      <c r="P235" s="45">
        <v>0</v>
      </c>
      <c r="Q235" s="45">
        <v>0</v>
      </c>
      <c r="R235" s="57">
        <v>44927</v>
      </c>
      <c r="S235" s="57">
        <v>45291</v>
      </c>
    </row>
    <row r="236" spans="1:19" ht="20.3" x14ac:dyDescent="0.35">
      <c r="A236" s="43">
        <v>223</v>
      </c>
      <c r="B236" s="48" t="s">
        <v>246</v>
      </c>
      <c r="C236" s="55">
        <v>31476</v>
      </c>
      <c r="D236" s="43" t="s">
        <v>1899</v>
      </c>
      <c r="E236" s="43">
        <v>1966</v>
      </c>
      <c r="F236" s="43" t="s">
        <v>2131</v>
      </c>
      <c r="G236" s="56" t="s">
        <v>2097</v>
      </c>
      <c r="H236" s="43">
        <v>5</v>
      </c>
      <c r="I236" s="43">
        <v>6</v>
      </c>
      <c r="J236" s="43">
        <v>0</v>
      </c>
      <c r="K236" s="43">
        <v>5973.7</v>
      </c>
      <c r="L236" s="43">
        <v>4501.7</v>
      </c>
      <c r="M236" s="45">
        <v>4852821.3719999995</v>
      </c>
      <c r="N236" s="45">
        <f t="shared" si="4"/>
        <v>4852821.3719999995</v>
      </c>
      <c r="O236" s="45">
        <v>0</v>
      </c>
      <c r="P236" s="45">
        <v>0</v>
      </c>
      <c r="Q236" s="45">
        <v>0</v>
      </c>
      <c r="R236" s="57">
        <v>44927</v>
      </c>
      <c r="S236" s="57">
        <v>45291</v>
      </c>
    </row>
    <row r="237" spans="1:19" ht="20.3" x14ac:dyDescent="0.35">
      <c r="A237" s="43">
        <v>224</v>
      </c>
      <c r="B237" s="48" t="s">
        <v>283</v>
      </c>
      <c r="C237" s="55">
        <v>31627</v>
      </c>
      <c r="D237" s="43" t="s">
        <v>1899</v>
      </c>
      <c r="E237" s="43">
        <v>1968</v>
      </c>
      <c r="F237" s="43" t="s">
        <v>2131</v>
      </c>
      <c r="G237" s="56" t="s">
        <v>2097</v>
      </c>
      <c r="H237" s="43">
        <v>5</v>
      </c>
      <c r="I237" s="43">
        <v>6</v>
      </c>
      <c r="J237" s="43">
        <v>0</v>
      </c>
      <c r="K237" s="43">
        <v>6169.81</v>
      </c>
      <c r="L237" s="43">
        <v>4412.51</v>
      </c>
      <c r="M237" s="45">
        <v>6738351.1439999994</v>
      </c>
      <c r="N237" s="45">
        <f t="shared" si="4"/>
        <v>6738351.1439999994</v>
      </c>
      <c r="O237" s="45">
        <v>0</v>
      </c>
      <c r="P237" s="45">
        <v>0</v>
      </c>
      <c r="Q237" s="45">
        <v>0</v>
      </c>
      <c r="R237" s="57">
        <v>44927</v>
      </c>
      <c r="S237" s="57">
        <v>45291</v>
      </c>
    </row>
    <row r="238" spans="1:19" ht="20.3" x14ac:dyDescent="0.35">
      <c r="A238" s="43">
        <v>225</v>
      </c>
      <c r="B238" s="48" t="s">
        <v>297</v>
      </c>
      <c r="C238" s="55">
        <v>31764</v>
      </c>
      <c r="D238" s="43" t="s">
        <v>1899</v>
      </c>
      <c r="E238" s="43">
        <v>1966</v>
      </c>
      <c r="F238" s="43" t="s">
        <v>2131</v>
      </c>
      <c r="G238" s="56" t="s">
        <v>2097</v>
      </c>
      <c r="H238" s="43">
        <v>5</v>
      </c>
      <c r="I238" s="43">
        <v>4</v>
      </c>
      <c r="J238" s="43">
        <v>0</v>
      </c>
      <c r="K238" s="43">
        <v>3721.5</v>
      </c>
      <c r="L238" s="43">
        <v>2745.7</v>
      </c>
      <c r="M238" s="45">
        <v>7133179.2420000006</v>
      </c>
      <c r="N238" s="45">
        <f t="shared" si="4"/>
        <v>7133179.2420000006</v>
      </c>
      <c r="O238" s="45">
        <v>0</v>
      </c>
      <c r="P238" s="45">
        <v>0</v>
      </c>
      <c r="Q238" s="45">
        <v>0</v>
      </c>
      <c r="R238" s="57">
        <v>44927</v>
      </c>
      <c r="S238" s="57">
        <v>45291</v>
      </c>
    </row>
    <row r="239" spans="1:19" ht="20.3" x14ac:dyDescent="0.35">
      <c r="A239" s="43">
        <v>226</v>
      </c>
      <c r="B239" s="48" t="s">
        <v>315</v>
      </c>
      <c r="C239" s="55">
        <v>31868</v>
      </c>
      <c r="D239" s="43" t="s">
        <v>1899</v>
      </c>
      <c r="E239" s="43">
        <v>1995</v>
      </c>
      <c r="F239" s="43" t="s">
        <v>2131</v>
      </c>
      <c r="G239" s="56" t="s">
        <v>2098</v>
      </c>
      <c r="H239" s="43">
        <v>14</v>
      </c>
      <c r="I239" s="43">
        <v>1</v>
      </c>
      <c r="J239" s="43">
        <v>2</v>
      </c>
      <c r="K239" s="43">
        <v>5436.3</v>
      </c>
      <c r="L239" s="43">
        <v>3700.1</v>
      </c>
      <c r="M239" s="45">
        <v>6793217.4199999999</v>
      </c>
      <c r="N239" s="45">
        <f t="shared" si="4"/>
        <v>6793217.4199999999</v>
      </c>
      <c r="O239" s="45">
        <v>0</v>
      </c>
      <c r="P239" s="45">
        <v>0</v>
      </c>
      <c r="Q239" s="45">
        <v>0</v>
      </c>
      <c r="R239" s="57">
        <v>44927</v>
      </c>
      <c r="S239" s="57">
        <v>45291</v>
      </c>
    </row>
    <row r="240" spans="1:19" ht="20.3" x14ac:dyDescent="0.35">
      <c r="A240" s="43">
        <v>227</v>
      </c>
      <c r="B240" s="48" t="s">
        <v>332</v>
      </c>
      <c r="C240" s="55">
        <v>32146</v>
      </c>
      <c r="D240" s="43" t="s">
        <v>1899</v>
      </c>
      <c r="E240" s="43">
        <v>1965</v>
      </c>
      <c r="F240" s="43" t="s">
        <v>2131</v>
      </c>
      <c r="G240" s="56" t="s">
        <v>2097</v>
      </c>
      <c r="H240" s="43">
        <v>5</v>
      </c>
      <c r="I240" s="43">
        <v>4</v>
      </c>
      <c r="J240" s="43">
        <v>0</v>
      </c>
      <c r="K240" s="43">
        <v>4595</v>
      </c>
      <c r="L240" s="43">
        <v>3647.2</v>
      </c>
      <c r="M240" s="45">
        <v>7049597.6460000006</v>
      </c>
      <c r="N240" s="45">
        <f t="shared" si="4"/>
        <v>7049597.6460000006</v>
      </c>
      <c r="O240" s="45">
        <v>0</v>
      </c>
      <c r="P240" s="45">
        <v>0</v>
      </c>
      <c r="Q240" s="45">
        <v>0</v>
      </c>
      <c r="R240" s="57">
        <v>44927</v>
      </c>
      <c r="S240" s="57">
        <v>45291</v>
      </c>
    </row>
    <row r="241" spans="1:19" ht="20.3" x14ac:dyDescent="0.35">
      <c r="A241" s="43">
        <v>228</v>
      </c>
      <c r="B241" s="48" t="s">
        <v>326</v>
      </c>
      <c r="C241" s="55">
        <v>32063</v>
      </c>
      <c r="D241" s="43" t="s">
        <v>1899</v>
      </c>
      <c r="E241" s="43">
        <v>1971</v>
      </c>
      <c r="F241" s="43" t="s">
        <v>2131</v>
      </c>
      <c r="G241" s="56" t="s">
        <v>2097</v>
      </c>
      <c r="H241" s="43">
        <v>9</v>
      </c>
      <c r="I241" s="43">
        <v>4</v>
      </c>
      <c r="J241" s="43">
        <v>1</v>
      </c>
      <c r="K241" s="43">
        <v>9163.8799999999992</v>
      </c>
      <c r="L241" s="43">
        <v>7019.01</v>
      </c>
      <c r="M241" s="45">
        <v>2782160.5350000001</v>
      </c>
      <c r="N241" s="45">
        <f t="shared" si="4"/>
        <v>2782160.5350000001</v>
      </c>
      <c r="O241" s="45">
        <v>0</v>
      </c>
      <c r="P241" s="45">
        <v>0</v>
      </c>
      <c r="Q241" s="45">
        <v>0</v>
      </c>
      <c r="R241" s="57">
        <v>44927</v>
      </c>
      <c r="S241" s="57">
        <v>45291</v>
      </c>
    </row>
    <row r="242" spans="1:19" ht="20.3" x14ac:dyDescent="0.35">
      <c r="A242" s="43">
        <v>229</v>
      </c>
      <c r="B242" s="48" t="s">
        <v>328</v>
      </c>
      <c r="C242" s="55">
        <v>32109</v>
      </c>
      <c r="D242" s="43" t="s">
        <v>1899</v>
      </c>
      <c r="E242" s="43">
        <v>1966</v>
      </c>
      <c r="F242" s="43" t="s">
        <v>2131</v>
      </c>
      <c r="G242" s="56" t="s">
        <v>2098</v>
      </c>
      <c r="H242" s="43">
        <v>9</v>
      </c>
      <c r="I242" s="43">
        <v>1</v>
      </c>
      <c r="J242" s="43">
        <v>0</v>
      </c>
      <c r="K242" s="43">
        <v>6427.8</v>
      </c>
      <c r="L242" s="43">
        <v>4205.2</v>
      </c>
      <c r="M242" s="45">
        <v>13606779.441</v>
      </c>
      <c r="N242" s="45">
        <f t="shared" si="4"/>
        <v>13606779.441</v>
      </c>
      <c r="O242" s="45">
        <v>0</v>
      </c>
      <c r="P242" s="45">
        <v>0</v>
      </c>
      <c r="Q242" s="45">
        <v>0</v>
      </c>
      <c r="R242" s="57">
        <v>44927</v>
      </c>
      <c r="S242" s="57">
        <v>45291</v>
      </c>
    </row>
    <row r="243" spans="1:19" ht="20.3" x14ac:dyDescent="0.35">
      <c r="A243" s="43">
        <v>230</v>
      </c>
      <c r="B243" s="48" t="s">
        <v>329</v>
      </c>
      <c r="C243" s="55">
        <v>32110</v>
      </c>
      <c r="D243" s="43" t="s">
        <v>1899</v>
      </c>
      <c r="E243" s="43">
        <v>1963</v>
      </c>
      <c r="F243" s="43" t="s">
        <v>2131</v>
      </c>
      <c r="G243" s="56" t="s">
        <v>2098</v>
      </c>
      <c r="H243" s="43">
        <v>4</v>
      </c>
      <c r="I243" s="43">
        <v>2</v>
      </c>
      <c r="J243" s="43">
        <v>0</v>
      </c>
      <c r="K243" s="43">
        <v>2406.02</v>
      </c>
      <c r="L243" s="43">
        <v>2201.3000000000002</v>
      </c>
      <c r="M243" s="45">
        <v>5509124.8380000005</v>
      </c>
      <c r="N243" s="45">
        <f t="shared" si="4"/>
        <v>5509124.8380000005</v>
      </c>
      <c r="O243" s="45">
        <v>0</v>
      </c>
      <c r="P243" s="45">
        <v>0</v>
      </c>
      <c r="Q243" s="45">
        <v>0</v>
      </c>
      <c r="R243" s="57">
        <v>44927</v>
      </c>
      <c r="S243" s="57">
        <v>45291</v>
      </c>
    </row>
    <row r="244" spans="1:19" ht="20.3" x14ac:dyDescent="0.35">
      <c r="A244" s="43">
        <v>231</v>
      </c>
      <c r="B244" s="48" t="s">
        <v>330</v>
      </c>
      <c r="C244" s="55">
        <v>32111</v>
      </c>
      <c r="D244" s="43" t="s">
        <v>1899</v>
      </c>
      <c r="E244" s="43">
        <v>1963</v>
      </c>
      <c r="F244" s="43" t="s">
        <v>2131</v>
      </c>
      <c r="G244" s="56" t="s">
        <v>2098</v>
      </c>
      <c r="H244" s="43">
        <v>4</v>
      </c>
      <c r="I244" s="43">
        <v>3</v>
      </c>
      <c r="J244" s="43">
        <v>0</v>
      </c>
      <c r="K244" s="43">
        <v>2534.77</v>
      </c>
      <c r="L244" s="43">
        <v>2137.5</v>
      </c>
      <c r="M244" s="45">
        <v>5527862.5499999998</v>
      </c>
      <c r="N244" s="45">
        <f t="shared" si="4"/>
        <v>5527862.5499999998</v>
      </c>
      <c r="O244" s="45">
        <v>0</v>
      </c>
      <c r="P244" s="45">
        <v>0</v>
      </c>
      <c r="Q244" s="45">
        <v>0</v>
      </c>
      <c r="R244" s="57">
        <v>44927</v>
      </c>
      <c r="S244" s="57">
        <v>45291</v>
      </c>
    </row>
    <row r="245" spans="1:19" ht="20.3" x14ac:dyDescent="0.35">
      <c r="A245" s="43">
        <v>232</v>
      </c>
      <c r="B245" s="48" t="s">
        <v>331</v>
      </c>
      <c r="C245" s="55">
        <v>32112</v>
      </c>
      <c r="D245" s="43" t="s">
        <v>1899</v>
      </c>
      <c r="E245" s="43">
        <v>1960</v>
      </c>
      <c r="F245" s="43" t="s">
        <v>2131</v>
      </c>
      <c r="G245" s="56" t="s">
        <v>2103</v>
      </c>
      <c r="H245" s="43">
        <v>2</v>
      </c>
      <c r="I245" s="43">
        <v>2</v>
      </c>
      <c r="J245" s="43">
        <v>0</v>
      </c>
      <c r="K245" s="43">
        <v>588</v>
      </c>
      <c r="L245" s="43">
        <v>537.70000000000005</v>
      </c>
      <c r="M245" s="45">
        <v>75693</v>
      </c>
      <c r="N245" s="45">
        <f t="shared" si="4"/>
        <v>75693</v>
      </c>
      <c r="O245" s="45">
        <v>0</v>
      </c>
      <c r="P245" s="45">
        <v>0</v>
      </c>
      <c r="Q245" s="45">
        <v>0</v>
      </c>
      <c r="R245" s="57">
        <v>44927</v>
      </c>
      <c r="S245" s="57">
        <v>45291</v>
      </c>
    </row>
    <row r="246" spans="1:19" ht="20.3" x14ac:dyDescent="0.35">
      <c r="A246" s="43">
        <v>233</v>
      </c>
      <c r="B246" s="48" t="s">
        <v>333</v>
      </c>
      <c r="C246" s="55">
        <v>32147</v>
      </c>
      <c r="D246" s="43" t="s">
        <v>1899</v>
      </c>
      <c r="E246" s="43">
        <v>1965</v>
      </c>
      <c r="F246" s="43" t="s">
        <v>2131</v>
      </c>
      <c r="G246" s="56" t="s">
        <v>2097</v>
      </c>
      <c r="H246" s="43">
        <v>5</v>
      </c>
      <c r="I246" s="43">
        <v>4</v>
      </c>
      <c r="J246" s="43">
        <v>0</v>
      </c>
      <c r="K246" s="43">
        <v>4575.6000000000004</v>
      </c>
      <c r="L246" s="43">
        <v>3571.4</v>
      </c>
      <c r="M246" s="45">
        <v>7093046.046000001</v>
      </c>
      <c r="N246" s="45">
        <f t="shared" si="4"/>
        <v>7093046.046000001</v>
      </c>
      <c r="O246" s="45">
        <v>0</v>
      </c>
      <c r="P246" s="45">
        <v>0</v>
      </c>
      <c r="Q246" s="45">
        <v>0</v>
      </c>
      <c r="R246" s="57">
        <v>44927</v>
      </c>
      <c r="S246" s="57">
        <v>45291</v>
      </c>
    </row>
    <row r="247" spans="1:19" ht="20.3" x14ac:dyDescent="0.35">
      <c r="A247" s="43">
        <v>234</v>
      </c>
      <c r="B247" s="48" t="s">
        <v>228</v>
      </c>
      <c r="C247" s="55">
        <v>31350</v>
      </c>
      <c r="D247" s="43" t="s">
        <v>1899</v>
      </c>
      <c r="E247" s="43">
        <v>1963</v>
      </c>
      <c r="F247" s="43" t="s">
        <v>2131</v>
      </c>
      <c r="G247" s="56" t="s">
        <v>2098</v>
      </c>
      <c r="H247" s="43">
        <v>5</v>
      </c>
      <c r="I247" s="43">
        <v>2</v>
      </c>
      <c r="J247" s="43">
        <v>0</v>
      </c>
      <c r="K247" s="43">
        <v>1593.1</v>
      </c>
      <c r="L247" s="43">
        <v>1592.6</v>
      </c>
      <c r="M247" s="45">
        <v>4523169.6821499998</v>
      </c>
      <c r="N247" s="45">
        <f t="shared" si="4"/>
        <v>4523169.6821499998</v>
      </c>
      <c r="O247" s="45">
        <v>0</v>
      </c>
      <c r="P247" s="45">
        <v>0</v>
      </c>
      <c r="Q247" s="45">
        <v>0</v>
      </c>
      <c r="R247" s="57">
        <v>44927</v>
      </c>
      <c r="S247" s="57">
        <v>45291</v>
      </c>
    </row>
    <row r="248" spans="1:19" ht="20.3" x14ac:dyDescent="0.35">
      <c r="A248" s="43">
        <v>235</v>
      </c>
      <c r="B248" s="48" t="s">
        <v>229</v>
      </c>
      <c r="C248" s="55">
        <v>31352</v>
      </c>
      <c r="D248" s="43" t="s">
        <v>1899</v>
      </c>
      <c r="E248" s="43">
        <v>1961</v>
      </c>
      <c r="F248" s="43" t="s">
        <v>2131</v>
      </c>
      <c r="G248" s="56" t="s">
        <v>2098</v>
      </c>
      <c r="H248" s="43">
        <v>4</v>
      </c>
      <c r="I248" s="43">
        <v>4</v>
      </c>
      <c r="J248" s="43">
        <v>0</v>
      </c>
      <c r="K248" s="43">
        <v>3342</v>
      </c>
      <c r="L248" s="43">
        <v>2523.6</v>
      </c>
      <c r="M248" s="45">
        <v>7168941.9347000001</v>
      </c>
      <c r="N248" s="45">
        <f t="shared" si="4"/>
        <v>7168941.9347000001</v>
      </c>
      <c r="O248" s="45">
        <v>0</v>
      </c>
      <c r="P248" s="45">
        <v>0</v>
      </c>
      <c r="Q248" s="45">
        <v>0</v>
      </c>
      <c r="R248" s="57">
        <v>44927</v>
      </c>
      <c r="S248" s="57">
        <v>45291</v>
      </c>
    </row>
    <row r="249" spans="1:19" ht="20.3" x14ac:dyDescent="0.35">
      <c r="A249" s="43">
        <v>236</v>
      </c>
      <c r="B249" s="48" t="s">
        <v>230</v>
      </c>
      <c r="C249" s="55">
        <v>31353</v>
      </c>
      <c r="D249" s="43" t="s">
        <v>1899</v>
      </c>
      <c r="E249" s="43">
        <v>1960</v>
      </c>
      <c r="F249" s="43" t="s">
        <v>2131</v>
      </c>
      <c r="G249" s="56" t="s">
        <v>2098</v>
      </c>
      <c r="H249" s="43">
        <v>4</v>
      </c>
      <c r="I249" s="43">
        <v>4</v>
      </c>
      <c r="J249" s="43">
        <v>0</v>
      </c>
      <c r="K249" s="43">
        <v>3415.9</v>
      </c>
      <c r="L249" s="43">
        <v>2449.1</v>
      </c>
      <c r="M249" s="45">
        <v>7065680.31085</v>
      </c>
      <c r="N249" s="45">
        <f t="shared" si="4"/>
        <v>7065680.31085</v>
      </c>
      <c r="O249" s="45">
        <v>0</v>
      </c>
      <c r="P249" s="45">
        <v>0</v>
      </c>
      <c r="Q249" s="45">
        <v>0</v>
      </c>
      <c r="R249" s="57">
        <v>44927</v>
      </c>
      <c r="S249" s="57">
        <v>45291</v>
      </c>
    </row>
    <row r="250" spans="1:19" ht="20.3" x14ac:dyDescent="0.35">
      <c r="A250" s="43">
        <v>237</v>
      </c>
      <c r="B250" s="48" t="s">
        <v>231</v>
      </c>
      <c r="C250" s="55">
        <v>31354</v>
      </c>
      <c r="D250" s="43" t="s">
        <v>1899</v>
      </c>
      <c r="E250" s="43">
        <v>1962</v>
      </c>
      <c r="F250" s="43" t="s">
        <v>2131</v>
      </c>
      <c r="G250" s="56" t="s">
        <v>2098</v>
      </c>
      <c r="H250" s="43">
        <v>4</v>
      </c>
      <c r="I250" s="43">
        <v>2</v>
      </c>
      <c r="J250" s="43">
        <v>0</v>
      </c>
      <c r="K250" s="43">
        <v>1751.1</v>
      </c>
      <c r="L250" s="43">
        <v>1315.9</v>
      </c>
      <c r="M250" s="45">
        <v>3738156.0860000001</v>
      </c>
      <c r="N250" s="45">
        <f t="shared" si="4"/>
        <v>3738156.0860000001</v>
      </c>
      <c r="O250" s="45">
        <v>0</v>
      </c>
      <c r="P250" s="45">
        <v>0</v>
      </c>
      <c r="Q250" s="45">
        <v>0</v>
      </c>
      <c r="R250" s="57">
        <v>44927</v>
      </c>
      <c r="S250" s="57">
        <v>45291</v>
      </c>
    </row>
    <row r="251" spans="1:19" ht="20.3" x14ac:dyDescent="0.35">
      <c r="A251" s="43">
        <v>238</v>
      </c>
      <c r="B251" s="48" t="s">
        <v>261</v>
      </c>
      <c r="C251" s="55">
        <v>31559</v>
      </c>
      <c r="D251" s="43" t="s">
        <v>1899</v>
      </c>
      <c r="E251" s="43">
        <v>1962</v>
      </c>
      <c r="F251" s="43" t="s">
        <v>2131</v>
      </c>
      <c r="G251" s="56" t="s">
        <v>2098</v>
      </c>
      <c r="H251" s="43">
        <v>5</v>
      </c>
      <c r="I251" s="43">
        <v>4</v>
      </c>
      <c r="J251" s="43">
        <v>0</v>
      </c>
      <c r="K251" s="43">
        <v>3919.3</v>
      </c>
      <c r="L251" s="43">
        <v>3206.4</v>
      </c>
      <c r="M251" s="45">
        <v>9108612.8623000011</v>
      </c>
      <c r="N251" s="45">
        <f t="shared" si="4"/>
        <v>9108612.8623000011</v>
      </c>
      <c r="O251" s="45">
        <v>0</v>
      </c>
      <c r="P251" s="45">
        <v>0</v>
      </c>
      <c r="Q251" s="45">
        <v>0</v>
      </c>
      <c r="R251" s="57">
        <v>44927</v>
      </c>
      <c r="S251" s="57">
        <v>45291</v>
      </c>
    </row>
    <row r="252" spans="1:19" ht="20.3" x14ac:dyDescent="0.35">
      <c r="A252" s="43">
        <v>239</v>
      </c>
      <c r="B252" s="48" t="s">
        <v>262</v>
      </c>
      <c r="C252" s="55">
        <v>31560</v>
      </c>
      <c r="D252" s="43" t="s">
        <v>1899</v>
      </c>
      <c r="E252" s="43">
        <v>1964</v>
      </c>
      <c r="F252" s="43" t="s">
        <v>2131</v>
      </c>
      <c r="G252" s="56" t="s">
        <v>2098</v>
      </c>
      <c r="H252" s="43">
        <v>4</v>
      </c>
      <c r="I252" s="43">
        <v>2</v>
      </c>
      <c r="J252" s="43">
        <v>0</v>
      </c>
      <c r="K252" s="43">
        <v>1625.4</v>
      </c>
      <c r="L252" s="43">
        <v>1269.5999999999999</v>
      </c>
      <c r="M252" s="45">
        <v>3606628.8944000001</v>
      </c>
      <c r="N252" s="45">
        <f t="shared" si="4"/>
        <v>3606628.8944000001</v>
      </c>
      <c r="O252" s="45">
        <v>0</v>
      </c>
      <c r="P252" s="45">
        <v>0</v>
      </c>
      <c r="Q252" s="45">
        <v>0</v>
      </c>
      <c r="R252" s="57">
        <v>44927</v>
      </c>
      <c r="S252" s="57">
        <v>45291</v>
      </c>
    </row>
    <row r="253" spans="1:19" ht="20.3" x14ac:dyDescent="0.35">
      <c r="A253" s="43">
        <v>240</v>
      </c>
      <c r="B253" s="48" t="s">
        <v>263</v>
      </c>
      <c r="C253" s="55">
        <v>31561</v>
      </c>
      <c r="D253" s="43" t="s">
        <v>1899</v>
      </c>
      <c r="E253" s="43">
        <v>1964</v>
      </c>
      <c r="F253" s="43" t="s">
        <v>2131</v>
      </c>
      <c r="G253" s="56" t="s">
        <v>2098</v>
      </c>
      <c r="H253" s="43">
        <v>5</v>
      </c>
      <c r="I253" s="43">
        <v>2</v>
      </c>
      <c r="J253" s="43">
        <v>0</v>
      </c>
      <c r="K253" s="43">
        <v>2059.5</v>
      </c>
      <c r="L253" s="43">
        <v>1570.32</v>
      </c>
      <c r="M253" s="45">
        <v>4025449.8059999999</v>
      </c>
      <c r="N253" s="45">
        <f t="shared" si="4"/>
        <v>4025449.8059999999</v>
      </c>
      <c r="O253" s="45">
        <v>0</v>
      </c>
      <c r="P253" s="45">
        <v>0</v>
      </c>
      <c r="Q253" s="45">
        <v>0</v>
      </c>
      <c r="R253" s="57">
        <v>44927</v>
      </c>
      <c r="S253" s="57">
        <v>45291</v>
      </c>
    </row>
    <row r="254" spans="1:19" ht="20.3" x14ac:dyDescent="0.35">
      <c r="A254" s="43">
        <v>241</v>
      </c>
      <c r="B254" s="48" t="s">
        <v>265</v>
      </c>
      <c r="C254" s="55">
        <v>31565</v>
      </c>
      <c r="D254" s="43" t="s">
        <v>1899</v>
      </c>
      <c r="E254" s="43">
        <v>1963</v>
      </c>
      <c r="F254" s="43" t="s">
        <v>2131</v>
      </c>
      <c r="G254" s="56" t="s">
        <v>2098</v>
      </c>
      <c r="H254" s="43">
        <v>5</v>
      </c>
      <c r="I254" s="43">
        <v>4</v>
      </c>
      <c r="J254" s="43">
        <v>0</v>
      </c>
      <c r="K254" s="43">
        <v>4177.6000000000004</v>
      </c>
      <c r="L254" s="43">
        <v>3085.2</v>
      </c>
      <c r="M254" s="45">
        <v>8642656.3859999999</v>
      </c>
      <c r="N254" s="45">
        <f t="shared" si="4"/>
        <v>8642656.3859999999</v>
      </c>
      <c r="O254" s="45">
        <v>0</v>
      </c>
      <c r="P254" s="45">
        <v>0</v>
      </c>
      <c r="Q254" s="45">
        <v>0</v>
      </c>
      <c r="R254" s="57">
        <v>44927</v>
      </c>
      <c r="S254" s="57">
        <v>45291</v>
      </c>
    </row>
    <row r="255" spans="1:19" ht="20.3" x14ac:dyDescent="0.35">
      <c r="A255" s="43">
        <v>242</v>
      </c>
      <c r="B255" s="48" t="s">
        <v>266</v>
      </c>
      <c r="C255" s="55">
        <v>31566</v>
      </c>
      <c r="D255" s="43" t="s">
        <v>1899</v>
      </c>
      <c r="E255" s="43">
        <v>1964</v>
      </c>
      <c r="F255" s="43" t="s">
        <v>2131</v>
      </c>
      <c r="G255" s="56" t="s">
        <v>2098</v>
      </c>
      <c r="H255" s="43">
        <v>5</v>
      </c>
      <c r="I255" s="43">
        <v>2</v>
      </c>
      <c r="J255" s="43">
        <v>0</v>
      </c>
      <c r="K255" s="43">
        <v>1982.26</v>
      </c>
      <c r="L255" s="43">
        <v>1526.24</v>
      </c>
      <c r="M255" s="45">
        <v>4335681.5414499994</v>
      </c>
      <c r="N255" s="45">
        <f t="shared" si="4"/>
        <v>4335681.5414499994</v>
      </c>
      <c r="O255" s="45">
        <v>0</v>
      </c>
      <c r="P255" s="45">
        <v>0</v>
      </c>
      <c r="Q255" s="45">
        <v>0</v>
      </c>
      <c r="R255" s="57">
        <v>44927</v>
      </c>
      <c r="S255" s="57">
        <v>45291</v>
      </c>
    </row>
    <row r="256" spans="1:19" ht="20.3" x14ac:dyDescent="0.35">
      <c r="A256" s="43">
        <v>244</v>
      </c>
      <c r="B256" s="48" t="s">
        <v>268</v>
      </c>
      <c r="C256" s="55">
        <v>31571</v>
      </c>
      <c r="D256" s="43" t="s">
        <v>1899</v>
      </c>
      <c r="E256" s="43">
        <v>1965</v>
      </c>
      <c r="F256" s="43" t="s">
        <v>2131</v>
      </c>
      <c r="G256" s="56" t="s">
        <v>2097</v>
      </c>
      <c r="H256" s="43">
        <v>5</v>
      </c>
      <c r="I256" s="43">
        <v>4</v>
      </c>
      <c r="J256" s="43">
        <v>0</v>
      </c>
      <c r="K256" s="43">
        <v>4568.5</v>
      </c>
      <c r="L256" s="43">
        <v>3568.5</v>
      </c>
      <c r="M256" s="45">
        <v>10789950.328</v>
      </c>
      <c r="N256" s="45">
        <f t="shared" si="4"/>
        <v>10789950.328</v>
      </c>
      <c r="O256" s="45">
        <v>0</v>
      </c>
      <c r="P256" s="45">
        <v>0</v>
      </c>
      <c r="Q256" s="45">
        <v>0</v>
      </c>
      <c r="R256" s="57">
        <v>44927</v>
      </c>
      <c r="S256" s="57">
        <v>45291</v>
      </c>
    </row>
    <row r="257" spans="1:19" ht="20.3" x14ac:dyDescent="0.35">
      <c r="A257" s="43">
        <v>245</v>
      </c>
      <c r="B257" s="48" t="s">
        <v>269</v>
      </c>
      <c r="C257" s="55">
        <v>31551</v>
      </c>
      <c r="D257" s="43" t="s">
        <v>1899</v>
      </c>
      <c r="E257" s="43">
        <v>1963</v>
      </c>
      <c r="F257" s="43" t="s">
        <v>2131</v>
      </c>
      <c r="G257" s="56" t="s">
        <v>2097</v>
      </c>
      <c r="H257" s="43">
        <v>5</v>
      </c>
      <c r="I257" s="43">
        <v>4</v>
      </c>
      <c r="J257" s="43">
        <v>0</v>
      </c>
      <c r="K257" s="43">
        <v>4570.3</v>
      </c>
      <c r="L257" s="43">
        <v>3603.4</v>
      </c>
      <c r="M257" s="45">
        <v>8167083.3632499995</v>
      </c>
      <c r="N257" s="45">
        <f t="shared" si="4"/>
        <v>8167083.3632499995</v>
      </c>
      <c r="O257" s="45">
        <v>0</v>
      </c>
      <c r="P257" s="45">
        <v>0</v>
      </c>
      <c r="Q257" s="45">
        <v>0</v>
      </c>
      <c r="R257" s="57">
        <v>44927</v>
      </c>
      <c r="S257" s="57">
        <v>45291</v>
      </c>
    </row>
    <row r="258" spans="1:19" ht="20.3" x14ac:dyDescent="0.35">
      <c r="A258" s="43">
        <v>246</v>
      </c>
      <c r="B258" s="48" t="s">
        <v>270</v>
      </c>
      <c r="C258" s="55">
        <v>31576</v>
      </c>
      <c r="D258" s="43" t="s">
        <v>1899</v>
      </c>
      <c r="E258" s="43">
        <v>1965</v>
      </c>
      <c r="F258" s="43" t="s">
        <v>2131</v>
      </c>
      <c r="G258" s="56" t="s">
        <v>2097</v>
      </c>
      <c r="H258" s="43">
        <v>5</v>
      </c>
      <c r="I258" s="43">
        <v>4</v>
      </c>
      <c r="J258" s="43">
        <v>0</v>
      </c>
      <c r="K258" s="43">
        <v>4657.7</v>
      </c>
      <c r="L258" s="43">
        <v>3569.56</v>
      </c>
      <c r="M258" s="45">
        <v>10790205.927999999</v>
      </c>
      <c r="N258" s="45">
        <f t="shared" si="4"/>
        <v>10790205.927999999</v>
      </c>
      <c r="O258" s="45">
        <v>0</v>
      </c>
      <c r="P258" s="45">
        <v>0</v>
      </c>
      <c r="Q258" s="45">
        <v>0</v>
      </c>
      <c r="R258" s="57">
        <v>44927</v>
      </c>
      <c r="S258" s="57">
        <v>45291</v>
      </c>
    </row>
    <row r="259" spans="1:19" ht="20.3" x14ac:dyDescent="0.35">
      <c r="A259" s="43">
        <v>247</v>
      </c>
      <c r="B259" s="48" t="s">
        <v>271</v>
      </c>
      <c r="C259" s="55">
        <v>31577</v>
      </c>
      <c r="D259" s="43" t="s">
        <v>1899</v>
      </c>
      <c r="E259" s="43">
        <v>1965</v>
      </c>
      <c r="F259" s="43" t="s">
        <v>2131</v>
      </c>
      <c r="G259" s="56" t="s">
        <v>2097</v>
      </c>
      <c r="H259" s="43">
        <v>5</v>
      </c>
      <c r="I259" s="43">
        <v>4</v>
      </c>
      <c r="J259" s="43">
        <v>0</v>
      </c>
      <c r="K259" s="43">
        <v>4590.2</v>
      </c>
      <c r="L259" s="43">
        <v>3575.8</v>
      </c>
      <c r="M259" s="45">
        <v>10790249.128</v>
      </c>
      <c r="N259" s="45">
        <f t="shared" si="4"/>
        <v>10790249.128</v>
      </c>
      <c r="O259" s="45">
        <v>0</v>
      </c>
      <c r="P259" s="45">
        <v>0</v>
      </c>
      <c r="Q259" s="45">
        <v>0</v>
      </c>
      <c r="R259" s="57">
        <v>44927</v>
      </c>
      <c r="S259" s="57">
        <v>45291</v>
      </c>
    </row>
    <row r="260" spans="1:19" ht="20.3" x14ac:dyDescent="0.35">
      <c r="A260" s="43">
        <v>248</v>
      </c>
      <c r="B260" s="48" t="s">
        <v>272</v>
      </c>
      <c r="C260" s="55">
        <v>31578</v>
      </c>
      <c r="D260" s="43" t="s">
        <v>1899</v>
      </c>
      <c r="E260" s="43">
        <v>1965</v>
      </c>
      <c r="F260" s="43" t="s">
        <v>2131</v>
      </c>
      <c r="G260" s="56" t="s">
        <v>2097</v>
      </c>
      <c r="H260" s="43">
        <v>5</v>
      </c>
      <c r="I260" s="43">
        <v>4</v>
      </c>
      <c r="J260" s="43">
        <v>0</v>
      </c>
      <c r="K260" s="43">
        <v>4509.5</v>
      </c>
      <c r="L260" s="43">
        <v>3553.1</v>
      </c>
      <c r="M260" s="45">
        <v>10790063.128</v>
      </c>
      <c r="N260" s="45">
        <f t="shared" si="4"/>
        <v>10790063.128</v>
      </c>
      <c r="O260" s="45">
        <v>0</v>
      </c>
      <c r="P260" s="45">
        <v>0</v>
      </c>
      <c r="Q260" s="45">
        <v>0</v>
      </c>
      <c r="R260" s="57">
        <v>44927</v>
      </c>
      <c r="S260" s="57">
        <v>45291</v>
      </c>
    </row>
    <row r="261" spans="1:19" ht="20.3" x14ac:dyDescent="0.35">
      <c r="A261" s="43">
        <v>249</v>
      </c>
      <c r="B261" s="48" t="s">
        <v>273</v>
      </c>
      <c r="C261" s="55">
        <v>31552</v>
      </c>
      <c r="D261" s="43" t="s">
        <v>1899</v>
      </c>
      <c r="E261" s="43">
        <v>1963</v>
      </c>
      <c r="F261" s="43" t="s">
        <v>2131</v>
      </c>
      <c r="G261" s="56" t="s">
        <v>2097</v>
      </c>
      <c r="H261" s="43">
        <v>5</v>
      </c>
      <c r="I261" s="43">
        <v>4</v>
      </c>
      <c r="J261" s="43">
        <v>0</v>
      </c>
      <c r="K261" s="43">
        <v>4626.22</v>
      </c>
      <c r="L261" s="43">
        <v>3569.86</v>
      </c>
      <c r="M261" s="45">
        <v>10140575.745299999</v>
      </c>
      <c r="N261" s="45">
        <f t="shared" si="4"/>
        <v>10140575.745299999</v>
      </c>
      <c r="O261" s="45">
        <v>0</v>
      </c>
      <c r="P261" s="45">
        <v>0</v>
      </c>
      <c r="Q261" s="45">
        <v>0</v>
      </c>
      <c r="R261" s="57">
        <v>44927</v>
      </c>
      <c r="S261" s="57">
        <v>45291</v>
      </c>
    </row>
    <row r="262" spans="1:19" ht="20.3" x14ac:dyDescent="0.35">
      <c r="A262" s="43">
        <v>250</v>
      </c>
      <c r="B262" s="48" t="s">
        <v>274</v>
      </c>
      <c r="C262" s="55">
        <v>31555</v>
      </c>
      <c r="D262" s="43" t="s">
        <v>1899</v>
      </c>
      <c r="E262" s="43">
        <v>1964</v>
      </c>
      <c r="F262" s="43" t="s">
        <v>2131</v>
      </c>
      <c r="G262" s="56" t="s">
        <v>2097</v>
      </c>
      <c r="H262" s="43">
        <v>5</v>
      </c>
      <c r="I262" s="43">
        <v>4</v>
      </c>
      <c r="J262" s="43">
        <v>0</v>
      </c>
      <c r="K262" s="43">
        <v>4566</v>
      </c>
      <c r="L262" s="43">
        <v>3510.3</v>
      </c>
      <c r="M262" s="45">
        <v>9971919.8232500013</v>
      </c>
      <c r="N262" s="45">
        <f t="shared" si="4"/>
        <v>9971919.8232500013</v>
      </c>
      <c r="O262" s="45">
        <v>0</v>
      </c>
      <c r="P262" s="45">
        <v>0</v>
      </c>
      <c r="Q262" s="45">
        <v>0</v>
      </c>
      <c r="R262" s="57">
        <v>44927</v>
      </c>
      <c r="S262" s="57">
        <v>45291</v>
      </c>
    </row>
    <row r="263" spans="1:19" ht="20.3" x14ac:dyDescent="0.35">
      <c r="A263" s="43">
        <v>251</v>
      </c>
      <c r="B263" s="48" t="s">
        <v>290</v>
      </c>
      <c r="C263" s="55">
        <v>31706</v>
      </c>
      <c r="D263" s="43" t="s">
        <v>1899</v>
      </c>
      <c r="E263" s="43">
        <v>1963</v>
      </c>
      <c r="F263" s="43" t="s">
        <v>2131</v>
      </c>
      <c r="G263" s="56" t="s">
        <v>2097</v>
      </c>
      <c r="H263" s="43">
        <v>5</v>
      </c>
      <c r="I263" s="43">
        <v>4</v>
      </c>
      <c r="J263" s="43">
        <v>0</v>
      </c>
      <c r="K263" s="43">
        <v>4418.3999999999996</v>
      </c>
      <c r="L263" s="43">
        <v>3515.8</v>
      </c>
      <c r="M263" s="45">
        <v>9987544.0125999991</v>
      </c>
      <c r="N263" s="45">
        <f t="shared" si="4"/>
        <v>9987544.0125999991</v>
      </c>
      <c r="O263" s="45">
        <v>0</v>
      </c>
      <c r="P263" s="45">
        <v>0</v>
      </c>
      <c r="Q263" s="45">
        <v>0</v>
      </c>
      <c r="R263" s="57">
        <v>44927</v>
      </c>
      <c r="S263" s="57">
        <v>45291</v>
      </c>
    </row>
    <row r="264" spans="1:19" ht="20.3" x14ac:dyDescent="0.35">
      <c r="A264" s="43">
        <v>252</v>
      </c>
      <c r="B264" s="48" t="s">
        <v>291</v>
      </c>
      <c r="C264" s="55">
        <v>31707</v>
      </c>
      <c r="D264" s="43" t="s">
        <v>1899</v>
      </c>
      <c r="E264" s="43">
        <v>1964</v>
      </c>
      <c r="F264" s="43" t="s">
        <v>2131</v>
      </c>
      <c r="G264" s="56" t="s">
        <v>2097</v>
      </c>
      <c r="H264" s="43">
        <v>5</v>
      </c>
      <c r="I264" s="43">
        <v>4</v>
      </c>
      <c r="J264" s="43">
        <v>0</v>
      </c>
      <c r="K264" s="43">
        <v>4516.3</v>
      </c>
      <c r="L264" s="43">
        <v>3523.7</v>
      </c>
      <c r="M264" s="45">
        <v>7979007.4155000001</v>
      </c>
      <c r="N264" s="45">
        <f t="shared" si="4"/>
        <v>7979007.4155000001</v>
      </c>
      <c r="O264" s="45">
        <v>0</v>
      </c>
      <c r="P264" s="45">
        <v>0</v>
      </c>
      <c r="Q264" s="45">
        <v>0</v>
      </c>
      <c r="R264" s="57">
        <v>44927</v>
      </c>
      <c r="S264" s="57">
        <v>45291</v>
      </c>
    </row>
    <row r="265" spans="1:19" ht="20.3" x14ac:dyDescent="0.35">
      <c r="A265" s="43">
        <v>253</v>
      </c>
      <c r="B265" s="48" t="s">
        <v>295</v>
      </c>
      <c r="C265" s="55">
        <v>31744</v>
      </c>
      <c r="D265" s="43" t="s">
        <v>1899</v>
      </c>
      <c r="E265" s="43">
        <v>1963</v>
      </c>
      <c r="F265" s="43" t="s">
        <v>2131</v>
      </c>
      <c r="G265" s="56" t="s">
        <v>2097</v>
      </c>
      <c r="H265" s="43">
        <v>5</v>
      </c>
      <c r="I265" s="43">
        <v>4</v>
      </c>
      <c r="J265" s="43">
        <v>0</v>
      </c>
      <c r="K265" s="43">
        <v>4535.45</v>
      </c>
      <c r="L265" s="43">
        <v>3562.22</v>
      </c>
      <c r="M265" s="45">
        <v>10131883.021399999</v>
      </c>
      <c r="N265" s="45">
        <f t="shared" si="4"/>
        <v>10131883.021399999</v>
      </c>
      <c r="O265" s="45">
        <v>0</v>
      </c>
      <c r="P265" s="45">
        <v>0</v>
      </c>
      <c r="Q265" s="45">
        <v>0</v>
      </c>
      <c r="R265" s="57">
        <v>44927</v>
      </c>
      <c r="S265" s="57">
        <v>45291</v>
      </c>
    </row>
    <row r="266" spans="1:19" ht="20.3" x14ac:dyDescent="0.35">
      <c r="A266" s="43">
        <v>254</v>
      </c>
      <c r="B266" s="48" t="s">
        <v>305</v>
      </c>
      <c r="C266" s="55">
        <v>31791</v>
      </c>
      <c r="D266" s="43" t="s">
        <v>1899</v>
      </c>
      <c r="E266" s="43">
        <v>1961</v>
      </c>
      <c r="F266" s="43" t="s">
        <v>2131</v>
      </c>
      <c r="G266" s="56" t="s">
        <v>2098</v>
      </c>
      <c r="H266" s="43">
        <v>5</v>
      </c>
      <c r="I266" s="43">
        <v>4</v>
      </c>
      <c r="J266" s="43">
        <v>0</v>
      </c>
      <c r="K266" s="43">
        <v>4125.7</v>
      </c>
      <c r="L266" s="43">
        <v>3192.2</v>
      </c>
      <c r="M266" s="45">
        <v>9068274.0725500006</v>
      </c>
      <c r="N266" s="45">
        <f t="shared" si="4"/>
        <v>9068274.0725500006</v>
      </c>
      <c r="O266" s="45">
        <v>0</v>
      </c>
      <c r="P266" s="45">
        <v>0</v>
      </c>
      <c r="Q266" s="45">
        <v>0</v>
      </c>
      <c r="R266" s="57">
        <v>44927</v>
      </c>
      <c r="S266" s="57">
        <v>45291</v>
      </c>
    </row>
    <row r="267" spans="1:19" ht="20.3" x14ac:dyDescent="0.35">
      <c r="A267" s="43">
        <v>255</v>
      </c>
      <c r="B267" s="48" t="s">
        <v>306</v>
      </c>
      <c r="C267" s="55">
        <v>31793</v>
      </c>
      <c r="D267" s="43" t="s">
        <v>1899</v>
      </c>
      <c r="E267" s="43">
        <v>1963</v>
      </c>
      <c r="F267" s="43" t="s">
        <v>2131</v>
      </c>
      <c r="G267" s="56" t="s">
        <v>2098</v>
      </c>
      <c r="H267" s="43">
        <v>5</v>
      </c>
      <c r="I267" s="43">
        <v>2</v>
      </c>
      <c r="J267" s="43">
        <v>0</v>
      </c>
      <c r="K267" s="43">
        <v>2029.8</v>
      </c>
      <c r="L267" s="43">
        <v>1567.9</v>
      </c>
      <c r="M267" s="45">
        <v>4454027.6080999998</v>
      </c>
      <c r="N267" s="45">
        <f t="shared" si="4"/>
        <v>4454027.6080999998</v>
      </c>
      <c r="O267" s="45">
        <v>0</v>
      </c>
      <c r="P267" s="45">
        <v>0</v>
      </c>
      <c r="Q267" s="45">
        <v>0</v>
      </c>
      <c r="R267" s="57">
        <v>44927</v>
      </c>
      <c r="S267" s="57">
        <v>45291</v>
      </c>
    </row>
    <row r="268" spans="1:19" ht="20.3" x14ac:dyDescent="0.35">
      <c r="A268" s="43">
        <v>256</v>
      </c>
      <c r="B268" s="48" t="s">
        <v>307</v>
      </c>
      <c r="C268" s="55">
        <v>31797</v>
      </c>
      <c r="D268" s="43" t="s">
        <v>1899</v>
      </c>
      <c r="E268" s="43">
        <v>1964</v>
      </c>
      <c r="F268" s="43" t="s">
        <v>2131</v>
      </c>
      <c r="G268" s="56" t="s">
        <v>2098</v>
      </c>
      <c r="H268" s="43">
        <v>5</v>
      </c>
      <c r="I268" s="43">
        <v>2</v>
      </c>
      <c r="J268" s="43">
        <v>0</v>
      </c>
      <c r="K268" s="43">
        <v>2074.86</v>
      </c>
      <c r="L268" s="43">
        <v>1605.56</v>
      </c>
      <c r="M268" s="45">
        <v>4561010.6279500006</v>
      </c>
      <c r="N268" s="45">
        <f t="shared" ref="N268:N329" si="5">M268</f>
        <v>4561010.6279500006</v>
      </c>
      <c r="O268" s="45">
        <v>0</v>
      </c>
      <c r="P268" s="45">
        <v>0</v>
      </c>
      <c r="Q268" s="45">
        <v>0</v>
      </c>
      <c r="R268" s="57">
        <v>44927</v>
      </c>
      <c r="S268" s="57">
        <v>45291</v>
      </c>
    </row>
    <row r="269" spans="1:19" ht="20.3" x14ac:dyDescent="0.35">
      <c r="A269" s="43">
        <v>257</v>
      </c>
      <c r="B269" s="48" t="s">
        <v>308</v>
      </c>
      <c r="C269" s="55">
        <v>31800</v>
      </c>
      <c r="D269" s="43" t="s">
        <v>1899</v>
      </c>
      <c r="E269" s="43">
        <v>1963</v>
      </c>
      <c r="F269" s="43" t="s">
        <v>2131</v>
      </c>
      <c r="G269" s="56" t="s">
        <v>2098</v>
      </c>
      <c r="H269" s="43">
        <v>5</v>
      </c>
      <c r="I269" s="43">
        <v>2</v>
      </c>
      <c r="J269" s="43">
        <v>0</v>
      </c>
      <c r="K269" s="43">
        <v>1609.7</v>
      </c>
      <c r="L269" s="43">
        <v>1609.3</v>
      </c>
      <c r="M269" s="45">
        <v>4571635.0694000004</v>
      </c>
      <c r="N269" s="45">
        <f t="shared" si="5"/>
        <v>4571635.0694000004</v>
      </c>
      <c r="O269" s="45">
        <v>0</v>
      </c>
      <c r="P269" s="45">
        <v>0</v>
      </c>
      <c r="Q269" s="45">
        <v>0</v>
      </c>
      <c r="R269" s="57">
        <v>44927</v>
      </c>
      <c r="S269" s="57">
        <v>45291</v>
      </c>
    </row>
    <row r="270" spans="1:19" ht="20.3" x14ac:dyDescent="0.35">
      <c r="A270" s="43">
        <v>258</v>
      </c>
      <c r="B270" s="48" t="s">
        <v>309</v>
      </c>
      <c r="C270" s="55">
        <v>31802</v>
      </c>
      <c r="D270" s="43" t="s">
        <v>1899</v>
      </c>
      <c r="E270" s="43">
        <v>1964</v>
      </c>
      <c r="F270" s="43" t="s">
        <v>2131</v>
      </c>
      <c r="G270" s="56" t="s">
        <v>2098</v>
      </c>
      <c r="H270" s="43">
        <v>5</v>
      </c>
      <c r="I270" s="43">
        <v>4</v>
      </c>
      <c r="J270" s="43">
        <v>0</v>
      </c>
      <c r="K270" s="43">
        <v>3927.5</v>
      </c>
      <c r="L270" s="43">
        <v>3184.6</v>
      </c>
      <c r="M270" s="45">
        <v>9046684.2917499989</v>
      </c>
      <c r="N270" s="45">
        <f t="shared" si="5"/>
        <v>9046684.2917499989</v>
      </c>
      <c r="O270" s="45">
        <v>0</v>
      </c>
      <c r="P270" s="45">
        <v>0</v>
      </c>
      <c r="Q270" s="45">
        <v>0</v>
      </c>
      <c r="R270" s="57">
        <v>44927</v>
      </c>
      <c r="S270" s="57">
        <v>45291</v>
      </c>
    </row>
    <row r="271" spans="1:19" ht="20.3" x14ac:dyDescent="0.35">
      <c r="A271" s="43">
        <v>259</v>
      </c>
      <c r="B271" s="48" t="s">
        <v>310</v>
      </c>
      <c r="C271" s="55">
        <v>31803</v>
      </c>
      <c r="D271" s="43" t="s">
        <v>1899</v>
      </c>
      <c r="E271" s="43">
        <v>1963</v>
      </c>
      <c r="F271" s="43" t="s">
        <v>2131</v>
      </c>
      <c r="G271" s="56" t="s">
        <v>2098</v>
      </c>
      <c r="H271" s="43">
        <v>5</v>
      </c>
      <c r="I271" s="43">
        <v>2</v>
      </c>
      <c r="J271" s="43">
        <v>0</v>
      </c>
      <c r="K271" s="43">
        <v>2042.35</v>
      </c>
      <c r="L271" s="43">
        <v>1596.32</v>
      </c>
      <c r="M271" s="45">
        <v>4534364.2998500001</v>
      </c>
      <c r="N271" s="45">
        <f t="shared" si="5"/>
        <v>4534364.2998500001</v>
      </c>
      <c r="O271" s="45">
        <v>0</v>
      </c>
      <c r="P271" s="45">
        <v>0</v>
      </c>
      <c r="Q271" s="45">
        <v>0</v>
      </c>
      <c r="R271" s="57">
        <v>44927</v>
      </c>
      <c r="S271" s="57">
        <v>45291</v>
      </c>
    </row>
    <row r="272" spans="1:19" ht="20.3" x14ac:dyDescent="0.35">
      <c r="A272" s="43">
        <v>260</v>
      </c>
      <c r="B272" s="48" t="s">
        <v>311</v>
      </c>
      <c r="C272" s="55">
        <v>31804</v>
      </c>
      <c r="D272" s="43" t="s">
        <v>1899</v>
      </c>
      <c r="E272" s="43">
        <v>1963</v>
      </c>
      <c r="F272" s="43" t="s">
        <v>2131</v>
      </c>
      <c r="G272" s="56" t="s">
        <v>2098</v>
      </c>
      <c r="H272" s="43">
        <v>5</v>
      </c>
      <c r="I272" s="43">
        <v>4</v>
      </c>
      <c r="J272" s="43">
        <v>0</v>
      </c>
      <c r="K272" s="43">
        <v>4051.2</v>
      </c>
      <c r="L272" s="43">
        <v>3162.55</v>
      </c>
      <c r="M272" s="45">
        <v>9041002.7785</v>
      </c>
      <c r="N272" s="45">
        <f t="shared" si="5"/>
        <v>9041002.7785</v>
      </c>
      <c r="O272" s="45">
        <v>0</v>
      </c>
      <c r="P272" s="45">
        <v>0</v>
      </c>
      <c r="Q272" s="45">
        <v>0</v>
      </c>
      <c r="R272" s="57">
        <v>44927</v>
      </c>
      <c r="S272" s="57">
        <v>45291</v>
      </c>
    </row>
    <row r="273" spans="1:19" ht="20.3" x14ac:dyDescent="0.35">
      <c r="A273" s="43">
        <v>261</v>
      </c>
      <c r="B273" s="48" t="s">
        <v>312</v>
      </c>
      <c r="C273" s="55">
        <v>31783</v>
      </c>
      <c r="D273" s="43" t="s">
        <v>1899</v>
      </c>
      <c r="E273" s="43">
        <v>1963</v>
      </c>
      <c r="F273" s="43" t="s">
        <v>2131</v>
      </c>
      <c r="G273" s="56" t="s">
        <v>2097</v>
      </c>
      <c r="H273" s="43">
        <v>5</v>
      </c>
      <c r="I273" s="43">
        <v>4</v>
      </c>
      <c r="J273" s="43">
        <v>0</v>
      </c>
      <c r="K273" s="43">
        <v>4568.6000000000004</v>
      </c>
      <c r="L273" s="43">
        <v>3556.9</v>
      </c>
      <c r="M273" s="45">
        <v>10101856.1952</v>
      </c>
      <c r="N273" s="45">
        <f t="shared" si="5"/>
        <v>10101856.1952</v>
      </c>
      <c r="O273" s="45">
        <v>0</v>
      </c>
      <c r="P273" s="45">
        <v>0</v>
      </c>
      <c r="Q273" s="45">
        <v>0</v>
      </c>
      <c r="R273" s="57">
        <v>44927</v>
      </c>
      <c r="S273" s="57">
        <v>45291</v>
      </c>
    </row>
    <row r="274" spans="1:19" ht="20.3" x14ac:dyDescent="0.35">
      <c r="A274" s="43">
        <v>262</v>
      </c>
      <c r="B274" s="48" t="s">
        <v>313</v>
      </c>
      <c r="C274" s="55">
        <v>31824</v>
      </c>
      <c r="D274" s="43" t="s">
        <v>1899</v>
      </c>
      <c r="E274" s="43">
        <v>1965</v>
      </c>
      <c r="F274" s="43" t="s">
        <v>2131</v>
      </c>
      <c r="G274" s="56" t="s">
        <v>2097</v>
      </c>
      <c r="H274" s="43">
        <v>5</v>
      </c>
      <c r="I274" s="43">
        <v>4</v>
      </c>
      <c r="J274" s="43">
        <v>0</v>
      </c>
      <c r="K274" s="43">
        <v>4585.5</v>
      </c>
      <c r="L274" s="43">
        <v>3545.625</v>
      </c>
      <c r="M274" s="45">
        <v>10789081.128</v>
      </c>
      <c r="N274" s="45">
        <f t="shared" si="5"/>
        <v>10789081.128</v>
      </c>
      <c r="O274" s="45">
        <v>0</v>
      </c>
      <c r="P274" s="45">
        <v>0</v>
      </c>
      <c r="Q274" s="45">
        <v>0</v>
      </c>
      <c r="R274" s="57">
        <v>44927</v>
      </c>
      <c r="S274" s="57">
        <v>45291</v>
      </c>
    </row>
    <row r="275" spans="1:19" ht="20.3" x14ac:dyDescent="0.35">
      <c r="A275" s="43">
        <v>264</v>
      </c>
      <c r="B275" s="48" t="s">
        <v>322</v>
      </c>
      <c r="C275" s="55">
        <v>32027</v>
      </c>
      <c r="D275" s="43" t="s">
        <v>1899</v>
      </c>
      <c r="E275" s="43">
        <v>1965</v>
      </c>
      <c r="F275" s="43" t="s">
        <v>2131</v>
      </c>
      <c r="G275" s="56" t="s">
        <v>2098</v>
      </c>
      <c r="H275" s="43">
        <v>5</v>
      </c>
      <c r="I275" s="43">
        <v>4</v>
      </c>
      <c r="J275" s="43">
        <v>0</v>
      </c>
      <c r="K275" s="43">
        <v>4150.3</v>
      </c>
      <c r="L275" s="43">
        <v>3234.8</v>
      </c>
      <c r="M275" s="45">
        <v>8243670.2796</v>
      </c>
      <c r="N275" s="45">
        <f t="shared" si="5"/>
        <v>8243670.2796</v>
      </c>
      <c r="O275" s="45">
        <v>0</v>
      </c>
      <c r="P275" s="45">
        <v>0</v>
      </c>
      <c r="Q275" s="45">
        <v>0</v>
      </c>
      <c r="R275" s="57">
        <v>44927</v>
      </c>
      <c r="S275" s="57">
        <v>45291</v>
      </c>
    </row>
    <row r="276" spans="1:19" ht="20.3" x14ac:dyDescent="0.35">
      <c r="A276" s="43">
        <v>265</v>
      </c>
      <c r="B276" s="48" t="s">
        <v>1554</v>
      </c>
      <c r="C276" s="55">
        <v>30590</v>
      </c>
      <c r="D276" s="43" t="s">
        <v>1899</v>
      </c>
      <c r="E276" s="43">
        <v>1971</v>
      </c>
      <c r="F276" s="43" t="s">
        <v>2131</v>
      </c>
      <c r="G276" s="56" t="s">
        <v>2097</v>
      </c>
      <c r="H276" s="43">
        <v>9</v>
      </c>
      <c r="I276" s="43">
        <v>4</v>
      </c>
      <c r="J276" s="43">
        <v>2</v>
      </c>
      <c r="K276" s="43">
        <v>9050.64</v>
      </c>
      <c r="L276" s="43">
        <v>6984.3</v>
      </c>
      <c r="M276" s="45">
        <v>5553014.0700000003</v>
      </c>
      <c r="N276" s="45">
        <f t="shared" si="5"/>
        <v>5553014.0700000003</v>
      </c>
      <c r="O276" s="45">
        <v>0</v>
      </c>
      <c r="P276" s="45">
        <v>0</v>
      </c>
      <c r="Q276" s="45">
        <v>0</v>
      </c>
      <c r="R276" s="57">
        <v>44927</v>
      </c>
      <c r="S276" s="57">
        <v>45291</v>
      </c>
    </row>
    <row r="277" spans="1:19" ht="20.3" x14ac:dyDescent="0.35">
      <c r="A277" s="43">
        <v>266</v>
      </c>
      <c r="B277" s="48" t="s">
        <v>1555</v>
      </c>
      <c r="C277" s="55">
        <v>30848</v>
      </c>
      <c r="D277" s="43" t="s">
        <v>1899</v>
      </c>
      <c r="E277" s="43">
        <v>1995</v>
      </c>
      <c r="F277" s="43" t="s">
        <v>2131</v>
      </c>
      <c r="G277" s="56" t="s">
        <v>2097</v>
      </c>
      <c r="H277" s="43">
        <v>10</v>
      </c>
      <c r="I277" s="43">
        <v>7</v>
      </c>
      <c r="J277" s="43">
        <v>7</v>
      </c>
      <c r="K277" s="43">
        <v>21007.4</v>
      </c>
      <c r="L277" s="43">
        <v>16326.41</v>
      </c>
      <c r="M277" s="45">
        <v>19417709.745000001</v>
      </c>
      <c r="N277" s="45">
        <f t="shared" si="5"/>
        <v>19417709.745000001</v>
      </c>
      <c r="O277" s="45">
        <v>0</v>
      </c>
      <c r="P277" s="45">
        <v>0</v>
      </c>
      <c r="Q277" s="45">
        <v>0</v>
      </c>
      <c r="R277" s="57">
        <v>44927</v>
      </c>
      <c r="S277" s="57">
        <v>45291</v>
      </c>
    </row>
    <row r="278" spans="1:19" ht="20.3" x14ac:dyDescent="0.35">
      <c r="A278" s="43">
        <v>267</v>
      </c>
      <c r="B278" s="48" t="s">
        <v>74</v>
      </c>
      <c r="C278" s="55">
        <v>31779</v>
      </c>
      <c r="D278" s="43" t="s">
        <v>1899</v>
      </c>
      <c r="E278" s="43">
        <v>1972</v>
      </c>
      <c r="F278" s="43" t="s">
        <v>2131</v>
      </c>
      <c r="G278" s="56" t="s">
        <v>2097</v>
      </c>
      <c r="H278" s="43">
        <v>12</v>
      </c>
      <c r="I278" s="43">
        <v>1</v>
      </c>
      <c r="J278" s="43">
        <v>2</v>
      </c>
      <c r="K278" s="43">
        <v>2935.89</v>
      </c>
      <c r="L278" s="43">
        <v>2363.2199999999998</v>
      </c>
      <c r="M278" s="45">
        <v>6300603.9100000001</v>
      </c>
      <c r="N278" s="45">
        <f t="shared" si="5"/>
        <v>6300603.9100000001</v>
      </c>
      <c r="O278" s="45">
        <v>0</v>
      </c>
      <c r="P278" s="45">
        <v>0</v>
      </c>
      <c r="Q278" s="45">
        <v>0</v>
      </c>
      <c r="R278" s="57">
        <v>44927</v>
      </c>
      <c r="S278" s="57">
        <v>45291</v>
      </c>
    </row>
    <row r="279" spans="1:19" ht="20.3" x14ac:dyDescent="0.35">
      <c r="A279" s="43">
        <v>268</v>
      </c>
      <c r="B279" s="48" t="s">
        <v>1574</v>
      </c>
      <c r="C279" s="55">
        <v>30876</v>
      </c>
      <c r="D279" s="43" t="s">
        <v>1899</v>
      </c>
      <c r="E279" s="43">
        <v>1997</v>
      </c>
      <c r="F279" s="43" t="s">
        <v>2131</v>
      </c>
      <c r="G279" s="56" t="s">
        <v>2097</v>
      </c>
      <c r="H279" s="43">
        <v>9</v>
      </c>
      <c r="I279" s="43">
        <v>1</v>
      </c>
      <c r="J279" s="43">
        <v>1</v>
      </c>
      <c r="K279" s="43">
        <v>2840.4</v>
      </c>
      <c r="L279" s="43">
        <v>2121.3000000000002</v>
      </c>
      <c r="M279" s="45">
        <v>2586472.37</v>
      </c>
      <c r="N279" s="45">
        <f t="shared" si="5"/>
        <v>2586472.37</v>
      </c>
      <c r="O279" s="45">
        <v>0</v>
      </c>
      <c r="P279" s="45">
        <v>0</v>
      </c>
      <c r="Q279" s="45">
        <v>0</v>
      </c>
      <c r="R279" s="57">
        <v>44927</v>
      </c>
      <c r="S279" s="57">
        <v>45291</v>
      </c>
    </row>
    <row r="280" spans="1:19" ht="20.3" x14ac:dyDescent="0.35">
      <c r="A280" s="43">
        <v>269</v>
      </c>
      <c r="B280" s="48" t="s">
        <v>1575</v>
      </c>
      <c r="C280" s="55">
        <v>31419</v>
      </c>
      <c r="D280" s="43" t="s">
        <v>1899</v>
      </c>
      <c r="E280" s="43">
        <v>1991</v>
      </c>
      <c r="F280" s="43" t="s">
        <v>2131</v>
      </c>
      <c r="G280" s="56" t="s">
        <v>2097</v>
      </c>
      <c r="H280" s="43">
        <v>9</v>
      </c>
      <c r="I280" s="43">
        <v>1</v>
      </c>
      <c r="J280" s="43">
        <v>1</v>
      </c>
      <c r="K280" s="43">
        <v>2724.4</v>
      </c>
      <c r="L280" s="43">
        <v>2169.6999999999998</v>
      </c>
      <c r="M280" s="45">
        <v>2586126.6800000002</v>
      </c>
      <c r="N280" s="45">
        <f t="shared" si="5"/>
        <v>2586126.6800000002</v>
      </c>
      <c r="O280" s="45">
        <v>0</v>
      </c>
      <c r="P280" s="45">
        <v>0</v>
      </c>
      <c r="Q280" s="45">
        <v>0</v>
      </c>
      <c r="R280" s="57">
        <v>44927</v>
      </c>
      <c r="S280" s="57">
        <v>45291</v>
      </c>
    </row>
    <row r="281" spans="1:19" ht="20.3" x14ac:dyDescent="0.35">
      <c r="A281" s="43">
        <v>270</v>
      </c>
      <c r="B281" s="48" t="s">
        <v>1718</v>
      </c>
      <c r="C281" s="55">
        <v>30749</v>
      </c>
      <c r="D281" s="43" t="s">
        <v>1899</v>
      </c>
      <c r="E281" s="43">
        <v>1993</v>
      </c>
      <c r="F281" s="43" t="s">
        <v>2131</v>
      </c>
      <c r="G281" s="56" t="s">
        <v>2097</v>
      </c>
      <c r="H281" s="43">
        <v>10</v>
      </c>
      <c r="I281" s="43">
        <v>3</v>
      </c>
      <c r="J281" s="43">
        <v>3</v>
      </c>
      <c r="K281" s="43">
        <v>10197.700000000001</v>
      </c>
      <c r="L281" s="43">
        <v>7172.6</v>
      </c>
      <c r="M281" s="45">
        <v>8327491.6100000003</v>
      </c>
      <c r="N281" s="45">
        <f t="shared" si="5"/>
        <v>8327491.6100000003</v>
      </c>
      <c r="O281" s="45">
        <v>0</v>
      </c>
      <c r="P281" s="45">
        <v>0</v>
      </c>
      <c r="Q281" s="45">
        <v>0</v>
      </c>
      <c r="R281" s="57">
        <v>44927</v>
      </c>
      <c r="S281" s="57">
        <v>45291</v>
      </c>
    </row>
    <row r="282" spans="1:19" ht="20.3" x14ac:dyDescent="0.35">
      <c r="A282" s="43">
        <v>271</v>
      </c>
      <c r="B282" s="48" t="s">
        <v>1812</v>
      </c>
      <c r="C282" s="55">
        <v>31276</v>
      </c>
      <c r="D282" s="43" t="s">
        <v>1899</v>
      </c>
      <c r="E282" s="43">
        <v>1995</v>
      </c>
      <c r="F282" s="43" t="s">
        <v>2131</v>
      </c>
      <c r="G282" s="56" t="s">
        <v>2097</v>
      </c>
      <c r="H282" s="43">
        <v>9</v>
      </c>
      <c r="I282" s="43">
        <v>2</v>
      </c>
      <c r="J282" s="43">
        <v>2</v>
      </c>
      <c r="K282" s="43">
        <v>6242.2</v>
      </c>
      <c r="L282" s="43">
        <v>4297.5999999999995</v>
      </c>
      <c r="M282" s="45">
        <v>5149824.3600000003</v>
      </c>
      <c r="N282" s="45">
        <f t="shared" si="5"/>
        <v>5149824.3600000003</v>
      </c>
      <c r="O282" s="45">
        <v>0</v>
      </c>
      <c r="P282" s="45">
        <v>0</v>
      </c>
      <c r="Q282" s="45">
        <v>0</v>
      </c>
      <c r="R282" s="57">
        <v>44927</v>
      </c>
      <c r="S282" s="57">
        <v>45291</v>
      </c>
    </row>
    <row r="283" spans="1:19" ht="20.3" x14ac:dyDescent="0.35">
      <c r="A283" s="43">
        <v>272</v>
      </c>
      <c r="B283" s="48" t="s">
        <v>1813</v>
      </c>
      <c r="C283" s="55">
        <v>31150</v>
      </c>
      <c r="D283" s="43" t="s">
        <v>1899</v>
      </c>
      <c r="E283" s="43">
        <v>1991</v>
      </c>
      <c r="F283" s="43" t="s">
        <v>2131</v>
      </c>
      <c r="G283" s="56" t="s">
        <v>2097</v>
      </c>
      <c r="H283" s="43">
        <v>9</v>
      </c>
      <c r="I283" s="43">
        <v>3</v>
      </c>
      <c r="J283" s="43">
        <v>3</v>
      </c>
      <c r="K283" s="43">
        <v>6171.9</v>
      </c>
      <c r="L283" s="43">
        <v>6194.9</v>
      </c>
      <c r="M283" s="45">
        <v>7733131.9199999999</v>
      </c>
      <c r="N283" s="45">
        <f t="shared" si="5"/>
        <v>7733131.9199999999</v>
      </c>
      <c r="O283" s="45">
        <v>0</v>
      </c>
      <c r="P283" s="45">
        <v>0</v>
      </c>
      <c r="Q283" s="45">
        <v>0</v>
      </c>
      <c r="R283" s="57">
        <v>44927</v>
      </c>
      <c r="S283" s="57">
        <v>45291</v>
      </c>
    </row>
    <row r="284" spans="1:19" ht="20.3" x14ac:dyDescent="0.35">
      <c r="A284" s="43">
        <v>273</v>
      </c>
      <c r="B284" s="48" t="s">
        <v>1814</v>
      </c>
      <c r="C284" s="55">
        <v>31933</v>
      </c>
      <c r="D284" s="43" t="s">
        <v>1899</v>
      </c>
      <c r="E284" s="43">
        <v>1996</v>
      </c>
      <c r="F284" s="43" t="s">
        <v>2131</v>
      </c>
      <c r="G284" s="56" t="s">
        <v>2098</v>
      </c>
      <c r="H284" s="43">
        <v>14</v>
      </c>
      <c r="I284" s="43">
        <v>1</v>
      </c>
      <c r="J284" s="43">
        <v>2</v>
      </c>
      <c r="K284" s="43">
        <v>6321</v>
      </c>
      <c r="L284" s="43">
        <v>4742.6000000000004</v>
      </c>
      <c r="M284" s="45">
        <v>7282994.4299999997</v>
      </c>
      <c r="N284" s="45">
        <f t="shared" si="5"/>
        <v>7282994.4299999997</v>
      </c>
      <c r="O284" s="45">
        <v>0</v>
      </c>
      <c r="P284" s="45">
        <v>0</v>
      </c>
      <c r="Q284" s="45">
        <v>0</v>
      </c>
      <c r="R284" s="57">
        <v>44927</v>
      </c>
      <c r="S284" s="57">
        <v>45291</v>
      </c>
    </row>
    <row r="285" spans="1:19" ht="20.3" x14ac:dyDescent="0.35">
      <c r="A285" s="43">
        <v>274</v>
      </c>
      <c r="B285" s="48" t="s">
        <v>1815</v>
      </c>
      <c r="C285" s="55">
        <v>31973</v>
      </c>
      <c r="D285" s="43" t="s">
        <v>1899</v>
      </c>
      <c r="E285" s="43">
        <v>1995</v>
      </c>
      <c r="F285" s="43" t="s">
        <v>2131</v>
      </c>
      <c r="G285" s="56" t="s">
        <v>2097</v>
      </c>
      <c r="H285" s="43">
        <v>9</v>
      </c>
      <c r="I285" s="43">
        <v>1</v>
      </c>
      <c r="J285" s="43">
        <v>1</v>
      </c>
      <c r="K285" s="43">
        <v>2739.21</v>
      </c>
      <c r="L285" s="43">
        <v>2130.9</v>
      </c>
      <c r="M285" s="45">
        <v>2586371.5500000003</v>
      </c>
      <c r="N285" s="45">
        <f t="shared" si="5"/>
        <v>2586371.5500000003</v>
      </c>
      <c r="O285" s="45">
        <v>0</v>
      </c>
      <c r="P285" s="45">
        <v>0</v>
      </c>
      <c r="Q285" s="45">
        <v>0</v>
      </c>
      <c r="R285" s="57">
        <v>44927</v>
      </c>
      <c r="S285" s="57">
        <v>45291</v>
      </c>
    </row>
    <row r="286" spans="1:19" ht="20.3" x14ac:dyDescent="0.35">
      <c r="A286" s="43">
        <v>275</v>
      </c>
      <c r="B286" s="48" t="s">
        <v>1843</v>
      </c>
      <c r="C286" s="55">
        <v>30598</v>
      </c>
      <c r="D286" s="43" t="s">
        <v>1899</v>
      </c>
      <c r="E286" s="43">
        <v>1989</v>
      </c>
      <c r="F286" s="43" t="s">
        <v>2131</v>
      </c>
      <c r="G286" s="56" t="s">
        <v>2097</v>
      </c>
      <c r="H286" s="43">
        <v>9</v>
      </c>
      <c r="I286" s="43">
        <v>1</v>
      </c>
      <c r="J286" s="43">
        <v>0</v>
      </c>
      <c r="K286" s="43">
        <v>2843.5</v>
      </c>
      <c r="L286" s="43">
        <v>2096.8000000000002</v>
      </c>
      <c r="M286" s="45">
        <v>3781492.9299999997</v>
      </c>
      <c r="N286" s="45">
        <f t="shared" si="5"/>
        <v>3781492.9299999997</v>
      </c>
      <c r="O286" s="45">
        <v>0</v>
      </c>
      <c r="P286" s="45">
        <v>0</v>
      </c>
      <c r="Q286" s="45">
        <v>0</v>
      </c>
      <c r="R286" s="57">
        <v>44927</v>
      </c>
      <c r="S286" s="57">
        <v>45291</v>
      </c>
    </row>
    <row r="287" spans="1:19" ht="20.3" x14ac:dyDescent="0.3">
      <c r="A287" s="46" t="s">
        <v>22</v>
      </c>
      <c r="B287" s="46"/>
      <c r="C287" s="58" t="s">
        <v>172</v>
      </c>
      <c r="D287" s="58" t="s">
        <v>172</v>
      </c>
      <c r="E287" s="58" t="s">
        <v>172</v>
      </c>
      <c r="F287" s="58" t="s">
        <v>172</v>
      </c>
      <c r="G287" s="58" t="s">
        <v>172</v>
      </c>
      <c r="H287" s="58" t="s">
        <v>172</v>
      </c>
      <c r="I287" s="58" t="s">
        <v>172</v>
      </c>
      <c r="J287" s="49">
        <f t="shared" ref="J287:Q287" si="6">SUM(J128:J286)</f>
        <v>36</v>
      </c>
      <c r="K287" s="49">
        <f t="shared" si="6"/>
        <v>483459.2300000001</v>
      </c>
      <c r="L287" s="49">
        <f t="shared" si="6"/>
        <v>371557.82099999988</v>
      </c>
      <c r="M287" s="49">
        <f t="shared" si="6"/>
        <v>722551494.11065006</v>
      </c>
      <c r="N287" s="49">
        <f t="shared" si="6"/>
        <v>722551494.11065006</v>
      </c>
      <c r="O287" s="49">
        <f t="shared" si="6"/>
        <v>0</v>
      </c>
      <c r="P287" s="49">
        <f t="shared" si="6"/>
        <v>0</v>
      </c>
      <c r="Q287" s="49">
        <f t="shared" si="6"/>
        <v>0</v>
      </c>
      <c r="R287" s="58" t="s">
        <v>172</v>
      </c>
      <c r="S287" s="58" t="s">
        <v>172</v>
      </c>
    </row>
    <row r="288" spans="1:19" ht="19.649999999999999" x14ac:dyDescent="0.3">
      <c r="A288" s="596" t="s">
        <v>1913</v>
      </c>
      <c r="B288" s="596"/>
      <c r="C288" s="596"/>
      <c r="D288" s="596"/>
      <c r="E288" s="596"/>
      <c r="F288" s="596"/>
      <c r="G288" s="596"/>
      <c r="H288" s="596"/>
      <c r="I288" s="596"/>
      <c r="J288" s="596"/>
      <c r="K288" s="596"/>
      <c r="L288" s="596"/>
      <c r="M288" s="596"/>
      <c r="N288" s="596"/>
      <c r="O288" s="596"/>
      <c r="P288" s="596"/>
      <c r="Q288" s="596"/>
      <c r="R288" s="596"/>
      <c r="S288" s="597"/>
    </row>
    <row r="289" spans="1:19" ht="20.3" x14ac:dyDescent="0.35">
      <c r="A289" s="43">
        <v>276</v>
      </c>
      <c r="B289" s="44" t="s">
        <v>337</v>
      </c>
      <c r="C289" s="55">
        <v>32174</v>
      </c>
      <c r="D289" s="43" t="s">
        <v>1899</v>
      </c>
      <c r="E289" s="43">
        <v>1967</v>
      </c>
      <c r="F289" s="43" t="s">
        <v>2131</v>
      </c>
      <c r="G289" s="56" t="s">
        <v>2098</v>
      </c>
      <c r="H289" s="43">
        <v>4</v>
      </c>
      <c r="I289" s="43">
        <v>3</v>
      </c>
      <c r="J289" s="43">
        <v>0</v>
      </c>
      <c r="K289" s="43">
        <v>2137.8000000000002</v>
      </c>
      <c r="L289" s="43">
        <v>1853.6</v>
      </c>
      <c r="M289" s="45">
        <v>4304592.2639999995</v>
      </c>
      <c r="N289" s="45">
        <f t="shared" si="5"/>
        <v>4304592.2639999995</v>
      </c>
      <c r="O289" s="45">
        <v>0</v>
      </c>
      <c r="P289" s="45">
        <v>0</v>
      </c>
      <c r="Q289" s="45">
        <v>0</v>
      </c>
      <c r="R289" s="57">
        <v>44927</v>
      </c>
      <c r="S289" s="57">
        <v>45291</v>
      </c>
    </row>
    <row r="290" spans="1:19" ht="20.3" x14ac:dyDescent="0.35">
      <c r="A290" s="43">
        <v>277</v>
      </c>
      <c r="B290" s="44" t="s">
        <v>49</v>
      </c>
      <c r="C290" s="55">
        <v>32158</v>
      </c>
      <c r="D290" s="43" t="s">
        <v>1899</v>
      </c>
      <c r="E290" s="43">
        <v>1972</v>
      </c>
      <c r="F290" s="43" t="s">
        <v>2131</v>
      </c>
      <c r="G290" s="56" t="s">
        <v>2098</v>
      </c>
      <c r="H290" s="43">
        <v>5</v>
      </c>
      <c r="I290" s="43">
        <v>4</v>
      </c>
      <c r="J290" s="43">
        <v>0</v>
      </c>
      <c r="K290" s="43">
        <v>5496.3</v>
      </c>
      <c r="L290" s="43">
        <v>4199.1000000000004</v>
      </c>
      <c r="M290" s="45">
        <v>3468870.4148000004</v>
      </c>
      <c r="N290" s="45">
        <f t="shared" si="5"/>
        <v>3468870.4148000004</v>
      </c>
      <c r="O290" s="45">
        <v>0</v>
      </c>
      <c r="P290" s="45">
        <v>0</v>
      </c>
      <c r="Q290" s="45">
        <v>0</v>
      </c>
      <c r="R290" s="57">
        <v>44927</v>
      </c>
      <c r="S290" s="57">
        <v>45291</v>
      </c>
    </row>
    <row r="291" spans="1:19" ht="20.3" x14ac:dyDescent="0.35">
      <c r="A291" s="43">
        <v>278</v>
      </c>
      <c r="B291" s="44" t="s">
        <v>338</v>
      </c>
      <c r="C291" s="55">
        <v>32160</v>
      </c>
      <c r="D291" s="43" t="s">
        <v>1899</v>
      </c>
      <c r="E291" s="43">
        <v>1970</v>
      </c>
      <c r="F291" s="43" t="s">
        <v>2131</v>
      </c>
      <c r="G291" s="56" t="s">
        <v>2097</v>
      </c>
      <c r="H291" s="43">
        <v>5</v>
      </c>
      <c r="I291" s="43">
        <v>4</v>
      </c>
      <c r="J291" s="43">
        <v>0</v>
      </c>
      <c r="K291" s="43">
        <v>5511.4</v>
      </c>
      <c r="L291" s="43">
        <v>3531.5</v>
      </c>
      <c r="M291" s="45">
        <v>8136237.1571499994</v>
      </c>
      <c r="N291" s="45">
        <f t="shared" si="5"/>
        <v>8136237.1571499994</v>
      </c>
      <c r="O291" s="45">
        <v>0</v>
      </c>
      <c r="P291" s="45">
        <v>0</v>
      </c>
      <c r="Q291" s="45">
        <v>0</v>
      </c>
      <c r="R291" s="57">
        <v>44927</v>
      </c>
      <c r="S291" s="57">
        <v>45291</v>
      </c>
    </row>
    <row r="292" spans="1:19" ht="20.3" x14ac:dyDescent="0.35">
      <c r="A292" s="43">
        <v>279</v>
      </c>
      <c r="B292" s="46" t="s">
        <v>339</v>
      </c>
      <c r="C292" s="55">
        <v>32164</v>
      </c>
      <c r="D292" s="43" t="s">
        <v>1899</v>
      </c>
      <c r="E292" s="43">
        <v>1971</v>
      </c>
      <c r="F292" s="43" t="s">
        <v>2131</v>
      </c>
      <c r="G292" s="56" t="s">
        <v>2097</v>
      </c>
      <c r="H292" s="43">
        <v>5</v>
      </c>
      <c r="I292" s="43">
        <v>2</v>
      </c>
      <c r="J292" s="43">
        <v>0</v>
      </c>
      <c r="K292" s="43">
        <v>2365.9</v>
      </c>
      <c r="L292" s="43">
        <v>1469.3</v>
      </c>
      <c r="M292" s="45">
        <v>136677.5</v>
      </c>
      <c r="N292" s="45">
        <f t="shared" si="5"/>
        <v>136677.5</v>
      </c>
      <c r="O292" s="45">
        <v>0</v>
      </c>
      <c r="P292" s="45">
        <v>0</v>
      </c>
      <c r="Q292" s="45">
        <v>0</v>
      </c>
      <c r="R292" s="57">
        <v>44927</v>
      </c>
      <c r="S292" s="57">
        <v>45291</v>
      </c>
    </row>
    <row r="293" spans="1:19" ht="20.3" x14ac:dyDescent="0.35">
      <c r="A293" s="43">
        <v>280</v>
      </c>
      <c r="B293" s="46" t="s">
        <v>340</v>
      </c>
      <c r="C293" s="55">
        <v>32149</v>
      </c>
      <c r="D293" s="43" t="s">
        <v>1899</v>
      </c>
      <c r="E293" s="43">
        <v>1970</v>
      </c>
      <c r="F293" s="43" t="s">
        <v>2131</v>
      </c>
      <c r="G293" s="56" t="s">
        <v>2097</v>
      </c>
      <c r="H293" s="43">
        <v>5</v>
      </c>
      <c r="I293" s="43">
        <v>4</v>
      </c>
      <c r="J293" s="43">
        <v>0</v>
      </c>
      <c r="K293" s="43">
        <v>5550.7</v>
      </c>
      <c r="L293" s="43">
        <v>3570.8</v>
      </c>
      <c r="M293" s="45">
        <v>6441701.4216</v>
      </c>
      <c r="N293" s="45">
        <f t="shared" si="5"/>
        <v>6441701.4216</v>
      </c>
      <c r="O293" s="45">
        <v>0</v>
      </c>
      <c r="P293" s="45">
        <v>0</v>
      </c>
      <c r="Q293" s="45">
        <v>0</v>
      </c>
      <c r="R293" s="57">
        <v>44927</v>
      </c>
      <c r="S293" s="57">
        <v>45291</v>
      </c>
    </row>
    <row r="294" spans="1:19" ht="20.3" x14ac:dyDescent="0.35">
      <c r="A294" s="43">
        <v>281</v>
      </c>
      <c r="B294" s="46" t="s">
        <v>334</v>
      </c>
      <c r="C294" s="55">
        <v>32152</v>
      </c>
      <c r="D294" s="43" t="s">
        <v>1899</v>
      </c>
      <c r="E294" s="43">
        <v>1973</v>
      </c>
      <c r="F294" s="43" t="s">
        <v>2131</v>
      </c>
      <c r="G294" s="56" t="s">
        <v>2097</v>
      </c>
      <c r="H294" s="43">
        <v>5</v>
      </c>
      <c r="I294" s="43">
        <v>5</v>
      </c>
      <c r="J294" s="43">
        <v>0</v>
      </c>
      <c r="K294" s="43">
        <v>6840.5</v>
      </c>
      <c r="L294" s="43">
        <v>4409.0700000000006</v>
      </c>
      <c r="M294" s="45">
        <v>9781109.7300000004</v>
      </c>
      <c r="N294" s="45">
        <f t="shared" si="5"/>
        <v>9781109.7300000004</v>
      </c>
      <c r="O294" s="45">
        <v>0</v>
      </c>
      <c r="P294" s="45">
        <v>0</v>
      </c>
      <c r="Q294" s="45">
        <v>0</v>
      </c>
      <c r="R294" s="57">
        <v>44927</v>
      </c>
      <c r="S294" s="57">
        <v>45291</v>
      </c>
    </row>
    <row r="295" spans="1:19" ht="20.3" x14ac:dyDescent="0.35">
      <c r="A295" s="43">
        <v>282</v>
      </c>
      <c r="B295" s="46" t="s">
        <v>335</v>
      </c>
      <c r="C295" s="55">
        <v>32153</v>
      </c>
      <c r="D295" s="43" t="s">
        <v>1899</v>
      </c>
      <c r="E295" s="43">
        <v>1970</v>
      </c>
      <c r="F295" s="43" t="s">
        <v>2131</v>
      </c>
      <c r="G295" s="56" t="s">
        <v>2097</v>
      </c>
      <c r="H295" s="43">
        <v>5</v>
      </c>
      <c r="I295" s="43">
        <v>4</v>
      </c>
      <c r="J295" s="43">
        <v>0</v>
      </c>
      <c r="K295" s="43">
        <v>5544.4</v>
      </c>
      <c r="L295" s="43">
        <v>3608.8</v>
      </c>
      <c r="M295" s="45">
        <v>8413708.4000000004</v>
      </c>
      <c r="N295" s="45">
        <f t="shared" si="5"/>
        <v>8413708.4000000004</v>
      </c>
      <c r="O295" s="45">
        <v>0</v>
      </c>
      <c r="P295" s="45">
        <v>0</v>
      </c>
      <c r="Q295" s="45">
        <v>0</v>
      </c>
      <c r="R295" s="57">
        <v>44927</v>
      </c>
      <c r="S295" s="57">
        <v>45291</v>
      </c>
    </row>
    <row r="296" spans="1:19" ht="20.3" x14ac:dyDescent="0.35">
      <c r="A296" s="43">
        <v>283</v>
      </c>
      <c r="B296" s="46" t="s">
        <v>336</v>
      </c>
      <c r="C296" s="55">
        <v>32302</v>
      </c>
      <c r="D296" s="43" t="s">
        <v>1899</v>
      </c>
      <c r="E296" s="43">
        <v>1975</v>
      </c>
      <c r="F296" s="43" t="s">
        <v>2131</v>
      </c>
      <c r="G296" s="56" t="s">
        <v>2098</v>
      </c>
      <c r="H296" s="43">
        <v>5</v>
      </c>
      <c r="I296" s="43">
        <v>6</v>
      </c>
      <c r="J296" s="43">
        <v>0</v>
      </c>
      <c r="K296" s="43">
        <v>4918.7</v>
      </c>
      <c r="L296" s="43">
        <v>4498</v>
      </c>
      <c r="M296" s="45">
        <v>13161716.7425</v>
      </c>
      <c r="N296" s="45">
        <f t="shared" si="5"/>
        <v>13161716.7425</v>
      </c>
      <c r="O296" s="45">
        <v>0</v>
      </c>
      <c r="P296" s="45">
        <v>0</v>
      </c>
      <c r="Q296" s="45">
        <v>0</v>
      </c>
      <c r="R296" s="57">
        <v>44927</v>
      </c>
      <c r="S296" s="57">
        <v>45291</v>
      </c>
    </row>
    <row r="297" spans="1:19" ht="20.3" x14ac:dyDescent="0.35">
      <c r="A297" s="43">
        <v>284</v>
      </c>
      <c r="B297" s="46" t="s">
        <v>1790</v>
      </c>
      <c r="C297" s="55">
        <v>32157</v>
      </c>
      <c r="D297" s="43" t="s">
        <v>1899</v>
      </c>
      <c r="E297" s="43">
        <v>1972</v>
      </c>
      <c r="F297" s="43" t="s">
        <v>2131</v>
      </c>
      <c r="G297" s="56" t="s">
        <v>2098</v>
      </c>
      <c r="H297" s="43">
        <v>5</v>
      </c>
      <c r="I297" s="43">
        <v>4</v>
      </c>
      <c r="J297" s="43">
        <v>0</v>
      </c>
      <c r="K297" s="43">
        <v>5405.8</v>
      </c>
      <c r="L297" s="43">
        <v>2706</v>
      </c>
      <c r="M297" s="45">
        <v>5642547.1999999993</v>
      </c>
      <c r="N297" s="45">
        <f t="shared" si="5"/>
        <v>5642547.1999999993</v>
      </c>
      <c r="O297" s="45">
        <v>0</v>
      </c>
      <c r="P297" s="45">
        <v>0</v>
      </c>
      <c r="Q297" s="45">
        <v>0</v>
      </c>
      <c r="R297" s="57">
        <v>44927</v>
      </c>
      <c r="S297" s="57">
        <v>45291</v>
      </c>
    </row>
    <row r="298" spans="1:19" ht="20.3" x14ac:dyDescent="0.35">
      <c r="A298" s="43">
        <v>285</v>
      </c>
      <c r="B298" s="46" t="s">
        <v>1805</v>
      </c>
      <c r="C298" s="55">
        <v>32151</v>
      </c>
      <c r="D298" s="43" t="s">
        <v>1899</v>
      </c>
      <c r="E298" s="43">
        <v>1972</v>
      </c>
      <c r="F298" s="43" t="s">
        <v>2131</v>
      </c>
      <c r="G298" s="56" t="s">
        <v>2097</v>
      </c>
      <c r="H298" s="43">
        <v>5</v>
      </c>
      <c r="I298" s="43">
        <v>5</v>
      </c>
      <c r="J298" s="43">
        <v>0</v>
      </c>
      <c r="K298" s="43">
        <v>7176.4</v>
      </c>
      <c r="L298" s="43">
        <v>4662.2999999999993</v>
      </c>
      <c r="M298" s="45">
        <v>8955134.1199999992</v>
      </c>
      <c r="N298" s="45">
        <f t="shared" si="5"/>
        <v>8955134.1199999992</v>
      </c>
      <c r="O298" s="45">
        <v>0</v>
      </c>
      <c r="P298" s="45">
        <v>0</v>
      </c>
      <c r="Q298" s="45">
        <v>0</v>
      </c>
      <c r="R298" s="57">
        <v>44927</v>
      </c>
      <c r="S298" s="57">
        <v>45291</v>
      </c>
    </row>
    <row r="299" spans="1:19" ht="20.3" x14ac:dyDescent="0.35">
      <c r="A299" s="43">
        <v>286</v>
      </c>
      <c r="B299" s="46" t="s">
        <v>1791</v>
      </c>
      <c r="C299" s="55">
        <v>32150</v>
      </c>
      <c r="D299" s="43" t="s">
        <v>1899</v>
      </c>
      <c r="E299" s="43">
        <v>1970</v>
      </c>
      <c r="F299" s="43" t="s">
        <v>2131</v>
      </c>
      <c r="G299" s="56" t="s">
        <v>2097</v>
      </c>
      <c r="H299" s="43">
        <v>5</v>
      </c>
      <c r="I299" s="43">
        <v>4</v>
      </c>
      <c r="J299" s="43">
        <v>0</v>
      </c>
      <c r="K299" s="43">
        <v>5569.6</v>
      </c>
      <c r="L299" s="43">
        <v>3547.75</v>
      </c>
      <c r="M299" s="45">
        <v>5321597.9399999995</v>
      </c>
      <c r="N299" s="45">
        <f t="shared" si="5"/>
        <v>5321597.9399999995</v>
      </c>
      <c r="O299" s="45">
        <v>0</v>
      </c>
      <c r="P299" s="45">
        <v>0</v>
      </c>
      <c r="Q299" s="45">
        <v>0</v>
      </c>
      <c r="R299" s="57">
        <v>44927</v>
      </c>
      <c r="S299" s="57">
        <v>45291</v>
      </c>
    </row>
    <row r="300" spans="1:19" ht="20.3" x14ac:dyDescent="0.35">
      <c r="A300" s="43">
        <v>287</v>
      </c>
      <c r="B300" s="46" t="s">
        <v>1792</v>
      </c>
      <c r="C300" s="55">
        <v>32167</v>
      </c>
      <c r="D300" s="43" t="s">
        <v>1899</v>
      </c>
      <c r="E300" s="43">
        <v>1970</v>
      </c>
      <c r="F300" s="43" t="s">
        <v>2131</v>
      </c>
      <c r="G300" s="56" t="s">
        <v>2097</v>
      </c>
      <c r="H300" s="43">
        <v>5</v>
      </c>
      <c r="I300" s="43">
        <v>4</v>
      </c>
      <c r="J300" s="43">
        <v>0</v>
      </c>
      <c r="K300" s="43">
        <v>5460.4</v>
      </c>
      <c r="L300" s="43">
        <v>3532.4</v>
      </c>
      <c r="M300" s="45">
        <v>7142323.2000000002</v>
      </c>
      <c r="N300" s="45">
        <f t="shared" si="5"/>
        <v>7142323.2000000002</v>
      </c>
      <c r="O300" s="45">
        <v>0</v>
      </c>
      <c r="P300" s="45">
        <v>0</v>
      </c>
      <c r="Q300" s="45">
        <v>0</v>
      </c>
      <c r="R300" s="57">
        <v>44927</v>
      </c>
      <c r="S300" s="57">
        <v>45291</v>
      </c>
    </row>
    <row r="301" spans="1:19" ht="20.3" x14ac:dyDescent="0.35">
      <c r="A301" s="43">
        <v>288</v>
      </c>
      <c r="B301" s="46" t="s">
        <v>1793</v>
      </c>
      <c r="C301" s="55">
        <v>32272</v>
      </c>
      <c r="D301" s="43" t="s">
        <v>1899</v>
      </c>
      <c r="E301" s="43">
        <v>1969</v>
      </c>
      <c r="F301" s="43" t="s">
        <v>2131</v>
      </c>
      <c r="G301" s="56" t="s">
        <v>2098</v>
      </c>
      <c r="H301" s="43">
        <v>5</v>
      </c>
      <c r="I301" s="43">
        <v>3</v>
      </c>
      <c r="J301" s="43">
        <v>0</v>
      </c>
      <c r="K301" s="43">
        <v>3331.4</v>
      </c>
      <c r="L301" s="43">
        <v>2475.84</v>
      </c>
      <c r="M301" s="45">
        <v>5621901.6999999993</v>
      </c>
      <c r="N301" s="45">
        <f t="shared" si="5"/>
        <v>5621901.6999999993</v>
      </c>
      <c r="O301" s="45">
        <v>0</v>
      </c>
      <c r="P301" s="45">
        <v>0</v>
      </c>
      <c r="Q301" s="45">
        <v>0</v>
      </c>
      <c r="R301" s="57">
        <v>44927</v>
      </c>
      <c r="S301" s="57">
        <v>45291</v>
      </c>
    </row>
    <row r="302" spans="1:19" ht="20.3" x14ac:dyDescent="0.35">
      <c r="A302" s="43">
        <v>289</v>
      </c>
      <c r="B302" s="46" t="s">
        <v>1794</v>
      </c>
      <c r="C302" s="55">
        <v>32273</v>
      </c>
      <c r="D302" s="43" t="s">
        <v>1899</v>
      </c>
      <c r="E302" s="43">
        <v>1981</v>
      </c>
      <c r="F302" s="43" t="s">
        <v>2131</v>
      </c>
      <c r="G302" s="56" t="s">
        <v>2097</v>
      </c>
      <c r="H302" s="43">
        <v>5</v>
      </c>
      <c r="I302" s="43">
        <v>4</v>
      </c>
      <c r="J302" s="43">
        <v>0</v>
      </c>
      <c r="K302" s="43">
        <v>6662.7</v>
      </c>
      <c r="L302" s="43">
        <v>4088.9</v>
      </c>
      <c r="M302" s="45">
        <v>7735837.2999999998</v>
      </c>
      <c r="N302" s="45">
        <f t="shared" si="5"/>
        <v>7735837.2999999998</v>
      </c>
      <c r="O302" s="45">
        <v>0</v>
      </c>
      <c r="P302" s="45">
        <v>0</v>
      </c>
      <c r="Q302" s="45">
        <v>0</v>
      </c>
      <c r="R302" s="57">
        <v>44927</v>
      </c>
      <c r="S302" s="57">
        <v>45291</v>
      </c>
    </row>
    <row r="303" spans="1:19" ht="20.3" x14ac:dyDescent="0.35">
      <c r="A303" s="43">
        <v>290</v>
      </c>
      <c r="B303" s="46" t="s">
        <v>1795</v>
      </c>
      <c r="C303" s="55">
        <v>32219</v>
      </c>
      <c r="D303" s="43" t="s">
        <v>1899</v>
      </c>
      <c r="E303" s="43">
        <v>1985</v>
      </c>
      <c r="F303" s="43" t="s">
        <v>2131</v>
      </c>
      <c r="G303" s="56" t="s">
        <v>2098</v>
      </c>
      <c r="H303" s="43">
        <v>5</v>
      </c>
      <c r="I303" s="43">
        <v>2</v>
      </c>
      <c r="J303" s="43">
        <v>0</v>
      </c>
      <c r="K303" s="43">
        <v>2388</v>
      </c>
      <c r="L303" s="43">
        <v>1436.2</v>
      </c>
      <c r="M303" s="45">
        <v>3511631.24</v>
      </c>
      <c r="N303" s="45">
        <f t="shared" si="5"/>
        <v>3511631.24</v>
      </c>
      <c r="O303" s="45">
        <v>0</v>
      </c>
      <c r="P303" s="45">
        <v>0</v>
      </c>
      <c r="Q303" s="45">
        <v>0</v>
      </c>
      <c r="R303" s="57">
        <v>44927</v>
      </c>
      <c r="S303" s="57">
        <v>45291</v>
      </c>
    </row>
    <row r="304" spans="1:19" ht="20.3" x14ac:dyDescent="0.35">
      <c r="A304" s="43">
        <v>291</v>
      </c>
      <c r="B304" s="46" t="s">
        <v>1796</v>
      </c>
      <c r="C304" s="55">
        <v>32220</v>
      </c>
      <c r="D304" s="43" t="s">
        <v>1899</v>
      </c>
      <c r="E304" s="43">
        <v>1985</v>
      </c>
      <c r="F304" s="43" t="s">
        <v>2131</v>
      </c>
      <c r="G304" s="56" t="s">
        <v>2098</v>
      </c>
      <c r="H304" s="43">
        <v>5</v>
      </c>
      <c r="I304" s="43">
        <v>4</v>
      </c>
      <c r="J304" s="43">
        <v>0</v>
      </c>
      <c r="K304" s="43">
        <v>4040.3</v>
      </c>
      <c r="L304" s="43">
        <v>2797.2</v>
      </c>
      <c r="M304" s="45">
        <v>6039497.3200000003</v>
      </c>
      <c r="N304" s="45">
        <f t="shared" si="5"/>
        <v>6039497.3200000003</v>
      </c>
      <c r="O304" s="45">
        <v>0</v>
      </c>
      <c r="P304" s="45">
        <v>0</v>
      </c>
      <c r="Q304" s="45">
        <v>0</v>
      </c>
      <c r="R304" s="57">
        <v>44927</v>
      </c>
      <c r="S304" s="57">
        <v>45291</v>
      </c>
    </row>
    <row r="305" spans="1:19" ht="20.3" x14ac:dyDescent="0.35">
      <c r="A305" s="43">
        <v>292</v>
      </c>
      <c r="B305" s="46" t="s">
        <v>1797</v>
      </c>
      <c r="C305" s="55">
        <v>32207</v>
      </c>
      <c r="D305" s="43" t="s">
        <v>1899</v>
      </c>
      <c r="E305" s="43">
        <v>1975</v>
      </c>
      <c r="F305" s="43" t="s">
        <v>2131</v>
      </c>
      <c r="G305" s="56" t="s">
        <v>2098</v>
      </c>
      <c r="H305" s="43">
        <v>5</v>
      </c>
      <c r="I305" s="43">
        <v>4</v>
      </c>
      <c r="J305" s="43">
        <v>0</v>
      </c>
      <c r="K305" s="43">
        <v>5016.3</v>
      </c>
      <c r="L305" s="43">
        <v>3314.9</v>
      </c>
      <c r="M305" s="45">
        <v>6134125.6199999992</v>
      </c>
      <c r="N305" s="45">
        <f t="shared" si="5"/>
        <v>6134125.6199999992</v>
      </c>
      <c r="O305" s="45">
        <v>0</v>
      </c>
      <c r="P305" s="45">
        <v>0</v>
      </c>
      <c r="Q305" s="45">
        <v>0</v>
      </c>
      <c r="R305" s="57">
        <v>44927</v>
      </c>
      <c r="S305" s="57">
        <v>45291</v>
      </c>
    </row>
    <row r="306" spans="1:19" ht="20.3" x14ac:dyDescent="0.35">
      <c r="A306" s="43">
        <v>293</v>
      </c>
      <c r="B306" s="46" t="s">
        <v>1798</v>
      </c>
      <c r="C306" s="55">
        <v>32209</v>
      </c>
      <c r="D306" s="43" t="s">
        <v>1899</v>
      </c>
      <c r="E306" s="43">
        <v>1977</v>
      </c>
      <c r="F306" s="43" t="s">
        <v>2131</v>
      </c>
      <c r="G306" s="56" t="s">
        <v>2098</v>
      </c>
      <c r="H306" s="43">
        <v>5</v>
      </c>
      <c r="I306" s="43">
        <v>4</v>
      </c>
      <c r="J306" s="43">
        <v>0</v>
      </c>
      <c r="K306" s="43">
        <v>5353.3</v>
      </c>
      <c r="L306" s="43">
        <v>3690.9</v>
      </c>
      <c r="M306" s="45">
        <v>6099464.7800000003</v>
      </c>
      <c r="N306" s="45">
        <f t="shared" si="5"/>
        <v>6099464.7800000003</v>
      </c>
      <c r="O306" s="45">
        <v>0</v>
      </c>
      <c r="P306" s="45">
        <v>0</v>
      </c>
      <c r="Q306" s="45">
        <v>0</v>
      </c>
      <c r="R306" s="57">
        <v>44927</v>
      </c>
      <c r="S306" s="57">
        <v>45291</v>
      </c>
    </row>
    <row r="307" spans="1:19" ht="20.3" x14ac:dyDescent="0.35">
      <c r="A307" s="43">
        <v>294</v>
      </c>
      <c r="B307" s="46" t="s">
        <v>1799</v>
      </c>
      <c r="C307" s="55">
        <v>32210</v>
      </c>
      <c r="D307" s="43" t="s">
        <v>1899</v>
      </c>
      <c r="E307" s="43">
        <v>1989</v>
      </c>
      <c r="F307" s="43" t="s">
        <v>2131</v>
      </c>
      <c r="G307" s="56" t="s">
        <v>2098</v>
      </c>
      <c r="H307" s="43">
        <v>5</v>
      </c>
      <c r="I307" s="43">
        <v>10</v>
      </c>
      <c r="J307" s="43">
        <v>0</v>
      </c>
      <c r="K307" s="43">
        <v>10714.1</v>
      </c>
      <c r="L307" s="43">
        <v>6927.5999999999995</v>
      </c>
      <c r="M307" s="45">
        <v>16974446.940000001</v>
      </c>
      <c r="N307" s="45">
        <f t="shared" si="5"/>
        <v>16974446.940000001</v>
      </c>
      <c r="O307" s="45">
        <v>0</v>
      </c>
      <c r="P307" s="45">
        <v>0</v>
      </c>
      <c r="Q307" s="45">
        <v>0</v>
      </c>
      <c r="R307" s="57">
        <v>44927</v>
      </c>
      <c r="S307" s="57">
        <v>45291</v>
      </c>
    </row>
    <row r="308" spans="1:19" ht="20.3" x14ac:dyDescent="0.35">
      <c r="A308" s="43">
        <v>295</v>
      </c>
      <c r="B308" s="46" t="s">
        <v>1800</v>
      </c>
      <c r="C308" s="55">
        <v>32260</v>
      </c>
      <c r="D308" s="43" t="s">
        <v>1899</v>
      </c>
      <c r="E308" s="43">
        <v>1977</v>
      </c>
      <c r="F308" s="43" t="s">
        <v>2131</v>
      </c>
      <c r="G308" s="56" t="s">
        <v>2098</v>
      </c>
      <c r="H308" s="43">
        <v>5</v>
      </c>
      <c r="I308" s="43">
        <v>4</v>
      </c>
      <c r="J308" s="43">
        <v>0</v>
      </c>
      <c r="K308" s="43">
        <v>3590</v>
      </c>
      <c r="L308" s="43">
        <v>3405.5</v>
      </c>
      <c r="M308" s="45">
        <v>5753072.4400000004</v>
      </c>
      <c r="N308" s="45">
        <f t="shared" si="5"/>
        <v>5753072.4400000004</v>
      </c>
      <c r="O308" s="45">
        <v>0</v>
      </c>
      <c r="P308" s="45">
        <v>0</v>
      </c>
      <c r="Q308" s="45">
        <v>0</v>
      </c>
      <c r="R308" s="57">
        <v>44927</v>
      </c>
      <c r="S308" s="57">
        <v>45291</v>
      </c>
    </row>
    <row r="309" spans="1:19" ht="20.3" x14ac:dyDescent="0.35">
      <c r="A309" s="43">
        <v>296</v>
      </c>
      <c r="B309" s="46" t="s">
        <v>1801</v>
      </c>
      <c r="C309" s="55">
        <v>32266</v>
      </c>
      <c r="D309" s="43" t="s">
        <v>1899</v>
      </c>
      <c r="E309" s="43">
        <v>1991</v>
      </c>
      <c r="F309" s="43" t="s">
        <v>2131</v>
      </c>
      <c r="G309" s="56" t="s">
        <v>2098</v>
      </c>
      <c r="H309" s="43">
        <v>5</v>
      </c>
      <c r="I309" s="43">
        <v>6</v>
      </c>
      <c r="J309" s="43">
        <v>0</v>
      </c>
      <c r="K309" s="43">
        <v>4820.6000000000004</v>
      </c>
      <c r="L309" s="43">
        <v>4149.1000000000004</v>
      </c>
      <c r="M309" s="45">
        <v>9895855.0199999996</v>
      </c>
      <c r="N309" s="45">
        <f t="shared" si="5"/>
        <v>9895855.0199999996</v>
      </c>
      <c r="O309" s="45">
        <v>0</v>
      </c>
      <c r="P309" s="45">
        <v>0</v>
      </c>
      <c r="Q309" s="45">
        <v>0</v>
      </c>
      <c r="R309" s="57">
        <v>44927</v>
      </c>
      <c r="S309" s="57">
        <v>45291</v>
      </c>
    </row>
    <row r="310" spans="1:19" ht="20.3" x14ac:dyDescent="0.35">
      <c r="A310" s="43">
        <v>297</v>
      </c>
      <c r="B310" s="46" t="s">
        <v>1802</v>
      </c>
      <c r="C310" s="55">
        <v>32304</v>
      </c>
      <c r="D310" s="43" t="s">
        <v>1899</v>
      </c>
      <c r="E310" s="43">
        <v>1996</v>
      </c>
      <c r="F310" s="43" t="s">
        <v>2131</v>
      </c>
      <c r="G310" s="56" t="s">
        <v>2098</v>
      </c>
      <c r="H310" s="43">
        <v>5</v>
      </c>
      <c r="I310" s="43">
        <v>6</v>
      </c>
      <c r="J310" s="43">
        <v>0</v>
      </c>
      <c r="K310" s="43">
        <v>3893</v>
      </c>
      <c r="L310" s="43">
        <v>3371.5</v>
      </c>
      <c r="M310" s="45">
        <v>6076237.6800000006</v>
      </c>
      <c r="N310" s="45">
        <f t="shared" si="5"/>
        <v>6076237.6800000006</v>
      </c>
      <c r="O310" s="45">
        <v>0</v>
      </c>
      <c r="P310" s="45">
        <v>0</v>
      </c>
      <c r="Q310" s="45">
        <v>0</v>
      </c>
      <c r="R310" s="57">
        <v>44927</v>
      </c>
      <c r="S310" s="57">
        <v>45291</v>
      </c>
    </row>
    <row r="311" spans="1:19" ht="20.3" x14ac:dyDescent="0.35">
      <c r="A311" s="43">
        <v>298</v>
      </c>
      <c r="B311" s="46" t="s">
        <v>1803</v>
      </c>
      <c r="C311" s="55">
        <v>32298</v>
      </c>
      <c r="D311" s="43" t="s">
        <v>1899</v>
      </c>
      <c r="E311" s="43">
        <v>1983</v>
      </c>
      <c r="F311" s="43" t="s">
        <v>2131</v>
      </c>
      <c r="G311" s="56" t="s">
        <v>2098</v>
      </c>
      <c r="H311" s="43">
        <v>5</v>
      </c>
      <c r="I311" s="43">
        <v>4</v>
      </c>
      <c r="J311" s="43">
        <v>0</v>
      </c>
      <c r="K311" s="43">
        <v>3184.9</v>
      </c>
      <c r="L311" s="43">
        <v>2856.6</v>
      </c>
      <c r="M311" s="45">
        <v>4503993.0200000005</v>
      </c>
      <c r="N311" s="45">
        <f t="shared" si="5"/>
        <v>4503993.0200000005</v>
      </c>
      <c r="O311" s="45">
        <v>0</v>
      </c>
      <c r="P311" s="45">
        <v>0</v>
      </c>
      <c r="Q311" s="45">
        <v>0</v>
      </c>
      <c r="R311" s="57">
        <v>44927</v>
      </c>
      <c r="S311" s="57">
        <v>45291</v>
      </c>
    </row>
    <row r="312" spans="1:19" ht="20.3" x14ac:dyDescent="0.35">
      <c r="A312" s="43">
        <v>299</v>
      </c>
      <c r="B312" s="46" t="s">
        <v>1804</v>
      </c>
      <c r="C312" s="55">
        <v>32230</v>
      </c>
      <c r="D312" s="43" t="s">
        <v>1899</v>
      </c>
      <c r="E312" s="43">
        <v>1975</v>
      </c>
      <c r="F312" s="43" t="s">
        <v>2131</v>
      </c>
      <c r="G312" s="56" t="s">
        <v>2098</v>
      </c>
      <c r="H312" s="43">
        <v>5</v>
      </c>
      <c r="I312" s="43">
        <v>4</v>
      </c>
      <c r="J312" s="43">
        <v>0</v>
      </c>
      <c r="K312" s="43">
        <v>3523.9</v>
      </c>
      <c r="L312" s="43">
        <v>3224.9</v>
      </c>
      <c r="M312" s="45">
        <v>7498403.7999999998</v>
      </c>
      <c r="N312" s="45">
        <f t="shared" si="5"/>
        <v>7498403.7999999998</v>
      </c>
      <c r="O312" s="45">
        <v>0</v>
      </c>
      <c r="P312" s="45">
        <v>0</v>
      </c>
      <c r="Q312" s="45">
        <v>0</v>
      </c>
      <c r="R312" s="57">
        <v>44927</v>
      </c>
      <c r="S312" s="57">
        <v>45291</v>
      </c>
    </row>
    <row r="313" spans="1:19" ht="20.3" x14ac:dyDescent="0.3">
      <c r="A313" s="46" t="s">
        <v>22</v>
      </c>
      <c r="B313" s="46"/>
      <c r="C313" s="58" t="s">
        <v>172</v>
      </c>
      <c r="D313" s="58" t="s">
        <v>172</v>
      </c>
      <c r="E313" s="58" t="s">
        <v>172</v>
      </c>
      <c r="F313" s="58" t="s">
        <v>172</v>
      </c>
      <c r="G313" s="58" t="s">
        <v>172</v>
      </c>
      <c r="H313" s="58" t="s">
        <v>172</v>
      </c>
      <c r="I313" s="58" t="s">
        <v>172</v>
      </c>
      <c r="J313" s="49">
        <f>SUM(J289:J312)</f>
        <v>0</v>
      </c>
      <c r="K313" s="49">
        <f t="shared" ref="K313:Q313" si="7">SUM(K289:K312)</f>
        <v>118496.40000000001</v>
      </c>
      <c r="L313" s="49">
        <f t="shared" si="7"/>
        <v>83327.760000000009</v>
      </c>
      <c r="M313" s="49">
        <f t="shared" si="7"/>
        <v>166750682.95005003</v>
      </c>
      <c r="N313" s="49">
        <f t="shared" si="7"/>
        <v>166750682.95005003</v>
      </c>
      <c r="O313" s="49">
        <f t="shared" si="7"/>
        <v>0</v>
      </c>
      <c r="P313" s="49">
        <f t="shared" si="7"/>
        <v>0</v>
      </c>
      <c r="Q313" s="49">
        <f t="shared" si="7"/>
        <v>0</v>
      </c>
      <c r="R313" s="58" t="s">
        <v>172</v>
      </c>
      <c r="S313" s="58" t="s">
        <v>172</v>
      </c>
    </row>
    <row r="314" spans="1:19" ht="19.649999999999999" x14ac:dyDescent="0.3">
      <c r="A314" s="596" t="s">
        <v>1914</v>
      </c>
      <c r="B314" s="596"/>
      <c r="C314" s="596"/>
      <c r="D314" s="596"/>
      <c r="E314" s="596"/>
      <c r="F314" s="596"/>
      <c r="G314" s="596"/>
      <c r="H314" s="596"/>
      <c r="I314" s="596"/>
      <c r="J314" s="596"/>
      <c r="K314" s="596"/>
      <c r="L314" s="596"/>
      <c r="M314" s="596"/>
      <c r="N314" s="596"/>
      <c r="O314" s="596"/>
      <c r="P314" s="596"/>
      <c r="Q314" s="596"/>
      <c r="R314" s="596"/>
      <c r="S314" s="597"/>
    </row>
    <row r="315" spans="1:19" ht="20.3" x14ac:dyDescent="0.35">
      <c r="A315" s="43">
        <v>300</v>
      </c>
      <c r="B315" s="47" t="s">
        <v>341</v>
      </c>
      <c r="C315" s="55">
        <v>33431</v>
      </c>
      <c r="D315" s="43" t="s">
        <v>1899</v>
      </c>
      <c r="E315" s="43">
        <v>1964</v>
      </c>
      <c r="F315" s="43">
        <v>2015</v>
      </c>
      <c r="G315" s="56" t="s">
        <v>2097</v>
      </c>
      <c r="H315" s="43">
        <v>5</v>
      </c>
      <c r="I315" s="43">
        <v>3</v>
      </c>
      <c r="J315" s="43">
        <v>0</v>
      </c>
      <c r="K315" s="43">
        <v>4169</v>
      </c>
      <c r="L315" s="43">
        <v>2577.6999999999998</v>
      </c>
      <c r="M315" s="45">
        <v>913921.42799999996</v>
      </c>
      <c r="N315" s="45">
        <f t="shared" si="5"/>
        <v>913921.42799999996</v>
      </c>
      <c r="O315" s="45">
        <v>0</v>
      </c>
      <c r="P315" s="45">
        <v>0</v>
      </c>
      <c r="Q315" s="45">
        <v>0</v>
      </c>
      <c r="R315" s="57">
        <v>44927</v>
      </c>
      <c r="S315" s="57">
        <v>45291</v>
      </c>
    </row>
    <row r="316" spans="1:19" ht="20.3" x14ac:dyDescent="0.35">
      <c r="A316" s="43">
        <v>301</v>
      </c>
      <c r="B316" s="47" t="s">
        <v>342</v>
      </c>
      <c r="C316" s="55">
        <v>33436</v>
      </c>
      <c r="D316" s="43" t="s">
        <v>1899</v>
      </c>
      <c r="E316" s="43">
        <v>1977</v>
      </c>
      <c r="F316" s="43">
        <v>2018</v>
      </c>
      <c r="G316" s="56" t="s">
        <v>2098</v>
      </c>
      <c r="H316" s="43">
        <v>9</v>
      </c>
      <c r="I316" s="43">
        <v>2</v>
      </c>
      <c r="J316" s="43">
        <v>0</v>
      </c>
      <c r="K316" s="43">
        <v>5253.1</v>
      </c>
      <c r="L316" s="43">
        <v>4263.7</v>
      </c>
      <c r="M316" s="45">
        <v>10756440.4695</v>
      </c>
      <c r="N316" s="45">
        <f t="shared" si="5"/>
        <v>10756440.4695</v>
      </c>
      <c r="O316" s="45">
        <v>0</v>
      </c>
      <c r="P316" s="45">
        <v>0</v>
      </c>
      <c r="Q316" s="45">
        <v>0</v>
      </c>
      <c r="R316" s="57">
        <v>44927</v>
      </c>
      <c r="S316" s="57">
        <v>45291</v>
      </c>
    </row>
    <row r="317" spans="1:19" ht="20.3" x14ac:dyDescent="0.35">
      <c r="A317" s="43">
        <v>302</v>
      </c>
      <c r="B317" s="47" t="s">
        <v>1674</v>
      </c>
      <c r="C317" s="55">
        <v>33566</v>
      </c>
      <c r="D317" s="43" t="s">
        <v>1899</v>
      </c>
      <c r="E317" s="43">
        <v>1917</v>
      </c>
      <c r="F317" s="43" t="s">
        <v>2131</v>
      </c>
      <c r="G317" s="56" t="s">
        <v>2103</v>
      </c>
      <c r="H317" s="43">
        <v>2</v>
      </c>
      <c r="I317" s="43">
        <v>2</v>
      </c>
      <c r="J317" s="43">
        <v>0</v>
      </c>
      <c r="K317" s="43">
        <v>285</v>
      </c>
      <c r="L317" s="43">
        <v>245.2</v>
      </c>
      <c r="M317" s="45">
        <v>118665.60000000001</v>
      </c>
      <c r="N317" s="45">
        <f t="shared" si="5"/>
        <v>118665.60000000001</v>
      </c>
      <c r="O317" s="45">
        <v>0</v>
      </c>
      <c r="P317" s="45">
        <v>0</v>
      </c>
      <c r="Q317" s="45">
        <v>0</v>
      </c>
      <c r="R317" s="57">
        <v>44927</v>
      </c>
      <c r="S317" s="57">
        <v>45291</v>
      </c>
    </row>
    <row r="318" spans="1:19" ht="20.3" x14ac:dyDescent="0.35">
      <c r="A318" s="43">
        <v>303</v>
      </c>
      <c r="B318" s="47" t="s">
        <v>1642</v>
      </c>
      <c r="C318" s="55">
        <v>33301</v>
      </c>
      <c r="D318" s="43" t="s">
        <v>1900</v>
      </c>
      <c r="E318" s="43">
        <v>1989</v>
      </c>
      <c r="F318" s="43" t="s">
        <v>2131</v>
      </c>
      <c r="G318" s="56" t="s">
        <v>2097</v>
      </c>
      <c r="H318" s="43">
        <v>9</v>
      </c>
      <c r="I318" s="43">
        <v>2</v>
      </c>
      <c r="J318" s="43">
        <v>0</v>
      </c>
      <c r="K318" s="43">
        <v>5512.6</v>
      </c>
      <c r="L318" s="43" t="s">
        <v>2131</v>
      </c>
      <c r="M318" s="45">
        <v>0</v>
      </c>
      <c r="N318" s="45">
        <f t="shared" si="5"/>
        <v>0</v>
      </c>
      <c r="O318" s="45">
        <v>0</v>
      </c>
      <c r="P318" s="45">
        <v>0</v>
      </c>
      <c r="Q318" s="45">
        <v>0</v>
      </c>
      <c r="R318" s="57">
        <v>44927</v>
      </c>
      <c r="S318" s="57">
        <v>45291</v>
      </c>
    </row>
    <row r="319" spans="1:19" ht="20.3" x14ac:dyDescent="0.35">
      <c r="A319" s="43">
        <v>304</v>
      </c>
      <c r="B319" s="47" t="s">
        <v>452</v>
      </c>
      <c r="C319" s="55">
        <v>33638</v>
      </c>
      <c r="D319" s="43" t="s">
        <v>1899</v>
      </c>
      <c r="E319" s="43">
        <v>1966</v>
      </c>
      <c r="F319" s="43" t="s">
        <v>2131</v>
      </c>
      <c r="G319" s="56" t="s">
        <v>2098</v>
      </c>
      <c r="H319" s="43">
        <v>5</v>
      </c>
      <c r="I319" s="43">
        <v>3</v>
      </c>
      <c r="J319" s="43">
        <v>0</v>
      </c>
      <c r="K319" s="43">
        <v>4056.6</v>
      </c>
      <c r="L319" s="43">
        <v>5005.5</v>
      </c>
      <c r="M319" s="45">
        <v>1734919.3624</v>
      </c>
      <c r="N319" s="45">
        <f t="shared" si="5"/>
        <v>1734919.3624</v>
      </c>
      <c r="O319" s="45">
        <v>0</v>
      </c>
      <c r="P319" s="45">
        <v>0</v>
      </c>
      <c r="Q319" s="45">
        <v>0</v>
      </c>
      <c r="R319" s="57">
        <v>44927</v>
      </c>
      <c r="S319" s="57">
        <v>45291</v>
      </c>
    </row>
    <row r="320" spans="1:19" ht="20.3" x14ac:dyDescent="0.35">
      <c r="A320" s="43">
        <v>305</v>
      </c>
      <c r="B320" s="47" t="s">
        <v>343</v>
      </c>
      <c r="C320" s="55">
        <v>33737</v>
      </c>
      <c r="D320" s="43" t="s">
        <v>1899</v>
      </c>
      <c r="E320" s="43">
        <v>1958</v>
      </c>
      <c r="F320" s="43" t="s">
        <v>2131</v>
      </c>
      <c r="G320" s="56" t="s">
        <v>2098</v>
      </c>
      <c r="H320" s="43">
        <v>2</v>
      </c>
      <c r="I320" s="43">
        <v>3</v>
      </c>
      <c r="J320" s="43">
        <v>0</v>
      </c>
      <c r="K320" s="43">
        <v>854</v>
      </c>
      <c r="L320" s="43">
        <v>831.25</v>
      </c>
      <c r="M320" s="45">
        <v>338432.26199999999</v>
      </c>
      <c r="N320" s="45">
        <f t="shared" si="5"/>
        <v>338432.26199999999</v>
      </c>
      <c r="O320" s="45">
        <v>0</v>
      </c>
      <c r="P320" s="45">
        <v>0</v>
      </c>
      <c r="Q320" s="45">
        <v>0</v>
      </c>
      <c r="R320" s="57">
        <v>44927</v>
      </c>
      <c r="S320" s="57">
        <v>45291</v>
      </c>
    </row>
    <row r="321" spans="1:19" ht="20.3" x14ac:dyDescent="0.35">
      <c r="A321" s="43">
        <v>306</v>
      </c>
      <c r="B321" s="47" t="s">
        <v>344</v>
      </c>
      <c r="C321" s="55">
        <v>33749</v>
      </c>
      <c r="D321" s="43" t="s">
        <v>1899</v>
      </c>
      <c r="E321" s="43">
        <v>1968</v>
      </c>
      <c r="F321" s="43" t="s">
        <v>2131</v>
      </c>
      <c r="G321" s="56" t="s">
        <v>2097</v>
      </c>
      <c r="H321" s="43">
        <v>4</v>
      </c>
      <c r="I321" s="43">
        <v>3</v>
      </c>
      <c r="J321" s="43">
        <v>0</v>
      </c>
      <c r="K321" s="43">
        <v>3564.7</v>
      </c>
      <c r="L321" s="43">
        <v>1999.34</v>
      </c>
      <c r="M321" s="45">
        <v>3234535.2156500001</v>
      </c>
      <c r="N321" s="45">
        <f t="shared" si="5"/>
        <v>3234535.2156500001</v>
      </c>
      <c r="O321" s="45">
        <v>0</v>
      </c>
      <c r="P321" s="45">
        <v>0</v>
      </c>
      <c r="Q321" s="45">
        <v>0</v>
      </c>
      <c r="R321" s="57">
        <v>44927</v>
      </c>
      <c r="S321" s="57">
        <v>45291</v>
      </c>
    </row>
    <row r="322" spans="1:19" ht="20.3" x14ac:dyDescent="0.35">
      <c r="A322" s="43">
        <v>307</v>
      </c>
      <c r="B322" s="47" t="s">
        <v>346</v>
      </c>
      <c r="C322" s="55">
        <v>33875</v>
      </c>
      <c r="D322" s="43" t="s">
        <v>1899</v>
      </c>
      <c r="E322" s="43">
        <v>1973</v>
      </c>
      <c r="F322" s="43" t="s">
        <v>2131</v>
      </c>
      <c r="G322" s="56" t="s">
        <v>2097</v>
      </c>
      <c r="H322" s="43">
        <v>5</v>
      </c>
      <c r="I322" s="43">
        <v>4</v>
      </c>
      <c r="J322" s="43">
        <v>0</v>
      </c>
      <c r="K322" s="43">
        <v>4409.7</v>
      </c>
      <c r="L322" s="43">
        <v>2712.6</v>
      </c>
      <c r="M322" s="45">
        <v>4120456.2419999996</v>
      </c>
      <c r="N322" s="45">
        <f t="shared" si="5"/>
        <v>4120456.2419999996</v>
      </c>
      <c r="O322" s="45">
        <v>0</v>
      </c>
      <c r="P322" s="45">
        <v>0</v>
      </c>
      <c r="Q322" s="45">
        <v>0</v>
      </c>
      <c r="R322" s="57">
        <v>44927</v>
      </c>
      <c r="S322" s="57">
        <v>45291</v>
      </c>
    </row>
    <row r="323" spans="1:19" ht="20.3" x14ac:dyDescent="0.35">
      <c r="A323" s="43">
        <v>308</v>
      </c>
      <c r="B323" s="47" t="s">
        <v>1675</v>
      </c>
      <c r="C323" s="55">
        <v>33939</v>
      </c>
      <c r="D323" s="43" t="s">
        <v>1899</v>
      </c>
      <c r="E323" s="43">
        <v>1940</v>
      </c>
      <c r="F323" s="43" t="s">
        <v>2131</v>
      </c>
      <c r="G323" s="56" t="s">
        <v>2103</v>
      </c>
      <c r="H323" s="43">
        <v>2</v>
      </c>
      <c r="I323" s="43">
        <v>2</v>
      </c>
      <c r="J323" s="43">
        <v>0</v>
      </c>
      <c r="K323" s="43">
        <v>536.6</v>
      </c>
      <c r="L323" s="43">
        <v>438.3</v>
      </c>
      <c r="M323" s="45">
        <v>225088.8</v>
      </c>
      <c r="N323" s="45">
        <f t="shared" si="5"/>
        <v>225088.8</v>
      </c>
      <c r="O323" s="45">
        <v>0</v>
      </c>
      <c r="P323" s="45">
        <v>0</v>
      </c>
      <c r="Q323" s="45">
        <v>0</v>
      </c>
      <c r="R323" s="57">
        <v>44927</v>
      </c>
      <c r="S323" s="57">
        <v>45291</v>
      </c>
    </row>
    <row r="324" spans="1:19" ht="20.3" x14ac:dyDescent="0.35">
      <c r="A324" s="43">
        <v>309</v>
      </c>
      <c r="B324" s="47" t="s">
        <v>347</v>
      </c>
      <c r="C324" s="55">
        <v>34065</v>
      </c>
      <c r="D324" s="43" t="s">
        <v>1899</v>
      </c>
      <c r="E324" s="43">
        <v>1970</v>
      </c>
      <c r="F324" s="43" t="s">
        <v>2131</v>
      </c>
      <c r="G324" s="56" t="s">
        <v>2097</v>
      </c>
      <c r="H324" s="43">
        <v>5</v>
      </c>
      <c r="I324" s="43">
        <v>8</v>
      </c>
      <c r="J324" s="43">
        <v>0</v>
      </c>
      <c r="K324" s="43">
        <v>10651.68</v>
      </c>
      <c r="L324" s="43">
        <v>7847.9</v>
      </c>
      <c r="M324" s="45">
        <v>10440757.15</v>
      </c>
      <c r="N324" s="45">
        <f t="shared" si="5"/>
        <v>10440757.15</v>
      </c>
      <c r="O324" s="45">
        <v>0</v>
      </c>
      <c r="P324" s="45">
        <v>0</v>
      </c>
      <c r="Q324" s="45">
        <v>0</v>
      </c>
      <c r="R324" s="57">
        <v>44927</v>
      </c>
      <c r="S324" s="57">
        <v>45291</v>
      </c>
    </row>
    <row r="325" spans="1:19" ht="20.3" x14ac:dyDescent="0.35">
      <c r="A325" s="43">
        <v>310</v>
      </c>
      <c r="B325" s="47" t="s">
        <v>348</v>
      </c>
      <c r="C325" s="55">
        <v>34071</v>
      </c>
      <c r="D325" s="43" t="s">
        <v>1899</v>
      </c>
      <c r="E325" s="43">
        <v>1973</v>
      </c>
      <c r="F325" s="43" t="s">
        <v>2131</v>
      </c>
      <c r="G325" s="56" t="s">
        <v>2097</v>
      </c>
      <c r="H325" s="43">
        <v>5</v>
      </c>
      <c r="I325" s="43">
        <v>4</v>
      </c>
      <c r="J325" s="43">
        <v>0</v>
      </c>
      <c r="K325" s="43">
        <v>5486.2</v>
      </c>
      <c r="L325" s="43">
        <v>3530.6</v>
      </c>
      <c r="M325" s="45">
        <v>5213930.63</v>
      </c>
      <c r="N325" s="45">
        <f t="shared" si="5"/>
        <v>5213930.63</v>
      </c>
      <c r="O325" s="45">
        <v>0</v>
      </c>
      <c r="P325" s="45">
        <v>0</v>
      </c>
      <c r="Q325" s="45">
        <v>0</v>
      </c>
      <c r="R325" s="57">
        <v>44927</v>
      </c>
      <c r="S325" s="57">
        <v>45291</v>
      </c>
    </row>
    <row r="326" spans="1:19" ht="20.3" x14ac:dyDescent="0.35">
      <c r="A326" s="43">
        <v>311</v>
      </c>
      <c r="B326" s="47" t="s">
        <v>877</v>
      </c>
      <c r="C326" s="55">
        <v>34158</v>
      </c>
      <c r="D326" s="43" t="s">
        <v>1899</v>
      </c>
      <c r="E326" s="43">
        <v>1953</v>
      </c>
      <c r="F326" s="43" t="s">
        <v>2131</v>
      </c>
      <c r="G326" s="56" t="s">
        <v>2105</v>
      </c>
      <c r="H326" s="43">
        <v>2</v>
      </c>
      <c r="I326" s="43">
        <v>1</v>
      </c>
      <c r="J326" s="43">
        <v>0</v>
      </c>
      <c r="K326" s="43">
        <v>395.5</v>
      </c>
      <c r="L326" s="43">
        <v>395.8</v>
      </c>
      <c r="M326" s="45">
        <v>786499.14</v>
      </c>
      <c r="N326" s="45">
        <f t="shared" si="5"/>
        <v>786499.14</v>
      </c>
      <c r="O326" s="45">
        <v>0</v>
      </c>
      <c r="P326" s="45">
        <v>0</v>
      </c>
      <c r="Q326" s="45">
        <v>0</v>
      </c>
      <c r="R326" s="57">
        <v>44927</v>
      </c>
      <c r="S326" s="57">
        <v>45291</v>
      </c>
    </row>
    <row r="327" spans="1:19" ht="20.3" x14ac:dyDescent="0.35">
      <c r="A327" s="43">
        <v>312</v>
      </c>
      <c r="B327" s="47" t="s">
        <v>1676</v>
      </c>
      <c r="C327" s="55">
        <v>34211</v>
      </c>
      <c r="D327" s="43" t="s">
        <v>1899</v>
      </c>
      <c r="E327" s="43">
        <v>1917</v>
      </c>
      <c r="F327" s="43" t="s">
        <v>2131</v>
      </c>
      <c r="G327" s="56" t="s">
        <v>2103</v>
      </c>
      <c r="H327" s="43">
        <v>2</v>
      </c>
      <c r="I327" s="43">
        <v>1</v>
      </c>
      <c r="J327" s="43">
        <v>0</v>
      </c>
      <c r="K327" s="43">
        <v>295.10000000000002</v>
      </c>
      <c r="L327" s="43">
        <v>258.10000000000002</v>
      </c>
      <c r="M327" s="45">
        <v>381410.4</v>
      </c>
      <c r="N327" s="45">
        <f t="shared" si="5"/>
        <v>381410.4</v>
      </c>
      <c r="O327" s="45">
        <v>0</v>
      </c>
      <c r="P327" s="45">
        <v>0</v>
      </c>
      <c r="Q327" s="45">
        <v>0</v>
      </c>
      <c r="R327" s="57">
        <v>44927</v>
      </c>
      <c r="S327" s="57">
        <v>45291</v>
      </c>
    </row>
    <row r="328" spans="1:19" ht="20.3" x14ac:dyDescent="0.35">
      <c r="A328" s="43">
        <v>313</v>
      </c>
      <c r="B328" s="47" t="s">
        <v>1677</v>
      </c>
      <c r="C328" s="55">
        <v>34213</v>
      </c>
      <c r="D328" s="43" t="s">
        <v>1899</v>
      </c>
      <c r="E328" s="43">
        <v>1917</v>
      </c>
      <c r="F328" s="43" t="s">
        <v>2131</v>
      </c>
      <c r="G328" s="56" t="s">
        <v>2103</v>
      </c>
      <c r="H328" s="43">
        <v>2</v>
      </c>
      <c r="I328" s="43">
        <v>1</v>
      </c>
      <c r="J328" s="43">
        <v>0</v>
      </c>
      <c r="K328" s="43">
        <v>342.64</v>
      </c>
      <c r="L328" s="43">
        <v>210.9</v>
      </c>
      <c r="M328" s="45">
        <v>289268.40000000002</v>
      </c>
      <c r="N328" s="45">
        <f t="shared" si="5"/>
        <v>289268.40000000002</v>
      </c>
      <c r="O328" s="45">
        <v>0</v>
      </c>
      <c r="P328" s="45">
        <v>0</v>
      </c>
      <c r="Q328" s="45">
        <v>0</v>
      </c>
      <c r="R328" s="57">
        <v>44927</v>
      </c>
      <c r="S328" s="57">
        <v>45291</v>
      </c>
    </row>
    <row r="329" spans="1:19" ht="20.3" x14ac:dyDescent="0.35">
      <c r="A329" s="43">
        <v>314</v>
      </c>
      <c r="B329" s="47" t="s">
        <v>1678</v>
      </c>
      <c r="C329" s="55">
        <v>34215</v>
      </c>
      <c r="D329" s="43" t="s">
        <v>1899</v>
      </c>
      <c r="E329" s="43">
        <v>1917</v>
      </c>
      <c r="F329" s="43" t="s">
        <v>2131</v>
      </c>
      <c r="G329" s="56" t="s">
        <v>2103</v>
      </c>
      <c r="H329" s="43">
        <v>2</v>
      </c>
      <c r="I329" s="43">
        <v>1</v>
      </c>
      <c r="J329" s="43">
        <v>0</v>
      </c>
      <c r="K329" s="43">
        <v>355.89</v>
      </c>
      <c r="L329" s="43">
        <v>356.2</v>
      </c>
      <c r="M329" s="45">
        <v>368352</v>
      </c>
      <c r="N329" s="45">
        <f t="shared" si="5"/>
        <v>368352</v>
      </c>
      <c r="O329" s="45">
        <v>0</v>
      </c>
      <c r="P329" s="45">
        <v>0</v>
      </c>
      <c r="Q329" s="45">
        <v>0</v>
      </c>
      <c r="R329" s="57">
        <v>44927</v>
      </c>
      <c r="S329" s="57">
        <v>45291</v>
      </c>
    </row>
    <row r="330" spans="1:19" ht="20.3" x14ac:dyDescent="0.35">
      <c r="A330" s="43">
        <v>316</v>
      </c>
      <c r="B330" s="47" t="s">
        <v>350</v>
      </c>
      <c r="C330" s="55">
        <v>34247</v>
      </c>
      <c r="D330" s="43" t="s">
        <v>1899</v>
      </c>
      <c r="E330" s="43">
        <v>1975</v>
      </c>
      <c r="F330" s="43" t="s">
        <v>2131</v>
      </c>
      <c r="G330" s="56" t="s">
        <v>2103</v>
      </c>
      <c r="H330" s="43">
        <v>6</v>
      </c>
      <c r="I330" s="43">
        <v>5</v>
      </c>
      <c r="J330" s="43">
        <v>0</v>
      </c>
      <c r="K330" s="43">
        <v>2444.6</v>
      </c>
      <c r="L330" s="43">
        <v>2642.6</v>
      </c>
      <c r="M330" s="45">
        <v>78388.800000000003</v>
      </c>
      <c r="N330" s="45">
        <f t="shared" ref="N330:N393" si="8">M330</f>
        <v>78388.800000000003</v>
      </c>
      <c r="O330" s="45">
        <v>0</v>
      </c>
      <c r="P330" s="45">
        <v>0</v>
      </c>
      <c r="Q330" s="45">
        <v>0</v>
      </c>
      <c r="R330" s="57">
        <v>44927</v>
      </c>
      <c r="S330" s="57">
        <v>45291</v>
      </c>
    </row>
    <row r="331" spans="1:19" ht="20.3" x14ac:dyDescent="0.35">
      <c r="A331" s="43">
        <v>317</v>
      </c>
      <c r="B331" s="47" t="s">
        <v>351</v>
      </c>
      <c r="C331" s="55">
        <v>34248</v>
      </c>
      <c r="D331" s="43" t="s">
        <v>1899</v>
      </c>
      <c r="E331" s="43">
        <v>1972</v>
      </c>
      <c r="F331" s="43" t="s">
        <v>2131</v>
      </c>
      <c r="G331" s="56" t="s">
        <v>2099</v>
      </c>
      <c r="H331" s="43">
        <v>5</v>
      </c>
      <c r="I331" s="43">
        <v>6</v>
      </c>
      <c r="J331" s="43">
        <v>0</v>
      </c>
      <c r="K331" s="43">
        <v>9177.4</v>
      </c>
      <c r="L331" s="43">
        <v>5743.6</v>
      </c>
      <c r="M331" s="45">
        <v>6411363.21</v>
      </c>
      <c r="N331" s="45">
        <f t="shared" si="8"/>
        <v>6411363.21</v>
      </c>
      <c r="O331" s="45">
        <v>0</v>
      </c>
      <c r="P331" s="45">
        <v>0</v>
      </c>
      <c r="Q331" s="45">
        <v>0</v>
      </c>
      <c r="R331" s="57">
        <v>44927</v>
      </c>
      <c r="S331" s="57">
        <v>45291</v>
      </c>
    </row>
    <row r="332" spans="1:19" ht="20.3" x14ac:dyDescent="0.35">
      <c r="A332" s="43">
        <v>318</v>
      </c>
      <c r="B332" s="47" t="s">
        <v>352</v>
      </c>
      <c r="C332" s="55">
        <v>34240</v>
      </c>
      <c r="D332" s="43" t="s">
        <v>1899</v>
      </c>
      <c r="E332" s="43">
        <v>1957</v>
      </c>
      <c r="F332" s="43" t="s">
        <v>2131</v>
      </c>
      <c r="G332" s="56" t="s">
        <v>2103</v>
      </c>
      <c r="H332" s="43">
        <v>2</v>
      </c>
      <c r="I332" s="43">
        <v>1</v>
      </c>
      <c r="J332" s="43">
        <v>0</v>
      </c>
      <c r="K332" s="43">
        <v>421.5</v>
      </c>
      <c r="L332" s="43">
        <v>369.9</v>
      </c>
      <c r="M332" s="45">
        <v>468930</v>
      </c>
      <c r="N332" s="45">
        <f t="shared" si="8"/>
        <v>468930</v>
      </c>
      <c r="O332" s="45">
        <v>0</v>
      </c>
      <c r="P332" s="45">
        <v>0</v>
      </c>
      <c r="Q332" s="45">
        <v>0</v>
      </c>
      <c r="R332" s="57">
        <v>44927</v>
      </c>
      <c r="S332" s="57">
        <v>45291</v>
      </c>
    </row>
    <row r="333" spans="1:19" ht="20.3" x14ac:dyDescent="0.35">
      <c r="A333" s="43">
        <v>319</v>
      </c>
      <c r="B333" s="47" t="s">
        <v>353</v>
      </c>
      <c r="C333" s="55">
        <v>34241</v>
      </c>
      <c r="D333" s="43" t="s">
        <v>1899</v>
      </c>
      <c r="E333" s="43">
        <v>1957</v>
      </c>
      <c r="F333" s="43" t="s">
        <v>2131</v>
      </c>
      <c r="G333" s="56" t="s">
        <v>2103</v>
      </c>
      <c r="H333" s="43">
        <v>2</v>
      </c>
      <c r="I333" s="43">
        <v>1</v>
      </c>
      <c r="J333" s="43">
        <v>0</v>
      </c>
      <c r="K333" s="43">
        <v>432.4</v>
      </c>
      <c r="L333" s="43">
        <v>409.7</v>
      </c>
      <c r="M333" s="45">
        <v>1126285.818</v>
      </c>
      <c r="N333" s="45">
        <f t="shared" si="8"/>
        <v>1126285.818</v>
      </c>
      <c r="O333" s="45">
        <v>0</v>
      </c>
      <c r="P333" s="45">
        <v>0</v>
      </c>
      <c r="Q333" s="45">
        <v>0</v>
      </c>
      <c r="R333" s="57">
        <v>44927</v>
      </c>
      <c r="S333" s="57">
        <v>45291</v>
      </c>
    </row>
    <row r="334" spans="1:19" ht="20.3" x14ac:dyDescent="0.35">
      <c r="A334" s="43">
        <v>320</v>
      </c>
      <c r="B334" s="47" t="s">
        <v>349</v>
      </c>
      <c r="C334" s="55">
        <v>34244</v>
      </c>
      <c r="D334" s="43" t="s">
        <v>1899</v>
      </c>
      <c r="E334" s="43">
        <v>1994</v>
      </c>
      <c r="F334" s="43" t="s">
        <v>2131</v>
      </c>
      <c r="G334" s="56" t="s">
        <v>2103</v>
      </c>
      <c r="H334" s="43">
        <v>9</v>
      </c>
      <c r="I334" s="43">
        <v>4</v>
      </c>
      <c r="J334" s="43">
        <v>5</v>
      </c>
      <c r="K334" s="43">
        <v>16694.599999999999</v>
      </c>
      <c r="L334" s="43">
        <v>10889.5</v>
      </c>
      <c r="M334" s="45">
        <v>12850643.4</v>
      </c>
      <c r="N334" s="45">
        <f t="shared" si="8"/>
        <v>12850643.4</v>
      </c>
      <c r="O334" s="45">
        <v>0</v>
      </c>
      <c r="P334" s="45">
        <v>0</v>
      </c>
      <c r="Q334" s="45">
        <v>0</v>
      </c>
      <c r="R334" s="57">
        <v>44927</v>
      </c>
      <c r="S334" s="57">
        <v>45291</v>
      </c>
    </row>
    <row r="335" spans="1:19" ht="20.3" x14ac:dyDescent="0.35">
      <c r="A335" s="43">
        <v>321</v>
      </c>
      <c r="B335" s="47" t="s">
        <v>1680</v>
      </c>
      <c r="C335" s="55">
        <v>32332</v>
      </c>
      <c r="D335" s="43" t="s">
        <v>1899</v>
      </c>
      <c r="E335" s="43">
        <v>1917</v>
      </c>
      <c r="F335" s="43" t="s">
        <v>2131</v>
      </c>
      <c r="G335" s="56" t="s">
        <v>2103</v>
      </c>
      <c r="H335" s="43">
        <v>2</v>
      </c>
      <c r="I335" s="43">
        <v>3</v>
      </c>
      <c r="J335" s="43">
        <v>0</v>
      </c>
      <c r="K335" s="43">
        <v>638.20000000000005</v>
      </c>
      <c r="L335" s="43">
        <v>509.5</v>
      </c>
      <c r="M335" s="45">
        <v>74820</v>
      </c>
      <c r="N335" s="45">
        <f t="shared" si="8"/>
        <v>74820</v>
      </c>
      <c r="O335" s="45">
        <v>0</v>
      </c>
      <c r="P335" s="45">
        <v>0</v>
      </c>
      <c r="Q335" s="45">
        <v>0</v>
      </c>
      <c r="R335" s="57">
        <v>44927</v>
      </c>
      <c r="S335" s="57">
        <v>45291</v>
      </c>
    </row>
    <row r="336" spans="1:19" ht="20.3" x14ac:dyDescent="0.35">
      <c r="A336" s="43">
        <v>322</v>
      </c>
      <c r="B336" s="47" t="s">
        <v>24</v>
      </c>
      <c r="C336" s="55">
        <v>34374</v>
      </c>
      <c r="D336" s="43" t="s">
        <v>1899</v>
      </c>
      <c r="E336" s="43">
        <v>1965</v>
      </c>
      <c r="F336" s="43" t="s">
        <v>2131</v>
      </c>
      <c r="G336" s="56" t="s">
        <v>2098</v>
      </c>
      <c r="H336" s="43">
        <v>4</v>
      </c>
      <c r="I336" s="43">
        <v>3</v>
      </c>
      <c r="J336" s="43">
        <v>0</v>
      </c>
      <c r="K336" s="43">
        <v>1964.7</v>
      </c>
      <c r="L336" s="43">
        <v>1945.26</v>
      </c>
      <c r="M336" s="45">
        <v>928616.6</v>
      </c>
      <c r="N336" s="45">
        <f t="shared" si="8"/>
        <v>928616.6</v>
      </c>
      <c r="O336" s="45">
        <v>0</v>
      </c>
      <c r="P336" s="45">
        <v>0</v>
      </c>
      <c r="Q336" s="45">
        <v>0</v>
      </c>
      <c r="R336" s="57">
        <v>44927</v>
      </c>
      <c r="S336" s="57">
        <v>45291</v>
      </c>
    </row>
    <row r="337" spans="1:19" ht="20.3" x14ac:dyDescent="0.35">
      <c r="A337" s="43">
        <v>323</v>
      </c>
      <c r="B337" s="47" t="s">
        <v>25</v>
      </c>
      <c r="C337" s="55">
        <v>34362</v>
      </c>
      <c r="D337" s="43" t="s">
        <v>1899</v>
      </c>
      <c r="E337" s="43">
        <v>1962</v>
      </c>
      <c r="F337" s="43" t="s">
        <v>2131</v>
      </c>
      <c r="G337" s="56" t="s">
        <v>2098</v>
      </c>
      <c r="H337" s="43">
        <v>4</v>
      </c>
      <c r="I337" s="43">
        <v>3</v>
      </c>
      <c r="J337" s="43">
        <v>0</v>
      </c>
      <c r="K337" s="43">
        <v>1984.8</v>
      </c>
      <c r="L337" s="43">
        <v>1982.4</v>
      </c>
      <c r="M337" s="45">
        <v>995561.53</v>
      </c>
      <c r="N337" s="45">
        <f t="shared" si="8"/>
        <v>995561.53</v>
      </c>
      <c r="O337" s="45">
        <v>0</v>
      </c>
      <c r="P337" s="45">
        <v>0</v>
      </c>
      <c r="Q337" s="45">
        <v>0</v>
      </c>
      <c r="R337" s="57">
        <v>44927</v>
      </c>
      <c r="S337" s="57">
        <v>45291</v>
      </c>
    </row>
    <row r="338" spans="1:19" ht="20.3" x14ac:dyDescent="0.35">
      <c r="A338" s="43">
        <v>324</v>
      </c>
      <c r="B338" s="47" t="s">
        <v>1681</v>
      </c>
      <c r="C338" s="55">
        <v>34427</v>
      </c>
      <c r="D338" s="43" t="s">
        <v>1899</v>
      </c>
      <c r="E338" s="43">
        <v>1917</v>
      </c>
      <c r="F338" s="43" t="s">
        <v>2131</v>
      </c>
      <c r="G338" s="56" t="s">
        <v>2103</v>
      </c>
      <c r="H338" s="43">
        <v>1</v>
      </c>
      <c r="I338" s="43">
        <v>1</v>
      </c>
      <c r="J338" s="43">
        <v>0</v>
      </c>
      <c r="K338" s="43">
        <v>211.7</v>
      </c>
      <c r="L338" s="43">
        <v>261.2</v>
      </c>
      <c r="M338" s="45">
        <v>96289.2</v>
      </c>
      <c r="N338" s="45">
        <f t="shared" si="8"/>
        <v>96289.2</v>
      </c>
      <c r="O338" s="45">
        <v>0</v>
      </c>
      <c r="P338" s="45">
        <v>0</v>
      </c>
      <c r="Q338" s="45">
        <v>0</v>
      </c>
      <c r="R338" s="57">
        <v>44927</v>
      </c>
      <c r="S338" s="57">
        <v>45291</v>
      </c>
    </row>
    <row r="339" spans="1:19" ht="20.3" x14ac:dyDescent="0.35">
      <c r="A339" s="43">
        <v>325</v>
      </c>
      <c r="B339" s="47" t="s">
        <v>355</v>
      </c>
      <c r="C339" s="55">
        <v>34482</v>
      </c>
      <c r="D339" s="43" t="s">
        <v>1899</v>
      </c>
      <c r="E339" s="43">
        <v>1965</v>
      </c>
      <c r="F339" s="43" t="s">
        <v>2131</v>
      </c>
      <c r="G339" s="56" t="s">
        <v>2098</v>
      </c>
      <c r="H339" s="43">
        <v>4</v>
      </c>
      <c r="I339" s="43">
        <v>2</v>
      </c>
      <c r="J339" s="43">
        <v>0</v>
      </c>
      <c r="K339" s="43">
        <v>2088.56</v>
      </c>
      <c r="L339" s="43">
        <v>1609.5</v>
      </c>
      <c r="M339" s="45">
        <v>1629814.2535999999</v>
      </c>
      <c r="N339" s="45">
        <f t="shared" si="8"/>
        <v>1629814.2535999999</v>
      </c>
      <c r="O339" s="45">
        <v>0</v>
      </c>
      <c r="P339" s="45">
        <v>0</v>
      </c>
      <c r="Q339" s="45">
        <v>0</v>
      </c>
      <c r="R339" s="57">
        <v>44927</v>
      </c>
      <c r="S339" s="57">
        <v>45291</v>
      </c>
    </row>
    <row r="340" spans="1:19" ht="20.3" x14ac:dyDescent="0.35">
      <c r="A340" s="43">
        <v>326</v>
      </c>
      <c r="B340" s="47" t="s">
        <v>1682</v>
      </c>
      <c r="C340" s="55">
        <v>34514</v>
      </c>
      <c r="D340" s="43" t="s">
        <v>1899</v>
      </c>
      <c r="E340" s="43">
        <v>1917</v>
      </c>
      <c r="F340" s="43" t="s">
        <v>2131</v>
      </c>
      <c r="G340" s="56" t="s">
        <v>2103</v>
      </c>
      <c r="H340" s="43">
        <v>2</v>
      </c>
      <c r="I340" s="43">
        <v>1</v>
      </c>
      <c r="J340" s="43">
        <v>0</v>
      </c>
      <c r="K340" s="43">
        <v>360.9</v>
      </c>
      <c r="L340" s="43">
        <v>229</v>
      </c>
      <c r="M340" s="45">
        <v>319585.2</v>
      </c>
      <c r="N340" s="45">
        <f t="shared" si="8"/>
        <v>319585.2</v>
      </c>
      <c r="O340" s="45">
        <v>0</v>
      </c>
      <c r="P340" s="45">
        <v>0</v>
      </c>
      <c r="Q340" s="45">
        <v>0</v>
      </c>
      <c r="R340" s="57">
        <v>44927</v>
      </c>
      <c r="S340" s="57">
        <v>45291</v>
      </c>
    </row>
    <row r="341" spans="1:19" ht="20.3" x14ac:dyDescent="0.35">
      <c r="A341" s="43">
        <v>327</v>
      </c>
      <c r="B341" s="47" t="s">
        <v>356</v>
      </c>
      <c r="C341" s="55">
        <v>34552</v>
      </c>
      <c r="D341" s="43" t="s">
        <v>1899</v>
      </c>
      <c r="E341" s="43">
        <v>1957</v>
      </c>
      <c r="F341" s="43" t="s">
        <v>2131</v>
      </c>
      <c r="G341" s="56" t="s">
        <v>2098</v>
      </c>
      <c r="H341" s="43">
        <v>3</v>
      </c>
      <c r="I341" s="43">
        <v>1</v>
      </c>
      <c r="J341" s="43">
        <v>0</v>
      </c>
      <c r="K341" s="43">
        <v>1309</v>
      </c>
      <c r="L341" s="43">
        <v>846.7</v>
      </c>
      <c r="M341" s="45">
        <v>2122345.94845</v>
      </c>
      <c r="N341" s="45">
        <f t="shared" si="8"/>
        <v>2122345.94845</v>
      </c>
      <c r="O341" s="45">
        <v>0</v>
      </c>
      <c r="P341" s="45">
        <v>0</v>
      </c>
      <c r="Q341" s="45">
        <v>0</v>
      </c>
      <c r="R341" s="57">
        <v>44927</v>
      </c>
      <c r="S341" s="57">
        <v>45291</v>
      </c>
    </row>
    <row r="342" spans="1:19" ht="20.3" x14ac:dyDescent="0.35">
      <c r="A342" s="43">
        <v>328</v>
      </c>
      <c r="B342" s="47" t="s">
        <v>1754</v>
      </c>
      <c r="C342" s="55">
        <v>34748</v>
      </c>
      <c r="D342" s="43" t="s">
        <v>1899</v>
      </c>
      <c r="E342" s="43">
        <v>1917</v>
      </c>
      <c r="F342" s="43" t="s">
        <v>2131</v>
      </c>
      <c r="G342" s="56" t="s">
        <v>2103</v>
      </c>
      <c r="H342" s="43">
        <v>1</v>
      </c>
      <c r="I342" s="43">
        <v>1</v>
      </c>
      <c r="J342" s="43">
        <v>0</v>
      </c>
      <c r="K342" s="43">
        <v>291.24</v>
      </c>
      <c r="L342" s="43">
        <v>288.8</v>
      </c>
      <c r="M342" s="45">
        <v>94904.4</v>
      </c>
      <c r="N342" s="45">
        <f t="shared" si="8"/>
        <v>94904.4</v>
      </c>
      <c r="O342" s="45">
        <v>0</v>
      </c>
      <c r="P342" s="45">
        <v>0</v>
      </c>
      <c r="Q342" s="45">
        <v>0</v>
      </c>
      <c r="R342" s="57">
        <v>44927</v>
      </c>
      <c r="S342" s="57">
        <v>45291</v>
      </c>
    </row>
    <row r="343" spans="1:19" ht="20.3" x14ac:dyDescent="0.35">
      <c r="A343" s="43">
        <v>329</v>
      </c>
      <c r="B343" s="47" t="s">
        <v>1684</v>
      </c>
      <c r="C343" s="55">
        <v>34750</v>
      </c>
      <c r="D343" s="43" t="s">
        <v>1899</v>
      </c>
      <c r="E343" s="43">
        <v>1939</v>
      </c>
      <c r="F343" s="43" t="s">
        <v>2131</v>
      </c>
      <c r="G343" s="56" t="s">
        <v>2103</v>
      </c>
      <c r="H343" s="43">
        <v>2</v>
      </c>
      <c r="I343" s="43">
        <v>2</v>
      </c>
      <c r="J343" s="43">
        <v>0</v>
      </c>
      <c r="K343" s="43">
        <v>345.1</v>
      </c>
      <c r="L343" s="43">
        <v>286.7</v>
      </c>
      <c r="M343" s="45">
        <v>90463.2</v>
      </c>
      <c r="N343" s="45">
        <f t="shared" si="8"/>
        <v>90463.2</v>
      </c>
      <c r="O343" s="45">
        <v>0</v>
      </c>
      <c r="P343" s="45">
        <v>0</v>
      </c>
      <c r="Q343" s="45">
        <v>0</v>
      </c>
      <c r="R343" s="57">
        <v>44927</v>
      </c>
      <c r="S343" s="57">
        <v>45291</v>
      </c>
    </row>
    <row r="344" spans="1:19" ht="20.3" x14ac:dyDescent="0.35">
      <c r="A344" s="43">
        <v>330</v>
      </c>
      <c r="B344" s="47" t="s">
        <v>357</v>
      </c>
      <c r="C344" s="55">
        <v>33151</v>
      </c>
      <c r="D344" s="43" t="s">
        <v>1899</v>
      </c>
      <c r="E344" s="43">
        <v>1996</v>
      </c>
      <c r="F344" s="43" t="s">
        <v>2131</v>
      </c>
      <c r="G344" s="56" t="s">
        <v>2097</v>
      </c>
      <c r="H344" s="43">
        <v>5</v>
      </c>
      <c r="I344" s="43">
        <v>4</v>
      </c>
      <c r="J344" s="43">
        <v>0</v>
      </c>
      <c r="K344" s="43">
        <v>4070.1</v>
      </c>
      <c r="L344" s="43">
        <v>2108.6999999999998</v>
      </c>
      <c r="M344" s="45">
        <v>1978669.0140000002</v>
      </c>
      <c r="N344" s="45">
        <f t="shared" si="8"/>
        <v>1978669.0140000002</v>
      </c>
      <c r="O344" s="45">
        <v>0</v>
      </c>
      <c r="P344" s="45">
        <v>0</v>
      </c>
      <c r="Q344" s="45">
        <v>0</v>
      </c>
      <c r="R344" s="57">
        <v>44927</v>
      </c>
      <c r="S344" s="57">
        <v>45291</v>
      </c>
    </row>
    <row r="345" spans="1:19" ht="20.3" x14ac:dyDescent="0.35">
      <c r="A345" s="43">
        <v>331</v>
      </c>
      <c r="B345" s="47" t="s">
        <v>1543</v>
      </c>
      <c r="C345" s="55">
        <v>32601</v>
      </c>
      <c r="D345" s="43" t="s">
        <v>1899</v>
      </c>
      <c r="E345" s="43">
        <v>1989</v>
      </c>
      <c r="F345" s="43" t="s">
        <v>2131</v>
      </c>
      <c r="G345" s="56" t="s">
        <v>2097</v>
      </c>
      <c r="H345" s="43">
        <v>9</v>
      </c>
      <c r="I345" s="43">
        <v>2</v>
      </c>
      <c r="J345" s="43">
        <v>0</v>
      </c>
      <c r="K345" s="43">
        <v>6210.7</v>
      </c>
      <c r="L345" s="43">
        <v>4533.1000000000004</v>
      </c>
      <c r="M345" s="45">
        <v>13025830.619999999</v>
      </c>
      <c r="N345" s="45">
        <f t="shared" si="8"/>
        <v>13025830.619999999</v>
      </c>
      <c r="O345" s="45">
        <v>0</v>
      </c>
      <c r="P345" s="45">
        <v>0</v>
      </c>
      <c r="Q345" s="45">
        <v>0</v>
      </c>
      <c r="R345" s="57">
        <v>44927</v>
      </c>
      <c r="S345" s="57">
        <v>45291</v>
      </c>
    </row>
    <row r="346" spans="1:19" ht="20.3" x14ac:dyDescent="0.35">
      <c r="A346" s="43">
        <v>332</v>
      </c>
      <c r="B346" s="47" t="s">
        <v>358</v>
      </c>
      <c r="C346" s="55">
        <v>34852</v>
      </c>
      <c r="D346" s="43" t="s">
        <v>1899</v>
      </c>
      <c r="E346" s="43">
        <v>1972</v>
      </c>
      <c r="F346" s="43" t="s">
        <v>2131</v>
      </c>
      <c r="G346" s="56" t="s">
        <v>2098</v>
      </c>
      <c r="H346" s="43">
        <v>5</v>
      </c>
      <c r="I346" s="43">
        <v>1</v>
      </c>
      <c r="J346" s="43">
        <v>0</v>
      </c>
      <c r="K346" s="43">
        <v>3233.27</v>
      </c>
      <c r="L346" s="43">
        <v>2492.4</v>
      </c>
      <c r="M346" s="45">
        <v>5604141.8097000001</v>
      </c>
      <c r="N346" s="45">
        <f t="shared" si="8"/>
        <v>5604141.8097000001</v>
      </c>
      <c r="O346" s="45">
        <v>0</v>
      </c>
      <c r="P346" s="45">
        <v>0</v>
      </c>
      <c r="Q346" s="45">
        <v>0</v>
      </c>
      <c r="R346" s="57">
        <v>44927</v>
      </c>
      <c r="S346" s="57">
        <v>45291</v>
      </c>
    </row>
    <row r="347" spans="1:19" ht="20.3" x14ac:dyDescent="0.35">
      <c r="A347" s="43">
        <v>333</v>
      </c>
      <c r="B347" s="47" t="s">
        <v>359</v>
      </c>
      <c r="C347" s="55">
        <v>34957</v>
      </c>
      <c r="D347" s="43" t="s">
        <v>1899</v>
      </c>
      <c r="E347" s="43">
        <v>1991</v>
      </c>
      <c r="F347" s="43" t="s">
        <v>2131</v>
      </c>
      <c r="G347" s="56" t="s">
        <v>2097</v>
      </c>
      <c r="H347" s="43">
        <v>9</v>
      </c>
      <c r="I347" s="43">
        <v>2</v>
      </c>
      <c r="J347" s="43">
        <v>2</v>
      </c>
      <c r="K347" s="43">
        <v>2719.9</v>
      </c>
      <c r="L347" s="43">
        <v>3947.5</v>
      </c>
      <c r="M347" s="45">
        <v>5148621.3600000003</v>
      </c>
      <c r="N347" s="45">
        <f t="shared" si="8"/>
        <v>5148621.3600000003</v>
      </c>
      <c r="O347" s="45">
        <v>0</v>
      </c>
      <c r="P347" s="45">
        <v>0</v>
      </c>
      <c r="Q347" s="45">
        <v>0</v>
      </c>
      <c r="R347" s="57">
        <v>44927</v>
      </c>
      <c r="S347" s="57">
        <v>45291</v>
      </c>
    </row>
    <row r="348" spans="1:19" ht="20.3" x14ac:dyDescent="0.35">
      <c r="A348" s="43">
        <v>334</v>
      </c>
      <c r="B348" s="47" t="s">
        <v>2134</v>
      </c>
      <c r="C348" s="55">
        <v>34958</v>
      </c>
      <c r="D348" s="43" t="s">
        <v>1900</v>
      </c>
      <c r="E348" s="43">
        <v>1991</v>
      </c>
      <c r="F348" s="43" t="s">
        <v>2131</v>
      </c>
      <c r="G348" s="56" t="s">
        <v>2097</v>
      </c>
      <c r="H348" s="43">
        <v>9</v>
      </c>
      <c r="I348" s="43">
        <v>5</v>
      </c>
      <c r="J348" s="43">
        <v>0</v>
      </c>
      <c r="K348" s="43">
        <v>17834.900000000001</v>
      </c>
      <c r="L348" s="43" t="s">
        <v>2131</v>
      </c>
      <c r="M348" s="45">
        <v>0</v>
      </c>
      <c r="N348" s="45">
        <f t="shared" si="8"/>
        <v>0</v>
      </c>
      <c r="O348" s="45">
        <v>0</v>
      </c>
      <c r="P348" s="45">
        <v>0</v>
      </c>
      <c r="Q348" s="45">
        <v>0</v>
      </c>
      <c r="R348" s="57">
        <v>44927</v>
      </c>
      <c r="S348" s="57">
        <v>45291</v>
      </c>
    </row>
    <row r="349" spans="1:19" ht="20.3" x14ac:dyDescent="0.35">
      <c r="A349" s="43">
        <v>335</v>
      </c>
      <c r="B349" s="47" t="s">
        <v>1685</v>
      </c>
      <c r="C349" s="55">
        <v>34920</v>
      </c>
      <c r="D349" s="43" t="s">
        <v>1899</v>
      </c>
      <c r="E349" s="43">
        <v>1917</v>
      </c>
      <c r="F349" s="43" t="s">
        <v>2131</v>
      </c>
      <c r="G349" s="56" t="s">
        <v>2103</v>
      </c>
      <c r="H349" s="43">
        <v>2</v>
      </c>
      <c r="I349" s="43">
        <v>1</v>
      </c>
      <c r="J349" s="43">
        <v>0</v>
      </c>
      <c r="K349" s="43">
        <v>311.77</v>
      </c>
      <c r="L349" s="43">
        <v>341.8</v>
      </c>
      <c r="M349" s="45">
        <v>357199.2</v>
      </c>
      <c r="N349" s="45">
        <f t="shared" si="8"/>
        <v>357199.2</v>
      </c>
      <c r="O349" s="45">
        <v>0</v>
      </c>
      <c r="P349" s="45">
        <v>0</v>
      </c>
      <c r="Q349" s="45">
        <v>0</v>
      </c>
      <c r="R349" s="57">
        <v>44927</v>
      </c>
      <c r="S349" s="57">
        <v>45291</v>
      </c>
    </row>
    <row r="350" spans="1:19" ht="20.3" x14ac:dyDescent="0.35">
      <c r="A350" s="43">
        <v>336</v>
      </c>
      <c r="B350" s="47" t="s">
        <v>362</v>
      </c>
      <c r="C350" s="55">
        <v>34975</v>
      </c>
      <c r="D350" s="43" t="s">
        <v>1899</v>
      </c>
      <c r="E350" s="43">
        <v>1960</v>
      </c>
      <c r="F350" s="43" t="s">
        <v>2131</v>
      </c>
      <c r="G350" s="56" t="s">
        <v>2098</v>
      </c>
      <c r="H350" s="43">
        <v>3</v>
      </c>
      <c r="I350" s="43">
        <v>1</v>
      </c>
      <c r="J350" s="43">
        <v>0</v>
      </c>
      <c r="K350" s="43">
        <v>937.7</v>
      </c>
      <c r="L350" s="43">
        <v>756</v>
      </c>
      <c r="M350" s="45">
        <v>5353368.4189999998</v>
      </c>
      <c r="N350" s="45">
        <f t="shared" si="8"/>
        <v>5353368.4189999998</v>
      </c>
      <c r="O350" s="45">
        <v>0</v>
      </c>
      <c r="P350" s="45">
        <v>0</v>
      </c>
      <c r="Q350" s="45">
        <v>0</v>
      </c>
      <c r="R350" s="57">
        <v>44927</v>
      </c>
      <c r="S350" s="57">
        <v>45291</v>
      </c>
    </row>
    <row r="351" spans="1:19" ht="20.3" x14ac:dyDescent="0.35">
      <c r="A351" s="43">
        <v>337</v>
      </c>
      <c r="B351" s="47" t="s">
        <v>1686</v>
      </c>
      <c r="C351" s="55">
        <v>34981</v>
      </c>
      <c r="D351" s="43" t="s">
        <v>1899</v>
      </c>
      <c r="E351" s="43">
        <v>1954</v>
      </c>
      <c r="F351" s="43" t="s">
        <v>2131</v>
      </c>
      <c r="G351" s="56" t="s">
        <v>2098</v>
      </c>
      <c r="H351" s="43">
        <v>3</v>
      </c>
      <c r="I351" s="43">
        <v>2</v>
      </c>
      <c r="J351" s="43">
        <v>0</v>
      </c>
      <c r="K351" s="43">
        <v>1323.4</v>
      </c>
      <c r="L351" s="43">
        <v>1335</v>
      </c>
      <c r="M351" s="45">
        <v>1023574.8</v>
      </c>
      <c r="N351" s="45">
        <f t="shared" si="8"/>
        <v>1023574.8</v>
      </c>
      <c r="O351" s="45">
        <v>0</v>
      </c>
      <c r="P351" s="45">
        <v>0</v>
      </c>
      <c r="Q351" s="45">
        <v>0</v>
      </c>
      <c r="R351" s="57">
        <v>44927</v>
      </c>
      <c r="S351" s="57">
        <v>45291</v>
      </c>
    </row>
    <row r="352" spans="1:19" ht="20.3" x14ac:dyDescent="0.35">
      <c r="A352" s="43">
        <v>338</v>
      </c>
      <c r="B352" s="47" t="s">
        <v>1687</v>
      </c>
      <c r="C352" s="55">
        <v>34983</v>
      </c>
      <c r="D352" s="43" t="s">
        <v>1899</v>
      </c>
      <c r="E352" s="43">
        <v>1951</v>
      </c>
      <c r="F352" s="43" t="s">
        <v>2131</v>
      </c>
      <c r="G352" s="56" t="s">
        <v>2098</v>
      </c>
      <c r="H352" s="43">
        <v>3</v>
      </c>
      <c r="I352" s="43">
        <v>1</v>
      </c>
      <c r="J352" s="43">
        <v>0</v>
      </c>
      <c r="K352" s="43">
        <v>1920.9</v>
      </c>
      <c r="L352" s="43">
        <v>1212.5999999999999</v>
      </c>
      <c r="M352" s="45">
        <v>1164091.2</v>
      </c>
      <c r="N352" s="45">
        <f t="shared" si="8"/>
        <v>1164091.2</v>
      </c>
      <c r="O352" s="45">
        <v>0</v>
      </c>
      <c r="P352" s="45">
        <v>0</v>
      </c>
      <c r="Q352" s="45">
        <v>0</v>
      </c>
      <c r="R352" s="57">
        <v>44927</v>
      </c>
      <c r="S352" s="57">
        <v>45291</v>
      </c>
    </row>
    <row r="353" spans="1:19" ht="20.3" x14ac:dyDescent="0.35">
      <c r="A353" s="43">
        <v>339</v>
      </c>
      <c r="B353" s="47" t="s">
        <v>1688</v>
      </c>
      <c r="C353" s="55">
        <v>35002</v>
      </c>
      <c r="D353" s="43" t="s">
        <v>1899</v>
      </c>
      <c r="E353" s="43">
        <v>1903</v>
      </c>
      <c r="F353" s="43" t="s">
        <v>2131</v>
      </c>
      <c r="G353" s="56" t="s">
        <v>2098</v>
      </c>
      <c r="H353" s="43">
        <v>2</v>
      </c>
      <c r="I353" s="43">
        <v>3</v>
      </c>
      <c r="J353" s="43">
        <v>0</v>
      </c>
      <c r="K353" s="43">
        <v>2361.1999999999998</v>
      </c>
      <c r="L353" s="43">
        <v>1317.46</v>
      </c>
      <c r="M353" s="45">
        <v>787122</v>
      </c>
      <c r="N353" s="45">
        <f t="shared" si="8"/>
        <v>787122</v>
      </c>
      <c r="O353" s="45">
        <v>0</v>
      </c>
      <c r="P353" s="45">
        <v>0</v>
      </c>
      <c r="Q353" s="45">
        <v>0</v>
      </c>
      <c r="R353" s="57">
        <v>44927</v>
      </c>
      <c r="S353" s="57">
        <v>45291</v>
      </c>
    </row>
    <row r="354" spans="1:19" ht="20.3" x14ac:dyDescent="0.35">
      <c r="A354" s="43">
        <v>340</v>
      </c>
      <c r="B354" s="47" t="s">
        <v>363</v>
      </c>
      <c r="C354" s="55">
        <v>35062</v>
      </c>
      <c r="D354" s="43" t="s">
        <v>1899</v>
      </c>
      <c r="E354" s="43">
        <v>1993</v>
      </c>
      <c r="F354" s="43" t="s">
        <v>2131</v>
      </c>
      <c r="G354" s="56" t="s">
        <v>2097</v>
      </c>
      <c r="H354" s="43">
        <v>9</v>
      </c>
      <c r="I354" s="43">
        <v>1</v>
      </c>
      <c r="J354" s="43">
        <v>1</v>
      </c>
      <c r="K354" s="43">
        <v>2090</v>
      </c>
      <c r="L354" s="43">
        <v>2090.9</v>
      </c>
      <c r="M354" s="45">
        <v>2581689.6800000002</v>
      </c>
      <c r="N354" s="45">
        <f t="shared" si="8"/>
        <v>2581689.6800000002</v>
      </c>
      <c r="O354" s="45">
        <v>0</v>
      </c>
      <c r="P354" s="45">
        <v>0</v>
      </c>
      <c r="Q354" s="45">
        <v>0</v>
      </c>
      <c r="R354" s="57">
        <v>44927</v>
      </c>
      <c r="S354" s="57">
        <v>45291</v>
      </c>
    </row>
    <row r="355" spans="1:19" ht="20.3" x14ac:dyDescent="0.35">
      <c r="A355" s="43">
        <v>341</v>
      </c>
      <c r="B355" s="47" t="s">
        <v>364</v>
      </c>
      <c r="C355" s="55">
        <v>35064</v>
      </c>
      <c r="D355" s="43" t="s">
        <v>1899</v>
      </c>
      <c r="E355" s="43">
        <v>1993</v>
      </c>
      <c r="F355" s="43" t="s">
        <v>2131</v>
      </c>
      <c r="G355" s="56" t="s">
        <v>2097</v>
      </c>
      <c r="H355" s="43">
        <v>9</v>
      </c>
      <c r="I355" s="43">
        <v>1</v>
      </c>
      <c r="J355" s="43">
        <v>1</v>
      </c>
      <c r="K355" s="43">
        <v>1901.9</v>
      </c>
      <c r="L355" s="43">
        <v>1902</v>
      </c>
      <c r="M355" s="45">
        <v>2585910.6800000002</v>
      </c>
      <c r="N355" s="45">
        <f t="shared" si="8"/>
        <v>2585910.6800000002</v>
      </c>
      <c r="O355" s="45">
        <v>0</v>
      </c>
      <c r="P355" s="45">
        <v>0</v>
      </c>
      <c r="Q355" s="45">
        <v>0</v>
      </c>
      <c r="R355" s="57">
        <v>44927</v>
      </c>
      <c r="S355" s="57">
        <v>45291</v>
      </c>
    </row>
    <row r="356" spans="1:19" ht="20.3" x14ac:dyDescent="0.35">
      <c r="A356" s="43">
        <v>342</v>
      </c>
      <c r="B356" s="47" t="s">
        <v>365</v>
      </c>
      <c r="C356" s="55">
        <v>35190</v>
      </c>
      <c r="D356" s="43" t="s">
        <v>1899</v>
      </c>
      <c r="E356" s="43">
        <v>1965</v>
      </c>
      <c r="F356" s="43" t="s">
        <v>2131</v>
      </c>
      <c r="G356" s="56" t="s">
        <v>2098</v>
      </c>
      <c r="H356" s="43">
        <v>5</v>
      </c>
      <c r="I356" s="43">
        <v>3</v>
      </c>
      <c r="J356" s="43">
        <v>0</v>
      </c>
      <c r="K356" s="43">
        <v>4092.7</v>
      </c>
      <c r="L356" s="43">
        <v>2549.9</v>
      </c>
      <c r="M356" s="45">
        <v>1224619.1195</v>
      </c>
      <c r="N356" s="45">
        <f t="shared" si="8"/>
        <v>1224619.1195</v>
      </c>
      <c r="O356" s="45">
        <v>0</v>
      </c>
      <c r="P356" s="45">
        <v>0</v>
      </c>
      <c r="Q356" s="45">
        <v>0</v>
      </c>
      <c r="R356" s="57">
        <v>44927</v>
      </c>
      <c r="S356" s="57">
        <v>45291</v>
      </c>
    </row>
    <row r="357" spans="1:19" ht="20.3" x14ac:dyDescent="0.35">
      <c r="A357" s="43">
        <v>343</v>
      </c>
      <c r="B357" s="47" t="s">
        <v>366</v>
      </c>
      <c r="C357" s="55">
        <v>35181</v>
      </c>
      <c r="D357" s="43" t="s">
        <v>1899</v>
      </c>
      <c r="E357" s="43">
        <v>1993</v>
      </c>
      <c r="F357" s="43" t="s">
        <v>2131</v>
      </c>
      <c r="G357" s="56" t="s">
        <v>2097</v>
      </c>
      <c r="H357" s="43">
        <v>9</v>
      </c>
      <c r="I357" s="43">
        <v>3</v>
      </c>
      <c r="J357" s="43">
        <v>3</v>
      </c>
      <c r="K357" s="43">
        <v>9020.1</v>
      </c>
      <c r="L357" s="43">
        <v>5964.9</v>
      </c>
      <c r="M357" s="45">
        <v>7724851.04</v>
      </c>
      <c r="N357" s="45">
        <f t="shared" si="8"/>
        <v>7724851.04</v>
      </c>
      <c r="O357" s="45">
        <v>0</v>
      </c>
      <c r="P357" s="45">
        <v>0</v>
      </c>
      <c r="Q357" s="45">
        <v>0</v>
      </c>
      <c r="R357" s="57">
        <v>44927</v>
      </c>
      <c r="S357" s="57">
        <v>45291</v>
      </c>
    </row>
    <row r="358" spans="1:19" ht="20.3" x14ac:dyDescent="0.35">
      <c r="A358" s="43">
        <v>344</v>
      </c>
      <c r="B358" s="47" t="s">
        <v>367</v>
      </c>
      <c r="C358" s="55">
        <v>35199</v>
      </c>
      <c r="D358" s="43" t="s">
        <v>1899</v>
      </c>
      <c r="E358" s="43">
        <v>1955</v>
      </c>
      <c r="F358" s="43" t="s">
        <v>2131</v>
      </c>
      <c r="G358" s="56" t="s">
        <v>2098</v>
      </c>
      <c r="H358" s="43">
        <v>2</v>
      </c>
      <c r="I358" s="43">
        <v>2</v>
      </c>
      <c r="J358" s="43">
        <v>0</v>
      </c>
      <c r="K358" s="43">
        <v>844.1</v>
      </c>
      <c r="L358" s="43">
        <v>843.9</v>
      </c>
      <c r="M358" s="45">
        <v>132300.6</v>
      </c>
      <c r="N358" s="45">
        <f t="shared" si="8"/>
        <v>132300.6</v>
      </c>
      <c r="O358" s="45">
        <v>0</v>
      </c>
      <c r="P358" s="45">
        <v>0</v>
      </c>
      <c r="Q358" s="45">
        <v>0</v>
      </c>
      <c r="R358" s="57">
        <v>44927</v>
      </c>
      <c r="S358" s="57">
        <v>45291</v>
      </c>
    </row>
    <row r="359" spans="1:19" ht="20.3" x14ac:dyDescent="0.35">
      <c r="A359" s="43">
        <v>345</v>
      </c>
      <c r="B359" s="47" t="s">
        <v>368</v>
      </c>
      <c r="C359" s="55">
        <v>35221</v>
      </c>
      <c r="D359" s="43" t="s">
        <v>1899</v>
      </c>
      <c r="E359" s="43">
        <v>1968</v>
      </c>
      <c r="F359" s="43" t="s">
        <v>2131</v>
      </c>
      <c r="G359" s="56" t="s">
        <v>2098</v>
      </c>
      <c r="H359" s="43">
        <v>4</v>
      </c>
      <c r="I359" s="43">
        <v>3</v>
      </c>
      <c r="J359" s="43">
        <v>0</v>
      </c>
      <c r="K359" s="43">
        <v>2835.8</v>
      </c>
      <c r="L359" s="43">
        <v>2055</v>
      </c>
      <c r="M359" s="45">
        <v>3889650.1140000001</v>
      </c>
      <c r="N359" s="45">
        <f t="shared" si="8"/>
        <v>3889650.1140000001</v>
      </c>
      <c r="O359" s="45">
        <v>0</v>
      </c>
      <c r="P359" s="45">
        <v>0</v>
      </c>
      <c r="Q359" s="45">
        <v>0</v>
      </c>
      <c r="R359" s="57">
        <v>44927</v>
      </c>
      <c r="S359" s="57">
        <v>45291</v>
      </c>
    </row>
    <row r="360" spans="1:19" ht="20.3" x14ac:dyDescent="0.35">
      <c r="A360" s="43">
        <v>346</v>
      </c>
      <c r="B360" s="47" t="s">
        <v>369</v>
      </c>
      <c r="C360" s="55">
        <v>35247</v>
      </c>
      <c r="D360" s="43" t="s">
        <v>1899</v>
      </c>
      <c r="E360" s="43">
        <v>1961</v>
      </c>
      <c r="F360" s="43" t="s">
        <v>2131</v>
      </c>
      <c r="G360" s="56" t="s">
        <v>2098</v>
      </c>
      <c r="H360" s="43">
        <v>3</v>
      </c>
      <c r="I360" s="43">
        <v>1</v>
      </c>
      <c r="J360" s="43">
        <v>0</v>
      </c>
      <c r="K360" s="43">
        <v>583.9</v>
      </c>
      <c r="L360" s="43">
        <v>471.8</v>
      </c>
      <c r="M360" s="45">
        <v>960720.64199999999</v>
      </c>
      <c r="N360" s="45">
        <f t="shared" si="8"/>
        <v>960720.64199999999</v>
      </c>
      <c r="O360" s="45">
        <v>0</v>
      </c>
      <c r="P360" s="45">
        <v>0</v>
      </c>
      <c r="Q360" s="45">
        <v>0</v>
      </c>
      <c r="R360" s="57">
        <v>44927</v>
      </c>
      <c r="S360" s="57">
        <v>45291</v>
      </c>
    </row>
    <row r="361" spans="1:19" ht="20.3" x14ac:dyDescent="0.35">
      <c r="A361" s="43">
        <v>347</v>
      </c>
      <c r="B361" s="47" t="s">
        <v>370</v>
      </c>
      <c r="C361" s="55">
        <v>35248</v>
      </c>
      <c r="D361" s="43" t="s">
        <v>1899</v>
      </c>
      <c r="E361" s="43">
        <v>1956</v>
      </c>
      <c r="F361" s="43" t="s">
        <v>2131</v>
      </c>
      <c r="G361" s="56" t="s">
        <v>2098</v>
      </c>
      <c r="H361" s="43">
        <v>3</v>
      </c>
      <c r="I361" s="43">
        <v>1</v>
      </c>
      <c r="J361" s="43">
        <v>0</v>
      </c>
      <c r="K361" s="43">
        <v>697.8</v>
      </c>
      <c r="L361" s="43">
        <v>616.5</v>
      </c>
      <c r="M361" s="45">
        <v>1534837.1422999999</v>
      </c>
      <c r="N361" s="45">
        <f t="shared" si="8"/>
        <v>1534837.1422999999</v>
      </c>
      <c r="O361" s="45">
        <v>0</v>
      </c>
      <c r="P361" s="45">
        <v>0</v>
      </c>
      <c r="Q361" s="45">
        <v>0</v>
      </c>
      <c r="R361" s="57">
        <v>44927</v>
      </c>
      <c r="S361" s="57">
        <v>45291</v>
      </c>
    </row>
    <row r="362" spans="1:19" ht="20.3" x14ac:dyDescent="0.35">
      <c r="A362" s="43">
        <v>348</v>
      </c>
      <c r="B362" s="47" t="s">
        <v>1690</v>
      </c>
      <c r="C362" s="55">
        <v>35250</v>
      </c>
      <c r="D362" s="43" t="s">
        <v>1899</v>
      </c>
      <c r="E362" s="43">
        <v>1934</v>
      </c>
      <c r="F362" s="43" t="s">
        <v>2131</v>
      </c>
      <c r="G362" s="56" t="s">
        <v>2098</v>
      </c>
      <c r="H362" s="43">
        <v>2</v>
      </c>
      <c r="I362" s="43">
        <v>2</v>
      </c>
      <c r="J362" s="43">
        <v>0</v>
      </c>
      <c r="K362" s="43">
        <v>364.5</v>
      </c>
      <c r="L362" s="43">
        <v>248.4</v>
      </c>
      <c r="M362" s="45">
        <v>45591.6</v>
      </c>
      <c r="N362" s="45">
        <f t="shared" si="8"/>
        <v>45591.6</v>
      </c>
      <c r="O362" s="45">
        <v>0</v>
      </c>
      <c r="P362" s="45">
        <v>0</v>
      </c>
      <c r="Q362" s="45">
        <v>0</v>
      </c>
      <c r="R362" s="57">
        <v>44927</v>
      </c>
      <c r="S362" s="57">
        <v>45291</v>
      </c>
    </row>
    <row r="363" spans="1:19" ht="20.3" x14ac:dyDescent="0.35">
      <c r="A363" s="43">
        <v>349</v>
      </c>
      <c r="B363" s="47" t="s">
        <v>371</v>
      </c>
      <c r="C363" s="55">
        <v>35253</v>
      </c>
      <c r="D363" s="43" t="s">
        <v>1899</v>
      </c>
      <c r="E363" s="43">
        <v>1955</v>
      </c>
      <c r="F363" s="43" t="s">
        <v>2131</v>
      </c>
      <c r="G363" s="56" t="s">
        <v>2098</v>
      </c>
      <c r="H363" s="43">
        <v>3</v>
      </c>
      <c r="I363" s="43">
        <v>1</v>
      </c>
      <c r="J363" s="43">
        <v>0</v>
      </c>
      <c r="K363" s="43">
        <v>1642.2</v>
      </c>
      <c r="L363" s="43">
        <v>671</v>
      </c>
      <c r="M363" s="45">
        <v>2042318.1359999999</v>
      </c>
      <c r="N363" s="45">
        <f t="shared" si="8"/>
        <v>2042318.1359999999</v>
      </c>
      <c r="O363" s="45">
        <v>0</v>
      </c>
      <c r="P363" s="45">
        <v>0</v>
      </c>
      <c r="Q363" s="45">
        <v>0</v>
      </c>
      <c r="R363" s="57">
        <v>44927</v>
      </c>
      <c r="S363" s="57">
        <v>45291</v>
      </c>
    </row>
    <row r="364" spans="1:19" ht="20.3" x14ac:dyDescent="0.35">
      <c r="A364" s="43">
        <v>350</v>
      </c>
      <c r="B364" s="47" t="s">
        <v>68</v>
      </c>
      <c r="C364" s="55">
        <v>35254</v>
      </c>
      <c r="D364" s="43" t="s">
        <v>1899</v>
      </c>
      <c r="E364" s="43">
        <v>1917</v>
      </c>
      <c r="F364" s="43" t="s">
        <v>2131</v>
      </c>
      <c r="G364" s="56" t="s">
        <v>2103</v>
      </c>
      <c r="H364" s="43">
        <v>2</v>
      </c>
      <c r="I364" s="43">
        <v>2</v>
      </c>
      <c r="J364" s="43">
        <v>0</v>
      </c>
      <c r="K364" s="43">
        <v>351.5</v>
      </c>
      <c r="L364" s="43">
        <v>379.5</v>
      </c>
      <c r="M364" s="45">
        <v>0</v>
      </c>
      <c r="N364" s="45">
        <f t="shared" si="8"/>
        <v>0</v>
      </c>
      <c r="O364" s="45">
        <v>0</v>
      </c>
      <c r="P364" s="45">
        <v>0</v>
      </c>
      <c r="Q364" s="45">
        <v>0</v>
      </c>
      <c r="R364" s="57">
        <v>44927</v>
      </c>
      <c r="S364" s="57">
        <v>45291</v>
      </c>
    </row>
    <row r="365" spans="1:19" ht="20.3" x14ac:dyDescent="0.35">
      <c r="A365" s="43">
        <v>351</v>
      </c>
      <c r="B365" s="47" t="s">
        <v>1771</v>
      </c>
      <c r="C365" s="55">
        <v>35290</v>
      </c>
      <c r="D365" s="43" t="s">
        <v>1900</v>
      </c>
      <c r="E365" s="43">
        <v>1948</v>
      </c>
      <c r="F365" s="43" t="s">
        <v>2131</v>
      </c>
      <c r="G365" s="56" t="s">
        <v>2098</v>
      </c>
      <c r="H365" s="43">
        <v>4</v>
      </c>
      <c r="I365" s="43">
        <v>3</v>
      </c>
      <c r="J365" s="43">
        <v>0</v>
      </c>
      <c r="K365" s="43">
        <v>3006.4</v>
      </c>
      <c r="L365" s="43" t="s">
        <v>2131</v>
      </c>
      <c r="M365" s="45">
        <v>0</v>
      </c>
      <c r="N365" s="45">
        <f t="shared" si="8"/>
        <v>0</v>
      </c>
      <c r="O365" s="45">
        <v>0</v>
      </c>
      <c r="P365" s="45">
        <v>0</v>
      </c>
      <c r="Q365" s="45">
        <v>0</v>
      </c>
      <c r="R365" s="57">
        <v>44927</v>
      </c>
      <c r="S365" s="57">
        <v>45291</v>
      </c>
    </row>
    <row r="366" spans="1:19" ht="20.3" x14ac:dyDescent="0.35">
      <c r="A366" s="43">
        <v>352</v>
      </c>
      <c r="B366" s="47" t="s">
        <v>374</v>
      </c>
      <c r="C366" s="55">
        <v>35311</v>
      </c>
      <c r="D366" s="43" t="s">
        <v>1899</v>
      </c>
      <c r="E366" s="43">
        <v>1968</v>
      </c>
      <c r="F366" s="43" t="s">
        <v>2131</v>
      </c>
      <c r="G366" s="56" t="s">
        <v>2098</v>
      </c>
      <c r="H366" s="43">
        <v>5</v>
      </c>
      <c r="I366" s="43">
        <v>2</v>
      </c>
      <c r="J366" s="43">
        <v>0</v>
      </c>
      <c r="K366" s="43">
        <v>4315.3599999999997</v>
      </c>
      <c r="L366" s="43">
        <v>2371</v>
      </c>
      <c r="M366" s="45">
        <v>4341372.21</v>
      </c>
      <c r="N366" s="45">
        <f t="shared" si="8"/>
        <v>4341372.21</v>
      </c>
      <c r="O366" s="45">
        <v>0</v>
      </c>
      <c r="P366" s="45">
        <v>0</v>
      </c>
      <c r="Q366" s="45">
        <v>0</v>
      </c>
      <c r="R366" s="57">
        <v>44927</v>
      </c>
      <c r="S366" s="57">
        <v>45291</v>
      </c>
    </row>
    <row r="367" spans="1:19" ht="20.3" x14ac:dyDescent="0.35">
      <c r="A367" s="43">
        <v>353</v>
      </c>
      <c r="B367" s="47" t="s">
        <v>28</v>
      </c>
      <c r="C367" s="55">
        <v>35409</v>
      </c>
      <c r="D367" s="43" t="s">
        <v>1899</v>
      </c>
      <c r="E367" s="43">
        <v>1987</v>
      </c>
      <c r="F367" s="43" t="s">
        <v>2131</v>
      </c>
      <c r="G367" s="56" t="s">
        <v>2097</v>
      </c>
      <c r="H367" s="43">
        <v>9</v>
      </c>
      <c r="I367" s="43">
        <v>8</v>
      </c>
      <c r="J367" s="43">
        <v>0</v>
      </c>
      <c r="K367" s="43">
        <v>22075.4</v>
      </c>
      <c r="L367" s="43">
        <v>15679.5</v>
      </c>
      <c r="M367" s="45">
        <v>21375247.919</v>
      </c>
      <c r="N367" s="45">
        <f t="shared" si="8"/>
        <v>21375247.919</v>
      </c>
      <c r="O367" s="45">
        <v>0</v>
      </c>
      <c r="P367" s="45">
        <v>0</v>
      </c>
      <c r="Q367" s="45">
        <v>0</v>
      </c>
      <c r="R367" s="57">
        <v>44927</v>
      </c>
      <c r="S367" s="57">
        <v>45291</v>
      </c>
    </row>
    <row r="368" spans="1:19" ht="20.3" x14ac:dyDescent="0.35">
      <c r="A368" s="43">
        <v>354</v>
      </c>
      <c r="B368" s="47" t="s">
        <v>1544</v>
      </c>
      <c r="C368" s="55">
        <v>35430</v>
      </c>
      <c r="D368" s="43" t="s">
        <v>1899</v>
      </c>
      <c r="E368" s="43">
        <v>1967</v>
      </c>
      <c r="F368" s="43" t="s">
        <v>2131</v>
      </c>
      <c r="G368" s="56" t="s">
        <v>2098</v>
      </c>
      <c r="H368" s="43">
        <v>4</v>
      </c>
      <c r="I368" s="43">
        <v>3</v>
      </c>
      <c r="J368" s="43">
        <v>0</v>
      </c>
      <c r="K368" s="43">
        <v>2013.9</v>
      </c>
      <c r="L368" s="43">
        <v>2008.8</v>
      </c>
      <c r="M368" s="45">
        <v>5633482.1339999996</v>
      </c>
      <c r="N368" s="45">
        <f t="shared" si="8"/>
        <v>5633482.1339999996</v>
      </c>
      <c r="O368" s="45">
        <v>0</v>
      </c>
      <c r="P368" s="45">
        <v>0</v>
      </c>
      <c r="Q368" s="45">
        <v>0</v>
      </c>
      <c r="R368" s="57">
        <v>44927</v>
      </c>
      <c r="S368" s="57">
        <v>45291</v>
      </c>
    </row>
    <row r="369" spans="1:19" ht="20.3" x14ac:dyDescent="0.35">
      <c r="A369" s="43">
        <v>355</v>
      </c>
      <c r="B369" s="47" t="s">
        <v>1545</v>
      </c>
      <c r="C369" s="55">
        <v>35434</v>
      </c>
      <c r="D369" s="43" t="s">
        <v>1899</v>
      </c>
      <c r="E369" s="43">
        <v>1994</v>
      </c>
      <c r="F369" s="43" t="s">
        <v>2131</v>
      </c>
      <c r="G369" s="56" t="s">
        <v>2097</v>
      </c>
      <c r="H369" s="43">
        <v>7</v>
      </c>
      <c r="I369" s="43">
        <v>1</v>
      </c>
      <c r="J369" s="43">
        <v>0</v>
      </c>
      <c r="K369" s="43">
        <v>1427.4</v>
      </c>
      <c r="L369" s="43">
        <v>1426.3</v>
      </c>
      <c r="M369" s="45">
        <v>1578329.2379999999</v>
      </c>
      <c r="N369" s="45">
        <f t="shared" si="8"/>
        <v>1578329.2379999999</v>
      </c>
      <c r="O369" s="45">
        <v>0</v>
      </c>
      <c r="P369" s="45">
        <v>0</v>
      </c>
      <c r="Q369" s="45">
        <v>0</v>
      </c>
      <c r="R369" s="57">
        <v>44927</v>
      </c>
      <c r="S369" s="57">
        <v>45291</v>
      </c>
    </row>
    <row r="370" spans="1:19" ht="20.3" x14ac:dyDescent="0.35">
      <c r="A370" s="43">
        <v>356</v>
      </c>
      <c r="B370" s="47" t="s">
        <v>375</v>
      </c>
      <c r="C370" s="55">
        <v>35351</v>
      </c>
      <c r="D370" s="43" t="s">
        <v>1899</v>
      </c>
      <c r="E370" s="43">
        <v>1962</v>
      </c>
      <c r="F370" s="43" t="s">
        <v>2131</v>
      </c>
      <c r="G370" s="56" t="s">
        <v>2098</v>
      </c>
      <c r="H370" s="43">
        <v>4</v>
      </c>
      <c r="I370" s="43">
        <v>6</v>
      </c>
      <c r="J370" s="43">
        <v>0</v>
      </c>
      <c r="K370" s="43">
        <v>1989.6</v>
      </c>
      <c r="L370" s="43">
        <v>1989.6</v>
      </c>
      <c r="M370" s="45">
        <v>541246.31400000001</v>
      </c>
      <c r="N370" s="45">
        <f t="shared" si="8"/>
        <v>541246.31400000001</v>
      </c>
      <c r="O370" s="45">
        <v>0</v>
      </c>
      <c r="P370" s="45">
        <v>0</v>
      </c>
      <c r="Q370" s="45">
        <v>0</v>
      </c>
      <c r="R370" s="57">
        <v>44927</v>
      </c>
      <c r="S370" s="57">
        <v>45291</v>
      </c>
    </row>
    <row r="371" spans="1:19" ht="20.3" x14ac:dyDescent="0.35">
      <c r="A371" s="43">
        <v>357</v>
      </c>
      <c r="B371" s="47" t="s">
        <v>377</v>
      </c>
      <c r="C371" s="55">
        <v>35451</v>
      </c>
      <c r="D371" s="43" t="s">
        <v>1899</v>
      </c>
      <c r="E371" s="43">
        <v>1957</v>
      </c>
      <c r="F371" s="43" t="s">
        <v>2131</v>
      </c>
      <c r="G371" s="56" t="s">
        <v>2103</v>
      </c>
      <c r="H371" s="43">
        <v>2</v>
      </c>
      <c r="I371" s="43">
        <v>2</v>
      </c>
      <c r="J371" s="43">
        <v>0</v>
      </c>
      <c r="K371" s="43">
        <v>497.1</v>
      </c>
      <c r="L371" s="43">
        <v>497</v>
      </c>
      <c r="M371" s="45">
        <v>1092070.93</v>
      </c>
      <c r="N371" s="45">
        <f t="shared" si="8"/>
        <v>1092070.93</v>
      </c>
      <c r="O371" s="45">
        <v>0</v>
      </c>
      <c r="P371" s="45">
        <v>0</v>
      </c>
      <c r="Q371" s="45">
        <v>0</v>
      </c>
      <c r="R371" s="57">
        <v>44927</v>
      </c>
      <c r="S371" s="57">
        <v>45291</v>
      </c>
    </row>
    <row r="372" spans="1:19" ht="20.3" x14ac:dyDescent="0.35">
      <c r="A372" s="43">
        <v>358</v>
      </c>
      <c r="B372" s="47" t="s">
        <v>379</v>
      </c>
      <c r="C372" s="55">
        <v>35524</v>
      </c>
      <c r="D372" s="43" t="s">
        <v>1899</v>
      </c>
      <c r="E372" s="43">
        <v>1959</v>
      </c>
      <c r="F372" s="43" t="s">
        <v>2131</v>
      </c>
      <c r="G372" s="56" t="s">
        <v>2098</v>
      </c>
      <c r="H372" s="43">
        <v>2</v>
      </c>
      <c r="I372" s="43">
        <v>2</v>
      </c>
      <c r="J372" s="43">
        <v>0</v>
      </c>
      <c r="K372" s="43">
        <v>643.6</v>
      </c>
      <c r="L372" s="43">
        <v>643.6</v>
      </c>
      <c r="M372" s="45">
        <v>1494635.5602500001</v>
      </c>
      <c r="N372" s="45">
        <f t="shared" si="8"/>
        <v>1494635.5602500001</v>
      </c>
      <c r="O372" s="45">
        <v>0</v>
      </c>
      <c r="P372" s="45">
        <v>0</v>
      </c>
      <c r="Q372" s="45">
        <v>0</v>
      </c>
      <c r="R372" s="57">
        <v>44927</v>
      </c>
      <c r="S372" s="57">
        <v>45291</v>
      </c>
    </row>
    <row r="373" spans="1:19" ht="20.3" x14ac:dyDescent="0.35">
      <c r="A373" s="43">
        <v>359</v>
      </c>
      <c r="B373" s="47" t="s">
        <v>29</v>
      </c>
      <c r="C373" s="55">
        <v>35564</v>
      </c>
      <c r="D373" s="43" t="s">
        <v>1899</v>
      </c>
      <c r="E373" s="43">
        <v>1987</v>
      </c>
      <c r="F373" s="43" t="s">
        <v>2131</v>
      </c>
      <c r="G373" s="56" t="s">
        <v>2097</v>
      </c>
      <c r="H373" s="43">
        <v>9</v>
      </c>
      <c r="I373" s="43">
        <v>4</v>
      </c>
      <c r="J373" s="43">
        <v>0</v>
      </c>
      <c r="K373" s="43">
        <v>9048.7000000000007</v>
      </c>
      <c r="L373" s="43">
        <v>8153.87</v>
      </c>
      <c r="M373" s="45">
        <v>3065121.3295</v>
      </c>
      <c r="N373" s="45">
        <f t="shared" si="8"/>
        <v>3065121.3295</v>
      </c>
      <c r="O373" s="45">
        <v>0</v>
      </c>
      <c r="P373" s="45">
        <v>0</v>
      </c>
      <c r="Q373" s="45">
        <v>0</v>
      </c>
      <c r="R373" s="57">
        <v>44927</v>
      </c>
      <c r="S373" s="57">
        <v>45291</v>
      </c>
    </row>
    <row r="374" spans="1:19" ht="20.3" x14ac:dyDescent="0.35">
      <c r="A374" s="43">
        <v>360</v>
      </c>
      <c r="B374" s="47" t="s">
        <v>380</v>
      </c>
      <c r="C374" s="55">
        <v>35659</v>
      </c>
      <c r="D374" s="43" t="s">
        <v>1899</v>
      </c>
      <c r="E374" s="43">
        <v>1966</v>
      </c>
      <c r="F374" s="43" t="s">
        <v>2131</v>
      </c>
      <c r="G374" s="56" t="s">
        <v>2097</v>
      </c>
      <c r="H374" s="43">
        <v>5</v>
      </c>
      <c r="I374" s="43">
        <v>4</v>
      </c>
      <c r="J374" s="43">
        <v>0</v>
      </c>
      <c r="K374" s="43">
        <v>5663.1</v>
      </c>
      <c r="L374" s="43">
        <v>3529.88</v>
      </c>
      <c r="M374" s="45">
        <v>5508752.4039999992</v>
      </c>
      <c r="N374" s="45">
        <f t="shared" si="8"/>
        <v>5508752.4039999992</v>
      </c>
      <c r="O374" s="45">
        <v>0</v>
      </c>
      <c r="P374" s="45">
        <v>0</v>
      </c>
      <c r="Q374" s="45">
        <v>0</v>
      </c>
      <c r="R374" s="57">
        <v>44927</v>
      </c>
      <c r="S374" s="57">
        <v>45291</v>
      </c>
    </row>
    <row r="375" spans="1:19" ht="20.3" x14ac:dyDescent="0.35">
      <c r="A375" s="43">
        <v>361</v>
      </c>
      <c r="B375" s="47" t="s">
        <v>381</v>
      </c>
      <c r="C375" s="55">
        <v>35660</v>
      </c>
      <c r="D375" s="43" t="s">
        <v>1899</v>
      </c>
      <c r="E375" s="43">
        <v>1966</v>
      </c>
      <c r="F375" s="43" t="s">
        <v>2131</v>
      </c>
      <c r="G375" s="56" t="s">
        <v>2097</v>
      </c>
      <c r="H375" s="43">
        <v>5</v>
      </c>
      <c r="I375" s="43">
        <v>4</v>
      </c>
      <c r="J375" s="43">
        <v>0</v>
      </c>
      <c r="K375" s="43">
        <v>5682.6</v>
      </c>
      <c r="L375" s="43">
        <v>3530.3</v>
      </c>
      <c r="M375" s="45">
        <v>5185835.0260000005</v>
      </c>
      <c r="N375" s="45">
        <f t="shared" si="8"/>
        <v>5185835.0260000005</v>
      </c>
      <c r="O375" s="45">
        <v>0</v>
      </c>
      <c r="P375" s="45">
        <v>0</v>
      </c>
      <c r="Q375" s="45">
        <v>0</v>
      </c>
      <c r="R375" s="57">
        <v>44927</v>
      </c>
      <c r="S375" s="57">
        <v>45291</v>
      </c>
    </row>
    <row r="376" spans="1:19" ht="20.3" x14ac:dyDescent="0.35">
      <c r="A376" s="43">
        <v>362</v>
      </c>
      <c r="B376" s="47" t="s">
        <v>464</v>
      </c>
      <c r="C376" s="55">
        <v>35739</v>
      </c>
      <c r="D376" s="43" t="s">
        <v>1899</v>
      </c>
      <c r="E376" s="43">
        <v>1952</v>
      </c>
      <c r="F376" s="43" t="s">
        <v>2131</v>
      </c>
      <c r="G376" s="56" t="s">
        <v>2106</v>
      </c>
      <c r="H376" s="43">
        <v>2</v>
      </c>
      <c r="I376" s="43">
        <v>2</v>
      </c>
      <c r="J376" s="43">
        <v>0</v>
      </c>
      <c r="K376" s="43">
        <v>393.9</v>
      </c>
      <c r="L376" s="43">
        <v>353.4</v>
      </c>
      <c r="M376" s="45">
        <v>557391.02850000001</v>
      </c>
      <c r="N376" s="45">
        <f t="shared" si="8"/>
        <v>557391.02850000001</v>
      </c>
      <c r="O376" s="45">
        <v>0</v>
      </c>
      <c r="P376" s="45">
        <v>0</v>
      </c>
      <c r="Q376" s="45">
        <v>0</v>
      </c>
      <c r="R376" s="57">
        <v>44927</v>
      </c>
      <c r="S376" s="57">
        <v>45291</v>
      </c>
    </row>
    <row r="377" spans="1:19" ht="20.3" x14ac:dyDescent="0.35">
      <c r="A377" s="43">
        <v>363</v>
      </c>
      <c r="B377" s="47" t="s">
        <v>465</v>
      </c>
      <c r="C377" s="55">
        <v>35742</v>
      </c>
      <c r="D377" s="43" t="s">
        <v>1899</v>
      </c>
      <c r="E377" s="43">
        <v>1954</v>
      </c>
      <c r="F377" s="43" t="s">
        <v>2131</v>
      </c>
      <c r="G377" s="56" t="s">
        <v>2106</v>
      </c>
      <c r="H377" s="43">
        <v>2</v>
      </c>
      <c r="I377" s="43">
        <v>1</v>
      </c>
      <c r="J377" s="43">
        <v>0</v>
      </c>
      <c r="K377" s="43">
        <v>385.1</v>
      </c>
      <c r="L377" s="43">
        <v>381.05</v>
      </c>
      <c r="M377" s="45">
        <v>516347.85649999999</v>
      </c>
      <c r="N377" s="45">
        <f t="shared" si="8"/>
        <v>516347.85649999999</v>
      </c>
      <c r="O377" s="45">
        <v>0</v>
      </c>
      <c r="P377" s="45">
        <v>0</v>
      </c>
      <c r="Q377" s="45">
        <v>0</v>
      </c>
      <c r="R377" s="57">
        <v>44927</v>
      </c>
      <c r="S377" s="57">
        <v>45291</v>
      </c>
    </row>
    <row r="378" spans="1:19" ht="20.3" x14ac:dyDescent="0.35">
      <c r="A378" s="43">
        <v>364</v>
      </c>
      <c r="B378" s="47" t="s">
        <v>382</v>
      </c>
      <c r="C378" s="55">
        <v>35744</v>
      </c>
      <c r="D378" s="43" t="s">
        <v>1899</v>
      </c>
      <c r="E378" s="43">
        <v>1951</v>
      </c>
      <c r="F378" s="43" t="s">
        <v>2131</v>
      </c>
      <c r="G378" s="56" t="s">
        <v>2106</v>
      </c>
      <c r="H378" s="43">
        <v>2</v>
      </c>
      <c r="I378" s="43">
        <v>2</v>
      </c>
      <c r="J378" s="43">
        <v>0</v>
      </c>
      <c r="K378" s="43">
        <v>400.8</v>
      </c>
      <c r="L378" s="43">
        <v>400.8</v>
      </c>
      <c r="M378" s="45">
        <v>537398.652</v>
      </c>
      <c r="N378" s="45">
        <f t="shared" si="8"/>
        <v>537398.652</v>
      </c>
      <c r="O378" s="45">
        <v>0</v>
      </c>
      <c r="P378" s="45">
        <v>0</v>
      </c>
      <c r="Q378" s="45">
        <v>0</v>
      </c>
      <c r="R378" s="57">
        <v>44927</v>
      </c>
      <c r="S378" s="57">
        <v>45291</v>
      </c>
    </row>
    <row r="379" spans="1:19" ht="20.3" x14ac:dyDescent="0.35">
      <c r="A379" s="43">
        <v>365</v>
      </c>
      <c r="B379" s="47" t="s">
        <v>383</v>
      </c>
      <c r="C379" s="55">
        <v>35745</v>
      </c>
      <c r="D379" s="43" t="s">
        <v>1899</v>
      </c>
      <c r="E379" s="43">
        <v>1953</v>
      </c>
      <c r="F379" s="43" t="s">
        <v>2131</v>
      </c>
      <c r="G379" s="56" t="s">
        <v>2106</v>
      </c>
      <c r="H379" s="43">
        <v>2</v>
      </c>
      <c r="I379" s="43">
        <v>2</v>
      </c>
      <c r="J379" s="43">
        <v>0</v>
      </c>
      <c r="K379" s="43">
        <v>399.9</v>
      </c>
      <c r="L379" s="43">
        <v>500.1</v>
      </c>
      <c r="M379" s="45">
        <v>536191.91850000003</v>
      </c>
      <c r="N379" s="45">
        <f t="shared" si="8"/>
        <v>536191.91850000003</v>
      </c>
      <c r="O379" s="45">
        <v>0</v>
      </c>
      <c r="P379" s="45">
        <v>0</v>
      </c>
      <c r="Q379" s="45">
        <v>0</v>
      </c>
      <c r="R379" s="57">
        <v>44927</v>
      </c>
      <c r="S379" s="57">
        <v>45291</v>
      </c>
    </row>
    <row r="380" spans="1:19" ht="20.3" x14ac:dyDescent="0.35">
      <c r="A380" s="43">
        <v>366</v>
      </c>
      <c r="B380" s="47" t="s">
        <v>384</v>
      </c>
      <c r="C380" s="55">
        <v>35746</v>
      </c>
      <c r="D380" s="43" t="s">
        <v>1899</v>
      </c>
      <c r="E380" s="43">
        <v>1953</v>
      </c>
      <c r="F380" s="43" t="s">
        <v>2131</v>
      </c>
      <c r="G380" s="56" t="s">
        <v>2106</v>
      </c>
      <c r="H380" s="43">
        <v>2</v>
      </c>
      <c r="I380" s="43">
        <v>2</v>
      </c>
      <c r="J380" s="43">
        <v>0</v>
      </c>
      <c r="K380" s="43">
        <v>409.1</v>
      </c>
      <c r="L380" s="43">
        <v>363</v>
      </c>
      <c r="M380" s="45">
        <v>548527.41649999993</v>
      </c>
      <c r="N380" s="45">
        <f t="shared" si="8"/>
        <v>548527.41649999993</v>
      </c>
      <c r="O380" s="45">
        <v>0</v>
      </c>
      <c r="P380" s="45">
        <v>0</v>
      </c>
      <c r="Q380" s="45">
        <v>0</v>
      </c>
      <c r="R380" s="57">
        <v>44927</v>
      </c>
      <c r="S380" s="57">
        <v>45291</v>
      </c>
    </row>
    <row r="381" spans="1:19" ht="20.3" x14ac:dyDescent="0.35">
      <c r="A381" s="43">
        <v>367</v>
      </c>
      <c r="B381" s="47" t="s">
        <v>466</v>
      </c>
      <c r="C381" s="55">
        <v>35747</v>
      </c>
      <c r="D381" s="43" t="s">
        <v>1899</v>
      </c>
      <c r="E381" s="43">
        <v>1953</v>
      </c>
      <c r="F381" s="43" t="s">
        <v>2131</v>
      </c>
      <c r="G381" s="56" t="s">
        <v>2106</v>
      </c>
      <c r="H381" s="43">
        <v>2</v>
      </c>
      <c r="I381" s="43">
        <v>2</v>
      </c>
      <c r="J381" s="43">
        <v>0</v>
      </c>
      <c r="K381" s="43">
        <v>406.9</v>
      </c>
      <c r="L381" s="43">
        <v>396.4</v>
      </c>
      <c r="M381" s="45">
        <v>545577.62349999999</v>
      </c>
      <c r="N381" s="45">
        <f t="shared" si="8"/>
        <v>545577.62349999999</v>
      </c>
      <c r="O381" s="45">
        <v>0</v>
      </c>
      <c r="P381" s="45">
        <v>0</v>
      </c>
      <c r="Q381" s="45">
        <v>0</v>
      </c>
      <c r="R381" s="57">
        <v>44927</v>
      </c>
      <c r="S381" s="57">
        <v>45291</v>
      </c>
    </row>
    <row r="382" spans="1:19" ht="20.3" x14ac:dyDescent="0.35">
      <c r="A382" s="43">
        <v>368</v>
      </c>
      <c r="B382" s="47" t="s">
        <v>467</v>
      </c>
      <c r="C382" s="55">
        <v>35748</v>
      </c>
      <c r="D382" s="43" t="s">
        <v>1899</v>
      </c>
      <c r="E382" s="43">
        <v>1954</v>
      </c>
      <c r="F382" s="43" t="s">
        <v>2131</v>
      </c>
      <c r="G382" s="56" t="s">
        <v>2106</v>
      </c>
      <c r="H382" s="43">
        <v>2</v>
      </c>
      <c r="I382" s="43">
        <v>1</v>
      </c>
      <c r="J382" s="43">
        <v>0</v>
      </c>
      <c r="K382" s="43">
        <v>412.1</v>
      </c>
      <c r="L382" s="43">
        <v>397.48</v>
      </c>
      <c r="M382" s="45">
        <v>552549.8615</v>
      </c>
      <c r="N382" s="45">
        <f t="shared" si="8"/>
        <v>552549.8615</v>
      </c>
      <c r="O382" s="45">
        <v>0</v>
      </c>
      <c r="P382" s="45">
        <v>0</v>
      </c>
      <c r="Q382" s="45">
        <v>0</v>
      </c>
      <c r="R382" s="57">
        <v>44927</v>
      </c>
      <c r="S382" s="57">
        <v>45291</v>
      </c>
    </row>
    <row r="383" spans="1:19" ht="20.3" x14ac:dyDescent="0.35">
      <c r="A383" s="43">
        <v>369</v>
      </c>
      <c r="B383" s="47" t="s">
        <v>385</v>
      </c>
      <c r="C383" s="55">
        <v>35749</v>
      </c>
      <c r="D383" s="43" t="s">
        <v>1899</v>
      </c>
      <c r="E383" s="43">
        <v>1954</v>
      </c>
      <c r="F383" s="43" t="s">
        <v>2131</v>
      </c>
      <c r="G383" s="56" t="s">
        <v>2106</v>
      </c>
      <c r="H383" s="43">
        <v>2</v>
      </c>
      <c r="I383" s="43">
        <v>2</v>
      </c>
      <c r="J383" s="43">
        <v>0</v>
      </c>
      <c r="K383" s="43">
        <v>407.2</v>
      </c>
      <c r="L383" s="43">
        <v>392.2</v>
      </c>
      <c r="M383" s="45">
        <v>545979.8679999999</v>
      </c>
      <c r="N383" s="45">
        <f t="shared" si="8"/>
        <v>545979.8679999999</v>
      </c>
      <c r="O383" s="45">
        <v>0</v>
      </c>
      <c r="P383" s="45">
        <v>0</v>
      </c>
      <c r="Q383" s="45">
        <v>0</v>
      </c>
      <c r="R383" s="57">
        <v>44927</v>
      </c>
      <c r="S383" s="57">
        <v>45291</v>
      </c>
    </row>
    <row r="384" spans="1:19" ht="20.3" x14ac:dyDescent="0.35">
      <c r="A384" s="43">
        <v>370</v>
      </c>
      <c r="B384" s="47" t="s">
        <v>386</v>
      </c>
      <c r="C384" s="55">
        <v>35767</v>
      </c>
      <c r="D384" s="43" t="s">
        <v>1899</v>
      </c>
      <c r="E384" s="43">
        <v>1953</v>
      </c>
      <c r="F384" s="43" t="s">
        <v>2131</v>
      </c>
      <c r="G384" s="56" t="s">
        <v>2098</v>
      </c>
      <c r="H384" s="43">
        <v>2</v>
      </c>
      <c r="I384" s="43">
        <v>1</v>
      </c>
      <c r="J384" s="43">
        <v>0</v>
      </c>
      <c r="K384" s="43">
        <v>633.5</v>
      </c>
      <c r="L384" s="43">
        <v>630.79999999999995</v>
      </c>
      <c r="M384" s="45">
        <v>2296575.9750000001</v>
      </c>
      <c r="N384" s="45">
        <f t="shared" si="8"/>
        <v>2296575.9750000001</v>
      </c>
      <c r="O384" s="45">
        <v>0</v>
      </c>
      <c r="P384" s="45">
        <v>0</v>
      </c>
      <c r="Q384" s="45">
        <v>0</v>
      </c>
      <c r="R384" s="57">
        <v>44927</v>
      </c>
      <c r="S384" s="57">
        <v>45291</v>
      </c>
    </row>
    <row r="385" spans="1:19" ht="20.3" x14ac:dyDescent="0.35">
      <c r="A385" s="43">
        <v>371</v>
      </c>
      <c r="B385" s="47" t="s">
        <v>388</v>
      </c>
      <c r="C385" s="55">
        <v>35898</v>
      </c>
      <c r="D385" s="43" t="s">
        <v>1899</v>
      </c>
      <c r="E385" s="43">
        <v>2004</v>
      </c>
      <c r="F385" s="43" t="s">
        <v>2131</v>
      </c>
      <c r="G385" s="56" t="s">
        <v>2098</v>
      </c>
      <c r="H385" s="43">
        <v>6</v>
      </c>
      <c r="I385" s="43">
        <v>1</v>
      </c>
      <c r="J385" s="43">
        <v>0</v>
      </c>
      <c r="K385" s="43">
        <v>2055.3000000000002</v>
      </c>
      <c r="L385" s="43">
        <v>1581.3</v>
      </c>
      <c r="M385" s="45">
        <v>3302564.1494999998</v>
      </c>
      <c r="N385" s="45">
        <f t="shared" si="8"/>
        <v>3302564.1494999998</v>
      </c>
      <c r="O385" s="45">
        <v>0</v>
      </c>
      <c r="P385" s="45">
        <v>0</v>
      </c>
      <c r="Q385" s="45">
        <v>0</v>
      </c>
      <c r="R385" s="57">
        <v>44927</v>
      </c>
      <c r="S385" s="57">
        <v>45291</v>
      </c>
    </row>
    <row r="386" spans="1:19" ht="20.3" x14ac:dyDescent="0.35">
      <c r="A386" s="43">
        <v>372</v>
      </c>
      <c r="B386" s="47" t="s">
        <v>389</v>
      </c>
      <c r="C386" s="55">
        <v>35902</v>
      </c>
      <c r="D386" s="43" t="s">
        <v>1899</v>
      </c>
      <c r="E386" s="43">
        <v>1975</v>
      </c>
      <c r="F386" s="43" t="s">
        <v>2131</v>
      </c>
      <c r="G386" s="56" t="s">
        <v>2097</v>
      </c>
      <c r="H386" s="43">
        <v>5</v>
      </c>
      <c r="I386" s="43">
        <v>4</v>
      </c>
      <c r="J386" s="43">
        <v>0</v>
      </c>
      <c r="K386" s="43">
        <v>5618.8</v>
      </c>
      <c r="L386" s="43">
        <v>3326.9</v>
      </c>
      <c r="M386" s="45">
        <v>194718</v>
      </c>
      <c r="N386" s="45">
        <f t="shared" si="8"/>
        <v>194718</v>
      </c>
      <c r="O386" s="45">
        <v>0</v>
      </c>
      <c r="P386" s="45">
        <v>0</v>
      </c>
      <c r="Q386" s="45">
        <v>0</v>
      </c>
      <c r="R386" s="57">
        <v>44927</v>
      </c>
      <c r="S386" s="57">
        <v>45291</v>
      </c>
    </row>
    <row r="387" spans="1:19" ht="20.3" x14ac:dyDescent="0.35">
      <c r="A387" s="43">
        <v>373</v>
      </c>
      <c r="B387" s="47" t="s">
        <v>390</v>
      </c>
      <c r="C387" s="55">
        <v>35924</v>
      </c>
      <c r="D387" s="43" t="s">
        <v>1899</v>
      </c>
      <c r="E387" s="43">
        <v>1961</v>
      </c>
      <c r="F387" s="43" t="s">
        <v>2131</v>
      </c>
      <c r="G387" s="56" t="s">
        <v>2097</v>
      </c>
      <c r="H387" s="43">
        <v>5</v>
      </c>
      <c r="I387" s="43">
        <v>3</v>
      </c>
      <c r="J387" s="43">
        <v>0</v>
      </c>
      <c r="K387" s="43">
        <v>4453.3999999999996</v>
      </c>
      <c r="L387" s="43">
        <v>2577.6</v>
      </c>
      <c r="M387" s="45">
        <v>4642407.6541499998</v>
      </c>
      <c r="N387" s="45">
        <f t="shared" si="8"/>
        <v>4642407.6541499998</v>
      </c>
      <c r="O387" s="45">
        <v>0</v>
      </c>
      <c r="P387" s="45">
        <v>0</v>
      </c>
      <c r="Q387" s="45">
        <v>0</v>
      </c>
      <c r="R387" s="57">
        <v>44927</v>
      </c>
      <c r="S387" s="57">
        <v>45291</v>
      </c>
    </row>
    <row r="388" spans="1:19" ht="20.3" x14ac:dyDescent="0.35">
      <c r="A388" s="43">
        <v>374</v>
      </c>
      <c r="B388" s="47" t="s">
        <v>391</v>
      </c>
      <c r="C388" s="55">
        <v>32699</v>
      </c>
      <c r="D388" s="43" t="s">
        <v>1899</v>
      </c>
      <c r="E388" s="43">
        <v>1982</v>
      </c>
      <c r="F388" s="43" t="s">
        <v>2131</v>
      </c>
      <c r="G388" s="56" t="s">
        <v>2097</v>
      </c>
      <c r="H388" s="43">
        <v>5</v>
      </c>
      <c r="I388" s="43">
        <v>2</v>
      </c>
      <c r="J388" s="43">
        <v>0</v>
      </c>
      <c r="K388" s="43">
        <v>2976.1</v>
      </c>
      <c r="L388" s="43">
        <v>2586.8000000000002</v>
      </c>
      <c r="M388" s="45">
        <v>5740742.5397000005</v>
      </c>
      <c r="N388" s="45">
        <f t="shared" si="8"/>
        <v>5740742.5397000005</v>
      </c>
      <c r="O388" s="45">
        <v>0</v>
      </c>
      <c r="P388" s="45">
        <v>0</v>
      </c>
      <c r="Q388" s="45">
        <v>0</v>
      </c>
      <c r="R388" s="57">
        <v>44927</v>
      </c>
      <c r="S388" s="57">
        <v>45291</v>
      </c>
    </row>
    <row r="389" spans="1:19" ht="20.3" x14ac:dyDescent="0.35">
      <c r="A389" s="43">
        <v>375</v>
      </c>
      <c r="B389" s="47" t="s">
        <v>392</v>
      </c>
      <c r="C389" s="55">
        <v>32700</v>
      </c>
      <c r="D389" s="43" t="s">
        <v>1899</v>
      </c>
      <c r="E389" s="43">
        <v>1982</v>
      </c>
      <c r="F389" s="43" t="s">
        <v>2131</v>
      </c>
      <c r="G389" s="56" t="s">
        <v>2097</v>
      </c>
      <c r="H389" s="43">
        <v>5</v>
      </c>
      <c r="I389" s="43">
        <v>4</v>
      </c>
      <c r="J389" s="43">
        <v>0</v>
      </c>
      <c r="K389" s="43">
        <v>2925.8</v>
      </c>
      <c r="L389" s="43">
        <v>2633.3</v>
      </c>
      <c r="M389" s="45">
        <v>5669974.2631000001</v>
      </c>
      <c r="N389" s="45">
        <f t="shared" si="8"/>
        <v>5669974.2631000001</v>
      </c>
      <c r="O389" s="45">
        <v>0</v>
      </c>
      <c r="P389" s="45">
        <v>0</v>
      </c>
      <c r="Q389" s="45">
        <v>0</v>
      </c>
      <c r="R389" s="57">
        <v>44927</v>
      </c>
      <c r="S389" s="57">
        <v>45291</v>
      </c>
    </row>
    <row r="390" spans="1:19" ht="20.3" x14ac:dyDescent="0.35">
      <c r="A390" s="43">
        <v>376</v>
      </c>
      <c r="B390" s="47" t="s">
        <v>393</v>
      </c>
      <c r="C390" s="55">
        <v>32703</v>
      </c>
      <c r="D390" s="43" t="s">
        <v>1899</v>
      </c>
      <c r="E390" s="43">
        <v>1982</v>
      </c>
      <c r="F390" s="43" t="s">
        <v>2131</v>
      </c>
      <c r="G390" s="56" t="s">
        <v>2097</v>
      </c>
      <c r="H390" s="43">
        <v>5</v>
      </c>
      <c r="I390" s="43">
        <v>4</v>
      </c>
      <c r="J390" s="43">
        <v>0</v>
      </c>
      <c r="K390" s="43">
        <v>2997.3</v>
      </c>
      <c r="L390" s="43">
        <v>2574.6999999999998</v>
      </c>
      <c r="M390" s="45">
        <v>5740742.5397000005</v>
      </c>
      <c r="N390" s="45">
        <f t="shared" si="8"/>
        <v>5740742.5397000005</v>
      </c>
      <c r="O390" s="45">
        <v>0</v>
      </c>
      <c r="P390" s="45">
        <v>0</v>
      </c>
      <c r="Q390" s="45">
        <v>0</v>
      </c>
      <c r="R390" s="57">
        <v>44927</v>
      </c>
      <c r="S390" s="57">
        <v>45291</v>
      </c>
    </row>
    <row r="391" spans="1:19" ht="20.3" x14ac:dyDescent="0.35">
      <c r="A391" s="43">
        <v>377</v>
      </c>
      <c r="B391" s="47" t="s">
        <v>394</v>
      </c>
      <c r="C391" s="55">
        <v>32704</v>
      </c>
      <c r="D391" s="43" t="s">
        <v>1899</v>
      </c>
      <c r="E391" s="43">
        <v>1982</v>
      </c>
      <c r="F391" s="43" t="s">
        <v>2131</v>
      </c>
      <c r="G391" s="56" t="s">
        <v>2097</v>
      </c>
      <c r="H391" s="43">
        <v>5</v>
      </c>
      <c r="I391" s="43">
        <v>4</v>
      </c>
      <c r="J391" s="43">
        <v>0</v>
      </c>
      <c r="K391" s="43">
        <v>2983.7</v>
      </c>
      <c r="L391" s="43">
        <v>2644.6</v>
      </c>
      <c r="M391" s="45">
        <v>5669974.2631000001</v>
      </c>
      <c r="N391" s="45">
        <f t="shared" si="8"/>
        <v>5669974.2631000001</v>
      </c>
      <c r="O391" s="45">
        <v>0</v>
      </c>
      <c r="P391" s="45">
        <v>0</v>
      </c>
      <c r="Q391" s="45">
        <v>0</v>
      </c>
      <c r="R391" s="57">
        <v>44927</v>
      </c>
      <c r="S391" s="57">
        <v>45291</v>
      </c>
    </row>
    <row r="392" spans="1:19" ht="20.3" x14ac:dyDescent="0.35">
      <c r="A392" s="43">
        <v>378</v>
      </c>
      <c r="B392" s="47" t="s">
        <v>395</v>
      </c>
      <c r="C392" s="55">
        <v>32708</v>
      </c>
      <c r="D392" s="43" t="s">
        <v>1899</v>
      </c>
      <c r="E392" s="43">
        <v>1979</v>
      </c>
      <c r="F392" s="43" t="s">
        <v>2131</v>
      </c>
      <c r="G392" s="56" t="s">
        <v>2097</v>
      </c>
      <c r="H392" s="43">
        <v>9</v>
      </c>
      <c r="I392" s="43">
        <v>1</v>
      </c>
      <c r="J392" s="43">
        <v>0</v>
      </c>
      <c r="K392" s="43">
        <v>3125.7</v>
      </c>
      <c r="L392" s="43">
        <v>2076.1</v>
      </c>
      <c r="M392" s="45">
        <v>8200057.1100000003</v>
      </c>
      <c r="N392" s="45">
        <f t="shared" si="8"/>
        <v>8200057.1100000003</v>
      </c>
      <c r="O392" s="45">
        <v>0</v>
      </c>
      <c r="P392" s="45">
        <v>0</v>
      </c>
      <c r="Q392" s="45">
        <v>0</v>
      </c>
      <c r="R392" s="57">
        <v>44927</v>
      </c>
      <c r="S392" s="57">
        <v>45291</v>
      </c>
    </row>
    <row r="393" spans="1:19" ht="20.3" x14ac:dyDescent="0.35">
      <c r="A393" s="43">
        <v>379</v>
      </c>
      <c r="B393" s="47" t="s">
        <v>396</v>
      </c>
      <c r="C393" s="55">
        <v>32719</v>
      </c>
      <c r="D393" s="43" t="s">
        <v>1899</v>
      </c>
      <c r="E393" s="43">
        <v>1981</v>
      </c>
      <c r="F393" s="43" t="s">
        <v>2131</v>
      </c>
      <c r="G393" s="56" t="s">
        <v>2097</v>
      </c>
      <c r="H393" s="43">
        <v>9</v>
      </c>
      <c r="I393" s="43">
        <v>1</v>
      </c>
      <c r="J393" s="43">
        <v>0</v>
      </c>
      <c r="K393" s="43">
        <v>5562.6</v>
      </c>
      <c r="L393" s="43">
        <v>3571.78</v>
      </c>
      <c r="M393" s="45">
        <v>4235950.8990000002</v>
      </c>
      <c r="N393" s="45">
        <f t="shared" si="8"/>
        <v>4235950.8990000002</v>
      </c>
      <c r="O393" s="45">
        <v>0</v>
      </c>
      <c r="P393" s="45">
        <v>0</v>
      </c>
      <c r="Q393" s="45">
        <v>0</v>
      </c>
      <c r="R393" s="57">
        <v>44927</v>
      </c>
      <c r="S393" s="57">
        <v>45291</v>
      </c>
    </row>
    <row r="394" spans="1:19" ht="20.3" x14ac:dyDescent="0.35">
      <c r="A394" s="43">
        <v>380</v>
      </c>
      <c r="B394" s="47" t="s">
        <v>397</v>
      </c>
      <c r="C394" s="55">
        <v>32734</v>
      </c>
      <c r="D394" s="43" t="s">
        <v>1899</v>
      </c>
      <c r="E394" s="43">
        <v>1985</v>
      </c>
      <c r="F394" s="43" t="s">
        <v>2131</v>
      </c>
      <c r="G394" s="56" t="s">
        <v>2097</v>
      </c>
      <c r="H394" s="43">
        <v>9</v>
      </c>
      <c r="I394" s="43">
        <v>6</v>
      </c>
      <c r="J394" s="43">
        <v>1</v>
      </c>
      <c r="K394" s="43">
        <v>2213.9</v>
      </c>
      <c r="L394" s="43">
        <v>3086.5</v>
      </c>
      <c r="M394" s="45">
        <v>2581744.6800000002</v>
      </c>
      <c r="N394" s="45">
        <f t="shared" ref="N394:N457" si="9">M394</f>
        <v>2581744.6800000002</v>
      </c>
      <c r="O394" s="45">
        <v>0</v>
      </c>
      <c r="P394" s="45">
        <v>0</v>
      </c>
      <c r="Q394" s="45">
        <v>0</v>
      </c>
      <c r="R394" s="57">
        <v>44927</v>
      </c>
      <c r="S394" s="57">
        <v>45291</v>
      </c>
    </row>
    <row r="395" spans="1:19" ht="20.3" x14ac:dyDescent="0.35">
      <c r="A395" s="43">
        <v>381</v>
      </c>
      <c r="B395" s="47" t="s">
        <v>398</v>
      </c>
      <c r="C395" s="55">
        <v>32736</v>
      </c>
      <c r="D395" s="43" t="s">
        <v>1899</v>
      </c>
      <c r="E395" s="43">
        <v>1991</v>
      </c>
      <c r="F395" s="43" t="s">
        <v>2131</v>
      </c>
      <c r="G395" s="56" t="s">
        <v>2097</v>
      </c>
      <c r="H395" s="43">
        <v>9</v>
      </c>
      <c r="I395" s="43">
        <v>1</v>
      </c>
      <c r="J395" s="43">
        <v>2</v>
      </c>
      <c r="K395" s="43">
        <v>6007.4</v>
      </c>
      <c r="L395" s="43">
        <v>4078.7</v>
      </c>
      <c r="M395" s="45">
        <v>5150791.3600000003</v>
      </c>
      <c r="N395" s="45">
        <f t="shared" si="9"/>
        <v>5150791.3600000003</v>
      </c>
      <c r="O395" s="45">
        <v>0</v>
      </c>
      <c r="P395" s="45">
        <v>0</v>
      </c>
      <c r="Q395" s="45">
        <v>0</v>
      </c>
      <c r="R395" s="57">
        <v>44927</v>
      </c>
      <c r="S395" s="57">
        <v>45291</v>
      </c>
    </row>
    <row r="396" spans="1:19" ht="20.3" x14ac:dyDescent="0.35">
      <c r="A396" s="43">
        <v>382</v>
      </c>
      <c r="B396" s="47" t="s">
        <v>1692</v>
      </c>
      <c r="C396" s="55">
        <v>36065</v>
      </c>
      <c r="D396" s="43" t="s">
        <v>1899</v>
      </c>
      <c r="E396" s="43">
        <v>1917</v>
      </c>
      <c r="F396" s="43" t="s">
        <v>2131</v>
      </c>
      <c r="G396" s="56" t="s">
        <v>2098</v>
      </c>
      <c r="H396" s="43">
        <v>2</v>
      </c>
      <c r="I396" s="43">
        <v>1</v>
      </c>
      <c r="J396" s="43">
        <v>0</v>
      </c>
      <c r="K396" s="43">
        <v>699.08</v>
      </c>
      <c r="L396" s="43">
        <v>729.88</v>
      </c>
      <c r="M396" s="45">
        <v>88776</v>
      </c>
      <c r="N396" s="45">
        <f t="shared" si="9"/>
        <v>88776</v>
      </c>
      <c r="O396" s="45">
        <v>0</v>
      </c>
      <c r="P396" s="45">
        <v>0</v>
      </c>
      <c r="Q396" s="45">
        <v>0</v>
      </c>
      <c r="R396" s="57">
        <v>44927</v>
      </c>
      <c r="S396" s="57">
        <v>45291</v>
      </c>
    </row>
    <row r="397" spans="1:19" ht="20.3" x14ac:dyDescent="0.35">
      <c r="A397" s="43">
        <v>383</v>
      </c>
      <c r="B397" s="47" t="s">
        <v>1691</v>
      </c>
      <c r="C397" s="55">
        <v>36068</v>
      </c>
      <c r="D397" s="43" t="s">
        <v>1899</v>
      </c>
      <c r="E397" s="43">
        <v>1917</v>
      </c>
      <c r="F397" s="43" t="s">
        <v>2131</v>
      </c>
      <c r="G397" s="56" t="s">
        <v>2098</v>
      </c>
      <c r="H397" s="43">
        <v>2</v>
      </c>
      <c r="I397" s="43">
        <v>1</v>
      </c>
      <c r="J397" s="43">
        <v>0</v>
      </c>
      <c r="K397" s="43">
        <v>796.09</v>
      </c>
      <c r="L397" s="43">
        <v>1324.7</v>
      </c>
      <c r="M397" s="45">
        <v>496700.4</v>
      </c>
      <c r="N397" s="45">
        <f t="shared" si="9"/>
        <v>496700.4</v>
      </c>
      <c r="O397" s="45">
        <v>0</v>
      </c>
      <c r="P397" s="45">
        <v>0</v>
      </c>
      <c r="Q397" s="45">
        <v>0</v>
      </c>
      <c r="R397" s="57">
        <v>44927</v>
      </c>
      <c r="S397" s="57">
        <v>45291</v>
      </c>
    </row>
    <row r="398" spans="1:19" ht="20.3" x14ac:dyDescent="0.35">
      <c r="A398" s="43">
        <v>384</v>
      </c>
      <c r="B398" s="47" t="s">
        <v>399</v>
      </c>
      <c r="C398" s="55">
        <v>32359</v>
      </c>
      <c r="D398" s="43" t="s">
        <v>1899</v>
      </c>
      <c r="E398" s="43">
        <v>1966</v>
      </c>
      <c r="F398" s="43" t="s">
        <v>2131</v>
      </c>
      <c r="G398" s="56" t="s">
        <v>2097</v>
      </c>
      <c r="H398" s="43">
        <v>5</v>
      </c>
      <c r="I398" s="43">
        <v>3</v>
      </c>
      <c r="J398" s="43">
        <v>0</v>
      </c>
      <c r="K398" s="43">
        <v>4058.28</v>
      </c>
      <c r="L398" s="43">
        <v>2548.1999999999998</v>
      </c>
      <c r="M398" s="45">
        <v>5694187.3380000005</v>
      </c>
      <c r="N398" s="45">
        <f t="shared" si="9"/>
        <v>5694187.3380000005</v>
      </c>
      <c r="O398" s="45">
        <v>0</v>
      </c>
      <c r="P398" s="45">
        <v>0</v>
      </c>
      <c r="Q398" s="45">
        <v>0</v>
      </c>
      <c r="R398" s="57">
        <v>44927</v>
      </c>
      <c r="S398" s="57">
        <v>45291</v>
      </c>
    </row>
    <row r="399" spans="1:19" ht="20.3" x14ac:dyDescent="0.35">
      <c r="A399" s="43">
        <v>385</v>
      </c>
      <c r="B399" s="47" t="s">
        <v>69</v>
      </c>
      <c r="C399" s="55">
        <v>32360</v>
      </c>
      <c r="D399" s="43" t="s">
        <v>1899</v>
      </c>
      <c r="E399" s="43">
        <v>1964</v>
      </c>
      <c r="F399" s="43" t="s">
        <v>2131</v>
      </c>
      <c r="G399" s="56" t="s">
        <v>2097</v>
      </c>
      <c r="H399" s="43">
        <v>5</v>
      </c>
      <c r="I399" s="43">
        <v>3</v>
      </c>
      <c r="J399" s="43">
        <v>0</v>
      </c>
      <c r="K399" s="43">
        <v>4036.72</v>
      </c>
      <c r="L399" s="43">
        <v>2587.6</v>
      </c>
      <c r="M399" s="45">
        <v>1370519.1779999998</v>
      </c>
      <c r="N399" s="45">
        <f t="shared" si="9"/>
        <v>1370519.1779999998</v>
      </c>
      <c r="O399" s="45">
        <v>0</v>
      </c>
      <c r="P399" s="45">
        <v>0</v>
      </c>
      <c r="Q399" s="45">
        <v>0</v>
      </c>
      <c r="R399" s="57">
        <v>44927</v>
      </c>
      <c r="S399" s="57">
        <v>45291</v>
      </c>
    </row>
    <row r="400" spans="1:19" ht="20.3" x14ac:dyDescent="0.35">
      <c r="A400" s="43">
        <v>386</v>
      </c>
      <c r="B400" s="47" t="s">
        <v>400</v>
      </c>
      <c r="C400" s="55">
        <v>32361</v>
      </c>
      <c r="D400" s="43" t="s">
        <v>1899</v>
      </c>
      <c r="E400" s="43">
        <v>1966</v>
      </c>
      <c r="F400" s="43" t="s">
        <v>2131</v>
      </c>
      <c r="G400" s="56" t="s">
        <v>2097</v>
      </c>
      <c r="H400" s="43">
        <v>5</v>
      </c>
      <c r="I400" s="43">
        <v>6</v>
      </c>
      <c r="J400" s="43">
        <v>0</v>
      </c>
      <c r="K400" s="43">
        <v>8048.4</v>
      </c>
      <c r="L400" s="43">
        <v>5068.2</v>
      </c>
      <c r="M400" s="45">
        <v>8845669.284</v>
      </c>
      <c r="N400" s="45">
        <f t="shared" si="9"/>
        <v>8845669.284</v>
      </c>
      <c r="O400" s="45">
        <v>0</v>
      </c>
      <c r="P400" s="45">
        <v>0</v>
      </c>
      <c r="Q400" s="45">
        <v>0</v>
      </c>
      <c r="R400" s="57">
        <v>44927</v>
      </c>
      <c r="S400" s="57">
        <v>45291</v>
      </c>
    </row>
    <row r="401" spans="1:19" ht="20.3" x14ac:dyDescent="0.35">
      <c r="A401" s="43">
        <v>387</v>
      </c>
      <c r="B401" s="47" t="s">
        <v>53</v>
      </c>
      <c r="C401" s="55">
        <v>32366</v>
      </c>
      <c r="D401" s="43" t="s">
        <v>1899</v>
      </c>
      <c r="E401" s="43">
        <v>1992</v>
      </c>
      <c r="F401" s="43" t="s">
        <v>2131</v>
      </c>
      <c r="G401" s="56" t="s">
        <v>2097</v>
      </c>
      <c r="H401" s="43">
        <v>9</v>
      </c>
      <c r="I401" s="43">
        <v>4</v>
      </c>
      <c r="J401" s="43">
        <v>1</v>
      </c>
      <c r="K401" s="43">
        <v>11924.26</v>
      </c>
      <c r="L401" s="43">
        <v>8424.2999999999993</v>
      </c>
      <c r="M401" s="45">
        <v>2605407.6800000002</v>
      </c>
      <c r="N401" s="45">
        <f t="shared" si="9"/>
        <v>2605407.6800000002</v>
      </c>
      <c r="O401" s="45">
        <v>0</v>
      </c>
      <c r="P401" s="45">
        <v>0</v>
      </c>
      <c r="Q401" s="45">
        <v>0</v>
      </c>
      <c r="R401" s="57">
        <v>44927</v>
      </c>
      <c r="S401" s="57">
        <v>45291</v>
      </c>
    </row>
    <row r="402" spans="1:19" ht="20.3" x14ac:dyDescent="0.35">
      <c r="A402" s="43">
        <v>388</v>
      </c>
      <c r="B402" s="47" t="s">
        <v>401</v>
      </c>
      <c r="C402" s="55">
        <v>32373</v>
      </c>
      <c r="D402" s="43" t="s">
        <v>1899</v>
      </c>
      <c r="E402" s="43">
        <v>1967</v>
      </c>
      <c r="F402" s="43" t="s">
        <v>2131</v>
      </c>
      <c r="G402" s="56" t="s">
        <v>2097</v>
      </c>
      <c r="H402" s="43">
        <v>5</v>
      </c>
      <c r="I402" s="43">
        <v>8</v>
      </c>
      <c r="J402" s="43">
        <v>0</v>
      </c>
      <c r="K402" s="43">
        <v>11229.58</v>
      </c>
      <c r="L402" s="43">
        <v>7072.1</v>
      </c>
      <c r="M402" s="45">
        <v>12286037.699999999</v>
      </c>
      <c r="N402" s="45">
        <f t="shared" si="9"/>
        <v>12286037.699999999</v>
      </c>
      <c r="O402" s="45">
        <v>0</v>
      </c>
      <c r="P402" s="45">
        <v>0</v>
      </c>
      <c r="Q402" s="45">
        <v>0</v>
      </c>
      <c r="R402" s="57">
        <v>44927</v>
      </c>
      <c r="S402" s="57">
        <v>45291</v>
      </c>
    </row>
    <row r="403" spans="1:19" ht="20.3" x14ac:dyDescent="0.35">
      <c r="A403" s="43">
        <v>389</v>
      </c>
      <c r="B403" s="47" t="s">
        <v>402</v>
      </c>
      <c r="C403" s="55">
        <v>32345</v>
      </c>
      <c r="D403" s="43" t="s">
        <v>1899</v>
      </c>
      <c r="E403" s="43">
        <v>1964</v>
      </c>
      <c r="F403" s="43" t="s">
        <v>2131</v>
      </c>
      <c r="G403" s="56" t="s">
        <v>2097</v>
      </c>
      <c r="H403" s="43">
        <v>5</v>
      </c>
      <c r="I403" s="43">
        <v>3</v>
      </c>
      <c r="J403" s="43">
        <v>0</v>
      </c>
      <c r="K403" s="43">
        <v>4036.52</v>
      </c>
      <c r="L403" s="43">
        <v>2542</v>
      </c>
      <c r="M403" s="45">
        <v>7296100.8761999998</v>
      </c>
      <c r="N403" s="45">
        <f t="shared" si="9"/>
        <v>7296100.8761999998</v>
      </c>
      <c r="O403" s="45">
        <v>0</v>
      </c>
      <c r="P403" s="45">
        <v>0</v>
      </c>
      <c r="Q403" s="45">
        <v>0</v>
      </c>
      <c r="R403" s="57">
        <v>44927</v>
      </c>
      <c r="S403" s="57">
        <v>45291</v>
      </c>
    </row>
    <row r="404" spans="1:19" ht="20.3" x14ac:dyDescent="0.35">
      <c r="A404" s="43">
        <v>390</v>
      </c>
      <c r="B404" s="47" t="s">
        <v>403</v>
      </c>
      <c r="C404" s="55">
        <v>32349</v>
      </c>
      <c r="D404" s="43" t="s">
        <v>1899</v>
      </c>
      <c r="E404" s="43">
        <v>1970</v>
      </c>
      <c r="F404" s="43" t="s">
        <v>2131</v>
      </c>
      <c r="G404" s="56" t="s">
        <v>2097</v>
      </c>
      <c r="H404" s="43">
        <v>5</v>
      </c>
      <c r="I404" s="43">
        <v>3</v>
      </c>
      <c r="J404" s="43">
        <v>0</v>
      </c>
      <c r="K404" s="43">
        <v>4064.08</v>
      </c>
      <c r="L404" s="43">
        <v>2565.9</v>
      </c>
      <c r="M404" s="45">
        <v>3618218.5440000002</v>
      </c>
      <c r="N404" s="45">
        <f t="shared" si="9"/>
        <v>3618218.5440000002</v>
      </c>
      <c r="O404" s="45">
        <v>0</v>
      </c>
      <c r="P404" s="45">
        <v>0</v>
      </c>
      <c r="Q404" s="45">
        <v>0</v>
      </c>
      <c r="R404" s="57">
        <v>44927</v>
      </c>
      <c r="S404" s="57">
        <v>45291</v>
      </c>
    </row>
    <row r="405" spans="1:19" ht="20.3" x14ac:dyDescent="0.35">
      <c r="A405" s="43">
        <v>391</v>
      </c>
      <c r="B405" s="47" t="s">
        <v>404</v>
      </c>
      <c r="C405" s="55">
        <v>32350</v>
      </c>
      <c r="D405" s="43" t="s">
        <v>1899</v>
      </c>
      <c r="E405" s="43">
        <v>1964</v>
      </c>
      <c r="F405" s="43" t="s">
        <v>2131</v>
      </c>
      <c r="G405" s="56" t="s">
        <v>2098</v>
      </c>
      <c r="H405" s="43">
        <v>4</v>
      </c>
      <c r="I405" s="43">
        <v>2</v>
      </c>
      <c r="J405" s="43">
        <v>0</v>
      </c>
      <c r="K405" s="43">
        <v>1901.31</v>
      </c>
      <c r="L405" s="43">
        <v>1568.5</v>
      </c>
      <c r="M405" s="45">
        <v>5518581.3899999997</v>
      </c>
      <c r="N405" s="45">
        <f t="shared" si="9"/>
        <v>5518581.3899999997</v>
      </c>
      <c r="O405" s="45">
        <v>0</v>
      </c>
      <c r="P405" s="45">
        <v>0</v>
      </c>
      <c r="Q405" s="45">
        <v>0</v>
      </c>
      <c r="R405" s="57">
        <v>44927</v>
      </c>
      <c r="S405" s="57">
        <v>45291</v>
      </c>
    </row>
    <row r="406" spans="1:19" ht="20.3" x14ac:dyDescent="0.35">
      <c r="A406" s="43">
        <v>392</v>
      </c>
      <c r="B406" s="47" t="s">
        <v>405</v>
      </c>
      <c r="C406" s="55">
        <v>32351</v>
      </c>
      <c r="D406" s="43" t="s">
        <v>1899</v>
      </c>
      <c r="E406" s="43">
        <v>1966</v>
      </c>
      <c r="F406" s="43" t="s">
        <v>2131</v>
      </c>
      <c r="G406" s="56" t="s">
        <v>2097</v>
      </c>
      <c r="H406" s="43">
        <v>5</v>
      </c>
      <c r="I406" s="43">
        <v>3</v>
      </c>
      <c r="J406" s="43">
        <v>0</v>
      </c>
      <c r="K406" s="43">
        <v>4076.4</v>
      </c>
      <c r="L406" s="43">
        <v>2567.1</v>
      </c>
      <c r="M406" s="45">
        <v>5926240.8479999993</v>
      </c>
      <c r="N406" s="45">
        <f t="shared" si="9"/>
        <v>5926240.8479999993</v>
      </c>
      <c r="O406" s="45">
        <v>0</v>
      </c>
      <c r="P406" s="45">
        <v>0</v>
      </c>
      <c r="Q406" s="45">
        <v>0</v>
      </c>
      <c r="R406" s="57">
        <v>44927</v>
      </c>
      <c r="S406" s="57">
        <v>45291</v>
      </c>
    </row>
    <row r="407" spans="1:19" ht="20.3" x14ac:dyDescent="0.35">
      <c r="A407" s="43">
        <v>393</v>
      </c>
      <c r="B407" s="47" t="s">
        <v>406</v>
      </c>
      <c r="C407" s="55">
        <v>36134</v>
      </c>
      <c r="D407" s="43" t="s">
        <v>1899</v>
      </c>
      <c r="E407" s="43">
        <v>1975</v>
      </c>
      <c r="F407" s="43" t="s">
        <v>2131</v>
      </c>
      <c r="G407" s="56" t="s">
        <v>2097</v>
      </c>
      <c r="H407" s="43">
        <v>5</v>
      </c>
      <c r="I407" s="43">
        <v>4</v>
      </c>
      <c r="J407" s="43">
        <v>0</v>
      </c>
      <c r="K407" s="43">
        <v>6943.7</v>
      </c>
      <c r="L407" s="43">
        <v>4314.0999999999995</v>
      </c>
      <c r="M407" s="45">
        <v>4810347.0060000001</v>
      </c>
      <c r="N407" s="45">
        <f t="shared" si="9"/>
        <v>4810347.0060000001</v>
      </c>
      <c r="O407" s="45">
        <v>0</v>
      </c>
      <c r="P407" s="45">
        <v>0</v>
      </c>
      <c r="Q407" s="45">
        <v>0</v>
      </c>
      <c r="R407" s="57">
        <v>44927</v>
      </c>
      <c r="S407" s="57">
        <v>45291</v>
      </c>
    </row>
    <row r="408" spans="1:19" ht="20.3" x14ac:dyDescent="0.35">
      <c r="A408" s="43">
        <v>394</v>
      </c>
      <c r="B408" s="47" t="s">
        <v>937</v>
      </c>
      <c r="C408" s="55">
        <v>32759</v>
      </c>
      <c r="D408" s="43" t="s">
        <v>1899</v>
      </c>
      <c r="E408" s="43">
        <v>1971</v>
      </c>
      <c r="F408" s="43" t="s">
        <v>2131</v>
      </c>
      <c r="G408" s="56" t="s">
        <v>2097</v>
      </c>
      <c r="H408" s="43">
        <v>5</v>
      </c>
      <c r="I408" s="43">
        <v>6</v>
      </c>
      <c r="J408" s="43">
        <v>0</v>
      </c>
      <c r="K408" s="43">
        <v>6988.7</v>
      </c>
      <c r="L408" s="43">
        <v>4317.5</v>
      </c>
      <c r="M408" s="45">
        <v>5319928.0260000005</v>
      </c>
      <c r="N408" s="45">
        <f t="shared" si="9"/>
        <v>5319928.0260000005</v>
      </c>
      <c r="O408" s="45">
        <v>0</v>
      </c>
      <c r="P408" s="45">
        <v>0</v>
      </c>
      <c r="Q408" s="45">
        <v>0</v>
      </c>
      <c r="R408" s="57">
        <v>44927</v>
      </c>
      <c r="S408" s="57">
        <v>45291</v>
      </c>
    </row>
    <row r="409" spans="1:19" ht="20.3" x14ac:dyDescent="0.35">
      <c r="A409" s="43">
        <v>395</v>
      </c>
      <c r="B409" s="47" t="s">
        <v>407</v>
      </c>
      <c r="C409" s="55">
        <v>33200</v>
      </c>
      <c r="D409" s="43" t="s">
        <v>1899</v>
      </c>
      <c r="E409" s="43">
        <v>1961</v>
      </c>
      <c r="F409" s="43" t="s">
        <v>2131</v>
      </c>
      <c r="G409" s="56" t="s">
        <v>2098</v>
      </c>
      <c r="H409" s="43">
        <v>5</v>
      </c>
      <c r="I409" s="43">
        <v>3</v>
      </c>
      <c r="J409" s="43">
        <v>0</v>
      </c>
      <c r="K409" s="43">
        <v>3374.5</v>
      </c>
      <c r="L409" s="43">
        <v>2484.1999999999998</v>
      </c>
      <c r="M409" s="45">
        <v>649620.30000000005</v>
      </c>
      <c r="N409" s="45">
        <f t="shared" si="9"/>
        <v>649620.30000000005</v>
      </c>
      <c r="O409" s="45">
        <v>0</v>
      </c>
      <c r="P409" s="45">
        <v>0</v>
      </c>
      <c r="Q409" s="45">
        <v>0</v>
      </c>
      <c r="R409" s="57">
        <v>44927</v>
      </c>
      <c r="S409" s="57">
        <v>45291</v>
      </c>
    </row>
    <row r="410" spans="1:19" ht="20.3" x14ac:dyDescent="0.35">
      <c r="A410" s="43">
        <v>396</v>
      </c>
      <c r="B410" s="47" t="s">
        <v>468</v>
      </c>
      <c r="C410" s="55">
        <v>36192</v>
      </c>
      <c r="D410" s="43" t="s">
        <v>1899</v>
      </c>
      <c r="E410" s="43">
        <v>1962</v>
      </c>
      <c r="F410" s="43" t="s">
        <v>2131</v>
      </c>
      <c r="G410" s="56" t="s">
        <v>2098</v>
      </c>
      <c r="H410" s="43">
        <v>3</v>
      </c>
      <c r="I410" s="43">
        <v>2</v>
      </c>
      <c r="J410" s="43">
        <v>0</v>
      </c>
      <c r="K410" s="43">
        <v>1932.7</v>
      </c>
      <c r="L410" s="43">
        <v>939.5</v>
      </c>
      <c r="M410" s="45">
        <v>956584.61</v>
      </c>
      <c r="N410" s="45">
        <f t="shared" si="9"/>
        <v>956584.61</v>
      </c>
      <c r="O410" s="45">
        <v>0</v>
      </c>
      <c r="P410" s="45">
        <v>0</v>
      </c>
      <c r="Q410" s="45">
        <v>0</v>
      </c>
      <c r="R410" s="57">
        <v>44927</v>
      </c>
      <c r="S410" s="57">
        <v>45291</v>
      </c>
    </row>
    <row r="411" spans="1:19" ht="20.3" x14ac:dyDescent="0.35">
      <c r="A411" s="43">
        <v>397</v>
      </c>
      <c r="B411" s="47" t="s">
        <v>1693</v>
      </c>
      <c r="C411" s="55">
        <v>36205</v>
      </c>
      <c r="D411" s="43" t="s">
        <v>1899</v>
      </c>
      <c r="E411" s="43">
        <v>1917</v>
      </c>
      <c r="F411" s="43" t="s">
        <v>2131</v>
      </c>
      <c r="G411" s="56" t="s">
        <v>2103</v>
      </c>
      <c r="H411" s="43">
        <v>2</v>
      </c>
      <c r="I411" s="43">
        <v>1</v>
      </c>
      <c r="J411" s="43">
        <v>0</v>
      </c>
      <c r="K411" s="43">
        <v>335.06</v>
      </c>
      <c r="L411" s="43">
        <v>295.5</v>
      </c>
      <c r="M411" s="45">
        <v>118830</v>
      </c>
      <c r="N411" s="45">
        <f t="shared" si="9"/>
        <v>118830</v>
      </c>
      <c r="O411" s="45">
        <v>0</v>
      </c>
      <c r="P411" s="45">
        <v>0</v>
      </c>
      <c r="Q411" s="45">
        <v>0</v>
      </c>
      <c r="R411" s="57">
        <v>44927</v>
      </c>
      <c r="S411" s="57">
        <v>45291</v>
      </c>
    </row>
    <row r="412" spans="1:19" ht="20.3" x14ac:dyDescent="0.35">
      <c r="A412" s="43">
        <v>398</v>
      </c>
      <c r="B412" s="47" t="s">
        <v>408</v>
      </c>
      <c r="C412" s="55">
        <v>36342</v>
      </c>
      <c r="D412" s="43" t="s">
        <v>1899</v>
      </c>
      <c r="E412" s="43">
        <v>1990</v>
      </c>
      <c r="F412" s="43" t="s">
        <v>2131</v>
      </c>
      <c r="G412" s="56" t="s">
        <v>2097</v>
      </c>
      <c r="H412" s="43">
        <v>9</v>
      </c>
      <c r="I412" s="43">
        <v>6</v>
      </c>
      <c r="J412" s="43">
        <v>5</v>
      </c>
      <c r="K412" s="43">
        <v>17759.38</v>
      </c>
      <c r="L412" s="43">
        <v>12241.67</v>
      </c>
      <c r="M412" s="45">
        <v>12865608.4</v>
      </c>
      <c r="N412" s="45">
        <f t="shared" si="9"/>
        <v>12865608.4</v>
      </c>
      <c r="O412" s="45">
        <v>0</v>
      </c>
      <c r="P412" s="45">
        <v>0</v>
      </c>
      <c r="Q412" s="45">
        <v>0</v>
      </c>
      <c r="R412" s="57">
        <v>44927</v>
      </c>
      <c r="S412" s="57">
        <v>45291</v>
      </c>
    </row>
    <row r="413" spans="1:19" ht="20.3" x14ac:dyDescent="0.35">
      <c r="A413" s="43">
        <v>399</v>
      </c>
      <c r="B413" s="47" t="s">
        <v>409</v>
      </c>
      <c r="C413" s="55">
        <v>36402</v>
      </c>
      <c r="D413" s="43" t="s">
        <v>1899</v>
      </c>
      <c r="E413" s="43">
        <v>1975</v>
      </c>
      <c r="F413" s="43" t="s">
        <v>2131</v>
      </c>
      <c r="G413" s="56" t="s">
        <v>2097</v>
      </c>
      <c r="H413" s="43">
        <v>5</v>
      </c>
      <c r="I413" s="43">
        <v>4</v>
      </c>
      <c r="J413" s="43">
        <v>0</v>
      </c>
      <c r="K413" s="43">
        <v>5586.8</v>
      </c>
      <c r="L413" s="43">
        <v>3259.61</v>
      </c>
      <c r="M413" s="45">
        <v>8168453.2806896558</v>
      </c>
      <c r="N413" s="45">
        <f t="shared" si="9"/>
        <v>8168453.2806896558</v>
      </c>
      <c r="O413" s="45">
        <v>0</v>
      </c>
      <c r="P413" s="45">
        <v>0</v>
      </c>
      <c r="Q413" s="45">
        <v>0</v>
      </c>
      <c r="R413" s="57">
        <v>44927</v>
      </c>
      <c r="S413" s="57">
        <v>45291</v>
      </c>
    </row>
    <row r="414" spans="1:19" ht="20.3" x14ac:dyDescent="0.35">
      <c r="A414" s="43">
        <v>400</v>
      </c>
      <c r="B414" s="47" t="s">
        <v>410</v>
      </c>
      <c r="C414" s="55">
        <v>36403</v>
      </c>
      <c r="D414" s="43" t="s">
        <v>1899</v>
      </c>
      <c r="E414" s="43">
        <v>1975</v>
      </c>
      <c r="F414" s="43" t="s">
        <v>2131</v>
      </c>
      <c r="G414" s="56" t="s">
        <v>2097</v>
      </c>
      <c r="H414" s="43">
        <v>5</v>
      </c>
      <c r="I414" s="43">
        <v>6</v>
      </c>
      <c r="J414" s="43">
        <v>0</v>
      </c>
      <c r="K414" s="43">
        <v>7068.4</v>
      </c>
      <c r="L414" s="43">
        <v>4435.5</v>
      </c>
      <c r="M414" s="45">
        <v>572230.6</v>
      </c>
      <c r="N414" s="45">
        <f t="shared" si="9"/>
        <v>572230.6</v>
      </c>
      <c r="O414" s="45">
        <v>0</v>
      </c>
      <c r="P414" s="45">
        <v>0</v>
      </c>
      <c r="Q414" s="45">
        <v>0</v>
      </c>
      <c r="R414" s="57">
        <v>44927</v>
      </c>
      <c r="S414" s="57">
        <v>45291</v>
      </c>
    </row>
    <row r="415" spans="1:19" ht="20.3" x14ac:dyDescent="0.35">
      <c r="A415" s="43">
        <v>401</v>
      </c>
      <c r="B415" s="47" t="s">
        <v>411</v>
      </c>
      <c r="C415" s="55">
        <v>36407</v>
      </c>
      <c r="D415" s="43" t="s">
        <v>1899</v>
      </c>
      <c r="E415" s="43">
        <v>1975</v>
      </c>
      <c r="F415" s="43" t="s">
        <v>2131</v>
      </c>
      <c r="G415" s="56" t="s">
        <v>2097</v>
      </c>
      <c r="H415" s="43">
        <v>5</v>
      </c>
      <c r="I415" s="43">
        <v>4</v>
      </c>
      <c r="J415" s="43">
        <v>0</v>
      </c>
      <c r="K415" s="43">
        <v>6355.8</v>
      </c>
      <c r="L415" s="43">
        <v>4000.6</v>
      </c>
      <c r="M415" s="45">
        <v>5290434.7919999994</v>
      </c>
      <c r="N415" s="45">
        <f t="shared" si="9"/>
        <v>5290434.7919999994</v>
      </c>
      <c r="O415" s="45">
        <v>0</v>
      </c>
      <c r="P415" s="45">
        <v>0</v>
      </c>
      <c r="Q415" s="45">
        <v>0</v>
      </c>
      <c r="R415" s="57">
        <v>44927</v>
      </c>
      <c r="S415" s="57">
        <v>45291</v>
      </c>
    </row>
    <row r="416" spans="1:19" ht="20.3" x14ac:dyDescent="0.35">
      <c r="A416" s="43">
        <v>402</v>
      </c>
      <c r="B416" s="47" t="s">
        <v>412</v>
      </c>
      <c r="C416" s="55">
        <v>36410</v>
      </c>
      <c r="D416" s="43" t="s">
        <v>1899</v>
      </c>
      <c r="E416" s="43">
        <v>1975</v>
      </c>
      <c r="F416" s="43" t="s">
        <v>2131</v>
      </c>
      <c r="G416" s="56" t="s">
        <v>2097</v>
      </c>
      <c r="H416" s="43">
        <v>5</v>
      </c>
      <c r="I416" s="43">
        <v>6</v>
      </c>
      <c r="J416" s="43">
        <v>0</v>
      </c>
      <c r="K416" s="43">
        <v>9530.7000000000007</v>
      </c>
      <c r="L416" s="43">
        <v>5867.4000000000005</v>
      </c>
      <c r="M416" s="45">
        <v>7591315.4220000003</v>
      </c>
      <c r="N416" s="45">
        <f t="shared" si="9"/>
        <v>7591315.4220000003</v>
      </c>
      <c r="O416" s="45">
        <v>0</v>
      </c>
      <c r="P416" s="45">
        <v>0</v>
      </c>
      <c r="Q416" s="45">
        <v>0</v>
      </c>
      <c r="R416" s="57">
        <v>44927</v>
      </c>
      <c r="S416" s="57">
        <v>45291</v>
      </c>
    </row>
    <row r="417" spans="1:19" ht="20.3" x14ac:dyDescent="0.35">
      <c r="A417" s="43">
        <v>403</v>
      </c>
      <c r="B417" s="47" t="s">
        <v>1772</v>
      </c>
      <c r="C417" s="55">
        <v>36411</v>
      </c>
      <c r="D417" s="43" t="s">
        <v>1900</v>
      </c>
      <c r="E417" s="43">
        <v>1975</v>
      </c>
      <c r="F417" s="43" t="s">
        <v>2131</v>
      </c>
      <c r="G417" s="56" t="s">
        <v>2097</v>
      </c>
      <c r="H417" s="43">
        <v>5</v>
      </c>
      <c r="I417" s="43">
        <v>4</v>
      </c>
      <c r="J417" s="43">
        <v>0</v>
      </c>
      <c r="K417" s="43">
        <v>6230</v>
      </c>
      <c r="L417" s="43" t="s">
        <v>2131</v>
      </c>
      <c r="M417" s="45">
        <v>0</v>
      </c>
      <c r="N417" s="45">
        <f t="shared" si="9"/>
        <v>0</v>
      </c>
      <c r="O417" s="45">
        <v>0</v>
      </c>
      <c r="P417" s="45">
        <v>0</v>
      </c>
      <c r="Q417" s="45">
        <v>0</v>
      </c>
      <c r="R417" s="57">
        <v>44927</v>
      </c>
      <c r="S417" s="57">
        <v>45291</v>
      </c>
    </row>
    <row r="418" spans="1:19" ht="20.3" x14ac:dyDescent="0.35">
      <c r="A418" s="43">
        <v>404</v>
      </c>
      <c r="B418" s="47" t="s">
        <v>415</v>
      </c>
      <c r="C418" s="55">
        <v>32374</v>
      </c>
      <c r="D418" s="43" t="s">
        <v>1899</v>
      </c>
      <c r="E418" s="43">
        <v>1968</v>
      </c>
      <c r="F418" s="43" t="s">
        <v>2131</v>
      </c>
      <c r="G418" s="56" t="s">
        <v>2098</v>
      </c>
      <c r="H418" s="43">
        <v>4</v>
      </c>
      <c r="I418" s="43">
        <v>3</v>
      </c>
      <c r="J418" s="43">
        <v>0</v>
      </c>
      <c r="K418" s="43">
        <v>4602.3999999999996</v>
      </c>
      <c r="L418" s="43">
        <v>1464.6</v>
      </c>
      <c r="M418" s="45">
        <v>3632793.83855</v>
      </c>
      <c r="N418" s="45">
        <f t="shared" si="9"/>
        <v>3632793.83855</v>
      </c>
      <c r="O418" s="45">
        <v>0</v>
      </c>
      <c r="P418" s="45">
        <v>0</v>
      </c>
      <c r="Q418" s="45">
        <v>0</v>
      </c>
      <c r="R418" s="57">
        <v>44927</v>
      </c>
      <c r="S418" s="57">
        <v>45291</v>
      </c>
    </row>
    <row r="419" spans="1:19" ht="20.3" x14ac:dyDescent="0.35">
      <c r="A419" s="43">
        <v>405</v>
      </c>
      <c r="B419" s="47" t="s">
        <v>416</v>
      </c>
      <c r="C419" s="55">
        <v>32408</v>
      </c>
      <c r="D419" s="43" t="s">
        <v>1899</v>
      </c>
      <c r="E419" s="43">
        <v>1977</v>
      </c>
      <c r="F419" s="43" t="s">
        <v>2131</v>
      </c>
      <c r="G419" s="56" t="s">
        <v>2097</v>
      </c>
      <c r="H419" s="43">
        <v>5</v>
      </c>
      <c r="I419" s="43">
        <v>4</v>
      </c>
      <c r="J419" s="43">
        <v>0</v>
      </c>
      <c r="K419" s="43">
        <v>4361.7</v>
      </c>
      <c r="L419" s="43">
        <v>2684.4</v>
      </c>
      <c r="M419" s="45">
        <v>4010569.5</v>
      </c>
      <c r="N419" s="45">
        <f t="shared" si="9"/>
        <v>4010569.5</v>
      </c>
      <c r="O419" s="45">
        <v>0</v>
      </c>
      <c r="P419" s="45">
        <v>0</v>
      </c>
      <c r="Q419" s="45">
        <v>0</v>
      </c>
      <c r="R419" s="57">
        <v>44927</v>
      </c>
      <c r="S419" s="57">
        <v>45291</v>
      </c>
    </row>
    <row r="420" spans="1:19" ht="20.3" x14ac:dyDescent="0.35">
      <c r="A420" s="43">
        <v>406</v>
      </c>
      <c r="B420" s="47" t="s">
        <v>417</v>
      </c>
      <c r="C420" s="55">
        <v>32410</v>
      </c>
      <c r="D420" s="43" t="s">
        <v>1899</v>
      </c>
      <c r="E420" s="43">
        <v>1968</v>
      </c>
      <c r="F420" s="43" t="s">
        <v>2131</v>
      </c>
      <c r="G420" s="56" t="s">
        <v>2097</v>
      </c>
      <c r="H420" s="43">
        <v>5</v>
      </c>
      <c r="I420" s="43">
        <v>6</v>
      </c>
      <c r="J420" s="43">
        <v>0</v>
      </c>
      <c r="K420" s="43">
        <v>4105.6000000000004</v>
      </c>
      <c r="L420" s="43">
        <v>2576.9</v>
      </c>
      <c r="M420" s="45">
        <v>129097.2</v>
      </c>
      <c r="N420" s="45">
        <f t="shared" si="9"/>
        <v>129097.2</v>
      </c>
      <c r="O420" s="45">
        <v>0</v>
      </c>
      <c r="P420" s="45">
        <v>0</v>
      </c>
      <c r="Q420" s="45">
        <v>0</v>
      </c>
      <c r="R420" s="57">
        <v>44927</v>
      </c>
      <c r="S420" s="57">
        <v>45291</v>
      </c>
    </row>
    <row r="421" spans="1:19" ht="20.3" x14ac:dyDescent="0.35">
      <c r="A421" s="43">
        <v>407</v>
      </c>
      <c r="B421" s="47" t="s">
        <v>418</v>
      </c>
      <c r="C421" s="55">
        <v>32416</v>
      </c>
      <c r="D421" s="43" t="s">
        <v>1899</v>
      </c>
      <c r="E421" s="43">
        <v>1969</v>
      </c>
      <c r="F421" s="43" t="s">
        <v>2131</v>
      </c>
      <c r="G421" s="56" t="s">
        <v>2097</v>
      </c>
      <c r="H421" s="43">
        <v>4</v>
      </c>
      <c r="I421" s="43">
        <v>4</v>
      </c>
      <c r="J421" s="43">
        <v>0</v>
      </c>
      <c r="K421" s="43">
        <v>4862.7</v>
      </c>
      <c r="L421" s="43">
        <v>2820.3</v>
      </c>
      <c r="M421" s="45">
        <v>2800760.2680000002</v>
      </c>
      <c r="N421" s="45">
        <f t="shared" si="9"/>
        <v>2800760.2680000002</v>
      </c>
      <c r="O421" s="45">
        <v>0</v>
      </c>
      <c r="P421" s="45">
        <v>0</v>
      </c>
      <c r="Q421" s="45">
        <v>0</v>
      </c>
      <c r="R421" s="57">
        <v>44927</v>
      </c>
      <c r="S421" s="57">
        <v>45291</v>
      </c>
    </row>
    <row r="422" spans="1:19" ht="20.3" x14ac:dyDescent="0.35">
      <c r="A422" s="43">
        <v>408</v>
      </c>
      <c r="B422" s="47" t="s">
        <v>419</v>
      </c>
      <c r="C422" s="55">
        <v>32419</v>
      </c>
      <c r="D422" s="43" t="s">
        <v>1899</v>
      </c>
      <c r="E422" s="43">
        <v>1969</v>
      </c>
      <c r="F422" s="43" t="s">
        <v>2131</v>
      </c>
      <c r="G422" s="56" t="s">
        <v>2097</v>
      </c>
      <c r="H422" s="43">
        <v>4</v>
      </c>
      <c r="I422" s="43">
        <v>3</v>
      </c>
      <c r="J422" s="43">
        <v>0</v>
      </c>
      <c r="K422" s="43">
        <v>3544.6</v>
      </c>
      <c r="L422" s="43">
        <v>2015.1</v>
      </c>
      <c r="M422" s="45">
        <v>2462657.9372</v>
      </c>
      <c r="N422" s="45">
        <f t="shared" si="9"/>
        <v>2462657.9372</v>
      </c>
      <c r="O422" s="45">
        <v>0</v>
      </c>
      <c r="P422" s="45">
        <v>0</v>
      </c>
      <c r="Q422" s="45">
        <v>0</v>
      </c>
      <c r="R422" s="57">
        <v>44927</v>
      </c>
      <c r="S422" s="57">
        <v>45291</v>
      </c>
    </row>
    <row r="423" spans="1:19" ht="20.3" x14ac:dyDescent="0.35">
      <c r="A423" s="43">
        <v>409</v>
      </c>
      <c r="B423" s="47" t="s">
        <v>420</v>
      </c>
      <c r="C423" s="55">
        <v>32376</v>
      </c>
      <c r="D423" s="43" t="s">
        <v>1899</v>
      </c>
      <c r="E423" s="43">
        <v>1986</v>
      </c>
      <c r="F423" s="43" t="s">
        <v>2131</v>
      </c>
      <c r="G423" s="56" t="s">
        <v>2097</v>
      </c>
      <c r="H423" s="43">
        <v>9</v>
      </c>
      <c r="I423" s="43">
        <v>2</v>
      </c>
      <c r="J423" s="43">
        <v>0</v>
      </c>
      <c r="K423" s="43">
        <v>5102.3</v>
      </c>
      <c r="L423" s="43">
        <v>3753.2</v>
      </c>
      <c r="M423" s="45">
        <v>4979205.5405000001</v>
      </c>
      <c r="N423" s="45">
        <f t="shared" si="9"/>
        <v>4979205.5405000001</v>
      </c>
      <c r="O423" s="45">
        <v>0</v>
      </c>
      <c r="P423" s="45">
        <v>0</v>
      </c>
      <c r="Q423" s="45">
        <v>0</v>
      </c>
      <c r="R423" s="57">
        <v>44927</v>
      </c>
      <c r="S423" s="57">
        <v>45291</v>
      </c>
    </row>
    <row r="424" spans="1:19" ht="20.3" x14ac:dyDescent="0.35">
      <c r="A424" s="43">
        <v>410</v>
      </c>
      <c r="B424" s="47" t="s">
        <v>421</v>
      </c>
      <c r="C424" s="55">
        <v>32380</v>
      </c>
      <c r="D424" s="43" t="s">
        <v>1899</v>
      </c>
      <c r="E424" s="43">
        <v>1968</v>
      </c>
      <c r="F424" s="43" t="s">
        <v>2131</v>
      </c>
      <c r="G424" s="56" t="s">
        <v>2098</v>
      </c>
      <c r="H424" s="43">
        <v>10</v>
      </c>
      <c r="I424" s="43">
        <v>1</v>
      </c>
      <c r="J424" s="43">
        <v>0</v>
      </c>
      <c r="K424" s="43">
        <v>4197.8</v>
      </c>
      <c r="L424" s="43">
        <v>2510.9</v>
      </c>
      <c r="M424" s="45">
        <v>5661397.7300000004</v>
      </c>
      <c r="N424" s="45">
        <f t="shared" si="9"/>
        <v>5661397.7300000004</v>
      </c>
      <c r="O424" s="45">
        <v>0</v>
      </c>
      <c r="P424" s="45">
        <v>0</v>
      </c>
      <c r="Q424" s="45">
        <v>0</v>
      </c>
      <c r="R424" s="57">
        <v>44927</v>
      </c>
      <c r="S424" s="57">
        <v>45291</v>
      </c>
    </row>
    <row r="425" spans="1:19" ht="20.3" x14ac:dyDescent="0.35">
      <c r="A425" s="43">
        <v>411</v>
      </c>
      <c r="B425" s="47" t="s">
        <v>422</v>
      </c>
      <c r="C425" s="55">
        <v>32425</v>
      </c>
      <c r="D425" s="43" t="s">
        <v>1899</v>
      </c>
      <c r="E425" s="43">
        <v>1969</v>
      </c>
      <c r="F425" s="43" t="s">
        <v>2131</v>
      </c>
      <c r="G425" s="56" t="s">
        <v>2097</v>
      </c>
      <c r="H425" s="43">
        <v>4</v>
      </c>
      <c r="I425" s="43">
        <v>4</v>
      </c>
      <c r="J425" s="43">
        <v>0</v>
      </c>
      <c r="K425" s="43">
        <v>4881</v>
      </c>
      <c r="L425" s="43">
        <v>2832.2</v>
      </c>
      <c r="M425" s="45">
        <v>2783275.8800000004</v>
      </c>
      <c r="N425" s="45">
        <f t="shared" si="9"/>
        <v>2783275.8800000004</v>
      </c>
      <c r="O425" s="45">
        <v>0</v>
      </c>
      <c r="P425" s="45">
        <v>0</v>
      </c>
      <c r="Q425" s="45">
        <v>0</v>
      </c>
      <c r="R425" s="57">
        <v>44927</v>
      </c>
      <c r="S425" s="57">
        <v>45291</v>
      </c>
    </row>
    <row r="426" spans="1:19" ht="20.3" x14ac:dyDescent="0.35">
      <c r="A426" s="43">
        <v>412</v>
      </c>
      <c r="B426" s="47" t="s">
        <v>1643</v>
      </c>
      <c r="C426" s="55">
        <v>32427</v>
      </c>
      <c r="D426" s="43" t="s">
        <v>1900</v>
      </c>
      <c r="E426" s="43">
        <v>1971</v>
      </c>
      <c r="F426" s="43" t="s">
        <v>2131</v>
      </c>
      <c r="G426" s="56" t="s">
        <v>2097</v>
      </c>
      <c r="H426" s="43">
        <v>4</v>
      </c>
      <c r="I426" s="43">
        <v>3</v>
      </c>
      <c r="J426" s="43">
        <v>0</v>
      </c>
      <c r="K426" s="43">
        <v>4266.8999999999996</v>
      </c>
      <c r="L426" s="43" t="s">
        <v>2131</v>
      </c>
      <c r="M426" s="45">
        <v>0</v>
      </c>
      <c r="N426" s="45">
        <f t="shared" si="9"/>
        <v>0</v>
      </c>
      <c r="O426" s="45">
        <v>0</v>
      </c>
      <c r="P426" s="45">
        <v>0</v>
      </c>
      <c r="Q426" s="45">
        <v>0</v>
      </c>
      <c r="R426" s="57">
        <v>44927</v>
      </c>
      <c r="S426" s="57">
        <v>45291</v>
      </c>
    </row>
    <row r="427" spans="1:19" ht="20.3" x14ac:dyDescent="0.35">
      <c r="A427" s="43">
        <v>413</v>
      </c>
      <c r="B427" s="47" t="s">
        <v>423</v>
      </c>
      <c r="C427" s="55">
        <v>32429</v>
      </c>
      <c r="D427" s="43" t="s">
        <v>1899</v>
      </c>
      <c r="E427" s="43">
        <v>1973</v>
      </c>
      <c r="F427" s="43" t="s">
        <v>2131</v>
      </c>
      <c r="G427" s="56" t="s">
        <v>2097</v>
      </c>
      <c r="H427" s="43">
        <v>5</v>
      </c>
      <c r="I427" s="43">
        <v>4</v>
      </c>
      <c r="J427" s="43">
        <v>0</v>
      </c>
      <c r="K427" s="43">
        <v>5462.5</v>
      </c>
      <c r="L427" s="43">
        <v>3384</v>
      </c>
      <c r="M427" s="45">
        <v>6925293.4124999996</v>
      </c>
      <c r="N427" s="45">
        <f t="shared" si="9"/>
        <v>6925293.4124999996</v>
      </c>
      <c r="O427" s="45">
        <v>0</v>
      </c>
      <c r="P427" s="45">
        <v>0</v>
      </c>
      <c r="Q427" s="45">
        <v>0</v>
      </c>
      <c r="R427" s="57">
        <v>44927</v>
      </c>
      <c r="S427" s="57">
        <v>45291</v>
      </c>
    </row>
    <row r="428" spans="1:19" ht="20.3" x14ac:dyDescent="0.35">
      <c r="A428" s="43">
        <v>414</v>
      </c>
      <c r="B428" s="47" t="s">
        <v>424</v>
      </c>
      <c r="C428" s="55">
        <v>32430</v>
      </c>
      <c r="D428" s="43" t="s">
        <v>1899</v>
      </c>
      <c r="E428" s="43">
        <v>1973</v>
      </c>
      <c r="F428" s="43" t="s">
        <v>2131</v>
      </c>
      <c r="G428" s="56" t="s">
        <v>2097</v>
      </c>
      <c r="H428" s="43">
        <v>5</v>
      </c>
      <c r="I428" s="43">
        <v>4</v>
      </c>
      <c r="J428" s="43">
        <v>0</v>
      </c>
      <c r="K428" s="43">
        <v>5324.5</v>
      </c>
      <c r="L428" s="43">
        <v>3305.9</v>
      </c>
      <c r="M428" s="45">
        <v>4153316.622</v>
      </c>
      <c r="N428" s="45">
        <f t="shared" si="9"/>
        <v>4153316.622</v>
      </c>
      <c r="O428" s="45">
        <v>0</v>
      </c>
      <c r="P428" s="45">
        <v>0</v>
      </c>
      <c r="Q428" s="45">
        <v>0</v>
      </c>
      <c r="R428" s="57">
        <v>44927</v>
      </c>
      <c r="S428" s="57">
        <v>45291</v>
      </c>
    </row>
    <row r="429" spans="1:19" ht="20.3" x14ac:dyDescent="0.35">
      <c r="A429" s="43">
        <v>415</v>
      </c>
      <c r="B429" s="47" t="s">
        <v>426</v>
      </c>
      <c r="C429" s="55">
        <v>32432</v>
      </c>
      <c r="D429" s="43" t="s">
        <v>1899</v>
      </c>
      <c r="E429" s="43">
        <v>1974</v>
      </c>
      <c r="F429" s="43" t="s">
        <v>2131</v>
      </c>
      <c r="G429" s="56" t="s">
        <v>2097</v>
      </c>
      <c r="H429" s="43">
        <v>5</v>
      </c>
      <c r="I429" s="43">
        <v>4</v>
      </c>
      <c r="J429" s="43">
        <v>0</v>
      </c>
      <c r="K429" s="43">
        <v>5324.8</v>
      </c>
      <c r="L429" s="43">
        <v>3309.4</v>
      </c>
      <c r="M429" s="45">
        <v>504229.2</v>
      </c>
      <c r="N429" s="45">
        <f t="shared" si="9"/>
        <v>504229.2</v>
      </c>
      <c r="O429" s="45">
        <v>0</v>
      </c>
      <c r="P429" s="45">
        <v>0</v>
      </c>
      <c r="Q429" s="45">
        <v>0</v>
      </c>
      <c r="R429" s="57">
        <v>44927</v>
      </c>
      <c r="S429" s="57">
        <v>45291</v>
      </c>
    </row>
    <row r="430" spans="1:19" ht="20.3" x14ac:dyDescent="0.35">
      <c r="A430" s="43">
        <v>416</v>
      </c>
      <c r="B430" s="47" t="s">
        <v>425</v>
      </c>
      <c r="C430" s="55">
        <v>32382</v>
      </c>
      <c r="D430" s="43" t="s">
        <v>1899</v>
      </c>
      <c r="E430" s="43">
        <v>1967</v>
      </c>
      <c r="F430" s="43" t="s">
        <v>2131</v>
      </c>
      <c r="G430" s="56" t="s">
        <v>2098</v>
      </c>
      <c r="H430" s="43">
        <v>5</v>
      </c>
      <c r="I430" s="43">
        <v>6</v>
      </c>
      <c r="J430" s="43">
        <v>0</v>
      </c>
      <c r="K430" s="43">
        <v>2779</v>
      </c>
      <c r="L430" s="43">
        <v>2566</v>
      </c>
      <c r="M430" s="45">
        <v>6588862.2705499995</v>
      </c>
      <c r="N430" s="45">
        <f t="shared" si="9"/>
        <v>6588862.2705499995</v>
      </c>
      <c r="O430" s="45">
        <v>0</v>
      </c>
      <c r="P430" s="45">
        <v>0</v>
      </c>
      <c r="Q430" s="45">
        <v>0</v>
      </c>
      <c r="R430" s="57">
        <v>44927</v>
      </c>
      <c r="S430" s="57">
        <v>45291</v>
      </c>
    </row>
    <row r="431" spans="1:19" ht="20.3" x14ac:dyDescent="0.35">
      <c r="A431" s="43">
        <v>417</v>
      </c>
      <c r="B431" s="47" t="s">
        <v>427</v>
      </c>
      <c r="C431" s="55">
        <v>32470</v>
      </c>
      <c r="D431" s="43" t="s">
        <v>1899</v>
      </c>
      <c r="E431" s="43">
        <v>1970</v>
      </c>
      <c r="F431" s="43" t="s">
        <v>2131</v>
      </c>
      <c r="G431" s="56" t="s">
        <v>2097</v>
      </c>
      <c r="H431" s="43">
        <v>5</v>
      </c>
      <c r="I431" s="43">
        <v>4</v>
      </c>
      <c r="J431" s="43">
        <v>0</v>
      </c>
      <c r="K431" s="43">
        <v>5325.8</v>
      </c>
      <c r="L431" s="43">
        <v>2662.9</v>
      </c>
      <c r="M431" s="45">
        <v>3345385.128</v>
      </c>
      <c r="N431" s="45">
        <f t="shared" si="9"/>
        <v>3345385.128</v>
      </c>
      <c r="O431" s="45">
        <v>0</v>
      </c>
      <c r="P431" s="45">
        <v>0</v>
      </c>
      <c r="Q431" s="45">
        <v>0</v>
      </c>
      <c r="R431" s="57">
        <v>44927</v>
      </c>
      <c r="S431" s="57">
        <v>45291</v>
      </c>
    </row>
    <row r="432" spans="1:19" ht="20.3" x14ac:dyDescent="0.35">
      <c r="A432" s="43">
        <v>418</v>
      </c>
      <c r="B432" s="47" t="s">
        <v>428</v>
      </c>
      <c r="C432" s="55">
        <v>32472</v>
      </c>
      <c r="D432" s="43" t="s">
        <v>1899</v>
      </c>
      <c r="E432" s="43">
        <v>1970</v>
      </c>
      <c r="F432" s="43" t="s">
        <v>2131</v>
      </c>
      <c r="G432" s="56" t="s">
        <v>2097</v>
      </c>
      <c r="H432" s="43">
        <v>5</v>
      </c>
      <c r="I432" s="43">
        <v>6</v>
      </c>
      <c r="J432" s="43">
        <v>0</v>
      </c>
      <c r="K432" s="43">
        <v>7026.9</v>
      </c>
      <c r="L432" s="43">
        <v>4325.5</v>
      </c>
      <c r="M432" s="45">
        <v>367231.8</v>
      </c>
      <c r="N432" s="45">
        <f t="shared" si="9"/>
        <v>367231.8</v>
      </c>
      <c r="O432" s="45">
        <v>0</v>
      </c>
      <c r="P432" s="45">
        <v>0</v>
      </c>
      <c r="Q432" s="45">
        <v>0</v>
      </c>
      <c r="R432" s="57">
        <v>44927</v>
      </c>
      <c r="S432" s="57">
        <v>45291</v>
      </c>
    </row>
    <row r="433" spans="1:19" ht="20.3" x14ac:dyDescent="0.35">
      <c r="A433" s="43">
        <v>419</v>
      </c>
      <c r="B433" s="47" t="s">
        <v>1694</v>
      </c>
      <c r="C433" s="55">
        <v>36486</v>
      </c>
      <c r="D433" s="43" t="s">
        <v>1899</v>
      </c>
      <c r="E433" s="43">
        <v>1917</v>
      </c>
      <c r="F433" s="43" t="s">
        <v>2131</v>
      </c>
      <c r="G433" s="56" t="s">
        <v>2098</v>
      </c>
      <c r="H433" s="43">
        <v>3</v>
      </c>
      <c r="I433" s="43">
        <v>2</v>
      </c>
      <c r="J433" s="43">
        <v>0</v>
      </c>
      <c r="K433" s="43">
        <v>689</v>
      </c>
      <c r="L433" s="43">
        <v>677.9</v>
      </c>
      <c r="M433" s="45">
        <v>313767.59999999998</v>
      </c>
      <c r="N433" s="45">
        <f t="shared" si="9"/>
        <v>313767.59999999998</v>
      </c>
      <c r="O433" s="45">
        <v>0</v>
      </c>
      <c r="P433" s="45">
        <v>0</v>
      </c>
      <c r="Q433" s="45">
        <v>0</v>
      </c>
      <c r="R433" s="57">
        <v>44927</v>
      </c>
      <c r="S433" s="57">
        <v>45291</v>
      </c>
    </row>
    <row r="434" spans="1:19" ht="20.3" x14ac:dyDescent="0.35">
      <c r="A434" s="43">
        <v>420</v>
      </c>
      <c r="B434" s="47" t="s">
        <v>429</v>
      </c>
      <c r="C434" s="55">
        <v>36557</v>
      </c>
      <c r="D434" s="43" t="s">
        <v>1899</v>
      </c>
      <c r="E434" s="43">
        <v>1966</v>
      </c>
      <c r="F434" s="43" t="s">
        <v>2131</v>
      </c>
      <c r="G434" s="56" t="s">
        <v>2097</v>
      </c>
      <c r="H434" s="43">
        <v>5</v>
      </c>
      <c r="I434" s="43">
        <v>4</v>
      </c>
      <c r="J434" s="43">
        <v>0</v>
      </c>
      <c r="K434" s="43">
        <v>5620.4</v>
      </c>
      <c r="L434" s="43">
        <v>3516</v>
      </c>
      <c r="M434" s="45">
        <v>49944</v>
      </c>
      <c r="N434" s="45">
        <f t="shared" si="9"/>
        <v>49944</v>
      </c>
      <c r="O434" s="45">
        <v>0</v>
      </c>
      <c r="P434" s="45">
        <v>0</v>
      </c>
      <c r="Q434" s="45">
        <v>0</v>
      </c>
      <c r="R434" s="57">
        <v>44927</v>
      </c>
      <c r="S434" s="57">
        <v>45291</v>
      </c>
    </row>
    <row r="435" spans="1:19" ht="20.3" x14ac:dyDescent="0.35">
      <c r="A435" s="43">
        <v>421</v>
      </c>
      <c r="B435" s="47" t="s">
        <v>1695</v>
      </c>
      <c r="C435" s="55">
        <v>36640</v>
      </c>
      <c r="D435" s="43" t="s">
        <v>1899</v>
      </c>
      <c r="E435" s="43">
        <v>1933</v>
      </c>
      <c r="F435" s="43" t="s">
        <v>2131</v>
      </c>
      <c r="G435" s="56" t="s">
        <v>2098</v>
      </c>
      <c r="H435" s="43">
        <v>2</v>
      </c>
      <c r="I435" s="43">
        <v>4</v>
      </c>
      <c r="J435" s="43">
        <v>0</v>
      </c>
      <c r="K435" s="43">
        <v>1750.5</v>
      </c>
      <c r="L435" s="43">
        <v>1217.2</v>
      </c>
      <c r="M435" s="45">
        <v>729448.8</v>
      </c>
      <c r="N435" s="45">
        <f t="shared" si="9"/>
        <v>729448.8</v>
      </c>
      <c r="O435" s="45">
        <v>0</v>
      </c>
      <c r="P435" s="45">
        <v>0</v>
      </c>
      <c r="Q435" s="45">
        <v>0</v>
      </c>
      <c r="R435" s="57">
        <v>44927</v>
      </c>
      <c r="S435" s="57">
        <v>45291</v>
      </c>
    </row>
    <row r="436" spans="1:19" ht="20.3" x14ac:dyDescent="0.35">
      <c r="A436" s="43">
        <v>422</v>
      </c>
      <c r="B436" s="47" t="s">
        <v>1696</v>
      </c>
      <c r="C436" s="55">
        <v>36642</v>
      </c>
      <c r="D436" s="43" t="s">
        <v>1899</v>
      </c>
      <c r="E436" s="43">
        <v>1923</v>
      </c>
      <c r="F436" s="43" t="s">
        <v>2131</v>
      </c>
      <c r="G436" s="56" t="s">
        <v>2098</v>
      </c>
      <c r="H436" s="43">
        <v>2</v>
      </c>
      <c r="I436" s="43">
        <v>4</v>
      </c>
      <c r="J436" s="43">
        <v>0</v>
      </c>
      <c r="K436" s="43">
        <v>1020.3</v>
      </c>
      <c r="L436" s="43">
        <v>954.4</v>
      </c>
      <c r="M436" s="45">
        <v>729448.8</v>
      </c>
      <c r="N436" s="45">
        <f t="shared" si="9"/>
        <v>729448.8</v>
      </c>
      <c r="O436" s="45">
        <v>0</v>
      </c>
      <c r="P436" s="45">
        <v>0</v>
      </c>
      <c r="Q436" s="45">
        <v>0</v>
      </c>
      <c r="R436" s="57">
        <v>44927</v>
      </c>
      <c r="S436" s="57">
        <v>45291</v>
      </c>
    </row>
    <row r="437" spans="1:19" ht="20.3" x14ac:dyDescent="0.35">
      <c r="A437" s="43">
        <v>423</v>
      </c>
      <c r="B437" s="47" t="s">
        <v>1697</v>
      </c>
      <c r="C437" s="55">
        <v>36696</v>
      </c>
      <c r="D437" s="43" t="s">
        <v>1899</v>
      </c>
      <c r="E437" s="43">
        <v>1912</v>
      </c>
      <c r="F437" s="43" t="s">
        <v>2131</v>
      </c>
      <c r="G437" s="56" t="s">
        <v>2106</v>
      </c>
      <c r="H437" s="43">
        <v>2</v>
      </c>
      <c r="I437" s="43">
        <v>2</v>
      </c>
      <c r="J437" s="43">
        <v>0</v>
      </c>
      <c r="K437" s="43">
        <v>590.5</v>
      </c>
      <c r="L437" s="43">
        <v>436.4</v>
      </c>
      <c r="M437" s="45">
        <v>449232</v>
      </c>
      <c r="N437" s="45">
        <f t="shared" si="9"/>
        <v>449232</v>
      </c>
      <c r="O437" s="45">
        <v>0</v>
      </c>
      <c r="P437" s="45">
        <v>0</v>
      </c>
      <c r="Q437" s="45">
        <v>0</v>
      </c>
      <c r="R437" s="57">
        <v>44927</v>
      </c>
      <c r="S437" s="57">
        <v>45291</v>
      </c>
    </row>
    <row r="438" spans="1:19" ht="20.3" x14ac:dyDescent="0.35">
      <c r="A438" s="43">
        <v>424</v>
      </c>
      <c r="B438" s="47" t="s">
        <v>430</v>
      </c>
      <c r="C438" s="55">
        <v>36714</v>
      </c>
      <c r="D438" s="43" t="s">
        <v>1899</v>
      </c>
      <c r="E438" s="43">
        <v>1969</v>
      </c>
      <c r="F438" s="43" t="s">
        <v>2131</v>
      </c>
      <c r="G438" s="56" t="s">
        <v>2097</v>
      </c>
      <c r="H438" s="43">
        <v>4</v>
      </c>
      <c r="I438" s="43">
        <v>3</v>
      </c>
      <c r="J438" s="43">
        <v>0</v>
      </c>
      <c r="K438" s="43">
        <v>3895.7</v>
      </c>
      <c r="L438" s="43">
        <v>2061.1999999999998</v>
      </c>
      <c r="M438" s="45">
        <v>7230722.8160000006</v>
      </c>
      <c r="N438" s="45">
        <f t="shared" si="9"/>
        <v>7230722.8160000006</v>
      </c>
      <c r="O438" s="45">
        <v>0</v>
      </c>
      <c r="P438" s="45">
        <v>0</v>
      </c>
      <c r="Q438" s="45">
        <v>0</v>
      </c>
      <c r="R438" s="57">
        <v>44927</v>
      </c>
      <c r="S438" s="57">
        <v>45291</v>
      </c>
    </row>
    <row r="439" spans="1:19" ht="20.3" x14ac:dyDescent="0.35">
      <c r="A439" s="43">
        <v>425</v>
      </c>
      <c r="B439" s="47" t="s">
        <v>431</v>
      </c>
      <c r="C439" s="55">
        <v>36715</v>
      </c>
      <c r="D439" s="43" t="s">
        <v>1899</v>
      </c>
      <c r="E439" s="43">
        <v>1969</v>
      </c>
      <c r="F439" s="43" t="s">
        <v>2131</v>
      </c>
      <c r="G439" s="56" t="s">
        <v>2097</v>
      </c>
      <c r="H439" s="43">
        <v>4</v>
      </c>
      <c r="I439" s="43">
        <v>3</v>
      </c>
      <c r="J439" s="43">
        <v>0</v>
      </c>
      <c r="K439" s="43">
        <v>3682.2</v>
      </c>
      <c r="L439" s="43">
        <v>2054.1</v>
      </c>
      <c r="M439" s="45">
        <v>5274179.835</v>
      </c>
      <c r="N439" s="45">
        <f t="shared" si="9"/>
        <v>5274179.835</v>
      </c>
      <c r="O439" s="45">
        <v>0</v>
      </c>
      <c r="P439" s="45">
        <v>0</v>
      </c>
      <c r="Q439" s="45">
        <v>0</v>
      </c>
      <c r="R439" s="57">
        <v>44927</v>
      </c>
      <c r="S439" s="57">
        <v>45291</v>
      </c>
    </row>
    <row r="440" spans="1:19" ht="20.3" x14ac:dyDescent="0.35">
      <c r="A440" s="43">
        <v>426</v>
      </c>
      <c r="B440" s="47" t="s">
        <v>432</v>
      </c>
      <c r="C440" s="55">
        <v>36716</v>
      </c>
      <c r="D440" s="43" t="s">
        <v>1899</v>
      </c>
      <c r="E440" s="43">
        <v>1969</v>
      </c>
      <c r="F440" s="43" t="s">
        <v>2131</v>
      </c>
      <c r="G440" s="56" t="s">
        <v>2097</v>
      </c>
      <c r="H440" s="43">
        <v>4</v>
      </c>
      <c r="I440" s="43">
        <v>3</v>
      </c>
      <c r="J440" s="43">
        <v>0</v>
      </c>
      <c r="K440" s="43">
        <v>3799.7</v>
      </c>
      <c r="L440" s="43">
        <v>2266.6999999999998</v>
      </c>
      <c r="M440" s="45">
        <v>11234059.959000001</v>
      </c>
      <c r="N440" s="45">
        <f t="shared" si="9"/>
        <v>11234059.959000001</v>
      </c>
      <c r="O440" s="45">
        <v>0</v>
      </c>
      <c r="P440" s="45">
        <v>0</v>
      </c>
      <c r="Q440" s="45">
        <v>0</v>
      </c>
      <c r="R440" s="57">
        <v>44927</v>
      </c>
      <c r="S440" s="57">
        <v>45291</v>
      </c>
    </row>
    <row r="441" spans="1:19" ht="20.3" x14ac:dyDescent="0.35">
      <c r="A441" s="43">
        <v>427</v>
      </c>
      <c r="B441" s="47" t="s">
        <v>433</v>
      </c>
      <c r="C441" s="55">
        <v>36709</v>
      </c>
      <c r="D441" s="43" t="s">
        <v>1899</v>
      </c>
      <c r="E441" s="43">
        <v>1967</v>
      </c>
      <c r="F441" s="43" t="s">
        <v>2131</v>
      </c>
      <c r="G441" s="56" t="s">
        <v>2097</v>
      </c>
      <c r="H441" s="43">
        <v>5</v>
      </c>
      <c r="I441" s="43">
        <v>3</v>
      </c>
      <c r="J441" s="43">
        <v>0</v>
      </c>
      <c r="K441" s="43">
        <v>4180.6000000000004</v>
      </c>
      <c r="L441" s="43">
        <v>2599.8000000000002</v>
      </c>
      <c r="M441" s="45">
        <v>4745364.7740000002</v>
      </c>
      <c r="N441" s="45">
        <f t="shared" si="9"/>
        <v>4745364.7740000002</v>
      </c>
      <c r="O441" s="45">
        <v>0</v>
      </c>
      <c r="P441" s="45">
        <v>0</v>
      </c>
      <c r="Q441" s="45">
        <v>0</v>
      </c>
      <c r="R441" s="57">
        <v>44927</v>
      </c>
      <c r="S441" s="57">
        <v>45291</v>
      </c>
    </row>
    <row r="442" spans="1:19" ht="20.3" x14ac:dyDescent="0.35">
      <c r="A442" s="43">
        <v>428</v>
      </c>
      <c r="B442" s="47" t="s">
        <v>434</v>
      </c>
      <c r="C442" s="55">
        <v>36710</v>
      </c>
      <c r="D442" s="43" t="s">
        <v>1899</v>
      </c>
      <c r="E442" s="43">
        <v>1968</v>
      </c>
      <c r="F442" s="43" t="s">
        <v>2131</v>
      </c>
      <c r="G442" s="56" t="s">
        <v>2097</v>
      </c>
      <c r="H442" s="43">
        <v>5</v>
      </c>
      <c r="I442" s="43">
        <v>3</v>
      </c>
      <c r="J442" s="43">
        <v>0</v>
      </c>
      <c r="K442" s="43">
        <v>4136</v>
      </c>
      <c r="L442" s="43">
        <v>2556.5</v>
      </c>
      <c r="M442" s="45">
        <v>3449616.8939999999</v>
      </c>
      <c r="N442" s="45">
        <f t="shared" si="9"/>
        <v>3449616.8939999999</v>
      </c>
      <c r="O442" s="45">
        <v>0</v>
      </c>
      <c r="P442" s="45">
        <v>0</v>
      </c>
      <c r="Q442" s="45">
        <v>0</v>
      </c>
      <c r="R442" s="57">
        <v>44927</v>
      </c>
      <c r="S442" s="57">
        <v>45291</v>
      </c>
    </row>
    <row r="443" spans="1:19" ht="20.3" x14ac:dyDescent="0.35">
      <c r="A443" s="43">
        <v>429</v>
      </c>
      <c r="B443" s="47" t="s">
        <v>435</v>
      </c>
      <c r="C443" s="55">
        <v>36711</v>
      </c>
      <c r="D443" s="43" t="s">
        <v>1899</v>
      </c>
      <c r="E443" s="43">
        <v>1968</v>
      </c>
      <c r="F443" s="43" t="s">
        <v>2131</v>
      </c>
      <c r="G443" s="56" t="s">
        <v>2097</v>
      </c>
      <c r="H443" s="43">
        <v>5</v>
      </c>
      <c r="I443" s="43">
        <v>3</v>
      </c>
      <c r="J443" s="43">
        <v>0</v>
      </c>
      <c r="K443" s="43">
        <v>4146.3</v>
      </c>
      <c r="L443" s="43">
        <v>2573.9</v>
      </c>
      <c r="M443" s="45">
        <v>3452174.094</v>
      </c>
      <c r="N443" s="45">
        <f t="shared" si="9"/>
        <v>3452174.094</v>
      </c>
      <c r="O443" s="45">
        <v>0</v>
      </c>
      <c r="P443" s="45">
        <v>0</v>
      </c>
      <c r="Q443" s="45">
        <v>0</v>
      </c>
      <c r="R443" s="57">
        <v>44927</v>
      </c>
      <c r="S443" s="57">
        <v>45291</v>
      </c>
    </row>
    <row r="444" spans="1:19" ht="20.3" x14ac:dyDescent="0.35">
      <c r="A444" s="43">
        <v>430</v>
      </c>
      <c r="B444" s="47" t="s">
        <v>1698</v>
      </c>
      <c r="C444" s="55">
        <v>36738</v>
      </c>
      <c r="D444" s="43" t="s">
        <v>1899</v>
      </c>
      <c r="E444" s="43">
        <v>1917</v>
      </c>
      <c r="F444" s="43" t="s">
        <v>2131</v>
      </c>
      <c r="G444" s="56" t="s">
        <v>2103</v>
      </c>
      <c r="H444" s="43">
        <v>2</v>
      </c>
      <c r="I444" s="43">
        <v>1</v>
      </c>
      <c r="J444" s="43">
        <v>0</v>
      </c>
      <c r="K444" s="43">
        <v>554.94000000000005</v>
      </c>
      <c r="L444" s="43">
        <v>505.8</v>
      </c>
      <c r="M444" s="45">
        <v>254522.4</v>
      </c>
      <c r="N444" s="45">
        <f t="shared" si="9"/>
        <v>254522.4</v>
      </c>
      <c r="O444" s="45">
        <v>0</v>
      </c>
      <c r="P444" s="45">
        <v>0</v>
      </c>
      <c r="Q444" s="45">
        <v>0</v>
      </c>
      <c r="R444" s="57">
        <v>44927</v>
      </c>
      <c r="S444" s="57">
        <v>45291</v>
      </c>
    </row>
    <row r="445" spans="1:19" ht="20.3" x14ac:dyDescent="0.35">
      <c r="A445" s="43">
        <v>431</v>
      </c>
      <c r="B445" s="47" t="s">
        <v>1756</v>
      </c>
      <c r="C445" s="55">
        <v>36740</v>
      </c>
      <c r="D445" s="43" t="s">
        <v>1899</v>
      </c>
      <c r="E445" s="43">
        <v>1917</v>
      </c>
      <c r="F445" s="43" t="s">
        <v>2131</v>
      </c>
      <c r="G445" s="56" t="s">
        <v>2103</v>
      </c>
      <c r="H445" s="43">
        <v>2</v>
      </c>
      <c r="I445" s="43">
        <v>1</v>
      </c>
      <c r="J445" s="43">
        <v>0</v>
      </c>
      <c r="K445" s="43">
        <v>298.82</v>
      </c>
      <c r="L445" s="43">
        <v>140.1</v>
      </c>
      <c r="M445" s="45">
        <v>70918.8</v>
      </c>
      <c r="N445" s="45">
        <f t="shared" si="9"/>
        <v>70918.8</v>
      </c>
      <c r="O445" s="45">
        <v>0</v>
      </c>
      <c r="P445" s="45">
        <v>0</v>
      </c>
      <c r="Q445" s="45">
        <v>0</v>
      </c>
      <c r="R445" s="57">
        <v>44927</v>
      </c>
      <c r="S445" s="57">
        <v>45291</v>
      </c>
    </row>
    <row r="446" spans="1:19" ht="20.3" x14ac:dyDescent="0.35">
      <c r="A446" s="43">
        <v>432</v>
      </c>
      <c r="B446" s="47" t="s">
        <v>1700</v>
      </c>
      <c r="C446" s="55">
        <v>36758</v>
      </c>
      <c r="D446" s="43" t="s">
        <v>1899</v>
      </c>
      <c r="E446" s="43">
        <v>1917</v>
      </c>
      <c r="F446" s="43" t="s">
        <v>2131</v>
      </c>
      <c r="G446" s="56" t="s">
        <v>2098</v>
      </c>
      <c r="H446" s="43">
        <v>2</v>
      </c>
      <c r="I446" s="43">
        <v>1</v>
      </c>
      <c r="J446" s="43">
        <v>0</v>
      </c>
      <c r="K446" s="43">
        <v>648.4</v>
      </c>
      <c r="L446" s="43">
        <v>569.5</v>
      </c>
      <c r="M446" s="45">
        <v>187377.6</v>
      </c>
      <c r="N446" s="45">
        <f t="shared" si="9"/>
        <v>187377.6</v>
      </c>
      <c r="O446" s="45">
        <v>0</v>
      </c>
      <c r="P446" s="45">
        <v>0</v>
      </c>
      <c r="Q446" s="45">
        <v>0</v>
      </c>
      <c r="R446" s="57">
        <v>44927</v>
      </c>
      <c r="S446" s="57">
        <v>45291</v>
      </c>
    </row>
    <row r="447" spans="1:19" ht="20.3" x14ac:dyDescent="0.35">
      <c r="A447" s="43">
        <v>433</v>
      </c>
      <c r="B447" s="47" t="s">
        <v>436</v>
      </c>
      <c r="C447" s="55">
        <v>36848</v>
      </c>
      <c r="D447" s="43" t="s">
        <v>1899</v>
      </c>
      <c r="E447" s="43">
        <v>1991</v>
      </c>
      <c r="F447" s="43" t="s">
        <v>2131</v>
      </c>
      <c r="G447" s="56" t="s">
        <v>2097</v>
      </c>
      <c r="H447" s="43">
        <v>9</v>
      </c>
      <c r="I447" s="43">
        <v>2</v>
      </c>
      <c r="J447" s="43">
        <v>2</v>
      </c>
      <c r="K447" s="43">
        <v>4071.9</v>
      </c>
      <c r="L447" s="43">
        <v>3766.7</v>
      </c>
      <c r="M447" s="45">
        <v>5149051.3600000003</v>
      </c>
      <c r="N447" s="45">
        <f t="shared" si="9"/>
        <v>5149051.3600000003</v>
      </c>
      <c r="O447" s="45">
        <v>0</v>
      </c>
      <c r="P447" s="45">
        <v>0</v>
      </c>
      <c r="Q447" s="45">
        <v>0</v>
      </c>
      <c r="R447" s="57">
        <v>44927</v>
      </c>
      <c r="S447" s="57">
        <v>45291</v>
      </c>
    </row>
    <row r="448" spans="1:19" ht="20.3" x14ac:dyDescent="0.35">
      <c r="A448" s="43">
        <v>434</v>
      </c>
      <c r="B448" s="47" t="s">
        <v>437</v>
      </c>
      <c r="C448" s="55">
        <v>36855</v>
      </c>
      <c r="D448" s="43" t="s">
        <v>1899</v>
      </c>
      <c r="E448" s="43">
        <v>1994</v>
      </c>
      <c r="F448" s="43" t="s">
        <v>2131</v>
      </c>
      <c r="G448" s="56" t="s">
        <v>2097</v>
      </c>
      <c r="H448" s="43">
        <v>9</v>
      </c>
      <c r="I448" s="43">
        <v>1</v>
      </c>
      <c r="J448" s="43">
        <v>1</v>
      </c>
      <c r="K448" s="43">
        <v>2812.8</v>
      </c>
      <c r="L448" s="43">
        <v>2083.5</v>
      </c>
      <c r="M448" s="45">
        <v>2582395.6800000002</v>
      </c>
      <c r="N448" s="45">
        <f t="shared" si="9"/>
        <v>2582395.6800000002</v>
      </c>
      <c r="O448" s="45">
        <v>0</v>
      </c>
      <c r="P448" s="45">
        <v>0</v>
      </c>
      <c r="Q448" s="45">
        <v>0</v>
      </c>
      <c r="R448" s="57">
        <v>44927</v>
      </c>
      <c r="S448" s="57">
        <v>45291</v>
      </c>
    </row>
    <row r="449" spans="1:19" ht="20.3" x14ac:dyDescent="0.35">
      <c r="A449" s="43">
        <v>435</v>
      </c>
      <c r="B449" s="47" t="s">
        <v>438</v>
      </c>
      <c r="C449" s="55">
        <v>36899</v>
      </c>
      <c r="D449" s="43" t="s">
        <v>1899</v>
      </c>
      <c r="E449" s="43">
        <v>1972</v>
      </c>
      <c r="F449" s="43" t="s">
        <v>2131</v>
      </c>
      <c r="G449" s="56" t="s">
        <v>2097</v>
      </c>
      <c r="H449" s="43">
        <v>5</v>
      </c>
      <c r="I449" s="43">
        <v>3</v>
      </c>
      <c r="J449" s="43">
        <v>0</v>
      </c>
      <c r="K449" s="43">
        <v>4109.7</v>
      </c>
      <c r="L449" s="43">
        <v>2528.4</v>
      </c>
      <c r="M449" s="45">
        <v>5255327.3680000007</v>
      </c>
      <c r="N449" s="45">
        <f t="shared" si="9"/>
        <v>5255327.3680000007</v>
      </c>
      <c r="O449" s="45">
        <v>0</v>
      </c>
      <c r="P449" s="45">
        <v>0</v>
      </c>
      <c r="Q449" s="45">
        <v>0</v>
      </c>
      <c r="R449" s="57">
        <v>44927</v>
      </c>
      <c r="S449" s="57">
        <v>45291</v>
      </c>
    </row>
    <row r="450" spans="1:19" ht="20.3" x14ac:dyDescent="0.35">
      <c r="A450" s="43">
        <v>436</v>
      </c>
      <c r="B450" s="47" t="s">
        <v>439</v>
      </c>
      <c r="C450" s="55">
        <v>36900</v>
      </c>
      <c r="D450" s="43" t="s">
        <v>1899</v>
      </c>
      <c r="E450" s="43">
        <v>1972</v>
      </c>
      <c r="F450" s="43" t="s">
        <v>2131</v>
      </c>
      <c r="G450" s="56" t="s">
        <v>2097</v>
      </c>
      <c r="H450" s="43">
        <v>5</v>
      </c>
      <c r="I450" s="43">
        <v>3</v>
      </c>
      <c r="J450" s="43">
        <v>0</v>
      </c>
      <c r="K450" s="43">
        <v>4098.2</v>
      </c>
      <c r="L450" s="43">
        <v>2531.9</v>
      </c>
      <c r="M450" s="45">
        <v>5719480.5827000001</v>
      </c>
      <c r="N450" s="45">
        <f t="shared" si="9"/>
        <v>5719480.5827000001</v>
      </c>
      <c r="O450" s="45">
        <v>0</v>
      </c>
      <c r="P450" s="45">
        <v>0</v>
      </c>
      <c r="Q450" s="45">
        <v>0</v>
      </c>
      <c r="R450" s="57">
        <v>44927</v>
      </c>
      <c r="S450" s="57">
        <v>45291</v>
      </c>
    </row>
    <row r="451" spans="1:19" ht="20.3" x14ac:dyDescent="0.35">
      <c r="A451" s="43">
        <v>437</v>
      </c>
      <c r="B451" s="47" t="s">
        <v>440</v>
      </c>
      <c r="C451" s="55">
        <v>36901</v>
      </c>
      <c r="D451" s="43" t="s">
        <v>1899</v>
      </c>
      <c r="E451" s="43">
        <v>1970</v>
      </c>
      <c r="F451" s="43" t="s">
        <v>2131</v>
      </c>
      <c r="G451" s="56" t="s">
        <v>2097</v>
      </c>
      <c r="H451" s="43">
        <v>4</v>
      </c>
      <c r="I451" s="43">
        <v>4</v>
      </c>
      <c r="J451" s="43">
        <v>0</v>
      </c>
      <c r="K451" s="43">
        <v>4837.6000000000004</v>
      </c>
      <c r="L451" s="43">
        <v>2799.5</v>
      </c>
      <c r="M451" s="45">
        <v>3437023.64445</v>
      </c>
      <c r="N451" s="45">
        <f t="shared" si="9"/>
        <v>3437023.64445</v>
      </c>
      <c r="O451" s="45">
        <v>0</v>
      </c>
      <c r="P451" s="45">
        <v>0</v>
      </c>
      <c r="Q451" s="45">
        <v>0</v>
      </c>
      <c r="R451" s="57">
        <v>44927</v>
      </c>
      <c r="S451" s="57">
        <v>45291</v>
      </c>
    </row>
    <row r="452" spans="1:19" ht="20.3" x14ac:dyDescent="0.35">
      <c r="A452" s="43">
        <v>438</v>
      </c>
      <c r="B452" s="47" t="s">
        <v>441</v>
      </c>
      <c r="C452" s="55">
        <v>36859</v>
      </c>
      <c r="D452" s="43" t="s">
        <v>1899</v>
      </c>
      <c r="E452" s="43">
        <v>1983</v>
      </c>
      <c r="F452" s="43" t="s">
        <v>2131</v>
      </c>
      <c r="G452" s="56" t="s">
        <v>2097</v>
      </c>
      <c r="H452" s="43">
        <v>9</v>
      </c>
      <c r="I452" s="43">
        <v>4</v>
      </c>
      <c r="J452" s="43">
        <v>0</v>
      </c>
      <c r="K452" s="43">
        <v>12665.4</v>
      </c>
      <c r="L452" s="43">
        <v>8350</v>
      </c>
      <c r="M452" s="45">
        <v>6446325.3417500006</v>
      </c>
      <c r="N452" s="45">
        <f t="shared" si="9"/>
        <v>6446325.3417500006</v>
      </c>
      <c r="O452" s="45">
        <v>0</v>
      </c>
      <c r="P452" s="45">
        <v>0</v>
      </c>
      <c r="Q452" s="45">
        <v>0</v>
      </c>
      <c r="R452" s="57">
        <v>44927</v>
      </c>
      <c r="S452" s="57">
        <v>45291</v>
      </c>
    </row>
    <row r="453" spans="1:19" ht="20.3" x14ac:dyDescent="0.35">
      <c r="A453" s="43">
        <v>439</v>
      </c>
      <c r="B453" s="47" t="s">
        <v>442</v>
      </c>
      <c r="C453" s="55">
        <v>36874</v>
      </c>
      <c r="D453" s="43" t="s">
        <v>1899</v>
      </c>
      <c r="E453" s="43">
        <v>1971</v>
      </c>
      <c r="F453" s="43" t="s">
        <v>2131</v>
      </c>
      <c r="G453" s="56" t="s">
        <v>2098</v>
      </c>
      <c r="H453" s="43">
        <v>4</v>
      </c>
      <c r="I453" s="43">
        <v>4</v>
      </c>
      <c r="J453" s="43">
        <v>0</v>
      </c>
      <c r="K453" s="43">
        <v>4756.6000000000004</v>
      </c>
      <c r="L453" s="43">
        <v>3081.1</v>
      </c>
      <c r="M453" s="45">
        <v>6407444.0615499998</v>
      </c>
      <c r="N453" s="45">
        <f t="shared" si="9"/>
        <v>6407444.0615499998</v>
      </c>
      <c r="O453" s="45">
        <v>0</v>
      </c>
      <c r="P453" s="45">
        <v>0</v>
      </c>
      <c r="Q453" s="45">
        <v>0</v>
      </c>
      <c r="R453" s="57">
        <v>44927</v>
      </c>
      <c r="S453" s="57">
        <v>45291</v>
      </c>
    </row>
    <row r="454" spans="1:19" ht="20.3" x14ac:dyDescent="0.35">
      <c r="A454" s="43">
        <v>440</v>
      </c>
      <c r="B454" s="47" t="s">
        <v>444</v>
      </c>
      <c r="C454" s="55">
        <v>36928</v>
      </c>
      <c r="D454" s="43" t="s">
        <v>1899</v>
      </c>
      <c r="E454" s="43">
        <v>1950</v>
      </c>
      <c r="F454" s="43" t="s">
        <v>2131</v>
      </c>
      <c r="G454" s="56" t="s">
        <v>2099</v>
      </c>
      <c r="H454" s="43">
        <v>2</v>
      </c>
      <c r="I454" s="43">
        <v>1</v>
      </c>
      <c r="J454" s="43">
        <v>0</v>
      </c>
      <c r="K454" s="43">
        <v>582.20000000000005</v>
      </c>
      <c r="L454" s="43">
        <v>487.7</v>
      </c>
      <c r="M454" s="45">
        <v>812021.11200000008</v>
      </c>
      <c r="N454" s="45">
        <f t="shared" si="9"/>
        <v>812021.11200000008</v>
      </c>
      <c r="O454" s="45">
        <v>0</v>
      </c>
      <c r="P454" s="45">
        <v>0</v>
      </c>
      <c r="Q454" s="45">
        <v>0</v>
      </c>
      <c r="R454" s="57">
        <v>44927</v>
      </c>
      <c r="S454" s="57">
        <v>45291</v>
      </c>
    </row>
    <row r="455" spans="1:19" ht="20.3" x14ac:dyDescent="0.35">
      <c r="A455" s="43">
        <v>441</v>
      </c>
      <c r="B455" s="47" t="s">
        <v>1701</v>
      </c>
      <c r="C455" s="55">
        <v>33646</v>
      </c>
      <c r="D455" s="43" t="s">
        <v>1899</v>
      </c>
      <c r="E455" s="43">
        <v>1917</v>
      </c>
      <c r="F455" s="43" t="s">
        <v>2131</v>
      </c>
      <c r="G455" s="56" t="s">
        <v>2103</v>
      </c>
      <c r="H455" s="43">
        <v>2</v>
      </c>
      <c r="I455" s="43">
        <v>3</v>
      </c>
      <c r="J455" s="43">
        <v>0</v>
      </c>
      <c r="K455" s="43">
        <v>826.7</v>
      </c>
      <c r="L455" s="43">
        <v>752.94999999999993</v>
      </c>
      <c r="M455" s="45">
        <v>498055.2</v>
      </c>
      <c r="N455" s="45">
        <f t="shared" si="9"/>
        <v>498055.2</v>
      </c>
      <c r="O455" s="45">
        <v>0</v>
      </c>
      <c r="P455" s="45">
        <v>0</v>
      </c>
      <c r="Q455" s="45">
        <v>0</v>
      </c>
      <c r="R455" s="57">
        <v>44927</v>
      </c>
      <c r="S455" s="57">
        <v>45291</v>
      </c>
    </row>
    <row r="456" spans="1:19" ht="20.3" x14ac:dyDescent="0.35">
      <c r="A456" s="43">
        <v>442</v>
      </c>
      <c r="B456" s="47" t="s">
        <v>1839</v>
      </c>
      <c r="C456" s="55">
        <v>33648</v>
      </c>
      <c r="D456" s="43" t="s">
        <v>1899</v>
      </c>
      <c r="E456" s="43">
        <v>1917</v>
      </c>
      <c r="F456" s="43" t="s">
        <v>2131</v>
      </c>
      <c r="G456" s="56" t="s">
        <v>2103</v>
      </c>
      <c r="H456" s="43">
        <v>2</v>
      </c>
      <c r="I456" s="43">
        <v>2</v>
      </c>
      <c r="J456" s="43">
        <v>0</v>
      </c>
      <c r="K456" s="43">
        <v>418.6</v>
      </c>
      <c r="L456" s="43">
        <v>449.53</v>
      </c>
      <c r="M456" s="45">
        <v>270554.40000000002</v>
      </c>
      <c r="N456" s="45">
        <f t="shared" si="9"/>
        <v>270554.40000000002</v>
      </c>
      <c r="O456" s="45">
        <v>0</v>
      </c>
      <c r="P456" s="45">
        <v>0</v>
      </c>
      <c r="Q456" s="45">
        <v>0</v>
      </c>
      <c r="R456" s="57">
        <v>44927</v>
      </c>
      <c r="S456" s="57">
        <v>45291</v>
      </c>
    </row>
    <row r="457" spans="1:19" ht="20.3" x14ac:dyDescent="0.35">
      <c r="A457" s="43">
        <v>443</v>
      </c>
      <c r="B457" s="47" t="s">
        <v>354</v>
      </c>
      <c r="C457" s="55">
        <v>56115</v>
      </c>
      <c r="D457" s="43" t="s">
        <v>1899</v>
      </c>
      <c r="E457" s="43">
        <v>1957</v>
      </c>
      <c r="F457" s="43" t="s">
        <v>2131</v>
      </c>
      <c r="G457" s="56" t="s">
        <v>2105</v>
      </c>
      <c r="H457" s="43">
        <v>2</v>
      </c>
      <c r="I457" s="43">
        <v>1</v>
      </c>
      <c r="J457" s="43">
        <v>0</v>
      </c>
      <c r="K457" s="43">
        <v>426.4</v>
      </c>
      <c r="L457" s="43">
        <v>426.5</v>
      </c>
      <c r="M457" s="45">
        <v>722043.79799999995</v>
      </c>
      <c r="N457" s="45">
        <f t="shared" si="9"/>
        <v>722043.79799999995</v>
      </c>
      <c r="O457" s="45">
        <v>0</v>
      </c>
      <c r="P457" s="45">
        <v>0</v>
      </c>
      <c r="Q457" s="45">
        <v>0</v>
      </c>
      <c r="R457" s="57">
        <v>44927</v>
      </c>
      <c r="S457" s="57">
        <v>45291</v>
      </c>
    </row>
    <row r="458" spans="1:19" ht="20.3" x14ac:dyDescent="0.35">
      <c r="A458" s="43">
        <v>444</v>
      </c>
      <c r="B458" s="47" t="s">
        <v>1704</v>
      </c>
      <c r="C458" s="55">
        <v>34470</v>
      </c>
      <c r="D458" s="43" t="s">
        <v>1899</v>
      </c>
      <c r="E458" s="43">
        <v>1917</v>
      </c>
      <c r="F458" s="43" t="s">
        <v>2131</v>
      </c>
      <c r="G458" s="56" t="s">
        <v>2098</v>
      </c>
      <c r="H458" s="43">
        <v>2</v>
      </c>
      <c r="I458" s="43">
        <v>2</v>
      </c>
      <c r="J458" s="43">
        <v>0</v>
      </c>
      <c r="K458" s="43">
        <v>351.3</v>
      </c>
      <c r="L458" s="43">
        <v>601.62</v>
      </c>
      <c r="M458" s="45">
        <v>289118.40000000002</v>
      </c>
      <c r="N458" s="45">
        <f t="shared" ref="N458:N521" si="10">M458</f>
        <v>289118.40000000002</v>
      </c>
      <c r="O458" s="45">
        <v>0</v>
      </c>
      <c r="P458" s="45">
        <v>0</v>
      </c>
      <c r="Q458" s="45">
        <v>0</v>
      </c>
      <c r="R458" s="57">
        <v>44927</v>
      </c>
      <c r="S458" s="57">
        <v>45291</v>
      </c>
    </row>
    <row r="459" spans="1:19" ht="20.3" x14ac:dyDescent="0.35">
      <c r="A459" s="43">
        <v>445</v>
      </c>
      <c r="B459" s="47" t="s">
        <v>1706</v>
      </c>
      <c r="C459" s="55">
        <v>54906</v>
      </c>
      <c r="D459" s="43" t="s">
        <v>1899</v>
      </c>
      <c r="E459" s="43">
        <v>1880</v>
      </c>
      <c r="F459" s="43" t="s">
        <v>2131</v>
      </c>
      <c r="G459" s="56" t="s">
        <v>2098</v>
      </c>
      <c r="H459" s="43">
        <v>2</v>
      </c>
      <c r="I459" s="43">
        <v>1</v>
      </c>
      <c r="J459" s="43">
        <v>0</v>
      </c>
      <c r="K459" s="43">
        <v>1316.7</v>
      </c>
      <c r="L459" s="43">
        <v>1351</v>
      </c>
      <c r="M459" s="45">
        <v>242912.4</v>
      </c>
      <c r="N459" s="45">
        <f t="shared" si="10"/>
        <v>242912.4</v>
      </c>
      <c r="O459" s="45">
        <v>0</v>
      </c>
      <c r="P459" s="45">
        <v>0</v>
      </c>
      <c r="Q459" s="45">
        <v>0</v>
      </c>
      <c r="R459" s="57">
        <v>44927</v>
      </c>
      <c r="S459" s="57">
        <v>45291</v>
      </c>
    </row>
    <row r="460" spans="1:19" ht="20.3" x14ac:dyDescent="0.35">
      <c r="A460" s="43">
        <v>446</v>
      </c>
      <c r="B460" s="47" t="s">
        <v>414</v>
      </c>
      <c r="C460" s="55">
        <v>55459</v>
      </c>
      <c r="D460" s="43" t="s">
        <v>1899</v>
      </c>
      <c r="E460" s="43">
        <v>1961</v>
      </c>
      <c r="F460" s="43" t="s">
        <v>2131</v>
      </c>
      <c r="G460" s="56" t="s">
        <v>2128</v>
      </c>
      <c r="H460" s="43">
        <v>2</v>
      </c>
      <c r="I460" s="43">
        <v>1</v>
      </c>
      <c r="J460" s="43">
        <v>0</v>
      </c>
      <c r="K460" s="43">
        <v>414.4</v>
      </c>
      <c r="L460" s="43">
        <v>414.5</v>
      </c>
      <c r="M460" s="45">
        <v>607014.66</v>
      </c>
      <c r="N460" s="45">
        <f t="shared" si="10"/>
        <v>607014.66</v>
      </c>
      <c r="O460" s="45">
        <v>0</v>
      </c>
      <c r="P460" s="45">
        <v>0</v>
      </c>
      <c r="Q460" s="45">
        <v>0</v>
      </c>
      <c r="R460" s="57">
        <v>44927</v>
      </c>
      <c r="S460" s="57">
        <v>45291</v>
      </c>
    </row>
    <row r="461" spans="1:19" ht="20.3" customHeight="1" x14ac:dyDescent="0.35">
      <c r="A461" s="43">
        <v>447</v>
      </c>
      <c r="B461" s="47" t="s">
        <v>443</v>
      </c>
      <c r="C461" s="55">
        <v>56039</v>
      </c>
      <c r="D461" s="43" t="s">
        <v>1899</v>
      </c>
      <c r="E461" s="43">
        <v>1995</v>
      </c>
      <c r="F461" s="43" t="s">
        <v>2131</v>
      </c>
      <c r="G461" s="56" t="s">
        <v>2107</v>
      </c>
      <c r="H461" s="43">
        <v>9</v>
      </c>
      <c r="I461" s="43">
        <v>2</v>
      </c>
      <c r="J461" s="43">
        <v>2</v>
      </c>
      <c r="K461" s="43">
        <v>5468.2</v>
      </c>
      <c r="L461" s="43">
        <v>4188.3999999999996</v>
      </c>
      <c r="M461" s="45">
        <v>5149506.3600000003</v>
      </c>
      <c r="N461" s="45">
        <f t="shared" si="10"/>
        <v>5149506.3600000003</v>
      </c>
      <c r="O461" s="45">
        <v>0</v>
      </c>
      <c r="P461" s="45">
        <v>0</v>
      </c>
      <c r="Q461" s="45">
        <v>0</v>
      </c>
      <c r="R461" s="57">
        <v>44927</v>
      </c>
      <c r="S461" s="57">
        <v>45291</v>
      </c>
    </row>
    <row r="462" spans="1:19" ht="20.3" x14ac:dyDescent="0.35">
      <c r="A462" s="43">
        <v>448</v>
      </c>
      <c r="B462" s="47" t="s">
        <v>451</v>
      </c>
      <c r="C462" s="55">
        <v>46619</v>
      </c>
      <c r="D462" s="43" t="s">
        <v>1899</v>
      </c>
      <c r="E462" s="43">
        <v>1957</v>
      </c>
      <c r="F462" s="43" t="s">
        <v>2131</v>
      </c>
      <c r="G462" s="56" t="s">
        <v>2108</v>
      </c>
      <c r="H462" s="43">
        <v>3</v>
      </c>
      <c r="I462" s="43">
        <v>2</v>
      </c>
      <c r="J462" s="43">
        <v>0</v>
      </c>
      <c r="K462" s="43">
        <v>749.7</v>
      </c>
      <c r="L462" s="43">
        <v>824.1</v>
      </c>
      <c r="M462" s="45">
        <v>1046875.8720000001</v>
      </c>
      <c r="N462" s="45">
        <f t="shared" si="10"/>
        <v>1046875.8720000001</v>
      </c>
      <c r="O462" s="45">
        <v>0</v>
      </c>
      <c r="P462" s="45">
        <v>0</v>
      </c>
      <c r="Q462" s="45">
        <v>0</v>
      </c>
      <c r="R462" s="57">
        <v>44927</v>
      </c>
      <c r="S462" s="57">
        <v>45291</v>
      </c>
    </row>
    <row r="463" spans="1:19" ht="20.3" x14ac:dyDescent="0.35">
      <c r="A463" s="43">
        <v>449</v>
      </c>
      <c r="B463" s="47" t="s">
        <v>447</v>
      </c>
      <c r="C463" s="55">
        <v>32967</v>
      </c>
      <c r="D463" s="43" t="s">
        <v>1899</v>
      </c>
      <c r="E463" s="43">
        <v>1995</v>
      </c>
      <c r="F463" s="43" t="s">
        <v>2131</v>
      </c>
      <c r="G463" s="56" t="s">
        <v>2097</v>
      </c>
      <c r="H463" s="43">
        <v>9</v>
      </c>
      <c r="I463" s="43">
        <v>2</v>
      </c>
      <c r="J463" s="43">
        <v>1</v>
      </c>
      <c r="K463" s="43">
        <v>4871.5</v>
      </c>
      <c r="L463" s="43">
        <v>3148.3</v>
      </c>
      <c r="M463" s="45">
        <v>2582119.6800000002</v>
      </c>
      <c r="N463" s="45">
        <f t="shared" si="10"/>
        <v>2582119.6800000002</v>
      </c>
      <c r="O463" s="45">
        <v>0</v>
      </c>
      <c r="P463" s="45">
        <v>0</v>
      </c>
      <c r="Q463" s="45">
        <v>0</v>
      </c>
      <c r="R463" s="57">
        <v>44927</v>
      </c>
      <c r="S463" s="57">
        <v>45291</v>
      </c>
    </row>
    <row r="464" spans="1:19" ht="20.3" x14ac:dyDescent="0.35">
      <c r="A464" s="43">
        <v>450</v>
      </c>
      <c r="B464" s="47" t="s">
        <v>448</v>
      </c>
      <c r="C464" s="55">
        <v>32968</v>
      </c>
      <c r="D464" s="43" t="s">
        <v>1899</v>
      </c>
      <c r="E464" s="43">
        <v>1994</v>
      </c>
      <c r="F464" s="43" t="s">
        <v>2131</v>
      </c>
      <c r="G464" s="56" t="s">
        <v>2097</v>
      </c>
      <c r="H464" s="43">
        <v>9</v>
      </c>
      <c r="I464" s="43">
        <v>2</v>
      </c>
      <c r="J464" s="43">
        <v>1</v>
      </c>
      <c r="K464" s="43">
        <v>4901.8</v>
      </c>
      <c r="L464" s="43">
        <v>3255.62</v>
      </c>
      <c r="M464" s="45">
        <v>2581904.6800000002</v>
      </c>
      <c r="N464" s="45">
        <f t="shared" si="10"/>
        <v>2581904.6800000002</v>
      </c>
      <c r="O464" s="45">
        <v>0</v>
      </c>
      <c r="P464" s="45">
        <v>0</v>
      </c>
      <c r="Q464" s="45">
        <v>0</v>
      </c>
      <c r="R464" s="57">
        <v>44927</v>
      </c>
      <c r="S464" s="57">
        <v>45291</v>
      </c>
    </row>
    <row r="465" spans="1:19" ht="20.3" x14ac:dyDescent="0.35">
      <c r="A465" s="43">
        <v>451</v>
      </c>
      <c r="B465" s="47" t="s">
        <v>445</v>
      </c>
      <c r="C465" s="55">
        <v>32931</v>
      </c>
      <c r="D465" s="43" t="s">
        <v>1899</v>
      </c>
      <c r="E465" s="43">
        <v>1995</v>
      </c>
      <c r="F465" s="43" t="s">
        <v>2131</v>
      </c>
      <c r="G465" s="56" t="s">
        <v>2097</v>
      </c>
      <c r="H465" s="43">
        <v>9</v>
      </c>
      <c r="I465" s="43">
        <v>6</v>
      </c>
      <c r="J465" s="43">
        <v>2</v>
      </c>
      <c r="K465" s="43">
        <v>6686.1</v>
      </c>
      <c r="L465" s="43">
        <v>4768.3</v>
      </c>
      <c r="M465" s="45">
        <v>5148672.3600000003</v>
      </c>
      <c r="N465" s="45">
        <f t="shared" si="10"/>
        <v>5148672.3600000003</v>
      </c>
      <c r="O465" s="45">
        <v>0</v>
      </c>
      <c r="P465" s="45">
        <v>0</v>
      </c>
      <c r="Q465" s="45">
        <v>0</v>
      </c>
      <c r="R465" s="57">
        <v>44927</v>
      </c>
      <c r="S465" s="57">
        <v>45291</v>
      </c>
    </row>
    <row r="466" spans="1:19" ht="20.3" x14ac:dyDescent="0.35">
      <c r="A466" s="43">
        <v>452</v>
      </c>
      <c r="B466" s="47" t="s">
        <v>446</v>
      </c>
      <c r="C466" s="55">
        <v>32934</v>
      </c>
      <c r="D466" s="43" t="s">
        <v>1899</v>
      </c>
      <c r="E466" s="43">
        <v>1990</v>
      </c>
      <c r="F466" s="43" t="s">
        <v>2131</v>
      </c>
      <c r="G466" s="56" t="s">
        <v>2097</v>
      </c>
      <c r="H466" s="43">
        <v>9</v>
      </c>
      <c r="I466" s="43">
        <v>2</v>
      </c>
      <c r="J466" s="43">
        <v>1</v>
      </c>
      <c r="K466" s="43">
        <v>4566.2</v>
      </c>
      <c r="L466" s="43">
        <v>2968.3</v>
      </c>
      <c r="M466" s="45">
        <v>2581732.6800000002</v>
      </c>
      <c r="N466" s="45">
        <f t="shared" si="10"/>
        <v>2581732.6800000002</v>
      </c>
      <c r="O466" s="45">
        <v>0</v>
      </c>
      <c r="P466" s="45">
        <v>0</v>
      </c>
      <c r="Q466" s="45">
        <v>0</v>
      </c>
      <c r="R466" s="57">
        <v>44927</v>
      </c>
      <c r="S466" s="57">
        <v>45291</v>
      </c>
    </row>
    <row r="467" spans="1:19" ht="20.3" x14ac:dyDescent="0.35">
      <c r="A467" s="43">
        <v>453</v>
      </c>
      <c r="B467" s="47" t="s">
        <v>1707</v>
      </c>
      <c r="C467" s="55">
        <v>36955</v>
      </c>
      <c r="D467" s="43" t="s">
        <v>1899</v>
      </c>
      <c r="E467" s="43">
        <v>1917</v>
      </c>
      <c r="F467" s="43" t="s">
        <v>2131</v>
      </c>
      <c r="G467" s="56" t="s">
        <v>2103</v>
      </c>
      <c r="H467" s="43">
        <v>1</v>
      </c>
      <c r="I467" s="43">
        <v>1</v>
      </c>
      <c r="J467" s="43">
        <v>0</v>
      </c>
      <c r="K467" s="43">
        <v>277.79000000000002</v>
      </c>
      <c r="L467" s="43">
        <v>246.4</v>
      </c>
      <c r="M467" s="45">
        <v>131454</v>
      </c>
      <c r="N467" s="45">
        <f t="shared" si="10"/>
        <v>131454</v>
      </c>
      <c r="O467" s="45">
        <v>0</v>
      </c>
      <c r="P467" s="45">
        <v>0</v>
      </c>
      <c r="Q467" s="45">
        <v>0</v>
      </c>
      <c r="R467" s="57">
        <v>44927</v>
      </c>
      <c r="S467" s="57">
        <v>45291</v>
      </c>
    </row>
    <row r="468" spans="1:19" ht="20.3" x14ac:dyDescent="0.35">
      <c r="A468" s="43">
        <v>454</v>
      </c>
      <c r="B468" s="47" t="s">
        <v>1708</v>
      </c>
      <c r="C468" s="55">
        <v>36989</v>
      </c>
      <c r="D468" s="43" t="s">
        <v>1899</v>
      </c>
      <c r="E468" s="43">
        <v>1917</v>
      </c>
      <c r="F468" s="43" t="s">
        <v>2131</v>
      </c>
      <c r="G468" s="56" t="s">
        <v>2103</v>
      </c>
      <c r="H468" s="43">
        <v>2</v>
      </c>
      <c r="I468" s="43">
        <v>1</v>
      </c>
      <c r="J468" s="43">
        <v>0</v>
      </c>
      <c r="K468" s="43">
        <v>693.6</v>
      </c>
      <c r="L468" s="43">
        <v>412.37</v>
      </c>
      <c r="M468" s="45">
        <v>471242.4</v>
      </c>
      <c r="N468" s="45">
        <f t="shared" si="10"/>
        <v>471242.4</v>
      </c>
      <c r="O468" s="45">
        <v>0</v>
      </c>
      <c r="P468" s="45">
        <v>0</v>
      </c>
      <c r="Q468" s="45">
        <v>0</v>
      </c>
      <c r="R468" s="57">
        <v>44927</v>
      </c>
      <c r="S468" s="57">
        <v>45291</v>
      </c>
    </row>
    <row r="469" spans="1:19" ht="20.3" x14ac:dyDescent="0.35">
      <c r="A469" s="43">
        <v>455</v>
      </c>
      <c r="B469" s="47" t="s">
        <v>449</v>
      </c>
      <c r="C469" s="55">
        <v>37012</v>
      </c>
      <c r="D469" s="43" t="s">
        <v>1899</v>
      </c>
      <c r="E469" s="43">
        <v>1991</v>
      </c>
      <c r="F469" s="43" t="s">
        <v>2131</v>
      </c>
      <c r="G469" s="56" t="s">
        <v>2097</v>
      </c>
      <c r="H469" s="43">
        <v>9</v>
      </c>
      <c r="I469" s="43">
        <v>4</v>
      </c>
      <c r="J469" s="43">
        <v>3</v>
      </c>
      <c r="K469" s="43">
        <v>14142.95</v>
      </c>
      <c r="L469" s="43">
        <v>7413.9</v>
      </c>
      <c r="M469" s="45">
        <v>7719002.04</v>
      </c>
      <c r="N469" s="45">
        <f t="shared" si="10"/>
        <v>7719002.04</v>
      </c>
      <c r="O469" s="45">
        <v>0</v>
      </c>
      <c r="P469" s="45">
        <v>0</v>
      </c>
      <c r="Q469" s="45">
        <v>0</v>
      </c>
      <c r="R469" s="57">
        <v>44927</v>
      </c>
      <c r="S469" s="57">
        <v>45291</v>
      </c>
    </row>
    <row r="470" spans="1:19" ht="20.3" x14ac:dyDescent="0.35">
      <c r="A470" s="43">
        <v>456</v>
      </c>
      <c r="B470" s="47" t="s">
        <v>450</v>
      </c>
      <c r="C470" s="55">
        <v>37013</v>
      </c>
      <c r="D470" s="43" t="s">
        <v>1899</v>
      </c>
      <c r="E470" s="43">
        <v>1992</v>
      </c>
      <c r="F470" s="43" t="s">
        <v>2131</v>
      </c>
      <c r="G470" s="56" t="s">
        <v>2097</v>
      </c>
      <c r="H470" s="43">
        <v>9</v>
      </c>
      <c r="I470" s="43">
        <v>1</v>
      </c>
      <c r="J470" s="43">
        <v>1</v>
      </c>
      <c r="K470" s="43">
        <v>3001.6</v>
      </c>
      <c r="L470" s="43">
        <v>2057.8000000000002</v>
      </c>
      <c r="M470" s="45">
        <v>2581785.6800000002</v>
      </c>
      <c r="N470" s="45">
        <f t="shared" si="10"/>
        <v>2581785.6800000002</v>
      </c>
      <c r="O470" s="45">
        <v>0</v>
      </c>
      <c r="P470" s="45">
        <v>0</v>
      </c>
      <c r="Q470" s="45">
        <v>0</v>
      </c>
      <c r="R470" s="57">
        <v>44927</v>
      </c>
      <c r="S470" s="57">
        <v>45291</v>
      </c>
    </row>
    <row r="471" spans="1:19" ht="20.3" x14ac:dyDescent="0.35">
      <c r="A471" s="43">
        <v>457</v>
      </c>
      <c r="B471" s="47" t="s">
        <v>1709</v>
      </c>
      <c r="C471" s="55">
        <v>37062</v>
      </c>
      <c r="D471" s="43" t="s">
        <v>1899</v>
      </c>
      <c r="E471" s="43">
        <v>1917</v>
      </c>
      <c r="F471" s="43" t="s">
        <v>2131</v>
      </c>
      <c r="G471" s="56" t="s">
        <v>2098</v>
      </c>
      <c r="H471" s="43">
        <v>2</v>
      </c>
      <c r="I471" s="43">
        <v>2</v>
      </c>
      <c r="J471" s="43">
        <v>0</v>
      </c>
      <c r="K471" s="43">
        <v>333.6</v>
      </c>
      <c r="L471" s="43">
        <v>244.3</v>
      </c>
      <c r="M471" s="45">
        <v>416139.6</v>
      </c>
      <c r="N471" s="45">
        <f t="shared" si="10"/>
        <v>416139.6</v>
      </c>
      <c r="O471" s="45">
        <v>0</v>
      </c>
      <c r="P471" s="45">
        <v>0</v>
      </c>
      <c r="Q471" s="45">
        <v>0</v>
      </c>
      <c r="R471" s="57">
        <v>44927</v>
      </c>
      <c r="S471" s="57">
        <v>45291</v>
      </c>
    </row>
    <row r="472" spans="1:19" ht="20.3" x14ac:dyDescent="0.35">
      <c r="A472" s="43">
        <v>458</v>
      </c>
      <c r="B472" s="47" t="s">
        <v>470</v>
      </c>
      <c r="C472" s="55">
        <v>37069</v>
      </c>
      <c r="D472" s="43" t="s">
        <v>1899</v>
      </c>
      <c r="E472" s="43">
        <v>1959</v>
      </c>
      <c r="F472" s="43" t="s">
        <v>2131</v>
      </c>
      <c r="G472" s="56" t="s">
        <v>2098</v>
      </c>
      <c r="H472" s="43">
        <v>2</v>
      </c>
      <c r="I472" s="43">
        <v>1</v>
      </c>
      <c r="J472" s="43">
        <v>0</v>
      </c>
      <c r="K472" s="43">
        <v>437.6</v>
      </c>
      <c r="L472" s="43">
        <v>386.8</v>
      </c>
      <c r="M472" s="45">
        <v>823100.40539999993</v>
      </c>
      <c r="N472" s="45">
        <f t="shared" si="10"/>
        <v>823100.40539999993</v>
      </c>
      <c r="O472" s="45">
        <v>0</v>
      </c>
      <c r="P472" s="45">
        <v>0</v>
      </c>
      <c r="Q472" s="45">
        <v>0</v>
      </c>
      <c r="R472" s="57">
        <v>44927</v>
      </c>
      <c r="S472" s="57">
        <v>45291</v>
      </c>
    </row>
    <row r="473" spans="1:19" ht="20.3" x14ac:dyDescent="0.35">
      <c r="A473" s="43">
        <v>459</v>
      </c>
      <c r="B473" s="47" t="s">
        <v>471</v>
      </c>
      <c r="C473" s="55">
        <v>37070</v>
      </c>
      <c r="D473" s="43" t="s">
        <v>1899</v>
      </c>
      <c r="E473" s="43">
        <v>1962</v>
      </c>
      <c r="F473" s="43" t="s">
        <v>2131</v>
      </c>
      <c r="G473" s="56" t="s">
        <v>2098</v>
      </c>
      <c r="H473" s="43">
        <v>2</v>
      </c>
      <c r="I473" s="43">
        <v>1</v>
      </c>
      <c r="J473" s="43">
        <v>0</v>
      </c>
      <c r="K473" s="43">
        <v>549.79999999999995</v>
      </c>
      <c r="L473" s="43">
        <v>500.9</v>
      </c>
      <c r="M473" s="45">
        <v>968059.46755000006</v>
      </c>
      <c r="N473" s="45">
        <f t="shared" si="10"/>
        <v>968059.46755000006</v>
      </c>
      <c r="O473" s="45">
        <v>0</v>
      </c>
      <c r="P473" s="45">
        <v>0</v>
      </c>
      <c r="Q473" s="45">
        <v>0</v>
      </c>
      <c r="R473" s="57">
        <v>44927</v>
      </c>
      <c r="S473" s="57">
        <v>45291</v>
      </c>
    </row>
    <row r="474" spans="1:19" ht="20.3" x14ac:dyDescent="0.35">
      <c r="A474" s="43">
        <v>460</v>
      </c>
      <c r="B474" s="48" t="s">
        <v>454</v>
      </c>
      <c r="C474" s="55">
        <v>32977</v>
      </c>
      <c r="D474" s="43" t="s">
        <v>1899</v>
      </c>
      <c r="E474" s="43">
        <v>1970</v>
      </c>
      <c r="F474" s="43" t="s">
        <v>2131</v>
      </c>
      <c r="G474" s="56" t="s">
        <v>2097</v>
      </c>
      <c r="H474" s="43">
        <v>5</v>
      </c>
      <c r="I474" s="43">
        <v>6</v>
      </c>
      <c r="J474" s="43">
        <v>0</v>
      </c>
      <c r="K474" s="43">
        <v>8825</v>
      </c>
      <c r="L474" s="43">
        <v>5740.4000000000005</v>
      </c>
      <c r="M474" s="45">
        <v>16295834.975000001</v>
      </c>
      <c r="N474" s="45">
        <f t="shared" si="10"/>
        <v>16295834.975000001</v>
      </c>
      <c r="O474" s="45">
        <v>0</v>
      </c>
      <c r="P474" s="45">
        <v>0</v>
      </c>
      <c r="Q474" s="45">
        <v>0</v>
      </c>
      <c r="R474" s="57">
        <v>44927</v>
      </c>
      <c r="S474" s="57">
        <v>45291</v>
      </c>
    </row>
    <row r="475" spans="1:19" ht="20.3" x14ac:dyDescent="0.35">
      <c r="A475" s="43">
        <v>461</v>
      </c>
      <c r="B475" s="48" t="s">
        <v>455</v>
      </c>
      <c r="C475" s="55">
        <v>33009</v>
      </c>
      <c r="D475" s="43" t="s">
        <v>1899</v>
      </c>
      <c r="E475" s="43">
        <v>1970</v>
      </c>
      <c r="F475" s="43" t="s">
        <v>2131</v>
      </c>
      <c r="G475" s="56" t="s">
        <v>2098</v>
      </c>
      <c r="H475" s="43">
        <v>4</v>
      </c>
      <c r="I475" s="43">
        <v>8</v>
      </c>
      <c r="J475" s="43">
        <v>0</v>
      </c>
      <c r="K475" s="43">
        <v>9708.2999999999993</v>
      </c>
      <c r="L475" s="43">
        <v>5601.5999999999995</v>
      </c>
      <c r="M475" s="45">
        <v>12095358.803999998</v>
      </c>
      <c r="N475" s="45">
        <f t="shared" si="10"/>
        <v>12095358.803999998</v>
      </c>
      <c r="O475" s="45">
        <v>0</v>
      </c>
      <c r="P475" s="45">
        <v>0</v>
      </c>
      <c r="Q475" s="45">
        <v>0</v>
      </c>
      <c r="R475" s="57">
        <v>44927</v>
      </c>
      <c r="S475" s="57">
        <v>45291</v>
      </c>
    </row>
    <row r="476" spans="1:19" ht="20.3" x14ac:dyDescent="0.35">
      <c r="A476" s="43">
        <v>462</v>
      </c>
      <c r="B476" s="48" t="s">
        <v>456</v>
      </c>
      <c r="C476" s="55">
        <v>33010</v>
      </c>
      <c r="D476" s="43" t="s">
        <v>1899</v>
      </c>
      <c r="E476" s="43">
        <v>1970</v>
      </c>
      <c r="F476" s="43" t="s">
        <v>2131</v>
      </c>
      <c r="G476" s="56" t="s">
        <v>2098</v>
      </c>
      <c r="H476" s="43">
        <v>4</v>
      </c>
      <c r="I476" s="43">
        <v>4</v>
      </c>
      <c r="J476" s="43">
        <v>0</v>
      </c>
      <c r="K476" s="43">
        <v>4864.3999999999996</v>
      </c>
      <c r="L476" s="43">
        <v>2809</v>
      </c>
      <c r="M476" s="45">
        <v>4919307.9840000002</v>
      </c>
      <c r="N476" s="45">
        <f t="shared" si="10"/>
        <v>4919307.9840000002</v>
      </c>
      <c r="O476" s="45">
        <v>0</v>
      </c>
      <c r="P476" s="45">
        <v>0</v>
      </c>
      <c r="Q476" s="45">
        <v>0</v>
      </c>
      <c r="R476" s="57">
        <v>44927</v>
      </c>
      <c r="S476" s="57">
        <v>45291</v>
      </c>
    </row>
    <row r="477" spans="1:19" ht="20.3" x14ac:dyDescent="0.35">
      <c r="A477" s="43">
        <v>463</v>
      </c>
      <c r="B477" s="48" t="s">
        <v>458</v>
      </c>
      <c r="C477" s="55">
        <v>33020</v>
      </c>
      <c r="D477" s="43" t="s">
        <v>1899</v>
      </c>
      <c r="E477" s="43">
        <v>1971</v>
      </c>
      <c r="F477" s="43" t="s">
        <v>2131</v>
      </c>
      <c r="G477" s="56" t="s">
        <v>2097</v>
      </c>
      <c r="H477" s="43">
        <v>5</v>
      </c>
      <c r="I477" s="43">
        <v>4</v>
      </c>
      <c r="J477" s="43">
        <v>0</v>
      </c>
      <c r="K477" s="43">
        <v>5310.4</v>
      </c>
      <c r="L477" s="43">
        <v>3309.3</v>
      </c>
      <c r="M477" s="45">
        <v>4927945.4080000008</v>
      </c>
      <c r="N477" s="45">
        <f t="shared" si="10"/>
        <v>4927945.4080000008</v>
      </c>
      <c r="O477" s="45">
        <v>0</v>
      </c>
      <c r="P477" s="45">
        <v>0</v>
      </c>
      <c r="Q477" s="45">
        <v>0</v>
      </c>
      <c r="R477" s="57">
        <v>44927</v>
      </c>
      <c r="S477" s="57">
        <v>45291</v>
      </c>
    </row>
    <row r="478" spans="1:19" ht="20.3" x14ac:dyDescent="0.35">
      <c r="A478" s="43">
        <v>464</v>
      </c>
      <c r="B478" s="48" t="s">
        <v>459</v>
      </c>
      <c r="C478" s="55">
        <v>33042</v>
      </c>
      <c r="D478" s="43" t="s">
        <v>1899</v>
      </c>
      <c r="E478" s="43">
        <v>1972</v>
      </c>
      <c r="F478" s="43" t="s">
        <v>2131</v>
      </c>
      <c r="G478" s="56" t="s">
        <v>2098</v>
      </c>
      <c r="H478" s="43">
        <v>5</v>
      </c>
      <c r="I478" s="43">
        <v>4</v>
      </c>
      <c r="J478" s="43">
        <v>0</v>
      </c>
      <c r="K478" s="43">
        <v>5326.7</v>
      </c>
      <c r="L478" s="43">
        <v>3330.2</v>
      </c>
      <c r="M478" s="45">
        <v>7332266.8874999993</v>
      </c>
      <c r="N478" s="45">
        <f t="shared" si="10"/>
        <v>7332266.8874999993</v>
      </c>
      <c r="O478" s="45">
        <v>0</v>
      </c>
      <c r="P478" s="45">
        <v>0</v>
      </c>
      <c r="Q478" s="45">
        <v>0</v>
      </c>
      <c r="R478" s="57">
        <v>44927</v>
      </c>
      <c r="S478" s="57">
        <v>45291</v>
      </c>
    </row>
    <row r="479" spans="1:19" ht="20.3" x14ac:dyDescent="0.35">
      <c r="A479" s="43">
        <v>465</v>
      </c>
      <c r="B479" s="48" t="s">
        <v>460</v>
      </c>
      <c r="C479" s="55">
        <v>33045</v>
      </c>
      <c r="D479" s="43" t="s">
        <v>1899</v>
      </c>
      <c r="E479" s="43">
        <v>1973</v>
      </c>
      <c r="F479" s="43" t="s">
        <v>2131</v>
      </c>
      <c r="G479" s="56" t="s">
        <v>2097</v>
      </c>
      <c r="H479" s="43">
        <v>5</v>
      </c>
      <c r="I479" s="43">
        <v>4</v>
      </c>
      <c r="J479" s="43">
        <v>0</v>
      </c>
      <c r="K479" s="43">
        <v>5309.5</v>
      </c>
      <c r="L479" s="43">
        <v>3321.2</v>
      </c>
      <c r="M479" s="45">
        <v>4837468.5060000001</v>
      </c>
      <c r="N479" s="45">
        <f t="shared" si="10"/>
        <v>4837468.5060000001</v>
      </c>
      <c r="O479" s="45">
        <v>0</v>
      </c>
      <c r="P479" s="45">
        <v>0</v>
      </c>
      <c r="Q479" s="45">
        <v>0</v>
      </c>
      <c r="R479" s="57">
        <v>44927</v>
      </c>
      <c r="S479" s="57">
        <v>45291</v>
      </c>
    </row>
    <row r="480" spans="1:19" ht="20.3" x14ac:dyDescent="0.35">
      <c r="A480" s="43">
        <v>466</v>
      </c>
      <c r="B480" s="48" t="s">
        <v>461</v>
      </c>
      <c r="C480" s="55">
        <v>33046</v>
      </c>
      <c r="D480" s="43" t="s">
        <v>1899</v>
      </c>
      <c r="E480" s="43">
        <v>1973</v>
      </c>
      <c r="F480" s="43" t="s">
        <v>2131</v>
      </c>
      <c r="G480" s="56" t="s">
        <v>2097</v>
      </c>
      <c r="H480" s="43">
        <v>5</v>
      </c>
      <c r="I480" s="43">
        <v>6</v>
      </c>
      <c r="J480" s="43">
        <v>0</v>
      </c>
      <c r="K480" s="43">
        <v>7575.5</v>
      </c>
      <c r="L480" s="43">
        <v>4739.8999999999996</v>
      </c>
      <c r="M480" s="45">
        <v>6421171.3500000006</v>
      </c>
      <c r="N480" s="45">
        <f t="shared" si="10"/>
        <v>6421171.3500000006</v>
      </c>
      <c r="O480" s="45">
        <v>0</v>
      </c>
      <c r="P480" s="45">
        <v>0</v>
      </c>
      <c r="Q480" s="45">
        <v>0</v>
      </c>
      <c r="R480" s="57">
        <v>44927</v>
      </c>
      <c r="S480" s="57">
        <v>45291</v>
      </c>
    </row>
    <row r="481" spans="1:19" ht="20.3" x14ac:dyDescent="0.35">
      <c r="A481" s="43">
        <v>467</v>
      </c>
      <c r="B481" s="48" t="s">
        <v>462</v>
      </c>
      <c r="C481" s="55">
        <v>33047</v>
      </c>
      <c r="D481" s="43" t="s">
        <v>1899</v>
      </c>
      <c r="E481" s="43">
        <v>1973</v>
      </c>
      <c r="F481" s="43" t="s">
        <v>2131</v>
      </c>
      <c r="G481" s="56" t="s">
        <v>2097</v>
      </c>
      <c r="H481" s="43">
        <v>5</v>
      </c>
      <c r="I481" s="43">
        <v>6</v>
      </c>
      <c r="J481" s="43">
        <v>0</v>
      </c>
      <c r="K481" s="43">
        <v>7522.6</v>
      </c>
      <c r="L481" s="43">
        <v>4689.8999999999996</v>
      </c>
      <c r="M481" s="45">
        <v>8969508.8819999993</v>
      </c>
      <c r="N481" s="45">
        <f t="shared" si="10"/>
        <v>8969508.8819999993</v>
      </c>
      <c r="O481" s="45">
        <v>0</v>
      </c>
      <c r="P481" s="45">
        <v>0</v>
      </c>
      <c r="Q481" s="45">
        <v>0</v>
      </c>
      <c r="R481" s="57">
        <v>44927</v>
      </c>
      <c r="S481" s="57">
        <v>45291</v>
      </c>
    </row>
    <row r="482" spans="1:19" ht="20.3" x14ac:dyDescent="0.35">
      <c r="A482" s="43">
        <v>468</v>
      </c>
      <c r="B482" s="48" t="s">
        <v>475</v>
      </c>
      <c r="C482" s="55">
        <v>33051</v>
      </c>
      <c r="D482" s="43" t="s">
        <v>1899</v>
      </c>
      <c r="E482" s="43">
        <v>1972</v>
      </c>
      <c r="F482" s="43" t="s">
        <v>2131</v>
      </c>
      <c r="G482" s="56" t="s">
        <v>2097</v>
      </c>
      <c r="H482" s="43">
        <v>5</v>
      </c>
      <c r="I482" s="43">
        <v>4</v>
      </c>
      <c r="J482" s="43">
        <v>0</v>
      </c>
      <c r="K482" s="43">
        <v>4360.2</v>
      </c>
      <c r="L482" s="43">
        <v>2693.3</v>
      </c>
      <c r="M482" s="45">
        <v>5411319.8399999999</v>
      </c>
      <c r="N482" s="45">
        <f t="shared" si="10"/>
        <v>5411319.8399999999</v>
      </c>
      <c r="O482" s="45">
        <v>0</v>
      </c>
      <c r="P482" s="45">
        <v>0</v>
      </c>
      <c r="Q482" s="45">
        <v>0</v>
      </c>
      <c r="R482" s="57">
        <v>44927</v>
      </c>
      <c r="S482" s="57">
        <v>45291</v>
      </c>
    </row>
    <row r="483" spans="1:19" ht="20.3" x14ac:dyDescent="0.35">
      <c r="A483" s="43">
        <v>469</v>
      </c>
      <c r="B483" s="48" t="s">
        <v>463</v>
      </c>
      <c r="C483" s="55">
        <v>33065</v>
      </c>
      <c r="D483" s="43" t="s">
        <v>1899</v>
      </c>
      <c r="E483" s="43">
        <v>1974</v>
      </c>
      <c r="F483" s="43" t="s">
        <v>2131</v>
      </c>
      <c r="G483" s="56" t="s">
        <v>2097</v>
      </c>
      <c r="H483" s="43">
        <v>5</v>
      </c>
      <c r="I483" s="43">
        <v>4</v>
      </c>
      <c r="J483" s="43">
        <v>0</v>
      </c>
      <c r="K483" s="43">
        <v>5304.3</v>
      </c>
      <c r="L483" s="43">
        <v>3316.4</v>
      </c>
      <c r="M483" s="45">
        <v>7728077.0295000002</v>
      </c>
      <c r="N483" s="45">
        <f t="shared" si="10"/>
        <v>7728077.0295000002</v>
      </c>
      <c r="O483" s="45">
        <v>0</v>
      </c>
      <c r="P483" s="45">
        <v>0</v>
      </c>
      <c r="Q483" s="45">
        <v>0</v>
      </c>
      <c r="R483" s="57">
        <v>44927</v>
      </c>
      <c r="S483" s="57">
        <v>45291</v>
      </c>
    </row>
    <row r="484" spans="1:19" ht="20.3" x14ac:dyDescent="0.35">
      <c r="A484" s="43">
        <v>470</v>
      </c>
      <c r="B484" s="48" t="s">
        <v>40</v>
      </c>
      <c r="C484" s="55">
        <v>32336</v>
      </c>
      <c r="D484" s="43" t="s">
        <v>1899</v>
      </c>
      <c r="E484" s="43">
        <v>1960</v>
      </c>
      <c r="F484" s="43" t="s">
        <v>2131</v>
      </c>
      <c r="G484" s="56" t="s">
        <v>2098</v>
      </c>
      <c r="H484" s="43">
        <v>4</v>
      </c>
      <c r="I484" s="43">
        <v>3</v>
      </c>
      <c r="J484" s="43">
        <v>0</v>
      </c>
      <c r="K484" s="43">
        <v>1817.3</v>
      </c>
      <c r="L484" s="43">
        <v>1597.8</v>
      </c>
      <c r="M484" s="45">
        <v>4071360.7655000002</v>
      </c>
      <c r="N484" s="45">
        <f t="shared" si="10"/>
        <v>4071360.7655000002</v>
      </c>
      <c r="O484" s="45">
        <v>0</v>
      </c>
      <c r="P484" s="45">
        <v>0</v>
      </c>
      <c r="Q484" s="45">
        <v>0</v>
      </c>
      <c r="R484" s="57">
        <v>44927</v>
      </c>
      <c r="S484" s="57">
        <v>45291</v>
      </c>
    </row>
    <row r="485" spans="1:19" ht="20.3" x14ac:dyDescent="0.35">
      <c r="A485" s="43">
        <v>471</v>
      </c>
      <c r="B485" s="48" t="s">
        <v>27</v>
      </c>
      <c r="C485" s="55">
        <v>35006</v>
      </c>
      <c r="D485" s="43" t="s">
        <v>1899</v>
      </c>
      <c r="E485" s="43">
        <v>1956</v>
      </c>
      <c r="F485" s="43" t="s">
        <v>2131</v>
      </c>
      <c r="G485" s="56" t="s">
        <v>2098</v>
      </c>
      <c r="H485" s="43">
        <v>4</v>
      </c>
      <c r="I485" s="43">
        <v>2</v>
      </c>
      <c r="J485" s="43">
        <v>0</v>
      </c>
      <c r="K485" s="43">
        <v>1323</v>
      </c>
      <c r="L485" s="43">
        <v>1031.8</v>
      </c>
      <c r="M485" s="45">
        <v>972722.20499999996</v>
      </c>
      <c r="N485" s="45">
        <f t="shared" si="10"/>
        <v>972722.20499999996</v>
      </c>
      <c r="O485" s="45">
        <v>0</v>
      </c>
      <c r="P485" s="45">
        <v>0</v>
      </c>
      <c r="Q485" s="45">
        <v>0</v>
      </c>
      <c r="R485" s="57">
        <v>44927</v>
      </c>
      <c r="S485" s="57">
        <v>45291</v>
      </c>
    </row>
    <row r="486" spans="1:19" ht="20.3" x14ac:dyDescent="0.35">
      <c r="A486" s="43">
        <v>472</v>
      </c>
      <c r="B486" s="48" t="s">
        <v>1578</v>
      </c>
      <c r="C486" s="55">
        <v>33094</v>
      </c>
      <c r="D486" s="43" t="s">
        <v>1899</v>
      </c>
      <c r="E486" s="43">
        <v>1976</v>
      </c>
      <c r="F486" s="43" t="s">
        <v>2131</v>
      </c>
      <c r="G486" s="56" t="s">
        <v>2097</v>
      </c>
      <c r="H486" s="43">
        <v>5</v>
      </c>
      <c r="I486" s="43">
        <v>4</v>
      </c>
      <c r="J486" s="43">
        <v>0</v>
      </c>
      <c r="K486" s="43">
        <v>5354.1</v>
      </c>
      <c r="L486" s="43">
        <v>3350.5</v>
      </c>
      <c r="M486" s="45">
        <v>9716641.4835000001</v>
      </c>
      <c r="N486" s="45">
        <f t="shared" si="10"/>
        <v>9716641.4835000001</v>
      </c>
      <c r="O486" s="45">
        <v>0</v>
      </c>
      <c r="P486" s="45">
        <v>0</v>
      </c>
      <c r="Q486" s="45">
        <v>0</v>
      </c>
      <c r="R486" s="57">
        <v>44927</v>
      </c>
      <c r="S486" s="57">
        <v>45291</v>
      </c>
    </row>
    <row r="487" spans="1:19" ht="20.3" x14ac:dyDescent="0.35">
      <c r="A487" s="43">
        <v>473</v>
      </c>
      <c r="B487" s="48" t="s">
        <v>1579</v>
      </c>
      <c r="C487" s="55">
        <v>34284</v>
      </c>
      <c r="D487" s="43" t="s">
        <v>1899</v>
      </c>
      <c r="E487" s="43">
        <v>1992</v>
      </c>
      <c r="F487" s="43" t="s">
        <v>2131</v>
      </c>
      <c r="G487" s="56" t="s">
        <v>2097</v>
      </c>
      <c r="H487" s="43">
        <v>7</v>
      </c>
      <c r="I487" s="43">
        <v>3</v>
      </c>
      <c r="J487" s="43">
        <v>1</v>
      </c>
      <c r="K487" s="43">
        <v>5540.1</v>
      </c>
      <c r="L487" s="43">
        <v>4083</v>
      </c>
      <c r="M487" s="45">
        <v>2588140.6800000002</v>
      </c>
      <c r="N487" s="45">
        <f t="shared" si="10"/>
        <v>2588140.6800000002</v>
      </c>
      <c r="O487" s="45">
        <v>0</v>
      </c>
      <c r="P487" s="45">
        <v>0</v>
      </c>
      <c r="Q487" s="45">
        <v>0</v>
      </c>
      <c r="R487" s="57">
        <v>44927</v>
      </c>
      <c r="S487" s="57">
        <v>45291</v>
      </c>
    </row>
    <row r="488" spans="1:19" ht="20.3" x14ac:dyDescent="0.35">
      <c r="A488" s="43">
        <v>474</v>
      </c>
      <c r="B488" s="48" t="s">
        <v>1719</v>
      </c>
      <c r="C488" s="55">
        <v>32929</v>
      </c>
      <c r="D488" s="43" t="s">
        <v>1899</v>
      </c>
      <c r="E488" s="43">
        <v>1995</v>
      </c>
      <c r="F488" s="43" t="s">
        <v>2131</v>
      </c>
      <c r="G488" s="56" t="s">
        <v>2097</v>
      </c>
      <c r="H488" s="43">
        <v>9</v>
      </c>
      <c r="I488" s="43">
        <v>2</v>
      </c>
      <c r="J488" s="43">
        <v>2</v>
      </c>
      <c r="K488" s="43">
        <v>7886.1</v>
      </c>
      <c r="L488" s="43">
        <v>4077.7</v>
      </c>
      <c r="M488" s="45">
        <v>5149475.3600000003</v>
      </c>
      <c r="N488" s="45">
        <f t="shared" si="10"/>
        <v>5149475.3600000003</v>
      </c>
      <c r="O488" s="45">
        <v>0</v>
      </c>
      <c r="P488" s="45">
        <v>0</v>
      </c>
      <c r="Q488" s="45">
        <v>0</v>
      </c>
      <c r="R488" s="57">
        <v>44927</v>
      </c>
      <c r="S488" s="57">
        <v>45291</v>
      </c>
    </row>
    <row r="489" spans="1:19" ht="20.3" x14ac:dyDescent="0.35">
      <c r="A489" s="43">
        <v>475</v>
      </c>
      <c r="B489" s="48" t="s">
        <v>1720</v>
      </c>
      <c r="C489" s="55">
        <v>32949</v>
      </c>
      <c r="D489" s="43" t="s">
        <v>1899</v>
      </c>
      <c r="E489" s="43">
        <v>1994</v>
      </c>
      <c r="F489" s="43" t="s">
        <v>2131</v>
      </c>
      <c r="G489" s="56" t="s">
        <v>2097</v>
      </c>
      <c r="H489" s="43">
        <v>9</v>
      </c>
      <c r="I489" s="43">
        <v>3</v>
      </c>
      <c r="J489" s="43">
        <v>3</v>
      </c>
      <c r="K489" s="43">
        <v>6012</v>
      </c>
      <c r="L489" s="43">
        <v>6014.35</v>
      </c>
      <c r="M489" s="45">
        <v>7715242.04</v>
      </c>
      <c r="N489" s="45">
        <f t="shared" si="10"/>
        <v>7715242.04</v>
      </c>
      <c r="O489" s="45">
        <v>0</v>
      </c>
      <c r="P489" s="45">
        <v>0</v>
      </c>
      <c r="Q489" s="45">
        <v>0</v>
      </c>
      <c r="R489" s="57">
        <v>44927</v>
      </c>
      <c r="S489" s="57">
        <v>45291</v>
      </c>
    </row>
    <row r="490" spans="1:19" ht="20.3" x14ac:dyDescent="0.35">
      <c r="A490" s="43">
        <v>476</v>
      </c>
      <c r="B490" s="48" t="s">
        <v>1721</v>
      </c>
      <c r="C490" s="55">
        <v>32966</v>
      </c>
      <c r="D490" s="43" t="s">
        <v>1899</v>
      </c>
      <c r="E490" s="43">
        <v>1994</v>
      </c>
      <c r="F490" s="43" t="s">
        <v>2131</v>
      </c>
      <c r="G490" s="56" t="s">
        <v>2097</v>
      </c>
      <c r="H490" s="43">
        <v>9</v>
      </c>
      <c r="I490" s="43">
        <v>1</v>
      </c>
      <c r="J490" s="43">
        <v>2</v>
      </c>
      <c r="K490" s="43">
        <v>5643.8</v>
      </c>
      <c r="L490" s="43">
        <v>4110.6000000000004</v>
      </c>
      <c r="M490" s="45">
        <v>5148168.3600000003</v>
      </c>
      <c r="N490" s="45">
        <f t="shared" si="10"/>
        <v>5148168.3600000003</v>
      </c>
      <c r="O490" s="45">
        <v>0</v>
      </c>
      <c r="P490" s="45">
        <v>0</v>
      </c>
      <c r="Q490" s="45">
        <v>0</v>
      </c>
      <c r="R490" s="57">
        <v>44927</v>
      </c>
      <c r="S490" s="57">
        <v>45291</v>
      </c>
    </row>
    <row r="491" spans="1:19" ht="20.3" x14ac:dyDescent="0.35">
      <c r="A491" s="43">
        <v>477</v>
      </c>
      <c r="B491" s="48" t="s">
        <v>1722</v>
      </c>
      <c r="C491" s="55">
        <v>32928</v>
      </c>
      <c r="D491" s="43" t="s">
        <v>1899</v>
      </c>
      <c r="E491" s="43">
        <v>1991</v>
      </c>
      <c r="F491" s="43" t="s">
        <v>2131</v>
      </c>
      <c r="G491" s="56" t="s">
        <v>2098</v>
      </c>
      <c r="H491" s="43">
        <v>9</v>
      </c>
      <c r="I491" s="43">
        <v>3</v>
      </c>
      <c r="J491" s="43">
        <v>3</v>
      </c>
      <c r="K491" s="43">
        <v>6133.1</v>
      </c>
      <c r="L491" s="43">
        <v>6179.6</v>
      </c>
      <c r="M491" s="45">
        <v>7714609.04</v>
      </c>
      <c r="N491" s="45">
        <f t="shared" si="10"/>
        <v>7714609.04</v>
      </c>
      <c r="O491" s="45">
        <v>0</v>
      </c>
      <c r="P491" s="45">
        <v>0</v>
      </c>
      <c r="Q491" s="45">
        <v>0</v>
      </c>
      <c r="R491" s="57">
        <v>44927</v>
      </c>
      <c r="S491" s="57">
        <v>45291</v>
      </c>
    </row>
    <row r="492" spans="1:19" ht="20.3" x14ac:dyDescent="0.35">
      <c r="A492" s="43">
        <v>478</v>
      </c>
      <c r="B492" s="48" t="s">
        <v>1723</v>
      </c>
      <c r="C492" s="55">
        <v>36863</v>
      </c>
      <c r="D492" s="43" t="s">
        <v>1899</v>
      </c>
      <c r="E492" s="43">
        <v>1994</v>
      </c>
      <c r="F492" s="43" t="s">
        <v>2131</v>
      </c>
      <c r="G492" s="56" t="s">
        <v>2098</v>
      </c>
      <c r="H492" s="43">
        <v>10</v>
      </c>
      <c r="I492" s="43">
        <v>2</v>
      </c>
      <c r="J492" s="43">
        <v>2</v>
      </c>
      <c r="K492" s="43">
        <v>7273.7</v>
      </c>
      <c r="L492" s="43">
        <v>5130.7</v>
      </c>
      <c r="M492" s="45">
        <v>5559397.0700000003</v>
      </c>
      <c r="N492" s="45">
        <f t="shared" si="10"/>
        <v>5559397.0700000003</v>
      </c>
      <c r="O492" s="45">
        <v>0</v>
      </c>
      <c r="P492" s="45">
        <v>0</v>
      </c>
      <c r="Q492" s="45">
        <v>0</v>
      </c>
      <c r="R492" s="57">
        <v>44927</v>
      </c>
      <c r="S492" s="57">
        <v>45291</v>
      </c>
    </row>
    <row r="493" spans="1:19" ht="20.3" x14ac:dyDescent="0.35">
      <c r="A493" s="43">
        <v>479</v>
      </c>
      <c r="B493" s="48" t="s">
        <v>1724</v>
      </c>
      <c r="C493" s="55">
        <v>56038</v>
      </c>
      <c r="D493" s="43" t="s">
        <v>1899</v>
      </c>
      <c r="E493" s="43">
        <v>1997</v>
      </c>
      <c r="F493" s="43" t="s">
        <v>2131</v>
      </c>
      <c r="G493" s="56" t="s">
        <v>2107</v>
      </c>
      <c r="H493" s="43">
        <v>9</v>
      </c>
      <c r="I493" s="43">
        <v>2</v>
      </c>
      <c r="J493" s="43">
        <v>2</v>
      </c>
      <c r="K493" s="43">
        <v>5527.6</v>
      </c>
      <c r="L493" s="43">
        <v>4179.8</v>
      </c>
      <c r="M493" s="45">
        <v>5149463.3600000003</v>
      </c>
      <c r="N493" s="45">
        <f t="shared" si="10"/>
        <v>5149463.3600000003</v>
      </c>
      <c r="O493" s="45">
        <v>0</v>
      </c>
      <c r="P493" s="45">
        <v>0</v>
      </c>
      <c r="Q493" s="45">
        <v>0</v>
      </c>
      <c r="R493" s="57">
        <v>44927</v>
      </c>
      <c r="S493" s="57">
        <v>45291</v>
      </c>
    </row>
    <row r="494" spans="1:19" ht="20.3" x14ac:dyDescent="0.35">
      <c r="A494" s="43">
        <v>480</v>
      </c>
      <c r="B494" s="48" t="s">
        <v>864</v>
      </c>
      <c r="C494" s="55">
        <v>33945</v>
      </c>
      <c r="D494" s="43" t="s">
        <v>1899</v>
      </c>
      <c r="E494" s="43">
        <v>1961</v>
      </c>
      <c r="F494" s="43" t="s">
        <v>2131</v>
      </c>
      <c r="G494" s="56" t="s">
        <v>2098</v>
      </c>
      <c r="H494" s="43">
        <v>4</v>
      </c>
      <c r="I494" s="43">
        <v>2</v>
      </c>
      <c r="J494" s="43">
        <v>0</v>
      </c>
      <c r="K494" s="43">
        <v>1758.8</v>
      </c>
      <c r="L494" s="43">
        <v>1275</v>
      </c>
      <c r="M494" s="45">
        <v>3019501.17</v>
      </c>
      <c r="N494" s="45">
        <f t="shared" si="10"/>
        <v>3019501.17</v>
      </c>
      <c r="O494" s="45">
        <v>0</v>
      </c>
      <c r="P494" s="45">
        <v>0</v>
      </c>
      <c r="Q494" s="45">
        <v>0</v>
      </c>
      <c r="R494" s="57">
        <v>44927</v>
      </c>
      <c r="S494" s="57">
        <v>45291</v>
      </c>
    </row>
    <row r="495" spans="1:19" ht="20.3" x14ac:dyDescent="0.35">
      <c r="A495" s="43">
        <v>481</v>
      </c>
      <c r="B495" s="48" t="s">
        <v>954</v>
      </c>
      <c r="C495" s="55">
        <v>36391</v>
      </c>
      <c r="D495" s="43" t="s">
        <v>1899</v>
      </c>
      <c r="E495" s="43">
        <v>1980</v>
      </c>
      <c r="F495" s="43" t="s">
        <v>2131</v>
      </c>
      <c r="G495" s="56" t="s">
        <v>2097</v>
      </c>
      <c r="H495" s="43">
        <v>9</v>
      </c>
      <c r="I495" s="43">
        <v>12</v>
      </c>
      <c r="J495" s="43">
        <v>6</v>
      </c>
      <c r="K495" s="43">
        <v>33869.199999999997</v>
      </c>
      <c r="L495" s="43">
        <v>24484.66</v>
      </c>
      <c r="M495" s="45">
        <v>15434340.08</v>
      </c>
      <c r="N495" s="45">
        <f t="shared" si="10"/>
        <v>15434340.08</v>
      </c>
      <c r="O495" s="45">
        <v>0</v>
      </c>
      <c r="P495" s="45">
        <v>0</v>
      </c>
      <c r="Q495" s="45">
        <v>0</v>
      </c>
      <c r="R495" s="57">
        <v>44927</v>
      </c>
      <c r="S495" s="57">
        <v>45291</v>
      </c>
    </row>
    <row r="496" spans="1:19" ht="20.3" x14ac:dyDescent="0.35">
      <c r="A496" s="43">
        <v>482</v>
      </c>
      <c r="B496" s="48" t="s">
        <v>1013</v>
      </c>
      <c r="C496" s="55">
        <v>46618</v>
      </c>
      <c r="D496" s="43" t="s">
        <v>1899</v>
      </c>
      <c r="E496" s="43">
        <v>1959</v>
      </c>
      <c r="F496" s="43" t="s">
        <v>2131</v>
      </c>
      <c r="G496" s="56" t="s">
        <v>2108</v>
      </c>
      <c r="H496" s="43">
        <v>3</v>
      </c>
      <c r="I496" s="43">
        <v>1</v>
      </c>
      <c r="J496" s="43">
        <v>0</v>
      </c>
      <c r="K496" s="43">
        <v>1793.2</v>
      </c>
      <c r="L496" s="43">
        <v>1557.2</v>
      </c>
      <c r="M496" s="45">
        <v>390564</v>
      </c>
      <c r="N496" s="45">
        <f t="shared" si="10"/>
        <v>390564</v>
      </c>
      <c r="O496" s="45">
        <v>0</v>
      </c>
      <c r="P496" s="45">
        <v>0</v>
      </c>
      <c r="Q496" s="45">
        <v>0</v>
      </c>
      <c r="R496" s="57">
        <v>44927</v>
      </c>
      <c r="S496" s="57">
        <v>45291</v>
      </c>
    </row>
    <row r="497" spans="1:19" ht="20.3" x14ac:dyDescent="0.35">
      <c r="A497" s="43">
        <v>483</v>
      </c>
      <c r="B497" s="48" t="s">
        <v>1679</v>
      </c>
      <c r="C497" s="55">
        <v>34322</v>
      </c>
      <c r="D497" s="43" t="s">
        <v>1899</v>
      </c>
      <c r="E497" s="43">
        <v>1961</v>
      </c>
      <c r="F497" s="43" t="s">
        <v>2131</v>
      </c>
      <c r="G497" s="56" t="s">
        <v>2098</v>
      </c>
      <c r="H497" s="43">
        <v>3</v>
      </c>
      <c r="I497" s="43">
        <v>2</v>
      </c>
      <c r="J497" s="43">
        <v>0</v>
      </c>
      <c r="K497" s="43">
        <v>863.4</v>
      </c>
      <c r="L497" s="43">
        <v>757.8</v>
      </c>
      <c r="M497" s="45">
        <v>232002</v>
      </c>
      <c r="N497" s="45">
        <f t="shared" si="10"/>
        <v>232002</v>
      </c>
      <c r="O497" s="45">
        <v>0</v>
      </c>
      <c r="P497" s="45">
        <v>0</v>
      </c>
      <c r="Q497" s="45">
        <v>0</v>
      </c>
      <c r="R497" s="57">
        <v>44927</v>
      </c>
      <c r="S497" s="57">
        <v>45291</v>
      </c>
    </row>
    <row r="498" spans="1:19" ht="20.3" x14ac:dyDescent="0.35">
      <c r="A498" s="43">
        <v>484</v>
      </c>
      <c r="B498" s="48" t="s">
        <v>1733</v>
      </c>
      <c r="C498" s="55">
        <v>35654</v>
      </c>
      <c r="D498" s="43" t="s">
        <v>1899</v>
      </c>
      <c r="E498" s="43">
        <v>1976</v>
      </c>
      <c r="F498" s="43" t="s">
        <v>2131</v>
      </c>
      <c r="G498" s="56" t="s">
        <v>2097</v>
      </c>
      <c r="H498" s="43">
        <v>5</v>
      </c>
      <c r="I498" s="43">
        <v>6</v>
      </c>
      <c r="J498" s="43">
        <v>0</v>
      </c>
      <c r="K498" s="43">
        <v>5674.2</v>
      </c>
      <c r="L498" s="43">
        <v>4253.74</v>
      </c>
      <c r="M498" s="45">
        <v>4928634.5639999993</v>
      </c>
      <c r="N498" s="45">
        <f t="shared" si="10"/>
        <v>4928634.5639999993</v>
      </c>
      <c r="O498" s="45">
        <v>0</v>
      </c>
      <c r="P498" s="45">
        <v>0</v>
      </c>
      <c r="Q498" s="45">
        <v>0</v>
      </c>
      <c r="R498" s="57">
        <v>44927</v>
      </c>
      <c r="S498" s="57">
        <v>45291</v>
      </c>
    </row>
    <row r="499" spans="1:19" ht="20.3" x14ac:dyDescent="0.35">
      <c r="A499" s="43">
        <v>485</v>
      </c>
      <c r="B499" s="48" t="s">
        <v>61</v>
      </c>
      <c r="C499" s="55">
        <v>33477</v>
      </c>
      <c r="D499" s="43" t="s">
        <v>1899</v>
      </c>
      <c r="E499" s="43">
        <v>1937</v>
      </c>
      <c r="F499" s="43" t="s">
        <v>2131</v>
      </c>
      <c r="G499" s="56" t="s">
        <v>2098</v>
      </c>
      <c r="H499" s="43">
        <v>4</v>
      </c>
      <c r="I499" s="43">
        <v>4</v>
      </c>
      <c r="J499" s="43">
        <v>0</v>
      </c>
      <c r="K499" s="43">
        <v>2668.9</v>
      </c>
      <c r="L499" s="43">
        <v>1887.4</v>
      </c>
      <c r="M499" s="45">
        <v>400430.89799999999</v>
      </c>
      <c r="N499" s="45">
        <f t="shared" si="10"/>
        <v>400430.89799999999</v>
      </c>
      <c r="O499" s="45">
        <v>0</v>
      </c>
      <c r="P499" s="45">
        <v>0</v>
      </c>
      <c r="Q499" s="45">
        <v>0</v>
      </c>
      <c r="R499" s="57">
        <v>44927</v>
      </c>
      <c r="S499" s="57">
        <v>45291</v>
      </c>
    </row>
    <row r="500" spans="1:19" ht="20.3" x14ac:dyDescent="0.35">
      <c r="A500" s="43">
        <v>486</v>
      </c>
      <c r="B500" s="48" t="s">
        <v>52</v>
      </c>
      <c r="C500" s="55">
        <v>35526</v>
      </c>
      <c r="D500" s="43" t="s">
        <v>1899</v>
      </c>
      <c r="E500" s="43">
        <v>1957</v>
      </c>
      <c r="F500" s="43" t="s">
        <v>2131</v>
      </c>
      <c r="G500" s="56" t="s">
        <v>2098</v>
      </c>
      <c r="H500" s="43">
        <v>3</v>
      </c>
      <c r="I500" s="43">
        <v>1</v>
      </c>
      <c r="J500" s="43">
        <v>0</v>
      </c>
      <c r="K500" s="43">
        <v>1009.3</v>
      </c>
      <c r="L500" s="43">
        <v>618.5</v>
      </c>
      <c r="M500" s="45">
        <v>495507.978</v>
      </c>
      <c r="N500" s="45">
        <f t="shared" si="10"/>
        <v>495507.978</v>
      </c>
      <c r="O500" s="45">
        <v>0</v>
      </c>
      <c r="P500" s="45">
        <v>0</v>
      </c>
      <c r="Q500" s="45">
        <v>0</v>
      </c>
      <c r="R500" s="57">
        <v>44927</v>
      </c>
      <c r="S500" s="57">
        <v>45291</v>
      </c>
    </row>
    <row r="501" spans="1:19" ht="20.3" x14ac:dyDescent="0.35">
      <c r="A501" s="43">
        <v>487</v>
      </c>
      <c r="B501" s="48" t="s">
        <v>37</v>
      </c>
      <c r="C501" s="55">
        <v>35128</v>
      </c>
      <c r="D501" s="43" t="s">
        <v>1899</v>
      </c>
      <c r="E501" s="43">
        <v>1960</v>
      </c>
      <c r="F501" s="43" t="s">
        <v>2131</v>
      </c>
      <c r="G501" s="56" t="s">
        <v>2098</v>
      </c>
      <c r="H501" s="43">
        <v>3</v>
      </c>
      <c r="I501" s="43">
        <v>3</v>
      </c>
      <c r="J501" s="43">
        <v>0</v>
      </c>
      <c r="K501" s="43">
        <v>3026.1</v>
      </c>
      <c r="L501" s="43">
        <v>1496.7</v>
      </c>
      <c r="M501" s="45">
        <v>3806639.76</v>
      </c>
      <c r="N501" s="45">
        <f t="shared" si="10"/>
        <v>3806639.76</v>
      </c>
      <c r="O501" s="45">
        <v>0</v>
      </c>
      <c r="P501" s="45">
        <v>0</v>
      </c>
      <c r="Q501" s="45">
        <v>0</v>
      </c>
      <c r="R501" s="57">
        <v>44927</v>
      </c>
      <c r="S501" s="57">
        <v>45291</v>
      </c>
    </row>
    <row r="502" spans="1:19" ht="20.3" x14ac:dyDescent="0.35">
      <c r="A502" s="43">
        <v>488</v>
      </c>
      <c r="B502" s="48" t="s">
        <v>1734</v>
      </c>
      <c r="C502" s="55">
        <v>36559</v>
      </c>
      <c r="D502" s="43" t="s">
        <v>1899</v>
      </c>
      <c r="E502" s="43">
        <v>1963</v>
      </c>
      <c r="F502" s="43" t="s">
        <v>2131</v>
      </c>
      <c r="G502" s="56" t="s">
        <v>2098</v>
      </c>
      <c r="H502" s="43">
        <v>4</v>
      </c>
      <c r="I502" s="43">
        <v>3</v>
      </c>
      <c r="J502" s="43">
        <v>0</v>
      </c>
      <c r="K502" s="43">
        <v>2816.9</v>
      </c>
      <c r="L502" s="43">
        <v>1969</v>
      </c>
      <c r="M502" s="45">
        <v>2020688.7959999999</v>
      </c>
      <c r="N502" s="45">
        <f t="shared" si="10"/>
        <v>2020688.7959999999</v>
      </c>
      <c r="O502" s="45">
        <v>0</v>
      </c>
      <c r="P502" s="45">
        <v>0</v>
      </c>
      <c r="Q502" s="45">
        <v>0</v>
      </c>
      <c r="R502" s="57">
        <v>44927</v>
      </c>
      <c r="S502" s="57">
        <v>45291</v>
      </c>
    </row>
    <row r="503" spans="1:19" ht="20.3" x14ac:dyDescent="0.35">
      <c r="A503" s="43">
        <v>489</v>
      </c>
      <c r="B503" s="48" t="s">
        <v>38</v>
      </c>
      <c r="C503" s="55">
        <v>36915</v>
      </c>
      <c r="D503" s="43" t="s">
        <v>1899</v>
      </c>
      <c r="E503" s="43">
        <v>1961</v>
      </c>
      <c r="F503" s="43" t="s">
        <v>2131</v>
      </c>
      <c r="G503" s="56" t="s">
        <v>2098</v>
      </c>
      <c r="H503" s="43">
        <v>5</v>
      </c>
      <c r="I503" s="43">
        <v>3</v>
      </c>
      <c r="J503" s="43">
        <v>0</v>
      </c>
      <c r="K503" s="43">
        <v>3327.4</v>
      </c>
      <c r="L503" s="43">
        <v>2475.5</v>
      </c>
      <c r="M503" s="45">
        <v>1462020.21</v>
      </c>
      <c r="N503" s="45">
        <f t="shared" si="10"/>
        <v>1462020.21</v>
      </c>
      <c r="O503" s="45">
        <v>0</v>
      </c>
      <c r="P503" s="45">
        <v>0</v>
      </c>
      <c r="Q503" s="45">
        <v>0</v>
      </c>
      <c r="R503" s="57">
        <v>44927</v>
      </c>
      <c r="S503" s="57">
        <v>45291</v>
      </c>
    </row>
    <row r="504" spans="1:19" ht="20.3" x14ac:dyDescent="0.35">
      <c r="A504" s="43">
        <v>490</v>
      </c>
      <c r="B504" s="48" t="s">
        <v>1736</v>
      </c>
      <c r="C504" s="55">
        <v>34781</v>
      </c>
      <c r="D504" s="43" t="s">
        <v>1899</v>
      </c>
      <c r="E504" s="43">
        <v>1958</v>
      </c>
      <c r="F504" s="43" t="s">
        <v>2131</v>
      </c>
      <c r="G504" s="56" t="s">
        <v>2098</v>
      </c>
      <c r="H504" s="43">
        <v>2</v>
      </c>
      <c r="I504" s="43">
        <v>1</v>
      </c>
      <c r="J504" s="43">
        <v>0</v>
      </c>
      <c r="K504" s="43">
        <v>1270.7</v>
      </c>
      <c r="L504" s="43">
        <v>427.7</v>
      </c>
      <c r="M504" s="45">
        <v>0</v>
      </c>
      <c r="N504" s="45">
        <f t="shared" si="10"/>
        <v>0</v>
      </c>
      <c r="O504" s="45">
        <v>0</v>
      </c>
      <c r="P504" s="45">
        <v>0</v>
      </c>
      <c r="Q504" s="45">
        <v>0</v>
      </c>
      <c r="R504" s="57">
        <v>44927</v>
      </c>
      <c r="S504" s="57">
        <v>45291</v>
      </c>
    </row>
    <row r="505" spans="1:19" ht="20.3" x14ac:dyDescent="0.35">
      <c r="A505" s="43">
        <v>491</v>
      </c>
      <c r="B505" s="48" t="s">
        <v>1738</v>
      </c>
      <c r="C505" s="55">
        <v>35608</v>
      </c>
      <c r="D505" s="43" t="s">
        <v>1899</v>
      </c>
      <c r="E505" s="43">
        <v>1981</v>
      </c>
      <c r="F505" s="43" t="s">
        <v>2131</v>
      </c>
      <c r="G505" s="56" t="s">
        <v>2097</v>
      </c>
      <c r="H505" s="43">
        <v>9</v>
      </c>
      <c r="I505" s="43">
        <v>27</v>
      </c>
      <c r="J505" s="43">
        <v>1</v>
      </c>
      <c r="K505" s="43">
        <v>103536.3</v>
      </c>
      <c r="L505" s="43">
        <v>67408.37</v>
      </c>
      <c r="M505" s="45">
        <v>2584990.6800000002</v>
      </c>
      <c r="N505" s="45">
        <f t="shared" si="10"/>
        <v>2584990.6800000002</v>
      </c>
      <c r="O505" s="45">
        <v>0</v>
      </c>
      <c r="P505" s="45">
        <v>0</v>
      </c>
      <c r="Q505" s="45">
        <v>0</v>
      </c>
      <c r="R505" s="57">
        <v>44927</v>
      </c>
      <c r="S505" s="57">
        <v>45291</v>
      </c>
    </row>
    <row r="506" spans="1:19" ht="20.3" x14ac:dyDescent="0.35">
      <c r="A506" s="43">
        <v>492</v>
      </c>
      <c r="B506" s="48" t="s">
        <v>1739</v>
      </c>
      <c r="C506" s="55">
        <v>32789</v>
      </c>
      <c r="D506" s="43" t="s">
        <v>1899</v>
      </c>
      <c r="E506" s="43">
        <v>1994</v>
      </c>
      <c r="F506" s="43" t="s">
        <v>2131</v>
      </c>
      <c r="G506" s="56" t="s">
        <v>2097</v>
      </c>
      <c r="H506" s="43">
        <v>9</v>
      </c>
      <c r="I506" s="43">
        <v>2</v>
      </c>
      <c r="J506" s="43">
        <v>2</v>
      </c>
      <c r="K506" s="43">
        <v>4058.3</v>
      </c>
      <c r="L506" s="43">
        <v>4074</v>
      </c>
      <c r="M506" s="45">
        <v>5150248.3600000003</v>
      </c>
      <c r="N506" s="45">
        <f t="shared" si="10"/>
        <v>5150248.3600000003</v>
      </c>
      <c r="O506" s="45">
        <v>0</v>
      </c>
      <c r="P506" s="45">
        <v>0</v>
      </c>
      <c r="Q506" s="45">
        <v>0</v>
      </c>
      <c r="R506" s="57">
        <v>44927</v>
      </c>
      <c r="S506" s="57">
        <v>45291</v>
      </c>
    </row>
    <row r="507" spans="1:19" ht="20.3" x14ac:dyDescent="0.35">
      <c r="A507" s="43">
        <v>493</v>
      </c>
      <c r="B507" s="48" t="s">
        <v>1740</v>
      </c>
      <c r="C507" s="55">
        <v>33577</v>
      </c>
      <c r="D507" s="43" t="s">
        <v>1899</v>
      </c>
      <c r="E507" s="43">
        <v>1962</v>
      </c>
      <c r="F507" s="43" t="s">
        <v>2131</v>
      </c>
      <c r="G507" s="56" t="s">
        <v>2097</v>
      </c>
      <c r="H507" s="43">
        <v>5</v>
      </c>
      <c r="I507" s="43">
        <v>3</v>
      </c>
      <c r="J507" s="43">
        <v>0</v>
      </c>
      <c r="K507" s="43">
        <v>4115.5</v>
      </c>
      <c r="L507" s="43">
        <v>2548</v>
      </c>
      <c r="M507" s="45">
        <v>0</v>
      </c>
      <c r="N507" s="45">
        <f t="shared" si="10"/>
        <v>0</v>
      </c>
      <c r="O507" s="45">
        <v>0</v>
      </c>
      <c r="P507" s="45">
        <v>0</v>
      </c>
      <c r="Q507" s="45">
        <v>0</v>
      </c>
      <c r="R507" s="57">
        <v>44927</v>
      </c>
      <c r="S507" s="57">
        <v>45291</v>
      </c>
    </row>
    <row r="508" spans="1:19" ht="20.3" x14ac:dyDescent="0.35">
      <c r="A508" s="43">
        <v>494</v>
      </c>
      <c r="B508" s="48" t="s">
        <v>1741</v>
      </c>
      <c r="C508" s="55">
        <v>34872</v>
      </c>
      <c r="D508" s="43" t="s">
        <v>1899</v>
      </c>
      <c r="E508" s="43">
        <v>1957</v>
      </c>
      <c r="F508" s="43" t="s">
        <v>2131</v>
      </c>
      <c r="G508" s="56" t="s">
        <v>2098</v>
      </c>
      <c r="H508" s="43">
        <v>2</v>
      </c>
      <c r="I508" s="43">
        <v>1</v>
      </c>
      <c r="J508" s="43">
        <v>0</v>
      </c>
      <c r="K508" s="43">
        <v>543</v>
      </c>
      <c r="L508" s="43">
        <v>539.4</v>
      </c>
      <c r="M508" s="45">
        <v>0</v>
      </c>
      <c r="N508" s="45">
        <f t="shared" si="10"/>
        <v>0</v>
      </c>
      <c r="O508" s="45">
        <v>0</v>
      </c>
      <c r="P508" s="45">
        <v>0</v>
      </c>
      <c r="Q508" s="45">
        <v>0</v>
      </c>
      <c r="R508" s="57">
        <v>44927</v>
      </c>
      <c r="S508" s="57">
        <v>45291</v>
      </c>
    </row>
    <row r="509" spans="1:19" ht="20.3" x14ac:dyDescent="0.35">
      <c r="A509" s="43">
        <v>495</v>
      </c>
      <c r="B509" s="48" t="s">
        <v>1820</v>
      </c>
      <c r="C509" s="55">
        <v>33637</v>
      </c>
      <c r="D509" s="43" t="s">
        <v>1899</v>
      </c>
      <c r="E509" s="43">
        <v>1998</v>
      </c>
      <c r="F509" s="43" t="s">
        <v>2131</v>
      </c>
      <c r="G509" s="56" t="s">
        <v>2097</v>
      </c>
      <c r="H509" s="43">
        <v>9</v>
      </c>
      <c r="I509" s="43">
        <v>4</v>
      </c>
      <c r="J509" s="43">
        <v>3</v>
      </c>
      <c r="K509" s="43">
        <v>9779</v>
      </c>
      <c r="L509" s="43">
        <v>6766.5999999999995</v>
      </c>
      <c r="M509" s="45">
        <v>7724050.04</v>
      </c>
      <c r="N509" s="45">
        <f t="shared" si="10"/>
        <v>7724050.04</v>
      </c>
      <c r="O509" s="45">
        <v>0</v>
      </c>
      <c r="P509" s="45">
        <v>0</v>
      </c>
      <c r="Q509" s="45">
        <v>0</v>
      </c>
      <c r="R509" s="57">
        <v>44927</v>
      </c>
      <c r="S509" s="57">
        <v>45291</v>
      </c>
    </row>
    <row r="510" spans="1:19" ht="20.3" x14ac:dyDescent="0.35">
      <c r="A510" s="43">
        <v>496</v>
      </c>
      <c r="B510" s="48" t="s">
        <v>1821</v>
      </c>
      <c r="C510" s="55">
        <v>34321</v>
      </c>
      <c r="D510" s="43" t="s">
        <v>1899</v>
      </c>
      <c r="E510" s="43">
        <v>1996</v>
      </c>
      <c r="F510" s="43" t="s">
        <v>2131</v>
      </c>
      <c r="G510" s="56" t="s">
        <v>2097</v>
      </c>
      <c r="H510" s="43">
        <v>9</v>
      </c>
      <c r="I510" s="43">
        <v>1</v>
      </c>
      <c r="J510" s="43">
        <v>1</v>
      </c>
      <c r="K510" s="43">
        <v>2930.9</v>
      </c>
      <c r="L510" s="43">
        <v>2067.6</v>
      </c>
      <c r="M510" s="45">
        <v>2581579.6800000002</v>
      </c>
      <c r="N510" s="45">
        <f t="shared" si="10"/>
        <v>2581579.6800000002</v>
      </c>
      <c r="O510" s="45">
        <v>0</v>
      </c>
      <c r="P510" s="45">
        <v>0</v>
      </c>
      <c r="Q510" s="45">
        <v>0</v>
      </c>
      <c r="R510" s="57">
        <v>44927</v>
      </c>
      <c r="S510" s="57">
        <v>45291</v>
      </c>
    </row>
    <row r="511" spans="1:19" ht="20.3" x14ac:dyDescent="0.35">
      <c r="A511" s="43">
        <v>497</v>
      </c>
      <c r="B511" s="48" t="s">
        <v>1822</v>
      </c>
      <c r="C511" s="55">
        <v>35182</v>
      </c>
      <c r="D511" s="43" t="s">
        <v>1899</v>
      </c>
      <c r="E511" s="43">
        <v>1993</v>
      </c>
      <c r="F511" s="43" t="s">
        <v>2131</v>
      </c>
      <c r="G511" s="56" t="s">
        <v>2097</v>
      </c>
      <c r="H511" s="43">
        <v>9</v>
      </c>
      <c r="I511" s="43">
        <v>3</v>
      </c>
      <c r="J511" s="43">
        <v>3</v>
      </c>
      <c r="K511" s="43">
        <v>7456.9</v>
      </c>
      <c r="L511" s="43">
        <v>5994.9000000000005</v>
      </c>
      <c r="M511" s="45">
        <v>7720309.04</v>
      </c>
      <c r="N511" s="45">
        <f t="shared" si="10"/>
        <v>7720309.04</v>
      </c>
      <c r="O511" s="45">
        <v>0</v>
      </c>
      <c r="P511" s="45">
        <v>0</v>
      </c>
      <c r="Q511" s="45">
        <v>0</v>
      </c>
      <c r="R511" s="57">
        <v>44927</v>
      </c>
      <c r="S511" s="57">
        <v>45291</v>
      </c>
    </row>
    <row r="512" spans="1:19" ht="20.3" x14ac:dyDescent="0.35">
      <c r="A512" s="43">
        <v>498</v>
      </c>
      <c r="B512" s="48" t="s">
        <v>1823</v>
      </c>
      <c r="C512" s="55">
        <v>36852</v>
      </c>
      <c r="D512" s="43" t="s">
        <v>1899</v>
      </c>
      <c r="E512" s="43">
        <v>1992</v>
      </c>
      <c r="F512" s="43" t="s">
        <v>2131</v>
      </c>
      <c r="G512" s="56" t="s">
        <v>2097</v>
      </c>
      <c r="H512" s="43">
        <v>9</v>
      </c>
      <c r="I512" s="43">
        <v>2</v>
      </c>
      <c r="J512" s="43">
        <v>2</v>
      </c>
      <c r="K512" s="43">
        <v>5923.1</v>
      </c>
      <c r="L512" s="43">
        <v>3879.7</v>
      </c>
      <c r="M512" s="45">
        <v>5150614.3600000003</v>
      </c>
      <c r="N512" s="45">
        <f t="shared" si="10"/>
        <v>5150614.3600000003</v>
      </c>
      <c r="O512" s="45">
        <v>0</v>
      </c>
      <c r="P512" s="45">
        <v>0</v>
      </c>
      <c r="Q512" s="45">
        <v>0</v>
      </c>
      <c r="R512" s="57">
        <v>44927</v>
      </c>
      <c r="S512" s="57">
        <v>45291</v>
      </c>
    </row>
    <row r="513" spans="1:19" ht="20.3" x14ac:dyDescent="0.35">
      <c r="A513" s="43">
        <v>499</v>
      </c>
      <c r="B513" s="48" t="s">
        <v>1824</v>
      </c>
      <c r="C513" s="55">
        <v>36853</v>
      </c>
      <c r="D513" s="43" t="s">
        <v>1899</v>
      </c>
      <c r="E513" s="43">
        <v>1992</v>
      </c>
      <c r="F513" s="43" t="s">
        <v>2131</v>
      </c>
      <c r="G513" s="56" t="s">
        <v>2097</v>
      </c>
      <c r="H513" s="43">
        <v>9</v>
      </c>
      <c r="I513" s="43">
        <v>1</v>
      </c>
      <c r="J513" s="43">
        <v>1</v>
      </c>
      <c r="K513" s="43">
        <v>2761.2</v>
      </c>
      <c r="L513" s="43">
        <v>1782.8</v>
      </c>
      <c r="M513" s="45">
        <v>2581944.6800000002</v>
      </c>
      <c r="N513" s="45">
        <f t="shared" si="10"/>
        <v>2581944.6800000002</v>
      </c>
      <c r="O513" s="45">
        <v>0</v>
      </c>
      <c r="P513" s="45">
        <v>0</v>
      </c>
      <c r="Q513" s="45">
        <v>0</v>
      </c>
      <c r="R513" s="57">
        <v>44927</v>
      </c>
      <c r="S513" s="57">
        <v>45291</v>
      </c>
    </row>
    <row r="514" spans="1:19" ht="20.3" x14ac:dyDescent="0.35">
      <c r="A514" s="43">
        <v>500</v>
      </c>
      <c r="B514" s="48" t="s">
        <v>1825</v>
      </c>
      <c r="C514" s="55">
        <v>34526</v>
      </c>
      <c r="D514" s="43" t="s">
        <v>1899</v>
      </c>
      <c r="E514" s="43">
        <v>1996</v>
      </c>
      <c r="F514" s="43" t="s">
        <v>2131</v>
      </c>
      <c r="G514" s="56" t="s">
        <v>2098</v>
      </c>
      <c r="H514" s="43">
        <v>9</v>
      </c>
      <c r="I514" s="43">
        <v>1</v>
      </c>
      <c r="J514" s="43">
        <v>1</v>
      </c>
      <c r="K514" s="43">
        <v>4688.8</v>
      </c>
      <c r="L514" s="43">
        <v>3935.7</v>
      </c>
      <c r="M514" s="45">
        <v>2584665.6800000002</v>
      </c>
      <c r="N514" s="45">
        <f t="shared" si="10"/>
        <v>2584665.6800000002</v>
      </c>
      <c r="O514" s="45">
        <v>0</v>
      </c>
      <c r="P514" s="45">
        <v>0</v>
      </c>
      <c r="Q514" s="45">
        <v>0</v>
      </c>
      <c r="R514" s="57">
        <v>44927</v>
      </c>
      <c r="S514" s="57">
        <v>45291</v>
      </c>
    </row>
    <row r="515" spans="1:19" ht="20.3" x14ac:dyDescent="0.35">
      <c r="A515" s="43">
        <v>501</v>
      </c>
      <c r="B515" s="48" t="s">
        <v>1826</v>
      </c>
      <c r="C515" s="55">
        <v>34929</v>
      </c>
      <c r="D515" s="43" t="s">
        <v>1899</v>
      </c>
      <c r="E515" s="43">
        <v>1995</v>
      </c>
      <c r="F515" s="43" t="s">
        <v>2131</v>
      </c>
      <c r="G515" s="56" t="s">
        <v>2098</v>
      </c>
      <c r="H515" s="43">
        <v>9</v>
      </c>
      <c r="I515" s="43">
        <v>1</v>
      </c>
      <c r="J515" s="43">
        <v>1</v>
      </c>
      <c r="K515" s="43">
        <v>3390.3</v>
      </c>
      <c r="L515" s="43">
        <v>4266.3</v>
      </c>
      <c r="M515" s="45">
        <v>2587304.6800000002</v>
      </c>
      <c r="N515" s="45">
        <f t="shared" si="10"/>
        <v>2587304.6800000002</v>
      </c>
      <c r="O515" s="45">
        <v>0</v>
      </c>
      <c r="P515" s="45">
        <v>0</v>
      </c>
      <c r="Q515" s="45">
        <v>0</v>
      </c>
      <c r="R515" s="57">
        <v>44927</v>
      </c>
      <c r="S515" s="57">
        <v>45291</v>
      </c>
    </row>
    <row r="516" spans="1:19" ht="20.3" x14ac:dyDescent="0.35">
      <c r="A516" s="43">
        <v>502</v>
      </c>
      <c r="B516" s="48" t="s">
        <v>1827</v>
      </c>
      <c r="C516" s="55">
        <v>34930</v>
      </c>
      <c r="D516" s="43" t="s">
        <v>1899</v>
      </c>
      <c r="E516" s="43">
        <v>1995</v>
      </c>
      <c r="F516" s="43" t="s">
        <v>2131</v>
      </c>
      <c r="G516" s="56" t="s">
        <v>2098</v>
      </c>
      <c r="H516" s="43">
        <v>9</v>
      </c>
      <c r="I516" s="43">
        <v>1</v>
      </c>
      <c r="J516" s="43">
        <v>1</v>
      </c>
      <c r="K516" s="43">
        <v>5162.8</v>
      </c>
      <c r="L516" s="43">
        <v>3946.9</v>
      </c>
      <c r="M516" s="45">
        <v>2586000.6800000002</v>
      </c>
      <c r="N516" s="45">
        <f t="shared" si="10"/>
        <v>2586000.6800000002</v>
      </c>
      <c r="O516" s="45">
        <v>0</v>
      </c>
      <c r="P516" s="45">
        <v>0</v>
      </c>
      <c r="Q516" s="45">
        <v>0</v>
      </c>
      <c r="R516" s="57">
        <v>44927</v>
      </c>
      <c r="S516" s="57">
        <v>45291</v>
      </c>
    </row>
    <row r="517" spans="1:19" ht="20.3" x14ac:dyDescent="0.35">
      <c r="A517" s="43">
        <v>503</v>
      </c>
      <c r="B517" s="48" t="s">
        <v>1828</v>
      </c>
      <c r="C517" s="55">
        <v>32745</v>
      </c>
      <c r="D517" s="43" t="s">
        <v>1899</v>
      </c>
      <c r="E517" s="43">
        <v>1998</v>
      </c>
      <c r="F517" s="43" t="s">
        <v>2131</v>
      </c>
      <c r="G517" s="56" t="s">
        <v>2106</v>
      </c>
      <c r="H517" s="43">
        <v>9</v>
      </c>
      <c r="I517" s="43">
        <v>3</v>
      </c>
      <c r="J517" s="43">
        <v>3</v>
      </c>
      <c r="K517" s="43">
        <v>9016.7000000000007</v>
      </c>
      <c r="L517" s="43">
        <v>6041.35</v>
      </c>
      <c r="M517" s="45">
        <v>7725411.04</v>
      </c>
      <c r="N517" s="45">
        <f t="shared" si="10"/>
        <v>7725411.04</v>
      </c>
      <c r="O517" s="45">
        <v>0</v>
      </c>
      <c r="P517" s="45">
        <v>0</v>
      </c>
      <c r="Q517" s="45">
        <v>0</v>
      </c>
      <c r="R517" s="57">
        <v>44927</v>
      </c>
      <c r="S517" s="57">
        <v>45291</v>
      </c>
    </row>
    <row r="518" spans="1:19" ht="20.3" x14ac:dyDescent="0.35">
      <c r="A518" s="43">
        <v>504</v>
      </c>
      <c r="B518" s="48" t="s">
        <v>1829</v>
      </c>
      <c r="C518" s="55">
        <v>32593</v>
      </c>
      <c r="D518" s="43" t="s">
        <v>1899</v>
      </c>
      <c r="E518" s="43">
        <v>1991</v>
      </c>
      <c r="F518" s="43" t="s">
        <v>2131</v>
      </c>
      <c r="G518" s="56" t="s">
        <v>2098</v>
      </c>
      <c r="H518" s="43">
        <v>9</v>
      </c>
      <c r="I518" s="43">
        <v>2</v>
      </c>
      <c r="J518" s="43">
        <v>2</v>
      </c>
      <c r="K518" s="43">
        <v>3847</v>
      </c>
      <c r="L518" s="43">
        <v>4383.8</v>
      </c>
      <c r="M518" s="45">
        <v>5150271.3600000003</v>
      </c>
      <c r="N518" s="45">
        <f t="shared" si="10"/>
        <v>5150271.3600000003</v>
      </c>
      <c r="O518" s="45">
        <v>0</v>
      </c>
      <c r="P518" s="45">
        <v>0</v>
      </c>
      <c r="Q518" s="45">
        <v>0</v>
      </c>
      <c r="R518" s="57">
        <v>44927</v>
      </c>
      <c r="S518" s="57">
        <v>45291</v>
      </c>
    </row>
    <row r="519" spans="1:19" ht="20.3" x14ac:dyDescent="0.35">
      <c r="A519" s="43">
        <v>505</v>
      </c>
      <c r="B519" s="48" t="s">
        <v>1830</v>
      </c>
      <c r="C519" s="55">
        <v>32743</v>
      </c>
      <c r="D519" s="43" t="s">
        <v>1899</v>
      </c>
      <c r="E519" s="43">
        <v>1997</v>
      </c>
      <c r="F519" s="43" t="s">
        <v>2131</v>
      </c>
      <c r="G519" s="56" t="s">
        <v>2097</v>
      </c>
      <c r="H519" s="43">
        <v>9</v>
      </c>
      <c r="I519" s="43">
        <v>1</v>
      </c>
      <c r="J519" s="43">
        <v>1</v>
      </c>
      <c r="K519" s="43">
        <v>2076.8000000000002</v>
      </c>
      <c r="L519" s="43">
        <v>2077.6</v>
      </c>
      <c r="M519" s="45">
        <v>2584384.6800000002</v>
      </c>
      <c r="N519" s="45">
        <f t="shared" si="10"/>
        <v>2584384.6800000002</v>
      </c>
      <c r="O519" s="45">
        <v>0</v>
      </c>
      <c r="P519" s="45">
        <v>0</v>
      </c>
      <c r="Q519" s="45">
        <v>0</v>
      </c>
      <c r="R519" s="57">
        <v>44927</v>
      </c>
      <c r="S519" s="57">
        <v>45291</v>
      </c>
    </row>
    <row r="520" spans="1:19" ht="20.3" x14ac:dyDescent="0.35">
      <c r="A520" s="43">
        <v>506</v>
      </c>
      <c r="B520" s="48" t="s">
        <v>1831</v>
      </c>
      <c r="C520" s="55">
        <v>56269</v>
      </c>
      <c r="D520" s="43" t="s">
        <v>1899</v>
      </c>
      <c r="E520" s="43">
        <v>1998</v>
      </c>
      <c r="F520" s="43" t="s">
        <v>2131</v>
      </c>
      <c r="G520" s="56" t="s">
        <v>2097</v>
      </c>
      <c r="H520" s="43">
        <v>9</v>
      </c>
      <c r="I520" s="43">
        <v>1</v>
      </c>
      <c r="J520" s="43">
        <v>1</v>
      </c>
      <c r="K520" s="43">
        <v>2087.3000000000002</v>
      </c>
      <c r="L520" s="43">
        <v>2087.1999999999998</v>
      </c>
      <c r="M520" s="45">
        <v>2585397.6800000002</v>
      </c>
      <c r="N520" s="45">
        <f t="shared" si="10"/>
        <v>2585397.6800000002</v>
      </c>
      <c r="O520" s="45">
        <v>0</v>
      </c>
      <c r="P520" s="45">
        <v>0</v>
      </c>
      <c r="Q520" s="45">
        <v>0</v>
      </c>
      <c r="R520" s="57">
        <v>44927</v>
      </c>
      <c r="S520" s="57">
        <v>45291</v>
      </c>
    </row>
    <row r="521" spans="1:19" ht="20.3" x14ac:dyDescent="0.35">
      <c r="A521" s="43">
        <v>507</v>
      </c>
      <c r="B521" s="48" t="s">
        <v>1832</v>
      </c>
      <c r="C521" s="55">
        <v>32925</v>
      </c>
      <c r="D521" s="43" t="s">
        <v>1899</v>
      </c>
      <c r="E521" s="43">
        <v>1990</v>
      </c>
      <c r="F521" s="43" t="s">
        <v>2131</v>
      </c>
      <c r="G521" s="56" t="s">
        <v>2097</v>
      </c>
      <c r="H521" s="43">
        <v>9</v>
      </c>
      <c r="I521" s="43">
        <v>2</v>
      </c>
      <c r="J521" s="43">
        <v>2</v>
      </c>
      <c r="K521" s="43">
        <v>4937.1000000000004</v>
      </c>
      <c r="L521" s="43">
        <v>3497.73</v>
      </c>
      <c r="M521" s="45">
        <v>5148318.3600000003</v>
      </c>
      <c r="N521" s="45">
        <f t="shared" si="10"/>
        <v>5148318.3600000003</v>
      </c>
      <c r="O521" s="45">
        <v>0</v>
      </c>
      <c r="P521" s="45">
        <v>0</v>
      </c>
      <c r="Q521" s="45">
        <v>0</v>
      </c>
      <c r="R521" s="57">
        <v>44927</v>
      </c>
      <c r="S521" s="57">
        <v>45291</v>
      </c>
    </row>
    <row r="522" spans="1:19" ht="20.3" x14ac:dyDescent="0.35">
      <c r="A522" s="43">
        <v>508</v>
      </c>
      <c r="B522" s="48" t="s">
        <v>1833</v>
      </c>
      <c r="C522" s="55">
        <v>34054</v>
      </c>
      <c r="D522" s="43" t="s">
        <v>1899</v>
      </c>
      <c r="E522" s="43">
        <v>1993</v>
      </c>
      <c r="F522" s="43" t="s">
        <v>2131</v>
      </c>
      <c r="G522" s="56" t="s">
        <v>2097</v>
      </c>
      <c r="H522" s="43">
        <v>9</v>
      </c>
      <c r="I522" s="43">
        <v>2</v>
      </c>
      <c r="J522" s="43">
        <v>2</v>
      </c>
      <c r="K522" s="43">
        <v>6473.1</v>
      </c>
      <c r="L522" s="43">
        <v>3923.7</v>
      </c>
      <c r="M522" s="45">
        <v>5151229.3600000003</v>
      </c>
      <c r="N522" s="45">
        <f t="shared" ref="N522:N585" si="11">M522</f>
        <v>5151229.3600000003</v>
      </c>
      <c r="O522" s="45">
        <v>0</v>
      </c>
      <c r="P522" s="45">
        <v>0</v>
      </c>
      <c r="Q522" s="45">
        <v>0</v>
      </c>
      <c r="R522" s="57">
        <v>44927</v>
      </c>
      <c r="S522" s="57">
        <v>45291</v>
      </c>
    </row>
    <row r="523" spans="1:19" ht="20.3" x14ac:dyDescent="0.35">
      <c r="A523" s="43">
        <v>509</v>
      </c>
      <c r="B523" s="48" t="s">
        <v>1834</v>
      </c>
      <c r="C523" s="55">
        <v>33281</v>
      </c>
      <c r="D523" s="43" t="s">
        <v>1899</v>
      </c>
      <c r="E523" s="43">
        <v>1998</v>
      </c>
      <c r="F523" s="43" t="s">
        <v>2131</v>
      </c>
      <c r="G523" s="56" t="s">
        <v>2098</v>
      </c>
      <c r="H523" s="43">
        <v>10</v>
      </c>
      <c r="I523" s="43">
        <v>1</v>
      </c>
      <c r="J523" s="43">
        <v>1</v>
      </c>
      <c r="K523" s="43">
        <v>4240.3999999999996</v>
      </c>
      <c r="L523" s="43">
        <v>2705.8</v>
      </c>
      <c r="M523" s="45">
        <v>2952136.15</v>
      </c>
      <c r="N523" s="45">
        <f t="shared" si="11"/>
        <v>2952136.15</v>
      </c>
      <c r="O523" s="45">
        <v>0</v>
      </c>
      <c r="P523" s="45">
        <v>0</v>
      </c>
      <c r="Q523" s="45">
        <v>0</v>
      </c>
      <c r="R523" s="57">
        <v>44927</v>
      </c>
      <c r="S523" s="57">
        <v>45291</v>
      </c>
    </row>
    <row r="524" spans="1:19" ht="20.3" x14ac:dyDescent="0.35">
      <c r="A524" s="43">
        <v>510</v>
      </c>
      <c r="B524" s="48" t="s">
        <v>1835</v>
      </c>
      <c r="C524" s="55">
        <v>32744</v>
      </c>
      <c r="D524" s="43" t="s">
        <v>1899</v>
      </c>
      <c r="E524" s="43">
        <v>1996</v>
      </c>
      <c r="F524" s="43" t="s">
        <v>2131</v>
      </c>
      <c r="G524" s="56" t="s">
        <v>2097</v>
      </c>
      <c r="H524" s="43">
        <v>9</v>
      </c>
      <c r="I524" s="43">
        <v>1</v>
      </c>
      <c r="J524" s="43">
        <v>1</v>
      </c>
      <c r="K524" s="43">
        <v>4277.7</v>
      </c>
      <c r="L524" s="43">
        <v>3254.9</v>
      </c>
      <c r="M524" s="45">
        <v>2581143.6800000002</v>
      </c>
      <c r="N524" s="45">
        <f t="shared" si="11"/>
        <v>2581143.6800000002</v>
      </c>
      <c r="O524" s="45">
        <v>0</v>
      </c>
      <c r="P524" s="45">
        <v>0</v>
      </c>
      <c r="Q524" s="45">
        <v>0</v>
      </c>
      <c r="R524" s="57">
        <v>44927</v>
      </c>
      <c r="S524" s="57">
        <v>45291</v>
      </c>
    </row>
    <row r="525" spans="1:19" ht="20.3" x14ac:dyDescent="0.35">
      <c r="A525" s="43">
        <v>511</v>
      </c>
      <c r="B525" s="48" t="s">
        <v>1836</v>
      </c>
      <c r="C525" s="55">
        <v>34277</v>
      </c>
      <c r="D525" s="43" t="s">
        <v>1899</v>
      </c>
      <c r="E525" s="43">
        <v>1976</v>
      </c>
      <c r="F525" s="43" t="s">
        <v>2131</v>
      </c>
      <c r="G525" s="56" t="s">
        <v>2097</v>
      </c>
      <c r="H525" s="43">
        <v>5</v>
      </c>
      <c r="I525" s="43">
        <v>6</v>
      </c>
      <c r="J525" s="43">
        <v>0</v>
      </c>
      <c r="K525" s="43">
        <v>7679.6</v>
      </c>
      <c r="L525" s="43">
        <v>4668</v>
      </c>
      <c r="M525" s="45">
        <v>15897749.289999999</v>
      </c>
      <c r="N525" s="45">
        <f t="shared" si="11"/>
        <v>15897749.289999999</v>
      </c>
      <c r="O525" s="45">
        <v>0</v>
      </c>
      <c r="P525" s="45">
        <v>0</v>
      </c>
      <c r="Q525" s="45">
        <v>0</v>
      </c>
      <c r="R525" s="57">
        <v>44927</v>
      </c>
      <c r="S525" s="57">
        <v>45291</v>
      </c>
    </row>
    <row r="526" spans="1:19" ht="20.3" x14ac:dyDescent="0.35">
      <c r="A526" s="43">
        <v>512</v>
      </c>
      <c r="B526" s="48" t="s">
        <v>1837</v>
      </c>
      <c r="C526" s="55">
        <v>36566</v>
      </c>
      <c r="D526" s="43" t="s">
        <v>1899</v>
      </c>
      <c r="E526" s="43">
        <v>1968</v>
      </c>
      <c r="F526" s="43" t="s">
        <v>2131</v>
      </c>
      <c r="G526" s="56" t="s">
        <v>2097</v>
      </c>
      <c r="H526" s="43">
        <v>5</v>
      </c>
      <c r="I526" s="43">
        <v>4</v>
      </c>
      <c r="J526" s="43">
        <v>0</v>
      </c>
      <c r="K526" s="43">
        <v>5733.1</v>
      </c>
      <c r="L526" s="43">
        <v>3539</v>
      </c>
      <c r="M526" s="45">
        <v>10469537.049999999</v>
      </c>
      <c r="N526" s="45">
        <f t="shared" si="11"/>
        <v>10469537.049999999</v>
      </c>
      <c r="O526" s="45">
        <v>0</v>
      </c>
      <c r="P526" s="45">
        <v>0</v>
      </c>
      <c r="Q526" s="45">
        <v>0</v>
      </c>
      <c r="R526" s="57">
        <v>44927</v>
      </c>
      <c r="S526" s="57">
        <v>45291</v>
      </c>
    </row>
    <row r="527" spans="1:19" ht="20.3" x14ac:dyDescent="0.35">
      <c r="A527" s="43">
        <v>513</v>
      </c>
      <c r="B527" s="48" t="s">
        <v>1845</v>
      </c>
      <c r="C527" s="55">
        <v>34976</v>
      </c>
      <c r="D527" s="43" t="s">
        <v>1899</v>
      </c>
      <c r="E527" s="43">
        <v>1935</v>
      </c>
      <c r="F527" s="43" t="s">
        <v>2131</v>
      </c>
      <c r="G527" s="56" t="s">
        <v>2098</v>
      </c>
      <c r="H527" s="43">
        <v>5</v>
      </c>
      <c r="I527" s="43">
        <v>5</v>
      </c>
      <c r="J527" s="43">
        <v>0</v>
      </c>
      <c r="K527" s="43">
        <v>4195.6000000000004</v>
      </c>
      <c r="L527" s="43">
        <v>3446.4</v>
      </c>
      <c r="M527" s="45">
        <v>0</v>
      </c>
      <c r="N527" s="45">
        <f t="shared" si="11"/>
        <v>0</v>
      </c>
      <c r="O527" s="45">
        <v>0</v>
      </c>
      <c r="P527" s="45">
        <v>0</v>
      </c>
      <c r="Q527" s="45">
        <v>0</v>
      </c>
      <c r="R527" s="57">
        <v>44927</v>
      </c>
      <c r="S527" s="57">
        <v>45291</v>
      </c>
    </row>
    <row r="528" spans="1:19" ht="20.3" x14ac:dyDescent="0.35">
      <c r="A528" s="43">
        <v>514</v>
      </c>
      <c r="B528" s="48" t="s">
        <v>1847</v>
      </c>
      <c r="C528" s="55">
        <v>33274</v>
      </c>
      <c r="D528" s="43" t="s">
        <v>1899</v>
      </c>
      <c r="E528" s="43">
        <v>1983</v>
      </c>
      <c r="F528" s="43" t="s">
        <v>2131</v>
      </c>
      <c r="G528" s="56" t="s">
        <v>2097</v>
      </c>
      <c r="H528" s="43">
        <v>9</v>
      </c>
      <c r="I528" s="43">
        <v>17</v>
      </c>
      <c r="J528" s="43">
        <v>3</v>
      </c>
      <c r="K528" s="43">
        <v>44367.5</v>
      </c>
      <c r="L528" s="43">
        <v>34015.550000000003</v>
      </c>
      <c r="M528" s="45">
        <v>7547678.04</v>
      </c>
      <c r="N528" s="45">
        <f t="shared" si="11"/>
        <v>7547678.04</v>
      </c>
      <c r="O528" s="45">
        <v>0</v>
      </c>
      <c r="P528" s="45">
        <v>0</v>
      </c>
      <c r="Q528" s="45">
        <v>0</v>
      </c>
      <c r="R528" s="57">
        <v>44927</v>
      </c>
      <c r="S528" s="57">
        <v>45291</v>
      </c>
    </row>
    <row r="529" spans="1:19" ht="20.3" x14ac:dyDescent="0.35">
      <c r="A529" s="43">
        <v>515</v>
      </c>
      <c r="B529" s="48" t="s">
        <v>1848</v>
      </c>
      <c r="C529" s="55">
        <v>36300</v>
      </c>
      <c r="D529" s="43" t="s">
        <v>1899</v>
      </c>
      <c r="E529" s="43">
        <v>1957</v>
      </c>
      <c r="F529" s="43" t="s">
        <v>2131</v>
      </c>
      <c r="G529" s="56" t="s">
        <v>2098</v>
      </c>
      <c r="H529" s="43">
        <v>3</v>
      </c>
      <c r="I529" s="43">
        <v>3</v>
      </c>
      <c r="J529" s="43">
        <v>0</v>
      </c>
      <c r="K529" s="43">
        <v>3073.9</v>
      </c>
      <c r="L529" s="43">
        <v>1962.3</v>
      </c>
      <c r="M529" s="45">
        <v>0</v>
      </c>
      <c r="N529" s="45">
        <f t="shared" si="11"/>
        <v>0</v>
      </c>
      <c r="O529" s="45">
        <v>0</v>
      </c>
      <c r="P529" s="45">
        <v>0</v>
      </c>
      <c r="Q529" s="45">
        <v>0</v>
      </c>
      <c r="R529" s="57">
        <v>44927</v>
      </c>
      <c r="S529" s="57">
        <v>45291</v>
      </c>
    </row>
    <row r="530" spans="1:19" ht="20.3" x14ac:dyDescent="0.35">
      <c r="A530" s="43">
        <v>516</v>
      </c>
      <c r="B530" s="48" t="s">
        <v>1849</v>
      </c>
      <c r="C530" s="55">
        <v>36964</v>
      </c>
      <c r="D530" s="43" t="s">
        <v>1899</v>
      </c>
      <c r="E530" s="43">
        <v>1992</v>
      </c>
      <c r="F530" s="43" t="s">
        <v>2131</v>
      </c>
      <c r="G530" s="56" t="s">
        <v>2098</v>
      </c>
      <c r="H530" s="43">
        <v>5</v>
      </c>
      <c r="I530" s="43">
        <v>3</v>
      </c>
      <c r="J530" s="43">
        <v>0</v>
      </c>
      <c r="K530" s="43">
        <v>3120.3</v>
      </c>
      <c r="L530" s="43">
        <v>2067.6999999999998</v>
      </c>
      <c r="M530" s="45">
        <v>5101834.1639999999</v>
      </c>
      <c r="N530" s="45">
        <f t="shared" si="11"/>
        <v>5101834.1639999999</v>
      </c>
      <c r="O530" s="45">
        <v>0</v>
      </c>
      <c r="P530" s="45">
        <v>0</v>
      </c>
      <c r="Q530" s="45">
        <v>0</v>
      </c>
      <c r="R530" s="57">
        <v>44927</v>
      </c>
      <c r="S530" s="57">
        <v>45291</v>
      </c>
    </row>
    <row r="531" spans="1:19" ht="20.3" x14ac:dyDescent="0.3">
      <c r="A531" s="46" t="s">
        <v>22</v>
      </c>
      <c r="B531" s="46"/>
      <c r="C531" s="58" t="s">
        <v>172</v>
      </c>
      <c r="D531" s="58" t="s">
        <v>172</v>
      </c>
      <c r="E531" s="58" t="s">
        <v>172</v>
      </c>
      <c r="F531" s="58" t="s">
        <v>172</v>
      </c>
      <c r="G531" s="58" t="s">
        <v>172</v>
      </c>
      <c r="H531" s="58" t="s">
        <v>172</v>
      </c>
      <c r="I531" s="58" t="s">
        <v>172</v>
      </c>
      <c r="J531" s="49">
        <f t="shared" ref="J531:Q531" si="12">SUM(J315:J530)</f>
        <v>88</v>
      </c>
      <c r="K531" s="49">
        <f t="shared" si="12"/>
        <v>1006708.2700000001</v>
      </c>
      <c r="L531" s="49">
        <f t="shared" si="12"/>
        <v>675835.97000000032</v>
      </c>
      <c r="M531" s="49">
        <f t="shared" si="12"/>
        <v>767263714.38668942</v>
      </c>
      <c r="N531" s="49">
        <f t="shared" si="12"/>
        <v>767263714.38668942</v>
      </c>
      <c r="O531" s="49">
        <f t="shared" si="12"/>
        <v>0</v>
      </c>
      <c r="P531" s="49">
        <f t="shared" si="12"/>
        <v>0</v>
      </c>
      <c r="Q531" s="49">
        <f t="shared" si="12"/>
        <v>0</v>
      </c>
      <c r="R531" s="58" t="s">
        <v>172</v>
      </c>
      <c r="S531" s="58" t="s">
        <v>172</v>
      </c>
    </row>
    <row r="532" spans="1:19" ht="19.649999999999999" x14ac:dyDescent="0.3">
      <c r="A532" s="596" t="s">
        <v>1915</v>
      </c>
      <c r="B532" s="596"/>
      <c r="C532" s="596"/>
      <c r="D532" s="596"/>
      <c r="E532" s="596"/>
      <c r="F532" s="596"/>
      <c r="G532" s="596"/>
      <c r="H532" s="596"/>
      <c r="I532" s="596"/>
      <c r="J532" s="596"/>
      <c r="K532" s="596"/>
      <c r="L532" s="596"/>
      <c r="M532" s="596"/>
      <c r="N532" s="596"/>
      <c r="O532" s="596"/>
      <c r="P532" s="596"/>
      <c r="Q532" s="596"/>
      <c r="R532" s="596"/>
      <c r="S532" s="597"/>
    </row>
    <row r="533" spans="1:19" ht="20.3" x14ac:dyDescent="0.35">
      <c r="A533" s="43">
        <v>517</v>
      </c>
      <c r="B533" s="44" t="s">
        <v>477</v>
      </c>
      <c r="C533" s="55">
        <v>37310</v>
      </c>
      <c r="D533" s="43" t="s">
        <v>1899</v>
      </c>
      <c r="E533" s="43">
        <v>1994</v>
      </c>
      <c r="F533" s="43" t="s">
        <v>2131</v>
      </c>
      <c r="G533" s="56" t="s">
        <v>2097</v>
      </c>
      <c r="H533" s="43">
        <v>9</v>
      </c>
      <c r="I533" s="43">
        <v>3</v>
      </c>
      <c r="J533" s="43">
        <v>3</v>
      </c>
      <c r="K533" s="43">
        <v>5219.5</v>
      </c>
      <c r="L533" s="43">
        <v>5177</v>
      </c>
      <c r="M533" s="45">
        <v>7732245.04</v>
      </c>
      <c r="N533" s="45">
        <f t="shared" si="11"/>
        <v>7732245.04</v>
      </c>
      <c r="O533" s="45">
        <v>0</v>
      </c>
      <c r="P533" s="45">
        <v>0</v>
      </c>
      <c r="Q533" s="45">
        <v>0</v>
      </c>
      <c r="R533" s="57">
        <v>44927</v>
      </c>
      <c r="S533" s="57">
        <v>45291</v>
      </c>
    </row>
    <row r="534" spans="1:19" ht="20.3" x14ac:dyDescent="0.35">
      <c r="A534" s="43">
        <v>518</v>
      </c>
      <c r="B534" s="44" t="s">
        <v>476</v>
      </c>
      <c r="C534" s="55">
        <v>37320</v>
      </c>
      <c r="D534" s="43" t="s">
        <v>1899</v>
      </c>
      <c r="E534" s="43">
        <v>1981</v>
      </c>
      <c r="F534" s="43" t="s">
        <v>2131</v>
      </c>
      <c r="G534" s="56" t="s">
        <v>2097</v>
      </c>
      <c r="H534" s="43">
        <v>5</v>
      </c>
      <c r="I534" s="43">
        <v>11</v>
      </c>
      <c r="J534" s="43">
        <v>0</v>
      </c>
      <c r="K534" s="43">
        <v>7957.4</v>
      </c>
      <c r="L534" s="43">
        <v>7996.2000000000007</v>
      </c>
      <c r="M534" s="45">
        <v>54345219.379999995</v>
      </c>
      <c r="N534" s="45">
        <f t="shared" si="11"/>
        <v>54345219.379999995</v>
      </c>
      <c r="O534" s="45">
        <v>0</v>
      </c>
      <c r="P534" s="45">
        <v>0</v>
      </c>
      <c r="Q534" s="45">
        <v>0</v>
      </c>
      <c r="R534" s="57">
        <v>44927</v>
      </c>
      <c r="S534" s="57">
        <v>45291</v>
      </c>
    </row>
    <row r="535" spans="1:19" ht="20.3" x14ac:dyDescent="0.35">
      <c r="A535" s="43">
        <v>519</v>
      </c>
      <c r="B535" s="44" t="s">
        <v>1644</v>
      </c>
      <c r="C535" s="55">
        <v>37329</v>
      </c>
      <c r="D535" s="43" t="s">
        <v>1900</v>
      </c>
      <c r="E535" s="43">
        <v>1984</v>
      </c>
      <c r="F535" s="43" t="s">
        <v>2131</v>
      </c>
      <c r="G535" s="56" t="s">
        <v>2106</v>
      </c>
      <c r="H535" s="43">
        <v>5</v>
      </c>
      <c r="I535" s="43">
        <v>13</v>
      </c>
      <c r="J535" s="43">
        <v>0</v>
      </c>
      <c r="K535" s="43">
        <v>10135.9</v>
      </c>
      <c r="L535" s="43" t="s">
        <v>2131</v>
      </c>
      <c r="M535" s="45">
        <v>0</v>
      </c>
      <c r="N535" s="45">
        <f t="shared" si="11"/>
        <v>0</v>
      </c>
      <c r="O535" s="45">
        <v>0</v>
      </c>
      <c r="P535" s="45">
        <v>0</v>
      </c>
      <c r="Q535" s="45">
        <v>0</v>
      </c>
      <c r="R535" s="57">
        <v>44927</v>
      </c>
      <c r="S535" s="57">
        <v>45291</v>
      </c>
    </row>
    <row r="536" spans="1:19" ht="20.3" x14ac:dyDescent="0.35">
      <c r="A536" s="43">
        <v>520</v>
      </c>
      <c r="B536" s="44" t="s">
        <v>1645</v>
      </c>
      <c r="C536" s="55">
        <v>37335</v>
      </c>
      <c r="D536" s="43" t="s">
        <v>1900</v>
      </c>
      <c r="E536" s="43">
        <v>1985</v>
      </c>
      <c r="F536" s="43" t="s">
        <v>2131</v>
      </c>
      <c r="G536" s="56" t="s">
        <v>2106</v>
      </c>
      <c r="H536" s="43">
        <v>5</v>
      </c>
      <c r="I536" s="43">
        <v>8</v>
      </c>
      <c r="J536" s="43">
        <v>0</v>
      </c>
      <c r="K536" s="43">
        <v>7206.1</v>
      </c>
      <c r="L536" s="43" t="s">
        <v>2131</v>
      </c>
      <c r="M536" s="45">
        <v>0</v>
      </c>
      <c r="N536" s="45">
        <f t="shared" si="11"/>
        <v>0</v>
      </c>
      <c r="O536" s="45">
        <v>0</v>
      </c>
      <c r="P536" s="45">
        <v>0</v>
      </c>
      <c r="Q536" s="45">
        <v>0</v>
      </c>
      <c r="R536" s="57">
        <v>44927</v>
      </c>
      <c r="S536" s="57">
        <v>45291</v>
      </c>
    </row>
    <row r="537" spans="1:19" ht="20.3" x14ac:dyDescent="0.35">
      <c r="A537" s="43">
        <v>521</v>
      </c>
      <c r="B537" s="44" t="s">
        <v>1725</v>
      </c>
      <c r="C537" s="55">
        <v>37339</v>
      </c>
      <c r="D537" s="43" t="s">
        <v>1899</v>
      </c>
      <c r="E537" s="43">
        <v>1994</v>
      </c>
      <c r="F537" s="43" t="s">
        <v>2131</v>
      </c>
      <c r="G537" s="56" t="s">
        <v>2097</v>
      </c>
      <c r="H537" s="43">
        <v>9</v>
      </c>
      <c r="I537" s="43">
        <v>6</v>
      </c>
      <c r="J537" s="43">
        <v>4</v>
      </c>
      <c r="K537" s="43">
        <v>13135.9</v>
      </c>
      <c r="L537" s="43">
        <v>13135.6</v>
      </c>
      <c r="M537" s="45">
        <v>11158454.140000001</v>
      </c>
      <c r="N537" s="45">
        <f t="shared" si="11"/>
        <v>11158454.140000001</v>
      </c>
      <c r="O537" s="45">
        <v>0</v>
      </c>
      <c r="P537" s="45">
        <v>0</v>
      </c>
      <c r="Q537" s="45">
        <v>0</v>
      </c>
      <c r="R537" s="57">
        <v>44927</v>
      </c>
      <c r="S537" s="57">
        <v>45291</v>
      </c>
    </row>
    <row r="538" spans="1:19" ht="20.3" x14ac:dyDescent="0.35">
      <c r="A538" s="43">
        <v>522</v>
      </c>
      <c r="B538" s="44" t="s">
        <v>478</v>
      </c>
      <c r="C538" s="55">
        <v>37355</v>
      </c>
      <c r="D538" s="43" t="s">
        <v>1899</v>
      </c>
      <c r="E538" s="43">
        <v>1984</v>
      </c>
      <c r="F538" s="43" t="s">
        <v>2131</v>
      </c>
      <c r="G538" s="56" t="s">
        <v>2106</v>
      </c>
      <c r="H538" s="43">
        <v>5</v>
      </c>
      <c r="I538" s="43">
        <v>14</v>
      </c>
      <c r="J538" s="43">
        <v>0</v>
      </c>
      <c r="K538" s="43">
        <v>10794</v>
      </c>
      <c r="L538" s="43">
        <v>10791.6</v>
      </c>
      <c r="M538" s="45">
        <v>65871801.049999997</v>
      </c>
      <c r="N538" s="45">
        <f t="shared" si="11"/>
        <v>65871801.049999997</v>
      </c>
      <c r="O538" s="45">
        <v>0</v>
      </c>
      <c r="P538" s="45">
        <v>0</v>
      </c>
      <c r="Q538" s="45">
        <v>0</v>
      </c>
      <c r="R538" s="57">
        <v>44927</v>
      </c>
      <c r="S538" s="57">
        <v>45291</v>
      </c>
    </row>
    <row r="539" spans="1:19" ht="20.3" x14ac:dyDescent="0.35">
      <c r="A539" s="43">
        <v>523</v>
      </c>
      <c r="B539" s="44" t="s">
        <v>1646</v>
      </c>
      <c r="C539" s="55">
        <v>37361</v>
      </c>
      <c r="D539" s="43" t="s">
        <v>1900</v>
      </c>
      <c r="E539" s="43">
        <v>1982</v>
      </c>
      <c r="F539" s="43" t="s">
        <v>2131</v>
      </c>
      <c r="G539" s="56" t="s">
        <v>2106</v>
      </c>
      <c r="H539" s="43">
        <v>5</v>
      </c>
      <c r="I539" s="43">
        <v>23</v>
      </c>
      <c r="J539" s="43">
        <v>0</v>
      </c>
      <c r="K539" s="43">
        <v>16521.3</v>
      </c>
      <c r="L539" s="43" t="s">
        <v>2131</v>
      </c>
      <c r="M539" s="45">
        <v>0</v>
      </c>
      <c r="N539" s="45">
        <f t="shared" si="11"/>
        <v>0</v>
      </c>
      <c r="O539" s="45">
        <v>0</v>
      </c>
      <c r="P539" s="45">
        <v>0</v>
      </c>
      <c r="Q539" s="45">
        <v>0</v>
      </c>
      <c r="R539" s="57">
        <v>44927</v>
      </c>
      <c r="S539" s="57">
        <v>45291</v>
      </c>
    </row>
    <row r="540" spans="1:19" ht="20.3" x14ac:dyDescent="0.3">
      <c r="A540" s="46" t="s">
        <v>22</v>
      </c>
      <c r="B540" s="46"/>
      <c r="C540" s="58" t="s">
        <v>172</v>
      </c>
      <c r="D540" s="58" t="s">
        <v>172</v>
      </c>
      <c r="E540" s="58" t="s">
        <v>172</v>
      </c>
      <c r="F540" s="58" t="s">
        <v>172</v>
      </c>
      <c r="G540" s="58" t="s">
        <v>172</v>
      </c>
      <c r="H540" s="58" t="s">
        <v>172</v>
      </c>
      <c r="I540" s="58" t="s">
        <v>172</v>
      </c>
      <c r="J540" s="49">
        <f>SUM(J533:J539)</f>
        <v>7</v>
      </c>
      <c r="K540" s="49">
        <f t="shared" ref="K540:Q540" si="13">SUM(K533:K539)</f>
        <v>70970.100000000006</v>
      </c>
      <c r="L540" s="49">
        <f t="shared" si="13"/>
        <v>37100.400000000001</v>
      </c>
      <c r="M540" s="49">
        <f t="shared" si="13"/>
        <v>139107719.61000001</v>
      </c>
      <c r="N540" s="49">
        <f t="shared" si="13"/>
        <v>139107719.61000001</v>
      </c>
      <c r="O540" s="49">
        <f t="shared" si="13"/>
        <v>0</v>
      </c>
      <c r="P540" s="49">
        <f t="shared" si="13"/>
        <v>0</v>
      </c>
      <c r="Q540" s="49">
        <f t="shared" si="13"/>
        <v>0</v>
      </c>
      <c r="R540" s="58" t="s">
        <v>172</v>
      </c>
      <c r="S540" s="58" t="s">
        <v>172</v>
      </c>
    </row>
    <row r="541" spans="1:19" ht="19.649999999999999" x14ac:dyDescent="0.3">
      <c r="A541" s="596" t="s">
        <v>1916</v>
      </c>
      <c r="B541" s="596"/>
      <c r="C541" s="596"/>
      <c r="D541" s="596"/>
      <c r="E541" s="596"/>
      <c r="F541" s="596"/>
      <c r="G541" s="596"/>
      <c r="H541" s="596"/>
      <c r="I541" s="596"/>
      <c r="J541" s="596"/>
      <c r="K541" s="596"/>
      <c r="L541" s="596"/>
      <c r="M541" s="596"/>
      <c r="N541" s="596"/>
      <c r="O541" s="596"/>
      <c r="P541" s="596"/>
      <c r="Q541" s="596"/>
      <c r="R541" s="596"/>
      <c r="S541" s="597"/>
    </row>
    <row r="542" spans="1:19" ht="20.3" x14ac:dyDescent="0.35">
      <c r="A542" s="43">
        <v>524</v>
      </c>
      <c r="B542" s="44" t="s">
        <v>485</v>
      </c>
      <c r="C542" s="55">
        <v>37653</v>
      </c>
      <c r="D542" s="43" t="s">
        <v>1899</v>
      </c>
      <c r="E542" s="43">
        <v>1965</v>
      </c>
      <c r="F542" s="43" t="s">
        <v>2131</v>
      </c>
      <c r="G542" s="56" t="s">
        <v>2103</v>
      </c>
      <c r="H542" s="43">
        <v>1</v>
      </c>
      <c r="I542" s="43">
        <v>2</v>
      </c>
      <c r="J542" s="43">
        <v>0</v>
      </c>
      <c r="K542" s="43">
        <v>339.9</v>
      </c>
      <c r="L542" s="43">
        <v>526.5</v>
      </c>
      <c r="M542" s="45">
        <v>803664.78799999994</v>
      </c>
      <c r="N542" s="45">
        <f t="shared" si="11"/>
        <v>803664.78799999994</v>
      </c>
      <c r="O542" s="45">
        <v>0</v>
      </c>
      <c r="P542" s="45">
        <v>0</v>
      </c>
      <c r="Q542" s="45">
        <v>0</v>
      </c>
      <c r="R542" s="57">
        <v>44927</v>
      </c>
      <c r="S542" s="57">
        <v>45291</v>
      </c>
    </row>
    <row r="543" spans="1:19" ht="20.3" x14ac:dyDescent="0.35">
      <c r="A543" s="43">
        <v>525</v>
      </c>
      <c r="B543" s="44" t="s">
        <v>64</v>
      </c>
      <c r="C543" s="55">
        <v>37690</v>
      </c>
      <c r="D543" s="43" t="s">
        <v>1899</v>
      </c>
      <c r="E543" s="43">
        <v>1974</v>
      </c>
      <c r="F543" s="43" t="s">
        <v>2131</v>
      </c>
      <c r="G543" s="56" t="s">
        <v>2097</v>
      </c>
      <c r="H543" s="43">
        <v>5</v>
      </c>
      <c r="I543" s="43">
        <v>4</v>
      </c>
      <c r="J543" s="43">
        <v>0</v>
      </c>
      <c r="K543" s="43">
        <v>1974</v>
      </c>
      <c r="L543" s="43">
        <v>3310.33</v>
      </c>
      <c r="M543" s="45">
        <v>3690370.7</v>
      </c>
      <c r="N543" s="45">
        <f t="shared" si="11"/>
        <v>3690370.7</v>
      </c>
      <c r="O543" s="45">
        <v>0</v>
      </c>
      <c r="P543" s="45">
        <v>0</v>
      </c>
      <c r="Q543" s="45">
        <v>0</v>
      </c>
      <c r="R543" s="57">
        <v>44927</v>
      </c>
      <c r="S543" s="57">
        <v>45291</v>
      </c>
    </row>
    <row r="544" spans="1:19" ht="20.3" x14ac:dyDescent="0.35">
      <c r="A544" s="43">
        <v>526</v>
      </c>
      <c r="B544" s="44" t="s">
        <v>488</v>
      </c>
      <c r="C544" s="55">
        <v>37752</v>
      </c>
      <c r="D544" s="43" t="s">
        <v>1899</v>
      </c>
      <c r="E544" s="43">
        <v>1959</v>
      </c>
      <c r="F544" s="43" t="s">
        <v>2131</v>
      </c>
      <c r="G544" s="56" t="s">
        <v>2103</v>
      </c>
      <c r="H544" s="43">
        <v>2</v>
      </c>
      <c r="I544" s="43">
        <v>1</v>
      </c>
      <c r="J544" s="43">
        <v>0</v>
      </c>
      <c r="K544" s="43">
        <v>562</v>
      </c>
      <c r="L544" s="43">
        <v>159.75</v>
      </c>
      <c r="M544" s="45">
        <v>88260</v>
      </c>
      <c r="N544" s="45">
        <f t="shared" si="11"/>
        <v>88260</v>
      </c>
      <c r="O544" s="45">
        <v>0</v>
      </c>
      <c r="P544" s="45">
        <v>0</v>
      </c>
      <c r="Q544" s="45">
        <v>0</v>
      </c>
      <c r="R544" s="57">
        <v>44927</v>
      </c>
      <c r="S544" s="57">
        <v>45291</v>
      </c>
    </row>
    <row r="545" spans="1:19" ht="20.3" x14ac:dyDescent="0.35">
      <c r="A545" s="43">
        <v>527</v>
      </c>
      <c r="B545" s="44" t="s">
        <v>483</v>
      </c>
      <c r="C545" s="55">
        <v>46747</v>
      </c>
      <c r="D545" s="43" t="s">
        <v>1899</v>
      </c>
      <c r="E545" s="43">
        <v>1960</v>
      </c>
      <c r="F545" s="43" t="s">
        <v>2131</v>
      </c>
      <c r="G545" s="56" t="s">
        <v>2108</v>
      </c>
      <c r="H545" s="43">
        <v>2</v>
      </c>
      <c r="I545" s="43">
        <v>1</v>
      </c>
      <c r="J545" s="43">
        <v>0</v>
      </c>
      <c r="K545" s="43">
        <v>355.6</v>
      </c>
      <c r="L545" s="43">
        <v>361.1</v>
      </c>
      <c r="M545" s="45">
        <v>659402.05799999996</v>
      </c>
      <c r="N545" s="45">
        <f t="shared" si="11"/>
        <v>659402.05799999996</v>
      </c>
      <c r="O545" s="45">
        <v>0</v>
      </c>
      <c r="P545" s="45">
        <v>0</v>
      </c>
      <c r="Q545" s="45">
        <v>0</v>
      </c>
      <c r="R545" s="57">
        <v>44927</v>
      </c>
      <c r="S545" s="57">
        <v>45291</v>
      </c>
    </row>
    <row r="546" spans="1:19" ht="20.3" x14ac:dyDescent="0.35">
      <c r="A546" s="43">
        <v>528</v>
      </c>
      <c r="B546" s="44" t="s">
        <v>33</v>
      </c>
      <c r="C546" s="55">
        <v>37571</v>
      </c>
      <c r="D546" s="43" t="s">
        <v>1899</v>
      </c>
      <c r="E546" s="43">
        <v>1956</v>
      </c>
      <c r="F546" s="43" t="s">
        <v>2131</v>
      </c>
      <c r="G546" s="56" t="s">
        <v>2103</v>
      </c>
      <c r="H546" s="43">
        <v>2</v>
      </c>
      <c r="I546" s="43">
        <v>1</v>
      </c>
      <c r="J546" s="43">
        <v>0</v>
      </c>
      <c r="K546" s="43">
        <v>538.4</v>
      </c>
      <c r="L546" s="43">
        <v>538.4</v>
      </c>
      <c r="M546" s="45">
        <v>779879.07655</v>
      </c>
      <c r="N546" s="45">
        <f t="shared" si="11"/>
        <v>779879.07655</v>
      </c>
      <c r="O546" s="45">
        <v>0</v>
      </c>
      <c r="P546" s="45">
        <v>0</v>
      </c>
      <c r="Q546" s="45">
        <v>0</v>
      </c>
      <c r="R546" s="57">
        <v>44927</v>
      </c>
      <c r="S546" s="57">
        <v>45291</v>
      </c>
    </row>
    <row r="547" spans="1:19" ht="20.3" x14ac:dyDescent="0.35">
      <c r="A547" s="43">
        <v>529</v>
      </c>
      <c r="B547" s="44" t="s">
        <v>31</v>
      </c>
      <c r="C547" s="55">
        <v>37567</v>
      </c>
      <c r="D547" s="43" t="s">
        <v>1899</v>
      </c>
      <c r="E547" s="43">
        <v>1956</v>
      </c>
      <c r="F547" s="43" t="s">
        <v>2131</v>
      </c>
      <c r="G547" s="56" t="s">
        <v>2103</v>
      </c>
      <c r="H547" s="43">
        <v>2</v>
      </c>
      <c r="I547" s="43">
        <v>2</v>
      </c>
      <c r="J547" s="43">
        <v>0</v>
      </c>
      <c r="K547" s="43">
        <v>961</v>
      </c>
      <c r="L547" s="43">
        <v>908.6</v>
      </c>
      <c r="M547" s="45">
        <v>630000.76</v>
      </c>
      <c r="N547" s="45">
        <f t="shared" si="11"/>
        <v>630000.76</v>
      </c>
      <c r="O547" s="45">
        <v>0</v>
      </c>
      <c r="P547" s="45">
        <v>0</v>
      </c>
      <c r="Q547" s="45">
        <v>0</v>
      </c>
      <c r="R547" s="57">
        <v>44927</v>
      </c>
      <c r="S547" s="57">
        <v>45291</v>
      </c>
    </row>
    <row r="548" spans="1:19" ht="20.3" x14ac:dyDescent="0.3">
      <c r="A548" s="46" t="s">
        <v>22</v>
      </c>
      <c r="B548" s="46"/>
      <c r="C548" s="58" t="s">
        <v>172</v>
      </c>
      <c r="D548" s="58" t="s">
        <v>172</v>
      </c>
      <c r="E548" s="58" t="s">
        <v>172</v>
      </c>
      <c r="F548" s="58" t="s">
        <v>172</v>
      </c>
      <c r="G548" s="58" t="s">
        <v>172</v>
      </c>
      <c r="H548" s="58" t="s">
        <v>172</v>
      </c>
      <c r="I548" s="58" t="s">
        <v>172</v>
      </c>
      <c r="J548" s="49">
        <f>SUM(J542:J547)</f>
        <v>0</v>
      </c>
      <c r="K548" s="49">
        <f t="shared" ref="K548:Q548" si="14">SUM(K542:K547)</f>
        <v>4730.8999999999996</v>
      </c>
      <c r="L548" s="49">
        <f t="shared" si="14"/>
        <v>5804.68</v>
      </c>
      <c r="M548" s="49">
        <f t="shared" si="14"/>
        <v>6651577.3825500002</v>
      </c>
      <c r="N548" s="49">
        <f t="shared" si="14"/>
        <v>6651577.3825500002</v>
      </c>
      <c r="O548" s="49">
        <f t="shared" si="14"/>
        <v>0</v>
      </c>
      <c r="P548" s="49">
        <f t="shared" si="14"/>
        <v>0</v>
      </c>
      <c r="Q548" s="49">
        <f t="shared" si="14"/>
        <v>0</v>
      </c>
      <c r="R548" s="58" t="s">
        <v>172</v>
      </c>
      <c r="S548" s="58" t="s">
        <v>172</v>
      </c>
    </row>
    <row r="549" spans="1:19" ht="19.649999999999999" x14ac:dyDescent="0.3">
      <c r="A549" s="596" t="s">
        <v>1917</v>
      </c>
      <c r="B549" s="596"/>
      <c r="C549" s="596"/>
      <c r="D549" s="596"/>
      <c r="E549" s="596"/>
      <c r="F549" s="596"/>
      <c r="G549" s="596"/>
      <c r="H549" s="596"/>
      <c r="I549" s="596"/>
      <c r="J549" s="596"/>
      <c r="K549" s="596"/>
      <c r="L549" s="596"/>
      <c r="M549" s="596"/>
      <c r="N549" s="596"/>
      <c r="O549" s="596"/>
      <c r="P549" s="596"/>
      <c r="Q549" s="596"/>
      <c r="R549" s="596"/>
      <c r="S549" s="597"/>
    </row>
    <row r="550" spans="1:19" ht="20.3" x14ac:dyDescent="0.35">
      <c r="A550" s="43">
        <v>530</v>
      </c>
      <c r="B550" s="47" t="s">
        <v>489</v>
      </c>
      <c r="C550" s="55">
        <v>37978</v>
      </c>
      <c r="D550" s="43" t="s">
        <v>1899</v>
      </c>
      <c r="E550" s="43">
        <v>1956</v>
      </c>
      <c r="F550" s="43" t="s">
        <v>2131</v>
      </c>
      <c r="G550" s="56" t="s">
        <v>2106</v>
      </c>
      <c r="H550" s="43">
        <v>2</v>
      </c>
      <c r="I550" s="43">
        <v>2</v>
      </c>
      <c r="J550" s="43">
        <v>0</v>
      </c>
      <c r="K550" s="43">
        <v>593.32000000000005</v>
      </c>
      <c r="L550" s="43">
        <v>720.56000000000006</v>
      </c>
      <c r="M550" s="45">
        <v>0</v>
      </c>
      <c r="N550" s="45">
        <f t="shared" si="11"/>
        <v>0</v>
      </c>
      <c r="O550" s="45">
        <v>0</v>
      </c>
      <c r="P550" s="45">
        <v>0</v>
      </c>
      <c r="Q550" s="45">
        <v>0</v>
      </c>
      <c r="R550" s="57">
        <v>44927</v>
      </c>
      <c r="S550" s="57">
        <v>45291</v>
      </c>
    </row>
    <row r="551" spans="1:19" ht="20.3" x14ac:dyDescent="0.35">
      <c r="A551" s="43">
        <v>531</v>
      </c>
      <c r="B551" s="47" t="s">
        <v>490</v>
      </c>
      <c r="C551" s="55">
        <v>37994</v>
      </c>
      <c r="D551" s="43" t="s">
        <v>1899</v>
      </c>
      <c r="E551" s="43">
        <v>1956</v>
      </c>
      <c r="F551" s="43" t="s">
        <v>2131</v>
      </c>
      <c r="G551" s="56" t="s">
        <v>2099</v>
      </c>
      <c r="H551" s="43">
        <v>2</v>
      </c>
      <c r="I551" s="43">
        <v>2</v>
      </c>
      <c r="J551" s="43">
        <v>0</v>
      </c>
      <c r="K551" s="43">
        <v>1259.3699999999999</v>
      </c>
      <c r="L551" s="43">
        <v>693.59</v>
      </c>
      <c r="M551" s="45">
        <v>0</v>
      </c>
      <c r="N551" s="45">
        <f t="shared" si="11"/>
        <v>0</v>
      </c>
      <c r="O551" s="45">
        <v>0</v>
      </c>
      <c r="P551" s="45">
        <v>0</v>
      </c>
      <c r="Q551" s="45">
        <v>0</v>
      </c>
      <c r="R551" s="57">
        <v>44927</v>
      </c>
      <c r="S551" s="57">
        <v>45291</v>
      </c>
    </row>
    <row r="552" spans="1:19" ht="20.3" x14ac:dyDescent="0.35">
      <c r="A552" s="43">
        <v>532</v>
      </c>
      <c r="B552" s="47" t="s">
        <v>491</v>
      </c>
      <c r="C552" s="55">
        <v>37980</v>
      </c>
      <c r="D552" s="43" t="s">
        <v>1899</v>
      </c>
      <c r="E552" s="43">
        <v>1956</v>
      </c>
      <c r="F552" s="43" t="s">
        <v>2131</v>
      </c>
      <c r="G552" s="56" t="s">
        <v>2106</v>
      </c>
      <c r="H552" s="43">
        <v>2</v>
      </c>
      <c r="I552" s="43">
        <v>1</v>
      </c>
      <c r="J552" s="43">
        <v>0</v>
      </c>
      <c r="K552" s="43">
        <v>431.47</v>
      </c>
      <c r="L552" s="43">
        <v>432.9</v>
      </c>
      <c r="M552" s="45">
        <v>0</v>
      </c>
      <c r="N552" s="45">
        <f t="shared" si="11"/>
        <v>0</v>
      </c>
      <c r="O552" s="45">
        <v>0</v>
      </c>
      <c r="P552" s="45">
        <v>0</v>
      </c>
      <c r="Q552" s="45">
        <v>0</v>
      </c>
      <c r="R552" s="57">
        <v>44927</v>
      </c>
      <c r="S552" s="57">
        <v>45291</v>
      </c>
    </row>
    <row r="553" spans="1:19" ht="20.3" x14ac:dyDescent="0.35">
      <c r="A553" s="43">
        <v>533</v>
      </c>
      <c r="B553" s="47" t="s">
        <v>492</v>
      </c>
      <c r="C553" s="55">
        <v>37982</v>
      </c>
      <c r="D553" s="43" t="s">
        <v>1899</v>
      </c>
      <c r="E553" s="43">
        <v>1956</v>
      </c>
      <c r="F553" s="43" t="s">
        <v>2131</v>
      </c>
      <c r="G553" s="56" t="s">
        <v>2106</v>
      </c>
      <c r="H553" s="43">
        <v>2</v>
      </c>
      <c r="I553" s="43">
        <v>2</v>
      </c>
      <c r="J553" s="43">
        <v>0</v>
      </c>
      <c r="K553" s="43">
        <v>716.19</v>
      </c>
      <c r="L553" s="43">
        <v>673.59</v>
      </c>
      <c r="M553" s="45">
        <v>0</v>
      </c>
      <c r="N553" s="45">
        <f t="shared" si="11"/>
        <v>0</v>
      </c>
      <c r="O553" s="45">
        <v>0</v>
      </c>
      <c r="P553" s="45">
        <v>0</v>
      </c>
      <c r="Q553" s="45">
        <v>0</v>
      </c>
      <c r="R553" s="57">
        <v>44927</v>
      </c>
      <c r="S553" s="57">
        <v>45291</v>
      </c>
    </row>
    <row r="554" spans="1:19" ht="20.3" x14ac:dyDescent="0.35">
      <c r="A554" s="43">
        <v>534</v>
      </c>
      <c r="B554" s="47" t="s">
        <v>493</v>
      </c>
      <c r="C554" s="55">
        <v>38038</v>
      </c>
      <c r="D554" s="43" t="s">
        <v>1899</v>
      </c>
      <c r="E554" s="43">
        <v>1969</v>
      </c>
      <c r="F554" s="43" t="s">
        <v>2131</v>
      </c>
      <c r="G554" s="56" t="s">
        <v>2097</v>
      </c>
      <c r="H554" s="43">
        <v>5</v>
      </c>
      <c r="I554" s="43">
        <v>4</v>
      </c>
      <c r="J554" s="43">
        <v>0</v>
      </c>
      <c r="K554" s="43">
        <v>5693.49</v>
      </c>
      <c r="L554" s="43">
        <v>3605.07</v>
      </c>
      <c r="M554" s="45">
        <v>0</v>
      </c>
      <c r="N554" s="45">
        <f t="shared" si="11"/>
        <v>0</v>
      </c>
      <c r="O554" s="45">
        <v>0</v>
      </c>
      <c r="P554" s="45">
        <v>0</v>
      </c>
      <c r="Q554" s="45">
        <v>0</v>
      </c>
      <c r="R554" s="57">
        <v>44927</v>
      </c>
      <c r="S554" s="57">
        <v>45291</v>
      </c>
    </row>
    <row r="555" spans="1:19" ht="20.3" x14ac:dyDescent="0.35">
      <c r="A555" s="43">
        <v>535</v>
      </c>
      <c r="B555" s="47" t="s">
        <v>494</v>
      </c>
      <c r="C555" s="55">
        <v>38044</v>
      </c>
      <c r="D555" s="43" t="s">
        <v>1899</v>
      </c>
      <c r="E555" s="43">
        <v>1968</v>
      </c>
      <c r="F555" s="43" t="s">
        <v>2131</v>
      </c>
      <c r="G555" s="56" t="s">
        <v>2097</v>
      </c>
      <c r="H555" s="43">
        <v>5</v>
      </c>
      <c r="I555" s="43">
        <v>4</v>
      </c>
      <c r="J555" s="43">
        <v>0</v>
      </c>
      <c r="K555" s="43">
        <v>3874.77</v>
      </c>
      <c r="L555" s="43">
        <v>3578.41</v>
      </c>
      <c r="M555" s="45">
        <v>0</v>
      </c>
      <c r="N555" s="45">
        <f t="shared" si="11"/>
        <v>0</v>
      </c>
      <c r="O555" s="45">
        <v>0</v>
      </c>
      <c r="P555" s="45">
        <v>0</v>
      </c>
      <c r="Q555" s="45">
        <v>0</v>
      </c>
      <c r="R555" s="57">
        <v>44927</v>
      </c>
      <c r="S555" s="57">
        <v>45291</v>
      </c>
    </row>
    <row r="556" spans="1:19" ht="20.3" x14ac:dyDescent="0.35">
      <c r="A556" s="43">
        <v>536</v>
      </c>
      <c r="B556" s="47" t="s">
        <v>495</v>
      </c>
      <c r="C556" s="55">
        <v>38055</v>
      </c>
      <c r="D556" s="43" t="s">
        <v>1899</v>
      </c>
      <c r="E556" s="43">
        <v>1968</v>
      </c>
      <c r="F556" s="43" t="s">
        <v>2131</v>
      </c>
      <c r="G556" s="56" t="s">
        <v>2098</v>
      </c>
      <c r="H556" s="43">
        <v>4</v>
      </c>
      <c r="I556" s="43">
        <v>3</v>
      </c>
      <c r="J556" s="43">
        <v>0</v>
      </c>
      <c r="K556" s="43">
        <v>4039.72</v>
      </c>
      <c r="L556" s="43">
        <v>2021.07</v>
      </c>
      <c r="M556" s="45">
        <v>0</v>
      </c>
      <c r="N556" s="45">
        <f t="shared" si="11"/>
        <v>0</v>
      </c>
      <c r="O556" s="45">
        <v>0</v>
      </c>
      <c r="P556" s="45">
        <v>0</v>
      </c>
      <c r="Q556" s="45">
        <v>0</v>
      </c>
      <c r="R556" s="57">
        <v>44927</v>
      </c>
      <c r="S556" s="57">
        <v>45291</v>
      </c>
    </row>
    <row r="557" spans="1:19" ht="20.3" x14ac:dyDescent="0.35">
      <c r="A557" s="43">
        <v>537</v>
      </c>
      <c r="B557" s="47" t="s">
        <v>496</v>
      </c>
      <c r="C557" s="55">
        <v>38056</v>
      </c>
      <c r="D557" s="43" t="s">
        <v>1899</v>
      </c>
      <c r="E557" s="43">
        <v>1968</v>
      </c>
      <c r="F557" s="43" t="s">
        <v>2131</v>
      </c>
      <c r="G557" s="56" t="s">
        <v>2098</v>
      </c>
      <c r="H557" s="43">
        <v>4</v>
      </c>
      <c r="I557" s="43">
        <v>3</v>
      </c>
      <c r="J557" s="43">
        <v>0</v>
      </c>
      <c r="K557" s="43">
        <v>4115.72</v>
      </c>
      <c r="L557" s="43">
        <v>2044.59</v>
      </c>
      <c r="M557" s="45">
        <v>0</v>
      </c>
      <c r="N557" s="45">
        <f t="shared" si="11"/>
        <v>0</v>
      </c>
      <c r="O557" s="45">
        <v>0</v>
      </c>
      <c r="P557" s="45">
        <v>0</v>
      </c>
      <c r="Q557" s="45">
        <v>0</v>
      </c>
      <c r="R557" s="57">
        <v>44927</v>
      </c>
      <c r="S557" s="57">
        <v>45291</v>
      </c>
    </row>
    <row r="558" spans="1:19" ht="20.3" x14ac:dyDescent="0.35">
      <c r="A558" s="43">
        <v>538</v>
      </c>
      <c r="B558" s="47" t="s">
        <v>497</v>
      </c>
      <c r="C558" s="55">
        <v>38057</v>
      </c>
      <c r="D558" s="43" t="s">
        <v>1899</v>
      </c>
      <c r="E558" s="43">
        <v>1964</v>
      </c>
      <c r="F558" s="43" t="s">
        <v>2131</v>
      </c>
      <c r="G558" s="56" t="s">
        <v>2097</v>
      </c>
      <c r="H558" s="43">
        <v>3</v>
      </c>
      <c r="I558" s="43">
        <v>3</v>
      </c>
      <c r="J558" s="43">
        <v>0</v>
      </c>
      <c r="K558" s="43">
        <v>2832.75</v>
      </c>
      <c r="L558" s="43">
        <v>1447.11</v>
      </c>
      <c r="M558" s="45">
        <v>0</v>
      </c>
      <c r="N558" s="45">
        <f t="shared" si="11"/>
        <v>0</v>
      </c>
      <c r="O558" s="45">
        <v>0</v>
      </c>
      <c r="P558" s="45">
        <v>0</v>
      </c>
      <c r="Q558" s="45">
        <v>0</v>
      </c>
      <c r="R558" s="57">
        <v>44927</v>
      </c>
      <c r="S558" s="57">
        <v>45291</v>
      </c>
    </row>
    <row r="559" spans="1:19" ht="20.3" x14ac:dyDescent="0.35">
      <c r="A559" s="43">
        <v>539</v>
      </c>
      <c r="B559" s="47" t="s">
        <v>498</v>
      </c>
      <c r="C559" s="55">
        <v>37798</v>
      </c>
      <c r="D559" s="43" t="s">
        <v>1899</v>
      </c>
      <c r="E559" s="43">
        <v>1964</v>
      </c>
      <c r="F559" s="43" t="s">
        <v>2131</v>
      </c>
      <c r="G559" s="56" t="s">
        <v>2097</v>
      </c>
      <c r="H559" s="43">
        <v>4</v>
      </c>
      <c r="I559" s="43">
        <v>3</v>
      </c>
      <c r="J559" s="43">
        <v>0</v>
      </c>
      <c r="K559" s="43">
        <v>3595.79</v>
      </c>
      <c r="L559" s="43">
        <v>2081.73</v>
      </c>
      <c r="M559" s="45">
        <v>0</v>
      </c>
      <c r="N559" s="45">
        <f t="shared" si="11"/>
        <v>0</v>
      </c>
      <c r="O559" s="45">
        <v>0</v>
      </c>
      <c r="P559" s="45">
        <v>0</v>
      </c>
      <c r="Q559" s="45">
        <v>0</v>
      </c>
      <c r="R559" s="57">
        <v>44927</v>
      </c>
      <c r="S559" s="57">
        <v>45291</v>
      </c>
    </row>
    <row r="560" spans="1:19" ht="20.3" x14ac:dyDescent="0.35">
      <c r="A560" s="43">
        <v>540</v>
      </c>
      <c r="B560" s="47" t="s">
        <v>499</v>
      </c>
      <c r="C560" s="55">
        <v>37799</v>
      </c>
      <c r="D560" s="43" t="s">
        <v>1899</v>
      </c>
      <c r="E560" s="43">
        <v>1955</v>
      </c>
      <c r="F560" s="43" t="s">
        <v>2131</v>
      </c>
      <c r="G560" s="56" t="s">
        <v>2099</v>
      </c>
      <c r="H560" s="43">
        <v>2</v>
      </c>
      <c r="I560" s="43">
        <v>2</v>
      </c>
      <c r="J560" s="43">
        <v>0</v>
      </c>
      <c r="K560" s="43">
        <v>1262.5899999999999</v>
      </c>
      <c r="L560" s="43">
        <v>697.87</v>
      </c>
      <c r="M560" s="45">
        <v>0</v>
      </c>
      <c r="N560" s="45">
        <f t="shared" si="11"/>
        <v>0</v>
      </c>
      <c r="O560" s="45">
        <v>0</v>
      </c>
      <c r="P560" s="45">
        <v>0</v>
      </c>
      <c r="Q560" s="45">
        <v>0</v>
      </c>
      <c r="R560" s="57">
        <v>44927</v>
      </c>
      <c r="S560" s="57">
        <v>45291</v>
      </c>
    </row>
    <row r="561" spans="1:19" ht="20.3" x14ac:dyDescent="0.35">
      <c r="A561" s="43">
        <v>541</v>
      </c>
      <c r="B561" s="47" t="s">
        <v>500</v>
      </c>
      <c r="C561" s="55">
        <v>37801</v>
      </c>
      <c r="D561" s="43" t="s">
        <v>1899</v>
      </c>
      <c r="E561" s="43">
        <v>1955</v>
      </c>
      <c r="F561" s="43" t="s">
        <v>2131</v>
      </c>
      <c r="G561" s="56" t="s">
        <v>2099</v>
      </c>
      <c r="H561" s="43">
        <v>2</v>
      </c>
      <c r="I561" s="43">
        <v>2</v>
      </c>
      <c r="J561" s="43">
        <v>0</v>
      </c>
      <c r="K561" s="43">
        <v>1265.08</v>
      </c>
      <c r="L561" s="43">
        <v>698.6</v>
      </c>
      <c r="M561" s="45">
        <v>0</v>
      </c>
      <c r="N561" s="45">
        <f t="shared" si="11"/>
        <v>0</v>
      </c>
      <c r="O561" s="45">
        <v>0</v>
      </c>
      <c r="P561" s="45">
        <v>0</v>
      </c>
      <c r="Q561" s="45">
        <v>0</v>
      </c>
      <c r="R561" s="57">
        <v>44927</v>
      </c>
      <c r="S561" s="57">
        <v>45291</v>
      </c>
    </row>
    <row r="562" spans="1:19" ht="20.3" x14ac:dyDescent="0.35">
      <c r="A562" s="43">
        <v>542</v>
      </c>
      <c r="B562" s="50" t="s">
        <v>501</v>
      </c>
      <c r="C562" s="55">
        <v>37802</v>
      </c>
      <c r="D562" s="43" t="s">
        <v>1899</v>
      </c>
      <c r="E562" s="43">
        <v>1955</v>
      </c>
      <c r="F562" s="43" t="s">
        <v>2131</v>
      </c>
      <c r="G562" s="56" t="s">
        <v>2099</v>
      </c>
      <c r="H562" s="43">
        <v>2</v>
      </c>
      <c r="I562" s="43">
        <v>2</v>
      </c>
      <c r="J562" s="43">
        <v>0</v>
      </c>
      <c r="K562" s="43">
        <v>1299.26</v>
      </c>
      <c r="L562" s="43">
        <v>724.82</v>
      </c>
      <c r="M562" s="45">
        <v>0</v>
      </c>
      <c r="N562" s="45">
        <f t="shared" si="11"/>
        <v>0</v>
      </c>
      <c r="O562" s="45">
        <v>0</v>
      </c>
      <c r="P562" s="45">
        <v>0</v>
      </c>
      <c r="Q562" s="45">
        <v>0</v>
      </c>
      <c r="R562" s="57">
        <v>44927</v>
      </c>
      <c r="S562" s="57">
        <v>45291</v>
      </c>
    </row>
    <row r="563" spans="1:19" ht="20.3" x14ac:dyDescent="0.35">
      <c r="A563" s="43">
        <v>543</v>
      </c>
      <c r="B563" s="47" t="s">
        <v>502</v>
      </c>
      <c r="C563" s="55">
        <v>37792</v>
      </c>
      <c r="D563" s="43" t="s">
        <v>1899</v>
      </c>
      <c r="E563" s="43">
        <v>1963</v>
      </c>
      <c r="F563" s="43" t="s">
        <v>2131</v>
      </c>
      <c r="G563" s="56" t="s">
        <v>2097</v>
      </c>
      <c r="H563" s="43">
        <v>5</v>
      </c>
      <c r="I563" s="43">
        <v>4</v>
      </c>
      <c r="J563" s="43">
        <v>0</v>
      </c>
      <c r="K563" s="43">
        <v>5574.43</v>
      </c>
      <c r="L563" s="43">
        <v>3513.89</v>
      </c>
      <c r="M563" s="45">
        <v>0</v>
      </c>
      <c r="N563" s="45">
        <f t="shared" si="11"/>
        <v>0</v>
      </c>
      <c r="O563" s="45">
        <v>0</v>
      </c>
      <c r="P563" s="45">
        <v>0</v>
      </c>
      <c r="Q563" s="45">
        <v>0</v>
      </c>
      <c r="R563" s="57">
        <v>44927</v>
      </c>
      <c r="S563" s="57">
        <v>45291</v>
      </c>
    </row>
    <row r="564" spans="1:19" ht="20.3" x14ac:dyDescent="0.35">
      <c r="A564" s="43">
        <v>544</v>
      </c>
      <c r="B564" s="47" t="s">
        <v>503</v>
      </c>
      <c r="C564" s="55">
        <v>37793</v>
      </c>
      <c r="D564" s="43" t="s">
        <v>1899</v>
      </c>
      <c r="E564" s="43">
        <v>1955</v>
      </c>
      <c r="F564" s="43" t="s">
        <v>2131</v>
      </c>
      <c r="G564" s="56" t="s">
        <v>2099</v>
      </c>
      <c r="H564" s="43">
        <v>2</v>
      </c>
      <c r="I564" s="43">
        <v>2</v>
      </c>
      <c r="J564" s="43">
        <v>0</v>
      </c>
      <c r="K564" s="43">
        <v>1261.49</v>
      </c>
      <c r="L564" s="43">
        <v>697.54</v>
      </c>
      <c r="M564" s="45">
        <v>0</v>
      </c>
      <c r="N564" s="45">
        <f t="shared" si="11"/>
        <v>0</v>
      </c>
      <c r="O564" s="45">
        <v>0</v>
      </c>
      <c r="P564" s="45">
        <v>0</v>
      </c>
      <c r="Q564" s="45">
        <v>0</v>
      </c>
      <c r="R564" s="57">
        <v>44927</v>
      </c>
      <c r="S564" s="57">
        <v>45291</v>
      </c>
    </row>
    <row r="565" spans="1:19" ht="20.3" x14ac:dyDescent="0.35">
      <c r="A565" s="43">
        <v>545</v>
      </c>
      <c r="B565" s="47" t="s">
        <v>504</v>
      </c>
      <c r="C565" s="55">
        <v>37817</v>
      </c>
      <c r="D565" s="43" t="s">
        <v>1899</v>
      </c>
      <c r="E565" s="43">
        <v>1964</v>
      </c>
      <c r="F565" s="43" t="s">
        <v>2131</v>
      </c>
      <c r="G565" s="56" t="s">
        <v>2097</v>
      </c>
      <c r="H565" s="43">
        <v>5</v>
      </c>
      <c r="I565" s="43">
        <v>4</v>
      </c>
      <c r="J565" s="43">
        <v>0</v>
      </c>
      <c r="K565" s="43">
        <v>3528.4</v>
      </c>
      <c r="L565" s="43">
        <v>3499.76</v>
      </c>
      <c r="M565" s="45">
        <v>0</v>
      </c>
      <c r="N565" s="45">
        <f t="shared" si="11"/>
        <v>0</v>
      </c>
      <c r="O565" s="45">
        <v>0</v>
      </c>
      <c r="P565" s="45">
        <v>0</v>
      </c>
      <c r="Q565" s="45">
        <v>0</v>
      </c>
      <c r="R565" s="57">
        <v>44927</v>
      </c>
      <c r="S565" s="57">
        <v>45291</v>
      </c>
    </row>
    <row r="566" spans="1:19" ht="20.3" x14ac:dyDescent="0.35">
      <c r="A566" s="43">
        <v>546</v>
      </c>
      <c r="B566" s="47" t="s">
        <v>505</v>
      </c>
      <c r="C566" s="55">
        <v>37794</v>
      </c>
      <c r="D566" s="43" t="s">
        <v>1899</v>
      </c>
      <c r="E566" s="43">
        <v>1964</v>
      </c>
      <c r="F566" s="43" t="s">
        <v>2131</v>
      </c>
      <c r="G566" s="56" t="s">
        <v>2097</v>
      </c>
      <c r="H566" s="43">
        <v>4</v>
      </c>
      <c r="I566" s="43">
        <v>3</v>
      </c>
      <c r="J566" s="43">
        <v>0</v>
      </c>
      <c r="K566" s="43">
        <v>3422.09</v>
      </c>
      <c r="L566" s="43">
        <v>2020.94</v>
      </c>
      <c r="M566" s="45">
        <v>0</v>
      </c>
      <c r="N566" s="45">
        <f t="shared" si="11"/>
        <v>0</v>
      </c>
      <c r="O566" s="45">
        <v>0</v>
      </c>
      <c r="P566" s="45">
        <v>0</v>
      </c>
      <c r="Q566" s="45">
        <v>0</v>
      </c>
      <c r="R566" s="57">
        <v>44927</v>
      </c>
      <c r="S566" s="57">
        <v>45291</v>
      </c>
    </row>
    <row r="567" spans="1:19" ht="20.3" x14ac:dyDescent="0.35">
      <c r="A567" s="43">
        <v>547</v>
      </c>
      <c r="B567" s="47" t="s">
        <v>506</v>
      </c>
      <c r="C567" s="55">
        <v>37824</v>
      </c>
      <c r="D567" s="43" t="s">
        <v>1899</v>
      </c>
      <c r="E567" s="43">
        <v>1965</v>
      </c>
      <c r="F567" s="43" t="s">
        <v>2131</v>
      </c>
      <c r="G567" s="56" t="s">
        <v>2097</v>
      </c>
      <c r="H567" s="43">
        <v>4</v>
      </c>
      <c r="I567" s="43">
        <v>3</v>
      </c>
      <c r="J567" s="43">
        <v>0</v>
      </c>
      <c r="K567" s="43">
        <v>3427.11</v>
      </c>
      <c r="L567" s="43">
        <v>2045.8</v>
      </c>
      <c r="M567" s="45">
        <v>0</v>
      </c>
      <c r="N567" s="45">
        <f t="shared" si="11"/>
        <v>0</v>
      </c>
      <c r="O567" s="45">
        <v>0</v>
      </c>
      <c r="P567" s="45">
        <v>0</v>
      </c>
      <c r="Q567" s="45">
        <v>0</v>
      </c>
      <c r="R567" s="57">
        <v>44927</v>
      </c>
      <c r="S567" s="57">
        <v>45291</v>
      </c>
    </row>
    <row r="568" spans="1:19" ht="20.3" x14ac:dyDescent="0.35">
      <c r="A568" s="43">
        <v>548</v>
      </c>
      <c r="B568" s="47" t="s">
        <v>507</v>
      </c>
      <c r="C568" s="55">
        <v>37838</v>
      </c>
      <c r="D568" s="43" t="s">
        <v>1899</v>
      </c>
      <c r="E568" s="43">
        <v>1965</v>
      </c>
      <c r="F568" s="43" t="s">
        <v>2131</v>
      </c>
      <c r="G568" s="56" t="s">
        <v>2097</v>
      </c>
      <c r="H568" s="43">
        <v>5</v>
      </c>
      <c r="I568" s="43">
        <v>4</v>
      </c>
      <c r="J568" s="43">
        <v>0</v>
      </c>
      <c r="K568" s="43">
        <v>5475.28</v>
      </c>
      <c r="L568" s="43">
        <v>3523.8</v>
      </c>
      <c r="M568" s="45">
        <v>0</v>
      </c>
      <c r="N568" s="45">
        <f t="shared" si="11"/>
        <v>0</v>
      </c>
      <c r="O568" s="45">
        <v>0</v>
      </c>
      <c r="P568" s="45">
        <v>0</v>
      </c>
      <c r="Q568" s="45">
        <v>0</v>
      </c>
      <c r="R568" s="57">
        <v>44927</v>
      </c>
      <c r="S568" s="57">
        <v>45291</v>
      </c>
    </row>
    <row r="569" spans="1:19" ht="20.3" x14ac:dyDescent="0.35">
      <c r="A569" s="43">
        <v>549</v>
      </c>
      <c r="B569" s="47" t="s">
        <v>508</v>
      </c>
      <c r="C569" s="55">
        <v>37839</v>
      </c>
      <c r="D569" s="43" t="s">
        <v>1899</v>
      </c>
      <c r="E569" s="43">
        <v>1964</v>
      </c>
      <c r="F569" s="43" t="s">
        <v>2131</v>
      </c>
      <c r="G569" s="56" t="s">
        <v>2097</v>
      </c>
      <c r="H569" s="43">
        <v>5</v>
      </c>
      <c r="I569" s="43">
        <v>3</v>
      </c>
      <c r="J569" s="43">
        <v>0</v>
      </c>
      <c r="K569" s="43">
        <v>4152.38</v>
      </c>
      <c r="L569" s="43">
        <v>2598.08</v>
      </c>
      <c r="M569" s="45">
        <v>0</v>
      </c>
      <c r="N569" s="45">
        <f t="shared" si="11"/>
        <v>0</v>
      </c>
      <c r="O569" s="45">
        <v>0</v>
      </c>
      <c r="P569" s="45">
        <v>0</v>
      </c>
      <c r="Q569" s="45">
        <v>0</v>
      </c>
      <c r="R569" s="57">
        <v>44927</v>
      </c>
      <c r="S569" s="57">
        <v>45291</v>
      </c>
    </row>
    <row r="570" spans="1:19" ht="20.3" x14ac:dyDescent="0.35">
      <c r="A570" s="43">
        <v>550</v>
      </c>
      <c r="B570" s="47" t="s">
        <v>509</v>
      </c>
      <c r="C570" s="55">
        <v>37842</v>
      </c>
      <c r="D570" s="43" t="s">
        <v>1899</v>
      </c>
      <c r="E570" s="43">
        <v>1965</v>
      </c>
      <c r="F570" s="43" t="s">
        <v>2131</v>
      </c>
      <c r="G570" s="56" t="s">
        <v>2098</v>
      </c>
      <c r="H570" s="43">
        <v>4</v>
      </c>
      <c r="I570" s="43">
        <v>2</v>
      </c>
      <c r="J570" s="43">
        <v>0</v>
      </c>
      <c r="K570" s="43">
        <v>2017.13</v>
      </c>
      <c r="L570" s="43">
        <v>1263.94</v>
      </c>
      <c r="M570" s="45">
        <v>0</v>
      </c>
      <c r="N570" s="45">
        <f t="shared" si="11"/>
        <v>0</v>
      </c>
      <c r="O570" s="45">
        <v>0</v>
      </c>
      <c r="P570" s="45">
        <v>0</v>
      </c>
      <c r="Q570" s="45">
        <v>0</v>
      </c>
      <c r="R570" s="57">
        <v>44927</v>
      </c>
      <c r="S570" s="57">
        <v>45291</v>
      </c>
    </row>
    <row r="571" spans="1:19" ht="20.3" x14ac:dyDescent="0.35">
      <c r="A571" s="43">
        <v>551</v>
      </c>
      <c r="B571" s="47" t="s">
        <v>510</v>
      </c>
      <c r="C571" s="55">
        <v>38075</v>
      </c>
      <c r="D571" s="43" t="s">
        <v>1899</v>
      </c>
      <c r="E571" s="43">
        <v>1956</v>
      </c>
      <c r="F571" s="43" t="s">
        <v>2131</v>
      </c>
      <c r="G571" s="56" t="s">
        <v>2106</v>
      </c>
      <c r="H571" s="43">
        <v>2</v>
      </c>
      <c r="I571" s="43">
        <v>2</v>
      </c>
      <c r="J571" s="43">
        <v>0</v>
      </c>
      <c r="K571" s="43">
        <v>708.57</v>
      </c>
      <c r="L571" s="43">
        <v>708.56000000000006</v>
      </c>
      <c r="M571" s="45">
        <v>0</v>
      </c>
      <c r="N571" s="45">
        <f t="shared" si="11"/>
        <v>0</v>
      </c>
      <c r="O571" s="45">
        <v>0</v>
      </c>
      <c r="P571" s="45">
        <v>0</v>
      </c>
      <c r="Q571" s="45">
        <v>0</v>
      </c>
      <c r="R571" s="57">
        <v>44927</v>
      </c>
      <c r="S571" s="57">
        <v>45291</v>
      </c>
    </row>
    <row r="572" spans="1:19" ht="20.3" x14ac:dyDescent="0.35">
      <c r="A572" s="43">
        <v>552</v>
      </c>
      <c r="B572" s="47" t="s">
        <v>511</v>
      </c>
      <c r="C572" s="55">
        <v>38076</v>
      </c>
      <c r="D572" s="43" t="s">
        <v>1899</v>
      </c>
      <c r="E572" s="43">
        <v>1956</v>
      </c>
      <c r="F572" s="43" t="s">
        <v>2131</v>
      </c>
      <c r="G572" s="56" t="s">
        <v>2099</v>
      </c>
      <c r="H572" s="43">
        <v>2</v>
      </c>
      <c r="I572" s="43">
        <v>2</v>
      </c>
      <c r="J572" s="43">
        <v>0</v>
      </c>
      <c r="K572" s="43">
        <v>1268.8</v>
      </c>
      <c r="L572" s="43">
        <v>701.40000000000009</v>
      </c>
      <c r="M572" s="45">
        <v>0</v>
      </c>
      <c r="N572" s="45">
        <f t="shared" si="11"/>
        <v>0</v>
      </c>
      <c r="O572" s="45">
        <v>0</v>
      </c>
      <c r="P572" s="45">
        <v>0</v>
      </c>
      <c r="Q572" s="45">
        <v>0</v>
      </c>
      <c r="R572" s="57">
        <v>44927</v>
      </c>
      <c r="S572" s="57">
        <v>45291</v>
      </c>
    </row>
    <row r="573" spans="1:19" ht="20.3" x14ac:dyDescent="0.35">
      <c r="A573" s="43">
        <v>553</v>
      </c>
      <c r="B573" s="47" t="s">
        <v>512</v>
      </c>
      <c r="C573" s="55">
        <v>38082</v>
      </c>
      <c r="D573" s="43" t="s">
        <v>1899</v>
      </c>
      <c r="E573" s="43">
        <v>1962</v>
      </c>
      <c r="F573" s="43" t="s">
        <v>2131</v>
      </c>
      <c r="G573" s="56" t="s">
        <v>2097</v>
      </c>
      <c r="H573" s="43">
        <v>4</v>
      </c>
      <c r="I573" s="43">
        <v>4</v>
      </c>
      <c r="J573" s="43">
        <v>0</v>
      </c>
      <c r="K573" s="43">
        <v>4728.8</v>
      </c>
      <c r="L573" s="43">
        <v>2788.91</v>
      </c>
      <c r="M573" s="45">
        <v>0</v>
      </c>
      <c r="N573" s="45">
        <f t="shared" si="11"/>
        <v>0</v>
      </c>
      <c r="O573" s="45">
        <v>0</v>
      </c>
      <c r="P573" s="45">
        <v>0</v>
      </c>
      <c r="Q573" s="45">
        <v>0</v>
      </c>
      <c r="R573" s="57">
        <v>44927</v>
      </c>
      <c r="S573" s="57">
        <v>45291</v>
      </c>
    </row>
    <row r="574" spans="1:19" ht="20.3" x14ac:dyDescent="0.35">
      <c r="A574" s="43">
        <v>554</v>
      </c>
      <c r="B574" s="47" t="s">
        <v>513</v>
      </c>
      <c r="C574" s="55">
        <v>38083</v>
      </c>
      <c r="D574" s="43" t="s">
        <v>1899</v>
      </c>
      <c r="E574" s="43">
        <v>1962</v>
      </c>
      <c r="F574" s="43" t="s">
        <v>2131</v>
      </c>
      <c r="G574" s="56" t="s">
        <v>2097</v>
      </c>
      <c r="H574" s="43">
        <v>4</v>
      </c>
      <c r="I574" s="43">
        <v>4</v>
      </c>
      <c r="J574" s="43">
        <v>0</v>
      </c>
      <c r="K574" s="43">
        <v>4038.01</v>
      </c>
      <c r="L574" s="43">
        <v>2820.55</v>
      </c>
      <c r="M574" s="45">
        <v>0</v>
      </c>
      <c r="N574" s="45">
        <f t="shared" si="11"/>
        <v>0</v>
      </c>
      <c r="O574" s="45">
        <v>0</v>
      </c>
      <c r="P574" s="45">
        <v>0</v>
      </c>
      <c r="Q574" s="45">
        <v>0</v>
      </c>
      <c r="R574" s="57">
        <v>44927</v>
      </c>
      <c r="S574" s="57">
        <v>45291</v>
      </c>
    </row>
    <row r="575" spans="1:19" ht="20.3" x14ac:dyDescent="0.35">
      <c r="A575" s="43">
        <v>555</v>
      </c>
      <c r="B575" s="47" t="s">
        <v>514</v>
      </c>
      <c r="C575" s="55">
        <v>38072</v>
      </c>
      <c r="D575" s="43" t="s">
        <v>1899</v>
      </c>
      <c r="E575" s="43">
        <v>1956</v>
      </c>
      <c r="F575" s="43" t="s">
        <v>2131</v>
      </c>
      <c r="G575" s="56" t="s">
        <v>2106</v>
      </c>
      <c r="H575" s="43">
        <v>2</v>
      </c>
      <c r="I575" s="43">
        <v>2</v>
      </c>
      <c r="J575" s="43">
        <v>0</v>
      </c>
      <c r="K575" s="43">
        <v>735.17</v>
      </c>
      <c r="L575" s="43">
        <v>704.44</v>
      </c>
      <c r="M575" s="45">
        <v>0</v>
      </c>
      <c r="N575" s="45">
        <f t="shared" si="11"/>
        <v>0</v>
      </c>
      <c r="O575" s="45">
        <v>0</v>
      </c>
      <c r="P575" s="45">
        <v>0</v>
      </c>
      <c r="Q575" s="45">
        <v>0</v>
      </c>
      <c r="R575" s="57">
        <v>44927</v>
      </c>
      <c r="S575" s="57">
        <v>45291</v>
      </c>
    </row>
    <row r="576" spans="1:19" ht="20.3" x14ac:dyDescent="0.35">
      <c r="A576" s="43">
        <v>556</v>
      </c>
      <c r="B576" s="47" t="s">
        <v>63</v>
      </c>
      <c r="C576" s="55">
        <v>38130</v>
      </c>
      <c r="D576" s="43" t="s">
        <v>1899</v>
      </c>
      <c r="E576" s="43">
        <v>1958</v>
      </c>
      <c r="F576" s="43" t="s">
        <v>2131</v>
      </c>
      <c r="G576" s="56" t="s">
        <v>2099</v>
      </c>
      <c r="H576" s="43">
        <v>2</v>
      </c>
      <c r="I576" s="43">
        <v>3</v>
      </c>
      <c r="J576" s="43">
        <v>0</v>
      </c>
      <c r="K576" s="43">
        <v>1610.25</v>
      </c>
      <c r="L576" s="43">
        <v>1370.98</v>
      </c>
      <c r="M576" s="45">
        <v>0</v>
      </c>
      <c r="N576" s="45">
        <f t="shared" si="11"/>
        <v>0</v>
      </c>
      <c r="O576" s="45">
        <v>0</v>
      </c>
      <c r="P576" s="45">
        <v>0</v>
      </c>
      <c r="Q576" s="45">
        <v>0</v>
      </c>
      <c r="R576" s="57">
        <v>44927</v>
      </c>
      <c r="S576" s="57">
        <v>45291</v>
      </c>
    </row>
    <row r="577" spans="1:19" ht="20.3" x14ac:dyDescent="0.35">
      <c r="A577" s="43">
        <v>557</v>
      </c>
      <c r="B577" s="47" t="s">
        <v>515</v>
      </c>
      <c r="C577" s="55">
        <v>38131</v>
      </c>
      <c r="D577" s="43" t="s">
        <v>1899</v>
      </c>
      <c r="E577" s="43">
        <v>1958</v>
      </c>
      <c r="F577" s="43" t="s">
        <v>2131</v>
      </c>
      <c r="G577" s="56" t="s">
        <v>2099</v>
      </c>
      <c r="H577" s="43">
        <v>2</v>
      </c>
      <c r="I577" s="43">
        <v>3</v>
      </c>
      <c r="J577" s="43">
        <v>0</v>
      </c>
      <c r="K577" s="43">
        <v>1502.47</v>
      </c>
      <c r="L577" s="43">
        <v>1434.51</v>
      </c>
      <c r="M577" s="45">
        <v>0</v>
      </c>
      <c r="N577" s="45">
        <f t="shared" si="11"/>
        <v>0</v>
      </c>
      <c r="O577" s="45">
        <v>0</v>
      </c>
      <c r="P577" s="45">
        <v>0</v>
      </c>
      <c r="Q577" s="45">
        <v>0</v>
      </c>
      <c r="R577" s="57">
        <v>44927</v>
      </c>
      <c r="S577" s="57">
        <v>45291</v>
      </c>
    </row>
    <row r="578" spans="1:19" ht="20.3" x14ac:dyDescent="0.35">
      <c r="A578" s="43">
        <v>558</v>
      </c>
      <c r="B578" s="47" t="s">
        <v>516</v>
      </c>
      <c r="C578" s="55">
        <v>38150</v>
      </c>
      <c r="D578" s="43" t="s">
        <v>1899</v>
      </c>
      <c r="E578" s="43">
        <v>1964</v>
      </c>
      <c r="F578" s="43" t="s">
        <v>2131</v>
      </c>
      <c r="G578" s="56" t="s">
        <v>2097</v>
      </c>
      <c r="H578" s="43">
        <v>4</v>
      </c>
      <c r="I578" s="43">
        <v>4</v>
      </c>
      <c r="J578" s="43">
        <v>0</v>
      </c>
      <c r="K578" s="43">
        <v>2808.78</v>
      </c>
      <c r="L578" s="43">
        <v>2845.61</v>
      </c>
      <c r="M578" s="45">
        <v>0</v>
      </c>
      <c r="N578" s="45">
        <f t="shared" si="11"/>
        <v>0</v>
      </c>
      <c r="O578" s="45">
        <v>0</v>
      </c>
      <c r="P578" s="45">
        <v>0</v>
      </c>
      <c r="Q578" s="45">
        <v>0</v>
      </c>
      <c r="R578" s="57">
        <v>44927</v>
      </c>
      <c r="S578" s="57">
        <v>45291</v>
      </c>
    </row>
    <row r="579" spans="1:19" ht="20.3" x14ac:dyDescent="0.35">
      <c r="A579" s="43">
        <v>559</v>
      </c>
      <c r="B579" s="47" t="s">
        <v>518</v>
      </c>
      <c r="C579" s="55">
        <v>38161</v>
      </c>
      <c r="D579" s="43" t="s">
        <v>1899</v>
      </c>
      <c r="E579" s="43">
        <v>1964</v>
      </c>
      <c r="F579" s="43" t="s">
        <v>2131</v>
      </c>
      <c r="G579" s="56" t="s">
        <v>2097</v>
      </c>
      <c r="H579" s="43">
        <v>5</v>
      </c>
      <c r="I579" s="43">
        <v>3</v>
      </c>
      <c r="J579" s="43">
        <v>0</v>
      </c>
      <c r="K579" s="43">
        <v>2555.5700000000002</v>
      </c>
      <c r="L579" s="43">
        <v>2596.31</v>
      </c>
      <c r="M579" s="45">
        <v>0</v>
      </c>
      <c r="N579" s="45">
        <f t="shared" si="11"/>
        <v>0</v>
      </c>
      <c r="O579" s="45">
        <v>0</v>
      </c>
      <c r="P579" s="45">
        <v>0</v>
      </c>
      <c r="Q579" s="45">
        <v>0</v>
      </c>
      <c r="R579" s="57">
        <v>44927</v>
      </c>
      <c r="S579" s="57">
        <v>45291</v>
      </c>
    </row>
    <row r="580" spans="1:19" ht="20.3" x14ac:dyDescent="0.35">
      <c r="A580" s="43">
        <v>560</v>
      </c>
      <c r="B580" s="47" t="s">
        <v>519</v>
      </c>
      <c r="C580" s="55">
        <v>37891</v>
      </c>
      <c r="D580" s="43" t="s">
        <v>1899</v>
      </c>
      <c r="E580" s="43">
        <v>1978</v>
      </c>
      <c r="F580" s="43" t="s">
        <v>2131</v>
      </c>
      <c r="G580" s="56" t="s">
        <v>2097</v>
      </c>
      <c r="H580" s="43">
        <v>5</v>
      </c>
      <c r="I580" s="43">
        <v>4</v>
      </c>
      <c r="J580" s="43">
        <v>0</v>
      </c>
      <c r="K580" s="43">
        <v>5336.05</v>
      </c>
      <c r="L580" s="43">
        <v>3382.07</v>
      </c>
      <c r="M580" s="45">
        <v>0</v>
      </c>
      <c r="N580" s="45">
        <f t="shared" si="11"/>
        <v>0</v>
      </c>
      <c r="O580" s="45">
        <v>0</v>
      </c>
      <c r="P580" s="45">
        <v>0</v>
      </c>
      <c r="Q580" s="45">
        <v>0</v>
      </c>
      <c r="R580" s="57">
        <v>44927</v>
      </c>
      <c r="S580" s="57">
        <v>45291</v>
      </c>
    </row>
    <row r="581" spans="1:19" ht="20.3" x14ac:dyDescent="0.35">
      <c r="A581" s="43">
        <v>561</v>
      </c>
      <c r="B581" s="47" t="s">
        <v>520</v>
      </c>
      <c r="C581" s="55">
        <v>37949</v>
      </c>
      <c r="D581" s="43" t="s">
        <v>1899</v>
      </c>
      <c r="E581" s="43">
        <v>1965</v>
      </c>
      <c r="F581" s="43" t="s">
        <v>2131</v>
      </c>
      <c r="G581" s="56" t="s">
        <v>2097</v>
      </c>
      <c r="H581" s="43">
        <v>5</v>
      </c>
      <c r="I581" s="43">
        <v>4</v>
      </c>
      <c r="J581" s="43">
        <v>0</v>
      </c>
      <c r="K581" s="43">
        <v>3538.89</v>
      </c>
      <c r="L581" s="43">
        <v>3522.16</v>
      </c>
      <c r="M581" s="45">
        <v>0</v>
      </c>
      <c r="N581" s="45">
        <f t="shared" si="11"/>
        <v>0</v>
      </c>
      <c r="O581" s="45">
        <v>0</v>
      </c>
      <c r="P581" s="45">
        <v>0</v>
      </c>
      <c r="Q581" s="45">
        <v>0</v>
      </c>
      <c r="R581" s="57">
        <v>44927</v>
      </c>
      <c r="S581" s="57">
        <v>45291</v>
      </c>
    </row>
    <row r="582" spans="1:19" ht="20.3" x14ac:dyDescent="0.35">
      <c r="A582" s="43">
        <v>562</v>
      </c>
      <c r="B582" s="47" t="s">
        <v>521</v>
      </c>
      <c r="C582" s="55">
        <v>37951</v>
      </c>
      <c r="D582" s="43" t="s">
        <v>1899</v>
      </c>
      <c r="E582" s="43">
        <v>1965</v>
      </c>
      <c r="F582" s="43" t="s">
        <v>2131</v>
      </c>
      <c r="G582" s="56" t="s">
        <v>2097</v>
      </c>
      <c r="H582" s="43">
        <v>5</v>
      </c>
      <c r="I582" s="43">
        <v>4</v>
      </c>
      <c r="J582" s="43">
        <v>0</v>
      </c>
      <c r="K582" s="43">
        <v>3534.44</v>
      </c>
      <c r="L582" s="43">
        <v>3534.51</v>
      </c>
      <c r="M582" s="45">
        <v>0</v>
      </c>
      <c r="N582" s="45">
        <f t="shared" si="11"/>
        <v>0</v>
      </c>
      <c r="O582" s="45">
        <v>0</v>
      </c>
      <c r="P582" s="45">
        <v>0</v>
      </c>
      <c r="Q582" s="45">
        <v>0</v>
      </c>
      <c r="R582" s="57">
        <v>44927</v>
      </c>
      <c r="S582" s="57">
        <v>45291</v>
      </c>
    </row>
    <row r="583" spans="1:19" ht="20.3" x14ac:dyDescent="0.35">
      <c r="A583" s="43">
        <v>563</v>
      </c>
      <c r="B583" s="47" t="s">
        <v>522</v>
      </c>
      <c r="C583" s="55">
        <v>37953</v>
      </c>
      <c r="D583" s="43" t="s">
        <v>1899</v>
      </c>
      <c r="E583" s="43">
        <v>1965</v>
      </c>
      <c r="F583" s="43" t="s">
        <v>2131</v>
      </c>
      <c r="G583" s="56" t="s">
        <v>2097</v>
      </c>
      <c r="H583" s="43">
        <v>5</v>
      </c>
      <c r="I583" s="43">
        <v>4</v>
      </c>
      <c r="J583" s="43">
        <v>0</v>
      </c>
      <c r="K583" s="43">
        <v>3514.4</v>
      </c>
      <c r="L583" s="43">
        <v>3517.45</v>
      </c>
      <c r="M583" s="45">
        <v>0</v>
      </c>
      <c r="N583" s="45">
        <f t="shared" si="11"/>
        <v>0</v>
      </c>
      <c r="O583" s="45">
        <v>0</v>
      </c>
      <c r="P583" s="45">
        <v>0</v>
      </c>
      <c r="Q583" s="45">
        <v>0</v>
      </c>
      <c r="R583" s="57">
        <v>44927</v>
      </c>
      <c r="S583" s="57">
        <v>45291</v>
      </c>
    </row>
    <row r="584" spans="1:19" ht="20.3" x14ac:dyDescent="0.35">
      <c r="A584" s="43">
        <v>564</v>
      </c>
      <c r="B584" s="47" t="s">
        <v>523</v>
      </c>
      <c r="C584" s="55">
        <v>37934</v>
      </c>
      <c r="D584" s="43" t="s">
        <v>1899</v>
      </c>
      <c r="E584" s="43">
        <v>1964</v>
      </c>
      <c r="F584" s="43" t="s">
        <v>2131</v>
      </c>
      <c r="G584" s="56" t="s">
        <v>2097</v>
      </c>
      <c r="H584" s="43">
        <v>5</v>
      </c>
      <c r="I584" s="43">
        <v>4</v>
      </c>
      <c r="J584" s="43">
        <v>0</v>
      </c>
      <c r="K584" s="43">
        <v>5669.07</v>
      </c>
      <c r="L584" s="43">
        <v>3508.81</v>
      </c>
      <c r="M584" s="45">
        <v>0</v>
      </c>
      <c r="N584" s="45">
        <f t="shared" si="11"/>
        <v>0</v>
      </c>
      <c r="O584" s="45">
        <v>0</v>
      </c>
      <c r="P584" s="45">
        <v>0</v>
      </c>
      <c r="Q584" s="45">
        <v>0</v>
      </c>
      <c r="R584" s="57">
        <v>44927</v>
      </c>
      <c r="S584" s="57">
        <v>45291</v>
      </c>
    </row>
    <row r="585" spans="1:19" ht="20.3" x14ac:dyDescent="0.35">
      <c r="A585" s="43">
        <v>565</v>
      </c>
      <c r="B585" s="47" t="s">
        <v>524</v>
      </c>
      <c r="C585" s="55">
        <v>37935</v>
      </c>
      <c r="D585" s="43" t="s">
        <v>1899</v>
      </c>
      <c r="E585" s="43">
        <v>1962</v>
      </c>
      <c r="F585" s="43" t="s">
        <v>2131</v>
      </c>
      <c r="G585" s="56" t="s">
        <v>2098</v>
      </c>
      <c r="H585" s="43">
        <v>4</v>
      </c>
      <c r="I585" s="43">
        <v>2</v>
      </c>
      <c r="J585" s="43">
        <v>0</v>
      </c>
      <c r="K585" s="43">
        <v>1895.56</v>
      </c>
      <c r="L585" s="43">
        <v>1265.73</v>
      </c>
      <c r="M585" s="45">
        <v>0</v>
      </c>
      <c r="N585" s="45">
        <f t="shared" si="11"/>
        <v>0</v>
      </c>
      <c r="O585" s="45">
        <v>0</v>
      </c>
      <c r="P585" s="45">
        <v>0</v>
      </c>
      <c r="Q585" s="45">
        <v>0</v>
      </c>
      <c r="R585" s="57">
        <v>44927</v>
      </c>
      <c r="S585" s="57">
        <v>45291</v>
      </c>
    </row>
    <row r="586" spans="1:19" ht="20.3" x14ac:dyDescent="0.35">
      <c r="A586" s="43">
        <v>566</v>
      </c>
      <c r="B586" s="47" t="s">
        <v>525</v>
      </c>
      <c r="C586" s="55">
        <v>37936</v>
      </c>
      <c r="D586" s="43" t="s">
        <v>1899</v>
      </c>
      <c r="E586" s="43">
        <v>1964</v>
      </c>
      <c r="F586" s="43" t="s">
        <v>2131</v>
      </c>
      <c r="G586" s="56" t="s">
        <v>2097</v>
      </c>
      <c r="H586" s="43">
        <v>5</v>
      </c>
      <c r="I586" s="43">
        <v>4</v>
      </c>
      <c r="J586" s="43">
        <v>0</v>
      </c>
      <c r="K586" s="43">
        <v>3514.37</v>
      </c>
      <c r="L586" s="43">
        <v>3512.24</v>
      </c>
      <c r="M586" s="45">
        <v>0</v>
      </c>
      <c r="N586" s="45">
        <f t="shared" ref="N586:N649" si="15">M586</f>
        <v>0</v>
      </c>
      <c r="O586" s="45">
        <v>0</v>
      </c>
      <c r="P586" s="45">
        <v>0</v>
      </c>
      <c r="Q586" s="45">
        <v>0</v>
      </c>
      <c r="R586" s="57">
        <v>44927</v>
      </c>
      <c r="S586" s="57">
        <v>45291</v>
      </c>
    </row>
    <row r="587" spans="1:19" ht="20.3" x14ac:dyDescent="0.35">
      <c r="A587" s="43">
        <v>567</v>
      </c>
      <c r="B587" s="47" t="s">
        <v>526</v>
      </c>
      <c r="C587" s="55">
        <v>38299</v>
      </c>
      <c r="D587" s="43" t="s">
        <v>1899</v>
      </c>
      <c r="E587" s="43">
        <v>1961</v>
      </c>
      <c r="F587" s="43" t="s">
        <v>2131</v>
      </c>
      <c r="G587" s="56" t="s">
        <v>2097</v>
      </c>
      <c r="H587" s="43">
        <v>2</v>
      </c>
      <c r="I587" s="43">
        <v>3</v>
      </c>
      <c r="J587" s="43">
        <v>0</v>
      </c>
      <c r="K587" s="43">
        <v>3483.04</v>
      </c>
      <c r="L587" s="43">
        <v>2016.64</v>
      </c>
      <c r="M587" s="45">
        <v>0</v>
      </c>
      <c r="N587" s="45">
        <f t="shared" si="15"/>
        <v>0</v>
      </c>
      <c r="O587" s="45">
        <v>0</v>
      </c>
      <c r="P587" s="45">
        <v>0</v>
      </c>
      <c r="Q587" s="45">
        <v>0</v>
      </c>
      <c r="R587" s="57">
        <v>44927</v>
      </c>
      <c r="S587" s="57">
        <v>45291</v>
      </c>
    </row>
    <row r="588" spans="1:19" ht="20.3" x14ac:dyDescent="0.35">
      <c r="A588" s="43">
        <v>568</v>
      </c>
      <c r="B588" s="47" t="s">
        <v>527</v>
      </c>
      <c r="C588" s="55">
        <v>38358</v>
      </c>
      <c r="D588" s="43" t="s">
        <v>1899</v>
      </c>
      <c r="E588" s="43">
        <v>1952</v>
      </c>
      <c r="F588" s="43" t="s">
        <v>2131</v>
      </c>
      <c r="G588" s="56" t="s">
        <v>2098</v>
      </c>
      <c r="H588" s="43">
        <v>2</v>
      </c>
      <c r="I588" s="43">
        <v>2</v>
      </c>
      <c r="J588" s="43">
        <v>0</v>
      </c>
      <c r="K588" s="43">
        <v>693.53</v>
      </c>
      <c r="L588" s="43">
        <v>383.33</v>
      </c>
      <c r="M588" s="45">
        <v>0</v>
      </c>
      <c r="N588" s="45">
        <f t="shared" si="15"/>
        <v>0</v>
      </c>
      <c r="O588" s="45">
        <v>0</v>
      </c>
      <c r="P588" s="45">
        <v>0</v>
      </c>
      <c r="Q588" s="45">
        <v>0</v>
      </c>
      <c r="R588" s="57">
        <v>44927</v>
      </c>
      <c r="S588" s="57">
        <v>45291</v>
      </c>
    </row>
    <row r="589" spans="1:19" ht="20.3" x14ac:dyDescent="0.35">
      <c r="A589" s="43">
        <v>569</v>
      </c>
      <c r="B589" s="47" t="s">
        <v>528</v>
      </c>
      <c r="C589" s="55">
        <v>38361</v>
      </c>
      <c r="D589" s="43" t="s">
        <v>1899</v>
      </c>
      <c r="E589" s="43">
        <v>1962</v>
      </c>
      <c r="F589" s="43" t="s">
        <v>2131</v>
      </c>
      <c r="G589" s="56" t="s">
        <v>2099</v>
      </c>
      <c r="H589" s="43">
        <v>2</v>
      </c>
      <c r="I589" s="43">
        <v>2</v>
      </c>
      <c r="J589" s="43">
        <v>0</v>
      </c>
      <c r="K589" s="43">
        <v>1565.51</v>
      </c>
      <c r="L589" s="43">
        <v>625</v>
      </c>
      <c r="M589" s="45">
        <v>0</v>
      </c>
      <c r="N589" s="45">
        <f t="shared" si="15"/>
        <v>0</v>
      </c>
      <c r="O589" s="45">
        <v>0</v>
      </c>
      <c r="P589" s="45">
        <v>0</v>
      </c>
      <c r="Q589" s="45">
        <v>0</v>
      </c>
      <c r="R589" s="57">
        <v>44927</v>
      </c>
      <c r="S589" s="57">
        <v>45291</v>
      </c>
    </row>
    <row r="590" spans="1:19" ht="20.3" x14ac:dyDescent="0.35">
      <c r="A590" s="43">
        <v>570</v>
      </c>
      <c r="B590" s="47" t="s">
        <v>529</v>
      </c>
      <c r="C590" s="55">
        <v>38349</v>
      </c>
      <c r="D590" s="43" t="s">
        <v>1899</v>
      </c>
      <c r="E590" s="43">
        <v>1952</v>
      </c>
      <c r="F590" s="43" t="s">
        <v>2131</v>
      </c>
      <c r="G590" s="56" t="s">
        <v>2098</v>
      </c>
      <c r="H590" s="43">
        <v>2</v>
      </c>
      <c r="I590" s="43">
        <v>2</v>
      </c>
      <c r="J590" s="43">
        <v>0</v>
      </c>
      <c r="K590" s="43">
        <v>1381.76</v>
      </c>
      <c r="L590" s="43">
        <v>700.66</v>
      </c>
      <c r="M590" s="45">
        <v>0</v>
      </c>
      <c r="N590" s="45">
        <f t="shared" si="15"/>
        <v>0</v>
      </c>
      <c r="O590" s="45">
        <v>0</v>
      </c>
      <c r="P590" s="45">
        <v>0</v>
      </c>
      <c r="Q590" s="45">
        <v>0</v>
      </c>
      <c r="R590" s="57">
        <v>44927</v>
      </c>
      <c r="S590" s="57">
        <v>45291</v>
      </c>
    </row>
    <row r="591" spans="1:19" ht="20.3" x14ac:dyDescent="0.35">
      <c r="A591" s="43">
        <v>571</v>
      </c>
      <c r="B591" s="47" t="s">
        <v>530</v>
      </c>
      <c r="C591" s="55">
        <v>38362</v>
      </c>
      <c r="D591" s="43" t="s">
        <v>1899</v>
      </c>
      <c r="E591" s="43">
        <v>1960</v>
      </c>
      <c r="F591" s="43" t="s">
        <v>2131</v>
      </c>
      <c r="G591" s="56" t="s">
        <v>2099</v>
      </c>
      <c r="H591" s="43">
        <v>2</v>
      </c>
      <c r="I591" s="43">
        <v>2</v>
      </c>
      <c r="J591" s="43">
        <v>0</v>
      </c>
      <c r="K591" s="43">
        <v>1173.69</v>
      </c>
      <c r="L591" s="43">
        <v>612.9</v>
      </c>
      <c r="M591" s="45">
        <v>0</v>
      </c>
      <c r="N591" s="45">
        <f t="shared" si="15"/>
        <v>0</v>
      </c>
      <c r="O591" s="45">
        <v>0</v>
      </c>
      <c r="P591" s="45">
        <v>0</v>
      </c>
      <c r="Q591" s="45">
        <v>0</v>
      </c>
      <c r="R591" s="57">
        <v>44927</v>
      </c>
      <c r="S591" s="57">
        <v>45291</v>
      </c>
    </row>
    <row r="592" spans="1:19" ht="20.3" x14ac:dyDescent="0.35">
      <c r="A592" s="43">
        <v>572</v>
      </c>
      <c r="B592" s="47" t="s">
        <v>531</v>
      </c>
      <c r="C592" s="55">
        <v>38350</v>
      </c>
      <c r="D592" s="43" t="s">
        <v>1899</v>
      </c>
      <c r="E592" s="43">
        <v>1960</v>
      </c>
      <c r="F592" s="43" t="s">
        <v>2131</v>
      </c>
      <c r="G592" s="56" t="s">
        <v>2099</v>
      </c>
      <c r="H592" s="43">
        <v>2</v>
      </c>
      <c r="I592" s="43">
        <v>2</v>
      </c>
      <c r="J592" s="43">
        <v>0</v>
      </c>
      <c r="K592" s="43">
        <v>1086.6300000000001</v>
      </c>
      <c r="L592" s="43">
        <v>619.5200000000001</v>
      </c>
      <c r="M592" s="45">
        <v>0</v>
      </c>
      <c r="N592" s="45">
        <f t="shared" si="15"/>
        <v>0</v>
      </c>
      <c r="O592" s="45">
        <v>0</v>
      </c>
      <c r="P592" s="45">
        <v>0</v>
      </c>
      <c r="Q592" s="45">
        <v>0</v>
      </c>
      <c r="R592" s="57">
        <v>44927</v>
      </c>
      <c r="S592" s="57">
        <v>45291</v>
      </c>
    </row>
    <row r="593" spans="1:19" ht="20.3" x14ac:dyDescent="0.35">
      <c r="A593" s="43">
        <v>573</v>
      </c>
      <c r="B593" s="47" t="s">
        <v>532</v>
      </c>
      <c r="C593" s="55">
        <v>38352</v>
      </c>
      <c r="D593" s="43" t="s">
        <v>1899</v>
      </c>
      <c r="E593" s="43">
        <v>1952</v>
      </c>
      <c r="F593" s="43" t="s">
        <v>2131</v>
      </c>
      <c r="G593" s="56" t="s">
        <v>2098</v>
      </c>
      <c r="H593" s="43">
        <v>2</v>
      </c>
      <c r="I593" s="43">
        <v>1</v>
      </c>
      <c r="J593" s="43">
        <v>0</v>
      </c>
      <c r="K593" s="43">
        <v>700.52</v>
      </c>
      <c r="L593" s="43">
        <v>390.96</v>
      </c>
      <c r="M593" s="45">
        <v>0</v>
      </c>
      <c r="N593" s="45">
        <f t="shared" si="15"/>
        <v>0</v>
      </c>
      <c r="O593" s="45">
        <v>0</v>
      </c>
      <c r="P593" s="45">
        <v>0</v>
      </c>
      <c r="Q593" s="45">
        <v>0</v>
      </c>
      <c r="R593" s="57">
        <v>44927</v>
      </c>
      <c r="S593" s="57">
        <v>45291</v>
      </c>
    </row>
    <row r="594" spans="1:19" ht="20.3" x14ac:dyDescent="0.35">
      <c r="A594" s="43">
        <v>574</v>
      </c>
      <c r="B594" s="47" t="s">
        <v>533</v>
      </c>
      <c r="C594" s="55">
        <v>38353</v>
      </c>
      <c r="D594" s="43" t="s">
        <v>1899</v>
      </c>
      <c r="E594" s="43">
        <v>1961</v>
      </c>
      <c r="F594" s="43" t="s">
        <v>2131</v>
      </c>
      <c r="G594" s="56" t="s">
        <v>2099</v>
      </c>
      <c r="H594" s="43">
        <v>2</v>
      </c>
      <c r="I594" s="43">
        <v>2</v>
      </c>
      <c r="J594" s="43">
        <v>0</v>
      </c>
      <c r="K594" s="43">
        <v>928.64</v>
      </c>
      <c r="L594" s="43">
        <v>495.84</v>
      </c>
      <c r="M594" s="45">
        <v>0</v>
      </c>
      <c r="N594" s="45">
        <f t="shared" si="15"/>
        <v>0</v>
      </c>
      <c r="O594" s="45">
        <v>0</v>
      </c>
      <c r="P594" s="45">
        <v>0</v>
      </c>
      <c r="Q594" s="45">
        <v>0</v>
      </c>
      <c r="R594" s="57">
        <v>44927</v>
      </c>
      <c r="S594" s="57">
        <v>45291</v>
      </c>
    </row>
    <row r="595" spans="1:19" ht="20.3" x14ac:dyDescent="0.35">
      <c r="A595" s="43">
        <v>575</v>
      </c>
      <c r="B595" s="47" t="s">
        <v>534</v>
      </c>
      <c r="C595" s="55">
        <v>38355</v>
      </c>
      <c r="D595" s="43" t="s">
        <v>1899</v>
      </c>
      <c r="E595" s="43">
        <v>1962</v>
      </c>
      <c r="F595" s="43" t="s">
        <v>2131</v>
      </c>
      <c r="G595" s="56" t="s">
        <v>2099</v>
      </c>
      <c r="H595" s="43">
        <v>2</v>
      </c>
      <c r="I595" s="43">
        <v>2</v>
      </c>
      <c r="J595" s="43">
        <v>0</v>
      </c>
      <c r="K595" s="43">
        <v>1567.43</v>
      </c>
      <c r="L595" s="43">
        <v>614.85</v>
      </c>
      <c r="M595" s="45">
        <v>0</v>
      </c>
      <c r="N595" s="45">
        <f t="shared" si="15"/>
        <v>0</v>
      </c>
      <c r="O595" s="45">
        <v>0</v>
      </c>
      <c r="P595" s="45">
        <v>0</v>
      </c>
      <c r="Q595" s="45">
        <v>0</v>
      </c>
      <c r="R595" s="57">
        <v>44927</v>
      </c>
      <c r="S595" s="57">
        <v>45291</v>
      </c>
    </row>
    <row r="596" spans="1:19" ht="20.3" x14ac:dyDescent="0.35">
      <c r="A596" s="43">
        <v>576</v>
      </c>
      <c r="B596" s="47" t="s">
        <v>535</v>
      </c>
      <c r="C596" s="55">
        <v>38356</v>
      </c>
      <c r="D596" s="43" t="s">
        <v>1899</v>
      </c>
      <c r="E596" s="43">
        <v>1953</v>
      </c>
      <c r="F596" s="43" t="s">
        <v>2131</v>
      </c>
      <c r="G596" s="56" t="s">
        <v>2098</v>
      </c>
      <c r="H596" s="43">
        <v>2</v>
      </c>
      <c r="I596" s="43">
        <v>2</v>
      </c>
      <c r="J596" s="43">
        <v>0</v>
      </c>
      <c r="K596" s="43">
        <v>1597.4</v>
      </c>
      <c r="L596" s="43">
        <v>901.18</v>
      </c>
      <c r="M596" s="45">
        <v>0</v>
      </c>
      <c r="N596" s="45">
        <f t="shared" si="15"/>
        <v>0</v>
      </c>
      <c r="O596" s="45">
        <v>0</v>
      </c>
      <c r="P596" s="45">
        <v>0</v>
      </c>
      <c r="Q596" s="45">
        <v>0</v>
      </c>
      <c r="R596" s="57">
        <v>44927</v>
      </c>
      <c r="S596" s="57">
        <v>45291</v>
      </c>
    </row>
    <row r="597" spans="1:19" ht="20.3" x14ac:dyDescent="0.35">
      <c r="A597" s="43">
        <v>577</v>
      </c>
      <c r="B597" s="47" t="s">
        <v>536</v>
      </c>
      <c r="C597" s="55">
        <v>38376</v>
      </c>
      <c r="D597" s="43" t="s">
        <v>1899</v>
      </c>
      <c r="E597" s="43">
        <v>1971</v>
      </c>
      <c r="F597" s="43" t="s">
        <v>2131</v>
      </c>
      <c r="G597" s="56" t="s">
        <v>2097</v>
      </c>
      <c r="H597" s="43">
        <v>4</v>
      </c>
      <c r="I597" s="43">
        <v>3</v>
      </c>
      <c r="J597" s="43">
        <v>0</v>
      </c>
      <c r="K597" s="43">
        <v>3572.48</v>
      </c>
      <c r="L597" s="43">
        <v>2069.34</v>
      </c>
      <c r="M597" s="45">
        <v>0</v>
      </c>
      <c r="N597" s="45">
        <f t="shared" si="15"/>
        <v>0</v>
      </c>
      <c r="O597" s="45">
        <v>0</v>
      </c>
      <c r="P597" s="45">
        <v>0</v>
      </c>
      <c r="Q597" s="45">
        <v>0</v>
      </c>
      <c r="R597" s="57">
        <v>44927</v>
      </c>
      <c r="S597" s="57">
        <v>45291</v>
      </c>
    </row>
    <row r="598" spans="1:19" ht="20.3" x14ac:dyDescent="0.35">
      <c r="A598" s="43">
        <v>578</v>
      </c>
      <c r="B598" s="47" t="s">
        <v>537</v>
      </c>
      <c r="C598" s="55">
        <v>38399</v>
      </c>
      <c r="D598" s="43" t="s">
        <v>1899</v>
      </c>
      <c r="E598" s="43">
        <v>1965</v>
      </c>
      <c r="F598" s="43" t="s">
        <v>2131</v>
      </c>
      <c r="G598" s="56" t="s">
        <v>2097</v>
      </c>
      <c r="H598" s="43">
        <v>5</v>
      </c>
      <c r="I598" s="43">
        <v>4</v>
      </c>
      <c r="J598" s="43">
        <v>0</v>
      </c>
      <c r="K598" s="43">
        <v>4777.3</v>
      </c>
      <c r="L598" s="43">
        <v>2830.02</v>
      </c>
      <c r="M598" s="45">
        <v>0</v>
      </c>
      <c r="N598" s="45">
        <f t="shared" si="15"/>
        <v>0</v>
      </c>
      <c r="O598" s="45">
        <v>0</v>
      </c>
      <c r="P598" s="45">
        <v>0</v>
      </c>
      <c r="Q598" s="45">
        <v>0</v>
      </c>
      <c r="R598" s="57">
        <v>44927</v>
      </c>
      <c r="S598" s="57">
        <v>45291</v>
      </c>
    </row>
    <row r="599" spans="1:19" ht="20.3" x14ac:dyDescent="0.35">
      <c r="A599" s="43">
        <v>579</v>
      </c>
      <c r="B599" s="47" t="s">
        <v>539</v>
      </c>
      <c r="C599" s="55">
        <v>38405</v>
      </c>
      <c r="D599" s="43" t="s">
        <v>1899</v>
      </c>
      <c r="E599" s="43">
        <v>1967</v>
      </c>
      <c r="F599" s="43" t="s">
        <v>2131</v>
      </c>
      <c r="G599" s="56" t="s">
        <v>2097</v>
      </c>
      <c r="H599" s="43">
        <v>5</v>
      </c>
      <c r="I599" s="43">
        <v>4</v>
      </c>
      <c r="J599" s="43">
        <v>0</v>
      </c>
      <c r="K599" s="43">
        <v>5547.35</v>
      </c>
      <c r="L599" s="43">
        <v>3552.9</v>
      </c>
      <c r="M599" s="45">
        <v>0</v>
      </c>
      <c r="N599" s="45">
        <f t="shared" si="15"/>
        <v>0</v>
      </c>
      <c r="O599" s="45">
        <v>0</v>
      </c>
      <c r="P599" s="45">
        <v>0</v>
      </c>
      <c r="Q599" s="45">
        <v>0</v>
      </c>
      <c r="R599" s="57">
        <v>44927</v>
      </c>
      <c r="S599" s="57">
        <v>45291</v>
      </c>
    </row>
    <row r="600" spans="1:19" ht="20.3" x14ac:dyDescent="0.35">
      <c r="A600" s="43">
        <v>580</v>
      </c>
      <c r="B600" s="47" t="s">
        <v>538</v>
      </c>
      <c r="C600" s="55">
        <v>38374</v>
      </c>
      <c r="D600" s="43" t="s">
        <v>1899</v>
      </c>
      <c r="E600" s="43">
        <v>1971</v>
      </c>
      <c r="F600" s="43" t="s">
        <v>2131</v>
      </c>
      <c r="G600" s="56" t="s">
        <v>2097</v>
      </c>
      <c r="H600" s="43">
        <v>4</v>
      </c>
      <c r="I600" s="43">
        <v>3</v>
      </c>
      <c r="J600" s="43">
        <v>0</v>
      </c>
      <c r="K600" s="43">
        <v>3579.1</v>
      </c>
      <c r="L600" s="43">
        <v>2094.83</v>
      </c>
      <c r="M600" s="45">
        <v>0</v>
      </c>
      <c r="N600" s="45">
        <f t="shared" si="15"/>
        <v>0</v>
      </c>
      <c r="O600" s="45">
        <v>0</v>
      </c>
      <c r="P600" s="45">
        <v>0</v>
      </c>
      <c r="Q600" s="45">
        <v>0</v>
      </c>
      <c r="R600" s="57">
        <v>44927</v>
      </c>
      <c r="S600" s="57">
        <v>45291</v>
      </c>
    </row>
    <row r="601" spans="1:19" ht="20.3" x14ac:dyDescent="0.35">
      <c r="A601" s="43">
        <v>581</v>
      </c>
      <c r="B601" s="47" t="s">
        <v>517</v>
      </c>
      <c r="C601" s="55">
        <v>56122</v>
      </c>
      <c r="D601" s="43" t="s">
        <v>1899</v>
      </c>
      <c r="E601" s="43">
        <v>1989</v>
      </c>
      <c r="F601" s="43" t="s">
        <v>2131</v>
      </c>
      <c r="G601" s="56" t="s">
        <v>2129</v>
      </c>
      <c r="H601" s="43">
        <v>5</v>
      </c>
      <c r="I601" s="43">
        <v>3</v>
      </c>
      <c r="J601" s="43">
        <v>0</v>
      </c>
      <c r="K601" s="43">
        <v>2836</v>
      </c>
      <c r="L601" s="43">
        <v>2202.91</v>
      </c>
      <c r="M601" s="45">
        <v>0</v>
      </c>
      <c r="N601" s="45">
        <f t="shared" si="15"/>
        <v>0</v>
      </c>
      <c r="O601" s="45">
        <v>0</v>
      </c>
      <c r="P601" s="45">
        <v>0</v>
      </c>
      <c r="Q601" s="45">
        <v>0</v>
      </c>
      <c r="R601" s="57">
        <v>44927</v>
      </c>
      <c r="S601" s="57">
        <v>45291</v>
      </c>
    </row>
    <row r="602" spans="1:19" ht="20.3" x14ac:dyDescent="0.35">
      <c r="A602" s="43">
        <v>582</v>
      </c>
      <c r="B602" s="51" t="s">
        <v>1580</v>
      </c>
      <c r="C602" s="59">
        <v>37900</v>
      </c>
      <c r="D602" s="43" t="s">
        <v>1899</v>
      </c>
      <c r="E602" s="43">
        <v>1995</v>
      </c>
      <c r="F602" s="43" t="s">
        <v>2131</v>
      </c>
      <c r="G602" s="56" t="s">
        <v>2097</v>
      </c>
      <c r="H602" s="43">
        <v>9</v>
      </c>
      <c r="I602" s="43">
        <v>1</v>
      </c>
      <c r="J602" s="43">
        <v>1</v>
      </c>
      <c r="K602" s="43">
        <v>2764.92</v>
      </c>
      <c r="L602" s="43">
        <v>2126.39</v>
      </c>
      <c r="M602" s="45">
        <v>2587030.6800000002</v>
      </c>
      <c r="N602" s="45">
        <f t="shared" si="15"/>
        <v>2587030.6800000002</v>
      </c>
      <c r="O602" s="45">
        <v>0</v>
      </c>
      <c r="P602" s="45">
        <v>0</v>
      </c>
      <c r="Q602" s="45">
        <v>0</v>
      </c>
      <c r="R602" s="57">
        <v>44927</v>
      </c>
      <c r="S602" s="57">
        <v>45291</v>
      </c>
    </row>
    <row r="603" spans="1:19" ht="20.3" x14ac:dyDescent="0.35">
      <c r="A603" s="43">
        <v>583</v>
      </c>
      <c r="B603" s="51" t="s">
        <v>1581</v>
      </c>
      <c r="C603" s="59">
        <v>37901</v>
      </c>
      <c r="D603" s="43" t="s">
        <v>1899</v>
      </c>
      <c r="E603" s="43">
        <v>1995</v>
      </c>
      <c r="F603" s="43" t="s">
        <v>2131</v>
      </c>
      <c r="G603" s="56" t="s">
        <v>2097</v>
      </c>
      <c r="H603" s="43">
        <v>9</v>
      </c>
      <c r="I603" s="43">
        <v>2</v>
      </c>
      <c r="J603" s="43">
        <v>2</v>
      </c>
      <c r="K603" s="43">
        <v>5936.62</v>
      </c>
      <c r="L603" s="43">
        <v>4548.84</v>
      </c>
      <c r="M603" s="45">
        <v>5163277.3600000003</v>
      </c>
      <c r="N603" s="45">
        <f t="shared" si="15"/>
        <v>5163277.3600000003</v>
      </c>
      <c r="O603" s="45">
        <v>0</v>
      </c>
      <c r="P603" s="45">
        <v>0</v>
      </c>
      <c r="Q603" s="45">
        <v>0</v>
      </c>
      <c r="R603" s="57">
        <v>44927</v>
      </c>
      <c r="S603" s="57">
        <v>45291</v>
      </c>
    </row>
    <row r="604" spans="1:19" ht="20.3" x14ac:dyDescent="0.35">
      <c r="A604" s="43">
        <v>584</v>
      </c>
      <c r="B604" s="51" t="s">
        <v>1582</v>
      </c>
      <c r="C604" s="59">
        <v>37902</v>
      </c>
      <c r="D604" s="43" t="s">
        <v>1899</v>
      </c>
      <c r="E604" s="43">
        <v>1994</v>
      </c>
      <c r="F604" s="43" t="s">
        <v>2131</v>
      </c>
      <c r="G604" s="56" t="s">
        <v>2097</v>
      </c>
      <c r="H604" s="43">
        <v>9</v>
      </c>
      <c r="I604" s="43">
        <v>2</v>
      </c>
      <c r="J604" s="43">
        <v>2</v>
      </c>
      <c r="K604" s="43">
        <v>5515.71</v>
      </c>
      <c r="L604" s="43">
        <v>4268.7</v>
      </c>
      <c r="M604" s="45">
        <v>5161111.3600000003</v>
      </c>
      <c r="N604" s="45">
        <f t="shared" si="15"/>
        <v>5161111.3600000003</v>
      </c>
      <c r="O604" s="45">
        <v>0</v>
      </c>
      <c r="P604" s="45">
        <v>0</v>
      </c>
      <c r="Q604" s="45">
        <v>0</v>
      </c>
      <c r="R604" s="57">
        <v>44927</v>
      </c>
      <c r="S604" s="57">
        <v>45291</v>
      </c>
    </row>
    <row r="605" spans="1:19" ht="20.3" x14ac:dyDescent="0.35">
      <c r="A605" s="43">
        <v>585</v>
      </c>
      <c r="B605" s="52" t="s">
        <v>1583</v>
      </c>
      <c r="C605" s="59">
        <v>37810</v>
      </c>
      <c r="D605" s="43" t="s">
        <v>1899</v>
      </c>
      <c r="E605" s="43">
        <v>1959</v>
      </c>
      <c r="F605" s="43" t="s">
        <v>2131</v>
      </c>
      <c r="G605" s="56" t="s">
        <v>2098</v>
      </c>
      <c r="H605" s="43">
        <v>4</v>
      </c>
      <c r="I605" s="43">
        <v>3</v>
      </c>
      <c r="J605" s="43">
        <v>0</v>
      </c>
      <c r="K605" s="43">
        <v>3609.97</v>
      </c>
      <c r="L605" s="43">
        <v>1944.45</v>
      </c>
      <c r="M605" s="45">
        <v>0</v>
      </c>
      <c r="N605" s="45">
        <f t="shared" si="15"/>
        <v>0</v>
      </c>
      <c r="O605" s="45">
        <v>0</v>
      </c>
      <c r="P605" s="45">
        <v>0</v>
      </c>
      <c r="Q605" s="45">
        <v>0</v>
      </c>
      <c r="R605" s="57">
        <v>44927</v>
      </c>
      <c r="S605" s="57">
        <v>45291</v>
      </c>
    </row>
    <row r="606" spans="1:19" ht="20.3" x14ac:dyDescent="0.35">
      <c r="A606" s="43">
        <v>586</v>
      </c>
      <c r="B606" s="52" t="s">
        <v>1584</v>
      </c>
      <c r="C606" s="59">
        <v>37821</v>
      </c>
      <c r="D606" s="43" t="s">
        <v>1899</v>
      </c>
      <c r="E606" s="43">
        <v>1958</v>
      </c>
      <c r="F606" s="43" t="s">
        <v>2131</v>
      </c>
      <c r="G606" s="56" t="s">
        <v>2098</v>
      </c>
      <c r="H606" s="43">
        <v>3</v>
      </c>
      <c r="I606" s="43">
        <v>3</v>
      </c>
      <c r="J606" s="43">
        <v>0</v>
      </c>
      <c r="K606" s="43">
        <v>2237.04</v>
      </c>
      <c r="L606" s="43">
        <v>1405.64</v>
      </c>
      <c r="M606" s="45">
        <v>0</v>
      </c>
      <c r="N606" s="45">
        <f t="shared" si="15"/>
        <v>0</v>
      </c>
      <c r="O606" s="45">
        <v>0</v>
      </c>
      <c r="P606" s="45">
        <v>0</v>
      </c>
      <c r="Q606" s="45">
        <v>0</v>
      </c>
      <c r="R606" s="57">
        <v>44927</v>
      </c>
      <c r="S606" s="57">
        <v>45291</v>
      </c>
    </row>
    <row r="607" spans="1:19" ht="20.3" x14ac:dyDescent="0.35">
      <c r="A607" s="43">
        <v>587</v>
      </c>
      <c r="B607" s="52" t="s">
        <v>1585</v>
      </c>
      <c r="C607" s="59">
        <v>38033</v>
      </c>
      <c r="D607" s="43" t="s">
        <v>1899</v>
      </c>
      <c r="E607" s="43">
        <v>1971</v>
      </c>
      <c r="F607" s="43" t="s">
        <v>2131</v>
      </c>
      <c r="G607" s="56" t="s">
        <v>2097</v>
      </c>
      <c r="H607" s="43">
        <v>5</v>
      </c>
      <c r="I607" s="43">
        <v>4</v>
      </c>
      <c r="J607" s="43">
        <v>0</v>
      </c>
      <c r="K607" s="43">
        <v>5975.25</v>
      </c>
      <c r="L607" s="43">
        <v>3388.83</v>
      </c>
      <c r="M607" s="45">
        <v>0</v>
      </c>
      <c r="N607" s="45">
        <f t="shared" si="15"/>
        <v>0</v>
      </c>
      <c r="O607" s="45">
        <v>0</v>
      </c>
      <c r="P607" s="45">
        <v>0</v>
      </c>
      <c r="Q607" s="45">
        <v>0</v>
      </c>
      <c r="R607" s="57">
        <v>44927</v>
      </c>
      <c r="S607" s="57">
        <v>45291</v>
      </c>
    </row>
    <row r="608" spans="1:19" ht="20.3" x14ac:dyDescent="0.35">
      <c r="A608" s="43">
        <v>588</v>
      </c>
      <c r="B608" s="52" t="s">
        <v>1586</v>
      </c>
      <c r="C608" s="59">
        <v>38330</v>
      </c>
      <c r="D608" s="43" t="s">
        <v>1899</v>
      </c>
      <c r="E608" s="43">
        <v>1966</v>
      </c>
      <c r="F608" s="43" t="s">
        <v>2131</v>
      </c>
      <c r="G608" s="56" t="s">
        <v>2097</v>
      </c>
      <c r="H608" s="43">
        <v>5</v>
      </c>
      <c r="I608" s="43">
        <v>4</v>
      </c>
      <c r="J608" s="43">
        <v>0</v>
      </c>
      <c r="K608" s="43">
        <v>5757.13</v>
      </c>
      <c r="L608" s="43">
        <v>3534.79</v>
      </c>
      <c r="M608" s="45">
        <v>0</v>
      </c>
      <c r="N608" s="45">
        <f t="shared" si="15"/>
        <v>0</v>
      </c>
      <c r="O608" s="45">
        <v>0</v>
      </c>
      <c r="P608" s="45">
        <v>0</v>
      </c>
      <c r="Q608" s="45">
        <v>0</v>
      </c>
      <c r="R608" s="57">
        <v>44927</v>
      </c>
      <c r="S608" s="57">
        <v>45291</v>
      </c>
    </row>
    <row r="609" spans="1:19" ht="20.3" x14ac:dyDescent="0.35">
      <c r="A609" s="43">
        <v>589</v>
      </c>
      <c r="B609" s="52" t="s">
        <v>1729</v>
      </c>
      <c r="C609" s="59">
        <v>38046</v>
      </c>
      <c r="D609" s="43" t="s">
        <v>1899</v>
      </c>
      <c r="E609" s="43">
        <v>1967</v>
      </c>
      <c r="F609" s="43" t="s">
        <v>2131</v>
      </c>
      <c r="G609" s="56" t="s">
        <v>2097</v>
      </c>
      <c r="H609" s="43">
        <v>4</v>
      </c>
      <c r="I609" s="43">
        <v>4</v>
      </c>
      <c r="J609" s="43">
        <v>0</v>
      </c>
      <c r="K609" s="43">
        <v>2966.65</v>
      </c>
      <c r="L609" s="43">
        <v>2724.46</v>
      </c>
      <c r="M609" s="45">
        <v>0</v>
      </c>
      <c r="N609" s="45">
        <f t="shared" si="15"/>
        <v>0</v>
      </c>
      <c r="O609" s="45">
        <v>0</v>
      </c>
      <c r="P609" s="45">
        <v>0</v>
      </c>
      <c r="Q609" s="45">
        <v>0</v>
      </c>
      <c r="R609" s="57">
        <v>44927</v>
      </c>
      <c r="S609" s="57">
        <v>45291</v>
      </c>
    </row>
    <row r="610" spans="1:19" ht="20.3" x14ac:dyDescent="0.35">
      <c r="A610" s="43">
        <v>590</v>
      </c>
      <c r="B610" s="52" t="s">
        <v>1730</v>
      </c>
      <c r="C610" s="59">
        <v>38334</v>
      </c>
      <c r="D610" s="43" t="s">
        <v>1899</v>
      </c>
      <c r="E610" s="43">
        <v>1966</v>
      </c>
      <c r="F610" s="43" t="s">
        <v>2131</v>
      </c>
      <c r="G610" s="56" t="s">
        <v>2097</v>
      </c>
      <c r="H610" s="43">
        <v>5</v>
      </c>
      <c r="I610" s="43">
        <v>4</v>
      </c>
      <c r="J610" s="43">
        <v>0</v>
      </c>
      <c r="K610" s="43">
        <v>2780.72</v>
      </c>
      <c r="L610" s="43">
        <v>2515.83</v>
      </c>
      <c r="M610" s="45">
        <v>0</v>
      </c>
      <c r="N610" s="45">
        <f t="shared" si="15"/>
        <v>0</v>
      </c>
      <c r="O610" s="45">
        <v>0</v>
      </c>
      <c r="P610" s="45">
        <v>0</v>
      </c>
      <c r="Q610" s="45">
        <v>0</v>
      </c>
      <c r="R610" s="57">
        <v>44927</v>
      </c>
      <c r="S610" s="57">
        <v>45291</v>
      </c>
    </row>
    <row r="611" spans="1:19" ht="20.3" x14ac:dyDescent="0.35">
      <c r="A611" s="43">
        <v>591</v>
      </c>
      <c r="B611" s="52" t="s">
        <v>1731</v>
      </c>
      <c r="C611" s="59">
        <v>37807</v>
      </c>
      <c r="D611" s="43" t="s">
        <v>1899</v>
      </c>
      <c r="E611" s="43">
        <v>1967</v>
      </c>
      <c r="F611" s="43" t="s">
        <v>2131</v>
      </c>
      <c r="G611" s="56" t="s">
        <v>2097</v>
      </c>
      <c r="H611" s="43">
        <v>5</v>
      </c>
      <c r="I611" s="43">
        <v>4</v>
      </c>
      <c r="J611" s="43">
        <v>0</v>
      </c>
      <c r="K611" s="43">
        <v>3590.28</v>
      </c>
      <c r="L611" s="43">
        <v>3609.5</v>
      </c>
      <c r="M611" s="45">
        <v>0</v>
      </c>
      <c r="N611" s="45">
        <f t="shared" si="15"/>
        <v>0</v>
      </c>
      <c r="O611" s="45">
        <v>0</v>
      </c>
      <c r="P611" s="45">
        <v>0</v>
      </c>
      <c r="Q611" s="45">
        <v>0</v>
      </c>
      <c r="R611" s="57">
        <v>44927</v>
      </c>
      <c r="S611" s="57">
        <v>45291</v>
      </c>
    </row>
    <row r="612" spans="1:19" ht="20.3" x14ac:dyDescent="0.35">
      <c r="A612" s="43">
        <v>592</v>
      </c>
      <c r="B612" s="52" t="s">
        <v>1732</v>
      </c>
      <c r="C612" s="59">
        <v>38051</v>
      </c>
      <c r="D612" s="43" t="s">
        <v>1899</v>
      </c>
      <c r="E612" s="43">
        <v>1968</v>
      </c>
      <c r="F612" s="43" t="s">
        <v>2131</v>
      </c>
      <c r="G612" s="56" t="s">
        <v>2097</v>
      </c>
      <c r="H612" s="43">
        <v>4</v>
      </c>
      <c r="I612" s="43">
        <v>4</v>
      </c>
      <c r="J612" s="43">
        <v>0</v>
      </c>
      <c r="K612" s="43">
        <v>3123.74</v>
      </c>
      <c r="L612" s="43">
        <v>2884.43</v>
      </c>
      <c r="M612" s="45">
        <v>0</v>
      </c>
      <c r="N612" s="45">
        <f t="shared" si="15"/>
        <v>0</v>
      </c>
      <c r="O612" s="45">
        <v>0</v>
      </c>
      <c r="P612" s="45">
        <v>0</v>
      </c>
      <c r="Q612" s="45">
        <v>0</v>
      </c>
      <c r="R612" s="57">
        <v>44927</v>
      </c>
      <c r="S612" s="57">
        <v>45291</v>
      </c>
    </row>
    <row r="613" spans="1:19" ht="20.3" x14ac:dyDescent="0.35">
      <c r="A613" s="43">
        <v>593</v>
      </c>
      <c r="B613" s="52" t="s">
        <v>1810</v>
      </c>
      <c r="C613" s="59">
        <v>37846</v>
      </c>
      <c r="D613" s="43" t="s">
        <v>1899</v>
      </c>
      <c r="E613" s="43">
        <v>1992</v>
      </c>
      <c r="F613" s="43" t="s">
        <v>2131</v>
      </c>
      <c r="G613" s="56" t="s">
        <v>2097</v>
      </c>
      <c r="H613" s="43">
        <v>9</v>
      </c>
      <c r="I613" s="43">
        <v>3</v>
      </c>
      <c r="J613" s="43">
        <v>3</v>
      </c>
      <c r="K613" s="43">
        <v>9275.5300000000007</v>
      </c>
      <c r="L613" s="43">
        <v>6203.81</v>
      </c>
      <c r="M613" s="45">
        <v>7735366.04</v>
      </c>
      <c r="N613" s="45">
        <f t="shared" si="15"/>
        <v>7735366.04</v>
      </c>
      <c r="O613" s="45">
        <v>0</v>
      </c>
      <c r="P613" s="45">
        <v>0</v>
      </c>
      <c r="Q613" s="45">
        <v>0</v>
      </c>
      <c r="R613" s="57">
        <v>44927</v>
      </c>
      <c r="S613" s="57">
        <v>45291</v>
      </c>
    </row>
    <row r="614" spans="1:19" ht="20.3" x14ac:dyDescent="0.35">
      <c r="A614" s="43">
        <v>594</v>
      </c>
      <c r="B614" s="52" t="s">
        <v>1855</v>
      </c>
      <c r="C614" s="59">
        <v>37826</v>
      </c>
      <c r="D614" s="43" t="s">
        <v>1899</v>
      </c>
      <c r="E614" s="43">
        <v>1965</v>
      </c>
      <c r="F614" s="43" t="s">
        <v>2131</v>
      </c>
      <c r="G614" s="56" t="s">
        <v>2097</v>
      </c>
      <c r="H614" s="43">
        <v>4</v>
      </c>
      <c r="I614" s="43">
        <v>4</v>
      </c>
      <c r="J614" s="43">
        <v>0</v>
      </c>
      <c r="K614" s="43">
        <v>4769.3599999999997</v>
      </c>
      <c r="L614" s="43">
        <v>2812.73</v>
      </c>
      <c r="M614" s="45">
        <v>0</v>
      </c>
      <c r="N614" s="45">
        <f t="shared" si="15"/>
        <v>0</v>
      </c>
      <c r="O614" s="45">
        <v>0</v>
      </c>
      <c r="P614" s="45">
        <v>0</v>
      </c>
      <c r="Q614" s="45">
        <v>0</v>
      </c>
      <c r="R614" s="57">
        <v>44927</v>
      </c>
      <c r="S614" s="57">
        <v>45291</v>
      </c>
    </row>
    <row r="615" spans="1:19" ht="20.3" x14ac:dyDescent="0.35">
      <c r="A615" s="43">
        <v>595</v>
      </c>
      <c r="B615" s="52" t="s">
        <v>1856</v>
      </c>
      <c r="C615" s="59">
        <v>38114</v>
      </c>
      <c r="D615" s="43" t="s">
        <v>1899</v>
      </c>
      <c r="E615" s="43">
        <v>1975</v>
      </c>
      <c r="F615" s="43" t="s">
        <v>2131</v>
      </c>
      <c r="G615" s="56" t="s">
        <v>2097</v>
      </c>
      <c r="H615" s="43">
        <v>5</v>
      </c>
      <c r="I615" s="43">
        <v>6</v>
      </c>
      <c r="J615" s="43">
        <v>0</v>
      </c>
      <c r="K615" s="43">
        <v>7510.29</v>
      </c>
      <c r="L615" s="43">
        <v>4715.37</v>
      </c>
      <c r="M615" s="45">
        <v>0</v>
      </c>
      <c r="N615" s="45">
        <f t="shared" si="15"/>
        <v>0</v>
      </c>
      <c r="O615" s="45">
        <v>0</v>
      </c>
      <c r="P615" s="45">
        <v>0</v>
      </c>
      <c r="Q615" s="45">
        <v>0</v>
      </c>
      <c r="R615" s="57">
        <v>44927</v>
      </c>
      <c r="S615" s="57">
        <v>45291</v>
      </c>
    </row>
    <row r="616" spans="1:19" ht="20.3" x14ac:dyDescent="0.35">
      <c r="A616" s="43">
        <v>596</v>
      </c>
      <c r="B616" s="52" t="s">
        <v>1857</v>
      </c>
      <c r="C616" s="59">
        <v>38118</v>
      </c>
      <c r="D616" s="43" t="s">
        <v>1899</v>
      </c>
      <c r="E616" s="43">
        <v>1978</v>
      </c>
      <c r="F616" s="43" t="s">
        <v>2131</v>
      </c>
      <c r="G616" s="56" t="s">
        <v>2097</v>
      </c>
      <c r="H616" s="43">
        <v>5</v>
      </c>
      <c r="I616" s="43">
        <v>4</v>
      </c>
      <c r="J616" s="43">
        <v>0</v>
      </c>
      <c r="K616" s="43">
        <v>5515.43</v>
      </c>
      <c r="L616" s="43">
        <v>3231.87</v>
      </c>
      <c r="M616" s="45">
        <v>0</v>
      </c>
      <c r="N616" s="45">
        <f t="shared" si="15"/>
        <v>0</v>
      </c>
      <c r="O616" s="45">
        <v>0</v>
      </c>
      <c r="P616" s="45">
        <v>0</v>
      </c>
      <c r="Q616" s="45">
        <v>0</v>
      </c>
      <c r="R616" s="57">
        <v>44927</v>
      </c>
      <c r="S616" s="57">
        <v>45291</v>
      </c>
    </row>
    <row r="617" spans="1:19" ht="20.3" x14ac:dyDescent="0.35">
      <c r="A617" s="43">
        <v>597</v>
      </c>
      <c r="B617" s="52" t="s">
        <v>1858</v>
      </c>
      <c r="C617" s="59">
        <v>37893</v>
      </c>
      <c r="D617" s="43" t="s">
        <v>1899</v>
      </c>
      <c r="E617" s="43">
        <v>1977</v>
      </c>
      <c r="F617" s="43" t="s">
        <v>2131</v>
      </c>
      <c r="G617" s="56" t="s">
        <v>2097</v>
      </c>
      <c r="H617" s="43">
        <v>5</v>
      </c>
      <c r="I617" s="43">
        <v>4</v>
      </c>
      <c r="J617" s="43">
        <v>0</v>
      </c>
      <c r="K617" s="43">
        <v>5252.2</v>
      </c>
      <c r="L617" s="43">
        <v>3307.72</v>
      </c>
      <c r="M617" s="45">
        <v>0</v>
      </c>
      <c r="N617" s="45">
        <f t="shared" si="15"/>
        <v>0</v>
      </c>
      <c r="O617" s="45">
        <v>0</v>
      </c>
      <c r="P617" s="45">
        <v>0</v>
      </c>
      <c r="Q617" s="45">
        <v>0</v>
      </c>
      <c r="R617" s="57">
        <v>44927</v>
      </c>
      <c r="S617" s="57">
        <v>45291</v>
      </c>
    </row>
    <row r="618" spans="1:19" ht="20.3" x14ac:dyDescent="0.35">
      <c r="A618" s="43">
        <v>598</v>
      </c>
      <c r="B618" s="52" t="s">
        <v>1859</v>
      </c>
      <c r="C618" s="59">
        <v>37888</v>
      </c>
      <c r="D618" s="43" t="s">
        <v>1899</v>
      </c>
      <c r="E618" s="43">
        <v>1976</v>
      </c>
      <c r="F618" s="43" t="s">
        <v>2131</v>
      </c>
      <c r="G618" s="56" t="s">
        <v>2097</v>
      </c>
      <c r="H618" s="43">
        <v>5</v>
      </c>
      <c r="I618" s="43">
        <v>6</v>
      </c>
      <c r="J618" s="43">
        <v>0</v>
      </c>
      <c r="K618" s="43">
        <v>7690.53</v>
      </c>
      <c r="L618" s="43">
        <v>4869.34</v>
      </c>
      <c r="M618" s="45">
        <v>0</v>
      </c>
      <c r="N618" s="45">
        <f t="shared" si="15"/>
        <v>0</v>
      </c>
      <c r="O618" s="45">
        <v>0</v>
      </c>
      <c r="P618" s="45">
        <v>0</v>
      </c>
      <c r="Q618" s="45">
        <v>0</v>
      </c>
      <c r="R618" s="57">
        <v>44927</v>
      </c>
      <c r="S618" s="57">
        <v>45291</v>
      </c>
    </row>
    <row r="619" spans="1:19" ht="20.3" x14ac:dyDescent="0.35">
      <c r="A619" s="43">
        <v>599</v>
      </c>
      <c r="B619" s="52" t="s">
        <v>1860</v>
      </c>
      <c r="C619" s="59">
        <v>37889</v>
      </c>
      <c r="D619" s="43" t="s">
        <v>1899</v>
      </c>
      <c r="E619" s="43">
        <v>1976</v>
      </c>
      <c r="F619" s="43" t="s">
        <v>2131</v>
      </c>
      <c r="G619" s="56" t="s">
        <v>2097</v>
      </c>
      <c r="H619" s="43">
        <v>5</v>
      </c>
      <c r="I619" s="43">
        <v>6</v>
      </c>
      <c r="J619" s="43">
        <v>0</v>
      </c>
      <c r="K619" s="43">
        <v>7652.06</v>
      </c>
      <c r="L619" s="43">
        <v>4787.46</v>
      </c>
      <c r="M619" s="45">
        <v>0</v>
      </c>
      <c r="N619" s="45">
        <f t="shared" si="15"/>
        <v>0</v>
      </c>
      <c r="O619" s="45">
        <v>0</v>
      </c>
      <c r="P619" s="45">
        <v>0</v>
      </c>
      <c r="Q619" s="45">
        <v>0</v>
      </c>
      <c r="R619" s="57">
        <v>44927</v>
      </c>
      <c r="S619" s="57">
        <v>45291</v>
      </c>
    </row>
    <row r="620" spans="1:19" ht="20.3" x14ac:dyDescent="0.35">
      <c r="A620" s="43">
        <v>600</v>
      </c>
      <c r="B620" s="52" t="s">
        <v>1861</v>
      </c>
      <c r="C620" s="59">
        <v>37890</v>
      </c>
      <c r="D620" s="43" t="s">
        <v>1899</v>
      </c>
      <c r="E620" s="43">
        <v>1976</v>
      </c>
      <c r="F620" s="43" t="s">
        <v>2131</v>
      </c>
      <c r="G620" s="56" t="s">
        <v>2097</v>
      </c>
      <c r="H620" s="43">
        <v>5</v>
      </c>
      <c r="I620" s="43">
        <v>4</v>
      </c>
      <c r="J620" s="43">
        <v>0</v>
      </c>
      <c r="K620" s="43">
        <v>5400.6</v>
      </c>
      <c r="L620" s="43">
        <v>3334.06</v>
      </c>
      <c r="M620" s="45">
        <v>0</v>
      </c>
      <c r="N620" s="45">
        <f t="shared" si="15"/>
        <v>0</v>
      </c>
      <c r="O620" s="45">
        <v>0</v>
      </c>
      <c r="P620" s="45">
        <v>0</v>
      </c>
      <c r="Q620" s="45">
        <v>0</v>
      </c>
      <c r="R620" s="57">
        <v>44927</v>
      </c>
      <c r="S620" s="57">
        <v>45291</v>
      </c>
    </row>
    <row r="621" spans="1:19" ht="20.3" x14ac:dyDescent="0.35">
      <c r="A621" s="43">
        <v>601</v>
      </c>
      <c r="B621" s="52" t="s">
        <v>1862</v>
      </c>
      <c r="C621" s="59">
        <v>37947</v>
      </c>
      <c r="D621" s="43" t="s">
        <v>1899</v>
      </c>
      <c r="E621" s="43">
        <v>1961</v>
      </c>
      <c r="F621" s="43" t="s">
        <v>2131</v>
      </c>
      <c r="G621" s="56" t="s">
        <v>2097</v>
      </c>
      <c r="H621" s="43">
        <v>4</v>
      </c>
      <c r="I621" s="43">
        <v>4</v>
      </c>
      <c r="J621" s="43">
        <v>0</v>
      </c>
      <c r="K621" s="43">
        <v>4346.83</v>
      </c>
      <c r="L621" s="43">
        <v>2813.18</v>
      </c>
      <c r="M621" s="45">
        <v>0</v>
      </c>
      <c r="N621" s="45">
        <f t="shared" si="15"/>
        <v>0</v>
      </c>
      <c r="O621" s="45">
        <v>0</v>
      </c>
      <c r="P621" s="45">
        <v>0</v>
      </c>
      <c r="Q621" s="45">
        <v>0</v>
      </c>
      <c r="R621" s="57">
        <v>44927</v>
      </c>
      <c r="S621" s="57">
        <v>45291</v>
      </c>
    </row>
    <row r="622" spans="1:19" ht="20.3" x14ac:dyDescent="0.35">
      <c r="A622" s="43">
        <v>602</v>
      </c>
      <c r="B622" s="52" t="s">
        <v>1863</v>
      </c>
      <c r="C622" s="59">
        <v>37957</v>
      </c>
      <c r="D622" s="43" t="s">
        <v>1899</v>
      </c>
      <c r="E622" s="43">
        <v>1965</v>
      </c>
      <c r="F622" s="43" t="s">
        <v>2131</v>
      </c>
      <c r="G622" s="56" t="s">
        <v>2097</v>
      </c>
      <c r="H622" s="43">
        <v>5</v>
      </c>
      <c r="I622" s="43">
        <v>4</v>
      </c>
      <c r="J622" s="43">
        <v>0</v>
      </c>
      <c r="K622" s="43">
        <v>5616.81</v>
      </c>
      <c r="L622" s="43">
        <v>3507.01</v>
      </c>
      <c r="M622" s="45">
        <v>0</v>
      </c>
      <c r="N622" s="45">
        <f t="shared" si="15"/>
        <v>0</v>
      </c>
      <c r="O622" s="45">
        <v>0</v>
      </c>
      <c r="P622" s="45">
        <v>0</v>
      </c>
      <c r="Q622" s="45">
        <v>0</v>
      </c>
      <c r="R622" s="57">
        <v>44927</v>
      </c>
      <c r="S622" s="57">
        <v>45291</v>
      </c>
    </row>
    <row r="623" spans="1:19" ht="20.3" x14ac:dyDescent="0.35">
      <c r="A623" s="43">
        <v>603</v>
      </c>
      <c r="B623" s="52" t="s">
        <v>1864</v>
      </c>
      <c r="C623" s="59">
        <v>38345</v>
      </c>
      <c r="D623" s="43" t="s">
        <v>1899</v>
      </c>
      <c r="E623" s="43">
        <v>1976</v>
      </c>
      <c r="F623" s="43" t="s">
        <v>2131</v>
      </c>
      <c r="G623" s="56" t="s">
        <v>2097</v>
      </c>
      <c r="H623" s="43">
        <v>5</v>
      </c>
      <c r="I623" s="43">
        <v>6</v>
      </c>
      <c r="J623" s="43">
        <v>0</v>
      </c>
      <c r="K623" s="43">
        <v>5071.3500000000004</v>
      </c>
      <c r="L623" s="43">
        <v>4693.05</v>
      </c>
      <c r="M623" s="45">
        <v>0</v>
      </c>
      <c r="N623" s="45">
        <f t="shared" si="15"/>
        <v>0</v>
      </c>
      <c r="O623" s="45">
        <v>0</v>
      </c>
      <c r="P623" s="45">
        <v>0</v>
      </c>
      <c r="Q623" s="45">
        <v>0</v>
      </c>
      <c r="R623" s="57">
        <v>44927</v>
      </c>
      <c r="S623" s="57">
        <v>45291</v>
      </c>
    </row>
    <row r="624" spans="1:19" ht="20.3" x14ac:dyDescent="0.35">
      <c r="A624" s="43">
        <v>604</v>
      </c>
      <c r="B624" s="52" t="s">
        <v>1865</v>
      </c>
      <c r="C624" s="59">
        <v>37918</v>
      </c>
      <c r="D624" s="43" t="s">
        <v>1899</v>
      </c>
      <c r="E624" s="43">
        <v>1986</v>
      </c>
      <c r="F624" s="43" t="s">
        <v>2131</v>
      </c>
      <c r="G624" s="56" t="s">
        <v>2097</v>
      </c>
      <c r="H624" s="43">
        <v>5</v>
      </c>
      <c r="I624" s="43">
        <v>8</v>
      </c>
      <c r="J624" s="43">
        <v>0</v>
      </c>
      <c r="K624" s="43">
        <v>9212.5499999999993</v>
      </c>
      <c r="L624" s="43">
        <v>5753.5</v>
      </c>
      <c r="M624" s="45">
        <v>0</v>
      </c>
      <c r="N624" s="45">
        <f t="shared" si="15"/>
        <v>0</v>
      </c>
      <c r="O624" s="45">
        <v>0</v>
      </c>
      <c r="P624" s="45">
        <v>0</v>
      </c>
      <c r="Q624" s="45">
        <v>0</v>
      </c>
      <c r="R624" s="57">
        <v>44927</v>
      </c>
      <c r="S624" s="57">
        <v>45291</v>
      </c>
    </row>
    <row r="625" spans="1:19" ht="20.3" x14ac:dyDescent="0.35">
      <c r="A625" s="43">
        <v>605</v>
      </c>
      <c r="B625" s="52" t="s">
        <v>1866</v>
      </c>
      <c r="C625" s="59">
        <v>37920</v>
      </c>
      <c r="D625" s="43" t="s">
        <v>1899</v>
      </c>
      <c r="E625" s="43">
        <v>1988</v>
      </c>
      <c r="F625" s="43" t="s">
        <v>2131</v>
      </c>
      <c r="G625" s="56" t="s">
        <v>2097</v>
      </c>
      <c r="H625" s="43">
        <v>5</v>
      </c>
      <c r="I625" s="43">
        <v>4</v>
      </c>
      <c r="J625" s="43">
        <v>0</v>
      </c>
      <c r="K625" s="43">
        <v>5608.88</v>
      </c>
      <c r="L625" s="43">
        <v>3387.94</v>
      </c>
      <c r="M625" s="45">
        <v>0</v>
      </c>
      <c r="N625" s="45">
        <f t="shared" si="15"/>
        <v>0</v>
      </c>
      <c r="O625" s="45">
        <v>0</v>
      </c>
      <c r="P625" s="45">
        <v>0</v>
      </c>
      <c r="Q625" s="45">
        <v>0</v>
      </c>
      <c r="R625" s="57">
        <v>44927</v>
      </c>
      <c r="S625" s="57">
        <v>45291</v>
      </c>
    </row>
    <row r="626" spans="1:19" ht="20.3" x14ac:dyDescent="0.35">
      <c r="A626" s="43">
        <v>606</v>
      </c>
      <c r="B626" s="52" t="s">
        <v>1867</v>
      </c>
      <c r="C626" s="59">
        <v>38441</v>
      </c>
      <c r="D626" s="43" t="s">
        <v>1899</v>
      </c>
      <c r="E626" s="43">
        <v>1955</v>
      </c>
      <c r="F626" s="43" t="s">
        <v>2131</v>
      </c>
      <c r="G626" s="56" t="s">
        <v>2098</v>
      </c>
      <c r="H626" s="43">
        <v>2</v>
      </c>
      <c r="I626" s="43">
        <v>3</v>
      </c>
      <c r="J626" s="43">
        <v>0</v>
      </c>
      <c r="K626" s="43">
        <v>2509.35</v>
      </c>
      <c r="L626" s="43">
        <v>1408.47</v>
      </c>
      <c r="M626" s="45">
        <v>0</v>
      </c>
      <c r="N626" s="45">
        <f t="shared" si="15"/>
        <v>0</v>
      </c>
      <c r="O626" s="45">
        <v>0</v>
      </c>
      <c r="P626" s="45">
        <v>0</v>
      </c>
      <c r="Q626" s="45">
        <v>0</v>
      </c>
      <c r="R626" s="57">
        <v>44927</v>
      </c>
      <c r="S626" s="57">
        <v>45291</v>
      </c>
    </row>
    <row r="627" spans="1:19" ht="20.3" x14ac:dyDescent="0.3">
      <c r="A627" s="46" t="s">
        <v>22</v>
      </c>
      <c r="B627" s="46"/>
      <c r="C627" s="58" t="s">
        <v>172</v>
      </c>
      <c r="D627" s="58" t="s">
        <v>172</v>
      </c>
      <c r="E627" s="58" t="s">
        <v>172</v>
      </c>
      <c r="F627" s="58" t="s">
        <v>172</v>
      </c>
      <c r="G627" s="58" t="s">
        <v>172</v>
      </c>
      <c r="H627" s="58" t="s">
        <v>172</v>
      </c>
      <c r="I627" s="58" t="s">
        <v>172</v>
      </c>
      <c r="J627" s="49">
        <f>SUM(J550:J626)</f>
        <v>8</v>
      </c>
      <c r="K627" s="49">
        <f t="shared" ref="K627:Q627" si="16">SUM(K550:K626)</f>
        <v>270977.2099999999</v>
      </c>
      <c r="L627" s="49">
        <f t="shared" si="16"/>
        <v>184686.15</v>
      </c>
      <c r="M627" s="49">
        <f t="shared" si="16"/>
        <v>20646785.440000001</v>
      </c>
      <c r="N627" s="49">
        <f t="shared" si="16"/>
        <v>20646785.440000001</v>
      </c>
      <c r="O627" s="49">
        <f t="shared" si="16"/>
        <v>0</v>
      </c>
      <c r="P627" s="49">
        <f t="shared" si="16"/>
        <v>0</v>
      </c>
      <c r="Q627" s="49">
        <f t="shared" si="16"/>
        <v>0</v>
      </c>
      <c r="R627" s="58" t="s">
        <v>172</v>
      </c>
      <c r="S627" s="58" t="s">
        <v>172</v>
      </c>
    </row>
    <row r="628" spans="1:19" ht="19.649999999999999" x14ac:dyDescent="0.3">
      <c r="A628" s="596" t="s">
        <v>1918</v>
      </c>
      <c r="B628" s="596"/>
      <c r="C628" s="596"/>
      <c r="D628" s="596"/>
      <c r="E628" s="596"/>
      <c r="F628" s="596"/>
      <c r="G628" s="596"/>
      <c r="H628" s="596"/>
      <c r="I628" s="596"/>
      <c r="J628" s="596"/>
      <c r="K628" s="596"/>
      <c r="L628" s="596"/>
      <c r="M628" s="596"/>
      <c r="N628" s="596"/>
      <c r="O628" s="596"/>
      <c r="P628" s="596"/>
      <c r="Q628" s="596"/>
      <c r="R628" s="596"/>
      <c r="S628" s="597"/>
    </row>
    <row r="629" spans="1:19" ht="20.3" x14ac:dyDescent="0.35">
      <c r="A629" s="43">
        <v>607</v>
      </c>
      <c r="B629" s="47" t="s">
        <v>540</v>
      </c>
      <c r="C629" s="55">
        <v>38498</v>
      </c>
      <c r="D629" s="43" t="s">
        <v>1899</v>
      </c>
      <c r="E629" s="43">
        <v>1987</v>
      </c>
      <c r="F629" s="43" t="s">
        <v>2131</v>
      </c>
      <c r="G629" s="56" t="s">
        <v>2097</v>
      </c>
      <c r="H629" s="43">
        <v>9</v>
      </c>
      <c r="I629" s="43">
        <v>3</v>
      </c>
      <c r="J629" s="43">
        <v>3</v>
      </c>
      <c r="K629" s="43">
        <v>8132.21</v>
      </c>
      <c r="L629" s="43">
        <v>5469.7000000000007</v>
      </c>
      <c r="M629" s="45">
        <v>7930877.8949999996</v>
      </c>
      <c r="N629" s="45">
        <f t="shared" si="15"/>
        <v>7930877.8949999996</v>
      </c>
      <c r="O629" s="45">
        <v>0</v>
      </c>
      <c r="P629" s="45">
        <v>0</v>
      </c>
      <c r="Q629" s="45">
        <v>0</v>
      </c>
      <c r="R629" s="57">
        <v>44927</v>
      </c>
      <c r="S629" s="57">
        <v>45291</v>
      </c>
    </row>
    <row r="630" spans="1:19" ht="20.3" x14ac:dyDescent="0.35">
      <c r="A630" s="43">
        <v>608</v>
      </c>
      <c r="B630" s="47" t="s">
        <v>541</v>
      </c>
      <c r="C630" s="55">
        <v>38500</v>
      </c>
      <c r="D630" s="43" t="s">
        <v>1899</v>
      </c>
      <c r="E630" s="43">
        <v>1987</v>
      </c>
      <c r="F630" s="43" t="s">
        <v>2131</v>
      </c>
      <c r="G630" s="56" t="s">
        <v>2097</v>
      </c>
      <c r="H630" s="43">
        <v>9</v>
      </c>
      <c r="I630" s="43">
        <v>3</v>
      </c>
      <c r="J630" s="43">
        <v>3</v>
      </c>
      <c r="K630" s="43">
        <v>8043.72</v>
      </c>
      <c r="L630" s="43">
        <v>5552.7000000000007</v>
      </c>
      <c r="M630" s="45">
        <v>19208570.329999998</v>
      </c>
      <c r="N630" s="45">
        <f t="shared" si="15"/>
        <v>19208570.329999998</v>
      </c>
      <c r="O630" s="45">
        <v>0</v>
      </c>
      <c r="P630" s="45">
        <v>0</v>
      </c>
      <c r="Q630" s="45">
        <v>0</v>
      </c>
      <c r="R630" s="57">
        <v>44927</v>
      </c>
      <c r="S630" s="57">
        <v>45291</v>
      </c>
    </row>
    <row r="631" spans="1:19" ht="20.3" x14ac:dyDescent="0.35">
      <c r="A631" s="43">
        <v>609</v>
      </c>
      <c r="B631" s="47" t="s">
        <v>1769</v>
      </c>
      <c r="C631" s="55">
        <v>38502</v>
      </c>
      <c r="D631" s="43" t="s">
        <v>1899</v>
      </c>
      <c r="E631" s="43">
        <v>1986</v>
      </c>
      <c r="F631" s="43" t="s">
        <v>2131</v>
      </c>
      <c r="G631" s="56" t="s">
        <v>2097</v>
      </c>
      <c r="H631" s="43">
        <v>9</v>
      </c>
      <c r="I631" s="43">
        <v>7</v>
      </c>
      <c r="J631" s="43">
        <v>7</v>
      </c>
      <c r="K631" s="43">
        <v>17673.080000000002</v>
      </c>
      <c r="L631" s="43">
        <v>12579.13</v>
      </c>
      <c r="M631" s="45">
        <v>19026645.039999999</v>
      </c>
      <c r="N631" s="45">
        <f t="shared" si="15"/>
        <v>19026645.039999999</v>
      </c>
      <c r="O631" s="45">
        <v>0</v>
      </c>
      <c r="P631" s="45">
        <v>0</v>
      </c>
      <c r="Q631" s="45">
        <v>0</v>
      </c>
      <c r="R631" s="57">
        <v>44927</v>
      </c>
      <c r="S631" s="57">
        <v>45291</v>
      </c>
    </row>
    <row r="632" spans="1:19" ht="20.3" x14ac:dyDescent="0.35">
      <c r="A632" s="43">
        <v>610</v>
      </c>
      <c r="B632" s="47" t="s">
        <v>542</v>
      </c>
      <c r="C632" s="55">
        <v>38508</v>
      </c>
      <c r="D632" s="43" t="s">
        <v>1899</v>
      </c>
      <c r="E632" s="43">
        <v>1972</v>
      </c>
      <c r="F632" s="43" t="s">
        <v>2131</v>
      </c>
      <c r="G632" s="56" t="s">
        <v>2097</v>
      </c>
      <c r="H632" s="43">
        <v>5</v>
      </c>
      <c r="I632" s="43">
        <v>6</v>
      </c>
      <c r="J632" s="43">
        <v>0</v>
      </c>
      <c r="K632" s="43">
        <v>5994.93</v>
      </c>
      <c r="L632" s="43">
        <v>4529.05</v>
      </c>
      <c r="M632" s="45">
        <v>15213664.393749999</v>
      </c>
      <c r="N632" s="45">
        <f t="shared" si="15"/>
        <v>15213664.393749999</v>
      </c>
      <c r="O632" s="45">
        <v>0</v>
      </c>
      <c r="P632" s="45">
        <v>0</v>
      </c>
      <c r="Q632" s="45">
        <v>0</v>
      </c>
      <c r="R632" s="57">
        <v>44927</v>
      </c>
      <c r="S632" s="57">
        <v>45291</v>
      </c>
    </row>
    <row r="633" spans="1:19" ht="20.3" x14ac:dyDescent="0.35">
      <c r="A633" s="43">
        <v>611</v>
      </c>
      <c r="B633" s="47" t="s">
        <v>543</v>
      </c>
      <c r="C633" s="55">
        <v>38524</v>
      </c>
      <c r="D633" s="43" t="s">
        <v>1899</v>
      </c>
      <c r="E633" s="43">
        <v>1986</v>
      </c>
      <c r="F633" s="43" t="s">
        <v>2131</v>
      </c>
      <c r="G633" s="56" t="s">
        <v>2097</v>
      </c>
      <c r="H633" s="43">
        <v>9</v>
      </c>
      <c r="I633" s="43">
        <v>5</v>
      </c>
      <c r="J633" s="43">
        <v>0</v>
      </c>
      <c r="K633" s="43">
        <v>13893.36</v>
      </c>
      <c r="L633" s="43">
        <v>10578.9</v>
      </c>
      <c r="M633" s="45">
        <v>19561869.094000001</v>
      </c>
      <c r="N633" s="45">
        <f t="shared" si="15"/>
        <v>19561869.094000001</v>
      </c>
      <c r="O633" s="45">
        <v>0</v>
      </c>
      <c r="P633" s="45">
        <v>0</v>
      </c>
      <c r="Q633" s="45">
        <v>0</v>
      </c>
      <c r="R633" s="57">
        <v>44927</v>
      </c>
      <c r="S633" s="57">
        <v>45291</v>
      </c>
    </row>
    <row r="634" spans="1:19" ht="20.3" x14ac:dyDescent="0.35">
      <c r="A634" s="43">
        <v>612</v>
      </c>
      <c r="B634" s="47" t="s">
        <v>544</v>
      </c>
      <c r="C634" s="55">
        <v>38526</v>
      </c>
      <c r="D634" s="43" t="s">
        <v>1899</v>
      </c>
      <c r="E634" s="43">
        <v>1986</v>
      </c>
      <c r="F634" s="43" t="s">
        <v>2131</v>
      </c>
      <c r="G634" s="56" t="s">
        <v>2097</v>
      </c>
      <c r="H634" s="43">
        <v>9</v>
      </c>
      <c r="I634" s="43">
        <v>5</v>
      </c>
      <c r="J634" s="43">
        <v>5</v>
      </c>
      <c r="K634" s="43">
        <v>14295.01</v>
      </c>
      <c r="L634" s="43">
        <v>10722.29</v>
      </c>
      <c r="M634" s="45">
        <v>32051333.93</v>
      </c>
      <c r="N634" s="45">
        <f t="shared" si="15"/>
        <v>32051333.93</v>
      </c>
      <c r="O634" s="45">
        <v>0</v>
      </c>
      <c r="P634" s="45">
        <v>0</v>
      </c>
      <c r="Q634" s="45">
        <v>0</v>
      </c>
      <c r="R634" s="57">
        <v>44927</v>
      </c>
      <c r="S634" s="57">
        <v>45291</v>
      </c>
    </row>
    <row r="635" spans="1:19" ht="20.3" x14ac:dyDescent="0.35">
      <c r="A635" s="43">
        <v>613</v>
      </c>
      <c r="B635" s="47" t="s">
        <v>545</v>
      </c>
      <c r="C635" s="55">
        <v>38531</v>
      </c>
      <c r="D635" s="43" t="s">
        <v>1899</v>
      </c>
      <c r="E635" s="43">
        <v>1991</v>
      </c>
      <c r="F635" s="43" t="s">
        <v>2131</v>
      </c>
      <c r="G635" s="56" t="s">
        <v>2097</v>
      </c>
      <c r="H635" s="43">
        <v>9</v>
      </c>
      <c r="I635" s="43">
        <v>1</v>
      </c>
      <c r="J635" s="43">
        <v>1</v>
      </c>
      <c r="K635" s="43">
        <v>2672.6</v>
      </c>
      <c r="L635" s="43">
        <v>1935.9</v>
      </c>
      <c r="M635" s="45">
        <v>2794832.2750000004</v>
      </c>
      <c r="N635" s="45">
        <f t="shared" si="15"/>
        <v>2794832.2750000004</v>
      </c>
      <c r="O635" s="45">
        <v>0</v>
      </c>
      <c r="P635" s="45">
        <v>0</v>
      </c>
      <c r="Q635" s="45">
        <v>0</v>
      </c>
      <c r="R635" s="57">
        <v>44927</v>
      </c>
      <c r="S635" s="57">
        <v>45291</v>
      </c>
    </row>
    <row r="636" spans="1:19" ht="20.3" x14ac:dyDescent="0.35">
      <c r="A636" s="43">
        <v>614</v>
      </c>
      <c r="B636" s="47" t="s">
        <v>546</v>
      </c>
      <c r="C636" s="55">
        <v>38521</v>
      </c>
      <c r="D636" s="43" t="s">
        <v>1899</v>
      </c>
      <c r="E636" s="43">
        <v>1989</v>
      </c>
      <c r="F636" s="43" t="s">
        <v>2131</v>
      </c>
      <c r="G636" s="56" t="s">
        <v>2097</v>
      </c>
      <c r="H636" s="43">
        <v>9</v>
      </c>
      <c r="I636" s="43">
        <v>1</v>
      </c>
      <c r="J636" s="43">
        <v>1</v>
      </c>
      <c r="K636" s="43">
        <v>2668.5</v>
      </c>
      <c r="L636" s="43">
        <v>1917.5</v>
      </c>
      <c r="M636" s="45">
        <v>5428937.1089999992</v>
      </c>
      <c r="N636" s="45">
        <f t="shared" si="15"/>
        <v>5428937.1089999992</v>
      </c>
      <c r="O636" s="45">
        <v>0</v>
      </c>
      <c r="P636" s="45">
        <v>0</v>
      </c>
      <c r="Q636" s="45">
        <v>0</v>
      </c>
      <c r="R636" s="57">
        <v>44927</v>
      </c>
      <c r="S636" s="57">
        <v>45291</v>
      </c>
    </row>
    <row r="637" spans="1:19" ht="20.3" x14ac:dyDescent="0.35">
      <c r="A637" s="43">
        <v>615</v>
      </c>
      <c r="B637" s="47" t="s">
        <v>547</v>
      </c>
      <c r="C637" s="55">
        <v>38523</v>
      </c>
      <c r="D637" s="43" t="s">
        <v>1899</v>
      </c>
      <c r="E637" s="43">
        <v>1989</v>
      </c>
      <c r="F637" s="43" t="s">
        <v>2131</v>
      </c>
      <c r="G637" s="56" t="s">
        <v>2097</v>
      </c>
      <c r="H637" s="43">
        <v>9</v>
      </c>
      <c r="I637" s="43">
        <v>2</v>
      </c>
      <c r="J637" s="43">
        <v>2</v>
      </c>
      <c r="K637" s="43">
        <v>5415.7</v>
      </c>
      <c r="L637" s="43">
        <v>3946.3</v>
      </c>
      <c r="M637" s="45">
        <v>12026330.359999999</v>
      </c>
      <c r="N637" s="45">
        <f t="shared" si="15"/>
        <v>12026330.359999999</v>
      </c>
      <c r="O637" s="45">
        <v>0</v>
      </c>
      <c r="P637" s="45">
        <v>0</v>
      </c>
      <c r="Q637" s="45">
        <v>0</v>
      </c>
      <c r="R637" s="57">
        <v>44927</v>
      </c>
      <c r="S637" s="57">
        <v>45291</v>
      </c>
    </row>
    <row r="638" spans="1:19" ht="20.3" x14ac:dyDescent="0.35">
      <c r="A638" s="43">
        <v>616</v>
      </c>
      <c r="B638" s="47" t="s">
        <v>549</v>
      </c>
      <c r="C638" s="55">
        <v>38566</v>
      </c>
      <c r="D638" s="43" t="s">
        <v>1899</v>
      </c>
      <c r="E638" s="43">
        <v>1971</v>
      </c>
      <c r="F638" s="43" t="s">
        <v>2131</v>
      </c>
      <c r="G638" s="56" t="s">
        <v>2097</v>
      </c>
      <c r="H638" s="43">
        <v>5</v>
      </c>
      <c r="I638" s="43">
        <v>4</v>
      </c>
      <c r="J638" s="43">
        <v>0</v>
      </c>
      <c r="K638" s="43">
        <v>3626.1</v>
      </c>
      <c r="L638" s="43">
        <v>2812</v>
      </c>
      <c r="M638" s="45">
        <v>6209856.0699999994</v>
      </c>
      <c r="N638" s="45">
        <f t="shared" si="15"/>
        <v>6209856.0699999994</v>
      </c>
      <c r="O638" s="45">
        <v>0</v>
      </c>
      <c r="P638" s="45">
        <v>0</v>
      </c>
      <c r="Q638" s="45">
        <v>0</v>
      </c>
      <c r="R638" s="57">
        <v>44927</v>
      </c>
      <c r="S638" s="57">
        <v>45291</v>
      </c>
    </row>
    <row r="639" spans="1:19" ht="20.3" x14ac:dyDescent="0.35">
      <c r="A639" s="43">
        <v>617</v>
      </c>
      <c r="B639" s="47" t="s">
        <v>550</v>
      </c>
      <c r="C639" s="55">
        <v>38562</v>
      </c>
      <c r="D639" s="43" t="s">
        <v>1899</v>
      </c>
      <c r="E639" s="43">
        <v>1970</v>
      </c>
      <c r="F639" s="43" t="s">
        <v>2131</v>
      </c>
      <c r="G639" s="56" t="s">
        <v>2097</v>
      </c>
      <c r="H639" s="43">
        <v>5</v>
      </c>
      <c r="I639" s="43">
        <v>6</v>
      </c>
      <c r="J639" s="43">
        <v>0</v>
      </c>
      <c r="K639" s="43">
        <v>5755.3</v>
      </c>
      <c r="L639" s="43">
        <v>4447.63</v>
      </c>
      <c r="M639" s="45">
        <v>15452218.941500001</v>
      </c>
      <c r="N639" s="45">
        <f t="shared" si="15"/>
        <v>15452218.941500001</v>
      </c>
      <c r="O639" s="45">
        <v>0</v>
      </c>
      <c r="P639" s="45">
        <v>0</v>
      </c>
      <c r="Q639" s="45">
        <v>0</v>
      </c>
      <c r="R639" s="57">
        <v>44927</v>
      </c>
      <c r="S639" s="57">
        <v>45291</v>
      </c>
    </row>
    <row r="640" spans="1:19" ht="20.3" x14ac:dyDescent="0.35">
      <c r="A640" s="43">
        <v>618</v>
      </c>
      <c r="B640" s="47" t="s">
        <v>551</v>
      </c>
      <c r="C640" s="55">
        <v>38563</v>
      </c>
      <c r="D640" s="43" t="s">
        <v>1899</v>
      </c>
      <c r="E640" s="43">
        <v>1971</v>
      </c>
      <c r="F640" s="43" t="s">
        <v>2131</v>
      </c>
      <c r="G640" s="56" t="s">
        <v>2097</v>
      </c>
      <c r="H640" s="43">
        <v>5</v>
      </c>
      <c r="I640" s="43">
        <v>6</v>
      </c>
      <c r="J640" s="43">
        <v>0</v>
      </c>
      <c r="K640" s="43">
        <v>5776.2</v>
      </c>
      <c r="L640" s="43">
        <v>4377.5999999999995</v>
      </c>
      <c r="M640" s="45">
        <v>15466513.929</v>
      </c>
      <c r="N640" s="45">
        <f t="shared" si="15"/>
        <v>15466513.929</v>
      </c>
      <c r="O640" s="45">
        <v>0</v>
      </c>
      <c r="P640" s="45">
        <v>0</v>
      </c>
      <c r="Q640" s="45">
        <v>0</v>
      </c>
      <c r="R640" s="57">
        <v>44927</v>
      </c>
      <c r="S640" s="57">
        <v>45291</v>
      </c>
    </row>
    <row r="641" spans="1:19" ht="20.3" x14ac:dyDescent="0.35">
      <c r="A641" s="43">
        <v>619</v>
      </c>
      <c r="B641" s="47" t="s">
        <v>1550</v>
      </c>
      <c r="C641" s="55">
        <v>38469</v>
      </c>
      <c r="D641" s="43" t="s">
        <v>1899</v>
      </c>
      <c r="E641" s="43">
        <v>1995</v>
      </c>
      <c r="F641" s="43" t="s">
        <v>2131</v>
      </c>
      <c r="G641" s="56" t="s">
        <v>2097</v>
      </c>
      <c r="H641" s="43">
        <v>9</v>
      </c>
      <c r="I641" s="43">
        <v>5</v>
      </c>
      <c r="J641" s="43">
        <v>5</v>
      </c>
      <c r="K641" s="43">
        <v>14422.62</v>
      </c>
      <c r="L641" s="43">
        <v>9849.7200000000012</v>
      </c>
      <c r="M641" s="45">
        <v>12844322.4</v>
      </c>
      <c r="N641" s="45">
        <f t="shared" si="15"/>
        <v>12844322.4</v>
      </c>
      <c r="O641" s="45">
        <v>0</v>
      </c>
      <c r="P641" s="45">
        <v>0</v>
      </c>
      <c r="Q641" s="45">
        <v>0</v>
      </c>
      <c r="R641" s="57">
        <v>44927</v>
      </c>
      <c r="S641" s="57">
        <v>45291</v>
      </c>
    </row>
    <row r="642" spans="1:19" ht="20.3" x14ac:dyDescent="0.35">
      <c r="A642" s="43">
        <v>620</v>
      </c>
      <c r="B642" s="47" t="s">
        <v>552</v>
      </c>
      <c r="C642" s="55">
        <v>38492</v>
      </c>
      <c r="D642" s="43" t="s">
        <v>1899</v>
      </c>
      <c r="E642" s="43">
        <v>1990</v>
      </c>
      <c r="F642" s="43" t="s">
        <v>2131</v>
      </c>
      <c r="G642" s="56" t="s">
        <v>2097</v>
      </c>
      <c r="H642" s="43">
        <v>9</v>
      </c>
      <c r="I642" s="43">
        <v>2</v>
      </c>
      <c r="J642" s="43">
        <v>2</v>
      </c>
      <c r="K642" s="43">
        <v>5361</v>
      </c>
      <c r="L642" s="43">
        <v>3860.8</v>
      </c>
      <c r="M642" s="45">
        <v>12027097.73</v>
      </c>
      <c r="N642" s="45">
        <f t="shared" si="15"/>
        <v>12027097.73</v>
      </c>
      <c r="O642" s="45">
        <v>0</v>
      </c>
      <c r="P642" s="45">
        <v>0</v>
      </c>
      <c r="Q642" s="45">
        <v>0</v>
      </c>
      <c r="R642" s="57">
        <v>44927</v>
      </c>
      <c r="S642" s="57">
        <v>45291</v>
      </c>
    </row>
    <row r="643" spans="1:19" ht="20.3" x14ac:dyDescent="0.35">
      <c r="A643" s="43">
        <v>621</v>
      </c>
      <c r="B643" s="47" t="s">
        <v>553</v>
      </c>
      <c r="C643" s="55">
        <v>38496</v>
      </c>
      <c r="D643" s="43" t="s">
        <v>1899</v>
      </c>
      <c r="E643" s="43">
        <v>1989</v>
      </c>
      <c r="F643" s="43" t="s">
        <v>2131</v>
      </c>
      <c r="G643" s="56" t="s">
        <v>2097</v>
      </c>
      <c r="H643" s="43">
        <v>9</v>
      </c>
      <c r="I643" s="43">
        <v>1</v>
      </c>
      <c r="J643" s="43">
        <v>1</v>
      </c>
      <c r="K643" s="43">
        <v>3630.8</v>
      </c>
      <c r="L643" s="43">
        <v>2392.58</v>
      </c>
      <c r="M643" s="45">
        <v>8282270.9199999999</v>
      </c>
      <c r="N643" s="45">
        <f t="shared" si="15"/>
        <v>8282270.9199999999</v>
      </c>
      <c r="O643" s="45">
        <v>0</v>
      </c>
      <c r="P643" s="45">
        <v>0</v>
      </c>
      <c r="Q643" s="45">
        <v>0</v>
      </c>
      <c r="R643" s="57">
        <v>44927</v>
      </c>
      <c r="S643" s="57">
        <v>45291</v>
      </c>
    </row>
    <row r="644" spans="1:19" ht="20.3" x14ac:dyDescent="0.35">
      <c r="A644" s="43">
        <v>622</v>
      </c>
      <c r="B644" s="47" t="s">
        <v>554</v>
      </c>
      <c r="C644" s="55">
        <v>38497</v>
      </c>
      <c r="D644" s="43" t="s">
        <v>1899</v>
      </c>
      <c r="E644" s="43">
        <v>1989</v>
      </c>
      <c r="F644" s="43" t="s">
        <v>2131</v>
      </c>
      <c r="G644" s="56" t="s">
        <v>2097</v>
      </c>
      <c r="H644" s="43">
        <v>9</v>
      </c>
      <c r="I644" s="43">
        <v>1</v>
      </c>
      <c r="J644" s="43">
        <v>1</v>
      </c>
      <c r="K644" s="43">
        <v>3527.1</v>
      </c>
      <c r="L644" s="43">
        <v>2409.6</v>
      </c>
      <c r="M644" s="45">
        <v>8282267.9199999999</v>
      </c>
      <c r="N644" s="45">
        <f t="shared" si="15"/>
        <v>8282267.9199999999</v>
      </c>
      <c r="O644" s="45">
        <v>0</v>
      </c>
      <c r="P644" s="45">
        <v>0</v>
      </c>
      <c r="Q644" s="45">
        <v>0</v>
      </c>
      <c r="R644" s="57">
        <v>44927</v>
      </c>
      <c r="S644" s="57">
        <v>45291</v>
      </c>
    </row>
    <row r="645" spans="1:19" ht="20.3" x14ac:dyDescent="0.35">
      <c r="A645" s="43">
        <v>623</v>
      </c>
      <c r="B645" s="47" t="s">
        <v>555</v>
      </c>
      <c r="C645" s="55">
        <v>38623</v>
      </c>
      <c r="D645" s="43" t="s">
        <v>1899</v>
      </c>
      <c r="E645" s="43">
        <v>1978</v>
      </c>
      <c r="F645" s="43" t="s">
        <v>2131</v>
      </c>
      <c r="G645" s="56" t="s">
        <v>2097</v>
      </c>
      <c r="H645" s="43">
        <v>9</v>
      </c>
      <c r="I645" s="43">
        <v>3</v>
      </c>
      <c r="J645" s="43">
        <v>3</v>
      </c>
      <c r="K645" s="43">
        <v>7703.8</v>
      </c>
      <c r="L645" s="43">
        <v>5764.9000000000005</v>
      </c>
      <c r="M645" s="45">
        <v>17265454.77</v>
      </c>
      <c r="N645" s="45">
        <f t="shared" si="15"/>
        <v>17265454.77</v>
      </c>
      <c r="O645" s="45">
        <v>0</v>
      </c>
      <c r="P645" s="45">
        <v>0</v>
      </c>
      <c r="Q645" s="45">
        <v>0</v>
      </c>
      <c r="R645" s="57">
        <v>44927</v>
      </c>
      <c r="S645" s="57">
        <v>45291</v>
      </c>
    </row>
    <row r="646" spans="1:19" ht="20.3" x14ac:dyDescent="0.35">
      <c r="A646" s="43">
        <v>624</v>
      </c>
      <c r="B646" s="47" t="s">
        <v>556</v>
      </c>
      <c r="C646" s="55">
        <v>38627</v>
      </c>
      <c r="D646" s="43" t="s">
        <v>1899</v>
      </c>
      <c r="E646" s="43">
        <v>1979</v>
      </c>
      <c r="F646" s="43" t="s">
        <v>2131</v>
      </c>
      <c r="G646" s="56" t="s">
        <v>2097</v>
      </c>
      <c r="H646" s="43">
        <v>9</v>
      </c>
      <c r="I646" s="43">
        <v>5</v>
      </c>
      <c r="J646" s="43">
        <v>5</v>
      </c>
      <c r="K646" s="43">
        <v>12892.44</v>
      </c>
      <c r="L646" s="43">
        <v>9189.5</v>
      </c>
      <c r="M646" s="45">
        <v>27428536.019999996</v>
      </c>
      <c r="N646" s="45">
        <f t="shared" si="15"/>
        <v>27428536.019999996</v>
      </c>
      <c r="O646" s="45">
        <v>0</v>
      </c>
      <c r="P646" s="45">
        <v>0</v>
      </c>
      <c r="Q646" s="45">
        <v>0</v>
      </c>
      <c r="R646" s="57">
        <v>44927</v>
      </c>
      <c r="S646" s="57">
        <v>45291</v>
      </c>
    </row>
    <row r="647" spans="1:19" ht="20.3" x14ac:dyDescent="0.35">
      <c r="A647" s="43">
        <v>625</v>
      </c>
      <c r="B647" s="47" t="s">
        <v>557</v>
      </c>
      <c r="C647" s="55">
        <v>38630</v>
      </c>
      <c r="D647" s="43" t="s">
        <v>1899</v>
      </c>
      <c r="E647" s="43">
        <v>1980</v>
      </c>
      <c r="F647" s="43" t="s">
        <v>2131</v>
      </c>
      <c r="G647" s="56" t="s">
        <v>2097</v>
      </c>
      <c r="H647" s="43">
        <v>9</v>
      </c>
      <c r="I647" s="43">
        <v>2</v>
      </c>
      <c r="J647" s="43">
        <v>2</v>
      </c>
      <c r="K647" s="43">
        <v>4373.32</v>
      </c>
      <c r="L647" s="43">
        <v>3423.3</v>
      </c>
      <c r="M647" s="45">
        <v>5238866.96</v>
      </c>
      <c r="N647" s="45">
        <f t="shared" si="15"/>
        <v>5238866.96</v>
      </c>
      <c r="O647" s="45">
        <v>0</v>
      </c>
      <c r="P647" s="45">
        <v>0</v>
      </c>
      <c r="Q647" s="45">
        <v>0</v>
      </c>
      <c r="R647" s="57">
        <v>44927</v>
      </c>
      <c r="S647" s="57">
        <v>45291</v>
      </c>
    </row>
    <row r="648" spans="1:19" ht="20.3" x14ac:dyDescent="0.35">
      <c r="A648" s="43">
        <v>626</v>
      </c>
      <c r="B648" s="47" t="s">
        <v>558</v>
      </c>
      <c r="C648" s="55">
        <v>38632</v>
      </c>
      <c r="D648" s="43" t="s">
        <v>1899</v>
      </c>
      <c r="E648" s="43">
        <v>1980</v>
      </c>
      <c r="F648" s="43" t="s">
        <v>2131</v>
      </c>
      <c r="G648" s="56" t="s">
        <v>2097</v>
      </c>
      <c r="H648" s="43">
        <v>9</v>
      </c>
      <c r="I648" s="43">
        <v>6</v>
      </c>
      <c r="J648" s="43">
        <v>6</v>
      </c>
      <c r="K648" s="43">
        <v>13889.67</v>
      </c>
      <c r="L648" s="43">
        <v>10886.2</v>
      </c>
      <c r="M648" s="45">
        <v>30205203.799999997</v>
      </c>
      <c r="N648" s="45">
        <f t="shared" si="15"/>
        <v>30205203.799999997</v>
      </c>
      <c r="O648" s="45">
        <v>0</v>
      </c>
      <c r="P648" s="45">
        <v>0</v>
      </c>
      <c r="Q648" s="45">
        <v>0</v>
      </c>
      <c r="R648" s="57">
        <v>44927</v>
      </c>
      <c r="S648" s="57">
        <v>45291</v>
      </c>
    </row>
    <row r="649" spans="1:19" ht="20.3" x14ac:dyDescent="0.35">
      <c r="A649" s="43">
        <v>627</v>
      </c>
      <c r="B649" s="47" t="s">
        <v>559</v>
      </c>
      <c r="C649" s="55">
        <v>38624</v>
      </c>
      <c r="D649" s="43" t="s">
        <v>1899</v>
      </c>
      <c r="E649" s="43">
        <v>1979</v>
      </c>
      <c r="F649" s="43" t="s">
        <v>2131</v>
      </c>
      <c r="G649" s="56" t="s">
        <v>2097</v>
      </c>
      <c r="H649" s="43">
        <v>9</v>
      </c>
      <c r="I649" s="43">
        <v>3</v>
      </c>
      <c r="J649" s="43">
        <v>3</v>
      </c>
      <c r="K649" s="43">
        <v>8139.5</v>
      </c>
      <c r="L649" s="43">
        <v>6105</v>
      </c>
      <c r="M649" s="45">
        <v>17331807.649999999</v>
      </c>
      <c r="N649" s="45">
        <f t="shared" si="15"/>
        <v>17331807.649999999</v>
      </c>
      <c r="O649" s="45">
        <v>0</v>
      </c>
      <c r="P649" s="45">
        <v>0</v>
      </c>
      <c r="Q649" s="45">
        <v>0</v>
      </c>
      <c r="R649" s="57">
        <v>44927</v>
      </c>
      <c r="S649" s="57">
        <v>45291</v>
      </c>
    </row>
    <row r="650" spans="1:19" ht="20.3" x14ac:dyDescent="0.35">
      <c r="A650" s="43">
        <v>628</v>
      </c>
      <c r="B650" s="47" t="s">
        <v>560</v>
      </c>
      <c r="C650" s="55">
        <v>38636</v>
      </c>
      <c r="D650" s="43" t="s">
        <v>1899</v>
      </c>
      <c r="E650" s="43">
        <v>1987</v>
      </c>
      <c r="F650" s="43" t="s">
        <v>2131</v>
      </c>
      <c r="G650" s="56" t="s">
        <v>2097</v>
      </c>
      <c r="H650" s="43">
        <v>9</v>
      </c>
      <c r="I650" s="43">
        <v>1</v>
      </c>
      <c r="J650" s="43">
        <v>1</v>
      </c>
      <c r="K650" s="43">
        <v>2671.92</v>
      </c>
      <c r="L650" s="43">
        <v>2114.1</v>
      </c>
      <c r="M650" s="45">
        <v>5233893.99</v>
      </c>
      <c r="N650" s="45">
        <f t="shared" ref="N650:N713" si="17">M650</f>
        <v>5233893.99</v>
      </c>
      <c r="O650" s="45">
        <v>0</v>
      </c>
      <c r="P650" s="45">
        <v>0</v>
      </c>
      <c r="Q650" s="45">
        <v>0</v>
      </c>
      <c r="R650" s="57">
        <v>44927</v>
      </c>
      <c r="S650" s="57">
        <v>45291</v>
      </c>
    </row>
    <row r="651" spans="1:19" ht="20.3" x14ac:dyDescent="0.35">
      <c r="A651" s="43">
        <v>629</v>
      </c>
      <c r="B651" s="47" t="s">
        <v>561</v>
      </c>
      <c r="C651" s="55">
        <v>38637</v>
      </c>
      <c r="D651" s="43" t="s">
        <v>1899</v>
      </c>
      <c r="E651" s="43">
        <v>1987</v>
      </c>
      <c r="F651" s="43" t="s">
        <v>2131</v>
      </c>
      <c r="G651" s="56" t="s">
        <v>2097</v>
      </c>
      <c r="H651" s="43">
        <v>9</v>
      </c>
      <c r="I651" s="43">
        <v>1</v>
      </c>
      <c r="J651" s="43">
        <v>1</v>
      </c>
      <c r="K651" s="43">
        <v>2772.63</v>
      </c>
      <c r="L651" s="43">
        <v>2086.8000000000002</v>
      </c>
      <c r="M651" s="45">
        <v>5233798.84</v>
      </c>
      <c r="N651" s="45">
        <f t="shared" si="17"/>
        <v>5233798.84</v>
      </c>
      <c r="O651" s="45">
        <v>0</v>
      </c>
      <c r="P651" s="45">
        <v>0</v>
      </c>
      <c r="Q651" s="45">
        <v>0</v>
      </c>
      <c r="R651" s="57">
        <v>44927</v>
      </c>
      <c r="S651" s="57">
        <v>45291</v>
      </c>
    </row>
    <row r="652" spans="1:19" ht="20.3" x14ac:dyDescent="0.35">
      <c r="A652" s="43">
        <v>630</v>
      </c>
      <c r="B652" s="47" t="s">
        <v>562</v>
      </c>
      <c r="C652" s="55">
        <v>38638</v>
      </c>
      <c r="D652" s="43" t="s">
        <v>1899</v>
      </c>
      <c r="E652" s="43">
        <v>1987</v>
      </c>
      <c r="F652" s="43" t="s">
        <v>2131</v>
      </c>
      <c r="G652" s="56" t="s">
        <v>2097</v>
      </c>
      <c r="H652" s="43">
        <v>9</v>
      </c>
      <c r="I652" s="43">
        <v>1</v>
      </c>
      <c r="J652" s="43">
        <v>1</v>
      </c>
      <c r="K652" s="43">
        <v>2775.21</v>
      </c>
      <c r="L652" s="43">
        <v>2068.4</v>
      </c>
      <c r="M652" s="45">
        <v>5228190.25</v>
      </c>
      <c r="N652" s="45">
        <f t="shared" si="17"/>
        <v>5228190.25</v>
      </c>
      <c r="O652" s="45">
        <v>0</v>
      </c>
      <c r="P652" s="45">
        <v>0</v>
      </c>
      <c r="Q652" s="45">
        <v>0</v>
      </c>
      <c r="R652" s="57">
        <v>44927</v>
      </c>
      <c r="S652" s="57">
        <v>45291</v>
      </c>
    </row>
    <row r="653" spans="1:19" ht="20.3" x14ac:dyDescent="0.35">
      <c r="A653" s="43">
        <v>631</v>
      </c>
      <c r="B653" s="47" t="s">
        <v>563</v>
      </c>
      <c r="C653" s="55">
        <v>38642</v>
      </c>
      <c r="D653" s="43" t="s">
        <v>1899</v>
      </c>
      <c r="E653" s="43">
        <v>1985</v>
      </c>
      <c r="F653" s="43" t="s">
        <v>2131</v>
      </c>
      <c r="G653" s="56" t="s">
        <v>2097</v>
      </c>
      <c r="H653" s="43">
        <v>9</v>
      </c>
      <c r="I653" s="43">
        <v>5</v>
      </c>
      <c r="J653" s="43">
        <v>5</v>
      </c>
      <c r="K653" s="43">
        <v>14463.45</v>
      </c>
      <c r="L653" s="43">
        <v>10626.43</v>
      </c>
      <c r="M653" s="45">
        <v>34891558.82</v>
      </c>
      <c r="N653" s="45">
        <f t="shared" si="17"/>
        <v>34891558.82</v>
      </c>
      <c r="O653" s="45">
        <v>0</v>
      </c>
      <c r="P653" s="45">
        <v>0</v>
      </c>
      <c r="Q653" s="45">
        <v>0</v>
      </c>
      <c r="R653" s="57">
        <v>44927</v>
      </c>
      <c r="S653" s="57">
        <v>45291</v>
      </c>
    </row>
    <row r="654" spans="1:19" ht="20.3" x14ac:dyDescent="0.35">
      <c r="A654" s="43">
        <v>632</v>
      </c>
      <c r="B654" s="47" t="s">
        <v>564</v>
      </c>
      <c r="C654" s="55">
        <v>38643</v>
      </c>
      <c r="D654" s="43" t="s">
        <v>1899</v>
      </c>
      <c r="E654" s="43">
        <v>1992</v>
      </c>
      <c r="F654" s="43" t="s">
        <v>2131</v>
      </c>
      <c r="G654" s="56" t="s">
        <v>2097</v>
      </c>
      <c r="H654" s="43">
        <v>9</v>
      </c>
      <c r="I654" s="43">
        <v>2</v>
      </c>
      <c r="J654" s="43">
        <v>2</v>
      </c>
      <c r="K654" s="43">
        <v>6614.1</v>
      </c>
      <c r="L654" s="43">
        <v>4716.6499999999996</v>
      </c>
      <c r="M654" s="45">
        <v>5159202.03</v>
      </c>
      <c r="N654" s="45">
        <f t="shared" si="17"/>
        <v>5159202.03</v>
      </c>
      <c r="O654" s="45">
        <v>0</v>
      </c>
      <c r="P654" s="45">
        <v>0</v>
      </c>
      <c r="Q654" s="45">
        <v>0</v>
      </c>
      <c r="R654" s="57">
        <v>44927</v>
      </c>
      <c r="S654" s="57">
        <v>45291</v>
      </c>
    </row>
    <row r="655" spans="1:19" ht="20.3" x14ac:dyDescent="0.35">
      <c r="A655" s="43">
        <v>633</v>
      </c>
      <c r="B655" s="47" t="s">
        <v>565</v>
      </c>
      <c r="C655" s="55">
        <v>38673</v>
      </c>
      <c r="D655" s="43" t="s">
        <v>1899</v>
      </c>
      <c r="E655" s="43">
        <v>1991</v>
      </c>
      <c r="F655" s="43" t="s">
        <v>2131</v>
      </c>
      <c r="G655" s="56" t="s">
        <v>2097</v>
      </c>
      <c r="H655" s="43">
        <v>9</v>
      </c>
      <c r="I655" s="43">
        <v>1</v>
      </c>
      <c r="J655" s="43">
        <v>1</v>
      </c>
      <c r="K655" s="43">
        <v>2448.4</v>
      </c>
      <c r="L655" s="43">
        <v>1716.7</v>
      </c>
      <c r="M655" s="45">
        <v>2583872.6800000002</v>
      </c>
      <c r="N655" s="45">
        <f t="shared" si="17"/>
        <v>2583872.6800000002</v>
      </c>
      <c r="O655" s="45">
        <v>0</v>
      </c>
      <c r="P655" s="45">
        <v>0</v>
      </c>
      <c r="Q655" s="45">
        <v>0</v>
      </c>
      <c r="R655" s="57">
        <v>44927</v>
      </c>
      <c r="S655" s="57">
        <v>45291</v>
      </c>
    </row>
    <row r="656" spans="1:19" ht="20.3" x14ac:dyDescent="0.35">
      <c r="A656" s="43">
        <v>634</v>
      </c>
      <c r="B656" s="47" t="s">
        <v>566</v>
      </c>
      <c r="C656" s="55">
        <v>38674</v>
      </c>
      <c r="D656" s="43" t="s">
        <v>1899</v>
      </c>
      <c r="E656" s="43">
        <v>1991</v>
      </c>
      <c r="F656" s="43" t="s">
        <v>2131</v>
      </c>
      <c r="G656" s="56" t="s">
        <v>2097</v>
      </c>
      <c r="H656" s="43">
        <v>9</v>
      </c>
      <c r="I656" s="43">
        <v>1</v>
      </c>
      <c r="J656" s="43">
        <v>1</v>
      </c>
      <c r="K656" s="43">
        <v>2472</v>
      </c>
      <c r="L656" s="43">
        <v>1725.7</v>
      </c>
      <c r="M656" s="45">
        <v>2583902.6800000002</v>
      </c>
      <c r="N656" s="45">
        <f t="shared" si="17"/>
        <v>2583902.6800000002</v>
      </c>
      <c r="O656" s="45">
        <v>0</v>
      </c>
      <c r="P656" s="45">
        <v>0</v>
      </c>
      <c r="Q656" s="45">
        <v>0</v>
      </c>
      <c r="R656" s="57">
        <v>44927</v>
      </c>
      <c r="S656" s="57">
        <v>45291</v>
      </c>
    </row>
    <row r="657" spans="1:19" ht="20.3" x14ac:dyDescent="0.35">
      <c r="A657" s="43">
        <v>635</v>
      </c>
      <c r="B657" s="47" t="s">
        <v>567</v>
      </c>
      <c r="C657" s="55">
        <v>38667</v>
      </c>
      <c r="D657" s="43" t="s">
        <v>1899</v>
      </c>
      <c r="E657" s="43">
        <v>1975</v>
      </c>
      <c r="F657" s="43" t="s">
        <v>2131</v>
      </c>
      <c r="G657" s="56" t="s">
        <v>2097</v>
      </c>
      <c r="H657" s="43">
        <v>5</v>
      </c>
      <c r="I657" s="43">
        <v>6</v>
      </c>
      <c r="J657" s="43">
        <v>0</v>
      </c>
      <c r="K657" s="43">
        <v>5827.68</v>
      </c>
      <c r="L657" s="43">
        <v>4358.75</v>
      </c>
      <c r="M657" s="45">
        <v>9688429.9700000007</v>
      </c>
      <c r="N657" s="45">
        <f t="shared" si="17"/>
        <v>9688429.9700000007</v>
      </c>
      <c r="O657" s="45">
        <v>0</v>
      </c>
      <c r="P657" s="45">
        <v>0</v>
      </c>
      <c r="Q657" s="45">
        <v>0</v>
      </c>
      <c r="R657" s="57">
        <v>44927</v>
      </c>
      <c r="S657" s="57">
        <v>45291</v>
      </c>
    </row>
    <row r="658" spans="1:19" ht="20.3" x14ac:dyDescent="0.35">
      <c r="A658" s="43">
        <v>636</v>
      </c>
      <c r="B658" s="47" t="s">
        <v>568</v>
      </c>
      <c r="C658" s="55">
        <v>38671</v>
      </c>
      <c r="D658" s="43" t="s">
        <v>1899</v>
      </c>
      <c r="E658" s="43">
        <v>1975</v>
      </c>
      <c r="F658" s="43" t="s">
        <v>2131</v>
      </c>
      <c r="G658" s="56" t="s">
        <v>2097</v>
      </c>
      <c r="H658" s="43">
        <v>5</v>
      </c>
      <c r="I658" s="43">
        <v>6</v>
      </c>
      <c r="J658" s="43">
        <v>0</v>
      </c>
      <c r="K658" s="43">
        <v>5881.68</v>
      </c>
      <c r="L658" s="43">
        <v>4416.5</v>
      </c>
      <c r="M658" s="45">
        <v>24175198.68</v>
      </c>
      <c r="N658" s="45">
        <f t="shared" si="17"/>
        <v>24175198.68</v>
      </c>
      <c r="O658" s="45">
        <v>0</v>
      </c>
      <c r="P658" s="45">
        <v>0</v>
      </c>
      <c r="Q658" s="45">
        <v>0</v>
      </c>
      <c r="R658" s="57">
        <v>44927</v>
      </c>
      <c r="S658" s="57">
        <v>45291</v>
      </c>
    </row>
    <row r="659" spans="1:19" ht="20.3" x14ac:dyDescent="0.35">
      <c r="A659" s="43">
        <v>637</v>
      </c>
      <c r="B659" s="47" t="s">
        <v>569</v>
      </c>
      <c r="C659" s="55">
        <v>38676</v>
      </c>
      <c r="D659" s="43" t="s">
        <v>1899</v>
      </c>
      <c r="E659" s="43">
        <v>1991</v>
      </c>
      <c r="F659" s="43" t="s">
        <v>2131</v>
      </c>
      <c r="G659" s="56" t="s">
        <v>2097</v>
      </c>
      <c r="H659" s="43">
        <v>9</v>
      </c>
      <c r="I659" s="43">
        <v>1</v>
      </c>
      <c r="J659" s="43">
        <v>1</v>
      </c>
      <c r="K659" s="43">
        <v>2505.81</v>
      </c>
      <c r="L659" s="43">
        <v>1747.9</v>
      </c>
      <c r="M659" s="45">
        <v>2578977.6800000002</v>
      </c>
      <c r="N659" s="45">
        <f t="shared" si="17"/>
        <v>2578977.6800000002</v>
      </c>
      <c r="O659" s="45">
        <v>0</v>
      </c>
      <c r="P659" s="45">
        <v>0</v>
      </c>
      <c r="Q659" s="45">
        <v>0</v>
      </c>
      <c r="R659" s="57">
        <v>44927</v>
      </c>
      <c r="S659" s="57">
        <v>45291</v>
      </c>
    </row>
    <row r="660" spans="1:19" ht="20.3" x14ac:dyDescent="0.35">
      <c r="A660" s="43">
        <v>638</v>
      </c>
      <c r="B660" s="47" t="s">
        <v>570</v>
      </c>
      <c r="C660" s="55">
        <v>38685</v>
      </c>
      <c r="D660" s="43" t="s">
        <v>1899</v>
      </c>
      <c r="E660" s="43">
        <v>1970</v>
      </c>
      <c r="F660" s="43" t="s">
        <v>2131</v>
      </c>
      <c r="G660" s="56" t="s">
        <v>2097</v>
      </c>
      <c r="H660" s="43">
        <v>5</v>
      </c>
      <c r="I660" s="43">
        <v>6</v>
      </c>
      <c r="J660" s="43">
        <v>0</v>
      </c>
      <c r="K660" s="43">
        <v>5917.83</v>
      </c>
      <c r="L660" s="43">
        <v>4407.2000000000007</v>
      </c>
      <c r="M660" s="45">
        <v>12633081.49</v>
      </c>
      <c r="N660" s="45">
        <f t="shared" si="17"/>
        <v>12633081.49</v>
      </c>
      <c r="O660" s="45">
        <v>0</v>
      </c>
      <c r="P660" s="45">
        <v>0</v>
      </c>
      <c r="Q660" s="45">
        <v>0</v>
      </c>
      <c r="R660" s="57">
        <v>44927</v>
      </c>
      <c r="S660" s="57">
        <v>45291</v>
      </c>
    </row>
    <row r="661" spans="1:19" ht="20.3" x14ac:dyDescent="0.35">
      <c r="A661" s="43">
        <v>639</v>
      </c>
      <c r="B661" s="47" t="s">
        <v>571</v>
      </c>
      <c r="C661" s="55">
        <v>38709</v>
      </c>
      <c r="D661" s="43" t="s">
        <v>1899</v>
      </c>
      <c r="E661" s="43">
        <v>1986</v>
      </c>
      <c r="F661" s="43" t="s">
        <v>2131</v>
      </c>
      <c r="G661" s="56" t="s">
        <v>2097</v>
      </c>
      <c r="H661" s="43">
        <v>9</v>
      </c>
      <c r="I661" s="43">
        <v>2</v>
      </c>
      <c r="J661" s="43">
        <v>2</v>
      </c>
      <c r="K661" s="43">
        <v>4512.5600000000004</v>
      </c>
      <c r="L661" s="43">
        <v>3387.1</v>
      </c>
      <c r="M661" s="45">
        <v>17474443.620000001</v>
      </c>
      <c r="N661" s="45">
        <f t="shared" si="17"/>
        <v>17474443.620000001</v>
      </c>
      <c r="O661" s="45">
        <v>0</v>
      </c>
      <c r="P661" s="45">
        <v>0</v>
      </c>
      <c r="Q661" s="45">
        <v>0</v>
      </c>
      <c r="R661" s="57">
        <v>44927</v>
      </c>
      <c r="S661" s="57">
        <v>45291</v>
      </c>
    </row>
    <row r="662" spans="1:19" ht="20.3" x14ac:dyDescent="0.35">
      <c r="A662" s="43">
        <v>640</v>
      </c>
      <c r="B662" s="47" t="s">
        <v>572</v>
      </c>
      <c r="C662" s="55">
        <v>38710</v>
      </c>
      <c r="D662" s="43" t="s">
        <v>1899</v>
      </c>
      <c r="E662" s="43">
        <v>1983</v>
      </c>
      <c r="F662" s="43" t="s">
        <v>2131</v>
      </c>
      <c r="G662" s="56" t="s">
        <v>2097</v>
      </c>
      <c r="H662" s="43">
        <v>9</v>
      </c>
      <c r="I662" s="43">
        <v>3</v>
      </c>
      <c r="J662" s="43">
        <v>3</v>
      </c>
      <c r="K662" s="43">
        <v>8212.4599999999991</v>
      </c>
      <c r="L662" s="43">
        <v>6045.6</v>
      </c>
      <c r="M662" s="45">
        <v>17871470.419999998</v>
      </c>
      <c r="N662" s="45">
        <f t="shared" si="17"/>
        <v>17871470.419999998</v>
      </c>
      <c r="O662" s="45">
        <v>0</v>
      </c>
      <c r="P662" s="45">
        <v>0</v>
      </c>
      <c r="Q662" s="45">
        <v>0</v>
      </c>
      <c r="R662" s="57">
        <v>44927</v>
      </c>
      <c r="S662" s="57">
        <v>45291</v>
      </c>
    </row>
    <row r="663" spans="1:19" ht="20.3" x14ac:dyDescent="0.35">
      <c r="A663" s="43">
        <v>641</v>
      </c>
      <c r="B663" s="47" t="s">
        <v>573</v>
      </c>
      <c r="C663" s="55">
        <v>38713</v>
      </c>
      <c r="D663" s="43" t="s">
        <v>1899</v>
      </c>
      <c r="E663" s="43">
        <v>1979</v>
      </c>
      <c r="F663" s="43" t="s">
        <v>2131</v>
      </c>
      <c r="G663" s="56" t="s">
        <v>2097</v>
      </c>
      <c r="H663" s="43">
        <v>9</v>
      </c>
      <c r="I663" s="43">
        <v>5</v>
      </c>
      <c r="J663" s="43">
        <v>5</v>
      </c>
      <c r="K663" s="43">
        <v>13864.15</v>
      </c>
      <c r="L663" s="43">
        <v>10227.19</v>
      </c>
      <c r="M663" s="45">
        <v>39989308.520000003</v>
      </c>
      <c r="N663" s="45">
        <f t="shared" si="17"/>
        <v>39989308.520000003</v>
      </c>
      <c r="O663" s="45">
        <v>0</v>
      </c>
      <c r="P663" s="45">
        <v>0</v>
      </c>
      <c r="Q663" s="45">
        <v>0</v>
      </c>
      <c r="R663" s="57">
        <v>44927</v>
      </c>
      <c r="S663" s="57">
        <v>45291</v>
      </c>
    </row>
    <row r="664" spans="1:19" ht="20.3" x14ac:dyDescent="0.35">
      <c r="A664" s="43">
        <v>642</v>
      </c>
      <c r="B664" s="47" t="s">
        <v>574</v>
      </c>
      <c r="C664" s="55">
        <v>38714</v>
      </c>
      <c r="D664" s="43" t="s">
        <v>1899</v>
      </c>
      <c r="E664" s="43">
        <v>1988</v>
      </c>
      <c r="F664" s="43" t="s">
        <v>2131</v>
      </c>
      <c r="G664" s="56" t="s">
        <v>2097</v>
      </c>
      <c r="H664" s="43">
        <v>9</v>
      </c>
      <c r="I664" s="43">
        <v>1</v>
      </c>
      <c r="J664" s="43">
        <v>1</v>
      </c>
      <c r="K664" s="43">
        <v>3877.4</v>
      </c>
      <c r="L664" s="43">
        <v>3324.3</v>
      </c>
      <c r="M664" s="45">
        <v>6634462.7199999997</v>
      </c>
      <c r="N664" s="45">
        <f t="shared" si="17"/>
        <v>6634462.7199999997</v>
      </c>
      <c r="O664" s="45">
        <v>0</v>
      </c>
      <c r="P664" s="45">
        <v>0</v>
      </c>
      <c r="Q664" s="45">
        <v>0</v>
      </c>
      <c r="R664" s="57">
        <v>44927</v>
      </c>
      <c r="S664" s="57">
        <v>45291</v>
      </c>
    </row>
    <row r="665" spans="1:19" ht="20.3" x14ac:dyDescent="0.35">
      <c r="A665" s="43">
        <v>643</v>
      </c>
      <c r="B665" s="47" t="s">
        <v>575</v>
      </c>
      <c r="C665" s="55">
        <v>38764</v>
      </c>
      <c r="D665" s="43" t="s">
        <v>1899</v>
      </c>
      <c r="E665" s="43">
        <v>1986</v>
      </c>
      <c r="F665" s="43" t="s">
        <v>2131</v>
      </c>
      <c r="G665" s="56" t="s">
        <v>2097</v>
      </c>
      <c r="H665" s="43">
        <v>9</v>
      </c>
      <c r="I665" s="43">
        <v>3</v>
      </c>
      <c r="J665" s="43">
        <v>3</v>
      </c>
      <c r="K665" s="43">
        <v>8033.97</v>
      </c>
      <c r="L665" s="43">
        <v>7076.7</v>
      </c>
      <c r="M665" s="45">
        <v>7712118.04</v>
      </c>
      <c r="N665" s="45">
        <f t="shared" si="17"/>
        <v>7712118.04</v>
      </c>
      <c r="O665" s="45">
        <v>0</v>
      </c>
      <c r="P665" s="45">
        <v>0</v>
      </c>
      <c r="Q665" s="45">
        <v>0</v>
      </c>
      <c r="R665" s="57">
        <v>44927</v>
      </c>
      <c r="S665" s="57">
        <v>45291</v>
      </c>
    </row>
    <row r="666" spans="1:19" ht="20.3" x14ac:dyDescent="0.35">
      <c r="A666" s="43">
        <v>644</v>
      </c>
      <c r="B666" s="47" t="s">
        <v>576</v>
      </c>
      <c r="C666" s="55">
        <v>38797</v>
      </c>
      <c r="D666" s="43" t="s">
        <v>1899</v>
      </c>
      <c r="E666" s="43">
        <v>1987</v>
      </c>
      <c r="F666" s="43" t="s">
        <v>2131</v>
      </c>
      <c r="G666" s="56" t="s">
        <v>2097</v>
      </c>
      <c r="H666" s="43">
        <v>9</v>
      </c>
      <c r="I666" s="43">
        <v>4</v>
      </c>
      <c r="J666" s="43">
        <v>0</v>
      </c>
      <c r="K666" s="43">
        <v>10660.94</v>
      </c>
      <c r="L666" s="43">
        <v>7936.7999999999993</v>
      </c>
      <c r="M666" s="45">
        <v>17628126.43</v>
      </c>
      <c r="N666" s="45">
        <f t="shared" si="17"/>
        <v>17628126.43</v>
      </c>
      <c r="O666" s="45">
        <v>0</v>
      </c>
      <c r="P666" s="45">
        <v>0</v>
      </c>
      <c r="Q666" s="45">
        <v>0</v>
      </c>
      <c r="R666" s="57">
        <v>44927</v>
      </c>
      <c r="S666" s="57">
        <v>45291</v>
      </c>
    </row>
    <row r="667" spans="1:19" ht="20.3" x14ac:dyDescent="0.35">
      <c r="A667" s="43">
        <v>645</v>
      </c>
      <c r="B667" s="47" t="s">
        <v>577</v>
      </c>
      <c r="C667" s="55">
        <v>38811</v>
      </c>
      <c r="D667" s="43" t="s">
        <v>1899</v>
      </c>
      <c r="E667" s="43">
        <v>1985</v>
      </c>
      <c r="F667" s="43" t="s">
        <v>2131</v>
      </c>
      <c r="G667" s="56" t="s">
        <v>2097</v>
      </c>
      <c r="H667" s="43">
        <v>9</v>
      </c>
      <c r="I667" s="43">
        <v>3</v>
      </c>
      <c r="J667" s="43">
        <v>0</v>
      </c>
      <c r="K667" s="43">
        <v>8335.1</v>
      </c>
      <c r="L667" s="43">
        <v>6250.8</v>
      </c>
      <c r="M667" s="45">
        <v>7678468.5699999994</v>
      </c>
      <c r="N667" s="45">
        <f t="shared" si="17"/>
        <v>7678468.5699999994</v>
      </c>
      <c r="O667" s="45">
        <v>0</v>
      </c>
      <c r="P667" s="45">
        <v>0</v>
      </c>
      <c r="Q667" s="45">
        <v>0</v>
      </c>
      <c r="R667" s="57">
        <v>44927</v>
      </c>
      <c r="S667" s="57">
        <v>45291</v>
      </c>
    </row>
    <row r="668" spans="1:19" ht="20.3" x14ac:dyDescent="0.35">
      <c r="A668" s="43">
        <v>646</v>
      </c>
      <c r="B668" s="47" t="s">
        <v>578</v>
      </c>
      <c r="C668" s="55">
        <v>38730</v>
      </c>
      <c r="D668" s="43" t="s">
        <v>1899</v>
      </c>
      <c r="E668" s="43">
        <v>1988</v>
      </c>
      <c r="F668" s="43" t="s">
        <v>2131</v>
      </c>
      <c r="G668" s="56" t="s">
        <v>2097</v>
      </c>
      <c r="H668" s="43">
        <v>9</v>
      </c>
      <c r="I668" s="43">
        <v>8</v>
      </c>
      <c r="J668" s="43">
        <v>0</v>
      </c>
      <c r="K668" s="43">
        <v>21930.6</v>
      </c>
      <c r="L668" s="43">
        <v>16678.900000000001</v>
      </c>
      <c r="M668" s="45">
        <v>50104287.245999999</v>
      </c>
      <c r="N668" s="45">
        <f t="shared" si="17"/>
        <v>50104287.245999999</v>
      </c>
      <c r="O668" s="45">
        <v>0</v>
      </c>
      <c r="P668" s="45">
        <v>0</v>
      </c>
      <c r="Q668" s="45">
        <v>0</v>
      </c>
      <c r="R668" s="57">
        <v>44927</v>
      </c>
      <c r="S668" s="57">
        <v>45291</v>
      </c>
    </row>
    <row r="669" spans="1:19" ht="20.3" x14ac:dyDescent="0.35">
      <c r="A669" s="43">
        <v>647</v>
      </c>
      <c r="B669" s="47" t="s">
        <v>579</v>
      </c>
      <c r="C669" s="55">
        <v>38740</v>
      </c>
      <c r="D669" s="43" t="s">
        <v>1899</v>
      </c>
      <c r="E669" s="43">
        <v>1973</v>
      </c>
      <c r="F669" s="43" t="s">
        <v>2131</v>
      </c>
      <c r="G669" s="56" t="s">
        <v>2097</v>
      </c>
      <c r="H669" s="43">
        <v>5</v>
      </c>
      <c r="I669" s="43">
        <v>6</v>
      </c>
      <c r="J669" s="43">
        <v>0</v>
      </c>
      <c r="K669" s="43">
        <v>5899.55</v>
      </c>
      <c r="L669" s="43">
        <v>4514.5099999999993</v>
      </c>
      <c r="M669" s="45">
        <v>11703463.59</v>
      </c>
      <c r="N669" s="45">
        <f t="shared" si="17"/>
        <v>11703463.59</v>
      </c>
      <c r="O669" s="45">
        <v>0</v>
      </c>
      <c r="P669" s="45">
        <v>0</v>
      </c>
      <c r="Q669" s="45">
        <v>0</v>
      </c>
      <c r="R669" s="57">
        <v>44927</v>
      </c>
      <c r="S669" s="57">
        <v>45291</v>
      </c>
    </row>
    <row r="670" spans="1:19" ht="20.3" x14ac:dyDescent="0.35">
      <c r="A670" s="43">
        <v>648</v>
      </c>
      <c r="B670" s="47" t="s">
        <v>580</v>
      </c>
      <c r="C670" s="55">
        <v>38758</v>
      </c>
      <c r="D670" s="43" t="s">
        <v>1899</v>
      </c>
      <c r="E670" s="43">
        <v>1992</v>
      </c>
      <c r="F670" s="43" t="s">
        <v>2131</v>
      </c>
      <c r="G670" s="56" t="s">
        <v>2097</v>
      </c>
      <c r="H670" s="43">
        <v>9</v>
      </c>
      <c r="I670" s="43">
        <v>3</v>
      </c>
      <c r="J670" s="43">
        <v>3</v>
      </c>
      <c r="K670" s="43">
        <v>8106.1</v>
      </c>
      <c r="L670" s="43">
        <v>5824</v>
      </c>
      <c r="M670" s="45">
        <v>8319951.6050000004</v>
      </c>
      <c r="N670" s="45">
        <f t="shared" si="17"/>
        <v>8319951.6050000004</v>
      </c>
      <c r="O670" s="45">
        <v>0</v>
      </c>
      <c r="P670" s="45">
        <v>0</v>
      </c>
      <c r="Q670" s="45">
        <v>0</v>
      </c>
      <c r="R670" s="57">
        <v>44927</v>
      </c>
      <c r="S670" s="57">
        <v>45291</v>
      </c>
    </row>
    <row r="671" spans="1:19" ht="20.3" x14ac:dyDescent="0.35">
      <c r="A671" s="43">
        <v>649</v>
      </c>
      <c r="B671" s="47" t="s">
        <v>581</v>
      </c>
      <c r="C671" s="55">
        <v>38742</v>
      </c>
      <c r="D671" s="43" t="s">
        <v>1899</v>
      </c>
      <c r="E671" s="43">
        <v>1987</v>
      </c>
      <c r="F671" s="43" t="s">
        <v>2131</v>
      </c>
      <c r="G671" s="56" t="s">
        <v>2097</v>
      </c>
      <c r="H671" s="43">
        <v>9</v>
      </c>
      <c r="I671" s="43">
        <v>2</v>
      </c>
      <c r="J671" s="43">
        <v>0</v>
      </c>
      <c r="K671" s="43">
        <v>5649.68</v>
      </c>
      <c r="L671" s="43">
        <v>3974.6</v>
      </c>
      <c r="M671" s="45">
        <v>6358251.1999999993</v>
      </c>
      <c r="N671" s="45">
        <f t="shared" si="17"/>
        <v>6358251.1999999993</v>
      </c>
      <c r="O671" s="45">
        <v>0</v>
      </c>
      <c r="P671" s="45">
        <v>0</v>
      </c>
      <c r="Q671" s="45">
        <v>0</v>
      </c>
      <c r="R671" s="57">
        <v>44927</v>
      </c>
      <c r="S671" s="57">
        <v>45291</v>
      </c>
    </row>
    <row r="672" spans="1:19" ht="20.3" x14ac:dyDescent="0.35">
      <c r="A672" s="43">
        <v>650</v>
      </c>
      <c r="B672" s="47" t="s">
        <v>582</v>
      </c>
      <c r="C672" s="55">
        <v>38747</v>
      </c>
      <c r="D672" s="43" t="s">
        <v>1899</v>
      </c>
      <c r="E672" s="43">
        <v>1974</v>
      </c>
      <c r="F672" s="43" t="s">
        <v>2131</v>
      </c>
      <c r="G672" s="56" t="s">
        <v>2097</v>
      </c>
      <c r="H672" s="43">
        <v>5</v>
      </c>
      <c r="I672" s="43">
        <v>6</v>
      </c>
      <c r="J672" s="43">
        <v>0</v>
      </c>
      <c r="K672" s="43">
        <v>5851.12</v>
      </c>
      <c r="L672" s="43">
        <v>4368.53</v>
      </c>
      <c r="M672" s="45">
        <v>9073275.7819999997</v>
      </c>
      <c r="N672" s="45">
        <f t="shared" si="17"/>
        <v>9073275.7819999997</v>
      </c>
      <c r="O672" s="45">
        <v>0</v>
      </c>
      <c r="P672" s="45">
        <v>0</v>
      </c>
      <c r="Q672" s="45">
        <v>0</v>
      </c>
      <c r="R672" s="57">
        <v>44927</v>
      </c>
      <c r="S672" s="57">
        <v>45291</v>
      </c>
    </row>
    <row r="673" spans="1:19" ht="20.3" x14ac:dyDescent="0.35">
      <c r="A673" s="43">
        <v>651</v>
      </c>
      <c r="B673" s="47" t="s">
        <v>583</v>
      </c>
      <c r="C673" s="55">
        <v>38833</v>
      </c>
      <c r="D673" s="43" t="s">
        <v>1899</v>
      </c>
      <c r="E673" s="43">
        <v>1972</v>
      </c>
      <c r="F673" s="43" t="s">
        <v>2131</v>
      </c>
      <c r="G673" s="56" t="s">
        <v>2097</v>
      </c>
      <c r="H673" s="43">
        <v>5</v>
      </c>
      <c r="I673" s="43">
        <v>6</v>
      </c>
      <c r="J673" s="43">
        <v>0</v>
      </c>
      <c r="K673" s="43">
        <v>5860.76</v>
      </c>
      <c r="L673" s="43">
        <v>4417.2000000000007</v>
      </c>
      <c r="M673" s="45">
        <v>11155361.153999999</v>
      </c>
      <c r="N673" s="45">
        <f t="shared" si="17"/>
        <v>11155361.153999999</v>
      </c>
      <c r="O673" s="45">
        <v>0</v>
      </c>
      <c r="P673" s="45">
        <v>0</v>
      </c>
      <c r="Q673" s="45">
        <v>0</v>
      </c>
      <c r="R673" s="57">
        <v>44927</v>
      </c>
      <c r="S673" s="57">
        <v>45291</v>
      </c>
    </row>
    <row r="674" spans="1:19" ht="20.3" x14ac:dyDescent="0.35">
      <c r="A674" s="43">
        <v>652</v>
      </c>
      <c r="B674" s="47" t="s">
        <v>584</v>
      </c>
      <c r="C674" s="55">
        <v>38836</v>
      </c>
      <c r="D674" s="43" t="s">
        <v>1899</v>
      </c>
      <c r="E674" s="43">
        <v>1986</v>
      </c>
      <c r="F674" s="43" t="s">
        <v>2131</v>
      </c>
      <c r="G674" s="56" t="s">
        <v>2097</v>
      </c>
      <c r="H674" s="43">
        <v>9</v>
      </c>
      <c r="I674" s="43">
        <v>1</v>
      </c>
      <c r="J674" s="43">
        <v>1</v>
      </c>
      <c r="K674" s="43">
        <v>3576.1</v>
      </c>
      <c r="L674" s="43">
        <v>2352.1</v>
      </c>
      <c r="M674" s="45">
        <v>2582109.6800000002</v>
      </c>
      <c r="N674" s="45">
        <f t="shared" si="17"/>
        <v>2582109.6800000002</v>
      </c>
      <c r="O674" s="45">
        <v>0</v>
      </c>
      <c r="P674" s="45">
        <v>0</v>
      </c>
      <c r="Q674" s="45">
        <v>0</v>
      </c>
      <c r="R674" s="57">
        <v>44927</v>
      </c>
      <c r="S674" s="57">
        <v>45291</v>
      </c>
    </row>
    <row r="675" spans="1:19" ht="20.3" x14ac:dyDescent="0.35">
      <c r="A675" s="43">
        <v>653</v>
      </c>
      <c r="B675" s="47" t="s">
        <v>585</v>
      </c>
      <c r="C675" s="55">
        <v>38837</v>
      </c>
      <c r="D675" s="43" t="s">
        <v>1899</v>
      </c>
      <c r="E675" s="43">
        <v>1986</v>
      </c>
      <c r="F675" s="43" t="s">
        <v>2131</v>
      </c>
      <c r="G675" s="56" t="s">
        <v>2097</v>
      </c>
      <c r="H675" s="43">
        <v>9</v>
      </c>
      <c r="I675" s="43">
        <v>1</v>
      </c>
      <c r="J675" s="43">
        <v>0</v>
      </c>
      <c r="K675" s="43">
        <v>3551.8</v>
      </c>
      <c r="L675" s="43">
        <v>2359.1999999999998</v>
      </c>
      <c r="M675" s="45">
        <v>4142931.8400000003</v>
      </c>
      <c r="N675" s="45">
        <f t="shared" si="17"/>
        <v>4142931.8400000003</v>
      </c>
      <c r="O675" s="45">
        <v>0</v>
      </c>
      <c r="P675" s="45">
        <v>0</v>
      </c>
      <c r="Q675" s="45">
        <v>0</v>
      </c>
      <c r="R675" s="57">
        <v>44927</v>
      </c>
      <c r="S675" s="57">
        <v>45291</v>
      </c>
    </row>
    <row r="676" spans="1:19" ht="20.3" x14ac:dyDescent="0.35">
      <c r="A676" s="43">
        <v>654</v>
      </c>
      <c r="B676" s="47" t="s">
        <v>586</v>
      </c>
      <c r="C676" s="55">
        <v>38825</v>
      </c>
      <c r="D676" s="43" t="s">
        <v>1899</v>
      </c>
      <c r="E676" s="43">
        <v>1990</v>
      </c>
      <c r="F676" s="43" t="s">
        <v>2131</v>
      </c>
      <c r="G676" s="56" t="s">
        <v>2097</v>
      </c>
      <c r="H676" s="43">
        <v>9</v>
      </c>
      <c r="I676" s="43">
        <v>1</v>
      </c>
      <c r="J676" s="43">
        <v>1</v>
      </c>
      <c r="K676" s="43">
        <v>2640.9</v>
      </c>
      <c r="L676" s="43">
        <v>1892.5</v>
      </c>
      <c r="M676" s="45">
        <v>2790956.5350000001</v>
      </c>
      <c r="N676" s="45">
        <f t="shared" si="17"/>
        <v>2790956.5350000001</v>
      </c>
      <c r="O676" s="45">
        <v>0</v>
      </c>
      <c r="P676" s="45">
        <v>0</v>
      </c>
      <c r="Q676" s="45">
        <v>0</v>
      </c>
      <c r="R676" s="57">
        <v>44927</v>
      </c>
      <c r="S676" s="57">
        <v>45291</v>
      </c>
    </row>
    <row r="677" spans="1:19" ht="20.3" x14ac:dyDescent="0.35">
      <c r="A677" s="43">
        <v>655</v>
      </c>
      <c r="B677" s="47" t="s">
        <v>587</v>
      </c>
      <c r="C677" s="55">
        <v>38830</v>
      </c>
      <c r="D677" s="43" t="s">
        <v>1899</v>
      </c>
      <c r="E677" s="43">
        <v>1990</v>
      </c>
      <c r="F677" s="43" t="s">
        <v>2131</v>
      </c>
      <c r="G677" s="56" t="s">
        <v>2097</v>
      </c>
      <c r="H677" s="43">
        <v>9</v>
      </c>
      <c r="I677" s="43">
        <v>1</v>
      </c>
      <c r="J677" s="43">
        <v>1</v>
      </c>
      <c r="K677" s="43">
        <v>2629.2</v>
      </c>
      <c r="L677" s="43">
        <v>1901</v>
      </c>
      <c r="M677" s="45">
        <v>2787209.5350000001</v>
      </c>
      <c r="N677" s="45">
        <f t="shared" si="17"/>
        <v>2787209.5350000001</v>
      </c>
      <c r="O677" s="45">
        <v>0</v>
      </c>
      <c r="P677" s="45">
        <v>0</v>
      </c>
      <c r="Q677" s="45">
        <v>0</v>
      </c>
      <c r="R677" s="57">
        <v>44927</v>
      </c>
      <c r="S677" s="57">
        <v>45291</v>
      </c>
    </row>
    <row r="678" spans="1:19" ht="20.3" x14ac:dyDescent="0.35">
      <c r="A678" s="43">
        <v>656</v>
      </c>
      <c r="B678" s="47" t="s">
        <v>589</v>
      </c>
      <c r="C678" s="55">
        <v>38858</v>
      </c>
      <c r="D678" s="43" t="s">
        <v>1899</v>
      </c>
      <c r="E678" s="43">
        <v>1990</v>
      </c>
      <c r="F678" s="43" t="s">
        <v>2131</v>
      </c>
      <c r="G678" s="56" t="s">
        <v>2097</v>
      </c>
      <c r="H678" s="43">
        <v>9</v>
      </c>
      <c r="I678" s="43">
        <v>5</v>
      </c>
      <c r="J678" s="43">
        <v>5</v>
      </c>
      <c r="K678" s="43">
        <v>15166.3</v>
      </c>
      <c r="L678" s="43">
        <v>10294.91</v>
      </c>
      <c r="M678" s="45">
        <v>12852240.4</v>
      </c>
      <c r="N678" s="45">
        <f t="shared" si="17"/>
        <v>12852240.4</v>
      </c>
      <c r="O678" s="45">
        <v>0</v>
      </c>
      <c r="P678" s="45">
        <v>0</v>
      </c>
      <c r="Q678" s="45">
        <v>0</v>
      </c>
      <c r="R678" s="57">
        <v>44927</v>
      </c>
      <c r="S678" s="57">
        <v>45291</v>
      </c>
    </row>
    <row r="679" spans="1:19" ht="20.3" x14ac:dyDescent="0.35">
      <c r="A679" s="43">
        <v>657</v>
      </c>
      <c r="B679" s="47" t="s">
        <v>590</v>
      </c>
      <c r="C679" s="55">
        <v>38854</v>
      </c>
      <c r="D679" s="43" t="s">
        <v>1899</v>
      </c>
      <c r="E679" s="43">
        <v>1974</v>
      </c>
      <c r="F679" s="43" t="s">
        <v>2131</v>
      </c>
      <c r="G679" s="56" t="s">
        <v>2097</v>
      </c>
      <c r="H679" s="43">
        <v>5</v>
      </c>
      <c r="I679" s="43">
        <v>6</v>
      </c>
      <c r="J679" s="43">
        <v>0</v>
      </c>
      <c r="K679" s="43">
        <v>5855.75</v>
      </c>
      <c r="L679" s="43">
        <v>4376.7</v>
      </c>
      <c r="M679" s="45">
        <v>12210050.496000001</v>
      </c>
      <c r="N679" s="45">
        <f t="shared" si="17"/>
        <v>12210050.496000001</v>
      </c>
      <c r="O679" s="45">
        <v>0</v>
      </c>
      <c r="P679" s="45">
        <v>0</v>
      </c>
      <c r="Q679" s="45">
        <v>0</v>
      </c>
      <c r="R679" s="57">
        <v>44927</v>
      </c>
      <c r="S679" s="57">
        <v>45291</v>
      </c>
    </row>
    <row r="680" spans="1:19" ht="20.3" x14ac:dyDescent="0.35">
      <c r="A680" s="43">
        <v>658</v>
      </c>
      <c r="B680" s="47" t="s">
        <v>591</v>
      </c>
      <c r="C680" s="55">
        <v>38867</v>
      </c>
      <c r="D680" s="43" t="s">
        <v>1899</v>
      </c>
      <c r="E680" s="43">
        <v>1991</v>
      </c>
      <c r="F680" s="43" t="s">
        <v>2131</v>
      </c>
      <c r="G680" s="56" t="s">
        <v>2097</v>
      </c>
      <c r="H680" s="43">
        <v>9</v>
      </c>
      <c r="I680" s="43">
        <v>6</v>
      </c>
      <c r="J680" s="43">
        <v>6</v>
      </c>
      <c r="K680" s="43">
        <v>17748.8</v>
      </c>
      <c r="L680" s="43">
        <v>12407</v>
      </c>
      <c r="M680" s="45">
        <v>15418156.08</v>
      </c>
      <c r="N680" s="45">
        <f t="shared" si="17"/>
        <v>15418156.08</v>
      </c>
      <c r="O680" s="45">
        <v>0</v>
      </c>
      <c r="P680" s="45">
        <v>0</v>
      </c>
      <c r="Q680" s="45">
        <v>0</v>
      </c>
      <c r="R680" s="57">
        <v>44927</v>
      </c>
      <c r="S680" s="57">
        <v>45291</v>
      </c>
    </row>
    <row r="681" spans="1:19" ht="20.3" x14ac:dyDescent="0.35">
      <c r="A681" s="43">
        <v>659</v>
      </c>
      <c r="B681" s="47" t="s">
        <v>592</v>
      </c>
      <c r="C681" s="55">
        <v>38869</v>
      </c>
      <c r="D681" s="43" t="s">
        <v>1899</v>
      </c>
      <c r="E681" s="43">
        <v>1992</v>
      </c>
      <c r="F681" s="43" t="s">
        <v>2131</v>
      </c>
      <c r="G681" s="56" t="s">
        <v>2097</v>
      </c>
      <c r="H681" s="43">
        <v>9</v>
      </c>
      <c r="I681" s="43">
        <v>6</v>
      </c>
      <c r="J681" s="43">
        <v>6</v>
      </c>
      <c r="K681" s="43">
        <v>17690.099999999999</v>
      </c>
      <c r="L681" s="43">
        <v>12124</v>
      </c>
      <c r="M681" s="45">
        <v>15418131.08</v>
      </c>
      <c r="N681" s="45">
        <f t="shared" si="17"/>
        <v>15418131.08</v>
      </c>
      <c r="O681" s="45">
        <v>0</v>
      </c>
      <c r="P681" s="45">
        <v>0</v>
      </c>
      <c r="Q681" s="45">
        <v>0</v>
      </c>
      <c r="R681" s="57">
        <v>44927</v>
      </c>
      <c r="S681" s="57">
        <v>45291</v>
      </c>
    </row>
    <row r="682" spans="1:19" ht="20.3" x14ac:dyDescent="0.35">
      <c r="A682" s="43">
        <v>660</v>
      </c>
      <c r="B682" s="47" t="s">
        <v>593</v>
      </c>
      <c r="C682" s="55">
        <v>38879</v>
      </c>
      <c r="D682" s="43" t="s">
        <v>1899</v>
      </c>
      <c r="E682" s="43">
        <v>1991</v>
      </c>
      <c r="F682" s="43" t="s">
        <v>2131</v>
      </c>
      <c r="G682" s="56" t="s">
        <v>2097</v>
      </c>
      <c r="H682" s="43">
        <v>9</v>
      </c>
      <c r="I682" s="43">
        <v>3</v>
      </c>
      <c r="J682" s="43">
        <v>3</v>
      </c>
      <c r="K682" s="43">
        <v>7495.2</v>
      </c>
      <c r="L682" s="43">
        <v>5262.8</v>
      </c>
      <c r="M682" s="45">
        <v>7727203.5200000005</v>
      </c>
      <c r="N682" s="45">
        <f t="shared" si="17"/>
        <v>7727203.5200000005</v>
      </c>
      <c r="O682" s="45">
        <v>0</v>
      </c>
      <c r="P682" s="45">
        <v>0</v>
      </c>
      <c r="Q682" s="45">
        <v>0</v>
      </c>
      <c r="R682" s="57">
        <v>44927</v>
      </c>
      <c r="S682" s="57">
        <v>45291</v>
      </c>
    </row>
    <row r="683" spans="1:19" ht="20.3" x14ac:dyDescent="0.35">
      <c r="A683" s="43">
        <v>661</v>
      </c>
      <c r="B683" s="47" t="s">
        <v>1638</v>
      </c>
      <c r="C683" s="55">
        <v>38582</v>
      </c>
      <c r="D683" s="43" t="s">
        <v>1899</v>
      </c>
      <c r="E683" s="43">
        <v>1990</v>
      </c>
      <c r="F683" s="43" t="s">
        <v>2131</v>
      </c>
      <c r="G683" s="56" t="s">
        <v>2103</v>
      </c>
      <c r="H683" s="43">
        <v>2</v>
      </c>
      <c r="I683" s="43">
        <v>2</v>
      </c>
      <c r="J683" s="43">
        <v>0</v>
      </c>
      <c r="K683" s="43">
        <v>528.4</v>
      </c>
      <c r="L683" s="43">
        <v>461.9</v>
      </c>
      <c r="M683" s="45">
        <v>0</v>
      </c>
      <c r="N683" s="45">
        <f t="shared" si="17"/>
        <v>0</v>
      </c>
      <c r="O683" s="45">
        <v>0</v>
      </c>
      <c r="P683" s="45">
        <v>0</v>
      </c>
      <c r="Q683" s="45">
        <v>0</v>
      </c>
      <c r="R683" s="57">
        <v>44927</v>
      </c>
      <c r="S683" s="57">
        <v>45291</v>
      </c>
    </row>
    <row r="684" spans="1:19" ht="20.3" x14ac:dyDescent="0.35">
      <c r="A684" s="43">
        <v>662</v>
      </c>
      <c r="B684" s="47" t="s">
        <v>1749</v>
      </c>
      <c r="C684" s="55">
        <v>38798</v>
      </c>
      <c r="D684" s="43" t="s">
        <v>1899</v>
      </c>
      <c r="E684" s="43">
        <v>1981</v>
      </c>
      <c r="F684" s="43" t="s">
        <v>2131</v>
      </c>
      <c r="G684" s="56" t="s">
        <v>2097</v>
      </c>
      <c r="H684" s="43">
        <v>9</v>
      </c>
      <c r="I684" s="43">
        <v>1</v>
      </c>
      <c r="J684" s="43">
        <v>1</v>
      </c>
      <c r="K684" s="43">
        <v>2747.7</v>
      </c>
      <c r="L684" s="43">
        <v>2082.6999999999998</v>
      </c>
      <c r="M684" s="45">
        <v>2584112.6800000002</v>
      </c>
      <c r="N684" s="45">
        <f t="shared" si="17"/>
        <v>2584112.6800000002</v>
      </c>
      <c r="O684" s="45">
        <v>0</v>
      </c>
      <c r="P684" s="45">
        <v>0</v>
      </c>
      <c r="Q684" s="45">
        <v>0</v>
      </c>
      <c r="R684" s="57">
        <v>44927</v>
      </c>
      <c r="S684" s="57">
        <v>45291</v>
      </c>
    </row>
    <row r="685" spans="1:19" ht="20.3" x14ac:dyDescent="0.35">
      <c r="A685" s="43">
        <v>663</v>
      </c>
      <c r="B685" s="47" t="s">
        <v>1869</v>
      </c>
      <c r="C685" s="55">
        <v>38856</v>
      </c>
      <c r="D685" s="43" t="s">
        <v>1899</v>
      </c>
      <c r="E685" s="43">
        <v>1969</v>
      </c>
      <c r="F685" s="43" t="s">
        <v>2131</v>
      </c>
      <c r="G685" s="56" t="s">
        <v>2097</v>
      </c>
      <c r="H685" s="43">
        <v>5</v>
      </c>
      <c r="I685" s="43">
        <v>6</v>
      </c>
      <c r="J685" s="43">
        <v>0</v>
      </c>
      <c r="K685" s="43">
        <v>5093.6000000000004</v>
      </c>
      <c r="L685" s="43">
        <v>4054.3</v>
      </c>
      <c r="M685" s="45">
        <v>0</v>
      </c>
      <c r="N685" s="45">
        <f t="shared" si="17"/>
        <v>0</v>
      </c>
      <c r="O685" s="45">
        <v>0</v>
      </c>
      <c r="P685" s="45">
        <v>0</v>
      </c>
      <c r="Q685" s="45">
        <v>0</v>
      </c>
      <c r="R685" s="57">
        <v>44927</v>
      </c>
      <c r="S685" s="57">
        <v>45291</v>
      </c>
    </row>
    <row r="686" spans="1:19" ht="20.3" x14ac:dyDescent="0.3">
      <c r="A686" s="46" t="s">
        <v>22</v>
      </c>
      <c r="B686" s="46"/>
      <c r="C686" s="58" t="s">
        <v>172</v>
      </c>
      <c r="D686" s="58" t="s">
        <v>172</v>
      </c>
      <c r="E686" s="58" t="s">
        <v>172</v>
      </c>
      <c r="F686" s="58" t="s">
        <v>172</v>
      </c>
      <c r="G686" s="58" t="s">
        <v>172</v>
      </c>
      <c r="H686" s="58" t="s">
        <v>172</v>
      </c>
      <c r="I686" s="58" t="s">
        <v>172</v>
      </c>
      <c r="J686" s="49">
        <f>SUM(J629:J685)</f>
        <v>104</v>
      </c>
      <c r="K686" s="49">
        <f t="shared" ref="K686:Q686" si="18">SUM(K629:K685)</f>
        <v>417755.90999999986</v>
      </c>
      <c r="L686" s="49">
        <f t="shared" si="18"/>
        <v>306330.77000000008</v>
      </c>
      <c r="M686" s="49">
        <f t="shared" si="18"/>
        <v>709483675.39025009</v>
      </c>
      <c r="N686" s="49">
        <f t="shared" si="18"/>
        <v>709483675.39025009</v>
      </c>
      <c r="O686" s="49">
        <f t="shared" si="18"/>
        <v>0</v>
      </c>
      <c r="P686" s="49">
        <f t="shared" si="18"/>
        <v>0</v>
      </c>
      <c r="Q686" s="49">
        <f t="shared" si="18"/>
        <v>0</v>
      </c>
      <c r="R686" s="58" t="s">
        <v>172</v>
      </c>
      <c r="S686" s="58" t="s">
        <v>172</v>
      </c>
    </row>
    <row r="687" spans="1:19" ht="19.649999999999999" x14ac:dyDescent="0.3">
      <c r="A687" s="596" t="s">
        <v>1919</v>
      </c>
      <c r="B687" s="596"/>
      <c r="C687" s="596"/>
      <c r="D687" s="596"/>
      <c r="E687" s="596"/>
      <c r="F687" s="596"/>
      <c r="G687" s="596"/>
      <c r="H687" s="596"/>
      <c r="I687" s="596"/>
      <c r="J687" s="596"/>
      <c r="K687" s="596"/>
      <c r="L687" s="596"/>
      <c r="M687" s="596"/>
      <c r="N687" s="596"/>
      <c r="O687" s="596"/>
      <c r="P687" s="596"/>
      <c r="Q687" s="596"/>
      <c r="R687" s="596"/>
      <c r="S687" s="597"/>
    </row>
    <row r="688" spans="1:19" ht="20.3" x14ac:dyDescent="0.35">
      <c r="A688" s="43">
        <v>664</v>
      </c>
      <c r="B688" s="44" t="s">
        <v>1710</v>
      </c>
      <c r="C688" s="55">
        <v>39009</v>
      </c>
      <c r="D688" s="43" t="s">
        <v>1899</v>
      </c>
      <c r="E688" s="43">
        <v>1959</v>
      </c>
      <c r="F688" s="43" t="s">
        <v>2131</v>
      </c>
      <c r="G688" s="56" t="s">
        <v>2103</v>
      </c>
      <c r="H688" s="43">
        <v>2</v>
      </c>
      <c r="I688" s="43">
        <v>1</v>
      </c>
      <c r="J688" s="43">
        <v>0</v>
      </c>
      <c r="K688" s="43">
        <v>414.5</v>
      </c>
      <c r="L688" s="43">
        <v>387.52</v>
      </c>
      <c r="M688" s="45">
        <v>131643.6</v>
      </c>
      <c r="N688" s="45">
        <f t="shared" si="17"/>
        <v>131643.6</v>
      </c>
      <c r="O688" s="45">
        <v>0</v>
      </c>
      <c r="P688" s="45">
        <v>0</v>
      </c>
      <c r="Q688" s="45">
        <v>0</v>
      </c>
      <c r="R688" s="57">
        <v>44927</v>
      </c>
      <c r="S688" s="57">
        <v>45291</v>
      </c>
    </row>
    <row r="689" spans="1:19" ht="20.3" x14ac:dyDescent="0.35">
      <c r="A689" s="43">
        <v>665</v>
      </c>
      <c r="B689" s="44" t="s">
        <v>596</v>
      </c>
      <c r="C689" s="55">
        <v>39026</v>
      </c>
      <c r="D689" s="43" t="s">
        <v>1899</v>
      </c>
      <c r="E689" s="43">
        <v>1964</v>
      </c>
      <c r="F689" s="43" t="s">
        <v>2131</v>
      </c>
      <c r="G689" s="56" t="s">
        <v>2098</v>
      </c>
      <c r="H689" s="43">
        <v>4</v>
      </c>
      <c r="I689" s="43">
        <v>2</v>
      </c>
      <c r="J689" s="43">
        <v>0</v>
      </c>
      <c r="K689" s="43">
        <v>1438.7</v>
      </c>
      <c r="L689" s="43">
        <v>1252.2</v>
      </c>
      <c r="M689" s="45">
        <v>2647594</v>
      </c>
      <c r="N689" s="45">
        <f t="shared" si="17"/>
        <v>2647594</v>
      </c>
      <c r="O689" s="45">
        <v>0</v>
      </c>
      <c r="P689" s="45">
        <v>0</v>
      </c>
      <c r="Q689" s="45">
        <v>0</v>
      </c>
      <c r="R689" s="57">
        <v>44927</v>
      </c>
      <c r="S689" s="57">
        <v>45291</v>
      </c>
    </row>
    <row r="690" spans="1:19" ht="20.3" x14ac:dyDescent="0.35">
      <c r="A690" s="43">
        <v>666</v>
      </c>
      <c r="B690" s="44" t="s">
        <v>597</v>
      </c>
      <c r="C690" s="55">
        <v>39033</v>
      </c>
      <c r="D690" s="43" t="s">
        <v>1899</v>
      </c>
      <c r="E690" s="43">
        <v>1959</v>
      </c>
      <c r="F690" s="43" t="s">
        <v>2131</v>
      </c>
      <c r="G690" s="56" t="s">
        <v>2098</v>
      </c>
      <c r="H690" s="43">
        <v>3</v>
      </c>
      <c r="I690" s="43">
        <v>4</v>
      </c>
      <c r="J690" s="43">
        <v>0</v>
      </c>
      <c r="K690" s="43">
        <v>2343.8000000000002</v>
      </c>
      <c r="L690" s="43">
        <v>2107.5</v>
      </c>
      <c r="M690" s="45">
        <v>4163362.4180000005</v>
      </c>
      <c r="N690" s="45">
        <f t="shared" si="17"/>
        <v>4163362.4180000005</v>
      </c>
      <c r="O690" s="45">
        <v>0</v>
      </c>
      <c r="P690" s="45">
        <v>0</v>
      </c>
      <c r="Q690" s="45">
        <v>0</v>
      </c>
      <c r="R690" s="57">
        <v>44927</v>
      </c>
      <c r="S690" s="57">
        <v>45291</v>
      </c>
    </row>
    <row r="691" spans="1:19" ht="20.3" x14ac:dyDescent="0.35">
      <c r="A691" s="43">
        <v>667</v>
      </c>
      <c r="B691" s="44" t="s">
        <v>598</v>
      </c>
      <c r="C691" s="55">
        <v>39034</v>
      </c>
      <c r="D691" s="43" t="s">
        <v>1899</v>
      </c>
      <c r="E691" s="43">
        <v>1959</v>
      </c>
      <c r="F691" s="43" t="s">
        <v>2131</v>
      </c>
      <c r="G691" s="56" t="s">
        <v>2098</v>
      </c>
      <c r="H691" s="43">
        <v>3</v>
      </c>
      <c r="I691" s="43">
        <v>3</v>
      </c>
      <c r="J691" s="43">
        <v>0</v>
      </c>
      <c r="K691" s="43">
        <v>2172.8000000000002</v>
      </c>
      <c r="L691" s="43">
        <v>2342.3000000000002</v>
      </c>
      <c r="M691" s="45">
        <v>3810537.12</v>
      </c>
      <c r="N691" s="45">
        <f t="shared" si="17"/>
        <v>3810537.12</v>
      </c>
      <c r="O691" s="45">
        <v>0</v>
      </c>
      <c r="P691" s="45">
        <v>0</v>
      </c>
      <c r="Q691" s="45">
        <v>0</v>
      </c>
      <c r="R691" s="57">
        <v>44927</v>
      </c>
      <c r="S691" s="57">
        <v>45291</v>
      </c>
    </row>
    <row r="692" spans="1:19" ht="20.3" x14ac:dyDescent="0.35">
      <c r="A692" s="43">
        <v>668</v>
      </c>
      <c r="B692" s="44" t="s">
        <v>599</v>
      </c>
      <c r="C692" s="55">
        <v>39104</v>
      </c>
      <c r="D692" s="43" t="s">
        <v>1899</v>
      </c>
      <c r="E692" s="43">
        <v>1988</v>
      </c>
      <c r="F692" s="43" t="s">
        <v>2131</v>
      </c>
      <c r="G692" s="56" t="s">
        <v>2097</v>
      </c>
      <c r="H692" s="43">
        <v>5</v>
      </c>
      <c r="I692" s="43">
        <v>4</v>
      </c>
      <c r="J692" s="43">
        <v>0</v>
      </c>
      <c r="K692" s="43">
        <v>5291.4</v>
      </c>
      <c r="L692" s="43">
        <v>3586.599999999999</v>
      </c>
      <c r="M692" s="45">
        <v>6603946.4680000003</v>
      </c>
      <c r="N692" s="45">
        <f t="shared" si="17"/>
        <v>6603946.4680000003</v>
      </c>
      <c r="O692" s="45">
        <v>0</v>
      </c>
      <c r="P692" s="45">
        <v>0</v>
      </c>
      <c r="Q692" s="45">
        <v>0</v>
      </c>
      <c r="R692" s="57">
        <v>44927</v>
      </c>
      <c r="S692" s="57">
        <v>45291</v>
      </c>
    </row>
    <row r="693" spans="1:19" ht="20.3" x14ac:dyDescent="0.35">
      <c r="A693" s="43">
        <v>669</v>
      </c>
      <c r="B693" s="44" t="s">
        <v>600</v>
      </c>
      <c r="C693" s="55">
        <v>39124</v>
      </c>
      <c r="D693" s="43" t="s">
        <v>1899</v>
      </c>
      <c r="E693" s="43">
        <v>1984</v>
      </c>
      <c r="F693" s="43" t="s">
        <v>2131</v>
      </c>
      <c r="G693" s="56" t="s">
        <v>2097</v>
      </c>
      <c r="H693" s="43">
        <v>5</v>
      </c>
      <c r="I693" s="43">
        <v>4</v>
      </c>
      <c r="J693" s="43">
        <v>0</v>
      </c>
      <c r="K693" s="43">
        <v>5309.4</v>
      </c>
      <c r="L693" s="43">
        <v>3417.4</v>
      </c>
      <c r="M693" s="45">
        <v>5020939.4760000007</v>
      </c>
      <c r="N693" s="45">
        <f t="shared" si="17"/>
        <v>5020939.4760000007</v>
      </c>
      <c r="O693" s="45">
        <v>0</v>
      </c>
      <c r="P693" s="45">
        <v>0</v>
      </c>
      <c r="Q693" s="45">
        <v>0</v>
      </c>
      <c r="R693" s="57">
        <v>44927</v>
      </c>
      <c r="S693" s="57">
        <v>45291</v>
      </c>
    </row>
    <row r="694" spans="1:19" ht="20.3" x14ac:dyDescent="0.35">
      <c r="A694" s="43">
        <v>670</v>
      </c>
      <c r="B694" s="44" t="s">
        <v>602</v>
      </c>
      <c r="C694" s="55">
        <v>39149</v>
      </c>
      <c r="D694" s="43" t="s">
        <v>1899</v>
      </c>
      <c r="E694" s="43">
        <v>1992</v>
      </c>
      <c r="F694" s="43" t="s">
        <v>2131</v>
      </c>
      <c r="G694" s="56" t="s">
        <v>2098</v>
      </c>
      <c r="H694" s="43">
        <v>5</v>
      </c>
      <c r="I694" s="43">
        <v>2</v>
      </c>
      <c r="J694" s="43">
        <v>0</v>
      </c>
      <c r="K694" s="43">
        <v>2595.5</v>
      </c>
      <c r="L694" s="43">
        <v>2494.3000000000002</v>
      </c>
      <c r="M694" s="45">
        <v>2065527.03</v>
      </c>
      <c r="N694" s="45">
        <f t="shared" si="17"/>
        <v>2065527.03</v>
      </c>
      <c r="O694" s="45">
        <v>0</v>
      </c>
      <c r="P694" s="45">
        <v>0</v>
      </c>
      <c r="Q694" s="45">
        <v>0</v>
      </c>
      <c r="R694" s="57">
        <v>44927</v>
      </c>
      <c r="S694" s="57">
        <v>45291</v>
      </c>
    </row>
    <row r="695" spans="1:19" ht="20.3" x14ac:dyDescent="0.35">
      <c r="A695" s="43">
        <v>671</v>
      </c>
      <c r="B695" s="44" t="s">
        <v>603</v>
      </c>
      <c r="C695" s="55">
        <v>39150</v>
      </c>
      <c r="D695" s="43" t="s">
        <v>1899</v>
      </c>
      <c r="E695" s="43">
        <v>1992</v>
      </c>
      <c r="F695" s="43" t="s">
        <v>2131</v>
      </c>
      <c r="G695" s="56" t="s">
        <v>2098</v>
      </c>
      <c r="H695" s="43">
        <v>5</v>
      </c>
      <c r="I695" s="43">
        <v>2</v>
      </c>
      <c r="J695" s="43">
        <v>0</v>
      </c>
      <c r="K695" s="43">
        <v>2595.6999999999998</v>
      </c>
      <c r="L695" s="43">
        <v>2060.3000000000002</v>
      </c>
      <c r="M695" s="45">
        <v>2058568.5959999999</v>
      </c>
      <c r="N695" s="45">
        <f t="shared" si="17"/>
        <v>2058568.5959999999</v>
      </c>
      <c r="O695" s="45">
        <v>0</v>
      </c>
      <c r="P695" s="45">
        <v>0</v>
      </c>
      <c r="Q695" s="45">
        <v>0</v>
      </c>
      <c r="R695" s="57">
        <v>44927</v>
      </c>
      <c r="S695" s="57">
        <v>45291</v>
      </c>
    </row>
    <row r="696" spans="1:19" ht="20.3" x14ac:dyDescent="0.35">
      <c r="A696" s="43">
        <v>672</v>
      </c>
      <c r="B696" s="44" t="s">
        <v>604</v>
      </c>
      <c r="C696" s="55">
        <v>39278</v>
      </c>
      <c r="D696" s="43" t="s">
        <v>1899</v>
      </c>
      <c r="E696" s="43">
        <v>1992</v>
      </c>
      <c r="F696" s="43" t="s">
        <v>2131</v>
      </c>
      <c r="G696" s="56" t="s">
        <v>2097</v>
      </c>
      <c r="H696" s="43">
        <v>5</v>
      </c>
      <c r="I696" s="43">
        <v>5</v>
      </c>
      <c r="J696" s="43">
        <v>0</v>
      </c>
      <c r="K696" s="43">
        <v>3800.17</v>
      </c>
      <c r="L696" s="43">
        <v>3570.4</v>
      </c>
      <c r="M696" s="45">
        <v>3808739.5919999997</v>
      </c>
      <c r="N696" s="45">
        <f t="shared" si="17"/>
        <v>3808739.5919999997</v>
      </c>
      <c r="O696" s="45">
        <v>0</v>
      </c>
      <c r="P696" s="45">
        <v>0</v>
      </c>
      <c r="Q696" s="45">
        <v>0</v>
      </c>
      <c r="R696" s="57">
        <v>44927</v>
      </c>
      <c r="S696" s="57">
        <v>45291</v>
      </c>
    </row>
    <row r="697" spans="1:19" ht="20.3" x14ac:dyDescent="0.35">
      <c r="A697" s="43">
        <v>673</v>
      </c>
      <c r="B697" s="44" t="s">
        <v>605</v>
      </c>
      <c r="C697" s="55">
        <v>39285</v>
      </c>
      <c r="D697" s="43" t="s">
        <v>1899</v>
      </c>
      <c r="E697" s="43">
        <v>1993</v>
      </c>
      <c r="F697" s="43" t="s">
        <v>2131</v>
      </c>
      <c r="G697" s="56" t="s">
        <v>2097</v>
      </c>
      <c r="H697" s="43">
        <v>5</v>
      </c>
      <c r="I697" s="43">
        <v>5</v>
      </c>
      <c r="J697" s="43">
        <v>0</v>
      </c>
      <c r="K697" s="43">
        <v>3874.2</v>
      </c>
      <c r="L697" s="43">
        <v>3521.1</v>
      </c>
      <c r="M697" s="45">
        <v>3982512.87</v>
      </c>
      <c r="N697" s="45">
        <f t="shared" si="17"/>
        <v>3982512.87</v>
      </c>
      <c r="O697" s="45">
        <v>0</v>
      </c>
      <c r="P697" s="45">
        <v>0</v>
      </c>
      <c r="Q697" s="45">
        <v>0</v>
      </c>
      <c r="R697" s="57">
        <v>44927</v>
      </c>
      <c r="S697" s="57">
        <v>45291</v>
      </c>
    </row>
    <row r="698" spans="1:19" ht="20.3" x14ac:dyDescent="0.35">
      <c r="A698" s="43">
        <v>674</v>
      </c>
      <c r="B698" s="44" t="s">
        <v>606</v>
      </c>
      <c r="C698" s="55">
        <v>39319</v>
      </c>
      <c r="D698" s="43" t="s">
        <v>1899</v>
      </c>
      <c r="E698" s="43">
        <v>1974</v>
      </c>
      <c r="F698" s="43" t="s">
        <v>2131</v>
      </c>
      <c r="G698" s="56" t="s">
        <v>2097</v>
      </c>
      <c r="H698" s="43">
        <v>5</v>
      </c>
      <c r="I698" s="43">
        <v>4</v>
      </c>
      <c r="J698" s="43">
        <v>0</v>
      </c>
      <c r="K698" s="43">
        <v>5193.13</v>
      </c>
      <c r="L698" s="43">
        <v>3315.63</v>
      </c>
      <c r="M698" s="45">
        <v>130965.6</v>
      </c>
      <c r="N698" s="45">
        <f t="shared" si="17"/>
        <v>130965.6</v>
      </c>
      <c r="O698" s="45">
        <v>0</v>
      </c>
      <c r="P698" s="45">
        <v>0</v>
      </c>
      <c r="Q698" s="45">
        <v>0</v>
      </c>
      <c r="R698" s="57">
        <v>44927</v>
      </c>
      <c r="S698" s="57">
        <v>45291</v>
      </c>
    </row>
    <row r="699" spans="1:19" ht="20.3" x14ac:dyDescent="0.35">
      <c r="A699" s="43">
        <v>675</v>
      </c>
      <c r="B699" s="44" t="s">
        <v>607</v>
      </c>
      <c r="C699" s="55">
        <v>39322</v>
      </c>
      <c r="D699" s="43" t="s">
        <v>1899</v>
      </c>
      <c r="E699" s="43">
        <v>1948</v>
      </c>
      <c r="F699" s="43" t="s">
        <v>2131</v>
      </c>
      <c r="G699" s="56" t="s">
        <v>2099</v>
      </c>
      <c r="H699" s="43">
        <v>2</v>
      </c>
      <c r="I699" s="43">
        <v>3</v>
      </c>
      <c r="J699" s="43">
        <v>0</v>
      </c>
      <c r="K699" s="43">
        <v>2444.77</v>
      </c>
      <c r="L699" s="43">
        <v>725.8</v>
      </c>
      <c r="M699" s="45">
        <v>425511.95399999997</v>
      </c>
      <c r="N699" s="45">
        <f t="shared" si="17"/>
        <v>425511.95399999997</v>
      </c>
      <c r="O699" s="45">
        <v>0</v>
      </c>
      <c r="P699" s="45">
        <v>0</v>
      </c>
      <c r="Q699" s="45">
        <v>0</v>
      </c>
      <c r="R699" s="57">
        <v>44927</v>
      </c>
      <c r="S699" s="57">
        <v>45291</v>
      </c>
    </row>
    <row r="700" spans="1:19" ht="20.3" x14ac:dyDescent="0.35">
      <c r="A700" s="43">
        <v>676</v>
      </c>
      <c r="B700" s="44" t="s">
        <v>608</v>
      </c>
      <c r="C700" s="55">
        <v>39324</v>
      </c>
      <c r="D700" s="43" t="s">
        <v>1899</v>
      </c>
      <c r="E700" s="43">
        <v>1969</v>
      </c>
      <c r="F700" s="43" t="s">
        <v>2131</v>
      </c>
      <c r="G700" s="56" t="s">
        <v>2097</v>
      </c>
      <c r="H700" s="43">
        <v>5</v>
      </c>
      <c r="I700" s="43">
        <v>4</v>
      </c>
      <c r="J700" s="43">
        <v>0</v>
      </c>
      <c r="K700" s="43">
        <v>3841.1</v>
      </c>
      <c r="L700" s="43">
        <v>3658.9</v>
      </c>
      <c r="M700" s="45">
        <v>5457224.8320000004</v>
      </c>
      <c r="N700" s="45">
        <f t="shared" si="17"/>
        <v>5457224.8320000004</v>
      </c>
      <c r="O700" s="45">
        <v>0</v>
      </c>
      <c r="P700" s="45">
        <v>0</v>
      </c>
      <c r="Q700" s="45">
        <v>0</v>
      </c>
      <c r="R700" s="57">
        <v>44927</v>
      </c>
      <c r="S700" s="57">
        <v>45291</v>
      </c>
    </row>
    <row r="701" spans="1:19" ht="20.3" x14ac:dyDescent="0.35">
      <c r="A701" s="43">
        <v>677</v>
      </c>
      <c r="B701" s="44" t="s">
        <v>609</v>
      </c>
      <c r="C701" s="55">
        <v>39325</v>
      </c>
      <c r="D701" s="43" t="s">
        <v>1899</v>
      </c>
      <c r="E701" s="43">
        <v>1959</v>
      </c>
      <c r="F701" s="43" t="s">
        <v>2131</v>
      </c>
      <c r="G701" s="56" t="s">
        <v>2098</v>
      </c>
      <c r="H701" s="43">
        <v>3</v>
      </c>
      <c r="I701" s="43">
        <v>2</v>
      </c>
      <c r="J701" s="43">
        <v>0</v>
      </c>
      <c r="K701" s="43">
        <v>1216.7</v>
      </c>
      <c r="L701" s="43">
        <v>1289.9000000000001</v>
      </c>
      <c r="M701" s="45">
        <v>2190037.08</v>
      </c>
      <c r="N701" s="45">
        <f t="shared" si="17"/>
        <v>2190037.08</v>
      </c>
      <c r="O701" s="45">
        <v>0</v>
      </c>
      <c r="P701" s="45">
        <v>0</v>
      </c>
      <c r="Q701" s="45">
        <v>0</v>
      </c>
      <c r="R701" s="57">
        <v>44927</v>
      </c>
      <c r="S701" s="57">
        <v>45291</v>
      </c>
    </row>
    <row r="702" spans="1:19" ht="20.3" x14ac:dyDescent="0.35">
      <c r="A702" s="43">
        <v>678</v>
      </c>
      <c r="B702" s="44" t="s">
        <v>610</v>
      </c>
      <c r="C702" s="55">
        <v>39330</v>
      </c>
      <c r="D702" s="43" t="s">
        <v>1899</v>
      </c>
      <c r="E702" s="43">
        <v>1951</v>
      </c>
      <c r="F702" s="43" t="s">
        <v>2131</v>
      </c>
      <c r="G702" s="56" t="s">
        <v>2098</v>
      </c>
      <c r="H702" s="43">
        <v>2</v>
      </c>
      <c r="I702" s="43">
        <v>1</v>
      </c>
      <c r="J702" s="43">
        <v>0</v>
      </c>
      <c r="K702" s="43">
        <v>931.5</v>
      </c>
      <c r="L702" s="43">
        <v>377.8</v>
      </c>
      <c r="M702" s="45">
        <v>1045654.218</v>
      </c>
      <c r="N702" s="45">
        <f t="shared" si="17"/>
        <v>1045654.218</v>
      </c>
      <c r="O702" s="45">
        <v>0</v>
      </c>
      <c r="P702" s="45">
        <v>0</v>
      </c>
      <c r="Q702" s="45">
        <v>0</v>
      </c>
      <c r="R702" s="57">
        <v>44927</v>
      </c>
      <c r="S702" s="57">
        <v>45291</v>
      </c>
    </row>
    <row r="703" spans="1:19" ht="20.3" x14ac:dyDescent="0.35">
      <c r="A703" s="43">
        <v>679</v>
      </c>
      <c r="B703" s="44" t="s">
        <v>611</v>
      </c>
      <c r="C703" s="55">
        <v>39332</v>
      </c>
      <c r="D703" s="43" t="s">
        <v>1899</v>
      </c>
      <c r="E703" s="43">
        <v>1957</v>
      </c>
      <c r="F703" s="43" t="s">
        <v>2131</v>
      </c>
      <c r="G703" s="56" t="s">
        <v>2098</v>
      </c>
      <c r="H703" s="43">
        <v>2</v>
      </c>
      <c r="I703" s="43">
        <v>1</v>
      </c>
      <c r="J703" s="43">
        <v>0</v>
      </c>
      <c r="K703" s="43">
        <v>930.7</v>
      </c>
      <c r="L703" s="43">
        <v>375.7</v>
      </c>
      <c r="M703" s="45">
        <v>853730.29999999993</v>
      </c>
      <c r="N703" s="45">
        <f t="shared" si="17"/>
        <v>853730.29999999993</v>
      </c>
      <c r="O703" s="45">
        <v>0</v>
      </c>
      <c r="P703" s="45">
        <v>0</v>
      </c>
      <c r="Q703" s="45">
        <v>0</v>
      </c>
      <c r="R703" s="57">
        <v>44927</v>
      </c>
      <c r="S703" s="57">
        <v>45291</v>
      </c>
    </row>
    <row r="704" spans="1:19" ht="20.3" x14ac:dyDescent="0.35">
      <c r="A704" s="43">
        <v>680</v>
      </c>
      <c r="B704" s="44" t="s">
        <v>612</v>
      </c>
      <c r="C704" s="55">
        <v>39334</v>
      </c>
      <c r="D704" s="43" t="s">
        <v>1899</v>
      </c>
      <c r="E704" s="43">
        <v>1957</v>
      </c>
      <c r="F704" s="43" t="s">
        <v>2131</v>
      </c>
      <c r="G704" s="56" t="s">
        <v>2098</v>
      </c>
      <c r="H704" s="43">
        <v>2</v>
      </c>
      <c r="I704" s="43">
        <v>1</v>
      </c>
      <c r="J704" s="43">
        <v>0</v>
      </c>
      <c r="K704" s="43">
        <v>913.6</v>
      </c>
      <c r="L704" s="43">
        <v>363.6</v>
      </c>
      <c r="M704" s="45">
        <v>853730.29999999993</v>
      </c>
      <c r="N704" s="45">
        <f t="shared" si="17"/>
        <v>853730.29999999993</v>
      </c>
      <c r="O704" s="45">
        <v>0</v>
      </c>
      <c r="P704" s="45">
        <v>0</v>
      </c>
      <c r="Q704" s="45">
        <v>0</v>
      </c>
      <c r="R704" s="57">
        <v>44927</v>
      </c>
      <c r="S704" s="57">
        <v>45291</v>
      </c>
    </row>
    <row r="705" spans="1:19" ht="20.3" x14ac:dyDescent="0.35">
      <c r="A705" s="43">
        <v>681</v>
      </c>
      <c r="B705" s="44" t="s">
        <v>1757</v>
      </c>
      <c r="C705" s="55">
        <v>39119</v>
      </c>
      <c r="D705" s="43" t="s">
        <v>1899</v>
      </c>
      <c r="E705" s="43">
        <v>1992</v>
      </c>
      <c r="F705" s="43" t="s">
        <v>2131</v>
      </c>
      <c r="G705" s="56" t="s">
        <v>2097</v>
      </c>
      <c r="H705" s="43">
        <v>5</v>
      </c>
      <c r="I705" s="43">
        <v>5</v>
      </c>
      <c r="J705" s="43">
        <v>0</v>
      </c>
      <c r="K705" s="43">
        <v>5611.2</v>
      </c>
      <c r="L705" s="43">
        <v>3448.6</v>
      </c>
      <c r="M705" s="45">
        <v>3915396.1980000003</v>
      </c>
      <c r="N705" s="45">
        <f t="shared" si="17"/>
        <v>3915396.1980000003</v>
      </c>
      <c r="O705" s="45">
        <v>0</v>
      </c>
      <c r="P705" s="45">
        <v>0</v>
      </c>
      <c r="Q705" s="45">
        <v>0</v>
      </c>
      <c r="R705" s="57">
        <v>44927</v>
      </c>
      <c r="S705" s="57">
        <v>45291</v>
      </c>
    </row>
    <row r="706" spans="1:19" ht="20.3" x14ac:dyDescent="0.35">
      <c r="A706" s="43">
        <v>682</v>
      </c>
      <c r="B706" s="44" t="s">
        <v>1758</v>
      </c>
      <c r="C706" s="55">
        <v>39120</v>
      </c>
      <c r="D706" s="43" t="s">
        <v>1899</v>
      </c>
      <c r="E706" s="43">
        <v>1990</v>
      </c>
      <c r="F706" s="43" t="s">
        <v>2131</v>
      </c>
      <c r="G706" s="56" t="s">
        <v>2097</v>
      </c>
      <c r="H706" s="43">
        <v>5</v>
      </c>
      <c r="I706" s="43">
        <v>5</v>
      </c>
      <c r="J706" s="43">
        <v>0</v>
      </c>
      <c r="K706" s="43">
        <v>5703.2</v>
      </c>
      <c r="L706" s="43">
        <v>3562.4</v>
      </c>
      <c r="M706" s="45">
        <v>4071031.02</v>
      </c>
      <c r="N706" s="45">
        <f t="shared" si="17"/>
        <v>4071031.02</v>
      </c>
      <c r="O706" s="45">
        <v>0</v>
      </c>
      <c r="P706" s="45">
        <v>0</v>
      </c>
      <c r="Q706" s="45">
        <v>0</v>
      </c>
      <c r="R706" s="57">
        <v>44927</v>
      </c>
      <c r="S706" s="57">
        <v>45291</v>
      </c>
    </row>
    <row r="707" spans="1:19" ht="20.3" x14ac:dyDescent="0.35">
      <c r="A707" s="43">
        <v>683</v>
      </c>
      <c r="B707" s="44" t="s">
        <v>1789</v>
      </c>
      <c r="C707" s="55">
        <v>39121</v>
      </c>
      <c r="D707" s="43" t="s">
        <v>1899</v>
      </c>
      <c r="E707" s="43">
        <v>1968</v>
      </c>
      <c r="F707" s="43" t="s">
        <v>2131</v>
      </c>
      <c r="G707" s="56" t="s">
        <v>2098</v>
      </c>
      <c r="H707" s="43">
        <v>4</v>
      </c>
      <c r="I707" s="43">
        <v>3</v>
      </c>
      <c r="J707" s="43">
        <v>0</v>
      </c>
      <c r="K707" s="43">
        <v>4171.8</v>
      </c>
      <c r="L707" s="43">
        <v>2596.6999999999998</v>
      </c>
      <c r="M707" s="45">
        <v>3846361.176</v>
      </c>
      <c r="N707" s="45">
        <f t="shared" si="17"/>
        <v>3846361.176</v>
      </c>
      <c r="O707" s="45">
        <v>0</v>
      </c>
      <c r="P707" s="45">
        <v>0</v>
      </c>
      <c r="Q707" s="45">
        <v>0</v>
      </c>
      <c r="R707" s="57">
        <v>44927</v>
      </c>
      <c r="S707" s="57">
        <v>45291</v>
      </c>
    </row>
    <row r="708" spans="1:19" ht="20.3" x14ac:dyDescent="0.35">
      <c r="A708" s="43">
        <v>684</v>
      </c>
      <c r="B708" s="44" t="s">
        <v>1775</v>
      </c>
      <c r="C708" s="55">
        <v>39169</v>
      </c>
      <c r="D708" s="43" t="s">
        <v>1899</v>
      </c>
      <c r="E708" s="43">
        <v>1960</v>
      </c>
      <c r="F708" s="43" t="s">
        <v>2131</v>
      </c>
      <c r="G708" s="56" t="s">
        <v>2098</v>
      </c>
      <c r="H708" s="43">
        <v>4</v>
      </c>
      <c r="I708" s="43">
        <v>2</v>
      </c>
      <c r="J708" s="43">
        <v>0</v>
      </c>
      <c r="K708" s="43">
        <v>1308.4000000000001</v>
      </c>
      <c r="L708" s="43">
        <v>1242.4000000000001</v>
      </c>
      <c r="M708" s="45">
        <v>2610189.0219999999</v>
      </c>
      <c r="N708" s="45">
        <f t="shared" si="17"/>
        <v>2610189.0219999999</v>
      </c>
      <c r="O708" s="45">
        <v>0</v>
      </c>
      <c r="P708" s="45">
        <v>0</v>
      </c>
      <c r="Q708" s="45">
        <v>0</v>
      </c>
      <c r="R708" s="57">
        <v>44927</v>
      </c>
      <c r="S708" s="57">
        <v>45291</v>
      </c>
    </row>
    <row r="709" spans="1:19" ht="20.3" x14ac:dyDescent="0.35">
      <c r="A709" s="43">
        <v>685</v>
      </c>
      <c r="B709" s="44" t="s">
        <v>1870</v>
      </c>
      <c r="C709" s="55">
        <v>39135</v>
      </c>
      <c r="D709" s="43" t="s">
        <v>1899</v>
      </c>
      <c r="E709" s="43">
        <v>1995</v>
      </c>
      <c r="F709" s="43" t="s">
        <v>2131</v>
      </c>
      <c r="G709" s="56" t="s">
        <v>2097</v>
      </c>
      <c r="H709" s="43">
        <v>5</v>
      </c>
      <c r="I709" s="43">
        <v>4</v>
      </c>
      <c r="J709" s="43">
        <v>0</v>
      </c>
      <c r="K709" s="43">
        <v>3173.05</v>
      </c>
      <c r="L709" s="43">
        <v>2860.92</v>
      </c>
      <c r="M709" s="45">
        <v>4522615.2</v>
      </c>
      <c r="N709" s="45">
        <f t="shared" si="17"/>
        <v>4522615.2</v>
      </c>
      <c r="O709" s="45">
        <v>0</v>
      </c>
      <c r="P709" s="45">
        <v>0</v>
      </c>
      <c r="Q709" s="45">
        <v>0</v>
      </c>
      <c r="R709" s="57">
        <v>44927</v>
      </c>
      <c r="S709" s="57">
        <v>45291</v>
      </c>
    </row>
    <row r="710" spans="1:19" ht="20.3" x14ac:dyDescent="0.35">
      <c r="A710" s="43">
        <v>686</v>
      </c>
      <c r="B710" s="44" t="s">
        <v>1871</v>
      </c>
      <c r="C710" s="55">
        <v>39238</v>
      </c>
      <c r="D710" s="43" t="s">
        <v>1899</v>
      </c>
      <c r="E710" s="43">
        <v>1988</v>
      </c>
      <c r="F710" s="43" t="s">
        <v>2131</v>
      </c>
      <c r="G710" s="56" t="s">
        <v>2097</v>
      </c>
      <c r="H710" s="43">
        <v>5</v>
      </c>
      <c r="I710" s="43">
        <v>4</v>
      </c>
      <c r="J710" s="43">
        <v>0</v>
      </c>
      <c r="K710" s="43">
        <v>3190.5</v>
      </c>
      <c r="L710" s="43">
        <v>2927.2</v>
      </c>
      <c r="M710" s="45">
        <v>0</v>
      </c>
      <c r="N710" s="45">
        <f t="shared" si="17"/>
        <v>0</v>
      </c>
      <c r="O710" s="45">
        <v>0</v>
      </c>
      <c r="P710" s="45">
        <v>0</v>
      </c>
      <c r="Q710" s="45">
        <v>0</v>
      </c>
      <c r="R710" s="57">
        <v>44927</v>
      </c>
      <c r="S710" s="57">
        <v>45291</v>
      </c>
    </row>
    <row r="711" spans="1:19" ht="19.649999999999999" x14ac:dyDescent="0.3">
      <c r="A711" s="53" t="s">
        <v>22</v>
      </c>
      <c r="B711" s="53"/>
      <c r="C711" s="58" t="s">
        <v>172</v>
      </c>
      <c r="D711" s="58" t="s">
        <v>172</v>
      </c>
      <c r="E711" s="58" t="s">
        <v>172</v>
      </c>
      <c r="F711" s="58" t="s">
        <v>172</v>
      </c>
      <c r="G711" s="58" t="s">
        <v>172</v>
      </c>
      <c r="H711" s="58" t="s">
        <v>172</v>
      </c>
      <c r="I711" s="58" t="s">
        <v>172</v>
      </c>
      <c r="J711" s="49">
        <f>SUM(J688:J710)</f>
        <v>0</v>
      </c>
      <c r="K711" s="49">
        <f t="shared" ref="K711:Q711" si="19">SUM(K688:K710)</f>
        <v>68465.819999999992</v>
      </c>
      <c r="L711" s="49">
        <f t="shared" si="19"/>
        <v>51485.169999999991</v>
      </c>
      <c r="M711" s="49">
        <f t="shared" si="19"/>
        <v>64215818.070000008</v>
      </c>
      <c r="N711" s="49">
        <f t="shared" si="19"/>
        <v>64215818.070000008</v>
      </c>
      <c r="O711" s="49">
        <f t="shared" si="19"/>
        <v>0</v>
      </c>
      <c r="P711" s="49">
        <f t="shared" si="19"/>
        <v>0</v>
      </c>
      <c r="Q711" s="49">
        <f t="shared" si="19"/>
        <v>0</v>
      </c>
      <c r="R711" s="58" t="s">
        <v>172</v>
      </c>
      <c r="S711" s="58" t="s">
        <v>172</v>
      </c>
    </row>
    <row r="712" spans="1:19" ht="19.649999999999999" x14ac:dyDescent="0.3">
      <c r="A712" s="596" t="s">
        <v>1920</v>
      </c>
      <c r="B712" s="596"/>
      <c r="C712" s="596"/>
      <c r="D712" s="596"/>
      <c r="E712" s="596"/>
      <c r="F712" s="596"/>
      <c r="G712" s="596"/>
      <c r="H712" s="596"/>
      <c r="I712" s="596"/>
      <c r="J712" s="596"/>
      <c r="K712" s="596"/>
      <c r="L712" s="596"/>
      <c r="M712" s="596"/>
      <c r="N712" s="596"/>
      <c r="O712" s="596"/>
      <c r="P712" s="596"/>
      <c r="Q712" s="596"/>
      <c r="R712" s="596"/>
      <c r="S712" s="597"/>
    </row>
    <row r="713" spans="1:19" ht="20.3" x14ac:dyDescent="0.35">
      <c r="A713" s="43">
        <v>687</v>
      </c>
      <c r="B713" s="47" t="s">
        <v>1587</v>
      </c>
      <c r="C713" s="55">
        <v>56279</v>
      </c>
      <c r="D713" s="43" t="s">
        <v>1899</v>
      </c>
      <c r="E713" s="43">
        <v>1967</v>
      </c>
      <c r="F713" s="43" t="s">
        <v>2131</v>
      </c>
      <c r="G713" s="56" t="s">
        <v>2130</v>
      </c>
      <c r="H713" s="43">
        <v>4</v>
      </c>
      <c r="I713" s="43">
        <v>4</v>
      </c>
      <c r="J713" s="43">
        <v>0</v>
      </c>
      <c r="K713" s="43">
        <v>2944.8</v>
      </c>
      <c r="L713" s="43">
        <v>2704.8</v>
      </c>
      <c r="M713" s="45">
        <v>0</v>
      </c>
      <c r="N713" s="45">
        <f t="shared" si="17"/>
        <v>0</v>
      </c>
      <c r="O713" s="45">
        <v>0</v>
      </c>
      <c r="P713" s="45">
        <v>0</v>
      </c>
      <c r="Q713" s="45">
        <v>0</v>
      </c>
      <c r="R713" s="57">
        <v>44927</v>
      </c>
      <c r="S713" s="57">
        <v>45291</v>
      </c>
    </row>
    <row r="714" spans="1:19" ht="20.3" x14ac:dyDescent="0.35">
      <c r="A714" s="43">
        <v>688</v>
      </c>
      <c r="B714" s="47" t="s">
        <v>1588</v>
      </c>
      <c r="C714" s="55">
        <v>56280</v>
      </c>
      <c r="D714" s="43" t="s">
        <v>1899</v>
      </c>
      <c r="E714" s="43">
        <v>1980</v>
      </c>
      <c r="F714" s="43" t="s">
        <v>2131</v>
      </c>
      <c r="G714" s="56" t="s">
        <v>2130</v>
      </c>
      <c r="H714" s="43">
        <v>4</v>
      </c>
      <c r="I714" s="43">
        <v>4</v>
      </c>
      <c r="J714" s="43">
        <v>0</v>
      </c>
      <c r="K714" s="43">
        <v>2943.2</v>
      </c>
      <c r="L714" s="43">
        <v>2704.8</v>
      </c>
      <c r="M714" s="45">
        <v>0</v>
      </c>
      <c r="N714" s="45">
        <f t="shared" ref="N714:N774" si="20">M714</f>
        <v>0</v>
      </c>
      <c r="O714" s="45">
        <v>0</v>
      </c>
      <c r="P714" s="45">
        <v>0</v>
      </c>
      <c r="Q714" s="45">
        <v>0</v>
      </c>
      <c r="R714" s="57">
        <v>44927</v>
      </c>
      <c r="S714" s="57">
        <v>45291</v>
      </c>
    </row>
    <row r="715" spans="1:19" ht="20.3" x14ac:dyDescent="0.35">
      <c r="A715" s="43">
        <v>689</v>
      </c>
      <c r="B715" s="47" t="s">
        <v>1589</v>
      </c>
      <c r="C715" s="55">
        <v>56282</v>
      </c>
      <c r="D715" s="43" t="s">
        <v>1899</v>
      </c>
      <c r="E715" s="43">
        <v>1969</v>
      </c>
      <c r="F715" s="43" t="s">
        <v>2131</v>
      </c>
      <c r="G715" s="56" t="s">
        <v>2129</v>
      </c>
      <c r="H715" s="43">
        <v>5</v>
      </c>
      <c r="I715" s="43">
        <v>4</v>
      </c>
      <c r="J715" s="43">
        <v>0</v>
      </c>
      <c r="K715" s="43">
        <v>4056</v>
      </c>
      <c r="L715" s="43">
        <v>3754</v>
      </c>
      <c r="M715" s="45">
        <v>425408.4</v>
      </c>
      <c r="N715" s="45">
        <f t="shared" si="20"/>
        <v>425408.4</v>
      </c>
      <c r="O715" s="45">
        <v>0</v>
      </c>
      <c r="P715" s="45">
        <v>0</v>
      </c>
      <c r="Q715" s="45">
        <v>0</v>
      </c>
      <c r="R715" s="57">
        <v>44927</v>
      </c>
      <c r="S715" s="57">
        <v>45291</v>
      </c>
    </row>
    <row r="716" spans="1:19" ht="19.649999999999999" x14ac:dyDescent="0.3">
      <c r="A716" s="60" t="s">
        <v>34</v>
      </c>
      <c r="B716" s="60"/>
      <c r="C716" s="61" t="s">
        <v>172</v>
      </c>
      <c r="D716" s="61" t="s">
        <v>172</v>
      </c>
      <c r="E716" s="61" t="s">
        <v>172</v>
      </c>
      <c r="F716" s="61" t="s">
        <v>172</v>
      </c>
      <c r="G716" s="61" t="s">
        <v>172</v>
      </c>
      <c r="H716" s="61" t="s">
        <v>172</v>
      </c>
      <c r="I716" s="61" t="s">
        <v>172</v>
      </c>
      <c r="J716" s="49">
        <f>SUM(J713:J715)</f>
        <v>0</v>
      </c>
      <c r="K716" s="49">
        <f t="shared" ref="K716:Q716" si="21">SUM(K713:K715)</f>
        <v>9944</v>
      </c>
      <c r="L716" s="49">
        <f t="shared" si="21"/>
        <v>9163.6</v>
      </c>
      <c r="M716" s="49">
        <f t="shared" si="21"/>
        <v>425408.4</v>
      </c>
      <c r="N716" s="49">
        <f t="shared" si="21"/>
        <v>425408.4</v>
      </c>
      <c r="O716" s="49">
        <f t="shared" si="21"/>
        <v>0</v>
      </c>
      <c r="P716" s="49">
        <f t="shared" si="21"/>
        <v>0</v>
      </c>
      <c r="Q716" s="49">
        <f t="shared" si="21"/>
        <v>0</v>
      </c>
      <c r="R716" s="58" t="s">
        <v>172</v>
      </c>
      <c r="S716" s="58" t="s">
        <v>172</v>
      </c>
    </row>
    <row r="717" spans="1:19" ht="19.649999999999999" x14ac:dyDescent="0.3">
      <c r="A717" s="594" t="s">
        <v>1921</v>
      </c>
      <c r="B717" s="594"/>
      <c r="C717" s="594"/>
      <c r="D717" s="594"/>
      <c r="E717" s="594"/>
      <c r="F717" s="594"/>
      <c r="G717" s="594"/>
      <c r="H717" s="594"/>
      <c r="I717" s="594"/>
      <c r="J717" s="594"/>
      <c r="K717" s="594"/>
      <c r="L717" s="594"/>
      <c r="M717" s="594"/>
      <c r="N717" s="594"/>
      <c r="O717" s="594"/>
      <c r="P717" s="594"/>
      <c r="Q717" s="594"/>
      <c r="R717" s="594"/>
      <c r="S717" s="595"/>
    </row>
    <row r="718" spans="1:19" ht="19.649999999999999" x14ac:dyDescent="0.3">
      <c r="A718" s="594" t="s">
        <v>1927</v>
      </c>
      <c r="B718" s="594"/>
      <c r="C718" s="594"/>
      <c r="D718" s="594"/>
      <c r="E718" s="594"/>
      <c r="F718" s="594"/>
      <c r="G718" s="594"/>
      <c r="H718" s="594"/>
      <c r="I718" s="594"/>
      <c r="J718" s="594"/>
      <c r="K718" s="594"/>
      <c r="L718" s="594"/>
      <c r="M718" s="594"/>
      <c r="N718" s="594"/>
      <c r="O718" s="594"/>
      <c r="P718" s="594"/>
      <c r="Q718" s="594"/>
      <c r="R718" s="594"/>
      <c r="S718" s="595"/>
    </row>
    <row r="719" spans="1:19" ht="20.3" x14ac:dyDescent="0.35">
      <c r="A719" s="62">
        <v>690</v>
      </c>
      <c r="B719" s="63" t="s">
        <v>613</v>
      </c>
      <c r="C719" s="64">
        <v>41010</v>
      </c>
      <c r="D719" s="43" t="s">
        <v>1899</v>
      </c>
      <c r="E719" s="43">
        <v>1995</v>
      </c>
      <c r="F719" s="43" t="s">
        <v>2131</v>
      </c>
      <c r="G719" s="56" t="s">
        <v>2097</v>
      </c>
      <c r="H719" s="43">
        <v>2</v>
      </c>
      <c r="I719" s="43">
        <v>2</v>
      </c>
      <c r="J719" s="43">
        <v>0</v>
      </c>
      <c r="K719" s="43">
        <v>704.94</v>
      </c>
      <c r="L719" s="43">
        <v>641.68999999999994</v>
      </c>
      <c r="M719" s="45">
        <v>1541137.8359999999</v>
      </c>
      <c r="N719" s="45">
        <f t="shared" si="20"/>
        <v>1541137.8359999999</v>
      </c>
      <c r="O719" s="45">
        <v>0</v>
      </c>
      <c r="P719" s="45">
        <v>0</v>
      </c>
      <c r="Q719" s="45">
        <v>0</v>
      </c>
      <c r="R719" s="57">
        <v>44927</v>
      </c>
      <c r="S719" s="57">
        <v>45291</v>
      </c>
    </row>
    <row r="720" spans="1:19" ht="20.3" x14ac:dyDescent="0.3">
      <c r="A720" s="46" t="s">
        <v>22</v>
      </c>
      <c r="B720" s="46"/>
      <c r="C720" s="58" t="s">
        <v>172</v>
      </c>
      <c r="D720" s="58" t="s">
        <v>172</v>
      </c>
      <c r="E720" s="58" t="s">
        <v>172</v>
      </c>
      <c r="F720" s="58" t="s">
        <v>172</v>
      </c>
      <c r="G720" s="58" t="s">
        <v>172</v>
      </c>
      <c r="H720" s="58" t="s">
        <v>172</v>
      </c>
      <c r="I720" s="58" t="s">
        <v>172</v>
      </c>
      <c r="J720" s="49">
        <f>SUM(J719)</f>
        <v>0</v>
      </c>
      <c r="K720" s="49">
        <f t="shared" ref="K720:Q721" si="22">SUM(K719)</f>
        <v>704.94</v>
      </c>
      <c r="L720" s="49">
        <f t="shared" si="22"/>
        <v>641.68999999999994</v>
      </c>
      <c r="M720" s="49">
        <f t="shared" si="22"/>
        <v>1541137.8359999999</v>
      </c>
      <c r="N720" s="49">
        <f t="shared" si="22"/>
        <v>1541137.8359999999</v>
      </c>
      <c r="O720" s="49">
        <f t="shared" si="22"/>
        <v>0</v>
      </c>
      <c r="P720" s="49">
        <f t="shared" si="22"/>
        <v>0</v>
      </c>
      <c r="Q720" s="49">
        <f t="shared" si="22"/>
        <v>0</v>
      </c>
      <c r="R720" s="57">
        <v>44927</v>
      </c>
      <c r="S720" s="57">
        <v>45291</v>
      </c>
    </row>
    <row r="721" spans="1:19" ht="19.649999999999999" x14ac:dyDescent="0.3">
      <c r="A721" s="60" t="s">
        <v>34</v>
      </c>
      <c r="B721" s="60"/>
      <c r="C721" s="61" t="s">
        <v>172</v>
      </c>
      <c r="D721" s="61" t="s">
        <v>172</v>
      </c>
      <c r="E721" s="61" t="s">
        <v>172</v>
      </c>
      <c r="F721" s="61" t="s">
        <v>172</v>
      </c>
      <c r="G721" s="61" t="s">
        <v>172</v>
      </c>
      <c r="H721" s="61" t="s">
        <v>172</v>
      </c>
      <c r="I721" s="61" t="s">
        <v>172</v>
      </c>
      <c r="J721" s="49">
        <f>SUM(J720)</f>
        <v>0</v>
      </c>
      <c r="K721" s="49">
        <f t="shared" si="22"/>
        <v>704.94</v>
      </c>
      <c r="L721" s="49">
        <f t="shared" si="22"/>
        <v>641.68999999999994</v>
      </c>
      <c r="M721" s="49">
        <f t="shared" si="22"/>
        <v>1541137.8359999999</v>
      </c>
      <c r="N721" s="49">
        <f t="shared" si="22"/>
        <v>1541137.8359999999</v>
      </c>
      <c r="O721" s="49">
        <f t="shared" si="22"/>
        <v>0</v>
      </c>
      <c r="P721" s="49">
        <f t="shared" si="22"/>
        <v>0</v>
      </c>
      <c r="Q721" s="49">
        <f t="shared" si="22"/>
        <v>0</v>
      </c>
      <c r="R721" s="58" t="s">
        <v>172</v>
      </c>
      <c r="S721" s="58" t="s">
        <v>172</v>
      </c>
    </row>
    <row r="722" spans="1:19" ht="19.649999999999999" x14ac:dyDescent="0.3">
      <c r="A722" s="594" t="s">
        <v>1922</v>
      </c>
      <c r="B722" s="594"/>
      <c r="C722" s="594"/>
      <c r="D722" s="594"/>
      <c r="E722" s="594"/>
      <c r="F722" s="594"/>
      <c r="G722" s="594"/>
      <c r="H722" s="594"/>
      <c r="I722" s="594"/>
      <c r="J722" s="594"/>
      <c r="K722" s="594"/>
      <c r="L722" s="594"/>
      <c r="M722" s="594"/>
      <c r="N722" s="594"/>
      <c r="O722" s="594"/>
      <c r="P722" s="594"/>
      <c r="Q722" s="594"/>
      <c r="R722" s="594"/>
      <c r="S722" s="595"/>
    </row>
    <row r="723" spans="1:19" ht="19.649999999999999" x14ac:dyDescent="0.3">
      <c r="A723" s="594" t="s">
        <v>1928</v>
      </c>
      <c r="B723" s="594"/>
      <c r="C723" s="594"/>
      <c r="D723" s="594"/>
      <c r="E723" s="594"/>
      <c r="F723" s="594"/>
      <c r="G723" s="594"/>
      <c r="H723" s="594"/>
      <c r="I723" s="594"/>
      <c r="J723" s="594"/>
      <c r="K723" s="594"/>
      <c r="L723" s="594"/>
      <c r="M723" s="594"/>
      <c r="N723" s="594"/>
      <c r="O723" s="594"/>
      <c r="P723" s="594"/>
      <c r="Q723" s="594"/>
      <c r="R723" s="594"/>
      <c r="S723" s="595"/>
    </row>
    <row r="724" spans="1:19" ht="20.3" x14ac:dyDescent="0.35">
      <c r="A724" s="74">
        <v>691</v>
      </c>
      <c r="B724" s="65" t="s">
        <v>1773</v>
      </c>
      <c r="C724" s="55">
        <v>41406</v>
      </c>
      <c r="D724" s="43" t="s">
        <v>1899</v>
      </c>
      <c r="E724" s="43">
        <v>1963</v>
      </c>
      <c r="F724" s="43" t="s">
        <v>2131</v>
      </c>
      <c r="G724" s="56" t="s">
        <v>2098</v>
      </c>
      <c r="H724" s="43">
        <v>3</v>
      </c>
      <c r="I724" s="43">
        <v>2</v>
      </c>
      <c r="J724" s="43">
        <v>0</v>
      </c>
      <c r="K724" s="43">
        <v>1693.8</v>
      </c>
      <c r="L724" s="43">
        <v>940.6</v>
      </c>
      <c r="M724" s="45">
        <v>1899408.882</v>
      </c>
      <c r="N724" s="45">
        <f t="shared" si="20"/>
        <v>1899408.882</v>
      </c>
      <c r="O724" s="45">
        <v>0</v>
      </c>
      <c r="P724" s="45">
        <v>0</v>
      </c>
      <c r="Q724" s="45">
        <v>0</v>
      </c>
      <c r="R724" s="57">
        <v>44927</v>
      </c>
      <c r="S724" s="57">
        <v>45291</v>
      </c>
    </row>
    <row r="725" spans="1:19" ht="20.3" x14ac:dyDescent="0.35">
      <c r="A725" s="75">
        <v>692</v>
      </c>
      <c r="B725" s="46" t="s">
        <v>1886</v>
      </c>
      <c r="C725" s="55">
        <v>41389</v>
      </c>
      <c r="D725" s="43" t="s">
        <v>1899</v>
      </c>
      <c r="E725" s="43">
        <v>1975</v>
      </c>
      <c r="F725" s="43" t="s">
        <v>2131</v>
      </c>
      <c r="G725" s="56" t="s">
        <v>2097</v>
      </c>
      <c r="H725" s="43">
        <v>5</v>
      </c>
      <c r="I725" s="43">
        <v>2</v>
      </c>
      <c r="J725" s="43">
        <v>0</v>
      </c>
      <c r="K725" s="43">
        <v>2328.59</v>
      </c>
      <c r="L725" s="43">
        <v>1463.5</v>
      </c>
      <c r="M725" s="45">
        <v>0</v>
      </c>
      <c r="N725" s="45">
        <f t="shared" si="20"/>
        <v>0</v>
      </c>
      <c r="O725" s="45">
        <v>0</v>
      </c>
      <c r="P725" s="45">
        <v>0</v>
      </c>
      <c r="Q725" s="45">
        <v>0</v>
      </c>
      <c r="R725" s="57">
        <v>44927</v>
      </c>
      <c r="S725" s="57">
        <v>45291</v>
      </c>
    </row>
    <row r="726" spans="1:19" ht="20.3" x14ac:dyDescent="0.3">
      <c r="A726" s="46" t="s">
        <v>22</v>
      </c>
      <c r="B726" s="46"/>
      <c r="C726" s="58" t="s">
        <v>172</v>
      </c>
      <c r="D726" s="58" t="s">
        <v>172</v>
      </c>
      <c r="E726" s="58" t="s">
        <v>172</v>
      </c>
      <c r="F726" s="58" t="s">
        <v>172</v>
      </c>
      <c r="G726" s="58" t="s">
        <v>172</v>
      </c>
      <c r="H726" s="58" t="s">
        <v>172</v>
      </c>
      <c r="I726" s="58" t="s">
        <v>172</v>
      </c>
      <c r="J726" s="49">
        <f>SUM(J724:J725)</f>
        <v>0</v>
      </c>
      <c r="K726" s="49">
        <f t="shared" ref="K726:Q726" si="23">SUM(K724:K725)</f>
        <v>4022.3900000000003</v>
      </c>
      <c r="L726" s="49">
        <f t="shared" si="23"/>
        <v>2404.1</v>
      </c>
      <c r="M726" s="49">
        <f t="shared" si="23"/>
        <v>1899408.882</v>
      </c>
      <c r="N726" s="49">
        <f t="shared" si="23"/>
        <v>1899408.882</v>
      </c>
      <c r="O726" s="49">
        <f t="shared" si="23"/>
        <v>0</v>
      </c>
      <c r="P726" s="49">
        <f t="shared" si="23"/>
        <v>0</v>
      </c>
      <c r="Q726" s="49">
        <f t="shared" si="23"/>
        <v>0</v>
      </c>
      <c r="R726" s="58" t="s">
        <v>172</v>
      </c>
      <c r="S726" s="58" t="s">
        <v>172</v>
      </c>
    </row>
    <row r="727" spans="1:19" ht="19.649999999999999" x14ac:dyDescent="0.3">
      <c r="A727" s="60" t="s">
        <v>34</v>
      </c>
      <c r="B727" s="60"/>
      <c r="C727" s="61" t="s">
        <v>172</v>
      </c>
      <c r="D727" s="61" t="s">
        <v>172</v>
      </c>
      <c r="E727" s="61" t="s">
        <v>172</v>
      </c>
      <c r="F727" s="61" t="s">
        <v>172</v>
      </c>
      <c r="G727" s="61" t="s">
        <v>172</v>
      </c>
      <c r="H727" s="61" t="s">
        <v>172</v>
      </c>
      <c r="I727" s="61" t="s">
        <v>172</v>
      </c>
      <c r="J727" s="49">
        <f>SUM(J726)</f>
        <v>0</v>
      </c>
      <c r="K727" s="49">
        <f t="shared" ref="K727:Q727" si="24">SUM(K726)</f>
        <v>4022.3900000000003</v>
      </c>
      <c r="L727" s="49">
        <f t="shared" si="24"/>
        <v>2404.1</v>
      </c>
      <c r="M727" s="49">
        <f t="shared" si="24"/>
        <v>1899408.882</v>
      </c>
      <c r="N727" s="49">
        <f t="shared" si="24"/>
        <v>1899408.882</v>
      </c>
      <c r="O727" s="49">
        <f t="shared" si="24"/>
        <v>0</v>
      </c>
      <c r="P727" s="49">
        <f t="shared" si="24"/>
        <v>0</v>
      </c>
      <c r="Q727" s="49">
        <f t="shared" si="24"/>
        <v>0</v>
      </c>
      <c r="R727" s="58" t="s">
        <v>172</v>
      </c>
      <c r="S727" s="58" t="s">
        <v>172</v>
      </c>
    </row>
    <row r="728" spans="1:19" ht="19.649999999999999" x14ac:dyDescent="0.3">
      <c r="A728" s="594" t="s">
        <v>1923</v>
      </c>
      <c r="B728" s="594"/>
      <c r="C728" s="594"/>
      <c r="D728" s="594"/>
      <c r="E728" s="594"/>
      <c r="F728" s="594"/>
      <c r="G728" s="594"/>
      <c r="H728" s="594"/>
      <c r="I728" s="594"/>
      <c r="J728" s="594"/>
      <c r="K728" s="594"/>
      <c r="L728" s="594"/>
      <c r="M728" s="594"/>
      <c r="N728" s="594"/>
      <c r="O728" s="594"/>
      <c r="P728" s="594"/>
      <c r="Q728" s="594"/>
      <c r="R728" s="594"/>
      <c r="S728" s="595"/>
    </row>
    <row r="729" spans="1:19" ht="19.649999999999999" x14ac:dyDescent="0.3">
      <c r="A729" s="594" t="s">
        <v>1929</v>
      </c>
      <c r="B729" s="594"/>
      <c r="C729" s="594"/>
      <c r="D729" s="594"/>
      <c r="E729" s="594"/>
      <c r="F729" s="594"/>
      <c r="G729" s="594"/>
      <c r="H729" s="594"/>
      <c r="I729" s="594"/>
      <c r="J729" s="594"/>
      <c r="K729" s="594"/>
      <c r="L729" s="594"/>
      <c r="M729" s="594"/>
      <c r="N729" s="594"/>
      <c r="O729" s="594"/>
      <c r="P729" s="594"/>
      <c r="Q729" s="594"/>
      <c r="R729" s="594"/>
      <c r="S729" s="595"/>
    </row>
    <row r="730" spans="1:19" ht="20.3" x14ac:dyDescent="0.35">
      <c r="A730" s="62">
        <v>693</v>
      </c>
      <c r="B730" s="63" t="s">
        <v>616</v>
      </c>
      <c r="C730" s="64">
        <v>41052</v>
      </c>
      <c r="D730" s="43" t="s">
        <v>1899</v>
      </c>
      <c r="E730" s="43">
        <v>1981</v>
      </c>
      <c r="F730" s="43" t="s">
        <v>2131</v>
      </c>
      <c r="G730" s="56" t="s">
        <v>2098</v>
      </c>
      <c r="H730" s="43">
        <v>5</v>
      </c>
      <c r="I730" s="43">
        <v>6</v>
      </c>
      <c r="J730" s="43">
        <v>0</v>
      </c>
      <c r="K730" s="43">
        <v>5910.85</v>
      </c>
      <c r="L730" s="43">
        <v>5137.6000000000004</v>
      </c>
      <c r="M730" s="45">
        <v>14594688.580250001</v>
      </c>
      <c r="N730" s="45">
        <f t="shared" si="20"/>
        <v>14594688.580250001</v>
      </c>
      <c r="O730" s="45">
        <v>0</v>
      </c>
      <c r="P730" s="45">
        <v>0</v>
      </c>
      <c r="Q730" s="45">
        <v>0</v>
      </c>
      <c r="R730" s="57">
        <v>44927</v>
      </c>
      <c r="S730" s="57">
        <v>45291</v>
      </c>
    </row>
    <row r="731" spans="1:19" ht="20.3" x14ac:dyDescent="0.35">
      <c r="A731" s="43">
        <v>694</v>
      </c>
      <c r="B731" s="47" t="s">
        <v>1065</v>
      </c>
      <c r="C731" s="55">
        <v>46233</v>
      </c>
      <c r="D731" s="43" t="s">
        <v>1899</v>
      </c>
      <c r="E731" s="43">
        <v>1973</v>
      </c>
      <c r="F731" s="43" t="s">
        <v>2131</v>
      </c>
      <c r="G731" s="56" t="s">
        <v>2108</v>
      </c>
      <c r="H731" s="43">
        <v>1</v>
      </c>
      <c r="I731" s="43">
        <v>1</v>
      </c>
      <c r="J731" s="43">
        <v>0</v>
      </c>
      <c r="K731" s="43">
        <v>352.69</v>
      </c>
      <c r="L731" s="43">
        <v>252.2</v>
      </c>
      <c r="M731" s="45">
        <v>159528</v>
      </c>
      <c r="N731" s="45">
        <f t="shared" si="20"/>
        <v>159528</v>
      </c>
      <c r="O731" s="45">
        <v>0</v>
      </c>
      <c r="P731" s="45">
        <v>0</v>
      </c>
      <c r="Q731" s="45">
        <v>0</v>
      </c>
      <c r="R731" s="57">
        <v>44927</v>
      </c>
      <c r="S731" s="57">
        <v>45291</v>
      </c>
    </row>
    <row r="732" spans="1:19" ht="20.3" x14ac:dyDescent="0.35">
      <c r="A732" s="43">
        <v>695</v>
      </c>
      <c r="B732" s="44" t="s">
        <v>1066</v>
      </c>
      <c r="C732" s="55">
        <v>46234</v>
      </c>
      <c r="D732" s="43" t="s">
        <v>1899</v>
      </c>
      <c r="E732" s="43">
        <v>1973</v>
      </c>
      <c r="F732" s="43" t="s">
        <v>2131</v>
      </c>
      <c r="G732" s="56" t="s">
        <v>2108</v>
      </c>
      <c r="H732" s="43">
        <v>1</v>
      </c>
      <c r="I732" s="43">
        <v>1</v>
      </c>
      <c r="J732" s="43">
        <v>0</v>
      </c>
      <c r="K732" s="43">
        <v>288.33999999999997</v>
      </c>
      <c r="L732" s="43">
        <v>390.2</v>
      </c>
      <c r="M732" s="45">
        <v>159528</v>
      </c>
      <c r="N732" s="45">
        <f t="shared" si="20"/>
        <v>159528</v>
      </c>
      <c r="O732" s="45">
        <v>0</v>
      </c>
      <c r="P732" s="45">
        <v>0</v>
      </c>
      <c r="Q732" s="45">
        <v>0</v>
      </c>
      <c r="R732" s="57">
        <v>44927</v>
      </c>
      <c r="S732" s="57">
        <v>45291</v>
      </c>
    </row>
    <row r="733" spans="1:19" ht="20.3" x14ac:dyDescent="0.35">
      <c r="A733" s="43">
        <v>696</v>
      </c>
      <c r="B733" s="44" t="s">
        <v>1067</v>
      </c>
      <c r="C733" s="55">
        <v>46235</v>
      </c>
      <c r="D733" s="43" t="s">
        <v>1899</v>
      </c>
      <c r="E733" s="43">
        <v>1972</v>
      </c>
      <c r="F733" s="43" t="s">
        <v>2131</v>
      </c>
      <c r="G733" s="56" t="s">
        <v>2108</v>
      </c>
      <c r="H733" s="43">
        <v>1</v>
      </c>
      <c r="I733" s="43">
        <v>1</v>
      </c>
      <c r="J733" s="43">
        <v>0</v>
      </c>
      <c r="K733" s="43">
        <v>381.22</v>
      </c>
      <c r="L733" s="43">
        <v>162.19999999999999</v>
      </c>
      <c r="M733" s="45">
        <v>159528</v>
      </c>
      <c r="N733" s="45">
        <f t="shared" si="20"/>
        <v>159528</v>
      </c>
      <c r="O733" s="45">
        <v>0</v>
      </c>
      <c r="P733" s="45">
        <v>0</v>
      </c>
      <c r="Q733" s="45">
        <v>0</v>
      </c>
      <c r="R733" s="57">
        <v>44927</v>
      </c>
      <c r="S733" s="57">
        <v>45291</v>
      </c>
    </row>
    <row r="734" spans="1:19" ht="20.3" x14ac:dyDescent="0.3">
      <c r="A734" s="66" t="s">
        <v>22</v>
      </c>
      <c r="B734" s="66"/>
      <c r="C734" s="61" t="s">
        <v>172</v>
      </c>
      <c r="D734" s="61" t="s">
        <v>172</v>
      </c>
      <c r="E734" s="61" t="s">
        <v>172</v>
      </c>
      <c r="F734" s="61" t="s">
        <v>172</v>
      </c>
      <c r="G734" s="61" t="s">
        <v>172</v>
      </c>
      <c r="H734" s="61" t="s">
        <v>172</v>
      </c>
      <c r="I734" s="61" t="s">
        <v>172</v>
      </c>
      <c r="J734" s="49">
        <f>SUM(J730:J733)</f>
        <v>0</v>
      </c>
      <c r="K734" s="49">
        <f t="shared" ref="K734:Q734" si="25">SUM(K730:K733)</f>
        <v>6933.1</v>
      </c>
      <c r="L734" s="49">
        <f t="shared" si="25"/>
        <v>5942.2</v>
      </c>
      <c r="M734" s="49">
        <f t="shared" si="25"/>
        <v>15073272.580250001</v>
      </c>
      <c r="N734" s="49">
        <f t="shared" si="25"/>
        <v>15073272.580250001</v>
      </c>
      <c r="O734" s="49">
        <f t="shared" si="25"/>
        <v>0</v>
      </c>
      <c r="P734" s="49">
        <f t="shared" si="25"/>
        <v>0</v>
      </c>
      <c r="Q734" s="49">
        <f t="shared" si="25"/>
        <v>0</v>
      </c>
      <c r="R734" s="58" t="s">
        <v>172</v>
      </c>
      <c r="S734" s="58" t="s">
        <v>172</v>
      </c>
    </row>
    <row r="735" spans="1:19" ht="19.649999999999999" x14ac:dyDescent="0.3">
      <c r="A735" s="594" t="s">
        <v>1930</v>
      </c>
      <c r="B735" s="594"/>
      <c r="C735" s="594"/>
      <c r="D735" s="594"/>
      <c r="E735" s="594"/>
      <c r="F735" s="594"/>
      <c r="G735" s="594"/>
      <c r="H735" s="594"/>
      <c r="I735" s="594"/>
      <c r="J735" s="594"/>
      <c r="K735" s="594"/>
      <c r="L735" s="594"/>
      <c r="M735" s="594"/>
      <c r="N735" s="594"/>
      <c r="O735" s="594"/>
      <c r="P735" s="594"/>
      <c r="Q735" s="594"/>
      <c r="R735" s="594"/>
      <c r="S735" s="595"/>
    </row>
    <row r="736" spans="1:19" ht="20.3" x14ac:dyDescent="0.35">
      <c r="A736" s="62">
        <v>697</v>
      </c>
      <c r="B736" s="65" t="s">
        <v>624</v>
      </c>
      <c r="C736" s="64">
        <v>41199</v>
      </c>
      <c r="D736" s="43" t="s">
        <v>1899</v>
      </c>
      <c r="E736" s="43">
        <v>1967</v>
      </c>
      <c r="F736" s="43" t="s">
        <v>2131</v>
      </c>
      <c r="G736" s="56" t="s">
        <v>2103</v>
      </c>
      <c r="H736" s="43">
        <v>2</v>
      </c>
      <c r="I736" s="43">
        <v>1</v>
      </c>
      <c r="J736" s="43">
        <v>0</v>
      </c>
      <c r="K736" s="43">
        <v>723.5</v>
      </c>
      <c r="L736" s="43">
        <v>589.6</v>
      </c>
      <c r="M736" s="45">
        <v>102092.4</v>
      </c>
      <c r="N736" s="45">
        <f t="shared" si="20"/>
        <v>102092.4</v>
      </c>
      <c r="O736" s="45">
        <v>0</v>
      </c>
      <c r="P736" s="45">
        <v>0</v>
      </c>
      <c r="Q736" s="45">
        <v>0</v>
      </c>
      <c r="R736" s="57">
        <v>44927</v>
      </c>
      <c r="S736" s="57">
        <v>45291</v>
      </c>
    </row>
    <row r="737" spans="1:19" ht="20.3" x14ac:dyDescent="0.35">
      <c r="A737" s="43">
        <v>698</v>
      </c>
      <c r="B737" s="46" t="s">
        <v>625</v>
      </c>
      <c r="C737" s="55">
        <v>41200</v>
      </c>
      <c r="D737" s="43" t="s">
        <v>1899</v>
      </c>
      <c r="E737" s="43">
        <v>1969</v>
      </c>
      <c r="F737" s="43" t="s">
        <v>2131</v>
      </c>
      <c r="G737" s="56" t="s">
        <v>2103</v>
      </c>
      <c r="H737" s="43">
        <v>2</v>
      </c>
      <c r="I737" s="43">
        <v>1</v>
      </c>
      <c r="J737" s="43">
        <v>0</v>
      </c>
      <c r="K737" s="43">
        <v>693.3</v>
      </c>
      <c r="L737" s="43">
        <v>443.1</v>
      </c>
      <c r="M737" s="45">
        <v>102092.4</v>
      </c>
      <c r="N737" s="45">
        <f t="shared" si="20"/>
        <v>102092.4</v>
      </c>
      <c r="O737" s="45">
        <v>0</v>
      </c>
      <c r="P737" s="45">
        <v>0</v>
      </c>
      <c r="Q737" s="45">
        <v>0</v>
      </c>
      <c r="R737" s="57">
        <v>44927</v>
      </c>
      <c r="S737" s="57">
        <v>45291</v>
      </c>
    </row>
    <row r="738" spans="1:19" ht="20.3" x14ac:dyDescent="0.35">
      <c r="A738" s="43">
        <v>699</v>
      </c>
      <c r="B738" s="46" t="s">
        <v>626</v>
      </c>
      <c r="C738" s="55">
        <v>41221</v>
      </c>
      <c r="D738" s="43" t="s">
        <v>1899</v>
      </c>
      <c r="E738" s="43">
        <v>1976</v>
      </c>
      <c r="F738" s="43" t="s">
        <v>2131</v>
      </c>
      <c r="G738" s="56" t="s">
        <v>2103</v>
      </c>
      <c r="H738" s="43">
        <v>2</v>
      </c>
      <c r="I738" s="43">
        <v>3</v>
      </c>
      <c r="J738" s="43">
        <v>0</v>
      </c>
      <c r="K738" s="43">
        <v>1634.79</v>
      </c>
      <c r="L738" s="43">
        <v>730.8</v>
      </c>
      <c r="M738" s="45">
        <v>167100</v>
      </c>
      <c r="N738" s="45">
        <f t="shared" si="20"/>
        <v>167100</v>
      </c>
      <c r="O738" s="45">
        <v>0</v>
      </c>
      <c r="P738" s="45">
        <v>0</v>
      </c>
      <c r="Q738" s="45">
        <v>0</v>
      </c>
      <c r="R738" s="57">
        <v>44927</v>
      </c>
      <c r="S738" s="57">
        <v>45291</v>
      </c>
    </row>
    <row r="739" spans="1:19" ht="20.3" x14ac:dyDescent="0.35">
      <c r="A739" s="43">
        <v>700</v>
      </c>
      <c r="B739" s="46" t="s">
        <v>627</v>
      </c>
      <c r="C739" s="55">
        <v>41222</v>
      </c>
      <c r="D739" s="43" t="s">
        <v>1899</v>
      </c>
      <c r="E739" s="43">
        <v>1977</v>
      </c>
      <c r="F739" s="43" t="s">
        <v>2131</v>
      </c>
      <c r="G739" s="56" t="s">
        <v>2103</v>
      </c>
      <c r="H739" s="43">
        <v>2</v>
      </c>
      <c r="I739" s="43">
        <v>3</v>
      </c>
      <c r="J739" s="43">
        <v>0</v>
      </c>
      <c r="K739" s="43">
        <v>1634.79</v>
      </c>
      <c r="L739" s="43">
        <v>721.1</v>
      </c>
      <c r="M739" s="45">
        <v>192165</v>
      </c>
      <c r="N739" s="45">
        <f t="shared" si="20"/>
        <v>192165</v>
      </c>
      <c r="O739" s="45">
        <v>0</v>
      </c>
      <c r="P739" s="45">
        <v>0</v>
      </c>
      <c r="Q739" s="45">
        <v>0</v>
      </c>
      <c r="R739" s="57">
        <v>44927</v>
      </c>
      <c r="S739" s="57">
        <v>45291</v>
      </c>
    </row>
    <row r="740" spans="1:19" ht="20.3" x14ac:dyDescent="0.35">
      <c r="A740" s="43">
        <v>701</v>
      </c>
      <c r="B740" s="46" t="s">
        <v>628</v>
      </c>
      <c r="C740" s="55">
        <v>41204</v>
      </c>
      <c r="D740" s="43" t="s">
        <v>1899</v>
      </c>
      <c r="E740" s="43">
        <v>1980</v>
      </c>
      <c r="F740" s="43" t="s">
        <v>2131</v>
      </c>
      <c r="G740" s="56" t="s">
        <v>2103</v>
      </c>
      <c r="H740" s="43">
        <v>2</v>
      </c>
      <c r="I740" s="43">
        <v>2</v>
      </c>
      <c r="J740" s="43">
        <v>0</v>
      </c>
      <c r="K740" s="43">
        <v>1239.92</v>
      </c>
      <c r="L740" s="43">
        <v>557.20000000000005</v>
      </c>
      <c r="M740" s="45">
        <v>121632</v>
      </c>
      <c r="N740" s="45">
        <f t="shared" si="20"/>
        <v>121632</v>
      </c>
      <c r="O740" s="45">
        <v>0</v>
      </c>
      <c r="P740" s="45">
        <v>0</v>
      </c>
      <c r="Q740" s="45">
        <v>0</v>
      </c>
      <c r="R740" s="57">
        <v>44927</v>
      </c>
      <c r="S740" s="57">
        <v>45291</v>
      </c>
    </row>
    <row r="741" spans="1:19" ht="20.3" x14ac:dyDescent="0.35">
      <c r="A741" s="43">
        <v>702</v>
      </c>
      <c r="B741" s="46" t="s">
        <v>629</v>
      </c>
      <c r="C741" s="55">
        <v>41207</v>
      </c>
      <c r="D741" s="43" t="s">
        <v>1899</v>
      </c>
      <c r="E741" s="43">
        <v>1987</v>
      </c>
      <c r="F741" s="43" t="s">
        <v>2131</v>
      </c>
      <c r="G741" s="56" t="s">
        <v>2103</v>
      </c>
      <c r="H741" s="43">
        <v>2</v>
      </c>
      <c r="I741" s="43">
        <v>2</v>
      </c>
      <c r="J741" s="43">
        <v>0</v>
      </c>
      <c r="K741" s="43">
        <v>1239.9000000000001</v>
      </c>
      <c r="L741" s="43">
        <v>567.4</v>
      </c>
      <c r="M741" s="45">
        <v>192165</v>
      </c>
      <c r="N741" s="45">
        <f t="shared" si="20"/>
        <v>192165</v>
      </c>
      <c r="O741" s="45">
        <v>0</v>
      </c>
      <c r="P741" s="45">
        <v>0</v>
      </c>
      <c r="Q741" s="45">
        <v>0</v>
      </c>
      <c r="R741" s="57">
        <v>44927</v>
      </c>
      <c r="S741" s="57">
        <v>45291</v>
      </c>
    </row>
    <row r="742" spans="1:19" ht="20.3" x14ac:dyDescent="0.35">
      <c r="A742" s="43">
        <v>703</v>
      </c>
      <c r="B742" s="46" t="s">
        <v>630</v>
      </c>
      <c r="C742" s="55">
        <v>41224</v>
      </c>
      <c r="D742" s="43" t="s">
        <v>1899</v>
      </c>
      <c r="E742" s="43">
        <v>1971</v>
      </c>
      <c r="F742" s="43" t="s">
        <v>2131</v>
      </c>
      <c r="G742" s="56" t="s">
        <v>2103</v>
      </c>
      <c r="H742" s="43">
        <v>2</v>
      </c>
      <c r="I742" s="43">
        <v>2</v>
      </c>
      <c r="J742" s="43">
        <v>0</v>
      </c>
      <c r="K742" s="43">
        <v>1161.1300000000001</v>
      </c>
      <c r="L742" s="43">
        <v>573.9</v>
      </c>
      <c r="M742" s="45">
        <v>178392.6</v>
      </c>
      <c r="N742" s="45">
        <f t="shared" si="20"/>
        <v>178392.6</v>
      </c>
      <c r="O742" s="45">
        <v>0</v>
      </c>
      <c r="P742" s="45">
        <v>0</v>
      </c>
      <c r="Q742" s="45">
        <v>0</v>
      </c>
      <c r="R742" s="57">
        <v>44927</v>
      </c>
      <c r="S742" s="57">
        <v>45291</v>
      </c>
    </row>
    <row r="743" spans="1:19" ht="20.3" x14ac:dyDescent="0.35">
      <c r="A743" s="43">
        <v>704</v>
      </c>
      <c r="B743" s="46" t="s">
        <v>631</v>
      </c>
      <c r="C743" s="55">
        <v>41225</v>
      </c>
      <c r="D743" s="43" t="s">
        <v>1899</v>
      </c>
      <c r="E743" s="43">
        <v>1972</v>
      </c>
      <c r="F743" s="43" t="s">
        <v>2131</v>
      </c>
      <c r="G743" s="56" t="s">
        <v>2103</v>
      </c>
      <c r="H743" s="43">
        <v>2</v>
      </c>
      <c r="I743" s="43">
        <v>2</v>
      </c>
      <c r="J743" s="43">
        <v>0</v>
      </c>
      <c r="K743" s="43">
        <v>1161.1300000000001</v>
      </c>
      <c r="L743" s="43">
        <v>647.57000000000005</v>
      </c>
      <c r="M743" s="45">
        <v>178392.6</v>
      </c>
      <c r="N743" s="45">
        <f t="shared" si="20"/>
        <v>178392.6</v>
      </c>
      <c r="O743" s="45">
        <v>0</v>
      </c>
      <c r="P743" s="45">
        <v>0</v>
      </c>
      <c r="Q743" s="45">
        <v>0</v>
      </c>
      <c r="R743" s="57">
        <v>44927</v>
      </c>
      <c r="S743" s="57">
        <v>45291</v>
      </c>
    </row>
    <row r="744" spans="1:19" ht="20.3" x14ac:dyDescent="0.35">
      <c r="A744" s="43">
        <v>705</v>
      </c>
      <c r="B744" s="46" t="s">
        <v>632</v>
      </c>
      <c r="C744" s="55">
        <v>41228</v>
      </c>
      <c r="D744" s="43" t="s">
        <v>1899</v>
      </c>
      <c r="E744" s="43">
        <v>1975</v>
      </c>
      <c r="F744" s="43" t="s">
        <v>2131</v>
      </c>
      <c r="G744" s="56" t="s">
        <v>2103</v>
      </c>
      <c r="H744" s="43">
        <v>2</v>
      </c>
      <c r="I744" s="43">
        <v>2</v>
      </c>
      <c r="J744" s="43">
        <v>0</v>
      </c>
      <c r="K744" s="43">
        <v>1168.33</v>
      </c>
      <c r="L744" s="43">
        <v>751.90000000000009</v>
      </c>
      <c r="M744" s="45">
        <v>140277</v>
      </c>
      <c r="N744" s="45">
        <f t="shared" si="20"/>
        <v>140277</v>
      </c>
      <c r="O744" s="45">
        <v>0</v>
      </c>
      <c r="P744" s="45">
        <v>0</v>
      </c>
      <c r="Q744" s="45">
        <v>0</v>
      </c>
      <c r="R744" s="57">
        <v>44927</v>
      </c>
      <c r="S744" s="57">
        <v>45291</v>
      </c>
    </row>
    <row r="745" spans="1:19" ht="20.3" x14ac:dyDescent="0.3">
      <c r="A745" s="66" t="s">
        <v>22</v>
      </c>
      <c r="B745" s="66"/>
      <c r="C745" s="61" t="s">
        <v>172</v>
      </c>
      <c r="D745" s="61" t="s">
        <v>172</v>
      </c>
      <c r="E745" s="61" t="s">
        <v>172</v>
      </c>
      <c r="F745" s="61" t="s">
        <v>172</v>
      </c>
      <c r="G745" s="61" t="s">
        <v>172</v>
      </c>
      <c r="H745" s="61" t="s">
        <v>172</v>
      </c>
      <c r="I745" s="61" t="s">
        <v>172</v>
      </c>
      <c r="J745" s="49">
        <f>SUM(J736:J744)</f>
        <v>0</v>
      </c>
      <c r="K745" s="49">
        <f t="shared" ref="K745:Q745" si="26">SUM(K736:K744)</f>
        <v>10656.790000000003</v>
      </c>
      <c r="L745" s="49">
        <f t="shared" si="26"/>
        <v>5582.57</v>
      </c>
      <c r="M745" s="49">
        <f t="shared" si="26"/>
        <v>1374309.0000000002</v>
      </c>
      <c r="N745" s="49">
        <f t="shared" si="26"/>
        <v>1374309.0000000002</v>
      </c>
      <c r="O745" s="49">
        <f t="shared" si="26"/>
        <v>0</v>
      </c>
      <c r="P745" s="49">
        <f t="shared" si="26"/>
        <v>0</v>
      </c>
      <c r="Q745" s="49">
        <f t="shared" si="26"/>
        <v>0</v>
      </c>
      <c r="R745" s="58" t="s">
        <v>172</v>
      </c>
      <c r="S745" s="58" t="s">
        <v>172</v>
      </c>
    </row>
    <row r="746" spans="1:19" ht="19.649999999999999" x14ac:dyDescent="0.3">
      <c r="A746" s="594" t="s">
        <v>1931</v>
      </c>
      <c r="B746" s="594"/>
      <c r="C746" s="594"/>
      <c r="D746" s="594"/>
      <c r="E746" s="594"/>
      <c r="F746" s="594"/>
      <c r="G746" s="594"/>
      <c r="H746" s="594"/>
      <c r="I746" s="594"/>
      <c r="J746" s="594"/>
      <c r="K746" s="594"/>
      <c r="L746" s="594"/>
      <c r="M746" s="594"/>
      <c r="N746" s="594"/>
      <c r="O746" s="594"/>
      <c r="P746" s="594"/>
      <c r="Q746" s="594"/>
      <c r="R746" s="594"/>
      <c r="S746" s="595"/>
    </row>
    <row r="747" spans="1:19" ht="20.3" x14ac:dyDescent="0.35">
      <c r="A747" s="62">
        <v>706</v>
      </c>
      <c r="B747" s="65" t="s">
        <v>1872</v>
      </c>
      <c r="C747" s="64">
        <v>41237</v>
      </c>
      <c r="D747" s="43" t="s">
        <v>1899</v>
      </c>
      <c r="E747" s="43">
        <v>1959</v>
      </c>
      <c r="F747" s="43" t="s">
        <v>2131</v>
      </c>
      <c r="G747" s="56" t="s">
        <v>2103</v>
      </c>
      <c r="H747" s="43">
        <v>2</v>
      </c>
      <c r="I747" s="43">
        <v>1</v>
      </c>
      <c r="J747" s="43">
        <v>0</v>
      </c>
      <c r="K747" s="43">
        <v>672.67</v>
      </c>
      <c r="L747" s="43">
        <v>780.11</v>
      </c>
      <c r="M747" s="45">
        <v>2758856.9043000001</v>
      </c>
      <c r="N747" s="45">
        <f t="shared" si="20"/>
        <v>2758856.9043000001</v>
      </c>
      <c r="O747" s="45">
        <v>0</v>
      </c>
      <c r="P747" s="45">
        <v>0</v>
      </c>
      <c r="Q747" s="45">
        <v>0</v>
      </c>
      <c r="R747" s="57">
        <v>44927</v>
      </c>
      <c r="S747" s="57">
        <v>45291</v>
      </c>
    </row>
    <row r="748" spans="1:19" ht="20.3" x14ac:dyDescent="0.35">
      <c r="A748" s="43">
        <v>707</v>
      </c>
      <c r="B748" s="46" t="s">
        <v>1873</v>
      </c>
      <c r="C748" s="55">
        <v>41238</v>
      </c>
      <c r="D748" s="43" t="s">
        <v>1899</v>
      </c>
      <c r="E748" s="43">
        <v>1959</v>
      </c>
      <c r="F748" s="43" t="s">
        <v>2131</v>
      </c>
      <c r="G748" s="56" t="s">
        <v>2103</v>
      </c>
      <c r="H748" s="43">
        <v>2</v>
      </c>
      <c r="I748" s="43">
        <v>3</v>
      </c>
      <c r="J748" s="43">
        <v>0</v>
      </c>
      <c r="K748" s="43">
        <v>714.75</v>
      </c>
      <c r="L748" s="43">
        <v>759.40000000000009</v>
      </c>
      <c r="M748" s="45">
        <v>3832575.852</v>
      </c>
      <c r="N748" s="45">
        <f t="shared" si="20"/>
        <v>3832575.852</v>
      </c>
      <c r="O748" s="45">
        <v>0</v>
      </c>
      <c r="P748" s="45">
        <v>0</v>
      </c>
      <c r="Q748" s="45">
        <v>0</v>
      </c>
      <c r="R748" s="57">
        <v>44927</v>
      </c>
      <c r="S748" s="57">
        <v>45291</v>
      </c>
    </row>
    <row r="749" spans="1:19" ht="20.3" x14ac:dyDescent="0.35">
      <c r="A749" s="43">
        <v>708</v>
      </c>
      <c r="B749" s="46" t="s">
        <v>1874</v>
      </c>
      <c r="C749" s="55">
        <v>41239</v>
      </c>
      <c r="D749" s="43" t="s">
        <v>1899</v>
      </c>
      <c r="E749" s="43">
        <v>1958</v>
      </c>
      <c r="F749" s="43" t="s">
        <v>2131</v>
      </c>
      <c r="G749" s="56" t="s">
        <v>2103</v>
      </c>
      <c r="H749" s="43">
        <v>2</v>
      </c>
      <c r="I749" s="43">
        <v>3</v>
      </c>
      <c r="J749" s="43">
        <v>0</v>
      </c>
      <c r="K749" s="43">
        <v>836.69</v>
      </c>
      <c r="L749" s="43">
        <v>865.9</v>
      </c>
      <c r="M749" s="45">
        <v>4205293.5959999999</v>
      </c>
      <c r="N749" s="45">
        <f t="shared" si="20"/>
        <v>4205293.5959999999</v>
      </c>
      <c r="O749" s="45">
        <v>0</v>
      </c>
      <c r="P749" s="45">
        <v>0</v>
      </c>
      <c r="Q749" s="45">
        <v>0</v>
      </c>
      <c r="R749" s="57">
        <v>44927</v>
      </c>
      <c r="S749" s="57">
        <v>45291</v>
      </c>
    </row>
    <row r="750" spans="1:19" ht="20.3" x14ac:dyDescent="0.35">
      <c r="A750" s="43">
        <v>709</v>
      </c>
      <c r="B750" s="46" t="s">
        <v>1875</v>
      </c>
      <c r="C750" s="55">
        <v>41240</v>
      </c>
      <c r="D750" s="43" t="s">
        <v>1899</v>
      </c>
      <c r="E750" s="43">
        <v>1958</v>
      </c>
      <c r="F750" s="43" t="s">
        <v>2131</v>
      </c>
      <c r="G750" s="56" t="s">
        <v>2103</v>
      </c>
      <c r="H750" s="43">
        <v>2</v>
      </c>
      <c r="I750" s="43">
        <v>3</v>
      </c>
      <c r="J750" s="43">
        <v>0</v>
      </c>
      <c r="K750" s="43">
        <v>830.4</v>
      </c>
      <c r="L750" s="43">
        <v>805</v>
      </c>
      <c r="M750" s="45">
        <v>3832821.8880000003</v>
      </c>
      <c r="N750" s="45">
        <f t="shared" si="20"/>
        <v>3832821.8880000003</v>
      </c>
      <c r="O750" s="45">
        <v>0</v>
      </c>
      <c r="P750" s="45">
        <v>0</v>
      </c>
      <c r="Q750" s="45">
        <v>0</v>
      </c>
      <c r="R750" s="57">
        <v>44927</v>
      </c>
      <c r="S750" s="57">
        <v>45291</v>
      </c>
    </row>
    <row r="751" spans="1:19" ht="20.3" x14ac:dyDescent="0.35">
      <c r="A751" s="43">
        <v>710</v>
      </c>
      <c r="B751" s="46" t="s">
        <v>1876</v>
      </c>
      <c r="C751" s="55">
        <v>41242</v>
      </c>
      <c r="D751" s="43" t="s">
        <v>1899</v>
      </c>
      <c r="E751" s="43">
        <v>1960</v>
      </c>
      <c r="F751" s="43" t="s">
        <v>2131</v>
      </c>
      <c r="G751" s="56" t="s">
        <v>2103</v>
      </c>
      <c r="H751" s="43">
        <v>2</v>
      </c>
      <c r="I751" s="43">
        <v>1</v>
      </c>
      <c r="J751" s="43">
        <v>0</v>
      </c>
      <c r="K751" s="43">
        <v>635.17999999999995</v>
      </c>
      <c r="L751" s="43">
        <v>665.6</v>
      </c>
      <c r="M751" s="45">
        <v>2582267.1839999999</v>
      </c>
      <c r="N751" s="45">
        <f t="shared" si="20"/>
        <v>2582267.1839999999</v>
      </c>
      <c r="O751" s="45">
        <v>0</v>
      </c>
      <c r="P751" s="45">
        <v>0</v>
      </c>
      <c r="Q751" s="45">
        <v>0</v>
      </c>
      <c r="R751" s="57">
        <v>44927</v>
      </c>
      <c r="S751" s="57">
        <v>45291</v>
      </c>
    </row>
    <row r="752" spans="1:19" ht="20.3" x14ac:dyDescent="0.35">
      <c r="A752" s="43">
        <v>711</v>
      </c>
      <c r="B752" s="46" t="s">
        <v>1877</v>
      </c>
      <c r="C752" s="55">
        <v>41243</v>
      </c>
      <c r="D752" s="43" t="s">
        <v>1899</v>
      </c>
      <c r="E752" s="43">
        <v>1960</v>
      </c>
      <c r="F752" s="43" t="s">
        <v>2131</v>
      </c>
      <c r="G752" s="56" t="s">
        <v>2103</v>
      </c>
      <c r="H752" s="43">
        <v>2</v>
      </c>
      <c r="I752" s="43">
        <v>1</v>
      </c>
      <c r="J752" s="43">
        <v>0</v>
      </c>
      <c r="K752" s="43">
        <v>631.66999999999996</v>
      </c>
      <c r="L752" s="43">
        <v>824.7</v>
      </c>
      <c r="M752" s="45">
        <v>2582267.1839999999</v>
      </c>
      <c r="N752" s="45">
        <f t="shared" si="20"/>
        <v>2582267.1839999999</v>
      </c>
      <c r="O752" s="45">
        <v>0</v>
      </c>
      <c r="P752" s="45">
        <v>0</v>
      </c>
      <c r="Q752" s="45">
        <v>0</v>
      </c>
      <c r="R752" s="57">
        <v>44927</v>
      </c>
      <c r="S752" s="57">
        <v>45291</v>
      </c>
    </row>
    <row r="753" spans="1:19" ht="20.3" x14ac:dyDescent="0.35">
      <c r="A753" s="43">
        <v>712</v>
      </c>
      <c r="B753" s="46" t="s">
        <v>1878</v>
      </c>
      <c r="C753" s="55">
        <v>41247</v>
      </c>
      <c r="D753" s="43" t="s">
        <v>1899</v>
      </c>
      <c r="E753" s="43">
        <v>1958</v>
      </c>
      <c r="F753" s="43" t="s">
        <v>2131</v>
      </c>
      <c r="G753" s="56" t="s">
        <v>2103</v>
      </c>
      <c r="H753" s="43">
        <v>2</v>
      </c>
      <c r="I753" s="43">
        <v>1</v>
      </c>
      <c r="J753" s="43">
        <v>0</v>
      </c>
      <c r="K753" s="43">
        <v>636.16</v>
      </c>
      <c r="L753" s="43">
        <v>593.62</v>
      </c>
      <c r="M753" s="45">
        <v>2635359.804</v>
      </c>
      <c r="N753" s="45">
        <f t="shared" si="20"/>
        <v>2635359.804</v>
      </c>
      <c r="O753" s="45">
        <v>0</v>
      </c>
      <c r="P753" s="45">
        <v>0</v>
      </c>
      <c r="Q753" s="45">
        <v>0</v>
      </c>
      <c r="R753" s="57">
        <v>44927</v>
      </c>
      <c r="S753" s="57">
        <v>45291</v>
      </c>
    </row>
    <row r="754" spans="1:19" ht="20.3" x14ac:dyDescent="0.35">
      <c r="A754" s="43">
        <v>713</v>
      </c>
      <c r="B754" s="46" t="s">
        <v>1879</v>
      </c>
      <c r="C754" s="55">
        <v>41248</v>
      </c>
      <c r="D754" s="43" t="s">
        <v>1899</v>
      </c>
      <c r="E754" s="43">
        <v>1960</v>
      </c>
      <c r="F754" s="43" t="s">
        <v>2131</v>
      </c>
      <c r="G754" s="56" t="s">
        <v>2103</v>
      </c>
      <c r="H754" s="43">
        <v>2</v>
      </c>
      <c r="I754" s="43">
        <v>1</v>
      </c>
      <c r="J754" s="43">
        <v>0</v>
      </c>
      <c r="K754" s="43">
        <v>637.20000000000005</v>
      </c>
      <c r="L754" s="43">
        <v>882.09999999999991</v>
      </c>
      <c r="M754" s="45">
        <v>2635359.804</v>
      </c>
      <c r="N754" s="45">
        <f t="shared" si="20"/>
        <v>2635359.804</v>
      </c>
      <c r="O754" s="45">
        <v>0</v>
      </c>
      <c r="P754" s="45">
        <v>0</v>
      </c>
      <c r="Q754" s="45">
        <v>0</v>
      </c>
      <c r="R754" s="57">
        <v>44927</v>
      </c>
      <c r="S754" s="57">
        <v>45291</v>
      </c>
    </row>
    <row r="755" spans="1:19" ht="20.3" x14ac:dyDescent="0.35">
      <c r="A755" s="43">
        <v>714</v>
      </c>
      <c r="B755" s="46" t="s">
        <v>1880</v>
      </c>
      <c r="C755" s="55">
        <v>41251</v>
      </c>
      <c r="D755" s="43" t="s">
        <v>1899</v>
      </c>
      <c r="E755" s="43">
        <v>1958</v>
      </c>
      <c r="F755" s="43" t="s">
        <v>2131</v>
      </c>
      <c r="G755" s="56" t="s">
        <v>2103</v>
      </c>
      <c r="H755" s="43">
        <v>2</v>
      </c>
      <c r="I755" s="43">
        <v>1</v>
      </c>
      <c r="J755" s="43">
        <v>0</v>
      </c>
      <c r="K755" s="43">
        <v>651.80999999999995</v>
      </c>
      <c r="L755" s="43">
        <v>838.55</v>
      </c>
      <c r="M755" s="45">
        <v>2635359.804</v>
      </c>
      <c r="N755" s="45">
        <f t="shared" si="20"/>
        <v>2635359.804</v>
      </c>
      <c r="O755" s="45">
        <v>0</v>
      </c>
      <c r="P755" s="45">
        <v>0</v>
      </c>
      <c r="Q755" s="45">
        <v>0</v>
      </c>
      <c r="R755" s="57">
        <v>44927</v>
      </c>
      <c r="S755" s="57">
        <v>45291</v>
      </c>
    </row>
    <row r="756" spans="1:19" ht="20.3" x14ac:dyDescent="0.35">
      <c r="A756" s="43">
        <v>715</v>
      </c>
      <c r="B756" s="46" t="s">
        <v>1881</v>
      </c>
      <c r="C756" s="55">
        <v>41252</v>
      </c>
      <c r="D756" s="43" t="s">
        <v>1899</v>
      </c>
      <c r="E756" s="43">
        <v>1959</v>
      </c>
      <c r="F756" s="43" t="s">
        <v>2131</v>
      </c>
      <c r="G756" s="56" t="s">
        <v>2103</v>
      </c>
      <c r="H756" s="43">
        <v>2</v>
      </c>
      <c r="I756" s="43">
        <v>1</v>
      </c>
      <c r="J756" s="43">
        <v>0</v>
      </c>
      <c r="K756" s="43">
        <v>655.42</v>
      </c>
      <c r="L756" s="43">
        <v>601.29999999999995</v>
      </c>
      <c r="M756" s="45">
        <v>2635359.804</v>
      </c>
      <c r="N756" s="45">
        <f t="shared" si="20"/>
        <v>2635359.804</v>
      </c>
      <c r="O756" s="45">
        <v>0</v>
      </c>
      <c r="P756" s="45">
        <v>0</v>
      </c>
      <c r="Q756" s="45">
        <v>0</v>
      </c>
      <c r="R756" s="57">
        <v>44927</v>
      </c>
      <c r="S756" s="57">
        <v>45291</v>
      </c>
    </row>
    <row r="757" spans="1:19" ht="20.3" x14ac:dyDescent="0.35">
      <c r="A757" s="43">
        <v>716</v>
      </c>
      <c r="B757" s="46" t="s">
        <v>1882</v>
      </c>
      <c r="C757" s="55">
        <v>41253</v>
      </c>
      <c r="D757" s="43" t="s">
        <v>1899</v>
      </c>
      <c r="E757" s="43">
        <v>1958</v>
      </c>
      <c r="F757" s="43" t="s">
        <v>2131</v>
      </c>
      <c r="G757" s="56" t="s">
        <v>2103</v>
      </c>
      <c r="H757" s="43">
        <v>2</v>
      </c>
      <c r="I757" s="43">
        <v>1</v>
      </c>
      <c r="J757" s="43">
        <v>0</v>
      </c>
      <c r="K757" s="43">
        <v>631.83000000000004</v>
      </c>
      <c r="L757" s="43">
        <v>735.77</v>
      </c>
      <c r="M757" s="45">
        <v>2635359.804</v>
      </c>
      <c r="N757" s="45">
        <f t="shared" si="20"/>
        <v>2635359.804</v>
      </c>
      <c r="O757" s="45">
        <v>0</v>
      </c>
      <c r="P757" s="45">
        <v>0</v>
      </c>
      <c r="Q757" s="45">
        <v>0</v>
      </c>
      <c r="R757" s="57">
        <v>44927</v>
      </c>
      <c r="S757" s="57">
        <v>45291</v>
      </c>
    </row>
    <row r="758" spans="1:19" ht="20.3" x14ac:dyDescent="0.3">
      <c r="A758" s="46" t="s">
        <v>22</v>
      </c>
      <c r="B758" s="46"/>
      <c r="C758" s="58" t="s">
        <v>172</v>
      </c>
      <c r="D758" s="58" t="s">
        <v>172</v>
      </c>
      <c r="E758" s="58" t="s">
        <v>172</v>
      </c>
      <c r="F758" s="58" t="s">
        <v>172</v>
      </c>
      <c r="G758" s="58" t="s">
        <v>172</v>
      </c>
      <c r="H758" s="58" t="s">
        <v>172</v>
      </c>
      <c r="I758" s="58" t="s">
        <v>172</v>
      </c>
      <c r="J758" s="49">
        <f>SUM(J747:J757)</f>
        <v>0</v>
      </c>
      <c r="K758" s="49">
        <f t="shared" ref="K758:Q758" si="27">SUM(K747:K757)</f>
        <v>7533.7799999999988</v>
      </c>
      <c r="L758" s="49">
        <f t="shared" si="27"/>
        <v>8352.0500000000011</v>
      </c>
      <c r="M758" s="49">
        <f t="shared" si="27"/>
        <v>32970881.628300007</v>
      </c>
      <c r="N758" s="49">
        <f t="shared" si="27"/>
        <v>32970881.628300007</v>
      </c>
      <c r="O758" s="49">
        <f t="shared" si="27"/>
        <v>0</v>
      </c>
      <c r="P758" s="49">
        <f t="shared" si="27"/>
        <v>0</v>
      </c>
      <c r="Q758" s="49">
        <f t="shared" si="27"/>
        <v>0</v>
      </c>
      <c r="R758" s="58" t="s">
        <v>172</v>
      </c>
      <c r="S758" s="58" t="s">
        <v>172</v>
      </c>
    </row>
    <row r="759" spans="1:19" ht="19.649999999999999" x14ac:dyDescent="0.3">
      <c r="A759" s="60" t="s">
        <v>34</v>
      </c>
      <c r="B759" s="60"/>
      <c r="C759" s="61" t="s">
        <v>172</v>
      </c>
      <c r="D759" s="61" t="s">
        <v>172</v>
      </c>
      <c r="E759" s="61" t="s">
        <v>172</v>
      </c>
      <c r="F759" s="61" t="s">
        <v>172</v>
      </c>
      <c r="G759" s="61" t="s">
        <v>172</v>
      </c>
      <c r="H759" s="61" t="s">
        <v>172</v>
      </c>
      <c r="I759" s="61" t="s">
        <v>172</v>
      </c>
      <c r="J759" s="49">
        <f>J734+J745+J758</f>
        <v>0</v>
      </c>
      <c r="K759" s="49">
        <f t="shared" ref="K759:Q759" si="28">K734+K745+K758</f>
        <v>25123.670000000002</v>
      </c>
      <c r="L759" s="49">
        <f t="shared" si="28"/>
        <v>19876.82</v>
      </c>
      <c r="M759" s="49">
        <f t="shared" si="28"/>
        <v>49418463.208550006</v>
      </c>
      <c r="N759" s="49">
        <f t="shared" si="28"/>
        <v>49418463.208550006</v>
      </c>
      <c r="O759" s="49">
        <f t="shared" si="28"/>
        <v>0</v>
      </c>
      <c r="P759" s="49">
        <f t="shared" si="28"/>
        <v>0</v>
      </c>
      <c r="Q759" s="49">
        <f t="shared" si="28"/>
        <v>0</v>
      </c>
      <c r="R759" s="58" t="s">
        <v>172</v>
      </c>
      <c r="S759" s="58" t="s">
        <v>172</v>
      </c>
    </row>
    <row r="760" spans="1:19" ht="19.649999999999999" x14ac:dyDescent="0.3">
      <c r="A760" s="594" t="s">
        <v>1924</v>
      </c>
      <c r="B760" s="594"/>
      <c r="C760" s="594"/>
      <c r="D760" s="594"/>
      <c r="E760" s="594"/>
      <c r="F760" s="594"/>
      <c r="G760" s="594"/>
      <c r="H760" s="594"/>
      <c r="I760" s="594"/>
      <c r="J760" s="594"/>
      <c r="K760" s="594"/>
      <c r="L760" s="594"/>
      <c r="M760" s="594"/>
      <c r="N760" s="594"/>
      <c r="O760" s="594"/>
      <c r="P760" s="594"/>
      <c r="Q760" s="594"/>
      <c r="R760" s="594"/>
      <c r="S760" s="595"/>
    </row>
    <row r="761" spans="1:19" ht="19.649999999999999" x14ac:dyDescent="0.3">
      <c r="A761" s="594" t="s">
        <v>1932</v>
      </c>
      <c r="B761" s="594"/>
      <c r="C761" s="594"/>
      <c r="D761" s="594"/>
      <c r="E761" s="594"/>
      <c r="F761" s="594"/>
      <c r="G761" s="594"/>
      <c r="H761" s="594"/>
      <c r="I761" s="594"/>
      <c r="J761" s="594"/>
      <c r="K761" s="594"/>
      <c r="L761" s="594"/>
      <c r="M761" s="594"/>
      <c r="N761" s="594"/>
      <c r="O761" s="594"/>
      <c r="P761" s="594"/>
      <c r="Q761" s="594"/>
      <c r="R761" s="594"/>
      <c r="S761" s="595"/>
    </row>
    <row r="762" spans="1:19" ht="20.3" x14ac:dyDescent="0.35">
      <c r="A762" s="62">
        <v>717</v>
      </c>
      <c r="B762" s="65" t="s">
        <v>1385</v>
      </c>
      <c r="C762" s="64">
        <v>41302</v>
      </c>
      <c r="D762" s="43" t="s">
        <v>1899</v>
      </c>
      <c r="E762" s="43">
        <v>1970</v>
      </c>
      <c r="F762" s="43" t="s">
        <v>2131</v>
      </c>
      <c r="G762" s="56" t="s">
        <v>2098</v>
      </c>
      <c r="H762" s="43">
        <v>2</v>
      </c>
      <c r="I762" s="43">
        <v>2</v>
      </c>
      <c r="J762" s="43">
        <v>0</v>
      </c>
      <c r="K762" s="43">
        <v>1030.2</v>
      </c>
      <c r="L762" s="43">
        <v>620.9</v>
      </c>
      <c r="M762" s="45">
        <v>2194016.2859999998</v>
      </c>
      <c r="N762" s="45">
        <f t="shared" si="20"/>
        <v>2194016.2859999998</v>
      </c>
      <c r="O762" s="45">
        <v>0</v>
      </c>
      <c r="P762" s="45">
        <v>0</v>
      </c>
      <c r="Q762" s="45">
        <v>0</v>
      </c>
      <c r="R762" s="57">
        <v>44927</v>
      </c>
      <c r="S762" s="57">
        <v>45291</v>
      </c>
    </row>
    <row r="763" spans="1:19" ht="20.3" x14ac:dyDescent="0.35">
      <c r="A763" s="43">
        <v>718</v>
      </c>
      <c r="B763" s="46" t="s">
        <v>1386</v>
      </c>
      <c r="C763" s="55">
        <v>41303</v>
      </c>
      <c r="D763" s="43" t="s">
        <v>1899</v>
      </c>
      <c r="E763" s="43">
        <v>1971</v>
      </c>
      <c r="F763" s="43" t="s">
        <v>2131</v>
      </c>
      <c r="G763" s="56" t="s">
        <v>2098</v>
      </c>
      <c r="H763" s="43">
        <v>2</v>
      </c>
      <c r="I763" s="43">
        <v>2</v>
      </c>
      <c r="J763" s="43">
        <v>0</v>
      </c>
      <c r="K763" s="43">
        <v>1030.2</v>
      </c>
      <c r="L763" s="43">
        <v>565.21</v>
      </c>
      <c r="M763" s="45">
        <v>1514642.682</v>
      </c>
      <c r="N763" s="45">
        <f t="shared" si="20"/>
        <v>1514642.682</v>
      </c>
      <c r="O763" s="45">
        <v>0</v>
      </c>
      <c r="P763" s="45">
        <v>0</v>
      </c>
      <c r="Q763" s="45">
        <v>0</v>
      </c>
      <c r="R763" s="57">
        <v>44927</v>
      </c>
      <c r="S763" s="57">
        <v>45291</v>
      </c>
    </row>
    <row r="764" spans="1:19" ht="20.3" x14ac:dyDescent="0.35">
      <c r="A764" s="43">
        <v>719</v>
      </c>
      <c r="B764" s="46" t="s">
        <v>1387</v>
      </c>
      <c r="C764" s="55">
        <v>41305</v>
      </c>
      <c r="D764" s="43" t="s">
        <v>1899</v>
      </c>
      <c r="E764" s="43">
        <v>1973</v>
      </c>
      <c r="F764" s="43" t="s">
        <v>2131</v>
      </c>
      <c r="G764" s="56" t="s">
        <v>2098</v>
      </c>
      <c r="H764" s="43">
        <v>2</v>
      </c>
      <c r="I764" s="43">
        <v>2</v>
      </c>
      <c r="J764" s="43">
        <v>0</v>
      </c>
      <c r="K764" s="43">
        <v>1030.2</v>
      </c>
      <c r="L764" s="43">
        <v>760.7</v>
      </c>
      <c r="M764" s="45">
        <v>1588986.966</v>
      </c>
      <c r="N764" s="45">
        <f t="shared" si="20"/>
        <v>1588986.966</v>
      </c>
      <c r="O764" s="45">
        <v>0</v>
      </c>
      <c r="P764" s="45">
        <v>0</v>
      </c>
      <c r="Q764" s="45">
        <v>0</v>
      </c>
      <c r="R764" s="57">
        <v>44927</v>
      </c>
      <c r="S764" s="57">
        <v>45291</v>
      </c>
    </row>
    <row r="765" spans="1:19" ht="20.3" x14ac:dyDescent="0.3">
      <c r="A765" s="43" t="s">
        <v>22</v>
      </c>
      <c r="B765" s="46"/>
      <c r="C765" s="55" t="s">
        <v>172</v>
      </c>
      <c r="D765" s="55" t="s">
        <v>172</v>
      </c>
      <c r="E765" s="55" t="s">
        <v>172</v>
      </c>
      <c r="F765" s="55" t="s">
        <v>172</v>
      </c>
      <c r="G765" s="55" t="s">
        <v>172</v>
      </c>
      <c r="H765" s="55" t="s">
        <v>172</v>
      </c>
      <c r="I765" s="55" t="s">
        <v>172</v>
      </c>
      <c r="J765" s="49">
        <f>SUM(J762:J764)</f>
        <v>0</v>
      </c>
      <c r="K765" s="49">
        <f t="shared" ref="K765:Q765" si="29">SUM(K762:K764)</f>
        <v>3090.6000000000004</v>
      </c>
      <c r="L765" s="49">
        <f t="shared" si="29"/>
        <v>1946.8100000000002</v>
      </c>
      <c r="M765" s="49">
        <f t="shared" si="29"/>
        <v>5297645.9340000004</v>
      </c>
      <c r="N765" s="49">
        <f t="shared" si="29"/>
        <v>5297645.9340000004</v>
      </c>
      <c r="O765" s="49">
        <f t="shared" si="29"/>
        <v>0</v>
      </c>
      <c r="P765" s="49">
        <f t="shared" si="29"/>
        <v>0</v>
      </c>
      <c r="Q765" s="49">
        <f t="shared" si="29"/>
        <v>0</v>
      </c>
      <c r="R765" s="58" t="s">
        <v>172</v>
      </c>
      <c r="S765" s="58" t="s">
        <v>172</v>
      </c>
    </row>
    <row r="766" spans="1:19" ht="19.649999999999999" x14ac:dyDescent="0.3">
      <c r="A766" s="60" t="s">
        <v>34</v>
      </c>
      <c r="B766" s="60"/>
      <c r="C766" s="61" t="s">
        <v>172</v>
      </c>
      <c r="D766" s="61" t="s">
        <v>172</v>
      </c>
      <c r="E766" s="61" t="s">
        <v>172</v>
      </c>
      <c r="F766" s="61" t="s">
        <v>172</v>
      </c>
      <c r="G766" s="61" t="s">
        <v>172</v>
      </c>
      <c r="H766" s="61" t="s">
        <v>172</v>
      </c>
      <c r="I766" s="61" t="s">
        <v>172</v>
      </c>
      <c r="J766" s="49">
        <f>SUM(J765)</f>
        <v>0</v>
      </c>
      <c r="K766" s="49">
        <f t="shared" ref="K766:Q766" si="30">SUM(K765)</f>
        <v>3090.6000000000004</v>
      </c>
      <c r="L766" s="49">
        <f t="shared" si="30"/>
        <v>1946.8100000000002</v>
      </c>
      <c r="M766" s="49">
        <f t="shared" si="30"/>
        <v>5297645.9340000004</v>
      </c>
      <c r="N766" s="49">
        <f t="shared" si="30"/>
        <v>5297645.9340000004</v>
      </c>
      <c r="O766" s="49">
        <f t="shared" si="30"/>
        <v>0</v>
      </c>
      <c r="P766" s="49">
        <f t="shared" si="30"/>
        <v>0</v>
      </c>
      <c r="Q766" s="49">
        <f t="shared" si="30"/>
        <v>0</v>
      </c>
      <c r="R766" s="58" t="s">
        <v>172</v>
      </c>
      <c r="S766" s="58" t="s">
        <v>172</v>
      </c>
    </row>
    <row r="767" spans="1:19" ht="19.649999999999999" x14ac:dyDescent="0.3">
      <c r="A767" s="594" t="s">
        <v>1925</v>
      </c>
      <c r="B767" s="594"/>
      <c r="C767" s="594"/>
      <c r="D767" s="594"/>
      <c r="E767" s="594"/>
      <c r="F767" s="594"/>
      <c r="G767" s="594"/>
      <c r="H767" s="594"/>
      <c r="I767" s="594"/>
      <c r="J767" s="594"/>
      <c r="K767" s="594"/>
      <c r="L767" s="594"/>
      <c r="M767" s="594"/>
      <c r="N767" s="594"/>
      <c r="O767" s="594"/>
      <c r="P767" s="594"/>
      <c r="Q767" s="594"/>
      <c r="R767" s="594"/>
      <c r="S767" s="595"/>
    </row>
    <row r="768" spans="1:19" ht="19.649999999999999" x14ac:dyDescent="0.3">
      <c r="A768" s="594" t="s">
        <v>1639</v>
      </c>
      <c r="B768" s="594"/>
      <c r="C768" s="594"/>
      <c r="D768" s="594"/>
      <c r="E768" s="594"/>
      <c r="F768" s="594"/>
      <c r="G768" s="594"/>
      <c r="H768" s="594"/>
      <c r="I768" s="594"/>
      <c r="J768" s="594"/>
      <c r="K768" s="594"/>
      <c r="L768" s="594"/>
      <c r="M768" s="594"/>
      <c r="N768" s="594"/>
      <c r="O768" s="594"/>
      <c r="P768" s="594"/>
      <c r="Q768" s="594"/>
      <c r="R768" s="594"/>
      <c r="S768" s="595"/>
    </row>
    <row r="769" spans="1:19" ht="20.3" x14ac:dyDescent="0.35">
      <c r="A769" s="62">
        <v>720</v>
      </c>
      <c r="B769" s="63" t="s">
        <v>1393</v>
      </c>
      <c r="C769" s="64">
        <v>41510</v>
      </c>
      <c r="D769" s="43" t="s">
        <v>1899</v>
      </c>
      <c r="E769" s="43">
        <v>1974</v>
      </c>
      <c r="F769" s="43" t="s">
        <v>2131</v>
      </c>
      <c r="G769" s="56" t="s">
        <v>2103</v>
      </c>
      <c r="H769" s="43">
        <v>2</v>
      </c>
      <c r="I769" s="43">
        <v>2</v>
      </c>
      <c r="J769" s="43">
        <v>0</v>
      </c>
      <c r="K769" s="43">
        <v>558.5</v>
      </c>
      <c r="L769" s="43">
        <v>495.2</v>
      </c>
      <c r="M769" s="45">
        <v>830577.34200000006</v>
      </c>
      <c r="N769" s="45">
        <f t="shared" si="20"/>
        <v>830577.34200000006</v>
      </c>
      <c r="O769" s="45">
        <v>0</v>
      </c>
      <c r="P769" s="45">
        <v>0</v>
      </c>
      <c r="Q769" s="45">
        <v>0</v>
      </c>
      <c r="R769" s="57">
        <v>44927</v>
      </c>
      <c r="S769" s="57">
        <v>45291</v>
      </c>
    </row>
    <row r="770" spans="1:19" ht="20.3" x14ac:dyDescent="0.35">
      <c r="A770" s="43">
        <v>721</v>
      </c>
      <c r="B770" s="47" t="s">
        <v>1394</v>
      </c>
      <c r="C770" s="55">
        <v>41512</v>
      </c>
      <c r="D770" s="43" t="s">
        <v>1899</v>
      </c>
      <c r="E770" s="43">
        <v>1975</v>
      </c>
      <c r="F770" s="43" t="s">
        <v>2131</v>
      </c>
      <c r="G770" s="56" t="s">
        <v>2103</v>
      </c>
      <c r="H770" s="43">
        <v>2</v>
      </c>
      <c r="I770" s="43">
        <v>2</v>
      </c>
      <c r="J770" s="43">
        <v>0</v>
      </c>
      <c r="K770" s="43">
        <v>547.29999999999995</v>
      </c>
      <c r="L770" s="43">
        <v>497.77</v>
      </c>
      <c r="M770" s="45">
        <v>843525.9</v>
      </c>
      <c r="N770" s="45">
        <f t="shared" si="20"/>
        <v>843525.9</v>
      </c>
      <c r="O770" s="45">
        <v>0</v>
      </c>
      <c r="P770" s="45">
        <v>0</v>
      </c>
      <c r="Q770" s="45">
        <v>0</v>
      </c>
      <c r="R770" s="57">
        <v>44927</v>
      </c>
      <c r="S770" s="57">
        <v>45291</v>
      </c>
    </row>
    <row r="771" spans="1:19" ht="20.3" x14ac:dyDescent="0.35">
      <c r="A771" s="43">
        <v>722</v>
      </c>
      <c r="B771" s="47" t="s">
        <v>1395</v>
      </c>
      <c r="C771" s="55">
        <v>41513</v>
      </c>
      <c r="D771" s="43" t="s">
        <v>1899</v>
      </c>
      <c r="E771" s="43">
        <v>1975</v>
      </c>
      <c r="F771" s="43" t="s">
        <v>2131</v>
      </c>
      <c r="G771" s="56" t="s">
        <v>2103</v>
      </c>
      <c r="H771" s="43">
        <v>2</v>
      </c>
      <c r="I771" s="43">
        <v>2</v>
      </c>
      <c r="J771" s="43">
        <v>0</v>
      </c>
      <c r="K771" s="43">
        <v>546.70000000000005</v>
      </c>
      <c r="L771" s="43">
        <v>501.4</v>
      </c>
      <c r="M771" s="45">
        <v>830577.34200000006</v>
      </c>
      <c r="N771" s="45">
        <f t="shared" si="20"/>
        <v>830577.34200000006</v>
      </c>
      <c r="O771" s="45">
        <v>0</v>
      </c>
      <c r="P771" s="45">
        <v>0</v>
      </c>
      <c r="Q771" s="45">
        <v>0</v>
      </c>
      <c r="R771" s="57">
        <v>44927</v>
      </c>
      <c r="S771" s="57">
        <v>45291</v>
      </c>
    </row>
    <row r="772" spans="1:19" ht="20.3" x14ac:dyDescent="0.3">
      <c r="A772" s="66" t="s">
        <v>22</v>
      </c>
      <c r="B772" s="66"/>
      <c r="C772" s="61" t="s">
        <v>172</v>
      </c>
      <c r="D772" s="61" t="s">
        <v>172</v>
      </c>
      <c r="E772" s="61" t="s">
        <v>172</v>
      </c>
      <c r="F772" s="61" t="s">
        <v>172</v>
      </c>
      <c r="G772" s="61" t="s">
        <v>172</v>
      </c>
      <c r="H772" s="61" t="s">
        <v>172</v>
      </c>
      <c r="I772" s="61" t="s">
        <v>172</v>
      </c>
      <c r="J772" s="49">
        <f>SUM(J769:J771)</f>
        <v>0</v>
      </c>
      <c r="K772" s="49">
        <f t="shared" ref="K772:Q772" si="31">SUM(K769:K771)</f>
        <v>1652.5</v>
      </c>
      <c r="L772" s="49">
        <f t="shared" si="31"/>
        <v>1494.37</v>
      </c>
      <c r="M772" s="49">
        <f t="shared" si="31"/>
        <v>2504680.5840000003</v>
      </c>
      <c r="N772" s="49">
        <f t="shared" si="31"/>
        <v>2504680.5840000003</v>
      </c>
      <c r="O772" s="49">
        <f t="shared" si="31"/>
        <v>0</v>
      </c>
      <c r="P772" s="49">
        <f t="shared" si="31"/>
        <v>0</v>
      </c>
      <c r="Q772" s="49">
        <f t="shared" si="31"/>
        <v>0</v>
      </c>
      <c r="R772" s="58" t="s">
        <v>172</v>
      </c>
      <c r="S772" s="58" t="s">
        <v>172</v>
      </c>
    </row>
    <row r="773" spans="1:19" ht="19.649999999999999" x14ac:dyDescent="0.3">
      <c r="A773" s="594" t="s">
        <v>1640</v>
      </c>
      <c r="B773" s="594"/>
      <c r="C773" s="594"/>
      <c r="D773" s="594"/>
      <c r="E773" s="594"/>
      <c r="F773" s="594"/>
      <c r="G773" s="594"/>
      <c r="H773" s="594"/>
      <c r="I773" s="594"/>
      <c r="J773" s="594"/>
      <c r="K773" s="594"/>
      <c r="L773" s="594"/>
      <c r="M773" s="594"/>
      <c r="N773" s="594"/>
      <c r="O773" s="594"/>
      <c r="P773" s="594"/>
      <c r="Q773" s="594"/>
      <c r="R773" s="594"/>
      <c r="S773" s="595"/>
    </row>
    <row r="774" spans="1:19" ht="20.3" x14ac:dyDescent="0.35">
      <c r="A774" s="62">
        <v>723</v>
      </c>
      <c r="B774" s="65" t="s">
        <v>1590</v>
      </c>
      <c r="C774" s="64">
        <v>41520</v>
      </c>
      <c r="D774" s="43" t="s">
        <v>1899</v>
      </c>
      <c r="E774" s="43">
        <v>1986</v>
      </c>
      <c r="F774" s="43" t="s">
        <v>2131</v>
      </c>
      <c r="G774" s="56" t="s">
        <v>2097</v>
      </c>
      <c r="H774" s="43">
        <v>5</v>
      </c>
      <c r="I774" s="43">
        <v>1</v>
      </c>
      <c r="J774" s="43">
        <v>0</v>
      </c>
      <c r="K774" s="43">
        <v>1960</v>
      </c>
      <c r="L774" s="43">
        <v>1187.3</v>
      </c>
      <c r="M774" s="45">
        <v>2617530.7200000002</v>
      </c>
      <c r="N774" s="45">
        <f t="shared" si="20"/>
        <v>2617530.7200000002</v>
      </c>
      <c r="O774" s="45">
        <v>0</v>
      </c>
      <c r="P774" s="45">
        <v>0</v>
      </c>
      <c r="Q774" s="45">
        <v>0</v>
      </c>
      <c r="R774" s="57">
        <v>44927</v>
      </c>
      <c r="S774" s="57">
        <v>45291</v>
      </c>
    </row>
    <row r="775" spans="1:19" ht="20.3" x14ac:dyDescent="0.3">
      <c r="A775" s="46" t="s">
        <v>22</v>
      </c>
      <c r="B775" s="46"/>
      <c r="C775" s="58" t="s">
        <v>172</v>
      </c>
      <c r="D775" s="58" t="s">
        <v>172</v>
      </c>
      <c r="E775" s="58" t="s">
        <v>172</v>
      </c>
      <c r="F775" s="58" t="s">
        <v>172</v>
      </c>
      <c r="G775" s="58" t="s">
        <v>172</v>
      </c>
      <c r="H775" s="58" t="s">
        <v>172</v>
      </c>
      <c r="I775" s="58" t="s">
        <v>172</v>
      </c>
      <c r="J775" s="49">
        <f>SUM(J774)</f>
        <v>0</v>
      </c>
      <c r="K775" s="49">
        <f t="shared" ref="K775:Q775" si="32">SUM(K774)</f>
        <v>1960</v>
      </c>
      <c r="L775" s="49">
        <f t="shared" si="32"/>
        <v>1187.3</v>
      </c>
      <c r="M775" s="49">
        <f t="shared" si="32"/>
        <v>2617530.7200000002</v>
      </c>
      <c r="N775" s="49">
        <f t="shared" si="32"/>
        <v>2617530.7200000002</v>
      </c>
      <c r="O775" s="49">
        <f t="shared" si="32"/>
        <v>0</v>
      </c>
      <c r="P775" s="49">
        <f t="shared" si="32"/>
        <v>0</v>
      </c>
      <c r="Q775" s="49">
        <f t="shared" si="32"/>
        <v>0</v>
      </c>
      <c r="R775" s="58" t="s">
        <v>172</v>
      </c>
      <c r="S775" s="58" t="s">
        <v>172</v>
      </c>
    </row>
    <row r="776" spans="1:19" ht="19.649999999999999" x14ac:dyDescent="0.3">
      <c r="A776" s="60" t="s">
        <v>34</v>
      </c>
      <c r="B776" s="60"/>
      <c r="C776" s="61" t="s">
        <v>172</v>
      </c>
      <c r="D776" s="61" t="s">
        <v>172</v>
      </c>
      <c r="E776" s="61" t="s">
        <v>172</v>
      </c>
      <c r="F776" s="61" t="s">
        <v>172</v>
      </c>
      <c r="G776" s="61" t="s">
        <v>172</v>
      </c>
      <c r="H776" s="61" t="s">
        <v>172</v>
      </c>
      <c r="I776" s="61" t="s">
        <v>172</v>
      </c>
      <c r="J776" s="49">
        <f>J772+J775</f>
        <v>0</v>
      </c>
      <c r="K776" s="49">
        <f t="shared" ref="K776:Q776" si="33">K772+K775</f>
        <v>3612.5</v>
      </c>
      <c r="L776" s="49">
        <f t="shared" si="33"/>
        <v>2681.67</v>
      </c>
      <c r="M776" s="49">
        <f t="shared" si="33"/>
        <v>5122211.3040000005</v>
      </c>
      <c r="N776" s="49">
        <f t="shared" si="33"/>
        <v>5122211.3040000005</v>
      </c>
      <c r="O776" s="49">
        <f t="shared" si="33"/>
        <v>0</v>
      </c>
      <c r="P776" s="49">
        <f t="shared" si="33"/>
        <v>0</v>
      </c>
      <c r="Q776" s="49">
        <f t="shared" si="33"/>
        <v>0</v>
      </c>
      <c r="R776" s="58" t="s">
        <v>172</v>
      </c>
      <c r="S776" s="58" t="s">
        <v>172</v>
      </c>
    </row>
    <row r="777" spans="1:19" ht="19.649999999999999" x14ac:dyDescent="0.3">
      <c r="A777" s="594" t="s">
        <v>1887</v>
      </c>
      <c r="B777" s="594"/>
      <c r="C777" s="594"/>
      <c r="D777" s="594"/>
      <c r="E777" s="594"/>
      <c r="F777" s="594"/>
      <c r="G777" s="594"/>
      <c r="H777" s="594"/>
      <c r="I777" s="594"/>
      <c r="J777" s="594"/>
      <c r="K777" s="594"/>
      <c r="L777" s="594"/>
      <c r="M777" s="594"/>
      <c r="N777" s="594"/>
      <c r="O777" s="594"/>
      <c r="P777" s="594"/>
      <c r="Q777" s="594"/>
      <c r="R777" s="594"/>
      <c r="S777" s="595"/>
    </row>
    <row r="778" spans="1:19" ht="19.649999999999999" x14ac:dyDescent="0.3">
      <c r="A778" s="594" t="s">
        <v>1888</v>
      </c>
      <c r="B778" s="594"/>
      <c r="C778" s="594"/>
      <c r="D778" s="594"/>
      <c r="E778" s="594"/>
      <c r="F778" s="594"/>
      <c r="G778" s="594"/>
      <c r="H778" s="594"/>
      <c r="I778" s="594"/>
      <c r="J778" s="594"/>
      <c r="K778" s="594"/>
      <c r="L778" s="594"/>
      <c r="M778" s="594"/>
      <c r="N778" s="594"/>
      <c r="O778" s="594"/>
      <c r="P778" s="594"/>
      <c r="Q778" s="594"/>
      <c r="R778" s="594"/>
      <c r="S778" s="595"/>
    </row>
    <row r="779" spans="1:19" ht="20.3" x14ac:dyDescent="0.35">
      <c r="A779" s="65">
        <v>724</v>
      </c>
      <c r="B779" s="65" t="s">
        <v>1635</v>
      </c>
      <c r="C779" s="64">
        <v>41531</v>
      </c>
      <c r="D779" s="43" t="s">
        <v>1899</v>
      </c>
      <c r="E779" s="43">
        <v>1965</v>
      </c>
      <c r="F779" s="43">
        <v>2019</v>
      </c>
      <c r="G779" s="56" t="s">
        <v>2097</v>
      </c>
      <c r="H779" s="43">
        <v>2</v>
      </c>
      <c r="I779" s="43">
        <v>2</v>
      </c>
      <c r="J779" s="43">
        <v>0</v>
      </c>
      <c r="K779" s="43">
        <v>826.56</v>
      </c>
      <c r="L779" s="43">
        <v>701.1</v>
      </c>
      <c r="M779" s="45">
        <v>0</v>
      </c>
      <c r="N779" s="45">
        <f t="shared" ref="N779:N837" si="34">M779</f>
        <v>0</v>
      </c>
      <c r="O779" s="45">
        <v>0</v>
      </c>
      <c r="P779" s="45">
        <v>0</v>
      </c>
      <c r="Q779" s="45">
        <v>0</v>
      </c>
      <c r="R779" s="57">
        <v>44927</v>
      </c>
      <c r="S779" s="57">
        <v>45291</v>
      </c>
    </row>
    <row r="780" spans="1:19" ht="20.3" x14ac:dyDescent="0.3">
      <c r="A780" s="67" t="s">
        <v>22</v>
      </c>
      <c r="B780" s="66"/>
      <c r="C780" s="68" t="s">
        <v>172</v>
      </c>
      <c r="D780" s="68" t="s">
        <v>172</v>
      </c>
      <c r="E780" s="68" t="s">
        <v>172</v>
      </c>
      <c r="F780" s="68" t="s">
        <v>172</v>
      </c>
      <c r="G780" s="68" t="s">
        <v>172</v>
      </c>
      <c r="H780" s="68" t="s">
        <v>172</v>
      </c>
      <c r="I780" s="68" t="s">
        <v>172</v>
      </c>
      <c r="J780" s="49">
        <f>SUM(J779)</f>
        <v>0</v>
      </c>
      <c r="K780" s="49">
        <f t="shared" ref="K780:Q780" si="35">SUM(K779)</f>
        <v>826.56</v>
      </c>
      <c r="L780" s="49">
        <f t="shared" si="35"/>
        <v>701.1</v>
      </c>
      <c r="M780" s="49">
        <f t="shared" si="35"/>
        <v>0</v>
      </c>
      <c r="N780" s="49">
        <f t="shared" si="35"/>
        <v>0</v>
      </c>
      <c r="O780" s="49">
        <f t="shared" si="35"/>
        <v>0</v>
      </c>
      <c r="P780" s="49">
        <f t="shared" si="35"/>
        <v>0</v>
      </c>
      <c r="Q780" s="49">
        <f t="shared" si="35"/>
        <v>0</v>
      </c>
      <c r="R780" s="58" t="s">
        <v>172</v>
      </c>
      <c r="S780" s="58" t="s">
        <v>172</v>
      </c>
    </row>
    <row r="781" spans="1:19" ht="19.649999999999999" x14ac:dyDescent="0.3">
      <c r="A781" s="594" t="s">
        <v>1889</v>
      </c>
      <c r="B781" s="594"/>
      <c r="C781" s="594"/>
      <c r="D781" s="594"/>
      <c r="E781" s="594"/>
      <c r="F781" s="594"/>
      <c r="G781" s="594"/>
      <c r="H781" s="594"/>
      <c r="I781" s="594"/>
      <c r="J781" s="594"/>
      <c r="K781" s="594"/>
      <c r="L781" s="594"/>
      <c r="M781" s="594"/>
      <c r="N781" s="594"/>
      <c r="O781" s="594"/>
      <c r="P781" s="594"/>
      <c r="Q781" s="594"/>
      <c r="R781" s="594"/>
      <c r="S781" s="595"/>
    </row>
    <row r="782" spans="1:19" ht="20.3" x14ac:dyDescent="0.35">
      <c r="A782" s="62">
        <v>725</v>
      </c>
      <c r="B782" s="65" t="s">
        <v>1890</v>
      </c>
      <c r="C782" s="64">
        <v>41535</v>
      </c>
      <c r="D782" s="43" t="s">
        <v>1899</v>
      </c>
      <c r="E782" s="43">
        <v>1972</v>
      </c>
      <c r="F782" s="43" t="s">
        <v>2131</v>
      </c>
      <c r="G782" s="56" t="s">
        <v>2098</v>
      </c>
      <c r="H782" s="43">
        <v>2</v>
      </c>
      <c r="I782" s="43">
        <v>2</v>
      </c>
      <c r="J782" s="43">
        <v>0</v>
      </c>
      <c r="K782" s="43">
        <v>445</v>
      </c>
      <c r="L782" s="43">
        <v>630</v>
      </c>
      <c r="M782" s="45">
        <v>1535940</v>
      </c>
      <c r="N782" s="45">
        <f t="shared" si="34"/>
        <v>1535940</v>
      </c>
      <c r="O782" s="45">
        <v>0</v>
      </c>
      <c r="P782" s="45">
        <v>0</v>
      </c>
      <c r="Q782" s="45">
        <v>0</v>
      </c>
      <c r="R782" s="57">
        <v>44927</v>
      </c>
      <c r="S782" s="57">
        <v>45291</v>
      </c>
    </row>
    <row r="783" spans="1:19" ht="20.3" x14ac:dyDescent="0.35">
      <c r="A783" s="43">
        <v>726</v>
      </c>
      <c r="B783" s="46" t="s">
        <v>1891</v>
      </c>
      <c r="C783" s="55">
        <v>41536</v>
      </c>
      <c r="D783" s="43" t="s">
        <v>1899</v>
      </c>
      <c r="E783" s="43">
        <v>1973</v>
      </c>
      <c r="F783" s="43" t="s">
        <v>2131</v>
      </c>
      <c r="G783" s="56" t="s">
        <v>2098</v>
      </c>
      <c r="H783" s="43">
        <v>2</v>
      </c>
      <c r="I783" s="43">
        <v>2</v>
      </c>
      <c r="J783" s="43">
        <v>0</v>
      </c>
      <c r="K783" s="43">
        <v>456.3</v>
      </c>
      <c r="L783" s="43">
        <v>620.5</v>
      </c>
      <c r="M783" s="45">
        <v>1512487.2</v>
      </c>
      <c r="N783" s="45">
        <f t="shared" si="34"/>
        <v>1512487.2</v>
      </c>
      <c r="O783" s="45">
        <v>0</v>
      </c>
      <c r="P783" s="45">
        <v>0</v>
      </c>
      <c r="Q783" s="45">
        <v>0</v>
      </c>
      <c r="R783" s="57">
        <v>44927</v>
      </c>
      <c r="S783" s="57">
        <v>45291</v>
      </c>
    </row>
    <row r="784" spans="1:19" ht="20.3" x14ac:dyDescent="0.3">
      <c r="A784" s="43" t="s">
        <v>22</v>
      </c>
      <c r="B784" s="46"/>
      <c r="C784" s="55" t="s">
        <v>172</v>
      </c>
      <c r="D784" s="55" t="s">
        <v>172</v>
      </c>
      <c r="E784" s="55" t="s">
        <v>172</v>
      </c>
      <c r="F784" s="55" t="s">
        <v>172</v>
      </c>
      <c r="G784" s="55" t="s">
        <v>172</v>
      </c>
      <c r="H784" s="55" t="s">
        <v>172</v>
      </c>
      <c r="I784" s="55" t="s">
        <v>172</v>
      </c>
      <c r="J784" s="49">
        <f>SUM(J782:J783)</f>
        <v>0</v>
      </c>
      <c r="K784" s="49">
        <f t="shared" ref="K784:Q784" si="36">SUM(K782:K783)</f>
        <v>901.3</v>
      </c>
      <c r="L784" s="49">
        <f t="shared" si="36"/>
        <v>1250.5</v>
      </c>
      <c r="M784" s="49">
        <f t="shared" si="36"/>
        <v>3048427.2</v>
      </c>
      <c r="N784" s="49">
        <f t="shared" si="36"/>
        <v>3048427.2</v>
      </c>
      <c r="O784" s="49">
        <f t="shared" si="36"/>
        <v>0</v>
      </c>
      <c r="P784" s="49">
        <f t="shared" si="36"/>
        <v>0</v>
      </c>
      <c r="Q784" s="49">
        <f t="shared" si="36"/>
        <v>0</v>
      </c>
      <c r="R784" s="58" t="s">
        <v>172</v>
      </c>
      <c r="S784" s="58" t="s">
        <v>172</v>
      </c>
    </row>
    <row r="785" spans="1:19" ht="19.649999999999999" x14ac:dyDescent="0.3">
      <c r="A785" s="60" t="s">
        <v>34</v>
      </c>
      <c r="B785" s="60"/>
      <c r="C785" s="61" t="s">
        <v>172</v>
      </c>
      <c r="D785" s="61" t="s">
        <v>172</v>
      </c>
      <c r="E785" s="61" t="s">
        <v>172</v>
      </c>
      <c r="F785" s="61" t="s">
        <v>172</v>
      </c>
      <c r="G785" s="61" t="s">
        <v>172</v>
      </c>
      <c r="H785" s="61" t="s">
        <v>172</v>
      </c>
      <c r="I785" s="61" t="s">
        <v>172</v>
      </c>
      <c r="J785" s="49">
        <f>SUM(J780+J784)</f>
        <v>0</v>
      </c>
      <c r="K785" s="49">
        <f t="shared" ref="K785:Q785" si="37">SUM(K780+K784)</f>
        <v>1727.86</v>
      </c>
      <c r="L785" s="49">
        <f t="shared" si="37"/>
        <v>1951.6</v>
      </c>
      <c r="M785" s="49">
        <f t="shared" si="37"/>
        <v>3048427.2</v>
      </c>
      <c r="N785" s="49">
        <f t="shared" si="37"/>
        <v>3048427.2</v>
      </c>
      <c r="O785" s="49">
        <f t="shared" si="37"/>
        <v>0</v>
      </c>
      <c r="P785" s="49">
        <f t="shared" si="37"/>
        <v>0</v>
      </c>
      <c r="Q785" s="49">
        <f t="shared" si="37"/>
        <v>0</v>
      </c>
      <c r="R785" s="58" t="s">
        <v>172</v>
      </c>
      <c r="S785" s="58" t="s">
        <v>172</v>
      </c>
    </row>
    <row r="786" spans="1:19" ht="19.649999999999999" x14ac:dyDescent="0.3">
      <c r="A786" s="594" t="s">
        <v>1926</v>
      </c>
      <c r="B786" s="594"/>
      <c r="C786" s="594"/>
      <c r="D786" s="594"/>
      <c r="E786" s="594"/>
      <c r="F786" s="594"/>
      <c r="G786" s="594"/>
      <c r="H786" s="594"/>
      <c r="I786" s="594"/>
      <c r="J786" s="594"/>
      <c r="K786" s="594"/>
      <c r="L786" s="594"/>
      <c r="M786" s="594"/>
      <c r="N786" s="594"/>
      <c r="O786" s="594"/>
      <c r="P786" s="594"/>
      <c r="Q786" s="594"/>
      <c r="R786" s="594"/>
      <c r="S786" s="595"/>
    </row>
    <row r="787" spans="1:19" ht="19.649999999999999" x14ac:dyDescent="0.3">
      <c r="A787" s="594" t="s">
        <v>1907</v>
      </c>
      <c r="B787" s="594"/>
      <c r="C787" s="594"/>
      <c r="D787" s="594"/>
      <c r="E787" s="594"/>
      <c r="F787" s="594"/>
      <c r="G787" s="594"/>
      <c r="H787" s="594"/>
      <c r="I787" s="594"/>
      <c r="J787" s="594"/>
      <c r="K787" s="594"/>
      <c r="L787" s="594"/>
      <c r="M787" s="594"/>
      <c r="N787" s="594"/>
      <c r="O787" s="594"/>
      <c r="P787" s="594"/>
      <c r="Q787" s="594"/>
      <c r="R787" s="594"/>
      <c r="S787" s="595"/>
    </row>
    <row r="788" spans="1:19" ht="20.3" x14ac:dyDescent="0.35">
      <c r="A788" s="62">
        <v>727</v>
      </c>
      <c r="B788" s="69" t="s">
        <v>1413</v>
      </c>
      <c r="C788" s="64">
        <v>41547</v>
      </c>
      <c r="D788" s="43" t="s">
        <v>1899</v>
      </c>
      <c r="E788" s="43">
        <v>1981</v>
      </c>
      <c r="F788" s="43" t="s">
        <v>2131</v>
      </c>
      <c r="G788" s="56" t="s">
        <v>2097</v>
      </c>
      <c r="H788" s="43">
        <v>2</v>
      </c>
      <c r="I788" s="43">
        <v>2</v>
      </c>
      <c r="J788" s="43">
        <v>0</v>
      </c>
      <c r="K788" s="43">
        <v>1838.1</v>
      </c>
      <c r="L788" s="43">
        <v>746.7</v>
      </c>
      <c r="M788" s="45">
        <v>783986.40600000008</v>
      </c>
      <c r="N788" s="45">
        <f t="shared" si="34"/>
        <v>783986.40600000008</v>
      </c>
      <c r="O788" s="45">
        <v>0</v>
      </c>
      <c r="P788" s="45">
        <v>0</v>
      </c>
      <c r="Q788" s="45">
        <v>0</v>
      </c>
      <c r="R788" s="57">
        <v>44927</v>
      </c>
      <c r="S788" s="57">
        <v>45291</v>
      </c>
    </row>
    <row r="789" spans="1:19" ht="20.3" x14ac:dyDescent="0.3">
      <c r="A789" s="66" t="s">
        <v>22</v>
      </c>
      <c r="B789" s="66"/>
      <c r="C789" s="61" t="s">
        <v>172</v>
      </c>
      <c r="D789" s="61" t="s">
        <v>172</v>
      </c>
      <c r="E789" s="61" t="s">
        <v>172</v>
      </c>
      <c r="F789" s="61" t="s">
        <v>172</v>
      </c>
      <c r="G789" s="61" t="s">
        <v>172</v>
      </c>
      <c r="H789" s="61" t="s">
        <v>172</v>
      </c>
      <c r="I789" s="61" t="s">
        <v>172</v>
      </c>
      <c r="J789" s="49">
        <f>SUM(J788)</f>
        <v>0</v>
      </c>
      <c r="K789" s="49">
        <f t="shared" ref="K789:Q789" si="38">SUM(K788)</f>
        <v>1838.1</v>
      </c>
      <c r="L789" s="49">
        <f t="shared" si="38"/>
        <v>746.7</v>
      </c>
      <c r="M789" s="49">
        <f t="shared" si="38"/>
        <v>783986.40600000008</v>
      </c>
      <c r="N789" s="49">
        <f t="shared" si="38"/>
        <v>783986.40600000008</v>
      </c>
      <c r="O789" s="49">
        <f t="shared" si="38"/>
        <v>0</v>
      </c>
      <c r="P789" s="49">
        <f t="shared" si="38"/>
        <v>0</v>
      </c>
      <c r="Q789" s="49">
        <f t="shared" si="38"/>
        <v>0</v>
      </c>
      <c r="R789" s="58" t="s">
        <v>172</v>
      </c>
      <c r="S789" s="58" t="s">
        <v>172</v>
      </c>
    </row>
    <row r="790" spans="1:19" ht="19.649999999999999" x14ac:dyDescent="0.3">
      <c r="A790" s="594" t="s">
        <v>1904</v>
      </c>
      <c r="B790" s="594"/>
      <c r="C790" s="594"/>
      <c r="D790" s="594"/>
      <c r="E790" s="594"/>
      <c r="F790" s="594"/>
      <c r="G790" s="594"/>
      <c r="H790" s="594"/>
      <c r="I790" s="594"/>
      <c r="J790" s="594"/>
      <c r="K790" s="594"/>
      <c r="L790" s="594"/>
      <c r="M790" s="594"/>
      <c r="N790" s="594"/>
      <c r="O790" s="594"/>
      <c r="P790" s="594"/>
      <c r="Q790" s="594"/>
      <c r="R790" s="594"/>
      <c r="S790" s="595"/>
    </row>
    <row r="791" spans="1:19" ht="20.3" x14ac:dyDescent="0.35">
      <c r="A791" s="62">
        <v>728</v>
      </c>
      <c r="B791" s="69" t="s">
        <v>633</v>
      </c>
      <c r="C791" s="64">
        <v>41597</v>
      </c>
      <c r="D791" s="43" t="s">
        <v>1899</v>
      </c>
      <c r="E791" s="43">
        <v>1988</v>
      </c>
      <c r="F791" s="43" t="s">
        <v>2131</v>
      </c>
      <c r="G791" s="56" t="s">
        <v>2097</v>
      </c>
      <c r="H791" s="43">
        <v>3</v>
      </c>
      <c r="I791" s="43">
        <v>5</v>
      </c>
      <c r="J791" s="43">
        <v>0</v>
      </c>
      <c r="K791" s="43">
        <v>2691.4</v>
      </c>
      <c r="L791" s="43">
        <v>2357.6999999999998</v>
      </c>
      <c r="M791" s="45">
        <v>4445936.0585500002</v>
      </c>
      <c r="N791" s="45">
        <f t="shared" si="34"/>
        <v>4445936.0585500002</v>
      </c>
      <c r="O791" s="45">
        <v>0</v>
      </c>
      <c r="P791" s="45">
        <v>0</v>
      </c>
      <c r="Q791" s="45">
        <v>0</v>
      </c>
      <c r="R791" s="57">
        <v>44927</v>
      </c>
      <c r="S791" s="57">
        <v>45291</v>
      </c>
    </row>
    <row r="792" spans="1:19" ht="20.3" x14ac:dyDescent="0.3">
      <c r="A792" s="66" t="s">
        <v>22</v>
      </c>
      <c r="B792" s="66"/>
      <c r="C792" s="61" t="s">
        <v>172</v>
      </c>
      <c r="D792" s="61" t="s">
        <v>172</v>
      </c>
      <c r="E792" s="61" t="s">
        <v>172</v>
      </c>
      <c r="F792" s="61" t="s">
        <v>172</v>
      </c>
      <c r="G792" s="61" t="s">
        <v>172</v>
      </c>
      <c r="H792" s="61" t="s">
        <v>172</v>
      </c>
      <c r="I792" s="61" t="s">
        <v>172</v>
      </c>
      <c r="J792" s="49">
        <f t="shared" ref="J792:Q792" si="39">SUM(J791)</f>
        <v>0</v>
      </c>
      <c r="K792" s="49">
        <f t="shared" si="39"/>
        <v>2691.4</v>
      </c>
      <c r="L792" s="49">
        <f t="shared" si="39"/>
        <v>2357.6999999999998</v>
      </c>
      <c r="M792" s="49">
        <f t="shared" si="39"/>
        <v>4445936.0585500002</v>
      </c>
      <c r="N792" s="49">
        <f t="shared" si="39"/>
        <v>4445936.0585500002</v>
      </c>
      <c r="O792" s="49">
        <f t="shared" si="39"/>
        <v>0</v>
      </c>
      <c r="P792" s="49">
        <f t="shared" si="39"/>
        <v>0</v>
      </c>
      <c r="Q792" s="49">
        <f t="shared" si="39"/>
        <v>0</v>
      </c>
      <c r="R792" s="58" t="s">
        <v>172</v>
      </c>
      <c r="S792" s="58" t="s">
        <v>172</v>
      </c>
    </row>
    <row r="793" spans="1:19" ht="19.649999999999999" x14ac:dyDescent="0.3">
      <c r="A793" s="594" t="s">
        <v>1905</v>
      </c>
      <c r="B793" s="594"/>
      <c r="C793" s="594"/>
      <c r="D793" s="594"/>
      <c r="E793" s="594"/>
      <c r="F793" s="594"/>
      <c r="G793" s="594"/>
      <c r="H793" s="594"/>
      <c r="I793" s="594"/>
      <c r="J793" s="594"/>
      <c r="K793" s="594"/>
      <c r="L793" s="594"/>
      <c r="M793" s="594"/>
      <c r="N793" s="594"/>
      <c r="O793" s="594"/>
      <c r="P793" s="594"/>
      <c r="Q793" s="594"/>
      <c r="R793" s="594"/>
      <c r="S793" s="595"/>
    </row>
    <row r="794" spans="1:19" ht="20.3" x14ac:dyDescent="0.35">
      <c r="A794" s="62">
        <v>729</v>
      </c>
      <c r="B794" s="63" t="s">
        <v>638</v>
      </c>
      <c r="C794" s="64">
        <v>41559</v>
      </c>
      <c r="D794" s="43" t="s">
        <v>1899</v>
      </c>
      <c r="E794" s="43">
        <v>1980</v>
      </c>
      <c r="F794" s="43" t="s">
        <v>2131</v>
      </c>
      <c r="G794" s="56" t="s">
        <v>2097</v>
      </c>
      <c r="H794" s="43">
        <v>2</v>
      </c>
      <c r="I794" s="43">
        <v>2</v>
      </c>
      <c r="J794" s="43">
        <v>0</v>
      </c>
      <c r="K794" s="43">
        <v>1227.5</v>
      </c>
      <c r="L794" s="43">
        <v>717.5</v>
      </c>
      <c r="M794" s="45">
        <v>1117409.95765</v>
      </c>
      <c r="N794" s="45">
        <f t="shared" si="34"/>
        <v>1117409.95765</v>
      </c>
      <c r="O794" s="45">
        <v>0</v>
      </c>
      <c r="P794" s="45">
        <v>0</v>
      </c>
      <c r="Q794" s="45">
        <v>0</v>
      </c>
      <c r="R794" s="57">
        <v>44927</v>
      </c>
      <c r="S794" s="57">
        <v>45291</v>
      </c>
    </row>
    <row r="795" spans="1:19" ht="20.3" x14ac:dyDescent="0.3">
      <c r="A795" s="66" t="s">
        <v>22</v>
      </c>
      <c r="B795" s="66"/>
      <c r="C795" s="61" t="s">
        <v>172</v>
      </c>
      <c r="D795" s="61" t="s">
        <v>172</v>
      </c>
      <c r="E795" s="61" t="s">
        <v>172</v>
      </c>
      <c r="F795" s="61" t="s">
        <v>172</v>
      </c>
      <c r="G795" s="61" t="s">
        <v>172</v>
      </c>
      <c r="H795" s="61" t="s">
        <v>172</v>
      </c>
      <c r="I795" s="61" t="s">
        <v>172</v>
      </c>
      <c r="J795" s="49">
        <f t="shared" ref="J795:Q795" si="40">SUM(J794)</f>
        <v>0</v>
      </c>
      <c r="K795" s="49">
        <f t="shared" si="40"/>
        <v>1227.5</v>
      </c>
      <c r="L795" s="49">
        <f t="shared" si="40"/>
        <v>717.5</v>
      </c>
      <c r="M795" s="49">
        <f t="shared" si="40"/>
        <v>1117409.95765</v>
      </c>
      <c r="N795" s="49">
        <f t="shared" si="40"/>
        <v>1117409.95765</v>
      </c>
      <c r="O795" s="49">
        <f t="shared" si="40"/>
        <v>0</v>
      </c>
      <c r="P795" s="49">
        <f t="shared" si="40"/>
        <v>0</v>
      </c>
      <c r="Q795" s="49">
        <f t="shared" si="40"/>
        <v>0</v>
      </c>
      <c r="R795" s="58" t="s">
        <v>172</v>
      </c>
      <c r="S795" s="58" t="s">
        <v>172</v>
      </c>
    </row>
    <row r="796" spans="1:19" ht="19.649999999999999" x14ac:dyDescent="0.3">
      <c r="A796" s="594" t="s">
        <v>1906</v>
      </c>
      <c r="B796" s="594"/>
      <c r="C796" s="594"/>
      <c r="D796" s="594"/>
      <c r="E796" s="594"/>
      <c r="F796" s="594"/>
      <c r="G796" s="594"/>
      <c r="H796" s="594"/>
      <c r="I796" s="594"/>
      <c r="J796" s="594"/>
      <c r="K796" s="594"/>
      <c r="L796" s="594"/>
      <c r="M796" s="594"/>
      <c r="N796" s="594"/>
      <c r="O796" s="594"/>
      <c r="P796" s="594"/>
      <c r="Q796" s="594"/>
      <c r="R796" s="594"/>
      <c r="S796" s="595"/>
    </row>
    <row r="797" spans="1:19" ht="20.3" x14ac:dyDescent="0.35">
      <c r="A797" s="62">
        <v>730</v>
      </c>
      <c r="B797" s="63" t="s">
        <v>1433</v>
      </c>
      <c r="C797" s="64">
        <v>41678</v>
      </c>
      <c r="D797" s="43" t="s">
        <v>1899</v>
      </c>
      <c r="E797" s="43">
        <v>1984</v>
      </c>
      <c r="F797" s="43" t="s">
        <v>2131</v>
      </c>
      <c r="G797" s="56" t="s">
        <v>2097</v>
      </c>
      <c r="H797" s="43">
        <v>5</v>
      </c>
      <c r="I797" s="43">
        <v>6</v>
      </c>
      <c r="J797" s="43">
        <v>0</v>
      </c>
      <c r="K797" s="43">
        <v>5788.3</v>
      </c>
      <c r="L797" s="43">
        <v>4389.1000000000004</v>
      </c>
      <c r="M797" s="45">
        <v>8424768.3660000004</v>
      </c>
      <c r="N797" s="45">
        <f t="shared" si="34"/>
        <v>8424768.3660000004</v>
      </c>
      <c r="O797" s="45">
        <v>0</v>
      </c>
      <c r="P797" s="45">
        <v>0</v>
      </c>
      <c r="Q797" s="45">
        <v>0</v>
      </c>
      <c r="R797" s="57">
        <v>44927</v>
      </c>
      <c r="S797" s="57">
        <v>45291</v>
      </c>
    </row>
    <row r="798" spans="1:19" ht="20.3" x14ac:dyDescent="0.35">
      <c r="A798" s="43">
        <v>731</v>
      </c>
      <c r="B798" s="47" t="s">
        <v>1434</v>
      </c>
      <c r="C798" s="55">
        <v>41683</v>
      </c>
      <c r="D798" s="43" t="s">
        <v>1899</v>
      </c>
      <c r="E798" s="43">
        <v>1986</v>
      </c>
      <c r="F798" s="43" t="s">
        <v>2131</v>
      </c>
      <c r="G798" s="56" t="s">
        <v>2097</v>
      </c>
      <c r="H798" s="43">
        <v>5</v>
      </c>
      <c r="I798" s="43">
        <v>5</v>
      </c>
      <c r="J798" s="43">
        <v>0</v>
      </c>
      <c r="K798" s="43">
        <v>8164</v>
      </c>
      <c r="L798" s="43">
        <v>5557.5999999999995</v>
      </c>
      <c r="M798" s="45">
        <v>3952587.8280000002</v>
      </c>
      <c r="N798" s="45">
        <f t="shared" si="34"/>
        <v>3952587.8280000002</v>
      </c>
      <c r="O798" s="45">
        <v>0</v>
      </c>
      <c r="P798" s="45">
        <v>0</v>
      </c>
      <c r="Q798" s="45">
        <v>0</v>
      </c>
      <c r="R798" s="57">
        <v>44927</v>
      </c>
      <c r="S798" s="57">
        <v>45291</v>
      </c>
    </row>
    <row r="799" spans="1:19" ht="20.3" x14ac:dyDescent="0.35">
      <c r="A799" s="43">
        <v>732</v>
      </c>
      <c r="B799" s="47" t="s">
        <v>1435</v>
      </c>
      <c r="C799" s="55">
        <v>41685</v>
      </c>
      <c r="D799" s="43" t="s">
        <v>1899</v>
      </c>
      <c r="E799" s="43">
        <v>1984</v>
      </c>
      <c r="F799" s="43" t="s">
        <v>2131</v>
      </c>
      <c r="G799" s="56" t="s">
        <v>2097</v>
      </c>
      <c r="H799" s="43">
        <v>5</v>
      </c>
      <c r="I799" s="43">
        <v>4</v>
      </c>
      <c r="J799" s="43">
        <v>0</v>
      </c>
      <c r="K799" s="43">
        <v>3511.5</v>
      </c>
      <c r="L799" s="43">
        <v>2673</v>
      </c>
      <c r="M799" s="45">
        <v>6428025.4500000002</v>
      </c>
      <c r="N799" s="45">
        <f t="shared" si="34"/>
        <v>6428025.4500000002</v>
      </c>
      <c r="O799" s="45">
        <v>0</v>
      </c>
      <c r="P799" s="45">
        <v>0</v>
      </c>
      <c r="Q799" s="45">
        <v>0</v>
      </c>
      <c r="R799" s="57">
        <v>44927</v>
      </c>
      <c r="S799" s="57">
        <v>45291</v>
      </c>
    </row>
    <row r="800" spans="1:19" ht="20.3" x14ac:dyDescent="0.35">
      <c r="A800" s="43">
        <v>733</v>
      </c>
      <c r="B800" s="47" t="s">
        <v>1436</v>
      </c>
      <c r="C800" s="55">
        <v>41688</v>
      </c>
      <c r="D800" s="43" t="s">
        <v>1899</v>
      </c>
      <c r="E800" s="43">
        <v>1989</v>
      </c>
      <c r="F800" s="43" t="s">
        <v>2131</v>
      </c>
      <c r="G800" s="56" t="s">
        <v>2097</v>
      </c>
      <c r="H800" s="43">
        <v>5</v>
      </c>
      <c r="I800" s="43">
        <v>4</v>
      </c>
      <c r="J800" s="43">
        <v>0</v>
      </c>
      <c r="K800" s="43">
        <v>3652.9</v>
      </c>
      <c r="L800" s="43">
        <v>2728.31</v>
      </c>
      <c r="M800" s="45">
        <v>3187361.0580000002</v>
      </c>
      <c r="N800" s="45">
        <f t="shared" si="34"/>
        <v>3187361.0580000002</v>
      </c>
      <c r="O800" s="45">
        <v>0</v>
      </c>
      <c r="P800" s="45">
        <v>0</v>
      </c>
      <c r="Q800" s="45">
        <v>0</v>
      </c>
      <c r="R800" s="57">
        <v>44927</v>
      </c>
      <c r="S800" s="57">
        <v>45291</v>
      </c>
    </row>
    <row r="801" spans="1:19" ht="20.3" x14ac:dyDescent="0.35">
      <c r="A801" s="43">
        <v>734</v>
      </c>
      <c r="B801" s="47" t="s">
        <v>1437</v>
      </c>
      <c r="C801" s="55">
        <v>41690</v>
      </c>
      <c r="D801" s="43" t="s">
        <v>1899</v>
      </c>
      <c r="E801" s="43">
        <v>1995</v>
      </c>
      <c r="F801" s="43" t="s">
        <v>2131</v>
      </c>
      <c r="G801" s="56" t="s">
        <v>2097</v>
      </c>
      <c r="H801" s="43">
        <v>5</v>
      </c>
      <c r="I801" s="43">
        <v>3</v>
      </c>
      <c r="J801" s="43">
        <v>0</v>
      </c>
      <c r="K801" s="43">
        <v>4865.2</v>
      </c>
      <c r="L801" s="43">
        <v>3653.7</v>
      </c>
      <c r="M801" s="45">
        <v>6834714.432</v>
      </c>
      <c r="N801" s="45">
        <f t="shared" si="34"/>
        <v>6834714.432</v>
      </c>
      <c r="O801" s="45">
        <v>0</v>
      </c>
      <c r="P801" s="45">
        <v>0</v>
      </c>
      <c r="Q801" s="45">
        <v>0</v>
      </c>
      <c r="R801" s="57">
        <v>44927</v>
      </c>
      <c r="S801" s="57">
        <v>45291</v>
      </c>
    </row>
    <row r="802" spans="1:19" ht="20.3" x14ac:dyDescent="0.35">
      <c r="A802" s="43">
        <v>736</v>
      </c>
      <c r="B802" s="47" t="s">
        <v>35</v>
      </c>
      <c r="C802" s="55">
        <v>41725</v>
      </c>
      <c r="D802" s="43" t="s">
        <v>1899</v>
      </c>
      <c r="E802" s="43">
        <v>1967</v>
      </c>
      <c r="F802" s="43" t="s">
        <v>2131</v>
      </c>
      <c r="G802" s="56" t="s">
        <v>2098</v>
      </c>
      <c r="H802" s="43">
        <v>2</v>
      </c>
      <c r="I802" s="43">
        <v>2</v>
      </c>
      <c r="J802" s="43">
        <v>0</v>
      </c>
      <c r="K802" s="43">
        <v>236.6</v>
      </c>
      <c r="L802" s="43">
        <v>236.8</v>
      </c>
      <c r="M802" s="45">
        <v>0</v>
      </c>
      <c r="N802" s="45">
        <f t="shared" si="34"/>
        <v>0</v>
      </c>
      <c r="O802" s="45">
        <v>0</v>
      </c>
      <c r="P802" s="45">
        <v>0</v>
      </c>
      <c r="Q802" s="45">
        <v>0</v>
      </c>
      <c r="R802" s="57">
        <v>44927</v>
      </c>
      <c r="S802" s="57">
        <v>45291</v>
      </c>
    </row>
    <row r="803" spans="1:19" ht="20.3" x14ac:dyDescent="0.3">
      <c r="A803" s="46" t="s">
        <v>22</v>
      </c>
      <c r="B803" s="46"/>
      <c r="C803" s="58" t="s">
        <v>172</v>
      </c>
      <c r="D803" s="58" t="s">
        <v>172</v>
      </c>
      <c r="E803" s="58" t="s">
        <v>172</v>
      </c>
      <c r="F803" s="58" t="s">
        <v>172</v>
      </c>
      <c r="G803" s="58" t="s">
        <v>172</v>
      </c>
      <c r="H803" s="58" t="s">
        <v>172</v>
      </c>
      <c r="I803" s="58" t="s">
        <v>172</v>
      </c>
      <c r="J803" s="49">
        <f t="shared" ref="J803:Q803" si="41">SUM(J797:J802)</f>
        <v>0</v>
      </c>
      <c r="K803" s="49">
        <f t="shared" si="41"/>
        <v>26218.5</v>
      </c>
      <c r="L803" s="49">
        <f t="shared" si="41"/>
        <v>19238.509999999998</v>
      </c>
      <c r="M803" s="49">
        <f t="shared" si="41"/>
        <v>28827457.134</v>
      </c>
      <c r="N803" s="49">
        <f t="shared" si="41"/>
        <v>28827457.134</v>
      </c>
      <c r="O803" s="49">
        <f t="shared" si="41"/>
        <v>0</v>
      </c>
      <c r="P803" s="49">
        <f t="shared" si="41"/>
        <v>0</v>
      </c>
      <c r="Q803" s="49">
        <f t="shared" si="41"/>
        <v>0</v>
      </c>
      <c r="R803" s="58" t="s">
        <v>172</v>
      </c>
      <c r="S803" s="58" t="s">
        <v>172</v>
      </c>
    </row>
    <row r="804" spans="1:19" ht="19.649999999999999" x14ac:dyDescent="0.3">
      <c r="A804" s="596" t="s">
        <v>1908</v>
      </c>
      <c r="B804" s="596"/>
      <c r="C804" s="596"/>
      <c r="D804" s="596"/>
      <c r="E804" s="596"/>
      <c r="F804" s="596"/>
      <c r="G804" s="596"/>
      <c r="H804" s="596"/>
      <c r="I804" s="596"/>
      <c r="J804" s="596"/>
      <c r="K804" s="596"/>
      <c r="L804" s="596"/>
      <c r="M804" s="596"/>
      <c r="N804" s="596"/>
      <c r="O804" s="596"/>
      <c r="P804" s="596"/>
      <c r="Q804" s="596"/>
      <c r="R804" s="596"/>
      <c r="S804" s="597"/>
    </row>
    <row r="805" spans="1:19" ht="20.3" x14ac:dyDescent="0.35">
      <c r="A805" s="43">
        <v>737</v>
      </c>
      <c r="B805" s="47" t="s">
        <v>634</v>
      </c>
      <c r="C805" s="55">
        <v>41784</v>
      </c>
      <c r="D805" s="43" t="s">
        <v>1899</v>
      </c>
      <c r="E805" s="43">
        <v>1996</v>
      </c>
      <c r="F805" s="43" t="s">
        <v>2131</v>
      </c>
      <c r="G805" s="56" t="s">
        <v>2098</v>
      </c>
      <c r="H805" s="43">
        <v>2</v>
      </c>
      <c r="I805" s="43">
        <v>1</v>
      </c>
      <c r="J805" s="43">
        <v>0</v>
      </c>
      <c r="K805" s="43">
        <v>424.8</v>
      </c>
      <c r="L805" s="43">
        <v>395.8</v>
      </c>
      <c r="M805" s="45">
        <v>825075.63600000006</v>
      </c>
      <c r="N805" s="45">
        <f t="shared" si="34"/>
        <v>825075.63600000006</v>
      </c>
      <c r="O805" s="45">
        <v>0</v>
      </c>
      <c r="P805" s="45">
        <v>0</v>
      </c>
      <c r="Q805" s="45">
        <v>0</v>
      </c>
      <c r="R805" s="57">
        <v>44927</v>
      </c>
      <c r="S805" s="57">
        <v>45291</v>
      </c>
    </row>
    <row r="806" spans="1:19" ht="20.3" x14ac:dyDescent="0.3">
      <c r="A806" s="46" t="s">
        <v>22</v>
      </c>
      <c r="B806" s="46"/>
      <c r="C806" s="58" t="s">
        <v>172</v>
      </c>
      <c r="D806" s="58" t="s">
        <v>172</v>
      </c>
      <c r="E806" s="58" t="s">
        <v>172</v>
      </c>
      <c r="F806" s="58" t="s">
        <v>172</v>
      </c>
      <c r="G806" s="58" t="s">
        <v>172</v>
      </c>
      <c r="H806" s="58" t="s">
        <v>172</v>
      </c>
      <c r="I806" s="58" t="s">
        <v>172</v>
      </c>
      <c r="J806" s="49">
        <f t="shared" ref="J806:Q806" si="42">SUM(J805)</f>
        <v>0</v>
      </c>
      <c r="K806" s="49">
        <f t="shared" si="42"/>
        <v>424.8</v>
      </c>
      <c r="L806" s="49">
        <f t="shared" si="42"/>
        <v>395.8</v>
      </c>
      <c r="M806" s="49">
        <f t="shared" si="42"/>
        <v>825075.63600000006</v>
      </c>
      <c r="N806" s="49">
        <f t="shared" si="42"/>
        <v>825075.63600000006</v>
      </c>
      <c r="O806" s="49">
        <f t="shared" si="42"/>
        <v>0</v>
      </c>
      <c r="P806" s="49">
        <f t="shared" si="42"/>
        <v>0</v>
      </c>
      <c r="Q806" s="49">
        <f t="shared" si="42"/>
        <v>0</v>
      </c>
      <c r="R806" s="58" t="s">
        <v>172</v>
      </c>
      <c r="S806" s="58" t="s">
        <v>172</v>
      </c>
    </row>
    <row r="807" spans="1:19" ht="19.649999999999999" x14ac:dyDescent="0.3">
      <c r="A807" s="596" t="s">
        <v>1909</v>
      </c>
      <c r="B807" s="596"/>
      <c r="C807" s="596"/>
      <c r="D807" s="596"/>
      <c r="E807" s="596"/>
      <c r="F807" s="596"/>
      <c r="G807" s="596"/>
      <c r="H807" s="596"/>
      <c r="I807" s="596"/>
      <c r="J807" s="596"/>
      <c r="K807" s="596"/>
      <c r="L807" s="596"/>
      <c r="M807" s="596"/>
      <c r="N807" s="596"/>
      <c r="O807" s="596"/>
      <c r="P807" s="596"/>
      <c r="Q807" s="596"/>
      <c r="R807" s="596"/>
      <c r="S807" s="597"/>
    </row>
    <row r="808" spans="1:19" ht="20.3" x14ac:dyDescent="0.35">
      <c r="A808" s="43">
        <v>738</v>
      </c>
      <c r="B808" s="47" t="s">
        <v>635</v>
      </c>
      <c r="C808" s="55">
        <v>41793</v>
      </c>
      <c r="D808" s="43" t="s">
        <v>1899</v>
      </c>
      <c r="E808" s="43">
        <v>1989</v>
      </c>
      <c r="F808" s="43" t="s">
        <v>2131</v>
      </c>
      <c r="G808" s="56" t="s">
        <v>2097</v>
      </c>
      <c r="H808" s="43">
        <v>5</v>
      </c>
      <c r="I808" s="43">
        <v>4</v>
      </c>
      <c r="J808" s="43">
        <v>0</v>
      </c>
      <c r="K808" s="43">
        <v>2722.9</v>
      </c>
      <c r="L808" s="43">
        <v>2760</v>
      </c>
      <c r="M808" s="45">
        <v>6798722.5319999997</v>
      </c>
      <c r="N808" s="45">
        <f t="shared" si="34"/>
        <v>6798722.5319999997</v>
      </c>
      <c r="O808" s="45">
        <v>0</v>
      </c>
      <c r="P808" s="45">
        <v>0</v>
      </c>
      <c r="Q808" s="45">
        <v>0</v>
      </c>
      <c r="R808" s="57">
        <v>44927</v>
      </c>
      <c r="S808" s="57">
        <v>45291</v>
      </c>
    </row>
    <row r="809" spans="1:19" ht="20.3" x14ac:dyDescent="0.3">
      <c r="A809" s="46" t="s">
        <v>22</v>
      </c>
      <c r="B809" s="46"/>
      <c r="C809" s="58" t="s">
        <v>172</v>
      </c>
      <c r="D809" s="58" t="s">
        <v>172</v>
      </c>
      <c r="E809" s="58" t="s">
        <v>172</v>
      </c>
      <c r="F809" s="58" t="s">
        <v>172</v>
      </c>
      <c r="G809" s="58" t="s">
        <v>172</v>
      </c>
      <c r="H809" s="58" t="s">
        <v>172</v>
      </c>
      <c r="I809" s="58" t="s">
        <v>172</v>
      </c>
      <c r="J809" s="49">
        <f t="shared" ref="J809:Q809" si="43">SUM(J808)</f>
        <v>0</v>
      </c>
      <c r="K809" s="49">
        <f t="shared" si="43"/>
        <v>2722.9</v>
      </c>
      <c r="L809" s="49">
        <f t="shared" si="43"/>
        <v>2760</v>
      </c>
      <c r="M809" s="49">
        <f t="shared" si="43"/>
        <v>6798722.5319999997</v>
      </c>
      <c r="N809" s="49">
        <f t="shared" si="43"/>
        <v>6798722.5319999997</v>
      </c>
      <c r="O809" s="49">
        <f t="shared" si="43"/>
        <v>0</v>
      </c>
      <c r="P809" s="49">
        <f t="shared" si="43"/>
        <v>0</v>
      </c>
      <c r="Q809" s="49">
        <f t="shared" si="43"/>
        <v>0</v>
      </c>
      <c r="R809" s="58" t="s">
        <v>172</v>
      </c>
      <c r="S809" s="58" t="s">
        <v>172</v>
      </c>
    </row>
    <row r="810" spans="1:19" ht="19.649999999999999" x14ac:dyDescent="0.3">
      <c r="A810" s="596" t="s">
        <v>1910</v>
      </c>
      <c r="B810" s="596"/>
      <c r="C810" s="596"/>
      <c r="D810" s="596"/>
      <c r="E810" s="596"/>
      <c r="F810" s="596"/>
      <c r="G810" s="596"/>
      <c r="H810" s="596"/>
      <c r="I810" s="596"/>
      <c r="J810" s="596"/>
      <c r="K810" s="596"/>
      <c r="L810" s="596"/>
      <c r="M810" s="596"/>
      <c r="N810" s="596"/>
      <c r="O810" s="596"/>
      <c r="P810" s="596"/>
      <c r="Q810" s="596"/>
      <c r="R810" s="596"/>
      <c r="S810" s="597"/>
    </row>
    <row r="811" spans="1:19" ht="20.3" x14ac:dyDescent="0.35">
      <c r="A811" s="43">
        <v>739</v>
      </c>
      <c r="B811" s="47" t="s">
        <v>636</v>
      </c>
      <c r="C811" s="55">
        <v>41804</v>
      </c>
      <c r="D811" s="43" t="s">
        <v>1899</v>
      </c>
      <c r="E811" s="43">
        <v>1990</v>
      </c>
      <c r="F811" s="43" t="s">
        <v>2131</v>
      </c>
      <c r="G811" s="56" t="s">
        <v>2098</v>
      </c>
      <c r="H811" s="43">
        <v>3</v>
      </c>
      <c r="I811" s="43">
        <v>1</v>
      </c>
      <c r="J811" s="43">
        <v>0</v>
      </c>
      <c r="K811" s="43">
        <v>1940.99</v>
      </c>
      <c r="L811" s="43">
        <v>924.7</v>
      </c>
      <c r="M811" s="45">
        <v>2227891.3019999997</v>
      </c>
      <c r="N811" s="45">
        <f t="shared" si="34"/>
        <v>2227891.3019999997</v>
      </c>
      <c r="O811" s="45">
        <v>0</v>
      </c>
      <c r="P811" s="45">
        <v>0</v>
      </c>
      <c r="Q811" s="45">
        <v>0</v>
      </c>
      <c r="R811" s="57">
        <v>44927</v>
      </c>
      <c r="S811" s="57">
        <v>45291</v>
      </c>
    </row>
    <row r="812" spans="1:19" ht="20.3" x14ac:dyDescent="0.3">
      <c r="A812" s="46" t="s">
        <v>22</v>
      </c>
      <c r="B812" s="46"/>
      <c r="C812" s="58" t="s">
        <v>172</v>
      </c>
      <c r="D812" s="58" t="s">
        <v>172</v>
      </c>
      <c r="E812" s="58" t="s">
        <v>172</v>
      </c>
      <c r="F812" s="58" t="s">
        <v>172</v>
      </c>
      <c r="G812" s="58" t="s">
        <v>172</v>
      </c>
      <c r="H812" s="58" t="s">
        <v>172</v>
      </c>
      <c r="I812" s="58" t="s">
        <v>172</v>
      </c>
      <c r="J812" s="49">
        <f t="shared" ref="J812:Q812" si="44">SUM(J811)</f>
        <v>0</v>
      </c>
      <c r="K812" s="49">
        <f t="shared" si="44"/>
        <v>1940.99</v>
      </c>
      <c r="L812" s="49">
        <f t="shared" si="44"/>
        <v>924.7</v>
      </c>
      <c r="M812" s="49">
        <f t="shared" si="44"/>
        <v>2227891.3019999997</v>
      </c>
      <c r="N812" s="49">
        <f t="shared" si="44"/>
        <v>2227891.3019999997</v>
      </c>
      <c r="O812" s="49">
        <f t="shared" si="44"/>
        <v>0</v>
      </c>
      <c r="P812" s="49">
        <f t="shared" si="44"/>
        <v>0</v>
      </c>
      <c r="Q812" s="49">
        <f t="shared" si="44"/>
        <v>0</v>
      </c>
      <c r="R812" s="58" t="s">
        <v>172</v>
      </c>
      <c r="S812" s="58" t="s">
        <v>172</v>
      </c>
    </row>
    <row r="813" spans="1:19" ht="19.649999999999999" x14ac:dyDescent="0.3">
      <c r="A813" s="53" t="s">
        <v>34</v>
      </c>
      <c r="B813" s="53"/>
      <c r="C813" s="58" t="s">
        <v>172</v>
      </c>
      <c r="D813" s="58" t="s">
        <v>172</v>
      </c>
      <c r="E813" s="58" t="s">
        <v>172</v>
      </c>
      <c r="F813" s="58" t="s">
        <v>172</v>
      </c>
      <c r="G813" s="58" t="s">
        <v>172</v>
      </c>
      <c r="H813" s="58" t="s">
        <v>172</v>
      </c>
      <c r="I813" s="58" t="s">
        <v>172</v>
      </c>
      <c r="J813" s="49">
        <f t="shared" ref="J813:Q813" si="45">J789+J792+J795+J803+J806+J809+J812</f>
        <v>0</v>
      </c>
      <c r="K813" s="49">
        <f t="shared" si="45"/>
        <v>37064.189999999995</v>
      </c>
      <c r="L813" s="49">
        <f t="shared" si="45"/>
        <v>27140.909999999996</v>
      </c>
      <c r="M813" s="49">
        <f t="shared" si="45"/>
        <v>45026479.026199996</v>
      </c>
      <c r="N813" s="49">
        <f t="shared" si="45"/>
        <v>45026479.026199996</v>
      </c>
      <c r="O813" s="49">
        <f t="shared" si="45"/>
        <v>0</v>
      </c>
      <c r="P813" s="49">
        <f t="shared" si="45"/>
        <v>0</v>
      </c>
      <c r="Q813" s="49">
        <f t="shared" si="45"/>
        <v>0</v>
      </c>
      <c r="R813" s="58" t="s">
        <v>172</v>
      </c>
      <c r="S813" s="58" t="s">
        <v>172</v>
      </c>
    </row>
    <row r="814" spans="1:19" ht="19.649999999999999" x14ac:dyDescent="0.3">
      <c r="A814" s="590" t="s">
        <v>1933</v>
      </c>
      <c r="B814" s="590"/>
      <c r="C814" s="590"/>
      <c r="D814" s="590"/>
      <c r="E814" s="590"/>
      <c r="F814" s="590"/>
      <c r="G814" s="590"/>
      <c r="H814" s="590"/>
      <c r="I814" s="590"/>
      <c r="J814" s="590"/>
      <c r="K814" s="590"/>
      <c r="L814" s="590"/>
      <c r="M814" s="590"/>
      <c r="N814" s="590"/>
      <c r="O814" s="590"/>
      <c r="P814" s="590"/>
      <c r="Q814" s="590"/>
      <c r="R814" s="590"/>
      <c r="S814" s="591"/>
    </row>
    <row r="815" spans="1:19" ht="19.649999999999999" x14ac:dyDescent="0.3">
      <c r="A815" s="556" t="s">
        <v>1934</v>
      </c>
      <c r="B815" s="556"/>
      <c r="C815" s="556"/>
      <c r="D815" s="556"/>
      <c r="E815" s="556"/>
      <c r="F815" s="556"/>
      <c r="G815" s="556"/>
      <c r="H815" s="556"/>
      <c r="I815" s="556"/>
      <c r="J815" s="556"/>
      <c r="K815" s="556"/>
      <c r="L815" s="556"/>
      <c r="M815" s="556"/>
      <c r="N815" s="556"/>
      <c r="O815" s="556"/>
      <c r="P815" s="556"/>
      <c r="Q815" s="556"/>
      <c r="R815" s="556"/>
      <c r="S815" s="557"/>
    </row>
    <row r="816" spans="1:19" ht="20.3" x14ac:dyDescent="0.35">
      <c r="A816" s="43">
        <v>740</v>
      </c>
      <c r="B816" s="47" t="s">
        <v>639</v>
      </c>
      <c r="C816" s="55">
        <v>42968</v>
      </c>
      <c r="D816" s="43" t="s">
        <v>1899</v>
      </c>
      <c r="E816" s="43">
        <v>1968</v>
      </c>
      <c r="F816" s="43" t="s">
        <v>2131</v>
      </c>
      <c r="G816" s="56" t="s">
        <v>2098</v>
      </c>
      <c r="H816" s="43">
        <v>2</v>
      </c>
      <c r="I816" s="43">
        <v>2</v>
      </c>
      <c r="J816" s="43">
        <v>0</v>
      </c>
      <c r="K816" s="43">
        <v>988</v>
      </c>
      <c r="L816" s="43">
        <v>569.6</v>
      </c>
      <c r="M816" s="45">
        <v>77362.8</v>
      </c>
      <c r="N816" s="45">
        <f t="shared" si="34"/>
        <v>77362.8</v>
      </c>
      <c r="O816" s="45">
        <v>0</v>
      </c>
      <c r="P816" s="45">
        <v>0</v>
      </c>
      <c r="Q816" s="45">
        <v>0</v>
      </c>
      <c r="R816" s="57">
        <v>44927</v>
      </c>
      <c r="S816" s="57">
        <v>45291</v>
      </c>
    </row>
    <row r="817" spans="1:19" ht="20.3" x14ac:dyDescent="0.35">
      <c r="A817" s="43">
        <v>741</v>
      </c>
      <c r="B817" s="47" t="s">
        <v>640</v>
      </c>
      <c r="C817" s="55">
        <v>42970</v>
      </c>
      <c r="D817" s="43" t="s">
        <v>1899</v>
      </c>
      <c r="E817" s="43">
        <v>1968</v>
      </c>
      <c r="F817" s="43" t="s">
        <v>2131</v>
      </c>
      <c r="G817" s="56" t="s">
        <v>2098</v>
      </c>
      <c r="H817" s="43">
        <v>2</v>
      </c>
      <c r="I817" s="43">
        <v>2</v>
      </c>
      <c r="J817" s="43">
        <v>0</v>
      </c>
      <c r="K817" s="43">
        <v>988</v>
      </c>
      <c r="L817" s="43">
        <v>589.20000000000005</v>
      </c>
      <c r="M817" s="45">
        <v>72919.199999999997</v>
      </c>
      <c r="N817" s="45">
        <f t="shared" si="34"/>
        <v>72919.199999999997</v>
      </c>
      <c r="O817" s="45">
        <v>0</v>
      </c>
      <c r="P817" s="45">
        <v>0</v>
      </c>
      <c r="Q817" s="45">
        <v>0</v>
      </c>
      <c r="R817" s="57">
        <v>44927</v>
      </c>
      <c r="S817" s="57">
        <v>45291</v>
      </c>
    </row>
    <row r="818" spans="1:19" ht="20.3" x14ac:dyDescent="0.3">
      <c r="A818" s="46" t="s">
        <v>22</v>
      </c>
      <c r="B818" s="46"/>
      <c r="C818" s="58" t="s">
        <v>172</v>
      </c>
      <c r="D818" s="58" t="s">
        <v>172</v>
      </c>
      <c r="E818" s="58" t="s">
        <v>172</v>
      </c>
      <c r="F818" s="58" t="s">
        <v>172</v>
      </c>
      <c r="G818" s="58" t="s">
        <v>172</v>
      </c>
      <c r="H818" s="58" t="s">
        <v>172</v>
      </c>
      <c r="I818" s="58" t="s">
        <v>172</v>
      </c>
      <c r="J818" s="49">
        <f>SUM(J816:J817)</f>
        <v>0</v>
      </c>
      <c r="K818" s="49">
        <f t="shared" ref="K818:Q818" si="46">SUM(K816:K817)</f>
        <v>1976</v>
      </c>
      <c r="L818" s="49">
        <f t="shared" si="46"/>
        <v>1158.8000000000002</v>
      </c>
      <c r="M818" s="49">
        <f t="shared" si="46"/>
        <v>150282</v>
      </c>
      <c r="N818" s="49">
        <f t="shared" si="46"/>
        <v>150282</v>
      </c>
      <c r="O818" s="49">
        <f t="shared" si="46"/>
        <v>0</v>
      </c>
      <c r="P818" s="49">
        <f t="shared" si="46"/>
        <v>0</v>
      </c>
      <c r="Q818" s="49">
        <f t="shared" si="46"/>
        <v>0</v>
      </c>
      <c r="R818" s="58" t="s">
        <v>172</v>
      </c>
      <c r="S818" s="58" t="s">
        <v>172</v>
      </c>
    </row>
    <row r="819" spans="1:19" ht="19.649999999999999" x14ac:dyDescent="0.3">
      <c r="A819" s="53" t="s">
        <v>34</v>
      </c>
      <c r="B819" s="53"/>
      <c r="C819" s="58" t="s">
        <v>172</v>
      </c>
      <c r="D819" s="58" t="s">
        <v>172</v>
      </c>
      <c r="E819" s="58" t="s">
        <v>172</v>
      </c>
      <c r="F819" s="58" t="s">
        <v>172</v>
      </c>
      <c r="G819" s="58" t="s">
        <v>172</v>
      </c>
      <c r="H819" s="58" t="s">
        <v>172</v>
      </c>
      <c r="I819" s="58" t="s">
        <v>172</v>
      </c>
      <c r="J819" s="49">
        <f>SUM(J818)</f>
        <v>0</v>
      </c>
      <c r="K819" s="49">
        <f t="shared" ref="K819:Q819" si="47">SUM(K818)</f>
        <v>1976</v>
      </c>
      <c r="L819" s="49">
        <f t="shared" si="47"/>
        <v>1158.8000000000002</v>
      </c>
      <c r="M819" s="49">
        <f t="shared" si="47"/>
        <v>150282</v>
      </c>
      <c r="N819" s="49">
        <f t="shared" si="47"/>
        <v>150282</v>
      </c>
      <c r="O819" s="49">
        <f t="shared" si="47"/>
        <v>0</v>
      </c>
      <c r="P819" s="49">
        <f t="shared" si="47"/>
        <v>0</v>
      </c>
      <c r="Q819" s="49">
        <f t="shared" si="47"/>
        <v>0</v>
      </c>
      <c r="R819" s="58" t="s">
        <v>172</v>
      </c>
      <c r="S819" s="58" t="s">
        <v>172</v>
      </c>
    </row>
    <row r="820" spans="1:19" ht="19.649999999999999" x14ac:dyDescent="0.3">
      <c r="A820" s="590" t="s">
        <v>1935</v>
      </c>
      <c r="B820" s="590"/>
      <c r="C820" s="590"/>
      <c r="D820" s="590"/>
      <c r="E820" s="590"/>
      <c r="F820" s="590"/>
      <c r="G820" s="590"/>
      <c r="H820" s="590"/>
      <c r="I820" s="590"/>
      <c r="J820" s="590"/>
      <c r="K820" s="590"/>
      <c r="L820" s="590"/>
      <c r="M820" s="590"/>
      <c r="N820" s="590"/>
      <c r="O820" s="590"/>
      <c r="P820" s="590"/>
      <c r="Q820" s="590"/>
      <c r="R820" s="590"/>
      <c r="S820" s="591"/>
    </row>
    <row r="821" spans="1:19" ht="19.649999999999999" x14ac:dyDescent="0.3">
      <c r="A821" s="556" t="s">
        <v>1936</v>
      </c>
      <c r="B821" s="556"/>
      <c r="C821" s="556"/>
      <c r="D821" s="556"/>
      <c r="E821" s="556"/>
      <c r="F821" s="556"/>
      <c r="G821" s="556"/>
      <c r="H821" s="556"/>
      <c r="I821" s="556"/>
      <c r="J821" s="556"/>
      <c r="K821" s="556"/>
      <c r="L821" s="556"/>
      <c r="M821" s="556"/>
      <c r="N821" s="556"/>
      <c r="O821" s="556"/>
      <c r="P821" s="556"/>
      <c r="Q821" s="556"/>
      <c r="R821" s="556"/>
      <c r="S821" s="557"/>
    </row>
    <row r="822" spans="1:19" ht="20.3" x14ac:dyDescent="0.35">
      <c r="A822" s="43">
        <v>742</v>
      </c>
      <c r="B822" s="47" t="s">
        <v>641</v>
      </c>
      <c r="C822" s="55">
        <v>42002</v>
      </c>
      <c r="D822" s="43" t="s">
        <v>1899</v>
      </c>
      <c r="E822" s="43">
        <v>1974</v>
      </c>
      <c r="F822" s="43" t="s">
        <v>2131</v>
      </c>
      <c r="G822" s="56" t="s">
        <v>2103</v>
      </c>
      <c r="H822" s="43">
        <v>2</v>
      </c>
      <c r="I822" s="43">
        <v>2</v>
      </c>
      <c r="J822" s="43">
        <v>0</v>
      </c>
      <c r="K822" s="43">
        <v>552.73</v>
      </c>
      <c r="L822" s="43">
        <v>530.70000000000005</v>
      </c>
      <c r="M822" s="45">
        <v>964354.05780000007</v>
      </c>
      <c r="N822" s="45">
        <f t="shared" si="34"/>
        <v>964354.05780000007</v>
      </c>
      <c r="O822" s="45">
        <v>0</v>
      </c>
      <c r="P822" s="45">
        <v>0</v>
      </c>
      <c r="Q822" s="45">
        <v>0</v>
      </c>
      <c r="R822" s="57">
        <v>44927</v>
      </c>
      <c r="S822" s="57">
        <v>45291</v>
      </c>
    </row>
    <row r="823" spans="1:19" ht="20.3" x14ac:dyDescent="0.35">
      <c r="A823" s="43">
        <v>743</v>
      </c>
      <c r="B823" s="47" t="s">
        <v>642</v>
      </c>
      <c r="C823" s="55">
        <v>42004</v>
      </c>
      <c r="D823" s="43" t="s">
        <v>1899</v>
      </c>
      <c r="E823" s="43">
        <v>1974</v>
      </c>
      <c r="F823" s="43" t="s">
        <v>2131</v>
      </c>
      <c r="G823" s="56" t="s">
        <v>2103</v>
      </c>
      <c r="H823" s="43">
        <v>2</v>
      </c>
      <c r="I823" s="43">
        <v>2</v>
      </c>
      <c r="J823" s="43">
        <v>0</v>
      </c>
      <c r="K823" s="43">
        <v>542.20000000000005</v>
      </c>
      <c r="L823" s="43">
        <v>478.5</v>
      </c>
      <c r="M823" s="45">
        <v>52992</v>
      </c>
      <c r="N823" s="45">
        <f t="shared" si="34"/>
        <v>52992</v>
      </c>
      <c r="O823" s="45">
        <v>0</v>
      </c>
      <c r="P823" s="45">
        <v>0</v>
      </c>
      <c r="Q823" s="45">
        <v>0</v>
      </c>
      <c r="R823" s="57">
        <v>44927</v>
      </c>
      <c r="S823" s="57">
        <v>45291</v>
      </c>
    </row>
    <row r="824" spans="1:19" ht="20.3" x14ac:dyDescent="0.35">
      <c r="A824" s="43">
        <v>744</v>
      </c>
      <c r="B824" s="47" t="s">
        <v>643</v>
      </c>
      <c r="C824" s="55">
        <v>42101</v>
      </c>
      <c r="D824" s="43" t="s">
        <v>1899</v>
      </c>
      <c r="E824" s="43">
        <v>1967</v>
      </c>
      <c r="F824" s="43" t="s">
        <v>2131</v>
      </c>
      <c r="G824" s="56" t="s">
        <v>2103</v>
      </c>
      <c r="H824" s="43">
        <v>2</v>
      </c>
      <c r="I824" s="43">
        <v>3</v>
      </c>
      <c r="J824" s="43">
        <v>0</v>
      </c>
      <c r="K824" s="43">
        <v>515</v>
      </c>
      <c r="L824" s="43">
        <v>511.4</v>
      </c>
      <c r="M824" s="45">
        <v>50673.599999999999</v>
      </c>
      <c r="N824" s="45">
        <f t="shared" si="34"/>
        <v>50673.599999999999</v>
      </c>
      <c r="O824" s="45">
        <v>0</v>
      </c>
      <c r="P824" s="45">
        <v>0</v>
      </c>
      <c r="Q824" s="45">
        <v>0</v>
      </c>
      <c r="R824" s="57">
        <v>44927</v>
      </c>
      <c r="S824" s="57">
        <v>45291</v>
      </c>
    </row>
    <row r="825" spans="1:19" ht="20.3" x14ac:dyDescent="0.3">
      <c r="A825" s="46" t="s">
        <v>22</v>
      </c>
      <c r="B825" s="46"/>
      <c r="C825" s="58" t="s">
        <v>172</v>
      </c>
      <c r="D825" s="58" t="s">
        <v>172</v>
      </c>
      <c r="E825" s="58" t="s">
        <v>172</v>
      </c>
      <c r="F825" s="58" t="s">
        <v>172</v>
      </c>
      <c r="G825" s="58" t="s">
        <v>172</v>
      </c>
      <c r="H825" s="58" t="s">
        <v>172</v>
      </c>
      <c r="I825" s="58" t="s">
        <v>172</v>
      </c>
      <c r="J825" s="49">
        <f>SUM(J822:J824)</f>
        <v>0</v>
      </c>
      <c r="K825" s="49">
        <f t="shared" ref="K825:Q825" si="48">SUM(K822:K824)</f>
        <v>1609.93</v>
      </c>
      <c r="L825" s="49">
        <f t="shared" si="48"/>
        <v>1520.6</v>
      </c>
      <c r="M825" s="49">
        <f t="shared" si="48"/>
        <v>1068019.6578000002</v>
      </c>
      <c r="N825" s="49">
        <f t="shared" si="48"/>
        <v>1068019.6578000002</v>
      </c>
      <c r="O825" s="49">
        <f t="shared" si="48"/>
        <v>0</v>
      </c>
      <c r="P825" s="49">
        <f t="shared" si="48"/>
        <v>0</v>
      </c>
      <c r="Q825" s="49">
        <f t="shared" si="48"/>
        <v>0</v>
      </c>
      <c r="R825" s="58" t="s">
        <v>172</v>
      </c>
      <c r="S825" s="58" t="s">
        <v>172</v>
      </c>
    </row>
    <row r="826" spans="1:19" ht="19.649999999999999" x14ac:dyDescent="0.3">
      <c r="A826" s="596" t="s">
        <v>1937</v>
      </c>
      <c r="B826" s="596"/>
      <c r="C826" s="596"/>
      <c r="D826" s="596"/>
      <c r="E826" s="596"/>
      <c r="F826" s="596"/>
      <c r="G826" s="596"/>
      <c r="H826" s="596"/>
      <c r="I826" s="596"/>
      <c r="J826" s="596"/>
      <c r="K826" s="596"/>
      <c r="L826" s="596"/>
      <c r="M826" s="596"/>
      <c r="N826" s="596"/>
      <c r="O826" s="596"/>
      <c r="P826" s="596"/>
      <c r="Q826" s="596"/>
      <c r="R826" s="596"/>
      <c r="S826" s="597"/>
    </row>
    <row r="827" spans="1:19" ht="20.3" x14ac:dyDescent="0.35">
      <c r="A827" s="43">
        <v>745</v>
      </c>
      <c r="B827" s="47" t="s">
        <v>648</v>
      </c>
      <c r="C827" s="55">
        <v>55897</v>
      </c>
      <c r="D827" s="43" t="s">
        <v>1899</v>
      </c>
      <c r="E827" s="43">
        <v>1975</v>
      </c>
      <c r="F827" s="43" t="s">
        <v>2131</v>
      </c>
      <c r="G827" s="56" t="s">
        <v>2105</v>
      </c>
      <c r="H827" s="43">
        <v>2</v>
      </c>
      <c r="I827" s="43">
        <v>1</v>
      </c>
      <c r="J827" s="43">
        <v>0</v>
      </c>
      <c r="K827" s="43">
        <v>905.6</v>
      </c>
      <c r="L827" s="43">
        <v>728.59999999999991</v>
      </c>
      <c r="M827" s="45">
        <v>1781578.8</v>
      </c>
      <c r="N827" s="45">
        <f t="shared" si="34"/>
        <v>1781578.8</v>
      </c>
      <c r="O827" s="45">
        <v>0</v>
      </c>
      <c r="P827" s="45">
        <v>0</v>
      </c>
      <c r="Q827" s="45">
        <v>0</v>
      </c>
      <c r="R827" s="57">
        <v>44927</v>
      </c>
      <c r="S827" s="57">
        <v>45291</v>
      </c>
    </row>
    <row r="828" spans="1:19" ht="20.3" x14ac:dyDescent="0.35">
      <c r="A828" s="43">
        <v>746</v>
      </c>
      <c r="B828" s="47" t="s">
        <v>644</v>
      </c>
      <c r="C828" s="55">
        <v>42111</v>
      </c>
      <c r="D828" s="43" t="s">
        <v>1899</v>
      </c>
      <c r="E828" s="43">
        <v>1972</v>
      </c>
      <c r="F828" s="43" t="s">
        <v>2131</v>
      </c>
      <c r="G828" s="56" t="s">
        <v>2103</v>
      </c>
      <c r="H828" s="43">
        <v>2</v>
      </c>
      <c r="I828" s="43">
        <v>3</v>
      </c>
      <c r="J828" s="43">
        <v>0</v>
      </c>
      <c r="K828" s="43">
        <v>532.08000000000004</v>
      </c>
      <c r="L828" s="43">
        <v>522.20000000000005</v>
      </c>
      <c r="M828" s="45">
        <v>999030</v>
      </c>
      <c r="N828" s="45">
        <f t="shared" si="34"/>
        <v>999030</v>
      </c>
      <c r="O828" s="45">
        <v>0</v>
      </c>
      <c r="P828" s="45">
        <v>0</v>
      </c>
      <c r="Q828" s="45">
        <v>0</v>
      </c>
      <c r="R828" s="57">
        <v>44927</v>
      </c>
      <c r="S828" s="57">
        <v>45291</v>
      </c>
    </row>
    <row r="829" spans="1:19" ht="20.3" x14ac:dyDescent="0.35">
      <c r="A829" s="43">
        <v>747</v>
      </c>
      <c r="B829" s="47" t="s">
        <v>1546</v>
      </c>
      <c r="C829" s="55">
        <v>42123</v>
      </c>
      <c r="D829" s="43" t="s">
        <v>1899</v>
      </c>
      <c r="E829" s="43">
        <v>1982</v>
      </c>
      <c r="F829" s="43" t="s">
        <v>2131</v>
      </c>
      <c r="G829" s="56" t="s">
        <v>2103</v>
      </c>
      <c r="H829" s="43">
        <v>2</v>
      </c>
      <c r="I829" s="43">
        <v>2</v>
      </c>
      <c r="J829" s="43">
        <v>0</v>
      </c>
      <c r="K829" s="43">
        <v>510.4</v>
      </c>
      <c r="L829" s="43">
        <v>379.9</v>
      </c>
      <c r="M829" s="45">
        <v>229158.17</v>
      </c>
      <c r="N829" s="45">
        <f t="shared" si="34"/>
        <v>229158.17</v>
      </c>
      <c r="O829" s="45">
        <v>0</v>
      </c>
      <c r="P829" s="45">
        <v>0</v>
      </c>
      <c r="Q829" s="45">
        <v>0</v>
      </c>
      <c r="R829" s="57">
        <v>44927</v>
      </c>
      <c r="S829" s="57">
        <v>45291</v>
      </c>
    </row>
    <row r="830" spans="1:19" ht="20.3" x14ac:dyDescent="0.35">
      <c r="A830" s="43">
        <v>748</v>
      </c>
      <c r="B830" s="47" t="s">
        <v>646</v>
      </c>
      <c r="C830" s="55">
        <v>42113</v>
      </c>
      <c r="D830" s="43" t="s">
        <v>1899</v>
      </c>
      <c r="E830" s="43">
        <v>1972</v>
      </c>
      <c r="F830" s="43" t="s">
        <v>2131</v>
      </c>
      <c r="G830" s="56" t="s">
        <v>2103</v>
      </c>
      <c r="H830" s="43">
        <v>2</v>
      </c>
      <c r="I830" s="43">
        <v>3</v>
      </c>
      <c r="J830" s="43">
        <v>0</v>
      </c>
      <c r="K830" s="43">
        <v>527.38</v>
      </c>
      <c r="L830" s="43">
        <v>522.1</v>
      </c>
      <c r="M830" s="45">
        <v>1134082.9609000001</v>
      </c>
      <c r="N830" s="45">
        <f t="shared" si="34"/>
        <v>1134082.9609000001</v>
      </c>
      <c r="O830" s="45">
        <v>0</v>
      </c>
      <c r="P830" s="45">
        <v>0</v>
      </c>
      <c r="Q830" s="45">
        <v>0</v>
      </c>
      <c r="R830" s="57">
        <v>44927</v>
      </c>
      <c r="S830" s="57">
        <v>45291</v>
      </c>
    </row>
    <row r="831" spans="1:19" ht="20.3" x14ac:dyDescent="0.35">
      <c r="A831" s="43">
        <v>749</v>
      </c>
      <c r="B831" s="47" t="s">
        <v>647</v>
      </c>
      <c r="C831" s="55">
        <v>42114</v>
      </c>
      <c r="D831" s="43" t="s">
        <v>1899</v>
      </c>
      <c r="E831" s="43">
        <v>1973</v>
      </c>
      <c r="F831" s="43" t="s">
        <v>2131</v>
      </c>
      <c r="G831" s="56" t="s">
        <v>2103</v>
      </c>
      <c r="H831" s="43">
        <v>2</v>
      </c>
      <c r="I831" s="43">
        <v>3</v>
      </c>
      <c r="J831" s="43">
        <v>0</v>
      </c>
      <c r="K831" s="43">
        <v>531.91</v>
      </c>
      <c r="L831" s="43">
        <v>500.7</v>
      </c>
      <c r="M831" s="45">
        <v>952152.0120000001</v>
      </c>
      <c r="N831" s="45">
        <f t="shared" si="34"/>
        <v>952152.0120000001</v>
      </c>
      <c r="O831" s="45">
        <v>0</v>
      </c>
      <c r="P831" s="45">
        <v>0</v>
      </c>
      <c r="Q831" s="45">
        <v>0</v>
      </c>
      <c r="R831" s="57">
        <v>44927</v>
      </c>
      <c r="S831" s="57">
        <v>45291</v>
      </c>
    </row>
    <row r="832" spans="1:19" ht="20.3" x14ac:dyDescent="0.35">
      <c r="A832" s="43">
        <v>750</v>
      </c>
      <c r="B832" s="47" t="s">
        <v>650</v>
      </c>
      <c r="C832" s="55">
        <v>42117</v>
      </c>
      <c r="D832" s="43" t="s">
        <v>1899</v>
      </c>
      <c r="E832" s="43">
        <v>1973</v>
      </c>
      <c r="F832" s="43" t="s">
        <v>2131</v>
      </c>
      <c r="G832" s="56" t="s">
        <v>2103</v>
      </c>
      <c r="H832" s="43">
        <v>2</v>
      </c>
      <c r="I832" s="43">
        <v>2</v>
      </c>
      <c r="J832" s="43">
        <v>0</v>
      </c>
      <c r="K832" s="43">
        <v>519.46</v>
      </c>
      <c r="L832" s="43">
        <v>558.1</v>
      </c>
      <c r="M832" s="45">
        <v>1222133.942</v>
      </c>
      <c r="N832" s="45">
        <f t="shared" si="34"/>
        <v>1222133.942</v>
      </c>
      <c r="O832" s="45">
        <v>0</v>
      </c>
      <c r="P832" s="45">
        <v>0</v>
      </c>
      <c r="Q832" s="45">
        <v>0</v>
      </c>
      <c r="R832" s="57">
        <v>44927</v>
      </c>
      <c r="S832" s="57">
        <v>45291</v>
      </c>
    </row>
    <row r="833" spans="1:19" ht="20.3" x14ac:dyDescent="0.35">
      <c r="A833" s="43">
        <v>751</v>
      </c>
      <c r="B833" s="47" t="s">
        <v>652</v>
      </c>
      <c r="C833" s="55">
        <v>42133</v>
      </c>
      <c r="D833" s="43" t="s">
        <v>1899</v>
      </c>
      <c r="E833" s="43">
        <v>1970</v>
      </c>
      <c r="F833" s="43" t="s">
        <v>2131</v>
      </c>
      <c r="G833" s="56" t="s">
        <v>2103</v>
      </c>
      <c r="H833" s="43">
        <v>2</v>
      </c>
      <c r="I833" s="43">
        <v>3</v>
      </c>
      <c r="J833" s="43">
        <v>0</v>
      </c>
      <c r="K833" s="43">
        <v>538.69000000000005</v>
      </c>
      <c r="L833" s="43">
        <v>529.4</v>
      </c>
      <c r="M833" s="45">
        <v>1222670.3999999999</v>
      </c>
      <c r="N833" s="45">
        <f t="shared" si="34"/>
        <v>1222670.3999999999</v>
      </c>
      <c r="O833" s="45">
        <v>0</v>
      </c>
      <c r="P833" s="45">
        <v>0</v>
      </c>
      <c r="Q833" s="45">
        <v>0</v>
      </c>
      <c r="R833" s="57">
        <v>44927</v>
      </c>
      <c r="S833" s="57">
        <v>45291</v>
      </c>
    </row>
    <row r="834" spans="1:19" ht="20.3" x14ac:dyDescent="0.35">
      <c r="A834" s="43">
        <v>752</v>
      </c>
      <c r="B834" s="47" t="s">
        <v>653</v>
      </c>
      <c r="C834" s="55">
        <v>42134</v>
      </c>
      <c r="D834" s="43" t="s">
        <v>1899</v>
      </c>
      <c r="E834" s="43">
        <v>1970</v>
      </c>
      <c r="F834" s="43" t="s">
        <v>2131</v>
      </c>
      <c r="G834" s="56" t="s">
        <v>2103</v>
      </c>
      <c r="H834" s="43">
        <v>2</v>
      </c>
      <c r="I834" s="43">
        <v>3</v>
      </c>
      <c r="J834" s="43">
        <v>0</v>
      </c>
      <c r="K834" s="43">
        <v>536.80999999999995</v>
      </c>
      <c r="L834" s="43">
        <v>534.70000000000005</v>
      </c>
      <c r="M834" s="45">
        <v>1508354.148</v>
      </c>
      <c r="N834" s="45">
        <f t="shared" si="34"/>
        <v>1508354.148</v>
      </c>
      <c r="O834" s="45">
        <v>0</v>
      </c>
      <c r="P834" s="45">
        <v>0</v>
      </c>
      <c r="Q834" s="45">
        <v>0</v>
      </c>
      <c r="R834" s="57">
        <v>44927</v>
      </c>
      <c r="S834" s="57">
        <v>45291</v>
      </c>
    </row>
    <row r="835" spans="1:19" ht="20.3" x14ac:dyDescent="0.35">
      <c r="A835" s="43">
        <v>753</v>
      </c>
      <c r="B835" s="47" t="s">
        <v>654</v>
      </c>
      <c r="C835" s="55">
        <v>42127</v>
      </c>
      <c r="D835" s="43" t="s">
        <v>1899</v>
      </c>
      <c r="E835" s="43">
        <v>1969</v>
      </c>
      <c r="F835" s="43" t="s">
        <v>2131</v>
      </c>
      <c r="G835" s="56" t="s">
        <v>2103</v>
      </c>
      <c r="H835" s="43">
        <v>2</v>
      </c>
      <c r="I835" s="43">
        <v>3</v>
      </c>
      <c r="J835" s="43">
        <v>0</v>
      </c>
      <c r="K835" s="43">
        <v>589.79999999999995</v>
      </c>
      <c r="L835" s="43">
        <v>527.69999999999993</v>
      </c>
      <c r="M835" s="45">
        <v>109564.8</v>
      </c>
      <c r="N835" s="45">
        <f t="shared" si="34"/>
        <v>109564.8</v>
      </c>
      <c r="O835" s="45">
        <v>0</v>
      </c>
      <c r="P835" s="45">
        <v>0</v>
      </c>
      <c r="Q835" s="45">
        <v>0</v>
      </c>
      <c r="R835" s="57">
        <v>44927</v>
      </c>
      <c r="S835" s="57">
        <v>45291</v>
      </c>
    </row>
    <row r="836" spans="1:19" ht="20.3" x14ac:dyDescent="0.35">
      <c r="A836" s="43">
        <v>754</v>
      </c>
      <c r="B836" s="47" t="s">
        <v>657</v>
      </c>
      <c r="C836" s="55">
        <v>42136</v>
      </c>
      <c r="D836" s="43" t="s">
        <v>1899</v>
      </c>
      <c r="E836" s="43">
        <v>1971</v>
      </c>
      <c r="F836" s="43" t="s">
        <v>2131</v>
      </c>
      <c r="G836" s="56" t="s">
        <v>2103</v>
      </c>
      <c r="H836" s="43">
        <v>2</v>
      </c>
      <c r="I836" s="43">
        <v>3</v>
      </c>
      <c r="J836" s="43">
        <v>0</v>
      </c>
      <c r="K836" s="43">
        <v>584.9</v>
      </c>
      <c r="L836" s="43">
        <v>522.35</v>
      </c>
      <c r="M836" s="45">
        <v>1406843.59</v>
      </c>
      <c r="N836" s="45">
        <f t="shared" si="34"/>
        <v>1406843.59</v>
      </c>
      <c r="O836" s="45">
        <v>0</v>
      </c>
      <c r="P836" s="45">
        <v>0</v>
      </c>
      <c r="Q836" s="45">
        <v>0</v>
      </c>
      <c r="R836" s="57">
        <v>44927</v>
      </c>
      <c r="S836" s="57">
        <v>45291</v>
      </c>
    </row>
    <row r="837" spans="1:19" ht="20.3" x14ac:dyDescent="0.35">
      <c r="A837" s="43">
        <v>755</v>
      </c>
      <c r="B837" s="47" t="s">
        <v>658</v>
      </c>
      <c r="C837" s="55">
        <v>42139</v>
      </c>
      <c r="D837" s="43" t="s">
        <v>1899</v>
      </c>
      <c r="E837" s="43">
        <v>1967</v>
      </c>
      <c r="F837" s="43" t="s">
        <v>2131</v>
      </c>
      <c r="G837" s="56" t="s">
        <v>2103</v>
      </c>
      <c r="H837" s="43">
        <v>2</v>
      </c>
      <c r="I837" s="43">
        <v>3</v>
      </c>
      <c r="J837" s="43">
        <v>0</v>
      </c>
      <c r="K837" s="43">
        <v>582.9</v>
      </c>
      <c r="L837" s="43">
        <v>509.9</v>
      </c>
      <c r="M837" s="45">
        <v>69554.399999999994</v>
      </c>
      <c r="N837" s="45">
        <f t="shared" si="34"/>
        <v>69554.399999999994</v>
      </c>
      <c r="O837" s="45">
        <v>0</v>
      </c>
      <c r="P837" s="45">
        <v>0</v>
      </c>
      <c r="Q837" s="45">
        <v>0</v>
      </c>
      <c r="R837" s="57">
        <v>44927</v>
      </c>
      <c r="S837" s="57">
        <v>45291</v>
      </c>
    </row>
    <row r="838" spans="1:19" ht="20.3" x14ac:dyDescent="0.3">
      <c r="A838" s="46" t="s">
        <v>22</v>
      </c>
      <c r="B838" s="46"/>
      <c r="C838" s="58" t="s">
        <v>172</v>
      </c>
      <c r="D838" s="58" t="s">
        <v>172</v>
      </c>
      <c r="E838" s="58" t="s">
        <v>172</v>
      </c>
      <c r="F838" s="58" t="s">
        <v>172</v>
      </c>
      <c r="G838" s="58" t="s">
        <v>172</v>
      </c>
      <c r="H838" s="58" t="s">
        <v>172</v>
      </c>
      <c r="I838" s="58" t="s">
        <v>172</v>
      </c>
      <c r="J838" s="49">
        <f>SUM(J827:J837)</f>
        <v>0</v>
      </c>
      <c r="K838" s="49">
        <f t="shared" ref="K838:Q838" si="49">SUM(K827:K837)</f>
        <v>6359.9299999999994</v>
      </c>
      <c r="L838" s="49">
        <f t="shared" si="49"/>
        <v>5835.65</v>
      </c>
      <c r="M838" s="49">
        <f t="shared" si="49"/>
        <v>10635123.222900001</v>
      </c>
      <c r="N838" s="49">
        <f t="shared" si="49"/>
        <v>10635123.222900001</v>
      </c>
      <c r="O838" s="49">
        <f t="shared" si="49"/>
        <v>0</v>
      </c>
      <c r="P838" s="49">
        <f t="shared" si="49"/>
        <v>0</v>
      </c>
      <c r="Q838" s="49">
        <f t="shared" si="49"/>
        <v>0</v>
      </c>
      <c r="R838" s="58" t="s">
        <v>172</v>
      </c>
      <c r="S838" s="58" t="s">
        <v>172</v>
      </c>
    </row>
    <row r="839" spans="1:19" ht="19.649999999999999" x14ac:dyDescent="0.3">
      <c r="A839" s="53" t="s">
        <v>34</v>
      </c>
      <c r="B839" s="53"/>
      <c r="C839" s="58" t="s">
        <v>172</v>
      </c>
      <c r="D839" s="58" t="s">
        <v>172</v>
      </c>
      <c r="E839" s="58" t="s">
        <v>172</v>
      </c>
      <c r="F839" s="58" t="s">
        <v>172</v>
      </c>
      <c r="G839" s="58" t="s">
        <v>172</v>
      </c>
      <c r="H839" s="58" t="s">
        <v>172</v>
      </c>
      <c r="I839" s="58" t="s">
        <v>172</v>
      </c>
      <c r="J839" s="49">
        <f>J825+J838</f>
        <v>0</v>
      </c>
      <c r="K839" s="49">
        <f t="shared" ref="K839:Q839" si="50">K825+K838</f>
        <v>7969.86</v>
      </c>
      <c r="L839" s="49">
        <f t="shared" si="50"/>
        <v>7356.25</v>
      </c>
      <c r="M839" s="49">
        <f t="shared" si="50"/>
        <v>11703142.880700001</v>
      </c>
      <c r="N839" s="49">
        <f t="shared" si="50"/>
        <v>11703142.880700001</v>
      </c>
      <c r="O839" s="49">
        <f t="shared" si="50"/>
        <v>0</v>
      </c>
      <c r="P839" s="49">
        <f t="shared" si="50"/>
        <v>0</v>
      </c>
      <c r="Q839" s="49">
        <f t="shared" si="50"/>
        <v>0</v>
      </c>
      <c r="R839" s="58" t="s">
        <v>172</v>
      </c>
      <c r="S839" s="58" t="s">
        <v>172</v>
      </c>
    </row>
    <row r="840" spans="1:19" ht="19.649999999999999" x14ac:dyDescent="0.3">
      <c r="A840" s="590" t="s">
        <v>1938</v>
      </c>
      <c r="B840" s="590"/>
      <c r="C840" s="590"/>
      <c r="D840" s="590"/>
      <c r="E840" s="590"/>
      <c r="F840" s="590"/>
      <c r="G840" s="590"/>
      <c r="H840" s="590"/>
      <c r="I840" s="590"/>
      <c r="J840" s="590"/>
      <c r="K840" s="590"/>
      <c r="L840" s="590"/>
      <c r="M840" s="590"/>
      <c r="N840" s="590"/>
      <c r="O840" s="590"/>
      <c r="P840" s="590"/>
      <c r="Q840" s="590"/>
      <c r="R840" s="590"/>
      <c r="S840" s="591"/>
    </row>
    <row r="841" spans="1:19" ht="19.649999999999999" x14ac:dyDescent="0.3">
      <c r="A841" s="556" t="s">
        <v>1939</v>
      </c>
      <c r="B841" s="556"/>
      <c r="C841" s="556"/>
      <c r="D841" s="556"/>
      <c r="E841" s="556"/>
      <c r="F841" s="556"/>
      <c r="G841" s="556"/>
      <c r="H841" s="556"/>
      <c r="I841" s="556"/>
      <c r="J841" s="556"/>
      <c r="K841" s="556"/>
      <c r="L841" s="556"/>
      <c r="M841" s="556"/>
      <c r="N841" s="556"/>
      <c r="O841" s="556"/>
      <c r="P841" s="556"/>
      <c r="Q841" s="556"/>
      <c r="R841" s="556"/>
      <c r="S841" s="557"/>
    </row>
    <row r="842" spans="1:19" ht="20.3" x14ac:dyDescent="0.35">
      <c r="A842" s="43">
        <v>756</v>
      </c>
      <c r="B842" s="44" t="s">
        <v>1455</v>
      </c>
      <c r="C842" s="55">
        <v>42316</v>
      </c>
      <c r="D842" s="43" t="s">
        <v>1899</v>
      </c>
      <c r="E842" s="43">
        <v>1974</v>
      </c>
      <c r="F842" s="43" t="s">
        <v>2131</v>
      </c>
      <c r="G842" s="56" t="s">
        <v>2097</v>
      </c>
      <c r="H842" s="43">
        <v>2</v>
      </c>
      <c r="I842" s="43">
        <v>3</v>
      </c>
      <c r="J842" s="43">
        <v>0</v>
      </c>
      <c r="K842" s="43">
        <v>1420.7</v>
      </c>
      <c r="L842" s="43">
        <v>818.7</v>
      </c>
      <c r="M842" s="45">
        <v>1424249.9386499997</v>
      </c>
      <c r="N842" s="45">
        <f t="shared" ref="N842:N903" si="51">M842</f>
        <v>1424249.9386499997</v>
      </c>
      <c r="O842" s="45">
        <v>0</v>
      </c>
      <c r="P842" s="45">
        <v>0</v>
      </c>
      <c r="Q842" s="45">
        <v>0</v>
      </c>
      <c r="R842" s="57">
        <v>44927</v>
      </c>
      <c r="S842" s="57">
        <v>45291</v>
      </c>
    </row>
    <row r="843" spans="1:19" ht="20.3" x14ac:dyDescent="0.3">
      <c r="A843" s="46" t="s">
        <v>22</v>
      </c>
      <c r="B843" s="46"/>
      <c r="C843" s="58" t="s">
        <v>172</v>
      </c>
      <c r="D843" s="58" t="s">
        <v>172</v>
      </c>
      <c r="E843" s="58" t="s">
        <v>172</v>
      </c>
      <c r="F843" s="58" t="s">
        <v>172</v>
      </c>
      <c r="G843" s="58" t="s">
        <v>172</v>
      </c>
      <c r="H843" s="58" t="s">
        <v>172</v>
      </c>
      <c r="I843" s="58" t="s">
        <v>172</v>
      </c>
      <c r="J843" s="49">
        <f>SUM(J842)</f>
        <v>0</v>
      </c>
      <c r="K843" s="49">
        <f t="shared" ref="K843:Q843" si="52">SUM(K842)</f>
        <v>1420.7</v>
      </c>
      <c r="L843" s="49">
        <f t="shared" si="52"/>
        <v>818.7</v>
      </c>
      <c r="M843" s="49">
        <f t="shared" si="52"/>
        <v>1424249.9386499997</v>
      </c>
      <c r="N843" s="49">
        <f t="shared" si="52"/>
        <v>1424249.9386499997</v>
      </c>
      <c r="O843" s="49">
        <f t="shared" si="52"/>
        <v>0</v>
      </c>
      <c r="P843" s="49">
        <f t="shared" si="52"/>
        <v>0</v>
      </c>
      <c r="Q843" s="49">
        <f t="shared" si="52"/>
        <v>0</v>
      </c>
      <c r="R843" s="58" t="s">
        <v>172</v>
      </c>
      <c r="S843" s="58" t="s">
        <v>172</v>
      </c>
    </row>
    <row r="844" spans="1:19" ht="19.649999999999999" x14ac:dyDescent="0.3">
      <c r="A844" s="596" t="s">
        <v>1940</v>
      </c>
      <c r="B844" s="596"/>
      <c r="C844" s="596"/>
      <c r="D844" s="596"/>
      <c r="E844" s="596"/>
      <c r="F844" s="596"/>
      <c r="G844" s="596"/>
      <c r="H844" s="596"/>
      <c r="I844" s="596"/>
      <c r="J844" s="596"/>
      <c r="K844" s="596"/>
      <c r="L844" s="596"/>
      <c r="M844" s="596"/>
      <c r="N844" s="596"/>
      <c r="O844" s="596"/>
      <c r="P844" s="596"/>
      <c r="Q844" s="596"/>
      <c r="R844" s="596"/>
      <c r="S844" s="597"/>
    </row>
    <row r="845" spans="1:19" ht="20.3" x14ac:dyDescent="0.35">
      <c r="A845" s="43">
        <v>757</v>
      </c>
      <c r="B845" s="44" t="s">
        <v>41</v>
      </c>
      <c r="C845" s="55">
        <v>42481</v>
      </c>
      <c r="D845" s="43" t="s">
        <v>1899</v>
      </c>
      <c r="E845" s="43">
        <v>1973</v>
      </c>
      <c r="F845" s="43">
        <v>2021</v>
      </c>
      <c r="G845" s="56" t="s">
        <v>2097</v>
      </c>
      <c r="H845" s="43">
        <v>5</v>
      </c>
      <c r="I845" s="43">
        <v>8</v>
      </c>
      <c r="J845" s="43">
        <v>0</v>
      </c>
      <c r="K845" s="43">
        <v>7608.3</v>
      </c>
      <c r="L845" s="43">
        <v>5787.6000000000013</v>
      </c>
      <c r="M845" s="45">
        <v>4824020.2496499997</v>
      </c>
      <c r="N845" s="45">
        <f t="shared" si="51"/>
        <v>4824020.2496499997</v>
      </c>
      <c r="O845" s="45">
        <v>0</v>
      </c>
      <c r="P845" s="45">
        <v>0</v>
      </c>
      <c r="Q845" s="45">
        <v>0</v>
      </c>
      <c r="R845" s="57">
        <v>44927</v>
      </c>
      <c r="S845" s="57">
        <v>45291</v>
      </c>
    </row>
    <row r="846" spans="1:19" ht="20.3" x14ac:dyDescent="0.35">
      <c r="A846" s="43">
        <v>758</v>
      </c>
      <c r="B846" s="44" t="s">
        <v>1576</v>
      </c>
      <c r="C846" s="55">
        <v>42441</v>
      </c>
      <c r="D846" s="43" t="s">
        <v>1899</v>
      </c>
      <c r="E846" s="43">
        <v>1996</v>
      </c>
      <c r="F846" s="43" t="s">
        <v>2131</v>
      </c>
      <c r="G846" s="56" t="s">
        <v>2098</v>
      </c>
      <c r="H846" s="43">
        <v>9</v>
      </c>
      <c r="I846" s="43">
        <v>1</v>
      </c>
      <c r="J846" s="43">
        <v>1</v>
      </c>
      <c r="K846" s="43">
        <v>3656.1</v>
      </c>
      <c r="L846" s="43">
        <v>3175</v>
      </c>
      <c r="M846" s="45">
        <v>2794001.34</v>
      </c>
      <c r="N846" s="45">
        <f t="shared" si="51"/>
        <v>2794001.34</v>
      </c>
      <c r="O846" s="45">
        <v>0</v>
      </c>
      <c r="P846" s="45">
        <v>0</v>
      </c>
      <c r="Q846" s="45">
        <v>0</v>
      </c>
      <c r="R846" s="57">
        <v>44927</v>
      </c>
      <c r="S846" s="57">
        <v>45291</v>
      </c>
    </row>
    <row r="847" spans="1:19" ht="20.3" x14ac:dyDescent="0.35">
      <c r="A847" s="43">
        <v>759</v>
      </c>
      <c r="B847" s="44" t="s">
        <v>1577</v>
      </c>
      <c r="C847" s="55">
        <v>42474</v>
      </c>
      <c r="D847" s="43" t="s">
        <v>1899</v>
      </c>
      <c r="E847" s="43">
        <v>1993</v>
      </c>
      <c r="F847" s="43" t="s">
        <v>2131</v>
      </c>
      <c r="G847" s="56" t="s">
        <v>2097</v>
      </c>
      <c r="H847" s="43">
        <v>9</v>
      </c>
      <c r="I847" s="43">
        <v>1</v>
      </c>
      <c r="J847" s="43">
        <v>1</v>
      </c>
      <c r="K847" s="43">
        <v>2885.1</v>
      </c>
      <c r="L847" s="43">
        <v>2130.1</v>
      </c>
      <c r="M847" s="45">
        <v>2591767.7600000002</v>
      </c>
      <c r="N847" s="45">
        <f t="shared" si="51"/>
        <v>2591767.7600000002</v>
      </c>
      <c r="O847" s="45">
        <v>0</v>
      </c>
      <c r="P847" s="45">
        <v>0</v>
      </c>
      <c r="Q847" s="45">
        <v>0</v>
      </c>
      <c r="R847" s="57">
        <v>44927</v>
      </c>
      <c r="S847" s="57">
        <v>45291</v>
      </c>
    </row>
    <row r="848" spans="1:19" ht="20.3" x14ac:dyDescent="0.35">
      <c r="A848" s="43">
        <v>760</v>
      </c>
      <c r="B848" s="44" t="s">
        <v>1893</v>
      </c>
      <c r="C848" s="55">
        <v>42414</v>
      </c>
      <c r="D848" s="43" t="s">
        <v>1899</v>
      </c>
      <c r="E848" s="43">
        <v>1964</v>
      </c>
      <c r="F848" s="43" t="s">
        <v>2131</v>
      </c>
      <c r="G848" s="56" t="s">
        <v>2098</v>
      </c>
      <c r="H848" s="43">
        <v>4</v>
      </c>
      <c r="I848" s="43">
        <v>3</v>
      </c>
      <c r="J848" s="43">
        <v>0</v>
      </c>
      <c r="K848" s="43">
        <v>2524.1</v>
      </c>
      <c r="L848" s="43">
        <v>1991.9</v>
      </c>
      <c r="M848" s="45">
        <v>0</v>
      </c>
      <c r="N848" s="45">
        <f t="shared" si="51"/>
        <v>0</v>
      </c>
      <c r="O848" s="45">
        <v>0</v>
      </c>
      <c r="P848" s="45">
        <v>0</v>
      </c>
      <c r="Q848" s="45">
        <v>0</v>
      </c>
      <c r="R848" s="57">
        <v>44927</v>
      </c>
      <c r="S848" s="57">
        <v>45291</v>
      </c>
    </row>
    <row r="849" spans="1:19" ht="20.3" x14ac:dyDescent="0.35">
      <c r="A849" s="43">
        <v>761</v>
      </c>
      <c r="B849" s="44" t="s">
        <v>1894</v>
      </c>
      <c r="C849" s="55">
        <v>42415</v>
      </c>
      <c r="D849" s="43" t="s">
        <v>1899</v>
      </c>
      <c r="E849" s="43">
        <v>1964</v>
      </c>
      <c r="F849" s="43" t="s">
        <v>2131</v>
      </c>
      <c r="G849" s="56" t="s">
        <v>2098</v>
      </c>
      <c r="H849" s="43">
        <v>4</v>
      </c>
      <c r="I849" s="43">
        <v>4</v>
      </c>
      <c r="J849" s="43">
        <v>0</v>
      </c>
      <c r="K849" s="43">
        <v>3158</v>
      </c>
      <c r="L849" s="43">
        <v>2501.6999999999998</v>
      </c>
      <c r="M849" s="45">
        <v>0</v>
      </c>
      <c r="N849" s="45">
        <f t="shared" si="51"/>
        <v>0</v>
      </c>
      <c r="O849" s="45">
        <v>0</v>
      </c>
      <c r="P849" s="45">
        <v>0</v>
      </c>
      <c r="Q849" s="45">
        <v>0</v>
      </c>
      <c r="R849" s="57">
        <v>44927</v>
      </c>
      <c r="S849" s="57">
        <v>45291</v>
      </c>
    </row>
    <row r="850" spans="1:19" ht="20.3" x14ac:dyDescent="0.35">
      <c r="A850" s="43">
        <v>762</v>
      </c>
      <c r="B850" s="44" t="s">
        <v>1895</v>
      </c>
      <c r="C850" s="55">
        <v>42420</v>
      </c>
      <c r="D850" s="43" t="s">
        <v>1899</v>
      </c>
      <c r="E850" s="43">
        <v>1964</v>
      </c>
      <c r="F850" s="43" t="s">
        <v>2131</v>
      </c>
      <c r="G850" s="56" t="s">
        <v>2098</v>
      </c>
      <c r="H850" s="43">
        <v>4</v>
      </c>
      <c r="I850" s="43">
        <v>4</v>
      </c>
      <c r="J850" s="43">
        <v>0</v>
      </c>
      <c r="K850" s="43">
        <v>3132.8</v>
      </c>
      <c r="L850" s="43">
        <v>2540.1999999999998</v>
      </c>
      <c r="M850" s="45">
        <v>0</v>
      </c>
      <c r="N850" s="45">
        <f t="shared" si="51"/>
        <v>0</v>
      </c>
      <c r="O850" s="45">
        <v>0</v>
      </c>
      <c r="P850" s="45">
        <v>0</v>
      </c>
      <c r="Q850" s="45">
        <v>0</v>
      </c>
      <c r="R850" s="57">
        <v>44927</v>
      </c>
      <c r="S850" s="57">
        <v>45291</v>
      </c>
    </row>
    <row r="851" spans="1:19" ht="20.3" x14ac:dyDescent="0.35">
      <c r="A851" s="43">
        <v>763</v>
      </c>
      <c r="B851" s="44" t="s">
        <v>1896</v>
      </c>
      <c r="C851" s="55">
        <v>42423</v>
      </c>
      <c r="D851" s="43" t="s">
        <v>1899</v>
      </c>
      <c r="E851" s="43">
        <v>1966</v>
      </c>
      <c r="F851" s="43" t="s">
        <v>2131</v>
      </c>
      <c r="G851" s="56" t="s">
        <v>2098</v>
      </c>
      <c r="H851" s="43">
        <v>4</v>
      </c>
      <c r="I851" s="43">
        <v>4</v>
      </c>
      <c r="J851" s="43">
        <v>0</v>
      </c>
      <c r="K851" s="43">
        <v>3119.28</v>
      </c>
      <c r="L851" s="43">
        <v>2483.5</v>
      </c>
      <c r="M851" s="45">
        <v>0</v>
      </c>
      <c r="N851" s="45">
        <f t="shared" si="51"/>
        <v>0</v>
      </c>
      <c r="O851" s="45">
        <v>0</v>
      </c>
      <c r="P851" s="45">
        <v>0</v>
      </c>
      <c r="Q851" s="45">
        <v>0</v>
      </c>
      <c r="R851" s="57">
        <v>44927</v>
      </c>
      <c r="S851" s="57">
        <v>45291</v>
      </c>
    </row>
    <row r="852" spans="1:19" ht="20.3" x14ac:dyDescent="0.3">
      <c r="A852" s="46" t="s">
        <v>22</v>
      </c>
      <c r="B852" s="46"/>
      <c r="C852" s="58" t="s">
        <v>172</v>
      </c>
      <c r="D852" s="58" t="s">
        <v>172</v>
      </c>
      <c r="E852" s="58" t="s">
        <v>172</v>
      </c>
      <c r="F852" s="58" t="s">
        <v>172</v>
      </c>
      <c r="G852" s="58" t="s">
        <v>172</v>
      </c>
      <c r="H852" s="58" t="s">
        <v>172</v>
      </c>
      <c r="I852" s="58" t="s">
        <v>172</v>
      </c>
      <c r="J852" s="49">
        <f>SUM(J845:J851)</f>
        <v>2</v>
      </c>
      <c r="K852" s="49">
        <f t="shared" ref="K852:Q852" si="53">SUM(K845:K851)</f>
        <v>26083.679999999997</v>
      </c>
      <c r="L852" s="49">
        <f t="shared" si="53"/>
        <v>20610.000000000004</v>
      </c>
      <c r="M852" s="49">
        <f t="shared" si="53"/>
        <v>10209789.349649999</v>
      </c>
      <c r="N852" s="49">
        <f t="shared" si="53"/>
        <v>10209789.349649999</v>
      </c>
      <c r="O852" s="49">
        <f t="shared" si="53"/>
        <v>0</v>
      </c>
      <c r="P852" s="49">
        <f t="shared" si="53"/>
        <v>0</v>
      </c>
      <c r="Q852" s="49">
        <f t="shared" si="53"/>
        <v>0</v>
      </c>
      <c r="R852" s="58" t="s">
        <v>172</v>
      </c>
      <c r="S852" s="58" t="s">
        <v>172</v>
      </c>
    </row>
    <row r="853" spans="1:19" ht="19.649999999999999" x14ac:dyDescent="0.3">
      <c r="A853" s="596" t="s">
        <v>1941</v>
      </c>
      <c r="B853" s="596"/>
      <c r="C853" s="596"/>
      <c r="D853" s="596"/>
      <c r="E853" s="596"/>
      <c r="F853" s="596"/>
      <c r="G853" s="596"/>
      <c r="H853" s="596"/>
      <c r="I853" s="596"/>
      <c r="J853" s="596"/>
      <c r="K853" s="596"/>
      <c r="L853" s="596"/>
      <c r="M853" s="596"/>
      <c r="N853" s="596"/>
      <c r="O853" s="596"/>
      <c r="P853" s="596"/>
      <c r="Q853" s="596"/>
      <c r="R853" s="596"/>
      <c r="S853" s="597"/>
    </row>
    <row r="854" spans="1:19" ht="20.3" x14ac:dyDescent="0.35">
      <c r="A854" s="43">
        <v>764</v>
      </c>
      <c r="B854" s="46" t="s">
        <v>1806</v>
      </c>
      <c r="C854" s="55">
        <v>42617</v>
      </c>
      <c r="D854" s="43" t="s">
        <v>1899</v>
      </c>
      <c r="E854" s="43">
        <v>1987</v>
      </c>
      <c r="F854" s="43" t="s">
        <v>2131</v>
      </c>
      <c r="G854" s="56" t="s">
        <v>2097</v>
      </c>
      <c r="H854" s="43">
        <v>5</v>
      </c>
      <c r="I854" s="43">
        <v>5</v>
      </c>
      <c r="J854" s="43">
        <v>0</v>
      </c>
      <c r="K854" s="43">
        <v>7652.5</v>
      </c>
      <c r="L854" s="43">
        <v>4778</v>
      </c>
      <c r="M854" s="45">
        <v>4893419.7480000006</v>
      </c>
      <c r="N854" s="45">
        <f t="shared" si="51"/>
        <v>4893419.7480000006</v>
      </c>
      <c r="O854" s="45">
        <v>0</v>
      </c>
      <c r="P854" s="45">
        <v>0</v>
      </c>
      <c r="Q854" s="45">
        <v>0</v>
      </c>
      <c r="R854" s="57">
        <v>44927</v>
      </c>
      <c r="S854" s="57">
        <v>45291</v>
      </c>
    </row>
    <row r="855" spans="1:19" ht="20.3" x14ac:dyDescent="0.35">
      <c r="A855" s="43">
        <v>765</v>
      </c>
      <c r="B855" s="46" t="s">
        <v>1807</v>
      </c>
      <c r="C855" s="55">
        <v>42618</v>
      </c>
      <c r="D855" s="43" t="s">
        <v>1899</v>
      </c>
      <c r="E855" s="43">
        <v>1988</v>
      </c>
      <c r="F855" s="43" t="s">
        <v>2131</v>
      </c>
      <c r="G855" s="56" t="s">
        <v>2097</v>
      </c>
      <c r="H855" s="43">
        <v>5</v>
      </c>
      <c r="I855" s="43">
        <v>4</v>
      </c>
      <c r="J855" s="43">
        <v>0</v>
      </c>
      <c r="K855" s="43">
        <v>5986</v>
      </c>
      <c r="L855" s="43">
        <v>3737.4</v>
      </c>
      <c r="M855" s="45">
        <v>4289459.8319999995</v>
      </c>
      <c r="N855" s="45">
        <f t="shared" si="51"/>
        <v>4289459.8319999995</v>
      </c>
      <c r="O855" s="45">
        <v>0</v>
      </c>
      <c r="P855" s="45">
        <v>0</v>
      </c>
      <c r="Q855" s="45">
        <v>0</v>
      </c>
      <c r="R855" s="57">
        <v>44927</v>
      </c>
      <c r="S855" s="57">
        <v>45291</v>
      </c>
    </row>
    <row r="856" spans="1:19" ht="20.3" x14ac:dyDescent="0.35">
      <c r="A856" s="43">
        <v>766</v>
      </c>
      <c r="B856" s="46" t="s">
        <v>1808</v>
      </c>
      <c r="C856" s="55">
        <v>42622</v>
      </c>
      <c r="D856" s="43" t="s">
        <v>1899</v>
      </c>
      <c r="E856" s="43">
        <v>1987</v>
      </c>
      <c r="F856" s="43" t="s">
        <v>2131</v>
      </c>
      <c r="G856" s="56" t="s">
        <v>2097</v>
      </c>
      <c r="H856" s="43">
        <v>5</v>
      </c>
      <c r="I856" s="43">
        <v>2</v>
      </c>
      <c r="J856" s="43">
        <v>0</v>
      </c>
      <c r="K856" s="43">
        <v>3356.7</v>
      </c>
      <c r="L856" s="43">
        <v>2103.9</v>
      </c>
      <c r="M856" s="45">
        <v>1854452.5020000001</v>
      </c>
      <c r="N856" s="45">
        <f t="shared" si="51"/>
        <v>1854452.5020000001</v>
      </c>
      <c r="O856" s="45">
        <v>0</v>
      </c>
      <c r="P856" s="45">
        <v>0</v>
      </c>
      <c r="Q856" s="45">
        <v>0</v>
      </c>
      <c r="R856" s="57">
        <v>44927</v>
      </c>
      <c r="S856" s="57">
        <v>45291</v>
      </c>
    </row>
    <row r="857" spans="1:19" ht="20.3" x14ac:dyDescent="0.35">
      <c r="A857" s="43">
        <v>767</v>
      </c>
      <c r="B857" s="46" t="s">
        <v>1809</v>
      </c>
      <c r="C857" s="55">
        <v>42623</v>
      </c>
      <c r="D857" s="43" t="s">
        <v>1899</v>
      </c>
      <c r="E857" s="43">
        <v>1986</v>
      </c>
      <c r="F857" s="43" t="s">
        <v>2131</v>
      </c>
      <c r="G857" s="56" t="s">
        <v>2097</v>
      </c>
      <c r="H857" s="43">
        <v>5</v>
      </c>
      <c r="I857" s="43">
        <v>2</v>
      </c>
      <c r="J857" s="43">
        <v>0</v>
      </c>
      <c r="K857" s="43">
        <v>3315.2</v>
      </c>
      <c r="L857" s="43">
        <v>2098.6999999999998</v>
      </c>
      <c r="M857" s="45">
        <v>5991150.7739999993</v>
      </c>
      <c r="N857" s="45">
        <f t="shared" si="51"/>
        <v>5991150.7739999993</v>
      </c>
      <c r="O857" s="45">
        <v>0</v>
      </c>
      <c r="P857" s="45">
        <v>0</v>
      </c>
      <c r="Q857" s="45">
        <v>0</v>
      </c>
      <c r="R857" s="57">
        <v>44927</v>
      </c>
      <c r="S857" s="57">
        <v>45291</v>
      </c>
    </row>
    <row r="858" spans="1:19" ht="20.3" x14ac:dyDescent="0.3">
      <c r="A858" s="46" t="s">
        <v>22</v>
      </c>
      <c r="B858" s="46"/>
      <c r="C858" s="58" t="s">
        <v>172</v>
      </c>
      <c r="D858" s="58" t="s">
        <v>172</v>
      </c>
      <c r="E858" s="58" t="s">
        <v>172</v>
      </c>
      <c r="F858" s="58" t="s">
        <v>172</v>
      </c>
      <c r="G858" s="58" t="s">
        <v>172</v>
      </c>
      <c r="H858" s="58" t="s">
        <v>172</v>
      </c>
      <c r="I858" s="58" t="s">
        <v>172</v>
      </c>
      <c r="J858" s="49">
        <f>SUM(J854:J857)</f>
        <v>0</v>
      </c>
      <c r="K858" s="49">
        <f t="shared" ref="K858:Q858" si="54">SUM(K854:K857)</f>
        <v>20310.400000000001</v>
      </c>
      <c r="L858" s="49">
        <f t="shared" si="54"/>
        <v>12718</v>
      </c>
      <c r="M858" s="49">
        <f t="shared" si="54"/>
        <v>17028482.855999999</v>
      </c>
      <c r="N858" s="49">
        <f t="shared" si="54"/>
        <v>17028482.855999999</v>
      </c>
      <c r="O858" s="49">
        <f t="shared" si="54"/>
        <v>0</v>
      </c>
      <c r="P858" s="49">
        <f t="shared" si="54"/>
        <v>0</v>
      </c>
      <c r="Q858" s="49">
        <f t="shared" si="54"/>
        <v>0</v>
      </c>
      <c r="R858" s="58" t="s">
        <v>172</v>
      </c>
      <c r="S858" s="58" t="s">
        <v>172</v>
      </c>
    </row>
    <row r="859" spans="1:19" ht="19.649999999999999" x14ac:dyDescent="0.3">
      <c r="A859" s="53" t="s">
        <v>34</v>
      </c>
      <c r="B859" s="53"/>
      <c r="C859" s="58" t="s">
        <v>172</v>
      </c>
      <c r="D859" s="58" t="s">
        <v>172</v>
      </c>
      <c r="E859" s="58" t="s">
        <v>172</v>
      </c>
      <c r="F859" s="58" t="s">
        <v>172</v>
      </c>
      <c r="G859" s="58" t="s">
        <v>172</v>
      </c>
      <c r="H859" s="58" t="s">
        <v>172</v>
      </c>
      <c r="I859" s="58" t="s">
        <v>172</v>
      </c>
      <c r="J859" s="49">
        <f>J843+J852+J858</f>
        <v>2</v>
      </c>
      <c r="K859" s="49">
        <f t="shared" ref="K859:Q859" si="55">K843+K852+K858</f>
        <v>47814.78</v>
      </c>
      <c r="L859" s="49">
        <f t="shared" si="55"/>
        <v>34146.700000000004</v>
      </c>
      <c r="M859" s="49">
        <f t="shared" si="55"/>
        <v>28662522.144299999</v>
      </c>
      <c r="N859" s="49">
        <f t="shared" si="55"/>
        <v>28662522.144299999</v>
      </c>
      <c r="O859" s="49">
        <f t="shared" si="55"/>
        <v>0</v>
      </c>
      <c r="P859" s="49">
        <f t="shared" si="55"/>
        <v>0</v>
      </c>
      <c r="Q859" s="49">
        <f t="shared" si="55"/>
        <v>0</v>
      </c>
      <c r="R859" s="58" t="s">
        <v>172</v>
      </c>
      <c r="S859" s="58" t="s">
        <v>172</v>
      </c>
    </row>
    <row r="860" spans="1:19" ht="19.649999999999999" x14ac:dyDescent="0.3">
      <c r="A860" s="590" t="s">
        <v>1942</v>
      </c>
      <c r="B860" s="590"/>
      <c r="C860" s="590"/>
      <c r="D860" s="590"/>
      <c r="E860" s="590"/>
      <c r="F860" s="590"/>
      <c r="G860" s="590"/>
      <c r="H860" s="590"/>
      <c r="I860" s="590"/>
      <c r="J860" s="590"/>
      <c r="K860" s="590"/>
      <c r="L860" s="590"/>
      <c r="M860" s="590"/>
      <c r="N860" s="590"/>
      <c r="O860" s="590"/>
      <c r="P860" s="590"/>
      <c r="Q860" s="590"/>
      <c r="R860" s="590"/>
      <c r="S860" s="591"/>
    </row>
    <row r="861" spans="1:19" ht="19.649999999999999" x14ac:dyDescent="0.3">
      <c r="A861" s="556" t="s">
        <v>1943</v>
      </c>
      <c r="B861" s="556"/>
      <c r="C861" s="556"/>
      <c r="D861" s="556"/>
      <c r="E861" s="556"/>
      <c r="F861" s="556"/>
      <c r="G861" s="556"/>
      <c r="H861" s="556"/>
      <c r="I861" s="556"/>
      <c r="J861" s="556"/>
      <c r="K861" s="556"/>
      <c r="L861" s="556"/>
      <c r="M861" s="556"/>
      <c r="N861" s="556"/>
      <c r="O861" s="556"/>
      <c r="P861" s="556"/>
      <c r="Q861" s="556"/>
      <c r="R861" s="556"/>
      <c r="S861" s="557"/>
    </row>
    <row r="862" spans="1:19" ht="20.3" x14ac:dyDescent="0.35">
      <c r="A862" s="43">
        <v>768</v>
      </c>
      <c r="B862" s="44" t="s">
        <v>659</v>
      </c>
      <c r="C862" s="55">
        <v>42662</v>
      </c>
      <c r="D862" s="43" t="s">
        <v>1899</v>
      </c>
      <c r="E862" s="43">
        <v>1968</v>
      </c>
      <c r="F862" s="43">
        <v>2019</v>
      </c>
      <c r="G862" s="56" t="s">
        <v>2098</v>
      </c>
      <c r="H862" s="43">
        <v>5</v>
      </c>
      <c r="I862" s="43">
        <v>3</v>
      </c>
      <c r="J862" s="43">
        <v>0</v>
      </c>
      <c r="K862" s="43">
        <v>4290.4399999999996</v>
      </c>
      <c r="L862" s="43">
        <v>2545.5</v>
      </c>
      <c r="M862" s="45">
        <v>3234293.034</v>
      </c>
      <c r="N862" s="45">
        <f t="shared" si="51"/>
        <v>3234293.034</v>
      </c>
      <c r="O862" s="45">
        <v>0</v>
      </c>
      <c r="P862" s="45">
        <v>0</v>
      </c>
      <c r="Q862" s="45">
        <v>0</v>
      </c>
      <c r="R862" s="57">
        <v>44927</v>
      </c>
      <c r="S862" s="57">
        <v>45291</v>
      </c>
    </row>
    <row r="863" spans="1:19" ht="20.3" x14ac:dyDescent="0.35">
      <c r="A863" s="43">
        <v>769</v>
      </c>
      <c r="B863" s="44" t="s">
        <v>660</v>
      </c>
      <c r="C863" s="55">
        <v>42710</v>
      </c>
      <c r="D863" s="43" t="s">
        <v>1899</v>
      </c>
      <c r="E863" s="43">
        <v>1982</v>
      </c>
      <c r="F863" s="43" t="s">
        <v>2131</v>
      </c>
      <c r="G863" s="56" t="s">
        <v>2098</v>
      </c>
      <c r="H863" s="43">
        <v>5</v>
      </c>
      <c r="I863" s="43">
        <v>8</v>
      </c>
      <c r="J863" s="43">
        <v>0</v>
      </c>
      <c r="K863" s="43">
        <v>5206.1000000000004</v>
      </c>
      <c r="L863" s="43">
        <v>5208.1500000000005</v>
      </c>
      <c r="M863" s="45">
        <v>11953332.635999998</v>
      </c>
      <c r="N863" s="45">
        <f t="shared" si="51"/>
        <v>11953332.635999998</v>
      </c>
      <c r="O863" s="45">
        <v>0</v>
      </c>
      <c r="P863" s="45">
        <v>0</v>
      </c>
      <c r="Q863" s="45">
        <v>0</v>
      </c>
      <c r="R863" s="57">
        <v>44927</v>
      </c>
      <c r="S863" s="57">
        <v>45291</v>
      </c>
    </row>
    <row r="864" spans="1:19" ht="20.3" x14ac:dyDescent="0.35">
      <c r="A864" s="43">
        <v>770</v>
      </c>
      <c r="B864" s="44" t="s">
        <v>661</v>
      </c>
      <c r="C864" s="55">
        <v>42712</v>
      </c>
      <c r="D864" s="43" t="s">
        <v>1899</v>
      </c>
      <c r="E864" s="43">
        <v>1984</v>
      </c>
      <c r="F864" s="43" t="s">
        <v>2131</v>
      </c>
      <c r="G864" s="56" t="s">
        <v>2098</v>
      </c>
      <c r="H864" s="43">
        <v>5</v>
      </c>
      <c r="I864" s="43">
        <v>5</v>
      </c>
      <c r="J864" s="43">
        <v>0</v>
      </c>
      <c r="K864" s="43">
        <v>5642.4</v>
      </c>
      <c r="L864" s="43">
        <v>5117.8</v>
      </c>
      <c r="M864" s="45">
        <v>11939655.714</v>
      </c>
      <c r="N864" s="45">
        <f t="shared" si="51"/>
        <v>11939655.714</v>
      </c>
      <c r="O864" s="45">
        <v>0</v>
      </c>
      <c r="P864" s="45">
        <v>0</v>
      </c>
      <c r="Q864" s="45">
        <v>0</v>
      </c>
      <c r="R864" s="57">
        <v>44927</v>
      </c>
      <c r="S864" s="57">
        <v>45291</v>
      </c>
    </row>
    <row r="865" spans="1:19" ht="20.3" x14ac:dyDescent="0.35">
      <c r="A865" s="43">
        <v>771</v>
      </c>
      <c r="B865" s="44" t="s">
        <v>662</v>
      </c>
      <c r="C865" s="55">
        <v>42714</v>
      </c>
      <c r="D865" s="43" t="s">
        <v>1899</v>
      </c>
      <c r="E865" s="43">
        <v>1986</v>
      </c>
      <c r="F865" s="43" t="s">
        <v>2131</v>
      </c>
      <c r="G865" s="56" t="s">
        <v>2098</v>
      </c>
      <c r="H865" s="43">
        <v>5</v>
      </c>
      <c r="I865" s="43">
        <v>5</v>
      </c>
      <c r="J865" s="43">
        <v>0</v>
      </c>
      <c r="K865" s="43">
        <v>7329</v>
      </c>
      <c r="L865" s="43">
        <v>5240.17</v>
      </c>
      <c r="M865" s="45">
        <v>11919888.791999999</v>
      </c>
      <c r="N865" s="45">
        <f t="shared" si="51"/>
        <v>11919888.791999999</v>
      </c>
      <c r="O865" s="45">
        <v>0</v>
      </c>
      <c r="P865" s="45">
        <v>0</v>
      </c>
      <c r="Q865" s="45">
        <v>0</v>
      </c>
      <c r="R865" s="57">
        <v>44927</v>
      </c>
      <c r="S865" s="57">
        <v>45291</v>
      </c>
    </row>
    <row r="866" spans="1:19" ht="20.3" x14ac:dyDescent="0.35">
      <c r="A866" s="43">
        <v>772</v>
      </c>
      <c r="B866" s="44" t="s">
        <v>663</v>
      </c>
      <c r="C866" s="55">
        <v>42792</v>
      </c>
      <c r="D866" s="43" t="s">
        <v>1899</v>
      </c>
      <c r="E866" s="43">
        <v>1989</v>
      </c>
      <c r="F866" s="43" t="s">
        <v>2131</v>
      </c>
      <c r="G866" s="56" t="s">
        <v>2098</v>
      </c>
      <c r="H866" s="43">
        <v>5</v>
      </c>
      <c r="I866" s="43">
        <v>8</v>
      </c>
      <c r="J866" s="43">
        <v>0</v>
      </c>
      <c r="K866" s="43">
        <v>8731.31</v>
      </c>
      <c r="L866" s="43">
        <v>4989.8</v>
      </c>
      <c r="M866" s="45">
        <v>12077748.9</v>
      </c>
      <c r="N866" s="45">
        <f t="shared" si="51"/>
        <v>12077748.9</v>
      </c>
      <c r="O866" s="45">
        <v>0</v>
      </c>
      <c r="P866" s="45">
        <v>0</v>
      </c>
      <c r="Q866" s="45">
        <v>0</v>
      </c>
      <c r="R866" s="57">
        <v>44927</v>
      </c>
      <c r="S866" s="57">
        <v>45291</v>
      </c>
    </row>
    <row r="867" spans="1:19" ht="20.3" x14ac:dyDescent="0.35">
      <c r="A867" s="43">
        <v>773</v>
      </c>
      <c r="B867" s="44" t="s">
        <v>665</v>
      </c>
      <c r="C867" s="55">
        <v>42816</v>
      </c>
      <c r="D867" s="43" t="s">
        <v>1899</v>
      </c>
      <c r="E867" s="43">
        <v>1986</v>
      </c>
      <c r="F867" s="43" t="s">
        <v>2131</v>
      </c>
      <c r="G867" s="56" t="s">
        <v>2097</v>
      </c>
      <c r="H867" s="43">
        <v>5</v>
      </c>
      <c r="I867" s="43">
        <v>4</v>
      </c>
      <c r="J867" s="43">
        <v>0</v>
      </c>
      <c r="K867" s="43">
        <v>4632.74</v>
      </c>
      <c r="L867" s="43">
        <v>3297.42</v>
      </c>
      <c r="M867" s="45">
        <v>3848444.1320000002</v>
      </c>
      <c r="N867" s="45">
        <f t="shared" si="51"/>
        <v>3848444.1320000002</v>
      </c>
      <c r="O867" s="45">
        <v>0</v>
      </c>
      <c r="P867" s="45">
        <v>0</v>
      </c>
      <c r="Q867" s="45">
        <v>0</v>
      </c>
      <c r="R867" s="57">
        <v>44927</v>
      </c>
      <c r="S867" s="57">
        <v>45291</v>
      </c>
    </row>
    <row r="868" spans="1:19" ht="20.3" x14ac:dyDescent="0.35">
      <c r="A868" s="43">
        <v>774</v>
      </c>
      <c r="B868" s="44" t="s">
        <v>666</v>
      </c>
      <c r="C868" s="55">
        <v>42842</v>
      </c>
      <c r="D868" s="43" t="s">
        <v>1899</v>
      </c>
      <c r="E868" s="43">
        <v>1939</v>
      </c>
      <c r="F868" s="43" t="s">
        <v>2131</v>
      </c>
      <c r="G868" s="56" t="s">
        <v>2103</v>
      </c>
      <c r="H868" s="43">
        <v>2</v>
      </c>
      <c r="I868" s="43">
        <v>1</v>
      </c>
      <c r="J868" s="43">
        <v>0</v>
      </c>
      <c r="K868" s="43">
        <v>647.1</v>
      </c>
      <c r="L868" s="43">
        <v>388.81</v>
      </c>
      <c r="M868" s="45">
        <v>887913.47399999993</v>
      </c>
      <c r="N868" s="45">
        <f t="shared" si="51"/>
        <v>887913.47399999993</v>
      </c>
      <c r="O868" s="45">
        <v>0</v>
      </c>
      <c r="P868" s="45">
        <v>0</v>
      </c>
      <c r="Q868" s="45">
        <v>0</v>
      </c>
      <c r="R868" s="57">
        <v>44927</v>
      </c>
      <c r="S868" s="57">
        <v>45291</v>
      </c>
    </row>
    <row r="869" spans="1:19" ht="20.3" x14ac:dyDescent="0.35">
      <c r="A869" s="43">
        <v>775</v>
      </c>
      <c r="B869" s="44" t="s">
        <v>667</v>
      </c>
      <c r="C869" s="55">
        <v>42843</v>
      </c>
      <c r="D869" s="43" t="s">
        <v>1899</v>
      </c>
      <c r="E869" s="43">
        <v>1955</v>
      </c>
      <c r="F869" s="43" t="s">
        <v>2131</v>
      </c>
      <c r="G869" s="56" t="s">
        <v>2098</v>
      </c>
      <c r="H869" s="43">
        <v>2</v>
      </c>
      <c r="I869" s="43">
        <v>3</v>
      </c>
      <c r="J869" s="43">
        <v>0</v>
      </c>
      <c r="K869" s="43">
        <v>2378.6999999999998</v>
      </c>
      <c r="L869" s="43">
        <v>1350.8</v>
      </c>
      <c r="M869" s="45">
        <v>3122621.9219999998</v>
      </c>
      <c r="N869" s="45">
        <f t="shared" si="51"/>
        <v>3122621.9219999998</v>
      </c>
      <c r="O869" s="45">
        <v>0</v>
      </c>
      <c r="P869" s="45">
        <v>0</v>
      </c>
      <c r="Q869" s="45">
        <v>0</v>
      </c>
      <c r="R869" s="57">
        <v>44927</v>
      </c>
      <c r="S869" s="57">
        <v>45291</v>
      </c>
    </row>
    <row r="870" spans="1:19" ht="20.3" x14ac:dyDescent="0.35">
      <c r="A870" s="43">
        <v>776</v>
      </c>
      <c r="B870" s="44" t="s">
        <v>668</v>
      </c>
      <c r="C870" s="55">
        <v>42846</v>
      </c>
      <c r="D870" s="43" t="s">
        <v>1899</v>
      </c>
      <c r="E870" s="43">
        <v>1952</v>
      </c>
      <c r="F870" s="43" t="s">
        <v>2131</v>
      </c>
      <c r="G870" s="56" t="s">
        <v>2098</v>
      </c>
      <c r="H870" s="43">
        <v>2</v>
      </c>
      <c r="I870" s="43">
        <v>1</v>
      </c>
      <c r="J870" s="43">
        <v>0</v>
      </c>
      <c r="K870" s="43">
        <v>551.4</v>
      </c>
      <c r="L870" s="43">
        <v>367.6</v>
      </c>
      <c r="M870" s="45">
        <v>771218.11200000008</v>
      </c>
      <c r="N870" s="45">
        <f t="shared" si="51"/>
        <v>771218.11200000008</v>
      </c>
      <c r="O870" s="45">
        <v>0</v>
      </c>
      <c r="P870" s="45">
        <v>0</v>
      </c>
      <c r="Q870" s="45">
        <v>0</v>
      </c>
      <c r="R870" s="57">
        <v>44927</v>
      </c>
      <c r="S870" s="57">
        <v>45291</v>
      </c>
    </row>
    <row r="871" spans="1:19" ht="20.3" x14ac:dyDescent="0.35">
      <c r="A871" s="43">
        <v>778</v>
      </c>
      <c r="B871" s="44" t="s">
        <v>669</v>
      </c>
      <c r="C871" s="55">
        <v>42850</v>
      </c>
      <c r="D871" s="43" t="s">
        <v>1899</v>
      </c>
      <c r="E871" s="43">
        <v>1935</v>
      </c>
      <c r="F871" s="43" t="s">
        <v>2131</v>
      </c>
      <c r="G871" s="56" t="s">
        <v>2103</v>
      </c>
      <c r="H871" s="43">
        <v>2</v>
      </c>
      <c r="I871" s="43">
        <v>1</v>
      </c>
      <c r="J871" s="43">
        <v>0</v>
      </c>
      <c r="K871" s="43">
        <v>651.15</v>
      </c>
      <c r="L871" s="43">
        <v>434.12</v>
      </c>
      <c r="M871" s="45">
        <v>933292.5</v>
      </c>
      <c r="N871" s="45">
        <f t="shared" si="51"/>
        <v>933292.5</v>
      </c>
      <c r="O871" s="45">
        <v>0</v>
      </c>
      <c r="P871" s="45">
        <v>0</v>
      </c>
      <c r="Q871" s="45">
        <v>0</v>
      </c>
      <c r="R871" s="57">
        <v>44927</v>
      </c>
      <c r="S871" s="57">
        <v>45291</v>
      </c>
    </row>
    <row r="872" spans="1:19" ht="20.3" x14ac:dyDescent="0.35">
      <c r="A872" s="43">
        <v>779</v>
      </c>
      <c r="B872" s="44" t="s">
        <v>670</v>
      </c>
      <c r="C872" s="55">
        <v>42851</v>
      </c>
      <c r="D872" s="43" t="s">
        <v>1899</v>
      </c>
      <c r="E872" s="43">
        <v>1956</v>
      </c>
      <c r="F872" s="43" t="s">
        <v>2131</v>
      </c>
      <c r="G872" s="56" t="s">
        <v>2098</v>
      </c>
      <c r="H872" s="43">
        <v>2</v>
      </c>
      <c r="I872" s="43">
        <v>1</v>
      </c>
      <c r="J872" s="43">
        <v>0</v>
      </c>
      <c r="K872" s="43">
        <v>744.3</v>
      </c>
      <c r="L872" s="43">
        <v>496.2</v>
      </c>
      <c r="M872" s="45">
        <v>1017796.1220000001</v>
      </c>
      <c r="N872" s="45">
        <f t="shared" si="51"/>
        <v>1017796.1220000001</v>
      </c>
      <c r="O872" s="45">
        <v>0</v>
      </c>
      <c r="P872" s="45">
        <v>0</v>
      </c>
      <c r="Q872" s="45">
        <v>0</v>
      </c>
      <c r="R872" s="57">
        <v>44927</v>
      </c>
      <c r="S872" s="57">
        <v>45291</v>
      </c>
    </row>
    <row r="873" spans="1:19" ht="20.3" x14ac:dyDescent="0.35">
      <c r="A873" s="43">
        <v>780</v>
      </c>
      <c r="B873" s="44" t="s">
        <v>671</v>
      </c>
      <c r="C873" s="55">
        <v>42636</v>
      </c>
      <c r="D873" s="43" t="s">
        <v>1899</v>
      </c>
      <c r="E873" s="43">
        <v>1979</v>
      </c>
      <c r="F873" s="43" t="s">
        <v>2131</v>
      </c>
      <c r="G873" s="56" t="s">
        <v>2097</v>
      </c>
      <c r="H873" s="43">
        <v>5</v>
      </c>
      <c r="I873" s="43">
        <v>4</v>
      </c>
      <c r="J873" s="43">
        <v>0</v>
      </c>
      <c r="K873" s="43">
        <v>4709.32</v>
      </c>
      <c r="L873" s="43">
        <v>3363.75</v>
      </c>
      <c r="M873" s="45">
        <v>6569758.9335000003</v>
      </c>
      <c r="N873" s="45">
        <f t="shared" si="51"/>
        <v>6569758.9335000003</v>
      </c>
      <c r="O873" s="45">
        <v>0</v>
      </c>
      <c r="P873" s="45">
        <v>0</v>
      </c>
      <c r="Q873" s="45">
        <v>0</v>
      </c>
      <c r="R873" s="57">
        <v>44927</v>
      </c>
      <c r="S873" s="57">
        <v>45291</v>
      </c>
    </row>
    <row r="874" spans="1:19" ht="20.3" x14ac:dyDescent="0.35">
      <c r="A874" s="43">
        <v>781</v>
      </c>
      <c r="B874" s="44" t="s">
        <v>672</v>
      </c>
      <c r="C874" s="55">
        <v>42876</v>
      </c>
      <c r="D874" s="43" t="s">
        <v>1899</v>
      </c>
      <c r="E874" s="43">
        <v>1962</v>
      </c>
      <c r="F874" s="43" t="s">
        <v>2131</v>
      </c>
      <c r="G874" s="56" t="s">
        <v>2098</v>
      </c>
      <c r="H874" s="43">
        <v>3</v>
      </c>
      <c r="I874" s="43">
        <v>2</v>
      </c>
      <c r="J874" s="43">
        <v>0</v>
      </c>
      <c r="K874" s="43">
        <v>1613.33</v>
      </c>
      <c r="L874" s="43">
        <v>963.70999999999992</v>
      </c>
      <c r="M874" s="45">
        <v>2155745.5080000004</v>
      </c>
      <c r="N874" s="45">
        <f t="shared" si="51"/>
        <v>2155745.5080000004</v>
      </c>
      <c r="O874" s="45">
        <v>0</v>
      </c>
      <c r="P874" s="45">
        <v>0</v>
      </c>
      <c r="Q874" s="45">
        <v>0</v>
      </c>
      <c r="R874" s="57">
        <v>44927</v>
      </c>
      <c r="S874" s="57">
        <v>45291</v>
      </c>
    </row>
    <row r="875" spans="1:19" ht="20.3" x14ac:dyDescent="0.35">
      <c r="A875" s="43">
        <v>782</v>
      </c>
      <c r="B875" s="44" t="s">
        <v>673</v>
      </c>
      <c r="C875" s="55">
        <v>42933</v>
      </c>
      <c r="D875" s="43" t="s">
        <v>1899</v>
      </c>
      <c r="E875" s="43">
        <v>1984</v>
      </c>
      <c r="F875" s="43" t="s">
        <v>2131</v>
      </c>
      <c r="G875" s="56" t="s">
        <v>2097</v>
      </c>
      <c r="H875" s="43">
        <v>5</v>
      </c>
      <c r="I875" s="43">
        <v>6</v>
      </c>
      <c r="J875" s="43">
        <v>0</v>
      </c>
      <c r="K875" s="43">
        <v>7691.6</v>
      </c>
      <c r="L875" s="43">
        <v>6118.1</v>
      </c>
      <c r="M875" s="45">
        <v>12407615.7597</v>
      </c>
      <c r="N875" s="45">
        <f t="shared" si="51"/>
        <v>12407615.7597</v>
      </c>
      <c r="O875" s="45">
        <v>0</v>
      </c>
      <c r="P875" s="45">
        <v>0</v>
      </c>
      <c r="Q875" s="45">
        <v>0</v>
      </c>
      <c r="R875" s="57">
        <v>44927</v>
      </c>
      <c r="S875" s="57">
        <v>45291</v>
      </c>
    </row>
    <row r="876" spans="1:19" ht="20.3" x14ac:dyDescent="0.35">
      <c r="A876" s="43">
        <v>783</v>
      </c>
      <c r="B876" s="44" t="s">
        <v>674</v>
      </c>
      <c r="C876" s="55">
        <v>42936</v>
      </c>
      <c r="D876" s="43" t="s">
        <v>1899</v>
      </c>
      <c r="E876" s="43">
        <v>1987</v>
      </c>
      <c r="F876" s="43" t="s">
        <v>2131</v>
      </c>
      <c r="G876" s="56" t="s">
        <v>2097</v>
      </c>
      <c r="H876" s="43">
        <v>5</v>
      </c>
      <c r="I876" s="43">
        <v>3</v>
      </c>
      <c r="J876" s="43">
        <v>0</v>
      </c>
      <c r="K876" s="43">
        <v>4023.32</v>
      </c>
      <c r="L876" s="43">
        <v>3525.9</v>
      </c>
      <c r="M876" s="45">
        <v>5692186.5738500003</v>
      </c>
      <c r="N876" s="45">
        <f t="shared" si="51"/>
        <v>5692186.5738500003</v>
      </c>
      <c r="O876" s="45">
        <v>0</v>
      </c>
      <c r="P876" s="45">
        <v>0</v>
      </c>
      <c r="Q876" s="45">
        <v>0</v>
      </c>
      <c r="R876" s="57">
        <v>44927</v>
      </c>
      <c r="S876" s="57">
        <v>45291</v>
      </c>
    </row>
    <row r="877" spans="1:19" ht="20.3" x14ac:dyDescent="0.3">
      <c r="A877" s="46" t="s">
        <v>22</v>
      </c>
      <c r="B877" s="46"/>
      <c r="C877" s="58" t="s">
        <v>172</v>
      </c>
      <c r="D877" s="58" t="s">
        <v>172</v>
      </c>
      <c r="E877" s="58" t="s">
        <v>172</v>
      </c>
      <c r="F877" s="58" t="s">
        <v>172</v>
      </c>
      <c r="G877" s="58" t="s">
        <v>172</v>
      </c>
      <c r="H877" s="58" t="s">
        <v>172</v>
      </c>
      <c r="I877" s="58" t="s">
        <v>172</v>
      </c>
      <c r="J877" s="49">
        <f t="shared" ref="J877:Q877" si="56">SUM(J862:J876)</f>
        <v>0</v>
      </c>
      <c r="K877" s="49">
        <f t="shared" si="56"/>
        <v>58842.21</v>
      </c>
      <c r="L877" s="49">
        <f t="shared" si="56"/>
        <v>43407.83</v>
      </c>
      <c r="M877" s="49">
        <f t="shared" si="56"/>
        <v>88531512.113050014</v>
      </c>
      <c r="N877" s="49">
        <f t="shared" si="56"/>
        <v>88531512.113050014</v>
      </c>
      <c r="O877" s="49">
        <f t="shared" si="56"/>
        <v>0</v>
      </c>
      <c r="P877" s="49">
        <f t="shared" si="56"/>
        <v>0</v>
      </c>
      <c r="Q877" s="49">
        <f t="shared" si="56"/>
        <v>0</v>
      </c>
      <c r="R877" s="58" t="s">
        <v>172</v>
      </c>
      <c r="S877" s="58" t="s">
        <v>172</v>
      </c>
    </row>
    <row r="878" spans="1:19" ht="19.649999999999999" x14ac:dyDescent="0.3">
      <c r="A878" s="53" t="s">
        <v>34</v>
      </c>
      <c r="B878" s="53"/>
      <c r="C878" s="58" t="s">
        <v>172</v>
      </c>
      <c r="D878" s="58" t="s">
        <v>172</v>
      </c>
      <c r="E878" s="58" t="s">
        <v>172</v>
      </c>
      <c r="F878" s="58" t="s">
        <v>172</v>
      </c>
      <c r="G878" s="58" t="s">
        <v>172</v>
      </c>
      <c r="H878" s="58" t="s">
        <v>172</v>
      </c>
      <c r="I878" s="58" t="s">
        <v>172</v>
      </c>
      <c r="J878" s="49">
        <f>SUM(J877)</f>
        <v>0</v>
      </c>
      <c r="K878" s="49">
        <f t="shared" ref="K878:Q878" si="57">SUM(K877)</f>
        <v>58842.21</v>
      </c>
      <c r="L878" s="49">
        <f t="shared" si="57"/>
        <v>43407.83</v>
      </c>
      <c r="M878" s="49">
        <f t="shared" si="57"/>
        <v>88531512.113050014</v>
      </c>
      <c r="N878" s="49">
        <f t="shared" si="57"/>
        <v>88531512.113050014</v>
      </c>
      <c r="O878" s="49">
        <f t="shared" si="57"/>
        <v>0</v>
      </c>
      <c r="P878" s="49">
        <f t="shared" si="57"/>
        <v>0</v>
      </c>
      <c r="Q878" s="49">
        <f t="shared" si="57"/>
        <v>0</v>
      </c>
      <c r="R878" s="58" t="s">
        <v>172</v>
      </c>
      <c r="S878" s="58" t="s">
        <v>172</v>
      </c>
    </row>
    <row r="879" spans="1:19" ht="19.649999999999999" x14ac:dyDescent="0.3">
      <c r="A879" s="590" t="s">
        <v>1944</v>
      </c>
      <c r="B879" s="590"/>
      <c r="C879" s="590"/>
      <c r="D879" s="590"/>
      <c r="E879" s="590"/>
      <c r="F879" s="590"/>
      <c r="G879" s="590"/>
      <c r="H879" s="590"/>
      <c r="I879" s="590"/>
      <c r="J879" s="590"/>
      <c r="K879" s="590"/>
      <c r="L879" s="590"/>
      <c r="M879" s="590"/>
      <c r="N879" s="590"/>
      <c r="O879" s="590"/>
      <c r="P879" s="590"/>
      <c r="Q879" s="590"/>
      <c r="R879" s="590"/>
      <c r="S879" s="591"/>
    </row>
    <row r="880" spans="1:19" ht="19.649999999999999" x14ac:dyDescent="0.3">
      <c r="A880" s="556" t="s">
        <v>1946</v>
      </c>
      <c r="B880" s="556"/>
      <c r="C880" s="556"/>
      <c r="D880" s="556"/>
      <c r="E880" s="556"/>
      <c r="F880" s="556"/>
      <c r="G880" s="556"/>
      <c r="H880" s="556"/>
      <c r="I880" s="556"/>
      <c r="J880" s="556"/>
      <c r="K880" s="556"/>
      <c r="L880" s="556"/>
      <c r="M880" s="556"/>
      <c r="N880" s="556"/>
      <c r="O880" s="556"/>
      <c r="P880" s="556"/>
      <c r="Q880" s="556"/>
      <c r="R880" s="556"/>
      <c r="S880" s="557"/>
    </row>
    <row r="881" spans="1:19" ht="20.3" x14ac:dyDescent="0.35">
      <c r="A881" s="43">
        <v>784</v>
      </c>
      <c r="B881" s="44" t="s">
        <v>675</v>
      </c>
      <c r="C881" s="55">
        <v>43312</v>
      </c>
      <c r="D881" s="43" t="s">
        <v>1899</v>
      </c>
      <c r="E881" s="43">
        <v>1940</v>
      </c>
      <c r="F881" s="43" t="s">
        <v>2131</v>
      </c>
      <c r="G881" s="56" t="s">
        <v>2103</v>
      </c>
      <c r="H881" s="43">
        <v>2</v>
      </c>
      <c r="I881" s="43">
        <v>2</v>
      </c>
      <c r="J881" s="43">
        <v>0</v>
      </c>
      <c r="K881" s="43">
        <v>1063.3</v>
      </c>
      <c r="L881" s="43">
        <v>432.4</v>
      </c>
      <c r="M881" s="45">
        <v>56856</v>
      </c>
      <c r="N881" s="45">
        <f t="shared" si="51"/>
        <v>56856</v>
      </c>
      <c r="O881" s="45">
        <v>0</v>
      </c>
      <c r="P881" s="45">
        <v>0</v>
      </c>
      <c r="Q881" s="45">
        <v>0</v>
      </c>
      <c r="R881" s="57">
        <v>44927</v>
      </c>
      <c r="S881" s="57">
        <v>45291</v>
      </c>
    </row>
    <row r="882" spans="1:19" ht="20.3" x14ac:dyDescent="0.35">
      <c r="A882" s="43">
        <v>785</v>
      </c>
      <c r="B882" s="44" t="s">
        <v>677</v>
      </c>
      <c r="C882" s="55">
        <v>43298</v>
      </c>
      <c r="D882" s="43" t="s">
        <v>1899</v>
      </c>
      <c r="E882" s="43">
        <v>1957</v>
      </c>
      <c r="F882" s="43" t="s">
        <v>2131</v>
      </c>
      <c r="G882" s="56" t="s">
        <v>2098</v>
      </c>
      <c r="H882" s="43">
        <v>2</v>
      </c>
      <c r="I882" s="43">
        <v>2</v>
      </c>
      <c r="J882" s="43">
        <v>0</v>
      </c>
      <c r="K882" s="43">
        <v>730.3</v>
      </c>
      <c r="L882" s="43">
        <v>378.6</v>
      </c>
      <c r="M882" s="45">
        <v>173533.81200000001</v>
      </c>
      <c r="N882" s="45">
        <f t="shared" si="51"/>
        <v>173533.81200000001</v>
      </c>
      <c r="O882" s="45">
        <v>0</v>
      </c>
      <c r="P882" s="45">
        <v>0</v>
      </c>
      <c r="Q882" s="45">
        <v>0</v>
      </c>
      <c r="R882" s="57">
        <v>44927</v>
      </c>
      <c r="S882" s="57">
        <v>45291</v>
      </c>
    </row>
    <row r="883" spans="1:19" ht="20.3" x14ac:dyDescent="0.35">
      <c r="A883" s="43">
        <v>786</v>
      </c>
      <c r="B883" s="44" t="s">
        <v>679</v>
      </c>
      <c r="C883" s="55">
        <v>43381</v>
      </c>
      <c r="D883" s="43" t="s">
        <v>1899</v>
      </c>
      <c r="E883" s="43">
        <v>1957</v>
      </c>
      <c r="F883" s="43" t="s">
        <v>2131</v>
      </c>
      <c r="G883" s="56" t="s">
        <v>2103</v>
      </c>
      <c r="H883" s="43">
        <v>2</v>
      </c>
      <c r="I883" s="43">
        <v>1</v>
      </c>
      <c r="J883" s="43">
        <v>0</v>
      </c>
      <c r="K883" s="43">
        <v>735.8</v>
      </c>
      <c r="L883" s="43">
        <v>406.6</v>
      </c>
      <c r="M883" s="45">
        <v>157114.38</v>
      </c>
      <c r="N883" s="45">
        <f t="shared" si="51"/>
        <v>157114.38</v>
      </c>
      <c r="O883" s="45">
        <v>0</v>
      </c>
      <c r="P883" s="45">
        <v>0</v>
      </c>
      <c r="Q883" s="45">
        <v>0</v>
      </c>
      <c r="R883" s="57">
        <v>44927</v>
      </c>
      <c r="S883" s="57">
        <v>45291</v>
      </c>
    </row>
    <row r="884" spans="1:19" ht="20.3" x14ac:dyDescent="0.35">
      <c r="A884" s="43">
        <v>788</v>
      </c>
      <c r="B884" s="44" t="s">
        <v>680</v>
      </c>
      <c r="C884" s="55">
        <v>43416</v>
      </c>
      <c r="D884" s="43" t="s">
        <v>1899</v>
      </c>
      <c r="E884" s="43">
        <v>1957</v>
      </c>
      <c r="F884" s="43" t="s">
        <v>2131</v>
      </c>
      <c r="G884" s="56" t="s">
        <v>2098</v>
      </c>
      <c r="H884" s="43">
        <v>2</v>
      </c>
      <c r="I884" s="43">
        <v>2</v>
      </c>
      <c r="J884" s="43">
        <v>0</v>
      </c>
      <c r="K884" s="43">
        <v>1461.4</v>
      </c>
      <c r="L884" s="43">
        <v>805.19999999999993</v>
      </c>
      <c r="M884" s="45">
        <v>1784244.5459999999</v>
      </c>
      <c r="N884" s="45">
        <f t="shared" si="51"/>
        <v>1784244.5459999999</v>
      </c>
      <c r="O884" s="45">
        <v>0</v>
      </c>
      <c r="P884" s="45">
        <v>0</v>
      </c>
      <c r="Q884" s="45">
        <v>0</v>
      </c>
      <c r="R884" s="57">
        <v>44927</v>
      </c>
      <c r="S884" s="57">
        <v>45291</v>
      </c>
    </row>
    <row r="885" spans="1:19" ht="20.3" x14ac:dyDescent="0.35">
      <c r="A885" s="43">
        <v>789</v>
      </c>
      <c r="B885" s="44" t="s">
        <v>681</v>
      </c>
      <c r="C885" s="55">
        <v>43419</v>
      </c>
      <c r="D885" s="43" t="s">
        <v>1899</v>
      </c>
      <c r="E885" s="43">
        <v>1957</v>
      </c>
      <c r="F885" s="43" t="s">
        <v>2131</v>
      </c>
      <c r="G885" s="56" t="s">
        <v>2098</v>
      </c>
      <c r="H885" s="43">
        <v>2</v>
      </c>
      <c r="I885" s="43">
        <v>2</v>
      </c>
      <c r="J885" s="43">
        <v>0</v>
      </c>
      <c r="K885" s="43">
        <v>1286.4000000000001</v>
      </c>
      <c r="L885" s="43">
        <v>722.6</v>
      </c>
      <c r="M885" s="45">
        <v>1867348.686</v>
      </c>
      <c r="N885" s="45">
        <f t="shared" si="51"/>
        <v>1867348.686</v>
      </c>
      <c r="O885" s="45">
        <v>0</v>
      </c>
      <c r="P885" s="45">
        <v>0</v>
      </c>
      <c r="Q885" s="45">
        <v>0</v>
      </c>
      <c r="R885" s="57">
        <v>44927</v>
      </c>
      <c r="S885" s="57">
        <v>45291</v>
      </c>
    </row>
    <row r="886" spans="1:19" ht="20.3" x14ac:dyDescent="0.35">
      <c r="A886" s="43">
        <v>790</v>
      </c>
      <c r="B886" s="44" t="s">
        <v>684</v>
      </c>
      <c r="C886" s="55">
        <v>43519</v>
      </c>
      <c r="D886" s="43" t="s">
        <v>1899</v>
      </c>
      <c r="E886" s="43">
        <v>1957</v>
      </c>
      <c r="F886" s="43" t="s">
        <v>2131</v>
      </c>
      <c r="G886" s="56" t="s">
        <v>2098</v>
      </c>
      <c r="H886" s="43">
        <v>2</v>
      </c>
      <c r="I886" s="43">
        <v>2</v>
      </c>
      <c r="J886" s="43">
        <v>0</v>
      </c>
      <c r="K886" s="43">
        <v>1185.8</v>
      </c>
      <c r="L886" s="43">
        <v>615.4</v>
      </c>
      <c r="M886" s="45">
        <v>105804.6</v>
      </c>
      <c r="N886" s="45">
        <f t="shared" si="51"/>
        <v>105804.6</v>
      </c>
      <c r="O886" s="45">
        <v>0</v>
      </c>
      <c r="P886" s="45">
        <v>0</v>
      </c>
      <c r="Q886" s="45">
        <v>0</v>
      </c>
      <c r="R886" s="57">
        <v>44927</v>
      </c>
      <c r="S886" s="57">
        <v>45291</v>
      </c>
    </row>
    <row r="887" spans="1:19" ht="20.3" x14ac:dyDescent="0.35">
      <c r="A887" s="43">
        <v>791</v>
      </c>
      <c r="B887" s="44" t="s">
        <v>683</v>
      </c>
      <c r="C887" s="55">
        <v>46734</v>
      </c>
      <c r="D887" s="43" t="s">
        <v>1899</v>
      </c>
      <c r="E887" s="43">
        <v>1963</v>
      </c>
      <c r="F887" s="43" t="s">
        <v>2131</v>
      </c>
      <c r="G887" s="56" t="s">
        <v>2108</v>
      </c>
      <c r="H887" s="43">
        <v>4</v>
      </c>
      <c r="I887" s="43">
        <v>4</v>
      </c>
      <c r="J887" s="43">
        <v>0</v>
      </c>
      <c r="K887" s="43">
        <v>4944.8</v>
      </c>
      <c r="L887" s="43">
        <v>2490</v>
      </c>
      <c r="M887" s="45">
        <v>5499273.6539999992</v>
      </c>
      <c r="N887" s="45">
        <f t="shared" si="51"/>
        <v>5499273.6539999992</v>
      </c>
      <c r="O887" s="45">
        <v>0</v>
      </c>
      <c r="P887" s="45">
        <v>0</v>
      </c>
      <c r="Q887" s="45">
        <v>0</v>
      </c>
      <c r="R887" s="57">
        <v>44927</v>
      </c>
      <c r="S887" s="57">
        <v>45291</v>
      </c>
    </row>
    <row r="888" spans="1:19" ht="20.3" x14ac:dyDescent="0.35">
      <c r="A888" s="43">
        <v>792</v>
      </c>
      <c r="B888" s="44" t="s">
        <v>685</v>
      </c>
      <c r="C888" s="55">
        <v>43278</v>
      </c>
      <c r="D888" s="43" t="s">
        <v>1899</v>
      </c>
      <c r="E888" s="43">
        <v>1962</v>
      </c>
      <c r="F888" s="43" t="s">
        <v>2131</v>
      </c>
      <c r="G888" s="56" t="s">
        <v>2098</v>
      </c>
      <c r="H888" s="43">
        <v>2</v>
      </c>
      <c r="I888" s="43">
        <v>2</v>
      </c>
      <c r="J888" s="43">
        <v>0</v>
      </c>
      <c r="K888" s="43">
        <v>1117.8</v>
      </c>
      <c r="L888" s="43">
        <v>676.9</v>
      </c>
      <c r="M888" s="45">
        <v>1498763.007</v>
      </c>
      <c r="N888" s="45">
        <f t="shared" si="51"/>
        <v>1498763.007</v>
      </c>
      <c r="O888" s="45">
        <v>0</v>
      </c>
      <c r="P888" s="45">
        <v>0</v>
      </c>
      <c r="Q888" s="45">
        <v>0</v>
      </c>
      <c r="R888" s="57">
        <v>44927</v>
      </c>
      <c r="S888" s="57">
        <v>45291</v>
      </c>
    </row>
    <row r="889" spans="1:19" ht="20.3" x14ac:dyDescent="0.35">
      <c r="A889" s="43">
        <v>793</v>
      </c>
      <c r="B889" s="44" t="s">
        <v>686</v>
      </c>
      <c r="C889" s="55">
        <v>43279</v>
      </c>
      <c r="D889" s="43" t="s">
        <v>1899</v>
      </c>
      <c r="E889" s="43">
        <v>1962</v>
      </c>
      <c r="F889" s="43" t="s">
        <v>2131</v>
      </c>
      <c r="G889" s="56" t="s">
        <v>2098</v>
      </c>
      <c r="H889" s="43">
        <v>2</v>
      </c>
      <c r="I889" s="43">
        <v>1</v>
      </c>
      <c r="J889" s="43">
        <v>0</v>
      </c>
      <c r="K889" s="43">
        <v>955.1</v>
      </c>
      <c r="L889" s="43">
        <v>526</v>
      </c>
      <c r="M889" s="45">
        <v>1745077.86</v>
      </c>
      <c r="N889" s="45">
        <f t="shared" si="51"/>
        <v>1745077.86</v>
      </c>
      <c r="O889" s="45">
        <v>0</v>
      </c>
      <c r="P889" s="45">
        <v>0</v>
      </c>
      <c r="Q889" s="45">
        <v>0</v>
      </c>
      <c r="R889" s="57">
        <v>44927</v>
      </c>
      <c r="S889" s="57">
        <v>45291</v>
      </c>
    </row>
    <row r="890" spans="1:19" ht="20.3" x14ac:dyDescent="0.35">
      <c r="A890" s="43">
        <v>794</v>
      </c>
      <c r="B890" s="44" t="s">
        <v>687</v>
      </c>
      <c r="C890" s="55">
        <v>43281</v>
      </c>
      <c r="D890" s="43" t="s">
        <v>1899</v>
      </c>
      <c r="E890" s="43">
        <v>1962</v>
      </c>
      <c r="F890" s="43" t="s">
        <v>2131</v>
      </c>
      <c r="G890" s="56" t="s">
        <v>2098</v>
      </c>
      <c r="H890" s="43">
        <v>2</v>
      </c>
      <c r="I890" s="43">
        <v>1</v>
      </c>
      <c r="J890" s="43">
        <v>0</v>
      </c>
      <c r="K890" s="43">
        <v>1405.2</v>
      </c>
      <c r="L890" s="43">
        <v>712.1</v>
      </c>
      <c r="M890" s="45">
        <v>1480744.4225000001</v>
      </c>
      <c r="N890" s="45">
        <f t="shared" si="51"/>
        <v>1480744.4225000001</v>
      </c>
      <c r="O890" s="45">
        <v>0</v>
      </c>
      <c r="P890" s="45">
        <v>0</v>
      </c>
      <c r="Q890" s="45">
        <v>0</v>
      </c>
      <c r="R890" s="57">
        <v>44927</v>
      </c>
      <c r="S890" s="57">
        <v>45291</v>
      </c>
    </row>
    <row r="891" spans="1:19" ht="20.3" x14ac:dyDescent="0.35">
      <c r="A891" s="43">
        <v>795</v>
      </c>
      <c r="B891" s="44" t="s">
        <v>688</v>
      </c>
      <c r="C891" s="55">
        <v>43282</v>
      </c>
      <c r="D891" s="43" t="s">
        <v>1899</v>
      </c>
      <c r="E891" s="43">
        <v>1962</v>
      </c>
      <c r="F891" s="43" t="s">
        <v>2131</v>
      </c>
      <c r="G891" s="56" t="s">
        <v>2099</v>
      </c>
      <c r="H891" s="43">
        <v>2</v>
      </c>
      <c r="I891" s="43">
        <v>1</v>
      </c>
      <c r="J891" s="43">
        <v>0</v>
      </c>
      <c r="K891" s="43">
        <v>915</v>
      </c>
      <c r="L891" s="43">
        <v>520.19999999999993</v>
      </c>
      <c r="M891" s="45">
        <v>1168562.42545</v>
      </c>
      <c r="N891" s="45">
        <f t="shared" si="51"/>
        <v>1168562.42545</v>
      </c>
      <c r="O891" s="45">
        <v>0</v>
      </c>
      <c r="P891" s="45">
        <v>0</v>
      </c>
      <c r="Q891" s="45">
        <v>0</v>
      </c>
      <c r="R891" s="57">
        <v>44927</v>
      </c>
      <c r="S891" s="57">
        <v>45291</v>
      </c>
    </row>
    <row r="892" spans="1:19" ht="20.3" x14ac:dyDescent="0.35">
      <c r="A892" s="43">
        <v>796</v>
      </c>
      <c r="B892" s="44" t="s">
        <v>689</v>
      </c>
      <c r="C892" s="55">
        <v>43272</v>
      </c>
      <c r="D892" s="43" t="s">
        <v>1899</v>
      </c>
      <c r="E892" s="43">
        <v>1957</v>
      </c>
      <c r="F892" s="43" t="s">
        <v>2131</v>
      </c>
      <c r="G892" s="56" t="s">
        <v>2098</v>
      </c>
      <c r="H892" s="43">
        <v>2</v>
      </c>
      <c r="I892" s="43">
        <v>2</v>
      </c>
      <c r="J892" s="43">
        <v>0</v>
      </c>
      <c r="K892" s="43">
        <v>1418.9</v>
      </c>
      <c r="L892" s="43">
        <v>724.4</v>
      </c>
      <c r="M892" s="45">
        <v>1427260.0226499999</v>
      </c>
      <c r="N892" s="45">
        <f t="shared" si="51"/>
        <v>1427260.0226499999</v>
      </c>
      <c r="O892" s="45">
        <v>0</v>
      </c>
      <c r="P892" s="45">
        <v>0</v>
      </c>
      <c r="Q892" s="45">
        <v>0</v>
      </c>
      <c r="R892" s="57">
        <v>44927</v>
      </c>
      <c r="S892" s="57">
        <v>45291</v>
      </c>
    </row>
    <row r="893" spans="1:19" ht="20.3" x14ac:dyDescent="0.35">
      <c r="A893" s="43">
        <v>797</v>
      </c>
      <c r="B893" s="44" t="s">
        <v>690</v>
      </c>
      <c r="C893" s="55">
        <v>43275</v>
      </c>
      <c r="D893" s="43" t="s">
        <v>1899</v>
      </c>
      <c r="E893" s="43">
        <v>1962</v>
      </c>
      <c r="F893" s="43" t="s">
        <v>2131</v>
      </c>
      <c r="G893" s="56" t="s">
        <v>2098</v>
      </c>
      <c r="H893" s="43">
        <v>2</v>
      </c>
      <c r="I893" s="43">
        <v>2</v>
      </c>
      <c r="J893" s="43">
        <v>0</v>
      </c>
      <c r="K893" s="43">
        <v>1305.5</v>
      </c>
      <c r="L893" s="43">
        <v>727.1</v>
      </c>
      <c r="M893" s="45">
        <v>1192496.5212999999</v>
      </c>
      <c r="N893" s="45">
        <f t="shared" si="51"/>
        <v>1192496.5212999999</v>
      </c>
      <c r="O893" s="45">
        <v>0</v>
      </c>
      <c r="P893" s="45">
        <v>0</v>
      </c>
      <c r="Q893" s="45">
        <v>0</v>
      </c>
      <c r="R893" s="57">
        <v>44927</v>
      </c>
      <c r="S893" s="57">
        <v>45291</v>
      </c>
    </row>
    <row r="894" spans="1:19" ht="20.3" x14ac:dyDescent="0.3">
      <c r="A894" s="46" t="s">
        <v>22</v>
      </c>
      <c r="B894" s="46"/>
      <c r="C894" s="58" t="s">
        <v>172</v>
      </c>
      <c r="D894" s="58" t="s">
        <v>172</v>
      </c>
      <c r="E894" s="58" t="s">
        <v>172</v>
      </c>
      <c r="F894" s="58" t="s">
        <v>172</v>
      </c>
      <c r="G894" s="58" t="s">
        <v>172</v>
      </c>
      <c r="H894" s="58" t="s">
        <v>172</v>
      </c>
      <c r="I894" s="58" t="s">
        <v>172</v>
      </c>
      <c r="J894" s="49">
        <f t="shared" ref="J894:Q894" si="58">SUM(J881:J893)</f>
        <v>0</v>
      </c>
      <c r="K894" s="49">
        <f t="shared" si="58"/>
        <v>18525.3</v>
      </c>
      <c r="L894" s="49">
        <f t="shared" si="58"/>
        <v>9737.5</v>
      </c>
      <c r="M894" s="49">
        <f t="shared" si="58"/>
        <v>18157079.936899997</v>
      </c>
      <c r="N894" s="49">
        <f t="shared" si="58"/>
        <v>18157079.936899997</v>
      </c>
      <c r="O894" s="49">
        <f t="shared" si="58"/>
        <v>0</v>
      </c>
      <c r="P894" s="49">
        <f t="shared" si="58"/>
        <v>0</v>
      </c>
      <c r="Q894" s="49">
        <f t="shared" si="58"/>
        <v>0</v>
      </c>
      <c r="R894" s="58" t="s">
        <v>172</v>
      </c>
      <c r="S894" s="58" t="s">
        <v>172</v>
      </c>
    </row>
    <row r="895" spans="1:19" ht="19.649999999999999" x14ac:dyDescent="0.3">
      <c r="A895" s="53" t="s">
        <v>34</v>
      </c>
      <c r="B895" s="53"/>
      <c r="C895" s="58" t="s">
        <v>172</v>
      </c>
      <c r="D895" s="58" t="s">
        <v>172</v>
      </c>
      <c r="E895" s="58" t="s">
        <v>172</v>
      </c>
      <c r="F895" s="58" t="s">
        <v>172</v>
      </c>
      <c r="G895" s="58" t="s">
        <v>172</v>
      </c>
      <c r="H895" s="58" t="s">
        <v>172</v>
      </c>
      <c r="I895" s="58" t="s">
        <v>172</v>
      </c>
      <c r="J895" s="49">
        <f>SUM(J894)</f>
        <v>0</v>
      </c>
      <c r="K895" s="49">
        <f t="shared" ref="K895:Q895" si="59">SUM(K894)</f>
        <v>18525.3</v>
      </c>
      <c r="L895" s="49">
        <f t="shared" si="59"/>
        <v>9737.5</v>
      </c>
      <c r="M895" s="49">
        <f t="shared" si="59"/>
        <v>18157079.936899997</v>
      </c>
      <c r="N895" s="49">
        <f t="shared" si="59"/>
        <v>18157079.936899997</v>
      </c>
      <c r="O895" s="49">
        <f t="shared" si="59"/>
        <v>0</v>
      </c>
      <c r="P895" s="49">
        <f t="shared" si="59"/>
        <v>0</v>
      </c>
      <c r="Q895" s="49">
        <f t="shared" si="59"/>
        <v>0</v>
      </c>
      <c r="R895" s="58" t="s">
        <v>172</v>
      </c>
      <c r="S895" s="58" t="s">
        <v>172</v>
      </c>
    </row>
    <row r="896" spans="1:19" ht="19.649999999999999" x14ac:dyDescent="0.3">
      <c r="A896" s="590" t="s">
        <v>1945</v>
      </c>
      <c r="B896" s="590"/>
      <c r="C896" s="590"/>
      <c r="D896" s="590"/>
      <c r="E896" s="590"/>
      <c r="F896" s="590"/>
      <c r="G896" s="590"/>
      <c r="H896" s="590"/>
      <c r="I896" s="590"/>
      <c r="J896" s="590"/>
      <c r="K896" s="590"/>
      <c r="L896" s="590"/>
      <c r="M896" s="590"/>
      <c r="N896" s="590"/>
      <c r="O896" s="590"/>
      <c r="P896" s="590"/>
      <c r="Q896" s="590"/>
      <c r="R896" s="590"/>
      <c r="S896" s="591"/>
    </row>
    <row r="897" spans="1:19" ht="19.649999999999999" x14ac:dyDescent="0.3">
      <c r="A897" s="556" t="s">
        <v>1947</v>
      </c>
      <c r="B897" s="556"/>
      <c r="C897" s="556"/>
      <c r="D897" s="556"/>
      <c r="E897" s="556"/>
      <c r="F897" s="556"/>
      <c r="G897" s="556"/>
      <c r="H897" s="556"/>
      <c r="I897" s="556"/>
      <c r="J897" s="556"/>
      <c r="K897" s="556"/>
      <c r="L897" s="556"/>
      <c r="M897" s="556"/>
      <c r="N897" s="556"/>
      <c r="O897" s="556"/>
      <c r="P897" s="556"/>
      <c r="Q897" s="556"/>
      <c r="R897" s="556"/>
      <c r="S897" s="557"/>
    </row>
    <row r="898" spans="1:19" ht="20.3" x14ac:dyDescent="0.35">
      <c r="A898" s="43">
        <v>798</v>
      </c>
      <c r="B898" s="44" t="s">
        <v>692</v>
      </c>
      <c r="C898" s="55">
        <v>42213</v>
      </c>
      <c r="D898" s="43" t="s">
        <v>1899</v>
      </c>
      <c r="E898" s="43">
        <v>1975</v>
      </c>
      <c r="F898" s="43" t="s">
        <v>2131</v>
      </c>
      <c r="G898" s="56" t="s">
        <v>2103</v>
      </c>
      <c r="H898" s="43">
        <v>2</v>
      </c>
      <c r="I898" s="43">
        <v>2</v>
      </c>
      <c r="J898" s="43">
        <v>0</v>
      </c>
      <c r="K898" s="43">
        <v>524.4</v>
      </c>
      <c r="L898" s="43">
        <v>522.5</v>
      </c>
      <c r="M898" s="45">
        <v>2043120.3779999998</v>
      </c>
      <c r="N898" s="45">
        <f t="shared" si="51"/>
        <v>2043120.3779999998</v>
      </c>
      <c r="O898" s="45">
        <v>0</v>
      </c>
      <c r="P898" s="45">
        <v>0</v>
      </c>
      <c r="Q898" s="45">
        <v>0</v>
      </c>
      <c r="R898" s="57">
        <v>44927</v>
      </c>
      <c r="S898" s="57">
        <v>45291</v>
      </c>
    </row>
    <row r="899" spans="1:19" ht="20.3" x14ac:dyDescent="0.3">
      <c r="A899" s="46" t="s">
        <v>22</v>
      </c>
      <c r="B899" s="46"/>
      <c r="C899" s="58" t="s">
        <v>172</v>
      </c>
      <c r="D899" s="58" t="s">
        <v>172</v>
      </c>
      <c r="E899" s="58" t="s">
        <v>172</v>
      </c>
      <c r="F899" s="58" t="s">
        <v>172</v>
      </c>
      <c r="G899" s="58" t="s">
        <v>172</v>
      </c>
      <c r="H899" s="58" t="s">
        <v>172</v>
      </c>
      <c r="I899" s="58" t="s">
        <v>172</v>
      </c>
      <c r="J899" s="49">
        <f>SUM(J898)</f>
        <v>0</v>
      </c>
      <c r="K899" s="49">
        <f t="shared" ref="K899:Q900" si="60">SUM(K898)</f>
        <v>524.4</v>
      </c>
      <c r="L899" s="49">
        <f t="shared" si="60"/>
        <v>522.5</v>
      </c>
      <c r="M899" s="49">
        <f t="shared" si="60"/>
        <v>2043120.3779999998</v>
      </c>
      <c r="N899" s="49">
        <f t="shared" si="60"/>
        <v>2043120.3779999998</v>
      </c>
      <c r="O899" s="49">
        <f t="shared" si="60"/>
        <v>0</v>
      </c>
      <c r="P899" s="49">
        <f t="shared" si="60"/>
        <v>0</v>
      </c>
      <c r="Q899" s="49">
        <f t="shared" si="60"/>
        <v>0</v>
      </c>
      <c r="R899" s="58" t="s">
        <v>172</v>
      </c>
      <c r="S899" s="58" t="s">
        <v>172</v>
      </c>
    </row>
    <row r="900" spans="1:19" ht="19.649999999999999" x14ac:dyDescent="0.3">
      <c r="A900" s="53" t="s">
        <v>34</v>
      </c>
      <c r="B900" s="53"/>
      <c r="C900" s="58" t="s">
        <v>172</v>
      </c>
      <c r="D900" s="58" t="s">
        <v>172</v>
      </c>
      <c r="E900" s="58" t="s">
        <v>172</v>
      </c>
      <c r="F900" s="58" t="s">
        <v>172</v>
      </c>
      <c r="G900" s="58" t="s">
        <v>172</v>
      </c>
      <c r="H900" s="58" t="s">
        <v>172</v>
      </c>
      <c r="I900" s="58" t="s">
        <v>172</v>
      </c>
      <c r="J900" s="49">
        <f>SUM(J899)</f>
        <v>0</v>
      </c>
      <c r="K900" s="49">
        <f t="shared" si="60"/>
        <v>524.4</v>
      </c>
      <c r="L900" s="49">
        <f t="shared" si="60"/>
        <v>522.5</v>
      </c>
      <c r="M900" s="49">
        <f t="shared" si="60"/>
        <v>2043120.3779999998</v>
      </c>
      <c r="N900" s="49">
        <f t="shared" si="60"/>
        <v>2043120.3779999998</v>
      </c>
      <c r="O900" s="49">
        <f t="shared" si="60"/>
        <v>0</v>
      </c>
      <c r="P900" s="49">
        <f t="shared" si="60"/>
        <v>0</v>
      </c>
      <c r="Q900" s="49">
        <f t="shared" si="60"/>
        <v>0</v>
      </c>
      <c r="R900" s="58" t="s">
        <v>172</v>
      </c>
      <c r="S900" s="58" t="s">
        <v>172</v>
      </c>
    </row>
    <row r="901" spans="1:19" ht="19.649999999999999" x14ac:dyDescent="0.3">
      <c r="A901" s="590" t="s">
        <v>1948</v>
      </c>
      <c r="B901" s="590"/>
      <c r="C901" s="590"/>
      <c r="D901" s="590"/>
      <c r="E901" s="590"/>
      <c r="F901" s="590"/>
      <c r="G901" s="590"/>
      <c r="H901" s="590"/>
      <c r="I901" s="590"/>
      <c r="J901" s="590"/>
      <c r="K901" s="590"/>
      <c r="L901" s="590"/>
      <c r="M901" s="590"/>
      <c r="N901" s="590"/>
      <c r="O901" s="590"/>
      <c r="P901" s="590"/>
      <c r="Q901" s="590"/>
      <c r="R901" s="590"/>
      <c r="S901" s="591"/>
    </row>
    <row r="902" spans="1:19" ht="19.649999999999999" x14ac:dyDescent="0.3">
      <c r="A902" s="556" t="s">
        <v>1949</v>
      </c>
      <c r="B902" s="556"/>
      <c r="C902" s="556"/>
      <c r="D902" s="556"/>
      <c r="E902" s="556"/>
      <c r="F902" s="556"/>
      <c r="G902" s="556"/>
      <c r="H902" s="556"/>
      <c r="I902" s="556"/>
      <c r="J902" s="556"/>
      <c r="K902" s="556"/>
      <c r="L902" s="556"/>
      <c r="M902" s="556"/>
      <c r="N902" s="556"/>
      <c r="O902" s="556"/>
      <c r="P902" s="556"/>
      <c r="Q902" s="556"/>
      <c r="R902" s="556"/>
      <c r="S902" s="557"/>
    </row>
    <row r="903" spans="1:19" ht="20.3" x14ac:dyDescent="0.35">
      <c r="A903" s="43">
        <v>799</v>
      </c>
      <c r="B903" s="44" t="s">
        <v>1129</v>
      </c>
      <c r="C903" s="55">
        <v>43720</v>
      </c>
      <c r="D903" s="43" t="s">
        <v>1899</v>
      </c>
      <c r="E903" s="43">
        <v>1962</v>
      </c>
      <c r="F903" s="43" t="s">
        <v>2131</v>
      </c>
      <c r="G903" s="56" t="s">
        <v>2098</v>
      </c>
      <c r="H903" s="43">
        <v>2</v>
      </c>
      <c r="I903" s="43">
        <v>2</v>
      </c>
      <c r="J903" s="43">
        <v>0</v>
      </c>
      <c r="K903" s="43">
        <v>1130.9000000000001</v>
      </c>
      <c r="L903" s="43">
        <v>633.70000000000005</v>
      </c>
      <c r="M903" s="45">
        <v>1424961.34</v>
      </c>
      <c r="N903" s="45">
        <f t="shared" si="51"/>
        <v>1424961.34</v>
      </c>
      <c r="O903" s="45">
        <v>0</v>
      </c>
      <c r="P903" s="45">
        <v>0</v>
      </c>
      <c r="Q903" s="45">
        <v>0</v>
      </c>
      <c r="R903" s="57">
        <v>44927</v>
      </c>
      <c r="S903" s="57">
        <v>45291</v>
      </c>
    </row>
    <row r="904" spans="1:19" ht="20.3" x14ac:dyDescent="0.35">
      <c r="A904" s="43">
        <v>800</v>
      </c>
      <c r="B904" s="44" t="s">
        <v>1130</v>
      </c>
      <c r="C904" s="55">
        <v>43738</v>
      </c>
      <c r="D904" s="43" t="s">
        <v>1899</v>
      </c>
      <c r="E904" s="43">
        <v>1962</v>
      </c>
      <c r="F904" s="43" t="s">
        <v>2131</v>
      </c>
      <c r="G904" s="56" t="s">
        <v>2099</v>
      </c>
      <c r="H904" s="43">
        <v>2</v>
      </c>
      <c r="I904" s="43">
        <v>2</v>
      </c>
      <c r="J904" s="43">
        <v>0</v>
      </c>
      <c r="K904" s="43">
        <v>1081.7</v>
      </c>
      <c r="L904" s="43">
        <v>641.70000000000005</v>
      </c>
      <c r="M904" s="45">
        <v>1413990.8199999998</v>
      </c>
      <c r="N904" s="45">
        <f t="shared" ref="N904:N967" si="61">M904</f>
        <v>1413990.8199999998</v>
      </c>
      <c r="O904" s="45">
        <v>0</v>
      </c>
      <c r="P904" s="45">
        <v>0</v>
      </c>
      <c r="Q904" s="45">
        <v>0</v>
      </c>
      <c r="R904" s="57">
        <v>44927</v>
      </c>
      <c r="S904" s="57">
        <v>45291</v>
      </c>
    </row>
    <row r="905" spans="1:19" ht="20.3" x14ac:dyDescent="0.35">
      <c r="A905" s="43">
        <v>801</v>
      </c>
      <c r="B905" s="44" t="s">
        <v>1131</v>
      </c>
      <c r="C905" s="55">
        <v>43740</v>
      </c>
      <c r="D905" s="43" t="s">
        <v>1899</v>
      </c>
      <c r="E905" s="43">
        <v>1967</v>
      </c>
      <c r="F905" s="43" t="s">
        <v>2131</v>
      </c>
      <c r="G905" s="56" t="s">
        <v>2098</v>
      </c>
      <c r="H905" s="43">
        <v>4</v>
      </c>
      <c r="I905" s="43">
        <v>2</v>
      </c>
      <c r="J905" s="43">
        <v>0</v>
      </c>
      <c r="K905" s="43">
        <v>2081.5</v>
      </c>
      <c r="L905" s="43">
        <v>1298.5</v>
      </c>
      <c r="M905" s="45">
        <v>2540460.5499999998</v>
      </c>
      <c r="N905" s="45">
        <f t="shared" si="61"/>
        <v>2540460.5499999998</v>
      </c>
      <c r="O905" s="45">
        <v>0</v>
      </c>
      <c r="P905" s="45">
        <v>0</v>
      </c>
      <c r="Q905" s="45">
        <v>0</v>
      </c>
      <c r="R905" s="57">
        <v>44927</v>
      </c>
      <c r="S905" s="57">
        <v>45291</v>
      </c>
    </row>
    <row r="906" spans="1:19" ht="20.3" x14ac:dyDescent="0.35">
      <c r="A906" s="43">
        <v>802</v>
      </c>
      <c r="B906" s="44" t="s">
        <v>1132</v>
      </c>
      <c r="C906" s="55">
        <v>43741</v>
      </c>
      <c r="D906" s="43" t="s">
        <v>1899</v>
      </c>
      <c r="E906" s="43">
        <v>1967</v>
      </c>
      <c r="F906" s="43" t="s">
        <v>2131</v>
      </c>
      <c r="G906" s="56" t="s">
        <v>2098</v>
      </c>
      <c r="H906" s="43">
        <v>4</v>
      </c>
      <c r="I906" s="43">
        <v>2</v>
      </c>
      <c r="J906" s="43">
        <v>0</v>
      </c>
      <c r="K906" s="43">
        <v>2116.4</v>
      </c>
      <c r="L906" s="43">
        <v>1249.4000000000001</v>
      </c>
      <c r="M906" s="45">
        <v>2165460.2799999998</v>
      </c>
      <c r="N906" s="45">
        <f t="shared" si="61"/>
        <v>2165460.2799999998</v>
      </c>
      <c r="O906" s="45">
        <v>0</v>
      </c>
      <c r="P906" s="45">
        <v>0</v>
      </c>
      <c r="Q906" s="45">
        <v>0</v>
      </c>
      <c r="R906" s="57">
        <v>44927</v>
      </c>
      <c r="S906" s="57">
        <v>45291</v>
      </c>
    </row>
    <row r="907" spans="1:19" ht="20.3" x14ac:dyDescent="0.35">
      <c r="A907" s="43">
        <v>803</v>
      </c>
      <c r="B907" s="44" t="s">
        <v>1505</v>
      </c>
      <c r="C907" s="55">
        <v>43750</v>
      </c>
      <c r="D907" s="43" t="s">
        <v>1899</v>
      </c>
      <c r="E907" s="43">
        <v>1973</v>
      </c>
      <c r="F907" s="43" t="s">
        <v>2131</v>
      </c>
      <c r="G907" s="56" t="s">
        <v>2098</v>
      </c>
      <c r="H907" s="43">
        <v>5</v>
      </c>
      <c r="I907" s="43">
        <v>4</v>
      </c>
      <c r="J907" s="43">
        <v>0</v>
      </c>
      <c r="K907" s="43">
        <v>5031.3</v>
      </c>
      <c r="L907" s="43">
        <v>3428.4</v>
      </c>
      <c r="M907" s="45">
        <v>10658103.91</v>
      </c>
      <c r="N907" s="45">
        <f t="shared" si="61"/>
        <v>10658103.91</v>
      </c>
      <c r="O907" s="45">
        <v>0</v>
      </c>
      <c r="P907" s="45">
        <v>0</v>
      </c>
      <c r="Q907" s="45">
        <v>0</v>
      </c>
      <c r="R907" s="57">
        <v>44927</v>
      </c>
      <c r="S907" s="57">
        <v>45291</v>
      </c>
    </row>
    <row r="908" spans="1:19" ht="20.3" x14ac:dyDescent="0.35">
      <c r="A908" s="43">
        <v>804</v>
      </c>
      <c r="B908" s="44" t="s">
        <v>703</v>
      </c>
      <c r="C908" s="55">
        <v>43769</v>
      </c>
      <c r="D908" s="43" t="s">
        <v>1899</v>
      </c>
      <c r="E908" s="43">
        <v>1980</v>
      </c>
      <c r="F908" s="43" t="s">
        <v>2131</v>
      </c>
      <c r="G908" s="56" t="s">
        <v>2097</v>
      </c>
      <c r="H908" s="43">
        <v>5</v>
      </c>
      <c r="I908" s="43">
        <v>6</v>
      </c>
      <c r="J908" s="43">
        <v>0</v>
      </c>
      <c r="K908" s="43">
        <v>7077</v>
      </c>
      <c r="L908" s="43">
        <v>4700</v>
      </c>
      <c r="M908" s="45">
        <v>4613305.3260000004</v>
      </c>
      <c r="N908" s="45">
        <f t="shared" si="61"/>
        <v>4613305.3260000004</v>
      </c>
      <c r="O908" s="45">
        <v>0</v>
      </c>
      <c r="P908" s="45">
        <v>0</v>
      </c>
      <c r="Q908" s="45">
        <v>0</v>
      </c>
      <c r="R908" s="57">
        <v>44927</v>
      </c>
      <c r="S908" s="57">
        <v>45291</v>
      </c>
    </row>
    <row r="909" spans="1:19" ht="20.3" x14ac:dyDescent="0.35">
      <c r="A909" s="43">
        <v>805</v>
      </c>
      <c r="B909" s="44" t="s">
        <v>704</v>
      </c>
      <c r="C909" s="55">
        <v>43790</v>
      </c>
      <c r="D909" s="43" t="s">
        <v>1899</v>
      </c>
      <c r="E909" s="43">
        <v>1992</v>
      </c>
      <c r="F909" s="43" t="s">
        <v>2131</v>
      </c>
      <c r="G909" s="56" t="s">
        <v>2097</v>
      </c>
      <c r="H909" s="43">
        <v>5</v>
      </c>
      <c r="I909" s="43">
        <v>4</v>
      </c>
      <c r="J909" s="43">
        <v>0</v>
      </c>
      <c r="K909" s="43">
        <v>6748.6</v>
      </c>
      <c r="L909" s="43">
        <v>4359.0999999999995</v>
      </c>
      <c r="M909" s="45">
        <v>3406289.25</v>
      </c>
      <c r="N909" s="45">
        <f t="shared" si="61"/>
        <v>3406289.25</v>
      </c>
      <c r="O909" s="45">
        <v>0</v>
      </c>
      <c r="P909" s="45">
        <v>0</v>
      </c>
      <c r="Q909" s="45">
        <v>0</v>
      </c>
      <c r="R909" s="57">
        <v>44927</v>
      </c>
      <c r="S909" s="57">
        <v>45291</v>
      </c>
    </row>
    <row r="910" spans="1:19" ht="20.3" x14ac:dyDescent="0.35">
      <c r="A910" s="43">
        <v>806</v>
      </c>
      <c r="B910" s="44" t="s">
        <v>705</v>
      </c>
      <c r="C910" s="55">
        <v>43821</v>
      </c>
      <c r="D910" s="43" t="s">
        <v>1899</v>
      </c>
      <c r="E910" s="43">
        <v>1978</v>
      </c>
      <c r="F910" s="43" t="s">
        <v>2131</v>
      </c>
      <c r="G910" s="56" t="s">
        <v>2098</v>
      </c>
      <c r="H910" s="43">
        <v>5</v>
      </c>
      <c r="I910" s="43">
        <v>6</v>
      </c>
      <c r="J910" s="43">
        <v>0</v>
      </c>
      <c r="K910" s="43">
        <v>7032.3</v>
      </c>
      <c r="L910" s="43">
        <v>4459.2</v>
      </c>
      <c r="M910" s="45">
        <v>6867640.6260000002</v>
      </c>
      <c r="N910" s="45">
        <f t="shared" si="61"/>
        <v>6867640.6260000002</v>
      </c>
      <c r="O910" s="45">
        <v>0</v>
      </c>
      <c r="P910" s="45">
        <v>0</v>
      </c>
      <c r="Q910" s="45">
        <v>0</v>
      </c>
      <c r="R910" s="57">
        <v>44927</v>
      </c>
      <c r="S910" s="57">
        <v>45291</v>
      </c>
    </row>
    <row r="911" spans="1:19" ht="20.3" x14ac:dyDescent="0.35">
      <c r="A911" s="43">
        <v>807</v>
      </c>
      <c r="B911" s="44" t="s">
        <v>706</v>
      </c>
      <c r="C911" s="55">
        <v>43822</v>
      </c>
      <c r="D911" s="43" t="s">
        <v>1899</v>
      </c>
      <c r="E911" s="43">
        <v>1980</v>
      </c>
      <c r="F911" s="43" t="s">
        <v>2131</v>
      </c>
      <c r="G911" s="56" t="s">
        <v>2098</v>
      </c>
      <c r="H911" s="43">
        <v>5</v>
      </c>
      <c r="I911" s="43">
        <v>6</v>
      </c>
      <c r="J911" s="43">
        <v>0</v>
      </c>
      <c r="K911" s="43">
        <v>7154.9</v>
      </c>
      <c r="L911" s="43">
        <v>4467.3999999999996</v>
      </c>
      <c r="M911" s="45">
        <v>4805863.818</v>
      </c>
      <c r="N911" s="45">
        <f t="shared" si="61"/>
        <v>4805863.818</v>
      </c>
      <c r="O911" s="45">
        <v>0</v>
      </c>
      <c r="P911" s="45">
        <v>0</v>
      </c>
      <c r="Q911" s="45">
        <v>0</v>
      </c>
      <c r="R911" s="57">
        <v>44927</v>
      </c>
      <c r="S911" s="57">
        <v>45291</v>
      </c>
    </row>
    <row r="912" spans="1:19" ht="20.3" x14ac:dyDescent="0.35">
      <c r="A912" s="43">
        <v>808</v>
      </c>
      <c r="B912" s="44" t="s">
        <v>1509</v>
      </c>
      <c r="C912" s="55">
        <v>43817</v>
      </c>
      <c r="D912" s="43" t="s">
        <v>1899</v>
      </c>
      <c r="E912" s="43">
        <v>1963</v>
      </c>
      <c r="F912" s="43" t="s">
        <v>2131</v>
      </c>
      <c r="G912" s="56" t="s">
        <v>2099</v>
      </c>
      <c r="H912" s="43">
        <v>2</v>
      </c>
      <c r="I912" s="43">
        <v>2</v>
      </c>
      <c r="J912" s="43">
        <v>0</v>
      </c>
      <c r="K912" s="43">
        <v>873</v>
      </c>
      <c r="L912" s="43">
        <v>619.29999999999995</v>
      </c>
      <c r="M912" s="45">
        <v>1337797.608</v>
      </c>
      <c r="N912" s="45">
        <f t="shared" si="61"/>
        <v>1337797.608</v>
      </c>
      <c r="O912" s="45">
        <v>0</v>
      </c>
      <c r="P912" s="45">
        <v>0</v>
      </c>
      <c r="Q912" s="45">
        <v>0</v>
      </c>
      <c r="R912" s="57">
        <v>44927</v>
      </c>
      <c r="S912" s="57">
        <v>45291</v>
      </c>
    </row>
    <row r="913" spans="1:19" ht="20.3" x14ac:dyDescent="0.35">
      <c r="A913" s="43">
        <v>809</v>
      </c>
      <c r="B913" s="44" t="s">
        <v>1851</v>
      </c>
      <c r="C913" s="55">
        <v>43768</v>
      </c>
      <c r="D913" s="43" t="s">
        <v>1899</v>
      </c>
      <c r="E913" s="43">
        <v>1985</v>
      </c>
      <c r="F913" s="43" t="s">
        <v>2131</v>
      </c>
      <c r="G913" s="56" t="s">
        <v>2098</v>
      </c>
      <c r="H913" s="43">
        <v>5</v>
      </c>
      <c r="I913" s="43">
        <v>4</v>
      </c>
      <c r="J913" s="43">
        <v>0</v>
      </c>
      <c r="K913" s="43">
        <v>4442.8999999999996</v>
      </c>
      <c r="L913" s="43">
        <v>2793.3</v>
      </c>
      <c r="M913" s="45">
        <v>0</v>
      </c>
      <c r="N913" s="45">
        <f t="shared" si="61"/>
        <v>0</v>
      </c>
      <c r="O913" s="45">
        <v>0</v>
      </c>
      <c r="P913" s="45">
        <v>0</v>
      </c>
      <c r="Q913" s="45">
        <v>0</v>
      </c>
      <c r="R913" s="57">
        <v>44927</v>
      </c>
      <c r="S913" s="57">
        <v>45291</v>
      </c>
    </row>
    <row r="914" spans="1:19" ht="20.3" x14ac:dyDescent="0.35">
      <c r="A914" s="43">
        <v>810</v>
      </c>
      <c r="B914" s="44" t="s">
        <v>1852</v>
      </c>
      <c r="C914" s="55">
        <v>43770</v>
      </c>
      <c r="D914" s="43" t="s">
        <v>1899</v>
      </c>
      <c r="E914" s="43">
        <v>1991</v>
      </c>
      <c r="F914" s="43" t="s">
        <v>2131</v>
      </c>
      <c r="G914" s="56" t="s">
        <v>2098</v>
      </c>
      <c r="H914" s="43">
        <v>5</v>
      </c>
      <c r="I914" s="43">
        <v>6</v>
      </c>
      <c r="J914" s="43">
        <v>0</v>
      </c>
      <c r="K914" s="43">
        <v>5715.7</v>
      </c>
      <c r="L914" s="43">
        <v>3456.3</v>
      </c>
      <c r="M914" s="45">
        <v>0</v>
      </c>
      <c r="N914" s="45">
        <f t="shared" si="61"/>
        <v>0</v>
      </c>
      <c r="O914" s="45">
        <v>0</v>
      </c>
      <c r="P914" s="45">
        <v>0</v>
      </c>
      <c r="Q914" s="45">
        <v>0</v>
      </c>
      <c r="R914" s="57">
        <v>44927</v>
      </c>
      <c r="S914" s="57">
        <v>45291</v>
      </c>
    </row>
    <row r="915" spans="1:19" ht="20.3" x14ac:dyDescent="0.35">
      <c r="A915" s="43">
        <v>811</v>
      </c>
      <c r="B915" s="44" t="s">
        <v>1853</v>
      </c>
      <c r="C915" s="55">
        <v>43792</v>
      </c>
      <c r="D915" s="43" t="s">
        <v>1899</v>
      </c>
      <c r="E915" s="43">
        <v>1979</v>
      </c>
      <c r="F915" s="43" t="s">
        <v>2131</v>
      </c>
      <c r="G915" s="56" t="s">
        <v>2098</v>
      </c>
      <c r="H915" s="43">
        <v>5</v>
      </c>
      <c r="I915" s="43">
        <v>6</v>
      </c>
      <c r="J915" s="43">
        <v>0</v>
      </c>
      <c r="K915" s="43">
        <v>7257.9</v>
      </c>
      <c r="L915" s="43">
        <v>4520.8</v>
      </c>
      <c r="M915" s="45">
        <v>0</v>
      </c>
      <c r="N915" s="45">
        <f t="shared" si="61"/>
        <v>0</v>
      </c>
      <c r="O915" s="45">
        <v>0</v>
      </c>
      <c r="P915" s="45">
        <v>0</v>
      </c>
      <c r="Q915" s="45">
        <v>0</v>
      </c>
      <c r="R915" s="57">
        <v>44927</v>
      </c>
      <c r="S915" s="57">
        <v>45291</v>
      </c>
    </row>
    <row r="916" spans="1:19" ht="20.3" x14ac:dyDescent="0.35">
      <c r="A916" s="43">
        <v>812</v>
      </c>
      <c r="B916" s="44" t="s">
        <v>1854</v>
      </c>
      <c r="C916" s="55">
        <v>43794</v>
      </c>
      <c r="D916" s="43" t="s">
        <v>1899</v>
      </c>
      <c r="E916" s="43">
        <v>1979</v>
      </c>
      <c r="F916" s="43" t="s">
        <v>2131</v>
      </c>
      <c r="G916" s="56" t="s">
        <v>2097</v>
      </c>
      <c r="H916" s="43">
        <v>5</v>
      </c>
      <c r="I916" s="43">
        <v>4</v>
      </c>
      <c r="J916" s="43">
        <v>0</v>
      </c>
      <c r="K916" s="43">
        <v>5089.1000000000004</v>
      </c>
      <c r="L916" s="43">
        <v>3387.5</v>
      </c>
      <c r="M916" s="45">
        <v>0</v>
      </c>
      <c r="N916" s="45">
        <f t="shared" si="61"/>
        <v>0</v>
      </c>
      <c r="O916" s="45">
        <v>0</v>
      </c>
      <c r="P916" s="45">
        <v>0</v>
      </c>
      <c r="Q916" s="45">
        <v>0</v>
      </c>
      <c r="R916" s="57">
        <v>44927</v>
      </c>
      <c r="S916" s="57">
        <v>45291</v>
      </c>
    </row>
    <row r="917" spans="1:19" ht="20.3" x14ac:dyDescent="0.3">
      <c r="A917" s="46" t="s">
        <v>22</v>
      </c>
      <c r="B917" s="46"/>
      <c r="C917" s="58" t="s">
        <v>172</v>
      </c>
      <c r="D917" s="58" t="s">
        <v>172</v>
      </c>
      <c r="E917" s="58" t="s">
        <v>172</v>
      </c>
      <c r="F917" s="58" t="s">
        <v>172</v>
      </c>
      <c r="G917" s="58" t="s">
        <v>172</v>
      </c>
      <c r="H917" s="58" t="s">
        <v>172</v>
      </c>
      <c r="I917" s="58" t="s">
        <v>172</v>
      </c>
      <c r="J917" s="49">
        <f>SUM(J903:J916)</f>
        <v>0</v>
      </c>
      <c r="K917" s="49">
        <f t="shared" ref="K917:Q917" si="62">SUM(K903:K916)</f>
        <v>62833.2</v>
      </c>
      <c r="L917" s="49">
        <f t="shared" si="62"/>
        <v>40014.6</v>
      </c>
      <c r="M917" s="49">
        <f t="shared" si="62"/>
        <v>39233873.528000005</v>
      </c>
      <c r="N917" s="49">
        <f t="shared" si="62"/>
        <v>39233873.528000005</v>
      </c>
      <c r="O917" s="49">
        <f t="shared" si="62"/>
        <v>0</v>
      </c>
      <c r="P917" s="49">
        <f t="shared" si="62"/>
        <v>0</v>
      </c>
      <c r="Q917" s="49">
        <f t="shared" si="62"/>
        <v>0</v>
      </c>
      <c r="R917" s="58" t="s">
        <v>172</v>
      </c>
      <c r="S917" s="58" t="s">
        <v>172</v>
      </c>
    </row>
    <row r="918" spans="1:19" ht="19.649999999999999" x14ac:dyDescent="0.3">
      <c r="A918" s="596" t="s">
        <v>1950</v>
      </c>
      <c r="B918" s="596"/>
      <c r="C918" s="596"/>
      <c r="D918" s="596"/>
      <c r="E918" s="596"/>
      <c r="F918" s="596"/>
      <c r="G918" s="596"/>
      <c r="H918" s="596"/>
      <c r="I918" s="596"/>
      <c r="J918" s="596"/>
      <c r="K918" s="596"/>
      <c r="L918" s="596"/>
      <c r="M918" s="596"/>
      <c r="N918" s="596"/>
      <c r="O918" s="596"/>
      <c r="P918" s="596"/>
      <c r="Q918" s="596"/>
      <c r="R918" s="596"/>
      <c r="S918" s="597"/>
    </row>
    <row r="919" spans="1:19" ht="20.3" x14ac:dyDescent="0.35">
      <c r="A919" s="43">
        <v>813</v>
      </c>
      <c r="B919" s="44" t="s">
        <v>707</v>
      </c>
      <c r="C919" s="55">
        <v>55991</v>
      </c>
      <c r="D919" s="43" t="s">
        <v>1899</v>
      </c>
      <c r="E919" s="43">
        <v>1953</v>
      </c>
      <c r="F919" s="43" t="s">
        <v>2131</v>
      </c>
      <c r="G919" s="56" t="s">
        <v>2109</v>
      </c>
      <c r="H919" s="43">
        <v>2</v>
      </c>
      <c r="I919" s="43">
        <v>2</v>
      </c>
      <c r="J919" s="43">
        <v>0</v>
      </c>
      <c r="K919" s="43">
        <v>527.20000000000005</v>
      </c>
      <c r="L919" s="43">
        <v>458.8</v>
      </c>
      <c r="M919" s="45">
        <v>809820.77469999995</v>
      </c>
      <c r="N919" s="45">
        <f t="shared" si="61"/>
        <v>809820.77469999995</v>
      </c>
      <c r="O919" s="45">
        <v>0</v>
      </c>
      <c r="P919" s="45">
        <v>0</v>
      </c>
      <c r="Q919" s="45">
        <v>0</v>
      </c>
      <c r="R919" s="57">
        <v>44927</v>
      </c>
      <c r="S919" s="57">
        <v>45291</v>
      </c>
    </row>
    <row r="920" spans="1:19" ht="20.3" x14ac:dyDescent="0.3">
      <c r="A920" s="46" t="s">
        <v>22</v>
      </c>
      <c r="B920" s="46"/>
      <c r="C920" s="58" t="s">
        <v>172</v>
      </c>
      <c r="D920" s="58" t="s">
        <v>172</v>
      </c>
      <c r="E920" s="58" t="s">
        <v>172</v>
      </c>
      <c r="F920" s="58" t="s">
        <v>172</v>
      </c>
      <c r="G920" s="58" t="s">
        <v>172</v>
      </c>
      <c r="H920" s="58" t="s">
        <v>172</v>
      </c>
      <c r="I920" s="58" t="s">
        <v>172</v>
      </c>
      <c r="J920" s="49">
        <f>SUM(J919)</f>
        <v>0</v>
      </c>
      <c r="K920" s="49">
        <f t="shared" ref="K920:Q920" si="63">SUM(K919)</f>
        <v>527.20000000000005</v>
      </c>
      <c r="L920" s="49">
        <f t="shared" si="63"/>
        <v>458.8</v>
      </c>
      <c r="M920" s="49">
        <f t="shared" si="63"/>
        <v>809820.77469999995</v>
      </c>
      <c r="N920" s="49">
        <f t="shared" si="63"/>
        <v>809820.77469999995</v>
      </c>
      <c r="O920" s="49">
        <f t="shared" si="63"/>
        <v>0</v>
      </c>
      <c r="P920" s="49">
        <f t="shared" si="63"/>
        <v>0</v>
      </c>
      <c r="Q920" s="49">
        <f t="shared" si="63"/>
        <v>0</v>
      </c>
      <c r="R920" s="58" t="s">
        <v>172</v>
      </c>
      <c r="S920" s="58" t="s">
        <v>172</v>
      </c>
    </row>
    <row r="921" spans="1:19" ht="19.649999999999999" x14ac:dyDescent="0.3">
      <c r="A921" s="596" t="s">
        <v>1951</v>
      </c>
      <c r="B921" s="596"/>
      <c r="C921" s="596"/>
      <c r="D921" s="596"/>
      <c r="E921" s="596"/>
      <c r="F921" s="596"/>
      <c r="G921" s="596"/>
      <c r="H921" s="596"/>
      <c r="I921" s="596"/>
      <c r="J921" s="596"/>
      <c r="K921" s="596"/>
      <c r="L921" s="596"/>
      <c r="M921" s="596"/>
      <c r="N921" s="596"/>
      <c r="O921" s="596"/>
      <c r="P921" s="596"/>
      <c r="Q921" s="596"/>
      <c r="R921" s="596"/>
      <c r="S921" s="597"/>
    </row>
    <row r="922" spans="1:19" ht="20.3" x14ac:dyDescent="0.35">
      <c r="A922" s="43">
        <v>814</v>
      </c>
      <c r="B922" s="44" t="s">
        <v>1501</v>
      </c>
      <c r="C922" s="55">
        <v>43919</v>
      </c>
      <c r="D922" s="43" t="s">
        <v>1899</v>
      </c>
      <c r="E922" s="43">
        <v>1963</v>
      </c>
      <c r="F922" s="43" t="s">
        <v>2131</v>
      </c>
      <c r="G922" s="56" t="s">
        <v>2098</v>
      </c>
      <c r="H922" s="43">
        <v>2</v>
      </c>
      <c r="I922" s="43">
        <v>2</v>
      </c>
      <c r="J922" s="43">
        <v>0</v>
      </c>
      <c r="K922" s="43">
        <v>649.1</v>
      </c>
      <c r="L922" s="43">
        <v>661.5</v>
      </c>
      <c r="M922" s="45">
        <v>1279904.8500000001</v>
      </c>
      <c r="N922" s="45">
        <f t="shared" si="61"/>
        <v>1279904.8500000001</v>
      </c>
      <c r="O922" s="45">
        <v>0</v>
      </c>
      <c r="P922" s="45">
        <v>0</v>
      </c>
      <c r="Q922" s="45">
        <v>0</v>
      </c>
      <c r="R922" s="57">
        <v>44927</v>
      </c>
      <c r="S922" s="57">
        <v>45291</v>
      </c>
    </row>
    <row r="923" spans="1:19" ht="20.3" x14ac:dyDescent="0.3">
      <c r="A923" s="46" t="s">
        <v>22</v>
      </c>
      <c r="B923" s="46"/>
      <c r="C923" s="58" t="s">
        <v>172</v>
      </c>
      <c r="D923" s="58" t="s">
        <v>172</v>
      </c>
      <c r="E923" s="58" t="s">
        <v>172</v>
      </c>
      <c r="F923" s="58" t="s">
        <v>172</v>
      </c>
      <c r="G923" s="58" t="s">
        <v>172</v>
      </c>
      <c r="H923" s="58" t="s">
        <v>172</v>
      </c>
      <c r="I923" s="58" t="s">
        <v>172</v>
      </c>
      <c r="J923" s="49">
        <f>SUM(J922)</f>
        <v>0</v>
      </c>
      <c r="K923" s="49">
        <f t="shared" ref="K923:Q923" si="64">SUM(K922)</f>
        <v>649.1</v>
      </c>
      <c r="L923" s="49">
        <f t="shared" si="64"/>
        <v>661.5</v>
      </c>
      <c r="M923" s="49">
        <f t="shared" si="64"/>
        <v>1279904.8500000001</v>
      </c>
      <c r="N923" s="49">
        <f t="shared" si="64"/>
        <v>1279904.8500000001</v>
      </c>
      <c r="O923" s="49">
        <f t="shared" si="64"/>
        <v>0</v>
      </c>
      <c r="P923" s="49">
        <f t="shared" si="64"/>
        <v>0</v>
      </c>
      <c r="Q923" s="49">
        <f t="shared" si="64"/>
        <v>0</v>
      </c>
      <c r="R923" s="58" t="s">
        <v>172</v>
      </c>
      <c r="S923" s="58" t="s">
        <v>172</v>
      </c>
    </row>
    <row r="924" spans="1:19" ht="19.649999999999999" x14ac:dyDescent="0.3">
      <c r="A924" s="53" t="s">
        <v>34</v>
      </c>
      <c r="B924" s="53"/>
      <c r="C924" s="58" t="s">
        <v>172</v>
      </c>
      <c r="D924" s="58" t="s">
        <v>172</v>
      </c>
      <c r="E924" s="58" t="s">
        <v>172</v>
      </c>
      <c r="F924" s="58" t="s">
        <v>172</v>
      </c>
      <c r="G924" s="58" t="s">
        <v>172</v>
      </c>
      <c r="H924" s="58" t="s">
        <v>172</v>
      </c>
      <c r="I924" s="58" t="s">
        <v>172</v>
      </c>
      <c r="J924" s="49">
        <f>J917+J920+J923</f>
        <v>0</v>
      </c>
      <c r="K924" s="49">
        <f t="shared" ref="K924:Q924" si="65">K917+K920+K923</f>
        <v>64009.499999999993</v>
      </c>
      <c r="L924" s="49">
        <f t="shared" si="65"/>
        <v>41134.9</v>
      </c>
      <c r="M924" s="49">
        <f t="shared" si="65"/>
        <v>41323599.152700007</v>
      </c>
      <c r="N924" s="49">
        <f t="shared" si="65"/>
        <v>41323599.152700007</v>
      </c>
      <c r="O924" s="49">
        <f t="shared" si="65"/>
        <v>0</v>
      </c>
      <c r="P924" s="49">
        <f t="shared" si="65"/>
        <v>0</v>
      </c>
      <c r="Q924" s="49">
        <f t="shared" si="65"/>
        <v>0</v>
      </c>
      <c r="R924" s="58" t="s">
        <v>172</v>
      </c>
      <c r="S924" s="58" t="s">
        <v>172</v>
      </c>
    </row>
    <row r="925" spans="1:19" ht="19.649999999999999" x14ac:dyDescent="0.3">
      <c r="A925" s="590" t="s">
        <v>1952</v>
      </c>
      <c r="B925" s="590"/>
      <c r="C925" s="590"/>
      <c r="D925" s="590"/>
      <c r="E925" s="590"/>
      <c r="F925" s="590"/>
      <c r="G925" s="590"/>
      <c r="H925" s="590"/>
      <c r="I925" s="590"/>
      <c r="J925" s="590"/>
      <c r="K925" s="590"/>
      <c r="L925" s="590"/>
      <c r="M925" s="590"/>
      <c r="N925" s="590"/>
      <c r="O925" s="590"/>
      <c r="P925" s="590"/>
      <c r="Q925" s="590"/>
      <c r="R925" s="590"/>
      <c r="S925" s="591"/>
    </row>
    <row r="926" spans="1:19" ht="19.649999999999999" x14ac:dyDescent="0.3">
      <c r="A926" s="556" t="s">
        <v>1953</v>
      </c>
      <c r="B926" s="556"/>
      <c r="C926" s="556"/>
      <c r="D926" s="556"/>
      <c r="E926" s="556"/>
      <c r="F926" s="556"/>
      <c r="G926" s="556"/>
      <c r="H926" s="556"/>
      <c r="I926" s="556"/>
      <c r="J926" s="556"/>
      <c r="K926" s="556"/>
      <c r="L926" s="556"/>
      <c r="M926" s="556"/>
      <c r="N926" s="556"/>
      <c r="O926" s="556"/>
      <c r="P926" s="556"/>
      <c r="Q926" s="556"/>
      <c r="R926" s="556"/>
      <c r="S926" s="557"/>
    </row>
    <row r="927" spans="1:19" ht="20.3" x14ac:dyDescent="0.35">
      <c r="A927" s="43">
        <v>815</v>
      </c>
      <c r="B927" s="47" t="s">
        <v>717</v>
      </c>
      <c r="C927" s="55">
        <v>43935</v>
      </c>
      <c r="D927" s="43" t="s">
        <v>1899</v>
      </c>
      <c r="E927" s="43">
        <v>1970</v>
      </c>
      <c r="F927" s="43" t="s">
        <v>2131</v>
      </c>
      <c r="G927" s="56" t="s">
        <v>2097</v>
      </c>
      <c r="H927" s="43">
        <v>2</v>
      </c>
      <c r="I927" s="43">
        <v>2</v>
      </c>
      <c r="J927" s="43">
        <v>0</v>
      </c>
      <c r="K927" s="43">
        <v>1527.1</v>
      </c>
      <c r="L927" s="43">
        <v>630</v>
      </c>
      <c r="M927" s="45">
        <v>1195342.77415</v>
      </c>
      <c r="N927" s="45">
        <f t="shared" si="61"/>
        <v>1195342.77415</v>
      </c>
      <c r="O927" s="45">
        <v>0</v>
      </c>
      <c r="P927" s="45">
        <v>0</v>
      </c>
      <c r="Q927" s="45">
        <v>0</v>
      </c>
      <c r="R927" s="57">
        <v>44927</v>
      </c>
      <c r="S927" s="57">
        <v>45291</v>
      </c>
    </row>
    <row r="928" spans="1:19" ht="20.3" x14ac:dyDescent="0.3">
      <c r="A928" s="46" t="s">
        <v>22</v>
      </c>
      <c r="B928" s="46"/>
      <c r="C928" s="58" t="s">
        <v>172</v>
      </c>
      <c r="D928" s="58" t="s">
        <v>172</v>
      </c>
      <c r="E928" s="58" t="s">
        <v>172</v>
      </c>
      <c r="F928" s="58" t="s">
        <v>172</v>
      </c>
      <c r="G928" s="58" t="s">
        <v>172</v>
      </c>
      <c r="H928" s="58" t="s">
        <v>172</v>
      </c>
      <c r="I928" s="58" t="s">
        <v>172</v>
      </c>
      <c r="J928" s="49">
        <f>SUM(J927)</f>
        <v>0</v>
      </c>
      <c r="K928" s="49">
        <f t="shared" ref="K928:Q928" si="66">SUM(K927)</f>
        <v>1527.1</v>
      </c>
      <c r="L928" s="49">
        <f t="shared" si="66"/>
        <v>630</v>
      </c>
      <c r="M928" s="49">
        <f t="shared" si="66"/>
        <v>1195342.77415</v>
      </c>
      <c r="N928" s="49">
        <f t="shared" si="66"/>
        <v>1195342.77415</v>
      </c>
      <c r="O928" s="49">
        <f t="shared" si="66"/>
        <v>0</v>
      </c>
      <c r="P928" s="49">
        <f t="shared" si="66"/>
        <v>0</v>
      </c>
      <c r="Q928" s="49">
        <f t="shared" si="66"/>
        <v>0</v>
      </c>
      <c r="R928" s="58" t="s">
        <v>172</v>
      </c>
      <c r="S928" s="58" t="s">
        <v>172</v>
      </c>
    </row>
    <row r="929" spans="1:19" ht="19.649999999999999" x14ac:dyDescent="0.3">
      <c r="A929" s="596" t="s">
        <v>1954</v>
      </c>
      <c r="B929" s="596"/>
      <c r="C929" s="596"/>
      <c r="D929" s="596"/>
      <c r="E929" s="596"/>
      <c r="F929" s="596"/>
      <c r="G929" s="596"/>
      <c r="H929" s="596"/>
      <c r="I929" s="596"/>
      <c r="J929" s="596"/>
      <c r="K929" s="596"/>
      <c r="L929" s="596"/>
      <c r="M929" s="596"/>
      <c r="N929" s="596"/>
      <c r="O929" s="596"/>
      <c r="P929" s="596"/>
      <c r="Q929" s="596"/>
      <c r="R929" s="596"/>
      <c r="S929" s="597"/>
    </row>
    <row r="930" spans="1:19" ht="20.3" x14ac:dyDescent="0.35">
      <c r="A930" s="43">
        <v>816</v>
      </c>
      <c r="B930" s="47" t="s">
        <v>718</v>
      </c>
      <c r="C930" s="55">
        <v>43943</v>
      </c>
      <c r="D930" s="43" t="s">
        <v>1899</v>
      </c>
      <c r="E930" s="43">
        <v>1972</v>
      </c>
      <c r="F930" s="43" t="s">
        <v>2131</v>
      </c>
      <c r="G930" s="56" t="s">
        <v>2098</v>
      </c>
      <c r="H930" s="43">
        <v>2</v>
      </c>
      <c r="I930" s="43">
        <v>1</v>
      </c>
      <c r="J930" s="43">
        <v>0</v>
      </c>
      <c r="K930" s="43">
        <v>398.83</v>
      </c>
      <c r="L930" s="43">
        <v>365.97</v>
      </c>
      <c r="M930" s="45">
        <v>700610.652</v>
      </c>
      <c r="N930" s="45">
        <f t="shared" si="61"/>
        <v>700610.652</v>
      </c>
      <c r="O930" s="45">
        <v>0</v>
      </c>
      <c r="P930" s="45">
        <v>0</v>
      </c>
      <c r="Q930" s="45">
        <v>0</v>
      </c>
      <c r="R930" s="57">
        <v>44927</v>
      </c>
      <c r="S930" s="57">
        <v>45291</v>
      </c>
    </row>
    <row r="931" spans="1:19" ht="20.3" x14ac:dyDescent="0.3">
      <c r="A931" s="46" t="s">
        <v>22</v>
      </c>
      <c r="B931" s="46"/>
      <c r="C931" s="58" t="s">
        <v>172</v>
      </c>
      <c r="D931" s="58" t="s">
        <v>172</v>
      </c>
      <c r="E931" s="58" t="s">
        <v>172</v>
      </c>
      <c r="F931" s="58" t="s">
        <v>172</v>
      </c>
      <c r="G931" s="58" t="s">
        <v>172</v>
      </c>
      <c r="H931" s="58" t="s">
        <v>172</v>
      </c>
      <c r="I931" s="58" t="s">
        <v>172</v>
      </c>
      <c r="J931" s="49">
        <f>SUM(J930)</f>
        <v>0</v>
      </c>
      <c r="K931" s="49">
        <f t="shared" ref="K931:Q931" si="67">SUM(K930)</f>
        <v>398.83</v>
      </c>
      <c r="L931" s="49">
        <f t="shared" si="67"/>
        <v>365.97</v>
      </c>
      <c r="M931" s="49">
        <f t="shared" si="67"/>
        <v>700610.652</v>
      </c>
      <c r="N931" s="49">
        <f t="shared" si="67"/>
        <v>700610.652</v>
      </c>
      <c r="O931" s="49">
        <f t="shared" si="67"/>
        <v>0</v>
      </c>
      <c r="P931" s="49">
        <f t="shared" si="67"/>
        <v>0</v>
      </c>
      <c r="Q931" s="49">
        <f t="shared" si="67"/>
        <v>0</v>
      </c>
      <c r="R931" s="58" t="s">
        <v>172</v>
      </c>
      <c r="S931" s="58" t="s">
        <v>172</v>
      </c>
    </row>
    <row r="932" spans="1:19" ht="19.649999999999999" x14ac:dyDescent="0.3">
      <c r="A932" s="596" t="s">
        <v>1955</v>
      </c>
      <c r="B932" s="596"/>
      <c r="C932" s="596"/>
      <c r="D932" s="596"/>
      <c r="E932" s="596"/>
      <c r="F932" s="596"/>
      <c r="G932" s="596"/>
      <c r="H932" s="596"/>
      <c r="I932" s="596"/>
      <c r="J932" s="596"/>
      <c r="K932" s="596"/>
      <c r="L932" s="596"/>
      <c r="M932" s="596"/>
      <c r="N932" s="596"/>
      <c r="O932" s="596"/>
      <c r="P932" s="596"/>
      <c r="Q932" s="596"/>
      <c r="R932" s="596"/>
      <c r="S932" s="597"/>
    </row>
    <row r="933" spans="1:19" ht="20.3" x14ac:dyDescent="0.35">
      <c r="A933" s="43">
        <v>817</v>
      </c>
      <c r="B933" s="47" t="s">
        <v>719</v>
      </c>
      <c r="C933" s="55">
        <v>43950</v>
      </c>
      <c r="D933" s="43" t="s">
        <v>1899</v>
      </c>
      <c r="E933" s="43">
        <v>1979</v>
      </c>
      <c r="F933" s="43" t="s">
        <v>2131</v>
      </c>
      <c r="G933" s="56" t="s">
        <v>2098</v>
      </c>
      <c r="H933" s="43">
        <v>2</v>
      </c>
      <c r="I933" s="43">
        <v>1</v>
      </c>
      <c r="J933" s="43">
        <v>0</v>
      </c>
      <c r="K933" s="43">
        <v>440.52</v>
      </c>
      <c r="L933" s="43">
        <v>412.5</v>
      </c>
      <c r="M933" s="45">
        <v>1403308.5120000001</v>
      </c>
      <c r="N933" s="45">
        <f t="shared" si="61"/>
        <v>1403308.5120000001</v>
      </c>
      <c r="O933" s="45">
        <v>0</v>
      </c>
      <c r="P933" s="45">
        <v>0</v>
      </c>
      <c r="Q933" s="45">
        <v>0</v>
      </c>
      <c r="R933" s="57">
        <v>44927</v>
      </c>
      <c r="S933" s="57">
        <v>45291</v>
      </c>
    </row>
    <row r="934" spans="1:19" ht="20.3" x14ac:dyDescent="0.3">
      <c r="A934" s="46" t="s">
        <v>22</v>
      </c>
      <c r="B934" s="46"/>
      <c r="C934" s="58" t="s">
        <v>172</v>
      </c>
      <c r="D934" s="58" t="s">
        <v>172</v>
      </c>
      <c r="E934" s="58" t="s">
        <v>172</v>
      </c>
      <c r="F934" s="58" t="s">
        <v>172</v>
      </c>
      <c r="G934" s="58" t="s">
        <v>172</v>
      </c>
      <c r="H934" s="58" t="s">
        <v>172</v>
      </c>
      <c r="I934" s="58" t="s">
        <v>172</v>
      </c>
      <c r="J934" s="49">
        <f>SUM(J933)</f>
        <v>0</v>
      </c>
      <c r="K934" s="49">
        <f t="shared" ref="K934:Q934" si="68">SUM(K933)</f>
        <v>440.52</v>
      </c>
      <c r="L934" s="49">
        <f t="shared" si="68"/>
        <v>412.5</v>
      </c>
      <c r="M934" s="49">
        <f t="shared" si="68"/>
        <v>1403308.5120000001</v>
      </c>
      <c r="N934" s="49">
        <f t="shared" si="68"/>
        <v>1403308.5120000001</v>
      </c>
      <c r="O934" s="49">
        <f t="shared" si="68"/>
        <v>0</v>
      </c>
      <c r="P934" s="49">
        <f t="shared" si="68"/>
        <v>0</v>
      </c>
      <c r="Q934" s="49">
        <f t="shared" si="68"/>
        <v>0</v>
      </c>
      <c r="R934" s="58" t="s">
        <v>172</v>
      </c>
      <c r="S934" s="58" t="s">
        <v>172</v>
      </c>
    </row>
    <row r="935" spans="1:19" ht="19.649999999999999" x14ac:dyDescent="0.3">
      <c r="A935" s="53" t="s">
        <v>34</v>
      </c>
      <c r="B935" s="53"/>
      <c r="C935" s="58" t="s">
        <v>172</v>
      </c>
      <c r="D935" s="58" t="s">
        <v>172</v>
      </c>
      <c r="E935" s="58" t="s">
        <v>172</v>
      </c>
      <c r="F935" s="58" t="s">
        <v>172</v>
      </c>
      <c r="G935" s="58" t="s">
        <v>172</v>
      </c>
      <c r="H935" s="58" t="s">
        <v>172</v>
      </c>
      <c r="I935" s="58" t="s">
        <v>172</v>
      </c>
      <c r="J935" s="49">
        <f>J928+J931+J934</f>
        <v>0</v>
      </c>
      <c r="K935" s="49">
        <f t="shared" ref="K935:Q935" si="69">K928+K931+K934</f>
        <v>2366.4499999999998</v>
      </c>
      <c r="L935" s="49">
        <f t="shared" si="69"/>
        <v>1408.47</v>
      </c>
      <c r="M935" s="49">
        <f t="shared" si="69"/>
        <v>3299261.9381499998</v>
      </c>
      <c r="N935" s="49">
        <f t="shared" si="69"/>
        <v>3299261.9381499998</v>
      </c>
      <c r="O935" s="49">
        <f t="shared" si="69"/>
        <v>0</v>
      </c>
      <c r="P935" s="49">
        <f t="shared" si="69"/>
        <v>0</v>
      </c>
      <c r="Q935" s="49">
        <f t="shared" si="69"/>
        <v>0</v>
      </c>
      <c r="R935" s="58" t="s">
        <v>172</v>
      </c>
      <c r="S935" s="58" t="s">
        <v>172</v>
      </c>
    </row>
    <row r="936" spans="1:19" ht="19.649999999999999" x14ac:dyDescent="0.3">
      <c r="A936" s="590" t="s">
        <v>1956</v>
      </c>
      <c r="B936" s="590"/>
      <c r="C936" s="590"/>
      <c r="D936" s="590"/>
      <c r="E936" s="590"/>
      <c r="F936" s="590"/>
      <c r="G936" s="590"/>
      <c r="H936" s="590"/>
      <c r="I936" s="590"/>
      <c r="J936" s="590"/>
      <c r="K936" s="590"/>
      <c r="L936" s="590"/>
      <c r="M936" s="590"/>
      <c r="N936" s="590"/>
      <c r="O936" s="590"/>
      <c r="P936" s="590"/>
      <c r="Q936" s="590"/>
      <c r="R936" s="590"/>
      <c r="S936" s="591"/>
    </row>
    <row r="937" spans="1:19" ht="19.649999999999999" x14ac:dyDescent="0.3">
      <c r="A937" s="556" t="s">
        <v>1957</v>
      </c>
      <c r="B937" s="556"/>
      <c r="C937" s="556"/>
      <c r="D937" s="556"/>
      <c r="E937" s="556"/>
      <c r="F937" s="556"/>
      <c r="G937" s="556"/>
      <c r="H937" s="556"/>
      <c r="I937" s="556"/>
      <c r="J937" s="556"/>
      <c r="K937" s="556"/>
      <c r="L937" s="556"/>
      <c r="M937" s="556"/>
      <c r="N937" s="556"/>
      <c r="O937" s="556"/>
      <c r="P937" s="556"/>
      <c r="Q937" s="556"/>
      <c r="R937" s="556"/>
      <c r="S937" s="557"/>
    </row>
    <row r="938" spans="1:19" ht="20.3" x14ac:dyDescent="0.35">
      <c r="A938" s="43">
        <v>818</v>
      </c>
      <c r="B938" s="44" t="s">
        <v>1648</v>
      </c>
      <c r="C938" s="55">
        <v>44061</v>
      </c>
      <c r="D938" s="43" t="s">
        <v>1900</v>
      </c>
      <c r="E938" s="43">
        <v>1989</v>
      </c>
      <c r="F938" s="43" t="s">
        <v>2131</v>
      </c>
      <c r="G938" s="56" t="s">
        <v>2110</v>
      </c>
      <c r="H938" s="43">
        <v>4</v>
      </c>
      <c r="I938" s="43">
        <v>9</v>
      </c>
      <c r="J938" s="43">
        <v>0</v>
      </c>
      <c r="K938" s="43">
        <v>6004</v>
      </c>
      <c r="L938" s="43" t="s">
        <v>2131</v>
      </c>
      <c r="M938" s="45">
        <v>0</v>
      </c>
      <c r="N938" s="45">
        <f t="shared" si="61"/>
        <v>0</v>
      </c>
      <c r="O938" s="45">
        <v>0</v>
      </c>
      <c r="P938" s="45">
        <v>0</v>
      </c>
      <c r="Q938" s="45">
        <v>0</v>
      </c>
      <c r="R938" s="57">
        <v>44927</v>
      </c>
      <c r="S938" s="57">
        <v>45291</v>
      </c>
    </row>
    <row r="939" spans="1:19" ht="20.3" x14ac:dyDescent="0.35">
      <c r="A939" s="43">
        <v>819</v>
      </c>
      <c r="B939" s="44" t="s">
        <v>720</v>
      </c>
      <c r="C939" s="55">
        <v>44062</v>
      </c>
      <c r="D939" s="43" t="s">
        <v>1899</v>
      </c>
      <c r="E939" s="43">
        <v>1969</v>
      </c>
      <c r="F939" s="43" t="s">
        <v>2131</v>
      </c>
      <c r="G939" s="56" t="s">
        <v>2098</v>
      </c>
      <c r="H939" s="43">
        <v>3</v>
      </c>
      <c r="I939" s="43">
        <v>3</v>
      </c>
      <c r="J939" s="43">
        <v>0</v>
      </c>
      <c r="K939" s="43">
        <v>2828.72</v>
      </c>
      <c r="L939" s="43">
        <v>1476.5</v>
      </c>
      <c r="M939" s="45">
        <v>1774164.784</v>
      </c>
      <c r="N939" s="45">
        <f t="shared" si="61"/>
        <v>1774164.784</v>
      </c>
      <c r="O939" s="45">
        <v>0</v>
      </c>
      <c r="P939" s="45">
        <v>0</v>
      </c>
      <c r="Q939" s="45">
        <v>0</v>
      </c>
      <c r="R939" s="57">
        <v>44927</v>
      </c>
      <c r="S939" s="57">
        <v>45291</v>
      </c>
    </row>
    <row r="940" spans="1:19" ht="20.3" x14ac:dyDescent="0.3">
      <c r="A940" s="46" t="s">
        <v>22</v>
      </c>
      <c r="B940" s="46"/>
      <c r="C940" s="58" t="s">
        <v>172</v>
      </c>
      <c r="D940" s="58" t="s">
        <v>172</v>
      </c>
      <c r="E940" s="58" t="s">
        <v>172</v>
      </c>
      <c r="F940" s="58" t="s">
        <v>172</v>
      </c>
      <c r="G940" s="58" t="s">
        <v>172</v>
      </c>
      <c r="H940" s="58" t="s">
        <v>172</v>
      </c>
      <c r="I940" s="58" t="s">
        <v>172</v>
      </c>
      <c r="J940" s="49">
        <f>SUM(J938:J939)</f>
        <v>0</v>
      </c>
      <c r="K940" s="49">
        <f t="shared" ref="K940:Q940" si="70">SUM(K938:K939)</f>
        <v>8832.7199999999993</v>
      </c>
      <c r="L940" s="49">
        <f t="shared" si="70"/>
        <v>1476.5</v>
      </c>
      <c r="M940" s="49">
        <f t="shared" si="70"/>
        <v>1774164.784</v>
      </c>
      <c r="N940" s="49">
        <f t="shared" si="70"/>
        <v>1774164.784</v>
      </c>
      <c r="O940" s="49">
        <f t="shared" si="70"/>
        <v>0</v>
      </c>
      <c r="P940" s="49">
        <f t="shared" si="70"/>
        <v>0</v>
      </c>
      <c r="Q940" s="49">
        <f t="shared" si="70"/>
        <v>0</v>
      </c>
      <c r="R940" s="58" t="s">
        <v>172</v>
      </c>
      <c r="S940" s="58" t="s">
        <v>172</v>
      </c>
    </row>
    <row r="941" spans="1:19" ht="19.649999999999999" x14ac:dyDescent="0.3">
      <c r="A941" s="596" t="s">
        <v>1958</v>
      </c>
      <c r="B941" s="596"/>
      <c r="C941" s="596"/>
      <c r="D941" s="596"/>
      <c r="E941" s="596"/>
      <c r="F941" s="596"/>
      <c r="G941" s="596"/>
      <c r="H941" s="596"/>
      <c r="I941" s="596"/>
      <c r="J941" s="596"/>
      <c r="K941" s="596"/>
      <c r="L941" s="596"/>
      <c r="M941" s="596"/>
      <c r="N941" s="596"/>
      <c r="O941" s="596"/>
      <c r="P941" s="596"/>
      <c r="Q941" s="596"/>
      <c r="R941" s="596"/>
      <c r="S941" s="597"/>
    </row>
    <row r="942" spans="1:19" ht="20.3" x14ac:dyDescent="0.35">
      <c r="A942" s="43">
        <v>820</v>
      </c>
      <c r="B942" s="47" t="s">
        <v>722</v>
      </c>
      <c r="C942" s="55">
        <v>44121</v>
      </c>
      <c r="D942" s="43" t="s">
        <v>1899</v>
      </c>
      <c r="E942" s="43">
        <v>1973</v>
      </c>
      <c r="F942" s="43" t="s">
        <v>2131</v>
      </c>
      <c r="G942" s="56" t="s">
        <v>2097</v>
      </c>
      <c r="H942" s="43">
        <v>5</v>
      </c>
      <c r="I942" s="43">
        <v>4</v>
      </c>
      <c r="J942" s="43">
        <v>0</v>
      </c>
      <c r="K942" s="43">
        <v>4590.6499999999996</v>
      </c>
      <c r="L942" s="43">
        <v>3656.6</v>
      </c>
      <c r="M942" s="45">
        <v>5330272.7039999999</v>
      </c>
      <c r="N942" s="45">
        <f t="shared" si="61"/>
        <v>5330272.7039999999</v>
      </c>
      <c r="O942" s="45">
        <v>0</v>
      </c>
      <c r="P942" s="45">
        <v>0</v>
      </c>
      <c r="Q942" s="45">
        <v>0</v>
      </c>
      <c r="R942" s="57">
        <v>44927</v>
      </c>
      <c r="S942" s="57">
        <v>45291</v>
      </c>
    </row>
    <row r="943" spans="1:19" ht="20.3" x14ac:dyDescent="0.35">
      <c r="A943" s="43">
        <v>821</v>
      </c>
      <c r="B943" s="47" t="s">
        <v>725</v>
      </c>
      <c r="C943" s="55">
        <v>44120</v>
      </c>
      <c r="D943" s="43" t="s">
        <v>1899</v>
      </c>
      <c r="E943" s="43">
        <v>1969</v>
      </c>
      <c r="F943" s="43" t="s">
        <v>2131</v>
      </c>
      <c r="G943" s="56" t="s">
        <v>2097</v>
      </c>
      <c r="H943" s="43">
        <v>5</v>
      </c>
      <c r="I943" s="43">
        <v>4</v>
      </c>
      <c r="J943" s="43">
        <v>0</v>
      </c>
      <c r="K943" s="43">
        <v>4555.84</v>
      </c>
      <c r="L943" s="43">
        <v>3556.1</v>
      </c>
      <c r="M943" s="45">
        <v>4918826.0219999999</v>
      </c>
      <c r="N943" s="45">
        <f t="shared" si="61"/>
        <v>4918826.0219999999</v>
      </c>
      <c r="O943" s="45">
        <v>0</v>
      </c>
      <c r="P943" s="45">
        <v>0</v>
      </c>
      <c r="Q943" s="45">
        <v>0</v>
      </c>
      <c r="R943" s="57">
        <v>44927</v>
      </c>
      <c r="S943" s="57">
        <v>45291</v>
      </c>
    </row>
    <row r="944" spans="1:19" ht="20.3" x14ac:dyDescent="0.3">
      <c r="A944" s="46" t="s">
        <v>22</v>
      </c>
      <c r="B944" s="46"/>
      <c r="C944" s="58" t="s">
        <v>172</v>
      </c>
      <c r="D944" s="58" t="s">
        <v>172</v>
      </c>
      <c r="E944" s="58" t="s">
        <v>172</v>
      </c>
      <c r="F944" s="58" t="s">
        <v>172</v>
      </c>
      <c r="G944" s="58" t="s">
        <v>172</v>
      </c>
      <c r="H944" s="58" t="s">
        <v>172</v>
      </c>
      <c r="I944" s="58" t="s">
        <v>172</v>
      </c>
      <c r="J944" s="49">
        <f>SUM(J942:J943)</f>
        <v>0</v>
      </c>
      <c r="K944" s="49">
        <f t="shared" ref="K944:Q944" si="71">SUM(K942:K943)</f>
        <v>9146.49</v>
      </c>
      <c r="L944" s="49">
        <f t="shared" si="71"/>
        <v>7212.7</v>
      </c>
      <c r="M944" s="49">
        <f t="shared" si="71"/>
        <v>10249098.726</v>
      </c>
      <c r="N944" s="49">
        <f t="shared" si="71"/>
        <v>10249098.726</v>
      </c>
      <c r="O944" s="49">
        <f t="shared" si="71"/>
        <v>0</v>
      </c>
      <c r="P944" s="49">
        <f t="shared" si="71"/>
        <v>0</v>
      </c>
      <c r="Q944" s="49">
        <f t="shared" si="71"/>
        <v>0</v>
      </c>
      <c r="R944" s="58" t="s">
        <v>172</v>
      </c>
      <c r="S944" s="58" t="s">
        <v>172</v>
      </c>
    </row>
    <row r="945" spans="1:19" ht="19.649999999999999" x14ac:dyDescent="0.3">
      <c r="A945" s="596" t="s">
        <v>1959</v>
      </c>
      <c r="B945" s="596"/>
      <c r="C945" s="596"/>
      <c r="D945" s="596"/>
      <c r="E945" s="596"/>
      <c r="F945" s="596"/>
      <c r="G945" s="596"/>
      <c r="H945" s="596"/>
      <c r="I945" s="596"/>
      <c r="J945" s="596"/>
      <c r="K945" s="596"/>
      <c r="L945" s="596"/>
      <c r="M945" s="596"/>
      <c r="N945" s="596"/>
      <c r="O945" s="596"/>
      <c r="P945" s="596"/>
      <c r="Q945" s="596"/>
      <c r="R945" s="596"/>
      <c r="S945" s="597"/>
    </row>
    <row r="946" spans="1:19" ht="20.3" x14ac:dyDescent="0.35">
      <c r="A946" s="43">
        <v>822</v>
      </c>
      <c r="B946" s="47" t="s">
        <v>726</v>
      </c>
      <c r="C946" s="55">
        <v>44137</v>
      </c>
      <c r="D946" s="43" t="s">
        <v>1899</v>
      </c>
      <c r="E946" s="43">
        <v>1972</v>
      </c>
      <c r="F946" s="43" t="s">
        <v>2131</v>
      </c>
      <c r="G946" s="56" t="s">
        <v>2097</v>
      </c>
      <c r="H946" s="43">
        <v>2</v>
      </c>
      <c r="I946" s="43">
        <v>2</v>
      </c>
      <c r="J946" s="43">
        <v>0</v>
      </c>
      <c r="K946" s="43">
        <v>835.05</v>
      </c>
      <c r="L946" s="43">
        <v>617.13</v>
      </c>
      <c r="M946" s="45">
        <v>2071001.94</v>
      </c>
      <c r="N946" s="45">
        <f t="shared" si="61"/>
        <v>2071001.94</v>
      </c>
      <c r="O946" s="45">
        <v>0</v>
      </c>
      <c r="P946" s="45">
        <v>0</v>
      </c>
      <c r="Q946" s="45">
        <v>0</v>
      </c>
      <c r="R946" s="57">
        <v>44927</v>
      </c>
      <c r="S946" s="57">
        <v>45291</v>
      </c>
    </row>
    <row r="947" spans="1:19" ht="20.3" x14ac:dyDescent="0.3">
      <c r="A947" s="46" t="s">
        <v>22</v>
      </c>
      <c r="B947" s="46"/>
      <c r="C947" s="58" t="s">
        <v>172</v>
      </c>
      <c r="D947" s="58" t="s">
        <v>172</v>
      </c>
      <c r="E947" s="58" t="s">
        <v>172</v>
      </c>
      <c r="F947" s="58" t="s">
        <v>172</v>
      </c>
      <c r="G947" s="58" t="s">
        <v>172</v>
      </c>
      <c r="H947" s="58" t="s">
        <v>172</v>
      </c>
      <c r="I947" s="58" t="s">
        <v>172</v>
      </c>
      <c r="J947" s="49">
        <f>SUM(J946)</f>
        <v>0</v>
      </c>
      <c r="K947" s="49">
        <f t="shared" ref="K947:Q947" si="72">SUM(K946)</f>
        <v>835.05</v>
      </c>
      <c r="L947" s="49">
        <f t="shared" si="72"/>
        <v>617.13</v>
      </c>
      <c r="M947" s="49">
        <f t="shared" si="72"/>
        <v>2071001.94</v>
      </c>
      <c r="N947" s="49">
        <f t="shared" si="72"/>
        <v>2071001.94</v>
      </c>
      <c r="O947" s="49">
        <f t="shared" si="72"/>
        <v>0</v>
      </c>
      <c r="P947" s="49">
        <f t="shared" si="72"/>
        <v>0</v>
      </c>
      <c r="Q947" s="49">
        <f t="shared" si="72"/>
        <v>0</v>
      </c>
      <c r="R947" s="58" t="s">
        <v>172</v>
      </c>
      <c r="S947" s="58" t="s">
        <v>172</v>
      </c>
    </row>
    <row r="948" spans="1:19" ht="19.649999999999999" x14ac:dyDescent="0.3">
      <c r="A948" s="53" t="s">
        <v>34</v>
      </c>
      <c r="B948" s="53"/>
      <c r="C948" s="58" t="s">
        <v>172</v>
      </c>
      <c r="D948" s="58" t="s">
        <v>172</v>
      </c>
      <c r="E948" s="58" t="s">
        <v>172</v>
      </c>
      <c r="F948" s="58" t="s">
        <v>172</v>
      </c>
      <c r="G948" s="58" t="s">
        <v>172</v>
      </c>
      <c r="H948" s="58" t="s">
        <v>172</v>
      </c>
      <c r="I948" s="58" t="s">
        <v>172</v>
      </c>
      <c r="J948" s="49">
        <f>J940+J944+J947</f>
        <v>0</v>
      </c>
      <c r="K948" s="49">
        <f t="shared" ref="K948:Q948" si="73">K940+K944+K947</f>
        <v>18814.259999999998</v>
      </c>
      <c r="L948" s="49">
        <f t="shared" si="73"/>
        <v>9306.33</v>
      </c>
      <c r="M948" s="49">
        <f t="shared" si="73"/>
        <v>14094265.449999999</v>
      </c>
      <c r="N948" s="49">
        <f t="shared" si="73"/>
        <v>14094265.449999999</v>
      </c>
      <c r="O948" s="49">
        <f t="shared" si="73"/>
        <v>0</v>
      </c>
      <c r="P948" s="49">
        <f t="shared" si="73"/>
        <v>0</v>
      </c>
      <c r="Q948" s="49">
        <f t="shared" si="73"/>
        <v>0</v>
      </c>
      <c r="R948" s="58" t="s">
        <v>172</v>
      </c>
      <c r="S948" s="58" t="s">
        <v>172</v>
      </c>
    </row>
    <row r="949" spans="1:19" ht="19.649999999999999" x14ac:dyDescent="0.3">
      <c r="A949" s="590" t="s">
        <v>1960</v>
      </c>
      <c r="B949" s="590"/>
      <c r="C949" s="590"/>
      <c r="D949" s="590"/>
      <c r="E949" s="590"/>
      <c r="F949" s="590"/>
      <c r="G949" s="590"/>
      <c r="H949" s="590"/>
      <c r="I949" s="590"/>
      <c r="J949" s="590"/>
      <c r="K949" s="590"/>
      <c r="L949" s="590"/>
      <c r="M949" s="590"/>
      <c r="N949" s="590"/>
      <c r="O949" s="590"/>
      <c r="P949" s="590"/>
      <c r="Q949" s="590"/>
      <c r="R949" s="590"/>
      <c r="S949" s="591"/>
    </row>
    <row r="950" spans="1:19" ht="19.649999999999999" x14ac:dyDescent="0.3">
      <c r="A950" s="556" t="s">
        <v>1961</v>
      </c>
      <c r="B950" s="556"/>
      <c r="C950" s="556"/>
      <c r="D950" s="556"/>
      <c r="E950" s="556"/>
      <c r="F950" s="556"/>
      <c r="G950" s="556"/>
      <c r="H950" s="556"/>
      <c r="I950" s="556"/>
      <c r="J950" s="556"/>
      <c r="K950" s="556"/>
      <c r="L950" s="556"/>
      <c r="M950" s="556"/>
      <c r="N950" s="556"/>
      <c r="O950" s="556"/>
      <c r="P950" s="556"/>
      <c r="Q950" s="556"/>
      <c r="R950" s="556"/>
      <c r="S950" s="557"/>
    </row>
    <row r="951" spans="1:19" ht="20.3" x14ac:dyDescent="0.35">
      <c r="A951" s="43">
        <v>823</v>
      </c>
      <c r="B951" s="47" t="s">
        <v>727</v>
      </c>
      <c r="C951" s="55">
        <v>44148</v>
      </c>
      <c r="D951" s="43" t="s">
        <v>1899</v>
      </c>
      <c r="E951" s="43">
        <v>1973</v>
      </c>
      <c r="F951" s="43" t="s">
        <v>2131</v>
      </c>
      <c r="G951" s="56" t="s">
        <v>2103</v>
      </c>
      <c r="H951" s="43">
        <v>2</v>
      </c>
      <c r="I951" s="43">
        <v>2</v>
      </c>
      <c r="J951" s="43">
        <v>0</v>
      </c>
      <c r="K951" s="43">
        <v>563.29999999999995</v>
      </c>
      <c r="L951" s="43">
        <v>514.9</v>
      </c>
      <c r="M951" s="45">
        <v>39937.199999999997</v>
      </c>
      <c r="N951" s="45">
        <f t="shared" si="61"/>
        <v>39937.199999999997</v>
      </c>
      <c r="O951" s="45">
        <v>0</v>
      </c>
      <c r="P951" s="45">
        <v>0</v>
      </c>
      <c r="Q951" s="45">
        <v>0</v>
      </c>
      <c r="R951" s="57">
        <v>44927</v>
      </c>
      <c r="S951" s="57">
        <v>45291</v>
      </c>
    </row>
    <row r="952" spans="1:19" ht="20.3" x14ac:dyDescent="0.35">
      <c r="A952" s="43">
        <v>824</v>
      </c>
      <c r="B952" s="47" t="s">
        <v>728</v>
      </c>
      <c r="C952" s="55">
        <v>44149</v>
      </c>
      <c r="D952" s="43" t="s">
        <v>1899</v>
      </c>
      <c r="E952" s="43">
        <v>1973</v>
      </c>
      <c r="F952" s="43" t="s">
        <v>2131</v>
      </c>
      <c r="G952" s="56" t="s">
        <v>2103</v>
      </c>
      <c r="H952" s="43">
        <v>2</v>
      </c>
      <c r="I952" s="43">
        <v>2</v>
      </c>
      <c r="J952" s="43">
        <v>0</v>
      </c>
      <c r="K952" s="43">
        <v>33.200000000000003</v>
      </c>
      <c r="L952" s="43">
        <v>376</v>
      </c>
      <c r="M952" s="45">
        <v>39937.199999999997</v>
      </c>
      <c r="N952" s="45">
        <f t="shared" si="61"/>
        <v>39937.199999999997</v>
      </c>
      <c r="O952" s="45">
        <v>0</v>
      </c>
      <c r="P952" s="45">
        <v>0</v>
      </c>
      <c r="Q952" s="45">
        <v>0</v>
      </c>
      <c r="R952" s="57">
        <v>44927</v>
      </c>
      <c r="S952" s="57">
        <v>45291</v>
      </c>
    </row>
    <row r="953" spans="1:19" ht="20.3" x14ac:dyDescent="0.35">
      <c r="A953" s="43">
        <v>825</v>
      </c>
      <c r="B953" s="44" t="s">
        <v>729</v>
      </c>
      <c r="C953" s="55">
        <v>44150</v>
      </c>
      <c r="D953" s="43" t="s">
        <v>1899</v>
      </c>
      <c r="E953" s="43">
        <v>1973</v>
      </c>
      <c r="F953" s="43" t="s">
        <v>2131</v>
      </c>
      <c r="G953" s="56" t="s">
        <v>2103</v>
      </c>
      <c r="H953" s="43">
        <v>2</v>
      </c>
      <c r="I953" s="43">
        <v>2</v>
      </c>
      <c r="J953" s="43">
        <v>0</v>
      </c>
      <c r="K953" s="43">
        <v>433.4</v>
      </c>
      <c r="L953" s="43">
        <v>384</v>
      </c>
      <c r="M953" s="45">
        <v>39937.199999999997</v>
      </c>
      <c r="N953" s="45">
        <f t="shared" si="61"/>
        <v>39937.199999999997</v>
      </c>
      <c r="O953" s="45">
        <v>0</v>
      </c>
      <c r="P953" s="45">
        <v>0</v>
      </c>
      <c r="Q953" s="45">
        <v>0</v>
      </c>
      <c r="R953" s="57">
        <v>44927</v>
      </c>
      <c r="S953" s="57">
        <v>45291</v>
      </c>
    </row>
    <row r="954" spans="1:19" ht="20.3" x14ac:dyDescent="0.35">
      <c r="A954" s="43">
        <v>826</v>
      </c>
      <c r="B954" s="44" t="s">
        <v>730</v>
      </c>
      <c r="C954" s="55">
        <v>44154</v>
      </c>
      <c r="D954" s="43" t="s">
        <v>1899</v>
      </c>
      <c r="E954" s="43">
        <v>1974</v>
      </c>
      <c r="F954" s="43" t="s">
        <v>2131</v>
      </c>
      <c r="G954" s="56" t="s">
        <v>2103</v>
      </c>
      <c r="H954" s="43">
        <v>2</v>
      </c>
      <c r="I954" s="43">
        <v>2</v>
      </c>
      <c r="J954" s="43">
        <v>0</v>
      </c>
      <c r="K954" s="43">
        <v>544.20000000000005</v>
      </c>
      <c r="L954" s="43">
        <v>495.7</v>
      </c>
      <c r="M954" s="45">
        <v>39937.199999999997</v>
      </c>
      <c r="N954" s="45">
        <f t="shared" si="61"/>
        <v>39937.199999999997</v>
      </c>
      <c r="O954" s="45">
        <v>0</v>
      </c>
      <c r="P954" s="45">
        <v>0</v>
      </c>
      <c r="Q954" s="45">
        <v>0</v>
      </c>
      <c r="R954" s="57">
        <v>44927</v>
      </c>
      <c r="S954" s="57">
        <v>45291</v>
      </c>
    </row>
    <row r="955" spans="1:19" ht="20.3" x14ac:dyDescent="0.35">
      <c r="A955" s="43">
        <v>827</v>
      </c>
      <c r="B955" s="44" t="s">
        <v>731</v>
      </c>
      <c r="C955" s="55">
        <v>44155</v>
      </c>
      <c r="D955" s="43" t="s">
        <v>1899</v>
      </c>
      <c r="E955" s="43">
        <v>1973</v>
      </c>
      <c r="F955" s="43" t="s">
        <v>2131</v>
      </c>
      <c r="G955" s="56" t="s">
        <v>2103</v>
      </c>
      <c r="H955" s="43">
        <v>2</v>
      </c>
      <c r="I955" s="43">
        <v>2</v>
      </c>
      <c r="J955" s="43">
        <v>0</v>
      </c>
      <c r="K955" s="43">
        <v>542.79999999999995</v>
      </c>
      <c r="L955" s="43">
        <v>499</v>
      </c>
      <c r="M955" s="45">
        <v>39937.199999999997</v>
      </c>
      <c r="N955" s="45">
        <f t="shared" si="61"/>
        <v>39937.199999999997</v>
      </c>
      <c r="O955" s="45">
        <v>0</v>
      </c>
      <c r="P955" s="45">
        <v>0</v>
      </c>
      <c r="Q955" s="45">
        <v>0</v>
      </c>
      <c r="R955" s="57">
        <v>44927</v>
      </c>
      <c r="S955" s="57">
        <v>45291</v>
      </c>
    </row>
    <row r="956" spans="1:19" ht="20.3" x14ac:dyDescent="0.35">
      <c r="A956" s="43">
        <v>828</v>
      </c>
      <c r="B956" s="44" t="s">
        <v>732</v>
      </c>
      <c r="C956" s="55">
        <v>44186</v>
      </c>
      <c r="D956" s="43" t="s">
        <v>1899</v>
      </c>
      <c r="E956" s="43">
        <v>1971</v>
      </c>
      <c r="F956" s="43" t="s">
        <v>2131</v>
      </c>
      <c r="G956" s="56" t="s">
        <v>2103</v>
      </c>
      <c r="H956" s="43">
        <v>2</v>
      </c>
      <c r="I956" s="43">
        <v>2</v>
      </c>
      <c r="J956" s="43">
        <v>0</v>
      </c>
      <c r="K956" s="43">
        <v>420.9</v>
      </c>
      <c r="L956" s="43">
        <v>369.6</v>
      </c>
      <c r="M956" s="45">
        <v>39937.199999999997</v>
      </c>
      <c r="N956" s="45">
        <f t="shared" si="61"/>
        <v>39937.199999999997</v>
      </c>
      <c r="O956" s="45">
        <v>0</v>
      </c>
      <c r="P956" s="45">
        <v>0</v>
      </c>
      <c r="Q956" s="45">
        <v>0</v>
      </c>
      <c r="R956" s="57">
        <v>44927</v>
      </c>
      <c r="S956" s="57">
        <v>45291</v>
      </c>
    </row>
    <row r="957" spans="1:19" ht="20.3" x14ac:dyDescent="0.35">
      <c r="A957" s="43">
        <v>829</v>
      </c>
      <c r="B957" s="44" t="s">
        <v>733</v>
      </c>
      <c r="C957" s="55">
        <v>44189</v>
      </c>
      <c r="D957" s="43" t="s">
        <v>1899</v>
      </c>
      <c r="E957" s="43">
        <v>1973</v>
      </c>
      <c r="F957" s="43" t="s">
        <v>2131</v>
      </c>
      <c r="G957" s="56" t="s">
        <v>2103</v>
      </c>
      <c r="H957" s="43">
        <v>2</v>
      </c>
      <c r="I957" s="43">
        <v>2</v>
      </c>
      <c r="J957" s="43">
        <v>0</v>
      </c>
      <c r="K957" s="43">
        <v>413.9</v>
      </c>
      <c r="L957" s="43">
        <v>366.3</v>
      </c>
      <c r="M957" s="45">
        <v>39937.199999999997</v>
      </c>
      <c r="N957" s="45">
        <f t="shared" si="61"/>
        <v>39937.199999999997</v>
      </c>
      <c r="O957" s="45">
        <v>0</v>
      </c>
      <c r="P957" s="45">
        <v>0</v>
      </c>
      <c r="Q957" s="45">
        <v>0</v>
      </c>
      <c r="R957" s="57">
        <v>44927</v>
      </c>
      <c r="S957" s="57">
        <v>45291</v>
      </c>
    </row>
    <row r="958" spans="1:19" ht="20.3" x14ac:dyDescent="0.3">
      <c r="A958" s="46" t="s">
        <v>22</v>
      </c>
      <c r="B958" s="46"/>
      <c r="C958" s="58" t="s">
        <v>172</v>
      </c>
      <c r="D958" s="58" t="s">
        <v>172</v>
      </c>
      <c r="E958" s="58" t="s">
        <v>172</v>
      </c>
      <c r="F958" s="58" t="s">
        <v>172</v>
      </c>
      <c r="G958" s="58" t="s">
        <v>172</v>
      </c>
      <c r="H958" s="58" t="s">
        <v>172</v>
      </c>
      <c r="I958" s="58" t="s">
        <v>172</v>
      </c>
      <c r="J958" s="49">
        <f>SUM(J951:J957)</f>
        <v>0</v>
      </c>
      <c r="K958" s="49">
        <f t="shared" ref="K958:Q958" si="74">SUM(K951:K957)</f>
        <v>2951.7000000000003</v>
      </c>
      <c r="L958" s="49">
        <f t="shared" si="74"/>
        <v>3005.5000000000005</v>
      </c>
      <c r="M958" s="49">
        <f t="shared" si="74"/>
        <v>279560.40000000002</v>
      </c>
      <c r="N958" s="49">
        <f t="shared" si="74"/>
        <v>279560.40000000002</v>
      </c>
      <c r="O958" s="49">
        <f t="shared" si="74"/>
        <v>0</v>
      </c>
      <c r="P958" s="49">
        <f t="shared" si="74"/>
        <v>0</v>
      </c>
      <c r="Q958" s="49">
        <f t="shared" si="74"/>
        <v>0</v>
      </c>
      <c r="R958" s="58" t="s">
        <v>172</v>
      </c>
      <c r="S958" s="58" t="s">
        <v>172</v>
      </c>
    </row>
    <row r="959" spans="1:19" ht="19.649999999999999" x14ac:dyDescent="0.3">
      <c r="A959" s="53" t="s">
        <v>34</v>
      </c>
      <c r="B959" s="53"/>
      <c r="C959" s="58" t="s">
        <v>172</v>
      </c>
      <c r="D959" s="58" t="s">
        <v>172</v>
      </c>
      <c r="E959" s="58" t="s">
        <v>172</v>
      </c>
      <c r="F959" s="58" t="s">
        <v>172</v>
      </c>
      <c r="G959" s="58" t="s">
        <v>172</v>
      </c>
      <c r="H959" s="58" t="s">
        <v>172</v>
      </c>
      <c r="I959" s="58" t="s">
        <v>172</v>
      </c>
      <c r="J959" s="49">
        <f>J958</f>
        <v>0</v>
      </c>
      <c r="K959" s="49">
        <f t="shared" ref="K959:Q959" si="75">K958</f>
        <v>2951.7000000000003</v>
      </c>
      <c r="L959" s="49">
        <f t="shared" si="75"/>
        <v>3005.5000000000005</v>
      </c>
      <c r="M959" s="49">
        <f t="shared" si="75"/>
        <v>279560.40000000002</v>
      </c>
      <c r="N959" s="49">
        <f t="shared" si="75"/>
        <v>279560.40000000002</v>
      </c>
      <c r="O959" s="49">
        <f t="shared" si="75"/>
        <v>0</v>
      </c>
      <c r="P959" s="49">
        <f t="shared" si="75"/>
        <v>0</v>
      </c>
      <c r="Q959" s="49">
        <f t="shared" si="75"/>
        <v>0</v>
      </c>
      <c r="R959" s="58" t="s">
        <v>172</v>
      </c>
      <c r="S959" s="58" t="s">
        <v>172</v>
      </c>
    </row>
    <row r="960" spans="1:19" ht="19.649999999999999" x14ac:dyDescent="0.3">
      <c r="A960" s="590" t="s">
        <v>1962</v>
      </c>
      <c r="B960" s="590"/>
      <c r="C960" s="590"/>
      <c r="D960" s="590"/>
      <c r="E960" s="590"/>
      <c r="F960" s="590"/>
      <c r="G960" s="590"/>
      <c r="H960" s="590"/>
      <c r="I960" s="590"/>
      <c r="J960" s="590"/>
      <c r="K960" s="590"/>
      <c r="L960" s="590"/>
      <c r="M960" s="590"/>
      <c r="N960" s="590"/>
      <c r="O960" s="590"/>
      <c r="P960" s="590"/>
      <c r="Q960" s="590"/>
      <c r="R960" s="590"/>
      <c r="S960" s="591"/>
    </row>
    <row r="961" spans="1:19" ht="19.649999999999999" x14ac:dyDescent="0.3">
      <c r="A961" s="594" t="s">
        <v>1963</v>
      </c>
      <c r="B961" s="594"/>
      <c r="C961" s="594"/>
      <c r="D961" s="594"/>
      <c r="E961" s="594"/>
      <c r="F961" s="594"/>
      <c r="G961" s="594"/>
      <c r="H961" s="594"/>
      <c r="I961" s="594"/>
      <c r="J961" s="594"/>
      <c r="K961" s="594"/>
      <c r="L961" s="594"/>
      <c r="M961" s="594"/>
      <c r="N961" s="594"/>
      <c r="O961" s="594"/>
      <c r="P961" s="594"/>
      <c r="Q961" s="594"/>
      <c r="R961" s="594"/>
      <c r="S961" s="595"/>
    </row>
    <row r="962" spans="1:19" ht="20.3" x14ac:dyDescent="0.35">
      <c r="A962" s="62">
        <v>830</v>
      </c>
      <c r="B962" s="69" t="s">
        <v>1137</v>
      </c>
      <c r="C962" s="64">
        <v>44637</v>
      </c>
      <c r="D962" s="43" t="s">
        <v>1899</v>
      </c>
      <c r="E962" s="43">
        <v>1981</v>
      </c>
      <c r="F962" s="43" t="s">
        <v>2131</v>
      </c>
      <c r="G962" s="56" t="s">
        <v>2098</v>
      </c>
      <c r="H962" s="43">
        <v>5</v>
      </c>
      <c r="I962" s="43">
        <v>1</v>
      </c>
      <c r="J962" s="43">
        <v>0</v>
      </c>
      <c r="K962" s="43">
        <v>958.7</v>
      </c>
      <c r="L962" s="43">
        <v>862.3</v>
      </c>
      <c r="M962" s="45">
        <v>48424.2</v>
      </c>
      <c r="N962" s="45">
        <f t="shared" si="61"/>
        <v>48424.2</v>
      </c>
      <c r="O962" s="45">
        <v>0</v>
      </c>
      <c r="P962" s="45">
        <v>0</v>
      </c>
      <c r="Q962" s="45">
        <v>0</v>
      </c>
      <c r="R962" s="57">
        <v>44927</v>
      </c>
      <c r="S962" s="57">
        <v>45291</v>
      </c>
    </row>
    <row r="963" spans="1:19" ht="20.3" x14ac:dyDescent="0.3">
      <c r="A963" s="67" t="s">
        <v>22</v>
      </c>
      <c r="B963" s="70"/>
      <c r="C963" s="68" t="s">
        <v>172</v>
      </c>
      <c r="D963" s="68" t="s">
        <v>172</v>
      </c>
      <c r="E963" s="68" t="s">
        <v>172</v>
      </c>
      <c r="F963" s="68" t="s">
        <v>172</v>
      </c>
      <c r="G963" s="68" t="s">
        <v>172</v>
      </c>
      <c r="H963" s="68" t="s">
        <v>172</v>
      </c>
      <c r="I963" s="68" t="s">
        <v>172</v>
      </c>
      <c r="J963" s="49">
        <f>SUM(J962)</f>
        <v>0</v>
      </c>
      <c r="K963" s="49">
        <f t="shared" ref="K963:Q963" si="76">SUM(K962)</f>
        <v>958.7</v>
      </c>
      <c r="L963" s="49">
        <f t="shared" si="76"/>
        <v>862.3</v>
      </c>
      <c r="M963" s="49">
        <f t="shared" si="76"/>
        <v>48424.2</v>
      </c>
      <c r="N963" s="49">
        <f t="shared" si="76"/>
        <v>48424.2</v>
      </c>
      <c r="O963" s="49">
        <f t="shared" si="76"/>
        <v>0</v>
      </c>
      <c r="P963" s="49">
        <f t="shared" si="76"/>
        <v>0</v>
      </c>
      <c r="Q963" s="49">
        <f t="shared" si="76"/>
        <v>0</v>
      </c>
      <c r="R963" s="58" t="s">
        <v>172</v>
      </c>
      <c r="S963" s="58" t="s">
        <v>172</v>
      </c>
    </row>
    <row r="964" spans="1:19" ht="19.649999999999999" x14ac:dyDescent="0.3">
      <c r="A964" s="594" t="s">
        <v>1964</v>
      </c>
      <c r="B964" s="594"/>
      <c r="C964" s="594"/>
      <c r="D964" s="594"/>
      <c r="E964" s="594"/>
      <c r="F964" s="594"/>
      <c r="G964" s="594"/>
      <c r="H964" s="594"/>
      <c r="I964" s="594"/>
      <c r="J964" s="594"/>
      <c r="K964" s="594"/>
      <c r="L964" s="594"/>
      <c r="M964" s="594"/>
      <c r="N964" s="594"/>
      <c r="O964" s="594"/>
      <c r="P964" s="594"/>
      <c r="Q964" s="594"/>
      <c r="R964" s="594"/>
      <c r="S964" s="595"/>
    </row>
    <row r="965" spans="1:19" ht="20.3" x14ac:dyDescent="0.35">
      <c r="A965" s="62">
        <f>A962+1</f>
        <v>831</v>
      </c>
      <c r="B965" s="69" t="s">
        <v>734</v>
      </c>
      <c r="C965" s="64">
        <v>44305</v>
      </c>
      <c r="D965" s="43" t="s">
        <v>1899</v>
      </c>
      <c r="E965" s="43">
        <v>1981</v>
      </c>
      <c r="F965" s="43">
        <v>2019</v>
      </c>
      <c r="G965" s="56" t="s">
        <v>2097</v>
      </c>
      <c r="H965" s="43">
        <v>9</v>
      </c>
      <c r="I965" s="43">
        <v>1</v>
      </c>
      <c r="J965" s="43">
        <v>0</v>
      </c>
      <c r="K965" s="43">
        <v>3303.2</v>
      </c>
      <c r="L965" s="43">
        <v>2406.8000000000002</v>
      </c>
      <c r="M965" s="45">
        <v>2845280.8859999999</v>
      </c>
      <c r="N965" s="45">
        <f t="shared" si="61"/>
        <v>2845280.8859999999</v>
      </c>
      <c r="O965" s="45">
        <v>0</v>
      </c>
      <c r="P965" s="45">
        <v>0</v>
      </c>
      <c r="Q965" s="45">
        <v>0</v>
      </c>
      <c r="R965" s="57">
        <v>44927</v>
      </c>
      <c r="S965" s="57">
        <v>45291</v>
      </c>
    </row>
    <row r="966" spans="1:19" ht="20.3" x14ac:dyDescent="0.35">
      <c r="A966" s="43">
        <f>A965+1</f>
        <v>832</v>
      </c>
      <c r="B966" s="44" t="s">
        <v>1548</v>
      </c>
      <c r="C966" s="55">
        <v>44297</v>
      </c>
      <c r="D966" s="43" t="s">
        <v>1899</v>
      </c>
      <c r="E966" s="43">
        <v>1989</v>
      </c>
      <c r="F966" s="43" t="s">
        <v>2131</v>
      </c>
      <c r="G966" s="56" t="s">
        <v>2097</v>
      </c>
      <c r="H966" s="43">
        <v>5</v>
      </c>
      <c r="I966" s="43">
        <v>4</v>
      </c>
      <c r="J966" s="43">
        <v>0</v>
      </c>
      <c r="K966" s="43">
        <v>4851.8999999999996</v>
      </c>
      <c r="L966" s="43">
        <v>4138.8999999999996</v>
      </c>
      <c r="M966" s="45">
        <v>10158568.223999999</v>
      </c>
      <c r="N966" s="45">
        <f t="shared" si="61"/>
        <v>10158568.223999999</v>
      </c>
      <c r="O966" s="45">
        <v>0</v>
      </c>
      <c r="P966" s="45">
        <v>0</v>
      </c>
      <c r="Q966" s="45">
        <v>0</v>
      </c>
      <c r="R966" s="57">
        <v>44927</v>
      </c>
      <c r="S966" s="57">
        <v>45291</v>
      </c>
    </row>
    <row r="967" spans="1:19" ht="20.3" x14ac:dyDescent="0.35">
      <c r="A967" s="43">
        <f t="shared" ref="A967:A977" si="77">A966+1</f>
        <v>833</v>
      </c>
      <c r="B967" s="44" t="s">
        <v>1547</v>
      </c>
      <c r="C967" s="55">
        <v>44300</v>
      </c>
      <c r="D967" s="43" t="s">
        <v>1899</v>
      </c>
      <c r="E967" s="43">
        <v>1980</v>
      </c>
      <c r="F967" s="43" t="s">
        <v>2131</v>
      </c>
      <c r="G967" s="56" t="s">
        <v>2097</v>
      </c>
      <c r="H967" s="43">
        <v>5</v>
      </c>
      <c r="I967" s="43">
        <v>6</v>
      </c>
      <c r="J967" s="43">
        <v>0</v>
      </c>
      <c r="K967" s="43">
        <v>5263.2</v>
      </c>
      <c r="L967" s="43">
        <v>4693.7000000000007</v>
      </c>
      <c r="M967" s="45">
        <v>10513784.526000001</v>
      </c>
      <c r="N967" s="45">
        <f t="shared" si="61"/>
        <v>10513784.526000001</v>
      </c>
      <c r="O967" s="45">
        <v>0</v>
      </c>
      <c r="P967" s="45">
        <v>0</v>
      </c>
      <c r="Q967" s="45">
        <v>0</v>
      </c>
      <c r="R967" s="57">
        <v>44927</v>
      </c>
      <c r="S967" s="57">
        <v>45291</v>
      </c>
    </row>
    <row r="968" spans="1:19" ht="20.3" x14ac:dyDescent="0.35">
      <c r="A968" s="43">
        <f t="shared" si="77"/>
        <v>834</v>
      </c>
      <c r="B968" s="44" t="s">
        <v>735</v>
      </c>
      <c r="C968" s="55">
        <v>44328</v>
      </c>
      <c r="D968" s="43" t="s">
        <v>1899</v>
      </c>
      <c r="E968" s="43">
        <v>1995</v>
      </c>
      <c r="F968" s="43" t="s">
        <v>2131</v>
      </c>
      <c r="G968" s="56" t="s">
        <v>2098</v>
      </c>
      <c r="H968" s="43">
        <v>9</v>
      </c>
      <c r="I968" s="43">
        <v>1</v>
      </c>
      <c r="J968" s="43">
        <v>1</v>
      </c>
      <c r="K968" s="43">
        <v>4191.8</v>
      </c>
      <c r="L968" s="43">
        <v>3135.1</v>
      </c>
      <c r="M968" s="45">
        <v>2794053.395</v>
      </c>
      <c r="N968" s="45">
        <f t="shared" ref="N968:N1029" si="78">M968</f>
        <v>2794053.395</v>
      </c>
      <c r="O968" s="45">
        <v>0</v>
      </c>
      <c r="P968" s="45">
        <v>0</v>
      </c>
      <c r="Q968" s="45">
        <v>0</v>
      </c>
      <c r="R968" s="57">
        <v>44927</v>
      </c>
      <c r="S968" s="57">
        <v>45291</v>
      </c>
    </row>
    <row r="969" spans="1:19" ht="20.3" x14ac:dyDescent="0.35">
      <c r="A969" s="43">
        <f t="shared" si="77"/>
        <v>835</v>
      </c>
      <c r="B969" s="44" t="s">
        <v>736</v>
      </c>
      <c r="C969" s="55">
        <v>44222</v>
      </c>
      <c r="D969" s="43" t="s">
        <v>1899</v>
      </c>
      <c r="E969" s="43">
        <v>1996</v>
      </c>
      <c r="F969" s="43" t="s">
        <v>2131</v>
      </c>
      <c r="G969" s="56" t="s">
        <v>2098</v>
      </c>
      <c r="H969" s="43">
        <v>9</v>
      </c>
      <c r="I969" s="43">
        <v>1</v>
      </c>
      <c r="J969" s="43">
        <v>1</v>
      </c>
      <c r="K969" s="43">
        <v>4080.2</v>
      </c>
      <c r="L969" s="43">
        <v>3164.4</v>
      </c>
      <c r="M969" s="45">
        <v>2801046.7790000001</v>
      </c>
      <c r="N969" s="45">
        <f t="shared" si="78"/>
        <v>2801046.7790000001</v>
      </c>
      <c r="O969" s="45">
        <v>0</v>
      </c>
      <c r="P969" s="45">
        <v>0</v>
      </c>
      <c r="Q969" s="45">
        <v>0</v>
      </c>
      <c r="R969" s="57">
        <v>44927</v>
      </c>
      <c r="S969" s="57">
        <v>45291</v>
      </c>
    </row>
    <row r="970" spans="1:19" ht="20.3" x14ac:dyDescent="0.35">
      <c r="A970" s="43">
        <f t="shared" si="77"/>
        <v>836</v>
      </c>
      <c r="B970" s="47" t="s">
        <v>1549</v>
      </c>
      <c r="C970" s="55">
        <v>44224</v>
      </c>
      <c r="D970" s="43" t="s">
        <v>1899</v>
      </c>
      <c r="E970" s="43">
        <v>1988</v>
      </c>
      <c r="F970" s="43" t="s">
        <v>2131</v>
      </c>
      <c r="G970" s="56" t="s">
        <v>2097</v>
      </c>
      <c r="H970" s="43">
        <v>5</v>
      </c>
      <c r="I970" s="43">
        <v>3</v>
      </c>
      <c r="J970" s="43">
        <v>0</v>
      </c>
      <c r="K970" s="43">
        <v>3630.7</v>
      </c>
      <c r="L970" s="43">
        <v>3122.1</v>
      </c>
      <c r="M970" s="45">
        <v>6524925.8760000002</v>
      </c>
      <c r="N970" s="45">
        <f t="shared" si="78"/>
        <v>6524925.8760000002</v>
      </c>
      <c r="O970" s="45">
        <v>0</v>
      </c>
      <c r="P970" s="45">
        <v>0</v>
      </c>
      <c r="Q970" s="45">
        <v>0</v>
      </c>
      <c r="R970" s="57">
        <v>44927</v>
      </c>
      <c r="S970" s="57">
        <v>45291</v>
      </c>
    </row>
    <row r="971" spans="1:19" ht="20.3" x14ac:dyDescent="0.35">
      <c r="A971" s="43">
        <f t="shared" si="77"/>
        <v>837</v>
      </c>
      <c r="B971" s="44" t="s">
        <v>737</v>
      </c>
      <c r="C971" s="55">
        <v>44501</v>
      </c>
      <c r="D971" s="43" t="s">
        <v>1899</v>
      </c>
      <c r="E971" s="43">
        <v>1980</v>
      </c>
      <c r="F971" s="43" t="s">
        <v>2131</v>
      </c>
      <c r="G971" s="56" t="s">
        <v>2097</v>
      </c>
      <c r="H971" s="43">
        <v>5</v>
      </c>
      <c r="I971" s="43">
        <v>6</v>
      </c>
      <c r="J971" s="43">
        <v>0</v>
      </c>
      <c r="K971" s="43">
        <v>5323.3</v>
      </c>
      <c r="L971" s="43">
        <v>4712.6000000000004</v>
      </c>
      <c r="M971" s="45">
        <v>61713.599999999999</v>
      </c>
      <c r="N971" s="45">
        <f t="shared" si="78"/>
        <v>61713.599999999999</v>
      </c>
      <c r="O971" s="45">
        <v>0</v>
      </c>
      <c r="P971" s="45">
        <v>0</v>
      </c>
      <c r="Q971" s="45">
        <v>0</v>
      </c>
      <c r="R971" s="57">
        <v>44927</v>
      </c>
      <c r="S971" s="57">
        <v>45291</v>
      </c>
    </row>
    <row r="972" spans="1:19" ht="20.3" x14ac:dyDescent="0.35">
      <c r="A972" s="43">
        <f t="shared" si="77"/>
        <v>838</v>
      </c>
      <c r="B972" s="44" t="s">
        <v>1636</v>
      </c>
      <c r="C972" s="55">
        <v>44221</v>
      </c>
      <c r="D972" s="43" t="s">
        <v>1899</v>
      </c>
      <c r="E972" s="43">
        <v>1959</v>
      </c>
      <c r="F972" s="43" t="s">
        <v>2131</v>
      </c>
      <c r="G972" s="56" t="s">
        <v>2098</v>
      </c>
      <c r="H972" s="43">
        <v>2</v>
      </c>
      <c r="I972" s="43">
        <v>2</v>
      </c>
      <c r="J972" s="43">
        <v>0</v>
      </c>
      <c r="K972" s="43">
        <v>676.1</v>
      </c>
      <c r="L972" s="43">
        <v>607.19999999999993</v>
      </c>
      <c r="M972" s="45">
        <v>939775.91</v>
      </c>
      <c r="N972" s="45">
        <f t="shared" si="78"/>
        <v>939775.91</v>
      </c>
      <c r="O972" s="45">
        <v>0</v>
      </c>
      <c r="P972" s="45">
        <v>0</v>
      </c>
      <c r="Q972" s="45">
        <v>0</v>
      </c>
      <c r="R972" s="57">
        <v>44927</v>
      </c>
      <c r="S972" s="57">
        <v>45291</v>
      </c>
    </row>
    <row r="973" spans="1:19" ht="20.3" x14ac:dyDescent="0.35">
      <c r="A973" s="43">
        <f t="shared" si="77"/>
        <v>839</v>
      </c>
      <c r="B973" s="44" t="s">
        <v>1637</v>
      </c>
      <c r="C973" s="55">
        <v>44356</v>
      </c>
      <c r="D973" s="43" t="s">
        <v>1899</v>
      </c>
      <c r="E973" s="43">
        <v>1963</v>
      </c>
      <c r="F973" s="43" t="s">
        <v>2131</v>
      </c>
      <c r="G973" s="56" t="s">
        <v>2098</v>
      </c>
      <c r="H973" s="43">
        <v>3</v>
      </c>
      <c r="I973" s="43">
        <v>2</v>
      </c>
      <c r="J973" s="43">
        <v>0</v>
      </c>
      <c r="K973" s="43">
        <v>1090.0999999999999</v>
      </c>
      <c r="L973" s="43">
        <v>957.1</v>
      </c>
      <c r="M973" s="45">
        <v>2418036.9359999998</v>
      </c>
      <c r="N973" s="45">
        <f t="shared" si="78"/>
        <v>2418036.9359999998</v>
      </c>
      <c r="O973" s="45">
        <v>0</v>
      </c>
      <c r="P973" s="45">
        <v>0</v>
      </c>
      <c r="Q973" s="45">
        <v>0</v>
      </c>
      <c r="R973" s="57">
        <v>44927</v>
      </c>
      <c r="S973" s="57">
        <v>45291</v>
      </c>
    </row>
    <row r="974" spans="1:19" ht="20.3" x14ac:dyDescent="0.35">
      <c r="A974" s="43">
        <f t="shared" si="77"/>
        <v>840</v>
      </c>
      <c r="B974" s="44" t="s">
        <v>1141</v>
      </c>
      <c r="C974" s="55">
        <v>44342</v>
      </c>
      <c r="D974" s="43" t="s">
        <v>1899</v>
      </c>
      <c r="E974" s="43">
        <v>1973</v>
      </c>
      <c r="F974" s="43" t="s">
        <v>2131</v>
      </c>
      <c r="G974" s="56" t="s">
        <v>2098</v>
      </c>
      <c r="H974" s="43">
        <v>5</v>
      </c>
      <c r="I974" s="43">
        <v>3</v>
      </c>
      <c r="J974" s="43">
        <v>0</v>
      </c>
      <c r="K974" s="43">
        <v>3569.1</v>
      </c>
      <c r="L974" s="43">
        <v>3268.6</v>
      </c>
      <c r="M974" s="45">
        <v>9283218.945700001</v>
      </c>
      <c r="N974" s="45">
        <f t="shared" si="78"/>
        <v>9283218.945700001</v>
      </c>
      <c r="O974" s="45">
        <v>0</v>
      </c>
      <c r="P974" s="45">
        <v>0</v>
      </c>
      <c r="Q974" s="45">
        <v>0</v>
      </c>
      <c r="R974" s="57">
        <v>44927</v>
      </c>
      <c r="S974" s="57">
        <v>45291</v>
      </c>
    </row>
    <row r="975" spans="1:19" ht="20.3" x14ac:dyDescent="0.35">
      <c r="A975" s="43">
        <f t="shared" si="77"/>
        <v>841</v>
      </c>
      <c r="B975" s="44" t="s">
        <v>72</v>
      </c>
      <c r="C975" s="55">
        <v>44352</v>
      </c>
      <c r="D975" s="43" t="s">
        <v>1899</v>
      </c>
      <c r="E975" s="43">
        <v>1983</v>
      </c>
      <c r="F975" s="43" t="s">
        <v>2131</v>
      </c>
      <c r="G975" s="56" t="s">
        <v>2098</v>
      </c>
      <c r="H975" s="43">
        <v>9</v>
      </c>
      <c r="I975" s="43">
        <v>1</v>
      </c>
      <c r="J975" s="43">
        <v>0</v>
      </c>
      <c r="K975" s="43">
        <v>3417.2</v>
      </c>
      <c r="L975" s="43">
        <v>1728.1</v>
      </c>
      <c r="M975" s="45">
        <v>2585747.0099999998</v>
      </c>
      <c r="N975" s="45">
        <f t="shared" si="78"/>
        <v>2585747.0099999998</v>
      </c>
      <c r="O975" s="45">
        <v>0</v>
      </c>
      <c r="P975" s="45">
        <v>0</v>
      </c>
      <c r="Q975" s="45">
        <v>0</v>
      </c>
      <c r="R975" s="57">
        <v>44927</v>
      </c>
      <c r="S975" s="57">
        <v>45291</v>
      </c>
    </row>
    <row r="976" spans="1:19" ht="20.3" x14ac:dyDescent="0.35">
      <c r="A976" s="43">
        <f t="shared" si="77"/>
        <v>842</v>
      </c>
      <c r="B976" s="44" t="s">
        <v>1142</v>
      </c>
      <c r="C976" s="55">
        <v>44353</v>
      </c>
      <c r="D976" s="43" t="s">
        <v>1899</v>
      </c>
      <c r="E976" s="43">
        <v>1981</v>
      </c>
      <c r="F976" s="43" t="s">
        <v>2131</v>
      </c>
      <c r="G976" s="56" t="s">
        <v>2098</v>
      </c>
      <c r="H976" s="43">
        <v>5</v>
      </c>
      <c r="I976" s="43">
        <v>10</v>
      </c>
      <c r="J976" s="43">
        <v>0</v>
      </c>
      <c r="K976" s="43">
        <v>9182.1</v>
      </c>
      <c r="L976" s="43">
        <v>7657.3</v>
      </c>
      <c r="M976" s="45">
        <v>21240939.510000002</v>
      </c>
      <c r="N976" s="45">
        <f t="shared" si="78"/>
        <v>21240939.510000002</v>
      </c>
      <c r="O976" s="45">
        <v>0</v>
      </c>
      <c r="P976" s="45">
        <v>0</v>
      </c>
      <c r="Q976" s="45">
        <v>0</v>
      </c>
      <c r="R976" s="57">
        <v>44927</v>
      </c>
      <c r="S976" s="57">
        <v>45291</v>
      </c>
    </row>
    <row r="977" spans="1:19" ht="20.3" x14ac:dyDescent="0.35">
      <c r="A977" s="43">
        <f t="shared" si="77"/>
        <v>843</v>
      </c>
      <c r="B977" s="44" t="s">
        <v>1519</v>
      </c>
      <c r="C977" s="55">
        <v>44463</v>
      </c>
      <c r="D977" s="43" t="s">
        <v>1899</v>
      </c>
      <c r="E977" s="43">
        <v>1984</v>
      </c>
      <c r="F977" s="43" t="s">
        <v>2131</v>
      </c>
      <c r="G977" s="56" t="s">
        <v>2097</v>
      </c>
      <c r="H977" s="43">
        <v>5</v>
      </c>
      <c r="I977" s="43">
        <v>3</v>
      </c>
      <c r="J977" s="43">
        <v>0</v>
      </c>
      <c r="K977" s="43">
        <v>6131</v>
      </c>
      <c r="L977" s="43">
        <v>5284.5999999999995</v>
      </c>
      <c r="M977" s="45">
        <v>21443764.182999998</v>
      </c>
      <c r="N977" s="45">
        <f t="shared" si="78"/>
        <v>21443764.182999998</v>
      </c>
      <c r="O977" s="45">
        <v>0</v>
      </c>
      <c r="P977" s="45">
        <v>0</v>
      </c>
      <c r="Q977" s="45">
        <v>0</v>
      </c>
      <c r="R977" s="57">
        <v>44927</v>
      </c>
      <c r="S977" s="57">
        <v>45291</v>
      </c>
    </row>
    <row r="978" spans="1:19" ht="20.3" x14ac:dyDescent="0.3">
      <c r="A978" s="66" t="s">
        <v>22</v>
      </c>
      <c r="B978" s="66"/>
      <c r="C978" s="61" t="s">
        <v>172</v>
      </c>
      <c r="D978" s="61" t="s">
        <v>172</v>
      </c>
      <c r="E978" s="61" t="s">
        <v>172</v>
      </c>
      <c r="F978" s="61" t="s">
        <v>172</v>
      </c>
      <c r="G978" s="61" t="s">
        <v>172</v>
      </c>
      <c r="H978" s="61" t="s">
        <v>172</v>
      </c>
      <c r="I978" s="61" t="s">
        <v>172</v>
      </c>
      <c r="J978" s="49">
        <f>SUM(J965:J977)</f>
        <v>2</v>
      </c>
      <c r="K978" s="49">
        <f t="shared" ref="K978:Q978" si="79">SUM(K965:K977)</f>
        <v>54709.899999999994</v>
      </c>
      <c r="L978" s="49">
        <f t="shared" si="79"/>
        <v>44876.499999999993</v>
      </c>
      <c r="M978" s="49">
        <f t="shared" si="79"/>
        <v>93610855.780699983</v>
      </c>
      <c r="N978" s="49">
        <f t="shared" si="79"/>
        <v>93610855.780699983</v>
      </c>
      <c r="O978" s="49">
        <f t="shared" si="79"/>
        <v>0</v>
      </c>
      <c r="P978" s="49">
        <f t="shared" si="79"/>
        <v>0</v>
      </c>
      <c r="Q978" s="49">
        <f t="shared" si="79"/>
        <v>0</v>
      </c>
      <c r="R978" s="58" t="s">
        <v>172</v>
      </c>
      <c r="S978" s="58" t="s">
        <v>172</v>
      </c>
    </row>
    <row r="979" spans="1:19" ht="19.649999999999999" x14ac:dyDescent="0.3">
      <c r="A979" s="594" t="s">
        <v>1965</v>
      </c>
      <c r="B979" s="594"/>
      <c r="C979" s="594"/>
      <c r="D979" s="594"/>
      <c r="E979" s="594"/>
      <c r="F979" s="594"/>
      <c r="G979" s="594"/>
      <c r="H979" s="594"/>
      <c r="I979" s="594"/>
      <c r="J979" s="594"/>
      <c r="K979" s="594"/>
      <c r="L979" s="594"/>
      <c r="M979" s="594"/>
      <c r="N979" s="594"/>
      <c r="O979" s="594"/>
      <c r="P979" s="594"/>
      <c r="Q979" s="594"/>
      <c r="R979" s="594"/>
      <c r="S979" s="595"/>
    </row>
    <row r="980" spans="1:19" ht="20.3" x14ac:dyDescent="0.35">
      <c r="A980" s="62">
        <f>A977+1</f>
        <v>844</v>
      </c>
      <c r="B980" s="69" t="s">
        <v>1144</v>
      </c>
      <c r="C980" s="64">
        <v>44656</v>
      </c>
      <c r="D980" s="43" t="s">
        <v>1899</v>
      </c>
      <c r="E980" s="43">
        <v>1980</v>
      </c>
      <c r="F980" s="43" t="s">
        <v>2131</v>
      </c>
      <c r="G980" s="56" t="s">
        <v>2098</v>
      </c>
      <c r="H980" s="43">
        <v>5</v>
      </c>
      <c r="I980" s="43">
        <v>6</v>
      </c>
      <c r="J980" s="43">
        <v>0</v>
      </c>
      <c r="K980" s="43">
        <v>5781.6</v>
      </c>
      <c r="L980" s="43">
        <v>4268</v>
      </c>
      <c r="M980" s="45">
        <v>11131930.853400001</v>
      </c>
      <c r="N980" s="45">
        <f t="shared" si="78"/>
        <v>11131930.853400001</v>
      </c>
      <c r="O980" s="45">
        <v>0</v>
      </c>
      <c r="P980" s="45">
        <v>0</v>
      </c>
      <c r="Q980" s="45">
        <v>0</v>
      </c>
      <c r="R980" s="57">
        <v>44927</v>
      </c>
      <c r="S980" s="57">
        <v>45291</v>
      </c>
    </row>
    <row r="981" spans="1:19" ht="20.3" x14ac:dyDescent="0.35">
      <c r="A981" s="43">
        <f>A980+1</f>
        <v>845</v>
      </c>
      <c r="B981" s="44" t="s">
        <v>1145</v>
      </c>
      <c r="C981" s="55">
        <v>44668</v>
      </c>
      <c r="D981" s="43" t="s">
        <v>1899</v>
      </c>
      <c r="E981" s="43">
        <v>1980</v>
      </c>
      <c r="F981" s="43" t="s">
        <v>2131</v>
      </c>
      <c r="G981" s="56" t="s">
        <v>2099</v>
      </c>
      <c r="H981" s="43">
        <v>5</v>
      </c>
      <c r="I981" s="43">
        <v>6</v>
      </c>
      <c r="J981" s="43">
        <v>0</v>
      </c>
      <c r="K981" s="43">
        <v>6228.7</v>
      </c>
      <c r="L981" s="43">
        <v>4648.8</v>
      </c>
      <c r="M981" s="45">
        <v>7553322.2595000006</v>
      </c>
      <c r="N981" s="45">
        <f t="shared" si="78"/>
        <v>7553322.2595000006</v>
      </c>
      <c r="O981" s="45">
        <v>0</v>
      </c>
      <c r="P981" s="45">
        <v>0</v>
      </c>
      <c r="Q981" s="45">
        <v>0</v>
      </c>
      <c r="R981" s="57">
        <v>44927</v>
      </c>
      <c r="S981" s="57">
        <v>45291</v>
      </c>
    </row>
    <row r="982" spans="1:19" ht="20.3" x14ac:dyDescent="0.35">
      <c r="A982" s="43">
        <f>A981+1</f>
        <v>846</v>
      </c>
      <c r="B982" s="44" t="s">
        <v>1727</v>
      </c>
      <c r="C982" s="55">
        <v>44669</v>
      </c>
      <c r="D982" s="43" t="s">
        <v>1899</v>
      </c>
      <c r="E982" s="43">
        <v>1986</v>
      </c>
      <c r="F982" s="43" t="s">
        <v>2131</v>
      </c>
      <c r="G982" s="56" t="s">
        <v>2099</v>
      </c>
      <c r="H982" s="43">
        <v>5</v>
      </c>
      <c r="I982" s="43">
        <v>4</v>
      </c>
      <c r="J982" s="43">
        <v>0</v>
      </c>
      <c r="K982" s="43">
        <v>4347</v>
      </c>
      <c r="L982" s="43">
        <v>3101.2</v>
      </c>
      <c r="M982" s="45">
        <v>5668254.102</v>
      </c>
      <c r="N982" s="45">
        <f t="shared" si="78"/>
        <v>5668254.102</v>
      </c>
      <c r="O982" s="45">
        <v>0</v>
      </c>
      <c r="P982" s="45">
        <v>0</v>
      </c>
      <c r="Q982" s="45">
        <v>0</v>
      </c>
      <c r="R982" s="57">
        <v>44927</v>
      </c>
      <c r="S982" s="57">
        <v>45291</v>
      </c>
    </row>
    <row r="983" spans="1:19" ht="20.3" x14ac:dyDescent="0.35">
      <c r="A983" s="43">
        <f>A982+1</f>
        <v>847</v>
      </c>
      <c r="B983" s="44" t="s">
        <v>1728</v>
      </c>
      <c r="C983" s="55">
        <v>44653</v>
      </c>
      <c r="D983" s="43" t="s">
        <v>1899</v>
      </c>
      <c r="E983" s="43">
        <v>1983</v>
      </c>
      <c r="F983" s="43" t="s">
        <v>2131</v>
      </c>
      <c r="G983" s="56" t="s">
        <v>2099</v>
      </c>
      <c r="H983" s="43">
        <v>5</v>
      </c>
      <c r="I983" s="43">
        <v>6</v>
      </c>
      <c r="J983" s="43">
        <v>0</v>
      </c>
      <c r="K983" s="43">
        <v>6397.8</v>
      </c>
      <c r="L983" s="43">
        <v>4626.6000000000004</v>
      </c>
      <c r="M983" s="45">
        <v>11316770.514</v>
      </c>
      <c r="N983" s="45">
        <f t="shared" si="78"/>
        <v>11316770.514</v>
      </c>
      <c r="O983" s="45">
        <v>0</v>
      </c>
      <c r="P983" s="45">
        <v>0</v>
      </c>
      <c r="Q983" s="45">
        <v>0</v>
      </c>
      <c r="R983" s="57">
        <v>44927</v>
      </c>
      <c r="S983" s="57">
        <v>45291</v>
      </c>
    </row>
    <row r="984" spans="1:19" ht="20.3" x14ac:dyDescent="0.3">
      <c r="A984" s="46" t="s">
        <v>22</v>
      </c>
      <c r="B984" s="46"/>
      <c r="C984" s="55" t="s">
        <v>172</v>
      </c>
      <c r="D984" s="55" t="s">
        <v>172</v>
      </c>
      <c r="E984" s="55" t="s">
        <v>172</v>
      </c>
      <c r="F984" s="55" t="s">
        <v>172</v>
      </c>
      <c r="G984" s="55" t="s">
        <v>172</v>
      </c>
      <c r="H984" s="55" t="s">
        <v>172</v>
      </c>
      <c r="I984" s="55" t="s">
        <v>172</v>
      </c>
      <c r="J984" s="49">
        <f>SUM(J980:J983)</f>
        <v>0</v>
      </c>
      <c r="K984" s="49">
        <f t="shared" ref="K984:Q984" si="80">SUM(K980:K983)</f>
        <v>22755.1</v>
      </c>
      <c r="L984" s="49">
        <f t="shared" si="80"/>
        <v>16644.599999999999</v>
      </c>
      <c r="M984" s="49">
        <f t="shared" si="80"/>
        <v>35670277.7289</v>
      </c>
      <c r="N984" s="49">
        <f t="shared" si="80"/>
        <v>35670277.7289</v>
      </c>
      <c r="O984" s="49">
        <f t="shared" si="80"/>
        <v>0</v>
      </c>
      <c r="P984" s="49">
        <f t="shared" si="80"/>
        <v>0</v>
      </c>
      <c r="Q984" s="49">
        <f t="shared" si="80"/>
        <v>0</v>
      </c>
      <c r="R984" s="58" t="s">
        <v>172</v>
      </c>
      <c r="S984" s="58" t="s">
        <v>172</v>
      </c>
    </row>
    <row r="985" spans="1:19" ht="20.3" x14ac:dyDescent="0.3">
      <c r="A985" s="60" t="s">
        <v>34</v>
      </c>
      <c r="B985" s="60"/>
      <c r="C985" s="68" t="s">
        <v>172</v>
      </c>
      <c r="D985" s="68" t="s">
        <v>172</v>
      </c>
      <c r="E985" s="68" t="s">
        <v>172</v>
      </c>
      <c r="F985" s="68" t="s">
        <v>172</v>
      </c>
      <c r="G985" s="68" t="s">
        <v>172</v>
      </c>
      <c r="H985" s="68" t="s">
        <v>172</v>
      </c>
      <c r="I985" s="68" t="s">
        <v>172</v>
      </c>
      <c r="J985" s="49">
        <f>J963+J978+J984</f>
        <v>2</v>
      </c>
      <c r="K985" s="49">
        <f t="shared" ref="K985:Q985" si="81">K963+K978+K984</f>
        <v>78423.699999999983</v>
      </c>
      <c r="L985" s="49">
        <f t="shared" si="81"/>
        <v>62383.399999999994</v>
      </c>
      <c r="M985" s="49">
        <f t="shared" si="81"/>
        <v>129329557.70959999</v>
      </c>
      <c r="N985" s="49">
        <f t="shared" si="81"/>
        <v>129329557.70959999</v>
      </c>
      <c r="O985" s="49">
        <f t="shared" si="81"/>
        <v>0</v>
      </c>
      <c r="P985" s="49">
        <f t="shared" si="81"/>
        <v>0</v>
      </c>
      <c r="Q985" s="49">
        <f t="shared" si="81"/>
        <v>0</v>
      </c>
      <c r="R985" s="58" t="s">
        <v>172</v>
      </c>
      <c r="S985" s="58" t="s">
        <v>172</v>
      </c>
    </row>
    <row r="986" spans="1:19" ht="19.649999999999999" x14ac:dyDescent="0.3">
      <c r="A986" s="594" t="s">
        <v>1966</v>
      </c>
      <c r="B986" s="594"/>
      <c r="C986" s="594"/>
      <c r="D986" s="594"/>
      <c r="E986" s="594"/>
      <c r="F986" s="594"/>
      <c r="G986" s="594"/>
      <c r="H986" s="594"/>
      <c r="I986" s="594"/>
      <c r="J986" s="594"/>
      <c r="K986" s="594"/>
      <c r="L986" s="594"/>
      <c r="M986" s="594"/>
      <c r="N986" s="594"/>
      <c r="O986" s="594"/>
      <c r="P986" s="594"/>
      <c r="Q986" s="594"/>
      <c r="R986" s="594"/>
      <c r="S986" s="595"/>
    </row>
    <row r="987" spans="1:19" ht="19.649999999999999" x14ac:dyDescent="0.3">
      <c r="A987" s="594" t="s">
        <v>1967</v>
      </c>
      <c r="B987" s="594"/>
      <c r="C987" s="594"/>
      <c r="D987" s="594"/>
      <c r="E987" s="594"/>
      <c r="F987" s="594"/>
      <c r="G987" s="594"/>
      <c r="H987" s="594"/>
      <c r="I987" s="594"/>
      <c r="J987" s="594"/>
      <c r="K987" s="594"/>
      <c r="L987" s="594"/>
      <c r="M987" s="594"/>
      <c r="N987" s="594"/>
      <c r="O987" s="594"/>
      <c r="P987" s="594"/>
      <c r="Q987" s="594"/>
      <c r="R987" s="594"/>
      <c r="S987" s="595"/>
    </row>
    <row r="988" spans="1:19" ht="20.3" x14ac:dyDescent="0.35">
      <c r="A988" s="62">
        <f>A983+1</f>
        <v>848</v>
      </c>
      <c r="B988" s="69" t="s">
        <v>740</v>
      </c>
      <c r="C988" s="64">
        <v>44707</v>
      </c>
      <c r="D988" s="43" t="s">
        <v>1899</v>
      </c>
      <c r="E988" s="43">
        <v>1977</v>
      </c>
      <c r="F988" s="43" t="s">
        <v>2131</v>
      </c>
      <c r="G988" s="56" t="s">
        <v>2097</v>
      </c>
      <c r="H988" s="43">
        <v>5</v>
      </c>
      <c r="I988" s="43">
        <v>8</v>
      </c>
      <c r="J988" s="43">
        <v>0</v>
      </c>
      <c r="K988" s="43">
        <v>5867.35</v>
      </c>
      <c r="L988" s="43">
        <v>5565.68</v>
      </c>
      <c r="M988" s="45">
        <v>6896181.9780000001</v>
      </c>
      <c r="N988" s="45">
        <f t="shared" si="78"/>
        <v>6896181.9780000001</v>
      </c>
      <c r="O988" s="45">
        <v>0</v>
      </c>
      <c r="P988" s="45">
        <v>0</v>
      </c>
      <c r="Q988" s="45">
        <v>0</v>
      </c>
      <c r="R988" s="57">
        <v>44927</v>
      </c>
      <c r="S988" s="57">
        <v>45291</v>
      </c>
    </row>
    <row r="989" spans="1:19" ht="20.3" x14ac:dyDescent="0.35">
      <c r="A989" s="43">
        <f>A988+1</f>
        <v>849</v>
      </c>
      <c r="B989" s="47" t="s">
        <v>741</v>
      </c>
      <c r="C989" s="55">
        <v>44695</v>
      </c>
      <c r="D989" s="43" t="s">
        <v>1899</v>
      </c>
      <c r="E989" s="43">
        <v>1973</v>
      </c>
      <c r="F989" s="43" t="s">
        <v>2131</v>
      </c>
      <c r="G989" s="56" t="s">
        <v>2097</v>
      </c>
      <c r="H989" s="43">
        <v>5</v>
      </c>
      <c r="I989" s="43">
        <v>4</v>
      </c>
      <c r="J989" s="43">
        <v>0</v>
      </c>
      <c r="K989" s="43">
        <v>4013.5</v>
      </c>
      <c r="L989" s="43">
        <v>3510.79</v>
      </c>
      <c r="M989" s="45">
        <v>4970195.5274999999</v>
      </c>
      <c r="N989" s="45">
        <f t="shared" si="78"/>
        <v>4970195.5274999999</v>
      </c>
      <c r="O989" s="45">
        <v>0</v>
      </c>
      <c r="P989" s="45">
        <v>0</v>
      </c>
      <c r="Q989" s="45">
        <v>0</v>
      </c>
      <c r="R989" s="57">
        <v>44927</v>
      </c>
      <c r="S989" s="57">
        <v>45291</v>
      </c>
    </row>
    <row r="990" spans="1:19" ht="20.3" x14ac:dyDescent="0.35">
      <c r="A990" s="43">
        <f>A989+1</f>
        <v>850</v>
      </c>
      <c r="B990" s="47" t="s">
        <v>1649</v>
      </c>
      <c r="C990" s="55">
        <v>44712</v>
      </c>
      <c r="D990" s="43" t="s">
        <v>1900</v>
      </c>
      <c r="E990" s="43">
        <v>1978</v>
      </c>
      <c r="F990" s="43" t="s">
        <v>2131</v>
      </c>
      <c r="G990" s="56" t="s">
        <v>2097</v>
      </c>
      <c r="H990" s="43">
        <v>5</v>
      </c>
      <c r="I990" s="43">
        <v>4</v>
      </c>
      <c r="J990" s="43">
        <v>0</v>
      </c>
      <c r="K990" s="43">
        <v>3827.8</v>
      </c>
      <c r="L990" s="43" t="s">
        <v>2131</v>
      </c>
      <c r="M990" s="45">
        <v>0</v>
      </c>
      <c r="N990" s="45">
        <f t="shared" si="78"/>
        <v>0</v>
      </c>
      <c r="O990" s="45">
        <v>0</v>
      </c>
      <c r="P990" s="45">
        <v>0</v>
      </c>
      <c r="Q990" s="45">
        <v>0</v>
      </c>
      <c r="R990" s="57">
        <v>44927</v>
      </c>
      <c r="S990" s="57">
        <v>45291</v>
      </c>
    </row>
    <row r="991" spans="1:19" ht="20.3" x14ac:dyDescent="0.35">
      <c r="A991" s="43">
        <f>A990+1</f>
        <v>851</v>
      </c>
      <c r="B991" s="47" t="s">
        <v>742</v>
      </c>
      <c r="C991" s="55">
        <v>44713</v>
      </c>
      <c r="D991" s="43" t="s">
        <v>1899</v>
      </c>
      <c r="E991" s="43">
        <v>1977</v>
      </c>
      <c r="F991" s="43" t="s">
        <v>2131</v>
      </c>
      <c r="G991" s="56" t="s">
        <v>2097</v>
      </c>
      <c r="H991" s="43">
        <v>5</v>
      </c>
      <c r="I991" s="43">
        <v>4</v>
      </c>
      <c r="J991" s="43">
        <v>0</v>
      </c>
      <c r="K991" s="43">
        <v>3607.17</v>
      </c>
      <c r="L991" s="43">
        <v>3329.19</v>
      </c>
      <c r="M991" s="45">
        <v>4412422.608</v>
      </c>
      <c r="N991" s="45">
        <f t="shared" si="78"/>
        <v>4412422.608</v>
      </c>
      <c r="O991" s="45">
        <v>0</v>
      </c>
      <c r="P991" s="45">
        <v>0</v>
      </c>
      <c r="Q991" s="45">
        <v>0</v>
      </c>
      <c r="R991" s="57">
        <v>44927</v>
      </c>
      <c r="S991" s="57">
        <v>45291</v>
      </c>
    </row>
    <row r="992" spans="1:19" ht="20.3" x14ac:dyDescent="0.3">
      <c r="A992" s="46" t="s">
        <v>22</v>
      </c>
      <c r="B992" s="46"/>
      <c r="C992" s="58" t="s">
        <v>172</v>
      </c>
      <c r="D992" s="58" t="s">
        <v>172</v>
      </c>
      <c r="E992" s="58" t="s">
        <v>172</v>
      </c>
      <c r="F992" s="58" t="s">
        <v>172</v>
      </c>
      <c r="G992" s="58" t="s">
        <v>172</v>
      </c>
      <c r="H992" s="58" t="s">
        <v>172</v>
      </c>
      <c r="I992" s="58" t="s">
        <v>172</v>
      </c>
      <c r="J992" s="49">
        <f>SUM(J988:J991)</f>
        <v>0</v>
      </c>
      <c r="K992" s="49">
        <f t="shared" ref="K992:Q992" si="82">SUM(K988:K991)</f>
        <v>17315.82</v>
      </c>
      <c r="L992" s="49">
        <f t="shared" si="82"/>
        <v>12405.660000000002</v>
      </c>
      <c r="M992" s="49">
        <f t="shared" si="82"/>
        <v>16278800.113499999</v>
      </c>
      <c r="N992" s="49">
        <f t="shared" si="82"/>
        <v>16278800.113499999</v>
      </c>
      <c r="O992" s="49">
        <f t="shared" si="82"/>
        <v>0</v>
      </c>
      <c r="P992" s="49">
        <f t="shared" si="82"/>
        <v>0</v>
      </c>
      <c r="Q992" s="49">
        <f t="shared" si="82"/>
        <v>0</v>
      </c>
      <c r="R992" s="58" t="s">
        <v>172</v>
      </c>
      <c r="S992" s="58" t="s">
        <v>172</v>
      </c>
    </row>
    <row r="993" spans="1:19" ht="19.649999999999999" x14ac:dyDescent="0.3">
      <c r="A993" s="60" t="s">
        <v>34</v>
      </c>
      <c r="B993" s="60"/>
      <c r="C993" s="61" t="s">
        <v>172</v>
      </c>
      <c r="D993" s="61" t="s">
        <v>172</v>
      </c>
      <c r="E993" s="61" t="s">
        <v>172</v>
      </c>
      <c r="F993" s="61" t="s">
        <v>172</v>
      </c>
      <c r="G993" s="61" t="s">
        <v>172</v>
      </c>
      <c r="H993" s="61" t="s">
        <v>172</v>
      </c>
      <c r="I993" s="61" t="s">
        <v>172</v>
      </c>
      <c r="J993" s="49">
        <f>J992</f>
        <v>0</v>
      </c>
      <c r="K993" s="49">
        <f t="shared" ref="K993:Q993" si="83">K992</f>
        <v>17315.82</v>
      </c>
      <c r="L993" s="49">
        <f t="shared" si="83"/>
        <v>12405.660000000002</v>
      </c>
      <c r="M993" s="49">
        <f t="shared" si="83"/>
        <v>16278800.113499999</v>
      </c>
      <c r="N993" s="49">
        <f t="shared" si="83"/>
        <v>16278800.113499999</v>
      </c>
      <c r="O993" s="49">
        <f t="shared" si="83"/>
        <v>0</v>
      </c>
      <c r="P993" s="49">
        <f t="shared" si="83"/>
        <v>0</v>
      </c>
      <c r="Q993" s="49">
        <f t="shared" si="83"/>
        <v>0</v>
      </c>
      <c r="R993" s="58" t="s">
        <v>172</v>
      </c>
      <c r="S993" s="58" t="s">
        <v>172</v>
      </c>
    </row>
    <row r="994" spans="1:19" ht="19.649999999999999" x14ac:dyDescent="0.3">
      <c r="A994" s="594" t="s">
        <v>1968</v>
      </c>
      <c r="B994" s="594"/>
      <c r="C994" s="594"/>
      <c r="D994" s="594"/>
      <c r="E994" s="594"/>
      <c r="F994" s="594"/>
      <c r="G994" s="594"/>
      <c r="H994" s="594"/>
      <c r="I994" s="594"/>
      <c r="J994" s="594"/>
      <c r="K994" s="594"/>
      <c r="L994" s="594"/>
      <c r="M994" s="594"/>
      <c r="N994" s="594"/>
      <c r="O994" s="594"/>
      <c r="P994" s="594"/>
      <c r="Q994" s="594"/>
      <c r="R994" s="594"/>
      <c r="S994" s="595"/>
    </row>
    <row r="995" spans="1:19" ht="19.649999999999999" x14ac:dyDescent="0.3">
      <c r="A995" s="556" t="s">
        <v>1969</v>
      </c>
      <c r="B995" s="556"/>
      <c r="C995" s="556"/>
      <c r="D995" s="556"/>
      <c r="E995" s="556"/>
      <c r="F995" s="556"/>
      <c r="G995" s="556"/>
      <c r="H995" s="556"/>
      <c r="I995" s="556"/>
      <c r="J995" s="556"/>
      <c r="K995" s="556"/>
      <c r="L995" s="556"/>
      <c r="M995" s="556"/>
      <c r="N995" s="556"/>
      <c r="O995" s="556"/>
      <c r="P995" s="556"/>
      <c r="Q995" s="556"/>
      <c r="R995" s="556"/>
      <c r="S995" s="557"/>
    </row>
    <row r="996" spans="1:19" ht="20.3" x14ac:dyDescent="0.35">
      <c r="A996" s="43">
        <f>A991+1</f>
        <v>852</v>
      </c>
      <c r="B996" s="44" t="s">
        <v>743</v>
      </c>
      <c r="C996" s="55">
        <v>44819</v>
      </c>
      <c r="D996" s="43" t="s">
        <v>1899</v>
      </c>
      <c r="E996" s="43">
        <v>1972</v>
      </c>
      <c r="F996" s="43" t="s">
        <v>2131</v>
      </c>
      <c r="G996" s="56" t="s">
        <v>2097</v>
      </c>
      <c r="H996" s="43">
        <v>5</v>
      </c>
      <c r="I996" s="43">
        <v>4</v>
      </c>
      <c r="J996" s="43">
        <v>0</v>
      </c>
      <c r="K996" s="43">
        <v>6141.91</v>
      </c>
      <c r="L996" s="43">
        <v>3974.89</v>
      </c>
      <c r="M996" s="45">
        <v>356950.8</v>
      </c>
      <c r="N996" s="45">
        <f t="shared" si="78"/>
        <v>356950.8</v>
      </c>
      <c r="O996" s="45">
        <v>0</v>
      </c>
      <c r="P996" s="45">
        <v>0</v>
      </c>
      <c r="Q996" s="45">
        <v>0</v>
      </c>
      <c r="R996" s="57">
        <v>44927</v>
      </c>
      <c r="S996" s="57">
        <v>45291</v>
      </c>
    </row>
    <row r="997" spans="1:19" ht="20.3" x14ac:dyDescent="0.35">
      <c r="A997" s="43">
        <f>A996+1</f>
        <v>853</v>
      </c>
      <c r="B997" s="44" t="s">
        <v>744</v>
      </c>
      <c r="C997" s="55">
        <v>44820</v>
      </c>
      <c r="D997" s="43" t="s">
        <v>1899</v>
      </c>
      <c r="E997" s="43">
        <v>1973</v>
      </c>
      <c r="F997" s="43" t="s">
        <v>2131</v>
      </c>
      <c r="G997" s="56" t="s">
        <v>2097</v>
      </c>
      <c r="H997" s="43">
        <v>5</v>
      </c>
      <c r="I997" s="43">
        <v>4</v>
      </c>
      <c r="J997" s="43">
        <v>0</v>
      </c>
      <c r="K997" s="43">
        <v>6434.32</v>
      </c>
      <c r="L997" s="43">
        <v>3907.45</v>
      </c>
      <c r="M997" s="45">
        <v>310884</v>
      </c>
      <c r="N997" s="45">
        <f t="shared" si="78"/>
        <v>310884</v>
      </c>
      <c r="O997" s="45">
        <v>0</v>
      </c>
      <c r="P997" s="45">
        <v>0</v>
      </c>
      <c r="Q997" s="45">
        <v>0</v>
      </c>
      <c r="R997" s="57">
        <v>44927</v>
      </c>
      <c r="S997" s="57">
        <v>45291</v>
      </c>
    </row>
    <row r="998" spans="1:19" ht="20.3" x14ac:dyDescent="0.35">
      <c r="A998" s="43">
        <f>A997+1</f>
        <v>854</v>
      </c>
      <c r="B998" s="44" t="s">
        <v>749</v>
      </c>
      <c r="C998" s="55">
        <v>44845</v>
      </c>
      <c r="D998" s="43" t="s">
        <v>1899</v>
      </c>
      <c r="E998" s="43">
        <v>1961</v>
      </c>
      <c r="F998" s="43" t="s">
        <v>2131</v>
      </c>
      <c r="G998" s="56" t="s">
        <v>2103</v>
      </c>
      <c r="H998" s="43">
        <v>2</v>
      </c>
      <c r="I998" s="43">
        <v>2</v>
      </c>
      <c r="J998" s="43">
        <v>0</v>
      </c>
      <c r="K998" s="43">
        <v>1565.46</v>
      </c>
      <c r="L998" s="43">
        <v>645.95000000000005</v>
      </c>
      <c r="M998" s="45">
        <v>1147753.3318999999</v>
      </c>
      <c r="N998" s="45">
        <f t="shared" si="78"/>
        <v>1147753.3318999999</v>
      </c>
      <c r="O998" s="45">
        <v>0</v>
      </c>
      <c r="P998" s="45">
        <v>0</v>
      </c>
      <c r="Q998" s="45">
        <v>0</v>
      </c>
      <c r="R998" s="57">
        <v>44927</v>
      </c>
      <c r="S998" s="57">
        <v>45291</v>
      </c>
    </row>
    <row r="999" spans="1:19" ht="20.3" x14ac:dyDescent="0.35">
      <c r="A999" s="43">
        <f>A998+1</f>
        <v>855</v>
      </c>
      <c r="B999" s="44" t="s">
        <v>750</v>
      </c>
      <c r="C999" s="55">
        <v>44846</v>
      </c>
      <c r="D999" s="43" t="s">
        <v>1899</v>
      </c>
      <c r="E999" s="43">
        <v>1961</v>
      </c>
      <c r="F999" s="43" t="s">
        <v>2131</v>
      </c>
      <c r="G999" s="56" t="s">
        <v>2103</v>
      </c>
      <c r="H999" s="43">
        <v>2</v>
      </c>
      <c r="I999" s="43">
        <v>2</v>
      </c>
      <c r="J999" s="43">
        <v>0</v>
      </c>
      <c r="K999" s="43">
        <v>1511.49</v>
      </c>
      <c r="L999" s="43">
        <v>640.59</v>
      </c>
      <c r="M999" s="45">
        <v>1071735.68845</v>
      </c>
      <c r="N999" s="45">
        <f t="shared" si="78"/>
        <v>1071735.68845</v>
      </c>
      <c r="O999" s="45">
        <v>0</v>
      </c>
      <c r="P999" s="45">
        <v>0</v>
      </c>
      <c r="Q999" s="45">
        <v>0</v>
      </c>
      <c r="R999" s="57">
        <v>44927</v>
      </c>
      <c r="S999" s="57">
        <v>45291</v>
      </c>
    </row>
    <row r="1000" spans="1:19" ht="20.3" x14ac:dyDescent="0.3">
      <c r="A1000" s="46" t="s">
        <v>22</v>
      </c>
      <c r="B1000" s="46"/>
      <c r="C1000" s="58" t="s">
        <v>172</v>
      </c>
      <c r="D1000" s="58" t="s">
        <v>172</v>
      </c>
      <c r="E1000" s="58" t="s">
        <v>172</v>
      </c>
      <c r="F1000" s="58" t="s">
        <v>172</v>
      </c>
      <c r="G1000" s="58" t="s">
        <v>172</v>
      </c>
      <c r="H1000" s="58" t="s">
        <v>172</v>
      </c>
      <c r="I1000" s="58" t="s">
        <v>172</v>
      </c>
      <c r="J1000" s="49">
        <f>SUM(J996:J999)</f>
        <v>0</v>
      </c>
      <c r="K1000" s="49">
        <f t="shared" ref="K1000:Q1000" si="84">SUM(K996:K999)</f>
        <v>15653.179999999998</v>
      </c>
      <c r="L1000" s="49">
        <f t="shared" si="84"/>
        <v>9168.880000000001</v>
      </c>
      <c r="M1000" s="49">
        <f t="shared" si="84"/>
        <v>2887323.8203499997</v>
      </c>
      <c r="N1000" s="49">
        <f t="shared" si="84"/>
        <v>2887323.8203499997</v>
      </c>
      <c r="O1000" s="49">
        <f t="shared" si="84"/>
        <v>0</v>
      </c>
      <c r="P1000" s="49">
        <f t="shared" si="84"/>
        <v>0</v>
      </c>
      <c r="Q1000" s="49">
        <f t="shared" si="84"/>
        <v>0</v>
      </c>
      <c r="R1000" s="58" t="s">
        <v>172</v>
      </c>
      <c r="S1000" s="58" t="s">
        <v>172</v>
      </c>
    </row>
    <row r="1001" spans="1:19" ht="19.649999999999999" x14ac:dyDescent="0.3">
      <c r="A1001" s="596" t="s">
        <v>1970</v>
      </c>
      <c r="B1001" s="596"/>
      <c r="C1001" s="596"/>
      <c r="D1001" s="596"/>
      <c r="E1001" s="596"/>
      <c r="F1001" s="596"/>
      <c r="G1001" s="596"/>
      <c r="H1001" s="596"/>
      <c r="I1001" s="596"/>
      <c r="J1001" s="596"/>
      <c r="K1001" s="596"/>
      <c r="L1001" s="596"/>
      <c r="M1001" s="596"/>
      <c r="N1001" s="596"/>
      <c r="O1001" s="596"/>
      <c r="P1001" s="596"/>
      <c r="Q1001" s="596"/>
      <c r="R1001" s="596"/>
      <c r="S1001" s="597"/>
    </row>
    <row r="1002" spans="1:19" ht="20.3" x14ac:dyDescent="0.35">
      <c r="A1002" s="43">
        <f>A999+1</f>
        <v>856</v>
      </c>
      <c r="B1002" s="47" t="s">
        <v>751</v>
      </c>
      <c r="C1002" s="55">
        <v>44741</v>
      </c>
      <c r="D1002" s="43" t="s">
        <v>1899</v>
      </c>
      <c r="E1002" s="43">
        <v>1974</v>
      </c>
      <c r="F1002" s="43" t="s">
        <v>2131</v>
      </c>
      <c r="G1002" s="56" t="s">
        <v>2097</v>
      </c>
      <c r="H1002" s="43">
        <v>5</v>
      </c>
      <c r="I1002" s="43">
        <v>4</v>
      </c>
      <c r="J1002" s="43">
        <v>0</v>
      </c>
      <c r="K1002" s="43">
        <v>6418</v>
      </c>
      <c r="L1002" s="43">
        <v>3915.5</v>
      </c>
      <c r="M1002" s="45">
        <v>6735032.7000000002</v>
      </c>
      <c r="N1002" s="45">
        <f t="shared" si="78"/>
        <v>6735032.7000000002</v>
      </c>
      <c r="O1002" s="45">
        <v>0</v>
      </c>
      <c r="P1002" s="45">
        <v>0</v>
      </c>
      <c r="Q1002" s="45">
        <v>0</v>
      </c>
      <c r="R1002" s="57">
        <v>44927</v>
      </c>
      <c r="S1002" s="57">
        <v>45291</v>
      </c>
    </row>
    <row r="1003" spans="1:19" ht="20.3" x14ac:dyDescent="0.35">
      <c r="A1003" s="43">
        <f>A1002+1</f>
        <v>857</v>
      </c>
      <c r="B1003" s="47" t="s">
        <v>754</v>
      </c>
      <c r="C1003" s="55">
        <v>44761</v>
      </c>
      <c r="D1003" s="43" t="s">
        <v>1899</v>
      </c>
      <c r="E1003" s="43">
        <v>1970</v>
      </c>
      <c r="F1003" s="43" t="s">
        <v>2131</v>
      </c>
      <c r="G1003" s="56" t="s">
        <v>2097</v>
      </c>
      <c r="H1003" s="43">
        <v>5</v>
      </c>
      <c r="I1003" s="43">
        <v>4</v>
      </c>
      <c r="J1003" s="43">
        <v>0</v>
      </c>
      <c r="K1003" s="43">
        <v>6189.8</v>
      </c>
      <c r="L1003" s="43">
        <v>3926.44</v>
      </c>
      <c r="M1003" s="45">
        <v>12040008.578999998</v>
      </c>
      <c r="N1003" s="45">
        <f t="shared" si="78"/>
        <v>12040008.578999998</v>
      </c>
      <c r="O1003" s="45">
        <v>0</v>
      </c>
      <c r="P1003" s="45">
        <v>0</v>
      </c>
      <c r="Q1003" s="45">
        <v>0</v>
      </c>
      <c r="R1003" s="57">
        <v>44927</v>
      </c>
      <c r="S1003" s="57">
        <v>45291</v>
      </c>
    </row>
    <row r="1004" spans="1:19" ht="20.3" x14ac:dyDescent="0.3">
      <c r="A1004" s="46" t="s">
        <v>22</v>
      </c>
      <c r="B1004" s="46"/>
      <c r="C1004" s="58" t="s">
        <v>172</v>
      </c>
      <c r="D1004" s="58" t="s">
        <v>172</v>
      </c>
      <c r="E1004" s="58" t="s">
        <v>172</v>
      </c>
      <c r="F1004" s="58" t="s">
        <v>172</v>
      </c>
      <c r="G1004" s="58" t="s">
        <v>172</v>
      </c>
      <c r="H1004" s="58" t="s">
        <v>172</v>
      </c>
      <c r="I1004" s="58" t="s">
        <v>172</v>
      </c>
      <c r="J1004" s="49">
        <f>SUM(J1002:J1003)</f>
        <v>0</v>
      </c>
      <c r="K1004" s="49">
        <f t="shared" ref="K1004:Q1004" si="85">SUM(K1002:K1003)</f>
        <v>12607.8</v>
      </c>
      <c r="L1004" s="49">
        <f t="shared" si="85"/>
        <v>7841.9400000000005</v>
      </c>
      <c r="M1004" s="49">
        <f t="shared" si="85"/>
        <v>18775041.278999999</v>
      </c>
      <c r="N1004" s="49">
        <f t="shared" si="85"/>
        <v>18775041.278999999</v>
      </c>
      <c r="O1004" s="49">
        <f t="shared" si="85"/>
        <v>0</v>
      </c>
      <c r="P1004" s="49">
        <f t="shared" si="85"/>
        <v>0</v>
      </c>
      <c r="Q1004" s="49">
        <f t="shared" si="85"/>
        <v>0</v>
      </c>
      <c r="R1004" s="58" t="s">
        <v>172</v>
      </c>
      <c r="S1004" s="58" t="s">
        <v>172</v>
      </c>
    </row>
    <row r="1005" spans="1:19" ht="19.649999999999999" x14ac:dyDescent="0.3">
      <c r="A1005" s="53" t="s">
        <v>34</v>
      </c>
      <c r="B1005" s="53"/>
      <c r="C1005" s="58" t="s">
        <v>172</v>
      </c>
      <c r="D1005" s="58" t="s">
        <v>172</v>
      </c>
      <c r="E1005" s="58" t="s">
        <v>172</v>
      </c>
      <c r="F1005" s="58" t="s">
        <v>172</v>
      </c>
      <c r="G1005" s="58" t="s">
        <v>172</v>
      </c>
      <c r="H1005" s="58" t="s">
        <v>172</v>
      </c>
      <c r="I1005" s="58" t="s">
        <v>172</v>
      </c>
      <c r="J1005" s="49">
        <f>J1000+J1004</f>
        <v>0</v>
      </c>
      <c r="K1005" s="49">
        <f t="shared" ref="K1005:Q1005" si="86">K1000+K1004</f>
        <v>28260.979999999996</v>
      </c>
      <c r="L1005" s="49">
        <f t="shared" si="86"/>
        <v>17010.82</v>
      </c>
      <c r="M1005" s="49">
        <f t="shared" si="86"/>
        <v>21662365.099349998</v>
      </c>
      <c r="N1005" s="49">
        <f t="shared" si="86"/>
        <v>21662365.099349998</v>
      </c>
      <c r="O1005" s="49">
        <f t="shared" si="86"/>
        <v>0</v>
      </c>
      <c r="P1005" s="49">
        <f t="shared" si="86"/>
        <v>0</v>
      </c>
      <c r="Q1005" s="49">
        <f t="shared" si="86"/>
        <v>0</v>
      </c>
      <c r="R1005" s="58" t="s">
        <v>172</v>
      </c>
      <c r="S1005" s="58" t="s">
        <v>172</v>
      </c>
    </row>
    <row r="1006" spans="1:19" ht="19.649999999999999" x14ac:dyDescent="0.3">
      <c r="A1006" s="590" t="s">
        <v>1971</v>
      </c>
      <c r="B1006" s="590"/>
      <c r="C1006" s="590"/>
      <c r="D1006" s="590"/>
      <c r="E1006" s="590"/>
      <c r="F1006" s="590"/>
      <c r="G1006" s="590"/>
      <c r="H1006" s="590"/>
      <c r="I1006" s="590"/>
      <c r="J1006" s="590"/>
      <c r="K1006" s="590"/>
      <c r="L1006" s="590"/>
      <c r="M1006" s="590"/>
      <c r="N1006" s="590"/>
      <c r="O1006" s="590"/>
      <c r="P1006" s="590"/>
      <c r="Q1006" s="590"/>
      <c r="R1006" s="590"/>
      <c r="S1006" s="591"/>
    </row>
    <row r="1007" spans="1:19" ht="19.649999999999999" x14ac:dyDescent="0.3">
      <c r="A1007" s="556" t="s">
        <v>1972</v>
      </c>
      <c r="B1007" s="556"/>
      <c r="C1007" s="556"/>
      <c r="D1007" s="556"/>
      <c r="E1007" s="556"/>
      <c r="F1007" s="556"/>
      <c r="G1007" s="556"/>
      <c r="H1007" s="556"/>
      <c r="I1007" s="556"/>
      <c r="J1007" s="556"/>
      <c r="K1007" s="556"/>
      <c r="L1007" s="556"/>
      <c r="M1007" s="556"/>
      <c r="N1007" s="556"/>
      <c r="O1007" s="556"/>
      <c r="P1007" s="556"/>
      <c r="Q1007" s="556"/>
      <c r="R1007" s="556"/>
      <c r="S1007" s="557"/>
    </row>
    <row r="1008" spans="1:19" ht="20.3" x14ac:dyDescent="0.35">
      <c r="A1008" s="43">
        <f>A1003+1</f>
        <v>858</v>
      </c>
      <c r="B1008" s="44" t="s">
        <v>1148</v>
      </c>
      <c r="C1008" s="55">
        <v>44883</v>
      </c>
      <c r="D1008" s="43" t="s">
        <v>1899</v>
      </c>
      <c r="E1008" s="43">
        <v>1958</v>
      </c>
      <c r="F1008" s="43" t="s">
        <v>2131</v>
      </c>
      <c r="G1008" s="56" t="s">
        <v>2103</v>
      </c>
      <c r="H1008" s="43">
        <v>2</v>
      </c>
      <c r="I1008" s="43">
        <v>1</v>
      </c>
      <c r="J1008" s="43">
        <v>0</v>
      </c>
      <c r="K1008" s="43">
        <v>673.4</v>
      </c>
      <c r="L1008" s="43">
        <v>435.4</v>
      </c>
      <c r="M1008" s="45">
        <v>140277</v>
      </c>
      <c r="N1008" s="45">
        <f t="shared" si="78"/>
        <v>140277</v>
      </c>
      <c r="O1008" s="45">
        <v>0</v>
      </c>
      <c r="P1008" s="45">
        <v>0</v>
      </c>
      <c r="Q1008" s="45">
        <v>0</v>
      </c>
      <c r="R1008" s="57">
        <v>44927</v>
      </c>
      <c r="S1008" s="57">
        <v>45291</v>
      </c>
    </row>
    <row r="1009" spans="1:19" ht="20.3" x14ac:dyDescent="0.35">
      <c r="A1009" s="43">
        <f>A1008+1</f>
        <v>859</v>
      </c>
      <c r="B1009" s="44" t="s">
        <v>1149</v>
      </c>
      <c r="C1009" s="55">
        <v>44884</v>
      </c>
      <c r="D1009" s="43" t="s">
        <v>1899</v>
      </c>
      <c r="E1009" s="43">
        <v>1958</v>
      </c>
      <c r="F1009" s="43" t="s">
        <v>2131</v>
      </c>
      <c r="G1009" s="56" t="s">
        <v>2103</v>
      </c>
      <c r="H1009" s="43">
        <v>2</v>
      </c>
      <c r="I1009" s="43">
        <v>1</v>
      </c>
      <c r="J1009" s="43">
        <v>0</v>
      </c>
      <c r="K1009" s="43">
        <v>675.6</v>
      </c>
      <c r="L1009" s="43">
        <v>294.3</v>
      </c>
      <c r="M1009" s="45">
        <v>139021.20000000001</v>
      </c>
      <c r="N1009" s="45">
        <f t="shared" si="78"/>
        <v>139021.20000000001</v>
      </c>
      <c r="O1009" s="45">
        <v>0</v>
      </c>
      <c r="P1009" s="45">
        <v>0</v>
      </c>
      <c r="Q1009" s="45">
        <v>0</v>
      </c>
      <c r="R1009" s="57">
        <v>44927</v>
      </c>
      <c r="S1009" s="57">
        <v>45291</v>
      </c>
    </row>
    <row r="1010" spans="1:19" ht="20.3" x14ac:dyDescent="0.35">
      <c r="A1010" s="43">
        <f t="shared" ref="A1010:A1024" si="87">A1009+1</f>
        <v>860</v>
      </c>
      <c r="B1010" s="44" t="s">
        <v>1150</v>
      </c>
      <c r="C1010" s="55">
        <v>44885</v>
      </c>
      <c r="D1010" s="43" t="s">
        <v>1899</v>
      </c>
      <c r="E1010" s="43">
        <v>1958</v>
      </c>
      <c r="F1010" s="43" t="s">
        <v>2131</v>
      </c>
      <c r="G1010" s="56" t="s">
        <v>2103</v>
      </c>
      <c r="H1010" s="43">
        <v>2</v>
      </c>
      <c r="I1010" s="43">
        <v>1</v>
      </c>
      <c r="J1010" s="43">
        <v>0</v>
      </c>
      <c r="K1010" s="43">
        <v>683.2</v>
      </c>
      <c r="L1010" s="43">
        <v>336.6</v>
      </c>
      <c r="M1010" s="45">
        <v>1124806.3944999999</v>
      </c>
      <c r="N1010" s="45">
        <f t="shared" si="78"/>
        <v>1124806.3944999999</v>
      </c>
      <c r="O1010" s="45">
        <v>0</v>
      </c>
      <c r="P1010" s="45">
        <v>0</v>
      </c>
      <c r="Q1010" s="45">
        <v>0</v>
      </c>
      <c r="R1010" s="57">
        <v>44927</v>
      </c>
      <c r="S1010" s="57">
        <v>45291</v>
      </c>
    </row>
    <row r="1011" spans="1:19" ht="20.3" x14ac:dyDescent="0.35">
      <c r="A1011" s="43">
        <f t="shared" si="87"/>
        <v>861</v>
      </c>
      <c r="B1011" s="44" t="s">
        <v>1151</v>
      </c>
      <c r="C1011" s="55">
        <v>44888</v>
      </c>
      <c r="D1011" s="43" t="s">
        <v>1899</v>
      </c>
      <c r="E1011" s="43">
        <v>1958</v>
      </c>
      <c r="F1011" s="43" t="s">
        <v>2131</v>
      </c>
      <c r="G1011" s="56" t="s">
        <v>2103</v>
      </c>
      <c r="H1011" s="43">
        <v>2</v>
      </c>
      <c r="I1011" s="43">
        <v>1</v>
      </c>
      <c r="J1011" s="43">
        <v>0</v>
      </c>
      <c r="K1011" s="43">
        <v>680</v>
      </c>
      <c r="L1011" s="43">
        <v>414.9</v>
      </c>
      <c r="M1011" s="45">
        <v>143202.6</v>
      </c>
      <c r="N1011" s="45">
        <f t="shared" si="78"/>
        <v>143202.6</v>
      </c>
      <c r="O1011" s="45">
        <v>0</v>
      </c>
      <c r="P1011" s="45">
        <v>0</v>
      </c>
      <c r="Q1011" s="45">
        <v>0</v>
      </c>
      <c r="R1011" s="57">
        <v>44927</v>
      </c>
      <c r="S1011" s="57">
        <v>45291</v>
      </c>
    </row>
    <row r="1012" spans="1:19" ht="20.3" x14ac:dyDescent="0.35">
      <c r="A1012" s="43">
        <f t="shared" si="87"/>
        <v>862</v>
      </c>
      <c r="B1012" s="44" t="s">
        <v>1152</v>
      </c>
      <c r="C1012" s="55">
        <v>44893</v>
      </c>
      <c r="D1012" s="43" t="s">
        <v>1899</v>
      </c>
      <c r="E1012" s="43">
        <v>1958</v>
      </c>
      <c r="F1012" s="43" t="s">
        <v>2131</v>
      </c>
      <c r="G1012" s="56" t="s">
        <v>2103</v>
      </c>
      <c r="H1012" s="43">
        <v>2</v>
      </c>
      <c r="I1012" s="43">
        <v>1</v>
      </c>
      <c r="J1012" s="43">
        <v>0</v>
      </c>
      <c r="K1012" s="43">
        <v>671.2</v>
      </c>
      <c r="L1012" s="43">
        <v>408.9</v>
      </c>
      <c r="M1012" s="45">
        <v>145272.6</v>
      </c>
      <c r="N1012" s="45">
        <f t="shared" si="78"/>
        <v>145272.6</v>
      </c>
      <c r="O1012" s="45">
        <v>0</v>
      </c>
      <c r="P1012" s="45">
        <v>0</v>
      </c>
      <c r="Q1012" s="45">
        <v>0</v>
      </c>
      <c r="R1012" s="57">
        <v>44927</v>
      </c>
      <c r="S1012" s="57">
        <v>45291</v>
      </c>
    </row>
    <row r="1013" spans="1:19" ht="20.3" x14ac:dyDescent="0.35">
      <c r="A1013" s="43">
        <f t="shared" si="87"/>
        <v>863</v>
      </c>
      <c r="B1013" s="44" t="s">
        <v>1159</v>
      </c>
      <c r="C1013" s="55">
        <v>44943</v>
      </c>
      <c r="D1013" s="43" t="s">
        <v>1899</v>
      </c>
      <c r="E1013" s="43">
        <v>1968</v>
      </c>
      <c r="F1013" s="43" t="s">
        <v>2131</v>
      </c>
      <c r="G1013" s="56" t="s">
        <v>2097</v>
      </c>
      <c r="H1013" s="43">
        <v>4</v>
      </c>
      <c r="I1013" s="43">
        <v>3</v>
      </c>
      <c r="J1013" s="43">
        <v>0</v>
      </c>
      <c r="K1013" s="43">
        <v>3444.2</v>
      </c>
      <c r="L1013" s="43">
        <v>2070.3000000000002</v>
      </c>
      <c r="M1013" s="45">
        <v>10189064.573999999</v>
      </c>
      <c r="N1013" s="45">
        <f t="shared" si="78"/>
        <v>10189064.573999999</v>
      </c>
      <c r="O1013" s="45">
        <v>0</v>
      </c>
      <c r="P1013" s="45">
        <v>0</v>
      </c>
      <c r="Q1013" s="45">
        <v>0</v>
      </c>
      <c r="R1013" s="57">
        <v>44927</v>
      </c>
      <c r="S1013" s="57">
        <v>45291</v>
      </c>
    </row>
    <row r="1014" spans="1:19" ht="20.3" x14ac:dyDescent="0.35">
      <c r="A1014" s="43">
        <f t="shared" si="87"/>
        <v>864</v>
      </c>
      <c r="B1014" s="44" t="s">
        <v>1160</v>
      </c>
      <c r="C1014" s="55">
        <v>44944</v>
      </c>
      <c r="D1014" s="43" t="s">
        <v>1899</v>
      </c>
      <c r="E1014" s="43">
        <v>1969</v>
      </c>
      <c r="F1014" s="43" t="s">
        <v>2131</v>
      </c>
      <c r="G1014" s="56" t="s">
        <v>2098</v>
      </c>
      <c r="H1014" s="43">
        <v>4</v>
      </c>
      <c r="I1014" s="43">
        <v>4</v>
      </c>
      <c r="J1014" s="43">
        <v>0</v>
      </c>
      <c r="K1014" s="43">
        <v>5252.4</v>
      </c>
      <c r="L1014" s="43">
        <v>3238.3</v>
      </c>
      <c r="M1014" s="45">
        <v>6478374.9119999995</v>
      </c>
      <c r="N1014" s="45">
        <f t="shared" si="78"/>
        <v>6478374.9119999995</v>
      </c>
      <c r="O1014" s="45">
        <v>0</v>
      </c>
      <c r="P1014" s="45">
        <v>0</v>
      </c>
      <c r="Q1014" s="45">
        <v>0</v>
      </c>
      <c r="R1014" s="57">
        <v>44927</v>
      </c>
      <c r="S1014" s="57">
        <v>45291</v>
      </c>
    </row>
    <row r="1015" spans="1:19" ht="20.3" x14ac:dyDescent="0.35">
      <c r="A1015" s="43">
        <f t="shared" si="87"/>
        <v>865</v>
      </c>
      <c r="B1015" s="44" t="s">
        <v>1161</v>
      </c>
      <c r="C1015" s="55">
        <v>44947</v>
      </c>
      <c r="D1015" s="43" t="s">
        <v>1899</v>
      </c>
      <c r="E1015" s="43">
        <v>1969</v>
      </c>
      <c r="F1015" s="43" t="s">
        <v>2131</v>
      </c>
      <c r="G1015" s="56" t="s">
        <v>2097</v>
      </c>
      <c r="H1015" s="43">
        <v>4</v>
      </c>
      <c r="I1015" s="43">
        <v>3</v>
      </c>
      <c r="J1015" s="43">
        <v>0</v>
      </c>
      <c r="K1015" s="43">
        <v>3780.8</v>
      </c>
      <c r="L1015" s="43">
        <v>2271.1</v>
      </c>
      <c r="M1015" s="45">
        <v>4687941.1039999994</v>
      </c>
      <c r="N1015" s="45">
        <f t="shared" si="78"/>
        <v>4687941.1039999994</v>
      </c>
      <c r="O1015" s="45">
        <v>0</v>
      </c>
      <c r="P1015" s="45">
        <v>0</v>
      </c>
      <c r="Q1015" s="45">
        <v>0</v>
      </c>
      <c r="R1015" s="57">
        <v>44927</v>
      </c>
      <c r="S1015" s="57">
        <v>45291</v>
      </c>
    </row>
    <row r="1016" spans="1:19" ht="20.3" x14ac:dyDescent="0.35">
      <c r="A1016" s="43">
        <f t="shared" si="87"/>
        <v>866</v>
      </c>
      <c r="B1016" s="44" t="s">
        <v>1162</v>
      </c>
      <c r="C1016" s="55">
        <v>44948</v>
      </c>
      <c r="D1016" s="43" t="s">
        <v>1899</v>
      </c>
      <c r="E1016" s="43">
        <v>1969</v>
      </c>
      <c r="F1016" s="43" t="s">
        <v>2131</v>
      </c>
      <c r="G1016" s="56" t="s">
        <v>2097</v>
      </c>
      <c r="H1016" s="43">
        <v>4</v>
      </c>
      <c r="I1016" s="43">
        <v>3</v>
      </c>
      <c r="J1016" s="43">
        <v>0</v>
      </c>
      <c r="K1016" s="43">
        <v>3482.7</v>
      </c>
      <c r="L1016" s="43">
        <v>2111.9</v>
      </c>
      <c r="M1016" s="45">
        <v>10302300.369000001</v>
      </c>
      <c r="N1016" s="45">
        <f t="shared" si="78"/>
        <v>10302300.369000001</v>
      </c>
      <c r="O1016" s="45">
        <v>0</v>
      </c>
      <c r="P1016" s="45">
        <v>0</v>
      </c>
      <c r="Q1016" s="45">
        <v>0</v>
      </c>
      <c r="R1016" s="57">
        <v>44927</v>
      </c>
      <c r="S1016" s="57">
        <v>45291</v>
      </c>
    </row>
    <row r="1017" spans="1:19" ht="20.3" x14ac:dyDescent="0.35">
      <c r="A1017" s="43">
        <f t="shared" si="87"/>
        <v>867</v>
      </c>
      <c r="B1017" s="44" t="s">
        <v>1163</v>
      </c>
      <c r="C1017" s="55">
        <v>44949</v>
      </c>
      <c r="D1017" s="43" t="s">
        <v>1899</v>
      </c>
      <c r="E1017" s="43">
        <v>1969</v>
      </c>
      <c r="F1017" s="43" t="s">
        <v>2131</v>
      </c>
      <c r="G1017" s="56" t="s">
        <v>2097</v>
      </c>
      <c r="H1017" s="43">
        <v>4</v>
      </c>
      <c r="I1017" s="43">
        <v>6</v>
      </c>
      <c r="J1017" s="43">
        <v>0</v>
      </c>
      <c r="K1017" s="43">
        <v>7713.3</v>
      </c>
      <c r="L1017" s="43">
        <v>4584.3</v>
      </c>
      <c r="M1017" s="45">
        <v>22792440.950999998</v>
      </c>
      <c r="N1017" s="45">
        <f t="shared" si="78"/>
        <v>22792440.950999998</v>
      </c>
      <c r="O1017" s="45">
        <v>0</v>
      </c>
      <c r="P1017" s="45">
        <v>0</v>
      </c>
      <c r="Q1017" s="45">
        <v>0</v>
      </c>
      <c r="R1017" s="57">
        <v>44927</v>
      </c>
      <c r="S1017" s="57">
        <v>45291</v>
      </c>
    </row>
    <row r="1018" spans="1:19" ht="20.3" x14ac:dyDescent="0.35">
      <c r="A1018" s="43">
        <f t="shared" si="87"/>
        <v>868</v>
      </c>
      <c r="B1018" s="44" t="s">
        <v>1164</v>
      </c>
      <c r="C1018" s="55">
        <v>44990</v>
      </c>
      <c r="D1018" s="43" t="s">
        <v>1899</v>
      </c>
      <c r="E1018" s="43">
        <v>1958</v>
      </c>
      <c r="F1018" s="43" t="s">
        <v>2131</v>
      </c>
      <c r="G1018" s="56" t="s">
        <v>2098</v>
      </c>
      <c r="H1018" s="43">
        <v>2</v>
      </c>
      <c r="I1018" s="43">
        <v>2</v>
      </c>
      <c r="J1018" s="43">
        <v>0</v>
      </c>
      <c r="K1018" s="43">
        <v>1223.2</v>
      </c>
      <c r="L1018" s="43">
        <v>662.69999999999993</v>
      </c>
      <c r="M1018" s="45">
        <v>1264269.3840000001</v>
      </c>
      <c r="N1018" s="45">
        <f t="shared" si="78"/>
        <v>1264269.3840000001</v>
      </c>
      <c r="O1018" s="45">
        <v>0</v>
      </c>
      <c r="P1018" s="45">
        <v>0</v>
      </c>
      <c r="Q1018" s="45">
        <v>0</v>
      </c>
      <c r="R1018" s="57">
        <v>44927</v>
      </c>
      <c r="S1018" s="57">
        <v>45291</v>
      </c>
    </row>
    <row r="1019" spans="1:19" ht="20.3" x14ac:dyDescent="0.35">
      <c r="A1019" s="43">
        <f t="shared" si="87"/>
        <v>869</v>
      </c>
      <c r="B1019" s="44" t="s">
        <v>1165</v>
      </c>
      <c r="C1019" s="55">
        <v>44992</v>
      </c>
      <c r="D1019" s="43" t="s">
        <v>1899</v>
      </c>
      <c r="E1019" s="43">
        <v>1958</v>
      </c>
      <c r="F1019" s="43" t="s">
        <v>2131</v>
      </c>
      <c r="G1019" s="56" t="s">
        <v>2098</v>
      </c>
      <c r="H1019" s="43">
        <v>2</v>
      </c>
      <c r="I1019" s="43">
        <v>2</v>
      </c>
      <c r="J1019" s="43">
        <v>0</v>
      </c>
      <c r="K1019" s="43">
        <v>1210.2</v>
      </c>
      <c r="L1019" s="43">
        <v>654.9</v>
      </c>
      <c r="M1019" s="45">
        <v>1264269.3840000001</v>
      </c>
      <c r="N1019" s="45">
        <f t="shared" si="78"/>
        <v>1264269.3840000001</v>
      </c>
      <c r="O1019" s="45">
        <v>0</v>
      </c>
      <c r="P1019" s="45">
        <v>0</v>
      </c>
      <c r="Q1019" s="45">
        <v>0</v>
      </c>
      <c r="R1019" s="57">
        <v>44927</v>
      </c>
      <c r="S1019" s="57">
        <v>45291</v>
      </c>
    </row>
    <row r="1020" spans="1:19" ht="20.3" x14ac:dyDescent="0.35">
      <c r="A1020" s="43">
        <f t="shared" si="87"/>
        <v>870</v>
      </c>
      <c r="B1020" s="44" t="s">
        <v>1531</v>
      </c>
      <c r="C1020" s="55">
        <v>45051</v>
      </c>
      <c r="D1020" s="43" t="s">
        <v>1899</v>
      </c>
      <c r="E1020" s="43">
        <v>1963</v>
      </c>
      <c r="F1020" s="43" t="s">
        <v>2131</v>
      </c>
      <c r="G1020" s="56" t="s">
        <v>2098</v>
      </c>
      <c r="H1020" s="43">
        <v>4</v>
      </c>
      <c r="I1020" s="43">
        <v>3</v>
      </c>
      <c r="J1020" s="43">
        <v>0</v>
      </c>
      <c r="K1020" s="43">
        <v>2748.3</v>
      </c>
      <c r="L1020" s="43">
        <v>1887.32</v>
      </c>
      <c r="M1020" s="45">
        <v>4649644.0455000009</v>
      </c>
      <c r="N1020" s="45">
        <f t="shared" si="78"/>
        <v>4649644.0455000009</v>
      </c>
      <c r="O1020" s="45">
        <v>0</v>
      </c>
      <c r="P1020" s="45">
        <v>0</v>
      </c>
      <c r="Q1020" s="45">
        <v>0</v>
      </c>
      <c r="R1020" s="57">
        <v>44927</v>
      </c>
      <c r="S1020" s="57">
        <v>45291</v>
      </c>
    </row>
    <row r="1021" spans="1:19" ht="20.3" x14ac:dyDescent="0.35">
      <c r="A1021" s="43">
        <f t="shared" si="87"/>
        <v>871</v>
      </c>
      <c r="B1021" s="44" t="s">
        <v>1532</v>
      </c>
      <c r="C1021" s="55">
        <v>45054</v>
      </c>
      <c r="D1021" s="43" t="s">
        <v>1899</v>
      </c>
      <c r="E1021" s="43">
        <v>1962</v>
      </c>
      <c r="F1021" s="43" t="s">
        <v>2131</v>
      </c>
      <c r="G1021" s="56" t="s">
        <v>2098</v>
      </c>
      <c r="H1021" s="43">
        <v>4</v>
      </c>
      <c r="I1021" s="43">
        <v>3</v>
      </c>
      <c r="J1021" s="43">
        <v>0</v>
      </c>
      <c r="K1021" s="43">
        <v>3333.5</v>
      </c>
      <c r="L1021" s="43">
        <v>1948.1</v>
      </c>
      <c r="M1021" s="45">
        <v>3479251.1040000003</v>
      </c>
      <c r="N1021" s="45">
        <f t="shared" si="78"/>
        <v>3479251.1040000003</v>
      </c>
      <c r="O1021" s="45">
        <v>0</v>
      </c>
      <c r="P1021" s="45">
        <v>0</v>
      </c>
      <c r="Q1021" s="45">
        <v>0</v>
      </c>
      <c r="R1021" s="57">
        <v>44927</v>
      </c>
      <c r="S1021" s="57">
        <v>45291</v>
      </c>
    </row>
    <row r="1022" spans="1:19" ht="20.3" x14ac:dyDescent="0.35">
      <c r="A1022" s="43">
        <f t="shared" si="87"/>
        <v>872</v>
      </c>
      <c r="B1022" s="44" t="s">
        <v>1975</v>
      </c>
      <c r="C1022" s="55">
        <v>45050</v>
      </c>
      <c r="D1022" s="43" t="s">
        <v>1899</v>
      </c>
      <c r="E1022" s="43">
        <v>1963</v>
      </c>
      <c r="F1022" s="43" t="s">
        <v>2131</v>
      </c>
      <c r="G1022" s="56" t="s">
        <v>2098</v>
      </c>
      <c r="H1022" s="43">
        <v>4</v>
      </c>
      <c r="I1022" s="43">
        <v>3</v>
      </c>
      <c r="J1022" s="43">
        <v>0</v>
      </c>
      <c r="K1022" s="43">
        <v>3309.7</v>
      </c>
      <c r="L1022" s="43">
        <v>1965.2</v>
      </c>
      <c r="M1022" s="45">
        <v>0</v>
      </c>
      <c r="N1022" s="45">
        <f t="shared" si="78"/>
        <v>0</v>
      </c>
      <c r="O1022" s="45">
        <v>0</v>
      </c>
      <c r="P1022" s="45">
        <v>0</v>
      </c>
      <c r="Q1022" s="45">
        <v>0</v>
      </c>
      <c r="R1022" s="57">
        <v>44927</v>
      </c>
      <c r="S1022" s="57">
        <v>45291</v>
      </c>
    </row>
    <row r="1023" spans="1:19" ht="20.3" x14ac:dyDescent="0.35">
      <c r="A1023" s="43">
        <f t="shared" si="87"/>
        <v>873</v>
      </c>
      <c r="B1023" s="44" t="s">
        <v>1726</v>
      </c>
      <c r="C1023" s="55">
        <v>45103</v>
      </c>
      <c r="D1023" s="43" t="s">
        <v>1899</v>
      </c>
      <c r="E1023" s="43">
        <v>1994</v>
      </c>
      <c r="F1023" s="43" t="s">
        <v>2131</v>
      </c>
      <c r="G1023" s="56" t="s">
        <v>2097</v>
      </c>
      <c r="H1023" s="43">
        <v>9</v>
      </c>
      <c r="I1023" s="43">
        <v>3</v>
      </c>
      <c r="J1023" s="43">
        <v>2</v>
      </c>
      <c r="K1023" s="43">
        <v>9067.5</v>
      </c>
      <c r="L1023" s="43">
        <v>6157.0999999999995</v>
      </c>
      <c r="M1023" s="45">
        <v>5154781.3600000003</v>
      </c>
      <c r="N1023" s="45">
        <f t="shared" si="78"/>
        <v>5154781.3600000003</v>
      </c>
      <c r="O1023" s="45">
        <v>0</v>
      </c>
      <c r="P1023" s="45">
        <v>0</v>
      </c>
      <c r="Q1023" s="45">
        <v>0</v>
      </c>
      <c r="R1023" s="57">
        <v>44927</v>
      </c>
      <c r="S1023" s="57">
        <v>45291</v>
      </c>
    </row>
    <row r="1024" spans="1:19" ht="20.3" x14ac:dyDescent="0.35">
      <c r="A1024" s="43">
        <f t="shared" si="87"/>
        <v>874</v>
      </c>
      <c r="B1024" s="44" t="s">
        <v>1811</v>
      </c>
      <c r="C1024" s="55">
        <v>45193</v>
      </c>
      <c r="D1024" s="43" t="s">
        <v>1899</v>
      </c>
      <c r="E1024" s="43">
        <v>1996</v>
      </c>
      <c r="F1024" s="43" t="s">
        <v>2131</v>
      </c>
      <c r="G1024" s="56" t="s">
        <v>2097</v>
      </c>
      <c r="H1024" s="43">
        <v>9</v>
      </c>
      <c r="I1024" s="43">
        <v>4</v>
      </c>
      <c r="J1024" s="43">
        <v>4</v>
      </c>
      <c r="K1024" s="43">
        <v>7746.7</v>
      </c>
      <c r="L1024" s="43">
        <v>7757.7999999999993</v>
      </c>
      <c r="M1024" s="45">
        <v>10292256.720000001</v>
      </c>
      <c r="N1024" s="45">
        <f t="shared" si="78"/>
        <v>10292256.720000001</v>
      </c>
      <c r="O1024" s="45">
        <v>0</v>
      </c>
      <c r="P1024" s="45">
        <v>0</v>
      </c>
      <c r="Q1024" s="45">
        <v>0</v>
      </c>
      <c r="R1024" s="57">
        <v>44927</v>
      </c>
      <c r="S1024" s="57">
        <v>45291</v>
      </c>
    </row>
    <row r="1025" spans="1:19" ht="20.3" x14ac:dyDescent="0.3">
      <c r="A1025" s="46" t="s">
        <v>22</v>
      </c>
      <c r="B1025" s="46"/>
      <c r="C1025" s="58" t="s">
        <v>172</v>
      </c>
      <c r="D1025" s="58" t="s">
        <v>172</v>
      </c>
      <c r="E1025" s="58" t="s">
        <v>172</v>
      </c>
      <c r="F1025" s="58" t="s">
        <v>172</v>
      </c>
      <c r="G1025" s="58" t="s">
        <v>172</v>
      </c>
      <c r="H1025" s="58" t="s">
        <v>172</v>
      </c>
      <c r="I1025" s="58" t="s">
        <v>172</v>
      </c>
      <c r="J1025" s="49">
        <f>SUM(J1008:J1024)</f>
        <v>6</v>
      </c>
      <c r="K1025" s="49">
        <f t="shared" ref="K1025:Q1025" si="88">SUM(K1008:K1024)</f>
        <v>55695.899999999994</v>
      </c>
      <c r="L1025" s="49">
        <f t="shared" si="88"/>
        <v>37199.119999999995</v>
      </c>
      <c r="M1025" s="49">
        <f t="shared" si="88"/>
        <v>82247173.702000007</v>
      </c>
      <c r="N1025" s="49">
        <f t="shared" si="88"/>
        <v>82247173.702000007</v>
      </c>
      <c r="O1025" s="49">
        <f t="shared" si="88"/>
        <v>0</v>
      </c>
      <c r="P1025" s="49">
        <f t="shared" si="88"/>
        <v>0</v>
      </c>
      <c r="Q1025" s="49">
        <f t="shared" si="88"/>
        <v>0</v>
      </c>
      <c r="R1025" s="58" t="s">
        <v>172</v>
      </c>
      <c r="S1025" s="58" t="s">
        <v>172</v>
      </c>
    </row>
    <row r="1026" spans="1:19" ht="20.3" customHeight="1" x14ac:dyDescent="0.3">
      <c r="A1026" s="53" t="s">
        <v>34</v>
      </c>
      <c r="B1026" s="53"/>
      <c r="C1026" s="58" t="s">
        <v>172</v>
      </c>
      <c r="D1026" s="58" t="s">
        <v>172</v>
      </c>
      <c r="E1026" s="58" t="s">
        <v>172</v>
      </c>
      <c r="F1026" s="58" t="s">
        <v>172</v>
      </c>
      <c r="G1026" s="58" t="s">
        <v>172</v>
      </c>
      <c r="H1026" s="58" t="s">
        <v>172</v>
      </c>
      <c r="I1026" s="58" t="s">
        <v>172</v>
      </c>
      <c r="J1026" s="49">
        <f>J1025</f>
        <v>6</v>
      </c>
      <c r="K1026" s="49">
        <f t="shared" ref="K1026:Q1026" si="89">K1025</f>
        <v>55695.899999999994</v>
      </c>
      <c r="L1026" s="49">
        <f t="shared" si="89"/>
        <v>37199.119999999995</v>
      </c>
      <c r="M1026" s="49">
        <f t="shared" si="89"/>
        <v>82247173.702000007</v>
      </c>
      <c r="N1026" s="49">
        <f t="shared" si="89"/>
        <v>82247173.702000007</v>
      </c>
      <c r="O1026" s="49">
        <f t="shared" si="89"/>
        <v>0</v>
      </c>
      <c r="P1026" s="49">
        <f t="shared" si="89"/>
        <v>0</v>
      </c>
      <c r="Q1026" s="49">
        <f t="shared" si="89"/>
        <v>0</v>
      </c>
      <c r="R1026" s="58" t="s">
        <v>172</v>
      </c>
      <c r="S1026" s="58" t="s">
        <v>172</v>
      </c>
    </row>
    <row r="1027" spans="1:19" ht="20.3" customHeight="1" x14ac:dyDescent="0.3">
      <c r="A1027" s="590" t="s">
        <v>1973</v>
      </c>
      <c r="B1027" s="590"/>
      <c r="C1027" s="590"/>
      <c r="D1027" s="590"/>
      <c r="E1027" s="590"/>
      <c r="F1027" s="590"/>
      <c r="G1027" s="590"/>
      <c r="H1027" s="590"/>
      <c r="I1027" s="590"/>
      <c r="J1027" s="590"/>
      <c r="K1027" s="590"/>
      <c r="L1027" s="590"/>
      <c r="M1027" s="590"/>
      <c r="N1027" s="590"/>
      <c r="O1027" s="590"/>
      <c r="P1027" s="590"/>
      <c r="Q1027" s="590"/>
      <c r="R1027" s="590"/>
      <c r="S1027" s="591"/>
    </row>
    <row r="1028" spans="1:19" ht="19.649999999999999" x14ac:dyDescent="0.3">
      <c r="A1028" s="556" t="s">
        <v>1974</v>
      </c>
      <c r="B1028" s="556"/>
      <c r="C1028" s="556"/>
      <c r="D1028" s="556"/>
      <c r="E1028" s="556"/>
      <c r="F1028" s="556"/>
      <c r="G1028" s="556"/>
      <c r="H1028" s="556"/>
      <c r="I1028" s="556"/>
      <c r="J1028" s="556"/>
      <c r="K1028" s="556"/>
      <c r="L1028" s="556"/>
      <c r="M1028" s="556"/>
      <c r="N1028" s="556"/>
      <c r="O1028" s="556"/>
      <c r="P1028" s="556"/>
      <c r="Q1028" s="556"/>
      <c r="R1028" s="556"/>
      <c r="S1028" s="557"/>
    </row>
    <row r="1029" spans="1:19" ht="20.3" x14ac:dyDescent="0.35">
      <c r="A1029" s="43">
        <f>A1024+1</f>
        <v>875</v>
      </c>
      <c r="B1029" s="44" t="s">
        <v>1171</v>
      </c>
      <c r="C1029" s="55">
        <v>45278</v>
      </c>
      <c r="D1029" s="43" t="s">
        <v>1899</v>
      </c>
      <c r="E1029" s="43">
        <v>1971</v>
      </c>
      <c r="F1029" s="43" t="s">
        <v>2131</v>
      </c>
      <c r="G1029" s="56" t="s">
        <v>2097</v>
      </c>
      <c r="H1029" s="43">
        <v>3</v>
      </c>
      <c r="I1029" s="43">
        <v>3</v>
      </c>
      <c r="J1029" s="43">
        <v>0</v>
      </c>
      <c r="K1029" s="43">
        <v>2610.8000000000002</v>
      </c>
      <c r="L1029" s="43">
        <v>1527.99</v>
      </c>
      <c r="M1029" s="45">
        <v>126118.2</v>
      </c>
      <c r="N1029" s="45">
        <f t="shared" si="78"/>
        <v>126118.2</v>
      </c>
      <c r="O1029" s="45">
        <v>0</v>
      </c>
      <c r="P1029" s="45">
        <v>0</v>
      </c>
      <c r="Q1029" s="45">
        <v>0</v>
      </c>
      <c r="R1029" s="57">
        <v>44927</v>
      </c>
      <c r="S1029" s="57">
        <v>45291</v>
      </c>
    </row>
    <row r="1030" spans="1:19" ht="20.3" x14ac:dyDescent="0.3">
      <c r="A1030" s="46" t="s">
        <v>22</v>
      </c>
      <c r="B1030" s="46"/>
      <c r="C1030" s="58" t="s">
        <v>172</v>
      </c>
      <c r="D1030" s="58" t="s">
        <v>172</v>
      </c>
      <c r="E1030" s="58" t="s">
        <v>172</v>
      </c>
      <c r="F1030" s="58" t="s">
        <v>172</v>
      </c>
      <c r="G1030" s="58" t="s">
        <v>172</v>
      </c>
      <c r="H1030" s="58" t="s">
        <v>172</v>
      </c>
      <c r="I1030" s="58" t="s">
        <v>172</v>
      </c>
      <c r="J1030" s="49">
        <f>SUM(J1029)</f>
        <v>0</v>
      </c>
      <c r="K1030" s="49">
        <f t="shared" ref="K1030:Q1030" si="90">SUM(K1029)</f>
        <v>2610.8000000000002</v>
      </c>
      <c r="L1030" s="49">
        <f t="shared" si="90"/>
        <v>1527.99</v>
      </c>
      <c r="M1030" s="49">
        <f t="shared" si="90"/>
        <v>126118.2</v>
      </c>
      <c r="N1030" s="49">
        <f t="shared" si="90"/>
        <v>126118.2</v>
      </c>
      <c r="O1030" s="49">
        <f t="shared" si="90"/>
        <v>0</v>
      </c>
      <c r="P1030" s="49">
        <f t="shared" si="90"/>
        <v>0</v>
      </c>
      <c r="Q1030" s="49">
        <f t="shared" si="90"/>
        <v>0</v>
      </c>
      <c r="R1030" s="58" t="s">
        <v>172</v>
      </c>
      <c r="S1030" s="58" t="s">
        <v>172</v>
      </c>
    </row>
    <row r="1031" spans="1:19" ht="19.649999999999999" x14ac:dyDescent="0.3">
      <c r="A1031" s="53" t="s">
        <v>34</v>
      </c>
      <c r="B1031" s="53"/>
      <c r="C1031" s="58" t="s">
        <v>172</v>
      </c>
      <c r="D1031" s="58" t="s">
        <v>172</v>
      </c>
      <c r="E1031" s="58" t="s">
        <v>172</v>
      </c>
      <c r="F1031" s="58" t="s">
        <v>172</v>
      </c>
      <c r="G1031" s="58" t="s">
        <v>172</v>
      </c>
      <c r="H1031" s="58" t="s">
        <v>172</v>
      </c>
      <c r="I1031" s="58" t="s">
        <v>172</v>
      </c>
      <c r="J1031" s="49">
        <f>J1030</f>
        <v>0</v>
      </c>
      <c r="K1031" s="49">
        <f t="shared" ref="K1031:Q1031" si="91">K1030</f>
        <v>2610.8000000000002</v>
      </c>
      <c r="L1031" s="49">
        <f t="shared" si="91"/>
        <v>1527.99</v>
      </c>
      <c r="M1031" s="49">
        <f t="shared" si="91"/>
        <v>126118.2</v>
      </c>
      <c r="N1031" s="49">
        <f t="shared" si="91"/>
        <v>126118.2</v>
      </c>
      <c r="O1031" s="49">
        <f t="shared" si="91"/>
        <v>0</v>
      </c>
      <c r="P1031" s="49">
        <f t="shared" si="91"/>
        <v>0</v>
      </c>
      <c r="Q1031" s="49">
        <f t="shared" si="91"/>
        <v>0</v>
      </c>
      <c r="R1031" s="58" t="s">
        <v>172</v>
      </c>
      <c r="S1031" s="58" t="s">
        <v>172</v>
      </c>
    </row>
    <row r="1032" spans="1:19" ht="19.649999999999999" x14ac:dyDescent="0.3">
      <c r="A1032" s="53" t="s">
        <v>82</v>
      </c>
      <c r="B1032" s="53"/>
      <c r="C1032" s="58" t="s">
        <v>172</v>
      </c>
      <c r="D1032" s="58" t="s">
        <v>172</v>
      </c>
      <c r="E1032" s="58" t="s">
        <v>172</v>
      </c>
      <c r="F1032" s="58" t="s">
        <v>172</v>
      </c>
      <c r="G1032" s="58" t="s">
        <v>172</v>
      </c>
      <c r="H1032" s="58" t="s">
        <v>172</v>
      </c>
      <c r="I1032" s="58" t="s">
        <v>172</v>
      </c>
      <c r="J1032" s="49">
        <f t="shared" ref="J1032:Q1032" si="92">J126+J287+J313+J531+J540+J548+J627+J686+J711+J716+J721+J727+J759+J766+J776+J785+J813+J819+J839+J859+J878+J895+J900+J924+J935+J948+J959+J985+J993+J1005+J1026+J1031</f>
        <v>293</v>
      </c>
      <c r="K1032" s="49">
        <f t="shared" si="92"/>
        <v>3593261.1699999985</v>
      </c>
      <c r="L1032" s="49">
        <f t="shared" si="92"/>
        <v>2487713.1210000007</v>
      </c>
      <c r="M1032" s="49">
        <f t="shared" si="92"/>
        <v>3278490958.2791891</v>
      </c>
      <c r="N1032" s="49">
        <f t="shared" si="92"/>
        <v>3278490958.2791891</v>
      </c>
      <c r="O1032" s="49">
        <f t="shared" si="92"/>
        <v>0</v>
      </c>
      <c r="P1032" s="49">
        <f t="shared" si="92"/>
        <v>0</v>
      </c>
      <c r="Q1032" s="49">
        <f t="shared" si="92"/>
        <v>0</v>
      </c>
      <c r="R1032" s="58" t="s">
        <v>172</v>
      </c>
      <c r="S1032" s="58" t="s">
        <v>172</v>
      </c>
    </row>
    <row r="1033" spans="1:19" ht="19.649999999999999" x14ac:dyDescent="0.3">
      <c r="A1033" s="592" t="s">
        <v>80</v>
      </c>
      <c r="B1033" s="592"/>
      <c r="C1033" s="592"/>
      <c r="D1033" s="592"/>
      <c r="E1033" s="592"/>
      <c r="F1033" s="592"/>
      <c r="G1033" s="592"/>
      <c r="H1033" s="592"/>
      <c r="I1033" s="592"/>
      <c r="J1033" s="592"/>
      <c r="K1033" s="592"/>
      <c r="L1033" s="592"/>
      <c r="M1033" s="592"/>
      <c r="N1033" s="592"/>
      <c r="O1033" s="592"/>
      <c r="P1033" s="592"/>
      <c r="Q1033" s="592"/>
      <c r="R1033" s="592"/>
      <c r="S1033" s="593"/>
    </row>
    <row r="1034" spans="1:19" ht="19.649999999999999" x14ac:dyDescent="0.3">
      <c r="A1034" s="556" t="s">
        <v>1911</v>
      </c>
      <c r="B1034" s="556"/>
      <c r="C1034" s="556"/>
      <c r="D1034" s="556"/>
      <c r="E1034" s="556"/>
      <c r="F1034" s="556"/>
      <c r="G1034" s="556"/>
      <c r="H1034" s="556"/>
      <c r="I1034" s="556"/>
      <c r="J1034" s="556"/>
      <c r="K1034" s="556"/>
      <c r="L1034" s="556"/>
      <c r="M1034" s="556"/>
      <c r="N1034" s="556"/>
      <c r="O1034" s="556"/>
      <c r="P1034" s="556"/>
      <c r="Q1034" s="556"/>
      <c r="R1034" s="556"/>
      <c r="S1034" s="557"/>
    </row>
    <row r="1035" spans="1:19" ht="20.3" x14ac:dyDescent="0.35">
      <c r="A1035" s="43">
        <v>1</v>
      </c>
      <c r="B1035" s="44" t="s">
        <v>759</v>
      </c>
      <c r="C1035" s="55">
        <v>39778</v>
      </c>
      <c r="D1035" s="43" t="s">
        <v>1899</v>
      </c>
      <c r="E1035" s="43">
        <v>1953</v>
      </c>
      <c r="F1035" s="43" t="s">
        <v>2131</v>
      </c>
      <c r="G1035" s="56" t="s">
        <v>2099</v>
      </c>
      <c r="H1035" s="43">
        <v>2</v>
      </c>
      <c r="I1035" s="43">
        <v>3</v>
      </c>
      <c r="J1035" s="43">
        <v>0</v>
      </c>
      <c r="K1035" s="43">
        <v>1896.58</v>
      </c>
      <c r="L1035" s="43">
        <v>1010.9</v>
      </c>
      <c r="M1035" s="45">
        <v>0</v>
      </c>
      <c r="N1035" s="45">
        <f t="shared" ref="N1035:N1092" si="93">M1035</f>
        <v>0</v>
      </c>
      <c r="O1035" s="45">
        <v>0</v>
      </c>
      <c r="P1035" s="45">
        <v>0</v>
      </c>
      <c r="Q1035" s="45">
        <v>0</v>
      </c>
      <c r="R1035" s="57">
        <v>45292</v>
      </c>
      <c r="S1035" s="57">
        <v>45657</v>
      </c>
    </row>
    <row r="1036" spans="1:19" ht="20.3" x14ac:dyDescent="0.35">
      <c r="A1036" s="43">
        <v>2</v>
      </c>
      <c r="B1036" s="44" t="s">
        <v>760</v>
      </c>
      <c r="C1036" s="55">
        <v>39789</v>
      </c>
      <c r="D1036" s="43" t="s">
        <v>1899</v>
      </c>
      <c r="E1036" s="43">
        <v>1953</v>
      </c>
      <c r="F1036" s="43" t="s">
        <v>2131</v>
      </c>
      <c r="G1036" s="56" t="s">
        <v>2099</v>
      </c>
      <c r="H1036" s="43">
        <v>2</v>
      </c>
      <c r="I1036" s="43">
        <v>2</v>
      </c>
      <c r="J1036" s="43">
        <v>0</v>
      </c>
      <c r="K1036" s="43">
        <v>1258.6600000000001</v>
      </c>
      <c r="L1036" s="43">
        <v>614.5</v>
      </c>
      <c r="M1036" s="45">
        <v>0</v>
      </c>
      <c r="N1036" s="45">
        <f t="shared" si="93"/>
        <v>0</v>
      </c>
      <c r="O1036" s="45">
        <v>0</v>
      </c>
      <c r="P1036" s="45">
        <v>0</v>
      </c>
      <c r="Q1036" s="45">
        <v>0</v>
      </c>
      <c r="R1036" s="57">
        <v>45292</v>
      </c>
      <c r="S1036" s="57">
        <v>45657</v>
      </c>
    </row>
    <row r="1037" spans="1:19" ht="20.3" x14ac:dyDescent="0.35">
      <c r="A1037" s="43">
        <v>3</v>
      </c>
      <c r="B1037" s="44" t="s">
        <v>46</v>
      </c>
      <c r="C1037" s="55">
        <v>39689</v>
      </c>
      <c r="D1037" s="43" t="s">
        <v>1899</v>
      </c>
      <c r="E1037" s="43">
        <v>1953</v>
      </c>
      <c r="F1037" s="43" t="s">
        <v>2131</v>
      </c>
      <c r="G1037" s="56" t="s">
        <v>2098</v>
      </c>
      <c r="H1037" s="43">
        <v>2</v>
      </c>
      <c r="I1037" s="43">
        <v>1</v>
      </c>
      <c r="J1037" s="43">
        <v>0</v>
      </c>
      <c r="K1037" s="43">
        <v>1557.07</v>
      </c>
      <c r="L1037" s="43">
        <v>748</v>
      </c>
      <c r="M1037" s="45">
        <v>0</v>
      </c>
      <c r="N1037" s="45">
        <f t="shared" si="93"/>
        <v>0</v>
      </c>
      <c r="O1037" s="45">
        <v>0</v>
      </c>
      <c r="P1037" s="45">
        <v>0</v>
      </c>
      <c r="Q1037" s="45">
        <v>0</v>
      </c>
      <c r="R1037" s="57">
        <v>45292</v>
      </c>
      <c r="S1037" s="57">
        <v>45657</v>
      </c>
    </row>
    <row r="1038" spans="1:19" ht="20.3" x14ac:dyDescent="0.35">
      <c r="A1038" s="43">
        <v>4</v>
      </c>
      <c r="B1038" s="44" t="s">
        <v>761</v>
      </c>
      <c r="C1038" s="55">
        <v>40834</v>
      </c>
      <c r="D1038" s="43" t="s">
        <v>1899</v>
      </c>
      <c r="E1038" s="43">
        <v>1948</v>
      </c>
      <c r="F1038" s="43" t="s">
        <v>2131</v>
      </c>
      <c r="G1038" s="56" t="s">
        <v>2099</v>
      </c>
      <c r="H1038" s="43">
        <v>2</v>
      </c>
      <c r="I1038" s="43">
        <v>2</v>
      </c>
      <c r="J1038" s="43">
        <v>0</v>
      </c>
      <c r="K1038" s="43">
        <v>1401.85</v>
      </c>
      <c r="L1038" s="43">
        <v>607.6</v>
      </c>
      <c r="M1038" s="45">
        <v>0</v>
      </c>
      <c r="N1038" s="45">
        <f t="shared" si="93"/>
        <v>0</v>
      </c>
      <c r="O1038" s="45">
        <v>0</v>
      </c>
      <c r="P1038" s="45">
        <v>0</v>
      </c>
      <c r="Q1038" s="45">
        <v>0</v>
      </c>
      <c r="R1038" s="57">
        <v>45292</v>
      </c>
      <c r="S1038" s="57">
        <v>45657</v>
      </c>
    </row>
    <row r="1039" spans="1:19" ht="20.3" x14ac:dyDescent="0.35">
      <c r="A1039" s="43">
        <v>5</v>
      </c>
      <c r="B1039" s="46" t="s">
        <v>762</v>
      </c>
      <c r="C1039" s="55">
        <v>40042</v>
      </c>
      <c r="D1039" s="43" t="s">
        <v>1899</v>
      </c>
      <c r="E1039" s="43">
        <v>1949</v>
      </c>
      <c r="F1039" s="43" t="s">
        <v>2131</v>
      </c>
      <c r="G1039" s="56" t="s">
        <v>2099</v>
      </c>
      <c r="H1039" s="43">
        <v>2</v>
      </c>
      <c r="I1039" s="43">
        <v>2</v>
      </c>
      <c r="J1039" s="43">
        <v>0</v>
      </c>
      <c r="K1039" s="43">
        <v>1621</v>
      </c>
      <c r="L1039" s="43">
        <v>682.5</v>
      </c>
      <c r="M1039" s="45">
        <v>0</v>
      </c>
      <c r="N1039" s="45">
        <f t="shared" si="93"/>
        <v>0</v>
      </c>
      <c r="O1039" s="45">
        <v>0</v>
      </c>
      <c r="P1039" s="45">
        <v>0</v>
      </c>
      <c r="Q1039" s="45">
        <v>0</v>
      </c>
      <c r="R1039" s="57">
        <v>45292</v>
      </c>
      <c r="S1039" s="57">
        <v>45657</v>
      </c>
    </row>
    <row r="1040" spans="1:19" ht="20.3" x14ac:dyDescent="0.35">
      <c r="A1040" s="43">
        <v>6</v>
      </c>
      <c r="B1040" s="44" t="s">
        <v>763</v>
      </c>
      <c r="C1040" s="55">
        <v>40075</v>
      </c>
      <c r="D1040" s="43" t="s">
        <v>1899</v>
      </c>
      <c r="E1040" s="43">
        <v>1949</v>
      </c>
      <c r="F1040" s="43" t="s">
        <v>2131</v>
      </c>
      <c r="G1040" s="56" t="s">
        <v>2099</v>
      </c>
      <c r="H1040" s="43">
        <v>2</v>
      </c>
      <c r="I1040" s="43">
        <v>2</v>
      </c>
      <c r="J1040" s="43">
        <v>0</v>
      </c>
      <c r="K1040" s="43">
        <v>1396.3</v>
      </c>
      <c r="L1040" s="43">
        <v>616</v>
      </c>
      <c r="M1040" s="45">
        <v>0</v>
      </c>
      <c r="N1040" s="45">
        <f t="shared" si="93"/>
        <v>0</v>
      </c>
      <c r="O1040" s="45">
        <v>0</v>
      </c>
      <c r="P1040" s="45">
        <v>0</v>
      </c>
      <c r="Q1040" s="45">
        <v>0</v>
      </c>
      <c r="R1040" s="57">
        <v>45292</v>
      </c>
      <c r="S1040" s="57">
        <v>45657</v>
      </c>
    </row>
    <row r="1041" spans="1:19" ht="20.3" x14ac:dyDescent="0.35">
      <c r="A1041" s="43">
        <v>7</v>
      </c>
      <c r="B1041" s="44" t="s">
        <v>764</v>
      </c>
      <c r="C1041" s="55">
        <v>40163</v>
      </c>
      <c r="D1041" s="43" t="s">
        <v>1899</v>
      </c>
      <c r="E1041" s="43">
        <v>1949</v>
      </c>
      <c r="F1041" s="43" t="s">
        <v>2131</v>
      </c>
      <c r="G1041" s="56" t="s">
        <v>2099</v>
      </c>
      <c r="H1041" s="43">
        <v>2</v>
      </c>
      <c r="I1041" s="43">
        <v>2</v>
      </c>
      <c r="J1041" s="43">
        <v>0</v>
      </c>
      <c r="K1041" s="43">
        <v>1416.23</v>
      </c>
      <c r="L1041" s="43">
        <v>632</v>
      </c>
      <c r="M1041" s="45">
        <v>0</v>
      </c>
      <c r="N1041" s="45">
        <f t="shared" si="93"/>
        <v>0</v>
      </c>
      <c r="O1041" s="45">
        <v>0</v>
      </c>
      <c r="P1041" s="45">
        <v>0</v>
      </c>
      <c r="Q1041" s="45">
        <v>0</v>
      </c>
      <c r="R1041" s="57">
        <v>45292</v>
      </c>
      <c r="S1041" s="57">
        <v>45657</v>
      </c>
    </row>
    <row r="1042" spans="1:19" ht="20.3" x14ac:dyDescent="0.35">
      <c r="A1042" s="43">
        <v>8</v>
      </c>
      <c r="B1042" s="44" t="s">
        <v>765</v>
      </c>
      <c r="C1042" s="55">
        <v>40196</v>
      </c>
      <c r="D1042" s="43" t="s">
        <v>1899</v>
      </c>
      <c r="E1042" s="43">
        <v>1949</v>
      </c>
      <c r="F1042" s="43" t="s">
        <v>2131</v>
      </c>
      <c r="G1042" s="56" t="s">
        <v>2099</v>
      </c>
      <c r="H1042" s="43">
        <v>2</v>
      </c>
      <c r="I1042" s="43">
        <v>2</v>
      </c>
      <c r="J1042" s="43">
        <v>0</v>
      </c>
      <c r="K1042" s="43">
        <v>1564.4</v>
      </c>
      <c r="L1042" s="43">
        <v>663.2</v>
      </c>
      <c r="M1042" s="45">
        <v>0</v>
      </c>
      <c r="N1042" s="45">
        <f t="shared" si="93"/>
        <v>0</v>
      </c>
      <c r="O1042" s="45">
        <v>0</v>
      </c>
      <c r="P1042" s="45">
        <v>0</v>
      </c>
      <c r="Q1042" s="45">
        <v>0</v>
      </c>
      <c r="R1042" s="57">
        <v>45292</v>
      </c>
      <c r="S1042" s="57">
        <v>45657</v>
      </c>
    </row>
    <row r="1043" spans="1:19" ht="20.3" x14ac:dyDescent="0.35">
      <c r="A1043" s="43">
        <v>9</v>
      </c>
      <c r="B1043" s="47" t="s">
        <v>766</v>
      </c>
      <c r="C1043" s="55">
        <v>39920</v>
      </c>
      <c r="D1043" s="43" t="s">
        <v>1899</v>
      </c>
      <c r="E1043" s="43">
        <v>1949</v>
      </c>
      <c r="F1043" s="43" t="s">
        <v>2131</v>
      </c>
      <c r="G1043" s="56" t="s">
        <v>2099</v>
      </c>
      <c r="H1043" s="43">
        <v>2</v>
      </c>
      <c r="I1043" s="43">
        <v>2</v>
      </c>
      <c r="J1043" s="43">
        <v>0</v>
      </c>
      <c r="K1043" s="43">
        <v>1426.78</v>
      </c>
      <c r="L1043" s="43">
        <v>630.20000000000005</v>
      </c>
      <c r="M1043" s="45">
        <v>0</v>
      </c>
      <c r="N1043" s="45">
        <f t="shared" si="93"/>
        <v>0</v>
      </c>
      <c r="O1043" s="45">
        <v>0</v>
      </c>
      <c r="P1043" s="45">
        <v>0</v>
      </c>
      <c r="Q1043" s="45">
        <v>0</v>
      </c>
      <c r="R1043" s="57">
        <v>45292</v>
      </c>
      <c r="S1043" s="57">
        <v>45657</v>
      </c>
    </row>
    <row r="1044" spans="1:19" ht="20.3" x14ac:dyDescent="0.35">
      <c r="A1044" s="43">
        <v>10</v>
      </c>
      <c r="B1044" s="48" t="s">
        <v>767</v>
      </c>
      <c r="C1044" s="55">
        <v>40031</v>
      </c>
      <c r="D1044" s="43" t="s">
        <v>1899</v>
      </c>
      <c r="E1044" s="43">
        <v>1949</v>
      </c>
      <c r="F1044" s="43" t="s">
        <v>2131</v>
      </c>
      <c r="G1044" s="56" t="s">
        <v>2099</v>
      </c>
      <c r="H1044" s="43">
        <v>2</v>
      </c>
      <c r="I1044" s="43">
        <v>2</v>
      </c>
      <c r="J1044" s="43">
        <v>0</v>
      </c>
      <c r="K1044" s="43">
        <v>1420.07</v>
      </c>
      <c r="L1044" s="43">
        <v>628.20000000000005</v>
      </c>
      <c r="M1044" s="45">
        <v>0</v>
      </c>
      <c r="N1044" s="45">
        <f t="shared" si="93"/>
        <v>0</v>
      </c>
      <c r="O1044" s="45">
        <v>0</v>
      </c>
      <c r="P1044" s="45">
        <v>0</v>
      </c>
      <c r="Q1044" s="45">
        <v>0</v>
      </c>
      <c r="R1044" s="57">
        <v>45292</v>
      </c>
      <c r="S1044" s="57">
        <v>45657</v>
      </c>
    </row>
    <row r="1045" spans="1:19" ht="20.3" x14ac:dyDescent="0.35">
      <c r="A1045" s="43">
        <v>11</v>
      </c>
      <c r="B1045" s="47" t="s">
        <v>768</v>
      </c>
      <c r="C1045" s="55">
        <v>40201</v>
      </c>
      <c r="D1045" s="43" t="s">
        <v>1899</v>
      </c>
      <c r="E1045" s="43">
        <v>1953</v>
      </c>
      <c r="F1045" s="43" t="s">
        <v>2131</v>
      </c>
      <c r="G1045" s="56" t="s">
        <v>2099</v>
      </c>
      <c r="H1045" s="43">
        <v>2</v>
      </c>
      <c r="I1045" s="43">
        <v>2</v>
      </c>
      <c r="J1045" s="43">
        <v>0</v>
      </c>
      <c r="K1045" s="43">
        <v>1304.96</v>
      </c>
      <c r="L1045" s="43">
        <v>727.2</v>
      </c>
      <c r="M1045" s="45">
        <v>0</v>
      </c>
      <c r="N1045" s="45">
        <f t="shared" si="93"/>
        <v>0</v>
      </c>
      <c r="O1045" s="45">
        <v>0</v>
      </c>
      <c r="P1045" s="45">
        <v>0</v>
      </c>
      <c r="Q1045" s="45">
        <v>0</v>
      </c>
      <c r="R1045" s="57">
        <v>45292</v>
      </c>
      <c r="S1045" s="57">
        <v>45657</v>
      </c>
    </row>
    <row r="1046" spans="1:19" ht="20.3" x14ac:dyDescent="0.35">
      <c r="A1046" s="43">
        <v>12</v>
      </c>
      <c r="B1046" s="47" t="s">
        <v>769</v>
      </c>
      <c r="C1046" s="55">
        <v>40211</v>
      </c>
      <c r="D1046" s="43" t="s">
        <v>1899</v>
      </c>
      <c r="E1046" s="43">
        <v>1953</v>
      </c>
      <c r="F1046" s="43" t="s">
        <v>2131</v>
      </c>
      <c r="G1046" s="56" t="s">
        <v>2099</v>
      </c>
      <c r="H1046" s="43">
        <v>2</v>
      </c>
      <c r="I1046" s="43">
        <v>1</v>
      </c>
      <c r="J1046" s="43">
        <v>0</v>
      </c>
      <c r="K1046" s="43">
        <v>960.1</v>
      </c>
      <c r="L1046" s="43">
        <v>402.5</v>
      </c>
      <c r="M1046" s="45">
        <v>0</v>
      </c>
      <c r="N1046" s="45">
        <f t="shared" si="93"/>
        <v>0</v>
      </c>
      <c r="O1046" s="45">
        <v>0</v>
      </c>
      <c r="P1046" s="45">
        <v>0</v>
      </c>
      <c r="Q1046" s="45">
        <v>0</v>
      </c>
      <c r="R1046" s="57">
        <v>45292</v>
      </c>
      <c r="S1046" s="57">
        <v>45657</v>
      </c>
    </row>
    <row r="1047" spans="1:19" ht="20.3" x14ac:dyDescent="0.35">
      <c r="A1047" s="43">
        <v>13</v>
      </c>
      <c r="B1047" s="47" t="s">
        <v>770</v>
      </c>
      <c r="C1047" s="55">
        <v>40214</v>
      </c>
      <c r="D1047" s="43" t="s">
        <v>1899</v>
      </c>
      <c r="E1047" s="43">
        <v>1953</v>
      </c>
      <c r="F1047" s="43" t="s">
        <v>2131</v>
      </c>
      <c r="G1047" s="56" t="s">
        <v>2099</v>
      </c>
      <c r="H1047" s="43">
        <v>2</v>
      </c>
      <c r="I1047" s="43">
        <v>1</v>
      </c>
      <c r="J1047" s="43">
        <v>0</v>
      </c>
      <c r="K1047" s="43">
        <v>863.99</v>
      </c>
      <c r="L1047" s="43">
        <v>404.7</v>
      </c>
      <c r="M1047" s="45">
        <v>0</v>
      </c>
      <c r="N1047" s="45">
        <f t="shared" si="93"/>
        <v>0</v>
      </c>
      <c r="O1047" s="45">
        <v>0</v>
      </c>
      <c r="P1047" s="45">
        <v>0</v>
      </c>
      <c r="Q1047" s="45">
        <v>0</v>
      </c>
      <c r="R1047" s="57">
        <v>45292</v>
      </c>
      <c r="S1047" s="57">
        <v>45657</v>
      </c>
    </row>
    <row r="1048" spans="1:19" ht="20.3" x14ac:dyDescent="0.35">
      <c r="A1048" s="43">
        <v>14</v>
      </c>
      <c r="B1048" s="44" t="s">
        <v>1533</v>
      </c>
      <c r="C1048" s="55">
        <v>40202</v>
      </c>
      <c r="D1048" s="43" t="s">
        <v>1899</v>
      </c>
      <c r="E1048" s="43">
        <v>1953</v>
      </c>
      <c r="F1048" s="43" t="s">
        <v>2131</v>
      </c>
      <c r="G1048" s="56" t="s">
        <v>2099</v>
      </c>
      <c r="H1048" s="43">
        <v>2</v>
      </c>
      <c r="I1048" s="43">
        <v>2</v>
      </c>
      <c r="J1048" s="43">
        <v>0</v>
      </c>
      <c r="K1048" s="43">
        <v>1299.57</v>
      </c>
      <c r="L1048" s="43">
        <v>632.29999999999995</v>
      </c>
      <c r="M1048" s="45">
        <v>0</v>
      </c>
      <c r="N1048" s="45">
        <f t="shared" si="93"/>
        <v>0</v>
      </c>
      <c r="O1048" s="45">
        <v>0</v>
      </c>
      <c r="P1048" s="45">
        <v>0</v>
      </c>
      <c r="Q1048" s="45">
        <v>0</v>
      </c>
      <c r="R1048" s="57">
        <v>45292</v>
      </c>
      <c r="S1048" s="57">
        <v>45657</v>
      </c>
    </row>
    <row r="1049" spans="1:19" ht="20.3" x14ac:dyDescent="0.35">
      <c r="A1049" s="43">
        <v>15</v>
      </c>
      <c r="B1049" s="44" t="s">
        <v>771</v>
      </c>
      <c r="C1049" s="55">
        <v>40204</v>
      </c>
      <c r="D1049" s="43" t="s">
        <v>1899</v>
      </c>
      <c r="E1049" s="43">
        <v>1953</v>
      </c>
      <c r="F1049" s="43" t="s">
        <v>2131</v>
      </c>
      <c r="G1049" s="56" t="s">
        <v>2099</v>
      </c>
      <c r="H1049" s="43">
        <v>2</v>
      </c>
      <c r="I1049" s="43">
        <v>2</v>
      </c>
      <c r="J1049" s="43">
        <v>0</v>
      </c>
      <c r="K1049" s="43">
        <v>1978.28</v>
      </c>
      <c r="L1049" s="43">
        <v>1173.0999999999999</v>
      </c>
      <c r="M1049" s="45">
        <v>0</v>
      </c>
      <c r="N1049" s="45">
        <f t="shared" si="93"/>
        <v>0</v>
      </c>
      <c r="O1049" s="45">
        <v>0</v>
      </c>
      <c r="P1049" s="45">
        <v>0</v>
      </c>
      <c r="Q1049" s="45">
        <v>0</v>
      </c>
      <c r="R1049" s="57">
        <v>45292</v>
      </c>
      <c r="S1049" s="57">
        <v>45657</v>
      </c>
    </row>
    <row r="1050" spans="1:19" ht="20.3" x14ac:dyDescent="0.35">
      <c r="A1050" s="43">
        <v>16</v>
      </c>
      <c r="B1050" s="47" t="s">
        <v>772</v>
      </c>
      <c r="C1050" s="55">
        <v>40209</v>
      </c>
      <c r="D1050" s="43" t="s">
        <v>1899</v>
      </c>
      <c r="E1050" s="43">
        <v>1953</v>
      </c>
      <c r="F1050" s="43" t="s">
        <v>2131</v>
      </c>
      <c r="G1050" s="56" t="s">
        <v>2099</v>
      </c>
      <c r="H1050" s="43">
        <v>2</v>
      </c>
      <c r="I1050" s="43">
        <v>2</v>
      </c>
      <c r="J1050" s="43">
        <v>0</v>
      </c>
      <c r="K1050" s="43">
        <v>1349.19</v>
      </c>
      <c r="L1050" s="43">
        <v>767.6</v>
      </c>
      <c r="M1050" s="45">
        <v>0</v>
      </c>
      <c r="N1050" s="45">
        <f t="shared" si="93"/>
        <v>0</v>
      </c>
      <c r="O1050" s="45">
        <v>0</v>
      </c>
      <c r="P1050" s="45">
        <v>0</v>
      </c>
      <c r="Q1050" s="45">
        <v>0</v>
      </c>
      <c r="R1050" s="57">
        <v>45292</v>
      </c>
      <c r="S1050" s="57">
        <v>45657</v>
      </c>
    </row>
    <row r="1051" spans="1:19" ht="20.3" x14ac:dyDescent="0.35">
      <c r="A1051" s="43">
        <v>17</v>
      </c>
      <c r="B1051" s="47" t="s">
        <v>773</v>
      </c>
      <c r="C1051" s="55">
        <v>40232</v>
      </c>
      <c r="D1051" s="43" t="s">
        <v>1899</v>
      </c>
      <c r="E1051" s="43">
        <v>1950</v>
      </c>
      <c r="F1051" s="43" t="s">
        <v>2131</v>
      </c>
      <c r="G1051" s="56" t="s">
        <v>2099</v>
      </c>
      <c r="H1051" s="43">
        <v>2</v>
      </c>
      <c r="I1051" s="43">
        <v>1</v>
      </c>
      <c r="J1051" s="43">
        <v>0</v>
      </c>
      <c r="K1051" s="43">
        <v>1123.0999999999999</v>
      </c>
      <c r="L1051" s="43">
        <v>534.79999999999995</v>
      </c>
      <c r="M1051" s="45">
        <v>0</v>
      </c>
      <c r="N1051" s="45">
        <f t="shared" si="93"/>
        <v>0</v>
      </c>
      <c r="O1051" s="45">
        <v>0</v>
      </c>
      <c r="P1051" s="45">
        <v>0</v>
      </c>
      <c r="Q1051" s="45">
        <v>0</v>
      </c>
      <c r="R1051" s="57">
        <v>45292</v>
      </c>
      <c r="S1051" s="57">
        <v>45657</v>
      </c>
    </row>
    <row r="1052" spans="1:19" ht="20.3" x14ac:dyDescent="0.35">
      <c r="A1052" s="43">
        <v>18</v>
      </c>
      <c r="B1052" s="47" t="s">
        <v>774</v>
      </c>
      <c r="C1052" s="55">
        <v>40233</v>
      </c>
      <c r="D1052" s="43" t="s">
        <v>1899</v>
      </c>
      <c r="E1052" s="43">
        <v>1950</v>
      </c>
      <c r="F1052" s="43" t="s">
        <v>2131</v>
      </c>
      <c r="G1052" s="56" t="s">
        <v>2099</v>
      </c>
      <c r="H1052" s="43">
        <v>2</v>
      </c>
      <c r="I1052" s="43">
        <v>2</v>
      </c>
      <c r="J1052" s="43">
        <v>0</v>
      </c>
      <c r="K1052" s="43">
        <v>1934.4</v>
      </c>
      <c r="L1052" s="43">
        <v>891.8</v>
      </c>
      <c r="M1052" s="45">
        <v>0</v>
      </c>
      <c r="N1052" s="45">
        <f t="shared" si="93"/>
        <v>0</v>
      </c>
      <c r="O1052" s="45">
        <v>0</v>
      </c>
      <c r="P1052" s="45">
        <v>0</v>
      </c>
      <c r="Q1052" s="45">
        <v>0</v>
      </c>
      <c r="R1052" s="57">
        <v>45292</v>
      </c>
      <c r="S1052" s="57">
        <v>45657</v>
      </c>
    </row>
    <row r="1053" spans="1:19" ht="20.3" x14ac:dyDescent="0.35">
      <c r="A1053" s="43">
        <v>19</v>
      </c>
      <c r="B1053" s="47" t="s">
        <v>775</v>
      </c>
      <c r="C1053" s="55">
        <v>40226</v>
      </c>
      <c r="D1053" s="43" t="s">
        <v>1899</v>
      </c>
      <c r="E1053" s="43">
        <v>1950</v>
      </c>
      <c r="F1053" s="43" t="s">
        <v>2131</v>
      </c>
      <c r="G1053" s="56" t="s">
        <v>2099</v>
      </c>
      <c r="H1053" s="43">
        <v>2</v>
      </c>
      <c r="I1053" s="43">
        <v>3</v>
      </c>
      <c r="J1053" s="43">
        <v>0</v>
      </c>
      <c r="K1053" s="43">
        <v>2833.5</v>
      </c>
      <c r="L1053" s="43">
        <v>1313.4</v>
      </c>
      <c r="M1053" s="45">
        <v>0</v>
      </c>
      <c r="N1053" s="45">
        <f t="shared" si="93"/>
        <v>0</v>
      </c>
      <c r="O1053" s="45">
        <v>0</v>
      </c>
      <c r="P1053" s="45">
        <v>0</v>
      </c>
      <c r="Q1053" s="45">
        <v>0</v>
      </c>
      <c r="R1053" s="57">
        <v>45292</v>
      </c>
      <c r="S1053" s="57">
        <v>45657</v>
      </c>
    </row>
    <row r="1054" spans="1:19" ht="20.3" x14ac:dyDescent="0.35">
      <c r="A1054" s="43">
        <v>20</v>
      </c>
      <c r="B1054" s="47" t="s">
        <v>776</v>
      </c>
      <c r="C1054" s="55">
        <v>40228</v>
      </c>
      <c r="D1054" s="43" t="s">
        <v>1899</v>
      </c>
      <c r="E1054" s="43">
        <v>1950</v>
      </c>
      <c r="F1054" s="43" t="s">
        <v>2131</v>
      </c>
      <c r="G1054" s="56" t="s">
        <v>2099</v>
      </c>
      <c r="H1054" s="43">
        <v>2</v>
      </c>
      <c r="I1054" s="43">
        <v>1</v>
      </c>
      <c r="J1054" s="43">
        <v>0</v>
      </c>
      <c r="K1054" s="43">
        <v>1126.94</v>
      </c>
      <c r="L1054" s="43">
        <v>560</v>
      </c>
      <c r="M1054" s="45">
        <v>0</v>
      </c>
      <c r="N1054" s="45">
        <f t="shared" si="93"/>
        <v>0</v>
      </c>
      <c r="O1054" s="45">
        <v>0</v>
      </c>
      <c r="P1054" s="45">
        <v>0</v>
      </c>
      <c r="Q1054" s="45">
        <v>0</v>
      </c>
      <c r="R1054" s="57">
        <v>45292</v>
      </c>
      <c r="S1054" s="57">
        <v>45657</v>
      </c>
    </row>
    <row r="1055" spans="1:19" ht="20.3" x14ac:dyDescent="0.35">
      <c r="A1055" s="43">
        <v>21</v>
      </c>
      <c r="B1055" s="47" t="s">
        <v>777</v>
      </c>
      <c r="C1055" s="55">
        <v>40231</v>
      </c>
      <c r="D1055" s="43" t="s">
        <v>1899</v>
      </c>
      <c r="E1055" s="43">
        <v>1950</v>
      </c>
      <c r="F1055" s="43" t="s">
        <v>2131</v>
      </c>
      <c r="G1055" s="56" t="s">
        <v>2099</v>
      </c>
      <c r="H1055" s="43">
        <v>2</v>
      </c>
      <c r="I1055" s="43">
        <v>1</v>
      </c>
      <c r="J1055" s="43">
        <v>0</v>
      </c>
      <c r="K1055" s="43">
        <v>1111.82</v>
      </c>
      <c r="L1055" s="43">
        <v>476.4</v>
      </c>
      <c r="M1055" s="45">
        <v>0</v>
      </c>
      <c r="N1055" s="45">
        <f t="shared" si="93"/>
        <v>0</v>
      </c>
      <c r="O1055" s="45">
        <v>0</v>
      </c>
      <c r="P1055" s="45">
        <v>0</v>
      </c>
      <c r="Q1055" s="45">
        <v>0</v>
      </c>
      <c r="R1055" s="57">
        <v>45292</v>
      </c>
      <c r="S1055" s="57">
        <v>45657</v>
      </c>
    </row>
    <row r="1056" spans="1:19" ht="20.3" x14ac:dyDescent="0.35">
      <c r="A1056" s="43">
        <v>22</v>
      </c>
      <c r="B1056" s="47" t="s">
        <v>778</v>
      </c>
      <c r="C1056" s="55">
        <v>40237</v>
      </c>
      <c r="D1056" s="43" t="s">
        <v>1899</v>
      </c>
      <c r="E1056" s="43">
        <v>1953</v>
      </c>
      <c r="F1056" s="43" t="s">
        <v>2131</v>
      </c>
      <c r="G1056" s="56" t="s">
        <v>2099</v>
      </c>
      <c r="H1056" s="43">
        <v>2</v>
      </c>
      <c r="I1056" s="43">
        <v>2</v>
      </c>
      <c r="J1056" s="43">
        <v>0</v>
      </c>
      <c r="K1056" s="43">
        <v>1340.94</v>
      </c>
      <c r="L1056" s="43">
        <v>690.30000000000007</v>
      </c>
      <c r="M1056" s="45">
        <v>0</v>
      </c>
      <c r="N1056" s="45">
        <f t="shared" si="93"/>
        <v>0</v>
      </c>
      <c r="O1056" s="45">
        <v>0</v>
      </c>
      <c r="P1056" s="45">
        <v>0</v>
      </c>
      <c r="Q1056" s="45">
        <v>0</v>
      </c>
      <c r="R1056" s="57">
        <v>45292</v>
      </c>
      <c r="S1056" s="57">
        <v>45657</v>
      </c>
    </row>
    <row r="1057" spans="1:19" ht="20.3" x14ac:dyDescent="0.35">
      <c r="A1057" s="43">
        <v>23</v>
      </c>
      <c r="B1057" s="47" t="s">
        <v>779</v>
      </c>
      <c r="C1057" s="55">
        <v>40249</v>
      </c>
      <c r="D1057" s="43" t="s">
        <v>1899</v>
      </c>
      <c r="E1057" s="43">
        <v>1953</v>
      </c>
      <c r="F1057" s="43" t="s">
        <v>2131</v>
      </c>
      <c r="G1057" s="56" t="s">
        <v>2099</v>
      </c>
      <c r="H1057" s="43">
        <v>2</v>
      </c>
      <c r="I1057" s="43">
        <v>1</v>
      </c>
      <c r="J1057" s="43">
        <v>0</v>
      </c>
      <c r="K1057" s="43">
        <v>845.98</v>
      </c>
      <c r="L1057" s="43">
        <v>372.4</v>
      </c>
      <c r="M1057" s="45">
        <v>0</v>
      </c>
      <c r="N1057" s="45">
        <f t="shared" si="93"/>
        <v>0</v>
      </c>
      <c r="O1057" s="45">
        <v>0</v>
      </c>
      <c r="P1057" s="45">
        <v>0</v>
      </c>
      <c r="Q1057" s="45">
        <v>0</v>
      </c>
      <c r="R1057" s="57">
        <v>45292</v>
      </c>
      <c r="S1057" s="57">
        <v>45657</v>
      </c>
    </row>
    <row r="1058" spans="1:19" ht="20.3" x14ac:dyDescent="0.35">
      <c r="A1058" s="43">
        <v>24</v>
      </c>
      <c r="B1058" s="47" t="s">
        <v>780</v>
      </c>
      <c r="C1058" s="55">
        <v>40252</v>
      </c>
      <c r="D1058" s="43" t="s">
        <v>1899</v>
      </c>
      <c r="E1058" s="43">
        <v>1953</v>
      </c>
      <c r="F1058" s="43" t="s">
        <v>2131</v>
      </c>
      <c r="G1058" s="56" t="s">
        <v>2099</v>
      </c>
      <c r="H1058" s="43">
        <v>2</v>
      </c>
      <c r="I1058" s="43">
        <v>1</v>
      </c>
      <c r="J1058" s="43">
        <v>0</v>
      </c>
      <c r="K1058" s="43">
        <v>845.29</v>
      </c>
      <c r="L1058" s="43">
        <v>393.8</v>
      </c>
      <c r="M1058" s="45">
        <v>0</v>
      </c>
      <c r="N1058" s="45">
        <f t="shared" si="93"/>
        <v>0</v>
      </c>
      <c r="O1058" s="45">
        <v>0</v>
      </c>
      <c r="P1058" s="45">
        <v>0</v>
      </c>
      <c r="Q1058" s="45">
        <v>0</v>
      </c>
      <c r="R1058" s="57">
        <v>45292</v>
      </c>
      <c r="S1058" s="57">
        <v>45657</v>
      </c>
    </row>
    <row r="1059" spans="1:19" ht="20.3" x14ac:dyDescent="0.35">
      <c r="A1059" s="43">
        <v>25</v>
      </c>
      <c r="B1059" s="47" t="s">
        <v>781</v>
      </c>
      <c r="C1059" s="55">
        <v>40253</v>
      </c>
      <c r="D1059" s="43" t="s">
        <v>1899</v>
      </c>
      <c r="E1059" s="43">
        <v>1953</v>
      </c>
      <c r="F1059" s="43" t="s">
        <v>2131</v>
      </c>
      <c r="G1059" s="56" t="s">
        <v>2099</v>
      </c>
      <c r="H1059" s="43">
        <v>2</v>
      </c>
      <c r="I1059" s="43">
        <v>1</v>
      </c>
      <c r="J1059" s="43">
        <v>0</v>
      </c>
      <c r="K1059" s="43">
        <v>850.75</v>
      </c>
      <c r="L1059" s="43">
        <v>398.3</v>
      </c>
      <c r="M1059" s="45">
        <v>0</v>
      </c>
      <c r="N1059" s="45">
        <f t="shared" si="93"/>
        <v>0</v>
      </c>
      <c r="O1059" s="45">
        <v>0</v>
      </c>
      <c r="P1059" s="45">
        <v>0</v>
      </c>
      <c r="Q1059" s="45">
        <v>0</v>
      </c>
      <c r="R1059" s="57">
        <v>45292</v>
      </c>
      <c r="S1059" s="57">
        <v>45657</v>
      </c>
    </row>
    <row r="1060" spans="1:19" ht="20.3" x14ac:dyDescent="0.35">
      <c r="A1060" s="43">
        <v>26</v>
      </c>
      <c r="B1060" s="44" t="s">
        <v>782</v>
      </c>
      <c r="C1060" s="55">
        <v>40256</v>
      </c>
      <c r="D1060" s="43" t="s">
        <v>1899</v>
      </c>
      <c r="E1060" s="43">
        <v>1953</v>
      </c>
      <c r="F1060" s="43" t="s">
        <v>2131</v>
      </c>
      <c r="G1060" s="56" t="s">
        <v>2099</v>
      </c>
      <c r="H1060" s="43">
        <v>2</v>
      </c>
      <c r="I1060" s="43">
        <v>2</v>
      </c>
      <c r="J1060" s="43">
        <v>0</v>
      </c>
      <c r="K1060" s="43">
        <v>1376.51</v>
      </c>
      <c r="L1060" s="43">
        <v>609.6</v>
      </c>
      <c r="M1060" s="45">
        <v>0</v>
      </c>
      <c r="N1060" s="45">
        <f t="shared" si="93"/>
        <v>0</v>
      </c>
      <c r="O1060" s="45">
        <v>0</v>
      </c>
      <c r="P1060" s="45">
        <v>0</v>
      </c>
      <c r="Q1060" s="45">
        <v>0</v>
      </c>
      <c r="R1060" s="57">
        <v>45292</v>
      </c>
      <c r="S1060" s="57">
        <v>45657</v>
      </c>
    </row>
    <row r="1061" spans="1:19" ht="20.3" x14ac:dyDescent="0.35">
      <c r="A1061" s="43">
        <v>27</v>
      </c>
      <c r="B1061" s="47" t="s">
        <v>783</v>
      </c>
      <c r="C1061" s="55">
        <v>40441</v>
      </c>
      <c r="D1061" s="43" t="s">
        <v>1899</v>
      </c>
      <c r="E1061" s="43">
        <v>1950</v>
      </c>
      <c r="F1061" s="43" t="s">
        <v>2131</v>
      </c>
      <c r="G1061" s="56" t="s">
        <v>2099</v>
      </c>
      <c r="H1061" s="43">
        <v>2</v>
      </c>
      <c r="I1061" s="43">
        <v>1</v>
      </c>
      <c r="J1061" s="43">
        <v>0</v>
      </c>
      <c r="K1061" s="43">
        <v>1130.8</v>
      </c>
      <c r="L1061" s="43">
        <v>521.79999999999995</v>
      </c>
      <c r="M1061" s="45">
        <v>0</v>
      </c>
      <c r="N1061" s="45">
        <f t="shared" si="93"/>
        <v>0</v>
      </c>
      <c r="O1061" s="45">
        <v>0</v>
      </c>
      <c r="P1061" s="45">
        <v>0</v>
      </c>
      <c r="Q1061" s="45">
        <v>0</v>
      </c>
      <c r="R1061" s="57">
        <v>45292</v>
      </c>
      <c r="S1061" s="57">
        <v>45657</v>
      </c>
    </row>
    <row r="1062" spans="1:19" ht="20.3" x14ac:dyDescent="0.35">
      <c r="A1062" s="43">
        <v>28</v>
      </c>
      <c r="B1062" s="44" t="s">
        <v>784</v>
      </c>
      <c r="C1062" s="55">
        <v>40446</v>
      </c>
      <c r="D1062" s="43" t="s">
        <v>1899</v>
      </c>
      <c r="E1062" s="43">
        <v>1950</v>
      </c>
      <c r="F1062" s="43" t="s">
        <v>2131</v>
      </c>
      <c r="G1062" s="56" t="s">
        <v>2099</v>
      </c>
      <c r="H1062" s="43">
        <v>2</v>
      </c>
      <c r="I1062" s="43">
        <v>1</v>
      </c>
      <c r="J1062" s="43">
        <v>0</v>
      </c>
      <c r="K1062" s="43">
        <v>1153.5999999999999</v>
      </c>
      <c r="L1062" s="43">
        <v>489.1</v>
      </c>
      <c r="M1062" s="45">
        <v>0</v>
      </c>
      <c r="N1062" s="45">
        <f t="shared" si="93"/>
        <v>0</v>
      </c>
      <c r="O1062" s="45">
        <v>0</v>
      </c>
      <c r="P1062" s="45">
        <v>0</v>
      </c>
      <c r="Q1062" s="45">
        <v>0</v>
      </c>
      <c r="R1062" s="57">
        <v>45292</v>
      </c>
      <c r="S1062" s="57">
        <v>45657</v>
      </c>
    </row>
    <row r="1063" spans="1:19" ht="20.3" x14ac:dyDescent="0.35">
      <c r="A1063" s="43">
        <v>29</v>
      </c>
      <c r="B1063" s="44" t="s">
        <v>785</v>
      </c>
      <c r="C1063" s="55">
        <v>40430</v>
      </c>
      <c r="D1063" s="43" t="s">
        <v>1899</v>
      </c>
      <c r="E1063" s="43">
        <v>1950</v>
      </c>
      <c r="F1063" s="43" t="s">
        <v>2131</v>
      </c>
      <c r="G1063" s="56" t="s">
        <v>2099</v>
      </c>
      <c r="H1063" s="43">
        <v>2</v>
      </c>
      <c r="I1063" s="43">
        <v>1</v>
      </c>
      <c r="J1063" s="43">
        <v>0</v>
      </c>
      <c r="K1063" s="43">
        <v>1135.8499999999999</v>
      </c>
      <c r="L1063" s="43">
        <v>498.9</v>
      </c>
      <c r="M1063" s="45">
        <v>0</v>
      </c>
      <c r="N1063" s="45">
        <f t="shared" si="93"/>
        <v>0</v>
      </c>
      <c r="O1063" s="45">
        <v>0</v>
      </c>
      <c r="P1063" s="45">
        <v>0</v>
      </c>
      <c r="Q1063" s="45">
        <v>0</v>
      </c>
      <c r="R1063" s="57">
        <v>45292</v>
      </c>
      <c r="S1063" s="57">
        <v>45657</v>
      </c>
    </row>
    <row r="1064" spans="1:19" ht="20.3" x14ac:dyDescent="0.35">
      <c r="A1064" s="43">
        <v>30</v>
      </c>
      <c r="B1064" s="44" t="s">
        <v>786</v>
      </c>
      <c r="C1064" s="55">
        <v>40432</v>
      </c>
      <c r="D1064" s="43" t="s">
        <v>1899</v>
      </c>
      <c r="E1064" s="43">
        <v>1950</v>
      </c>
      <c r="F1064" s="43" t="s">
        <v>2131</v>
      </c>
      <c r="G1064" s="56" t="s">
        <v>2099</v>
      </c>
      <c r="H1064" s="43">
        <v>2</v>
      </c>
      <c r="I1064" s="43">
        <v>1</v>
      </c>
      <c r="J1064" s="43">
        <v>0</v>
      </c>
      <c r="K1064" s="43">
        <v>1147.5999999999999</v>
      </c>
      <c r="L1064" s="43">
        <v>536.79999999999995</v>
      </c>
      <c r="M1064" s="45">
        <v>0</v>
      </c>
      <c r="N1064" s="45">
        <f t="shared" si="93"/>
        <v>0</v>
      </c>
      <c r="O1064" s="45">
        <v>0</v>
      </c>
      <c r="P1064" s="45">
        <v>0</v>
      </c>
      <c r="Q1064" s="45">
        <v>0</v>
      </c>
      <c r="R1064" s="57">
        <v>45292</v>
      </c>
      <c r="S1064" s="57">
        <v>45657</v>
      </c>
    </row>
    <row r="1065" spans="1:19" ht="20.3" x14ac:dyDescent="0.35">
      <c r="A1065" s="43">
        <v>31</v>
      </c>
      <c r="B1065" s="44" t="s">
        <v>787</v>
      </c>
      <c r="C1065" s="55">
        <v>40435</v>
      </c>
      <c r="D1065" s="43" t="s">
        <v>1899</v>
      </c>
      <c r="E1065" s="43">
        <v>1950</v>
      </c>
      <c r="F1065" s="43" t="s">
        <v>2131</v>
      </c>
      <c r="G1065" s="56" t="s">
        <v>2099</v>
      </c>
      <c r="H1065" s="43">
        <v>2</v>
      </c>
      <c r="I1065" s="43">
        <v>1</v>
      </c>
      <c r="J1065" s="43">
        <v>0</v>
      </c>
      <c r="K1065" s="43">
        <v>1149.8</v>
      </c>
      <c r="L1065" s="43">
        <v>534.20000000000005</v>
      </c>
      <c r="M1065" s="45">
        <v>0</v>
      </c>
      <c r="N1065" s="45">
        <f t="shared" si="93"/>
        <v>0</v>
      </c>
      <c r="O1065" s="45">
        <v>0</v>
      </c>
      <c r="P1065" s="45">
        <v>0</v>
      </c>
      <c r="Q1065" s="45">
        <v>0</v>
      </c>
      <c r="R1065" s="57">
        <v>45292</v>
      </c>
      <c r="S1065" s="57">
        <v>45657</v>
      </c>
    </row>
    <row r="1066" spans="1:19" ht="20.3" x14ac:dyDescent="0.35">
      <c r="A1066" s="43">
        <v>32</v>
      </c>
      <c r="B1066" s="47" t="s">
        <v>788</v>
      </c>
      <c r="C1066" s="55">
        <v>40436</v>
      </c>
      <c r="D1066" s="43" t="s">
        <v>1899</v>
      </c>
      <c r="E1066" s="43">
        <v>1950</v>
      </c>
      <c r="F1066" s="43" t="s">
        <v>2131</v>
      </c>
      <c r="G1066" s="56" t="s">
        <v>2099</v>
      </c>
      <c r="H1066" s="43">
        <v>2</v>
      </c>
      <c r="I1066" s="43">
        <v>1</v>
      </c>
      <c r="J1066" s="43">
        <v>0</v>
      </c>
      <c r="K1066" s="43">
        <v>1142.9000000000001</v>
      </c>
      <c r="L1066" s="43">
        <v>487.9</v>
      </c>
      <c r="M1066" s="45">
        <v>0</v>
      </c>
      <c r="N1066" s="45">
        <f t="shared" si="93"/>
        <v>0</v>
      </c>
      <c r="O1066" s="45">
        <v>0</v>
      </c>
      <c r="P1066" s="45">
        <v>0</v>
      </c>
      <c r="Q1066" s="45">
        <v>0</v>
      </c>
      <c r="R1066" s="57">
        <v>45292</v>
      </c>
      <c r="S1066" s="57">
        <v>45657</v>
      </c>
    </row>
    <row r="1067" spans="1:19" ht="20.3" x14ac:dyDescent="0.35">
      <c r="A1067" s="43">
        <v>33</v>
      </c>
      <c r="B1067" s="44" t="s">
        <v>789</v>
      </c>
      <c r="C1067" s="55">
        <v>40473</v>
      </c>
      <c r="D1067" s="43" t="s">
        <v>1899</v>
      </c>
      <c r="E1067" s="43">
        <v>1950</v>
      </c>
      <c r="F1067" s="43" t="s">
        <v>2131</v>
      </c>
      <c r="G1067" s="56" t="s">
        <v>2099</v>
      </c>
      <c r="H1067" s="43">
        <v>3</v>
      </c>
      <c r="I1067" s="43">
        <v>2</v>
      </c>
      <c r="J1067" s="43">
        <v>0</v>
      </c>
      <c r="K1067" s="43">
        <v>2355.5</v>
      </c>
      <c r="L1067" s="43">
        <v>1279.7</v>
      </c>
      <c r="M1067" s="45">
        <v>0</v>
      </c>
      <c r="N1067" s="45">
        <f t="shared" si="93"/>
        <v>0</v>
      </c>
      <c r="O1067" s="45">
        <v>0</v>
      </c>
      <c r="P1067" s="45">
        <v>0</v>
      </c>
      <c r="Q1067" s="45">
        <v>0</v>
      </c>
      <c r="R1067" s="57">
        <v>45292</v>
      </c>
      <c r="S1067" s="57">
        <v>45657</v>
      </c>
    </row>
    <row r="1068" spans="1:19" ht="20.3" x14ac:dyDescent="0.35">
      <c r="A1068" s="43">
        <v>34</v>
      </c>
      <c r="B1068" s="44" t="s">
        <v>790</v>
      </c>
      <c r="C1068" s="55">
        <v>40496</v>
      </c>
      <c r="D1068" s="43" t="s">
        <v>1899</v>
      </c>
      <c r="E1068" s="43">
        <v>1951</v>
      </c>
      <c r="F1068" s="43" t="s">
        <v>2131</v>
      </c>
      <c r="G1068" s="56" t="s">
        <v>2099</v>
      </c>
      <c r="H1068" s="43">
        <v>2</v>
      </c>
      <c r="I1068" s="43">
        <v>1</v>
      </c>
      <c r="J1068" s="43">
        <v>0</v>
      </c>
      <c r="K1068" s="43">
        <v>868</v>
      </c>
      <c r="L1068" s="43">
        <v>382.49</v>
      </c>
      <c r="M1068" s="45">
        <v>0</v>
      </c>
      <c r="N1068" s="45">
        <f t="shared" si="93"/>
        <v>0</v>
      </c>
      <c r="O1068" s="45">
        <v>0</v>
      </c>
      <c r="P1068" s="45">
        <v>0</v>
      </c>
      <c r="Q1068" s="45">
        <v>0</v>
      </c>
      <c r="R1068" s="57">
        <v>45292</v>
      </c>
      <c r="S1068" s="57">
        <v>45657</v>
      </c>
    </row>
    <row r="1069" spans="1:19" ht="20.3" x14ac:dyDescent="0.35">
      <c r="A1069" s="43">
        <v>35</v>
      </c>
      <c r="B1069" s="44" t="s">
        <v>791</v>
      </c>
      <c r="C1069" s="55">
        <v>40498</v>
      </c>
      <c r="D1069" s="43" t="s">
        <v>1899</v>
      </c>
      <c r="E1069" s="43">
        <v>1950</v>
      </c>
      <c r="F1069" s="43" t="s">
        <v>2131</v>
      </c>
      <c r="G1069" s="56" t="s">
        <v>2099</v>
      </c>
      <c r="H1069" s="43">
        <v>2</v>
      </c>
      <c r="I1069" s="43">
        <v>1</v>
      </c>
      <c r="J1069" s="43">
        <v>0</v>
      </c>
      <c r="K1069" s="43">
        <v>885.7</v>
      </c>
      <c r="L1069" s="43">
        <v>409.7</v>
      </c>
      <c r="M1069" s="45">
        <v>0</v>
      </c>
      <c r="N1069" s="45">
        <f t="shared" si="93"/>
        <v>0</v>
      </c>
      <c r="O1069" s="45">
        <v>0</v>
      </c>
      <c r="P1069" s="45">
        <v>0</v>
      </c>
      <c r="Q1069" s="45">
        <v>0</v>
      </c>
      <c r="R1069" s="57">
        <v>45292</v>
      </c>
      <c r="S1069" s="57">
        <v>45657</v>
      </c>
    </row>
    <row r="1070" spans="1:19" ht="20.3" x14ac:dyDescent="0.35">
      <c r="A1070" s="43">
        <v>36</v>
      </c>
      <c r="B1070" s="44" t="s">
        <v>792</v>
      </c>
      <c r="C1070" s="55">
        <v>40503</v>
      </c>
      <c r="D1070" s="43" t="s">
        <v>1899</v>
      </c>
      <c r="E1070" s="43">
        <v>1952</v>
      </c>
      <c r="F1070" s="43" t="s">
        <v>2131</v>
      </c>
      <c r="G1070" s="56" t="s">
        <v>2100</v>
      </c>
      <c r="H1070" s="43">
        <v>4</v>
      </c>
      <c r="I1070" s="43">
        <v>3</v>
      </c>
      <c r="J1070" s="43">
        <v>0</v>
      </c>
      <c r="K1070" s="43">
        <v>1797.3</v>
      </c>
      <c r="L1070" s="43">
        <v>1408.8</v>
      </c>
      <c r="M1070" s="45">
        <v>0</v>
      </c>
      <c r="N1070" s="45">
        <f t="shared" si="93"/>
        <v>0</v>
      </c>
      <c r="O1070" s="45">
        <v>0</v>
      </c>
      <c r="P1070" s="45">
        <v>0</v>
      </c>
      <c r="Q1070" s="45">
        <v>0</v>
      </c>
      <c r="R1070" s="57">
        <v>45292</v>
      </c>
      <c r="S1070" s="57">
        <v>45657</v>
      </c>
    </row>
    <row r="1071" spans="1:19" ht="20.3" x14ac:dyDescent="0.35">
      <c r="A1071" s="43">
        <v>37</v>
      </c>
      <c r="B1071" s="44" t="s">
        <v>793</v>
      </c>
      <c r="C1071" s="55">
        <v>40522</v>
      </c>
      <c r="D1071" s="43" t="s">
        <v>1899</v>
      </c>
      <c r="E1071" s="43">
        <v>1952</v>
      </c>
      <c r="F1071" s="43" t="s">
        <v>2131</v>
      </c>
      <c r="G1071" s="56" t="s">
        <v>2100</v>
      </c>
      <c r="H1071" s="43">
        <v>2</v>
      </c>
      <c r="I1071" s="43">
        <v>2</v>
      </c>
      <c r="J1071" s="43">
        <v>0</v>
      </c>
      <c r="K1071" s="43">
        <v>763.4</v>
      </c>
      <c r="L1071" s="43">
        <v>592.4</v>
      </c>
      <c r="M1071" s="45">
        <v>0</v>
      </c>
      <c r="N1071" s="45">
        <f t="shared" si="93"/>
        <v>0</v>
      </c>
      <c r="O1071" s="45">
        <v>0</v>
      </c>
      <c r="P1071" s="45">
        <v>0</v>
      </c>
      <c r="Q1071" s="45">
        <v>0</v>
      </c>
      <c r="R1071" s="57">
        <v>45292</v>
      </c>
      <c r="S1071" s="57">
        <v>45657</v>
      </c>
    </row>
    <row r="1072" spans="1:19" ht="20.3" x14ac:dyDescent="0.35">
      <c r="A1072" s="43">
        <v>38</v>
      </c>
      <c r="B1072" s="44" t="s">
        <v>794</v>
      </c>
      <c r="C1072" s="55">
        <v>40530</v>
      </c>
      <c r="D1072" s="43" t="s">
        <v>1899</v>
      </c>
      <c r="E1072" s="43">
        <v>1952</v>
      </c>
      <c r="F1072" s="43" t="s">
        <v>2131</v>
      </c>
      <c r="G1072" s="56" t="s">
        <v>2100</v>
      </c>
      <c r="H1072" s="43">
        <v>2</v>
      </c>
      <c r="I1072" s="43">
        <v>1</v>
      </c>
      <c r="J1072" s="43">
        <v>0</v>
      </c>
      <c r="K1072" s="43">
        <v>464.9</v>
      </c>
      <c r="L1072" s="43">
        <v>415.01</v>
      </c>
      <c r="M1072" s="45">
        <v>0</v>
      </c>
      <c r="N1072" s="45">
        <f t="shared" si="93"/>
        <v>0</v>
      </c>
      <c r="O1072" s="45">
        <v>0</v>
      </c>
      <c r="P1072" s="45">
        <v>0</v>
      </c>
      <c r="Q1072" s="45">
        <v>0</v>
      </c>
      <c r="R1072" s="57">
        <v>45292</v>
      </c>
      <c r="S1072" s="57">
        <v>45657</v>
      </c>
    </row>
    <row r="1073" spans="1:19" ht="20.3" x14ac:dyDescent="0.35">
      <c r="A1073" s="43">
        <v>39</v>
      </c>
      <c r="B1073" s="44" t="s">
        <v>795</v>
      </c>
      <c r="C1073" s="55">
        <v>40532</v>
      </c>
      <c r="D1073" s="43" t="s">
        <v>1899</v>
      </c>
      <c r="E1073" s="43">
        <v>1952</v>
      </c>
      <c r="F1073" s="43" t="s">
        <v>2131</v>
      </c>
      <c r="G1073" s="56" t="s">
        <v>2100</v>
      </c>
      <c r="H1073" s="43">
        <v>2</v>
      </c>
      <c r="I1073" s="43">
        <v>2</v>
      </c>
      <c r="J1073" s="43">
        <v>0</v>
      </c>
      <c r="K1073" s="43">
        <v>669.5</v>
      </c>
      <c r="L1073" s="43">
        <v>600.6</v>
      </c>
      <c r="M1073" s="45">
        <v>0</v>
      </c>
      <c r="N1073" s="45">
        <f t="shared" si="93"/>
        <v>0</v>
      </c>
      <c r="O1073" s="45">
        <v>0</v>
      </c>
      <c r="P1073" s="45">
        <v>0</v>
      </c>
      <c r="Q1073" s="45">
        <v>0</v>
      </c>
      <c r="R1073" s="57">
        <v>45292</v>
      </c>
      <c r="S1073" s="57">
        <v>45657</v>
      </c>
    </row>
    <row r="1074" spans="1:19" ht="20.3" x14ac:dyDescent="0.35">
      <c r="A1074" s="43">
        <v>40</v>
      </c>
      <c r="B1074" s="44" t="s">
        <v>797</v>
      </c>
      <c r="C1074" s="55">
        <v>40560</v>
      </c>
      <c r="D1074" s="43" t="s">
        <v>1899</v>
      </c>
      <c r="E1074" s="43">
        <v>1952</v>
      </c>
      <c r="F1074" s="43" t="s">
        <v>2131</v>
      </c>
      <c r="G1074" s="56" t="s">
        <v>2099</v>
      </c>
      <c r="H1074" s="43">
        <v>2</v>
      </c>
      <c r="I1074" s="43">
        <v>1</v>
      </c>
      <c r="J1074" s="43">
        <v>0</v>
      </c>
      <c r="K1074" s="43">
        <v>1033.9000000000001</v>
      </c>
      <c r="L1074" s="43">
        <v>501.3</v>
      </c>
      <c r="M1074" s="45">
        <v>0</v>
      </c>
      <c r="N1074" s="45">
        <f t="shared" si="93"/>
        <v>0</v>
      </c>
      <c r="O1074" s="45">
        <v>0</v>
      </c>
      <c r="P1074" s="45">
        <v>0</v>
      </c>
      <c r="Q1074" s="45">
        <v>0</v>
      </c>
      <c r="R1074" s="57">
        <v>45292</v>
      </c>
      <c r="S1074" s="57">
        <v>45657</v>
      </c>
    </row>
    <row r="1075" spans="1:19" ht="20.3" x14ac:dyDescent="0.35">
      <c r="A1075" s="43">
        <v>41</v>
      </c>
      <c r="B1075" s="44" t="s">
        <v>798</v>
      </c>
      <c r="C1075" s="55">
        <v>40565</v>
      </c>
      <c r="D1075" s="43" t="s">
        <v>1899</v>
      </c>
      <c r="E1075" s="43">
        <v>1952</v>
      </c>
      <c r="F1075" s="43" t="s">
        <v>2131</v>
      </c>
      <c r="G1075" s="56" t="s">
        <v>2099</v>
      </c>
      <c r="H1075" s="43">
        <v>2</v>
      </c>
      <c r="I1075" s="43">
        <v>2</v>
      </c>
      <c r="J1075" s="43">
        <v>0</v>
      </c>
      <c r="K1075" s="43">
        <v>1925.2</v>
      </c>
      <c r="L1075" s="43">
        <v>858.7</v>
      </c>
      <c r="M1075" s="45">
        <v>0</v>
      </c>
      <c r="N1075" s="45">
        <f t="shared" si="93"/>
        <v>0</v>
      </c>
      <c r="O1075" s="45">
        <v>0</v>
      </c>
      <c r="P1075" s="45">
        <v>0</v>
      </c>
      <c r="Q1075" s="45">
        <v>0</v>
      </c>
      <c r="R1075" s="57">
        <v>45292</v>
      </c>
      <c r="S1075" s="57">
        <v>45657</v>
      </c>
    </row>
    <row r="1076" spans="1:19" ht="20.3" x14ac:dyDescent="0.35">
      <c r="A1076" s="43">
        <v>42</v>
      </c>
      <c r="B1076" s="44" t="s">
        <v>799</v>
      </c>
      <c r="C1076" s="55">
        <v>40574</v>
      </c>
      <c r="D1076" s="43" t="s">
        <v>1899</v>
      </c>
      <c r="E1076" s="43">
        <v>1951</v>
      </c>
      <c r="F1076" s="43" t="s">
        <v>2131</v>
      </c>
      <c r="G1076" s="56" t="s">
        <v>2099</v>
      </c>
      <c r="H1076" s="43">
        <v>2</v>
      </c>
      <c r="I1076" s="43">
        <v>2</v>
      </c>
      <c r="J1076" s="43">
        <v>0</v>
      </c>
      <c r="K1076" s="43">
        <v>1704</v>
      </c>
      <c r="L1076" s="43">
        <v>809.1</v>
      </c>
      <c r="M1076" s="45">
        <v>0</v>
      </c>
      <c r="N1076" s="45">
        <f t="shared" si="93"/>
        <v>0</v>
      </c>
      <c r="O1076" s="45">
        <v>0</v>
      </c>
      <c r="P1076" s="45">
        <v>0</v>
      </c>
      <c r="Q1076" s="45">
        <v>0</v>
      </c>
      <c r="R1076" s="57">
        <v>45292</v>
      </c>
      <c r="S1076" s="57">
        <v>45657</v>
      </c>
    </row>
    <row r="1077" spans="1:19" ht="20.3" x14ac:dyDescent="0.35">
      <c r="A1077" s="43">
        <v>43</v>
      </c>
      <c r="B1077" s="47" t="s">
        <v>800</v>
      </c>
      <c r="C1077" s="55">
        <v>40578</v>
      </c>
      <c r="D1077" s="43" t="s">
        <v>1899</v>
      </c>
      <c r="E1077" s="43">
        <v>1953</v>
      </c>
      <c r="F1077" s="43" t="s">
        <v>2131</v>
      </c>
      <c r="G1077" s="56" t="s">
        <v>2099</v>
      </c>
      <c r="H1077" s="43">
        <v>3</v>
      </c>
      <c r="I1077" s="43">
        <v>2</v>
      </c>
      <c r="J1077" s="43">
        <v>0</v>
      </c>
      <c r="K1077" s="43">
        <v>2356.9</v>
      </c>
      <c r="L1077" s="43">
        <v>1317.3</v>
      </c>
      <c r="M1077" s="45">
        <v>0</v>
      </c>
      <c r="N1077" s="45">
        <f t="shared" si="93"/>
        <v>0</v>
      </c>
      <c r="O1077" s="45">
        <v>0</v>
      </c>
      <c r="P1077" s="45">
        <v>0</v>
      </c>
      <c r="Q1077" s="45">
        <v>0</v>
      </c>
      <c r="R1077" s="57">
        <v>45292</v>
      </c>
      <c r="S1077" s="57">
        <v>45657</v>
      </c>
    </row>
    <row r="1078" spans="1:19" ht="20.3" x14ac:dyDescent="0.35">
      <c r="A1078" s="43">
        <v>44</v>
      </c>
      <c r="B1078" s="47" t="s">
        <v>801</v>
      </c>
      <c r="C1078" s="55">
        <v>40552</v>
      </c>
      <c r="D1078" s="43" t="s">
        <v>1899</v>
      </c>
      <c r="E1078" s="43">
        <v>1951</v>
      </c>
      <c r="F1078" s="43" t="s">
        <v>2131</v>
      </c>
      <c r="G1078" s="56" t="s">
        <v>2099</v>
      </c>
      <c r="H1078" s="43">
        <v>2</v>
      </c>
      <c r="I1078" s="43">
        <v>2</v>
      </c>
      <c r="J1078" s="43">
        <v>0</v>
      </c>
      <c r="K1078" s="43">
        <v>1708.3</v>
      </c>
      <c r="L1078" s="43">
        <v>872.3</v>
      </c>
      <c r="M1078" s="45">
        <v>0</v>
      </c>
      <c r="N1078" s="45">
        <f t="shared" si="93"/>
        <v>0</v>
      </c>
      <c r="O1078" s="45">
        <v>0</v>
      </c>
      <c r="P1078" s="45">
        <v>0</v>
      </c>
      <c r="Q1078" s="45">
        <v>0</v>
      </c>
      <c r="R1078" s="57">
        <v>45292</v>
      </c>
      <c r="S1078" s="57">
        <v>45657</v>
      </c>
    </row>
    <row r="1079" spans="1:19" ht="20.3" x14ac:dyDescent="0.35">
      <c r="A1079" s="43">
        <v>45</v>
      </c>
      <c r="B1079" s="47" t="s">
        <v>802</v>
      </c>
      <c r="C1079" s="55">
        <v>40554</v>
      </c>
      <c r="D1079" s="43" t="s">
        <v>1899</v>
      </c>
      <c r="E1079" s="43">
        <v>1952</v>
      </c>
      <c r="F1079" s="43" t="s">
        <v>2131</v>
      </c>
      <c r="G1079" s="56" t="s">
        <v>2099</v>
      </c>
      <c r="H1079" s="43">
        <v>2</v>
      </c>
      <c r="I1079" s="43">
        <v>2</v>
      </c>
      <c r="J1079" s="43">
        <v>0</v>
      </c>
      <c r="K1079" s="43">
        <v>1725</v>
      </c>
      <c r="L1079" s="43">
        <v>841.6</v>
      </c>
      <c r="M1079" s="45">
        <v>0</v>
      </c>
      <c r="N1079" s="45">
        <f t="shared" si="93"/>
        <v>0</v>
      </c>
      <c r="O1079" s="45">
        <v>0</v>
      </c>
      <c r="P1079" s="45">
        <v>0</v>
      </c>
      <c r="Q1079" s="45">
        <v>0</v>
      </c>
      <c r="R1079" s="57">
        <v>45292</v>
      </c>
      <c r="S1079" s="57">
        <v>45657</v>
      </c>
    </row>
    <row r="1080" spans="1:19" ht="20.3" x14ac:dyDescent="0.35">
      <c r="A1080" s="43">
        <v>46</v>
      </c>
      <c r="B1080" s="47" t="s">
        <v>803</v>
      </c>
      <c r="C1080" s="55">
        <v>40555</v>
      </c>
      <c r="D1080" s="43" t="s">
        <v>1899</v>
      </c>
      <c r="E1080" s="43">
        <v>1951</v>
      </c>
      <c r="F1080" s="43" t="s">
        <v>2131</v>
      </c>
      <c r="G1080" s="56" t="s">
        <v>2099</v>
      </c>
      <c r="H1080" s="43">
        <v>2</v>
      </c>
      <c r="I1080" s="43">
        <v>1</v>
      </c>
      <c r="J1080" s="43">
        <v>0</v>
      </c>
      <c r="K1080" s="43">
        <v>994.4</v>
      </c>
      <c r="L1080" s="43">
        <v>501.8</v>
      </c>
      <c r="M1080" s="45">
        <v>0</v>
      </c>
      <c r="N1080" s="45">
        <f t="shared" si="93"/>
        <v>0</v>
      </c>
      <c r="O1080" s="45">
        <v>0</v>
      </c>
      <c r="P1080" s="45">
        <v>0</v>
      </c>
      <c r="Q1080" s="45">
        <v>0</v>
      </c>
      <c r="R1080" s="57">
        <v>45292</v>
      </c>
      <c r="S1080" s="57">
        <v>45657</v>
      </c>
    </row>
    <row r="1081" spans="1:19" ht="20.3" x14ac:dyDescent="0.35">
      <c r="A1081" s="43">
        <v>47</v>
      </c>
      <c r="B1081" s="47" t="s">
        <v>804</v>
      </c>
      <c r="C1081" s="55">
        <v>40621</v>
      </c>
      <c r="D1081" s="43" t="s">
        <v>1899</v>
      </c>
      <c r="E1081" s="43">
        <v>1952</v>
      </c>
      <c r="F1081" s="43" t="s">
        <v>2131</v>
      </c>
      <c r="G1081" s="56" t="s">
        <v>2099</v>
      </c>
      <c r="H1081" s="43">
        <v>2</v>
      </c>
      <c r="I1081" s="43">
        <v>1</v>
      </c>
      <c r="J1081" s="43">
        <v>0</v>
      </c>
      <c r="K1081" s="43">
        <v>1020.1</v>
      </c>
      <c r="L1081" s="43">
        <v>396.6</v>
      </c>
      <c r="M1081" s="45">
        <v>0</v>
      </c>
      <c r="N1081" s="45">
        <f t="shared" si="93"/>
        <v>0</v>
      </c>
      <c r="O1081" s="45">
        <v>0</v>
      </c>
      <c r="P1081" s="45">
        <v>0</v>
      </c>
      <c r="Q1081" s="45">
        <v>0</v>
      </c>
      <c r="R1081" s="57">
        <v>45292</v>
      </c>
      <c r="S1081" s="57">
        <v>45657</v>
      </c>
    </row>
    <row r="1082" spans="1:19" ht="20.3" x14ac:dyDescent="0.35">
      <c r="A1082" s="43">
        <v>48</v>
      </c>
      <c r="B1082" s="47" t="s">
        <v>805</v>
      </c>
      <c r="C1082" s="55">
        <v>40626</v>
      </c>
      <c r="D1082" s="43" t="s">
        <v>1899</v>
      </c>
      <c r="E1082" s="43">
        <v>1952</v>
      </c>
      <c r="F1082" s="43" t="s">
        <v>2131</v>
      </c>
      <c r="G1082" s="56" t="s">
        <v>2099</v>
      </c>
      <c r="H1082" s="43">
        <v>2</v>
      </c>
      <c r="I1082" s="43">
        <v>2</v>
      </c>
      <c r="J1082" s="43">
        <v>0</v>
      </c>
      <c r="K1082" s="43">
        <v>975.7</v>
      </c>
      <c r="L1082" s="43">
        <v>643.29999999999995</v>
      </c>
      <c r="M1082" s="45">
        <v>0</v>
      </c>
      <c r="N1082" s="45">
        <f t="shared" si="93"/>
        <v>0</v>
      </c>
      <c r="O1082" s="45">
        <v>0</v>
      </c>
      <c r="P1082" s="45">
        <v>0</v>
      </c>
      <c r="Q1082" s="45">
        <v>0</v>
      </c>
      <c r="R1082" s="57">
        <v>45292</v>
      </c>
      <c r="S1082" s="57">
        <v>45657</v>
      </c>
    </row>
    <row r="1083" spans="1:19" ht="20.3" x14ac:dyDescent="0.35">
      <c r="A1083" s="43">
        <v>49</v>
      </c>
      <c r="B1083" s="44" t="s">
        <v>806</v>
      </c>
      <c r="C1083" s="55">
        <v>40629</v>
      </c>
      <c r="D1083" s="43" t="s">
        <v>1899</v>
      </c>
      <c r="E1083" s="43">
        <v>1952</v>
      </c>
      <c r="F1083" s="43" t="s">
        <v>2131</v>
      </c>
      <c r="G1083" s="56" t="s">
        <v>2099</v>
      </c>
      <c r="H1083" s="43">
        <v>3</v>
      </c>
      <c r="I1083" s="43">
        <v>2</v>
      </c>
      <c r="J1083" s="43">
        <v>0</v>
      </c>
      <c r="K1083" s="43">
        <v>1366.4</v>
      </c>
      <c r="L1083" s="43">
        <v>715.3</v>
      </c>
      <c r="M1083" s="45">
        <v>0</v>
      </c>
      <c r="N1083" s="45">
        <f t="shared" si="93"/>
        <v>0</v>
      </c>
      <c r="O1083" s="45">
        <v>0</v>
      </c>
      <c r="P1083" s="45">
        <v>0</v>
      </c>
      <c r="Q1083" s="45">
        <v>0</v>
      </c>
      <c r="R1083" s="57">
        <v>45292</v>
      </c>
      <c r="S1083" s="57">
        <v>45657</v>
      </c>
    </row>
    <row r="1084" spans="1:19" ht="20.3" x14ac:dyDescent="0.35">
      <c r="A1084" s="43">
        <v>50</v>
      </c>
      <c r="B1084" s="44" t="s">
        <v>807</v>
      </c>
      <c r="C1084" s="55">
        <v>40613</v>
      </c>
      <c r="D1084" s="43" t="s">
        <v>1899</v>
      </c>
      <c r="E1084" s="43">
        <v>1952</v>
      </c>
      <c r="F1084" s="43" t="s">
        <v>2131</v>
      </c>
      <c r="G1084" s="56" t="s">
        <v>2098</v>
      </c>
      <c r="H1084" s="43">
        <v>3</v>
      </c>
      <c r="I1084" s="43">
        <v>1</v>
      </c>
      <c r="J1084" s="43">
        <v>0</v>
      </c>
      <c r="K1084" s="43">
        <v>871.6</v>
      </c>
      <c r="L1084" s="43">
        <v>533.70000000000005</v>
      </c>
      <c r="M1084" s="45">
        <v>0</v>
      </c>
      <c r="N1084" s="45">
        <f t="shared" si="93"/>
        <v>0</v>
      </c>
      <c r="O1084" s="45">
        <v>0</v>
      </c>
      <c r="P1084" s="45">
        <v>0</v>
      </c>
      <c r="Q1084" s="45">
        <v>0</v>
      </c>
      <c r="R1084" s="57">
        <v>45292</v>
      </c>
      <c r="S1084" s="57">
        <v>45657</v>
      </c>
    </row>
    <row r="1085" spans="1:19" ht="20.3" x14ac:dyDescent="0.35">
      <c r="A1085" s="43">
        <v>51</v>
      </c>
      <c r="B1085" s="44" t="s">
        <v>808</v>
      </c>
      <c r="C1085" s="55">
        <v>40633</v>
      </c>
      <c r="D1085" s="43" t="s">
        <v>1899</v>
      </c>
      <c r="E1085" s="43">
        <v>1952</v>
      </c>
      <c r="F1085" s="43" t="s">
        <v>2131</v>
      </c>
      <c r="G1085" s="56" t="s">
        <v>2099</v>
      </c>
      <c r="H1085" s="43">
        <v>2</v>
      </c>
      <c r="I1085" s="43">
        <v>1</v>
      </c>
      <c r="J1085" s="43">
        <v>0</v>
      </c>
      <c r="K1085" s="43">
        <v>1482.9</v>
      </c>
      <c r="L1085" s="43">
        <v>394.2</v>
      </c>
      <c r="M1085" s="45">
        <v>0</v>
      </c>
      <c r="N1085" s="45">
        <f t="shared" si="93"/>
        <v>0</v>
      </c>
      <c r="O1085" s="45">
        <v>0</v>
      </c>
      <c r="P1085" s="45">
        <v>0</v>
      </c>
      <c r="Q1085" s="45">
        <v>0</v>
      </c>
      <c r="R1085" s="57">
        <v>45292</v>
      </c>
      <c r="S1085" s="57">
        <v>45657</v>
      </c>
    </row>
    <row r="1086" spans="1:19" ht="20.3" x14ac:dyDescent="0.35">
      <c r="A1086" s="43">
        <v>52</v>
      </c>
      <c r="B1086" s="47" t="s">
        <v>809</v>
      </c>
      <c r="C1086" s="55">
        <v>40638</v>
      </c>
      <c r="D1086" s="43" t="s">
        <v>1899</v>
      </c>
      <c r="E1086" s="43">
        <v>1952</v>
      </c>
      <c r="F1086" s="43" t="s">
        <v>2131</v>
      </c>
      <c r="G1086" s="56" t="s">
        <v>2099</v>
      </c>
      <c r="H1086" s="43">
        <v>2</v>
      </c>
      <c r="I1086" s="43">
        <v>2</v>
      </c>
      <c r="J1086" s="43">
        <v>0</v>
      </c>
      <c r="K1086" s="43">
        <v>930.6</v>
      </c>
      <c r="L1086" s="43">
        <v>397.3</v>
      </c>
      <c r="M1086" s="45">
        <v>0</v>
      </c>
      <c r="N1086" s="45">
        <f t="shared" si="93"/>
        <v>0</v>
      </c>
      <c r="O1086" s="45">
        <v>0</v>
      </c>
      <c r="P1086" s="45">
        <v>0</v>
      </c>
      <c r="Q1086" s="45">
        <v>0</v>
      </c>
      <c r="R1086" s="57">
        <v>45292</v>
      </c>
      <c r="S1086" s="57">
        <v>45657</v>
      </c>
    </row>
    <row r="1087" spans="1:19" ht="20.3" x14ac:dyDescent="0.35">
      <c r="A1087" s="43">
        <v>53</v>
      </c>
      <c r="B1087" s="47" t="s">
        <v>810</v>
      </c>
      <c r="C1087" s="55">
        <v>40639</v>
      </c>
      <c r="D1087" s="43" t="s">
        <v>1899</v>
      </c>
      <c r="E1087" s="43">
        <v>1952</v>
      </c>
      <c r="F1087" s="43" t="s">
        <v>2131</v>
      </c>
      <c r="G1087" s="56" t="s">
        <v>2099</v>
      </c>
      <c r="H1087" s="43">
        <v>2</v>
      </c>
      <c r="I1087" s="43">
        <v>2</v>
      </c>
      <c r="J1087" s="43">
        <v>0</v>
      </c>
      <c r="K1087" s="43">
        <v>1194.0999999999999</v>
      </c>
      <c r="L1087" s="43">
        <v>594</v>
      </c>
      <c r="M1087" s="45">
        <v>0</v>
      </c>
      <c r="N1087" s="45">
        <f t="shared" si="93"/>
        <v>0</v>
      </c>
      <c r="O1087" s="45">
        <v>0</v>
      </c>
      <c r="P1087" s="45">
        <v>0</v>
      </c>
      <c r="Q1087" s="45">
        <v>0</v>
      </c>
      <c r="R1087" s="57">
        <v>45292</v>
      </c>
      <c r="S1087" s="57">
        <v>45657</v>
      </c>
    </row>
    <row r="1088" spans="1:19" ht="20.3" x14ac:dyDescent="0.35">
      <c r="A1088" s="43">
        <v>54</v>
      </c>
      <c r="B1088" s="47" t="s">
        <v>811</v>
      </c>
      <c r="C1088" s="55">
        <v>40648</v>
      </c>
      <c r="D1088" s="43" t="s">
        <v>1899</v>
      </c>
      <c r="E1088" s="43">
        <v>1952</v>
      </c>
      <c r="F1088" s="43" t="s">
        <v>2131</v>
      </c>
      <c r="G1088" s="56" t="s">
        <v>2099</v>
      </c>
      <c r="H1088" s="43">
        <v>2</v>
      </c>
      <c r="I1088" s="43">
        <v>1</v>
      </c>
      <c r="J1088" s="43">
        <v>0</v>
      </c>
      <c r="K1088" s="43">
        <v>764.4</v>
      </c>
      <c r="L1088" s="43">
        <v>396</v>
      </c>
      <c r="M1088" s="45">
        <v>0</v>
      </c>
      <c r="N1088" s="45">
        <f t="shared" si="93"/>
        <v>0</v>
      </c>
      <c r="O1088" s="45">
        <v>0</v>
      </c>
      <c r="P1088" s="45">
        <v>0</v>
      </c>
      <c r="Q1088" s="45">
        <v>0</v>
      </c>
      <c r="R1088" s="57">
        <v>45292</v>
      </c>
      <c r="S1088" s="57">
        <v>45657</v>
      </c>
    </row>
    <row r="1089" spans="1:19" ht="20.3" x14ac:dyDescent="0.35">
      <c r="A1089" s="43">
        <v>55</v>
      </c>
      <c r="B1089" s="44" t="s">
        <v>812</v>
      </c>
      <c r="C1089" s="55">
        <v>40616</v>
      </c>
      <c r="D1089" s="43" t="s">
        <v>1899</v>
      </c>
      <c r="E1089" s="43">
        <v>1952</v>
      </c>
      <c r="F1089" s="43" t="s">
        <v>2131</v>
      </c>
      <c r="G1089" s="56" t="s">
        <v>2098</v>
      </c>
      <c r="H1089" s="43">
        <v>3</v>
      </c>
      <c r="I1089" s="43">
        <v>3</v>
      </c>
      <c r="J1089" s="43">
        <v>0</v>
      </c>
      <c r="K1089" s="43">
        <v>2434.5</v>
      </c>
      <c r="L1089" s="43">
        <v>1973.3</v>
      </c>
      <c r="M1089" s="45">
        <v>0</v>
      </c>
      <c r="N1089" s="45">
        <f t="shared" si="93"/>
        <v>0</v>
      </c>
      <c r="O1089" s="45">
        <v>0</v>
      </c>
      <c r="P1089" s="45">
        <v>0</v>
      </c>
      <c r="Q1089" s="45">
        <v>0</v>
      </c>
      <c r="R1089" s="57">
        <v>45292</v>
      </c>
      <c r="S1089" s="57">
        <v>45657</v>
      </c>
    </row>
    <row r="1090" spans="1:19" ht="20.3" x14ac:dyDescent="0.35">
      <c r="A1090" s="43">
        <v>56</v>
      </c>
      <c r="B1090" s="44" t="s">
        <v>813</v>
      </c>
      <c r="C1090" s="55">
        <v>40619</v>
      </c>
      <c r="D1090" s="43" t="s">
        <v>1899</v>
      </c>
      <c r="E1090" s="43">
        <v>1952</v>
      </c>
      <c r="F1090" s="43" t="s">
        <v>2131</v>
      </c>
      <c r="G1090" s="56" t="s">
        <v>2099</v>
      </c>
      <c r="H1090" s="43">
        <v>2</v>
      </c>
      <c r="I1090" s="43">
        <v>2</v>
      </c>
      <c r="J1090" s="43">
        <v>0</v>
      </c>
      <c r="K1090" s="43">
        <v>1318.4</v>
      </c>
      <c r="L1090" s="43">
        <v>680.7</v>
      </c>
      <c r="M1090" s="45">
        <v>0</v>
      </c>
      <c r="N1090" s="45">
        <f t="shared" si="93"/>
        <v>0</v>
      </c>
      <c r="O1090" s="45">
        <v>0</v>
      </c>
      <c r="P1090" s="45">
        <v>0</v>
      </c>
      <c r="Q1090" s="45">
        <v>0</v>
      </c>
      <c r="R1090" s="57">
        <v>45292</v>
      </c>
      <c r="S1090" s="57">
        <v>45657</v>
      </c>
    </row>
    <row r="1091" spans="1:19" ht="20.3" x14ac:dyDescent="0.35">
      <c r="A1091" s="43">
        <v>57</v>
      </c>
      <c r="B1091" s="44" t="s">
        <v>814</v>
      </c>
      <c r="C1091" s="55">
        <v>40660</v>
      </c>
      <c r="D1091" s="43" t="s">
        <v>1899</v>
      </c>
      <c r="E1091" s="43">
        <v>1950</v>
      </c>
      <c r="F1091" s="43" t="s">
        <v>2131</v>
      </c>
      <c r="G1091" s="56" t="s">
        <v>2099</v>
      </c>
      <c r="H1091" s="43">
        <v>2</v>
      </c>
      <c r="I1091" s="43">
        <v>1</v>
      </c>
      <c r="J1091" s="43">
        <v>0</v>
      </c>
      <c r="K1091" s="43">
        <v>1528.97</v>
      </c>
      <c r="L1091" s="43">
        <v>524.1</v>
      </c>
      <c r="M1091" s="45">
        <v>0</v>
      </c>
      <c r="N1091" s="45">
        <f t="shared" si="93"/>
        <v>0</v>
      </c>
      <c r="O1091" s="45">
        <v>0</v>
      </c>
      <c r="P1091" s="45">
        <v>0</v>
      </c>
      <c r="Q1091" s="45">
        <v>0</v>
      </c>
      <c r="R1091" s="57">
        <v>45292</v>
      </c>
      <c r="S1091" s="57">
        <v>45657</v>
      </c>
    </row>
    <row r="1092" spans="1:19" ht="20.3" x14ac:dyDescent="0.35">
      <c r="A1092" s="43">
        <v>58</v>
      </c>
      <c r="B1092" s="47" t="s">
        <v>815</v>
      </c>
      <c r="C1092" s="55">
        <v>40756</v>
      </c>
      <c r="D1092" s="43" t="s">
        <v>1899</v>
      </c>
      <c r="E1092" s="43">
        <v>1952</v>
      </c>
      <c r="F1092" s="43" t="s">
        <v>2131</v>
      </c>
      <c r="G1092" s="56" t="s">
        <v>2099</v>
      </c>
      <c r="H1092" s="43">
        <v>3</v>
      </c>
      <c r="I1092" s="43">
        <v>2</v>
      </c>
      <c r="J1092" s="43">
        <v>0</v>
      </c>
      <c r="K1092" s="43">
        <v>2403.5</v>
      </c>
      <c r="L1092" s="43">
        <v>676.77</v>
      </c>
      <c r="M1092" s="45">
        <v>0</v>
      </c>
      <c r="N1092" s="45">
        <f t="shared" si="93"/>
        <v>0</v>
      </c>
      <c r="O1092" s="45">
        <v>0</v>
      </c>
      <c r="P1092" s="45">
        <v>0</v>
      </c>
      <c r="Q1092" s="45">
        <v>0</v>
      </c>
      <c r="R1092" s="57">
        <v>45292</v>
      </c>
      <c r="S1092" s="57">
        <v>45657</v>
      </c>
    </row>
    <row r="1093" spans="1:19" ht="20.3" x14ac:dyDescent="0.3">
      <c r="A1093" s="46" t="s">
        <v>22</v>
      </c>
      <c r="B1093" s="46"/>
      <c r="C1093" s="58" t="s">
        <v>172</v>
      </c>
      <c r="D1093" s="58" t="s">
        <v>172</v>
      </c>
      <c r="E1093" s="58" t="s">
        <v>172</v>
      </c>
      <c r="F1093" s="58" t="s">
        <v>172</v>
      </c>
      <c r="G1093" s="58" t="s">
        <v>172</v>
      </c>
      <c r="H1093" s="58" t="s">
        <v>172</v>
      </c>
      <c r="I1093" s="58" t="s">
        <v>172</v>
      </c>
      <c r="J1093" s="49">
        <f>SUM(J1035:J1092)</f>
        <v>0</v>
      </c>
      <c r="K1093" s="49">
        <f t="shared" ref="K1093:Q1093" si="94">SUM(K1035:K1092)</f>
        <v>78507.98</v>
      </c>
      <c r="L1093" s="49">
        <f t="shared" si="94"/>
        <v>38966.069999999985</v>
      </c>
      <c r="M1093" s="49">
        <f t="shared" si="94"/>
        <v>0</v>
      </c>
      <c r="N1093" s="49">
        <f t="shared" si="94"/>
        <v>0</v>
      </c>
      <c r="O1093" s="49">
        <f t="shared" si="94"/>
        <v>0</v>
      </c>
      <c r="P1093" s="49">
        <f t="shared" si="94"/>
        <v>0</v>
      </c>
      <c r="Q1093" s="49">
        <f t="shared" si="94"/>
        <v>0</v>
      </c>
      <c r="R1093" s="58" t="s">
        <v>172</v>
      </c>
      <c r="S1093" s="58" t="s">
        <v>172</v>
      </c>
    </row>
    <row r="1094" spans="1:19" ht="19.649999999999999" x14ac:dyDescent="0.3">
      <c r="A1094" s="596" t="s">
        <v>1912</v>
      </c>
      <c r="B1094" s="596"/>
      <c r="C1094" s="596"/>
      <c r="D1094" s="596"/>
      <c r="E1094" s="596"/>
      <c r="F1094" s="596"/>
      <c r="G1094" s="596"/>
      <c r="H1094" s="596"/>
      <c r="I1094" s="596"/>
      <c r="J1094" s="596"/>
      <c r="K1094" s="596"/>
      <c r="L1094" s="596"/>
      <c r="M1094" s="596"/>
      <c r="N1094" s="596"/>
      <c r="O1094" s="596"/>
      <c r="P1094" s="596"/>
      <c r="Q1094" s="596"/>
      <c r="R1094" s="596"/>
      <c r="S1094" s="597"/>
    </row>
    <row r="1095" spans="1:19" ht="20.3" x14ac:dyDescent="0.35">
      <c r="A1095" s="43">
        <v>60</v>
      </c>
      <c r="B1095" s="47" t="s">
        <v>264</v>
      </c>
      <c r="C1095" s="55">
        <v>31563</v>
      </c>
      <c r="D1095" s="43" t="s">
        <v>1899</v>
      </c>
      <c r="E1095" s="43">
        <v>1961</v>
      </c>
      <c r="F1095" s="43" t="s">
        <v>2131</v>
      </c>
      <c r="G1095" s="56" t="s">
        <v>2098</v>
      </c>
      <c r="H1095" s="43">
        <v>4</v>
      </c>
      <c r="I1095" s="43">
        <v>4</v>
      </c>
      <c r="J1095" s="43">
        <v>0</v>
      </c>
      <c r="K1095" s="43">
        <v>3391.5</v>
      </c>
      <c r="L1095" s="43">
        <v>2521.5</v>
      </c>
      <c r="M1095" s="45">
        <v>0</v>
      </c>
      <c r="N1095" s="45">
        <f t="shared" ref="N1095:N1158" si="95">M1095</f>
        <v>0</v>
      </c>
      <c r="O1095" s="45">
        <v>0</v>
      </c>
      <c r="P1095" s="45">
        <v>0</v>
      </c>
      <c r="Q1095" s="45">
        <v>0</v>
      </c>
      <c r="R1095" s="57">
        <v>45292</v>
      </c>
      <c r="S1095" s="57">
        <v>45657</v>
      </c>
    </row>
    <row r="1096" spans="1:19" ht="20.3" x14ac:dyDescent="0.35">
      <c r="A1096" s="43">
        <v>61</v>
      </c>
      <c r="B1096" s="47" t="s">
        <v>275</v>
      </c>
      <c r="C1096" s="55">
        <v>31556</v>
      </c>
      <c r="D1096" s="43" t="s">
        <v>1899</v>
      </c>
      <c r="E1096" s="43">
        <v>1962</v>
      </c>
      <c r="F1096" s="43" t="s">
        <v>2131</v>
      </c>
      <c r="G1096" s="56" t="s">
        <v>2098</v>
      </c>
      <c r="H1096" s="43">
        <v>4</v>
      </c>
      <c r="I1096" s="43">
        <v>4</v>
      </c>
      <c r="J1096" s="43">
        <v>0</v>
      </c>
      <c r="K1096" s="43">
        <v>3388.7</v>
      </c>
      <c r="L1096" s="43">
        <v>2572.6</v>
      </c>
      <c r="M1096" s="45">
        <v>0</v>
      </c>
      <c r="N1096" s="45">
        <f t="shared" si="95"/>
        <v>0</v>
      </c>
      <c r="O1096" s="45">
        <v>0</v>
      </c>
      <c r="P1096" s="45">
        <v>0</v>
      </c>
      <c r="Q1096" s="45">
        <v>0</v>
      </c>
      <c r="R1096" s="57">
        <v>45292</v>
      </c>
      <c r="S1096" s="57">
        <v>45657</v>
      </c>
    </row>
    <row r="1097" spans="1:19" ht="20.3" x14ac:dyDescent="0.35">
      <c r="A1097" s="43">
        <v>62</v>
      </c>
      <c r="B1097" s="47" t="s">
        <v>292</v>
      </c>
      <c r="C1097" s="55">
        <v>31748</v>
      </c>
      <c r="D1097" s="43" t="s">
        <v>1899</v>
      </c>
      <c r="E1097" s="43">
        <v>1962</v>
      </c>
      <c r="F1097" s="43" t="s">
        <v>2131</v>
      </c>
      <c r="G1097" s="56" t="s">
        <v>2098</v>
      </c>
      <c r="H1097" s="43">
        <v>4</v>
      </c>
      <c r="I1097" s="43">
        <v>4</v>
      </c>
      <c r="J1097" s="43">
        <v>0</v>
      </c>
      <c r="K1097" s="43">
        <v>3392.4</v>
      </c>
      <c r="L1097" s="43">
        <v>2240.9499999999998</v>
      </c>
      <c r="M1097" s="45">
        <v>0</v>
      </c>
      <c r="N1097" s="45">
        <f t="shared" si="95"/>
        <v>0</v>
      </c>
      <c r="O1097" s="45">
        <v>0</v>
      </c>
      <c r="P1097" s="45">
        <v>0</v>
      </c>
      <c r="Q1097" s="45">
        <v>0</v>
      </c>
      <c r="R1097" s="57">
        <v>45292</v>
      </c>
      <c r="S1097" s="57">
        <v>45657</v>
      </c>
    </row>
    <row r="1098" spans="1:19" ht="20.3" x14ac:dyDescent="0.35">
      <c r="A1098" s="43">
        <v>63</v>
      </c>
      <c r="B1098" s="47" t="s">
        <v>293</v>
      </c>
      <c r="C1098" s="55">
        <v>31750</v>
      </c>
      <c r="D1098" s="43" t="s">
        <v>1899</v>
      </c>
      <c r="E1098" s="43">
        <v>1962</v>
      </c>
      <c r="F1098" s="43" t="s">
        <v>2131</v>
      </c>
      <c r="G1098" s="56" t="s">
        <v>2098</v>
      </c>
      <c r="H1098" s="43">
        <v>4</v>
      </c>
      <c r="I1098" s="43">
        <v>2</v>
      </c>
      <c r="J1098" s="43">
        <v>0</v>
      </c>
      <c r="K1098" s="43">
        <v>1697.8</v>
      </c>
      <c r="L1098" s="43">
        <v>1268.8</v>
      </c>
      <c r="M1098" s="45">
        <v>0</v>
      </c>
      <c r="N1098" s="45">
        <f t="shared" si="95"/>
        <v>0</v>
      </c>
      <c r="O1098" s="45">
        <v>0</v>
      </c>
      <c r="P1098" s="45">
        <v>0</v>
      </c>
      <c r="Q1098" s="45">
        <v>0</v>
      </c>
      <c r="R1098" s="57">
        <v>45292</v>
      </c>
      <c r="S1098" s="57">
        <v>45657</v>
      </c>
    </row>
    <row r="1099" spans="1:19" ht="20.3" x14ac:dyDescent="0.35">
      <c r="A1099" s="43">
        <v>64</v>
      </c>
      <c r="B1099" s="47" t="s">
        <v>294</v>
      </c>
      <c r="C1099" s="55">
        <v>31752</v>
      </c>
      <c r="D1099" s="43" t="s">
        <v>1899</v>
      </c>
      <c r="E1099" s="43">
        <v>1964</v>
      </c>
      <c r="F1099" s="43" t="s">
        <v>2131</v>
      </c>
      <c r="G1099" s="56" t="s">
        <v>2098</v>
      </c>
      <c r="H1099" s="43">
        <v>4</v>
      </c>
      <c r="I1099" s="43">
        <v>4</v>
      </c>
      <c r="J1099" s="43">
        <v>0</v>
      </c>
      <c r="K1099" s="43">
        <v>3350.1</v>
      </c>
      <c r="L1099" s="43">
        <v>2495.5</v>
      </c>
      <c r="M1099" s="45">
        <v>0</v>
      </c>
      <c r="N1099" s="45">
        <f t="shared" si="95"/>
        <v>0</v>
      </c>
      <c r="O1099" s="45">
        <v>0</v>
      </c>
      <c r="P1099" s="45">
        <v>0</v>
      </c>
      <c r="Q1099" s="45">
        <v>0</v>
      </c>
      <c r="R1099" s="57">
        <v>45292</v>
      </c>
      <c r="S1099" s="57">
        <v>45657</v>
      </c>
    </row>
    <row r="1100" spans="1:19" ht="20.3" x14ac:dyDescent="0.35">
      <c r="A1100" s="43">
        <v>65</v>
      </c>
      <c r="B1100" s="47" t="s">
        <v>318</v>
      </c>
      <c r="C1100" s="55">
        <v>31945</v>
      </c>
      <c r="D1100" s="43" t="s">
        <v>1899</v>
      </c>
      <c r="E1100" s="43">
        <v>1962</v>
      </c>
      <c r="F1100" s="43" t="s">
        <v>2131</v>
      </c>
      <c r="G1100" s="56" t="s">
        <v>2098</v>
      </c>
      <c r="H1100" s="43">
        <v>4</v>
      </c>
      <c r="I1100" s="43">
        <v>2</v>
      </c>
      <c r="J1100" s="43">
        <v>0</v>
      </c>
      <c r="K1100" s="43">
        <v>1705.1</v>
      </c>
      <c r="L1100" s="43">
        <v>1297.7</v>
      </c>
      <c r="M1100" s="45">
        <v>0</v>
      </c>
      <c r="N1100" s="45">
        <f t="shared" si="95"/>
        <v>0</v>
      </c>
      <c r="O1100" s="45">
        <v>0</v>
      </c>
      <c r="P1100" s="45">
        <v>0</v>
      </c>
      <c r="Q1100" s="45">
        <v>0</v>
      </c>
      <c r="R1100" s="57">
        <v>45292</v>
      </c>
      <c r="S1100" s="57">
        <v>45657</v>
      </c>
    </row>
    <row r="1101" spans="1:19" ht="20.3" x14ac:dyDescent="0.35">
      <c r="A1101" s="43">
        <v>66</v>
      </c>
      <c r="B1101" s="47" t="s">
        <v>319</v>
      </c>
      <c r="C1101" s="55">
        <v>31940</v>
      </c>
      <c r="D1101" s="43" t="s">
        <v>1899</v>
      </c>
      <c r="E1101" s="43">
        <v>1960</v>
      </c>
      <c r="F1101" s="43" t="s">
        <v>2131</v>
      </c>
      <c r="G1101" s="56" t="s">
        <v>2098</v>
      </c>
      <c r="H1101" s="43">
        <v>4</v>
      </c>
      <c r="I1101" s="43">
        <v>4</v>
      </c>
      <c r="J1101" s="43">
        <v>0</v>
      </c>
      <c r="K1101" s="43">
        <v>3461.4</v>
      </c>
      <c r="L1101" s="43">
        <v>2560</v>
      </c>
      <c r="M1101" s="45">
        <v>0</v>
      </c>
      <c r="N1101" s="45">
        <f t="shared" si="95"/>
        <v>0</v>
      </c>
      <c r="O1101" s="45">
        <v>0</v>
      </c>
      <c r="P1101" s="45">
        <v>0</v>
      </c>
      <c r="Q1101" s="45">
        <v>0</v>
      </c>
      <c r="R1101" s="57">
        <v>45292</v>
      </c>
      <c r="S1101" s="57">
        <v>45657</v>
      </c>
    </row>
    <row r="1102" spans="1:19" ht="20.3" x14ac:dyDescent="0.35">
      <c r="A1102" s="43">
        <v>67</v>
      </c>
      <c r="B1102" s="47" t="s">
        <v>320</v>
      </c>
      <c r="C1102" s="55">
        <v>31943</v>
      </c>
      <c r="D1102" s="43" t="s">
        <v>1899</v>
      </c>
      <c r="E1102" s="43">
        <v>1961</v>
      </c>
      <c r="F1102" s="43" t="s">
        <v>2131</v>
      </c>
      <c r="G1102" s="56" t="s">
        <v>2098</v>
      </c>
      <c r="H1102" s="43">
        <v>4</v>
      </c>
      <c r="I1102" s="43">
        <v>4</v>
      </c>
      <c r="J1102" s="43">
        <v>0</v>
      </c>
      <c r="K1102" s="43">
        <v>3355.4</v>
      </c>
      <c r="L1102" s="43">
        <v>2478.8000000000002</v>
      </c>
      <c r="M1102" s="45">
        <v>0</v>
      </c>
      <c r="N1102" s="45">
        <f t="shared" si="95"/>
        <v>0</v>
      </c>
      <c r="O1102" s="45">
        <v>0</v>
      </c>
      <c r="P1102" s="45">
        <v>0</v>
      </c>
      <c r="Q1102" s="45">
        <v>0</v>
      </c>
      <c r="R1102" s="57">
        <v>45292</v>
      </c>
      <c r="S1102" s="57">
        <v>45657</v>
      </c>
    </row>
    <row r="1103" spans="1:19" ht="20.3" x14ac:dyDescent="0.35">
      <c r="A1103" s="43">
        <v>68</v>
      </c>
      <c r="B1103" s="47" t="s">
        <v>1556</v>
      </c>
      <c r="C1103" s="55">
        <v>31124</v>
      </c>
      <c r="D1103" s="43" t="s">
        <v>1899</v>
      </c>
      <c r="E1103" s="43">
        <v>1979</v>
      </c>
      <c r="F1103" s="43" t="s">
        <v>2131</v>
      </c>
      <c r="G1103" s="56" t="s">
        <v>2097</v>
      </c>
      <c r="H1103" s="43">
        <v>9</v>
      </c>
      <c r="I1103" s="43">
        <v>4</v>
      </c>
      <c r="J1103" s="43">
        <v>0</v>
      </c>
      <c r="K1103" s="43">
        <v>12150.1</v>
      </c>
      <c r="L1103" s="43">
        <v>8131.39</v>
      </c>
      <c r="M1103" s="45">
        <v>15684909.49</v>
      </c>
      <c r="N1103" s="45">
        <f t="shared" si="95"/>
        <v>15684909.49</v>
      </c>
      <c r="O1103" s="45">
        <v>0</v>
      </c>
      <c r="P1103" s="45">
        <v>0</v>
      </c>
      <c r="Q1103" s="45">
        <v>0</v>
      </c>
      <c r="R1103" s="57">
        <v>45292</v>
      </c>
      <c r="S1103" s="57">
        <v>45657</v>
      </c>
    </row>
    <row r="1104" spans="1:19" ht="20.3" x14ac:dyDescent="0.35">
      <c r="A1104" s="43">
        <v>69</v>
      </c>
      <c r="B1104" s="47" t="s">
        <v>1557</v>
      </c>
      <c r="C1104" s="55">
        <v>31953</v>
      </c>
      <c r="D1104" s="43" t="s">
        <v>1899</v>
      </c>
      <c r="E1104" s="43">
        <v>1978</v>
      </c>
      <c r="F1104" s="43" t="s">
        <v>2131</v>
      </c>
      <c r="G1104" s="56" t="s">
        <v>2097</v>
      </c>
      <c r="H1104" s="43">
        <v>9</v>
      </c>
      <c r="I1104" s="43">
        <v>3</v>
      </c>
      <c r="J1104" s="43">
        <v>0</v>
      </c>
      <c r="K1104" s="43">
        <v>9254.1</v>
      </c>
      <c r="L1104" s="43">
        <v>6087.2999999999993</v>
      </c>
      <c r="M1104" s="45">
        <v>12239896.369999999</v>
      </c>
      <c r="N1104" s="45">
        <f t="shared" si="95"/>
        <v>12239896.369999999</v>
      </c>
      <c r="O1104" s="45">
        <v>0</v>
      </c>
      <c r="P1104" s="45">
        <v>0</v>
      </c>
      <c r="Q1104" s="45">
        <v>0</v>
      </c>
      <c r="R1104" s="57">
        <v>45292</v>
      </c>
      <c r="S1104" s="57">
        <v>45657</v>
      </c>
    </row>
    <row r="1105" spans="1:19" ht="20.3" x14ac:dyDescent="0.35">
      <c r="A1105" s="43">
        <v>70</v>
      </c>
      <c r="B1105" s="47" t="s">
        <v>1558</v>
      </c>
      <c r="C1105" s="55">
        <v>31950</v>
      </c>
      <c r="D1105" s="43" t="s">
        <v>1899</v>
      </c>
      <c r="E1105" s="43">
        <v>1979</v>
      </c>
      <c r="F1105" s="43" t="s">
        <v>2131</v>
      </c>
      <c r="G1105" s="56" t="s">
        <v>2097</v>
      </c>
      <c r="H1105" s="43">
        <v>9</v>
      </c>
      <c r="I1105" s="43">
        <v>2</v>
      </c>
      <c r="J1105" s="43">
        <v>0</v>
      </c>
      <c r="K1105" s="43">
        <v>6062.8</v>
      </c>
      <c r="L1105" s="43">
        <v>4076.6</v>
      </c>
      <c r="M1105" s="45">
        <v>9725972.3800000008</v>
      </c>
      <c r="N1105" s="45">
        <f t="shared" si="95"/>
        <v>9725972.3800000008</v>
      </c>
      <c r="O1105" s="45">
        <v>0</v>
      </c>
      <c r="P1105" s="45">
        <v>0</v>
      </c>
      <c r="Q1105" s="45">
        <v>0</v>
      </c>
      <c r="R1105" s="57">
        <v>45292</v>
      </c>
      <c r="S1105" s="57">
        <v>45657</v>
      </c>
    </row>
    <row r="1106" spans="1:19" ht="20.3" x14ac:dyDescent="0.35">
      <c r="A1106" s="43">
        <v>71</v>
      </c>
      <c r="B1106" s="47" t="s">
        <v>1559</v>
      </c>
      <c r="C1106" s="55">
        <v>31952</v>
      </c>
      <c r="D1106" s="43" t="s">
        <v>1899</v>
      </c>
      <c r="E1106" s="43">
        <v>1977</v>
      </c>
      <c r="F1106" s="43" t="s">
        <v>2131</v>
      </c>
      <c r="G1106" s="56" t="s">
        <v>2097</v>
      </c>
      <c r="H1106" s="43">
        <v>9</v>
      </c>
      <c r="I1106" s="43">
        <v>6</v>
      </c>
      <c r="J1106" s="43">
        <v>0</v>
      </c>
      <c r="K1106" s="43">
        <v>18268.099999999999</v>
      </c>
      <c r="L1106" s="43">
        <v>12296.2</v>
      </c>
      <c r="M1106" s="45">
        <v>21094599.25</v>
      </c>
      <c r="N1106" s="45">
        <f t="shared" si="95"/>
        <v>21094599.25</v>
      </c>
      <c r="O1106" s="45">
        <v>0</v>
      </c>
      <c r="P1106" s="45">
        <v>0</v>
      </c>
      <c r="Q1106" s="45">
        <v>0</v>
      </c>
      <c r="R1106" s="57">
        <v>45292</v>
      </c>
      <c r="S1106" s="57">
        <v>45657</v>
      </c>
    </row>
    <row r="1107" spans="1:19" ht="20.3" x14ac:dyDescent="0.35">
      <c r="A1107" s="43">
        <v>72</v>
      </c>
      <c r="B1107" s="47" t="s">
        <v>1560</v>
      </c>
      <c r="C1107" s="55">
        <v>31459</v>
      </c>
      <c r="D1107" s="43" t="s">
        <v>1899</v>
      </c>
      <c r="E1107" s="43">
        <v>1963</v>
      </c>
      <c r="F1107" s="43" t="s">
        <v>2131</v>
      </c>
      <c r="G1107" s="56" t="s">
        <v>2098</v>
      </c>
      <c r="H1107" s="43">
        <v>5</v>
      </c>
      <c r="I1107" s="43">
        <v>4</v>
      </c>
      <c r="J1107" s="43">
        <v>0</v>
      </c>
      <c r="K1107" s="43">
        <v>4368.7</v>
      </c>
      <c r="L1107" s="43">
        <v>3207.3</v>
      </c>
      <c r="M1107" s="45">
        <v>8156792.5300000003</v>
      </c>
      <c r="N1107" s="45">
        <f t="shared" si="95"/>
        <v>8156792.5300000003</v>
      </c>
      <c r="O1107" s="45">
        <v>0</v>
      </c>
      <c r="P1107" s="45">
        <v>0</v>
      </c>
      <c r="Q1107" s="45">
        <v>0</v>
      </c>
      <c r="R1107" s="57">
        <v>45292</v>
      </c>
      <c r="S1107" s="57">
        <v>45657</v>
      </c>
    </row>
    <row r="1108" spans="1:19" ht="20.3" x14ac:dyDescent="0.35">
      <c r="A1108" s="43">
        <v>73</v>
      </c>
      <c r="B1108" s="47" t="s">
        <v>1561</v>
      </c>
      <c r="C1108" s="55">
        <v>31461</v>
      </c>
      <c r="D1108" s="43" t="s">
        <v>1899</v>
      </c>
      <c r="E1108" s="43">
        <v>1963</v>
      </c>
      <c r="F1108" s="43" t="s">
        <v>2131</v>
      </c>
      <c r="G1108" s="56" t="s">
        <v>2098</v>
      </c>
      <c r="H1108" s="43">
        <v>5</v>
      </c>
      <c r="I1108" s="43">
        <v>4</v>
      </c>
      <c r="J1108" s="43">
        <v>0</v>
      </c>
      <c r="K1108" s="43">
        <v>4328.6000000000004</v>
      </c>
      <c r="L1108" s="43">
        <v>3205.6</v>
      </c>
      <c r="M1108" s="45">
        <v>7942484.21</v>
      </c>
      <c r="N1108" s="45">
        <f t="shared" si="95"/>
        <v>7942484.21</v>
      </c>
      <c r="O1108" s="45">
        <v>0</v>
      </c>
      <c r="P1108" s="45">
        <v>0</v>
      </c>
      <c r="Q1108" s="45">
        <v>0</v>
      </c>
      <c r="R1108" s="57">
        <v>45292</v>
      </c>
      <c r="S1108" s="57">
        <v>45657</v>
      </c>
    </row>
    <row r="1109" spans="1:19" ht="20.3" x14ac:dyDescent="0.35">
      <c r="A1109" s="43">
        <v>74</v>
      </c>
      <c r="B1109" s="47" t="s">
        <v>1562</v>
      </c>
      <c r="C1109" s="55">
        <v>31467</v>
      </c>
      <c r="D1109" s="43" t="s">
        <v>1899</v>
      </c>
      <c r="E1109" s="43">
        <v>1975</v>
      </c>
      <c r="F1109" s="43" t="s">
        <v>2131</v>
      </c>
      <c r="G1109" s="56" t="s">
        <v>2098</v>
      </c>
      <c r="H1109" s="43">
        <v>9</v>
      </c>
      <c r="I1109" s="43">
        <v>1</v>
      </c>
      <c r="J1109" s="43">
        <v>0</v>
      </c>
      <c r="K1109" s="43">
        <v>3008.3</v>
      </c>
      <c r="L1109" s="43">
        <v>2220.3000000000002</v>
      </c>
      <c r="M1109" s="45">
        <v>0</v>
      </c>
      <c r="N1109" s="45">
        <f t="shared" si="95"/>
        <v>0</v>
      </c>
      <c r="O1109" s="45">
        <v>0</v>
      </c>
      <c r="P1109" s="45">
        <v>0</v>
      </c>
      <c r="Q1109" s="45">
        <v>0</v>
      </c>
      <c r="R1109" s="57">
        <v>45292</v>
      </c>
      <c r="S1109" s="57">
        <v>45657</v>
      </c>
    </row>
    <row r="1110" spans="1:19" ht="20.3" x14ac:dyDescent="0.35">
      <c r="A1110" s="43">
        <v>75</v>
      </c>
      <c r="B1110" s="47" t="s">
        <v>1563</v>
      </c>
      <c r="C1110" s="55">
        <v>31470</v>
      </c>
      <c r="D1110" s="43" t="s">
        <v>1899</v>
      </c>
      <c r="E1110" s="43">
        <v>1965</v>
      </c>
      <c r="F1110" s="43" t="s">
        <v>2131</v>
      </c>
      <c r="G1110" s="56" t="s">
        <v>2104</v>
      </c>
      <c r="H1110" s="43">
        <v>5</v>
      </c>
      <c r="I1110" s="43">
        <v>4</v>
      </c>
      <c r="J1110" s="43">
        <v>0</v>
      </c>
      <c r="K1110" s="43">
        <v>4730.8999999999996</v>
      </c>
      <c r="L1110" s="43">
        <v>3611.5</v>
      </c>
      <c r="M1110" s="45">
        <v>9397926.0099999998</v>
      </c>
      <c r="N1110" s="45">
        <f t="shared" si="95"/>
        <v>9397926.0099999998</v>
      </c>
      <c r="O1110" s="45">
        <v>0</v>
      </c>
      <c r="P1110" s="45">
        <v>0</v>
      </c>
      <c r="Q1110" s="45">
        <v>0</v>
      </c>
      <c r="R1110" s="57">
        <v>45292</v>
      </c>
      <c r="S1110" s="57">
        <v>45657</v>
      </c>
    </row>
    <row r="1111" spans="1:19" ht="20.3" x14ac:dyDescent="0.35">
      <c r="A1111" s="43">
        <v>76</v>
      </c>
      <c r="B1111" s="47" t="s">
        <v>1564</v>
      </c>
      <c r="C1111" s="55">
        <v>31473</v>
      </c>
      <c r="D1111" s="43" t="s">
        <v>1899</v>
      </c>
      <c r="E1111" s="43">
        <v>1965</v>
      </c>
      <c r="F1111" s="43" t="s">
        <v>2131</v>
      </c>
      <c r="G1111" s="56" t="s">
        <v>2104</v>
      </c>
      <c r="H1111" s="43">
        <v>5</v>
      </c>
      <c r="I1111" s="43">
        <v>4</v>
      </c>
      <c r="J1111" s="43">
        <v>0</v>
      </c>
      <c r="K1111" s="43">
        <v>4727.8</v>
      </c>
      <c r="L1111" s="43">
        <v>3573.2</v>
      </c>
      <c r="M1111" s="45">
        <v>0</v>
      </c>
      <c r="N1111" s="45">
        <f t="shared" si="95"/>
        <v>0</v>
      </c>
      <c r="O1111" s="45">
        <v>0</v>
      </c>
      <c r="P1111" s="45">
        <v>0</v>
      </c>
      <c r="Q1111" s="45">
        <v>0</v>
      </c>
      <c r="R1111" s="57">
        <v>45292</v>
      </c>
      <c r="S1111" s="57">
        <v>45657</v>
      </c>
    </row>
    <row r="1112" spans="1:19" ht="20.3" x14ac:dyDescent="0.35">
      <c r="A1112" s="43">
        <v>77</v>
      </c>
      <c r="B1112" s="47" t="s">
        <v>1565</v>
      </c>
      <c r="C1112" s="55">
        <v>31475</v>
      </c>
      <c r="D1112" s="43" t="s">
        <v>1899</v>
      </c>
      <c r="E1112" s="43">
        <v>1965</v>
      </c>
      <c r="F1112" s="43" t="s">
        <v>2131</v>
      </c>
      <c r="G1112" s="56" t="s">
        <v>2104</v>
      </c>
      <c r="H1112" s="43">
        <v>5</v>
      </c>
      <c r="I1112" s="43">
        <v>4</v>
      </c>
      <c r="J1112" s="43">
        <v>0</v>
      </c>
      <c r="K1112" s="43">
        <v>4765.2</v>
      </c>
      <c r="L1112" s="43">
        <v>3611.5</v>
      </c>
      <c r="M1112" s="45">
        <v>0</v>
      </c>
      <c r="N1112" s="45">
        <f t="shared" si="95"/>
        <v>0</v>
      </c>
      <c r="O1112" s="45">
        <v>0</v>
      </c>
      <c r="P1112" s="45">
        <v>0</v>
      </c>
      <c r="Q1112" s="45">
        <v>0</v>
      </c>
      <c r="R1112" s="57">
        <v>45292</v>
      </c>
      <c r="S1112" s="57">
        <v>45657</v>
      </c>
    </row>
    <row r="1113" spans="1:19" ht="20.3" x14ac:dyDescent="0.35">
      <c r="A1113" s="43">
        <v>78</v>
      </c>
      <c r="B1113" s="47" t="s">
        <v>1566</v>
      </c>
      <c r="C1113" s="55">
        <v>31607</v>
      </c>
      <c r="D1113" s="43" t="s">
        <v>1899</v>
      </c>
      <c r="E1113" s="43">
        <v>1972</v>
      </c>
      <c r="F1113" s="43" t="s">
        <v>2131</v>
      </c>
      <c r="G1113" s="56" t="s">
        <v>2097</v>
      </c>
      <c r="H1113" s="43">
        <v>9</v>
      </c>
      <c r="I1113" s="43">
        <v>1</v>
      </c>
      <c r="J1113" s="43">
        <v>0</v>
      </c>
      <c r="K1113" s="43">
        <v>3871.78</v>
      </c>
      <c r="L1113" s="43">
        <v>2298.4</v>
      </c>
      <c r="M1113" s="45">
        <v>3782121.42</v>
      </c>
      <c r="N1113" s="45">
        <f t="shared" si="95"/>
        <v>3782121.42</v>
      </c>
      <c r="O1113" s="45">
        <v>0</v>
      </c>
      <c r="P1113" s="45">
        <v>0</v>
      </c>
      <c r="Q1113" s="45">
        <v>0</v>
      </c>
      <c r="R1113" s="57">
        <v>45292</v>
      </c>
      <c r="S1113" s="57">
        <v>45657</v>
      </c>
    </row>
    <row r="1114" spans="1:19" ht="40.6" x14ac:dyDescent="0.35">
      <c r="A1114" s="43">
        <v>79</v>
      </c>
      <c r="B1114" s="47" t="s">
        <v>1567</v>
      </c>
      <c r="C1114" s="55">
        <v>31762</v>
      </c>
      <c r="D1114" s="43" t="s">
        <v>1899</v>
      </c>
      <c r="E1114" s="43">
        <v>1965</v>
      </c>
      <c r="F1114" s="43" t="s">
        <v>2131</v>
      </c>
      <c r="G1114" s="56" t="s">
        <v>2098</v>
      </c>
      <c r="H1114" s="43">
        <v>5</v>
      </c>
      <c r="I1114" s="43">
        <v>3</v>
      </c>
      <c r="J1114" s="43">
        <v>0</v>
      </c>
      <c r="K1114" s="43">
        <v>3394.5</v>
      </c>
      <c r="L1114" s="43">
        <v>2496.1999999999998</v>
      </c>
      <c r="M1114" s="45">
        <v>0</v>
      </c>
      <c r="N1114" s="45">
        <f t="shared" si="95"/>
        <v>0</v>
      </c>
      <c r="O1114" s="45">
        <v>0</v>
      </c>
      <c r="P1114" s="45">
        <v>0</v>
      </c>
      <c r="Q1114" s="45">
        <v>0</v>
      </c>
      <c r="R1114" s="57">
        <v>45292</v>
      </c>
      <c r="S1114" s="57">
        <v>45657</v>
      </c>
    </row>
    <row r="1115" spans="1:19" ht="40.6" x14ac:dyDescent="0.35">
      <c r="A1115" s="43">
        <v>80</v>
      </c>
      <c r="B1115" s="47" t="s">
        <v>1568</v>
      </c>
      <c r="C1115" s="55">
        <v>31763</v>
      </c>
      <c r="D1115" s="43" t="s">
        <v>1899</v>
      </c>
      <c r="E1115" s="43">
        <v>1962</v>
      </c>
      <c r="F1115" s="43" t="s">
        <v>2131</v>
      </c>
      <c r="G1115" s="56" t="s">
        <v>2098</v>
      </c>
      <c r="H1115" s="43">
        <v>5</v>
      </c>
      <c r="I1115" s="43">
        <v>3</v>
      </c>
      <c r="J1115" s="43">
        <v>0</v>
      </c>
      <c r="K1115" s="43">
        <v>3397.4</v>
      </c>
      <c r="L1115" s="43">
        <v>2507.5500000000002</v>
      </c>
      <c r="M1115" s="45">
        <v>6836623.04</v>
      </c>
      <c r="N1115" s="45">
        <f t="shared" si="95"/>
        <v>6836623.04</v>
      </c>
      <c r="O1115" s="45">
        <v>0</v>
      </c>
      <c r="P1115" s="45">
        <v>0</v>
      </c>
      <c r="Q1115" s="45">
        <v>0</v>
      </c>
      <c r="R1115" s="57">
        <v>45292</v>
      </c>
      <c r="S1115" s="57">
        <v>45657</v>
      </c>
    </row>
    <row r="1116" spans="1:19" ht="20.3" x14ac:dyDescent="0.35">
      <c r="A1116" s="43">
        <v>81</v>
      </c>
      <c r="B1116" s="47" t="s">
        <v>1569</v>
      </c>
      <c r="C1116" s="55">
        <v>31564</v>
      </c>
      <c r="D1116" s="43" t="s">
        <v>1899</v>
      </c>
      <c r="E1116" s="43">
        <v>1964</v>
      </c>
      <c r="F1116" s="43" t="s">
        <v>2131</v>
      </c>
      <c r="G1116" s="56" t="s">
        <v>2098</v>
      </c>
      <c r="H1116" s="43">
        <v>5</v>
      </c>
      <c r="I1116" s="43">
        <v>2</v>
      </c>
      <c r="J1116" s="43">
        <v>0</v>
      </c>
      <c r="K1116" s="43">
        <v>2090.1999999999998</v>
      </c>
      <c r="L1116" s="43">
        <v>1622.22</v>
      </c>
      <c r="M1116" s="45">
        <v>3447542.91</v>
      </c>
      <c r="N1116" s="45">
        <f t="shared" si="95"/>
        <v>3447542.91</v>
      </c>
      <c r="O1116" s="45">
        <v>0</v>
      </c>
      <c r="P1116" s="45">
        <v>0</v>
      </c>
      <c r="Q1116" s="45">
        <v>0</v>
      </c>
      <c r="R1116" s="57">
        <v>45292</v>
      </c>
      <c r="S1116" s="57">
        <v>45657</v>
      </c>
    </row>
    <row r="1117" spans="1:19" ht="20.3" x14ac:dyDescent="0.3">
      <c r="A1117" s="46" t="s">
        <v>22</v>
      </c>
      <c r="B1117" s="46"/>
      <c r="C1117" s="58" t="s">
        <v>172</v>
      </c>
      <c r="D1117" s="58" t="s">
        <v>172</v>
      </c>
      <c r="E1117" s="58" t="s">
        <v>172</v>
      </c>
      <c r="F1117" s="58" t="s">
        <v>172</v>
      </c>
      <c r="G1117" s="58" t="s">
        <v>172</v>
      </c>
      <c r="H1117" s="58" t="s">
        <v>172</v>
      </c>
      <c r="I1117" s="58" t="s">
        <v>172</v>
      </c>
      <c r="J1117" s="49">
        <f t="shared" ref="J1117:Q1117" si="96">SUM(J1095:J1116)</f>
        <v>0</v>
      </c>
      <c r="K1117" s="49">
        <f t="shared" si="96"/>
        <v>108160.87999999999</v>
      </c>
      <c r="L1117" s="49">
        <f t="shared" si="96"/>
        <v>76381.109999999986</v>
      </c>
      <c r="M1117" s="49">
        <f t="shared" si="96"/>
        <v>98308867.610000014</v>
      </c>
      <c r="N1117" s="49">
        <f t="shared" si="96"/>
        <v>98308867.610000014</v>
      </c>
      <c r="O1117" s="49">
        <f t="shared" si="96"/>
        <v>0</v>
      </c>
      <c r="P1117" s="49">
        <f t="shared" si="96"/>
        <v>0</v>
      </c>
      <c r="Q1117" s="49">
        <f t="shared" si="96"/>
        <v>0</v>
      </c>
      <c r="R1117" s="58" t="s">
        <v>172</v>
      </c>
      <c r="S1117" s="58" t="s">
        <v>172</v>
      </c>
    </row>
    <row r="1118" spans="1:19" ht="19.649999999999999" x14ac:dyDescent="0.3">
      <c r="A1118" s="596" t="s">
        <v>1976</v>
      </c>
      <c r="B1118" s="596"/>
      <c r="C1118" s="596"/>
      <c r="D1118" s="596"/>
      <c r="E1118" s="596"/>
      <c r="F1118" s="596"/>
      <c r="G1118" s="596"/>
      <c r="H1118" s="596"/>
      <c r="I1118" s="596"/>
      <c r="J1118" s="596"/>
      <c r="K1118" s="596"/>
      <c r="L1118" s="596"/>
      <c r="M1118" s="596"/>
      <c r="N1118" s="596"/>
      <c r="O1118" s="596"/>
      <c r="P1118" s="596"/>
      <c r="Q1118" s="596"/>
      <c r="R1118" s="596"/>
      <c r="S1118" s="597"/>
    </row>
    <row r="1119" spans="1:19" ht="20.3" x14ac:dyDescent="0.35">
      <c r="A1119" s="43">
        <v>82</v>
      </c>
      <c r="B1119" s="47" t="s">
        <v>816</v>
      </c>
      <c r="C1119" s="55">
        <v>33117</v>
      </c>
      <c r="D1119" s="43" t="s">
        <v>1899</v>
      </c>
      <c r="E1119" s="43">
        <v>1962</v>
      </c>
      <c r="F1119" s="43" t="s">
        <v>2131</v>
      </c>
      <c r="G1119" s="56" t="s">
        <v>2098</v>
      </c>
      <c r="H1119" s="43">
        <v>3</v>
      </c>
      <c r="I1119" s="43">
        <v>2</v>
      </c>
      <c r="J1119" s="43">
        <v>0</v>
      </c>
      <c r="K1119" s="43">
        <v>1038.9000000000001</v>
      </c>
      <c r="L1119" s="43">
        <v>951.9</v>
      </c>
      <c r="M1119" s="45">
        <v>0</v>
      </c>
      <c r="N1119" s="45">
        <f t="shared" si="95"/>
        <v>0</v>
      </c>
      <c r="O1119" s="45">
        <v>0</v>
      </c>
      <c r="P1119" s="45">
        <v>0</v>
      </c>
      <c r="Q1119" s="45">
        <v>0</v>
      </c>
      <c r="R1119" s="57">
        <v>45292</v>
      </c>
      <c r="S1119" s="57">
        <v>45657</v>
      </c>
    </row>
    <row r="1120" spans="1:19" ht="20.3" x14ac:dyDescent="0.35">
      <c r="A1120" s="43">
        <v>83</v>
      </c>
      <c r="B1120" s="47" t="s">
        <v>825</v>
      </c>
      <c r="C1120" s="55">
        <v>33500</v>
      </c>
      <c r="D1120" s="43" t="s">
        <v>1899</v>
      </c>
      <c r="E1120" s="43">
        <v>1960</v>
      </c>
      <c r="F1120" s="43" t="s">
        <v>2131</v>
      </c>
      <c r="G1120" s="56" t="s">
        <v>2098</v>
      </c>
      <c r="H1120" s="43">
        <v>4</v>
      </c>
      <c r="I1120" s="43">
        <v>4</v>
      </c>
      <c r="J1120" s="43">
        <v>0</v>
      </c>
      <c r="K1120" s="43">
        <v>2828.1</v>
      </c>
      <c r="L1120" s="43">
        <v>1963.7</v>
      </c>
      <c r="M1120" s="45">
        <v>0</v>
      </c>
      <c r="N1120" s="45">
        <f t="shared" si="95"/>
        <v>0</v>
      </c>
      <c r="O1120" s="45">
        <v>0</v>
      </c>
      <c r="P1120" s="45">
        <v>0</v>
      </c>
      <c r="Q1120" s="45">
        <v>0</v>
      </c>
      <c r="R1120" s="57">
        <v>45292</v>
      </c>
      <c r="S1120" s="57">
        <v>45657</v>
      </c>
    </row>
    <row r="1121" spans="1:19" ht="20.3" x14ac:dyDescent="0.35">
      <c r="A1121" s="43">
        <v>84</v>
      </c>
      <c r="B1121" s="47" t="s">
        <v>826</v>
      </c>
      <c r="C1121" s="55">
        <v>33507</v>
      </c>
      <c r="D1121" s="43" t="s">
        <v>1899</v>
      </c>
      <c r="E1121" s="43">
        <v>1968</v>
      </c>
      <c r="F1121" s="43" t="s">
        <v>2131</v>
      </c>
      <c r="G1121" s="56" t="s">
        <v>2097</v>
      </c>
      <c r="H1121" s="43">
        <v>9</v>
      </c>
      <c r="I1121" s="43">
        <v>2</v>
      </c>
      <c r="J1121" s="43">
        <v>0</v>
      </c>
      <c r="K1121" s="43">
        <v>2457.5</v>
      </c>
      <c r="L1121" s="43">
        <v>2395.9</v>
      </c>
      <c r="M1121" s="45">
        <v>0</v>
      </c>
      <c r="N1121" s="45">
        <f t="shared" si="95"/>
        <v>0</v>
      </c>
      <c r="O1121" s="45">
        <v>0</v>
      </c>
      <c r="P1121" s="45">
        <v>0</v>
      </c>
      <c r="Q1121" s="45">
        <v>0</v>
      </c>
      <c r="R1121" s="57">
        <v>45292</v>
      </c>
      <c r="S1121" s="57">
        <v>45657</v>
      </c>
    </row>
    <row r="1122" spans="1:19" ht="20.3" x14ac:dyDescent="0.35">
      <c r="A1122" s="43">
        <v>85</v>
      </c>
      <c r="B1122" s="47" t="s">
        <v>827</v>
      </c>
      <c r="C1122" s="55">
        <v>33508</v>
      </c>
      <c r="D1122" s="43" t="s">
        <v>1899</v>
      </c>
      <c r="E1122" s="43">
        <v>1969</v>
      </c>
      <c r="F1122" s="43" t="s">
        <v>2131</v>
      </c>
      <c r="G1122" s="56" t="s">
        <v>2098</v>
      </c>
      <c r="H1122" s="43">
        <v>4</v>
      </c>
      <c r="I1122" s="43">
        <v>4</v>
      </c>
      <c r="J1122" s="43">
        <v>0</v>
      </c>
      <c r="K1122" s="43">
        <v>3794.4</v>
      </c>
      <c r="L1122" s="43">
        <v>2085.3000000000002</v>
      </c>
      <c r="M1122" s="45">
        <v>0</v>
      </c>
      <c r="N1122" s="45">
        <f t="shared" si="95"/>
        <v>0</v>
      </c>
      <c r="O1122" s="45">
        <v>0</v>
      </c>
      <c r="P1122" s="45">
        <v>0</v>
      </c>
      <c r="Q1122" s="45">
        <v>0</v>
      </c>
      <c r="R1122" s="57">
        <v>45292</v>
      </c>
      <c r="S1122" s="57">
        <v>45657</v>
      </c>
    </row>
    <row r="1123" spans="1:19" ht="20.3" x14ac:dyDescent="0.35">
      <c r="A1123" s="43">
        <v>86</v>
      </c>
      <c r="B1123" s="47" t="s">
        <v>828</v>
      </c>
      <c r="C1123" s="55">
        <v>33516</v>
      </c>
      <c r="D1123" s="43" t="s">
        <v>1899</v>
      </c>
      <c r="E1123" s="43">
        <v>1932</v>
      </c>
      <c r="F1123" s="43" t="s">
        <v>2131</v>
      </c>
      <c r="G1123" s="56" t="s">
        <v>2103</v>
      </c>
      <c r="H1123" s="43">
        <v>2</v>
      </c>
      <c r="I1123" s="43">
        <v>1</v>
      </c>
      <c r="J1123" s="43">
        <v>0</v>
      </c>
      <c r="K1123" s="43">
        <v>576.20000000000005</v>
      </c>
      <c r="L1123" s="43">
        <v>520.1</v>
      </c>
      <c r="M1123" s="45">
        <v>0</v>
      </c>
      <c r="N1123" s="45">
        <f t="shared" si="95"/>
        <v>0</v>
      </c>
      <c r="O1123" s="45">
        <v>0</v>
      </c>
      <c r="P1123" s="45">
        <v>0</v>
      </c>
      <c r="Q1123" s="45">
        <v>0</v>
      </c>
      <c r="R1123" s="57">
        <v>45292</v>
      </c>
      <c r="S1123" s="57">
        <v>45657</v>
      </c>
    </row>
    <row r="1124" spans="1:19" ht="20.3" x14ac:dyDescent="0.35">
      <c r="A1124" s="43">
        <v>87</v>
      </c>
      <c r="B1124" s="47" t="s">
        <v>829</v>
      </c>
      <c r="C1124" s="55">
        <v>33511</v>
      </c>
      <c r="D1124" s="43" t="s">
        <v>1899</v>
      </c>
      <c r="E1124" s="43">
        <v>1968</v>
      </c>
      <c r="F1124" s="43" t="s">
        <v>2131</v>
      </c>
      <c r="G1124" s="56" t="s">
        <v>2098</v>
      </c>
      <c r="H1124" s="43">
        <v>4</v>
      </c>
      <c r="I1124" s="43">
        <v>3</v>
      </c>
      <c r="J1124" s="43">
        <v>0</v>
      </c>
      <c r="K1124" s="43">
        <v>3815.2</v>
      </c>
      <c r="L1124" s="43">
        <v>2092.9</v>
      </c>
      <c r="M1124" s="45">
        <v>0</v>
      </c>
      <c r="N1124" s="45">
        <f t="shared" si="95"/>
        <v>0</v>
      </c>
      <c r="O1124" s="45">
        <v>0</v>
      </c>
      <c r="P1124" s="45">
        <v>0</v>
      </c>
      <c r="Q1124" s="45">
        <v>0</v>
      </c>
      <c r="R1124" s="57">
        <v>45292</v>
      </c>
      <c r="S1124" s="57">
        <v>45657</v>
      </c>
    </row>
    <row r="1125" spans="1:19" ht="20.3" x14ac:dyDescent="0.35">
      <c r="A1125" s="43">
        <v>88</v>
      </c>
      <c r="B1125" s="47" t="s">
        <v>830</v>
      </c>
      <c r="C1125" s="55">
        <v>33575</v>
      </c>
      <c r="D1125" s="43" t="s">
        <v>1899</v>
      </c>
      <c r="E1125" s="43">
        <v>1970</v>
      </c>
      <c r="F1125" s="43" t="s">
        <v>2131</v>
      </c>
      <c r="G1125" s="56" t="s">
        <v>2098</v>
      </c>
      <c r="H1125" s="43">
        <v>4</v>
      </c>
      <c r="I1125" s="43">
        <v>3</v>
      </c>
      <c r="J1125" s="43">
        <v>0</v>
      </c>
      <c r="K1125" s="43">
        <v>1419.2</v>
      </c>
      <c r="L1125" s="43">
        <v>2011</v>
      </c>
      <c r="M1125" s="45">
        <v>0</v>
      </c>
      <c r="N1125" s="45">
        <f t="shared" si="95"/>
        <v>0</v>
      </c>
      <c r="O1125" s="45">
        <v>0</v>
      </c>
      <c r="P1125" s="45">
        <v>0</v>
      </c>
      <c r="Q1125" s="45">
        <v>0</v>
      </c>
      <c r="R1125" s="57">
        <v>45292</v>
      </c>
      <c r="S1125" s="57">
        <v>45657</v>
      </c>
    </row>
    <row r="1126" spans="1:19" ht="20.3" x14ac:dyDescent="0.35">
      <c r="A1126" s="43">
        <v>89</v>
      </c>
      <c r="B1126" s="47" t="s">
        <v>915</v>
      </c>
      <c r="C1126" s="55">
        <v>33580</v>
      </c>
      <c r="D1126" s="43" t="s">
        <v>1899</v>
      </c>
      <c r="E1126" s="43">
        <v>1975</v>
      </c>
      <c r="F1126" s="43" t="s">
        <v>2131</v>
      </c>
      <c r="G1126" s="56" t="s">
        <v>2098</v>
      </c>
      <c r="H1126" s="43">
        <v>5</v>
      </c>
      <c r="I1126" s="43">
        <v>4</v>
      </c>
      <c r="J1126" s="43">
        <v>0</v>
      </c>
      <c r="K1126" s="43">
        <v>6291.9</v>
      </c>
      <c r="L1126" s="43">
        <v>3862.2</v>
      </c>
      <c r="M1126" s="45">
        <v>0</v>
      </c>
      <c r="N1126" s="45">
        <f t="shared" si="95"/>
        <v>0</v>
      </c>
      <c r="O1126" s="45">
        <v>0</v>
      </c>
      <c r="P1126" s="45">
        <v>0</v>
      </c>
      <c r="Q1126" s="45">
        <v>0</v>
      </c>
      <c r="R1126" s="57">
        <v>45292</v>
      </c>
      <c r="S1126" s="57">
        <v>45657</v>
      </c>
    </row>
    <row r="1127" spans="1:19" ht="20.3" x14ac:dyDescent="0.35">
      <c r="A1127" s="43">
        <v>90</v>
      </c>
      <c r="B1127" s="47" t="s">
        <v>917</v>
      </c>
      <c r="C1127" s="55">
        <v>33583</v>
      </c>
      <c r="D1127" s="43" t="s">
        <v>1899</v>
      </c>
      <c r="E1127" s="43">
        <v>1974</v>
      </c>
      <c r="F1127" s="43" t="s">
        <v>2131</v>
      </c>
      <c r="G1127" s="56" t="s">
        <v>2097</v>
      </c>
      <c r="H1127" s="43">
        <v>5</v>
      </c>
      <c r="I1127" s="43">
        <v>6</v>
      </c>
      <c r="J1127" s="43">
        <v>0</v>
      </c>
      <c r="K1127" s="43">
        <v>7030.8</v>
      </c>
      <c r="L1127" s="43">
        <v>4366.5</v>
      </c>
      <c r="M1127" s="45">
        <v>0</v>
      </c>
      <c r="N1127" s="45">
        <f t="shared" si="95"/>
        <v>0</v>
      </c>
      <c r="O1127" s="45">
        <v>0</v>
      </c>
      <c r="P1127" s="45">
        <v>0</v>
      </c>
      <c r="Q1127" s="45">
        <v>0</v>
      </c>
      <c r="R1127" s="57">
        <v>45292</v>
      </c>
      <c r="S1127" s="57">
        <v>45657</v>
      </c>
    </row>
    <row r="1128" spans="1:19" ht="20.3" x14ac:dyDescent="0.35">
      <c r="A1128" s="43">
        <v>91</v>
      </c>
      <c r="B1128" s="47" t="s">
        <v>919</v>
      </c>
      <c r="C1128" s="55">
        <v>33586</v>
      </c>
      <c r="D1128" s="43" t="s">
        <v>1899</v>
      </c>
      <c r="E1128" s="43">
        <v>1967</v>
      </c>
      <c r="F1128" s="43" t="s">
        <v>2131</v>
      </c>
      <c r="G1128" s="56" t="s">
        <v>2097</v>
      </c>
      <c r="H1128" s="43">
        <v>5</v>
      </c>
      <c r="I1128" s="43">
        <v>3</v>
      </c>
      <c r="J1128" s="43">
        <v>0</v>
      </c>
      <c r="K1128" s="43">
        <v>4127.6000000000004</v>
      </c>
      <c r="L1128" s="43">
        <v>2570.3000000000002</v>
      </c>
      <c r="M1128" s="45">
        <v>0</v>
      </c>
      <c r="N1128" s="45">
        <f t="shared" si="95"/>
        <v>0</v>
      </c>
      <c r="O1128" s="45">
        <v>0</v>
      </c>
      <c r="P1128" s="45">
        <v>0</v>
      </c>
      <c r="Q1128" s="45">
        <v>0</v>
      </c>
      <c r="R1128" s="57">
        <v>45292</v>
      </c>
      <c r="S1128" s="57">
        <v>45657</v>
      </c>
    </row>
    <row r="1129" spans="1:19" ht="20.3" x14ac:dyDescent="0.35">
      <c r="A1129" s="43">
        <v>92</v>
      </c>
      <c r="B1129" s="47" t="s">
        <v>831</v>
      </c>
      <c r="C1129" s="55">
        <v>33723</v>
      </c>
      <c r="D1129" s="43" t="s">
        <v>1899</v>
      </c>
      <c r="E1129" s="43">
        <v>1965</v>
      </c>
      <c r="F1129" s="43" t="s">
        <v>2131</v>
      </c>
      <c r="G1129" s="56" t="s">
        <v>2098</v>
      </c>
      <c r="H1129" s="43">
        <v>4</v>
      </c>
      <c r="I1129" s="43">
        <v>3</v>
      </c>
      <c r="J1129" s="43">
        <v>0</v>
      </c>
      <c r="K1129" s="43">
        <v>2484.4</v>
      </c>
      <c r="L1129" s="43">
        <v>1526.3</v>
      </c>
      <c r="M1129" s="45">
        <v>0</v>
      </c>
      <c r="N1129" s="45">
        <f t="shared" si="95"/>
        <v>0</v>
      </c>
      <c r="O1129" s="45">
        <v>0</v>
      </c>
      <c r="P1129" s="45">
        <v>0</v>
      </c>
      <c r="Q1129" s="45">
        <v>0</v>
      </c>
      <c r="R1129" s="57">
        <v>45292</v>
      </c>
      <c r="S1129" s="57">
        <v>45657</v>
      </c>
    </row>
    <row r="1130" spans="1:19" ht="20.3" x14ac:dyDescent="0.35">
      <c r="A1130" s="43">
        <v>93</v>
      </c>
      <c r="B1130" s="47" t="s">
        <v>832</v>
      </c>
      <c r="C1130" s="55">
        <v>33744</v>
      </c>
      <c r="D1130" s="43" t="s">
        <v>1899</v>
      </c>
      <c r="E1130" s="43">
        <v>1962</v>
      </c>
      <c r="F1130" s="43" t="s">
        <v>2131</v>
      </c>
      <c r="G1130" s="56" t="s">
        <v>2098</v>
      </c>
      <c r="H1130" s="43">
        <v>4</v>
      </c>
      <c r="I1130" s="43">
        <v>3</v>
      </c>
      <c r="J1130" s="43">
        <v>0</v>
      </c>
      <c r="K1130" s="43">
        <v>4469.8999999999996</v>
      </c>
      <c r="L1130" s="43">
        <v>2003</v>
      </c>
      <c r="M1130" s="45">
        <v>0</v>
      </c>
      <c r="N1130" s="45">
        <f t="shared" si="95"/>
        <v>0</v>
      </c>
      <c r="O1130" s="45">
        <v>0</v>
      </c>
      <c r="P1130" s="45">
        <v>0</v>
      </c>
      <c r="Q1130" s="45">
        <v>0</v>
      </c>
      <c r="R1130" s="57">
        <v>45292</v>
      </c>
      <c r="S1130" s="57">
        <v>45657</v>
      </c>
    </row>
    <row r="1131" spans="1:19" ht="20.3" x14ac:dyDescent="0.35">
      <c r="A1131" s="43">
        <v>94</v>
      </c>
      <c r="B1131" s="47" t="s">
        <v>833</v>
      </c>
      <c r="C1131" s="55">
        <v>33756</v>
      </c>
      <c r="D1131" s="43" t="s">
        <v>1899</v>
      </c>
      <c r="E1131" s="43">
        <v>1953</v>
      </c>
      <c r="F1131" s="43" t="s">
        <v>2131</v>
      </c>
      <c r="G1131" s="56" t="s">
        <v>2098</v>
      </c>
      <c r="H1131" s="43">
        <v>3</v>
      </c>
      <c r="I1131" s="43">
        <v>1</v>
      </c>
      <c r="J1131" s="43">
        <v>0</v>
      </c>
      <c r="K1131" s="43">
        <v>2184.5</v>
      </c>
      <c r="L1131" s="43">
        <v>653.4</v>
      </c>
      <c r="M1131" s="45">
        <v>0</v>
      </c>
      <c r="N1131" s="45">
        <f t="shared" si="95"/>
        <v>0</v>
      </c>
      <c r="O1131" s="45">
        <v>0</v>
      </c>
      <c r="P1131" s="45">
        <v>0</v>
      </c>
      <c r="Q1131" s="45">
        <v>0</v>
      </c>
      <c r="R1131" s="57">
        <v>45292</v>
      </c>
      <c r="S1131" s="57">
        <v>45657</v>
      </c>
    </row>
    <row r="1132" spans="1:19" ht="20.3" x14ac:dyDescent="0.35">
      <c r="A1132" s="43">
        <v>95</v>
      </c>
      <c r="B1132" s="47" t="s">
        <v>834</v>
      </c>
      <c r="C1132" s="55">
        <v>33762</v>
      </c>
      <c r="D1132" s="43" t="s">
        <v>1899</v>
      </c>
      <c r="E1132" s="43">
        <v>1952</v>
      </c>
      <c r="F1132" s="43" t="s">
        <v>2131</v>
      </c>
      <c r="G1132" s="56" t="s">
        <v>2103</v>
      </c>
      <c r="H1132" s="43">
        <v>2</v>
      </c>
      <c r="I1132" s="43">
        <v>1</v>
      </c>
      <c r="J1132" s="43">
        <v>0</v>
      </c>
      <c r="K1132" s="43">
        <v>675.8</v>
      </c>
      <c r="L1132" s="43">
        <v>493.1</v>
      </c>
      <c r="M1132" s="45">
        <v>0</v>
      </c>
      <c r="N1132" s="45">
        <f t="shared" si="95"/>
        <v>0</v>
      </c>
      <c r="O1132" s="45">
        <v>0</v>
      </c>
      <c r="P1132" s="45">
        <v>0</v>
      </c>
      <c r="Q1132" s="45">
        <v>0</v>
      </c>
      <c r="R1132" s="57">
        <v>45292</v>
      </c>
      <c r="S1132" s="57">
        <v>45657</v>
      </c>
    </row>
    <row r="1133" spans="1:19" ht="20.3" x14ac:dyDescent="0.35">
      <c r="A1133" s="43">
        <v>96</v>
      </c>
      <c r="B1133" s="47" t="s">
        <v>835</v>
      </c>
      <c r="C1133" s="55">
        <v>33870</v>
      </c>
      <c r="D1133" s="43" t="s">
        <v>1899</v>
      </c>
      <c r="E1133" s="43">
        <v>1973</v>
      </c>
      <c r="F1133" s="43" t="s">
        <v>2131</v>
      </c>
      <c r="G1133" s="56" t="s">
        <v>2097</v>
      </c>
      <c r="H1133" s="43">
        <v>5</v>
      </c>
      <c r="I1133" s="43">
        <v>6</v>
      </c>
      <c r="J1133" s="43">
        <v>0</v>
      </c>
      <c r="K1133" s="43">
        <v>6568.1</v>
      </c>
      <c r="L1133" s="43">
        <v>4436.9000000000005</v>
      </c>
      <c r="M1133" s="45">
        <v>0</v>
      </c>
      <c r="N1133" s="45">
        <f t="shared" si="95"/>
        <v>0</v>
      </c>
      <c r="O1133" s="45">
        <v>0</v>
      </c>
      <c r="P1133" s="45">
        <v>0</v>
      </c>
      <c r="Q1133" s="45">
        <v>0</v>
      </c>
      <c r="R1133" s="57">
        <v>45292</v>
      </c>
      <c r="S1133" s="57">
        <v>45657</v>
      </c>
    </row>
    <row r="1134" spans="1:19" ht="20.3" x14ac:dyDescent="0.35">
      <c r="A1134" s="43">
        <v>97</v>
      </c>
      <c r="B1134" s="47" t="s">
        <v>836</v>
      </c>
      <c r="C1134" s="55">
        <v>33924</v>
      </c>
      <c r="D1134" s="43" t="s">
        <v>1899</v>
      </c>
      <c r="E1134" s="43">
        <v>1974</v>
      </c>
      <c r="F1134" s="43" t="s">
        <v>2131</v>
      </c>
      <c r="G1134" s="56" t="s">
        <v>2097</v>
      </c>
      <c r="H1134" s="43">
        <v>5</v>
      </c>
      <c r="I1134" s="43">
        <v>4</v>
      </c>
      <c r="J1134" s="43">
        <v>0</v>
      </c>
      <c r="K1134" s="43">
        <v>4776.5</v>
      </c>
      <c r="L1134" s="43">
        <v>2681.9</v>
      </c>
      <c r="M1134" s="45">
        <v>0</v>
      </c>
      <c r="N1134" s="45">
        <f t="shared" si="95"/>
        <v>0</v>
      </c>
      <c r="O1134" s="45">
        <v>0</v>
      </c>
      <c r="P1134" s="45">
        <v>0</v>
      </c>
      <c r="Q1134" s="45">
        <v>0</v>
      </c>
      <c r="R1134" s="57">
        <v>45292</v>
      </c>
      <c r="S1134" s="57">
        <v>45657</v>
      </c>
    </row>
    <row r="1135" spans="1:19" ht="20.3" x14ac:dyDescent="0.35">
      <c r="A1135" s="43">
        <v>98</v>
      </c>
      <c r="B1135" s="47" t="s">
        <v>837</v>
      </c>
      <c r="C1135" s="55">
        <v>33925</v>
      </c>
      <c r="D1135" s="43" t="s">
        <v>1899</v>
      </c>
      <c r="E1135" s="43">
        <v>1975</v>
      </c>
      <c r="F1135" s="43" t="s">
        <v>2131</v>
      </c>
      <c r="G1135" s="56" t="s">
        <v>2097</v>
      </c>
      <c r="H1135" s="43">
        <v>5</v>
      </c>
      <c r="I1135" s="43">
        <v>1</v>
      </c>
      <c r="J1135" s="43">
        <v>0</v>
      </c>
      <c r="K1135" s="43">
        <v>1048.9000000000001</v>
      </c>
      <c r="L1135" s="43">
        <v>511</v>
      </c>
      <c r="M1135" s="45">
        <v>0</v>
      </c>
      <c r="N1135" s="45">
        <f t="shared" si="95"/>
        <v>0</v>
      </c>
      <c r="O1135" s="45">
        <v>0</v>
      </c>
      <c r="P1135" s="45">
        <v>0</v>
      </c>
      <c r="Q1135" s="45">
        <v>0</v>
      </c>
      <c r="R1135" s="57">
        <v>45292</v>
      </c>
      <c r="S1135" s="57">
        <v>45657</v>
      </c>
    </row>
    <row r="1136" spans="1:19" ht="20.3" x14ac:dyDescent="0.35">
      <c r="A1136" s="43">
        <v>99</v>
      </c>
      <c r="B1136" s="47" t="s">
        <v>838</v>
      </c>
      <c r="C1136" s="55">
        <v>33719</v>
      </c>
      <c r="D1136" s="43" t="s">
        <v>1899</v>
      </c>
      <c r="E1136" s="43">
        <v>1955</v>
      </c>
      <c r="F1136" s="43" t="s">
        <v>2131</v>
      </c>
      <c r="G1136" s="56" t="s">
        <v>2103</v>
      </c>
      <c r="H1136" s="43">
        <v>2</v>
      </c>
      <c r="I1136" s="43">
        <v>2</v>
      </c>
      <c r="J1136" s="43">
        <v>0</v>
      </c>
      <c r="K1136" s="43">
        <v>368.5</v>
      </c>
      <c r="L1136" s="43">
        <v>316.5</v>
      </c>
      <c r="M1136" s="45">
        <v>0</v>
      </c>
      <c r="N1136" s="45">
        <f t="shared" si="95"/>
        <v>0</v>
      </c>
      <c r="O1136" s="45">
        <v>0</v>
      </c>
      <c r="P1136" s="45">
        <v>0</v>
      </c>
      <c r="Q1136" s="45">
        <v>0</v>
      </c>
      <c r="R1136" s="57">
        <v>45292</v>
      </c>
      <c r="S1136" s="57">
        <v>45657</v>
      </c>
    </row>
    <row r="1137" spans="1:19" ht="20.3" x14ac:dyDescent="0.35">
      <c r="A1137" s="43">
        <v>100</v>
      </c>
      <c r="B1137" s="47" t="s">
        <v>839</v>
      </c>
      <c r="C1137" s="55">
        <v>33720</v>
      </c>
      <c r="D1137" s="43" t="s">
        <v>1899</v>
      </c>
      <c r="E1137" s="43">
        <v>1966</v>
      </c>
      <c r="F1137" s="43" t="s">
        <v>2131</v>
      </c>
      <c r="G1137" s="56" t="s">
        <v>2098</v>
      </c>
      <c r="H1137" s="43">
        <v>5</v>
      </c>
      <c r="I1137" s="43">
        <v>2</v>
      </c>
      <c r="J1137" s="43">
        <v>0</v>
      </c>
      <c r="K1137" s="43">
        <v>1984.5</v>
      </c>
      <c r="L1137" s="43">
        <v>1834.2</v>
      </c>
      <c r="M1137" s="45">
        <v>0</v>
      </c>
      <c r="N1137" s="45">
        <f t="shared" si="95"/>
        <v>0</v>
      </c>
      <c r="O1137" s="45">
        <v>0</v>
      </c>
      <c r="P1137" s="45">
        <v>0</v>
      </c>
      <c r="Q1137" s="45">
        <v>0</v>
      </c>
      <c r="R1137" s="57">
        <v>45292</v>
      </c>
      <c r="S1137" s="57">
        <v>45657</v>
      </c>
    </row>
    <row r="1138" spans="1:19" ht="20.3" x14ac:dyDescent="0.35">
      <c r="A1138" s="43">
        <v>101</v>
      </c>
      <c r="B1138" s="47" t="s">
        <v>840</v>
      </c>
      <c r="C1138" s="55">
        <v>33980</v>
      </c>
      <c r="D1138" s="43" t="s">
        <v>1899</v>
      </c>
      <c r="E1138" s="43">
        <v>1930</v>
      </c>
      <c r="F1138" s="43" t="s">
        <v>2131</v>
      </c>
      <c r="G1138" s="56" t="s">
        <v>2103</v>
      </c>
      <c r="H1138" s="43">
        <v>2</v>
      </c>
      <c r="I1138" s="43">
        <v>2</v>
      </c>
      <c r="J1138" s="43">
        <v>0</v>
      </c>
      <c r="K1138" s="43">
        <v>443.5</v>
      </c>
      <c r="L1138" s="43">
        <v>488.8</v>
      </c>
      <c r="M1138" s="45">
        <v>0</v>
      </c>
      <c r="N1138" s="45">
        <f t="shared" si="95"/>
        <v>0</v>
      </c>
      <c r="O1138" s="45">
        <v>0</v>
      </c>
      <c r="P1138" s="45">
        <v>0</v>
      </c>
      <c r="Q1138" s="45">
        <v>0</v>
      </c>
      <c r="R1138" s="57">
        <v>45292</v>
      </c>
      <c r="S1138" s="57">
        <v>45657</v>
      </c>
    </row>
    <row r="1139" spans="1:19" ht="20.3" x14ac:dyDescent="0.35">
      <c r="A1139" s="43">
        <v>102</v>
      </c>
      <c r="B1139" s="47" t="s">
        <v>841</v>
      </c>
      <c r="C1139" s="55">
        <v>33986</v>
      </c>
      <c r="D1139" s="43" t="s">
        <v>1899</v>
      </c>
      <c r="E1139" s="43">
        <v>1952</v>
      </c>
      <c r="F1139" s="43" t="s">
        <v>2131</v>
      </c>
      <c r="G1139" s="56" t="s">
        <v>2103</v>
      </c>
      <c r="H1139" s="43">
        <v>2</v>
      </c>
      <c r="I1139" s="43">
        <v>1</v>
      </c>
      <c r="J1139" s="43">
        <v>0</v>
      </c>
      <c r="K1139" s="43">
        <v>326.39999999999998</v>
      </c>
      <c r="L1139" s="43">
        <v>326.39999999999998</v>
      </c>
      <c r="M1139" s="45">
        <v>0</v>
      </c>
      <c r="N1139" s="45">
        <f t="shared" si="95"/>
        <v>0</v>
      </c>
      <c r="O1139" s="45">
        <v>0</v>
      </c>
      <c r="P1139" s="45">
        <v>0</v>
      </c>
      <c r="Q1139" s="45">
        <v>0</v>
      </c>
      <c r="R1139" s="57">
        <v>45292</v>
      </c>
      <c r="S1139" s="57">
        <v>45657</v>
      </c>
    </row>
    <row r="1140" spans="1:19" ht="20.3" x14ac:dyDescent="0.35">
      <c r="A1140" s="43">
        <v>103</v>
      </c>
      <c r="B1140" s="47" t="s">
        <v>842</v>
      </c>
      <c r="C1140" s="55">
        <v>33987</v>
      </c>
      <c r="D1140" s="43" t="s">
        <v>1899</v>
      </c>
      <c r="E1140" s="43">
        <v>1952</v>
      </c>
      <c r="F1140" s="43" t="s">
        <v>2131</v>
      </c>
      <c r="G1140" s="56" t="s">
        <v>2103</v>
      </c>
      <c r="H1140" s="43">
        <v>2</v>
      </c>
      <c r="I1140" s="43">
        <v>2</v>
      </c>
      <c r="J1140" s="43">
        <v>0</v>
      </c>
      <c r="K1140" s="43">
        <v>626</v>
      </c>
      <c r="L1140" s="43">
        <v>503.6</v>
      </c>
      <c r="M1140" s="45">
        <v>0</v>
      </c>
      <c r="N1140" s="45">
        <f t="shared" si="95"/>
        <v>0</v>
      </c>
      <c r="O1140" s="45">
        <v>0</v>
      </c>
      <c r="P1140" s="45">
        <v>0</v>
      </c>
      <c r="Q1140" s="45">
        <v>0</v>
      </c>
      <c r="R1140" s="57">
        <v>45292</v>
      </c>
      <c r="S1140" s="57">
        <v>45657</v>
      </c>
    </row>
    <row r="1141" spans="1:19" ht="20.3" x14ac:dyDescent="0.35">
      <c r="A1141" s="43">
        <v>104</v>
      </c>
      <c r="B1141" s="47" t="s">
        <v>843</v>
      </c>
      <c r="C1141" s="55">
        <v>33988</v>
      </c>
      <c r="D1141" s="43" t="s">
        <v>1899</v>
      </c>
      <c r="E1141" s="43">
        <v>1952</v>
      </c>
      <c r="F1141" s="43" t="s">
        <v>2131</v>
      </c>
      <c r="G1141" s="56" t="s">
        <v>2103</v>
      </c>
      <c r="H1141" s="43">
        <v>2</v>
      </c>
      <c r="I1141" s="43">
        <v>2</v>
      </c>
      <c r="J1141" s="43">
        <v>0</v>
      </c>
      <c r="K1141" s="43">
        <v>707.5</v>
      </c>
      <c r="L1141" s="43">
        <v>530.59999999999991</v>
      </c>
      <c r="M1141" s="45">
        <v>0</v>
      </c>
      <c r="N1141" s="45">
        <f t="shared" si="95"/>
        <v>0</v>
      </c>
      <c r="O1141" s="45">
        <v>0</v>
      </c>
      <c r="P1141" s="45">
        <v>0</v>
      </c>
      <c r="Q1141" s="45">
        <v>0</v>
      </c>
      <c r="R1141" s="57">
        <v>45292</v>
      </c>
      <c r="S1141" s="57">
        <v>45657</v>
      </c>
    </row>
    <row r="1142" spans="1:19" ht="20.3" x14ac:dyDescent="0.35">
      <c r="A1142" s="43">
        <v>105</v>
      </c>
      <c r="B1142" s="47" t="s">
        <v>844</v>
      </c>
      <c r="C1142" s="55">
        <v>33992</v>
      </c>
      <c r="D1142" s="43" t="s">
        <v>1899</v>
      </c>
      <c r="E1142" s="43">
        <v>1952</v>
      </c>
      <c r="F1142" s="43" t="s">
        <v>2131</v>
      </c>
      <c r="G1142" s="56" t="s">
        <v>2103</v>
      </c>
      <c r="H1142" s="43">
        <v>2</v>
      </c>
      <c r="I1142" s="43">
        <v>1</v>
      </c>
      <c r="J1142" s="43">
        <v>0</v>
      </c>
      <c r="K1142" s="43">
        <v>1521.5</v>
      </c>
      <c r="L1142" s="43">
        <v>1203.9000000000001</v>
      </c>
      <c r="M1142" s="45">
        <v>0</v>
      </c>
      <c r="N1142" s="45">
        <f t="shared" si="95"/>
        <v>0</v>
      </c>
      <c r="O1142" s="45">
        <v>0</v>
      </c>
      <c r="P1142" s="45">
        <v>0</v>
      </c>
      <c r="Q1142" s="45">
        <v>0</v>
      </c>
      <c r="R1142" s="57">
        <v>45292</v>
      </c>
      <c r="S1142" s="57">
        <v>45657</v>
      </c>
    </row>
    <row r="1143" spans="1:19" ht="20.3" x14ac:dyDescent="0.35">
      <c r="A1143" s="43">
        <v>106</v>
      </c>
      <c r="B1143" s="47" t="s">
        <v>845</v>
      </c>
      <c r="C1143" s="55">
        <v>33993</v>
      </c>
      <c r="D1143" s="43" t="s">
        <v>1899</v>
      </c>
      <c r="E1143" s="43">
        <v>1952</v>
      </c>
      <c r="F1143" s="43" t="s">
        <v>2131</v>
      </c>
      <c r="G1143" s="56" t="s">
        <v>2103</v>
      </c>
      <c r="H1143" s="43">
        <v>2</v>
      </c>
      <c r="I1143" s="43">
        <v>1</v>
      </c>
      <c r="J1143" s="43">
        <v>0</v>
      </c>
      <c r="K1143" s="43">
        <v>361.8</v>
      </c>
      <c r="L1143" s="43">
        <v>361.8</v>
      </c>
      <c r="M1143" s="45">
        <v>0</v>
      </c>
      <c r="N1143" s="45">
        <f t="shared" si="95"/>
        <v>0</v>
      </c>
      <c r="O1143" s="45">
        <v>0</v>
      </c>
      <c r="P1143" s="45">
        <v>0</v>
      </c>
      <c r="Q1143" s="45">
        <v>0</v>
      </c>
      <c r="R1143" s="57">
        <v>45292</v>
      </c>
      <c r="S1143" s="57">
        <v>45657</v>
      </c>
    </row>
    <row r="1144" spans="1:19" ht="20.3" x14ac:dyDescent="0.35">
      <c r="A1144" s="43">
        <v>107</v>
      </c>
      <c r="B1144" s="47" t="s">
        <v>846</v>
      </c>
      <c r="C1144" s="55">
        <v>33994</v>
      </c>
      <c r="D1144" s="43" t="s">
        <v>1899</v>
      </c>
      <c r="E1144" s="43">
        <v>1952</v>
      </c>
      <c r="F1144" s="43" t="s">
        <v>2131</v>
      </c>
      <c r="G1144" s="56" t="s">
        <v>2103</v>
      </c>
      <c r="H1144" s="43">
        <v>2</v>
      </c>
      <c r="I1144" s="43">
        <v>1</v>
      </c>
      <c r="J1144" s="43">
        <v>0</v>
      </c>
      <c r="K1144" s="43">
        <v>396.23</v>
      </c>
      <c r="L1144" s="43">
        <v>373.3</v>
      </c>
      <c r="M1144" s="45">
        <v>0</v>
      </c>
      <c r="N1144" s="45">
        <f t="shared" si="95"/>
        <v>0</v>
      </c>
      <c r="O1144" s="45">
        <v>0</v>
      </c>
      <c r="P1144" s="45">
        <v>0</v>
      </c>
      <c r="Q1144" s="45">
        <v>0</v>
      </c>
      <c r="R1144" s="57">
        <v>45292</v>
      </c>
      <c r="S1144" s="57">
        <v>45657</v>
      </c>
    </row>
    <row r="1145" spans="1:19" ht="20.3" x14ac:dyDescent="0.35">
      <c r="A1145" s="43">
        <v>108</v>
      </c>
      <c r="B1145" s="47" t="s">
        <v>847</v>
      </c>
      <c r="C1145" s="55">
        <v>33995</v>
      </c>
      <c r="D1145" s="43" t="s">
        <v>1899</v>
      </c>
      <c r="E1145" s="43">
        <v>1952</v>
      </c>
      <c r="F1145" s="43" t="s">
        <v>2131</v>
      </c>
      <c r="G1145" s="56" t="s">
        <v>2103</v>
      </c>
      <c r="H1145" s="43">
        <v>2</v>
      </c>
      <c r="I1145" s="43">
        <v>1</v>
      </c>
      <c r="J1145" s="43">
        <v>0</v>
      </c>
      <c r="K1145" s="43">
        <v>359.7</v>
      </c>
      <c r="L1145" s="43">
        <v>359.5</v>
      </c>
      <c r="M1145" s="45">
        <v>0</v>
      </c>
      <c r="N1145" s="45">
        <f t="shared" si="95"/>
        <v>0</v>
      </c>
      <c r="O1145" s="45">
        <v>0</v>
      </c>
      <c r="P1145" s="45">
        <v>0</v>
      </c>
      <c r="Q1145" s="45">
        <v>0</v>
      </c>
      <c r="R1145" s="57">
        <v>45292</v>
      </c>
      <c r="S1145" s="57">
        <v>45657</v>
      </c>
    </row>
    <row r="1146" spans="1:19" ht="20.3" x14ac:dyDescent="0.35">
      <c r="A1146" s="43">
        <v>109</v>
      </c>
      <c r="B1146" s="47" t="s">
        <v>848</v>
      </c>
      <c r="C1146" s="55">
        <v>33999</v>
      </c>
      <c r="D1146" s="43" t="s">
        <v>1899</v>
      </c>
      <c r="E1146" s="43">
        <v>1952</v>
      </c>
      <c r="F1146" s="43" t="s">
        <v>2131</v>
      </c>
      <c r="G1146" s="56" t="s">
        <v>2103</v>
      </c>
      <c r="H1146" s="43">
        <v>2</v>
      </c>
      <c r="I1146" s="43">
        <v>1</v>
      </c>
      <c r="J1146" s="43">
        <v>0</v>
      </c>
      <c r="K1146" s="43">
        <v>619</v>
      </c>
      <c r="L1146" s="43">
        <v>550.1</v>
      </c>
      <c r="M1146" s="45">
        <v>0</v>
      </c>
      <c r="N1146" s="45">
        <f t="shared" si="95"/>
        <v>0</v>
      </c>
      <c r="O1146" s="45">
        <v>0</v>
      </c>
      <c r="P1146" s="45">
        <v>0</v>
      </c>
      <c r="Q1146" s="45">
        <v>0</v>
      </c>
      <c r="R1146" s="57">
        <v>45292</v>
      </c>
      <c r="S1146" s="57">
        <v>45657</v>
      </c>
    </row>
    <row r="1147" spans="1:19" ht="20.3" x14ac:dyDescent="0.35">
      <c r="A1147" s="43">
        <v>110</v>
      </c>
      <c r="B1147" s="47" t="s">
        <v>849</v>
      </c>
      <c r="C1147" s="55">
        <v>34004</v>
      </c>
      <c r="D1147" s="43" t="s">
        <v>1899</v>
      </c>
      <c r="E1147" s="43">
        <v>1958</v>
      </c>
      <c r="F1147" s="43" t="s">
        <v>2131</v>
      </c>
      <c r="G1147" s="56" t="s">
        <v>2103</v>
      </c>
      <c r="H1147" s="43">
        <v>2</v>
      </c>
      <c r="I1147" s="43">
        <v>1</v>
      </c>
      <c r="J1147" s="43">
        <v>0</v>
      </c>
      <c r="K1147" s="43">
        <v>445.4</v>
      </c>
      <c r="L1147" s="43">
        <v>415.6</v>
      </c>
      <c r="M1147" s="45">
        <v>0</v>
      </c>
      <c r="N1147" s="45">
        <f t="shared" si="95"/>
        <v>0</v>
      </c>
      <c r="O1147" s="45">
        <v>0</v>
      </c>
      <c r="P1147" s="45">
        <v>0</v>
      </c>
      <c r="Q1147" s="45">
        <v>0</v>
      </c>
      <c r="R1147" s="57">
        <v>45292</v>
      </c>
      <c r="S1147" s="57">
        <v>45657</v>
      </c>
    </row>
    <row r="1148" spans="1:19" ht="20.3" x14ac:dyDescent="0.35">
      <c r="A1148" s="43">
        <v>111</v>
      </c>
      <c r="B1148" s="47" t="s">
        <v>850</v>
      </c>
      <c r="C1148" s="55">
        <v>34005</v>
      </c>
      <c r="D1148" s="43" t="s">
        <v>1899</v>
      </c>
      <c r="E1148" s="43">
        <v>1958</v>
      </c>
      <c r="F1148" s="43" t="s">
        <v>2131</v>
      </c>
      <c r="G1148" s="56" t="s">
        <v>2103</v>
      </c>
      <c r="H1148" s="43">
        <v>2</v>
      </c>
      <c r="I1148" s="43">
        <v>1</v>
      </c>
      <c r="J1148" s="43">
        <v>0</v>
      </c>
      <c r="K1148" s="43">
        <v>442.3</v>
      </c>
      <c r="L1148" s="43">
        <v>406.1</v>
      </c>
      <c r="M1148" s="45">
        <v>0</v>
      </c>
      <c r="N1148" s="45">
        <f t="shared" si="95"/>
        <v>0</v>
      </c>
      <c r="O1148" s="45">
        <v>0</v>
      </c>
      <c r="P1148" s="45">
        <v>0</v>
      </c>
      <c r="Q1148" s="45">
        <v>0</v>
      </c>
      <c r="R1148" s="57">
        <v>45292</v>
      </c>
      <c r="S1148" s="57">
        <v>45657</v>
      </c>
    </row>
    <row r="1149" spans="1:19" ht="20.3" x14ac:dyDescent="0.35">
      <c r="A1149" s="43">
        <v>112</v>
      </c>
      <c r="B1149" s="47" t="s">
        <v>851</v>
      </c>
      <c r="C1149" s="55">
        <v>34007</v>
      </c>
      <c r="D1149" s="43" t="s">
        <v>1899</v>
      </c>
      <c r="E1149" s="43">
        <v>1960</v>
      </c>
      <c r="F1149" s="43" t="s">
        <v>2131</v>
      </c>
      <c r="G1149" s="56" t="s">
        <v>2103</v>
      </c>
      <c r="H1149" s="43">
        <v>2</v>
      </c>
      <c r="I1149" s="43">
        <v>1</v>
      </c>
      <c r="J1149" s="43">
        <v>0</v>
      </c>
      <c r="K1149" s="43">
        <v>454.9</v>
      </c>
      <c r="L1149" s="43">
        <v>414.1</v>
      </c>
      <c r="M1149" s="45">
        <v>0</v>
      </c>
      <c r="N1149" s="45">
        <f t="shared" si="95"/>
        <v>0</v>
      </c>
      <c r="O1149" s="45">
        <v>0</v>
      </c>
      <c r="P1149" s="45">
        <v>0</v>
      </c>
      <c r="Q1149" s="45">
        <v>0</v>
      </c>
      <c r="R1149" s="57">
        <v>45292</v>
      </c>
      <c r="S1149" s="57">
        <v>45657</v>
      </c>
    </row>
    <row r="1150" spans="1:19" ht="20.3" x14ac:dyDescent="0.35">
      <c r="A1150" s="43">
        <v>113</v>
      </c>
      <c r="B1150" s="47" t="s">
        <v>852</v>
      </c>
      <c r="C1150" s="55">
        <v>34012</v>
      </c>
      <c r="D1150" s="43" t="s">
        <v>1899</v>
      </c>
      <c r="E1150" s="43">
        <v>1960</v>
      </c>
      <c r="F1150" s="43" t="s">
        <v>2131</v>
      </c>
      <c r="G1150" s="56" t="s">
        <v>2103</v>
      </c>
      <c r="H1150" s="43">
        <v>2</v>
      </c>
      <c r="I1150" s="43">
        <v>2</v>
      </c>
      <c r="J1150" s="43">
        <v>0</v>
      </c>
      <c r="K1150" s="43">
        <v>490.9</v>
      </c>
      <c r="L1150" s="43">
        <v>411.6</v>
      </c>
      <c r="M1150" s="45">
        <v>0</v>
      </c>
      <c r="N1150" s="45">
        <f t="shared" si="95"/>
        <v>0</v>
      </c>
      <c r="O1150" s="45">
        <v>0</v>
      </c>
      <c r="P1150" s="45">
        <v>0</v>
      </c>
      <c r="Q1150" s="45">
        <v>0</v>
      </c>
      <c r="R1150" s="57">
        <v>45292</v>
      </c>
      <c r="S1150" s="57">
        <v>45657</v>
      </c>
    </row>
    <row r="1151" spans="1:19" ht="20.3" x14ac:dyDescent="0.35">
      <c r="A1151" s="43">
        <v>114</v>
      </c>
      <c r="B1151" s="47" t="s">
        <v>853</v>
      </c>
      <c r="C1151" s="55">
        <v>34014</v>
      </c>
      <c r="D1151" s="43" t="s">
        <v>1899</v>
      </c>
      <c r="E1151" s="43">
        <v>1960</v>
      </c>
      <c r="F1151" s="43" t="s">
        <v>2131</v>
      </c>
      <c r="G1151" s="56" t="s">
        <v>2103</v>
      </c>
      <c r="H1151" s="43">
        <v>2</v>
      </c>
      <c r="I1151" s="43">
        <v>1</v>
      </c>
      <c r="J1151" s="43">
        <v>0</v>
      </c>
      <c r="K1151" s="43">
        <v>545.9</v>
      </c>
      <c r="L1151" s="43">
        <v>492.7</v>
      </c>
      <c r="M1151" s="45">
        <v>0</v>
      </c>
      <c r="N1151" s="45">
        <f t="shared" si="95"/>
        <v>0</v>
      </c>
      <c r="O1151" s="45">
        <v>0</v>
      </c>
      <c r="P1151" s="45">
        <v>0</v>
      </c>
      <c r="Q1151" s="45">
        <v>0</v>
      </c>
      <c r="R1151" s="57">
        <v>45292</v>
      </c>
      <c r="S1151" s="57">
        <v>45657</v>
      </c>
    </row>
    <row r="1152" spans="1:19" ht="20.3" x14ac:dyDescent="0.35">
      <c r="A1152" s="43">
        <v>115</v>
      </c>
      <c r="B1152" s="47" t="s">
        <v>854</v>
      </c>
      <c r="C1152" s="55">
        <v>34015</v>
      </c>
      <c r="D1152" s="43" t="s">
        <v>1899</v>
      </c>
      <c r="E1152" s="43">
        <v>1963</v>
      </c>
      <c r="F1152" s="43" t="s">
        <v>2131</v>
      </c>
      <c r="G1152" s="56" t="s">
        <v>2103</v>
      </c>
      <c r="H1152" s="43">
        <v>2</v>
      </c>
      <c r="I1152" s="43">
        <v>1</v>
      </c>
      <c r="J1152" s="43">
        <v>0</v>
      </c>
      <c r="K1152" s="43">
        <v>539</v>
      </c>
      <c r="L1152" s="43">
        <v>472.2</v>
      </c>
      <c r="M1152" s="45">
        <v>0</v>
      </c>
      <c r="N1152" s="45">
        <f t="shared" si="95"/>
        <v>0</v>
      </c>
      <c r="O1152" s="45">
        <v>0</v>
      </c>
      <c r="P1152" s="45">
        <v>0</v>
      </c>
      <c r="Q1152" s="45">
        <v>0</v>
      </c>
      <c r="R1152" s="57">
        <v>45292</v>
      </c>
      <c r="S1152" s="57">
        <v>45657</v>
      </c>
    </row>
    <row r="1153" spans="1:19" ht="20.3" x14ac:dyDescent="0.35">
      <c r="A1153" s="43">
        <v>116</v>
      </c>
      <c r="B1153" s="47" t="s">
        <v>855</v>
      </c>
      <c r="C1153" s="55">
        <v>34016</v>
      </c>
      <c r="D1153" s="43" t="s">
        <v>1899</v>
      </c>
      <c r="E1153" s="43">
        <v>1960</v>
      </c>
      <c r="F1153" s="43" t="s">
        <v>2131</v>
      </c>
      <c r="G1153" s="56" t="s">
        <v>2103</v>
      </c>
      <c r="H1153" s="43">
        <v>2</v>
      </c>
      <c r="I1153" s="43">
        <v>1</v>
      </c>
      <c r="J1153" s="43">
        <v>0</v>
      </c>
      <c r="K1153" s="43">
        <v>454.9</v>
      </c>
      <c r="L1153" s="43">
        <v>414.5</v>
      </c>
      <c r="M1153" s="45">
        <v>0</v>
      </c>
      <c r="N1153" s="45">
        <f t="shared" si="95"/>
        <v>0</v>
      </c>
      <c r="O1153" s="45">
        <v>0</v>
      </c>
      <c r="P1153" s="45">
        <v>0</v>
      </c>
      <c r="Q1153" s="45">
        <v>0</v>
      </c>
      <c r="R1153" s="57">
        <v>45292</v>
      </c>
      <c r="S1153" s="57">
        <v>45657</v>
      </c>
    </row>
    <row r="1154" spans="1:19" ht="20.3" x14ac:dyDescent="0.35">
      <c r="A1154" s="43">
        <v>117</v>
      </c>
      <c r="B1154" s="47" t="s">
        <v>856</v>
      </c>
      <c r="C1154" s="55">
        <v>34017</v>
      </c>
      <c r="D1154" s="43" t="s">
        <v>1899</v>
      </c>
      <c r="E1154" s="43">
        <v>1960</v>
      </c>
      <c r="F1154" s="43" t="s">
        <v>2131</v>
      </c>
      <c r="G1154" s="56" t="s">
        <v>2103</v>
      </c>
      <c r="H1154" s="43">
        <v>2</v>
      </c>
      <c r="I1154" s="43">
        <v>1</v>
      </c>
      <c r="J1154" s="43">
        <v>0</v>
      </c>
      <c r="K1154" s="43">
        <v>450.2</v>
      </c>
      <c r="L1154" s="43">
        <v>413.6</v>
      </c>
      <c r="M1154" s="45">
        <v>0</v>
      </c>
      <c r="N1154" s="45">
        <f t="shared" si="95"/>
        <v>0</v>
      </c>
      <c r="O1154" s="45">
        <v>0</v>
      </c>
      <c r="P1154" s="45">
        <v>0</v>
      </c>
      <c r="Q1154" s="45">
        <v>0</v>
      </c>
      <c r="R1154" s="57">
        <v>45292</v>
      </c>
      <c r="S1154" s="57">
        <v>45657</v>
      </c>
    </row>
    <row r="1155" spans="1:19" ht="20.3" x14ac:dyDescent="0.35">
      <c r="A1155" s="43">
        <v>118</v>
      </c>
      <c r="B1155" s="47" t="s">
        <v>857</v>
      </c>
      <c r="C1155" s="55">
        <v>34018</v>
      </c>
      <c r="D1155" s="43" t="s">
        <v>1899</v>
      </c>
      <c r="E1155" s="43">
        <v>1960</v>
      </c>
      <c r="F1155" s="43" t="s">
        <v>2131</v>
      </c>
      <c r="G1155" s="56" t="s">
        <v>2103</v>
      </c>
      <c r="H1155" s="43">
        <v>2</v>
      </c>
      <c r="I1155" s="43">
        <v>1</v>
      </c>
      <c r="J1155" s="43">
        <v>0</v>
      </c>
      <c r="K1155" s="43">
        <v>448.1</v>
      </c>
      <c r="L1155" s="43">
        <v>413.8</v>
      </c>
      <c r="M1155" s="45">
        <v>0</v>
      </c>
      <c r="N1155" s="45">
        <f t="shared" si="95"/>
        <v>0</v>
      </c>
      <c r="O1155" s="45">
        <v>0</v>
      </c>
      <c r="P1155" s="45">
        <v>0</v>
      </c>
      <c r="Q1155" s="45">
        <v>0</v>
      </c>
      <c r="R1155" s="57">
        <v>45292</v>
      </c>
      <c r="S1155" s="57">
        <v>45657</v>
      </c>
    </row>
    <row r="1156" spans="1:19" ht="20.3" x14ac:dyDescent="0.35">
      <c r="A1156" s="43">
        <v>119</v>
      </c>
      <c r="B1156" s="47" t="s">
        <v>858</v>
      </c>
      <c r="C1156" s="55">
        <v>34019</v>
      </c>
      <c r="D1156" s="43" t="s">
        <v>1899</v>
      </c>
      <c r="E1156" s="43">
        <v>1960</v>
      </c>
      <c r="F1156" s="43" t="s">
        <v>2131</v>
      </c>
      <c r="G1156" s="56" t="s">
        <v>2103</v>
      </c>
      <c r="H1156" s="43">
        <v>2</v>
      </c>
      <c r="I1156" s="43">
        <v>1</v>
      </c>
      <c r="J1156" s="43">
        <v>0</v>
      </c>
      <c r="K1156" s="43">
        <v>447.3</v>
      </c>
      <c r="L1156" s="43">
        <v>443</v>
      </c>
      <c r="M1156" s="45">
        <v>0</v>
      </c>
      <c r="N1156" s="45">
        <f t="shared" si="95"/>
        <v>0</v>
      </c>
      <c r="O1156" s="45">
        <v>0</v>
      </c>
      <c r="P1156" s="45">
        <v>0</v>
      </c>
      <c r="Q1156" s="45">
        <v>0</v>
      </c>
      <c r="R1156" s="57">
        <v>45292</v>
      </c>
      <c r="S1156" s="57">
        <v>45657</v>
      </c>
    </row>
    <row r="1157" spans="1:19" ht="20.3" x14ac:dyDescent="0.35">
      <c r="A1157" s="43">
        <v>120</v>
      </c>
      <c r="B1157" s="47" t="s">
        <v>859</v>
      </c>
      <c r="C1157" s="55">
        <v>34020</v>
      </c>
      <c r="D1157" s="43" t="s">
        <v>1899</v>
      </c>
      <c r="E1157" s="43">
        <v>1960</v>
      </c>
      <c r="F1157" s="43" t="s">
        <v>2131</v>
      </c>
      <c r="G1157" s="56" t="s">
        <v>2103</v>
      </c>
      <c r="H1157" s="43">
        <v>2</v>
      </c>
      <c r="I1157" s="43">
        <v>1</v>
      </c>
      <c r="J1157" s="43">
        <v>0</v>
      </c>
      <c r="K1157" s="43">
        <v>455.1</v>
      </c>
      <c r="L1157" s="43">
        <v>400.3</v>
      </c>
      <c r="M1157" s="45">
        <v>0</v>
      </c>
      <c r="N1157" s="45">
        <f t="shared" si="95"/>
        <v>0</v>
      </c>
      <c r="O1157" s="45">
        <v>0</v>
      </c>
      <c r="P1157" s="45">
        <v>0</v>
      </c>
      <c r="Q1157" s="45">
        <v>0</v>
      </c>
      <c r="R1157" s="57">
        <v>45292</v>
      </c>
      <c r="S1157" s="57">
        <v>45657</v>
      </c>
    </row>
    <row r="1158" spans="1:19" ht="20.3" x14ac:dyDescent="0.35">
      <c r="A1158" s="43">
        <v>121</v>
      </c>
      <c r="B1158" s="47" t="s">
        <v>860</v>
      </c>
      <c r="C1158" s="55">
        <v>34021</v>
      </c>
      <c r="D1158" s="43" t="s">
        <v>1899</v>
      </c>
      <c r="E1158" s="43">
        <v>1960</v>
      </c>
      <c r="F1158" s="43" t="s">
        <v>2131</v>
      </c>
      <c r="G1158" s="56" t="s">
        <v>2103</v>
      </c>
      <c r="H1158" s="43">
        <v>2</v>
      </c>
      <c r="I1158" s="43">
        <v>1</v>
      </c>
      <c r="J1158" s="43">
        <v>0</v>
      </c>
      <c r="K1158" s="43">
        <v>451.5</v>
      </c>
      <c r="L1158" s="43">
        <v>413.4</v>
      </c>
      <c r="M1158" s="45">
        <v>0</v>
      </c>
      <c r="N1158" s="45">
        <f t="shared" si="95"/>
        <v>0</v>
      </c>
      <c r="O1158" s="45">
        <v>0</v>
      </c>
      <c r="P1158" s="45">
        <v>0</v>
      </c>
      <c r="Q1158" s="45">
        <v>0</v>
      </c>
      <c r="R1158" s="57">
        <v>45292</v>
      </c>
      <c r="S1158" s="57">
        <v>45657</v>
      </c>
    </row>
    <row r="1159" spans="1:19" ht="20.3" x14ac:dyDescent="0.35">
      <c r="A1159" s="43">
        <v>122</v>
      </c>
      <c r="B1159" s="47" t="s">
        <v>861</v>
      </c>
      <c r="C1159" s="55">
        <v>34022</v>
      </c>
      <c r="D1159" s="43" t="s">
        <v>1899</v>
      </c>
      <c r="E1159" s="43">
        <v>1960</v>
      </c>
      <c r="F1159" s="43" t="s">
        <v>2131</v>
      </c>
      <c r="G1159" s="56" t="s">
        <v>2103</v>
      </c>
      <c r="H1159" s="43">
        <v>2</v>
      </c>
      <c r="I1159" s="43">
        <v>1</v>
      </c>
      <c r="J1159" s="43">
        <v>0</v>
      </c>
      <c r="K1159" s="43">
        <v>455.6</v>
      </c>
      <c r="L1159" s="43">
        <v>416.8</v>
      </c>
      <c r="M1159" s="45">
        <v>0</v>
      </c>
      <c r="N1159" s="45">
        <f t="shared" ref="N1159:N1222" si="97">M1159</f>
        <v>0</v>
      </c>
      <c r="O1159" s="45">
        <v>0</v>
      </c>
      <c r="P1159" s="45">
        <v>0</v>
      </c>
      <c r="Q1159" s="45">
        <v>0</v>
      </c>
      <c r="R1159" s="57">
        <v>45292</v>
      </c>
      <c r="S1159" s="57">
        <v>45657</v>
      </c>
    </row>
    <row r="1160" spans="1:19" ht="20.3" x14ac:dyDescent="0.35">
      <c r="A1160" s="43">
        <v>123</v>
      </c>
      <c r="B1160" s="47" t="s">
        <v>862</v>
      </c>
      <c r="C1160" s="55">
        <v>34023</v>
      </c>
      <c r="D1160" s="43" t="s">
        <v>1899</v>
      </c>
      <c r="E1160" s="43">
        <v>1960</v>
      </c>
      <c r="F1160" s="43" t="s">
        <v>2131</v>
      </c>
      <c r="G1160" s="56" t="s">
        <v>2103</v>
      </c>
      <c r="H1160" s="43">
        <v>2</v>
      </c>
      <c r="I1160" s="43">
        <v>1</v>
      </c>
      <c r="J1160" s="43">
        <v>0</v>
      </c>
      <c r="K1160" s="43">
        <v>322.10000000000002</v>
      </c>
      <c r="L1160" s="43">
        <v>294.8</v>
      </c>
      <c r="M1160" s="45">
        <v>0</v>
      </c>
      <c r="N1160" s="45">
        <f t="shared" si="97"/>
        <v>0</v>
      </c>
      <c r="O1160" s="45">
        <v>0</v>
      </c>
      <c r="P1160" s="45">
        <v>0</v>
      </c>
      <c r="Q1160" s="45">
        <v>0</v>
      </c>
      <c r="R1160" s="57">
        <v>45292</v>
      </c>
      <c r="S1160" s="57">
        <v>45657</v>
      </c>
    </row>
    <row r="1161" spans="1:19" ht="20.3" x14ac:dyDescent="0.35">
      <c r="A1161" s="43">
        <v>124</v>
      </c>
      <c r="B1161" s="47" t="s">
        <v>863</v>
      </c>
      <c r="C1161" s="55">
        <v>33944</v>
      </c>
      <c r="D1161" s="43" t="s">
        <v>1899</v>
      </c>
      <c r="E1161" s="43">
        <v>1959</v>
      </c>
      <c r="F1161" s="43" t="s">
        <v>2131</v>
      </c>
      <c r="G1161" s="56" t="s">
        <v>2098</v>
      </c>
      <c r="H1161" s="43">
        <v>4</v>
      </c>
      <c r="I1161" s="43">
        <v>2</v>
      </c>
      <c r="J1161" s="43">
        <v>0</v>
      </c>
      <c r="K1161" s="43">
        <v>1647</v>
      </c>
      <c r="L1161" s="43">
        <v>1270.5999999999999</v>
      </c>
      <c r="M1161" s="45">
        <v>0</v>
      </c>
      <c r="N1161" s="45">
        <f t="shared" si="97"/>
        <v>0</v>
      </c>
      <c r="O1161" s="45">
        <v>0</v>
      </c>
      <c r="P1161" s="45">
        <v>0</v>
      </c>
      <c r="Q1161" s="45">
        <v>0</v>
      </c>
      <c r="R1161" s="57">
        <v>45292</v>
      </c>
      <c r="S1161" s="57">
        <v>45657</v>
      </c>
    </row>
    <row r="1162" spans="1:19" ht="20.3" x14ac:dyDescent="0.35">
      <c r="A1162" s="43">
        <v>125</v>
      </c>
      <c r="B1162" s="47" t="s">
        <v>865</v>
      </c>
      <c r="C1162" s="55">
        <v>33946</v>
      </c>
      <c r="D1162" s="43" t="s">
        <v>1899</v>
      </c>
      <c r="E1162" s="43">
        <v>1961</v>
      </c>
      <c r="F1162" s="43" t="s">
        <v>2131</v>
      </c>
      <c r="G1162" s="56" t="s">
        <v>2098</v>
      </c>
      <c r="H1162" s="43">
        <v>5</v>
      </c>
      <c r="I1162" s="43">
        <v>3</v>
      </c>
      <c r="J1162" s="43">
        <v>0</v>
      </c>
      <c r="K1162" s="43">
        <v>3189.8</v>
      </c>
      <c r="L1162" s="43">
        <v>2438.3000000000002</v>
      </c>
      <c r="M1162" s="45">
        <v>0</v>
      </c>
      <c r="N1162" s="45">
        <f t="shared" si="97"/>
        <v>0</v>
      </c>
      <c r="O1162" s="45">
        <v>0</v>
      </c>
      <c r="P1162" s="45">
        <v>0</v>
      </c>
      <c r="Q1162" s="45">
        <v>0</v>
      </c>
      <c r="R1162" s="57">
        <v>45292</v>
      </c>
      <c r="S1162" s="57">
        <v>45657</v>
      </c>
    </row>
    <row r="1163" spans="1:19" ht="20.3" x14ac:dyDescent="0.35">
      <c r="A1163" s="43">
        <v>126</v>
      </c>
      <c r="B1163" s="47" t="s">
        <v>866</v>
      </c>
      <c r="C1163" s="55">
        <v>33952</v>
      </c>
      <c r="D1163" s="43" t="s">
        <v>1899</v>
      </c>
      <c r="E1163" s="43">
        <v>1966</v>
      </c>
      <c r="F1163" s="43" t="s">
        <v>2131</v>
      </c>
      <c r="G1163" s="56" t="s">
        <v>2098</v>
      </c>
      <c r="H1163" s="43">
        <v>5</v>
      </c>
      <c r="I1163" s="43">
        <v>3</v>
      </c>
      <c r="J1163" s="43">
        <v>0</v>
      </c>
      <c r="K1163" s="43">
        <v>3259.1</v>
      </c>
      <c r="L1163" s="43">
        <v>2470.5</v>
      </c>
      <c r="M1163" s="45">
        <v>0</v>
      </c>
      <c r="N1163" s="45">
        <f t="shared" si="97"/>
        <v>0</v>
      </c>
      <c r="O1163" s="45">
        <v>0</v>
      </c>
      <c r="P1163" s="45">
        <v>0</v>
      </c>
      <c r="Q1163" s="45">
        <v>0</v>
      </c>
      <c r="R1163" s="57">
        <v>45292</v>
      </c>
      <c r="S1163" s="57">
        <v>45657</v>
      </c>
    </row>
    <row r="1164" spans="1:19" ht="20.3" x14ac:dyDescent="0.35">
      <c r="A1164" s="43">
        <v>127</v>
      </c>
      <c r="B1164" s="47" t="s">
        <v>867</v>
      </c>
      <c r="C1164" s="55">
        <v>33953</v>
      </c>
      <c r="D1164" s="43" t="s">
        <v>1899</v>
      </c>
      <c r="E1164" s="43">
        <v>1966</v>
      </c>
      <c r="F1164" s="43" t="s">
        <v>2131</v>
      </c>
      <c r="G1164" s="56" t="s">
        <v>2098</v>
      </c>
      <c r="H1164" s="43">
        <v>5</v>
      </c>
      <c r="I1164" s="43">
        <v>3</v>
      </c>
      <c r="J1164" s="43">
        <v>0</v>
      </c>
      <c r="K1164" s="43">
        <v>3034.1</v>
      </c>
      <c r="L1164" s="43">
        <v>2497.1</v>
      </c>
      <c r="M1164" s="45">
        <v>0</v>
      </c>
      <c r="N1164" s="45">
        <f t="shared" si="97"/>
        <v>0</v>
      </c>
      <c r="O1164" s="45">
        <v>0</v>
      </c>
      <c r="P1164" s="45">
        <v>0</v>
      </c>
      <c r="Q1164" s="45">
        <v>0</v>
      </c>
      <c r="R1164" s="57">
        <v>45292</v>
      </c>
      <c r="S1164" s="57">
        <v>45657</v>
      </c>
    </row>
    <row r="1165" spans="1:19" ht="20.3" x14ac:dyDescent="0.35">
      <c r="A1165" s="43">
        <v>128</v>
      </c>
      <c r="B1165" s="47" t="s">
        <v>868</v>
      </c>
      <c r="C1165" s="55">
        <v>33966</v>
      </c>
      <c r="D1165" s="43" t="s">
        <v>1899</v>
      </c>
      <c r="E1165" s="43">
        <v>1959</v>
      </c>
      <c r="F1165" s="43" t="s">
        <v>2131</v>
      </c>
      <c r="G1165" s="56" t="s">
        <v>2103</v>
      </c>
      <c r="H1165" s="43">
        <v>2</v>
      </c>
      <c r="I1165" s="43">
        <v>1</v>
      </c>
      <c r="J1165" s="43">
        <v>0</v>
      </c>
      <c r="K1165" s="43">
        <v>443.3</v>
      </c>
      <c r="L1165" s="43">
        <v>403.1</v>
      </c>
      <c r="M1165" s="45">
        <v>0</v>
      </c>
      <c r="N1165" s="45">
        <f t="shared" si="97"/>
        <v>0</v>
      </c>
      <c r="O1165" s="45">
        <v>0</v>
      </c>
      <c r="P1165" s="45">
        <v>0</v>
      </c>
      <c r="Q1165" s="45">
        <v>0</v>
      </c>
      <c r="R1165" s="57">
        <v>45292</v>
      </c>
      <c r="S1165" s="57">
        <v>45657</v>
      </c>
    </row>
    <row r="1166" spans="1:19" ht="20.3" x14ac:dyDescent="0.35">
      <c r="A1166" s="43">
        <v>129</v>
      </c>
      <c r="B1166" s="47" t="s">
        <v>869</v>
      </c>
      <c r="C1166" s="55">
        <v>33968</v>
      </c>
      <c r="D1166" s="43" t="s">
        <v>1899</v>
      </c>
      <c r="E1166" s="43">
        <v>1959</v>
      </c>
      <c r="F1166" s="43" t="s">
        <v>2131</v>
      </c>
      <c r="G1166" s="56" t="s">
        <v>2103</v>
      </c>
      <c r="H1166" s="43">
        <v>2</v>
      </c>
      <c r="I1166" s="43">
        <v>1</v>
      </c>
      <c r="J1166" s="43">
        <v>0</v>
      </c>
      <c r="K1166" s="43">
        <v>427.3</v>
      </c>
      <c r="L1166" s="43">
        <v>389.6</v>
      </c>
      <c r="M1166" s="45">
        <v>0</v>
      </c>
      <c r="N1166" s="45">
        <f t="shared" si="97"/>
        <v>0</v>
      </c>
      <c r="O1166" s="45">
        <v>0</v>
      </c>
      <c r="P1166" s="45">
        <v>0</v>
      </c>
      <c r="Q1166" s="45">
        <v>0</v>
      </c>
      <c r="R1166" s="57">
        <v>45292</v>
      </c>
      <c r="S1166" s="57">
        <v>45657</v>
      </c>
    </row>
    <row r="1167" spans="1:19" ht="20.3" x14ac:dyDescent="0.35">
      <c r="A1167" s="43">
        <v>130</v>
      </c>
      <c r="B1167" s="47" t="s">
        <v>870</v>
      </c>
      <c r="C1167" s="55">
        <v>33971</v>
      </c>
      <c r="D1167" s="43" t="s">
        <v>1899</v>
      </c>
      <c r="E1167" s="43">
        <v>1959</v>
      </c>
      <c r="F1167" s="43" t="s">
        <v>2131</v>
      </c>
      <c r="G1167" s="56" t="s">
        <v>2103</v>
      </c>
      <c r="H1167" s="43">
        <v>2</v>
      </c>
      <c r="I1167" s="43">
        <v>1</v>
      </c>
      <c r="J1167" s="43">
        <v>0</v>
      </c>
      <c r="K1167" s="43">
        <v>414</v>
      </c>
      <c r="L1167" s="43">
        <v>407.4</v>
      </c>
      <c r="M1167" s="45">
        <v>0</v>
      </c>
      <c r="N1167" s="45">
        <f t="shared" si="97"/>
        <v>0</v>
      </c>
      <c r="O1167" s="45">
        <v>0</v>
      </c>
      <c r="P1167" s="45">
        <v>0</v>
      </c>
      <c r="Q1167" s="45">
        <v>0</v>
      </c>
      <c r="R1167" s="57">
        <v>45292</v>
      </c>
      <c r="S1167" s="57">
        <v>45657</v>
      </c>
    </row>
    <row r="1168" spans="1:19" ht="20.3" x14ac:dyDescent="0.35">
      <c r="A1168" s="43">
        <v>131</v>
      </c>
      <c r="B1168" s="47" t="s">
        <v>871</v>
      </c>
      <c r="C1168" s="55">
        <v>33976</v>
      </c>
      <c r="D1168" s="43" t="s">
        <v>1899</v>
      </c>
      <c r="E1168" s="43">
        <v>1959</v>
      </c>
      <c r="F1168" s="43" t="s">
        <v>2131</v>
      </c>
      <c r="G1168" s="56" t="s">
        <v>2103</v>
      </c>
      <c r="H1168" s="43">
        <v>2</v>
      </c>
      <c r="I1168" s="43">
        <v>1</v>
      </c>
      <c r="J1168" s="43">
        <v>0</v>
      </c>
      <c r="K1168" s="43">
        <v>556.70000000000005</v>
      </c>
      <c r="L1168" s="43">
        <v>450.7</v>
      </c>
      <c r="M1168" s="45">
        <v>0</v>
      </c>
      <c r="N1168" s="45">
        <f t="shared" si="97"/>
        <v>0</v>
      </c>
      <c r="O1168" s="45">
        <v>0</v>
      </c>
      <c r="P1168" s="45">
        <v>0</v>
      </c>
      <c r="Q1168" s="45">
        <v>0</v>
      </c>
      <c r="R1168" s="57">
        <v>45292</v>
      </c>
      <c r="S1168" s="57">
        <v>45657</v>
      </c>
    </row>
    <row r="1169" spans="1:19" ht="20.3" x14ac:dyDescent="0.35">
      <c r="A1169" s="43">
        <v>132</v>
      </c>
      <c r="B1169" s="47" t="s">
        <v>872</v>
      </c>
      <c r="C1169" s="55">
        <v>34081</v>
      </c>
      <c r="D1169" s="43" t="s">
        <v>1899</v>
      </c>
      <c r="E1169" s="43">
        <v>1973</v>
      </c>
      <c r="F1169" s="43" t="s">
        <v>2131</v>
      </c>
      <c r="G1169" s="56" t="s">
        <v>2097</v>
      </c>
      <c r="H1169" s="43">
        <v>5</v>
      </c>
      <c r="I1169" s="43">
        <v>6</v>
      </c>
      <c r="J1169" s="43">
        <v>0</v>
      </c>
      <c r="K1169" s="43">
        <v>9225.4599999999991</v>
      </c>
      <c r="L1169" s="43">
        <v>5750.6</v>
      </c>
      <c r="M1169" s="45">
        <v>0</v>
      </c>
      <c r="N1169" s="45">
        <f t="shared" si="97"/>
        <v>0</v>
      </c>
      <c r="O1169" s="45">
        <v>0</v>
      </c>
      <c r="P1169" s="45">
        <v>0</v>
      </c>
      <c r="Q1169" s="45">
        <v>0</v>
      </c>
      <c r="R1169" s="57">
        <v>45292</v>
      </c>
      <c r="S1169" s="57">
        <v>45657</v>
      </c>
    </row>
    <row r="1170" spans="1:19" ht="20.3" x14ac:dyDescent="0.35">
      <c r="A1170" s="43">
        <v>133</v>
      </c>
      <c r="B1170" s="47" t="s">
        <v>873</v>
      </c>
      <c r="C1170" s="55">
        <v>34168</v>
      </c>
      <c r="D1170" s="43" t="s">
        <v>1899</v>
      </c>
      <c r="E1170" s="43">
        <v>1957</v>
      </c>
      <c r="F1170" s="43" t="s">
        <v>2131</v>
      </c>
      <c r="G1170" s="56" t="s">
        <v>2098</v>
      </c>
      <c r="H1170" s="43">
        <v>2</v>
      </c>
      <c r="I1170" s="43">
        <v>1</v>
      </c>
      <c r="J1170" s="43">
        <v>0</v>
      </c>
      <c r="K1170" s="43">
        <v>498.7</v>
      </c>
      <c r="L1170" s="43">
        <v>500.3</v>
      </c>
      <c r="M1170" s="45">
        <v>0</v>
      </c>
      <c r="N1170" s="45">
        <f t="shared" si="97"/>
        <v>0</v>
      </c>
      <c r="O1170" s="45">
        <v>0</v>
      </c>
      <c r="P1170" s="45">
        <v>0</v>
      </c>
      <c r="Q1170" s="45">
        <v>0</v>
      </c>
      <c r="R1170" s="57">
        <v>45292</v>
      </c>
      <c r="S1170" s="57">
        <v>45657</v>
      </c>
    </row>
    <row r="1171" spans="1:19" ht="20.3" x14ac:dyDescent="0.35">
      <c r="A1171" s="43">
        <v>134</v>
      </c>
      <c r="B1171" s="47" t="s">
        <v>874</v>
      </c>
      <c r="C1171" s="55">
        <v>34170</v>
      </c>
      <c r="D1171" s="43" t="s">
        <v>1899</v>
      </c>
      <c r="E1171" s="43">
        <v>1957</v>
      </c>
      <c r="F1171" s="43" t="s">
        <v>2131</v>
      </c>
      <c r="G1171" s="56" t="s">
        <v>2098</v>
      </c>
      <c r="H1171" s="43">
        <v>2</v>
      </c>
      <c r="I1171" s="43">
        <v>1</v>
      </c>
      <c r="J1171" s="43">
        <v>0</v>
      </c>
      <c r="K1171" s="43">
        <v>500.2</v>
      </c>
      <c r="L1171" s="43">
        <v>488.1</v>
      </c>
      <c r="M1171" s="45">
        <v>0</v>
      </c>
      <c r="N1171" s="45">
        <f t="shared" si="97"/>
        <v>0</v>
      </c>
      <c r="O1171" s="45">
        <v>0</v>
      </c>
      <c r="P1171" s="45">
        <v>0</v>
      </c>
      <c r="Q1171" s="45">
        <v>0</v>
      </c>
      <c r="R1171" s="57">
        <v>45292</v>
      </c>
      <c r="S1171" s="57">
        <v>45657</v>
      </c>
    </row>
    <row r="1172" spans="1:19" ht="20.3" x14ac:dyDescent="0.35">
      <c r="A1172" s="43">
        <v>135</v>
      </c>
      <c r="B1172" s="47" t="s">
        <v>875</v>
      </c>
      <c r="C1172" s="55">
        <v>34171</v>
      </c>
      <c r="D1172" s="43" t="s">
        <v>1899</v>
      </c>
      <c r="E1172" s="43">
        <v>1957</v>
      </c>
      <c r="F1172" s="43" t="s">
        <v>2131</v>
      </c>
      <c r="G1172" s="56" t="s">
        <v>2098</v>
      </c>
      <c r="H1172" s="43">
        <v>2</v>
      </c>
      <c r="I1172" s="43">
        <v>1</v>
      </c>
      <c r="J1172" s="43">
        <v>0</v>
      </c>
      <c r="K1172" s="43">
        <v>496</v>
      </c>
      <c r="L1172" s="43">
        <v>496.8</v>
      </c>
      <c r="M1172" s="45">
        <v>0</v>
      </c>
      <c r="N1172" s="45">
        <f t="shared" si="97"/>
        <v>0</v>
      </c>
      <c r="O1172" s="45">
        <v>0</v>
      </c>
      <c r="P1172" s="45">
        <v>0</v>
      </c>
      <c r="Q1172" s="45">
        <v>0</v>
      </c>
      <c r="R1172" s="57">
        <v>45292</v>
      </c>
      <c r="S1172" s="57">
        <v>45657</v>
      </c>
    </row>
    <row r="1173" spans="1:19" ht="20.3" x14ac:dyDescent="0.35">
      <c r="A1173" s="43">
        <v>136</v>
      </c>
      <c r="B1173" s="47" t="s">
        <v>876</v>
      </c>
      <c r="C1173" s="55">
        <v>34174</v>
      </c>
      <c r="D1173" s="43" t="s">
        <v>1899</v>
      </c>
      <c r="E1173" s="43">
        <v>1958</v>
      </c>
      <c r="F1173" s="43" t="s">
        <v>2131</v>
      </c>
      <c r="G1173" s="56" t="s">
        <v>2103</v>
      </c>
      <c r="H1173" s="43">
        <v>2</v>
      </c>
      <c r="I1173" s="43">
        <v>1</v>
      </c>
      <c r="J1173" s="43">
        <v>0</v>
      </c>
      <c r="K1173" s="43">
        <v>408.7</v>
      </c>
      <c r="L1173" s="43">
        <v>409.2</v>
      </c>
      <c r="M1173" s="45">
        <v>0</v>
      </c>
      <c r="N1173" s="45">
        <f t="shared" si="97"/>
        <v>0</v>
      </c>
      <c r="O1173" s="45">
        <v>0</v>
      </c>
      <c r="P1173" s="45">
        <v>0</v>
      </c>
      <c r="Q1173" s="45">
        <v>0</v>
      </c>
      <c r="R1173" s="57">
        <v>45292</v>
      </c>
      <c r="S1173" s="57">
        <v>45657</v>
      </c>
    </row>
    <row r="1174" spans="1:19" ht="20.3" x14ac:dyDescent="0.35">
      <c r="A1174" s="43">
        <v>137</v>
      </c>
      <c r="B1174" s="47" t="s">
        <v>878</v>
      </c>
      <c r="C1174" s="55">
        <v>34190</v>
      </c>
      <c r="D1174" s="43" t="s">
        <v>1899</v>
      </c>
      <c r="E1174" s="43">
        <v>1963</v>
      </c>
      <c r="F1174" s="43" t="s">
        <v>2131</v>
      </c>
      <c r="G1174" s="56" t="s">
        <v>2098</v>
      </c>
      <c r="H1174" s="43">
        <v>4</v>
      </c>
      <c r="I1174" s="43">
        <v>2</v>
      </c>
      <c r="J1174" s="43">
        <v>0</v>
      </c>
      <c r="K1174" s="43">
        <v>1275.5999999999999</v>
      </c>
      <c r="L1174" s="43">
        <v>1276.4000000000001</v>
      </c>
      <c r="M1174" s="45">
        <v>0</v>
      </c>
      <c r="N1174" s="45">
        <f t="shared" si="97"/>
        <v>0</v>
      </c>
      <c r="O1174" s="45">
        <v>0</v>
      </c>
      <c r="P1174" s="45">
        <v>0</v>
      </c>
      <c r="Q1174" s="45">
        <v>0</v>
      </c>
      <c r="R1174" s="57">
        <v>45292</v>
      </c>
      <c r="S1174" s="57">
        <v>45657</v>
      </c>
    </row>
    <row r="1175" spans="1:19" ht="20.3" x14ac:dyDescent="0.35">
      <c r="A1175" s="43">
        <v>138</v>
      </c>
      <c r="B1175" s="47" t="s">
        <v>879</v>
      </c>
      <c r="C1175" s="55">
        <v>34233</v>
      </c>
      <c r="D1175" s="43" t="s">
        <v>1899</v>
      </c>
      <c r="E1175" s="43">
        <v>1971</v>
      </c>
      <c r="F1175" s="43" t="s">
        <v>2131</v>
      </c>
      <c r="G1175" s="56" t="s">
        <v>2097</v>
      </c>
      <c r="H1175" s="43">
        <v>5</v>
      </c>
      <c r="I1175" s="43">
        <v>4</v>
      </c>
      <c r="J1175" s="43">
        <v>0</v>
      </c>
      <c r="K1175" s="43">
        <v>3604.2</v>
      </c>
      <c r="L1175" s="43">
        <v>3496.8</v>
      </c>
      <c r="M1175" s="45">
        <v>0</v>
      </c>
      <c r="N1175" s="45">
        <f t="shared" si="97"/>
        <v>0</v>
      </c>
      <c r="O1175" s="45">
        <v>0</v>
      </c>
      <c r="P1175" s="45">
        <v>0</v>
      </c>
      <c r="Q1175" s="45">
        <v>0</v>
      </c>
      <c r="R1175" s="57">
        <v>45292</v>
      </c>
      <c r="S1175" s="57">
        <v>45657</v>
      </c>
    </row>
    <row r="1176" spans="1:19" ht="20.3" x14ac:dyDescent="0.35">
      <c r="A1176" s="43">
        <v>139</v>
      </c>
      <c r="B1176" s="47" t="s">
        <v>880</v>
      </c>
      <c r="C1176" s="55">
        <v>34234</v>
      </c>
      <c r="D1176" s="43" t="s">
        <v>1899</v>
      </c>
      <c r="E1176" s="43">
        <v>1974</v>
      </c>
      <c r="F1176" s="43" t="s">
        <v>2131</v>
      </c>
      <c r="G1176" s="56" t="s">
        <v>2097</v>
      </c>
      <c r="H1176" s="43">
        <v>5</v>
      </c>
      <c r="I1176" s="43">
        <v>4</v>
      </c>
      <c r="J1176" s="43">
        <v>0</v>
      </c>
      <c r="K1176" s="43">
        <v>3585.2</v>
      </c>
      <c r="L1176" s="43">
        <v>2691.7</v>
      </c>
      <c r="M1176" s="45">
        <v>0</v>
      </c>
      <c r="N1176" s="45">
        <f t="shared" si="97"/>
        <v>0</v>
      </c>
      <c r="O1176" s="45">
        <v>0</v>
      </c>
      <c r="P1176" s="45">
        <v>0</v>
      </c>
      <c r="Q1176" s="45">
        <v>0</v>
      </c>
      <c r="R1176" s="57">
        <v>45292</v>
      </c>
      <c r="S1176" s="57">
        <v>45657</v>
      </c>
    </row>
    <row r="1177" spans="1:19" ht="20.3" x14ac:dyDescent="0.35">
      <c r="A1177" s="43">
        <v>140</v>
      </c>
      <c r="B1177" s="47" t="s">
        <v>881</v>
      </c>
      <c r="C1177" s="55">
        <v>34256</v>
      </c>
      <c r="D1177" s="43" t="s">
        <v>1899</v>
      </c>
      <c r="E1177" s="43">
        <v>1955</v>
      </c>
      <c r="F1177" s="43" t="s">
        <v>2131</v>
      </c>
      <c r="G1177" s="56" t="s">
        <v>2105</v>
      </c>
      <c r="H1177" s="43">
        <v>2</v>
      </c>
      <c r="I1177" s="43">
        <v>1</v>
      </c>
      <c r="J1177" s="43">
        <v>0</v>
      </c>
      <c r="K1177" s="43">
        <v>402.6</v>
      </c>
      <c r="L1177" s="43">
        <v>403.3</v>
      </c>
      <c r="M1177" s="45">
        <v>0</v>
      </c>
      <c r="N1177" s="45">
        <f t="shared" si="97"/>
        <v>0</v>
      </c>
      <c r="O1177" s="45">
        <v>0</v>
      </c>
      <c r="P1177" s="45">
        <v>0</v>
      </c>
      <c r="Q1177" s="45">
        <v>0</v>
      </c>
      <c r="R1177" s="57">
        <v>45292</v>
      </c>
      <c r="S1177" s="57">
        <v>45657</v>
      </c>
    </row>
    <row r="1178" spans="1:19" ht="20.3" x14ac:dyDescent="0.35">
      <c r="A1178" s="43">
        <v>141</v>
      </c>
      <c r="B1178" s="47" t="s">
        <v>883</v>
      </c>
      <c r="C1178" s="55">
        <v>34251</v>
      </c>
      <c r="D1178" s="43" t="s">
        <v>1899</v>
      </c>
      <c r="E1178" s="43">
        <v>1955</v>
      </c>
      <c r="F1178" s="43" t="s">
        <v>2131</v>
      </c>
      <c r="G1178" s="56" t="s">
        <v>2105</v>
      </c>
      <c r="H1178" s="43">
        <v>2</v>
      </c>
      <c r="I1178" s="43">
        <v>1</v>
      </c>
      <c r="J1178" s="43">
        <v>0</v>
      </c>
      <c r="K1178" s="43">
        <v>406.4</v>
      </c>
      <c r="L1178" s="43">
        <v>409.1</v>
      </c>
      <c r="M1178" s="45">
        <v>0</v>
      </c>
      <c r="N1178" s="45">
        <f t="shared" si="97"/>
        <v>0</v>
      </c>
      <c r="O1178" s="45">
        <v>0</v>
      </c>
      <c r="P1178" s="45">
        <v>0</v>
      </c>
      <c r="Q1178" s="45">
        <v>0</v>
      </c>
      <c r="R1178" s="57">
        <v>45292</v>
      </c>
      <c r="S1178" s="57">
        <v>45657</v>
      </c>
    </row>
    <row r="1179" spans="1:19" ht="20.3" x14ac:dyDescent="0.35">
      <c r="A1179" s="43">
        <v>142</v>
      </c>
      <c r="B1179" s="47" t="s">
        <v>884</v>
      </c>
      <c r="C1179" s="55">
        <v>34252</v>
      </c>
      <c r="D1179" s="43" t="s">
        <v>1899</v>
      </c>
      <c r="E1179" s="43">
        <v>1955</v>
      </c>
      <c r="F1179" s="43" t="s">
        <v>2131</v>
      </c>
      <c r="G1179" s="56" t="s">
        <v>2105</v>
      </c>
      <c r="H1179" s="43">
        <v>2</v>
      </c>
      <c r="I1179" s="43">
        <v>1</v>
      </c>
      <c r="J1179" s="43">
        <v>0</v>
      </c>
      <c r="K1179" s="43">
        <v>404</v>
      </c>
      <c r="L1179" s="43">
        <v>402.3</v>
      </c>
      <c r="M1179" s="45">
        <v>0</v>
      </c>
      <c r="N1179" s="45">
        <f t="shared" si="97"/>
        <v>0</v>
      </c>
      <c r="O1179" s="45">
        <v>0</v>
      </c>
      <c r="P1179" s="45">
        <v>0</v>
      </c>
      <c r="Q1179" s="45">
        <v>0</v>
      </c>
      <c r="R1179" s="57">
        <v>45292</v>
      </c>
      <c r="S1179" s="57">
        <v>45657</v>
      </c>
    </row>
    <row r="1180" spans="1:19" ht="20.3" x14ac:dyDescent="0.35">
      <c r="A1180" s="43">
        <v>143</v>
      </c>
      <c r="B1180" s="47" t="s">
        <v>885</v>
      </c>
      <c r="C1180" s="55">
        <v>34253</v>
      </c>
      <c r="D1180" s="43" t="s">
        <v>1899</v>
      </c>
      <c r="E1180" s="43">
        <v>1955</v>
      </c>
      <c r="F1180" s="43" t="s">
        <v>2131</v>
      </c>
      <c r="G1180" s="56" t="s">
        <v>2105</v>
      </c>
      <c r="H1180" s="43">
        <v>2</v>
      </c>
      <c r="I1180" s="43">
        <v>1</v>
      </c>
      <c r="J1180" s="43">
        <v>0</v>
      </c>
      <c r="K1180" s="43">
        <v>410.3</v>
      </c>
      <c r="L1180" s="43">
        <v>409.5</v>
      </c>
      <c r="M1180" s="45">
        <v>0</v>
      </c>
      <c r="N1180" s="45">
        <f t="shared" si="97"/>
        <v>0</v>
      </c>
      <c r="O1180" s="45">
        <v>0</v>
      </c>
      <c r="P1180" s="45">
        <v>0</v>
      </c>
      <c r="Q1180" s="45">
        <v>0</v>
      </c>
      <c r="R1180" s="57">
        <v>45292</v>
      </c>
      <c r="S1180" s="57">
        <v>45657</v>
      </c>
    </row>
    <row r="1181" spans="1:19" ht="20.3" x14ac:dyDescent="0.35">
      <c r="A1181" s="43">
        <v>144</v>
      </c>
      <c r="B1181" s="47" t="s">
        <v>888</v>
      </c>
      <c r="C1181" s="55">
        <v>34313</v>
      </c>
      <c r="D1181" s="43" t="s">
        <v>1899</v>
      </c>
      <c r="E1181" s="43">
        <v>1957</v>
      </c>
      <c r="F1181" s="43" t="s">
        <v>2131</v>
      </c>
      <c r="G1181" s="56" t="s">
        <v>2103</v>
      </c>
      <c r="H1181" s="43">
        <v>2</v>
      </c>
      <c r="I1181" s="43">
        <v>1</v>
      </c>
      <c r="J1181" s="43">
        <v>0</v>
      </c>
      <c r="K1181" s="43">
        <v>413.6</v>
      </c>
      <c r="L1181" s="43">
        <v>336.9</v>
      </c>
      <c r="M1181" s="45">
        <v>0</v>
      </c>
      <c r="N1181" s="45">
        <f t="shared" si="97"/>
        <v>0</v>
      </c>
      <c r="O1181" s="45">
        <v>0</v>
      </c>
      <c r="P1181" s="45">
        <v>0</v>
      </c>
      <c r="Q1181" s="45">
        <v>0</v>
      </c>
      <c r="R1181" s="57">
        <v>45292</v>
      </c>
      <c r="S1181" s="57">
        <v>45657</v>
      </c>
    </row>
    <row r="1182" spans="1:19" ht="20.3" x14ac:dyDescent="0.35">
      <c r="A1182" s="43">
        <v>145</v>
      </c>
      <c r="B1182" s="47" t="s">
        <v>889</v>
      </c>
      <c r="C1182" s="55">
        <v>34315</v>
      </c>
      <c r="D1182" s="43" t="s">
        <v>1899</v>
      </c>
      <c r="E1182" s="43">
        <v>1950</v>
      </c>
      <c r="F1182" s="43" t="s">
        <v>2131</v>
      </c>
      <c r="G1182" s="56" t="s">
        <v>2103</v>
      </c>
      <c r="H1182" s="43">
        <v>2</v>
      </c>
      <c r="I1182" s="43">
        <v>1</v>
      </c>
      <c r="J1182" s="43">
        <v>0</v>
      </c>
      <c r="K1182" s="43">
        <v>481.5</v>
      </c>
      <c r="L1182" s="43">
        <v>415.1</v>
      </c>
      <c r="M1182" s="45">
        <v>0</v>
      </c>
      <c r="N1182" s="45">
        <f t="shared" si="97"/>
        <v>0</v>
      </c>
      <c r="O1182" s="45">
        <v>0</v>
      </c>
      <c r="P1182" s="45">
        <v>0</v>
      </c>
      <c r="Q1182" s="45">
        <v>0</v>
      </c>
      <c r="R1182" s="57">
        <v>45292</v>
      </c>
      <c r="S1182" s="57">
        <v>45657</v>
      </c>
    </row>
    <row r="1183" spans="1:19" ht="20.3" x14ac:dyDescent="0.35">
      <c r="A1183" s="43">
        <v>146</v>
      </c>
      <c r="B1183" s="47" t="s">
        <v>890</v>
      </c>
      <c r="C1183" s="55">
        <v>34319</v>
      </c>
      <c r="D1183" s="43" t="s">
        <v>1899</v>
      </c>
      <c r="E1183" s="43">
        <v>1959</v>
      </c>
      <c r="F1183" s="43" t="s">
        <v>2131</v>
      </c>
      <c r="G1183" s="56" t="s">
        <v>2103</v>
      </c>
      <c r="H1183" s="43">
        <v>2</v>
      </c>
      <c r="I1183" s="43">
        <v>1</v>
      </c>
      <c r="J1183" s="43">
        <v>0</v>
      </c>
      <c r="K1183" s="43">
        <v>466.3</v>
      </c>
      <c r="L1183" s="43">
        <v>359.7</v>
      </c>
      <c r="M1183" s="45">
        <v>0</v>
      </c>
      <c r="N1183" s="45">
        <f t="shared" si="97"/>
        <v>0</v>
      </c>
      <c r="O1183" s="45">
        <v>0</v>
      </c>
      <c r="P1183" s="45">
        <v>0</v>
      </c>
      <c r="Q1183" s="45">
        <v>0</v>
      </c>
      <c r="R1183" s="57">
        <v>45292</v>
      </c>
      <c r="S1183" s="57">
        <v>45657</v>
      </c>
    </row>
    <row r="1184" spans="1:19" ht="20.3" x14ac:dyDescent="0.35">
      <c r="A1184" s="43">
        <v>147</v>
      </c>
      <c r="B1184" s="47" t="s">
        <v>894</v>
      </c>
      <c r="C1184" s="55">
        <v>34384</v>
      </c>
      <c r="D1184" s="43" t="s">
        <v>1899</v>
      </c>
      <c r="E1184" s="43">
        <v>1955</v>
      </c>
      <c r="F1184" s="43" t="s">
        <v>2131</v>
      </c>
      <c r="G1184" s="56" t="s">
        <v>2105</v>
      </c>
      <c r="H1184" s="43">
        <v>2</v>
      </c>
      <c r="I1184" s="43">
        <v>1</v>
      </c>
      <c r="J1184" s="43">
        <v>0</v>
      </c>
      <c r="K1184" s="43">
        <v>408.5</v>
      </c>
      <c r="L1184" s="43">
        <v>406.3</v>
      </c>
      <c r="M1184" s="45">
        <v>0</v>
      </c>
      <c r="N1184" s="45">
        <f t="shared" si="97"/>
        <v>0</v>
      </c>
      <c r="O1184" s="45">
        <v>0</v>
      </c>
      <c r="P1184" s="45">
        <v>0</v>
      </c>
      <c r="Q1184" s="45">
        <v>0</v>
      </c>
      <c r="R1184" s="57">
        <v>45292</v>
      </c>
      <c r="S1184" s="57">
        <v>45657</v>
      </c>
    </row>
    <row r="1185" spans="1:19" ht="20.3" x14ac:dyDescent="0.35">
      <c r="A1185" s="43">
        <v>148</v>
      </c>
      <c r="B1185" s="47" t="s">
        <v>895</v>
      </c>
      <c r="C1185" s="55">
        <v>34383</v>
      </c>
      <c r="D1185" s="43" t="s">
        <v>1899</v>
      </c>
      <c r="E1185" s="43">
        <v>1955</v>
      </c>
      <c r="F1185" s="43" t="s">
        <v>2131</v>
      </c>
      <c r="G1185" s="56" t="s">
        <v>2105</v>
      </c>
      <c r="H1185" s="43">
        <v>2</v>
      </c>
      <c r="I1185" s="43">
        <v>1</v>
      </c>
      <c r="J1185" s="43">
        <v>0</v>
      </c>
      <c r="K1185" s="43">
        <v>404.4</v>
      </c>
      <c r="L1185" s="43">
        <v>404.6</v>
      </c>
      <c r="M1185" s="45">
        <v>0</v>
      </c>
      <c r="N1185" s="45">
        <f t="shared" si="97"/>
        <v>0</v>
      </c>
      <c r="O1185" s="45">
        <v>0</v>
      </c>
      <c r="P1185" s="45">
        <v>0</v>
      </c>
      <c r="Q1185" s="45">
        <v>0</v>
      </c>
      <c r="R1185" s="57">
        <v>45292</v>
      </c>
      <c r="S1185" s="57">
        <v>45657</v>
      </c>
    </row>
    <row r="1186" spans="1:19" ht="20.3" x14ac:dyDescent="0.35">
      <c r="A1186" s="43">
        <v>149</v>
      </c>
      <c r="B1186" s="47" t="s">
        <v>897</v>
      </c>
      <c r="C1186" s="55">
        <v>34574</v>
      </c>
      <c r="D1186" s="43" t="s">
        <v>1899</v>
      </c>
      <c r="E1186" s="43">
        <v>1952</v>
      </c>
      <c r="F1186" s="43" t="s">
        <v>2131</v>
      </c>
      <c r="G1186" s="56" t="s">
        <v>2103</v>
      </c>
      <c r="H1186" s="43">
        <v>2</v>
      </c>
      <c r="I1186" s="43">
        <v>2</v>
      </c>
      <c r="J1186" s="43">
        <v>0</v>
      </c>
      <c r="K1186" s="43">
        <v>741.9</v>
      </c>
      <c r="L1186" s="43">
        <v>749</v>
      </c>
      <c r="M1186" s="45">
        <v>0</v>
      </c>
      <c r="N1186" s="45">
        <f t="shared" si="97"/>
        <v>0</v>
      </c>
      <c r="O1186" s="45">
        <v>0</v>
      </c>
      <c r="P1186" s="45">
        <v>0</v>
      </c>
      <c r="Q1186" s="45">
        <v>0</v>
      </c>
      <c r="R1186" s="57">
        <v>45292</v>
      </c>
      <c r="S1186" s="57">
        <v>45657</v>
      </c>
    </row>
    <row r="1187" spans="1:19" ht="20.3" x14ac:dyDescent="0.35">
      <c r="A1187" s="43">
        <v>150</v>
      </c>
      <c r="B1187" s="47" t="s">
        <v>898</v>
      </c>
      <c r="C1187" s="55">
        <v>34575</v>
      </c>
      <c r="D1187" s="43" t="s">
        <v>1899</v>
      </c>
      <c r="E1187" s="43">
        <v>1955</v>
      </c>
      <c r="F1187" s="43" t="s">
        <v>2131</v>
      </c>
      <c r="G1187" s="56" t="s">
        <v>2098</v>
      </c>
      <c r="H1187" s="43">
        <v>2</v>
      </c>
      <c r="I1187" s="43">
        <v>2</v>
      </c>
      <c r="J1187" s="43">
        <v>0</v>
      </c>
      <c r="K1187" s="43">
        <v>440.8</v>
      </c>
      <c r="L1187" s="43">
        <v>415.5</v>
      </c>
      <c r="M1187" s="45">
        <v>0</v>
      </c>
      <c r="N1187" s="45">
        <f t="shared" si="97"/>
        <v>0</v>
      </c>
      <c r="O1187" s="45">
        <v>0</v>
      </c>
      <c r="P1187" s="45">
        <v>0</v>
      </c>
      <c r="Q1187" s="45">
        <v>0</v>
      </c>
      <c r="R1187" s="57">
        <v>45292</v>
      </c>
      <c r="S1187" s="57">
        <v>45657</v>
      </c>
    </row>
    <row r="1188" spans="1:19" ht="20.3" x14ac:dyDescent="0.35">
      <c r="A1188" s="43">
        <v>151</v>
      </c>
      <c r="B1188" s="47" t="s">
        <v>899</v>
      </c>
      <c r="C1188" s="55">
        <v>34577</v>
      </c>
      <c r="D1188" s="43" t="s">
        <v>1899</v>
      </c>
      <c r="E1188" s="43">
        <v>1968</v>
      </c>
      <c r="F1188" s="43" t="s">
        <v>2131</v>
      </c>
      <c r="G1188" s="56" t="s">
        <v>2098</v>
      </c>
      <c r="H1188" s="43">
        <v>5</v>
      </c>
      <c r="I1188" s="43">
        <v>2</v>
      </c>
      <c r="J1188" s="43">
        <v>0</v>
      </c>
      <c r="K1188" s="43">
        <v>2819.6</v>
      </c>
      <c r="L1188" s="43">
        <v>2623.4</v>
      </c>
      <c r="M1188" s="45">
        <v>0</v>
      </c>
      <c r="N1188" s="45">
        <f t="shared" si="97"/>
        <v>0</v>
      </c>
      <c r="O1188" s="45">
        <v>0</v>
      </c>
      <c r="P1188" s="45">
        <v>0</v>
      </c>
      <c r="Q1188" s="45">
        <v>0</v>
      </c>
      <c r="R1188" s="57">
        <v>45292</v>
      </c>
      <c r="S1188" s="57">
        <v>45657</v>
      </c>
    </row>
    <row r="1189" spans="1:19" ht="20.3" x14ac:dyDescent="0.35">
      <c r="A1189" s="43">
        <v>152</v>
      </c>
      <c r="B1189" s="47" t="s">
        <v>900</v>
      </c>
      <c r="C1189" s="55">
        <v>34578</v>
      </c>
      <c r="D1189" s="43" t="s">
        <v>1899</v>
      </c>
      <c r="E1189" s="43">
        <v>1963</v>
      </c>
      <c r="F1189" s="43" t="s">
        <v>2131</v>
      </c>
      <c r="G1189" s="56" t="s">
        <v>2098</v>
      </c>
      <c r="H1189" s="43">
        <v>4</v>
      </c>
      <c r="I1189" s="43">
        <v>2</v>
      </c>
      <c r="J1189" s="43">
        <v>0</v>
      </c>
      <c r="K1189" s="43">
        <v>3891.7</v>
      </c>
      <c r="L1189" s="43">
        <v>1207</v>
      </c>
      <c r="M1189" s="45">
        <v>0</v>
      </c>
      <c r="N1189" s="45">
        <f t="shared" si="97"/>
        <v>0</v>
      </c>
      <c r="O1189" s="45">
        <v>0</v>
      </c>
      <c r="P1189" s="45">
        <v>0</v>
      </c>
      <c r="Q1189" s="45">
        <v>0</v>
      </c>
      <c r="R1189" s="57">
        <v>45292</v>
      </c>
      <c r="S1189" s="57">
        <v>45657</v>
      </c>
    </row>
    <row r="1190" spans="1:19" ht="20.3" x14ac:dyDescent="0.35">
      <c r="A1190" s="43">
        <v>153</v>
      </c>
      <c r="B1190" s="47" t="s">
        <v>901</v>
      </c>
      <c r="C1190" s="55">
        <v>34598</v>
      </c>
      <c r="D1190" s="43" t="s">
        <v>1899</v>
      </c>
      <c r="E1190" s="43">
        <v>1954</v>
      </c>
      <c r="F1190" s="43" t="s">
        <v>2131</v>
      </c>
      <c r="G1190" s="56" t="s">
        <v>2103</v>
      </c>
      <c r="H1190" s="43">
        <v>2</v>
      </c>
      <c r="I1190" s="43">
        <v>1</v>
      </c>
      <c r="J1190" s="43">
        <v>0</v>
      </c>
      <c r="K1190" s="43">
        <v>533.79999999999995</v>
      </c>
      <c r="L1190" s="43">
        <v>522.9</v>
      </c>
      <c r="M1190" s="45">
        <v>0</v>
      </c>
      <c r="N1190" s="45">
        <f t="shared" si="97"/>
        <v>0</v>
      </c>
      <c r="O1190" s="45">
        <v>0</v>
      </c>
      <c r="P1190" s="45">
        <v>0</v>
      </c>
      <c r="Q1190" s="45">
        <v>0</v>
      </c>
      <c r="R1190" s="57">
        <v>45292</v>
      </c>
      <c r="S1190" s="57">
        <v>45657</v>
      </c>
    </row>
    <row r="1191" spans="1:19" ht="20.3" x14ac:dyDescent="0.35">
      <c r="A1191" s="43">
        <v>154</v>
      </c>
      <c r="B1191" s="47" t="s">
        <v>902</v>
      </c>
      <c r="C1191" s="55">
        <v>34724</v>
      </c>
      <c r="D1191" s="43" t="s">
        <v>1899</v>
      </c>
      <c r="E1191" s="43">
        <v>1969</v>
      </c>
      <c r="F1191" s="43" t="s">
        <v>2131</v>
      </c>
      <c r="G1191" s="56" t="s">
        <v>2099</v>
      </c>
      <c r="H1191" s="43">
        <v>4</v>
      </c>
      <c r="I1191" s="43">
        <v>3</v>
      </c>
      <c r="J1191" s="43">
        <v>0</v>
      </c>
      <c r="K1191" s="43">
        <v>5563.2</v>
      </c>
      <c r="L1191" s="43">
        <v>3112.3</v>
      </c>
      <c r="M1191" s="45">
        <v>0</v>
      </c>
      <c r="N1191" s="45">
        <f t="shared" si="97"/>
        <v>0</v>
      </c>
      <c r="O1191" s="45">
        <v>0</v>
      </c>
      <c r="P1191" s="45">
        <v>0</v>
      </c>
      <c r="Q1191" s="45">
        <v>0</v>
      </c>
      <c r="R1191" s="57">
        <v>45292</v>
      </c>
      <c r="S1191" s="57">
        <v>45657</v>
      </c>
    </row>
    <row r="1192" spans="1:19" ht="20.3" x14ac:dyDescent="0.35">
      <c r="A1192" s="43">
        <v>155</v>
      </c>
      <c r="B1192" s="47" t="s">
        <v>903</v>
      </c>
      <c r="C1192" s="55">
        <v>33157</v>
      </c>
      <c r="D1192" s="43" t="s">
        <v>1899</v>
      </c>
      <c r="E1192" s="43">
        <v>1936</v>
      </c>
      <c r="F1192" s="43" t="s">
        <v>2131</v>
      </c>
      <c r="G1192" s="56" t="s">
        <v>2103</v>
      </c>
      <c r="H1192" s="43">
        <v>2</v>
      </c>
      <c r="I1192" s="43">
        <v>2</v>
      </c>
      <c r="J1192" s="43">
        <v>0</v>
      </c>
      <c r="K1192" s="43">
        <v>472.6</v>
      </c>
      <c r="L1192" s="43">
        <v>372.4</v>
      </c>
      <c r="M1192" s="45">
        <v>0</v>
      </c>
      <c r="N1192" s="45">
        <f t="shared" si="97"/>
        <v>0</v>
      </c>
      <c r="O1192" s="45">
        <v>0</v>
      </c>
      <c r="P1192" s="45">
        <v>0</v>
      </c>
      <c r="Q1192" s="45">
        <v>0</v>
      </c>
      <c r="R1192" s="57">
        <v>45292</v>
      </c>
      <c r="S1192" s="57">
        <v>45657</v>
      </c>
    </row>
    <row r="1193" spans="1:19" ht="20.3" x14ac:dyDescent="0.35">
      <c r="A1193" s="43">
        <v>156</v>
      </c>
      <c r="B1193" s="47" t="s">
        <v>904</v>
      </c>
      <c r="C1193" s="55">
        <v>33159</v>
      </c>
      <c r="D1193" s="43" t="s">
        <v>1899</v>
      </c>
      <c r="E1193" s="43">
        <v>1964</v>
      </c>
      <c r="F1193" s="43" t="s">
        <v>2131</v>
      </c>
      <c r="G1193" s="56" t="s">
        <v>2098</v>
      </c>
      <c r="H1193" s="43">
        <v>4</v>
      </c>
      <c r="I1193" s="43">
        <v>2</v>
      </c>
      <c r="J1193" s="43">
        <v>0</v>
      </c>
      <c r="K1193" s="43">
        <v>2269.9</v>
      </c>
      <c r="L1193" s="43">
        <v>1260.5</v>
      </c>
      <c r="M1193" s="45">
        <v>0</v>
      </c>
      <c r="N1193" s="45">
        <f t="shared" si="97"/>
        <v>0</v>
      </c>
      <c r="O1193" s="45">
        <v>0</v>
      </c>
      <c r="P1193" s="45">
        <v>0</v>
      </c>
      <c r="Q1193" s="45">
        <v>0</v>
      </c>
      <c r="R1193" s="57">
        <v>45292</v>
      </c>
      <c r="S1193" s="57">
        <v>45657</v>
      </c>
    </row>
    <row r="1194" spans="1:19" ht="20.3" x14ac:dyDescent="0.35">
      <c r="A1194" s="43">
        <v>157</v>
      </c>
      <c r="B1194" s="47" t="s">
        <v>905</v>
      </c>
      <c r="C1194" s="55">
        <v>33160</v>
      </c>
      <c r="D1194" s="43" t="s">
        <v>1899</v>
      </c>
      <c r="E1194" s="43">
        <v>1965</v>
      </c>
      <c r="F1194" s="43" t="s">
        <v>2131</v>
      </c>
      <c r="G1194" s="56" t="s">
        <v>2098</v>
      </c>
      <c r="H1194" s="43">
        <v>4</v>
      </c>
      <c r="I1194" s="43">
        <v>2</v>
      </c>
      <c r="J1194" s="43">
        <v>0</v>
      </c>
      <c r="K1194" s="43">
        <v>2306</v>
      </c>
      <c r="L1194" s="43">
        <v>1262.5999999999999</v>
      </c>
      <c r="M1194" s="45">
        <v>0</v>
      </c>
      <c r="N1194" s="45">
        <f t="shared" si="97"/>
        <v>0</v>
      </c>
      <c r="O1194" s="45">
        <v>0</v>
      </c>
      <c r="P1194" s="45">
        <v>0</v>
      </c>
      <c r="Q1194" s="45">
        <v>0</v>
      </c>
      <c r="R1194" s="57">
        <v>45292</v>
      </c>
      <c r="S1194" s="57">
        <v>45657</v>
      </c>
    </row>
    <row r="1195" spans="1:19" ht="20.3" x14ac:dyDescent="0.35">
      <c r="A1195" s="43">
        <v>158</v>
      </c>
      <c r="B1195" s="47" t="s">
        <v>906</v>
      </c>
      <c r="C1195" s="55">
        <v>33155</v>
      </c>
      <c r="D1195" s="43" t="s">
        <v>1899</v>
      </c>
      <c r="E1195" s="43">
        <v>1937</v>
      </c>
      <c r="F1195" s="43" t="s">
        <v>2131</v>
      </c>
      <c r="G1195" s="56" t="s">
        <v>2103</v>
      </c>
      <c r="H1195" s="43">
        <v>2</v>
      </c>
      <c r="I1195" s="43">
        <v>2</v>
      </c>
      <c r="J1195" s="43">
        <v>0</v>
      </c>
      <c r="K1195" s="43">
        <v>525.70000000000005</v>
      </c>
      <c r="L1195" s="43">
        <v>401.8</v>
      </c>
      <c r="M1195" s="45">
        <v>0</v>
      </c>
      <c r="N1195" s="45">
        <f t="shared" si="97"/>
        <v>0</v>
      </c>
      <c r="O1195" s="45">
        <v>0</v>
      </c>
      <c r="P1195" s="45">
        <v>0</v>
      </c>
      <c r="Q1195" s="45">
        <v>0</v>
      </c>
      <c r="R1195" s="57">
        <v>45292</v>
      </c>
      <c r="S1195" s="57">
        <v>45657</v>
      </c>
    </row>
    <row r="1196" spans="1:19" ht="20.3" x14ac:dyDescent="0.35">
      <c r="A1196" s="43">
        <v>159</v>
      </c>
      <c r="B1196" s="47" t="s">
        <v>908</v>
      </c>
      <c r="C1196" s="55">
        <v>35382</v>
      </c>
      <c r="D1196" s="43" t="s">
        <v>1899</v>
      </c>
      <c r="E1196" s="43">
        <v>1977</v>
      </c>
      <c r="F1196" s="43" t="s">
        <v>2131</v>
      </c>
      <c r="G1196" s="56" t="s">
        <v>2097</v>
      </c>
      <c r="H1196" s="43">
        <v>5</v>
      </c>
      <c r="I1196" s="43">
        <v>6</v>
      </c>
      <c r="J1196" s="43">
        <v>0</v>
      </c>
      <c r="K1196" s="43">
        <v>4386.5</v>
      </c>
      <c r="L1196" s="43">
        <v>4390.3999999999996</v>
      </c>
      <c r="M1196" s="45">
        <v>0</v>
      </c>
      <c r="N1196" s="45">
        <f t="shared" si="97"/>
        <v>0</v>
      </c>
      <c r="O1196" s="45">
        <v>0</v>
      </c>
      <c r="P1196" s="45">
        <v>0</v>
      </c>
      <c r="Q1196" s="45">
        <v>0</v>
      </c>
      <c r="R1196" s="57">
        <v>45292</v>
      </c>
      <c r="S1196" s="57">
        <v>45657</v>
      </c>
    </row>
    <row r="1197" spans="1:19" ht="20.3" x14ac:dyDescent="0.35">
      <c r="A1197" s="43">
        <v>160</v>
      </c>
      <c r="B1197" s="47" t="s">
        <v>909</v>
      </c>
      <c r="C1197" s="55">
        <v>35415</v>
      </c>
      <c r="D1197" s="43" t="s">
        <v>1899</v>
      </c>
      <c r="E1197" s="43">
        <v>1968</v>
      </c>
      <c r="F1197" s="43" t="s">
        <v>2131</v>
      </c>
      <c r="G1197" s="56" t="s">
        <v>2098</v>
      </c>
      <c r="H1197" s="43">
        <v>4</v>
      </c>
      <c r="I1197" s="43">
        <v>6</v>
      </c>
      <c r="J1197" s="43">
        <v>0</v>
      </c>
      <c r="K1197" s="43">
        <v>4388.3900000000003</v>
      </c>
      <c r="L1197" s="43">
        <v>4425.1899999999996</v>
      </c>
      <c r="M1197" s="45">
        <v>0</v>
      </c>
      <c r="N1197" s="45">
        <f t="shared" si="97"/>
        <v>0</v>
      </c>
      <c r="O1197" s="45">
        <v>0</v>
      </c>
      <c r="P1197" s="45">
        <v>0</v>
      </c>
      <c r="Q1197" s="45">
        <v>0</v>
      </c>
      <c r="R1197" s="57">
        <v>45292</v>
      </c>
      <c r="S1197" s="57">
        <v>45657</v>
      </c>
    </row>
    <row r="1198" spans="1:19" ht="20.3" x14ac:dyDescent="0.35">
      <c r="A1198" s="43">
        <v>161</v>
      </c>
      <c r="B1198" s="47" t="s">
        <v>910</v>
      </c>
      <c r="C1198" s="55">
        <v>35647</v>
      </c>
      <c r="D1198" s="43" t="s">
        <v>1899</v>
      </c>
      <c r="E1198" s="43">
        <v>1937</v>
      </c>
      <c r="F1198" s="43" t="s">
        <v>2131</v>
      </c>
      <c r="G1198" s="56" t="s">
        <v>2099</v>
      </c>
      <c r="H1198" s="43">
        <v>2</v>
      </c>
      <c r="I1198" s="43">
        <v>2</v>
      </c>
      <c r="J1198" s="43">
        <v>0</v>
      </c>
      <c r="K1198" s="43">
        <v>720.5</v>
      </c>
      <c r="L1198" s="43">
        <v>703.2</v>
      </c>
      <c r="M1198" s="45">
        <v>0</v>
      </c>
      <c r="N1198" s="45">
        <f t="shared" si="97"/>
        <v>0</v>
      </c>
      <c r="O1198" s="45">
        <v>0</v>
      </c>
      <c r="P1198" s="45">
        <v>0</v>
      </c>
      <c r="Q1198" s="45">
        <v>0</v>
      </c>
      <c r="R1198" s="57">
        <v>45292</v>
      </c>
      <c r="S1198" s="57">
        <v>45657</v>
      </c>
    </row>
    <row r="1199" spans="1:19" ht="20.3" x14ac:dyDescent="0.35">
      <c r="A1199" s="43">
        <v>162</v>
      </c>
      <c r="B1199" s="47" t="s">
        <v>911</v>
      </c>
      <c r="C1199" s="55">
        <v>35631</v>
      </c>
      <c r="D1199" s="43" t="s">
        <v>1899</v>
      </c>
      <c r="E1199" s="43">
        <v>1969</v>
      </c>
      <c r="F1199" s="43" t="s">
        <v>2131</v>
      </c>
      <c r="G1199" s="56" t="s">
        <v>2099</v>
      </c>
      <c r="H1199" s="43">
        <v>4</v>
      </c>
      <c r="I1199" s="43">
        <v>3</v>
      </c>
      <c r="J1199" s="43">
        <v>0</v>
      </c>
      <c r="K1199" s="43">
        <v>3470.6</v>
      </c>
      <c r="L1199" s="43">
        <v>2287.1999999999998</v>
      </c>
      <c r="M1199" s="45">
        <v>0</v>
      </c>
      <c r="N1199" s="45">
        <f t="shared" si="97"/>
        <v>0</v>
      </c>
      <c r="O1199" s="45">
        <v>0</v>
      </c>
      <c r="P1199" s="45">
        <v>0</v>
      </c>
      <c r="Q1199" s="45">
        <v>0</v>
      </c>
      <c r="R1199" s="57">
        <v>45292</v>
      </c>
      <c r="S1199" s="57">
        <v>45657</v>
      </c>
    </row>
    <row r="1200" spans="1:19" ht="20.3" x14ac:dyDescent="0.35">
      <c r="A1200" s="43">
        <v>163</v>
      </c>
      <c r="B1200" s="47" t="s">
        <v>1534</v>
      </c>
      <c r="C1200" s="55">
        <v>35687</v>
      </c>
      <c r="D1200" s="43" t="s">
        <v>1899</v>
      </c>
      <c r="E1200" s="43">
        <v>1951</v>
      </c>
      <c r="F1200" s="43" t="s">
        <v>2131</v>
      </c>
      <c r="G1200" s="56" t="s">
        <v>2103</v>
      </c>
      <c r="H1200" s="43">
        <v>2</v>
      </c>
      <c r="I1200" s="43">
        <v>1</v>
      </c>
      <c r="J1200" s="43">
        <v>0</v>
      </c>
      <c r="K1200" s="43">
        <v>1191.3</v>
      </c>
      <c r="L1200" s="43">
        <v>303.87</v>
      </c>
      <c r="M1200" s="45">
        <v>0</v>
      </c>
      <c r="N1200" s="45">
        <f t="shared" si="97"/>
        <v>0</v>
      </c>
      <c r="O1200" s="45">
        <v>0</v>
      </c>
      <c r="P1200" s="45">
        <v>0</v>
      </c>
      <c r="Q1200" s="45">
        <v>0</v>
      </c>
      <c r="R1200" s="57">
        <v>45292</v>
      </c>
      <c r="S1200" s="57">
        <v>45657</v>
      </c>
    </row>
    <row r="1201" spans="1:19" ht="20.3" x14ac:dyDescent="0.35">
      <c r="A1201" s="43">
        <v>164</v>
      </c>
      <c r="B1201" s="47" t="s">
        <v>1535</v>
      </c>
      <c r="C1201" s="55">
        <v>35690</v>
      </c>
      <c r="D1201" s="43" t="s">
        <v>1899</v>
      </c>
      <c r="E1201" s="43">
        <v>1951</v>
      </c>
      <c r="F1201" s="43" t="s">
        <v>2131</v>
      </c>
      <c r="G1201" s="56" t="s">
        <v>2103</v>
      </c>
      <c r="H1201" s="43">
        <v>2</v>
      </c>
      <c r="I1201" s="43">
        <v>1</v>
      </c>
      <c r="J1201" s="43">
        <v>0</v>
      </c>
      <c r="K1201" s="43">
        <v>1032.2</v>
      </c>
      <c r="L1201" s="43">
        <v>318.2</v>
      </c>
      <c r="M1201" s="45">
        <v>0</v>
      </c>
      <c r="N1201" s="45">
        <f t="shared" si="97"/>
        <v>0</v>
      </c>
      <c r="O1201" s="45">
        <v>0</v>
      </c>
      <c r="P1201" s="45">
        <v>0</v>
      </c>
      <c r="Q1201" s="45">
        <v>0</v>
      </c>
      <c r="R1201" s="57">
        <v>45292</v>
      </c>
      <c r="S1201" s="57">
        <v>45657</v>
      </c>
    </row>
    <row r="1202" spans="1:19" ht="20.3" x14ac:dyDescent="0.35">
      <c r="A1202" s="43">
        <v>165</v>
      </c>
      <c r="B1202" s="47" t="s">
        <v>913</v>
      </c>
      <c r="C1202" s="55">
        <v>35737</v>
      </c>
      <c r="D1202" s="43" t="s">
        <v>1899</v>
      </c>
      <c r="E1202" s="43">
        <v>1953</v>
      </c>
      <c r="F1202" s="43" t="s">
        <v>2131</v>
      </c>
      <c r="G1202" s="56" t="s">
        <v>2106</v>
      </c>
      <c r="H1202" s="43">
        <v>2</v>
      </c>
      <c r="I1202" s="43">
        <v>2</v>
      </c>
      <c r="J1202" s="43">
        <v>0</v>
      </c>
      <c r="K1202" s="43">
        <v>395</v>
      </c>
      <c r="L1202" s="43">
        <v>394.9</v>
      </c>
      <c r="M1202" s="45">
        <v>0</v>
      </c>
      <c r="N1202" s="45">
        <f t="shared" si="97"/>
        <v>0</v>
      </c>
      <c r="O1202" s="45">
        <v>0</v>
      </c>
      <c r="P1202" s="45">
        <v>0</v>
      </c>
      <c r="Q1202" s="45">
        <v>0</v>
      </c>
      <c r="R1202" s="57">
        <v>45292</v>
      </c>
      <c r="S1202" s="57">
        <v>45657</v>
      </c>
    </row>
    <row r="1203" spans="1:19" ht="20.3" x14ac:dyDescent="0.35">
      <c r="A1203" s="43">
        <v>166</v>
      </c>
      <c r="B1203" s="47" t="s">
        <v>914</v>
      </c>
      <c r="C1203" s="55">
        <v>35738</v>
      </c>
      <c r="D1203" s="43" t="s">
        <v>1899</v>
      </c>
      <c r="E1203" s="43">
        <v>1952</v>
      </c>
      <c r="F1203" s="43" t="s">
        <v>2131</v>
      </c>
      <c r="G1203" s="56" t="s">
        <v>2106</v>
      </c>
      <c r="H1203" s="43">
        <v>2</v>
      </c>
      <c r="I1203" s="43">
        <v>2</v>
      </c>
      <c r="J1203" s="43">
        <v>0</v>
      </c>
      <c r="K1203" s="43">
        <v>396.9</v>
      </c>
      <c r="L1203" s="43">
        <v>396.2</v>
      </c>
      <c r="M1203" s="45">
        <v>0</v>
      </c>
      <c r="N1203" s="45">
        <f t="shared" si="97"/>
        <v>0</v>
      </c>
      <c r="O1203" s="45">
        <v>0</v>
      </c>
      <c r="P1203" s="45">
        <v>0</v>
      </c>
      <c r="Q1203" s="45">
        <v>0</v>
      </c>
      <c r="R1203" s="57">
        <v>45292</v>
      </c>
      <c r="S1203" s="57">
        <v>45657</v>
      </c>
    </row>
    <row r="1204" spans="1:19" ht="20.3" x14ac:dyDescent="0.35">
      <c r="A1204" s="43">
        <v>167</v>
      </c>
      <c r="B1204" s="47" t="s">
        <v>916</v>
      </c>
      <c r="C1204" s="55">
        <v>35740</v>
      </c>
      <c r="D1204" s="43" t="s">
        <v>1899</v>
      </c>
      <c r="E1204" s="43">
        <v>1953</v>
      </c>
      <c r="F1204" s="43" t="s">
        <v>2131</v>
      </c>
      <c r="G1204" s="56" t="s">
        <v>2106</v>
      </c>
      <c r="H1204" s="43">
        <v>2</v>
      </c>
      <c r="I1204" s="43">
        <v>2</v>
      </c>
      <c r="J1204" s="43">
        <v>0</v>
      </c>
      <c r="K1204" s="43">
        <v>405.5</v>
      </c>
      <c r="L1204" s="43">
        <v>405.5</v>
      </c>
      <c r="M1204" s="45">
        <v>0</v>
      </c>
      <c r="N1204" s="45">
        <f t="shared" si="97"/>
        <v>0</v>
      </c>
      <c r="O1204" s="45">
        <v>0</v>
      </c>
      <c r="P1204" s="45">
        <v>0</v>
      </c>
      <c r="Q1204" s="45">
        <v>0</v>
      </c>
      <c r="R1204" s="57">
        <v>45292</v>
      </c>
      <c r="S1204" s="57">
        <v>45657</v>
      </c>
    </row>
    <row r="1205" spans="1:19" ht="20.3" x14ac:dyDescent="0.35">
      <c r="A1205" s="43">
        <v>168</v>
      </c>
      <c r="B1205" s="47" t="s">
        <v>918</v>
      </c>
      <c r="C1205" s="55">
        <v>35743</v>
      </c>
      <c r="D1205" s="43" t="s">
        <v>1899</v>
      </c>
      <c r="E1205" s="43">
        <v>1954</v>
      </c>
      <c r="F1205" s="43" t="s">
        <v>2131</v>
      </c>
      <c r="G1205" s="56" t="s">
        <v>2106</v>
      </c>
      <c r="H1205" s="43">
        <v>2</v>
      </c>
      <c r="I1205" s="43">
        <v>1</v>
      </c>
      <c r="J1205" s="43">
        <v>0</v>
      </c>
      <c r="K1205" s="43">
        <v>410.1</v>
      </c>
      <c r="L1205" s="43">
        <v>410.3</v>
      </c>
      <c r="M1205" s="45">
        <v>0</v>
      </c>
      <c r="N1205" s="45">
        <f t="shared" si="97"/>
        <v>0</v>
      </c>
      <c r="O1205" s="45">
        <v>0</v>
      </c>
      <c r="P1205" s="45">
        <v>0</v>
      </c>
      <c r="Q1205" s="45">
        <v>0</v>
      </c>
      <c r="R1205" s="57">
        <v>45292</v>
      </c>
      <c r="S1205" s="57">
        <v>45657</v>
      </c>
    </row>
    <row r="1206" spans="1:19" ht="20.3" x14ac:dyDescent="0.35">
      <c r="A1206" s="43">
        <v>169</v>
      </c>
      <c r="B1206" s="47" t="s">
        <v>920</v>
      </c>
      <c r="C1206" s="55">
        <v>35800</v>
      </c>
      <c r="D1206" s="43" t="s">
        <v>1899</v>
      </c>
      <c r="E1206" s="43">
        <v>1958</v>
      </c>
      <c r="F1206" s="43" t="s">
        <v>2131</v>
      </c>
      <c r="G1206" s="56" t="s">
        <v>2103</v>
      </c>
      <c r="H1206" s="43">
        <v>2</v>
      </c>
      <c r="I1206" s="43">
        <v>1</v>
      </c>
      <c r="J1206" s="43">
        <v>0</v>
      </c>
      <c r="K1206" s="43">
        <v>453.8</v>
      </c>
      <c r="L1206" s="43">
        <v>367.63</v>
      </c>
      <c r="M1206" s="45">
        <v>0</v>
      </c>
      <c r="N1206" s="45">
        <f t="shared" si="97"/>
        <v>0</v>
      </c>
      <c r="O1206" s="45">
        <v>0</v>
      </c>
      <c r="P1206" s="45">
        <v>0</v>
      </c>
      <c r="Q1206" s="45">
        <v>0</v>
      </c>
      <c r="R1206" s="57">
        <v>45292</v>
      </c>
      <c r="S1206" s="57">
        <v>45657</v>
      </c>
    </row>
    <row r="1207" spans="1:19" ht="20.3" x14ac:dyDescent="0.35">
      <c r="A1207" s="43">
        <v>170</v>
      </c>
      <c r="B1207" s="47" t="s">
        <v>921</v>
      </c>
      <c r="C1207" s="55">
        <v>35801</v>
      </c>
      <c r="D1207" s="43" t="s">
        <v>1899</v>
      </c>
      <c r="E1207" s="43">
        <v>1959</v>
      </c>
      <c r="F1207" s="43" t="s">
        <v>2131</v>
      </c>
      <c r="G1207" s="56" t="s">
        <v>2103</v>
      </c>
      <c r="H1207" s="43">
        <v>2</v>
      </c>
      <c r="I1207" s="43">
        <v>1</v>
      </c>
      <c r="J1207" s="43">
        <v>0</v>
      </c>
      <c r="K1207" s="43">
        <v>458.4</v>
      </c>
      <c r="L1207" s="43">
        <v>420.5</v>
      </c>
      <c r="M1207" s="45">
        <v>0</v>
      </c>
      <c r="N1207" s="45">
        <f t="shared" si="97"/>
        <v>0</v>
      </c>
      <c r="O1207" s="45">
        <v>0</v>
      </c>
      <c r="P1207" s="45">
        <v>0</v>
      </c>
      <c r="Q1207" s="45">
        <v>0</v>
      </c>
      <c r="R1207" s="57">
        <v>45292</v>
      </c>
      <c r="S1207" s="57">
        <v>45657</v>
      </c>
    </row>
    <row r="1208" spans="1:19" ht="20.3" x14ac:dyDescent="0.35">
      <c r="A1208" s="43">
        <v>171</v>
      </c>
      <c r="B1208" s="47" t="s">
        <v>922</v>
      </c>
      <c r="C1208" s="55">
        <v>35807</v>
      </c>
      <c r="D1208" s="43" t="s">
        <v>1899</v>
      </c>
      <c r="E1208" s="43">
        <v>1957</v>
      </c>
      <c r="F1208" s="43" t="s">
        <v>2131</v>
      </c>
      <c r="G1208" s="56" t="s">
        <v>2103</v>
      </c>
      <c r="H1208" s="43">
        <v>2</v>
      </c>
      <c r="I1208" s="43">
        <v>1</v>
      </c>
      <c r="J1208" s="43">
        <v>0</v>
      </c>
      <c r="K1208" s="43">
        <v>555.4</v>
      </c>
      <c r="L1208" s="43">
        <v>506.9</v>
      </c>
      <c r="M1208" s="45">
        <v>0</v>
      </c>
      <c r="N1208" s="45">
        <f t="shared" si="97"/>
        <v>0</v>
      </c>
      <c r="O1208" s="45">
        <v>0</v>
      </c>
      <c r="P1208" s="45">
        <v>0</v>
      </c>
      <c r="Q1208" s="45">
        <v>0</v>
      </c>
      <c r="R1208" s="57">
        <v>45292</v>
      </c>
      <c r="S1208" s="57">
        <v>45657</v>
      </c>
    </row>
    <row r="1209" spans="1:19" ht="20.3" x14ac:dyDescent="0.35">
      <c r="A1209" s="43">
        <v>172</v>
      </c>
      <c r="B1209" s="47" t="s">
        <v>923</v>
      </c>
      <c r="C1209" s="55">
        <v>35765</v>
      </c>
      <c r="D1209" s="43" t="s">
        <v>1899</v>
      </c>
      <c r="E1209" s="43">
        <v>1953</v>
      </c>
      <c r="F1209" s="43" t="s">
        <v>2131</v>
      </c>
      <c r="G1209" s="56" t="s">
        <v>2103</v>
      </c>
      <c r="H1209" s="43">
        <v>2</v>
      </c>
      <c r="I1209" s="43">
        <v>2</v>
      </c>
      <c r="J1209" s="43">
        <v>0</v>
      </c>
      <c r="K1209" s="43">
        <v>384.5</v>
      </c>
      <c r="L1209" s="43">
        <v>352.9</v>
      </c>
      <c r="M1209" s="45">
        <v>0</v>
      </c>
      <c r="N1209" s="45">
        <f t="shared" si="97"/>
        <v>0</v>
      </c>
      <c r="O1209" s="45">
        <v>0</v>
      </c>
      <c r="P1209" s="45">
        <v>0</v>
      </c>
      <c r="Q1209" s="45">
        <v>0</v>
      </c>
      <c r="R1209" s="57">
        <v>45292</v>
      </c>
      <c r="S1209" s="57">
        <v>45657</v>
      </c>
    </row>
    <row r="1210" spans="1:19" ht="20.3" x14ac:dyDescent="0.35">
      <c r="A1210" s="43">
        <v>173</v>
      </c>
      <c r="B1210" s="47" t="s">
        <v>924</v>
      </c>
      <c r="C1210" s="55">
        <v>35766</v>
      </c>
      <c r="D1210" s="43" t="s">
        <v>1899</v>
      </c>
      <c r="E1210" s="43">
        <v>1953</v>
      </c>
      <c r="F1210" s="43" t="s">
        <v>2131</v>
      </c>
      <c r="G1210" s="56" t="s">
        <v>2098</v>
      </c>
      <c r="H1210" s="43">
        <v>2</v>
      </c>
      <c r="I1210" s="43">
        <v>2</v>
      </c>
      <c r="J1210" s="43">
        <v>0</v>
      </c>
      <c r="K1210" s="43">
        <v>626.79999999999995</v>
      </c>
      <c r="L1210" s="43">
        <v>543.9</v>
      </c>
      <c r="M1210" s="45">
        <v>0</v>
      </c>
      <c r="N1210" s="45">
        <f t="shared" si="97"/>
        <v>0</v>
      </c>
      <c r="O1210" s="45">
        <v>0</v>
      </c>
      <c r="P1210" s="45">
        <v>0</v>
      </c>
      <c r="Q1210" s="45">
        <v>0</v>
      </c>
      <c r="R1210" s="57">
        <v>45292</v>
      </c>
      <c r="S1210" s="57">
        <v>45657</v>
      </c>
    </row>
    <row r="1211" spans="1:19" ht="20.3" x14ac:dyDescent="0.35">
      <c r="A1211" s="43">
        <v>174</v>
      </c>
      <c r="B1211" s="47" t="s">
        <v>925</v>
      </c>
      <c r="C1211" s="55">
        <v>35769</v>
      </c>
      <c r="D1211" s="43" t="s">
        <v>1899</v>
      </c>
      <c r="E1211" s="43">
        <v>1955</v>
      </c>
      <c r="F1211" s="43" t="s">
        <v>2131</v>
      </c>
      <c r="G1211" s="56" t="s">
        <v>2098</v>
      </c>
      <c r="H1211" s="43">
        <v>2</v>
      </c>
      <c r="I1211" s="43">
        <v>1</v>
      </c>
      <c r="J1211" s="43">
        <v>0</v>
      </c>
      <c r="K1211" s="43">
        <v>602.1</v>
      </c>
      <c r="L1211" s="43">
        <v>534.9</v>
      </c>
      <c r="M1211" s="45">
        <v>0</v>
      </c>
      <c r="N1211" s="45">
        <f t="shared" si="97"/>
        <v>0</v>
      </c>
      <c r="O1211" s="45">
        <v>0</v>
      </c>
      <c r="P1211" s="45">
        <v>0</v>
      </c>
      <c r="Q1211" s="45">
        <v>0</v>
      </c>
      <c r="R1211" s="57">
        <v>45292</v>
      </c>
      <c r="S1211" s="57">
        <v>45657</v>
      </c>
    </row>
    <row r="1212" spans="1:19" ht="20.3" x14ac:dyDescent="0.35">
      <c r="A1212" s="43">
        <v>175</v>
      </c>
      <c r="B1212" s="47" t="s">
        <v>926</v>
      </c>
      <c r="C1212" s="55">
        <v>35788</v>
      </c>
      <c r="D1212" s="43" t="s">
        <v>1899</v>
      </c>
      <c r="E1212" s="43">
        <v>1959</v>
      </c>
      <c r="F1212" s="43" t="s">
        <v>2131</v>
      </c>
      <c r="G1212" s="56" t="s">
        <v>2103</v>
      </c>
      <c r="H1212" s="43">
        <v>2</v>
      </c>
      <c r="I1212" s="43">
        <v>1</v>
      </c>
      <c r="J1212" s="43">
        <v>0</v>
      </c>
      <c r="K1212" s="43">
        <v>453.5</v>
      </c>
      <c r="L1212" s="43">
        <v>415.5</v>
      </c>
      <c r="M1212" s="45">
        <v>0</v>
      </c>
      <c r="N1212" s="45">
        <f t="shared" si="97"/>
        <v>0</v>
      </c>
      <c r="O1212" s="45">
        <v>0</v>
      </c>
      <c r="P1212" s="45">
        <v>0</v>
      </c>
      <c r="Q1212" s="45">
        <v>0</v>
      </c>
      <c r="R1212" s="57">
        <v>45292</v>
      </c>
      <c r="S1212" s="57">
        <v>45657</v>
      </c>
    </row>
    <row r="1213" spans="1:19" ht="20.3" x14ac:dyDescent="0.35">
      <c r="A1213" s="43">
        <v>176</v>
      </c>
      <c r="B1213" s="47" t="s">
        <v>927</v>
      </c>
      <c r="C1213" s="55">
        <v>35789</v>
      </c>
      <c r="D1213" s="43" t="s">
        <v>1899</v>
      </c>
      <c r="E1213" s="43">
        <v>1958</v>
      </c>
      <c r="F1213" s="43" t="s">
        <v>2131</v>
      </c>
      <c r="G1213" s="56" t="s">
        <v>2103</v>
      </c>
      <c r="H1213" s="43">
        <v>2</v>
      </c>
      <c r="I1213" s="43">
        <v>1</v>
      </c>
      <c r="J1213" s="43">
        <v>0</v>
      </c>
      <c r="K1213" s="43">
        <v>445.9</v>
      </c>
      <c r="L1213" s="43">
        <v>405.9</v>
      </c>
      <c r="M1213" s="45">
        <v>0</v>
      </c>
      <c r="N1213" s="45">
        <f t="shared" si="97"/>
        <v>0</v>
      </c>
      <c r="O1213" s="45">
        <v>0</v>
      </c>
      <c r="P1213" s="45">
        <v>0</v>
      </c>
      <c r="Q1213" s="45">
        <v>0</v>
      </c>
      <c r="R1213" s="57">
        <v>45292</v>
      </c>
      <c r="S1213" s="57">
        <v>45657</v>
      </c>
    </row>
    <row r="1214" spans="1:19" ht="20.3" x14ac:dyDescent="0.35">
      <c r="A1214" s="43">
        <v>177</v>
      </c>
      <c r="B1214" s="47" t="s">
        <v>928</v>
      </c>
      <c r="C1214" s="55">
        <v>35790</v>
      </c>
      <c r="D1214" s="43" t="s">
        <v>1899</v>
      </c>
      <c r="E1214" s="43">
        <v>1957</v>
      </c>
      <c r="F1214" s="43" t="s">
        <v>2131</v>
      </c>
      <c r="G1214" s="56" t="s">
        <v>2103</v>
      </c>
      <c r="H1214" s="43">
        <v>2</v>
      </c>
      <c r="I1214" s="43">
        <v>1</v>
      </c>
      <c r="J1214" s="43">
        <v>0</v>
      </c>
      <c r="K1214" s="43">
        <v>450</v>
      </c>
      <c r="L1214" s="43">
        <v>410</v>
      </c>
      <c r="M1214" s="45">
        <v>0</v>
      </c>
      <c r="N1214" s="45">
        <f t="shared" si="97"/>
        <v>0</v>
      </c>
      <c r="O1214" s="45">
        <v>0</v>
      </c>
      <c r="P1214" s="45">
        <v>0</v>
      </c>
      <c r="Q1214" s="45">
        <v>0</v>
      </c>
      <c r="R1214" s="57">
        <v>45292</v>
      </c>
      <c r="S1214" s="57">
        <v>45657</v>
      </c>
    </row>
    <row r="1215" spans="1:19" ht="20.3" x14ac:dyDescent="0.35">
      <c r="A1215" s="43">
        <v>178</v>
      </c>
      <c r="B1215" s="47" t="s">
        <v>929</v>
      </c>
      <c r="C1215" s="55">
        <v>35866</v>
      </c>
      <c r="D1215" s="43" t="s">
        <v>1899</v>
      </c>
      <c r="E1215" s="43">
        <v>1958</v>
      </c>
      <c r="F1215" s="43" t="s">
        <v>2131</v>
      </c>
      <c r="G1215" s="56" t="s">
        <v>2103</v>
      </c>
      <c r="H1215" s="43">
        <v>2</v>
      </c>
      <c r="I1215" s="43">
        <v>1</v>
      </c>
      <c r="J1215" s="43">
        <v>0</v>
      </c>
      <c r="K1215" s="43">
        <v>408.2</v>
      </c>
      <c r="L1215" s="43">
        <v>408.7</v>
      </c>
      <c r="M1215" s="45">
        <v>0</v>
      </c>
      <c r="N1215" s="45">
        <f t="shared" si="97"/>
        <v>0</v>
      </c>
      <c r="O1215" s="45">
        <v>0</v>
      </c>
      <c r="P1215" s="45">
        <v>0</v>
      </c>
      <c r="Q1215" s="45">
        <v>0</v>
      </c>
      <c r="R1215" s="57">
        <v>45292</v>
      </c>
      <c r="S1215" s="57">
        <v>45657</v>
      </c>
    </row>
    <row r="1216" spans="1:19" ht="20.3" x14ac:dyDescent="0.35">
      <c r="A1216" s="43">
        <v>179</v>
      </c>
      <c r="B1216" s="47" t="s">
        <v>817</v>
      </c>
      <c r="C1216" s="55">
        <v>33102</v>
      </c>
      <c r="D1216" s="43" t="s">
        <v>1899</v>
      </c>
      <c r="E1216" s="43">
        <v>1958</v>
      </c>
      <c r="F1216" s="43" t="s">
        <v>2131</v>
      </c>
      <c r="G1216" s="56" t="s">
        <v>2098</v>
      </c>
      <c r="H1216" s="43">
        <v>2</v>
      </c>
      <c r="I1216" s="43">
        <v>2</v>
      </c>
      <c r="J1216" s="43">
        <v>0</v>
      </c>
      <c r="K1216" s="43">
        <v>395.5</v>
      </c>
      <c r="L1216" s="43">
        <v>692.1</v>
      </c>
      <c r="M1216" s="45">
        <v>0</v>
      </c>
      <c r="N1216" s="45">
        <f t="shared" si="97"/>
        <v>0</v>
      </c>
      <c r="O1216" s="45">
        <v>0</v>
      </c>
      <c r="P1216" s="45">
        <v>0</v>
      </c>
      <c r="Q1216" s="45">
        <v>0</v>
      </c>
      <c r="R1216" s="57">
        <v>45292</v>
      </c>
      <c r="S1216" s="57">
        <v>45657</v>
      </c>
    </row>
    <row r="1217" spans="1:19" ht="20.3" x14ac:dyDescent="0.35">
      <c r="A1217" s="43">
        <v>180</v>
      </c>
      <c r="B1217" s="47" t="s">
        <v>818</v>
      </c>
      <c r="C1217" s="55">
        <v>33104</v>
      </c>
      <c r="D1217" s="43" t="s">
        <v>1899</v>
      </c>
      <c r="E1217" s="43">
        <v>1958</v>
      </c>
      <c r="F1217" s="43" t="s">
        <v>2131</v>
      </c>
      <c r="G1217" s="56" t="s">
        <v>2098</v>
      </c>
      <c r="H1217" s="43">
        <v>2</v>
      </c>
      <c r="I1217" s="43">
        <v>1</v>
      </c>
      <c r="J1217" s="43">
        <v>0</v>
      </c>
      <c r="K1217" s="43">
        <v>318</v>
      </c>
      <c r="L1217" s="43">
        <v>433</v>
      </c>
      <c r="M1217" s="45">
        <v>0</v>
      </c>
      <c r="N1217" s="45">
        <f t="shared" si="97"/>
        <v>0</v>
      </c>
      <c r="O1217" s="45">
        <v>0</v>
      </c>
      <c r="P1217" s="45">
        <v>0</v>
      </c>
      <c r="Q1217" s="45">
        <v>0</v>
      </c>
      <c r="R1217" s="57">
        <v>45292</v>
      </c>
      <c r="S1217" s="57">
        <v>45657</v>
      </c>
    </row>
    <row r="1218" spans="1:19" ht="20.3" x14ac:dyDescent="0.35">
      <c r="A1218" s="43">
        <v>181</v>
      </c>
      <c r="B1218" s="47" t="s">
        <v>819</v>
      </c>
      <c r="C1218" s="55">
        <v>33105</v>
      </c>
      <c r="D1218" s="43" t="s">
        <v>1899</v>
      </c>
      <c r="E1218" s="43">
        <v>1958</v>
      </c>
      <c r="F1218" s="43" t="s">
        <v>2131</v>
      </c>
      <c r="G1218" s="56" t="s">
        <v>2098</v>
      </c>
      <c r="H1218" s="43">
        <v>2</v>
      </c>
      <c r="I1218" s="43">
        <v>2</v>
      </c>
      <c r="J1218" s="43">
        <v>0</v>
      </c>
      <c r="K1218" s="43">
        <v>614.29999999999995</v>
      </c>
      <c r="L1218" s="43">
        <v>703.1</v>
      </c>
      <c r="M1218" s="45">
        <v>0</v>
      </c>
      <c r="N1218" s="45">
        <f t="shared" si="97"/>
        <v>0</v>
      </c>
      <c r="O1218" s="45">
        <v>0</v>
      </c>
      <c r="P1218" s="45">
        <v>0</v>
      </c>
      <c r="Q1218" s="45">
        <v>0</v>
      </c>
      <c r="R1218" s="57">
        <v>45292</v>
      </c>
      <c r="S1218" s="57">
        <v>45657</v>
      </c>
    </row>
    <row r="1219" spans="1:19" ht="20.3" x14ac:dyDescent="0.35">
      <c r="A1219" s="43">
        <v>182</v>
      </c>
      <c r="B1219" s="47" t="s">
        <v>820</v>
      </c>
      <c r="C1219" s="55">
        <v>33106</v>
      </c>
      <c r="D1219" s="43" t="s">
        <v>1899</v>
      </c>
      <c r="E1219" s="43">
        <v>1958</v>
      </c>
      <c r="F1219" s="43" t="s">
        <v>2131</v>
      </c>
      <c r="G1219" s="56" t="s">
        <v>2098</v>
      </c>
      <c r="H1219" s="43">
        <v>2</v>
      </c>
      <c r="I1219" s="43">
        <v>1</v>
      </c>
      <c r="J1219" s="43">
        <v>0</v>
      </c>
      <c r="K1219" s="43">
        <v>327.39999999999998</v>
      </c>
      <c r="L1219" s="43">
        <v>371.1</v>
      </c>
      <c r="M1219" s="45">
        <v>0</v>
      </c>
      <c r="N1219" s="45">
        <f t="shared" si="97"/>
        <v>0</v>
      </c>
      <c r="O1219" s="45">
        <v>0</v>
      </c>
      <c r="P1219" s="45">
        <v>0</v>
      </c>
      <c r="Q1219" s="45">
        <v>0</v>
      </c>
      <c r="R1219" s="57">
        <v>45292</v>
      </c>
      <c r="S1219" s="57">
        <v>45657</v>
      </c>
    </row>
    <row r="1220" spans="1:19" ht="20.3" x14ac:dyDescent="0.35">
      <c r="A1220" s="43">
        <v>183</v>
      </c>
      <c r="B1220" s="47" t="s">
        <v>821</v>
      </c>
      <c r="C1220" s="55">
        <v>33107</v>
      </c>
      <c r="D1220" s="43" t="s">
        <v>1899</v>
      </c>
      <c r="E1220" s="43">
        <v>1959</v>
      </c>
      <c r="F1220" s="43" t="s">
        <v>2131</v>
      </c>
      <c r="G1220" s="56" t="s">
        <v>2098</v>
      </c>
      <c r="H1220" s="43">
        <v>2</v>
      </c>
      <c r="I1220" s="43">
        <v>1</v>
      </c>
      <c r="J1220" s="43">
        <v>0</v>
      </c>
      <c r="K1220" s="43">
        <v>706.9</v>
      </c>
      <c r="L1220" s="43">
        <v>704.4</v>
      </c>
      <c r="M1220" s="45">
        <v>0</v>
      </c>
      <c r="N1220" s="45">
        <f t="shared" si="97"/>
        <v>0</v>
      </c>
      <c r="O1220" s="45">
        <v>0</v>
      </c>
      <c r="P1220" s="45">
        <v>0</v>
      </c>
      <c r="Q1220" s="45">
        <v>0</v>
      </c>
      <c r="R1220" s="57">
        <v>45292</v>
      </c>
      <c r="S1220" s="57">
        <v>45657</v>
      </c>
    </row>
    <row r="1221" spans="1:19" ht="20.3" x14ac:dyDescent="0.35">
      <c r="A1221" s="43">
        <v>184</v>
      </c>
      <c r="B1221" s="47" t="s">
        <v>822</v>
      </c>
      <c r="C1221" s="55">
        <v>33108</v>
      </c>
      <c r="D1221" s="43" t="s">
        <v>1899</v>
      </c>
      <c r="E1221" s="43">
        <v>1958</v>
      </c>
      <c r="F1221" s="43" t="s">
        <v>2131</v>
      </c>
      <c r="G1221" s="56" t="s">
        <v>2098</v>
      </c>
      <c r="H1221" s="43">
        <v>2</v>
      </c>
      <c r="I1221" s="43">
        <v>1</v>
      </c>
      <c r="J1221" s="43">
        <v>0</v>
      </c>
      <c r="K1221" s="43">
        <v>278.31</v>
      </c>
      <c r="L1221" s="43">
        <v>375.1</v>
      </c>
      <c r="M1221" s="45">
        <v>0</v>
      </c>
      <c r="N1221" s="45">
        <f t="shared" si="97"/>
        <v>0</v>
      </c>
      <c r="O1221" s="45">
        <v>0</v>
      </c>
      <c r="P1221" s="45">
        <v>0</v>
      </c>
      <c r="Q1221" s="45">
        <v>0</v>
      </c>
      <c r="R1221" s="57">
        <v>45292</v>
      </c>
      <c r="S1221" s="57">
        <v>45657</v>
      </c>
    </row>
    <row r="1222" spans="1:19" ht="20.3" x14ac:dyDescent="0.35">
      <c r="A1222" s="43">
        <v>185</v>
      </c>
      <c r="B1222" s="47" t="s">
        <v>823</v>
      </c>
      <c r="C1222" s="55">
        <v>33109</v>
      </c>
      <c r="D1222" s="43" t="s">
        <v>1899</v>
      </c>
      <c r="E1222" s="43">
        <v>1958</v>
      </c>
      <c r="F1222" s="43" t="s">
        <v>2131</v>
      </c>
      <c r="G1222" s="56" t="s">
        <v>2098</v>
      </c>
      <c r="H1222" s="43">
        <v>2</v>
      </c>
      <c r="I1222" s="43">
        <v>1</v>
      </c>
      <c r="J1222" s="43">
        <v>0</v>
      </c>
      <c r="K1222" s="43">
        <v>334.7</v>
      </c>
      <c r="L1222" s="43">
        <v>372.3</v>
      </c>
      <c r="M1222" s="45">
        <v>0</v>
      </c>
      <c r="N1222" s="45">
        <f t="shared" si="97"/>
        <v>0</v>
      </c>
      <c r="O1222" s="45">
        <v>0</v>
      </c>
      <c r="P1222" s="45">
        <v>0</v>
      </c>
      <c r="Q1222" s="45">
        <v>0</v>
      </c>
      <c r="R1222" s="57">
        <v>45292</v>
      </c>
      <c r="S1222" s="57">
        <v>45657</v>
      </c>
    </row>
    <row r="1223" spans="1:19" ht="20.3" x14ac:dyDescent="0.35">
      <c r="A1223" s="43">
        <v>186</v>
      </c>
      <c r="B1223" s="47" t="s">
        <v>930</v>
      </c>
      <c r="C1223" s="55">
        <v>32674</v>
      </c>
      <c r="D1223" s="43" t="s">
        <v>1899</v>
      </c>
      <c r="E1223" s="43">
        <v>1985</v>
      </c>
      <c r="F1223" s="43" t="s">
        <v>2131</v>
      </c>
      <c r="G1223" s="56" t="s">
        <v>2097</v>
      </c>
      <c r="H1223" s="43">
        <v>9</v>
      </c>
      <c r="I1223" s="43">
        <v>1</v>
      </c>
      <c r="J1223" s="43">
        <v>0</v>
      </c>
      <c r="K1223" s="43">
        <v>20986.3</v>
      </c>
      <c r="L1223" s="43">
        <v>13908.4</v>
      </c>
      <c r="M1223" s="45">
        <v>0</v>
      </c>
      <c r="N1223" s="45">
        <f t="shared" ref="N1223:N1286" si="98">M1223</f>
        <v>0</v>
      </c>
      <c r="O1223" s="45">
        <v>0</v>
      </c>
      <c r="P1223" s="45">
        <v>0</v>
      </c>
      <c r="Q1223" s="45">
        <v>0</v>
      </c>
      <c r="R1223" s="57">
        <v>45292</v>
      </c>
      <c r="S1223" s="57">
        <v>45657</v>
      </c>
    </row>
    <row r="1224" spans="1:19" ht="20.3" x14ac:dyDescent="0.35">
      <c r="A1224" s="43">
        <v>187</v>
      </c>
      <c r="B1224" s="47" t="s">
        <v>931</v>
      </c>
      <c r="C1224" s="55">
        <v>32678</v>
      </c>
      <c r="D1224" s="43" t="s">
        <v>1899</v>
      </c>
      <c r="E1224" s="43">
        <v>1985</v>
      </c>
      <c r="F1224" s="43" t="s">
        <v>2131</v>
      </c>
      <c r="G1224" s="56" t="s">
        <v>2097</v>
      </c>
      <c r="H1224" s="43">
        <v>9</v>
      </c>
      <c r="I1224" s="43">
        <v>1</v>
      </c>
      <c r="J1224" s="43">
        <v>0</v>
      </c>
      <c r="K1224" s="43">
        <v>8544.1</v>
      </c>
      <c r="L1224" s="43">
        <v>5328.8</v>
      </c>
      <c r="M1224" s="45">
        <v>0</v>
      </c>
      <c r="N1224" s="45">
        <f t="shared" si="98"/>
        <v>0</v>
      </c>
      <c r="O1224" s="45">
        <v>0</v>
      </c>
      <c r="P1224" s="45">
        <v>0</v>
      </c>
      <c r="Q1224" s="45">
        <v>0</v>
      </c>
      <c r="R1224" s="57">
        <v>45292</v>
      </c>
      <c r="S1224" s="57">
        <v>45657</v>
      </c>
    </row>
    <row r="1225" spans="1:19" ht="20.3" x14ac:dyDescent="0.35">
      <c r="A1225" s="43">
        <v>188</v>
      </c>
      <c r="B1225" s="47" t="s">
        <v>932</v>
      </c>
      <c r="C1225" s="55">
        <v>32709</v>
      </c>
      <c r="D1225" s="43" t="s">
        <v>1899</v>
      </c>
      <c r="E1225" s="43">
        <v>1981</v>
      </c>
      <c r="F1225" s="43" t="s">
        <v>2131</v>
      </c>
      <c r="G1225" s="56" t="s">
        <v>2097</v>
      </c>
      <c r="H1225" s="43">
        <v>9</v>
      </c>
      <c r="I1225" s="43">
        <v>4</v>
      </c>
      <c r="J1225" s="43">
        <v>0</v>
      </c>
      <c r="K1225" s="43">
        <v>5386.4</v>
      </c>
      <c r="L1225" s="43">
        <v>3552.3</v>
      </c>
      <c r="M1225" s="45">
        <v>0</v>
      </c>
      <c r="N1225" s="45">
        <f t="shared" si="98"/>
        <v>0</v>
      </c>
      <c r="O1225" s="45">
        <v>0</v>
      </c>
      <c r="P1225" s="45">
        <v>0</v>
      </c>
      <c r="Q1225" s="45">
        <v>0</v>
      </c>
      <c r="R1225" s="57">
        <v>45292</v>
      </c>
      <c r="S1225" s="57">
        <v>45657</v>
      </c>
    </row>
    <row r="1226" spans="1:19" ht="20.3" x14ac:dyDescent="0.35">
      <c r="A1226" s="43">
        <v>189</v>
      </c>
      <c r="B1226" s="47" t="s">
        <v>933</v>
      </c>
      <c r="C1226" s="55">
        <v>32712</v>
      </c>
      <c r="D1226" s="43" t="s">
        <v>1899</v>
      </c>
      <c r="E1226" s="43">
        <v>1981</v>
      </c>
      <c r="F1226" s="43" t="s">
        <v>2131</v>
      </c>
      <c r="G1226" s="56" t="s">
        <v>2097</v>
      </c>
      <c r="H1226" s="43">
        <v>9</v>
      </c>
      <c r="I1226" s="43">
        <v>1</v>
      </c>
      <c r="J1226" s="43">
        <v>0</v>
      </c>
      <c r="K1226" s="43">
        <v>5435.8</v>
      </c>
      <c r="L1226" s="43">
        <v>3543.3</v>
      </c>
      <c r="M1226" s="45">
        <v>0</v>
      </c>
      <c r="N1226" s="45">
        <f t="shared" si="98"/>
        <v>0</v>
      </c>
      <c r="O1226" s="45">
        <v>0</v>
      </c>
      <c r="P1226" s="45">
        <v>0</v>
      </c>
      <c r="Q1226" s="45">
        <v>0</v>
      </c>
      <c r="R1226" s="57">
        <v>45292</v>
      </c>
      <c r="S1226" s="57">
        <v>45657</v>
      </c>
    </row>
    <row r="1227" spans="1:19" ht="20.3" x14ac:dyDescent="0.35">
      <c r="A1227" s="43">
        <v>190</v>
      </c>
      <c r="B1227" s="47" t="s">
        <v>934</v>
      </c>
      <c r="C1227" s="55">
        <v>32714</v>
      </c>
      <c r="D1227" s="43" t="s">
        <v>1899</v>
      </c>
      <c r="E1227" s="43">
        <v>1981</v>
      </c>
      <c r="F1227" s="43" t="s">
        <v>2131</v>
      </c>
      <c r="G1227" s="56" t="s">
        <v>2097</v>
      </c>
      <c r="H1227" s="43">
        <v>9</v>
      </c>
      <c r="I1227" s="43">
        <v>1</v>
      </c>
      <c r="J1227" s="43">
        <v>0</v>
      </c>
      <c r="K1227" s="43">
        <v>8629.6</v>
      </c>
      <c r="L1227" s="43">
        <v>5658.3</v>
      </c>
      <c r="M1227" s="45">
        <v>0</v>
      </c>
      <c r="N1227" s="45">
        <f t="shared" si="98"/>
        <v>0</v>
      </c>
      <c r="O1227" s="45">
        <v>0</v>
      </c>
      <c r="P1227" s="45">
        <v>0</v>
      </c>
      <c r="Q1227" s="45">
        <v>0</v>
      </c>
      <c r="R1227" s="57">
        <v>45292</v>
      </c>
      <c r="S1227" s="57">
        <v>45657</v>
      </c>
    </row>
    <row r="1228" spans="1:19" ht="20.3" x14ac:dyDescent="0.35">
      <c r="A1228" s="43">
        <v>191</v>
      </c>
      <c r="B1228" s="47" t="s">
        <v>935</v>
      </c>
      <c r="C1228" s="55">
        <v>35956</v>
      </c>
      <c r="D1228" s="43" t="s">
        <v>1899</v>
      </c>
      <c r="E1228" s="43">
        <v>1968</v>
      </c>
      <c r="F1228" s="43" t="s">
        <v>2131</v>
      </c>
      <c r="G1228" s="56" t="s">
        <v>2098</v>
      </c>
      <c r="H1228" s="43">
        <v>4</v>
      </c>
      <c r="I1228" s="43">
        <v>6</v>
      </c>
      <c r="J1228" s="43">
        <v>0</v>
      </c>
      <c r="K1228" s="43">
        <v>6114.85</v>
      </c>
      <c r="L1228" s="43">
        <v>5635.4000000000005</v>
      </c>
      <c r="M1228" s="45">
        <v>0</v>
      </c>
      <c r="N1228" s="45">
        <f t="shared" si="98"/>
        <v>0</v>
      </c>
      <c r="O1228" s="45">
        <v>0</v>
      </c>
      <c r="P1228" s="45">
        <v>0</v>
      </c>
      <c r="Q1228" s="45">
        <v>0</v>
      </c>
      <c r="R1228" s="57">
        <v>45292</v>
      </c>
      <c r="S1228" s="57">
        <v>45657</v>
      </c>
    </row>
    <row r="1229" spans="1:19" ht="20.3" x14ac:dyDescent="0.35">
      <c r="A1229" s="43">
        <v>192</v>
      </c>
      <c r="B1229" s="47" t="s">
        <v>936</v>
      </c>
      <c r="C1229" s="55">
        <v>35959</v>
      </c>
      <c r="D1229" s="43" t="s">
        <v>1899</v>
      </c>
      <c r="E1229" s="43">
        <v>1973</v>
      </c>
      <c r="F1229" s="43" t="s">
        <v>2131</v>
      </c>
      <c r="G1229" s="56" t="s">
        <v>2098</v>
      </c>
      <c r="H1229" s="43">
        <v>5</v>
      </c>
      <c r="I1229" s="43">
        <v>4</v>
      </c>
      <c r="J1229" s="43">
        <v>0</v>
      </c>
      <c r="K1229" s="43">
        <v>5916.7</v>
      </c>
      <c r="L1229" s="43">
        <v>3881.7</v>
      </c>
      <c r="M1229" s="45">
        <v>0</v>
      </c>
      <c r="N1229" s="45">
        <f t="shared" si="98"/>
        <v>0</v>
      </c>
      <c r="O1229" s="45">
        <v>0</v>
      </c>
      <c r="P1229" s="45">
        <v>0</v>
      </c>
      <c r="Q1229" s="45">
        <v>0</v>
      </c>
      <c r="R1229" s="57">
        <v>45292</v>
      </c>
      <c r="S1229" s="57">
        <v>45657</v>
      </c>
    </row>
    <row r="1230" spans="1:19" ht="20.3" x14ac:dyDescent="0.35">
      <c r="A1230" s="43">
        <v>193</v>
      </c>
      <c r="B1230" s="47" t="s">
        <v>938</v>
      </c>
      <c r="C1230" s="55">
        <v>36177</v>
      </c>
      <c r="D1230" s="43" t="s">
        <v>1899</v>
      </c>
      <c r="E1230" s="43">
        <v>1950</v>
      </c>
      <c r="F1230" s="43" t="s">
        <v>2131</v>
      </c>
      <c r="G1230" s="56" t="s">
        <v>2098</v>
      </c>
      <c r="H1230" s="43">
        <v>2</v>
      </c>
      <c r="I1230" s="43">
        <v>2</v>
      </c>
      <c r="J1230" s="43">
        <v>0</v>
      </c>
      <c r="K1230" s="43">
        <v>697.4</v>
      </c>
      <c r="L1230" s="43">
        <v>687.1</v>
      </c>
      <c r="M1230" s="45">
        <v>0</v>
      </c>
      <c r="N1230" s="45">
        <f t="shared" si="98"/>
        <v>0</v>
      </c>
      <c r="O1230" s="45">
        <v>0</v>
      </c>
      <c r="P1230" s="45">
        <v>0</v>
      </c>
      <c r="Q1230" s="45">
        <v>0</v>
      </c>
      <c r="R1230" s="57">
        <v>45292</v>
      </c>
      <c r="S1230" s="57">
        <v>45657</v>
      </c>
    </row>
    <row r="1231" spans="1:19" ht="20.3" x14ac:dyDescent="0.35">
      <c r="A1231" s="43">
        <v>194</v>
      </c>
      <c r="B1231" s="47" t="s">
        <v>940</v>
      </c>
      <c r="C1231" s="55">
        <v>36262</v>
      </c>
      <c r="D1231" s="43" t="s">
        <v>1899</v>
      </c>
      <c r="E1231" s="43">
        <v>1975</v>
      </c>
      <c r="F1231" s="43" t="s">
        <v>2131</v>
      </c>
      <c r="G1231" s="56" t="s">
        <v>2097</v>
      </c>
      <c r="H1231" s="43">
        <v>5</v>
      </c>
      <c r="I1231" s="43">
        <v>4</v>
      </c>
      <c r="J1231" s="43">
        <v>0</v>
      </c>
      <c r="K1231" s="43">
        <v>4387.8999999999996</v>
      </c>
      <c r="L1231" s="43">
        <v>2701.9</v>
      </c>
      <c r="M1231" s="45">
        <v>0</v>
      </c>
      <c r="N1231" s="45">
        <f t="shared" si="98"/>
        <v>0</v>
      </c>
      <c r="O1231" s="45">
        <v>0</v>
      </c>
      <c r="P1231" s="45">
        <v>0</v>
      </c>
      <c r="Q1231" s="45">
        <v>0</v>
      </c>
      <c r="R1231" s="57">
        <v>45292</v>
      </c>
      <c r="S1231" s="57">
        <v>45657</v>
      </c>
    </row>
    <row r="1232" spans="1:19" ht="20.3" x14ac:dyDescent="0.35">
      <c r="A1232" s="43">
        <v>195</v>
      </c>
      <c r="B1232" s="47" t="s">
        <v>941</v>
      </c>
      <c r="C1232" s="55">
        <v>36264</v>
      </c>
      <c r="D1232" s="43" t="s">
        <v>1899</v>
      </c>
      <c r="E1232" s="43">
        <v>1975</v>
      </c>
      <c r="F1232" s="43" t="s">
        <v>2131</v>
      </c>
      <c r="G1232" s="56" t="s">
        <v>2097</v>
      </c>
      <c r="H1232" s="43">
        <v>5</v>
      </c>
      <c r="I1232" s="43">
        <v>4</v>
      </c>
      <c r="J1232" s="43">
        <v>0</v>
      </c>
      <c r="K1232" s="43">
        <v>4376</v>
      </c>
      <c r="L1232" s="43">
        <v>2668.8</v>
      </c>
      <c r="M1232" s="45">
        <v>0</v>
      </c>
      <c r="N1232" s="45">
        <f t="shared" si="98"/>
        <v>0</v>
      </c>
      <c r="O1232" s="45">
        <v>0</v>
      </c>
      <c r="P1232" s="45">
        <v>0</v>
      </c>
      <c r="Q1232" s="45">
        <v>0</v>
      </c>
      <c r="R1232" s="57">
        <v>45292</v>
      </c>
      <c r="S1232" s="57">
        <v>45657</v>
      </c>
    </row>
    <row r="1233" spans="1:19" ht="20.3" x14ac:dyDescent="0.35">
      <c r="A1233" s="43">
        <v>196</v>
      </c>
      <c r="B1233" s="47" t="s">
        <v>942</v>
      </c>
      <c r="C1233" s="55">
        <v>36268</v>
      </c>
      <c r="D1233" s="43" t="s">
        <v>1899</v>
      </c>
      <c r="E1233" s="43">
        <v>1975</v>
      </c>
      <c r="F1233" s="43" t="s">
        <v>2131</v>
      </c>
      <c r="G1233" s="56" t="s">
        <v>2097</v>
      </c>
      <c r="H1233" s="43">
        <v>5</v>
      </c>
      <c r="I1233" s="43">
        <v>4</v>
      </c>
      <c r="J1233" s="43">
        <v>0</v>
      </c>
      <c r="K1233" s="43">
        <v>4421.2</v>
      </c>
      <c r="L1233" s="43">
        <v>2653.8</v>
      </c>
      <c r="M1233" s="45">
        <v>0</v>
      </c>
      <c r="N1233" s="45">
        <f t="shared" si="98"/>
        <v>0</v>
      </c>
      <c r="O1233" s="45">
        <v>0</v>
      </c>
      <c r="P1233" s="45">
        <v>0</v>
      </c>
      <c r="Q1233" s="45">
        <v>0</v>
      </c>
      <c r="R1233" s="57">
        <v>45292</v>
      </c>
      <c r="S1233" s="57">
        <v>45657</v>
      </c>
    </row>
    <row r="1234" spans="1:19" ht="20.3" x14ac:dyDescent="0.35">
      <c r="A1234" s="43">
        <v>197</v>
      </c>
      <c r="B1234" s="47" t="s">
        <v>943</v>
      </c>
      <c r="C1234" s="55">
        <v>36271</v>
      </c>
      <c r="D1234" s="43" t="s">
        <v>1899</v>
      </c>
      <c r="E1234" s="43">
        <v>1975</v>
      </c>
      <c r="F1234" s="43" t="s">
        <v>2131</v>
      </c>
      <c r="G1234" s="56" t="s">
        <v>2097</v>
      </c>
      <c r="H1234" s="43">
        <v>5</v>
      </c>
      <c r="I1234" s="43">
        <v>4</v>
      </c>
      <c r="J1234" s="43">
        <v>0</v>
      </c>
      <c r="K1234" s="43">
        <v>5276.6</v>
      </c>
      <c r="L1234" s="43">
        <v>3322.5</v>
      </c>
      <c r="M1234" s="45">
        <v>0</v>
      </c>
      <c r="N1234" s="45">
        <f t="shared" si="98"/>
        <v>0</v>
      </c>
      <c r="O1234" s="45">
        <v>0</v>
      </c>
      <c r="P1234" s="45">
        <v>0</v>
      </c>
      <c r="Q1234" s="45">
        <v>0</v>
      </c>
      <c r="R1234" s="57">
        <v>45292</v>
      </c>
      <c r="S1234" s="57">
        <v>45657</v>
      </c>
    </row>
    <row r="1235" spans="1:19" ht="20.3" x14ac:dyDescent="0.35">
      <c r="A1235" s="43">
        <v>198</v>
      </c>
      <c r="B1235" s="47" t="s">
        <v>944</v>
      </c>
      <c r="C1235" s="55">
        <v>36260</v>
      </c>
      <c r="D1235" s="43" t="s">
        <v>1899</v>
      </c>
      <c r="E1235" s="43">
        <v>1975</v>
      </c>
      <c r="F1235" s="43" t="s">
        <v>2131</v>
      </c>
      <c r="G1235" s="56" t="s">
        <v>2097</v>
      </c>
      <c r="H1235" s="43">
        <v>5</v>
      </c>
      <c r="I1235" s="43">
        <v>6</v>
      </c>
      <c r="J1235" s="43">
        <v>0</v>
      </c>
      <c r="K1235" s="43">
        <v>7081</v>
      </c>
      <c r="L1235" s="43">
        <v>4298.3</v>
      </c>
      <c r="M1235" s="45">
        <v>0</v>
      </c>
      <c r="N1235" s="45">
        <f t="shared" si="98"/>
        <v>0</v>
      </c>
      <c r="O1235" s="45">
        <v>0</v>
      </c>
      <c r="P1235" s="45">
        <v>0</v>
      </c>
      <c r="Q1235" s="45">
        <v>0</v>
      </c>
      <c r="R1235" s="57">
        <v>45292</v>
      </c>
      <c r="S1235" s="57">
        <v>45657</v>
      </c>
    </row>
    <row r="1236" spans="1:19" ht="20.3" x14ac:dyDescent="0.35">
      <c r="A1236" s="43">
        <v>199</v>
      </c>
      <c r="B1236" s="47" t="s">
        <v>945</v>
      </c>
      <c r="C1236" s="55">
        <v>36261</v>
      </c>
      <c r="D1236" s="43" t="s">
        <v>1899</v>
      </c>
      <c r="E1236" s="43">
        <v>1975</v>
      </c>
      <c r="F1236" s="43" t="s">
        <v>2131</v>
      </c>
      <c r="G1236" s="56" t="s">
        <v>2097</v>
      </c>
      <c r="H1236" s="43">
        <v>5</v>
      </c>
      <c r="I1236" s="43">
        <v>5</v>
      </c>
      <c r="J1236" s="43">
        <v>0</v>
      </c>
      <c r="K1236" s="43">
        <v>5857.6</v>
      </c>
      <c r="L1236" s="43">
        <v>3518.2</v>
      </c>
      <c r="M1236" s="45">
        <v>0</v>
      </c>
      <c r="N1236" s="45">
        <f t="shared" si="98"/>
        <v>0</v>
      </c>
      <c r="O1236" s="45">
        <v>0</v>
      </c>
      <c r="P1236" s="45">
        <v>0</v>
      </c>
      <c r="Q1236" s="45">
        <v>0</v>
      </c>
      <c r="R1236" s="57">
        <v>45292</v>
      </c>
      <c r="S1236" s="57">
        <v>45657</v>
      </c>
    </row>
    <row r="1237" spans="1:19" ht="20.3" x14ac:dyDescent="0.35">
      <c r="A1237" s="43">
        <v>200</v>
      </c>
      <c r="B1237" s="47" t="s">
        <v>946</v>
      </c>
      <c r="C1237" s="55">
        <v>36288</v>
      </c>
      <c r="D1237" s="43" t="s">
        <v>1899</v>
      </c>
      <c r="E1237" s="43">
        <v>1965</v>
      </c>
      <c r="F1237" s="43" t="s">
        <v>2131</v>
      </c>
      <c r="G1237" s="56" t="s">
        <v>2098</v>
      </c>
      <c r="H1237" s="43">
        <v>4</v>
      </c>
      <c r="I1237" s="43">
        <v>3</v>
      </c>
      <c r="J1237" s="43">
        <v>0</v>
      </c>
      <c r="K1237" s="43">
        <v>3396.1</v>
      </c>
      <c r="L1237" s="43">
        <v>2008.4</v>
      </c>
      <c r="M1237" s="45">
        <v>0</v>
      </c>
      <c r="N1237" s="45">
        <f t="shared" si="98"/>
        <v>0</v>
      </c>
      <c r="O1237" s="45">
        <v>0</v>
      </c>
      <c r="P1237" s="45">
        <v>0</v>
      </c>
      <c r="Q1237" s="45">
        <v>0</v>
      </c>
      <c r="R1237" s="57">
        <v>45292</v>
      </c>
      <c r="S1237" s="57">
        <v>45657</v>
      </c>
    </row>
    <row r="1238" spans="1:19" ht="20.3" x14ac:dyDescent="0.35">
      <c r="A1238" s="43">
        <v>201</v>
      </c>
      <c r="B1238" s="47" t="s">
        <v>947</v>
      </c>
      <c r="C1238" s="55">
        <v>36290</v>
      </c>
      <c r="D1238" s="43" t="s">
        <v>1899</v>
      </c>
      <c r="E1238" s="43">
        <v>1965</v>
      </c>
      <c r="F1238" s="43" t="s">
        <v>2131</v>
      </c>
      <c r="G1238" s="56" t="s">
        <v>2098</v>
      </c>
      <c r="H1238" s="43">
        <v>4</v>
      </c>
      <c r="I1238" s="43">
        <v>3</v>
      </c>
      <c r="J1238" s="43">
        <v>0</v>
      </c>
      <c r="K1238" s="43">
        <v>3739.6</v>
      </c>
      <c r="L1238" s="43">
        <v>2049.5</v>
      </c>
      <c r="M1238" s="45">
        <v>0</v>
      </c>
      <c r="N1238" s="45">
        <f t="shared" si="98"/>
        <v>0</v>
      </c>
      <c r="O1238" s="45">
        <v>0</v>
      </c>
      <c r="P1238" s="45">
        <v>0</v>
      </c>
      <c r="Q1238" s="45">
        <v>0</v>
      </c>
      <c r="R1238" s="57">
        <v>45292</v>
      </c>
      <c r="S1238" s="57">
        <v>45657</v>
      </c>
    </row>
    <row r="1239" spans="1:19" ht="20.3" x14ac:dyDescent="0.35">
      <c r="A1239" s="43">
        <v>202</v>
      </c>
      <c r="B1239" s="47" t="s">
        <v>948</v>
      </c>
      <c r="C1239" s="55">
        <v>36351</v>
      </c>
      <c r="D1239" s="43" t="s">
        <v>1899</v>
      </c>
      <c r="E1239" s="43">
        <v>1985</v>
      </c>
      <c r="F1239" s="43" t="s">
        <v>2131</v>
      </c>
      <c r="G1239" s="56" t="s">
        <v>2097</v>
      </c>
      <c r="H1239" s="43">
        <v>9</v>
      </c>
      <c r="I1239" s="43">
        <v>2</v>
      </c>
      <c r="J1239" s="43">
        <v>0</v>
      </c>
      <c r="K1239" s="43">
        <v>5257.6</v>
      </c>
      <c r="L1239" s="43">
        <v>3905</v>
      </c>
      <c r="M1239" s="45">
        <v>0</v>
      </c>
      <c r="N1239" s="45">
        <f t="shared" si="98"/>
        <v>0</v>
      </c>
      <c r="O1239" s="45">
        <v>0</v>
      </c>
      <c r="P1239" s="45">
        <v>0</v>
      </c>
      <c r="Q1239" s="45">
        <v>0</v>
      </c>
      <c r="R1239" s="57">
        <v>45292</v>
      </c>
      <c r="S1239" s="57">
        <v>45657</v>
      </c>
    </row>
    <row r="1240" spans="1:19" ht="20.3" x14ac:dyDescent="0.35">
      <c r="A1240" s="43">
        <v>203</v>
      </c>
      <c r="B1240" s="47" t="s">
        <v>949</v>
      </c>
      <c r="C1240" s="55">
        <v>36367</v>
      </c>
      <c r="D1240" s="43" t="s">
        <v>1899</v>
      </c>
      <c r="E1240" s="43">
        <v>1964</v>
      </c>
      <c r="F1240" s="43" t="s">
        <v>2131</v>
      </c>
      <c r="G1240" s="56" t="s">
        <v>2097</v>
      </c>
      <c r="H1240" s="43">
        <v>5</v>
      </c>
      <c r="I1240" s="43">
        <v>3</v>
      </c>
      <c r="J1240" s="43">
        <v>0</v>
      </c>
      <c r="K1240" s="43">
        <v>4206.2</v>
      </c>
      <c r="L1240" s="43">
        <v>2595.4</v>
      </c>
      <c r="M1240" s="45">
        <v>0</v>
      </c>
      <c r="N1240" s="45">
        <f t="shared" si="98"/>
        <v>0</v>
      </c>
      <c r="O1240" s="45">
        <v>0</v>
      </c>
      <c r="P1240" s="45">
        <v>0</v>
      </c>
      <c r="Q1240" s="45">
        <v>0</v>
      </c>
      <c r="R1240" s="57">
        <v>45292</v>
      </c>
      <c r="S1240" s="57">
        <v>45657</v>
      </c>
    </row>
    <row r="1241" spans="1:19" ht="20.3" x14ac:dyDescent="0.35">
      <c r="A1241" s="43">
        <v>204</v>
      </c>
      <c r="B1241" s="47" t="s">
        <v>950</v>
      </c>
      <c r="C1241" s="55">
        <v>36368</v>
      </c>
      <c r="D1241" s="43" t="s">
        <v>1899</v>
      </c>
      <c r="E1241" s="43">
        <v>1964</v>
      </c>
      <c r="F1241" s="43" t="s">
        <v>2131</v>
      </c>
      <c r="G1241" s="56" t="s">
        <v>2097</v>
      </c>
      <c r="H1241" s="43">
        <v>5</v>
      </c>
      <c r="I1241" s="43">
        <v>6</v>
      </c>
      <c r="J1241" s="43">
        <v>0</v>
      </c>
      <c r="K1241" s="43">
        <v>8255.23</v>
      </c>
      <c r="L1241" s="43">
        <v>5082.57</v>
      </c>
      <c r="M1241" s="45">
        <v>0</v>
      </c>
      <c r="N1241" s="45">
        <f t="shared" si="98"/>
        <v>0</v>
      </c>
      <c r="O1241" s="45">
        <v>0</v>
      </c>
      <c r="P1241" s="45">
        <v>0</v>
      </c>
      <c r="Q1241" s="45">
        <v>0</v>
      </c>
      <c r="R1241" s="57">
        <v>45292</v>
      </c>
      <c r="S1241" s="57">
        <v>45657</v>
      </c>
    </row>
    <row r="1242" spans="1:19" ht="20.3" x14ac:dyDescent="0.35">
      <c r="A1242" s="43">
        <v>205</v>
      </c>
      <c r="B1242" s="47" t="s">
        <v>951</v>
      </c>
      <c r="C1242" s="55">
        <v>36369</v>
      </c>
      <c r="D1242" s="43" t="s">
        <v>1899</v>
      </c>
      <c r="E1242" s="43">
        <v>1964</v>
      </c>
      <c r="F1242" s="43" t="s">
        <v>2131</v>
      </c>
      <c r="G1242" s="56" t="s">
        <v>2097</v>
      </c>
      <c r="H1242" s="43">
        <v>5</v>
      </c>
      <c r="I1242" s="43">
        <v>3</v>
      </c>
      <c r="J1242" s="43">
        <v>0</v>
      </c>
      <c r="K1242" s="43">
        <v>4504.3999999999996</v>
      </c>
      <c r="L1242" s="43">
        <v>2546.8000000000002</v>
      </c>
      <c r="M1242" s="45">
        <v>0</v>
      </c>
      <c r="N1242" s="45">
        <f t="shared" si="98"/>
        <v>0</v>
      </c>
      <c r="O1242" s="45">
        <v>0</v>
      </c>
      <c r="P1242" s="45">
        <v>0</v>
      </c>
      <c r="Q1242" s="45">
        <v>0</v>
      </c>
      <c r="R1242" s="57">
        <v>45292</v>
      </c>
      <c r="S1242" s="57">
        <v>45657</v>
      </c>
    </row>
    <row r="1243" spans="1:19" ht="20.3" x14ac:dyDescent="0.35">
      <c r="A1243" s="43">
        <v>206</v>
      </c>
      <c r="B1243" s="47" t="s">
        <v>952</v>
      </c>
      <c r="C1243" s="55">
        <v>36380</v>
      </c>
      <c r="D1243" s="43" t="s">
        <v>1899</v>
      </c>
      <c r="E1243" s="43">
        <v>1965</v>
      </c>
      <c r="F1243" s="43" t="s">
        <v>2131</v>
      </c>
      <c r="G1243" s="56" t="s">
        <v>2097</v>
      </c>
      <c r="H1243" s="43">
        <v>5</v>
      </c>
      <c r="I1243" s="43">
        <v>3</v>
      </c>
      <c r="J1243" s="43">
        <v>0</v>
      </c>
      <c r="K1243" s="43">
        <v>4205.2</v>
      </c>
      <c r="L1243" s="43">
        <v>2641.9</v>
      </c>
      <c r="M1243" s="45">
        <v>0</v>
      </c>
      <c r="N1243" s="45">
        <f t="shared" si="98"/>
        <v>0</v>
      </c>
      <c r="O1243" s="45">
        <v>0</v>
      </c>
      <c r="P1243" s="45">
        <v>0</v>
      </c>
      <c r="Q1243" s="45">
        <v>0</v>
      </c>
      <c r="R1243" s="57">
        <v>45292</v>
      </c>
      <c r="S1243" s="57">
        <v>45657</v>
      </c>
    </row>
    <row r="1244" spans="1:19" ht="20.3" x14ac:dyDescent="0.35">
      <c r="A1244" s="43">
        <v>207</v>
      </c>
      <c r="B1244" s="47" t="s">
        <v>953</v>
      </c>
      <c r="C1244" s="55">
        <v>36386</v>
      </c>
      <c r="D1244" s="43" t="s">
        <v>1899</v>
      </c>
      <c r="E1244" s="43">
        <v>1966</v>
      </c>
      <c r="F1244" s="43" t="s">
        <v>2131</v>
      </c>
      <c r="G1244" s="56" t="s">
        <v>2097</v>
      </c>
      <c r="H1244" s="43">
        <v>5</v>
      </c>
      <c r="I1244" s="43">
        <v>6</v>
      </c>
      <c r="J1244" s="43">
        <v>0</v>
      </c>
      <c r="K1244" s="43">
        <v>8491.5</v>
      </c>
      <c r="L1244" s="43">
        <v>5152.7</v>
      </c>
      <c r="M1244" s="45">
        <v>0</v>
      </c>
      <c r="N1244" s="45">
        <f t="shared" si="98"/>
        <v>0</v>
      </c>
      <c r="O1244" s="45">
        <v>0</v>
      </c>
      <c r="P1244" s="45">
        <v>0</v>
      </c>
      <c r="Q1244" s="45">
        <v>0</v>
      </c>
      <c r="R1244" s="57">
        <v>45292</v>
      </c>
      <c r="S1244" s="57">
        <v>45657</v>
      </c>
    </row>
    <row r="1245" spans="1:19" ht="20.3" x14ac:dyDescent="0.35">
      <c r="A1245" s="43">
        <v>208</v>
      </c>
      <c r="B1245" s="47" t="s">
        <v>955</v>
      </c>
      <c r="C1245" s="55">
        <v>36395</v>
      </c>
      <c r="D1245" s="43" t="s">
        <v>1899</v>
      </c>
      <c r="E1245" s="43">
        <v>1975</v>
      </c>
      <c r="F1245" s="43" t="s">
        <v>2131</v>
      </c>
      <c r="G1245" s="56" t="s">
        <v>2097</v>
      </c>
      <c r="H1245" s="43">
        <v>5</v>
      </c>
      <c r="I1245" s="43">
        <v>8</v>
      </c>
      <c r="J1245" s="43">
        <v>0</v>
      </c>
      <c r="K1245" s="43">
        <v>13519.6</v>
      </c>
      <c r="L1245" s="43">
        <v>7948.7999999999993</v>
      </c>
      <c r="M1245" s="45">
        <v>0</v>
      </c>
      <c r="N1245" s="45">
        <f t="shared" si="98"/>
        <v>0</v>
      </c>
      <c r="O1245" s="45">
        <v>0</v>
      </c>
      <c r="P1245" s="45">
        <v>0</v>
      </c>
      <c r="Q1245" s="45">
        <v>0</v>
      </c>
      <c r="R1245" s="57">
        <v>45292</v>
      </c>
      <c r="S1245" s="57">
        <v>45657</v>
      </c>
    </row>
    <row r="1246" spans="1:19" ht="20.3" x14ac:dyDescent="0.35">
      <c r="A1246" s="43">
        <v>209</v>
      </c>
      <c r="B1246" s="47" t="s">
        <v>956</v>
      </c>
      <c r="C1246" s="55">
        <v>36316</v>
      </c>
      <c r="D1246" s="43" t="s">
        <v>1899</v>
      </c>
      <c r="E1246" s="43">
        <v>1952</v>
      </c>
      <c r="F1246" s="43" t="s">
        <v>2131</v>
      </c>
      <c r="G1246" s="56" t="s">
        <v>2103</v>
      </c>
      <c r="H1246" s="43">
        <v>2</v>
      </c>
      <c r="I1246" s="43">
        <v>1</v>
      </c>
      <c r="J1246" s="43">
        <v>0</v>
      </c>
      <c r="K1246" s="43">
        <v>443.8</v>
      </c>
      <c r="L1246" s="43">
        <v>405</v>
      </c>
      <c r="M1246" s="45">
        <v>0</v>
      </c>
      <c r="N1246" s="45">
        <f t="shared" si="98"/>
        <v>0</v>
      </c>
      <c r="O1246" s="45">
        <v>0</v>
      </c>
      <c r="P1246" s="45">
        <v>0</v>
      </c>
      <c r="Q1246" s="45">
        <v>0</v>
      </c>
      <c r="R1246" s="57">
        <v>45292</v>
      </c>
      <c r="S1246" s="57">
        <v>45657</v>
      </c>
    </row>
    <row r="1247" spans="1:19" ht="20.3" x14ac:dyDescent="0.35">
      <c r="A1247" s="43">
        <v>210</v>
      </c>
      <c r="B1247" s="47" t="s">
        <v>957</v>
      </c>
      <c r="C1247" s="55">
        <v>36317</v>
      </c>
      <c r="D1247" s="43" t="s">
        <v>1899</v>
      </c>
      <c r="E1247" s="43">
        <v>1952</v>
      </c>
      <c r="F1247" s="43" t="s">
        <v>2131</v>
      </c>
      <c r="G1247" s="56" t="s">
        <v>2103</v>
      </c>
      <c r="H1247" s="43">
        <v>2</v>
      </c>
      <c r="I1247" s="43">
        <v>1</v>
      </c>
      <c r="J1247" s="43">
        <v>0</v>
      </c>
      <c r="K1247" s="43">
        <v>436.6</v>
      </c>
      <c r="L1247" s="43">
        <v>396.8</v>
      </c>
      <c r="M1247" s="45">
        <v>0</v>
      </c>
      <c r="N1247" s="45">
        <f t="shared" si="98"/>
        <v>0</v>
      </c>
      <c r="O1247" s="45">
        <v>0</v>
      </c>
      <c r="P1247" s="45">
        <v>0</v>
      </c>
      <c r="Q1247" s="45">
        <v>0</v>
      </c>
      <c r="R1247" s="57">
        <v>45292</v>
      </c>
      <c r="S1247" s="57">
        <v>45657</v>
      </c>
    </row>
    <row r="1248" spans="1:19" ht="20.3" x14ac:dyDescent="0.35">
      <c r="A1248" s="43">
        <v>211</v>
      </c>
      <c r="B1248" s="47" t="s">
        <v>958</v>
      </c>
      <c r="C1248" s="55">
        <v>36318</v>
      </c>
      <c r="D1248" s="43" t="s">
        <v>1899</v>
      </c>
      <c r="E1248" s="43">
        <v>1952</v>
      </c>
      <c r="F1248" s="43" t="s">
        <v>2131</v>
      </c>
      <c r="G1248" s="56" t="s">
        <v>2103</v>
      </c>
      <c r="H1248" s="43">
        <v>2</v>
      </c>
      <c r="I1248" s="43">
        <v>1</v>
      </c>
      <c r="J1248" s="43">
        <v>0</v>
      </c>
      <c r="K1248" s="43">
        <v>437.7</v>
      </c>
      <c r="L1248" s="43">
        <v>399.1</v>
      </c>
      <c r="M1248" s="45">
        <v>0</v>
      </c>
      <c r="N1248" s="45">
        <f t="shared" si="98"/>
        <v>0</v>
      </c>
      <c r="O1248" s="45">
        <v>0</v>
      </c>
      <c r="P1248" s="45">
        <v>0</v>
      </c>
      <c r="Q1248" s="45">
        <v>0</v>
      </c>
      <c r="R1248" s="57">
        <v>45292</v>
      </c>
      <c r="S1248" s="57">
        <v>45657</v>
      </c>
    </row>
    <row r="1249" spans="1:19" ht="20.3" x14ac:dyDescent="0.35">
      <c r="A1249" s="43">
        <v>212</v>
      </c>
      <c r="B1249" s="47" t="s">
        <v>959</v>
      </c>
      <c r="C1249" s="55">
        <v>36450</v>
      </c>
      <c r="D1249" s="43" t="s">
        <v>1899</v>
      </c>
      <c r="E1249" s="43">
        <v>1942</v>
      </c>
      <c r="F1249" s="43" t="s">
        <v>2131</v>
      </c>
      <c r="G1249" s="56" t="s">
        <v>2103</v>
      </c>
      <c r="H1249" s="43">
        <v>2</v>
      </c>
      <c r="I1249" s="43">
        <v>2</v>
      </c>
      <c r="J1249" s="43">
        <v>0</v>
      </c>
      <c r="K1249" s="43">
        <v>537.20000000000005</v>
      </c>
      <c r="L1249" s="43">
        <v>469.4</v>
      </c>
      <c r="M1249" s="45">
        <v>0</v>
      </c>
      <c r="N1249" s="45">
        <f t="shared" si="98"/>
        <v>0</v>
      </c>
      <c r="O1249" s="45">
        <v>0</v>
      </c>
      <c r="P1249" s="45">
        <v>0</v>
      </c>
      <c r="Q1249" s="45">
        <v>0</v>
      </c>
      <c r="R1249" s="57">
        <v>45292</v>
      </c>
      <c r="S1249" s="57">
        <v>45657</v>
      </c>
    </row>
    <row r="1250" spans="1:19" ht="20.3" x14ac:dyDescent="0.35">
      <c r="A1250" s="43">
        <v>213</v>
      </c>
      <c r="B1250" s="47" t="s">
        <v>961</v>
      </c>
      <c r="C1250" s="55">
        <v>32399</v>
      </c>
      <c r="D1250" s="43" t="s">
        <v>1899</v>
      </c>
      <c r="E1250" s="43">
        <v>1967</v>
      </c>
      <c r="F1250" s="43" t="s">
        <v>2131</v>
      </c>
      <c r="G1250" s="56" t="s">
        <v>2098</v>
      </c>
      <c r="H1250" s="43">
        <v>5</v>
      </c>
      <c r="I1250" s="43">
        <v>6</v>
      </c>
      <c r="J1250" s="43">
        <v>0</v>
      </c>
      <c r="K1250" s="43">
        <v>6770.6</v>
      </c>
      <c r="L1250" s="43">
        <v>5125.3999999999996</v>
      </c>
      <c r="M1250" s="45">
        <v>0</v>
      </c>
      <c r="N1250" s="45">
        <f t="shared" si="98"/>
        <v>0</v>
      </c>
      <c r="O1250" s="45">
        <v>0</v>
      </c>
      <c r="P1250" s="45">
        <v>0</v>
      </c>
      <c r="Q1250" s="45">
        <v>0</v>
      </c>
      <c r="R1250" s="57">
        <v>45292</v>
      </c>
      <c r="S1250" s="57">
        <v>45657</v>
      </c>
    </row>
    <row r="1251" spans="1:19" ht="20.3" x14ac:dyDescent="0.35">
      <c r="A1251" s="43">
        <v>214</v>
      </c>
      <c r="B1251" s="47" t="s">
        <v>962</v>
      </c>
      <c r="C1251" s="55">
        <v>32401</v>
      </c>
      <c r="D1251" s="43" t="s">
        <v>1899</v>
      </c>
      <c r="E1251" s="43">
        <v>1967</v>
      </c>
      <c r="F1251" s="43" t="s">
        <v>2131</v>
      </c>
      <c r="G1251" s="56" t="s">
        <v>2097</v>
      </c>
      <c r="H1251" s="43">
        <v>5</v>
      </c>
      <c r="I1251" s="43">
        <v>3</v>
      </c>
      <c r="J1251" s="43">
        <v>0</v>
      </c>
      <c r="K1251" s="43">
        <v>2574.9</v>
      </c>
      <c r="L1251" s="43">
        <v>2577.6999999999998</v>
      </c>
      <c r="M1251" s="45">
        <v>0</v>
      </c>
      <c r="N1251" s="45">
        <f t="shared" si="98"/>
        <v>0</v>
      </c>
      <c r="O1251" s="45">
        <v>0</v>
      </c>
      <c r="P1251" s="45">
        <v>0</v>
      </c>
      <c r="Q1251" s="45">
        <v>0</v>
      </c>
      <c r="R1251" s="57">
        <v>45292</v>
      </c>
      <c r="S1251" s="57">
        <v>45657</v>
      </c>
    </row>
    <row r="1252" spans="1:19" ht="20.3" x14ac:dyDescent="0.35">
      <c r="A1252" s="43">
        <v>215</v>
      </c>
      <c r="B1252" s="47" t="s">
        <v>963</v>
      </c>
      <c r="C1252" s="55">
        <v>32409</v>
      </c>
      <c r="D1252" s="43" t="s">
        <v>1899</v>
      </c>
      <c r="E1252" s="43">
        <v>1968</v>
      </c>
      <c r="F1252" s="43" t="s">
        <v>2131</v>
      </c>
      <c r="G1252" s="56" t="s">
        <v>2097</v>
      </c>
      <c r="H1252" s="43">
        <v>5</v>
      </c>
      <c r="I1252" s="43">
        <v>6</v>
      </c>
      <c r="J1252" s="43">
        <v>0</v>
      </c>
      <c r="K1252" s="43">
        <v>4105.6000000000004</v>
      </c>
      <c r="L1252" s="43">
        <v>2589.6999999999998</v>
      </c>
      <c r="M1252" s="45">
        <v>0</v>
      </c>
      <c r="N1252" s="45">
        <f t="shared" si="98"/>
        <v>0</v>
      </c>
      <c r="O1252" s="45">
        <v>0</v>
      </c>
      <c r="P1252" s="45">
        <v>0</v>
      </c>
      <c r="Q1252" s="45">
        <v>0</v>
      </c>
      <c r="R1252" s="57">
        <v>45292</v>
      </c>
      <c r="S1252" s="57">
        <v>45657</v>
      </c>
    </row>
    <row r="1253" spans="1:19" ht="20.3" x14ac:dyDescent="0.35">
      <c r="A1253" s="43">
        <v>216</v>
      </c>
      <c r="B1253" s="47" t="s">
        <v>964</v>
      </c>
      <c r="C1253" s="55">
        <v>32411</v>
      </c>
      <c r="D1253" s="43" t="s">
        <v>1899</v>
      </c>
      <c r="E1253" s="43">
        <v>1969</v>
      </c>
      <c r="F1253" s="43" t="s">
        <v>2131</v>
      </c>
      <c r="G1253" s="56" t="s">
        <v>2097</v>
      </c>
      <c r="H1253" s="43">
        <v>4</v>
      </c>
      <c r="I1253" s="43">
        <v>3</v>
      </c>
      <c r="J1253" s="43">
        <v>0</v>
      </c>
      <c r="K1253" s="43">
        <v>3533.1</v>
      </c>
      <c r="L1253" s="43">
        <v>2047.6</v>
      </c>
      <c r="M1253" s="45">
        <v>0</v>
      </c>
      <c r="N1253" s="45">
        <f t="shared" si="98"/>
        <v>0</v>
      </c>
      <c r="O1253" s="45">
        <v>0</v>
      </c>
      <c r="P1253" s="45">
        <v>0</v>
      </c>
      <c r="Q1253" s="45">
        <v>0</v>
      </c>
      <c r="R1253" s="57">
        <v>45292</v>
      </c>
      <c r="S1253" s="57">
        <v>45657</v>
      </c>
    </row>
    <row r="1254" spans="1:19" ht="20.3" x14ac:dyDescent="0.35">
      <c r="A1254" s="43">
        <v>217</v>
      </c>
      <c r="B1254" s="47" t="s">
        <v>965</v>
      </c>
      <c r="C1254" s="55">
        <v>32415</v>
      </c>
      <c r="D1254" s="43" t="s">
        <v>1899</v>
      </c>
      <c r="E1254" s="43">
        <v>1969</v>
      </c>
      <c r="F1254" s="43" t="s">
        <v>2131</v>
      </c>
      <c r="G1254" s="56" t="s">
        <v>2097</v>
      </c>
      <c r="H1254" s="43">
        <v>4</v>
      </c>
      <c r="I1254" s="43">
        <v>3</v>
      </c>
      <c r="J1254" s="43">
        <v>0</v>
      </c>
      <c r="K1254" s="43">
        <v>3550.8</v>
      </c>
      <c r="L1254" s="43">
        <v>2049.1</v>
      </c>
      <c r="M1254" s="45">
        <v>0</v>
      </c>
      <c r="N1254" s="45">
        <f t="shared" si="98"/>
        <v>0</v>
      </c>
      <c r="O1254" s="45">
        <v>0</v>
      </c>
      <c r="P1254" s="45">
        <v>0</v>
      </c>
      <c r="Q1254" s="45">
        <v>0</v>
      </c>
      <c r="R1254" s="57">
        <v>45292</v>
      </c>
      <c r="S1254" s="57">
        <v>45657</v>
      </c>
    </row>
    <row r="1255" spans="1:19" ht="20.3" x14ac:dyDescent="0.35">
      <c r="A1255" s="43">
        <v>218</v>
      </c>
      <c r="B1255" s="47" t="s">
        <v>966</v>
      </c>
      <c r="C1255" s="55">
        <v>32417</v>
      </c>
      <c r="D1255" s="43" t="s">
        <v>1899</v>
      </c>
      <c r="E1255" s="43">
        <v>1975</v>
      </c>
      <c r="F1255" s="43" t="s">
        <v>2131</v>
      </c>
      <c r="G1255" s="56" t="s">
        <v>2097</v>
      </c>
      <c r="H1255" s="43">
        <v>5</v>
      </c>
      <c r="I1255" s="43">
        <v>8</v>
      </c>
      <c r="J1255" s="43">
        <v>0</v>
      </c>
      <c r="K1255" s="43">
        <v>9223.5</v>
      </c>
      <c r="L1255" s="43">
        <v>5691.85</v>
      </c>
      <c r="M1255" s="45">
        <v>0</v>
      </c>
      <c r="N1255" s="45">
        <f t="shared" si="98"/>
        <v>0</v>
      </c>
      <c r="O1255" s="45">
        <v>0</v>
      </c>
      <c r="P1255" s="45">
        <v>0</v>
      </c>
      <c r="Q1255" s="45">
        <v>0</v>
      </c>
      <c r="R1255" s="57">
        <v>45292</v>
      </c>
      <c r="S1255" s="57">
        <v>45657</v>
      </c>
    </row>
    <row r="1256" spans="1:19" ht="20.3" x14ac:dyDescent="0.35">
      <c r="A1256" s="43">
        <v>219</v>
      </c>
      <c r="B1256" s="47" t="s">
        <v>967</v>
      </c>
      <c r="C1256" s="55">
        <v>32420</v>
      </c>
      <c r="D1256" s="43" t="s">
        <v>1899</v>
      </c>
      <c r="E1256" s="43">
        <v>1975</v>
      </c>
      <c r="F1256" s="43" t="s">
        <v>2131</v>
      </c>
      <c r="G1256" s="56" t="s">
        <v>2097</v>
      </c>
      <c r="H1256" s="43">
        <v>5</v>
      </c>
      <c r="I1256" s="43">
        <v>4</v>
      </c>
      <c r="J1256" s="43">
        <v>0</v>
      </c>
      <c r="K1256" s="43">
        <v>4309.1000000000004</v>
      </c>
      <c r="L1256" s="43">
        <v>2640.1</v>
      </c>
      <c r="M1256" s="45">
        <v>0</v>
      </c>
      <c r="N1256" s="45">
        <f t="shared" si="98"/>
        <v>0</v>
      </c>
      <c r="O1256" s="45">
        <v>0</v>
      </c>
      <c r="P1256" s="45">
        <v>0</v>
      </c>
      <c r="Q1256" s="45">
        <v>0</v>
      </c>
      <c r="R1256" s="57">
        <v>45292</v>
      </c>
      <c r="S1256" s="57">
        <v>45657</v>
      </c>
    </row>
    <row r="1257" spans="1:19" ht="20.3" x14ac:dyDescent="0.35">
      <c r="A1257" s="43">
        <v>220</v>
      </c>
      <c r="B1257" s="48" t="s">
        <v>968</v>
      </c>
      <c r="C1257" s="55">
        <v>32421</v>
      </c>
      <c r="D1257" s="43" t="s">
        <v>1899</v>
      </c>
      <c r="E1257" s="43">
        <v>1969</v>
      </c>
      <c r="F1257" s="43" t="s">
        <v>2131</v>
      </c>
      <c r="G1257" s="56" t="s">
        <v>2097</v>
      </c>
      <c r="H1257" s="43">
        <v>4</v>
      </c>
      <c r="I1257" s="43">
        <v>3</v>
      </c>
      <c r="J1257" s="43">
        <v>0</v>
      </c>
      <c r="K1257" s="43">
        <v>3684.2</v>
      </c>
      <c r="L1257" s="43">
        <v>2100.6999999999998</v>
      </c>
      <c r="M1257" s="45">
        <v>0</v>
      </c>
      <c r="N1257" s="45">
        <f t="shared" si="98"/>
        <v>0</v>
      </c>
      <c r="O1257" s="45">
        <v>0</v>
      </c>
      <c r="P1257" s="45">
        <v>0</v>
      </c>
      <c r="Q1257" s="45">
        <v>0</v>
      </c>
      <c r="R1257" s="57">
        <v>45292</v>
      </c>
      <c r="S1257" s="57">
        <v>45657</v>
      </c>
    </row>
    <row r="1258" spans="1:19" ht="20.3" x14ac:dyDescent="0.35">
      <c r="A1258" s="43">
        <v>221</v>
      </c>
      <c r="B1258" s="47" t="s">
        <v>969</v>
      </c>
      <c r="C1258" s="55">
        <v>32422</v>
      </c>
      <c r="D1258" s="43" t="s">
        <v>1899</v>
      </c>
      <c r="E1258" s="43">
        <v>1985</v>
      </c>
      <c r="F1258" s="43" t="s">
        <v>2131</v>
      </c>
      <c r="G1258" s="56" t="s">
        <v>2097</v>
      </c>
      <c r="H1258" s="43">
        <v>9</v>
      </c>
      <c r="I1258" s="43">
        <v>1</v>
      </c>
      <c r="J1258" s="43">
        <v>0</v>
      </c>
      <c r="K1258" s="43">
        <v>28246.1</v>
      </c>
      <c r="L1258" s="43">
        <v>28655.599999999999</v>
      </c>
      <c r="M1258" s="45">
        <v>0</v>
      </c>
      <c r="N1258" s="45">
        <f t="shared" si="98"/>
        <v>0</v>
      </c>
      <c r="O1258" s="45">
        <v>0</v>
      </c>
      <c r="P1258" s="45">
        <v>0</v>
      </c>
      <c r="Q1258" s="45">
        <v>0</v>
      </c>
      <c r="R1258" s="57">
        <v>45292</v>
      </c>
      <c r="S1258" s="57">
        <v>45657</v>
      </c>
    </row>
    <row r="1259" spans="1:19" ht="20.3" x14ac:dyDescent="0.35">
      <c r="A1259" s="43">
        <v>222</v>
      </c>
      <c r="B1259" s="47" t="s">
        <v>970</v>
      </c>
      <c r="C1259" s="55">
        <v>32437</v>
      </c>
      <c r="D1259" s="43" t="s">
        <v>1899</v>
      </c>
      <c r="E1259" s="43">
        <v>1971</v>
      </c>
      <c r="F1259" s="43" t="s">
        <v>2131</v>
      </c>
      <c r="G1259" s="56" t="s">
        <v>2097</v>
      </c>
      <c r="H1259" s="43">
        <v>4</v>
      </c>
      <c r="I1259" s="43">
        <v>3</v>
      </c>
      <c r="J1259" s="43">
        <v>0</v>
      </c>
      <c r="K1259" s="43">
        <v>3558.5</v>
      </c>
      <c r="L1259" s="43">
        <v>719.2</v>
      </c>
      <c r="M1259" s="45">
        <v>0</v>
      </c>
      <c r="N1259" s="45">
        <f t="shared" si="98"/>
        <v>0</v>
      </c>
      <c r="O1259" s="45">
        <v>0</v>
      </c>
      <c r="P1259" s="45">
        <v>0</v>
      </c>
      <c r="Q1259" s="45">
        <v>0</v>
      </c>
      <c r="R1259" s="57">
        <v>45292</v>
      </c>
      <c r="S1259" s="57">
        <v>45657</v>
      </c>
    </row>
    <row r="1260" spans="1:19" ht="20.3" x14ac:dyDescent="0.35">
      <c r="A1260" s="43">
        <v>223</v>
      </c>
      <c r="B1260" s="47" t="s">
        <v>971</v>
      </c>
      <c r="C1260" s="55">
        <v>32441</v>
      </c>
      <c r="D1260" s="43" t="s">
        <v>1899</v>
      </c>
      <c r="E1260" s="43">
        <v>1975</v>
      </c>
      <c r="F1260" s="43" t="s">
        <v>2131</v>
      </c>
      <c r="G1260" s="56" t="s">
        <v>2097</v>
      </c>
      <c r="H1260" s="43">
        <v>5</v>
      </c>
      <c r="I1260" s="43">
        <v>4</v>
      </c>
      <c r="J1260" s="43">
        <v>0</v>
      </c>
      <c r="K1260" s="43">
        <v>5301.7</v>
      </c>
      <c r="L1260" s="43">
        <v>3309.4</v>
      </c>
      <c r="M1260" s="45">
        <v>0</v>
      </c>
      <c r="N1260" s="45">
        <f t="shared" si="98"/>
        <v>0</v>
      </c>
      <c r="O1260" s="45">
        <v>0</v>
      </c>
      <c r="P1260" s="45">
        <v>0</v>
      </c>
      <c r="Q1260" s="45">
        <v>0</v>
      </c>
      <c r="R1260" s="57">
        <v>45292</v>
      </c>
      <c r="S1260" s="57">
        <v>45657</v>
      </c>
    </row>
    <row r="1261" spans="1:19" ht="20.3" x14ac:dyDescent="0.35">
      <c r="A1261" s="43">
        <v>224</v>
      </c>
      <c r="B1261" s="47" t="s">
        <v>972</v>
      </c>
      <c r="C1261" s="55">
        <v>32444</v>
      </c>
      <c r="D1261" s="43" t="s">
        <v>1899</v>
      </c>
      <c r="E1261" s="43">
        <v>1970</v>
      </c>
      <c r="F1261" s="43" t="s">
        <v>2131</v>
      </c>
      <c r="G1261" s="56" t="s">
        <v>2098</v>
      </c>
      <c r="H1261" s="43">
        <v>4</v>
      </c>
      <c r="I1261" s="43">
        <v>4</v>
      </c>
      <c r="J1261" s="43">
        <v>0</v>
      </c>
      <c r="K1261" s="43">
        <v>5663.1</v>
      </c>
      <c r="L1261" s="43">
        <v>3172.2</v>
      </c>
      <c r="M1261" s="45">
        <v>0</v>
      </c>
      <c r="N1261" s="45">
        <f t="shared" si="98"/>
        <v>0</v>
      </c>
      <c r="O1261" s="45">
        <v>0</v>
      </c>
      <c r="P1261" s="45">
        <v>0</v>
      </c>
      <c r="Q1261" s="45">
        <v>0</v>
      </c>
      <c r="R1261" s="57">
        <v>45292</v>
      </c>
      <c r="S1261" s="57">
        <v>45657</v>
      </c>
    </row>
    <row r="1262" spans="1:19" ht="20.3" x14ac:dyDescent="0.35">
      <c r="A1262" s="43">
        <v>225</v>
      </c>
      <c r="B1262" s="47" t="s">
        <v>60</v>
      </c>
      <c r="C1262" s="55">
        <v>32445</v>
      </c>
      <c r="D1262" s="43" t="s">
        <v>1899</v>
      </c>
      <c r="E1262" s="43">
        <v>1968</v>
      </c>
      <c r="F1262" s="43" t="s">
        <v>2131</v>
      </c>
      <c r="G1262" s="56" t="s">
        <v>2097</v>
      </c>
      <c r="H1262" s="43">
        <v>5</v>
      </c>
      <c r="I1262" s="43">
        <v>3</v>
      </c>
      <c r="J1262" s="43">
        <v>0</v>
      </c>
      <c r="K1262" s="43">
        <v>4044.2</v>
      </c>
      <c r="L1262" s="43">
        <v>2055.9</v>
      </c>
      <c r="M1262" s="45">
        <v>0</v>
      </c>
      <c r="N1262" s="45">
        <f t="shared" si="98"/>
        <v>0</v>
      </c>
      <c r="O1262" s="45">
        <v>0</v>
      </c>
      <c r="P1262" s="45">
        <v>0</v>
      </c>
      <c r="Q1262" s="45">
        <v>0</v>
      </c>
      <c r="R1262" s="57">
        <v>45292</v>
      </c>
      <c r="S1262" s="57">
        <v>45657</v>
      </c>
    </row>
    <row r="1263" spans="1:19" ht="20.3" x14ac:dyDescent="0.35">
      <c r="A1263" s="43">
        <v>226</v>
      </c>
      <c r="B1263" s="47" t="s">
        <v>973</v>
      </c>
      <c r="C1263" s="55">
        <v>32446</v>
      </c>
      <c r="D1263" s="43" t="s">
        <v>1899</v>
      </c>
      <c r="E1263" s="43">
        <v>1975</v>
      </c>
      <c r="F1263" s="43" t="s">
        <v>2131</v>
      </c>
      <c r="G1263" s="56" t="s">
        <v>2097</v>
      </c>
      <c r="H1263" s="43">
        <v>5</v>
      </c>
      <c r="I1263" s="43">
        <v>4</v>
      </c>
      <c r="J1263" s="43">
        <v>0</v>
      </c>
      <c r="K1263" s="43">
        <v>5308</v>
      </c>
      <c r="L1263" s="43">
        <v>3319.6</v>
      </c>
      <c r="M1263" s="45">
        <v>0</v>
      </c>
      <c r="N1263" s="45">
        <f t="shared" si="98"/>
        <v>0</v>
      </c>
      <c r="O1263" s="45">
        <v>0</v>
      </c>
      <c r="P1263" s="45">
        <v>0</v>
      </c>
      <c r="Q1263" s="45">
        <v>0</v>
      </c>
      <c r="R1263" s="57">
        <v>45292</v>
      </c>
      <c r="S1263" s="57">
        <v>45657</v>
      </c>
    </row>
    <row r="1264" spans="1:19" ht="20.3" x14ac:dyDescent="0.35">
      <c r="A1264" s="43">
        <v>227</v>
      </c>
      <c r="B1264" s="47" t="s">
        <v>974</v>
      </c>
      <c r="C1264" s="55">
        <v>32448</v>
      </c>
      <c r="D1264" s="43" t="s">
        <v>1899</v>
      </c>
      <c r="E1264" s="43">
        <v>1970</v>
      </c>
      <c r="F1264" s="43" t="s">
        <v>2131</v>
      </c>
      <c r="G1264" s="56" t="s">
        <v>2098</v>
      </c>
      <c r="H1264" s="43">
        <v>4</v>
      </c>
      <c r="I1264" s="43">
        <v>4</v>
      </c>
      <c r="J1264" s="43">
        <v>0</v>
      </c>
      <c r="K1264" s="43">
        <v>5578.9</v>
      </c>
      <c r="L1264" s="43">
        <v>3316.5</v>
      </c>
      <c r="M1264" s="45">
        <v>0</v>
      </c>
      <c r="N1264" s="45">
        <f t="shared" si="98"/>
        <v>0</v>
      </c>
      <c r="O1264" s="45">
        <v>0</v>
      </c>
      <c r="P1264" s="45">
        <v>0</v>
      </c>
      <c r="Q1264" s="45">
        <v>0</v>
      </c>
      <c r="R1264" s="57">
        <v>45292</v>
      </c>
      <c r="S1264" s="57">
        <v>45657</v>
      </c>
    </row>
    <row r="1265" spans="1:19" ht="20.3" x14ac:dyDescent="0.35">
      <c r="A1265" s="43">
        <v>228</v>
      </c>
      <c r="B1265" s="47" t="s">
        <v>975</v>
      </c>
      <c r="C1265" s="55">
        <v>32451</v>
      </c>
      <c r="D1265" s="43" t="s">
        <v>1899</v>
      </c>
      <c r="E1265" s="43">
        <v>1971</v>
      </c>
      <c r="F1265" s="43" t="s">
        <v>2131</v>
      </c>
      <c r="G1265" s="56" t="s">
        <v>2098</v>
      </c>
      <c r="H1265" s="43">
        <v>4</v>
      </c>
      <c r="I1265" s="43">
        <v>4</v>
      </c>
      <c r="J1265" s="43">
        <v>0</v>
      </c>
      <c r="K1265" s="43">
        <v>5122.3999999999996</v>
      </c>
      <c r="L1265" s="43">
        <v>3084.6</v>
      </c>
      <c r="M1265" s="45">
        <v>0</v>
      </c>
      <c r="N1265" s="45">
        <f t="shared" si="98"/>
        <v>0</v>
      </c>
      <c r="O1265" s="45">
        <v>0</v>
      </c>
      <c r="P1265" s="45">
        <v>0</v>
      </c>
      <c r="Q1265" s="45">
        <v>0</v>
      </c>
      <c r="R1265" s="57">
        <v>45292</v>
      </c>
      <c r="S1265" s="57">
        <v>45657</v>
      </c>
    </row>
    <row r="1266" spans="1:19" ht="20.3" x14ac:dyDescent="0.35">
      <c r="A1266" s="43">
        <v>229</v>
      </c>
      <c r="B1266" s="47" t="s">
        <v>976</v>
      </c>
      <c r="C1266" s="55">
        <v>32383</v>
      </c>
      <c r="D1266" s="43" t="s">
        <v>1899</v>
      </c>
      <c r="E1266" s="43">
        <v>1971</v>
      </c>
      <c r="F1266" s="43" t="s">
        <v>2131</v>
      </c>
      <c r="G1266" s="56" t="s">
        <v>2097</v>
      </c>
      <c r="H1266" s="43">
        <v>5</v>
      </c>
      <c r="I1266" s="43">
        <v>8</v>
      </c>
      <c r="J1266" s="43">
        <v>0</v>
      </c>
      <c r="K1266" s="43">
        <v>9277.7999999999993</v>
      </c>
      <c r="L1266" s="43">
        <v>5721.2</v>
      </c>
      <c r="M1266" s="45">
        <v>0</v>
      </c>
      <c r="N1266" s="45">
        <f t="shared" si="98"/>
        <v>0</v>
      </c>
      <c r="O1266" s="45">
        <v>0</v>
      </c>
      <c r="P1266" s="45">
        <v>0</v>
      </c>
      <c r="Q1266" s="45">
        <v>0</v>
      </c>
      <c r="R1266" s="57">
        <v>45292</v>
      </c>
      <c r="S1266" s="57">
        <v>45657</v>
      </c>
    </row>
    <row r="1267" spans="1:19" ht="20.3" x14ac:dyDescent="0.35">
      <c r="A1267" s="43">
        <v>230</v>
      </c>
      <c r="B1267" s="47" t="s">
        <v>977</v>
      </c>
      <c r="C1267" s="55">
        <v>32384</v>
      </c>
      <c r="D1267" s="43" t="s">
        <v>1899</v>
      </c>
      <c r="E1267" s="43">
        <v>1966</v>
      </c>
      <c r="F1267" s="43" t="s">
        <v>2131</v>
      </c>
      <c r="G1267" s="56" t="s">
        <v>2097</v>
      </c>
      <c r="H1267" s="43">
        <v>5</v>
      </c>
      <c r="I1267" s="43">
        <v>6</v>
      </c>
      <c r="J1267" s="43">
        <v>0</v>
      </c>
      <c r="K1267" s="43">
        <v>8301.7999999999993</v>
      </c>
      <c r="L1267" s="43">
        <v>5217.2</v>
      </c>
      <c r="M1267" s="45">
        <v>0</v>
      </c>
      <c r="N1267" s="45">
        <f t="shared" si="98"/>
        <v>0</v>
      </c>
      <c r="O1267" s="45">
        <v>0</v>
      </c>
      <c r="P1267" s="45">
        <v>0</v>
      </c>
      <c r="Q1267" s="45">
        <v>0</v>
      </c>
      <c r="R1267" s="57">
        <v>45292</v>
      </c>
      <c r="S1267" s="57">
        <v>45657</v>
      </c>
    </row>
    <row r="1268" spans="1:19" ht="20.3" x14ac:dyDescent="0.35">
      <c r="A1268" s="43">
        <v>231</v>
      </c>
      <c r="B1268" s="47" t="s">
        <v>978</v>
      </c>
      <c r="C1268" s="55">
        <v>32454</v>
      </c>
      <c r="D1268" s="43" t="s">
        <v>1899</v>
      </c>
      <c r="E1268" s="43">
        <v>1974</v>
      </c>
      <c r="F1268" s="43" t="s">
        <v>2131</v>
      </c>
      <c r="G1268" s="56" t="s">
        <v>2098</v>
      </c>
      <c r="H1268" s="43">
        <v>5</v>
      </c>
      <c r="I1268" s="43">
        <v>4</v>
      </c>
      <c r="J1268" s="43">
        <v>0</v>
      </c>
      <c r="K1268" s="43">
        <v>6736</v>
      </c>
      <c r="L1268" s="43">
        <v>4039.8</v>
      </c>
      <c r="M1268" s="45">
        <v>0</v>
      </c>
      <c r="N1268" s="45">
        <f t="shared" si="98"/>
        <v>0</v>
      </c>
      <c r="O1268" s="45">
        <v>0</v>
      </c>
      <c r="P1268" s="45">
        <v>0</v>
      </c>
      <c r="Q1268" s="45">
        <v>0</v>
      </c>
      <c r="R1268" s="57">
        <v>45292</v>
      </c>
      <c r="S1268" s="57">
        <v>45657</v>
      </c>
    </row>
    <row r="1269" spans="1:19" ht="20.3" x14ac:dyDescent="0.35">
      <c r="A1269" s="43">
        <v>232</v>
      </c>
      <c r="B1269" s="47" t="s">
        <v>979</v>
      </c>
      <c r="C1269" s="55">
        <v>32385</v>
      </c>
      <c r="D1269" s="43" t="s">
        <v>1899</v>
      </c>
      <c r="E1269" s="43">
        <v>1974</v>
      </c>
      <c r="F1269" s="43" t="s">
        <v>2131</v>
      </c>
      <c r="G1269" s="56" t="s">
        <v>2097</v>
      </c>
      <c r="H1269" s="43">
        <v>5</v>
      </c>
      <c r="I1269" s="43">
        <v>4</v>
      </c>
      <c r="J1269" s="43">
        <v>0</v>
      </c>
      <c r="K1269" s="43">
        <v>4116</v>
      </c>
      <c r="L1269" s="43">
        <v>2674.1</v>
      </c>
      <c r="M1269" s="45">
        <v>0</v>
      </c>
      <c r="N1269" s="45">
        <f t="shared" si="98"/>
        <v>0</v>
      </c>
      <c r="O1269" s="45">
        <v>0</v>
      </c>
      <c r="P1269" s="45">
        <v>0</v>
      </c>
      <c r="Q1269" s="45">
        <v>0</v>
      </c>
      <c r="R1269" s="57">
        <v>45292</v>
      </c>
      <c r="S1269" s="57">
        <v>45657</v>
      </c>
    </row>
    <row r="1270" spans="1:19" ht="20.3" x14ac:dyDescent="0.35">
      <c r="A1270" s="43">
        <v>233</v>
      </c>
      <c r="B1270" s="47" t="s">
        <v>980</v>
      </c>
      <c r="C1270" s="55">
        <v>32462</v>
      </c>
      <c r="D1270" s="43" t="s">
        <v>1899</v>
      </c>
      <c r="E1270" s="43">
        <v>1968</v>
      </c>
      <c r="F1270" s="43" t="s">
        <v>2131</v>
      </c>
      <c r="G1270" s="56" t="s">
        <v>2097</v>
      </c>
      <c r="H1270" s="43">
        <v>4</v>
      </c>
      <c r="I1270" s="43">
        <v>6</v>
      </c>
      <c r="J1270" s="43">
        <v>0</v>
      </c>
      <c r="K1270" s="43">
        <v>7769.5</v>
      </c>
      <c r="L1270" s="43">
        <v>4507.37</v>
      </c>
      <c r="M1270" s="45">
        <v>0</v>
      </c>
      <c r="N1270" s="45">
        <f t="shared" si="98"/>
        <v>0</v>
      </c>
      <c r="O1270" s="45">
        <v>0</v>
      </c>
      <c r="P1270" s="45">
        <v>0</v>
      </c>
      <c r="Q1270" s="45">
        <v>0</v>
      </c>
      <c r="R1270" s="57">
        <v>45292</v>
      </c>
      <c r="S1270" s="57">
        <v>45657</v>
      </c>
    </row>
    <row r="1271" spans="1:19" ht="20.3" x14ac:dyDescent="0.35">
      <c r="A1271" s="43">
        <v>234</v>
      </c>
      <c r="B1271" s="47" t="s">
        <v>981</v>
      </c>
      <c r="C1271" s="55">
        <v>32464</v>
      </c>
      <c r="D1271" s="43" t="s">
        <v>1899</v>
      </c>
      <c r="E1271" s="43">
        <v>1968</v>
      </c>
      <c r="F1271" s="43" t="s">
        <v>2131</v>
      </c>
      <c r="G1271" s="56" t="s">
        <v>2097</v>
      </c>
      <c r="H1271" s="43">
        <v>4</v>
      </c>
      <c r="I1271" s="43">
        <v>6</v>
      </c>
      <c r="J1271" s="43">
        <v>0</v>
      </c>
      <c r="K1271" s="43">
        <v>7739.8</v>
      </c>
      <c r="L1271" s="43">
        <v>4588.8999999999996</v>
      </c>
      <c r="M1271" s="45">
        <v>0</v>
      </c>
      <c r="N1271" s="45">
        <f t="shared" si="98"/>
        <v>0</v>
      </c>
      <c r="O1271" s="45">
        <v>0</v>
      </c>
      <c r="P1271" s="45">
        <v>0</v>
      </c>
      <c r="Q1271" s="45">
        <v>0</v>
      </c>
      <c r="R1271" s="57">
        <v>45292</v>
      </c>
      <c r="S1271" s="57">
        <v>45657</v>
      </c>
    </row>
    <row r="1272" spans="1:19" ht="20.3" x14ac:dyDescent="0.35">
      <c r="A1272" s="43">
        <v>235</v>
      </c>
      <c r="B1272" s="47" t="s">
        <v>982</v>
      </c>
      <c r="C1272" s="55">
        <v>32469</v>
      </c>
      <c r="D1272" s="43" t="s">
        <v>1899</v>
      </c>
      <c r="E1272" s="43">
        <v>1969</v>
      </c>
      <c r="F1272" s="43" t="s">
        <v>2131</v>
      </c>
      <c r="G1272" s="56" t="s">
        <v>2097</v>
      </c>
      <c r="H1272" s="43">
        <v>5</v>
      </c>
      <c r="I1272" s="43">
        <v>4</v>
      </c>
      <c r="J1272" s="43">
        <v>0</v>
      </c>
      <c r="K1272" s="43">
        <v>4419.7</v>
      </c>
      <c r="L1272" s="43">
        <v>2695.8</v>
      </c>
      <c r="M1272" s="45">
        <v>0</v>
      </c>
      <c r="N1272" s="45">
        <f t="shared" si="98"/>
        <v>0</v>
      </c>
      <c r="O1272" s="45">
        <v>0</v>
      </c>
      <c r="P1272" s="45">
        <v>0</v>
      </c>
      <c r="Q1272" s="45">
        <v>0</v>
      </c>
      <c r="R1272" s="57">
        <v>45292</v>
      </c>
      <c r="S1272" s="57">
        <v>45657</v>
      </c>
    </row>
    <row r="1273" spans="1:19" ht="20.3" x14ac:dyDescent="0.35">
      <c r="A1273" s="43">
        <v>236</v>
      </c>
      <c r="B1273" s="47" t="s">
        <v>983</v>
      </c>
      <c r="C1273" s="55">
        <v>32389</v>
      </c>
      <c r="D1273" s="43" t="s">
        <v>1899</v>
      </c>
      <c r="E1273" s="43">
        <v>1973</v>
      </c>
      <c r="F1273" s="43" t="s">
        <v>2131</v>
      </c>
      <c r="G1273" s="56" t="s">
        <v>2097</v>
      </c>
      <c r="H1273" s="43">
        <v>5</v>
      </c>
      <c r="I1273" s="43">
        <v>8</v>
      </c>
      <c r="J1273" s="43">
        <v>0</v>
      </c>
      <c r="K1273" s="43">
        <v>7863</v>
      </c>
      <c r="L1273" s="43">
        <v>5687.5</v>
      </c>
      <c r="M1273" s="45">
        <v>0</v>
      </c>
      <c r="N1273" s="45">
        <f t="shared" si="98"/>
        <v>0</v>
      </c>
      <c r="O1273" s="45">
        <v>0</v>
      </c>
      <c r="P1273" s="45">
        <v>0</v>
      </c>
      <c r="Q1273" s="45">
        <v>0</v>
      </c>
      <c r="R1273" s="57">
        <v>45292</v>
      </c>
      <c r="S1273" s="57">
        <v>45657</v>
      </c>
    </row>
    <row r="1274" spans="1:19" ht="20.3" x14ac:dyDescent="0.35">
      <c r="A1274" s="43">
        <v>237</v>
      </c>
      <c r="B1274" s="47" t="s">
        <v>984</v>
      </c>
      <c r="C1274" s="55">
        <v>32394</v>
      </c>
      <c r="D1274" s="43" t="s">
        <v>1899</v>
      </c>
      <c r="E1274" s="43">
        <v>1967</v>
      </c>
      <c r="F1274" s="43" t="s">
        <v>2131</v>
      </c>
      <c r="G1274" s="56" t="s">
        <v>2097</v>
      </c>
      <c r="H1274" s="43">
        <v>5</v>
      </c>
      <c r="I1274" s="43">
        <v>4</v>
      </c>
      <c r="J1274" s="43">
        <v>0</v>
      </c>
      <c r="K1274" s="43">
        <v>5660.6</v>
      </c>
      <c r="L1274" s="43">
        <v>3513.5</v>
      </c>
      <c r="M1274" s="45">
        <v>0</v>
      </c>
      <c r="N1274" s="45">
        <f t="shared" si="98"/>
        <v>0</v>
      </c>
      <c r="O1274" s="45">
        <v>0</v>
      </c>
      <c r="P1274" s="45">
        <v>0</v>
      </c>
      <c r="Q1274" s="45">
        <v>0</v>
      </c>
      <c r="R1274" s="57">
        <v>45292</v>
      </c>
      <c r="S1274" s="57">
        <v>45657</v>
      </c>
    </row>
    <row r="1275" spans="1:19" ht="20.3" x14ac:dyDescent="0.35">
      <c r="A1275" s="43">
        <v>238</v>
      </c>
      <c r="B1275" s="47" t="s">
        <v>985</v>
      </c>
      <c r="C1275" s="55">
        <v>32395</v>
      </c>
      <c r="D1275" s="43" t="s">
        <v>1899</v>
      </c>
      <c r="E1275" s="43">
        <v>1975</v>
      </c>
      <c r="F1275" s="43" t="s">
        <v>2131</v>
      </c>
      <c r="G1275" s="56" t="s">
        <v>2097</v>
      </c>
      <c r="H1275" s="43">
        <v>5</v>
      </c>
      <c r="I1275" s="43">
        <v>4</v>
      </c>
      <c r="J1275" s="43">
        <v>0</v>
      </c>
      <c r="K1275" s="43">
        <v>5722.6</v>
      </c>
      <c r="L1275" s="43">
        <v>2861.1</v>
      </c>
      <c r="M1275" s="45">
        <v>0</v>
      </c>
      <c r="N1275" s="45">
        <f t="shared" si="98"/>
        <v>0</v>
      </c>
      <c r="O1275" s="45">
        <v>0</v>
      </c>
      <c r="P1275" s="45">
        <v>0</v>
      </c>
      <c r="Q1275" s="45">
        <v>0</v>
      </c>
      <c r="R1275" s="57">
        <v>45292</v>
      </c>
      <c r="S1275" s="57">
        <v>45657</v>
      </c>
    </row>
    <row r="1276" spans="1:19" ht="20.3" x14ac:dyDescent="0.35">
      <c r="A1276" s="43">
        <v>239</v>
      </c>
      <c r="B1276" s="47" t="s">
        <v>986</v>
      </c>
      <c r="C1276" s="55">
        <v>32398</v>
      </c>
      <c r="D1276" s="43" t="s">
        <v>1899</v>
      </c>
      <c r="E1276" s="43">
        <v>1972</v>
      </c>
      <c r="F1276" s="43" t="s">
        <v>2131</v>
      </c>
      <c r="G1276" s="56" t="s">
        <v>2097</v>
      </c>
      <c r="H1276" s="43">
        <v>5</v>
      </c>
      <c r="I1276" s="43">
        <v>8</v>
      </c>
      <c r="J1276" s="43">
        <v>0</v>
      </c>
      <c r="K1276" s="43">
        <v>9289.9</v>
      </c>
      <c r="L1276" s="43">
        <v>5729.3</v>
      </c>
      <c r="M1276" s="45">
        <v>0</v>
      </c>
      <c r="N1276" s="45">
        <f t="shared" si="98"/>
        <v>0</v>
      </c>
      <c r="O1276" s="45">
        <v>0</v>
      </c>
      <c r="P1276" s="45">
        <v>0</v>
      </c>
      <c r="Q1276" s="45">
        <v>0</v>
      </c>
      <c r="R1276" s="57">
        <v>45292</v>
      </c>
      <c r="S1276" s="57">
        <v>45657</v>
      </c>
    </row>
    <row r="1277" spans="1:19" ht="20.3" x14ac:dyDescent="0.35">
      <c r="A1277" s="43">
        <v>240</v>
      </c>
      <c r="B1277" s="47" t="s">
        <v>987</v>
      </c>
      <c r="C1277" s="55">
        <v>36492</v>
      </c>
      <c r="D1277" s="43" t="s">
        <v>1899</v>
      </c>
      <c r="E1277" s="43">
        <v>1960</v>
      </c>
      <c r="F1277" s="43" t="s">
        <v>2131</v>
      </c>
      <c r="G1277" s="56" t="s">
        <v>2103</v>
      </c>
      <c r="H1277" s="43">
        <v>2</v>
      </c>
      <c r="I1277" s="43">
        <v>2</v>
      </c>
      <c r="J1277" s="43">
        <v>0</v>
      </c>
      <c r="K1277" s="43">
        <v>557</v>
      </c>
      <c r="L1277" s="43">
        <v>502.4</v>
      </c>
      <c r="M1277" s="45">
        <v>0</v>
      </c>
      <c r="N1277" s="45">
        <f t="shared" si="98"/>
        <v>0</v>
      </c>
      <c r="O1277" s="45">
        <v>0</v>
      </c>
      <c r="P1277" s="45">
        <v>0</v>
      </c>
      <c r="Q1277" s="45">
        <v>0</v>
      </c>
      <c r="R1277" s="57">
        <v>45292</v>
      </c>
      <c r="S1277" s="57">
        <v>45657</v>
      </c>
    </row>
    <row r="1278" spans="1:19" ht="20.3" x14ac:dyDescent="0.35">
      <c r="A1278" s="43">
        <v>241</v>
      </c>
      <c r="B1278" s="47" t="s">
        <v>988</v>
      </c>
      <c r="C1278" s="55">
        <v>36493</v>
      </c>
      <c r="D1278" s="43" t="s">
        <v>1899</v>
      </c>
      <c r="E1278" s="43">
        <v>1961</v>
      </c>
      <c r="F1278" s="43" t="s">
        <v>2131</v>
      </c>
      <c r="G1278" s="56" t="s">
        <v>2103</v>
      </c>
      <c r="H1278" s="43">
        <v>3</v>
      </c>
      <c r="I1278" s="43">
        <v>2</v>
      </c>
      <c r="J1278" s="43">
        <v>0</v>
      </c>
      <c r="K1278" s="43">
        <v>1044.0999999999999</v>
      </c>
      <c r="L1278" s="43">
        <v>960.6</v>
      </c>
      <c r="M1278" s="45">
        <v>0</v>
      </c>
      <c r="N1278" s="45">
        <f t="shared" si="98"/>
        <v>0</v>
      </c>
      <c r="O1278" s="45">
        <v>0</v>
      </c>
      <c r="P1278" s="45">
        <v>0</v>
      </c>
      <c r="Q1278" s="45">
        <v>0</v>
      </c>
      <c r="R1278" s="57">
        <v>45292</v>
      </c>
      <c r="S1278" s="57">
        <v>45657</v>
      </c>
    </row>
    <row r="1279" spans="1:19" ht="20.3" x14ac:dyDescent="0.35">
      <c r="A1279" s="43">
        <v>242</v>
      </c>
      <c r="B1279" s="47" t="s">
        <v>989</v>
      </c>
      <c r="C1279" s="55">
        <v>36494</v>
      </c>
      <c r="D1279" s="43" t="s">
        <v>1899</v>
      </c>
      <c r="E1279" s="43">
        <v>1961</v>
      </c>
      <c r="F1279" s="43" t="s">
        <v>2131</v>
      </c>
      <c r="G1279" s="56" t="s">
        <v>2098</v>
      </c>
      <c r="H1279" s="43">
        <v>3</v>
      </c>
      <c r="I1279" s="43">
        <v>2</v>
      </c>
      <c r="J1279" s="43">
        <v>0</v>
      </c>
      <c r="K1279" s="43">
        <v>1036.5999999999999</v>
      </c>
      <c r="L1279" s="43">
        <v>959.6</v>
      </c>
      <c r="M1279" s="45">
        <v>0</v>
      </c>
      <c r="N1279" s="45">
        <f t="shared" si="98"/>
        <v>0</v>
      </c>
      <c r="O1279" s="45">
        <v>0</v>
      </c>
      <c r="P1279" s="45">
        <v>0</v>
      </c>
      <c r="Q1279" s="45">
        <v>0</v>
      </c>
      <c r="R1279" s="57">
        <v>45292</v>
      </c>
      <c r="S1279" s="57">
        <v>45657</v>
      </c>
    </row>
    <row r="1280" spans="1:19" ht="20.3" x14ac:dyDescent="0.35">
      <c r="A1280" s="43">
        <v>243</v>
      </c>
      <c r="B1280" s="47" t="s">
        <v>990</v>
      </c>
      <c r="C1280" s="55">
        <v>36496</v>
      </c>
      <c r="D1280" s="43" t="s">
        <v>1899</v>
      </c>
      <c r="E1280" s="43">
        <v>1962</v>
      </c>
      <c r="F1280" s="43" t="s">
        <v>2131</v>
      </c>
      <c r="G1280" s="56" t="s">
        <v>2098</v>
      </c>
      <c r="H1280" s="43">
        <v>3</v>
      </c>
      <c r="I1280" s="43">
        <v>2</v>
      </c>
      <c r="J1280" s="43">
        <v>0</v>
      </c>
      <c r="K1280" s="43">
        <v>2029.3</v>
      </c>
      <c r="L1280" s="43">
        <v>947.8</v>
      </c>
      <c r="M1280" s="45">
        <v>0</v>
      </c>
      <c r="N1280" s="45">
        <f t="shared" si="98"/>
        <v>0</v>
      </c>
      <c r="O1280" s="45">
        <v>0</v>
      </c>
      <c r="P1280" s="45">
        <v>0</v>
      </c>
      <c r="Q1280" s="45">
        <v>0</v>
      </c>
      <c r="R1280" s="57">
        <v>45292</v>
      </c>
      <c r="S1280" s="57">
        <v>45657</v>
      </c>
    </row>
    <row r="1281" spans="1:19" ht="20.3" x14ac:dyDescent="0.35">
      <c r="A1281" s="43">
        <v>244</v>
      </c>
      <c r="B1281" s="47" t="s">
        <v>991</v>
      </c>
      <c r="C1281" s="55">
        <v>36498</v>
      </c>
      <c r="D1281" s="43" t="s">
        <v>1899</v>
      </c>
      <c r="E1281" s="43">
        <v>1965</v>
      </c>
      <c r="F1281" s="43" t="s">
        <v>2131</v>
      </c>
      <c r="G1281" s="56" t="s">
        <v>2097</v>
      </c>
      <c r="H1281" s="43">
        <v>5</v>
      </c>
      <c r="I1281" s="43">
        <v>3</v>
      </c>
      <c r="J1281" s="43">
        <v>0</v>
      </c>
      <c r="K1281" s="43">
        <v>4230</v>
      </c>
      <c r="L1281" s="43">
        <v>2589.9</v>
      </c>
      <c r="M1281" s="45">
        <v>0</v>
      </c>
      <c r="N1281" s="45">
        <f t="shared" si="98"/>
        <v>0</v>
      </c>
      <c r="O1281" s="45">
        <v>0</v>
      </c>
      <c r="P1281" s="45">
        <v>0</v>
      </c>
      <c r="Q1281" s="45">
        <v>0</v>
      </c>
      <c r="R1281" s="57">
        <v>45292</v>
      </c>
      <c r="S1281" s="57">
        <v>45657</v>
      </c>
    </row>
    <row r="1282" spans="1:19" ht="20.3" x14ac:dyDescent="0.35">
      <c r="A1282" s="43">
        <v>245</v>
      </c>
      <c r="B1282" s="47" t="s">
        <v>992</v>
      </c>
      <c r="C1282" s="55">
        <v>36501</v>
      </c>
      <c r="D1282" s="43" t="s">
        <v>1899</v>
      </c>
      <c r="E1282" s="43">
        <v>1970</v>
      </c>
      <c r="F1282" s="43" t="s">
        <v>2131</v>
      </c>
      <c r="G1282" s="56" t="s">
        <v>2097</v>
      </c>
      <c r="H1282" s="43">
        <v>5</v>
      </c>
      <c r="I1282" s="43">
        <v>4</v>
      </c>
      <c r="J1282" s="43">
        <v>0</v>
      </c>
      <c r="K1282" s="43">
        <v>5582.4</v>
      </c>
      <c r="L1282" s="43">
        <v>3516.1</v>
      </c>
      <c r="M1282" s="45">
        <v>0</v>
      </c>
      <c r="N1282" s="45">
        <f t="shared" si="98"/>
        <v>0</v>
      </c>
      <c r="O1282" s="45">
        <v>0</v>
      </c>
      <c r="P1282" s="45">
        <v>0</v>
      </c>
      <c r="Q1282" s="45">
        <v>0</v>
      </c>
      <c r="R1282" s="57">
        <v>45292</v>
      </c>
      <c r="S1282" s="57">
        <v>45657</v>
      </c>
    </row>
    <row r="1283" spans="1:19" ht="20.3" x14ac:dyDescent="0.35">
      <c r="A1283" s="43">
        <v>246</v>
      </c>
      <c r="B1283" s="47" t="s">
        <v>993</v>
      </c>
      <c r="C1283" s="55">
        <v>36510</v>
      </c>
      <c r="D1283" s="43" t="s">
        <v>1899</v>
      </c>
      <c r="E1283" s="43">
        <v>1971</v>
      </c>
      <c r="F1283" s="43" t="s">
        <v>2131</v>
      </c>
      <c r="G1283" s="56" t="s">
        <v>2097</v>
      </c>
      <c r="H1283" s="43">
        <v>5</v>
      </c>
      <c r="I1283" s="43">
        <v>6</v>
      </c>
      <c r="J1283" s="43">
        <v>0</v>
      </c>
      <c r="K1283" s="43">
        <v>9590.6</v>
      </c>
      <c r="L1283" s="43">
        <v>5706.9</v>
      </c>
      <c r="M1283" s="45">
        <v>0</v>
      </c>
      <c r="N1283" s="45">
        <f t="shared" si="98"/>
        <v>0</v>
      </c>
      <c r="O1283" s="45">
        <v>0</v>
      </c>
      <c r="P1283" s="45">
        <v>0</v>
      </c>
      <c r="Q1283" s="45">
        <v>0</v>
      </c>
      <c r="R1283" s="57">
        <v>45292</v>
      </c>
      <c r="S1283" s="57">
        <v>45657</v>
      </c>
    </row>
    <row r="1284" spans="1:19" ht="20.3" x14ac:dyDescent="0.35">
      <c r="A1284" s="43">
        <v>247</v>
      </c>
      <c r="B1284" s="47" t="s">
        <v>994</v>
      </c>
      <c r="C1284" s="55">
        <v>36512</v>
      </c>
      <c r="D1284" s="43" t="s">
        <v>1899</v>
      </c>
      <c r="E1284" s="43">
        <v>1972</v>
      </c>
      <c r="F1284" s="43" t="s">
        <v>2131</v>
      </c>
      <c r="G1284" s="56" t="s">
        <v>2097</v>
      </c>
      <c r="H1284" s="43">
        <v>5</v>
      </c>
      <c r="I1284" s="43">
        <v>4</v>
      </c>
      <c r="J1284" s="43">
        <v>0</v>
      </c>
      <c r="K1284" s="43">
        <v>9389.9</v>
      </c>
      <c r="L1284" s="43">
        <v>5732.2</v>
      </c>
      <c r="M1284" s="45">
        <v>0</v>
      </c>
      <c r="N1284" s="45">
        <f t="shared" si="98"/>
        <v>0</v>
      </c>
      <c r="O1284" s="45">
        <v>0</v>
      </c>
      <c r="P1284" s="45">
        <v>0</v>
      </c>
      <c r="Q1284" s="45">
        <v>0</v>
      </c>
      <c r="R1284" s="57">
        <v>45292</v>
      </c>
      <c r="S1284" s="57">
        <v>45657</v>
      </c>
    </row>
    <row r="1285" spans="1:19" ht="20.3" x14ac:dyDescent="0.35">
      <c r="A1285" s="43">
        <v>248</v>
      </c>
      <c r="B1285" s="47" t="s">
        <v>995</v>
      </c>
      <c r="C1285" s="55">
        <v>36515</v>
      </c>
      <c r="D1285" s="43" t="s">
        <v>1899</v>
      </c>
      <c r="E1285" s="43">
        <v>1972</v>
      </c>
      <c r="F1285" s="43" t="s">
        <v>2131</v>
      </c>
      <c r="G1285" s="56" t="s">
        <v>2097</v>
      </c>
      <c r="H1285" s="43">
        <v>5</v>
      </c>
      <c r="I1285" s="43">
        <v>4</v>
      </c>
      <c r="J1285" s="43">
        <v>0</v>
      </c>
      <c r="K1285" s="43">
        <v>4949.1000000000004</v>
      </c>
      <c r="L1285" s="43">
        <v>3943.8</v>
      </c>
      <c r="M1285" s="45">
        <v>0</v>
      </c>
      <c r="N1285" s="45">
        <f t="shared" si="98"/>
        <v>0</v>
      </c>
      <c r="O1285" s="45">
        <v>0</v>
      </c>
      <c r="P1285" s="45">
        <v>0</v>
      </c>
      <c r="Q1285" s="45">
        <v>0</v>
      </c>
      <c r="R1285" s="57">
        <v>45292</v>
      </c>
      <c r="S1285" s="57">
        <v>45657</v>
      </c>
    </row>
    <row r="1286" spans="1:19" ht="20.3" x14ac:dyDescent="0.35">
      <c r="A1286" s="43">
        <v>249</v>
      </c>
      <c r="B1286" s="47" t="s">
        <v>996</v>
      </c>
      <c r="C1286" s="55">
        <v>36522</v>
      </c>
      <c r="D1286" s="43" t="s">
        <v>1899</v>
      </c>
      <c r="E1286" s="43">
        <v>1964</v>
      </c>
      <c r="F1286" s="43" t="s">
        <v>2131</v>
      </c>
      <c r="G1286" s="56" t="s">
        <v>2098</v>
      </c>
      <c r="H1286" s="43">
        <v>5</v>
      </c>
      <c r="I1286" s="43">
        <v>3</v>
      </c>
      <c r="J1286" s="43">
        <v>0</v>
      </c>
      <c r="K1286" s="43">
        <v>4120.6000000000004</v>
      </c>
      <c r="L1286" s="43">
        <v>2471.6</v>
      </c>
      <c r="M1286" s="45">
        <v>0</v>
      </c>
      <c r="N1286" s="45">
        <f t="shared" si="98"/>
        <v>0</v>
      </c>
      <c r="O1286" s="45">
        <v>0</v>
      </c>
      <c r="P1286" s="45">
        <v>0</v>
      </c>
      <c r="Q1286" s="45">
        <v>0</v>
      </c>
      <c r="R1286" s="57">
        <v>45292</v>
      </c>
      <c r="S1286" s="57">
        <v>45657</v>
      </c>
    </row>
    <row r="1287" spans="1:19" ht="20.3" x14ac:dyDescent="0.35">
      <c r="A1287" s="43">
        <v>250</v>
      </c>
      <c r="B1287" s="47" t="s">
        <v>997</v>
      </c>
      <c r="C1287" s="55">
        <v>36536</v>
      </c>
      <c r="D1287" s="43" t="s">
        <v>1899</v>
      </c>
      <c r="E1287" s="43">
        <v>1970</v>
      </c>
      <c r="F1287" s="43" t="s">
        <v>2131</v>
      </c>
      <c r="G1287" s="56" t="s">
        <v>2097</v>
      </c>
      <c r="H1287" s="43">
        <v>4</v>
      </c>
      <c r="I1287" s="43">
        <v>4</v>
      </c>
      <c r="J1287" s="43">
        <v>0</v>
      </c>
      <c r="K1287" s="43">
        <v>3924.9</v>
      </c>
      <c r="L1287" s="43">
        <v>2800.23</v>
      </c>
      <c r="M1287" s="45">
        <v>0</v>
      </c>
      <c r="N1287" s="45">
        <f t="shared" ref="N1287:N1348" si="99">M1287</f>
        <v>0</v>
      </c>
      <c r="O1287" s="45">
        <v>0</v>
      </c>
      <c r="P1287" s="45">
        <v>0</v>
      </c>
      <c r="Q1287" s="45">
        <v>0</v>
      </c>
      <c r="R1287" s="57">
        <v>45292</v>
      </c>
      <c r="S1287" s="57">
        <v>45657</v>
      </c>
    </row>
    <row r="1288" spans="1:19" ht="20.3" x14ac:dyDescent="0.35">
      <c r="A1288" s="43">
        <v>251</v>
      </c>
      <c r="B1288" s="47" t="s">
        <v>999</v>
      </c>
      <c r="C1288" s="55">
        <v>36591</v>
      </c>
      <c r="D1288" s="43" t="s">
        <v>1899</v>
      </c>
      <c r="E1288" s="43">
        <v>1957</v>
      </c>
      <c r="F1288" s="43" t="s">
        <v>2131</v>
      </c>
      <c r="G1288" s="56" t="s">
        <v>2103</v>
      </c>
      <c r="H1288" s="43">
        <v>2</v>
      </c>
      <c r="I1288" s="43">
        <v>1</v>
      </c>
      <c r="J1288" s="43">
        <v>0</v>
      </c>
      <c r="K1288" s="43">
        <v>452.9</v>
      </c>
      <c r="L1288" s="43">
        <v>415.2</v>
      </c>
      <c r="M1288" s="45">
        <v>0</v>
      </c>
      <c r="N1288" s="45">
        <f t="shared" si="99"/>
        <v>0</v>
      </c>
      <c r="O1288" s="45">
        <v>0</v>
      </c>
      <c r="P1288" s="45">
        <v>0</v>
      </c>
      <c r="Q1288" s="45">
        <v>0</v>
      </c>
      <c r="R1288" s="57">
        <v>45292</v>
      </c>
      <c r="S1288" s="57">
        <v>45657</v>
      </c>
    </row>
    <row r="1289" spans="1:19" ht="20.3" x14ac:dyDescent="0.35">
      <c r="A1289" s="43">
        <v>252</v>
      </c>
      <c r="B1289" s="47" t="s">
        <v>1000</v>
      </c>
      <c r="C1289" s="55">
        <v>36592</v>
      </c>
      <c r="D1289" s="43" t="s">
        <v>1899</v>
      </c>
      <c r="E1289" s="43">
        <v>1957</v>
      </c>
      <c r="F1289" s="43" t="s">
        <v>2131</v>
      </c>
      <c r="G1289" s="56" t="s">
        <v>2103</v>
      </c>
      <c r="H1289" s="43">
        <v>2</v>
      </c>
      <c r="I1289" s="43">
        <v>1</v>
      </c>
      <c r="J1289" s="43">
        <v>0</v>
      </c>
      <c r="K1289" s="43">
        <v>456.9</v>
      </c>
      <c r="L1289" s="43">
        <v>398.8</v>
      </c>
      <c r="M1289" s="45">
        <v>0</v>
      </c>
      <c r="N1289" s="45">
        <f t="shared" si="99"/>
        <v>0</v>
      </c>
      <c r="O1289" s="45">
        <v>0</v>
      </c>
      <c r="P1289" s="45">
        <v>0</v>
      </c>
      <c r="Q1289" s="45">
        <v>0</v>
      </c>
      <c r="R1289" s="57">
        <v>45292</v>
      </c>
      <c r="S1289" s="57">
        <v>45657</v>
      </c>
    </row>
    <row r="1290" spans="1:19" ht="20.3" x14ac:dyDescent="0.35">
      <c r="A1290" s="43">
        <v>253</v>
      </c>
      <c r="B1290" s="47" t="s">
        <v>1001</v>
      </c>
      <c r="C1290" s="55">
        <v>36789</v>
      </c>
      <c r="D1290" s="43" t="s">
        <v>1899</v>
      </c>
      <c r="E1290" s="43">
        <v>1986</v>
      </c>
      <c r="F1290" s="43" t="s">
        <v>2131</v>
      </c>
      <c r="G1290" s="56" t="s">
        <v>2097</v>
      </c>
      <c r="H1290" s="43">
        <v>9</v>
      </c>
      <c r="I1290" s="43">
        <v>2</v>
      </c>
      <c r="J1290" s="43">
        <v>0</v>
      </c>
      <c r="K1290" s="43">
        <v>4058.8</v>
      </c>
      <c r="L1290" s="43">
        <v>4094</v>
      </c>
      <c r="M1290" s="45">
        <v>0</v>
      </c>
      <c r="N1290" s="45">
        <f t="shared" si="99"/>
        <v>0</v>
      </c>
      <c r="O1290" s="45">
        <v>0</v>
      </c>
      <c r="P1290" s="45">
        <v>0</v>
      </c>
      <c r="Q1290" s="45">
        <v>0</v>
      </c>
      <c r="R1290" s="57">
        <v>45292</v>
      </c>
      <c r="S1290" s="57">
        <v>45657</v>
      </c>
    </row>
    <row r="1291" spans="1:19" ht="20.3" x14ac:dyDescent="0.35">
      <c r="A1291" s="43">
        <v>254</v>
      </c>
      <c r="B1291" s="47" t="s">
        <v>1002</v>
      </c>
      <c r="C1291" s="55">
        <v>36790</v>
      </c>
      <c r="D1291" s="43" t="s">
        <v>1899</v>
      </c>
      <c r="E1291" s="43">
        <v>1973</v>
      </c>
      <c r="F1291" s="43" t="s">
        <v>2131</v>
      </c>
      <c r="G1291" s="56" t="s">
        <v>2097</v>
      </c>
      <c r="H1291" s="43">
        <v>5</v>
      </c>
      <c r="I1291" s="43">
        <v>6</v>
      </c>
      <c r="J1291" s="43">
        <v>0</v>
      </c>
      <c r="K1291" s="43">
        <v>6768.8</v>
      </c>
      <c r="L1291" s="43">
        <v>4337</v>
      </c>
      <c r="M1291" s="45">
        <v>0</v>
      </c>
      <c r="N1291" s="45">
        <f t="shared" si="99"/>
        <v>0</v>
      </c>
      <c r="O1291" s="45">
        <v>0</v>
      </c>
      <c r="P1291" s="45">
        <v>0</v>
      </c>
      <c r="Q1291" s="45">
        <v>0</v>
      </c>
      <c r="R1291" s="57">
        <v>45292</v>
      </c>
      <c r="S1291" s="57">
        <v>45657</v>
      </c>
    </row>
    <row r="1292" spans="1:19" ht="20.3" x14ac:dyDescent="0.35">
      <c r="A1292" s="43">
        <v>255</v>
      </c>
      <c r="B1292" s="47" t="s">
        <v>1003</v>
      </c>
      <c r="C1292" s="55">
        <v>36791</v>
      </c>
      <c r="D1292" s="43" t="s">
        <v>1899</v>
      </c>
      <c r="E1292" s="43">
        <v>1956</v>
      </c>
      <c r="F1292" s="43" t="s">
        <v>2131</v>
      </c>
      <c r="G1292" s="56" t="s">
        <v>2097</v>
      </c>
      <c r="H1292" s="43">
        <v>2</v>
      </c>
      <c r="I1292" s="43">
        <v>1</v>
      </c>
      <c r="J1292" s="43">
        <v>0</v>
      </c>
      <c r="K1292" s="43">
        <v>508.8</v>
      </c>
      <c r="L1292" s="43">
        <v>508.2</v>
      </c>
      <c r="M1292" s="45">
        <v>0</v>
      </c>
      <c r="N1292" s="45">
        <f t="shared" si="99"/>
        <v>0</v>
      </c>
      <c r="O1292" s="45">
        <v>0</v>
      </c>
      <c r="P1292" s="45">
        <v>0</v>
      </c>
      <c r="Q1292" s="45">
        <v>0</v>
      </c>
      <c r="R1292" s="57">
        <v>45292</v>
      </c>
      <c r="S1292" s="57">
        <v>45657</v>
      </c>
    </row>
    <row r="1293" spans="1:19" ht="20.3" x14ac:dyDescent="0.35">
      <c r="A1293" s="43">
        <v>256</v>
      </c>
      <c r="B1293" s="47" t="s">
        <v>1004</v>
      </c>
      <c r="C1293" s="55">
        <v>36792</v>
      </c>
      <c r="D1293" s="43" t="s">
        <v>1899</v>
      </c>
      <c r="E1293" s="43">
        <v>1959</v>
      </c>
      <c r="F1293" s="43" t="s">
        <v>2131</v>
      </c>
      <c r="G1293" s="56" t="s">
        <v>2103</v>
      </c>
      <c r="H1293" s="43">
        <v>2</v>
      </c>
      <c r="I1293" s="43">
        <v>1</v>
      </c>
      <c r="J1293" s="43">
        <v>0</v>
      </c>
      <c r="K1293" s="43">
        <v>419.7</v>
      </c>
      <c r="L1293" s="43">
        <v>414.3</v>
      </c>
      <c r="M1293" s="45">
        <v>0</v>
      </c>
      <c r="N1293" s="45">
        <f t="shared" si="99"/>
        <v>0</v>
      </c>
      <c r="O1293" s="45">
        <v>0</v>
      </c>
      <c r="P1293" s="45">
        <v>0</v>
      </c>
      <c r="Q1293" s="45">
        <v>0</v>
      </c>
      <c r="R1293" s="57">
        <v>45292</v>
      </c>
      <c r="S1293" s="57">
        <v>45657</v>
      </c>
    </row>
    <row r="1294" spans="1:19" ht="20.3" x14ac:dyDescent="0.35">
      <c r="A1294" s="43">
        <v>257</v>
      </c>
      <c r="B1294" s="47" t="s">
        <v>1005</v>
      </c>
      <c r="C1294" s="55">
        <v>36925</v>
      </c>
      <c r="D1294" s="43" t="s">
        <v>1899</v>
      </c>
      <c r="E1294" s="43">
        <v>1950</v>
      </c>
      <c r="F1294" s="43" t="s">
        <v>2131</v>
      </c>
      <c r="G1294" s="56" t="s">
        <v>2098</v>
      </c>
      <c r="H1294" s="43">
        <v>2</v>
      </c>
      <c r="I1294" s="43">
        <v>1</v>
      </c>
      <c r="J1294" s="43">
        <v>0</v>
      </c>
      <c r="K1294" s="43">
        <v>581.20000000000005</v>
      </c>
      <c r="L1294" s="43">
        <v>536.9</v>
      </c>
      <c r="M1294" s="45">
        <v>0</v>
      </c>
      <c r="N1294" s="45">
        <f t="shared" si="99"/>
        <v>0</v>
      </c>
      <c r="O1294" s="45">
        <v>0</v>
      </c>
      <c r="P1294" s="45">
        <v>0</v>
      </c>
      <c r="Q1294" s="45">
        <v>0</v>
      </c>
      <c r="R1294" s="57">
        <v>45292</v>
      </c>
      <c r="S1294" s="57">
        <v>45657</v>
      </c>
    </row>
    <row r="1295" spans="1:19" ht="20.3" x14ac:dyDescent="0.35">
      <c r="A1295" s="43">
        <v>258</v>
      </c>
      <c r="B1295" s="47" t="s">
        <v>1006</v>
      </c>
      <c r="C1295" s="55">
        <v>36930</v>
      </c>
      <c r="D1295" s="43" t="s">
        <v>1899</v>
      </c>
      <c r="E1295" s="43">
        <v>1953</v>
      </c>
      <c r="F1295" s="43" t="s">
        <v>2131</v>
      </c>
      <c r="G1295" s="56" t="s">
        <v>2099</v>
      </c>
      <c r="H1295" s="43">
        <v>2</v>
      </c>
      <c r="I1295" s="43">
        <v>1</v>
      </c>
      <c r="J1295" s="43">
        <v>0</v>
      </c>
      <c r="K1295" s="43">
        <v>585.20000000000005</v>
      </c>
      <c r="L1295" s="43">
        <v>540.9</v>
      </c>
      <c r="M1295" s="45">
        <v>0</v>
      </c>
      <c r="N1295" s="45">
        <f t="shared" si="99"/>
        <v>0</v>
      </c>
      <c r="O1295" s="45">
        <v>0</v>
      </c>
      <c r="P1295" s="45">
        <v>0</v>
      </c>
      <c r="Q1295" s="45">
        <v>0</v>
      </c>
      <c r="R1295" s="57">
        <v>45292</v>
      </c>
      <c r="S1295" s="57">
        <v>45657</v>
      </c>
    </row>
    <row r="1296" spans="1:19" ht="20.3" x14ac:dyDescent="0.35">
      <c r="A1296" s="43">
        <v>259</v>
      </c>
      <c r="B1296" s="47" t="s">
        <v>1007</v>
      </c>
      <c r="C1296" s="55">
        <v>36919</v>
      </c>
      <c r="D1296" s="43" t="s">
        <v>1899</v>
      </c>
      <c r="E1296" s="43">
        <v>1953</v>
      </c>
      <c r="F1296" s="43" t="s">
        <v>2131</v>
      </c>
      <c r="G1296" s="56" t="s">
        <v>2098</v>
      </c>
      <c r="H1296" s="43">
        <v>3</v>
      </c>
      <c r="I1296" s="43">
        <v>3</v>
      </c>
      <c r="J1296" s="43">
        <v>0</v>
      </c>
      <c r="K1296" s="43">
        <v>2507.5</v>
      </c>
      <c r="L1296" s="43">
        <v>1918.3</v>
      </c>
      <c r="M1296" s="45">
        <v>0</v>
      </c>
      <c r="N1296" s="45">
        <f t="shared" si="99"/>
        <v>0</v>
      </c>
      <c r="O1296" s="45">
        <v>0</v>
      </c>
      <c r="P1296" s="45">
        <v>0</v>
      </c>
      <c r="Q1296" s="45">
        <v>0</v>
      </c>
      <c r="R1296" s="57">
        <v>45292</v>
      </c>
      <c r="S1296" s="57">
        <v>45657</v>
      </c>
    </row>
    <row r="1297" spans="1:19" ht="20.3" x14ac:dyDescent="0.35">
      <c r="A1297" s="43">
        <v>260</v>
      </c>
      <c r="B1297" s="47" t="s">
        <v>1008</v>
      </c>
      <c r="C1297" s="55">
        <v>36920</v>
      </c>
      <c r="D1297" s="43" t="s">
        <v>1899</v>
      </c>
      <c r="E1297" s="43">
        <v>1954</v>
      </c>
      <c r="F1297" s="43" t="s">
        <v>2131</v>
      </c>
      <c r="G1297" s="56" t="s">
        <v>2098</v>
      </c>
      <c r="H1297" s="43">
        <v>2</v>
      </c>
      <c r="I1297" s="43">
        <v>1</v>
      </c>
      <c r="J1297" s="43">
        <v>0</v>
      </c>
      <c r="K1297" s="43">
        <v>554.1</v>
      </c>
      <c r="L1297" s="43">
        <v>510.9</v>
      </c>
      <c r="M1297" s="45">
        <v>0</v>
      </c>
      <c r="N1297" s="45">
        <f t="shared" si="99"/>
        <v>0</v>
      </c>
      <c r="O1297" s="45">
        <v>0</v>
      </c>
      <c r="P1297" s="45">
        <v>0</v>
      </c>
      <c r="Q1297" s="45">
        <v>0</v>
      </c>
      <c r="R1297" s="57">
        <v>45292</v>
      </c>
      <c r="S1297" s="57">
        <v>45657</v>
      </c>
    </row>
    <row r="1298" spans="1:19" ht="20.3" x14ac:dyDescent="0.35">
      <c r="A1298" s="43">
        <v>261</v>
      </c>
      <c r="B1298" s="47" t="s">
        <v>882</v>
      </c>
      <c r="C1298" s="55">
        <v>54837</v>
      </c>
      <c r="D1298" s="43" t="s">
        <v>1899</v>
      </c>
      <c r="E1298" s="43">
        <v>1955</v>
      </c>
      <c r="F1298" s="43" t="s">
        <v>2131</v>
      </c>
      <c r="G1298" s="56" t="s">
        <v>2105</v>
      </c>
      <c r="H1298" s="43">
        <v>2</v>
      </c>
      <c r="I1298" s="43">
        <v>1</v>
      </c>
      <c r="J1298" s="43">
        <v>0</v>
      </c>
      <c r="K1298" s="43">
        <v>445.9</v>
      </c>
      <c r="L1298" s="43">
        <v>414.4</v>
      </c>
      <c r="M1298" s="45">
        <v>0</v>
      </c>
      <c r="N1298" s="45">
        <f t="shared" si="99"/>
        <v>0</v>
      </c>
      <c r="O1298" s="45">
        <v>0</v>
      </c>
      <c r="P1298" s="45">
        <v>0</v>
      </c>
      <c r="Q1298" s="45">
        <v>0</v>
      </c>
      <c r="R1298" s="57">
        <v>45292</v>
      </c>
      <c r="S1298" s="57">
        <v>45657</v>
      </c>
    </row>
    <row r="1299" spans="1:19" ht="20.3" x14ac:dyDescent="0.35">
      <c r="A1299" s="43">
        <v>262</v>
      </c>
      <c r="B1299" s="47" t="s">
        <v>886</v>
      </c>
      <c r="C1299" s="55">
        <v>46408</v>
      </c>
      <c r="D1299" s="43" t="s">
        <v>1899</v>
      </c>
      <c r="E1299" s="43">
        <v>1958</v>
      </c>
      <c r="F1299" s="43" t="s">
        <v>2131</v>
      </c>
      <c r="G1299" s="56" t="s">
        <v>2108</v>
      </c>
      <c r="H1299" s="43">
        <v>2</v>
      </c>
      <c r="I1299" s="43">
        <v>1</v>
      </c>
      <c r="J1299" s="43">
        <v>0</v>
      </c>
      <c r="K1299" s="43">
        <v>361.9</v>
      </c>
      <c r="L1299" s="43">
        <v>410.1</v>
      </c>
      <c r="M1299" s="45">
        <v>0</v>
      </c>
      <c r="N1299" s="45">
        <f t="shared" si="99"/>
        <v>0</v>
      </c>
      <c r="O1299" s="45">
        <v>0</v>
      </c>
      <c r="P1299" s="45">
        <v>0</v>
      </c>
      <c r="Q1299" s="45">
        <v>0</v>
      </c>
      <c r="R1299" s="57">
        <v>45292</v>
      </c>
      <c r="S1299" s="57">
        <v>45657</v>
      </c>
    </row>
    <row r="1300" spans="1:19" ht="20.3" x14ac:dyDescent="0.35">
      <c r="A1300" s="43">
        <v>263</v>
      </c>
      <c r="B1300" s="47" t="s">
        <v>887</v>
      </c>
      <c r="C1300" s="55">
        <v>55315</v>
      </c>
      <c r="D1300" s="43" t="s">
        <v>1899</v>
      </c>
      <c r="E1300" s="43">
        <v>1955</v>
      </c>
      <c r="F1300" s="43" t="s">
        <v>2131</v>
      </c>
      <c r="G1300" s="56" t="s">
        <v>2105</v>
      </c>
      <c r="H1300" s="43">
        <v>2</v>
      </c>
      <c r="I1300" s="43">
        <v>1</v>
      </c>
      <c r="J1300" s="43">
        <v>0</v>
      </c>
      <c r="K1300" s="43">
        <v>406.5</v>
      </c>
      <c r="L1300" s="43">
        <v>406.5</v>
      </c>
      <c r="M1300" s="45">
        <v>0</v>
      </c>
      <c r="N1300" s="45">
        <f t="shared" si="99"/>
        <v>0</v>
      </c>
      <c r="O1300" s="45">
        <v>0</v>
      </c>
      <c r="P1300" s="45">
        <v>0</v>
      </c>
      <c r="Q1300" s="45">
        <v>0</v>
      </c>
      <c r="R1300" s="57">
        <v>45292</v>
      </c>
      <c r="S1300" s="57">
        <v>45657</v>
      </c>
    </row>
    <row r="1301" spans="1:19" ht="20.3" x14ac:dyDescent="0.35">
      <c r="A1301" s="43">
        <v>264</v>
      </c>
      <c r="B1301" s="47" t="s">
        <v>891</v>
      </c>
      <c r="C1301" s="55">
        <v>46457</v>
      </c>
      <c r="D1301" s="43" t="s">
        <v>1899</v>
      </c>
      <c r="E1301" s="43">
        <v>1962</v>
      </c>
      <c r="F1301" s="43" t="s">
        <v>2131</v>
      </c>
      <c r="G1301" s="56" t="s">
        <v>2108</v>
      </c>
      <c r="H1301" s="43">
        <v>2</v>
      </c>
      <c r="I1301" s="43">
        <v>2</v>
      </c>
      <c r="J1301" s="43">
        <v>0</v>
      </c>
      <c r="K1301" s="43">
        <v>630.79999999999995</v>
      </c>
      <c r="L1301" s="43">
        <v>631.1</v>
      </c>
      <c r="M1301" s="45">
        <v>0</v>
      </c>
      <c r="N1301" s="45">
        <f t="shared" si="99"/>
        <v>0</v>
      </c>
      <c r="O1301" s="45">
        <v>0</v>
      </c>
      <c r="P1301" s="45">
        <v>0</v>
      </c>
      <c r="Q1301" s="45">
        <v>0</v>
      </c>
      <c r="R1301" s="57">
        <v>45292</v>
      </c>
      <c r="S1301" s="57">
        <v>45657</v>
      </c>
    </row>
    <row r="1302" spans="1:19" ht="20.3" x14ac:dyDescent="0.35">
      <c r="A1302" s="43">
        <v>265</v>
      </c>
      <c r="B1302" s="47" t="s">
        <v>892</v>
      </c>
      <c r="C1302" s="55">
        <v>46454</v>
      </c>
      <c r="D1302" s="43" t="s">
        <v>1899</v>
      </c>
      <c r="E1302" s="43">
        <v>1962</v>
      </c>
      <c r="F1302" s="43" t="s">
        <v>2131</v>
      </c>
      <c r="G1302" s="56" t="s">
        <v>2108</v>
      </c>
      <c r="H1302" s="43">
        <v>2</v>
      </c>
      <c r="I1302" s="43">
        <v>2</v>
      </c>
      <c r="J1302" s="43">
        <v>0</v>
      </c>
      <c r="K1302" s="43">
        <v>500.7</v>
      </c>
      <c r="L1302" s="43">
        <v>498.7</v>
      </c>
      <c r="M1302" s="45">
        <v>0</v>
      </c>
      <c r="N1302" s="45">
        <f t="shared" si="99"/>
        <v>0</v>
      </c>
      <c r="O1302" s="45">
        <v>0</v>
      </c>
      <c r="P1302" s="45">
        <v>0</v>
      </c>
      <c r="Q1302" s="45">
        <v>0</v>
      </c>
      <c r="R1302" s="57">
        <v>45292</v>
      </c>
      <c r="S1302" s="57">
        <v>45657</v>
      </c>
    </row>
    <row r="1303" spans="1:19" ht="20.3" x14ac:dyDescent="0.35">
      <c r="A1303" s="43">
        <v>266</v>
      </c>
      <c r="B1303" s="47" t="s">
        <v>893</v>
      </c>
      <c r="C1303" s="55">
        <v>46455</v>
      </c>
      <c r="D1303" s="43" t="s">
        <v>1899</v>
      </c>
      <c r="E1303" s="43">
        <v>1961</v>
      </c>
      <c r="F1303" s="43" t="s">
        <v>2131</v>
      </c>
      <c r="G1303" s="56" t="s">
        <v>2108</v>
      </c>
      <c r="H1303" s="43">
        <v>2</v>
      </c>
      <c r="I1303" s="43">
        <v>2</v>
      </c>
      <c r="J1303" s="43">
        <v>0</v>
      </c>
      <c r="K1303" s="43">
        <v>490.1</v>
      </c>
      <c r="L1303" s="43">
        <v>523</v>
      </c>
      <c r="M1303" s="45">
        <v>0</v>
      </c>
      <c r="N1303" s="45">
        <f t="shared" si="99"/>
        <v>0</v>
      </c>
      <c r="O1303" s="45">
        <v>0</v>
      </c>
      <c r="P1303" s="45">
        <v>0</v>
      </c>
      <c r="Q1303" s="45">
        <v>0</v>
      </c>
      <c r="R1303" s="57">
        <v>45292</v>
      </c>
      <c r="S1303" s="57">
        <v>45657</v>
      </c>
    </row>
    <row r="1304" spans="1:19" ht="20.3" x14ac:dyDescent="0.35">
      <c r="A1304" s="43">
        <v>267</v>
      </c>
      <c r="B1304" s="47" t="s">
        <v>896</v>
      </c>
      <c r="C1304" s="55">
        <v>54860</v>
      </c>
      <c r="D1304" s="43" t="s">
        <v>1899</v>
      </c>
      <c r="E1304" s="43">
        <v>1962</v>
      </c>
      <c r="F1304" s="43" t="s">
        <v>2131</v>
      </c>
      <c r="G1304" s="56" t="s">
        <v>2108</v>
      </c>
      <c r="H1304" s="43">
        <v>4</v>
      </c>
      <c r="I1304" s="43">
        <v>2</v>
      </c>
      <c r="J1304" s="43">
        <v>0</v>
      </c>
      <c r="K1304" s="43">
        <v>1455.9</v>
      </c>
      <c r="L1304" s="43">
        <v>1313.3</v>
      </c>
      <c r="M1304" s="45">
        <v>0</v>
      </c>
      <c r="N1304" s="45">
        <f t="shared" si="99"/>
        <v>0</v>
      </c>
      <c r="O1304" s="45">
        <v>0</v>
      </c>
      <c r="P1304" s="45">
        <v>0</v>
      </c>
      <c r="Q1304" s="45">
        <v>0</v>
      </c>
      <c r="R1304" s="57">
        <v>45292</v>
      </c>
      <c r="S1304" s="57">
        <v>45657</v>
      </c>
    </row>
    <row r="1305" spans="1:19" ht="20.3" x14ac:dyDescent="0.35">
      <c r="A1305" s="43">
        <v>268</v>
      </c>
      <c r="B1305" s="47" t="s">
        <v>912</v>
      </c>
      <c r="C1305" s="55">
        <v>54925</v>
      </c>
      <c r="D1305" s="43" t="s">
        <v>1899</v>
      </c>
      <c r="E1305" s="43">
        <v>1960</v>
      </c>
      <c r="F1305" s="43" t="s">
        <v>2131</v>
      </c>
      <c r="G1305" s="56" t="s">
        <v>2108</v>
      </c>
      <c r="H1305" s="43">
        <v>2</v>
      </c>
      <c r="I1305" s="43">
        <v>4</v>
      </c>
      <c r="J1305" s="43">
        <v>0</v>
      </c>
      <c r="K1305" s="43">
        <v>644.29999999999995</v>
      </c>
      <c r="L1305" s="43">
        <v>640</v>
      </c>
      <c r="M1305" s="45">
        <v>0</v>
      </c>
      <c r="N1305" s="45">
        <f t="shared" si="99"/>
        <v>0</v>
      </c>
      <c r="O1305" s="45">
        <v>0</v>
      </c>
      <c r="P1305" s="45">
        <v>0</v>
      </c>
      <c r="Q1305" s="45">
        <v>0</v>
      </c>
      <c r="R1305" s="57">
        <v>45292</v>
      </c>
      <c r="S1305" s="57">
        <v>45657</v>
      </c>
    </row>
    <row r="1306" spans="1:19" ht="20.3" x14ac:dyDescent="0.35">
      <c r="A1306" s="43">
        <v>269</v>
      </c>
      <c r="B1306" s="47" t="s">
        <v>939</v>
      </c>
      <c r="C1306" s="55">
        <v>55595</v>
      </c>
      <c r="D1306" s="43" t="s">
        <v>1899</v>
      </c>
      <c r="E1306" s="43">
        <v>1952</v>
      </c>
      <c r="F1306" s="43" t="s">
        <v>2131</v>
      </c>
      <c r="G1306" s="56" t="s">
        <v>2130</v>
      </c>
      <c r="H1306" s="43">
        <v>2</v>
      </c>
      <c r="I1306" s="43">
        <v>2</v>
      </c>
      <c r="J1306" s="43">
        <v>0</v>
      </c>
      <c r="K1306" s="43">
        <v>521.5</v>
      </c>
      <c r="L1306" s="43">
        <v>376.87</v>
      </c>
      <c r="M1306" s="45">
        <v>0</v>
      </c>
      <c r="N1306" s="45">
        <f t="shared" si="99"/>
        <v>0</v>
      </c>
      <c r="O1306" s="45">
        <v>0</v>
      </c>
      <c r="P1306" s="45">
        <v>0</v>
      </c>
      <c r="Q1306" s="45">
        <v>0</v>
      </c>
      <c r="R1306" s="57">
        <v>45292</v>
      </c>
      <c r="S1306" s="57">
        <v>45657</v>
      </c>
    </row>
    <row r="1307" spans="1:19" ht="20.3" x14ac:dyDescent="0.35">
      <c r="A1307" s="43">
        <v>270</v>
      </c>
      <c r="B1307" s="47" t="s">
        <v>960</v>
      </c>
      <c r="C1307" s="55">
        <v>54944</v>
      </c>
      <c r="D1307" s="43" t="s">
        <v>1899</v>
      </c>
      <c r="E1307" s="43">
        <v>1961</v>
      </c>
      <c r="F1307" s="43" t="s">
        <v>2131</v>
      </c>
      <c r="G1307" s="56" t="s">
        <v>2105</v>
      </c>
      <c r="H1307" s="43">
        <v>2</v>
      </c>
      <c r="I1307" s="43">
        <v>1</v>
      </c>
      <c r="J1307" s="43">
        <v>0</v>
      </c>
      <c r="K1307" s="43">
        <v>828</v>
      </c>
      <c r="L1307" s="43">
        <v>413.5</v>
      </c>
      <c r="M1307" s="45">
        <v>0</v>
      </c>
      <c r="N1307" s="45">
        <f t="shared" si="99"/>
        <v>0</v>
      </c>
      <c r="O1307" s="45">
        <v>0</v>
      </c>
      <c r="P1307" s="45">
        <v>0</v>
      </c>
      <c r="Q1307" s="45">
        <v>0</v>
      </c>
      <c r="R1307" s="57">
        <v>45292</v>
      </c>
      <c r="S1307" s="57">
        <v>45657</v>
      </c>
    </row>
    <row r="1308" spans="1:19" ht="20.3" x14ac:dyDescent="0.35">
      <c r="A1308" s="43">
        <v>271</v>
      </c>
      <c r="B1308" s="47" t="s">
        <v>1010</v>
      </c>
      <c r="C1308" s="55">
        <v>46621</v>
      </c>
      <c r="D1308" s="43" t="s">
        <v>1899</v>
      </c>
      <c r="E1308" s="43">
        <v>1958</v>
      </c>
      <c r="F1308" s="43" t="s">
        <v>2131</v>
      </c>
      <c r="G1308" s="56" t="s">
        <v>2108</v>
      </c>
      <c r="H1308" s="43">
        <v>2</v>
      </c>
      <c r="I1308" s="43">
        <v>1</v>
      </c>
      <c r="J1308" s="43">
        <v>0</v>
      </c>
      <c r="K1308" s="43">
        <v>419</v>
      </c>
      <c r="L1308" s="43">
        <v>404.5</v>
      </c>
      <c r="M1308" s="45">
        <v>0</v>
      </c>
      <c r="N1308" s="45">
        <f t="shared" si="99"/>
        <v>0</v>
      </c>
      <c r="O1308" s="45">
        <v>0</v>
      </c>
      <c r="P1308" s="45">
        <v>0</v>
      </c>
      <c r="Q1308" s="45">
        <v>0</v>
      </c>
      <c r="R1308" s="57">
        <v>45292</v>
      </c>
      <c r="S1308" s="57">
        <v>45657</v>
      </c>
    </row>
    <row r="1309" spans="1:19" ht="20.3" x14ac:dyDescent="0.35">
      <c r="A1309" s="43">
        <v>272</v>
      </c>
      <c r="B1309" s="47" t="s">
        <v>1011</v>
      </c>
      <c r="C1309" s="55">
        <v>46622</v>
      </c>
      <c r="D1309" s="43" t="s">
        <v>1899</v>
      </c>
      <c r="E1309" s="43">
        <v>1958</v>
      </c>
      <c r="F1309" s="43" t="s">
        <v>2131</v>
      </c>
      <c r="G1309" s="56" t="s">
        <v>2108</v>
      </c>
      <c r="H1309" s="43">
        <v>2</v>
      </c>
      <c r="I1309" s="43">
        <v>1</v>
      </c>
      <c r="J1309" s="43">
        <v>0</v>
      </c>
      <c r="K1309" s="43">
        <v>326</v>
      </c>
      <c r="L1309" s="43">
        <v>415.6</v>
      </c>
      <c r="M1309" s="45">
        <v>0</v>
      </c>
      <c r="N1309" s="45">
        <f t="shared" si="99"/>
        <v>0</v>
      </c>
      <c r="O1309" s="45">
        <v>0</v>
      </c>
      <c r="P1309" s="45">
        <v>0</v>
      </c>
      <c r="Q1309" s="45">
        <v>0</v>
      </c>
      <c r="R1309" s="57">
        <v>45292</v>
      </c>
      <c r="S1309" s="57">
        <v>45657</v>
      </c>
    </row>
    <row r="1310" spans="1:19" ht="20.3" x14ac:dyDescent="0.35">
      <c r="A1310" s="43">
        <v>273</v>
      </c>
      <c r="B1310" s="47" t="s">
        <v>1012</v>
      </c>
      <c r="C1310" s="55">
        <v>55464</v>
      </c>
      <c r="D1310" s="43" t="s">
        <v>1899</v>
      </c>
      <c r="E1310" s="43">
        <v>1957</v>
      </c>
      <c r="F1310" s="43" t="s">
        <v>2131</v>
      </c>
      <c r="G1310" s="56" t="s">
        <v>2128</v>
      </c>
      <c r="H1310" s="43">
        <v>2</v>
      </c>
      <c r="I1310" s="43">
        <v>1</v>
      </c>
      <c r="J1310" s="43">
        <v>0</v>
      </c>
      <c r="K1310" s="43">
        <v>410.8</v>
      </c>
      <c r="L1310" s="43">
        <v>383.1</v>
      </c>
      <c r="M1310" s="45">
        <v>0</v>
      </c>
      <c r="N1310" s="45">
        <f t="shared" si="99"/>
        <v>0</v>
      </c>
      <c r="O1310" s="45">
        <v>0</v>
      </c>
      <c r="P1310" s="45">
        <v>0</v>
      </c>
      <c r="Q1310" s="45">
        <v>0</v>
      </c>
      <c r="R1310" s="57">
        <v>45292</v>
      </c>
      <c r="S1310" s="57">
        <v>45657</v>
      </c>
    </row>
    <row r="1311" spans="1:19" ht="20.3" x14ac:dyDescent="0.35">
      <c r="A1311" s="43">
        <v>274</v>
      </c>
      <c r="B1311" s="47" t="s">
        <v>1009</v>
      </c>
      <c r="C1311" s="55">
        <v>37032</v>
      </c>
      <c r="D1311" s="43" t="s">
        <v>1899</v>
      </c>
      <c r="E1311" s="43">
        <v>1959</v>
      </c>
      <c r="F1311" s="43" t="s">
        <v>2131</v>
      </c>
      <c r="G1311" s="56" t="s">
        <v>2098</v>
      </c>
      <c r="H1311" s="43">
        <v>3</v>
      </c>
      <c r="I1311" s="43">
        <v>1</v>
      </c>
      <c r="J1311" s="43">
        <v>0</v>
      </c>
      <c r="K1311" s="43">
        <v>981.2</v>
      </c>
      <c r="L1311" s="43">
        <v>980.19999999999993</v>
      </c>
      <c r="M1311" s="45">
        <v>0</v>
      </c>
      <c r="N1311" s="45">
        <f t="shared" si="99"/>
        <v>0</v>
      </c>
      <c r="O1311" s="45">
        <v>0</v>
      </c>
      <c r="P1311" s="45">
        <v>0</v>
      </c>
      <c r="Q1311" s="45">
        <v>0</v>
      </c>
      <c r="R1311" s="57">
        <v>45292</v>
      </c>
      <c r="S1311" s="57">
        <v>45657</v>
      </c>
    </row>
    <row r="1312" spans="1:19" ht="20.3" x14ac:dyDescent="0.35">
      <c r="A1312" s="43">
        <v>275</v>
      </c>
      <c r="B1312" s="47" t="s">
        <v>1014</v>
      </c>
      <c r="C1312" s="55">
        <v>37105</v>
      </c>
      <c r="D1312" s="43" t="s">
        <v>1899</v>
      </c>
      <c r="E1312" s="43">
        <v>1947</v>
      </c>
      <c r="F1312" s="43" t="s">
        <v>2131</v>
      </c>
      <c r="G1312" s="56" t="s">
        <v>2099</v>
      </c>
      <c r="H1312" s="43">
        <v>2</v>
      </c>
      <c r="I1312" s="43">
        <v>1</v>
      </c>
      <c r="J1312" s="43">
        <v>0</v>
      </c>
      <c r="K1312" s="43">
        <v>467.5</v>
      </c>
      <c r="L1312" s="43">
        <v>448.7</v>
      </c>
      <c r="M1312" s="45">
        <v>0</v>
      </c>
      <c r="N1312" s="45">
        <f t="shared" si="99"/>
        <v>0</v>
      </c>
      <c r="O1312" s="45">
        <v>0</v>
      </c>
      <c r="P1312" s="45">
        <v>0</v>
      </c>
      <c r="Q1312" s="45">
        <v>0</v>
      </c>
      <c r="R1312" s="57">
        <v>45292</v>
      </c>
      <c r="S1312" s="57">
        <v>45657</v>
      </c>
    </row>
    <row r="1313" spans="1:19" ht="20.3" x14ac:dyDescent="0.35">
      <c r="A1313" s="43">
        <v>276</v>
      </c>
      <c r="B1313" s="47" t="s">
        <v>1015</v>
      </c>
      <c r="C1313" s="55">
        <v>37106</v>
      </c>
      <c r="D1313" s="43" t="s">
        <v>1899</v>
      </c>
      <c r="E1313" s="43">
        <v>1947</v>
      </c>
      <c r="F1313" s="43" t="s">
        <v>2131</v>
      </c>
      <c r="G1313" s="56" t="s">
        <v>2099</v>
      </c>
      <c r="H1313" s="43">
        <v>2</v>
      </c>
      <c r="I1313" s="43">
        <v>1</v>
      </c>
      <c r="J1313" s="43">
        <v>0</v>
      </c>
      <c r="K1313" s="43">
        <v>467.5</v>
      </c>
      <c r="L1313" s="43">
        <v>452.7</v>
      </c>
      <c r="M1313" s="45">
        <v>0</v>
      </c>
      <c r="N1313" s="45">
        <f t="shared" si="99"/>
        <v>0</v>
      </c>
      <c r="O1313" s="45">
        <v>0</v>
      </c>
      <c r="P1313" s="45">
        <v>0</v>
      </c>
      <c r="Q1313" s="45">
        <v>0</v>
      </c>
      <c r="R1313" s="57">
        <v>45292</v>
      </c>
      <c r="S1313" s="57">
        <v>45657</v>
      </c>
    </row>
    <row r="1314" spans="1:19" ht="20.3" x14ac:dyDescent="0.35">
      <c r="A1314" s="43">
        <v>277</v>
      </c>
      <c r="B1314" s="47" t="s">
        <v>1016</v>
      </c>
      <c r="C1314" s="55">
        <v>33089</v>
      </c>
      <c r="D1314" s="43" t="s">
        <v>1899</v>
      </c>
      <c r="E1314" s="43">
        <v>1975</v>
      </c>
      <c r="F1314" s="43" t="s">
        <v>2131</v>
      </c>
      <c r="G1314" s="56" t="s">
        <v>2097</v>
      </c>
      <c r="H1314" s="43">
        <v>5</v>
      </c>
      <c r="I1314" s="43">
        <v>4</v>
      </c>
      <c r="J1314" s="43">
        <v>0</v>
      </c>
      <c r="K1314" s="43">
        <v>5302.4</v>
      </c>
      <c r="L1314" s="43">
        <v>3332.6</v>
      </c>
      <c r="M1314" s="45">
        <v>0</v>
      </c>
      <c r="N1314" s="45">
        <f t="shared" si="99"/>
        <v>0</v>
      </c>
      <c r="O1314" s="45">
        <v>0</v>
      </c>
      <c r="P1314" s="45">
        <v>0</v>
      </c>
      <c r="Q1314" s="45">
        <v>0</v>
      </c>
      <c r="R1314" s="57">
        <v>45292</v>
      </c>
      <c r="S1314" s="57">
        <v>45657</v>
      </c>
    </row>
    <row r="1315" spans="1:19" ht="20.3" x14ac:dyDescent="0.35">
      <c r="A1315" s="43">
        <v>278</v>
      </c>
      <c r="B1315" s="47" t="s">
        <v>1017</v>
      </c>
      <c r="C1315" s="55">
        <v>33018</v>
      </c>
      <c r="D1315" s="43" t="s">
        <v>1899</v>
      </c>
      <c r="E1315" s="43">
        <v>1970</v>
      </c>
      <c r="F1315" s="43" t="s">
        <v>2131</v>
      </c>
      <c r="G1315" s="56" t="s">
        <v>2097</v>
      </c>
      <c r="H1315" s="43">
        <v>4</v>
      </c>
      <c r="I1315" s="43">
        <v>3</v>
      </c>
      <c r="J1315" s="43">
        <v>0</v>
      </c>
      <c r="K1315" s="43">
        <v>4939.8999999999996</v>
      </c>
      <c r="L1315" s="43">
        <v>2985.6</v>
      </c>
      <c r="M1315" s="45">
        <v>0</v>
      </c>
      <c r="N1315" s="45">
        <f t="shared" si="99"/>
        <v>0</v>
      </c>
      <c r="O1315" s="45">
        <v>0</v>
      </c>
      <c r="P1315" s="45">
        <v>0</v>
      </c>
      <c r="Q1315" s="45">
        <v>0</v>
      </c>
      <c r="R1315" s="57">
        <v>45292</v>
      </c>
      <c r="S1315" s="57">
        <v>45657</v>
      </c>
    </row>
    <row r="1316" spans="1:19" ht="20.3" x14ac:dyDescent="0.35">
      <c r="A1316" s="43">
        <v>279</v>
      </c>
      <c r="B1316" s="47" t="s">
        <v>1018</v>
      </c>
      <c r="C1316" s="55">
        <v>32979</v>
      </c>
      <c r="D1316" s="43" t="s">
        <v>1899</v>
      </c>
      <c r="E1316" s="43">
        <v>1970</v>
      </c>
      <c r="F1316" s="43" t="s">
        <v>2131</v>
      </c>
      <c r="G1316" s="56" t="s">
        <v>2097</v>
      </c>
      <c r="H1316" s="43">
        <v>5</v>
      </c>
      <c r="I1316" s="43">
        <v>6</v>
      </c>
      <c r="J1316" s="43">
        <v>0</v>
      </c>
      <c r="K1316" s="43">
        <v>8777.2000000000007</v>
      </c>
      <c r="L1316" s="43">
        <v>5525.7999999999993</v>
      </c>
      <c r="M1316" s="45">
        <v>0</v>
      </c>
      <c r="N1316" s="45">
        <f t="shared" si="99"/>
        <v>0</v>
      </c>
      <c r="O1316" s="45">
        <v>0</v>
      </c>
      <c r="P1316" s="45">
        <v>0</v>
      </c>
      <c r="Q1316" s="45">
        <v>0</v>
      </c>
      <c r="R1316" s="57">
        <v>45292</v>
      </c>
      <c r="S1316" s="57">
        <v>45657</v>
      </c>
    </row>
    <row r="1317" spans="1:19" ht="20.3" x14ac:dyDescent="0.35">
      <c r="A1317" s="43">
        <v>280</v>
      </c>
      <c r="B1317" s="47" t="s">
        <v>1019</v>
      </c>
      <c r="C1317" s="55">
        <v>33041</v>
      </c>
      <c r="D1317" s="43" t="s">
        <v>1899</v>
      </c>
      <c r="E1317" s="43">
        <v>1972</v>
      </c>
      <c r="F1317" s="43" t="s">
        <v>2131</v>
      </c>
      <c r="G1317" s="56" t="s">
        <v>2098</v>
      </c>
      <c r="H1317" s="43">
        <v>5</v>
      </c>
      <c r="I1317" s="43">
        <v>4</v>
      </c>
      <c r="J1317" s="43">
        <v>0</v>
      </c>
      <c r="K1317" s="43">
        <v>5314.7</v>
      </c>
      <c r="L1317" s="43">
        <v>3306.3</v>
      </c>
      <c r="M1317" s="45">
        <v>0</v>
      </c>
      <c r="N1317" s="45">
        <f t="shared" si="99"/>
        <v>0</v>
      </c>
      <c r="O1317" s="45">
        <v>0</v>
      </c>
      <c r="P1317" s="45">
        <v>0</v>
      </c>
      <c r="Q1317" s="45">
        <v>0</v>
      </c>
      <c r="R1317" s="57">
        <v>45292</v>
      </c>
      <c r="S1317" s="57">
        <v>45657</v>
      </c>
    </row>
    <row r="1318" spans="1:19" ht="20.3" x14ac:dyDescent="0.35">
      <c r="A1318" s="43">
        <v>281</v>
      </c>
      <c r="B1318" s="47" t="s">
        <v>1020</v>
      </c>
      <c r="C1318" s="55">
        <v>32982</v>
      </c>
      <c r="D1318" s="43" t="s">
        <v>1899</v>
      </c>
      <c r="E1318" s="43">
        <v>1970</v>
      </c>
      <c r="F1318" s="43" t="s">
        <v>2131</v>
      </c>
      <c r="G1318" s="56" t="s">
        <v>2097</v>
      </c>
      <c r="H1318" s="43">
        <v>5</v>
      </c>
      <c r="I1318" s="43">
        <v>4</v>
      </c>
      <c r="J1318" s="43">
        <v>0</v>
      </c>
      <c r="K1318" s="43">
        <v>5716.1</v>
      </c>
      <c r="L1318" s="43">
        <v>3582.1</v>
      </c>
      <c r="M1318" s="45">
        <v>0</v>
      </c>
      <c r="N1318" s="45">
        <f t="shared" si="99"/>
        <v>0</v>
      </c>
      <c r="O1318" s="45">
        <v>0</v>
      </c>
      <c r="P1318" s="45">
        <v>0</v>
      </c>
      <c r="Q1318" s="45">
        <v>0</v>
      </c>
      <c r="R1318" s="57">
        <v>45292</v>
      </c>
      <c r="S1318" s="57">
        <v>45657</v>
      </c>
    </row>
    <row r="1319" spans="1:19" ht="20.3" x14ac:dyDescent="0.35">
      <c r="A1319" s="43">
        <v>282</v>
      </c>
      <c r="B1319" s="47" t="s">
        <v>1021</v>
      </c>
      <c r="C1319" s="55">
        <v>33049</v>
      </c>
      <c r="D1319" s="43" t="s">
        <v>1899</v>
      </c>
      <c r="E1319" s="43">
        <v>1972</v>
      </c>
      <c r="F1319" s="43" t="s">
        <v>2131</v>
      </c>
      <c r="G1319" s="56" t="s">
        <v>2097</v>
      </c>
      <c r="H1319" s="43">
        <v>5</v>
      </c>
      <c r="I1319" s="43">
        <v>6</v>
      </c>
      <c r="J1319" s="43">
        <v>0</v>
      </c>
      <c r="K1319" s="43">
        <v>7475.8</v>
      </c>
      <c r="L1319" s="43">
        <v>4679.6000000000004</v>
      </c>
      <c r="M1319" s="45">
        <v>0</v>
      </c>
      <c r="N1319" s="45">
        <f t="shared" si="99"/>
        <v>0</v>
      </c>
      <c r="O1319" s="45">
        <v>0</v>
      </c>
      <c r="P1319" s="45">
        <v>0</v>
      </c>
      <c r="Q1319" s="45">
        <v>0</v>
      </c>
      <c r="R1319" s="57">
        <v>45292</v>
      </c>
      <c r="S1319" s="57">
        <v>45657</v>
      </c>
    </row>
    <row r="1320" spans="1:19" ht="20.3" x14ac:dyDescent="0.35">
      <c r="A1320" s="43">
        <v>283</v>
      </c>
      <c r="B1320" s="47" t="s">
        <v>1022</v>
      </c>
      <c r="C1320" s="55">
        <v>33060</v>
      </c>
      <c r="D1320" s="43" t="s">
        <v>1899</v>
      </c>
      <c r="E1320" s="43">
        <v>1974</v>
      </c>
      <c r="F1320" s="43" t="s">
        <v>2131</v>
      </c>
      <c r="G1320" s="56" t="s">
        <v>2097</v>
      </c>
      <c r="H1320" s="43">
        <v>5</v>
      </c>
      <c r="I1320" s="43">
        <v>4</v>
      </c>
      <c r="J1320" s="43">
        <v>0</v>
      </c>
      <c r="K1320" s="43">
        <v>5291.7</v>
      </c>
      <c r="L1320" s="43">
        <v>3327.6</v>
      </c>
      <c r="M1320" s="45">
        <v>0</v>
      </c>
      <c r="N1320" s="45">
        <f t="shared" si="99"/>
        <v>0</v>
      </c>
      <c r="O1320" s="45">
        <v>0</v>
      </c>
      <c r="P1320" s="45">
        <v>0</v>
      </c>
      <c r="Q1320" s="45">
        <v>0</v>
      </c>
      <c r="R1320" s="57">
        <v>45292</v>
      </c>
      <c r="S1320" s="57">
        <v>45657</v>
      </c>
    </row>
    <row r="1321" spans="1:19" ht="20.3" x14ac:dyDescent="0.35">
      <c r="A1321" s="43">
        <v>284</v>
      </c>
      <c r="B1321" s="47" t="s">
        <v>1023</v>
      </c>
      <c r="C1321" s="55">
        <v>33067</v>
      </c>
      <c r="D1321" s="43" t="s">
        <v>1899</v>
      </c>
      <c r="E1321" s="43">
        <v>1973</v>
      </c>
      <c r="F1321" s="43" t="s">
        <v>2131</v>
      </c>
      <c r="G1321" s="56" t="s">
        <v>2097</v>
      </c>
      <c r="H1321" s="43">
        <v>5</v>
      </c>
      <c r="I1321" s="43">
        <v>6</v>
      </c>
      <c r="J1321" s="43">
        <v>0</v>
      </c>
      <c r="K1321" s="43">
        <v>7558.1</v>
      </c>
      <c r="L1321" s="43">
        <v>4702</v>
      </c>
      <c r="M1321" s="45">
        <v>0</v>
      </c>
      <c r="N1321" s="45">
        <f t="shared" si="99"/>
        <v>0</v>
      </c>
      <c r="O1321" s="45">
        <v>0</v>
      </c>
      <c r="P1321" s="45">
        <v>0</v>
      </c>
      <c r="Q1321" s="45">
        <v>0</v>
      </c>
      <c r="R1321" s="57">
        <v>45292</v>
      </c>
      <c r="S1321" s="57">
        <v>45657</v>
      </c>
    </row>
    <row r="1322" spans="1:19" ht="20.3" x14ac:dyDescent="0.35">
      <c r="A1322" s="43">
        <v>285</v>
      </c>
      <c r="B1322" s="48" t="s">
        <v>1735</v>
      </c>
      <c r="C1322" s="55">
        <v>35292</v>
      </c>
      <c r="D1322" s="43" t="s">
        <v>1899</v>
      </c>
      <c r="E1322" s="43">
        <v>1917</v>
      </c>
      <c r="F1322" s="43" t="s">
        <v>2131</v>
      </c>
      <c r="G1322" s="56" t="s">
        <v>2103</v>
      </c>
      <c r="H1322" s="43">
        <v>2</v>
      </c>
      <c r="I1322" s="43">
        <v>1</v>
      </c>
      <c r="J1322" s="43">
        <v>0</v>
      </c>
      <c r="K1322" s="43">
        <v>270.68</v>
      </c>
      <c r="L1322" s="43">
        <v>316.60000000000002</v>
      </c>
      <c r="M1322" s="45">
        <v>0</v>
      </c>
      <c r="N1322" s="45">
        <f t="shared" si="99"/>
        <v>0</v>
      </c>
      <c r="O1322" s="45">
        <v>0</v>
      </c>
      <c r="P1322" s="45">
        <v>0</v>
      </c>
      <c r="Q1322" s="45">
        <v>0</v>
      </c>
      <c r="R1322" s="57">
        <v>45292</v>
      </c>
      <c r="S1322" s="57">
        <v>45657</v>
      </c>
    </row>
    <row r="1323" spans="1:19" ht="20.3" x14ac:dyDescent="0.35">
      <c r="A1323" s="43">
        <v>286</v>
      </c>
      <c r="B1323" s="48" t="s">
        <v>50</v>
      </c>
      <c r="C1323" s="55">
        <v>33745</v>
      </c>
      <c r="D1323" s="43" t="s">
        <v>1899</v>
      </c>
      <c r="E1323" s="43">
        <v>1958</v>
      </c>
      <c r="F1323" s="43" t="s">
        <v>2131</v>
      </c>
      <c r="G1323" s="56" t="s">
        <v>2098</v>
      </c>
      <c r="H1323" s="43">
        <v>2</v>
      </c>
      <c r="I1323" s="43">
        <v>3</v>
      </c>
      <c r="J1323" s="43">
        <v>0</v>
      </c>
      <c r="K1323" s="43">
        <v>980.7</v>
      </c>
      <c r="L1323" s="43">
        <v>746.7</v>
      </c>
      <c r="M1323" s="45">
        <v>0</v>
      </c>
      <c r="N1323" s="45">
        <f t="shared" si="99"/>
        <v>0</v>
      </c>
      <c r="O1323" s="45">
        <v>0</v>
      </c>
      <c r="P1323" s="45">
        <v>0</v>
      </c>
      <c r="Q1323" s="45">
        <v>0</v>
      </c>
      <c r="R1323" s="57">
        <v>45292</v>
      </c>
      <c r="S1323" s="57">
        <v>45657</v>
      </c>
    </row>
    <row r="1324" spans="1:19" ht="20.3" x14ac:dyDescent="0.35">
      <c r="A1324" s="43">
        <v>287</v>
      </c>
      <c r="B1324" s="48" t="s">
        <v>457</v>
      </c>
      <c r="C1324" s="55">
        <v>33011</v>
      </c>
      <c r="D1324" s="43" t="s">
        <v>1899</v>
      </c>
      <c r="E1324" s="43">
        <v>1971</v>
      </c>
      <c r="F1324" s="43" t="s">
        <v>2131</v>
      </c>
      <c r="G1324" s="56" t="s">
        <v>2098</v>
      </c>
      <c r="H1324" s="43">
        <v>4</v>
      </c>
      <c r="I1324" s="43">
        <v>3</v>
      </c>
      <c r="J1324" s="43">
        <v>0</v>
      </c>
      <c r="K1324" s="43">
        <v>3532.1</v>
      </c>
      <c r="L1324" s="43">
        <v>2083.3000000000002</v>
      </c>
      <c r="M1324" s="45">
        <v>0</v>
      </c>
      <c r="N1324" s="45">
        <f t="shared" si="99"/>
        <v>0</v>
      </c>
      <c r="O1324" s="45">
        <v>0</v>
      </c>
      <c r="P1324" s="45">
        <v>0</v>
      </c>
      <c r="Q1324" s="45">
        <v>0</v>
      </c>
      <c r="R1324" s="57">
        <v>45292</v>
      </c>
      <c r="S1324" s="57">
        <v>45657</v>
      </c>
    </row>
    <row r="1325" spans="1:19" ht="20.3" x14ac:dyDescent="0.35">
      <c r="A1325" s="43">
        <v>288</v>
      </c>
      <c r="B1325" s="47" t="s">
        <v>472</v>
      </c>
      <c r="C1325" s="55">
        <v>37066</v>
      </c>
      <c r="D1325" s="43" t="s">
        <v>1899</v>
      </c>
      <c r="E1325" s="43">
        <v>1960</v>
      </c>
      <c r="F1325" s="43" t="s">
        <v>2131</v>
      </c>
      <c r="G1325" s="56" t="s">
        <v>2098</v>
      </c>
      <c r="H1325" s="43">
        <v>2</v>
      </c>
      <c r="I1325" s="43">
        <v>1</v>
      </c>
      <c r="J1325" s="43">
        <v>0</v>
      </c>
      <c r="K1325" s="43">
        <v>690.6</v>
      </c>
      <c r="L1325" s="43">
        <v>634.9</v>
      </c>
      <c r="M1325" s="45">
        <v>0</v>
      </c>
      <c r="N1325" s="45">
        <f t="shared" si="99"/>
        <v>0</v>
      </c>
      <c r="O1325" s="45">
        <v>0</v>
      </c>
      <c r="P1325" s="45">
        <v>0</v>
      </c>
      <c r="Q1325" s="45">
        <v>0</v>
      </c>
      <c r="R1325" s="57">
        <v>45292</v>
      </c>
      <c r="S1325" s="57">
        <v>45657</v>
      </c>
    </row>
    <row r="1326" spans="1:19" ht="20.3" x14ac:dyDescent="0.35">
      <c r="A1326" s="43">
        <v>289</v>
      </c>
      <c r="B1326" s="47" t="s">
        <v>473</v>
      </c>
      <c r="C1326" s="55">
        <v>37067</v>
      </c>
      <c r="D1326" s="43" t="s">
        <v>1899</v>
      </c>
      <c r="E1326" s="43">
        <v>1959</v>
      </c>
      <c r="F1326" s="43" t="s">
        <v>2131</v>
      </c>
      <c r="G1326" s="56" t="s">
        <v>2098</v>
      </c>
      <c r="H1326" s="43">
        <v>2</v>
      </c>
      <c r="I1326" s="43">
        <v>1</v>
      </c>
      <c r="J1326" s="43">
        <v>0</v>
      </c>
      <c r="K1326" s="43">
        <v>686.2</v>
      </c>
      <c r="L1326" s="43">
        <v>628.69999999999993</v>
      </c>
      <c r="M1326" s="45">
        <v>0</v>
      </c>
      <c r="N1326" s="45">
        <f t="shared" si="99"/>
        <v>0</v>
      </c>
      <c r="O1326" s="45">
        <v>0</v>
      </c>
      <c r="P1326" s="45">
        <v>0</v>
      </c>
      <c r="Q1326" s="45">
        <v>0</v>
      </c>
      <c r="R1326" s="57">
        <v>45292</v>
      </c>
      <c r="S1326" s="57">
        <v>45657</v>
      </c>
    </row>
    <row r="1327" spans="1:19" ht="20.3" x14ac:dyDescent="0.35">
      <c r="A1327" s="43">
        <v>290</v>
      </c>
      <c r="B1327" s="48" t="s">
        <v>474</v>
      </c>
      <c r="C1327" s="55">
        <v>37068</v>
      </c>
      <c r="D1327" s="43" t="s">
        <v>1899</v>
      </c>
      <c r="E1327" s="43">
        <v>1960</v>
      </c>
      <c r="F1327" s="43" t="s">
        <v>2131</v>
      </c>
      <c r="G1327" s="56" t="s">
        <v>2098</v>
      </c>
      <c r="H1327" s="43">
        <v>2</v>
      </c>
      <c r="I1327" s="43">
        <v>1</v>
      </c>
      <c r="J1327" s="43">
        <v>0</v>
      </c>
      <c r="K1327" s="43">
        <v>690.1</v>
      </c>
      <c r="L1327" s="43">
        <v>634.9</v>
      </c>
      <c r="M1327" s="45">
        <v>0</v>
      </c>
      <c r="N1327" s="45">
        <f t="shared" si="99"/>
        <v>0</v>
      </c>
      <c r="O1327" s="45">
        <v>0</v>
      </c>
      <c r="P1327" s="45">
        <v>0</v>
      </c>
      <c r="Q1327" s="45">
        <v>0</v>
      </c>
      <c r="R1327" s="57">
        <v>45292</v>
      </c>
      <c r="S1327" s="57">
        <v>45657</v>
      </c>
    </row>
    <row r="1328" spans="1:19" ht="20.3" x14ac:dyDescent="0.35">
      <c r="A1328" s="43">
        <v>291</v>
      </c>
      <c r="B1328" s="48" t="s">
        <v>453</v>
      </c>
      <c r="C1328" s="55">
        <v>37081</v>
      </c>
      <c r="D1328" s="43" t="s">
        <v>1899</v>
      </c>
      <c r="E1328" s="43">
        <v>1954</v>
      </c>
      <c r="F1328" s="43" t="s">
        <v>2131</v>
      </c>
      <c r="G1328" s="56" t="s">
        <v>2098</v>
      </c>
      <c r="H1328" s="43">
        <v>3</v>
      </c>
      <c r="I1328" s="43">
        <v>2</v>
      </c>
      <c r="J1328" s="43">
        <v>0</v>
      </c>
      <c r="K1328" s="43">
        <v>1399.3</v>
      </c>
      <c r="L1328" s="43">
        <v>1424.4</v>
      </c>
      <c r="M1328" s="45">
        <v>0</v>
      </c>
      <c r="N1328" s="45">
        <f t="shared" si="99"/>
        <v>0</v>
      </c>
      <c r="O1328" s="45">
        <v>0</v>
      </c>
      <c r="P1328" s="45">
        <v>0</v>
      </c>
      <c r="Q1328" s="45">
        <v>0</v>
      </c>
      <c r="R1328" s="57">
        <v>45292</v>
      </c>
      <c r="S1328" s="57">
        <v>45657</v>
      </c>
    </row>
    <row r="1329" spans="1:19" ht="20.3" x14ac:dyDescent="0.35">
      <c r="A1329" s="43">
        <v>292</v>
      </c>
      <c r="B1329" s="47" t="s">
        <v>469</v>
      </c>
      <c r="C1329" s="55">
        <v>37064</v>
      </c>
      <c r="D1329" s="43" t="s">
        <v>1899</v>
      </c>
      <c r="E1329" s="43">
        <v>1960</v>
      </c>
      <c r="F1329" s="43" t="s">
        <v>2131</v>
      </c>
      <c r="G1329" s="56" t="s">
        <v>2098</v>
      </c>
      <c r="H1329" s="43">
        <v>2</v>
      </c>
      <c r="I1329" s="43">
        <v>1</v>
      </c>
      <c r="J1329" s="43">
        <v>0</v>
      </c>
      <c r="K1329" s="43">
        <v>689.3</v>
      </c>
      <c r="L1329" s="43">
        <v>633</v>
      </c>
      <c r="M1329" s="45">
        <v>0</v>
      </c>
      <c r="N1329" s="45">
        <f t="shared" si="99"/>
        <v>0</v>
      </c>
      <c r="O1329" s="45">
        <v>0</v>
      </c>
      <c r="P1329" s="45">
        <v>0</v>
      </c>
      <c r="Q1329" s="45">
        <v>0</v>
      </c>
      <c r="R1329" s="57">
        <v>45292</v>
      </c>
      <c r="S1329" s="57">
        <v>45657</v>
      </c>
    </row>
    <row r="1330" spans="1:19" ht="20.3" x14ac:dyDescent="0.35">
      <c r="A1330" s="43">
        <v>293</v>
      </c>
      <c r="B1330" s="47" t="s">
        <v>373</v>
      </c>
      <c r="C1330" s="55">
        <v>54905</v>
      </c>
      <c r="D1330" s="43" t="s">
        <v>1899</v>
      </c>
      <c r="E1330" s="43">
        <v>1958</v>
      </c>
      <c r="F1330" s="43" t="s">
        <v>2131</v>
      </c>
      <c r="G1330" s="56" t="s">
        <v>2108</v>
      </c>
      <c r="H1330" s="43">
        <v>4</v>
      </c>
      <c r="I1330" s="43">
        <v>2</v>
      </c>
      <c r="J1330" s="43">
        <v>0</v>
      </c>
      <c r="K1330" s="43">
        <v>1543.8</v>
      </c>
      <c r="L1330" s="43">
        <v>2447.1999999999998</v>
      </c>
      <c r="M1330" s="45">
        <v>0</v>
      </c>
      <c r="N1330" s="45">
        <f t="shared" si="99"/>
        <v>0</v>
      </c>
      <c r="O1330" s="45">
        <v>0</v>
      </c>
      <c r="P1330" s="45">
        <v>0</v>
      </c>
      <c r="Q1330" s="45">
        <v>0</v>
      </c>
      <c r="R1330" s="57">
        <v>45292</v>
      </c>
      <c r="S1330" s="57">
        <v>45657</v>
      </c>
    </row>
    <row r="1331" spans="1:19" ht="20.3" x14ac:dyDescent="0.35">
      <c r="A1331" s="43">
        <v>294</v>
      </c>
      <c r="B1331" s="47" t="s">
        <v>67</v>
      </c>
      <c r="C1331" s="55">
        <v>32713</v>
      </c>
      <c r="D1331" s="43" t="s">
        <v>1899</v>
      </c>
      <c r="E1331" s="43">
        <v>1980</v>
      </c>
      <c r="F1331" s="43" t="s">
        <v>2131</v>
      </c>
      <c r="G1331" s="56" t="s">
        <v>2097</v>
      </c>
      <c r="H1331" s="43">
        <v>9</v>
      </c>
      <c r="I1331" s="43">
        <v>1</v>
      </c>
      <c r="J1331" s="43">
        <v>0</v>
      </c>
      <c r="K1331" s="43">
        <v>3106.9</v>
      </c>
      <c r="L1331" s="43">
        <v>2111.9</v>
      </c>
      <c r="M1331" s="45">
        <v>0</v>
      </c>
      <c r="N1331" s="45">
        <f t="shared" si="99"/>
        <v>0</v>
      </c>
      <c r="O1331" s="45">
        <v>0</v>
      </c>
      <c r="P1331" s="45">
        <v>0</v>
      </c>
      <c r="Q1331" s="45">
        <v>0</v>
      </c>
      <c r="R1331" s="57">
        <v>45292</v>
      </c>
      <c r="S1331" s="57">
        <v>45657</v>
      </c>
    </row>
    <row r="1332" spans="1:19" ht="20.3" x14ac:dyDescent="0.35">
      <c r="A1332" s="43">
        <v>295</v>
      </c>
      <c r="B1332" s="47" t="s">
        <v>387</v>
      </c>
      <c r="C1332" s="55">
        <v>35768</v>
      </c>
      <c r="D1332" s="43" t="s">
        <v>1899</v>
      </c>
      <c r="E1332" s="43">
        <v>1955</v>
      </c>
      <c r="F1332" s="43" t="s">
        <v>2131</v>
      </c>
      <c r="G1332" s="56" t="s">
        <v>2103</v>
      </c>
      <c r="H1332" s="43">
        <v>2</v>
      </c>
      <c r="I1332" s="43">
        <v>1</v>
      </c>
      <c r="J1332" s="43">
        <v>0</v>
      </c>
      <c r="K1332" s="43">
        <v>599.1</v>
      </c>
      <c r="L1332" s="43">
        <v>540.6</v>
      </c>
      <c r="M1332" s="45">
        <v>0</v>
      </c>
      <c r="N1332" s="45">
        <f t="shared" si="99"/>
        <v>0</v>
      </c>
      <c r="O1332" s="45">
        <v>0</v>
      </c>
      <c r="P1332" s="45">
        <v>0</v>
      </c>
      <c r="Q1332" s="45">
        <v>0</v>
      </c>
      <c r="R1332" s="57">
        <v>45292</v>
      </c>
      <c r="S1332" s="57">
        <v>45657</v>
      </c>
    </row>
    <row r="1333" spans="1:19" ht="20.3" x14ac:dyDescent="0.35">
      <c r="A1333" s="43">
        <v>296</v>
      </c>
      <c r="B1333" s="47" t="s">
        <v>378</v>
      </c>
      <c r="C1333" s="55">
        <v>35453</v>
      </c>
      <c r="D1333" s="43" t="s">
        <v>1899</v>
      </c>
      <c r="E1333" s="43">
        <v>1957</v>
      </c>
      <c r="F1333" s="43" t="s">
        <v>2131</v>
      </c>
      <c r="G1333" s="56" t="s">
        <v>2103</v>
      </c>
      <c r="H1333" s="43">
        <v>2</v>
      </c>
      <c r="I1333" s="43">
        <v>2</v>
      </c>
      <c r="J1333" s="43">
        <v>0</v>
      </c>
      <c r="K1333" s="43">
        <v>496.9</v>
      </c>
      <c r="L1333" s="43">
        <v>498.1</v>
      </c>
      <c r="M1333" s="45">
        <v>0</v>
      </c>
      <c r="N1333" s="45">
        <f t="shared" si="99"/>
        <v>0</v>
      </c>
      <c r="O1333" s="45">
        <v>0</v>
      </c>
      <c r="P1333" s="45">
        <v>0</v>
      </c>
      <c r="Q1333" s="45">
        <v>0</v>
      </c>
      <c r="R1333" s="57">
        <v>45292</v>
      </c>
      <c r="S1333" s="57">
        <v>45657</v>
      </c>
    </row>
    <row r="1334" spans="1:19" ht="20.3" x14ac:dyDescent="0.35">
      <c r="A1334" s="43">
        <v>297</v>
      </c>
      <c r="B1334" s="47" t="s">
        <v>376</v>
      </c>
      <c r="C1334" s="55">
        <v>35450</v>
      </c>
      <c r="D1334" s="43" t="s">
        <v>1899</v>
      </c>
      <c r="E1334" s="43">
        <v>1958</v>
      </c>
      <c r="F1334" s="43" t="s">
        <v>2131</v>
      </c>
      <c r="G1334" s="56" t="s">
        <v>2103</v>
      </c>
      <c r="H1334" s="43">
        <v>2</v>
      </c>
      <c r="I1334" s="43">
        <v>2</v>
      </c>
      <c r="J1334" s="43">
        <v>0</v>
      </c>
      <c r="K1334" s="43">
        <v>503.3</v>
      </c>
      <c r="L1334" s="43">
        <v>474.8</v>
      </c>
      <c r="M1334" s="45">
        <v>0</v>
      </c>
      <c r="N1334" s="45">
        <f t="shared" si="99"/>
        <v>0</v>
      </c>
      <c r="O1334" s="45">
        <v>0</v>
      </c>
      <c r="P1334" s="45">
        <v>0</v>
      </c>
      <c r="Q1334" s="45">
        <v>0</v>
      </c>
      <c r="R1334" s="57">
        <v>45292</v>
      </c>
      <c r="S1334" s="57">
        <v>45657</v>
      </c>
    </row>
    <row r="1335" spans="1:19" ht="20.3" x14ac:dyDescent="0.35">
      <c r="A1335" s="43">
        <v>298</v>
      </c>
      <c r="B1335" s="47" t="s">
        <v>26</v>
      </c>
      <c r="C1335" s="55">
        <v>34457</v>
      </c>
      <c r="D1335" s="43" t="s">
        <v>1899</v>
      </c>
      <c r="E1335" s="43">
        <v>1963</v>
      </c>
      <c r="F1335" s="43" t="s">
        <v>2131</v>
      </c>
      <c r="G1335" s="56" t="s">
        <v>2098</v>
      </c>
      <c r="H1335" s="43">
        <v>4</v>
      </c>
      <c r="I1335" s="43">
        <v>2</v>
      </c>
      <c r="J1335" s="43">
        <v>0</v>
      </c>
      <c r="K1335" s="43">
        <v>1731.4</v>
      </c>
      <c r="L1335" s="43">
        <v>1263.2</v>
      </c>
      <c r="M1335" s="45">
        <v>0</v>
      </c>
      <c r="N1335" s="45">
        <f t="shared" si="99"/>
        <v>0</v>
      </c>
      <c r="O1335" s="45">
        <v>0</v>
      </c>
      <c r="P1335" s="45">
        <v>0</v>
      </c>
      <c r="Q1335" s="45">
        <v>0</v>
      </c>
      <c r="R1335" s="57">
        <v>45292</v>
      </c>
      <c r="S1335" s="57">
        <v>45657</v>
      </c>
    </row>
    <row r="1336" spans="1:19" ht="20.3" x14ac:dyDescent="0.35">
      <c r="A1336" s="43">
        <v>299</v>
      </c>
      <c r="B1336" s="47" t="s">
        <v>51</v>
      </c>
      <c r="C1336" s="55">
        <v>33803</v>
      </c>
      <c r="D1336" s="43" t="s">
        <v>1899</v>
      </c>
      <c r="E1336" s="43">
        <v>1982</v>
      </c>
      <c r="F1336" s="43" t="s">
        <v>2131</v>
      </c>
      <c r="G1336" s="56" t="s">
        <v>2097</v>
      </c>
      <c r="H1336" s="43">
        <v>9</v>
      </c>
      <c r="I1336" s="43">
        <v>2</v>
      </c>
      <c r="J1336" s="43">
        <v>0</v>
      </c>
      <c r="K1336" s="43">
        <v>6236.5</v>
      </c>
      <c r="L1336" s="43">
        <v>4068.5</v>
      </c>
      <c r="M1336" s="45">
        <v>0</v>
      </c>
      <c r="N1336" s="45">
        <f t="shared" si="99"/>
        <v>0</v>
      </c>
      <c r="O1336" s="45">
        <v>0</v>
      </c>
      <c r="P1336" s="45">
        <v>0</v>
      </c>
      <c r="Q1336" s="45">
        <v>0</v>
      </c>
      <c r="R1336" s="57">
        <v>45292</v>
      </c>
      <c r="S1336" s="57">
        <v>45657</v>
      </c>
    </row>
    <row r="1337" spans="1:19" ht="20.3" x14ac:dyDescent="0.35">
      <c r="A1337" s="43">
        <v>300</v>
      </c>
      <c r="B1337" s="47" t="s">
        <v>62</v>
      </c>
      <c r="C1337" s="55">
        <v>34055</v>
      </c>
      <c r="D1337" s="43" t="s">
        <v>1899</v>
      </c>
      <c r="E1337" s="43">
        <v>1985</v>
      </c>
      <c r="F1337" s="43" t="s">
        <v>2131</v>
      </c>
      <c r="G1337" s="56" t="s">
        <v>2097</v>
      </c>
      <c r="H1337" s="43">
        <v>9</v>
      </c>
      <c r="I1337" s="43">
        <v>3</v>
      </c>
      <c r="J1337" s="43">
        <v>0</v>
      </c>
      <c r="K1337" s="43">
        <v>9329</v>
      </c>
      <c r="L1337" s="43">
        <v>5983.2000000000007</v>
      </c>
      <c r="M1337" s="45">
        <v>0</v>
      </c>
      <c r="N1337" s="45">
        <f t="shared" si="99"/>
        <v>0</v>
      </c>
      <c r="O1337" s="45">
        <v>0</v>
      </c>
      <c r="P1337" s="45">
        <v>0</v>
      </c>
      <c r="Q1337" s="45">
        <v>0</v>
      </c>
      <c r="R1337" s="57">
        <v>45292</v>
      </c>
      <c r="S1337" s="57">
        <v>45657</v>
      </c>
    </row>
    <row r="1338" spans="1:19" ht="20.3" x14ac:dyDescent="0.35">
      <c r="A1338" s="43">
        <v>301</v>
      </c>
      <c r="B1338" s="47" t="s">
        <v>345</v>
      </c>
      <c r="C1338" s="55">
        <v>33851</v>
      </c>
      <c r="D1338" s="43" t="s">
        <v>1899</v>
      </c>
      <c r="E1338" s="43">
        <v>1980</v>
      </c>
      <c r="F1338" s="43" t="s">
        <v>2131</v>
      </c>
      <c r="G1338" s="56" t="s">
        <v>2097</v>
      </c>
      <c r="H1338" s="43">
        <v>9</v>
      </c>
      <c r="I1338" s="43">
        <v>7</v>
      </c>
      <c r="J1338" s="43">
        <v>0</v>
      </c>
      <c r="K1338" s="43">
        <v>15526.1</v>
      </c>
      <c r="L1338" s="43">
        <v>14446</v>
      </c>
      <c r="M1338" s="45">
        <v>0</v>
      </c>
      <c r="N1338" s="45">
        <f t="shared" si="99"/>
        <v>0</v>
      </c>
      <c r="O1338" s="45">
        <v>0</v>
      </c>
      <c r="P1338" s="45">
        <v>0</v>
      </c>
      <c r="Q1338" s="45">
        <v>0</v>
      </c>
      <c r="R1338" s="57">
        <v>45292</v>
      </c>
      <c r="S1338" s="57">
        <v>45657</v>
      </c>
    </row>
    <row r="1339" spans="1:19" ht="20.3" x14ac:dyDescent="0.35">
      <c r="A1339" s="43">
        <v>302</v>
      </c>
      <c r="B1339" s="48" t="s">
        <v>43</v>
      </c>
      <c r="C1339" s="55">
        <v>35188</v>
      </c>
      <c r="D1339" s="43" t="s">
        <v>1899</v>
      </c>
      <c r="E1339" s="43">
        <v>1955</v>
      </c>
      <c r="F1339" s="43" t="s">
        <v>2131</v>
      </c>
      <c r="G1339" s="56" t="s">
        <v>2098</v>
      </c>
      <c r="H1339" s="43">
        <v>2</v>
      </c>
      <c r="I1339" s="43">
        <v>3</v>
      </c>
      <c r="J1339" s="43">
        <v>0</v>
      </c>
      <c r="K1339" s="43">
        <v>3389.4</v>
      </c>
      <c r="L1339" s="43">
        <v>1337.1</v>
      </c>
      <c r="M1339" s="45">
        <v>0</v>
      </c>
      <c r="N1339" s="45">
        <f t="shared" si="99"/>
        <v>0</v>
      </c>
      <c r="O1339" s="45">
        <v>0</v>
      </c>
      <c r="P1339" s="45">
        <v>0</v>
      </c>
      <c r="Q1339" s="45">
        <v>0</v>
      </c>
      <c r="R1339" s="57">
        <v>45292</v>
      </c>
      <c r="S1339" s="57">
        <v>45657</v>
      </c>
    </row>
    <row r="1340" spans="1:19" ht="20.3" x14ac:dyDescent="0.35">
      <c r="A1340" s="43">
        <v>303</v>
      </c>
      <c r="B1340" s="48" t="s">
        <v>1737</v>
      </c>
      <c r="C1340" s="55">
        <v>33284</v>
      </c>
      <c r="D1340" s="43" t="s">
        <v>1899</v>
      </c>
      <c r="E1340" s="43">
        <v>2002</v>
      </c>
      <c r="F1340" s="43" t="s">
        <v>2131</v>
      </c>
      <c r="G1340" s="56" t="s">
        <v>2098</v>
      </c>
      <c r="H1340" s="43">
        <v>5</v>
      </c>
      <c r="I1340" s="43">
        <v>1</v>
      </c>
      <c r="J1340" s="43">
        <v>0</v>
      </c>
      <c r="K1340" s="43">
        <v>1213.67</v>
      </c>
      <c r="L1340" s="43">
        <v>1064.5</v>
      </c>
      <c r="M1340" s="45">
        <v>0</v>
      </c>
      <c r="N1340" s="45">
        <f t="shared" si="99"/>
        <v>0</v>
      </c>
      <c r="O1340" s="45">
        <v>0</v>
      </c>
      <c r="P1340" s="45">
        <v>0</v>
      </c>
      <c r="Q1340" s="45">
        <v>0</v>
      </c>
      <c r="R1340" s="57">
        <v>45292</v>
      </c>
      <c r="S1340" s="57">
        <v>45657</v>
      </c>
    </row>
    <row r="1341" spans="1:19" ht="20.3" x14ac:dyDescent="0.3">
      <c r="A1341" s="46" t="s">
        <v>22</v>
      </c>
      <c r="B1341" s="46"/>
      <c r="C1341" s="58" t="s">
        <v>172</v>
      </c>
      <c r="D1341" s="58" t="s">
        <v>172</v>
      </c>
      <c r="E1341" s="58" t="s">
        <v>172</v>
      </c>
      <c r="F1341" s="58" t="s">
        <v>172</v>
      </c>
      <c r="G1341" s="58" t="s">
        <v>172</v>
      </c>
      <c r="H1341" s="58" t="s">
        <v>172</v>
      </c>
      <c r="I1341" s="58" t="s">
        <v>172</v>
      </c>
      <c r="J1341" s="49">
        <f>SUM(J1119:J1340)</f>
        <v>0</v>
      </c>
      <c r="K1341" s="49">
        <f t="shared" ref="K1341:Q1341" si="100">SUM(K1119:K1340)</f>
        <v>653955.12000000011</v>
      </c>
      <c r="L1341" s="49">
        <f t="shared" si="100"/>
        <v>452709.07999999978</v>
      </c>
      <c r="M1341" s="49">
        <f t="shared" si="100"/>
        <v>0</v>
      </c>
      <c r="N1341" s="49">
        <f t="shared" si="100"/>
        <v>0</v>
      </c>
      <c r="O1341" s="49">
        <f t="shared" si="100"/>
        <v>0</v>
      </c>
      <c r="P1341" s="49">
        <f t="shared" si="100"/>
        <v>0</v>
      </c>
      <c r="Q1341" s="49">
        <f t="shared" si="100"/>
        <v>0</v>
      </c>
      <c r="R1341" s="58" t="s">
        <v>172</v>
      </c>
      <c r="S1341" s="58" t="s">
        <v>172</v>
      </c>
    </row>
    <row r="1342" spans="1:19" ht="19.649999999999999" x14ac:dyDescent="0.3">
      <c r="A1342" s="596" t="s">
        <v>1977</v>
      </c>
      <c r="B1342" s="596"/>
      <c r="C1342" s="596"/>
      <c r="D1342" s="596"/>
      <c r="E1342" s="596"/>
      <c r="F1342" s="596"/>
      <c r="G1342" s="596"/>
      <c r="H1342" s="596"/>
      <c r="I1342" s="596"/>
      <c r="J1342" s="596"/>
      <c r="K1342" s="596"/>
      <c r="L1342" s="596"/>
      <c r="M1342" s="596"/>
      <c r="N1342" s="596"/>
      <c r="O1342" s="596"/>
      <c r="P1342" s="596"/>
      <c r="Q1342" s="596"/>
      <c r="R1342" s="596"/>
      <c r="S1342" s="597"/>
    </row>
    <row r="1343" spans="1:19" ht="20.3" x14ac:dyDescent="0.35">
      <c r="A1343" s="43">
        <v>304</v>
      </c>
      <c r="B1343" s="44" t="s">
        <v>1650</v>
      </c>
      <c r="C1343" s="55">
        <v>37356</v>
      </c>
      <c r="D1343" s="43" t="s">
        <v>1900</v>
      </c>
      <c r="E1343" s="43">
        <v>1981</v>
      </c>
      <c r="F1343" s="43" t="s">
        <v>2131</v>
      </c>
      <c r="G1343" s="56" t="s">
        <v>2097</v>
      </c>
      <c r="H1343" s="43">
        <v>5</v>
      </c>
      <c r="I1343" s="43">
        <v>6</v>
      </c>
      <c r="J1343" s="43">
        <v>0</v>
      </c>
      <c r="K1343" s="43">
        <v>4367.8</v>
      </c>
      <c r="L1343" s="43" t="s">
        <v>2131</v>
      </c>
      <c r="M1343" s="45">
        <v>0</v>
      </c>
      <c r="N1343" s="45">
        <f t="shared" si="99"/>
        <v>0</v>
      </c>
      <c r="O1343" s="45">
        <v>0</v>
      </c>
      <c r="P1343" s="45">
        <v>0</v>
      </c>
      <c r="Q1343" s="45">
        <v>0</v>
      </c>
      <c r="R1343" s="57">
        <v>45292</v>
      </c>
      <c r="S1343" s="57">
        <v>45657</v>
      </c>
    </row>
    <row r="1344" spans="1:19" ht="20.3" x14ac:dyDescent="0.35">
      <c r="A1344" s="43">
        <v>305</v>
      </c>
      <c r="B1344" s="44" t="s">
        <v>1651</v>
      </c>
      <c r="C1344" s="55">
        <v>37393</v>
      </c>
      <c r="D1344" s="43" t="s">
        <v>1900</v>
      </c>
      <c r="E1344" s="43">
        <v>1978</v>
      </c>
      <c r="F1344" s="43" t="s">
        <v>2131</v>
      </c>
      <c r="G1344" s="56" t="s">
        <v>2097</v>
      </c>
      <c r="H1344" s="43">
        <v>5</v>
      </c>
      <c r="I1344" s="43">
        <v>12</v>
      </c>
      <c r="J1344" s="43">
        <v>0</v>
      </c>
      <c r="K1344" s="43">
        <v>9422.2999999999993</v>
      </c>
      <c r="L1344" s="43" t="s">
        <v>2131</v>
      </c>
      <c r="M1344" s="45">
        <v>0</v>
      </c>
      <c r="N1344" s="45">
        <f t="shared" si="99"/>
        <v>0</v>
      </c>
      <c r="O1344" s="45">
        <v>0</v>
      </c>
      <c r="P1344" s="45">
        <v>0</v>
      </c>
      <c r="Q1344" s="45">
        <v>0</v>
      </c>
      <c r="R1344" s="57">
        <v>45292</v>
      </c>
      <c r="S1344" s="57">
        <v>45657</v>
      </c>
    </row>
    <row r="1345" spans="1:19" ht="20.3" x14ac:dyDescent="0.35">
      <c r="A1345" s="43">
        <v>306</v>
      </c>
      <c r="B1345" s="44" t="s">
        <v>1024</v>
      </c>
      <c r="C1345" s="55">
        <v>37395</v>
      </c>
      <c r="D1345" s="43" t="s">
        <v>1899</v>
      </c>
      <c r="E1345" s="43">
        <v>1978</v>
      </c>
      <c r="F1345" s="43" t="s">
        <v>2131</v>
      </c>
      <c r="G1345" s="56" t="s">
        <v>2106</v>
      </c>
      <c r="H1345" s="43">
        <v>5</v>
      </c>
      <c r="I1345" s="43">
        <v>16</v>
      </c>
      <c r="J1345" s="43">
        <v>0</v>
      </c>
      <c r="K1345" s="43">
        <v>11736.6</v>
      </c>
      <c r="L1345" s="43">
        <v>11794.9</v>
      </c>
      <c r="M1345" s="45">
        <v>0</v>
      </c>
      <c r="N1345" s="45">
        <f t="shared" si="99"/>
        <v>0</v>
      </c>
      <c r="O1345" s="45">
        <v>0</v>
      </c>
      <c r="P1345" s="45">
        <v>0</v>
      </c>
      <c r="Q1345" s="45">
        <v>0</v>
      </c>
      <c r="R1345" s="57">
        <v>45292</v>
      </c>
      <c r="S1345" s="57">
        <v>45657</v>
      </c>
    </row>
    <row r="1346" spans="1:19" ht="20.3" x14ac:dyDescent="0.35">
      <c r="A1346" s="43">
        <v>307</v>
      </c>
      <c r="B1346" s="44" t="s">
        <v>55</v>
      </c>
      <c r="C1346" s="55">
        <v>37369</v>
      </c>
      <c r="D1346" s="43" t="s">
        <v>1899</v>
      </c>
      <c r="E1346" s="43">
        <v>1976</v>
      </c>
      <c r="F1346" s="43" t="s">
        <v>2131</v>
      </c>
      <c r="G1346" s="56" t="s">
        <v>2097</v>
      </c>
      <c r="H1346" s="43">
        <v>5</v>
      </c>
      <c r="I1346" s="43">
        <v>2</v>
      </c>
      <c r="J1346" s="43">
        <v>0</v>
      </c>
      <c r="K1346" s="43">
        <v>1473.7</v>
      </c>
      <c r="L1346" s="43">
        <v>1473.5</v>
      </c>
      <c r="M1346" s="45">
        <v>0</v>
      </c>
      <c r="N1346" s="45">
        <f t="shared" si="99"/>
        <v>0</v>
      </c>
      <c r="O1346" s="45">
        <v>0</v>
      </c>
      <c r="P1346" s="45">
        <v>0</v>
      </c>
      <c r="Q1346" s="45">
        <v>0</v>
      </c>
      <c r="R1346" s="57">
        <v>45292</v>
      </c>
      <c r="S1346" s="57">
        <v>45657</v>
      </c>
    </row>
    <row r="1347" spans="1:19" ht="20.3" x14ac:dyDescent="0.35">
      <c r="A1347" s="43">
        <v>308</v>
      </c>
      <c r="B1347" s="44" t="s">
        <v>56</v>
      </c>
      <c r="C1347" s="55">
        <v>37371</v>
      </c>
      <c r="D1347" s="43" t="s">
        <v>1899</v>
      </c>
      <c r="E1347" s="43">
        <v>1976</v>
      </c>
      <c r="F1347" s="43" t="s">
        <v>2131</v>
      </c>
      <c r="G1347" s="56" t="s">
        <v>2097</v>
      </c>
      <c r="H1347" s="43">
        <v>5</v>
      </c>
      <c r="I1347" s="43">
        <v>2</v>
      </c>
      <c r="J1347" s="43">
        <v>0</v>
      </c>
      <c r="K1347" s="43">
        <v>1468.5</v>
      </c>
      <c r="L1347" s="43">
        <v>1467.2</v>
      </c>
      <c r="M1347" s="45">
        <v>0</v>
      </c>
      <c r="N1347" s="45">
        <f t="shared" si="99"/>
        <v>0</v>
      </c>
      <c r="O1347" s="45">
        <v>0</v>
      </c>
      <c r="P1347" s="45">
        <v>0</v>
      </c>
      <c r="Q1347" s="45">
        <v>0</v>
      </c>
      <c r="R1347" s="57">
        <v>45292</v>
      </c>
      <c r="S1347" s="57">
        <v>45657</v>
      </c>
    </row>
    <row r="1348" spans="1:19" ht="20.3" x14ac:dyDescent="0.35">
      <c r="A1348" s="43">
        <v>309</v>
      </c>
      <c r="B1348" s="44" t="s">
        <v>1652</v>
      </c>
      <c r="C1348" s="55">
        <v>37400</v>
      </c>
      <c r="D1348" s="43" t="s">
        <v>1900</v>
      </c>
      <c r="E1348" s="43">
        <v>1977</v>
      </c>
      <c r="F1348" s="43" t="s">
        <v>2131</v>
      </c>
      <c r="G1348" s="56" t="s">
        <v>2106</v>
      </c>
      <c r="H1348" s="43">
        <v>5</v>
      </c>
      <c r="I1348" s="43">
        <v>22</v>
      </c>
      <c r="J1348" s="43">
        <v>0</v>
      </c>
      <c r="K1348" s="43">
        <v>18535</v>
      </c>
      <c r="L1348" s="43" t="s">
        <v>2131</v>
      </c>
      <c r="M1348" s="45">
        <v>0</v>
      </c>
      <c r="N1348" s="45">
        <f t="shared" si="99"/>
        <v>0</v>
      </c>
      <c r="O1348" s="45">
        <v>0</v>
      </c>
      <c r="P1348" s="45">
        <v>0</v>
      </c>
      <c r="Q1348" s="45">
        <v>0</v>
      </c>
      <c r="R1348" s="57">
        <v>45292</v>
      </c>
      <c r="S1348" s="57">
        <v>45657</v>
      </c>
    </row>
    <row r="1349" spans="1:19" ht="20.3" x14ac:dyDescent="0.3">
      <c r="A1349" s="46" t="s">
        <v>22</v>
      </c>
      <c r="B1349" s="46"/>
      <c r="C1349" s="58" t="s">
        <v>172</v>
      </c>
      <c r="D1349" s="58" t="s">
        <v>172</v>
      </c>
      <c r="E1349" s="58" t="s">
        <v>172</v>
      </c>
      <c r="F1349" s="58" t="s">
        <v>172</v>
      </c>
      <c r="G1349" s="58" t="s">
        <v>172</v>
      </c>
      <c r="H1349" s="58" t="s">
        <v>172</v>
      </c>
      <c r="I1349" s="58" t="s">
        <v>172</v>
      </c>
      <c r="J1349" s="49">
        <f>SUM(J1343:J1348)</f>
        <v>0</v>
      </c>
      <c r="K1349" s="49">
        <f t="shared" ref="K1349:Q1349" si="101">SUM(K1343:K1348)</f>
        <v>47003.899999999994</v>
      </c>
      <c r="L1349" s="49">
        <f t="shared" si="101"/>
        <v>14735.6</v>
      </c>
      <c r="M1349" s="49">
        <f t="shared" si="101"/>
        <v>0</v>
      </c>
      <c r="N1349" s="49">
        <f t="shared" si="101"/>
        <v>0</v>
      </c>
      <c r="O1349" s="49">
        <f t="shared" si="101"/>
        <v>0</v>
      </c>
      <c r="P1349" s="49">
        <f t="shared" si="101"/>
        <v>0</v>
      </c>
      <c r="Q1349" s="49">
        <f t="shared" si="101"/>
        <v>0</v>
      </c>
      <c r="R1349" s="58" t="s">
        <v>172</v>
      </c>
      <c r="S1349" s="58" t="s">
        <v>172</v>
      </c>
    </row>
    <row r="1350" spans="1:19" ht="19.649999999999999" x14ac:dyDescent="0.3">
      <c r="A1350" s="596" t="s">
        <v>1978</v>
      </c>
      <c r="B1350" s="596"/>
      <c r="C1350" s="596"/>
      <c r="D1350" s="596"/>
      <c r="E1350" s="596"/>
      <c r="F1350" s="596"/>
      <c r="G1350" s="596"/>
      <c r="H1350" s="596"/>
      <c r="I1350" s="596"/>
      <c r="J1350" s="596"/>
      <c r="K1350" s="596"/>
      <c r="L1350" s="596"/>
      <c r="M1350" s="596"/>
      <c r="N1350" s="596"/>
      <c r="O1350" s="596"/>
      <c r="P1350" s="596"/>
      <c r="Q1350" s="596"/>
      <c r="R1350" s="596"/>
      <c r="S1350" s="597"/>
    </row>
    <row r="1351" spans="1:19" ht="20.3" x14ac:dyDescent="0.35">
      <c r="A1351" s="43">
        <v>310</v>
      </c>
      <c r="B1351" s="44" t="s">
        <v>1029</v>
      </c>
      <c r="C1351" s="55">
        <v>37633</v>
      </c>
      <c r="D1351" s="43" t="s">
        <v>1899</v>
      </c>
      <c r="E1351" s="43">
        <v>1963</v>
      </c>
      <c r="F1351" s="43" t="s">
        <v>2131</v>
      </c>
      <c r="G1351" s="56" t="s">
        <v>2098</v>
      </c>
      <c r="H1351" s="43">
        <v>2</v>
      </c>
      <c r="I1351" s="43">
        <v>2</v>
      </c>
      <c r="J1351" s="43">
        <v>0</v>
      </c>
      <c r="K1351" s="43">
        <v>418.8</v>
      </c>
      <c r="L1351" s="43">
        <v>369.4</v>
      </c>
      <c r="M1351" s="45">
        <v>0</v>
      </c>
      <c r="N1351" s="45">
        <f t="shared" ref="N1351:N1413" si="102">M1351</f>
        <v>0</v>
      </c>
      <c r="O1351" s="45">
        <v>0</v>
      </c>
      <c r="P1351" s="45">
        <v>0</v>
      </c>
      <c r="Q1351" s="45">
        <v>0</v>
      </c>
      <c r="R1351" s="57">
        <v>45292</v>
      </c>
      <c r="S1351" s="57">
        <v>45657</v>
      </c>
    </row>
    <row r="1352" spans="1:19" ht="20.3" x14ac:dyDescent="0.35">
      <c r="A1352" s="43">
        <v>311</v>
      </c>
      <c r="B1352" s="44" t="s">
        <v>1027</v>
      </c>
      <c r="C1352" s="55">
        <v>37589</v>
      </c>
      <c r="D1352" s="43" t="s">
        <v>1899</v>
      </c>
      <c r="E1352" s="43">
        <v>1962</v>
      </c>
      <c r="F1352" s="43" t="s">
        <v>2131</v>
      </c>
      <c r="G1352" s="56" t="s">
        <v>2103</v>
      </c>
      <c r="H1352" s="43">
        <v>2</v>
      </c>
      <c r="I1352" s="43">
        <v>1</v>
      </c>
      <c r="J1352" s="43">
        <v>0</v>
      </c>
      <c r="K1352" s="43">
        <v>350.4</v>
      </c>
      <c r="L1352" s="43">
        <v>329.9</v>
      </c>
      <c r="M1352" s="45">
        <v>0</v>
      </c>
      <c r="N1352" s="45">
        <f t="shared" si="102"/>
        <v>0</v>
      </c>
      <c r="O1352" s="45">
        <v>0</v>
      </c>
      <c r="P1352" s="45">
        <v>0</v>
      </c>
      <c r="Q1352" s="45">
        <v>0</v>
      </c>
      <c r="R1352" s="57">
        <v>45292</v>
      </c>
      <c r="S1352" s="57">
        <v>45657</v>
      </c>
    </row>
    <row r="1353" spans="1:19" ht="20.3" x14ac:dyDescent="0.35">
      <c r="A1353" s="43">
        <v>312</v>
      </c>
      <c r="B1353" s="44" t="s">
        <v>1028</v>
      </c>
      <c r="C1353" s="55">
        <v>37592</v>
      </c>
      <c r="D1353" s="43" t="s">
        <v>1899</v>
      </c>
      <c r="E1353" s="43">
        <v>1960</v>
      </c>
      <c r="F1353" s="43" t="s">
        <v>2131</v>
      </c>
      <c r="G1353" s="56" t="s">
        <v>2103</v>
      </c>
      <c r="H1353" s="43">
        <v>2</v>
      </c>
      <c r="I1353" s="43">
        <v>1</v>
      </c>
      <c r="J1353" s="43">
        <v>0</v>
      </c>
      <c r="K1353" s="43">
        <v>213.3</v>
      </c>
      <c r="L1353" s="43">
        <v>311.3</v>
      </c>
      <c r="M1353" s="45">
        <v>0</v>
      </c>
      <c r="N1353" s="45">
        <f t="shared" si="102"/>
        <v>0</v>
      </c>
      <c r="O1353" s="45">
        <v>0</v>
      </c>
      <c r="P1353" s="45">
        <v>0</v>
      </c>
      <c r="Q1353" s="45">
        <v>0</v>
      </c>
      <c r="R1353" s="57">
        <v>45292</v>
      </c>
      <c r="S1353" s="57">
        <v>45657</v>
      </c>
    </row>
    <row r="1354" spans="1:19" ht="20.3" x14ac:dyDescent="0.35">
      <c r="A1354" s="43">
        <v>313</v>
      </c>
      <c r="B1354" s="44" t="s">
        <v>1032</v>
      </c>
      <c r="C1354" s="55">
        <v>37704</v>
      </c>
      <c r="D1354" s="43" t="s">
        <v>1899</v>
      </c>
      <c r="E1354" s="43">
        <v>1961</v>
      </c>
      <c r="F1354" s="43" t="s">
        <v>2131</v>
      </c>
      <c r="G1354" s="56" t="s">
        <v>2103</v>
      </c>
      <c r="H1354" s="43">
        <v>2</v>
      </c>
      <c r="I1354" s="43">
        <v>1</v>
      </c>
      <c r="J1354" s="43">
        <v>0</v>
      </c>
      <c r="K1354" s="43">
        <v>353.4</v>
      </c>
      <c r="L1354" s="43">
        <v>351.4</v>
      </c>
      <c r="M1354" s="45">
        <v>0</v>
      </c>
      <c r="N1354" s="45">
        <f t="shared" si="102"/>
        <v>0</v>
      </c>
      <c r="O1354" s="45">
        <v>0</v>
      </c>
      <c r="P1354" s="45">
        <v>0</v>
      </c>
      <c r="Q1354" s="45">
        <v>0</v>
      </c>
      <c r="R1354" s="57">
        <v>45292</v>
      </c>
      <c r="S1354" s="57">
        <v>45657</v>
      </c>
    </row>
    <row r="1355" spans="1:19" ht="20.3" x14ac:dyDescent="0.35">
      <c r="A1355" s="43">
        <v>314</v>
      </c>
      <c r="B1355" s="44" t="s">
        <v>1033</v>
      </c>
      <c r="C1355" s="55">
        <v>37705</v>
      </c>
      <c r="D1355" s="43" t="s">
        <v>1899</v>
      </c>
      <c r="E1355" s="43">
        <v>1961</v>
      </c>
      <c r="F1355" s="43" t="s">
        <v>2131</v>
      </c>
      <c r="G1355" s="56" t="s">
        <v>2103</v>
      </c>
      <c r="H1355" s="43">
        <v>2</v>
      </c>
      <c r="I1355" s="43">
        <v>1</v>
      </c>
      <c r="J1355" s="43">
        <v>0</v>
      </c>
      <c r="K1355" s="43">
        <v>382.1</v>
      </c>
      <c r="L1355" s="43">
        <v>340.6</v>
      </c>
      <c r="M1355" s="45">
        <v>0</v>
      </c>
      <c r="N1355" s="45">
        <f t="shared" si="102"/>
        <v>0</v>
      </c>
      <c r="O1355" s="45">
        <v>0</v>
      </c>
      <c r="P1355" s="45">
        <v>0</v>
      </c>
      <c r="Q1355" s="45">
        <v>0</v>
      </c>
      <c r="R1355" s="57">
        <v>45292</v>
      </c>
      <c r="S1355" s="57">
        <v>45657</v>
      </c>
    </row>
    <row r="1356" spans="1:19" ht="20.3" x14ac:dyDescent="0.35">
      <c r="A1356" s="43">
        <v>315</v>
      </c>
      <c r="B1356" s="44" t="s">
        <v>1034</v>
      </c>
      <c r="C1356" s="55">
        <v>37706</v>
      </c>
      <c r="D1356" s="43" t="s">
        <v>1899</v>
      </c>
      <c r="E1356" s="43">
        <v>1961</v>
      </c>
      <c r="F1356" s="43" t="s">
        <v>2131</v>
      </c>
      <c r="G1356" s="56" t="s">
        <v>2103</v>
      </c>
      <c r="H1356" s="43">
        <v>2</v>
      </c>
      <c r="I1356" s="43">
        <v>1</v>
      </c>
      <c r="J1356" s="43">
        <v>0</v>
      </c>
      <c r="K1356" s="43">
        <v>382</v>
      </c>
      <c r="L1356" s="43">
        <v>353.5</v>
      </c>
      <c r="M1356" s="45">
        <v>0</v>
      </c>
      <c r="N1356" s="45">
        <f t="shared" si="102"/>
        <v>0</v>
      </c>
      <c r="O1356" s="45">
        <v>0</v>
      </c>
      <c r="P1356" s="45">
        <v>0</v>
      </c>
      <c r="Q1356" s="45">
        <v>0</v>
      </c>
      <c r="R1356" s="57">
        <v>45292</v>
      </c>
      <c r="S1356" s="57">
        <v>45657</v>
      </c>
    </row>
    <row r="1357" spans="1:19" ht="20.3" x14ac:dyDescent="0.35">
      <c r="A1357" s="43">
        <v>316</v>
      </c>
      <c r="B1357" s="44" t="s">
        <v>1030</v>
      </c>
      <c r="C1357" s="55">
        <v>46750</v>
      </c>
      <c r="D1357" s="43" t="s">
        <v>1899</v>
      </c>
      <c r="E1357" s="43">
        <v>1963</v>
      </c>
      <c r="F1357" s="43" t="s">
        <v>2131</v>
      </c>
      <c r="G1357" s="56" t="s">
        <v>2108</v>
      </c>
      <c r="H1357" s="43">
        <v>2</v>
      </c>
      <c r="I1357" s="43">
        <v>2</v>
      </c>
      <c r="J1357" s="43">
        <v>0</v>
      </c>
      <c r="K1357" s="43">
        <v>399.7</v>
      </c>
      <c r="L1357" s="43">
        <v>353.1</v>
      </c>
      <c r="M1357" s="45">
        <v>0</v>
      </c>
      <c r="N1357" s="45">
        <f t="shared" si="102"/>
        <v>0</v>
      </c>
      <c r="O1357" s="45">
        <v>0</v>
      </c>
      <c r="P1357" s="45">
        <v>0</v>
      </c>
      <c r="Q1357" s="45">
        <v>0</v>
      </c>
      <c r="R1357" s="57">
        <v>45292</v>
      </c>
      <c r="S1357" s="57">
        <v>45657</v>
      </c>
    </row>
    <row r="1358" spans="1:19" ht="20.3" x14ac:dyDescent="0.35">
      <c r="A1358" s="43">
        <v>317</v>
      </c>
      <c r="B1358" s="44" t="s">
        <v>1031</v>
      </c>
      <c r="C1358" s="55">
        <v>46899</v>
      </c>
      <c r="D1358" s="43" t="s">
        <v>1899</v>
      </c>
      <c r="E1358" s="43">
        <v>1962</v>
      </c>
      <c r="F1358" s="43" t="s">
        <v>2131</v>
      </c>
      <c r="G1358" s="56" t="s">
        <v>2108</v>
      </c>
      <c r="H1358" s="43">
        <v>2</v>
      </c>
      <c r="I1358" s="43">
        <v>1</v>
      </c>
      <c r="J1358" s="43">
        <v>0</v>
      </c>
      <c r="K1358" s="43">
        <v>302.3</v>
      </c>
      <c r="L1358" s="43">
        <v>266.39999999999998</v>
      </c>
      <c r="M1358" s="45">
        <v>0</v>
      </c>
      <c r="N1358" s="45">
        <f t="shared" si="102"/>
        <v>0</v>
      </c>
      <c r="O1358" s="45">
        <v>0</v>
      </c>
      <c r="P1358" s="45">
        <v>0</v>
      </c>
      <c r="Q1358" s="45">
        <v>0</v>
      </c>
      <c r="R1358" s="57">
        <v>45292</v>
      </c>
      <c r="S1358" s="57">
        <v>45657</v>
      </c>
    </row>
    <row r="1359" spans="1:19" ht="20.3" x14ac:dyDescent="0.35">
      <c r="A1359" s="43">
        <v>319</v>
      </c>
      <c r="B1359" s="44" t="s">
        <v>481</v>
      </c>
      <c r="C1359" s="55">
        <v>37593</v>
      </c>
      <c r="D1359" s="43" t="s">
        <v>1899</v>
      </c>
      <c r="E1359" s="43">
        <v>1965</v>
      </c>
      <c r="F1359" s="43" t="s">
        <v>2131</v>
      </c>
      <c r="G1359" s="56" t="s">
        <v>2103</v>
      </c>
      <c r="H1359" s="43">
        <v>2</v>
      </c>
      <c r="I1359" s="43">
        <v>2</v>
      </c>
      <c r="J1359" s="43">
        <v>0</v>
      </c>
      <c r="K1359" s="43">
        <v>559</v>
      </c>
      <c r="L1359" s="43">
        <v>509.9</v>
      </c>
      <c r="M1359" s="45">
        <v>0</v>
      </c>
      <c r="N1359" s="45">
        <f t="shared" si="102"/>
        <v>0</v>
      </c>
      <c r="O1359" s="45">
        <v>0</v>
      </c>
      <c r="P1359" s="45">
        <v>0</v>
      </c>
      <c r="Q1359" s="45">
        <v>0</v>
      </c>
      <c r="R1359" s="57">
        <v>45292</v>
      </c>
      <c r="S1359" s="57">
        <v>45657</v>
      </c>
    </row>
    <row r="1360" spans="1:19" ht="20.3" x14ac:dyDescent="0.35">
      <c r="A1360" s="43">
        <v>320</v>
      </c>
      <c r="B1360" s="44" t="s">
        <v>482</v>
      </c>
      <c r="C1360" s="55">
        <v>37587</v>
      </c>
      <c r="D1360" s="43" t="s">
        <v>1899</v>
      </c>
      <c r="E1360" s="43">
        <v>1958</v>
      </c>
      <c r="F1360" s="43" t="s">
        <v>2131</v>
      </c>
      <c r="G1360" s="56" t="s">
        <v>2103</v>
      </c>
      <c r="H1360" s="43">
        <v>2</v>
      </c>
      <c r="I1360" s="43">
        <v>1</v>
      </c>
      <c r="J1360" s="43">
        <v>0</v>
      </c>
      <c r="K1360" s="43">
        <v>402</v>
      </c>
      <c r="L1360" s="43">
        <v>361.4</v>
      </c>
      <c r="M1360" s="45">
        <v>0</v>
      </c>
      <c r="N1360" s="45">
        <f t="shared" si="102"/>
        <v>0</v>
      </c>
      <c r="O1360" s="45">
        <v>0</v>
      </c>
      <c r="P1360" s="45">
        <v>0</v>
      </c>
      <c r="Q1360" s="45">
        <v>0</v>
      </c>
      <c r="R1360" s="57">
        <v>45292</v>
      </c>
      <c r="S1360" s="57">
        <v>45657</v>
      </c>
    </row>
    <row r="1361" spans="1:19" ht="20.3" x14ac:dyDescent="0.35">
      <c r="A1361" s="43">
        <v>321</v>
      </c>
      <c r="B1361" s="44" t="s">
        <v>487</v>
      </c>
      <c r="C1361" s="55">
        <v>37743</v>
      </c>
      <c r="D1361" s="43" t="s">
        <v>1899</v>
      </c>
      <c r="E1361" s="43">
        <v>1963</v>
      </c>
      <c r="F1361" s="43" t="s">
        <v>2131</v>
      </c>
      <c r="G1361" s="56" t="s">
        <v>2103</v>
      </c>
      <c r="H1361" s="43">
        <v>2</v>
      </c>
      <c r="I1361" s="43">
        <v>1</v>
      </c>
      <c r="J1361" s="43">
        <v>0</v>
      </c>
      <c r="K1361" s="43">
        <v>363.3</v>
      </c>
      <c r="L1361" s="43">
        <v>315.89999999999998</v>
      </c>
      <c r="M1361" s="45">
        <v>0</v>
      </c>
      <c r="N1361" s="45">
        <f t="shared" si="102"/>
        <v>0</v>
      </c>
      <c r="O1361" s="45">
        <v>0</v>
      </c>
      <c r="P1361" s="45">
        <v>0</v>
      </c>
      <c r="Q1361" s="45">
        <v>0</v>
      </c>
      <c r="R1361" s="57">
        <v>45292</v>
      </c>
      <c r="S1361" s="57">
        <v>45657</v>
      </c>
    </row>
    <row r="1362" spans="1:19" ht="20.3" x14ac:dyDescent="0.35">
      <c r="A1362" s="43">
        <v>322</v>
      </c>
      <c r="B1362" s="44" t="s">
        <v>486</v>
      </c>
      <c r="C1362" s="55">
        <v>46898</v>
      </c>
      <c r="D1362" s="43" t="s">
        <v>1899</v>
      </c>
      <c r="E1362" s="43">
        <v>1964</v>
      </c>
      <c r="F1362" s="43" t="s">
        <v>2131</v>
      </c>
      <c r="G1362" s="56" t="s">
        <v>2108</v>
      </c>
      <c r="H1362" s="43">
        <v>2</v>
      </c>
      <c r="I1362" s="43">
        <v>1</v>
      </c>
      <c r="J1362" s="43">
        <v>0</v>
      </c>
      <c r="K1362" s="43">
        <v>364.4</v>
      </c>
      <c r="L1362" s="43">
        <v>331.1</v>
      </c>
      <c r="M1362" s="45">
        <v>0</v>
      </c>
      <c r="N1362" s="45">
        <f t="shared" si="102"/>
        <v>0</v>
      </c>
      <c r="O1362" s="45">
        <v>0</v>
      </c>
      <c r="P1362" s="45">
        <v>0</v>
      </c>
      <c r="Q1362" s="45">
        <v>0</v>
      </c>
      <c r="R1362" s="57">
        <v>45292</v>
      </c>
      <c r="S1362" s="57">
        <v>45657</v>
      </c>
    </row>
    <row r="1363" spans="1:19" ht="20.3" x14ac:dyDescent="0.35">
      <c r="A1363" s="43">
        <v>323</v>
      </c>
      <c r="B1363" s="44" t="s">
        <v>32</v>
      </c>
      <c r="C1363" s="55">
        <v>37569</v>
      </c>
      <c r="D1363" s="43" t="s">
        <v>1899</v>
      </c>
      <c r="E1363" s="43">
        <v>1964</v>
      </c>
      <c r="F1363" s="43" t="s">
        <v>2131</v>
      </c>
      <c r="G1363" s="56" t="s">
        <v>2103</v>
      </c>
      <c r="H1363" s="43">
        <v>2</v>
      </c>
      <c r="I1363" s="43">
        <v>1</v>
      </c>
      <c r="J1363" s="43">
        <v>0</v>
      </c>
      <c r="K1363" s="43">
        <v>540.5</v>
      </c>
      <c r="L1363" s="43">
        <v>531.20000000000005</v>
      </c>
      <c r="M1363" s="45">
        <v>0</v>
      </c>
      <c r="N1363" s="45">
        <f t="shared" si="102"/>
        <v>0</v>
      </c>
      <c r="O1363" s="45">
        <v>0</v>
      </c>
      <c r="P1363" s="45">
        <v>0</v>
      </c>
      <c r="Q1363" s="45">
        <v>0</v>
      </c>
      <c r="R1363" s="57">
        <v>45292</v>
      </c>
      <c r="S1363" s="57">
        <v>45657</v>
      </c>
    </row>
    <row r="1364" spans="1:19" ht="20.3" x14ac:dyDescent="0.3">
      <c r="A1364" s="46" t="s">
        <v>22</v>
      </c>
      <c r="B1364" s="46"/>
      <c r="C1364" s="58" t="s">
        <v>172</v>
      </c>
      <c r="D1364" s="58" t="s">
        <v>172</v>
      </c>
      <c r="E1364" s="58" t="s">
        <v>172</v>
      </c>
      <c r="F1364" s="58" t="s">
        <v>172</v>
      </c>
      <c r="G1364" s="58" t="s">
        <v>172</v>
      </c>
      <c r="H1364" s="58" t="s">
        <v>172</v>
      </c>
      <c r="I1364" s="58" t="s">
        <v>172</v>
      </c>
      <c r="J1364" s="49">
        <f t="shared" ref="J1364:Q1364" si="103">SUM(J1351:J1363)</f>
        <v>0</v>
      </c>
      <c r="K1364" s="49">
        <f t="shared" si="103"/>
        <v>5031.2</v>
      </c>
      <c r="L1364" s="49">
        <f t="shared" si="103"/>
        <v>4725.1000000000004</v>
      </c>
      <c r="M1364" s="49">
        <f t="shared" si="103"/>
        <v>0</v>
      </c>
      <c r="N1364" s="49">
        <f t="shared" si="103"/>
        <v>0</v>
      </c>
      <c r="O1364" s="49">
        <f t="shared" si="103"/>
        <v>0</v>
      </c>
      <c r="P1364" s="49">
        <f t="shared" si="103"/>
        <v>0</v>
      </c>
      <c r="Q1364" s="49">
        <f t="shared" si="103"/>
        <v>0</v>
      </c>
      <c r="R1364" s="58" t="s">
        <v>172</v>
      </c>
      <c r="S1364" s="58" t="s">
        <v>172</v>
      </c>
    </row>
    <row r="1365" spans="1:19" ht="19.649999999999999" x14ac:dyDescent="0.3">
      <c r="A1365" s="596" t="s">
        <v>1979</v>
      </c>
      <c r="B1365" s="596"/>
      <c r="C1365" s="596"/>
      <c r="D1365" s="596"/>
      <c r="E1365" s="596"/>
      <c r="F1365" s="596"/>
      <c r="G1365" s="596"/>
      <c r="H1365" s="596"/>
      <c r="I1365" s="596"/>
      <c r="J1365" s="596"/>
      <c r="K1365" s="596"/>
      <c r="L1365" s="596"/>
      <c r="M1365" s="596"/>
      <c r="N1365" s="596"/>
      <c r="O1365" s="596"/>
      <c r="P1365" s="596"/>
      <c r="Q1365" s="596"/>
      <c r="R1365" s="596"/>
      <c r="S1365" s="597"/>
    </row>
    <row r="1366" spans="1:19" ht="20.3" x14ac:dyDescent="0.35">
      <c r="A1366" s="43">
        <v>324</v>
      </c>
      <c r="B1366" s="47" t="s">
        <v>1035</v>
      </c>
      <c r="C1366" s="55">
        <v>37983</v>
      </c>
      <c r="D1366" s="43" t="s">
        <v>1899</v>
      </c>
      <c r="E1366" s="43">
        <v>1956</v>
      </c>
      <c r="F1366" s="43" t="s">
        <v>2131</v>
      </c>
      <c r="G1366" s="56" t="s">
        <v>2106</v>
      </c>
      <c r="H1366" s="43">
        <v>2</v>
      </c>
      <c r="I1366" s="43">
        <v>2</v>
      </c>
      <c r="J1366" s="43">
        <v>0</v>
      </c>
      <c r="K1366" s="43">
        <v>680.37</v>
      </c>
      <c r="L1366" s="43">
        <v>628.09</v>
      </c>
      <c r="M1366" s="45">
        <v>0</v>
      </c>
      <c r="N1366" s="45">
        <f t="shared" si="102"/>
        <v>0</v>
      </c>
      <c r="O1366" s="45">
        <v>0</v>
      </c>
      <c r="P1366" s="45">
        <v>0</v>
      </c>
      <c r="Q1366" s="45">
        <v>0</v>
      </c>
      <c r="R1366" s="57">
        <v>45292</v>
      </c>
      <c r="S1366" s="57">
        <v>45657</v>
      </c>
    </row>
    <row r="1367" spans="1:19" ht="20.3" x14ac:dyDescent="0.35">
      <c r="A1367" s="43">
        <v>325</v>
      </c>
      <c r="B1367" s="47" t="s">
        <v>1036</v>
      </c>
      <c r="C1367" s="55">
        <v>37986</v>
      </c>
      <c r="D1367" s="43" t="s">
        <v>1899</v>
      </c>
      <c r="E1367" s="43">
        <v>1956</v>
      </c>
      <c r="F1367" s="43" t="s">
        <v>2131</v>
      </c>
      <c r="G1367" s="56" t="s">
        <v>2106</v>
      </c>
      <c r="H1367" s="43">
        <v>2</v>
      </c>
      <c r="I1367" s="43">
        <v>2</v>
      </c>
      <c r="J1367" s="43">
        <v>0</v>
      </c>
      <c r="K1367" s="43">
        <v>709.14</v>
      </c>
      <c r="L1367" s="43">
        <v>726.38</v>
      </c>
      <c r="M1367" s="45">
        <v>0</v>
      </c>
      <c r="N1367" s="45">
        <f t="shared" si="102"/>
        <v>0</v>
      </c>
      <c r="O1367" s="45">
        <v>0</v>
      </c>
      <c r="P1367" s="45">
        <v>0</v>
      </c>
      <c r="Q1367" s="45">
        <v>0</v>
      </c>
      <c r="R1367" s="57">
        <v>45292</v>
      </c>
      <c r="S1367" s="57">
        <v>45657</v>
      </c>
    </row>
    <row r="1368" spans="1:19" ht="20.3" x14ac:dyDescent="0.35">
      <c r="A1368" s="43">
        <v>326</v>
      </c>
      <c r="B1368" s="47" t="s">
        <v>1037</v>
      </c>
      <c r="C1368" s="55">
        <v>37990</v>
      </c>
      <c r="D1368" s="43" t="s">
        <v>1899</v>
      </c>
      <c r="E1368" s="43">
        <v>1956</v>
      </c>
      <c r="F1368" s="43" t="s">
        <v>2131</v>
      </c>
      <c r="G1368" s="56" t="s">
        <v>2099</v>
      </c>
      <c r="H1368" s="43">
        <v>2</v>
      </c>
      <c r="I1368" s="43">
        <v>2</v>
      </c>
      <c r="J1368" s="43">
        <v>0</v>
      </c>
      <c r="K1368" s="43">
        <v>1275.95</v>
      </c>
      <c r="L1368" s="43">
        <v>682.17</v>
      </c>
      <c r="M1368" s="45">
        <v>0</v>
      </c>
      <c r="N1368" s="45">
        <f t="shared" si="102"/>
        <v>0</v>
      </c>
      <c r="O1368" s="45">
        <v>0</v>
      </c>
      <c r="P1368" s="45">
        <v>0</v>
      </c>
      <c r="Q1368" s="45">
        <v>0</v>
      </c>
      <c r="R1368" s="57">
        <v>45292</v>
      </c>
      <c r="S1368" s="57">
        <v>45657</v>
      </c>
    </row>
    <row r="1369" spans="1:19" ht="20.3" x14ac:dyDescent="0.35">
      <c r="A1369" s="43">
        <v>327</v>
      </c>
      <c r="B1369" s="47" t="s">
        <v>1038</v>
      </c>
      <c r="C1369" s="55">
        <v>37992</v>
      </c>
      <c r="D1369" s="43" t="s">
        <v>1899</v>
      </c>
      <c r="E1369" s="43">
        <v>1956</v>
      </c>
      <c r="F1369" s="43" t="s">
        <v>2131</v>
      </c>
      <c r="G1369" s="56" t="s">
        <v>2098</v>
      </c>
      <c r="H1369" s="43">
        <v>2</v>
      </c>
      <c r="I1369" s="43">
        <v>2</v>
      </c>
      <c r="J1369" s="43">
        <v>0</v>
      </c>
      <c r="K1369" s="43">
        <v>1345.86</v>
      </c>
      <c r="L1369" s="43">
        <v>705.47</v>
      </c>
      <c r="M1369" s="45">
        <v>0</v>
      </c>
      <c r="N1369" s="45">
        <f t="shared" si="102"/>
        <v>0</v>
      </c>
      <c r="O1369" s="45">
        <v>0</v>
      </c>
      <c r="P1369" s="45">
        <v>0</v>
      </c>
      <c r="Q1369" s="45">
        <v>0</v>
      </c>
      <c r="R1369" s="57">
        <v>45292</v>
      </c>
      <c r="S1369" s="57">
        <v>45657</v>
      </c>
    </row>
    <row r="1370" spans="1:19" ht="20.3" x14ac:dyDescent="0.35">
      <c r="A1370" s="43">
        <v>328</v>
      </c>
      <c r="B1370" s="47" t="s">
        <v>1039</v>
      </c>
      <c r="C1370" s="55">
        <v>37993</v>
      </c>
      <c r="D1370" s="43" t="s">
        <v>1899</v>
      </c>
      <c r="E1370" s="43">
        <v>1956</v>
      </c>
      <c r="F1370" s="43" t="s">
        <v>2131</v>
      </c>
      <c r="G1370" s="56" t="s">
        <v>2099</v>
      </c>
      <c r="H1370" s="43">
        <v>2</v>
      </c>
      <c r="I1370" s="43">
        <v>2</v>
      </c>
      <c r="J1370" s="43">
        <v>0</v>
      </c>
      <c r="K1370" s="43">
        <v>1673.63</v>
      </c>
      <c r="L1370" s="43">
        <v>716.57999999999993</v>
      </c>
      <c r="M1370" s="45">
        <v>0</v>
      </c>
      <c r="N1370" s="45">
        <f t="shared" si="102"/>
        <v>0</v>
      </c>
      <c r="O1370" s="45">
        <v>0</v>
      </c>
      <c r="P1370" s="45">
        <v>0</v>
      </c>
      <c r="Q1370" s="45">
        <v>0</v>
      </c>
      <c r="R1370" s="57">
        <v>45292</v>
      </c>
      <c r="S1370" s="57">
        <v>45657</v>
      </c>
    </row>
    <row r="1371" spans="1:19" ht="20.3" x14ac:dyDescent="0.35">
      <c r="A1371" s="43">
        <v>329</v>
      </c>
      <c r="B1371" s="47" t="s">
        <v>1040</v>
      </c>
      <c r="C1371" s="55">
        <v>38053</v>
      </c>
      <c r="D1371" s="43" t="s">
        <v>1899</v>
      </c>
      <c r="E1371" s="43">
        <v>1968</v>
      </c>
      <c r="F1371" s="43" t="s">
        <v>2131</v>
      </c>
      <c r="G1371" s="56" t="s">
        <v>2098</v>
      </c>
      <c r="H1371" s="43">
        <v>4</v>
      </c>
      <c r="I1371" s="43">
        <v>3</v>
      </c>
      <c r="J1371" s="43">
        <v>0</v>
      </c>
      <c r="K1371" s="43">
        <v>3842.01</v>
      </c>
      <c r="L1371" s="43">
        <v>2041.34</v>
      </c>
      <c r="M1371" s="45">
        <v>0</v>
      </c>
      <c r="N1371" s="45">
        <f t="shared" si="102"/>
        <v>0</v>
      </c>
      <c r="O1371" s="45">
        <v>0</v>
      </c>
      <c r="P1371" s="45">
        <v>0</v>
      </c>
      <c r="Q1371" s="45">
        <v>0</v>
      </c>
      <c r="R1371" s="57">
        <v>45292</v>
      </c>
      <c r="S1371" s="57">
        <v>45657</v>
      </c>
    </row>
    <row r="1372" spans="1:19" ht="20.3" x14ac:dyDescent="0.35">
      <c r="A1372" s="43">
        <v>330</v>
      </c>
      <c r="B1372" s="47" t="s">
        <v>1041</v>
      </c>
      <c r="C1372" s="55">
        <v>37843</v>
      </c>
      <c r="D1372" s="43" t="s">
        <v>1899</v>
      </c>
      <c r="E1372" s="43">
        <v>1964</v>
      </c>
      <c r="F1372" s="43" t="s">
        <v>2131</v>
      </c>
      <c r="G1372" s="56" t="s">
        <v>2098</v>
      </c>
      <c r="H1372" s="43">
        <v>4</v>
      </c>
      <c r="I1372" s="43">
        <v>4</v>
      </c>
      <c r="J1372" s="43">
        <v>0</v>
      </c>
      <c r="K1372" s="43">
        <v>3246.51</v>
      </c>
      <c r="L1372" s="43">
        <v>2651.15</v>
      </c>
      <c r="M1372" s="45">
        <v>0</v>
      </c>
      <c r="N1372" s="45">
        <f t="shared" si="102"/>
        <v>0</v>
      </c>
      <c r="O1372" s="45">
        <v>0</v>
      </c>
      <c r="P1372" s="45">
        <v>0</v>
      </c>
      <c r="Q1372" s="45">
        <v>0</v>
      </c>
      <c r="R1372" s="57">
        <v>45292</v>
      </c>
      <c r="S1372" s="57">
        <v>45657</v>
      </c>
    </row>
    <row r="1373" spans="1:19" ht="20.3" x14ac:dyDescent="0.35">
      <c r="A1373" s="43">
        <v>331</v>
      </c>
      <c r="B1373" s="47" t="s">
        <v>1042</v>
      </c>
      <c r="C1373" s="55">
        <v>38419</v>
      </c>
      <c r="D1373" s="43" t="s">
        <v>1899</v>
      </c>
      <c r="E1373" s="43">
        <v>1956</v>
      </c>
      <c r="F1373" s="43" t="s">
        <v>2131</v>
      </c>
      <c r="G1373" s="56" t="s">
        <v>2106</v>
      </c>
      <c r="H1373" s="43">
        <v>2</v>
      </c>
      <c r="I1373" s="43">
        <v>2</v>
      </c>
      <c r="J1373" s="43">
        <v>0</v>
      </c>
      <c r="K1373" s="43">
        <v>708.24</v>
      </c>
      <c r="L1373" s="43">
        <v>688.3</v>
      </c>
      <c r="M1373" s="45">
        <v>0</v>
      </c>
      <c r="N1373" s="45">
        <f t="shared" si="102"/>
        <v>0</v>
      </c>
      <c r="O1373" s="45">
        <v>0</v>
      </c>
      <c r="P1373" s="45">
        <v>0</v>
      </c>
      <c r="Q1373" s="45">
        <v>0</v>
      </c>
      <c r="R1373" s="57">
        <v>45292</v>
      </c>
      <c r="S1373" s="57">
        <v>45657</v>
      </c>
    </row>
    <row r="1374" spans="1:19" ht="20.3" x14ac:dyDescent="0.35">
      <c r="A1374" s="43">
        <v>332</v>
      </c>
      <c r="B1374" s="47" t="s">
        <v>1043</v>
      </c>
      <c r="C1374" s="55">
        <v>38420</v>
      </c>
      <c r="D1374" s="43" t="s">
        <v>1899</v>
      </c>
      <c r="E1374" s="43">
        <v>1967</v>
      </c>
      <c r="F1374" s="43" t="s">
        <v>2131</v>
      </c>
      <c r="G1374" s="56" t="s">
        <v>2098</v>
      </c>
      <c r="H1374" s="43">
        <v>4</v>
      </c>
      <c r="I1374" s="43">
        <v>3</v>
      </c>
      <c r="J1374" s="43">
        <v>0</v>
      </c>
      <c r="K1374" s="43">
        <v>3323.72</v>
      </c>
      <c r="L1374" s="43">
        <v>2175.77</v>
      </c>
      <c r="M1374" s="45">
        <v>0</v>
      </c>
      <c r="N1374" s="45">
        <f t="shared" si="102"/>
        <v>0</v>
      </c>
      <c r="O1374" s="45">
        <v>0</v>
      </c>
      <c r="P1374" s="45">
        <v>0</v>
      </c>
      <c r="Q1374" s="45">
        <v>0</v>
      </c>
      <c r="R1374" s="57">
        <v>45292</v>
      </c>
      <c r="S1374" s="57">
        <v>45657</v>
      </c>
    </row>
    <row r="1375" spans="1:19" ht="20.3" x14ac:dyDescent="0.35">
      <c r="A1375" s="43">
        <v>333</v>
      </c>
      <c r="B1375" s="47" t="s">
        <v>1044</v>
      </c>
      <c r="C1375" s="55">
        <v>38442</v>
      </c>
      <c r="D1375" s="43" t="s">
        <v>1899</v>
      </c>
      <c r="E1375" s="43">
        <v>1962</v>
      </c>
      <c r="F1375" s="43" t="s">
        <v>2131</v>
      </c>
      <c r="G1375" s="56" t="s">
        <v>2099</v>
      </c>
      <c r="H1375" s="43">
        <v>2</v>
      </c>
      <c r="I1375" s="43">
        <v>2</v>
      </c>
      <c r="J1375" s="43">
        <v>0</v>
      </c>
      <c r="K1375" s="43">
        <v>1580.16</v>
      </c>
      <c r="L1375" s="43">
        <v>618.70000000000005</v>
      </c>
      <c r="M1375" s="45">
        <v>0</v>
      </c>
      <c r="N1375" s="45">
        <f t="shared" si="102"/>
        <v>0</v>
      </c>
      <c r="O1375" s="45">
        <v>0</v>
      </c>
      <c r="P1375" s="45">
        <v>0</v>
      </c>
      <c r="Q1375" s="45">
        <v>0</v>
      </c>
      <c r="R1375" s="57">
        <v>45292</v>
      </c>
      <c r="S1375" s="57">
        <v>45657</v>
      </c>
    </row>
    <row r="1376" spans="1:19" ht="20.3" x14ac:dyDescent="0.3">
      <c r="A1376" s="46" t="s">
        <v>22</v>
      </c>
      <c r="B1376" s="46"/>
      <c r="C1376" s="58" t="s">
        <v>172</v>
      </c>
      <c r="D1376" s="58" t="s">
        <v>172</v>
      </c>
      <c r="E1376" s="58" t="s">
        <v>172</v>
      </c>
      <c r="F1376" s="58" t="s">
        <v>172</v>
      </c>
      <c r="G1376" s="58" t="s">
        <v>172</v>
      </c>
      <c r="H1376" s="58" t="s">
        <v>172</v>
      </c>
      <c r="I1376" s="58" t="s">
        <v>172</v>
      </c>
      <c r="J1376" s="49">
        <f>SUM(J1366:J1375)</f>
        <v>0</v>
      </c>
      <c r="K1376" s="49">
        <f t="shared" ref="K1376:Q1376" si="104">SUM(K1366:K1375)</f>
        <v>18385.59</v>
      </c>
      <c r="L1376" s="49">
        <f t="shared" si="104"/>
        <v>11633.95</v>
      </c>
      <c r="M1376" s="49">
        <f t="shared" si="104"/>
        <v>0</v>
      </c>
      <c r="N1376" s="49">
        <f t="shared" si="104"/>
        <v>0</v>
      </c>
      <c r="O1376" s="49">
        <f t="shared" si="104"/>
        <v>0</v>
      </c>
      <c r="P1376" s="49">
        <f t="shared" si="104"/>
        <v>0</v>
      </c>
      <c r="Q1376" s="49">
        <f t="shared" si="104"/>
        <v>0</v>
      </c>
      <c r="R1376" s="58" t="s">
        <v>172</v>
      </c>
      <c r="S1376" s="58" t="s">
        <v>172</v>
      </c>
    </row>
    <row r="1377" spans="1:19" ht="19.649999999999999" x14ac:dyDescent="0.3">
      <c r="A1377" s="596" t="s">
        <v>1980</v>
      </c>
      <c r="B1377" s="596"/>
      <c r="C1377" s="596"/>
      <c r="D1377" s="596"/>
      <c r="E1377" s="596"/>
      <c r="F1377" s="596"/>
      <c r="G1377" s="596"/>
      <c r="H1377" s="596"/>
      <c r="I1377" s="596"/>
      <c r="J1377" s="596"/>
      <c r="K1377" s="596"/>
      <c r="L1377" s="596"/>
      <c r="M1377" s="596"/>
      <c r="N1377" s="596"/>
      <c r="O1377" s="596"/>
      <c r="P1377" s="596"/>
      <c r="Q1377" s="596"/>
      <c r="R1377" s="596"/>
      <c r="S1377" s="597"/>
    </row>
    <row r="1378" spans="1:19" ht="20.3" x14ac:dyDescent="0.35">
      <c r="A1378" s="43">
        <v>334</v>
      </c>
      <c r="B1378" s="47" t="s">
        <v>1047</v>
      </c>
      <c r="C1378" s="55">
        <v>38850</v>
      </c>
      <c r="D1378" s="43" t="s">
        <v>1899</v>
      </c>
      <c r="E1378" s="43">
        <v>1983</v>
      </c>
      <c r="F1378" s="43">
        <v>2018</v>
      </c>
      <c r="G1378" s="56" t="s">
        <v>2097</v>
      </c>
      <c r="H1378" s="43">
        <v>9</v>
      </c>
      <c r="I1378" s="43">
        <v>1</v>
      </c>
      <c r="J1378" s="43">
        <v>0</v>
      </c>
      <c r="K1378" s="43">
        <v>2992.35</v>
      </c>
      <c r="L1378" s="43">
        <v>1841.9</v>
      </c>
      <c r="M1378" s="45">
        <v>4410537.6400000006</v>
      </c>
      <c r="N1378" s="45">
        <f t="shared" si="102"/>
        <v>4410537.6400000006</v>
      </c>
      <c r="O1378" s="45">
        <v>0</v>
      </c>
      <c r="P1378" s="45">
        <v>0</v>
      </c>
      <c r="Q1378" s="45">
        <v>0</v>
      </c>
      <c r="R1378" s="57">
        <v>45292</v>
      </c>
      <c r="S1378" s="57">
        <v>45657</v>
      </c>
    </row>
    <row r="1379" spans="1:19" ht="20.3" x14ac:dyDescent="0.35">
      <c r="A1379" s="43">
        <v>335</v>
      </c>
      <c r="B1379" s="47" t="s">
        <v>1048</v>
      </c>
      <c r="C1379" s="55">
        <v>38851</v>
      </c>
      <c r="D1379" s="43" t="s">
        <v>1899</v>
      </c>
      <c r="E1379" s="43">
        <v>1985</v>
      </c>
      <c r="F1379" s="43">
        <v>2018</v>
      </c>
      <c r="G1379" s="56" t="s">
        <v>2097</v>
      </c>
      <c r="H1379" s="43">
        <v>9</v>
      </c>
      <c r="I1379" s="43">
        <v>7</v>
      </c>
      <c r="J1379" s="43">
        <v>0</v>
      </c>
      <c r="K1379" s="43">
        <v>18987.830000000002</v>
      </c>
      <c r="L1379" s="43">
        <v>14145</v>
      </c>
      <c r="M1379" s="45">
        <v>0</v>
      </c>
      <c r="N1379" s="45">
        <f t="shared" si="102"/>
        <v>0</v>
      </c>
      <c r="O1379" s="45">
        <v>0</v>
      </c>
      <c r="P1379" s="45">
        <v>0</v>
      </c>
      <c r="Q1379" s="45">
        <v>0</v>
      </c>
      <c r="R1379" s="57">
        <v>45292</v>
      </c>
      <c r="S1379" s="57">
        <v>45657</v>
      </c>
    </row>
    <row r="1380" spans="1:19" ht="20.3" x14ac:dyDescent="0.35">
      <c r="A1380" s="43">
        <v>336</v>
      </c>
      <c r="B1380" s="47" t="s">
        <v>548</v>
      </c>
      <c r="C1380" s="55">
        <v>38545</v>
      </c>
      <c r="D1380" s="43" t="s">
        <v>1899</v>
      </c>
      <c r="E1380" s="43">
        <v>1969</v>
      </c>
      <c r="F1380" s="43" t="s">
        <v>2131</v>
      </c>
      <c r="G1380" s="56" t="s">
        <v>2103</v>
      </c>
      <c r="H1380" s="43">
        <v>2</v>
      </c>
      <c r="I1380" s="43">
        <v>3</v>
      </c>
      <c r="J1380" s="43">
        <v>0</v>
      </c>
      <c r="K1380" s="43">
        <v>715.3</v>
      </c>
      <c r="L1380" s="43">
        <v>520.9</v>
      </c>
      <c r="M1380" s="45">
        <v>0</v>
      </c>
      <c r="N1380" s="45">
        <f t="shared" si="102"/>
        <v>0</v>
      </c>
      <c r="O1380" s="45">
        <v>0</v>
      </c>
      <c r="P1380" s="45">
        <v>0</v>
      </c>
      <c r="Q1380" s="45">
        <v>0</v>
      </c>
      <c r="R1380" s="57">
        <v>45292</v>
      </c>
      <c r="S1380" s="57">
        <v>45657</v>
      </c>
    </row>
    <row r="1381" spans="1:19" ht="20.3" x14ac:dyDescent="0.35">
      <c r="A1381" s="43">
        <v>337</v>
      </c>
      <c r="B1381" s="47" t="s">
        <v>588</v>
      </c>
      <c r="C1381" s="55">
        <v>38846</v>
      </c>
      <c r="D1381" s="43" t="s">
        <v>1899</v>
      </c>
      <c r="E1381" s="43">
        <v>1965</v>
      </c>
      <c r="F1381" s="43" t="s">
        <v>2131</v>
      </c>
      <c r="G1381" s="56" t="s">
        <v>2103</v>
      </c>
      <c r="H1381" s="43">
        <v>2</v>
      </c>
      <c r="I1381" s="43">
        <v>3</v>
      </c>
      <c r="J1381" s="43">
        <v>0</v>
      </c>
      <c r="K1381" s="43">
        <v>721.1</v>
      </c>
      <c r="L1381" s="43">
        <v>524.79999999999995</v>
      </c>
      <c r="M1381" s="45">
        <v>0</v>
      </c>
      <c r="N1381" s="45">
        <f t="shared" si="102"/>
        <v>0</v>
      </c>
      <c r="O1381" s="45">
        <v>0</v>
      </c>
      <c r="P1381" s="45">
        <v>0</v>
      </c>
      <c r="Q1381" s="45">
        <v>0</v>
      </c>
      <c r="R1381" s="57">
        <v>45292</v>
      </c>
      <c r="S1381" s="57">
        <v>45657</v>
      </c>
    </row>
    <row r="1382" spans="1:19" ht="20.3" x14ac:dyDescent="0.3">
      <c r="A1382" s="46" t="s">
        <v>22</v>
      </c>
      <c r="B1382" s="46"/>
      <c r="C1382" s="58" t="s">
        <v>172</v>
      </c>
      <c r="D1382" s="58" t="s">
        <v>172</v>
      </c>
      <c r="E1382" s="58" t="s">
        <v>172</v>
      </c>
      <c r="F1382" s="58" t="s">
        <v>172</v>
      </c>
      <c r="G1382" s="58" t="s">
        <v>172</v>
      </c>
      <c r="H1382" s="58" t="s">
        <v>172</v>
      </c>
      <c r="I1382" s="58" t="s">
        <v>172</v>
      </c>
      <c r="J1382" s="49">
        <f>SUM(J1378:J1381)</f>
        <v>0</v>
      </c>
      <c r="K1382" s="49">
        <f t="shared" ref="K1382:Q1382" si="105">SUM(K1378:K1381)</f>
        <v>23416.579999999998</v>
      </c>
      <c r="L1382" s="49">
        <f t="shared" si="105"/>
        <v>17032.599999999999</v>
      </c>
      <c r="M1382" s="49">
        <f t="shared" si="105"/>
        <v>4410537.6400000006</v>
      </c>
      <c r="N1382" s="49">
        <f t="shared" si="105"/>
        <v>4410537.6400000006</v>
      </c>
      <c r="O1382" s="49">
        <f t="shared" si="105"/>
        <v>0</v>
      </c>
      <c r="P1382" s="49">
        <f t="shared" si="105"/>
        <v>0</v>
      </c>
      <c r="Q1382" s="49">
        <f t="shared" si="105"/>
        <v>0</v>
      </c>
      <c r="R1382" s="58" t="s">
        <v>172</v>
      </c>
      <c r="S1382" s="58" t="s">
        <v>172</v>
      </c>
    </row>
    <row r="1383" spans="1:19" ht="19.649999999999999" x14ac:dyDescent="0.3">
      <c r="A1383" s="596" t="s">
        <v>1981</v>
      </c>
      <c r="B1383" s="596"/>
      <c r="C1383" s="596"/>
      <c r="D1383" s="596"/>
      <c r="E1383" s="596"/>
      <c r="F1383" s="596"/>
      <c r="G1383" s="596"/>
      <c r="H1383" s="596"/>
      <c r="I1383" s="596"/>
      <c r="J1383" s="596"/>
      <c r="K1383" s="596"/>
      <c r="L1383" s="596"/>
      <c r="M1383" s="596"/>
      <c r="N1383" s="596"/>
      <c r="O1383" s="596"/>
      <c r="P1383" s="596"/>
      <c r="Q1383" s="596"/>
      <c r="R1383" s="596"/>
      <c r="S1383" s="597"/>
    </row>
    <row r="1384" spans="1:19" ht="20.3" x14ac:dyDescent="0.35">
      <c r="A1384" s="43">
        <v>338</v>
      </c>
      <c r="B1384" s="44" t="s">
        <v>1049</v>
      </c>
      <c r="C1384" s="55">
        <v>39031</v>
      </c>
      <c r="D1384" s="43" t="s">
        <v>1899</v>
      </c>
      <c r="E1384" s="43">
        <v>1935</v>
      </c>
      <c r="F1384" s="43" t="s">
        <v>2131</v>
      </c>
      <c r="G1384" s="56" t="s">
        <v>2109</v>
      </c>
      <c r="H1384" s="43">
        <v>2</v>
      </c>
      <c r="I1384" s="43">
        <v>3</v>
      </c>
      <c r="J1384" s="43">
        <v>0</v>
      </c>
      <c r="K1384" s="43">
        <v>647.29999999999995</v>
      </c>
      <c r="L1384" s="43">
        <v>613.40000000000009</v>
      </c>
      <c r="M1384" s="45">
        <v>0</v>
      </c>
      <c r="N1384" s="45">
        <f t="shared" si="102"/>
        <v>0</v>
      </c>
      <c r="O1384" s="45">
        <v>0</v>
      </c>
      <c r="P1384" s="45">
        <v>0</v>
      </c>
      <c r="Q1384" s="45">
        <v>0</v>
      </c>
      <c r="R1384" s="57">
        <v>45292</v>
      </c>
      <c r="S1384" s="57">
        <v>45657</v>
      </c>
    </row>
    <row r="1385" spans="1:19" ht="20.3" x14ac:dyDescent="0.35">
      <c r="A1385" s="43">
        <v>339</v>
      </c>
      <c r="B1385" s="44" t="s">
        <v>1050</v>
      </c>
      <c r="C1385" s="55">
        <v>39027</v>
      </c>
      <c r="D1385" s="43" t="s">
        <v>1899</v>
      </c>
      <c r="E1385" s="43">
        <v>1963</v>
      </c>
      <c r="F1385" s="43" t="s">
        <v>2131</v>
      </c>
      <c r="G1385" s="56" t="s">
        <v>2098</v>
      </c>
      <c r="H1385" s="43">
        <v>4</v>
      </c>
      <c r="I1385" s="43">
        <v>3</v>
      </c>
      <c r="J1385" s="43">
        <v>0</v>
      </c>
      <c r="K1385" s="43">
        <v>2303.4</v>
      </c>
      <c r="L1385" s="43">
        <v>1991.2</v>
      </c>
      <c r="M1385" s="45">
        <v>0</v>
      </c>
      <c r="N1385" s="45">
        <f t="shared" si="102"/>
        <v>0</v>
      </c>
      <c r="O1385" s="45">
        <v>0</v>
      </c>
      <c r="P1385" s="45">
        <v>0</v>
      </c>
      <c r="Q1385" s="45">
        <v>0</v>
      </c>
      <c r="R1385" s="57">
        <v>45292</v>
      </c>
      <c r="S1385" s="57">
        <v>45657</v>
      </c>
    </row>
    <row r="1386" spans="1:19" ht="20.3" x14ac:dyDescent="0.35">
      <c r="A1386" s="43">
        <v>340</v>
      </c>
      <c r="B1386" s="44" t="s">
        <v>1051</v>
      </c>
      <c r="C1386" s="55">
        <v>39028</v>
      </c>
      <c r="D1386" s="43" t="s">
        <v>1899</v>
      </c>
      <c r="E1386" s="43">
        <v>1963</v>
      </c>
      <c r="F1386" s="43" t="s">
        <v>2131</v>
      </c>
      <c r="G1386" s="56" t="s">
        <v>2098</v>
      </c>
      <c r="H1386" s="43">
        <v>4</v>
      </c>
      <c r="I1386" s="43">
        <v>2</v>
      </c>
      <c r="J1386" s="43">
        <v>0</v>
      </c>
      <c r="K1386" s="43">
        <v>1331</v>
      </c>
      <c r="L1386" s="43">
        <v>1234.7</v>
      </c>
      <c r="M1386" s="45">
        <v>0</v>
      </c>
      <c r="N1386" s="45">
        <f t="shared" si="102"/>
        <v>0</v>
      </c>
      <c r="O1386" s="45">
        <v>0</v>
      </c>
      <c r="P1386" s="45">
        <v>0</v>
      </c>
      <c r="Q1386" s="45">
        <v>0</v>
      </c>
      <c r="R1386" s="57">
        <v>45292</v>
      </c>
      <c r="S1386" s="57">
        <v>45657</v>
      </c>
    </row>
    <row r="1387" spans="1:19" ht="20.3" x14ac:dyDescent="0.35">
      <c r="A1387" s="43">
        <v>341</v>
      </c>
      <c r="B1387" s="44" t="s">
        <v>1052</v>
      </c>
      <c r="C1387" s="55">
        <v>38940</v>
      </c>
      <c r="D1387" s="43" t="s">
        <v>1899</v>
      </c>
      <c r="E1387" s="43">
        <v>1957</v>
      </c>
      <c r="F1387" s="43" t="s">
        <v>2131</v>
      </c>
      <c r="G1387" s="56" t="s">
        <v>2103</v>
      </c>
      <c r="H1387" s="43">
        <v>2</v>
      </c>
      <c r="I1387" s="43">
        <v>1</v>
      </c>
      <c r="J1387" s="43">
        <v>0</v>
      </c>
      <c r="K1387" s="43">
        <v>352.4</v>
      </c>
      <c r="L1387" s="43">
        <v>327.5</v>
      </c>
      <c r="M1387" s="45">
        <v>0</v>
      </c>
      <c r="N1387" s="45">
        <f t="shared" si="102"/>
        <v>0</v>
      </c>
      <c r="O1387" s="45">
        <v>0</v>
      </c>
      <c r="P1387" s="45">
        <v>0</v>
      </c>
      <c r="Q1387" s="45">
        <v>0</v>
      </c>
      <c r="R1387" s="57">
        <v>45292</v>
      </c>
      <c r="S1387" s="57">
        <v>45657</v>
      </c>
    </row>
    <row r="1388" spans="1:19" ht="20.3" x14ac:dyDescent="0.35">
      <c r="A1388" s="43">
        <v>342</v>
      </c>
      <c r="B1388" s="44" t="s">
        <v>1053</v>
      </c>
      <c r="C1388" s="55">
        <v>38941</v>
      </c>
      <c r="D1388" s="43" t="s">
        <v>1899</v>
      </c>
      <c r="E1388" s="43">
        <v>1957</v>
      </c>
      <c r="F1388" s="43" t="s">
        <v>2131</v>
      </c>
      <c r="G1388" s="56" t="s">
        <v>2103</v>
      </c>
      <c r="H1388" s="43">
        <v>2</v>
      </c>
      <c r="I1388" s="43">
        <v>1</v>
      </c>
      <c r="J1388" s="43">
        <v>0</v>
      </c>
      <c r="K1388" s="43">
        <v>346.4</v>
      </c>
      <c r="L1388" s="43">
        <v>317.10000000000002</v>
      </c>
      <c r="M1388" s="45">
        <v>65485526.975999996</v>
      </c>
      <c r="N1388" s="45">
        <f t="shared" si="102"/>
        <v>65485526.975999996</v>
      </c>
      <c r="O1388" s="45">
        <v>0</v>
      </c>
      <c r="P1388" s="45">
        <v>0</v>
      </c>
      <c r="Q1388" s="45">
        <v>0</v>
      </c>
      <c r="R1388" s="57">
        <v>45292</v>
      </c>
      <c r="S1388" s="57">
        <v>45657</v>
      </c>
    </row>
    <row r="1389" spans="1:19" ht="20.3" x14ac:dyDescent="0.35">
      <c r="A1389" s="43">
        <v>343</v>
      </c>
      <c r="B1389" s="44" t="s">
        <v>1054</v>
      </c>
      <c r="C1389" s="55">
        <v>39193</v>
      </c>
      <c r="D1389" s="43" t="s">
        <v>1899</v>
      </c>
      <c r="E1389" s="43">
        <v>1949</v>
      </c>
      <c r="F1389" s="43" t="s">
        <v>2131</v>
      </c>
      <c r="G1389" s="56" t="s">
        <v>2103</v>
      </c>
      <c r="H1389" s="43">
        <v>2</v>
      </c>
      <c r="I1389" s="43">
        <v>2</v>
      </c>
      <c r="J1389" s="43">
        <v>0</v>
      </c>
      <c r="K1389" s="43">
        <v>594.29999999999995</v>
      </c>
      <c r="L1389" s="43">
        <v>551.5</v>
      </c>
      <c r="M1389" s="45">
        <v>0</v>
      </c>
      <c r="N1389" s="45">
        <f t="shared" si="102"/>
        <v>0</v>
      </c>
      <c r="O1389" s="45">
        <v>0</v>
      </c>
      <c r="P1389" s="45">
        <v>0</v>
      </c>
      <c r="Q1389" s="45">
        <v>0</v>
      </c>
      <c r="R1389" s="57">
        <v>45292</v>
      </c>
      <c r="S1389" s="57">
        <v>45657</v>
      </c>
    </row>
    <row r="1390" spans="1:19" ht="20.3" x14ac:dyDescent="0.35">
      <c r="A1390" s="43">
        <v>344</v>
      </c>
      <c r="B1390" s="44" t="s">
        <v>1055</v>
      </c>
      <c r="C1390" s="55">
        <v>39206</v>
      </c>
      <c r="D1390" s="43" t="s">
        <v>1899</v>
      </c>
      <c r="E1390" s="43">
        <v>1966</v>
      </c>
      <c r="F1390" s="43" t="s">
        <v>2131</v>
      </c>
      <c r="G1390" s="56" t="s">
        <v>2098</v>
      </c>
      <c r="H1390" s="43">
        <v>4</v>
      </c>
      <c r="I1390" s="43">
        <v>3</v>
      </c>
      <c r="J1390" s="43">
        <v>0</v>
      </c>
      <c r="K1390" s="43">
        <v>2045.1</v>
      </c>
      <c r="L1390" s="43">
        <v>2219.0500000000002</v>
      </c>
      <c r="M1390" s="45">
        <v>0</v>
      </c>
      <c r="N1390" s="45">
        <f t="shared" si="102"/>
        <v>0</v>
      </c>
      <c r="O1390" s="45">
        <v>0</v>
      </c>
      <c r="P1390" s="45">
        <v>0</v>
      </c>
      <c r="Q1390" s="45">
        <v>0</v>
      </c>
      <c r="R1390" s="57">
        <v>45292</v>
      </c>
      <c r="S1390" s="57">
        <v>45657</v>
      </c>
    </row>
    <row r="1391" spans="1:19" ht="20.3" x14ac:dyDescent="0.35">
      <c r="A1391" s="43">
        <v>345</v>
      </c>
      <c r="B1391" s="44" t="s">
        <v>1056</v>
      </c>
      <c r="C1391" s="55">
        <v>39254</v>
      </c>
      <c r="D1391" s="43" t="s">
        <v>1899</v>
      </c>
      <c r="E1391" s="43">
        <v>1962</v>
      </c>
      <c r="F1391" s="43" t="s">
        <v>2131</v>
      </c>
      <c r="G1391" s="56" t="s">
        <v>2103</v>
      </c>
      <c r="H1391" s="43">
        <v>2</v>
      </c>
      <c r="I1391" s="43">
        <v>1</v>
      </c>
      <c r="J1391" s="43">
        <v>0</v>
      </c>
      <c r="K1391" s="43">
        <v>360.7</v>
      </c>
      <c r="L1391" s="43">
        <v>331.9</v>
      </c>
      <c r="M1391" s="45">
        <v>0</v>
      </c>
      <c r="N1391" s="45">
        <f t="shared" si="102"/>
        <v>0</v>
      </c>
      <c r="O1391" s="45">
        <v>0</v>
      </c>
      <c r="P1391" s="45">
        <v>0</v>
      </c>
      <c r="Q1391" s="45">
        <v>0</v>
      </c>
      <c r="R1391" s="57">
        <v>45292</v>
      </c>
      <c r="S1391" s="57">
        <v>45657</v>
      </c>
    </row>
    <row r="1392" spans="1:19" ht="20.3" x14ac:dyDescent="0.35">
      <c r="A1392" s="43">
        <v>346</v>
      </c>
      <c r="B1392" s="44" t="s">
        <v>1057</v>
      </c>
      <c r="C1392" s="55">
        <v>39255</v>
      </c>
      <c r="D1392" s="43" t="s">
        <v>1899</v>
      </c>
      <c r="E1392" s="43">
        <v>1957</v>
      </c>
      <c r="F1392" s="43" t="s">
        <v>2131</v>
      </c>
      <c r="G1392" s="56" t="s">
        <v>2103</v>
      </c>
      <c r="H1392" s="43">
        <v>2</v>
      </c>
      <c r="I1392" s="43">
        <v>1</v>
      </c>
      <c r="J1392" s="43">
        <v>0</v>
      </c>
      <c r="K1392" s="43">
        <v>561.20000000000005</v>
      </c>
      <c r="L1392" s="43">
        <v>499.5</v>
      </c>
      <c r="M1392" s="45">
        <v>10104528.88305</v>
      </c>
      <c r="N1392" s="45">
        <f t="shared" si="102"/>
        <v>10104528.88305</v>
      </c>
      <c r="O1392" s="45">
        <v>0</v>
      </c>
      <c r="P1392" s="45">
        <v>0</v>
      </c>
      <c r="Q1392" s="45">
        <v>0</v>
      </c>
      <c r="R1392" s="57">
        <v>45292</v>
      </c>
      <c r="S1392" s="57">
        <v>45657</v>
      </c>
    </row>
    <row r="1393" spans="1:19" ht="20.3" x14ac:dyDescent="0.35">
      <c r="A1393" s="43">
        <v>347</v>
      </c>
      <c r="B1393" s="44" t="s">
        <v>1058</v>
      </c>
      <c r="C1393" s="55">
        <v>39256</v>
      </c>
      <c r="D1393" s="43" t="s">
        <v>1899</v>
      </c>
      <c r="E1393" s="43">
        <v>1958</v>
      </c>
      <c r="F1393" s="43" t="s">
        <v>2131</v>
      </c>
      <c r="G1393" s="56" t="s">
        <v>2103</v>
      </c>
      <c r="H1393" s="43">
        <v>2</v>
      </c>
      <c r="I1393" s="43">
        <v>1</v>
      </c>
      <c r="J1393" s="43">
        <v>0</v>
      </c>
      <c r="K1393" s="43">
        <v>647.1</v>
      </c>
      <c r="L1393" s="43">
        <v>605.4</v>
      </c>
      <c r="M1393" s="45">
        <v>0</v>
      </c>
      <c r="N1393" s="45">
        <f t="shared" si="102"/>
        <v>0</v>
      </c>
      <c r="O1393" s="45">
        <v>0</v>
      </c>
      <c r="P1393" s="45">
        <v>0</v>
      </c>
      <c r="Q1393" s="45">
        <v>0</v>
      </c>
      <c r="R1393" s="57">
        <v>45292</v>
      </c>
      <c r="S1393" s="57">
        <v>45657</v>
      </c>
    </row>
    <row r="1394" spans="1:19" ht="20.3" x14ac:dyDescent="0.35">
      <c r="A1394" s="43">
        <v>348</v>
      </c>
      <c r="B1394" s="44" t="s">
        <v>1059</v>
      </c>
      <c r="C1394" s="55">
        <v>39280</v>
      </c>
      <c r="D1394" s="43" t="s">
        <v>1899</v>
      </c>
      <c r="E1394" s="43">
        <v>1972</v>
      </c>
      <c r="F1394" s="43" t="s">
        <v>2131</v>
      </c>
      <c r="G1394" s="56" t="s">
        <v>2098</v>
      </c>
      <c r="H1394" s="43">
        <v>5</v>
      </c>
      <c r="I1394" s="43">
        <v>4</v>
      </c>
      <c r="J1394" s="43">
        <v>0</v>
      </c>
      <c r="K1394" s="43">
        <v>4233.1000000000004</v>
      </c>
      <c r="L1394" s="43">
        <v>3878.62</v>
      </c>
      <c r="M1394" s="45">
        <v>0</v>
      </c>
      <c r="N1394" s="45">
        <f t="shared" si="102"/>
        <v>0</v>
      </c>
      <c r="O1394" s="45">
        <v>0</v>
      </c>
      <c r="P1394" s="45">
        <v>0</v>
      </c>
      <c r="Q1394" s="45">
        <v>0</v>
      </c>
      <c r="R1394" s="57">
        <v>45292</v>
      </c>
      <c r="S1394" s="57">
        <v>45657</v>
      </c>
    </row>
    <row r="1395" spans="1:19" ht="20.3" x14ac:dyDescent="0.35">
      <c r="A1395" s="43">
        <v>349</v>
      </c>
      <c r="B1395" s="44" t="s">
        <v>1060</v>
      </c>
      <c r="C1395" s="55">
        <v>39282</v>
      </c>
      <c r="D1395" s="43" t="s">
        <v>1899</v>
      </c>
      <c r="E1395" s="43">
        <v>1934</v>
      </c>
      <c r="F1395" s="43" t="s">
        <v>2131</v>
      </c>
      <c r="G1395" s="56" t="s">
        <v>2098</v>
      </c>
      <c r="H1395" s="43">
        <v>2</v>
      </c>
      <c r="I1395" s="43">
        <v>2</v>
      </c>
      <c r="J1395" s="43">
        <v>0</v>
      </c>
      <c r="K1395" s="43">
        <v>1280.3</v>
      </c>
      <c r="L1395" s="43">
        <v>552</v>
      </c>
      <c r="M1395" s="45">
        <v>0</v>
      </c>
      <c r="N1395" s="45">
        <f t="shared" si="102"/>
        <v>0</v>
      </c>
      <c r="O1395" s="45">
        <v>0</v>
      </c>
      <c r="P1395" s="45">
        <v>0</v>
      </c>
      <c r="Q1395" s="45">
        <v>0</v>
      </c>
      <c r="R1395" s="57">
        <v>45292</v>
      </c>
      <c r="S1395" s="57">
        <v>45657</v>
      </c>
    </row>
    <row r="1396" spans="1:19" ht="20.3" x14ac:dyDescent="0.35">
      <c r="A1396" s="43">
        <v>350</v>
      </c>
      <c r="B1396" s="44" t="s">
        <v>1061</v>
      </c>
      <c r="C1396" s="55">
        <v>39284</v>
      </c>
      <c r="D1396" s="43" t="s">
        <v>1899</v>
      </c>
      <c r="E1396" s="43">
        <v>1957</v>
      </c>
      <c r="F1396" s="43" t="s">
        <v>2131</v>
      </c>
      <c r="G1396" s="56" t="s">
        <v>2098</v>
      </c>
      <c r="H1396" s="43">
        <v>2</v>
      </c>
      <c r="I1396" s="43">
        <v>2</v>
      </c>
      <c r="J1396" s="43">
        <v>0</v>
      </c>
      <c r="K1396" s="43">
        <v>995.96</v>
      </c>
      <c r="L1396" s="43">
        <v>963.92000000000007</v>
      </c>
      <c r="M1396" s="45">
        <v>20226740.385600001</v>
      </c>
      <c r="N1396" s="45">
        <f t="shared" si="102"/>
        <v>20226740.385600001</v>
      </c>
      <c r="O1396" s="45">
        <v>0</v>
      </c>
      <c r="P1396" s="45">
        <v>0</v>
      </c>
      <c r="Q1396" s="45">
        <v>0</v>
      </c>
      <c r="R1396" s="57">
        <v>45292</v>
      </c>
      <c r="S1396" s="57">
        <v>45657</v>
      </c>
    </row>
    <row r="1397" spans="1:19" ht="20.3" x14ac:dyDescent="0.35">
      <c r="A1397" s="43">
        <v>351</v>
      </c>
      <c r="B1397" s="44" t="s">
        <v>1062</v>
      </c>
      <c r="C1397" s="55">
        <v>38968</v>
      </c>
      <c r="D1397" s="43" t="s">
        <v>1899</v>
      </c>
      <c r="E1397" s="43">
        <v>1957</v>
      </c>
      <c r="F1397" s="43" t="s">
        <v>2131</v>
      </c>
      <c r="G1397" s="56" t="s">
        <v>2098</v>
      </c>
      <c r="H1397" s="43">
        <v>2</v>
      </c>
      <c r="I1397" s="43">
        <v>1</v>
      </c>
      <c r="J1397" s="43">
        <v>0</v>
      </c>
      <c r="K1397" s="43">
        <v>1002.3</v>
      </c>
      <c r="L1397" s="43">
        <v>389.3</v>
      </c>
      <c r="M1397" s="45">
        <v>9611455.839300001</v>
      </c>
      <c r="N1397" s="45">
        <f t="shared" si="102"/>
        <v>9611455.839300001</v>
      </c>
      <c r="O1397" s="45">
        <v>0</v>
      </c>
      <c r="P1397" s="45">
        <v>0</v>
      </c>
      <c r="Q1397" s="45">
        <v>0</v>
      </c>
      <c r="R1397" s="57">
        <v>45292</v>
      </c>
      <c r="S1397" s="57">
        <v>45657</v>
      </c>
    </row>
    <row r="1398" spans="1:19" ht="20.3" x14ac:dyDescent="0.35">
      <c r="A1398" s="43">
        <v>352</v>
      </c>
      <c r="B1398" s="44" t="s">
        <v>594</v>
      </c>
      <c r="C1398" s="55">
        <v>39001</v>
      </c>
      <c r="D1398" s="43" t="s">
        <v>1899</v>
      </c>
      <c r="E1398" s="43">
        <v>1960</v>
      </c>
      <c r="F1398" s="43" t="s">
        <v>2131</v>
      </c>
      <c r="G1398" s="56" t="s">
        <v>2103</v>
      </c>
      <c r="H1398" s="43">
        <v>2</v>
      </c>
      <c r="I1398" s="43">
        <v>1</v>
      </c>
      <c r="J1398" s="43">
        <v>0</v>
      </c>
      <c r="K1398" s="43">
        <v>427.5</v>
      </c>
      <c r="L1398" s="43">
        <v>442.5</v>
      </c>
      <c r="M1398" s="45">
        <v>0</v>
      </c>
      <c r="N1398" s="45">
        <f t="shared" si="102"/>
        <v>0</v>
      </c>
      <c r="O1398" s="45">
        <v>0</v>
      </c>
      <c r="P1398" s="45">
        <v>0</v>
      </c>
      <c r="Q1398" s="45">
        <v>0</v>
      </c>
      <c r="R1398" s="57">
        <v>45292</v>
      </c>
      <c r="S1398" s="57">
        <v>45657</v>
      </c>
    </row>
    <row r="1399" spans="1:19" ht="20.3" x14ac:dyDescent="0.35">
      <c r="A1399" s="43">
        <v>353</v>
      </c>
      <c r="B1399" s="44" t="s">
        <v>595</v>
      </c>
      <c r="C1399" s="55">
        <v>39008</v>
      </c>
      <c r="D1399" s="43" t="s">
        <v>1899</v>
      </c>
      <c r="E1399" s="43">
        <v>1954</v>
      </c>
      <c r="F1399" s="43" t="s">
        <v>2131</v>
      </c>
      <c r="G1399" s="56" t="s">
        <v>2098</v>
      </c>
      <c r="H1399" s="43">
        <v>2</v>
      </c>
      <c r="I1399" s="43">
        <v>2</v>
      </c>
      <c r="J1399" s="43">
        <v>0</v>
      </c>
      <c r="K1399" s="43">
        <v>686.3</v>
      </c>
      <c r="L1399" s="43">
        <v>657.6</v>
      </c>
      <c r="M1399" s="45">
        <v>0</v>
      </c>
      <c r="N1399" s="45">
        <f t="shared" si="102"/>
        <v>0</v>
      </c>
      <c r="O1399" s="45">
        <v>0</v>
      </c>
      <c r="P1399" s="45">
        <v>0</v>
      </c>
      <c r="Q1399" s="45">
        <v>0</v>
      </c>
      <c r="R1399" s="57">
        <v>45292</v>
      </c>
      <c r="S1399" s="57">
        <v>45657</v>
      </c>
    </row>
    <row r="1400" spans="1:19" ht="20.3" x14ac:dyDescent="0.35">
      <c r="A1400" s="43">
        <v>354</v>
      </c>
      <c r="B1400" s="44" t="s">
        <v>601</v>
      </c>
      <c r="C1400" s="55">
        <v>39125</v>
      </c>
      <c r="D1400" s="43" t="s">
        <v>1899</v>
      </c>
      <c r="E1400" s="43">
        <v>1985</v>
      </c>
      <c r="F1400" s="43" t="s">
        <v>2131</v>
      </c>
      <c r="G1400" s="56" t="s">
        <v>2097</v>
      </c>
      <c r="H1400" s="43">
        <v>5</v>
      </c>
      <c r="I1400" s="43">
        <v>4</v>
      </c>
      <c r="J1400" s="43">
        <v>0</v>
      </c>
      <c r="K1400" s="43">
        <v>5287.1</v>
      </c>
      <c r="L1400" s="43">
        <v>3363.7</v>
      </c>
      <c r="M1400" s="45">
        <v>32880</v>
      </c>
      <c r="N1400" s="45">
        <f t="shared" si="102"/>
        <v>32880</v>
      </c>
      <c r="O1400" s="45">
        <v>0</v>
      </c>
      <c r="P1400" s="45">
        <v>0</v>
      </c>
      <c r="Q1400" s="45">
        <v>0</v>
      </c>
      <c r="R1400" s="57">
        <v>45292</v>
      </c>
      <c r="S1400" s="57">
        <v>45657</v>
      </c>
    </row>
    <row r="1401" spans="1:19" ht="19.649999999999999" x14ac:dyDescent="0.3">
      <c r="A1401" s="53" t="s">
        <v>22</v>
      </c>
      <c r="B1401" s="53"/>
      <c r="C1401" s="58" t="s">
        <v>172</v>
      </c>
      <c r="D1401" s="58" t="s">
        <v>172</v>
      </c>
      <c r="E1401" s="58" t="s">
        <v>172</v>
      </c>
      <c r="F1401" s="58" t="s">
        <v>172</v>
      </c>
      <c r="G1401" s="58" t="s">
        <v>172</v>
      </c>
      <c r="H1401" s="58" t="s">
        <v>172</v>
      </c>
      <c r="I1401" s="58" t="s">
        <v>172</v>
      </c>
      <c r="J1401" s="49">
        <f>SUM(J1384:J1400)</f>
        <v>0</v>
      </c>
      <c r="K1401" s="49">
        <f t="shared" ref="K1401:Q1401" si="106">SUM(K1384:K1400)</f>
        <v>23101.46</v>
      </c>
      <c r="L1401" s="49">
        <f t="shared" si="106"/>
        <v>18938.89</v>
      </c>
      <c r="M1401" s="49">
        <f t="shared" si="106"/>
        <v>105461132.08395</v>
      </c>
      <c r="N1401" s="49">
        <f t="shared" si="106"/>
        <v>105461132.08395</v>
      </c>
      <c r="O1401" s="49">
        <f t="shared" si="106"/>
        <v>0</v>
      </c>
      <c r="P1401" s="49">
        <f t="shared" si="106"/>
        <v>0</v>
      </c>
      <c r="Q1401" s="49">
        <f t="shared" si="106"/>
        <v>0</v>
      </c>
      <c r="R1401" s="58" t="s">
        <v>172</v>
      </c>
      <c r="S1401" s="58" t="s">
        <v>172</v>
      </c>
    </row>
    <row r="1402" spans="1:19" ht="19.649999999999999" x14ac:dyDescent="0.3">
      <c r="A1402" s="590" t="s">
        <v>1982</v>
      </c>
      <c r="B1402" s="590"/>
      <c r="C1402" s="590"/>
      <c r="D1402" s="590"/>
      <c r="E1402" s="590"/>
      <c r="F1402" s="590"/>
      <c r="G1402" s="590"/>
      <c r="H1402" s="590"/>
      <c r="I1402" s="590"/>
      <c r="J1402" s="590"/>
      <c r="K1402" s="590"/>
      <c r="L1402" s="590"/>
      <c r="M1402" s="590"/>
      <c r="N1402" s="590"/>
      <c r="O1402" s="590"/>
      <c r="P1402" s="590"/>
      <c r="Q1402" s="590"/>
      <c r="R1402" s="590"/>
      <c r="S1402" s="591"/>
    </row>
    <row r="1403" spans="1:19" ht="19.649999999999999" x14ac:dyDescent="0.3">
      <c r="A1403" s="556" t="s">
        <v>1984</v>
      </c>
      <c r="B1403" s="556"/>
      <c r="C1403" s="556"/>
      <c r="D1403" s="556"/>
      <c r="E1403" s="556"/>
      <c r="F1403" s="556"/>
      <c r="G1403" s="556"/>
      <c r="H1403" s="556"/>
      <c r="I1403" s="556"/>
      <c r="J1403" s="556"/>
      <c r="K1403" s="556"/>
      <c r="L1403" s="556"/>
      <c r="M1403" s="556"/>
      <c r="N1403" s="556"/>
      <c r="O1403" s="556"/>
      <c r="P1403" s="556"/>
      <c r="Q1403" s="556"/>
      <c r="R1403" s="556"/>
      <c r="S1403" s="557"/>
    </row>
    <row r="1404" spans="1:19" ht="20.3" x14ac:dyDescent="0.35">
      <c r="A1404" s="43">
        <v>355</v>
      </c>
      <c r="B1404" s="46" t="s">
        <v>621</v>
      </c>
      <c r="C1404" s="55">
        <v>41153</v>
      </c>
      <c r="D1404" s="43" t="s">
        <v>1899</v>
      </c>
      <c r="E1404" s="43">
        <v>1987</v>
      </c>
      <c r="F1404" s="43" t="s">
        <v>2131</v>
      </c>
      <c r="G1404" s="56" t="s">
        <v>2097</v>
      </c>
      <c r="H1404" s="43">
        <v>5</v>
      </c>
      <c r="I1404" s="43">
        <v>4</v>
      </c>
      <c r="J1404" s="43">
        <v>0</v>
      </c>
      <c r="K1404" s="43">
        <v>3633</v>
      </c>
      <c r="L1404" s="43">
        <v>3277.5070000000001</v>
      </c>
      <c r="M1404" s="45">
        <v>0</v>
      </c>
      <c r="N1404" s="45">
        <f t="shared" si="102"/>
        <v>0</v>
      </c>
      <c r="O1404" s="45">
        <v>0</v>
      </c>
      <c r="P1404" s="45">
        <v>0</v>
      </c>
      <c r="Q1404" s="45">
        <v>0</v>
      </c>
      <c r="R1404" s="57">
        <v>45292</v>
      </c>
      <c r="S1404" s="57">
        <v>45657</v>
      </c>
    </row>
    <row r="1405" spans="1:19" ht="20.3" x14ac:dyDescent="0.35">
      <c r="A1405" s="43">
        <v>356</v>
      </c>
      <c r="B1405" s="46" t="s">
        <v>622</v>
      </c>
      <c r="C1405" s="55">
        <v>41159</v>
      </c>
      <c r="D1405" s="43" t="s">
        <v>1899</v>
      </c>
      <c r="E1405" s="43">
        <v>1977</v>
      </c>
      <c r="F1405" s="43" t="s">
        <v>2131</v>
      </c>
      <c r="G1405" s="56" t="s">
        <v>2103</v>
      </c>
      <c r="H1405" s="43">
        <v>2</v>
      </c>
      <c r="I1405" s="43">
        <v>2</v>
      </c>
      <c r="J1405" s="43">
        <v>0</v>
      </c>
      <c r="K1405" s="43">
        <v>535.4</v>
      </c>
      <c r="L1405" s="43">
        <v>520.1</v>
      </c>
      <c r="M1405" s="45">
        <v>0</v>
      </c>
      <c r="N1405" s="45">
        <f t="shared" si="102"/>
        <v>0</v>
      </c>
      <c r="O1405" s="45">
        <v>0</v>
      </c>
      <c r="P1405" s="45">
        <v>0</v>
      </c>
      <c r="Q1405" s="45">
        <v>0</v>
      </c>
      <c r="R1405" s="57">
        <v>45292</v>
      </c>
      <c r="S1405" s="57">
        <v>45657</v>
      </c>
    </row>
    <row r="1406" spans="1:19" ht="20.3" x14ac:dyDescent="0.3">
      <c r="A1406" s="46" t="s">
        <v>22</v>
      </c>
      <c r="B1406" s="46"/>
      <c r="C1406" s="58" t="s">
        <v>172</v>
      </c>
      <c r="D1406" s="58" t="s">
        <v>172</v>
      </c>
      <c r="E1406" s="58" t="s">
        <v>172</v>
      </c>
      <c r="F1406" s="58" t="s">
        <v>172</v>
      </c>
      <c r="G1406" s="58" t="s">
        <v>172</v>
      </c>
      <c r="H1406" s="58" t="s">
        <v>172</v>
      </c>
      <c r="I1406" s="58" t="s">
        <v>172</v>
      </c>
      <c r="J1406" s="49">
        <f>SUM(J1404:J1405)</f>
        <v>0</v>
      </c>
      <c r="K1406" s="49">
        <f t="shared" ref="K1406:Q1406" si="107">SUM(K1404:K1405)</f>
        <v>4168.3999999999996</v>
      </c>
      <c r="L1406" s="49">
        <f t="shared" si="107"/>
        <v>3797.607</v>
      </c>
      <c r="M1406" s="49">
        <f t="shared" si="107"/>
        <v>0</v>
      </c>
      <c r="N1406" s="49">
        <f t="shared" si="107"/>
        <v>0</v>
      </c>
      <c r="O1406" s="49">
        <f t="shared" si="107"/>
        <v>0</v>
      </c>
      <c r="P1406" s="49">
        <f t="shared" si="107"/>
        <v>0</v>
      </c>
      <c r="Q1406" s="49">
        <f t="shared" si="107"/>
        <v>0</v>
      </c>
      <c r="R1406" s="58" t="s">
        <v>172</v>
      </c>
      <c r="S1406" s="58" t="s">
        <v>172</v>
      </c>
    </row>
    <row r="1407" spans="1:19" ht="19.649999999999999" x14ac:dyDescent="0.3">
      <c r="A1407" s="596" t="s">
        <v>1983</v>
      </c>
      <c r="B1407" s="596"/>
      <c r="C1407" s="596"/>
      <c r="D1407" s="596"/>
      <c r="E1407" s="596"/>
      <c r="F1407" s="596"/>
      <c r="G1407" s="596"/>
      <c r="H1407" s="596"/>
      <c r="I1407" s="596"/>
      <c r="J1407" s="596"/>
      <c r="K1407" s="596"/>
      <c r="L1407" s="596"/>
      <c r="M1407" s="596"/>
      <c r="N1407" s="596"/>
      <c r="O1407" s="596"/>
      <c r="P1407" s="596"/>
      <c r="Q1407" s="596"/>
      <c r="R1407" s="596"/>
      <c r="S1407" s="597"/>
    </row>
    <row r="1408" spans="1:19" ht="20.3" x14ac:dyDescent="0.35">
      <c r="A1408" s="43">
        <v>357</v>
      </c>
      <c r="B1408" s="47" t="s">
        <v>1069</v>
      </c>
      <c r="C1408" s="55">
        <v>41070</v>
      </c>
      <c r="D1408" s="43" t="s">
        <v>1899</v>
      </c>
      <c r="E1408" s="43">
        <v>1988</v>
      </c>
      <c r="F1408" s="43" t="s">
        <v>2131</v>
      </c>
      <c r="G1408" s="56" t="s">
        <v>2103</v>
      </c>
      <c r="H1408" s="43">
        <v>2</v>
      </c>
      <c r="I1408" s="43">
        <v>2</v>
      </c>
      <c r="J1408" s="43">
        <v>0</v>
      </c>
      <c r="K1408" s="43">
        <v>690.8</v>
      </c>
      <c r="L1408" s="43">
        <v>538</v>
      </c>
      <c r="M1408" s="45">
        <v>0</v>
      </c>
      <c r="N1408" s="45">
        <f t="shared" si="102"/>
        <v>0</v>
      </c>
      <c r="O1408" s="45">
        <v>0</v>
      </c>
      <c r="P1408" s="45">
        <v>0</v>
      </c>
      <c r="Q1408" s="45">
        <v>0</v>
      </c>
      <c r="R1408" s="57">
        <v>45292</v>
      </c>
      <c r="S1408" s="57">
        <v>45657</v>
      </c>
    </row>
    <row r="1409" spans="1:19" ht="20.3" x14ac:dyDescent="0.35">
      <c r="A1409" s="43">
        <v>358</v>
      </c>
      <c r="B1409" s="44" t="s">
        <v>1070</v>
      </c>
      <c r="C1409" s="55">
        <v>41071</v>
      </c>
      <c r="D1409" s="43" t="s">
        <v>1899</v>
      </c>
      <c r="E1409" s="43">
        <v>1989</v>
      </c>
      <c r="F1409" s="43" t="s">
        <v>2131</v>
      </c>
      <c r="G1409" s="56" t="s">
        <v>2103</v>
      </c>
      <c r="H1409" s="43">
        <v>2</v>
      </c>
      <c r="I1409" s="43">
        <v>2</v>
      </c>
      <c r="J1409" s="43">
        <v>0</v>
      </c>
      <c r="K1409" s="43">
        <v>726.8</v>
      </c>
      <c r="L1409" s="43">
        <v>584.5</v>
      </c>
      <c r="M1409" s="45">
        <v>0</v>
      </c>
      <c r="N1409" s="45">
        <f t="shared" si="102"/>
        <v>0</v>
      </c>
      <c r="O1409" s="45">
        <v>0</v>
      </c>
      <c r="P1409" s="45">
        <v>0</v>
      </c>
      <c r="Q1409" s="45">
        <v>0</v>
      </c>
      <c r="R1409" s="57">
        <v>45292</v>
      </c>
      <c r="S1409" s="57">
        <v>45657</v>
      </c>
    </row>
    <row r="1410" spans="1:19" ht="20.3" x14ac:dyDescent="0.35">
      <c r="A1410" s="43">
        <v>359</v>
      </c>
      <c r="B1410" s="44" t="s">
        <v>1071</v>
      </c>
      <c r="C1410" s="55">
        <v>41073</v>
      </c>
      <c r="D1410" s="43" t="s">
        <v>1899</v>
      </c>
      <c r="E1410" s="43">
        <v>1990</v>
      </c>
      <c r="F1410" s="43" t="s">
        <v>2131</v>
      </c>
      <c r="G1410" s="56" t="s">
        <v>2103</v>
      </c>
      <c r="H1410" s="43">
        <v>2</v>
      </c>
      <c r="I1410" s="43">
        <v>2</v>
      </c>
      <c r="J1410" s="43">
        <v>0</v>
      </c>
      <c r="K1410" s="43">
        <v>729.8</v>
      </c>
      <c r="L1410" s="43">
        <v>642</v>
      </c>
      <c r="M1410" s="45">
        <v>0</v>
      </c>
      <c r="N1410" s="45">
        <f t="shared" si="102"/>
        <v>0</v>
      </c>
      <c r="O1410" s="45">
        <v>0</v>
      </c>
      <c r="P1410" s="45">
        <v>0</v>
      </c>
      <c r="Q1410" s="45">
        <v>0</v>
      </c>
      <c r="R1410" s="57">
        <v>45292</v>
      </c>
      <c r="S1410" s="57">
        <v>45657</v>
      </c>
    </row>
    <row r="1411" spans="1:19" ht="20.3" x14ac:dyDescent="0.35">
      <c r="A1411" s="43">
        <v>360</v>
      </c>
      <c r="B1411" s="47" t="s">
        <v>1073</v>
      </c>
      <c r="C1411" s="55">
        <v>41083</v>
      </c>
      <c r="D1411" s="43" t="s">
        <v>1899</v>
      </c>
      <c r="E1411" s="43">
        <v>1986</v>
      </c>
      <c r="F1411" s="43" t="s">
        <v>2131</v>
      </c>
      <c r="G1411" s="56" t="s">
        <v>2103</v>
      </c>
      <c r="H1411" s="43">
        <v>2</v>
      </c>
      <c r="I1411" s="43">
        <v>3</v>
      </c>
      <c r="J1411" s="43">
        <v>0</v>
      </c>
      <c r="K1411" s="43">
        <v>922</v>
      </c>
      <c r="L1411" s="43">
        <v>713.1</v>
      </c>
      <c r="M1411" s="45">
        <v>0</v>
      </c>
      <c r="N1411" s="45">
        <f t="shared" si="102"/>
        <v>0</v>
      </c>
      <c r="O1411" s="45">
        <v>0</v>
      </c>
      <c r="P1411" s="45">
        <v>0</v>
      </c>
      <c r="Q1411" s="45">
        <v>0</v>
      </c>
      <c r="R1411" s="57">
        <v>45292</v>
      </c>
      <c r="S1411" s="57">
        <v>45657</v>
      </c>
    </row>
    <row r="1412" spans="1:19" ht="20.3" x14ac:dyDescent="0.35">
      <c r="A1412" s="43">
        <v>361</v>
      </c>
      <c r="B1412" s="47" t="s">
        <v>1074</v>
      </c>
      <c r="C1412" s="55">
        <v>41084</v>
      </c>
      <c r="D1412" s="43" t="s">
        <v>1899</v>
      </c>
      <c r="E1412" s="43">
        <v>1986</v>
      </c>
      <c r="F1412" s="43" t="s">
        <v>2131</v>
      </c>
      <c r="G1412" s="56" t="s">
        <v>2103</v>
      </c>
      <c r="H1412" s="43">
        <v>2</v>
      </c>
      <c r="I1412" s="43">
        <v>2</v>
      </c>
      <c r="J1412" s="43">
        <v>0</v>
      </c>
      <c r="K1412" s="43">
        <v>752</v>
      </c>
      <c r="L1412" s="43">
        <v>561.1</v>
      </c>
      <c r="M1412" s="45">
        <v>0</v>
      </c>
      <c r="N1412" s="45">
        <f t="shared" si="102"/>
        <v>0</v>
      </c>
      <c r="O1412" s="45">
        <v>0</v>
      </c>
      <c r="P1412" s="45">
        <v>0</v>
      </c>
      <c r="Q1412" s="45">
        <v>0</v>
      </c>
      <c r="R1412" s="57">
        <v>45292</v>
      </c>
      <c r="S1412" s="57">
        <v>45657</v>
      </c>
    </row>
    <row r="1413" spans="1:19" ht="20.3" x14ac:dyDescent="0.35">
      <c r="A1413" s="43">
        <v>362</v>
      </c>
      <c r="B1413" s="47" t="s">
        <v>1075</v>
      </c>
      <c r="C1413" s="55">
        <v>41085</v>
      </c>
      <c r="D1413" s="43" t="s">
        <v>1899</v>
      </c>
      <c r="E1413" s="43">
        <v>1987</v>
      </c>
      <c r="F1413" s="43" t="s">
        <v>2131</v>
      </c>
      <c r="G1413" s="56" t="s">
        <v>2103</v>
      </c>
      <c r="H1413" s="43">
        <v>2</v>
      </c>
      <c r="I1413" s="43">
        <v>3</v>
      </c>
      <c r="J1413" s="43">
        <v>0</v>
      </c>
      <c r="K1413" s="43">
        <v>950.4</v>
      </c>
      <c r="L1413" s="43">
        <v>725.16</v>
      </c>
      <c r="M1413" s="45">
        <v>0</v>
      </c>
      <c r="N1413" s="45">
        <f t="shared" si="102"/>
        <v>0</v>
      </c>
      <c r="O1413" s="45">
        <v>0</v>
      </c>
      <c r="P1413" s="45">
        <v>0</v>
      </c>
      <c r="Q1413" s="45">
        <v>0</v>
      </c>
      <c r="R1413" s="57">
        <v>45292</v>
      </c>
      <c r="S1413" s="57">
        <v>45657</v>
      </c>
    </row>
    <row r="1414" spans="1:19" ht="20.3" x14ac:dyDescent="0.35">
      <c r="A1414" s="43">
        <v>363</v>
      </c>
      <c r="B1414" s="47" t="s">
        <v>1076</v>
      </c>
      <c r="C1414" s="55">
        <v>41086</v>
      </c>
      <c r="D1414" s="43" t="s">
        <v>1899</v>
      </c>
      <c r="E1414" s="43">
        <v>1990</v>
      </c>
      <c r="F1414" s="43" t="s">
        <v>2131</v>
      </c>
      <c r="G1414" s="56" t="s">
        <v>2103</v>
      </c>
      <c r="H1414" s="43">
        <v>2</v>
      </c>
      <c r="I1414" s="43">
        <v>2</v>
      </c>
      <c r="J1414" s="43">
        <v>0</v>
      </c>
      <c r="K1414" s="43">
        <v>726.8</v>
      </c>
      <c r="L1414" s="43">
        <v>578.15000000000009</v>
      </c>
      <c r="M1414" s="45">
        <v>0</v>
      </c>
      <c r="N1414" s="45">
        <f t="shared" ref="N1414:N1473" si="108">M1414</f>
        <v>0</v>
      </c>
      <c r="O1414" s="45">
        <v>0</v>
      </c>
      <c r="P1414" s="45">
        <v>0</v>
      </c>
      <c r="Q1414" s="45">
        <v>0</v>
      </c>
      <c r="R1414" s="57">
        <v>45292</v>
      </c>
      <c r="S1414" s="57">
        <v>45657</v>
      </c>
    </row>
    <row r="1415" spans="1:19" ht="20.3" x14ac:dyDescent="0.35">
      <c r="A1415" s="43">
        <v>364</v>
      </c>
      <c r="B1415" s="47" t="s">
        <v>1072</v>
      </c>
      <c r="C1415" s="55">
        <v>56135</v>
      </c>
      <c r="D1415" s="43" t="s">
        <v>1899</v>
      </c>
      <c r="E1415" s="43">
        <v>1961</v>
      </c>
      <c r="F1415" s="43" t="s">
        <v>2131</v>
      </c>
      <c r="G1415" s="56" t="s">
        <v>2128</v>
      </c>
      <c r="H1415" s="43">
        <v>2</v>
      </c>
      <c r="I1415" s="43">
        <v>1</v>
      </c>
      <c r="J1415" s="43">
        <v>0</v>
      </c>
      <c r="K1415" s="43">
        <v>322.39999999999998</v>
      </c>
      <c r="L1415" s="43">
        <v>335.5</v>
      </c>
      <c r="M1415" s="45">
        <v>0</v>
      </c>
      <c r="N1415" s="45">
        <f t="shared" si="108"/>
        <v>0</v>
      </c>
      <c r="O1415" s="45">
        <v>0</v>
      </c>
      <c r="P1415" s="45">
        <v>0</v>
      </c>
      <c r="Q1415" s="45">
        <v>0</v>
      </c>
      <c r="R1415" s="57">
        <v>45292</v>
      </c>
      <c r="S1415" s="57">
        <v>45657</v>
      </c>
    </row>
    <row r="1416" spans="1:19" ht="20.3" x14ac:dyDescent="0.35">
      <c r="A1416" s="43">
        <v>365</v>
      </c>
      <c r="B1416" s="47" t="s">
        <v>1077</v>
      </c>
      <c r="C1416" s="55">
        <v>46260</v>
      </c>
      <c r="D1416" s="43" t="s">
        <v>1899</v>
      </c>
      <c r="E1416" s="43">
        <v>1966</v>
      </c>
      <c r="F1416" s="43" t="s">
        <v>2131</v>
      </c>
      <c r="G1416" s="56" t="s">
        <v>2108</v>
      </c>
      <c r="H1416" s="43">
        <v>2</v>
      </c>
      <c r="I1416" s="43">
        <v>1</v>
      </c>
      <c r="J1416" s="43">
        <v>0</v>
      </c>
      <c r="K1416" s="43">
        <v>383</v>
      </c>
      <c r="L1416" s="43">
        <v>303.10000000000002</v>
      </c>
      <c r="M1416" s="45">
        <v>0</v>
      </c>
      <c r="N1416" s="45">
        <f t="shared" si="108"/>
        <v>0</v>
      </c>
      <c r="O1416" s="45">
        <v>0</v>
      </c>
      <c r="P1416" s="45">
        <v>0</v>
      </c>
      <c r="Q1416" s="45">
        <v>0</v>
      </c>
      <c r="R1416" s="57">
        <v>45292</v>
      </c>
      <c r="S1416" s="57">
        <v>45657</v>
      </c>
    </row>
    <row r="1417" spans="1:19" ht="20.3" x14ac:dyDescent="0.35">
      <c r="A1417" s="43">
        <v>366</v>
      </c>
      <c r="B1417" s="47" t="s">
        <v>1078</v>
      </c>
      <c r="C1417" s="55">
        <v>46268</v>
      </c>
      <c r="D1417" s="43" t="s">
        <v>1899</v>
      </c>
      <c r="E1417" s="43">
        <v>1975</v>
      </c>
      <c r="F1417" s="43" t="s">
        <v>2131</v>
      </c>
      <c r="G1417" s="56" t="s">
        <v>2108</v>
      </c>
      <c r="H1417" s="43">
        <v>2</v>
      </c>
      <c r="I1417" s="43">
        <v>2</v>
      </c>
      <c r="J1417" s="43">
        <v>0</v>
      </c>
      <c r="K1417" s="43">
        <v>636.29999999999995</v>
      </c>
      <c r="L1417" s="43">
        <v>558.78</v>
      </c>
      <c r="M1417" s="45">
        <v>0</v>
      </c>
      <c r="N1417" s="45">
        <f t="shared" si="108"/>
        <v>0</v>
      </c>
      <c r="O1417" s="45">
        <v>0</v>
      </c>
      <c r="P1417" s="45">
        <v>0</v>
      </c>
      <c r="Q1417" s="45">
        <v>0</v>
      </c>
      <c r="R1417" s="57">
        <v>45292</v>
      </c>
      <c r="S1417" s="57">
        <v>45657</v>
      </c>
    </row>
    <row r="1418" spans="1:19" ht="20.3" x14ac:dyDescent="0.35">
      <c r="A1418" s="43">
        <v>367</v>
      </c>
      <c r="B1418" s="47" t="s">
        <v>1063</v>
      </c>
      <c r="C1418" s="55">
        <v>41038</v>
      </c>
      <c r="D1418" s="43" t="s">
        <v>1899</v>
      </c>
      <c r="E1418" s="43">
        <v>1989</v>
      </c>
      <c r="F1418" s="43" t="s">
        <v>2131</v>
      </c>
      <c r="G1418" s="56" t="s">
        <v>2103</v>
      </c>
      <c r="H1418" s="43">
        <v>2</v>
      </c>
      <c r="I1418" s="43">
        <v>2</v>
      </c>
      <c r="J1418" s="43">
        <v>0</v>
      </c>
      <c r="K1418" s="43">
        <v>720.6</v>
      </c>
      <c r="L1418" s="43">
        <v>714</v>
      </c>
      <c r="M1418" s="45">
        <v>0</v>
      </c>
      <c r="N1418" s="45">
        <f t="shared" si="108"/>
        <v>0</v>
      </c>
      <c r="O1418" s="45">
        <v>0</v>
      </c>
      <c r="P1418" s="45">
        <v>0</v>
      </c>
      <c r="Q1418" s="45">
        <v>0</v>
      </c>
      <c r="R1418" s="57">
        <v>45292</v>
      </c>
      <c r="S1418" s="57">
        <v>45657</v>
      </c>
    </row>
    <row r="1419" spans="1:19" ht="20.3" x14ac:dyDescent="0.35">
      <c r="A1419" s="43">
        <v>368</v>
      </c>
      <c r="B1419" s="44" t="s">
        <v>1064</v>
      </c>
      <c r="C1419" s="55">
        <v>41045</v>
      </c>
      <c r="D1419" s="43" t="s">
        <v>1899</v>
      </c>
      <c r="E1419" s="43">
        <v>1987</v>
      </c>
      <c r="F1419" s="43" t="s">
        <v>2131</v>
      </c>
      <c r="G1419" s="56" t="s">
        <v>2103</v>
      </c>
      <c r="H1419" s="43">
        <v>2</v>
      </c>
      <c r="I1419" s="43">
        <v>2</v>
      </c>
      <c r="J1419" s="43">
        <v>0</v>
      </c>
      <c r="K1419" s="43">
        <v>728.2</v>
      </c>
      <c r="L1419" s="43">
        <v>654.54</v>
      </c>
      <c r="M1419" s="45">
        <v>0</v>
      </c>
      <c r="N1419" s="45">
        <f t="shared" si="108"/>
        <v>0</v>
      </c>
      <c r="O1419" s="45">
        <v>0</v>
      </c>
      <c r="P1419" s="45">
        <v>0</v>
      </c>
      <c r="Q1419" s="45">
        <v>0</v>
      </c>
      <c r="R1419" s="57">
        <v>45292</v>
      </c>
      <c r="S1419" s="57">
        <v>45657</v>
      </c>
    </row>
    <row r="1420" spans="1:19" ht="20.3" x14ac:dyDescent="0.35">
      <c r="A1420" s="43">
        <v>369</v>
      </c>
      <c r="B1420" s="44" t="s">
        <v>1068</v>
      </c>
      <c r="C1420" s="55">
        <v>41065</v>
      </c>
      <c r="D1420" s="43" t="s">
        <v>1899</v>
      </c>
      <c r="E1420" s="43">
        <v>1981</v>
      </c>
      <c r="F1420" s="43" t="s">
        <v>2131</v>
      </c>
      <c r="G1420" s="56" t="s">
        <v>2103</v>
      </c>
      <c r="H1420" s="43">
        <v>2</v>
      </c>
      <c r="I1420" s="43">
        <v>3</v>
      </c>
      <c r="J1420" s="43">
        <v>0</v>
      </c>
      <c r="K1420" s="43">
        <v>937.8</v>
      </c>
      <c r="L1420" s="43">
        <v>839.4</v>
      </c>
      <c r="M1420" s="45">
        <v>0</v>
      </c>
      <c r="N1420" s="45">
        <f t="shared" si="108"/>
        <v>0</v>
      </c>
      <c r="O1420" s="45">
        <v>0</v>
      </c>
      <c r="P1420" s="45">
        <v>0</v>
      </c>
      <c r="Q1420" s="45">
        <v>0</v>
      </c>
      <c r="R1420" s="57">
        <v>45292</v>
      </c>
      <c r="S1420" s="57">
        <v>45657</v>
      </c>
    </row>
    <row r="1421" spans="1:19" ht="20.3" x14ac:dyDescent="0.3">
      <c r="A1421" s="46" t="s">
        <v>22</v>
      </c>
      <c r="B1421" s="46"/>
      <c r="C1421" s="58" t="s">
        <v>172</v>
      </c>
      <c r="D1421" s="58" t="s">
        <v>172</v>
      </c>
      <c r="E1421" s="58" t="s">
        <v>172</v>
      </c>
      <c r="F1421" s="58" t="s">
        <v>172</v>
      </c>
      <c r="G1421" s="58" t="s">
        <v>172</v>
      </c>
      <c r="H1421" s="58" t="s">
        <v>172</v>
      </c>
      <c r="I1421" s="58" t="s">
        <v>172</v>
      </c>
      <c r="J1421" s="49">
        <f>SUM(J1408:J1420)</f>
        <v>0</v>
      </c>
      <c r="K1421" s="49">
        <f t="shared" ref="K1421:Q1421" si="109">SUM(K1408:K1420)</f>
        <v>9226.9</v>
      </c>
      <c r="L1421" s="49">
        <f t="shared" si="109"/>
        <v>7747.33</v>
      </c>
      <c r="M1421" s="49">
        <f t="shared" si="109"/>
        <v>0</v>
      </c>
      <c r="N1421" s="49">
        <f t="shared" si="109"/>
        <v>0</v>
      </c>
      <c r="O1421" s="49">
        <f t="shared" si="109"/>
        <v>0</v>
      </c>
      <c r="P1421" s="49">
        <f t="shared" si="109"/>
        <v>0</v>
      </c>
      <c r="Q1421" s="49">
        <f t="shared" si="109"/>
        <v>0</v>
      </c>
      <c r="R1421" s="58" t="s">
        <v>172</v>
      </c>
      <c r="S1421" s="58" t="s">
        <v>172</v>
      </c>
    </row>
    <row r="1422" spans="1:19" ht="19.649999999999999" x14ac:dyDescent="0.3">
      <c r="A1422" s="53" t="s">
        <v>34</v>
      </c>
      <c r="B1422" s="53"/>
      <c r="C1422" s="58" t="s">
        <v>172</v>
      </c>
      <c r="D1422" s="58" t="s">
        <v>172</v>
      </c>
      <c r="E1422" s="58" t="s">
        <v>172</v>
      </c>
      <c r="F1422" s="58" t="s">
        <v>172</v>
      </c>
      <c r="G1422" s="58" t="s">
        <v>172</v>
      </c>
      <c r="H1422" s="58" t="s">
        <v>172</v>
      </c>
      <c r="I1422" s="58" t="s">
        <v>172</v>
      </c>
      <c r="J1422" s="49">
        <f>J1406+J1421</f>
        <v>0</v>
      </c>
      <c r="K1422" s="49">
        <f t="shared" ref="K1422:Q1422" si="110">K1406+K1421</f>
        <v>13395.3</v>
      </c>
      <c r="L1422" s="49">
        <f t="shared" si="110"/>
        <v>11544.937</v>
      </c>
      <c r="M1422" s="49">
        <f t="shared" si="110"/>
        <v>0</v>
      </c>
      <c r="N1422" s="49">
        <f t="shared" si="110"/>
        <v>0</v>
      </c>
      <c r="O1422" s="49">
        <f t="shared" si="110"/>
        <v>0</v>
      </c>
      <c r="P1422" s="49">
        <f t="shared" si="110"/>
        <v>0</v>
      </c>
      <c r="Q1422" s="49">
        <f t="shared" si="110"/>
        <v>0</v>
      </c>
      <c r="R1422" s="58" t="s">
        <v>172</v>
      </c>
      <c r="S1422" s="58" t="s">
        <v>172</v>
      </c>
    </row>
    <row r="1423" spans="1:19" ht="19.649999999999999" x14ac:dyDescent="0.3">
      <c r="A1423" s="590" t="s">
        <v>1986</v>
      </c>
      <c r="B1423" s="590"/>
      <c r="C1423" s="590"/>
      <c r="D1423" s="590"/>
      <c r="E1423" s="590"/>
      <c r="F1423" s="590"/>
      <c r="G1423" s="590"/>
      <c r="H1423" s="590"/>
      <c r="I1423" s="590"/>
      <c r="J1423" s="590"/>
      <c r="K1423" s="590"/>
      <c r="L1423" s="590"/>
      <c r="M1423" s="590"/>
      <c r="N1423" s="590"/>
      <c r="O1423" s="590"/>
      <c r="P1423" s="590"/>
      <c r="Q1423" s="590"/>
      <c r="R1423" s="590"/>
      <c r="S1423" s="591"/>
    </row>
    <row r="1424" spans="1:19" ht="19.649999999999999" x14ac:dyDescent="0.3">
      <c r="A1424" s="556" t="s">
        <v>1985</v>
      </c>
      <c r="B1424" s="556"/>
      <c r="C1424" s="556"/>
      <c r="D1424" s="556"/>
      <c r="E1424" s="556"/>
      <c r="F1424" s="556"/>
      <c r="G1424" s="556"/>
      <c r="H1424" s="556"/>
      <c r="I1424" s="556"/>
      <c r="J1424" s="556"/>
      <c r="K1424" s="556"/>
      <c r="L1424" s="556"/>
      <c r="M1424" s="556"/>
      <c r="N1424" s="556"/>
      <c r="O1424" s="556"/>
      <c r="P1424" s="556"/>
      <c r="Q1424" s="556"/>
      <c r="R1424" s="556"/>
      <c r="S1424" s="557"/>
    </row>
    <row r="1425" spans="1:19" ht="20.3" x14ac:dyDescent="0.35">
      <c r="A1425" s="43">
        <v>370</v>
      </c>
      <c r="B1425" s="47" t="s">
        <v>1080</v>
      </c>
      <c r="C1425" s="55">
        <v>41332</v>
      </c>
      <c r="D1425" s="43" t="s">
        <v>1899</v>
      </c>
      <c r="E1425" s="43">
        <v>1969</v>
      </c>
      <c r="F1425" s="43" t="s">
        <v>2131</v>
      </c>
      <c r="G1425" s="56" t="s">
        <v>2097</v>
      </c>
      <c r="H1425" s="43">
        <v>5</v>
      </c>
      <c r="I1425" s="43">
        <v>4</v>
      </c>
      <c r="J1425" s="43">
        <v>0</v>
      </c>
      <c r="K1425" s="43">
        <v>5919.28</v>
      </c>
      <c r="L1425" s="43">
        <v>3947.87</v>
      </c>
      <c r="M1425" s="45">
        <v>9464251.3800000008</v>
      </c>
      <c r="N1425" s="45">
        <f t="shared" si="108"/>
        <v>9464251.3800000008</v>
      </c>
      <c r="O1425" s="45">
        <v>0</v>
      </c>
      <c r="P1425" s="45">
        <v>0</v>
      </c>
      <c r="Q1425" s="45">
        <v>0</v>
      </c>
      <c r="R1425" s="57">
        <v>45292</v>
      </c>
      <c r="S1425" s="57">
        <v>45657</v>
      </c>
    </row>
    <row r="1426" spans="1:19" ht="20.3" x14ac:dyDescent="0.35">
      <c r="A1426" s="43">
        <v>371</v>
      </c>
      <c r="B1426" s="47" t="s">
        <v>1081</v>
      </c>
      <c r="C1426" s="55">
        <v>41333</v>
      </c>
      <c r="D1426" s="43" t="s">
        <v>1899</v>
      </c>
      <c r="E1426" s="43">
        <v>1969</v>
      </c>
      <c r="F1426" s="43" t="s">
        <v>2131</v>
      </c>
      <c r="G1426" s="56" t="s">
        <v>2097</v>
      </c>
      <c r="H1426" s="43">
        <v>5</v>
      </c>
      <c r="I1426" s="43">
        <v>4</v>
      </c>
      <c r="J1426" s="43">
        <v>0</v>
      </c>
      <c r="K1426" s="43">
        <v>5910.59</v>
      </c>
      <c r="L1426" s="43">
        <v>3940.09</v>
      </c>
      <c r="M1426" s="45">
        <v>10491924.859999999</v>
      </c>
      <c r="N1426" s="45">
        <f t="shared" si="108"/>
        <v>10491924.859999999</v>
      </c>
      <c r="O1426" s="45">
        <v>0</v>
      </c>
      <c r="P1426" s="45">
        <v>0</v>
      </c>
      <c r="Q1426" s="45">
        <v>0</v>
      </c>
      <c r="R1426" s="57">
        <v>45292</v>
      </c>
      <c r="S1426" s="57">
        <v>45657</v>
      </c>
    </row>
    <row r="1427" spans="1:19" ht="20.3" x14ac:dyDescent="0.35">
      <c r="A1427" s="43">
        <v>372</v>
      </c>
      <c r="B1427" s="47" t="s">
        <v>1082</v>
      </c>
      <c r="C1427" s="55">
        <v>41345</v>
      </c>
      <c r="D1427" s="43" t="s">
        <v>1899</v>
      </c>
      <c r="E1427" s="43">
        <v>1974</v>
      </c>
      <c r="F1427" s="43" t="s">
        <v>2131</v>
      </c>
      <c r="G1427" s="56" t="s">
        <v>2098</v>
      </c>
      <c r="H1427" s="43">
        <v>5</v>
      </c>
      <c r="I1427" s="43">
        <v>4</v>
      </c>
      <c r="J1427" s="43">
        <v>0</v>
      </c>
      <c r="K1427" s="43">
        <v>4834.8999999999996</v>
      </c>
      <c r="L1427" s="43">
        <v>3364.69</v>
      </c>
      <c r="M1427" s="45">
        <v>6914148.7400000002</v>
      </c>
      <c r="N1427" s="45">
        <f t="shared" si="108"/>
        <v>6914148.7400000002</v>
      </c>
      <c r="O1427" s="45">
        <v>0</v>
      </c>
      <c r="P1427" s="45">
        <v>0</v>
      </c>
      <c r="Q1427" s="45">
        <v>0</v>
      </c>
      <c r="R1427" s="57">
        <v>45292</v>
      </c>
      <c r="S1427" s="57">
        <v>45657</v>
      </c>
    </row>
    <row r="1428" spans="1:19" ht="20.3" x14ac:dyDescent="0.35">
      <c r="A1428" s="43">
        <v>373</v>
      </c>
      <c r="B1428" s="47" t="s">
        <v>1083</v>
      </c>
      <c r="C1428" s="55">
        <v>41383</v>
      </c>
      <c r="D1428" s="43" t="s">
        <v>1899</v>
      </c>
      <c r="E1428" s="43">
        <v>1968</v>
      </c>
      <c r="F1428" s="43" t="s">
        <v>2131</v>
      </c>
      <c r="G1428" s="56" t="s">
        <v>2098</v>
      </c>
      <c r="H1428" s="43">
        <v>4</v>
      </c>
      <c r="I1428" s="43">
        <v>3</v>
      </c>
      <c r="J1428" s="43">
        <v>0</v>
      </c>
      <c r="K1428" s="43">
        <v>1898.62</v>
      </c>
      <c r="L1428" s="43">
        <v>1987.58</v>
      </c>
      <c r="M1428" s="45">
        <v>2834666.02</v>
      </c>
      <c r="N1428" s="45">
        <f t="shared" si="108"/>
        <v>2834666.02</v>
      </c>
      <c r="O1428" s="45">
        <v>0</v>
      </c>
      <c r="P1428" s="45">
        <v>0</v>
      </c>
      <c r="Q1428" s="45">
        <v>0</v>
      </c>
      <c r="R1428" s="57">
        <v>45292</v>
      </c>
      <c r="S1428" s="57">
        <v>45657</v>
      </c>
    </row>
    <row r="1429" spans="1:19" ht="20.3" x14ac:dyDescent="0.35">
      <c r="A1429" s="43">
        <v>374</v>
      </c>
      <c r="B1429" s="47" t="s">
        <v>1084</v>
      </c>
      <c r="C1429" s="55">
        <v>41385</v>
      </c>
      <c r="D1429" s="43" t="s">
        <v>1899</v>
      </c>
      <c r="E1429" s="43">
        <v>1968</v>
      </c>
      <c r="F1429" s="43" t="s">
        <v>2131</v>
      </c>
      <c r="G1429" s="56" t="s">
        <v>2098</v>
      </c>
      <c r="H1429" s="43">
        <v>5</v>
      </c>
      <c r="I1429" s="43">
        <v>4</v>
      </c>
      <c r="J1429" s="43">
        <v>0</v>
      </c>
      <c r="K1429" s="43">
        <v>4236.4799999999996</v>
      </c>
      <c r="L1429" s="43">
        <v>3491.14</v>
      </c>
      <c r="M1429" s="45">
        <v>8489195.1300000008</v>
      </c>
      <c r="N1429" s="45">
        <f t="shared" si="108"/>
        <v>8489195.1300000008</v>
      </c>
      <c r="O1429" s="45">
        <v>0</v>
      </c>
      <c r="P1429" s="45">
        <v>0</v>
      </c>
      <c r="Q1429" s="45">
        <v>0</v>
      </c>
      <c r="R1429" s="57">
        <v>45292</v>
      </c>
      <c r="S1429" s="57">
        <v>45657</v>
      </c>
    </row>
    <row r="1430" spans="1:19" ht="20.3" x14ac:dyDescent="0.35">
      <c r="A1430" s="43">
        <v>375</v>
      </c>
      <c r="B1430" s="47" t="s">
        <v>1085</v>
      </c>
      <c r="C1430" s="55">
        <v>41386</v>
      </c>
      <c r="D1430" s="43" t="s">
        <v>1899</v>
      </c>
      <c r="E1430" s="43">
        <v>1974</v>
      </c>
      <c r="F1430" s="43" t="s">
        <v>2131</v>
      </c>
      <c r="G1430" s="56" t="s">
        <v>2098</v>
      </c>
      <c r="H1430" s="43">
        <v>5</v>
      </c>
      <c r="I1430" s="43">
        <v>4</v>
      </c>
      <c r="J1430" s="43">
        <v>0</v>
      </c>
      <c r="K1430" s="43">
        <v>4096.82</v>
      </c>
      <c r="L1430" s="43">
        <v>3327.59</v>
      </c>
      <c r="M1430" s="45">
        <v>9224178.2400000002</v>
      </c>
      <c r="N1430" s="45">
        <f t="shared" si="108"/>
        <v>9224178.2400000002</v>
      </c>
      <c r="O1430" s="45">
        <v>0</v>
      </c>
      <c r="P1430" s="45">
        <v>0</v>
      </c>
      <c r="Q1430" s="45">
        <v>0</v>
      </c>
      <c r="R1430" s="57">
        <v>45292</v>
      </c>
      <c r="S1430" s="57">
        <v>45657</v>
      </c>
    </row>
    <row r="1431" spans="1:19" ht="20.3" x14ac:dyDescent="0.35">
      <c r="A1431" s="43">
        <v>376</v>
      </c>
      <c r="B1431" s="47" t="s">
        <v>1086</v>
      </c>
      <c r="C1431" s="55">
        <v>41387</v>
      </c>
      <c r="D1431" s="43" t="s">
        <v>1899</v>
      </c>
      <c r="E1431" s="43">
        <v>1969</v>
      </c>
      <c r="F1431" s="43" t="s">
        <v>2131</v>
      </c>
      <c r="G1431" s="56" t="s">
        <v>2098</v>
      </c>
      <c r="H1431" s="43">
        <v>5</v>
      </c>
      <c r="I1431" s="43">
        <v>4</v>
      </c>
      <c r="J1431" s="43">
        <v>0</v>
      </c>
      <c r="K1431" s="43">
        <v>5267.31</v>
      </c>
      <c r="L1431" s="43">
        <v>3383.29</v>
      </c>
      <c r="M1431" s="45">
        <v>7988040.8099999996</v>
      </c>
      <c r="N1431" s="45">
        <f t="shared" si="108"/>
        <v>7988040.8099999996</v>
      </c>
      <c r="O1431" s="45">
        <v>0</v>
      </c>
      <c r="P1431" s="45">
        <v>0</v>
      </c>
      <c r="Q1431" s="45">
        <v>0</v>
      </c>
      <c r="R1431" s="57">
        <v>45292</v>
      </c>
      <c r="S1431" s="57">
        <v>45657</v>
      </c>
    </row>
    <row r="1432" spans="1:19" ht="20.3" x14ac:dyDescent="0.35">
      <c r="A1432" s="43">
        <v>377</v>
      </c>
      <c r="B1432" s="47" t="s">
        <v>1087</v>
      </c>
      <c r="C1432" s="55">
        <v>41388</v>
      </c>
      <c r="D1432" s="43" t="s">
        <v>1899</v>
      </c>
      <c r="E1432" s="43">
        <v>1975</v>
      </c>
      <c r="F1432" s="43" t="s">
        <v>2131</v>
      </c>
      <c r="G1432" s="56" t="s">
        <v>2097</v>
      </c>
      <c r="H1432" s="43">
        <v>5</v>
      </c>
      <c r="I1432" s="43">
        <v>2</v>
      </c>
      <c r="J1432" s="43">
        <v>0</v>
      </c>
      <c r="K1432" s="43">
        <v>2328.56</v>
      </c>
      <c r="L1432" s="43">
        <v>1472.4</v>
      </c>
      <c r="M1432" s="45">
        <v>3713595.52</v>
      </c>
      <c r="N1432" s="45">
        <f t="shared" si="108"/>
        <v>3713595.52</v>
      </c>
      <c r="O1432" s="45">
        <v>0</v>
      </c>
      <c r="P1432" s="45">
        <v>0</v>
      </c>
      <c r="Q1432" s="45">
        <v>0</v>
      </c>
      <c r="R1432" s="57">
        <v>45292</v>
      </c>
      <c r="S1432" s="57">
        <v>45657</v>
      </c>
    </row>
    <row r="1433" spans="1:19" ht="20.3" x14ac:dyDescent="0.35">
      <c r="A1433" s="43">
        <v>378</v>
      </c>
      <c r="B1433" s="47" t="s">
        <v>1088</v>
      </c>
      <c r="C1433" s="55">
        <v>41393</v>
      </c>
      <c r="D1433" s="43" t="s">
        <v>1899</v>
      </c>
      <c r="E1433" s="43">
        <v>1973</v>
      </c>
      <c r="F1433" s="43" t="s">
        <v>2131</v>
      </c>
      <c r="G1433" s="56" t="s">
        <v>2097</v>
      </c>
      <c r="H1433" s="43">
        <v>5</v>
      </c>
      <c r="I1433" s="43">
        <v>4</v>
      </c>
      <c r="J1433" s="43">
        <v>0</v>
      </c>
      <c r="K1433" s="43">
        <v>5970.85</v>
      </c>
      <c r="L1433" s="43">
        <v>3776.92</v>
      </c>
      <c r="M1433" s="45">
        <v>1867756.7200000002</v>
      </c>
      <c r="N1433" s="45">
        <f t="shared" si="108"/>
        <v>1867756.7200000002</v>
      </c>
      <c r="O1433" s="45">
        <v>0</v>
      </c>
      <c r="P1433" s="45">
        <v>0</v>
      </c>
      <c r="Q1433" s="45">
        <v>0</v>
      </c>
      <c r="R1433" s="57">
        <v>45292</v>
      </c>
      <c r="S1433" s="57">
        <v>45657</v>
      </c>
    </row>
    <row r="1434" spans="1:19" ht="20.3" x14ac:dyDescent="0.35">
      <c r="A1434" s="43">
        <v>379</v>
      </c>
      <c r="B1434" s="47" t="s">
        <v>1551</v>
      </c>
      <c r="C1434" s="55">
        <v>41425</v>
      </c>
      <c r="D1434" s="43" t="s">
        <v>1899</v>
      </c>
      <c r="E1434" s="43">
        <v>1990</v>
      </c>
      <c r="F1434" s="43" t="s">
        <v>2131</v>
      </c>
      <c r="G1434" s="56" t="s">
        <v>2097</v>
      </c>
      <c r="H1434" s="43">
        <v>5</v>
      </c>
      <c r="I1434" s="43">
        <v>5</v>
      </c>
      <c r="J1434" s="43">
        <v>0</v>
      </c>
      <c r="K1434" s="43">
        <v>5895.6</v>
      </c>
      <c r="L1434" s="43">
        <v>5368.3200000000006</v>
      </c>
      <c r="M1434" s="45">
        <v>10587599.590000002</v>
      </c>
      <c r="N1434" s="45">
        <f t="shared" si="108"/>
        <v>10587599.590000002</v>
      </c>
      <c r="O1434" s="45">
        <v>0</v>
      </c>
      <c r="P1434" s="45">
        <v>0</v>
      </c>
      <c r="Q1434" s="45">
        <v>0</v>
      </c>
      <c r="R1434" s="57">
        <v>45292</v>
      </c>
      <c r="S1434" s="57">
        <v>45657</v>
      </c>
    </row>
    <row r="1435" spans="1:19" ht="20.3" x14ac:dyDescent="0.3">
      <c r="A1435" s="46" t="s">
        <v>22</v>
      </c>
      <c r="B1435" s="46"/>
      <c r="C1435" s="58" t="s">
        <v>172</v>
      </c>
      <c r="D1435" s="58" t="s">
        <v>172</v>
      </c>
      <c r="E1435" s="58" t="s">
        <v>172</v>
      </c>
      <c r="F1435" s="58" t="s">
        <v>172</v>
      </c>
      <c r="G1435" s="58" t="s">
        <v>172</v>
      </c>
      <c r="H1435" s="58" t="s">
        <v>172</v>
      </c>
      <c r="I1435" s="58" t="s">
        <v>172</v>
      </c>
      <c r="J1435" s="49">
        <f>SUM(J1425:J1434)</f>
        <v>0</v>
      </c>
      <c r="K1435" s="49">
        <f t="shared" ref="K1435:Q1435" si="111">SUM(K1425:K1434)</f>
        <v>46359.009999999995</v>
      </c>
      <c r="L1435" s="49">
        <f t="shared" si="111"/>
        <v>34059.89</v>
      </c>
      <c r="M1435" s="49">
        <f t="shared" si="111"/>
        <v>71575357.010000005</v>
      </c>
      <c r="N1435" s="49">
        <f t="shared" si="111"/>
        <v>71575357.010000005</v>
      </c>
      <c r="O1435" s="49">
        <f t="shared" si="111"/>
        <v>0</v>
      </c>
      <c r="P1435" s="49">
        <f t="shared" si="111"/>
        <v>0</v>
      </c>
      <c r="Q1435" s="49">
        <f t="shared" si="111"/>
        <v>0</v>
      </c>
      <c r="R1435" s="58" t="s">
        <v>172</v>
      </c>
      <c r="S1435" s="58" t="s">
        <v>172</v>
      </c>
    </row>
    <row r="1436" spans="1:19" ht="19.649999999999999" x14ac:dyDescent="0.3">
      <c r="A1436" s="53" t="s">
        <v>34</v>
      </c>
      <c r="B1436" s="53"/>
      <c r="C1436" s="58" t="s">
        <v>172</v>
      </c>
      <c r="D1436" s="58" t="s">
        <v>172</v>
      </c>
      <c r="E1436" s="58" t="s">
        <v>172</v>
      </c>
      <c r="F1436" s="58" t="s">
        <v>172</v>
      </c>
      <c r="G1436" s="58" t="s">
        <v>172</v>
      </c>
      <c r="H1436" s="58" t="s">
        <v>172</v>
      </c>
      <c r="I1436" s="58" t="s">
        <v>172</v>
      </c>
      <c r="J1436" s="49">
        <f>J1435</f>
        <v>0</v>
      </c>
      <c r="K1436" s="49">
        <f t="shared" ref="K1436:Q1436" si="112">K1435</f>
        <v>46359.009999999995</v>
      </c>
      <c r="L1436" s="49">
        <f t="shared" si="112"/>
        <v>34059.89</v>
      </c>
      <c r="M1436" s="49">
        <f t="shared" si="112"/>
        <v>71575357.010000005</v>
      </c>
      <c r="N1436" s="49">
        <f t="shared" si="112"/>
        <v>71575357.010000005</v>
      </c>
      <c r="O1436" s="49">
        <f t="shared" si="112"/>
        <v>0</v>
      </c>
      <c r="P1436" s="49">
        <f t="shared" si="112"/>
        <v>0</v>
      </c>
      <c r="Q1436" s="49">
        <f t="shared" si="112"/>
        <v>0</v>
      </c>
      <c r="R1436" s="58" t="s">
        <v>172</v>
      </c>
      <c r="S1436" s="58" t="s">
        <v>172</v>
      </c>
    </row>
    <row r="1437" spans="1:19" ht="19.649999999999999" x14ac:dyDescent="0.3">
      <c r="A1437" s="590" t="s">
        <v>1987</v>
      </c>
      <c r="B1437" s="590"/>
      <c r="C1437" s="590"/>
      <c r="D1437" s="590"/>
      <c r="E1437" s="590"/>
      <c r="F1437" s="590"/>
      <c r="G1437" s="590"/>
      <c r="H1437" s="590"/>
      <c r="I1437" s="590"/>
      <c r="J1437" s="590"/>
      <c r="K1437" s="590"/>
      <c r="L1437" s="590"/>
      <c r="M1437" s="590"/>
      <c r="N1437" s="590"/>
      <c r="O1437" s="590"/>
      <c r="P1437" s="590"/>
      <c r="Q1437" s="590"/>
      <c r="R1437" s="590"/>
      <c r="S1437" s="591"/>
    </row>
    <row r="1438" spans="1:19" ht="19.649999999999999" x14ac:dyDescent="0.3">
      <c r="A1438" s="556" t="s">
        <v>1988</v>
      </c>
      <c r="B1438" s="556"/>
      <c r="C1438" s="556"/>
      <c r="D1438" s="556"/>
      <c r="E1438" s="556"/>
      <c r="F1438" s="556"/>
      <c r="G1438" s="556"/>
      <c r="H1438" s="556"/>
      <c r="I1438" s="556"/>
      <c r="J1438" s="556"/>
      <c r="K1438" s="556"/>
      <c r="L1438" s="556"/>
      <c r="M1438" s="556"/>
      <c r="N1438" s="556"/>
      <c r="O1438" s="556"/>
      <c r="P1438" s="556"/>
      <c r="Q1438" s="556"/>
      <c r="R1438" s="556"/>
      <c r="S1438" s="557"/>
    </row>
    <row r="1439" spans="1:19" ht="20.3" x14ac:dyDescent="0.35">
      <c r="A1439" s="43">
        <v>380</v>
      </c>
      <c r="B1439" s="46" t="s">
        <v>1883</v>
      </c>
      <c r="C1439" s="55">
        <v>41540</v>
      </c>
      <c r="D1439" s="43" t="s">
        <v>1899</v>
      </c>
      <c r="E1439" s="43">
        <v>1960</v>
      </c>
      <c r="F1439" s="43" t="s">
        <v>2131</v>
      </c>
      <c r="G1439" s="56" t="s">
        <v>2103</v>
      </c>
      <c r="H1439" s="43">
        <v>2</v>
      </c>
      <c r="I1439" s="43">
        <v>1</v>
      </c>
      <c r="J1439" s="43">
        <v>0</v>
      </c>
      <c r="K1439" s="43">
        <v>727.4</v>
      </c>
      <c r="L1439" s="43">
        <v>368.6</v>
      </c>
      <c r="M1439" s="45">
        <v>0</v>
      </c>
      <c r="N1439" s="45">
        <f t="shared" si="108"/>
        <v>0</v>
      </c>
      <c r="O1439" s="45">
        <v>0</v>
      </c>
      <c r="P1439" s="45">
        <v>0</v>
      </c>
      <c r="Q1439" s="45">
        <v>0</v>
      </c>
      <c r="R1439" s="57">
        <v>45292</v>
      </c>
      <c r="S1439" s="57">
        <v>45657</v>
      </c>
    </row>
    <row r="1440" spans="1:19" ht="20.3" x14ac:dyDescent="0.35">
      <c r="A1440" s="43">
        <v>381</v>
      </c>
      <c r="B1440" s="44" t="s">
        <v>1884</v>
      </c>
      <c r="C1440" s="55">
        <v>41541</v>
      </c>
      <c r="D1440" s="43" t="s">
        <v>1899</v>
      </c>
      <c r="E1440" s="43">
        <v>1960</v>
      </c>
      <c r="F1440" s="43" t="s">
        <v>2131</v>
      </c>
      <c r="G1440" s="56" t="s">
        <v>2103</v>
      </c>
      <c r="H1440" s="43">
        <v>2</v>
      </c>
      <c r="I1440" s="43">
        <v>1</v>
      </c>
      <c r="J1440" s="43">
        <v>0</v>
      </c>
      <c r="K1440" s="43">
        <v>727.4</v>
      </c>
      <c r="L1440" s="43">
        <v>342.3</v>
      </c>
      <c r="M1440" s="45">
        <v>0</v>
      </c>
      <c r="N1440" s="45">
        <f t="shared" si="108"/>
        <v>0</v>
      </c>
      <c r="O1440" s="45">
        <v>0</v>
      </c>
      <c r="P1440" s="45">
        <v>0</v>
      </c>
      <c r="Q1440" s="45">
        <v>0</v>
      </c>
      <c r="R1440" s="57">
        <v>45292</v>
      </c>
      <c r="S1440" s="57">
        <v>45657</v>
      </c>
    </row>
    <row r="1441" spans="1:19" ht="20.3" x14ac:dyDescent="0.3">
      <c r="A1441" s="46" t="s">
        <v>22</v>
      </c>
      <c r="B1441" s="46"/>
      <c r="C1441" s="58" t="s">
        <v>172</v>
      </c>
      <c r="D1441" s="58" t="s">
        <v>172</v>
      </c>
      <c r="E1441" s="58" t="s">
        <v>172</v>
      </c>
      <c r="F1441" s="58" t="s">
        <v>172</v>
      </c>
      <c r="G1441" s="58" t="s">
        <v>172</v>
      </c>
      <c r="H1441" s="58" t="s">
        <v>172</v>
      </c>
      <c r="I1441" s="58" t="s">
        <v>172</v>
      </c>
      <c r="J1441" s="49">
        <f>SUM(J1439:J1440)</f>
        <v>0</v>
      </c>
      <c r="K1441" s="49">
        <f t="shared" ref="K1441:Q1441" si="113">SUM(K1439:K1440)</f>
        <v>1454.8</v>
      </c>
      <c r="L1441" s="49">
        <f t="shared" si="113"/>
        <v>710.90000000000009</v>
      </c>
      <c r="M1441" s="49">
        <f t="shared" si="113"/>
        <v>0</v>
      </c>
      <c r="N1441" s="49">
        <f t="shared" si="113"/>
        <v>0</v>
      </c>
      <c r="O1441" s="49">
        <f t="shared" si="113"/>
        <v>0</v>
      </c>
      <c r="P1441" s="49">
        <f t="shared" si="113"/>
        <v>0</v>
      </c>
      <c r="Q1441" s="49">
        <f t="shared" si="113"/>
        <v>0</v>
      </c>
      <c r="R1441" s="58" t="s">
        <v>172</v>
      </c>
      <c r="S1441" s="58" t="s">
        <v>172</v>
      </c>
    </row>
    <row r="1442" spans="1:19" ht="19.649999999999999" x14ac:dyDescent="0.3">
      <c r="A1442" s="596" t="s">
        <v>1989</v>
      </c>
      <c r="B1442" s="596"/>
      <c r="C1442" s="596"/>
      <c r="D1442" s="596"/>
      <c r="E1442" s="596"/>
      <c r="F1442" s="596"/>
      <c r="G1442" s="596"/>
      <c r="H1442" s="596"/>
      <c r="I1442" s="596"/>
      <c r="J1442" s="596"/>
      <c r="K1442" s="596"/>
      <c r="L1442" s="596"/>
      <c r="M1442" s="596"/>
      <c r="N1442" s="596"/>
      <c r="O1442" s="596"/>
      <c r="P1442" s="596"/>
      <c r="Q1442" s="596"/>
      <c r="R1442" s="596"/>
      <c r="S1442" s="597"/>
    </row>
    <row r="1443" spans="1:19" ht="20.3" x14ac:dyDescent="0.35">
      <c r="A1443" s="43">
        <v>382</v>
      </c>
      <c r="B1443" s="44" t="s">
        <v>1414</v>
      </c>
      <c r="C1443" s="55">
        <v>41549</v>
      </c>
      <c r="D1443" s="43" t="s">
        <v>1899</v>
      </c>
      <c r="E1443" s="43">
        <v>1985</v>
      </c>
      <c r="F1443" s="43" t="s">
        <v>2131</v>
      </c>
      <c r="G1443" s="56" t="s">
        <v>2097</v>
      </c>
      <c r="H1443" s="43">
        <v>2</v>
      </c>
      <c r="I1443" s="43">
        <v>2</v>
      </c>
      <c r="J1443" s="43">
        <v>0</v>
      </c>
      <c r="K1443" s="43">
        <v>1816.4</v>
      </c>
      <c r="L1443" s="43">
        <v>717.3</v>
      </c>
      <c r="M1443" s="45">
        <v>0</v>
      </c>
      <c r="N1443" s="45">
        <f t="shared" si="108"/>
        <v>0</v>
      </c>
      <c r="O1443" s="45">
        <v>0</v>
      </c>
      <c r="P1443" s="45">
        <v>0</v>
      </c>
      <c r="Q1443" s="45">
        <v>0</v>
      </c>
      <c r="R1443" s="57">
        <v>45292</v>
      </c>
      <c r="S1443" s="57">
        <v>45657</v>
      </c>
    </row>
    <row r="1444" spans="1:19" ht="20.3" x14ac:dyDescent="0.3">
      <c r="A1444" s="46" t="s">
        <v>22</v>
      </c>
      <c r="B1444" s="46"/>
      <c r="C1444" s="58" t="s">
        <v>172</v>
      </c>
      <c r="D1444" s="58" t="s">
        <v>172</v>
      </c>
      <c r="E1444" s="58" t="s">
        <v>172</v>
      </c>
      <c r="F1444" s="58" t="s">
        <v>172</v>
      </c>
      <c r="G1444" s="58" t="s">
        <v>172</v>
      </c>
      <c r="H1444" s="58" t="s">
        <v>172</v>
      </c>
      <c r="I1444" s="58" t="s">
        <v>172</v>
      </c>
      <c r="J1444" s="49">
        <f>SUM(J1443)</f>
        <v>0</v>
      </c>
      <c r="K1444" s="49">
        <f t="shared" ref="K1444:Q1444" si="114">SUM(K1443)</f>
        <v>1816.4</v>
      </c>
      <c r="L1444" s="49">
        <f t="shared" si="114"/>
        <v>717.3</v>
      </c>
      <c r="M1444" s="49">
        <f t="shared" si="114"/>
        <v>0</v>
      </c>
      <c r="N1444" s="49">
        <f t="shared" si="114"/>
        <v>0</v>
      </c>
      <c r="O1444" s="49">
        <f t="shared" si="114"/>
        <v>0</v>
      </c>
      <c r="P1444" s="49">
        <f t="shared" si="114"/>
        <v>0</v>
      </c>
      <c r="Q1444" s="49">
        <f t="shared" si="114"/>
        <v>0</v>
      </c>
      <c r="R1444" s="58" t="s">
        <v>172</v>
      </c>
      <c r="S1444" s="58" t="s">
        <v>172</v>
      </c>
    </row>
    <row r="1445" spans="1:19" ht="19.649999999999999" x14ac:dyDescent="0.3">
      <c r="A1445" s="596" t="s">
        <v>1990</v>
      </c>
      <c r="B1445" s="596"/>
      <c r="C1445" s="596"/>
      <c r="D1445" s="596"/>
      <c r="E1445" s="596"/>
      <c r="F1445" s="596"/>
      <c r="G1445" s="596"/>
      <c r="H1445" s="596"/>
      <c r="I1445" s="596"/>
      <c r="J1445" s="596"/>
      <c r="K1445" s="596"/>
      <c r="L1445" s="596"/>
      <c r="M1445" s="596"/>
      <c r="N1445" s="596"/>
      <c r="O1445" s="596"/>
      <c r="P1445" s="596"/>
      <c r="Q1445" s="596"/>
      <c r="R1445" s="596"/>
      <c r="S1445" s="597"/>
    </row>
    <row r="1446" spans="1:19" ht="20.3" x14ac:dyDescent="0.35">
      <c r="A1446" s="43">
        <v>383</v>
      </c>
      <c r="B1446" s="47" t="s">
        <v>1420</v>
      </c>
      <c r="C1446" s="55">
        <v>46679</v>
      </c>
      <c r="D1446" s="43" t="s">
        <v>1899</v>
      </c>
      <c r="E1446" s="43">
        <v>2013</v>
      </c>
      <c r="F1446" s="43" t="s">
        <v>2131</v>
      </c>
      <c r="G1446" s="56" t="s">
        <v>2108</v>
      </c>
      <c r="H1446" s="43">
        <v>3</v>
      </c>
      <c r="I1446" s="43">
        <v>2</v>
      </c>
      <c r="J1446" s="43">
        <v>0</v>
      </c>
      <c r="K1446" s="43">
        <v>1468.8</v>
      </c>
      <c r="L1446" s="43">
        <v>1280.5</v>
      </c>
      <c r="M1446" s="45">
        <v>0</v>
      </c>
      <c r="N1446" s="45">
        <f t="shared" si="108"/>
        <v>0</v>
      </c>
      <c r="O1446" s="45">
        <v>0</v>
      </c>
      <c r="P1446" s="45">
        <v>0</v>
      </c>
      <c r="Q1446" s="45">
        <v>0</v>
      </c>
      <c r="R1446" s="57">
        <v>45292</v>
      </c>
      <c r="S1446" s="57">
        <v>45657</v>
      </c>
    </row>
    <row r="1447" spans="1:19" ht="20.3" x14ac:dyDescent="0.35">
      <c r="A1447" s="43">
        <v>384</v>
      </c>
      <c r="B1447" s="47" t="s">
        <v>1421</v>
      </c>
      <c r="C1447" s="55">
        <v>46680</v>
      </c>
      <c r="D1447" s="43" t="s">
        <v>1899</v>
      </c>
      <c r="E1447" s="43">
        <v>2013</v>
      </c>
      <c r="F1447" s="43" t="s">
        <v>2131</v>
      </c>
      <c r="G1447" s="56" t="s">
        <v>2108</v>
      </c>
      <c r="H1447" s="43">
        <v>3</v>
      </c>
      <c r="I1447" s="43">
        <v>2</v>
      </c>
      <c r="J1447" s="43">
        <v>0</v>
      </c>
      <c r="K1447" s="43">
        <v>1723.5</v>
      </c>
      <c r="L1447" s="43">
        <v>1583.6</v>
      </c>
      <c r="M1447" s="45">
        <v>0</v>
      </c>
      <c r="N1447" s="45">
        <f t="shared" si="108"/>
        <v>0</v>
      </c>
      <c r="O1447" s="45">
        <v>0</v>
      </c>
      <c r="P1447" s="45">
        <v>0</v>
      </c>
      <c r="Q1447" s="45">
        <v>0</v>
      </c>
      <c r="R1447" s="57">
        <v>45292</v>
      </c>
      <c r="S1447" s="57">
        <v>45657</v>
      </c>
    </row>
    <row r="1448" spans="1:19" ht="20.3" x14ac:dyDescent="0.35">
      <c r="A1448" s="43">
        <v>385</v>
      </c>
      <c r="B1448" s="47" t="s">
        <v>1422</v>
      </c>
      <c r="C1448" s="55">
        <v>46681</v>
      </c>
      <c r="D1448" s="43" t="s">
        <v>1899</v>
      </c>
      <c r="E1448" s="43">
        <v>2013</v>
      </c>
      <c r="F1448" s="43" t="s">
        <v>2131</v>
      </c>
      <c r="G1448" s="56" t="s">
        <v>2108</v>
      </c>
      <c r="H1448" s="43">
        <v>3</v>
      </c>
      <c r="I1448" s="43">
        <v>2</v>
      </c>
      <c r="J1448" s="43">
        <v>0</v>
      </c>
      <c r="K1448" s="43">
        <v>1468.8</v>
      </c>
      <c r="L1448" s="43">
        <v>1280.52</v>
      </c>
      <c r="M1448" s="45">
        <v>0</v>
      </c>
      <c r="N1448" s="45">
        <f t="shared" si="108"/>
        <v>0</v>
      </c>
      <c r="O1448" s="45">
        <v>0</v>
      </c>
      <c r="P1448" s="45">
        <v>0</v>
      </c>
      <c r="Q1448" s="45">
        <v>0</v>
      </c>
      <c r="R1448" s="57">
        <v>45292</v>
      </c>
      <c r="S1448" s="57">
        <v>45657</v>
      </c>
    </row>
    <row r="1449" spans="1:19" ht="20.3" x14ac:dyDescent="0.35">
      <c r="A1449" s="43">
        <v>386</v>
      </c>
      <c r="B1449" s="47" t="s">
        <v>1423</v>
      </c>
      <c r="C1449" s="55">
        <v>46685</v>
      </c>
      <c r="D1449" s="43" t="s">
        <v>1899</v>
      </c>
      <c r="E1449" s="43">
        <v>2013</v>
      </c>
      <c r="F1449" s="43" t="s">
        <v>2131</v>
      </c>
      <c r="G1449" s="56" t="s">
        <v>2108</v>
      </c>
      <c r="H1449" s="43">
        <v>3</v>
      </c>
      <c r="I1449" s="43">
        <v>2</v>
      </c>
      <c r="J1449" s="43">
        <v>0</v>
      </c>
      <c r="K1449" s="43">
        <v>1980.4</v>
      </c>
      <c r="L1449" s="43">
        <v>1281.2</v>
      </c>
      <c r="M1449" s="45">
        <v>0</v>
      </c>
      <c r="N1449" s="45">
        <f t="shared" si="108"/>
        <v>0</v>
      </c>
      <c r="O1449" s="45">
        <v>0</v>
      </c>
      <c r="P1449" s="45">
        <v>0</v>
      </c>
      <c r="Q1449" s="45">
        <v>0</v>
      </c>
      <c r="R1449" s="57">
        <v>45292</v>
      </c>
      <c r="S1449" s="57">
        <v>45657</v>
      </c>
    </row>
    <row r="1450" spans="1:19" ht="20.3" x14ac:dyDescent="0.35">
      <c r="A1450" s="43">
        <v>387</v>
      </c>
      <c r="B1450" s="47" t="s">
        <v>1424</v>
      </c>
      <c r="C1450" s="55">
        <v>46687</v>
      </c>
      <c r="D1450" s="43" t="s">
        <v>1899</v>
      </c>
      <c r="E1450" s="43">
        <v>2013</v>
      </c>
      <c r="F1450" s="43" t="s">
        <v>2131</v>
      </c>
      <c r="G1450" s="56" t="s">
        <v>2108</v>
      </c>
      <c r="H1450" s="43">
        <v>3</v>
      </c>
      <c r="I1450" s="43">
        <v>2</v>
      </c>
      <c r="J1450" s="43">
        <v>0</v>
      </c>
      <c r="K1450" s="43">
        <v>1474</v>
      </c>
      <c r="L1450" s="43">
        <v>1225</v>
      </c>
      <c r="M1450" s="45">
        <v>0</v>
      </c>
      <c r="N1450" s="45">
        <f t="shared" si="108"/>
        <v>0</v>
      </c>
      <c r="O1450" s="45">
        <v>0</v>
      </c>
      <c r="P1450" s="45">
        <v>0</v>
      </c>
      <c r="Q1450" s="45">
        <v>0</v>
      </c>
      <c r="R1450" s="57">
        <v>45292</v>
      </c>
      <c r="S1450" s="57">
        <v>45657</v>
      </c>
    </row>
    <row r="1451" spans="1:19" ht="20.3" x14ac:dyDescent="0.35">
      <c r="A1451" s="43">
        <v>388</v>
      </c>
      <c r="B1451" s="47" t="s">
        <v>1425</v>
      </c>
      <c r="C1451" s="55">
        <v>46688</v>
      </c>
      <c r="D1451" s="43" t="s">
        <v>1899</v>
      </c>
      <c r="E1451" s="43">
        <v>2013</v>
      </c>
      <c r="F1451" s="43" t="s">
        <v>2131</v>
      </c>
      <c r="G1451" s="56" t="s">
        <v>2108</v>
      </c>
      <c r="H1451" s="43">
        <v>4</v>
      </c>
      <c r="I1451" s="43">
        <v>2</v>
      </c>
      <c r="J1451" s="43">
        <v>0</v>
      </c>
      <c r="K1451" s="43">
        <v>1970.1</v>
      </c>
      <c r="L1451" s="43">
        <v>1519.4</v>
      </c>
      <c r="M1451" s="45">
        <v>0</v>
      </c>
      <c r="N1451" s="45">
        <f t="shared" si="108"/>
        <v>0</v>
      </c>
      <c r="O1451" s="45">
        <v>0</v>
      </c>
      <c r="P1451" s="45">
        <v>0</v>
      </c>
      <c r="Q1451" s="45">
        <v>0</v>
      </c>
      <c r="R1451" s="57">
        <v>45292</v>
      </c>
      <c r="S1451" s="57">
        <v>45657</v>
      </c>
    </row>
    <row r="1452" spans="1:19" ht="20.3" x14ac:dyDescent="0.3">
      <c r="A1452" s="46" t="s">
        <v>22</v>
      </c>
      <c r="B1452" s="46"/>
      <c r="C1452" s="58" t="s">
        <v>172</v>
      </c>
      <c r="D1452" s="58" t="s">
        <v>172</v>
      </c>
      <c r="E1452" s="58" t="s">
        <v>172</v>
      </c>
      <c r="F1452" s="58" t="s">
        <v>172</v>
      </c>
      <c r="G1452" s="58" t="s">
        <v>172</v>
      </c>
      <c r="H1452" s="58" t="s">
        <v>172</v>
      </c>
      <c r="I1452" s="58" t="s">
        <v>172</v>
      </c>
      <c r="J1452" s="49">
        <f>SUM(J1446:J1451)</f>
        <v>0</v>
      </c>
      <c r="K1452" s="49">
        <f t="shared" ref="K1452:P1452" si="115">SUM(K1446:K1451)</f>
        <v>10085.6</v>
      </c>
      <c r="L1452" s="49">
        <f t="shared" si="115"/>
        <v>8170.2199999999993</v>
      </c>
      <c r="M1452" s="49">
        <f t="shared" si="115"/>
        <v>0</v>
      </c>
      <c r="N1452" s="49">
        <f t="shared" si="115"/>
        <v>0</v>
      </c>
      <c r="O1452" s="49">
        <f t="shared" si="115"/>
        <v>0</v>
      </c>
      <c r="P1452" s="49">
        <f t="shared" si="115"/>
        <v>0</v>
      </c>
      <c r="Q1452" s="49">
        <f>SUM(Q1446:Q1451)</f>
        <v>0</v>
      </c>
      <c r="R1452" s="58" t="s">
        <v>172</v>
      </c>
      <c r="S1452" s="58" t="s">
        <v>172</v>
      </c>
    </row>
    <row r="1453" spans="1:19" ht="19.649999999999999" x14ac:dyDescent="0.3">
      <c r="A1453" s="53" t="s">
        <v>34</v>
      </c>
      <c r="B1453" s="53"/>
      <c r="C1453" s="58" t="s">
        <v>172</v>
      </c>
      <c r="D1453" s="58" t="s">
        <v>172</v>
      </c>
      <c r="E1453" s="58" t="s">
        <v>172</v>
      </c>
      <c r="F1453" s="58" t="s">
        <v>172</v>
      </c>
      <c r="G1453" s="58" t="s">
        <v>172</v>
      </c>
      <c r="H1453" s="58" t="s">
        <v>172</v>
      </c>
      <c r="I1453" s="58" t="s">
        <v>172</v>
      </c>
      <c r="J1453" s="49">
        <f>J1441+J1444+J1452</f>
        <v>0</v>
      </c>
      <c r="K1453" s="49">
        <f t="shared" ref="K1453:Q1453" si="116">K1441+K1444+K1452</f>
        <v>13356.8</v>
      </c>
      <c r="L1453" s="49">
        <f t="shared" si="116"/>
        <v>9598.42</v>
      </c>
      <c r="M1453" s="49">
        <f t="shared" si="116"/>
        <v>0</v>
      </c>
      <c r="N1453" s="49">
        <f t="shared" si="116"/>
        <v>0</v>
      </c>
      <c r="O1453" s="49">
        <f t="shared" si="116"/>
        <v>0</v>
      </c>
      <c r="P1453" s="49">
        <f t="shared" si="116"/>
        <v>0</v>
      </c>
      <c r="Q1453" s="49">
        <f t="shared" si="116"/>
        <v>0</v>
      </c>
      <c r="R1453" s="58" t="s">
        <v>172</v>
      </c>
      <c r="S1453" s="58" t="s">
        <v>172</v>
      </c>
    </row>
    <row r="1454" spans="1:19" ht="19.649999999999999" x14ac:dyDescent="0.3">
      <c r="A1454" s="590" t="s">
        <v>1991</v>
      </c>
      <c r="B1454" s="590"/>
      <c r="C1454" s="590"/>
      <c r="D1454" s="590"/>
      <c r="E1454" s="590"/>
      <c r="F1454" s="590"/>
      <c r="G1454" s="590"/>
      <c r="H1454" s="590"/>
      <c r="I1454" s="590"/>
      <c r="J1454" s="590"/>
      <c r="K1454" s="590"/>
      <c r="L1454" s="590"/>
      <c r="M1454" s="590"/>
      <c r="N1454" s="590"/>
      <c r="O1454" s="590"/>
      <c r="P1454" s="590"/>
      <c r="Q1454" s="590"/>
      <c r="R1454" s="590"/>
      <c r="S1454" s="591"/>
    </row>
    <row r="1455" spans="1:19" ht="19.649999999999999" x14ac:dyDescent="0.3">
      <c r="A1455" s="556" t="s">
        <v>1992</v>
      </c>
      <c r="B1455" s="556"/>
      <c r="C1455" s="556"/>
      <c r="D1455" s="556"/>
      <c r="E1455" s="556"/>
      <c r="F1455" s="556"/>
      <c r="G1455" s="556"/>
      <c r="H1455" s="556"/>
      <c r="I1455" s="556"/>
      <c r="J1455" s="556"/>
      <c r="K1455" s="556"/>
      <c r="L1455" s="556"/>
      <c r="M1455" s="556"/>
      <c r="N1455" s="556"/>
      <c r="O1455" s="556"/>
      <c r="P1455" s="556"/>
      <c r="Q1455" s="556"/>
      <c r="R1455" s="556"/>
      <c r="S1455" s="557"/>
    </row>
    <row r="1456" spans="1:19" ht="20.3" x14ac:dyDescent="0.35">
      <c r="A1456" s="43">
        <v>389</v>
      </c>
      <c r="B1456" s="47" t="s">
        <v>1388</v>
      </c>
      <c r="C1456" s="55">
        <v>41471</v>
      </c>
      <c r="D1456" s="43" t="s">
        <v>1899</v>
      </c>
      <c r="E1456" s="43">
        <v>1963</v>
      </c>
      <c r="F1456" s="43" t="s">
        <v>2131</v>
      </c>
      <c r="G1456" s="56" t="s">
        <v>2103</v>
      </c>
      <c r="H1456" s="43">
        <v>2</v>
      </c>
      <c r="I1456" s="43">
        <v>3</v>
      </c>
      <c r="J1456" s="43">
        <v>0</v>
      </c>
      <c r="K1456" s="43">
        <v>567.20000000000005</v>
      </c>
      <c r="L1456" s="43">
        <v>508.9</v>
      </c>
      <c r="M1456" s="45">
        <v>0</v>
      </c>
      <c r="N1456" s="45">
        <f t="shared" si="108"/>
        <v>0</v>
      </c>
      <c r="O1456" s="45">
        <v>0</v>
      </c>
      <c r="P1456" s="45">
        <v>0</v>
      </c>
      <c r="Q1456" s="45">
        <v>0</v>
      </c>
      <c r="R1456" s="57">
        <v>45292</v>
      </c>
      <c r="S1456" s="57">
        <v>45657</v>
      </c>
    </row>
    <row r="1457" spans="1:19" ht="20.3" x14ac:dyDescent="0.35">
      <c r="A1457" s="43">
        <v>390</v>
      </c>
      <c r="B1457" s="47" t="s">
        <v>1390</v>
      </c>
      <c r="C1457" s="55">
        <v>41489</v>
      </c>
      <c r="D1457" s="43" t="s">
        <v>1899</v>
      </c>
      <c r="E1457" s="43">
        <v>1972</v>
      </c>
      <c r="F1457" s="43" t="s">
        <v>2131</v>
      </c>
      <c r="G1457" s="56" t="s">
        <v>2103</v>
      </c>
      <c r="H1457" s="43">
        <v>2</v>
      </c>
      <c r="I1457" s="43">
        <v>3</v>
      </c>
      <c r="J1457" s="43">
        <v>0</v>
      </c>
      <c r="K1457" s="43">
        <v>573.20000000000005</v>
      </c>
      <c r="L1457" s="43">
        <v>490.7</v>
      </c>
      <c r="M1457" s="45">
        <v>0</v>
      </c>
      <c r="N1457" s="45">
        <f t="shared" si="108"/>
        <v>0</v>
      </c>
      <c r="O1457" s="45">
        <v>0</v>
      </c>
      <c r="P1457" s="45">
        <v>0</v>
      </c>
      <c r="Q1457" s="45">
        <v>0</v>
      </c>
      <c r="R1457" s="57">
        <v>45292</v>
      </c>
      <c r="S1457" s="57">
        <v>45657</v>
      </c>
    </row>
    <row r="1458" spans="1:19" ht="20.3" x14ac:dyDescent="0.3">
      <c r="A1458" s="46" t="s">
        <v>22</v>
      </c>
      <c r="B1458" s="46"/>
      <c r="C1458" s="58" t="s">
        <v>172</v>
      </c>
      <c r="D1458" s="58" t="s">
        <v>172</v>
      </c>
      <c r="E1458" s="58" t="s">
        <v>172</v>
      </c>
      <c r="F1458" s="58" t="s">
        <v>172</v>
      </c>
      <c r="G1458" s="58" t="s">
        <v>172</v>
      </c>
      <c r="H1458" s="58" t="s">
        <v>172</v>
      </c>
      <c r="I1458" s="58" t="s">
        <v>172</v>
      </c>
      <c r="J1458" s="49">
        <f>SUM(J1456:J1457)</f>
        <v>0</v>
      </c>
      <c r="K1458" s="49">
        <f t="shared" ref="K1458:Q1458" si="117">SUM(K1456:K1457)</f>
        <v>1140.4000000000001</v>
      </c>
      <c r="L1458" s="49">
        <f t="shared" si="117"/>
        <v>999.59999999999991</v>
      </c>
      <c r="M1458" s="49">
        <f t="shared" si="117"/>
        <v>0</v>
      </c>
      <c r="N1458" s="49">
        <f t="shared" si="117"/>
        <v>0</v>
      </c>
      <c r="O1458" s="49">
        <f t="shared" si="117"/>
        <v>0</v>
      </c>
      <c r="P1458" s="49">
        <f t="shared" si="117"/>
        <v>0</v>
      </c>
      <c r="Q1458" s="49">
        <f t="shared" si="117"/>
        <v>0</v>
      </c>
      <c r="R1458" s="58" t="s">
        <v>172</v>
      </c>
      <c r="S1458" s="58" t="s">
        <v>172</v>
      </c>
    </row>
    <row r="1459" spans="1:19" ht="19.649999999999999" x14ac:dyDescent="0.3">
      <c r="A1459" s="53" t="s">
        <v>34</v>
      </c>
      <c r="B1459" s="53"/>
      <c r="C1459" s="58" t="s">
        <v>172</v>
      </c>
      <c r="D1459" s="58" t="s">
        <v>172</v>
      </c>
      <c r="E1459" s="58" t="s">
        <v>172</v>
      </c>
      <c r="F1459" s="58" t="s">
        <v>172</v>
      </c>
      <c r="G1459" s="58" t="s">
        <v>172</v>
      </c>
      <c r="H1459" s="58" t="s">
        <v>172</v>
      </c>
      <c r="I1459" s="58" t="s">
        <v>172</v>
      </c>
      <c r="J1459" s="49">
        <f>J1458</f>
        <v>0</v>
      </c>
      <c r="K1459" s="49">
        <f t="shared" ref="K1459:Q1459" si="118">K1458</f>
        <v>1140.4000000000001</v>
      </c>
      <c r="L1459" s="49">
        <f t="shared" si="118"/>
        <v>999.59999999999991</v>
      </c>
      <c r="M1459" s="49">
        <f t="shared" si="118"/>
        <v>0</v>
      </c>
      <c r="N1459" s="49">
        <f t="shared" si="118"/>
        <v>0</v>
      </c>
      <c r="O1459" s="49">
        <f t="shared" si="118"/>
        <v>0</v>
      </c>
      <c r="P1459" s="49">
        <f t="shared" si="118"/>
        <v>0</v>
      </c>
      <c r="Q1459" s="49">
        <f t="shared" si="118"/>
        <v>0</v>
      </c>
      <c r="R1459" s="58" t="s">
        <v>172</v>
      </c>
      <c r="S1459" s="58" t="s">
        <v>172</v>
      </c>
    </row>
    <row r="1460" spans="1:19" ht="19.649999999999999" x14ac:dyDescent="0.3">
      <c r="A1460" s="590" t="s">
        <v>1993</v>
      </c>
      <c r="B1460" s="590"/>
      <c r="C1460" s="590"/>
      <c r="D1460" s="590"/>
      <c r="E1460" s="590"/>
      <c r="F1460" s="590"/>
      <c r="G1460" s="590"/>
      <c r="H1460" s="590"/>
      <c r="I1460" s="590"/>
      <c r="J1460" s="590"/>
      <c r="K1460" s="590"/>
      <c r="L1460" s="590"/>
      <c r="M1460" s="590"/>
      <c r="N1460" s="590"/>
      <c r="O1460" s="590"/>
      <c r="P1460" s="590"/>
      <c r="Q1460" s="590"/>
      <c r="R1460" s="590"/>
      <c r="S1460" s="591"/>
    </row>
    <row r="1461" spans="1:19" ht="19.649999999999999" x14ac:dyDescent="0.3">
      <c r="A1461" s="556" t="s">
        <v>1994</v>
      </c>
      <c r="B1461" s="556"/>
      <c r="C1461" s="556"/>
      <c r="D1461" s="556"/>
      <c r="E1461" s="556"/>
      <c r="F1461" s="556"/>
      <c r="G1461" s="556"/>
      <c r="H1461" s="556"/>
      <c r="I1461" s="556"/>
      <c r="J1461" s="556"/>
      <c r="K1461" s="556"/>
      <c r="L1461" s="556"/>
      <c r="M1461" s="556"/>
      <c r="N1461" s="556"/>
      <c r="O1461" s="556"/>
      <c r="P1461" s="556"/>
      <c r="Q1461" s="556"/>
      <c r="R1461" s="556"/>
      <c r="S1461" s="557"/>
    </row>
    <row r="1462" spans="1:19" ht="20.3" x14ac:dyDescent="0.35">
      <c r="A1462" s="43">
        <v>391</v>
      </c>
      <c r="B1462" s="47" t="s">
        <v>1089</v>
      </c>
      <c r="C1462" s="55">
        <v>41905</v>
      </c>
      <c r="D1462" s="43" t="s">
        <v>1899</v>
      </c>
      <c r="E1462" s="43">
        <v>1960</v>
      </c>
      <c r="F1462" s="43" t="s">
        <v>2131</v>
      </c>
      <c r="G1462" s="56" t="s">
        <v>2103</v>
      </c>
      <c r="H1462" s="43">
        <v>2</v>
      </c>
      <c r="I1462" s="43">
        <v>1</v>
      </c>
      <c r="J1462" s="43">
        <v>0</v>
      </c>
      <c r="K1462" s="43">
        <v>357.2</v>
      </c>
      <c r="L1462" s="43">
        <v>135.69999999999999</v>
      </c>
      <c r="M1462" s="45">
        <v>0</v>
      </c>
      <c r="N1462" s="45">
        <f t="shared" si="108"/>
        <v>0</v>
      </c>
      <c r="O1462" s="45">
        <v>0</v>
      </c>
      <c r="P1462" s="45">
        <v>0</v>
      </c>
      <c r="Q1462" s="45">
        <v>0</v>
      </c>
      <c r="R1462" s="57">
        <v>45292</v>
      </c>
      <c r="S1462" s="57">
        <v>45657</v>
      </c>
    </row>
    <row r="1463" spans="1:19" ht="20.3" x14ac:dyDescent="0.35">
      <c r="A1463" s="43">
        <v>392</v>
      </c>
      <c r="B1463" s="47" t="s">
        <v>1090</v>
      </c>
      <c r="C1463" s="55">
        <v>41926</v>
      </c>
      <c r="D1463" s="43" t="s">
        <v>1899</v>
      </c>
      <c r="E1463" s="43">
        <v>1970</v>
      </c>
      <c r="F1463" s="43" t="s">
        <v>2131</v>
      </c>
      <c r="G1463" s="56" t="s">
        <v>2103</v>
      </c>
      <c r="H1463" s="43">
        <v>2</v>
      </c>
      <c r="I1463" s="43">
        <v>3</v>
      </c>
      <c r="J1463" s="43">
        <v>0</v>
      </c>
      <c r="K1463" s="43">
        <v>531.20000000000005</v>
      </c>
      <c r="L1463" s="43">
        <v>460.63</v>
      </c>
      <c r="M1463" s="45">
        <v>0</v>
      </c>
      <c r="N1463" s="45">
        <f t="shared" si="108"/>
        <v>0</v>
      </c>
      <c r="O1463" s="45">
        <v>0</v>
      </c>
      <c r="P1463" s="45">
        <v>0</v>
      </c>
      <c r="Q1463" s="45">
        <v>0</v>
      </c>
      <c r="R1463" s="57">
        <v>45292</v>
      </c>
      <c r="S1463" s="57">
        <v>45657</v>
      </c>
    </row>
    <row r="1464" spans="1:19" ht="20.3" x14ac:dyDescent="0.35">
      <c r="A1464" s="43">
        <v>393</v>
      </c>
      <c r="B1464" s="47" t="s">
        <v>1091</v>
      </c>
      <c r="C1464" s="55">
        <v>41930</v>
      </c>
      <c r="D1464" s="43" t="s">
        <v>1899</v>
      </c>
      <c r="E1464" s="43">
        <v>1960</v>
      </c>
      <c r="F1464" s="43" t="s">
        <v>2131</v>
      </c>
      <c r="G1464" s="56" t="s">
        <v>2103</v>
      </c>
      <c r="H1464" s="43">
        <v>2</v>
      </c>
      <c r="I1464" s="43">
        <v>1</v>
      </c>
      <c r="J1464" s="43">
        <v>0</v>
      </c>
      <c r="K1464" s="43">
        <v>385.6</v>
      </c>
      <c r="L1464" s="43">
        <v>335.6</v>
      </c>
      <c r="M1464" s="45">
        <v>0</v>
      </c>
      <c r="N1464" s="45">
        <f t="shared" si="108"/>
        <v>0</v>
      </c>
      <c r="O1464" s="45">
        <v>0</v>
      </c>
      <c r="P1464" s="45">
        <v>0</v>
      </c>
      <c r="Q1464" s="45">
        <v>0</v>
      </c>
      <c r="R1464" s="57">
        <v>45292</v>
      </c>
      <c r="S1464" s="57">
        <v>45657</v>
      </c>
    </row>
    <row r="1465" spans="1:19" ht="20.3" x14ac:dyDescent="0.3">
      <c r="A1465" s="46" t="s">
        <v>22</v>
      </c>
      <c r="B1465" s="46"/>
      <c r="C1465" s="58" t="s">
        <v>172</v>
      </c>
      <c r="D1465" s="58" t="s">
        <v>172</v>
      </c>
      <c r="E1465" s="58" t="s">
        <v>172</v>
      </c>
      <c r="F1465" s="58" t="s">
        <v>172</v>
      </c>
      <c r="G1465" s="58" t="s">
        <v>172</v>
      </c>
      <c r="H1465" s="58" t="s">
        <v>172</v>
      </c>
      <c r="I1465" s="58" t="s">
        <v>172</v>
      </c>
      <c r="J1465" s="49">
        <f>SUM(J1462:J1464)</f>
        <v>0</v>
      </c>
      <c r="K1465" s="49">
        <f t="shared" ref="K1465:Q1465" si="119">SUM(K1462:K1464)</f>
        <v>1274</v>
      </c>
      <c r="L1465" s="49">
        <f t="shared" si="119"/>
        <v>931.93</v>
      </c>
      <c r="M1465" s="49">
        <f t="shared" si="119"/>
        <v>0</v>
      </c>
      <c r="N1465" s="49">
        <f t="shared" si="119"/>
        <v>0</v>
      </c>
      <c r="O1465" s="49">
        <f t="shared" si="119"/>
        <v>0</v>
      </c>
      <c r="P1465" s="49">
        <f t="shared" si="119"/>
        <v>0</v>
      </c>
      <c r="Q1465" s="49">
        <f t="shared" si="119"/>
        <v>0</v>
      </c>
      <c r="R1465" s="58" t="s">
        <v>172</v>
      </c>
      <c r="S1465" s="58" t="s">
        <v>172</v>
      </c>
    </row>
    <row r="1466" spans="1:19" ht="19.649999999999999" x14ac:dyDescent="0.3">
      <c r="A1466" s="53" t="s">
        <v>34</v>
      </c>
      <c r="B1466" s="53"/>
      <c r="C1466" s="58" t="s">
        <v>172</v>
      </c>
      <c r="D1466" s="58" t="s">
        <v>172</v>
      </c>
      <c r="E1466" s="58" t="s">
        <v>172</v>
      </c>
      <c r="F1466" s="58" t="s">
        <v>172</v>
      </c>
      <c r="G1466" s="58" t="s">
        <v>172</v>
      </c>
      <c r="H1466" s="58" t="s">
        <v>172</v>
      </c>
      <c r="I1466" s="58" t="s">
        <v>172</v>
      </c>
      <c r="J1466" s="49">
        <f>J1465</f>
        <v>0</v>
      </c>
      <c r="K1466" s="49">
        <f t="shared" ref="K1466:Q1466" si="120">K1465</f>
        <v>1274</v>
      </c>
      <c r="L1466" s="49">
        <f t="shared" si="120"/>
        <v>931.93</v>
      </c>
      <c r="M1466" s="49">
        <f t="shared" si="120"/>
        <v>0</v>
      </c>
      <c r="N1466" s="49">
        <f t="shared" si="120"/>
        <v>0</v>
      </c>
      <c r="O1466" s="49">
        <f t="shared" si="120"/>
        <v>0</v>
      </c>
      <c r="P1466" s="49">
        <f t="shared" si="120"/>
        <v>0</v>
      </c>
      <c r="Q1466" s="49">
        <f t="shared" si="120"/>
        <v>0</v>
      </c>
      <c r="R1466" s="58" t="s">
        <v>172</v>
      </c>
      <c r="S1466" s="58" t="s">
        <v>172</v>
      </c>
    </row>
    <row r="1467" spans="1:19" ht="19.649999999999999" x14ac:dyDescent="0.3">
      <c r="A1467" s="590" t="s">
        <v>1995</v>
      </c>
      <c r="B1467" s="590"/>
      <c r="C1467" s="590"/>
      <c r="D1467" s="590"/>
      <c r="E1467" s="590"/>
      <c r="F1467" s="590"/>
      <c r="G1467" s="590"/>
      <c r="H1467" s="590"/>
      <c r="I1467" s="590"/>
      <c r="J1467" s="590"/>
      <c r="K1467" s="590"/>
      <c r="L1467" s="590"/>
      <c r="M1467" s="590"/>
      <c r="N1467" s="590"/>
      <c r="O1467" s="590"/>
      <c r="P1467" s="590"/>
      <c r="Q1467" s="590"/>
      <c r="R1467" s="590"/>
      <c r="S1467" s="591"/>
    </row>
    <row r="1468" spans="1:19" ht="19.649999999999999" x14ac:dyDescent="0.3">
      <c r="A1468" s="556" t="s">
        <v>1996</v>
      </c>
      <c r="B1468" s="556"/>
      <c r="C1468" s="556"/>
      <c r="D1468" s="556"/>
      <c r="E1468" s="556"/>
      <c r="F1468" s="556"/>
      <c r="G1468" s="556"/>
      <c r="H1468" s="556"/>
      <c r="I1468" s="556"/>
      <c r="J1468" s="556"/>
      <c r="K1468" s="556"/>
      <c r="L1468" s="556"/>
      <c r="M1468" s="556"/>
      <c r="N1468" s="556"/>
      <c r="O1468" s="556"/>
      <c r="P1468" s="556"/>
      <c r="Q1468" s="556"/>
      <c r="R1468" s="556"/>
      <c r="S1468" s="557"/>
    </row>
    <row r="1469" spans="1:19" ht="20.3" x14ac:dyDescent="0.35">
      <c r="A1469" s="43">
        <v>394</v>
      </c>
      <c r="B1469" s="47" t="s">
        <v>645</v>
      </c>
      <c r="C1469" s="55">
        <v>42112</v>
      </c>
      <c r="D1469" s="43" t="s">
        <v>1899</v>
      </c>
      <c r="E1469" s="43">
        <v>1972</v>
      </c>
      <c r="F1469" s="43" t="s">
        <v>2131</v>
      </c>
      <c r="G1469" s="56" t="s">
        <v>2103</v>
      </c>
      <c r="H1469" s="43">
        <v>2</v>
      </c>
      <c r="I1469" s="43">
        <v>3</v>
      </c>
      <c r="J1469" s="43">
        <v>0</v>
      </c>
      <c r="K1469" s="43">
        <v>519.72</v>
      </c>
      <c r="L1469" s="43">
        <v>515.29999999999995</v>
      </c>
      <c r="M1469" s="45">
        <v>0</v>
      </c>
      <c r="N1469" s="45">
        <f t="shared" si="108"/>
        <v>0</v>
      </c>
      <c r="O1469" s="45">
        <v>0</v>
      </c>
      <c r="P1469" s="45">
        <v>0</v>
      </c>
      <c r="Q1469" s="45">
        <v>0</v>
      </c>
      <c r="R1469" s="57">
        <v>45292</v>
      </c>
      <c r="S1469" s="57">
        <v>45657</v>
      </c>
    </row>
    <row r="1470" spans="1:19" ht="20.3" x14ac:dyDescent="0.35">
      <c r="A1470" s="43">
        <v>395</v>
      </c>
      <c r="B1470" s="47" t="s">
        <v>649</v>
      </c>
      <c r="C1470" s="55">
        <v>42116</v>
      </c>
      <c r="D1470" s="43" t="s">
        <v>1899</v>
      </c>
      <c r="E1470" s="43">
        <v>1973</v>
      </c>
      <c r="F1470" s="43" t="s">
        <v>2131</v>
      </c>
      <c r="G1470" s="56" t="s">
        <v>2103</v>
      </c>
      <c r="H1470" s="43">
        <v>2</v>
      </c>
      <c r="I1470" s="43">
        <v>2</v>
      </c>
      <c r="J1470" s="43">
        <v>0</v>
      </c>
      <c r="K1470" s="43">
        <v>520.79999999999995</v>
      </c>
      <c r="L1470" s="43">
        <v>516.6</v>
      </c>
      <c r="M1470" s="45">
        <v>0</v>
      </c>
      <c r="N1470" s="45">
        <f t="shared" si="108"/>
        <v>0</v>
      </c>
      <c r="O1470" s="45">
        <v>0</v>
      </c>
      <c r="P1470" s="45">
        <v>0</v>
      </c>
      <c r="Q1470" s="45">
        <v>0</v>
      </c>
      <c r="R1470" s="57">
        <v>45292</v>
      </c>
      <c r="S1470" s="57">
        <v>45657</v>
      </c>
    </row>
    <row r="1471" spans="1:19" ht="20.3" x14ac:dyDescent="0.35">
      <c r="A1471" s="43">
        <v>396</v>
      </c>
      <c r="B1471" s="47" t="s">
        <v>651</v>
      </c>
      <c r="C1471" s="55">
        <v>42118</v>
      </c>
      <c r="D1471" s="43" t="s">
        <v>1899</v>
      </c>
      <c r="E1471" s="43">
        <v>1975</v>
      </c>
      <c r="F1471" s="43" t="s">
        <v>2131</v>
      </c>
      <c r="G1471" s="56" t="s">
        <v>2103</v>
      </c>
      <c r="H1471" s="43">
        <v>2</v>
      </c>
      <c r="I1471" s="43">
        <v>2</v>
      </c>
      <c r="J1471" s="43">
        <v>0</v>
      </c>
      <c r="K1471" s="43">
        <v>549.6</v>
      </c>
      <c r="L1471" s="43">
        <v>513</v>
      </c>
      <c r="M1471" s="45">
        <v>0</v>
      </c>
      <c r="N1471" s="45">
        <f t="shared" si="108"/>
        <v>0</v>
      </c>
      <c r="O1471" s="45">
        <v>0</v>
      </c>
      <c r="P1471" s="45">
        <v>0</v>
      </c>
      <c r="Q1471" s="45">
        <v>0</v>
      </c>
      <c r="R1471" s="57">
        <v>45292</v>
      </c>
      <c r="S1471" s="57">
        <v>45657</v>
      </c>
    </row>
    <row r="1472" spans="1:19" ht="20.3" x14ac:dyDescent="0.35">
      <c r="A1472" s="43">
        <v>397</v>
      </c>
      <c r="B1472" s="47" t="s">
        <v>655</v>
      </c>
      <c r="C1472" s="55">
        <v>42128</v>
      </c>
      <c r="D1472" s="43" t="s">
        <v>1899</v>
      </c>
      <c r="E1472" s="43">
        <v>1968</v>
      </c>
      <c r="F1472" s="43" t="s">
        <v>2131</v>
      </c>
      <c r="G1472" s="56" t="s">
        <v>2103</v>
      </c>
      <c r="H1472" s="43">
        <v>2</v>
      </c>
      <c r="I1472" s="43">
        <v>3</v>
      </c>
      <c r="J1472" s="43">
        <v>0</v>
      </c>
      <c r="K1472" s="43">
        <v>535.41999999999996</v>
      </c>
      <c r="L1472" s="43">
        <v>528.65</v>
      </c>
      <c r="M1472" s="45">
        <v>0</v>
      </c>
      <c r="N1472" s="45">
        <f t="shared" si="108"/>
        <v>0</v>
      </c>
      <c r="O1472" s="45">
        <v>0</v>
      </c>
      <c r="P1472" s="45">
        <v>0</v>
      </c>
      <c r="Q1472" s="45">
        <v>0</v>
      </c>
      <c r="R1472" s="57">
        <v>45292</v>
      </c>
      <c r="S1472" s="57">
        <v>45657</v>
      </c>
    </row>
    <row r="1473" spans="1:19" ht="20.3" x14ac:dyDescent="0.35">
      <c r="A1473" s="43">
        <v>398</v>
      </c>
      <c r="B1473" s="47" t="s">
        <v>656</v>
      </c>
      <c r="C1473" s="55">
        <v>42135</v>
      </c>
      <c r="D1473" s="43" t="s">
        <v>1899</v>
      </c>
      <c r="E1473" s="43">
        <v>1971</v>
      </c>
      <c r="F1473" s="43" t="s">
        <v>2131</v>
      </c>
      <c r="G1473" s="56" t="s">
        <v>2103</v>
      </c>
      <c r="H1473" s="43">
        <v>2</v>
      </c>
      <c r="I1473" s="43">
        <v>3</v>
      </c>
      <c r="J1473" s="43">
        <v>0</v>
      </c>
      <c r="K1473" s="43">
        <v>557.45000000000005</v>
      </c>
      <c r="L1473" s="43">
        <v>544</v>
      </c>
      <c r="M1473" s="45">
        <v>69554.399999999994</v>
      </c>
      <c r="N1473" s="45">
        <f t="shared" si="108"/>
        <v>69554.399999999994</v>
      </c>
      <c r="O1473" s="45">
        <v>0</v>
      </c>
      <c r="P1473" s="45">
        <v>0</v>
      </c>
      <c r="Q1473" s="45">
        <v>0</v>
      </c>
      <c r="R1473" s="57">
        <v>45292</v>
      </c>
      <c r="S1473" s="57">
        <v>45657</v>
      </c>
    </row>
    <row r="1474" spans="1:19" ht="20.3" x14ac:dyDescent="0.3">
      <c r="A1474" s="46" t="s">
        <v>22</v>
      </c>
      <c r="B1474" s="46"/>
      <c r="C1474" s="58" t="s">
        <v>172</v>
      </c>
      <c r="D1474" s="58" t="s">
        <v>172</v>
      </c>
      <c r="E1474" s="58" t="s">
        <v>172</v>
      </c>
      <c r="F1474" s="58" t="s">
        <v>172</v>
      </c>
      <c r="G1474" s="58" t="s">
        <v>172</v>
      </c>
      <c r="H1474" s="58" t="s">
        <v>172</v>
      </c>
      <c r="I1474" s="58" t="s">
        <v>172</v>
      </c>
      <c r="J1474" s="49">
        <f>SUM(J1469:J1473)</f>
        <v>0</v>
      </c>
      <c r="K1474" s="49">
        <f t="shared" ref="K1474:Q1474" si="121">SUM(K1469:K1473)</f>
        <v>2682.99</v>
      </c>
      <c r="L1474" s="49">
        <f t="shared" si="121"/>
        <v>2617.5500000000002</v>
      </c>
      <c r="M1474" s="49">
        <f t="shared" si="121"/>
        <v>69554.399999999994</v>
      </c>
      <c r="N1474" s="49">
        <f t="shared" si="121"/>
        <v>69554.399999999994</v>
      </c>
      <c r="O1474" s="49">
        <f t="shared" si="121"/>
        <v>0</v>
      </c>
      <c r="P1474" s="49">
        <f t="shared" si="121"/>
        <v>0</v>
      </c>
      <c r="Q1474" s="49">
        <f t="shared" si="121"/>
        <v>0</v>
      </c>
      <c r="R1474" s="58" t="s">
        <v>172</v>
      </c>
      <c r="S1474" s="58" t="s">
        <v>172</v>
      </c>
    </row>
    <row r="1475" spans="1:19" ht="19.649999999999999" x14ac:dyDescent="0.3">
      <c r="A1475" s="53" t="s">
        <v>34</v>
      </c>
      <c r="B1475" s="53"/>
      <c r="C1475" s="58" t="s">
        <v>172</v>
      </c>
      <c r="D1475" s="58" t="s">
        <v>172</v>
      </c>
      <c r="E1475" s="58" t="s">
        <v>172</v>
      </c>
      <c r="F1475" s="58" t="s">
        <v>172</v>
      </c>
      <c r="G1475" s="58" t="s">
        <v>172</v>
      </c>
      <c r="H1475" s="58" t="s">
        <v>172</v>
      </c>
      <c r="I1475" s="58" t="s">
        <v>172</v>
      </c>
      <c r="J1475" s="49">
        <f>J1474</f>
        <v>0</v>
      </c>
      <c r="K1475" s="49">
        <f t="shared" ref="K1475:Q1475" si="122">K1474</f>
        <v>2682.99</v>
      </c>
      <c r="L1475" s="49">
        <f t="shared" si="122"/>
        <v>2617.5500000000002</v>
      </c>
      <c r="M1475" s="49">
        <f t="shared" si="122"/>
        <v>69554.399999999994</v>
      </c>
      <c r="N1475" s="49">
        <f t="shared" si="122"/>
        <v>69554.399999999994</v>
      </c>
      <c r="O1475" s="49">
        <f t="shared" si="122"/>
        <v>0</v>
      </c>
      <c r="P1475" s="49">
        <f t="shared" si="122"/>
        <v>0</v>
      </c>
      <c r="Q1475" s="49">
        <f t="shared" si="122"/>
        <v>0</v>
      </c>
      <c r="R1475" s="58" t="s">
        <v>172</v>
      </c>
      <c r="S1475" s="58" t="s">
        <v>172</v>
      </c>
    </row>
    <row r="1476" spans="1:19" ht="19.649999999999999" x14ac:dyDescent="0.3">
      <c r="A1476" s="590" t="s">
        <v>1997</v>
      </c>
      <c r="B1476" s="590"/>
      <c r="C1476" s="590"/>
      <c r="D1476" s="590"/>
      <c r="E1476" s="590"/>
      <c r="F1476" s="590"/>
      <c r="G1476" s="590"/>
      <c r="H1476" s="590"/>
      <c r="I1476" s="590"/>
      <c r="J1476" s="590"/>
      <c r="K1476" s="590"/>
      <c r="L1476" s="590"/>
      <c r="M1476" s="590"/>
      <c r="N1476" s="590"/>
      <c r="O1476" s="590"/>
      <c r="P1476" s="590"/>
      <c r="Q1476" s="590"/>
      <c r="R1476" s="590"/>
      <c r="S1476" s="591"/>
    </row>
    <row r="1477" spans="1:19" ht="19.649999999999999" x14ac:dyDescent="0.3">
      <c r="A1477" s="556" t="s">
        <v>1998</v>
      </c>
      <c r="B1477" s="556"/>
      <c r="C1477" s="556"/>
      <c r="D1477" s="556"/>
      <c r="E1477" s="556"/>
      <c r="F1477" s="556"/>
      <c r="G1477" s="556"/>
      <c r="H1477" s="556"/>
      <c r="I1477" s="556"/>
      <c r="J1477" s="556"/>
      <c r="K1477" s="556"/>
      <c r="L1477" s="556"/>
      <c r="M1477" s="556"/>
      <c r="N1477" s="556"/>
      <c r="O1477" s="556"/>
      <c r="P1477" s="556"/>
      <c r="Q1477" s="556"/>
      <c r="R1477" s="556"/>
      <c r="S1477" s="557"/>
    </row>
    <row r="1478" spans="1:19" ht="20.3" x14ac:dyDescent="0.35">
      <c r="A1478" s="43">
        <v>399</v>
      </c>
      <c r="B1478" s="44" t="s">
        <v>1454</v>
      </c>
      <c r="C1478" s="55">
        <v>42311</v>
      </c>
      <c r="D1478" s="43" t="s">
        <v>1899</v>
      </c>
      <c r="E1478" s="43">
        <v>1974</v>
      </c>
      <c r="F1478" s="43" t="s">
        <v>2131</v>
      </c>
      <c r="G1478" s="56" t="s">
        <v>2097</v>
      </c>
      <c r="H1478" s="43">
        <v>2</v>
      </c>
      <c r="I1478" s="43">
        <v>3</v>
      </c>
      <c r="J1478" s="43">
        <v>0</v>
      </c>
      <c r="K1478" s="43">
        <v>1428.9</v>
      </c>
      <c r="L1478" s="43">
        <v>819.9</v>
      </c>
      <c r="M1478" s="45">
        <v>0</v>
      </c>
      <c r="N1478" s="45">
        <f>M1478</f>
        <v>0</v>
      </c>
      <c r="O1478" s="45">
        <v>0</v>
      </c>
      <c r="P1478" s="45">
        <v>0</v>
      </c>
      <c r="Q1478" s="45">
        <v>0</v>
      </c>
      <c r="R1478" s="57">
        <v>45292</v>
      </c>
      <c r="S1478" s="57">
        <v>45657</v>
      </c>
    </row>
    <row r="1479" spans="1:19" ht="20.3" x14ac:dyDescent="0.3">
      <c r="A1479" s="46" t="s">
        <v>22</v>
      </c>
      <c r="B1479" s="46"/>
      <c r="C1479" s="58" t="s">
        <v>172</v>
      </c>
      <c r="D1479" s="58" t="s">
        <v>172</v>
      </c>
      <c r="E1479" s="58" t="s">
        <v>172</v>
      </c>
      <c r="F1479" s="58" t="s">
        <v>172</v>
      </c>
      <c r="G1479" s="58" t="s">
        <v>172</v>
      </c>
      <c r="H1479" s="58" t="s">
        <v>172</v>
      </c>
      <c r="I1479" s="58" t="s">
        <v>172</v>
      </c>
      <c r="J1479" s="49">
        <f>SUM(J1478)</f>
        <v>0</v>
      </c>
      <c r="K1479" s="49">
        <f t="shared" ref="K1479:P1479" si="123">SUM(K1478)</f>
        <v>1428.9</v>
      </c>
      <c r="L1479" s="49">
        <f t="shared" si="123"/>
        <v>819.9</v>
      </c>
      <c r="M1479" s="49">
        <f t="shared" si="123"/>
        <v>0</v>
      </c>
      <c r="N1479" s="49">
        <f t="shared" si="123"/>
        <v>0</v>
      </c>
      <c r="O1479" s="49">
        <f t="shared" si="123"/>
        <v>0</v>
      </c>
      <c r="P1479" s="49">
        <f t="shared" si="123"/>
        <v>0</v>
      </c>
      <c r="Q1479" s="49">
        <f>SUM(Q1478)</f>
        <v>0</v>
      </c>
      <c r="R1479" s="58" t="s">
        <v>172</v>
      </c>
      <c r="S1479" s="58" t="s">
        <v>172</v>
      </c>
    </row>
    <row r="1480" spans="1:19" ht="19.649999999999999" x14ac:dyDescent="0.3">
      <c r="A1480" s="596" t="s">
        <v>1999</v>
      </c>
      <c r="B1480" s="596"/>
      <c r="C1480" s="596"/>
      <c r="D1480" s="596"/>
      <c r="E1480" s="596"/>
      <c r="F1480" s="596"/>
      <c r="G1480" s="596"/>
      <c r="H1480" s="596"/>
      <c r="I1480" s="596"/>
      <c r="J1480" s="596"/>
      <c r="K1480" s="596"/>
      <c r="L1480" s="596"/>
      <c r="M1480" s="596"/>
      <c r="N1480" s="596"/>
      <c r="O1480" s="596"/>
      <c r="P1480" s="596"/>
      <c r="Q1480" s="596"/>
      <c r="R1480" s="596"/>
      <c r="S1480" s="597"/>
    </row>
    <row r="1481" spans="1:19" ht="20.3" x14ac:dyDescent="0.35">
      <c r="A1481" s="43">
        <v>400</v>
      </c>
      <c r="B1481" s="44" t="s">
        <v>1092</v>
      </c>
      <c r="C1481" s="55">
        <v>42332</v>
      </c>
      <c r="D1481" s="43" t="s">
        <v>1899</v>
      </c>
      <c r="E1481" s="43">
        <v>1960</v>
      </c>
      <c r="F1481" s="43" t="s">
        <v>2131</v>
      </c>
      <c r="G1481" s="56" t="s">
        <v>2103</v>
      </c>
      <c r="H1481" s="43">
        <v>3</v>
      </c>
      <c r="I1481" s="43">
        <v>1</v>
      </c>
      <c r="J1481" s="43">
        <v>0</v>
      </c>
      <c r="K1481" s="43">
        <v>3189.9</v>
      </c>
      <c r="L1481" s="43">
        <v>2005.8</v>
      </c>
      <c r="M1481" s="45">
        <v>5864611.25</v>
      </c>
      <c r="N1481" s="45">
        <f t="shared" ref="N1481:N1492" si="124">M1481</f>
        <v>5864611.25</v>
      </c>
      <c r="O1481" s="45">
        <v>0</v>
      </c>
      <c r="P1481" s="45">
        <v>0</v>
      </c>
      <c r="Q1481" s="45">
        <v>0</v>
      </c>
      <c r="R1481" s="57">
        <v>45292</v>
      </c>
      <c r="S1481" s="57">
        <v>45657</v>
      </c>
    </row>
    <row r="1482" spans="1:19" ht="20.3" x14ac:dyDescent="0.35">
      <c r="A1482" s="43">
        <v>401</v>
      </c>
      <c r="B1482" s="44" t="s">
        <v>1093</v>
      </c>
      <c r="C1482" s="55">
        <v>42318</v>
      </c>
      <c r="D1482" s="43" t="s">
        <v>1899</v>
      </c>
      <c r="E1482" s="43">
        <v>1959</v>
      </c>
      <c r="F1482" s="43" t="s">
        <v>2131</v>
      </c>
      <c r="G1482" s="56" t="s">
        <v>2103</v>
      </c>
      <c r="H1482" s="43">
        <v>3</v>
      </c>
      <c r="I1482" s="43">
        <v>1</v>
      </c>
      <c r="J1482" s="43">
        <v>0</v>
      </c>
      <c r="K1482" s="43">
        <v>520.79999999999995</v>
      </c>
      <c r="L1482" s="43">
        <v>260.39999999999998</v>
      </c>
      <c r="M1482" s="45">
        <v>22944</v>
      </c>
      <c r="N1482" s="45">
        <f t="shared" si="124"/>
        <v>22944</v>
      </c>
      <c r="O1482" s="45">
        <v>0</v>
      </c>
      <c r="P1482" s="45">
        <v>0</v>
      </c>
      <c r="Q1482" s="45">
        <v>0</v>
      </c>
      <c r="R1482" s="57">
        <v>45292</v>
      </c>
      <c r="S1482" s="57">
        <v>45657</v>
      </c>
    </row>
    <row r="1483" spans="1:19" ht="20.3" x14ac:dyDescent="0.35">
      <c r="A1483" s="43">
        <v>402</v>
      </c>
      <c r="B1483" s="44" t="s">
        <v>2000</v>
      </c>
      <c r="C1483" s="55">
        <v>42339</v>
      </c>
      <c r="D1483" s="43" t="s">
        <v>1899</v>
      </c>
      <c r="E1483" s="43">
        <v>1967</v>
      </c>
      <c r="F1483" s="43" t="s">
        <v>2131</v>
      </c>
      <c r="G1483" s="56" t="s">
        <v>2098</v>
      </c>
      <c r="H1483" s="43">
        <v>4</v>
      </c>
      <c r="I1483" s="43">
        <v>3</v>
      </c>
      <c r="J1483" s="43">
        <v>0</v>
      </c>
      <c r="K1483" s="43">
        <v>2817.3</v>
      </c>
      <c r="L1483" s="43">
        <v>2044.2</v>
      </c>
      <c r="M1483" s="45">
        <v>0</v>
      </c>
      <c r="N1483" s="45">
        <f t="shared" si="124"/>
        <v>0</v>
      </c>
      <c r="O1483" s="45">
        <v>0</v>
      </c>
      <c r="P1483" s="45">
        <v>0</v>
      </c>
      <c r="Q1483" s="45">
        <v>0</v>
      </c>
      <c r="R1483" s="57">
        <v>45292</v>
      </c>
      <c r="S1483" s="57">
        <v>45657</v>
      </c>
    </row>
    <row r="1484" spans="1:19" ht="20.3" x14ac:dyDescent="0.35">
      <c r="A1484" s="43">
        <v>403</v>
      </c>
      <c r="B1484" s="44" t="s">
        <v>1094</v>
      </c>
      <c r="C1484" s="55">
        <v>42340</v>
      </c>
      <c r="D1484" s="43" t="s">
        <v>1899</v>
      </c>
      <c r="E1484" s="43">
        <v>1969</v>
      </c>
      <c r="F1484" s="43" t="s">
        <v>2131</v>
      </c>
      <c r="G1484" s="56" t="s">
        <v>2098</v>
      </c>
      <c r="H1484" s="43">
        <v>5</v>
      </c>
      <c r="I1484" s="43">
        <v>4</v>
      </c>
      <c r="J1484" s="43">
        <v>0</v>
      </c>
      <c r="K1484" s="43">
        <v>3768.4</v>
      </c>
      <c r="L1484" s="43">
        <v>3373.7</v>
      </c>
      <c r="M1484" s="45">
        <v>0</v>
      </c>
      <c r="N1484" s="45">
        <f t="shared" si="124"/>
        <v>0</v>
      </c>
      <c r="O1484" s="45">
        <v>0</v>
      </c>
      <c r="P1484" s="45">
        <v>0</v>
      </c>
      <c r="Q1484" s="45">
        <v>0</v>
      </c>
      <c r="R1484" s="57">
        <v>45292</v>
      </c>
      <c r="S1484" s="57">
        <v>45657</v>
      </c>
    </row>
    <row r="1485" spans="1:19" ht="20.3" x14ac:dyDescent="0.35">
      <c r="A1485" s="43">
        <v>404</v>
      </c>
      <c r="B1485" s="44" t="s">
        <v>1095</v>
      </c>
      <c r="C1485" s="55">
        <v>42344</v>
      </c>
      <c r="D1485" s="43" t="s">
        <v>1899</v>
      </c>
      <c r="E1485" s="43">
        <v>1970</v>
      </c>
      <c r="F1485" s="43" t="s">
        <v>2131</v>
      </c>
      <c r="G1485" s="56" t="s">
        <v>2098</v>
      </c>
      <c r="H1485" s="43">
        <v>5</v>
      </c>
      <c r="I1485" s="43">
        <v>4</v>
      </c>
      <c r="J1485" s="43">
        <v>0</v>
      </c>
      <c r="K1485" s="43">
        <v>4520.1000000000004</v>
      </c>
      <c r="L1485" s="43">
        <v>3398.5</v>
      </c>
      <c r="M1485" s="45">
        <v>0</v>
      </c>
      <c r="N1485" s="45">
        <f t="shared" si="124"/>
        <v>0</v>
      </c>
      <c r="O1485" s="45">
        <v>0</v>
      </c>
      <c r="P1485" s="45">
        <v>0</v>
      </c>
      <c r="Q1485" s="45">
        <v>0</v>
      </c>
      <c r="R1485" s="57">
        <v>45292</v>
      </c>
      <c r="S1485" s="57">
        <v>45657</v>
      </c>
    </row>
    <row r="1486" spans="1:19" ht="20.3" x14ac:dyDescent="0.35">
      <c r="A1486" s="43">
        <v>405</v>
      </c>
      <c r="B1486" s="44" t="s">
        <v>1096</v>
      </c>
      <c r="C1486" s="55">
        <v>42348</v>
      </c>
      <c r="D1486" s="43" t="s">
        <v>1899</v>
      </c>
      <c r="E1486" s="43">
        <v>1961</v>
      </c>
      <c r="F1486" s="43" t="s">
        <v>2131</v>
      </c>
      <c r="G1486" s="56" t="s">
        <v>2103</v>
      </c>
      <c r="H1486" s="43">
        <v>3</v>
      </c>
      <c r="I1486" s="43">
        <v>2</v>
      </c>
      <c r="J1486" s="43">
        <v>0</v>
      </c>
      <c r="K1486" s="43">
        <v>618.1</v>
      </c>
      <c r="L1486" s="43">
        <v>579.6</v>
      </c>
      <c r="M1486" s="45">
        <v>67956</v>
      </c>
      <c r="N1486" s="45">
        <f t="shared" si="124"/>
        <v>67956</v>
      </c>
      <c r="O1486" s="45">
        <v>0</v>
      </c>
      <c r="P1486" s="45">
        <v>0</v>
      </c>
      <c r="Q1486" s="45">
        <v>0</v>
      </c>
      <c r="R1486" s="57">
        <v>45292</v>
      </c>
      <c r="S1486" s="57">
        <v>45657</v>
      </c>
    </row>
    <row r="1487" spans="1:19" ht="20.3" x14ac:dyDescent="0.35">
      <c r="A1487" s="43">
        <v>406</v>
      </c>
      <c r="B1487" s="44" t="s">
        <v>1097</v>
      </c>
      <c r="C1487" s="55">
        <v>42372</v>
      </c>
      <c r="D1487" s="43" t="s">
        <v>1899</v>
      </c>
      <c r="E1487" s="43">
        <v>1962</v>
      </c>
      <c r="F1487" s="43" t="s">
        <v>2131</v>
      </c>
      <c r="G1487" s="56" t="s">
        <v>2103</v>
      </c>
      <c r="H1487" s="43">
        <v>3</v>
      </c>
      <c r="I1487" s="43">
        <v>2</v>
      </c>
      <c r="J1487" s="43">
        <v>0</v>
      </c>
      <c r="K1487" s="43">
        <v>559.29999999999995</v>
      </c>
      <c r="L1487" s="43">
        <v>518.29999999999995</v>
      </c>
      <c r="M1487" s="45">
        <v>45012</v>
      </c>
      <c r="N1487" s="45">
        <f t="shared" si="124"/>
        <v>45012</v>
      </c>
      <c r="O1487" s="45">
        <v>0</v>
      </c>
      <c r="P1487" s="45">
        <v>0</v>
      </c>
      <c r="Q1487" s="45">
        <v>0</v>
      </c>
      <c r="R1487" s="57">
        <v>45292</v>
      </c>
      <c r="S1487" s="57">
        <v>45657</v>
      </c>
    </row>
    <row r="1488" spans="1:19" ht="20.3" x14ac:dyDescent="0.35">
      <c r="A1488" s="43">
        <v>407</v>
      </c>
      <c r="B1488" s="44" t="s">
        <v>1098</v>
      </c>
      <c r="C1488" s="55">
        <v>42374</v>
      </c>
      <c r="D1488" s="43" t="s">
        <v>1899</v>
      </c>
      <c r="E1488" s="43">
        <v>1962</v>
      </c>
      <c r="F1488" s="43" t="s">
        <v>2131</v>
      </c>
      <c r="G1488" s="56" t="s">
        <v>2103</v>
      </c>
      <c r="H1488" s="43">
        <v>3</v>
      </c>
      <c r="I1488" s="43">
        <v>2</v>
      </c>
      <c r="J1488" s="43">
        <v>0</v>
      </c>
      <c r="K1488" s="43">
        <v>574</v>
      </c>
      <c r="L1488" s="43">
        <v>529.5</v>
      </c>
      <c r="M1488" s="45">
        <v>45012</v>
      </c>
      <c r="N1488" s="45">
        <f t="shared" si="124"/>
        <v>45012</v>
      </c>
      <c r="O1488" s="45">
        <v>0</v>
      </c>
      <c r="P1488" s="45">
        <v>0</v>
      </c>
      <c r="Q1488" s="45">
        <v>0</v>
      </c>
      <c r="R1488" s="57">
        <v>45292</v>
      </c>
      <c r="S1488" s="57">
        <v>45657</v>
      </c>
    </row>
    <row r="1489" spans="1:19" ht="20.3" x14ac:dyDescent="0.35">
      <c r="A1489" s="43">
        <v>408</v>
      </c>
      <c r="B1489" s="44" t="s">
        <v>1099</v>
      </c>
      <c r="C1489" s="55">
        <v>42375</v>
      </c>
      <c r="D1489" s="43" t="s">
        <v>1899</v>
      </c>
      <c r="E1489" s="43">
        <v>1962</v>
      </c>
      <c r="F1489" s="43" t="s">
        <v>2131</v>
      </c>
      <c r="G1489" s="56" t="s">
        <v>2103</v>
      </c>
      <c r="H1489" s="43">
        <v>3</v>
      </c>
      <c r="I1489" s="43">
        <v>2</v>
      </c>
      <c r="J1489" s="43">
        <v>0</v>
      </c>
      <c r="K1489" s="43">
        <v>817.8</v>
      </c>
      <c r="L1489" s="43">
        <v>663.6</v>
      </c>
      <c r="M1489" s="45">
        <v>45012</v>
      </c>
      <c r="N1489" s="45">
        <f t="shared" si="124"/>
        <v>45012</v>
      </c>
      <c r="O1489" s="45">
        <v>0</v>
      </c>
      <c r="P1489" s="45">
        <v>0</v>
      </c>
      <c r="Q1489" s="45">
        <v>0</v>
      </c>
      <c r="R1489" s="57">
        <v>45292</v>
      </c>
      <c r="S1489" s="57">
        <v>45657</v>
      </c>
    </row>
    <row r="1490" spans="1:19" ht="20.3" x14ac:dyDescent="0.35">
      <c r="A1490" s="43">
        <v>409</v>
      </c>
      <c r="B1490" s="44" t="s">
        <v>1100</v>
      </c>
      <c r="C1490" s="55">
        <v>42382</v>
      </c>
      <c r="D1490" s="43" t="s">
        <v>1899</v>
      </c>
      <c r="E1490" s="43">
        <v>1961</v>
      </c>
      <c r="F1490" s="43" t="s">
        <v>2131</v>
      </c>
      <c r="G1490" s="56" t="s">
        <v>2103</v>
      </c>
      <c r="H1490" s="43">
        <v>3</v>
      </c>
      <c r="I1490" s="43">
        <v>2</v>
      </c>
      <c r="J1490" s="43">
        <v>0</v>
      </c>
      <c r="K1490" s="43">
        <v>740.6</v>
      </c>
      <c r="L1490" s="43">
        <v>651.70000000000005</v>
      </c>
      <c r="M1490" s="45">
        <v>45012</v>
      </c>
      <c r="N1490" s="45">
        <f t="shared" si="124"/>
        <v>45012</v>
      </c>
      <c r="O1490" s="45">
        <v>0</v>
      </c>
      <c r="P1490" s="45">
        <v>0</v>
      </c>
      <c r="Q1490" s="45">
        <v>0</v>
      </c>
      <c r="R1490" s="57">
        <v>45292</v>
      </c>
      <c r="S1490" s="57">
        <v>45657</v>
      </c>
    </row>
    <row r="1491" spans="1:19" ht="20.3" x14ac:dyDescent="0.35">
      <c r="A1491" s="43">
        <v>411</v>
      </c>
      <c r="B1491" s="44" t="s">
        <v>1101</v>
      </c>
      <c r="C1491" s="55">
        <v>42388</v>
      </c>
      <c r="D1491" s="43" t="s">
        <v>1899</v>
      </c>
      <c r="E1491" s="43">
        <v>1961</v>
      </c>
      <c r="F1491" s="43" t="s">
        <v>2131</v>
      </c>
      <c r="G1491" s="56" t="s">
        <v>2103</v>
      </c>
      <c r="H1491" s="43">
        <v>3</v>
      </c>
      <c r="I1491" s="43">
        <v>2</v>
      </c>
      <c r="J1491" s="43">
        <v>0</v>
      </c>
      <c r="K1491" s="43">
        <v>840.8</v>
      </c>
      <c r="L1491" s="43">
        <v>659.5</v>
      </c>
      <c r="M1491" s="45">
        <v>45012</v>
      </c>
      <c r="N1491" s="45">
        <f t="shared" si="124"/>
        <v>45012</v>
      </c>
      <c r="O1491" s="45">
        <v>0</v>
      </c>
      <c r="P1491" s="45">
        <v>0</v>
      </c>
      <c r="Q1491" s="45">
        <v>0</v>
      </c>
      <c r="R1491" s="57">
        <v>45292</v>
      </c>
      <c r="S1491" s="57">
        <v>45657</v>
      </c>
    </row>
    <row r="1492" spans="1:19" ht="20.3" x14ac:dyDescent="0.35">
      <c r="A1492" s="43">
        <v>412</v>
      </c>
      <c r="B1492" s="44" t="s">
        <v>1102</v>
      </c>
      <c r="C1492" s="55">
        <v>42389</v>
      </c>
      <c r="D1492" s="43" t="s">
        <v>1899</v>
      </c>
      <c r="E1492" s="43">
        <v>1962</v>
      </c>
      <c r="F1492" s="43" t="s">
        <v>2131</v>
      </c>
      <c r="G1492" s="56" t="s">
        <v>2103</v>
      </c>
      <c r="H1492" s="43">
        <v>3</v>
      </c>
      <c r="I1492" s="43">
        <v>2</v>
      </c>
      <c r="J1492" s="43">
        <v>0</v>
      </c>
      <c r="K1492" s="43">
        <v>817.5</v>
      </c>
      <c r="L1492" s="43">
        <v>687</v>
      </c>
      <c r="M1492" s="45">
        <v>45012</v>
      </c>
      <c r="N1492" s="45">
        <f t="shared" si="124"/>
        <v>45012</v>
      </c>
      <c r="O1492" s="45">
        <v>0</v>
      </c>
      <c r="P1492" s="45">
        <v>0</v>
      </c>
      <c r="Q1492" s="45">
        <v>0</v>
      </c>
      <c r="R1492" s="57">
        <v>45292</v>
      </c>
      <c r="S1492" s="57">
        <v>45657</v>
      </c>
    </row>
    <row r="1493" spans="1:19" ht="20.3" x14ac:dyDescent="0.3">
      <c r="A1493" s="46" t="s">
        <v>22</v>
      </c>
      <c r="B1493" s="46"/>
      <c r="C1493" s="58" t="s">
        <v>172</v>
      </c>
      <c r="D1493" s="58" t="s">
        <v>172</v>
      </c>
      <c r="E1493" s="58" t="s">
        <v>172</v>
      </c>
      <c r="F1493" s="58" t="s">
        <v>172</v>
      </c>
      <c r="G1493" s="58" t="s">
        <v>172</v>
      </c>
      <c r="H1493" s="58" t="s">
        <v>172</v>
      </c>
      <c r="I1493" s="58" t="s">
        <v>172</v>
      </c>
      <c r="J1493" s="49">
        <f t="shared" ref="J1493:Q1493" si="125">SUM(J1481:J1492)</f>
        <v>0</v>
      </c>
      <c r="K1493" s="49">
        <f t="shared" si="125"/>
        <v>19784.599999999999</v>
      </c>
      <c r="L1493" s="49">
        <f t="shared" si="125"/>
        <v>15371.8</v>
      </c>
      <c r="M1493" s="49">
        <f t="shared" si="125"/>
        <v>6225583.25</v>
      </c>
      <c r="N1493" s="49">
        <f t="shared" si="125"/>
        <v>6225583.25</v>
      </c>
      <c r="O1493" s="49">
        <f t="shared" si="125"/>
        <v>0</v>
      </c>
      <c r="P1493" s="49">
        <f t="shared" si="125"/>
        <v>0</v>
      </c>
      <c r="Q1493" s="49">
        <f t="shared" si="125"/>
        <v>0</v>
      </c>
      <c r="R1493" s="58" t="s">
        <v>172</v>
      </c>
      <c r="S1493" s="58" t="s">
        <v>172</v>
      </c>
    </row>
    <row r="1494" spans="1:19" ht="19.649999999999999" x14ac:dyDescent="0.3">
      <c r="A1494" s="53" t="s">
        <v>34</v>
      </c>
      <c r="B1494" s="53"/>
      <c r="C1494" s="58" t="s">
        <v>172</v>
      </c>
      <c r="D1494" s="58" t="s">
        <v>172</v>
      </c>
      <c r="E1494" s="58" t="s">
        <v>172</v>
      </c>
      <c r="F1494" s="58" t="s">
        <v>172</v>
      </c>
      <c r="G1494" s="58" t="s">
        <v>172</v>
      </c>
      <c r="H1494" s="58" t="s">
        <v>172</v>
      </c>
      <c r="I1494" s="58" t="s">
        <v>172</v>
      </c>
      <c r="J1494" s="49">
        <f t="shared" ref="J1494:Q1494" si="126">J1479+J1493</f>
        <v>0</v>
      </c>
      <c r="K1494" s="49">
        <f t="shared" si="126"/>
        <v>21213.5</v>
      </c>
      <c r="L1494" s="49">
        <f t="shared" si="126"/>
        <v>16191.699999999999</v>
      </c>
      <c r="M1494" s="49">
        <f t="shared" si="126"/>
        <v>6225583.25</v>
      </c>
      <c r="N1494" s="49">
        <f t="shared" si="126"/>
        <v>6225583.25</v>
      </c>
      <c r="O1494" s="49">
        <f t="shared" si="126"/>
        <v>0</v>
      </c>
      <c r="P1494" s="49">
        <f t="shared" si="126"/>
        <v>0</v>
      </c>
      <c r="Q1494" s="49">
        <f t="shared" si="126"/>
        <v>0</v>
      </c>
      <c r="R1494" s="58" t="s">
        <v>172</v>
      </c>
      <c r="S1494" s="58" t="s">
        <v>172</v>
      </c>
    </row>
    <row r="1495" spans="1:19" ht="19.649999999999999" x14ac:dyDescent="0.3">
      <c r="A1495" s="590" t="s">
        <v>2001</v>
      </c>
      <c r="B1495" s="590"/>
      <c r="C1495" s="590"/>
      <c r="D1495" s="590"/>
      <c r="E1495" s="590"/>
      <c r="F1495" s="590"/>
      <c r="G1495" s="590"/>
      <c r="H1495" s="590"/>
      <c r="I1495" s="590"/>
      <c r="J1495" s="590"/>
      <c r="K1495" s="590"/>
      <c r="L1495" s="590"/>
      <c r="M1495" s="590"/>
      <c r="N1495" s="590"/>
      <c r="O1495" s="590"/>
      <c r="P1495" s="590"/>
      <c r="Q1495" s="590"/>
      <c r="R1495" s="590"/>
      <c r="S1495" s="591"/>
    </row>
    <row r="1496" spans="1:19" ht="19.649999999999999" x14ac:dyDescent="0.3">
      <c r="A1496" s="556" t="s">
        <v>2002</v>
      </c>
      <c r="B1496" s="556"/>
      <c r="C1496" s="556"/>
      <c r="D1496" s="556"/>
      <c r="E1496" s="556"/>
      <c r="F1496" s="556"/>
      <c r="G1496" s="556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/>
      <c r="S1496" s="557"/>
    </row>
    <row r="1497" spans="1:19" ht="20.3" x14ac:dyDescent="0.35">
      <c r="A1497" s="43">
        <v>413</v>
      </c>
      <c r="B1497" s="44" t="s">
        <v>1107</v>
      </c>
      <c r="C1497" s="55">
        <v>42696</v>
      </c>
      <c r="D1497" s="43" t="s">
        <v>1899</v>
      </c>
      <c r="E1497" s="43">
        <v>1955</v>
      </c>
      <c r="F1497" s="43" t="s">
        <v>2131</v>
      </c>
      <c r="G1497" s="56" t="s">
        <v>2098</v>
      </c>
      <c r="H1497" s="43">
        <v>2</v>
      </c>
      <c r="I1497" s="43">
        <v>3</v>
      </c>
      <c r="J1497" s="43">
        <v>0</v>
      </c>
      <c r="K1497" s="43">
        <v>1482.3</v>
      </c>
      <c r="L1497" s="43">
        <v>1048.21</v>
      </c>
      <c r="M1497" s="45">
        <v>0</v>
      </c>
      <c r="N1497" s="45">
        <f t="shared" ref="N1497:N1507" si="127">M1497</f>
        <v>0</v>
      </c>
      <c r="O1497" s="45">
        <v>0</v>
      </c>
      <c r="P1497" s="45">
        <v>0</v>
      </c>
      <c r="Q1497" s="45">
        <v>0</v>
      </c>
      <c r="R1497" s="57">
        <v>45292</v>
      </c>
      <c r="S1497" s="57">
        <v>45657</v>
      </c>
    </row>
    <row r="1498" spans="1:19" ht="20.3" x14ac:dyDescent="0.35">
      <c r="A1498" s="43">
        <v>414</v>
      </c>
      <c r="B1498" s="44" t="s">
        <v>1108</v>
      </c>
      <c r="C1498" s="55">
        <v>42697</v>
      </c>
      <c r="D1498" s="43" t="s">
        <v>1899</v>
      </c>
      <c r="E1498" s="43">
        <v>1955</v>
      </c>
      <c r="F1498" s="43" t="s">
        <v>2131</v>
      </c>
      <c r="G1498" s="56" t="s">
        <v>2098</v>
      </c>
      <c r="H1498" s="43">
        <v>2</v>
      </c>
      <c r="I1498" s="43">
        <v>1</v>
      </c>
      <c r="J1498" s="43">
        <v>0</v>
      </c>
      <c r="K1498" s="43">
        <v>1068.9000000000001</v>
      </c>
      <c r="L1498" s="43">
        <v>725.37</v>
      </c>
      <c r="M1498" s="45">
        <v>0</v>
      </c>
      <c r="N1498" s="45">
        <f t="shared" si="127"/>
        <v>0</v>
      </c>
      <c r="O1498" s="45">
        <v>0</v>
      </c>
      <c r="P1498" s="45">
        <v>0</v>
      </c>
      <c r="Q1498" s="45">
        <v>0</v>
      </c>
      <c r="R1498" s="57">
        <v>45292</v>
      </c>
      <c r="S1498" s="57">
        <v>45657</v>
      </c>
    </row>
    <row r="1499" spans="1:19" ht="20.3" x14ac:dyDescent="0.35">
      <c r="A1499" s="43">
        <v>415</v>
      </c>
      <c r="B1499" s="44" t="s">
        <v>1103</v>
      </c>
      <c r="C1499" s="55">
        <v>42679</v>
      </c>
      <c r="D1499" s="43" t="s">
        <v>1899</v>
      </c>
      <c r="E1499" s="43">
        <v>1959</v>
      </c>
      <c r="F1499" s="43" t="s">
        <v>2131</v>
      </c>
      <c r="G1499" s="56" t="s">
        <v>2098</v>
      </c>
      <c r="H1499" s="43">
        <v>2</v>
      </c>
      <c r="I1499" s="43">
        <v>2</v>
      </c>
      <c r="J1499" s="43">
        <v>0</v>
      </c>
      <c r="K1499" s="43">
        <v>938.55</v>
      </c>
      <c r="L1499" s="43">
        <v>630.73</v>
      </c>
      <c r="M1499" s="45">
        <v>0</v>
      </c>
      <c r="N1499" s="45">
        <f t="shared" si="127"/>
        <v>0</v>
      </c>
      <c r="O1499" s="45">
        <v>0</v>
      </c>
      <c r="P1499" s="45">
        <v>0</v>
      </c>
      <c r="Q1499" s="45">
        <v>0</v>
      </c>
      <c r="R1499" s="57">
        <v>45292</v>
      </c>
      <c r="S1499" s="57">
        <v>45657</v>
      </c>
    </row>
    <row r="1500" spans="1:19" ht="20.3" x14ac:dyDescent="0.35">
      <c r="A1500" s="43">
        <v>416</v>
      </c>
      <c r="B1500" s="44" t="s">
        <v>1104</v>
      </c>
      <c r="C1500" s="55">
        <v>42680</v>
      </c>
      <c r="D1500" s="43" t="s">
        <v>1899</v>
      </c>
      <c r="E1500" s="43">
        <v>1960</v>
      </c>
      <c r="F1500" s="43" t="s">
        <v>2131</v>
      </c>
      <c r="G1500" s="56" t="s">
        <v>2098</v>
      </c>
      <c r="H1500" s="43">
        <v>2</v>
      </c>
      <c r="I1500" s="43">
        <v>2</v>
      </c>
      <c r="J1500" s="43">
        <v>0</v>
      </c>
      <c r="K1500" s="43">
        <v>937.8</v>
      </c>
      <c r="L1500" s="43">
        <v>626.29</v>
      </c>
      <c r="M1500" s="45">
        <v>0</v>
      </c>
      <c r="N1500" s="45">
        <f t="shared" si="127"/>
        <v>0</v>
      </c>
      <c r="O1500" s="45">
        <v>0</v>
      </c>
      <c r="P1500" s="45">
        <v>0</v>
      </c>
      <c r="Q1500" s="45">
        <v>0</v>
      </c>
      <c r="R1500" s="57">
        <v>45292</v>
      </c>
      <c r="S1500" s="57">
        <v>45657</v>
      </c>
    </row>
    <row r="1501" spans="1:19" ht="20.3" x14ac:dyDescent="0.35">
      <c r="A1501" s="43">
        <v>417</v>
      </c>
      <c r="B1501" s="44" t="s">
        <v>1105</v>
      </c>
      <c r="C1501" s="55">
        <v>42681</v>
      </c>
      <c r="D1501" s="43" t="s">
        <v>1899</v>
      </c>
      <c r="E1501" s="43">
        <v>1960</v>
      </c>
      <c r="F1501" s="43" t="s">
        <v>2131</v>
      </c>
      <c r="G1501" s="56" t="s">
        <v>2111</v>
      </c>
      <c r="H1501" s="43">
        <v>2</v>
      </c>
      <c r="I1501" s="43">
        <v>2</v>
      </c>
      <c r="J1501" s="43">
        <v>0</v>
      </c>
      <c r="K1501" s="43">
        <v>954.09</v>
      </c>
      <c r="L1501" s="43">
        <v>636.48</v>
      </c>
      <c r="M1501" s="45">
        <v>0</v>
      </c>
      <c r="N1501" s="45">
        <f t="shared" si="127"/>
        <v>0</v>
      </c>
      <c r="O1501" s="45">
        <v>0</v>
      </c>
      <c r="P1501" s="45">
        <v>0</v>
      </c>
      <c r="Q1501" s="45">
        <v>0</v>
      </c>
      <c r="R1501" s="57">
        <v>45292</v>
      </c>
      <c r="S1501" s="57">
        <v>45657</v>
      </c>
    </row>
    <row r="1502" spans="1:19" ht="20.3" x14ac:dyDescent="0.35">
      <c r="A1502" s="43">
        <v>418</v>
      </c>
      <c r="B1502" s="44" t="s">
        <v>1106</v>
      </c>
      <c r="C1502" s="55">
        <v>42669</v>
      </c>
      <c r="D1502" s="43" t="s">
        <v>1899</v>
      </c>
      <c r="E1502" s="43">
        <v>1955</v>
      </c>
      <c r="F1502" s="43" t="s">
        <v>2131</v>
      </c>
      <c r="G1502" s="56" t="s">
        <v>2098</v>
      </c>
      <c r="H1502" s="43">
        <v>2</v>
      </c>
      <c r="I1502" s="43">
        <v>3</v>
      </c>
      <c r="J1502" s="43">
        <v>0</v>
      </c>
      <c r="K1502" s="43">
        <v>1549.65</v>
      </c>
      <c r="L1502" s="43">
        <v>1024.1099999999999</v>
      </c>
      <c r="M1502" s="45">
        <v>0</v>
      </c>
      <c r="N1502" s="45">
        <f t="shared" si="127"/>
        <v>0</v>
      </c>
      <c r="O1502" s="45">
        <v>0</v>
      </c>
      <c r="P1502" s="45">
        <v>0</v>
      </c>
      <c r="Q1502" s="45">
        <v>0</v>
      </c>
      <c r="R1502" s="57">
        <v>45292</v>
      </c>
      <c r="S1502" s="57">
        <v>45657</v>
      </c>
    </row>
    <row r="1503" spans="1:19" ht="20.3" x14ac:dyDescent="0.35">
      <c r="A1503" s="43">
        <v>419</v>
      </c>
      <c r="B1503" s="44" t="s">
        <v>1111</v>
      </c>
      <c r="C1503" s="55">
        <v>42670</v>
      </c>
      <c r="D1503" s="43" t="s">
        <v>1899</v>
      </c>
      <c r="E1503" s="43">
        <v>1955</v>
      </c>
      <c r="F1503" s="43" t="s">
        <v>2131</v>
      </c>
      <c r="G1503" s="56" t="s">
        <v>2098</v>
      </c>
      <c r="H1503" s="43">
        <v>2</v>
      </c>
      <c r="I1503" s="43">
        <v>1</v>
      </c>
      <c r="J1503" s="43">
        <v>0</v>
      </c>
      <c r="K1503" s="43">
        <v>1545.15</v>
      </c>
      <c r="L1503" s="43">
        <v>774.93</v>
      </c>
      <c r="M1503" s="45">
        <v>0</v>
      </c>
      <c r="N1503" s="45">
        <f t="shared" si="127"/>
        <v>0</v>
      </c>
      <c r="O1503" s="45">
        <v>0</v>
      </c>
      <c r="P1503" s="45">
        <v>0</v>
      </c>
      <c r="Q1503" s="45">
        <v>0</v>
      </c>
      <c r="R1503" s="57">
        <v>45292</v>
      </c>
      <c r="S1503" s="57">
        <v>45657</v>
      </c>
    </row>
    <row r="1504" spans="1:19" ht="20.3" x14ac:dyDescent="0.35">
      <c r="A1504" s="43">
        <v>420</v>
      </c>
      <c r="B1504" s="44" t="s">
        <v>1112</v>
      </c>
      <c r="C1504" s="55">
        <v>42675</v>
      </c>
      <c r="D1504" s="43" t="s">
        <v>1899</v>
      </c>
      <c r="E1504" s="43">
        <v>1958</v>
      </c>
      <c r="F1504" s="43" t="s">
        <v>2131</v>
      </c>
      <c r="G1504" s="56" t="s">
        <v>2098</v>
      </c>
      <c r="H1504" s="43">
        <v>2</v>
      </c>
      <c r="I1504" s="43">
        <v>1</v>
      </c>
      <c r="J1504" s="43">
        <v>0</v>
      </c>
      <c r="K1504" s="43">
        <v>635.25</v>
      </c>
      <c r="L1504" s="43">
        <v>427.23</v>
      </c>
      <c r="M1504" s="45">
        <v>0</v>
      </c>
      <c r="N1504" s="45">
        <f t="shared" si="127"/>
        <v>0</v>
      </c>
      <c r="O1504" s="45">
        <v>0</v>
      </c>
      <c r="P1504" s="45">
        <v>0</v>
      </c>
      <c r="Q1504" s="45">
        <v>0</v>
      </c>
      <c r="R1504" s="57">
        <v>45292</v>
      </c>
      <c r="S1504" s="57">
        <v>45657</v>
      </c>
    </row>
    <row r="1505" spans="1:19" ht="20.3" x14ac:dyDescent="0.35">
      <c r="A1505" s="43">
        <v>421</v>
      </c>
      <c r="B1505" s="44" t="s">
        <v>1109</v>
      </c>
      <c r="C1505" s="55">
        <v>42939</v>
      </c>
      <c r="D1505" s="43" t="s">
        <v>1899</v>
      </c>
      <c r="E1505" s="43">
        <v>1954</v>
      </c>
      <c r="F1505" s="43" t="s">
        <v>2131</v>
      </c>
      <c r="G1505" s="56" t="s">
        <v>2098</v>
      </c>
      <c r="H1505" s="43">
        <v>2</v>
      </c>
      <c r="I1505" s="43">
        <v>2</v>
      </c>
      <c r="J1505" s="43">
        <v>0</v>
      </c>
      <c r="K1505" s="43">
        <v>1246.5</v>
      </c>
      <c r="L1505" s="43">
        <v>886</v>
      </c>
      <c r="M1505" s="45">
        <v>0</v>
      </c>
      <c r="N1505" s="45">
        <f t="shared" si="127"/>
        <v>0</v>
      </c>
      <c r="O1505" s="45">
        <v>0</v>
      </c>
      <c r="P1505" s="45">
        <v>0</v>
      </c>
      <c r="Q1505" s="45">
        <v>0</v>
      </c>
      <c r="R1505" s="57">
        <v>45292</v>
      </c>
      <c r="S1505" s="57">
        <v>45657</v>
      </c>
    </row>
    <row r="1506" spans="1:19" ht="20.3" x14ac:dyDescent="0.35">
      <c r="A1506" s="43">
        <v>422</v>
      </c>
      <c r="B1506" s="44" t="s">
        <v>1110</v>
      </c>
      <c r="C1506" s="55">
        <v>42940</v>
      </c>
      <c r="D1506" s="43" t="s">
        <v>1899</v>
      </c>
      <c r="E1506" s="43">
        <v>1954</v>
      </c>
      <c r="F1506" s="43" t="s">
        <v>2131</v>
      </c>
      <c r="G1506" s="56" t="s">
        <v>2098</v>
      </c>
      <c r="H1506" s="43">
        <v>2</v>
      </c>
      <c r="I1506" s="43">
        <v>2</v>
      </c>
      <c r="J1506" s="43">
        <v>0</v>
      </c>
      <c r="K1506" s="43">
        <v>1246.5</v>
      </c>
      <c r="L1506" s="43">
        <v>829.69999999999993</v>
      </c>
      <c r="M1506" s="45">
        <v>0</v>
      </c>
      <c r="N1506" s="45">
        <f t="shared" si="127"/>
        <v>0</v>
      </c>
      <c r="O1506" s="45">
        <v>0</v>
      </c>
      <c r="P1506" s="45">
        <v>0</v>
      </c>
      <c r="Q1506" s="45">
        <v>0</v>
      </c>
      <c r="R1506" s="57">
        <v>45292</v>
      </c>
      <c r="S1506" s="57">
        <v>45657</v>
      </c>
    </row>
    <row r="1507" spans="1:19" ht="20.3" x14ac:dyDescent="0.35">
      <c r="A1507" s="43">
        <v>423</v>
      </c>
      <c r="B1507" s="44" t="s">
        <v>1850</v>
      </c>
      <c r="C1507" s="55">
        <v>42654</v>
      </c>
      <c r="D1507" s="43" t="s">
        <v>1899</v>
      </c>
      <c r="E1507" s="43">
        <v>1987</v>
      </c>
      <c r="F1507" s="43" t="s">
        <v>2131</v>
      </c>
      <c r="G1507" s="56" t="s">
        <v>2098</v>
      </c>
      <c r="H1507" s="43">
        <v>2</v>
      </c>
      <c r="I1507" s="43">
        <v>2</v>
      </c>
      <c r="J1507" s="43">
        <v>0</v>
      </c>
      <c r="K1507" s="43">
        <v>1078.95</v>
      </c>
      <c r="L1507" s="43">
        <v>713.5</v>
      </c>
      <c r="M1507" s="45">
        <v>0</v>
      </c>
      <c r="N1507" s="45">
        <f t="shared" si="127"/>
        <v>0</v>
      </c>
      <c r="O1507" s="45">
        <v>0</v>
      </c>
      <c r="P1507" s="45">
        <v>0</v>
      </c>
      <c r="Q1507" s="45">
        <v>0</v>
      </c>
      <c r="R1507" s="57">
        <v>45292</v>
      </c>
      <c r="S1507" s="57">
        <v>45657</v>
      </c>
    </row>
    <row r="1508" spans="1:19" ht="20.3" x14ac:dyDescent="0.3">
      <c r="A1508" s="46" t="s">
        <v>22</v>
      </c>
      <c r="B1508" s="46"/>
      <c r="C1508" s="58" t="s">
        <v>172</v>
      </c>
      <c r="D1508" s="58" t="s">
        <v>172</v>
      </c>
      <c r="E1508" s="58" t="s">
        <v>172</v>
      </c>
      <c r="F1508" s="58" t="s">
        <v>172</v>
      </c>
      <c r="G1508" s="58" t="s">
        <v>172</v>
      </c>
      <c r="H1508" s="58" t="s">
        <v>172</v>
      </c>
      <c r="I1508" s="58" t="s">
        <v>172</v>
      </c>
      <c r="J1508" s="49">
        <f>SUM(J1497:J1507)</f>
        <v>0</v>
      </c>
      <c r="K1508" s="49">
        <f t="shared" ref="K1508:Q1508" si="128">SUM(K1497:K1507)</f>
        <v>12683.640000000001</v>
      </c>
      <c r="L1508" s="49">
        <f t="shared" si="128"/>
        <v>8322.5499999999993</v>
      </c>
      <c r="M1508" s="49">
        <f t="shared" si="128"/>
        <v>0</v>
      </c>
      <c r="N1508" s="49">
        <f t="shared" si="128"/>
        <v>0</v>
      </c>
      <c r="O1508" s="49">
        <f t="shared" si="128"/>
        <v>0</v>
      </c>
      <c r="P1508" s="49">
        <f t="shared" si="128"/>
        <v>0</v>
      </c>
      <c r="Q1508" s="49">
        <f t="shared" si="128"/>
        <v>0</v>
      </c>
      <c r="R1508" s="58" t="s">
        <v>172</v>
      </c>
      <c r="S1508" s="58" t="s">
        <v>172</v>
      </c>
    </row>
    <row r="1509" spans="1:19" ht="19.649999999999999" x14ac:dyDescent="0.3">
      <c r="A1509" s="53" t="s">
        <v>34</v>
      </c>
      <c r="B1509" s="53"/>
      <c r="C1509" s="58" t="s">
        <v>172</v>
      </c>
      <c r="D1509" s="58" t="s">
        <v>172</v>
      </c>
      <c r="E1509" s="58" t="s">
        <v>172</v>
      </c>
      <c r="F1509" s="58" t="s">
        <v>172</v>
      </c>
      <c r="G1509" s="58" t="s">
        <v>172</v>
      </c>
      <c r="H1509" s="58" t="s">
        <v>172</v>
      </c>
      <c r="I1509" s="58" t="s">
        <v>172</v>
      </c>
      <c r="J1509" s="49">
        <f>SUM(J1497:J1507)</f>
        <v>0</v>
      </c>
      <c r="K1509" s="49">
        <f t="shared" ref="K1509:Q1509" si="129">SUM(K1497:K1507)</f>
        <v>12683.640000000001</v>
      </c>
      <c r="L1509" s="49">
        <f t="shared" si="129"/>
        <v>8322.5499999999993</v>
      </c>
      <c r="M1509" s="49">
        <f t="shared" si="129"/>
        <v>0</v>
      </c>
      <c r="N1509" s="49">
        <f t="shared" si="129"/>
        <v>0</v>
      </c>
      <c r="O1509" s="49">
        <f t="shared" si="129"/>
        <v>0</v>
      </c>
      <c r="P1509" s="49">
        <f t="shared" si="129"/>
        <v>0</v>
      </c>
      <c r="Q1509" s="49">
        <f t="shared" si="129"/>
        <v>0</v>
      </c>
      <c r="R1509" s="58" t="s">
        <v>172</v>
      </c>
      <c r="S1509" s="58" t="s">
        <v>172</v>
      </c>
    </row>
    <row r="1510" spans="1:19" ht="19.649999999999999" x14ac:dyDescent="0.3">
      <c r="A1510" s="590" t="s">
        <v>2003</v>
      </c>
      <c r="B1510" s="590"/>
      <c r="C1510" s="590"/>
      <c r="D1510" s="590"/>
      <c r="E1510" s="590"/>
      <c r="F1510" s="590"/>
      <c r="G1510" s="590"/>
      <c r="H1510" s="590"/>
      <c r="I1510" s="590"/>
      <c r="J1510" s="590"/>
      <c r="K1510" s="590"/>
      <c r="L1510" s="590"/>
      <c r="M1510" s="590"/>
      <c r="N1510" s="590"/>
      <c r="O1510" s="590"/>
      <c r="P1510" s="590"/>
      <c r="Q1510" s="590"/>
      <c r="R1510" s="590"/>
      <c r="S1510" s="591"/>
    </row>
    <row r="1511" spans="1:19" ht="19.649999999999999" x14ac:dyDescent="0.3">
      <c r="A1511" s="556" t="s">
        <v>2004</v>
      </c>
      <c r="B1511" s="556"/>
      <c r="C1511" s="556"/>
      <c r="D1511" s="556"/>
      <c r="E1511" s="556"/>
      <c r="F1511" s="556"/>
      <c r="G1511" s="556"/>
      <c r="H1511" s="556"/>
      <c r="I1511" s="556"/>
      <c r="J1511" s="556"/>
      <c r="K1511" s="556"/>
      <c r="L1511" s="556"/>
      <c r="M1511" s="556"/>
      <c r="N1511" s="556"/>
      <c r="O1511" s="556"/>
      <c r="P1511" s="556"/>
      <c r="Q1511" s="556"/>
      <c r="R1511" s="556"/>
      <c r="S1511" s="557"/>
    </row>
    <row r="1512" spans="1:19" ht="20.3" x14ac:dyDescent="0.35">
      <c r="A1512" s="43">
        <v>424</v>
      </c>
      <c r="B1512" s="47" t="s">
        <v>1113</v>
      </c>
      <c r="C1512" s="55">
        <v>43082</v>
      </c>
      <c r="D1512" s="43" t="s">
        <v>1899</v>
      </c>
      <c r="E1512" s="43">
        <v>1966</v>
      </c>
      <c r="F1512" s="43" t="s">
        <v>2131</v>
      </c>
      <c r="G1512" s="56" t="s">
        <v>2103</v>
      </c>
      <c r="H1512" s="43">
        <v>2</v>
      </c>
      <c r="I1512" s="43">
        <v>3</v>
      </c>
      <c r="J1512" s="43">
        <v>0</v>
      </c>
      <c r="K1512" s="43">
        <v>1675.4</v>
      </c>
      <c r="L1512" s="43">
        <v>777.69999999999993</v>
      </c>
      <c r="M1512" s="45">
        <v>0</v>
      </c>
      <c r="N1512" s="45">
        <f>M1512</f>
        <v>0</v>
      </c>
      <c r="O1512" s="45">
        <v>0</v>
      </c>
      <c r="P1512" s="45">
        <v>0</v>
      </c>
      <c r="Q1512" s="45">
        <v>0</v>
      </c>
      <c r="R1512" s="57">
        <v>45292</v>
      </c>
      <c r="S1512" s="57">
        <v>45657</v>
      </c>
    </row>
    <row r="1513" spans="1:19" ht="20.3" x14ac:dyDescent="0.35">
      <c r="A1513" s="43">
        <v>425</v>
      </c>
      <c r="B1513" s="47" t="s">
        <v>1114</v>
      </c>
      <c r="C1513" s="55">
        <v>43075</v>
      </c>
      <c r="D1513" s="43" t="s">
        <v>1899</v>
      </c>
      <c r="E1513" s="43">
        <v>1966</v>
      </c>
      <c r="F1513" s="43" t="s">
        <v>2131</v>
      </c>
      <c r="G1513" s="56" t="s">
        <v>2103</v>
      </c>
      <c r="H1513" s="43">
        <v>2</v>
      </c>
      <c r="I1513" s="43">
        <v>3</v>
      </c>
      <c r="J1513" s="43">
        <v>0</v>
      </c>
      <c r="K1513" s="43">
        <v>1734</v>
      </c>
      <c r="L1513" s="43">
        <v>780.5</v>
      </c>
      <c r="M1513" s="45">
        <v>0</v>
      </c>
      <c r="N1513" s="45">
        <f>M1513</f>
        <v>0</v>
      </c>
      <c r="O1513" s="45">
        <v>0</v>
      </c>
      <c r="P1513" s="45">
        <v>0</v>
      </c>
      <c r="Q1513" s="45">
        <v>0</v>
      </c>
      <c r="R1513" s="57">
        <v>45292</v>
      </c>
      <c r="S1513" s="57">
        <v>45657</v>
      </c>
    </row>
    <row r="1514" spans="1:19" ht="20.3" x14ac:dyDescent="0.35">
      <c r="A1514" s="43">
        <v>426</v>
      </c>
      <c r="B1514" s="47" t="s">
        <v>1115</v>
      </c>
      <c r="C1514" s="55">
        <v>43096</v>
      </c>
      <c r="D1514" s="43" t="s">
        <v>1899</v>
      </c>
      <c r="E1514" s="43">
        <v>1966</v>
      </c>
      <c r="F1514" s="43" t="s">
        <v>2131</v>
      </c>
      <c r="G1514" s="56" t="s">
        <v>2103</v>
      </c>
      <c r="H1514" s="43">
        <v>2</v>
      </c>
      <c r="I1514" s="43">
        <v>3</v>
      </c>
      <c r="J1514" s="43">
        <v>0</v>
      </c>
      <c r="K1514" s="43">
        <v>1676.23</v>
      </c>
      <c r="L1514" s="43">
        <v>777.8</v>
      </c>
      <c r="M1514" s="45">
        <v>0</v>
      </c>
      <c r="N1514" s="45">
        <f>M1514</f>
        <v>0</v>
      </c>
      <c r="O1514" s="45">
        <v>0</v>
      </c>
      <c r="P1514" s="45">
        <v>0</v>
      </c>
      <c r="Q1514" s="45">
        <v>0</v>
      </c>
      <c r="R1514" s="57">
        <v>45292</v>
      </c>
      <c r="S1514" s="57">
        <v>45657</v>
      </c>
    </row>
    <row r="1515" spans="1:19" ht="20.3" x14ac:dyDescent="0.35">
      <c r="A1515" s="43">
        <v>427</v>
      </c>
      <c r="B1515" s="47" t="s">
        <v>1116</v>
      </c>
      <c r="C1515" s="55">
        <v>43098</v>
      </c>
      <c r="D1515" s="43" t="s">
        <v>1899</v>
      </c>
      <c r="E1515" s="43">
        <v>1966</v>
      </c>
      <c r="F1515" s="43" t="s">
        <v>2131</v>
      </c>
      <c r="G1515" s="56" t="s">
        <v>2103</v>
      </c>
      <c r="H1515" s="43">
        <v>2</v>
      </c>
      <c r="I1515" s="43">
        <v>3</v>
      </c>
      <c r="J1515" s="43">
        <v>0</v>
      </c>
      <c r="K1515" s="43">
        <v>1680.5</v>
      </c>
      <c r="L1515" s="43">
        <v>779.3</v>
      </c>
      <c r="M1515" s="45">
        <v>0</v>
      </c>
      <c r="N1515" s="45">
        <f>M1515</f>
        <v>0</v>
      </c>
      <c r="O1515" s="45">
        <v>0</v>
      </c>
      <c r="P1515" s="45">
        <v>0</v>
      </c>
      <c r="Q1515" s="45">
        <v>0</v>
      </c>
      <c r="R1515" s="57">
        <v>45292</v>
      </c>
      <c r="S1515" s="57">
        <v>45657</v>
      </c>
    </row>
    <row r="1516" spans="1:19" ht="20.3" x14ac:dyDescent="0.3">
      <c r="A1516" s="46" t="s">
        <v>22</v>
      </c>
      <c r="B1516" s="46"/>
      <c r="C1516" s="58" t="s">
        <v>172</v>
      </c>
      <c r="D1516" s="58" t="s">
        <v>172</v>
      </c>
      <c r="E1516" s="58" t="s">
        <v>172</v>
      </c>
      <c r="F1516" s="58" t="s">
        <v>172</v>
      </c>
      <c r="G1516" s="58" t="s">
        <v>172</v>
      </c>
      <c r="H1516" s="58" t="s">
        <v>172</v>
      </c>
      <c r="I1516" s="58" t="s">
        <v>172</v>
      </c>
      <c r="J1516" s="49">
        <f>SUM(J1512:J1515)</f>
        <v>0</v>
      </c>
      <c r="K1516" s="49">
        <f t="shared" ref="K1516:Q1516" si="130">SUM(K1512:K1515)</f>
        <v>6766.13</v>
      </c>
      <c r="L1516" s="49">
        <f t="shared" si="130"/>
        <v>3115.3</v>
      </c>
      <c r="M1516" s="49">
        <f t="shared" si="130"/>
        <v>0</v>
      </c>
      <c r="N1516" s="49">
        <f t="shared" si="130"/>
        <v>0</v>
      </c>
      <c r="O1516" s="49">
        <f t="shared" si="130"/>
        <v>0</v>
      </c>
      <c r="P1516" s="49">
        <f t="shared" si="130"/>
        <v>0</v>
      </c>
      <c r="Q1516" s="49">
        <f t="shared" si="130"/>
        <v>0</v>
      </c>
      <c r="R1516" s="58" t="s">
        <v>172</v>
      </c>
      <c r="S1516" s="58" t="s">
        <v>172</v>
      </c>
    </row>
    <row r="1517" spans="1:19" ht="19.649999999999999" x14ac:dyDescent="0.3">
      <c r="A1517" s="596" t="s">
        <v>2005</v>
      </c>
      <c r="B1517" s="596"/>
      <c r="C1517" s="596"/>
      <c r="D1517" s="596"/>
      <c r="E1517" s="596"/>
      <c r="F1517" s="596"/>
      <c r="G1517" s="596"/>
      <c r="H1517" s="596"/>
      <c r="I1517" s="596"/>
      <c r="J1517" s="596"/>
      <c r="K1517" s="596"/>
      <c r="L1517" s="596"/>
      <c r="M1517" s="596"/>
      <c r="N1517" s="596"/>
      <c r="O1517" s="596"/>
      <c r="P1517" s="596"/>
      <c r="Q1517" s="596"/>
      <c r="R1517" s="596"/>
      <c r="S1517" s="597"/>
    </row>
    <row r="1518" spans="1:19" ht="20.3" x14ac:dyDescent="0.35">
      <c r="A1518" s="43">
        <v>428</v>
      </c>
      <c r="B1518" s="44" t="s">
        <v>1117</v>
      </c>
      <c r="C1518" s="55">
        <v>43324</v>
      </c>
      <c r="D1518" s="43" t="s">
        <v>1899</v>
      </c>
      <c r="E1518" s="43">
        <v>1960</v>
      </c>
      <c r="F1518" s="43" t="s">
        <v>2131</v>
      </c>
      <c r="G1518" s="56" t="s">
        <v>2098</v>
      </c>
      <c r="H1518" s="43">
        <v>2</v>
      </c>
      <c r="I1518" s="43">
        <v>2</v>
      </c>
      <c r="J1518" s="43">
        <v>0</v>
      </c>
      <c r="K1518" s="43">
        <v>902</v>
      </c>
      <c r="L1518" s="43">
        <v>524</v>
      </c>
      <c r="M1518" s="45">
        <v>0</v>
      </c>
      <c r="N1518" s="45">
        <f t="shared" ref="N1518:N1534" si="131">M1518</f>
        <v>0</v>
      </c>
      <c r="O1518" s="45">
        <v>0</v>
      </c>
      <c r="P1518" s="45">
        <v>0</v>
      </c>
      <c r="Q1518" s="45">
        <v>0</v>
      </c>
      <c r="R1518" s="57">
        <v>45292</v>
      </c>
      <c r="S1518" s="57">
        <v>45657</v>
      </c>
    </row>
    <row r="1519" spans="1:19" ht="20.3" x14ac:dyDescent="0.35">
      <c r="A1519" s="43">
        <v>429</v>
      </c>
      <c r="B1519" s="44" t="s">
        <v>1118</v>
      </c>
      <c r="C1519" s="55">
        <v>43326</v>
      </c>
      <c r="D1519" s="43" t="s">
        <v>1899</v>
      </c>
      <c r="E1519" s="43">
        <v>1963</v>
      </c>
      <c r="F1519" s="43" t="s">
        <v>2131</v>
      </c>
      <c r="G1519" s="56" t="s">
        <v>2099</v>
      </c>
      <c r="H1519" s="43">
        <v>2</v>
      </c>
      <c r="I1519" s="43">
        <v>2</v>
      </c>
      <c r="J1519" s="43">
        <v>0</v>
      </c>
      <c r="K1519" s="43">
        <v>933</v>
      </c>
      <c r="L1519" s="43">
        <v>504.1</v>
      </c>
      <c r="M1519" s="45">
        <v>0</v>
      </c>
      <c r="N1519" s="45">
        <f t="shared" si="131"/>
        <v>0</v>
      </c>
      <c r="O1519" s="45">
        <v>0</v>
      </c>
      <c r="P1519" s="45">
        <v>0</v>
      </c>
      <c r="Q1519" s="45">
        <v>0</v>
      </c>
      <c r="R1519" s="57">
        <v>45292</v>
      </c>
      <c r="S1519" s="57">
        <v>45657</v>
      </c>
    </row>
    <row r="1520" spans="1:19" ht="20.3" x14ac:dyDescent="0.35">
      <c r="A1520" s="43">
        <v>430</v>
      </c>
      <c r="B1520" s="44" t="s">
        <v>676</v>
      </c>
      <c r="C1520" s="55">
        <v>43347</v>
      </c>
      <c r="D1520" s="43" t="s">
        <v>1899</v>
      </c>
      <c r="E1520" s="43">
        <v>1955</v>
      </c>
      <c r="F1520" s="43" t="s">
        <v>2131</v>
      </c>
      <c r="G1520" s="56" t="s">
        <v>2098</v>
      </c>
      <c r="H1520" s="43">
        <v>2</v>
      </c>
      <c r="I1520" s="43">
        <v>1</v>
      </c>
      <c r="J1520" s="43">
        <v>0</v>
      </c>
      <c r="K1520" s="43">
        <v>920.9</v>
      </c>
      <c r="L1520" s="43">
        <v>502.6</v>
      </c>
      <c r="M1520" s="45">
        <v>0</v>
      </c>
      <c r="N1520" s="45">
        <f t="shared" si="131"/>
        <v>0</v>
      </c>
      <c r="O1520" s="45">
        <v>0</v>
      </c>
      <c r="P1520" s="45">
        <v>0</v>
      </c>
      <c r="Q1520" s="45">
        <v>0</v>
      </c>
      <c r="R1520" s="57">
        <v>45292</v>
      </c>
      <c r="S1520" s="57">
        <v>45657</v>
      </c>
    </row>
    <row r="1521" spans="1:19" ht="20.3" x14ac:dyDescent="0.35">
      <c r="A1521" s="43">
        <v>431</v>
      </c>
      <c r="B1521" s="44" t="s">
        <v>1119</v>
      </c>
      <c r="C1521" s="55">
        <v>43353</v>
      </c>
      <c r="D1521" s="43" t="s">
        <v>1899</v>
      </c>
      <c r="E1521" s="43">
        <v>1957</v>
      </c>
      <c r="F1521" s="43" t="s">
        <v>2131</v>
      </c>
      <c r="G1521" s="56" t="s">
        <v>2103</v>
      </c>
      <c r="H1521" s="43">
        <v>2</v>
      </c>
      <c r="I1521" s="43">
        <v>1</v>
      </c>
      <c r="J1521" s="43">
        <v>0</v>
      </c>
      <c r="K1521" s="43">
        <v>677.5</v>
      </c>
      <c r="L1521" s="43">
        <v>412.3</v>
      </c>
      <c r="M1521" s="45">
        <v>0</v>
      </c>
      <c r="N1521" s="45">
        <f t="shared" si="131"/>
        <v>0</v>
      </c>
      <c r="O1521" s="45">
        <v>0</v>
      </c>
      <c r="P1521" s="45">
        <v>0</v>
      </c>
      <c r="Q1521" s="45">
        <v>0</v>
      </c>
      <c r="R1521" s="57">
        <v>45292</v>
      </c>
      <c r="S1521" s="57">
        <v>45657</v>
      </c>
    </row>
    <row r="1522" spans="1:19" ht="20.3" x14ac:dyDescent="0.35">
      <c r="A1522" s="43">
        <v>432</v>
      </c>
      <c r="B1522" s="44" t="s">
        <v>678</v>
      </c>
      <c r="C1522" s="55">
        <v>43380</v>
      </c>
      <c r="D1522" s="43" t="s">
        <v>1899</v>
      </c>
      <c r="E1522" s="43">
        <v>1957</v>
      </c>
      <c r="F1522" s="43" t="s">
        <v>2131</v>
      </c>
      <c r="G1522" s="56" t="s">
        <v>2103</v>
      </c>
      <c r="H1522" s="43">
        <v>2</v>
      </c>
      <c r="I1522" s="43">
        <v>1</v>
      </c>
      <c r="J1522" s="43">
        <v>0</v>
      </c>
      <c r="K1522" s="43">
        <v>686.4</v>
      </c>
      <c r="L1522" s="43">
        <v>395</v>
      </c>
      <c r="M1522" s="45">
        <v>0</v>
      </c>
      <c r="N1522" s="45">
        <f t="shared" si="131"/>
        <v>0</v>
      </c>
      <c r="O1522" s="45">
        <v>0</v>
      </c>
      <c r="P1522" s="45">
        <v>0</v>
      </c>
      <c r="Q1522" s="45">
        <v>0</v>
      </c>
      <c r="R1522" s="57">
        <v>45292</v>
      </c>
      <c r="S1522" s="57">
        <v>45657</v>
      </c>
    </row>
    <row r="1523" spans="1:19" ht="20.3" x14ac:dyDescent="0.35">
      <c r="A1523" s="43">
        <v>433</v>
      </c>
      <c r="B1523" s="44" t="s">
        <v>1120</v>
      </c>
      <c r="C1523" s="55">
        <v>43299</v>
      </c>
      <c r="D1523" s="43" t="s">
        <v>1899</v>
      </c>
      <c r="E1523" s="43">
        <v>1957</v>
      </c>
      <c r="F1523" s="43" t="s">
        <v>2131</v>
      </c>
      <c r="G1523" s="56" t="s">
        <v>2098</v>
      </c>
      <c r="H1523" s="43">
        <v>2</v>
      </c>
      <c r="I1523" s="43">
        <v>2</v>
      </c>
      <c r="J1523" s="43">
        <v>0</v>
      </c>
      <c r="K1523" s="43">
        <v>740.6</v>
      </c>
      <c r="L1523" s="43">
        <v>392.1</v>
      </c>
      <c r="M1523" s="45">
        <v>0</v>
      </c>
      <c r="N1523" s="45">
        <f t="shared" si="131"/>
        <v>0</v>
      </c>
      <c r="O1523" s="45">
        <v>0</v>
      </c>
      <c r="P1523" s="45">
        <v>0</v>
      </c>
      <c r="Q1523" s="45">
        <v>0</v>
      </c>
      <c r="R1523" s="57">
        <v>45292</v>
      </c>
      <c r="S1523" s="57">
        <v>45657</v>
      </c>
    </row>
    <row r="1524" spans="1:19" ht="20.3" x14ac:dyDescent="0.35">
      <c r="A1524" s="43">
        <v>434</v>
      </c>
      <c r="B1524" s="44" t="s">
        <v>1121</v>
      </c>
      <c r="C1524" s="55">
        <v>43300</v>
      </c>
      <c r="D1524" s="43" t="s">
        <v>1899</v>
      </c>
      <c r="E1524" s="43">
        <v>1957</v>
      </c>
      <c r="F1524" s="43" t="s">
        <v>2131</v>
      </c>
      <c r="G1524" s="56" t="s">
        <v>2098</v>
      </c>
      <c r="H1524" s="43">
        <v>2</v>
      </c>
      <c r="I1524" s="43">
        <v>2</v>
      </c>
      <c r="J1524" s="43">
        <v>0</v>
      </c>
      <c r="K1524" s="43">
        <v>742.6</v>
      </c>
      <c r="L1524" s="43">
        <v>389.4</v>
      </c>
      <c r="M1524" s="45">
        <v>0</v>
      </c>
      <c r="N1524" s="45">
        <f t="shared" si="131"/>
        <v>0</v>
      </c>
      <c r="O1524" s="45">
        <v>0</v>
      </c>
      <c r="P1524" s="45">
        <v>0</v>
      </c>
      <c r="Q1524" s="45">
        <v>0</v>
      </c>
      <c r="R1524" s="57">
        <v>45292</v>
      </c>
      <c r="S1524" s="57">
        <v>45657</v>
      </c>
    </row>
    <row r="1525" spans="1:19" ht="20.3" x14ac:dyDescent="0.35">
      <c r="A1525" s="43">
        <v>435</v>
      </c>
      <c r="B1525" s="44" t="s">
        <v>1122</v>
      </c>
      <c r="C1525" s="55">
        <v>43418</v>
      </c>
      <c r="D1525" s="43" t="s">
        <v>1899</v>
      </c>
      <c r="E1525" s="43">
        <v>1957</v>
      </c>
      <c r="F1525" s="43" t="s">
        <v>2131</v>
      </c>
      <c r="G1525" s="56" t="s">
        <v>2098</v>
      </c>
      <c r="H1525" s="43">
        <v>2</v>
      </c>
      <c r="I1525" s="43">
        <v>2</v>
      </c>
      <c r="J1525" s="43">
        <v>0</v>
      </c>
      <c r="K1525" s="43">
        <v>724.1</v>
      </c>
      <c r="L1525" s="43">
        <v>381</v>
      </c>
      <c r="M1525" s="45">
        <v>0</v>
      </c>
      <c r="N1525" s="45">
        <f t="shared" si="131"/>
        <v>0</v>
      </c>
      <c r="O1525" s="45">
        <v>0</v>
      </c>
      <c r="P1525" s="45">
        <v>0</v>
      </c>
      <c r="Q1525" s="45">
        <v>0</v>
      </c>
      <c r="R1525" s="57">
        <v>45292</v>
      </c>
      <c r="S1525" s="57">
        <v>45657</v>
      </c>
    </row>
    <row r="1526" spans="1:19" ht="20.3" x14ac:dyDescent="0.35">
      <c r="A1526" s="43">
        <v>436</v>
      </c>
      <c r="B1526" s="44" t="s">
        <v>682</v>
      </c>
      <c r="C1526" s="55">
        <v>43413</v>
      </c>
      <c r="D1526" s="43" t="s">
        <v>1899</v>
      </c>
      <c r="E1526" s="43">
        <v>1957</v>
      </c>
      <c r="F1526" s="43" t="s">
        <v>2131</v>
      </c>
      <c r="G1526" s="56" t="s">
        <v>2098</v>
      </c>
      <c r="H1526" s="43">
        <v>2</v>
      </c>
      <c r="I1526" s="43">
        <v>2</v>
      </c>
      <c r="J1526" s="43">
        <v>0</v>
      </c>
      <c r="K1526" s="43">
        <v>740.8</v>
      </c>
      <c r="L1526" s="43">
        <v>388</v>
      </c>
      <c r="M1526" s="45">
        <v>0</v>
      </c>
      <c r="N1526" s="45">
        <f t="shared" si="131"/>
        <v>0</v>
      </c>
      <c r="O1526" s="45">
        <v>0</v>
      </c>
      <c r="P1526" s="45">
        <v>0</v>
      </c>
      <c r="Q1526" s="45">
        <v>0</v>
      </c>
      <c r="R1526" s="57">
        <v>45292</v>
      </c>
      <c r="S1526" s="57">
        <v>45657</v>
      </c>
    </row>
    <row r="1527" spans="1:19" ht="20.3" x14ac:dyDescent="0.35">
      <c r="A1527" s="43">
        <v>437</v>
      </c>
      <c r="B1527" s="44" t="s">
        <v>1123</v>
      </c>
      <c r="C1527" s="55">
        <v>43494</v>
      </c>
      <c r="D1527" s="43" t="s">
        <v>1899</v>
      </c>
      <c r="E1527" s="43">
        <v>1958</v>
      </c>
      <c r="F1527" s="43" t="s">
        <v>2131</v>
      </c>
      <c r="G1527" s="56" t="s">
        <v>2098</v>
      </c>
      <c r="H1527" s="43">
        <v>2</v>
      </c>
      <c r="I1527" s="43">
        <v>2</v>
      </c>
      <c r="J1527" s="43">
        <v>0</v>
      </c>
      <c r="K1527" s="43">
        <v>1293.3</v>
      </c>
      <c r="L1527" s="43">
        <v>661.2</v>
      </c>
      <c r="M1527" s="45">
        <v>0</v>
      </c>
      <c r="N1527" s="45">
        <f t="shared" si="131"/>
        <v>0</v>
      </c>
      <c r="O1527" s="45">
        <v>0</v>
      </c>
      <c r="P1527" s="45">
        <v>0</v>
      </c>
      <c r="Q1527" s="45">
        <v>0</v>
      </c>
      <c r="R1527" s="57">
        <v>45292</v>
      </c>
      <c r="S1527" s="57">
        <v>45657</v>
      </c>
    </row>
    <row r="1528" spans="1:19" ht="20.3" x14ac:dyDescent="0.35">
      <c r="A1528" s="43">
        <v>438</v>
      </c>
      <c r="B1528" s="44" t="s">
        <v>1124</v>
      </c>
      <c r="C1528" s="55">
        <v>43269</v>
      </c>
      <c r="D1528" s="43" t="s">
        <v>1899</v>
      </c>
      <c r="E1528" s="43">
        <v>1957</v>
      </c>
      <c r="F1528" s="43" t="s">
        <v>2131</v>
      </c>
      <c r="G1528" s="56" t="s">
        <v>2098</v>
      </c>
      <c r="H1528" s="43">
        <v>2</v>
      </c>
      <c r="I1528" s="43">
        <v>2</v>
      </c>
      <c r="J1528" s="43">
        <v>0</v>
      </c>
      <c r="K1528" s="43">
        <v>1296.8</v>
      </c>
      <c r="L1528" s="43">
        <v>701</v>
      </c>
      <c r="M1528" s="45">
        <v>0</v>
      </c>
      <c r="N1528" s="45">
        <f t="shared" si="131"/>
        <v>0</v>
      </c>
      <c r="O1528" s="45">
        <v>0</v>
      </c>
      <c r="P1528" s="45">
        <v>0</v>
      </c>
      <c r="Q1528" s="45">
        <v>0</v>
      </c>
      <c r="R1528" s="57">
        <v>45292</v>
      </c>
      <c r="S1528" s="57">
        <v>45657</v>
      </c>
    </row>
    <row r="1529" spans="1:19" ht="20.3" x14ac:dyDescent="0.35">
      <c r="A1529" s="43">
        <v>439</v>
      </c>
      <c r="B1529" s="44" t="s">
        <v>1125</v>
      </c>
      <c r="C1529" s="55">
        <v>43280</v>
      </c>
      <c r="D1529" s="43" t="s">
        <v>1899</v>
      </c>
      <c r="E1529" s="43">
        <v>1961</v>
      </c>
      <c r="F1529" s="43" t="s">
        <v>2131</v>
      </c>
      <c r="G1529" s="56" t="s">
        <v>2098</v>
      </c>
      <c r="H1529" s="43">
        <v>2</v>
      </c>
      <c r="I1529" s="43">
        <v>1</v>
      </c>
      <c r="J1529" s="43">
        <v>0</v>
      </c>
      <c r="K1529" s="43">
        <v>830.8</v>
      </c>
      <c r="L1529" s="43">
        <v>526.29999999999995</v>
      </c>
      <c r="M1529" s="45">
        <v>0</v>
      </c>
      <c r="N1529" s="45">
        <f t="shared" si="131"/>
        <v>0</v>
      </c>
      <c r="O1529" s="45">
        <v>0</v>
      </c>
      <c r="P1529" s="45">
        <v>0</v>
      </c>
      <c r="Q1529" s="45">
        <v>0</v>
      </c>
      <c r="R1529" s="57">
        <v>45292</v>
      </c>
      <c r="S1529" s="57">
        <v>45657</v>
      </c>
    </row>
    <row r="1530" spans="1:19" s="76" customFormat="1" ht="20.3" x14ac:dyDescent="0.35">
      <c r="A1530" s="43">
        <v>440</v>
      </c>
      <c r="B1530" s="44" t="s">
        <v>691</v>
      </c>
      <c r="C1530" s="55">
        <v>43285</v>
      </c>
      <c r="D1530" s="43" t="s">
        <v>1899</v>
      </c>
      <c r="E1530" s="43">
        <v>1965</v>
      </c>
      <c r="F1530" s="43" t="s">
        <v>2131</v>
      </c>
      <c r="G1530" s="56" t="s">
        <v>2098</v>
      </c>
      <c r="H1530" s="43">
        <v>2</v>
      </c>
      <c r="I1530" s="43">
        <v>2</v>
      </c>
      <c r="J1530" s="43">
        <v>0</v>
      </c>
      <c r="K1530" s="43">
        <v>1066.7</v>
      </c>
      <c r="L1530" s="43">
        <v>583.70000000000005</v>
      </c>
      <c r="M1530" s="45">
        <v>0</v>
      </c>
      <c r="N1530" s="45">
        <f t="shared" si="131"/>
        <v>0</v>
      </c>
      <c r="O1530" s="45">
        <v>0</v>
      </c>
      <c r="P1530" s="45">
        <v>0</v>
      </c>
      <c r="Q1530" s="45">
        <v>0</v>
      </c>
      <c r="R1530" s="57">
        <v>45292</v>
      </c>
      <c r="S1530" s="57">
        <v>45657</v>
      </c>
    </row>
    <row r="1531" spans="1:19" ht="20.3" x14ac:dyDescent="0.35">
      <c r="A1531" s="43">
        <v>441</v>
      </c>
      <c r="B1531" s="44" t="s">
        <v>1126</v>
      </c>
      <c r="C1531" s="55">
        <v>43291</v>
      </c>
      <c r="D1531" s="43" t="s">
        <v>1899</v>
      </c>
      <c r="E1531" s="43">
        <v>1957</v>
      </c>
      <c r="F1531" s="43" t="s">
        <v>2131</v>
      </c>
      <c r="G1531" s="56" t="s">
        <v>2099</v>
      </c>
      <c r="H1531" s="43">
        <v>2</v>
      </c>
      <c r="I1531" s="43">
        <v>2</v>
      </c>
      <c r="J1531" s="43">
        <v>0</v>
      </c>
      <c r="K1531" s="43">
        <v>1022.5</v>
      </c>
      <c r="L1531" s="43">
        <v>390.1</v>
      </c>
      <c r="M1531" s="45">
        <v>0</v>
      </c>
      <c r="N1531" s="45">
        <f t="shared" si="131"/>
        <v>0</v>
      </c>
      <c r="O1531" s="45">
        <v>0</v>
      </c>
      <c r="P1531" s="45">
        <v>0</v>
      </c>
      <c r="Q1531" s="45">
        <v>0</v>
      </c>
      <c r="R1531" s="57">
        <v>45292</v>
      </c>
      <c r="S1531" s="57">
        <v>45657</v>
      </c>
    </row>
    <row r="1532" spans="1:19" ht="20.3" x14ac:dyDescent="0.35">
      <c r="A1532" s="43">
        <v>442</v>
      </c>
      <c r="B1532" s="44" t="s">
        <v>1127</v>
      </c>
      <c r="C1532" s="55">
        <v>43292</v>
      </c>
      <c r="D1532" s="43" t="s">
        <v>1899</v>
      </c>
      <c r="E1532" s="43">
        <v>1959</v>
      </c>
      <c r="F1532" s="43" t="s">
        <v>2131</v>
      </c>
      <c r="G1532" s="56" t="s">
        <v>2099</v>
      </c>
      <c r="H1532" s="43">
        <v>2</v>
      </c>
      <c r="I1532" s="43">
        <v>2</v>
      </c>
      <c r="J1532" s="43">
        <v>0</v>
      </c>
      <c r="K1532" s="43">
        <v>715.8</v>
      </c>
      <c r="L1532" s="43">
        <v>368.7</v>
      </c>
      <c r="M1532" s="45">
        <v>0</v>
      </c>
      <c r="N1532" s="45">
        <f t="shared" si="131"/>
        <v>0</v>
      </c>
      <c r="O1532" s="45">
        <v>0</v>
      </c>
      <c r="P1532" s="45">
        <v>0</v>
      </c>
      <c r="Q1532" s="45">
        <v>0</v>
      </c>
      <c r="R1532" s="57">
        <v>45292</v>
      </c>
      <c r="S1532" s="57">
        <v>45657</v>
      </c>
    </row>
    <row r="1533" spans="1:19" ht="20.3" x14ac:dyDescent="0.35">
      <c r="A1533" s="43">
        <v>443</v>
      </c>
      <c r="B1533" s="44" t="s">
        <v>1128</v>
      </c>
      <c r="C1533" s="55">
        <v>43293</v>
      </c>
      <c r="D1533" s="43" t="s">
        <v>1899</v>
      </c>
      <c r="E1533" s="43">
        <v>1956</v>
      </c>
      <c r="F1533" s="43" t="s">
        <v>2131</v>
      </c>
      <c r="G1533" s="56" t="s">
        <v>2099</v>
      </c>
      <c r="H1533" s="43">
        <v>2</v>
      </c>
      <c r="I1533" s="43">
        <v>2</v>
      </c>
      <c r="J1533" s="43">
        <v>0</v>
      </c>
      <c r="K1533" s="43">
        <v>1003.7</v>
      </c>
      <c r="L1533" s="43">
        <v>383.3</v>
      </c>
      <c r="M1533" s="45">
        <v>0</v>
      </c>
      <c r="N1533" s="45">
        <f t="shared" si="131"/>
        <v>0</v>
      </c>
      <c r="O1533" s="45">
        <v>0</v>
      </c>
      <c r="P1533" s="45">
        <v>0</v>
      </c>
      <c r="Q1533" s="45">
        <v>0</v>
      </c>
      <c r="R1533" s="57">
        <v>45292</v>
      </c>
      <c r="S1533" s="57">
        <v>45657</v>
      </c>
    </row>
    <row r="1534" spans="1:19" ht="20.3" x14ac:dyDescent="0.35">
      <c r="A1534" s="43">
        <v>444</v>
      </c>
      <c r="B1534" s="44" t="s">
        <v>2138</v>
      </c>
      <c r="C1534" s="55">
        <v>43455</v>
      </c>
      <c r="D1534" s="43" t="s">
        <v>1899</v>
      </c>
      <c r="E1534" s="43">
        <v>1968</v>
      </c>
      <c r="F1534" s="43">
        <v>0</v>
      </c>
      <c r="G1534" s="56" t="s">
        <v>2098</v>
      </c>
      <c r="H1534" s="43">
        <v>2</v>
      </c>
      <c r="I1534" s="43">
        <v>2</v>
      </c>
      <c r="J1534" s="43">
        <v>0</v>
      </c>
      <c r="K1534" s="43">
        <v>1086</v>
      </c>
      <c r="L1534" s="43">
        <v>612.9</v>
      </c>
      <c r="M1534" s="45">
        <v>0</v>
      </c>
      <c r="N1534" s="45">
        <f t="shared" si="131"/>
        <v>0</v>
      </c>
      <c r="O1534" s="45">
        <v>0</v>
      </c>
      <c r="P1534" s="45">
        <v>0</v>
      </c>
      <c r="Q1534" s="45">
        <v>0</v>
      </c>
      <c r="R1534" s="57">
        <v>45292</v>
      </c>
      <c r="S1534" s="57">
        <v>45657</v>
      </c>
    </row>
    <row r="1535" spans="1:19" ht="20.3" x14ac:dyDescent="0.3">
      <c r="A1535" s="46" t="s">
        <v>22</v>
      </c>
      <c r="B1535" s="46"/>
      <c r="C1535" s="58" t="s">
        <v>172</v>
      </c>
      <c r="D1535" s="58" t="s">
        <v>172</v>
      </c>
      <c r="E1535" s="58" t="s">
        <v>172</v>
      </c>
      <c r="F1535" s="58" t="s">
        <v>172</v>
      </c>
      <c r="G1535" s="58" t="s">
        <v>172</v>
      </c>
      <c r="H1535" s="58" t="s">
        <v>172</v>
      </c>
      <c r="I1535" s="58" t="s">
        <v>172</v>
      </c>
      <c r="J1535" s="49">
        <f>SUM(J1518:J1534)</f>
        <v>0</v>
      </c>
      <c r="K1535" s="49">
        <f t="shared" ref="K1535:Q1535" si="132">SUM(K1518:K1534)</f>
        <v>15383.5</v>
      </c>
      <c r="L1535" s="49">
        <f t="shared" si="132"/>
        <v>8115.7</v>
      </c>
      <c r="M1535" s="49">
        <f t="shared" si="132"/>
        <v>0</v>
      </c>
      <c r="N1535" s="49">
        <f t="shared" si="132"/>
        <v>0</v>
      </c>
      <c r="O1535" s="49">
        <f t="shared" si="132"/>
        <v>0</v>
      </c>
      <c r="P1535" s="49">
        <f t="shared" si="132"/>
        <v>0</v>
      </c>
      <c r="Q1535" s="49">
        <f t="shared" si="132"/>
        <v>0</v>
      </c>
      <c r="R1535" s="58" t="s">
        <v>172</v>
      </c>
      <c r="S1535" s="58" t="s">
        <v>172</v>
      </c>
    </row>
    <row r="1536" spans="1:19" ht="19.649999999999999" x14ac:dyDescent="0.3">
      <c r="A1536" s="53" t="s">
        <v>34</v>
      </c>
      <c r="B1536" s="53"/>
      <c r="C1536" s="58" t="s">
        <v>172</v>
      </c>
      <c r="D1536" s="58" t="s">
        <v>172</v>
      </c>
      <c r="E1536" s="58" t="s">
        <v>172</v>
      </c>
      <c r="F1536" s="58" t="s">
        <v>172</v>
      </c>
      <c r="G1536" s="58" t="s">
        <v>172</v>
      </c>
      <c r="H1536" s="58" t="s">
        <v>172</v>
      </c>
      <c r="I1536" s="58" t="s">
        <v>172</v>
      </c>
      <c r="J1536" s="49">
        <f>J1516+J1535</f>
        <v>0</v>
      </c>
      <c r="K1536" s="49">
        <f t="shared" ref="K1536:Q1536" si="133">K1516+K1535</f>
        <v>22149.63</v>
      </c>
      <c r="L1536" s="49">
        <f t="shared" si="133"/>
        <v>11231</v>
      </c>
      <c r="M1536" s="49">
        <f t="shared" si="133"/>
        <v>0</v>
      </c>
      <c r="N1536" s="49">
        <f t="shared" si="133"/>
        <v>0</v>
      </c>
      <c r="O1536" s="49">
        <f t="shared" si="133"/>
        <v>0</v>
      </c>
      <c r="P1536" s="49">
        <f t="shared" si="133"/>
        <v>0</v>
      </c>
      <c r="Q1536" s="49">
        <f t="shared" si="133"/>
        <v>0</v>
      </c>
      <c r="R1536" s="58" t="s">
        <v>172</v>
      </c>
      <c r="S1536" s="58" t="s">
        <v>172</v>
      </c>
    </row>
    <row r="1537" spans="1:19" ht="19.649999999999999" x14ac:dyDescent="0.3">
      <c r="A1537" s="590" t="s">
        <v>2006</v>
      </c>
      <c r="B1537" s="590"/>
      <c r="C1537" s="590"/>
      <c r="D1537" s="590"/>
      <c r="E1537" s="590"/>
      <c r="F1537" s="590"/>
      <c r="G1537" s="590"/>
      <c r="H1537" s="590"/>
      <c r="I1537" s="590"/>
      <c r="J1537" s="590"/>
      <c r="K1537" s="590"/>
      <c r="L1537" s="590"/>
      <c r="M1537" s="590"/>
      <c r="N1537" s="590"/>
      <c r="O1537" s="590"/>
      <c r="P1537" s="590"/>
      <c r="Q1537" s="590"/>
      <c r="R1537" s="590"/>
      <c r="S1537" s="591"/>
    </row>
    <row r="1538" spans="1:19" ht="19.649999999999999" x14ac:dyDescent="0.3">
      <c r="A1538" s="556" t="s">
        <v>2007</v>
      </c>
      <c r="B1538" s="556"/>
      <c r="C1538" s="556"/>
      <c r="D1538" s="556"/>
      <c r="E1538" s="556"/>
      <c r="F1538" s="556"/>
      <c r="G1538" s="556"/>
      <c r="H1538" s="556"/>
      <c r="I1538" s="556"/>
      <c r="J1538" s="556"/>
      <c r="K1538" s="556"/>
      <c r="L1538" s="556"/>
      <c r="M1538" s="556"/>
      <c r="N1538" s="556"/>
      <c r="O1538" s="556"/>
      <c r="P1538" s="556"/>
      <c r="Q1538" s="556"/>
      <c r="R1538" s="556"/>
      <c r="S1538" s="557"/>
    </row>
    <row r="1539" spans="1:19" ht="20.3" x14ac:dyDescent="0.35">
      <c r="A1539" s="43">
        <v>445</v>
      </c>
      <c r="B1539" s="44" t="s">
        <v>693</v>
      </c>
      <c r="C1539" s="55">
        <v>42238</v>
      </c>
      <c r="D1539" s="43" t="s">
        <v>1899</v>
      </c>
      <c r="E1539" s="43">
        <v>1972</v>
      </c>
      <c r="F1539" s="43" t="s">
        <v>2131</v>
      </c>
      <c r="G1539" s="56" t="s">
        <v>2103</v>
      </c>
      <c r="H1539" s="43">
        <v>2</v>
      </c>
      <c r="I1539" s="43">
        <v>2</v>
      </c>
      <c r="J1539" s="43">
        <v>0</v>
      </c>
      <c r="K1539" s="43">
        <v>1187.4000000000001</v>
      </c>
      <c r="L1539" s="43">
        <v>503.5</v>
      </c>
      <c r="M1539" s="45">
        <v>0</v>
      </c>
      <c r="N1539" s="45">
        <f>M1539</f>
        <v>0</v>
      </c>
      <c r="O1539" s="45">
        <v>0</v>
      </c>
      <c r="P1539" s="45">
        <v>0</v>
      </c>
      <c r="Q1539" s="45">
        <v>0</v>
      </c>
      <c r="R1539" s="57">
        <v>45292</v>
      </c>
      <c r="S1539" s="57">
        <v>45657</v>
      </c>
    </row>
    <row r="1540" spans="1:19" ht="20.3" x14ac:dyDescent="0.35">
      <c r="A1540" s="43">
        <v>446</v>
      </c>
      <c r="B1540" s="44" t="s">
        <v>694</v>
      </c>
      <c r="C1540" s="55">
        <v>42255</v>
      </c>
      <c r="D1540" s="43" t="s">
        <v>1899</v>
      </c>
      <c r="E1540" s="43">
        <v>1972</v>
      </c>
      <c r="F1540" s="43" t="s">
        <v>2131</v>
      </c>
      <c r="G1540" s="56" t="s">
        <v>2103</v>
      </c>
      <c r="H1540" s="43">
        <v>2</v>
      </c>
      <c r="I1540" s="43">
        <v>2</v>
      </c>
      <c r="J1540" s="43">
        <v>0</v>
      </c>
      <c r="K1540" s="43">
        <v>1325.6</v>
      </c>
      <c r="L1540" s="43">
        <v>509.2</v>
      </c>
      <c r="M1540" s="45">
        <v>0</v>
      </c>
      <c r="N1540" s="45">
        <f>M1540</f>
        <v>0</v>
      </c>
      <c r="O1540" s="45">
        <v>0</v>
      </c>
      <c r="P1540" s="45">
        <v>0</v>
      </c>
      <c r="Q1540" s="45">
        <v>0</v>
      </c>
      <c r="R1540" s="57">
        <v>45292</v>
      </c>
      <c r="S1540" s="57">
        <v>45657</v>
      </c>
    </row>
    <row r="1541" spans="1:19" ht="20.3" x14ac:dyDescent="0.35">
      <c r="A1541" s="43">
        <v>447</v>
      </c>
      <c r="B1541" s="44" t="s">
        <v>695</v>
      </c>
      <c r="C1541" s="55">
        <v>42274</v>
      </c>
      <c r="D1541" s="43" t="s">
        <v>1899</v>
      </c>
      <c r="E1541" s="43">
        <v>1967</v>
      </c>
      <c r="F1541" s="43" t="s">
        <v>2131</v>
      </c>
      <c r="G1541" s="56" t="s">
        <v>2103</v>
      </c>
      <c r="H1541" s="43">
        <v>2</v>
      </c>
      <c r="I1541" s="43">
        <v>3</v>
      </c>
      <c r="J1541" s="43">
        <v>0</v>
      </c>
      <c r="K1541" s="43">
        <v>1307.5999999999999</v>
      </c>
      <c r="L1541" s="43">
        <v>513.29999999999995</v>
      </c>
      <c r="M1541" s="45">
        <v>0</v>
      </c>
      <c r="N1541" s="45">
        <f t="shared" ref="N1541:N1603" si="134">M1541</f>
        <v>0</v>
      </c>
      <c r="O1541" s="45">
        <v>0</v>
      </c>
      <c r="P1541" s="45">
        <v>0</v>
      </c>
      <c r="Q1541" s="45">
        <v>0</v>
      </c>
      <c r="R1541" s="57">
        <v>45292</v>
      </c>
      <c r="S1541" s="57">
        <v>45657</v>
      </c>
    </row>
    <row r="1542" spans="1:19" ht="20.3" x14ac:dyDescent="0.35">
      <c r="A1542" s="43">
        <v>448</v>
      </c>
      <c r="B1542" s="44" t="s">
        <v>696</v>
      </c>
      <c r="C1542" s="55">
        <v>42283</v>
      </c>
      <c r="D1542" s="43" t="s">
        <v>1899</v>
      </c>
      <c r="E1542" s="43">
        <v>1972</v>
      </c>
      <c r="F1542" s="43" t="s">
        <v>2131</v>
      </c>
      <c r="G1542" s="56" t="s">
        <v>2103</v>
      </c>
      <c r="H1542" s="43">
        <v>2</v>
      </c>
      <c r="I1542" s="43">
        <v>2</v>
      </c>
      <c r="J1542" s="43">
        <v>0</v>
      </c>
      <c r="K1542" s="43">
        <v>1298.3</v>
      </c>
      <c r="L1542" s="43">
        <v>498.5</v>
      </c>
      <c r="M1542" s="45">
        <v>0</v>
      </c>
      <c r="N1542" s="45">
        <f t="shared" si="134"/>
        <v>0</v>
      </c>
      <c r="O1542" s="45">
        <v>0</v>
      </c>
      <c r="P1542" s="45">
        <v>0</v>
      </c>
      <c r="Q1542" s="45">
        <v>0</v>
      </c>
      <c r="R1542" s="57">
        <v>45292</v>
      </c>
      <c r="S1542" s="57">
        <v>45657</v>
      </c>
    </row>
    <row r="1543" spans="1:19" ht="20.3" x14ac:dyDescent="0.35">
      <c r="A1543" s="43">
        <v>449</v>
      </c>
      <c r="B1543" s="44" t="s">
        <v>697</v>
      </c>
      <c r="C1543" s="55">
        <v>42284</v>
      </c>
      <c r="D1543" s="43" t="s">
        <v>1899</v>
      </c>
      <c r="E1543" s="43">
        <v>1971</v>
      </c>
      <c r="F1543" s="43" t="s">
        <v>2131</v>
      </c>
      <c r="G1543" s="56" t="s">
        <v>2103</v>
      </c>
      <c r="H1543" s="43">
        <v>2</v>
      </c>
      <c r="I1543" s="43">
        <v>2</v>
      </c>
      <c r="J1543" s="43">
        <v>0</v>
      </c>
      <c r="K1543" s="43">
        <v>1194.5</v>
      </c>
      <c r="L1543" s="43">
        <v>509.2</v>
      </c>
      <c r="M1543" s="45">
        <v>0</v>
      </c>
      <c r="N1543" s="45">
        <f t="shared" si="134"/>
        <v>0</v>
      </c>
      <c r="O1543" s="45">
        <v>0</v>
      </c>
      <c r="P1543" s="45">
        <v>0</v>
      </c>
      <c r="Q1543" s="45">
        <v>0</v>
      </c>
      <c r="R1543" s="57">
        <v>45292</v>
      </c>
      <c r="S1543" s="57">
        <v>45657</v>
      </c>
    </row>
    <row r="1544" spans="1:19" ht="19.649999999999999" x14ac:dyDescent="0.3">
      <c r="A1544" s="53" t="s">
        <v>34</v>
      </c>
      <c r="B1544" s="53"/>
      <c r="C1544" s="58" t="s">
        <v>172</v>
      </c>
      <c r="D1544" s="58" t="s">
        <v>172</v>
      </c>
      <c r="E1544" s="58" t="s">
        <v>172</v>
      </c>
      <c r="F1544" s="58" t="s">
        <v>172</v>
      </c>
      <c r="G1544" s="58" t="s">
        <v>172</v>
      </c>
      <c r="H1544" s="58" t="s">
        <v>172</v>
      </c>
      <c r="I1544" s="58" t="s">
        <v>172</v>
      </c>
      <c r="J1544" s="49">
        <f>SUM(J1539:J1543)</f>
        <v>0</v>
      </c>
      <c r="K1544" s="49">
        <f t="shared" ref="K1544:Q1544" si="135">SUM(K1539:K1543)</f>
        <v>6313.4</v>
      </c>
      <c r="L1544" s="49">
        <f t="shared" si="135"/>
        <v>2533.6999999999998</v>
      </c>
      <c r="M1544" s="49">
        <f t="shared" si="135"/>
        <v>0</v>
      </c>
      <c r="N1544" s="49">
        <f t="shared" si="135"/>
        <v>0</v>
      </c>
      <c r="O1544" s="49">
        <f t="shared" si="135"/>
        <v>0</v>
      </c>
      <c r="P1544" s="49">
        <f t="shared" si="135"/>
        <v>0</v>
      </c>
      <c r="Q1544" s="49">
        <f t="shared" si="135"/>
        <v>0</v>
      </c>
      <c r="R1544" s="58" t="s">
        <v>172</v>
      </c>
      <c r="S1544" s="58" t="s">
        <v>172</v>
      </c>
    </row>
    <row r="1545" spans="1:19" ht="19.649999999999999" x14ac:dyDescent="0.3">
      <c r="A1545" s="590" t="s">
        <v>2008</v>
      </c>
      <c r="B1545" s="590"/>
      <c r="C1545" s="590"/>
      <c r="D1545" s="590"/>
      <c r="E1545" s="590"/>
      <c r="F1545" s="590"/>
      <c r="G1545" s="590"/>
      <c r="H1545" s="590"/>
      <c r="I1545" s="590"/>
      <c r="J1545" s="590"/>
      <c r="K1545" s="590"/>
      <c r="L1545" s="590"/>
      <c r="M1545" s="590"/>
      <c r="N1545" s="590"/>
      <c r="O1545" s="590"/>
      <c r="P1545" s="590"/>
      <c r="Q1545" s="590"/>
      <c r="R1545" s="590"/>
      <c r="S1545" s="591"/>
    </row>
    <row r="1546" spans="1:19" ht="19.649999999999999" x14ac:dyDescent="0.3">
      <c r="A1546" s="556" t="s">
        <v>2009</v>
      </c>
      <c r="B1546" s="556"/>
      <c r="C1546" s="556"/>
      <c r="D1546" s="556"/>
      <c r="E1546" s="556"/>
      <c r="F1546" s="556"/>
      <c r="G1546" s="556"/>
      <c r="H1546" s="556"/>
      <c r="I1546" s="556"/>
      <c r="J1546" s="556"/>
      <c r="K1546" s="556"/>
      <c r="L1546" s="556"/>
      <c r="M1546" s="556"/>
      <c r="N1546" s="556"/>
      <c r="O1546" s="556"/>
      <c r="P1546" s="556"/>
      <c r="Q1546" s="556"/>
      <c r="R1546" s="556"/>
      <c r="S1546" s="557"/>
    </row>
    <row r="1547" spans="1:19" ht="20.3" x14ac:dyDescent="0.35">
      <c r="A1547" s="43">
        <v>450</v>
      </c>
      <c r="B1547" s="44" t="s">
        <v>42</v>
      </c>
      <c r="C1547" s="55">
        <v>43689</v>
      </c>
      <c r="D1547" s="43" t="s">
        <v>1899</v>
      </c>
      <c r="E1547" s="43">
        <v>1958</v>
      </c>
      <c r="F1547" s="43">
        <v>2021</v>
      </c>
      <c r="G1547" s="56" t="s">
        <v>2098</v>
      </c>
      <c r="H1547" s="43">
        <v>2</v>
      </c>
      <c r="I1547" s="43">
        <v>1</v>
      </c>
      <c r="J1547" s="43">
        <v>0</v>
      </c>
      <c r="K1547" s="43">
        <v>682.35</v>
      </c>
      <c r="L1547" s="43">
        <v>440.4</v>
      </c>
      <c r="M1547" s="45">
        <v>0</v>
      </c>
      <c r="N1547" s="45">
        <f t="shared" si="134"/>
        <v>0</v>
      </c>
      <c r="O1547" s="45">
        <v>0</v>
      </c>
      <c r="P1547" s="45">
        <v>0</v>
      </c>
      <c r="Q1547" s="45">
        <v>0</v>
      </c>
      <c r="R1547" s="57">
        <v>45292</v>
      </c>
      <c r="S1547" s="57">
        <v>45657</v>
      </c>
    </row>
    <row r="1548" spans="1:19" ht="20.3" x14ac:dyDescent="0.35">
      <c r="A1548" s="43">
        <v>451</v>
      </c>
      <c r="B1548" s="44" t="s">
        <v>699</v>
      </c>
      <c r="C1548" s="55">
        <v>43650</v>
      </c>
      <c r="D1548" s="43" t="s">
        <v>1899</v>
      </c>
      <c r="E1548" s="43">
        <v>1972</v>
      </c>
      <c r="F1548" s="43" t="s">
        <v>2131</v>
      </c>
      <c r="G1548" s="56" t="s">
        <v>2098</v>
      </c>
      <c r="H1548" s="43">
        <v>5</v>
      </c>
      <c r="I1548" s="43">
        <v>4</v>
      </c>
      <c r="J1548" s="43">
        <v>0</v>
      </c>
      <c r="K1548" s="43">
        <v>3829</v>
      </c>
      <c r="L1548" s="43">
        <v>3299.8</v>
      </c>
      <c r="M1548" s="45">
        <v>0</v>
      </c>
      <c r="N1548" s="45">
        <f t="shared" si="134"/>
        <v>0</v>
      </c>
      <c r="O1548" s="45">
        <v>0</v>
      </c>
      <c r="P1548" s="45">
        <v>0</v>
      </c>
      <c r="Q1548" s="45">
        <v>0</v>
      </c>
      <c r="R1548" s="57">
        <v>45292</v>
      </c>
      <c r="S1548" s="57">
        <v>45657</v>
      </c>
    </row>
    <row r="1549" spans="1:19" ht="20.3" x14ac:dyDescent="0.35">
      <c r="A1549" s="43">
        <v>452</v>
      </c>
      <c r="B1549" s="44" t="s">
        <v>700</v>
      </c>
      <c r="C1549" s="55">
        <v>43651</v>
      </c>
      <c r="D1549" s="43" t="s">
        <v>1899</v>
      </c>
      <c r="E1549" s="43">
        <v>1970</v>
      </c>
      <c r="F1549" s="43" t="s">
        <v>2131</v>
      </c>
      <c r="G1549" s="56" t="s">
        <v>2098</v>
      </c>
      <c r="H1549" s="43">
        <v>5</v>
      </c>
      <c r="I1549" s="43">
        <v>4</v>
      </c>
      <c r="J1549" s="43">
        <v>0</v>
      </c>
      <c r="K1549" s="43">
        <v>3941</v>
      </c>
      <c r="L1549" s="43">
        <v>3491.4</v>
      </c>
      <c r="M1549" s="45">
        <v>0</v>
      </c>
      <c r="N1549" s="45">
        <f t="shared" si="134"/>
        <v>0</v>
      </c>
      <c r="O1549" s="45">
        <v>0</v>
      </c>
      <c r="P1549" s="45">
        <v>0</v>
      </c>
      <c r="Q1549" s="45">
        <v>0</v>
      </c>
      <c r="R1549" s="57">
        <v>45292</v>
      </c>
      <c r="S1549" s="57">
        <v>45657</v>
      </c>
    </row>
    <row r="1550" spans="1:19" ht="20.3" x14ac:dyDescent="0.35">
      <c r="A1550" s="43">
        <v>453</v>
      </c>
      <c r="B1550" s="44" t="s">
        <v>1506</v>
      </c>
      <c r="C1550" s="55">
        <v>43787</v>
      </c>
      <c r="D1550" s="43" t="s">
        <v>1899</v>
      </c>
      <c r="E1550" s="43">
        <v>1966</v>
      </c>
      <c r="F1550" s="43" t="s">
        <v>2131</v>
      </c>
      <c r="G1550" s="56" t="s">
        <v>2098</v>
      </c>
      <c r="H1550" s="43">
        <v>4</v>
      </c>
      <c r="I1550" s="43">
        <v>2</v>
      </c>
      <c r="J1550" s="43">
        <v>0</v>
      </c>
      <c r="K1550" s="43">
        <v>2136.3000000000002</v>
      </c>
      <c r="L1550" s="43">
        <v>1289.7</v>
      </c>
      <c r="M1550" s="45">
        <v>0</v>
      </c>
      <c r="N1550" s="45">
        <f t="shared" si="134"/>
        <v>0</v>
      </c>
      <c r="O1550" s="45">
        <v>0</v>
      </c>
      <c r="P1550" s="45">
        <v>0</v>
      </c>
      <c r="Q1550" s="45">
        <v>0</v>
      </c>
      <c r="R1550" s="57">
        <v>45292</v>
      </c>
      <c r="S1550" s="57">
        <v>45657</v>
      </c>
    </row>
    <row r="1551" spans="1:19" ht="20.3" x14ac:dyDescent="0.35">
      <c r="A1551" s="43">
        <v>454</v>
      </c>
      <c r="B1551" s="44" t="s">
        <v>1507</v>
      </c>
      <c r="C1551" s="55">
        <v>43784</v>
      </c>
      <c r="D1551" s="43" t="s">
        <v>1899</v>
      </c>
      <c r="E1551" s="43">
        <v>1958</v>
      </c>
      <c r="F1551" s="43" t="s">
        <v>2131</v>
      </c>
      <c r="G1551" s="56" t="s">
        <v>2099</v>
      </c>
      <c r="H1551" s="43">
        <v>2</v>
      </c>
      <c r="I1551" s="43">
        <v>2</v>
      </c>
      <c r="J1551" s="43">
        <v>0</v>
      </c>
      <c r="K1551" s="43">
        <v>647.70000000000005</v>
      </c>
      <c r="L1551" s="43">
        <v>425.3</v>
      </c>
      <c r="M1551" s="45">
        <v>0</v>
      </c>
      <c r="N1551" s="45">
        <f t="shared" si="134"/>
        <v>0</v>
      </c>
      <c r="O1551" s="45">
        <v>0</v>
      </c>
      <c r="P1551" s="45">
        <v>0</v>
      </c>
      <c r="Q1551" s="45">
        <v>0</v>
      </c>
      <c r="R1551" s="57">
        <v>45292</v>
      </c>
      <c r="S1551" s="57">
        <v>45657</v>
      </c>
    </row>
    <row r="1552" spans="1:19" ht="20.3" x14ac:dyDescent="0.35">
      <c r="A1552" s="43">
        <v>455</v>
      </c>
      <c r="B1552" s="44" t="s">
        <v>1508</v>
      </c>
      <c r="C1552" s="55">
        <v>43791</v>
      </c>
      <c r="D1552" s="43" t="s">
        <v>1899</v>
      </c>
      <c r="E1552" s="43">
        <v>1969</v>
      </c>
      <c r="F1552" s="43" t="s">
        <v>2131</v>
      </c>
      <c r="G1552" s="56" t="s">
        <v>2098</v>
      </c>
      <c r="H1552" s="43">
        <v>5</v>
      </c>
      <c r="I1552" s="43">
        <v>4</v>
      </c>
      <c r="J1552" s="43">
        <v>0</v>
      </c>
      <c r="K1552" s="43">
        <v>4887.8999999999996</v>
      </c>
      <c r="L1552" s="43">
        <v>3077.4</v>
      </c>
      <c r="M1552" s="45">
        <v>0</v>
      </c>
      <c r="N1552" s="45">
        <f t="shared" si="134"/>
        <v>0</v>
      </c>
      <c r="O1552" s="45">
        <v>0</v>
      </c>
      <c r="P1552" s="45">
        <v>0</v>
      </c>
      <c r="Q1552" s="45">
        <v>0</v>
      </c>
      <c r="R1552" s="57">
        <v>45292</v>
      </c>
      <c r="S1552" s="57">
        <v>45657</v>
      </c>
    </row>
    <row r="1553" spans="1:19" ht="20.3" x14ac:dyDescent="0.35">
      <c r="A1553" s="43">
        <v>456</v>
      </c>
      <c r="B1553" s="44" t="s">
        <v>1133</v>
      </c>
      <c r="C1553" s="55">
        <v>43838</v>
      </c>
      <c r="D1553" s="43" t="s">
        <v>1899</v>
      </c>
      <c r="E1553" s="43">
        <v>1964</v>
      </c>
      <c r="F1553" s="43" t="s">
        <v>2131</v>
      </c>
      <c r="G1553" s="56" t="s">
        <v>2103</v>
      </c>
      <c r="H1553" s="43">
        <v>2</v>
      </c>
      <c r="I1553" s="43">
        <v>1</v>
      </c>
      <c r="J1553" s="43">
        <v>0</v>
      </c>
      <c r="K1553" s="43">
        <v>354.2</v>
      </c>
      <c r="L1553" s="43">
        <v>416.4</v>
      </c>
      <c r="M1553" s="45">
        <v>0</v>
      </c>
      <c r="N1553" s="45">
        <f t="shared" si="134"/>
        <v>0</v>
      </c>
      <c r="O1553" s="45">
        <v>0</v>
      </c>
      <c r="P1553" s="45">
        <v>0</v>
      </c>
      <c r="Q1553" s="45">
        <v>0</v>
      </c>
      <c r="R1553" s="57">
        <v>45292</v>
      </c>
      <c r="S1553" s="57">
        <v>45657</v>
      </c>
    </row>
    <row r="1554" spans="1:19" ht="20.3" x14ac:dyDescent="0.35">
      <c r="A1554" s="43">
        <v>457</v>
      </c>
      <c r="B1554" s="44" t="s">
        <v>1134</v>
      </c>
      <c r="C1554" s="55">
        <v>43839</v>
      </c>
      <c r="D1554" s="43" t="s">
        <v>1899</v>
      </c>
      <c r="E1554" s="43">
        <v>1964</v>
      </c>
      <c r="F1554" s="43" t="s">
        <v>2131</v>
      </c>
      <c r="G1554" s="56" t="s">
        <v>2103</v>
      </c>
      <c r="H1554" s="43">
        <v>2</v>
      </c>
      <c r="I1554" s="43">
        <v>1</v>
      </c>
      <c r="J1554" s="43">
        <v>0</v>
      </c>
      <c r="K1554" s="43">
        <v>336.9</v>
      </c>
      <c r="L1554" s="43">
        <v>522.29999999999995</v>
      </c>
      <c r="M1554" s="45">
        <v>0</v>
      </c>
      <c r="N1554" s="45">
        <f t="shared" si="134"/>
        <v>0</v>
      </c>
      <c r="O1554" s="45">
        <v>0</v>
      </c>
      <c r="P1554" s="45">
        <v>0</v>
      </c>
      <c r="Q1554" s="45">
        <v>0</v>
      </c>
      <c r="R1554" s="57">
        <v>45292</v>
      </c>
      <c r="S1554" s="57">
        <v>45657</v>
      </c>
    </row>
    <row r="1555" spans="1:19" ht="20.3" x14ac:dyDescent="0.3">
      <c r="A1555" s="46" t="s">
        <v>22</v>
      </c>
      <c r="B1555" s="46"/>
      <c r="C1555" s="58" t="s">
        <v>172</v>
      </c>
      <c r="D1555" s="58" t="s">
        <v>172</v>
      </c>
      <c r="E1555" s="58" t="s">
        <v>172</v>
      </c>
      <c r="F1555" s="58" t="s">
        <v>172</v>
      </c>
      <c r="G1555" s="58" t="s">
        <v>172</v>
      </c>
      <c r="H1555" s="58" t="s">
        <v>172</v>
      </c>
      <c r="I1555" s="58" t="s">
        <v>172</v>
      </c>
      <c r="J1555" s="49">
        <f>SUM(J1547:J1554)</f>
        <v>0</v>
      </c>
      <c r="K1555" s="49">
        <f t="shared" ref="K1555:Q1555" si="136">SUM(K1547:K1554)</f>
        <v>16815.350000000002</v>
      </c>
      <c r="L1555" s="49">
        <f t="shared" si="136"/>
        <v>12962.699999999999</v>
      </c>
      <c r="M1555" s="49">
        <f t="shared" si="136"/>
        <v>0</v>
      </c>
      <c r="N1555" s="49">
        <f t="shared" si="136"/>
        <v>0</v>
      </c>
      <c r="O1555" s="49">
        <f t="shared" si="136"/>
        <v>0</v>
      </c>
      <c r="P1555" s="49">
        <f t="shared" si="136"/>
        <v>0</v>
      </c>
      <c r="Q1555" s="49">
        <f t="shared" si="136"/>
        <v>0</v>
      </c>
      <c r="R1555" s="58" t="s">
        <v>172</v>
      </c>
      <c r="S1555" s="58" t="s">
        <v>172</v>
      </c>
    </row>
    <row r="1556" spans="1:19" ht="19.649999999999999" x14ac:dyDescent="0.3">
      <c r="A1556" s="596" t="s">
        <v>2010</v>
      </c>
      <c r="B1556" s="596"/>
      <c r="C1556" s="596"/>
      <c r="D1556" s="596"/>
      <c r="E1556" s="596"/>
      <c r="F1556" s="596"/>
      <c r="G1556" s="596"/>
      <c r="H1556" s="596"/>
      <c r="I1556" s="596"/>
      <c r="J1556" s="596"/>
      <c r="K1556" s="596"/>
      <c r="L1556" s="596"/>
      <c r="M1556" s="596"/>
      <c r="N1556" s="596"/>
      <c r="O1556" s="596"/>
      <c r="P1556" s="596"/>
      <c r="Q1556" s="596"/>
      <c r="R1556" s="596"/>
      <c r="S1556" s="597"/>
    </row>
    <row r="1557" spans="1:19" ht="20.3" x14ac:dyDescent="0.35">
      <c r="A1557" s="43">
        <v>458</v>
      </c>
      <c r="B1557" s="44" t="s">
        <v>708</v>
      </c>
      <c r="C1557" s="55">
        <v>43853</v>
      </c>
      <c r="D1557" s="43" t="s">
        <v>1899</v>
      </c>
      <c r="E1557" s="43">
        <v>1961</v>
      </c>
      <c r="F1557" s="43" t="s">
        <v>2131</v>
      </c>
      <c r="G1557" s="56" t="s">
        <v>2103</v>
      </c>
      <c r="H1557" s="43">
        <v>2</v>
      </c>
      <c r="I1557" s="43">
        <v>1</v>
      </c>
      <c r="J1557" s="43">
        <v>0</v>
      </c>
      <c r="K1557" s="43">
        <v>422</v>
      </c>
      <c r="L1557" s="43">
        <v>387</v>
      </c>
      <c r="M1557" s="45">
        <v>0</v>
      </c>
      <c r="N1557" s="45">
        <f t="shared" si="134"/>
        <v>0</v>
      </c>
      <c r="O1557" s="45">
        <v>0</v>
      </c>
      <c r="P1557" s="45">
        <v>0</v>
      </c>
      <c r="Q1557" s="45">
        <v>0</v>
      </c>
      <c r="R1557" s="57">
        <v>45292</v>
      </c>
      <c r="S1557" s="57">
        <v>45657</v>
      </c>
    </row>
    <row r="1558" spans="1:19" ht="20.3" x14ac:dyDescent="0.35">
      <c r="A1558" s="43">
        <v>459</v>
      </c>
      <c r="B1558" s="44" t="s">
        <v>709</v>
      </c>
      <c r="C1558" s="55">
        <v>43854</v>
      </c>
      <c r="D1558" s="43" t="s">
        <v>1899</v>
      </c>
      <c r="E1558" s="43">
        <v>1961</v>
      </c>
      <c r="F1558" s="43" t="s">
        <v>2131</v>
      </c>
      <c r="G1558" s="56" t="s">
        <v>2103</v>
      </c>
      <c r="H1558" s="43">
        <v>2</v>
      </c>
      <c r="I1558" s="43">
        <v>1</v>
      </c>
      <c r="J1558" s="43">
        <v>0</v>
      </c>
      <c r="K1558" s="43">
        <v>382.3</v>
      </c>
      <c r="L1558" s="43">
        <v>382.3</v>
      </c>
      <c r="M1558" s="45">
        <v>0</v>
      </c>
      <c r="N1558" s="45">
        <f t="shared" si="134"/>
        <v>0</v>
      </c>
      <c r="O1558" s="45">
        <v>0</v>
      </c>
      <c r="P1558" s="45">
        <v>0</v>
      </c>
      <c r="Q1558" s="45">
        <v>0</v>
      </c>
      <c r="R1558" s="57">
        <v>45292</v>
      </c>
      <c r="S1558" s="57">
        <v>45657</v>
      </c>
    </row>
    <row r="1559" spans="1:19" ht="20.3" x14ac:dyDescent="0.35">
      <c r="A1559" s="43">
        <v>460</v>
      </c>
      <c r="B1559" s="44" t="s">
        <v>710</v>
      </c>
      <c r="C1559" s="55">
        <v>43855</v>
      </c>
      <c r="D1559" s="43" t="s">
        <v>1899</v>
      </c>
      <c r="E1559" s="43">
        <v>1961</v>
      </c>
      <c r="F1559" s="43" t="s">
        <v>2131</v>
      </c>
      <c r="G1559" s="56" t="s">
        <v>2103</v>
      </c>
      <c r="H1559" s="43">
        <v>2</v>
      </c>
      <c r="I1559" s="43">
        <v>1</v>
      </c>
      <c r="J1559" s="43">
        <v>0</v>
      </c>
      <c r="K1559" s="43">
        <v>390.9</v>
      </c>
      <c r="L1559" s="43">
        <v>384</v>
      </c>
      <c r="M1559" s="45">
        <v>0</v>
      </c>
      <c r="N1559" s="45">
        <f t="shared" si="134"/>
        <v>0</v>
      </c>
      <c r="O1559" s="45">
        <v>0</v>
      </c>
      <c r="P1559" s="45">
        <v>0</v>
      </c>
      <c r="Q1559" s="45">
        <v>0</v>
      </c>
      <c r="R1559" s="57">
        <v>45292</v>
      </c>
      <c r="S1559" s="57">
        <v>45657</v>
      </c>
    </row>
    <row r="1560" spans="1:19" ht="20.3" x14ac:dyDescent="0.35">
      <c r="A1560" s="43">
        <v>461</v>
      </c>
      <c r="B1560" s="44" t="s">
        <v>711</v>
      </c>
      <c r="C1560" s="55">
        <v>43856</v>
      </c>
      <c r="D1560" s="43" t="s">
        <v>1899</v>
      </c>
      <c r="E1560" s="43">
        <v>1961</v>
      </c>
      <c r="F1560" s="43" t="s">
        <v>2131</v>
      </c>
      <c r="G1560" s="56" t="s">
        <v>2103</v>
      </c>
      <c r="H1560" s="43">
        <v>2</v>
      </c>
      <c r="I1560" s="43">
        <v>1</v>
      </c>
      <c r="J1560" s="43">
        <v>0</v>
      </c>
      <c r="K1560" s="43">
        <v>413.5</v>
      </c>
      <c r="L1560" s="43">
        <v>400</v>
      </c>
      <c r="M1560" s="45">
        <v>0</v>
      </c>
      <c r="N1560" s="45">
        <f t="shared" si="134"/>
        <v>0</v>
      </c>
      <c r="O1560" s="45">
        <v>0</v>
      </c>
      <c r="P1560" s="45">
        <v>0</v>
      </c>
      <c r="Q1560" s="45">
        <v>0</v>
      </c>
      <c r="R1560" s="57">
        <v>45292</v>
      </c>
      <c r="S1560" s="57">
        <v>45657</v>
      </c>
    </row>
    <row r="1561" spans="1:19" ht="20.3" x14ac:dyDescent="0.35">
      <c r="A1561" s="43">
        <v>462</v>
      </c>
      <c r="B1561" s="44" t="s">
        <v>712</v>
      </c>
      <c r="C1561" s="55">
        <v>43890</v>
      </c>
      <c r="D1561" s="43" t="s">
        <v>1899</v>
      </c>
      <c r="E1561" s="43">
        <v>1958</v>
      </c>
      <c r="F1561" s="43" t="s">
        <v>2131</v>
      </c>
      <c r="G1561" s="56" t="s">
        <v>2103</v>
      </c>
      <c r="H1561" s="43">
        <v>2</v>
      </c>
      <c r="I1561" s="43">
        <v>1</v>
      </c>
      <c r="J1561" s="43">
        <v>0</v>
      </c>
      <c r="K1561" s="43">
        <v>401.4</v>
      </c>
      <c r="L1561" s="43">
        <v>405.2</v>
      </c>
      <c r="M1561" s="45">
        <v>0</v>
      </c>
      <c r="N1561" s="45">
        <f t="shared" si="134"/>
        <v>0</v>
      </c>
      <c r="O1561" s="45">
        <v>0</v>
      </c>
      <c r="P1561" s="45">
        <v>0</v>
      </c>
      <c r="Q1561" s="45">
        <v>0</v>
      </c>
      <c r="R1561" s="57">
        <v>45292</v>
      </c>
      <c r="S1561" s="57">
        <v>45657</v>
      </c>
    </row>
    <row r="1562" spans="1:19" ht="20.3" x14ac:dyDescent="0.35">
      <c r="A1562" s="43">
        <v>463</v>
      </c>
      <c r="B1562" s="44" t="s">
        <v>713</v>
      </c>
      <c r="C1562" s="55">
        <v>43884</v>
      </c>
      <c r="D1562" s="43" t="s">
        <v>1899</v>
      </c>
      <c r="E1562" s="43">
        <v>1958</v>
      </c>
      <c r="F1562" s="43" t="s">
        <v>2131</v>
      </c>
      <c r="G1562" s="56" t="s">
        <v>2103</v>
      </c>
      <c r="H1562" s="43">
        <v>2</v>
      </c>
      <c r="I1562" s="43">
        <v>1</v>
      </c>
      <c r="J1562" s="43">
        <v>0</v>
      </c>
      <c r="K1562" s="43">
        <v>405.2</v>
      </c>
      <c r="L1562" s="43">
        <v>345.1</v>
      </c>
      <c r="M1562" s="45">
        <v>0</v>
      </c>
      <c r="N1562" s="45">
        <f t="shared" si="134"/>
        <v>0</v>
      </c>
      <c r="O1562" s="45">
        <v>0</v>
      </c>
      <c r="P1562" s="45">
        <v>0</v>
      </c>
      <c r="Q1562" s="45">
        <v>0</v>
      </c>
      <c r="R1562" s="57">
        <v>45292</v>
      </c>
      <c r="S1562" s="57">
        <v>45657</v>
      </c>
    </row>
    <row r="1563" spans="1:19" ht="20.3" x14ac:dyDescent="0.35">
      <c r="A1563" s="43">
        <v>464</v>
      </c>
      <c r="B1563" s="44" t="s">
        <v>714</v>
      </c>
      <c r="C1563" s="55">
        <v>43885</v>
      </c>
      <c r="D1563" s="43" t="s">
        <v>1899</v>
      </c>
      <c r="E1563" s="43">
        <v>1957</v>
      </c>
      <c r="F1563" s="43" t="s">
        <v>2131</v>
      </c>
      <c r="G1563" s="56" t="s">
        <v>2103</v>
      </c>
      <c r="H1563" s="43">
        <v>2</v>
      </c>
      <c r="I1563" s="43">
        <v>1</v>
      </c>
      <c r="J1563" s="43">
        <v>0</v>
      </c>
      <c r="K1563" s="43">
        <v>402.2</v>
      </c>
      <c r="L1563" s="43">
        <v>401.5</v>
      </c>
      <c r="M1563" s="45">
        <v>0</v>
      </c>
      <c r="N1563" s="45">
        <f t="shared" si="134"/>
        <v>0</v>
      </c>
      <c r="O1563" s="45">
        <v>0</v>
      </c>
      <c r="P1563" s="45">
        <v>0</v>
      </c>
      <c r="Q1563" s="45">
        <v>0</v>
      </c>
      <c r="R1563" s="57">
        <v>45292</v>
      </c>
      <c r="S1563" s="57">
        <v>45657</v>
      </c>
    </row>
    <row r="1564" spans="1:19" ht="20.3" x14ac:dyDescent="0.35">
      <c r="A1564" s="43">
        <v>465</v>
      </c>
      <c r="B1564" s="44" t="s">
        <v>1493</v>
      </c>
      <c r="C1564" s="55">
        <v>43873</v>
      </c>
      <c r="D1564" s="43" t="s">
        <v>1899</v>
      </c>
      <c r="E1564" s="43">
        <v>1962</v>
      </c>
      <c r="F1564" s="43" t="s">
        <v>2131</v>
      </c>
      <c r="G1564" s="56" t="s">
        <v>2103</v>
      </c>
      <c r="H1564" s="43">
        <v>2</v>
      </c>
      <c r="I1564" s="43">
        <v>1</v>
      </c>
      <c r="J1564" s="43">
        <v>0</v>
      </c>
      <c r="K1564" s="43">
        <v>386.1</v>
      </c>
      <c r="L1564" s="43">
        <v>293.2</v>
      </c>
      <c r="M1564" s="45">
        <v>0</v>
      </c>
      <c r="N1564" s="45">
        <f t="shared" si="134"/>
        <v>0</v>
      </c>
      <c r="O1564" s="45">
        <v>0</v>
      </c>
      <c r="P1564" s="45">
        <v>0</v>
      </c>
      <c r="Q1564" s="45">
        <v>0</v>
      </c>
      <c r="R1564" s="57">
        <v>45292</v>
      </c>
      <c r="S1564" s="57">
        <v>45657</v>
      </c>
    </row>
    <row r="1565" spans="1:19" ht="20.3" x14ac:dyDescent="0.35">
      <c r="A1565" s="43">
        <v>466</v>
      </c>
      <c r="B1565" s="44" t="s">
        <v>1494</v>
      </c>
      <c r="C1565" s="55">
        <v>43874</v>
      </c>
      <c r="D1565" s="43" t="s">
        <v>1899</v>
      </c>
      <c r="E1565" s="43">
        <v>1959</v>
      </c>
      <c r="F1565" s="43" t="s">
        <v>2131</v>
      </c>
      <c r="G1565" s="56" t="s">
        <v>2103</v>
      </c>
      <c r="H1565" s="43">
        <v>2</v>
      </c>
      <c r="I1565" s="43">
        <v>1</v>
      </c>
      <c r="J1565" s="43">
        <v>0</v>
      </c>
      <c r="K1565" s="43">
        <v>386.7</v>
      </c>
      <c r="L1565" s="43">
        <v>396.9</v>
      </c>
      <c r="M1565" s="45">
        <v>0</v>
      </c>
      <c r="N1565" s="45">
        <f t="shared" si="134"/>
        <v>0</v>
      </c>
      <c r="O1565" s="45">
        <v>0</v>
      </c>
      <c r="P1565" s="45">
        <v>0</v>
      </c>
      <c r="Q1565" s="45">
        <v>0</v>
      </c>
      <c r="R1565" s="57">
        <v>45292</v>
      </c>
      <c r="S1565" s="57">
        <v>45657</v>
      </c>
    </row>
    <row r="1566" spans="1:19" ht="20.3" x14ac:dyDescent="0.35">
      <c r="A1566" s="43">
        <v>467</v>
      </c>
      <c r="B1566" s="44" t="s">
        <v>1495</v>
      </c>
      <c r="C1566" s="55">
        <v>43876</v>
      </c>
      <c r="D1566" s="43" t="s">
        <v>1899</v>
      </c>
      <c r="E1566" s="43">
        <v>1960</v>
      </c>
      <c r="F1566" s="43" t="s">
        <v>2131</v>
      </c>
      <c r="G1566" s="56" t="s">
        <v>2103</v>
      </c>
      <c r="H1566" s="43">
        <v>2</v>
      </c>
      <c r="I1566" s="43">
        <v>1</v>
      </c>
      <c r="J1566" s="43">
        <v>0</v>
      </c>
      <c r="K1566" s="43">
        <v>331</v>
      </c>
      <c r="L1566" s="43">
        <v>333.3</v>
      </c>
      <c r="M1566" s="45">
        <v>0</v>
      </c>
      <c r="N1566" s="45">
        <f t="shared" si="134"/>
        <v>0</v>
      </c>
      <c r="O1566" s="45">
        <v>0</v>
      </c>
      <c r="P1566" s="45">
        <v>0</v>
      </c>
      <c r="Q1566" s="45">
        <v>0</v>
      </c>
      <c r="R1566" s="57">
        <v>45292</v>
      </c>
      <c r="S1566" s="57">
        <v>45657</v>
      </c>
    </row>
    <row r="1567" spans="1:19" ht="20.3" x14ac:dyDescent="0.35">
      <c r="A1567" s="43">
        <v>468</v>
      </c>
      <c r="B1567" s="44" t="s">
        <v>1496</v>
      </c>
      <c r="C1567" s="55">
        <v>43862</v>
      </c>
      <c r="D1567" s="43" t="s">
        <v>1899</v>
      </c>
      <c r="E1567" s="43">
        <v>1960</v>
      </c>
      <c r="F1567" s="43" t="s">
        <v>2131</v>
      </c>
      <c r="G1567" s="56" t="s">
        <v>2103</v>
      </c>
      <c r="H1567" s="43">
        <v>2</v>
      </c>
      <c r="I1567" s="43">
        <v>1</v>
      </c>
      <c r="J1567" s="43">
        <v>0</v>
      </c>
      <c r="K1567" s="43">
        <v>401.6</v>
      </c>
      <c r="L1567" s="43">
        <v>416.5</v>
      </c>
      <c r="M1567" s="45">
        <v>0</v>
      </c>
      <c r="N1567" s="45">
        <f t="shared" si="134"/>
        <v>0</v>
      </c>
      <c r="O1567" s="45">
        <v>0</v>
      </c>
      <c r="P1567" s="45">
        <v>0</v>
      </c>
      <c r="Q1567" s="45">
        <v>0</v>
      </c>
      <c r="R1567" s="57">
        <v>45292</v>
      </c>
      <c r="S1567" s="57">
        <v>45657</v>
      </c>
    </row>
    <row r="1568" spans="1:19" ht="20.3" x14ac:dyDescent="0.35">
      <c r="A1568" s="43">
        <v>469</v>
      </c>
      <c r="B1568" s="44" t="s">
        <v>1498</v>
      </c>
      <c r="C1568" s="55">
        <v>43911</v>
      </c>
      <c r="D1568" s="43" t="s">
        <v>1899</v>
      </c>
      <c r="E1568" s="43">
        <v>1958</v>
      </c>
      <c r="F1568" s="43" t="s">
        <v>2131</v>
      </c>
      <c r="G1568" s="56" t="s">
        <v>2103</v>
      </c>
      <c r="H1568" s="43">
        <v>2</v>
      </c>
      <c r="I1568" s="43">
        <v>1</v>
      </c>
      <c r="J1568" s="43">
        <v>0</v>
      </c>
      <c r="K1568" s="43">
        <v>435.2</v>
      </c>
      <c r="L1568" s="43">
        <v>388.6</v>
      </c>
      <c r="M1568" s="45">
        <v>0</v>
      </c>
      <c r="N1568" s="45">
        <f t="shared" si="134"/>
        <v>0</v>
      </c>
      <c r="O1568" s="45">
        <v>0</v>
      </c>
      <c r="P1568" s="45">
        <v>0</v>
      </c>
      <c r="Q1568" s="45">
        <v>0</v>
      </c>
      <c r="R1568" s="57">
        <v>45292</v>
      </c>
      <c r="S1568" s="57">
        <v>45657</v>
      </c>
    </row>
    <row r="1569" spans="1:19" ht="20.3" x14ac:dyDescent="0.35">
      <c r="A1569" s="43">
        <v>470</v>
      </c>
      <c r="B1569" s="44" t="s">
        <v>1503</v>
      </c>
      <c r="C1569" s="55">
        <v>43923</v>
      </c>
      <c r="D1569" s="43" t="s">
        <v>1899</v>
      </c>
      <c r="E1569" s="43">
        <v>1965</v>
      </c>
      <c r="F1569" s="43" t="s">
        <v>2131</v>
      </c>
      <c r="G1569" s="56" t="s">
        <v>2098</v>
      </c>
      <c r="H1569" s="43">
        <v>2</v>
      </c>
      <c r="I1569" s="43">
        <v>2</v>
      </c>
      <c r="J1569" s="43">
        <v>0</v>
      </c>
      <c r="K1569" s="43">
        <v>650.4</v>
      </c>
      <c r="L1569" s="43">
        <v>617.1</v>
      </c>
      <c r="M1569" s="45">
        <v>0</v>
      </c>
      <c r="N1569" s="45">
        <f t="shared" si="134"/>
        <v>0</v>
      </c>
      <c r="O1569" s="45">
        <v>0</v>
      </c>
      <c r="P1569" s="45">
        <v>0</v>
      </c>
      <c r="Q1569" s="45">
        <v>0</v>
      </c>
      <c r="R1569" s="57">
        <v>45292</v>
      </c>
      <c r="S1569" s="57">
        <v>45657</v>
      </c>
    </row>
    <row r="1570" spans="1:19" ht="20.3" x14ac:dyDescent="0.3">
      <c r="A1570" s="46" t="s">
        <v>22</v>
      </c>
      <c r="B1570" s="46"/>
      <c r="C1570" s="58" t="s">
        <v>172</v>
      </c>
      <c r="D1570" s="58" t="s">
        <v>172</v>
      </c>
      <c r="E1570" s="58" t="s">
        <v>172</v>
      </c>
      <c r="F1570" s="58" t="s">
        <v>172</v>
      </c>
      <c r="G1570" s="58" t="s">
        <v>172</v>
      </c>
      <c r="H1570" s="58" t="s">
        <v>172</v>
      </c>
      <c r="I1570" s="58" t="s">
        <v>172</v>
      </c>
      <c r="J1570" s="49">
        <f>SUM(J1557:J1569)</f>
        <v>0</v>
      </c>
      <c r="K1570" s="49">
        <f t="shared" ref="K1570:Q1570" si="137">SUM(K1557:K1569)</f>
        <v>5408.4999999999991</v>
      </c>
      <c r="L1570" s="49">
        <f t="shared" si="137"/>
        <v>5150.7000000000007</v>
      </c>
      <c r="M1570" s="49">
        <f t="shared" si="137"/>
        <v>0</v>
      </c>
      <c r="N1570" s="49">
        <f t="shared" si="137"/>
        <v>0</v>
      </c>
      <c r="O1570" s="49">
        <f t="shared" si="137"/>
        <v>0</v>
      </c>
      <c r="P1570" s="49">
        <f t="shared" si="137"/>
        <v>0</v>
      </c>
      <c r="Q1570" s="49">
        <f t="shared" si="137"/>
        <v>0</v>
      </c>
      <c r="R1570" s="58" t="s">
        <v>172</v>
      </c>
      <c r="S1570" s="58" t="s">
        <v>172</v>
      </c>
    </row>
    <row r="1571" spans="1:19" ht="19.649999999999999" x14ac:dyDescent="0.3">
      <c r="A1571" s="53" t="s">
        <v>34</v>
      </c>
      <c r="B1571" s="53"/>
      <c r="C1571" s="58" t="s">
        <v>172</v>
      </c>
      <c r="D1571" s="58" t="s">
        <v>172</v>
      </c>
      <c r="E1571" s="58" t="s">
        <v>172</v>
      </c>
      <c r="F1571" s="58" t="s">
        <v>172</v>
      </c>
      <c r="G1571" s="58" t="s">
        <v>172</v>
      </c>
      <c r="H1571" s="58" t="s">
        <v>172</v>
      </c>
      <c r="I1571" s="58" t="s">
        <v>172</v>
      </c>
      <c r="J1571" s="49">
        <f>J1555+J1570</f>
        <v>0</v>
      </c>
      <c r="K1571" s="49">
        <f t="shared" ref="K1571:Q1571" si="138">K1555+K1570</f>
        <v>22223.850000000002</v>
      </c>
      <c r="L1571" s="49">
        <f t="shared" si="138"/>
        <v>18113.400000000001</v>
      </c>
      <c r="M1571" s="49">
        <f t="shared" si="138"/>
        <v>0</v>
      </c>
      <c r="N1571" s="49">
        <f t="shared" si="138"/>
        <v>0</v>
      </c>
      <c r="O1571" s="49">
        <f t="shared" si="138"/>
        <v>0</v>
      </c>
      <c r="P1571" s="49">
        <f t="shared" si="138"/>
        <v>0</v>
      </c>
      <c r="Q1571" s="49">
        <f t="shared" si="138"/>
        <v>0</v>
      </c>
      <c r="R1571" s="58" t="s">
        <v>172</v>
      </c>
      <c r="S1571" s="58" t="s">
        <v>172</v>
      </c>
    </row>
    <row r="1572" spans="1:19" ht="19.649999999999999" x14ac:dyDescent="0.3">
      <c r="A1572" s="590" t="s">
        <v>2011</v>
      </c>
      <c r="B1572" s="590"/>
      <c r="C1572" s="590"/>
      <c r="D1572" s="590"/>
      <c r="E1572" s="590"/>
      <c r="F1572" s="590"/>
      <c r="G1572" s="590"/>
      <c r="H1572" s="590"/>
      <c r="I1572" s="590"/>
      <c r="J1572" s="590"/>
      <c r="K1572" s="590"/>
      <c r="L1572" s="590"/>
      <c r="M1572" s="590"/>
      <c r="N1572" s="590"/>
      <c r="O1572" s="590"/>
      <c r="P1572" s="590"/>
      <c r="Q1572" s="590"/>
      <c r="R1572" s="590"/>
      <c r="S1572" s="591"/>
    </row>
    <row r="1573" spans="1:19" ht="19.649999999999999" x14ac:dyDescent="0.3">
      <c r="A1573" s="556" t="s">
        <v>2012</v>
      </c>
      <c r="B1573" s="556"/>
      <c r="C1573" s="556"/>
      <c r="D1573" s="556"/>
      <c r="E1573" s="556"/>
      <c r="F1573" s="556"/>
      <c r="G1573" s="556"/>
      <c r="H1573" s="556"/>
      <c r="I1573" s="556"/>
      <c r="J1573" s="556"/>
      <c r="K1573" s="556"/>
      <c r="L1573" s="556"/>
      <c r="M1573" s="556"/>
      <c r="N1573" s="556"/>
      <c r="O1573" s="556"/>
      <c r="P1573" s="556"/>
      <c r="Q1573" s="556"/>
      <c r="R1573" s="556"/>
      <c r="S1573" s="557"/>
    </row>
    <row r="1574" spans="1:19" ht="20.3" x14ac:dyDescent="0.35">
      <c r="A1574" s="43">
        <v>471</v>
      </c>
      <c r="B1574" s="46" t="s">
        <v>1135</v>
      </c>
      <c r="C1574" s="55">
        <v>43963</v>
      </c>
      <c r="D1574" s="43" t="s">
        <v>1899</v>
      </c>
      <c r="E1574" s="43">
        <v>1960</v>
      </c>
      <c r="F1574" s="43" t="s">
        <v>2131</v>
      </c>
      <c r="G1574" s="56" t="s">
        <v>2098</v>
      </c>
      <c r="H1574" s="43">
        <v>2</v>
      </c>
      <c r="I1574" s="43">
        <v>1</v>
      </c>
      <c r="J1574" s="43">
        <v>0</v>
      </c>
      <c r="K1574" s="43">
        <v>696.1</v>
      </c>
      <c r="L1574" s="43">
        <v>439.21</v>
      </c>
      <c r="M1574" s="45">
        <v>0</v>
      </c>
      <c r="N1574" s="45">
        <f t="shared" si="134"/>
        <v>0</v>
      </c>
      <c r="O1574" s="45">
        <v>0</v>
      </c>
      <c r="P1574" s="45">
        <v>0</v>
      </c>
      <c r="Q1574" s="45">
        <v>0</v>
      </c>
      <c r="R1574" s="57">
        <v>45292</v>
      </c>
      <c r="S1574" s="57">
        <v>45657</v>
      </c>
    </row>
    <row r="1575" spans="1:19" ht="20.3" x14ac:dyDescent="0.35">
      <c r="A1575" s="43">
        <v>472</v>
      </c>
      <c r="B1575" s="46" t="s">
        <v>1136</v>
      </c>
      <c r="C1575" s="55">
        <v>43964</v>
      </c>
      <c r="D1575" s="43" t="s">
        <v>1899</v>
      </c>
      <c r="E1575" s="43">
        <v>1973</v>
      </c>
      <c r="F1575" s="43" t="s">
        <v>2131</v>
      </c>
      <c r="G1575" s="56" t="s">
        <v>2098</v>
      </c>
      <c r="H1575" s="43">
        <v>2</v>
      </c>
      <c r="I1575" s="43">
        <v>1</v>
      </c>
      <c r="J1575" s="43">
        <v>0</v>
      </c>
      <c r="K1575" s="43">
        <v>721.09</v>
      </c>
      <c r="L1575" s="43">
        <v>359.87</v>
      </c>
      <c r="M1575" s="45">
        <v>0</v>
      </c>
      <c r="N1575" s="45">
        <f t="shared" si="134"/>
        <v>0</v>
      </c>
      <c r="O1575" s="45">
        <v>0</v>
      </c>
      <c r="P1575" s="45">
        <v>0</v>
      </c>
      <c r="Q1575" s="45">
        <v>0</v>
      </c>
      <c r="R1575" s="57">
        <v>45292</v>
      </c>
      <c r="S1575" s="57">
        <v>45657</v>
      </c>
    </row>
    <row r="1576" spans="1:19" ht="20.3" x14ac:dyDescent="0.3">
      <c r="A1576" s="46" t="s">
        <v>22</v>
      </c>
      <c r="B1576" s="46"/>
      <c r="C1576" s="58" t="s">
        <v>172</v>
      </c>
      <c r="D1576" s="58" t="s">
        <v>172</v>
      </c>
      <c r="E1576" s="58" t="s">
        <v>172</v>
      </c>
      <c r="F1576" s="58" t="s">
        <v>172</v>
      </c>
      <c r="G1576" s="58" t="s">
        <v>172</v>
      </c>
      <c r="H1576" s="58" t="s">
        <v>172</v>
      </c>
      <c r="I1576" s="58" t="s">
        <v>172</v>
      </c>
      <c r="J1576" s="49">
        <f>SUM(J1574:J1575)</f>
        <v>0</v>
      </c>
      <c r="K1576" s="49">
        <f t="shared" ref="K1576:Q1576" si="139">SUM(K1574:K1575)</f>
        <v>1417.19</v>
      </c>
      <c r="L1576" s="49">
        <f t="shared" si="139"/>
        <v>799.07999999999993</v>
      </c>
      <c r="M1576" s="49">
        <f t="shared" si="139"/>
        <v>0</v>
      </c>
      <c r="N1576" s="49">
        <f t="shared" si="139"/>
        <v>0</v>
      </c>
      <c r="O1576" s="49">
        <f t="shared" si="139"/>
        <v>0</v>
      </c>
      <c r="P1576" s="49">
        <f t="shared" si="139"/>
        <v>0</v>
      </c>
      <c r="Q1576" s="49">
        <f t="shared" si="139"/>
        <v>0</v>
      </c>
      <c r="R1576" s="58" t="s">
        <v>172</v>
      </c>
      <c r="S1576" s="58" t="s">
        <v>172</v>
      </c>
    </row>
    <row r="1577" spans="1:19" ht="19.649999999999999" x14ac:dyDescent="0.3">
      <c r="A1577" s="596" t="s">
        <v>2013</v>
      </c>
      <c r="B1577" s="596"/>
      <c r="C1577" s="596"/>
      <c r="D1577" s="596"/>
      <c r="E1577" s="596"/>
      <c r="F1577" s="596"/>
      <c r="G1577" s="596"/>
      <c r="H1577" s="596"/>
      <c r="I1577" s="596"/>
      <c r="J1577" s="596"/>
      <c r="K1577" s="596"/>
      <c r="L1577" s="596"/>
      <c r="M1577" s="596"/>
      <c r="N1577" s="596"/>
      <c r="O1577" s="596"/>
      <c r="P1577" s="596"/>
      <c r="Q1577" s="596"/>
      <c r="R1577" s="596"/>
      <c r="S1577" s="597"/>
    </row>
    <row r="1578" spans="1:19" ht="20.3" x14ac:dyDescent="0.35">
      <c r="A1578" s="43">
        <v>473</v>
      </c>
      <c r="B1578" s="44" t="s">
        <v>1897</v>
      </c>
      <c r="C1578" s="55">
        <v>44068</v>
      </c>
      <c r="D1578" s="43" t="s">
        <v>1899</v>
      </c>
      <c r="E1578" s="43">
        <v>1981</v>
      </c>
      <c r="F1578" s="43" t="s">
        <v>2131</v>
      </c>
      <c r="G1578" s="56" t="s">
        <v>2097</v>
      </c>
      <c r="H1578" s="43">
        <v>5</v>
      </c>
      <c r="I1578" s="43">
        <v>1</v>
      </c>
      <c r="J1578" s="43">
        <v>0</v>
      </c>
      <c r="K1578" s="43">
        <v>4738.42</v>
      </c>
      <c r="L1578" s="43">
        <v>1315.6</v>
      </c>
      <c r="M1578" s="45">
        <v>0</v>
      </c>
      <c r="N1578" s="45">
        <f t="shared" si="134"/>
        <v>0</v>
      </c>
      <c r="O1578" s="45">
        <v>0</v>
      </c>
      <c r="P1578" s="45">
        <v>0</v>
      </c>
      <c r="Q1578" s="45">
        <v>0</v>
      </c>
      <c r="R1578" s="57">
        <v>45292</v>
      </c>
      <c r="S1578" s="57">
        <v>45657</v>
      </c>
    </row>
    <row r="1579" spans="1:19" ht="20.3" x14ac:dyDescent="0.35">
      <c r="A1579" s="43">
        <v>474</v>
      </c>
      <c r="B1579" s="47" t="s">
        <v>1045</v>
      </c>
      <c r="C1579" s="55">
        <v>55879</v>
      </c>
      <c r="D1579" s="43" t="s">
        <v>1899</v>
      </c>
      <c r="E1579" s="43">
        <v>1964</v>
      </c>
      <c r="F1579" s="43" t="s">
        <v>2131</v>
      </c>
      <c r="G1579" s="56" t="s">
        <v>2110</v>
      </c>
      <c r="H1579" s="43">
        <v>4</v>
      </c>
      <c r="I1579" s="43">
        <v>4</v>
      </c>
      <c r="J1579" s="43">
        <v>0</v>
      </c>
      <c r="K1579" s="43">
        <v>2827</v>
      </c>
      <c r="L1579" s="43">
        <v>2700.3</v>
      </c>
      <c r="M1579" s="45">
        <v>0</v>
      </c>
      <c r="N1579" s="45">
        <f t="shared" si="134"/>
        <v>0</v>
      </c>
      <c r="O1579" s="45">
        <v>0</v>
      </c>
      <c r="P1579" s="45">
        <v>0</v>
      </c>
      <c r="Q1579" s="45">
        <v>0</v>
      </c>
      <c r="R1579" s="57">
        <v>45292</v>
      </c>
      <c r="S1579" s="57">
        <v>45657</v>
      </c>
    </row>
    <row r="1580" spans="1:19" ht="20.3" x14ac:dyDescent="0.35">
      <c r="A1580" s="43">
        <v>475</v>
      </c>
      <c r="B1580" s="47" t="s">
        <v>1046</v>
      </c>
      <c r="C1580" s="55">
        <v>55880</v>
      </c>
      <c r="D1580" s="43" t="s">
        <v>1899</v>
      </c>
      <c r="E1580" s="43">
        <v>1965</v>
      </c>
      <c r="F1580" s="43" t="s">
        <v>2131</v>
      </c>
      <c r="G1580" s="56" t="s">
        <v>2110</v>
      </c>
      <c r="H1580" s="43">
        <v>4</v>
      </c>
      <c r="I1580" s="43">
        <v>4</v>
      </c>
      <c r="J1580" s="43">
        <v>0</v>
      </c>
      <c r="K1580" s="43">
        <v>2827</v>
      </c>
      <c r="L1580" s="43">
        <v>215.9</v>
      </c>
      <c r="M1580" s="45">
        <v>0</v>
      </c>
      <c r="N1580" s="45">
        <f t="shared" si="134"/>
        <v>0</v>
      </c>
      <c r="O1580" s="45">
        <v>0</v>
      </c>
      <c r="P1580" s="45">
        <v>0</v>
      </c>
      <c r="Q1580" s="45">
        <v>0</v>
      </c>
      <c r="R1580" s="57">
        <v>45292</v>
      </c>
      <c r="S1580" s="57">
        <v>45657</v>
      </c>
    </row>
    <row r="1581" spans="1:19" ht="20.3" x14ac:dyDescent="0.3">
      <c r="A1581" s="46" t="s">
        <v>22</v>
      </c>
      <c r="B1581" s="46"/>
      <c r="C1581" s="58" t="s">
        <v>172</v>
      </c>
      <c r="D1581" s="58" t="s">
        <v>172</v>
      </c>
      <c r="E1581" s="58" t="s">
        <v>172</v>
      </c>
      <c r="F1581" s="58" t="s">
        <v>172</v>
      </c>
      <c r="G1581" s="58" t="s">
        <v>172</v>
      </c>
      <c r="H1581" s="58" t="s">
        <v>172</v>
      </c>
      <c r="I1581" s="58" t="s">
        <v>172</v>
      </c>
      <c r="J1581" s="49">
        <f>SUM(J1578:J1580)</f>
        <v>0</v>
      </c>
      <c r="K1581" s="49">
        <f t="shared" ref="K1581:Q1581" si="140">SUM(K1578:K1580)</f>
        <v>10392.42</v>
      </c>
      <c r="L1581" s="49">
        <f t="shared" si="140"/>
        <v>4231.8</v>
      </c>
      <c r="M1581" s="49">
        <f t="shared" si="140"/>
        <v>0</v>
      </c>
      <c r="N1581" s="49">
        <f t="shared" si="140"/>
        <v>0</v>
      </c>
      <c r="O1581" s="49">
        <f t="shared" si="140"/>
        <v>0</v>
      </c>
      <c r="P1581" s="49">
        <f t="shared" si="140"/>
        <v>0</v>
      </c>
      <c r="Q1581" s="49">
        <f t="shared" si="140"/>
        <v>0</v>
      </c>
      <c r="R1581" s="58" t="s">
        <v>172</v>
      </c>
      <c r="S1581" s="58" t="s">
        <v>172</v>
      </c>
    </row>
    <row r="1582" spans="1:19" ht="19.649999999999999" x14ac:dyDescent="0.3">
      <c r="A1582" s="596" t="s">
        <v>2119</v>
      </c>
      <c r="B1582" s="596"/>
      <c r="C1582" s="596"/>
      <c r="D1582" s="596"/>
      <c r="E1582" s="596"/>
      <c r="F1582" s="596"/>
      <c r="G1582" s="596"/>
      <c r="H1582" s="596"/>
      <c r="I1582" s="596"/>
      <c r="J1582" s="596"/>
      <c r="K1582" s="596"/>
      <c r="L1582" s="596"/>
      <c r="M1582" s="596"/>
      <c r="N1582" s="596"/>
      <c r="O1582" s="596"/>
      <c r="P1582" s="596"/>
      <c r="Q1582" s="596"/>
      <c r="R1582" s="596"/>
      <c r="S1582" s="597"/>
    </row>
    <row r="1583" spans="1:19" ht="20.3" x14ac:dyDescent="0.35">
      <c r="A1583" s="43">
        <v>476</v>
      </c>
      <c r="B1583" s="44" t="s">
        <v>721</v>
      </c>
      <c r="C1583" s="55">
        <v>55833</v>
      </c>
      <c r="D1583" s="43" t="s">
        <v>1899</v>
      </c>
      <c r="E1583" s="43">
        <v>1971</v>
      </c>
      <c r="F1583" s="43" t="s">
        <v>2131</v>
      </c>
      <c r="G1583" s="56" t="s">
        <v>2110</v>
      </c>
      <c r="H1583" s="43">
        <v>4</v>
      </c>
      <c r="I1583" s="43">
        <v>4</v>
      </c>
      <c r="J1583" s="43">
        <v>0</v>
      </c>
      <c r="K1583" s="43">
        <v>2818</v>
      </c>
      <c r="L1583" s="43">
        <v>55.2</v>
      </c>
      <c r="M1583" s="45">
        <v>0</v>
      </c>
      <c r="N1583" s="45">
        <f t="shared" si="134"/>
        <v>0</v>
      </c>
      <c r="O1583" s="45">
        <v>0</v>
      </c>
      <c r="P1583" s="45">
        <v>0</v>
      </c>
      <c r="Q1583" s="45">
        <v>0</v>
      </c>
      <c r="R1583" s="57">
        <v>45292</v>
      </c>
      <c r="S1583" s="57">
        <v>45657</v>
      </c>
    </row>
    <row r="1584" spans="1:19" ht="20.3" x14ac:dyDescent="0.3">
      <c r="A1584" s="46" t="s">
        <v>22</v>
      </c>
      <c r="B1584" s="46"/>
      <c r="C1584" s="58" t="s">
        <v>172</v>
      </c>
      <c r="D1584" s="58" t="s">
        <v>172</v>
      </c>
      <c r="E1584" s="58" t="s">
        <v>172</v>
      </c>
      <c r="F1584" s="58" t="s">
        <v>172</v>
      </c>
      <c r="G1584" s="58" t="s">
        <v>172</v>
      </c>
      <c r="H1584" s="58" t="s">
        <v>172</v>
      </c>
      <c r="I1584" s="58" t="s">
        <v>172</v>
      </c>
      <c r="J1584" s="49">
        <f>SUM(J1583)</f>
        <v>0</v>
      </c>
      <c r="K1584" s="49">
        <f t="shared" ref="K1584:Q1584" si="141">SUM(K1583)</f>
        <v>2818</v>
      </c>
      <c r="L1584" s="49">
        <f t="shared" si="141"/>
        <v>55.2</v>
      </c>
      <c r="M1584" s="49">
        <f t="shared" si="141"/>
        <v>0</v>
      </c>
      <c r="N1584" s="49">
        <f t="shared" si="141"/>
        <v>0</v>
      </c>
      <c r="O1584" s="49">
        <f t="shared" si="141"/>
        <v>0</v>
      </c>
      <c r="P1584" s="49">
        <f t="shared" si="141"/>
        <v>0</v>
      </c>
      <c r="Q1584" s="49">
        <f t="shared" si="141"/>
        <v>0</v>
      </c>
      <c r="R1584" s="58" t="s">
        <v>172</v>
      </c>
      <c r="S1584" s="58" t="s">
        <v>172</v>
      </c>
    </row>
    <row r="1585" spans="1:19" ht="19.649999999999999" x14ac:dyDescent="0.3">
      <c r="A1585" s="596" t="s">
        <v>2120</v>
      </c>
      <c r="B1585" s="596"/>
      <c r="C1585" s="596"/>
      <c r="D1585" s="596"/>
      <c r="E1585" s="596"/>
      <c r="F1585" s="596"/>
      <c r="G1585" s="596"/>
      <c r="H1585" s="596"/>
      <c r="I1585" s="596"/>
      <c r="J1585" s="596"/>
      <c r="K1585" s="596"/>
      <c r="L1585" s="596"/>
      <c r="M1585" s="596"/>
      <c r="N1585" s="596"/>
      <c r="O1585" s="596"/>
      <c r="P1585" s="596"/>
      <c r="Q1585" s="596"/>
      <c r="R1585" s="596"/>
      <c r="S1585" s="597"/>
    </row>
    <row r="1586" spans="1:19" ht="20.3" x14ac:dyDescent="0.35">
      <c r="A1586" s="43">
        <v>477</v>
      </c>
      <c r="B1586" s="47" t="s">
        <v>723</v>
      </c>
      <c r="C1586" s="55">
        <v>44118</v>
      </c>
      <c r="D1586" s="43" t="s">
        <v>1899</v>
      </c>
      <c r="E1586" s="43">
        <v>1967</v>
      </c>
      <c r="F1586" s="43" t="s">
        <v>2131</v>
      </c>
      <c r="G1586" s="56" t="s">
        <v>2098</v>
      </c>
      <c r="H1586" s="43">
        <v>2</v>
      </c>
      <c r="I1586" s="43">
        <v>2</v>
      </c>
      <c r="J1586" s="43">
        <v>0</v>
      </c>
      <c r="K1586" s="43">
        <v>508.52</v>
      </c>
      <c r="L1586" s="43">
        <v>450.88</v>
      </c>
      <c r="M1586" s="45">
        <v>0</v>
      </c>
      <c r="N1586" s="45">
        <f t="shared" si="134"/>
        <v>0</v>
      </c>
      <c r="O1586" s="45">
        <v>0</v>
      </c>
      <c r="P1586" s="45">
        <v>0</v>
      </c>
      <c r="Q1586" s="45">
        <v>0</v>
      </c>
      <c r="R1586" s="57">
        <v>45292</v>
      </c>
      <c r="S1586" s="57">
        <v>45657</v>
      </c>
    </row>
    <row r="1587" spans="1:19" ht="20.3" x14ac:dyDescent="0.35">
      <c r="A1587" s="43">
        <v>478</v>
      </c>
      <c r="B1587" s="47" t="s">
        <v>724</v>
      </c>
      <c r="C1587" s="55">
        <v>44119</v>
      </c>
      <c r="D1587" s="43" t="s">
        <v>1899</v>
      </c>
      <c r="E1587" s="43">
        <v>1968</v>
      </c>
      <c r="F1587" s="43" t="s">
        <v>2131</v>
      </c>
      <c r="G1587" s="56" t="s">
        <v>2098</v>
      </c>
      <c r="H1587" s="43">
        <v>2</v>
      </c>
      <c r="I1587" s="43">
        <v>2</v>
      </c>
      <c r="J1587" s="43">
        <v>0</v>
      </c>
      <c r="K1587" s="43">
        <v>467.64</v>
      </c>
      <c r="L1587" s="43">
        <v>442.34</v>
      </c>
      <c r="M1587" s="45">
        <v>0</v>
      </c>
      <c r="N1587" s="45">
        <f t="shared" si="134"/>
        <v>0</v>
      </c>
      <c r="O1587" s="45">
        <v>0</v>
      </c>
      <c r="P1587" s="45">
        <v>0</v>
      </c>
      <c r="Q1587" s="45">
        <v>0</v>
      </c>
      <c r="R1587" s="57">
        <v>45292</v>
      </c>
      <c r="S1587" s="57">
        <v>45657</v>
      </c>
    </row>
    <row r="1588" spans="1:19" ht="20.3" x14ac:dyDescent="0.3">
      <c r="A1588" s="46" t="s">
        <v>22</v>
      </c>
      <c r="B1588" s="46"/>
      <c r="C1588" s="58" t="s">
        <v>172</v>
      </c>
      <c r="D1588" s="58" t="s">
        <v>172</v>
      </c>
      <c r="E1588" s="58" t="s">
        <v>172</v>
      </c>
      <c r="F1588" s="58" t="s">
        <v>172</v>
      </c>
      <c r="G1588" s="58" t="s">
        <v>172</v>
      </c>
      <c r="H1588" s="58" t="s">
        <v>172</v>
      </c>
      <c r="I1588" s="58" t="s">
        <v>172</v>
      </c>
      <c r="J1588" s="71">
        <f>SUM(J1586:J1587)</f>
        <v>0</v>
      </c>
      <c r="K1588" s="71">
        <f t="shared" ref="K1588:Q1588" si="142">SUM(K1586:K1587)</f>
        <v>976.16</v>
      </c>
      <c r="L1588" s="71">
        <f t="shared" si="142"/>
        <v>893.22</v>
      </c>
      <c r="M1588" s="71">
        <f t="shared" si="142"/>
        <v>0</v>
      </c>
      <c r="N1588" s="71">
        <f t="shared" si="142"/>
        <v>0</v>
      </c>
      <c r="O1588" s="71">
        <f t="shared" si="142"/>
        <v>0</v>
      </c>
      <c r="P1588" s="71">
        <f t="shared" si="142"/>
        <v>0</v>
      </c>
      <c r="Q1588" s="71">
        <f t="shared" si="142"/>
        <v>0</v>
      </c>
      <c r="R1588" s="58" t="s">
        <v>172</v>
      </c>
      <c r="S1588" s="58" t="s">
        <v>172</v>
      </c>
    </row>
    <row r="1589" spans="1:19" ht="19.649999999999999" x14ac:dyDescent="0.3">
      <c r="A1589" s="53" t="s">
        <v>34</v>
      </c>
      <c r="B1589" s="53"/>
      <c r="C1589" s="58" t="s">
        <v>172</v>
      </c>
      <c r="D1589" s="58" t="s">
        <v>172</v>
      </c>
      <c r="E1589" s="58" t="s">
        <v>172</v>
      </c>
      <c r="F1589" s="58" t="s">
        <v>172</v>
      </c>
      <c r="G1589" s="58" t="s">
        <v>172</v>
      </c>
      <c r="H1589" s="58" t="s">
        <v>172</v>
      </c>
      <c r="I1589" s="58" t="s">
        <v>172</v>
      </c>
      <c r="J1589" s="49">
        <f>J1576+J1581+J1584+J1588</f>
        <v>0</v>
      </c>
      <c r="K1589" s="49">
        <f t="shared" ref="K1589:Q1589" si="143">K1576+K1581+K1584+K1588</f>
        <v>15603.77</v>
      </c>
      <c r="L1589" s="49">
        <f t="shared" si="143"/>
        <v>5979.3</v>
      </c>
      <c r="M1589" s="49">
        <f t="shared" si="143"/>
        <v>0</v>
      </c>
      <c r="N1589" s="49">
        <f t="shared" si="143"/>
        <v>0</v>
      </c>
      <c r="O1589" s="49">
        <f t="shared" si="143"/>
        <v>0</v>
      </c>
      <c r="P1589" s="49">
        <f t="shared" si="143"/>
        <v>0</v>
      </c>
      <c r="Q1589" s="49">
        <f t="shared" si="143"/>
        <v>0</v>
      </c>
      <c r="R1589" s="58" t="s">
        <v>172</v>
      </c>
      <c r="S1589" s="58" t="s">
        <v>172</v>
      </c>
    </row>
    <row r="1590" spans="1:19" ht="19.649999999999999" x14ac:dyDescent="0.3">
      <c r="A1590" s="590" t="s">
        <v>2014</v>
      </c>
      <c r="B1590" s="590"/>
      <c r="C1590" s="590"/>
      <c r="D1590" s="590"/>
      <c r="E1590" s="590"/>
      <c r="F1590" s="590"/>
      <c r="G1590" s="590"/>
      <c r="H1590" s="590"/>
      <c r="I1590" s="590"/>
      <c r="J1590" s="590"/>
      <c r="K1590" s="590"/>
      <c r="L1590" s="590"/>
      <c r="M1590" s="590"/>
      <c r="N1590" s="590"/>
      <c r="O1590" s="590"/>
      <c r="P1590" s="590"/>
      <c r="Q1590" s="590"/>
      <c r="R1590" s="590"/>
      <c r="S1590" s="591"/>
    </row>
    <row r="1591" spans="1:19" ht="19.649999999999999" x14ac:dyDescent="0.3">
      <c r="A1591" s="556" t="s">
        <v>2015</v>
      </c>
      <c r="B1591" s="556"/>
      <c r="C1591" s="556"/>
      <c r="D1591" s="556"/>
      <c r="E1591" s="556"/>
      <c r="F1591" s="556"/>
      <c r="G1591" s="556"/>
      <c r="H1591" s="556"/>
      <c r="I1591" s="556"/>
      <c r="J1591" s="556"/>
      <c r="K1591" s="556"/>
      <c r="L1591" s="556"/>
      <c r="M1591" s="556"/>
      <c r="N1591" s="556"/>
      <c r="O1591" s="556"/>
      <c r="P1591" s="556"/>
      <c r="Q1591" s="556"/>
      <c r="R1591" s="556"/>
      <c r="S1591" s="557"/>
    </row>
    <row r="1592" spans="1:19" ht="20.3" x14ac:dyDescent="0.35">
      <c r="A1592" s="43">
        <v>479</v>
      </c>
      <c r="B1592" s="44" t="s">
        <v>1138</v>
      </c>
      <c r="C1592" s="55">
        <v>44621</v>
      </c>
      <c r="D1592" s="43" t="s">
        <v>1899</v>
      </c>
      <c r="E1592" s="43">
        <v>1981</v>
      </c>
      <c r="F1592" s="43" t="s">
        <v>2131</v>
      </c>
      <c r="G1592" s="56" t="s">
        <v>2098</v>
      </c>
      <c r="H1592" s="43">
        <v>5</v>
      </c>
      <c r="I1592" s="43">
        <v>1</v>
      </c>
      <c r="J1592" s="43">
        <v>0</v>
      </c>
      <c r="K1592" s="43">
        <v>939.8</v>
      </c>
      <c r="L1592" s="43">
        <v>839</v>
      </c>
      <c r="M1592" s="45">
        <v>2063806</v>
      </c>
      <c r="N1592" s="45">
        <f t="shared" si="134"/>
        <v>2063806</v>
      </c>
      <c r="O1592" s="45">
        <v>0</v>
      </c>
      <c r="P1592" s="45">
        <v>0</v>
      </c>
      <c r="Q1592" s="45">
        <v>0</v>
      </c>
      <c r="R1592" s="57">
        <v>45292</v>
      </c>
      <c r="S1592" s="57">
        <v>45657</v>
      </c>
    </row>
    <row r="1593" spans="1:19" ht="20.3" x14ac:dyDescent="0.35">
      <c r="A1593" s="43">
        <v>480</v>
      </c>
      <c r="B1593" s="44" t="s">
        <v>1139</v>
      </c>
      <c r="C1593" s="55">
        <v>44622</v>
      </c>
      <c r="D1593" s="43" t="s">
        <v>1899</v>
      </c>
      <c r="E1593" s="43">
        <v>1981</v>
      </c>
      <c r="F1593" s="43" t="s">
        <v>2131</v>
      </c>
      <c r="G1593" s="56" t="s">
        <v>2098</v>
      </c>
      <c r="H1593" s="43">
        <v>5</v>
      </c>
      <c r="I1593" s="43">
        <v>1</v>
      </c>
      <c r="J1593" s="43">
        <v>0</v>
      </c>
      <c r="K1593" s="43">
        <v>944</v>
      </c>
      <c r="L1593" s="43">
        <v>834.8</v>
      </c>
      <c r="M1593" s="45">
        <v>2194916.3899999997</v>
      </c>
      <c r="N1593" s="45">
        <f t="shared" si="134"/>
        <v>2194916.3899999997</v>
      </c>
      <c r="O1593" s="45">
        <v>0</v>
      </c>
      <c r="P1593" s="45">
        <v>0</v>
      </c>
      <c r="Q1593" s="45">
        <v>0</v>
      </c>
      <c r="R1593" s="57">
        <v>45292</v>
      </c>
      <c r="S1593" s="57">
        <v>45657</v>
      </c>
    </row>
    <row r="1594" spans="1:19" ht="20.3" x14ac:dyDescent="0.3">
      <c r="A1594" s="46" t="s">
        <v>22</v>
      </c>
      <c r="B1594" s="46"/>
      <c r="C1594" s="58" t="s">
        <v>172</v>
      </c>
      <c r="D1594" s="58" t="s">
        <v>172</v>
      </c>
      <c r="E1594" s="58" t="s">
        <v>172</v>
      </c>
      <c r="F1594" s="58" t="s">
        <v>172</v>
      </c>
      <c r="G1594" s="58" t="s">
        <v>172</v>
      </c>
      <c r="H1594" s="58" t="s">
        <v>172</v>
      </c>
      <c r="I1594" s="58" t="s">
        <v>172</v>
      </c>
      <c r="J1594" s="49">
        <f>SUM(J1592:J1593)</f>
        <v>0</v>
      </c>
      <c r="K1594" s="49">
        <f t="shared" ref="K1594:Q1594" si="144">SUM(K1592:K1593)</f>
        <v>1883.8</v>
      </c>
      <c r="L1594" s="49">
        <f t="shared" si="144"/>
        <v>1673.8</v>
      </c>
      <c r="M1594" s="49">
        <f t="shared" si="144"/>
        <v>4258722.3899999997</v>
      </c>
      <c r="N1594" s="49">
        <f t="shared" si="144"/>
        <v>4258722.3899999997</v>
      </c>
      <c r="O1594" s="49">
        <f t="shared" si="144"/>
        <v>0</v>
      </c>
      <c r="P1594" s="49">
        <f t="shared" si="144"/>
        <v>0</v>
      </c>
      <c r="Q1594" s="49">
        <f t="shared" si="144"/>
        <v>0</v>
      </c>
      <c r="R1594" s="58" t="s">
        <v>172</v>
      </c>
      <c r="S1594" s="58" t="s">
        <v>172</v>
      </c>
    </row>
    <row r="1595" spans="1:19" ht="19.649999999999999" x14ac:dyDescent="0.3">
      <c r="A1595" s="596" t="s">
        <v>2016</v>
      </c>
      <c r="B1595" s="596"/>
      <c r="C1595" s="596"/>
      <c r="D1595" s="596"/>
      <c r="E1595" s="596"/>
      <c r="F1595" s="596"/>
      <c r="G1595" s="596"/>
      <c r="H1595" s="596"/>
      <c r="I1595" s="596"/>
      <c r="J1595" s="596"/>
      <c r="K1595" s="596"/>
      <c r="L1595" s="596"/>
      <c r="M1595" s="596"/>
      <c r="N1595" s="596"/>
      <c r="O1595" s="596"/>
      <c r="P1595" s="596"/>
      <c r="Q1595" s="596"/>
      <c r="R1595" s="596"/>
      <c r="S1595" s="597"/>
    </row>
    <row r="1596" spans="1:19" ht="20.3" x14ac:dyDescent="0.35">
      <c r="A1596" s="43">
        <v>481</v>
      </c>
      <c r="B1596" s="44" t="s">
        <v>36</v>
      </c>
      <c r="C1596" s="55">
        <v>44334</v>
      </c>
      <c r="D1596" s="43" t="s">
        <v>1899</v>
      </c>
      <c r="E1596" s="43">
        <v>1987</v>
      </c>
      <c r="F1596" s="43" t="s">
        <v>2131</v>
      </c>
      <c r="G1596" s="56" t="s">
        <v>2098</v>
      </c>
      <c r="H1596" s="43">
        <v>9</v>
      </c>
      <c r="I1596" s="43">
        <v>2</v>
      </c>
      <c r="J1596" s="43">
        <v>0</v>
      </c>
      <c r="K1596" s="43">
        <v>8792.5</v>
      </c>
      <c r="L1596" s="43">
        <v>6979.2999999999993</v>
      </c>
      <c r="M1596" s="45">
        <v>18015352.739999998</v>
      </c>
      <c r="N1596" s="45">
        <f t="shared" si="134"/>
        <v>18015352.739999998</v>
      </c>
      <c r="O1596" s="45">
        <v>0</v>
      </c>
      <c r="P1596" s="45">
        <v>0</v>
      </c>
      <c r="Q1596" s="45">
        <v>0</v>
      </c>
      <c r="R1596" s="57">
        <v>45292</v>
      </c>
      <c r="S1596" s="57">
        <v>45657</v>
      </c>
    </row>
    <row r="1597" spans="1:19" ht="20.3" x14ac:dyDescent="0.35">
      <c r="A1597" s="43">
        <v>482</v>
      </c>
      <c r="B1597" s="44" t="s">
        <v>1143</v>
      </c>
      <c r="C1597" s="72">
        <v>44412</v>
      </c>
      <c r="D1597" s="43" t="s">
        <v>1899</v>
      </c>
      <c r="E1597" s="43">
        <v>1972</v>
      </c>
      <c r="F1597" s="43" t="s">
        <v>2131</v>
      </c>
      <c r="G1597" s="56" t="s">
        <v>2098</v>
      </c>
      <c r="H1597" s="43">
        <v>2</v>
      </c>
      <c r="I1597" s="43">
        <v>2</v>
      </c>
      <c r="J1597" s="43">
        <v>0</v>
      </c>
      <c r="K1597" s="43">
        <v>806.5</v>
      </c>
      <c r="L1597" s="43">
        <v>725.30000000000007</v>
      </c>
      <c r="M1597" s="45">
        <v>0</v>
      </c>
      <c r="N1597" s="45">
        <f t="shared" si="134"/>
        <v>0</v>
      </c>
      <c r="O1597" s="45">
        <v>0</v>
      </c>
      <c r="P1597" s="45">
        <v>0</v>
      </c>
      <c r="Q1597" s="45">
        <v>0</v>
      </c>
      <c r="R1597" s="57">
        <v>45292</v>
      </c>
      <c r="S1597" s="57">
        <v>45657</v>
      </c>
    </row>
    <row r="1598" spans="1:19" ht="20.3" x14ac:dyDescent="0.35">
      <c r="A1598" s="43">
        <v>483</v>
      </c>
      <c r="B1598" s="44" t="s">
        <v>71</v>
      </c>
      <c r="C1598" s="72">
        <v>44302</v>
      </c>
      <c r="D1598" s="43" t="s">
        <v>1899</v>
      </c>
      <c r="E1598" s="43">
        <v>1984</v>
      </c>
      <c r="F1598" s="43" t="s">
        <v>2131</v>
      </c>
      <c r="G1598" s="56" t="s">
        <v>2098</v>
      </c>
      <c r="H1598" s="43">
        <v>9</v>
      </c>
      <c r="I1598" s="43">
        <v>1</v>
      </c>
      <c r="J1598" s="43">
        <v>0</v>
      </c>
      <c r="K1598" s="43">
        <v>2255.1999999999998</v>
      </c>
      <c r="L1598" s="43">
        <v>1757.1</v>
      </c>
      <c r="M1598" s="45">
        <v>5198634.6800000006</v>
      </c>
      <c r="N1598" s="45">
        <f t="shared" si="134"/>
        <v>5198634.6800000006</v>
      </c>
      <c r="O1598" s="45">
        <v>0</v>
      </c>
      <c r="P1598" s="45">
        <v>0</v>
      </c>
      <c r="Q1598" s="45">
        <v>0</v>
      </c>
      <c r="R1598" s="57">
        <v>45292</v>
      </c>
      <c r="S1598" s="57">
        <v>45657</v>
      </c>
    </row>
    <row r="1599" spans="1:19" ht="20.3" x14ac:dyDescent="0.35">
      <c r="A1599" s="43">
        <v>484</v>
      </c>
      <c r="B1599" s="44" t="s">
        <v>1520</v>
      </c>
      <c r="C1599" s="72">
        <v>44510</v>
      </c>
      <c r="D1599" s="43" t="s">
        <v>1899</v>
      </c>
      <c r="E1599" s="43">
        <v>1979</v>
      </c>
      <c r="F1599" s="43" t="s">
        <v>2131</v>
      </c>
      <c r="G1599" s="56" t="s">
        <v>2098</v>
      </c>
      <c r="H1599" s="43">
        <v>5</v>
      </c>
      <c r="I1599" s="43">
        <v>8</v>
      </c>
      <c r="J1599" s="43">
        <v>0</v>
      </c>
      <c r="K1599" s="43">
        <v>8346.2999999999993</v>
      </c>
      <c r="L1599" s="43">
        <v>6789.5000000000009</v>
      </c>
      <c r="M1599" s="45">
        <v>17818950.239999998</v>
      </c>
      <c r="N1599" s="45">
        <f t="shared" si="134"/>
        <v>17818950.239999998</v>
      </c>
      <c r="O1599" s="45">
        <v>0</v>
      </c>
      <c r="P1599" s="45">
        <v>0</v>
      </c>
      <c r="Q1599" s="45">
        <v>0</v>
      </c>
      <c r="R1599" s="57">
        <v>45292</v>
      </c>
      <c r="S1599" s="57">
        <v>45657</v>
      </c>
    </row>
    <row r="1600" spans="1:19" ht="20.3" x14ac:dyDescent="0.35">
      <c r="A1600" s="43">
        <v>485</v>
      </c>
      <c r="B1600" s="44" t="s">
        <v>739</v>
      </c>
      <c r="C1600" s="55">
        <v>44585</v>
      </c>
      <c r="D1600" s="43" t="s">
        <v>1899</v>
      </c>
      <c r="E1600" s="43">
        <v>1982</v>
      </c>
      <c r="F1600" s="43" t="s">
        <v>2131</v>
      </c>
      <c r="G1600" s="56" t="s">
        <v>2097</v>
      </c>
      <c r="H1600" s="43">
        <v>5</v>
      </c>
      <c r="I1600" s="43">
        <v>6</v>
      </c>
      <c r="J1600" s="43">
        <v>0</v>
      </c>
      <c r="K1600" s="43">
        <v>5315.2</v>
      </c>
      <c r="L1600" s="43">
        <v>4711.8</v>
      </c>
      <c r="M1600" s="45">
        <v>0</v>
      </c>
      <c r="N1600" s="45">
        <f t="shared" si="134"/>
        <v>0</v>
      </c>
      <c r="O1600" s="45">
        <v>0</v>
      </c>
      <c r="P1600" s="45">
        <v>0</v>
      </c>
      <c r="Q1600" s="45">
        <v>0</v>
      </c>
      <c r="R1600" s="57">
        <v>45292</v>
      </c>
      <c r="S1600" s="57">
        <v>45657</v>
      </c>
    </row>
    <row r="1601" spans="1:19" ht="20.3" x14ac:dyDescent="0.35">
      <c r="A1601" s="43">
        <v>486</v>
      </c>
      <c r="B1601" s="44" t="s">
        <v>1514</v>
      </c>
      <c r="C1601" s="55">
        <v>44422</v>
      </c>
      <c r="D1601" s="43" t="s">
        <v>1899</v>
      </c>
      <c r="E1601" s="43">
        <v>1969</v>
      </c>
      <c r="F1601" s="43" t="s">
        <v>2131</v>
      </c>
      <c r="G1601" s="56" t="s">
        <v>2098</v>
      </c>
      <c r="H1601" s="43">
        <v>3</v>
      </c>
      <c r="I1601" s="43">
        <v>2</v>
      </c>
      <c r="J1601" s="43">
        <v>0</v>
      </c>
      <c r="K1601" s="43">
        <v>1067.5999999999999</v>
      </c>
      <c r="L1601" s="43">
        <v>954.40000000000009</v>
      </c>
      <c r="M1601" s="45">
        <v>0</v>
      </c>
      <c r="N1601" s="45">
        <f t="shared" si="134"/>
        <v>0</v>
      </c>
      <c r="O1601" s="45">
        <v>0</v>
      </c>
      <c r="P1601" s="45">
        <v>0</v>
      </c>
      <c r="Q1601" s="45">
        <v>0</v>
      </c>
      <c r="R1601" s="57">
        <v>45292</v>
      </c>
      <c r="S1601" s="57">
        <v>45657</v>
      </c>
    </row>
    <row r="1602" spans="1:19" ht="20.3" x14ac:dyDescent="0.35">
      <c r="A1602" s="43">
        <v>487</v>
      </c>
      <c r="B1602" s="44" t="s">
        <v>1516</v>
      </c>
      <c r="C1602" s="55">
        <v>44410</v>
      </c>
      <c r="D1602" s="43" t="s">
        <v>1899</v>
      </c>
      <c r="E1602" s="43">
        <v>1972</v>
      </c>
      <c r="F1602" s="43" t="s">
        <v>2131</v>
      </c>
      <c r="G1602" s="56" t="s">
        <v>2098</v>
      </c>
      <c r="H1602" s="43">
        <v>2</v>
      </c>
      <c r="I1602" s="43">
        <v>2</v>
      </c>
      <c r="J1602" s="43">
        <v>0</v>
      </c>
      <c r="K1602" s="43">
        <v>807.4</v>
      </c>
      <c r="L1602" s="43">
        <v>722.2</v>
      </c>
      <c r="M1602" s="45">
        <v>0</v>
      </c>
      <c r="N1602" s="45">
        <f t="shared" si="134"/>
        <v>0</v>
      </c>
      <c r="O1602" s="45">
        <v>0</v>
      </c>
      <c r="P1602" s="45">
        <v>0</v>
      </c>
      <c r="Q1602" s="45">
        <v>0</v>
      </c>
      <c r="R1602" s="57">
        <v>45292</v>
      </c>
      <c r="S1602" s="57">
        <v>45657</v>
      </c>
    </row>
    <row r="1603" spans="1:19" ht="20.3" x14ac:dyDescent="0.35">
      <c r="A1603" s="43">
        <v>488</v>
      </c>
      <c r="B1603" s="44" t="s">
        <v>1518</v>
      </c>
      <c r="C1603" s="55">
        <v>44468</v>
      </c>
      <c r="D1603" s="43" t="s">
        <v>1899</v>
      </c>
      <c r="E1603" s="43">
        <v>1983</v>
      </c>
      <c r="F1603" s="43" t="s">
        <v>2131</v>
      </c>
      <c r="G1603" s="56" t="s">
        <v>2098</v>
      </c>
      <c r="H1603" s="43">
        <v>5</v>
      </c>
      <c r="I1603" s="43">
        <v>6</v>
      </c>
      <c r="J1603" s="43">
        <v>0</v>
      </c>
      <c r="K1603" s="43">
        <v>4716.3</v>
      </c>
      <c r="L1603" s="43">
        <v>3941</v>
      </c>
      <c r="M1603" s="45">
        <v>0</v>
      </c>
      <c r="N1603" s="45">
        <f t="shared" si="134"/>
        <v>0</v>
      </c>
      <c r="O1603" s="45">
        <v>0</v>
      </c>
      <c r="P1603" s="45">
        <v>0</v>
      </c>
      <c r="Q1603" s="45">
        <v>0</v>
      </c>
      <c r="R1603" s="57">
        <v>45292</v>
      </c>
      <c r="S1603" s="57">
        <v>45657</v>
      </c>
    </row>
    <row r="1604" spans="1:19" ht="20.3" x14ac:dyDescent="0.3">
      <c r="A1604" s="46" t="s">
        <v>22</v>
      </c>
      <c r="B1604" s="46"/>
      <c r="C1604" s="58" t="s">
        <v>172</v>
      </c>
      <c r="D1604" s="58" t="s">
        <v>172</v>
      </c>
      <c r="E1604" s="58" t="s">
        <v>172</v>
      </c>
      <c r="F1604" s="58" t="s">
        <v>172</v>
      </c>
      <c r="G1604" s="58" t="s">
        <v>172</v>
      </c>
      <c r="H1604" s="58" t="s">
        <v>172</v>
      </c>
      <c r="I1604" s="58" t="s">
        <v>172</v>
      </c>
      <c r="J1604" s="71">
        <f>SUM(J1596:J1603)</f>
        <v>0</v>
      </c>
      <c r="K1604" s="71">
        <f t="shared" ref="K1604:Q1604" si="145">SUM(K1596:K1603)</f>
        <v>32107</v>
      </c>
      <c r="L1604" s="71">
        <f t="shared" si="145"/>
        <v>26580.600000000002</v>
      </c>
      <c r="M1604" s="71">
        <f t="shared" si="145"/>
        <v>41032937.659999996</v>
      </c>
      <c r="N1604" s="71">
        <f t="shared" si="145"/>
        <v>41032937.659999996</v>
      </c>
      <c r="O1604" s="71">
        <f t="shared" si="145"/>
        <v>0</v>
      </c>
      <c r="P1604" s="71">
        <f t="shared" si="145"/>
        <v>0</v>
      </c>
      <c r="Q1604" s="71">
        <f t="shared" si="145"/>
        <v>0</v>
      </c>
      <c r="R1604" s="58" t="s">
        <v>172</v>
      </c>
      <c r="S1604" s="58" t="s">
        <v>172</v>
      </c>
    </row>
    <row r="1605" spans="1:19" ht="19.649999999999999" x14ac:dyDescent="0.3">
      <c r="A1605" s="53" t="s">
        <v>34</v>
      </c>
      <c r="B1605" s="53"/>
      <c r="C1605" s="58" t="s">
        <v>172</v>
      </c>
      <c r="D1605" s="58" t="s">
        <v>172</v>
      </c>
      <c r="E1605" s="58" t="s">
        <v>172</v>
      </c>
      <c r="F1605" s="58" t="s">
        <v>172</v>
      </c>
      <c r="G1605" s="58" t="s">
        <v>172</v>
      </c>
      <c r="H1605" s="58" t="s">
        <v>172</v>
      </c>
      <c r="I1605" s="58" t="s">
        <v>172</v>
      </c>
      <c r="J1605" s="49">
        <f>J1594+J1604</f>
        <v>0</v>
      </c>
      <c r="K1605" s="49">
        <f t="shared" ref="K1605:Q1605" si="146">K1594+K1604</f>
        <v>33990.800000000003</v>
      </c>
      <c r="L1605" s="49">
        <f t="shared" si="146"/>
        <v>28254.400000000001</v>
      </c>
      <c r="M1605" s="49">
        <f t="shared" si="146"/>
        <v>45291660.049999997</v>
      </c>
      <c r="N1605" s="49">
        <f t="shared" si="146"/>
        <v>45291660.049999997</v>
      </c>
      <c r="O1605" s="49">
        <f t="shared" si="146"/>
        <v>0</v>
      </c>
      <c r="P1605" s="49">
        <f t="shared" si="146"/>
        <v>0</v>
      </c>
      <c r="Q1605" s="49">
        <f t="shared" si="146"/>
        <v>0</v>
      </c>
      <c r="R1605" s="58" t="s">
        <v>172</v>
      </c>
      <c r="S1605" s="58" t="s">
        <v>172</v>
      </c>
    </row>
    <row r="1606" spans="1:19" ht="19.649999999999999" x14ac:dyDescent="0.3">
      <c r="A1606" s="590" t="s">
        <v>2017</v>
      </c>
      <c r="B1606" s="590"/>
      <c r="C1606" s="590"/>
      <c r="D1606" s="590"/>
      <c r="E1606" s="590"/>
      <c r="F1606" s="590"/>
      <c r="G1606" s="590"/>
      <c r="H1606" s="590"/>
      <c r="I1606" s="590"/>
      <c r="J1606" s="590"/>
      <c r="K1606" s="590"/>
      <c r="L1606" s="590"/>
      <c r="M1606" s="590"/>
      <c r="N1606" s="590"/>
      <c r="O1606" s="590"/>
      <c r="P1606" s="590"/>
      <c r="Q1606" s="590"/>
      <c r="R1606" s="590"/>
      <c r="S1606" s="591"/>
    </row>
    <row r="1607" spans="1:19" ht="19.649999999999999" x14ac:dyDescent="0.3">
      <c r="A1607" s="556" t="s">
        <v>2018</v>
      </c>
      <c r="B1607" s="556"/>
      <c r="C1607" s="556"/>
      <c r="D1607" s="556"/>
      <c r="E1607" s="556"/>
      <c r="F1607" s="556"/>
      <c r="G1607" s="556"/>
      <c r="H1607" s="556"/>
      <c r="I1607" s="556"/>
      <c r="J1607" s="556"/>
      <c r="K1607" s="556"/>
      <c r="L1607" s="556"/>
      <c r="M1607" s="556"/>
      <c r="N1607" s="556"/>
      <c r="O1607" s="556"/>
      <c r="P1607" s="556"/>
      <c r="Q1607" s="556"/>
      <c r="R1607" s="556"/>
      <c r="S1607" s="557"/>
    </row>
    <row r="1608" spans="1:19" ht="20.3" x14ac:dyDescent="0.35">
      <c r="A1608" s="43">
        <v>489</v>
      </c>
      <c r="B1608" s="44" t="s">
        <v>745</v>
      </c>
      <c r="C1608" s="55">
        <v>44847</v>
      </c>
      <c r="D1608" s="43" t="s">
        <v>1899</v>
      </c>
      <c r="E1608" s="43">
        <v>1961</v>
      </c>
      <c r="F1608" s="43" t="s">
        <v>2131</v>
      </c>
      <c r="G1608" s="56" t="s">
        <v>2103</v>
      </c>
      <c r="H1608" s="43">
        <v>2</v>
      </c>
      <c r="I1608" s="43">
        <v>2</v>
      </c>
      <c r="J1608" s="43">
        <v>0</v>
      </c>
      <c r="K1608" s="43">
        <v>1088.03</v>
      </c>
      <c r="L1608" s="43">
        <v>649.55999999999995</v>
      </c>
      <c r="M1608" s="45">
        <v>0</v>
      </c>
      <c r="N1608" s="45">
        <f t="shared" ref="N1608:N1668" si="147">M1608</f>
        <v>0</v>
      </c>
      <c r="O1608" s="45">
        <v>0</v>
      </c>
      <c r="P1608" s="45">
        <v>0</v>
      </c>
      <c r="Q1608" s="45">
        <v>0</v>
      </c>
      <c r="R1608" s="57">
        <v>45292</v>
      </c>
      <c r="S1608" s="57">
        <v>45657</v>
      </c>
    </row>
    <row r="1609" spans="1:19" ht="20.3" x14ac:dyDescent="0.35">
      <c r="A1609" s="43">
        <v>490</v>
      </c>
      <c r="B1609" s="44" t="s">
        <v>746</v>
      </c>
      <c r="C1609" s="55">
        <v>44842</v>
      </c>
      <c r="D1609" s="43" t="s">
        <v>1899</v>
      </c>
      <c r="E1609" s="43">
        <v>1961</v>
      </c>
      <c r="F1609" s="43" t="s">
        <v>2131</v>
      </c>
      <c r="G1609" s="56" t="s">
        <v>2103</v>
      </c>
      <c r="H1609" s="43">
        <v>2</v>
      </c>
      <c r="I1609" s="43">
        <v>2</v>
      </c>
      <c r="J1609" s="43">
        <v>0</v>
      </c>
      <c r="K1609" s="43">
        <v>1503.43</v>
      </c>
      <c r="L1609" s="43">
        <v>589.95000000000005</v>
      </c>
      <c r="M1609" s="45">
        <v>0</v>
      </c>
      <c r="N1609" s="45">
        <f t="shared" si="147"/>
        <v>0</v>
      </c>
      <c r="O1609" s="45">
        <v>0</v>
      </c>
      <c r="P1609" s="45">
        <v>0</v>
      </c>
      <c r="Q1609" s="45">
        <v>0</v>
      </c>
      <c r="R1609" s="57">
        <v>45292</v>
      </c>
      <c r="S1609" s="57">
        <v>45657</v>
      </c>
    </row>
    <row r="1610" spans="1:19" ht="20.3" x14ac:dyDescent="0.35">
      <c r="A1610" s="43">
        <v>491</v>
      </c>
      <c r="B1610" s="44" t="s">
        <v>747</v>
      </c>
      <c r="C1610" s="55">
        <v>44843</v>
      </c>
      <c r="D1610" s="43" t="s">
        <v>1899</v>
      </c>
      <c r="E1610" s="43">
        <v>1961</v>
      </c>
      <c r="F1610" s="43" t="s">
        <v>2131</v>
      </c>
      <c r="G1610" s="56" t="s">
        <v>2103</v>
      </c>
      <c r="H1610" s="43">
        <v>2</v>
      </c>
      <c r="I1610" s="43">
        <v>2</v>
      </c>
      <c r="J1610" s="43">
        <v>0</v>
      </c>
      <c r="K1610" s="43">
        <v>1517.6</v>
      </c>
      <c r="L1610" s="43">
        <v>672.68</v>
      </c>
      <c r="M1610" s="45">
        <v>0</v>
      </c>
      <c r="N1610" s="45">
        <f t="shared" si="147"/>
        <v>0</v>
      </c>
      <c r="O1610" s="45">
        <v>0</v>
      </c>
      <c r="P1610" s="45">
        <v>0</v>
      </c>
      <c r="Q1610" s="45">
        <v>0</v>
      </c>
      <c r="R1610" s="57">
        <v>45292</v>
      </c>
      <c r="S1610" s="57">
        <v>45657</v>
      </c>
    </row>
    <row r="1611" spans="1:19" ht="20.3" x14ac:dyDescent="0.35">
      <c r="A1611" s="43">
        <v>492</v>
      </c>
      <c r="B1611" s="44" t="s">
        <v>748</v>
      </c>
      <c r="C1611" s="55">
        <v>44844</v>
      </c>
      <c r="D1611" s="43" t="s">
        <v>1899</v>
      </c>
      <c r="E1611" s="43">
        <v>1961</v>
      </c>
      <c r="F1611" s="43" t="s">
        <v>2131</v>
      </c>
      <c r="G1611" s="56" t="s">
        <v>2103</v>
      </c>
      <c r="H1611" s="43">
        <v>2</v>
      </c>
      <c r="I1611" s="43">
        <v>2</v>
      </c>
      <c r="J1611" s="43">
        <v>0</v>
      </c>
      <c r="K1611" s="43">
        <v>933.84</v>
      </c>
      <c r="L1611" s="43">
        <v>539.11</v>
      </c>
      <c r="M1611" s="45">
        <v>0</v>
      </c>
      <c r="N1611" s="45">
        <f t="shared" si="147"/>
        <v>0</v>
      </c>
      <c r="O1611" s="45">
        <v>0</v>
      </c>
      <c r="P1611" s="45">
        <v>0</v>
      </c>
      <c r="Q1611" s="45">
        <v>0</v>
      </c>
      <c r="R1611" s="57">
        <v>45292</v>
      </c>
      <c r="S1611" s="57">
        <v>45657</v>
      </c>
    </row>
    <row r="1612" spans="1:19" ht="20.3" x14ac:dyDescent="0.3">
      <c r="A1612" s="46" t="s">
        <v>22</v>
      </c>
      <c r="B1612" s="46"/>
      <c r="C1612" s="58" t="s">
        <v>172</v>
      </c>
      <c r="D1612" s="58" t="s">
        <v>172</v>
      </c>
      <c r="E1612" s="58" t="s">
        <v>172</v>
      </c>
      <c r="F1612" s="58" t="s">
        <v>172</v>
      </c>
      <c r="G1612" s="58" t="s">
        <v>172</v>
      </c>
      <c r="H1612" s="58" t="s">
        <v>172</v>
      </c>
      <c r="I1612" s="58" t="s">
        <v>172</v>
      </c>
      <c r="J1612" s="49">
        <f>SUM(J1608:J1611)</f>
        <v>0</v>
      </c>
      <c r="K1612" s="49">
        <f t="shared" ref="K1612:Q1612" si="148">SUM(K1608:K1611)</f>
        <v>5042.8999999999996</v>
      </c>
      <c r="L1612" s="49">
        <f t="shared" si="148"/>
        <v>2451.3000000000002</v>
      </c>
      <c r="M1612" s="49">
        <f t="shared" si="148"/>
        <v>0</v>
      </c>
      <c r="N1612" s="49">
        <f t="shared" si="148"/>
        <v>0</v>
      </c>
      <c r="O1612" s="49">
        <f t="shared" si="148"/>
        <v>0</v>
      </c>
      <c r="P1612" s="49">
        <f t="shared" si="148"/>
        <v>0</v>
      </c>
      <c r="Q1612" s="49">
        <f t="shared" si="148"/>
        <v>0</v>
      </c>
      <c r="R1612" s="58" t="s">
        <v>172</v>
      </c>
      <c r="S1612" s="58" t="s">
        <v>172</v>
      </c>
    </row>
    <row r="1613" spans="1:19" ht="19.649999999999999" x14ac:dyDescent="0.3">
      <c r="A1613" s="596" t="s">
        <v>2021</v>
      </c>
      <c r="B1613" s="596"/>
      <c r="C1613" s="596"/>
      <c r="D1613" s="596"/>
      <c r="E1613" s="596"/>
      <c r="F1613" s="596"/>
      <c r="G1613" s="596"/>
      <c r="H1613" s="596"/>
      <c r="I1613" s="596"/>
      <c r="J1613" s="596"/>
      <c r="K1613" s="596"/>
      <c r="L1613" s="596"/>
      <c r="M1613" s="596"/>
      <c r="N1613" s="596"/>
      <c r="O1613" s="596"/>
      <c r="P1613" s="596"/>
      <c r="Q1613" s="596"/>
      <c r="R1613" s="596"/>
      <c r="S1613" s="597"/>
    </row>
    <row r="1614" spans="1:19" ht="20.3" x14ac:dyDescent="0.35">
      <c r="A1614" s="43">
        <v>493</v>
      </c>
      <c r="B1614" s="47" t="s">
        <v>753</v>
      </c>
      <c r="C1614" s="55">
        <v>44747</v>
      </c>
      <c r="D1614" s="43" t="s">
        <v>1899</v>
      </c>
      <c r="E1614" s="43">
        <v>1973</v>
      </c>
      <c r="F1614" s="43" t="s">
        <v>2131</v>
      </c>
      <c r="G1614" s="56" t="s">
        <v>2098</v>
      </c>
      <c r="H1614" s="43">
        <v>4</v>
      </c>
      <c r="I1614" s="43">
        <v>2</v>
      </c>
      <c r="J1614" s="43">
        <v>0</v>
      </c>
      <c r="K1614" s="43">
        <v>2308</v>
      </c>
      <c r="L1614" s="43">
        <v>1277.8</v>
      </c>
      <c r="M1614" s="45">
        <v>0</v>
      </c>
      <c r="N1614" s="45">
        <f t="shared" si="147"/>
        <v>0</v>
      </c>
      <c r="O1614" s="45">
        <v>0</v>
      </c>
      <c r="P1614" s="45">
        <v>0</v>
      </c>
      <c r="Q1614" s="45">
        <v>0</v>
      </c>
      <c r="R1614" s="57">
        <v>45292</v>
      </c>
      <c r="S1614" s="57">
        <v>45657</v>
      </c>
    </row>
    <row r="1615" spans="1:19" ht="20.3" x14ac:dyDescent="0.3">
      <c r="A1615" s="46" t="s">
        <v>22</v>
      </c>
      <c r="B1615" s="46"/>
      <c r="C1615" s="58" t="s">
        <v>172</v>
      </c>
      <c r="D1615" s="58" t="s">
        <v>172</v>
      </c>
      <c r="E1615" s="58" t="s">
        <v>172</v>
      </c>
      <c r="F1615" s="58" t="s">
        <v>172</v>
      </c>
      <c r="G1615" s="58" t="s">
        <v>172</v>
      </c>
      <c r="H1615" s="58" t="s">
        <v>172</v>
      </c>
      <c r="I1615" s="58" t="s">
        <v>172</v>
      </c>
      <c r="J1615" s="71">
        <f>SUM(J1614)</f>
        <v>0</v>
      </c>
      <c r="K1615" s="71">
        <f t="shared" ref="K1615:Q1615" si="149">SUM(K1614)</f>
        <v>2308</v>
      </c>
      <c r="L1615" s="71">
        <f t="shared" si="149"/>
        <v>1277.8</v>
      </c>
      <c r="M1615" s="71">
        <f t="shared" si="149"/>
        <v>0</v>
      </c>
      <c r="N1615" s="71">
        <f t="shared" si="149"/>
        <v>0</v>
      </c>
      <c r="O1615" s="71">
        <f t="shared" si="149"/>
        <v>0</v>
      </c>
      <c r="P1615" s="71">
        <f t="shared" si="149"/>
        <v>0</v>
      </c>
      <c r="Q1615" s="71">
        <f t="shared" si="149"/>
        <v>0</v>
      </c>
      <c r="R1615" s="58" t="s">
        <v>172</v>
      </c>
      <c r="S1615" s="58" t="s">
        <v>172</v>
      </c>
    </row>
    <row r="1616" spans="1:19" ht="19.649999999999999" x14ac:dyDescent="0.3">
      <c r="A1616" s="53" t="s">
        <v>34</v>
      </c>
      <c r="B1616" s="53"/>
      <c r="C1616" s="58" t="s">
        <v>172</v>
      </c>
      <c r="D1616" s="58" t="s">
        <v>172</v>
      </c>
      <c r="E1616" s="58" t="s">
        <v>172</v>
      </c>
      <c r="F1616" s="58" t="s">
        <v>172</v>
      </c>
      <c r="G1616" s="58" t="s">
        <v>172</v>
      </c>
      <c r="H1616" s="58" t="s">
        <v>172</v>
      </c>
      <c r="I1616" s="58" t="s">
        <v>172</v>
      </c>
      <c r="J1616" s="49">
        <f>J1612+J1615</f>
        <v>0</v>
      </c>
      <c r="K1616" s="49">
        <f t="shared" ref="K1616:Q1616" si="150">K1612+K1615</f>
        <v>7350.9</v>
      </c>
      <c r="L1616" s="49">
        <f t="shared" si="150"/>
        <v>3729.1000000000004</v>
      </c>
      <c r="M1616" s="49">
        <f t="shared" si="150"/>
        <v>0</v>
      </c>
      <c r="N1616" s="49">
        <f t="shared" si="150"/>
        <v>0</v>
      </c>
      <c r="O1616" s="49">
        <f t="shared" si="150"/>
        <v>0</v>
      </c>
      <c r="P1616" s="49">
        <f t="shared" si="150"/>
        <v>0</v>
      </c>
      <c r="Q1616" s="49">
        <f t="shared" si="150"/>
        <v>0</v>
      </c>
      <c r="R1616" s="58" t="s">
        <v>172</v>
      </c>
      <c r="S1616" s="58" t="s">
        <v>172</v>
      </c>
    </row>
    <row r="1617" spans="1:19" ht="19.649999999999999" x14ac:dyDescent="0.3">
      <c r="A1617" s="590" t="s">
        <v>2019</v>
      </c>
      <c r="B1617" s="590"/>
      <c r="C1617" s="590"/>
      <c r="D1617" s="590"/>
      <c r="E1617" s="590"/>
      <c r="F1617" s="590"/>
      <c r="G1617" s="590"/>
      <c r="H1617" s="590"/>
      <c r="I1617" s="590"/>
      <c r="J1617" s="590"/>
      <c r="K1617" s="590"/>
      <c r="L1617" s="590"/>
      <c r="M1617" s="590"/>
      <c r="N1617" s="590"/>
      <c r="O1617" s="590"/>
      <c r="P1617" s="590"/>
      <c r="Q1617" s="590"/>
      <c r="R1617" s="590"/>
      <c r="S1617" s="591"/>
    </row>
    <row r="1618" spans="1:19" ht="19.649999999999999" x14ac:dyDescent="0.3">
      <c r="A1618" s="556" t="s">
        <v>2020</v>
      </c>
      <c r="B1618" s="556"/>
      <c r="C1618" s="556"/>
      <c r="D1618" s="556"/>
      <c r="E1618" s="556"/>
      <c r="F1618" s="556"/>
      <c r="G1618" s="556"/>
      <c r="H1618" s="556"/>
      <c r="I1618" s="556"/>
      <c r="J1618" s="556"/>
      <c r="K1618" s="556"/>
      <c r="L1618" s="556"/>
      <c r="M1618" s="556"/>
      <c r="N1618" s="556"/>
      <c r="O1618" s="556"/>
      <c r="P1618" s="556"/>
      <c r="Q1618" s="556"/>
      <c r="R1618" s="556"/>
      <c r="S1618" s="557"/>
    </row>
    <row r="1619" spans="1:19" ht="20.3" x14ac:dyDescent="0.35">
      <c r="A1619" s="43">
        <v>494</v>
      </c>
      <c r="B1619" s="44" t="s">
        <v>1153</v>
      </c>
      <c r="C1619" s="55">
        <v>44904</v>
      </c>
      <c r="D1619" s="43" t="s">
        <v>1899</v>
      </c>
      <c r="E1619" s="43">
        <v>1967</v>
      </c>
      <c r="F1619" s="43" t="s">
        <v>2131</v>
      </c>
      <c r="G1619" s="56" t="s">
        <v>2097</v>
      </c>
      <c r="H1619" s="43">
        <v>4</v>
      </c>
      <c r="I1619" s="43">
        <v>3</v>
      </c>
      <c r="J1619" s="43">
        <v>0</v>
      </c>
      <c r="K1619" s="43">
        <v>3670.3</v>
      </c>
      <c r="L1619" s="43">
        <v>2297.5</v>
      </c>
      <c r="M1619" s="45">
        <v>3159707.6900000004</v>
      </c>
      <c r="N1619" s="45">
        <f t="shared" si="147"/>
        <v>3159707.6900000004</v>
      </c>
      <c r="O1619" s="45">
        <v>0</v>
      </c>
      <c r="P1619" s="45">
        <v>0</v>
      </c>
      <c r="Q1619" s="45">
        <v>0</v>
      </c>
      <c r="R1619" s="57">
        <v>45292</v>
      </c>
      <c r="S1619" s="57">
        <v>45657</v>
      </c>
    </row>
    <row r="1620" spans="1:19" ht="20.3" x14ac:dyDescent="0.35">
      <c r="A1620" s="43">
        <v>495</v>
      </c>
      <c r="B1620" s="44" t="s">
        <v>1154</v>
      </c>
      <c r="C1620" s="55">
        <v>44905</v>
      </c>
      <c r="D1620" s="43" t="s">
        <v>1899</v>
      </c>
      <c r="E1620" s="43">
        <v>1967</v>
      </c>
      <c r="F1620" s="43" t="s">
        <v>2131</v>
      </c>
      <c r="G1620" s="56" t="s">
        <v>2097</v>
      </c>
      <c r="H1620" s="43">
        <v>4</v>
      </c>
      <c r="I1620" s="43">
        <v>3</v>
      </c>
      <c r="J1620" s="43">
        <v>0</v>
      </c>
      <c r="K1620" s="43">
        <v>3667.5</v>
      </c>
      <c r="L1620" s="43">
        <v>2301.4</v>
      </c>
      <c r="M1620" s="45">
        <v>3173606.02</v>
      </c>
      <c r="N1620" s="45">
        <f t="shared" si="147"/>
        <v>3173606.02</v>
      </c>
      <c r="O1620" s="45">
        <v>0</v>
      </c>
      <c r="P1620" s="45">
        <v>0</v>
      </c>
      <c r="Q1620" s="45">
        <v>0</v>
      </c>
      <c r="R1620" s="57">
        <v>45292</v>
      </c>
      <c r="S1620" s="57">
        <v>45657</v>
      </c>
    </row>
    <row r="1621" spans="1:19" ht="20.3" x14ac:dyDescent="0.35">
      <c r="A1621" s="43">
        <v>496</v>
      </c>
      <c r="B1621" s="44" t="s">
        <v>1166</v>
      </c>
      <c r="C1621" s="55">
        <v>44996</v>
      </c>
      <c r="D1621" s="43" t="s">
        <v>1899</v>
      </c>
      <c r="E1621" s="43">
        <v>1964</v>
      </c>
      <c r="F1621" s="43" t="s">
        <v>2131</v>
      </c>
      <c r="G1621" s="56" t="s">
        <v>2098</v>
      </c>
      <c r="H1621" s="43">
        <v>5</v>
      </c>
      <c r="I1621" s="43">
        <v>2</v>
      </c>
      <c r="J1621" s="43">
        <v>0</v>
      </c>
      <c r="K1621" s="43">
        <v>6101</v>
      </c>
      <c r="L1621" s="43">
        <v>3418.9</v>
      </c>
      <c r="M1621" s="45">
        <v>0</v>
      </c>
      <c r="N1621" s="45">
        <f t="shared" si="147"/>
        <v>0</v>
      </c>
      <c r="O1621" s="45">
        <v>0</v>
      </c>
      <c r="P1621" s="45">
        <v>0</v>
      </c>
      <c r="Q1621" s="45">
        <v>0</v>
      </c>
      <c r="R1621" s="57">
        <v>45292</v>
      </c>
      <c r="S1621" s="57">
        <v>45657</v>
      </c>
    </row>
    <row r="1622" spans="1:19" ht="20.3" x14ac:dyDescent="0.35">
      <c r="A1622" s="43">
        <v>497</v>
      </c>
      <c r="B1622" s="44" t="s">
        <v>1524</v>
      </c>
      <c r="C1622" s="55">
        <v>45011</v>
      </c>
      <c r="D1622" s="43" t="s">
        <v>1899</v>
      </c>
      <c r="E1622" s="43">
        <v>1966</v>
      </c>
      <c r="F1622" s="43" t="s">
        <v>2131</v>
      </c>
      <c r="G1622" s="56" t="s">
        <v>2097</v>
      </c>
      <c r="H1622" s="43">
        <v>4</v>
      </c>
      <c r="I1622" s="43">
        <v>3</v>
      </c>
      <c r="J1622" s="43">
        <v>0</v>
      </c>
      <c r="K1622" s="43">
        <v>3423.1</v>
      </c>
      <c r="L1622" s="43">
        <v>2083.9</v>
      </c>
      <c r="M1622" s="45">
        <v>0</v>
      </c>
      <c r="N1622" s="45">
        <f t="shared" si="147"/>
        <v>0</v>
      </c>
      <c r="O1622" s="45">
        <v>0</v>
      </c>
      <c r="P1622" s="45">
        <v>0</v>
      </c>
      <c r="Q1622" s="45">
        <v>0</v>
      </c>
      <c r="R1622" s="57">
        <v>45292</v>
      </c>
      <c r="S1622" s="57">
        <v>45657</v>
      </c>
    </row>
    <row r="1623" spans="1:19" ht="20.3" x14ac:dyDescent="0.35">
      <c r="A1623" s="43">
        <v>498</v>
      </c>
      <c r="B1623" s="44" t="s">
        <v>1525</v>
      </c>
      <c r="C1623" s="55">
        <v>45012</v>
      </c>
      <c r="D1623" s="43" t="s">
        <v>1899</v>
      </c>
      <c r="E1623" s="43">
        <v>1966</v>
      </c>
      <c r="F1623" s="43" t="s">
        <v>2131</v>
      </c>
      <c r="G1623" s="56" t="s">
        <v>2097</v>
      </c>
      <c r="H1623" s="43">
        <v>4</v>
      </c>
      <c r="I1623" s="43">
        <v>3</v>
      </c>
      <c r="J1623" s="43">
        <v>0</v>
      </c>
      <c r="K1623" s="43">
        <v>3414.3</v>
      </c>
      <c r="L1623" s="43">
        <v>2072.6999999999998</v>
      </c>
      <c r="M1623" s="45">
        <v>0</v>
      </c>
      <c r="N1623" s="45">
        <f t="shared" si="147"/>
        <v>0</v>
      </c>
      <c r="O1623" s="45">
        <v>0</v>
      </c>
      <c r="P1623" s="45">
        <v>0</v>
      </c>
      <c r="Q1623" s="45">
        <v>0</v>
      </c>
      <c r="R1623" s="57">
        <v>45292</v>
      </c>
      <c r="S1623" s="57">
        <v>45657</v>
      </c>
    </row>
    <row r="1624" spans="1:19" ht="20.3" x14ac:dyDescent="0.35">
      <c r="A1624" s="43">
        <v>499</v>
      </c>
      <c r="B1624" s="44" t="s">
        <v>1526</v>
      </c>
      <c r="C1624" s="55">
        <v>45020</v>
      </c>
      <c r="D1624" s="43" t="s">
        <v>1899</v>
      </c>
      <c r="E1624" s="43">
        <v>1966</v>
      </c>
      <c r="F1624" s="43" t="s">
        <v>2131</v>
      </c>
      <c r="G1624" s="56" t="s">
        <v>2098</v>
      </c>
      <c r="H1624" s="43">
        <v>4</v>
      </c>
      <c r="I1624" s="43">
        <v>3</v>
      </c>
      <c r="J1624" s="43">
        <v>0</v>
      </c>
      <c r="K1624" s="43">
        <v>3337.2</v>
      </c>
      <c r="L1624" s="43">
        <v>2418.3000000000002</v>
      </c>
      <c r="M1624" s="45">
        <v>0</v>
      </c>
      <c r="N1624" s="45">
        <f t="shared" si="147"/>
        <v>0</v>
      </c>
      <c r="O1624" s="45">
        <v>0</v>
      </c>
      <c r="P1624" s="45">
        <v>0</v>
      </c>
      <c r="Q1624" s="45">
        <v>0</v>
      </c>
      <c r="R1624" s="57">
        <v>45292</v>
      </c>
      <c r="S1624" s="57">
        <v>45657</v>
      </c>
    </row>
    <row r="1625" spans="1:19" ht="20.3" x14ac:dyDescent="0.35">
      <c r="A1625" s="43">
        <v>500</v>
      </c>
      <c r="B1625" s="44" t="s">
        <v>1527</v>
      </c>
      <c r="C1625" s="55">
        <v>45021</v>
      </c>
      <c r="D1625" s="43" t="s">
        <v>1899</v>
      </c>
      <c r="E1625" s="43">
        <v>1966</v>
      </c>
      <c r="F1625" s="43" t="s">
        <v>2131</v>
      </c>
      <c r="G1625" s="56" t="s">
        <v>2098</v>
      </c>
      <c r="H1625" s="43">
        <v>4</v>
      </c>
      <c r="I1625" s="43">
        <v>3</v>
      </c>
      <c r="J1625" s="43">
        <v>0</v>
      </c>
      <c r="K1625" s="43">
        <v>3491.6</v>
      </c>
      <c r="L1625" s="43">
        <v>2031.1</v>
      </c>
      <c r="M1625" s="45">
        <v>0</v>
      </c>
      <c r="N1625" s="45">
        <f t="shared" si="147"/>
        <v>0</v>
      </c>
      <c r="O1625" s="45">
        <v>0</v>
      </c>
      <c r="P1625" s="45">
        <v>0</v>
      </c>
      <c r="Q1625" s="45">
        <v>0</v>
      </c>
      <c r="R1625" s="57">
        <v>45292</v>
      </c>
      <c r="S1625" s="57">
        <v>45657</v>
      </c>
    </row>
    <row r="1626" spans="1:19" ht="20.3" x14ac:dyDescent="0.35">
      <c r="A1626" s="43">
        <v>501</v>
      </c>
      <c r="B1626" s="44" t="s">
        <v>1528</v>
      </c>
      <c r="C1626" s="55">
        <v>45022</v>
      </c>
      <c r="D1626" s="43" t="s">
        <v>1899</v>
      </c>
      <c r="E1626" s="43">
        <v>1969</v>
      </c>
      <c r="F1626" s="43" t="s">
        <v>2131</v>
      </c>
      <c r="G1626" s="56" t="s">
        <v>2097</v>
      </c>
      <c r="H1626" s="43">
        <v>4</v>
      </c>
      <c r="I1626" s="43">
        <v>3</v>
      </c>
      <c r="J1626" s="43">
        <v>0</v>
      </c>
      <c r="K1626" s="43">
        <v>3771.9</v>
      </c>
      <c r="L1626" s="43">
        <v>2276.3000000000002</v>
      </c>
      <c r="M1626" s="45">
        <v>0</v>
      </c>
      <c r="N1626" s="45">
        <f t="shared" si="147"/>
        <v>0</v>
      </c>
      <c r="O1626" s="45">
        <v>0</v>
      </c>
      <c r="P1626" s="45">
        <v>0</v>
      </c>
      <c r="Q1626" s="45">
        <v>0</v>
      </c>
      <c r="R1626" s="57">
        <v>45292</v>
      </c>
      <c r="S1626" s="57">
        <v>45657</v>
      </c>
    </row>
    <row r="1627" spans="1:19" ht="20.3" x14ac:dyDescent="0.35">
      <c r="A1627" s="43">
        <v>502</v>
      </c>
      <c r="B1627" s="44" t="s">
        <v>1529</v>
      </c>
      <c r="C1627" s="55">
        <v>45031</v>
      </c>
      <c r="D1627" s="43" t="s">
        <v>1899</v>
      </c>
      <c r="E1627" s="43">
        <v>1962</v>
      </c>
      <c r="F1627" s="43" t="s">
        <v>2131</v>
      </c>
      <c r="G1627" s="56" t="s">
        <v>2098</v>
      </c>
      <c r="H1627" s="43">
        <v>3</v>
      </c>
      <c r="I1627" s="43">
        <v>2</v>
      </c>
      <c r="J1627" s="43">
        <v>0</v>
      </c>
      <c r="K1627" s="43">
        <v>1772.6</v>
      </c>
      <c r="L1627" s="43">
        <v>971.2</v>
      </c>
      <c r="M1627" s="45">
        <v>0</v>
      </c>
      <c r="N1627" s="45">
        <f t="shared" si="147"/>
        <v>0</v>
      </c>
      <c r="O1627" s="45">
        <v>0</v>
      </c>
      <c r="P1627" s="45">
        <v>0</v>
      </c>
      <c r="Q1627" s="45">
        <v>0</v>
      </c>
      <c r="R1627" s="57">
        <v>45292</v>
      </c>
      <c r="S1627" s="57">
        <v>45657</v>
      </c>
    </row>
    <row r="1628" spans="1:19" ht="20.3" x14ac:dyDescent="0.35">
      <c r="A1628" s="43">
        <v>503</v>
      </c>
      <c r="B1628" s="44" t="s">
        <v>1530</v>
      </c>
      <c r="C1628" s="55">
        <v>45032</v>
      </c>
      <c r="D1628" s="43" t="s">
        <v>1899</v>
      </c>
      <c r="E1628" s="43">
        <v>1962</v>
      </c>
      <c r="F1628" s="43" t="s">
        <v>2131</v>
      </c>
      <c r="G1628" s="56" t="s">
        <v>2098</v>
      </c>
      <c r="H1628" s="43">
        <v>3</v>
      </c>
      <c r="I1628" s="43">
        <v>2</v>
      </c>
      <c r="J1628" s="43">
        <v>0</v>
      </c>
      <c r="K1628" s="43">
        <v>1463.9</v>
      </c>
      <c r="L1628" s="43">
        <v>975.3</v>
      </c>
      <c r="M1628" s="45">
        <v>0</v>
      </c>
      <c r="N1628" s="45">
        <f t="shared" si="147"/>
        <v>0</v>
      </c>
      <c r="O1628" s="45">
        <v>0</v>
      </c>
      <c r="P1628" s="45">
        <v>0</v>
      </c>
      <c r="Q1628" s="45">
        <v>0</v>
      </c>
      <c r="R1628" s="57">
        <v>45292</v>
      </c>
      <c r="S1628" s="57">
        <v>45657</v>
      </c>
    </row>
    <row r="1629" spans="1:19" ht="20.3" x14ac:dyDescent="0.3">
      <c r="A1629" s="46" t="s">
        <v>22</v>
      </c>
      <c r="B1629" s="46"/>
      <c r="C1629" s="58" t="s">
        <v>172</v>
      </c>
      <c r="D1629" s="58" t="s">
        <v>172</v>
      </c>
      <c r="E1629" s="58" t="s">
        <v>172</v>
      </c>
      <c r="F1629" s="58" t="s">
        <v>172</v>
      </c>
      <c r="G1629" s="58" t="s">
        <v>172</v>
      </c>
      <c r="H1629" s="58" t="s">
        <v>172</v>
      </c>
      <c r="I1629" s="58" t="s">
        <v>172</v>
      </c>
      <c r="J1629" s="71">
        <f>SUM(J1619:J1628)</f>
        <v>0</v>
      </c>
      <c r="K1629" s="71">
        <f t="shared" ref="K1629:Q1629" si="151">SUM(K1619:K1628)</f>
        <v>34113.399999999994</v>
      </c>
      <c r="L1629" s="71">
        <f t="shared" si="151"/>
        <v>20846.599999999995</v>
      </c>
      <c r="M1629" s="71">
        <f t="shared" si="151"/>
        <v>6333313.7100000009</v>
      </c>
      <c r="N1629" s="71">
        <f t="shared" si="151"/>
        <v>6333313.7100000009</v>
      </c>
      <c r="O1629" s="71">
        <f t="shared" si="151"/>
        <v>0</v>
      </c>
      <c r="P1629" s="71">
        <f t="shared" si="151"/>
        <v>0</v>
      </c>
      <c r="Q1629" s="71">
        <f t="shared" si="151"/>
        <v>0</v>
      </c>
      <c r="R1629" s="58" t="s">
        <v>172</v>
      </c>
      <c r="S1629" s="58" t="s">
        <v>172</v>
      </c>
    </row>
    <row r="1630" spans="1:19" ht="19.649999999999999" x14ac:dyDescent="0.3">
      <c r="A1630" s="53" t="s">
        <v>34</v>
      </c>
      <c r="B1630" s="53"/>
      <c r="C1630" s="58" t="s">
        <v>172</v>
      </c>
      <c r="D1630" s="58" t="s">
        <v>172</v>
      </c>
      <c r="E1630" s="58" t="s">
        <v>172</v>
      </c>
      <c r="F1630" s="58" t="s">
        <v>172</v>
      </c>
      <c r="G1630" s="58" t="s">
        <v>172</v>
      </c>
      <c r="H1630" s="58" t="s">
        <v>172</v>
      </c>
      <c r="I1630" s="58" t="s">
        <v>172</v>
      </c>
      <c r="J1630" s="49">
        <f>J1629</f>
        <v>0</v>
      </c>
      <c r="K1630" s="49">
        <f t="shared" ref="K1630:Q1630" si="152">K1629</f>
        <v>34113.399999999994</v>
      </c>
      <c r="L1630" s="49">
        <f t="shared" si="152"/>
        <v>20846.599999999995</v>
      </c>
      <c r="M1630" s="49">
        <f t="shared" si="152"/>
        <v>6333313.7100000009</v>
      </c>
      <c r="N1630" s="49">
        <f t="shared" si="152"/>
        <v>6333313.7100000009</v>
      </c>
      <c r="O1630" s="49">
        <f t="shared" si="152"/>
        <v>0</v>
      </c>
      <c r="P1630" s="49">
        <f t="shared" si="152"/>
        <v>0</v>
      </c>
      <c r="Q1630" s="49">
        <f t="shared" si="152"/>
        <v>0</v>
      </c>
      <c r="R1630" s="58" t="s">
        <v>172</v>
      </c>
      <c r="S1630" s="58" t="s">
        <v>172</v>
      </c>
    </row>
    <row r="1631" spans="1:19" ht="19.649999999999999" x14ac:dyDescent="0.3">
      <c r="A1631" s="590" t="s">
        <v>2022</v>
      </c>
      <c r="B1631" s="590"/>
      <c r="C1631" s="590"/>
      <c r="D1631" s="590"/>
      <c r="E1631" s="590"/>
      <c r="F1631" s="590"/>
      <c r="G1631" s="590"/>
      <c r="H1631" s="590"/>
      <c r="I1631" s="590"/>
      <c r="J1631" s="590"/>
      <c r="K1631" s="590"/>
      <c r="L1631" s="590"/>
      <c r="M1631" s="590"/>
      <c r="N1631" s="590"/>
      <c r="O1631" s="590"/>
      <c r="P1631" s="590"/>
      <c r="Q1631" s="590"/>
      <c r="R1631" s="590"/>
      <c r="S1631" s="591"/>
    </row>
    <row r="1632" spans="1:19" ht="19.649999999999999" x14ac:dyDescent="0.3">
      <c r="A1632" s="556" t="s">
        <v>2023</v>
      </c>
      <c r="B1632" s="556"/>
      <c r="C1632" s="556"/>
      <c r="D1632" s="556"/>
      <c r="E1632" s="556"/>
      <c r="F1632" s="556"/>
      <c r="G1632" s="556"/>
      <c r="H1632" s="556"/>
      <c r="I1632" s="556"/>
      <c r="J1632" s="556"/>
      <c r="K1632" s="556"/>
      <c r="L1632" s="556"/>
      <c r="M1632" s="556"/>
      <c r="N1632" s="556"/>
      <c r="O1632" s="556"/>
      <c r="P1632" s="556"/>
      <c r="Q1632" s="556"/>
      <c r="R1632" s="556"/>
      <c r="S1632" s="557"/>
    </row>
    <row r="1633" spans="1:19" ht="20.3" x14ac:dyDescent="0.35">
      <c r="A1633" s="43">
        <v>504</v>
      </c>
      <c r="B1633" s="44" t="s">
        <v>1167</v>
      </c>
      <c r="C1633" s="55">
        <v>45244</v>
      </c>
      <c r="D1633" s="43" t="s">
        <v>1899</v>
      </c>
      <c r="E1633" s="43">
        <v>1965</v>
      </c>
      <c r="F1633" s="43" t="s">
        <v>2131</v>
      </c>
      <c r="G1633" s="56" t="s">
        <v>2098</v>
      </c>
      <c r="H1633" s="43">
        <v>3</v>
      </c>
      <c r="I1633" s="43">
        <v>2</v>
      </c>
      <c r="J1633" s="43">
        <v>0</v>
      </c>
      <c r="K1633" s="43">
        <v>1824.6</v>
      </c>
      <c r="L1633" s="43">
        <v>939.9</v>
      </c>
      <c r="M1633" s="45">
        <v>0</v>
      </c>
      <c r="N1633" s="45">
        <f t="shared" si="147"/>
        <v>0</v>
      </c>
      <c r="O1633" s="45">
        <v>0</v>
      </c>
      <c r="P1633" s="45">
        <v>0</v>
      </c>
      <c r="Q1633" s="45">
        <v>0</v>
      </c>
      <c r="R1633" s="57">
        <v>45292</v>
      </c>
      <c r="S1633" s="57">
        <v>45657</v>
      </c>
    </row>
    <row r="1634" spans="1:19" ht="20.3" x14ac:dyDescent="0.35">
      <c r="A1634" s="43">
        <v>505</v>
      </c>
      <c r="B1634" s="44" t="s">
        <v>1168</v>
      </c>
      <c r="C1634" s="55">
        <v>45246</v>
      </c>
      <c r="D1634" s="43" t="s">
        <v>1899</v>
      </c>
      <c r="E1634" s="43">
        <v>1965</v>
      </c>
      <c r="F1634" s="43" t="s">
        <v>2131</v>
      </c>
      <c r="G1634" s="56" t="s">
        <v>2098</v>
      </c>
      <c r="H1634" s="43">
        <v>3</v>
      </c>
      <c r="I1634" s="43">
        <v>2</v>
      </c>
      <c r="J1634" s="43">
        <v>0</v>
      </c>
      <c r="K1634" s="43">
        <v>1824.6</v>
      </c>
      <c r="L1634" s="43">
        <v>925.4</v>
      </c>
      <c r="M1634" s="45">
        <v>0</v>
      </c>
      <c r="N1634" s="45">
        <f t="shared" si="147"/>
        <v>0</v>
      </c>
      <c r="O1634" s="45">
        <v>0</v>
      </c>
      <c r="P1634" s="45">
        <v>0</v>
      </c>
      <c r="Q1634" s="45">
        <v>0</v>
      </c>
      <c r="R1634" s="57">
        <v>45292</v>
      </c>
      <c r="S1634" s="57">
        <v>45657</v>
      </c>
    </row>
    <row r="1635" spans="1:19" ht="20.3" x14ac:dyDescent="0.35">
      <c r="A1635" s="43">
        <v>506</v>
      </c>
      <c r="B1635" s="44" t="s">
        <v>1169</v>
      </c>
      <c r="C1635" s="55">
        <v>45247</v>
      </c>
      <c r="D1635" s="43" t="s">
        <v>1899</v>
      </c>
      <c r="E1635" s="43">
        <v>1965</v>
      </c>
      <c r="F1635" s="43" t="s">
        <v>2131</v>
      </c>
      <c r="G1635" s="56" t="s">
        <v>2098</v>
      </c>
      <c r="H1635" s="43">
        <v>3</v>
      </c>
      <c r="I1635" s="43">
        <v>2</v>
      </c>
      <c r="J1635" s="43">
        <v>0</v>
      </c>
      <c r="K1635" s="43">
        <v>1888.1</v>
      </c>
      <c r="L1635" s="43">
        <v>930.69</v>
      </c>
      <c r="M1635" s="45">
        <v>0</v>
      </c>
      <c r="N1635" s="45">
        <f t="shared" si="147"/>
        <v>0</v>
      </c>
      <c r="O1635" s="45">
        <v>0</v>
      </c>
      <c r="P1635" s="45">
        <v>0</v>
      </c>
      <c r="Q1635" s="45">
        <v>0</v>
      </c>
      <c r="R1635" s="57">
        <v>45292</v>
      </c>
      <c r="S1635" s="57">
        <v>45657</v>
      </c>
    </row>
    <row r="1636" spans="1:19" ht="20.3" x14ac:dyDescent="0.35">
      <c r="A1636" s="43">
        <v>507</v>
      </c>
      <c r="B1636" s="44" t="s">
        <v>1170</v>
      </c>
      <c r="C1636" s="55">
        <v>45248</v>
      </c>
      <c r="D1636" s="43" t="s">
        <v>1899</v>
      </c>
      <c r="E1636" s="43">
        <v>1965</v>
      </c>
      <c r="F1636" s="43" t="s">
        <v>2131</v>
      </c>
      <c r="G1636" s="56" t="s">
        <v>2098</v>
      </c>
      <c r="H1636" s="43">
        <v>3</v>
      </c>
      <c r="I1636" s="43">
        <v>2</v>
      </c>
      <c r="J1636" s="43">
        <v>0</v>
      </c>
      <c r="K1636" s="43">
        <v>1824.6</v>
      </c>
      <c r="L1636" s="43">
        <v>980.4</v>
      </c>
      <c r="M1636" s="45">
        <v>0</v>
      </c>
      <c r="N1636" s="45">
        <f t="shared" si="147"/>
        <v>0</v>
      </c>
      <c r="O1636" s="45">
        <v>0</v>
      </c>
      <c r="P1636" s="45">
        <v>0</v>
      </c>
      <c r="Q1636" s="45">
        <v>0</v>
      </c>
      <c r="R1636" s="57">
        <v>45292</v>
      </c>
      <c r="S1636" s="57">
        <v>45657</v>
      </c>
    </row>
    <row r="1637" spans="1:19" ht="20.3" x14ac:dyDescent="0.3">
      <c r="A1637" s="46" t="s">
        <v>22</v>
      </c>
      <c r="B1637" s="46"/>
      <c r="C1637" s="58" t="s">
        <v>172</v>
      </c>
      <c r="D1637" s="58" t="s">
        <v>172</v>
      </c>
      <c r="E1637" s="58" t="s">
        <v>172</v>
      </c>
      <c r="F1637" s="58" t="s">
        <v>172</v>
      </c>
      <c r="G1637" s="58" t="s">
        <v>172</v>
      </c>
      <c r="H1637" s="58" t="s">
        <v>172</v>
      </c>
      <c r="I1637" s="58" t="s">
        <v>172</v>
      </c>
      <c r="J1637" s="71">
        <f>SUM(J1633:J1636)</f>
        <v>0</v>
      </c>
      <c r="K1637" s="71">
        <f t="shared" ref="K1637:Q1637" si="153">SUM(K1633:K1636)</f>
        <v>7361.9</v>
      </c>
      <c r="L1637" s="71">
        <f t="shared" si="153"/>
        <v>3776.39</v>
      </c>
      <c r="M1637" s="71">
        <f t="shared" si="153"/>
        <v>0</v>
      </c>
      <c r="N1637" s="71">
        <f t="shared" si="153"/>
        <v>0</v>
      </c>
      <c r="O1637" s="71">
        <f t="shared" si="153"/>
        <v>0</v>
      </c>
      <c r="P1637" s="71">
        <f t="shared" si="153"/>
        <v>0</v>
      </c>
      <c r="Q1637" s="71">
        <f t="shared" si="153"/>
        <v>0</v>
      </c>
      <c r="R1637" s="58" t="s">
        <v>172</v>
      </c>
      <c r="S1637" s="58" t="s">
        <v>172</v>
      </c>
    </row>
    <row r="1638" spans="1:19" ht="19.649999999999999" x14ac:dyDescent="0.3">
      <c r="A1638" s="53" t="s">
        <v>34</v>
      </c>
      <c r="B1638" s="53"/>
      <c r="C1638" s="58" t="s">
        <v>172</v>
      </c>
      <c r="D1638" s="58" t="s">
        <v>172</v>
      </c>
      <c r="E1638" s="58" t="s">
        <v>172</v>
      </c>
      <c r="F1638" s="58" t="s">
        <v>172</v>
      </c>
      <c r="G1638" s="58" t="s">
        <v>172</v>
      </c>
      <c r="H1638" s="58" t="s">
        <v>172</v>
      </c>
      <c r="I1638" s="58" t="s">
        <v>172</v>
      </c>
      <c r="J1638" s="71">
        <f>J1637</f>
        <v>0</v>
      </c>
      <c r="K1638" s="71">
        <f t="shared" ref="K1638:Q1638" si="154">K1637</f>
        <v>7361.9</v>
      </c>
      <c r="L1638" s="71">
        <f t="shared" si="154"/>
        <v>3776.39</v>
      </c>
      <c r="M1638" s="71">
        <f t="shared" si="154"/>
        <v>0</v>
      </c>
      <c r="N1638" s="71">
        <f t="shared" si="154"/>
        <v>0</v>
      </c>
      <c r="O1638" s="71">
        <f t="shared" si="154"/>
        <v>0</v>
      </c>
      <c r="P1638" s="71">
        <f t="shared" si="154"/>
        <v>0</v>
      </c>
      <c r="Q1638" s="71">
        <f t="shared" si="154"/>
        <v>0</v>
      </c>
      <c r="R1638" s="58" t="s">
        <v>172</v>
      </c>
      <c r="S1638" s="58" t="s">
        <v>172</v>
      </c>
    </row>
    <row r="1639" spans="1:19" ht="19.649999999999999" x14ac:dyDescent="0.3">
      <c r="A1639" s="53" t="s">
        <v>83</v>
      </c>
      <c r="B1639" s="53"/>
      <c r="C1639" s="58" t="s">
        <v>172</v>
      </c>
      <c r="D1639" s="58" t="s">
        <v>172</v>
      </c>
      <c r="E1639" s="58" t="s">
        <v>172</v>
      </c>
      <c r="F1639" s="58" t="s">
        <v>172</v>
      </c>
      <c r="G1639" s="58" t="s">
        <v>172</v>
      </c>
      <c r="H1639" s="58" t="s">
        <v>172</v>
      </c>
      <c r="I1639" s="58" t="s">
        <v>172</v>
      </c>
      <c r="J1639" s="49">
        <f t="shared" ref="J1639:Q1639" si="155">J1093+J1117+J1341+J1349+J1364+J1376+J1382+J1401+J1422+J1436+J1453+J1459+J1466+J1475+J1494+J1509+J1536+J1544+J1571+J1589+J1605+J1616+J1630+J1638</f>
        <v>0</v>
      </c>
      <c r="K1639" s="49">
        <f t="shared" si="155"/>
        <v>1218775.9999999995</v>
      </c>
      <c r="L1639" s="49">
        <f t="shared" si="155"/>
        <v>813852.86699999985</v>
      </c>
      <c r="M1639" s="49">
        <f t="shared" si="155"/>
        <v>337676005.75395</v>
      </c>
      <c r="N1639" s="49">
        <f t="shared" si="155"/>
        <v>337676005.75395</v>
      </c>
      <c r="O1639" s="49">
        <f t="shared" si="155"/>
        <v>0</v>
      </c>
      <c r="P1639" s="49">
        <f t="shared" si="155"/>
        <v>0</v>
      </c>
      <c r="Q1639" s="49">
        <f t="shared" si="155"/>
        <v>0</v>
      </c>
      <c r="R1639" s="58" t="s">
        <v>172</v>
      </c>
      <c r="S1639" s="58" t="s">
        <v>172</v>
      </c>
    </row>
    <row r="1640" spans="1:19" ht="19.649999999999999" x14ac:dyDescent="0.3">
      <c r="A1640" s="592" t="s">
        <v>79</v>
      </c>
      <c r="B1640" s="592"/>
      <c r="C1640" s="592"/>
      <c r="D1640" s="592"/>
      <c r="E1640" s="592"/>
      <c r="F1640" s="592"/>
      <c r="G1640" s="592"/>
      <c r="H1640" s="592"/>
      <c r="I1640" s="592"/>
      <c r="J1640" s="592"/>
      <c r="K1640" s="592"/>
      <c r="L1640" s="592"/>
      <c r="M1640" s="592"/>
      <c r="N1640" s="592"/>
      <c r="O1640" s="592"/>
      <c r="P1640" s="592"/>
      <c r="Q1640" s="592"/>
      <c r="R1640" s="592"/>
      <c r="S1640" s="593"/>
    </row>
    <row r="1641" spans="1:19" ht="19.649999999999999" x14ac:dyDescent="0.3">
      <c r="A1641" s="556" t="s">
        <v>1911</v>
      </c>
      <c r="B1641" s="556"/>
      <c r="C1641" s="556"/>
      <c r="D1641" s="556"/>
      <c r="E1641" s="556"/>
      <c r="F1641" s="556"/>
      <c r="G1641" s="556"/>
      <c r="H1641" s="556"/>
      <c r="I1641" s="556"/>
      <c r="J1641" s="556"/>
      <c r="K1641" s="556"/>
      <c r="L1641" s="556"/>
      <c r="M1641" s="556"/>
      <c r="N1641" s="556"/>
      <c r="O1641" s="556"/>
      <c r="P1641" s="556"/>
      <c r="Q1641" s="556"/>
      <c r="R1641" s="556"/>
      <c r="S1641" s="557"/>
    </row>
    <row r="1642" spans="1:19" ht="20.3" x14ac:dyDescent="0.35">
      <c r="A1642" s="43">
        <v>1</v>
      </c>
      <c r="B1642" s="44" t="s">
        <v>1172</v>
      </c>
      <c r="C1642" s="55">
        <v>39585</v>
      </c>
      <c r="D1642" s="43" t="s">
        <v>1899</v>
      </c>
      <c r="E1642" s="43">
        <v>1970</v>
      </c>
      <c r="F1642" s="43" t="s">
        <v>2131</v>
      </c>
      <c r="G1642" s="56" t="s">
        <v>2098</v>
      </c>
      <c r="H1642" s="43">
        <v>5</v>
      </c>
      <c r="I1642" s="43">
        <v>4</v>
      </c>
      <c r="J1642" s="43">
        <v>0</v>
      </c>
      <c r="K1642" s="43">
        <v>6587.5</v>
      </c>
      <c r="L1642" s="43">
        <v>4139.3</v>
      </c>
      <c r="M1642" s="45">
        <v>0</v>
      </c>
      <c r="N1642" s="45">
        <f t="shared" si="147"/>
        <v>0</v>
      </c>
      <c r="O1642" s="45">
        <v>0</v>
      </c>
      <c r="P1642" s="45">
        <v>0</v>
      </c>
      <c r="Q1642" s="45">
        <v>0</v>
      </c>
      <c r="R1642" s="57">
        <v>45658</v>
      </c>
      <c r="S1642" s="57">
        <v>46022</v>
      </c>
    </row>
    <row r="1643" spans="1:19" ht="20.3" x14ac:dyDescent="0.35">
      <c r="A1643" s="43">
        <v>2</v>
      </c>
      <c r="B1643" s="44" t="s">
        <v>1173</v>
      </c>
      <c r="C1643" s="55">
        <v>40614</v>
      </c>
      <c r="D1643" s="43" t="s">
        <v>1899</v>
      </c>
      <c r="E1643" s="43">
        <v>1958</v>
      </c>
      <c r="F1643" s="43" t="s">
        <v>2131</v>
      </c>
      <c r="G1643" s="56" t="s">
        <v>2099</v>
      </c>
      <c r="H1643" s="43">
        <v>3</v>
      </c>
      <c r="I1643" s="43">
        <v>4</v>
      </c>
      <c r="J1643" s="43">
        <v>0</v>
      </c>
      <c r="K1643" s="43">
        <v>4144.6000000000004</v>
      </c>
      <c r="L1643" s="43">
        <v>2053.1</v>
      </c>
      <c r="M1643" s="45">
        <v>0</v>
      </c>
      <c r="N1643" s="45">
        <f t="shared" si="147"/>
        <v>0</v>
      </c>
      <c r="O1643" s="45">
        <v>0</v>
      </c>
      <c r="P1643" s="45">
        <v>0</v>
      </c>
      <c r="Q1643" s="45">
        <v>0</v>
      </c>
      <c r="R1643" s="57">
        <v>45658</v>
      </c>
      <c r="S1643" s="57">
        <v>46022</v>
      </c>
    </row>
    <row r="1644" spans="1:19" ht="20.3" x14ac:dyDescent="0.35">
      <c r="A1644" s="43">
        <v>3</v>
      </c>
      <c r="B1644" s="44" t="s">
        <v>1174</v>
      </c>
      <c r="C1644" s="55">
        <v>40647</v>
      </c>
      <c r="D1644" s="43" t="s">
        <v>1899</v>
      </c>
      <c r="E1644" s="43">
        <v>1958</v>
      </c>
      <c r="F1644" s="43" t="s">
        <v>2131</v>
      </c>
      <c r="G1644" s="56" t="s">
        <v>2099</v>
      </c>
      <c r="H1644" s="43">
        <v>3</v>
      </c>
      <c r="I1644" s="43">
        <v>3</v>
      </c>
      <c r="J1644" s="43">
        <v>0</v>
      </c>
      <c r="K1644" s="43">
        <v>3152.2</v>
      </c>
      <c r="L1644" s="43">
        <v>1455.7</v>
      </c>
      <c r="M1644" s="45">
        <v>0</v>
      </c>
      <c r="N1644" s="45">
        <f t="shared" si="147"/>
        <v>0</v>
      </c>
      <c r="O1644" s="45">
        <v>0</v>
      </c>
      <c r="P1644" s="45">
        <v>0</v>
      </c>
      <c r="Q1644" s="45">
        <v>0</v>
      </c>
      <c r="R1644" s="57">
        <v>45658</v>
      </c>
      <c r="S1644" s="57">
        <v>46022</v>
      </c>
    </row>
    <row r="1645" spans="1:19" ht="20.3" x14ac:dyDescent="0.35">
      <c r="A1645" s="43">
        <v>4</v>
      </c>
      <c r="B1645" s="46" t="s">
        <v>1653</v>
      </c>
      <c r="C1645" s="55">
        <v>39635</v>
      </c>
      <c r="D1645" s="43" t="s">
        <v>1900</v>
      </c>
      <c r="E1645" s="43">
        <v>1985</v>
      </c>
      <c r="F1645" s="43" t="s">
        <v>2131</v>
      </c>
      <c r="G1645" s="56" t="s">
        <v>2097</v>
      </c>
      <c r="H1645" s="43">
        <v>9</v>
      </c>
      <c r="I1645" s="43">
        <v>14</v>
      </c>
      <c r="J1645" s="43">
        <v>0</v>
      </c>
      <c r="K1645" s="43">
        <v>19510.900000000001</v>
      </c>
      <c r="L1645" s="43" t="s">
        <v>2131</v>
      </c>
      <c r="M1645" s="45">
        <v>0</v>
      </c>
      <c r="N1645" s="45">
        <f t="shared" si="147"/>
        <v>0</v>
      </c>
      <c r="O1645" s="45">
        <v>0</v>
      </c>
      <c r="P1645" s="45">
        <v>0</v>
      </c>
      <c r="Q1645" s="45">
        <v>0</v>
      </c>
      <c r="R1645" s="57">
        <v>45658</v>
      </c>
      <c r="S1645" s="57">
        <v>46022</v>
      </c>
    </row>
    <row r="1646" spans="1:19" ht="20.3" x14ac:dyDescent="0.35">
      <c r="A1646" s="43">
        <v>5</v>
      </c>
      <c r="B1646" s="44" t="s">
        <v>1175</v>
      </c>
      <c r="C1646" s="55">
        <v>39650</v>
      </c>
      <c r="D1646" s="43" t="s">
        <v>1899</v>
      </c>
      <c r="E1646" s="43">
        <v>1974</v>
      </c>
      <c r="F1646" s="43" t="s">
        <v>2131</v>
      </c>
      <c r="G1646" s="56" t="s">
        <v>2097</v>
      </c>
      <c r="H1646" s="43">
        <v>5</v>
      </c>
      <c r="I1646" s="43">
        <v>5</v>
      </c>
      <c r="J1646" s="43">
        <v>0</v>
      </c>
      <c r="K1646" s="43">
        <v>7202.9</v>
      </c>
      <c r="L1646" s="43">
        <v>4589.2999999999993</v>
      </c>
      <c r="M1646" s="45">
        <v>0</v>
      </c>
      <c r="N1646" s="45">
        <f t="shared" si="147"/>
        <v>0</v>
      </c>
      <c r="O1646" s="45">
        <v>0</v>
      </c>
      <c r="P1646" s="45">
        <v>0</v>
      </c>
      <c r="Q1646" s="45">
        <v>0</v>
      </c>
      <c r="R1646" s="57">
        <v>45658</v>
      </c>
      <c r="S1646" s="57">
        <v>46022</v>
      </c>
    </row>
    <row r="1647" spans="1:19" ht="20.3" x14ac:dyDescent="0.35">
      <c r="A1647" s="43">
        <v>6</v>
      </c>
      <c r="B1647" s="44" t="s">
        <v>1176</v>
      </c>
      <c r="C1647" s="55">
        <v>39651</v>
      </c>
      <c r="D1647" s="43" t="s">
        <v>1899</v>
      </c>
      <c r="E1647" s="43">
        <v>1968</v>
      </c>
      <c r="F1647" s="43" t="s">
        <v>2131</v>
      </c>
      <c r="G1647" s="56" t="s">
        <v>2097</v>
      </c>
      <c r="H1647" s="43">
        <v>5</v>
      </c>
      <c r="I1647" s="43">
        <v>4</v>
      </c>
      <c r="J1647" s="43">
        <v>0</v>
      </c>
      <c r="K1647" s="43">
        <v>6153</v>
      </c>
      <c r="L1647" s="43">
        <v>3874.1</v>
      </c>
      <c r="M1647" s="45">
        <v>0</v>
      </c>
      <c r="N1647" s="45">
        <f t="shared" si="147"/>
        <v>0</v>
      </c>
      <c r="O1647" s="45">
        <v>0</v>
      </c>
      <c r="P1647" s="45">
        <v>0</v>
      </c>
      <c r="Q1647" s="45">
        <v>0</v>
      </c>
      <c r="R1647" s="57">
        <v>45658</v>
      </c>
      <c r="S1647" s="57">
        <v>46022</v>
      </c>
    </row>
    <row r="1648" spans="1:19" ht="20.3" x14ac:dyDescent="0.35">
      <c r="A1648" s="43">
        <v>7</v>
      </c>
      <c r="B1648" s="44" t="s">
        <v>1177</v>
      </c>
      <c r="C1648" s="55">
        <v>39657</v>
      </c>
      <c r="D1648" s="43" t="s">
        <v>1899</v>
      </c>
      <c r="E1648" s="43">
        <v>1973</v>
      </c>
      <c r="F1648" s="43" t="s">
        <v>2131</v>
      </c>
      <c r="G1648" s="56" t="s">
        <v>2097</v>
      </c>
      <c r="H1648" s="43">
        <v>5</v>
      </c>
      <c r="I1648" s="43">
        <v>4</v>
      </c>
      <c r="J1648" s="43">
        <v>0</v>
      </c>
      <c r="K1648" s="43">
        <v>6078.6</v>
      </c>
      <c r="L1648" s="43">
        <v>3867.7</v>
      </c>
      <c r="M1648" s="45">
        <v>0</v>
      </c>
      <c r="N1648" s="45">
        <f t="shared" si="147"/>
        <v>0</v>
      </c>
      <c r="O1648" s="45">
        <v>0</v>
      </c>
      <c r="P1648" s="45">
        <v>0</v>
      </c>
      <c r="Q1648" s="45">
        <v>0</v>
      </c>
      <c r="R1648" s="57">
        <v>45658</v>
      </c>
      <c r="S1648" s="57">
        <v>46022</v>
      </c>
    </row>
    <row r="1649" spans="1:19" ht="20.3" x14ac:dyDescent="0.35">
      <c r="A1649" s="43">
        <v>8</v>
      </c>
      <c r="B1649" s="44" t="s">
        <v>1178</v>
      </c>
      <c r="C1649" s="55">
        <v>39659</v>
      </c>
      <c r="D1649" s="43" t="s">
        <v>1899</v>
      </c>
      <c r="E1649" s="43">
        <v>1985</v>
      </c>
      <c r="F1649" s="43" t="s">
        <v>2131</v>
      </c>
      <c r="G1649" s="56" t="s">
        <v>2097</v>
      </c>
      <c r="H1649" s="43">
        <v>9</v>
      </c>
      <c r="I1649" s="43">
        <v>3</v>
      </c>
      <c r="J1649" s="43">
        <v>0</v>
      </c>
      <c r="K1649" s="43">
        <v>9709.6</v>
      </c>
      <c r="L1649" s="43">
        <v>7928.3</v>
      </c>
      <c r="M1649" s="45">
        <v>0</v>
      </c>
      <c r="N1649" s="45">
        <f t="shared" si="147"/>
        <v>0</v>
      </c>
      <c r="O1649" s="45">
        <v>0</v>
      </c>
      <c r="P1649" s="45">
        <v>0</v>
      </c>
      <c r="Q1649" s="45">
        <v>0</v>
      </c>
      <c r="R1649" s="57">
        <v>45658</v>
      </c>
      <c r="S1649" s="57">
        <v>46022</v>
      </c>
    </row>
    <row r="1650" spans="1:19" ht="20.3" x14ac:dyDescent="0.35">
      <c r="A1650" s="43">
        <v>9</v>
      </c>
      <c r="B1650" s="47" t="s">
        <v>1179</v>
      </c>
      <c r="C1650" s="55">
        <v>40098</v>
      </c>
      <c r="D1650" s="43" t="s">
        <v>1899</v>
      </c>
      <c r="E1650" s="43">
        <v>1965</v>
      </c>
      <c r="F1650" s="43" t="s">
        <v>2131</v>
      </c>
      <c r="G1650" s="56" t="s">
        <v>2097</v>
      </c>
      <c r="H1650" s="43">
        <v>5</v>
      </c>
      <c r="I1650" s="43">
        <v>4</v>
      </c>
      <c r="J1650" s="43">
        <v>0</v>
      </c>
      <c r="K1650" s="43">
        <v>6109.6</v>
      </c>
      <c r="L1650" s="43">
        <v>3836.2</v>
      </c>
      <c r="M1650" s="45">
        <v>0</v>
      </c>
      <c r="N1650" s="45">
        <f t="shared" si="147"/>
        <v>0</v>
      </c>
      <c r="O1650" s="45">
        <v>0</v>
      </c>
      <c r="P1650" s="45">
        <v>0</v>
      </c>
      <c r="Q1650" s="45">
        <v>0</v>
      </c>
      <c r="R1650" s="57">
        <v>45658</v>
      </c>
      <c r="S1650" s="57">
        <v>46022</v>
      </c>
    </row>
    <row r="1651" spans="1:19" ht="20.3" x14ac:dyDescent="0.35">
      <c r="A1651" s="43">
        <v>10</v>
      </c>
      <c r="B1651" s="48" t="s">
        <v>1180</v>
      </c>
      <c r="C1651" s="55">
        <v>40085</v>
      </c>
      <c r="D1651" s="43" t="s">
        <v>1899</v>
      </c>
      <c r="E1651" s="43">
        <v>1964</v>
      </c>
      <c r="F1651" s="43" t="s">
        <v>2131</v>
      </c>
      <c r="G1651" s="56" t="s">
        <v>2097</v>
      </c>
      <c r="H1651" s="43">
        <v>5</v>
      </c>
      <c r="I1651" s="43">
        <v>6</v>
      </c>
      <c r="J1651" s="43">
        <v>0</v>
      </c>
      <c r="K1651" s="43">
        <v>9236.4</v>
      </c>
      <c r="L1651" s="43">
        <v>5789.02</v>
      </c>
      <c r="M1651" s="45">
        <v>0</v>
      </c>
      <c r="N1651" s="45">
        <f t="shared" si="147"/>
        <v>0</v>
      </c>
      <c r="O1651" s="45">
        <v>0</v>
      </c>
      <c r="P1651" s="45">
        <v>0</v>
      </c>
      <c r="Q1651" s="45">
        <v>0</v>
      </c>
      <c r="R1651" s="57">
        <v>45658</v>
      </c>
      <c r="S1651" s="57">
        <v>46022</v>
      </c>
    </row>
    <row r="1652" spans="1:19" ht="20.3" x14ac:dyDescent="0.35">
      <c r="A1652" s="43">
        <v>11</v>
      </c>
      <c r="B1652" s="47" t="s">
        <v>1181</v>
      </c>
      <c r="C1652" s="55">
        <v>40138</v>
      </c>
      <c r="D1652" s="43" t="s">
        <v>1899</v>
      </c>
      <c r="E1652" s="43">
        <v>1958</v>
      </c>
      <c r="F1652" s="43" t="s">
        <v>2131</v>
      </c>
      <c r="G1652" s="56" t="s">
        <v>2099</v>
      </c>
      <c r="H1652" s="43">
        <v>4</v>
      </c>
      <c r="I1652" s="43">
        <v>4</v>
      </c>
      <c r="J1652" s="43">
        <v>0</v>
      </c>
      <c r="K1652" s="43">
        <v>3898.1</v>
      </c>
      <c r="L1652" s="43">
        <v>2088.5</v>
      </c>
      <c r="M1652" s="45">
        <v>0</v>
      </c>
      <c r="N1652" s="45">
        <f t="shared" si="147"/>
        <v>0</v>
      </c>
      <c r="O1652" s="45">
        <v>0</v>
      </c>
      <c r="P1652" s="45">
        <v>0</v>
      </c>
      <c r="Q1652" s="45">
        <v>0</v>
      </c>
      <c r="R1652" s="57">
        <v>45658</v>
      </c>
      <c r="S1652" s="57">
        <v>46022</v>
      </c>
    </row>
    <row r="1653" spans="1:19" ht="20.3" x14ac:dyDescent="0.35">
      <c r="A1653" s="43">
        <v>12</v>
      </c>
      <c r="B1653" s="44" t="s">
        <v>1182</v>
      </c>
      <c r="C1653" s="55">
        <v>40385</v>
      </c>
      <c r="D1653" s="43" t="s">
        <v>1899</v>
      </c>
      <c r="E1653" s="43">
        <v>1954</v>
      </c>
      <c r="F1653" s="43" t="s">
        <v>2131</v>
      </c>
      <c r="G1653" s="56" t="s">
        <v>2099</v>
      </c>
      <c r="H1653" s="43">
        <v>2</v>
      </c>
      <c r="I1653" s="43">
        <v>1</v>
      </c>
      <c r="J1653" s="43">
        <v>0</v>
      </c>
      <c r="K1653" s="43">
        <v>1116.49</v>
      </c>
      <c r="L1653" s="43">
        <v>490</v>
      </c>
      <c r="M1653" s="45">
        <v>0</v>
      </c>
      <c r="N1653" s="45">
        <f t="shared" si="147"/>
        <v>0</v>
      </c>
      <c r="O1653" s="45">
        <v>0</v>
      </c>
      <c r="P1653" s="45">
        <v>0</v>
      </c>
      <c r="Q1653" s="45">
        <v>0</v>
      </c>
      <c r="R1653" s="57">
        <v>45658</v>
      </c>
      <c r="S1653" s="57">
        <v>46022</v>
      </c>
    </row>
    <row r="1654" spans="1:19" ht="20.3" x14ac:dyDescent="0.35">
      <c r="A1654" s="43">
        <v>13</v>
      </c>
      <c r="B1654" s="44" t="s">
        <v>1183</v>
      </c>
      <c r="C1654" s="55">
        <v>40550</v>
      </c>
      <c r="D1654" s="43" t="s">
        <v>1899</v>
      </c>
      <c r="E1654" s="43">
        <v>1954</v>
      </c>
      <c r="F1654" s="43" t="s">
        <v>2131</v>
      </c>
      <c r="G1654" s="56" t="s">
        <v>2099</v>
      </c>
      <c r="H1654" s="43">
        <v>3</v>
      </c>
      <c r="I1654" s="43">
        <v>3</v>
      </c>
      <c r="J1654" s="43">
        <v>0</v>
      </c>
      <c r="K1654" s="43">
        <v>3719</v>
      </c>
      <c r="L1654" s="43">
        <v>2053.6</v>
      </c>
      <c r="M1654" s="45">
        <v>0</v>
      </c>
      <c r="N1654" s="45">
        <f t="shared" si="147"/>
        <v>0</v>
      </c>
      <c r="O1654" s="45">
        <v>0</v>
      </c>
      <c r="P1654" s="45">
        <v>0</v>
      </c>
      <c r="Q1654" s="45">
        <v>0</v>
      </c>
      <c r="R1654" s="57">
        <v>45658</v>
      </c>
      <c r="S1654" s="57">
        <v>46022</v>
      </c>
    </row>
    <row r="1655" spans="1:19" ht="20.3" x14ac:dyDescent="0.35">
      <c r="A1655" s="43">
        <v>14</v>
      </c>
      <c r="B1655" s="47" t="s">
        <v>1184</v>
      </c>
      <c r="C1655" s="55">
        <v>40656</v>
      </c>
      <c r="D1655" s="43" t="s">
        <v>1899</v>
      </c>
      <c r="E1655" s="43">
        <v>1956</v>
      </c>
      <c r="F1655" s="43" t="s">
        <v>2131</v>
      </c>
      <c r="G1655" s="56" t="s">
        <v>2099</v>
      </c>
      <c r="H1655" s="43">
        <v>2</v>
      </c>
      <c r="I1655" s="43">
        <v>1</v>
      </c>
      <c r="J1655" s="43">
        <v>0</v>
      </c>
      <c r="K1655" s="43">
        <v>1039.52</v>
      </c>
      <c r="L1655" s="43">
        <v>437</v>
      </c>
      <c r="M1655" s="45">
        <v>0</v>
      </c>
      <c r="N1655" s="45">
        <f t="shared" si="147"/>
        <v>0</v>
      </c>
      <c r="O1655" s="45">
        <v>0</v>
      </c>
      <c r="P1655" s="45">
        <v>0</v>
      </c>
      <c r="Q1655" s="45">
        <v>0</v>
      </c>
      <c r="R1655" s="57">
        <v>45658</v>
      </c>
      <c r="S1655" s="57">
        <v>46022</v>
      </c>
    </row>
    <row r="1656" spans="1:19" ht="20.3" x14ac:dyDescent="0.35">
      <c r="A1656" s="43">
        <v>15</v>
      </c>
      <c r="B1656" s="47" t="s">
        <v>1185</v>
      </c>
      <c r="C1656" s="55">
        <v>40659</v>
      </c>
      <c r="D1656" s="43" t="s">
        <v>1899</v>
      </c>
      <c r="E1656" s="43">
        <v>1956</v>
      </c>
      <c r="F1656" s="43" t="s">
        <v>2131</v>
      </c>
      <c r="G1656" s="56" t="s">
        <v>2099</v>
      </c>
      <c r="H1656" s="43">
        <v>2</v>
      </c>
      <c r="I1656" s="43">
        <v>1</v>
      </c>
      <c r="J1656" s="43">
        <v>0</v>
      </c>
      <c r="K1656" s="43">
        <v>1032.75</v>
      </c>
      <c r="L1656" s="43">
        <v>422</v>
      </c>
      <c r="M1656" s="45">
        <v>0</v>
      </c>
      <c r="N1656" s="45">
        <f t="shared" si="147"/>
        <v>0</v>
      </c>
      <c r="O1656" s="45">
        <v>0</v>
      </c>
      <c r="P1656" s="45">
        <v>0</v>
      </c>
      <c r="Q1656" s="45">
        <v>0</v>
      </c>
      <c r="R1656" s="57">
        <v>45658</v>
      </c>
      <c r="S1656" s="57">
        <v>46022</v>
      </c>
    </row>
    <row r="1657" spans="1:19" ht="20.3" x14ac:dyDescent="0.35">
      <c r="A1657" s="43">
        <v>16</v>
      </c>
      <c r="B1657" s="47" t="s">
        <v>1186</v>
      </c>
      <c r="C1657" s="55">
        <v>40662</v>
      </c>
      <c r="D1657" s="43" t="s">
        <v>1899</v>
      </c>
      <c r="E1657" s="43">
        <v>1956</v>
      </c>
      <c r="F1657" s="43" t="s">
        <v>2131</v>
      </c>
      <c r="G1657" s="56" t="s">
        <v>2098</v>
      </c>
      <c r="H1657" s="43">
        <v>3</v>
      </c>
      <c r="I1657" s="43">
        <v>3</v>
      </c>
      <c r="J1657" s="43">
        <v>0</v>
      </c>
      <c r="K1657" s="43">
        <v>3280.71</v>
      </c>
      <c r="L1657" s="43">
        <v>1763.5</v>
      </c>
      <c r="M1657" s="45">
        <v>0</v>
      </c>
      <c r="N1657" s="45">
        <f t="shared" si="147"/>
        <v>0</v>
      </c>
      <c r="O1657" s="45">
        <v>0</v>
      </c>
      <c r="P1657" s="45">
        <v>0</v>
      </c>
      <c r="Q1657" s="45">
        <v>0</v>
      </c>
      <c r="R1657" s="57">
        <v>45658</v>
      </c>
      <c r="S1657" s="57">
        <v>46022</v>
      </c>
    </row>
    <row r="1658" spans="1:19" ht="20.3" x14ac:dyDescent="0.35">
      <c r="A1658" s="43">
        <v>17</v>
      </c>
      <c r="B1658" s="47" t="s">
        <v>1187</v>
      </c>
      <c r="C1658" s="55">
        <v>40663</v>
      </c>
      <c r="D1658" s="43" t="s">
        <v>1899</v>
      </c>
      <c r="E1658" s="43">
        <v>1955</v>
      </c>
      <c r="F1658" s="43" t="s">
        <v>2131</v>
      </c>
      <c r="G1658" s="56" t="s">
        <v>2099</v>
      </c>
      <c r="H1658" s="43">
        <v>2</v>
      </c>
      <c r="I1658" s="43">
        <v>2</v>
      </c>
      <c r="J1658" s="43">
        <v>0</v>
      </c>
      <c r="K1658" s="43">
        <v>1669.08</v>
      </c>
      <c r="L1658" s="43">
        <v>787.6</v>
      </c>
      <c r="M1658" s="45">
        <v>0</v>
      </c>
      <c r="N1658" s="45">
        <f t="shared" si="147"/>
        <v>0</v>
      </c>
      <c r="O1658" s="45">
        <v>0</v>
      </c>
      <c r="P1658" s="45">
        <v>0</v>
      </c>
      <c r="Q1658" s="45">
        <v>0</v>
      </c>
      <c r="R1658" s="57">
        <v>45658</v>
      </c>
      <c r="S1658" s="57">
        <v>46022</v>
      </c>
    </row>
    <row r="1659" spans="1:19" ht="20.3" x14ac:dyDescent="0.35">
      <c r="A1659" s="43">
        <v>18</v>
      </c>
      <c r="B1659" s="47" t="s">
        <v>1188</v>
      </c>
      <c r="C1659" s="55">
        <v>40664</v>
      </c>
      <c r="D1659" s="43" t="s">
        <v>1899</v>
      </c>
      <c r="E1659" s="43">
        <v>1956</v>
      </c>
      <c r="F1659" s="43" t="s">
        <v>2131</v>
      </c>
      <c r="G1659" s="56" t="s">
        <v>2099</v>
      </c>
      <c r="H1659" s="43">
        <v>2</v>
      </c>
      <c r="I1659" s="43">
        <v>2</v>
      </c>
      <c r="J1659" s="43">
        <v>0</v>
      </c>
      <c r="K1659" s="43">
        <v>1747.08</v>
      </c>
      <c r="L1659" s="43">
        <v>856.30000000000007</v>
      </c>
      <c r="M1659" s="45">
        <v>0</v>
      </c>
      <c r="N1659" s="45">
        <f t="shared" si="147"/>
        <v>0</v>
      </c>
      <c r="O1659" s="45">
        <v>0</v>
      </c>
      <c r="P1659" s="45">
        <v>0</v>
      </c>
      <c r="Q1659" s="45">
        <v>0</v>
      </c>
      <c r="R1659" s="57">
        <v>45658</v>
      </c>
      <c r="S1659" s="57">
        <v>46022</v>
      </c>
    </row>
    <row r="1660" spans="1:19" ht="20.3" x14ac:dyDescent="0.35">
      <c r="A1660" s="43">
        <v>19</v>
      </c>
      <c r="B1660" s="47" t="s">
        <v>1189</v>
      </c>
      <c r="C1660" s="55">
        <v>40665</v>
      </c>
      <c r="D1660" s="43" t="s">
        <v>1899</v>
      </c>
      <c r="E1660" s="43">
        <v>1955</v>
      </c>
      <c r="F1660" s="43" t="s">
        <v>2131</v>
      </c>
      <c r="G1660" s="56" t="s">
        <v>2099</v>
      </c>
      <c r="H1660" s="43">
        <v>2</v>
      </c>
      <c r="I1660" s="43">
        <v>2</v>
      </c>
      <c r="J1660" s="43">
        <v>0</v>
      </c>
      <c r="K1660" s="43">
        <v>1741.66</v>
      </c>
      <c r="L1660" s="43">
        <v>875.4</v>
      </c>
      <c r="M1660" s="45">
        <v>0</v>
      </c>
      <c r="N1660" s="45">
        <f t="shared" si="147"/>
        <v>0</v>
      </c>
      <c r="O1660" s="45">
        <v>0</v>
      </c>
      <c r="P1660" s="45">
        <v>0</v>
      </c>
      <c r="Q1660" s="45">
        <v>0</v>
      </c>
      <c r="R1660" s="57">
        <v>45658</v>
      </c>
      <c r="S1660" s="57">
        <v>46022</v>
      </c>
    </row>
    <row r="1661" spans="1:19" ht="20.3" x14ac:dyDescent="0.35">
      <c r="A1661" s="43">
        <v>20</v>
      </c>
      <c r="B1661" s="47" t="s">
        <v>1190</v>
      </c>
      <c r="C1661" s="55">
        <v>40666</v>
      </c>
      <c r="D1661" s="43" t="s">
        <v>1899</v>
      </c>
      <c r="E1661" s="43">
        <v>1955</v>
      </c>
      <c r="F1661" s="43" t="s">
        <v>2131</v>
      </c>
      <c r="G1661" s="56" t="s">
        <v>2099</v>
      </c>
      <c r="H1661" s="43">
        <v>2</v>
      </c>
      <c r="I1661" s="43">
        <v>2</v>
      </c>
      <c r="J1661" s="43">
        <v>0</v>
      </c>
      <c r="K1661" s="43">
        <v>1766.81</v>
      </c>
      <c r="L1661" s="43">
        <v>830.1</v>
      </c>
      <c r="M1661" s="45">
        <v>0</v>
      </c>
      <c r="N1661" s="45">
        <f t="shared" si="147"/>
        <v>0</v>
      </c>
      <c r="O1661" s="45">
        <v>0</v>
      </c>
      <c r="P1661" s="45">
        <v>0</v>
      </c>
      <c r="Q1661" s="45">
        <v>0</v>
      </c>
      <c r="R1661" s="57">
        <v>45658</v>
      </c>
      <c r="S1661" s="57">
        <v>46022</v>
      </c>
    </row>
    <row r="1662" spans="1:19" ht="20.3" x14ac:dyDescent="0.35">
      <c r="A1662" s="43">
        <v>21</v>
      </c>
      <c r="B1662" s="47" t="s">
        <v>1191</v>
      </c>
      <c r="C1662" s="55">
        <v>40667</v>
      </c>
      <c r="D1662" s="43" t="s">
        <v>1899</v>
      </c>
      <c r="E1662" s="43">
        <v>1956</v>
      </c>
      <c r="F1662" s="43" t="s">
        <v>2131</v>
      </c>
      <c r="G1662" s="56" t="s">
        <v>2099</v>
      </c>
      <c r="H1662" s="43">
        <v>2</v>
      </c>
      <c r="I1662" s="43">
        <v>1</v>
      </c>
      <c r="J1662" s="43">
        <v>0</v>
      </c>
      <c r="K1662" s="43">
        <v>1016.06</v>
      </c>
      <c r="L1662" s="43">
        <v>463.97</v>
      </c>
      <c r="M1662" s="45">
        <v>0</v>
      </c>
      <c r="N1662" s="45">
        <f t="shared" si="147"/>
        <v>0</v>
      </c>
      <c r="O1662" s="45">
        <v>0</v>
      </c>
      <c r="P1662" s="45">
        <v>0</v>
      </c>
      <c r="Q1662" s="45">
        <v>0</v>
      </c>
      <c r="R1662" s="57">
        <v>45658</v>
      </c>
      <c r="S1662" s="57">
        <v>46022</v>
      </c>
    </row>
    <row r="1663" spans="1:19" ht="20.3" x14ac:dyDescent="0.35">
      <c r="A1663" s="43">
        <v>22</v>
      </c>
      <c r="B1663" s="47" t="s">
        <v>1192</v>
      </c>
      <c r="C1663" s="55">
        <v>40652</v>
      </c>
      <c r="D1663" s="43" t="s">
        <v>1899</v>
      </c>
      <c r="E1663" s="43">
        <v>1956</v>
      </c>
      <c r="F1663" s="43" t="s">
        <v>2131</v>
      </c>
      <c r="G1663" s="56" t="s">
        <v>2099</v>
      </c>
      <c r="H1663" s="43">
        <v>2</v>
      </c>
      <c r="I1663" s="43">
        <v>3</v>
      </c>
      <c r="J1663" s="43">
        <v>0</v>
      </c>
      <c r="K1663" s="43">
        <v>2757.21</v>
      </c>
      <c r="L1663" s="43">
        <v>1141.8</v>
      </c>
      <c r="M1663" s="45">
        <v>0</v>
      </c>
      <c r="N1663" s="45">
        <f t="shared" si="147"/>
        <v>0</v>
      </c>
      <c r="O1663" s="45">
        <v>0</v>
      </c>
      <c r="P1663" s="45">
        <v>0</v>
      </c>
      <c r="Q1663" s="45">
        <v>0</v>
      </c>
      <c r="R1663" s="57">
        <v>45658</v>
      </c>
      <c r="S1663" s="57">
        <v>46022</v>
      </c>
    </row>
    <row r="1664" spans="1:19" ht="20.3" x14ac:dyDescent="0.35">
      <c r="A1664" s="43">
        <v>23</v>
      </c>
      <c r="B1664" s="47" t="s">
        <v>1193</v>
      </c>
      <c r="C1664" s="55">
        <v>40654</v>
      </c>
      <c r="D1664" s="43" t="s">
        <v>1899</v>
      </c>
      <c r="E1664" s="43">
        <v>1956</v>
      </c>
      <c r="F1664" s="43" t="s">
        <v>2131</v>
      </c>
      <c r="G1664" s="56" t="s">
        <v>2099</v>
      </c>
      <c r="H1664" s="43">
        <v>2</v>
      </c>
      <c r="I1664" s="43">
        <v>1</v>
      </c>
      <c r="J1664" s="43">
        <v>0</v>
      </c>
      <c r="K1664" s="43">
        <v>1034.4100000000001</v>
      </c>
      <c r="L1664" s="43">
        <v>518.79999999999995</v>
      </c>
      <c r="M1664" s="45">
        <v>0</v>
      </c>
      <c r="N1664" s="45">
        <f t="shared" si="147"/>
        <v>0</v>
      </c>
      <c r="O1664" s="45">
        <v>0</v>
      </c>
      <c r="P1664" s="45">
        <v>0</v>
      </c>
      <c r="Q1664" s="45">
        <v>0</v>
      </c>
      <c r="R1664" s="57">
        <v>45658</v>
      </c>
      <c r="S1664" s="57">
        <v>46022</v>
      </c>
    </row>
    <row r="1665" spans="1:19" ht="20.3" x14ac:dyDescent="0.35">
      <c r="A1665" s="43">
        <v>24</v>
      </c>
      <c r="B1665" s="44" t="s">
        <v>1194</v>
      </c>
      <c r="C1665" s="55">
        <v>40695</v>
      </c>
      <c r="D1665" s="43" t="s">
        <v>1899</v>
      </c>
      <c r="E1665" s="43">
        <v>1957</v>
      </c>
      <c r="F1665" s="43" t="s">
        <v>2131</v>
      </c>
      <c r="G1665" s="56" t="s">
        <v>2098</v>
      </c>
      <c r="H1665" s="43">
        <v>3</v>
      </c>
      <c r="I1665" s="43">
        <v>2</v>
      </c>
      <c r="J1665" s="43">
        <v>0</v>
      </c>
      <c r="K1665" s="43">
        <v>2412.15</v>
      </c>
      <c r="L1665" s="43">
        <v>1406.2</v>
      </c>
      <c r="M1665" s="45">
        <v>0</v>
      </c>
      <c r="N1665" s="45">
        <f t="shared" si="147"/>
        <v>0</v>
      </c>
      <c r="O1665" s="45">
        <v>0</v>
      </c>
      <c r="P1665" s="45">
        <v>0</v>
      </c>
      <c r="Q1665" s="45">
        <v>0</v>
      </c>
      <c r="R1665" s="57">
        <v>45658</v>
      </c>
      <c r="S1665" s="57">
        <v>46022</v>
      </c>
    </row>
    <row r="1666" spans="1:19" ht="20.3" x14ac:dyDescent="0.35">
      <c r="A1666" s="43">
        <v>25</v>
      </c>
      <c r="B1666" s="47" t="s">
        <v>1195</v>
      </c>
      <c r="C1666" s="55">
        <v>40686</v>
      </c>
      <c r="D1666" s="43" t="s">
        <v>1899</v>
      </c>
      <c r="E1666" s="43">
        <v>1957</v>
      </c>
      <c r="F1666" s="43" t="s">
        <v>2131</v>
      </c>
      <c r="G1666" s="56" t="s">
        <v>2098</v>
      </c>
      <c r="H1666" s="43">
        <v>4</v>
      </c>
      <c r="I1666" s="43">
        <v>2</v>
      </c>
      <c r="J1666" s="43">
        <v>0</v>
      </c>
      <c r="K1666" s="43">
        <v>2830.47</v>
      </c>
      <c r="L1666" s="43">
        <v>1708.8</v>
      </c>
      <c r="M1666" s="45">
        <v>0</v>
      </c>
      <c r="N1666" s="45">
        <f t="shared" si="147"/>
        <v>0</v>
      </c>
      <c r="O1666" s="45">
        <v>0</v>
      </c>
      <c r="P1666" s="45">
        <v>0</v>
      </c>
      <c r="Q1666" s="45">
        <v>0</v>
      </c>
      <c r="R1666" s="57">
        <v>45658</v>
      </c>
      <c r="S1666" s="57">
        <v>46022</v>
      </c>
    </row>
    <row r="1667" spans="1:19" ht="20.3" x14ac:dyDescent="0.35">
      <c r="A1667" s="43">
        <v>26</v>
      </c>
      <c r="B1667" s="44" t="s">
        <v>1196</v>
      </c>
      <c r="C1667" s="55">
        <v>40687</v>
      </c>
      <c r="D1667" s="43" t="s">
        <v>1899</v>
      </c>
      <c r="E1667" s="43">
        <v>1957</v>
      </c>
      <c r="F1667" s="43" t="s">
        <v>2131</v>
      </c>
      <c r="G1667" s="56" t="s">
        <v>2098</v>
      </c>
      <c r="H1667" s="43">
        <v>4</v>
      </c>
      <c r="I1667" s="43">
        <v>3</v>
      </c>
      <c r="J1667" s="43">
        <v>0</v>
      </c>
      <c r="K1667" s="43">
        <v>3198.3</v>
      </c>
      <c r="L1667" s="43">
        <v>1812.9</v>
      </c>
      <c r="M1667" s="45">
        <v>0</v>
      </c>
      <c r="N1667" s="45">
        <f t="shared" si="147"/>
        <v>0</v>
      </c>
      <c r="O1667" s="45">
        <v>0</v>
      </c>
      <c r="P1667" s="45">
        <v>0</v>
      </c>
      <c r="Q1667" s="45">
        <v>0</v>
      </c>
      <c r="R1667" s="57">
        <v>45658</v>
      </c>
      <c r="S1667" s="57">
        <v>46022</v>
      </c>
    </row>
    <row r="1668" spans="1:19" ht="20.3" x14ac:dyDescent="0.35">
      <c r="A1668" s="43">
        <v>27</v>
      </c>
      <c r="B1668" s="44" t="s">
        <v>1197</v>
      </c>
      <c r="C1668" s="55">
        <v>40694</v>
      </c>
      <c r="D1668" s="43" t="s">
        <v>1899</v>
      </c>
      <c r="E1668" s="43">
        <v>1956</v>
      </c>
      <c r="F1668" s="43" t="s">
        <v>2131</v>
      </c>
      <c r="G1668" s="56" t="s">
        <v>2098</v>
      </c>
      <c r="H1668" s="43">
        <v>4</v>
      </c>
      <c r="I1668" s="43">
        <v>4</v>
      </c>
      <c r="J1668" s="43">
        <v>0</v>
      </c>
      <c r="K1668" s="43">
        <v>6237.4</v>
      </c>
      <c r="L1668" s="43">
        <v>4001.2</v>
      </c>
      <c r="M1668" s="45">
        <v>0</v>
      </c>
      <c r="N1668" s="45">
        <f t="shared" si="147"/>
        <v>0</v>
      </c>
      <c r="O1668" s="45">
        <v>0</v>
      </c>
      <c r="P1668" s="45">
        <v>0</v>
      </c>
      <c r="Q1668" s="45">
        <v>0</v>
      </c>
      <c r="R1668" s="57">
        <v>45658</v>
      </c>
      <c r="S1668" s="57">
        <v>46022</v>
      </c>
    </row>
    <row r="1669" spans="1:19" ht="20.3" x14ac:dyDescent="0.35">
      <c r="A1669" s="43">
        <v>28</v>
      </c>
      <c r="B1669" s="44" t="s">
        <v>1198</v>
      </c>
      <c r="C1669" s="55">
        <v>40697</v>
      </c>
      <c r="D1669" s="43" t="s">
        <v>1899</v>
      </c>
      <c r="E1669" s="43">
        <v>1957</v>
      </c>
      <c r="F1669" s="43" t="s">
        <v>2131</v>
      </c>
      <c r="G1669" s="56" t="s">
        <v>2098</v>
      </c>
      <c r="H1669" s="43">
        <v>4</v>
      </c>
      <c r="I1669" s="43">
        <v>3</v>
      </c>
      <c r="J1669" s="43">
        <v>0</v>
      </c>
      <c r="K1669" s="43">
        <v>4818.3100000000004</v>
      </c>
      <c r="L1669" s="43">
        <v>2980.1</v>
      </c>
      <c r="M1669" s="45">
        <v>0</v>
      </c>
      <c r="N1669" s="45">
        <f t="shared" ref="N1669:N1732" si="156">M1669</f>
        <v>0</v>
      </c>
      <c r="O1669" s="45">
        <v>0</v>
      </c>
      <c r="P1669" s="45">
        <v>0</v>
      </c>
      <c r="Q1669" s="45">
        <v>0</v>
      </c>
      <c r="R1669" s="57">
        <v>45658</v>
      </c>
      <c r="S1669" s="57">
        <v>46022</v>
      </c>
    </row>
    <row r="1670" spans="1:19" ht="20.3" x14ac:dyDescent="0.35">
      <c r="A1670" s="43">
        <v>29</v>
      </c>
      <c r="B1670" s="44" t="s">
        <v>1199</v>
      </c>
      <c r="C1670" s="55">
        <v>40707</v>
      </c>
      <c r="D1670" s="43" t="s">
        <v>1899</v>
      </c>
      <c r="E1670" s="43">
        <v>1957</v>
      </c>
      <c r="F1670" s="43" t="s">
        <v>2131</v>
      </c>
      <c r="G1670" s="56" t="s">
        <v>2098</v>
      </c>
      <c r="H1670" s="43">
        <v>4</v>
      </c>
      <c r="I1670" s="43">
        <v>3</v>
      </c>
      <c r="J1670" s="43">
        <v>0</v>
      </c>
      <c r="K1670" s="43">
        <v>4742.16</v>
      </c>
      <c r="L1670" s="43">
        <v>2665.6</v>
      </c>
      <c r="M1670" s="45">
        <v>0</v>
      </c>
      <c r="N1670" s="45">
        <f t="shared" si="156"/>
        <v>0</v>
      </c>
      <c r="O1670" s="45">
        <v>0</v>
      </c>
      <c r="P1670" s="45">
        <v>0</v>
      </c>
      <c r="Q1670" s="45">
        <v>0</v>
      </c>
      <c r="R1670" s="57">
        <v>45658</v>
      </c>
      <c r="S1670" s="57">
        <v>46022</v>
      </c>
    </row>
    <row r="1671" spans="1:19" ht="20.3" x14ac:dyDescent="0.35">
      <c r="A1671" s="43">
        <v>30</v>
      </c>
      <c r="B1671" s="47" t="s">
        <v>1200</v>
      </c>
      <c r="C1671" s="55">
        <v>40700</v>
      </c>
      <c r="D1671" s="43" t="s">
        <v>1899</v>
      </c>
      <c r="E1671" s="43">
        <v>1957</v>
      </c>
      <c r="F1671" s="43" t="s">
        <v>2131</v>
      </c>
      <c r="G1671" s="56" t="s">
        <v>2098</v>
      </c>
      <c r="H1671" s="43">
        <v>4</v>
      </c>
      <c r="I1671" s="43">
        <v>3</v>
      </c>
      <c r="J1671" s="43">
        <v>0</v>
      </c>
      <c r="K1671" s="43">
        <v>4181.8999999999996</v>
      </c>
      <c r="L1671" s="43">
        <v>2667.3</v>
      </c>
      <c r="M1671" s="45">
        <v>0</v>
      </c>
      <c r="N1671" s="45">
        <f t="shared" si="156"/>
        <v>0</v>
      </c>
      <c r="O1671" s="45">
        <v>0</v>
      </c>
      <c r="P1671" s="45">
        <v>0</v>
      </c>
      <c r="Q1671" s="45">
        <v>0</v>
      </c>
      <c r="R1671" s="57">
        <v>45658</v>
      </c>
      <c r="S1671" s="57">
        <v>46022</v>
      </c>
    </row>
    <row r="1672" spans="1:19" ht="20.3" x14ac:dyDescent="0.35">
      <c r="A1672" s="43">
        <v>31</v>
      </c>
      <c r="B1672" s="44" t="s">
        <v>1201</v>
      </c>
      <c r="C1672" s="55">
        <v>40704</v>
      </c>
      <c r="D1672" s="43" t="s">
        <v>1899</v>
      </c>
      <c r="E1672" s="43">
        <v>1957</v>
      </c>
      <c r="F1672" s="43" t="s">
        <v>2131</v>
      </c>
      <c r="G1672" s="56" t="s">
        <v>2098</v>
      </c>
      <c r="H1672" s="43">
        <v>4</v>
      </c>
      <c r="I1672" s="43">
        <v>3</v>
      </c>
      <c r="J1672" s="43">
        <v>0</v>
      </c>
      <c r="K1672" s="43">
        <v>5130.4799999999996</v>
      </c>
      <c r="L1672" s="43">
        <v>2916</v>
      </c>
      <c r="M1672" s="45">
        <v>0</v>
      </c>
      <c r="N1672" s="45">
        <f t="shared" si="156"/>
        <v>0</v>
      </c>
      <c r="O1672" s="45">
        <v>0</v>
      </c>
      <c r="P1672" s="45">
        <v>0</v>
      </c>
      <c r="Q1672" s="45">
        <v>0</v>
      </c>
      <c r="R1672" s="57">
        <v>45658</v>
      </c>
      <c r="S1672" s="57">
        <v>46022</v>
      </c>
    </row>
    <row r="1673" spans="1:19" ht="20.3" x14ac:dyDescent="0.35">
      <c r="A1673" s="43">
        <v>32</v>
      </c>
      <c r="B1673" s="44" t="s">
        <v>1202</v>
      </c>
      <c r="C1673" s="55">
        <v>40705</v>
      </c>
      <c r="D1673" s="43" t="s">
        <v>1899</v>
      </c>
      <c r="E1673" s="43">
        <v>1957</v>
      </c>
      <c r="F1673" s="43" t="s">
        <v>2131</v>
      </c>
      <c r="G1673" s="56" t="s">
        <v>2098</v>
      </c>
      <c r="H1673" s="43">
        <v>4</v>
      </c>
      <c r="I1673" s="43">
        <v>3</v>
      </c>
      <c r="J1673" s="43">
        <v>0</v>
      </c>
      <c r="K1673" s="43">
        <v>4581.13</v>
      </c>
      <c r="L1673" s="43">
        <v>2952.6</v>
      </c>
      <c r="M1673" s="45">
        <v>0</v>
      </c>
      <c r="N1673" s="45">
        <f t="shared" si="156"/>
        <v>0</v>
      </c>
      <c r="O1673" s="45">
        <v>0</v>
      </c>
      <c r="P1673" s="45">
        <v>0</v>
      </c>
      <c r="Q1673" s="45">
        <v>0</v>
      </c>
      <c r="R1673" s="57">
        <v>45658</v>
      </c>
      <c r="S1673" s="57">
        <v>46022</v>
      </c>
    </row>
    <row r="1674" spans="1:19" ht="20.3" x14ac:dyDescent="0.35">
      <c r="A1674" s="43">
        <v>33</v>
      </c>
      <c r="B1674" s="44" t="s">
        <v>1203</v>
      </c>
      <c r="C1674" s="55">
        <v>40706</v>
      </c>
      <c r="D1674" s="43" t="s">
        <v>1899</v>
      </c>
      <c r="E1674" s="43">
        <v>1957</v>
      </c>
      <c r="F1674" s="43" t="s">
        <v>2131</v>
      </c>
      <c r="G1674" s="56" t="s">
        <v>2098</v>
      </c>
      <c r="H1674" s="43">
        <v>4</v>
      </c>
      <c r="I1674" s="43">
        <v>3</v>
      </c>
      <c r="J1674" s="43">
        <v>0</v>
      </c>
      <c r="K1674" s="43">
        <v>4723.97</v>
      </c>
      <c r="L1674" s="43">
        <v>2697.2</v>
      </c>
      <c r="M1674" s="45">
        <v>0</v>
      </c>
      <c r="N1674" s="45">
        <f t="shared" si="156"/>
        <v>0</v>
      </c>
      <c r="O1674" s="45">
        <v>0</v>
      </c>
      <c r="P1674" s="45">
        <v>0</v>
      </c>
      <c r="Q1674" s="45">
        <v>0</v>
      </c>
      <c r="R1674" s="57">
        <v>45658</v>
      </c>
      <c r="S1674" s="57">
        <v>46022</v>
      </c>
    </row>
    <row r="1675" spans="1:19" ht="20.3" x14ac:dyDescent="0.35">
      <c r="A1675" s="43">
        <v>34</v>
      </c>
      <c r="B1675" s="44" t="s">
        <v>1204</v>
      </c>
      <c r="C1675" s="55">
        <v>40727</v>
      </c>
      <c r="D1675" s="43" t="s">
        <v>1899</v>
      </c>
      <c r="E1675" s="43">
        <v>1957</v>
      </c>
      <c r="F1675" s="43" t="s">
        <v>2131</v>
      </c>
      <c r="G1675" s="56" t="s">
        <v>2098</v>
      </c>
      <c r="H1675" s="43">
        <v>3</v>
      </c>
      <c r="I1675" s="43">
        <v>2</v>
      </c>
      <c r="J1675" s="43">
        <v>0</v>
      </c>
      <c r="K1675" s="43">
        <v>2190.1999999999998</v>
      </c>
      <c r="L1675" s="43">
        <v>1308.3</v>
      </c>
      <c r="M1675" s="45">
        <v>0</v>
      </c>
      <c r="N1675" s="45">
        <f t="shared" si="156"/>
        <v>0</v>
      </c>
      <c r="O1675" s="45">
        <v>0</v>
      </c>
      <c r="P1675" s="45">
        <v>0</v>
      </c>
      <c r="Q1675" s="45">
        <v>0</v>
      </c>
      <c r="R1675" s="57">
        <v>45658</v>
      </c>
      <c r="S1675" s="57">
        <v>46022</v>
      </c>
    </row>
    <row r="1676" spans="1:19" ht="20.3" x14ac:dyDescent="0.35">
      <c r="A1676" s="43">
        <v>35</v>
      </c>
      <c r="B1676" s="44" t="s">
        <v>1205</v>
      </c>
      <c r="C1676" s="55">
        <v>40719</v>
      </c>
      <c r="D1676" s="43" t="s">
        <v>1899</v>
      </c>
      <c r="E1676" s="43">
        <v>1954</v>
      </c>
      <c r="F1676" s="43" t="s">
        <v>2131</v>
      </c>
      <c r="G1676" s="56" t="s">
        <v>2130</v>
      </c>
      <c r="H1676" s="43">
        <v>3</v>
      </c>
      <c r="I1676" s="43">
        <v>2</v>
      </c>
      <c r="J1676" s="43">
        <v>0</v>
      </c>
      <c r="K1676" s="43">
        <v>1812.45</v>
      </c>
      <c r="L1676" s="43">
        <v>1035.0999999999999</v>
      </c>
      <c r="M1676" s="45">
        <v>0</v>
      </c>
      <c r="N1676" s="45">
        <f t="shared" si="156"/>
        <v>0</v>
      </c>
      <c r="O1676" s="45">
        <v>0</v>
      </c>
      <c r="P1676" s="45">
        <v>0</v>
      </c>
      <c r="Q1676" s="45">
        <v>0</v>
      </c>
      <c r="R1676" s="57">
        <v>45658</v>
      </c>
      <c r="S1676" s="57">
        <v>46022</v>
      </c>
    </row>
    <row r="1677" spans="1:19" ht="20.3" x14ac:dyDescent="0.35">
      <c r="A1677" s="43">
        <v>36</v>
      </c>
      <c r="B1677" s="44" t="s">
        <v>1206</v>
      </c>
      <c r="C1677" s="55">
        <v>40748</v>
      </c>
      <c r="D1677" s="43" t="s">
        <v>1899</v>
      </c>
      <c r="E1677" s="43">
        <v>1956</v>
      </c>
      <c r="F1677" s="43" t="s">
        <v>2131</v>
      </c>
      <c r="G1677" s="56" t="s">
        <v>2098</v>
      </c>
      <c r="H1677" s="43">
        <v>3</v>
      </c>
      <c r="I1677" s="43">
        <v>2</v>
      </c>
      <c r="J1677" s="43">
        <v>0</v>
      </c>
      <c r="K1677" s="43">
        <v>2648.4</v>
      </c>
      <c r="L1677" s="43">
        <v>1412.8</v>
      </c>
      <c r="M1677" s="45">
        <v>0</v>
      </c>
      <c r="N1677" s="45">
        <f t="shared" si="156"/>
        <v>0</v>
      </c>
      <c r="O1677" s="45">
        <v>0</v>
      </c>
      <c r="P1677" s="45">
        <v>0</v>
      </c>
      <c r="Q1677" s="45">
        <v>0</v>
      </c>
      <c r="R1677" s="57">
        <v>45658</v>
      </c>
      <c r="S1677" s="57">
        <v>46022</v>
      </c>
    </row>
    <row r="1678" spans="1:19" ht="20.3" x14ac:dyDescent="0.35">
      <c r="A1678" s="43">
        <v>37</v>
      </c>
      <c r="B1678" s="44" t="s">
        <v>1207</v>
      </c>
      <c r="C1678" s="55">
        <v>40754</v>
      </c>
      <c r="D1678" s="43" t="s">
        <v>1899</v>
      </c>
      <c r="E1678" s="43">
        <v>1957</v>
      </c>
      <c r="F1678" s="43" t="s">
        <v>2131</v>
      </c>
      <c r="G1678" s="56" t="s">
        <v>2098</v>
      </c>
      <c r="H1678" s="43">
        <v>4</v>
      </c>
      <c r="I1678" s="43">
        <v>3</v>
      </c>
      <c r="J1678" s="43">
        <v>0</v>
      </c>
      <c r="K1678" s="43">
        <v>4779.8</v>
      </c>
      <c r="L1678" s="43">
        <v>2075</v>
      </c>
      <c r="M1678" s="45">
        <v>0</v>
      </c>
      <c r="N1678" s="45">
        <f t="shared" si="156"/>
        <v>0</v>
      </c>
      <c r="O1678" s="45">
        <v>0</v>
      </c>
      <c r="P1678" s="45">
        <v>0</v>
      </c>
      <c r="Q1678" s="45">
        <v>0</v>
      </c>
      <c r="R1678" s="57">
        <v>45658</v>
      </c>
      <c r="S1678" s="57">
        <v>46022</v>
      </c>
    </row>
    <row r="1679" spans="1:19" ht="20.3" x14ac:dyDescent="0.35">
      <c r="A1679" s="43">
        <v>38</v>
      </c>
      <c r="B1679" s="44" t="s">
        <v>1208</v>
      </c>
      <c r="C1679" s="55">
        <v>40780</v>
      </c>
      <c r="D1679" s="43" t="s">
        <v>1899</v>
      </c>
      <c r="E1679" s="43">
        <v>1959</v>
      </c>
      <c r="F1679" s="43" t="s">
        <v>2131</v>
      </c>
      <c r="G1679" s="56" t="s">
        <v>2099</v>
      </c>
      <c r="H1679" s="43">
        <v>4</v>
      </c>
      <c r="I1679" s="43">
        <v>4</v>
      </c>
      <c r="J1679" s="43">
        <v>0</v>
      </c>
      <c r="K1679" s="43">
        <v>3415.02</v>
      </c>
      <c r="L1679" s="43">
        <v>2085.4</v>
      </c>
      <c r="M1679" s="45">
        <v>0</v>
      </c>
      <c r="N1679" s="45">
        <f t="shared" si="156"/>
        <v>0</v>
      </c>
      <c r="O1679" s="45">
        <v>0</v>
      </c>
      <c r="P1679" s="45">
        <v>0</v>
      </c>
      <c r="Q1679" s="45">
        <v>0</v>
      </c>
      <c r="R1679" s="57">
        <v>45658</v>
      </c>
      <c r="S1679" s="57">
        <v>46022</v>
      </c>
    </row>
    <row r="1680" spans="1:19" ht="20.3" x14ac:dyDescent="0.35">
      <c r="A1680" s="43">
        <v>39</v>
      </c>
      <c r="B1680" s="44" t="s">
        <v>1209</v>
      </c>
      <c r="C1680" s="55">
        <v>40771</v>
      </c>
      <c r="D1680" s="43" t="s">
        <v>1899</v>
      </c>
      <c r="E1680" s="43">
        <v>1959</v>
      </c>
      <c r="F1680" s="43" t="s">
        <v>2131</v>
      </c>
      <c r="G1680" s="56" t="s">
        <v>2098</v>
      </c>
      <c r="H1680" s="43">
        <v>4</v>
      </c>
      <c r="I1680" s="43">
        <v>3</v>
      </c>
      <c r="J1680" s="43">
        <v>0</v>
      </c>
      <c r="K1680" s="43">
        <v>4432.9399999999996</v>
      </c>
      <c r="L1680" s="43">
        <v>2686.7</v>
      </c>
      <c r="M1680" s="45">
        <v>0</v>
      </c>
      <c r="N1680" s="45">
        <f t="shared" si="156"/>
        <v>0</v>
      </c>
      <c r="O1680" s="45">
        <v>0</v>
      </c>
      <c r="P1680" s="45">
        <v>0</v>
      </c>
      <c r="Q1680" s="45">
        <v>0</v>
      </c>
      <c r="R1680" s="57">
        <v>45658</v>
      </c>
      <c r="S1680" s="57">
        <v>46022</v>
      </c>
    </row>
    <row r="1681" spans="1:19" ht="20.3" x14ac:dyDescent="0.35">
      <c r="A1681" s="43">
        <v>40</v>
      </c>
      <c r="B1681" s="44" t="s">
        <v>1210</v>
      </c>
      <c r="C1681" s="55">
        <v>40793</v>
      </c>
      <c r="D1681" s="43" t="s">
        <v>1899</v>
      </c>
      <c r="E1681" s="43">
        <v>1958</v>
      </c>
      <c r="F1681" s="43" t="s">
        <v>2131</v>
      </c>
      <c r="G1681" s="56" t="s">
        <v>2099</v>
      </c>
      <c r="H1681" s="43">
        <v>4</v>
      </c>
      <c r="I1681" s="43">
        <v>4</v>
      </c>
      <c r="J1681" s="43">
        <v>0</v>
      </c>
      <c r="K1681" s="43">
        <v>3117.87</v>
      </c>
      <c r="L1681" s="43">
        <v>2072.1</v>
      </c>
      <c r="M1681" s="45">
        <v>0</v>
      </c>
      <c r="N1681" s="45">
        <f t="shared" si="156"/>
        <v>0</v>
      </c>
      <c r="O1681" s="45">
        <v>0</v>
      </c>
      <c r="P1681" s="45">
        <v>0</v>
      </c>
      <c r="Q1681" s="45">
        <v>0</v>
      </c>
      <c r="R1681" s="57">
        <v>45658</v>
      </c>
      <c r="S1681" s="57">
        <v>46022</v>
      </c>
    </row>
    <row r="1682" spans="1:19" ht="20.3" x14ac:dyDescent="0.35">
      <c r="A1682" s="43">
        <v>41</v>
      </c>
      <c r="B1682" s="47" t="s">
        <v>1211</v>
      </c>
      <c r="C1682" s="55">
        <v>40796</v>
      </c>
      <c r="D1682" s="43" t="s">
        <v>1899</v>
      </c>
      <c r="E1682" s="43">
        <v>1958</v>
      </c>
      <c r="F1682" s="43" t="s">
        <v>2131</v>
      </c>
      <c r="G1682" s="56" t="s">
        <v>2099</v>
      </c>
      <c r="H1682" s="43">
        <v>4</v>
      </c>
      <c r="I1682" s="43">
        <v>4</v>
      </c>
      <c r="J1682" s="43">
        <v>0</v>
      </c>
      <c r="K1682" s="43">
        <v>3756.65</v>
      </c>
      <c r="L1682" s="43">
        <v>2078.1</v>
      </c>
      <c r="M1682" s="45">
        <v>0</v>
      </c>
      <c r="N1682" s="45">
        <f t="shared" si="156"/>
        <v>0</v>
      </c>
      <c r="O1682" s="45">
        <v>0</v>
      </c>
      <c r="P1682" s="45">
        <v>0</v>
      </c>
      <c r="Q1682" s="45">
        <v>0</v>
      </c>
      <c r="R1682" s="57">
        <v>45658</v>
      </c>
      <c r="S1682" s="57">
        <v>46022</v>
      </c>
    </row>
    <row r="1683" spans="1:19" ht="20.3" x14ac:dyDescent="0.35">
      <c r="A1683" s="43">
        <v>42</v>
      </c>
      <c r="B1683" s="47" t="s">
        <v>1212</v>
      </c>
      <c r="C1683" s="55">
        <v>40788</v>
      </c>
      <c r="D1683" s="43" t="s">
        <v>1899</v>
      </c>
      <c r="E1683" s="43">
        <v>1959</v>
      </c>
      <c r="F1683" s="43" t="s">
        <v>2131</v>
      </c>
      <c r="G1683" s="56" t="s">
        <v>2101</v>
      </c>
      <c r="H1683" s="43">
        <v>4</v>
      </c>
      <c r="I1683" s="43">
        <v>4</v>
      </c>
      <c r="J1683" s="43">
        <v>0</v>
      </c>
      <c r="K1683" s="43">
        <v>2519.3000000000002</v>
      </c>
      <c r="L1683" s="43">
        <v>2422.5</v>
      </c>
      <c r="M1683" s="45">
        <v>0</v>
      </c>
      <c r="N1683" s="45">
        <f t="shared" si="156"/>
        <v>0</v>
      </c>
      <c r="O1683" s="45">
        <v>0</v>
      </c>
      <c r="P1683" s="45">
        <v>0</v>
      </c>
      <c r="Q1683" s="45">
        <v>0</v>
      </c>
      <c r="R1683" s="57">
        <v>45658</v>
      </c>
      <c r="S1683" s="57">
        <v>46022</v>
      </c>
    </row>
    <row r="1684" spans="1:19" ht="20.3" x14ac:dyDescent="0.35">
      <c r="A1684" s="43">
        <v>43</v>
      </c>
      <c r="B1684" s="47" t="s">
        <v>1213</v>
      </c>
      <c r="C1684" s="55">
        <v>40789</v>
      </c>
      <c r="D1684" s="43" t="s">
        <v>1899</v>
      </c>
      <c r="E1684" s="43">
        <v>1959</v>
      </c>
      <c r="F1684" s="43" t="s">
        <v>2131</v>
      </c>
      <c r="G1684" s="56" t="s">
        <v>2099</v>
      </c>
      <c r="H1684" s="43">
        <v>4</v>
      </c>
      <c r="I1684" s="43">
        <v>6</v>
      </c>
      <c r="J1684" s="43">
        <v>0</v>
      </c>
      <c r="K1684" s="43">
        <v>6343</v>
      </c>
      <c r="L1684" s="43">
        <v>3586.35</v>
      </c>
      <c r="M1684" s="45">
        <v>0</v>
      </c>
      <c r="N1684" s="45">
        <f t="shared" si="156"/>
        <v>0</v>
      </c>
      <c r="O1684" s="45">
        <v>0</v>
      </c>
      <c r="P1684" s="45">
        <v>0</v>
      </c>
      <c r="Q1684" s="45">
        <v>0</v>
      </c>
      <c r="R1684" s="57">
        <v>45658</v>
      </c>
      <c r="S1684" s="57">
        <v>46022</v>
      </c>
    </row>
    <row r="1685" spans="1:19" ht="20.3" x14ac:dyDescent="0.35">
      <c r="A1685" s="43">
        <v>44</v>
      </c>
      <c r="B1685" s="47" t="s">
        <v>1214</v>
      </c>
      <c r="C1685" s="55">
        <v>40813</v>
      </c>
      <c r="D1685" s="43" t="s">
        <v>1899</v>
      </c>
      <c r="E1685" s="43">
        <v>1962</v>
      </c>
      <c r="F1685" s="43" t="s">
        <v>2131</v>
      </c>
      <c r="G1685" s="56" t="s">
        <v>2097</v>
      </c>
      <c r="H1685" s="43">
        <v>5</v>
      </c>
      <c r="I1685" s="43">
        <v>3</v>
      </c>
      <c r="J1685" s="43">
        <v>0</v>
      </c>
      <c r="K1685" s="43">
        <v>4568.41</v>
      </c>
      <c r="L1685" s="43">
        <v>2733.38</v>
      </c>
      <c r="M1685" s="45">
        <v>0</v>
      </c>
      <c r="N1685" s="45">
        <f t="shared" si="156"/>
        <v>0</v>
      </c>
      <c r="O1685" s="45">
        <v>0</v>
      </c>
      <c r="P1685" s="45">
        <v>0</v>
      </c>
      <c r="Q1685" s="45">
        <v>0</v>
      </c>
      <c r="R1685" s="57">
        <v>45658</v>
      </c>
      <c r="S1685" s="57">
        <v>46022</v>
      </c>
    </row>
    <row r="1686" spans="1:19" ht="20.3" x14ac:dyDescent="0.35">
      <c r="A1686" s="43">
        <v>45</v>
      </c>
      <c r="B1686" s="47" t="s">
        <v>1215</v>
      </c>
      <c r="C1686" s="55">
        <v>39387</v>
      </c>
      <c r="D1686" s="43" t="s">
        <v>1899</v>
      </c>
      <c r="E1686" s="43">
        <v>1963</v>
      </c>
      <c r="F1686" s="43" t="s">
        <v>2131</v>
      </c>
      <c r="G1686" s="56" t="s">
        <v>2098</v>
      </c>
      <c r="H1686" s="43">
        <v>5</v>
      </c>
      <c r="I1686" s="43">
        <v>3</v>
      </c>
      <c r="J1686" s="43">
        <v>0</v>
      </c>
      <c r="K1686" s="43">
        <v>4357.1000000000004</v>
      </c>
      <c r="L1686" s="43">
        <v>2704.4</v>
      </c>
      <c r="M1686" s="45">
        <v>0</v>
      </c>
      <c r="N1686" s="45">
        <f t="shared" si="156"/>
        <v>0</v>
      </c>
      <c r="O1686" s="45">
        <v>0</v>
      </c>
      <c r="P1686" s="45">
        <v>0</v>
      </c>
      <c r="Q1686" s="45">
        <v>0</v>
      </c>
      <c r="R1686" s="57">
        <v>45658</v>
      </c>
      <c r="S1686" s="57">
        <v>46022</v>
      </c>
    </row>
    <row r="1687" spans="1:19" ht="20.3" x14ac:dyDescent="0.35">
      <c r="A1687" s="43">
        <v>46</v>
      </c>
      <c r="B1687" s="47" t="s">
        <v>1216</v>
      </c>
      <c r="C1687" s="55">
        <v>39423</v>
      </c>
      <c r="D1687" s="43" t="s">
        <v>1899</v>
      </c>
      <c r="E1687" s="43">
        <v>1964</v>
      </c>
      <c r="F1687" s="43" t="s">
        <v>2131</v>
      </c>
      <c r="G1687" s="56" t="s">
        <v>2098</v>
      </c>
      <c r="H1687" s="43">
        <v>5</v>
      </c>
      <c r="I1687" s="43">
        <v>3</v>
      </c>
      <c r="J1687" s="43">
        <v>0</v>
      </c>
      <c r="K1687" s="43">
        <v>4480.3</v>
      </c>
      <c r="L1687" s="43">
        <v>2680.9</v>
      </c>
      <c r="M1687" s="45">
        <v>0</v>
      </c>
      <c r="N1687" s="45">
        <f t="shared" si="156"/>
        <v>0</v>
      </c>
      <c r="O1687" s="45">
        <v>0</v>
      </c>
      <c r="P1687" s="45">
        <v>0</v>
      </c>
      <c r="Q1687" s="45">
        <v>0</v>
      </c>
      <c r="R1687" s="57">
        <v>45658</v>
      </c>
      <c r="S1687" s="57">
        <v>46022</v>
      </c>
    </row>
    <row r="1688" spans="1:19" ht="20.3" x14ac:dyDescent="0.35">
      <c r="A1688" s="43">
        <v>47</v>
      </c>
      <c r="B1688" s="44" t="s">
        <v>1217</v>
      </c>
      <c r="C1688" s="55">
        <v>39425</v>
      </c>
      <c r="D1688" s="43" t="s">
        <v>1899</v>
      </c>
      <c r="E1688" s="43">
        <v>1965</v>
      </c>
      <c r="F1688" s="43" t="s">
        <v>2131</v>
      </c>
      <c r="G1688" s="56" t="s">
        <v>2098</v>
      </c>
      <c r="H1688" s="43">
        <v>5</v>
      </c>
      <c r="I1688" s="43">
        <v>3</v>
      </c>
      <c r="J1688" s="43">
        <v>0</v>
      </c>
      <c r="K1688" s="43">
        <v>4425.7</v>
      </c>
      <c r="L1688" s="43">
        <v>2729.9</v>
      </c>
      <c r="M1688" s="45">
        <v>0</v>
      </c>
      <c r="N1688" s="45">
        <f t="shared" si="156"/>
        <v>0</v>
      </c>
      <c r="O1688" s="45">
        <v>0</v>
      </c>
      <c r="P1688" s="45">
        <v>0</v>
      </c>
      <c r="Q1688" s="45">
        <v>0</v>
      </c>
      <c r="R1688" s="57">
        <v>45658</v>
      </c>
      <c r="S1688" s="57">
        <v>46022</v>
      </c>
    </row>
    <row r="1689" spans="1:19" ht="20.3" x14ac:dyDescent="0.35">
      <c r="A1689" s="43">
        <v>48</v>
      </c>
      <c r="B1689" s="44" t="s">
        <v>1218</v>
      </c>
      <c r="C1689" s="55">
        <v>39530</v>
      </c>
      <c r="D1689" s="43" t="s">
        <v>1899</v>
      </c>
      <c r="E1689" s="43">
        <v>1959</v>
      </c>
      <c r="F1689" s="43" t="s">
        <v>2131</v>
      </c>
      <c r="G1689" s="56" t="s">
        <v>2099</v>
      </c>
      <c r="H1689" s="43">
        <v>4</v>
      </c>
      <c r="I1689" s="43">
        <v>4</v>
      </c>
      <c r="J1689" s="43">
        <v>0</v>
      </c>
      <c r="K1689" s="43">
        <v>4711.2</v>
      </c>
      <c r="L1689" s="43">
        <v>2569.9</v>
      </c>
      <c r="M1689" s="45">
        <v>0</v>
      </c>
      <c r="N1689" s="45">
        <f t="shared" si="156"/>
        <v>0</v>
      </c>
      <c r="O1689" s="45">
        <v>0</v>
      </c>
      <c r="P1689" s="45">
        <v>0</v>
      </c>
      <c r="Q1689" s="45">
        <v>0</v>
      </c>
      <c r="R1689" s="57">
        <v>45658</v>
      </c>
      <c r="S1689" s="57">
        <v>46022</v>
      </c>
    </row>
    <row r="1690" spans="1:19" ht="20.3" x14ac:dyDescent="0.35">
      <c r="A1690" s="43">
        <v>49</v>
      </c>
      <c r="B1690" s="44" t="s">
        <v>1591</v>
      </c>
      <c r="C1690" s="55">
        <v>40416</v>
      </c>
      <c r="D1690" s="43" t="s">
        <v>1899</v>
      </c>
      <c r="E1690" s="43">
        <v>1958</v>
      </c>
      <c r="F1690" s="43">
        <v>2016</v>
      </c>
      <c r="G1690" s="56" t="s">
        <v>2098</v>
      </c>
      <c r="H1690" s="43">
        <v>4</v>
      </c>
      <c r="I1690" s="43">
        <v>4</v>
      </c>
      <c r="J1690" s="43">
        <v>0</v>
      </c>
      <c r="K1690" s="43">
        <v>6750.4</v>
      </c>
      <c r="L1690" s="43">
        <v>3610.8</v>
      </c>
      <c r="M1690" s="45">
        <v>0</v>
      </c>
      <c r="N1690" s="45">
        <f t="shared" si="156"/>
        <v>0</v>
      </c>
      <c r="O1690" s="45">
        <v>0</v>
      </c>
      <c r="P1690" s="45">
        <v>0</v>
      </c>
      <c r="Q1690" s="45">
        <v>0</v>
      </c>
      <c r="R1690" s="57">
        <v>45658</v>
      </c>
      <c r="S1690" s="57">
        <v>46022</v>
      </c>
    </row>
    <row r="1691" spans="1:19" ht="20.3" x14ac:dyDescent="0.35">
      <c r="A1691" s="43">
        <v>50</v>
      </c>
      <c r="B1691" s="44" t="s">
        <v>1592</v>
      </c>
      <c r="C1691" s="55">
        <v>39512</v>
      </c>
      <c r="D1691" s="43" t="s">
        <v>1899</v>
      </c>
      <c r="E1691" s="43">
        <v>1962</v>
      </c>
      <c r="F1691" s="43">
        <v>2017</v>
      </c>
      <c r="G1691" s="56" t="s">
        <v>2097</v>
      </c>
      <c r="H1691" s="43">
        <v>5</v>
      </c>
      <c r="I1691" s="43">
        <v>3</v>
      </c>
      <c r="J1691" s="43">
        <v>0</v>
      </c>
      <c r="K1691" s="43">
        <v>4120.1000000000004</v>
      </c>
      <c r="L1691" s="43">
        <v>2560</v>
      </c>
      <c r="M1691" s="45">
        <v>0</v>
      </c>
      <c r="N1691" s="45">
        <f t="shared" si="156"/>
        <v>0</v>
      </c>
      <c r="O1691" s="45">
        <v>0</v>
      </c>
      <c r="P1691" s="45">
        <v>0</v>
      </c>
      <c r="Q1691" s="45">
        <v>0</v>
      </c>
      <c r="R1691" s="57">
        <v>45658</v>
      </c>
      <c r="S1691" s="57">
        <v>46022</v>
      </c>
    </row>
    <row r="1692" spans="1:19" ht="20.3" x14ac:dyDescent="0.35">
      <c r="A1692" s="43">
        <v>51</v>
      </c>
      <c r="B1692" s="44" t="s">
        <v>1593</v>
      </c>
      <c r="C1692" s="55">
        <v>39590</v>
      </c>
      <c r="D1692" s="43" t="s">
        <v>1899</v>
      </c>
      <c r="E1692" s="43">
        <v>1962</v>
      </c>
      <c r="F1692" s="43">
        <v>2016</v>
      </c>
      <c r="G1692" s="56" t="s">
        <v>2097</v>
      </c>
      <c r="H1692" s="43">
        <v>5</v>
      </c>
      <c r="I1692" s="43">
        <v>3</v>
      </c>
      <c r="J1692" s="43">
        <v>0</v>
      </c>
      <c r="K1692" s="43">
        <v>26958.3</v>
      </c>
      <c r="L1692" s="43">
        <v>2510.3000000000002</v>
      </c>
      <c r="M1692" s="45">
        <v>0</v>
      </c>
      <c r="N1692" s="45">
        <f t="shared" si="156"/>
        <v>0</v>
      </c>
      <c r="O1692" s="45">
        <v>0</v>
      </c>
      <c r="P1692" s="45">
        <v>0</v>
      </c>
      <c r="Q1692" s="45">
        <v>0</v>
      </c>
      <c r="R1692" s="57">
        <v>45658</v>
      </c>
      <c r="S1692" s="57">
        <v>46022</v>
      </c>
    </row>
    <row r="1693" spans="1:19" ht="20.3" x14ac:dyDescent="0.35">
      <c r="A1693" s="43">
        <v>52</v>
      </c>
      <c r="B1693" s="44" t="s">
        <v>47</v>
      </c>
      <c r="C1693" s="55">
        <v>40479</v>
      </c>
      <c r="D1693" s="43" t="s">
        <v>1899</v>
      </c>
      <c r="E1693" s="43">
        <v>1952</v>
      </c>
      <c r="F1693" s="43">
        <v>2020</v>
      </c>
      <c r="G1693" s="56" t="s">
        <v>2099</v>
      </c>
      <c r="H1693" s="43">
        <v>2</v>
      </c>
      <c r="I1693" s="43">
        <v>3</v>
      </c>
      <c r="J1693" s="43">
        <v>0</v>
      </c>
      <c r="K1693" s="43">
        <v>2268.7600000000002</v>
      </c>
      <c r="L1693" s="43">
        <v>1102.0999999999999</v>
      </c>
      <c r="M1693" s="45">
        <v>0</v>
      </c>
      <c r="N1693" s="45">
        <f t="shared" si="156"/>
        <v>0</v>
      </c>
      <c r="O1693" s="45">
        <v>0</v>
      </c>
      <c r="P1693" s="45">
        <v>0</v>
      </c>
      <c r="Q1693" s="45">
        <v>0</v>
      </c>
      <c r="R1693" s="57">
        <v>45658</v>
      </c>
      <c r="S1693" s="57">
        <v>46022</v>
      </c>
    </row>
    <row r="1694" spans="1:19" ht="20.3" x14ac:dyDescent="0.35">
      <c r="A1694" s="43">
        <v>53</v>
      </c>
      <c r="B1694" s="44" t="s">
        <v>48</v>
      </c>
      <c r="C1694" s="55">
        <v>40481</v>
      </c>
      <c r="D1694" s="43" t="s">
        <v>1899</v>
      </c>
      <c r="E1694" s="43">
        <v>1952</v>
      </c>
      <c r="F1694" s="43">
        <v>2020</v>
      </c>
      <c r="G1694" s="56" t="s">
        <v>2099</v>
      </c>
      <c r="H1694" s="43">
        <v>2</v>
      </c>
      <c r="I1694" s="43">
        <v>1</v>
      </c>
      <c r="J1694" s="43">
        <v>0</v>
      </c>
      <c r="K1694" s="43">
        <v>850</v>
      </c>
      <c r="L1694" s="43">
        <v>398.8</v>
      </c>
      <c r="M1694" s="45">
        <v>0</v>
      </c>
      <c r="N1694" s="45">
        <f t="shared" si="156"/>
        <v>0</v>
      </c>
      <c r="O1694" s="45">
        <v>0</v>
      </c>
      <c r="P1694" s="45">
        <v>0</v>
      </c>
      <c r="Q1694" s="45">
        <v>0</v>
      </c>
      <c r="R1694" s="57">
        <v>45658</v>
      </c>
      <c r="S1694" s="57">
        <v>46022</v>
      </c>
    </row>
    <row r="1695" spans="1:19" ht="20.3" x14ac:dyDescent="0.35">
      <c r="A1695" s="43">
        <v>54</v>
      </c>
      <c r="B1695" s="44" t="s">
        <v>1594</v>
      </c>
      <c r="C1695" s="55">
        <v>39623</v>
      </c>
      <c r="D1695" s="43" t="s">
        <v>1899</v>
      </c>
      <c r="E1695" s="43">
        <v>1962</v>
      </c>
      <c r="F1695" s="43">
        <v>2017</v>
      </c>
      <c r="G1695" s="56" t="s">
        <v>2097</v>
      </c>
      <c r="H1695" s="43">
        <v>5</v>
      </c>
      <c r="I1695" s="43">
        <v>3</v>
      </c>
      <c r="J1695" s="43">
        <v>0</v>
      </c>
      <c r="K1695" s="43">
        <v>4120.13</v>
      </c>
      <c r="L1695" s="43">
        <v>2524.1999999999998</v>
      </c>
      <c r="M1695" s="45">
        <v>0</v>
      </c>
      <c r="N1695" s="45">
        <f t="shared" si="156"/>
        <v>0</v>
      </c>
      <c r="O1695" s="45">
        <v>0</v>
      </c>
      <c r="P1695" s="45">
        <v>0</v>
      </c>
      <c r="Q1695" s="45">
        <v>0</v>
      </c>
      <c r="R1695" s="57">
        <v>45658</v>
      </c>
      <c r="S1695" s="57">
        <v>46022</v>
      </c>
    </row>
    <row r="1696" spans="1:19" ht="20.3" x14ac:dyDescent="0.35">
      <c r="A1696" s="43">
        <v>55</v>
      </c>
      <c r="B1696" s="44" t="s">
        <v>1595</v>
      </c>
      <c r="C1696" s="55">
        <v>40023</v>
      </c>
      <c r="D1696" s="43" t="s">
        <v>1899</v>
      </c>
      <c r="E1696" s="43">
        <v>1962</v>
      </c>
      <c r="F1696" s="43">
        <v>2016</v>
      </c>
      <c r="G1696" s="56" t="s">
        <v>2097</v>
      </c>
      <c r="H1696" s="43">
        <v>4</v>
      </c>
      <c r="I1696" s="43">
        <v>3</v>
      </c>
      <c r="J1696" s="43">
        <v>0</v>
      </c>
      <c r="K1696" s="43">
        <v>3540.7</v>
      </c>
      <c r="L1696" s="43">
        <v>2037</v>
      </c>
      <c r="M1696" s="45">
        <v>0</v>
      </c>
      <c r="N1696" s="45">
        <f t="shared" si="156"/>
        <v>0</v>
      </c>
      <c r="O1696" s="45">
        <v>0</v>
      </c>
      <c r="P1696" s="45">
        <v>0</v>
      </c>
      <c r="Q1696" s="45">
        <v>0</v>
      </c>
      <c r="R1696" s="57">
        <v>45658</v>
      </c>
      <c r="S1696" s="57">
        <v>46022</v>
      </c>
    </row>
    <row r="1697" spans="1:19" ht="20.3" x14ac:dyDescent="0.35">
      <c r="A1697" s="43">
        <v>56</v>
      </c>
      <c r="B1697" s="44" t="s">
        <v>1596</v>
      </c>
      <c r="C1697" s="55">
        <v>40024</v>
      </c>
      <c r="D1697" s="43" t="s">
        <v>1899</v>
      </c>
      <c r="E1697" s="43">
        <v>1962</v>
      </c>
      <c r="F1697" s="43">
        <v>2017</v>
      </c>
      <c r="G1697" s="56" t="s">
        <v>2097</v>
      </c>
      <c r="H1697" s="43">
        <v>4</v>
      </c>
      <c r="I1697" s="43">
        <v>3</v>
      </c>
      <c r="J1697" s="43">
        <v>0</v>
      </c>
      <c r="K1697" s="43">
        <v>3569.3</v>
      </c>
      <c r="L1697" s="43">
        <v>2050</v>
      </c>
      <c r="M1697" s="45">
        <v>0</v>
      </c>
      <c r="N1697" s="45">
        <f t="shared" si="156"/>
        <v>0</v>
      </c>
      <c r="O1697" s="45">
        <v>0</v>
      </c>
      <c r="P1697" s="45">
        <v>0</v>
      </c>
      <c r="Q1697" s="45">
        <v>0</v>
      </c>
      <c r="R1697" s="57">
        <v>45658</v>
      </c>
      <c r="S1697" s="57">
        <v>46022</v>
      </c>
    </row>
    <row r="1698" spans="1:19" ht="20.3" x14ac:dyDescent="0.35">
      <c r="A1698" s="43">
        <v>57</v>
      </c>
      <c r="B1698" s="44" t="s">
        <v>1597</v>
      </c>
      <c r="C1698" s="55">
        <v>40127</v>
      </c>
      <c r="D1698" s="43" t="s">
        <v>1899</v>
      </c>
      <c r="E1698" s="43">
        <v>1959</v>
      </c>
      <c r="F1698" s="43">
        <v>2017</v>
      </c>
      <c r="G1698" s="56" t="s">
        <v>2099</v>
      </c>
      <c r="H1698" s="43">
        <v>4</v>
      </c>
      <c r="I1698" s="43">
        <v>4</v>
      </c>
      <c r="J1698" s="43">
        <v>0</v>
      </c>
      <c r="K1698" s="43">
        <v>4189.1000000000004</v>
      </c>
      <c r="L1698" s="43">
        <v>2103.1</v>
      </c>
      <c r="M1698" s="45">
        <v>0</v>
      </c>
      <c r="N1698" s="45">
        <f t="shared" si="156"/>
        <v>0</v>
      </c>
      <c r="O1698" s="45">
        <v>0</v>
      </c>
      <c r="P1698" s="45">
        <v>0</v>
      </c>
      <c r="Q1698" s="45">
        <v>0</v>
      </c>
      <c r="R1698" s="57">
        <v>45658</v>
      </c>
      <c r="S1698" s="57">
        <v>46022</v>
      </c>
    </row>
    <row r="1699" spans="1:19" ht="20.3" x14ac:dyDescent="0.35">
      <c r="A1699" s="43">
        <v>58</v>
      </c>
      <c r="B1699" s="44" t="s">
        <v>1598</v>
      </c>
      <c r="C1699" s="55">
        <v>40128</v>
      </c>
      <c r="D1699" s="43" t="s">
        <v>1899</v>
      </c>
      <c r="E1699" s="43">
        <v>1959</v>
      </c>
      <c r="F1699" s="43">
        <v>2017</v>
      </c>
      <c r="G1699" s="56" t="s">
        <v>2099</v>
      </c>
      <c r="H1699" s="43">
        <v>4</v>
      </c>
      <c r="I1699" s="43">
        <v>4</v>
      </c>
      <c r="J1699" s="43">
        <v>0</v>
      </c>
      <c r="K1699" s="43">
        <v>3978.3</v>
      </c>
      <c r="L1699" s="43">
        <v>2098</v>
      </c>
      <c r="M1699" s="45">
        <v>0</v>
      </c>
      <c r="N1699" s="45">
        <f t="shared" si="156"/>
        <v>0</v>
      </c>
      <c r="O1699" s="45">
        <v>0</v>
      </c>
      <c r="P1699" s="45">
        <v>0</v>
      </c>
      <c r="Q1699" s="45">
        <v>0</v>
      </c>
      <c r="R1699" s="57">
        <v>45658</v>
      </c>
      <c r="S1699" s="57">
        <v>46022</v>
      </c>
    </row>
    <row r="1700" spans="1:19" ht="20.3" x14ac:dyDescent="0.35">
      <c r="A1700" s="43">
        <v>59</v>
      </c>
      <c r="B1700" s="44" t="s">
        <v>1599</v>
      </c>
      <c r="C1700" s="55">
        <v>40129</v>
      </c>
      <c r="D1700" s="43" t="s">
        <v>1899</v>
      </c>
      <c r="E1700" s="43">
        <v>1960</v>
      </c>
      <c r="F1700" s="43">
        <v>2017</v>
      </c>
      <c r="G1700" s="56" t="s">
        <v>2099</v>
      </c>
      <c r="H1700" s="43">
        <v>4</v>
      </c>
      <c r="I1700" s="43">
        <v>6</v>
      </c>
      <c r="J1700" s="43">
        <v>0</v>
      </c>
      <c r="K1700" s="43">
        <v>6589.71</v>
      </c>
      <c r="L1700" s="43">
        <v>3616.2</v>
      </c>
      <c r="M1700" s="45">
        <v>0</v>
      </c>
      <c r="N1700" s="45">
        <f t="shared" si="156"/>
        <v>0</v>
      </c>
      <c r="O1700" s="45">
        <v>0</v>
      </c>
      <c r="P1700" s="45">
        <v>0</v>
      </c>
      <c r="Q1700" s="45">
        <v>0</v>
      </c>
      <c r="R1700" s="57">
        <v>45658</v>
      </c>
      <c r="S1700" s="57">
        <v>46022</v>
      </c>
    </row>
    <row r="1701" spans="1:19" ht="20.3" x14ac:dyDescent="0.35">
      <c r="A1701" s="43">
        <v>60</v>
      </c>
      <c r="B1701" s="44" t="s">
        <v>1600</v>
      </c>
      <c r="C1701" s="55">
        <v>40774</v>
      </c>
      <c r="D1701" s="43" t="s">
        <v>1899</v>
      </c>
      <c r="E1701" s="43">
        <v>1958</v>
      </c>
      <c r="F1701" s="43">
        <v>2016</v>
      </c>
      <c r="G1701" s="56" t="s">
        <v>2099</v>
      </c>
      <c r="H1701" s="43">
        <v>4</v>
      </c>
      <c r="I1701" s="43">
        <v>6</v>
      </c>
      <c r="J1701" s="43">
        <v>0</v>
      </c>
      <c r="K1701" s="43">
        <v>6287.48</v>
      </c>
      <c r="L1701" s="43">
        <v>3641.9</v>
      </c>
      <c r="M1701" s="45">
        <v>0</v>
      </c>
      <c r="N1701" s="45">
        <f t="shared" si="156"/>
        <v>0</v>
      </c>
      <c r="O1701" s="45">
        <v>0</v>
      </c>
      <c r="P1701" s="45">
        <v>0</v>
      </c>
      <c r="Q1701" s="45">
        <v>0</v>
      </c>
      <c r="R1701" s="57">
        <v>45658</v>
      </c>
      <c r="S1701" s="57">
        <v>46022</v>
      </c>
    </row>
    <row r="1702" spans="1:19" ht="20.3" x14ac:dyDescent="0.35">
      <c r="A1702" s="43">
        <v>61</v>
      </c>
      <c r="B1702" s="44" t="s">
        <v>1601</v>
      </c>
      <c r="C1702" s="55">
        <v>40728</v>
      </c>
      <c r="D1702" s="43" t="s">
        <v>1899</v>
      </c>
      <c r="E1702" s="43">
        <v>1954</v>
      </c>
      <c r="F1702" s="43">
        <v>2015</v>
      </c>
      <c r="G1702" s="56" t="s">
        <v>2098</v>
      </c>
      <c r="H1702" s="43">
        <v>3</v>
      </c>
      <c r="I1702" s="43">
        <v>2</v>
      </c>
      <c r="J1702" s="43">
        <v>0</v>
      </c>
      <c r="K1702" s="43">
        <v>1813.9</v>
      </c>
      <c r="L1702" s="43">
        <v>1032</v>
      </c>
      <c r="M1702" s="45">
        <v>0</v>
      </c>
      <c r="N1702" s="45">
        <f t="shared" si="156"/>
        <v>0</v>
      </c>
      <c r="O1702" s="45">
        <v>0</v>
      </c>
      <c r="P1702" s="45">
        <v>0</v>
      </c>
      <c r="Q1702" s="45">
        <v>0</v>
      </c>
      <c r="R1702" s="57">
        <v>45658</v>
      </c>
      <c r="S1702" s="57">
        <v>46022</v>
      </c>
    </row>
    <row r="1703" spans="1:19" ht="20.3" x14ac:dyDescent="0.35">
      <c r="A1703" s="43">
        <v>62</v>
      </c>
      <c r="B1703" s="44" t="s">
        <v>1602</v>
      </c>
      <c r="C1703" s="55">
        <v>40716</v>
      </c>
      <c r="D1703" s="43" t="s">
        <v>1899</v>
      </c>
      <c r="E1703" s="43">
        <v>1956</v>
      </c>
      <c r="F1703" s="43">
        <v>2016</v>
      </c>
      <c r="G1703" s="56" t="s">
        <v>2098</v>
      </c>
      <c r="H1703" s="43">
        <v>3</v>
      </c>
      <c r="I1703" s="43">
        <v>2</v>
      </c>
      <c r="J1703" s="43">
        <v>0</v>
      </c>
      <c r="K1703" s="43">
        <v>1809.4</v>
      </c>
      <c r="L1703" s="43">
        <v>1039.3</v>
      </c>
      <c r="M1703" s="45">
        <v>0</v>
      </c>
      <c r="N1703" s="45">
        <f t="shared" si="156"/>
        <v>0</v>
      </c>
      <c r="O1703" s="45">
        <v>0</v>
      </c>
      <c r="P1703" s="45">
        <v>0</v>
      </c>
      <c r="Q1703" s="45">
        <v>0</v>
      </c>
      <c r="R1703" s="57">
        <v>45658</v>
      </c>
      <c r="S1703" s="57">
        <v>46022</v>
      </c>
    </row>
    <row r="1704" spans="1:19" ht="20.3" x14ac:dyDescent="0.35">
      <c r="A1704" s="43">
        <v>63</v>
      </c>
      <c r="B1704" s="44" t="s">
        <v>1603</v>
      </c>
      <c r="C1704" s="55">
        <v>40784</v>
      </c>
      <c r="D1704" s="43" t="s">
        <v>1899</v>
      </c>
      <c r="E1704" s="43">
        <v>1956</v>
      </c>
      <c r="F1704" s="43">
        <v>2015</v>
      </c>
      <c r="G1704" s="56" t="s">
        <v>2099</v>
      </c>
      <c r="H1704" s="43">
        <v>4</v>
      </c>
      <c r="I1704" s="43">
        <v>4</v>
      </c>
      <c r="J1704" s="43">
        <v>0</v>
      </c>
      <c r="K1704" s="43">
        <v>3679.47</v>
      </c>
      <c r="L1704" s="43">
        <v>2081.5</v>
      </c>
      <c r="M1704" s="45">
        <v>0</v>
      </c>
      <c r="N1704" s="45">
        <f t="shared" si="156"/>
        <v>0</v>
      </c>
      <c r="O1704" s="45">
        <v>0</v>
      </c>
      <c r="P1704" s="45">
        <v>0</v>
      </c>
      <c r="Q1704" s="45">
        <v>0</v>
      </c>
      <c r="R1704" s="57">
        <v>45658</v>
      </c>
      <c r="S1704" s="57">
        <v>46022</v>
      </c>
    </row>
    <row r="1705" spans="1:19" ht="20.3" x14ac:dyDescent="0.35">
      <c r="A1705" s="43">
        <v>64</v>
      </c>
      <c r="B1705" s="44" t="s">
        <v>1604</v>
      </c>
      <c r="C1705" s="55">
        <v>40806</v>
      </c>
      <c r="D1705" s="43" t="s">
        <v>1899</v>
      </c>
      <c r="E1705" s="43">
        <v>1961</v>
      </c>
      <c r="F1705" s="43">
        <v>2016</v>
      </c>
      <c r="G1705" s="56" t="s">
        <v>2097</v>
      </c>
      <c r="H1705" s="43">
        <v>5</v>
      </c>
      <c r="I1705" s="43">
        <v>3</v>
      </c>
      <c r="J1705" s="43">
        <v>0</v>
      </c>
      <c r="K1705" s="43">
        <v>3982.79</v>
      </c>
      <c r="L1705" s="43">
        <v>2544.92</v>
      </c>
      <c r="M1705" s="45">
        <v>0</v>
      </c>
      <c r="N1705" s="45">
        <f t="shared" si="156"/>
        <v>0</v>
      </c>
      <c r="O1705" s="45">
        <v>0</v>
      </c>
      <c r="P1705" s="45">
        <v>0</v>
      </c>
      <c r="Q1705" s="45">
        <v>0</v>
      </c>
      <c r="R1705" s="57">
        <v>45658</v>
      </c>
      <c r="S1705" s="57">
        <v>46022</v>
      </c>
    </row>
    <row r="1706" spans="1:19" ht="20.3" x14ac:dyDescent="0.35">
      <c r="A1706" s="43">
        <v>65</v>
      </c>
      <c r="B1706" s="44" t="s">
        <v>1605</v>
      </c>
      <c r="C1706" s="55">
        <v>40814</v>
      </c>
      <c r="D1706" s="43" t="s">
        <v>1899</v>
      </c>
      <c r="E1706" s="43">
        <v>1962</v>
      </c>
      <c r="F1706" s="43">
        <v>2016</v>
      </c>
      <c r="G1706" s="56" t="s">
        <v>2097</v>
      </c>
      <c r="H1706" s="43">
        <v>5</v>
      </c>
      <c r="I1706" s="43">
        <v>4</v>
      </c>
      <c r="J1706" s="43">
        <v>0</v>
      </c>
      <c r="K1706" s="43">
        <v>5496.04</v>
      </c>
      <c r="L1706" s="43">
        <v>3569</v>
      </c>
      <c r="M1706" s="45">
        <v>0</v>
      </c>
      <c r="N1706" s="45">
        <f t="shared" si="156"/>
        <v>0</v>
      </c>
      <c r="O1706" s="45">
        <v>0</v>
      </c>
      <c r="P1706" s="45">
        <v>0</v>
      </c>
      <c r="Q1706" s="45">
        <v>0</v>
      </c>
      <c r="R1706" s="57">
        <v>45658</v>
      </c>
      <c r="S1706" s="57">
        <v>46022</v>
      </c>
    </row>
    <row r="1707" spans="1:19" ht="20.3" x14ac:dyDescent="0.35">
      <c r="A1707" s="43">
        <v>66</v>
      </c>
      <c r="B1707" s="44" t="s">
        <v>1606</v>
      </c>
      <c r="C1707" s="55">
        <v>40875</v>
      </c>
      <c r="D1707" s="43" t="s">
        <v>1899</v>
      </c>
      <c r="E1707" s="43">
        <v>1961</v>
      </c>
      <c r="F1707" s="43">
        <v>2018</v>
      </c>
      <c r="G1707" s="56" t="s">
        <v>2097</v>
      </c>
      <c r="H1707" s="43">
        <v>5</v>
      </c>
      <c r="I1707" s="43">
        <v>4</v>
      </c>
      <c r="J1707" s="43">
        <v>0</v>
      </c>
      <c r="K1707" s="43">
        <v>5425.59</v>
      </c>
      <c r="L1707" s="43">
        <v>3474.6</v>
      </c>
      <c r="M1707" s="45">
        <v>0</v>
      </c>
      <c r="N1707" s="45">
        <f t="shared" si="156"/>
        <v>0</v>
      </c>
      <c r="O1707" s="45">
        <v>0</v>
      </c>
      <c r="P1707" s="45">
        <v>0</v>
      </c>
      <c r="Q1707" s="45">
        <v>0</v>
      </c>
      <c r="R1707" s="57">
        <v>45658</v>
      </c>
      <c r="S1707" s="57">
        <v>46022</v>
      </c>
    </row>
    <row r="1708" spans="1:19" ht="20.3" x14ac:dyDescent="0.35">
      <c r="A1708" s="43">
        <v>67</v>
      </c>
      <c r="B1708" s="44" t="s">
        <v>1607</v>
      </c>
      <c r="C1708" s="55">
        <v>40894</v>
      </c>
      <c r="D1708" s="43" t="s">
        <v>1899</v>
      </c>
      <c r="E1708" s="43">
        <v>1961</v>
      </c>
      <c r="F1708" s="43">
        <v>2017</v>
      </c>
      <c r="G1708" s="56" t="s">
        <v>2097</v>
      </c>
      <c r="H1708" s="43">
        <v>4</v>
      </c>
      <c r="I1708" s="43">
        <v>4</v>
      </c>
      <c r="J1708" s="43">
        <v>0</v>
      </c>
      <c r="K1708" s="43">
        <v>4655.58</v>
      </c>
      <c r="L1708" s="43">
        <v>2772.8</v>
      </c>
      <c r="M1708" s="45">
        <v>0</v>
      </c>
      <c r="N1708" s="45">
        <f t="shared" si="156"/>
        <v>0</v>
      </c>
      <c r="O1708" s="45">
        <v>0</v>
      </c>
      <c r="P1708" s="45">
        <v>0</v>
      </c>
      <c r="Q1708" s="45">
        <v>0</v>
      </c>
      <c r="R1708" s="57">
        <v>45658</v>
      </c>
      <c r="S1708" s="57">
        <v>46022</v>
      </c>
    </row>
    <row r="1709" spans="1:19" ht="20.3" x14ac:dyDescent="0.35">
      <c r="A1709" s="43">
        <v>68</v>
      </c>
      <c r="B1709" s="44" t="s">
        <v>1608</v>
      </c>
      <c r="C1709" s="55">
        <v>40883</v>
      </c>
      <c r="D1709" s="43" t="s">
        <v>1899</v>
      </c>
      <c r="E1709" s="43">
        <v>1961</v>
      </c>
      <c r="F1709" s="43">
        <v>2018</v>
      </c>
      <c r="G1709" s="56" t="s">
        <v>2097</v>
      </c>
      <c r="H1709" s="43">
        <v>5</v>
      </c>
      <c r="I1709" s="43">
        <v>4</v>
      </c>
      <c r="J1709" s="43">
        <v>0</v>
      </c>
      <c r="K1709" s="43">
        <v>5484.84</v>
      </c>
      <c r="L1709" s="43">
        <v>3500.8</v>
      </c>
      <c r="M1709" s="45">
        <v>0</v>
      </c>
      <c r="N1709" s="45">
        <f t="shared" si="156"/>
        <v>0</v>
      </c>
      <c r="O1709" s="45">
        <v>0</v>
      </c>
      <c r="P1709" s="45">
        <v>0</v>
      </c>
      <c r="Q1709" s="45">
        <v>0</v>
      </c>
      <c r="R1709" s="57">
        <v>45658</v>
      </c>
      <c r="S1709" s="57">
        <v>46022</v>
      </c>
    </row>
    <row r="1710" spans="1:19" ht="20.3" x14ac:dyDescent="0.35">
      <c r="A1710" s="43">
        <v>69</v>
      </c>
      <c r="B1710" s="44" t="s">
        <v>1609</v>
      </c>
      <c r="C1710" s="55">
        <v>40891</v>
      </c>
      <c r="D1710" s="43" t="s">
        <v>1899</v>
      </c>
      <c r="E1710" s="43">
        <v>1960</v>
      </c>
      <c r="F1710" s="43">
        <v>2017</v>
      </c>
      <c r="G1710" s="56" t="s">
        <v>2097</v>
      </c>
      <c r="H1710" s="43">
        <v>4</v>
      </c>
      <c r="I1710" s="43">
        <v>4</v>
      </c>
      <c r="J1710" s="43">
        <v>0</v>
      </c>
      <c r="K1710" s="43">
        <v>4653.24</v>
      </c>
      <c r="L1710" s="43">
        <v>2784.4</v>
      </c>
      <c r="M1710" s="45">
        <v>0</v>
      </c>
      <c r="N1710" s="45">
        <f t="shared" si="156"/>
        <v>0</v>
      </c>
      <c r="O1710" s="45">
        <v>0</v>
      </c>
      <c r="P1710" s="45">
        <v>0</v>
      </c>
      <c r="Q1710" s="45">
        <v>0</v>
      </c>
      <c r="R1710" s="57">
        <v>45658</v>
      </c>
      <c r="S1710" s="57">
        <v>46022</v>
      </c>
    </row>
    <row r="1711" spans="1:19" ht="20.3" x14ac:dyDescent="0.35">
      <c r="A1711" s="43">
        <v>70</v>
      </c>
      <c r="B1711" s="44" t="s">
        <v>1610</v>
      </c>
      <c r="C1711" s="55">
        <v>40898</v>
      </c>
      <c r="D1711" s="43" t="s">
        <v>1899</v>
      </c>
      <c r="E1711" s="43">
        <v>1961</v>
      </c>
      <c r="F1711" s="43">
        <v>2017</v>
      </c>
      <c r="G1711" s="56" t="s">
        <v>2097</v>
      </c>
      <c r="H1711" s="43">
        <v>4</v>
      </c>
      <c r="I1711" s="43">
        <v>3</v>
      </c>
      <c r="J1711" s="43">
        <v>0</v>
      </c>
      <c r="K1711" s="43">
        <v>3428.68</v>
      </c>
      <c r="L1711" s="43">
        <v>2045.7</v>
      </c>
      <c r="M1711" s="45">
        <v>0</v>
      </c>
      <c r="N1711" s="45">
        <f t="shared" si="156"/>
        <v>0</v>
      </c>
      <c r="O1711" s="45">
        <v>0</v>
      </c>
      <c r="P1711" s="45">
        <v>0</v>
      </c>
      <c r="Q1711" s="45">
        <v>0</v>
      </c>
      <c r="R1711" s="57">
        <v>45658</v>
      </c>
      <c r="S1711" s="57">
        <v>46022</v>
      </c>
    </row>
    <row r="1712" spans="1:19" ht="20.3" x14ac:dyDescent="0.35">
      <c r="A1712" s="43">
        <v>71</v>
      </c>
      <c r="B1712" s="44" t="s">
        <v>1611</v>
      </c>
      <c r="C1712" s="55">
        <v>40899</v>
      </c>
      <c r="D1712" s="43" t="s">
        <v>1899</v>
      </c>
      <c r="E1712" s="43">
        <v>1960</v>
      </c>
      <c r="F1712" s="43">
        <v>2017</v>
      </c>
      <c r="G1712" s="56" t="s">
        <v>2097</v>
      </c>
      <c r="H1712" s="43">
        <v>4</v>
      </c>
      <c r="I1712" s="43">
        <v>4</v>
      </c>
      <c r="J1712" s="43">
        <v>0</v>
      </c>
      <c r="K1712" s="43">
        <v>4669.6099999999997</v>
      </c>
      <c r="L1712" s="43">
        <v>2777.8</v>
      </c>
      <c r="M1712" s="45">
        <v>0</v>
      </c>
      <c r="N1712" s="45">
        <f t="shared" si="156"/>
        <v>0</v>
      </c>
      <c r="O1712" s="45">
        <v>0</v>
      </c>
      <c r="P1712" s="45">
        <v>0</v>
      </c>
      <c r="Q1712" s="45">
        <v>0</v>
      </c>
      <c r="R1712" s="57">
        <v>45658</v>
      </c>
      <c r="S1712" s="57">
        <v>46022</v>
      </c>
    </row>
    <row r="1713" spans="1:19" ht="20.3" x14ac:dyDescent="0.35">
      <c r="A1713" s="43">
        <v>72</v>
      </c>
      <c r="B1713" s="44" t="s">
        <v>1612</v>
      </c>
      <c r="C1713" s="55">
        <v>39537</v>
      </c>
      <c r="D1713" s="43" t="s">
        <v>1899</v>
      </c>
      <c r="E1713" s="43">
        <v>1959</v>
      </c>
      <c r="F1713" s="43">
        <v>2017</v>
      </c>
      <c r="G1713" s="56" t="s">
        <v>2099</v>
      </c>
      <c r="H1713" s="43">
        <v>4</v>
      </c>
      <c r="I1713" s="43">
        <v>6</v>
      </c>
      <c r="J1713" s="43">
        <v>0</v>
      </c>
      <c r="K1713" s="43">
        <v>5690.1</v>
      </c>
      <c r="L1713" s="43">
        <v>3493.3</v>
      </c>
      <c r="M1713" s="45">
        <v>0</v>
      </c>
      <c r="N1713" s="45">
        <f t="shared" si="156"/>
        <v>0</v>
      </c>
      <c r="O1713" s="45">
        <v>0</v>
      </c>
      <c r="P1713" s="45">
        <v>0</v>
      </c>
      <c r="Q1713" s="45">
        <v>0</v>
      </c>
      <c r="R1713" s="57">
        <v>45658</v>
      </c>
      <c r="S1713" s="57">
        <v>46022</v>
      </c>
    </row>
    <row r="1714" spans="1:19" ht="20.3" x14ac:dyDescent="0.3">
      <c r="A1714" s="46" t="s">
        <v>22</v>
      </c>
      <c r="B1714" s="46"/>
      <c r="C1714" s="58" t="s">
        <v>172</v>
      </c>
      <c r="D1714" s="58" t="s">
        <v>172</v>
      </c>
      <c r="E1714" s="58" t="s">
        <v>172</v>
      </c>
      <c r="F1714" s="58" t="s">
        <v>172</v>
      </c>
      <c r="G1714" s="58" t="s">
        <v>172</v>
      </c>
      <c r="H1714" s="58" t="s">
        <v>172</v>
      </c>
      <c r="I1714" s="58" t="s">
        <v>172</v>
      </c>
      <c r="J1714" s="49">
        <f>SUM(J1642:J1713)</f>
        <v>0</v>
      </c>
      <c r="K1714" s="49">
        <f t="shared" ref="K1714:Q1714" si="157">SUM(K1642:K1713)</f>
        <v>328130.31000000006</v>
      </c>
      <c r="L1714" s="49">
        <f t="shared" si="157"/>
        <v>169618.53999999998</v>
      </c>
      <c r="M1714" s="49">
        <f t="shared" si="157"/>
        <v>0</v>
      </c>
      <c r="N1714" s="49">
        <f t="shared" si="157"/>
        <v>0</v>
      </c>
      <c r="O1714" s="49">
        <f t="shared" si="157"/>
        <v>0</v>
      </c>
      <c r="P1714" s="49">
        <f t="shared" si="157"/>
        <v>0</v>
      </c>
      <c r="Q1714" s="49">
        <f t="shared" si="157"/>
        <v>0</v>
      </c>
      <c r="R1714" s="58" t="s">
        <v>172</v>
      </c>
      <c r="S1714" s="58" t="s">
        <v>172</v>
      </c>
    </row>
    <row r="1715" spans="1:19" ht="19.649999999999999" x14ac:dyDescent="0.3">
      <c r="A1715" s="596" t="s">
        <v>1912</v>
      </c>
      <c r="B1715" s="596"/>
      <c r="C1715" s="596"/>
      <c r="D1715" s="596"/>
      <c r="E1715" s="596"/>
      <c r="F1715" s="596"/>
      <c r="G1715" s="596"/>
      <c r="H1715" s="596"/>
      <c r="I1715" s="596"/>
      <c r="J1715" s="596"/>
      <c r="K1715" s="596"/>
      <c r="L1715" s="596"/>
      <c r="M1715" s="596"/>
      <c r="N1715" s="596"/>
      <c r="O1715" s="596"/>
      <c r="P1715" s="596"/>
      <c r="Q1715" s="596"/>
      <c r="R1715" s="596"/>
      <c r="S1715" s="597"/>
    </row>
    <row r="1716" spans="1:19" ht="40.6" x14ac:dyDescent="0.35">
      <c r="A1716" s="43">
        <v>73</v>
      </c>
      <c r="B1716" s="47" t="s">
        <v>1570</v>
      </c>
      <c r="C1716" s="55">
        <v>30931</v>
      </c>
      <c r="D1716" s="43" t="s">
        <v>1899</v>
      </c>
      <c r="E1716" s="43">
        <v>1959</v>
      </c>
      <c r="F1716" s="43" t="s">
        <v>2131</v>
      </c>
      <c r="G1716" s="56" t="s">
        <v>2103</v>
      </c>
      <c r="H1716" s="43">
        <v>2</v>
      </c>
      <c r="I1716" s="43">
        <v>1</v>
      </c>
      <c r="J1716" s="43">
        <v>0</v>
      </c>
      <c r="K1716" s="43">
        <v>488.1</v>
      </c>
      <c r="L1716" s="43">
        <v>378.4</v>
      </c>
      <c r="M1716" s="45">
        <v>0</v>
      </c>
      <c r="N1716" s="45">
        <f t="shared" si="156"/>
        <v>0</v>
      </c>
      <c r="O1716" s="45">
        <v>0</v>
      </c>
      <c r="P1716" s="45">
        <v>0</v>
      </c>
      <c r="Q1716" s="45">
        <v>0</v>
      </c>
      <c r="R1716" s="57">
        <v>45658</v>
      </c>
      <c r="S1716" s="57">
        <v>46022</v>
      </c>
    </row>
    <row r="1717" spans="1:19" ht="20.3" x14ac:dyDescent="0.3">
      <c r="A1717" s="46" t="s">
        <v>22</v>
      </c>
      <c r="B1717" s="46"/>
      <c r="C1717" s="58" t="s">
        <v>172</v>
      </c>
      <c r="D1717" s="58" t="s">
        <v>172</v>
      </c>
      <c r="E1717" s="58" t="s">
        <v>172</v>
      </c>
      <c r="F1717" s="58" t="s">
        <v>172</v>
      </c>
      <c r="G1717" s="58" t="s">
        <v>172</v>
      </c>
      <c r="H1717" s="58" t="s">
        <v>172</v>
      </c>
      <c r="I1717" s="58" t="s">
        <v>172</v>
      </c>
      <c r="J1717" s="49">
        <f>SUM(J1716)</f>
        <v>0</v>
      </c>
      <c r="K1717" s="49">
        <f t="shared" ref="K1717:Q1717" si="158">SUM(K1716)</f>
        <v>488.1</v>
      </c>
      <c r="L1717" s="49">
        <f t="shared" si="158"/>
        <v>378.4</v>
      </c>
      <c r="M1717" s="49">
        <f t="shared" si="158"/>
        <v>0</v>
      </c>
      <c r="N1717" s="49">
        <f t="shared" si="158"/>
        <v>0</v>
      </c>
      <c r="O1717" s="49">
        <f t="shared" si="158"/>
        <v>0</v>
      </c>
      <c r="P1717" s="49">
        <f t="shared" si="158"/>
        <v>0</v>
      </c>
      <c r="Q1717" s="49">
        <f t="shared" si="158"/>
        <v>0</v>
      </c>
      <c r="R1717" s="58" t="s">
        <v>172</v>
      </c>
      <c r="S1717" s="58" t="s">
        <v>172</v>
      </c>
    </row>
    <row r="1718" spans="1:19" ht="19.649999999999999" x14ac:dyDescent="0.3">
      <c r="A1718" s="596" t="s">
        <v>1976</v>
      </c>
      <c r="B1718" s="596"/>
      <c r="C1718" s="596"/>
      <c r="D1718" s="596"/>
      <c r="E1718" s="596"/>
      <c r="F1718" s="596"/>
      <c r="G1718" s="596"/>
      <c r="H1718" s="596"/>
      <c r="I1718" s="596"/>
      <c r="J1718" s="596"/>
      <c r="K1718" s="596"/>
      <c r="L1718" s="596"/>
      <c r="M1718" s="596"/>
      <c r="N1718" s="596"/>
      <c r="O1718" s="596"/>
      <c r="P1718" s="596"/>
      <c r="Q1718" s="596"/>
      <c r="R1718" s="596"/>
      <c r="S1718" s="597"/>
    </row>
    <row r="1719" spans="1:19" ht="20.3" x14ac:dyDescent="0.35">
      <c r="A1719" s="43">
        <v>74</v>
      </c>
      <c r="B1719" s="47" t="s">
        <v>1219</v>
      </c>
      <c r="C1719" s="55">
        <v>33449</v>
      </c>
      <c r="D1719" s="43" t="s">
        <v>1899</v>
      </c>
      <c r="E1719" s="43">
        <v>1969</v>
      </c>
      <c r="F1719" s="43" t="s">
        <v>2131</v>
      </c>
      <c r="G1719" s="56" t="s">
        <v>2098</v>
      </c>
      <c r="H1719" s="43">
        <v>4</v>
      </c>
      <c r="I1719" s="43">
        <v>4</v>
      </c>
      <c r="J1719" s="43">
        <v>0</v>
      </c>
      <c r="K1719" s="43">
        <v>3022.8</v>
      </c>
      <c r="L1719" s="43">
        <v>2621.7</v>
      </c>
      <c r="M1719" s="45">
        <v>0</v>
      </c>
      <c r="N1719" s="45">
        <f t="shared" si="156"/>
        <v>0</v>
      </c>
      <c r="O1719" s="45">
        <v>0</v>
      </c>
      <c r="P1719" s="45">
        <v>0</v>
      </c>
      <c r="Q1719" s="45">
        <v>0</v>
      </c>
      <c r="R1719" s="57">
        <v>45658</v>
      </c>
      <c r="S1719" s="57">
        <v>46022</v>
      </c>
    </row>
    <row r="1720" spans="1:19" ht="20.3" x14ac:dyDescent="0.35">
      <c r="A1720" s="43">
        <v>75</v>
      </c>
      <c r="B1720" s="47" t="s">
        <v>1654</v>
      </c>
      <c r="C1720" s="55">
        <v>33512</v>
      </c>
      <c r="D1720" s="43" t="s">
        <v>1900</v>
      </c>
      <c r="E1720" s="43">
        <v>1973</v>
      </c>
      <c r="F1720" s="43" t="s">
        <v>2131</v>
      </c>
      <c r="G1720" s="56" t="s">
        <v>2098</v>
      </c>
      <c r="H1720" s="43">
        <v>4</v>
      </c>
      <c r="I1720" s="43">
        <v>3</v>
      </c>
      <c r="J1720" s="43">
        <v>0</v>
      </c>
      <c r="K1720" s="43">
        <v>2991.1</v>
      </c>
      <c r="L1720" s="43" t="s">
        <v>2131</v>
      </c>
      <c r="M1720" s="45">
        <v>0</v>
      </c>
      <c r="N1720" s="45">
        <f t="shared" si="156"/>
        <v>0</v>
      </c>
      <c r="O1720" s="45">
        <v>0</v>
      </c>
      <c r="P1720" s="45">
        <v>0</v>
      </c>
      <c r="Q1720" s="45">
        <v>0</v>
      </c>
      <c r="R1720" s="57">
        <v>45658</v>
      </c>
      <c r="S1720" s="57">
        <v>46022</v>
      </c>
    </row>
    <row r="1721" spans="1:19" ht="20.3" x14ac:dyDescent="0.35">
      <c r="A1721" s="43">
        <v>76</v>
      </c>
      <c r="B1721" s="47" t="s">
        <v>1655</v>
      </c>
      <c r="C1721" s="55">
        <v>33818</v>
      </c>
      <c r="D1721" s="43" t="s">
        <v>1900</v>
      </c>
      <c r="E1721" s="43">
        <v>1971</v>
      </c>
      <c r="F1721" s="43" t="s">
        <v>2131</v>
      </c>
      <c r="G1721" s="56" t="s">
        <v>2097</v>
      </c>
      <c r="H1721" s="43">
        <v>5</v>
      </c>
      <c r="I1721" s="43">
        <v>8</v>
      </c>
      <c r="J1721" s="43">
        <v>0</v>
      </c>
      <c r="K1721" s="43">
        <v>7176.4</v>
      </c>
      <c r="L1721" s="43" t="s">
        <v>2131</v>
      </c>
      <c r="M1721" s="45">
        <v>0</v>
      </c>
      <c r="N1721" s="45">
        <f t="shared" si="156"/>
        <v>0</v>
      </c>
      <c r="O1721" s="45">
        <v>0</v>
      </c>
      <c r="P1721" s="45">
        <v>0</v>
      </c>
      <c r="Q1721" s="45">
        <v>0</v>
      </c>
      <c r="R1721" s="57">
        <v>45658</v>
      </c>
      <c r="S1721" s="57">
        <v>46022</v>
      </c>
    </row>
    <row r="1722" spans="1:19" ht="20.3" x14ac:dyDescent="0.35">
      <c r="A1722" s="43">
        <v>77</v>
      </c>
      <c r="B1722" s="47" t="s">
        <v>1656</v>
      </c>
      <c r="C1722" s="55">
        <v>33833</v>
      </c>
      <c r="D1722" s="43" t="s">
        <v>1900</v>
      </c>
      <c r="E1722" s="43">
        <v>1970</v>
      </c>
      <c r="F1722" s="43" t="s">
        <v>2131</v>
      </c>
      <c r="G1722" s="56" t="s">
        <v>2097</v>
      </c>
      <c r="H1722" s="43">
        <v>5</v>
      </c>
      <c r="I1722" s="43">
        <v>8</v>
      </c>
      <c r="J1722" s="43">
        <v>0</v>
      </c>
      <c r="K1722" s="43">
        <v>4458.8999999999996</v>
      </c>
      <c r="L1722" s="43" t="s">
        <v>2131</v>
      </c>
      <c r="M1722" s="45">
        <v>0</v>
      </c>
      <c r="N1722" s="45">
        <f t="shared" si="156"/>
        <v>0</v>
      </c>
      <c r="O1722" s="45">
        <v>0</v>
      </c>
      <c r="P1722" s="45">
        <v>0</v>
      </c>
      <c r="Q1722" s="45">
        <v>0</v>
      </c>
      <c r="R1722" s="57">
        <v>45658</v>
      </c>
      <c r="S1722" s="57">
        <v>46022</v>
      </c>
    </row>
    <row r="1723" spans="1:19" ht="20.3" x14ac:dyDescent="0.35">
      <c r="A1723" s="43">
        <v>78</v>
      </c>
      <c r="B1723" s="47" t="s">
        <v>1220</v>
      </c>
      <c r="C1723" s="55">
        <v>34153</v>
      </c>
      <c r="D1723" s="43" t="s">
        <v>1899</v>
      </c>
      <c r="E1723" s="43">
        <v>1969</v>
      </c>
      <c r="F1723" s="43" t="s">
        <v>2131</v>
      </c>
      <c r="G1723" s="56" t="s">
        <v>2097</v>
      </c>
      <c r="H1723" s="43">
        <v>4</v>
      </c>
      <c r="I1723" s="43">
        <v>8</v>
      </c>
      <c r="J1723" s="43">
        <v>0</v>
      </c>
      <c r="K1723" s="43">
        <v>7864.6</v>
      </c>
      <c r="L1723" s="43">
        <v>5556.8</v>
      </c>
      <c r="M1723" s="45">
        <v>0</v>
      </c>
      <c r="N1723" s="45">
        <f t="shared" si="156"/>
        <v>0</v>
      </c>
      <c r="O1723" s="45">
        <v>0</v>
      </c>
      <c r="P1723" s="45">
        <v>0</v>
      </c>
      <c r="Q1723" s="45">
        <v>0</v>
      </c>
      <c r="R1723" s="57">
        <v>45658</v>
      </c>
      <c r="S1723" s="57">
        <v>46022</v>
      </c>
    </row>
    <row r="1724" spans="1:19" ht="20.3" x14ac:dyDescent="0.35">
      <c r="A1724" s="43">
        <v>79</v>
      </c>
      <c r="B1724" s="47" t="s">
        <v>1221</v>
      </c>
      <c r="C1724" s="55">
        <v>34266</v>
      </c>
      <c r="D1724" s="43" t="s">
        <v>1899</v>
      </c>
      <c r="E1724" s="43">
        <v>1957</v>
      </c>
      <c r="F1724" s="43" t="s">
        <v>2131</v>
      </c>
      <c r="G1724" s="56" t="s">
        <v>2103</v>
      </c>
      <c r="H1724" s="43">
        <v>2</v>
      </c>
      <c r="I1724" s="43">
        <v>1</v>
      </c>
      <c r="J1724" s="43">
        <v>0</v>
      </c>
      <c r="K1724" s="43">
        <v>673.8</v>
      </c>
      <c r="L1724" s="43">
        <v>411.6</v>
      </c>
      <c r="M1724" s="45">
        <v>0</v>
      </c>
      <c r="N1724" s="45">
        <f t="shared" si="156"/>
        <v>0</v>
      </c>
      <c r="O1724" s="45">
        <v>0</v>
      </c>
      <c r="P1724" s="45">
        <v>0</v>
      </c>
      <c r="Q1724" s="45">
        <v>0</v>
      </c>
      <c r="R1724" s="57">
        <v>45658</v>
      </c>
      <c r="S1724" s="57">
        <v>46022</v>
      </c>
    </row>
    <row r="1725" spans="1:19" ht="20.3" x14ac:dyDescent="0.35">
      <c r="A1725" s="43">
        <v>80</v>
      </c>
      <c r="B1725" s="47" t="s">
        <v>1222</v>
      </c>
      <c r="C1725" s="55">
        <v>34267</v>
      </c>
      <c r="D1725" s="43" t="s">
        <v>1899</v>
      </c>
      <c r="E1725" s="43">
        <v>1957</v>
      </c>
      <c r="F1725" s="43" t="s">
        <v>2131</v>
      </c>
      <c r="G1725" s="56" t="s">
        <v>2103</v>
      </c>
      <c r="H1725" s="43">
        <v>2</v>
      </c>
      <c r="I1725" s="43">
        <v>1</v>
      </c>
      <c r="J1725" s="43">
        <v>0</v>
      </c>
      <c r="K1725" s="43">
        <v>682.6</v>
      </c>
      <c r="L1725" s="43">
        <v>415.5</v>
      </c>
      <c r="M1725" s="45">
        <v>0</v>
      </c>
      <c r="N1725" s="45">
        <f t="shared" si="156"/>
        <v>0</v>
      </c>
      <c r="O1725" s="45">
        <v>0</v>
      </c>
      <c r="P1725" s="45">
        <v>0</v>
      </c>
      <c r="Q1725" s="45">
        <v>0</v>
      </c>
      <c r="R1725" s="57">
        <v>45658</v>
      </c>
      <c r="S1725" s="57">
        <v>46022</v>
      </c>
    </row>
    <row r="1726" spans="1:19" ht="20.3" x14ac:dyDescent="0.35">
      <c r="A1726" s="43">
        <v>81</v>
      </c>
      <c r="B1726" s="47" t="s">
        <v>1223</v>
      </c>
      <c r="C1726" s="55">
        <v>34268</v>
      </c>
      <c r="D1726" s="43" t="s">
        <v>1899</v>
      </c>
      <c r="E1726" s="43">
        <v>1957</v>
      </c>
      <c r="F1726" s="43" t="s">
        <v>2131</v>
      </c>
      <c r="G1726" s="56" t="s">
        <v>2103</v>
      </c>
      <c r="H1726" s="43">
        <v>2</v>
      </c>
      <c r="I1726" s="43">
        <v>1</v>
      </c>
      <c r="J1726" s="43">
        <v>0</v>
      </c>
      <c r="K1726" s="43">
        <v>666.3</v>
      </c>
      <c r="L1726" s="43">
        <v>407.4</v>
      </c>
      <c r="M1726" s="45">
        <v>0</v>
      </c>
      <c r="N1726" s="45">
        <f t="shared" si="156"/>
        <v>0</v>
      </c>
      <c r="O1726" s="45">
        <v>0</v>
      </c>
      <c r="P1726" s="45">
        <v>0</v>
      </c>
      <c r="Q1726" s="45">
        <v>0</v>
      </c>
      <c r="R1726" s="57">
        <v>45658</v>
      </c>
      <c r="S1726" s="57">
        <v>46022</v>
      </c>
    </row>
    <row r="1727" spans="1:19" ht="20.3" x14ac:dyDescent="0.35">
      <c r="A1727" s="43">
        <v>82</v>
      </c>
      <c r="B1727" s="47" t="s">
        <v>1224</v>
      </c>
      <c r="C1727" s="55">
        <v>34269</v>
      </c>
      <c r="D1727" s="43" t="s">
        <v>1899</v>
      </c>
      <c r="E1727" s="43">
        <v>1957</v>
      </c>
      <c r="F1727" s="43" t="s">
        <v>2131</v>
      </c>
      <c r="G1727" s="56" t="s">
        <v>2103</v>
      </c>
      <c r="H1727" s="43">
        <v>2</v>
      </c>
      <c r="I1727" s="43">
        <v>1</v>
      </c>
      <c r="J1727" s="43">
        <v>0</v>
      </c>
      <c r="K1727" s="43">
        <v>662.8</v>
      </c>
      <c r="L1727" s="43">
        <v>406.7</v>
      </c>
      <c r="M1727" s="45">
        <v>0</v>
      </c>
      <c r="N1727" s="45">
        <f t="shared" si="156"/>
        <v>0</v>
      </c>
      <c r="O1727" s="45">
        <v>0</v>
      </c>
      <c r="P1727" s="45">
        <v>0</v>
      </c>
      <c r="Q1727" s="45">
        <v>0</v>
      </c>
      <c r="R1727" s="57">
        <v>45658</v>
      </c>
      <c r="S1727" s="57">
        <v>46022</v>
      </c>
    </row>
    <row r="1728" spans="1:19" ht="20.3" x14ac:dyDescent="0.35">
      <c r="A1728" s="43">
        <v>83</v>
      </c>
      <c r="B1728" s="47" t="s">
        <v>1225</v>
      </c>
      <c r="C1728" s="55">
        <v>34270</v>
      </c>
      <c r="D1728" s="43" t="s">
        <v>1899</v>
      </c>
      <c r="E1728" s="43">
        <v>1957</v>
      </c>
      <c r="F1728" s="43" t="s">
        <v>2131</v>
      </c>
      <c r="G1728" s="56" t="s">
        <v>2103</v>
      </c>
      <c r="H1728" s="43">
        <v>2</v>
      </c>
      <c r="I1728" s="43">
        <v>1</v>
      </c>
      <c r="J1728" s="43">
        <v>0</v>
      </c>
      <c r="K1728" s="43">
        <v>662.9</v>
      </c>
      <c r="L1728" s="43">
        <v>404.3</v>
      </c>
      <c r="M1728" s="45">
        <v>0</v>
      </c>
      <c r="N1728" s="45">
        <f t="shared" si="156"/>
        <v>0</v>
      </c>
      <c r="O1728" s="45">
        <v>0</v>
      </c>
      <c r="P1728" s="45">
        <v>0</v>
      </c>
      <c r="Q1728" s="45">
        <v>0</v>
      </c>
      <c r="R1728" s="57">
        <v>45658</v>
      </c>
      <c r="S1728" s="57">
        <v>46022</v>
      </c>
    </row>
    <row r="1729" spans="1:19" ht="20.3" x14ac:dyDescent="0.35">
      <c r="A1729" s="43">
        <v>84</v>
      </c>
      <c r="B1729" s="47" t="s">
        <v>1226</v>
      </c>
      <c r="C1729" s="55">
        <v>34271</v>
      </c>
      <c r="D1729" s="43" t="s">
        <v>1899</v>
      </c>
      <c r="E1729" s="43">
        <v>1957</v>
      </c>
      <c r="F1729" s="43" t="s">
        <v>2131</v>
      </c>
      <c r="G1729" s="56" t="s">
        <v>2103</v>
      </c>
      <c r="H1729" s="43">
        <v>2</v>
      </c>
      <c r="I1729" s="43">
        <v>1</v>
      </c>
      <c r="J1729" s="43">
        <v>0</v>
      </c>
      <c r="K1729" s="43">
        <v>705.5</v>
      </c>
      <c r="L1729" s="43">
        <v>401.4</v>
      </c>
      <c r="M1729" s="45">
        <v>0</v>
      </c>
      <c r="N1729" s="45">
        <f t="shared" si="156"/>
        <v>0</v>
      </c>
      <c r="O1729" s="45">
        <v>0</v>
      </c>
      <c r="P1729" s="45">
        <v>0</v>
      </c>
      <c r="Q1729" s="45">
        <v>0</v>
      </c>
      <c r="R1729" s="57">
        <v>45658</v>
      </c>
      <c r="S1729" s="57">
        <v>46022</v>
      </c>
    </row>
    <row r="1730" spans="1:19" ht="20.3" x14ac:dyDescent="0.35">
      <c r="A1730" s="43">
        <v>85</v>
      </c>
      <c r="B1730" s="47" t="s">
        <v>1227</v>
      </c>
      <c r="C1730" s="55">
        <v>34272</v>
      </c>
      <c r="D1730" s="43" t="s">
        <v>1899</v>
      </c>
      <c r="E1730" s="43">
        <v>1957</v>
      </c>
      <c r="F1730" s="43" t="s">
        <v>2131</v>
      </c>
      <c r="G1730" s="56" t="s">
        <v>2103</v>
      </c>
      <c r="H1730" s="43">
        <v>2</v>
      </c>
      <c r="I1730" s="43">
        <v>1</v>
      </c>
      <c r="J1730" s="43">
        <v>0</v>
      </c>
      <c r="K1730" s="43">
        <v>704.6</v>
      </c>
      <c r="L1730" s="43">
        <v>407.2</v>
      </c>
      <c r="M1730" s="45">
        <v>0</v>
      </c>
      <c r="N1730" s="45">
        <f t="shared" si="156"/>
        <v>0</v>
      </c>
      <c r="O1730" s="45">
        <v>0</v>
      </c>
      <c r="P1730" s="45">
        <v>0</v>
      </c>
      <c r="Q1730" s="45">
        <v>0</v>
      </c>
      <c r="R1730" s="57">
        <v>45658</v>
      </c>
      <c r="S1730" s="57">
        <v>46022</v>
      </c>
    </row>
    <row r="1731" spans="1:19" ht="20.3" x14ac:dyDescent="0.35">
      <c r="A1731" s="43">
        <v>86</v>
      </c>
      <c r="B1731" s="47" t="s">
        <v>1228</v>
      </c>
      <c r="C1731" s="55">
        <v>34278</v>
      </c>
      <c r="D1731" s="43" t="s">
        <v>1899</v>
      </c>
      <c r="E1731" s="43">
        <v>1957</v>
      </c>
      <c r="F1731" s="43" t="s">
        <v>2131</v>
      </c>
      <c r="G1731" s="56" t="s">
        <v>2098</v>
      </c>
      <c r="H1731" s="43">
        <v>2</v>
      </c>
      <c r="I1731" s="43">
        <v>2</v>
      </c>
      <c r="J1731" s="43">
        <v>0</v>
      </c>
      <c r="K1731" s="43">
        <v>743.6</v>
      </c>
      <c r="L1731" s="43">
        <v>555.79999999999995</v>
      </c>
      <c r="M1731" s="45">
        <v>0</v>
      </c>
      <c r="N1731" s="45">
        <f t="shared" si="156"/>
        <v>0</v>
      </c>
      <c r="O1731" s="45">
        <v>0</v>
      </c>
      <c r="P1731" s="45">
        <v>0</v>
      </c>
      <c r="Q1731" s="45">
        <v>0</v>
      </c>
      <c r="R1731" s="57">
        <v>45658</v>
      </c>
      <c r="S1731" s="57">
        <v>46022</v>
      </c>
    </row>
    <row r="1732" spans="1:19" ht="20.3" x14ac:dyDescent="0.35">
      <c r="A1732" s="43">
        <v>87</v>
      </c>
      <c r="B1732" s="47" t="s">
        <v>1229</v>
      </c>
      <c r="C1732" s="55">
        <v>34355</v>
      </c>
      <c r="D1732" s="43" t="s">
        <v>1899</v>
      </c>
      <c r="E1732" s="43">
        <v>1953</v>
      </c>
      <c r="F1732" s="43" t="s">
        <v>2131</v>
      </c>
      <c r="G1732" s="56" t="s">
        <v>2098</v>
      </c>
      <c r="H1732" s="43">
        <v>2</v>
      </c>
      <c r="I1732" s="43">
        <v>1</v>
      </c>
      <c r="J1732" s="43">
        <v>0</v>
      </c>
      <c r="K1732" s="43">
        <v>706.4</v>
      </c>
      <c r="L1732" s="43">
        <v>391.4</v>
      </c>
      <c r="M1732" s="45">
        <v>0</v>
      </c>
      <c r="N1732" s="45">
        <f t="shared" si="156"/>
        <v>0</v>
      </c>
      <c r="O1732" s="45">
        <v>0</v>
      </c>
      <c r="P1732" s="45">
        <v>0</v>
      </c>
      <c r="Q1732" s="45">
        <v>0</v>
      </c>
      <c r="R1732" s="57">
        <v>45658</v>
      </c>
      <c r="S1732" s="57">
        <v>46022</v>
      </c>
    </row>
    <row r="1733" spans="1:19" ht="20.3" x14ac:dyDescent="0.35">
      <c r="A1733" s="43">
        <v>88</v>
      </c>
      <c r="B1733" s="47" t="s">
        <v>1230</v>
      </c>
      <c r="C1733" s="55">
        <v>34357</v>
      </c>
      <c r="D1733" s="43" t="s">
        <v>1899</v>
      </c>
      <c r="E1733" s="43">
        <v>1952</v>
      </c>
      <c r="F1733" s="43" t="s">
        <v>2131</v>
      </c>
      <c r="G1733" s="56" t="s">
        <v>2098</v>
      </c>
      <c r="H1733" s="43">
        <v>2</v>
      </c>
      <c r="I1733" s="43">
        <v>1</v>
      </c>
      <c r="J1733" s="43">
        <v>0</v>
      </c>
      <c r="K1733" s="43">
        <v>707.9</v>
      </c>
      <c r="L1733" s="43">
        <v>405.2</v>
      </c>
      <c r="M1733" s="45">
        <v>0</v>
      </c>
      <c r="N1733" s="45">
        <f t="shared" ref="N1733:N1795" si="159">M1733</f>
        <v>0</v>
      </c>
      <c r="O1733" s="45">
        <v>0</v>
      </c>
      <c r="P1733" s="45">
        <v>0</v>
      </c>
      <c r="Q1733" s="45">
        <v>0</v>
      </c>
      <c r="R1733" s="57">
        <v>45658</v>
      </c>
      <c r="S1733" s="57">
        <v>46022</v>
      </c>
    </row>
    <row r="1734" spans="1:19" ht="20.3" x14ac:dyDescent="0.35">
      <c r="A1734" s="43">
        <v>89</v>
      </c>
      <c r="B1734" s="47" t="s">
        <v>1231</v>
      </c>
      <c r="C1734" s="55">
        <v>34350</v>
      </c>
      <c r="D1734" s="43" t="s">
        <v>1899</v>
      </c>
      <c r="E1734" s="43">
        <v>1964</v>
      </c>
      <c r="F1734" s="43" t="s">
        <v>2131</v>
      </c>
      <c r="G1734" s="56" t="s">
        <v>2098</v>
      </c>
      <c r="H1734" s="43">
        <v>2</v>
      </c>
      <c r="I1734" s="43">
        <v>1</v>
      </c>
      <c r="J1734" s="43">
        <v>0</v>
      </c>
      <c r="K1734" s="43">
        <v>639.70000000000005</v>
      </c>
      <c r="L1734" s="43">
        <v>224.1</v>
      </c>
      <c r="M1734" s="45">
        <v>0</v>
      </c>
      <c r="N1734" s="45">
        <f t="shared" si="159"/>
        <v>0</v>
      </c>
      <c r="O1734" s="45">
        <v>0</v>
      </c>
      <c r="P1734" s="45">
        <v>0</v>
      </c>
      <c r="Q1734" s="45">
        <v>0</v>
      </c>
      <c r="R1734" s="57">
        <v>45658</v>
      </c>
      <c r="S1734" s="57">
        <v>46022</v>
      </c>
    </row>
    <row r="1735" spans="1:19" ht="20.3" x14ac:dyDescent="0.35">
      <c r="A1735" s="43">
        <v>90</v>
      </c>
      <c r="B1735" s="47" t="s">
        <v>1232</v>
      </c>
      <c r="C1735" s="55">
        <v>34352</v>
      </c>
      <c r="D1735" s="43" t="s">
        <v>1899</v>
      </c>
      <c r="E1735" s="43">
        <v>1952</v>
      </c>
      <c r="F1735" s="43" t="s">
        <v>2131</v>
      </c>
      <c r="G1735" s="56" t="s">
        <v>2098</v>
      </c>
      <c r="H1735" s="43">
        <v>2</v>
      </c>
      <c r="I1735" s="43">
        <v>2</v>
      </c>
      <c r="J1735" s="43">
        <v>0</v>
      </c>
      <c r="K1735" s="43">
        <v>1166.7</v>
      </c>
      <c r="L1735" s="43">
        <v>642.9</v>
      </c>
      <c r="M1735" s="45">
        <v>0</v>
      </c>
      <c r="N1735" s="45">
        <f t="shared" si="159"/>
        <v>0</v>
      </c>
      <c r="O1735" s="45">
        <v>0</v>
      </c>
      <c r="P1735" s="45">
        <v>0</v>
      </c>
      <c r="Q1735" s="45">
        <v>0</v>
      </c>
      <c r="R1735" s="57">
        <v>45658</v>
      </c>
      <c r="S1735" s="57">
        <v>46022</v>
      </c>
    </row>
    <row r="1736" spans="1:19" ht="20.3" x14ac:dyDescent="0.35">
      <c r="A1736" s="43">
        <v>91</v>
      </c>
      <c r="B1736" s="47" t="s">
        <v>1233</v>
      </c>
      <c r="C1736" s="55">
        <v>34388</v>
      </c>
      <c r="D1736" s="43" t="s">
        <v>1899</v>
      </c>
      <c r="E1736" s="43">
        <v>1962</v>
      </c>
      <c r="F1736" s="43" t="s">
        <v>2131</v>
      </c>
      <c r="G1736" s="56" t="s">
        <v>2098</v>
      </c>
      <c r="H1736" s="43">
        <v>2</v>
      </c>
      <c r="I1736" s="43">
        <v>2</v>
      </c>
      <c r="J1736" s="43">
        <v>0</v>
      </c>
      <c r="K1736" s="43">
        <v>669.1</v>
      </c>
      <c r="L1736" s="43">
        <v>505.4</v>
      </c>
      <c r="M1736" s="45">
        <v>0</v>
      </c>
      <c r="N1736" s="45">
        <f t="shared" si="159"/>
        <v>0</v>
      </c>
      <c r="O1736" s="45">
        <v>0</v>
      </c>
      <c r="P1736" s="45">
        <v>0</v>
      </c>
      <c r="Q1736" s="45">
        <v>0</v>
      </c>
      <c r="R1736" s="57">
        <v>45658</v>
      </c>
      <c r="S1736" s="57">
        <v>46022</v>
      </c>
    </row>
    <row r="1737" spans="1:19" ht="20.3" x14ac:dyDescent="0.35">
      <c r="A1737" s="43">
        <v>92</v>
      </c>
      <c r="B1737" s="47" t="s">
        <v>1234</v>
      </c>
      <c r="C1737" s="55">
        <v>34389</v>
      </c>
      <c r="D1737" s="43" t="s">
        <v>1899</v>
      </c>
      <c r="E1737" s="43">
        <v>1962</v>
      </c>
      <c r="F1737" s="43" t="s">
        <v>2131</v>
      </c>
      <c r="G1737" s="56" t="s">
        <v>2098</v>
      </c>
      <c r="H1737" s="43">
        <v>2</v>
      </c>
      <c r="I1737" s="43">
        <v>2</v>
      </c>
      <c r="J1737" s="43">
        <v>0</v>
      </c>
      <c r="K1737" s="43">
        <v>734.5</v>
      </c>
      <c r="L1737" s="43">
        <v>741.1</v>
      </c>
      <c r="M1737" s="45">
        <v>0</v>
      </c>
      <c r="N1737" s="45">
        <f t="shared" si="159"/>
        <v>0</v>
      </c>
      <c r="O1737" s="45">
        <v>0</v>
      </c>
      <c r="P1737" s="45">
        <v>0</v>
      </c>
      <c r="Q1737" s="45">
        <v>0</v>
      </c>
      <c r="R1737" s="57">
        <v>45658</v>
      </c>
      <c r="S1737" s="57">
        <v>46022</v>
      </c>
    </row>
    <row r="1738" spans="1:19" ht="20.3" x14ac:dyDescent="0.35">
      <c r="A1738" s="43">
        <v>93</v>
      </c>
      <c r="B1738" s="47" t="s">
        <v>1235</v>
      </c>
      <c r="C1738" s="55">
        <v>34390</v>
      </c>
      <c r="D1738" s="43" t="s">
        <v>1899</v>
      </c>
      <c r="E1738" s="43">
        <v>1961</v>
      </c>
      <c r="F1738" s="43" t="s">
        <v>2131</v>
      </c>
      <c r="G1738" s="56" t="s">
        <v>2098</v>
      </c>
      <c r="H1738" s="43">
        <v>2</v>
      </c>
      <c r="I1738" s="43">
        <v>2</v>
      </c>
      <c r="J1738" s="43">
        <v>0</v>
      </c>
      <c r="K1738" s="43">
        <v>725.5</v>
      </c>
      <c r="L1738" s="43">
        <v>625.4</v>
      </c>
      <c r="M1738" s="45">
        <v>0</v>
      </c>
      <c r="N1738" s="45">
        <f t="shared" si="159"/>
        <v>0</v>
      </c>
      <c r="O1738" s="45">
        <v>0</v>
      </c>
      <c r="P1738" s="45">
        <v>0</v>
      </c>
      <c r="Q1738" s="45">
        <v>0</v>
      </c>
      <c r="R1738" s="57">
        <v>45658</v>
      </c>
      <c r="S1738" s="57">
        <v>46022</v>
      </c>
    </row>
    <row r="1739" spans="1:19" ht="20.3" x14ac:dyDescent="0.35">
      <c r="A1739" s="43">
        <v>94</v>
      </c>
      <c r="B1739" s="47" t="s">
        <v>1236</v>
      </c>
      <c r="C1739" s="55">
        <v>34391</v>
      </c>
      <c r="D1739" s="43" t="s">
        <v>1899</v>
      </c>
      <c r="E1739" s="43">
        <v>1962</v>
      </c>
      <c r="F1739" s="43" t="s">
        <v>2131</v>
      </c>
      <c r="G1739" s="56" t="s">
        <v>2098</v>
      </c>
      <c r="H1739" s="43">
        <v>2</v>
      </c>
      <c r="I1739" s="43">
        <v>2</v>
      </c>
      <c r="J1739" s="43">
        <v>0</v>
      </c>
      <c r="K1739" s="43">
        <v>728</v>
      </c>
      <c r="L1739" s="43">
        <v>778.6</v>
      </c>
      <c r="M1739" s="45">
        <v>0</v>
      </c>
      <c r="N1739" s="45">
        <f t="shared" si="159"/>
        <v>0</v>
      </c>
      <c r="O1739" s="45">
        <v>0</v>
      </c>
      <c r="P1739" s="45">
        <v>0</v>
      </c>
      <c r="Q1739" s="45">
        <v>0</v>
      </c>
      <c r="R1739" s="57">
        <v>45658</v>
      </c>
      <c r="S1739" s="57">
        <v>46022</v>
      </c>
    </row>
    <row r="1740" spans="1:19" ht="20.3" x14ac:dyDescent="0.35">
      <c r="A1740" s="43">
        <v>95</v>
      </c>
      <c r="B1740" s="47" t="s">
        <v>1237</v>
      </c>
      <c r="C1740" s="55">
        <v>34428</v>
      </c>
      <c r="D1740" s="43" t="s">
        <v>1899</v>
      </c>
      <c r="E1740" s="43">
        <v>1917</v>
      </c>
      <c r="F1740" s="43" t="s">
        <v>2131</v>
      </c>
      <c r="G1740" s="56" t="s">
        <v>2103</v>
      </c>
      <c r="H1740" s="43">
        <v>2</v>
      </c>
      <c r="I1740" s="43">
        <v>1</v>
      </c>
      <c r="J1740" s="43">
        <v>0</v>
      </c>
      <c r="K1740" s="43">
        <v>242.5</v>
      </c>
      <c r="L1740" s="43">
        <v>216.3</v>
      </c>
      <c r="M1740" s="45">
        <v>0</v>
      </c>
      <c r="N1740" s="45">
        <f t="shared" si="159"/>
        <v>0</v>
      </c>
      <c r="O1740" s="45">
        <v>0</v>
      </c>
      <c r="P1740" s="45">
        <v>0</v>
      </c>
      <c r="Q1740" s="45">
        <v>0</v>
      </c>
      <c r="R1740" s="57">
        <v>45658</v>
      </c>
      <c r="S1740" s="57">
        <v>46022</v>
      </c>
    </row>
    <row r="1741" spans="1:19" ht="20.3" x14ac:dyDescent="0.35">
      <c r="A1741" s="43">
        <v>96</v>
      </c>
      <c r="B1741" s="47" t="s">
        <v>1239</v>
      </c>
      <c r="C1741" s="55">
        <v>33147</v>
      </c>
      <c r="D1741" s="43" t="s">
        <v>1899</v>
      </c>
      <c r="E1741" s="43">
        <v>1960</v>
      </c>
      <c r="F1741" s="43" t="s">
        <v>2131</v>
      </c>
      <c r="G1741" s="56" t="s">
        <v>2098</v>
      </c>
      <c r="H1741" s="43">
        <v>2</v>
      </c>
      <c r="I1741" s="43">
        <v>2</v>
      </c>
      <c r="J1741" s="43">
        <v>0</v>
      </c>
      <c r="K1741" s="43">
        <v>691.4</v>
      </c>
      <c r="L1741" s="43">
        <v>634.30000000000007</v>
      </c>
      <c r="M1741" s="45">
        <v>0</v>
      </c>
      <c r="N1741" s="45">
        <f t="shared" si="159"/>
        <v>0</v>
      </c>
      <c r="O1741" s="45">
        <v>0</v>
      </c>
      <c r="P1741" s="45">
        <v>0</v>
      </c>
      <c r="Q1741" s="45">
        <v>0</v>
      </c>
      <c r="R1741" s="57">
        <v>45658</v>
      </c>
      <c r="S1741" s="57">
        <v>46022</v>
      </c>
    </row>
    <row r="1742" spans="1:19" ht="20.3" x14ac:dyDescent="0.35">
      <c r="A1742" s="43">
        <v>97</v>
      </c>
      <c r="B1742" s="47" t="s">
        <v>1240</v>
      </c>
      <c r="C1742" s="55">
        <v>34635</v>
      </c>
      <c r="D1742" s="43" t="s">
        <v>1899</v>
      </c>
      <c r="E1742" s="43">
        <v>1954</v>
      </c>
      <c r="F1742" s="43" t="s">
        <v>2131</v>
      </c>
      <c r="G1742" s="56" t="s">
        <v>2103</v>
      </c>
      <c r="H1742" s="43">
        <v>2</v>
      </c>
      <c r="I1742" s="43">
        <v>1</v>
      </c>
      <c r="J1742" s="43">
        <v>0</v>
      </c>
      <c r="K1742" s="43">
        <v>425.5</v>
      </c>
      <c r="L1742" s="43">
        <v>388.9</v>
      </c>
      <c r="M1742" s="45">
        <v>0</v>
      </c>
      <c r="N1742" s="45">
        <f t="shared" si="159"/>
        <v>0</v>
      </c>
      <c r="O1742" s="45">
        <v>0</v>
      </c>
      <c r="P1742" s="45">
        <v>0</v>
      </c>
      <c r="Q1742" s="45">
        <v>0</v>
      </c>
      <c r="R1742" s="57">
        <v>45658</v>
      </c>
      <c r="S1742" s="57">
        <v>46022</v>
      </c>
    </row>
    <row r="1743" spans="1:19" ht="20.3" x14ac:dyDescent="0.35">
      <c r="A1743" s="43">
        <v>98</v>
      </c>
      <c r="B1743" s="47" t="s">
        <v>1241</v>
      </c>
      <c r="C1743" s="55">
        <v>34667</v>
      </c>
      <c r="D1743" s="43" t="s">
        <v>1899</v>
      </c>
      <c r="E1743" s="43">
        <v>1936</v>
      </c>
      <c r="F1743" s="43" t="s">
        <v>2131</v>
      </c>
      <c r="G1743" s="56" t="s">
        <v>2098</v>
      </c>
      <c r="H1743" s="43">
        <v>3</v>
      </c>
      <c r="I1743" s="43">
        <v>3</v>
      </c>
      <c r="J1743" s="43">
        <v>0</v>
      </c>
      <c r="K1743" s="43">
        <v>1568.4</v>
      </c>
      <c r="L1743" s="43">
        <v>920.2</v>
      </c>
      <c r="M1743" s="45">
        <v>0</v>
      </c>
      <c r="N1743" s="45">
        <f t="shared" si="159"/>
        <v>0</v>
      </c>
      <c r="O1743" s="45">
        <v>0</v>
      </c>
      <c r="P1743" s="45">
        <v>0</v>
      </c>
      <c r="Q1743" s="45">
        <v>0</v>
      </c>
      <c r="R1743" s="57">
        <v>45658</v>
      </c>
      <c r="S1743" s="57">
        <v>46022</v>
      </c>
    </row>
    <row r="1744" spans="1:19" ht="20.3" x14ac:dyDescent="0.35">
      <c r="A1744" s="43">
        <v>99</v>
      </c>
      <c r="B1744" s="47" t="s">
        <v>1242</v>
      </c>
      <c r="C1744" s="55">
        <v>34669</v>
      </c>
      <c r="D1744" s="43" t="s">
        <v>1899</v>
      </c>
      <c r="E1744" s="43">
        <v>1958</v>
      </c>
      <c r="F1744" s="43" t="s">
        <v>2131</v>
      </c>
      <c r="G1744" s="56" t="s">
        <v>2103</v>
      </c>
      <c r="H1744" s="43">
        <v>2</v>
      </c>
      <c r="I1744" s="43">
        <v>1</v>
      </c>
      <c r="J1744" s="43">
        <v>0</v>
      </c>
      <c r="K1744" s="43">
        <v>419.1</v>
      </c>
      <c r="L1744" s="43">
        <v>319.39999999999998</v>
      </c>
      <c r="M1744" s="45">
        <v>0</v>
      </c>
      <c r="N1744" s="45">
        <f t="shared" si="159"/>
        <v>0</v>
      </c>
      <c r="O1744" s="45">
        <v>0</v>
      </c>
      <c r="P1744" s="45">
        <v>0</v>
      </c>
      <c r="Q1744" s="45">
        <v>0</v>
      </c>
      <c r="R1744" s="57">
        <v>45658</v>
      </c>
      <c r="S1744" s="57">
        <v>46022</v>
      </c>
    </row>
    <row r="1745" spans="1:19" ht="20.3" x14ac:dyDescent="0.35">
      <c r="A1745" s="43">
        <v>100</v>
      </c>
      <c r="B1745" s="47" t="s">
        <v>1243</v>
      </c>
      <c r="C1745" s="55">
        <v>34706</v>
      </c>
      <c r="D1745" s="43" t="s">
        <v>1899</v>
      </c>
      <c r="E1745" s="43">
        <v>1957</v>
      </c>
      <c r="F1745" s="43" t="s">
        <v>2131</v>
      </c>
      <c r="G1745" s="56" t="s">
        <v>2098</v>
      </c>
      <c r="H1745" s="43">
        <v>2</v>
      </c>
      <c r="I1745" s="43">
        <v>1</v>
      </c>
      <c r="J1745" s="43">
        <v>0</v>
      </c>
      <c r="K1745" s="43">
        <v>1443</v>
      </c>
      <c r="L1745" s="43">
        <v>414.3</v>
      </c>
      <c r="M1745" s="45">
        <v>0</v>
      </c>
      <c r="N1745" s="45">
        <f t="shared" si="159"/>
        <v>0</v>
      </c>
      <c r="O1745" s="45">
        <v>0</v>
      </c>
      <c r="P1745" s="45">
        <v>0</v>
      </c>
      <c r="Q1745" s="45">
        <v>0</v>
      </c>
      <c r="R1745" s="57">
        <v>45658</v>
      </c>
      <c r="S1745" s="57">
        <v>46022</v>
      </c>
    </row>
    <row r="1746" spans="1:19" ht="20.3" x14ac:dyDescent="0.35">
      <c r="A1746" s="43">
        <v>101</v>
      </c>
      <c r="B1746" s="47" t="s">
        <v>58</v>
      </c>
      <c r="C1746" s="55">
        <v>32585</v>
      </c>
      <c r="D1746" s="43" t="s">
        <v>1899</v>
      </c>
      <c r="E1746" s="43">
        <v>1986</v>
      </c>
      <c r="F1746" s="43" t="s">
        <v>2131</v>
      </c>
      <c r="G1746" s="56" t="s">
        <v>2098</v>
      </c>
      <c r="H1746" s="43">
        <v>9</v>
      </c>
      <c r="I1746" s="43">
        <v>2</v>
      </c>
      <c r="J1746" s="43">
        <v>0</v>
      </c>
      <c r="K1746" s="43">
        <v>3815.4</v>
      </c>
      <c r="L1746" s="43">
        <v>4097.0999999999995</v>
      </c>
      <c r="M1746" s="45">
        <v>0</v>
      </c>
      <c r="N1746" s="45">
        <f t="shared" si="159"/>
        <v>0</v>
      </c>
      <c r="O1746" s="45">
        <v>0</v>
      </c>
      <c r="P1746" s="45">
        <v>0</v>
      </c>
      <c r="Q1746" s="45">
        <v>0</v>
      </c>
      <c r="R1746" s="57">
        <v>45658</v>
      </c>
      <c r="S1746" s="57">
        <v>46022</v>
      </c>
    </row>
    <row r="1747" spans="1:19" ht="20.3" x14ac:dyDescent="0.35">
      <c r="A1747" s="43">
        <v>102</v>
      </c>
      <c r="B1747" s="47" t="s">
        <v>59</v>
      </c>
      <c r="C1747" s="55">
        <v>32588</v>
      </c>
      <c r="D1747" s="43" t="s">
        <v>1899</v>
      </c>
      <c r="E1747" s="43">
        <v>1986</v>
      </c>
      <c r="F1747" s="43" t="s">
        <v>2131</v>
      </c>
      <c r="G1747" s="56" t="s">
        <v>2098</v>
      </c>
      <c r="H1747" s="43">
        <v>9</v>
      </c>
      <c r="I1747" s="43">
        <v>2</v>
      </c>
      <c r="J1747" s="43">
        <v>0</v>
      </c>
      <c r="K1747" s="43">
        <v>3784.4</v>
      </c>
      <c r="L1747" s="43">
        <v>4517.1000000000004</v>
      </c>
      <c r="M1747" s="45">
        <v>0</v>
      </c>
      <c r="N1747" s="45">
        <f t="shared" si="159"/>
        <v>0</v>
      </c>
      <c r="O1747" s="45">
        <v>0</v>
      </c>
      <c r="P1747" s="45">
        <v>0</v>
      </c>
      <c r="Q1747" s="45">
        <v>0</v>
      </c>
      <c r="R1747" s="57">
        <v>45658</v>
      </c>
      <c r="S1747" s="57">
        <v>46022</v>
      </c>
    </row>
    <row r="1748" spans="1:19" ht="20.3" x14ac:dyDescent="0.35">
      <c r="A1748" s="43">
        <v>103</v>
      </c>
      <c r="B1748" s="47" t="s">
        <v>1244</v>
      </c>
      <c r="C1748" s="55">
        <v>34825</v>
      </c>
      <c r="D1748" s="43" t="s">
        <v>1899</v>
      </c>
      <c r="E1748" s="43">
        <v>1966</v>
      </c>
      <c r="F1748" s="43" t="s">
        <v>2131</v>
      </c>
      <c r="G1748" s="56" t="s">
        <v>2098</v>
      </c>
      <c r="H1748" s="43">
        <v>5</v>
      </c>
      <c r="I1748" s="43">
        <v>6</v>
      </c>
      <c r="J1748" s="43">
        <v>0</v>
      </c>
      <c r="K1748" s="43">
        <v>4011.3</v>
      </c>
      <c r="L1748" s="43">
        <v>2418.4</v>
      </c>
      <c r="M1748" s="45">
        <v>0</v>
      </c>
      <c r="N1748" s="45">
        <f t="shared" si="159"/>
        <v>0</v>
      </c>
      <c r="O1748" s="45">
        <v>0</v>
      </c>
      <c r="P1748" s="45">
        <v>0</v>
      </c>
      <c r="Q1748" s="45">
        <v>0</v>
      </c>
      <c r="R1748" s="57">
        <v>45658</v>
      </c>
      <c r="S1748" s="57">
        <v>46022</v>
      </c>
    </row>
    <row r="1749" spans="1:19" ht="20.3" x14ac:dyDescent="0.35">
      <c r="A1749" s="43">
        <v>104</v>
      </c>
      <c r="B1749" s="47" t="s">
        <v>1245</v>
      </c>
      <c r="C1749" s="55">
        <v>34938</v>
      </c>
      <c r="D1749" s="43" t="s">
        <v>1899</v>
      </c>
      <c r="E1749" s="43">
        <v>1938</v>
      </c>
      <c r="F1749" s="43" t="s">
        <v>2131</v>
      </c>
      <c r="G1749" s="56" t="s">
        <v>2103</v>
      </c>
      <c r="H1749" s="43">
        <v>2</v>
      </c>
      <c r="I1749" s="43">
        <v>3</v>
      </c>
      <c r="J1749" s="43">
        <v>0</v>
      </c>
      <c r="K1749" s="43">
        <v>499.6</v>
      </c>
      <c r="L1749" s="43">
        <v>498.7</v>
      </c>
      <c r="M1749" s="45">
        <v>0</v>
      </c>
      <c r="N1749" s="45">
        <f t="shared" si="159"/>
        <v>0</v>
      </c>
      <c r="O1749" s="45">
        <v>0</v>
      </c>
      <c r="P1749" s="45">
        <v>0</v>
      </c>
      <c r="Q1749" s="45">
        <v>0</v>
      </c>
      <c r="R1749" s="57">
        <v>45658</v>
      </c>
      <c r="S1749" s="57">
        <v>46022</v>
      </c>
    </row>
    <row r="1750" spans="1:19" ht="20.3" x14ac:dyDescent="0.35">
      <c r="A1750" s="43">
        <v>105</v>
      </c>
      <c r="B1750" s="47" t="s">
        <v>1246</v>
      </c>
      <c r="C1750" s="55">
        <v>34901</v>
      </c>
      <c r="D1750" s="43" t="s">
        <v>1899</v>
      </c>
      <c r="E1750" s="43">
        <v>1952</v>
      </c>
      <c r="F1750" s="43" t="s">
        <v>2131</v>
      </c>
      <c r="G1750" s="56" t="s">
        <v>2098</v>
      </c>
      <c r="H1750" s="43">
        <v>3</v>
      </c>
      <c r="I1750" s="43">
        <v>2</v>
      </c>
      <c r="J1750" s="43">
        <v>0</v>
      </c>
      <c r="K1750" s="43">
        <v>2250.3000000000002</v>
      </c>
      <c r="L1750" s="43">
        <v>937.8</v>
      </c>
      <c r="M1750" s="45">
        <v>0</v>
      </c>
      <c r="N1750" s="45">
        <f t="shared" si="159"/>
        <v>0</v>
      </c>
      <c r="O1750" s="45">
        <v>0</v>
      </c>
      <c r="P1750" s="45">
        <v>0</v>
      </c>
      <c r="Q1750" s="45">
        <v>0</v>
      </c>
      <c r="R1750" s="57">
        <v>45658</v>
      </c>
      <c r="S1750" s="57">
        <v>46022</v>
      </c>
    </row>
    <row r="1751" spans="1:19" ht="20.3" x14ac:dyDescent="0.35">
      <c r="A1751" s="43">
        <v>106</v>
      </c>
      <c r="B1751" s="47" t="s">
        <v>1250</v>
      </c>
      <c r="C1751" s="55">
        <v>35015</v>
      </c>
      <c r="D1751" s="43" t="s">
        <v>1899</v>
      </c>
      <c r="E1751" s="43">
        <v>1954</v>
      </c>
      <c r="F1751" s="43" t="s">
        <v>2131</v>
      </c>
      <c r="G1751" s="56" t="s">
        <v>2098</v>
      </c>
      <c r="H1751" s="43">
        <v>3</v>
      </c>
      <c r="I1751" s="43">
        <v>2</v>
      </c>
      <c r="J1751" s="43">
        <v>0</v>
      </c>
      <c r="K1751" s="43">
        <v>1394.7</v>
      </c>
      <c r="L1751" s="43">
        <v>1123.5999999999999</v>
      </c>
      <c r="M1751" s="45">
        <v>0</v>
      </c>
      <c r="N1751" s="45">
        <f t="shared" si="159"/>
        <v>0</v>
      </c>
      <c r="O1751" s="45">
        <v>0</v>
      </c>
      <c r="P1751" s="45">
        <v>0</v>
      </c>
      <c r="Q1751" s="45">
        <v>0</v>
      </c>
      <c r="R1751" s="57">
        <v>45658</v>
      </c>
      <c r="S1751" s="57">
        <v>46022</v>
      </c>
    </row>
    <row r="1752" spans="1:19" ht="20.3" x14ac:dyDescent="0.35">
      <c r="A1752" s="43">
        <v>107</v>
      </c>
      <c r="B1752" s="47" t="s">
        <v>1251</v>
      </c>
      <c r="C1752" s="55">
        <v>35020</v>
      </c>
      <c r="D1752" s="43" t="s">
        <v>1899</v>
      </c>
      <c r="E1752" s="43">
        <v>1953</v>
      </c>
      <c r="F1752" s="43" t="s">
        <v>2131</v>
      </c>
      <c r="G1752" s="56" t="s">
        <v>2103</v>
      </c>
      <c r="H1752" s="43">
        <v>2</v>
      </c>
      <c r="I1752" s="43">
        <v>1</v>
      </c>
      <c r="J1752" s="43">
        <v>0</v>
      </c>
      <c r="K1752" s="43">
        <v>452.52</v>
      </c>
      <c r="L1752" s="43">
        <v>397.3</v>
      </c>
      <c r="M1752" s="45">
        <v>0</v>
      </c>
      <c r="N1752" s="45">
        <f t="shared" si="159"/>
        <v>0</v>
      </c>
      <c r="O1752" s="45">
        <v>0</v>
      </c>
      <c r="P1752" s="45">
        <v>0</v>
      </c>
      <c r="Q1752" s="45">
        <v>0</v>
      </c>
      <c r="R1752" s="57">
        <v>45658</v>
      </c>
      <c r="S1752" s="57">
        <v>46022</v>
      </c>
    </row>
    <row r="1753" spans="1:19" ht="20.3" x14ac:dyDescent="0.35">
      <c r="A1753" s="43">
        <v>109</v>
      </c>
      <c r="B1753" s="47" t="s">
        <v>1252</v>
      </c>
      <c r="C1753" s="55">
        <v>33334</v>
      </c>
      <c r="D1753" s="43" t="s">
        <v>1899</v>
      </c>
      <c r="E1753" s="43">
        <v>1961</v>
      </c>
      <c r="F1753" s="43" t="s">
        <v>2131</v>
      </c>
      <c r="G1753" s="56" t="s">
        <v>2103</v>
      </c>
      <c r="H1753" s="43">
        <v>2</v>
      </c>
      <c r="I1753" s="43">
        <v>1</v>
      </c>
      <c r="J1753" s="43">
        <v>0</v>
      </c>
      <c r="K1753" s="43">
        <v>369.5</v>
      </c>
      <c r="L1753" s="43">
        <v>341.7</v>
      </c>
      <c r="M1753" s="45">
        <v>0</v>
      </c>
      <c r="N1753" s="45">
        <f t="shared" si="159"/>
        <v>0</v>
      </c>
      <c r="O1753" s="45">
        <v>0</v>
      </c>
      <c r="P1753" s="45">
        <v>0</v>
      </c>
      <c r="Q1753" s="45">
        <v>0</v>
      </c>
      <c r="R1753" s="57">
        <v>45658</v>
      </c>
      <c r="S1753" s="57">
        <v>46022</v>
      </c>
    </row>
    <row r="1754" spans="1:19" ht="20.3" x14ac:dyDescent="0.35">
      <c r="A1754" s="43">
        <v>110</v>
      </c>
      <c r="B1754" s="47" t="s">
        <v>1255</v>
      </c>
      <c r="C1754" s="55">
        <v>35040</v>
      </c>
      <c r="D1754" s="43" t="s">
        <v>1899</v>
      </c>
      <c r="E1754" s="43">
        <v>1966</v>
      </c>
      <c r="F1754" s="43" t="s">
        <v>2131</v>
      </c>
      <c r="G1754" s="56" t="s">
        <v>2098</v>
      </c>
      <c r="H1754" s="43">
        <v>5</v>
      </c>
      <c r="I1754" s="43">
        <v>4</v>
      </c>
      <c r="J1754" s="43">
        <v>0</v>
      </c>
      <c r="K1754" s="43">
        <v>4478.7</v>
      </c>
      <c r="L1754" s="43">
        <v>2463.5500000000002</v>
      </c>
      <c r="M1754" s="45">
        <v>0</v>
      </c>
      <c r="N1754" s="45">
        <f t="shared" si="159"/>
        <v>0</v>
      </c>
      <c r="O1754" s="45">
        <v>0</v>
      </c>
      <c r="P1754" s="45">
        <v>0</v>
      </c>
      <c r="Q1754" s="45">
        <v>0</v>
      </c>
      <c r="R1754" s="57">
        <v>45658</v>
      </c>
      <c r="S1754" s="57">
        <v>46022</v>
      </c>
    </row>
    <row r="1755" spans="1:19" ht="20.3" x14ac:dyDescent="0.35">
      <c r="A1755" s="43">
        <v>111</v>
      </c>
      <c r="B1755" s="47" t="s">
        <v>1256</v>
      </c>
      <c r="C1755" s="55">
        <v>35096</v>
      </c>
      <c r="D1755" s="43" t="s">
        <v>1899</v>
      </c>
      <c r="E1755" s="43">
        <v>1958</v>
      </c>
      <c r="F1755" s="43" t="s">
        <v>2131</v>
      </c>
      <c r="G1755" s="56" t="s">
        <v>2103</v>
      </c>
      <c r="H1755" s="43">
        <v>3</v>
      </c>
      <c r="I1755" s="43">
        <v>1</v>
      </c>
      <c r="J1755" s="43">
        <v>0</v>
      </c>
      <c r="K1755" s="43">
        <v>665.2</v>
      </c>
      <c r="L1755" s="43">
        <v>612.79999999999995</v>
      </c>
      <c r="M1755" s="45">
        <v>0</v>
      </c>
      <c r="N1755" s="45">
        <f t="shared" si="159"/>
        <v>0</v>
      </c>
      <c r="O1755" s="45">
        <v>0</v>
      </c>
      <c r="P1755" s="45">
        <v>0</v>
      </c>
      <c r="Q1755" s="45">
        <v>0</v>
      </c>
      <c r="R1755" s="57">
        <v>45658</v>
      </c>
      <c r="S1755" s="57">
        <v>46022</v>
      </c>
    </row>
    <row r="1756" spans="1:19" ht="20.3" x14ac:dyDescent="0.35">
      <c r="A1756" s="43">
        <v>112</v>
      </c>
      <c r="B1756" s="47" t="s">
        <v>1257</v>
      </c>
      <c r="C1756" s="55">
        <v>35173</v>
      </c>
      <c r="D1756" s="43" t="s">
        <v>1899</v>
      </c>
      <c r="E1756" s="43">
        <v>1917</v>
      </c>
      <c r="F1756" s="43" t="s">
        <v>2131</v>
      </c>
      <c r="G1756" s="56" t="s">
        <v>2103</v>
      </c>
      <c r="H1756" s="43">
        <v>1</v>
      </c>
      <c r="I1756" s="43">
        <v>2</v>
      </c>
      <c r="J1756" s="43">
        <v>0</v>
      </c>
      <c r="K1756" s="43">
        <v>127.2</v>
      </c>
      <c r="L1756" s="43">
        <v>213.1</v>
      </c>
      <c r="M1756" s="45">
        <v>0</v>
      </c>
      <c r="N1756" s="45">
        <f t="shared" si="159"/>
        <v>0</v>
      </c>
      <c r="O1756" s="45">
        <v>0</v>
      </c>
      <c r="P1756" s="45">
        <v>0</v>
      </c>
      <c r="Q1756" s="45">
        <v>0</v>
      </c>
      <c r="R1756" s="57">
        <v>45658</v>
      </c>
      <c r="S1756" s="57">
        <v>46022</v>
      </c>
    </row>
    <row r="1757" spans="1:19" ht="20.3" x14ac:dyDescent="0.35">
      <c r="A1757" s="43">
        <v>113</v>
      </c>
      <c r="B1757" s="47" t="s">
        <v>1259</v>
      </c>
      <c r="C1757" s="55">
        <v>35198</v>
      </c>
      <c r="D1757" s="43" t="s">
        <v>1899</v>
      </c>
      <c r="E1757" s="43">
        <v>1955</v>
      </c>
      <c r="F1757" s="43" t="s">
        <v>2131</v>
      </c>
      <c r="G1757" s="56" t="s">
        <v>2098</v>
      </c>
      <c r="H1757" s="43">
        <v>2</v>
      </c>
      <c r="I1757" s="43">
        <v>2</v>
      </c>
      <c r="J1757" s="43">
        <v>0</v>
      </c>
      <c r="K1757" s="43">
        <v>848.5</v>
      </c>
      <c r="L1757" s="43">
        <v>848.5</v>
      </c>
      <c r="M1757" s="45">
        <v>0</v>
      </c>
      <c r="N1757" s="45">
        <f t="shared" si="159"/>
        <v>0</v>
      </c>
      <c r="O1757" s="45">
        <v>0</v>
      </c>
      <c r="P1757" s="45">
        <v>0</v>
      </c>
      <c r="Q1757" s="45">
        <v>0</v>
      </c>
      <c r="R1757" s="57">
        <v>45658</v>
      </c>
      <c r="S1757" s="57">
        <v>46022</v>
      </c>
    </row>
    <row r="1758" spans="1:19" ht="20.3" x14ac:dyDescent="0.35">
      <c r="A1758" s="43">
        <v>114</v>
      </c>
      <c r="B1758" s="47" t="s">
        <v>1260</v>
      </c>
      <c r="C1758" s="55">
        <v>35200</v>
      </c>
      <c r="D1758" s="43" t="s">
        <v>1899</v>
      </c>
      <c r="E1758" s="43">
        <v>1955</v>
      </c>
      <c r="F1758" s="43" t="s">
        <v>2131</v>
      </c>
      <c r="G1758" s="56" t="s">
        <v>2105</v>
      </c>
      <c r="H1758" s="43">
        <v>2</v>
      </c>
      <c r="I1758" s="43">
        <v>1</v>
      </c>
      <c r="J1758" s="43">
        <v>0</v>
      </c>
      <c r="K1758" s="43">
        <v>414.3</v>
      </c>
      <c r="L1758" s="43">
        <v>414.2</v>
      </c>
      <c r="M1758" s="45">
        <v>0</v>
      </c>
      <c r="N1758" s="45">
        <f t="shared" si="159"/>
        <v>0</v>
      </c>
      <c r="O1758" s="45">
        <v>0</v>
      </c>
      <c r="P1758" s="45">
        <v>0</v>
      </c>
      <c r="Q1758" s="45">
        <v>0</v>
      </c>
      <c r="R1758" s="57">
        <v>45658</v>
      </c>
      <c r="S1758" s="57">
        <v>46022</v>
      </c>
    </row>
    <row r="1759" spans="1:19" ht="20.3" x14ac:dyDescent="0.35">
      <c r="A1759" s="43">
        <v>115</v>
      </c>
      <c r="B1759" s="47" t="s">
        <v>1261</v>
      </c>
      <c r="C1759" s="55">
        <v>35203</v>
      </c>
      <c r="D1759" s="43" t="s">
        <v>1899</v>
      </c>
      <c r="E1759" s="43">
        <v>1955</v>
      </c>
      <c r="F1759" s="43" t="s">
        <v>2131</v>
      </c>
      <c r="G1759" s="56" t="s">
        <v>2105</v>
      </c>
      <c r="H1759" s="43">
        <v>2</v>
      </c>
      <c r="I1759" s="43">
        <v>1</v>
      </c>
      <c r="J1759" s="43">
        <v>0</v>
      </c>
      <c r="K1759" s="43">
        <v>416.8</v>
      </c>
      <c r="L1759" s="43">
        <v>416.6</v>
      </c>
      <c r="M1759" s="45">
        <v>0</v>
      </c>
      <c r="N1759" s="45">
        <f t="shared" si="159"/>
        <v>0</v>
      </c>
      <c r="O1759" s="45">
        <v>0</v>
      </c>
      <c r="P1759" s="45">
        <v>0</v>
      </c>
      <c r="Q1759" s="45">
        <v>0</v>
      </c>
      <c r="R1759" s="57">
        <v>45658</v>
      </c>
      <c r="S1759" s="57">
        <v>46022</v>
      </c>
    </row>
    <row r="1760" spans="1:19" ht="20.3" x14ac:dyDescent="0.35">
      <c r="A1760" s="43">
        <v>116</v>
      </c>
      <c r="B1760" s="47" t="s">
        <v>1262</v>
      </c>
      <c r="C1760" s="55">
        <v>35204</v>
      </c>
      <c r="D1760" s="43" t="s">
        <v>1899</v>
      </c>
      <c r="E1760" s="43">
        <v>1955</v>
      </c>
      <c r="F1760" s="43" t="s">
        <v>2131</v>
      </c>
      <c r="G1760" s="56" t="s">
        <v>2105</v>
      </c>
      <c r="H1760" s="43">
        <v>2</v>
      </c>
      <c r="I1760" s="43">
        <v>1</v>
      </c>
      <c r="J1760" s="43">
        <v>0</v>
      </c>
      <c r="K1760" s="43">
        <v>407.7</v>
      </c>
      <c r="L1760" s="43">
        <v>408.81</v>
      </c>
      <c r="M1760" s="45">
        <v>0</v>
      </c>
      <c r="N1760" s="45">
        <f t="shared" si="159"/>
        <v>0</v>
      </c>
      <c r="O1760" s="45">
        <v>0</v>
      </c>
      <c r="P1760" s="45">
        <v>0</v>
      </c>
      <c r="Q1760" s="45">
        <v>0</v>
      </c>
      <c r="R1760" s="57">
        <v>45658</v>
      </c>
      <c r="S1760" s="57">
        <v>46022</v>
      </c>
    </row>
    <row r="1761" spans="1:19" ht="20.3" x14ac:dyDescent="0.35">
      <c r="A1761" s="43">
        <v>117</v>
      </c>
      <c r="B1761" s="47" t="s">
        <v>1263</v>
      </c>
      <c r="C1761" s="55">
        <v>35205</v>
      </c>
      <c r="D1761" s="43" t="s">
        <v>1899</v>
      </c>
      <c r="E1761" s="43">
        <v>1955</v>
      </c>
      <c r="F1761" s="43" t="s">
        <v>2131</v>
      </c>
      <c r="G1761" s="56" t="s">
        <v>2105</v>
      </c>
      <c r="H1761" s="43">
        <v>2</v>
      </c>
      <c r="I1761" s="43">
        <v>1</v>
      </c>
      <c r="J1761" s="43">
        <v>0</v>
      </c>
      <c r="K1761" s="43">
        <v>408.3</v>
      </c>
      <c r="L1761" s="43">
        <v>408.2</v>
      </c>
      <c r="M1761" s="45">
        <v>0</v>
      </c>
      <c r="N1761" s="45">
        <f t="shared" si="159"/>
        <v>0</v>
      </c>
      <c r="O1761" s="45">
        <v>0</v>
      </c>
      <c r="P1761" s="45">
        <v>0</v>
      </c>
      <c r="Q1761" s="45">
        <v>0</v>
      </c>
      <c r="R1761" s="57">
        <v>45658</v>
      </c>
      <c r="S1761" s="57">
        <v>46022</v>
      </c>
    </row>
    <row r="1762" spans="1:19" ht="20.3" x14ac:dyDescent="0.35">
      <c r="A1762" s="43">
        <v>118</v>
      </c>
      <c r="B1762" s="47" t="s">
        <v>1657</v>
      </c>
      <c r="C1762" s="55">
        <v>35348</v>
      </c>
      <c r="D1762" s="43" t="s">
        <v>1900</v>
      </c>
      <c r="E1762" s="43">
        <v>1961</v>
      </c>
      <c r="F1762" s="43" t="s">
        <v>2131</v>
      </c>
      <c r="G1762" s="56" t="s">
        <v>2098</v>
      </c>
      <c r="H1762" s="43">
        <v>4</v>
      </c>
      <c r="I1762" s="43">
        <v>2</v>
      </c>
      <c r="J1762" s="43">
        <v>0</v>
      </c>
      <c r="K1762" s="43">
        <v>4559.3999999999996</v>
      </c>
      <c r="L1762" s="43" t="s">
        <v>2131</v>
      </c>
      <c r="M1762" s="45">
        <v>0</v>
      </c>
      <c r="N1762" s="45">
        <f t="shared" si="159"/>
        <v>0</v>
      </c>
      <c r="O1762" s="45">
        <v>0</v>
      </c>
      <c r="P1762" s="45">
        <v>0</v>
      </c>
      <c r="Q1762" s="45">
        <v>0</v>
      </c>
      <c r="R1762" s="57">
        <v>45658</v>
      </c>
      <c r="S1762" s="57">
        <v>46022</v>
      </c>
    </row>
    <row r="1763" spans="1:19" ht="20.3" x14ac:dyDescent="0.35">
      <c r="A1763" s="43">
        <v>119</v>
      </c>
      <c r="B1763" s="47" t="s">
        <v>1264</v>
      </c>
      <c r="C1763" s="55">
        <v>35475</v>
      </c>
      <c r="D1763" s="43" t="s">
        <v>1899</v>
      </c>
      <c r="E1763" s="43">
        <v>1947</v>
      </c>
      <c r="F1763" s="43" t="s">
        <v>2131</v>
      </c>
      <c r="G1763" s="56" t="s">
        <v>2098</v>
      </c>
      <c r="H1763" s="43">
        <v>2</v>
      </c>
      <c r="I1763" s="43">
        <v>1</v>
      </c>
      <c r="J1763" s="43">
        <v>0</v>
      </c>
      <c r="K1763" s="43">
        <v>526.85</v>
      </c>
      <c r="L1763" s="43">
        <v>431</v>
      </c>
      <c r="M1763" s="45">
        <v>0</v>
      </c>
      <c r="N1763" s="45">
        <f t="shared" si="159"/>
        <v>0</v>
      </c>
      <c r="O1763" s="45">
        <v>0</v>
      </c>
      <c r="P1763" s="45">
        <v>0</v>
      </c>
      <c r="Q1763" s="45">
        <v>0</v>
      </c>
      <c r="R1763" s="57">
        <v>45658</v>
      </c>
      <c r="S1763" s="57">
        <v>46022</v>
      </c>
    </row>
    <row r="1764" spans="1:19" ht="20.3" x14ac:dyDescent="0.35">
      <c r="A1764" s="43">
        <v>120</v>
      </c>
      <c r="B1764" s="47" t="s">
        <v>1265</v>
      </c>
      <c r="C1764" s="55">
        <v>35507</v>
      </c>
      <c r="D1764" s="43" t="s">
        <v>1899</v>
      </c>
      <c r="E1764" s="43">
        <v>1954</v>
      </c>
      <c r="F1764" s="43" t="s">
        <v>2131</v>
      </c>
      <c r="G1764" s="56" t="s">
        <v>2103</v>
      </c>
      <c r="H1764" s="43">
        <v>2</v>
      </c>
      <c r="I1764" s="43">
        <v>1</v>
      </c>
      <c r="J1764" s="43">
        <v>0</v>
      </c>
      <c r="K1764" s="43">
        <v>419.1</v>
      </c>
      <c r="L1764" s="43">
        <v>385.2</v>
      </c>
      <c r="M1764" s="45">
        <v>0</v>
      </c>
      <c r="N1764" s="45">
        <f t="shared" si="159"/>
        <v>0</v>
      </c>
      <c r="O1764" s="45">
        <v>0</v>
      </c>
      <c r="P1764" s="45">
        <v>0</v>
      </c>
      <c r="Q1764" s="45">
        <v>0</v>
      </c>
      <c r="R1764" s="57">
        <v>45658</v>
      </c>
      <c r="S1764" s="57">
        <v>46022</v>
      </c>
    </row>
    <row r="1765" spans="1:19" ht="20.3" x14ac:dyDescent="0.35">
      <c r="A1765" s="43">
        <v>121</v>
      </c>
      <c r="B1765" s="47" t="s">
        <v>1266</v>
      </c>
      <c r="C1765" s="55">
        <v>35515</v>
      </c>
      <c r="D1765" s="43" t="s">
        <v>1899</v>
      </c>
      <c r="E1765" s="43">
        <v>1975</v>
      </c>
      <c r="F1765" s="43" t="s">
        <v>2131</v>
      </c>
      <c r="G1765" s="56" t="s">
        <v>2098</v>
      </c>
      <c r="H1765" s="43">
        <v>5</v>
      </c>
      <c r="I1765" s="43">
        <v>3</v>
      </c>
      <c r="J1765" s="43">
        <v>0</v>
      </c>
      <c r="K1765" s="43">
        <v>4347.1000000000004</v>
      </c>
      <c r="L1765" s="43">
        <v>2754.7</v>
      </c>
      <c r="M1765" s="45">
        <v>0</v>
      </c>
      <c r="N1765" s="45">
        <f t="shared" si="159"/>
        <v>0</v>
      </c>
      <c r="O1765" s="45">
        <v>0</v>
      </c>
      <c r="P1765" s="45">
        <v>0</v>
      </c>
      <c r="Q1765" s="45">
        <v>0</v>
      </c>
      <c r="R1765" s="57">
        <v>45658</v>
      </c>
      <c r="S1765" s="57">
        <v>46022</v>
      </c>
    </row>
    <row r="1766" spans="1:19" ht="20.3" x14ac:dyDescent="0.35">
      <c r="A1766" s="43">
        <v>122</v>
      </c>
      <c r="B1766" s="47" t="s">
        <v>1267</v>
      </c>
      <c r="C1766" s="55">
        <v>35519</v>
      </c>
      <c r="D1766" s="43" t="s">
        <v>1899</v>
      </c>
      <c r="E1766" s="43">
        <v>1954</v>
      </c>
      <c r="F1766" s="43" t="s">
        <v>2131</v>
      </c>
      <c r="G1766" s="56" t="s">
        <v>2098</v>
      </c>
      <c r="H1766" s="43">
        <v>2</v>
      </c>
      <c r="I1766" s="43">
        <v>2</v>
      </c>
      <c r="J1766" s="43">
        <v>0</v>
      </c>
      <c r="K1766" s="43">
        <v>371.5</v>
      </c>
      <c r="L1766" s="43">
        <v>371.8</v>
      </c>
      <c r="M1766" s="45">
        <v>0</v>
      </c>
      <c r="N1766" s="45">
        <f t="shared" si="159"/>
        <v>0</v>
      </c>
      <c r="O1766" s="45">
        <v>0</v>
      </c>
      <c r="P1766" s="45">
        <v>0</v>
      </c>
      <c r="Q1766" s="45">
        <v>0</v>
      </c>
      <c r="R1766" s="57">
        <v>45658</v>
      </c>
      <c r="S1766" s="57">
        <v>46022</v>
      </c>
    </row>
    <row r="1767" spans="1:19" ht="20.3" x14ac:dyDescent="0.35">
      <c r="A1767" s="43">
        <v>123</v>
      </c>
      <c r="B1767" s="47" t="s">
        <v>30</v>
      </c>
      <c r="C1767" s="55">
        <v>33260</v>
      </c>
      <c r="D1767" s="43" t="s">
        <v>1899</v>
      </c>
      <c r="E1767" s="43">
        <v>1976</v>
      </c>
      <c r="F1767" s="43" t="s">
        <v>2131</v>
      </c>
      <c r="G1767" s="56" t="s">
        <v>2097</v>
      </c>
      <c r="H1767" s="43">
        <v>5</v>
      </c>
      <c r="I1767" s="43">
        <v>10</v>
      </c>
      <c r="J1767" s="43">
        <v>0</v>
      </c>
      <c r="K1767" s="43">
        <v>7436.7</v>
      </c>
      <c r="L1767" s="43">
        <v>7090.7000000000007</v>
      </c>
      <c r="M1767" s="45">
        <v>0</v>
      </c>
      <c r="N1767" s="45">
        <f t="shared" si="159"/>
        <v>0</v>
      </c>
      <c r="O1767" s="45">
        <v>0</v>
      </c>
      <c r="P1767" s="45">
        <v>0</v>
      </c>
      <c r="Q1767" s="45">
        <v>0</v>
      </c>
      <c r="R1767" s="57">
        <v>45658</v>
      </c>
      <c r="S1767" s="57">
        <v>46022</v>
      </c>
    </row>
    <row r="1768" spans="1:19" ht="20.3" x14ac:dyDescent="0.35">
      <c r="A1768" s="43">
        <v>124</v>
      </c>
      <c r="B1768" s="47" t="s">
        <v>1268</v>
      </c>
      <c r="C1768" s="55">
        <v>33324</v>
      </c>
      <c r="D1768" s="43" t="s">
        <v>1899</v>
      </c>
      <c r="E1768" s="43">
        <v>1958</v>
      </c>
      <c r="F1768" s="43" t="s">
        <v>2131</v>
      </c>
      <c r="G1768" s="56" t="s">
        <v>2103</v>
      </c>
      <c r="H1768" s="43">
        <v>2</v>
      </c>
      <c r="I1768" s="43">
        <v>1</v>
      </c>
      <c r="J1768" s="43">
        <v>0</v>
      </c>
      <c r="K1768" s="43">
        <v>663.1</v>
      </c>
      <c r="L1768" s="43">
        <v>404</v>
      </c>
      <c r="M1768" s="45">
        <v>0</v>
      </c>
      <c r="N1768" s="45">
        <f t="shared" si="159"/>
        <v>0</v>
      </c>
      <c r="O1768" s="45">
        <v>0</v>
      </c>
      <c r="P1768" s="45">
        <v>0</v>
      </c>
      <c r="Q1768" s="45">
        <v>0</v>
      </c>
      <c r="R1768" s="57">
        <v>45658</v>
      </c>
      <c r="S1768" s="57">
        <v>46022</v>
      </c>
    </row>
    <row r="1769" spans="1:19" ht="20.3" x14ac:dyDescent="0.35">
      <c r="A1769" s="43">
        <v>125</v>
      </c>
      <c r="B1769" s="47" t="s">
        <v>1269</v>
      </c>
      <c r="C1769" s="55">
        <v>35657</v>
      </c>
      <c r="D1769" s="43" t="s">
        <v>1899</v>
      </c>
      <c r="E1769" s="43">
        <v>1972</v>
      </c>
      <c r="F1769" s="43" t="s">
        <v>2131</v>
      </c>
      <c r="G1769" s="56" t="s">
        <v>2097</v>
      </c>
      <c r="H1769" s="43">
        <v>5</v>
      </c>
      <c r="I1769" s="43">
        <v>4</v>
      </c>
      <c r="J1769" s="43">
        <v>0</v>
      </c>
      <c r="K1769" s="43">
        <v>4462.3</v>
      </c>
      <c r="L1769" s="43">
        <v>2736.3</v>
      </c>
      <c r="M1769" s="45">
        <v>0</v>
      </c>
      <c r="N1769" s="45">
        <f t="shared" si="159"/>
        <v>0</v>
      </c>
      <c r="O1769" s="45">
        <v>0</v>
      </c>
      <c r="P1769" s="45">
        <v>0</v>
      </c>
      <c r="Q1769" s="45">
        <v>0</v>
      </c>
      <c r="R1769" s="57">
        <v>45658</v>
      </c>
      <c r="S1769" s="57">
        <v>46022</v>
      </c>
    </row>
    <row r="1770" spans="1:19" ht="20.3" x14ac:dyDescent="0.35">
      <c r="A1770" s="43">
        <v>126</v>
      </c>
      <c r="B1770" s="47" t="s">
        <v>1270</v>
      </c>
      <c r="C1770" s="55">
        <v>35661</v>
      </c>
      <c r="D1770" s="43" t="s">
        <v>1899</v>
      </c>
      <c r="E1770" s="43">
        <v>1968</v>
      </c>
      <c r="F1770" s="43" t="s">
        <v>2131</v>
      </c>
      <c r="G1770" s="56" t="s">
        <v>2097</v>
      </c>
      <c r="H1770" s="43">
        <v>5</v>
      </c>
      <c r="I1770" s="43">
        <v>7</v>
      </c>
      <c r="J1770" s="43">
        <v>0</v>
      </c>
      <c r="K1770" s="43">
        <v>8195.11</v>
      </c>
      <c r="L1770" s="43">
        <v>6070.6</v>
      </c>
      <c r="M1770" s="45">
        <v>0</v>
      </c>
      <c r="N1770" s="45">
        <f t="shared" si="159"/>
        <v>0</v>
      </c>
      <c r="O1770" s="45">
        <v>0</v>
      </c>
      <c r="P1770" s="45">
        <v>0</v>
      </c>
      <c r="Q1770" s="45">
        <v>0</v>
      </c>
      <c r="R1770" s="57">
        <v>45658</v>
      </c>
      <c r="S1770" s="57">
        <v>46022</v>
      </c>
    </row>
    <row r="1771" spans="1:19" ht="20.3" x14ac:dyDescent="0.35">
      <c r="A1771" s="43">
        <v>127</v>
      </c>
      <c r="B1771" s="47" t="s">
        <v>1271</v>
      </c>
      <c r="C1771" s="55">
        <v>35662</v>
      </c>
      <c r="D1771" s="43" t="s">
        <v>1899</v>
      </c>
      <c r="E1771" s="43">
        <v>1966</v>
      </c>
      <c r="F1771" s="43" t="s">
        <v>2131</v>
      </c>
      <c r="G1771" s="56" t="s">
        <v>2097</v>
      </c>
      <c r="H1771" s="43">
        <v>5</v>
      </c>
      <c r="I1771" s="43">
        <v>4</v>
      </c>
      <c r="J1771" s="43">
        <v>0</v>
      </c>
      <c r="K1771" s="43">
        <v>3372.4</v>
      </c>
      <c r="L1771" s="43">
        <v>2557.5</v>
      </c>
      <c r="M1771" s="45">
        <v>0</v>
      </c>
      <c r="N1771" s="45">
        <f t="shared" si="159"/>
        <v>0</v>
      </c>
      <c r="O1771" s="45">
        <v>0</v>
      </c>
      <c r="P1771" s="45">
        <v>0</v>
      </c>
      <c r="Q1771" s="45">
        <v>0</v>
      </c>
      <c r="R1771" s="57">
        <v>45658</v>
      </c>
      <c r="S1771" s="57">
        <v>46022</v>
      </c>
    </row>
    <row r="1772" spans="1:19" ht="20.3" x14ac:dyDescent="0.35">
      <c r="A1772" s="43">
        <v>128</v>
      </c>
      <c r="B1772" s="47" t="s">
        <v>1272</v>
      </c>
      <c r="C1772" s="55">
        <v>35663</v>
      </c>
      <c r="D1772" s="43" t="s">
        <v>1899</v>
      </c>
      <c r="E1772" s="43">
        <v>1966</v>
      </c>
      <c r="F1772" s="43" t="s">
        <v>2131</v>
      </c>
      <c r="G1772" s="56" t="s">
        <v>2097</v>
      </c>
      <c r="H1772" s="43">
        <v>5</v>
      </c>
      <c r="I1772" s="43">
        <v>4</v>
      </c>
      <c r="J1772" s="43">
        <v>0</v>
      </c>
      <c r="K1772" s="43">
        <v>3339.9</v>
      </c>
      <c r="L1772" s="43">
        <v>2555.6999999999998</v>
      </c>
      <c r="M1772" s="45">
        <v>0</v>
      </c>
      <c r="N1772" s="45">
        <f t="shared" si="159"/>
        <v>0</v>
      </c>
      <c r="O1772" s="45">
        <v>0</v>
      </c>
      <c r="P1772" s="45">
        <v>0</v>
      </c>
      <c r="Q1772" s="45">
        <v>0</v>
      </c>
      <c r="R1772" s="57">
        <v>45658</v>
      </c>
      <c r="S1772" s="57">
        <v>46022</v>
      </c>
    </row>
    <row r="1773" spans="1:19" ht="20.3" x14ac:dyDescent="0.35">
      <c r="A1773" s="43">
        <v>129</v>
      </c>
      <c r="B1773" s="47" t="s">
        <v>1273</v>
      </c>
      <c r="C1773" s="55">
        <v>35665</v>
      </c>
      <c r="D1773" s="43" t="s">
        <v>1899</v>
      </c>
      <c r="E1773" s="43">
        <v>1966</v>
      </c>
      <c r="F1773" s="43" t="s">
        <v>2131</v>
      </c>
      <c r="G1773" s="56" t="s">
        <v>2097</v>
      </c>
      <c r="H1773" s="43">
        <v>5</v>
      </c>
      <c r="I1773" s="43">
        <v>4</v>
      </c>
      <c r="J1773" s="43">
        <v>0</v>
      </c>
      <c r="K1773" s="43">
        <v>4389</v>
      </c>
      <c r="L1773" s="43">
        <v>3492.2</v>
      </c>
      <c r="M1773" s="45">
        <v>0</v>
      </c>
      <c r="N1773" s="45">
        <f t="shared" si="159"/>
        <v>0</v>
      </c>
      <c r="O1773" s="45">
        <v>0</v>
      </c>
      <c r="P1773" s="45">
        <v>0</v>
      </c>
      <c r="Q1773" s="45">
        <v>0</v>
      </c>
      <c r="R1773" s="57">
        <v>45658</v>
      </c>
      <c r="S1773" s="57">
        <v>46022</v>
      </c>
    </row>
    <row r="1774" spans="1:19" ht="20.3" x14ac:dyDescent="0.35">
      <c r="A1774" s="43">
        <v>130</v>
      </c>
      <c r="B1774" s="47" t="s">
        <v>1274</v>
      </c>
      <c r="C1774" s="55">
        <v>35692</v>
      </c>
      <c r="D1774" s="43" t="s">
        <v>1899</v>
      </c>
      <c r="E1774" s="43">
        <v>1938</v>
      </c>
      <c r="F1774" s="43" t="s">
        <v>2131</v>
      </c>
      <c r="G1774" s="56" t="s">
        <v>2098</v>
      </c>
      <c r="H1774" s="43">
        <v>3</v>
      </c>
      <c r="I1774" s="43">
        <v>3</v>
      </c>
      <c r="J1774" s="43">
        <v>0</v>
      </c>
      <c r="K1774" s="43">
        <v>1131.5</v>
      </c>
      <c r="L1774" s="43">
        <v>940</v>
      </c>
      <c r="M1774" s="45">
        <v>0</v>
      </c>
      <c r="N1774" s="45">
        <f t="shared" si="159"/>
        <v>0</v>
      </c>
      <c r="O1774" s="45">
        <v>0</v>
      </c>
      <c r="P1774" s="45">
        <v>0</v>
      </c>
      <c r="Q1774" s="45">
        <v>0</v>
      </c>
      <c r="R1774" s="57">
        <v>45658</v>
      </c>
      <c r="S1774" s="57">
        <v>46022</v>
      </c>
    </row>
    <row r="1775" spans="1:19" ht="20.3" x14ac:dyDescent="0.35">
      <c r="A1775" s="43">
        <v>131</v>
      </c>
      <c r="B1775" s="47" t="s">
        <v>1275</v>
      </c>
      <c r="C1775" s="55">
        <v>35713</v>
      </c>
      <c r="D1775" s="43" t="s">
        <v>1899</v>
      </c>
      <c r="E1775" s="43">
        <v>1948</v>
      </c>
      <c r="F1775" s="43" t="s">
        <v>2131</v>
      </c>
      <c r="G1775" s="56" t="s">
        <v>2098</v>
      </c>
      <c r="H1775" s="43">
        <v>2</v>
      </c>
      <c r="I1775" s="43">
        <v>1</v>
      </c>
      <c r="J1775" s="43">
        <v>0</v>
      </c>
      <c r="K1775" s="43">
        <v>548.1</v>
      </c>
      <c r="L1775" s="43">
        <v>504.2</v>
      </c>
      <c r="M1775" s="45">
        <v>0</v>
      </c>
      <c r="N1775" s="45">
        <f t="shared" si="159"/>
        <v>0</v>
      </c>
      <c r="O1775" s="45">
        <v>0</v>
      </c>
      <c r="P1775" s="45">
        <v>0</v>
      </c>
      <c r="Q1775" s="45">
        <v>0</v>
      </c>
      <c r="R1775" s="57">
        <v>45658</v>
      </c>
      <c r="S1775" s="57">
        <v>46022</v>
      </c>
    </row>
    <row r="1776" spans="1:19" ht="20.3" x14ac:dyDescent="0.35">
      <c r="A1776" s="43">
        <v>132</v>
      </c>
      <c r="B1776" s="47" t="s">
        <v>1276</v>
      </c>
      <c r="C1776" s="55">
        <v>35833</v>
      </c>
      <c r="D1776" s="43" t="s">
        <v>1899</v>
      </c>
      <c r="E1776" s="43">
        <v>1962</v>
      </c>
      <c r="F1776" s="43" t="s">
        <v>2131</v>
      </c>
      <c r="G1776" s="56" t="s">
        <v>2103</v>
      </c>
      <c r="H1776" s="43">
        <v>2</v>
      </c>
      <c r="I1776" s="43">
        <v>2</v>
      </c>
      <c r="J1776" s="43">
        <v>0</v>
      </c>
      <c r="K1776" s="43">
        <v>668.3</v>
      </c>
      <c r="L1776" s="43">
        <v>527.9</v>
      </c>
      <c r="M1776" s="45">
        <v>0</v>
      </c>
      <c r="N1776" s="45">
        <f t="shared" si="159"/>
        <v>0</v>
      </c>
      <c r="O1776" s="45">
        <v>0</v>
      </c>
      <c r="P1776" s="45">
        <v>0</v>
      </c>
      <c r="Q1776" s="45">
        <v>0</v>
      </c>
      <c r="R1776" s="57">
        <v>45658</v>
      </c>
      <c r="S1776" s="57">
        <v>46022</v>
      </c>
    </row>
    <row r="1777" spans="1:19" ht="20.3" x14ac:dyDescent="0.35">
      <c r="A1777" s="43">
        <v>133</v>
      </c>
      <c r="B1777" s="47" t="s">
        <v>1277</v>
      </c>
      <c r="C1777" s="55">
        <v>35834</v>
      </c>
      <c r="D1777" s="43" t="s">
        <v>1899</v>
      </c>
      <c r="E1777" s="43">
        <v>1962</v>
      </c>
      <c r="F1777" s="43" t="s">
        <v>2131</v>
      </c>
      <c r="G1777" s="56" t="s">
        <v>2103</v>
      </c>
      <c r="H1777" s="43">
        <v>2</v>
      </c>
      <c r="I1777" s="43">
        <v>2</v>
      </c>
      <c r="J1777" s="43">
        <v>0</v>
      </c>
      <c r="K1777" s="43">
        <v>742.2</v>
      </c>
      <c r="L1777" s="43">
        <v>583.6</v>
      </c>
      <c r="M1777" s="45">
        <v>0</v>
      </c>
      <c r="N1777" s="45">
        <f t="shared" si="159"/>
        <v>0</v>
      </c>
      <c r="O1777" s="45">
        <v>0</v>
      </c>
      <c r="P1777" s="45">
        <v>0</v>
      </c>
      <c r="Q1777" s="45">
        <v>0</v>
      </c>
      <c r="R1777" s="57">
        <v>45658</v>
      </c>
      <c r="S1777" s="57">
        <v>46022</v>
      </c>
    </row>
    <row r="1778" spans="1:19" ht="20.3" x14ac:dyDescent="0.35">
      <c r="A1778" s="43">
        <v>134</v>
      </c>
      <c r="B1778" s="47" t="s">
        <v>1278</v>
      </c>
      <c r="C1778" s="55">
        <v>35835</v>
      </c>
      <c r="D1778" s="43" t="s">
        <v>1899</v>
      </c>
      <c r="E1778" s="43">
        <v>1962</v>
      </c>
      <c r="F1778" s="43" t="s">
        <v>2131</v>
      </c>
      <c r="G1778" s="56" t="s">
        <v>2103</v>
      </c>
      <c r="H1778" s="43">
        <v>2</v>
      </c>
      <c r="I1778" s="43">
        <v>2</v>
      </c>
      <c r="J1778" s="43">
        <v>0</v>
      </c>
      <c r="K1778" s="43">
        <v>607.70000000000005</v>
      </c>
      <c r="L1778" s="43">
        <v>514.6</v>
      </c>
      <c r="M1778" s="45">
        <v>0</v>
      </c>
      <c r="N1778" s="45">
        <f t="shared" si="159"/>
        <v>0</v>
      </c>
      <c r="O1778" s="45">
        <v>0</v>
      </c>
      <c r="P1778" s="45">
        <v>0</v>
      </c>
      <c r="Q1778" s="45">
        <v>0</v>
      </c>
      <c r="R1778" s="57">
        <v>45658</v>
      </c>
      <c r="S1778" s="57">
        <v>46022</v>
      </c>
    </row>
    <row r="1779" spans="1:19" ht="20.3" x14ac:dyDescent="0.35">
      <c r="A1779" s="43">
        <v>135</v>
      </c>
      <c r="B1779" s="47" t="s">
        <v>1279</v>
      </c>
      <c r="C1779" s="55">
        <v>35839</v>
      </c>
      <c r="D1779" s="43" t="s">
        <v>1899</v>
      </c>
      <c r="E1779" s="43">
        <v>1962</v>
      </c>
      <c r="F1779" s="43" t="s">
        <v>2131</v>
      </c>
      <c r="G1779" s="56" t="s">
        <v>2098</v>
      </c>
      <c r="H1779" s="43">
        <v>2</v>
      </c>
      <c r="I1779" s="43">
        <v>2</v>
      </c>
      <c r="J1779" s="43">
        <v>0</v>
      </c>
      <c r="K1779" s="43">
        <v>672.2</v>
      </c>
      <c r="L1779" s="43">
        <v>561.5</v>
      </c>
      <c r="M1779" s="45">
        <v>0</v>
      </c>
      <c r="N1779" s="45">
        <f t="shared" si="159"/>
        <v>0</v>
      </c>
      <c r="O1779" s="45">
        <v>0</v>
      </c>
      <c r="P1779" s="45">
        <v>0</v>
      </c>
      <c r="Q1779" s="45">
        <v>0</v>
      </c>
      <c r="R1779" s="57">
        <v>45658</v>
      </c>
      <c r="S1779" s="57">
        <v>46022</v>
      </c>
    </row>
    <row r="1780" spans="1:19" ht="20.3" x14ac:dyDescent="0.35">
      <c r="A1780" s="43">
        <v>136</v>
      </c>
      <c r="B1780" s="47" t="s">
        <v>1280</v>
      </c>
      <c r="C1780" s="55">
        <v>35840</v>
      </c>
      <c r="D1780" s="43" t="s">
        <v>1899</v>
      </c>
      <c r="E1780" s="43">
        <v>1962</v>
      </c>
      <c r="F1780" s="43" t="s">
        <v>2131</v>
      </c>
      <c r="G1780" s="56" t="s">
        <v>2098</v>
      </c>
      <c r="H1780" s="43">
        <v>2</v>
      </c>
      <c r="I1780" s="43">
        <v>2</v>
      </c>
      <c r="J1780" s="43">
        <v>0</v>
      </c>
      <c r="K1780" s="43">
        <v>674.21</v>
      </c>
      <c r="L1780" s="43">
        <v>566.4</v>
      </c>
      <c r="M1780" s="45">
        <v>0</v>
      </c>
      <c r="N1780" s="45">
        <f t="shared" si="159"/>
        <v>0</v>
      </c>
      <c r="O1780" s="45">
        <v>0</v>
      </c>
      <c r="P1780" s="45">
        <v>0</v>
      </c>
      <c r="Q1780" s="45">
        <v>0</v>
      </c>
      <c r="R1780" s="57">
        <v>45658</v>
      </c>
      <c r="S1780" s="57">
        <v>46022</v>
      </c>
    </row>
    <row r="1781" spans="1:19" ht="20.3" x14ac:dyDescent="0.35">
      <c r="A1781" s="43">
        <v>137</v>
      </c>
      <c r="B1781" s="47" t="s">
        <v>1283</v>
      </c>
      <c r="C1781" s="55">
        <v>35861</v>
      </c>
      <c r="D1781" s="43" t="s">
        <v>1899</v>
      </c>
      <c r="E1781" s="43">
        <v>1967</v>
      </c>
      <c r="F1781" s="43" t="s">
        <v>2131</v>
      </c>
      <c r="G1781" s="56" t="s">
        <v>2098</v>
      </c>
      <c r="H1781" s="43">
        <v>4</v>
      </c>
      <c r="I1781" s="43">
        <v>6</v>
      </c>
      <c r="J1781" s="43">
        <v>0</v>
      </c>
      <c r="K1781" s="43">
        <v>6158</v>
      </c>
      <c r="L1781" s="43">
        <v>4515.9000000000005</v>
      </c>
      <c r="M1781" s="45">
        <v>0</v>
      </c>
      <c r="N1781" s="45">
        <f t="shared" si="159"/>
        <v>0</v>
      </c>
      <c r="O1781" s="45">
        <v>0</v>
      </c>
      <c r="P1781" s="45">
        <v>0</v>
      </c>
      <c r="Q1781" s="45">
        <v>0</v>
      </c>
      <c r="R1781" s="57">
        <v>45658</v>
      </c>
      <c r="S1781" s="57">
        <v>46022</v>
      </c>
    </row>
    <row r="1782" spans="1:19" ht="20.3" x14ac:dyDescent="0.35">
      <c r="A1782" s="43">
        <v>138</v>
      </c>
      <c r="B1782" s="47" t="s">
        <v>1284</v>
      </c>
      <c r="C1782" s="55">
        <v>35890</v>
      </c>
      <c r="D1782" s="43" t="s">
        <v>1899</v>
      </c>
      <c r="E1782" s="43">
        <v>1917</v>
      </c>
      <c r="F1782" s="43" t="s">
        <v>2131</v>
      </c>
      <c r="G1782" s="56" t="s">
        <v>2103</v>
      </c>
      <c r="H1782" s="43">
        <v>1</v>
      </c>
      <c r="I1782" s="43">
        <v>1</v>
      </c>
      <c r="J1782" s="43">
        <v>0</v>
      </c>
      <c r="K1782" s="43">
        <v>200.33</v>
      </c>
      <c r="L1782" s="43">
        <v>0</v>
      </c>
      <c r="M1782" s="45">
        <v>0</v>
      </c>
      <c r="N1782" s="45">
        <f t="shared" si="159"/>
        <v>0</v>
      </c>
      <c r="O1782" s="45">
        <v>0</v>
      </c>
      <c r="P1782" s="45">
        <v>0</v>
      </c>
      <c r="Q1782" s="45">
        <v>0</v>
      </c>
      <c r="R1782" s="57">
        <v>45658</v>
      </c>
      <c r="S1782" s="57">
        <v>46022</v>
      </c>
    </row>
    <row r="1783" spans="1:19" ht="20.3" x14ac:dyDescent="0.35">
      <c r="A1783" s="43">
        <v>139</v>
      </c>
      <c r="B1783" s="47" t="s">
        <v>1285</v>
      </c>
      <c r="C1783" s="55">
        <v>35919</v>
      </c>
      <c r="D1783" s="43" t="s">
        <v>1899</v>
      </c>
      <c r="E1783" s="43">
        <v>1985</v>
      </c>
      <c r="F1783" s="43" t="s">
        <v>2131</v>
      </c>
      <c r="G1783" s="56" t="s">
        <v>2097</v>
      </c>
      <c r="H1783" s="43">
        <v>9</v>
      </c>
      <c r="I1783" s="43">
        <v>5</v>
      </c>
      <c r="J1783" s="43">
        <v>0</v>
      </c>
      <c r="K1783" s="43">
        <v>15295.6</v>
      </c>
      <c r="L1783" s="43">
        <v>9949.0499999999993</v>
      </c>
      <c r="M1783" s="45">
        <v>0</v>
      </c>
      <c r="N1783" s="45">
        <f t="shared" si="159"/>
        <v>0</v>
      </c>
      <c r="O1783" s="45">
        <v>0</v>
      </c>
      <c r="P1783" s="45">
        <v>0</v>
      </c>
      <c r="Q1783" s="45">
        <v>0</v>
      </c>
      <c r="R1783" s="57">
        <v>45658</v>
      </c>
      <c r="S1783" s="57">
        <v>46022</v>
      </c>
    </row>
    <row r="1784" spans="1:19" ht="20.3" x14ac:dyDescent="0.35">
      <c r="A1784" s="43">
        <v>140</v>
      </c>
      <c r="B1784" s="47" t="s">
        <v>1286</v>
      </c>
      <c r="C1784" s="55">
        <v>35904</v>
      </c>
      <c r="D1784" s="43" t="s">
        <v>1899</v>
      </c>
      <c r="E1784" s="43">
        <v>1917</v>
      </c>
      <c r="F1784" s="43" t="s">
        <v>2131</v>
      </c>
      <c r="G1784" s="56" t="s">
        <v>2103</v>
      </c>
      <c r="H1784" s="43">
        <v>1</v>
      </c>
      <c r="I1784" s="43">
        <v>1</v>
      </c>
      <c r="J1784" s="43">
        <v>0</v>
      </c>
      <c r="K1784" s="43">
        <v>280.66000000000003</v>
      </c>
      <c r="L1784" s="43">
        <v>270.7</v>
      </c>
      <c r="M1784" s="45">
        <v>0</v>
      </c>
      <c r="N1784" s="45">
        <f t="shared" si="159"/>
        <v>0</v>
      </c>
      <c r="O1784" s="45">
        <v>0</v>
      </c>
      <c r="P1784" s="45">
        <v>0</v>
      </c>
      <c r="Q1784" s="45">
        <v>0</v>
      </c>
      <c r="R1784" s="57">
        <v>45658</v>
      </c>
      <c r="S1784" s="57">
        <v>46022</v>
      </c>
    </row>
    <row r="1785" spans="1:19" ht="20.3" x14ac:dyDescent="0.35">
      <c r="A1785" s="43">
        <v>141</v>
      </c>
      <c r="B1785" s="47" t="s">
        <v>1658</v>
      </c>
      <c r="C1785" s="55">
        <v>35916</v>
      </c>
      <c r="D1785" s="43" t="s">
        <v>1900</v>
      </c>
      <c r="E1785" s="43">
        <v>1969</v>
      </c>
      <c r="F1785" s="43" t="s">
        <v>2131</v>
      </c>
      <c r="G1785" s="56" t="s">
        <v>2098</v>
      </c>
      <c r="H1785" s="43">
        <v>4</v>
      </c>
      <c r="I1785" s="43">
        <v>4</v>
      </c>
      <c r="J1785" s="43">
        <v>0</v>
      </c>
      <c r="K1785" s="43">
        <v>4178.6000000000004</v>
      </c>
      <c r="L1785" s="43" t="s">
        <v>2131</v>
      </c>
      <c r="M1785" s="45">
        <v>0</v>
      </c>
      <c r="N1785" s="45">
        <f t="shared" si="159"/>
        <v>0</v>
      </c>
      <c r="O1785" s="45">
        <v>0</v>
      </c>
      <c r="P1785" s="45">
        <v>0</v>
      </c>
      <c r="Q1785" s="45">
        <v>0</v>
      </c>
      <c r="R1785" s="57">
        <v>45658</v>
      </c>
      <c r="S1785" s="57">
        <v>46022</v>
      </c>
    </row>
    <row r="1786" spans="1:19" ht="20.3" x14ac:dyDescent="0.35">
      <c r="A1786" s="43">
        <v>142</v>
      </c>
      <c r="B1786" s="47" t="s">
        <v>1289</v>
      </c>
      <c r="C1786" s="55">
        <v>33195</v>
      </c>
      <c r="D1786" s="43" t="s">
        <v>1899</v>
      </c>
      <c r="E1786" s="43">
        <v>1966</v>
      </c>
      <c r="F1786" s="43" t="s">
        <v>2131</v>
      </c>
      <c r="G1786" s="56" t="s">
        <v>2098</v>
      </c>
      <c r="H1786" s="43">
        <v>5</v>
      </c>
      <c r="I1786" s="43">
        <v>4</v>
      </c>
      <c r="J1786" s="43">
        <v>0</v>
      </c>
      <c r="K1786" s="43">
        <v>3695.1</v>
      </c>
      <c r="L1786" s="43">
        <v>3195</v>
      </c>
      <c r="M1786" s="45">
        <v>0</v>
      </c>
      <c r="N1786" s="45">
        <f t="shared" si="159"/>
        <v>0</v>
      </c>
      <c r="O1786" s="45">
        <v>0</v>
      </c>
      <c r="P1786" s="45">
        <v>0</v>
      </c>
      <c r="Q1786" s="45">
        <v>0</v>
      </c>
      <c r="R1786" s="57">
        <v>45658</v>
      </c>
      <c r="S1786" s="57">
        <v>46022</v>
      </c>
    </row>
    <row r="1787" spans="1:19" ht="20.3" x14ac:dyDescent="0.35">
      <c r="A1787" s="43">
        <v>143</v>
      </c>
      <c r="B1787" s="47" t="s">
        <v>1287</v>
      </c>
      <c r="C1787" s="55">
        <v>35940</v>
      </c>
      <c r="D1787" s="43" t="s">
        <v>1899</v>
      </c>
      <c r="E1787" s="43">
        <v>1961</v>
      </c>
      <c r="F1787" s="43" t="s">
        <v>2131</v>
      </c>
      <c r="G1787" s="56" t="s">
        <v>2098</v>
      </c>
      <c r="H1787" s="43">
        <v>2</v>
      </c>
      <c r="I1787" s="43">
        <v>2</v>
      </c>
      <c r="J1787" s="43">
        <v>0</v>
      </c>
      <c r="K1787" s="43">
        <v>809.48</v>
      </c>
      <c r="L1787" s="43">
        <v>628.9</v>
      </c>
      <c r="M1787" s="45">
        <v>0</v>
      </c>
      <c r="N1787" s="45">
        <f t="shared" si="159"/>
        <v>0</v>
      </c>
      <c r="O1787" s="45">
        <v>0</v>
      </c>
      <c r="P1787" s="45">
        <v>0</v>
      </c>
      <c r="Q1787" s="45">
        <v>0</v>
      </c>
      <c r="R1787" s="57">
        <v>45658</v>
      </c>
      <c r="S1787" s="57">
        <v>46022</v>
      </c>
    </row>
    <row r="1788" spans="1:19" ht="20.3" x14ac:dyDescent="0.35">
      <c r="A1788" s="43">
        <v>144</v>
      </c>
      <c r="B1788" s="47" t="s">
        <v>1288</v>
      </c>
      <c r="C1788" s="55">
        <v>36127</v>
      </c>
      <c r="D1788" s="43" t="s">
        <v>1899</v>
      </c>
      <c r="E1788" s="43">
        <v>1957</v>
      </c>
      <c r="F1788" s="43" t="s">
        <v>2131</v>
      </c>
      <c r="G1788" s="56" t="s">
        <v>2103</v>
      </c>
      <c r="H1788" s="43">
        <v>2</v>
      </c>
      <c r="I1788" s="43">
        <v>1</v>
      </c>
      <c r="J1788" s="43">
        <v>0</v>
      </c>
      <c r="K1788" s="43">
        <v>443.8</v>
      </c>
      <c r="L1788" s="43">
        <v>410</v>
      </c>
      <c r="M1788" s="45">
        <v>0</v>
      </c>
      <c r="N1788" s="45">
        <f t="shared" si="159"/>
        <v>0</v>
      </c>
      <c r="O1788" s="45">
        <v>0</v>
      </c>
      <c r="P1788" s="45">
        <v>0</v>
      </c>
      <c r="Q1788" s="45">
        <v>0</v>
      </c>
      <c r="R1788" s="57">
        <v>45658</v>
      </c>
      <c r="S1788" s="57">
        <v>46022</v>
      </c>
    </row>
    <row r="1789" spans="1:19" ht="20.3" x14ac:dyDescent="0.35">
      <c r="A1789" s="43">
        <v>145</v>
      </c>
      <c r="B1789" s="47" t="s">
        <v>1290</v>
      </c>
      <c r="C1789" s="55">
        <v>33201</v>
      </c>
      <c r="D1789" s="43" t="s">
        <v>1899</v>
      </c>
      <c r="E1789" s="43">
        <v>1953</v>
      </c>
      <c r="F1789" s="43" t="s">
        <v>2131</v>
      </c>
      <c r="G1789" s="56" t="s">
        <v>2098</v>
      </c>
      <c r="H1789" s="43">
        <v>2</v>
      </c>
      <c r="I1789" s="43">
        <v>1</v>
      </c>
      <c r="J1789" s="43">
        <v>0</v>
      </c>
      <c r="K1789" s="43">
        <v>902.1</v>
      </c>
      <c r="L1789" s="43">
        <v>542.1</v>
      </c>
      <c r="M1789" s="45">
        <v>0</v>
      </c>
      <c r="N1789" s="45">
        <f t="shared" si="159"/>
        <v>0</v>
      </c>
      <c r="O1789" s="45">
        <v>0</v>
      </c>
      <c r="P1789" s="45">
        <v>0</v>
      </c>
      <c r="Q1789" s="45">
        <v>0</v>
      </c>
      <c r="R1789" s="57">
        <v>45658</v>
      </c>
      <c r="S1789" s="57">
        <v>46022</v>
      </c>
    </row>
    <row r="1790" spans="1:19" ht="20.3" x14ac:dyDescent="0.35">
      <c r="A1790" s="43">
        <v>146</v>
      </c>
      <c r="B1790" s="47" t="s">
        <v>1291</v>
      </c>
      <c r="C1790" s="55">
        <v>36202</v>
      </c>
      <c r="D1790" s="43" t="s">
        <v>1899</v>
      </c>
      <c r="E1790" s="43">
        <v>1955</v>
      </c>
      <c r="F1790" s="43" t="s">
        <v>2131</v>
      </c>
      <c r="G1790" s="56" t="s">
        <v>2098</v>
      </c>
      <c r="H1790" s="43">
        <v>3</v>
      </c>
      <c r="I1790" s="43">
        <v>1</v>
      </c>
      <c r="J1790" s="43">
        <v>0</v>
      </c>
      <c r="K1790" s="43">
        <v>545</v>
      </c>
      <c r="L1790" s="43">
        <v>492.8</v>
      </c>
      <c r="M1790" s="45">
        <v>0</v>
      </c>
      <c r="N1790" s="45">
        <f t="shared" si="159"/>
        <v>0</v>
      </c>
      <c r="O1790" s="45">
        <v>0</v>
      </c>
      <c r="P1790" s="45">
        <v>0</v>
      </c>
      <c r="Q1790" s="45">
        <v>0</v>
      </c>
      <c r="R1790" s="57">
        <v>45658</v>
      </c>
      <c r="S1790" s="57">
        <v>46022</v>
      </c>
    </row>
    <row r="1791" spans="1:19" ht="20.3" x14ac:dyDescent="0.35">
      <c r="A1791" s="43">
        <v>147</v>
      </c>
      <c r="B1791" s="47" t="s">
        <v>1292</v>
      </c>
      <c r="C1791" s="55">
        <v>36223</v>
      </c>
      <c r="D1791" s="43" t="s">
        <v>1899</v>
      </c>
      <c r="E1791" s="43">
        <v>1953</v>
      </c>
      <c r="F1791" s="43" t="s">
        <v>2131</v>
      </c>
      <c r="G1791" s="56" t="s">
        <v>2103</v>
      </c>
      <c r="H1791" s="43">
        <v>2</v>
      </c>
      <c r="I1791" s="43">
        <v>1</v>
      </c>
      <c r="J1791" s="43">
        <v>0</v>
      </c>
      <c r="K1791" s="43">
        <v>577.9</v>
      </c>
      <c r="L1791" s="43">
        <v>347.3</v>
      </c>
      <c r="M1791" s="45">
        <v>0</v>
      </c>
      <c r="N1791" s="45">
        <f t="shared" si="159"/>
        <v>0</v>
      </c>
      <c r="O1791" s="45">
        <v>0</v>
      </c>
      <c r="P1791" s="45">
        <v>0</v>
      </c>
      <c r="Q1791" s="45">
        <v>0</v>
      </c>
      <c r="R1791" s="57">
        <v>45658</v>
      </c>
      <c r="S1791" s="57">
        <v>46022</v>
      </c>
    </row>
    <row r="1792" spans="1:19" ht="20.3" x14ac:dyDescent="0.35">
      <c r="A1792" s="43">
        <v>148</v>
      </c>
      <c r="B1792" s="47" t="s">
        <v>1293</v>
      </c>
      <c r="C1792" s="55">
        <v>36224</v>
      </c>
      <c r="D1792" s="43" t="s">
        <v>1899</v>
      </c>
      <c r="E1792" s="43">
        <v>1952</v>
      </c>
      <c r="F1792" s="43" t="s">
        <v>2131</v>
      </c>
      <c r="G1792" s="56" t="s">
        <v>2103</v>
      </c>
      <c r="H1792" s="43">
        <v>1</v>
      </c>
      <c r="I1792" s="43">
        <v>3</v>
      </c>
      <c r="J1792" s="43">
        <v>0</v>
      </c>
      <c r="K1792" s="43">
        <v>665.34</v>
      </c>
      <c r="L1792" s="43">
        <v>209</v>
      </c>
      <c r="M1792" s="45">
        <v>0</v>
      </c>
      <c r="N1792" s="45">
        <f t="shared" si="159"/>
        <v>0</v>
      </c>
      <c r="O1792" s="45">
        <v>0</v>
      </c>
      <c r="P1792" s="45">
        <v>0</v>
      </c>
      <c r="Q1792" s="45">
        <v>0</v>
      </c>
      <c r="R1792" s="57">
        <v>45658</v>
      </c>
      <c r="S1792" s="57">
        <v>46022</v>
      </c>
    </row>
    <row r="1793" spans="1:19" ht="20.3" x14ac:dyDescent="0.35">
      <c r="A1793" s="43">
        <v>149</v>
      </c>
      <c r="B1793" s="47" t="s">
        <v>1659</v>
      </c>
      <c r="C1793" s="55">
        <v>36266</v>
      </c>
      <c r="D1793" s="43" t="s">
        <v>1900</v>
      </c>
      <c r="E1793" s="43">
        <v>1975</v>
      </c>
      <c r="F1793" s="43" t="s">
        <v>2131</v>
      </c>
      <c r="G1793" s="56" t="s">
        <v>2097</v>
      </c>
      <c r="H1793" s="43">
        <v>5</v>
      </c>
      <c r="I1793" s="43">
        <v>4</v>
      </c>
      <c r="J1793" s="43">
        <v>0</v>
      </c>
      <c r="K1793" s="43">
        <v>2712.2</v>
      </c>
      <c r="L1793" s="43" t="s">
        <v>2131</v>
      </c>
      <c r="M1793" s="45">
        <v>0</v>
      </c>
      <c r="N1793" s="45">
        <f t="shared" si="159"/>
        <v>0</v>
      </c>
      <c r="O1793" s="45">
        <v>0</v>
      </c>
      <c r="P1793" s="45">
        <v>0</v>
      </c>
      <c r="Q1793" s="45">
        <v>0</v>
      </c>
      <c r="R1793" s="57">
        <v>45658</v>
      </c>
      <c r="S1793" s="57">
        <v>46022</v>
      </c>
    </row>
    <row r="1794" spans="1:19" ht="20.3" x14ac:dyDescent="0.35">
      <c r="A1794" s="43">
        <v>150</v>
      </c>
      <c r="B1794" s="47" t="s">
        <v>1294</v>
      </c>
      <c r="C1794" s="55">
        <v>36436</v>
      </c>
      <c r="D1794" s="43" t="s">
        <v>1899</v>
      </c>
      <c r="E1794" s="43">
        <v>1956</v>
      </c>
      <c r="F1794" s="43" t="s">
        <v>2131</v>
      </c>
      <c r="G1794" s="56" t="s">
        <v>2098</v>
      </c>
      <c r="H1794" s="43">
        <v>4</v>
      </c>
      <c r="I1794" s="43">
        <v>2</v>
      </c>
      <c r="J1794" s="43">
        <v>0</v>
      </c>
      <c r="K1794" s="43">
        <v>2441.1</v>
      </c>
      <c r="L1794" s="43">
        <v>1311.2</v>
      </c>
      <c r="M1794" s="45">
        <v>0</v>
      </c>
      <c r="N1794" s="45">
        <f t="shared" si="159"/>
        <v>0</v>
      </c>
      <c r="O1794" s="45">
        <v>0</v>
      </c>
      <c r="P1794" s="45">
        <v>0</v>
      </c>
      <c r="Q1794" s="45">
        <v>0</v>
      </c>
      <c r="R1794" s="57">
        <v>45658</v>
      </c>
      <c r="S1794" s="57">
        <v>46022</v>
      </c>
    </row>
    <row r="1795" spans="1:19" ht="20.3" x14ac:dyDescent="0.35">
      <c r="A1795" s="43">
        <v>151</v>
      </c>
      <c r="B1795" s="47" t="s">
        <v>1295</v>
      </c>
      <c r="C1795" s="55">
        <v>36454</v>
      </c>
      <c r="D1795" s="43" t="s">
        <v>1899</v>
      </c>
      <c r="E1795" s="43">
        <v>1958</v>
      </c>
      <c r="F1795" s="43" t="s">
        <v>2131</v>
      </c>
      <c r="G1795" s="56" t="s">
        <v>2103</v>
      </c>
      <c r="H1795" s="43">
        <v>2</v>
      </c>
      <c r="I1795" s="43">
        <v>1</v>
      </c>
      <c r="J1795" s="43">
        <v>0</v>
      </c>
      <c r="K1795" s="43">
        <v>454.3</v>
      </c>
      <c r="L1795" s="43">
        <v>417.5</v>
      </c>
      <c r="M1795" s="45">
        <v>0</v>
      </c>
      <c r="N1795" s="45">
        <f t="shared" si="159"/>
        <v>0</v>
      </c>
      <c r="O1795" s="45">
        <v>0</v>
      </c>
      <c r="P1795" s="45">
        <v>0</v>
      </c>
      <c r="Q1795" s="45">
        <v>0</v>
      </c>
      <c r="R1795" s="57">
        <v>45658</v>
      </c>
      <c r="S1795" s="57">
        <v>46022</v>
      </c>
    </row>
    <row r="1796" spans="1:19" ht="20.3" x14ac:dyDescent="0.35">
      <c r="A1796" s="43">
        <v>152</v>
      </c>
      <c r="B1796" s="47" t="s">
        <v>1296</v>
      </c>
      <c r="C1796" s="55">
        <v>36459</v>
      </c>
      <c r="D1796" s="43" t="s">
        <v>1899</v>
      </c>
      <c r="E1796" s="43">
        <v>1957</v>
      </c>
      <c r="F1796" s="43" t="s">
        <v>2131</v>
      </c>
      <c r="G1796" s="56" t="s">
        <v>2103</v>
      </c>
      <c r="H1796" s="43">
        <v>2</v>
      </c>
      <c r="I1796" s="43">
        <v>1</v>
      </c>
      <c r="J1796" s="43">
        <v>0</v>
      </c>
      <c r="K1796" s="43">
        <v>440.26</v>
      </c>
      <c r="L1796" s="43">
        <v>422.9</v>
      </c>
      <c r="M1796" s="45">
        <v>0</v>
      </c>
      <c r="N1796" s="45">
        <f t="shared" ref="N1796:N1859" si="160">M1796</f>
        <v>0</v>
      </c>
      <c r="O1796" s="45">
        <v>0</v>
      </c>
      <c r="P1796" s="45">
        <v>0</v>
      </c>
      <c r="Q1796" s="45">
        <v>0</v>
      </c>
      <c r="R1796" s="57">
        <v>45658</v>
      </c>
      <c r="S1796" s="57">
        <v>46022</v>
      </c>
    </row>
    <row r="1797" spans="1:19" ht="20.3" x14ac:dyDescent="0.35">
      <c r="A1797" s="43">
        <v>153</v>
      </c>
      <c r="B1797" s="47" t="s">
        <v>1298</v>
      </c>
      <c r="C1797" s="55">
        <v>36461</v>
      </c>
      <c r="D1797" s="43" t="s">
        <v>1899</v>
      </c>
      <c r="E1797" s="43">
        <v>1958</v>
      </c>
      <c r="F1797" s="43" t="s">
        <v>2131</v>
      </c>
      <c r="G1797" s="56" t="s">
        <v>2103</v>
      </c>
      <c r="H1797" s="43">
        <v>2</v>
      </c>
      <c r="I1797" s="43">
        <v>1</v>
      </c>
      <c r="J1797" s="43">
        <v>0</v>
      </c>
      <c r="K1797" s="43">
        <v>495.7</v>
      </c>
      <c r="L1797" s="43">
        <v>414.7</v>
      </c>
      <c r="M1797" s="45">
        <v>0</v>
      </c>
      <c r="N1797" s="45">
        <f t="shared" si="160"/>
        <v>0</v>
      </c>
      <c r="O1797" s="45">
        <v>0</v>
      </c>
      <c r="P1797" s="45">
        <v>0</v>
      </c>
      <c r="Q1797" s="45">
        <v>0</v>
      </c>
      <c r="R1797" s="57">
        <v>45658</v>
      </c>
      <c r="S1797" s="57">
        <v>46022</v>
      </c>
    </row>
    <row r="1798" spans="1:19" ht="20.3" x14ac:dyDescent="0.35">
      <c r="A1798" s="43">
        <v>154</v>
      </c>
      <c r="B1798" s="47" t="s">
        <v>1299</v>
      </c>
      <c r="C1798" s="55">
        <v>36467</v>
      </c>
      <c r="D1798" s="43" t="s">
        <v>1899</v>
      </c>
      <c r="E1798" s="43">
        <v>1958</v>
      </c>
      <c r="F1798" s="43" t="s">
        <v>2131</v>
      </c>
      <c r="G1798" s="56" t="s">
        <v>2103</v>
      </c>
      <c r="H1798" s="43">
        <v>2</v>
      </c>
      <c r="I1798" s="43">
        <v>1</v>
      </c>
      <c r="J1798" s="43">
        <v>0</v>
      </c>
      <c r="K1798" s="43">
        <v>449.2</v>
      </c>
      <c r="L1798" s="43">
        <v>392.33</v>
      </c>
      <c r="M1798" s="45">
        <v>0</v>
      </c>
      <c r="N1798" s="45">
        <f t="shared" si="160"/>
        <v>0</v>
      </c>
      <c r="O1798" s="45">
        <v>0</v>
      </c>
      <c r="P1798" s="45">
        <v>0</v>
      </c>
      <c r="Q1798" s="45">
        <v>0</v>
      </c>
      <c r="R1798" s="57">
        <v>45658</v>
      </c>
      <c r="S1798" s="57">
        <v>46022</v>
      </c>
    </row>
    <row r="1799" spans="1:19" ht="20.3" x14ac:dyDescent="0.35">
      <c r="A1799" s="43">
        <v>155</v>
      </c>
      <c r="B1799" s="47" t="s">
        <v>1300</v>
      </c>
      <c r="C1799" s="55">
        <v>36470</v>
      </c>
      <c r="D1799" s="43" t="s">
        <v>1899</v>
      </c>
      <c r="E1799" s="43">
        <v>1959</v>
      </c>
      <c r="F1799" s="43" t="s">
        <v>2131</v>
      </c>
      <c r="G1799" s="56" t="s">
        <v>2103</v>
      </c>
      <c r="H1799" s="43">
        <v>2</v>
      </c>
      <c r="I1799" s="43">
        <v>1</v>
      </c>
      <c r="J1799" s="43">
        <v>0</v>
      </c>
      <c r="K1799" s="43">
        <v>446.7</v>
      </c>
      <c r="L1799" s="43">
        <v>413.3</v>
      </c>
      <c r="M1799" s="45">
        <v>0</v>
      </c>
      <c r="N1799" s="45">
        <f t="shared" si="160"/>
        <v>0</v>
      </c>
      <c r="O1799" s="45">
        <v>0</v>
      </c>
      <c r="P1799" s="45">
        <v>0</v>
      </c>
      <c r="Q1799" s="45">
        <v>0</v>
      </c>
      <c r="R1799" s="57">
        <v>45658</v>
      </c>
      <c r="S1799" s="57">
        <v>46022</v>
      </c>
    </row>
    <row r="1800" spans="1:19" ht="20.3" x14ac:dyDescent="0.35">
      <c r="A1800" s="43">
        <v>156</v>
      </c>
      <c r="B1800" s="47" t="s">
        <v>1301</v>
      </c>
      <c r="C1800" s="55">
        <v>36487</v>
      </c>
      <c r="D1800" s="43" t="s">
        <v>1899</v>
      </c>
      <c r="E1800" s="43">
        <v>1917</v>
      </c>
      <c r="F1800" s="43" t="s">
        <v>2131</v>
      </c>
      <c r="G1800" s="56" t="s">
        <v>2103</v>
      </c>
      <c r="H1800" s="43">
        <v>2</v>
      </c>
      <c r="I1800" s="43">
        <v>1</v>
      </c>
      <c r="J1800" s="43">
        <v>0</v>
      </c>
      <c r="K1800" s="43">
        <v>323.10000000000002</v>
      </c>
      <c r="L1800" s="43">
        <v>252.4</v>
      </c>
      <c r="M1800" s="45">
        <v>0</v>
      </c>
      <c r="N1800" s="45">
        <f t="shared" si="160"/>
        <v>0</v>
      </c>
      <c r="O1800" s="45">
        <v>0</v>
      </c>
      <c r="P1800" s="45">
        <v>0</v>
      </c>
      <c r="Q1800" s="45">
        <v>0</v>
      </c>
      <c r="R1800" s="57">
        <v>45658</v>
      </c>
      <c r="S1800" s="57">
        <v>46022</v>
      </c>
    </row>
    <row r="1801" spans="1:19" ht="20.3" x14ac:dyDescent="0.35">
      <c r="A1801" s="43">
        <v>157</v>
      </c>
      <c r="B1801" s="47" t="s">
        <v>1302</v>
      </c>
      <c r="C1801" s="55">
        <v>36554</v>
      </c>
      <c r="D1801" s="43" t="s">
        <v>1899</v>
      </c>
      <c r="E1801" s="43">
        <v>1965</v>
      </c>
      <c r="F1801" s="43" t="s">
        <v>2131</v>
      </c>
      <c r="G1801" s="56" t="s">
        <v>2098</v>
      </c>
      <c r="H1801" s="43">
        <v>4</v>
      </c>
      <c r="I1801" s="43">
        <v>2</v>
      </c>
      <c r="J1801" s="43">
        <v>0</v>
      </c>
      <c r="K1801" s="43">
        <v>1962.8</v>
      </c>
      <c r="L1801" s="43">
        <v>1522.3</v>
      </c>
      <c r="M1801" s="45">
        <v>0</v>
      </c>
      <c r="N1801" s="45">
        <f t="shared" si="160"/>
        <v>0</v>
      </c>
      <c r="O1801" s="45">
        <v>0</v>
      </c>
      <c r="P1801" s="45">
        <v>0</v>
      </c>
      <c r="Q1801" s="45">
        <v>0</v>
      </c>
      <c r="R1801" s="57">
        <v>45658</v>
      </c>
      <c r="S1801" s="57">
        <v>46022</v>
      </c>
    </row>
    <row r="1802" spans="1:19" ht="20.3" x14ac:dyDescent="0.35">
      <c r="A1802" s="43">
        <v>158</v>
      </c>
      <c r="B1802" s="47" t="s">
        <v>1303</v>
      </c>
      <c r="C1802" s="55">
        <v>36643</v>
      </c>
      <c r="D1802" s="43" t="s">
        <v>1899</v>
      </c>
      <c r="E1802" s="43">
        <v>1954</v>
      </c>
      <c r="F1802" s="43" t="s">
        <v>2131</v>
      </c>
      <c r="G1802" s="56" t="s">
        <v>2097</v>
      </c>
      <c r="H1802" s="43">
        <v>2</v>
      </c>
      <c r="I1802" s="43">
        <v>1</v>
      </c>
      <c r="J1802" s="43">
        <v>0</v>
      </c>
      <c r="K1802" s="43">
        <v>750.7</v>
      </c>
      <c r="L1802" s="43">
        <v>406.2</v>
      </c>
      <c r="M1802" s="45">
        <v>0</v>
      </c>
      <c r="N1802" s="45">
        <f t="shared" si="160"/>
        <v>0</v>
      </c>
      <c r="O1802" s="45">
        <v>0</v>
      </c>
      <c r="P1802" s="45">
        <v>0</v>
      </c>
      <c r="Q1802" s="45">
        <v>0</v>
      </c>
      <c r="R1802" s="57">
        <v>45658</v>
      </c>
      <c r="S1802" s="57">
        <v>46022</v>
      </c>
    </row>
    <row r="1803" spans="1:19" ht="20.3" x14ac:dyDescent="0.35">
      <c r="A1803" s="43">
        <v>159</v>
      </c>
      <c r="B1803" s="47" t="s">
        <v>1660</v>
      </c>
      <c r="C1803" s="55">
        <v>36670</v>
      </c>
      <c r="D1803" s="43" t="s">
        <v>1900</v>
      </c>
      <c r="E1803" s="43">
        <v>1971</v>
      </c>
      <c r="F1803" s="43" t="s">
        <v>2131</v>
      </c>
      <c r="G1803" s="56" t="s">
        <v>2097</v>
      </c>
      <c r="H1803" s="43">
        <v>4</v>
      </c>
      <c r="I1803" s="43">
        <v>4</v>
      </c>
      <c r="J1803" s="43">
        <v>0</v>
      </c>
      <c r="K1803" s="43">
        <v>3746.4</v>
      </c>
      <c r="L1803" s="43" t="s">
        <v>2131</v>
      </c>
      <c r="M1803" s="45">
        <v>0</v>
      </c>
      <c r="N1803" s="45">
        <f t="shared" si="160"/>
        <v>0</v>
      </c>
      <c r="O1803" s="45">
        <v>0</v>
      </c>
      <c r="P1803" s="45">
        <v>0</v>
      </c>
      <c r="Q1803" s="45">
        <v>0</v>
      </c>
      <c r="R1803" s="57">
        <v>45658</v>
      </c>
      <c r="S1803" s="57">
        <v>46022</v>
      </c>
    </row>
    <row r="1804" spans="1:19" ht="20.3" x14ac:dyDescent="0.35">
      <c r="A1804" s="43">
        <v>160</v>
      </c>
      <c r="B1804" s="47" t="s">
        <v>1304</v>
      </c>
      <c r="C1804" s="55">
        <v>36616</v>
      </c>
      <c r="D1804" s="43" t="s">
        <v>1899</v>
      </c>
      <c r="E1804" s="43">
        <v>1968</v>
      </c>
      <c r="F1804" s="43" t="s">
        <v>2131</v>
      </c>
      <c r="G1804" s="56" t="s">
        <v>2097</v>
      </c>
      <c r="H1804" s="43">
        <v>4</v>
      </c>
      <c r="I1804" s="43">
        <v>3</v>
      </c>
      <c r="J1804" s="43">
        <v>0</v>
      </c>
      <c r="K1804" s="43">
        <v>3647.4</v>
      </c>
      <c r="L1804" s="43">
        <v>2120.9</v>
      </c>
      <c r="M1804" s="45">
        <v>0</v>
      </c>
      <c r="N1804" s="45">
        <f t="shared" si="160"/>
        <v>0</v>
      </c>
      <c r="O1804" s="45">
        <v>0</v>
      </c>
      <c r="P1804" s="45">
        <v>0</v>
      </c>
      <c r="Q1804" s="45">
        <v>0</v>
      </c>
      <c r="R1804" s="57">
        <v>45658</v>
      </c>
      <c r="S1804" s="57">
        <v>46022</v>
      </c>
    </row>
    <row r="1805" spans="1:19" ht="20.3" x14ac:dyDescent="0.35">
      <c r="A1805" s="43">
        <v>161</v>
      </c>
      <c r="B1805" s="47" t="s">
        <v>1305</v>
      </c>
      <c r="C1805" s="55">
        <v>36622</v>
      </c>
      <c r="D1805" s="43" t="s">
        <v>1899</v>
      </c>
      <c r="E1805" s="43">
        <v>1966</v>
      </c>
      <c r="F1805" s="43" t="s">
        <v>2131</v>
      </c>
      <c r="G1805" s="56" t="s">
        <v>2098</v>
      </c>
      <c r="H1805" s="43">
        <v>5</v>
      </c>
      <c r="I1805" s="43">
        <v>3</v>
      </c>
      <c r="J1805" s="43">
        <v>0</v>
      </c>
      <c r="K1805" s="43">
        <v>3793.9</v>
      </c>
      <c r="L1805" s="43">
        <v>2342.8000000000002</v>
      </c>
      <c r="M1805" s="45">
        <v>0</v>
      </c>
      <c r="N1805" s="45">
        <f t="shared" si="160"/>
        <v>0</v>
      </c>
      <c r="O1805" s="45">
        <v>0</v>
      </c>
      <c r="P1805" s="45">
        <v>0</v>
      </c>
      <c r="Q1805" s="45">
        <v>0</v>
      </c>
      <c r="R1805" s="57">
        <v>45658</v>
      </c>
      <c r="S1805" s="57">
        <v>46022</v>
      </c>
    </row>
    <row r="1806" spans="1:19" ht="20.3" x14ac:dyDescent="0.35">
      <c r="A1806" s="43">
        <v>162</v>
      </c>
      <c r="B1806" s="47" t="s">
        <v>1306</v>
      </c>
      <c r="C1806" s="55">
        <v>36701</v>
      </c>
      <c r="D1806" s="43" t="s">
        <v>1899</v>
      </c>
      <c r="E1806" s="43">
        <v>1965</v>
      </c>
      <c r="F1806" s="43" t="s">
        <v>2131</v>
      </c>
      <c r="G1806" s="56" t="s">
        <v>2103</v>
      </c>
      <c r="H1806" s="43">
        <v>2</v>
      </c>
      <c r="I1806" s="43">
        <v>1</v>
      </c>
      <c r="J1806" s="43">
        <v>0</v>
      </c>
      <c r="K1806" s="43">
        <v>268.81</v>
      </c>
      <c r="L1806" s="43">
        <v>209.5</v>
      </c>
      <c r="M1806" s="45">
        <v>0</v>
      </c>
      <c r="N1806" s="45">
        <f t="shared" si="160"/>
        <v>0</v>
      </c>
      <c r="O1806" s="45">
        <v>0</v>
      </c>
      <c r="P1806" s="45">
        <v>0</v>
      </c>
      <c r="Q1806" s="45">
        <v>0</v>
      </c>
      <c r="R1806" s="57">
        <v>45658</v>
      </c>
      <c r="S1806" s="57">
        <v>46022</v>
      </c>
    </row>
    <row r="1807" spans="1:19" ht="20.3" x14ac:dyDescent="0.35">
      <c r="A1807" s="43">
        <v>163</v>
      </c>
      <c r="B1807" s="47" t="s">
        <v>1307</v>
      </c>
      <c r="C1807" s="55">
        <v>36782</v>
      </c>
      <c r="D1807" s="43" t="s">
        <v>1899</v>
      </c>
      <c r="E1807" s="43">
        <v>1968</v>
      </c>
      <c r="F1807" s="43" t="s">
        <v>2131</v>
      </c>
      <c r="G1807" s="56" t="s">
        <v>2097</v>
      </c>
      <c r="H1807" s="43">
        <v>5</v>
      </c>
      <c r="I1807" s="43">
        <v>10</v>
      </c>
      <c r="J1807" s="43">
        <v>0</v>
      </c>
      <c r="K1807" s="43">
        <v>13235.7</v>
      </c>
      <c r="L1807" s="43">
        <v>9749.7000000000007</v>
      </c>
      <c r="M1807" s="45">
        <v>0</v>
      </c>
      <c r="N1807" s="45">
        <f t="shared" si="160"/>
        <v>0</v>
      </c>
      <c r="O1807" s="45">
        <v>0</v>
      </c>
      <c r="P1807" s="45">
        <v>0</v>
      </c>
      <c r="Q1807" s="45">
        <v>0</v>
      </c>
      <c r="R1807" s="57">
        <v>45658</v>
      </c>
      <c r="S1807" s="57">
        <v>46022</v>
      </c>
    </row>
    <row r="1808" spans="1:19" ht="20.3" x14ac:dyDescent="0.35">
      <c r="A1808" s="43">
        <v>164</v>
      </c>
      <c r="B1808" s="47" t="s">
        <v>1308</v>
      </c>
      <c r="C1808" s="55">
        <v>36779</v>
      </c>
      <c r="D1808" s="43" t="s">
        <v>1899</v>
      </c>
      <c r="E1808" s="43">
        <v>1974</v>
      </c>
      <c r="F1808" s="43" t="s">
        <v>2131</v>
      </c>
      <c r="G1808" s="56" t="s">
        <v>2098</v>
      </c>
      <c r="H1808" s="43">
        <v>5</v>
      </c>
      <c r="I1808" s="43">
        <v>9</v>
      </c>
      <c r="J1808" s="43">
        <v>0</v>
      </c>
      <c r="K1808" s="43">
        <v>11235.6</v>
      </c>
      <c r="L1808" s="43">
        <v>8539.5</v>
      </c>
      <c r="M1808" s="45">
        <v>0</v>
      </c>
      <c r="N1808" s="45">
        <f t="shared" si="160"/>
        <v>0</v>
      </c>
      <c r="O1808" s="45">
        <v>0</v>
      </c>
      <c r="P1808" s="45">
        <v>0</v>
      </c>
      <c r="Q1808" s="45">
        <v>0</v>
      </c>
      <c r="R1808" s="57">
        <v>45658</v>
      </c>
      <c r="S1808" s="57">
        <v>46022</v>
      </c>
    </row>
    <row r="1809" spans="1:19" ht="20.3" x14ac:dyDescent="0.35">
      <c r="A1809" s="43">
        <v>165</v>
      </c>
      <c r="B1809" s="47" t="s">
        <v>1281</v>
      </c>
      <c r="C1809" s="55">
        <v>33328</v>
      </c>
      <c r="D1809" s="43" t="s">
        <v>1899</v>
      </c>
      <c r="E1809" s="43">
        <v>1960</v>
      </c>
      <c r="F1809" s="43" t="s">
        <v>2131</v>
      </c>
      <c r="G1809" s="56" t="s">
        <v>2103</v>
      </c>
      <c r="H1809" s="43">
        <v>2</v>
      </c>
      <c r="I1809" s="43">
        <v>2</v>
      </c>
      <c r="J1809" s="43">
        <v>0</v>
      </c>
      <c r="K1809" s="43">
        <v>1165</v>
      </c>
      <c r="L1809" s="43">
        <v>643.79999999999995</v>
      </c>
      <c r="M1809" s="45">
        <v>0</v>
      </c>
      <c r="N1809" s="45">
        <f t="shared" si="160"/>
        <v>0</v>
      </c>
      <c r="O1809" s="45">
        <v>0</v>
      </c>
      <c r="P1809" s="45">
        <v>0</v>
      </c>
      <c r="Q1809" s="45">
        <v>0</v>
      </c>
      <c r="R1809" s="57">
        <v>45658</v>
      </c>
      <c r="S1809" s="57">
        <v>46022</v>
      </c>
    </row>
    <row r="1810" spans="1:19" ht="20.3" x14ac:dyDescent="0.35">
      <c r="A1810" s="43">
        <v>166</v>
      </c>
      <c r="B1810" s="47" t="s">
        <v>1310</v>
      </c>
      <c r="C1810" s="55">
        <v>36812</v>
      </c>
      <c r="D1810" s="43" t="s">
        <v>1899</v>
      </c>
      <c r="E1810" s="43">
        <v>1917</v>
      </c>
      <c r="F1810" s="43" t="s">
        <v>2131</v>
      </c>
      <c r="G1810" s="56" t="s">
        <v>2103</v>
      </c>
      <c r="H1810" s="43">
        <v>2</v>
      </c>
      <c r="I1810" s="43">
        <v>1</v>
      </c>
      <c r="J1810" s="43">
        <v>0</v>
      </c>
      <c r="K1810" s="43">
        <v>382.8</v>
      </c>
      <c r="L1810" s="43">
        <v>314.60000000000002</v>
      </c>
      <c r="M1810" s="45">
        <v>0</v>
      </c>
      <c r="N1810" s="45">
        <f t="shared" si="160"/>
        <v>0</v>
      </c>
      <c r="O1810" s="45">
        <v>0</v>
      </c>
      <c r="P1810" s="45">
        <v>0</v>
      </c>
      <c r="Q1810" s="45">
        <v>0</v>
      </c>
      <c r="R1810" s="57">
        <v>45658</v>
      </c>
      <c r="S1810" s="57">
        <v>46022</v>
      </c>
    </row>
    <row r="1811" spans="1:19" ht="20.3" x14ac:dyDescent="0.35">
      <c r="A1811" s="43">
        <v>167</v>
      </c>
      <c r="B1811" s="47" t="s">
        <v>1311</v>
      </c>
      <c r="C1811" s="55">
        <v>36813</v>
      </c>
      <c r="D1811" s="43" t="s">
        <v>1899</v>
      </c>
      <c r="E1811" s="43">
        <v>1959</v>
      </c>
      <c r="F1811" s="43" t="s">
        <v>2131</v>
      </c>
      <c r="G1811" s="56" t="s">
        <v>2103</v>
      </c>
      <c r="H1811" s="43">
        <v>2</v>
      </c>
      <c r="I1811" s="43">
        <v>2</v>
      </c>
      <c r="J1811" s="43">
        <v>0</v>
      </c>
      <c r="K1811" s="43">
        <v>438.9</v>
      </c>
      <c r="L1811" s="43">
        <v>398.5</v>
      </c>
      <c r="M1811" s="45">
        <v>0</v>
      </c>
      <c r="N1811" s="45">
        <f t="shared" si="160"/>
        <v>0</v>
      </c>
      <c r="O1811" s="45">
        <v>0</v>
      </c>
      <c r="P1811" s="45">
        <v>0</v>
      </c>
      <c r="Q1811" s="45">
        <v>0</v>
      </c>
      <c r="R1811" s="57">
        <v>45658</v>
      </c>
      <c r="S1811" s="57">
        <v>46022</v>
      </c>
    </row>
    <row r="1812" spans="1:19" ht="20.3" x14ac:dyDescent="0.35">
      <c r="A1812" s="43">
        <v>168</v>
      </c>
      <c r="B1812" s="47" t="s">
        <v>1312</v>
      </c>
      <c r="C1812" s="55">
        <v>36839</v>
      </c>
      <c r="D1812" s="43" t="s">
        <v>1899</v>
      </c>
      <c r="E1812" s="43">
        <v>1974</v>
      </c>
      <c r="F1812" s="43" t="s">
        <v>2131</v>
      </c>
      <c r="G1812" s="56" t="s">
        <v>2097</v>
      </c>
      <c r="H1812" s="43">
        <v>5</v>
      </c>
      <c r="I1812" s="43">
        <v>6</v>
      </c>
      <c r="J1812" s="43">
        <v>0</v>
      </c>
      <c r="K1812" s="43">
        <v>6953.6</v>
      </c>
      <c r="L1812" s="43">
        <v>4304.58</v>
      </c>
      <c r="M1812" s="45">
        <v>0</v>
      </c>
      <c r="N1812" s="45">
        <f t="shared" si="160"/>
        <v>0</v>
      </c>
      <c r="O1812" s="45">
        <v>0</v>
      </c>
      <c r="P1812" s="45">
        <v>0</v>
      </c>
      <c r="Q1812" s="45">
        <v>0</v>
      </c>
      <c r="R1812" s="57">
        <v>45658</v>
      </c>
      <c r="S1812" s="57">
        <v>46022</v>
      </c>
    </row>
    <row r="1813" spans="1:19" ht="20.3" x14ac:dyDescent="0.35">
      <c r="A1813" s="43">
        <v>169</v>
      </c>
      <c r="B1813" s="47" t="s">
        <v>1313</v>
      </c>
      <c r="C1813" s="55">
        <v>36842</v>
      </c>
      <c r="D1813" s="43" t="s">
        <v>1899</v>
      </c>
      <c r="E1813" s="43">
        <v>1966</v>
      </c>
      <c r="F1813" s="43" t="s">
        <v>2131</v>
      </c>
      <c r="G1813" s="56" t="s">
        <v>2097</v>
      </c>
      <c r="H1813" s="43">
        <v>5</v>
      </c>
      <c r="I1813" s="43">
        <v>6</v>
      </c>
      <c r="J1813" s="43">
        <v>0</v>
      </c>
      <c r="K1813" s="43">
        <v>8209.2999999999993</v>
      </c>
      <c r="L1813" s="43">
        <v>5136.7</v>
      </c>
      <c r="M1813" s="45">
        <v>0</v>
      </c>
      <c r="N1813" s="45">
        <f t="shared" si="160"/>
        <v>0</v>
      </c>
      <c r="O1813" s="45">
        <v>0</v>
      </c>
      <c r="P1813" s="45">
        <v>0</v>
      </c>
      <c r="Q1813" s="45">
        <v>0</v>
      </c>
      <c r="R1813" s="57">
        <v>45658</v>
      </c>
      <c r="S1813" s="57">
        <v>46022</v>
      </c>
    </row>
    <row r="1814" spans="1:19" ht="20.3" x14ac:dyDescent="0.35">
      <c r="A1814" s="43">
        <v>170</v>
      </c>
      <c r="B1814" s="47" t="s">
        <v>1314</v>
      </c>
      <c r="C1814" s="55">
        <v>36844</v>
      </c>
      <c r="D1814" s="43" t="s">
        <v>1899</v>
      </c>
      <c r="E1814" s="43">
        <v>1967</v>
      </c>
      <c r="F1814" s="43" t="s">
        <v>2131</v>
      </c>
      <c r="G1814" s="56" t="s">
        <v>2098</v>
      </c>
      <c r="H1814" s="43">
        <v>5</v>
      </c>
      <c r="I1814" s="43">
        <v>3</v>
      </c>
      <c r="J1814" s="43">
        <v>0</v>
      </c>
      <c r="K1814" s="43">
        <v>4127.5</v>
      </c>
      <c r="L1814" s="43">
        <v>2443.5</v>
      </c>
      <c r="M1814" s="45">
        <v>0</v>
      </c>
      <c r="N1814" s="45">
        <f t="shared" si="160"/>
        <v>0</v>
      </c>
      <c r="O1814" s="45">
        <v>0</v>
      </c>
      <c r="P1814" s="45">
        <v>0</v>
      </c>
      <c r="Q1814" s="45">
        <v>0</v>
      </c>
      <c r="R1814" s="57">
        <v>45658</v>
      </c>
      <c r="S1814" s="57">
        <v>46022</v>
      </c>
    </row>
    <row r="1815" spans="1:19" ht="20.3" x14ac:dyDescent="0.35">
      <c r="A1815" s="43">
        <v>171</v>
      </c>
      <c r="B1815" s="47" t="s">
        <v>1315</v>
      </c>
      <c r="C1815" s="55">
        <v>36847</v>
      </c>
      <c r="D1815" s="43" t="s">
        <v>1899</v>
      </c>
      <c r="E1815" s="43">
        <v>1968</v>
      </c>
      <c r="F1815" s="43" t="s">
        <v>2131</v>
      </c>
      <c r="G1815" s="56" t="s">
        <v>2098</v>
      </c>
      <c r="H1815" s="43">
        <v>5</v>
      </c>
      <c r="I1815" s="43">
        <v>3</v>
      </c>
      <c r="J1815" s="43">
        <v>0</v>
      </c>
      <c r="K1815" s="43">
        <v>4036.5</v>
      </c>
      <c r="L1815" s="43">
        <v>2491.5</v>
      </c>
      <c r="M1815" s="45">
        <v>0</v>
      </c>
      <c r="N1815" s="45">
        <f t="shared" si="160"/>
        <v>0</v>
      </c>
      <c r="O1815" s="45">
        <v>0</v>
      </c>
      <c r="P1815" s="45">
        <v>0</v>
      </c>
      <c r="Q1815" s="45">
        <v>0</v>
      </c>
      <c r="R1815" s="57">
        <v>45658</v>
      </c>
      <c r="S1815" s="57">
        <v>46022</v>
      </c>
    </row>
    <row r="1816" spans="1:19" ht="20.3" x14ac:dyDescent="0.35">
      <c r="A1816" s="43">
        <v>172</v>
      </c>
      <c r="B1816" s="47" t="s">
        <v>1316</v>
      </c>
      <c r="C1816" s="55">
        <v>36822</v>
      </c>
      <c r="D1816" s="43" t="s">
        <v>1899</v>
      </c>
      <c r="E1816" s="43">
        <v>1972</v>
      </c>
      <c r="F1816" s="43" t="s">
        <v>2131</v>
      </c>
      <c r="G1816" s="56" t="s">
        <v>2098</v>
      </c>
      <c r="H1816" s="43">
        <v>4</v>
      </c>
      <c r="I1816" s="43">
        <v>6</v>
      </c>
      <c r="J1816" s="43">
        <v>0</v>
      </c>
      <c r="K1816" s="43">
        <v>5155.3</v>
      </c>
      <c r="L1816" s="43">
        <v>4626.8999999999996</v>
      </c>
      <c r="M1816" s="45">
        <v>0</v>
      </c>
      <c r="N1816" s="45">
        <f t="shared" si="160"/>
        <v>0</v>
      </c>
      <c r="O1816" s="45">
        <v>0</v>
      </c>
      <c r="P1816" s="45">
        <v>0</v>
      </c>
      <c r="Q1816" s="45">
        <v>0</v>
      </c>
      <c r="R1816" s="57">
        <v>45658</v>
      </c>
      <c r="S1816" s="57">
        <v>46022</v>
      </c>
    </row>
    <row r="1817" spans="1:19" ht="20.3" x14ac:dyDescent="0.35">
      <c r="A1817" s="43">
        <v>173</v>
      </c>
      <c r="B1817" s="47" t="s">
        <v>1317</v>
      </c>
      <c r="C1817" s="55">
        <v>36830</v>
      </c>
      <c r="D1817" s="43" t="s">
        <v>1899</v>
      </c>
      <c r="E1817" s="43">
        <v>1970</v>
      </c>
      <c r="F1817" s="43" t="s">
        <v>2131</v>
      </c>
      <c r="G1817" s="56" t="s">
        <v>2097</v>
      </c>
      <c r="H1817" s="43">
        <v>5</v>
      </c>
      <c r="I1817" s="43">
        <v>8</v>
      </c>
      <c r="J1817" s="43">
        <v>0</v>
      </c>
      <c r="K1817" s="43">
        <v>9656.2000000000007</v>
      </c>
      <c r="L1817" s="43">
        <v>5709.7</v>
      </c>
      <c r="M1817" s="45">
        <v>0</v>
      </c>
      <c r="N1817" s="45">
        <f t="shared" si="160"/>
        <v>0</v>
      </c>
      <c r="O1817" s="45">
        <v>0</v>
      </c>
      <c r="P1817" s="45">
        <v>0</v>
      </c>
      <c r="Q1817" s="45">
        <v>0</v>
      </c>
      <c r="R1817" s="57">
        <v>45658</v>
      </c>
      <c r="S1817" s="57">
        <v>46022</v>
      </c>
    </row>
    <row r="1818" spans="1:19" ht="20.3" x14ac:dyDescent="0.35">
      <c r="A1818" s="43">
        <v>174</v>
      </c>
      <c r="B1818" s="47" t="s">
        <v>1318</v>
      </c>
      <c r="C1818" s="55">
        <v>36834</v>
      </c>
      <c r="D1818" s="43" t="s">
        <v>1899</v>
      </c>
      <c r="E1818" s="43">
        <v>1969</v>
      </c>
      <c r="F1818" s="43" t="s">
        <v>2131</v>
      </c>
      <c r="G1818" s="56" t="s">
        <v>2097</v>
      </c>
      <c r="H1818" s="43">
        <v>5</v>
      </c>
      <c r="I1818" s="43">
        <v>8</v>
      </c>
      <c r="J1818" s="43">
        <v>0</v>
      </c>
      <c r="K1818" s="43">
        <v>9128.6</v>
      </c>
      <c r="L1818" s="43">
        <v>5619.4</v>
      </c>
      <c r="M1818" s="45">
        <v>0</v>
      </c>
      <c r="N1818" s="45">
        <f t="shared" si="160"/>
        <v>0</v>
      </c>
      <c r="O1818" s="45">
        <v>0</v>
      </c>
      <c r="P1818" s="45">
        <v>0</v>
      </c>
      <c r="Q1818" s="45">
        <v>0</v>
      </c>
      <c r="R1818" s="57">
        <v>45658</v>
      </c>
      <c r="S1818" s="57">
        <v>46022</v>
      </c>
    </row>
    <row r="1819" spans="1:19" ht="20.3" x14ac:dyDescent="0.35">
      <c r="A1819" s="43">
        <v>175</v>
      </c>
      <c r="B1819" s="47" t="s">
        <v>1319</v>
      </c>
      <c r="C1819" s="55">
        <v>36887</v>
      </c>
      <c r="D1819" s="43" t="s">
        <v>1899</v>
      </c>
      <c r="E1819" s="43">
        <v>1960</v>
      </c>
      <c r="F1819" s="43" t="s">
        <v>2131</v>
      </c>
      <c r="G1819" s="56" t="s">
        <v>2103</v>
      </c>
      <c r="H1819" s="43">
        <v>2</v>
      </c>
      <c r="I1819" s="43">
        <v>1</v>
      </c>
      <c r="J1819" s="43">
        <v>0</v>
      </c>
      <c r="K1819" s="43">
        <v>261.39999999999998</v>
      </c>
      <c r="L1819" s="43">
        <v>262.10000000000002</v>
      </c>
      <c r="M1819" s="45">
        <v>0</v>
      </c>
      <c r="N1819" s="45">
        <f t="shared" si="160"/>
        <v>0</v>
      </c>
      <c r="O1819" s="45">
        <v>0</v>
      </c>
      <c r="P1819" s="45">
        <v>0</v>
      </c>
      <c r="Q1819" s="45">
        <v>0</v>
      </c>
      <c r="R1819" s="57">
        <v>45658</v>
      </c>
      <c r="S1819" s="57">
        <v>46022</v>
      </c>
    </row>
    <row r="1820" spans="1:19" ht="20.3" x14ac:dyDescent="0.35">
      <c r="A1820" s="43">
        <v>176</v>
      </c>
      <c r="B1820" s="47" t="s">
        <v>1320</v>
      </c>
      <c r="C1820" s="55">
        <v>36888</v>
      </c>
      <c r="D1820" s="43" t="s">
        <v>1899</v>
      </c>
      <c r="E1820" s="43">
        <v>1961</v>
      </c>
      <c r="F1820" s="43" t="s">
        <v>2131</v>
      </c>
      <c r="G1820" s="56" t="s">
        <v>2098</v>
      </c>
      <c r="H1820" s="43">
        <v>2</v>
      </c>
      <c r="I1820" s="43">
        <v>2</v>
      </c>
      <c r="J1820" s="43">
        <v>0</v>
      </c>
      <c r="K1820" s="43">
        <v>621.5</v>
      </c>
      <c r="L1820" s="43">
        <v>621.5</v>
      </c>
      <c r="M1820" s="45">
        <v>0</v>
      </c>
      <c r="N1820" s="45">
        <f t="shared" si="160"/>
        <v>0</v>
      </c>
      <c r="O1820" s="45">
        <v>0</v>
      </c>
      <c r="P1820" s="45">
        <v>0</v>
      </c>
      <c r="Q1820" s="45">
        <v>0</v>
      </c>
      <c r="R1820" s="57">
        <v>45658</v>
      </c>
      <c r="S1820" s="57">
        <v>46022</v>
      </c>
    </row>
    <row r="1821" spans="1:19" ht="20.3" x14ac:dyDescent="0.35">
      <c r="A1821" s="43">
        <v>177</v>
      </c>
      <c r="B1821" s="47" t="s">
        <v>1321</v>
      </c>
      <c r="C1821" s="55">
        <v>36889</v>
      </c>
      <c r="D1821" s="43" t="s">
        <v>1899</v>
      </c>
      <c r="E1821" s="43">
        <v>1959</v>
      </c>
      <c r="F1821" s="43" t="s">
        <v>2131</v>
      </c>
      <c r="G1821" s="56" t="s">
        <v>2098</v>
      </c>
      <c r="H1821" s="43">
        <v>2</v>
      </c>
      <c r="I1821" s="43">
        <v>2</v>
      </c>
      <c r="J1821" s="43">
        <v>0</v>
      </c>
      <c r="K1821" s="43">
        <v>831.3</v>
      </c>
      <c r="L1821" s="43">
        <v>610.29999999999995</v>
      </c>
      <c r="M1821" s="45">
        <v>0</v>
      </c>
      <c r="N1821" s="45">
        <f t="shared" si="160"/>
        <v>0</v>
      </c>
      <c r="O1821" s="45">
        <v>0</v>
      </c>
      <c r="P1821" s="45">
        <v>0</v>
      </c>
      <c r="Q1821" s="45">
        <v>0</v>
      </c>
      <c r="R1821" s="57">
        <v>45658</v>
      </c>
      <c r="S1821" s="57">
        <v>46022</v>
      </c>
    </row>
    <row r="1822" spans="1:19" ht="20.3" x14ac:dyDescent="0.35">
      <c r="A1822" s="43">
        <v>178</v>
      </c>
      <c r="B1822" s="47" t="s">
        <v>1322</v>
      </c>
      <c r="C1822" s="55">
        <v>36891</v>
      </c>
      <c r="D1822" s="43" t="s">
        <v>1899</v>
      </c>
      <c r="E1822" s="43">
        <v>1958</v>
      </c>
      <c r="F1822" s="43" t="s">
        <v>2131</v>
      </c>
      <c r="G1822" s="56" t="s">
        <v>2098</v>
      </c>
      <c r="H1822" s="43">
        <v>2</v>
      </c>
      <c r="I1822" s="43">
        <v>1</v>
      </c>
      <c r="J1822" s="43">
        <v>0</v>
      </c>
      <c r="K1822" s="43">
        <v>391.3</v>
      </c>
      <c r="L1822" s="43">
        <v>391.6</v>
      </c>
      <c r="M1822" s="45">
        <v>0</v>
      </c>
      <c r="N1822" s="45">
        <f t="shared" si="160"/>
        <v>0</v>
      </c>
      <c r="O1822" s="45">
        <v>0</v>
      </c>
      <c r="P1822" s="45">
        <v>0</v>
      </c>
      <c r="Q1822" s="45">
        <v>0</v>
      </c>
      <c r="R1822" s="57">
        <v>45658</v>
      </c>
      <c r="S1822" s="57">
        <v>46022</v>
      </c>
    </row>
    <row r="1823" spans="1:19" ht="20.3" x14ac:dyDescent="0.35">
      <c r="A1823" s="43">
        <v>179</v>
      </c>
      <c r="B1823" s="47" t="s">
        <v>1323</v>
      </c>
      <c r="C1823" s="55">
        <v>36861</v>
      </c>
      <c r="D1823" s="43" t="s">
        <v>1899</v>
      </c>
      <c r="E1823" s="43">
        <v>1974</v>
      </c>
      <c r="F1823" s="43" t="s">
        <v>2131</v>
      </c>
      <c r="G1823" s="56" t="s">
        <v>2097</v>
      </c>
      <c r="H1823" s="43">
        <v>5</v>
      </c>
      <c r="I1823" s="43">
        <v>8</v>
      </c>
      <c r="J1823" s="43">
        <v>0</v>
      </c>
      <c r="K1823" s="43">
        <v>9145.7000000000007</v>
      </c>
      <c r="L1823" s="43">
        <v>5678</v>
      </c>
      <c r="M1823" s="45">
        <v>0</v>
      </c>
      <c r="N1823" s="45">
        <f t="shared" si="160"/>
        <v>0</v>
      </c>
      <c r="O1823" s="45">
        <v>0</v>
      </c>
      <c r="P1823" s="45">
        <v>0</v>
      </c>
      <c r="Q1823" s="45">
        <v>0</v>
      </c>
      <c r="R1823" s="57">
        <v>45658</v>
      </c>
      <c r="S1823" s="57">
        <v>46022</v>
      </c>
    </row>
    <row r="1824" spans="1:19" ht="20.3" x14ac:dyDescent="0.35">
      <c r="A1824" s="43">
        <v>180</v>
      </c>
      <c r="B1824" s="47" t="s">
        <v>1324</v>
      </c>
      <c r="C1824" s="55">
        <v>36875</v>
      </c>
      <c r="D1824" s="43" t="s">
        <v>1899</v>
      </c>
      <c r="E1824" s="43">
        <v>1971</v>
      </c>
      <c r="F1824" s="43" t="s">
        <v>2131</v>
      </c>
      <c r="G1824" s="56" t="s">
        <v>2098</v>
      </c>
      <c r="H1824" s="43">
        <v>4</v>
      </c>
      <c r="I1824" s="43">
        <v>6</v>
      </c>
      <c r="J1824" s="43">
        <v>0</v>
      </c>
      <c r="K1824" s="43">
        <v>6633.8</v>
      </c>
      <c r="L1824" s="43">
        <v>4642.7</v>
      </c>
      <c r="M1824" s="45">
        <v>0</v>
      </c>
      <c r="N1824" s="45">
        <f t="shared" si="160"/>
        <v>0</v>
      </c>
      <c r="O1824" s="45">
        <v>0</v>
      </c>
      <c r="P1824" s="45">
        <v>0</v>
      </c>
      <c r="Q1824" s="45">
        <v>0</v>
      </c>
      <c r="R1824" s="57">
        <v>45658</v>
      </c>
      <c r="S1824" s="57">
        <v>46022</v>
      </c>
    </row>
    <row r="1825" spans="1:19" ht="20.3" x14ac:dyDescent="0.35">
      <c r="A1825" s="43">
        <v>181</v>
      </c>
      <c r="B1825" s="47" t="s">
        <v>1238</v>
      </c>
      <c r="C1825" s="55">
        <v>54855</v>
      </c>
      <c r="D1825" s="43" t="s">
        <v>1899</v>
      </c>
      <c r="E1825" s="43">
        <v>1930</v>
      </c>
      <c r="F1825" s="43" t="s">
        <v>2131</v>
      </c>
      <c r="G1825" s="56" t="s">
        <v>2098</v>
      </c>
      <c r="H1825" s="43">
        <v>3</v>
      </c>
      <c r="I1825" s="43">
        <v>2</v>
      </c>
      <c r="J1825" s="43">
        <v>0</v>
      </c>
      <c r="K1825" s="43">
        <v>1044.3</v>
      </c>
      <c r="L1825" s="43">
        <v>900.8</v>
      </c>
      <c r="M1825" s="45">
        <v>0</v>
      </c>
      <c r="N1825" s="45">
        <f t="shared" si="160"/>
        <v>0</v>
      </c>
      <c r="O1825" s="45">
        <v>0</v>
      </c>
      <c r="P1825" s="45">
        <v>0</v>
      </c>
      <c r="Q1825" s="45">
        <v>0</v>
      </c>
      <c r="R1825" s="57">
        <v>45658</v>
      </c>
      <c r="S1825" s="57">
        <v>46022</v>
      </c>
    </row>
    <row r="1826" spans="1:19" ht="20.3" x14ac:dyDescent="0.35">
      <c r="A1826" s="43">
        <v>182</v>
      </c>
      <c r="B1826" s="47" t="s">
        <v>1247</v>
      </c>
      <c r="C1826" s="55">
        <v>54876</v>
      </c>
      <c r="D1826" s="43" t="s">
        <v>1899</v>
      </c>
      <c r="E1826" s="43">
        <v>1958</v>
      </c>
      <c r="F1826" s="43" t="s">
        <v>2131</v>
      </c>
      <c r="G1826" s="56" t="s">
        <v>2105</v>
      </c>
      <c r="H1826" s="43">
        <v>2</v>
      </c>
      <c r="I1826" s="43">
        <v>1</v>
      </c>
      <c r="J1826" s="43">
        <v>0</v>
      </c>
      <c r="K1826" s="43">
        <v>417</v>
      </c>
      <c r="L1826" s="43">
        <v>412.5</v>
      </c>
      <c r="M1826" s="45">
        <v>0</v>
      </c>
      <c r="N1826" s="45">
        <f t="shared" si="160"/>
        <v>0</v>
      </c>
      <c r="O1826" s="45">
        <v>0</v>
      </c>
      <c r="P1826" s="45">
        <v>0</v>
      </c>
      <c r="Q1826" s="45">
        <v>0</v>
      </c>
      <c r="R1826" s="57">
        <v>45658</v>
      </c>
      <c r="S1826" s="57">
        <v>46022</v>
      </c>
    </row>
    <row r="1827" spans="1:19" ht="20.3" x14ac:dyDescent="0.35">
      <c r="A1827" s="43">
        <v>183</v>
      </c>
      <c r="B1827" s="47" t="s">
        <v>1248</v>
      </c>
      <c r="C1827" s="55">
        <v>54877</v>
      </c>
      <c r="D1827" s="43" t="s">
        <v>1899</v>
      </c>
      <c r="E1827" s="43">
        <v>1958</v>
      </c>
      <c r="F1827" s="43" t="s">
        <v>2131</v>
      </c>
      <c r="G1827" s="56" t="s">
        <v>2105</v>
      </c>
      <c r="H1827" s="43">
        <v>2</v>
      </c>
      <c r="I1827" s="43">
        <v>1</v>
      </c>
      <c r="J1827" s="43">
        <v>0</v>
      </c>
      <c r="K1827" s="43">
        <v>411</v>
      </c>
      <c r="L1827" s="43">
        <v>393.7</v>
      </c>
      <c r="M1827" s="45">
        <v>0</v>
      </c>
      <c r="N1827" s="45">
        <f t="shared" si="160"/>
        <v>0</v>
      </c>
      <c r="O1827" s="45">
        <v>0</v>
      </c>
      <c r="P1827" s="45">
        <v>0</v>
      </c>
      <c r="Q1827" s="45">
        <v>0</v>
      </c>
      <c r="R1827" s="57">
        <v>45658</v>
      </c>
      <c r="S1827" s="57">
        <v>46022</v>
      </c>
    </row>
    <row r="1828" spans="1:19" ht="20.3" x14ac:dyDescent="0.35">
      <c r="A1828" s="43">
        <v>184</v>
      </c>
      <c r="B1828" s="47" t="s">
        <v>1249</v>
      </c>
      <c r="C1828" s="55">
        <v>54878</v>
      </c>
      <c r="D1828" s="43" t="s">
        <v>1899</v>
      </c>
      <c r="E1828" s="43">
        <v>1958</v>
      </c>
      <c r="F1828" s="43" t="s">
        <v>2131</v>
      </c>
      <c r="G1828" s="56" t="s">
        <v>2105</v>
      </c>
      <c r="H1828" s="43">
        <v>2</v>
      </c>
      <c r="I1828" s="43">
        <v>1</v>
      </c>
      <c r="J1828" s="43">
        <v>0</v>
      </c>
      <c r="K1828" s="43">
        <v>454</v>
      </c>
      <c r="L1828" s="43">
        <v>402.2</v>
      </c>
      <c r="M1828" s="45">
        <v>0</v>
      </c>
      <c r="N1828" s="45">
        <f t="shared" si="160"/>
        <v>0</v>
      </c>
      <c r="O1828" s="45">
        <v>0</v>
      </c>
      <c r="P1828" s="45">
        <v>0</v>
      </c>
      <c r="Q1828" s="45">
        <v>0</v>
      </c>
      <c r="R1828" s="57">
        <v>45658</v>
      </c>
      <c r="S1828" s="57">
        <v>46022</v>
      </c>
    </row>
    <row r="1829" spans="1:19" ht="20.3" x14ac:dyDescent="0.35">
      <c r="A1829" s="43">
        <v>185</v>
      </c>
      <c r="B1829" s="47" t="s">
        <v>1254</v>
      </c>
      <c r="C1829" s="55">
        <v>54881</v>
      </c>
      <c r="D1829" s="43" t="s">
        <v>1899</v>
      </c>
      <c r="E1829" s="43">
        <v>1948</v>
      </c>
      <c r="F1829" s="43" t="s">
        <v>2131</v>
      </c>
      <c r="G1829" s="56" t="s">
        <v>2112</v>
      </c>
      <c r="H1829" s="43">
        <v>2</v>
      </c>
      <c r="I1829" s="43">
        <v>1</v>
      </c>
      <c r="J1829" s="43">
        <v>0</v>
      </c>
      <c r="K1829" s="43">
        <v>412.7</v>
      </c>
      <c r="L1829" s="43">
        <v>407.6</v>
      </c>
      <c r="M1829" s="45">
        <v>0</v>
      </c>
      <c r="N1829" s="45">
        <f t="shared" si="160"/>
        <v>0</v>
      </c>
      <c r="O1829" s="45">
        <v>0</v>
      </c>
      <c r="P1829" s="45">
        <v>0</v>
      </c>
      <c r="Q1829" s="45">
        <v>0</v>
      </c>
      <c r="R1829" s="57">
        <v>45658</v>
      </c>
      <c r="S1829" s="57">
        <v>46022</v>
      </c>
    </row>
    <row r="1830" spans="1:19" ht="20.3" x14ac:dyDescent="0.35">
      <c r="A1830" s="43">
        <v>186</v>
      </c>
      <c r="B1830" s="47" t="s">
        <v>1282</v>
      </c>
      <c r="C1830" s="55">
        <v>55457</v>
      </c>
      <c r="D1830" s="43" t="s">
        <v>1899</v>
      </c>
      <c r="E1830" s="43">
        <v>1937</v>
      </c>
      <c r="F1830" s="43" t="s">
        <v>2131</v>
      </c>
      <c r="G1830" s="56" t="s">
        <v>2130</v>
      </c>
      <c r="H1830" s="43">
        <v>4</v>
      </c>
      <c r="I1830" s="43">
        <v>1</v>
      </c>
      <c r="J1830" s="43">
        <v>0</v>
      </c>
      <c r="K1830" s="43">
        <v>3111.8</v>
      </c>
      <c r="L1830" s="43">
        <v>2206.6</v>
      </c>
      <c r="M1830" s="45">
        <v>0</v>
      </c>
      <c r="N1830" s="45">
        <f t="shared" si="160"/>
        <v>0</v>
      </c>
      <c r="O1830" s="45">
        <v>0</v>
      </c>
      <c r="P1830" s="45">
        <v>0</v>
      </c>
      <c r="Q1830" s="45">
        <v>0</v>
      </c>
      <c r="R1830" s="57">
        <v>45658</v>
      </c>
      <c r="S1830" s="57">
        <v>46022</v>
      </c>
    </row>
    <row r="1831" spans="1:19" ht="20.3" x14ac:dyDescent="0.35">
      <c r="A1831" s="43">
        <v>187</v>
      </c>
      <c r="B1831" s="47" t="s">
        <v>1325</v>
      </c>
      <c r="C1831" s="55">
        <v>55661</v>
      </c>
      <c r="D1831" s="43" t="s">
        <v>1899</v>
      </c>
      <c r="E1831" s="43">
        <v>1957</v>
      </c>
      <c r="F1831" s="43" t="s">
        <v>2131</v>
      </c>
      <c r="G1831" s="56" t="s">
        <v>2098</v>
      </c>
      <c r="H1831" s="43">
        <v>2</v>
      </c>
      <c r="I1831" s="43">
        <v>1</v>
      </c>
      <c r="J1831" s="43">
        <v>0</v>
      </c>
      <c r="K1831" s="43">
        <v>448.7</v>
      </c>
      <c r="L1831" s="43">
        <v>439.3</v>
      </c>
      <c r="M1831" s="45">
        <v>0</v>
      </c>
      <c r="N1831" s="45">
        <f t="shared" si="160"/>
        <v>0</v>
      </c>
      <c r="O1831" s="45">
        <v>0</v>
      </c>
      <c r="P1831" s="45">
        <v>0</v>
      </c>
      <c r="Q1831" s="45">
        <v>0</v>
      </c>
      <c r="R1831" s="57">
        <v>45658</v>
      </c>
      <c r="S1831" s="57">
        <v>46022</v>
      </c>
    </row>
    <row r="1832" spans="1:19" ht="20.3" x14ac:dyDescent="0.35">
      <c r="A1832" s="43">
        <v>188</v>
      </c>
      <c r="B1832" s="47" t="s">
        <v>1326</v>
      </c>
      <c r="C1832" s="55">
        <v>55711</v>
      </c>
      <c r="D1832" s="43" t="s">
        <v>1899</v>
      </c>
      <c r="E1832" s="43">
        <v>1915</v>
      </c>
      <c r="F1832" s="43" t="s">
        <v>2131</v>
      </c>
      <c r="G1832" s="56" t="s">
        <v>2105</v>
      </c>
      <c r="H1832" s="43">
        <v>2</v>
      </c>
      <c r="I1832" s="43">
        <v>2</v>
      </c>
      <c r="J1832" s="43">
        <v>0</v>
      </c>
      <c r="K1832" s="43">
        <v>600</v>
      </c>
      <c r="L1832" s="43">
        <v>493.9</v>
      </c>
      <c r="M1832" s="45">
        <v>0</v>
      </c>
      <c r="N1832" s="45">
        <f t="shared" si="160"/>
        <v>0</v>
      </c>
      <c r="O1832" s="45">
        <v>0</v>
      </c>
      <c r="P1832" s="45">
        <v>0</v>
      </c>
      <c r="Q1832" s="45">
        <v>0</v>
      </c>
      <c r="R1832" s="57">
        <v>45658</v>
      </c>
      <c r="S1832" s="57">
        <v>46022</v>
      </c>
    </row>
    <row r="1833" spans="1:19" ht="20.3" x14ac:dyDescent="0.35">
      <c r="A1833" s="43">
        <v>189</v>
      </c>
      <c r="B1833" s="47" t="s">
        <v>1327</v>
      </c>
      <c r="C1833" s="55">
        <v>55713</v>
      </c>
      <c r="D1833" s="43" t="s">
        <v>1899</v>
      </c>
      <c r="E1833" s="43">
        <v>1912</v>
      </c>
      <c r="F1833" s="43" t="s">
        <v>2131</v>
      </c>
      <c r="G1833" s="56" t="s">
        <v>2105</v>
      </c>
      <c r="H1833" s="43">
        <v>1</v>
      </c>
      <c r="I1833" s="43">
        <v>2</v>
      </c>
      <c r="J1833" s="43">
        <v>0</v>
      </c>
      <c r="K1833" s="43">
        <v>158.19999999999999</v>
      </c>
      <c r="L1833" s="43">
        <v>158.19999999999999</v>
      </c>
      <c r="M1833" s="45">
        <v>0</v>
      </c>
      <c r="N1833" s="45">
        <f t="shared" si="160"/>
        <v>0</v>
      </c>
      <c r="O1833" s="45">
        <v>0</v>
      </c>
      <c r="P1833" s="45">
        <v>0</v>
      </c>
      <c r="Q1833" s="45">
        <v>0</v>
      </c>
      <c r="R1833" s="57">
        <v>45658</v>
      </c>
      <c r="S1833" s="57">
        <v>46022</v>
      </c>
    </row>
    <row r="1834" spans="1:19" ht="20.3" x14ac:dyDescent="0.35">
      <c r="A1834" s="43">
        <v>190</v>
      </c>
      <c r="B1834" s="47" t="s">
        <v>1328</v>
      </c>
      <c r="C1834" s="55">
        <v>55716</v>
      </c>
      <c r="D1834" s="43" t="s">
        <v>1899</v>
      </c>
      <c r="E1834" s="43">
        <v>1909</v>
      </c>
      <c r="F1834" s="43" t="s">
        <v>2131</v>
      </c>
      <c r="G1834" s="56" t="s">
        <v>2105</v>
      </c>
      <c r="H1834" s="43">
        <v>1</v>
      </c>
      <c r="I1834" s="43">
        <v>3</v>
      </c>
      <c r="J1834" s="43">
        <v>0</v>
      </c>
      <c r="K1834" s="43">
        <v>215</v>
      </c>
      <c r="L1834" s="43">
        <v>195.6</v>
      </c>
      <c r="M1834" s="45">
        <v>0</v>
      </c>
      <c r="N1834" s="45">
        <f t="shared" si="160"/>
        <v>0</v>
      </c>
      <c r="O1834" s="45">
        <v>0</v>
      </c>
      <c r="P1834" s="45">
        <v>0</v>
      </c>
      <c r="Q1834" s="45">
        <v>0</v>
      </c>
      <c r="R1834" s="57">
        <v>45658</v>
      </c>
      <c r="S1834" s="57">
        <v>46022</v>
      </c>
    </row>
    <row r="1835" spans="1:19" ht="20.3" x14ac:dyDescent="0.35">
      <c r="A1835" s="43">
        <v>191</v>
      </c>
      <c r="B1835" s="47" t="s">
        <v>1330</v>
      </c>
      <c r="C1835" s="55">
        <v>36933</v>
      </c>
      <c r="D1835" s="43" t="s">
        <v>1899</v>
      </c>
      <c r="E1835" s="43">
        <v>1959</v>
      </c>
      <c r="F1835" s="43" t="s">
        <v>2131</v>
      </c>
      <c r="G1835" s="56" t="s">
        <v>2103</v>
      </c>
      <c r="H1835" s="43">
        <v>2</v>
      </c>
      <c r="I1835" s="43">
        <v>1</v>
      </c>
      <c r="J1835" s="43">
        <v>0</v>
      </c>
      <c r="K1835" s="43">
        <v>301.12</v>
      </c>
      <c r="L1835" s="43">
        <v>395.3</v>
      </c>
      <c r="M1835" s="45">
        <v>0</v>
      </c>
      <c r="N1835" s="45">
        <f t="shared" si="160"/>
        <v>0</v>
      </c>
      <c r="O1835" s="45">
        <v>0</v>
      </c>
      <c r="P1835" s="45">
        <v>0</v>
      </c>
      <c r="Q1835" s="45">
        <v>0</v>
      </c>
      <c r="R1835" s="57">
        <v>45658</v>
      </c>
      <c r="S1835" s="57">
        <v>46022</v>
      </c>
    </row>
    <row r="1836" spans="1:19" ht="20.3" x14ac:dyDescent="0.35">
      <c r="A1836" s="43">
        <v>192</v>
      </c>
      <c r="B1836" s="47" t="s">
        <v>1331</v>
      </c>
      <c r="C1836" s="55">
        <v>36945</v>
      </c>
      <c r="D1836" s="43" t="s">
        <v>1899</v>
      </c>
      <c r="E1836" s="43">
        <v>1952</v>
      </c>
      <c r="F1836" s="43" t="s">
        <v>2131</v>
      </c>
      <c r="G1836" s="56" t="s">
        <v>2103</v>
      </c>
      <c r="H1836" s="43">
        <v>2</v>
      </c>
      <c r="I1836" s="43">
        <v>1</v>
      </c>
      <c r="J1836" s="43">
        <v>0</v>
      </c>
      <c r="K1836" s="43">
        <v>388.3</v>
      </c>
      <c r="L1836" s="43">
        <v>314.3</v>
      </c>
      <c r="M1836" s="45">
        <v>0</v>
      </c>
      <c r="N1836" s="45">
        <f t="shared" si="160"/>
        <v>0</v>
      </c>
      <c r="O1836" s="45">
        <v>0</v>
      </c>
      <c r="P1836" s="45">
        <v>0</v>
      </c>
      <c r="Q1836" s="45">
        <v>0</v>
      </c>
      <c r="R1836" s="57">
        <v>45658</v>
      </c>
      <c r="S1836" s="57">
        <v>46022</v>
      </c>
    </row>
    <row r="1837" spans="1:19" ht="20.3" x14ac:dyDescent="0.35">
      <c r="A1837" s="43">
        <v>193</v>
      </c>
      <c r="B1837" s="47" t="s">
        <v>1332</v>
      </c>
      <c r="C1837" s="55">
        <v>36946</v>
      </c>
      <c r="D1837" s="43" t="s">
        <v>1899</v>
      </c>
      <c r="E1837" s="43">
        <v>1951</v>
      </c>
      <c r="F1837" s="43" t="s">
        <v>2131</v>
      </c>
      <c r="G1837" s="56" t="s">
        <v>2103</v>
      </c>
      <c r="H1837" s="43">
        <v>2</v>
      </c>
      <c r="I1837" s="43">
        <v>1</v>
      </c>
      <c r="J1837" s="43">
        <v>0</v>
      </c>
      <c r="K1837" s="43">
        <v>291.8</v>
      </c>
      <c r="L1837" s="43">
        <v>352.4</v>
      </c>
      <c r="M1837" s="45">
        <v>0</v>
      </c>
      <c r="N1837" s="45">
        <f t="shared" si="160"/>
        <v>0</v>
      </c>
      <c r="O1837" s="45">
        <v>0</v>
      </c>
      <c r="P1837" s="45">
        <v>0</v>
      </c>
      <c r="Q1837" s="45">
        <v>0</v>
      </c>
      <c r="R1837" s="57">
        <v>45658</v>
      </c>
      <c r="S1837" s="57">
        <v>46022</v>
      </c>
    </row>
    <row r="1838" spans="1:19" ht="20.3" x14ac:dyDescent="0.35">
      <c r="A1838" s="43">
        <v>194</v>
      </c>
      <c r="B1838" s="47" t="s">
        <v>1333</v>
      </c>
      <c r="C1838" s="55">
        <v>36947</v>
      </c>
      <c r="D1838" s="43" t="s">
        <v>1899</v>
      </c>
      <c r="E1838" s="43">
        <v>1952</v>
      </c>
      <c r="F1838" s="43" t="s">
        <v>2131</v>
      </c>
      <c r="G1838" s="56" t="s">
        <v>2103</v>
      </c>
      <c r="H1838" s="43">
        <v>2</v>
      </c>
      <c r="I1838" s="43">
        <v>1</v>
      </c>
      <c r="J1838" s="43">
        <v>0</v>
      </c>
      <c r="K1838" s="43">
        <v>379.8</v>
      </c>
      <c r="L1838" s="43">
        <v>365</v>
      </c>
      <c r="M1838" s="45">
        <v>0</v>
      </c>
      <c r="N1838" s="45">
        <f t="shared" si="160"/>
        <v>0</v>
      </c>
      <c r="O1838" s="45">
        <v>0</v>
      </c>
      <c r="P1838" s="45">
        <v>0</v>
      </c>
      <c r="Q1838" s="45">
        <v>0</v>
      </c>
      <c r="R1838" s="57">
        <v>45658</v>
      </c>
      <c r="S1838" s="57">
        <v>46022</v>
      </c>
    </row>
    <row r="1839" spans="1:19" ht="20.3" x14ac:dyDescent="0.35">
      <c r="A1839" s="43">
        <v>195</v>
      </c>
      <c r="B1839" s="47" t="s">
        <v>1334</v>
      </c>
      <c r="C1839" s="55">
        <v>36948</v>
      </c>
      <c r="D1839" s="43" t="s">
        <v>1899</v>
      </c>
      <c r="E1839" s="43">
        <v>1952</v>
      </c>
      <c r="F1839" s="43" t="s">
        <v>2131</v>
      </c>
      <c r="G1839" s="56" t="s">
        <v>2103</v>
      </c>
      <c r="H1839" s="43">
        <v>2</v>
      </c>
      <c r="I1839" s="43">
        <v>1</v>
      </c>
      <c r="J1839" s="43">
        <v>0</v>
      </c>
      <c r="K1839" s="43">
        <v>383.1</v>
      </c>
      <c r="L1839" s="43">
        <v>350.5</v>
      </c>
      <c r="M1839" s="45">
        <v>0</v>
      </c>
      <c r="N1839" s="45">
        <f t="shared" si="160"/>
        <v>0</v>
      </c>
      <c r="O1839" s="45">
        <v>0</v>
      </c>
      <c r="P1839" s="45">
        <v>0</v>
      </c>
      <c r="Q1839" s="45">
        <v>0</v>
      </c>
      <c r="R1839" s="57">
        <v>45658</v>
      </c>
      <c r="S1839" s="57">
        <v>46022</v>
      </c>
    </row>
    <row r="1840" spans="1:19" ht="20.3" x14ac:dyDescent="0.35">
      <c r="A1840" s="43">
        <v>196</v>
      </c>
      <c r="B1840" s="47" t="s">
        <v>1335</v>
      </c>
      <c r="C1840" s="55">
        <v>36951</v>
      </c>
      <c r="D1840" s="43" t="s">
        <v>1899</v>
      </c>
      <c r="E1840" s="43">
        <v>1968</v>
      </c>
      <c r="F1840" s="43" t="s">
        <v>2131</v>
      </c>
      <c r="G1840" s="56" t="s">
        <v>2097</v>
      </c>
      <c r="H1840" s="43">
        <v>5</v>
      </c>
      <c r="I1840" s="43">
        <v>2</v>
      </c>
      <c r="J1840" s="43">
        <v>0</v>
      </c>
      <c r="K1840" s="43">
        <v>5475.7</v>
      </c>
      <c r="L1840" s="43">
        <v>3572.1</v>
      </c>
      <c r="M1840" s="45">
        <v>0</v>
      </c>
      <c r="N1840" s="45">
        <f t="shared" si="160"/>
        <v>0</v>
      </c>
      <c r="O1840" s="45">
        <v>0</v>
      </c>
      <c r="P1840" s="45">
        <v>0</v>
      </c>
      <c r="Q1840" s="45">
        <v>0</v>
      </c>
      <c r="R1840" s="57">
        <v>45658</v>
      </c>
      <c r="S1840" s="57">
        <v>46022</v>
      </c>
    </row>
    <row r="1841" spans="1:19" ht="20.3" x14ac:dyDescent="0.35">
      <c r="A1841" s="43">
        <v>197</v>
      </c>
      <c r="B1841" s="47" t="s">
        <v>1336</v>
      </c>
      <c r="C1841" s="55">
        <v>36980</v>
      </c>
      <c r="D1841" s="43" t="s">
        <v>1899</v>
      </c>
      <c r="E1841" s="43">
        <v>1951</v>
      </c>
      <c r="F1841" s="43" t="s">
        <v>2131</v>
      </c>
      <c r="G1841" s="56" t="s">
        <v>2103</v>
      </c>
      <c r="H1841" s="43">
        <v>2</v>
      </c>
      <c r="I1841" s="43">
        <v>2</v>
      </c>
      <c r="J1841" s="43">
        <v>0</v>
      </c>
      <c r="K1841" s="43">
        <v>750.4</v>
      </c>
      <c r="L1841" s="43">
        <v>723.75</v>
      </c>
      <c r="M1841" s="45">
        <v>0</v>
      </c>
      <c r="N1841" s="45">
        <f t="shared" si="160"/>
        <v>0</v>
      </c>
      <c r="O1841" s="45">
        <v>0</v>
      </c>
      <c r="P1841" s="45">
        <v>0</v>
      </c>
      <c r="Q1841" s="45">
        <v>0</v>
      </c>
      <c r="R1841" s="57">
        <v>45658</v>
      </c>
      <c r="S1841" s="57">
        <v>46022</v>
      </c>
    </row>
    <row r="1842" spans="1:19" ht="20.3" x14ac:dyDescent="0.35">
      <c r="A1842" s="43">
        <v>198</v>
      </c>
      <c r="B1842" s="47" t="s">
        <v>1337</v>
      </c>
      <c r="C1842" s="55">
        <v>36991</v>
      </c>
      <c r="D1842" s="43" t="s">
        <v>1899</v>
      </c>
      <c r="E1842" s="43">
        <v>1969</v>
      </c>
      <c r="F1842" s="43" t="s">
        <v>2131</v>
      </c>
      <c r="G1842" s="56" t="s">
        <v>2098</v>
      </c>
      <c r="H1842" s="43">
        <v>4</v>
      </c>
      <c r="I1842" s="43">
        <v>3</v>
      </c>
      <c r="J1842" s="43">
        <v>0</v>
      </c>
      <c r="K1842" s="43">
        <v>2332.5</v>
      </c>
      <c r="L1842" s="43">
        <v>2061.4</v>
      </c>
      <c r="M1842" s="45">
        <v>0</v>
      </c>
      <c r="N1842" s="45">
        <f t="shared" si="160"/>
        <v>0</v>
      </c>
      <c r="O1842" s="45">
        <v>0</v>
      </c>
      <c r="P1842" s="45">
        <v>0</v>
      </c>
      <c r="Q1842" s="45">
        <v>0</v>
      </c>
      <c r="R1842" s="57">
        <v>45658</v>
      </c>
      <c r="S1842" s="57">
        <v>46022</v>
      </c>
    </row>
    <row r="1843" spans="1:19" ht="20.3" x14ac:dyDescent="0.35">
      <c r="A1843" s="43">
        <v>199</v>
      </c>
      <c r="B1843" s="47" t="s">
        <v>1338</v>
      </c>
      <c r="C1843" s="55">
        <v>36994</v>
      </c>
      <c r="D1843" s="43" t="s">
        <v>1899</v>
      </c>
      <c r="E1843" s="43">
        <v>1912</v>
      </c>
      <c r="F1843" s="43" t="s">
        <v>2131</v>
      </c>
      <c r="G1843" s="56" t="s">
        <v>2103</v>
      </c>
      <c r="H1843" s="43">
        <v>1</v>
      </c>
      <c r="I1843" s="43">
        <v>1</v>
      </c>
      <c r="J1843" s="43">
        <v>0</v>
      </c>
      <c r="K1843" s="43">
        <v>793.7</v>
      </c>
      <c r="L1843" s="43">
        <v>384.9</v>
      </c>
      <c r="M1843" s="45">
        <v>0</v>
      </c>
      <c r="N1843" s="45">
        <f t="shared" si="160"/>
        <v>0</v>
      </c>
      <c r="O1843" s="45">
        <v>0</v>
      </c>
      <c r="P1843" s="45">
        <v>0</v>
      </c>
      <c r="Q1843" s="45">
        <v>0</v>
      </c>
      <c r="R1843" s="57">
        <v>45658</v>
      </c>
      <c r="S1843" s="57">
        <v>46022</v>
      </c>
    </row>
    <row r="1844" spans="1:19" ht="20.3" x14ac:dyDescent="0.35">
      <c r="A1844" s="43">
        <v>200</v>
      </c>
      <c r="B1844" s="47" t="s">
        <v>1339</v>
      </c>
      <c r="C1844" s="55">
        <v>37084</v>
      </c>
      <c r="D1844" s="43" t="s">
        <v>1899</v>
      </c>
      <c r="E1844" s="43">
        <v>1964</v>
      </c>
      <c r="F1844" s="43" t="s">
        <v>2131</v>
      </c>
      <c r="G1844" s="56" t="s">
        <v>2098</v>
      </c>
      <c r="H1844" s="43">
        <v>2</v>
      </c>
      <c r="I1844" s="43">
        <v>2</v>
      </c>
      <c r="J1844" s="43">
        <v>0</v>
      </c>
      <c r="K1844" s="43">
        <v>872.6</v>
      </c>
      <c r="L1844" s="43">
        <v>840.6</v>
      </c>
      <c r="M1844" s="45">
        <v>0</v>
      </c>
      <c r="N1844" s="45">
        <f t="shared" si="160"/>
        <v>0</v>
      </c>
      <c r="O1844" s="45">
        <v>0</v>
      </c>
      <c r="P1844" s="45">
        <v>0</v>
      </c>
      <c r="Q1844" s="45">
        <v>0</v>
      </c>
      <c r="R1844" s="57">
        <v>45658</v>
      </c>
      <c r="S1844" s="57">
        <v>46022</v>
      </c>
    </row>
    <row r="1845" spans="1:19" ht="20.3" x14ac:dyDescent="0.35">
      <c r="A1845" s="43">
        <v>201</v>
      </c>
      <c r="B1845" s="47" t="s">
        <v>1340</v>
      </c>
      <c r="C1845" s="55">
        <v>37147</v>
      </c>
      <c r="D1845" s="43" t="s">
        <v>1899</v>
      </c>
      <c r="E1845" s="43">
        <v>1961</v>
      </c>
      <c r="F1845" s="43" t="s">
        <v>2131</v>
      </c>
      <c r="G1845" s="56" t="s">
        <v>2103</v>
      </c>
      <c r="H1845" s="43">
        <v>2</v>
      </c>
      <c r="I1845" s="43">
        <v>1</v>
      </c>
      <c r="J1845" s="43">
        <v>0</v>
      </c>
      <c r="K1845" s="43">
        <v>529.5</v>
      </c>
      <c r="L1845" s="43">
        <v>484</v>
      </c>
      <c r="M1845" s="45">
        <v>0</v>
      </c>
      <c r="N1845" s="45">
        <f t="shared" si="160"/>
        <v>0</v>
      </c>
      <c r="O1845" s="45">
        <v>0</v>
      </c>
      <c r="P1845" s="45">
        <v>0</v>
      </c>
      <c r="Q1845" s="45">
        <v>0</v>
      </c>
      <c r="R1845" s="57">
        <v>45658</v>
      </c>
      <c r="S1845" s="57">
        <v>46022</v>
      </c>
    </row>
    <row r="1846" spans="1:19" ht="20.3" x14ac:dyDescent="0.35">
      <c r="A1846" s="43">
        <v>202</v>
      </c>
      <c r="B1846" s="47" t="s">
        <v>1341</v>
      </c>
      <c r="C1846" s="55">
        <v>37148</v>
      </c>
      <c r="D1846" s="43" t="s">
        <v>1899</v>
      </c>
      <c r="E1846" s="43">
        <v>1961</v>
      </c>
      <c r="F1846" s="43" t="s">
        <v>2131</v>
      </c>
      <c r="G1846" s="56" t="s">
        <v>2103</v>
      </c>
      <c r="H1846" s="43">
        <v>1</v>
      </c>
      <c r="I1846" s="43">
        <v>1</v>
      </c>
      <c r="J1846" s="43">
        <v>0</v>
      </c>
      <c r="K1846" s="43">
        <v>589</v>
      </c>
      <c r="L1846" s="43">
        <v>529.9</v>
      </c>
      <c r="M1846" s="45">
        <v>0</v>
      </c>
      <c r="N1846" s="45">
        <f t="shared" si="160"/>
        <v>0</v>
      </c>
      <c r="O1846" s="45">
        <v>0</v>
      </c>
      <c r="P1846" s="45">
        <v>0</v>
      </c>
      <c r="Q1846" s="45">
        <v>0</v>
      </c>
      <c r="R1846" s="57">
        <v>45658</v>
      </c>
      <c r="S1846" s="57">
        <v>46022</v>
      </c>
    </row>
    <row r="1847" spans="1:19" ht="20.3" x14ac:dyDescent="0.35">
      <c r="A1847" s="43">
        <v>203</v>
      </c>
      <c r="B1847" s="47" t="s">
        <v>1342</v>
      </c>
      <c r="C1847" s="55">
        <v>37150</v>
      </c>
      <c r="D1847" s="43" t="s">
        <v>1899</v>
      </c>
      <c r="E1847" s="43">
        <v>1961</v>
      </c>
      <c r="F1847" s="43" t="s">
        <v>2131</v>
      </c>
      <c r="G1847" s="56" t="s">
        <v>2103</v>
      </c>
      <c r="H1847" s="43">
        <v>2</v>
      </c>
      <c r="I1847" s="43">
        <v>1</v>
      </c>
      <c r="J1847" s="43">
        <v>0</v>
      </c>
      <c r="K1847" s="43">
        <v>557.29999999999995</v>
      </c>
      <c r="L1847" s="43">
        <v>503.9</v>
      </c>
      <c r="M1847" s="45">
        <v>0</v>
      </c>
      <c r="N1847" s="45">
        <f t="shared" si="160"/>
        <v>0</v>
      </c>
      <c r="O1847" s="45">
        <v>0</v>
      </c>
      <c r="P1847" s="45">
        <v>0</v>
      </c>
      <c r="Q1847" s="45">
        <v>0</v>
      </c>
      <c r="R1847" s="57">
        <v>45658</v>
      </c>
      <c r="S1847" s="57">
        <v>46022</v>
      </c>
    </row>
    <row r="1848" spans="1:19" ht="20.3" x14ac:dyDescent="0.35">
      <c r="A1848" s="43">
        <v>204</v>
      </c>
      <c r="B1848" s="47" t="s">
        <v>1343</v>
      </c>
      <c r="C1848" s="55">
        <v>37152</v>
      </c>
      <c r="D1848" s="43" t="s">
        <v>1899</v>
      </c>
      <c r="E1848" s="43">
        <v>1961</v>
      </c>
      <c r="F1848" s="43" t="s">
        <v>2131</v>
      </c>
      <c r="G1848" s="56" t="s">
        <v>2103</v>
      </c>
      <c r="H1848" s="43">
        <v>2</v>
      </c>
      <c r="I1848" s="43">
        <v>1</v>
      </c>
      <c r="J1848" s="43">
        <v>0</v>
      </c>
      <c r="K1848" s="43">
        <v>467.5</v>
      </c>
      <c r="L1848" s="43">
        <v>422.5</v>
      </c>
      <c r="M1848" s="45">
        <v>0</v>
      </c>
      <c r="N1848" s="45">
        <f t="shared" si="160"/>
        <v>0</v>
      </c>
      <c r="O1848" s="45">
        <v>0</v>
      </c>
      <c r="P1848" s="45">
        <v>0</v>
      </c>
      <c r="Q1848" s="45">
        <v>0</v>
      </c>
      <c r="R1848" s="57">
        <v>45658</v>
      </c>
      <c r="S1848" s="57">
        <v>46022</v>
      </c>
    </row>
    <row r="1849" spans="1:19" ht="20.3" x14ac:dyDescent="0.35">
      <c r="A1849" s="43">
        <v>205</v>
      </c>
      <c r="B1849" s="47" t="s">
        <v>1661</v>
      </c>
      <c r="C1849" s="55">
        <v>33030</v>
      </c>
      <c r="D1849" s="43" t="s">
        <v>1900</v>
      </c>
      <c r="E1849" s="43">
        <v>1974</v>
      </c>
      <c r="F1849" s="43" t="s">
        <v>2131</v>
      </c>
      <c r="G1849" s="56" t="s">
        <v>2097</v>
      </c>
      <c r="H1849" s="43">
        <v>5</v>
      </c>
      <c r="I1849" s="43">
        <v>4</v>
      </c>
      <c r="J1849" s="43">
        <v>0</v>
      </c>
      <c r="K1849" s="43">
        <v>6465.5</v>
      </c>
      <c r="L1849" s="43" t="s">
        <v>2131</v>
      </c>
      <c r="M1849" s="45">
        <v>0</v>
      </c>
      <c r="N1849" s="45">
        <f t="shared" si="160"/>
        <v>0</v>
      </c>
      <c r="O1849" s="45">
        <v>0</v>
      </c>
      <c r="P1849" s="45">
        <v>0</v>
      </c>
      <c r="Q1849" s="45">
        <v>0</v>
      </c>
      <c r="R1849" s="57">
        <v>45658</v>
      </c>
      <c r="S1849" s="57">
        <v>46022</v>
      </c>
    </row>
    <row r="1850" spans="1:19" ht="20.3" x14ac:dyDescent="0.35">
      <c r="A1850" s="43">
        <v>206</v>
      </c>
      <c r="B1850" s="48" t="s">
        <v>1770</v>
      </c>
      <c r="C1850" s="55">
        <v>33052</v>
      </c>
      <c r="D1850" s="43" t="s">
        <v>1899</v>
      </c>
      <c r="E1850" s="43">
        <v>1973</v>
      </c>
      <c r="F1850" s="43" t="s">
        <v>2131</v>
      </c>
      <c r="G1850" s="56" t="s">
        <v>2097</v>
      </c>
      <c r="H1850" s="43">
        <v>5</v>
      </c>
      <c r="I1850" s="43">
        <v>4</v>
      </c>
      <c r="J1850" s="43">
        <v>0</v>
      </c>
      <c r="K1850" s="43">
        <v>6326.6</v>
      </c>
      <c r="L1850" s="43">
        <v>4190.2</v>
      </c>
      <c r="M1850" s="45">
        <v>0</v>
      </c>
      <c r="N1850" s="45">
        <f t="shared" si="160"/>
        <v>0</v>
      </c>
      <c r="O1850" s="45">
        <v>0</v>
      </c>
      <c r="P1850" s="45">
        <v>0</v>
      </c>
      <c r="Q1850" s="45">
        <v>0</v>
      </c>
      <c r="R1850" s="57">
        <v>45658</v>
      </c>
      <c r="S1850" s="57">
        <v>46022</v>
      </c>
    </row>
    <row r="1851" spans="1:19" ht="20.3" x14ac:dyDescent="0.35">
      <c r="A1851" s="43">
        <v>207</v>
      </c>
      <c r="B1851" s="47" t="s">
        <v>1344</v>
      </c>
      <c r="C1851" s="55">
        <v>37163</v>
      </c>
      <c r="D1851" s="43" t="s">
        <v>1899</v>
      </c>
      <c r="E1851" s="43">
        <v>1953</v>
      </c>
      <c r="F1851" s="43" t="s">
        <v>2131</v>
      </c>
      <c r="G1851" s="56" t="s">
        <v>2098</v>
      </c>
      <c r="H1851" s="43">
        <v>2</v>
      </c>
      <c r="I1851" s="43">
        <v>2</v>
      </c>
      <c r="J1851" s="43">
        <v>0</v>
      </c>
      <c r="K1851" s="43">
        <v>934</v>
      </c>
      <c r="L1851" s="43">
        <v>825</v>
      </c>
      <c r="M1851" s="45">
        <v>0</v>
      </c>
      <c r="N1851" s="45">
        <f t="shared" si="160"/>
        <v>0</v>
      </c>
      <c r="O1851" s="45">
        <v>0</v>
      </c>
      <c r="P1851" s="45">
        <v>0</v>
      </c>
      <c r="Q1851" s="45">
        <v>0</v>
      </c>
      <c r="R1851" s="57">
        <v>45658</v>
      </c>
      <c r="S1851" s="57">
        <v>46022</v>
      </c>
    </row>
    <row r="1852" spans="1:19" ht="20.3" x14ac:dyDescent="0.35">
      <c r="A1852" s="43">
        <v>208</v>
      </c>
      <c r="B1852" s="47" t="s">
        <v>1663</v>
      </c>
      <c r="C1852" s="55">
        <v>33146</v>
      </c>
      <c r="D1852" s="43" t="s">
        <v>1900</v>
      </c>
      <c r="E1852" s="43">
        <v>1958</v>
      </c>
      <c r="F1852" s="43" t="s">
        <v>2131</v>
      </c>
      <c r="G1852" s="56" t="s">
        <v>2098</v>
      </c>
      <c r="H1852" s="43">
        <v>2</v>
      </c>
      <c r="I1852" s="43">
        <v>2</v>
      </c>
      <c r="J1852" s="43">
        <v>0</v>
      </c>
      <c r="K1852" s="43">
        <v>897.1</v>
      </c>
      <c r="L1852" s="43" t="s">
        <v>2131</v>
      </c>
      <c r="M1852" s="45">
        <v>0</v>
      </c>
      <c r="N1852" s="45">
        <f t="shared" si="160"/>
        <v>0</v>
      </c>
      <c r="O1852" s="45">
        <v>0</v>
      </c>
      <c r="P1852" s="45">
        <v>0</v>
      </c>
      <c r="Q1852" s="45">
        <v>0</v>
      </c>
      <c r="R1852" s="57">
        <v>45658</v>
      </c>
      <c r="S1852" s="57">
        <v>46022</v>
      </c>
    </row>
    <row r="1853" spans="1:19" ht="20.3" x14ac:dyDescent="0.35">
      <c r="A1853" s="43">
        <v>209</v>
      </c>
      <c r="B1853" s="47" t="s">
        <v>1613</v>
      </c>
      <c r="C1853" s="55">
        <v>33536</v>
      </c>
      <c r="D1853" s="43" t="s">
        <v>1899</v>
      </c>
      <c r="E1853" s="43">
        <v>1962</v>
      </c>
      <c r="F1853" s="43" t="s">
        <v>2131</v>
      </c>
      <c r="G1853" s="56" t="s">
        <v>2098</v>
      </c>
      <c r="H1853" s="43">
        <v>4</v>
      </c>
      <c r="I1853" s="43">
        <v>3</v>
      </c>
      <c r="J1853" s="43">
        <v>0</v>
      </c>
      <c r="K1853" s="43">
        <v>2011.9</v>
      </c>
      <c r="L1853" s="43">
        <v>2179.1</v>
      </c>
      <c r="M1853" s="45">
        <v>0</v>
      </c>
      <c r="N1853" s="45">
        <f t="shared" si="160"/>
        <v>0</v>
      </c>
      <c r="O1853" s="45">
        <v>0</v>
      </c>
      <c r="P1853" s="45">
        <v>0</v>
      </c>
      <c r="Q1853" s="45">
        <v>0</v>
      </c>
      <c r="R1853" s="57">
        <v>45658</v>
      </c>
      <c r="S1853" s="57">
        <v>46022</v>
      </c>
    </row>
    <row r="1854" spans="1:19" ht="20.3" x14ac:dyDescent="0.35">
      <c r="A1854" s="43">
        <v>210</v>
      </c>
      <c r="B1854" s="47" t="s">
        <v>1614</v>
      </c>
      <c r="C1854" s="55">
        <v>33527</v>
      </c>
      <c r="D1854" s="43" t="s">
        <v>1899</v>
      </c>
      <c r="E1854" s="43">
        <v>1961</v>
      </c>
      <c r="F1854" s="43" t="s">
        <v>2131</v>
      </c>
      <c r="G1854" s="56" t="s">
        <v>2098</v>
      </c>
      <c r="H1854" s="43">
        <v>4</v>
      </c>
      <c r="I1854" s="43">
        <v>3</v>
      </c>
      <c r="J1854" s="43">
        <v>0</v>
      </c>
      <c r="K1854" s="43">
        <v>2158.4</v>
      </c>
      <c r="L1854" s="43">
        <v>1989.2</v>
      </c>
      <c r="M1854" s="45">
        <v>0</v>
      </c>
      <c r="N1854" s="45">
        <f t="shared" si="160"/>
        <v>0</v>
      </c>
      <c r="O1854" s="45">
        <v>0</v>
      </c>
      <c r="P1854" s="45">
        <v>0</v>
      </c>
      <c r="Q1854" s="45">
        <v>0</v>
      </c>
      <c r="R1854" s="57">
        <v>45658</v>
      </c>
      <c r="S1854" s="57">
        <v>46022</v>
      </c>
    </row>
    <row r="1855" spans="1:19" ht="20.3" x14ac:dyDescent="0.35">
      <c r="A1855" s="43">
        <v>211</v>
      </c>
      <c r="B1855" s="47" t="s">
        <v>1615</v>
      </c>
      <c r="C1855" s="55">
        <v>33538</v>
      </c>
      <c r="D1855" s="43" t="s">
        <v>1899</v>
      </c>
      <c r="E1855" s="43">
        <v>1962</v>
      </c>
      <c r="F1855" s="43" t="s">
        <v>2131</v>
      </c>
      <c r="G1855" s="56" t="s">
        <v>2098</v>
      </c>
      <c r="H1855" s="43">
        <v>4</v>
      </c>
      <c r="I1855" s="43">
        <v>3</v>
      </c>
      <c r="J1855" s="43">
        <v>0</v>
      </c>
      <c r="K1855" s="43">
        <v>2011</v>
      </c>
      <c r="L1855" s="43">
        <v>2007</v>
      </c>
      <c r="M1855" s="45">
        <v>0</v>
      </c>
      <c r="N1855" s="45">
        <f t="shared" si="160"/>
        <v>0</v>
      </c>
      <c r="O1855" s="45">
        <v>0</v>
      </c>
      <c r="P1855" s="45">
        <v>0</v>
      </c>
      <c r="Q1855" s="45">
        <v>0</v>
      </c>
      <c r="R1855" s="57">
        <v>45658</v>
      </c>
      <c r="S1855" s="57">
        <v>46022</v>
      </c>
    </row>
    <row r="1856" spans="1:19" ht="20.3" x14ac:dyDescent="0.35">
      <c r="A1856" s="43">
        <v>212</v>
      </c>
      <c r="B1856" s="47" t="s">
        <v>1616</v>
      </c>
      <c r="C1856" s="55">
        <v>35344</v>
      </c>
      <c r="D1856" s="43" t="s">
        <v>1899</v>
      </c>
      <c r="E1856" s="43">
        <v>1963</v>
      </c>
      <c r="F1856" s="43" t="s">
        <v>2131</v>
      </c>
      <c r="G1856" s="56" t="s">
        <v>2098</v>
      </c>
      <c r="H1856" s="43">
        <v>5</v>
      </c>
      <c r="I1856" s="43">
        <v>6</v>
      </c>
      <c r="J1856" s="43">
        <v>0</v>
      </c>
      <c r="K1856" s="43">
        <v>3444</v>
      </c>
      <c r="L1856" s="43">
        <v>2285.6</v>
      </c>
      <c r="M1856" s="45">
        <v>0</v>
      </c>
      <c r="N1856" s="45">
        <f t="shared" si="160"/>
        <v>0</v>
      </c>
      <c r="O1856" s="45">
        <v>0</v>
      </c>
      <c r="P1856" s="45">
        <v>0</v>
      </c>
      <c r="Q1856" s="45">
        <v>0</v>
      </c>
      <c r="R1856" s="57">
        <v>45658</v>
      </c>
      <c r="S1856" s="57">
        <v>46022</v>
      </c>
    </row>
    <row r="1857" spans="1:19" ht="20.3" x14ac:dyDescent="0.35">
      <c r="A1857" s="43">
        <v>213</v>
      </c>
      <c r="B1857" s="47" t="s">
        <v>1617</v>
      </c>
      <c r="C1857" s="55">
        <v>34564</v>
      </c>
      <c r="D1857" s="43" t="s">
        <v>1899</v>
      </c>
      <c r="E1857" s="43">
        <v>1961</v>
      </c>
      <c r="F1857" s="43" t="s">
        <v>2131</v>
      </c>
      <c r="G1857" s="56" t="s">
        <v>2098</v>
      </c>
      <c r="H1857" s="43">
        <v>4</v>
      </c>
      <c r="I1857" s="43">
        <v>4</v>
      </c>
      <c r="J1857" s="43">
        <v>0</v>
      </c>
      <c r="K1857" s="43">
        <v>4477.8</v>
      </c>
      <c r="L1857" s="43">
        <v>2543.9</v>
      </c>
      <c r="M1857" s="45">
        <v>0</v>
      </c>
      <c r="N1857" s="45">
        <f t="shared" si="160"/>
        <v>0</v>
      </c>
      <c r="O1857" s="45">
        <v>0</v>
      </c>
      <c r="P1857" s="45">
        <v>0</v>
      </c>
      <c r="Q1857" s="45">
        <v>0</v>
      </c>
      <c r="R1857" s="57">
        <v>45658</v>
      </c>
      <c r="S1857" s="57">
        <v>46022</v>
      </c>
    </row>
    <row r="1858" spans="1:19" ht="20.3" x14ac:dyDescent="0.35">
      <c r="A1858" s="43">
        <v>214</v>
      </c>
      <c r="B1858" s="47" t="s">
        <v>1618</v>
      </c>
      <c r="C1858" s="55">
        <v>34972</v>
      </c>
      <c r="D1858" s="43" t="s">
        <v>1899</v>
      </c>
      <c r="E1858" s="43">
        <v>1963</v>
      </c>
      <c r="F1858" s="43" t="s">
        <v>2131</v>
      </c>
      <c r="G1858" s="56" t="s">
        <v>2097</v>
      </c>
      <c r="H1858" s="43">
        <v>5</v>
      </c>
      <c r="I1858" s="43">
        <v>3</v>
      </c>
      <c r="J1858" s="43">
        <v>0</v>
      </c>
      <c r="K1858" s="43">
        <v>4148</v>
      </c>
      <c r="L1858" s="43">
        <v>2591.6999999999998</v>
      </c>
      <c r="M1858" s="45">
        <v>0</v>
      </c>
      <c r="N1858" s="45">
        <f t="shared" si="160"/>
        <v>0</v>
      </c>
      <c r="O1858" s="45">
        <v>0</v>
      </c>
      <c r="P1858" s="45">
        <v>0</v>
      </c>
      <c r="Q1858" s="45">
        <v>0</v>
      </c>
      <c r="R1858" s="57">
        <v>45658</v>
      </c>
      <c r="S1858" s="57">
        <v>46022</v>
      </c>
    </row>
    <row r="1859" spans="1:19" ht="20.3" x14ac:dyDescent="0.35">
      <c r="A1859" s="43">
        <v>215</v>
      </c>
      <c r="B1859" s="47" t="s">
        <v>1619</v>
      </c>
      <c r="C1859" s="55">
        <v>35191</v>
      </c>
      <c r="D1859" s="43" t="s">
        <v>1899</v>
      </c>
      <c r="E1859" s="43">
        <v>1962</v>
      </c>
      <c r="F1859" s="43" t="s">
        <v>2131</v>
      </c>
      <c r="G1859" s="56" t="s">
        <v>2098</v>
      </c>
      <c r="H1859" s="43">
        <v>4</v>
      </c>
      <c r="I1859" s="43">
        <v>2</v>
      </c>
      <c r="J1859" s="43">
        <v>0</v>
      </c>
      <c r="K1859" s="43">
        <v>2352</v>
      </c>
      <c r="L1859" s="43">
        <v>1257.9000000000001</v>
      </c>
      <c r="M1859" s="45">
        <v>0</v>
      </c>
      <c r="N1859" s="45">
        <f t="shared" si="160"/>
        <v>0</v>
      </c>
      <c r="O1859" s="45">
        <v>0</v>
      </c>
      <c r="P1859" s="45">
        <v>0</v>
      </c>
      <c r="Q1859" s="45">
        <v>0</v>
      </c>
      <c r="R1859" s="57">
        <v>45658</v>
      </c>
      <c r="S1859" s="57">
        <v>46022</v>
      </c>
    </row>
    <row r="1860" spans="1:19" ht="20.3" x14ac:dyDescent="0.35">
      <c r="A1860" s="43">
        <v>216</v>
      </c>
      <c r="B1860" s="47" t="s">
        <v>1620</v>
      </c>
      <c r="C1860" s="55">
        <v>35197</v>
      </c>
      <c r="D1860" s="43" t="s">
        <v>1899</v>
      </c>
      <c r="E1860" s="43">
        <v>1964</v>
      </c>
      <c r="F1860" s="43" t="s">
        <v>2131</v>
      </c>
      <c r="G1860" s="56" t="s">
        <v>2098</v>
      </c>
      <c r="H1860" s="43">
        <v>4</v>
      </c>
      <c r="I1860" s="43">
        <v>3</v>
      </c>
      <c r="J1860" s="43">
        <v>0</v>
      </c>
      <c r="K1860" s="43">
        <v>3464.7</v>
      </c>
      <c r="L1860" s="43">
        <v>1960.2</v>
      </c>
      <c r="M1860" s="45">
        <v>0</v>
      </c>
      <c r="N1860" s="45">
        <f t="shared" ref="N1860:N1923" si="161">M1860</f>
        <v>0</v>
      </c>
      <c r="O1860" s="45">
        <v>0</v>
      </c>
      <c r="P1860" s="45">
        <v>0</v>
      </c>
      <c r="Q1860" s="45">
        <v>0</v>
      </c>
      <c r="R1860" s="57">
        <v>45658</v>
      </c>
      <c r="S1860" s="57">
        <v>46022</v>
      </c>
    </row>
    <row r="1861" spans="1:19" ht="20.3" x14ac:dyDescent="0.35">
      <c r="A1861" s="43">
        <v>217</v>
      </c>
      <c r="B1861" s="47" t="s">
        <v>1621</v>
      </c>
      <c r="C1861" s="55">
        <v>35349</v>
      </c>
      <c r="D1861" s="43" t="s">
        <v>1899</v>
      </c>
      <c r="E1861" s="43">
        <v>1963</v>
      </c>
      <c r="F1861" s="43" t="s">
        <v>2131</v>
      </c>
      <c r="G1861" s="56" t="s">
        <v>2098</v>
      </c>
      <c r="H1861" s="43">
        <v>5</v>
      </c>
      <c r="I1861" s="43">
        <v>6</v>
      </c>
      <c r="J1861" s="43">
        <v>0</v>
      </c>
      <c r="K1861" s="43">
        <v>4109.1000000000004</v>
      </c>
      <c r="L1861" s="43">
        <v>2471.8000000000002</v>
      </c>
      <c r="M1861" s="45">
        <v>0</v>
      </c>
      <c r="N1861" s="45">
        <f t="shared" si="161"/>
        <v>0</v>
      </c>
      <c r="O1861" s="45">
        <v>0</v>
      </c>
      <c r="P1861" s="45">
        <v>0</v>
      </c>
      <c r="Q1861" s="45">
        <v>0</v>
      </c>
      <c r="R1861" s="57">
        <v>45658</v>
      </c>
      <c r="S1861" s="57">
        <v>46022</v>
      </c>
    </row>
    <row r="1862" spans="1:19" ht="20.3" x14ac:dyDescent="0.35">
      <c r="A1862" s="43">
        <v>218</v>
      </c>
      <c r="B1862" s="47" t="s">
        <v>1622</v>
      </c>
      <c r="C1862" s="55">
        <v>35650</v>
      </c>
      <c r="D1862" s="43" t="s">
        <v>1899</v>
      </c>
      <c r="E1862" s="43">
        <v>1961</v>
      </c>
      <c r="F1862" s="43" t="s">
        <v>2131</v>
      </c>
      <c r="G1862" s="56" t="s">
        <v>2098</v>
      </c>
      <c r="H1862" s="43">
        <v>3</v>
      </c>
      <c r="I1862" s="43">
        <v>2</v>
      </c>
      <c r="J1862" s="43">
        <v>0</v>
      </c>
      <c r="K1862" s="43">
        <v>932.8</v>
      </c>
      <c r="L1862" s="43">
        <v>929.43</v>
      </c>
      <c r="M1862" s="45">
        <v>0</v>
      </c>
      <c r="N1862" s="45">
        <f t="shared" si="161"/>
        <v>0</v>
      </c>
      <c r="O1862" s="45">
        <v>0</v>
      </c>
      <c r="P1862" s="45">
        <v>0</v>
      </c>
      <c r="Q1862" s="45">
        <v>0</v>
      </c>
      <c r="R1862" s="57">
        <v>45658</v>
      </c>
      <c r="S1862" s="57">
        <v>46022</v>
      </c>
    </row>
    <row r="1863" spans="1:19" ht="20.3" x14ac:dyDescent="0.35">
      <c r="A1863" s="43">
        <v>219</v>
      </c>
      <c r="B1863" s="47" t="s">
        <v>1623</v>
      </c>
      <c r="C1863" s="55">
        <v>36160</v>
      </c>
      <c r="D1863" s="43" t="s">
        <v>1899</v>
      </c>
      <c r="E1863" s="43">
        <v>1963</v>
      </c>
      <c r="F1863" s="43" t="s">
        <v>2131</v>
      </c>
      <c r="G1863" s="56" t="s">
        <v>2098</v>
      </c>
      <c r="H1863" s="43">
        <v>4</v>
      </c>
      <c r="I1863" s="43">
        <v>2</v>
      </c>
      <c r="J1863" s="43">
        <v>0</v>
      </c>
      <c r="K1863" s="43">
        <v>1264.0999999999999</v>
      </c>
      <c r="L1863" s="43">
        <v>1245.0999999999999</v>
      </c>
      <c r="M1863" s="45">
        <v>0</v>
      </c>
      <c r="N1863" s="45">
        <f t="shared" si="161"/>
        <v>0</v>
      </c>
      <c r="O1863" s="45">
        <v>0</v>
      </c>
      <c r="P1863" s="45">
        <v>0</v>
      </c>
      <c r="Q1863" s="45">
        <v>0</v>
      </c>
      <c r="R1863" s="57">
        <v>45658</v>
      </c>
      <c r="S1863" s="57">
        <v>46022</v>
      </c>
    </row>
    <row r="1864" spans="1:19" ht="20.3" x14ac:dyDescent="0.35">
      <c r="A1864" s="43">
        <v>220</v>
      </c>
      <c r="B1864" s="47" t="s">
        <v>1624</v>
      </c>
      <c r="C1864" s="55">
        <v>36657</v>
      </c>
      <c r="D1864" s="43" t="s">
        <v>1899</v>
      </c>
      <c r="E1864" s="43">
        <v>1961</v>
      </c>
      <c r="F1864" s="43" t="s">
        <v>2131</v>
      </c>
      <c r="G1864" s="56" t="s">
        <v>2098</v>
      </c>
      <c r="H1864" s="43">
        <v>4</v>
      </c>
      <c r="I1864" s="43">
        <v>3</v>
      </c>
      <c r="J1864" s="43">
        <v>0</v>
      </c>
      <c r="K1864" s="43">
        <v>3593.7</v>
      </c>
      <c r="L1864" s="43">
        <v>2001.8</v>
      </c>
      <c r="M1864" s="45">
        <v>0</v>
      </c>
      <c r="N1864" s="45">
        <f t="shared" si="161"/>
        <v>0</v>
      </c>
      <c r="O1864" s="45">
        <v>0</v>
      </c>
      <c r="P1864" s="45">
        <v>0</v>
      </c>
      <c r="Q1864" s="45">
        <v>0</v>
      </c>
      <c r="R1864" s="57">
        <v>45658</v>
      </c>
      <c r="S1864" s="57">
        <v>46022</v>
      </c>
    </row>
    <row r="1865" spans="1:19" ht="20.3" x14ac:dyDescent="0.35">
      <c r="A1865" s="43">
        <v>221</v>
      </c>
      <c r="B1865" s="47" t="s">
        <v>1625</v>
      </c>
      <c r="C1865" s="55">
        <v>36695</v>
      </c>
      <c r="D1865" s="43" t="s">
        <v>1899</v>
      </c>
      <c r="E1865" s="43">
        <v>1960</v>
      </c>
      <c r="F1865" s="43" t="s">
        <v>2131</v>
      </c>
      <c r="G1865" s="56" t="s">
        <v>2097</v>
      </c>
      <c r="H1865" s="43">
        <v>4</v>
      </c>
      <c r="I1865" s="43">
        <v>3</v>
      </c>
      <c r="J1865" s="43">
        <v>0</v>
      </c>
      <c r="K1865" s="43">
        <v>2695.4</v>
      </c>
      <c r="L1865" s="43">
        <v>2020.1</v>
      </c>
      <c r="M1865" s="45">
        <v>0</v>
      </c>
      <c r="N1865" s="45">
        <f t="shared" si="161"/>
        <v>0</v>
      </c>
      <c r="O1865" s="45">
        <v>0</v>
      </c>
      <c r="P1865" s="45">
        <v>0</v>
      </c>
      <c r="Q1865" s="45">
        <v>0</v>
      </c>
      <c r="R1865" s="57">
        <v>45658</v>
      </c>
      <c r="S1865" s="57">
        <v>46022</v>
      </c>
    </row>
    <row r="1866" spans="1:19" ht="20.3" x14ac:dyDescent="0.35">
      <c r="A1866" s="43">
        <v>222</v>
      </c>
      <c r="B1866" s="47" t="s">
        <v>1626</v>
      </c>
      <c r="C1866" s="55">
        <v>36922</v>
      </c>
      <c r="D1866" s="43" t="s">
        <v>1899</v>
      </c>
      <c r="E1866" s="43">
        <v>1954</v>
      </c>
      <c r="F1866" s="43" t="s">
        <v>2131</v>
      </c>
      <c r="G1866" s="56" t="s">
        <v>2098</v>
      </c>
      <c r="H1866" s="43">
        <v>2</v>
      </c>
      <c r="I1866" s="43">
        <v>1</v>
      </c>
      <c r="J1866" s="43">
        <v>0</v>
      </c>
      <c r="K1866" s="43">
        <v>556.21</v>
      </c>
      <c r="L1866" s="43">
        <v>484.9</v>
      </c>
      <c r="M1866" s="45">
        <v>0</v>
      </c>
      <c r="N1866" s="45">
        <f t="shared" si="161"/>
        <v>0</v>
      </c>
      <c r="O1866" s="45">
        <v>0</v>
      </c>
      <c r="P1866" s="45">
        <v>0</v>
      </c>
      <c r="Q1866" s="45">
        <v>0</v>
      </c>
      <c r="R1866" s="57">
        <v>45658</v>
      </c>
      <c r="S1866" s="57">
        <v>46022</v>
      </c>
    </row>
    <row r="1867" spans="1:19" ht="20.3" x14ac:dyDescent="0.35">
      <c r="A1867" s="43">
        <v>223</v>
      </c>
      <c r="B1867" s="47" t="s">
        <v>54</v>
      </c>
      <c r="C1867" s="55">
        <v>37100</v>
      </c>
      <c r="D1867" s="43" t="s">
        <v>1899</v>
      </c>
      <c r="E1867" s="43">
        <v>1938</v>
      </c>
      <c r="F1867" s="43" t="s">
        <v>2131</v>
      </c>
      <c r="G1867" s="56" t="s">
        <v>2106</v>
      </c>
      <c r="H1867" s="43">
        <v>2</v>
      </c>
      <c r="I1867" s="43">
        <v>1</v>
      </c>
      <c r="J1867" s="43">
        <v>0</v>
      </c>
      <c r="K1867" s="43">
        <v>824.67</v>
      </c>
      <c r="L1867" s="43">
        <v>389.2</v>
      </c>
      <c r="M1867" s="45">
        <v>0</v>
      </c>
      <c r="N1867" s="45">
        <f t="shared" si="161"/>
        <v>0</v>
      </c>
      <c r="O1867" s="45">
        <v>0</v>
      </c>
      <c r="P1867" s="45">
        <v>0</v>
      </c>
      <c r="Q1867" s="45">
        <v>0</v>
      </c>
      <c r="R1867" s="57">
        <v>45658</v>
      </c>
      <c r="S1867" s="57">
        <v>46022</v>
      </c>
    </row>
    <row r="1868" spans="1:19" ht="20.3" x14ac:dyDescent="0.35">
      <c r="A1868" s="43">
        <v>224</v>
      </c>
      <c r="B1868" s="47" t="s">
        <v>75</v>
      </c>
      <c r="C1868" s="55">
        <v>32353</v>
      </c>
      <c r="D1868" s="43" t="s">
        <v>1899</v>
      </c>
      <c r="E1868" s="43">
        <v>1966</v>
      </c>
      <c r="F1868" s="43" t="s">
        <v>2131</v>
      </c>
      <c r="G1868" s="56" t="s">
        <v>2097</v>
      </c>
      <c r="H1868" s="43">
        <v>5</v>
      </c>
      <c r="I1868" s="43">
        <v>3</v>
      </c>
      <c r="J1868" s="43">
        <v>0</v>
      </c>
      <c r="K1868" s="43">
        <v>4070.16</v>
      </c>
      <c r="L1868" s="43">
        <v>2590.56</v>
      </c>
      <c r="M1868" s="45">
        <v>0</v>
      </c>
      <c r="N1868" s="45">
        <f t="shared" si="161"/>
        <v>0</v>
      </c>
      <c r="O1868" s="45">
        <v>0</v>
      </c>
      <c r="P1868" s="45">
        <v>0</v>
      </c>
      <c r="Q1868" s="45">
        <v>0</v>
      </c>
      <c r="R1868" s="57">
        <v>45658</v>
      </c>
      <c r="S1868" s="57">
        <v>46022</v>
      </c>
    </row>
    <row r="1869" spans="1:19" ht="20.3" x14ac:dyDescent="0.35">
      <c r="A1869" s="43">
        <v>225</v>
      </c>
      <c r="B1869" s="47" t="s">
        <v>23</v>
      </c>
      <c r="C1869" s="55">
        <v>34255</v>
      </c>
      <c r="D1869" s="43" t="s">
        <v>1899</v>
      </c>
      <c r="E1869" s="43">
        <v>1955</v>
      </c>
      <c r="F1869" s="43" t="s">
        <v>2131</v>
      </c>
      <c r="G1869" s="56" t="s">
        <v>2105</v>
      </c>
      <c r="H1869" s="43">
        <v>2</v>
      </c>
      <c r="I1869" s="43">
        <v>1</v>
      </c>
      <c r="J1869" s="43">
        <v>0</v>
      </c>
      <c r="K1869" s="43">
        <v>410.4</v>
      </c>
      <c r="L1869" s="43">
        <v>371.9</v>
      </c>
      <c r="M1869" s="45">
        <v>0</v>
      </c>
      <c r="N1869" s="45">
        <f t="shared" si="161"/>
        <v>0</v>
      </c>
      <c r="O1869" s="45">
        <v>0</v>
      </c>
      <c r="P1869" s="45">
        <v>0</v>
      </c>
      <c r="Q1869" s="45">
        <v>0</v>
      </c>
      <c r="R1869" s="57">
        <v>45658</v>
      </c>
      <c r="S1869" s="57">
        <v>46022</v>
      </c>
    </row>
    <row r="1870" spans="1:19" ht="20.3" x14ac:dyDescent="0.35">
      <c r="A1870" s="43">
        <v>226</v>
      </c>
      <c r="B1870" s="47" t="s">
        <v>66</v>
      </c>
      <c r="C1870" s="55">
        <v>36584</v>
      </c>
      <c r="D1870" s="43" t="s">
        <v>1899</v>
      </c>
      <c r="E1870" s="43">
        <v>1959</v>
      </c>
      <c r="F1870" s="43" t="s">
        <v>2131</v>
      </c>
      <c r="G1870" s="56" t="s">
        <v>2098</v>
      </c>
      <c r="H1870" s="43">
        <v>4</v>
      </c>
      <c r="I1870" s="43">
        <v>5</v>
      </c>
      <c r="J1870" s="43">
        <v>0</v>
      </c>
      <c r="K1870" s="43">
        <v>5664.4</v>
      </c>
      <c r="L1870" s="43">
        <v>3845.3</v>
      </c>
      <c r="M1870" s="45">
        <v>0</v>
      </c>
      <c r="N1870" s="45">
        <f t="shared" si="161"/>
        <v>0</v>
      </c>
      <c r="O1870" s="45">
        <v>0</v>
      </c>
      <c r="P1870" s="45">
        <v>0</v>
      </c>
      <c r="Q1870" s="45">
        <v>0</v>
      </c>
      <c r="R1870" s="57">
        <v>45658</v>
      </c>
      <c r="S1870" s="57">
        <v>46022</v>
      </c>
    </row>
    <row r="1871" spans="1:19" ht="20.3" x14ac:dyDescent="0.3">
      <c r="A1871" s="46" t="s">
        <v>22</v>
      </c>
      <c r="B1871" s="46"/>
      <c r="C1871" s="58" t="s">
        <v>172</v>
      </c>
      <c r="D1871" s="58" t="s">
        <v>172</v>
      </c>
      <c r="E1871" s="58" t="s">
        <v>172</v>
      </c>
      <c r="F1871" s="58" t="s">
        <v>172</v>
      </c>
      <c r="G1871" s="58" t="s">
        <v>172</v>
      </c>
      <c r="H1871" s="58" t="s">
        <v>172</v>
      </c>
      <c r="I1871" s="58" t="s">
        <v>172</v>
      </c>
      <c r="J1871" s="49">
        <f t="shared" ref="J1871:Q1871" si="162">SUM(J1719:J1870)</f>
        <v>0</v>
      </c>
      <c r="K1871" s="49">
        <f t="shared" si="162"/>
        <v>344846.12999999995</v>
      </c>
      <c r="L1871" s="49">
        <f t="shared" si="162"/>
        <v>220423.46</v>
      </c>
      <c r="M1871" s="49">
        <f t="shared" si="162"/>
        <v>0</v>
      </c>
      <c r="N1871" s="49">
        <f t="shared" si="162"/>
        <v>0</v>
      </c>
      <c r="O1871" s="49">
        <f t="shared" si="162"/>
        <v>0</v>
      </c>
      <c r="P1871" s="49">
        <f t="shared" si="162"/>
        <v>0</v>
      </c>
      <c r="Q1871" s="49">
        <f t="shared" si="162"/>
        <v>0</v>
      </c>
      <c r="R1871" s="58" t="s">
        <v>172</v>
      </c>
      <c r="S1871" s="58" t="s">
        <v>172</v>
      </c>
    </row>
    <row r="1872" spans="1:19" ht="19.649999999999999" x14ac:dyDescent="0.3">
      <c r="A1872" s="596" t="s">
        <v>1977</v>
      </c>
      <c r="B1872" s="596"/>
      <c r="C1872" s="596"/>
      <c r="D1872" s="596"/>
      <c r="E1872" s="596"/>
      <c r="F1872" s="596"/>
      <c r="G1872" s="596"/>
      <c r="H1872" s="596"/>
      <c r="I1872" s="596"/>
      <c r="J1872" s="596"/>
      <c r="K1872" s="596"/>
      <c r="L1872" s="596"/>
      <c r="M1872" s="596"/>
      <c r="N1872" s="596"/>
      <c r="O1872" s="596"/>
      <c r="P1872" s="596"/>
      <c r="Q1872" s="596"/>
      <c r="R1872" s="596"/>
      <c r="S1872" s="597"/>
    </row>
    <row r="1873" spans="1:19" ht="20.3" x14ac:dyDescent="0.35">
      <c r="A1873" s="43">
        <v>227</v>
      </c>
      <c r="B1873" s="44" t="s">
        <v>1664</v>
      </c>
      <c r="C1873" s="55">
        <v>37328</v>
      </c>
      <c r="D1873" s="43" t="s">
        <v>1900</v>
      </c>
      <c r="E1873" s="43">
        <v>1984</v>
      </c>
      <c r="F1873" s="43" t="s">
        <v>2131</v>
      </c>
      <c r="G1873" s="56" t="s">
        <v>2097</v>
      </c>
      <c r="H1873" s="43">
        <v>5</v>
      </c>
      <c r="I1873" s="43">
        <v>6</v>
      </c>
      <c r="J1873" s="43">
        <v>0</v>
      </c>
      <c r="K1873" s="43">
        <v>4407.8</v>
      </c>
      <c r="L1873" s="43" t="s">
        <v>2131</v>
      </c>
      <c r="M1873" s="45">
        <v>0</v>
      </c>
      <c r="N1873" s="45">
        <f t="shared" si="161"/>
        <v>0</v>
      </c>
      <c r="O1873" s="45">
        <v>0</v>
      </c>
      <c r="P1873" s="45">
        <v>0</v>
      </c>
      <c r="Q1873" s="45">
        <v>0</v>
      </c>
      <c r="R1873" s="57">
        <v>45658</v>
      </c>
      <c r="S1873" s="57">
        <v>46022</v>
      </c>
    </row>
    <row r="1874" spans="1:19" ht="20.3" x14ac:dyDescent="0.35">
      <c r="A1874" s="43">
        <v>228</v>
      </c>
      <c r="B1874" s="44" t="s">
        <v>1665</v>
      </c>
      <c r="C1874" s="55">
        <v>37402</v>
      </c>
      <c r="D1874" s="43" t="s">
        <v>1900</v>
      </c>
      <c r="E1874" s="43">
        <v>1977</v>
      </c>
      <c r="F1874" s="43" t="s">
        <v>2131</v>
      </c>
      <c r="G1874" s="56" t="s">
        <v>2098</v>
      </c>
      <c r="H1874" s="43">
        <v>5</v>
      </c>
      <c r="I1874" s="43">
        <v>2</v>
      </c>
      <c r="J1874" s="43">
        <v>0</v>
      </c>
      <c r="K1874" s="43">
        <v>1967.1</v>
      </c>
      <c r="L1874" s="43" t="s">
        <v>2131</v>
      </c>
      <c r="M1874" s="45">
        <v>0</v>
      </c>
      <c r="N1874" s="45">
        <f t="shared" si="161"/>
        <v>0</v>
      </c>
      <c r="O1874" s="45">
        <v>0</v>
      </c>
      <c r="P1874" s="45">
        <v>0</v>
      </c>
      <c r="Q1874" s="45">
        <v>0</v>
      </c>
      <c r="R1874" s="57">
        <v>45658</v>
      </c>
      <c r="S1874" s="57">
        <v>46022</v>
      </c>
    </row>
    <row r="1875" spans="1:19" ht="20.3" x14ac:dyDescent="0.35">
      <c r="A1875" s="43">
        <v>229</v>
      </c>
      <c r="B1875" s="44" t="s">
        <v>1666</v>
      </c>
      <c r="C1875" s="55">
        <v>37403</v>
      </c>
      <c r="D1875" s="43" t="s">
        <v>1900</v>
      </c>
      <c r="E1875" s="43">
        <v>1977</v>
      </c>
      <c r="F1875" s="43" t="s">
        <v>2131</v>
      </c>
      <c r="G1875" s="56" t="s">
        <v>2097</v>
      </c>
      <c r="H1875" s="43">
        <v>5</v>
      </c>
      <c r="I1875" s="43">
        <v>2</v>
      </c>
      <c r="J1875" s="43">
        <v>0</v>
      </c>
      <c r="K1875" s="43">
        <v>1468.8</v>
      </c>
      <c r="L1875" s="43" t="s">
        <v>2131</v>
      </c>
      <c r="M1875" s="45">
        <v>0</v>
      </c>
      <c r="N1875" s="45">
        <f t="shared" si="161"/>
        <v>0</v>
      </c>
      <c r="O1875" s="45">
        <v>0</v>
      </c>
      <c r="P1875" s="45">
        <v>0</v>
      </c>
      <c r="Q1875" s="45">
        <v>0</v>
      </c>
      <c r="R1875" s="57">
        <v>45658</v>
      </c>
      <c r="S1875" s="57">
        <v>46022</v>
      </c>
    </row>
    <row r="1876" spans="1:19" ht="20.3" x14ac:dyDescent="0.35">
      <c r="A1876" s="43">
        <v>230</v>
      </c>
      <c r="B1876" s="44" t="s">
        <v>1667</v>
      </c>
      <c r="C1876" s="55">
        <v>45281</v>
      </c>
      <c r="D1876" s="43" t="s">
        <v>1900</v>
      </c>
      <c r="E1876" s="43">
        <v>1977</v>
      </c>
      <c r="F1876" s="43" t="s">
        <v>2131</v>
      </c>
      <c r="G1876" s="56" t="s">
        <v>2097</v>
      </c>
      <c r="H1876" s="43">
        <v>5</v>
      </c>
      <c r="I1876" s="43">
        <v>2</v>
      </c>
      <c r="J1876" s="43">
        <v>0</v>
      </c>
      <c r="K1876" s="43">
        <v>1466.7</v>
      </c>
      <c r="L1876" s="43" t="s">
        <v>2131</v>
      </c>
      <c r="M1876" s="45">
        <v>0</v>
      </c>
      <c r="N1876" s="45">
        <f t="shared" si="161"/>
        <v>0</v>
      </c>
      <c r="O1876" s="45">
        <v>0</v>
      </c>
      <c r="P1876" s="45">
        <v>0</v>
      </c>
      <c r="Q1876" s="45">
        <v>0</v>
      </c>
      <c r="R1876" s="57">
        <v>45658</v>
      </c>
      <c r="S1876" s="57">
        <v>46022</v>
      </c>
    </row>
    <row r="1877" spans="1:19" ht="20.3" x14ac:dyDescent="0.3">
      <c r="A1877" s="46" t="s">
        <v>22</v>
      </c>
      <c r="B1877" s="46"/>
      <c r="C1877" s="58" t="s">
        <v>172</v>
      </c>
      <c r="D1877" s="58" t="s">
        <v>172</v>
      </c>
      <c r="E1877" s="58" t="s">
        <v>172</v>
      </c>
      <c r="F1877" s="58" t="s">
        <v>172</v>
      </c>
      <c r="G1877" s="58" t="s">
        <v>172</v>
      </c>
      <c r="H1877" s="58" t="s">
        <v>172</v>
      </c>
      <c r="I1877" s="58" t="s">
        <v>172</v>
      </c>
      <c r="J1877" s="49">
        <f>SUM(J1873:J1876)</f>
        <v>0</v>
      </c>
      <c r="K1877" s="49">
        <f t="shared" ref="K1877:Q1877" si="163">SUM(K1873:K1876)</f>
        <v>9310.4</v>
      </c>
      <c r="L1877" s="49">
        <f t="shared" si="163"/>
        <v>0</v>
      </c>
      <c r="M1877" s="49">
        <f t="shared" si="163"/>
        <v>0</v>
      </c>
      <c r="N1877" s="49">
        <f t="shared" si="163"/>
        <v>0</v>
      </c>
      <c r="O1877" s="49">
        <f t="shared" si="163"/>
        <v>0</v>
      </c>
      <c r="P1877" s="49">
        <f t="shared" si="163"/>
        <v>0</v>
      </c>
      <c r="Q1877" s="49">
        <f t="shared" si="163"/>
        <v>0</v>
      </c>
      <c r="R1877" s="58" t="s">
        <v>172</v>
      </c>
      <c r="S1877" s="58" t="s">
        <v>172</v>
      </c>
    </row>
    <row r="1878" spans="1:19" ht="19.649999999999999" x14ac:dyDescent="0.3">
      <c r="A1878" s="596" t="s">
        <v>2024</v>
      </c>
      <c r="B1878" s="596"/>
      <c r="C1878" s="596"/>
      <c r="D1878" s="596"/>
      <c r="E1878" s="596"/>
      <c r="F1878" s="596"/>
      <c r="G1878" s="596"/>
      <c r="H1878" s="596"/>
      <c r="I1878" s="596"/>
      <c r="J1878" s="596"/>
      <c r="K1878" s="596"/>
      <c r="L1878" s="596"/>
      <c r="M1878" s="596"/>
      <c r="N1878" s="596"/>
      <c r="O1878" s="596"/>
      <c r="P1878" s="596"/>
      <c r="Q1878" s="596"/>
      <c r="R1878" s="596"/>
      <c r="S1878" s="597"/>
    </row>
    <row r="1879" spans="1:19" ht="20.3" x14ac:dyDescent="0.35">
      <c r="A1879" s="43">
        <v>231</v>
      </c>
      <c r="B1879" s="44" t="s">
        <v>1345</v>
      </c>
      <c r="C1879" s="55">
        <v>37434</v>
      </c>
      <c r="D1879" s="43" t="s">
        <v>1899</v>
      </c>
      <c r="E1879" s="43">
        <v>1968</v>
      </c>
      <c r="F1879" s="43" t="s">
        <v>2131</v>
      </c>
      <c r="G1879" s="56" t="s">
        <v>2098</v>
      </c>
      <c r="H1879" s="43">
        <v>4</v>
      </c>
      <c r="I1879" s="43">
        <v>3</v>
      </c>
      <c r="J1879" s="43">
        <v>0</v>
      </c>
      <c r="K1879" s="43">
        <v>3359.19</v>
      </c>
      <c r="L1879" s="43">
        <v>1962.13</v>
      </c>
      <c r="M1879" s="45">
        <v>0</v>
      </c>
      <c r="N1879" s="45">
        <f t="shared" si="161"/>
        <v>0</v>
      </c>
      <c r="O1879" s="45">
        <v>0</v>
      </c>
      <c r="P1879" s="45">
        <v>0</v>
      </c>
      <c r="Q1879" s="45">
        <v>0</v>
      </c>
      <c r="R1879" s="57">
        <v>45658</v>
      </c>
      <c r="S1879" s="57">
        <v>46022</v>
      </c>
    </row>
    <row r="1880" spans="1:19" ht="20.3" x14ac:dyDescent="0.35">
      <c r="A1880" s="43">
        <v>232</v>
      </c>
      <c r="B1880" s="44" t="s">
        <v>1346</v>
      </c>
      <c r="C1880" s="55">
        <v>37445</v>
      </c>
      <c r="D1880" s="43" t="s">
        <v>1899</v>
      </c>
      <c r="E1880" s="43">
        <v>1939</v>
      </c>
      <c r="F1880" s="43" t="s">
        <v>2131</v>
      </c>
      <c r="G1880" s="56" t="s">
        <v>2103</v>
      </c>
      <c r="H1880" s="43">
        <v>2</v>
      </c>
      <c r="I1880" s="43">
        <v>3</v>
      </c>
      <c r="J1880" s="43">
        <v>0</v>
      </c>
      <c r="K1880" s="43">
        <v>1489.41</v>
      </c>
      <c r="L1880" s="43">
        <v>783.40000000000009</v>
      </c>
      <c r="M1880" s="45">
        <v>0</v>
      </c>
      <c r="N1880" s="45">
        <f t="shared" si="161"/>
        <v>0</v>
      </c>
      <c r="O1880" s="45">
        <v>0</v>
      </c>
      <c r="P1880" s="45">
        <v>0</v>
      </c>
      <c r="Q1880" s="45">
        <v>0</v>
      </c>
      <c r="R1880" s="57">
        <v>45658</v>
      </c>
      <c r="S1880" s="57">
        <v>46022</v>
      </c>
    </row>
    <row r="1881" spans="1:19" ht="20.3" x14ac:dyDescent="0.35">
      <c r="A1881" s="43">
        <v>233</v>
      </c>
      <c r="B1881" s="44" t="s">
        <v>1347</v>
      </c>
      <c r="C1881" s="55">
        <v>37447</v>
      </c>
      <c r="D1881" s="43" t="s">
        <v>1899</v>
      </c>
      <c r="E1881" s="43">
        <v>1971</v>
      </c>
      <c r="F1881" s="43" t="s">
        <v>2131</v>
      </c>
      <c r="G1881" s="56" t="s">
        <v>2098</v>
      </c>
      <c r="H1881" s="43">
        <v>4</v>
      </c>
      <c r="I1881" s="43">
        <v>3</v>
      </c>
      <c r="J1881" s="43">
        <v>0</v>
      </c>
      <c r="K1881" s="43">
        <v>2706.2</v>
      </c>
      <c r="L1881" s="43">
        <v>1919.2</v>
      </c>
      <c r="M1881" s="45">
        <v>0</v>
      </c>
      <c r="N1881" s="45">
        <f t="shared" si="161"/>
        <v>0</v>
      </c>
      <c r="O1881" s="45">
        <v>0</v>
      </c>
      <c r="P1881" s="45">
        <v>0</v>
      </c>
      <c r="Q1881" s="45">
        <v>0</v>
      </c>
      <c r="R1881" s="57">
        <v>45658</v>
      </c>
      <c r="S1881" s="57">
        <v>46022</v>
      </c>
    </row>
    <row r="1882" spans="1:19" ht="20.3" x14ac:dyDescent="0.35">
      <c r="A1882" s="43">
        <v>234</v>
      </c>
      <c r="B1882" s="44" t="s">
        <v>1348</v>
      </c>
      <c r="C1882" s="55">
        <v>37449</v>
      </c>
      <c r="D1882" s="43" t="s">
        <v>1899</v>
      </c>
      <c r="E1882" s="43">
        <v>1968</v>
      </c>
      <c r="F1882" s="43" t="s">
        <v>2131</v>
      </c>
      <c r="G1882" s="56" t="s">
        <v>2098</v>
      </c>
      <c r="H1882" s="43">
        <v>4</v>
      </c>
      <c r="I1882" s="43">
        <v>3</v>
      </c>
      <c r="J1882" s="43">
        <v>0</v>
      </c>
      <c r="K1882" s="43">
        <v>2461.08</v>
      </c>
      <c r="L1882" s="43">
        <v>1544.97</v>
      </c>
      <c r="M1882" s="45">
        <v>0</v>
      </c>
      <c r="N1882" s="45">
        <f t="shared" si="161"/>
        <v>0</v>
      </c>
      <c r="O1882" s="45">
        <v>0</v>
      </c>
      <c r="P1882" s="45">
        <v>0</v>
      </c>
      <c r="Q1882" s="45">
        <v>0</v>
      </c>
      <c r="R1882" s="57">
        <v>45658</v>
      </c>
      <c r="S1882" s="57">
        <v>46022</v>
      </c>
    </row>
    <row r="1883" spans="1:19" ht="20.3" x14ac:dyDescent="0.35">
      <c r="A1883" s="43">
        <v>235</v>
      </c>
      <c r="B1883" s="44" t="s">
        <v>1349</v>
      </c>
      <c r="C1883" s="55">
        <v>37451</v>
      </c>
      <c r="D1883" s="43" t="s">
        <v>1899</v>
      </c>
      <c r="E1883" s="43">
        <v>1972</v>
      </c>
      <c r="F1883" s="43" t="s">
        <v>2131</v>
      </c>
      <c r="G1883" s="56" t="s">
        <v>2098</v>
      </c>
      <c r="H1883" s="43">
        <v>5</v>
      </c>
      <c r="I1883" s="43">
        <v>3</v>
      </c>
      <c r="J1883" s="43">
        <v>0</v>
      </c>
      <c r="K1883" s="43">
        <v>4098.1499999999996</v>
      </c>
      <c r="L1883" s="43">
        <v>2536.89</v>
      </c>
      <c r="M1883" s="45">
        <v>0</v>
      </c>
      <c r="N1883" s="45">
        <f t="shared" si="161"/>
        <v>0</v>
      </c>
      <c r="O1883" s="45">
        <v>0</v>
      </c>
      <c r="P1883" s="45">
        <v>0</v>
      </c>
      <c r="Q1883" s="45">
        <v>0</v>
      </c>
      <c r="R1883" s="57">
        <v>45658</v>
      </c>
      <c r="S1883" s="57">
        <v>46022</v>
      </c>
    </row>
    <row r="1884" spans="1:19" ht="20.3" x14ac:dyDescent="0.35">
      <c r="A1884" s="43">
        <v>236</v>
      </c>
      <c r="B1884" s="44" t="s">
        <v>1351</v>
      </c>
      <c r="C1884" s="55">
        <v>37494</v>
      </c>
      <c r="D1884" s="43" t="s">
        <v>1899</v>
      </c>
      <c r="E1884" s="43">
        <v>1940</v>
      </c>
      <c r="F1884" s="43" t="s">
        <v>2131</v>
      </c>
      <c r="G1884" s="56" t="s">
        <v>2113</v>
      </c>
      <c r="H1884" s="43">
        <v>3</v>
      </c>
      <c r="I1884" s="43">
        <v>3</v>
      </c>
      <c r="J1884" s="43">
        <v>0</v>
      </c>
      <c r="K1884" s="43">
        <v>2452.33</v>
      </c>
      <c r="L1884" s="43">
        <v>1311.78</v>
      </c>
      <c r="M1884" s="45">
        <v>0</v>
      </c>
      <c r="N1884" s="45">
        <f t="shared" si="161"/>
        <v>0</v>
      </c>
      <c r="O1884" s="45">
        <v>0</v>
      </c>
      <c r="P1884" s="45">
        <v>0</v>
      </c>
      <c r="Q1884" s="45">
        <v>0</v>
      </c>
      <c r="R1884" s="57">
        <v>45658</v>
      </c>
      <c r="S1884" s="57">
        <v>46022</v>
      </c>
    </row>
    <row r="1885" spans="1:19" ht="20.3" x14ac:dyDescent="0.35">
      <c r="A1885" s="43">
        <v>237</v>
      </c>
      <c r="B1885" s="44" t="s">
        <v>479</v>
      </c>
      <c r="C1885" s="55">
        <v>37416</v>
      </c>
      <c r="D1885" s="43" t="s">
        <v>1899</v>
      </c>
      <c r="E1885" s="43">
        <v>1956</v>
      </c>
      <c r="F1885" s="43" t="s">
        <v>2131</v>
      </c>
      <c r="G1885" s="56" t="s">
        <v>2098</v>
      </c>
      <c r="H1885" s="43">
        <v>2</v>
      </c>
      <c r="I1885" s="43">
        <v>1</v>
      </c>
      <c r="J1885" s="43">
        <v>0</v>
      </c>
      <c r="K1885" s="43">
        <v>669.04</v>
      </c>
      <c r="L1885" s="43">
        <v>381.8</v>
      </c>
      <c r="M1885" s="45">
        <v>0</v>
      </c>
      <c r="N1885" s="45">
        <f t="shared" si="161"/>
        <v>0</v>
      </c>
      <c r="O1885" s="45">
        <v>0</v>
      </c>
      <c r="P1885" s="45">
        <v>0</v>
      </c>
      <c r="Q1885" s="45">
        <v>0</v>
      </c>
      <c r="R1885" s="57">
        <v>45658</v>
      </c>
      <c r="S1885" s="57">
        <v>46022</v>
      </c>
    </row>
    <row r="1886" spans="1:19" ht="20.3" x14ac:dyDescent="0.35">
      <c r="A1886" s="43">
        <v>238</v>
      </c>
      <c r="B1886" s="44" t="s">
        <v>480</v>
      </c>
      <c r="C1886" s="55">
        <v>37452</v>
      </c>
      <c r="D1886" s="43" t="s">
        <v>1899</v>
      </c>
      <c r="E1886" s="43">
        <v>1961</v>
      </c>
      <c r="F1886" s="43" t="s">
        <v>2131</v>
      </c>
      <c r="G1886" s="56" t="s">
        <v>2098</v>
      </c>
      <c r="H1886" s="43">
        <v>2</v>
      </c>
      <c r="I1886" s="43">
        <v>1</v>
      </c>
      <c r="J1886" s="43">
        <v>0</v>
      </c>
      <c r="K1886" s="43">
        <v>945.96</v>
      </c>
      <c r="L1886" s="43">
        <v>490.23</v>
      </c>
      <c r="M1886" s="45">
        <v>0</v>
      </c>
      <c r="N1886" s="45">
        <f t="shared" si="161"/>
        <v>0</v>
      </c>
      <c r="O1886" s="45">
        <v>0</v>
      </c>
      <c r="P1886" s="45">
        <v>0</v>
      </c>
      <c r="Q1886" s="45">
        <v>0</v>
      </c>
      <c r="R1886" s="57">
        <v>45658</v>
      </c>
      <c r="S1886" s="57">
        <v>46022</v>
      </c>
    </row>
    <row r="1887" spans="1:19" ht="20.3" x14ac:dyDescent="0.35">
      <c r="A1887" s="43">
        <v>239</v>
      </c>
      <c r="B1887" s="44" t="s">
        <v>1025</v>
      </c>
      <c r="C1887" s="55">
        <v>37456</v>
      </c>
      <c r="D1887" s="43" t="s">
        <v>1899</v>
      </c>
      <c r="E1887" s="43">
        <v>1960</v>
      </c>
      <c r="F1887" s="43" t="s">
        <v>2131</v>
      </c>
      <c r="G1887" s="56" t="s">
        <v>2098</v>
      </c>
      <c r="H1887" s="43">
        <v>2</v>
      </c>
      <c r="I1887" s="43">
        <v>1</v>
      </c>
      <c r="J1887" s="43">
        <v>0</v>
      </c>
      <c r="K1887" s="43">
        <v>708.68</v>
      </c>
      <c r="L1887" s="43">
        <v>316.52</v>
      </c>
      <c r="M1887" s="45">
        <v>0</v>
      </c>
      <c r="N1887" s="45">
        <f t="shared" si="161"/>
        <v>0</v>
      </c>
      <c r="O1887" s="45">
        <v>0</v>
      </c>
      <c r="P1887" s="45">
        <v>0</v>
      </c>
      <c r="Q1887" s="45">
        <v>0</v>
      </c>
      <c r="R1887" s="57">
        <v>45658</v>
      </c>
      <c r="S1887" s="57">
        <v>46022</v>
      </c>
    </row>
    <row r="1888" spans="1:19" ht="20.3" x14ac:dyDescent="0.35">
      <c r="A1888" s="43">
        <v>240</v>
      </c>
      <c r="B1888" s="44" t="s">
        <v>1026</v>
      </c>
      <c r="C1888" s="55">
        <v>37484</v>
      </c>
      <c r="D1888" s="43" t="s">
        <v>1899</v>
      </c>
      <c r="E1888" s="43">
        <v>1960</v>
      </c>
      <c r="F1888" s="43" t="s">
        <v>2131</v>
      </c>
      <c r="G1888" s="56" t="s">
        <v>2098</v>
      </c>
      <c r="H1888" s="43">
        <v>2</v>
      </c>
      <c r="I1888" s="43">
        <v>2</v>
      </c>
      <c r="J1888" s="43">
        <v>0</v>
      </c>
      <c r="K1888" s="43">
        <v>1436.2</v>
      </c>
      <c r="L1888" s="43">
        <v>636.38</v>
      </c>
      <c r="M1888" s="45">
        <v>0</v>
      </c>
      <c r="N1888" s="45">
        <f t="shared" si="161"/>
        <v>0</v>
      </c>
      <c r="O1888" s="45">
        <v>0</v>
      </c>
      <c r="P1888" s="45">
        <v>0</v>
      </c>
      <c r="Q1888" s="45">
        <v>0</v>
      </c>
      <c r="R1888" s="57">
        <v>45658</v>
      </c>
      <c r="S1888" s="57">
        <v>46022</v>
      </c>
    </row>
    <row r="1889" spans="1:19" ht="20.3" x14ac:dyDescent="0.3">
      <c r="A1889" s="46" t="s">
        <v>22</v>
      </c>
      <c r="B1889" s="44"/>
      <c r="C1889" s="58" t="s">
        <v>172</v>
      </c>
      <c r="D1889" s="58" t="s">
        <v>172</v>
      </c>
      <c r="E1889" s="58" t="s">
        <v>172</v>
      </c>
      <c r="F1889" s="58" t="s">
        <v>172</v>
      </c>
      <c r="G1889" s="58" t="s">
        <v>172</v>
      </c>
      <c r="H1889" s="58" t="s">
        <v>172</v>
      </c>
      <c r="I1889" s="58" t="s">
        <v>172</v>
      </c>
      <c r="J1889" s="49">
        <f>SUM(J1879:J1888)</f>
        <v>0</v>
      </c>
      <c r="K1889" s="49">
        <f t="shared" ref="K1889:Q1889" si="164">SUM(K1879:K1888)</f>
        <v>20326.240000000002</v>
      </c>
      <c r="L1889" s="49">
        <f t="shared" si="164"/>
        <v>11883.3</v>
      </c>
      <c r="M1889" s="49">
        <f t="shared" si="164"/>
        <v>0</v>
      </c>
      <c r="N1889" s="49">
        <f t="shared" si="164"/>
        <v>0</v>
      </c>
      <c r="O1889" s="49">
        <f t="shared" si="164"/>
        <v>0</v>
      </c>
      <c r="P1889" s="49">
        <f t="shared" si="164"/>
        <v>0</v>
      </c>
      <c r="Q1889" s="49">
        <f t="shared" si="164"/>
        <v>0</v>
      </c>
      <c r="R1889" s="58" t="s">
        <v>172</v>
      </c>
      <c r="S1889" s="58" t="s">
        <v>172</v>
      </c>
    </row>
    <row r="1890" spans="1:19" ht="19.649999999999999" x14ac:dyDescent="0.3">
      <c r="A1890" s="596" t="s">
        <v>1916</v>
      </c>
      <c r="B1890" s="596"/>
      <c r="C1890" s="596"/>
      <c r="D1890" s="596"/>
      <c r="E1890" s="596"/>
      <c r="F1890" s="596"/>
      <c r="G1890" s="596"/>
      <c r="H1890" s="596"/>
      <c r="I1890" s="596"/>
      <c r="J1890" s="596"/>
      <c r="K1890" s="596"/>
      <c r="L1890" s="596"/>
      <c r="M1890" s="596"/>
      <c r="N1890" s="596"/>
      <c r="O1890" s="596"/>
      <c r="P1890" s="596"/>
      <c r="Q1890" s="596"/>
      <c r="R1890" s="596"/>
      <c r="S1890" s="597"/>
    </row>
    <row r="1891" spans="1:19" ht="20.3" x14ac:dyDescent="0.35">
      <c r="A1891" s="43">
        <v>241</v>
      </c>
      <c r="B1891" s="44" t="s">
        <v>1352</v>
      </c>
      <c r="C1891" s="55">
        <v>37662</v>
      </c>
      <c r="D1891" s="43" t="s">
        <v>1899</v>
      </c>
      <c r="E1891" s="43">
        <v>1974</v>
      </c>
      <c r="F1891" s="43" t="s">
        <v>2131</v>
      </c>
      <c r="G1891" s="56" t="s">
        <v>2097</v>
      </c>
      <c r="H1891" s="43">
        <v>5</v>
      </c>
      <c r="I1891" s="43">
        <v>4</v>
      </c>
      <c r="J1891" s="43">
        <v>0</v>
      </c>
      <c r="K1891" s="43">
        <v>3111.3</v>
      </c>
      <c r="L1891" s="43">
        <v>3089.32</v>
      </c>
      <c r="M1891" s="45">
        <v>0</v>
      </c>
      <c r="N1891" s="45">
        <f t="shared" si="161"/>
        <v>0</v>
      </c>
      <c r="O1891" s="45">
        <v>0</v>
      </c>
      <c r="P1891" s="45">
        <v>0</v>
      </c>
      <c r="Q1891" s="45">
        <v>0</v>
      </c>
      <c r="R1891" s="57">
        <v>45658</v>
      </c>
      <c r="S1891" s="57">
        <v>46022</v>
      </c>
    </row>
    <row r="1892" spans="1:19" ht="20.3" x14ac:dyDescent="0.35">
      <c r="A1892" s="43">
        <v>242</v>
      </c>
      <c r="B1892" s="44" t="s">
        <v>1353</v>
      </c>
      <c r="C1892" s="55">
        <v>37689</v>
      </c>
      <c r="D1892" s="43" t="s">
        <v>1899</v>
      </c>
      <c r="E1892" s="43">
        <v>1952</v>
      </c>
      <c r="F1892" s="43" t="s">
        <v>2131</v>
      </c>
      <c r="G1892" s="56" t="s">
        <v>2103</v>
      </c>
      <c r="H1892" s="43">
        <v>2</v>
      </c>
      <c r="I1892" s="43">
        <v>1</v>
      </c>
      <c r="J1892" s="43">
        <v>0</v>
      </c>
      <c r="K1892" s="43">
        <v>391.6</v>
      </c>
      <c r="L1892" s="43">
        <v>409.6</v>
      </c>
      <c r="M1892" s="45">
        <v>0</v>
      </c>
      <c r="N1892" s="45">
        <f t="shared" si="161"/>
        <v>0</v>
      </c>
      <c r="O1892" s="45">
        <v>0</v>
      </c>
      <c r="P1892" s="45">
        <v>0</v>
      </c>
      <c r="Q1892" s="45">
        <v>0</v>
      </c>
      <c r="R1892" s="57">
        <v>45658</v>
      </c>
      <c r="S1892" s="57">
        <v>46022</v>
      </c>
    </row>
    <row r="1893" spans="1:19" ht="20.3" x14ac:dyDescent="0.35">
      <c r="A1893" s="43">
        <v>243</v>
      </c>
      <c r="B1893" s="44" t="s">
        <v>1627</v>
      </c>
      <c r="C1893" s="55">
        <v>46894</v>
      </c>
      <c r="D1893" s="43" t="s">
        <v>1899</v>
      </c>
      <c r="E1893" s="43">
        <v>1965</v>
      </c>
      <c r="F1893" s="43" t="s">
        <v>2131</v>
      </c>
      <c r="G1893" s="56" t="s">
        <v>2108</v>
      </c>
      <c r="H1893" s="43">
        <v>2</v>
      </c>
      <c r="I1893" s="43">
        <v>2</v>
      </c>
      <c r="J1893" s="43">
        <v>0</v>
      </c>
      <c r="K1893" s="43">
        <v>559</v>
      </c>
      <c r="L1893" s="43">
        <v>531.9</v>
      </c>
      <c r="M1893" s="45">
        <v>0</v>
      </c>
      <c r="N1893" s="45">
        <f t="shared" si="161"/>
        <v>0</v>
      </c>
      <c r="O1893" s="45">
        <v>0</v>
      </c>
      <c r="P1893" s="45">
        <v>0</v>
      </c>
      <c r="Q1893" s="45">
        <v>0</v>
      </c>
      <c r="R1893" s="57">
        <v>45658</v>
      </c>
      <c r="S1893" s="57">
        <v>46022</v>
      </c>
    </row>
    <row r="1894" spans="1:19" ht="20.3" x14ac:dyDescent="0.35">
      <c r="A1894" s="43">
        <v>244</v>
      </c>
      <c r="B1894" s="44" t="s">
        <v>1354</v>
      </c>
      <c r="C1894" s="55">
        <v>37707</v>
      </c>
      <c r="D1894" s="43" t="s">
        <v>1899</v>
      </c>
      <c r="E1894" s="43">
        <v>1961</v>
      </c>
      <c r="F1894" s="43" t="s">
        <v>2131</v>
      </c>
      <c r="G1894" s="56" t="s">
        <v>2103</v>
      </c>
      <c r="H1894" s="43">
        <v>2</v>
      </c>
      <c r="I1894" s="43">
        <v>1</v>
      </c>
      <c r="J1894" s="43">
        <v>0</v>
      </c>
      <c r="K1894" s="43">
        <v>450.8</v>
      </c>
      <c r="L1894" s="43">
        <v>397.1</v>
      </c>
      <c r="M1894" s="45">
        <v>0</v>
      </c>
      <c r="N1894" s="45">
        <f t="shared" si="161"/>
        <v>0</v>
      </c>
      <c r="O1894" s="45">
        <v>0</v>
      </c>
      <c r="P1894" s="45">
        <v>0</v>
      </c>
      <c r="Q1894" s="45">
        <v>0</v>
      </c>
      <c r="R1894" s="57">
        <v>45658</v>
      </c>
      <c r="S1894" s="57">
        <v>46022</v>
      </c>
    </row>
    <row r="1895" spans="1:19" ht="20.3" x14ac:dyDescent="0.35">
      <c r="A1895" s="43">
        <v>245</v>
      </c>
      <c r="B1895" s="44" t="s">
        <v>1355</v>
      </c>
      <c r="C1895" s="55">
        <v>37703</v>
      </c>
      <c r="D1895" s="43" t="s">
        <v>1899</v>
      </c>
      <c r="E1895" s="43">
        <v>1960</v>
      </c>
      <c r="F1895" s="43" t="s">
        <v>2131</v>
      </c>
      <c r="G1895" s="56" t="s">
        <v>2103</v>
      </c>
      <c r="H1895" s="43">
        <v>2</v>
      </c>
      <c r="I1895" s="43">
        <v>1</v>
      </c>
      <c r="J1895" s="43">
        <v>0</v>
      </c>
      <c r="K1895" s="43">
        <v>316.60000000000002</v>
      </c>
      <c r="L1895" s="43">
        <v>270.89999999999998</v>
      </c>
      <c r="M1895" s="45">
        <v>0</v>
      </c>
      <c r="N1895" s="45">
        <f t="shared" si="161"/>
        <v>0</v>
      </c>
      <c r="O1895" s="45">
        <v>0</v>
      </c>
      <c r="P1895" s="45">
        <v>0</v>
      </c>
      <c r="Q1895" s="45">
        <v>0</v>
      </c>
      <c r="R1895" s="57">
        <v>45658</v>
      </c>
      <c r="S1895" s="57">
        <v>46022</v>
      </c>
    </row>
    <row r="1896" spans="1:19" ht="20.3" x14ac:dyDescent="0.35">
      <c r="A1896" s="43">
        <v>246</v>
      </c>
      <c r="B1896" s="44" t="s">
        <v>1356</v>
      </c>
      <c r="C1896" s="55">
        <v>37709</v>
      </c>
      <c r="D1896" s="43" t="s">
        <v>1899</v>
      </c>
      <c r="E1896" s="43">
        <v>1970</v>
      </c>
      <c r="F1896" s="43" t="s">
        <v>2131</v>
      </c>
      <c r="G1896" s="56" t="s">
        <v>2098</v>
      </c>
      <c r="H1896" s="43">
        <v>5</v>
      </c>
      <c r="I1896" s="43">
        <v>3</v>
      </c>
      <c r="J1896" s="43">
        <v>0</v>
      </c>
      <c r="K1896" s="43">
        <v>2133.1999999999998</v>
      </c>
      <c r="L1896" s="43">
        <v>1985.3</v>
      </c>
      <c r="M1896" s="45">
        <v>0</v>
      </c>
      <c r="N1896" s="45">
        <f t="shared" si="161"/>
        <v>0</v>
      </c>
      <c r="O1896" s="45">
        <v>0</v>
      </c>
      <c r="P1896" s="45">
        <v>0</v>
      </c>
      <c r="Q1896" s="45">
        <v>0</v>
      </c>
      <c r="R1896" s="57">
        <v>45658</v>
      </c>
      <c r="S1896" s="57">
        <v>46022</v>
      </c>
    </row>
    <row r="1897" spans="1:19" ht="20.3" x14ac:dyDescent="0.35">
      <c r="A1897" s="43">
        <v>247</v>
      </c>
      <c r="B1897" s="44" t="s">
        <v>1357</v>
      </c>
      <c r="C1897" s="55">
        <v>37530</v>
      </c>
      <c r="D1897" s="43" t="s">
        <v>1899</v>
      </c>
      <c r="E1897" s="43">
        <v>1970</v>
      </c>
      <c r="F1897" s="43" t="s">
        <v>2131</v>
      </c>
      <c r="G1897" s="56" t="s">
        <v>2098</v>
      </c>
      <c r="H1897" s="43">
        <v>5</v>
      </c>
      <c r="I1897" s="43">
        <v>4</v>
      </c>
      <c r="J1897" s="43">
        <v>0</v>
      </c>
      <c r="K1897" s="43">
        <v>3382</v>
      </c>
      <c r="L1897" s="43">
        <v>3149.38</v>
      </c>
      <c r="M1897" s="45">
        <v>0</v>
      </c>
      <c r="N1897" s="45">
        <f t="shared" si="161"/>
        <v>0</v>
      </c>
      <c r="O1897" s="45">
        <v>0</v>
      </c>
      <c r="P1897" s="45">
        <v>0</v>
      </c>
      <c r="Q1897" s="45">
        <v>0</v>
      </c>
      <c r="R1897" s="57">
        <v>45658</v>
      </c>
      <c r="S1897" s="57">
        <v>46022</v>
      </c>
    </row>
    <row r="1898" spans="1:19" ht="20.3" x14ac:dyDescent="0.35">
      <c r="A1898" s="43">
        <v>248</v>
      </c>
      <c r="B1898" s="44" t="s">
        <v>1358</v>
      </c>
      <c r="C1898" s="55">
        <v>37531</v>
      </c>
      <c r="D1898" s="43" t="s">
        <v>1899</v>
      </c>
      <c r="E1898" s="43">
        <v>1970</v>
      </c>
      <c r="F1898" s="43" t="s">
        <v>2131</v>
      </c>
      <c r="G1898" s="56" t="s">
        <v>2098</v>
      </c>
      <c r="H1898" s="43">
        <v>5</v>
      </c>
      <c r="I1898" s="43">
        <v>2</v>
      </c>
      <c r="J1898" s="43">
        <v>0</v>
      </c>
      <c r="K1898" s="43">
        <v>1642.6</v>
      </c>
      <c r="L1898" s="43">
        <v>1587.1</v>
      </c>
      <c r="M1898" s="45">
        <v>3323438.68</v>
      </c>
      <c r="N1898" s="45">
        <f t="shared" si="161"/>
        <v>3323438.68</v>
      </c>
      <c r="O1898" s="45">
        <v>0</v>
      </c>
      <c r="P1898" s="45">
        <v>0</v>
      </c>
      <c r="Q1898" s="45">
        <v>0</v>
      </c>
      <c r="R1898" s="57">
        <v>45658</v>
      </c>
      <c r="S1898" s="57">
        <v>46022</v>
      </c>
    </row>
    <row r="1899" spans="1:19" ht="20.3" x14ac:dyDescent="0.35">
      <c r="A1899" s="43">
        <v>249</v>
      </c>
      <c r="B1899" s="44" t="s">
        <v>1359</v>
      </c>
      <c r="C1899" s="55">
        <v>37532</v>
      </c>
      <c r="D1899" s="43" t="s">
        <v>1899</v>
      </c>
      <c r="E1899" s="43">
        <v>1969</v>
      </c>
      <c r="F1899" s="43" t="s">
        <v>2131</v>
      </c>
      <c r="G1899" s="56" t="s">
        <v>2098</v>
      </c>
      <c r="H1899" s="43">
        <v>5</v>
      </c>
      <c r="I1899" s="43">
        <v>4</v>
      </c>
      <c r="J1899" s="43">
        <v>0</v>
      </c>
      <c r="K1899" s="43">
        <v>3285</v>
      </c>
      <c r="L1899" s="43">
        <v>3082.45</v>
      </c>
      <c r="M1899" s="45">
        <v>3258125.77</v>
      </c>
      <c r="N1899" s="45">
        <f t="shared" si="161"/>
        <v>3258125.77</v>
      </c>
      <c r="O1899" s="45">
        <v>0</v>
      </c>
      <c r="P1899" s="45">
        <v>0</v>
      </c>
      <c r="Q1899" s="45">
        <v>0</v>
      </c>
      <c r="R1899" s="57">
        <v>45658</v>
      </c>
      <c r="S1899" s="57">
        <v>46022</v>
      </c>
    </row>
    <row r="1900" spans="1:19" ht="20.3" x14ac:dyDescent="0.35">
      <c r="A1900" s="43">
        <v>250</v>
      </c>
      <c r="B1900" s="44" t="s">
        <v>1360</v>
      </c>
      <c r="C1900" s="55">
        <v>37534</v>
      </c>
      <c r="D1900" s="43" t="s">
        <v>1899</v>
      </c>
      <c r="E1900" s="43">
        <v>1969</v>
      </c>
      <c r="F1900" s="43" t="s">
        <v>2131</v>
      </c>
      <c r="G1900" s="56" t="s">
        <v>2098</v>
      </c>
      <c r="H1900" s="43">
        <v>5</v>
      </c>
      <c r="I1900" s="43">
        <v>2</v>
      </c>
      <c r="J1900" s="43">
        <v>0</v>
      </c>
      <c r="K1900" s="43">
        <v>1698.5</v>
      </c>
      <c r="L1900" s="43">
        <v>1461.02</v>
      </c>
      <c r="M1900" s="45">
        <v>3435980.5</v>
      </c>
      <c r="N1900" s="45">
        <f t="shared" si="161"/>
        <v>3435980.5</v>
      </c>
      <c r="O1900" s="45">
        <v>0</v>
      </c>
      <c r="P1900" s="45">
        <v>0</v>
      </c>
      <c r="Q1900" s="45">
        <v>0</v>
      </c>
      <c r="R1900" s="57">
        <v>45658</v>
      </c>
      <c r="S1900" s="57">
        <v>46022</v>
      </c>
    </row>
    <row r="1901" spans="1:19" ht="20.3" x14ac:dyDescent="0.3">
      <c r="A1901" s="46" t="s">
        <v>22</v>
      </c>
      <c r="B1901" s="46"/>
      <c r="C1901" s="58" t="s">
        <v>172</v>
      </c>
      <c r="D1901" s="58" t="s">
        <v>172</v>
      </c>
      <c r="E1901" s="58" t="s">
        <v>172</v>
      </c>
      <c r="F1901" s="58" t="s">
        <v>172</v>
      </c>
      <c r="G1901" s="58" t="s">
        <v>172</v>
      </c>
      <c r="H1901" s="58" t="s">
        <v>172</v>
      </c>
      <c r="I1901" s="58" t="s">
        <v>172</v>
      </c>
      <c r="J1901" s="49">
        <f>SUM(J1891:J1900)</f>
        <v>0</v>
      </c>
      <c r="K1901" s="49">
        <f t="shared" ref="K1901:Q1901" si="165">SUM(K1891:K1900)</f>
        <v>16970.599999999999</v>
      </c>
      <c r="L1901" s="49">
        <f t="shared" si="165"/>
        <v>15964.07</v>
      </c>
      <c r="M1901" s="49">
        <f t="shared" si="165"/>
        <v>10017544.949999999</v>
      </c>
      <c r="N1901" s="49">
        <f t="shared" si="165"/>
        <v>10017544.949999999</v>
      </c>
      <c r="O1901" s="49">
        <f t="shared" si="165"/>
        <v>0</v>
      </c>
      <c r="P1901" s="49">
        <f t="shared" si="165"/>
        <v>0</v>
      </c>
      <c r="Q1901" s="49">
        <f t="shared" si="165"/>
        <v>0</v>
      </c>
      <c r="R1901" s="58" t="s">
        <v>172</v>
      </c>
      <c r="S1901" s="58" t="s">
        <v>172</v>
      </c>
    </row>
    <row r="1902" spans="1:19" ht="19.649999999999999" x14ac:dyDescent="0.3">
      <c r="A1902" s="596" t="s">
        <v>1917</v>
      </c>
      <c r="B1902" s="596"/>
      <c r="C1902" s="596"/>
      <c r="D1902" s="596"/>
      <c r="E1902" s="596"/>
      <c r="F1902" s="596"/>
      <c r="G1902" s="596"/>
      <c r="H1902" s="596"/>
      <c r="I1902" s="596"/>
      <c r="J1902" s="596"/>
      <c r="K1902" s="596"/>
      <c r="L1902" s="596"/>
      <c r="M1902" s="596"/>
      <c r="N1902" s="596"/>
      <c r="O1902" s="596"/>
      <c r="P1902" s="596"/>
      <c r="Q1902" s="596"/>
      <c r="R1902" s="596"/>
      <c r="S1902" s="597"/>
    </row>
    <row r="1903" spans="1:19" ht="20.3" x14ac:dyDescent="0.35">
      <c r="A1903" s="43">
        <v>251</v>
      </c>
      <c r="B1903" s="47" t="s">
        <v>1361</v>
      </c>
      <c r="C1903" s="55">
        <v>37979</v>
      </c>
      <c r="D1903" s="43" t="s">
        <v>1899</v>
      </c>
      <c r="E1903" s="43">
        <v>1957</v>
      </c>
      <c r="F1903" s="43" t="s">
        <v>2131</v>
      </c>
      <c r="G1903" s="56" t="s">
        <v>2099</v>
      </c>
      <c r="H1903" s="43">
        <v>2</v>
      </c>
      <c r="I1903" s="43">
        <v>2</v>
      </c>
      <c r="J1903" s="43">
        <v>0</v>
      </c>
      <c r="K1903" s="43">
        <v>708.02</v>
      </c>
      <c r="L1903" s="43">
        <v>739.25</v>
      </c>
      <c r="M1903" s="45">
        <v>0</v>
      </c>
      <c r="N1903" s="45">
        <f t="shared" si="161"/>
        <v>0</v>
      </c>
      <c r="O1903" s="45">
        <v>0</v>
      </c>
      <c r="P1903" s="45">
        <v>0</v>
      </c>
      <c r="Q1903" s="45">
        <v>0</v>
      </c>
      <c r="R1903" s="57">
        <v>45658</v>
      </c>
      <c r="S1903" s="57">
        <v>46022</v>
      </c>
    </row>
    <row r="1904" spans="1:19" ht="20.3" x14ac:dyDescent="0.35">
      <c r="A1904" s="43">
        <v>252</v>
      </c>
      <c r="B1904" s="47" t="s">
        <v>1362</v>
      </c>
      <c r="C1904" s="55">
        <v>37981</v>
      </c>
      <c r="D1904" s="43" t="s">
        <v>1899</v>
      </c>
      <c r="E1904" s="43">
        <v>1956</v>
      </c>
      <c r="F1904" s="43" t="s">
        <v>2131</v>
      </c>
      <c r="G1904" s="56" t="s">
        <v>2099</v>
      </c>
      <c r="H1904" s="43">
        <v>2</v>
      </c>
      <c r="I1904" s="43">
        <v>2</v>
      </c>
      <c r="J1904" s="43">
        <v>0</v>
      </c>
      <c r="K1904" s="43">
        <v>1208.73</v>
      </c>
      <c r="L1904" s="43">
        <v>710.49</v>
      </c>
      <c r="M1904" s="45">
        <v>0</v>
      </c>
      <c r="N1904" s="45">
        <f t="shared" si="161"/>
        <v>0</v>
      </c>
      <c r="O1904" s="45">
        <v>0</v>
      </c>
      <c r="P1904" s="45">
        <v>0</v>
      </c>
      <c r="Q1904" s="45">
        <v>0</v>
      </c>
      <c r="R1904" s="57">
        <v>45658</v>
      </c>
      <c r="S1904" s="57">
        <v>46022</v>
      </c>
    </row>
    <row r="1905" spans="1:19" ht="20.3" x14ac:dyDescent="0.35">
      <c r="A1905" s="43">
        <v>253</v>
      </c>
      <c r="B1905" s="47" t="s">
        <v>57</v>
      </c>
      <c r="C1905" s="55">
        <v>38073</v>
      </c>
      <c r="D1905" s="43" t="s">
        <v>1899</v>
      </c>
      <c r="E1905" s="43">
        <v>1956</v>
      </c>
      <c r="F1905" s="43">
        <v>2021</v>
      </c>
      <c r="G1905" s="56" t="s">
        <v>2106</v>
      </c>
      <c r="H1905" s="43">
        <v>2</v>
      </c>
      <c r="I1905" s="43">
        <v>2</v>
      </c>
      <c r="J1905" s="43">
        <v>0</v>
      </c>
      <c r="K1905" s="43">
        <v>713.85</v>
      </c>
      <c r="L1905" s="43">
        <v>717.62</v>
      </c>
      <c r="M1905" s="45">
        <v>0</v>
      </c>
      <c r="N1905" s="45">
        <f t="shared" si="161"/>
        <v>0</v>
      </c>
      <c r="O1905" s="45">
        <v>0</v>
      </c>
      <c r="P1905" s="45">
        <v>0</v>
      </c>
      <c r="Q1905" s="45">
        <v>0</v>
      </c>
      <c r="R1905" s="57">
        <v>45658</v>
      </c>
      <c r="S1905" s="57">
        <v>46022</v>
      </c>
    </row>
    <row r="1906" spans="1:19" ht="20.3" x14ac:dyDescent="0.3">
      <c r="A1906" s="46" t="s">
        <v>22</v>
      </c>
      <c r="B1906" s="46"/>
      <c r="C1906" s="58" t="s">
        <v>172</v>
      </c>
      <c r="D1906" s="58" t="s">
        <v>172</v>
      </c>
      <c r="E1906" s="58" t="s">
        <v>172</v>
      </c>
      <c r="F1906" s="58" t="s">
        <v>172</v>
      </c>
      <c r="G1906" s="58" t="s">
        <v>172</v>
      </c>
      <c r="H1906" s="58" t="s">
        <v>172</v>
      </c>
      <c r="I1906" s="58" t="s">
        <v>172</v>
      </c>
      <c r="J1906" s="49">
        <f>SUM(J1903:J1905)</f>
        <v>0</v>
      </c>
      <c r="K1906" s="49">
        <f t="shared" ref="K1906:Q1906" si="166">SUM(K1903:K1905)</f>
        <v>2630.6</v>
      </c>
      <c r="L1906" s="49">
        <f t="shared" si="166"/>
        <v>2167.36</v>
      </c>
      <c r="M1906" s="49">
        <f t="shared" si="166"/>
        <v>0</v>
      </c>
      <c r="N1906" s="49">
        <f t="shared" si="166"/>
        <v>0</v>
      </c>
      <c r="O1906" s="49">
        <f t="shared" si="166"/>
        <v>0</v>
      </c>
      <c r="P1906" s="49">
        <f t="shared" si="166"/>
        <v>0</v>
      </c>
      <c r="Q1906" s="49">
        <f t="shared" si="166"/>
        <v>0</v>
      </c>
      <c r="R1906" s="58" t="s">
        <v>172</v>
      </c>
      <c r="S1906" s="58" t="s">
        <v>172</v>
      </c>
    </row>
    <row r="1907" spans="1:19" ht="19.649999999999999" x14ac:dyDescent="0.3">
      <c r="A1907" s="596" t="s">
        <v>1918</v>
      </c>
      <c r="B1907" s="596"/>
      <c r="C1907" s="596"/>
      <c r="D1907" s="596"/>
      <c r="E1907" s="596"/>
      <c r="F1907" s="596"/>
      <c r="G1907" s="596"/>
      <c r="H1907" s="596"/>
      <c r="I1907" s="596"/>
      <c r="J1907" s="596"/>
      <c r="K1907" s="596"/>
      <c r="L1907" s="596"/>
      <c r="M1907" s="596"/>
      <c r="N1907" s="596"/>
      <c r="O1907" s="596"/>
      <c r="P1907" s="596"/>
      <c r="Q1907" s="596"/>
      <c r="R1907" s="596"/>
      <c r="S1907" s="597"/>
    </row>
    <row r="1908" spans="1:19" ht="20.3" x14ac:dyDescent="0.35">
      <c r="A1908" s="43">
        <v>256</v>
      </c>
      <c r="B1908" s="47" t="s">
        <v>1363</v>
      </c>
      <c r="C1908" s="55">
        <v>38809</v>
      </c>
      <c r="D1908" s="43" t="s">
        <v>1899</v>
      </c>
      <c r="E1908" s="43">
        <v>1984</v>
      </c>
      <c r="F1908" s="43">
        <v>2018</v>
      </c>
      <c r="G1908" s="56" t="s">
        <v>2097</v>
      </c>
      <c r="H1908" s="43">
        <v>9</v>
      </c>
      <c r="I1908" s="43">
        <v>9</v>
      </c>
      <c r="J1908" s="43">
        <v>0</v>
      </c>
      <c r="K1908" s="43">
        <v>22456.3</v>
      </c>
      <c r="L1908" s="43">
        <v>18788.099999999999</v>
      </c>
      <c r="M1908" s="45">
        <v>0</v>
      </c>
      <c r="N1908" s="45">
        <f t="shared" si="161"/>
        <v>0</v>
      </c>
      <c r="O1908" s="45">
        <v>0</v>
      </c>
      <c r="P1908" s="45">
        <v>0</v>
      </c>
      <c r="Q1908" s="45">
        <v>0</v>
      </c>
      <c r="R1908" s="57">
        <v>45658</v>
      </c>
      <c r="S1908" s="57">
        <v>46022</v>
      </c>
    </row>
    <row r="1909" spans="1:19" ht="20.3" x14ac:dyDescent="0.35">
      <c r="A1909" s="43">
        <v>257</v>
      </c>
      <c r="B1909" s="47" t="s">
        <v>1364</v>
      </c>
      <c r="C1909" s="55">
        <v>38771</v>
      </c>
      <c r="D1909" s="43" t="s">
        <v>1899</v>
      </c>
      <c r="E1909" s="43">
        <v>1978</v>
      </c>
      <c r="F1909" s="43">
        <v>2019</v>
      </c>
      <c r="G1909" s="56" t="s">
        <v>2097</v>
      </c>
      <c r="H1909" s="43">
        <v>9</v>
      </c>
      <c r="I1909" s="43">
        <v>3</v>
      </c>
      <c r="J1909" s="43">
        <v>0</v>
      </c>
      <c r="K1909" s="43">
        <v>8336.99</v>
      </c>
      <c r="L1909" s="43">
        <v>6226.86</v>
      </c>
      <c r="M1909" s="45">
        <v>0</v>
      </c>
      <c r="N1909" s="45">
        <f t="shared" si="161"/>
        <v>0</v>
      </c>
      <c r="O1909" s="45">
        <v>0</v>
      </c>
      <c r="P1909" s="45">
        <v>0</v>
      </c>
      <c r="Q1909" s="45">
        <v>0</v>
      </c>
      <c r="R1909" s="57">
        <v>45658</v>
      </c>
      <c r="S1909" s="57">
        <v>46022</v>
      </c>
    </row>
    <row r="1910" spans="1:19" ht="20.3" x14ac:dyDescent="0.35">
      <c r="A1910" s="43">
        <v>258</v>
      </c>
      <c r="B1910" s="47" t="s">
        <v>1365</v>
      </c>
      <c r="C1910" s="55">
        <v>38454</v>
      </c>
      <c r="D1910" s="43" t="s">
        <v>1899</v>
      </c>
      <c r="E1910" s="43">
        <v>1975</v>
      </c>
      <c r="F1910" s="43" t="s">
        <v>2131</v>
      </c>
      <c r="G1910" s="56" t="s">
        <v>2097</v>
      </c>
      <c r="H1910" s="43">
        <v>5</v>
      </c>
      <c r="I1910" s="43">
        <v>8</v>
      </c>
      <c r="J1910" s="43">
        <v>0</v>
      </c>
      <c r="K1910" s="43">
        <v>7961.46</v>
      </c>
      <c r="L1910" s="43">
        <v>5943.89</v>
      </c>
      <c r="M1910" s="45">
        <v>0</v>
      </c>
      <c r="N1910" s="45">
        <f t="shared" si="161"/>
        <v>0</v>
      </c>
      <c r="O1910" s="45">
        <v>0</v>
      </c>
      <c r="P1910" s="45">
        <v>0</v>
      </c>
      <c r="Q1910" s="45">
        <v>0</v>
      </c>
      <c r="R1910" s="57">
        <v>45658</v>
      </c>
      <c r="S1910" s="57">
        <v>46022</v>
      </c>
    </row>
    <row r="1911" spans="1:19" ht="20.3" x14ac:dyDescent="0.35">
      <c r="A1911" s="43">
        <v>259</v>
      </c>
      <c r="B1911" s="47" t="s">
        <v>1366</v>
      </c>
      <c r="C1911" s="55">
        <v>38456</v>
      </c>
      <c r="D1911" s="43" t="s">
        <v>1899</v>
      </c>
      <c r="E1911" s="43">
        <v>1975</v>
      </c>
      <c r="F1911" s="43" t="s">
        <v>2131</v>
      </c>
      <c r="G1911" s="56" t="s">
        <v>2097</v>
      </c>
      <c r="H1911" s="43">
        <v>5</v>
      </c>
      <c r="I1911" s="43">
        <v>8</v>
      </c>
      <c r="J1911" s="43">
        <v>0</v>
      </c>
      <c r="K1911" s="43">
        <v>7895.84</v>
      </c>
      <c r="L1911" s="43">
        <v>5998</v>
      </c>
      <c r="M1911" s="45">
        <v>0</v>
      </c>
      <c r="N1911" s="45">
        <f t="shared" si="161"/>
        <v>0</v>
      </c>
      <c r="O1911" s="45">
        <v>0</v>
      </c>
      <c r="P1911" s="45">
        <v>0</v>
      </c>
      <c r="Q1911" s="45">
        <v>0</v>
      </c>
      <c r="R1911" s="57">
        <v>45658</v>
      </c>
      <c r="S1911" s="57">
        <v>46022</v>
      </c>
    </row>
    <row r="1912" spans="1:19" ht="20.3" x14ac:dyDescent="0.3">
      <c r="A1912" s="46" t="s">
        <v>22</v>
      </c>
      <c r="B1912" s="46"/>
      <c r="C1912" s="58" t="s">
        <v>172</v>
      </c>
      <c r="D1912" s="58" t="s">
        <v>172</v>
      </c>
      <c r="E1912" s="58" t="s">
        <v>172</v>
      </c>
      <c r="F1912" s="58" t="s">
        <v>172</v>
      </c>
      <c r="G1912" s="58" t="s">
        <v>172</v>
      </c>
      <c r="H1912" s="58" t="s">
        <v>172</v>
      </c>
      <c r="I1912" s="58" t="s">
        <v>172</v>
      </c>
      <c r="J1912" s="49">
        <f>SUM(J1908:J1911)</f>
        <v>0</v>
      </c>
      <c r="K1912" s="49">
        <f t="shared" ref="K1912:Q1912" si="167">SUM(K1908:K1911)</f>
        <v>46650.59</v>
      </c>
      <c r="L1912" s="49">
        <f t="shared" si="167"/>
        <v>36956.85</v>
      </c>
      <c r="M1912" s="49">
        <f t="shared" si="167"/>
        <v>0</v>
      </c>
      <c r="N1912" s="49">
        <f t="shared" si="167"/>
        <v>0</v>
      </c>
      <c r="O1912" s="49">
        <f t="shared" si="167"/>
        <v>0</v>
      </c>
      <c r="P1912" s="49">
        <f t="shared" si="167"/>
        <v>0</v>
      </c>
      <c r="Q1912" s="49">
        <f t="shared" si="167"/>
        <v>0</v>
      </c>
      <c r="R1912" s="58" t="s">
        <v>172</v>
      </c>
      <c r="S1912" s="58" t="s">
        <v>172</v>
      </c>
    </row>
    <row r="1913" spans="1:19" ht="19.649999999999999" x14ac:dyDescent="0.3">
      <c r="A1913" s="596" t="s">
        <v>1919</v>
      </c>
      <c r="B1913" s="596"/>
      <c r="C1913" s="596"/>
      <c r="D1913" s="596"/>
      <c r="E1913" s="596"/>
      <c r="F1913" s="596"/>
      <c r="G1913" s="596"/>
      <c r="H1913" s="596"/>
      <c r="I1913" s="596"/>
      <c r="J1913" s="596"/>
      <c r="K1913" s="596"/>
      <c r="L1913" s="596"/>
      <c r="M1913" s="596"/>
      <c r="N1913" s="596"/>
      <c r="O1913" s="596"/>
      <c r="P1913" s="596"/>
      <c r="Q1913" s="596"/>
      <c r="R1913" s="596"/>
      <c r="S1913" s="597"/>
    </row>
    <row r="1914" spans="1:19" ht="20.3" x14ac:dyDescent="0.35">
      <c r="A1914" s="43">
        <v>260</v>
      </c>
      <c r="B1914" s="44" t="s">
        <v>1369</v>
      </c>
      <c r="C1914" s="55">
        <v>39013</v>
      </c>
      <c r="D1914" s="43" t="s">
        <v>1899</v>
      </c>
      <c r="E1914" s="43">
        <v>1950</v>
      </c>
      <c r="F1914" s="43" t="s">
        <v>2131</v>
      </c>
      <c r="G1914" s="56" t="s">
        <v>2098</v>
      </c>
      <c r="H1914" s="43">
        <v>2</v>
      </c>
      <c r="I1914" s="43">
        <v>2</v>
      </c>
      <c r="J1914" s="43">
        <v>0</v>
      </c>
      <c r="K1914" s="43">
        <v>889</v>
      </c>
      <c r="L1914" s="43">
        <v>874.9</v>
      </c>
      <c r="M1914" s="45">
        <v>0</v>
      </c>
      <c r="N1914" s="45">
        <f t="shared" si="161"/>
        <v>0</v>
      </c>
      <c r="O1914" s="45">
        <v>0</v>
      </c>
      <c r="P1914" s="45">
        <v>0</v>
      </c>
      <c r="Q1914" s="45">
        <v>0</v>
      </c>
      <c r="R1914" s="57">
        <v>45658</v>
      </c>
      <c r="S1914" s="57">
        <v>46022</v>
      </c>
    </row>
    <row r="1915" spans="1:19" ht="20.3" x14ac:dyDescent="0.35">
      <c r="A1915" s="43">
        <v>261</v>
      </c>
      <c r="B1915" s="44" t="s">
        <v>1370</v>
      </c>
      <c r="C1915" s="55">
        <v>39014</v>
      </c>
      <c r="D1915" s="43" t="s">
        <v>1899</v>
      </c>
      <c r="E1915" s="43">
        <v>1950</v>
      </c>
      <c r="F1915" s="43" t="s">
        <v>2131</v>
      </c>
      <c r="G1915" s="56" t="s">
        <v>2098</v>
      </c>
      <c r="H1915" s="43">
        <v>2</v>
      </c>
      <c r="I1915" s="43">
        <v>2</v>
      </c>
      <c r="J1915" s="43">
        <v>0</v>
      </c>
      <c r="K1915" s="43">
        <v>539.79999999999995</v>
      </c>
      <c r="L1915" s="43">
        <v>520.70000000000005</v>
      </c>
      <c r="M1915" s="45">
        <v>67272</v>
      </c>
      <c r="N1915" s="45">
        <f t="shared" si="161"/>
        <v>67272</v>
      </c>
      <c r="O1915" s="45">
        <v>0</v>
      </c>
      <c r="P1915" s="45">
        <v>0</v>
      </c>
      <c r="Q1915" s="45">
        <v>0</v>
      </c>
      <c r="R1915" s="57">
        <v>45658</v>
      </c>
      <c r="S1915" s="57">
        <v>46022</v>
      </c>
    </row>
    <row r="1916" spans="1:19" ht="20.3" x14ac:dyDescent="0.35">
      <c r="A1916" s="43">
        <v>262</v>
      </c>
      <c r="B1916" s="44" t="s">
        <v>1371</v>
      </c>
      <c r="C1916" s="55">
        <v>38999</v>
      </c>
      <c r="D1916" s="43" t="s">
        <v>1899</v>
      </c>
      <c r="E1916" s="43">
        <v>1957</v>
      </c>
      <c r="F1916" s="43" t="s">
        <v>2131</v>
      </c>
      <c r="G1916" s="56" t="s">
        <v>2098</v>
      </c>
      <c r="H1916" s="43">
        <v>5</v>
      </c>
      <c r="I1916" s="43">
        <v>2</v>
      </c>
      <c r="J1916" s="43">
        <v>0</v>
      </c>
      <c r="K1916" s="43">
        <v>2273.9</v>
      </c>
      <c r="L1916" s="43">
        <v>2072.8000000000002</v>
      </c>
      <c r="M1916" s="45">
        <v>63408</v>
      </c>
      <c r="N1916" s="45">
        <f t="shared" si="161"/>
        <v>63408</v>
      </c>
      <c r="O1916" s="45">
        <v>0</v>
      </c>
      <c r="P1916" s="45">
        <v>0</v>
      </c>
      <c r="Q1916" s="45">
        <v>0</v>
      </c>
      <c r="R1916" s="57">
        <v>45658</v>
      </c>
      <c r="S1916" s="57">
        <v>46022</v>
      </c>
    </row>
    <row r="1917" spans="1:19" ht="20.3" x14ac:dyDescent="0.35">
      <c r="A1917" s="43">
        <v>263</v>
      </c>
      <c r="B1917" s="44" t="s">
        <v>1372</v>
      </c>
      <c r="C1917" s="55">
        <v>39015</v>
      </c>
      <c r="D1917" s="43" t="s">
        <v>1899</v>
      </c>
      <c r="E1917" s="43">
        <v>1967</v>
      </c>
      <c r="F1917" s="43" t="s">
        <v>2131</v>
      </c>
      <c r="G1917" s="56" t="s">
        <v>2098</v>
      </c>
      <c r="H1917" s="43">
        <v>4</v>
      </c>
      <c r="I1917" s="43">
        <v>4</v>
      </c>
      <c r="J1917" s="43">
        <v>0</v>
      </c>
      <c r="K1917" s="43">
        <v>3035.3</v>
      </c>
      <c r="L1917" s="43">
        <v>3010.2</v>
      </c>
      <c r="M1917" s="45">
        <v>0</v>
      </c>
      <c r="N1917" s="45">
        <f t="shared" si="161"/>
        <v>0</v>
      </c>
      <c r="O1917" s="45">
        <v>0</v>
      </c>
      <c r="P1917" s="45">
        <v>0</v>
      </c>
      <c r="Q1917" s="45">
        <v>0</v>
      </c>
      <c r="R1917" s="57">
        <v>45658</v>
      </c>
      <c r="S1917" s="57">
        <v>46022</v>
      </c>
    </row>
    <row r="1918" spans="1:19" ht="20.3" x14ac:dyDescent="0.35">
      <c r="A1918" s="43">
        <v>264</v>
      </c>
      <c r="B1918" s="44" t="s">
        <v>1373</v>
      </c>
      <c r="C1918" s="55">
        <v>39023</v>
      </c>
      <c r="D1918" s="43" t="s">
        <v>1899</v>
      </c>
      <c r="E1918" s="43">
        <v>1963</v>
      </c>
      <c r="F1918" s="43" t="s">
        <v>2131</v>
      </c>
      <c r="G1918" s="56" t="s">
        <v>2103</v>
      </c>
      <c r="H1918" s="43">
        <v>5</v>
      </c>
      <c r="I1918" s="43">
        <v>2</v>
      </c>
      <c r="J1918" s="43">
        <v>0</v>
      </c>
      <c r="K1918" s="43">
        <v>1321.1</v>
      </c>
      <c r="L1918" s="43">
        <v>1240.8</v>
      </c>
      <c r="M1918" s="45">
        <v>0</v>
      </c>
      <c r="N1918" s="45">
        <f t="shared" si="161"/>
        <v>0</v>
      </c>
      <c r="O1918" s="45">
        <v>0</v>
      </c>
      <c r="P1918" s="45">
        <v>0</v>
      </c>
      <c r="Q1918" s="45">
        <v>0</v>
      </c>
      <c r="R1918" s="57">
        <v>45658</v>
      </c>
      <c r="S1918" s="57">
        <v>46022</v>
      </c>
    </row>
    <row r="1919" spans="1:19" ht="20.3" x14ac:dyDescent="0.35">
      <c r="A1919" s="43">
        <v>265</v>
      </c>
      <c r="B1919" s="44" t="s">
        <v>1374</v>
      </c>
      <c r="C1919" s="55">
        <v>39030</v>
      </c>
      <c r="D1919" s="43" t="s">
        <v>1899</v>
      </c>
      <c r="E1919" s="43">
        <v>1954</v>
      </c>
      <c r="F1919" s="43" t="s">
        <v>2131</v>
      </c>
      <c r="G1919" s="56" t="s">
        <v>2114</v>
      </c>
      <c r="H1919" s="43">
        <v>2</v>
      </c>
      <c r="I1919" s="43">
        <v>1</v>
      </c>
      <c r="J1919" s="43">
        <v>0</v>
      </c>
      <c r="K1919" s="43">
        <v>681</v>
      </c>
      <c r="L1919" s="43">
        <v>429.7</v>
      </c>
      <c r="M1919" s="45">
        <v>0</v>
      </c>
      <c r="N1919" s="45">
        <f t="shared" si="161"/>
        <v>0</v>
      </c>
      <c r="O1919" s="45">
        <v>0</v>
      </c>
      <c r="P1919" s="45">
        <v>0</v>
      </c>
      <c r="Q1919" s="45">
        <v>0</v>
      </c>
      <c r="R1919" s="57">
        <v>45658</v>
      </c>
      <c r="S1919" s="57">
        <v>46022</v>
      </c>
    </row>
    <row r="1920" spans="1:19" ht="20.3" x14ac:dyDescent="0.35">
      <c r="A1920" s="43">
        <v>266</v>
      </c>
      <c r="B1920" s="44" t="s">
        <v>1375</v>
      </c>
      <c r="C1920" s="55">
        <v>38907</v>
      </c>
      <c r="D1920" s="43" t="s">
        <v>1899</v>
      </c>
      <c r="E1920" s="43">
        <v>1960</v>
      </c>
      <c r="F1920" s="43" t="s">
        <v>2131</v>
      </c>
      <c r="G1920" s="56" t="s">
        <v>2103</v>
      </c>
      <c r="H1920" s="43">
        <v>2</v>
      </c>
      <c r="I1920" s="43">
        <v>1</v>
      </c>
      <c r="J1920" s="43">
        <v>0</v>
      </c>
      <c r="K1920" s="43">
        <v>935.12</v>
      </c>
      <c r="L1920" s="43">
        <v>403.77</v>
      </c>
      <c r="M1920" s="45">
        <v>0</v>
      </c>
      <c r="N1920" s="45">
        <f t="shared" si="161"/>
        <v>0</v>
      </c>
      <c r="O1920" s="45">
        <v>0</v>
      </c>
      <c r="P1920" s="45">
        <v>0</v>
      </c>
      <c r="Q1920" s="45">
        <v>0</v>
      </c>
      <c r="R1920" s="57">
        <v>45658</v>
      </c>
      <c r="S1920" s="57">
        <v>46022</v>
      </c>
    </row>
    <row r="1921" spans="1:19" ht="20.3" x14ac:dyDescent="0.35">
      <c r="A1921" s="43">
        <v>267</v>
      </c>
      <c r="B1921" s="44" t="s">
        <v>1377</v>
      </c>
      <c r="C1921" s="55">
        <v>39077</v>
      </c>
      <c r="D1921" s="43" t="s">
        <v>1899</v>
      </c>
      <c r="E1921" s="43">
        <v>1959</v>
      </c>
      <c r="F1921" s="43" t="s">
        <v>2131</v>
      </c>
      <c r="G1921" s="56" t="s">
        <v>2098</v>
      </c>
      <c r="H1921" s="43">
        <v>2</v>
      </c>
      <c r="I1921" s="43">
        <v>1</v>
      </c>
      <c r="J1921" s="43">
        <v>0</v>
      </c>
      <c r="K1921" s="43">
        <v>1020.72</v>
      </c>
      <c r="L1921" s="43">
        <v>387.52</v>
      </c>
      <c r="M1921" s="45">
        <v>0</v>
      </c>
      <c r="N1921" s="45">
        <f t="shared" si="161"/>
        <v>0</v>
      </c>
      <c r="O1921" s="45">
        <v>0</v>
      </c>
      <c r="P1921" s="45">
        <v>0</v>
      </c>
      <c r="Q1921" s="45">
        <v>0</v>
      </c>
      <c r="R1921" s="57">
        <v>45658</v>
      </c>
      <c r="S1921" s="57">
        <v>46022</v>
      </c>
    </row>
    <row r="1922" spans="1:19" ht="20.3" x14ac:dyDescent="0.35">
      <c r="A1922" s="43">
        <v>268</v>
      </c>
      <c r="B1922" s="44" t="s">
        <v>1378</v>
      </c>
      <c r="C1922" s="55">
        <v>39146</v>
      </c>
      <c r="D1922" s="43" t="s">
        <v>1899</v>
      </c>
      <c r="E1922" s="43">
        <v>1950</v>
      </c>
      <c r="F1922" s="43" t="s">
        <v>2131</v>
      </c>
      <c r="G1922" s="56" t="s">
        <v>2103</v>
      </c>
      <c r="H1922" s="43">
        <v>2</v>
      </c>
      <c r="I1922" s="43">
        <v>1</v>
      </c>
      <c r="J1922" s="43">
        <v>0</v>
      </c>
      <c r="K1922" s="43">
        <v>480.29</v>
      </c>
      <c r="L1922" s="43">
        <v>428.89</v>
      </c>
      <c r="M1922" s="45">
        <v>0</v>
      </c>
      <c r="N1922" s="45">
        <f t="shared" si="161"/>
        <v>0</v>
      </c>
      <c r="O1922" s="45">
        <v>0</v>
      </c>
      <c r="P1922" s="45">
        <v>0</v>
      </c>
      <c r="Q1922" s="45">
        <v>0</v>
      </c>
      <c r="R1922" s="57">
        <v>45658</v>
      </c>
      <c r="S1922" s="57">
        <v>46022</v>
      </c>
    </row>
    <row r="1923" spans="1:19" ht="20.3" x14ac:dyDescent="0.35">
      <c r="A1923" s="43">
        <v>269</v>
      </c>
      <c r="B1923" s="44" t="s">
        <v>1379</v>
      </c>
      <c r="C1923" s="55">
        <v>39152</v>
      </c>
      <c r="D1923" s="43" t="s">
        <v>1899</v>
      </c>
      <c r="E1923" s="43">
        <v>1950</v>
      </c>
      <c r="F1923" s="43" t="s">
        <v>2131</v>
      </c>
      <c r="G1923" s="56" t="s">
        <v>2099</v>
      </c>
      <c r="H1923" s="43">
        <v>2</v>
      </c>
      <c r="I1923" s="43">
        <v>2</v>
      </c>
      <c r="J1923" s="43">
        <v>0</v>
      </c>
      <c r="K1923" s="43">
        <v>554.9</v>
      </c>
      <c r="L1923" s="43">
        <v>527</v>
      </c>
      <c r="M1923" s="45">
        <v>0</v>
      </c>
      <c r="N1923" s="45">
        <f t="shared" si="161"/>
        <v>0</v>
      </c>
      <c r="O1923" s="45">
        <v>0</v>
      </c>
      <c r="P1923" s="45">
        <v>0</v>
      </c>
      <c r="Q1923" s="45">
        <v>0</v>
      </c>
      <c r="R1923" s="57">
        <v>45658</v>
      </c>
      <c r="S1923" s="57">
        <v>46022</v>
      </c>
    </row>
    <row r="1924" spans="1:19" ht="20.3" x14ac:dyDescent="0.35">
      <c r="A1924" s="43">
        <v>270</v>
      </c>
      <c r="B1924" s="44" t="s">
        <v>1380</v>
      </c>
      <c r="C1924" s="55">
        <v>38935</v>
      </c>
      <c r="D1924" s="43" t="s">
        <v>1899</v>
      </c>
      <c r="E1924" s="43">
        <v>1957</v>
      </c>
      <c r="F1924" s="43" t="s">
        <v>2131</v>
      </c>
      <c r="G1924" s="56" t="s">
        <v>2103</v>
      </c>
      <c r="H1924" s="43">
        <v>2</v>
      </c>
      <c r="I1924" s="43">
        <v>1</v>
      </c>
      <c r="J1924" s="43">
        <v>0</v>
      </c>
      <c r="K1924" s="43">
        <v>428</v>
      </c>
      <c r="L1924" s="43">
        <v>400</v>
      </c>
      <c r="M1924" s="45">
        <v>0</v>
      </c>
      <c r="N1924" s="45">
        <f t="shared" ref="N1924:N1986" si="168">M1924</f>
        <v>0</v>
      </c>
      <c r="O1924" s="45">
        <v>0</v>
      </c>
      <c r="P1924" s="45">
        <v>0</v>
      </c>
      <c r="Q1924" s="45">
        <v>0</v>
      </c>
      <c r="R1924" s="57">
        <v>45658</v>
      </c>
      <c r="S1924" s="57">
        <v>46022</v>
      </c>
    </row>
    <row r="1925" spans="1:19" ht="20.3" x14ac:dyDescent="0.35">
      <c r="A1925" s="43">
        <v>271</v>
      </c>
      <c r="B1925" s="44" t="s">
        <v>1381</v>
      </c>
      <c r="C1925" s="55">
        <v>39347</v>
      </c>
      <c r="D1925" s="43" t="s">
        <v>1899</v>
      </c>
      <c r="E1925" s="43">
        <v>1972</v>
      </c>
      <c r="F1925" s="43" t="s">
        <v>2131</v>
      </c>
      <c r="G1925" s="56" t="s">
        <v>2098</v>
      </c>
      <c r="H1925" s="43">
        <v>5</v>
      </c>
      <c r="I1925" s="43">
        <v>3</v>
      </c>
      <c r="J1925" s="43">
        <v>0</v>
      </c>
      <c r="K1925" s="43">
        <v>2731.3</v>
      </c>
      <c r="L1925" s="43">
        <v>2583.6999999999998</v>
      </c>
      <c r="M1925" s="45">
        <v>0</v>
      </c>
      <c r="N1925" s="45">
        <f t="shared" si="168"/>
        <v>0</v>
      </c>
      <c r="O1925" s="45">
        <v>0</v>
      </c>
      <c r="P1925" s="45">
        <v>0</v>
      </c>
      <c r="Q1925" s="45">
        <v>0</v>
      </c>
      <c r="R1925" s="57">
        <v>45658</v>
      </c>
      <c r="S1925" s="57">
        <v>46022</v>
      </c>
    </row>
    <row r="1926" spans="1:19" ht="19.649999999999999" x14ac:dyDescent="0.3">
      <c r="A1926" s="53" t="s">
        <v>22</v>
      </c>
      <c r="B1926" s="53"/>
      <c r="C1926" s="58" t="s">
        <v>172</v>
      </c>
      <c r="D1926" s="58" t="s">
        <v>172</v>
      </c>
      <c r="E1926" s="58" t="s">
        <v>172</v>
      </c>
      <c r="F1926" s="58" t="s">
        <v>172</v>
      </c>
      <c r="G1926" s="58" t="s">
        <v>172</v>
      </c>
      <c r="H1926" s="58" t="s">
        <v>172</v>
      </c>
      <c r="I1926" s="58" t="s">
        <v>172</v>
      </c>
      <c r="J1926" s="49">
        <f>SUM(J1914:J1925)</f>
        <v>0</v>
      </c>
      <c r="K1926" s="49">
        <f t="shared" ref="K1926:Q1926" si="169">SUM(K1914:K1925)</f>
        <v>14890.43</v>
      </c>
      <c r="L1926" s="49">
        <f t="shared" si="169"/>
        <v>12879.98</v>
      </c>
      <c r="M1926" s="49">
        <f t="shared" si="169"/>
        <v>130680</v>
      </c>
      <c r="N1926" s="49">
        <f t="shared" si="169"/>
        <v>130680</v>
      </c>
      <c r="O1926" s="49">
        <f t="shared" si="169"/>
        <v>0</v>
      </c>
      <c r="P1926" s="49">
        <f t="shared" si="169"/>
        <v>0</v>
      </c>
      <c r="Q1926" s="49">
        <f t="shared" si="169"/>
        <v>0</v>
      </c>
      <c r="R1926" s="58" t="s">
        <v>172</v>
      </c>
      <c r="S1926" s="58" t="s">
        <v>172</v>
      </c>
    </row>
    <row r="1927" spans="1:19" ht="19.649999999999999" x14ac:dyDescent="0.3">
      <c r="A1927" s="590" t="s">
        <v>2025</v>
      </c>
      <c r="B1927" s="590"/>
      <c r="C1927" s="590"/>
      <c r="D1927" s="590"/>
      <c r="E1927" s="590"/>
      <c r="F1927" s="590"/>
      <c r="G1927" s="590"/>
      <c r="H1927" s="590"/>
      <c r="I1927" s="590"/>
      <c r="J1927" s="590"/>
      <c r="K1927" s="590"/>
      <c r="L1927" s="590"/>
      <c r="M1927" s="590"/>
      <c r="N1927" s="590"/>
      <c r="O1927" s="590"/>
      <c r="P1927" s="590"/>
      <c r="Q1927" s="590"/>
      <c r="R1927" s="590"/>
      <c r="S1927" s="591"/>
    </row>
    <row r="1928" spans="1:19" ht="19.649999999999999" x14ac:dyDescent="0.3">
      <c r="A1928" s="556" t="s">
        <v>2026</v>
      </c>
      <c r="B1928" s="556"/>
      <c r="C1928" s="556"/>
      <c r="D1928" s="556"/>
      <c r="E1928" s="556"/>
      <c r="F1928" s="556"/>
      <c r="G1928" s="556"/>
      <c r="H1928" s="556"/>
      <c r="I1928" s="556"/>
      <c r="J1928" s="556"/>
      <c r="K1928" s="556"/>
      <c r="L1928" s="556"/>
      <c r="M1928" s="556"/>
      <c r="N1928" s="556"/>
      <c r="O1928" s="556"/>
      <c r="P1928" s="556"/>
      <c r="Q1928" s="556"/>
      <c r="R1928" s="556"/>
      <c r="S1928" s="557"/>
    </row>
    <row r="1929" spans="1:19" ht="20.3" x14ac:dyDescent="0.35">
      <c r="A1929" s="43">
        <v>272</v>
      </c>
      <c r="B1929" s="47" t="s">
        <v>1382</v>
      </c>
      <c r="C1929" s="55">
        <v>39354</v>
      </c>
      <c r="D1929" s="43" t="s">
        <v>1899</v>
      </c>
      <c r="E1929" s="43">
        <v>1995</v>
      </c>
      <c r="F1929" s="43" t="s">
        <v>2131</v>
      </c>
      <c r="G1929" s="56" t="s">
        <v>2103</v>
      </c>
      <c r="H1929" s="43">
        <v>2</v>
      </c>
      <c r="I1929" s="43">
        <v>2</v>
      </c>
      <c r="J1929" s="43">
        <v>0</v>
      </c>
      <c r="K1929" s="43">
        <v>525.1</v>
      </c>
      <c r="L1929" s="43">
        <v>474.5</v>
      </c>
      <c r="M1929" s="45">
        <v>0</v>
      </c>
      <c r="N1929" s="45">
        <f t="shared" si="168"/>
        <v>0</v>
      </c>
      <c r="O1929" s="45">
        <v>0</v>
      </c>
      <c r="P1929" s="45">
        <v>0</v>
      </c>
      <c r="Q1929" s="45">
        <v>0</v>
      </c>
      <c r="R1929" s="57">
        <v>45658</v>
      </c>
      <c r="S1929" s="57">
        <v>46022</v>
      </c>
    </row>
    <row r="1930" spans="1:19" ht="20.3" x14ac:dyDescent="0.35">
      <c r="A1930" s="43">
        <v>273</v>
      </c>
      <c r="B1930" s="47" t="s">
        <v>1383</v>
      </c>
      <c r="C1930" s="55">
        <v>39368</v>
      </c>
      <c r="D1930" s="43" t="s">
        <v>1899</v>
      </c>
      <c r="E1930" s="43">
        <v>1986</v>
      </c>
      <c r="F1930" s="43" t="s">
        <v>2131</v>
      </c>
      <c r="G1930" s="56" t="s">
        <v>2097</v>
      </c>
      <c r="H1930" s="43">
        <v>3</v>
      </c>
      <c r="I1930" s="43">
        <v>3</v>
      </c>
      <c r="J1930" s="43">
        <v>0</v>
      </c>
      <c r="K1930" s="43">
        <v>1217.0899999999999</v>
      </c>
      <c r="L1930" s="43">
        <v>1229.3</v>
      </c>
      <c r="M1930" s="45">
        <v>0</v>
      </c>
      <c r="N1930" s="45">
        <f t="shared" si="168"/>
        <v>0</v>
      </c>
      <c r="O1930" s="45">
        <v>0</v>
      </c>
      <c r="P1930" s="45">
        <v>0</v>
      </c>
      <c r="Q1930" s="45">
        <v>0</v>
      </c>
      <c r="R1930" s="57">
        <v>45658</v>
      </c>
      <c r="S1930" s="57">
        <v>46022</v>
      </c>
    </row>
    <row r="1931" spans="1:19" ht="20.3" x14ac:dyDescent="0.3">
      <c r="A1931" s="46" t="s">
        <v>22</v>
      </c>
      <c r="B1931" s="46"/>
      <c r="C1931" s="58" t="s">
        <v>172</v>
      </c>
      <c r="D1931" s="58" t="s">
        <v>172</v>
      </c>
      <c r="E1931" s="58" t="s">
        <v>172</v>
      </c>
      <c r="F1931" s="58" t="s">
        <v>172</v>
      </c>
      <c r="G1931" s="58" t="s">
        <v>172</v>
      </c>
      <c r="H1931" s="58" t="s">
        <v>172</v>
      </c>
      <c r="I1931" s="58" t="s">
        <v>172</v>
      </c>
      <c r="J1931" s="49">
        <f>SUM(J1929:J1930)</f>
        <v>0</v>
      </c>
      <c r="K1931" s="49">
        <f t="shared" ref="K1931:Q1931" si="170">SUM(K1929:K1930)</f>
        <v>1742.19</v>
      </c>
      <c r="L1931" s="49">
        <f t="shared" si="170"/>
        <v>1703.8</v>
      </c>
      <c r="M1931" s="49">
        <f t="shared" si="170"/>
        <v>0</v>
      </c>
      <c r="N1931" s="49">
        <f t="shared" si="170"/>
        <v>0</v>
      </c>
      <c r="O1931" s="49">
        <f t="shared" si="170"/>
        <v>0</v>
      </c>
      <c r="P1931" s="49">
        <f t="shared" si="170"/>
        <v>0</v>
      </c>
      <c r="Q1931" s="49">
        <f t="shared" si="170"/>
        <v>0</v>
      </c>
      <c r="R1931" s="58" t="s">
        <v>172</v>
      </c>
      <c r="S1931" s="58" t="s">
        <v>172</v>
      </c>
    </row>
    <row r="1932" spans="1:19" ht="19.649999999999999" x14ac:dyDescent="0.3">
      <c r="A1932" s="596" t="s">
        <v>2027</v>
      </c>
      <c r="B1932" s="596"/>
      <c r="C1932" s="596"/>
      <c r="D1932" s="596"/>
      <c r="E1932" s="596"/>
      <c r="F1932" s="596"/>
      <c r="G1932" s="596"/>
      <c r="H1932" s="596"/>
      <c r="I1932" s="596"/>
      <c r="J1932" s="596"/>
      <c r="K1932" s="596"/>
      <c r="L1932" s="596"/>
      <c r="M1932" s="596"/>
      <c r="N1932" s="596"/>
      <c r="O1932" s="596"/>
      <c r="P1932" s="596"/>
      <c r="Q1932" s="596"/>
      <c r="R1932" s="596"/>
      <c r="S1932" s="597"/>
    </row>
    <row r="1933" spans="1:19" ht="20.3" x14ac:dyDescent="0.35">
      <c r="A1933" s="43">
        <v>274</v>
      </c>
      <c r="B1933" s="47" t="s">
        <v>1384</v>
      </c>
      <c r="C1933" s="55">
        <v>46295</v>
      </c>
      <c r="D1933" s="43" t="s">
        <v>1899</v>
      </c>
      <c r="E1933" s="43">
        <v>1978</v>
      </c>
      <c r="F1933" s="43" t="s">
        <v>2131</v>
      </c>
      <c r="G1933" s="56" t="s">
        <v>2109</v>
      </c>
      <c r="H1933" s="43">
        <v>2</v>
      </c>
      <c r="I1933" s="43">
        <v>2</v>
      </c>
      <c r="J1933" s="43">
        <v>0</v>
      </c>
      <c r="K1933" s="43">
        <v>538.51</v>
      </c>
      <c r="L1933" s="43">
        <v>501.2</v>
      </c>
      <c r="M1933" s="45">
        <v>0</v>
      </c>
      <c r="N1933" s="45">
        <f t="shared" si="168"/>
        <v>0</v>
      </c>
      <c r="O1933" s="45">
        <v>0</v>
      </c>
      <c r="P1933" s="45">
        <v>0</v>
      </c>
      <c r="Q1933" s="45">
        <v>0</v>
      </c>
      <c r="R1933" s="57">
        <v>45658</v>
      </c>
      <c r="S1933" s="57">
        <v>46022</v>
      </c>
    </row>
    <row r="1934" spans="1:19" ht="20.3" x14ac:dyDescent="0.3">
      <c r="A1934" s="46" t="s">
        <v>22</v>
      </c>
      <c r="B1934" s="46"/>
      <c r="C1934" s="58" t="s">
        <v>172</v>
      </c>
      <c r="D1934" s="58" t="s">
        <v>172</v>
      </c>
      <c r="E1934" s="58" t="s">
        <v>172</v>
      </c>
      <c r="F1934" s="58" t="s">
        <v>172</v>
      </c>
      <c r="G1934" s="58" t="s">
        <v>172</v>
      </c>
      <c r="H1934" s="58" t="s">
        <v>172</v>
      </c>
      <c r="I1934" s="58" t="s">
        <v>172</v>
      </c>
      <c r="J1934" s="49">
        <f>SUM(J1933)</f>
        <v>0</v>
      </c>
      <c r="K1934" s="49">
        <f t="shared" ref="K1934:Q1934" si="171">SUM(K1933)</f>
        <v>538.51</v>
      </c>
      <c r="L1934" s="49">
        <f t="shared" si="171"/>
        <v>501.2</v>
      </c>
      <c r="M1934" s="49">
        <f t="shared" si="171"/>
        <v>0</v>
      </c>
      <c r="N1934" s="49">
        <f t="shared" si="171"/>
        <v>0</v>
      </c>
      <c r="O1934" s="49">
        <f t="shared" si="171"/>
        <v>0</v>
      </c>
      <c r="P1934" s="49">
        <f t="shared" si="171"/>
        <v>0</v>
      </c>
      <c r="Q1934" s="49">
        <f t="shared" si="171"/>
        <v>0</v>
      </c>
      <c r="R1934" s="58" t="s">
        <v>172</v>
      </c>
      <c r="S1934" s="58" t="s">
        <v>172</v>
      </c>
    </row>
    <row r="1935" spans="1:19" ht="19.649999999999999" x14ac:dyDescent="0.3">
      <c r="A1935" s="53" t="s">
        <v>34</v>
      </c>
      <c r="B1935" s="53"/>
      <c r="C1935" s="58" t="s">
        <v>172</v>
      </c>
      <c r="D1935" s="58" t="s">
        <v>172</v>
      </c>
      <c r="E1935" s="58" t="s">
        <v>172</v>
      </c>
      <c r="F1935" s="58" t="s">
        <v>172</v>
      </c>
      <c r="G1935" s="58" t="s">
        <v>172</v>
      </c>
      <c r="H1935" s="58" t="s">
        <v>172</v>
      </c>
      <c r="I1935" s="58" t="s">
        <v>172</v>
      </c>
      <c r="J1935" s="49">
        <f>J1931+J1934</f>
        <v>0</v>
      </c>
      <c r="K1935" s="49">
        <f t="shared" ref="K1935:Q1935" si="172">K1931+K1934</f>
        <v>2280.6999999999998</v>
      </c>
      <c r="L1935" s="49">
        <f t="shared" si="172"/>
        <v>2205</v>
      </c>
      <c r="M1935" s="49">
        <f t="shared" si="172"/>
        <v>0</v>
      </c>
      <c r="N1935" s="49">
        <f t="shared" si="172"/>
        <v>0</v>
      </c>
      <c r="O1935" s="49">
        <f t="shared" si="172"/>
        <v>0</v>
      </c>
      <c r="P1935" s="49">
        <f t="shared" si="172"/>
        <v>0</v>
      </c>
      <c r="Q1935" s="49">
        <f t="shared" si="172"/>
        <v>0</v>
      </c>
      <c r="R1935" s="58" t="s">
        <v>172</v>
      </c>
      <c r="S1935" s="58" t="s">
        <v>172</v>
      </c>
    </row>
    <row r="1936" spans="1:19" ht="19.649999999999999" x14ac:dyDescent="0.3">
      <c r="A1936" s="590" t="s">
        <v>2028</v>
      </c>
      <c r="B1936" s="590"/>
      <c r="C1936" s="590"/>
      <c r="D1936" s="590"/>
      <c r="E1936" s="590"/>
      <c r="F1936" s="590"/>
      <c r="G1936" s="590"/>
      <c r="H1936" s="590"/>
      <c r="I1936" s="590"/>
      <c r="J1936" s="590"/>
      <c r="K1936" s="590"/>
      <c r="L1936" s="590"/>
      <c r="M1936" s="590"/>
      <c r="N1936" s="590"/>
      <c r="O1936" s="590"/>
      <c r="P1936" s="590"/>
      <c r="Q1936" s="590"/>
      <c r="R1936" s="590"/>
      <c r="S1936" s="591"/>
    </row>
    <row r="1937" spans="1:19" ht="19.649999999999999" x14ac:dyDescent="0.3">
      <c r="A1937" s="556" t="s">
        <v>2029</v>
      </c>
      <c r="B1937" s="556"/>
      <c r="C1937" s="556"/>
      <c r="D1937" s="556"/>
      <c r="E1937" s="556"/>
      <c r="F1937" s="556"/>
      <c r="G1937" s="556"/>
      <c r="H1937" s="556"/>
      <c r="I1937" s="556"/>
      <c r="J1937" s="556"/>
      <c r="K1937" s="556"/>
      <c r="L1937" s="556"/>
      <c r="M1937" s="556"/>
      <c r="N1937" s="556"/>
      <c r="O1937" s="556"/>
      <c r="P1937" s="556"/>
      <c r="Q1937" s="556"/>
      <c r="R1937" s="556"/>
      <c r="S1937" s="557"/>
    </row>
    <row r="1938" spans="1:19" ht="20.3" x14ac:dyDescent="0.35">
      <c r="A1938" s="43">
        <v>275</v>
      </c>
      <c r="B1938" s="47" t="s">
        <v>617</v>
      </c>
      <c r="C1938" s="55">
        <v>41054</v>
      </c>
      <c r="D1938" s="43" t="s">
        <v>1899</v>
      </c>
      <c r="E1938" s="43">
        <v>1983</v>
      </c>
      <c r="F1938" s="43" t="s">
        <v>2131</v>
      </c>
      <c r="G1938" s="56" t="s">
        <v>2097</v>
      </c>
      <c r="H1938" s="43">
        <v>5</v>
      </c>
      <c r="I1938" s="43">
        <v>4</v>
      </c>
      <c r="J1938" s="43">
        <v>0</v>
      </c>
      <c r="K1938" s="43">
        <v>4139.0600000000004</v>
      </c>
      <c r="L1938" s="43">
        <v>3743.4</v>
      </c>
      <c r="M1938" s="45">
        <v>132920.4</v>
      </c>
      <c r="N1938" s="45">
        <f t="shared" si="168"/>
        <v>132920.4</v>
      </c>
      <c r="O1938" s="45">
        <v>0</v>
      </c>
      <c r="P1938" s="45">
        <v>0</v>
      </c>
      <c r="Q1938" s="45">
        <v>0</v>
      </c>
      <c r="R1938" s="57">
        <v>45658</v>
      </c>
      <c r="S1938" s="57">
        <v>46022</v>
      </c>
    </row>
    <row r="1939" spans="1:19" ht="20.3" x14ac:dyDescent="0.35">
      <c r="A1939" s="43">
        <v>276</v>
      </c>
      <c r="B1939" s="44" t="s">
        <v>618</v>
      </c>
      <c r="C1939" s="55">
        <v>41056</v>
      </c>
      <c r="D1939" s="43" t="s">
        <v>1899</v>
      </c>
      <c r="E1939" s="43">
        <v>1985</v>
      </c>
      <c r="F1939" s="43" t="s">
        <v>2131</v>
      </c>
      <c r="G1939" s="56" t="s">
        <v>2097</v>
      </c>
      <c r="H1939" s="43">
        <v>5</v>
      </c>
      <c r="I1939" s="43">
        <v>4</v>
      </c>
      <c r="J1939" s="43">
        <v>0</v>
      </c>
      <c r="K1939" s="43">
        <v>4180.55</v>
      </c>
      <c r="L1939" s="43">
        <v>3594.4</v>
      </c>
      <c r="M1939" s="45">
        <v>135238.79999999999</v>
      </c>
      <c r="N1939" s="45">
        <f t="shared" si="168"/>
        <v>135238.79999999999</v>
      </c>
      <c r="O1939" s="45">
        <v>0</v>
      </c>
      <c r="P1939" s="45">
        <v>0</v>
      </c>
      <c r="Q1939" s="45">
        <v>0</v>
      </c>
      <c r="R1939" s="57">
        <v>45658</v>
      </c>
      <c r="S1939" s="57">
        <v>46022</v>
      </c>
    </row>
    <row r="1940" spans="1:19" ht="20.3" x14ac:dyDescent="0.35">
      <c r="A1940" s="43">
        <v>277</v>
      </c>
      <c r="B1940" s="44" t="s">
        <v>619</v>
      </c>
      <c r="C1940" s="55">
        <v>41057</v>
      </c>
      <c r="D1940" s="43" t="s">
        <v>1899</v>
      </c>
      <c r="E1940" s="43">
        <v>1981</v>
      </c>
      <c r="F1940" s="43" t="s">
        <v>2131</v>
      </c>
      <c r="G1940" s="56" t="s">
        <v>2097</v>
      </c>
      <c r="H1940" s="43">
        <v>6</v>
      </c>
      <c r="I1940" s="43">
        <v>4</v>
      </c>
      <c r="J1940" s="43">
        <v>0</v>
      </c>
      <c r="K1940" s="43">
        <v>4759.38</v>
      </c>
      <c r="L1940" s="43">
        <v>4326.95</v>
      </c>
      <c r="M1940" s="45">
        <v>1556289.28</v>
      </c>
      <c r="N1940" s="45">
        <f t="shared" si="168"/>
        <v>1556289.28</v>
      </c>
      <c r="O1940" s="45">
        <v>0</v>
      </c>
      <c r="P1940" s="45">
        <v>0</v>
      </c>
      <c r="Q1940" s="45">
        <v>0</v>
      </c>
      <c r="R1940" s="57">
        <v>45658</v>
      </c>
      <c r="S1940" s="57">
        <v>46022</v>
      </c>
    </row>
    <row r="1941" spans="1:19" ht="20.3" x14ac:dyDescent="0.35">
      <c r="A1941" s="43">
        <v>278</v>
      </c>
      <c r="B1941" s="47" t="s">
        <v>620</v>
      </c>
      <c r="C1941" s="55">
        <v>41059</v>
      </c>
      <c r="D1941" s="43" t="s">
        <v>1899</v>
      </c>
      <c r="E1941" s="43">
        <v>1984</v>
      </c>
      <c r="F1941" s="43" t="s">
        <v>2131</v>
      </c>
      <c r="G1941" s="56" t="s">
        <v>2097</v>
      </c>
      <c r="H1941" s="43">
        <v>5</v>
      </c>
      <c r="I1941" s="43">
        <v>4</v>
      </c>
      <c r="J1941" s="43">
        <v>0</v>
      </c>
      <c r="K1941" s="43">
        <v>4190.7</v>
      </c>
      <c r="L1941" s="43">
        <v>3231.6</v>
      </c>
      <c r="M1941" s="45">
        <v>128282.4</v>
      </c>
      <c r="N1941" s="45">
        <f t="shared" si="168"/>
        <v>128282.4</v>
      </c>
      <c r="O1941" s="45">
        <v>0</v>
      </c>
      <c r="P1941" s="45">
        <v>0</v>
      </c>
      <c r="Q1941" s="45">
        <v>0</v>
      </c>
      <c r="R1941" s="57">
        <v>45658</v>
      </c>
      <c r="S1941" s="57">
        <v>46022</v>
      </c>
    </row>
    <row r="1942" spans="1:19" ht="20.3" x14ac:dyDescent="0.35">
      <c r="A1942" s="43">
        <v>279</v>
      </c>
      <c r="B1942" s="47" t="s">
        <v>614</v>
      </c>
      <c r="C1942" s="55">
        <v>41103</v>
      </c>
      <c r="D1942" s="43" t="s">
        <v>1899</v>
      </c>
      <c r="E1942" s="43">
        <v>1983</v>
      </c>
      <c r="F1942" s="43" t="s">
        <v>2131</v>
      </c>
      <c r="G1942" s="56" t="s">
        <v>2097</v>
      </c>
      <c r="H1942" s="43">
        <v>6</v>
      </c>
      <c r="I1942" s="43">
        <v>4</v>
      </c>
      <c r="J1942" s="43">
        <v>0</v>
      </c>
      <c r="K1942" s="43">
        <v>4551.3999999999996</v>
      </c>
      <c r="L1942" s="43">
        <v>3788.25</v>
      </c>
      <c r="M1942" s="45">
        <v>0</v>
      </c>
      <c r="N1942" s="45">
        <f t="shared" si="168"/>
        <v>0</v>
      </c>
      <c r="O1942" s="45">
        <v>0</v>
      </c>
      <c r="P1942" s="45">
        <v>0</v>
      </c>
      <c r="Q1942" s="45">
        <v>0</v>
      </c>
      <c r="R1942" s="57">
        <v>45658</v>
      </c>
      <c r="S1942" s="57">
        <v>46022</v>
      </c>
    </row>
    <row r="1943" spans="1:19" ht="20.3" x14ac:dyDescent="0.35">
      <c r="A1943" s="43">
        <v>280</v>
      </c>
      <c r="B1943" s="44" t="s">
        <v>615</v>
      </c>
      <c r="C1943" s="55">
        <v>41110</v>
      </c>
      <c r="D1943" s="43" t="s">
        <v>1899</v>
      </c>
      <c r="E1943" s="43">
        <v>1982</v>
      </c>
      <c r="F1943" s="43" t="s">
        <v>2131</v>
      </c>
      <c r="G1943" s="56" t="s">
        <v>2097</v>
      </c>
      <c r="H1943" s="43">
        <v>5</v>
      </c>
      <c r="I1943" s="43">
        <v>4</v>
      </c>
      <c r="J1943" s="43">
        <v>0</v>
      </c>
      <c r="K1943" s="43">
        <v>4089</v>
      </c>
      <c r="L1943" s="43">
        <v>3503.4</v>
      </c>
      <c r="M1943" s="45">
        <v>0</v>
      </c>
      <c r="N1943" s="45">
        <f t="shared" si="168"/>
        <v>0</v>
      </c>
      <c r="O1943" s="45">
        <v>0</v>
      </c>
      <c r="P1943" s="45">
        <v>0</v>
      </c>
      <c r="Q1943" s="45">
        <v>0</v>
      </c>
      <c r="R1943" s="57">
        <v>45658</v>
      </c>
      <c r="S1943" s="57">
        <v>46022</v>
      </c>
    </row>
    <row r="1944" spans="1:19" ht="20.3" x14ac:dyDescent="0.35">
      <c r="A1944" s="43">
        <v>281</v>
      </c>
      <c r="B1944" s="44" t="s">
        <v>1079</v>
      </c>
      <c r="C1944" s="55">
        <v>41102</v>
      </c>
      <c r="D1944" s="43" t="s">
        <v>1899</v>
      </c>
      <c r="E1944" s="43">
        <v>1983</v>
      </c>
      <c r="F1944" s="43" t="s">
        <v>2131</v>
      </c>
      <c r="G1944" s="56" t="s">
        <v>2097</v>
      </c>
      <c r="H1944" s="43">
        <v>5</v>
      </c>
      <c r="I1944" s="43">
        <v>4</v>
      </c>
      <c r="J1944" s="43">
        <v>0</v>
      </c>
      <c r="K1944" s="43">
        <v>4148</v>
      </c>
      <c r="L1944" s="43">
        <v>3402.4</v>
      </c>
      <c r="M1944" s="45">
        <v>0</v>
      </c>
      <c r="N1944" s="45">
        <f t="shared" si="168"/>
        <v>0</v>
      </c>
      <c r="O1944" s="45">
        <v>0</v>
      </c>
      <c r="P1944" s="45">
        <v>0</v>
      </c>
      <c r="Q1944" s="45">
        <v>0</v>
      </c>
      <c r="R1944" s="57">
        <v>45658</v>
      </c>
      <c r="S1944" s="57">
        <v>46022</v>
      </c>
    </row>
    <row r="1945" spans="1:19" ht="20.3" x14ac:dyDescent="0.3">
      <c r="A1945" s="46" t="s">
        <v>22</v>
      </c>
      <c r="B1945" s="46"/>
      <c r="C1945" s="58" t="s">
        <v>172</v>
      </c>
      <c r="D1945" s="58" t="s">
        <v>172</v>
      </c>
      <c r="E1945" s="58" t="s">
        <v>172</v>
      </c>
      <c r="F1945" s="58" t="s">
        <v>172</v>
      </c>
      <c r="G1945" s="58" t="s">
        <v>172</v>
      </c>
      <c r="H1945" s="58" t="s">
        <v>172</v>
      </c>
      <c r="I1945" s="58" t="s">
        <v>172</v>
      </c>
      <c r="J1945" s="49">
        <f>SUM(J1938:J1944)</f>
        <v>0</v>
      </c>
      <c r="K1945" s="49">
        <f t="shared" ref="K1945:Q1945" si="173">SUM(K1938:K1944)</f>
        <v>30058.090000000004</v>
      </c>
      <c r="L1945" s="49">
        <f t="shared" si="173"/>
        <v>25590.400000000001</v>
      </c>
      <c r="M1945" s="49">
        <f t="shared" si="173"/>
        <v>1952730.88</v>
      </c>
      <c r="N1945" s="49">
        <f t="shared" si="173"/>
        <v>1952730.88</v>
      </c>
      <c r="O1945" s="49">
        <f t="shared" si="173"/>
        <v>0</v>
      </c>
      <c r="P1945" s="49">
        <f t="shared" si="173"/>
        <v>0</v>
      </c>
      <c r="Q1945" s="49">
        <f t="shared" si="173"/>
        <v>0</v>
      </c>
      <c r="R1945" s="58" t="s">
        <v>172</v>
      </c>
      <c r="S1945" s="58" t="s">
        <v>172</v>
      </c>
    </row>
    <row r="1946" spans="1:19" ht="19.649999999999999" x14ac:dyDescent="0.3">
      <c r="A1946" s="596" t="s">
        <v>2030</v>
      </c>
      <c r="B1946" s="596"/>
      <c r="C1946" s="596"/>
      <c r="D1946" s="596"/>
      <c r="E1946" s="596"/>
      <c r="F1946" s="596"/>
      <c r="G1946" s="596"/>
      <c r="H1946" s="596"/>
      <c r="I1946" s="596"/>
      <c r="J1946" s="596"/>
      <c r="K1946" s="596"/>
      <c r="L1946" s="596"/>
      <c r="M1946" s="596"/>
      <c r="N1946" s="596"/>
      <c r="O1946" s="596"/>
      <c r="P1946" s="596"/>
      <c r="Q1946" s="596"/>
      <c r="R1946" s="596"/>
      <c r="S1946" s="597"/>
    </row>
    <row r="1947" spans="1:19" ht="20.3" x14ac:dyDescent="0.35">
      <c r="A1947" s="43">
        <v>282</v>
      </c>
      <c r="B1947" s="44" t="s">
        <v>623</v>
      </c>
      <c r="C1947" s="55">
        <v>41140</v>
      </c>
      <c r="D1947" s="43" t="s">
        <v>1899</v>
      </c>
      <c r="E1947" s="43">
        <v>1986</v>
      </c>
      <c r="F1947" s="43" t="s">
        <v>2131</v>
      </c>
      <c r="G1947" s="56" t="s">
        <v>2103</v>
      </c>
      <c r="H1947" s="43">
        <v>2</v>
      </c>
      <c r="I1947" s="43">
        <v>3</v>
      </c>
      <c r="J1947" s="43">
        <v>0</v>
      </c>
      <c r="K1947" s="43">
        <v>779.1</v>
      </c>
      <c r="L1947" s="43">
        <v>718.2</v>
      </c>
      <c r="M1947" s="45">
        <v>0</v>
      </c>
      <c r="N1947" s="45">
        <f t="shared" si="168"/>
        <v>0</v>
      </c>
      <c r="O1947" s="45">
        <v>0</v>
      </c>
      <c r="P1947" s="45">
        <v>0</v>
      </c>
      <c r="Q1947" s="45">
        <v>0</v>
      </c>
      <c r="R1947" s="57">
        <v>45658</v>
      </c>
      <c r="S1947" s="57">
        <v>46022</v>
      </c>
    </row>
    <row r="1948" spans="1:19" ht="20.3" x14ac:dyDescent="0.3">
      <c r="A1948" s="46" t="s">
        <v>22</v>
      </c>
      <c r="B1948" s="46"/>
      <c r="C1948" s="58" t="s">
        <v>172</v>
      </c>
      <c r="D1948" s="58" t="s">
        <v>172</v>
      </c>
      <c r="E1948" s="58" t="s">
        <v>172</v>
      </c>
      <c r="F1948" s="58" t="s">
        <v>172</v>
      </c>
      <c r="G1948" s="58" t="s">
        <v>172</v>
      </c>
      <c r="H1948" s="58" t="s">
        <v>172</v>
      </c>
      <c r="I1948" s="58" t="s">
        <v>172</v>
      </c>
      <c r="J1948" s="49">
        <f>SUM(J1947)</f>
        <v>0</v>
      </c>
      <c r="K1948" s="49">
        <f t="shared" ref="K1948:Q1948" si="174">SUM(K1947)</f>
        <v>779.1</v>
      </c>
      <c r="L1948" s="49">
        <f t="shared" si="174"/>
        <v>718.2</v>
      </c>
      <c r="M1948" s="49">
        <f t="shared" si="174"/>
        <v>0</v>
      </c>
      <c r="N1948" s="49">
        <f t="shared" si="174"/>
        <v>0</v>
      </c>
      <c r="O1948" s="49">
        <f t="shared" si="174"/>
        <v>0</v>
      </c>
      <c r="P1948" s="49">
        <f t="shared" si="174"/>
        <v>0</v>
      </c>
      <c r="Q1948" s="49">
        <f t="shared" si="174"/>
        <v>0</v>
      </c>
      <c r="R1948" s="58" t="s">
        <v>172</v>
      </c>
      <c r="S1948" s="58" t="s">
        <v>172</v>
      </c>
    </row>
    <row r="1949" spans="1:19" ht="19.649999999999999" x14ac:dyDescent="0.3">
      <c r="A1949" s="53" t="s">
        <v>34</v>
      </c>
      <c r="B1949" s="53"/>
      <c r="C1949" s="58" t="s">
        <v>172</v>
      </c>
      <c r="D1949" s="58" t="s">
        <v>172</v>
      </c>
      <c r="E1949" s="58" t="s">
        <v>172</v>
      </c>
      <c r="F1949" s="58" t="s">
        <v>172</v>
      </c>
      <c r="G1949" s="58" t="s">
        <v>172</v>
      </c>
      <c r="H1949" s="58" t="s">
        <v>172</v>
      </c>
      <c r="I1949" s="58" t="s">
        <v>172</v>
      </c>
      <c r="J1949" s="49">
        <f>J1945+J1948</f>
        <v>0</v>
      </c>
      <c r="K1949" s="49">
        <f t="shared" ref="K1949:Q1949" si="175">K1945+K1948</f>
        <v>30837.190000000002</v>
      </c>
      <c r="L1949" s="49">
        <f t="shared" si="175"/>
        <v>26308.600000000002</v>
      </c>
      <c r="M1949" s="49">
        <f t="shared" si="175"/>
        <v>1952730.88</v>
      </c>
      <c r="N1949" s="49">
        <f t="shared" si="175"/>
        <v>1952730.88</v>
      </c>
      <c r="O1949" s="49">
        <f t="shared" si="175"/>
        <v>0</v>
      </c>
      <c r="P1949" s="49">
        <f t="shared" si="175"/>
        <v>0</v>
      </c>
      <c r="Q1949" s="49">
        <f t="shared" si="175"/>
        <v>0</v>
      </c>
      <c r="R1949" s="58" t="s">
        <v>172</v>
      </c>
      <c r="S1949" s="58" t="s">
        <v>172</v>
      </c>
    </row>
    <row r="1950" spans="1:19" ht="19.649999999999999" x14ac:dyDescent="0.3">
      <c r="A1950" s="590" t="s">
        <v>1991</v>
      </c>
      <c r="B1950" s="590"/>
      <c r="C1950" s="590"/>
      <c r="D1950" s="590"/>
      <c r="E1950" s="590"/>
      <c r="F1950" s="590"/>
      <c r="G1950" s="590"/>
      <c r="H1950" s="590"/>
      <c r="I1950" s="590"/>
      <c r="J1950" s="590"/>
      <c r="K1950" s="590"/>
      <c r="L1950" s="590"/>
      <c r="M1950" s="590"/>
      <c r="N1950" s="590"/>
      <c r="O1950" s="590"/>
      <c r="P1950" s="590"/>
      <c r="Q1950" s="590"/>
      <c r="R1950" s="590"/>
      <c r="S1950" s="591"/>
    </row>
    <row r="1951" spans="1:19" ht="19.649999999999999" x14ac:dyDescent="0.3">
      <c r="A1951" s="556" t="s">
        <v>1992</v>
      </c>
      <c r="B1951" s="556"/>
      <c r="C1951" s="556"/>
      <c r="D1951" s="556"/>
      <c r="E1951" s="556"/>
      <c r="F1951" s="556"/>
      <c r="G1951" s="556"/>
      <c r="H1951" s="556"/>
      <c r="I1951" s="556"/>
      <c r="J1951" s="556"/>
      <c r="K1951" s="556"/>
      <c r="L1951" s="556"/>
      <c r="M1951" s="556"/>
      <c r="N1951" s="556"/>
      <c r="O1951" s="556"/>
      <c r="P1951" s="556"/>
      <c r="Q1951" s="556"/>
      <c r="R1951" s="556"/>
      <c r="S1951" s="557"/>
    </row>
    <row r="1952" spans="1:19" ht="20.3" x14ac:dyDescent="0.35">
      <c r="A1952" s="43">
        <v>283</v>
      </c>
      <c r="B1952" s="47" t="s">
        <v>1389</v>
      </c>
      <c r="C1952" s="55">
        <v>41491</v>
      </c>
      <c r="D1952" s="43" t="s">
        <v>1899</v>
      </c>
      <c r="E1952" s="43">
        <v>1969</v>
      </c>
      <c r="F1952" s="43" t="s">
        <v>2131</v>
      </c>
      <c r="G1952" s="56" t="s">
        <v>2103</v>
      </c>
      <c r="H1952" s="43">
        <v>2</v>
      </c>
      <c r="I1952" s="43">
        <v>3</v>
      </c>
      <c r="J1952" s="43">
        <v>0</v>
      </c>
      <c r="K1952" s="43">
        <v>599.29999999999995</v>
      </c>
      <c r="L1952" s="43">
        <v>584.5</v>
      </c>
      <c r="M1952" s="45">
        <v>0</v>
      </c>
      <c r="N1952" s="45">
        <f t="shared" si="168"/>
        <v>0</v>
      </c>
      <c r="O1952" s="45">
        <v>0</v>
      </c>
      <c r="P1952" s="45">
        <v>0</v>
      </c>
      <c r="Q1952" s="45">
        <v>0</v>
      </c>
      <c r="R1952" s="57">
        <v>45658</v>
      </c>
      <c r="S1952" s="57">
        <v>46022</v>
      </c>
    </row>
    <row r="1953" spans="1:19" ht="20.3" x14ac:dyDescent="0.35">
      <c r="A1953" s="43">
        <v>284</v>
      </c>
      <c r="B1953" s="47" t="s">
        <v>1391</v>
      </c>
      <c r="C1953" s="55">
        <v>41490</v>
      </c>
      <c r="D1953" s="43" t="s">
        <v>1899</v>
      </c>
      <c r="E1953" s="43">
        <v>1967</v>
      </c>
      <c r="F1953" s="43" t="s">
        <v>2131</v>
      </c>
      <c r="G1953" s="56" t="s">
        <v>2103</v>
      </c>
      <c r="H1953" s="43">
        <v>2</v>
      </c>
      <c r="I1953" s="43">
        <v>3</v>
      </c>
      <c r="J1953" s="43">
        <v>0</v>
      </c>
      <c r="K1953" s="43">
        <v>598.9</v>
      </c>
      <c r="L1953" s="43">
        <v>524.29999999999995</v>
      </c>
      <c r="M1953" s="45">
        <v>0</v>
      </c>
      <c r="N1953" s="45">
        <f t="shared" si="168"/>
        <v>0</v>
      </c>
      <c r="O1953" s="45">
        <v>0</v>
      </c>
      <c r="P1953" s="45">
        <v>0</v>
      </c>
      <c r="Q1953" s="45">
        <v>0</v>
      </c>
      <c r="R1953" s="57">
        <v>45658</v>
      </c>
      <c r="S1953" s="57">
        <v>46022</v>
      </c>
    </row>
    <row r="1954" spans="1:19" ht="20.3" x14ac:dyDescent="0.35">
      <c r="A1954" s="43">
        <v>285</v>
      </c>
      <c r="B1954" s="47" t="s">
        <v>1392</v>
      </c>
      <c r="C1954" s="55">
        <v>41508</v>
      </c>
      <c r="D1954" s="43" t="s">
        <v>1899</v>
      </c>
      <c r="E1954" s="43">
        <v>1968</v>
      </c>
      <c r="F1954" s="43" t="s">
        <v>2131</v>
      </c>
      <c r="G1954" s="56" t="s">
        <v>2103</v>
      </c>
      <c r="H1954" s="43">
        <v>2</v>
      </c>
      <c r="I1954" s="43">
        <v>3</v>
      </c>
      <c r="J1954" s="43">
        <v>0</v>
      </c>
      <c r="K1954" s="43">
        <v>597.5</v>
      </c>
      <c r="L1954" s="43">
        <v>526.30000000000007</v>
      </c>
      <c r="M1954" s="45">
        <v>0</v>
      </c>
      <c r="N1954" s="45">
        <f t="shared" si="168"/>
        <v>0</v>
      </c>
      <c r="O1954" s="45">
        <v>0</v>
      </c>
      <c r="P1954" s="45">
        <v>0</v>
      </c>
      <c r="Q1954" s="45">
        <v>0</v>
      </c>
      <c r="R1954" s="57">
        <v>45658</v>
      </c>
      <c r="S1954" s="57">
        <v>46022</v>
      </c>
    </row>
    <row r="1955" spans="1:19" ht="20.3" x14ac:dyDescent="0.3">
      <c r="A1955" s="46" t="s">
        <v>22</v>
      </c>
      <c r="B1955" s="46"/>
      <c r="C1955" s="58" t="s">
        <v>172</v>
      </c>
      <c r="D1955" s="58" t="s">
        <v>172</v>
      </c>
      <c r="E1955" s="58" t="s">
        <v>172</v>
      </c>
      <c r="F1955" s="58" t="s">
        <v>172</v>
      </c>
      <c r="G1955" s="58" t="s">
        <v>172</v>
      </c>
      <c r="H1955" s="58" t="s">
        <v>172</v>
      </c>
      <c r="I1955" s="58" t="s">
        <v>172</v>
      </c>
      <c r="J1955" s="49">
        <f>SUM(J1952:J1954)</f>
        <v>0</v>
      </c>
      <c r="K1955" s="49">
        <f t="shared" ref="K1955:Q1955" si="176">SUM(K1952:K1954)</f>
        <v>1795.6999999999998</v>
      </c>
      <c r="L1955" s="49">
        <f t="shared" si="176"/>
        <v>1635.1</v>
      </c>
      <c r="M1955" s="49">
        <f t="shared" si="176"/>
        <v>0</v>
      </c>
      <c r="N1955" s="49">
        <f t="shared" si="176"/>
        <v>0</v>
      </c>
      <c r="O1955" s="49">
        <f t="shared" si="176"/>
        <v>0</v>
      </c>
      <c r="P1955" s="49">
        <f t="shared" si="176"/>
        <v>0</v>
      </c>
      <c r="Q1955" s="49">
        <f t="shared" si="176"/>
        <v>0</v>
      </c>
      <c r="R1955" s="58" t="s">
        <v>172</v>
      </c>
      <c r="S1955" s="58" t="s">
        <v>172</v>
      </c>
    </row>
    <row r="1956" spans="1:19" ht="19.649999999999999" x14ac:dyDescent="0.3">
      <c r="A1956" s="53" t="s">
        <v>34</v>
      </c>
      <c r="B1956" s="53"/>
      <c r="C1956" s="58" t="s">
        <v>172</v>
      </c>
      <c r="D1956" s="58" t="s">
        <v>172</v>
      </c>
      <c r="E1956" s="58" t="s">
        <v>172</v>
      </c>
      <c r="F1956" s="58" t="s">
        <v>172</v>
      </c>
      <c r="G1956" s="58" t="s">
        <v>172</v>
      </c>
      <c r="H1956" s="58" t="s">
        <v>172</v>
      </c>
      <c r="I1956" s="58" t="s">
        <v>172</v>
      </c>
      <c r="J1956" s="49">
        <f>J1955</f>
        <v>0</v>
      </c>
      <c r="K1956" s="49">
        <f t="shared" ref="K1956:Q1956" si="177">K1955</f>
        <v>1795.6999999999998</v>
      </c>
      <c r="L1956" s="49">
        <f t="shared" si="177"/>
        <v>1635.1</v>
      </c>
      <c r="M1956" s="49">
        <f t="shared" si="177"/>
        <v>0</v>
      </c>
      <c r="N1956" s="49">
        <f t="shared" si="177"/>
        <v>0</v>
      </c>
      <c r="O1956" s="49">
        <f t="shared" si="177"/>
        <v>0</v>
      </c>
      <c r="P1956" s="49">
        <f t="shared" si="177"/>
        <v>0</v>
      </c>
      <c r="Q1956" s="49">
        <f t="shared" si="177"/>
        <v>0</v>
      </c>
      <c r="R1956" s="58" t="s">
        <v>172</v>
      </c>
      <c r="S1956" s="58" t="s">
        <v>172</v>
      </c>
    </row>
    <row r="1957" spans="1:19" ht="19.649999999999999" x14ac:dyDescent="0.3">
      <c r="A1957" s="590" t="s">
        <v>2031</v>
      </c>
      <c r="B1957" s="590"/>
      <c r="C1957" s="590"/>
      <c r="D1957" s="590"/>
      <c r="E1957" s="590"/>
      <c r="F1957" s="590"/>
      <c r="G1957" s="590"/>
      <c r="H1957" s="590"/>
      <c r="I1957" s="590"/>
      <c r="J1957" s="590"/>
      <c r="K1957" s="590"/>
      <c r="L1957" s="590"/>
      <c r="M1957" s="590"/>
      <c r="N1957" s="590"/>
      <c r="O1957" s="590"/>
      <c r="P1957" s="590"/>
      <c r="Q1957" s="590"/>
      <c r="R1957" s="590"/>
      <c r="S1957" s="591"/>
    </row>
    <row r="1958" spans="1:19" ht="19.649999999999999" x14ac:dyDescent="0.3">
      <c r="A1958" s="556" t="s">
        <v>2032</v>
      </c>
      <c r="B1958" s="556"/>
      <c r="C1958" s="556"/>
      <c r="D1958" s="556"/>
      <c r="E1958" s="556"/>
      <c r="F1958" s="556"/>
      <c r="G1958" s="556"/>
      <c r="H1958" s="556"/>
      <c r="I1958" s="556"/>
      <c r="J1958" s="556"/>
      <c r="K1958" s="556"/>
      <c r="L1958" s="556"/>
      <c r="M1958" s="556"/>
      <c r="N1958" s="556"/>
      <c r="O1958" s="556"/>
      <c r="P1958" s="556"/>
      <c r="Q1958" s="556"/>
      <c r="R1958" s="556"/>
      <c r="S1958" s="557"/>
    </row>
    <row r="1959" spans="1:19" ht="20.3" x14ac:dyDescent="0.35">
      <c r="A1959" s="43">
        <v>286</v>
      </c>
      <c r="B1959" s="47" t="s">
        <v>1396</v>
      </c>
      <c r="C1959" s="55">
        <v>41822</v>
      </c>
      <c r="D1959" s="43" t="s">
        <v>1899</v>
      </c>
      <c r="E1959" s="43">
        <v>1981</v>
      </c>
      <c r="F1959" s="43" t="s">
        <v>2131</v>
      </c>
      <c r="G1959" s="56" t="s">
        <v>2098</v>
      </c>
      <c r="H1959" s="43">
        <v>2</v>
      </c>
      <c r="I1959" s="43">
        <v>3</v>
      </c>
      <c r="J1959" s="43">
        <v>0</v>
      </c>
      <c r="K1959" s="43">
        <v>1073.4000000000001</v>
      </c>
      <c r="L1959" s="43">
        <v>747.77</v>
      </c>
      <c r="M1959" s="45">
        <v>0</v>
      </c>
      <c r="N1959" s="45">
        <f t="shared" si="168"/>
        <v>0</v>
      </c>
      <c r="O1959" s="45">
        <v>0</v>
      </c>
      <c r="P1959" s="45">
        <v>0</v>
      </c>
      <c r="Q1959" s="45">
        <v>0</v>
      </c>
      <c r="R1959" s="57">
        <v>45658</v>
      </c>
      <c r="S1959" s="57">
        <v>46022</v>
      </c>
    </row>
    <row r="1960" spans="1:19" ht="20.3" x14ac:dyDescent="0.35">
      <c r="A1960" s="43">
        <v>287</v>
      </c>
      <c r="B1960" s="47" t="s">
        <v>1397</v>
      </c>
      <c r="C1960" s="55">
        <v>41823</v>
      </c>
      <c r="D1960" s="43" t="s">
        <v>1899</v>
      </c>
      <c r="E1960" s="43">
        <v>1981</v>
      </c>
      <c r="F1960" s="43" t="s">
        <v>2131</v>
      </c>
      <c r="G1960" s="56" t="s">
        <v>2098</v>
      </c>
      <c r="H1960" s="43">
        <v>2</v>
      </c>
      <c r="I1960" s="43">
        <v>3</v>
      </c>
      <c r="J1960" s="43">
        <v>0</v>
      </c>
      <c r="K1960" s="43">
        <v>1108.5999999999999</v>
      </c>
      <c r="L1960" s="43">
        <v>734.5</v>
      </c>
      <c r="M1960" s="45">
        <v>0</v>
      </c>
      <c r="N1960" s="45">
        <f t="shared" si="168"/>
        <v>0</v>
      </c>
      <c r="O1960" s="45">
        <v>0</v>
      </c>
      <c r="P1960" s="45">
        <v>0</v>
      </c>
      <c r="Q1960" s="45">
        <v>0</v>
      </c>
      <c r="R1960" s="57">
        <v>45658</v>
      </c>
      <c r="S1960" s="57">
        <v>46022</v>
      </c>
    </row>
    <row r="1961" spans="1:19" ht="20.3" x14ac:dyDescent="0.35">
      <c r="A1961" s="43">
        <v>288</v>
      </c>
      <c r="B1961" s="47" t="s">
        <v>2136</v>
      </c>
      <c r="C1961" s="55">
        <v>41824</v>
      </c>
      <c r="D1961" s="43" t="s">
        <v>1900</v>
      </c>
      <c r="E1961" s="43">
        <v>1985</v>
      </c>
      <c r="F1961" s="43" t="s">
        <v>2131</v>
      </c>
      <c r="G1961" s="56" t="s">
        <v>2098</v>
      </c>
      <c r="H1961" s="43">
        <v>2</v>
      </c>
      <c r="I1961" s="43">
        <v>3</v>
      </c>
      <c r="J1961" s="43">
        <v>0</v>
      </c>
      <c r="K1961" s="43">
        <v>997.7</v>
      </c>
      <c r="L1961" s="43" t="s">
        <v>2131</v>
      </c>
      <c r="M1961" s="45">
        <v>0</v>
      </c>
      <c r="N1961" s="45">
        <f t="shared" si="168"/>
        <v>0</v>
      </c>
      <c r="O1961" s="45">
        <v>0</v>
      </c>
      <c r="P1961" s="45">
        <v>0</v>
      </c>
      <c r="Q1961" s="45">
        <v>0</v>
      </c>
      <c r="R1961" s="57">
        <v>45658</v>
      </c>
      <c r="S1961" s="57">
        <v>46022</v>
      </c>
    </row>
    <row r="1962" spans="1:19" ht="20.3" x14ac:dyDescent="0.35">
      <c r="A1962" s="43">
        <v>289</v>
      </c>
      <c r="B1962" s="47" t="s">
        <v>1669</v>
      </c>
      <c r="C1962" s="55">
        <v>41825</v>
      </c>
      <c r="D1962" s="43" t="s">
        <v>1900</v>
      </c>
      <c r="E1962" s="43">
        <v>1981</v>
      </c>
      <c r="F1962" s="43" t="s">
        <v>2131</v>
      </c>
      <c r="G1962" s="56" t="s">
        <v>2098</v>
      </c>
      <c r="H1962" s="43">
        <v>2</v>
      </c>
      <c r="I1962" s="43">
        <v>3</v>
      </c>
      <c r="J1962" s="43">
        <v>0</v>
      </c>
      <c r="K1962" s="43">
        <v>1097.2</v>
      </c>
      <c r="L1962" s="43" t="s">
        <v>2131</v>
      </c>
      <c r="M1962" s="45">
        <v>0</v>
      </c>
      <c r="N1962" s="45">
        <f t="shared" si="168"/>
        <v>0</v>
      </c>
      <c r="O1962" s="45">
        <v>0</v>
      </c>
      <c r="P1962" s="45">
        <v>0</v>
      </c>
      <c r="Q1962" s="45">
        <v>0</v>
      </c>
      <c r="R1962" s="57">
        <v>45658</v>
      </c>
      <c r="S1962" s="57">
        <v>46022</v>
      </c>
    </row>
    <row r="1963" spans="1:19" ht="20.3" x14ac:dyDescent="0.35">
      <c r="A1963" s="43">
        <v>290</v>
      </c>
      <c r="B1963" s="47" t="s">
        <v>1398</v>
      </c>
      <c r="C1963" s="55">
        <v>41826</v>
      </c>
      <c r="D1963" s="43" t="s">
        <v>1899</v>
      </c>
      <c r="E1963" s="43">
        <v>1981</v>
      </c>
      <c r="F1963" s="43" t="s">
        <v>2131</v>
      </c>
      <c r="G1963" s="56" t="s">
        <v>2098</v>
      </c>
      <c r="H1963" s="43">
        <v>2</v>
      </c>
      <c r="I1963" s="43">
        <v>3</v>
      </c>
      <c r="J1963" s="43">
        <v>0</v>
      </c>
      <c r="K1963" s="43">
        <v>988.9</v>
      </c>
      <c r="L1963" s="43">
        <v>725.25</v>
      </c>
      <c r="M1963" s="45">
        <v>0</v>
      </c>
      <c r="N1963" s="45">
        <f t="shared" si="168"/>
        <v>0</v>
      </c>
      <c r="O1963" s="45">
        <v>0</v>
      </c>
      <c r="P1963" s="45">
        <v>0</v>
      </c>
      <c r="Q1963" s="45">
        <v>0</v>
      </c>
      <c r="R1963" s="57">
        <v>45658</v>
      </c>
      <c r="S1963" s="57">
        <v>46022</v>
      </c>
    </row>
    <row r="1964" spans="1:19" ht="20.3" x14ac:dyDescent="0.35">
      <c r="A1964" s="43">
        <v>291</v>
      </c>
      <c r="B1964" s="47" t="s">
        <v>1399</v>
      </c>
      <c r="C1964" s="55">
        <v>41827</v>
      </c>
      <c r="D1964" s="43" t="s">
        <v>1899</v>
      </c>
      <c r="E1964" s="43">
        <v>1981</v>
      </c>
      <c r="F1964" s="43" t="s">
        <v>2131</v>
      </c>
      <c r="G1964" s="56" t="s">
        <v>2098</v>
      </c>
      <c r="H1964" s="43">
        <v>2</v>
      </c>
      <c r="I1964" s="43">
        <v>3</v>
      </c>
      <c r="J1964" s="43">
        <v>0</v>
      </c>
      <c r="K1964" s="43">
        <v>1069.4000000000001</v>
      </c>
      <c r="L1964" s="43">
        <v>745.48</v>
      </c>
      <c r="M1964" s="45">
        <v>0</v>
      </c>
      <c r="N1964" s="45">
        <f t="shared" si="168"/>
        <v>0</v>
      </c>
      <c r="O1964" s="45">
        <v>0</v>
      </c>
      <c r="P1964" s="45">
        <v>0</v>
      </c>
      <c r="Q1964" s="45">
        <v>0</v>
      </c>
      <c r="R1964" s="57">
        <v>45658</v>
      </c>
      <c r="S1964" s="57">
        <v>46022</v>
      </c>
    </row>
    <row r="1965" spans="1:19" ht="20.3" x14ac:dyDescent="0.35">
      <c r="A1965" s="43">
        <v>292</v>
      </c>
      <c r="B1965" s="47" t="s">
        <v>2135</v>
      </c>
      <c r="C1965" s="55">
        <v>41828</v>
      </c>
      <c r="D1965" s="43" t="s">
        <v>1900</v>
      </c>
      <c r="E1965" s="43">
        <v>1981</v>
      </c>
      <c r="F1965" s="43" t="s">
        <v>2131</v>
      </c>
      <c r="G1965" s="56" t="s">
        <v>2098</v>
      </c>
      <c r="H1965" s="43">
        <v>2</v>
      </c>
      <c r="I1965" s="43">
        <v>3</v>
      </c>
      <c r="J1965" s="43">
        <v>0</v>
      </c>
      <c r="K1965" s="43">
        <v>1182.5999999999999</v>
      </c>
      <c r="L1965" s="43" t="s">
        <v>2131</v>
      </c>
      <c r="M1965" s="45">
        <v>0</v>
      </c>
      <c r="N1965" s="45">
        <f t="shared" si="168"/>
        <v>0</v>
      </c>
      <c r="O1965" s="45">
        <v>0</v>
      </c>
      <c r="P1965" s="45">
        <v>0</v>
      </c>
      <c r="Q1965" s="45">
        <v>0</v>
      </c>
      <c r="R1965" s="57">
        <v>45658</v>
      </c>
      <c r="S1965" s="57">
        <v>46022</v>
      </c>
    </row>
    <row r="1966" spans="1:19" ht="20.3" x14ac:dyDescent="0.35">
      <c r="A1966" s="43">
        <v>293</v>
      </c>
      <c r="B1966" s="47" t="s">
        <v>1400</v>
      </c>
      <c r="C1966" s="55">
        <v>41829</v>
      </c>
      <c r="D1966" s="43" t="s">
        <v>1899</v>
      </c>
      <c r="E1966" s="43">
        <v>1981</v>
      </c>
      <c r="F1966" s="43" t="s">
        <v>2131</v>
      </c>
      <c r="G1966" s="56" t="s">
        <v>2098</v>
      </c>
      <c r="H1966" s="43">
        <v>2</v>
      </c>
      <c r="I1966" s="43">
        <v>3</v>
      </c>
      <c r="J1966" s="43">
        <v>0</v>
      </c>
      <c r="K1966" s="43">
        <v>1203.8</v>
      </c>
      <c r="L1966" s="43">
        <v>734.24</v>
      </c>
      <c r="M1966" s="45">
        <v>0</v>
      </c>
      <c r="N1966" s="45">
        <f t="shared" si="168"/>
        <v>0</v>
      </c>
      <c r="O1966" s="45">
        <v>0</v>
      </c>
      <c r="P1966" s="45">
        <v>0</v>
      </c>
      <c r="Q1966" s="45">
        <v>0</v>
      </c>
      <c r="R1966" s="57">
        <v>45658</v>
      </c>
      <c r="S1966" s="57">
        <v>46022</v>
      </c>
    </row>
    <row r="1967" spans="1:19" ht="20.3" x14ac:dyDescent="0.35">
      <c r="A1967" s="43">
        <v>294</v>
      </c>
      <c r="B1967" s="47" t="s">
        <v>1670</v>
      </c>
      <c r="C1967" s="55">
        <v>41832</v>
      </c>
      <c r="D1967" s="43" t="s">
        <v>1900</v>
      </c>
      <c r="E1967" s="43">
        <v>1981</v>
      </c>
      <c r="F1967" s="43" t="s">
        <v>2131</v>
      </c>
      <c r="G1967" s="56" t="s">
        <v>2098</v>
      </c>
      <c r="H1967" s="43">
        <v>2</v>
      </c>
      <c r="I1967" s="43">
        <v>3</v>
      </c>
      <c r="J1967" s="43">
        <v>0</v>
      </c>
      <c r="K1967" s="43">
        <v>1202.7</v>
      </c>
      <c r="L1967" s="43" t="s">
        <v>2131</v>
      </c>
      <c r="M1967" s="45">
        <v>0</v>
      </c>
      <c r="N1967" s="45">
        <f t="shared" si="168"/>
        <v>0</v>
      </c>
      <c r="O1967" s="45">
        <v>0</v>
      </c>
      <c r="P1967" s="45">
        <v>0</v>
      </c>
      <c r="Q1967" s="45">
        <v>0</v>
      </c>
      <c r="R1967" s="57">
        <v>45658</v>
      </c>
      <c r="S1967" s="57">
        <v>46022</v>
      </c>
    </row>
    <row r="1968" spans="1:19" ht="20.3" x14ac:dyDescent="0.35">
      <c r="A1968" s="43">
        <v>295</v>
      </c>
      <c r="B1968" s="47" t="s">
        <v>1671</v>
      </c>
      <c r="C1968" s="55">
        <v>41833</v>
      </c>
      <c r="D1968" s="43" t="s">
        <v>1900</v>
      </c>
      <c r="E1968" s="43">
        <v>1981</v>
      </c>
      <c r="F1968" s="43" t="s">
        <v>2131</v>
      </c>
      <c r="G1968" s="56" t="s">
        <v>2098</v>
      </c>
      <c r="H1968" s="43">
        <v>2</v>
      </c>
      <c r="I1968" s="43">
        <v>3</v>
      </c>
      <c r="J1968" s="43">
        <v>0</v>
      </c>
      <c r="K1968" s="43">
        <v>1213.8</v>
      </c>
      <c r="L1968" s="43" t="s">
        <v>2131</v>
      </c>
      <c r="M1968" s="45">
        <v>0</v>
      </c>
      <c r="N1968" s="45">
        <f t="shared" si="168"/>
        <v>0</v>
      </c>
      <c r="O1968" s="45">
        <v>0</v>
      </c>
      <c r="P1968" s="45">
        <v>0</v>
      </c>
      <c r="Q1968" s="45">
        <v>0</v>
      </c>
      <c r="R1968" s="57">
        <v>45658</v>
      </c>
      <c r="S1968" s="57">
        <v>46022</v>
      </c>
    </row>
    <row r="1969" spans="1:19" ht="20.3" x14ac:dyDescent="0.35">
      <c r="A1969" s="43">
        <v>296</v>
      </c>
      <c r="B1969" s="47" t="s">
        <v>1401</v>
      </c>
      <c r="C1969" s="55">
        <v>41834</v>
      </c>
      <c r="D1969" s="43" t="s">
        <v>1899</v>
      </c>
      <c r="E1969" s="43">
        <v>1981</v>
      </c>
      <c r="F1969" s="43" t="s">
        <v>2131</v>
      </c>
      <c r="G1969" s="56" t="s">
        <v>2098</v>
      </c>
      <c r="H1969" s="43">
        <v>2</v>
      </c>
      <c r="I1969" s="43">
        <v>3</v>
      </c>
      <c r="J1969" s="43">
        <v>0</v>
      </c>
      <c r="K1969" s="43">
        <v>1198.7</v>
      </c>
      <c r="L1969" s="43">
        <v>740.65</v>
      </c>
      <c r="M1969" s="45">
        <v>0</v>
      </c>
      <c r="N1969" s="45">
        <f t="shared" si="168"/>
        <v>0</v>
      </c>
      <c r="O1969" s="45">
        <v>0</v>
      </c>
      <c r="P1969" s="45">
        <v>0</v>
      </c>
      <c r="Q1969" s="45">
        <v>0</v>
      </c>
      <c r="R1969" s="57">
        <v>45658</v>
      </c>
      <c r="S1969" s="57">
        <v>46022</v>
      </c>
    </row>
    <row r="1970" spans="1:19" ht="20.3" x14ac:dyDescent="0.35">
      <c r="A1970" s="43">
        <v>297</v>
      </c>
      <c r="B1970" s="47" t="s">
        <v>1402</v>
      </c>
      <c r="C1970" s="55">
        <v>41839</v>
      </c>
      <c r="D1970" s="43" t="s">
        <v>1899</v>
      </c>
      <c r="E1970" s="43">
        <v>1985</v>
      </c>
      <c r="F1970" s="43" t="s">
        <v>2131</v>
      </c>
      <c r="G1970" s="56" t="s">
        <v>2098</v>
      </c>
      <c r="H1970" s="43">
        <v>2</v>
      </c>
      <c r="I1970" s="43">
        <v>3</v>
      </c>
      <c r="J1970" s="43">
        <v>0</v>
      </c>
      <c r="K1970" s="43">
        <v>1208.4000000000001</v>
      </c>
      <c r="L1970" s="43">
        <v>751.7</v>
      </c>
      <c r="M1970" s="45">
        <v>0</v>
      </c>
      <c r="N1970" s="45">
        <f t="shared" si="168"/>
        <v>0</v>
      </c>
      <c r="O1970" s="45">
        <v>0</v>
      </c>
      <c r="P1970" s="45">
        <v>0</v>
      </c>
      <c r="Q1970" s="45">
        <v>0</v>
      </c>
      <c r="R1970" s="57">
        <v>45658</v>
      </c>
      <c r="S1970" s="57">
        <v>46022</v>
      </c>
    </row>
    <row r="1971" spans="1:19" ht="20.3" x14ac:dyDescent="0.3">
      <c r="A1971" s="46" t="s">
        <v>22</v>
      </c>
      <c r="B1971" s="46"/>
      <c r="C1971" s="58" t="s">
        <v>172</v>
      </c>
      <c r="D1971" s="58" t="s">
        <v>172</v>
      </c>
      <c r="E1971" s="58" t="s">
        <v>172</v>
      </c>
      <c r="F1971" s="58" t="s">
        <v>172</v>
      </c>
      <c r="G1971" s="58" t="s">
        <v>172</v>
      </c>
      <c r="H1971" s="58" t="s">
        <v>172</v>
      </c>
      <c r="I1971" s="58" t="s">
        <v>172</v>
      </c>
      <c r="J1971" s="49">
        <f>SUM(J1959:J1970)</f>
        <v>0</v>
      </c>
      <c r="K1971" s="49">
        <f t="shared" ref="K1971:Q1971" si="178">SUM(K1959:K1970)</f>
        <v>13545.199999999999</v>
      </c>
      <c r="L1971" s="49">
        <f t="shared" si="178"/>
        <v>5179.5899999999992</v>
      </c>
      <c r="M1971" s="49">
        <f t="shared" si="178"/>
        <v>0</v>
      </c>
      <c r="N1971" s="49">
        <f t="shared" si="178"/>
        <v>0</v>
      </c>
      <c r="O1971" s="49">
        <f t="shared" si="178"/>
        <v>0</v>
      </c>
      <c r="P1971" s="49">
        <f t="shared" si="178"/>
        <v>0</v>
      </c>
      <c r="Q1971" s="49">
        <f t="shared" si="178"/>
        <v>0</v>
      </c>
      <c r="R1971" s="58" t="s">
        <v>172</v>
      </c>
      <c r="S1971" s="58" t="s">
        <v>172</v>
      </c>
    </row>
    <row r="1972" spans="1:19" ht="19.649999999999999" x14ac:dyDescent="0.3">
      <c r="A1972" s="596" t="s">
        <v>2033</v>
      </c>
      <c r="B1972" s="596"/>
      <c r="C1972" s="596"/>
      <c r="D1972" s="596"/>
      <c r="E1972" s="596"/>
      <c r="F1972" s="596"/>
      <c r="G1972" s="596"/>
      <c r="H1972" s="596"/>
      <c r="I1972" s="596"/>
      <c r="J1972" s="596"/>
      <c r="K1972" s="596"/>
      <c r="L1972" s="596"/>
      <c r="M1972" s="596"/>
      <c r="N1972" s="596"/>
      <c r="O1972" s="596"/>
      <c r="P1972" s="596"/>
      <c r="Q1972" s="596"/>
      <c r="R1972" s="596"/>
      <c r="S1972" s="597"/>
    </row>
    <row r="1973" spans="1:19" ht="20.3" x14ac:dyDescent="0.35">
      <c r="A1973" s="43">
        <v>298</v>
      </c>
      <c r="B1973" s="47" t="s">
        <v>1403</v>
      </c>
      <c r="C1973" s="55">
        <v>41870</v>
      </c>
      <c r="D1973" s="43" t="s">
        <v>1899</v>
      </c>
      <c r="E1973" s="43">
        <v>1980</v>
      </c>
      <c r="F1973" s="43" t="s">
        <v>2131</v>
      </c>
      <c r="G1973" s="56" t="s">
        <v>2098</v>
      </c>
      <c r="H1973" s="43">
        <v>5</v>
      </c>
      <c r="I1973" s="43">
        <v>1</v>
      </c>
      <c r="J1973" s="43">
        <v>0</v>
      </c>
      <c r="K1973" s="43">
        <v>1246.82</v>
      </c>
      <c r="L1973" s="43">
        <v>829.5</v>
      </c>
      <c r="M1973" s="45">
        <v>0</v>
      </c>
      <c r="N1973" s="45">
        <f t="shared" si="168"/>
        <v>0</v>
      </c>
      <c r="O1973" s="45">
        <v>0</v>
      </c>
      <c r="P1973" s="45">
        <v>0</v>
      </c>
      <c r="Q1973" s="45">
        <v>0</v>
      </c>
      <c r="R1973" s="57">
        <v>45658</v>
      </c>
      <c r="S1973" s="57">
        <v>46022</v>
      </c>
    </row>
    <row r="1974" spans="1:19" ht="20.3" x14ac:dyDescent="0.35">
      <c r="A1974" s="43">
        <v>299</v>
      </c>
      <c r="B1974" s="47" t="s">
        <v>1404</v>
      </c>
      <c r="C1974" s="55">
        <v>41866</v>
      </c>
      <c r="D1974" s="43" t="s">
        <v>1899</v>
      </c>
      <c r="E1974" s="43">
        <v>1991</v>
      </c>
      <c r="F1974" s="43" t="s">
        <v>2131</v>
      </c>
      <c r="G1974" s="56" t="s">
        <v>2098</v>
      </c>
      <c r="H1974" s="43">
        <v>5</v>
      </c>
      <c r="I1974" s="43">
        <v>2</v>
      </c>
      <c r="J1974" s="43">
        <v>0</v>
      </c>
      <c r="K1974" s="43">
        <v>2954.24</v>
      </c>
      <c r="L1974" s="43">
        <v>1838.3</v>
      </c>
      <c r="M1974" s="45">
        <v>0</v>
      </c>
      <c r="N1974" s="45">
        <f t="shared" si="168"/>
        <v>0</v>
      </c>
      <c r="O1974" s="45">
        <v>0</v>
      </c>
      <c r="P1974" s="45">
        <v>0</v>
      </c>
      <c r="Q1974" s="45">
        <v>0</v>
      </c>
      <c r="R1974" s="57">
        <v>45658</v>
      </c>
      <c r="S1974" s="57">
        <v>46022</v>
      </c>
    </row>
    <row r="1975" spans="1:19" ht="20.3" x14ac:dyDescent="0.3">
      <c r="A1975" s="46" t="s">
        <v>22</v>
      </c>
      <c r="B1975" s="46"/>
      <c r="C1975" s="58" t="s">
        <v>172</v>
      </c>
      <c r="D1975" s="58" t="s">
        <v>172</v>
      </c>
      <c r="E1975" s="58" t="s">
        <v>172</v>
      </c>
      <c r="F1975" s="58" t="s">
        <v>172</v>
      </c>
      <c r="G1975" s="58" t="s">
        <v>172</v>
      </c>
      <c r="H1975" s="58" t="s">
        <v>172</v>
      </c>
      <c r="I1975" s="58" t="s">
        <v>172</v>
      </c>
      <c r="J1975" s="49">
        <f>SUM(J1973:J1974)</f>
        <v>0</v>
      </c>
      <c r="K1975" s="49">
        <f t="shared" ref="K1975:Q1975" si="179">SUM(K1973:K1974)</f>
        <v>4201.0599999999995</v>
      </c>
      <c r="L1975" s="49">
        <f t="shared" si="179"/>
        <v>2667.8</v>
      </c>
      <c r="M1975" s="49">
        <f t="shared" si="179"/>
        <v>0</v>
      </c>
      <c r="N1975" s="49">
        <f t="shared" si="179"/>
        <v>0</v>
      </c>
      <c r="O1975" s="49">
        <f t="shared" si="179"/>
        <v>0</v>
      </c>
      <c r="P1975" s="49">
        <f t="shared" si="179"/>
        <v>0</v>
      </c>
      <c r="Q1975" s="49">
        <f t="shared" si="179"/>
        <v>0</v>
      </c>
      <c r="R1975" s="58" t="s">
        <v>172</v>
      </c>
      <c r="S1975" s="58" t="s">
        <v>172</v>
      </c>
    </row>
    <row r="1976" spans="1:19" ht="19.649999999999999" x14ac:dyDescent="0.3">
      <c r="A1976" s="53" t="s">
        <v>34</v>
      </c>
      <c r="B1976" s="53"/>
      <c r="C1976" s="58" t="s">
        <v>172</v>
      </c>
      <c r="D1976" s="58" t="s">
        <v>172</v>
      </c>
      <c r="E1976" s="58" t="s">
        <v>172</v>
      </c>
      <c r="F1976" s="58" t="s">
        <v>172</v>
      </c>
      <c r="G1976" s="58" t="s">
        <v>172</v>
      </c>
      <c r="H1976" s="58" t="s">
        <v>172</v>
      </c>
      <c r="I1976" s="58" t="s">
        <v>172</v>
      </c>
      <c r="J1976" s="49">
        <f>J1971+J1975</f>
        <v>0</v>
      </c>
      <c r="K1976" s="49">
        <f t="shared" ref="K1976:Q1976" si="180">K1971+K1975</f>
        <v>17746.259999999998</v>
      </c>
      <c r="L1976" s="49">
        <f t="shared" si="180"/>
        <v>7847.3899999999994</v>
      </c>
      <c r="M1976" s="49">
        <f t="shared" si="180"/>
        <v>0</v>
      </c>
      <c r="N1976" s="49">
        <f t="shared" si="180"/>
        <v>0</v>
      </c>
      <c r="O1976" s="49">
        <f t="shared" si="180"/>
        <v>0</v>
      </c>
      <c r="P1976" s="49">
        <f t="shared" si="180"/>
        <v>0</v>
      </c>
      <c r="Q1976" s="49">
        <f t="shared" si="180"/>
        <v>0</v>
      </c>
      <c r="R1976" s="58" t="s">
        <v>172</v>
      </c>
      <c r="S1976" s="58" t="s">
        <v>172</v>
      </c>
    </row>
    <row r="1977" spans="1:19" ht="19.649999999999999" x14ac:dyDescent="0.3">
      <c r="A1977" s="590" t="s">
        <v>2034</v>
      </c>
      <c r="B1977" s="590"/>
      <c r="C1977" s="590"/>
      <c r="D1977" s="590"/>
      <c r="E1977" s="590"/>
      <c r="F1977" s="590"/>
      <c r="G1977" s="590"/>
      <c r="H1977" s="590"/>
      <c r="I1977" s="590"/>
      <c r="J1977" s="590"/>
      <c r="K1977" s="590"/>
      <c r="L1977" s="590"/>
      <c r="M1977" s="590"/>
      <c r="N1977" s="590"/>
      <c r="O1977" s="590"/>
      <c r="P1977" s="590"/>
      <c r="Q1977" s="590"/>
      <c r="R1977" s="590"/>
      <c r="S1977" s="591"/>
    </row>
    <row r="1978" spans="1:19" ht="19.649999999999999" x14ac:dyDescent="0.3">
      <c r="A1978" s="556" t="s">
        <v>2035</v>
      </c>
      <c r="B1978" s="556"/>
      <c r="C1978" s="556"/>
      <c r="D1978" s="556"/>
      <c r="E1978" s="556"/>
      <c r="F1978" s="556"/>
      <c r="G1978" s="556"/>
      <c r="H1978" s="556"/>
      <c r="I1978" s="556"/>
      <c r="J1978" s="556"/>
      <c r="K1978" s="556"/>
      <c r="L1978" s="556"/>
      <c r="M1978" s="556"/>
      <c r="N1978" s="556"/>
      <c r="O1978" s="556"/>
      <c r="P1978" s="556"/>
      <c r="Q1978" s="556"/>
      <c r="R1978" s="556"/>
      <c r="S1978" s="557"/>
    </row>
    <row r="1979" spans="1:19" ht="20.3" x14ac:dyDescent="0.35">
      <c r="A1979" s="43">
        <v>300</v>
      </c>
      <c r="B1979" s="47" t="s">
        <v>1405</v>
      </c>
      <c r="C1979" s="55">
        <v>41394</v>
      </c>
      <c r="D1979" s="43" t="s">
        <v>1899</v>
      </c>
      <c r="E1979" s="43">
        <v>1974</v>
      </c>
      <c r="F1979" s="43" t="s">
        <v>2131</v>
      </c>
      <c r="G1979" s="56" t="s">
        <v>2097</v>
      </c>
      <c r="H1979" s="43">
        <v>5</v>
      </c>
      <c r="I1979" s="43">
        <v>4</v>
      </c>
      <c r="J1979" s="43">
        <v>0</v>
      </c>
      <c r="K1979" s="43">
        <v>5456.75</v>
      </c>
      <c r="L1979" s="43">
        <v>3449.91</v>
      </c>
      <c r="M1979" s="45">
        <v>0</v>
      </c>
      <c r="N1979" s="45">
        <f t="shared" si="168"/>
        <v>0</v>
      </c>
      <c r="O1979" s="45">
        <v>0</v>
      </c>
      <c r="P1979" s="45">
        <v>0</v>
      </c>
      <c r="Q1979" s="45">
        <v>0</v>
      </c>
      <c r="R1979" s="57">
        <v>45658</v>
      </c>
      <c r="S1979" s="57">
        <v>46022</v>
      </c>
    </row>
    <row r="1980" spans="1:19" ht="20.3" x14ac:dyDescent="0.35">
      <c r="A1980" s="43">
        <v>301</v>
      </c>
      <c r="B1980" s="47" t="s">
        <v>1406</v>
      </c>
      <c r="C1980" s="55">
        <v>41397</v>
      </c>
      <c r="D1980" s="43" t="s">
        <v>1899</v>
      </c>
      <c r="E1980" s="43">
        <v>1973</v>
      </c>
      <c r="F1980" s="43" t="s">
        <v>2131</v>
      </c>
      <c r="G1980" s="56" t="s">
        <v>2097</v>
      </c>
      <c r="H1980" s="43">
        <v>5</v>
      </c>
      <c r="I1980" s="43">
        <v>4</v>
      </c>
      <c r="J1980" s="43">
        <v>0</v>
      </c>
      <c r="K1980" s="43">
        <v>5479.4</v>
      </c>
      <c r="L1980" s="43">
        <v>3560.53</v>
      </c>
      <c r="M1980" s="45">
        <v>0</v>
      </c>
      <c r="N1980" s="45">
        <f t="shared" si="168"/>
        <v>0</v>
      </c>
      <c r="O1980" s="45">
        <v>0</v>
      </c>
      <c r="P1980" s="45">
        <v>0</v>
      </c>
      <c r="Q1980" s="45">
        <v>0</v>
      </c>
      <c r="R1980" s="57">
        <v>45658</v>
      </c>
      <c r="S1980" s="57">
        <v>46022</v>
      </c>
    </row>
    <row r="1981" spans="1:19" ht="20.3" x14ac:dyDescent="0.35">
      <c r="A1981" s="43">
        <v>302</v>
      </c>
      <c r="B1981" s="47" t="s">
        <v>1407</v>
      </c>
      <c r="C1981" s="55">
        <v>41398</v>
      </c>
      <c r="D1981" s="43" t="s">
        <v>1899</v>
      </c>
      <c r="E1981" s="43">
        <v>1980</v>
      </c>
      <c r="F1981" s="43" t="s">
        <v>2131</v>
      </c>
      <c r="G1981" s="56" t="s">
        <v>2097</v>
      </c>
      <c r="H1981" s="43">
        <v>5</v>
      </c>
      <c r="I1981" s="43">
        <v>4</v>
      </c>
      <c r="J1981" s="43">
        <v>0</v>
      </c>
      <c r="K1981" s="43">
        <v>6648.67</v>
      </c>
      <c r="L1981" s="43">
        <v>4253.49</v>
      </c>
      <c r="M1981" s="45">
        <v>0</v>
      </c>
      <c r="N1981" s="45">
        <f t="shared" si="168"/>
        <v>0</v>
      </c>
      <c r="O1981" s="45">
        <v>0</v>
      </c>
      <c r="P1981" s="45">
        <v>0</v>
      </c>
      <c r="Q1981" s="45">
        <v>0</v>
      </c>
      <c r="R1981" s="57">
        <v>45658</v>
      </c>
      <c r="S1981" s="57">
        <v>46022</v>
      </c>
    </row>
    <row r="1982" spans="1:19" ht="20.3" x14ac:dyDescent="0.35">
      <c r="A1982" s="43">
        <v>303</v>
      </c>
      <c r="B1982" s="47" t="s">
        <v>1408</v>
      </c>
      <c r="C1982" s="55">
        <v>41399</v>
      </c>
      <c r="D1982" s="43" t="s">
        <v>1899</v>
      </c>
      <c r="E1982" s="43">
        <v>1971</v>
      </c>
      <c r="F1982" s="43" t="s">
        <v>2131</v>
      </c>
      <c r="G1982" s="56" t="s">
        <v>2097</v>
      </c>
      <c r="H1982" s="43">
        <v>5</v>
      </c>
      <c r="I1982" s="43">
        <v>4</v>
      </c>
      <c r="J1982" s="43">
        <v>0</v>
      </c>
      <c r="K1982" s="43">
        <v>7454.8</v>
      </c>
      <c r="L1982" s="43">
        <v>3927.81</v>
      </c>
      <c r="M1982" s="45">
        <v>0</v>
      </c>
      <c r="N1982" s="45">
        <f t="shared" si="168"/>
        <v>0</v>
      </c>
      <c r="O1982" s="45">
        <v>0</v>
      </c>
      <c r="P1982" s="45">
        <v>0</v>
      </c>
      <c r="Q1982" s="45">
        <v>0</v>
      </c>
      <c r="R1982" s="57">
        <v>45658</v>
      </c>
      <c r="S1982" s="57">
        <v>46022</v>
      </c>
    </row>
    <row r="1983" spans="1:19" ht="20.3" x14ac:dyDescent="0.35">
      <c r="A1983" s="43">
        <v>304</v>
      </c>
      <c r="B1983" s="47" t="s">
        <v>1409</v>
      </c>
      <c r="C1983" s="55">
        <v>41412</v>
      </c>
      <c r="D1983" s="43" t="s">
        <v>1899</v>
      </c>
      <c r="E1983" s="43">
        <v>1970</v>
      </c>
      <c r="F1983" s="43" t="s">
        <v>2131</v>
      </c>
      <c r="G1983" s="56" t="s">
        <v>2098</v>
      </c>
      <c r="H1983" s="43">
        <v>5</v>
      </c>
      <c r="I1983" s="43">
        <v>4</v>
      </c>
      <c r="J1983" s="43">
        <v>0</v>
      </c>
      <c r="K1983" s="43">
        <v>5270.01</v>
      </c>
      <c r="L1983" s="43">
        <v>3482.2</v>
      </c>
      <c r="M1983" s="45">
        <v>0</v>
      </c>
      <c r="N1983" s="45">
        <f t="shared" si="168"/>
        <v>0</v>
      </c>
      <c r="O1983" s="45">
        <v>0</v>
      </c>
      <c r="P1983" s="45">
        <v>0</v>
      </c>
      <c r="Q1983" s="45">
        <v>0</v>
      </c>
      <c r="R1983" s="57">
        <v>45658</v>
      </c>
      <c r="S1983" s="57">
        <v>46022</v>
      </c>
    </row>
    <row r="1984" spans="1:19" ht="20.3" x14ac:dyDescent="0.35">
      <c r="A1984" s="43">
        <v>305</v>
      </c>
      <c r="B1984" s="47" t="s">
        <v>1410</v>
      </c>
      <c r="C1984" s="55">
        <v>41413</v>
      </c>
      <c r="D1984" s="43" t="s">
        <v>1899</v>
      </c>
      <c r="E1984" s="43">
        <v>1967</v>
      </c>
      <c r="F1984" s="43" t="s">
        <v>2131</v>
      </c>
      <c r="G1984" s="56" t="s">
        <v>2098</v>
      </c>
      <c r="H1984" s="43">
        <v>5</v>
      </c>
      <c r="I1984" s="43">
        <v>4</v>
      </c>
      <c r="J1984" s="43">
        <v>0</v>
      </c>
      <c r="K1984" s="43">
        <v>5330.65</v>
      </c>
      <c r="L1984" s="43">
        <v>3359.8</v>
      </c>
      <c r="M1984" s="45">
        <v>0</v>
      </c>
      <c r="N1984" s="45">
        <f t="shared" si="168"/>
        <v>0</v>
      </c>
      <c r="O1984" s="45">
        <v>0</v>
      </c>
      <c r="P1984" s="45">
        <v>0</v>
      </c>
      <c r="Q1984" s="45">
        <v>0</v>
      </c>
      <c r="R1984" s="57">
        <v>45658</v>
      </c>
      <c r="S1984" s="57">
        <v>46022</v>
      </c>
    </row>
    <row r="1985" spans="1:19" ht="20.3" x14ac:dyDescent="0.35">
      <c r="A1985" s="43">
        <v>306</v>
      </c>
      <c r="B1985" s="47" t="s">
        <v>1411</v>
      </c>
      <c r="C1985" s="55">
        <v>41414</v>
      </c>
      <c r="D1985" s="43" t="s">
        <v>1899</v>
      </c>
      <c r="E1985" s="43">
        <v>1974</v>
      </c>
      <c r="F1985" s="43" t="s">
        <v>2131</v>
      </c>
      <c r="G1985" s="56" t="s">
        <v>2097</v>
      </c>
      <c r="H1985" s="43">
        <v>5</v>
      </c>
      <c r="I1985" s="43">
        <v>4</v>
      </c>
      <c r="J1985" s="43">
        <v>0</v>
      </c>
      <c r="K1985" s="43">
        <v>4074.1</v>
      </c>
      <c r="L1985" s="43">
        <v>2817.98</v>
      </c>
      <c r="M1985" s="45">
        <v>0</v>
      </c>
      <c r="N1985" s="45">
        <f t="shared" si="168"/>
        <v>0</v>
      </c>
      <c r="O1985" s="45">
        <v>0</v>
      </c>
      <c r="P1985" s="45">
        <v>0</v>
      </c>
      <c r="Q1985" s="45">
        <v>0</v>
      </c>
      <c r="R1985" s="57">
        <v>45658</v>
      </c>
      <c r="S1985" s="57">
        <v>46022</v>
      </c>
    </row>
    <row r="1986" spans="1:19" ht="20.3" x14ac:dyDescent="0.35">
      <c r="A1986" s="43">
        <v>307</v>
      </c>
      <c r="B1986" s="47" t="s">
        <v>1412</v>
      </c>
      <c r="C1986" s="55">
        <v>41417</v>
      </c>
      <c r="D1986" s="43" t="s">
        <v>1899</v>
      </c>
      <c r="E1986" s="43">
        <v>1967</v>
      </c>
      <c r="F1986" s="43" t="s">
        <v>2131</v>
      </c>
      <c r="G1986" s="56" t="s">
        <v>2098</v>
      </c>
      <c r="H1986" s="43">
        <v>5</v>
      </c>
      <c r="I1986" s="43">
        <v>4</v>
      </c>
      <c r="J1986" s="43">
        <v>0</v>
      </c>
      <c r="K1986" s="43">
        <v>5047.7</v>
      </c>
      <c r="L1986" s="43">
        <v>3344.14</v>
      </c>
      <c r="M1986" s="45">
        <v>0</v>
      </c>
      <c r="N1986" s="45">
        <f t="shared" si="168"/>
        <v>0</v>
      </c>
      <c r="O1986" s="45">
        <v>0</v>
      </c>
      <c r="P1986" s="45">
        <v>0</v>
      </c>
      <c r="Q1986" s="45">
        <v>0</v>
      </c>
      <c r="R1986" s="57">
        <v>45658</v>
      </c>
      <c r="S1986" s="57">
        <v>46022</v>
      </c>
    </row>
    <row r="1987" spans="1:19" ht="20.3" x14ac:dyDescent="0.3">
      <c r="A1987" s="46" t="s">
        <v>22</v>
      </c>
      <c r="B1987" s="46"/>
      <c r="C1987" s="58" t="s">
        <v>172</v>
      </c>
      <c r="D1987" s="58" t="s">
        <v>172</v>
      </c>
      <c r="E1987" s="58" t="s">
        <v>172</v>
      </c>
      <c r="F1987" s="58" t="s">
        <v>172</v>
      </c>
      <c r="G1987" s="58" t="s">
        <v>172</v>
      </c>
      <c r="H1987" s="58" t="s">
        <v>172</v>
      </c>
      <c r="I1987" s="58" t="s">
        <v>172</v>
      </c>
      <c r="J1987" s="49">
        <f>SUM(J1979:J1986)</f>
        <v>0</v>
      </c>
      <c r="K1987" s="49">
        <f t="shared" ref="K1987:Q1987" si="181">SUM(K1979:K1986)</f>
        <v>44762.079999999994</v>
      </c>
      <c r="L1987" s="49">
        <f t="shared" si="181"/>
        <v>28195.859999999997</v>
      </c>
      <c r="M1987" s="49">
        <f t="shared" si="181"/>
        <v>0</v>
      </c>
      <c r="N1987" s="49">
        <f t="shared" si="181"/>
        <v>0</v>
      </c>
      <c r="O1987" s="49">
        <f t="shared" si="181"/>
        <v>0</v>
      </c>
      <c r="P1987" s="49">
        <f t="shared" si="181"/>
        <v>0</v>
      </c>
      <c r="Q1987" s="49">
        <f t="shared" si="181"/>
        <v>0</v>
      </c>
      <c r="R1987" s="58" t="s">
        <v>172</v>
      </c>
      <c r="S1987" s="58" t="s">
        <v>172</v>
      </c>
    </row>
    <row r="1988" spans="1:19" ht="19.649999999999999" x14ac:dyDescent="0.3">
      <c r="A1988" s="53" t="s">
        <v>34</v>
      </c>
      <c r="B1988" s="53"/>
      <c r="C1988" s="58" t="s">
        <v>172</v>
      </c>
      <c r="D1988" s="58" t="s">
        <v>172</v>
      </c>
      <c r="E1988" s="58" t="s">
        <v>172</v>
      </c>
      <c r="F1988" s="58" t="s">
        <v>172</v>
      </c>
      <c r="G1988" s="58" t="s">
        <v>172</v>
      </c>
      <c r="H1988" s="58" t="s">
        <v>172</v>
      </c>
      <c r="I1988" s="58" t="s">
        <v>172</v>
      </c>
      <c r="J1988" s="49">
        <f>J1987</f>
        <v>0</v>
      </c>
      <c r="K1988" s="49">
        <f t="shared" ref="K1988:Q1988" si="182">K1987</f>
        <v>44762.079999999994</v>
      </c>
      <c r="L1988" s="49">
        <f t="shared" si="182"/>
        <v>28195.859999999997</v>
      </c>
      <c r="M1988" s="49">
        <f t="shared" si="182"/>
        <v>0</v>
      </c>
      <c r="N1988" s="49">
        <f t="shared" si="182"/>
        <v>0</v>
      </c>
      <c r="O1988" s="49">
        <f t="shared" si="182"/>
        <v>0</v>
      </c>
      <c r="P1988" s="49">
        <f t="shared" si="182"/>
        <v>0</v>
      </c>
      <c r="Q1988" s="49">
        <f t="shared" si="182"/>
        <v>0</v>
      </c>
      <c r="R1988" s="58" t="s">
        <v>172</v>
      </c>
      <c r="S1988" s="58" t="s">
        <v>172</v>
      </c>
    </row>
    <row r="1989" spans="1:19" ht="19.649999999999999" x14ac:dyDescent="0.3">
      <c r="A1989" s="590" t="s">
        <v>2036</v>
      </c>
      <c r="B1989" s="590"/>
      <c r="C1989" s="590"/>
      <c r="D1989" s="590"/>
      <c r="E1989" s="590"/>
      <c r="F1989" s="590"/>
      <c r="G1989" s="590"/>
      <c r="H1989" s="590"/>
      <c r="I1989" s="590"/>
      <c r="J1989" s="590"/>
      <c r="K1989" s="590"/>
      <c r="L1989" s="590"/>
      <c r="M1989" s="590"/>
      <c r="N1989" s="590"/>
      <c r="O1989" s="590"/>
      <c r="P1989" s="590"/>
      <c r="Q1989" s="590"/>
      <c r="R1989" s="590"/>
      <c r="S1989" s="591"/>
    </row>
    <row r="1990" spans="1:19" ht="19.649999999999999" x14ac:dyDescent="0.3">
      <c r="A1990" s="556" t="s">
        <v>2037</v>
      </c>
      <c r="B1990" s="556"/>
      <c r="C1990" s="556"/>
      <c r="D1990" s="556"/>
      <c r="E1990" s="556"/>
      <c r="F1990" s="556"/>
      <c r="G1990" s="556"/>
      <c r="H1990" s="556"/>
      <c r="I1990" s="556"/>
      <c r="J1990" s="556"/>
      <c r="K1990" s="556"/>
      <c r="L1990" s="556"/>
      <c r="M1990" s="556"/>
      <c r="N1990" s="556"/>
      <c r="O1990" s="556"/>
      <c r="P1990" s="556"/>
      <c r="Q1990" s="556"/>
      <c r="R1990" s="556"/>
      <c r="S1990" s="557"/>
    </row>
    <row r="1991" spans="1:19" ht="20.3" x14ac:dyDescent="0.35">
      <c r="A1991" s="43">
        <v>308</v>
      </c>
      <c r="B1991" s="44" t="s">
        <v>1415</v>
      </c>
      <c r="C1991" s="55">
        <v>41585</v>
      </c>
      <c r="D1991" s="43" t="s">
        <v>1899</v>
      </c>
      <c r="E1991" s="43">
        <v>1992</v>
      </c>
      <c r="F1991" s="43" t="s">
        <v>2131</v>
      </c>
      <c r="G1991" s="56" t="s">
        <v>2097</v>
      </c>
      <c r="H1991" s="43">
        <v>3</v>
      </c>
      <c r="I1991" s="43">
        <v>4</v>
      </c>
      <c r="J1991" s="43">
        <v>0</v>
      </c>
      <c r="K1991" s="43">
        <v>2083.6799999999998</v>
      </c>
      <c r="L1991" s="43">
        <v>2049.89</v>
      </c>
      <c r="M1991" s="45">
        <v>0</v>
      </c>
      <c r="N1991" s="45">
        <f t="shared" ref="N1991:N2051" si="183">M1991</f>
        <v>0</v>
      </c>
      <c r="O1991" s="45">
        <v>0</v>
      </c>
      <c r="P1991" s="45">
        <v>0</v>
      </c>
      <c r="Q1991" s="45">
        <v>0</v>
      </c>
      <c r="R1991" s="57">
        <v>45658</v>
      </c>
      <c r="S1991" s="57">
        <v>46022</v>
      </c>
    </row>
    <row r="1992" spans="1:19" ht="20.3" x14ac:dyDescent="0.35">
      <c r="A1992" s="43">
        <v>309</v>
      </c>
      <c r="B1992" s="44" t="s">
        <v>1416</v>
      </c>
      <c r="C1992" s="55">
        <v>41586</v>
      </c>
      <c r="D1992" s="43" t="s">
        <v>1899</v>
      </c>
      <c r="E1992" s="43">
        <v>1992</v>
      </c>
      <c r="F1992" s="43" t="s">
        <v>2131</v>
      </c>
      <c r="G1992" s="56" t="s">
        <v>2097</v>
      </c>
      <c r="H1992" s="43">
        <v>3</v>
      </c>
      <c r="I1992" s="43">
        <v>3</v>
      </c>
      <c r="J1992" s="43">
        <v>0</v>
      </c>
      <c r="K1992" s="43">
        <v>1572.01</v>
      </c>
      <c r="L1992" s="43">
        <v>1572.1</v>
      </c>
      <c r="M1992" s="45">
        <v>0</v>
      </c>
      <c r="N1992" s="45">
        <f t="shared" si="183"/>
        <v>0</v>
      </c>
      <c r="O1992" s="45">
        <v>0</v>
      </c>
      <c r="P1992" s="45">
        <v>0</v>
      </c>
      <c r="Q1992" s="45">
        <v>0</v>
      </c>
      <c r="R1992" s="57">
        <v>45658</v>
      </c>
      <c r="S1992" s="57">
        <v>46022</v>
      </c>
    </row>
    <row r="1993" spans="1:19" ht="20.3" x14ac:dyDescent="0.35">
      <c r="A1993" s="43">
        <v>310</v>
      </c>
      <c r="B1993" s="44" t="s">
        <v>1417</v>
      </c>
      <c r="C1993" s="55">
        <v>41587</v>
      </c>
      <c r="D1993" s="43" t="s">
        <v>1899</v>
      </c>
      <c r="E1993" s="43">
        <v>2002</v>
      </c>
      <c r="F1993" s="43" t="s">
        <v>2131</v>
      </c>
      <c r="G1993" s="56" t="s">
        <v>2097</v>
      </c>
      <c r="H1993" s="43">
        <v>3</v>
      </c>
      <c r="I1993" s="43">
        <v>2</v>
      </c>
      <c r="J1993" s="43">
        <v>0</v>
      </c>
      <c r="K1993" s="43">
        <v>1033.5</v>
      </c>
      <c r="L1993" s="43">
        <v>1033.5999999999999</v>
      </c>
      <c r="M1993" s="45">
        <v>0</v>
      </c>
      <c r="N1993" s="45">
        <f t="shared" si="183"/>
        <v>0</v>
      </c>
      <c r="O1993" s="45">
        <v>0</v>
      </c>
      <c r="P1993" s="45">
        <v>0</v>
      </c>
      <c r="Q1993" s="45">
        <v>0</v>
      </c>
      <c r="R1993" s="57">
        <v>45658</v>
      </c>
      <c r="S1993" s="57">
        <v>46022</v>
      </c>
    </row>
    <row r="1994" spans="1:19" ht="20.3" x14ac:dyDescent="0.35">
      <c r="A1994" s="43">
        <v>311</v>
      </c>
      <c r="B1994" s="44" t="s">
        <v>1418</v>
      </c>
      <c r="C1994" s="55">
        <v>41588</v>
      </c>
      <c r="D1994" s="43" t="s">
        <v>1899</v>
      </c>
      <c r="E1994" s="43">
        <v>2002</v>
      </c>
      <c r="F1994" s="43" t="s">
        <v>2131</v>
      </c>
      <c r="G1994" s="56" t="s">
        <v>2097</v>
      </c>
      <c r="H1994" s="43">
        <v>3</v>
      </c>
      <c r="I1994" s="43">
        <v>3</v>
      </c>
      <c r="J1994" s="43">
        <v>0</v>
      </c>
      <c r="K1994" s="43">
        <v>1014.2</v>
      </c>
      <c r="L1994" s="43">
        <v>1546.9</v>
      </c>
      <c r="M1994" s="45">
        <v>0</v>
      </c>
      <c r="N1994" s="45">
        <f t="shared" si="183"/>
        <v>0</v>
      </c>
      <c r="O1994" s="45">
        <v>0</v>
      </c>
      <c r="P1994" s="45">
        <v>0</v>
      </c>
      <c r="Q1994" s="45">
        <v>0</v>
      </c>
      <c r="R1994" s="57">
        <v>45658</v>
      </c>
      <c r="S1994" s="57">
        <v>46022</v>
      </c>
    </row>
    <row r="1995" spans="1:19" ht="20.3" x14ac:dyDescent="0.35">
      <c r="A1995" s="43">
        <v>312</v>
      </c>
      <c r="B1995" s="44" t="s">
        <v>1419</v>
      </c>
      <c r="C1995" s="55">
        <v>41591</v>
      </c>
      <c r="D1995" s="43" t="s">
        <v>1899</v>
      </c>
      <c r="E1995" s="43">
        <v>1986</v>
      </c>
      <c r="F1995" s="43" t="s">
        <v>2131</v>
      </c>
      <c r="G1995" s="56" t="s">
        <v>2097</v>
      </c>
      <c r="H1995" s="43">
        <v>3</v>
      </c>
      <c r="I1995" s="43">
        <v>4</v>
      </c>
      <c r="J1995" s="43">
        <v>0</v>
      </c>
      <c r="K1995" s="43">
        <v>2087.6999999999998</v>
      </c>
      <c r="L1995" s="43">
        <v>2089.9</v>
      </c>
      <c r="M1995" s="45">
        <v>0</v>
      </c>
      <c r="N1995" s="45">
        <f t="shared" si="183"/>
        <v>0</v>
      </c>
      <c r="O1995" s="45">
        <v>0</v>
      </c>
      <c r="P1995" s="45">
        <v>0</v>
      </c>
      <c r="Q1995" s="45">
        <v>0</v>
      </c>
      <c r="R1995" s="57">
        <v>45658</v>
      </c>
      <c r="S1995" s="57">
        <v>46022</v>
      </c>
    </row>
    <row r="1996" spans="1:19" ht="20.3" x14ac:dyDescent="0.3">
      <c r="A1996" s="46" t="s">
        <v>22</v>
      </c>
      <c r="B1996" s="46"/>
      <c r="C1996" s="58" t="s">
        <v>172</v>
      </c>
      <c r="D1996" s="58" t="s">
        <v>172</v>
      </c>
      <c r="E1996" s="58" t="s">
        <v>172</v>
      </c>
      <c r="F1996" s="58" t="s">
        <v>172</v>
      </c>
      <c r="G1996" s="58" t="s">
        <v>172</v>
      </c>
      <c r="H1996" s="58" t="s">
        <v>172</v>
      </c>
      <c r="I1996" s="58" t="s">
        <v>172</v>
      </c>
      <c r="J1996" s="49">
        <f>SUM(J1991:J1995)</f>
        <v>0</v>
      </c>
      <c r="K1996" s="49">
        <f t="shared" ref="K1996:Q1996" si="184">SUM(K1991:K1995)</f>
        <v>7791.0899999999992</v>
      </c>
      <c r="L1996" s="49">
        <f t="shared" si="184"/>
        <v>8292.39</v>
      </c>
      <c r="M1996" s="49">
        <f t="shared" si="184"/>
        <v>0</v>
      </c>
      <c r="N1996" s="49">
        <f t="shared" si="184"/>
        <v>0</v>
      </c>
      <c r="O1996" s="49">
        <f t="shared" si="184"/>
        <v>0</v>
      </c>
      <c r="P1996" s="49">
        <f t="shared" si="184"/>
        <v>0</v>
      </c>
      <c r="Q1996" s="49">
        <f t="shared" si="184"/>
        <v>0</v>
      </c>
      <c r="R1996" s="58" t="s">
        <v>172</v>
      </c>
      <c r="S1996" s="58" t="s">
        <v>172</v>
      </c>
    </row>
    <row r="1997" spans="1:19" ht="19.649999999999999" x14ac:dyDescent="0.3">
      <c r="A1997" s="596" t="s">
        <v>2038</v>
      </c>
      <c r="B1997" s="596"/>
      <c r="C1997" s="596"/>
      <c r="D1997" s="596"/>
      <c r="E1997" s="596"/>
      <c r="F1997" s="596"/>
      <c r="G1997" s="596"/>
      <c r="H1997" s="596"/>
      <c r="I1997" s="596"/>
      <c r="J1997" s="596"/>
      <c r="K1997" s="596"/>
      <c r="L1997" s="596"/>
      <c r="M1997" s="596"/>
      <c r="N1997" s="596"/>
      <c r="O1997" s="596"/>
      <c r="P1997" s="596"/>
      <c r="Q1997" s="596"/>
      <c r="R1997" s="596"/>
      <c r="S1997" s="597"/>
    </row>
    <row r="1998" spans="1:19" ht="20.3" x14ac:dyDescent="0.35">
      <c r="A1998" s="43">
        <v>313</v>
      </c>
      <c r="B1998" s="47" t="s">
        <v>1426</v>
      </c>
      <c r="C1998" s="55">
        <v>46689</v>
      </c>
      <c r="D1998" s="43" t="s">
        <v>1899</v>
      </c>
      <c r="E1998" s="43">
        <v>2013</v>
      </c>
      <c r="F1998" s="43" t="s">
        <v>2131</v>
      </c>
      <c r="G1998" s="56" t="s">
        <v>2108</v>
      </c>
      <c r="H1998" s="43">
        <v>3</v>
      </c>
      <c r="I1998" s="43">
        <v>2</v>
      </c>
      <c r="J1998" s="43">
        <v>0</v>
      </c>
      <c r="K1998" s="43">
        <v>1720.2</v>
      </c>
      <c r="L1998" s="43">
        <v>1272.0999999999999</v>
      </c>
      <c r="M1998" s="45">
        <v>0</v>
      </c>
      <c r="N1998" s="45">
        <f t="shared" si="183"/>
        <v>0</v>
      </c>
      <c r="O1998" s="45">
        <v>0</v>
      </c>
      <c r="P1998" s="45">
        <v>0</v>
      </c>
      <c r="Q1998" s="45">
        <v>0</v>
      </c>
      <c r="R1998" s="57">
        <v>45658</v>
      </c>
      <c r="S1998" s="57">
        <v>46022</v>
      </c>
    </row>
    <row r="1999" spans="1:19" ht="20.3" x14ac:dyDescent="0.35">
      <c r="A1999" s="43">
        <v>314</v>
      </c>
      <c r="B1999" s="47" t="s">
        <v>1427</v>
      </c>
      <c r="C1999" s="55">
        <v>46690</v>
      </c>
      <c r="D1999" s="43" t="s">
        <v>1899</v>
      </c>
      <c r="E1999" s="43">
        <v>2013</v>
      </c>
      <c r="F1999" s="43" t="s">
        <v>2131</v>
      </c>
      <c r="G1999" s="56" t="s">
        <v>2108</v>
      </c>
      <c r="H1999" s="43">
        <v>3</v>
      </c>
      <c r="I1999" s="43">
        <v>2</v>
      </c>
      <c r="J1999" s="43">
        <v>0</v>
      </c>
      <c r="K1999" s="43">
        <v>1467.8</v>
      </c>
      <c r="L1999" s="43">
        <v>1280.98</v>
      </c>
      <c r="M1999" s="45">
        <v>0</v>
      </c>
      <c r="N1999" s="45">
        <f t="shared" si="183"/>
        <v>0</v>
      </c>
      <c r="O1999" s="45">
        <v>0</v>
      </c>
      <c r="P1999" s="45">
        <v>0</v>
      </c>
      <c r="Q1999" s="45">
        <v>0</v>
      </c>
      <c r="R1999" s="57">
        <v>45658</v>
      </c>
      <c r="S1999" s="57">
        <v>46022</v>
      </c>
    </row>
    <row r="2000" spans="1:19" ht="20.3" x14ac:dyDescent="0.35">
      <c r="A2000" s="43">
        <v>315</v>
      </c>
      <c r="B2000" s="47" t="s">
        <v>1428</v>
      </c>
      <c r="C2000" s="55">
        <v>46691</v>
      </c>
      <c r="D2000" s="43" t="s">
        <v>1899</v>
      </c>
      <c r="E2000" s="43">
        <v>2013</v>
      </c>
      <c r="F2000" s="43" t="s">
        <v>2131</v>
      </c>
      <c r="G2000" s="56" t="s">
        <v>2108</v>
      </c>
      <c r="H2000" s="43">
        <v>3</v>
      </c>
      <c r="I2000" s="43">
        <v>2</v>
      </c>
      <c r="J2000" s="43">
        <v>0</v>
      </c>
      <c r="K2000" s="43">
        <v>1459.3</v>
      </c>
      <c r="L2000" s="43">
        <v>1272.3</v>
      </c>
      <c r="M2000" s="45">
        <v>0</v>
      </c>
      <c r="N2000" s="45">
        <f t="shared" si="183"/>
        <v>0</v>
      </c>
      <c r="O2000" s="45">
        <v>0</v>
      </c>
      <c r="P2000" s="45">
        <v>0</v>
      </c>
      <c r="Q2000" s="45">
        <v>0</v>
      </c>
      <c r="R2000" s="57">
        <v>45658</v>
      </c>
      <c r="S2000" s="57">
        <v>46022</v>
      </c>
    </row>
    <row r="2001" spans="1:19" ht="20.3" x14ac:dyDescent="0.35">
      <c r="A2001" s="43">
        <v>316</v>
      </c>
      <c r="B2001" s="47" t="s">
        <v>1429</v>
      </c>
      <c r="C2001" s="55">
        <v>55269</v>
      </c>
      <c r="D2001" s="43" t="s">
        <v>1899</v>
      </c>
      <c r="E2001" s="43">
        <v>2015</v>
      </c>
      <c r="F2001" s="43" t="s">
        <v>2131</v>
      </c>
      <c r="G2001" s="56" t="s">
        <v>2101</v>
      </c>
      <c r="H2001" s="43">
        <v>5</v>
      </c>
      <c r="I2001" s="43">
        <v>2</v>
      </c>
      <c r="J2001" s="43">
        <v>0</v>
      </c>
      <c r="K2001" s="43">
        <v>3018.1</v>
      </c>
      <c r="L2001" s="43">
        <v>2606</v>
      </c>
      <c r="M2001" s="45">
        <v>0</v>
      </c>
      <c r="N2001" s="45">
        <f t="shared" si="183"/>
        <v>0</v>
      </c>
      <c r="O2001" s="45">
        <v>0</v>
      </c>
      <c r="P2001" s="45">
        <v>0</v>
      </c>
      <c r="Q2001" s="45">
        <v>0</v>
      </c>
      <c r="R2001" s="57">
        <v>45658</v>
      </c>
      <c r="S2001" s="57">
        <v>46022</v>
      </c>
    </row>
    <row r="2002" spans="1:19" ht="20.3" x14ac:dyDescent="0.35">
      <c r="A2002" s="43">
        <v>317</v>
      </c>
      <c r="B2002" s="47" t="s">
        <v>1430</v>
      </c>
      <c r="C2002" s="55">
        <v>55059</v>
      </c>
      <c r="D2002" s="43" t="s">
        <v>1899</v>
      </c>
      <c r="E2002" s="43">
        <v>2015</v>
      </c>
      <c r="F2002" s="43" t="s">
        <v>2131</v>
      </c>
      <c r="G2002" s="56" t="s">
        <v>2101</v>
      </c>
      <c r="H2002" s="43">
        <v>5</v>
      </c>
      <c r="I2002" s="43">
        <v>2</v>
      </c>
      <c r="J2002" s="43">
        <v>0</v>
      </c>
      <c r="K2002" s="43">
        <v>3012.2</v>
      </c>
      <c r="L2002" s="43">
        <v>2496.5</v>
      </c>
      <c r="M2002" s="45">
        <v>0</v>
      </c>
      <c r="N2002" s="45">
        <f t="shared" si="183"/>
        <v>0</v>
      </c>
      <c r="O2002" s="45">
        <v>0</v>
      </c>
      <c r="P2002" s="45">
        <v>0</v>
      </c>
      <c r="Q2002" s="45">
        <v>0</v>
      </c>
      <c r="R2002" s="57">
        <v>45658</v>
      </c>
      <c r="S2002" s="57">
        <v>46022</v>
      </c>
    </row>
    <row r="2003" spans="1:19" ht="20.3" x14ac:dyDescent="0.35">
      <c r="A2003" s="43">
        <v>318</v>
      </c>
      <c r="B2003" s="47" t="s">
        <v>1432</v>
      </c>
      <c r="C2003" s="55">
        <v>41732</v>
      </c>
      <c r="D2003" s="43" t="s">
        <v>1899</v>
      </c>
      <c r="E2003" s="43">
        <v>2010</v>
      </c>
      <c r="F2003" s="43" t="s">
        <v>2131</v>
      </c>
      <c r="G2003" s="56" t="s">
        <v>2106</v>
      </c>
      <c r="H2003" s="43">
        <v>3</v>
      </c>
      <c r="I2003" s="43">
        <v>2</v>
      </c>
      <c r="J2003" s="43">
        <v>0</v>
      </c>
      <c r="K2003" s="43">
        <v>2407.5</v>
      </c>
      <c r="L2003" s="43">
        <v>1575.9</v>
      </c>
      <c r="M2003" s="45">
        <v>0</v>
      </c>
      <c r="N2003" s="45">
        <f t="shared" si="183"/>
        <v>0</v>
      </c>
      <c r="O2003" s="45">
        <v>0</v>
      </c>
      <c r="P2003" s="45">
        <v>0</v>
      </c>
      <c r="Q2003" s="45">
        <v>0</v>
      </c>
      <c r="R2003" s="57">
        <v>45658</v>
      </c>
      <c r="S2003" s="57">
        <v>46022</v>
      </c>
    </row>
    <row r="2004" spans="1:19" ht="20.3" x14ac:dyDescent="0.3">
      <c r="A2004" s="46" t="s">
        <v>22</v>
      </c>
      <c r="B2004" s="46"/>
      <c r="C2004" s="58" t="s">
        <v>172</v>
      </c>
      <c r="D2004" s="58" t="s">
        <v>172</v>
      </c>
      <c r="E2004" s="58" t="s">
        <v>172</v>
      </c>
      <c r="F2004" s="58" t="s">
        <v>172</v>
      </c>
      <c r="G2004" s="58" t="s">
        <v>172</v>
      </c>
      <c r="H2004" s="58" t="s">
        <v>172</v>
      </c>
      <c r="I2004" s="58" t="s">
        <v>172</v>
      </c>
      <c r="J2004" s="49">
        <f>SUM(J1998:J2003)</f>
        <v>0</v>
      </c>
      <c r="K2004" s="49">
        <f t="shared" ref="K2004:Q2004" si="185">SUM(K1998:K2003)</f>
        <v>13085.099999999999</v>
      </c>
      <c r="L2004" s="49">
        <f t="shared" si="185"/>
        <v>10503.78</v>
      </c>
      <c r="M2004" s="49">
        <f t="shared" si="185"/>
        <v>0</v>
      </c>
      <c r="N2004" s="49">
        <f t="shared" si="185"/>
        <v>0</v>
      </c>
      <c r="O2004" s="49">
        <f t="shared" si="185"/>
        <v>0</v>
      </c>
      <c r="P2004" s="49">
        <f t="shared" si="185"/>
        <v>0</v>
      </c>
      <c r="Q2004" s="49">
        <f t="shared" si="185"/>
        <v>0</v>
      </c>
      <c r="R2004" s="58" t="s">
        <v>172</v>
      </c>
      <c r="S2004" s="58" t="s">
        <v>172</v>
      </c>
    </row>
    <row r="2005" spans="1:19" ht="19.649999999999999" x14ac:dyDescent="0.3">
      <c r="A2005" s="596" t="s">
        <v>2039</v>
      </c>
      <c r="B2005" s="596"/>
      <c r="C2005" s="596"/>
      <c r="D2005" s="596"/>
      <c r="E2005" s="596"/>
      <c r="F2005" s="596"/>
      <c r="G2005" s="596"/>
      <c r="H2005" s="596"/>
      <c r="I2005" s="596"/>
      <c r="J2005" s="596"/>
      <c r="K2005" s="596"/>
      <c r="L2005" s="596"/>
      <c r="M2005" s="596"/>
      <c r="N2005" s="596"/>
      <c r="O2005" s="596"/>
      <c r="P2005" s="596"/>
      <c r="Q2005" s="596"/>
      <c r="R2005" s="596"/>
      <c r="S2005" s="597"/>
    </row>
    <row r="2006" spans="1:19" ht="20.3" x14ac:dyDescent="0.35">
      <c r="A2006" s="43">
        <v>319</v>
      </c>
      <c r="B2006" s="47" t="s">
        <v>1438</v>
      </c>
      <c r="C2006" s="55">
        <v>41569</v>
      </c>
      <c r="D2006" s="43" t="s">
        <v>1899</v>
      </c>
      <c r="E2006" s="43">
        <v>1993</v>
      </c>
      <c r="F2006" s="43" t="s">
        <v>2131</v>
      </c>
      <c r="G2006" s="56" t="s">
        <v>2097</v>
      </c>
      <c r="H2006" s="43">
        <v>5</v>
      </c>
      <c r="I2006" s="43">
        <v>5</v>
      </c>
      <c r="J2006" s="43">
        <v>0</v>
      </c>
      <c r="K2006" s="43">
        <v>10205.5</v>
      </c>
      <c r="L2006" s="43">
        <v>5988.0999999999995</v>
      </c>
      <c r="M2006" s="45">
        <v>0</v>
      </c>
      <c r="N2006" s="45">
        <f t="shared" si="183"/>
        <v>0</v>
      </c>
      <c r="O2006" s="45">
        <v>0</v>
      </c>
      <c r="P2006" s="45">
        <v>0</v>
      </c>
      <c r="Q2006" s="45">
        <v>0</v>
      </c>
      <c r="R2006" s="57">
        <v>45658</v>
      </c>
      <c r="S2006" s="57">
        <v>46022</v>
      </c>
    </row>
    <row r="2007" spans="1:19" ht="20.3" x14ac:dyDescent="0.3">
      <c r="A2007" s="46" t="s">
        <v>22</v>
      </c>
      <c r="B2007" s="46"/>
      <c r="C2007" s="58" t="s">
        <v>172</v>
      </c>
      <c r="D2007" s="58" t="s">
        <v>172</v>
      </c>
      <c r="E2007" s="58" t="s">
        <v>172</v>
      </c>
      <c r="F2007" s="58" t="s">
        <v>172</v>
      </c>
      <c r="G2007" s="58" t="s">
        <v>172</v>
      </c>
      <c r="H2007" s="58" t="s">
        <v>172</v>
      </c>
      <c r="I2007" s="58" t="s">
        <v>172</v>
      </c>
      <c r="J2007" s="49">
        <f>SUM(J2006)</f>
        <v>0</v>
      </c>
      <c r="K2007" s="49">
        <f t="shared" ref="K2007:Q2007" si="186">SUM(K2006)</f>
        <v>10205.5</v>
      </c>
      <c r="L2007" s="49">
        <f t="shared" si="186"/>
        <v>5988.0999999999995</v>
      </c>
      <c r="M2007" s="49">
        <f t="shared" si="186"/>
        <v>0</v>
      </c>
      <c r="N2007" s="49">
        <f t="shared" si="186"/>
        <v>0</v>
      </c>
      <c r="O2007" s="49">
        <f t="shared" si="186"/>
        <v>0</v>
      </c>
      <c r="P2007" s="49">
        <f t="shared" si="186"/>
        <v>0</v>
      </c>
      <c r="Q2007" s="49">
        <f t="shared" si="186"/>
        <v>0</v>
      </c>
      <c r="R2007" s="58" t="s">
        <v>172</v>
      </c>
      <c r="S2007" s="58" t="s">
        <v>172</v>
      </c>
    </row>
    <row r="2008" spans="1:19" ht="19.649999999999999" x14ac:dyDescent="0.3">
      <c r="A2008" s="596" t="s">
        <v>2040</v>
      </c>
      <c r="B2008" s="596"/>
      <c r="C2008" s="596"/>
      <c r="D2008" s="596"/>
      <c r="E2008" s="596"/>
      <c r="F2008" s="596"/>
      <c r="G2008" s="596"/>
      <c r="H2008" s="596"/>
      <c r="I2008" s="596"/>
      <c r="J2008" s="596"/>
      <c r="K2008" s="596"/>
      <c r="L2008" s="596"/>
      <c r="M2008" s="596"/>
      <c r="N2008" s="596"/>
      <c r="O2008" s="596"/>
      <c r="P2008" s="596"/>
      <c r="Q2008" s="596"/>
      <c r="R2008" s="596"/>
      <c r="S2008" s="597"/>
    </row>
    <row r="2009" spans="1:19" ht="20.3" x14ac:dyDescent="0.35">
      <c r="A2009" s="43">
        <v>320</v>
      </c>
      <c r="B2009" s="47" t="s">
        <v>1440</v>
      </c>
      <c r="C2009" s="55">
        <v>41574</v>
      </c>
      <c r="D2009" s="43" t="s">
        <v>1899</v>
      </c>
      <c r="E2009" s="43">
        <v>1982</v>
      </c>
      <c r="F2009" s="43" t="s">
        <v>2131</v>
      </c>
      <c r="G2009" s="56" t="s">
        <v>2097</v>
      </c>
      <c r="H2009" s="43">
        <v>2</v>
      </c>
      <c r="I2009" s="43">
        <v>2</v>
      </c>
      <c r="J2009" s="43">
        <v>0</v>
      </c>
      <c r="K2009" s="43">
        <v>1759.94</v>
      </c>
      <c r="L2009" s="43">
        <v>691.30000000000007</v>
      </c>
      <c r="M2009" s="45">
        <v>0</v>
      </c>
      <c r="N2009" s="45">
        <f t="shared" si="183"/>
        <v>0</v>
      </c>
      <c r="O2009" s="45">
        <v>0</v>
      </c>
      <c r="P2009" s="45">
        <v>0</v>
      </c>
      <c r="Q2009" s="45">
        <v>0</v>
      </c>
      <c r="R2009" s="57">
        <v>45658</v>
      </c>
      <c r="S2009" s="57">
        <v>46022</v>
      </c>
    </row>
    <row r="2010" spans="1:19" ht="20.3" x14ac:dyDescent="0.35">
      <c r="A2010" s="43">
        <v>321</v>
      </c>
      <c r="B2010" s="47" t="s">
        <v>1439</v>
      </c>
      <c r="C2010" s="55">
        <v>55877</v>
      </c>
      <c r="D2010" s="43" t="s">
        <v>1899</v>
      </c>
      <c r="E2010" s="43">
        <v>1991</v>
      </c>
      <c r="F2010" s="43" t="s">
        <v>2131</v>
      </c>
      <c r="G2010" s="56" t="s">
        <v>2098</v>
      </c>
      <c r="H2010" s="43">
        <v>1</v>
      </c>
      <c r="I2010" s="43">
        <v>1</v>
      </c>
      <c r="J2010" s="43">
        <v>0</v>
      </c>
      <c r="K2010" s="43">
        <v>675.6</v>
      </c>
      <c r="L2010" s="43">
        <v>216.68</v>
      </c>
      <c r="M2010" s="45">
        <v>0</v>
      </c>
      <c r="N2010" s="45">
        <f t="shared" si="183"/>
        <v>0</v>
      </c>
      <c r="O2010" s="45">
        <v>0</v>
      </c>
      <c r="P2010" s="45">
        <v>0</v>
      </c>
      <c r="Q2010" s="45">
        <v>0</v>
      </c>
      <c r="R2010" s="57">
        <v>45658</v>
      </c>
      <c r="S2010" s="57">
        <v>46022</v>
      </c>
    </row>
    <row r="2011" spans="1:19" ht="20.3" x14ac:dyDescent="0.3">
      <c r="A2011" s="46" t="s">
        <v>22</v>
      </c>
      <c r="B2011" s="46"/>
      <c r="C2011" s="58" t="s">
        <v>172</v>
      </c>
      <c r="D2011" s="58" t="s">
        <v>172</v>
      </c>
      <c r="E2011" s="58" t="s">
        <v>172</v>
      </c>
      <c r="F2011" s="58" t="s">
        <v>172</v>
      </c>
      <c r="G2011" s="58" t="s">
        <v>172</v>
      </c>
      <c r="H2011" s="58" t="s">
        <v>172</v>
      </c>
      <c r="I2011" s="58" t="s">
        <v>172</v>
      </c>
      <c r="J2011" s="49">
        <f>SUM(J2009:J2010)</f>
        <v>0</v>
      </c>
      <c r="K2011" s="49">
        <f t="shared" ref="K2011:Q2011" si="187">SUM(K2009:K2010)</f>
        <v>2435.54</v>
      </c>
      <c r="L2011" s="49">
        <f t="shared" si="187"/>
        <v>907.98</v>
      </c>
      <c r="M2011" s="49">
        <f t="shared" si="187"/>
        <v>0</v>
      </c>
      <c r="N2011" s="49">
        <f t="shared" si="187"/>
        <v>0</v>
      </c>
      <c r="O2011" s="49">
        <f t="shared" si="187"/>
        <v>0</v>
      </c>
      <c r="P2011" s="49">
        <f t="shared" si="187"/>
        <v>0</v>
      </c>
      <c r="Q2011" s="49">
        <f t="shared" si="187"/>
        <v>0</v>
      </c>
      <c r="R2011" s="58" t="s">
        <v>172</v>
      </c>
      <c r="S2011" s="58" t="s">
        <v>172</v>
      </c>
    </row>
    <row r="2012" spans="1:19" ht="19.649999999999999" x14ac:dyDescent="0.3">
      <c r="A2012" s="596" t="s">
        <v>2041</v>
      </c>
      <c r="B2012" s="596"/>
      <c r="C2012" s="596"/>
      <c r="D2012" s="596"/>
      <c r="E2012" s="596"/>
      <c r="F2012" s="596"/>
      <c r="G2012" s="596"/>
      <c r="H2012" s="596"/>
      <c r="I2012" s="596"/>
      <c r="J2012" s="596"/>
      <c r="K2012" s="596"/>
      <c r="L2012" s="596"/>
      <c r="M2012" s="596"/>
      <c r="N2012" s="596"/>
      <c r="O2012" s="596"/>
      <c r="P2012" s="596"/>
      <c r="Q2012" s="596"/>
      <c r="R2012" s="596"/>
      <c r="S2012" s="597"/>
    </row>
    <row r="2013" spans="1:19" ht="20.3" x14ac:dyDescent="0.35">
      <c r="A2013" s="43">
        <v>322</v>
      </c>
      <c r="B2013" s="47" t="s">
        <v>1441</v>
      </c>
      <c r="C2013" s="55">
        <v>41760</v>
      </c>
      <c r="D2013" s="43" t="s">
        <v>1899</v>
      </c>
      <c r="E2013" s="43">
        <v>1978</v>
      </c>
      <c r="F2013" s="43" t="s">
        <v>2131</v>
      </c>
      <c r="G2013" s="56" t="s">
        <v>2103</v>
      </c>
      <c r="H2013" s="43">
        <v>2</v>
      </c>
      <c r="I2013" s="43">
        <v>2</v>
      </c>
      <c r="J2013" s="43">
        <v>0</v>
      </c>
      <c r="K2013" s="43">
        <v>782.7</v>
      </c>
      <c r="L2013" s="43">
        <v>489.9</v>
      </c>
      <c r="M2013" s="45">
        <v>0</v>
      </c>
      <c r="N2013" s="45">
        <f t="shared" si="183"/>
        <v>0</v>
      </c>
      <c r="O2013" s="45">
        <v>0</v>
      </c>
      <c r="P2013" s="45">
        <v>0</v>
      </c>
      <c r="Q2013" s="45">
        <v>0</v>
      </c>
      <c r="R2013" s="57">
        <v>45658</v>
      </c>
      <c r="S2013" s="57">
        <v>46022</v>
      </c>
    </row>
    <row r="2014" spans="1:19" ht="20.3" x14ac:dyDescent="0.3">
      <c r="A2014" s="46" t="s">
        <v>22</v>
      </c>
      <c r="B2014" s="46"/>
      <c r="C2014" s="58" t="s">
        <v>172</v>
      </c>
      <c r="D2014" s="58" t="s">
        <v>172</v>
      </c>
      <c r="E2014" s="58" t="s">
        <v>172</v>
      </c>
      <c r="F2014" s="58" t="s">
        <v>172</v>
      </c>
      <c r="G2014" s="58" t="s">
        <v>172</v>
      </c>
      <c r="H2014" s="58" t="s">
        <v>172</v>
      </c>
      <c r="I2014" s="58" t="s">
        <v>172</v>
      </c>
      <c r="J2014" s="49">
        <f>SUM(J2013)</f>
        <v>0</v>
      </c>
      <c r="K2014" s="49">
        <f t="shared" ref="K2014:Q2014" si="188">SUM(K2013)</f>
        <v>782.7</v>
      </c>
      <c r="L2014" s="49">
        <f t="shared" si="188"/>
        <v>489.9</v>
      </c>
      <c r="M2014" s="49">
        <f t="shared" si="188"/>
        <v>0</v>
      </c>
      <c r="N2014" s="49">
        <f t="shared" si="188"/>
        <v>0</v>
      </c>
      <c r="O2014" s="49">
        <f t="shared" si="188"/>
        <v>0</v>
      </c>
      <c r="P2014" s="49">
        <f t="shared" si="188"/>
        <v>0</v>
      </c>
      <c r="Q2014" s="49">
        <f t="shared" si="188"/>
        <v>0</v>
      </c>
      <c r="R2014" s="58" t="s">
        <v>172</v>
      </c>
      <c r="S2014" s="58" t="s">
        <v>172</v>
      </c>
    </row>
    <row r="2015" spans="1:19" ht="19.649999999999999" x14ac:dyDescent="0.3">
      <c r="A2015" s="596" t="s">
        <v>2042</v>
      </c>
      <c r="B2015" s="596"/>
      <c r="C2015" s="596"/>
      <c r="D2015" s="596"/>
      <c r="E2015" s="596"/>
      <c r="F2015" s="596"/>
      <c r="G2015" s="596"/>
      <c r="H2015" s="596"/>
      <c r="I2015" s="596"/>
      <c r="J2015" s="596"/>
      <c r="K2015" s="596"/>
      <c r="L2015" s="596"/>
      <c r="M2015" s="596"/>
      <c r="N2015" s="596"/>
      <c r="O2015" s="596"/>
      <c r="P2015" s="596"/>
      <c r="Q2015" s="596"/>
      <c r="R2015" s="596"/>
      <c r="S2015" s="597"/>
    </row>
    <row r="2016" spans="1:19" ht="20.3" x14ac:dyDescent="0.35">
      <c r="A2016" s="43">
        <v>323</v>
      </c>
      <c r="B2016" s="47" t="s">
        <v>1442</v>
      </c>
      <c r="C2016" s="55">
        <v>41770</v>
      </c>
      <c r="D2016" s="43" t="s">
        <v>1899</v>
      </c>
      <c r="E2016" s="43">
        <v>1984</v>
      </c>
      <c r="F2016" s="43" t="s">
        <v>2131</v>
      </c>
      <c r="G2016" s="56" t="s">
        <v>2098</v>
      </c>
      <c r="H2016" s="43">
        <v>2</v>
      </c>
      <c r="I2016" s="43">
        <v>2</v>
      </c>
      <c r="J2016" s="43">
        <v>0</v>
      </c>
      <c r="K2016" s="43">
        <v>585.4</v>
      </c>
      <c r="L2016" s="43">
        <v>575.5</v>
      </c>
      <c r="M2016" s="45">
        <v>0</v>
      </c>
      <c r="N2016" s="45">
        <f t="shared" si="183"/>
        <v>0</v>
      </c>
      <c r="O2016" s="45">
        <v>0</v>
      </c>
      <c r="P2016" s="45">
        <v>0</v>
      </c>
      <c r="Q2016" s="45">
        <v>0</v>
      </c>
      <c r="R2016" s="57">
        <v>45658</v>
      </c>
      <c r="S2016" s="57">
        <v>46022</v>
      </c>
    </row>
    <row r="2017" spans="1:19" ht="20.3" x14ac:dyDescent="0.35">
      <c r="A2017" s="43">
        <v>324</v>
      </c>
      <c r="B2017" s="47" t="s">
        <v>1443</v>
      </c>
      <c r="C2017" s="55">
        <v>41772</v>
      </c>
      <c r="D2017" s="43" t="s">
        <v>1899</v>
      </c>
      <c r="E2017" s="43">
        <v>1984</v>
      </c>
      <c r="F2017" s="43" t="s">
        <v>2131</v>
      </c>
      <c r="G2017" s="56" t="s">
        <v>2098</v>
      </c>
      <c r="H2017" s="43">
        <v>2</v>
      </c>
      <c r="I2017" s="43">
        <v>2</v>
      </c>
      <c r="J2017" s="43">
        <v>0</v>
      </c>
      <c r="K2017" s="43">
        <v>629.6</v>
      </c>
      <c r="L2017" s="43">
        <v>563.29999999999995</v>
      </c>
      <c r="M2017" s="45">
        <v>0</v>
      </c>
      <c r="N2017" s="45">
        <f t="shared" si="183"/>
        <v>0</v>
      </c>
      <c r="O2017" s="45">
        <v>0</v>
      </c>
      <c r="P2017" s="45">
        <v>0</v>
      </c>
      <c r="Q2017" s="45">
        <v>0</v>
      </c>
      <c r="R2017" s="57">
        <v>45658</v>
      </c>
      <c r="S2017" s="57">
        <v>46022</v>
      </c>
    </row>
    <row r="2018" spans="1:19" ht="20.3" x14ac:dyDescent="0.35">
      <c r="A2018" s="43">
        <v>325</v>
      </c>
      <c r="B2018" s="47" t="s">
        <v>1444</v>
      </c>
      <c r="C2018" s="55">
        <v>41774</v>
      </c>
      <c r="D2018" s="43" t="s">
        <v>1899</v>
      </c>
      <c r="E2018" s="43">
        <v>1999</v>
      </c>
      <c r="F2018" s="43" t="s">
        <v>2131</v>
      </c>
      <c r="G2018" s="56" t="s">
        <v>2103</v>
      </c>
      <c r="H2018" s="43">
        <v>2</v>
      </c>
      <c r="I2018" s="43">
        <v>2</v>
      </c>
      <c r="J2018" s="43">
        <v>0</v>
      </c>
      <c r="K2018" s="43">
        <v>397.02</v>
      </c>
      <c r="L2018" s="43">
        <v>390.3</v>
      </c>
      <c r="M2018" s="45">
        <v>0</v>
      </c>
      <c r="N2018" s="45">
        <f t="shared" si="183"/>
        <v>0</v>
      </c>
      <c r="O2018" s="45">
        <v>0</v>
      </c>
      <c r="P2018" s="45">
        <v>0</v>
      </c>
      <c r="Q2018" s="45">
        <v>0</v>
      </c>
      <c r="R2018" s="57">
        <v>45658</v>
      </c>
      <c r="S2018" s="57">
        <v>46022</v>
      </c>
    </row>
    <row r="2019" spans="1:19" ht="20.3" x14ac:dyDescent="0.35">
      <c r="A2019" s="43">
        <v>326</v>
      </c>
      <c r="B2019" s="47" t="s">
        <v>1445</v>
      </c>
      <c r="C2019" s="55">
        <v>41778</v>
      </c>
      <c r="D2019" s="43" t="s">
        <v>1899</v>
      </c>
      <c r="E2019" s="43">
        <v>1992</v>
      </c>
      <c r="F2019" s="43" t="s">
        <v>2131</v>
      </c>
      <c r="G2019" s="56" t="s">
        <v>2098</v>
      </c>
      <c r="H2019" s="43">
        <v>5</v>
      </c>
      <c r="I2019" s="43">
        <v>2</v>
      </c>
      <c r="J2019" s="43">
        <v>0</v>
      </c>
      <c r="K2019" s="43">
        <v>1931.8</v>
      </c>
      <c r="L2019" s="43">
        <v>1923.7</v>
      </c>
      <c r="M2019" s="45">
        <v>0</v>
      </c>
      <c r="N2019" s="45">
        <f t="shared" si="183"/>
        <v>0</v>
      </c>
      <c r="O2019" s="45">
        <v>0</v>
      </c>
      <c r="P2019" s="45">
        <v>0</v>
      </c>
      <c r="Q2019" s="45">
        <v>0</v>
      </c>
      <c r="R2019" s="57">
        <v>45658</v>
      </c>
      <c r="S2019" s="57">
        <v>46022</v>
      </c>
    </row>
    <row r="2020" spans="1:19" ht="20.3" x14ac:dyDescent="0.35">
      <c r="A2020" s="43">
        <v>327</v>
      </c>
      <c r="B2020" s="47" t="s">
        <v>1446</v>
      </c>
      <c r="C2020" s="55">
        <v>41779</v>
      </c>
      <c r="D2020" s="43" t="s">
        <v>1899</v>
      </c>
      <c r="E2020" s="43">
        <v>1992</v>
      </c>
      <c r="F2020" s="43" t="s">
        <v>2131</v>
      </c>
      <c r="G2020" s="56" t="s">
        <v>2098</v>
      </c>
      <c r="H2020" s="43">
        <v>5</v>
      </c>
      <c r="I2020" s="43">
        <v>2</v>
      </c>
      <c r="J2020" s="43">
        <v>0</v>
      </c>
      <c r="K2020" s="43">
        <v>2130.4</v>
      </c>
      <c r="L2020" s="43">
        <v>2083.4499999999998</v>
      </c>
      <c r="M2020" s="45">
        <v>0</v>
      </c>
      <c r="N2020" s="45">
        <f t="shared" si="183"/>
        <v>0</v>
      </c>
      <c r="O2020" s="45">
        <v>0</v>
      </c>
      <c r="P2020" s="45">
        <v>0</v>
      </c>
      <c r="Q2020" s="45">
        <v>0</v>
      </c>
      <c r="R2020" s="57">
        <v>45658</v>
      </c>
      <c r="S2020" s="57">
        <v>46022</v>
      </c>
    </row>
    <row r="2021" spans="1:19" ht="20.3" x14ac:dyDescent="0.35">
      <c r="A2021" s="43">
        <v>328</v>
      </c>
      <c r="B2021" s="47" t="s">
        <v>1447</v>
      </c>
      <c r="C2021" s="55">
        <v>41782</v>
      </c>
      <c r="D2021" s="43" t="s">
        <v>1899</v>
      </c>
      <c r="E2021" s="43">
        <v>2012</v>
      </c>
      <c r="F2021" s="43" t="s">
        <v>2131</v>
      </c>
      <c r="G2021" s="56" t="s">
        <v>2098</v>
      </c>
      <c r="H2021" s="43">
        <v>3</v>
      </c>
      <c r="I2021" s="43">
        <v>2</v>
      </c>
      <c r="J2021" s="43">
        <v>0</v>
      </c>
      <c r="K2021" s="43">
        <v>628</v>
      </c>
      <c r="L2021" s="43">
        <v>822.8</v>
      </c>
      <c r="M2021" s="45">
        <v>0</v>
      </c>
      <c r="N2021" s="45">
        <f t="shared" si="183"/>
        <v>0</v>
      </c>
      <c r="O2021" s="45">
        <v>0</v>
      </c>
      <c r="P2021" s="45">
        <v>0</v>
      </c>
      <c r="Q2021" s="45">
        <v>0</v>
      </c>
      <c r="R2021" s="57">
        <v>45658</v>
      </c>
      <c r="S2021" s="57">
        <v>46022</v>
      </c>
    </row>
    <row r="2022" spans="1:19" ht="20.3" x14ac:dyDescent="0.3">
      <c r="A2022" s="46" t="s">
        <v>22</v>
      </c>
      <c r="B2022" s="46"/>
      <c r="C2022" s="58" t="s">
        <v>172</v>
      </c>
      <c r="D2022" s="58" t="s">
        <v>172</v>
      </c>
      <c r="E2022" s="58" t="s">
        <v>172</v>
      </c>
      <c r="F2022" s="58" t="s">
        <v>172</v>
      </c>
      <c r="G2022" s="58" t="s">
        <v>172</v>
      </c>
      <c r="H2022" s="58" t="s">
        <v>172</v>
      </c>
      <c r="I2022" s="58" t="s">
        <v>172</v>
      </c>
      <c r="J2022" s="49">
        <f>SUM(J2016:J2021)</f>
        <v>0</v>
      </c>
      <c r="K2022" s="49">
        <f t="shared" ref="K2022:Q2022" si="189">SUM(K2016:K2021)</f>
        <v>6302.2199999999993</v>
      </c>
      <c r="L2022" s="49">
        <f t="shared" si="189"/>
        <v>6359.05</v>
      </c>
      <c r="M2022" s="49">
        <f t="shared" si="189"/>
        <v>0</v>
      </c>
      <c r="N2022" s="49">
        <f t="shared" si="189"/>
        <v>0</v>
      </c>
      <c r="O2022" s="49">
        <f t="shared" si="189"/>
        <v>0</v>
      </c>
      <c r="P2022" s="49">
        <f t="shared" si="189"/>
        <v>0</v>
      </c>
      <c r="Q2022" s="49">
        <f t="shared" si="189"/>
        <v>0</v>
      </c>
      <c r="R2022" s="58" t="s">
        <v>172</v>
      </c>
      <c r="S2022" s="58" t="s">
        <v>172</v>
      </c>
    </row>
    <row r="2023" spans="1:19" ht="19.649999999999999" x14ac:dyDescent="0.3">
      <c r="A2023" s="596" t="s">
        <v>2043</v>
      </c>
      <c r="B2023" s="596"/>
      <c r="C2023" s="596"/>
      <c r="D2023" s="596"/>
      <c r="E2023" s="596"/>
      <c r="F2023" s="596"/>
      <c r="G2023" s="596"/>
      <c r="H2023" s="596"/>
      <c r="I2023" s="596"/>
      <c r="J2023" s="596"/>
      <c r="K2023" s="596"/>
      <c r="L2023" s="596"/>
      <c r="M2023" s="596"/>
      <c r="N2023" s="596"/>
      <c r="O2023" s="596"/>
      <c r="P2023" s="596"/>
      <c r="Q2023" s="596"/>
      <c r="R2023" s="596"/>
      <c r="S2023" s="597"/>
    </row>
    <row r="2024" spans="1:19" ht="20.3" x14ac:dyDescent="0.35">
      <c r="A2024" s="43">
        <v>329</v>
      </c>
      <c r="B2024" s="47" t="s">
        <v>1448</v>
      </c>
      <c r="C2024" s="55">
        <v>41795</v>
      </c>
      <c r="D2024" s="43" t="s">
        <v>1899</v>
      </c>
      <c r="E2024" s="43">
        <v>1986</v>
      </c>
      <c r="F2024" s="43" t="s">
        <v>2131</v>
      </c>
      <c r="G2024" s="56" t="s">
        <v>2098</v>
      </c>
      <c r="H2024" s="43">
        <v>4</v>
      </c>
      <c r="I2024" s="43">
        <v>3</v>
      </c>
      <c r="J2024" s="43">
        <v>0</v>
      </c>
      <c r="K2024" s="43">
        <v>2297.5</v>
      </c>
      <c r="L2024" s="43">
        <v>2275.6</v>
      </c>
      <c r="M2024" s="45">
        <v>0</v>
      </c>
      <c r="N2024" s="45">
        <f t="shared" si="183"/>
        <v>0</v>
      </c>
      <c r="O2024" s="45">
        <v>0</v>
      </c>
      <c r="P2024" s="45">
        <v>0</v>
      </c>
      <c r="Q2024" s="45">
        <v>0</v>
      </c>
      <c r="R2024" s="57">
        <v>45658</v>
      </c>
      <c r="S2024" s="57">
        <v>46022</v>
      </c>
    </row>
    <row r="2025" spans="1:19" ht="20.3" x14ac:dyDescent="0.35">
      <c r="A2025" s="43">
        <v>330</v>
      </c>
      <c r="B2025" s="47" t="s">
        <v>1449</v>
      </c>
      <c r="C2025" s="55">
        <v>41789</v>
      </c>
      <c r="D2025" s="43" t="s">
        <v>1899</v>
      </c>
      <c r="E2025" s="43">
        <v>1989</v>
      </c>
      <c r="F2025" s="43" t="s">
        <v>2131</v>
      </c>
      <c r="G2025" s="56" t="s">
        <v>2103</v>
      </c>
      <c r="H2025" s="43">
        <v>2</v>
      </c>
      <c r="I2025" s="43">
        <v>2</v>
      </c>
      <c r="J2025" s="43">
        <v>0</v>
      </c>
      <c r="K2025" s="43">
        <v>552.70000000000005</v>
      </c>
      <c r="L2025" s="43">
        <v>582.59999999999991</v>
      </c>
      <c r="M2025" s="45">
        <v>0</v>
      </c>
      <c r="N2025" s="45">
        <f t="shared" si="183"/>
        <v>0</v>
      </c>
      <c r="O2025" s="45">
        <v>0</v>
      </c>
      <c r="P2025" s="45">
        <v>0</v>
      </c>
      <c r="Q2025" s="45">
        <v>0</v>
      </c>
      <c r="R2025" s="57">
        <v>45658</v>
      </c>
      <c r="S2025" s="57">
        <v>46022</v>
      </c>
    </row>
    <row r="2026" spans="1:19" ht="20.3" x14ac:dyDescent="0.35">
      <c r="A2026" s="43">
        <v>331</v>
      </c>
      <c r="B2026" s="47" t="s">
        <v>1451</v>
      </c>
      <c r="C2026" s="55">
        <v>41790</v>
      </c>
      <c r="D2026" s="43" t="s">
        <v>1899</v>
      </c>
      <c r="E2026" s="43">
        <v>1989</v>
      </c>
      <c r="F2026" s="43" t="s">
        <v>2131</v>
      </c>
      <c r="G2026" s="56" t="s">
        <v>2098</v>
      </c>
      <c r="H2026" s="43">
        <v>2</v>
      </c>
      <c r="I2026" s="43">
        <v>1</v>
      </c>
      <c r="J2026" s="43">
        <v>0</v>
      </c>
      <c r="K2026" s="43">
        <v>277.3</v>
      </c>
      <c r="L2026" s="43">
        <v>267.5</v>
      </c>
      <c r="M2026" s="45">
        <v>0</v>
      </c>
      <c r="N2026" s="45">
        <f t="shared" si="183"/>
        <v>0</v>
      </c>
      <c r="O2026" s="45">
        <v>0</v>
      </c>
      <c r="P2026" s="45">
        <v>0</v>
      </c>
      <c r="Q2026" s="45">
        <v>0</v>
      </c>
      <c r="R2026" s="57">
        <v>45658</v>
      </c>
      <c r="S2026" s="57">
        <v>46022</v>
      </c>
    </row>
    <row r="2027" spans="1:19" ht="20.3" x14ac:dyDescent="0.3">
      <c r="A2027" s="46" t="s">
        <v>22</v>
      </c>
      <c r="B2027" s="46"/>
      <c r="C2027" s="58" t="s">
        <v>172</v>
      </c>
      <c r="D2027" s="58" t="s">
        <v>172</v>
      </c>
      <c r="E2027" s="58" t="s">
        <v>172</v>
      </c>
      <c r="F2027" s="58" t="s">
        <v>172</v>
      </c>
      <c r="G2027" s="58" t="s">
        <v>172</v>
      </c>
      <c r="H2027" s="58" t="s">
        <v>172</v>
      </c>
      <c r="I2027" s="58" t="s">
        <v>172</v>
      </c>
      <c r="J2027" s="49">
        <f>SUM(J2024:J2026)</f>
        <v>0</v>
      </c>
      <c r="K2027" s="49">
        <f t="shared" ref="K2027:Q2027" si="190">SUM(K2024:K2026)</f>
        <v>3127.5</v>
      </c>
      <c r="L2027" s="49">
        <f t="shared" si="190"/>
        <v>3125.7</v>
      </c>
      <c r="M2027" s="49">
        <f t="shared" si="190"/>
        <v>0</v>
      </c>
      <c r="N2027" s="49">
        <f t="shared" si="190"/>
        <v>0</v>
      </c>
      <c r="O2027" s="49">
        <f t="shared" si="190"/>
        <v>0</v>
      </c>
      <c r="P2027" s="49">
        <f t="shared" si="190"/>
        <v>0</v>
      </c>
      <c r="Q2027" s="49">
        <f t="shared" si="190"/>
        <v>0</v>
      </c>
      <c r="R2027" s="58" t="s">
        <v>172</v>
      </c>
      <c r="S2027" s="58" t="s">
        <v>172</v>
      </c>
    </row>
    <row r="2028" spans="1:19" ht="19.649999999999999" x14ac:dyDescent="0.3">
      <c r="A2028" s="53" t="s">
        <v>34</v>
      </c>
      <c r="B2028" s="53"/>
      <c r="C2028" s="58" t="s">
        <v>172</v>
      </c>
      <c r="D2028" s="58" t="s">
        <v>172</v>
      </c>
      <c r="E2028" s="58" t="s">
        <v>172</v>
      </c>
      <c r="F2028" s="58" t="s">
        <v>172</v>
      </c>
      <c r="G2028" s="58" t="s">
        <v>172</v>
      </c>
      <c r="H2028" s="58" t="s">
        <v>172</v>
      </c>
      <c r="I2028" s="58" t="s">
        <v>172</v>
      </c>
      <c r="J2028" s="49">
        <f>J2027</f>
        <v>0</v>
      </c>
      <c r="K2028" s="49">
        <f t="shared" ref="K2028:Q2028" si="191">K2027</f>
        <v>3127.5</v>
      </c>
      <c r="L2028" s="49">
        <f t="shared" si="191"/>
        <v>3125.7</v>
      </c>
      <c r="M2028" s="49">
        <f t="shared" si="191"/>
        <v>0</v>
      </c>
      <c r="N2028" s="49">
        <f t="shared" si="191"/>
        <v>0</v>
      </c>
      <c r="O2028" s="49">
        <f t="shared" si="191"/>
        <v>0</v>
      </c>
      <c r="P2028" s="49">
        <f t="shared" si="191"/>
        <v>0</v>
      </c>
      <c r="Q2028" s="49">
        <f t="shared" si="191"/>
        <v>0</v>
      </c>
      <c r="R2028" s="58" t="s">
        <v>172</v>
      </c>
      <c r="S2028" s="58" t="s">
        <v>172</v>
      </c>
    </row>
    <row r="2029" spans="1:19" ht="19.649999999999999" x14ac:dyDescent="0.3">
      <c r="A2029" s="590" t="s">
        <v>2044</v>
      </c>
      <c r="B2029" s="590"/>
      <c r="C2029" s="590"/>
      <c r="D2029" s="590"/>
      <c r="E2029" s="590"/>
      <c r="F2029" s="590"/>
      <c r="G2029" s="590"/>
      <c r="H2029" s="590"/>
      <c r="I2029" s="590"/>
      <c r="J2029" s="590"/>
      <c r="K2029" s="590"/>
      <c r="L2029" s="590"/>
      <c r="M2029" s="590"/>
      <c r="N2029" s="590"/>
      <c r="O2029" s="590"/>
      <c r="P2029" s="590"/>
      <c r="Q2029" s="590"/>
      <c r="R2029" s="590"/>
      <c r="S2029" s="591"/>
    </row>
    <row r="2030" spans="1:19" ht="19.649999999999999" x14ac:dyDescent="0.3">
      <c r="A2030" s="556" t="s">
        <v>2045</v>
      </c>
      <c r="B2030" s="556"/>
      <c r="C2030" s="556"/>
      <c r="D2030" s="556"/>
      <c r="E2030" s="556"/>
      <c r="F2030" s="556"/>
      <c r="G2030" s="556"/>
      <c r="H2030" s="556"/>
      <c r="I2030" s="556"/>
      <c r="J2030" s="556"/>
      <c r="K2030" s="556"/>
      <c r="L2030" s="556"/>
      <c r="M2030" s="556"/>
      <c r="N2030" s="556"/>
      <c r="O2030" s="556"/>
      <c r="P2030" s="556"/>
      <c r="Q2030" s="556"/>
      <c r="R2030" s="556"/>
      <c r="S2030" s="557"/>
    </row>
    <row r="2031" spans="1:19" ht="20.3" x14ac:dyDescent="0.35">
      <c r="A2031" s="43">
        <v>332</v>
      </c>
      <c r="B2031" s="47" t="s">
        <v>1452</v>
      </c>
      <c r="C2031" s="55">
        <v>42154</v>
      </c>
      <c r="D2031" s="43" t="s">
        <v>1899</v>
      </c>
      <c r="E2031" s="43">
        <v>1965</v>
      </c>
      <c r="F2031" s="43" t="s">
        <v>2131</v>
      </c>
      <c r="G2031" s="56" t="s">
        <v>2103</v>
      </c>
      <c r="H2031" s="43">
        <v>2</v>
      </c>
      <c r="I2031" s="43">
        <v>3</v>
      </c>
      <c r="J2031" s="43">
        <v>0</v>
      </c>
      <c r="K2031" s="43">
        <v>643.70000000000005</v>
      </c>
      <c r="L2031" s="43">
        <v>384.3</v>
      </c>
      <c r="M2031" s="45">
        <v>0</v>
      </c>
      <c r="N2031" s="45">
        <f t="shared" si="183"/>
        <v>0</v>
      </c>
      <c r="O2031" s="45">
        <v>0</v>
      </c>
      <c r="P2031" s="45">
        <v>0</v>
      </c>
      <c r="Q2031" s="45">
        <v>0</v>
      </c>
      <c r="R2031" s="57">
        <v>45658</v>
      </c>
      <c r="S2031" s="57">
        <v>46022</v>
      </c>
    </row>
    <row r="2032" spans="1:19" ht="20.3" x14ac:dyDescent="0.3">
      <c r="A2032" s="46" t="s">
        <v>22</v>
      </c>
      <c r="B2032" s="46"/>
      <c r="C2032" s="58" t="s">
        <v>172</v>
      </c>
      <c r="D2032" s="58" t="s">
        <v>172</v>
      </c>
      <c r="E2032" s="58" t="s">
        <v>172</v>
      </c>
      <c r="F2032" s="58" t="s">
        <v>172</v>
      </c>
      <c r="G2032" s="58" t="s">
        <v>172</v>
      </c>
      <c r="H2032" s="58" t="s">
        <v>172</v>
      </c>
      <c r="I2032" s="58" t="s">
        <v>172</v>
      </c>
      <c r="J2032" s="49">
        <f>SUM(J2031)</f>
        <v>0</v>
      </c>
      <c r="K2032" s="49">
        <f t="shared" ref="K2032:Q2032" si="192">SUM(K2031)</f>
        <v>643.70000000000005</v>
      </c>
      <c r="L2032" s="49">
        <f t="shared" si="192"/>
        <v>384.3</v>
      </c>
      <c r="M2032" s="49">
        <f t="shared" si="192"/>
        <v>0</v>
      </c>
      <c r="N2032" s="49">
        <f t="shared" si="192"/>
        <v>0</v>
      </c>
      <c r="O2032" s="49">
        <f t="shared" si="192"/>
        <v>0</v>
      </c>
      <c r="P2032" s="49">
        <f t="shared" si="192"/>
        <v>0</v>
      </c>
      <c r="Q2032" s="49">
        <f t="shared" si="192"/>
        <v>0</v>
      </c>
      <c r="R2032" s="58" t="s">
        <v>172</v>
      </c>
      <c r="S2032" s="58" t="s">
        <v>172</v>
      </c>
    </row>
    <row r="2033" spans="1:19" ht="19.649999999999999" x14ac:dyDescent="0.3">
      <c r="A2033" s="596" t="s">
        <v>2046</v>
      </c>
      <c r="B2033" s="596"/>
      <c r="C2033" s="596"/>
      <c r="D2033" s="596"/>
      <c r="E2033" s="596"/>
      <c r="F2033" s="596"/>
      <c r="G2033" s="596"/>
      <c r="H2033" s="596"/>
      <c r="I2033" s="596"/>
      <c r="J2033" s="596"/>
      <c r="K2033" s="596"/>
      <c r="L2033" s="596"/>
      <c r="M2033" s="596"/>
      <c r="N2033" s="596"/>
      <c r="O2033" s="596"/>
      <c r="P2033" s="596"/>
      <c r="Q2033" s="596"/>
      <c r="R2033" s="596"/>
      <c r="S2033" s="597"/>
    </row>
    <row r="2034" spans="1:19" ht="20.3" x14ac:dyDescent="0.35">
      <c r="A2034" s="43">
        <v>333</v>
      </c>
      <c r="B2034" s="47" t="s">
        <v>1453</v>
      </c>
      <c r="C2034" s="55">
        <v>42142</v>
      </c>
      <c r="D2034" s="43" t="s">
        <v>1899</v>
      </c>
      <c r="E2034" s="43">
        <v>1973</v>
      </c>
      <c r="F2034" s="43">
        <v>0</v>
      </c>
      <c r="G2034" s="56" t="s">
        <v>2098</v>
      </c>
      <c r="H2034" s="43">
        <v>2</v>
      </c>
      <c r="I2034" s="43">
        <v>2</v>
      </c>
      <c r="J2034" s="43">
        <v>0</v>
      </c>
      <c r="K2034" s="43">
        <v>531</v>
      </c>
      <c r="L2034" s="43">
        <v>469.52</v>
      </c>
      <c r="M2034" s="45">
        <v>0</v>
      </c>
      <c r="N2034" s="45">
        <f t="shared" si="183"/>
        <v>0</v>
      </c>
      <c r="O2034" s="45">
        <v>0</v>
      </c>
      <c r="P2034" s="45">
        <v>0</v>
      </c>
      <c r="Q2034" s="45">
        <v>0</v>
      </c>
      <c r="R2034" s="57">
        <v>45658</v>
      </c>
      <c r="S2034" s="57">
        <v>46022</v>
      </c>
    </row>
    <row r="2035" spans="1:19" ht="20.3" x14ac:dyDescent="0.3">
      <c r="A2035" s="46" t="s">
        <v>22</v>
      </c>
      <c r="B2035" s="46"/>
      <c r="C2035" s="58" t="s">
        <v>172</v>
      </c>
      <c r="D2035" s="58" t="s">
        <v>172</v>
      </c>
      <c r="E2035" s="58" t="s">
        <v>172</v>
      </c>
      <c r="F2035" s="58" t="s">
        <v>172</v>
      </c>
      <c r="G2035" s="58" t="s">
        <v>172</v>
      </c>
      <c r="H2035" s="58" t="s">
        <v>172</v>
      </c>
      <c r="I2035" s="58" t="s">
        <v>172</v>
      </c>
      <c r="J2035" s="49">
        <f>SUM(J2034)</f>
        <v>0</v>
      </c>
      <c r="K2035" s="49">
        <f t="shared" ref="K2035:Q2035" si="193">SUM(K2034)</f>
        <v>531</v>
      </c>
      <c r="L2035" s="49">
        <f t="shared" si="193"/>
        <v>469.52</v>
      </c>
      <c r="M2035" s="49">
        <f t="shared" si="193"/>
        <v>0</v>
      </c>
      <c r="N2035" s="49">
        <f t="shared" si="193"/>
        <v>0</v>
      </c>
      <c r="O2035" s="49">
        <f t="shared" si="193"/>
        <v>0</v>
      </c>
      <c r="P2035" s="49">
        <f t="shared" si="193"/>
        <v>0</v>
      </c>
      <c r="Q2035" s="49">
        <f t="shared" si="193"/>
        <v>0</v>
      </c>
      <c r="R2035" s="58" t="s">
        <v>172</v>
      </c>
      <c r="S2035" s="58" t="s">
        <v>172</v>
      </c>
    </row>
    <row r="2036" spans="1:19" ht="19.649999999999999" x14ac:dyDescent="0.3">
      <c r="A2036" s="53" t="s">
        <v>34</v>
      </c>
      <c r="B2036" s="53"/>
      <c r="C2036" s="58" t="s">
        <v>172</v>
      </c>
      <c r="D2036" s="58" t="s">
        <v>172</v>
      </c>
      <c r="E2036" s="58" t="s">
        <v>172</v>
      </c>
      <c r="F2036" s="58" t="s">
        <v>172</v>
      </c>
      <c r="G2036" s="58" t="s">
        <v>172</v>
      </c>
      <c r="H2036" s="58" t="s">
        <v>172</v>
      </c>
      <c r="I2036" s="58" t="s">
        <v>172</v>
      </c>
      <c r="J2036" s="49">
        <f>J2035</f>
        <v>0</v>
      </c>
      <c r="K2036" s="49">
        <f t="shared" ref="K2036:Q2036" si="194">K2035</f>
        <v>531</v>
      </c>
      <c r="L2036" s="49">
        <f t="shared" si="194"/>
        <v>469.52</v>
      </c>
      <c r="M2036" s="49">
        <f t="shared" si="194"/>
        <v>0</v>
      </c>
      <c r="N2036" s="49">
        <f t="shared" si="194"/>
        <v>0</v>
      </c>
      <c r="O2036" s="49">
        <f t="shared" si="194"/>
        <v>0</v>
      </c>
      <c r="P2036" s="49">
        <f t="shared" si="194"/>
        <v>0</v>
      </c>
      <c r="Q2036" s="49">
        <f t="shared" si="194"/>
        <v>0</v>
      </c>
      <c r="R2036" s="58" t="s">
        <v>172</v>
      </c>
      <c r="S2036" s="58" t="s">
        <v>172</v>
      </c>
    </row>
    <row r="2037" spans="1:19" ht="19.649999999999999" x14ac:dyDescent="0.3">
      <c r="A2037" s="590" t="s">
        <v>2047</v>
      </c>
      <c r="B2037" s="590"/>
      <c r="C2037" s="590"/>
      <c r="D2037" s="590"/>
      <c r="E2037" s="590"/>
      <c r="F2037" s="590"/>
      <c r="G2037" s="590"/>
      <c r="H2037" s="590"/>
      <c r="I2037" s="590"/>
      <c r="J2037" s="590"/>
      <c r="K2037" s="590"/>
      <c r="L2037" s="590"/>
      <c r="M2037" s="590"/>
      <c r="N2037" s="590"/>
      <c r="O2037" s="590"/>
      <c r="P2037" s="590"/>
      <c r="Q2037" s="590"/>
      <c r="R2037" s="590"/>
      <c r="S2037" s="591"/>
    </row>
    <row r="2038" spans="1:19" ht="19.649999999999999" x14ac:dyDescent="0.3">
      <c r="A2038" s="556" t="s">
        <v>2048</v>
      </c>
      <c r="B2038" s="556"/>
      <c r="C2038" s="556"/>
      <c r="D2038" s="556"/>
      <c r="E2038" s="556"/>
      <c r="F2038" s="556"/>
      <c r="G2038" s="556"/>
      <c r="H2038" s="556"/>
      <c r="I2038" s="556"/>
      <c r="J2038" s="556"/>
      <c r="K2038" s="556"/>
      <c r="L2038" s="556"/>
      <c r="M2038" s="556"/>
      <c r="N2038" s="556"/>
      <c r="O2038" s="556"/>
      <c r="P2038" s="556"/>
      <c r="Q2038" s="556"/>
      <c r="R2038" s="556"/>
      <c r="S2038" s="557"/>
    </row>
    <row r="2039" spans="1:19" ht="20.3" x14ac:dyDescent="0.35">
      <c r="A2039" s="43">
        <v>334</v>
      </c>
      <c r="B2039" s="44" t="s">
        <v>1456</v>
      </c>
      <c r="C2039" s="55">
        <v>42392</v>
      </c>
      <c r="D2039" s="43" t="s">
        <v>1899</v>
      </c>
      <c r="E2039" s="43">
        <v>1962</v>
      </c>
      <c r="F2039" s="43" t="s">
        <v>2131</v>
      </c>
      <c r="G2039" s="56" t="s">
        <v>2103</v>
      </c>
      <c r="H2039" s="43">
        <v>3</v>
      </c>
      <c r="I2039" s="43">
        <v>2</v>
      </c>
      <c r="J2039" s="43">
        <v>0</v>
      </c>
      <c r="K2039" s="43">
        <v>827.3</v>
      </c>
      <c r="L2039" s="43">
        <v>624.6</v>
      </c>
      <c r="M2039" s="45">
        <v>0</v>
      </c>
      <c r="N2039" s="45">
        <f t="shared" si="183"/>
        <v>0</v>
      </c>
      <c r="O2039" s="45">
        <v>0</v>
      </c>
      <c r="P2039" s="45">
        <v>0</v>
      </c>
      <c r="Q2039" s="45">
        <v>0</v>
      </c>
      <c r="R2039" s="57">
        <v>45658</v>
      </c>
      <c r="S2039" s="57">
        <v>46022</v>
      </c>
    </row>
    <row r="2040" spans="1:19" ht="20.3" x14ac:dyDescent="0.35">
      <c r="A2040" s="43">
        <v>335</v>
      </c>
      <c r="B2040" s="44" t="s">
        <v>1457</v>
      </c>
      <c r="C2040" s="55">
        <v>42403</v>
      </c>
      <c r="D2040" s="43" t="s">
        <v>1899</v>
      </c>
      <c r="E2040" s="43">
        <v>1967</v>
      </c>
      <c r="F2040" s="43" t="s">
        <v>2131</v>
      </c>
      <c r="G2040" s="56" t="s">
        <v>2098</v>
      </c>
      <c r="H2040" s="43">
        <v>4</v>
      </c>
      <c r="I2040" s="43">
        <v>4</v>
      </c>
      <c r="J2040" s="43">
        <v>0</v>
      </c>
      <c r="K2040" s="43">
        <v>3506.1</v>
      </c>
      <c r="L2040" s="43">
        <v>2538.6</v>
      </c>
      <c r="M2040" s="45">
        <v>0</v>
      </c>
      <c r="N2040" s="45">
        <f t="shared" si="183"/>
        <v>0</v>
      </c>
      <c r="O2040" s="45">
        <v>0</v>
      </c>
      <c r="P2040" s="45">
        <v>0</v>
      </c>
      <c r="Q2040" s="45">
        <v>0</v>
      </c>
      <c r="R2040" s="57">
        <v>45658</v>
      </c>
      <c r="S2040" s="57">
        <v>46022</v>
      </c>
    </row>
    <row r="2041" spans="1:19" ht="20.3" x14ac:dyDescent="0.35">
      <c r="A2041" s="43">
        <v>336</v>
      </c>
      <c r="B2041" s="44" t="s">
        <v>1458</v>
      </c>
      <c r="C2041" s="55">
        <v>42404</v>
      </c>
      <c r="D2041" s="43" t="s">
        <v>1899</v>
      </c>
      <c r="E2041" s="43">
        <v>1967</v>
      </c>
      <c r="F2041" s="43" t="s">
        <v>2131</v>
      </c>
      <c r="G2041" s="56" t="s">
        <v>2098</v>
      </c>
      <c r="H2041" s="43">
        <v>4</v>
      </c>
      <c r="I2041" s="43">
        <v>4</v>
      </c>
      <c r="J2041" s="43">
        <v>0</v>
      </c>
      <c r="K2041" s="43">
        <v>3501.3</v>
      </c>
      <c r="L2041" s="43">
        <v>2489.02</v>
      </c>
      <c r="M2041" s="45">
        <v>0</v>
      </c>
      <c r="N2041" s="45">
        <f t="shared" si="183"/>
        <v>0</v>
      </c>
      <c r="O2041" s="45">
        <v>0</v>
      </c>
      <c r="P2041" s="45">
        <v>0</v>
      </c>
      <c r="Q2041" s="45">
        <v>0</v>
      </c>
      <c r="R2041" s="57">
        <v>45658</v>
      </c>
      <c r="S2041" s="57">
        <v>46022</v>
      </c>
    </row>
    <row r="2042" spans="1:19" ht="20.3" x14ac:dyDescent="0.35">
      <c r="A2042" s="43">
        <v>337</v>
      </c>
      <c r="B2042" s="44" t="s">
        <v>1459</v>
      </c>
      <c r="C2042" s="55">
        <v>42405</v>
      </c>
      <c r="D2042" s="43" t="s">
        <v>1899</v>
      </c>
      <c r="E2042" s="43">
        <v>1967</v>
      </c>
      <c r="F2042" s="43" t="s">
        <v>2131</v>
      </c>
      <c r="G2042" s="56" t="s">
        <v>2098</v>
      </c>
      <c r="H2042" s="43">
        <v>5</v>
      </c>
      <c r="I2042" s="43">
        <v>1</v>
      </c>
      <c r="J2042" s="43">
        <v>0</v>
      </c>
      <c r="K2042" s="43">
        <v>3455.11</v>
      </c>
      <c r="L2042" s="43">
        <v>2026.1</v>
      </c>
      <c r="M2042" s="45">
        <v>0</v>
      </c>
      <c r="N2042" s="45">
        <f t="shared" si="183"/>
        <v>0</v>
      </c>
      <c r="O2042" s="45">
        <v>0</v>
      </c>
      <c r="P2042" s="45">
        <v>0</v>
      </c>
      <c r="Q2042" s="45">
        <v>0</v>
      </c>
      <c r="R2042" s="57">
        <v>45658</v>
      </c>
      <c r="S2042" s="57">
        <v>46022</v>
      </c>
    </row>
    <row r="2043" spans="1:19" ht="20.3" x14ac:dyDescent="0.35">
      <c r="A2043" s="43">
        <v>338</v>
      </c>
      <c r="B2043" s="44" t="s">
        <v>1460</v>
      </c>
      <c r="C2043" s="55">
        <v>42412</v>
      </c>
      <c r="D2043" s="43" t="s">
        <v>1899</v>
      </c>
      <c r="E2043" s="43">
        <v>1963</v>
      </c>
      <c r="F2043" s="43" t="s">
        <v>2131</v>
      </c>
      <c r="G2043" s="56" t="s">
        <v>2103</v>
      </c>
      <c r="H2043" s="43">
        <v>3</v>
      </c>
      <c r="I2043" s="43">
        <v>2</v>
      </c>
      <c r="J2043" s="43">
        <v>0</v>
      </c>
      <c r="K2043" s="43">
        <v>683.5</v>
      </c>
      <c r="L2043" s="43">
        <v>589.6</v>
      </c>
      <c r="M2043" s="45">
        <v>0</v>
      </c>
      <c r="N2043" s="45">
        <f t="shared" si="183"/>
        <v>0</v>
      </c>
      <c r="O2043" s="45">
        <v>0</v>
      </c>
      <c r="P2043" s="45">
        <v>0</v>
      </c>
      <c r="Q2043" s="45">
        <v>0</v>
      </c>
      <c r="R2043" s="57">
        <v>45658</v>
      </c>
      <c r="S2043" s="57">
        <v>46022</v>
      </c>
    </row>
    <row r="2044" spans="1:19" ht="20.3" x14ac:dyDescent="0.35">
      <c r="A2044" s="43">
        <v>339</v>
      </c>
      <c r="B2044" s="44" t="s">
        <v>1672</v>
      </c>
      <c r="C2044" s="55">
        <v>42461</v>
      </c>
      <c r="D2044" s="43" t="s">
        <v>1900</v>
      </c>
      <c r="E2044" s="43">
        <v>1972</v>
      </c>
      <c r="F2044" s="43" t="s">
        <v>2131</v>
      </c>
      <c r="G2044" s="56" t="s">
        <v>2097</v>
      </c>
      <c r="H2044" s="43">
        <v>5</v>
      </c>
      <c r="I2044" s="43">
        <v>7</v>
      </c>
      <c r="J2044" s="43">
        <v>0</v>
      </c>
      <c r="K2044" s="43">
        <v>6738.8</v>
      </c>
      <c r="L2044" s="43" t="s">
        <v>2131</v>
      </c>
      <c r="M2044" s="45">
        <v>0</v>
      </c>
      <c r="N2044" s="45">
        <f t="shared" si="183"/>
        <v>0</v>
      </c>
      <c r="O2044" s="45">
        <v>0</v>
      </c>
      <c r="P2044" s="45">
        <v>0</v>
      </c>
      <c r="Q2044" s="45">
        <v>0</v>
      </c>
      <c r="R2044" s="57">
        <v>45658</v>
      </c>
      <c r="S2044" s="57">
        <v>46022</v>
      </c>
    </row>
    <row r="2045" spans="1:19" ht="20.3" x14ac:dyDescent="0.35">
      <c r="A2045" s="43">
        <v>340</v>
      </c>
      <c r="B2045" s="44" t="s">
        <v>1461</v>
      </c>
      <c r="C2045" s="55">
        <v>42463</v>
      </c>
      <c r="D2045" s="43" t="s">
        <v>1899</v>
      </c>
      <c r="E2045" s="43">
        <v>1974</v>
      </c>
      <c r="F2045" s="43" t="s">
        <v>2131</v>
      </c>
      <c r="G2045" s="56" t="s">
        <v>2097</v>
      </c>
      <c r="H2045" s="43">
        <v>5</v>
      </c>
      <c r="I2045" s="43">
        <v>8</v>
      </c>
      <c r="J2045" s="43">
        <v>0</v>
      </c>
      <c r="K2045" s="43">
        <v>7702.6</v>
      </c>
      <c r="L2045" s="43">
        <v>5674.9000000000005</v>
      </c>
      <c r="M2045" s="45">
        <v>0</v>
      </c>
      <c r="N2045" s="45">
        <f t="shared" si="183"/>
        <v>0</v>
      </c>
      <c r="O2045" s="45">
        <v>0</v>
      </c>
      <c r="P2045" s="45">
        <v>0</v>
      </c>
      <c r="Q2045" s="45">
        <v>0</v>
      </c>
      <c r="R2045" s="57">
        <v>45658</v>
      </c>
      <c r="S2045" s="57">
        <v>46022</v>
      </c>
    </row>
    <row r="2046" spans="1:19" ht="20.3" x14ac:dyDescent="0.35">
      <c r="A2046" s="43">
        <v>341</v>
      </c>
      <c r="B2046" s="44" t="s">
        <v>1462</v>
      </c>
      <c r="C2046" s="55">
        <v>42464</v>
      </c>
      <c r="D2046" s="43" t="s">
        <v>1899</v>
      </c>
      <c r="E2046" s="43">
        <v>1976</v>
      </c>
      <c r="F2046" s="43" t="s">
        <v>2131</v>
      </c>
      <c r="G2046" s="56" t="s">
        <v>2097</v>
      </c>
      <c r="H2046" s="43">
        <v>5</v>
      </c>
      <c r="I2046" s="43">
        <v>8</v>
      </c>
      <c r="J2046" s="43">
        <v>0</v>
      </c>
      <c r="K2046" s="43">
        <v>7742.9</v>
      </c>
      <c r="L2046" s="43">
        <v>5928.6</v>
      </c>
      <c r="M2046" s="45">
        <v>0</v>
      </c>
      <c r="N2046" s="45">
        <f t="shared" si="183"/>
        <v>0</v>
      </c>
      <c r="O2046" s="45">
        <v>0</v>
      </c>
      <c r="P2046" s="45">
        <v>0</v>
      </c>
      <c r="Q2046" s="45">
        <v>0</v>
      </c>
      <c r="R2046" s="57">
        <v>45658</v>
      </c>
      <c r="S2046" s="57">
        <v>46022</v>
      </c>
    </row>
    <row r="2047" spans="1:19" ht="20.3" x14ac:dyDescent="0.35">
      <c r="A2047" s="43">
        <v>342</v>
      </c>
      <c r="B2047" s="44" t="s">
        <v>1463</v>
      </c>
      <c r="C2047" s="55">
        <v>42489</v>
      </c>
      <c r="D2047" s="43" t="s">
        <v>1899</v>
      </c>
      <c r="E2047" s="43">
        <v>1975</v>
      </c>
      <c r="F2047" s="43" t="s">
        <v>2131</v>
      </c>
      <c r="G2047" s="56" t="s">
        <v>2097</v>
      </c>
      <c r="H2047" s="43">
        <v>5</v>
      </c>
      <c r="I2047" s="43">
        <v>8</v>
      </c>
      <c r="J2047" s="43">
        <v>0</v>
      </c>
      <c r="K2047" s="43">
        <v>7648</v>
      </c>
      <c r="L2047" s="43">
        <v>5751.4</v>
      </c>
      <c r="M2047" s="45">
        <v>0</v>
      </c>
      <c r="N2047" s="45">
        <f t="shared" si="183"/>
        <v>0</v>
      </c>
      <c r="O2047" s="45">
        <v>0</v>
      </c>
      <c r="P2047" s="45">
        <v>0</v>
      </c>
      <c r="Q2047" s="45">
        <v>0</v>
      </c>
      <c r="R2047" s="57">
        <v>45658</v>
      </c>
      <c r="S2047" s="57">
        <v>46022</v>
      </c>
    </row>
    <row r="2048" spans="1:19" ht="20.3" x14ac:dyDescent="0.35">
      <c r="A2048" s="43">
        <v>343</v>
      </c>
      <c r="B2048" s="44" t="s">
        <v>1464</v>
      </c>
      <c r="C2048" s="55">
        <v>42485</v>
      </c>
      <c r="D2048" s="43" t="s">
        <v>1899</v>
      </c>
      <c r="E2048" s="43">
        <v>1971</v>
      </c>
      <c r="F2048" s="43" t="s">
        <v>2131</v>
      </c>
      <c r="G2048" s="56" t="s">
        <v>2097</v>
      </c>
      <c r="H2048" s="43">
        <v>5</v>
      </c>
      <c r="I2048" s="43">
        <v>6</v>
      </c>
      <c r="J2048" s="43">
        <v>0</v>
      </c>
      <c r="K2048" s="43">
        <v>5887.1</v>
      </c>
      <c r="L2048" s="43">
        <v>4448.7000000000007</v>
      </c>
      <c r="M2048" s="45">
        <v>0</v>
      </c>
      <c r="N2048" s="45">
        <f t="shared" si="183"/>
        <v>0</v>
      </c>
      <c r="O2048" s="45">
        <v>0</v>
      </c>
      <c r="P2048" s="45">
        <v>0</v>
      </c>
      <c r="Q2048" s="45">
        <v>0</v>
      </c>
      <c r="R2048" s="57">
        <v>45658</v>
      </c>
      <c r="S2048" s="57">
        <v>46022</v>
      </c>
    </row>
    <row r="2049" spans="1:19" ht="20.3" x14ac:dyDescent="0.35">
      <c r="A2049" s="43">
        <v>344</v>
      </c>
      <c r="B2049" s="44" t="s">
        <v>1465</v>
      </c>
      <c r="C2049" s="55">
        <v>42499</v>
      </c>
      <c r="D2049" s="43" t="s">
        <v>1899</v>
      </c>
      <c r="E2049" s="43">
        <v>1975</v>
      </c>
      <c r="F2049" s="43" t="s">
        <v>2131</v>
      </c>
      <c r="G2049" s="56" t="s">
        <v>2098</v>
      </c>
      <c r="H2049" s="43">
        <v>5</v>
      </c>
      <c r="I2049" s="43">
        <v>6</v>
      </c>
      <c r="J2049" s="43">
        <v>0</v>
      </c>
      <c r="K2049" s="43">
        <v>6121.3</v>
      </c>
      <c r="L2049" s="43">
        <v>4580.1000000000004</v>
      </c>
      <c r="M2049" s="45">
        <v>0</v>
      </c>
      <c r="N2049" s="45">
        <f t="shared" si="183"/>
        <v>0</v>
      </c>
      <c r="O2049" s="45">
        <v>0</v>
      </c>
      <c r="P2049" s="45">
        <v>0</v>
      </c>
      <c r="Q2049" s="45">
        <v>0</v>
      </c>
      <c r="R2049" s="57">
        <v>45658</v>
      </c>
      <c r="S2049" s="57">
        <v>46022</v>
      </c>
    </row>
    <row r="2050" spans="1:19" ht="20.3" x14ac:dyDescent="0.35">
      <c r="A2050" s="43">
        <v>345</v>
      </c>
      <c r="B2050" s="44" t="s">
        <v>1466</v>
      </c>
      <c r="C2050" s="55">
        <v>42496</v>
      </c>
      <c r="D2050" s="43" t="s">
        <v>1899</v>
      </c>
      <c r="E2050" s="43">
        <v>1972</v>
      </c>
      <c r="F2050" s="43" t="s">
        <v>2131</v>
      </c>
      <c r="G2050" s="56" t="s">
        <v>2098</v>
      </c>
      <c r="H2050" s="43">
        <v>5</v>
      </c>
      <c r="I2050" s="43">
        <v>4</v>
      </c>
      <c r="J2050" s="43">
        <v>0</v>
      </c>
      <c r="K2050" s="43">
        <v>4369.5</v>
      </c>
      <c r="L2050" s="43">
        <v>3326.25</v>
      </c>
      <c r="M2050" s="45">
        <v>0</v>
      </c>
      <c r="N2050" s="45">
        <f t="shared" si="183"/>
        <v>0</v>
      </c>
      <c r="O2050" s="45">
        <v>0</v>
      </c>
      <c r="P2050" s="45">
        <v>0</v>
      </c>
      <c r="Q2050" s="45">
        <v>0</v>
      </c>
      <c r="R2050" s="57">
        <v>45658</v>
      </c>
      <c r="S2050" s="57">
        <v>46022</v>
      </c>
    </row>
    <row r="2051" spans="1:19" ht="20.3" x14ac:dyDescent="0.35">
      <c r="A2051" s="43">
        <v>346</v>
      </c>
      <c r="B2051" s="44" t="s">
        <v>1467</v>
      </c>
      <c r="C2051" s="55">
        <v>42504</v>
      </c>
      <c r="D2051" s="43" t="s">
        <v>1899</v>
      </c>
      <c r="E2051" s="43">
        <v>1983</v>
      </c>
      <c r="F2051" s="43">
        <v>2018</v>
      </c>
      <c r="G2051" s="56" t="s">
        <v>2098</v>
      </c>
      <c r="H2051" s="43">
        <v>9</v>
      </c>
      <c r="I2051" s="43">
        <v>1</v>
      </c>
      <c r="J2051" s="43">
        <v>0</v>
      </c>
      <c r="K2051" s="43">
        <v>3995.6</v>
      </c>
      <c r="L2051" s="43">
        <v>3622.2</v>
      </c>
      <c r="M2051" s="45">
        <v>0</v>
      </c>
      <c r="N2051" s="45">
        <f t="shared" si="183"/>
        <v>0</v>
      </c>
      <c r="O2051" s="45">
        <v>0</v>
      </c>
      <c r="P2051" s="45">
        <v>0</v>
      </c>
      <c r="Q2051" s="45">
        <v>0</v>
      </c>
      <c r="R2051" s="57">
        <v>45658</v>
      </c>
      <c r="S2051" s="57">
        <v>46022</v>
      </c>
    </row>
    <row r="2052" spans="1:19" ht="20.3" x14ac:dyDescent="0.3">
      <c r="A2052" s="46" t="s">
        <v>22</v>
      </c>
      <c r="B2052" s="46"/>
      <c r="C2052" s="58" t="s">
        <v>172</v>
      </c>
      <c r="D2052" s="58" t="s">
        <v>172</v>
      </c>
      <c r="E2052" s="58" t="s">
        <v>172</v>
      </c>
      <c r="F2052" s="58" t="s">
        <v>172</v>
      </c>
      <c r="G2052" s="58" t="s">
        <v>172</v>
      </c>
      <c r="H2052" s="58" t="s">
        <v>172</v>
      </c>
      <c r="I2052" s="58" t="s">
        <v>172</v>
      </c>
      <c r="J2052" s="49">
        <f>SUM(J2039:J2051)</f>
        <v>0</v>
      </c>
      <c r="K2052" s="49">
        <f t="shared" ref="K2052:Q2052" si="195">SUM(K2039:K2051)</f>
        <v>62179.11</v>
      </c>
      <c r="L2052" s="49">
        <f t="shared" si="195"/>
        <v>41600.07</v>
      </c>
      <c r="M2052" s="49">
        <f t="shared" si="195"/>
        <v>0</v>
      </c>
      <c r="N2052" s="49">
        <f t="shared" si="195"/>
        <v>0</v>
      </c>
      <c r="O2052" s="49">
        <f t="shared" si="195"/>
        <v>0</v>
      </c>
      <c r="P2052" s="49">
        <f t="shared" si="195"/>
        <v>0</v>
      </c>
      <c r="Q2052" s="49">
        <f t="shared" si="195"/>
        <v>0</v>
      </c>
      <c r="R2052" s="58" t="s">
        <v>172</v>
      </c>
      <c r="S2052" s="58" t="s">
        <v>172</v>
      </c>
    </row>
    <row r="2053" spans="1:19" ht="19.649999999999999" x14ac:dyDescent="0.3">
      <c r="A2053" s="596" t="s">
        <v>2049</v>
      </c>
      <c r="B2053" s="596"/>
      <c r="C2053" s="596"/>
      <c r="D2053" s="596"/>
      <c r="E2053" s="596"/>
      <c r="F2053" s="596"/>
      <c r="G2053" s="596"/>
      <c r="H2053" s="596"/>
      <c r="I2053" s="596"/>
      <c r="J2053" s="596"/>
      <c r="K2053" s="596"/>
      <c r="L2053" s="596"/>
      <c r="M2053" s="596"/>
      <c r="N2053" s="596"/>
      <c r="O2053" s="596"/>
      <c r="P2053" s="596"/>
      <c r="Q2053" s="596"/>
      <c r="R2053" s="596"/>
      <c r="S2053" s="597"/>
    </row>
    <row r="2054" spans="1:19" ht="20.3" x14ac:dyDescent="0.35">
      <c r="A2054" s="43">
        <v>347</v>
      </c>
      <c r="B2054" s="44" t="s">
        <v>1468</v>
      </c>
      <c r="C2054" s="55">
        <v>42577</v>
      </c>
      <c r="D2054" s="43" t="s">
        <v>1899</v>
      </c>
      <c r="E2054" s="43">
        <v>1975</v>
      </c>
      <c r="F2054" s="43" t="s">
        <v>2131</v>
      </c>
      <c r="G2054" s="56" t="s">
        <v>2097</v>
      </c>
      <c r="H2054" s="43">
        <v>5</v>
      </c>
      <c r="I2054" s="43">
        <v>4</v>
      </c>
      <c r="J2054" s="43">
        <v>0</v>
      </c>
      <c r="K2054" s="43">
        <v>4401.8999999999996</v>
      </c>
      <c r="L2054" s="43">
        <v>2781.3</v>
      </c>
      <c r="M2054" s="45">
        <v>0</v>
      </c>
      <c r="N2054" s="45">
        <f t="shared" ref="N2054:N2115" si="196">M2054</f>
        <v>0</v>
      </c>
      <c r="O2054" s="45">
        <v>0</v>
      </c>
      <c r="P2054" s="45">
        <v>0</v>
      </c>
      <c r="Q2054" s="45">
        <v>0</v>
      </c>
      <c r="R2054" s="57">
        <v>45658</v>
      </c>
      <c r="S2054" s="57">
        <v>46022</v>
      </c>
    </row>
    <row r="2055" spans="1:19" ht="20.3" x14ac:dyDescent="0.3">
      <c r="A2055" s="46" t="s">
        <v>22</v>
      </c>
      <c r="B2055" s="46"/>
      <c r="C2055" s="58" t="s">
        <v>172</v>
      </c>
      <c r="D2055" s="58" t="s">
        <v>172</v>
      </c>
      <c r="E2055" s="58" t="s">
        <v>172</v>
      </c>
      <c r="F2055" s="58" t="s">
        <v>172</v>
      </c>
      <c r="G2055" s="58" t="s">
        <v>172</v>
      </c>
      <c r="H2055" s="58" t="s">
        <v>172</v>
      </c>
      <c r="I2055" s="58" t="s">
        <v>172</v>
      </c>
      <c r="J2055" s="49">
        <f>SUM(J2054)</f>
        <v>0</v>
      </c>
      <c r="K2055" s="49">
        <f t="shared" ref="K2055:Q2055" si="197">SUM(K2054)</f>
        <v>4401.8999999999996</v>
      </c>
      <c r="L2055" s="49">
        <f t="shared" si="197"/>
        <v>2781.3</v>
      </c>
      <c r="M2055" s="49">
        <f t="shared" si="197"/>
        <v>0</v>
      </c>
      <c r="N2055" s="49">
        <f t="shared" si="197"/>
        <v>0</v>
      </c>
      <c r="O2055" s="49">
        <f t="shared" si="197"/>
        <v>0</v>
      </c>
      <c r="P2055" s="49">
        <f t="shared" si="197"/>
        <v>0</v>
      </c>
      <c r="Q2055" s="49">
        <f t="shared" si="197"/>
        <v>0</v>
      </c>
      <c r="R2055" s="58" t="s">
        <v>172</v>
      </c>
      <c r="S2055" s="58" t="s">
        <v>172</v>
      </c>
    </row>
    <row r="2056" spans="1:19" ht="19.649999999999999" x14ac:dyDescent="0.3">
      <c r="A2056" s="53" t="s">
        <v>34</v>
      </c>
      <c r="B2056" s="53"/>
      <c r="C2056" s="58" t="s">
        <v>172</v>
      </c>
      <c r="D2056" s="58" t="s">
        <v>172</v>
      </c>
      <c r="E2056" s="58" t="s">
        <v>172</v>
      </c>
      <c r="F2056" s="58" t="s">
        <v>172</v>
      </c>
      <c r="G2056" s="58" t="s">
        <v>172</v>
      </c>
      <c r="H2056" s="58" t="s">
        <v>172</v>
      </c>
      <c r="I2056" s="58" t="s">
        <v>172</v>
      </c>
      <c r="J2056" s="49">
        <f>J2055</f>
        <v>0</v>
      </c>
      <c r="K2056" s="49">
        <f t="shared" ref="K2056:Q2056" si="198">K2055</f>
        <v>4401.8999999999996</v>
      </c>
      <c r="L2056" s="49">
        <f t="shared" si="198"/>
        <v>2781.3</v>
      </c>
      <c r="M2056" s="49">
        <f t="shared" si="198"/>
        <v>0</v>
      </c>
      <c r="N2056" s="49">
        <f t="shared" si="198"/>
        <v>0</v>
      </c>
      <c r="O2056" s="49">
        <f t="shared" si="198"/>
        <v>0</v>
      </c>
      <c r="P2056" s="49">
        <f t="shared" si="198"/>
        <v>0</v>
      </c>
      <c r="Q2056" s="49">
        <f t="shared" si="198"/>
        <v>0</v>
      </c>
      <c r="R2056" s="58" t="s">
        <v>172</v>
      </c>
      <c r="S2056" s="58" t="s">
        <v>172</v>
      </c>
    </row>
    <row r="2057" spans="1:19" ht="19.649999999999999" x14ac:dyDescent="0.3">
      <c r="A2057" s="590" t="s">
        <v>2050</v>
      </c>
      <c r="B2057" s="590"/>
      <c r="C2057" s="590"/>
      <c r="D2057" s="590"/>
      <c r="E2057" s="590"/>
      <c r="F2057" s="590"/>
      <c r="G2057" s="590"/>
      <c r="H2057" s="590"/>
      <c r="I2057" s="590"/>
      <c r="J2057" s="590"/>
      <c r="K2057" s="590"/>
      <c r="L2057" s="590"/>
      <c r="M2057" s="590"/>
      <c r="N2057" s="590"/>
      <c r="O2057" s="590"/>
      <c r="P2057" s="590"/>
      <c r="Q2057" s="590"/>
      <c r="R2057" s="590"/>
      <c r="S2057" s="591"/>
    </row>
    <row r="2058" spans="1:19" ht="19.649999999999999" x14ac:dyDescent="0.3">
      <c r="A2058" s="556" t="s">
        <v>2051</v>
      </c>
      <c r="B2058" s="556"/>
      <c r="C2058" s="556"/>
      <c r="D2058" s="556"/>
      <c r="E2058" s="556"/>
      <c r="F2058" s="556"/>
      <c r="G2058" s="556"/>
      <c r="H2058" s="556"/>
      <c r="I2058" s="556"/>
      <c r="J2058" s="556"/>
      <c r="K2058" s="556"/>
      <c r="L2058" s="556"/>
      <c r="M2058" s="556"/>
      <c r="N2058" s="556"/>
      <c r="O2058" s="556"/>
      <c r="P2058" s="556"/>
      <c r="Q2058" s="556"/>
      <c r="R2058" s="556"/>
      <c r="S2058" s="557"/>
    </row>
    <row r="2059" spans="1:19" ht="20.3" x14ac:dyDescent="0.35">
      <c r="A2059" s="43">
        <v>348</v>
      </c>
      <c r="B2059" s="44" t="s">
        <v>1536</v>
      </c>
      <c r="C2059" s="55">
        <v>41455</v>
      </c>
      <c r="D2059" s="43" t="s">
        <v>1899</v>
      </c>
      <c r="E2059" s="43">
        <v>1976</v>
      </c>
      <c r="F2059" s="43" t="s">
        <v>2131</v>
      </c>
      <c r="G2059" s="56" t="s">
        <v>2103</v>
      </c>
      <c r="H2059" s="43">
        <v>2</v>
      </c>
      <c r="I2059" s="43">
        <v>3</v>
      </c>
      <c r="J2059" s="43">
        <v>0</v>
      </c>
      <c r="K2059" s="43">
        <v>768</v>
      </c>
      <c r="L2059" s="43">
        <v>533.15</v>
      </c>
      <c r="M2059" s="45">
        <v>0</v>
      </c>
      <c r="N2059" s="45">
        <f t="shared" si="196"/>
        <v>0</v>
      </c>
      <c r="O2059" s="45">
        <v>0</v>
      </c>
      <c r="P2059" s="45">
        <v>0</v>
      </c>
      <c r="Q2059" s="45">
        <v>0</v>
      </c>
      <c r="R2059" s="57">
        <v>45658</v>
      </c>
      <c r="S2059" s="57">
        <v>46022</v>
      </c>
    </row>
    <row r="2060" spans="1:19" ht="20.3" x14ac:dyDescent="0.3">
      <c r="A2060" s="46" t="s">
        <v>22</v>
      </c>
      <c r="B2060" s="46"/>
      <c r="C2060" s="58" t="s">
        <v>172</v>
      </c>
      <c r="D2060" s="58" t="s">
        <v>172</v>
      </c>
      <c r="E2060" s="58" t="s">
        <v>172</v>
      </c>
      <c r="F2060" s="58" t="s">
        <v>172</v>
      </c>
      <c r="G2060" s="58" t="s">
        <v>172</v>
      </c>
      <c r="H2060" s="58" t="s">
        <v>172</v>
      </c>
      <c r="I2060" s="58" t="s">
        <v>172</v>
      </c>
      <c r="J2060" s="49">
        <f>SUM(J2059)</f>
        <v>0</v>
      </c>
      <c r="K2060" s="49">
        <f t="shared" ref="K2060:Q2060" si="199">SUM(K2059)</f>
        <v>768</v>
      </c>
      <c r="L2060" s="49">
        <f t="shared" si="199"/>
        <v>533.15</v>
      </c>
      <c r="M2060" s="49">
        <f t="shared" si="199"/>
        <v>0</v>
      </c>
      <c r="N2060" s="49">
        <f t="shared" si="199"/>
        <v>0</v>
      </c>
      <c r="O2060" s="49">
        <f t="shared" si="199"/>
        <v>0</v>
      </c>
      <c r="P2060" s="49">
        <f t="shared" si="199"/>
        <v>0</v>
      </c>
      <c r="Q2060" s="49">
        <f t="shared" si="199"/>
        <v>0</v>
      </c>
      <c r="R2060" s="58" t="s">
        <v>172</v>
      </c>
      <c r="S2060" s="58" t="s">
        <v>172</v>
      </c>
    </row>
    <row r="2061" spans="1:19" ht="19.649999999999999" x14ac:dyDescent="0.3">
      <c r="A2061" s="53" t="s">
        <v>34</v>
      </c>
      <c r="B2061" s="53"/>
      <c r="C2061" s="58" t="s">
        <v>172</v>
      </c>
      <c r="D2061" s="58" t="s">
        <v>172</v>
      </c>
      <c r="E2061" s="58" t="s">
        <v>172</v>
      </c>
      <c r="F2061" s="58" t="s">
        <v>172</v>
      </c>
      <c r="G2061" s="58" t="s">
        <v>172</v>
      </c>
      <c r="H2061" s="58" t="s">
        <v>172</v>
      </c>
      <c r="I2061" s="58" t="s">
        <v>172</v>
      </c>
      <c r="J2061" s="49">
        <f>J2060</f>
        <v>0</v>
      </c>
      <c r="K2061" s="49">
        <f t="shared" ref="K2061:Q2061" si="200">K2060</f>
        <v>768</v>
      </c>
      <c r="L2061" s="49">
        <f t="shared" si="200"/>
        <v>533.15</v>
      </c>
      <c r="M2061" s="49">
        <f t="shared" si="200"/>
        <v>0</v>
      </c>
      <c r="N2061" s="49">
        <f t="shared" si="200"/>
        <v>0</v>
      </c>
      <c r="O2061" s="49">
        <f t="shared" si="200"/>
        <v>0</v>
      </c>
      <c r="P2061" s="49">
        <f t="shared" si="200"/>
        <v>0</v>
      </c>
      <c r="Q2061" s="49">
        <f t="shared" si="200"/>
        <v>0</v>
      </c>
      <c r="R2061" s="58" t="s">
        <v>172</v>
      </c>
      <c r="S2061" s="58" t="s">
        <v>172</v>
      </c>
    </row>
    <row r="2062" spans="1:19" ht="19.649999999999999" x14ac:dyDescent="0.3">
      <c r="A2062" s="590" t="s">
        <v>2052</v>
      </c>
      <c r="B2062" s="590"/>
      <c r="C2062" s="590"/>
      <c r="D2062" s="590"/>
      <c r="E2062" s="590"/>
      <c r="F2062" s="590"/>
      <c r="G2062" s="590"/>
      <c r="H2062" s="590"/>
      <c r="I2062" s="590"/>
      <c r="J2062" s="590"/>
      <c r="K2062" s="590"/>
      <c r="L2062" s="590"/>
      <c r="M2062" s="590"/>
      <c r="N2062" s="590"/>
      <c r="O2062" s="590"/>
      <c r="P2062" s="590"/>
      <c r="Q2062" s="590"/>
      <c r="R2062" s="590"/>
      <c r="S2062" s="591"/>
    </row>
    <row r="2063" spans="1:19" ht="19.649999999999999" x14ac:dyDescent="0.3">
      <c r="A2063" s="556" t="s">
        <v>2053</v>
      </c>
      <c r="B2063" s="556"/>
      <c r="C2063" s="556"/>
      <c r="D2063" s="556"/>
      <c r="E2063" s="556"/>
      <c r="F2063" s="556"/>
      <c r="G2063" s="556"/>
      <c r="H2063" s="556"/>
      <c r="I2063" s="556"/>
      <c r="J2063" s="556"/>
      <c r="K2063" s="556"/>
      <c r="L2063" s="556"/>
      <c r="M2063" s="556"/>
      <c r="N2063" s="556"/>
      <c r="O2063" s="556"/>
      <c r="P2063" s="556"/>
      <c r="Q2063" s="556"/>
      <c r="R2063" s="556"/>
      <c r="S2063" s="557"/>
    </row>
    <row r="2064" spans="1:19" ht="20.3" x14ac:dyDescent="0.35">
      <c r="A2064" s="43">
        <v>349</v>
      </c>
      <c r="B2064" s="44" t="s">
        <v>698</v>
      </c>
      <c r="C2064" s="55">
        <v>42204</v>
      </c>
      <c r="D2064" s="43" t="s">
        <v>1899</v>
      </c>
      <c r="E2064" s="43">
        <v>1979</v>
      </c>
      <c r="F2064" s="43" t="s">
        <v>2131</v>
      </c>
      <c r="G2064" s="56" t="s">
        <v>2105</v>
      </c>
      <c r="H2064" s="43">
        <v>2</v>
      </c>
      <c r="I2064" s="43">
        <v>2</v>
      </c>
      <c r="J2064" s="43">
        <v>0</v>
      </c>
      <c r="K2064" s="43">
        <v>897</v>
      </c>
      <c r="L2064" s="43">
        <v>552.24</v>
      </c>
      <c r="M2064" s="45">
        <v>0</v>
      </c>
      <c r="N2064" s="45">
        <f t="shared" si="196"/>
        <v>0</v>
      </c>
      <c r="O2064" s="45">
        <v>0</v>
      </c>
      <c r="P2064" s="45">
        <v>0</v>
      </c>
      <c r="Q2064" s="45">
        <v>0</v>
      </c>
      <c r="R2064" s="57">
        <v>45658</v>
      </c>
      <c r="S2064" s="57">
        <v>46022</v>
      </c>
    </row>
    <row r="2065" spans="1:19" ht="20.3" x14ac:dyDescent="0.3">
      <c r="A2065" s="46" t="s">
        <v>22</v>
      </c>
      <c r="B2065" s="46"/>
      <c r="C2065" s="58" t="s">
        <v>172</v>
      </c>
      <c r="D2065" s="58" t="s">
        <v>172</v>
      </c>
      <c r="E2065" s="58" t="s">
        <v>172</v>
      </c>
      <c r="F2065" s="58" t="s">
        <v>172</v>
      </c>
      <c r="G2065" s="58" t="s">
        <v>172</v>
      </c>
      <c r="H2065" s="58" t="s">
        <v>172</v>
      </c>
      <c r="I2065" s="58" t="s">
        <v>172</v>
      </c>
      <c r="J2065" s="49">
        <f>SUM(J2064)</f>
        <v>0</v>
      </c>
      <c r="K2065" s="49">
        <f t="shared" ref="K2065:Q2065" si="201">SUM(K2064)</f>
        <v>897</v>
      </c>
      <c r="L2065" s="49">
        <f t="shared" si="201"/>
        <v>552.24</v>
      </c>
      <c r="M2065" s="49">
        <f t="shared" si="201"/>
        <v>0</v>
      </c>
      <c r="N2065" s="49">
        <f t="shared" si="201"/>
        <v>0</v>
      </c>
      <c r="O2065" s="49">
        <f t="shared" si="201"/>
        <v>0</v>
      </c>
      <c r="P2065" s="49">
        <f t="shared" si="201"/>
        <v>0</v>
      </c>
      <c r="Q2065" s="49">
        <f t="shared" si="201"/>
        <v>0</v>
      </c>
      <c r="R2065" s="58" t="s">
        <v>172</v>
      </c>
      <c r="S2065" s="58" t="s">
        <v>172</v>
      </c>
    </row>
    <row r="2066" spans="1:19" ht="19.649999999999999" x14ac:dyDescent="0.3">
      <c r="A2066" s="53" t="s">
        <v>34</v>
      </c>
      <c r="B2066" s="53"/>
      <c r="C2066" s="58" t="s">
        <v>172</v>
      </c>
      <c r="D2066" s="58" t="s">
        <v>172</v>
      </c>
      <c r="E2066" s="58" t="s">
        <v>172</v>
      </c>
      <c r="F2066" s="58" t="s">
        <v>172</v>
      </c>
      <c r="G2066" s="58" t="s">
        <v>172</v>
      </c>
      <c r="H2066" s="58" t="s">
        <v>172</v>
      </c>
      <c r="I2066" s="58" t="s">
        <v>172</v>
      </c>
      <c r="J2066" s="49">
        <f>J2065</f>
        <v>0</v>
      </c>
      <c r="K2066" s="49">
        <f t="shared" ref="K2066:Q2066" si="202">K2065</f>
        <v>897</v>
      </c>
      <c r="L2066" s="49">
        <f t="shared" si="202"/>
        <v>552.24</v>
      </c>
      <c r="M2066" s="49">
        <f t="shared" si="202"/>
        <v>0</v>
      </c>
      <c r="N2066" s="49">
        <f t="shared" si="202"/>
        <v>0</v>
      </c>
      <c r="O2066" s="49">
        <f t="shared" si="202"/>
        <v>0</v>
      </c>
      <c r="P2066" s="49">
        <f t="shared" si="202"/>
        <v>0</v>
      </c>
      <c r="Q2066" s="49">
        <f t="shared" si="202"/>
        <v>0</v>
      </c>
      <c r="R2066" s="58" t="s">
        <v>172</v>
      </c>
      <c r="S2066" s="58" t="s">
        <v>172</v>
      </c>
    </row>
    <row r="2067" spans="1:19" ht="19.649999999999999" x14ac:dyDescent="0.3">
      <c r="A2067" s="590" t="s">
        <v>2054</v>
      </c>
      <c r="B2067" s="590"/>
      <c r="C2067" s="590"/>
      <c r="D2067" s="590"/>
      <c r="E2067" s="590"/>
      <c r="F2067" s="590"/>
      <c r="G2067" s="590"/>
      <c r="H2067" s="590"/>
      <c r="I2067" s="590"/>
      <c r="J2067" s="590"/>
      <c r="K2067" s="590"/>
      <c r="L2067" s="590"/>
      <c r="M2067" s="590"/>
      <c r="N2067" s="590"/>
      <c r="O2067" s="590"/>
      <c r="P2067" s="590"/>
      <c r="Q2067" s="590"/>
      <c r="R2067" s="590"/>
      <c r="S2067" s="591"/>
    </row>
    <row r="2068" spans="1:19" ht="19.649999999999999" x14ac:dyDescent="0.3">
      <c r="A2068" s="556" t="s">
        <v>2055</v>
      </c>
      <c r="B2068" s="556"/>
      <c r="C2068" s="556"/>
      <c r="D2068" s="556"/>
      <c r="E2068" s="556"/>
      <c r="F2068" s="556"/>
      <c r="G2068" s="556"/>
      <c r="H2068" s="556"/>
      <c r="I2068" s="556"/>
      <c r="J2068" s="556"/>
      <c r="K2068" s="556"/>
      <c r="L2068" s="556"/>
      <c r="M2068" s="556"/>
      <c r="N2068" s="556"/>
      <c r="O2068" s="556"/>
      <c r="P2068" s="556"/>
      <c r="Q2068" s="556"/>
      <c r="R2068" s="556"/>
      <c r="S2068" s="557"/>
    </row>
    <row r="2069" spans="1:19" ht="20.3" x14ac:dyDescent="0.35">
      <c r="A2069" s="43">
        <v>350</v>
      </c>
      <c r="B2069" s="44" t="s">
        <v>1477</v>
      </c>
      <c r="C2069" s="55">
        <v>43541</v>
      </c>
      <c r="D2069" s="43" t="s">
        <v>1899</v>
      </c>
      <c r="E2069" s="43">
        <v>1975</v>
      </c>
      <c r="F2069" s="43" t="s">
        <v>2131</v>
      </c>
      <c r="G2069" s="56" t="s">
        <v>2098</v>
      </c>
      <c r="H2069" s="43">
        <v>2</v>
      </c>
      <c r="I2069" s="43">
        <v>1</v>
      </c>
      <c r="J2069" s="43">
        <v>0</v>
      </c>
      <c r="K2069" s="43">
        <v>377.1</v>
      </c>
      <c r="L2069" s="43">
        <v>350.4</v>
      </c>
      <c r="M2069" s="45">
        <v>0</v>
      </c>
      <c r="N2069" s="45">
        <f t="shared" si="196"/>
        <v>0</v>
      </c>
      <c r="O2069" s="45">
        <v>0</v>
      </c>
      <c r="P2069" s="45">
        <v>0</v>
      </c>
      <c r="Q2069" s="45">
        <v>0</v>
      </c>
      <c r="R2069" s="57">
        <v>45658</v>
      </c>
      <c r="S2069" s="57">
        <v>46022</v>
      </c>
    </row>
    <row r="2070" spans="1:19" ht="20.3" x14ac:dyDescent="0.3">
      <c r="A2070" s="46" t="s">
        <v>22</v>
      </c>
      <c r="B2070" s="46"/>
      <c r="C2070" s="58" t="s">
        <v>172</v>
      </c>
      <c r="D2070" s="58" t="s">
        <v>172</v>
      </c>
      <c r="E2070" s="58" t="s">
        <v>172</v>
      </c>
      <c r="F2070" s="58" t="s">
        <v>172</v>
      </c>
      <c r="G2070" s="58" t="s">
        <v>172</v>
      </c>
      <c r="H2070" s="58" t="s">
        <v>172</v>
      </c>
      <c r="I2070" s="58" t="s">
        <v>172</v>
      </c>
      <c r="J2070" s="49">
        <f>SUM(J2069)</f>
        <v>0</v>
      </c>
      <c r="K2070" s="49">
        <f t="shared" ref="K2070:Q2070" si="203">SUM(K2069)</f>
        <v>377.1</v>
      </c>
      <c r="L2070" s="49">
        <f t="shared" si="203"/>
        <v>350.4</v>
      </c>
      <c r="M2070" s="49">
        <f t="shared" si="203"/>
        <v>0</v>
      </c>
      <c r="N2070" s="49">
        <f t="shared" si="203"/>
        <v>0</v>
      </c>
      <c r="O2070" s="49">
        <f t="shared" si="203"/>
        <v>0</v>
      </c>
      <c r="P2070" s="49">
        <f t="shared" si="203"/>
        <v>0</v>
      </c>
      <c r="Q2070" s="49">
        <f t="shared" si="203"/>
        <v>0</v>
      </c>
      <c r="R2070" s="58" t="s">
        <v>172</v>
      </c>
      <c r="S2070" s="58" t="s">
        <v>172</v>
      </c>
    </row>
    <row r="2071" spans="1:19" ht="19.649999999999999" x14ac:dyDescent="0.3">
      <c r="A2071" s="596" t="s">
        <v>2056</v>
      </c>
      <c r="B2071" s="596"/>
      <c r="C2071" s="596"/>
      <c r="D2071" s="596"/>
      <c r="E2071" s="596"/>
      <c r="F2071" s="596"/>
      <c r="G2071" s="596"/>
      <c r="H2071" s="596"/>
      <c r="I2071" s="596"/>
      <c r="J2071" s="596"/>
      <c r="K2071" s="596"/>
      <c r="L2071" s="596"/>
      <c r="M2071" s="596"/>
      <c r="N2071" s="596"/>
      <c r="O2071" s="596"/>
      <c r="P2071" s="596"/>
      <c r="Q2071" s="596"/>
      <c r="R2071" s="596"/>
      <c r="S2071" s="597"/>
    </row>
    <row r="2072" spans="1:19" ht="20.3" x14ac:dyDescent="0.35">
      <c r="A2072" s="43">
        <v>351</v>
      </c>
      <c r="B2072" s="47" t="s">
        <v>1478</v>
      </c>
      <c r="C2072" s="55">
        <v>43342</v>
      </c>
      <c r="D2072" s="43" t="s">
        <v>1899</v>
      </c>
      <c r="E2072" s="43">
        <v>1961</v>
      </c>
      <c r="F2072" s="43" t="s">
        <v>2131</v>
      </c>
      <c r="G2072" s="56" t="s">
        <v>2098</v>
      </c>
      <c r="H2072" s="43">
        <v>3</v>
      </c>
      <c r="I2072" s="43">
        <v>2</v>
      </c>
      <c r="J2072" s="43">
        <v>0</v>
      </c>
      <c r="K2072" s="43">
        <v>1900.2</v>
      </c>
      <c r="L2072" s="43">
        <v>928.6</v>
      </c>
      <c r="M2072" s="45">
        <v>0</v>
      </c>
      <c r="N2072" s="45">
        <f t="shared" si="196"/>
        <v>0</v>
      </c>
      <c r="O2072" s="45">
        <v>0</v>
      </c>
      <c r="P2072" s="45">
        <v>0</v>
      </c>
      <c r="Q2072" s="45">
        <v>0</v>
      </c>
      <c r="R2072" s="57">
        <v>45658</v>
      </c>
      <c r="S2072" s="57">
        <v>46022</v>
      </c>
    </row>
    <row r="2073" spans="1:19" ht="20.3" x14ac:dyDescent="0.35">
      <c r="A2073" s="43">
        <v>352</v>
      </c>
      <c r="B2073" s="47" t="s">
        <v>1479</v>
      </c>
      <c r="C2073" s="55">
        <v>43297</v>
      </c>
      <c r="D2073" s="43" t="s">
        <v>1899</v>
      </c>
      <c r="E2073" s="43">
        <v>1957</v>
      </c>
      <c r="F2073" s="43" t="s">
        <v>2131</v>
      </c>
      <c r="G2073" s="56" t="s">
        <v>2098</v>
      </c>
      <c r="H2073" s="43">
        <v>2</v>
      </c>
      <c r="I2073" s="43">
        <v>2</v>
      </c>
      <c r="J2073" s="43">
        <v>0</v>
      </c>
      <c r="K2073" s="43">
        <v>736.8</v>
      </c>
      <c r="L2073" s="43">
        <v>388.1</v>
      </c>
      <c r="M2073" s="45">
        <v>0</v>
      </c>
      <c r="N2073" s="45">
        <f t="shared" si="196"/>
        <v>0</v>
      </c>
      <c r="O2073" s="45">
        <v>0</v>
      </c>
      <c r="P2073" s="45">
        <v>0</v>
      </c>
      <c r="Q2073" s="45">
        <v>0</v>
      </c>
      <c r="R2073" s="57">
        <v>45658</v>
      </c>
      <c r="S2073" s="57">
        <v>46022</v>
      </c>
    </row>
    <row r="2074" spans="1:19" ht="20.3" x14ac:dyDescent="0.35">
      <c r="A2074" s="43">
        <v>353</v>
      </c>
      <c r="B2074" s="47" t="s">
        <v>1480</v>
      </c>
      <c r="C2074" s="55">
        <v>43358</v>
      </c>
      <c r="D2074" s="43" t="s">
        <v>1899</v>
      </c>
      <c r="E2074" s="43">
        <v>1940</v>
      </c>
      <c r="F2074" s="43" t="s">
        <v>2131</v>
      </c>
      <c r="G2074" s="56" t="s">
        <v>2103</v>
      </c>
      <c r="H2074" s="43">
        <v>2</v>
      </c>
      <c r="I2074" s="43">
        <v>1</v>
      </c>
      <c r="J2074" s="43">
        <v>0</v>
      </c>
      <c r="K2074" s="43">
        <v>899.2</v>
      </c>
      <c r="L2074" s="43">
        <v>463.4</v>
      </c>
      <c r="M2074" s="45">
        <v>0</v>
      </c>
      <c r="N2074" s="45">
        <f t="shared" si="196"/>
        <v>0</v>
      </c>
      <c r="O2074" s="45">
        <v>0</v>
      </c>
      <c r="P2074" s="45">
        <v>0</v>
      </c>
      <c r="Q2074" s="45">
        <v>0</v>
      </c>
      <c r="R2074" s="57">
        <v>45658</v>
      </c>
      <c r="S2074" s="57">
        <v>46022</v>
      </c>
    </row>
    <row r="2075" spans="1:19" ht="20.3" x14ac:dyDescent="0.35">
      <c r="A2075" s="43">
        <v>354</v>
      </c>
      <c r="B2075" s="47" t="s">
        <v>1481</v>
      </c>
      <c r="C2075" s="55">
        <v>43365</v>
      </c>
      <c r="D2075" s="43" t="s">
        <v>1899</v>
      </c>
      <c r="E2075" s="43">
        <v>1953</v>
      </c>
      <c r="F2075" s="43" t="s">
        <v>2131</v>
      </c>
      <c r="G2075" s="56" t="s">
        <v>2103</v>
      </c>
      <c r="H2075" s="43">
        <v>2</v>
      </c>
      <c r="I2075" s="43">
        <v>2</v>
      </c>
      <c r="J2075" s="43">
        <v>0</v>
      </c>
      <c r="K2075" s="43">
        <v>727.2</v>
      </c>
      <c r="L2075" s="43">
        <v>401.7</v>
      </c>
      <c r="M2075" s="45">
        <v>0</v>
      </c>
      <c r="N2075" s="45">
        <f t="shared" si="196"/>
        <v>0</v>
      </c>
      <c r="O2075" s="45">
        <v>0</v>
      </c>
      <c r="P2075" s="45">
        <v>0</v>
      </c>
      <c r="Q2075" s="45">
        <v>0</v>
      </c>
      <c r="R2075" s="57">
        <v>45658</v>
      </c>
      <c r="S2075" s="57">
        <v>46022</v>
      </c>
    </row>
    <row r="2076" spans="1:19" ht="20.3" x14ac:dyDescent="0.35">
      <c r="A2076" s="43">
        <v>355</v>
      </c>
      <c r="B2076" s="47" t="s">
        <v>1482</v>
      </c>
      <c r="C2076" s="55">
        <v>43366</v>
      </c>
      <c r="D2076" s="43" t="s">
        <v>1899</v>
      </c>
      <c r="E2076" s="43">
        <v>1956</v>
      </c>
      <c r="F2076" s="43" t="s">
        <v>2131</v>
      </c>
      <c r="G2076" s="56" t="s">
        <v>2099</v>
      </c>
      <c r="H2076" s="43">
        <v>2</v>
      </c>
      <c r="I2076" s="43">
        <v>2</v>
      </c>
      <c r="J2076" s="43">
        <v>0</v>
      </c>
      <c r="K2076" s="43">
        <v>722.6</v>
      </c>
      <c r="L2076" s="43">
        <v>380.4</v>
      </c>
      <c r="M2076" s="45">
        <v>0</v>
      </c>
      <c r="N2076" s="45">
        <f t="shared" si="196"/>
        <v>0</v>
      </c>
      <c r="O2076" s="45">
        <v>0</v>
      </c>
      <c r="P2076" s="45">
        <v>0</v>
      </c>
      <c r="Q2076" s="45">
        <v>0</v>
      </c>
      <c r="R2076" s="57">
        <v>45658</v>
      </c>
      <c r="S2076" s="57">
        <v>46022</v>
      </c>
    </row>
    <row r="2077" spans="1:19" ht="20.3" x14ac:dyDescent="0.35">
      <c r="A2077" s="43">
        <v>356</v>
      </c>
      <c r="B2077" s="47" t="s">
        <v>1483</v>
      </c>
      <c r="C2077" s="55">
        <v>43402</v>
      </c>
      <c r="D2077" s="43" t="s">
        <v>1899</v>
      </c>
      <c r="E2077" s="43">
        <v>1962</v>
      </c>
      <c r="F2077" s="43" t="s">
        <v>2131</v>
      </c>
      <c r="G2077" s="56" t="s">
        <v>2098</v>
      </c>
      <c r="H2077" s="43">
        <v>2</v>
      </c>
      <c r="I2077" s="43">
        <v>1</v>
      </c>
      <c r="J2077" s="43">
        <v>0</v>
      </c>
      <c r="K2077" s="43">
        <v>1066.5999999999999</v>
      </c>
      <c r="L2077" s="43">
        <v>506.2</v>
      </c>
      <c r="M2077" s="45">
        <v>0</v>
      </c>
      <c r="N2077" s="45">
        <f t="shared" si="196"/>
        <v>0</v>
      </c>
      <c r="O2077" s="45">
        <v>0</v>
      </c>
      <c r="P2077" s="45">
        <v>0</v>
      </c>
      <c r="Q2077" s="45">
        <v>0</v>
      </c>
      <c r="R2077" s="57">
        <v>45658</v>
      </c>
      <c r="S2077" s="57">
        <v>46022</v>
      </c>
    </row>
    <row r="2078" spans="1:19" ht="20.3" x14ac:dyDescent="0.35">
      <c r="A2078" s="43">
        <v>357</v>
      </c>
      <c r="B2078" s="44" t="s">
        <v>1484</v>
      </c>
      <c r="C2078" s="55">
        <v>43446</v>
      </c>
      <c r="D2078" s="43" t="s">
        <v>1899</v>
      </c>
      <c r="E2078" s="43">
        <v>1958</v>
      </c>
      <c r="F2078" s="43" t="s">
        <v>2131</v>
      </c>
      <c r="G2078" s="56" t="s">
        <v>2098</v>
      </c>
      <c r="H2078" s="43">
        <v>3</v>
      </c>
      <c r="I2078" s="43">
        <v>3</v>
      </c>
      <c r="J2078" s="43">
        <v>0</v>
      </c>
      <c r="K2078" s="43">
        <v>3380.31</v>
      </c>
      <c r="L2078" s="43">
        <v>1646.7</v>
      </c>
      <c r="M2078" s="45">
        <v>0</v>
      </c>
      <c r="N2078" s="45">
        <f t="shared" si="196"/>
        <v>0</v>
      </c>
      <c r="O2078" s="45">
        <v>0</v>
      </c>
      <c r="P2078" s="45">
        <v>0</v>
      </c>
      <c r="Q2078" s="45">
        <v>0</v>
      </c>
      <c r="R2078" s="57">
        <v>45658</v>
      </c>
      <c r="S2078" s="57">
        <v>46022</v>
      </c>
    </row>
    <row r="2079" spans="1:19" ht="20.3" x14ac:dyDescent="0.35">
      <c r="A2079" s="43">
        <v>358</v>
      </c>
      <c r="B2079" s="44" t="s">
        <v>1485</v>
      </c>
      <c r="C2079" s="55">
        <v>43447</v>
      </c>
      <c r="D2079" s="43" t="s">
        <v>1899</v>
      </c>
      <c r="E2079" s="43">
        <v>1953</v>
      </c>
      <c r="F2079" s="43" t="s">
        <v>2131</v>
      </c>
      <c r="G2079" s="56" t="s">
        <v>2099</v>
      </c>
      <c r="H2079" s="43">
        <v>2</v>
      </c>
      <c r="I2079" s="43">
        <v>1</v>
      </c>
      <c r="J2079" s="43">
        <v>0</v>
      </c>
      <c r="K2079" s="43">
        <v>676.4</v>
      </c>
      <c r="L2079" s="43">
        <v>366.3</v>
      </c>
      <c r="M2079" s="45">
        <v>0</v>
      </c>
      <c r="N2079" s="45">
        <f t="shared" si="196"/>
        <v>0</v>
      </c>
      <c r="O2079" s="45">
        <v>0</v>
      </c>
      <c r="P2079" s="45">
        <v>0</v>
      </c>
      <c r="Q2079" s="45">
        <v>0</v>
      </c>
      <c r="R2079" s="57">
        <v>45658</v>
      </c>
      <c r="S2079" s="57">
        <v>46022</v>
      </c>
    </row>
    <row r="2080" spans="1:19" ht="20.3" x14ac:dyDescent="0.35">
      <c r="A2080" s="43">
        <v>359</v>
      </c>
      <c r="B2080" s="44" t="s">
        <v>1486</v>
      </c>
      <c r="C2080" s="55">
        <v>43417</v>
      </c>
      <c r="D2080" s="43" t="s">
        <v>1899</v>
      </c>
      <c r="E2080" s="43">
        <v>1957</v>
      </c>
      <c r="F2080" s="43" t="s">
        <v>2131</v>
      </c>
      <c r="G2080" s="56" t="s">
        <v>2098</v>
      </c>
      <c r="H2080" s="43">
        <v>2</v>
      </c>
      <c r="I2080" s="43">
        <v>2</v>
      </c>
      <c r="J2080" s="43">
        <v>0</v>
      </c>
      <c r="K2080" s="43">
        <v>742.5</v>
      </c>
      <c r="L2080" s="43">
        <v>379.6</v>
      </c>
      <c r="M2080" s="45">
        <v>0</v>
      </c>
      <c r="N2080" s="45">
        <f t="shared" si="196"/>
        <v>0</v>
      </c>
      <c r="O2080" s="45">
        <v>0</v>
      </c>
      <c r="P2080" s="45">
        <v>0</v>
      </c>
      <c r="Q2080" s="45">
        <v>0</v>
      </c>
      <c r="R2080" s="57">
        <v>45658</v>
      </c>
      <c r="S2080" s="57">
        <v>46022</v>
      </c>
    </row>
    <row r="2081" spans="1:19" ht="20.3" x14ac:dyDescent="0.35">
      <c r="A2081" s="43">
        <v>360</v>
      </c>
      <c r="B2081" s="44" t="s">
        <v>1487</v>
      </c>
      <c r="C2081" s="55">
        <v>43491</v>
      </c>
      <c r="D2081" s="43" t="s">
        <v>1899</v>
      </c>
      <c r="E2081" s="43">
        <v>1955</v>
      </c>
      <c r="F2081" s="43" t="s">
        <v>2131</v>
      </c>
      <c r="G2081" s="56" t="s">
        <v>2099</v>
      </c>
      <c r="H2081" s="43">
        <v>2</v>
      </c>
      <c r="I2081" s="43">
        <v>2</v>
      </c>
      <c r="J2081" s="43">
        <v>0</v>
      </c>
      <c r="K2081" s="43">
        <v>705.7</v>
      </c>
      <c r="L2081" s="43">
        <v>414.2</v>
      </c>
      <c r="M2081" s="45">
        <v>0</v>
      </c>
      <c r="N2081" s="45">
        <f t="shared" si="196"/>
        <v>0</v>
      </c>
      <c r="O2081" s="45">
        <v>0</v>
      </c>
      <c r="P2081" s="45">
        <v>0</v>
      </c>
      <c r="Q2081" s="45">
        <v>0</v>
      </c>
      <c r="R2081" s="57">
        <v>45658</v>
      </c>
      <c r="S2081" s="57">
        <v>46022</v>
      </c>
    </row>
    <row r="2082" spans="1:19" ht="20.3" x14ac:dyDescent="0.35">
      <c r="A2082" s="43">
        <v>361</v>
      </c>
      <c r="B2082" s="44" t="s">
        <v>70</v>
      </c>
      <c r="C2082" s="55">
        <v>43493</v>
      </c>
      <c r="D2082" s="43" t="s">
        <v>1899</v>
      </c>
      <c r="E2082" s="43">
        <v>1956</v>
      </c>
      <c r="F2082" s="43" t="s">
        <v>2131</v>
      </c>
      <c r="G2082" s="56" t="s">
        <v>2099</v>
      </c>
      <c r="H2082" s="43">
        <v>2</v>
      </c>
      <c r="I2082" s="43">
        <v>2</v>
      </c>
      <c r="J2082" s="43">
        <v>0</v>
      </c>
      <c r="K2082" s="43">
        <v>713.2</v>
      </c>
      <c r="L2082" s="43">
        <v>396.7</v>
      </c>
      <c r="M2082" s="45">
        <v>0</v>
      </c>
      <c r="N2082" s="45">
        <f t="shared" si="196"/>
        <v>0</v>
      </c>
      <c r="O2082" s="45">
        <v>0</v>
      </c>
      <c r="P2082" s="45">
        <v>0</v>
      </c>
      <c r="Q2082" s="45">
        <v>0</v>
      </c>
      <c r="R2082" s="57">
        <v>45658</v>
      </c>
      <c r="S2082" s="57">
        <v>46022</v>
      </c>
    </row>
    <row r="2083" spans="1:19" ht="20.3" x14ac:dyDescent="0.35">
      <c r="A2083" s="43">
        <v>362</v>
      </c>
      <c r="B2083" s="44" t="s">
        <v>1488</v>
      </c>
      <c r="C2083" s="55">
        <v>43521</v>
      </c>
      <c r="D2083" s="43" t="s">
        <v>1899</v>
      </c>
      <c r="E2083" s="43">
        <v>1956</v>
      </c>
      <c r="F2083" s="43" t="s">
        <v>2131</v>
      </c>
      <c r="G2083" s="56" t="s">
        <v>2098</v>
      </c>
      <c r="H2083" s="43">
        <v>2</v>
      </c>
      <c r="I2083" s="43">
        <v>2</v>
      </c>
      <c r="J2083" s="43">
        <v>0</v>
      </c>
      <c r="K2083" s="43">
        <v>1965.2</v>
      </c>
      <c r="L2083" s="43">
        <v>730.5</v>
      </c>
      <c r="M2083" s="45">
        <v>0</v>
      </c>
      <c r="N2083" s="45">
        <f t="shared" si="196"/>
        <v>0</v>
      </c>
      <c r="O2083" s="45">
        <v>0</v>
      </c>
      <c r="P2083" s="45">
        <v>0</v>
      </c>
      <c r="Q2083" s="45">
        <v>0</v>
      </c>
      <c r="R2083" s="57">
        <v>45658</v>
      </c>
      <c r="S2083" s="57">
        <v>46022</v>
      </c>
    </row>
    <row r="2084" spans="1:19" ht="20.3" x14ac:dyDescent="0.35">
      <c r="A2084" s="43">
        <v>363</v>
      </c>
      <c r="B2084" s="44" t="s">
        <v>1489</v>
      </c>
      <c r="C2084" s="55">
        <v>43290</v>
      </c>
      <c r="D2084" s="43" t="s">
        <v>1899</v>
      </c>
      <c r="E2084" s="43">
        <v>1959</v>
      </c>
      <c r="F2084" s="43" t="s">
        <v>2131</v>
      </c>
      <c r="G2084" s="56" t="s">
        <v>2103</v>
      </c>
      <c r="H2084" s="43">
        <v>2</v>
      </c>
      <c r="I2084" s="43">
        <v>2</v>
      </c>
      <c r="J2084" s="43">
        <v>0</v>
      </c>
      <c r="K2084" s="43">
        <v>823</v>
      </c>
      <c r="L2084" s="43">
        <v>415</v>
      </c>
      <c r="M2084" s="45">
        <v>0</v>
      </c>
      <c r="N2084" s="45">
        <f t="shared" si="196"/>
        <v>0</v>
      </c>
      <c r="O2084" s="45">
        <v>0</v>
      </c>
      <c r="P2084" s="45">
        <v>0</v>
      </c>
      <c r="Q2084" s="45">
        <v>0</v>
      </c>
      <c r="R2084" s="57">
        <v>45658</v>
      </c>
      <c r="S2084" s="57">
        <v>46022</v>
      </c>
    </row>
    <row r="2085" spans="1:19" ht="20.3" x14ac:dyDescent="0.3">
      <c r="A2085" s="46" t="s">
        <v>22</v>
      </c>
      <c r="B2085" s="46"/>
      <c r="C2085" s="58" t="s">
        <v>172</v>
      </c>
      <c r="D2085" s="58" t="s">
        <v>172</v>
      </c>
      <c r="E2085" s="58" t="s">
        <v>172</v>
      </c>
      <c r="F2085" s="58" t="s">
        <v>172</v>
      </c>
      <c r="G2085" s="58" t="s">
        <v>172</v>
      </c>
      <c r="H2085" s="58" t="s">
        <v>172</v>
      </c>
      <c r="I2085" s="58" t="s">
        <v>172</v>
      </c>
      <c r="J2085" s="49">
        <f>SUM(J2072:J2084)</f>
        <v>0</v>
      </c>
      <c r="K2085" s="49">
        <f t="shared" ref="K2085:Q2085" si="204">SUM(K2072:K2084)</f>
        <v>15058.910000000002</v>
      </c>
      <c r="L2085" s="49">
        <f t="shared" si="204"/>
        <v>7417.4</v>
      </c>
      <c r="M2085" s="49">
        <f t="shared" si="204"/>
        <v>0</v>
      </c>
      <c r="N2085" s="49">
        <f t="shared" si="204"/>
        <v>0</v>
      </c>
      <c r="O2085" s="49">
        <f t="shared" si="204"/>
        <v>0</v>
      </c>
      <c r="P2085" s="49">
        <f t="shared" si="204"/>
        <v>0</v>
      </c>
      <c r="Q2085" s="49">
        <f t="shared" si="204"/>
        <v>0</v>
      </c>
      <c r="R2085" s="58" t="s">
        <v>172</v>
      </c>
      <c r="S2085" s="58" t="s">
        <v>172</v>
      </c>
    </row>
    <row r="2086" spans="1:19" ht="19.649999999999999" x14ac:dyDescent="0.3">
      <c r="A2086" s="53" t="s">
        <v>34</v>
      </c>
      <c r="B2086" s="53"/>
      <c r="C2086" s="58" t="s">
        <v>172</v>
      </c>
      <c r="D2086" s="58" t="s">
        <v>172</v>
      </c>
      <c r="E2086" s="58" t="s">
        <v>172</v>
      </c>
      <c r="F2086" s="58" t="s">
        <v>172</v>
      </c>
      <c r="G2086" s="58" t="s">
        <v>172</v>
      </c>
      <c r="H2086" s="58" t="s">
        <v>172</v>
      </c>
      <c r="I2086" s="58" t="s">
        <v>172</v>
      </c>
      <c r="J2086" s="49">
        <f>J2070+J2085</f>
        <v>0</v>
      </c>
      <c r="K2086" s="49">
        <f t="shared" ref="K2086:Q2086" si="205">K2070+K2085</f>
        <v>15436.010000000002</v>
      </c>
      <c r="L2086" s="49">
        <f t="shared" si="205"/>
        <v>7767.7999999999993</v>
      </c>
      <c r="M2086" s="49">
        <f t="shared" si="205"/>
        <v>0</v>
      </c>
      <c r="N2086" s="49">
        <f t="shared" si="205"/>
        <v>0</v>
      </c>
      <c r="O2086" s="49">
        <f t="shared" si="205"/>
        <v>0</v>
      </c>
      <c r="P2086" s="49">
        <f t="shared" si="205"/>
        <v>0</v>
      </c>
      <c r="Q2086" s="49">
        <f t="shared" si="205"/>
        <v>0</v>
      </c>
      <c r="R2086" s="58" t="s">
        <v>172</v>
      </c>
      <c r="S2086" s="58" t="s">
        <v>172</v>
      </c>
    </row>
    <row r="2087" spans="1:19" ht="19.649999999999999" x14ac:dyDescent="0.3">
      <c r="A2087" s="590" t="s">
        <v>1942</v>
      </c>
      <c r="B2087" s="590"/>
      <c r="C2087" s="590"/>
      <c r="D2087" s="590"/>
      <c r="E2087" s="590"/>
      <c r="F2087" s="590"/>
      <c r="G2087" s="590"/>
      <c r="H2087" s="590"/>
      <c r="I2087" s="590"/>
      <c r="J2087" s="590"/>
      <c r="K2087" s="590"/>
      <c r="L2087" s="590"/>
      <c r="M2087" s="590"/>
      <c r="N2087" s="590"/>
      <c r="O2087" s="590"/>
      <c r="P2087" s="590"/>
      <c r="Q2087" s="590"/>
      <c r="R2087" s="590"/>
      <c r="S2087" s="591"/>
    </row>
    <row r="2088" spans="1:19" ht="19.649999999999999" x14ac:dyDescent="0.3">
      <c r="A2088" s="556" t="s">
        <v>1943</v>
      </c>
      <c r="B2088" s="556"/>
      <c r="C2088" s="556"/>
      <c r="D2088" s="556"/>
      <c r="E2088" s="556"/>
      <c r="F2088" s="556"/>
      <c r="G2088" s="556"/>
      <c r="H2088" s="556"/>
      <c r="I2088" s="556"/>
      <c r="J2088" s="556"/>
      <c r="K2088" s="556"/>
      <c r="L2088" s="556"/>
      <c r="M2088" s="556"/>
      <c r="N2088" s="556"/>
      <c r="O2088" s="556"/>
      <c r="P2088" s="556"/>
      <c r="Q2088" s="556"/>
      <c r="R2088" s="556"/>
      <c r="S2088" s="557"/>
    </row>
    <row r="2089" spans="1:19" ht="20.3" x14ac:dyDescent="0.35">
      <c r="A2089" s="43">
        <v>364</v>
      </c>
      <c r="B2089" s="44" t="s">
        <v>1475</v>
      </c>
      <c r="C2089" s="55">
        <v>42676</v>
      </c>
      <c r="D2089" s="43" t="s">
        <v>1899</v>
      </c>
      <c r="E2089" s="43">
        <v>1958</v>
      </c>
      <c r="F2089" s="43" t="s">
        <v>2131</v>
      </c>
      <c r="G2089" s="56" t="s">
        <v>2098</v>
      </c>
      <c r="H2089" s="43">
        <v>2</v>
      </c>
      <c r="I2089" s="43">
        <v>1</v>
      </c>
      <c r="J2089" s="43">
        <v>0</v>
      </c>
      <c r="K2089" s="43">
        <v>645</v>
      </c>
      <c r="L2089" s="43">
        <v>429.61</v>
      </c>
      <c r="M2089" s="45">
        <v>0</v>
      </c>
      <c r="N2089" s="45">
        <f t="shared" si="196"/>
        <v>0</v>
      </c>
      <c r="O2089" s="45">
        <v>0</v>
      </c>
      <c r="P2089" s="45">
        <v>0</v>
      </c>
      <c r="Q2089" s="45">
        <v>0</v>
      </c>
      <c r="R2089" s="57">
        <v>45658</v>
      </c>
      <c r="S2089" s="57">
        <v>46022</v>
      </c>
    </row>
    <row r="2090" spans="1:19" ht="20.3" x14ac:dyDescent="0.35">
      <c r="A2090" s="43">
        <v>365</v>
      </c>
      <c r="B2090" s="44" t="s">
        <v>1476</v>
      </c>
      <c r="C2090" s="55">
        <v>42677</v>
      </c>
      <c r="D2090" s="43" t="s">
        <v>1899</v>
      </c>
      <c r="E2090" s="43">
        <v>1959</v>
      </c>
      <c r="F2090" s="43" t="s">
        <v>2131</v>
      </c>
      <c r="G2090" s="56" t="s">
        <v>2098</v>
      </c>
      <c r="H2090" s="43">
        <v>2</v>
      </c>
      <c r="I2090" s="43">
        <v>1</v>
      </c>
      <c r="J2090" s="43">
        <v>0</v>
      </c>
      <c r="K2090" s="43">
        <v>647.85</v>
      </c>
      <c r="L2090" s="43">
        <v>431.2</v>
      </c>
      <c r="M2090" s="45">
        <v>0</v>
      </c>
      <c r="N2090" s="45">
        <f t="shared" si="196"/>
        <v>0</v>
      </c>
      <c r="O2090" s="45">
        <v>0</v>
      </c>
      <c r="P2090" s="45">
        <v>0</v>
      </c>
      <c r="Q2090" s="45">
        <v>0</v>
      </c>
      <c r="R2090" s="57">
        <v>45658</v>
      </c>
      <c r="S2090" s="57">
        <v>46022</v>
      </c>
    </row>
    <row r="2091" spans="1:19" ht="20.3" x14ac:dyDescent="0.35">
      <c r="A2091" s="43">
        <v>366</v>
      </c>
      <c r="B2091" s="44" t="s">
        <v>1469</v>
      </c>
      <c r="C2091" s="55">
        <v>42783</v>
      </c>
      <c r="D2091" s="43" t="s">
        <v>1899</v>
      </c>
      <c r="E2091" s="43">
        <v>1958</v>
      </c>
      <c r="F2091" s="43" t="s">
        <v>2131</v>
      </c>
      <c r="G2091" s="56" t="s">
        <v>2098</v>
      </c>
      <c r="H2091" s="43">
        <v>2</v>
      </c>
      <c r="I2091" s="43">
        <v>2</v>
      </c>
      <c r="J2091" s="43">
        <v>0</v>
      </c>
      <c r="K2091" s="43">
        <v>925.7</v>
      </c>
      <c r="L2091" s="43">
        <v>617.73</v>
      </c>
      <c r="M2091" s="45">
        <v>0</v>
      </c>
      <c r="N2091" s="45">
        <f t="shared" si="196"/>
        <v>0</v>
      </c>
      <c r="O2091" s="45">
        <v>0</v>
      </c>
      <c r="P2091" s="45">
        <v>0</v>
      </c>
      <c r="Q2091" s="45">
        <v>0</v>
      </c>
      <c r="R2091" s="57">
        <v>45658</v>
      </c>
      <c r="S2091" s="57">
        <v>46022</v>
      </c>
    </row>
    <row r="2092" spans="1:19" ht="20.3" x14ac:dyDescent="0.35">
      <c r="A2092" s="43">
        <v>367</v>
      </c>
      <c r="B2092" s="44" t="s">
        <v>1470</v>
      </c>
      <c r="C2092" s="55">
        <v>42776</v>
      </c>
      <c r="D2092" s="43" t="s">
        <v>1899</v>
      </c>
      <c r="E2092" s="43">
        <v>1962</v>
      </c>
      <c r="F2092" s="43" t="s">
        <v>2131</v>
      </c>
      <c r="G2092" s="56" t="s">
        <v>2098</v>
      </c>
      <c r="H2092" s="43">
        <v>2</v>
      </c>
      <c r="I2092" s="43">
        <v>2</v>
      </c>
      <c r="J2092" s="43">
        <v>0</v>
      </c>
      <c r="K2092" s="43">
        <v>951.75</v>
      </c>
      <c r="L2092" s="43">
        <v>591.13</v>
      </c>
      <c r="M2092" s="45">
        <v>0</v>
      </c>
      <c r="N2092" s="45">
        <f t="shared" si="196"/>
        <v>0</v>
      </c>
      <c r="O2092" s="45">
        <v>0</v>
      </c>
      <c r="P2092" s="45">
        <v>0</v>
      </c>
      <c r="Q2092" s="45">
        <v>0</v>
      </c>
      <c r="R2092" s="57">
        <v>45658</v>
      </c>
      <c r="S2092" s="57">
        <v>46022</v>
      </c>
    </row>
    <row r="2093" spans="1:19" ht="20.3" x14ac:dyDescent="0.35">
      <c r="A2093" s="43">
        <v>368</v>
      </c>
      <c r="B2093" s="44" t="s">
        <v>1471</v>
      </c>
      <c r="C2093" s="55">
        <v>42778</v>
      </c>
      <c r="D2093" s="43" t="s">
        <v>1899</v>
      </c>
      <c r="E2093" s="43">
        <v>1962</v>
      </c>
      <c r="F2093" s="43" t="s">
        <v>2131</v>
      </c>
      <c r="G2093" s="56" t="s">
        <v>2098</v>
      </c>
      <c r="H2093" s="43">
        <v>2</v>
      </c>
      <c r="I2093" s="43">
        <v>2</v>
      </c>
      <c r="J2093" s="43">
        <v>0</v>
      </c>
      <c r="K2093" s="43">
        <v>952.8</v>
      </c>
      <c r="L2093" s="43">
        <v>635.5</v>
      </c>
      <c r="M2093" s="45">
        <v>0</v>
      </c>
      <c r="N2093" s="45">
        <f t="shared" si="196"/>
        <v>0</v>
      </c>
      <c r="O2093" s="45">
        <v>0</v>
      </c>
      <c r="P2093" s="45">
        <v>0</v>
      </c>
      <c r="Q2093" s="45">
        <v>0</v>
      </c>
      <c r="R2093" s="57">
        <v>45658</v>
      </c>
      <c r="S2093" s="57">
        <v>46022</v>
      </c>
    </row>
    <row r="2094" spans="1:19" ht="20.3" x14ac:dyDescent="0.35">
      <c r="A2094" s="43">
        <v>369</v>
      </c>
      <c r="B2094" s="44" t="s">
        <v>1472</v>
      </c>
      <c r="C2094" s="55">
        <v>42782</v>
      </c>
      <c r="D2094" s="43" t="s">
        <v>1899</v>
      </c>
      <c r="E2094" s="43">
        <v>1961</v>
      </c>
      <c r="F2094" s="43" t="s">
        <v>2131</v>
      </c>
      <c r="G2094" s="56" t="s">
        <v>2098</v>
      </c>
      <c r="H2094" s="43">
        <v>2</v>
      </c>
      <c r="I2094" s="43">
        <v>2</v>
      </c>
      <c r="J2094" s="43">
        <v>0</v>
      </c>
      <c r="K2094" s="43">
        <v>938.55</v>
      </c>
      <c r="L2094" s="43">
        <v>619.86</v>
      </c>
      <c r="M2094" s="45">
        <v>0</v>
      </c>
      <c r="N2094" s="45">
        <f t="shared" si="196"/>
        <v>0</v>
      </c>
      <c r="O2094" s="45">
        <v>0</v>
      </c>
      <c r="P2094" s="45">
        <v>0</v>
      </c>
      <c r="Q2094" s="45">
        <v>0</v>
      </c>
      <c r="R2094" s="57">
        <v>45658</v>
      </c>
      <c r="S2094" s="57">
        <v>46022</v>
      </c>
    </row>
    <row r="2095" spans="1:19" ht="20.3" x14ac:dyDescent="0.35">
      <c r="A2095" s="43">
        <v>370</v>
      </c>
      <c r="B2095" s="44" t="s">
        <v>664</v>
      </c>
      <c r="C2095" s="55">
        <v>42811</v>
      </c>
      <c r="D2095" s="43" t="s">
        <v>1899</v>
      </c>
      <c r="E2095" s="43">
        <v>1960</v>
      </c>
      <c r="F2095" s="43" t="s">
        <v>2131</v>
      </c>
      <c r="G2095" s="56" t="s">
        <v>2098</v>
      </c>
      <c r="H2095" s="43">
        <v>2</v>
      </c>
      <c r="I2095" s="43">
        <v>2</v>
      </c>
      <c r="J2095" s="43">
        <v>0</v>
      </c>
      <c r="K2095" s="43">
        <v>1814.78</v>
      </c>
      <c r="L2095" s="43">
        <v>1386.3</v>
      </c>
      <c r="M2095" s="45">
        <v>0</v>
      </c>
      <c r="N2095" s="45">
        <f t="shared" si="196"/>
        <v>0</v>
      </c>
      <c r="O2095" s="45">
        <v>0</v>
      </c>
      <c r="P2095" s="45">
        <v>0</v>
      </c>
      <c r="Q2095" s="45">
        <v>0</v>
      </c>
      <c r="R2095" s="57">
        <v>45658</v>
      </c>
      <c r="S2095" s="57">
        <v>46022</v>
      </c>
    </row>
    <row r="2096" spans="1:19" ht="20.3" x14ac:dyDescent="0.35">
      <c r="A2096" s="43">
        <v>371</v>
      </c>
      <c r="B2096" s="44" t="s">
        <v>1473</v>
      </c>
      <c r="C2096" s="55">
        <v>42821</v>
      </c>
      <c r="D2096" s="43" t="s">
        <v>1899</v>
      </c>
      <c r="E2096" s="43">
        <v>1972</v>
      </c>
      <c r="F2096" s="43" t="s">
        <v>2131</v>
      </c>
      <c r="G2096" s="56" t="s">
        <v>2098</v>
      </c>
      <c r="H2096" s="43">
        <v>5</v>
      </c>
      <c r="I2096" s="43">
        <v>3</v>
      </c>
      <c r="J2096" s="43">
        <v>0</v>
      </c>
      <c r="K2096" s="43">
        <v>3671.5</v>
      </c>
      <c r="L2096" s="43">
        <v>3488.6</v>
      </c>
      <c r="M2096" s="45">
        <v>0</v>
      </c>
      <c r="N2096" s="45">
        <f t="shared" si="196"/>
        <v>0</v>
      </c>
      <c r="O2096" s="45">
        <v>0</v>
      </c>
      <c r="P2096" s="45">
        <v>0</v>
      </c>
      <c r="Q2096" s="45">
        <v>0</v>
      </c>
      <c r="R2096" s="57">
        <v>45658</v>
      </c>
      <c r="S2096" s="57">
        <v>46022</v>
      </c>
    </row>
    <row r="2097" spans="1:19" ht="20.3" x14ac:dyDescent="0.35">
      <c r="A2097" s="43">
        <v>372</v>
      </c>
      <c r="B2097" s="44" t="s">
        <v>1474</v>
      </c>
      <c r="C2097" s="55">
        <v>42822</v>
      </c>
      <c r="D2097" s="43" t="s">
        <v>1899</v>
      </c>
      <c r="E2097" s="43">
        <v>1970</v>
      </c>
      <c r="F2097" s="43" t="s">
        <v>2131</v>
      </c>
      <c r="G2097" s="56" t="s">
        <v>2098</v>
      </c>
      <c r="H2097" s="43">
        <v>5</v>
      </c>
      <c r="I2097" s="43">
        <v>4</v>
      </c>
      <c r="J2097" s="43">
        <v>0</v>
      </c>
      <c r="K2097" s="43">
        <v>4482.66</v>
      </c>
      <c r="L2097" s="43">
        <v>3193.26</v>
      </c>
      <c r="M2097" s="45">
        <v>0</v>
      </c>
      <c r="N2097" s="45">
        <f t="shared" si="196"/>
        <v>0</v>
      </c>
      <c r="O2097" s="45">
        <v>0</v>
      </c>
      <c r="P2097" s="45">
        <v>0</v>
      </c>
      <c r="Q2097" s="45">
        <v>0</v>
      </c>
      <c r="R2097" s="57">
        <v>45658</v>
      </c>
      <c r="S2097" s="57">
        <v>46022</v>
      </c>
    </row>
    <row r="2098" spans="1:19" ht="20.3" x14ac:dyDescent="0.3">
      <c r="A2098" s="46" t="s">
        <v>22</v>
      </c>
      <c r="B2098" s="46"/>
      <c r="C2098" s="58" t="s">
        <v>172</v>
      </c>
      <c r="D2098" s="58" t="s">
        <v>172</v>
      </c>
      <c r="E2098" s="58" t="s">
        <v>172</v>
      </c>
      <c r="F2098" s="58" t="s">
        <v>172</v>
      </c>
      <c r="G2098" s="58" t="s">
        <v>172</v>
      </c>
      <c r="H2098" s="58" t="s">
        <v>172</v>
      </c>
      <c r="I2098" s="58" t="s">
        <v>172</v>
      </c>
      <c r="J2098" s="49">
        <f>SUM(J2089:J2097)</f>
        <v>0</v>
      </c>
      <c r="K2098" s="49">
        <f t="shared" ref="K2098:Q2098" si="206">SUM(K2089:K2097)</f>
        <v>15030.59</v>
      </c>
      <c r="L2098" s="49">
        <f t="shared" si="206"/>
        <v>11393.19</v>
      </c>
      <c r="M2098" s="49">
        <f t="shared" si="206"/>
        <v>0</v>
      </c>
      <c r="N2098" s="49">
        <f t="shared" si="206"/>
        <v>0</v>
      </c>
      <c r="O2098" s="49">
        <f t="shared" si="206"/>
        <v>0</v>
      </c>
      <c r="P2098" s="49">
        <f t="shared" si="206"/>
        <v>0</v>
      </c>
      <c r="Q2098" s="49">
        <f t="shared" si="206"/>
        <v>0</v>
      </c>
      <c r="R2098" s="58" t="s">
        <v>172</v>
      </c>
      <c r="S2098" s="58" t="s">
        <v>172</v>
      </c>
    </row>
    <row r="2099" spans="1:19" ht="19.649999999999999" x14ac:dyDescent="0.3">
      <c r="A2099" s="53" t="s">
        <v>34</v>
      </c>
      <c r="B2099" s="53"/>
      <c r="C2099" s="58" t="s">
        <v>172</v>
      </c>
      <c r="D2099" s="58" t="s">
        <v>172</v>
      </c>
      <c r="E2099" s="58" t="s">
        <v>172</v>
      </c>
      <c r="F2099" s="58" t="s">
        <v>172</v>
      </c>
      <c r="G2099" s="58" t="s">
        <v>172</v>
      </c>
      <c r="H2099" s="58" t="s">
        <v>172</v>
      </c>
      <c r="I2099" s="58" t="s">
        <v>172</v>
      </c>
      <c r="J2099" s="49">
        <f>J2098</f>
        <v>0</v>
      </c>
      <c r="K2099" s="49">
        <f t="shared" ref="K2099:Q2099" si="207">K2098</f>
        <v>15030.59</v>
      </c>
      <c r="L2099" s="49">
        <f t="shared" si="207"/>
        <v>11393.19</v>
      </c>
      <c r="M2099" s="49">
        <f t="shared" si="207"/>
        <v>0</v>
      </c>
      <c r="N2099" s="49">
        <f t="shared" si="207"/>
        <v>0</v>
      </c>
      <c r="O2099" s="49">
        <f t="shared" si="207"/>
        <v>0</v>
      </c>
      <c r="P2099" s="49">
        <f t="shared" si="207"/>
        <v>0</v>
      </c>
      <c r="Q2099" s="49">
        <f t="shared" si="207"/>
        <v>0</v>
      </c>
      <c r="R2099" s="58" t="s">
        <v>172</v>
      </c>
      <c r="S2099" s="58" t="s">
        <v>172</v>
      </c>
    </row>
    <row r="2100" spans="1:19" ht="19.649999999999999" x14ac:dyDescent="0.3">
      <c r="A2100" s="590" t="s">
        <v>2057</v>
      </c>
      <c r="B2100" s="590"/>
      <c r="C2100" s="590"/>
      <c r="D2100" s="590"/>
      <c r="E2100" s="590"/>
      <c r="F2100" s="590"/>
      <c r="G2100" s="590"/>
      <c r="H2100" s="590"/>
      <c r="I2100" s="590"/>
      <c r="J2100" s="590"/>
      <c r="K2100" s="590"/>
      <c r="L2100" s="590"/>
      <c r="M2100" s="590"/>
      <c r="N2100" s="590"/>
      <c r="O2100" s="590"/>
      <c r="P2100" s="590"/>
      <c r="Q2100" s="590"/>
      <c r="R2100" s="590"/>
      <c r="S2100" s="591"/>
    </row>
    <row r="2101" spans="1:19" ht="19.649999999999999" x14ac:dyDescent="0.3">
      <c r="A2101" s="556" t="s">
        <v>2058</v>
      </c>
      <c r="B2101" s="556"/>
      <c r="C2101" s="556"/>
      <c r="D2101" s="556"/>
      <c r="E2101" s="556"/>
      <c r="F2101" s="556"/>
      <c r="G2101" s="556"/>
      <c r="H2101" s="556"/>
      <c r="I2101" s="556"/>
      <c r="J2101" s="556"/>
      <c r="K2101" s="556"/>
      <c r="L2101" s="556"/>
      <c r="M2101" s="556"/>
      <c r="N2101" s="556"/>
      <c r="O2101" s="556"/>
      <c r="P2101" s="556"/>
      <c r="Q2101" s="556"/>
      <c r="R2101" s="556"/>
      <c r="S2101" s="557"/>
    </row>
    <row r="2102" spans="1:19" ht="20.3" x14ac:dyDescent="0.35">
      <c r="A2102" s="43">
        <v>373</v>
      </c>
      <c r="B2102" s="44" t="s">
        <v>1490</v>
      </c>
      <c r="C2102" s="55">
        <v>42977</v>
      </c>
      <c r="D2102" s="43" t="s">
        <v>1899</v>
      </c>
      <c r="E2102" s="43">
        <v>1973</v>
      </c>
      <c r="F2102" s="43" t="s">
        <v>2131</v>
      </c>
      <c r="G2102" s="56" t="s">
        <v>2103</v>
      </c>
      <c r="H2102" s="43">
        <v>2</v>
      </c>
      <c r="I2102" s="43">
        <v>2</v>
      </c>
      <c r="J2102" s="43">
        <v>0</v>
      </c>
      <c r="K2102" s="43">
        <v>587.1</v>
      </c>
      <c r="L2102" s="43">
        <v>545.1</v>
      </c>
      <c r="M2102" s="45">
        <v>0</v>
      </c>
      <c r="N2102" s="45">
        <f t="shared" si="196"/>
        <v>0</v>
      </c>
      <c r="O2102" s="45">
        <v>0</v>
      </c>
      <c r="P2102" s="45">
        <v>0</v>
      </c>
      <c r="Q2102" s="45">
        <v>0</v>
      </c>
      <c r="R2102" s="57">
        <v>45658</v>
      </c>
      <c r="S2102" s="57">
        <v>46022</v>
      </c>
    </row>
    <row r="2103" spans="1:19" ht="20.3" x14ac:dyDescent="0.35">
      <c r="A2103" s="43">
        <v>374</v>
      </c>
      <c r="B2103" s="44" t="s">
        <v>1491</v>
      </c>
      <c r="C2103" s="55">
        <v>42978</v>
      </c>
      <c r="D2103" s="43" t="s">
        <v>1899</v>
      </c>
      <c r="E2103" s="43">
        <v>1976</v>
      </c>
      <c r="F2103" s="43" t="s">
        <v>2131</v>
      </c>
      <c r="G2103" s="56" t="s">
        <v>2103</v>
      </c>
      <c r="H2103" s="43">
        <v>2</v>
      </c>
      <c r="I2103" s="43">
        <v>2</v>
      </c>
      <c r="J2103" s="43">
        <v>0</v>
      </c>
      <c r="K2103" s="43">
        <v>531.20000000000005</v>
      </c>
      <c r="L2103" s="43">
        <v>488.4</v>
      </c>
      <c r="M2103" s="45">
        <v>0</v>
      </c>
      <c r="N2103" s="45">
        <f t="shared" si="196"/>
        <v>0</v>
      </c>
      <c r="O2103" s="45">
        <v>0</v>
      </c>
      <c r="P2103" s="45">
        <v>0</v>
      </c>
      <c r="Q2103" s="45">
        <v>0</v>
      </c>
      <c r="R2103" s="57">
        <v>45658</v>
      </c>
      <c r="S2103" s="57">
        <v>46022</v>
      </c>
    </row>
    <row r="2104" spans="1:19" ht="20.3" x14ac:dyDescent="0.35">
      <c r="A2104" s="43">
        <v>375</v>
      </c>
      <c r="B2104" s="44" t="s">
        <v>1492</v>
      </c>
      <c r="C2104" s="55">
        <v>42984</v>
      </c>
      <c r="D2104" s="43" t="s">
        <v>1899</v>
      </c>
      <c r="E2104" s="43">
        <v>1970</v>
      </c>
      <c r="F2104" s="43" t="s">
        <v>2131</v>
      </c>
      <c r="G2104" s="56" t="s">
        <v>2103</v>
      </c>
      <c r="H2104" s="43">
        <v>2</v>
      </c>
      <c r="I2104" s="43">
        <v>2</v>
      </c>
      <c r="J2104" s="43">
        <v>0</v>
      </c>
      <c r="K2104" s="43">
        <v>573.6</v>
      </c>
      <c r="L2104" s="43">
        <v>511.3</v>
      </c>
      <c r="M2104" s="45">
        <v>0</v>
      </c>
      <c r="N2104" s="45">
        <f t="shared" si="196"/>
        <v>0</v>
      </c>
      <c r="O2104" s="45">
        <v>0</v>
      </c>
      <c r="P2104" s="45">
        <v>0</v>
      </c>
      <c r="Q2104" s="45">
        <v>0</v>
      </c>
      <c r="R2104" s="57">
        <v>45658</v>
      </c>
      <c r="S2104" s="57">
        <v>46022</v>
      </c>
    </row>
    <row r="2105" spans="1:19" ht="20.3" x14ac:dyDescent="0.3">
      <c r="A2105" s="46" t="s">
        <v>22</v>
      </c>
      <c r="B2105" s="46"/>
      <c r="C2105" s="58" t="s">
        <v>172</v>
      </c>
      <c r="D2105" s="58" t="s">
        <v>172</v>
      </c>
      <c r="E2105" s="58" t="s">
        <v>172</v>
      </c>
      <c r="F2105" s="58" t="s">
        <v>172</v>
      </c>
      <c r="G2105" s="58" t="s">
        <v>172</v>
      </c>
      <c r="H2105" s="58" t="s">
        <v>172</v>
      </c>
      <c r="I2105" s="58" t="s">
        <v>172</v>
      </c>
      <c r="J2105" s="49">
        <f>SUM(J2102:J2104)</f>
        <v>0</v>
      </c>
      <c r="K2105" s="49">
        <f t="shared" ref="K2105:Q2105" si="208">SUM(K2102:K2104)</f>
        <v>1691.9</v>
      </c>
      <c r="L2105" s="49">
        <f t="shared" si="208"/>
        <v>1544.8</v>
      </c>
      <c r="M2105" s="49">
        <f t="shared" si="208"/>
        <v>0</v>
      </c>
      <c r="N2105" s="49">
        <f t="shared" si="208"/>
        <v>0</v>
      </c>
      <c r="O2105" s="49">
        <f t="shared" si="208"/>
        <v>0</v>
      </c>
      <c r="P2105" s="49">
        <f t="shared" si="208"/>
        <v>0</v>
      </c>
      <c r="Q2105" s="49">
        <f t="shared" si="208"/>
        <v>0</v>
      </c>
      <c r="R2105" s="58" t="s">
        <v>172</v>
      </c>
      <c r="S2105" s="58" t="s">
        <v>172</v>
      </c>
    </row>
    <row r="2106" spans="1:19" ht="19.649999999999999" x14ac:dyDescent="0.3">
      <c r="A2106" s="53" t="s">
        <v>34</v>
      </c>
      <c r="B2106" s="53"/>
      <c r="C2106" s="58" t="s">
        <v>172</v>
      </c>
      <c r="D2106" s="58" t="s">
        <v>172</v>
      </c>
      <c r="E2106" s="58" t="s">
        <v>172</v>
      </c>
      <c r="F2106" s="58" t="s">
        <v>172</v>
      </c>
      <c r="G2106" s="58" t="s">
        <v>172</v>
      </c>
      <c r="H2106" s="58" t="s">
        <v>172</v>
      </c>
      <c r="I2106" s="58" t="s">
        <v>172</v>
      </c>
      <c r="J2106" s="49">
        <f>J2105</f>
        <v>0</v>
      </c>
      <c r="K2106" s="49">
        <f t="shared" ref="K2106:Q2106" si="209">K2105</f>
        <v>1691.9</v>
      </c>
      <c r="L2106" s="49">
        <f t="shared" si="209"/>
        <v>1544.8</v>
      </c>
      <c r="M2106" s="49">
        <f t="shared" si="209"/>
        <v>0</v>
      </c>
      <c r="N2106" s="49">
        <f t="shared" si="209"/>
        <v>0</v>
      </c>
      <c r="O2106" s="49">
        <f t="shared" si="209"/>
        <v>0</v>
      </c>
      <c r="P2106" s="49">
        <f t="shared" si="209"/>
        <v>0</v>
      </c>
      <c r="Q2106" s="49">
        <f t="shared" si="209"/>
        <v>0</v>
      </c>
      <c r="R2106" s="58" t="s">
        <v>172</v>
      </c>
      <c r="S2106" s="58" t="s">
        <v>172</v>
      </c>
    </row>
    <row r="2107" spans="1:19" ht="19.649999999999999" x14ac:dyDescent="0.3">
      <c r="A2107" s="590" t="s">
        <v>2059</v>
      </c>
      <c r="B2107" s="590"/>
      <c r="C2107" s="590"/>
      <c r="D2107" s="590"/>
      <c r="E2107" s="590"/>
      <c r="F2107" s="590"/>
      <c r="G2107" s="590"/>
      <c r="H2107" s="590"/>
      <c r="I2107" s="590"/>
      <c r="J2107" s="590"/>
      <c r="K2107" s="590"/>
      <c r="L2107" s="590"/>
      <c r="M2107" s="590"/>
      <c r="N2107" s="590"/>
      <c r="O2107" s="590"/>
      <c r="P2107" s="590"/>
      <c r="Q2107" s="590"/>
      <c r="R2107" s="590"/>
      <c r="S2107" s="591"/>
    </row>
    <row r="2108" spans="1:19" ht="19.649999999999999" x14ac:dyDescent="0.3">
      <c r="A2108" s="556" t="s">
        <v>1552</v>
      </c>
      <c r="B2108" s="556"/>
      <c r="C2108" s="556"/>
      <c r="D2108" s="556"/>
      <c r="E2108" s="556"/>
      <c r="F2108" s="556"/>
      <c r="G2108" s="556"/>
      <c r="H2108" s="556"/>
      <c r="I2108" s="556"/>
      <c r="J2108" s="556"/>
      <c r="K2108" s="556"/>
      <c r="L2108" s="556"/>
      <c r="M2108" s="556"/>
      <c r="N2108" s="556"/>
      <c r="O2108" s="556"/>
      <c r="P2108" s="556"/>
      <c r="Q2108" s="556"/>
      <c r="R2108" s="556"/>
      <c r="S2108" s="557"/>
    </row>
    <row r="2109" spans="1:19" ht="20.3" x14ac:dyDescent="0.35">
      <c r="A2109" s="43">
        <v>376</v>
      </c>
      <c r="B2109" s="44" t="s">
        <v>701</v>
      </c>
      <c r="C2109" s="55">
        <v>43652</v>
      </c>
      <c r="D2109" s="43" t="s">
        <v>1899</v>
      </c>
      <c r="E2109" s="43">
        <v>1971</v>
      </c>
      <c r="F2109" s="43" t="s">
        <v>2131</v>
      </c>
      <c r="G2109" s="56" t="s">
        <v>2098</v>
      </c>
      <c r="H2109" s="43">
        <v>5</v>
      </c>
      <c r="I2109" s="43">
        <v>4</v>
      </c>
      <c r="J2109" s="43">
        <v>0</v>
      </c>
      <c r="K2109" s="43">
        <v>4385.8</v>
      </c>
      <c r="L2109" s="43">
        <v>3155.3</v>
      </c>
      <c r="M2109" s="45">
        <v>0</v>
      </c>
      <c r="N2109" s="45">
        <f t="shared" si="196"/>
        <v>0</v>
      </c>
      <c r="O2109" s="45">
        <v>0</v>
      </c>
      <c r="P2109" s="45">
        <v>0</v>
      </c>
      <c r="Q2109" s="45">
        <v>0</v>
      </c>
      <c r="R2109" s="57">
        <v>45658</v>
      </c>
      <c r="S2109" s="57">
        <v>46022</v>
      </c>
    </row>
    <row r="2110" spans="1:19" ht="20.3" x14ac:dyDescent="0.35">
      <c r="A2110" s="43">
        <v>377</v>
      </c>
      <c r="B2110" s="44" t="s">
        <v>702</v>
      </c>
      <c r="C2110" s="55">
        <v>43654</v>
      </c>
      <c r="D2110" s="43" t="s">
        <v>1899</v>
      </c>
      <c r="E2110" s="43">
        <v>1974</v>
      </c>
      <c r="F2110" s="43" t="s">
        <v>2131</v>
      </c>
      <c r="G2110" s="56" t="s">
        <v>2097</v>
      </c>
      <c r="H2110" s="43">
        <v>5</v>
      </c>
      <c r="I2110" s="43">
        <v>4</v>
      </c>
      <c r="J2110" s="43">
        <v>0</v>
      </c>
      <c r="K2110" s="43">
        <v>4211.8</v>
      </c>
      <c r="L2110" s="43">
        <v>2646.8</v>
      </c>
      <c r="M2110" s="45">
        <v>0</v>
      </c>
      <c r="N2110" s="45">
        <f t="shared" si="196"/>
        <v>0</v>
      </c>
      <c r="O2110" s="45">
        <v>0</v>
      </c>
      <c r="P2110" s="45">
        <v>0</v>
      </c>
      <c r="Q2110" s="45">
        <v>0</v>
      </c>
      <c r="R2110" s="57">
        <v>45658</v>
      </c>
      <c r="S2110" s="57">
        <v>46022</v>
      </c>
    </row>
    <row r="2111" spans="1:19" ht="20.3" x14ac:dyDescent="0.35">
      <c r="A2111" s="43">
        <v>378</v>
      </c>
      <c r="B2111" s="44" t="s">
        <v>1504</v>
      </c>
      <c r="C2111" s="55">
        <v>43742</v>
      </c>
      <c r="D2111" s="43" t="s">
        <v>1899</v>
      </c>
      <c r="E2111" s="43">
        <v>1975</v>
      </c>
      <c r="F2111" s="43" t="s">
        <v>2131</v>
      </c>
      <c r="G2111" s="56" t="s">
        <v>2097</v>
      </c>
      <c r="H2111" s="43">
        <v>5</v>
      </c>
      <c r="I2111" s="43">
        <v>5</v>
      </c>
      <c r="J2111" s="43">
        <v>0</v>
      </c>
      <c r="K2111" s="43">
        <v>5640.5</v>
      </c>
      <c r="L2111" s="43">
        <v>4674.1000000000004</v>
      </c>
      <c r="M2111" s="45">
        <v>0</v>
      </c>
      <c r="N2111" s="45">
        <f t="shared" si="196"/>
        <v>0</v>
      </c>
      <c r="O2111" s="45">
        <v>0</v>
      </c>
      <c r="P2111" s="45">
        <v>0</v>
      </c>
      <c r="Q2111" s="45">
        <v>0</v>
      </c>
      <c r="R2111" s="57">
        <v>45658</v>
      </c>
      <c r="S2111" s="57">
        <v>46022</v>
      </c>
    </row>
    <row r="2112" spans="1:19" ht="20.3" x14ac:dyDescent="0.3">
      <c r="A2112" s="46" t="s">
        <v>22</v>
      </c>
      <c r="B2112" s="46"/>
      <c r="C2112" s="58" t="s">
        <v>172</v>
      </c>
      <c r="D2112" s="58" t="s">
        <v>172</v>
      </c>
      <c r="E2112" s="58" t="s">
        <v>172</v>
      </c>
      <c r="F2112" s="58" t="s">
        <v>172</v>
      </c>
      <c r="G2112" s="58" t="s">
        <v>172</v>
      </c>
      <c r="H2112" s="58" t="s">
        <v>172</v>
      </c>
      <c r="I2112" s="58" t="s">
        <v>172</v>
      </c>
      <c r="J2112" s="49">
        <f>SUM(J2109:J2111)</f>
        <v>0</v>
      </c>
      <c r="K2112" s="49">
        <f t="shared" ref="K2112:Q2112" si="210">SUM(K2109:K2111)</f>
        <v>14238.1</v>
      </c>
      <c r="L2112" s="49">
        <f t="shared" si="210"/>
        <v>10476.200000000001</v>
      </c>
      <c r="M2112" s="49">
        <f t="shared" si="210"/>
        <v>0</v>
      </c>
      <c r="N2112" s="49">
        <f t="shared" si="210"/>
        <v>0</v>
      </c>
      <c r="O2112" s="49">
        <f t="shared" si="210"/>
        <v>0</v>
      </c>
      <c r="P2112" s="49">
        <f t="shared" si="210"/>
        <v>0</v>
      </c>
      <c r="Q2112" s="49">
        <f t="shared" si="210"/>
        <v>0</v>
      </c>
      <c r="R2112" s="58" t="s">
        <v>172</v>
      </c>
      <c r="S2112" s="58" t="s">
        <v>172</v>
      </c>
    </row>
    <row r="2113" spans="1:19" ht="19.649999999999999" x14ac:dyDescent="0.3">
      <c r="A2113" s="596" t="s">
        <v>2060</v>
      </c>
      <c r="B2113" s="596"/>
      <c r="C2113" s="596"/>
      <c r="D2113" s="596"/>
      <c r="E2113" s="596"/>
      <c r="F2113" s="596"/>
      <c r="G2113" s="596"/>
      <c r="H2113" s="596"/>
      <c r="I2113" s="596"/>
      <c r="J2113" s="596"/>
      <c r="K2113" s="596"/>
      <c r="L2113" s="596"/>
      <c r="M2113" s="596"/>
      <c r="N2113" s="596"/>
      <c r="O2113" s="596"/>
      <c r="P2113" s="596"/>
      <c r="Q2113" s="596"/>
      <c r="R2113" s="596"/>
      <c r="S2113" s="597"/>
    </row>
    <row r="2114" spans="1:19" ht="20.3" x14ac:dyDescent="0.35">
      <c r="A2114" s="43">
        <v>379</v>
      </c>
      <c r="B2114" s="44" t="s">
        <v>1497</v>
      </c>
      <c r="C2114" s="55">
        <v>43909</v>
      </c>
      <c r="D2114" s="43" t="s">
        <v>1899</v>
      </c>
      <c r="E2114" s="43">
        <v>1963</v>
      </c>
      <c r="F2114" s="43" t="s">
        <v>2131</v>
      </c>
      <c r="G2114" s="56" t="s">
        <v>2103</v>
      </c>
      <c r="H2114" s="43">
        <v>2</v>
      </c>
      <c r="I2114" s="43">
        <v>1</v>
      </c>
      <c r="J2114" s="43">
        <v>0</v>
      </c>
      <c r="K2114" s="43">
        <v>336.5</v>
      </c>
      <c r="L2114" s="43">
        <v>321.8</v>
      </c>
      <c r="M2114" s="45">
        <v>0</v>
      </c>
      <c r="N2114" s="45">
        <f t="shared" si="196"/>
        <v>0</v>
      </c>
      <c r="O2114" s="45">
        <v>0</v>
      </c>
      <c r="P2114" s="45">
        <v>0</v>
      </c>
      <c r="Q2114" s="45">
        <v>0</v>
      </c>
      <c r="R2114" s="57">
        <v>45658</v>
      </c>
      <c r="S2114" s="57">
        <v>46022</v>
      </c>
    </row>
    <row r="2115" spans="1:19" ht="20.3" x14ac:dyDescent="0.35">
      <c r="A2115" s="43">
        <v>380</v>
      </c>
      <c r="B2115" s="44" t="s">
        <v>1499</v>
      </c>
      <c r="C2115" s="55">
        <v>43915</v>
      </c>
      <c r="D2115" s="43" t="s">
        <v>1899</v>
      </c>
      <c r="E2115" s="43">
        <v>1965</v>
      </c>
      <c r="F2115" s="43" t="s">
        <v>2131</v>
      </c>
      <c r="G2115" s="56" t="s">
        <v>2098</v>
      </c>
      <c r="H2115" s="43">
        <v>2</v>
      </c>
      <c r="I2115" s="43">
        <v>2</v>
      </c>
      <c r="J2115" s="43">
        <v>0</v>
      </c>
      <c r="K2115" s="43">
        <v>650.4</v>
      </c>
      <c r="L2115" s="43">
        <v>627</v>
      </c>
      <c r="M2115" s="45">
        <v>0</v>
      </c>
      <c r="N2115" s="45">
        <f t="shared" si="196"/>
        <v>0</v>
      </c>
      <c r="O2115" s="45">
        <v>0</v>
      </c>
      <c r="P2115" s="45">
        <v>0</v>
      </c>
      <c r="Q2115" s="45">
        <v>0</v>
      </c>
      <c r="R2115" s="57">
        <v>45658</v>
      </c>
      <c r="S2115" s="57">
        <v>46022</v>
      </c>
    </row>
    <row r="2116" spans="1:19" ht="20.3" x14ac:dyDescent="0.35">
      <c r="A2116" s="43">
        <v>381</v>
      </c>
      <c r="B2116" s="44" t="s">
        <v>1500</v>
      </c>
      <c r="C2116" s="55">
        <v>43916</v>
      </c>
      <c r="D2116" s="43" t="s">
        <v>1899</v>
      </c>
      <c r="E2116" s="43">
        <v>1961</v>
      </c>
      <c r="F2116" s="43" t="s">
        <v>2131</v>
      </c>
      <c r="G2116" s="56" t="s">
        <v>2103</v>
      </c>
      <c r="H2116" s="43">
        <v>2</v>
      </c>
      <c r="I2116" s="43">
        <v>2</v>
      </c>
      <c r="J2116" s="43">
        <v>0</v>
      </c>
      <c r="K2116" s="43">
        <v>388.3</v>
      </c>
      <c r="L2116" s="43">
        <v>375.1</v>
      </c>
      <c r="M2116" s="45">
        <v>0</v>
      </c>
      <c r="N2116" s="45">
        <f t="shared" ref="N2116:N2179" si="211">M2116</f>
        <v>0</v>
      </c>
      <c r="O2116" s="45">
        <v>0</v>
      </c>
      <c r="P2116" s="45">
        <v>0</v>
      </c>
      <c r="Q2116" s="45">
        <v>0</v>
      </c>
      <c r="R2116" s="57">
        <v>45658</v>
      </c>
      <c r="S2116" s="57">
        <v>46022</v>
      </c>
    </row>
    <row r="2117" spans="1:19" ht="20.3" x14ac:dyDescent="0.35">
      <c r="A2117" s="43">
        <v>382</v>
      </c>
      <c r="B2117" s="44" t="s">
        <v>1502</v>
      </c>
      <c r="C2117" s="55">
        <v>43922</v>
      </c>
      <c r="D2117" s="43" t="s">
        <v>1899</v>
      </c>
      <c r="E2117" s="43">
        <v>1964</v>
      </c>
      <c r="F2117" s="43" t="s">
        <v>2131</v>
      </c>
      <c r="G2117" s="56" t="s">
        <v>2098</v>
      </c>
      <c r="H2117" s="43">
        <v>2</v>
      </c>
      <c r="I2117" s="43">
        <v>2</v>
      </c>
      <c r="J2117" s="43">
        <v>0</v>
      </c>
      <c r="K2117" s="43">
        <v>645.1</v>
      </c>
      <c r="L2117" s="43">
        <v>617</v>
      </c>
      <c r="M2117" s="45">
        <v>0</v>
      </c>
      <c r="N2117" s="45">
        <f t="shared" si="211"/>
        <v>0</v>
      </c>
      <c r="O2117" s="45">
        <v>0</v>
      </c>
      <c r="P2117" s="45">
        <v>0</v>
      </c>
      <c r="Q2117" s="45">
        <v>0</v>
      </c>
      <c r="R2117" s="57">
        <v>45658</v>
      </c>
      <c r="S2117" s="57">
        <v>46022</v>
      </c>
    </row>
    <row r="2118" spans="1:19" ht="20.3" x14ac:dyDescent="0.35">
      <c r="A2118" s="43">
        <v>383</v>
      </c>
      <c r="B2118" s="44" t="s">
        <v>715</v>
      </c>
      <c r="C2118" s="55">
        <v>43886</v>
      </c>
      <c r="D2118" s="43" t="s">
        <v>1899</v>
      </c>
      <c r="E2118" s="43">
        <v>1958</v>
      </c>
      <c r="F2118" s="43" t="s">
        <v>2131</v>
      </c>
      <c r="G2118" s="56" t="s">
        <v>2103</v>
      </c>
      <c r="H2118" s="43">
        <v>2</v>
      </c>
      <c r="I2118" s="43">
        <v>1</v>
      </c>
      <c r="J2118" s="43">
        <v>0</v>
      </c>
      <c r="K2118" s="43">
        <v>351.3</v>
      </c>
      <c r="L2118" s="43">
        <v>345</v>
      </c>
      <c r="M2118" s="45">
        <v>0</v>
      </c>
      <c r="N2118" s="45">
        <f t="shared" si="211"/>
        <v>0</v>
      </c>
      <c r="O2118" s="45">
        <v>0</v>
      </c>
      <c r="P2118" s="45">
        <v>0</v>
      </c>
      <c r="Q2118" s="45">
        <v>0</v>
      </c>
      <c r="R2118" s="57">
        <v>45658</v>
      </c>
      <c r="S2118" s="57">
        <v>46022</v>
      </c>
    </row>
    <row r="2119" spans="1:19" ht="20.3" x14ac:dyDescent="0.35">
      <c r="A2119" s="43">
        <v>384</v>
      </c>
      <c r="B2119" s="44" t="s">
        <v>716</v>
      </c>
      <c r="C2119" s="55">
        <v>43901</v>
      </c>
      <c r="D2119" s="43" t="s">
        <v>1899</v>
      </c>
      <c r="E2119" s="43">
        <v>1962</v>
      </c>
      <c r="F2119" s="43" t="s">
        <v>2131</v>
      </c>
      <c r="G2119" s="56" t="s">
        <v>2103</v>
      </c>
      <c r="H2119" s="43">
        <v>2</v>
      </c>
      <c r="I2119" s="43">
        <v>1</v>
      </c>
      <c r="J2119" s="43">
        <v>0</v>
      </c>
      <c r="K2119" s="43">
        <v>404.4</v>
      </c>
      <c r="L2119" s="43">
        <v>396.3</v>
      </c>
      <c r="M2119" s="45">
        <v>0</v>
      </c>
      <c r="N2119" s="45">
        <f t="shared" si="211"/>
        <v>0</v>
      </c>
      <c r="O2119" s="45">
        <v>0</v>
      </c>
      <c r="P2119" s="45">
        <v>0</v>
      </c>
      <c r="Q2119" s="45">
        <v>0</v>
      </c>
      <c r="R2119" s="57">
        <v>45658</v>
      </c>
      <c r="S2119" s="57">
        <v>46022</v>
      </c>
    </row>
    <row r="2120" spans="1:19" ht="20.3" x14ac:dyDescent="0.3">
      <c r="A2120" s="46" t="s">
        <v>22</v>
      </c>
      <c r="B2120" s="46"/>
      <c r="C2120" s="58" t="s">
        <v>172</v>
      </c>
      <c r="D2120" s="58" t="s">
        <v>172</v>
      </c>
      <c r="E2120" s="58" t="s">
        <v>172</v>
      </c>
      <c r="F2120" s="58" t="s">
        <v>172</v>
      </c>
      <c r="G2120" s="58" t="s">
        <v>172</v>
      </c>
      <c r="H2120" s="58" t="s">
        <v>172</v>
      </c>
      <c r="I2120" s="58" t="s">
        <v>172</v>
      </c>
      <c r="J2120" s="49">
        <f>SUM(J2114:J2119)</f>
        <v>0</v>
      </c>
      <c r="K2120" s="49">
        <f t="shared" ref="K2120:Q2120" si="212">SUM(K2114:K2119)</f>
        <v>2776.0000000000005</v>
      </c>
      <c r="L2120" s="49">
        <f t="shared" si="212"/>
        <v>2682.2000000000003</v>
      </c>
      <c r="M2120" s="49">
        <f t="shared" si="212"/>
        <v>0</v>
      </c>
      <c r="N2120" s="49">
        <f t="shared" si="212"/>
        <v>0</v>
      </c>
      <c r="O2120" s="49">
        <f t="shared" si="212"/>
        <v>0</v>
      </c>
      <c r="P2120" s="49">
        <f t="shared" si="212"/>
        <v>0</v>
      </c>
      <c r="Q2120" s="49">
        <f t="shared" si="212"/>
        <v>0</v>
      </c>
      <c r="R2120" s="58" t="s">
        <v>172</v>
      </c>
      <c r="S2120" s="58" t="s">
        <v>172</v>
      </c>
    </row>
    <row r="2121" spans="1:19" ht="19.649999999999999" x14ac:dyDescent="0.3">
      <c r="A2121" s="53" t="s">
        <v>34</v>
      </c>
      <c r="B2121" s="53"/>
      <c r="C2121" s="58" t="s">
        <v>172</v>
      </c>
      <c r="D2121" s="58" t="s">
        <v>172</v>
      </c>
      <c r="E2121" s="58" t="s">
        <v>172</v>
      </c>
      <c r="F2121" s="58" t="s">
        <v>172</v>
      </c>
      <c r="G2121" s="58" t="s">
        <v>172</v>
      </c>
      <c r="H2121" s="58" t="s">
        <v>172</v>
      </c>
      <c r="I2121" s="58" t="s">
        <v>172</v>
      </c>
      <c r="J2121" s="49">
        <f>J2112+J2120</f>
        <v>0</v>
      </c>
      <c r="K2121" s="49">
        <f t="shared" ref="K2121:Q2121" si="213">K2112+K2120</f>
        <v>17014.100000000002</v>
      </c>
      <c r="L2121" s="49">
        <f t="shared" si="213"/>
        <v>13158.400000000001</v>
      </c>
      <c r="M2121" s="49">
        <f t="shared" si="213"/>
        <v>0</v>
      </c>
      <c r="N2121" s="49">
        <f t="shared" si="213"/>
        <v>0</v>
      </c>
      <c r="O2121" s="49">
        <f t="shared" si="213"/>
        <v>0</v>
      </c>
      <c r="P2121" s="49">
        <f t="shared" si="213"/>
        <v>0</v>
      </c>
      <c r="Q2121" s="49">
        <f t="shared" si="213"/>
        <v>0</v>
      </c>
      <c r="R2121" s="58" t="s">
        <v>172</v>
      </c>
      <c r="S2121" s="58" t="s">
        <v>172</v>
      </c>
    </row>
    <row r="2122" spans="1:19" ht="19.649999999999999" x14ac:dyDescent="0.3">
      <c r="A2122" s="590" t="s">
        <v>2061</v>
      </c>
      <c r="B2122" s="590"/>
      <c r="C2122" s="590"/>
      <c r="D2122" s="590"/>
      <c r="E2122" s="590"/>
      <c r="F2122" s="590"/>
      <c r="G2122" s="590"/>
      <c r="H2122" s="590"/>
      <c r="I2122" s="590"/>
      <c r="J2122" s="590"/>
      <c r="K2122" s="590"/>
      <c r="L2122" s="590"/>
      <c r="M2122" s="590"/>
      <c r="N2122" s="590"/>
      <c r="O2122" s="590"/>
      <c r="P2122" s="590"/>
      <c r="Q2122" s="590"/>
      <c r="R2122" s="590"/>
      <c r="S2122" s="591"/>
    </row>
    <row r="2123" spans="1:19" ht="19.649999999999999" x14ac:dyDescent="0.3">
      <c r="A2123" s="556" t="s">
        <v>2132</v>
      </c>
      <c r="B2123" s="556"/>
      <c r="C2123" s="556"/>
      <c r="D2123" s="556"/>
      <c r="E2123" s="556"/>
      <c r="F2123" s="556"/>
      <c r="G2123" s="556"/>
      <c r="H2123" s="556"/>
      <c r="I2123" s="556"/>
      <c r="J2123" s="556"/>
      <c r="K2123" s="556"/>
      <c r="L2123" s="556"/>
      <c r="M2123" s="556"/>
      <c r="N2123" s="556"/>
      <c r="O2123" s="556"/>
      <c r="P2123" s="556"/>
      <c r="Q2123" s="556"/>
      <c r="R2123" s="556"/>
      <c r="S2123" s="557"/>
    </row>
    <row r="2124" spans="1:19" ht="20.3" x14ac:dyDescent="0.35">
      <c r="A2124" s="43">
        <v>254</v>
      </c>
      <c r="B2124" s="47" t="s">
        <v>1367</v>
      </c>
      <c r="C2124" s="55">
        <v>55881</v>
      </c>
      <c r="D2124" s="43" t="s">
        <v>1899</v>
      </c>
      <c r="E2124" s="43">
        <v>1965</v>
      </c>
      <c r="F2124" s="43" t="s">
        <v>2131</v>
      </c>
      <c r="G2124" s="56" t="s">
        <v>2110</v>
      </c>
      <c r="H2124" s="43">
        <v>4</v>
      </c>
      <c r="I2124" s="43">
        <v>4</v>
      </c>
      <c r="J2124" s="43">
        <v>0</v>
      </c>
      <c r="K2124" s="43">
        <v>2827</v>
      </c>
      <c r="L2124" s="43">
        <v>2027</v>
      </c>
      <c r="M2124" s="45">
        <v>0</v>
      </c>
      <c r="N2124" s="45">
        <f t="shared" si="211"/>
        <v>0</v>
      </c>
      <c r="O2124" s="45">
        <v>0</v>
      </c>
      <c r="P2124" s="45">
        <v>0</v>
      </c>
      <c r="Q2124" s="45">
        <v>0</v>
      </c>
      <c r="R2124" s="57">
        <v>45658</v>
      </c>
      <c r="S2124" s="57">
        <v>46022</v>
      </c>
    </row>
    <row r="2125" spans="1:19" ht="20.3" x14ac:dyDescent="0.35">
      <c r="A2125" s="43">
        <v>255</v>
      </c>
      <c r="B2125" s="47" t="s">
        <v>1368</v>
      </c>
      <c r="C2125" s="55">
        <v>55882</v>
      </c>
      <c r="D2125" s="43" t="s">
        <v>1899</v>
      </c>
      <c r="E2125" s="43">
        <v>1965</v>
      </c>
      <c r="F2125" s="43" t="s">
        <v>2131</v>
      </c>
      <c r="G2125" s="56" t="s">
        <v>2110</v>
      </c>
      <c r="H2125" s="43">
        <v>4</v>
      </c>
      <c r="I2125" s="43">
        <v>4</v>
      </c>
      <c r="J2125" s="43">
        <v>0</v>
      </c>
      <c r="K2125" s="43">
        <v>2827</v>
      </c>
      <c r="L2125" s="43">
        <v>2027</v>
      </c>
      <c r="M2125" s="45">
        <v>0</v>
      </c>
      <c r="N2125" s="45">
        <f t="shared" si="211"/>
        <v>0</v>
      </c>
      <c r="O2125" s="45">
        <v>0</v>
      </c>
      <c r="P2125" s="45">
        <v>0</v>
      </c>
      <c r="Q2125" s="45">
        <v>0</v>
      </c>
      <c r="R2125" s="57">
        <v>45658</v>
      </c>
      <c r="S2125" s="57">
        <v>46022</v>
      </c>
    </row>
    <row r="2126" spans="1:19" ht="20.3" x14ac:dyDescent="0.3">
      <c r="A2126" s="46" t="s">
        <v>22</v>
      </c>
      <c r="B2126" s="46"/>
      <c r="C2126" s="58" t="s">
        <v>172</v>
      </c>
      <c r="D2126" s="58" t="s">
        <v>172</v>
      </c>
      <c r="E2126" s="58" t="s">
        <v>172</v>
      </c>
      <c r="F2126" s="58" t="s">
        <v>172</v>
      </c>
      <c r="G2126" s="58" t="s">
        <v>172</v>
      </c>
      <c r="H2126" s="58" t="s">
        <v>172</v>
      </c>
      <c r="I2126" s="58" t="s">
        <v>172</v>
      </c>
      <c r="J2126" s="49">
        <f>SUM(J2124:J2125)</f>
        <v>0</v>
      </c>
      <c r="K2126" s="49">
        <f t="shared" ref="K2126:Q2126" si="214">SUM(K2124:K2125)</f>
        <v>5654</v>
      </c>
      <c r="L2126" s="49">
        <f t="shared" si="214"/>
        <v>4054</v>
      </c>
      <c r="M2126" s="49">
        <f t="shared" si="214"/>
        <v>0</v>
      </c>
      <c r="N2126" s="49">
        <f t="shared" si="214"/>
        <v>0</v>
      </c>
      <c r="O2126" s="49">
        <f t="shared" si="214"/>
        <v>0</v>
      </c>
      <c r="P2126" s="49">
        <f t="shared" si="214"/>
        <v>0</v>
      </c>
      <c r="Q2126" s="49">
        <f t="shared" si="214"/>
        <v>0</v>
      </c>
      <c r="R2126" s="58" t="s">
        <v>172</v>
      </c>
      <c r="S2126" s="58" t="s">
        <v>172</v>
      </c>
    </row>
    <row r="2127" spans="1:19" ht="19.649999999999999" x14ac:dyDescent="0.3">
      <c r="A2127" s="53" t="s">
        <v>34</v>
      </c>
      <c r="B2127" s="53"/>
      <c r="C2127" s="58" t="s">
        <v>172</v>
      </c>
      <c r="D2127" s="58" t="s">
        <v>172</v>
      </c>
      <c r="E2127" s="58" t="s">
        <v>172</v>
      </c>
      <c r="F2127" s="58" t="s">
        <v>172</v>
      </c>
      <c r="G2127" s="58" t="s">
        <v>172</v>
      </c>
      <c r="H2127" s="58" t="s">
        <v>172</v>
      </c>
      <c r="I2127" s="58" t="s">
        <v>172</v>
      </c>
      <c r="J2127" s="49">
        <f>J2126</f>
        <v>0</v>
      </c>
      <c r="K2127" s="49">
        <f t="shared" ref="K2127:Q2127" si="215">K2126</f>
        <v>5654</v>
      </c>
      <c r="L2127" s="49">
        <f t="shared" si="215"/>
        <v>4054</v>
      </c>
      <c r="M2127" s="49">
        <f t="shared" si="215"/>
        <v>0</v>
      </c>
      <c r="N2127" s="49">
        <f t="shared" si="215"/>
        <v>0</v>
      </c>
      <c r="O2127" s="49">
        <f t="shared" si="215"/>
        <v>0</v>
      </c>
      <c r="P2127" s="49">
        <f t="shared" si="215"/>
        <v>0</v>
      </c>
      <c r="Q2127" s="49">
        <f t="shared" si="215"/>
        <v>0</v>
      </c>
      <c r="R2127" s="58" t="s">
        <v>172</v>
      </c>
      <c r="S2127" s="58" t="s">
        <v>172</v>
      </c>
    </row>
    <row r="2128" spans="1:19" ht="19.649999999999999" x14ac:dyDescent="0.3">
      <c r="A2128" s="590" t="s">
        <v>2062</v>
      </c>
      <c r="B2128" s="590"/>
      <c r="C2128" s="590"/>
      <c r="D2128" s="590"/>
      <c r="E2128" s="590"/>
      <c r="F2128" s="590"/>
      <c r="G2128" s="590"/>
      <c r="H2128" s="590"/>
      <c r="I2128" s="590"/>
      <c r="J2128" s="590"/>
      <c r="K2128" s="590"/>
      <c r="L2128" s="590"/>
      <c r="M2128" s="590"/>
      <c r="N2128" s="590"/>
      <c r="O2128" s="590"/>
      <c r="P2128" s="590"/>
      <c r="Q2128" s="590"/>
      <c r="R2128" s="590"/>
      <c r="S2128" s="591"/>
    </row>
    <row r="2129" spans="1:19" ht="19.649999999999999" x14ac:dyDescent="0.3">
      <c r="A2129" s="556" t="s">
        <v>2063</v>
      </c>
      <c r="B2129" s="556"/>
      <c r="C2129" s="556"/>
      <c r="D2129" s="556"/>
      <c r="E2129" s="556"/>
      <c r="F2129" s="556"/>
      <c r="G2129" s="556"/>
      <c r="H2129" s="556"/>
      <c r="I2129" s="556"/>
      <c r="J2129" s="556"/>
      <c r="K2129" s="556"/>
      <c r="L2129" s="556"/>
      <c r="M2129" s="556"/>
      <c r="N2129" s="556"/>
      <c r="O2129" s="556"/>
      <c r="P2129" s="556"/>
      <c r="Q2129" s="556"/>
      <c r="R2129" s="556"/>
      <c r="S2129" s="557"/>
    </row>
    <row r="2130" spans="1:19" ht="20.3" x14ac:dyDescent="0.35">
      <c r="A2130" s="43">
        <v>385</v>
      </c>
      <c r="B2130" s="44" t="s">
        <v>1510</v>
      </c>
      <c r="C2130" s="55">
        <v>43953</v>
      </c>
      <c r="D2130" s="43" t="s">
        <v>1899</v>
      </c>
      <c r="E2130" s="43">
        <v>1967</v>
      </c>
      <c r="F2130" s="43" t="s">
        <v>2131</v>
      </c>
      <c r="G2130" s="56" t="s">
        <v>2097</v>
      </c>
      <c r="H2130" s="43">
        <v>2</v>
      </c>
      <c r="I2130" s="43">
        <v>2</v>
      </c>
      <c r="J2130" s="43">
        <v>0</v>
      </c>
      <c r="K2130" s="43">
        <v>647.29999999999995</v>
      </c>
      <c r="L2130" s="43">
        <v>647.1</v>
      </c>
      <c r="M2130" s="45">
        <v>0</v>
      </c>
      <c r="N2130" s="45">
        <f t="shared" si="211"/>
        <v>0</v>
      </c>
      <c r="O2130" s="45">
        <v>0</v>
      </c>
      <c r="P2130" s="45">
        <v>0</v>
      </c>
      <c r="Q2130" s="45">
        <v>0</v>
      </c>
      <c r="R2130" s="57">
        <v>45658</v>
      </c>
      <c r="S2130" s="57">
        <v>46022</v>
      </c>
    </row>
    <row r="2131" spans="1:19" ht="20.3" x14ac:dyDescent="0.35">
      <c r="A2131" s="43">
        <v>386</v>
      </c>
      <c r="B2131" s="44" t="s">
        <v>1511</v>
      </c>
      <c r="C2131" s="55">
        <v>43954</v>
      </c>
      <c r="D2131" s="43" t="s">
        <v>1899</v>
      </c>
      <c r="E2131" s="43">
        <v>1967</v>
      </c>
      <c r="F2131" s="43" t="s">
        <v>2131</v>
      </c>
      <c r="G2131" s="56" t="s">
        <v>2097</v>
      </c>
      <c r="H2131" s="43">
        <v>2</v>
      </c>
      <c r="I2131" s="43">
        <v>2</v>
      </c>
      <c r="J2131" s="43">
        <v>0</v>
      </c>
      <c r="K2131" s="43">
        <v>647.87</v>
      </c>
      <c r="L2131" s="43">
        <v>644.9</v>
      </c>
      <c r="M2131" s="45">
        <v>0</v>
      </c>
      <c r="N2131" s="45">
        <f t="shared" si="211"/>
        <v>0</v>
      </c>
      <c r="O2131" s="45">
        <v>0</v>
      </c>
      <c r="P2131" s="45">
        <v>0</v>
      </c>
      <c r="Q2131" s="45">
        <v>0</v>
      </c>
      <c r="R2131" s="57">
        <v>45658</v>
      </c>
      <c r="S2131" s="57">
        <v>46022</v>
      </c>
    </row>
    <row r="2132" spans="1:19" ht="20.3" x14ac:dyDescent="0.35">
      <c r="A2132" s="43">
        <v>387</v>
      </c>
      <c r="B2132" s="44" t="s">
        <v>1512</v>
      </c>
      <c r="C2132" s="55">
        <v>43955</v>
      </c>
      <c r="D2132" s="43" t="s">
        <v>1899</v>
      </c>
      <c r="E2132" s="43">
        <v>1967</v>
      </c>
      <c r="F2132" s="43" t="s">
        <v>2131</v>
      </c>
      <c r="G2132" s="56" t="s">
        <v>2097</v>
      </c>
      <c r="H2132" s="43">
        <v>2</v>
      </c>
      <c r="I2132" s="43">
        <v>2</v>
      </c>
      <c r="J2132" s="43">
        <v>0</v>
      </c>
      <c r="K2132" s="43">
        <v>647.09</v>
      </c>
      <c r="L2132" s="43">
        <v>647.9</v>
      </c>
      <c r="M2132" s="45">
        <v>0</v>
      </c>
      <c r="N2132" s="45">
        <f t="shared" si="211"/>
        <v>0</v>
      </c>
      <c r="O2132" s="45">
        <v>0</v>
      </c>
      <c r="P2132" s="45">
        <v>0</v>
      </c>
      <c r="Q2132" s="45">
        <v>0</v>
      </c>
      <c r="R2132" s="57">
        <v>45658</v>
      </c>
      <c r="S2132" s="57">
        <v>46022</v>
      </c>
    </row>
    <row r="2133" spans="1:19" ht="20.3" x14ac:dyDescent="0.35">
      <c r="A2133" s="43">
        <v>388</v>
      </c>
      <c r="B2133" s="44" t="s">
        <v>1513</v>
      </c>
      <c r="C2133" s="55">
        <v>43956</v>
      </c>
      <c r="D2133" s="43" t="s">
        <v>1899</v>
      </c>
      <c r="E2133" s="43">
        <v>1968</v>
      </c>
      <c r="F2133" s="43" t="s">
        <v>2131</v>
      </c>
      <c r="G2133" s="56" t="s">
        <v>2097</v>
      </c>
      <c r="H2133" s="43">
        <v>2</v>
      </c>
      <c r="I2133" s="43">
        <v>2</v>
      </c>
      <c r="J2133" s="43">
        <v>0</v>
      </c>
      <c r="K2133" s="43">
        <v>647.11</v>
      </c>
      <c r="L2133" s="43">
        <v>645.80000000000007</v>
      </c>
      <c r="M2133" s="45">
        <v>0</v>
      </c>
      <c r="N2133" s="45">
        <f t="shared" si="211"/>
        <v>0</v>
      </c>
      <c r="O2133" s="45">
        <v>0</v>
      </c>
      <c r="P2133" s="45">
        <v>0</v>
      </c>
      <c r="Q2133" s="45">
        <v>0</v>
      </c>
      <c r="R2133" s="57">
        <v>45658</v>
      </c>
      <c r="S2133" s="57">
        <v>46022</v>
      </c>
    </row>
    <row r="2134" spans="1:19" ht="20.3" x14ac:dyDescent="0.3">
      <c r="A2134" s="46" t="s">
        <v>22</v>
      </c>
      <c r="B2134" s="46"/>
      <c r="C2134" s="58" t="s">
        <v>172</v>
      </c>
      <c r="D2134" s="58" t="s">
        <v>172</v>
      </c>
      <c r="E2134" s="58" t="s">
        <v>172</v>
      </c>
      <c r="F2134" s="58" t="s">
        <v>172</v>
      </c>
      <c r="G2134" s="58" t="s">
        <v>172</v>
      </c>
      <c r="H2134" s="58" t="s">
        <v>172</v>
      </c>
      <c r="I2134" s="58" t="s">
        <v>172</v>
      </c>
      <c r="J2134" s="49">
        <f>SUM(J2130:J2133)</f>
        <v>0</v>
      </c>
      <c r="K2134" s="49">
        <f t="shared" ref="K2134:Q2134" si="216">SUM(K2130:K2133)</f>
        <v>2589.3700000000003</v>
      </c>
      <c r="L2134" s="49">
        <f t="shared" si="216"/>
        <v>2585.7000000000003</v>
      </c>
      <c r="M2134" s="49">
        <f t="shared" si="216"/>
        <v>0</v>
      </c>
      <c r="N2134" s="49">
        <f t="shared" si="216"/>
        <v>0</v>
      </c>
      <c r="O2134" s="49">
        <f t="shared" si="216"/>
        <v>0</v>
      </c>
      <c r="P2134" s="49">
        <f t="shared" si="216"/>
        <v>0</v>
      </c>
      <c r="Q2134" s="49">
        <f t="shared" si="216"/>
        <v>0</v>
      </c>
      <c r="R2134" s="58" t="s">
        <v>172</v>
      </c>
      <c r="S2134" s="58" t="s">
        <v>172</v>
      </c>
    </row>
    <row r="2135" spans="1:19" ht="19.649999999999999" x14ac:dyDescent="0.3">
      <c r="A2135" s="53" t="s">
        <v>34</v>
      </c>
      <c r="B2135" s="53"/>
      <c r="C2135" s="58" t="s">
        <v>172</v>
      </c>
      <c r="D2135" s="58" t="s">
        <v>172</v>
      </c>
      <c r="E2135" s="58" t="s">
        <v>172</v>
      </c>
      <c r="F2135" s="58" t="s">
        <v>172</v>
      </c>
      <c r="G2135" s="58" t="s">
        <v>172</v>
      </c>
      <c r="H2135" s="58" t="s">
        <v>172</v>
      </c>
      <c r="I2135" s="58" t="s">
        <v>172</v>
      </c>
      <c r="J2135" s="49">
        <f>J2134</f>
        <v>0</v>
      </c>
      <c r="K2135" s="49">
        <f t="shared" ref="K2135:Q2135" si="217">K2134</f>
        <v>2589.3700000000003</v>
      </c>
      <c r="L2135" s="49">
        <f t="shared" si="217"/>
        <v>2585.7000000000003</v>
      </c>
      <c r="M2135" s="49">
        <f t="shared" si="217"/>
        <v>0</v>
      </c>
      <c r="N2135" s="49">
        <f t="shared" si="217"/>
        <v>0</v>
      </c>
      <c r="O2135" s="49">
        <f t="shared" si="217"/>
        <v>0</v>
      </c>
      <c r="P2135" s="49">
        <f t="shared" si="217"/>
        <v>0</v>
      </c>
      <c r="Q2135" s="49">
        <f t="shared" si="217"/>
        <v>0</v>
      </c>
      <c r="R2135" s="58" t="s">
        <v>172</v>
      </c>
      <c r="S2135" s="58" t="s">
        <v>172</v>
      </c>
    </row>
    <row r="2136" spans="1:19" ht="19.649999999999999" x14ac:dyDescent="0.3">
      <c r="A2136" s="590" t="s">
        <v>2064</v>
      </c>
      <c r="B2136" s="590"/>
      <c r="C2136" s="590"/>
      <c r="D2136" s="590"/>
      <c r="E2136" s="590"/>
      <c r="F2136" s="590"/>
      <c r="G2136" s="590"/>
      <c r="H2136" s="590"/>
      <c r="I2136" s="590"/>
      <c r="J2136" s="590"/>
      <c r="K2136" s="590"/>
      <c r="L2136" s="590"/>
      <c r="M2136" s="590"/>
      <c r="N2136" s="590"/>
      <c r="O2136" s="590"/>
      <c r="P2136" s="590"/>
      <c r="Q2136" s="590"/>
      <c r="R2136" s="590"/>
      <c r="S2136" s="591"/>
    </row>
    <row r="2137" spans="1:19" ht="19.649999999999999" x14ac:dyDescent="0.3">
      <c r="A2137" s="556" t="s">
        <v>2121</v>
      </c>
      <c r="B2137" s="556"/>
      <c r="C2137" s="556"/>
      <c r="D2137" s="556"/>
      <c r="E2137" s="556"/>
      <c r="F2137" s="556"/>
      <c r="G2137" s="556"/>
      <c r="H2137" s="556"/>
      <c r="I2137" s="556"/>
      <c r="J2137" s="556"/>
      <c r="K2137" s="556"/>
      <c r="L2137" s="556"/>
      <c r="M2137" s="556"/>
      <c r="N2137" s="556"/>
      <c r="O2137" s="556"/>
      <c r="P2137" s="556"/>
      <c r="Q2137" s="556"/>
      <c r="R2137" s="556"/>
      <c r="S2137" s="557"/>
    </row>
    <row r="2138" spans="1:19" ht="20.3" x14ac:dyDescent="0.35">
      <c r="A2138" s="43">
        <v>389</v>
      </c>
      <c r="B2138" s="44" t="s">
        <v>1515</v>
      </c>
      <c r="C2138" s="55">
        <v>44423</v>
      </c>
      <c r="D2138" s="43" t="s">
        <v>1899</v>
      </c>
      <c r="E2138" s="43">
        <v>1970</v>
      </c>
      <c r="F2138" s="43" t="s">
        <v>2131</v>
      </c>
      <c r="G2138" s="56" t="s">
        <v>2098</v>
      </c>
      <c r="H2138" s="43">
        <v>3</v>
      </c>
      <c r="I2138" s="43">
        <v>2</v>
      </c>
      <c r="J2138" s="43">
        <v>0</v>
      </c>
      <c r="K2138" s="43">
        <v>1062.9000000000001</v>
      </c>
      <c r="L2138" s="43">
        <v>939.2</v>
      </c>
      <c r="M2138" s="45">
        <v>0</v>
      </c>
      <c r="N2138" s="45">
        <f t="shared" si="211"/>
        <v>0</v>
      </c>
      <c r="O2138" s="45">
        <v>0</v>
      </c>
      <c r="P2138" s="45">
        <v>0</v>
      </c>
      <c r="Q2138" s="45">
        <v>0</v>
      </c>
      <c r="R2138" s="57">
        <v>45658</v>
      </c>
      <c r="S2138" s="57">
        <v>46022</v>
      </c>
    </row>
    <row r="2139" spans="1:19" ht="20.3" x14ac:dyDescent="0.35">
      <c r="A2139" s="43">
        <v>390</v>
      </c>
      <c r="B2139" s="44" t="s">
        <v>1517</v>
      </c>
      <c r="C2139" s="55">
        <v>44447</v>
      </c>
      <c r="D2139" s="43" t="s">
        <v>1899</v>
      </c>
      <c r="E2139" s="43">
        <v>1975</v>
      </c>
      <c r="F2139" s="43" t="s">
        <v>2131</v>
      </c>
      <c r="G2139" s="56" t="s">
        <v>2098</v>
      </c>
      <c r="H2139" s="43">
        <v>5</v>
      </c>
      <c r="I2139" s="43">
        <v>6</v>
      </c>
      <c r="J2139" s="43">
        <v>0</v>
      </c>
      <c r="K2139" s="43">
        <v>5065.3999999999996</v>
      </c>
      <c r="L2139" s="43">
        <v>4446.0999999999995</v>
      </c>
      <c r="M2139" s="45">
        <v>0</v>
      </c>
      <c r="N2139" s="45">
        <f t="shared" si="211"/>
        <v>0</v>
      </c>
      <c r="O2139" s="45">
        <v>0</v>
      </c>
      <c r="P2139" s="45">
        <v>0</v>
      </c>
      <c r="Q2139" s="45">
        <v>0</v>
      </c>
      <c r="R2139" s="57">
        <v>45658</v>
      </c>
      <c r="S2139" s="57">
        <v>46022</v>
      </c>
    </row>
    <row r="2140" spans="1:19" ht="20.3" x14ac:dyDescent="0.35">
      <c r="A2140" s="43">
        <v>391</v>
      </c>
      <c r="B2140" s="44" t="s">
        <v>1140</v>
      </c>
      <c r="C2140" s="55">
        <v>44355</v>
      </c>
      <c r="D2140" s="43" t="s">
        <v>1899</v>
      </c>
      <c r="E2140" s="43">
        <v>1973</v>
      </c>
      <c r="F2140" s="43" t="s">
        <v>2131</v>
      </c>
      <c r="G2140" s="56" t="s">
        <v>2098</v>
      </c>
      <c r="H2140" s="43">
        <v>5</v>
      </c>
      <c r="I2140" s="43">
        <v>4</v>
      </c>
      <c r="J2140" s="43">
        <v>0</v>
      </c>
      <c r="K2140" s="43">
        <v>4166.3999999999996</v>
      </c>
      <c r="L2140" s="43">
        <v>3721.6</v>
      </c>
      <c r="M2140" s="45">
        <v>0</v>
      </c>
      <c r="N2140" s="45">
        <f t="shared" si="211"/>
        <v>0</v>
      </c>
      <c r="O2140" s="45">
        <v>0</v>
      </c>
      <c r="P2140" s="45">
        <v>0</v>
      </c>
      <c r="Q2140" s="45">
        <v>0</v>
      </c>
      <c r="R2140" s="57">
        <v>45658</v>
      </c>
      <c r="S2140" s="57">
        <v>46022</v>
      </c>
    </row>
    <row r="2141" spans="1:19" ht="20.3" x14ac:dyDescent="0.35">
      <c r="A2141" s="43">
        <v>392</v>
      </c>
      <c r="B2141" s="44" t="s">
        <v>73</v>
      </c>
      <c r="C2141" s="55">
        <v>44489</v>
      </c>
      <c r="D2141" s="43" t="s">
        <v>1899</v>
      </c>
      <c r="E2141" s="43">
        <v>1983</v>
      </c>
      <c r="F2141" s="43" t="s">
        <v>2131</v>
      </c>
      <c r="G2141" s="56" t="s">
        <v>2099</v>
      </c>
      <c r="H2141" s="43">
        <v>9</v>
      </c>
      <c r="I2141" s="43">
        <v>1</v>
      </c>
      <c r="J2141" s="43">
        <v>0</v>
      </c>
      <c r="K2141" s="43">
        <v>3025.3</v>
      </c>
      <c r="L2141" s="43">
        <v>2336.8000000000002</v>
      </c>
      <c r="M2141" s="45">
        <v>0</v>
      </c>
      <c r="N2141" s="45">
        <f t="shared" si="211"/>
        <v>0</v>
      </c>
      <c r="O2141" s="45">
        <v>0</v>
      </c>
      <c r="P2141" s="45">
        <v>0</v>
      </c>
      <c r="Q2141" s="45">
        <v>0</v>
      </c>
      <c r="R2141" s="57">
        <v>45658</v>
      </c>
      <c r="S2141" s="57">
        <v>46022</v>
      </c>
    </row>
    <row r="2142" spans="1:19" ht="20.3" x14ac:dyDescent="0.35">
      <c r="A2142" s="43">
        <v>393</v>
      </c>
      <c r="B2142" s="44" t="s">
        <v>738</v>
      </c>
      <c r="C2142" s="55">
        <v>44517</v>
      </c>
      <c r="D2142" s="43" t="s">
        <v>1899</v>
      </c>
      <c r="E2142" s="43">
        <v>1978</v>
      </c>
      <c r="F2142" s="43" t="s">
        <v>2131</v>
      </c>
      <c r="G2142" s="56" t="s">
        <v>2097</v>
      </c>
      <c r="H2142" s="43">
        <v>5</v>
      </c>
      <c r="I2142" s="43">
        <v>6</v>
      </c>
      <c r="J2142" s="43">
        <v>0</v>
      </c>
      <c r="K2142" s="43">
        <v>5067.8</v>
      </c>
      <c r="L2142" s="43">
        <v>4425.3999999999996</v>
      </c>
      <c r="M2142" s="45">
        <v>0</v>
      </c>
      <c r="N2142" s="45">
        <f t="shared" si="211"/>
        <v>0</v>
      </c>
      <c r="O2142" s="45">
        <v>0</v>
      </c>
      <c r="P2142" s="45">
        <v>0</v>
      </c>
      <c r="Q2142" s="45">
        <v>0</v>
      </c>
      <c r="R2142" s="57">
        <v>45658</v>
      </c>
      <c r="S2142" s="57">
        <v>46022</v>
      </c>
    </row>
    <row r="2143" spans="1:19" ht="20.3" x14ac:dyDescent="0.3">
      <c r="A2143" s="46" t="s">
        <v>22</v>
      </c>
      <c r="B2143" s="46"/>
      <c r="C2143" s="58" t="s">
        <v>172</v>
      </c>
      <c r="D2143" s="58" t="s">
        <v>172</v>
      </c>
      <c r="E2143" s="58" t="s">
        <v>172</v>
      </c>
      <c r="F2143" s="58" t="s">
        <v>172</v>
      </c>
      <c r="G2143" s="58" t="s">
        <v>172</v>
      </c>
      <c r="H2143" s="58" t="s">
        <v>172</v>
      </c>
      <c r="I2143" s="58" t="s">
        <v>172</v>
      </c>
      <c r="J2143" s="49">
        <f>SUM(J2138:J2142)</f>
        <v>0</v>
      </c>
      <c r="K2143" s="49">
        <f t="shared" ref="K2143:Q2143" si="218">SUM(K2138:K2142)</f>
        <v>18387.8</v>
      </c>
      <c r="L2143" s="49">
        <f t="shared" si="218"/>
        <v>15869.1</v>
      </c>
      <c r="M2143" s="49">
        <f t="shared" si="218"/>
        <v>0</v>
      </c>
      <c r="N2143" s="49">
        <f t="shared" si="218"/>
        <v>0</v>
      </c>
      <c r="O2143" s="49">
        <f t="shared" si="218"/>
        <v>0</v>
      </c>
      <c r="P2143" s="49">
        <f t="shared" si="218"/>
        <v>0</v>
      </c>
      <c r="Q2143" s="49">
        <f t="shared" si="218"/>
        <v>0</v>
      </c>
      <c r="R2143" s="58" t="s">
        <v>172</v>
      </c>
      <c r="S2143" s="58" t="s">
        <v>172</v>
      </c>
    </row>
    <row r="2144" spans="1:19" ht="19.649999999999999" x14ac:dyDescent="0.3">
      <c r="A2144" s="53" t="s">
        <v>34</v>
      </c>
      <c r="B2144" s="53"/>
      <c r="C2144" s="58" t="s">
        <v>172</v>
      </c>
      <c r="D2144" s="58" t="s">
        <v>172</v>
      </c>
      <c r="E2144" s="58" t="s">
        <v>172</v>
      </c>
      <c r="F2144" s="58" t="s">
        <v>172</v>
      </c>
      <c r="G2144" s="58" t="s">
        <v>172</v>
      </c>
      <c r="H2144" s="58" t="s">
        <v>172</v>
      </c>
      <c r="I2144" s="58" t="s">
        <v>172</v>
      </c>
      <c r="J2144" s="49">
        <f>J2143</f>
        <v>0</v>
      </c>
      <c r="K2144" s="49">
        <f t="shared" ref="K2144:Q2144" si="219">K2143</f>
        <v>18387.8</v>
      </c>
      <c r="L2144" s="49">
        <f t="shared" si="219"/>
        <v>15869.1</v>
      </c>
      <c r="M2144" s="49">
        <f t="shared" si="219"/>
        <v>0</v>
      </c>
      <c r="N2144" s="49">
        <f t="shared" si="219"/>
        <v>0</v>
      </c>
      <c r="O2144" s="49">
        <f t="shared" si="219"/>
        <v>0</v>
      </c>
      <c r="P2144" s="49">
        <f t="shared" si="219"/>
        <v>0</v>
      </c>
      <c r="Q2144" s="49">
        <f t="shared" si="219"/>
        <v>0</v>
      </c>
      <c r="R2144" s="58" t="s">
        <v>172</v>
      </c>
      <c r="S2144" s="58" t="s">
        <v>172</v>
      </c>
    </row>
    <row r="2145" spans="1:19" ht="19.649999999999999" x14ac:dyDescent="0.3">
      <c r="A2145" s="590" t="s">
        <v>2122</v>
      </c>
      <c r="B2145" s="590"/>
      <c r="C2145" s="590"/>
      <c r="D2145" s="590"/>
      <c r="E2145" s="590"/>
      <c r="F2145" s="590"/>
      <c r="G2145" s="590"/>
      <c r="H2145" s="590"/>
      <c r="I2145" s="590"/>
      <c r="J2145" s="590"/>
      <c r="K2145" s="590"/>
      <c r="L2145" s="590"/>
      <c r="M2145" s="590"/>
      <c r="N2145" s="590"/>
      <c r="O2145" s="590"/>
      <c r="P2145" s="590"/>
      <c r="Q2145" s="590"/>
      <c r="R2145" s="590"/>
      <c r="S2145" s="591"/>
    </row>
    <row r="2146" spans="1:19" ht="19.649999999999999" x14ac:dyDescent="0.3">
      <c r="A2146" s="556" t="s">
        <v>2123</v>
      </c>
      <c r="B2146" s="556"/>
      <c r="C2146" s="556"/>
      <c r="D2146" s="556"/>
      <c r="E2146" s="556"/>
      <c r="F2146" s="556"/>
      <c r="G2146" s="556"/>
      <c r="H2146" s="556"/>
      <c r="I2146" s="556"/>
      <c r="J2146" s="556"/>
      <c r="K2146" s="556"/>
      <c r="L2146" s="556"/>
      <c r="M2146" s="556"/>
      <c r="N2146" s="556"/>
      <c r="O2146" s="556"/>
      <c r="P2146" s="556"/>
      <c r="Q2146" s="556"/>
      <c r="R2146" s="556"/>
      <c r="S2146" s="557"/>
    </row>
    <row r="2147" spans="1:19" ht="20.3" x14ac:dyDescent="0.35">
      <c r="A2147" s="43">
        <v>394</v>
      </c>
      <c r="B2147" s="47" t="s">
        <v>752</v>
      </c>
      <c r="C2147" s="55">
        <v>44757</v>
      </c>
      <c r="D2147" s="43" t="s">
        <v>1899</v>
      </c>
      <c r="E2147" s="43">
        <v>1969</v>
      </c>
      <c r="F2147" s="43" t="s">
        <v>2131</v>
      </c>
      <c r="G2147" s="56" t="s">
        <v>2098</v>
      </c>
      <c r="H2147" s="43">
        <v>4</v>
      </c>
      <c r="I2147" s="43">
        <v>2</v>
      </c>
      <c r="J2147" s="43">
        <v>0</v>
      </c>
      <c r="K2147" s="43">
        <v>2302</v>
      </c>
      <c r="L2147" s="43">
        <v>1271.9000000000001</v>
      </c>
      <c r="M2147" s="45">
        <v>0</v>
      </c>
      <c r="N2147" s="45">
        <f t="shared" si="211"/>
        <v>0</v>
      </c>
      <c r="O2147" s="45">
        <v>0</v>
      </c>
      <c r="P2147" s="45">
        <v>0</v>
      </c>
      <c r="Q2147" s="45">
        <v>0</v>
      </c>
      <c r="R2147" s="57">
        <v>45658</v>
      </c>
      <c r="S2147" s="57">
        <v>46022</v>
      </c>
    </row>
    <row r="2148" spans="1:19" ht="20.3" x14ac:dyDescent="0.3">
      <c r="A2148" s="46" t="s">
        <v>22</v>
      </c>
      <c r="B2148" s="46"/>
      <c r="C2148" s="58" t="s">
        <v>172</v>
      </c>
      <c r="D2148" s="58" t="s">
        <v>172</v>
      </c>
      <c r="E2148" s="58" t="s">
        <v>172</v>
      </c>
      <c r="F2148" s="58" t="s">
        <v>172</v>
      </c>
      <c r="G2148" s="58" t="s">
        <v>172</v>
      </c>
      <c r="H2148" s="58" t="s">
        <v>172</v>
      </c>
      <c r="I2148" s="58" t="s">
        <v>172</v>
      </c>
      <c r="J2148" s="49">
        <f>SUM(J2147)</f>
        <v>0</v>
      </c>
      <c r="K2148" s="49">
        <f t="shared" ref="K2148:Q2148" si="220">SUM(K2147)</f>
        <v>2302</v>
      </c>
      <c r="L2148" s="49">
        <f t="shared" si="220"/>
        <v>1271.9000000000001</v>
      </c>
      <c r="M2148" s="49">
        <f t="shared" si="220"/>
        <v>0</v>
      </c>
      <c r="N2148" s="49">
        <f t="shared" si="220"/>
        <v>0</v>
      </c>
      <c r="O2148" s="49">
        <f t="shared" si="220"/>
        <v>0</v>
      </c>
      <c r="P2148" s="49">
        <f t="shared" si="220"/>
        <v>0</v>
      </c>
      <c r="Q2148" s="49">
        <f t="shared" si="220"/>
        <v>0</v>
      </c>
      <c r="R2148" s="58" t="s">
        <v>172</v>
      </c>
      <c r="S2148" s="58" t="s">
        <v>172</v>
      </c>
    </row>
    <row r="2149" spans="1:19" ht="19.649999999999999" x14ac:dyDescent="0.3">
      <c r="A2149" s="53" t="s">
        <v>34</v>
      </c>
      <c r="B2149" s="53"/>
      <c r="C2149" s="58" t="s">
        <v>172</v>
      </c>
      <c r="D2149" s="58" t="s">
        <v>172</v>
      </c>
      <c r="E2149" s="58" t="s">
        <v>172</v>
      </c>
      <c r="F2149" s="58" t="s">
        <v>172</v>
      </c>
      <c r="G2149" s="58" t="s">
        <v>172</v>
      </c>
      <c r="H2149" s="58" t="s">
        <v>172</v>
      </c>
      <c r="I2149" s="58" t="s">
        <v>172</v>
      </c>
      <c r="J2149" s="49">
        <f>J2148</f>
        <v>0</v>
      </c>
      <c r="K2149" s="49">
        <f t="shared" ref="K2149:Q2149" si="221">K2148</f>
        <v>2302</v>
      </c>
      <c r="L2149" s="49">
        <f t="shared" si="221"/>
        <v>1271.9000000000001</v>
      </c>
      <c r="M2149" s="49">
        <f t="shared" si="221"/>
        <v>0</v>
      </c>
      <c r="N2149" s="49">
        <f t="shared" si="221"/>
        <v>0</v>
      </c>
      <c r="O2149" s="49">
        <f t="shared" si="221"/>
        <v>0</v>
      </c>
      <c r="P2149" s="49">
        <f t="shared" si="221"/>
        <v>0</v>
      </c>
      <c r="Q2149" s="49">
        <f t="shared" si="221"/>
        <v>0</v>
      </c>
      <c r="R2149" s="58" t="s">
        <v>172</v>
      </c>
      <c r="S2149" s="58" t="s">
        <v>172</v>
      </c>
    </row>
    <row r="2150" spans="1:19" ht="19.649999999999999" x14ac:dyDescent="0.3">
      <c r="A2150" s="590" t="s">
        <v>2124</v>
      </c>
      <c r="B2150" s="590"/>
      <c r="C2150" s="590"/>
      <c r="D2150" s="590"/>
      <c r="E2150" s="590"/>
      <c r="F2150" s="590"/>
      <c r="G2150" s="590"/>
      <c r="H2150" s="590"/>
      <c r="I2150" s="590"/>
      <c r="J2150" s="590"/>
      <c r="K2150" s="590"/>
      <c r="L2150" s="590"/>
      <c r="M2150" s="590"/>
      <c r="N2150" s="590"/>
      <c r="O2150" s="590"/>
      <c r="P2150" s="590"/>
      <c r="Q2150" s="590"/>
      <c r="R2150" s="590"/>
      <c r="S2150" s="591"/>
    </row>
    <row r="2151" spans="1:19" ht="19.649999999999999" x14ac:dyDescent="0.3">
      <c r="A2151" s="556" t="s">
        <v>2125</v>
      </c>
      <c r="B2151" s="556"/>
      <c r="C2151" s="556"/>
      <c r="D2151" s="556"/>
      <c r="E2151" s="556"/>
      <c r="F2151" s="556"/>
      <c r="G2151" s="556"/>
      <c r="H2151" s="556"/>
      <c r="I2151" s="556"/>
      <c r="J2151" s="556"/>
      <c r="K2151" s="556"/>
      <c r="L2151" s="556"/>
      <c r="M2151" s="556"/>
      <c r="N2151" s="556"/>
      <c r="O2151" s="556"/>
      <c r="P2151" s="556"/>
      <c r="Q2151" s="556"/>
      <c r="R2151" s="556"/>
      <c r="S2151" s="557"/>
    </row>
    <row r="2152" spans="1:19" ht="20.3" x14ac:dyDescent="0.35">
      <c r="A2152" s="43">
        <v>395</v>
      </c>
      <c r="B2152" s="47" t="s">
        <v>1521</v>
      </c>
      <c r="C2152" s="55">
        <v>44678</v>
      </c>
      <c r="D2152" s="43" t="s">
        <v>1899</v>
      </c>
      <c r="E2152" s="43">
        <v>1976</v>
      </c>
      <c r="F2152" s="43" t="s">
        <v>2131</v>
      </c>
      <c r="G2152" s="56" t="s">
        <v>2098</v>
      </c>
      <c r="H2152" s="43">
        <v>2</v>
      </c>
      <c r="I2152" s="43">
        <v>3</v>
      </c>
      <c r="J2152" s="43">
        <v>0</v>
      </c>
      <c r="K2152" s="43">
        <v>1300.4000000000001</v>
      </c>
      <c r="L2152" s="43">
        <v>763.3</v>
      </c>
      <c r="M2152" s="45">
        <v>0</v>
      </c>
      <c r="N2152" s="45">
        <f t="shared" si="211"/>
        <v>0</v>
      </c>
      <c r="O2152" s="45">
        <v>0</v>
      </c>
      <c r="P2152" s="45">
        <v>0</v>
      </c>
      <c r="Q2152" s="45">
        <v>0</v>
      </c>
      <c r="R2152" s="57">
        <v>45658</v>
      </c>
      <c r="S2152" s="57">
        <v>46022</v>
      </c>
    </row>
    <row r="2153" spans="1:19" ht="20.3" x14ac:dyDescent="0.35">
      <c r="A2153" s="43">
        <v>396</v>
      </c>
      <c r="B2153" s="47" t="s">
        <v>1522</v>
      </c>
      <c r="C2153" s="55">
        <v>44684</v>
      </c>
      <c r="D2153" s="43" t="s">
        <v>1899</v>
      </c>
      <c r="E2153" s="43">
        <v>1989</v>
      </c>
      <c r="F2153" s="43" t="s">
        <v>2131</v>
      </c>
      <c r="G2153" s="56" t="s">
        <v>2098</v>
      </c>
      <c r="H2153" s="43">
        <v>2</v>
      </c>
      <c r="I2153" s="43">
        <v>3</v>
      </c>
      <c r="J2153" s="43">
        <v>0</v>
      </c>
      <c r="K2153" s="43">
        <v>1790.32</v>
      </c>
      <c r="L2153" s="43">
        <v>1000.2</v>
      </c>
      <c r="M2153" s="45">
        <v>0</v>
      </c>
      <c r="N2153" s="45">
        <f t="shared" si="211"/>
        <v>0</v>
      </c>
      <c r="O2153" s="45">
        <v>0</v>
      </c>
      <c r="P2153" s="45">
        <v>0</v>
      </c>
      <c r="Q2153" s="45">
        <v>0</v>
      </c>
      <c r="R2153" s="57">
        <v>45658</v>
      </c>
      <c r="S2153" s="57">
        <v>46022</v>
      </c>
    </row>
    <row r="2154" spans="1:19" ht="20.3" x14ac:dyDescent="0.3">
      <c r="A2154" s="46" t="s">
        <v>22</v>
      </c>
      <c r="B2154" s="46"/>
      <c r="C2154" s="58" t="s">
        <v>172</v>
      </c>
      <c r="D2154" s="58" t="s">
        <v>172</v>
      </c>
      <c r="E2154" s="58" t="s">
        <v>172</v>
      </c>
      <c r="F2154" s="58" t="s">
        <v>172</v>
      </c>
      <c r="G2154" s="58" t="s">
        <v>172</v>
      </c>
      <c r="H2154" s="58" t="s">
        <v>172</v>
      </c>
      <c r="I2154" s="58" t="s">
        <v>172</v>
      </c>
      <c r="J2154" s="49">
        <f>SUM(J2152:J2153)</f>
        <v>0</v>
      </c>
      <c r="K2154" s="49">
        <f t="shared" ref="K2154:Q2154" si="222">SUM(K2152:K2153)</f>
        <v>3090.7200000000003</v>
      </c>
      <c r="L2154" s="49">
        <f t="shared" si="222"/>
        <v>1763.5</v>
      </c>
      <c r="M2154" s="49">
        <f t="shared" si="222"/>
        <v>0</v>
      </c>
      <c r="N2154" s="49">
        <f t="shared" si="222"/>
        <v>0</v>
      </c>
      <c r="O2154" s="49">
        <f t="shared" si="222"/>
        <v>0</v>
      </c>
      <c r="P2154" s="49">
        <f t="shared" si="222"/>
        <v>0</v>
      </c>
      <c r="Q2154" s="49">
        <f t="shared" si="222"/>
        <v>0</v>
      </c>
      <c r="R2154" s="58" t="s">
        <v>172</v>
      </c>
      <c r="S2154" s="58" t="s">
        <v>172</v>
      </c>
    </row>
    <row r="2155" spans="1:19" ht="19.649999999999999" x14ac:dyDescent="0.3">
      <c r="A2155" s="53" t="s">
        <v>34</v>
      </c>
      <c r="B2155" s="53"/>
      <c r="C2155" s="58" t="s">
        <v>172</v>
      </c>
      <c r="D2155" s="58" t="s">
        <v>172</v>
      </c>
      <c r="E2155" s="58" t="s">
        <v>172</v>
      </c>
      <c r="F2155" s="58" t="s">
        <v>172</v>
      </c>
      <c r="G2155" s="58" t="s">
        <v>172</v>
      </c>
      <c r="H2155" s="58" t="s">
        <v>172</v>
      </c>
      <c r="I2155" s="58" t="s">
        <v>172</v>
      </c>
      <c r="J2155" s="49">
        <f>J2154</f>
        <v>0</v>
      </c>
      <c r="K2155" s="49">
        <f t="shared" ref="K2155:Q2155" si="223">K2154</f>
        <v>3090.7200000000003</v>
      </c>
      <c r="L2155" s="49">
        <f t="shared" si="223"/>
        <v>1763.5</v>
      </c>
      <c r="M2155" s="49">
        <f t="shared" si="223"/>
        <v>0</v>
      </c>
      <c r="N2155" s="49">
        <f t="shared" si="223"/>
        <v>0</v>
      </c>
      <c r="O2155" s="49">
        <f t="shared" si="223"/>
        <v>0</v>
      </c>
      <c r="P2155" s="49">
        <f t="shared" si="223"/>
        <v>0</v>
      </c>
      <c r="Q2155" s="49">
        <f t="shared" si="223"/>
        <v>0</v>
      </c>
      <c r="R2155" s="58" t="s">
        <v>172</v>
      </c>
      <c r="S2155" s="58" t="s">
        <v>172</v>
      </c>
    </row>
    <row r="2156" spans="1:19" ht="19.649999999999999" x14ac:dyDescent="0.3">
      <c r="A2156" s="590" t="s">
        <v>1966</v>
      </c>
      <c r="B2156" s="590"/>
      <c r="C2156" s="590"/>
      <c r="D2156" s="590"/>
      <c r="E2156" s="590"/>
      <c r="F2156" s="590"/>
      <c r="G2156" s="590"/>
      <c r="H2156" s="590"/>
      <c r="I2156" s="590"/>
      <c r="J2156" s="590"/>
      <c r="K2156" s="590"/>
      <c r="L2156" s="590"/>
      <c r="M2156" s="590"/>
      <c r="N2156" s="590"/>
      <c r="O2156" s="590"/>
      <c r="P2156" s="590"/>
      <c r="Q2156" s="590"/>
      <c r="R2156" s="590"/>
      <c r="S2156" s="591"/>
    </row>
    <row r="2157" spans="1:19" ht="19.649999999999999" x14ac:dyDescent="0.3">
      <c r="A2157" s="556" t="s">
        <v>1967</v>
      </c>
      <c r="B2157" s="556"/>
      <c r="C2157" s="556"/>
      <c r="D2157" s="556"/>
      <c r="E2157" s="556"/>
      <c r="F2157" s="556"/>
      <c r="G2157" s="556"/>
      <c r="H2157" s="556"/>
      <c r="I2157" s="556"/>
      <c r="J2157" s="556"/>
      <c r="K2157" s="556"/>
      <c r="L2157" s="556"/>
      <c r="M2157" s="556"/>
      <c r="N2157" s="556"/>
      <c r="O2157" s="556"/>
      <c r="P2157" s="556"/>
      <c r="Q2157" s="556"/>
      <c r="R2157" s="556"/>
      <c r="S2157" s="557"/>
    </row>
    <row r="2158" spans="1:19" ht="20.3" x14ac:dyDescent="0.35">
      <c r="A2158" s="43">
        <v>397</v>
      </c>
      <c r="B2158" s="47" t="s">
        <v>1523</v>
      </c>
      <c r="C2158" s="55">
        <v>44716</v>
      </c>
      <c r="D2158" s="43" t="s">
        <v>1899</v>
      </c>
      <c r="E2158" s="43">
        <v>1986</v>
      </c>
      <c r="F2158" s="43" t="s">
        <v>2131</v>
      </c>
      <c r="G2158" s="56" t="s">
        <v>2097</v>
      </c>
      <c r="H2158" s="43">
        <v>5</v>
      </c>
      <c r="I2158" s="43">
        <v>8</v>
      </c>
      <c r="J2158" s="43">
        <v>0</v>
      </c>
      <c r="K2158" s="43">
        <v>6012.9</v>
      </c>
      <c r="L2158" s="43">
        <v>5577.93</v>
      </c>
      <c r="M2158" s="45">
        <v>0</v>
      </c>
      <c r="N2158" s="45">
        <f t="shared" si="211"/>
        <v>0</v>
      </c>
      <c r="O2158" s="45">
        <v>0</v>
      </c>
      <c r="P2158" s="45">
        <v>0</v>
      </c>
      <c r="Q2158" s="45">
        <v>0</v>
      </c>
      <c r="R2158" s="57">
        <v>45658</v>
      </c>
      <c r="S2158" s="57">
        <v>46022</v>
      </c>
    </row>
    <row r="2159" spans="1:19" ht="20.3" x14ac:dyDescent="0.3">
      <c r="A2159" s="46" t="s">
        <v>22</v>
      </c>
      <c r="B2159" s="46"/>
      <c r="C2159" s="58" t="s">
        <v>172</v>
      </c>
      <c r="D2159" s="58" t="s">
        <v>172</v>
      </c>
      <c r="E2159" s="58" t="s">
        <v>172</v>
      </c>
      <c r="F2159" s="58" t="s">
        <v>172</v>
      </c>
      <c r="G2159" s="58" t="s">
        <v>172</v>
      </c>
      <c r="H2159" s="58" t="s">
        <v>172</v>
      </c>
      <c r="I2159" s="58" t="s">
        <v>172</v>
      </c>
      <c r="J2159" s="49">
        <f>SUM(J2158)</f>
        <v>0</v>
      </c>
      <c r="K2159" s="49">
        <f t="shared" ref="K2159:Q2159" si="224">SUM(K2158)</f>
        <v>6012.9</v>
      </c>
      <c r="L2159" s="49">
        <f t="shared" si="224"/>
        <v>5577.93</v>
      </c>
      <c r="M2159" s="49">
        <f t="shared" si="224"/>
        <v>0</v>
      </c>
      <c r="N2159" s="49">
        <f t="shared" si="224"/>
        <v>0</v>
      </c>
      <c r="O2159" s="49">
        <f t="shared" si="224"/>
        <v>0</v>
      </c>
      <c r="P2159" s="49">
        <f t="shared" si="224"/>
        <v>0</v>
      </c>
      <c r="Q2159" s="49">
        <f t="shared" si="224"/>
        <v>0</v>
      </c>
      <c r="R2159" s="58" t="s">
        <v>172</v>
      </c>
      <c r="S2159" s="58" t="s">
        <v>172</v>
      </c>
    </row>
    <row r="2160" spans="1:19" ht="19.649999999999999" x14ac:dyDescent="0.3">
      <c r="A2160" s="53" t="s">
        <v>34</v>
      </c>
      <c r="B2160" s="53"/>
      <c r="C2160" s="58" t="s">
        <v>172</v>
      </c>
      <c r="D2160" s="58" t="s">
        <v>172</v>
      </c>
      <c r="E2160" s="58" t="s">
        <v>172</v>
      </c>
      <c r="F2160" s="58" t="s">
        <v>172</v>
      </c>
      <c r="G2160" s="58" t="s">
        <v>172</v>
      </c>
      <c r="H2160" s="58" t="s">
        <v>172</v>
      </c>
      <c r="I2160" s="58" t="s">
        <v>172</v>
      </c>
      <c r="J2160" s="49">
        <f>J2159</f>
        <v>0</v>
      </c>
      <c r="K2160" s="49">
        <f t="shared" ref="K2160:Q2160" si="225">K2159</f>
        <v>6012.9</v>
      </c>
      <c r="L2160" s="49">
        <f t="shared" si="225"/>
        <v>5577.93</v>
      </c>
      <c r="M2160" s="49">
        <f t="shared" si="225"/>
        <v>0</v>
      </c>
      <c r="N2160" s="49">
        <f t="shared" si="225"/>
        <v>0</v>
      </c>
      <c r="O2160" s="49">
        <f t="shared" si="225"/>
        <v>0</v>
      </c>
      <c r="P2160" s="49">
        <f t="shared" si="225"/>
        <v>0</v>
      </c>
      <c r="Q2160" s="49">
        <f t="shared" si="225"/>
        <v>0</v>
      </c>
      <c r="R2160" s="58" t="s">
        <v>172</v>
      </c>
      <c r="S2160" s="58" t="s">
        <v>172</v>
      </c>
    </row>
    <row r="2161" spans="1:19" ht="19.649999999999999" x14ac:dyDescent="0.3">
      <c r="A2161" s="590" t="s">
        <v>2126</v>
      </c>
      <c r="B2161" s="590"/>
      <c r="C2161" s="590"/>
      <c r="D2161" s="590"/>
      <c r="E2161" s="590"/>
      <c r="F2161" s="590"/>
      <c r="G2161" s="590"/>
      <c r="H2161" s="590"/>
      <c r="I2161" s="590"/>
      <c r="J2161" s="590"/>
      <c r="K2161" s="590"/>
      <c r="L2161" s="590"/>
      <c r="M2161" s="590"/>
      <c r="N2161" s="590"/>
      <c r="O2161" s="590"/>
      <c r="P2161" s="590"/>
      <c r="Q2161" s="590"/>
      <c r="R2161" s="590"/>
      <c r="S2161" s="591"/>
    </row>
    <row r="2162" spans="1:19" ht="19.649999999999999" x14ac:dyDescent="0.3">
      <c r="A2162" s="556" t="s">
        <v>2127</v>
      </c>
      <c r="B2162" s="556"/>
      <c r="C2162" s="556"/>
      <c r="D2162" s="556"/>
      <c r="E2162" s="556"/>
      <c r="F2162" s="556"/>
      <c r="G2162" s="556"/>
      <c r="H2162" s="556"/>
      <c r="I2162" s="556"/>
      <c r="J2162" s="556"/>
      <c r="K2162" s="556"/>
      <c r="L2162" s="556"/>
      <c r="M2162" s="556"/>
      <c r="N2162" s="556"/>
      <c r="O2162" s="556"/>
      <c r="P2162" s="556"/>
      <c r="Q2162" s="556"/>
      <c r="R2162" s="556"/>
      <c r="S2162" s="557"/>
    </row>
    <row r="2163" spans="1:19" ht="20.3" x14ac:dyDescent="0.35">
      <c r="A2163" s="43">
        <v>398</v>
      </c>
      <c r="B2163" s="44" t="s">
        <v>1155</v>
      </c>
      <c r="C2163" s="55">
        <v>44906</v>
      </c>
      <c r="D2163" s="43" t="s">
        <v>1899</v>
      </c>
      <c r="E2163" s="43">
        <v>1968</v>
      </c>
      <c r="F2163" s="43" t="s">
        <v>2131</v>
      </c>
      <c r="G2163" s="56" t="s">
        <v>2097</v>
      </c>
      <c r="H2163" s="43">
        <v>4</v>
      </c>
      <c r="I2163" s="43">
        <v>3</v>
      </c>
      <c r="J2163" s="43">
        <v>0</v>
      </c>
      <c r="K2163" s="43">
        <v>3620.8</v>
      </c>
      <c r="L2163" s="43">
        <v>2283.6</v>
      </c>
      <c r="M2163" s="45">
        <v>0</v>
      </c>
      <c r="N2163" s="45">
        <f t="shared" si="211"/>
        <v>0</v>
      </c>
      <c r="O2163" s="45">
        <v>0</v>
      </c>
      <c r="P2163" s="45">
        <v>0</v>
      </c>
      <c r="Q2163" s="45">
        <v>0</v>
      </c>
      <c r="R2163" s="57">
        <v>45658</v>
      </c>
      <c r="S2163" s="57">
        <v>46022</v>
      </c>
    </row>
    <row r="2164" spans="1:19" ht="20.3" x14ac:dyDescent="0.35">
      <c r="A2164" s="43">
        <v>399</v>
      </c>
      <c r="B2164" s="44" t="s">
        <v>1156</v>
      </c>
      <c r="C2164" s="55">
        <v>44907</v>
      </c>
      <c r="D2164" s="43" t="s">
        <v>1899</v>
      </c>
      <c r="E2164" s="43">
        <v>1968</v>
      </c>
      <c r="F2164" s="43" t="s">
        <v>2131</v>
      </c>
      <c r="G2164" s="56" t="s">
        <v>2097</v>
      </c>
      <c r="H2164" s="43">
        <v>4</v>
      </c>
      <c r="I2164" s="43">
        <v>3</v>
      </c>
      <c r="J2164" s="43">
        <v>0</v>
      </c>
      <c r="K2164" s="43">
        <v>3291.8</v>
      </c>
      <c r="L2164" s="43">
        <v>2109.1</v>
      </c>
      <c r="M2164" s="45">
        <v>0</v>
      </c>
      <c r="N2164" s="45">
        <f t="shared" si="211"/>
        <v>0</v>
      </c>
      <c r="O2164" s="45">
        <v>0</v>
      </c>
      <c r="P2164" s="45">
        <v>0</v>
      </c>
      <c r="Q2164" s="45">
        <v>0</v>
      </c>
      <c r="R2164" s="57">
        <v>45658</v>
      </c>
      <c r="S2164" s="57">
        <v>46022</v>
      </c>
    </row>
    <row r="2165" spans="1:19" ht="20.3" x14ac:dyDescent="0.35">
      <c r="A2165" s="43">
        <v>400</v>
      </c>
      <c r="B2165" s="44" t="s">
        <v>1157</v>
      </c>
      <c r="C2165" s="55">
        <v>44910</v>
      </c>
      <c r="D2165" s="43" t="s">
        <v>1899</v>
      </c>
      <c r="E2165" s="43">
        <v>1968</v>
      </c>
      <c r="F2165" s="43" t="s">
        <v>2131</v>
      </c>
      <c r="G2165" s="56" t="s">
        <v>2097</v>
      </c>
      <c r="H2165" s="43">
        <v>4</v>
      </c>
      <c r="I2165" s="43">
        <v>3</v>
      </c>
      <c r="J2165" s="43">
        <v>0</v>
      </c>
      <c r="K2165" s="43">
        <v>3290.5</v>
      </c>
      <c r="L2165" s="43">
        <v>2058.1999999999998</v>
      </c>
      <c r="M2165" s="45">
        <v>0</v>
      </c>
      <c r="N2165" s="45">
        <f t="shared" si="211"/>
        <v>0</v>
      </c>
      <c r="O2165" s="45">
        <v>0</v>
      </c>
      <c r="P2165" s="45">
        <v>0</v>
      </c>
      <c r="Q2165" s="45">
        <v>0</v>
      </c>
      <c r="R2165" s="57">
        <v>45658</v>
      </c>
      <c r="S2165" s="57">
        <v>46022</v>
      </c>
    </row>
    <row r="2166" spans="1:19" ht="20.3" x14ac:dyDescent="0.35">
      <c r="A2166" s="43">
        <v>401</v>
      </c>
      <c r="B2166" s="44" t="s">
        <v>1146</v>
      </c>
      <c r="C2166" s="55">
        <v>44929</v>
      </c>
      <c r="D2166" s="43" t="s">
        <v>1899</v>
      </c>
      <c r="E2166" s="43">
        <v>1959</v>
      </c>
      <c r="F2166" s="43" t="s">
        <v>2131</v>
      </c>
      <c r="G2166" s="56" t="s">
        <v>2103</v>
      </c>
      <c r="H2166" s="43">
        <v>2</v>
      </c>
      <c r="I2166" s="43">
        <v>1</v>
      </c>
      <c r="J2166" s="43">
        <v>0</v>
      </c>
      <c r="K2166" s="43">
        <v>687.4</v>
      </c>
      <c r="L2166" s="43">
        <v>404.2</v>
      </c>
      <c r="M2166" s="45">
        <v>0</v>
      </c>
      <c r="N2166" s="45">
        <f t="shared" si="211"/>
        <v>0</v>
      </c>
      <c r="O2166" s="45">
        <v>0</v>
      </c>
      <c r="P2166" s="45">
        <v>0</v>
      </c>
      <c r="Q2166" s="45">
        <v>0</v>
      </c>
      <c r="R2166" s="57">
        <v>45658</v>
      </c>
      <c r="S2166" s="57">
        <v>46022</v>
      </c>
    </row>
    <row r="2167" spans="1:19" ht="20.3" x14ac:dyDescent="0.35">
      <c r="A2167" s="43">
        <v>402</v>
      </c>
      <c r="B2167" s="44" t="s">
        <v>1147</v>
      </c>
      <c r="C2167" s="55">
        <v>44930</v>
      </c>
      <c r="D2167" s="43" t="s">
        <v>1899</v>
      </c>
      <c r="E2167" s="43">
        <v>1959</v>
      </c>
      <c r="F2167" s="43" t="s">
        <v>2131</v>
      </c>
      <c r="G2167" s="56" t="s">
        <v>2103</v>
      </c>
      <c r="H2167" s="43">
        <v>2</v>
      </c>
      <c r="I2167" s="43">
        <v>1</v>
      </c>
      <c r="J2167" s="43">
        <v>0</v>
      </c>
      <c r="K2167" s="43">
        <v>701</v>
      </c>
      <c r="L2167" s="43">
        <v>416.9</v>
      </c>
      <c r="M2167" s="45">
        <v>0</v>
      </c>
      <c r="N2167" s="45">
        <f t="shared" si="211"/>
        <v>0</v>
      </c>
      <c r="O2167" s="45">
        <v>0</v>
      </c>
      <c r="P2167" s="45">
        <v>0</v>
      </c>
      <c r="Q2167" s="45">
        <v>0</v>
      </c>
      <c r="R2167" s="57">
        <v>45658</v>
      </c>
      <c r="S2167" s="57">
        <v>46022</v>
      </c>
    </row>
    <row r="2168" spans="1:19" ht="20.3" x14ac:dyDescent="0.35">
      <c r="A2168" s="43">
        <v>403</v>
      </c>
      <c r="B2168" s="44" t="s">
        <v>1158</v>
      </c>
      <c r="C2168" s="55">
        <v>44938</v>
      </c>
      <c r="D2168" s="43" t="s">
        <v>1899</v>
      </c>
      <c r="E2168" s="43">
        <v>1960</v>
      </c>
      <c r="F2168" s="43" t="s">
        <v>2131</v>
      </c>
      <c r="G2168" s="56" t="s">
        <v>2103</v>
      </c>
      <c r="H2168" s="43">
        <v>2</v>
      </c>
      <c r="I2168" s="43">
        <v>1</v>
      </c>
      <c r="J2168" s="43">
        <v>0</v>
      </c>
      <c r="K2168" s="43">
        <v>701.1</v>
      </c>
      <c r="L2168" s="43">
        <v>415.4</v>
      </c>
      <c r="M2168" s="45">
        <v>0</v>
      </c>
      <c r="N2168" s="45">
        <f t="shared" si="211"/>
        <v>0</v>
      </c>
      <c r="O2168" s="45">
        <v>0</v>
      </c>
      <c r="P2168" s="45">
        <v>0</v>
      </c>
      <c r="Q2168" s="45">
        <v>0</v>
      </c>
      <c r="R2168" s="57">
        <v>45658</v>
      </c>
      <c r="S2168" s="57">
        <v>46022</v>
      </c>
    </row>
    <row r="2169" spans="1:19" ht="20.3" x14ac:dyDescent="0.35">
      <c r="A2169" s="43">
        <v>404</v>
      </c>
      <c r="B2169" s="44" t="s">
        <v>756</v>
      </c>
      <c r="C2169" s="55">
        <v>44957</v>
      </c>
      <c r="D2169" s="43" t="s">
        <v>1899</v>
      </c>
      <c r="E2169" s="43">
        <v>1962</v>
      </c>
      <c r="F2169" s="43">
        <v>2017</v>
      </c>
      <c r="G2169" s="56" t="s">
        <v>2097</v>
      </c>
      <c r="H2169" s="43">
        <v>4</v>
      </c>
      <c r="I2169" s="43">
        <v>3</v>
      </c>
      <c r="J2169" s="43">
        <v>0</v>
      </c>
      <c r="K2169" s="43">
        <v>3428.6</v>
      </c>
      <c r="L2169" s="43">
        <v>2050.4</v>
      </c>
      <c r="M2169" s="45">
        <v>0</v>
      </c>
      <c r="N2169" s="45">
        <f t="shared" si="211"/>
        <v>0</v>
      </c>
      <c r="O2169" s="45">
        <v>0</v>
      </c>
      <c r="P2169" s="45">
        <v>0</v>
      </c>
      <c r="Q2169" s="45">
        <v>0</v>
      </c>
      <c r="R2169" s="57">
        <v>45658</v>
      </c>
      <c r="S2169" s="57">
        <v>46022</v>
      </c>
    </row>
    <row r="2170" spans="1:19" ht="20.3" x14ac:dyDescent="0.35">
      <c r="A2170" s="43">
        <v>405</v>
      </c>
      <c r="B2170" s="44" t="s">
        <v>1571</v>
      </c>
      <c r="C2170" s="55">
        <v>44998</v>
      </c>
      <c r="D2170" s="43" t="s">
        <v>1899</v>
      </c>
      <c r="E2170" s="43">
        <v>1963</v>
      </c>
      <c r="F2170" s="43">
        <v>2015</v>
      </c>
      <c r="G2170" s="56" t="s">
        <v>2097</v>
      </c>
      <c r="H2170" s="43">
        <v>4</v>
      </c>
      <c r="I2170" s="43">
        <v>3</v>
      </c>
      <c r="J2170" s="43">
        <v>0</v>
      </c>
      <c r="K2170" s="43">
        <v>3441.1</v>
      </c>
      <c r="L2170" s="43">
        <v>2089.4</v>
      </c>
      <c r="M2170" s="45">
        <v>0</v>
      </c>
      <c r="N2170" s="45">
        <f t="shared" si="211"/>
        <v>0</v>
      </c>
      <c r="O2170" s="45">
        <v>0</v>
      </c>
      <c r="P2170" s="45">
        <v>0</v>
      </c>
      <c r="Q2170" s="45">
        <v>0</v>
      </c>
      <c r="R2170" s="57">
        <v>45658</v>
      </c>
      <c r="S2170" s="57">
        <v>46022</v>
      </c>
    </row>
    <row r="2171" spans="1:19" ht="20.3" x14ac:dyDescent="0.35">
      <c r="A2171" s="43">
        <v>406</v>
      </c>
      <c r="B2171" s="44" t="s">
        <v>1572</v>
      </c>
      <c r="C2171" s="55">
        <v>45015</v>
      </c>
      <c r="D2171" s="43" t="s">
        <v>1899</v>
      </c>
      <c r="E2171" s="43">
        <v>1966</v>
      </c>
      <c r="F2171" s="43">
        <v>2016</v>
      </c>
      <c r="G2171" s="56" t="s">
        <v>2097</v>
      </c>
      <c r="H2171" s="43">
        <v>4</v>
      </c>
      <c r="I2171" s="43">
        <v>3</v>
      </c>
      <c r="J2171" s="43">
        <v>0</v>
      </c>
      <c r="K2171" s="43">
        <v>3755.9</v>
      </c>
      <c r="L2171" s="43">
        <v>2339</v>
      </c>
      <c r="M2171" s="45">
        <v>0</v>
      </c>
      <c r="N2171" s="45">
        <f t="shared" si="211"/>
        <v>0</v>
      </c>
      <c r="O2171" s="45">
        <v>0</v>
      </c>
      <c r="P2171" s="45">
        <v>0</v>
      </c>
      <c r="Q2171" s="45">
        <v>0</v>
      </c>
      <c r="R2171" s="57">
        <v>45658</v>
      </c>
      <c r="S2171" s="57">
        <v>46022</v>
      </c>
    </row>
    <row r="2172" spans="1:19" ht="20.3" x14ac:dyDescent="0.35">
      <c r="A2172" s="43">
        <v>407</v>
      </c>
      <c r="B2172" s="44" t="s">
        <v>1628</v>
      </c>
      <c r="C2172" s="55">
        <v>45000</v>
      </c>
      <c r="D2172" s="43" t="s">
        <v>1899</v>
      </c>
      <c r="E2172" s="43">
        <v>1964</v>
      </c>
      <c r="F2172" s="43">
        <v>2016</v>
      </c>
      <c r="G2172" s="56" t="s">
        <v>2097</v>
      </c>
      <c r="H2172" s="43">
        <v>4</v>
      </c>
      <c r="I2172" s="43">
        <v>3</v>
      </c>
      <c r="J2172" s="43">
        <v>0</v>
      </c>
      <c r="K2172" s="43">
        <v>3440.5</v>
      </c>
      <c r="L2172" s="43">
        <v>2036.4</v>
      </c>
      <c r="M2172" s="45">
        <v>0</v>
      </c>
      <c r="N2172" s="45">
        <f t="shared" si="211"/>
        <v>0</v>
      </c>
      <c r="O2172" s="45">
        <v>0</v>
      </c>
      <c r="P2172" s="45">
        <v>0</v>
      </c>
      <c r="Q2172" s="45">
        <v>0</v>
      </c>
      <c r="R2172" s="57">
        <v>45658</v>
      </c>
      <c r="S2172" s="57">
        <v>46022</v>
      </c>
    </row>
    <row r="2173" spans="1:19" ht="20.3" x14ac:dyDescent="0.35">
      <c r="A2173" s="43">
        <v>408</v>
      </c>
      <c r="B2173" s="44" t="s">
        <v>755</v>
      </c>
      <c r="C2173" s="55">
        <v>44953</v>
      </c>
      <c r="D2173" s="43" t="s">
        <v>1899</v>
      </c>
      <c r="E2173" s="43">
        <v>1961</v>
      </c>
      <c r="F2173" s="43">
        <v>2016</v>
      </c>
      <c r="G2173" s="56" t="s">
        <v>2097</v>
      </c>
      <c r="H2173" s="43">
        <v>4</v>
      </c>
      <c r="I2173" s="43">
        <v>3</v>
      </c>
      <c r="J2173" s="43">
        <v>0</v>
      </c>
      <c r="K2173" s="43">
        <v>3405.2</v>
      </c>
      <c r="L2173" s="43">
        <v>2072.0500000000002</v>
      </c>
      <c r="M2173" s="45">
        <v>0</v>
      </c>
      <c r="N2173" s="45">
        <f t="shared" si="211"/>
        <v>0</v>
      </c>
      <c r="O2173" s="45">
        <v>0</v>
      </c>
      <c r="P2173" s="45">
        <v>0</v>
      </c>
      <c r="Q2173" s="45">
        <v>0</v>
      </c>
      <c r="R2173" s="57">
        <v>45658</v>
      </c>
      <c r="S2173" s="57">
        <v>46022</v>
      </c>
    </row>
    <row r="2174" spans="1:19" ht="20.3" x14ac:dyDescent="0.35">
      <c r="A2174" s="43">
        <v>409</v>
      </c>
      <c r="B2174" s="44" t="s">
        <v>757</v>
      </c>
      <c r="C2174" s="55">
        <v>44958</v>
      </c>
      <c r="D2174" s="43" t="s">
        <v>1899</v>
      </c>
      <c r="E2174" s="43">
        <v>1962</v>
      </c>
      <c r="F2174" s="43">
        <v>2017</v>
      </c>
      <c r="G2174" s="56" t="s">
        <v>2097</v>
      </c>
      <c r="H2174" s="43">
        <v>4</v>
      </c>
      <c r="I2174" s="43">
        <v>3</v>
      </c>
      <c r="J2174" s="43">
        <v>0</v>
      </c>
      <c r="K2174" s="43">
        <v>3361.7</v>
      </c>
      <c r="L2174" s="43">
        <v>2062.9</v>
      </c>
      <c r="M2174" s="45">
        <v>0</v>
      </c>
      <c r="N2174" s="45">
        <f t="shared" si="211"/>
        <v>0</v>
      </c>
      <c r="O2174" s="45">
        <v>0</v>
      </c>
      <c r="P2174" s="45">
        <v>0</v>
      </c>
      <c r="Q2174" s="45">
        <v>0</v>
      </c>
      <c r="R2174" s="57">
        <v>45658</v>
      </c>
      <c r="S2174" s="57">
        <v>46022</v>
      </c>
    </row>
    <row r="2175" spans="1:19" ht="20.3" x14ac:dyDescent="0.35">
      <c r="A2175" s="43">
        <v>410</v>
      </c>
      <c r="B2175" s="44" t="s">
        <v>1629</v>
      </c>
      <c r="C2175" s="55">
        <v>44959</v>
      </c>
      <c r="D2175" s="43" t="s">
        <v>1899</v>
      </c>
      <c r="E2175" s="43">
        <v>1961</v>
      </c>
      <c r="F2175" s="43">
        <v>2017</v>
      </c>
      <c r="G2175" s="56" t="s">
        <v>2097</v>
      </c>
      <c r="H2175" s="43">
        <v>4</v>
      </c>
      <c r="I2175" s="43">
        <v>3</v>
      </c>
      <c r="J2175" s="43">
        <v>0</v>
      </c>
      <c r="K2175" s="43">
        <v>3395.1</v>
      </c>
      <c r="L2175" s="43">
        <v>2064</v>
      </c>
      <c r="M2175" s="45">
        <v>0</v>
      </c>
      <c r="N2175" s="45">
        <f t="shared" si="211"/>
        <v>0</v>
      </c>
      <c r="O2175" s="45">
        <v>0</v>
      </c>
      <c r="P2175" s="45">
        <v>0</v>
      </c>
      <c r="Q2175" s="45">
        <v>0</v>
      </c>
      <c r="R2175" s="57">
        <v>45658</v>
      </c>
      <c r="S2175" s="57">
        <v>46022</v>
      </c>
    </row>
    <row r="2176" spans="1:19" ht="20.3" x14ac:dyDescent="0.35">
      <c r="A2176" s="43">
        <v>411</v>
      </c>
      <c r="B2176" s="44" t="s">
        <v>1630</v>
      </c>
      <c r="C2176" s="55">
        <v>45014</v>
      </c>
      <c r="D2176" s="43" t="s">
        <v>1899</v>
      </c>
      <c r="E2176" s="43">
        <v>1966</v>
      </c>
      <c r="F2176" s="43">
        <v>2016</v>
      </c>
      <c r="G2176" s="56" t="s">
        <v>2097</v>
      </c>
      <c r="H2176" s="43">
        <v>4</v>
      </c>
      <c r="I2176" s="43">
        <v>3</v>
      </c>
      <c r="J2176" s="43">
        <v>0</v>
      </c>
      <c r="K2176" s="43">
        <v>3402.4</v>
      </c>
      <c r="L2176" s="43">
        <v>2051.1</v>
      </c>
      <c r="M2176" s="45">
        <v>0</v>
      </c>
      <c r="N2176" s="45">
        <f t="shared" si="211"/>
        <v>0</v>
      </c>
      <c r="O2176" s="45">
        <v>0</v>
      </c>
      <c r="P2176" s="45">
        <v>0</v>
      </c>
      <c r="Q2176" s="45">
        <v>0</v>
      </c>
      <c r="R2176" s="57">
        <v>45658</v>
      </c>
      <c r="S2176" s="57">
        <v>46022</v>
      </c>
    </row>
    <row r="2177" spans="1:19" ht="20.3" x14ac:dyDescent="0.35">
      <c r="A2177" s="43">
        <v>412</v>
      </c>
      <c r="B2177" s="44" t="s">
        <v>1631</v>
      </c>
      <c r="C2177" s="55">
        <v>45016</v>
      </c>
      <c r="D2177" s="43" t="s">
        <v>1899</v>
      </c>
      <c r="E2177" s="43">
        <v>1967</v>
      </c>
      <c r="F2177" s="43">
        <v>2016</v>
      </c>
      <c r="G2177" s="56" t="s">
        <v>2097</v>
      </c>
      <c r="H2177" s="43">
        <v>4</v>
      </c>
      <c r="I2177" s="43">
        <v>3</v>
      </c>
      <c r="J2177" s="43">
        <v>0</v>
      </c>
      <c r="K2177" s="43">
        <v>3769.2</v>
      </c>
      <c r="L2177" s="43">
        <v>2294.6</v>
      </c>
      <c r="M2177" s="45">
        <v>0</v>
      </c>
      <c r="N2177" s="45">
        <f t="shared" si="211"/>
        <v>0</v>
      </c>
      <c r="O2177" s="45">
        <v>0</v>
      </c>
      <c r="P2177" s="45">
        <v>0</v>
      </c>
      <c r="Q2177" s="45">
        <v>0</v>
      </c>
      <c r="R2177" s="57">
        <v>45658</v>
      </c>
      <c r="S2177" s="57">
        <v>46022</v>
      </c>
    </row>
    <row r="2178" spans="1:19" ht="20.3" x14ac:dyDescent="0.35">
      <c r="A2178" s="43">
        <v>413</v>
      </c>
      <c r="B2178" s="44" t="s">
        <v>1632</v>
      </c>
      <c r="C2178" s="55">
        <v>45018</v>
      </c>
      <c r="D2178" s="43" t="s">
        <v>1899</v>
      </c>
      <c r="E2178" s="43">
        <v>1967</v>
      </c>
      <c r="F2178" s="43">
        <v>2015</v>
      </c>
      <c r="G2178" s="56" t="s">
        <v>2097</v>
      </c>
      <c r="H2178" s="43">
        <v>4</v>
      </c>
      <c r="I2178" s="43">
        <v>3</v>
      </c>
      <c r="J2178" s="43">
        <v>0</v>
      </c>
      <c r="K2178" s="43">
        <v>3752.5</v>
      </c>
      <c r="L2178" s="43">
        <v>2266.4499999999998</v>
      </c>
      <c r="M2178" s="45">
        <v>0</v>
      </c>
      <c r="N2178" s="45">
        <f t="shared" si="211"/>
        <v>0</v>
      </c>
      <c r="O2178" s="45">
        <v>0</v>
      </c>
      <c r="P2178" s="45">
        <v>0</v>
      </c>
      <c r="Q2178" s="45">
        <v>0</v>
      </c>
      <c r="R2178" s="57">
        <v>45658</v>
      </c>
      <c r="S2178" s="57">
        <v>46022</v>
      </c>
    </row>
    <row r="2179" spans="1:19" ht="20.3" x14ac:dyDescent="0.35">
      <c r="A2179" s="43">
        <v>414</v>
      </c>
      <c r="B2179" s="44" t="s">
        <v>1633</v>
      </c>
      <c r="C2179" s="55">
        <v>45001</v>
      </c>
      <c r="D2179" s="43" t="s">
        <v>1899</v>
      </c>
      <c r="E2179" s="43">
        <v>1963</v>
      </c>
      <c r="F2179" s="43">
        <v>2017</v>
      </c>
      <c r="G2179" s="56" t="s">
        <v>2097</v>
      </c>
      <c r="H2179" s="43">
        <v>4</v>
      </c>
      <c r="I2179" s="43">
        <v>3</v>
      </c>
      <c r="J2179" s="43">
        <v>0</v>
      </c>
      <c r="K2179" s="43">
        <v>3771.5</v>
      </c>
      <c r="L2179" s="43">
        <v>2278.9</v>
      </c>
      <c r="M2179" s="45">
        <v>0</v>
      </c>
      <c r="N2179" s="45">
        <f t="shared" si="211"/>
        <v>0</v>
      </c>
      <c r="O2179" s="45">
        <v>0</v>
      </c>
      <c r="P2179" s="45">
        <v>0</v>
      </c>
      <c r="Q2179" s="45">
        <v>0</v>
      </c>
      <c r="R2179" s="57">
        <v>45658</v>
      </c>
      <c r="S2179" s="57">
        <v>46022</v>
      </c>
    </row>
    <row r="2180" spans="1:19" ht="20.3" x14ac:dyDescent="0.35">
      <c r="A2180" s="43">
        <v>415</v>
      </c>
      <c r="B2180" s="44" t="s">
        <v>1634</v>
      </c>
      <c r="C2180" s="55">
        <v>45002</v>
      </c>
      <c r="D2180" s="43" t="s">
        <v>1899</v>
      </c>
      <c r="E2180" s="43">
        <v>1962</v>
      </c>
      <c r="F2180" s="43">
        <v>2017</v>
      </c>
      <c r="G2180" s="56" t="s">
        <v>2097</v>
      </c>
      <c r="H2180" s="43">
        <v>4</v>
      </c>
      <c r="I2180" s="43">
        <v>3</v>
      </c>
      <c r="J2180" s="43">
        <v>0</v>
      </c>
      <c r="K2180" s="43">
        <v>3434.7</v>
      </c>
      <c r="L2180" s="43">
        <v>2031.6</v>
      </c>
      <c r="M2180" s="45">
        <v>0</v>
      </c>
      <c r="N2180" s="45">
        <f>M2180</f>
        <v>0</v>
      </c>
      <c r="O2180" s="45">
        <v>0</v>
      </c>
      <c r="P2180" s="45">
        <v>0</v>
      </c>
      <c r="Q2180" s="45">
        <v>0</v>
      </c>
      <c r="R2180" s="57">
        <v>45658</v>
      </c>
      <c r="S2180" s="57">
        <v>46022</v>
      </c>
    </row>
    <row r="2181" spans="1:19" ht="20.3" x14ac:dyDescent="0.35">
      <c r="A2181" s="43">
        <v>416</v>
      </c>
      <c r="B2181" s="44" t="s">
        <v>758</v>
      </c>
      <c r="C2181" s="55">
        <v>45004</v>
      </c>
      <c r="D2181" s="43" t="s">
        <v>1899</v>
      </c>
      <c r="E2181" s="43">
        <v>1964</v>
      </c>
      <c r="F2181" s="43">
        <v>2017</v>
      </c>
      <c r="G2181" s="56" t="s">
        <v>2097</v>
      </c>
      <c r="H2181" s="43">
        <v>4</v>
      </c>
      <c r="I2181" s="43">
        <v>3</v>
      </c>
      <c r="J2181" s="43">
        <v>0</v>
      </c>
      <c r="K2181" s="43">
        <v>3470</v>
      </c>
      <c r="L2181" s="43">
        <v>2083.5</v>
      </c>
      <c r="M2181" s="45">
        <v>0</v>
      </c>
      <c r="N2181" s="45">
        <f>M2181</f>
        <v>0</v>
      </c>
      <c r="O2181" s="45">
        <v>0</v>
      </c>
      <c r="P2181" s="45">
        <v>0</v>
      </c>
      <c r="Q2181" s="45">
        <v>0</v>
      </c>
      <c r="R2181" s="57">
        <v>45658</v>
      </c>
      <c r="S2181" s="57">
        <v>46022</v>
      </c>
    </row>
    <row r="2182" spans="1:19" ht="20.3" x14ac:dyDescent="0.3">
      <c r="A2182" s="46" t="s">
        <v>22</v>
      </c>
      <c r="B2182" s="46"/>
      <c r="C2182" s="58" t="s">
        <v>172</v>
      </c>
      <c r="D2182" s="58" t="s">
        <v>172</v>
      </c>
      <c r="E2182" s="58" t="s">
        <v>172</v>
      </c>
      <c r="F2182" s="58" t="s">
        <v>172</v>
      </c>
      <c r="G2182" s="58" t="s">
        <v>172</v>
      </c>
      <c r="H2182" s="58" t="s">
        <v>172</v>
      </c>
      <c r="I2182" s="58" t="s">
        <v>172</v>
      </c>
      <c r="J2182" s="73">
        <f>SUM(J2163:J2181)</f>
        <v>0</v>
      </c>
      <c r="K2182" s="49">
        <f t="shared" ref="K2182:Q2182" si="226">SUM(K2163:K2181)</f>
        <v>58120.999999999993</v>
      </c>
      <c r="L2182" s="49">
        <f t="shared" si="226"/>
        <v>35407.699999999997</v>
      </c>
      <c r="M2182" s="49">
        <f t="shared" si="226"/>
        <v>0</v>
      </c>
      <c r="N2182" s="49">
        <f t="shared" si="226"/>
        <v>0</v>
      </c>
      <c r="O2182" s="49">
        <f t="shared" si="226"/>
        <v>0</v>
      </c>
      <c r="P2182" s="49">
        <f t="shared" si="226"/>
        <v>0</v>
      </c>
      <c r="Q2182" s="49">
        <f t="shared" si="226"/>
        <v>0</v>
      </c>
      <c r="R2182" s="58" t="s">
        <v>172</v>
      </c>
      <c r="S2182" s="58" t="s">
        <v>172</v>
      </c>
    </row>
    <row r="2183" spans="1:19" ht="19.649999999999999" x14ac:dyDescent="0.3">
      <c r="A2183" s="53" t="s">
        <v>34</v>
      </c>
      <c r="B2183" s="53"/>
      <c r="C2183" s="58" t="s">
        <v>172</v>
      </c>
      <c r="D2183" s="58" t="s">
        <v>172</v>
      </c>
      <c r="E2183" s="58" t="s">
        <v>172</v>
      </c>
      <c r="F2183" s="58" t="s">
        <v>172</v>
      </c>
      <c r="G2183" s="58" t="s">
        <v>172</v>
      </c>
      <c r="H2183" s="58" t="s">
        <v>172</v>
      </c>
      <c r="I2183" s="58" t="s">
        <v>172</v>
      </c>
      <c r="J2183" s="73">
        <f>J2182</f>
        <v>0</v>
      </c>
      <c r="K2183" s="49">
        <f t="shared" ref="K2183:Q2183" si="227">K2182</f>
        <v>58120.999999999993</v>
      </c>
      <c r="L2183" s="49">
        <f t="shared" si="227"/>
        <v>35407.699999999997</v>
      </c>
      <c r="M2183" s="49">
        <f t="shared" si="227"/>
        <v>0</v>
      </c>
      <c r="N2183" s="49">
        <f t="shared" si="227"/>
        <v>0</v>
      </c>
      <c r="O2183" s="49">
        <f t="shared" si="227"/>
        <v>0</v>
      </c>
      <c r="P2183" s="49">
        <f t="shared" si="227"/>
        <v>0</v>
      </c>
      <c r="Q2183" s="49">
        <f t="shared" si="227"/>
        <v>0</v>
      </c>
      <c r="R2183" s="58" t="s">
        <v>172</v>
      </c>
      <c r="S2183" s="58" t="s">
        <v>172</v>
      </c>
    </row>
    <row r="2184" spans="1:19" ht="19.649999999999999" x14ac:dyDescent="0.3">
      <c r="A2184" s="598" t="s">
        <v>84</v>
      </c>
      <c r="B2184" s="599"/>
      <c r="C2184" s="58" t="s">
        <v>172</v>
      </c>
      <c r="D2184" s="58" t="s">
        <v>172</v>
      </c>
      <c r="E2184" s="58" t="s">
        <v>172</v>
      </c>
      <c r="F2184" s="58" t="s">
        <v>172</v>
      </c>
      <c r="G2184" s="58" t="s">
        <v>172</v>
      </c>
      <c r="H2184" s="58" t="s">
        <v>172</v>
      </c>
      <c r="I2184" s="58" t="s">
        <v>172</v>
      </c>
      <c r="J2184" s="73">
        <f t="shared" ref="J2184:Q2184" si="228">J1714+J1717+J1871+J1877+J1889+J1901+J1906+J1912+J1926+J1935+J1949+J1956+J1976+J1988+J2028+J2036+J2056+J2061+J2066+J2086+J2099+J2106+J2121+J2127+J2135+J2144+J2149+J2155+J2160+J2183</f>
        <v>0</v>
      </c>
      <c r="K2184" s="49">
        <f t="shared" si="228"/>
        <v>1036721.12</v>
      </c>
      <c r="L2184" s="49">
        <f t="shared" si="228"/>
        <v>644319.84</v>
      </c>
      <c r="M2184" s="49">
        <f t="shared" si="228"/>
        <v>12100955.829999998</v>
      </c>
      <c r="N2184" s="49">
        <f t="shared" si="228"/>
        <v>12100955.829999998</v>
      </c>
      <c r="O2184" s="49">
        <f t="shared" si="228"/>
        <v>0</v>
      </c>
      <c r="P2184" s="49">
        <f t="shared" si="228"/>
        <v>0</v>
      </c>
      <c r="Q2184" s="49">
        <f t="shared" si="228"/>
        <v>0</v>
      </c>
      <c r="R2184" s="58" t="s">
        <v>172</v>
      </c>
      <c r="S2184" s="58" t="s">
        <v>172</v>
      </c>
    </row>
    <row r="2185" spans="1:19" ht="19.649999999999999" x14ac:dyDescent="0.3">
      <c r="A2185" s="598" t="s">
        <v>76</v>
      </c>
      <c r="B2185" s="599"/>
      <c r="C2185" s="58" t="s">
        <v>172</v>
      </c>
      <c r="D2185" s="58" t="s">
        <v>172</v>
      </c>
      <c r="E2185" s="58" t="s">
        <v>172</v>
      </c>
      <c r="F2185" s="58" t="s">
        <v>172</v>
      </c>
      <c r="G2185" s="58" t="s">
        <v>172</v>
      </c>
      <c r="H2185" s="58" t="s">
        <v>172</v>
      </c>
      <c r="I2185" s="58" t="s">
        <v>172</v>
      </c>
      <c r="J2185" s="73">
        <f t="shared" ref="J2185:Q2185" si="229">J1032</f>
        <v>293</v>
      </c>
      <c r="K2185" s="49">
        <f t="shared" si="229"/>
        <v>3593261.1699999985</v>
      </c>
      <c r="L2185" s="49">
        <f t="shared" si="229"/>
        <v>2487713.1210000007</v>
      </c>
      <c r="M2185" s="49">
        <f t="shared" si="229"/>
        <v>3278490958.2791891</v>
      </c>
      <c r="N2185" s="49">
        <f t="shared" si="229"/>
        <v>3278490958.2791891</v>
      </c>
      <c r="O2185" s="49">
        <f t="shared" si="229"/>
        <v>0</v>
      </c>
      <c r="P2185" s="49">
        <f t="shared" si="229"/>
        <v>0</v>
      </c>
      <c r="Q2185" s="49">
        <f t="shared" si="229"/>
        <v>0</v>
      </c>
      <c r="R2185" s="58" t="s">
        <v>172</v>
      </c>
      <c r="S2185" s="58" t="s">
        <v>172</v>
      </c>
    </row>
    <row r="2186" spans="1:19" ht="19.649999999999999" x14ac:dyDescent="0.3">
      <c r="A2186" s="598" t="s">
        <v>77</v>
      </c>
      <c r="B2186" s="599"/>
      <c r="C2186" s="58" t="s">
        <v>172</v>
      </c>
      <c r="D2186" s="58" t="s">
        <v>172</v>
      </c>
      <c r="E2186" s="58" t="s">
        <v>172</v>
      </c>
      <c r="F2186" s="58" t="s">
        <v>172</v>
      </c>
      <c r="G2186" s="58" t="s">
        <v>172</v>
      </c>
      <c r="H2186" s="58" t="s">
        <v>172</v>
      </c>
      <c r="I2186" s="58" t="s">
        <v>172</v>
      </c>
      <c r="J2186" s="73">
        <f t="shared" ref="J2186:Q2186" si="230">J1639</f>
        <v>0</v>
      </c>
      <c r="K2186" s="49">
        <f t="shared" si="230"/>
        <v>1218775.9999999995</v>
      </c>
      <c r="L2186" s="49">
        <f t="shared" si="230"/>
        <v>813852.86699999985</v>
      </c>
      <c r="M2186" s="49">
        <f t="shared" si="230"/>
        <v>337676005.75395</v>
      </c>
      <c r="N2186" s="49">
        <f t="shared" si="230"/>
        <v>337676005.75395</v>
      </c>
      <c r="O2186" s="49">
        <f t="shared" si="230"/>
        <v>0</v>
      </c>
      <c r="P2186" s="49">
        <f t="shared" si="230"/>
        <v>0</v>
      </c>
      <c r="Q2186" s="49">
        <f t="shared" si="230"/>
        <v>0</v>
      </c>
      <c r="R2186" s="58" t="s">
        <v>172</v>
      </c>
      <c r="S2186" s="58" t="s">
        <v>172</v>
      </c>
    </row>
    <row r="2187" spans="1:19" ht="19.649999999999999" x14ac:dyDescent="0.3">
      <c r="A2187" s="598" t="s">
        <v>78</v>
      </c>
      <c r="B2187" s="599"/>
      <c r="C2187" s="58" t="s">
        <v>172</v>
      </c>
      <c r="D2187" s="58" t="s">
        <v>172</v>
      </c>
      <c r="E2187" s="58" t="s">
        <v>172</v>
      </c>
      <c r="F2187" s="58" t="s">
        <v>172</v>
      </c>
      <c r="G2187" s="58" t="s">
        <v>172</v>
      </c>
      <c r="H2187" s="58" t="s">
        <v>172</v>
      </c>
      <c r="I2187" s="58" t="s">
        <v>172</v>
      </c>
      <c r="J2187" s="73">
        <f>J2184</f>
        <v>0</v>
      </c>
      <c r="K2187" s="49">
        <f t="shared" ref="K2187:Q2187" si="231">K2184</f>
        <v>1036721.12</v>
      </c>
      <c r="L2187" s="49">
        <f t="shared" si="231"/>
        <v>644319.84</v>
      </c>
      <c r="M2187" s="49">
        <f t="shared" si="231"/>
        <v>12100955.829999998</v>
      </c>
      <c r="N2187" s="49">
        <f t="shared" si="231"/>
        <v>12100955.829999998</v>
      </c>
      <c r="O2187" s="49">
        <f t="shared" si="231"/>
        <v>0</v>
      </c>
      <c r="P2187" s="49">
        <f t="shared" si="231"/>
        <v>0</v>
      </c>
      <c r="Q2187" s="49">
        <f t="shared" si="231"/>
        <v>0</v>
      </c>
      <c r="R2187" s="58" t="s">
        <v>172</v>
      </c>
      <c r="S2187" s="58" t="s">
        <v>172</v>
      </c>
    </row>
    <row r="2188" spans="1:19" ht="19.649999999999999" x14ac:dyDescent="0.3">
      <c r="A2188" s="598" t="s">
        <v>1553</v>
      </c>
      <c r="B2188" s="599"/>
      <c r="C2188" s="58" t="s">
        <v>172</v>
      </c>
      <c r="D2188" s="58" t="s">
        <v>172</v>
      </c>
      <c r="E2188" s="58" t="s">
        <v>172</v>
      </c>
      <c r="F2188" s="58" t="s">
        <v>172</v>
      </c>
      <c r="G2188" s="58" t="s">
        <v>172</v>
      </c>
      <c r="H2188" s="58" t="s">
        <v>172</v>
      </c>
      <c r="I2188" s="58" t="s">
        <v>172</v>
      </c>
      <c r="J2188" s="73">
        <f>J2185+J2186+J2187</f>
        <v>293</v>
      </c>
      <c r="K2188" s="49">
        <f t="shared" ref="K2188:Q2188" si="232">K2185+K2186+K2187</f>
        <v>5848758.2899999982</v>
      </c>
      <c r="L2188" s="49">
        <f t="shared" si="232"/>
        <v>3945885.8280000007</v>
      </c>
      <c r="M2188" s="49">
        <f t="shared" si="232"/>
        <v>3628267919.8631392</v>
      </c>
      <c r="N2188" s="49">
        <f t="shared" si="232"/>
        <v>3628267919.8631392</v>
      </c>
      <c r="O2188" s="49">
        <f t="shared" si="232"/>
        <v>0</v>
      </c>
      <c r="P2188" s="49">
        <f t="shared" si="232"/>
        <v>0</v>
      </c>
      <c r="Q2188" s="49">
        <f t="shared" si="232"/>
        <v>0</v>
      </c>
      <c r="R2188" s="58" t="s">
        <v>172</v>
      </c>
      <c r="S2188" s="58" t="s">
        <v>172</v>
      </c>
    </row>
  </sheetData>
  <autoFilter ref="A10:S2188" xr:uid="{00000000-0009-0000-0000-00000E000000}"/>
  <sortState xmlns:xlrd2="http://schemas.microsoft.com/office/spreadsheetml/2017/richdata2" ref="B1528:S1544">
    <sortCondition ref="B1528"/>
  </sortState>
  <mergeCells count="221">
    <mergeCell ref="A2137:S2137"/>
    <mergeCell ref="A2145:S2145"/>
    <mergeCell ref="A2146:S2146"/>
    <mergeCell ref="A2150:S2150"/>
    <mergeCell ref="A2151:S2151"/>
    <mergeCell ref="A2156:S2156"/>
    <mergeCell ref="A2157:S2157"/>
    <mergeCell ref="A2161:S2161"/>
    <mergeCell ref="A2162:S2162"/>
    <mergeCell ref="A2101:S2101"/>
    <mergeCell ref="A2107:S2107"/>
    <mergeCell ref="A2108:S2108"/>
    <mergeCell ref="A2113:S2113"/>
    <mergeCell ref="A2122:S2122"/>
    <mergeCell ref="A2123:S2123"/>
    <mergeCell ref="A2128:S2128"/>
    <mergeCell ref="A2129:S2129"/>
    <mergeCell ref="A2136:S2136"/>
    <mergeCell ref="A2058:S2058"/>
    <mergeCell ref="A2062:S2062"/>
    <mergeCell ref="A2063:S2063"/>
    <mergeCell ref="A2067:S2067"/>
    <mergeCell ref="A2068:S2068"/>
    <mergeCell ref="A2071:S2071"/>
    <mergeCell ref="A2087:S2087"/>
    <mergeCell ref="A2088:S2088"/>
    <mergeCell ref="A2100:S2100"/>
    <mergeCell ref="A2015:S2015"/>
    <mergeCell ref="A2023:S2023"/>
    <mergeCell ref="A2029:S2029"/>
    <mergeCell ref="A2030:S2030"/>
    <mergeCell ref="A2033:S2033"/>
    <mergeCell ref="A2037:S2037"/>
    <mergeCell ref="A2038:S2038"/>
    <mergeCell ref="A2053:S2053"/>
    <mergeCell ref="A2057:S2057"/>
    <mergeCell ref="A1972:S1972"/>
    <mergeCell ref="A1977:S1977"/>
    <mergeCell ref="A1978:S1978"/>
    <mergeCell ref="A1989:S1989"/>
    <mergeCell ref="A1990:S1990"/>
    <mergeCell ref="A1997:S1997"/>
    <mergeCell ref="A2005:S2005"/>
    <mergeCell ref="A2008:S2008"/>
    <mergeCell ref="A2012:S2012"/>
    <mergeCell ref="A1928:S1928"/>
    <mergeCell ref="A1932:S1932"/>
    <mergeCell ref="A1936:S1936"/>
    <mergeCell ref="A1937:S1937"/>
    <mergeCell ref="A1946:S1946"/>
    <mergeCell ref="A1950:S1950"/>
    <mergeCell ref="A1951:S1951"/>
    <mergeCell ref="A1957:S1957"/>
    <mergeCell ref="A1958:S1958"/>
    <mergeCell ref="A1715:S1715"/>
    <mergeCell ref="A1718:S1718"/>
    <mergeCell ref="A1872:S1872"/>
    <mergeCell ref="A1878:S1878"/>
    <mergeCell ref="A1890:S1890"/>
    <mergeCell ref="A1902:S1902"/>
    <mergeCell ref="A1907:S1907"/>
    <mergeCell ref="A1913:S1913"/>
    <mergeCell ref="A1927:S1927"/>
    <mergeCell ref="A1606:S1606"/>
    <mergeCell ref="A1607:S1607"/>
    <mergeCell ref="A1613:S1613"/>
    <mergeCell ref="A1617:S1617"/>
    <mergeCell ref="A1618:S1618"/>
    <mergeCell ref="A1631:S1631"/>
    <mergeCell ref="A1632:S1632"/>
    <mergeCell ref="A1640:S1640"/>
    <mergeCell ref="A1641:S1641"/>
    <mergeCell ref="A1556:S1556"/>
    <mergeCell ref="A1572:S1572"/>
    <mergeCell ref="A1573:S1573"/>
    <mergeCell ref="A1577:S1577"/>
    <mergeCell ref="A1582:S1582"/>
    <mergeCell ref="A1585:S1585"/>
    <mergeCell ref="A1590:S1590"/>
    <mergeCell ref="A1591:S1591"/>
    <mergeCell ref="A1595:S1595"/>
    <mergeCell ref="A1495:S1495"/>
    <mergeCell ref="A1496:S1496"/>
    <mergeCell ref="A1510:S1510"/>
    <mergeCell ref="A1511:S1511"/>
    <mergeCell ref="A1517:S1517"/>
    <mergeCell ref="A1537:S1537"/>
    <mergeCell ref="A1538:S1538"/>
    <mergeCell ref="A1545:S1545"/>
    <mergeCell ref="A1546:S1546"/>
    <mergeCell ref="A1454:S1454"/>
    <mergeCell ref="A1455:S1455"/>
    <mergeCell ref="A1460:S1460"/>
    <mergeCell ref="A1461:S1461"/>
    <mergeCell ref="A1467:S1467"/>
    <mergeCell ref="A1468:S1468"/>
    <mergeCell ref="A1476:S1476"/>
    <mergeCell ref="A1477:S1477"/>
    <mergeCell ref="A1480:S1480"/>
    <mergeCell ref="A1402:S1402"/>
    <mergeCell ref="A1403:S1403"/>
    <mergeCell ref="A1407:S1407"/>
    <mergeCell ref="A1423:S1423"/>
    <mergeCell ref="A1424:S1424"/>
    <mergeCell ref="A1437:S1437"/>
    <mergeCell ref="A1438:S1438"/>
    <mergeCell ref="A1442:S1442"/>
    <mergeCell ref="A1445:S1445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A2188:B2188"/>
    <mergeCell ref="M6:Q6"/>
    <mergeCell ref="A2184:B2184"/>
    <mergeCell ref="A2185:B2185"/>
    <mergeCell ref="A2186:B2186"/>
    <mergeCell ref="A2187:B2187"/>
    <mergeCell ref="H6:H9"/>
    <mergeCell ref="I6:I9"/>
    <mergeCell ref="J6:J9"/>
    <mergeCell ref="K6:K8"/>
    <mergeCell ref="L6:L8"/>
    <mergeCell ref="A11:S11"/>
    <mergeCell ref="A12:S12"/>
    <mergeCell ref="A127:S127"/>
    <mergeCell ref="A288:S288"/>
    <mergeCell ref="A314:S314"/>
    <mergeCell ref="A1034:S1034"/>
    <mergeCell ref="A1094:S1094"/>
    <mergeCell ref="A1118:S1118"/>
    <mergeCell ref="A1342:S1342"/>
    <mergeCell ref="A1350:S1350"/>
    <mergeCell ref="A1365:S1365"/>
    <mergeCell ref="A1377:S1377"/>
    <mergeCell ref="A1383:S1383"/>
    <mergeCell ref="A712:S712"/>
    <mergeCell ref="A717:S717"/>
    <mergeCell ref="A718:S718"/>
    <mergeCell ref="A722:S722"/>
    <mergeCell ref="A723:S723"/>
    <mergeCell ref="A532:S532"/>
    <mergeCell ref="A541:S541"/>
    <mergeCell ref="A549:S549"/>
    <mergeCell ref="A628:S628"/>
    <mergeCell ref="A687:S687"/>
    <mergeCell ref="A761:S761"/>
    <mergeCell ref="A767:S767"/>
    <mergeCell ref="A768:S768"/>
    <mergeCell ref="A773:S773"/>
    <mergeCell ref="A777:S777"/>
    <mergeCell ref="A728:S728"/>
    <mergeCell ref="A729:S729"/>
    <mergeCell ref="A735:S735"/>
    <mergeCell ref="A746:S746"/>
    <mergeCell ref="A760:S760"/>
    <mergeCell ref="A793:S793"/>
    <mergeCell ref="A796:S796"/>
    <mergeCell ref="A804:S804"/>
    <mergeCell ref="A807:S807"/>
    <mergeCell ref="A810:S810"/>
    <mergeCell ref="A778:S778"/>
    <mergeCell ref="A781:S781"/>
    <mergeCell ref="A786:S786"/>
    <mergeCell ref="A787:S787"/>
    <mergeCell ref="A790:S790"/>
    <mergeCell ref="A840:S840"/>
    <mergeCell ref="A841:S841"/>
    <mergeCell ref="A844:S844"/>
    <mergeCell ref="A853:S853"/>
    <mergeCell ref="A860:S860"/>
    <mergeCell ref="A814:S814"/>
    <mergeCell ref="A815:S815"/>
    <mergeCell ref="A820:S820"/>
    <mergeCell ref="A821:S821"/>
    <mergeCell ref="A826:S826"/>
    <mergeCell ref="A901:S901"/>
    <mergeCell ref="A902:S902"/>
    <mergeCell ref="A918:S918"/>
    <mergeCell ref="A921:S921"/>
    <mergeCell ref="A925:S925"/>
    <mergeCell ref="A861:S861"/>
    <mergeCell ref="A879:S879"/>
    <mergeCell ref="A880:S880"/>
    <mergeCell ref="A896:S896"/>
    <mergeCell ref="A897:S897"/>
    <mergeCell ref="A941:S941"/>
    <mergeCell ref="A945:S945"/>
    <mergeCell ref="A949:S949"/>
    <mergeCell ref="A950:S950"/>
    <mergeCell ref="A960:S960"/>
    <mergeCell ref="A926:S926"/>
    <mergeCell ref="A929:S929"/>
    <mergeCell ref="A932:S932"/>
    <mergeCell ref="A936:S936"/>
    <mergeCell ref="A937:S937"/>
    <mergeCell ref="A1027:S1027"/>
    <mergeCell ref="A1028:S1028"/>
    <mergeCell ref="A1033:S1033"/>
    <mergeCell ref="A994:S994"/>
    <mergeCell ref="A995:S995"/>
    <mergeCell ref="A1001:S1001"/>
    <mergeCell ref="A1006:S1006"/>
    <mergeCell ref="A1007:S1007"/>
    <mergeCell ref="A961:S961"/>
    <mergeCell ref="A964:S964"/>
    <mergeCell ref="A979:S979"/>
    <mergeCell ref="A986:S986"/>
    <mergeCell ref="A987:S987"/>
  </mergeCells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headerFooter differentFirst="1">
    <oddHeader>&amp;C&amp;18&amp;P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00"/>
  <sheetViews>
    <sheetView workbookViewId="0">
      <selection activeCell="A37" sqref="A37:A100"/>
    </sheetView>
  </sheetViews>
  <sheetFormatPr defaultRowHeight="15.05" x14ac:dyDescent="0.3"/>
  <cols>
    <col min="1" max="1" width="57.88671875" bestFit="1" customWidth="1"/>
    <col min="3" max="3" width="30.5546875" customWidth="1"/>
  </cols>
  <sheetData>
    <row r="1" spans="1:10" x14ac:dyDescent="0.3">
      <c r="F1">
        <v>2023</v>
      </c>
      <c r="G1">
        <v>2024</v>
      </c>
      <c r="H1">
        <v>2025</v>
      </c>
    </row>
    <row r="2" spans="1:10" s="76" customFormat="1" x14ac:dyDescent="0.3">
      <c r="A2" s="76" t="s">
        <v>1737</v>
      </c>
      <c r="B2" s="76">
        <v>33284</v>
      </c>
      <c r="C2" s="76" t="s">
        <v>3262</v>
      </c>
      <c r="J2" s="76">
        <v>1</v>
      </c>
    </row>
    <row r="3" spans="1:10" s="76" customFormat="1" x14ac:dyDescent="0.3">
      <c r="A3" s="76" t="s">
        <v>3250</v>
      </c>
      <c r="B3" s="76">
        <v>32445</v>
      </c>
      <c r="C3" s="76" t="s">
        <v>3262</v>
      </c>
      <c r="G3" s="76">
        <v>1</v>
      </c>
      <c r="H3" s="76">
        <v>1</v>
      </c>
      <c r="J3" s="76">
        <v>2</v>
      </c>
    </row>
    <row r="4" spans="1:10" s="76" customFormat="1" x14ac:dyDescent="0.3">
      <c r="A4" s="76" t="s">
        <v>2431</v>
      </c>
      <c r="B4" s="76">
        <v>35250</v>
      </c>
      <c r="C4" s="76" t="s">
        <v>3262</v>
      </c>
      <c r="G4" s="76">
        <v>1</v>
      </c>
      <c r="J4" s="76">
        <v>3</v>
      </c>
    </row>
    <row r="5" spans="1:10" s="76" customFormat="1" x14ac:dyDescent="0.3">
      <c r="A5" s="76" t="s">
        <v>956</v>
      </c>
      <c r="B5" s="76">
        <v>36316</v>
      </c>
      <c r="C5" s="76" t="s">
        <v>3262</v>
      </c>
      <c r="G5" s="76">
        <v>1</v>
      </c>
      <c r="J5" s="76">
        <v>4</v>
      </c>
    </row>
    <row r="6" spans="1:10" s="76" customFormat="1" x14ac:dyDescent="0.3">
      <c r="A6" s="76" t="s">
        <v>957</v>
      </c>
      <c r="B6" s="76">
        <v>36317</v>
      </c>
      <c r="C6" s="76" t="s">
        <v>3262</v>
      </c>
      <c r="G6" s="76">
        <v>1</v>
      </c>
      <c r="J6" s="76">
        <v>5</v>
      </c>
    </row>
    <row r="7" spans="1:10" s="76" customFormat="1" x14ac:dyDescent="0.3">
      <c r="A7" s="76" t="s">
        <v>1133</v>
      </c>
      <c r="B7" s="76">
        <v>43838</v>
      </c>
      <c r="C7" s="76" t="s">
        <v>3262</v>
      </c>
      <c r="J7" s="76">
        <v>6</v>
      </c>
    </row>
    <row r="8" spans="1:10" s="76" customFormat="1" x14ac:dyDescent="0.3">
      <c r="A8" s="76" t="s">
        <v>1134</v>
      </c>
      <c r="B8" s="76">
        <v>43839</v>
      </c>
      <c r="C8" s="76" t="s">
        <v>3262</v>
      </c>
      <c r="J8" s="76">
        <v>7</v>
      </c>
    </row>
    <row r="9" spans="1:10" s="76" customFormat="1" x14ac:dyDescent="0.3">
      <c r="A9" s="76" t="s">
        <v>828</v>
      </c>
      <c r="B9" s="76">
        <v>33516</v>
      </c>
      <c r="C9" s="76" t="s">
        <v>3262</v>
      </c>
      <c r="J9" s="76">
        <v>8</v>
      </c>
    </row>
    <row r="10" spans="1:10" s="76" customFormat="1" x14ac:dyDescent="0.3">
      <c r="A10" s="76" t="s">
        <v>970</v>
      </c>
      <c r="B10" s="76">
        <v>32437</v>
      </c>
      <c r="C10" s="76" t="s">
        <v>3262</v>
      </c>
      <c r="J10" s="76">
        <v>9</v>
      </c>
    </row>
    <row r="11" spans="1:10" s="76" customFormat="1" x14ac:dyDescent="0.3">
      <c r="A11" s="76" t="s">
        <v>964</v>
      </c>
      <c r="B11" s="76">
        <v>32411</v>
      </c>
      <c r="C11" s="76" t="s">
        <v>3262</v>
      </c>
      <c r="J11" s="76">
        <v>10</v>
      </c>
    </row>
    <row r="12" spans="1:10" s="76" customFormat="1" x14ac:dyDescent="0.3">
      <c r="A12" s="76" t="s">
        <v>1414</v>
      </c>
      <c r="B12" s="76">
        <v>41549</v>
      </c>
      <c r="C12" s="76" t="s">
        <v>3262</v>
      </c>
      <c r="J12" s="76">
        <v>11</v>
      </c>
    </row>
    <row r="13" spans="1:10" s="76" customFormat="1" x14ac:dyDescent="0.3">
      <c r="A13" s="76" t="s">
        <v>3059</v>
      </c>
      <c r="B13" s="76">
        <v>37712</v>
      </c>
      <c r="C13" s="76" t="s">
        <v>3262</v>
      </c>
      <c r="J13" s="76">
        <v>12</v>
      </c>
    </row>
    <row r="14" spans="1:10" s="76" customFormat="1" x14ac:dyDescent="0.3">
      <c r="A14" s="76" t="s">
        <v>2303</v>
      </c>
      <c r="B14" s="76">
        <v>40882</v>
      </c>
      <c r="C14" s="76" t="s">
        <v>3262</v>
      </c>
      <c r="J14" s="76">
        <v>13</v>
      </c>
    </row>
    <row r="15" spans="1:10" s="76" customFormat="1" x14ac:dyDescent="0.3">
      <c r="A15" s="76" t="s">
        <v>753</v>
      </c>
      <c r="B15" s="76">
        <v>44747</v>
      </c>
      <c r="C15" s="76" t="s">
        <v>3262</v>
      </c>
      <c r="J15" s="76">
        <v>14</v>
      </c>
    </row>
    <row r="16" spans="1:10" s="76" customFormat="1" x14ac:dyDescent="0.3">
      <c r="A16" s="76" t="s">
        <v>2298</v>
      </c>
      <c r="B16" s="76">
        <v>40865</v>
      </c>
      <c r="C16" s="76" t="s">
        <v>3262</v>
      </c>
      <c r="J16" s="76">
        <v>15</v>
      </c>
    </row>
    <row r="17" spans="1:10" s="76" customFormat="1" x14ac:dyDescent="0.3">
      <c r="A17" s="76" t="s">
        <v>2299</v>
      </c>
      <c r="B17" s="76">
        <v>40944</v>
      </c>
      <c r="C17" s="76" t="s">
        <v>3262</v>
      </c>
      <c r="J17" s="76">
        <v>16</v>
      </c>
    </row>
    <row r="18" spans="1:10" x14ac:dyDescent="0.3">
      <c r="A18" s="76" t="s">
        <v>2300</v>
      </c>
      <c r="B18" s="76">
        <v>40852</v>
      </c>
      <c r="C18" s="76" t="s">
        <v>3262</v>
      </c>
      <c r="D18" s="76"/>
      <c r="E18" s="76"/>
      <c r="F18" s="76"/>
      <c r="G18" s="76"/>
      <c r="H18" s="76"/>
      <c r="I18" s="76"/>
      <c r="J18" s="76">
        <v>18</v>
      </c>
    </row>
    <row r="19" spans="1:10" s="76" customFormat="1" x14ac:dyDescent="0.3">
      <c r="A19" s="76" t="s">
        <v>962</v>
      </c>
      <c r="B19" s="76">
        <v>32401</v>
      </c>
      <c r="C19" s="76" t="s">
        <v>3262</v>
      </c>
      <c r="J19" s="76">
        <v>19</v>
      </c>
    </row>
    <row r="20" spans="1:10" s="76" customFormat="1" x14ac:dyDescent="0.3">
      <c r="A20" s="76" t="s">
        <v>3061</v>
      </c>
      <c r="B20" s="76">
        <v>33517</v>
      </c>
      <c r="C20" s="76" t="s">
        <v>3262</v>
      </c>
      <c r="G20" s="76">
        <v>1</v>
      </c>
      <c r="H20" s="76">
        <v>1</v>
      </c>
      <c r="J20" s="76">
        <v>20</v>
      </c>
    </row>
    <row r="21" spans="1:10" s="76" customFormat="1" x14ac:dyDescent="0.3">
      <c r="A21" s="76" t="s">
        <v>2325</v>
      </c>
      <c r="B21" s="76">
        <v>32465</v>
      </c>
      <c r="C21" s="76" t="s">
        <v>3262</v>
      </c>
      <c r="J21" s="76">
        <v>21</v>
      </c>
    </row>
    <row r="22" spans="1:10" s="76" customFormat="1" x14ac:dyDescent="0.3">
      <c r="A22" s="76" t="s">
        <v>3047</v>
      </c>
      <c r="B22" s="76">
        <v>32732</v>
      </c>
      <c r="C22" s="76" t="s">
        <v>3262</v>
      </c>
      <c r="J22" s="76">
        <v>22</v>
      </c>
    </row>
    <row r="23" spans="1:10" s="76" customFormat="1" x14ac:dyDescent="0.3">
      <c r="A23" s="76" t="s">
        <v>961</v>
      </c>
      <c r="B23" s="76">
        <v>32399</v>
      </c>
      <c r="C23" s="76" t="s">
        <v>3262</v>
      </c>
      <c r="J23" s="76">
        <v>23</v>
      </c>
    </row>
    <row r="24" spans="1:10" s="76" customFormat="1" x14ac:dyDescent="0.3">
      <c r="A24" s="76" t="s">
        <v>504</v>
      </c>
      <c r="B24" s="76">
        <v>37817</v>
      </c>
      <c r="C24" s="76" t="s">
        <v>3262</v>
      </c>
      <c r="D24" s="76" t="s">
        <v>3303</v>
      </c>
      <c r="J24" s="76">
        <v>31</v>
      </c>
    </row>
    <row r="25" spans="1:10" x14ac:dyDescent="0.3">
      <c r="A25" s="76" t="s">
        <v>1044</v>
      </c>
      <c r="B25" s="76">
        <v>38442</v>
      </c>
      <c r="C25" s="76" t="s">
        <v>3262</v>
      </c>
      <c r="D25" s="76" t="s">
        <v>3302</v>
      </c>
      <c r="E25" s="76"/>
      <c r="F25" s="76"/>
      <c r="G25" s="76"/>
      <c r="H25" s="76"/>
      <c r="I25" s="76"/>
      <c r="J25" s="76">
        <v>32</v>
      </c>
    </row>
    <row r="26" spans="1:10" x14ac:dyDescent="0.3">
      <c r="A26" s="76" t="s">
        <v>1143</v>
      </c>
      <c r="B26" s="76">
        <v>44412</v>
      </c>
      <c r="C26" s="76" t="s">
        <v>3262</v>
      </c>
      <c r="D26" s="76"/>
      <c r="E26" s="76"/>
      <c r="F26" s="76"/>
      <c r="G26" s="76"/>
      <c r="H26" s="76"/>
      <c r="I26" s="76"/>
      <c r="J26" s="76">
        <v>33</v>
      </c>
    </row>
    <row r="27" spans="1:10" x14ac:dyDescent="0.3">
      <c r="A27" s="76" t="s">
        <v>1516</v>
      </c>
      <c r="B27" s="76">
        <v>44410</v>
      </c>
      <c r="C27" s="76" t="s">
        <v>3262</v>
      </c>
      <c r="D27" s="76"/>
      <c r="E27" s="76"/>
      <c r="F27" s="76"/>
      <c r="G27" s="76"/>
      <c r="H27" s="76"/>
      <c r="I27" s="76"/>
      <c r="J27" s="76">
        <v>34</v>
      </c>
    </row>
    <row r="28" spans="1:10" x14ac:dyDescent="0.3">
      <c r="A28" s="76" t="s">
        <v>1514</v>
      </c>
      <c r="B28" s="76">
        <v>44422</v>
      </c>
      <c r="C28" s="76" t="s">
        <v>3262</v>
      </c>
      <c r="D28" s="76"/>
      <c r="E28" s="76"/>
      <c r="F28" s="76"/>
      <c r="G28" s="76"/>
      <c r="H28" s="76"/>
      <c r="I28" s="76"/>
      <c r="J28" s="76">
        <v>35</v>
      </c>
    </row>
    <row r="29" spans="1:10" x14ac:dyDescent="0.3">
      <c r="A29" s="76" t="s">
        <v>1127</v>
      </c>
      <c r="B29" s="76">
        <v>43292</v>
      </c>
      <c r="C29" s="76" t="s">
        <v>3262</v>
      </c>
      <c r="D29" s="76"/>
      <c r="E29" s="76"/>
      <c r="F29" s="76"/>
      <c r="G29" s="76"/>
      <c r="H29" s="76"/>
      <c r="I29" s="76"/>
      <c r="J29" s="76">
        <v>36</v>
      </c>
    </row>
    <row r="30" spans="1:10" x14ac:dyDescent="0.3">
      <c r="A30" s="76" t="s">
        <v>2368</v>
      </c>
      <c r="B30" s="76">
        <v>44442</v>
      </c>
      <c r="C30" s="76" t="s">
        <v>3262</v>
      </c>
      <c r="D30" s="76"/>
      <c r="E30" s="76"/>
      <c r="F30" s="76"/>
      <c r="G30" s="76"/>
      <c r="H30" s="76"/>
      <c r="I30" s="76"/>
      <c r="J30" s="76">
        <v>37</v>
      </c>
    </row>
    <row r="31" spans="1:10" x14ac:dyDescent="0.3">
      <c r="A31" s="76" t="s">
        <v>1121</v>
      </c>
      <c r="B31" s="76">
        <v>43300</v>
      </c>
      <c r="C31" s="76" t="s">
        <v>3262</v>
      </c>
      <c r="D31" s="76"/>
      <c r="E31" s="76"/>
      <c r="F31" s="76"/>
      <c r="G31" s="76"/>
      <c r="H31" s="76"/>
      <c r="I31" s="76"/>
      <c r="J31" s="76">
        <v>38</v>
      </c>
    </row>
    <row r="32" spans="1:10" s="76" customFormat="1" x14ac:dyDescent="0.3">
      <c r="A32" s="76" t="s">
        <v>1120</v>
      </c>
      <c r="B32" s="76">
        <v>43299</v>
      </c>
      <c r="C32" s="76" t="s">
        <v>3262</v>
      </c>
      <c r="J32" s="76">
        <v>39</v>
      </c>
    </row>
    <row r="33" spans="1:10" s="76" customFormat="1" x14ac:dyDescent="0.3">
      <c r="A33" s="76" t="s">
        <v>1125</v>
      </c>
      <c r="B33" s="76">
        <v>43280</v>
      </c>
      <c r="C33" s="76" t="s">
        <v>3262</v>
      </c>
      <c r="J33" s="76">
        <v>40</v>
      </c>
    </row>
    <row r="34" spans="1:10" s="76" customFormat="1" x14ac:dyDescent="0.3">
      <c r="A34" s="76" t="s">
        <v>3064</v>
      </c>
      <c r="B34" s="76">
        <v>34293</v>
      </c>
      <c r="C34" s="76" t="s">
        <v>3262</v>
      </c>
      <c r="J34" s="76">
        <v>41</v>
      </c>
    </row>
    <row r="35" spans="1:10" s="76" customFormat="1" x14ac:dyDescent="0.3">
      <c r="A35" s="76" t="s">
        <v>3058</v>
      </c>
      <c r="B35" s="76">
        <v>42456</v>
      </c>
      <c r="C35" s="76" t="s">
        <v>3262</v>
      </c>
      <c r="J35" s="76">
        <v>43</v>
      </c>
    </row>
    <row r="36" spans="1:10" s="76" customFormat="1" x14ac:dyDescent="0.3">
      <c r="A36" s="76" t="s">
        <v>931</v>
      </c>
      <c r="B36" s="76">
        <v>32678</v>
      </c>
      <c r="C36" s="76" t="s">
        <v>3262</v>
      </c>
      <c r="J36" s="76">
        <v>44</v>
      </c>
    </row>
    <row r="37" spans="1:10" s="76" customFormat="1" x14ac:dyDescent="0.3">
      <c r="A37" t="s">
        <v>1314</v>
      </c>
      <c r="B37">
        <v>36844</v>
      </c>
      <c r="C37" t="s">
        <v>3262</v>
      </c>
      <c r="D37"/>
      <c r="E37"/>
      <c r="F37"/>
      <c r="G37">
        <v>1</v>
      </c>
      <c r="H37"/>
      <c r="I37"/>
      <c r="J37">
        <v>17</v>
      </c>
    </row>
    <row r="38" spans="1:10" s="76" customFormat="1" x14ac:dyDescent="0.3">
      <c r="A38" t="s">
        <v>743</v>
      </c>
      <c r="B38">
        <v>44819</v>
      </c>
      <c r="C38" t="s">
        <v>3262</v>
      </c>
      <c r="D38"/>
      <c r="E38"/>
      <c r="F38"/>
      <c r="G38">
        <v>1</v>
      </c>
      <c r="H38"/>
      <c r="I38"/>
      <c r="J38">
        <v>24</v>
      </c>
    </row>
    <row r="39" spans="1:10" s="76" customFormat="1" x14ac:dyDescent="0.3">
      <c r="A39" t="s">
        <v>744</v>
      </c>
      <c r="B39">
        <v>44820</v>
      </c>
      <c r="C39" t="s">
        <v>3262</v>
      </c>
      <c r="D39"/>
      <c r="E39"/>
      <c r="F39"/>
      <c r="G39">
        <v>1</v>
      </c>
      <c r="H39"/>
      <c r="I39"/>
      <c r="J39">
        <v>25</v>
      </c>
    </row>
    <row r="40" spans="1:10" s="76" customFormat="1" x14ac:dyDescent="0.3">
      <c r="A40" t="s">
        <v>684</v>
      </c>
      <c r="B40">
        <v>43519</v>
      </c>
      <c r="C40" t="s">
        <v>3262</v>
      </c>
      <c r="D40"/>
      <c r="E40"/>
      <c r="F40"/>
      <c r="G40">
        <v>1</v>
      </c>
      <c r="H40"/>
      <c r="I40"/>
      <c r="J40">
        <v>26</v>
      </c>
    </row>
    <row r="41" spans="1:10" s="76" customFormat="1" x14ac:dyDescent="0.3">
      <c r="A41" t="s">
        <v>1707</v>
      </c>
      <c r="B41">
        <v>36955</v>
      </c>
      <c r="C41" t="s">
        <v>3262</v>
      </c>
      <c r="D41"/>
      <c r="E41"/>
      <c r="F41"/>
      <c r="G41">
        <v>1</v>
      </c>
      <c r="H41"/>
      <c r="I41"/>
      <c r="J41">
        <v>27</v>
      </c>
    </row>
    <row r="42" spans="1:10" s="76" customFormat="1" x14ac:dyDescent="0.3">
      <c r="A42" t="s">
        <v>1754</v>
      </c>
      <c r="B42">
        <v>34748</v>
      </c>
      <c r="C42" t="s">
        <v>3262</v>
      </c>
      <c r="D42"/>
      <c r="E42"/>
      <c r="F42"/>
      <c r="G42">
        <v>1</v>
      </c>
      <c r="H42"/>
      <c r="I42"/>
      <c r="J42">
        <v>28</v>
      </c>
    </row>
    <row r="43" spans="1:10" x14ac:dyDescent="0.3">
      <c r="A43" t="s">
        <v>1682</v>
      </c>
      <c r="B43">
        <v>34514</v>
      </c>
      <c r="C43" t="s">
        <v>3262</v>
      </c>
      <c r="G43">
        <v>1</v>
      </c>
      <c r="J43">
        <v>29</v>
      </c>
    </row>
    <row r="44" spans="1:10" s="76" customFormat="1" x14ac:dyDescent="0.3">
      <c r="A44" t="s">
        <v>429</v>
      </c>
      <c r="B44">
        <v>36557</v>
      </c>
      <c r="C44" t="s">
        <v>3262</v>
      </c>
      <c r="D44"/>
      <c r="E44"/>
      <c r="F44"/>
      <c r="G44">
        <v>1</v>
      </c>
      <c r="H44"/>
      <c r="I44"/>
      <c r="J44">
        <v>30</v>
      </c>
    </row>
    <row r="45" spans="1:10" s="76" customFormat="1" x14ac:dyDescent="0.3">
      <c r="A45" t="s">
        <v>557</v>
      </c>
      <c r="B45">
        <v>38630</v>
      </c>
      <c r="C45" t="s">
        <v>3262</v>
      </c>
      <c r="D45" t="s">
        <v>3304</v>
      </c>
      <c r="E45"/>
      <c r="F45"/>
      <c r="G45">
        <v>1</v>
      </c>
      <c r="H45"/>
      <c r="I45"/>
      <c r="J45">
        <v>42</v>
      </c>
    </row>
    <row r="46" spans="1:10" x14ac:dyDescent="0.3">
      <c r="A46" t="s">
        <v>1040</v>
      </c>
      <c r="B46">
        <v>38053</v>
      </c>
      <c r="C46" t="s">
        <v>3262</v>
      </c>
      <c r="D46" t="s">
        <v>2968</v>
      </c>
      <c r="J46">
        <v>45</v>
      </c>
    </row>
    <row r="47" spans="1:10" x14ac:dyDescent="0.3">
      <c r="A47" t="s">
        <v>1857</v>
      </c>
      <c r="B47">
        <v>38118</v>
      </c>
      <c r="C47" t="s">
        <v>3262</v>
      </c>
      <c r="D47" t="s">
        <v>3083</v>
      </c>
      <c r="J47">
        <v>46</v>
      </c>
    </row>
    <row r="48" spans="1:10" x14ac:dyDescent="0.3">
      <c r="A48" t="s">
        <v>1858</v>
      </c>
      <c r="B48">
        <v>37893</v>
      </c>
      <c r="C48" t="s">
        <v>3262</v>
      </c>
      <c r="D48" t="s">
        <v>3083</v>
      </c>
      <c r="J48">
        <v>47</v>
      </c>
    </row>
    <row r="49" spans="1:10" x14ac:dyDescent="0.3">
      <c r="A49" t="s">
        <v>1867</v>
      </c>
      <c r="B49">
        <v>38441</v>
      </c>
      <c r="C49" t="s">
        <v>3262</v>
      </c>
      <c r="D49" t="s">
        <v>3306</v>
      </c>
      <c r="J49">
        <v>48</v>
      </c>
    </row>
    <row r="50" spans="1:10" x14ac:dyDescent="0.3">
      <c r="A50" t="s">
        <v>2355</v>
      </c>
      <c r="B50">
        <v>38281</v>
      </c>
      <c r="C50" t="s">
        <v>3262</v>
      </c>
      <c r="D50" t="s">
        <v>3306</v>
      </c>
      <c r="J50">
        <v>49</v>
      </c>
    </row>
    <row r="51" spans="1:10" x14ac:dyDescent="0.3">
      <c r="A51" t="s">
        <v>2356</v>
      </c>
      <c r="B51">
        <v>37881</v>
      </c>
      <c r="C51" t="s">
        <v>3262</v>
      </c>
      <c r="D51" t="s">
        <v>3306</v>
      </c>
      <c r="J51">
        <v>50</v>
      </c>
    </row>
    <row r="52" spans="1:10" x14ac:dyDescent="0.3">
      <c r="A52" t="s">
        <v>3180</v>
      </c>
      <c r="B52">
        <v>38202</v>
      </c>
      <c r="C52" t="s">
        <v>3262</v>
      </c>
      <c r="D52" t="s">
        <v>3306</v>
      </c>
      <c r="J52">
        <v>51</v>
      </c>
    </row>
    <row r="53" spans="1:10" x14ac:dyDescent="0.3">
      <c r="A53" t="s">
        <v>175</v>
      </c>
      <c r="B53">
        <v>30779</v>
      </c>
      <c r="C53" t="s">
        <v>3307</v>
      </c>
      <c r="D53" t="s">
        <v>175</v>
      </c>
      <c r="J53">
        <v>52</v>
      </c>
    </row>
    <row r="54" spans="1:10" x14ac:dyDescent="0.3">
      <c r="A54" t="s">
        <v>178</v>
      </c>
      <c r="B54">
        <v>30792</v>
      </c>
      <c r="C54" t="s">
        <v>3307</v>
      </c>
      <c r="D54" t="s">
        <v>178</v>
      </c>
      <c r="J54">
        <v>53</v>
      </c>
    </row>
    <row r="55" spans="1:10" x14ac:dyDescent="0.3">
      <c r="A55" t="s">
        <v>179</v>
      </c>
      <c r="B55">
        <v>30794</v>
      </c>
      <c r="C55" t="s">
        <v>3307</v>
      </c>
      <c r="D55" t="s">
        <v>179</v>
      </c>
      <c r="J55">
        <v>54</v>
      </c>
    </row>
    <row r="56" spans="1:10" x14ac:dyDescent="0.3">
      <c r="A56" t="s">
        <v>180</v>
      </c>
      <c r="B56">
        <v>30797</v>
      </c>
      <c r="C56" t="s">
        <v>3307</v>
      </c>
      <c r="D56" t="s">
        <v>180</v>
      </c>
      <c r="J56">
        <v>55</v>
      </c>
    </row>
    <row r="57" spans="1:10" x14ac:dyDescent="0.3">
      <c r="A57" t="s">
        <v>181</v>
      </c>
      <c r="B57">
        <v>30798</v>
      </c>
      <c r="C57" t="s">
        <v>3307</v>
      </c>
      <c r="D57" t="s">
        <v>181</v>
      </c>
      <c r="J57">
        <v>56</v>
      </c>
    </row>
    <row r="58" spans="1:10" x14ac:dyDescent="0.3">
      <c r="A58" t="s">
        <v>182</v>
      </c>
      <c r="B58">
        <v>30799</v>
      </c>
      <c r="C58" t="s">
        <v>3307</v>
      </c>
      <c r="D58" t="s">
        <v>182</v>
      </c>
      <c r="J58">
        <v>57</v>
      </c>
    </row>
    <row r="59" spans="1:10" x14ac:dyDescent="0.3">
      <c r="A59" t="s">
        <v>190</v>
      </c>
      <c r="B59">
        <v>30935</v>
      </c>
      <c r="C59" t="s">
        <v>3307</v>
      </c>
      <c r="D59" t="s">
        <v>190</v>
      </c>
      <c r="J59">
        <v>58</v>
      </c>
    </row>
    <row r="60" spans="1:10" x14ac:dyDescent="0.3">
      <c r="A60" t="s">
        <v>202</v>
      </c>
      <c r="B60">
        <v>31006</v>
      </c>
      <c r="C60" t="s">
        <v>3307</v>
      </c>
      <c r="D60" t="s">
        <v>202</v>
      </c>
      <c r="J60">
        <v>59</v>
      </c>
    </row>
    <row r="61" spans="1:10" x14ac:dyDescent="0.3">
      <c r="A61" t="s">
        <v>203</v>
      </c>
      <c r="B61">
        <v>31004</v>
      </c>
      <c r="C61" t="s">
        <v>3307</v>
      </c>
      <c r="D61" t="s">
        <v>203</v>
      </c>
      <c r="J61">
        <v>60</v>
      </c>
    </row>
    <row r="62" spans="1:10" x14ac:dyDescent="0.3">
      <c r="A62" t="s">
        <v>204</v>
      </c>
      <c r="B62">
        <v>31029</v>
      </c>
      <c r="C62" t="s">
        <v>3307</v>
      </c>
      <c r="D62" t="s">
        <v>204</v>
      </c>
      <c r="J62">
        <v>61</v>
      </c>
    </row>
    <row r="63" spans="1:10" x14ac:dyDescent="0.3">
      <c r="A63" t="s">
        <v>207</v>
      </c>
      <c r="B63">
        <v>31064</v>
      </c>
      <c r="C63" t="s">
        <v>3307</v>
      </c>
      <c r="D63" t="s">
        <v>207</v>
      </c>
      <c r="J63">
        <v>62</v>
      </c>
    </row>
    <row r="64" spans="1:10" x14ac:dyDescent="0.3">
      <c r="A64" t="s">
        <v>208</v>
      </c>
      <c r="B64">
        <v>31073</v>
      </c>
      <c r="C64" t="s">
        <v>3307</v>
      </c>
      <c r="D64" t="s">
        <v>208</v>
      </c>
      <c r="J64">
        <v>63</v>
      </c>
    </row>
    <row r="65" spans="1:10" x14ac:dyDescent="0.3">
      <c r="A65" t="s">
        <v>232</v>
      </c>
      <c r="B65">
        <v>31392</v>
      </c>
      <c r="C65" t="s">
        <v>3307</v>
      </c>
      <c r="D65" t="s">
        <v>232</v>
      </c>
      <c r="J65">
        <v>64</v>
      </c>
    </row>
    <row r="66" spans="1:10" x14ac:dyDescent="0.3">
      <c r="A66" t="s">
        <v>233</v>
      </c>
      <c r="B66">
        <v>31394</v>
      </c>
      <c r="C66" t="s">
        <v>3307</v>
      </c>
      <c r="D66" t="s">
        <v>233</v>
      </c>
      <c r="J66">
        <v>65</v>
      </c>
    </row>
    <row r="67" spans="1:10" x14ac:dyDescent="0.3">
      <c r="A67" t="s">
        <v>277</v>
      </c>
      <c r="B67">
        <v>31586</v>
      </c>
      <c r="C67" t="s">
        <v>3307</v>
      </c>
      <c r="D67" t="s">
        <v>277</v>
      </c>
      <c r="J67">
        <v>66</v>
      </c>
    </row>
    <row r="68" spans="1:10" x14ac:dyDescent="0.3">
      <c r="A68" t="s">
        <v>323</v>
      </c>
      <c r="B68">
        <v>32056</v>
      </c>
      <c r="C68" t="s">
        <v>3307</v>
      </c>
      <c r="D68" t="s">
        <v>323</v>
      </c>
      <c r="J68">
        <v>67</v>
      </c>
    </row>
    <row r="69" spans="1:10" x14ac:dyDescent="0.3">
      <c r="A69" t="s">
        <v>325</v>
      </c>
      <c r="B69">
        <v>32052</v>
      </c>
      <c r="C69" t="s">
        <v>3307</v>
      </c>
      <c r="D69" t="s">
        <v>325</v>
      </c>
      <c r="J69">
        <v>68</v>
      </c>
    </row>
    <row r="70" spans="1:10" x14ac:dyDescent="0.3">
      <c r="A70" t="s">
        <v>187</v>
      </c>
      <c r="B70">
        <v>30817</v>
      </c>
      <c r="C70" t="s">
        <v>3307</v>
      </c>
      <c r="D70" t="s">
        <v>187</v>
      </c>
      <c r="J70">
        <v>69</v>
      </c>
    </row>
    <row r="71" spans="1:10" x14ac:dyDescent="0.3">
      <c r="A71" t="s">
        <v>189</v>
      </c>
      <c r="B71">
        <v>30821</v>
      </c>
      <c r="C71" t="s">
        <v>3307</v>
      </c>
      <c r="D71" t="s">
        <v>189</v>
      </c>
      <c r="J71">
        <v>70</v>
      </c>
    </row>
    <row r="72" spans="1:10" x14ac:dyDescent="0.3">
      <c r="A72" t="s">
        <v>183</v>
      </c>
      <c r="B72">
        <v>30832</v>
      </c>
      <c r="C72" t="s">
        <v>3307</v>
      </c>
      <c r="D72" t="s">
        <v>183</v>
      </c>
      <c r="J72">
        <v>71</v>
      </c>
    </row>
    <row r="73" spans="1:10" x14ac:dyDescent="0.3">
      <c r="A73" t="s">
        <v>184</v>
      </c>
      <c r="B73">
        <v>30828</v>
      </c>
      <c r="C73" t="s">
        <v>3307</v>
      </c>
      <c r="D73" t="s">
        <v>184</v>
      </c>
      <c r="J73">
        <v>72</v>
      </c>
    </row>
    <row r="74" spans="1:10" x14ac:dyDescent="0.3">
      <c r="A74" t="s">
        <v>185</v>
      </c>
      <c r="B74">
        <v>30830</v>
      </c>
      <c r="C74" t="s">
        <v>3307</v>
      </c>
      <c r="D74" t="s">
        <v>185</v>
      </c>
      <c r="J74">
        <v>73</v>
      </c>
    </row>
    <row r="75" spans="1:10" x14ac:dyDescent="0.3">
      <c r="A75" t="s">
        <v>191</v>
      </c>
      <c r="B75">
        <v>30972</v>
      </c>
      <c r="C75" t="s">
        <v>3307</v>
      </c>
      <c r="D75" t="s">
        <v>191</v>
      </c>
      <c r="J75">
        <v>74</v>
      </c>
    </row>
    <row r="76" spans="1:10" x14ac:dyDescent="0.3">
      <c r="A76" t="s">
        <v>193</v>
      </c>
      <c r="B76">
        <v>30974</v>
      </c>
      <c r="C76" t="s">
        <v>3307</v>
      </c>
      <c r="D76" t="s">
        <v>193</v>
      </c>
      <c r="J76">
        <v>75</v>
      </c>
    </row>
    <row r="77" spans="1:10" x14ac:dyDescent="0.3">
      <c r="A77" t="s">
        <v>197</v>
      </c>
      <c r="B77">
        <v>30985</v>
      </c>
      <c r="C77" t="s">
        <v>3307</v>
      </c>
      <c r="D77" t="s">
        <v>197</v>
      </c>
      <c r="J77">
        <v>76</v>
      </c>
    </row>
    <row r="78" spans="1:10" x14ac:dyDescent="0.3">
      <c r="A78" t="s">
        <v>198</v>
      </c>
      <c r="B78">
        <v>30989</v>
      </c>
      <c r="C78" t="s">
        <v>3307</v>
      </c>
      <c r="D78" t="s">
        <v>198</v>
      </c>
      <c r="J78">
        <v>77</v>
      </c>
    </row>
    <row r="79" spans="1:10" x14ac:dyDescent="0.3">
      <c r="A79" t="s">
        <v>199</v>
      </c>
      <c r="B79">
        <v>30993</v>
      </c>
      <c r="C79" t="s">
        <v>3307</v>
      </c>
      <c r="D79" t="s">
        <v>199</v>
      </c>
      <c r="J79">
        <v>78</v>
      </c>
    </row>
    <row r="80" spans="1:10" x14ac:dyDescent="0.3">
      <c r="A80" t="s">
        <v>200</v>
      </c>
      <c r="B80">
        <v>30996</v>
      </c>
      <c r="C80" t="s">
        <v>3307</v>
      </c>
      <c r="D80" t="s">
        <v>200</v>
      </c>
      <c r="J80">
        <v>79</v>
      </c>
    </row>
    <row r="81" spans="1:10" x14ac:dyDescent="0.3">
      <c r="A81" t="s">
        <v>201</v>
      </c>
      <c r="B81">
        <v>30997</v>
      </c>
      <c r="C81" t="s">
        <v>3307</v>
      </c>
      <c r="D81" t="s">
        <v>201</v>
      </c>
      <c r="J81">
        <v>80</v>
      </c>
    </row>
    <row r="82" spans="1:10" x14ac:dyDescent="0.3">
      <c r="A82" t="s">
        <v>217</v>
      </c>
      <c r="B82">
        <v>31215</v>
      </c>
      <c r="C82" t="s">
        <v>3307</v>
      </c>
      <c r="D82" t="s">
        <v>217</v>
      </c>
      <c r="J82">
        <v>81</v>
      </c>
    </row>
    <row r="83" spans="1:10" x14ac:dyDescent="0.3">
      <c r="A83" t="s">
        <v>253</v>
      </c>
      <c r="B83">
        <v>31526</v>
      </c>
      <c r="C83" t="s">
        <v>3307</v>
      </c>
      <c r="D83" t="s">
        <v>253</v>
      </c>
      <c r="J83">
        <v>82</v>
      </c>
    </row>
    <row r="84" spans="1:10" x14ac:dyDescent="0.3">
      <c r="A84" t="s">
        <v>254</v>
      </c>
      <c r="B84">
        <v>31529</v>
      </c>
      <c r="C84" t="s">
        <v>3307</v>
      </c>
      <c r="D84" t="s">
        <v>254</v>
      </c>
      <c r="J84">
        <v>83</v>
      </c>
    </row>
    <row r="85" spans="1:10" x14ac:dyDescent="0.3">
      <c r="A85" t="s">
        <v>255</v>
      </c>
      <c r="B85">
        <v>31534</v>
      </c>
      <c r="C85" t="s">
        <v>3307</v>
      </c>
      <c r="D85" t="s">
        <v>255</v>
      </c>
      <c r="J85">
        <v>84</v>
      </c>
    </row>
    <row r="86" spans="1:10" x14ac:dyDescent="0.3">
      <c r="A86" t="s">
        <v>256</v>
      </c>
      <c r="B86">
        <v>31536</v>
      </c>
      <c r="C86" t="s">
        <v>3307</v>
      </c>
      <c r="D86" t="s">
        <v>256</v>
      </c>
      <c r="J86">
        <v>85</v>
      </c>
    </row>
    <row r="87" spans="1:10" x14ac:dyDescent="0.3">
      <c r="A87" t="s">
        <v>257</v>
      </c>
      <c r="B87">
        <v>31538</v>
      </c>
      <c r="C87" t="s">
        <v>3307</v>
      </c>
      <c r="D87" t="s">
        <v>257</v>
      </c>
      <c r="J87">
        <v>86</v>
      </c>
    </row>
    <row r="88" spans="1:10" x14ac:dyDescent="0.3">
      <c r="A88" t="s">
        <v>258</v>
      </c>
      <c r="B88">
        <v>31541</v>
      </c>
      <c r="C88" t="s">
        <v>3307</v>
      </c>
      <c r="D88" t="s">
        <v>258</v>
      </c>
      <c r="J88">
        <v>87</v>
      </c>
    </row>
    <row r="89" spans="1:10" x14ac:dyDescent="0.3">
      <c r="A89" t="s">
        <v>259</v>
      </c>
      <c r="B89">
        <v>31542</v>
      </c>
      <c r="C89" t="s">
        <v>3307</v>
      </c>
      <c r="D89" t="s">
        <v>259</v>
      </c>
      <c r="J89">
        <v>88</v>
      </c>
    </row>
    <row r="90" spans="1:10" x14ac:dyDescent="0.3">
      <c r="A90" t="s">
        <v>260</v>
      </c>
      <c r="B90">
        <v>31543</v>
      </c>
      <c r="C90" t="s">
        <v>3307</v>
      </c>
      <c r="D90" t="s">
        <v>260</v>
      </c>
      <c r="J90">
        <v>89</v>
      </c>
    </row>
    <row r="91" spans="1:10" x14ac:dyDescent="0.3">
      <c r="A91" t="s">
        <v>206</v>
      </c>
      <c r="B91">
        <v>30613</v>
      </c>
      <c r="C91" t="s">
        <v>3307</v>
      </c>
      <c r="D91" t="s">
        <v>206</v>
      </c>
      <c r="J91">
        <v>90</v>
      </c>
    </row>
    <row r="92" spans="1:10" x14ac:dyDescent="0.3">
      <c r="A92" t="s">
        <v>227</v>
      </c>
      <c r="B92">
        <v>30626</v>
      </c>
      <c r="C92" t="s">
        <v>3307</v>
      </c>
      <c r="D92" t="s">
        <v>227</v>
      </c>
      <c r="J92">
        <v>91</v>
      </c>
    </row>
    <row r="93" spans="1:10" x14ac:dyDescent="0.3">
      <c r="A93" t="s">
        <v>316</v>
      </c>
      <c r="B93">
        <v>31896</v>
      </c>
      <c r="C93" t="s">
        <v>3307</v>
      </c>
      <c r="D93" t="s">
        <v>316</v>
      </c>
      <c r="J93">
        <v>92</v>
      </c>
    </row>
    <row r="94" spans="1:10" x14ac:dyDescent="0.3">
      <c r="A94" t="s">
        <v>173</v>
      </c>
      <c r="B94">
        <v>30722</v>
      </c>
      <c r="C94" t="s">
        <v>3307</v>
      </c>
      <c r="D94" t="s">
        <v>173</v>
      </c>
      <c r="J94">
        <v>93</v>
      </c>
    </row>
    <row r="95" spans="1:10" x14ac:dyDescent="0.3">
      <c r="A95" t="s">
        <v>174</v>
      </c>
      <c r="B95">
        <v>30723</v>
      </c>
      <c r="C95" t="s">
        <v>3307</v>
      </c>
      <c r="D95" t="s">
        <v>174</v>
      </c>
      <c r="J95">
        <v>94</v>
      </c>
    </row>
    <row r="96" spans="1:10" x14ac:dyDescent="0.3">
      <c r="A96" t="s">
        <v>321</v>
      </c>
      <c r="B96">
        <v>32020</v>
      </c>
      <c r="C96" t="s">
        <v>3307</v>
      </c>
      <c r="D96" t="s">
        <v>321</v>
      </c>
      <c r="J96">
        <v>95</v>
      </c>
    </row>
    <row r="97" spans="1:10" x14ac:dyDescent="0.3">
      <c r="A97" t="s">
        <v>327</v>
      </c>
      <c r="B97">
        <v>32090</v>
      </c>
      <c r="C97" t="s">
        <v>3307</v>
      </c>
      <c r="D97" t="s">
        <v>327</v>
      </c>
      <c r="J97">
        <v>96</v>
      </c>
    </row>
    <row r="98" spans="1:10" x14ac:dyDescent="0.3">
      <c r="A98" t="s">
        <v>210</v>
      </c>
      <c r="B98">
        <v>31180</v>
      </c>
      <c r="C98" t="s">
        <v>3307</v>
      </c>
      <c r="D98" t="s">
        <v>210</v>
      </c>
      <c r="J98">
        <v>97</v>
      </c>
    </row>
    <row r="99" spans="1:10" x14ac:dyDescent="0.3">
      <c r="A99" t="s">
        <v>2438</v>
      </c>
      <c r="B99">
        <v>31469</v>
      </c>
      <c r="C99" t="s">
        <v>3307</v>
      </c>
      <c r="D99" t="s">
        <v>2438</v>
      </c>
      <c r="J99">
        <v>98</v>
      </c>
    </row>
    <row r="100" spans="1:10" x14ac:dyDescent="0.3">
      <c r="A100" t="s">
        <v>331</v>
      </c>
      <c r="B100">
        <v>32112</v>
      </c>
      <c r="C100" t="s">
        <v>3307</v>
      </c>
      <c r="D100" t="s">
        <v>331</v>
      </c>
      <c r="J100">
        <v>99</v>
      </c>
    </row>
  </sheetData>
  <autoFilter ref="A1:J1" xr:uid="{00000000-0009-0000-0000-00000F000000}">
    <sortState xmlns:xlrd2="http://schemas.microsoft.com/office/spreadsheetml/2017/richdata2" ref="A2:J100">
      <sortCondition sortBy="cellColor" ref="A1" dxfId="106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C81"/>
  <sheetViews>
    <sheetView workbookViewId="0">
      <selection activeCell="A2" sqref="A2:A81"/>
    </sheetView>
  </sheetViews>
  <sheetFormatPr defaultRowHeight="15.05" x14ac:dyDescent="0.3"/>
  <cols>
    <col min="1" max="1" width="38.33203125" customWidth="1"/>
    <col min="3" max="3" width="15.44140625" customWidth="1"/>
  </cols>
  <sheetData>
    <row r="2" spans="1:3" x14ac:dyDescent="0.3">
      <c r="A2" t="s">
        <v>50</v>
      </c>
      <c r="B2">
        <v>33745</v>
      </c>
    </row>
    <row r="3" spans="1:3" x14ac:dyDescent="0.3">
      <c r="A3" t="s">
        <v>2436</v>
      </c>
      <c r="B3">
        <v>41119</v>
      </c>
    </row>
    <row r="4" spans="1:3" x14ac:dyDescent="0.3">
      <c r="A4" t="s">
        <v>2359</v>
      </c>
      <c r="B4">
        <v>41129</v>
      </c>
    </row>
    <row r="5" spans="1:3" x14ac:dyDescent="0.3">
      <c r="A5" t="s">
        <v>2360</v>
      </c>
      <c r="B5">
        <v>41130</v>
      </c>
    </row>
    <row r="6" spans="1:3" x14ac:dyDescent="0.3">
      <c r="A6" t="s">
        <v>2361</v>
      </c>
      <c r="B6">
        <v>41120</v>
      </c>
    </row>
    <row r="7" spans="1:3" x14ac:dyDescent="0.3">
      <c r="A7" t="s">
        <v>2362</v>
      </c>
      <c r="B7">
        <v>41121</v>
      </c>
    </row>
    <row r="8" spans="1:3" x14ac:dyDescent="0.3">
      <c r="A8" t="s">
        <v>1419</v>
      </c>
      <c r="B8">
        <v>41591</v>
      </c>
      <c r="C8" s="8" t="s">
        <v>3204</v>
      </c>
    </row>
    <row r="9" spans="1:3" x14ac:dyDescent="0.3">
      <c r="A9" t="s">
        <v>1353</v>
      </c>
      <c r="B9">
        <v>37689</v>
      </c>
      <c r="C9" s="8" t="s">
        <v>3204</v>
      </c>
    </row>
    <row r="10" spans="1:3" x14ac:dyDescent="0.3">
      <c r="A10" t="s">
        <v>2333</v>
      </c>
      <c r="B10">
        <v>35402</v>
      </c>
      <c r="C10" s="8" t="s">
        <v>3205</v>
      </c>
    </row>
    <row r="11" spans="1:3" x14ac:dyDescent="0.3">
      <c r="A11" t="s">
        <v>2335</v>
      </c>
      <c r="B11">
        <v>35577</v>
      </c>
      <c r="C11" s="8" t="s">
        <v>3205</v>
      </c>
    </row>
    <row r="12" spans="1:3" x14ac:dyDescent="0.3">
      <c r="A12" t="s">
        <v>1507</v>
      </c>
      <c r="B12">
        <v>43784</v>
      </c>
      <c r="C12" s="8" t="s">
        <v>3205</v>
      </c>
    </row>
    <row r="13" spans="1:3" x14ac:dyDescent="0.3">
      <c r="A13" t="s">
        <v>1524</v>
      </c>
      <c r="B13">
        <v>45011</v>
      </c>
      <c r="C13" s="8" t="s">
        <v>3205</v>
      </c>
    </row>
    <row r="14" spans="1:3" x14ac:dyDescent="0.3">
      <c r="A14" t="s">
        <v>1525</v>
      </c>
      <c r="B14">
        <v>45012</v>
      </c>
      <c r="C14" s="8" t="s">
        <v>3205</v>
      </c>
    </row>
    <row r="15" spans="1:3" x14ac:dyDescent="0.3">
      <c r="A15" t="s">
        <v>1526</v>
      </c>
      <c r="B15">
        <v>45020</v>
      </c>
      <c r="C15" s="8" t="s">
        <v>3205</v>
      </c>
    </row>
    <row r="16" spans="1:3" x14ac:dyDescent="0.3">
      <c r="A16" t="s">
        <v>1694</v>
      </c>
      <c r="B16">
        <v>36486</v>
      </c>
      <c r="C16" s="8" t="s">
        <v>3206</v>
      </c>
    </row>
    <row r="17" spans="1:3" x14ac:dyDescent="0.3">
      <c r="A17" t="s">
        <v>1709</v>
      </c>
      <c r="B17">
        <v>37062</v>
      </c>
      <c r="C17" s="8" t="s">
        <v>3206</v>
      </c>
    </row>
    <row r="18" spans="1:3" x14ac:dyDescent="0.3">
      <c r="A18" t="s">
        <v>1112</v>
      </c>
      <c r="B18">
        <v>42675</v>
      </c>
    </row>
    <row r="19" spans="1:3" x14ac:dyDescent="0.3">
      <c r="A19" t="s">
        <v>708</v>
      </c>
      <c r="B19">
        <v>43853</v>
      </c>
    </row>
    <row r="20" spans="1:3" x14ac:dyDescent="0.3">
      <c r="A20" t="s">
        <v>709</v>
      </c>
      <c r="B20">
        <v>43854</v>
      </c>
    </row>
    <row r="21" spans="1:3" x14ac:dyDescent="0.3">
      <c r="A21" t="s">
        <v>710</v>
      </c>
      <c r="B21">
        <v>43855</v>
      </c>
    </row>
    <row r="22" spans="1:3" x14ac:dyDescent="0.3">
      <c r="A22" t="s">
        <v>711</v>
      </c>
      <c r="B22">
        <v>43856</v>
      </c>
    </row>
    <row r="23" spans="1:3" x14ac:dyDescent="0.3">
      <c r="A23" t="s">
        <v>645</v>
      </c>
      <c r="B23">
        <v>42112</v>
      </c>
    </row>
    <row r="24" spans="1:3" x14ac:dyDescent="0.3">
      <c r="A24" t="s">
        <v>656</v>
      </c>
      <c r="B24">
        <v>42135</v>
      </c>
    </row>
    <row r="25" spans="1:3" x14ac:dyDescent="0.3">
      <c r="A25" t="s">
        <v>712</v>
      </c>
      <c r="B25">
        <v>43890</v>
      </c>
    </row>
    <row r="26" spans="1:3" x14ac:dyDescent="0.3">
      <c r="A26" t="s">
        <v>713</v>
      </c>
      <c r="B26">
        <v>43884</v>
      </c>
    </row>
    <row r="27" spans="1:3" x14ac:dyDescent="0.3">
      <c r="A27" t="s">
        <v>714</v>
      </c>
      <c r="B27">
        <v>43885</v>
      </c>
    </row>
    <row r="28" spans="1:3" x14ac:dyDescent="0.3">
      <c r="A28" t="s">
        <v>387</v>
      </c>
      <c r="B28">
        <v>35768</v>
      </c>
    </row>
    <row r="29" spans="1:3" x14ac:dyDescent="0.3">
      <c r="A29" t="s">
        <v>1496</v>
      </c>
      <c r="B29">
        <v>43862</v>
      </c>
    </row>
    <row r="30" spans="1:3" x14ac:dyDescent="0.3">
      <c r="A30" t="s">
        <v>1498</v>
      </c>
      <c r="B30">
        <v>43911</v>
      </c>
    </row>
    <row r="31" spans="1:3" x14ac:dyDescent="0.3">
      <c r="A31" t="s">
        <v>1495</v>
      </c>
      <c r="B31">
        <v>43876</v>
      </c>
    </row>
    <row r="32" spans="1:3" x14ac:dyDescent="0.3">
      <c r="A32" t="s">
        <v>1063</v>
      </c>
      <c r="B32">
        <v>41038</v>
      </c>
    </row>
    <row r="33" spans="1:2" x14ac:dyDescent="0.3">
      <c r="A33" t="s">
        <v>1064</v>
      </c>
      <c r="B33">
        <v>41045</v>
      </c>
    </row>
    <row r="34" spans="1:2" x14ac:dyDescent="0.3">
      <c r="A34" t="s">
        <v>2329</v>
      </c>
      <c r="B34">
        <v>33984</v>
      </c>
    </row>
    <row r="35" spans="1:2" x14ac:dyDescent="0.3">
      <c r="A35" t="s">
        <v>2332</v>
      </c>
      <c r="B35">
        <v>34558</v>
      </c>
    </row>
    <row r="36" spans="1:2" x14ac:dyDescent="0.3">
      <c r="A36" t="s">
        <v>488</v>
      </c>
      <c r="B36">
        <v>37752</v>
      </c>
    </row>
    <row r="37" spans="1:2" x14ac:dyDescent="0.3">
      <c r="A37" t="s">
        <v>905</v>
      </c>
      <c r="B37">
        <v>33160</v>
      </c>
    </row>
    <row r="38" spans="1:2" x14ac:dyDescent="0.3">
      <c r="A38" t="s">
        <v>1535</v>
      </c>
      <c r="B38">
        <v>35690</v>
      </c>
    </row>
    <row r="39" spans="1:2" x14ac:dyDescent="0.3">
      <c r="A39" t="s">
        <v>1108</v>
      </c>
      <c r="B39">
        <v>42697</v>
      </c>
    </row>
    <row r="40" spans="1:2" x14ac:dyDescent="0.3">
      <c r="A40" t="s">
        <v>887</v>
      </c>
      <c r="B40">
        <v>55315</v>
      </c>
    </row>
    <row r="41" spans="1:2" x14ac:dyDescent="0.3">
      <c r="A41" t="s">
        <v>904</v>
      </c>
      <c r="B41">
        <v>33159</v>
      </c>
    </row>
    <row r="42" spans="1:2" x14ac:dyDescent="0.3">
      <c r="A42" t="s">
        <v>946</v>
      </c>
      <c r="B42">
        <v>36288</v>
      </c>
    </row>
    <row r="43" spans="1:2" x14ac:dyDescent="0.3">
      <c r="A43" t="s">
        <v>989</v>
      </c>
      <c r="B43">
        <v>36494</v>
      </c>
    </row>
    <row r="44" spans="1:2" x14ac:dyDescent="0.3">
      <c r="A44" t="s">
        <v>2326</v>
      </c>
      <c r="B44">
        <v>33691</v>
      </c>
    </row>
    <row r="45" spans="1:2" x14ac:dyDescent="0.3">
      <c r="A45" t="s">
        <v>923</v>
      </c>
      <c r="B45">
        <v>35765</v>
      </c>
    </row>
    <row r="46" spans="1:2" x14ac:dyDescent="0.3">
      <c r="A46" t="s">
        <v>2323</v>
      </c>
      <c r="B46">
        <v>33140</v>
      </c>
    </row>
    <row r="47" spans="1:2" x14ac:dyDescent="0.3">
      <c r="A47" t="s">
        <v>852</v>
      </c>
      <c r="B47">
        <v>34012</v>
      </c>
    </row>
    <row r="48" spans="1:2" x14ac:dyDescent="0.3">
      <c r="A48" t="s">
        <v>857</v>
      </c>
      <c r="B48">
        <v>34018</v>
      </c>
    </row>
    <row r="49" spans="1:2" x14ac:dyDescent="0.3">
      <c r="A49" t="s">
        <v>859</v>
      </c>
      <c r="B49">
        <v>34020</v>
      </c>
    </row>
    <row r="50" spans="1:2" x14ac:dyDescent="0.3">
      <c r="A50" t="s">
        <v>868</v>
      </c>
      <c r="B50">
        <v>33966</v>
      </c>
    </row>
    <row r="51" spans="1:2" x14ac:dyDescent="0.3">
      <c r="A51" t="s">
        <v>869</v>
      </c>
      <c r="B51">
        <v>33968</v>
      </c>
    </row>
    <row r="52" spans="1:2" x14ac:dyDescent="0.3">
      <c r="A52" t="s">
        <v>871</v>
      </c>
      <c r="B52">
        <v>33976</v>
      </c>
    </row>
    <row r="53" spans="1:2" x14ac:dyDescent="0.3">
      <c r="A53" t="s">
        <v>879</v>
      </c>
      <c r="B53">
        <v>34233</v>
      </c>
    </row>
    <row r="54" spans="1:2" x14ac:dyDescent="0.3">
      <c r="A54" t="s">
        <v>948</v>
      </c>
      <c r="B54">
        <v>36351</v>
      </c>
    </row>
    <row r="55" spans="1:2" x14ac:dyDescent="0.3">
      <c r="A55" t="s">
        <v>994</v>
      </c>
      <c r="B55">
        <v>36512</v>
      </c>
    </row>
    <row r="56" spans="1:2" x14ac:dyDescent="0.3">
      <c r="A56" t="s">
        <v>913</v>
      </c>
      <c r="B56">
        <v>35737</v>
      </c>
    </row>
    <row r="57" spans="1:2" x14ac:dyDescent="0.3">
      <c r="A57" t="s">
        <v>42</v>
      </c>
      <c r="B57">
        <v>43689</v>
      </c>
    </row>
    <row r="58" spans="1:2" x14ac:dyDescent="0.3">
      <c r="A58" t="s">
        <v>1506</v>
      </c>
      <c r="B58">
        <v>43787</v>
      </c>
    </row>
    <row r="59" spans="1:2" x14ac:dyDescent="0.3">
      <c r="A59" t="s">
        <v>1003</v>
      </c>
      <c r="B59">
        <v>36791</v>
      </c>
    </row>
    <row r="60" spans="1:2" x14ac:dyDescent="0.3">
      <c r="A60" t="s">
        <v>912</v>
      </c>
      <c r="B60">
        <v>54925</v>
      </c>
    </row>
    <row r="61" spans="1:2" x14ac:dyDescent="0.3">
      <c r="A61" t="s">
        <v>1030</v>
      </c>
      <c r="B61">
        <v>46750</v>
      </c>
    </row>
    <row r="62" spans="1:2" x14ac:dyDescent="0.3">
      <c r="A62" t="s">
        <v>955</v>
      </c>
      <c r="B62">
        <v>36395</v>
      </c>
    </row>
    <row r="63" spans="1:2" x14ac:dyDescent="0.3">
      <c r="A63" t="s">
        <v>1009</v>
      </c>
      <c r="B63">
        <v>37032</v>
      </c>
    </row>
    <row r="64" spans="1:2" x14ac:dyDescent="0.3">
      <c r="A64" t="s">
        <v>900</v>
      </c>
      <c r="B64">
        <v>34578</v>
      </c>
    </row>
    <row r="65" spans="1:2" x14ac:dyDescent="0.3">
      <c r="A65" t="s">
        <v>1019</v>
      </c>
      <c r="B65">
        <v>33041</v>
      </c>
    </row>
    <row r="66" spans="1:2" x14ac:dyDescent="0.3">
      <c r="A66" t="s">
        <v>1021</v>
      </c>
      <c r="B66">
        <v>33049</v>
      </c>
    </row>
    <row r="67" spans="1:2" x14ac:dyDescent="0.3">
      <c r="A67" t="s">
        <v>1023</v>
      </c>
      <c r="B67">
        <v>33067</v>
      </c>
    </row>
    <row r="68" spans="1:2" x14ac:dyDescent="0.3">
      <c r="A68" t="s">
        <v>1062</v>
      </c>
      <c r="B68">
        <v>38968</v>
      </c>
    </row>
    <row r="69" spans="1:2" x14ac:dyDescent="0.3">
      <c r="A69" t="s">
        <v>898</v>
      </c>
      <c r="B69">
        <v>34575</v>
      </c>
    </row>
    <row r="70" spans="1:2" x14ac:dyDescent="0.3">
      <c r="A70" t="s">
        <v>1166</v>
      </c>
      <c r="B70">
        <v>44996</v>
      </c>
    </row>
    <row r="71" spans="1:2" x14ac:dyDescent="0.3">
      <c r="A71" t="s">
        <v>1527</v>
      </c>
      <c r="B71">
        <v>45021</v>
      </c>
    </row>
    <row r="72" spans="1:2" x14ac:dyDescent="0.3">
      <c r="A72" t="s">
        <v>1528</v>
      </c>
      <c r="B72">
        <v>45022</v>
      </c>
    </row>
    <row r="73" spans="1:2" x14ac:dyDescent="0.3">
      <c r="A73" t="s">
        <v>678</v>
      </c>
      <c r="B73">
        <v>43380</v>
      </c>
    </row>
    <row r="74" spans="1:2" x14ac:dyDescent="0.3">
      <c r="A74" t="s">
        <v>3060</v>
      </c>
      <c r="B74">
        <v>45205</v>
      </c>
    </row>
    <row r="75" spans="1:2" x14ac:dyDescent="0.3">
      <c r="A75" t="s">
        <v>426</v>
      </c>
      <c r="B75">
        <v>32432</v>
      </c>
    </row>
    <row r="76" spans="1:2" x14ac:dyDescent="0.3">
      <c r="A76" t="s">
        <v>67</v>
      </c>
      <c r="B76">
        <v>32713</v>
      </c>
    </row>
    <row r="78" spans="1:2" x14ac:dyDescent="0.3">
      <c r="A78" t="s">
        <v>524</v>
      </c>
      <c r="B78">
        <v>37935</v>
      </c>
    </row>
    <row r="79" spans="1:2" x14ac:dyDescent="0.3">
      <c r="A79" t="s">
        <v>529</v>
      </c>
      <c r="B79">
        <v>38349</v>
      </c>
    </row>
    <row r="80" spans="1:2" x14ac:dyDescent="0.3">
      <c r="A80" t="s">
        <v>2357</v>
      </c>
      <c r="B80">
        <v>38348</v>
      </c>
    </row>
    <row r="81" spans="1:2" x14ac:dyDescent="0.3">
      <c r="A81" t="s">
        <v>518</v>
      </c>
      <c r="B81">
        <v>38161</v>
      </c>
    </row>
  </sheetData>
  <conditionalFormatting sqref="B1:B1048576">
    <cfRule type="duplicateValues" dxfId="98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342"/>
  <sheetViews>
    <sheetView topLeftCell="A94" zoomScale="40" zoomScaleNormal="40" workbookViewId="0">
      <selection activeCell="X6" sqref="X6:X150"/>
    </sheetView>
  </sheetViews>
  <sheetFormatPr defaultRowHeight="15.05" x14ac:dyDescent="0.3"/>
  <cols>
    <col min="1" max="1" width="12.6640625" customWidth="1"/>
    <col min="2" max="2" width="79.6640625" customWidth="1"/>
    <col min="3" max="4" width="26.44140625" customWidth="1"/>
    <col min="5" max="5" width="26.88671875" customWidth="1"/>
    <col min="6" max="6" width="26.33203125" customWidth="1"/>
    <col min="7" max="7" width="23.44140625" customWidth="1"/>
    <col min="8" max="8" width="23.6640625" customWidth="1"/>
    <col min="9" max="9" width="25.5546875" customWidth="1"/>
    <col min="10" max="10" width="22.33203125" customWidth="1"/>
    <col min="11" max="11" width="22" customWidth="1"/>
    <col min="12" max="12" width="25.5546875" customWidth="1"/>
    <col min="13" max="13" width="20.88671875" customWidth="1"/>
    <col min="14" max="14" width="23.6640625" customWidth="1"/>
    <col min="15" max="15" width="28.33203125" customWidth="1"/>
    <col min="16" max="16" width="24.109375" customWidth="1"/>
    <col min="17" max="17" width="26.6640625" customWidth="1"/>
    <col min="18" max="18" width="28" customWidth="1"/>
    <col min="19" max="19" width="20.88671875" customWidth="1"/>
    <col min="20" max="20" width="23.44140625" customWidth="1"/>
    <col min="21" max="21" width="25.88671875" customWidth="1"/>
    <col min="22" max="22" width="22.33203125" customWidth="1"/>
    <col min="23" max="23" width="20.88671875" customWidth="1"/>
    <col min="24" max="24" width="23" customWidth="1"/>
  </cols>
  <sheetData>
    <row r="1" spans="1:24" ht="15.75" x14ac:dyDescent="0.3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</row>
    <row r="2" spans="1:24" ht="150.55000000000001" x14ac:dyDescent="0.3">
      <c r="A2" s="6" t="s">
        <v>1</v>
      </c>
      <c r="B2" s="3" t="s">
        <v>2</v>
      </c>
      <c r="C2" s="3" t="s">
        <v>3</v>
      </c>
      <c r="D2" s="3" t="s">
        <v>3202</v>
      </c>
      <c r="E2" s="4" t="s">
        <v>3198</v>
      </c>
      <c r="F2" s="3" t="s">
        <v>3197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4" t="s">
        <v>11</v>
      </c>
      <c r="O2" s="3" t="s">
        <v>12</v>
      </c>
      <c r="P2" s="3" t="s">
        <v>13</v>
      </c>
      <c r="Q2" s="3" t="s">
        <v>14</v>
      </c>
      <c r="R2" s="3" t="s">
        <v>15</v>
      </c>
      <c r="S2" s="3" t="s">
        <v>16</v>
      </c>
      <c r="T2" s="3" t="s">
        <v>17</v>
      </c>
      <c r="U2" s="3" t="s">
        <v>18</v>
      </c>
      <c r="V2" s="3" t="s">
        <v>19</v>
      </c>
      <c r="W2" s="3" t="s">
        <v>20</v>
      </c>
      <c r="X2" s="36" t="s">
        <v>21</v>
      </c>
    </row>
    <row r="3" spans="1:24" x14ac:dyDescent="0.3">
      <c r="A3" s="12">
        <v>1</v>
      </c>
      <c r="B3" s="13">
        <v>2</v>
      </c>
      <c r="C3" s="12">
        <v>3</v>
      </c>
      <c r="D3" s="12"/>
      <c r="E3" s="14">
        <v>4</v>
      </c>
      <c r="F3" s="12">
        <v>5</v>
      </c>
      <c r="G3" s="12">
        <v>6</v>
      </c>
      <c r="H3" s="12">
        <v>7</v>
      </c>
      <c r="I3" s="12">
        <v>8</v>
      </c>
      <c r="J3" s="12">
        <v>9</v>
      </c>
      <c r="K3" s="12">
        <v>10</v>
      </c>
      <c r="L3" s="12">
        <v>11</v>
      </c>
      <c r="M3" s="12">
        <v>12</v>
      </c>
      <c r="N3" s="14">
        <v>13</v>
      </c>
      <c r="O3" s="12">
        <v>14</v>
      </c>
      <c r="P3" s="12">
        <v>15</v>
      </c>
      <c r="Q3" s="12">
        <v>16</v>
      </c>
      <c r="R3" s="12">
        <v>17</v>
      </c>
      <c r="S3" s="12">
        <v>18</v>
      </c>
      <c r="T3" s="12">
        <v>19</v>
      </c>
      <c r="U3" s="12">
        <v>20</v>
      </c>
      <c r="V3" s="12">
        <v>21</v>
      </c>
      <c r="W3" s="12">
        <v>22</v>
      </c>
      <c r="X3" s="15">
        <v>23</v>
      </c>
    </row>
    <row r="4" spans="1:24" ht="19.649999999999999" x14ac:dyDescent="0.3">
      <c r="A4" s="37"/>
      <c r="B4" s="37"/>
      <c r="C4" s="37"/>
      <c r="D4" s="37"/>
      <c r="E4" s="37"/>
      <c r="F4" s="37"/>
      <c r="G4" s="38"/>
      <c r="H4" s="38"/>
      <c r="I4" s="38"/>
      <c r="J4" s="38"/>
      <c r="K4" s="38"/>
      <c r="L4" s="37" t="s">
        <v>81</v>
      </c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 spans="1:24" ht="20.3" x14ac:dyDescent="0.3">
      <c r="A5" s="10"/>
      <c r="B5" s="39"/>
      <c r="C5" s="40"/>
      <c r="D5" s="40"/>
      <c r="E5" s="40"/>
      <c r="F5" s="40"/>
      <c r="G5" s="41"/>
      <c r="H5" s="41"/>
      <c r="I5" s="41"/>
      <c r="J5" s="41"/>
      <c r="K5" s="41"/>
      <c r="L5" s="41" t="s">
        <v>1911</v>
      </c>
      <c r="M5" s="42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</row>
    <row r="6" spans="1:24" ht="20.3" x14ac:dyDescent="0.35">
      <c r="A6" s="77">
        <v>1</v>
      </c>
      <c r="B6" s="78" t="s">
        <v>85</v>
      </c>
      <c r="C6" s="77">
        <v>40339</v>
      </c>
      <c r="D6" s="77" t="s">
        <v>3199</v>
      </c>
      <c r="E6" s="79">
        <f t="shared" ref="E6:E36" si="0">SUM(G6:X6)</f>
        <v>9312807.7300000004</v>
      </c>
      <c r="F6" s="79">
        <f t="shared" ref="F6:F69" si="1">SUM(G6:W6)</f>
        <v>9204917.620000001</v>
      </c>
      <c r="G6" s="80">
        <v>3915242.4</v>
      </c>
      <c r="H6" s="81">
        <v>0</v>
      </c>
      <c r="I6" s="79">
        <v>0</v>
      </c>
      <c r="J6" s="79">
        <v>0</v>
      </c>
      <c r="K6" s="82">
        <v>0</v>
      </c>
      <c r="L6" s="79">
        <v>0</v>
      </c>
      <c r="M6" s="79">
        <v>0</v>
      </c>
      <c r="N6" s="79">
        <v>0</v>
      </c>
      <c r="O6" s="79">
        <v>0</v>
      </c>
      <c r="P6" s="79">
        <v>0</v>
      </c>
      <c r="Q6" s="79">
        <v>3764255.22</v>
      </c>
      <c r="R6" s="79">
        <v>0</v>
      </c>
      <c r="S6" s="79">
        <v>0</v>
      </c>
      <c r="T6" s="79">
        <v>1525420</v>
      </c>
      <c r="U6" s="83">
        <v>0</v>
      </c>
      <c r="V6" s="83">
        <v>0</v>
      </c>
      <c r="W6" s="83">
        <v>0</v>
      </c>
      <c r="X6" s="83">
        <v>107890.11</v>
      </c>
    </row>
    <row r="7" spans="1:24" ht="20.3" x14ac:dyDescent="0.35">
      <c r="A7" s="77">
        <f t="shared" ref="A7:A70" si="2">A6+1</f>
        <v>2</v>
      </c>
      <c r="B7" s="78" t="s">
        <v>86</v>
      </c>
      <c r="C7" s="77">
        <v>40350</v>
      </c>
      <c r="D7" s="77" t="s">
        <v>3199</v>
      </c>
      <c r="E7" s="79">
        <f t="shared" si="0"/>
        <v>10248011.890000001</v>
      </c>
      <c r="F7" s="79">
        <f t="shared" si="1"/>
        <v>10129704.23</v>
      </c>
      <c r="G7" s="80">
        <v>3915242.4</v>
      </c>
      <c r="H7" s="81">
        <v>0</v>
      </c>
      <c r="I7" s="79">
        <v>0</v>
      </c>
      <c r="J7" s="79">
        <v>0</v>
      </c>
      <c r="K7" s="82">
        <v>0</v>
      </c>
      <c r="L7" s="79">
        <v>0</v>
      </c>
      <c r="M7" s="79">
        <v>0</v>
      </c>
      <c r="N7" s="79">
        <v>0</v>
      </c>
      <c r="O7" s="79">
        <v>0</v>
      </c>
      <c r="P7" s="79">
        <v>1084350</v>
      </c>
      <c r="Q7" s="79">
        <v>4034425.43</v>
      </c>
      <c r="R7" s="79">
        <v>0</v>
      </c>
      <c r="S7" s="79">
        <v>0</v>
      </c>
      <c r="T7" s="79">
        <v>1095686.3999999999</v>
      </c>
      <c r="U7" s="83">
        <v>0</v>
      </c>
      <c r="V7" s="83">
        <v>0</v>
      </c>
      <c r="W7" s="83">
        <v>0</v>
      </c>
      <c r="X7" s="83">
        <v>118307.66</v>
      </c>
    </row>
    <row r="8" spans="1:24" ht="20.3" x14ac:dyDescent="0.35">
      <c r="A8" s="77">
        <f t="shared" si="2"/>
        <v>3</v>
      </c>
      <c r="B8" s="78" t="s">
        <v>45</v>
      </c>
      <c r="C8" s="77">
        <v>40361</v>
      </c>
      <c r="D8" s="77" t="s">
        <v>3203</v>
      </c>
      <c r="E8" s="79">
        <f t="shared" si="0"/>
        <v>63516.59</v>
      </c>
      <c r="F8" s="79">
        <f t="shared" si="1"/>
        <v>63516.59</v>
      </c>
      <c r="G8" s="80">
        <v>0</v>
      </c>
      <c r="H8" s="81">
        <v>0</v>
      </c>
      <c r="I8" s="79">
        <v>0</v>
      </c>
      <c r="J8" s="79">
        <v>0</v>
      </c>
      <c r="K8" s="82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83">
        <v>63516.59</v>
      </c>
      <c r="V8" s="83">
        <v>0</v>
      </c>
      <c r="W8" s="83">
        <v>0</v>
      </c>
      <c r="X8" s="83">
        <v>0</v>
      </c>
    </row>
    <row r="9" spans="1:24" ht="20.3" x14ac:dyDescent="0.35">
      <c r="A9" s="77">
        <f t="shared" si="2"/>
        <v>4</v>
      </c>
      <c r="B9" s="85" t="s">
        <v>88</v>
      </c>
      <c r="C9" s="77">
        <v>40548</v>
      </c>
      <c r="D9" s="77" t="s">
        <v>3199</v>
      </c>
      <c r="E9" s="79">
        <f t="shared" si="0"/>
        <v>10363092.879999999</v>
      </c>
      <c r="F9" s="79">
        <f t="shared" si="1"/>
        <v>10248540.51</v>
      </c>
      <c r="G9" s="80">
        <v>3944763.6</v>
      </c>
      <c r="H9" s="81">
        <v>0</v>
      </c>
      <c r="I9" s="79">
        <v>0</v>
      </c>
      <c r="J9" s="79">
        <v>0</v>
      </c>
      <c r="K9" s="82">
        <v>0</v>
      </c>
      <c r="L9" s="79">
        <v>0</v>
      </c>
      <c r="M9" s="79">
        <v>0</v>
      </c>
      <c r="N9" s="79">
        <v>0</v>
      </c>
      <c r="O9" s="79">
        <v>5098886.91</v>
      </c>
      <c r="P9" s="79">
        <v>0</v>
      </c>
      <c r="Q9" s="79">
        <v>0</v>
      </c>
      <c r="R9" s="79">
        <v>0</v>
      </c>
      <c r="S9" s="79">
        <v>0</v>
      </c>
      <c r="T9" s="79">
        <v>1204890</v>
      </c>
      <c r="U9" s="83">
        <v>0</v>
      </c>
      <c r="V9" s="83">
        <v>0</v>
      </c>
      <c r="W9" s="83">
        <v>0</v>
      </c>
      <c r="X9" s="83">
        <v>114552.37</v>
      </c>
    </row>
    <row r="10" spans="1:24" ht="20.3" x14ac:dyDescent="0.35">
      <c r="A10" s="77">
        <f t="shared" si="2"/>
        <v>5</v>
      </c>
      <c r="B10" s="78" t="s">
        <v>89</v>
      </c>
      <c r="C10" s="77">
        <v>39571</v>
      </c>
      <c r="D10" s="77" t="s">
        <v>3203</v>
      </c>
      <c r="E10" s="79">
        <f t="shared" si="0"/>
        <v>2449982.0499999998</v>
      </c>
      <c r="F10" s="79">
        <f t="shared" si="1"/>
        <v>2412243.5699999998</v>
      </c>
      <c r="G10" s="80">
        <v>0</v>
      </c>
      <c r="H10" s="81">
        <v>0</v>
      </c>
      <c r="I10" s="79">
        <v>2412243.5699999998</v>
      </c>
      <c r="J10" s="79">
        <v>0</v>
      </c>
      <c r="K10" s="82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83">
        <v>0</v>
      </c>
      <c r="V10" s="83">
        <v>0</v>
      </c>
      <c r="W10" s="83">
        <v>0</v>
      </c>
      <c r="X10" s="83">
        <v>37738.480000000003</v>
      </c>
    </row>
    <row r="11" spans="1:24" ht="20.3" x14ac:dyDescent="0.35">
      <c r="A11" s="77">
        <f t="shared" si="2"/>
        <v>6</v>
      </c>
      <c r="B11" s="78" t="s">
        <v>90</v>
      </c>
      <c r="C11" s="77">
        <v>39594</v>
      </c>
      <c r="D11" s="77" t="s">
        <v>3199</v>
      </c>
      <c r="E11" s="79">
        <f t="shared" si="0"/>
        <v>8795463.7100000009</v>
      </c>
      <c r="F11" s="79">
        <f t="shared" si="1"/>
        <v>8692973.9000000004</v>
      </c>
      <c r="G11" s="80">
        <v>3927512.4</v>
      </c>
      <c r="H11" s="81">
        <v>0</v>
      </c>
      <c r="I11" s="79">
        <v>0</v>
      </c>
      <c r="J11" s="79">
        <v>0</v>
      </c>
      <c r="K11" s="82">
        <v>0</v>
      </c>
      <c r="L11" s="79">
        <v>0</v>
      </c>
      <c r="M11" s="79">
        <v>0</v>
      </c>
      <c r="N11" s="79">
        <v>0</v>
      </c>
      <c r="O11" s="79">
        <v>0</v>
      </c>
      <c r="P11" s="79">
        <v>1084350</v>
      </c>
      <c r="Q11" s="79">
        <v>3681111.5</v>
      </c>
      <c r="R11" s="79">
        <v>0</v>
      </c>
      <c r="S11" s="79">
        <v>0</v>
      </c>
      <c r="T11" s="79">
        <v>0</v>
      </c>
      <c r="U11" s="83">
        <v>0</v>
      </c>
      <c r="V11" s="83">
        <v>0</v>
      </c>
      <c r="W11" s="83">
        <v>0</v>
      </c>
      <c r="X11" s="83">
        <v>102489.81</v>
      </c>
    </row>
    <row r="12" spans="1:24" ht="20.3" x14ac:dyDescent="0.35">
      <c r="A12" s="77">
        <f t="shared" si="2"/>
        <v>7</v>
      </c>
      <c r="B12" s="78" t="s">
        <v>91</v>
      </c>
      <c r="C12" s="77">
        <v>39596</v>
      </c>
      <c r="D12" s="77" t="s">
        <v>3199</v>
      </c>
      <c r="E12" s="79">
        <f t="shared" si="0"/>
        <v>11984635.42</v>
      </c>
      <c r="F12" s="79">
        <f t="shared" si="1"/>
        <v>11848903.050000001</v>
      </c>
      <c r="G12" s="80">
        <v>4747490.4000000004</v>
      </c>
      <c r="H12" s="81">
        <v>0</v>
      </c>
      <c r="I12" s="79">
        <v>0</v>
      </c>
      <c r="J12" s="79">
        <v>0</v>
      </c>
      <c r="K12" s="82">
        <v>0</v>
      </c>
      <c r="L12" s="79">
        <v>0</v>
      </c>
      <c r="M12" s="79">
        <v>0</v>
      </c>
      <c r="N12" s="79">
        <v>0</v>
      </c>
      <c r="O12" s="79">
        <v>3569860</v>
      </c>
      <c r="P12" s="79">
        <v>1287350</v>
      </c>
      <c r="Q12" s="79">
        <v>2244202.65</v>
      </c>
      <c r="R12" s="79">
        <v>0</v>
      </c>
      <c r="S12" s="79">
        <v>0</v>
      </c>
      <c r="T12" s="79">
        <v>0</v>
      </c>
      <c r="U12" s="83">
        <v>0</v>
      </c>
      <c r="V12" s="83">
        <v>0</v>
      </c>
      <c r="W12" s="83">
        <v>0</v>
      </c>
      <c r="X12" s="83">
        <v>135732.37</v>
      </c>
    </row>
    <row r="13" spans="1:24" ht="20.3" x14ac:dyDescent="0.35">
      <c r="A13" s="77">
        <f t="shared" si="2"/>
        <v>8</v>
      </c>
      <c r="B13" s="86" t="s">
        <v>39</v>
      </c>
      <c r="C13" s="77">
        <v>39588</v>
      </c>
      <c r="D13" s="77" t="s">
        <v>3200</v>
      </c>
      <c r="E13" s="79">
        <f t="shared" si="0"/>
        <v>18755274.27</v>
      </c>
      <c r="F13" s="79">
        <f t="shared" si="1"/>
        <v>18601903.609999999</v>
      </c>
      <c r="G13" s="80">
        <v>0</v>
      </c>
      <c r="H13" s="81">
        <v>7336370.4000000004</v>
      </c>
      <c r="I13" s="79">
        <v>0</v>
      </c>
      <c r="J13" s="79">
        <v>353304</v>
      </c>
      <c r="K13" s="82">
        <v>0</v>
      </c>
      <c r="L13" s="79">
        <v>0</v>
      </c>
      <c r="M13" s="79">
        <v>0</v>
      </c>
      <c r="N13" s="79">
        <v>10651005.6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83">
        <v>261223.61</v>
      </c>
      <c r="V13" s="83">
        <v>0</v>
      </c>
      <c r="W13" s="83">
        <v>0</v>
      </c>
      <c r="X13" s="83">
        <v>153370.65999999997</v>
      </c>
    </row>
    <row r="14" spans="1:24" ht="20.3" x14ac:dyDescent="0.35">
      <c r="A14" s="77">
        <f t="shared" si="2"/>
        <v>9</v>
      </c>
      <c r="B14" s="87" t="s">
        <v>92</v>
      </c>
      <c r="C14" s="77">
        <v>39610</v>
      </c>
      <c r="D14" s="77" t="s">
        <v>3199</v>
      </c>
      <c r="E14" s="79">
        <f t="shared" si="0"/>
        <v>10015623.41</v>
      </c>
      <c r="F14" s="79">
        <f t="shared" si="1"/>
        <v>9901018.8000000007</v>
      </c>
      <c r="G14" s="80">
        <v>3964162.8</v>
      </c>
      <c r="H14" s="81">
        <v>0</v>
      </c>
      <c r="I14" s="79">
        <v>0</v>
      </c>
      <c r="J14" s="79">
        <v>0</v>
      </c>
      <c r="K14" s="82">
        <v>0</v>
      </c>
      <c r="L14" s="79">
        <v>411967.2</v>
      </c>
      <c r="M14" s="79">
        <v>0</v>
      </c>
      <c r="N14" s="79">
        <v>0</v>
      </c>
      <c r="O14" s="79">
        <v>0</v>
      </c>
      <c r="P14" s="79">
        <v>1084350</v>
      </c>
      <c r="Q14" s="79">
        <v>4440538.8</v>
      </c>
      <c r="R14" s="79">
        <v>0</v>
      </c>
      <c r="S14" s="79">
        <v>0</v>
      </c>
      <c r="T14" s="79">
        <v>0</v>
      </c>
      <c r="U14" s="83">
        <v>0</v>
      </c>
      <c r="V14" s="83">
        <v>0</v>
      </c>
      <c r="W14" s="83">
        <v>0</v>
      </c>
      <c r="X14" s="83">
        <v>114604.61</v>
      </c>
    </row>
    <row r="15" spans="1:24" ht="20.3" x14ac:dyDescent="0.35">
      <c r="A15" s="77">
        <f t="shared" si="2"/>
        <v>10</v>
      </c>
      <c r="B15" s="86" t="s">
        <v>93</v>
      </c>
      <c r="C15" s="77">
        <v>39644</v>
      </c>
      <c r="D15" s="77" t="s">
        <v>3199</v>
      </c>
      <c r="E15" s="79">
        <f t="shared" si="0"/>
        <v>16065319.92</v>
      </c>
      <c r="F15" s="79">
        <f t="shared" si="1"/>
        <v>15877498.93</v>
      </c>
      <c r="G15" s="80">
        <v>5848878</v>
      </c>
      <c r="H15" s="81">
        <v>0</v>
      </c>
      <c r="I15" s="79">
        <v>0</v>
      </c>
      <c r="J15" s="79">
        <v>0</v>
      </c>
      <c r="K15" s="82">
        <v>0</v>
      </c>
      <c r="L15" s="79">
        <v>744986.4</v>
      </c>
      <c r="M15" s="79">
        <v>0</v>
      </c>
      <c r="N15" s="79">
        <v>0</v>
      </c>
      <c r="O15" s="79">
        <v>5248124.53</v>
      </c>
      <c r="P15" s="79">
        <v>1635780</v>
      </c>
      <c r="Q15" s="79">
        <v>2399730</v>
      </c>
      <c r="R15" s="79">
        <v>0</v>
      </c>
      <c r="S15" s="79">
        <v>0</v>
      </c>
      <c r="T15" s="79">
        <v>0</v>
      </c>
      <c r="U15" s="83">
        <v>0</v>
      </c>
      <c r="V15" s="83">
        <v>0</v>
      </c>
      <c r="W15" s="83">
        <v>0</v>
      </c>
      <c r="X15" s="83">
        <v>187820.99</v>
      </c>
    </row>
    <row r="16" spans="1:24" ht="20.3" x14ac:dyDescent="0.35">
      <c r="A16" s="77">
        <f t="shared" si="2"/>
        <v>11</v>
      </c>
      <c r="B16" s="86" t="s">
        <v>94</v>
      </c>
      <c r="C16" s="77">
        <v>39646</v>
      </c>
      <c r="D16" s="77" t="s">
        <v>3199</v>
      </c>
      <c r="E16" s="79">
        <f t="shared" si="0"/>
        <v>13466454.76</v>
      </c>
      <c r="F16" s="79">
        <f t="shared" si="1"/>
        <v>13318665.199999999</v>
      </c>
      <c r="G16" s="80">
        <v>4784571.5999999996</v>
      </c>
      <c r="H16" s="81">
        <v>0</v>
      </c>
      <c r="I16" s="79">
        <v>0</v>
      </c>
      <c r="J16" s="79">
        <v>0</v>
      </c>
      <c r="K16" s="82">
        <v>0</v>
      </c>
      <c r="L16" s="79">
        <v>617850</v>
      </c>
      <c r="M16" s="79">
        <v>0</v>
      </c>
      <c r="N16" s="79">
        <v>0</v>
      </c>
      <c r="O16" s="79">
        <v>5242650</v>
      </c>
      <c r="P16" s="79">
        <v>1287350</v>
      </c>
      <c r="Q16" s="79">
        <v>1386243.6</v>
      </c>
      <c r="R16" s="79">
        <v>0</v>
      </c>
      <c r="S16" s="79">
        <v>0</v>
      </c>
      <c r="T16" s="79">
        <v>0</v>
      </c>
      <c r="U16" s="83">
        <v>0</v>
      </c>
      <c r="V16" s="83">
        <v>0</v>
      </c>
      <c r="W16" s="83">
        <v>0</v>
      </c>
      <c r="X16" s="83">
        <v>147789.56</v>
      </c>
    </row>
    <row r="17" spans="1:24" ht="20.3" x14ac:dyDescent="0.35">
      <c r="A17" s="77">
        <f t="shared" si="2"/>
        <v>12</v>
      </c>
      <c r="B17" s="78" t="s">
        <v>95</v>
      </c>
      <c r="C17" s="77">
        <v>39638</v>
      </c>
      <c r="D17" s="77" t="s">
        <v>3199</v>
      </c>
      <c r="E17" s="79">
        <f t="shared" si="0"/>
        <v>14430740.76</v>
      </c>
      <c r="F17" s="79">
        <f t="shared" si="1"/>
        <v>14260550.369999999</v>
      </c>
      <c r="G17" s="80">
        <v>5850890.4000000004</v>
      </c>
      <c r="H17" s="81">
        <v>0</v>
      </c>
      <c r="I17" s="79">
        <v>0</v>
      </c>
      <c r="J17" s="79">
        <v>0</v>
      </c>
      <c r="K17" s="82">
        <v>0</v>
      </c>
      <c r="L17" s="79">
        <v>563172</v>
      </c>
      <c r="M17" s="79">
        <v>0</v>
      </c>
      <c r="N17" s="79">
        <v>0</v>
      </c>
      <c r="O17" s="79">
        <v>5102236.21</v>
      </c>
      <c r="P17" s="79">
        <v>1635780</v>
      </c>
      <c r="Q17" s="79">
        <v>1108471.76</v>
      </c>
      <c r="R17" s="79">
        <v>0</v>
      </c>
      <c r="S17" s="79">
        <v>0</v>
      </c>
      <c r="T17" s="79">
        <v>0</v>
      </c>
      <c r="U17" s="83">
        <v>0</v>
      </c>
      <c r="V17" s="83">
        <v>0</v>
      </c>
      <c r="W17" s="83">
        <v>0</v>
      </c>
      <c r="X17" s="83">
        <v>170190.39</v>
      </c>
    </row>
    <row r="18" spans="1:24" ht="20.3" x14ac:dyDescent="0.35">
      <c r="A18" s="77">
        <f t="shared" si="2"/>
        <v>13</v>
      </c>
      <c r="B18" s="78" t="s">
        <v>96</v>
      </c>
      <c r="C18" s="77">
        <v>39403</v>
      </c>
      <c r="D18" s="77" t="s">
        <v>3199</v>
      </c>
      <c r="E18" s="79">
        <f t="shared" si="0"/>
        <v>9331972.1699999999</v>
      </c>
      <c r="F18" s="79">
        <f t="shared" si="1"/>
        <v>9220764.1699999999</v>
      </c>
      <c r="G18" s="80">
        <v>3857630.83</v>
      </c>
      <c r="H18" s="81">
        <v>0</v>
      </c>
      <c r="I18" s="79">
        <v>0</v>
      </c>
      <c r="J18" s="79">
        <v>0</v>
      </c>
      <c r="K18" s="82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5363133.34</v>
      </c>
      <c r="R18" s="79">
        <v>0</v>
      </c>
      <c r="S18" s="79">
        <v>0</v>
      </c>
      <c r="T18" s="79">
        <v>0</v>
      </c>
      <c r="U18" s="83">
        <v>0</v>
      </c>
      <c r="V18" s="83">
        <v>0</v>
      </c>
      <c r="W18" s="83">
        <v>0</v>
      </c>
      <c r="X18" s="83">
        <v>111208</v>
      </c>
    </row>
    <row r="19" spans="1:24" ht="20.3" x14ac:dyDescent="0.35">
      <c r="A19" s="77">
        <f t="shared" si="2"/>
        <v>14</v>
      </c>
      <c r="B19" s="86" t="s">
        <v>97</v>
      </c>
      <c r="C19" s="77">
        <v>39501</v>
      </c>
      <c r="D19" s="77" t="s">
        <v>3199</v>
      </c>
      <c r="E19" s="79">
        <f t="shared" si="0"/>
        <v>6819230.1900000004</v>
      </c>
      <c r="F19" s="79">
        <f t="shared" si="1"/>
        <v>6739731.8800000008</v>
      </c>
      <c r="G19" s="80">
        <v>3021650.68</v>
      </c>
      <c r="H19" s="81">
        <v>0</v>
      </c>
      <c r="I19" s="79">
        <v>0</v>
      </c>
      <c r="J19" s="79">
        <v>0</v>
      </c>
      <c r="K19" s="82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3718081.2</v>
      </c>
      <c r="R19" s="79">
        <v>0</v>
      </c>
      <c r="S19" s="79">
        <v>0</v>
      </c>
      <c r="T19" s="79">
        <v>0</v>
      </c>
      <c r="U19" s="83">
        <v>0</v>
      </c>
      <c r="V19" s="83">
        <v>0</v>
      </c>
      <c r="W19" s="83">
        <v>0</v>
      </c>
      <c r="X19" s="83">
        <v>79498.31</v>
      </c>
    </row>
    <row r="20" spans="1:24" ht="20.3" x14ac:dyDescent="0.35">
      <c r="A20" s="77">
        <f t="shared" si="2"/>
        <v>15</v>
      </c>
      <c r="B20" s="86" t="s">
        <v>98</v>
      </c>
      <c r="C20" s="77">
        <v>39446</v>
      </c>
      <c r="D20" s="77" t="s">
        <v>3199</v>
      </c>
      <c r="E20" s="79">
        <f t="shared" si="0"/>
        <v>6721023.3900000006</v>
      </c>
      <c r="F20" s="79">
        <f t="shared" si="1"/>
        <v>6642228.7300000004</v>
      </c>
      <c r="G20" s="80">
        <v>3040280.4</v>
      </c>
      <c r="H20" s="81">
        <v>2924122.33</v>
      </c>
      <c r="I20" s="79">
        <v>0</v>
      </c>
      <c r="J20" s="79">
        <v>348373.2</v>
      </c>
      <c r="K20" s="82">
        <v>329452.79999999999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83">
        <v>0</v>
      </c>
      <c r="V20" s="83">
        <v>0</v>
      </c>
      <c r="W20" s="83">
        <v>0</v>
      </c>
      <c r="X20" s="83">
        <v>78794.66</v>
      </c>
    </row>
    <row r="21" spans="1:24" ht="20.3" x14ac:dyDescent="0.35">
      <c r="A21" s="77">
        <f t="shared" si="2"/>
        <v>16</v>
      </c>
      <c r="B21" s="86" t="s">
        <v>99</v>
      </c>
      <c r="C21" s="77">
        <v>39456</v>
      </c>
      <c r="D21" s="77" t="s">
        <v>3199</v>
      </c>
      <c r="E21" s="79">
        <f t="shared" si="0"/>
        <v>6702329.9199999999</v>
      </c>
      <c r="F21" s="79">
        <f t="shared" si="1"/>
        <v>6622674.7400000002</v>
      </c>
      <c r="G21" s="80">
        <v>3020726.41</v>
      </c>
      <c r="H21" s="81">
        <v>2924122.33</v>
      </c>
      <c r="I21" s="79">
        <v>0</v>
      </c>
      <c r="J21" s="79">
        <v>348373.2</v>
      </c>
      <c r="K21" s="82">
        <v>329452.79999999999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83">
        <v>0</v>
      </c>
      <c r="V21" s="83">
        <v>0</v>
      </c>
      <c r="W21" s="83">
        <v>0</v>
      </c>
      <c r="X21" s="83">
        <v>79655.179999999993</v>
      </c>
    </row>
    <row r="22" spans="1:24" ht="20.3" x14ac:dyDescent="0.35">
      <c r="A22" s="77">
        <f t="shared" si="2"/>
        <v>17</v>
      </c>
      <c r="B22" s="86" t="s">
        <v>100</v>
      </c>
      <c r="C22" s="77">
        <v>39645</v>
      </c>
      <c r="D22" s="77" t="s">
        <v>3199</v>
      </c>
      <c r="E22" s="79">
        <f t="shared" si="0"/>
        <v>6897750.75</v>
      </c>
      <c r="F22" s="79">
        <f t="shared" si="1"/>
        <v>6817745.0800000001</v>
      </c>
      <c r="G22" s="80">
        <v>3028125.28</v>
      </c>
      <c r="H22" s="81">
        <v>0</v>
      </c>
      <c r="I22" s="79">
        <v>0</v>
      </c>
      <c r="J22" s="79">
        <v>0</v>
      </c>
      <c r="K22" s="82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3169450.8</v>
      </c>
      <c r="R22" s="79">
        <v>0</v>
      </c>
      <c r="S22" s="79">
        <v>0</v>
      </c>
      <c r="T22" s="79">
        <v>620169</v>
      </c>
      <c r="U22" s="83">
        <v>0</v>
      </c>
      <c r="V22" s="83">
        <v>0</v>
      </c>
      <c r="W22" s="83">
        <v>0</v>
      </c>
      <c r="X22" s="83">
        <v>80005.67</v>
      </c>
    </row>
    <row r="23" spans="1:24" ht="20.3" x14ac:dyDescent="0.35">
      <c r="A23" s="77">
        <f t="shared" si="2"/>
        <v>18</v>
      </c>
      <c r="B23" s="86" t="s">
        <v>101</v>
      </c>
      <c r="C23" s="77">
        <v>39943</v>
      </c>
      <c r="D23" s="77" t="s">
        <v>3203</v>
      </c>
      <c r="E23" s="79">
        <f t="shared" si="0"/>
        <v>144035.63</v>
      </c>
      <c r="F23" s="79">
        <f t="shared" si="1"/>
        <v>144035.63</v>
      </c>
      <c r="G23" s="80">
        <v>0</v>
      </c>
      <c r="H23" s="81">
        <v>0</v>
      </c>
      <c r="I23" s="79">
        <v>0</v>
      </c>
      <c r="J23" s="79">
        <v>0</v>
      </c>
      <c r="K23" s="82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83">
        <v>144035.63</v>
      </c>
      <c r="V23" s="83">
        <v>0</v>
      </c>
      <c r="W23" s="83">
        <v>0</v>
      </c>
      <c r="X23" s="83">
        <v>0</v>
      </c>
    </row>
    <row r="24" spans="1:24" ht="20.3" x14ac:dyDescent="0.35">
      <c r="A24" s="77">
        <f t="shared" si="2"/>
        <v>19</v>
      </c>
      <c r="B24" s="86" t="s">
        <v>102</v>
      </c>
      <c r="C24" s="77">
        <v>39898</v>
      </c>
      <c r="D24" s="77" t="s">
        <v>3203</v>
      </c>
      <c r="E24" s="79">
        <f t="shared" si="0"/>
        <v>63394.79</v>
      </c>
      <c r="F24" s="79">
        <f t="shared" si="1"/>
        <v>63394.79</v>
      </c>
      <c r="G24" s="80">
        <v>0</v>
      </c>
      <c r="H24" s="81">
        <v>0</v>
      </c>
      <c r="I24" s="79">
        <v>0</v>
      </c>
      <c r="J24" s="79">
        <v>0</v>
      </c>
      <c r="K24" s="82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83">
        <v>63394.79</v>
      </c>
      <c r="V24" s="83">
        <v>0</v>
      </c>
      <c r="W24" s="83">
        <v>0</v>
      </c>
      <c r="X24" s="83">
        <v>0</v>
      </c>
    </row>
    <row r="25" spans="1:24" ht="20.3" x14ac:dyDescent="0.35">
      <c r="A25" s="77">
        <f t="shared" si="2"/>
        <v>20</v>
      </c>
      <c r="B25" s="86" t="s">
        <v>103</v>
      </c>
      <c r="C25" s="77">
        <v>39932</v>
      </c>
      <c r="D25" s="77" t="s">
        <v>3203</v>
      </c>
      <c r="E25" s="79">
        <f t="shared" si="0"/>
        <v>131029.07</v>
      </c>
      <c r="F25" s="79">
        <f t="shared" si="1"/>
        <v>131029.07</v>
      </c>
      <c r="G25" s="80">
        <v>0</v>
      </c>
      <c r="H25" s="81">
        <v>0</v>
      </c>
      <c r="I25" s="79">
        <v>0</v>
      </c>
      <c r="J25" s="79">
        <v>0</v>
      </c>
      <c r="K25" s="82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83">
        <v>131029.07</v>
      </c>
      <c r="V25" s="83">
        <v>0</v>
      </c>
      <c r="W25" s="83">
        <v>0</v>
      </c>
      <c r="X25" s="83">
        <v>0</v>
      </c>
    </row>
    <row r="26" spans="1:24" ht="20.3" x14ac:dyDescent="0.35">
      <c r="A26" s="77">
        <f t="shared" si="2"/>
        <v>21</v>
      </c>
      <c r="B26" s="86" t="s">
        <v>104</v>
      </c>
      <c r="C26" s="77">
        <v>40028</v>
      </c>
      <c r="D26" s="77" t="s">
        <v>3203</v>
      </c>
      <c r="E26" s="79">
        <f t="shared" si="0"/>
        <v>3969819.47</v>
      </c>
      <c r="F26" s="79">
        <f t="shared" si="1"/>
        <v>3908670.06</v>
      </c>
      <c r="G26" s="80">
        <v>0</v>
      </c>
      <c r="H26" s="81">
        <v>0</v>
      </c>
      <c r="I26" s="79">
        <v>0</v>
      </c>
      <c r="J26" s="79">
        <v>0</v>
      </c>
      <c r="K26" s="82">
        <v>0</v>
      </c>
      <c r="L26" s="79">
        <v>0</v>
      </c>
      <c r="M26" s="79">
        <v>0</v>
      </c>
      <c r="N26" s="79">
        <v>0</v>
      </c>
      <c r="O26" s="79">
        <v>3908670.06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83">
        <v>0</v>
      </c>
      <c r="V26" s="83">
        <v>0</v>
      </c>
      <c r="W26" s="83">
        <v>0</v>
      </c>
      <c r="X26" s="83">
        <v>61149.41</v>
      </c>
    </row>
    <row r="27" spans="1:24" ht="20.3" x14ac:dyDescent="0.35">
      <c r="A27" s="77">
        <f t="shared" si="2"/>
        <v>22</v>
      </c>
      <c r="B27" s="86" t="s">
        <v>105</v>
      </c>
      <c r="C27" s="77">
        <v>40009</v>
      </c>
      <c r="D27" s="77" t="s">
        <v>3203</v>
      </c>
      <c r="E27" s="79">
        <f t="shared" si="0"/>
        <v>3969819.47</v>
      </c>
      <c r="F27" s="79">
        <f t="shared" si="1"/>
        <v>3908670.06</v>
      </c>
      <c r="G27" s="80">
        <v>0</v>
      </c>
      <c r="H27" s="81">
        <v>0</v>
      </c>
      <c r="I27" s="79">
        <v>0</v>
      </c>
      <c r="J27" s="79">
        <v>0</v>
      </c>
      <c r="K27" s="82">
        <v>0</v>
      </c>
      <c r="L27" s="79">
        <v>0</v>
      </c>
      <c r="M27" s="79">
        <v>0</v>
      </c>
      <c r="N27" s="79">
        <v>0</v>
      </c>
      <c r="O27" s="79">
        <v>3908670.06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83">
        <v>0</v>
      </c>
      <c r="V27" s="83">
        <v>0</v>
      </c>
      <c r="W27" s="83">
        <v>0</v>
      </c>
      <c r="X27" s="83">
        <v>61149.41</v>
      </c>
    </row>
    <row r="28" spans="1:24" ht="20.3" x14ac:dyDescent="0.35">
      <c r="A28" s="77">
        <f t="shared" si="2"/>
        <v>23</v>
      </c>
      <c r="B28" s="78" t="s">
        <v>106</v>
      </c>
      <c r="C28" s="77">
        <v>40382</v>
      </c>
      <c r="D28" s="77" t="s">
        <v>3199</v>
      </c>
      <c r="E28" s="79">
        <f t="shared" si="0"/>
        <v>7758295.3100000005</v>
      </c>
      <c r="F28" s="79">
        <f t="shared" si="1"/>
        <v>7670206.4800000004</v>
      </c>
      <c r="G28" s="80">
        <v>2735609.98</v>
      </c>
      <c r="H28" s="81">
        <v>0</v>
      </c>
      <c r="I28" s="79">
        <v>0</v>
      </c>
      <c r="J28" s="79">
        <v>0</v>
      </c>
      <c r="K28" s="82">
        <v>0</v>
      </c>
      <c r="L28" s="79">
        <v>0</v>
      </c>
      <c r="M28" s="79">
        <v>0</v>
      </c>
      <c r="N28" s="79">
        <v>0</v>
      </c>
      <c r="O28" s="79">
        <v>3172535.89</v>
      </c>
      <c r="P28" s="79">
        <v>0</v>
      </c>
      <c r="Q28" s="79">
        <v>1762060.61</v>
      </c>
      <c r="R28" s="79">
        <v>0</v>
      </c>
      <c r="S28" s="79">
        <v>0</v>
      </c>
      <c r="T28" s="79">
        <v>0</v>
      </c>
      <c r="U28" s="83">
        <v>0</v>
      </c>
      <c r="V28" s="83">
        <v>0</v>
      </c>
      <c r="W28" s="83">
        <v>0</v>
      </c>
      <c r="X28" s="83">
        <v>88088.83</v>
      </c>
    </row>
    <row r="29" spans="1:24" ht="20.3" x14ac:dyDescent="0.35">
      <c r="A29" s="77">
        <f t="shared" si="2"/>
        <v>24</v>
      </c>
      <c r="B29" s="86" t="s">
        <v>796</v>
      </c>
      <c r="C29" s="77">
        <v>40557</v>
      </c>
      <c r="D29" s="77" t="s">
        <v>3203</v>
      </c>
      <c r="E29" s="79">
        <f t="shared" si="0"/>
        <v>1766962.17</v>
      </c>
      <c r="F29" s="79">
        <f t="shared" si="1"/>
        <v>1737233.93</v>
      </c>
      <c r="G29" s="80">
        <v>0</v>
      </c>
      <c r="H29" s="81">
        <v>0</v>
      </c>
      <c r="I29" s="79">
        <v>0</v>
      </c>
      <c r="J29" s="79">
        <v>0</v>
      </c>
      <c r="K29" s="82">
        <v>0</v>
      </c>
      <c r="L29" s="79">
        <v>0</v>
      </c>
      <c r="M29" s="79">
        <v>0</v>
      </c>
      <c r="N29" s="79">
        <v>0</v>
      </c>
      <c r="O29" s="79">
        <v>1737233.93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83">
        <v>0</v>
      </c>
      <c r="V29" s="83">
        <v>0</v>
      </c>
      <c r="W29" s="83">
        <v>0</v>
      </c>
      <c r="X29" s="83">
        <v>29728.240000000002</v>
      </c>
    </row>
    <row r="30" spans="1:24" ht="20.3" x14ac:dyDescent="0.35">
      <c r="A30" s="77">
        <f t="shared" si="2"/>
        <v>25</v>
      </c>
      <c r="B30" s="78" t="s">
        <v>107</v>
      </c>
      <c r="C30" s="77">
        <v>40681</v>
      </c>
      <c r="D30" s="77" t="s">
        <v>3199</v>
      </c>
      <c r="E30" s="79">
        <f t="shared" si="0"/>
        <v>6356339.6600000001</v>
      </c>
      <c r="F30" s="79">
        <f t="shared" si="1"/>
        <v>6282069.4100000001</v>
      </c>
      <c r="G30" s="80">
        <v>3121284</v>
      </c>
      <c r="H30" s="81">
        <v>0</v>
      </c>
      <c r="I30" s="79">
        <v>220389.6</v>
      </c>
      <c r="J30" s="79">
        <v>0</v>
      </c>
      <c r="K30" s="82">
        <v>0</v>
      </c>
      <c r="L30" s="79">
        <v>0</v>
      </c>
      <c r="M30" s="79">
        <v>0</v>
      </c>
      <c r="N30" s="79">
        <v>0</v>
      </c>
      <c r="O30" s="79">
        <v>2940395.81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83">
        <v>0</v>
      </c>
      <c r="V30" s="83">
        <v>0</v>
      </c>
      <c r="W30" s="83">
        <v>0</v>
      </c>
      <c r="X30" s="83">
        <v>74270.25</v>
      </c>
    </row>
    <row r="31" spans="1:24" ht="20.3" x14ac:dyDescent="0.35">
      <c r="A31" s="77">
        <f t="shared" si="2"/>
        <v>26</v>
      </c>
      <c r="B31" s="78" t="s">
        <v>108</v>
      </c>
      <c r="C31" s="77">
        <v>40670</v>
      </c>
      <c r="D31" s="77" t="s">
        <v>3199</v>
      </c>
      <c r="E31" s="79">
        <f t="shared" si="0"/>
        <v>5419213.3099999996</v>
      </c>
      <c r="F31" s="79">
        <f t="shared" si="1"/>
        <v>5354633.1899999995</v>
      </c>
      <c r="G31" s="80">
        <v>2767241.66</v>
      </c>
      <c r="H31" s="81">
        <v>0</v>
      </c>
      <c r="I31" s="79">
        <v>0</v>
      </c>
      <c r="J31" s="79">
        <v>0</v>
      </c>
      <c r="K31" s="82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2587391.5299999998</v>
      </c>
      <c r="R31" s="79">
        <v>0</v>
      </c>
      <c r="S31" s="79">
        <v>0</v>
      </c>
      <c r="T31" s="79">
        <v>0</v>
      </c>
      <c r="U31" s="83">
        <v>0</v>
      </c>
      <c r="V31" s="83">
        <v>0</v>
      </c>
      <c r="W31" s="83">
        <v>0</v>
      </c>
      <c r="X31" s="83">
        <v>64580.12</v>
      </c>
    </row>
    <row r="32" spans="1:24" ht="20.3" x14ac:dyDescent="0.35">
      <c r="A32" s="77">
        <f t="shared" si="2"/>
        <v>27</v>
      </c>
      <c r="B32" s="78" t="s">
        <v>109</v>
      </c>
      <c r="C32" s="77">
        <v>40672</v>
      </c>
      <c r="D32" s="77" t="s">
        <v>3199</v>
      </c>
      <c r="E32" s="79">
        <f t="shared" si="0"/>
        <v>7427312.5299999993</v>
      </c>
      <c r="F32" s="79">
        <f t="shared" si="1"/>
        <v>7341452.3499999996</v>
      </c>
      <c r="G32" s="80">
        <v>3097203.6</v>
      </c>
      <c r="H32" s="81">
        <v>0</v>
      </c>
      <c r="I32" s="79">
        <v>0</v>
      </c>
      <c r="J32" s="139">
        <v>348373.2</v>
      </c>
      <c r="K32" s="148">
        <v>329452.79999999999</v>
      </c>
      <c r="L32" s="79">
        <v>283600.8</v>
      </c>
      <c r="M32" s="79">
        <v>0</v>
      </c>
      <c r="N32" s="79">
        <v>0</v>
      </c>
      <c r="O32" s="79">
        <v>2177039.9500000002</v>
      </c>
      <c r="P32" s="79">
        <v>0</v>
      </c>
      <c r="Q32" s="79">
        <v>0</v>
      </c>
      <c r="R32" s="79">
        <v>0</v>
      </c>
      <c r="S32" s="79">
        <v>0</v>
      </c>
      <c r="T32" s="79">
        <v>1105782</v>
      </c>
      <c r="U32" s="83">
        <v>0</v>
      </c>
      <c r="V32" s="83">
        <v>0</v>
      </c>
      <c r="W32" s="83">
        <v>0</v>
      </c>
      <c r="X32" s="83">
        <v>85860.18</v>
      </c>
    </row>
    <row r="33" spans="1:24" ht="20.3" x14ac:dyDescent="0.35">
      <c r="A33" s="77">
        <f t="shared" si="2"/>
        <v>28</v>
      </c>
      <c r="B33" s="86" t="s">
        <v>110</v>
      </c>
      <c r="C33" s="77">
        <v>40674</v>
      </c>
      <c r="D33" s="77" t="s">
        <v>3199</v>
      </c>
      <c r="E33" s="79">
        <f t="shared" si="0"/>
        <v>3803072.0599999996</v>
      </c>
      <c r="F33" s="79">
        <f t="shared" si="1"/>
        <v>3758805.5999999996</v>
      </c>
      <c r="G33" s="80">
        <v>2797378.8</v>
      </c>
      <c r="H33" s="81">
        <v>0</v>
      </c>
      <c r="I33" s="79">
        <v>0</v>
      </c>
      <c r="J33" s="79">
        <v>348373.2</v>
      </c>
      <c r="K33" s="82">
        <v>329452.79999999999</v>
      </c>
      <c r="L33" s="79">
        <v>283600.8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83">
        <v>0</v>
      </c>
      <c r="V33" s="83">
        <v>0</v>
      </c>
      <c r="W33" s="83">
        <v>0</v>
      </c>
      <c r="X33" s="83">
        <v>44266.46</v>
      </c>
    </row>
    <row r="34" spans="1:24" ht="20.3" x14ac:dyDescent="0.35">
      <c r="A34" s="77">
        <f t="shared" si="2"/>
        <v>29</v>
      </c>
      <c r="B34" s="78" t="s">
        <v>111</v>
      </c>
      <c r="C34" s="77">
        <v>40675</v>
      </c>
      <c r="D34" s="77" t="s">
        <v>3199</v>
      </c>
      <c r="E34" s="79">
        <f t="shared" si="0"/>
        <v>4016879.5599999996</v>
      </c>
      <c r="F34" s="79">
        <f t="shared" si="1"/>
        <v>3941938.8</v>
      </c>
      <c r="G34" s="80">
        <v>3941938.8</v>
      </c>
      <c r="H34" s="81">
        <v>0</v>
      </c>
      <c r="I34" s="79">
        <v>0</v>
      </c>
      <c r="J34" s="79">
        <v>0</v>
      </c>
      <c r="K34" s="82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142">
        <v>0</v>
      </c>
      <c r="U34" s="83">
        <v>0</v>
      </c>
      <c r="V34" s="83">
        <v>0</v>
      </c>
      <c r="W34" s="83">
        <v>0</v>
      </c>
      <c r="X34" s="83">
        <v>74940.759999999995</v>
      </c>
    </row>
    <row r="35" spans="1:24" ht="20.3" x14ac:dyDescent="0.35">
      <c r="A35" s="77">
        <f t="shared" si="2"/>
        <v>30</v>
      </c>
      <c r="B35" s="78" t="s">
        <v>112</v>
      </c>
      <c r="C35" s="77">
        <v>40676</v>
      </c>
      <c r="D35" s="77" t="s">
        <v>3199</v>
      </c>
      <c r="E35" s="79">
        <f t="shared" si="0"/>
        <v>7023161.79</v>
      </c>
      <c r="F35" s="79">
        <f t="shared" si="1"/>
        <v>6943901.5999999996</v>
      </c>
      <c r="G35" s="80">
        <v>3988386</v>
      </c>
      <c r="H35" s="81">
        <v>0</v>
      </c>
      <c r="I35" s="79">
        <v>257079.6</v>
      </c>
      <c r="J35" s="79">
        <v>0</v>
      </c>
      <c r="K35" s="82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2698436</v>
      </c>
      <c r="U35" s="83">
        <v>0</v>
      </c>
      <c r="V35" s="83">
        <v>0</v>
      </c>
      <c r="W35" s="83">
        <v>0</v>
      </c>
      <c r="X35" s="83">
        <v>79260.19</v>
      </c>
    </row>
    <row r="36" spans="1:24" ht="20.3" x14ac:dyDescent="0.35">
      <c r="A36" s="77">
        <f t="shared" si="2"/>
        <v>31</v>
      </c>
      <c r="B36" s="78" t="s">
        <v>114</v>
      </c>
      <c r="C36" s="77">
        <v>40744</v>
      </c>
      <c r="D36" s="77" t="s">
        <v>3203</v>
      </c>
      <c r="E36" s="79">
        <f t="shared" si="0"/>
        <v>846855.46</v>
      </c>
      <c r="F36" s="79">
        <f t="shared" si="1"/>
        <v>833810.86</v>
      </c>
      <c r="G36" s="80">
        <v>0</v>
      </c>
      <c r="H36" s="81">
        <v>0</v>
      </c>
      <c r="I36" s="79">
        <v>833810.86</v>
      </c>
      <c r="J36" s="79">
        <v>0</v>
      </c>
      <c r="K36" s="82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83">
        <v>0</v>
      </c>
      <c r="V36" s="83">
        <v>0</v>
      </c>
      <c r="W36" s="83">
        <v>0</v>
      </c>
      <c r="X36" s="83">
        <v>13044.6</v>
      </c>
    </row>
    <row r="37" spans="1:24" ht="20.3" x14ac:dyDescent="0.35">
      <c r="A37" s="77">
        <f t="shared" si="2"/>
        <v>32</v>
      </c>
      <c r="B37" s="78" t="s">
        <v>115</v>
      </c>
      <c r="C37" s="77">
        <v>40745</v>
      </c>
      <c r="D37" s="77" t="s">
        <v>3203</v>
      </c>
      <c r="E37" s="79">
        <f t="shared" ref="E37:E68" si="3">SUM(G37:X37)</f>
        <v>907091.67999999993</v>
      </c>
      <c r="F37" s="79">
        <f t="shared" si="1"/>
        <v>893119.23</v>
      </c>
      <c r="G37" s="80">
        <v>0</v>
      </c>
      <c r="H37" s="81">
        <v>0</v>
      </c>
      <c r="I37" s="79">
        <v>893119.23</v>
      </c>
      <c r="J37" s="79">
        <v>0</v>
      </c>
      <c r="K37" s="82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83">
        <v>0</v>
      </c>
      <c r="V37" s="83">
        <v>0</v>
      </c>
      <c r="W37" s="83">
        <v>0</v>
      </c>
      <c r="X37" s="83">
        <v>13972.45</v>
      </c>
    </row>
    <row r="38" spans="1:24" ht="20.3" x14ac:dyDescent="0.35">
      <c r="A38" s="77">
        <f t="shared" si="2"/>
        <v>33</v>
      </c>
      <c r="B38" s="78" t="s">
        <v>116</v>
      </c>
      <c r="C38" s="77">
        <v>40808</v>
      </c>
      <c r="D38" s="77" t="s">
        <v>3199</v>
      </c>
      <c r="E38" s="79">
        <f t="shared" si="3"/>
        <v>3890515.43</v>
      </c>
      <c r="F38" s="79">
        <f t="shared" si="1"/>
        <v>3846551.2</v>
      </c>
      <c r="G38" s="80">
        <v>0</v>
      </c>
      <c r="H38" s="81">
        <v>0</v>
      </c>
      <c r="I38" s="79">
        <v>0</v>
      </c>
      <c r="J38" s="79">
        <v>0</v>
      </c>
      <c r="K38" s="82">
        <v>0</v>
      </c>
      <c r="L38" s="79">
        <v>283600.8</v>
      </c>
      <c r="M38" s="79">
        <v>0</v>
      </c>
      <c r="N38" s="79">
        <v>0</v>
      </c>
      <c r="O38" s="79">
        <v>0</v>
      </c>
      <c r="P38" s="79">
        <v>1084390</v>
      </c>
      <c r="Q38" s="79">
        <v>2478560.4</v>
      </c>
      <c r="R38" s="79">
        <v>0</v>
      </c>
      <c r="S38" s="79">
        <v>0</v>
      </c>
      <c r="T38" s="79">
        <v>0</v>
      </c>
      <c r="U38" s="83">
        <v>0</v>
      </c>
      <c r="V38" s="83">
        <v>0</v>
      </c>
      <c r="W38" s="83">
        <v>0</v>
      </c>
      <c r="X38" s="83">
        <v>43964.23</v>
      </c>
    </row>
    <row r="39" spans="1:24" ht="20.3" x14ac:dyDescent="0.35">
      <c r="A39" s="77">
        <f t="shared" si="2"/>
        <v>34</v>
      </c>
      <c r="B39" s="78" t="s">
        <v>117</v>
      </c>
      <c r="C39" s="77">
        <v>40804</v>
      </c>
      <c r="D39" s="77" t="s">
        <v>3199</v>
      </c>
      <c r="E39" s="79">
        <f t="shared" si="3"/>
        <v>6436060.830000001</v>
      </c>
      <c r="F39" s="79">
        <f t="shared" si="1"/>
        <v>6360863.1400000006</v>
      </c>
      <c r="G39" s="80">
        <v>3121065.6</v>
      </c>
      <c r="H39" s="81">
        <v>0</v>
      </c>
      <c r="I39" s="79">
        <v>0</v>
      </c>
      <c r="J39" s="79">
        <v>0</v>
      </c>
      <c r="K39" s="82">
        <v>0</v>
      </c>
      <c r="L39" s="79">
        <v>0</v>
      </c>
      <c r="M39" s="79">
        <v>0</v>
      </c>
      <c r="N39" s="79">
        <v>0</v>
      </c>
      <c r="O39" s="79">
        <v>3239797.54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83">
        <v>0</v>
      </c>
      <c r="V39" s="83">
        <v>0</v>
      </c>
      <c r="W39" s="83">
        <v>0</v>
      </c>
      <c r="X39" s="83">
        <v>75197.69</v>
      </c>
    </row>
    <row r="40" spans="1:24" ht="20.3" x14ac:dyDescent="0.35">
      <c r="A40" s="77">
        <f t="shared" si="2"/>
        <v>35</v>
      </c>
      <c r="B40" s="78" t="s">
        <v>118</v>
      </c>
      <c r="C40" s="77">
        <v>40826</v>
      </c>
      <c r="D40" s="77" t="s">
        <v>3203</v>
      </c>
      <c r="E40" s="79">
        <f t="shared" si="3"/>
        <v>1040983.42</v>
      </c>
      <c r="F40" s="79">
        <f t="shared" si="1"/>
        <v>1024948.56</v>
      </c>
      <c r="G40" s="80">
        <v>0</v>
      </c>
      <c r="H40" s="81">
        <v>0</v>
      </c>
      <c r="I40" s="79">
        <v>1024948.56</v>
      </c>
      <c r="J40" s="79">
        <v>0</v>
      </c>
      <c r="K40" s="82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83">
        <v>0</v>
      </c>
      <c r="V40" s="83">
        <v>0</v>
      </c>
      <c r="W40" s="83">
        <v>0</v>
      </c>
      <c r="X40" s="83">
        <v>16034.86</v>
      </c>
    </row>
    <row r="41" spans="1:24" ht="20.3" x14ac:dyDescent="0.35">
      <c r="A41" s="77">
        <f t="shared" si="2"/>
        <v>36</v>
      </c>
      <c r="B41" s="78" t="s">
        <v>119</v>
      </c>
      <c r="C41" s="77">
        <v>40827</v>
      </c>
      <c r="D41" s="77" t="s">
        <v>3199</v>
      </c>
      <c r="E41" s="79">
        <f t="shared" si="3"/>
        <v>14713486.010000002</v>
      </c>
      <c r="F41" s="79">
        <f t="shared" si="1"/>
        <v>14546021.710000001</v>
      </c>
      <c r="G41" s="80">
        <v>5698072.7999999998</v>
      </c>
      <c r="H41" s="81">
        <v>0</v>
      </c>
      <c r="I41" s="79">
        <v>0</v>
      </c>
      <c r="J41" s="79">
        <v>0</v>
      </c>
      <c r="K41" s="82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6265078.9100000001</v>
      </c>
      <c r="R41" s="79">
        <v>0</v>
      </c>
      <c r="S41" s="79">
        <v>0</v>
      </c>
      <c r="T41" s="79">
        <v>2582870</v>
      </c>
      <c r="U41" s="83">
        <v>0</v>
      </c>
      <c r="V41" s="83">
        <v>0</v>
      </c>
      <c r="W41" s="83">
        <v>0</v>
      </c>
      <c r="X41" s="83">
        <v>167464.29999999999</v>
      </c>
    </row>
    <row r="42" spans="1:24" ht="20.3" x14ac:dyDescent="0.35">
      <c r="A42" s="77">
        <f t="shared" si="2"/>
        <v>37</v>
      </c>
      <c r="B42" s="86" t="s">
        <v>120</v>
      </c>
      <c r="C42" s="77">
        <v>40829</v>
      </c>
      <c r="D42" s="77" t="s">
        <v>3199</v>
      </c>
      <c r="E42" s="79">
        <f t="shared" si="3"/>
        <v>12304824.610000001</v>
      </c>
      <c r="F42" s="79">
        <f t="shared" si="1"/>
        <v>12160207.73</v>
      </c>
      <c r="G42" s="138">
        <v>4732021.2</v>
      </c>
      <c r="H42" s="81">
        <v>3191387.29</v>
      </c>
      <c r="I42" s="79">
        <v>0</v>
      </c>
      <c r="J42" s="79">
        <v>390638.4</v>
      </c>
      <c r="K42" s="82">
        <v>456336</v>
      </c>
      <c r="L42" s="79">
        <v>394825.2</v>
      </c>
      <c r="M42" s="79">
        <v>0</v>
      </c>
      <c r="N42" s="79">
        <v>0</v>
      </c>
      <c r="O42" s="79">
        <v>0</v>
      </c>
      <c r="P42" s="79">
        <v>1113972</v>
      </c>
      <c r="Q42" s="79">
        <v>1881027.64</v>
      </c>
      <c r="R42" s="79">
        <v>0</v>
      </c>
      <c r="S42" s="79">
        <v>0</v>
      </c>
      <c r="T42" s="79">
        <v>0</v>
      </c>
      <c r="U42" s="83">
        <v>0</v>
      </c>
      <c r="V42" s="83">
        <v>0</v>
      </c>
      <c r="W42" s="83">
        <v>0</v>
      </c>
      <c r="X42" s="83">
        <v>144616.88</v>
      </c>
    </row>
    <row r="43" spans="1:24" ht="20.3" x14ac:dyDescent="0.35">
      <c r="A43" s="77">
        <f t="shared" si="2"/>
        <v>38</v>
      </c>
      <c r="B43" s="86" t="s">
        <v>121</v>
      </c>
      <c r="C43" s="77">
        <v>40854</v>
      </c>
      <c r="D43" s="77" t="s">
        <v>3199</v>
      </c>
      <c r="E43" s="79">
        <f t="shared" si="3"/>
        <v>7373785.9100000011</v>
      </c>
      <c r="F43" s="79">
        <f t="shared" si="1"/>
        <v>7287235.620000001</v>
      </c>
      <c r="G43" s="141">
        <v>0</v>
      </c>
      <c r="H43" s="81">
        <v>0</v>
      </c>
      <c r="I43" s="79">
        <v>0</v>
      </c>
      <c r="J43" s="139">
        <v>440056.8</v>
      </c>
      <c r="K43" s="82">
        <v>288480</v>
      </c>
      <c r="L43" s="139">
        <v>369344.4</v>
      </c>
      <c r="M43" s="79">
        <v>0</v>
      </c>
      <c r="N43" s="79">
        <v>0</v>
      </c>
      <c r="O43" s="79">
        <v>2736331.62</v>
      </c>
      <c r="P43" s="139">
        <v>923581.2</v>
      </c>
      <c r="Q43" s="79">
        <v>2529441.6</v>
      </c>
      <c r="R43" s="79">
        <v>0</v>
      </c>
      <c r="S43" s="79">
        <v>0</v>
      </c>
      <c r="T43" s="79">
        <v>0</v>
      </c>
      <c r="U43" s="83">
        <v>0</v>
      </c>
      <c r="V43" s="83">
        <v>0</v>
      </c>
      <c r="W43" s="83">
        <v>0</v>
      </c>
      <c r="X43" s="83">
        <v>86550.29</v>
      </c>
    </row>
    <row r="44" spans="1:24" ht="20.3" x14ac:dyDescent="0.35">
      <c r="A44" s="77">
        <f t="shared" si="2"/>
        <v>39</v>
      </c>
      <c r="B44" s="86" t="s">
        <v>122</v>
      </c>
      <c r="C44" s="77">
        <v>40856</v>
      </c>
      <c r="D44" s="77" t="s">
        <v>3199</v>
      </c>
      <c r="E44" s="79">
        <f t="shared" si="3"/>
        <v>9369199.4900000002</v>
      </c>
      <c r="F44" s="79">
        <f t="shared" si="1"/>
        <v>9261477.5999999996</v>
      </c>
      <c r="G44" s="80">
        <v>3949768.8</v>
      </c>
      <c r="H44" s="81">
        <v>0</v>
      </c>
      <c r="I44" s="79">
        <v>0</v>
      </c>
      <c r="J44" s="79">
        <v>0</v>
      </c>
      <c r="K44" s="82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5311708.8</v>
      </c>
      <c r="R44" s="79">
        <v>0</v>
      </c>
      <c r="S44" s="79">
        <v>0</v>
      </c>
      <c r="T44" s="79">
        <v>0</v>
      </c>
      <c r="U44" s="83">
        <v>0</v>
      </c>
      <c r="V44" s="83">
        <v>0</v>
      </c>
      <c r="W44" s="83">
        <v>0</v>
      </c>
      <c r="X44" s="83">
        <v>107721.89</v>
      </c>
    </row>
    <row r="45" spans="1:24" ht="20.3" x14ac:dyDescent="0.35">
      <c r="A45" s="77">
        <f t="shared" si="2"/>
        <v>40</v>
      </c>
      <c r="B45" s="86" t="s">
        <v>123</v>
      </c>
      <c r="C45" s="77">
        <v>40860</v>
      </c>
      <c r="D45" s="77" t="s">
        <v>3199</v>
      </c>
      <c r="E45" s="79">
        <f t="shared" si="3"/>
        <v>3895417.1800000006</v>
      </c>
      <c r="F45" s="79">
        <f t="shared" si="1"/>
        <v>3849226.4600000004</v>
      </c>
      <c r="G45" s="80">
        <v>0</v>
      </c>
      <c r="H45" s="81">
        <v>3104270.06</v>
      </c>
      <c r="I45" s="79">
        <v>0</v>
      </c>
      <c r="J45" s="79">
        <v>395269.2</v>
      </c>
      <c r="K45" s="82">
        <v>349687.2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83">
        <v>0</v>
      </c>
      <c r="V45" s="83">
        <v>0</v>
      </c>
      <c r="W45" s="83">
        <v>0</v>
      </c>
      <c r="X45" s="83">
        <v>46190.720000000001</v>
      </c>
    </row>
    <row r="46" spans="1:24" ht="20.3" x14ac:dyDescent="0.35">
      <c r="A46" s="77">
        <f t="shared" si="2"/>
        <v>41</v>
      </c>
      <c r="B46" s="86" t="s">
        <v>124</v>
      </c>
      <c r="C46" s="77">
        <v>40861</v>
      </c>
      <c r="D46" s="77" t="s">
        <v>3199</v>
      </c>
      <c r="E46" s="79">
        <f t="shared" si="3"/>
        <v>9315442.6699999999</v>
      </c>
      <c r="F46" s="79">
        <f t="shared" si="1"/>
        <v>9209589.5999999996</v>
      </c>
      <c r="G46" s="80">
        <v>3953922</v>
      </c>
      <c r="H46" s="81">
        <v>0</v>
      </c>
      <c r="I46" s="79">
        <v>0</v>
      </c>
      <c r="J46" s="79">
        <v>0</v>
      </c>
      <c r="K46" s="82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3284883.6</v>
      </c>
      <c r="R46" s="79">
        <v>0</v>
      </c>
      <c r="S46" s="79">
        <v>0</v>
      </c>
      <c r="T46" s="79">
        <v>1970784</v>
      </c>
      <c r="U46" s="83">
        <v>0</v>
      </c>
      <c r="V46" s="83">
        <v>0</v>
      </c>
      <c r="W46" s="83">
        <v>0</v>
      </c>
      <c r="X46" s="83">
        <v>105853.07</v>
      </c>
    </row>
    <row r="47" spans="1:24" ht="20.3" x14ac:dyDescent="0.35">
      <c r="A47" s="77">
        <f t="shared" si="2"/>
        <v>42</v>
      </c>
      <c r="B47" s="86" t="s">
        <v>125</v>
      </c>
      <c r="C47" s="77">
        <v>40864</v>
      </c>
      <c r="D47" s="77" t="s">
        <v>3199</v>
      </c>
      <c r="E47" s="79">
        <f t="shared" si="3"/>
        <v>7796204.0199999996</v>
      </c>
      <c r="F47" s="79">
        <f t="shared" si="1"/>
        <v>7704445.8699999992</v>
      </c>
      <c r="G47" s="138">
        <v>3058712.4</v>
      </c>
      <c r="H47" s="81">
        <v>0</v>
      </c>
      <c r="I47" s="79">
        <v>0</v>
      </c>
      <c r="J47" s="79">
        <v>0</v>
      </c>
      <c r="K47" s="82">
        <v>0</v>
      </c>
      <c r="L47" s="79">
        <v>283600.8</v>
      </c>
      <c r="M47" s="79">
        <v>0</v>
      </c>
      <c r="N47" s="79">
        <v>0</v>
      </c>
      <c r="O47" s="79">
        <v>0</v>
      </c>
      <c r="P47" s="79">
        <v>692348.4</v>
      </c>
      <c r="Q47" s="79">
        <v>3669784.27</v>
      </c>
      <c r="R47" s="79">
        <v>0</v>
      </c>
      <c r="S47" s="79">
        <v>0</v>
      </c>
      <c r="T47" s="79">
        <v>0</v>
      </c>
      <c r="U47" s="83">
        <v>0</v>
      </c>
      <c r="V47" s="83">
        <v>0</v>
      </c>
      <c r="W47" s="83">
        <v>0</v>
      </c>
      <c r="X47" s="83">
        <v>91758.15</v>
      </c>
    </row>
    <row r="48" spans="1:24" ht="20.3" x14ac:dyDescent="0.35">
      <c r="A48" s="77">
        <f t="shared" si="2"/>
        <v>43</v>
      </c>
      <c r="B48" s="78" t="s">
        <v>126</v>
      </c>
      <c r="C48" s="77">
        <v>40845</v>
      </c>
      <c r="D48" s="77" t="s">
        <v>3199</v>
      </c>
      <c r="E48" s="79">
        <f t="shared" si="3"/>
        <v>6971263.9100000011</v>
      </c>
      <c r="F48" s="79">
        <f t="shared" si="1"/>
        <v>6894923.2200000007</v>
      </c>
      <c r="G48" s="80">
        <v>0</v>
      </c>
      <c r="H48" s="81">
        <v>0</v>
      </c>
      <c r="I48" s="79">
        <v>0</v>
      </c>
      <c r="J48" s="79">
        <v>0</v>
      </c>
      <c r="K48" s="82">
        <v>0</v>
      </c>
      <c r="L48" s="79">
        <v>274467.59999999998</v>
      </c>
      <c r="M48" s="79">
        <v>0</v>
      </c>
      <c r="N48" s="79">
        <v>0</v>
      </c>
      <c r="O48" s="79">
        <v>3360004.02</v>
      </c>
      <c r="P48" s="79">
        <v>923581.2</v>
      </c>
      <c r="Q48" s="79">
        <v>2336870.3999999999</v>
      </c>
      <c r="R48" s="79">
        <v>0</v>
      </c>
      <c r="S48" s="79">
        <v>0</v>
      </c>
      <c r="T48" s="79">
        <v>0</v>
      </c>
      <c r="U48" s="83">
        <v>0</v>
      </c>
      <c r="V48" s="83">
        <v>0</v>
      </c>
      <c r="W48" s="83">
        <v>0</v>
      </c>
      <c r="X48" s="83">
        <v>76340.69</v>
      </c>
    </row>
    <row r="49" spans="1:24" ht="20.3" x14ac:dyDescent="0.35">
      <c r="A49" s="77">
        <f t="shared" si="2"/>
        <v>44</v>
      </c>
      <c r="B49" s="78" t="s">
        <v>127</v>
      </c>
      <c r="C49" s="77">
        <v>40888</v>
      </c>
      <c r="D49" s="77" t="s">
        <v>3199</v>
      </c>
      <c r="E49" s="79">
        <f t="shared" si="3"/>
        <v>6802210.9299999997</v>
      </c>
      <c r="F49" s="79">
        <f t="shared" si="1"/>
        <v>6722639.1299999999</v>
      </c>
      <c r="G49" s="80">
        <v>2990576.4</v>
      </c>
      <c r="H49" s="81">
        <v>0</v>
      </c>
      <c r="I49" s="79">
        <v>0</v>
      </c>
      <c r="J49" s="79">
        <v>0</v>
      </c>
      <c r="K49" s="82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3350562.73</v>
      </c>
      <c r="R49" s="79">
        <v>0</v>
      </c>
      <c r="S49" s="79">
        <v>0</v>
      </c>
      <c r="T49" s="79">
        <v>381500</v>
      </c>
      <c r="U49" s="83">
        <v>0</v>
      </c>
      <c r="V49" s="83">
        <v>0</v>
      </c>
      <c r="W49" s="83">
        <v>0</v>
      </c>
      <c r="X49" s="83">
        <v>79571.8</v>
      </c>
    </row>
    <row r="50" spans="1:24" ht="20.3" x14ac:dyDescent="0.35">
      <c r="A50" s="77">
        <f t="shared" si="2"/>
        <v>45</v>
      </c>
      <c r="B50" s="78" t="s">
        <v>128</v>
      </c>
      <c r="C50" s="77">
        <v>40876</v>
      </c>
      <c r="D50" s="77" t="s">
        <v>3199</v>
      </c>
      <c r="E50" s="79">
        <f t="shared" si="3"/>
        <v>10313578.969999999</v>
      </c>
      <c r="F50" s="79">
        <f t="shared" si="1"/>
        <v>10193572.43</v>
      </c>
      <c r="G50" s="80">
        <v>4012726.8</v>
      </c>
      <c r="H50" s="81">
        <v>0</v>
      </c>
      <c r="I50" s="79">
        <v>0</v>
      </c>
      <c r="J50" s="79">
        <v>0</v>
      </c>
      <c r="K50" s="82">
        <v>0</v>
      </c>
      <c r="L50" s="139">
        <v>274467.59999999998</v>
      </c>
      <c r="M50" s="79">
        <v>0</v>
      </c>
      <c r="N50" s="79">
        <v>0</v>
      </c>
      <c r="O50" s="79">
        <v>2903860.43</v>
      </c>
      <c r="P50" s="139">
        <v>772702.8</v>
      </c>
      <c r="Q50" s="79">
        <v>2229814.7999999998</v>
      </c>
      <c r="R50" s="79">
        <v>0</v>
      </c>
      <c r="S50" s="79">
        <v>0</v>
      </c>
      <c r="T50" s="79">
        <v>0</v>
      </c>
      <c r="U50" s="83">
        <v>0</v>
      </c>
      <c r="V50" s="83">
        <v>0</v>
      </c>
      <c r="W50" s="83">
        <v>0</v>
      </c>
      <c r="X50" s="83">
        <v>120006.54</v>
      </c>
    </row>
    <row r="51" spans="1:24" ht="20.3" x14ac:dyDescent="0.35">
      <c r="A51" s="77">
        <f t="shared" si="2"/>
        <v>46</v>
      </c>
      <c r="B51" s="86" t="s">
        <v>129</v>
      </c>
      <c r="C51" s="77">
        <v>40877</v>
      </c>
      <c r="D51" s="77" t="s">
        <v>3199</v>
      </c>
      <c r="E51" s="79">
        <f t="shared" si="3"/>
        <v>10377839.59</v>
      </c>
      <c r="F51" s="79">
        <f t="shared" si="1"/>
        <v>10256255.83</v>
      </c>
      <c r="G51" s="80">
        <v>0</v>
      </c>
      <c r="H51" s="140">
        <v>3489640.87</v>
      </c>
      <c r="I51" s="79">
        <v>0</v>
      </c>
      <c r="J51" s="79">
        <v>429991.2</v>
      </c>
      <c r="K51" s="82">
        <v>288480</v>
      </c>
      <c r="L51" s="79">
        <v>0</v>
      </c>
      <c r="M51" s="79">
        <v>0</v>
      </c>
      <c r="N51" s="79">
        <v>0</v>
      </c>
      <c r="O51" s="79">
        <v>2951361.36</v>
      </c>
      <c r="P51" s="79">
        <v>810932.4</v>
      </c>
      <c r="Q51" s="79">
        <v>2285850</v>
      </c>
      <c r="R51" s="79">
        <v>0</v>
      </c>
      <c r="S51" s="79">
        <v>0</v>
      </c>
      <c r="T51" s="79">
        <v>0</v>
      </c>
      <c r="U51" s="83">
        <v>0</v>
      </c>
      <c r="V51" s="83">
        <v>0</v>
      </c>
      <c r="W51" s="83">
        <v>0</v>
      </c>
      <c r="X51" s="83">
        <v>121583.76</v>
      </c>
    </row>
    <row r="52" spans="1:24" ht="20.3" x14ac:dyDescent="0.35">
      <c r="A52" s="77">
        <f t="shared" si="2"/>
        <v>47</v>
      </c>
      <c r="B52" s="86" t="s">
        <v>130</v>
      </c>
      <c r="C52" s="77">
        <v>40881</v>
      </c>
      <c r="D52" s="77" t="s">
        <v>3199</v>
      </c>
      <c r="E52" s="79">
        <f t="shared" si="3"/>
        <v>9651514.290000001</v>
      </c>
      <c r="F52" s="79">
        <f t="shared" si="1"/>
        <v>9542397.9900000002</v>
      </c>
      <c r="G52" s="80">
        <v>3914043.01</v>
      </c>
      <c r="H52" s="81">
        <v>0</v>
      </c>
      <c r="I52" s="79">
        <v>0</v>
      </c>
      <c r="J52" s="79">
        <v>0</v>
      </c>
      <c r="K52" s="82">
        <v>0</v>
      </c>
      <c r="L52" s="79">
        <v>0</v>
      </c>
      <c r="M52" s="79">
        <v>0</v>
      </c>
      <c r="N52" s="79">
        <v>0</v>
      </c>
      <c r="O52" s="79">
        <v>3348212.32</v>
      </c>
      <c r="P52" s="79">
        <v>0</v>
      </c>
      <c r="Q52" s="79">
        <v>2280142.66</v>
      </c>
      <c r="R52" s="79">
        <v>0</v>
      </c>
      <c r="S52" s="79">
        <v>0</v>
      </c>
      <c r="T52" s="79">
        <v>0</v>
      </c>
      <c r="U52" s="83">
        <v>0</v>
      </c>
      <c r="V52" s="83">
        <v>0</v>
      </c>
      <c r="W52" s="83">
        <v>0</v>
      </c>
      <c r="X52" s="83">
        <v>109116.3</v>
      </c>
    </row>
    <row r="53" spans="1:24" ht="20.3" x14ac:dyDescent="0.35">
      <c r="A53" s="77">
        <f t="shared" si="2"/>
        <v>48</v>
      </c>
      <c r="B53" s="86" t="s">
        <v>131</v>
      </c>
      <c r="C53" s="77">
        <v>40897</v>
      </c>
      <c r="D53" s="77" t="s">
        <v>3199</v>
      </c>
      <c r="E53" s="79">
        <f t="shared" si="3"/>
        <v>4874005.88</v>
      </c>
      <c r="F53" s="79">
        <f t="shared" si="1"/>
        <v>4816900.22</v>
      </c>
      <c r="G53" s="80">
        <v>0</v>
      </c>
      <c r="H53" s="81">
        <v>0</v>
      </c>
      <c r="I53" s="79">
        <v>0</v>
      </c>
      <c r="J53" s="79">
        <v>0</v>
      </c>
      <c r="K53" s="82">
        <v>0</v>
      </c>
      <c r="L53" s="79">
        <v>283600.8</v>
      </c>
      <c r="M53" s="79">
        <v>0</v>
      </c>
      <c r="N53" s="79">
        <v>0</v>
      </c>
      <c r="O53" s="79">
        <v>0</v>
      </c>
      <c r="P53" s="79">
        <v>864500</v>
      </c>
      <c r="Q53" s="79">
        <v>3668799.42</v>
      </c>
      <c r="R53" s="79">
        <v>0</v>
      </c>
      <c r="S53" s="79">
        <v>0</v>
      </c>
      <c r="T53" s="79">
        <v>0</v>
      </c>
      <c r="U53" s="83">
        <v>0</v>
      </c>
      <c r="V53" s="83">
        <v>0</v>
      </c>
      <c r="W53" s="83">
        <v>0</v>
      </c>
      <c r="X53" s="83">
        <v>57105.66</v>
      </c>
    </row>
    <row r="54" spans="1:24" ht="20.3" x14ac:dyDescent="0.35">
      <c r="A54" s="77">
        <f t="shared" si="2"/>
        <v>49</v>
      </c>
      <c r="B54" s="78" t="s">
        <v>132</v>
      </c>
      <c r="C54" s="77">
        <v>40902</v>
      </c>
      <c r="D54" s="77" t="s">
        <v>3199</v>
      </c>
      <c r="E54" s="79">
        <f t="shared" si="3"/>
        <v>1930374.8800000001</v>
      </c>
      <c r="F54" s="79">
        <f t="shared" si="1"/>
        <v>1907370.83</v>
      </c>
      <c r="G54" s="80">
        <v>1907370.83</v>
      </c>
      <c r="H54" s="81">
        <v>0</v>
      </c>
      <c r="I54" s="79">
        <v>0</v>
      </c>
      <c r="J54" s="79">
        <v>0</v>
      </c>
      <c r="K54" s="82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83">
        <v>0</v>
      </c>
      <c r="V54" s="83">
        <v>0</v>
      </c>
      <c r="W54" s="83">
        <v>0</v>
      </c>
      <c r="X54" s="83">
        <v>23004.05</v>
      </c>
    </row>
    <row r="55" spans="1:24" ht="20.3" x14ac:dyDescent="0.35">
      <c r="A55" s="77">
        <f t="shared" si="2"/>
        <v>50</v>
      </c>
      <c r="B55" s="78" t="s">
        <v>133</v>
      </c>
      <c r="C55" s="77">
        <v>40905</v>
      </c>
      <c r="D55" s="77" t="s">
        <v>3199</v>
      </c>
      <c r="E55" s="79">
        <f t="shared" si="3"/>
        <v>7018402.2399999993</v>
      </c>
      <c r="F55" s="79">
        <f t="shared" si="1"/>
        <v>6936012.9799999995</v>
      </c>
      <c r="G55" s="80">
        <v>0</v>
      </c>
      <c r="H55" s="81">
        <v>0</v>
      </c>
      <c r="I55" s="79">
        <v>0</v>
      </c>
      <c r="J55" s="79">
        <v>440056.8</v>
      </c>
      <c r="K55" s="82">
        <v>288480</v>
      </c>
      <c r="L55" s="79">
        <v>0</v>
      </c>
      <c r="M55" s="79">
        <v>0</v>
      </c>
      <c r="N55" s="79">
        <v>0</v>
      </c>
      <c r="O55" s="79">
        <v>0</v>
      </c>
      <c r="P55" s="79">
        <v>1084390</v>
      </c>
      <c r="Q55" s="79">
        <v>5123086.18</v>
      </c>
      <c r="R55" s="79">
        <v>0</v>
      </c>
      <c r="S55" s="79">
        <v>0</v>
      </c>
      <c r="T55" s="79">
        <v>0</v>
      </c>
      <c r="U55" s="83">
        <v>0</v>
      </c>
      <c r="V55" s="83">
        <v>0</v>
      </c>
      <c r="W55" s="83">
        <v>0</v>
      </c>
      <c r="X55" s="83">
        <v>82389.259999999995</v>
      </c>
    </row>
    <row r="56" spans="1:24" ht="20.3" x14ac:dyDescent="0.35">
      <c r="A56" s="77">
        <f t="shared" si="2"/>
        <v>51</v>
      </c>
      <c r="B56" s="78" t="s">
        <v>134</v>
      </c>
      <c r="C56" s="77">
        <v>40906</v>
      </c>
      <c r="D56" s="77" t="s">
        <v>3199</v>
      </c>
      <c r="E56" s="79">
        <f t="shared" si="3"/>
        <v>3392212.15</v>
      </c>
      <c r="F56" s="79">
        <f t="shared" si="1"/>
        <v>3351787.56</v>
      </c>
      <c r="G56" s="80">
        <v>1917410.62</v>
      </c>
      <c r="H56" s="81">
        <v>0</v>
      </c>
      <c r="I56" s="79">
        <v>0</v>
      </c>
      <c r="J56" s="79">
        <v>0</v>
      </c>
      <c r="K56" s="82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1434376.94</v>
      </c>
      <c r="R56" s="79">
        <v>0</v>
      </c>
      <c r="S56" s="79">
        <v>0</v>
      </c>
      <c r="T56" s="79">
        <v>0</v>
      </c>
      <c r="U56" s="83">
        <v>0</v>
      </c>
      <c r="V56" s="83">
        <v>0</v>
      </c>
      <c r="W56" s="83">
        <v>0</v>
      </c>
      <c r="X56" s="83">
        <v>40424.589999999997</v>
      </c>
    </row>
    <row r="57" spans="1:24" ht="20.3" x14ac:dyDescent="0.35">
      <c r="A57" s="77">
        <f t="shared" si="2"/>
        <v>52</v>
      </c>
      <c r="B57" s="86" t="s">
        <v>135</v>
      </c>
      <c r="C57" s="77">
        <v>40909</v>
      </c>
      <c r="D57" s="77" t="s">
        <v>3199</v>
      </c>
      <c r="E57" s="79">
        <f t="shared" si="3"/>
        <v>6340085.0099999998</v>
      </c>
      <c r="F57" s="79">
        <f t="shared" si="1"/>
        <v>6267699.2400000002</v>
      </c>
      <c r="G57" s="138">
        <v>2803633.2</v>
      </c>
      <c r="H57" s="81">
        <v>0</v>
      </c>
      <c r="I57" s="79">
        <v>0</v>
      </c>
      <c r="J57" s="79">
        <v>0</v>
      </c>
      <c r="K57" s="82">
        <v>0</v>
      </c>
      <c r="L57" s="79">
        <v>283600.8</v>
      </c>
      <c r="M57" s="79">
        <v>0</v>
      </c>
      <c r="N57" s="79">
        <v>0</v>
      </c>
      <c r="O57" s="79">
        <v>0</v>
      </c>
      <c r="P57" s="79">
        <v>616690.80000000005</v>
      </c>
      <c r="Q57" s="79">
        <v>2563774.44</v>
      </c>
      <c r="R57" s="79">
        <v>0</v>
      </c>
      <c r="S57" s="79">
        <v>0</v>
      </c>
      <c r="T57" s="79">
        <v>0</v>
      </c>
      <c r="U57" s="83">
        <v>0</v>
      </c>
      <c r="V57" s="83">
        <v>0</v>
      </c>
      <c r="W57" s="83">
        <v>0</v>
      </c>
      <c r="X57" s="83">
        <v>72385.77</v>
      </c>
    </row>
    <row r="58" spans="1:24" ht="20.3" x14ac:dyDescent="0.35">
      <c r="A58" s="77">
        <f t="shared" si="2"/>
        <v>53</v>
      </c>
      <c r="B58" s="86" t="s">
        <v>136</v>
      </c>
      <c r="C58" s="77">
        <v>39930</v>
      </c>
      <c r="D58" s="77" t="s">
        <v>3203</v>
      </c>
      <c r="E58" s="79">
        <f t="shared" si="3"/>
        <v>1304043.6400000001</v>
      </c>
      <c r="F58" s="79">
        <f t="shared" si="1"/>
        <v>1279541.78</v>
      </c>
      <c r="G58" s="80">
        <v>0</v>
      </c>
      <c r="H58" s="81">
        <v>0</v>
      </c>
      <c r="I58" s="79">
        <v>0</v>
      </c>
      <c r="J58" s="79">
        <v>0</v>
      </c>
      <c r="K58" s="82">
        <v>0</v>
      </c>
      <c r="L58" s="79">
        <v>0</v>
      </c>
      <c r="M58" s="79">
        <v>0</v>
      </c>
      <c r="N58" s="79">
        <v>0</v>
      </c>
      <c r="O58" s="79">
        <v>1279541.78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83">
        <v>0</v>
      </c>
      <c r="V58" s="83">
        <v>0</v>
      </c>
      <c r="W58" s="83">
        <v>0</v>
      </c>
      <c r="X58" s="83">
        <v>24501.86</v>
      </c>
    </row>
    <row r="59" spans="1:24" ht="20.3" x14ac:dyDescent="0.35">
      <c r="A59" s="77">
        <f t="shared" si="2"/>
        <v>54</v>
      </c>
      <c r="B59" s="78" t="s">
        <v>137</v>
      </c>
      <c r="C59" s="77">
        <v>40936</v>
      </c>
      <c r="D59" s="77" t="s">
        <v>3199</v>
      </c>
      <c r="E59" s="79">
        <f t="shared" si="3"/>
        <v>9411225.5999999996</v>
      </c>
      <c r="F59" s="79">
        <f t="shared" si="1"/>
        <v>9301537.2400000002</v>
      </c>
      <c r="G59" s="80">
        <v>1941151.61</v>
      </c>
      <c r="H59" s="81">
        <v>0</v>
      </c>
      <c r="I59" s="79">
        <v>0</v>
      </c>
      <c r="J59" s="79">
        <v>0</v>
      </c>
      <c r="K59" s="82">
        <v>0</v>
      </c>
      <c r="L59" s="79">
        <v>0</v>
      </c>
      <c r="M59" s="79">
        <v>0</v>
      </c>
      <c r="N59" s="79">
        <v>0</v>
      </c>
      <c r="O59" s="79">
        <v>2903860.43</v>
      </c>
      <c r="P59" s="79">
        <v>0</v>
      </c>
      <c r="Q59" s="79">
        <v>4456525.2</v>
      </c>
      <c r="R59" s="79">
        <v>0</v>
      </c>
      <c r="S59" s="79">
        <v>0</v>
      </c>
      <c r="T59" s="79">
        <v>0</v>
      </c>
      <c r="U59" s="83">
        <v>0</v>
      </c>
      <c r="V59" s="83">
        <v>0</v>
      </c>
      <c r="W59" s="83">
        <v>0</v>
      </c>
      <c r="X59" s="83">
        <v>109688.36</v>
      </c>
    </row>
    <row r="60" spans="1:24" ht="20.3" x14ac:dyDescent="0.35">
      <c r="A60" s="77">
        <f t="shared" si="2"/>
        <v>55</v>
      </c>
      <c r="B60" s="86" t="s">
        <v>138</v>
      </c>
      <c r="C60" s="77">
        <v>40943</v>
      </c>
      <c r="D60" s="77" t="s">
        <v>3199</v>
      </c>
      <c r="E60" s="79">
        <f t="shared" si="3"/>
        <v>7474041.4400000004</v>
      </c>
      <c r="F60" s="79">
        <f t="shared" si="1"/>
        <v>7385301.8000000007</v>
      </c>
      <c r="G60" s="80">
        <v>2335130.42</v>
      </c>
      <c r="H60" s="81">
        <v>0</v>
      </c>
      <c r="I60" s="79">
        <v>0</v>
      </c>
      <c r="J60" s="79">
        <v>0</v>
      </c>
      <c r="K60" s="82">
        <v>0</v>
      </c>
      <c r="L60" s="79">
        <v>0</v>
      </c>
      <c r="M60" s="79">
        <v>0</v>
      </c>
      <c r="N60" s="79">
        <v>0</v>
      </c>
      <c r="O60" s="79">
        <v>2735547.24</v>
      </c>
      <c r="P60" s="79">
        <v>0</v>
      </c>
      <c r="Q60" s="79">
        <v>2314624.14</v>
      </c>
      <c r="R60" s="79">
        <v>0</v>
      </c>
      <c r="S60" s="79">
        <v>0</v>
      </c>
      <c r="T60" s="79">
        <v>0</v>
      </c>
      <c r="U60" s="83">
        <v>0</v>
      </c>
      <c r="V60" s="83">
        <v>0</v>
      </c>
      <c r="W60" s="83">
        <v>0</v>
      </c>
      <c r="X60" s="83">
        <v>88739.64</v>
      </c>
    </row>
    <row r="61" spans="1:24" ht="20.3" x14ac:dyDescent="0.35">
      <c r="A61" s="77">
        <f t="shared" si="2"/>
        <v>56</v>
      </c>
      <c r="B61" s="78" t="s">
        <v>139</v>
      </c>
      <c r="C61" s="77">
        <v>39371</v>
      </c>
      <c r="D61" s="77" t="s">
        <v>3199</v>
      </c>
      <c r="E61" s="79">
        <f t="shared" si="3"/>
        <v>6987110.0300000003</v>
      </c>
      <c r="F61" s="79">
        <f t="shared" si="1"/>
        <v>6907378.8900000006</v>
      </c>
      <c r="G61" s="80">
        <v>0</v>
      </c>
      <c r="H61" s="81">
        <v>0</v>
      </c>
      <c r="I61" s="79">
        <v>0</v>
      </c>
      <c r="J61" s="79">
        <v>0</v>
      </c>
      <c r="K61" s="82">
        <v>0</v>
      </c>
      <c r="L61" s="79">
        <v>0</v>
      </c>
      <c r="M61" s="79">
        <v>0</v>
      </c>
      <c r="N61" s="79">
        <v>0</v>
      </c>
      <c r="O61" s="79">
        <v>3077420.45</v>
      </c>
      <c r="P61" s="79">
        <v>0</v>
      </c>
      <c r="Q61" s="79">
        <v>3829958.44</v>
      </c>
      <c r="R61" s="79">
        <v>0</v>
      </c>
      <c r="S61" s="79">
        <v>0</v>
      </c>
      <c r="T61" s="79">
        <v>0</v>
      </c>
      <c r="U61" s="83">
        <v>0</v>
      </c>
      <c r="V61" s="83">
        <v>0</v>
      </c>
      <c r="W61" s="83">
        <v>0</v>
      </c>
      <c r="X61" s="83">
        <v>79731.14</v>
      </c>
    </row>
    <row r="62" spans="1:24" ht="20.3" x14ac:dyDescent="0.35">
      <c r="A62" s="77">
        <f t="shared" si="2"/>
        <v>57</v>
      </c>
      <c r="B62" s="78" t="s">
        <v>140</v>
      </c>
      <c r="C62" s="77">
        <v>39372</v>
      </c>
      <c r="D62" s="77" t="s">
        <v>3199</v>
      </c>
      <c r="E62" s="79">
        <f t="shared" si="3"/>
        <v>11456582.25</v>
      </c>
      <c r="F62" s="79">
        <f t="shared" si="1"/>
        <v>11325893.640000001</v>
      </c>
      <c r="G62" s="80">
        <v>3985201.2</v>
      </c>
      <c r="H62" s="81">
        <v>0</v>
      </c>
      <c r="I62" s="79">
        <v>0</v>
      </c>
      <c r="J62" s="79">
        <v>0</v>
      </c>
      <c r="K62" s="82">
        <v>0</v>
      </c>
      <c r="L62" s="79">
        <v>0</v>
      </c>
      <c r="M62" s="79">
        <v>0</v>
      </c>
      <c r="N62" s="79">
        <v>0</v>
      </c>
      <c r="O62" s="79">
        <v>0</v>
      </c>
      <c r="P62" s="79">
        <v>1084350</v>
      </c>
      <c r="Q62" s="79">
        <v>5874842.4400000004</v>
      </c>
      <c r="R62" s="79">
        <v>0</v>
      </c>
      <c r="S62" s="79">
        <v>0</v>
      </c>
      <c r="T62" s="79">
        <v>381500</v>
      </c>
      <c r="U62" s="83">
        <v>0</v>
      </c>
      <c r="V62" s="83">
        <v>0</v>
      </c>
      <c r="W62" s="83">
        <v>0</v>
      </c>
      <c r="X62" s="83">
        <v>130688.61</v>
      </c>
    </row>
    <row r="63" spans="1:24" ht="20.3" x14ac:dyDescent="0.35">
      <c r="A63" s="77">
        <f t="shared" si="2"/>
        <v>58</v>
      </c>
      <c r="B63" s="78" t="s">
        <v>141</v>
      </c>
      <c r="C63" s="77">
        <v>40937</v>
      </c>
      <c r="D63" s="77" t="s">
        <v>3199</v>
      </c>
      <c r="E63" s="79">
        <f t="shared" si="3"/>
        <v>8011720.7700000005</v>
      </c>
      <c r="F63" s="79">
        <f t="shared" si="1"/>
        <v>7919540.4000000004</v>
      </c>
      <c r="G63" s="80">
        <v>3934059.6</v>
      </c>
      <c r="H63" s="81">
        <v>0</v>
      </c>
      <c r="I63" s="79">
        <v>0</v>
      </c>
      <c r="J63" s="79">
        <v>0</v>
      </c>
      <c r="K63" s="82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3985480.8</v>
      </c>
      <c r="R63" s="79">
        <v>0</v>
      </c>
      <c r="S63" s="79">
        <v>0</v>
      </c>
      <c r="T63" s="79">
        <v>0</v>
      </c>
      <c r="U63" s="83">
        <v>0</v>
      </c>
      <c r="V63" s="83">
        <v>0</v>
      </c>
      <c r="W63" s="83">
        <v>0</v>
      </c>
      <c r="X63" s="83">
        <v>92180.37</v>
      </c>
    </row>
    <row r="64" spans="1:24" ht="20.3" x14ac:dyDescent="0.35">
      <c r="A64" s="77">
        <f t="shared" si="2"/>
        <v>59</v>
      </c>
      <c r="B64" s="86" t="s">
        <v>142</v>
      </c>
      <c r="C64" s="77">
        <v>40938</v>
      </c>
      <c r="D64" s="77" t="s">
        <v>3199</v>
      </c>
      <c r="E64" s="79">
        <f t="shared" si="3"/>
        <v>8302411.3499999996</v>
      </c>
      <c r="F64" s="79">
        <f t="shared" si="1"/>
        <v>8205337.8799999999</v>
      </c>
      <c r="G64" s="80">
        <v>3954225.6</v>
      </c>
      <c r="H64" s="81">
        <v>3166762.28</v>
      </c>
      <c r="I64" s="79">
        <v>0</v>
      </c>
      <c r="J64" s="79">
        <v>0</v>
      </c>
      <c r="K64" s="82">
        <v>0</v>
      </c>
      <c r="L64" s="79">
        <v>0</v>
      </c>
      <c r="M64" s="79">
        <v>0</v>
      </c>
      <c r="N64" s="79">
        <v>0</v>
      </c>
      <c r="O64" s="79">
        <v>0</v>
      </c>
      <c r="P64" s="79">
        <v>1084350</v>
      </c>
      <c r="Q64" s="79">
        <v>0</v>
      </c>
      <c r="R64" s="79">
        <v>0</v>
      </c>
      <c r="S64" s="79">
        <v>0</v>
      </c>
      <c r="T64" s="79">
        <v>0</v>
      </c>
      <c r="U64" s="83">
        <v>0</v>
      </c>
      <c r="V64" s="83">
        <v>0</v>
      </c>
      <c r="W64" s="83">
        <v>0</v>
      </c>
      <c r="X64" s="83">
        <v>97073.47</v>
      </c>
    </row>
    <row r="65" spans="1:24" ht="20.3" x14ac:dyDescent="0.35">
      <c r="A65" s="77">
        <f t="shared" si="2"/>
        <v>60</v>
      </c>
      <c r="B65" s="86" t="s">
        <v>143</v>
      </c>
      <c r="C65" s="77">
        <v>40939</v>
      </c>
      <c r="D65" s="77" t="s">
        <v>3199</v>
      </c>
      <c r="E65" s="79">
        <f t="shared" si="3"/>
        <v>8312353.4800000004</v>
      </c>
      <c r="F65" s="79">
        <f t="shared" si="1"/>
        <v>8216103.0800000001</v>
      </c>
      <c r="G65" s="80">
        <v>3964990.8</v>
      </c>
      <c r="H65" s="81">
        <v>3166762.28</v>
      </c>
      <c r="I65" s="79">
        <v>0</v>
      </c>
      <c r="J65" s="79">
        <v>0</v>
      </c>
      <c r="K65" s="82">
        <v>0</v>
      </c>
      <c r="L65" s="79">
        <v>0</v>
      </c>
      <c r="M65" s="79">
        <v>0</v>
      </c>
      <c r="N65" s="79">
        <v>0</v>
      </c>
      <c r="O65" s="79">
        <v>0</v>
      </c>
      <c r="P65" s="79">
        <v>1084350</v>
      </c>
      <c r="Q65" s="142">
        <v>0</v>
      </c>
      <c r="R65" s="79">
        <v>0</v>
      </c>
      <c r="S65" s="79">
        <v>0</v>
      </c>
      <c r="T65" s="79">
        <v>0</v>
      </c>
      <c r="U65" s="83">
        <v>0</v>
      </c>
      <c r="V65" s="83">
        <v>0</v>
      </c>
      <c r="W65" s="83">
        <v>0</v>
      </c>
      <c r="X65" s="83">
        <v>96250.4</v>
      </c>
    </row>
    <row r="66" spans="1:24" ht="20.3" x14ac:dyDescent="0.35">
      <c r="A66" s="77">
        <f t="shared" si="2"/>
        <v>61</v>
      </c>
      <c r="B66" s="86" t="s">
        <v>144</v>
      </c>
      <c r="C66" s="77">
        <v>40940</v>
      </c>
      <c r="D66" s="77" t="s">
        <v>3199</v>
      </c>
      <c r="E66" s="79">
        <f t="shared" si="3"/>
        <v>9723152.0899999999</v>
      </c>
      <c r="F66" s="79">
        <f t="shared" si="1"/>
        <v>9614667.5999999996</v>
      </c>
      <c r="G66" s="80">
        <v>0</v>
      </c>
      <c r="H66" s="81">
        <v>0</v>
      </c>
      <c r="I66" s="79">
        <v>0</v>
      </c>
      <c r="J66" s="79">
        <v>0</v>
      </c>
      <c r="K66" s="82">
        <v>0</v>
      </c>
      <c r="L66" s="79">
        <v>0</v>
      </c>
      <c r="M66" s="79">
        <v>0</v>
      </c>
      <c r="N66" s="79">
        <v>0</v>
      </c>
      <c r="O66" s="79">
        <v>3700484.4</v>
      </c>
      <c r="P66" s="79">
        <v>0</v>
      </c>
      <c r="Q66" s="79">
        <v>5914183.2000000002</v>
      </c>
      <c r="R66" s="79">
        <v>0</v>
      </c>
      <c r="S66" s="79">
        <v>0</v>
      </c>
      <c r="T66" s="79">
        <v>0</v>
      </c>
      <c r="U66" s="83">
        <v>0</v>
      </c>
      <c r="V66" s="83">
        <v>0</v>
      </c>
      <c r="W66" s="83">
        <v>0</v>
      </c>
      <c r="X66" s="83">
        <v>108484.49</v>
      </c>
    </row>
    <row r="67" spans="1:24" ht="20.3" x14ac:dyDescent="0.35">
      <c r="A67" s="77">
        <f t="shared" si="2"/>
        <v>62</v>
      </c>
      <c r="B67" s="86" t="s">
        <v>145</v>
      </c>
      <c r="C67" s="77">
        <v>40941</v>
      </c>
      <c r="D67" s="77" t="s">
        <v>3199</v>
      </c>
      <c r="E67" s="79">
        <f t="shared" si="3"/>
        <v>9285728.2699999996</v>
      </c>
      <c r="F67" s="79">
        <f t="shared" si="1"/>
        <v>9177593.8200000003</v>
      </c>
      <c r="G67" s="80">
        <v>1329805.47</v>
      </c>
      <c r="H67" s="81">
        <v>0</v>
      </c>
      <c r="I67" s="79">
        <v>0</v>
      </c>
      <c r="J67" s="79">
        <v>0</v>
      </c>
      <c r="K67" s="82">
        <v>0</v>
      </c>
      <c r="L67" s="79">
        <v>0</v>
      </c>
      <c r="M67" s="79">
        <v>0</v>
      </c>
      <c r="N67" s="79">
        <v>0</v>
      </c>
      <c r="O67" s="79">
        <v>3391258.35</v>
      </c>
      <c r="P67" s="79">
        <v>0</v>
      </c>
      <c r="Q67" s="79">
        <v>4456530</v>
      </c>
      <c r="R67" s="79">
        <v>0</v>
      </c>
      <c r="S67" s="79">
        <v>0</v>
      </c>
      <c r="T67" s="79">
        <v>0</v>
      </c>
      <c r="U67" s="83">
        <v>0</v>
      </c>
      <c r="V67" s="83">
        <v>0</v>
      </c>
      <c r="W67" s="83">
        <v>0</v>
      </c>
      <c r="X67" s="83">
        <v>108134.45</v>
      </c>
    </row>
    <row r="68" spans="1:24" ht="20.3" x14ac:dyDescent="0.35">
      <c r="A68" s="77">
        <f t="shared" si="2"/>
        <v>63</v>
      </c>
      <c r="B68" s="86" t="s">
        <v>146</v>
      </c>
      <c r="C68" s="77">
        <v>40942</v>
      </c>
      <c r="D68" s="77" t="s">
        <v>3199</v>
      </c>
      <c r="E68" s="79">
        <f t="shared" si="3"/>
        <v>7766374.5599999996</v>
      </c>
      <c r="F68" s="79">
        <f t="shared" si="1"/>
        <v>7678858.3499999996</v>
      </c>
      <c r="G68" s="80">
        <v>0</v>
      </c>
      <c r="H68" s="81">
        <v>0</v>
      </c>
      <c r="I68" s="79">
        <v>0</v>
      </c>
      <c r="J68" s="79">
        <v>0</v>
      </c>
      <c r="K68" s="82">
        <v>0</v>
      </c>
      <c r="L68" s="79">
        <v>0</v>
      </c>
      <c r="M68" s="79">
        <v>0</v>
      </c>
      <c r="N68" s="79">
        <v>0</v>
      </c>
      <c r="O68" s="79">
        <v>3779664.04</v>
      </c>
      <c r="P68" s="79">
        <v>0</v>
      </c>
      <c r="Q68" s="79">
        <v>3899194.31</v>
      </c>
      <c r="R68" s="79">
        <v>0</v>
      </c>
      <c r="S68" s="79">
        <v>0</v>
      </c>
      <c r="T68" s="79">
        <v>0</v>
      </c>
      <c r="U68" s="83">
        <v>0</v>
      </c>
      <c r="V68" s="83">
        <v>0</v>
      </c>
      <c r="W68" s="83">
        <v>0</v>
      </c>
      <c r="X68" s="83">
        <v>87516.21</v>
      </c>
    </row>
    <row r="69" spans="1:24" ht="20.3" x14ac:dyDescent="0.35">
      <c r="A69" s="77">
        <f t="shared" si="2"/>
        <v>64</v>
      </c>
      <c r="B69" s="78" t="s">
        <v>1541</v>
      </c>
      <c r="C69" s="77">
        <v>39409</v>
      </c>
      <c r="D69" s="77" t="s">
        <v>3203</v>
      </c>
      <c r="E69" s="79">
        <f t="shared" ref="E69:E100" si="4">SUM(G69:X69)</f>
        <v>1377546.72</v>
      </c>
      <c r="F69" s="79">
        <f t="shared" si="1"/>
        <v>1349779.82</v>
      </c>
      <c r="G69" s="80">
        <v>0</v>
      </c>
      <c r="H69" s="81">
        <v>0</v>
      </c>
      <c r="I69" s="79">
        <v>0</v>
      </c>
      <c r="J69" s="79">
        <v>0</v>
      </c>
      <c r="K69" s="82">
        <v>0</v>
      </c>
      <c r="L69" s="79">
        <v>0</v>
      </c>
      <c r="M69" s="79">
        <v>0</v>
      </c>
      <c r="N69" s="79">
        <v>0</v>
      </c>
      <c r="O69" s="79">
        <v>1349779.82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83">
        <v>0</v>
      </c>
      <c r="V69" s="83">
        <v>0</v>
      </c>
      <c r="W69" s="83">
        <v>0</v>
      </c>
      <c r="X69" s="83">
        <v>27766.9</v>
      </c>
    </row>
    <row r="70" spans="1:24" ht="20.3" x14ac:dyDescent="0.35">
      <c r="A70" s="77">
        <f t="shared" si="2"/>
        <v>65</v>
      </c>
      <c r="B70" s="78" t="s">
        <v>147</v>
      </c>
      <c r="C70" s="77">
        <v>39383</v>
      </c>
      <c r="D70" s="77" t="s">
        <v>3199</v>
      </c>
      <c r="E70" s="79">
        <f t="shared" si="4"/>
        <v>9460924.8999999985</v>
      </c>
      <c r="F70" s="79">
        <f t="shared" ref="F70:F133" si="5">SUM(G70:W70)</f>
        <v>9352653.1999999993</v>
      </c>
      <c r="G70" s="80">
        <v>3919636.8</v>
      </c>
      <c r="H70" s="81">
        <v>0</v>
      </c>
      <c r="I70" s="79">
        <v>0</v>
      </c>
      <c r="J70" s="79">
        <v>0</v>
      </c>
      <c r="K70" s="82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4652456.4000000004</v>
      </c>
      <c r="R70" s="79">
        <v>0</v>
      </c>
      <c r="S70" s="79">
        <v>0</v>
      </c>
      <c r="T70" s="79">
        <v>780560</v>
      </c>
      <c r="U70" s="83">
        <v>0</v>
      </c>
      <c r="V70" s="83">
        <v>0</v>
      </c>
      <c r="W70" s="83">
        <v>0</v>
      </c>
      <c r="X70" s="83">
        <v>108271.7</v>
      </c>
    </row>
    <row r="71" spans="1:24" ht="20.3" x14ac:dyDescent="0.35">
      <c r="A71" s="77">
        <f t="shared" ref="A71:A134" si="6">A70+1</f>
        <v>66</v>
      </c>
      <c r="B71" s="78" t="s">
        <v>148</v>
      </c>
      <c r="C71" s="77">
        <v>39416</v>
      </c>
      <c r="D71" s="77" t="s">
        <v>3199</v>
      </c>
      <c r="E71" s="79">
        <f t="shared" si="4"/>
        <v>9390605.959999999</v>
      </c>
      <c r="F71" s="79">
        <f t="shared" si="5"/>
        <v>9284091.5999999996</v>
      </c>
      <c r="G71" s="80">
        <v>3854716.8</v>
      </c>
      <c r="H71" s="81">
        <v>0</v>
      </c>
      <c r="I71" s="79">
        <v>0</v>
      </c>
      <c r="J71" s="79">
        <v>0</v>
      </c>
      <c r="K71" s="82">
        <v>0</v>
      </c>
      <c r="L71" s="79">
        <v>0</v>
      </c>
      <c r="M71" s="79">
        <v>0</v>
      </c>
      <c r="N71" s="79">
        <v>0</v>
      </c>
      <c r="O71" s="79">
        <v>0</v>
      </c>
      <c r="P71" s="79">
        <v>1084350</v>
      </c>
      <c r="Q71" s="79">
        <v>3157054.8</v>
      </c>
      <c r="R71" s="79">
        <v>0</v>
      </c>
      <c r="S71" s="79">
        <v>0</v>
      </c>
      <c r="T71" s="79">
        <v>1187970</v>
      </c>
      <c r="U71" s="83">
        <v>0</v>
      </c>
      <c r="V71" s="83">
        <v>0</v>
      </c>
      <c r="W71" s="83">
        <v>0</v>
      </c>
      <c r="X71" s="83">
        <v>106514.36</v>
      </c>
    </row>
    <row r="72" spans="1:24" ht="20.3" x14ac:dyDescent="0.35">
      <c r="A72" s="77">
        <f t="shared" si="6"/>
        <v>67</v>
      </c>
      <c r="B72" s="78" t="s">
        <v>149</v>
      </c>
      <c r="C72" s="77">
        <v>39422</v>
      </c>
      <c r="D72" s="77" t="s">
        <v>3199</v>
      </c>
      <c r="E72" s="79">
        <f t="shared" si="4"/>
        <v>9883542.1300000008</v>
      </c>
      <c r="F72" s="79">
        <f t="shared" si="5"/>
        <v>9768451.5700000003</v>
      </c>
      <c r="G72" s="150">
        <v>3999970.8</v>
      </c>
      <c r="H72" s="81">
        <v>0</v>
      </c>
      <c r="I72" s="79">
        <v>0</v>
      </c>
      <c r="J72" s="79">
        <v>0</v>
      </c>
      <c r="K72" s="82">
        <v>0</v>
      </c>
      <c r="L72" s="79">
        <v>0</v>
      </c>
      <c r="M72" s="79">
        <v>0</v>
      </c>
      <c r="N72" s="79">
        <v>0</v>
      </c>
      <c r="O72" s="79">
        <v>2754133.28</v>
      </c>
      <c r="P72" s="79">
        <v>1084350</v>
      </c>
      <c r="Q72" s="79">
        <v>1929997.49</v>
      </c>
      <c r="R72" s="79">
        <v>0</v>
      </c>
      <c r="S72" s="79">
        <v>0</v>
      </c>
      <c r="T72" s="79">
        <v>0</v>
      </c>
      <c r="U72" s="83">
        <v>0</v>
      </c>
      <c r="V72" s="83">
        <v>0</v>
      </c>
      <c r="W72" s="83">
        <v>0</v>
      </c>
      <c r="X72" s="83">
        <v>115090.56</v>
      </c>
    </row>
    <row r="73" spans="1:24" ht="20.3" x14ac:dyDescent="0.35">
      <c r="A73" s="77">
        <f t="shared" si="6"/>
        <v>68</v>
      </c>
      <c r="B73" s="78" t="s">
        <v>150</v>
      </c>
      <c r="C73" s="77">
        <v>39442</v>
      </c>
      <c r="D73" s="77" t="s">
        <v>3203</v>
      </c>
      <c r="E73" s="79">
        <f t="shared" si="4"/>
        <v>144107.85999999999</v>
      </c>
      <c r="F73" s="79">
        <f t="shared" si="5"/>
        <v>144107.85999999999</v>
      </c>
      <c r="G73" s="80">
        <v>0</v>
      </c>
      <c r="H73" s="81">
        <v>0</v>
      </c>
      <c r="I73" s="79">
        <v>0</v>
      </c>
      <c r="J73" s="79">
        <v>0</v>
      </c>
      <c r="K73" s="82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83">
        <v>144107.85999999999</v>
      </c>
      <c r="V73" s="83">
        <v>0</v>
      </c>
      <c r="W73" s="83">
        <v>0</v>
      </c>
      <c r="X73" s="83">
        <v>0</v>
      </c>
    </row>
    <row r="74" spans="1:24" ht="20.3" x14ac:dyDescent="0.35">
      <c r="A74" s="77">
        <f t="shared" si="6"/>
        <v>69</v>
      </c>
      <c r="B74" s="78" t="s">
        <v>151</v>
      </c>
      <c r="C74" s="77">
        <v>39426</v>
      </c>
      <c r="D74" s="77" t="s">
        <v>3199</v>
      </c>
      <c r="E74" s="79">
        <f t="shared" si="4"/>
        <v>9088407.8300000019</v>
      </c>
      <c r="F74" s="79">
        <f t="shared" si="5"/>
        <v>8984475.6000000015</v>
      </c>
      <c r="G74" s="80">
        <v>4843094.4000000004</v>
      </c>
      <c r="H74" s="81">
        <v>0</v>
      </c>
      <c r="I74" s="79">
        <v>0</v>
      </c>
      <c r="J74" s="79">
        <v>0</v>
      </c>
      <c r="K74" s="82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3070621.2</v>
      </c>
      <c r="R74" s="79">
        <v>0</v>
      </c>
      <c r="S74" s="79">
        <v>0</v>
      </c>
      <c r="T74" s="79">
        <v>1070760</v>
      </c>
      <c r="U74" s="83">
        <v>0</v>
      </c>
      <c r="V74" s="83">
        <v>0</v>
      </c>
      <c r="W74" s="83">
        <v>0</v>
      </c>
      <c r="X74" s="83">
        <v>103932.23</v>
      </c>
    </row>
    <row r="75" spans="1:24" ht="20.3" x14ac:dyDescent="0.35">
      <c r="A75" s="77">
        <f t="shared" si="6"/>
        <v>70</v>
      </c>
      <c r="B75" s="78" t="s">
        <v>152</v>
      </c>
      <c r="C75" s="77">
        <v>39427</v>
      </c>
      <c r="D75" s="77" t="s">
        <v>3199</v>
      </c>
      <c r="E75" s="79">
        <f t="shared" si="4"/>
        <v>8932277.8000000007</v>
      </c>
      <c r="F75" s="79">
        <f t="shared" si="5"/>
        <v>8829284.370000001</v>
      </c>
      <c r="G75" s="80">
        <v>0</v>
      </c>
      <c r="H75" s="81">
        <v>0</v>
      </c>
      <c r="I75" s="79">
        <v>0</v>
      </c>
      <c r="J75" s="79">
        <v>0</v>
      </c>
      <c r="K75" s="82">
        <v>0</v>
      </c>
      <c r="L75" s="79">
        <v>0</v>
      </c>
      <c r="M75" s="79">
        <v>0</v>
      </c>
      <c r="N75" s="79">
        <v>0</v>
      </c>
      <c r="O75" s="79">
        <v>0</v>
      </c>
      <c r="P75" s="79">
        <v>1084350</v>
      </c>
      <c r="Q75" s="79">
        <v>5722184.3700000001</v>
      </c>
      <c r="R75" s="79">
        <v>0</v>
      </c>
      <c r="S75" s="79">
        <v>0</v>
      </c>
      <c r="T75" s="79">
        <v>2022750</v>
      </c>
      <c r="U75" s="83">
        <v>0</v>
      </c>
      <c r="V75" s="83">
        <v>0</v>
      </c>
      <c r="W75" s="83">
        <v>0</v>
      </c>
      <c r="X75" s="83">
        <v>102993.43</v>
      </c>
    </row>
    <row r="76" spans="1:24" ht="20.3" x14ac:dyDescent="0.35">
      <c r="A76" s="77">
        <f t="shared" si="6"/>
        <v>71</v>
      </c>
      <c r="B76" s="78" t="s">
        <v>153</v>
      </c>
      <c r="C76" s="77">
        <v>39429</v>
      </c>
      <c r="D76" s="77" t="s">
        <v>3199</v>
      </c>
      <c r="E76" s="79">
        <f t="shared" si="4"/>
        <v>5778228.75</v>
      </c>
      <c r="F76" s="79">
        <f t="shared" si="5"/>
        <v>5710409.25</v>
      </c>
      <c r="G76" s="80">
        <v>3522553.65</v>
      </c>
      <c r="H76" s="81">
        <v>0</v>
      </c>
      <c r="I76" s="79">
        <v>0</v>
      </c>
      <c r="J76" s="79">
        <v>0</v>
      </c>
      <c r="K76" s="82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2187855.6</v>
      </c>
      <c r="R76" s="79">
        <v>0</v>
      </c>
      <c r="S76" s="79">
        <v>0</v>
      </c>
      <c r="T76" s="79">
        <v>0</v>
      </c>
      <c r="U76" s="83">
        <v>0</v>
      </c>
      <c r="V76" s="83">
        <v>0</v>
      </c>
      <c r="W76" s="83">
        <v>0</v>
      </c>
      <c r="X76" s="83">
        <v>67819.5</v>
      </c>
    </row>
    <row r="77" spans="1:24" ht="20.3" x14ac:dyDescent="0.35">
      <c r="A77" s="77">
        <f t="shared" si="6"/>
        <v>72</v>
      </c>
      <c r="B77" s="78" t="s">
        <v>44</v>
      </c>
      <c r="C77" s="77">
        <v>39430</v>
      </c>
      <c r="D77" s="77" t="s">
        <v>3199</v>
      </c>
      <c r="E77" s="79">
        <f t="shared" si="4"/>
        <v>7229508.629999999</v>
      </c>
      <c r="F77" s="79">
        <f t="shared" si="5"/>
        <v>7145075.129999999</v>
      </c>
      <c r="G77" s="80">
        <v>4826403.5999999996</v>
      </c>
      <c r="H77" s="81">
        <v>0</v>
      </c>
      <c r="I77" s="79">
        <v>0</v>
      </c>
      <c r="J77" s="79">
        <v>0</v>
      </c>
      <c r="K77" s="82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2318671.5299999998</v>
      </c>
      <c r="R77" s="79">
        <v>0</v>
      </c>
      <c r="S77" s="79">
        <v>0</v>
      </c>
      <c r="T77" s="79">
        <v>0</v>
      </c>
      <c r="U77" s="83">
        <v>0</v>
      </c>
      <c r="V77" s="83">
        <v>0</v>
      </c>
      <c r="W77" s="83">
        <v>0</v>
      </c>
      <c r="X77" s="83">
        <v>84433.5</v>
      </c>
    </row>
    <row r="78" spans="1:24" ht="20.3" x14ac:dyDescent="0.35">
      <c r="A78" s="77">
        <f t="shared" si="6"/>
        <v>73</v>
      </c>
      <c r="B78" s="78" t="s">
        <v>154</v>
      </c>
      <c r="C78" s="77">
        <v>39417</v>
      </c>
      <c r="D78" s="77" t="s">
        <v>3199</v>
      </c>
      <c r="E78" s="79">
        <f t="shared" si="4"/>
        <v>9454803.7899999991</v>
      </c>
      <c r="F78" s="79">
        <f t="shared" si="5"/>
        <v>9349655.1999999993</v>
      </c>
      <c r="G78" s="80">
        <v>3895020</v>
      </c>
      <c r="H78" s="81">
        <v>0</v>
      </c>
      <c r="I78" s="79">
        <v>0</v>
      </c>
      <c r="J78" s="79">
        <v>0</v>
      </c>
      <c r="K78" s="82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4501435.2</v>
      </c>
      <c r="R78" s="79">
        <v>0</v>
      </c>
      <c r="S78" s="79">
        <v>0</v>
      </c>
      <c r="T78" s="79">
        <v>953200</v>
      </c>
      <c r="U78" s="83">
        <v>0</v>
      </c>
      <c r="V78" s="83">
        <v>0</v>
      </c>
      <c r="W78" s="83">
        <v>0</v>
      </c>
      <c r="X78" s="83">
        <v>105148.59</v>
      </c>
    </row>
    <row r="79" spans="1:24" ht="20.3" x14ac:dyDescent="0.35">
      <c r="A79" s="77">
        <f t="shared" si="6"/>
        <v>74</v>
      </c>
      <c r="B79" s="78" t="s">
        <v>155</v>
      </c>
      <c r="C79" s="77">
        <v>39431</v>
      </c>
      <c r="D79" s="77" t="s">
        <v>3199</v>
      </c>
      <c r="E79" s="79">
        <f t="shared" si="4"/>
        <v>6867671.9800000004</v>
      </c>
      <c r="F79" s="79">
        <f t="shared" si="5"/>
        <v>6788743.6500000004</v>
      </c>
      <c r="G79" s="80">
        <v>0</v>
      </c>
      <c r="H79" s="81">
        <v>0</v>
      </c>
      <c r="I79" s="79">
        <v>0</v>
      </c>
      <c r="J79" s="79">
        <v>0</v>
      </c>
      <c r="K79" s="82">
        <v>0</v>
      </c>
      <c r="L79" s="79">
        <v>0</v>
      </c>
      <c r="M79" s="79">
        <v>0</v>
      </c>
      <c r="N79" s="79">
        <v>0</v>
      </c>
      <c r="O79" s="79">
        <v>2817518.44</v>
      </c>
      <c r="P79" s="79">
        <v>1084350</v>
      </c>
      <c r="Q79" s="79">
        <v>2886875.21</v>
      </c>
      <c r="R79" s="79">
        <v>0</v>
      </c>
      <c r="S79" s="79">
        <v>0</v>
      </c>
      <c r="T79" s="79">
        <v>0</v>
      </c>
      <c r="U79" s="83">
        <v>0</v>
      </c>
      <c r="V79" s="83">
        <v>0</v>
      </c>
      <c r="W79" s="83">
        <v>0</v>
      </c>
      <c r="X79" s="83">
        <v>78928.33</v>
      </c>
    </row>
    <row r="80" spans="1:24" ht="20.3" x14ac:dyDescent="0.35">
      <c r="A80" s="77">
        <f t="shared" si="6"/>
        <v>75</v>
      </c>
      <c r="B80" s="78" t="s">
        <v>156</v>
      </c>
      <c r="C80" s="77">
        <v>39432</v>
      </c>
      <c r="D80" s="77" t="s">
        <v>3199</v>
      </c>
      <c r="E80" s="79">
        <f t="shared" si="4"/>
        <v>9432995.6999999993</v>
      </c>
      <c r="F80" s="79">
        <f t="shared" si="5"/>
        <v>9321996.6699999999</v>
      </c>
      <c r="G80" s="80">
        <v>3965252.4</v>
      </c>
      <c r="H80" s="81">
        <v>0</v>
      </c>
      <c r="I80" s="79">
        <v>0</v>
      </c>
      <c r="J80" s="79">
        <v>0</v>
      </c>
      <c r="K80" s="82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5356744.2699999996</v>
      </c>
      <c r="R80" s="79">
        <v>0</v>
      </c>
      <c r="S80" s="79">
        <v>0</v>
      </c>
      <c r="T80" s="79">
        <v>0</v>
      </c>
      <c r="U80" s="83">
        <v>0</v>
      </c>
      <c r="V80" s="83">
        <v>0</v>
      </c>
      <c r="W80" s="83">
        <v>0</v>
      </c>
      <c r="X80" s="83">
        <v>110999.03</v>
      </c>
    </row>
    <row r="81" spans="1:24" ht="20.3" x14ac:dyDescent="0.35">
      <c r="A81" s="77">
        <f t="shared" si="6"/>
        <v>76</v>
      </c>
      <c r="B81" s="78" t="s">
        <v>157</v>
      </c>
      <c r="C81" s="77">
        <v>39433</v>
      </c>
      <c r="D81" s="77" t="s">
        <v>3199</v>
      </c>
      <c r="E81" s="79">
        <f t="shared" si="4"/>
        <v>6857882.0499999998</v>
      </c>
      <c r="F81" s="79">
        <f t="shared" si="5"/>
        <v>6778379.0800000001</v>
      </c>
      <c r="G81" s="80">
        <v>0</v>
      </c>
      <c r="H81" s="81">
        <v>0</v>
      </c>
      <c r="I81" s="79">
        <v>0</v>
      </c>
      <c r="J81" s="79">
        <v>0</v>
      </c>
      <c r="K81" s="82">
        <v>0</v>
      </c>
      <c r="L81" s="79">
        <v>0</v>
      </c>
      <c r="M81" s="79">
        <v>0</v>
      </c>
      <c r="N81" s="79">
        <v>0</v>
      </c>
      <c r="O81" s="79">
        <v>2808453.94</v>
      </c>
      <c r="P81" s="79">
        <v>0</v>
      </c>
      <c r="Q81" s="79">
        <v>3969925.14</v>
      </c>
      <c r="R81" s="79">
        <v>0</v>
      </c>
      <c r="S81" s="79">
        <v>0</v>
      </c>
      <c r="T81" s="79">
        <v>0</v>
      </c>
      <c r="U81" s="83">
        <v>0</v>
      </c>
      <c r="V81" s="83">
        <v>0</v>
      </c>
      <c r="W81" s="83">
        <v>0</v>
      </c>
      <c r="X81" s="83">
        <v>79502.97</v>
      </c>
    </row>
    <row r="82" spans="1:24" ht="20.3" x14ac:dyDescent="0.35">
      <c r="A82" s="77">
        <f t="shared" si="6"/>
        <v>77</v>
      </c>
      <c r="B82" s="78" t="s">
        <v>158</v>
      </c>
      <c r="C82" s="77">
        <v>39434</v>
      </c>
      <c r="D82" s="77" t="s">
        <v>3199</v>
      </c>
      <c r="E82" s="79">
        <f t="shared" si="4"/>
        <v>6752329.5999999996</v>
      </c>
      <c r="F82" s="79">
        <f t="shared" si="5"/>
        <v>6673184.54</v>
      </c>
      <c r="G82" s="80">
        <v>3110514</v>
      </c>
      <c r="H82" s="81">
        <v>2601243.7400000002</v>
      </c>
      <c r="I82" s="79">
        <v>0</v>
      </c>
      <c r="J82" s="79">
        <v>348373.2</v>
      </c>
      <c r="K82" s="82">
        <v>329452.79999999999</v>
      </c>
      <c r="L82" s="79">
        <v>283600.8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83">
        <v>0</v>
      </c>
      <c r="V82" s="83">
        <v>0</v>
      </c>
      <c r="W82" s="83">
        <v>0</v>
      </c>
      <c r="X82" s="83">
        <v>79145.06</v>
      </c>
    </row>
    <row r="83" spans="1:24" ht="20.3" x14ac:dyDescent="0.35">
      <c r="A83" s="77">
        <f t="shared" si="6"/>
        <v>78</v>
      </c>
      <c r="B83" s="78" t="s">
        <v>159</v>
      </c>
      <c r="C83" s="77">
        <v>39436</v>
      </c>
      <c r="D83" s="77" t="s">
        <v>3199</v>
      </c>
      <c r="E83" s="79">
        <f t="shared" si="4"/>
        <v>8889984.7100000009</v>
      </c>
      <c r="F83" s="79">
        <f t="shared" si="5"/>
        <v>8793252.9800000004</v>
      </c>
      <c r="G83" s="80">
        <v>3900684</v>
      </c>
      <c r="H83" s="81">
        <v>0</v>
      </c>
      <c r="I83" s="79">
        <v>257079.6</v>
      </c>
      <c r="J83" s="79">
        <v>0</v>
      </c>
      <c r="K83" s="82">
        <v>0</v>
      </c>
      <c r="L83" s="79">
        <v>274467.59999999998</v>
      </c>
      <c r="M83" s="79">
        <v>0</v>
      </c>
      <c r="N83" s="79">
        <v>0</v>
      </c>
      <c r="O83" s="79">
        <v>3385023.78</v>
      </c>
      <c r="P83" s="79">
        <v>0</v>
      </c>
      <c r="Q83" s="79">
        <v>0</v>
      </c>
      <c r="R83" s="79">
        <v>0</v>
      </c>
      <c r="S83" s="79">
        <v>0</v>
      </c>
      <c r="T83" s="79">
        <v>975998</v>
      </c>
      <c r="U83" s="83">
        <v>0</v>
      </c>
      <c r="V83" s="83">
        <v>0</v>
      </c>
      <c r="W83" s="83">
        <v>0</v>
      </c>
      <c r="X83" s="83">
        <v>96731.73</v>
      </c>
    </row>
    <row r="84" spans="1:24" ht="20.3" x14ac:dyDescent="0.35">
      <c r="A84" s="77">
        <f t="shared" si="6"/>
        <v>79</v>
      </c>
      <c r="B84" s="78" t="s">
        <v>160</v>
      </c>
      <c r="C84" s="77">
        <v>39437</v>
      </c>
      <c r="D84" s="77" t="s">
        <v>3199</v>
      </c>
      <c r="E84" s="79">
        <f t="shared" si="4"/>
        <v>11844880.930000002</v>
      </c>
      <c r="F84" s="79">
        <f t="shared" si="5"/>
        <v>11704486.110000001</v>
      </c>
      <c r="G84" s="80">
        <v>4081304.4</v>
      </c>
      <c r="H84" s="81">
        <v>0</v>
      </c>
      <c r="I84" s="79">
        <v>0</v>
      </c>
      <c r="J84" s="79">
        <v>0</v>
      </c>
      <c r="K84" s="82">
        <v>0</v>
      </c>
      <c r="L84" s="79">
        <v>0</v>
      </c>
      <c r="M84" s="79">
        <v>0</v>
      </c>
      <c r="N84" s="79">
        <v>0</v>
      </c>
      <c r="O84" s="79">
        <v>3587102.49</v>
      </c>
      <c r="P84" s="79">
        <v>0</v>
      </c>
      <c r="Q84" s="79">
        <v>2613554.8199999998</v>
      </c>
      <c r="R84" s="79">
        <v>0</v>
      </c>
      <c r="S84" s="79">
        <v>0</v>
      </c>
      <c r="T84" s="79">
        <v>1422524.4</v>
      </c>
      <c r="U84" s="83">
        <v>0</v>
      </c>
      <c r="V84" s="83">
        <v>0</v>
      </c>
      <c r="W84" s="83">
        <v>0</v>
      </c>
      <c r="X84" s="83">
        <v>140394.82</v>
      </c>
    </row>
    <row r="85" spans="1:24" ht="20.3" x14ac:dyDescent="0.35">
      <c r="A85" s="77">
        <f t="shared" si="6"/>
        <v>80</v>
      </c>
      <c r="B85" s="78" t="s">
        <v>161</v>
      </c>
      <c r="C85" s="77">
        <v>39418</v>
      </c>
      <c r="D85" s="77" t="s">
        <v>3199</v>
      </c>
      <c r="E85" s="79">
        <f t="shared" si="4"/>
        <v>10413313.220000001</v>
      </c>
      <c r="F85" s="79">
        <f t="shared" si="5"/>
        <v>10295967.91</v>
      </c>
      <c r="G85" s="80">
        <v>3913969.2</v>
      </c>
      <c r="H85" s="81">
        <v>0</v>
      </c>
      <c r="I85" s="79">
        <v>0</v>
      </c>
      <c r="J85" s="79">
        <v>0</v>
      </c>
      <c r="K85" s="82">
        <v>0</v>
      </c>
      <c r="L85" s="79">
        <v>0</v>
      </c>
      <c r="M85" s="79">
        <v>0</v>
      </c>
      <c r="N85" s="79">
        <v>0</v>
      </c>
      <c r="O85" s="79">
        <v>0</v>
      </c>
      <c r="P85" s="79">
        <v>1084350</v>
      </c>
      <c r="Q85" s="79">
        <v>4220418.71</v>
      </c>
      <c r="R85" s="79">
        <v>0</v>
      </c>
      <c r="S85" s="79">
        <v>0</v>
      </c>
      <c r="T85" s="79">
        <v>1077230</v>
      </c>
      <c r="U85" s="83">
        <v>0</v>
      </c>
      <c r="V85" s="83">
        <v>0</v>
      </c>
      <c r="W85" s="83">
        <v>0</v>
      </c>
      <c r="X85" s="83">
        <v>117345.31</v>
      </c>
    </row>
    <row r="86" spans="1:24" ht="20.3" x14ac:dyDescent="0.35">
      <c r="A86" s="77">
        <f t="shared" si="6"/>
        <v>81</v>
      </c>
      <c r="B86" s="78" t="s">
        <v>162</v>
      </c>
      <c r="C86" s="77">
        <v>39438</v>
      </c>
      <c r="D86" s="77" t="s">
        <v>3199</v>
      </c>
      <c r="E86" s="79">
        <f t="shared" si="4"/>
        <v>6984116.7399999993</v>
      </c>
      <c r="F86" s="79">
        <f t="shared" si="5"/>
        <v>6904756.3499999996</v>
      </c>
      <c r="G86" s="80">
        <v>0</v>
      </c>
      <c r="H86" s="81">
        <v>0</v>
      </c>
      <c r="I86" s="79">
        <v>0</v>
      </c>
      <c r="J86" s="79">
        <v>0</v>
      </c>
      <c r="K86" s="82">
        <v>0</v>
      </c>
      <c r="L86" s="79">
        <v>0</v>
      </c>
      <c r="M86" s="79">
        <v>0</v>
      </c>
      <c r="N86" s="79">
        <v>0</v>
      </c>
      <c r="O86" s="79">
        <v>2934831.21</v>
      </c>
      <c r="P86" s="79">
        <v>0</v>
      </c>
      <c r="Q86" s="79">
        <v>3969925.14</v>
      </c>
      <c r="R86" s="79">
        <v>0</v>
      </c>
      <c r="S86" s="79">
        <v>0</v>
      </c>
      <c r="T86" s="79">
        <v>0</v>
      </c>
      <c r="U86" s="83">
        <v>0</v>
      </c>
      <c r="V86" s="83">
        <v>0</v>
      </c>
      <c r="W86" s="83">
        <v>0</v>
      </c>
      <c r="X86" s="83">
        <v>79360.39</v>
      </c>
    </row>
    <row r="87" spans="1:24" ht="20.3" x14ac:dyDescent="0.35">
      <c r="A87" s="77">
        <f t="shared" si="6"/>
        <v>82</v>
      </c>
      <c r="B87" s="78" t="s">
        <v>163</v>
      </c>
      <c r="C87" s="77">
        <v>39439</v>
      </c>
      <c r="D87" s="77" t="s">
        <v>3199</v>
      </c>
      <c r="E87" s="79">
        <f t="shared" si="4"/>
        <v>6959623.4000000004</v>
      </c>
      <c r="F87" s="79">
        <f t="shared" si="5"/>
        <v>6880488.2300000004</v>
      </c>
      <c r="G87" s="80">
        <v>0</v>
      </c>
      <c r="H87" s="81">
        <v>0</v>
      </c>
      <c r="I87" s="79">
        <v>0</v>
      </c>
      <c r="J87" s="79">
        <v>0</v>
      </c>
      <c r="K87" s="82">
        <v>0</v>
      </c>
      <c r="L87" s="79">
        <v>0</v>
      </c>
      <c r="M87" s="79">
        <v>0</v>
      </c>
      <c r="N87" s="79">
        <v>0</v>
      </c>
      <c r="O87" s="79">
        <v>2960536.17</v>
      </c>
      <c r="P87" s="79">
        <v>0</v>
      </c>
      <c r="Q87" s="79">
        <v>3919952.06</v>
      </c>
      <c r="R87" s="79">
        <v>0</v>
      </c>
      <c r="S87" s="79">
        <v>0</v>
      </c>
      <c r="T87" s="79">
        <v>0</v>
      </c>
      <c r="U87" s="83">
        <v>0</v>
      </c>
      <c r="V87" s="83">
        <v>0</v>
      </c>
      <c r="W87" s="83">
        <v>0</v>
      </c>
      <c r="X87" s="83">
        <v>79135.17</v>
      </c>
    </row>
    <row r="88" spans="1:24" ht="20.3" x14ac:dyDescent="0.35">
      <c r="A88" s="77">
        <f t="shared" si="6"/>
        <v>83</v>
      </c>
      <c r="B88" s="78" t="s">
        <v>164</v>
      </c>
      <c r="C88" s="77">
        <v>39440</v>
      </c>
      <c r="D88" s="77" t="s">
        <v>3199</v>
      </c>
      <c r="E88" s="79">
        <f t="shared" si="4"/>
        <v>6839107.4400000004</v>
      </c>
      <c r="F88" s="79">
        <f t="shared" si="5"/>
        <v>6757419.46</v>
      </c>
      <c r="G88" s="80">
        <v>3008386.66</v>
      </c>
      <c r="H88" s="81">
        <v>0</v>
      </c>
      <c r="I88" s="79">
        <v>0</v>
      </c>
      <c r="J88" s="79">
        <v>0</v>
      </c>
      <c r="K88" s="82">
        <v>0</v>
      </c>
      <c r="L88" s="79">
        <v>0</v>
      </c>
      <c r="M88" s="79">
        <v>0</v>
      </c>
      <c r="N88" s="79">
        <v>0</v>
      </c>
      <c r="O88" s="79">
        <v>0</v>
      </c>
      <c r="P88" s="79">
        <v>0</v>
      </c>
      <c r="Q88" s="79">
        <v>3749032.8</v>
      </c>
      <c r="R88" s="79">
        <v>0</v>
      </c>
      <c r="S88" s="79">
        <v>0</v>
      </c>
      <c r="T88" s="79">
        <v>0</v>
      </c>
      <c r="U88" s="83">
        <v>0</v>
      </c>
      <c r="V88" s="83">
        <v>0</v>
      </c>
      <c r="W88" s="83">
        <v>0</v>
      </c>
      <c r="X88" s="83">
        <v>81687.98</v>
      </c>
    </row>
    <row r="89" spans="1:24" ht="20.3" x14ac:dyDescent="0.35">
      <c r="A89" s="77">
        <f t="shared" si="6"/>
        <v>84</v>
      </c>
      <c r="B89" s="78" t="s">
        <v>165</v>
      </c>
      <c r="C89" s="77">
        <v>45288</v>
      </c>
      <c r="D89" s="77" t="s">
        <v>3199</v>
      </c>
      <c r="E89" s="79">
        <f t="shared" si="4"/>
        <v>19537696.23</v>
      </c>
      <c r="F89" s="79">
        <f t="shared" si="5"/>
        <v>19309731.039999999</v>
      </c>
      <c r="G89" s="80">
        <v>7499935.2000000002</v>
      </c>
      <c r="H89" s="81">
        <v>3410694.89</v>
      </c>
      <c r="I89" s="79">
        <v>0</v>
      </c>
      <c r="J89" s="79">
        <v>632640</v>
      </c>
      <c r="K89" s="82">
        <v>640629.6</v>
      </c>
      <c r="L89" s="79">
        <v>631180.80000000005</v>
      </c>
      <c r="M89" s="79">
        <v>0</v>
      </c>
      <c r="N89" s="79">
        <v>0</v>
      </c>
      <c r="O89" s="79">
        <v>0</v>
      </c>
      <c r="P89" s="79">
        <v>1685800</v>
      </c>
      <c r="Q89" s="79">
        <v>4808850.55</v>
      </c>
      <c r="R89" s="79">
        <v>0</v>
      </c>
      <c r="S89" s="79">
        <v>0</v>
      </c>
      <c r="T89" s="79">
        <v>0</v>
      </c>
      <c r="U89" s="83">
        <v>0</v>
      </c>
      <c r="V89" s="83">
        <v>0</v>
      </c>
      <c r="W89" s="83">
        <v>0</v>
      </c>
      <c r="X89" s="83">
        <v>227965.19</v>
      </c>
    </row>
    <row r="90" spans="1:24" ht="20.3" x14ac:dyDescent="0.35">
      <c r="A90" s="77">
        <f t="shared" si="6"/>
        <v>85</v>
      </c>
      <c r="B90" s="78" t="s">
        <v>166</v>
      </c>
      <c r="C90" s="77">
        <v>39419</v>
      </c>
      <c r="D90" s="77" t="s">
        <v>3199</v>
      </c>
      <c r="E90" s="79">
        <f t="shared" si="4"/>
        <v>12023151.799999999</v>
      </c>
      <c r="F90" s="79">
        <f t="shared" si="5"/>
        <v>11883033.609999999</v>
      </c>
      <c r="G90" s="80">
        <v>4856557.2</v>
      </c>
      <c r="H90" s="81">
        <v>0</v>
      </c>
      <c r="I90" s="79">
        <v>0</v>
      </c>
      <c r="J90" s="79">
        <v>0</v>
      </c>
      <c r="K90" s="82">
        <v>0</v>
      </c>
      <c r="L90" s="79">
        <v>0</v>
      </c>
      <c r="M90" s="79">
        <v>0</v>
      </c>
      <c r="N90" s="79">
        <v>0</v>
      </c>
      <c r="O90" s="79">
        <v>0</v>
      </c>
      <c r="P90" s="79">
        <v>1287190</v>
      </c>
      <c r="Q90" s="79">
        <v>5739286.4100000001</v>
      </c>
      <c r="R90" s="79">
        <v>0</v>
      </c>
      <c r="S90" s="79">
        <v>0</v>
      </c>
      <c r="T90" s="79">
        <v>0</v>
      </c>
      <c r="U90" s="83">
        <v>0</v>
      </c>
      <c r="V90" s="83">
        <v>0</v>
      </c>
      <c r="W90" s="83">
        <v>0</v>
      </c>
      <c r="X90" s="83">
        <v>140118.19</v>
      </c>
    </row>
    <row r="91" spans="1:24" ht="20.3" x14ac:dyDescent="0.35">
      <c r="A91" s="77">
        <f t="shared" si="6"/>
        <v>86</v>
      </c>
      <c r="B91" s="78" t="s">
        <v>167</v>
      </c>
      <c r="C91" s="77">
        <v>39420</v>
      </c>
      <c r="D91" s="77" t="s">
        <v>3199</v>
      </c>
      <c r="E91" s="79">
        <f t="shared" si="4"/>
        <v>6959623.4000000004</v>
      </c>
      <c r="F91" s="79">
        <f t="shared" si="5"/>
        <v>6880488.2300000004</v>
      </c>
      <c r="G91" s="80">
        <v>0</v>
      </c>
      <c r="H91" s="81">
        <v>0</v>
      </c>
      <c r="I91" s="79">
        <v>0</v>
      </c>
      <c r="J91" s="79">
        <v>0</v>
      </c>
      <c r="K91" s="82">
        <v>0</v>
      </c>
      <c r="L91" s="79">
        <v>0</v>
      </c>
      <c r="M91" s="79">
        <v>0</v>
      </c>
      <c r="N91" s="79">
        <v>0</v>
      </c>
      <c r="O91" s="79">
        <v>2960536.17</v>
      </c>
      <c r="P91" s="79">
        <v>0</v>
      </c>
      <c r="Q91" s="79">
        <v>3919952.06</v>
      </c>
      <c r="R91" s="79">
        <v>0</v>
      </c>
      <c r="S91" s="79">
        <v>0</v>
      </c>
      <c r="T91" s="79">
        <v>0</v>
      </c>
      <c r="U91" s="83">
        <v>0</v>
      </c>
      <c r="V91" s="83">
        <v>0</v>
      </c>
      <c r="W91" s="83">
        <v>0</v>
      </c>
      <c r="X91" s="83">
        <v>79135.17</v>
      </c>
    </row>
    <row r="92" spans="1:24" ht="20.3" x14ac:dyDescent="0.35">
      <c r="A92" s="77">
        <f t="shared" si="6"/>
        <v>87</v>
      </c>
      <c r="B92" s="78" t="s">
        <v>168</v>
      </c>
      <c r="C92" s="77">
        <v>39421</v>
      </c>
      <c r="D92" s="77" t="s">
        <v>3199</v>
      </c>
      <c r="E92" s="79">
        <f t="shared" si="4"/>
        <v>9306246.5700000003</v>
      </c>
      <c r="F92" s="79">
        <f t="shared" si="5"/>
        <v>9198204.6799999997</v>
      </c>
      <c r="G92" s="80">
        <v>3944088</v>
      </c>
      <c r="H92" s="81">
        <v>3166762.28</v>
      </c>
      <c r="I92" s="79">
        <v>0</v>
      </c>
      <c r="J92" s="79">
        <v>440056.8</v>
      </c>
      <c r="K92" s="82">
        <v>288480</v>
      </c>
      <c r="L92" s="79">
        <v>274467.59999999998</v>
      </c>
      <c r="M92" s="79">
        <v>0</v>
      </c>
      <c r="N92" s="79">
        <v>0</v>
      </c>
      <c r="O92" s="79">
        <v>0</v>
      </c>
      <c r="P92" s="79">
        <v>1084350</v>
      </c>
      <c r="Q92" s="79">
        <v>0</v>
      </c>
      <c r="R92" s="79">
        <v>0</v>
      </c>
      <c r="S92" s="79">
        <v>0</v>
      </c>
      <c r="T92" s="79">
        <v>0</v>
      </c>
      <c r="U92" s="83">
        <v>0</v>
      </c>
      <c r="V92" s="83">
        <v>0</v>
      </c>
      <c r="W92" s="83">
        <v>0</v>
      </c>
      <c r="X92" s="83">
        <v>108041.89</v>
      </c>
    </row>
    <row r="93" spans="1:24" ht="20.3" x14ac:dyDescent="0.35">
      <c r="A93" s="77">
        <f t="shared" si="6"/>
        <v>88</v>
      </c>
      <c r="B93" s="78" t="s">
        <v>169</v>
      </c>
      <c r="C93" s="77">
        <v>39457</v>
      </c>
      <c r="D93" s="77" t="s">
        <v>3199</v>
      </c>
      <c r="E93" s="79">
        <f t="shared" si="4"/>
        <v>11891474.050000001</v>
      </c>
      <c r="F93" s="79">
        <f t="shared" si="5"/>
        <v>11754981.25</v>
      </c>
      <c r="G93" s="80">
        <v>4745910.8</v>
      </c>
      <c r="H93" s="81">
        <v>0</v>
      </c>
      <c r="I93" s="79">
        <v>0</v>
      </c>
      <c r="J93" s="79">
        <v>0</v>
      </c>
      <c r="K93" s="82">
        <v>0</v>
      </c>
      <c r="L93" s="79">
        <v>0</v>
      </c>
      <c r="M93" s="79">
        <v>0</v>
      </c>
      <c r="N93" s="79">
        <v>0</v>
      </c>
      <c r="O93" s="79">
        <v>0</v>
      </c>
      <c r="P93" s="79">
        <v>1685800</v>
      </c>
      <c r="Q93" s="79">
        <v>3835334.45</v>
      </c>
      <c r="R93" s="79">
        <v>0</v>
      </c>
      <c r="S93" s="79">
        <v>0</v>
      </c>
      <c r="T93" s="79">
        <v>1487936</v>
      </c>
      <c r="U93" s="83">
        <v>0</v>
      </c>
      <c r="V93" s="83">
        <v>0</v>
      </c>
      <c r="W93" s="83">
        <v>0</v>
      </c>
      <c r="X93" s="83">
        <v>136492.79999999999</v>
      </c>
    </row>
    <row r="94" spans="1:24" ht="20.3" x14ac:dyDescent="0.35">
      <c r="A94" s="77">
        <f t="shared" si="6"/>
        <v>89</v>
      </c>
      <c r="B94" s="78" t="s">
        <v>170</v>
      </c>
      <c r="C94" s="77">
        <v>39491</v>
      </c>
      <c r="D94" s="77" t="s">
        <v>3199</v>
      </c>
      <c r="E94" s="79">
        <f t="shared" si="4"/>
        <v>9860497.0600000005</v>
      </c>
      <c r="F94" s="79">
        <f t="shared" si="5"/>
        <v>9747088.2599999998</v>
      </c>
      <c r="G94" s="80">
        <v>3944890.8</v>
      </c>
      <c r="H94" s="81">
        <v>0</v>
      </c>
      <c r="I94" s="79">
        <v>257079.6</v>
      </c>
      <c r="J94" s="79">
        <v>0</v>
      </c>
      <c r="K94" s="82">
        <v>0</v>
      </c>
      <c r="L94" s="79">
        <v>0</v>
      </c>
      <c r="M94" s="79">
        <v>0</v>
      </c>
      <c r="N94" s="79">
        <v>0</v>
      </c>
      <c r="O94" s="79">
        <v>2816838.04</v>
      </c>
      <c r="P94" s="79">
        <v>0</v>
      </c>
      <c r="Q94" s="79">
        <v>1087267.82</v>
      </c>
      <c r="R94" s="79">
        <v>0</v>
      </c>
      <c r="S94" s="79">
        <v>0</v>
      </c>
      <c r="T94" s="79">
        <v>1641012</v>
      </c>
      <c r="U94" s="83">
        <v>0</v>
      </c>
      <c r="V94" s="83">
        <v>0</v>
      </c>
      <c r="W94" s="83">
        <v>0</v>
      </c>
      <c r="X94" s="83">
        <v>113408.8</v>
      </c>
    </row>
    <row r="95" spans="1:24" ht="20.3" x14ac:dyDescent="0.35">
      <c r="A95" s="77">
        <f t="shared" si="6"/>
        <v>90</v>
      </c>
      <c r="B95" s="78" t="s">
        <v>171</v>
      </c>
      <c r="C95" s="77">
        <v>39487</v>
      </c>
      <c r="D95" s="77" t="s">
        <v>3199</v>
      </c>
      <c r="E95" s="79">
        <f t="shared" si="4"/>
        <v>10211290.590000002</v>
      </c>
      <c r="F95" s="79">
        <f t="shared" si="5"/>
        <v>10092516.210000001</v>
      </c>
      <c r="G95" s="80">
        <v>5115416.4000000004</v>
      </c>
      <c r="H95" s="81">
        <v>0</v>
      </c>
      <c r="I95" s="79">
        <v>0</v>
      </c>
      <c r="J95" s="79">
        <v>0</v>
      </c>
      <c r="K95" s="82">
        <v>0</v>
      </c>
      <c r="L95" s="79">
        <v>0</v>
      </c>
      <c r="M95" s="79">
        <v>0</v>
      </c>
      <c r="N95" s="79">
        <v>0</v>
      </c>
      <c r="O95" s="79">
        <v>3587102.45</v>
      </c>
      <c r="P95" s="79">
        <v>0</v>
      </c>
      <c r="Q95" s="79">
        <v>1389997.36</v>
      </c>
      <c r="R95" s="79">
        <v>0</v>
      </c>
      <c r="S95" s="79">
        <v>0</v>
      </c>
      <c r="T95" s="79">
        <v>0</v>
      </c>
      <c r="U95" s="83">
        <v>0</v>
      </c>
      <c r="V95" s="83">
        <v>0</v>
      </c>
      <c r="W95" s="83">
        <v>0</v>
      </c>
      <c r="X95" s="83">
        <v>118774.38</v>
      </c>
    </row>
    <row r="96" spans="1:24" ht="20.3" x14ac:dyDescent="0.35">
      <c r="A96" s="77">
        <f t="shared" si="6"/>
        <v>91</v>
      </c>
      <c r="B96" s="78" t="s">
        <v>1542</v>
      </c>
      <c r="C96" s="77">
        <v>39513</v>
      </c>
      <c r="D96" s="77" t="s">
        <v>3203</v>
      </c>
      <c r="E96" s="79">
        <f t="shared" si="4"/>
        <v>29804.880000000001</v>
      </c>
      <c r="F96" s="79">
        <f t="shared" si="5"/>
        <v>29804.880000000001</v>
      </c>
      <c r="G96" s="80">
        <v>0</v>
      </c>
      <c r="H96" s="81">
        <v>0</v>
      </c>
      <c r="I96" s="79">
        <v>0</v>
      </c>
      <c r="J96" s="79">
        <v>0</v>
      </c>
      <c r="K96" s="82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83">
        <v>29804.880000000001</v>
      </c>
      <c r="V96" s="83">
        <v>0</v>
      </c>
      <c r="W96" s="83">
        <v>0</v>
      </c>
      <c r="X96" s="83">
        <v>0</v>
      </c>
    </row>
    <row r="97" spans="1:24" ht="20.3" x14ac:dyDescent="0.35">
      <c r="A97" s="77">
        <f t="shared" si="6"/>
        <v>92</v>
      </c>
      <c r="B97" s="78" t="s">
        <v>1573</v>
      </c>
      <c r="C97" s="77">
        <v>40155</v>
      </c>
      <c r="D97" s="77" t="s">
        <v>3203</v>
      </c>
      <c r="E97" s="79">
        <f t="shared" si="4"/>
        <v>4766404.0699999994</v>
      </c>
      <c r="F97" s="79">
        <f t="shared" si="5"/>
        <v>4681203.7699999996</v>
      </c>
      <c r="G97" s="80">
        <v>0</v>
      </c>
      <c r="H97" s="81">
        <v>0</v>
      </c>
      <c r="I97" s="79">
        <v>0</v>
      </c>
      <c r="J97" s="79">
        <v>0</v>
      </c>
      <c r="K97" s="82">
        <v>0</v>
      </c>
      <c r="L97" s="79">
        <v>0</v>
      </c>
      <c r="M97" s="79">
        <v>0</v>
      </c>
      <c r="N97" s="79">
        <v>4572416.0999999996</v>
      </c>
      <c r="O97" s="79">
        <v>0</v>
      </c>
      <c r="P97" s="79">
        <v>0</v>
      </c>
      <c r="Q97" s="79">
        <v>0</v>
      </c>
      <c r="R97" s="79">
        <v>0</v>
      </c>
      <c r="S97" s="79">
        <v>0</v>
      </c>
      <c r="T97" s="79">
        <v>0</v>
      </c>
      <c r="U97" s="83">
        <v>108787.67</v>
      </c>
      <c r="V97" s="83">
        <v>0</v>
      </c>
      <c r="W97" s="83">
        <v>0</v>
      </c>
      <c r="X97" s="83">
        <v>85200.3</v>
      </c>
    </row>
    <row r="98" spans="1:24" ht="20.3" x14ac:dyDescent="0.35">
      <c r="A98" s="77">
        <f t="shared" si="6"/>
        <v>93</v>
      </c>
      <c r="B98" s="78" t="s">
        <v>1712</v>
      </c>
      <c r="C98" s="77">
        <v>46149</v>
      </c>
      <c r="D98" s="77" t="s">
        <v>3203</v>
      </c>
      <c r="E98" s="79">
        <f t="shared" si="4"/>
        <v>4507318.66</v>
      </c>
      <c r="F98" s="79">
        <f t="shared" si="5"/>
        <v>4426979.59</v>
      </c>
      <c r="G98" s="80">
        <v>0</v>
      </c>
      <c r="H98" s="81">
        <v>0</v>
      </c>
      <c r="I98" s="79">
        <v>0</v>
      </c>
      <c r="J98" s="79">
        <v>0</v>
      </c>
      <c r="K98" s="82">
        <v>0</v>
      </c>
      <c r="L98" s="79">
        <v>0</v>
      </c>
      <c r="M98" s="79">
        <v>0</v>
      </c>
      <c r="N98" s="79">
        <v>4311530.09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9">
        <v>0</v>
      </c>
      <c r="U98" s="83">
        <v>115449.5</v>
      </c>
      <c r="V98" s="83">
        <v>0</v>
      </c>
      <c r="W98" s="83">
        <v>0</v>
      </c>
      <c r="X98" s="83">
        <v>80339.069999999992</v>
      </c>
    </row>
    <row r="99" spans="1:24" ht="20.3" x14ac:dyDescent="0.35">
      <c r="A99" s="77">
        <f t="shared" si="6"/>
        <v>94</v>
      </c>
      <c r="B99" s="78" t="s">
        <v>1713</v>
      </c>
      <c r="C99" s="77">
        <v>39632</v>
      </c>
      <c r="D99" s="77" t="s">
        <v>3203</v>
      </c>
      <c r="E99" s="79">
        <f t="shared" si="4"/>
        <v>2751932.5900000003</v>
      </c>
      <c r="F99" s="79">
        <f t="shared" si="5"/>
        <v>2736467.3200000003</v>
      </c>
      <c r="G99" s="80">
        <v>0</v>
      </c>
      <c r="H99" s="81">
        <v>0</v>
      </c>
      <c r="I99" s="79">
        <v>0</v>
      </c>
      <c r="J99" s="79">
        <v>0</v>
      </c>
      <c r="K99" s="82">
        <v>0</v>
      </c>
      <c r="L99" s="79">
        <v>0</v>
      </c>
      <c r="M99" s="79">
        <v>0</v>
      </c>
      <c r="N99" s="79">
        <v>2663518.8000000003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83">
        <v>72948.52</v>
      </c>
      <c r="V99" s="83">
        <v>0</v>
      </c>
      <c r="W99" s="83">
        <v>0</v>
      </c>
      <c r="X99" s="83">
        <v>15465.27</v>
      </c>
    </row>
    <row r="100" spans="1:24" ht="20.3" x14ac:dyDescent="0.35">
      <c r="A100" s="77">
        <f t="shared" si="6"/>
        <v>95</v>
      </c>
      <c r="B100" s="78" t="s">
        <v>1714</v>
      </c>
      <c r="C100" s="77">
        <v>39631</v>
      </c>
      <c r="D100" s="77" t="s">
        <v>3203</v>
      </c>
      <c r="E100" s="79">
        <f t="shared" si="4"/>
        <v>2751932.6</v>
      </c>
      <c r="F100" s="79">
        <f t="shared" si="5"/>
        <v>2736467.33</v>
      </c>
      <c r="G100" s="80">
        <v>0</v>
      </c>
      <c r="H100" s="81">
        <v>0</v>
      </c>
      <c r="I100" s="79">
        <v>0</v>
      </c>
      <c r="J100" s="79">
        <v>0</v>
      </c>
      <c r="K100" s="82">
        <v>0</v>
      </c>
      <c r="L100" s="79">
        <v>0</v>
      </c>
      <c r="M100" s="79">
        <v>0</v>
      </c>
      <c r="N100" s="79">
        <v>2663521.2000000002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83">
        <v>72946.13</v>
      </c>
      <c r="V100" s="83">
        <v>0</v>
      </c>
      <c r="W100" s="83">
        <v>0</v>
      </c>
      <c r="X100" s="83">
        <v>15465.27</v>
      </c>
    </row>
    <row r="101" spans="1:24" ht="20.3" x14ac:dyDescent="0.35">
      <c r="A101" s="77">
        <f t="shared" si="6"/>
        <v>96</v>
      </c>
      <c r="B101" s="78" t="s">
        <v>1715</v>
      </c>
      <c r="C101" s="77">
        <v>40836</v>
      </c>
      <c r="D101" s="77" t="s">
        <v>3203</v>
      </c>
      <c r="E101" s="79">
        <f t="shared" ref="E101:E132" si="7">SUM(G101:X101)</f>
        <v>4499244.09</v>
      </c>
      <c r="F101" s="79">
        <f t="shared" si="5"/>
        <v>4418905.0199999996</v>
      </c>
      <c r="G101" s="80">
        <v>0</v>
      </c>
      <c r="H101" s="81">
        <v>0</v>
      </c>
      <c r="I101" s="79">
        <v>0</v>
      </c>
      <c r="J101" s="79">
        <v>0</v>
      </c>
      <c r="K101" s="82">
        <v>0</v>
      </c>
      <c r="L101" s="79">
        <v>0</v>
      </c>
      <c r="M101" s="79">
        <v>0</v>
      </c>
      <c r="N101" s="79">
        <v>4311530.09</v>
      </c>
      <c r="O101" s="79">
        <v>0</v>
      </c>
      <c r="P101" s="79">
        <v>0</v>
      </c>
      <c r="Q101" s="79">
        <v>0</v>
      </c>
      <c r="R101" s="79">
        <v>0</v>
      </c>
      <c r="S101" s="79">
        <v>0</v>
      </c>
      <c r="T101" s="79">
        <v>0</v>
      </c>
      <c r="U101" s="83">
        <v>107374.93</v>
      </c>
      <c r="V101" s="83">
        <v>0</v>
      </c>
      <c r="W101" s="83">
        <v>0</v>
      </c>
      <c r="X101" s="83">
        <v>80339.069999999992</v>
      </c>
    </row>
    <row r="102" spans="1:24" ht="20.3" x14ac:dyDescent="0.35">
      <c r="A102" s="77">
        <f t="shared" si="6"/>
        <v>97</v>
      </c>
      <c r="B102" s="78" t="s">
        <v>1716</v>
      </c>
      <c r="C102" s="77">
        <v>39781</v>
      </c>
      <c r="D102" s="77" t="s">
        <v>3203</v>
      </c>
      <c r="E102" s="79">
        <f t="shared" si="7"/>
        <v>13142961.710000001</v>
      </c>
      <c r="F102" s="79">
        <f t="shared" si="5"/>
        <v>12907922.210000001</v>
      </c>
      <c r="G102" s="80">
        <v>0</v>
      </c>
      <c r="H102" s="81">
        <v>0</v>
      </c>
      <c r="I102" s="79">
        <v>0</v>
      </c>
      <c r="J102" s="79">
        <v>0</v>
      </c>
      <c r="K102" s="82">
        <v>0</v>
      </c>
      <c r="L102" s="79">
        <v>0</v>
      </c>
      <c r="M102" s="79">
        <v>0</v>
      </c>
      <c r="N102" s="79">
        <v>12613786.5</v>
      </c>
      <c r="O102" s="79">
        <v>0</v>
      </c>
      <c r="P102" s="79">
        <v>0</v>
      </c>
      <c r="Q102" s="79">
        <v>0</v>
      </c>
      <c r="R102" s="79">
        <v>0</v>
      </c>
      <c r="S102" s="79">
        <v>0</v>
      </c>
      <c r="T102" s="79">
        <v>0</v>
      </c>
      <c r="U102" s="83">
        <v>294135.71000000002</v>
      </c>
      <c r="V102" s="83">
        <v>0</v>
      </c>
      <c r="W102" s="83">
        <v>0</v>
      </c>
      <c r="X102" s="83">
        <v>235039.5</v>
      </c>
    </row>
    <row r="103" spans="1:24" ht="20.3" x14ac:dyDescent="0.35">
      <c r="A103" s="77">
        <f t="shared" si="6"/>
        <v>98</v>
      </c>
      <c r="B103" s="78" t="s">
        <v>1717</v>
      </c>
      <c r="C103" s="77">
        <v>39796</v>
      </c>
      <c r="D103" s="77" t="s">
        <v>3203</v>
      </c>
      <c r="E103" s="79">
        <f t="shared" si="7"/>
        <v>10735953.879999999</v>
      </c>
      <c r="F103" s="79">
        <f t="shared" si="5"/>
        <v>10544072.77</v>
      </c>
      <c r="G103" s="80">
        <v>0</v>
      </c>
      <c r="H103" s="81">
        <v>0</v>
      </c>
      <c r="I103" s="79">
        <v>0</v>
      </c>
      <c r="J103" s="79">
        <v>0</v>
      </c>
      <c r="K103" s="82">
        <v>0</v>
      </c>
      <c r="L103" s="79">
        <v>0</v>
      </c>
      <c r="M103" s="79">
        <v>0</v>
      </c>
      <c r="N103" s="79">
        <v>10297619.57</v>
      </c>
      <c r="O103" s="79">
        <v>0</v>
      </c>
      <c r="P103" s="79">
        <v>0</v>
      </c>
      <c r="Q103" s="79">
        <v>0</v>
      </c>
      <c r="R103" s="79">
        <v>0</v>
      </c>
      <c r="S103" s="79">
        <v>0</v>
      </c>
      <c r="T103" s="79">
        <v>0</v>
      </c>
      <c r="U103" s="83">
        <v>246453.2</v>
      </c>
      <c r="V103" s="83">
        <v>0</v>
      </c>
      <c r="W103" s="83">
        <v>0</v>
      </c>
      <c r="X103" s="83">
        <v>191881.11</v>
      </c>
    </row>
    <row r="104" spans="1:24" ht="20.3" x14ac:dyDescent="0.35">
      <c r="A104" s="77">
        <f t="shared" si="6"/>
        <v>99</v>
      </c>
      <c r="B104" s="78" t="s">
        <v>1898</v>
      </c>
      <c r="C104" s="77">
        <v>40991</v>
      </c>
      <c r="D104" s="77" t="s">
        <v>3199</v>
      </c>
      <c r="E104" s="79">
        <f t="shared" si="7"/>
        <v>1559914.41</v>
      </c>
      <c r="F104" s="79">
        <f t="shared" si="5"/>
        <v>1542326</v>
      </c>
      <c r="G104" s="80">
        <v>0</v>
      </c>
      <c r="H104" s="81">
        <v>0</v>
      </c>
      <c r="I104" s="79">
        <v>0</v>
      </c>
      <c r="J104" s="79">
        <v>348373.2</v>
      </c>
      <c r="K104" s="82">
        <v>329452.79999999999</v>
      </c>
      <c r="L104" s="79">
        <v>0</v>
      </c>
      <c r="M104" s="79">
        <v>0</v>
      </c>
      <c r="N104" s="79">
        <v>0</v>
      </c>
      <c r="O104" s="79">
        <v>0</v>
      </c>
      <c r="P104" s="79">
        <v>864500</v>
      </c>
      <c r="Q104" s="79">
        <v>0</v>
      </c>
      <c r="R104" s="79">
        <v>0</v>
      </c>
      <c r="S104" s="79">
        <v>0</v>
      </c>
      <c r="T104" s="79">
        <v>0</v>
      </c>
      <c r="U104" s="83">
        <v>0</v>
      </c>
      <c r="V104" s="83">
        <v>0</v>
      </c>
      <c r="W104" s="83">
        <v>0</v>
      </c>
      <c r="X104" s="83">
        <v>17588.41</v>
      </c>
    </row>
    <row r="105" spans="1:24" ht="20.3" x14ac:dyDescent="0.35">
      <c r="A105" s="77">
        <f t="shared" si="6"/>
        <v>100</v>
      </c>
      <c r="B105" s="78" t="s">
        <v>1537</v>
      </c>
      <c r="C105" s="77">
        <v>40405</v>
      </c>
      <c r="D105" s="77" t="s">
        <v>3203</v>
      </c>
      <c r="E105" s="79">
        <f t="shared" si="7"/>
        <v>2762043.15</v>
      </c>
      <c r="F105" s="79">
        <f t="shared" si="5"/>
        <v>2755919.52</v>
      </c>
      <c r="G105" s="138">
        <v>2347761.6</v>
      </c>
      <c r="H105" s="81">
        <v>0</v>
      </c>
      <c r="I105" s="79">
        <v>0</v>
      </c>
      <c r="J105" s="79">
        <v>0</v>
      </c>
      <c r="K105" s="82">
        <v>0</v>
      </c>
      <c r="L105" s="79">
        <v>291202.32</v>
      </c>
      <c r="M105" s="79">
        <v>0</v>
      </c>
      <c r="N105" s="79">
        <v>0</v>
      </c>
      <c r="O105" s="79">
        <v>0</v>
      </c>
      <c r="P105" s="79">
        <v>0</v>
      </c>
      <c r="Q105" s="79">
        <v>0</v>
      </c>
      <c r="R105" s="79">
        <v>0</v>
      </c>
      <c r="S105" s="79">
        <v>0</v>
      </c>
      <c r="T105" s="79">
        <v>0</v>
      </c>
      <c r="U105" s="83">
        <v>116955.6</v>
      </c>
      <c r="V105" s="83">
        <v>0</v>
      </c>
      <c r="W105" s="83">
        <v>0</v>
      </c>
      <c r="X105" s="83">
        <v>6123.63</v>
      </c>
    </row>
    <row r="106" spans="1:24" ht="20.3" x14ac:dyDescent="0.35">
      <c r="A106" s="77">
        <f t="shared" si="6"/>
        <v>101</v>
      </c>
      <c r="B106" s="78" t="s">
        <v>1816</v>
      </c>
      <c r="C106" s="77">
        <v>39782</v>
      </c>
      <c r="D106" s="77" t="s">
        <v>3203</v>
      </c>
      <c r="E106" s="79">
        <f t="shared" si="7"/>
        <v>8852510.9700000007</v>
      </c>
      <c r="F106" s="79">
        <f t="shared" si="5"/>
        <v>8730558.3399999999</v>
      </c>
      <c r="G106" s="80">
        <v>0</v>
      </c>
      <c r="H106" s="81">
        <v>0</v>
      </c>
      <c r="I106" s="79">
        <v>0</v>
      </c>
      <c r="J106" s="79">
        <v>0</v>
      </c>
      <c r="K106" s="82">
        <v>0</v>
      </c>
      <c r="L106" s="79">
        <v>0</v>
      </c>
      <c r="M106" s="79">
        <v>0</v>
      </c>
      <c r="N106" s="79">
        <v>8516854.4299999997</v>
      </c>
      <c r="O106" s="79">
        <v>0</v>
      </c>
      <c r="P106" s="79">
        <v>0</v>
      </c>
      <c r="Q106" s="79">
        <v>0</v>
      </c>
      <c r="R106" s="79">
        <v>0</v>
      </c>
      <c r="S106" s="79">
        <v>0</v>
      </c>
      <c r="T106" s="79">
        <v>0</v>
      </c>
      <c r="U106" s="83">
        <v>213703.91</v>
      </c>
      <c r="V106" s="83">
        <v>0</v>
      </c>
      <c r="W106" s="83">
        <v>0</v>
      </c>
      <c r="X106" s="83">
        <v>121952.63</v>
      </c>
    </row>
    <row r="107" spans="1:24" ht="20.3" x14ac:dyDescent="0.35">
      <c r="A107" s="77">
        <f t="shared" si="6"/>
        <v>102</v>
      </c>
      <c r="B107" s="78" t="s">
        <v>1817</v>
      </c>
      <c r="C107" s="77">
        <v>39783</v>
      </c>
      <c r="D107" s="77" t="s">
        <v>3203</v>
      </c>
      <c r="E107" s="79">
        <f t="shared" si="7"/>
        <v>14312832.689999999</v>
      </c>
      <c r="F107" s="79">
        <f t="shared" si="5"/>
        <v>14115198.57</v>
      </c>
      <c r="G107" s="80">
        <v>0</v>
      </c>
      <c r="H107" s="81">
        <v>0</v>
      </c>
      <c r="I107" s="79">
        <v>0</v>
      </c>
      <c r="J107" s="79">
        <v>0</v>
      </c>
      <c r="K107" s="82">
        <v>0</v>
      </c>
      <c r="L107" s="79">
        <v>0</v>
      </c>
      <c r="M107" s="79">
        <v>0</v>
      </c>
      <c r="N107" s="79">
        <v>13802252.23</v>
      </c>
      <c r="O107" s="79">
        <v>0</v>
      </c>
      <c r="P107" s="79">
        <v>0</v>
      </c>
      <c r="Q107" s="79">
        <v>0</v>
      </c>
      <c r="R107" s="79">
        <v>0</v>
      </c>
      <c r="S107" s="79">
        <v>0</v>
      </c>
      <c r="T107" s="79">
        <v>0</v>
      </c>
      <c r="U107" s="83">
        <v>312946.34000000003</v>
      </c>
      <c r="V107" s="83">
        <v>0</v>
      </c>
      <c r="W107" s="83">
        <v>0</v>
      </c>
      <c r="X107" s="83">
        <v>197634.12</v>
      </c>
    </row>
    <row r="108" spans="1:24" ht="20.3" x14ac:dyDescent="0.35">
      <c r="A108" s="77">
        <f t="shared" si="6"/>
        <v>103</v>
      </c>
      <c r="B108" s="78" t="s">
        <v>1818</v>
      </c>
      <c r="C108" s="77">
        <v>39785</v>
      </c>
      <c r="D108" s="77" t="s">
        <v>3203</v>
      </c>
      <c r="E108" s="79">
        <f t="shared" si="7"/>
        <v>13965897.51</v>
      </c>
      <c r="F108" s="79">
        <f t="shared" si="5"/>
        <v>13773165.109999999</v>
      </c>
      <c r="G108" s="80">
        <v>0</v>
      </c>
      <c r="H108" s="81">
        <v>0</v>
      </c>
      <c r="I108" s="79">
        <v>0</v>
      </c>
      <c r="J108" s="79">
        <v>0</v>
      </c>
      <c r="K108" s="82">
        <v>0</v>
      </c>
      <c r="L108" s="79">
        <v>0</v>
      </c>
      <c r="M108" s="79">
        <v>0</v>
      </c>
      <c r="N108" s="79">
        <v>13459928.699999999</v>
      </c>
      <c r="O108" s="79">
        <v>0</v>
      </c>
      <c r="P108" s="79">
        <v>0</v>
      </c>
      <c r="Q108" s="79">
        <v>0</v>
      </c>
      <c r="R108" s="79">
        <v>0</v>
      </c>
      <c r="S108" s="79">
        <v>0</v>
      </c>
      <c r="T108" s="79">
        <v>0</v>
      </c>
      <c r="U108" s="83">
        <v>313236.40999999997</v>
      </c>
      <c r="V108" s="83">
        <v>0</v>
      </c>
      <c r="W108" s="83">
        <v>0</v>
      </c>
      <c r="X108" s="83">
        <v>192732.4</v>
      </c>
    </row>
    <row r="109" spans="1:24" ht="20.3" x14ac:dyDescent="0.35">
      <c r="A109" s="77">
        <f t="shared" si="6"/>
        <v>104</v>
      </c>
      <c r="B109" s="78" t="s">
        <v>1819</v>
      </c>
      <c r="C109" s="77">
        <v>39784</v>
      </c>
      <c r="D109" s="77" t="s">
        <v>3203</v>
      </c>
      <c r="E109" s="79">
        <f t="shared" si="7"/>
        <v>4466107.3499999996</v>
      </c>
      <c r="F109" s="79">
        <f t="shared" si="5"/>
        <v>4386169.9799999995</v>
      </c>
      <c r="G109" s="80">
        <v>0</v>
      </c>
      <c r="H109" s="81">
        <v>0</v>
      </c>
      <c r="I109" s="79">
        <v>0</v>
      </c>
      <c r="J109" s="79">
        <v>0</v>
      </c>
      <c r="K109" s="82">
        <v>0</v>
      </c>
      <c r="L109" s="79">
        <v>0</v>
      </c>
      <c r="M109" s="79">
        <v>0</v>
      </c>
      <c r="N109" s="79">
        <v>4279394.46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83">
        <v>106775.52</v>
      </c>
      <c r="V109" s="83">
        <v>0</v>
      </c>
      <c r="W109" s="83">
        <v>0</v>
      </c>
      <c r="X109" s="83">
        <v>79937.37</v>
      </c>
    </row>
    <row r="110" spans="1:24" ht="20.3" x14ac:dyDescent="0.35">
      <c r="A110" s="77">
        <f t="shared" si="6"/>
        <v>105</v>
      </c>
      <c r="B110" s="78" t="s">
        <v>1840</v>
      </c>
      <c r="C110" s="77">
        <v>40460</v>
      </c>
      <c r="D110" s="77" t="s">
        <v>3203</v>
      </c>
      <c r="E110" s="79">
        <f t="shared" si="7"/>
        <v>1545152.4200000002</v>
      </c>
      <c r="F110" s="79">
        <f t="shared" si="5"/>
        <v>1545152.4200000002</v>
      </c>
      <c r="G110" s="80">
        <v>0</v>
      </c>
      <c r="H110" s="140">
        <v>1337229.3600000001</v>
      </c>
      <c r="I110" s="79">
        <v>0</v>
      </c>
      <c r="J110" s="79">
        <v>0</v>
      </c>
      <c r="K110" s="82">
        <v>0</v>
      </c>
      <c r="L110" s="79">
        <v>0</v>
      </c>
      <c r="M110" s="79">
        <v>0</v>
      </c>
      <c r="N110" s="79">
        <v>0</v>
      </c>
      <c r="O110" s="79">
        <v>0</v>
      </c>
      <c r="P110" s="139">
        <v>207923.06</v>
      </c>
      <c r="Q110" s="79">
        <v>0</v>
      </c>
      <c r="R110" s="79">
        <v>0</v>
      </c>
      <c r="S110" s="79">
        <v>0</v>
      </c>
      <c r="T110" s="79">
        <v>0</v>
      </c>
      <c r="U110" s="83">
        <v>0</v>
      </c>
      <c r="V110" s="83">
        <v>0</v>
      </c>
      <c r="W110" s="83">
        <v>0</v>
      </c>
      <c r="X110" s="83">
        <v>0</v>
      </c>
    </row>
    <row r="111" spans="1:24" ht="20.3" x14ac:dyDescent="0.35">
      <c r="A111" s="77">
        <f t="shared" si="6"/>
        <v>106</v>
      </c>
      <c r="B111" s="78" t="s">
        <v>1841</v>
      </c>
      <c r="C111" s="77">
        <v>40787</v>
      </c>
      <c r="D111" s="77" t="s">
        <v>3203</v>
      </c>
      <c r="E111" s="79">
        <f t="shared" si="7"/>
        <v>2877998.4399999995</v>
      </c>
      <c r="F111" s="79">
        <f t="shared" si="5"/>
        <v>2877998.4399999995</v>
      </c>
      <c r="G111" s="80">
        <v>0</v>
      </c>
      <c r="H111" s="81">
        <v>2267395.42</v>
      </c>
      <c r="I111" s="79">
        <v>0</v>
      </c>
      <c r="J111" s="79">
        <v>63565.760000000002</v>
      </c>
      <c r="K111" s="82">
        <v>104087.36</v>
      </c>
      <c r="L111" s="79">
        <v>238162.49999999997</v>
      </c>
      <c r="M111" s="79">
        <v>0</v>
      </c>
      <c r="N111" s="79">
        <v>0</v>
      </c>
      <c r="O111" s="79">
        <v>0</v>
      </c>
      <c r="P111" s="79">
        <v>204787.4</v>
      </c>
      <c r="Q111" s="79">
        <v>0</v>
      </c>
      <c r="R111" s="79">
        <v>0</v>
      </c>
      <c r="S111" s="79">
        <v>0</v>
      </c>
      <c r="T111" s="79">
        <v>0</v>
      </c>
      <c r="U111" s="83">
        <v>0</v>
      </c>
      <c r="V111" s="83">
        <v>0</v>
      </c>
      <c r="W111" s="83">
        <v>0</v>
      </c>
      <c r="X111" s="83">
        <v>0</v>
      </c>
    </row>
    <row r="112" spans="1:24" ht="20.3" x14ac:dyDescent="0.35">
      <c r="A112" s="77">
        <f t="shared" si="6"/>
        <v>107</v>
      </c>
      <c r="B112" s="78" t="s">
        <v>2140</v>
      </c>
      <c r="C112" s="77">
        <v>39602</v>
      </c>
      <c r="D112" s="77" t="s">
        <v>3203</v>
      </c>
      <c r="E112" s="79">
        <f t="shared" si="7"/>
        <v>1711844.98</v>
      </c>
      <c r="F112" s="79">
        <f t="shared" si="5"/>
        <v>1683550.02</v>
      </c>
      <c r="G112" s="80">
        <v>0</v>
      </c>
      <c r="H112" s="81">
        <v>0</v>
      </c>
      <c r="I112" s="79">
        <v>0</v>
      </c>
      <c r="J112" s="79">
        <v>0</v>
      </c>
      <c r="K112" s="82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1683550.02</v>
      </c>
      <c r="R112" s="79">
        <v>0</v>
      </c>
      <c r="S112" s="79">
        <v>0</v>
      </c>
      <c r="T112" s="79">
        <v>0</v>
      </c>
      <c r="U112" s="83">
        <v>0</v>
      </c>
      <c r="V112" s="83">
        <v>0</v>
      </c>
      <c r="W112" s="83">
        <v>0</v>
      </c>
      <c r="X112" s="83">
        <v>28294.959999999999</v>
      </c>
    </row>
    <row r="113" spans="1:24" ht="20.3" x14ac:dyDescent="0.35">
      <c r="A113" s="77">
        <f t="shared" si="6"/>
        <v>108</v>
      </c>
      <c r="B113" s="78" t="s">
        <v>2141</v>
      </c>
      <c r="C113" s="77">
        <v>39813</v>
      </c>
      <c r="D113" s="77" t="s">
        <v>3203</v>
      </c>
      <c r="E113" s="79">
        <f t="shared" si="7"/>
        <v>13046621.109999999</v>
      </c>
      <c r="F113" s="79">
        <f t="shared" si="5"/>
        <v>12812756.809999999</v>
      </c>
      <c r="G113" s="80">
        <v>0</v>
      </c>
      <c r="H113" s="81">
        <v>0</v>
      </c>
      <c r="I113" s="79">
        <v>0</v>
      </c>
      <c r="J113" s="79">
        <v>0</v>
      </c>
      <c r="K113" s="82">
        <v>0</v>
      </c>
      <c r="L113" s="79">
        <v>0</v>
      </c>
      <c r="M113" s="79">
        <v>0</v>
      </c>
      <c r="N113" s="79">
        <v>12519770.689999999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83">
        <v>292986.12</v>
      </c>
      <c r="V113" s="83">
        <v>0</v>
      </c>
      <c r="W113" s="83">
        <v>0</v>
      </c>
      <c r="X113" s="83">
        <v>233864.3</v>
      </c>
    </row>
    <row r="114" spans="1:24" ht="20.3" x14ac:dyDescent="0.35">
      <c r="A114" s="77">
        <f t="shared" si="6"/>
        <v>109</v>
      </c>
      <c r="B114" s="78" t="s">
        <v>2142</v>
      </c>
      <c r="C114" s="77">
        <v>39809</v>
      </c>
      <c r="D114" s="77" t="s">
        <v>3203</v>
      </c>
      <c r="E114" s="79">
        <f t="shared" si="7"/>
        <v>2382715.29</v>
      </c>
      <c r="F114" s="79">
        <f t="shared" si="5"/>
        <v>2340255.8199999998</v>
      </c>
      <c r="G114" s="80">
        <v>0</v>
      </c>
      <c r="H114" s="81">
        <v>0</v>
      </c>
      <c r="I114" s="79">
        <v>0</v>
      </c>
      <c r="J114" s="79">
        <v>0</v>
      </c>
      <c r="K114" s="82">
        <v>0</v>
      </c>
      <c r="L114" s="79">
        <v>0</v>
      </c>
      <c r="M114" s="79">
        <v>0</v>
      </c>
      <c r="N114" s="79">
        <v>2273039.15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83">
        <v>67216.67</v>
      </c>
      <c r="V114" s="83">
        <v>0</v>
      </c>
      <c r="W114" s="83">
        <v>0</v>
      </c>
      <c r="X114" s="83">
        <v>42459.47</v>
      </c>
    </row>
    <row r="115" spans="1:24" ht="20.3" x14ac:dyDescent="0.35">
      <c r="A115" s="77">
        <f t="shared" si="6"/>
        <v>110</v>
      </c>
      <c r="B115" s="78" t="s">
        <v>2143</v>
      </c>
      <c r="C115" s="77">
        <v>40558</v>
      </c>
      <c r="D115" s="77" t="s">
        <v>3203</v>
      </c>
      <c r="E115" s="79">
        <f t="shared" si="7"/>
        <v>1038141.6</v>
      </c>
      <c r="F115" s="79">
        <f t="shared" si="5"/>
        <v>1038141.6</v>
      </c>
      <c r="G115" s="80">
        <v>0</v>
      </c>
      <c r="H115" s="81">
        <v>0</v>
      </c>
      <c r="I115" s="79">
        <v>0</v>
      </c>
      <c r="J115" s="79">
        <v>0</v>
      </c>
      <c r="K115" s="82">
        <v>0</v>
      </c>
      <c r="L115" s="79">
        <v>0</v>
      </c>
      <c r="M115" s="79">
        <v>0</v>
      </c>
      <c r="N115" s="79">
        <v>0</v>
      </c>
      <c r="O115" s="79">
        <v>1038141.6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83">
        <v>0</v>
      </c>
      <c r="V115" s="83">
        <v>0</v>
      </c>
      <c r="W115" s="83">
        <v>0</v>
      </c>
      <c r="X115" s="83">
        <v>0</v>
      </c>
    </row>
    <row r="116" spans="1:24" ht="20.3" x14ac:dyDescent="0.35">
      <c r="A116" s="77">
        <f t="shared" si="6"/>
        <v>111</v>
      </c>
      <c r="B116" s="78" t="s">
        <v>2173</v>
      </c>
      <c r="C116" s="77">
        <v>39390</v>
      </c>
      <c r="D116" s="77" t="s">
        <v>3199</v>
      </c>
      <c r="E116" s="79">
        <f t="shared" si="7"/>
        <v>10989162.119999999</v>
      </c>
      <c r="F116" s="79">
        <f t="shared" si="5"/>
        <v>10863657.199999999</v>
      </c>
      <c r="G116" s="80">
        <v>0</v>
      </c>
      <c r="H116" s="81">
        <v>0</v>
      </c>
      <c r="I116" s="79">
        <v>0</v>
      </c>
      <c r="J116" s="79">
        <v>0</v>
      </c>
      <c r="K116" s="82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6295345.2000000002</v>
      </c>
      <c r="R116" s="79">
        <v>0</v>
      </c>
      <c r="S116" s="79">
        <v>0</v>
      </c>
      <c r="T116" s="79">
        <v>4568312</v>
      </c>
      <c r="U116" s="83">
        <v>0</v>
      </c>
      <c r="V116" s="83">
        <v>0</v>
      </c>
      <c r="W116" s="83">
        <v>0</v>
      </c>
      <c r="X116" s="83">
        <v>125504.92</v>
      </c>
    </row>
    <row r="117" spans="1:24" ht="20.3" x14ac:dyDescent="0.35">
      <c r="A117" s="77">
        <f t="shared" si="6"/>
        <v>112</v>
      </c>
      <c r="B117" s="78" t="s">
        <v>2144</v>
      </c>
      <c r="C117" s="77">
        <v>39599</v>
      </c>
      <c r="D117" s="77" t="s">
        <v>3201</v>
      </c>
      <c r="E117" s="79">
        <f t="shared" si="7"/>
        <v>2932212.71</v>
      </c>
      <c r="F117" s="79">
        <f t="shared" si="5"/>
        <v>2897728.8</v>
      </c>
      <c r="G117" s="80">
        <v>0</v>
      </c>
      <c r="H117" s="81">
        <v>2396726.4</v>
      </c>
      <c r="I117" s="79">
        <v>0</v>
      </c>
      <c r="J117" s="79">
        <v>161642.4</v>
      </c>
      <c r="K117" s="82">
        <v>339360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83">
        <v>0</v>
      </c>
      <c r="V117" s="83">
        <v>0</v>
      </c>
      <c r="W117" s="83">
        <v>0</v>
      </c>
      <c r="X117" s="83">
        <v>34483.910000000003</v>
      </c>
    </row>
    <row r="118" spans="1:24" ht="20.3" x14ac:dyDescent="0.35">
      <c r="A118" s="77">
        <f t="shared" si="6"/>
        <v>113</v>
      </c>
      <c r="B118" s="78" t="s">
        <v>2145</v>
      </c>
      <c r="C118" s="77">
        <v>40805</v>
      </c>
      <c r="D118" s="77" t="s">
        <v>3201</v>
      </c>
      <c r="E118" s="79">
        <f t="shared" si="7"/>
        <v>2544862.12</v>
      </c>
      <c r="F118" s="79">
        <f t="shared" si="5"/>
        <v>2514933.6</v>
      </c>
      <c r="G118" s="80">
        <v>0</v>
      </c>
      <c r="H118" s="81">
        <v>2514933.6</v>
      </c>
      <c r="I118" s="79">
        <v>0</v>
      </c>
      <c r="J118" s="79">
        <v>0</v>
      </c>
      <c r="K118" s="82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83">
        <v>0</v>
      </c>
      <c r="V118" s="83">
        <v>0</v>
      </c>
      <c r="W118" s="83">
        <v>0</v>
      </c>
      <c r="X118" s="83">
        <v>29928.52</v>
      </c>
    </row>
    <row r="119" spans="1:24" ht="20.3" x14ac:dyDescent="0.35">
      <c r="A119" s="77">
        <f t="shared" si="6"/>
        <v>114</v>
      </c>
      <c r="B119" s="78" t="s">
        <v>2146</v>
      </c>
      <c r="C119" s="77">
        <v>40913</v>
      </c>
      <c r="D119" s="77" t="s">
        <v>3201</v>
      </c>
      <c r="E119" s="79">
        <f t="shared" si="7"/>
        <v>1914772.02</v>
      </c>
      <c r="F119" s="79">
        <f t="shared" si="5"/>
        <v>1892253.6</v>
      </c>
      <c r="G119" s="80">
        <v>0</v>
      </c>
      <c r="H119" s="81">
        <v>1892253.6</v>
      </c>
      <c r="I119" s="79">
        <v>0</v>
      </c>
      <c r="J119" s="79">
        <v>0</v>
      </c>
      <c r="K119" s="82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0</v>
      </c>
      <c r="S119" s="79">
        <v>0</v>
      </c>
      <c r="T119" s="79">
        <v>0</v>
      </c>
      <c r="U119" s="83">
        <v>0</v>
      </c>
      <c r="V119" s="83">
        <v>0</v>
      </c>
      <c r="W119" s="83">
        <v>0</v>
      </c>
      <c r="X119" s="83">
        <v>22518.42</v>
      </c>
    </row>
    <row r="120" spans="1:24" ht="20.3" x14ac:dyDescent="0.35">
      <c r="A120" s="77">
        <f t="shared" si="6"/>
        <v>115</v>
      </c>
      <c r="B120" s="78" t="s">
        <v>2147</v>
      </c>
      <c r="C120" s="77">
        <v>40915</v>
      </c>
      <c r="D120" s="77" t="s">
        <v>3201</v>
      </c>
      <c r="E120" s="79">
        <f t="shared" si="7"/>
        <v>1745220.8499999999</v>
      </c>
      <c r="F120" s="79">
        <f t="shared" si="5"/>
        <v>1724696.4</v>
      </c>
      <c r="G120" s="80">
        <v>0</v>
      </c>
      <c r="H120" s="81">
        <v>1724696.4</v>
      </c>
      <c r="I120" s="79">
        <v>0</v>
      </c>
      <c r="J120" s="79">
        <v>0</v>
      </c>
      <c r="K120" s="82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79">
        <v>0</v>
      </c>
      <c r="U120" s="83">
        <v>0</v>
      </c>
      <c r="V120" s="83">
        <v>0</v>
      </c>
      <c r="W120" s="83">
        <v>0</v>
      </c>
      <c r="X120" s="83">
        <v>20524.45</v>
      </c>
    </row>
    <row r="121" spans="1:24" ht="20.3" x14ac:dyDescent="0.35">
      <c r="A121" s="77">
        <f t="shared" si="6"/>
        <v>116</v>
      </c>
      <c r="B121" s="78" t="s">
        <v>2148</v>
      </c>
      <c r="C121" s="77">
        <v>40920</v>
      </c>
      <c r="D121" s="77" t="s">
        <v>3201</v>
      </c>
      <c r="E121" s="79">
        <f t="shared" si="7"/>
        <v>2475719.7799999998</v>
      </c>
      <c r="F121" s="79">
        <f t="shared" si="5"/>
        <v>2446604.4</v>
      </c>
      <c r="G121" s="80">
        <v>0</v>
      </c>
      <c r="H121" s="81">
        <v>2446604.4</v>
      </c>
      <c r="I121" s="79">
        <v>0</v>
      </c>
      <c r="J121" s="79">
        <v>0</v>
      </c>
      <c r="K121" s="82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83">
        <v>0</v>
      </c>
      <c r="V121" s="83">
        <v>0</v>
      </c>
      <c r="W121" s="83">
        <v>0</v>
      </c>
      <c r="X121" s="83">
        <v>29115.38</v>
      </c>
    </row>
    <row r="122" spans="1:24" ht="20.3" x14ac:dyDescent="0.35">
      <c r="A122" s="77">
        <f t="shared" si="6"/>
        <v>117</v>
      </c>
      <c r="B122" s="78" t="s">
        <v>2149</v>
      </c>
      <c r="C122" s="77">
        <v>40733</v>
      </c>
      <c r="D122" s="77" t="s">
        <v>3201</v>
      </c>
      <c r="E122" s="79">
        <f t="shared" si="7"/>
        <v>2104760.77</v>
      </c>
      <c r="F122" s="79">
        <f t="shared" si="5"/>
        <v>2080008</v>
      </c>
      <c r="G122" s="80">
        <v>0</v>
      </c>
      <c r="H122" s="81">
        <v>2080008</v>
      </c>
      <c r="I122" s="79">
        <v>0</v>
      </c>
      <c r="J122" s="79">
        <v>0</v>
      </c>
      <c r="K122" s="82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83">
        <v>0</v>
      </c>
      <c r="V122" s="83">
        <v>0</v>
      </c>
      <c r="W122" s="83">
        <v>0</v>
      </c>
      <c r="X122" s="83">
        <v>24752.77</v>
      </c>
    </row>
    <row r="123" spans="1:24" ht="20.3" x14ac:dyDescent="0.35">
      <c r="A123" s="77">
        <f t="shared" si="6"/>
        <v>118</v>
      </c>
      <c r="B123" s="78" t="s">
        <v>2150</v>
      </c>
      <c r="C123" s="77">
        <v>40725</v>
      </c>
      <c r="D123" s="77" t="s">
        <v>3201</v>
      </c>
      <c r="E123" s="79">
        <f t="shared" si="7"/>
        <v>1994744.54</v>
      </c>
      <c r="F123" s="79">
        <f t="shared" si="5"/>
        <v>1971285.6</v>
      </c>
      <c r="G123" s="80">
        <v>0</v>
      </c>
      <c r="H123" s="81">
        <v>1971285.6</v>
      </c>
      <c r="I123" s="79">
        <v>0</v>
      </c>
      <c r="J123" s="79">
        <v>0</v>
      </c>
      <c r="K123" s="82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83">
        <v>0</v>
      </c>
      <c r="V123" s="83">
        <v>0</v>
      </c>
      <c r="W123" s="83">
        <v>0</v>
      </c>
      <c r="X123" s="83">
        <v>23458.94</v>
      </c>
    </row>
    <row r="124" spans="1:24" ht="20.3" x14ac:dyDescent="0.35">
      <c r="A124" s="77">
        <f t="shared" si="6"/>
        <v>119</v>
      </c>
      <c r="B124" s="78" t="s">
        <v>2151</v>
      </c>
      <c r="C124" s="77">
        <v>40712</v>
      </c>
      <c r="D124" s="77" t="s">
        <v>3201</v>
      </c>
      <c r="E124" s="79">
        <f t="shared" si="7"/>
        <v>1233717.3699999999</v>
      </c>
      <c r="F124" s="79">
        <f t="shared" si="5"/>
        <v>1219208.3999999999</v>
      </c>
      <c r="G124" s="80">
        <v>0</v>
      </c>
      <c r="H124" s="81">
        <v>1219208.3999999999</v>
      </c>
      <c r="I124" s="79">
        <v>0</v>
      </c>
      <c r="J124" s="79">
        <v>0</v>
      </c>
      <c r="K124" s="82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0</v>
      </c>
      <c r="U124" s="83">
        <v>0</v>
      </c>
      <c r="V124" s="83">
        <v>0</v>
      </c>
      <c r="W124" s="83">
        <v>0</v>
      </c>
      <c r="X124" s="83">
        <v>14508.97</v>
      </c>
    </row>
    <row r="125" spans="1:24" ht="20.3" x14ac:dyDescent="0.35">
      <c r="A125" s="77">
        <f t="shared" si="6"/>
        <v>120</v>
      </c>
      <c r="B125" s="78" t="s">
        <v>2152</v>
      </c>
      <c r="C125" s="77">
        <v>40693</v>
      </c>
      <c r="D125" s="77" t="s">
        <v>3201</v>
      </c>
      <c r="E125" s="79">
        <f t="shared" si="7"/>
        <v>2520826.65</v>
      </c>
      <c r="F125" s="79">
        <f t="shared" si="5"/>
        <v>2491180.7999999998</v>
      </c>
      <c r="G125" s="80">
        <v>0</v>
      </c>
      <c r="H125" s="81">
        <v>2491180.7999999998</v>
      </c>
      <c r="I125" s="79">
        <v>0</v>
      </c>
      <c r="J125" s="79">
        <v>0</v>
      </c>
      <c r="K125" s="82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83">
        <v>0</v>
      </c>
      <c r="V125" s="83">
        <v>0</v>
      </c>
      <c r="W125" s="83">
        <v>0</v>
      </c>
      <c r="X125" s="83">
        <v>29645.85</v>
      </c>
    </row>
    <row r="126" spans="1:24" ht="20.3" x14ac:dyDescent="0.35">
      <c r="A126" s="77">
        <f t="shared" si="6"/>
        <v>121</v>
      </c>
      <c r="B126" s="78" t="s">
        <v>2153</v>
      </c>
      <c r="C126" s="77">
        <v>40427</v>
      </c>
      <c r="D126" s="77" t="s">
        <v>3201</v>
      </c>
      <c r="E126" s="79">
        <f t="shared" si="7"/>
        <v>954822.66</v>
      </c>
      <c r="F126" s="79">
        <f t="shared" si="5"/>
        <v>943593.6</v>
      </c>
      <c r="G126" s="80">
        <v>0</v>
      </c>
      <c r="H126" s="81">
        <v>943593.6</v>
      </c>
      <c r="I126" s="79">
        <v>0</v>
      </c>
      <c r="J126" s="79">
        <v>0</v>
      </c>
      <c r="K126" s="82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83">
        <v>0</v>
      </c>
      <c r="V126" s="83">
        <v>0</v>
      </c>
      <c r="W126" s="83">
        <v>0</v>
      </c>
      <c r="X126" s="83">
        <v>11229.06</v>
      </c>
    </row>
    <row r="127" spans="1:24" ht="20.3" x14ac:dyDescent="0.35">
      <c r="A127" s="77">
        <f t="shared" si="6"/>
        <v>122</v>
      </c>
      <c r="B127" s="78" t="s">
        <v>2154</v>
      </c>
      <c r="C127" s="77">
        <v>40471</v>
      </c>
      <c r="D127" s="77" t="s">
        <v>3201</v>
      </c>
      <c r="E127" s="79">
        <f t="shared" si="7"/>
        <v>2083070.0699999998</v>
      </c>
      <c r="F127" s="79">
        <f t="shared" si="5"/>
        <v>2058572.4</v>
      </c>
      <c r="G127" s="80">
        <v>0</v>
      </c>
      <c r="H127" s="81">
        <v>2058572.4</v>
      </c>
      <c r="I127" s="79">
        <v>0</v>
      </c>
      <c r="J127" s="79">
        <v>0</v>
      </c>
      <c r="K127" s="82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83">
        <v>0</v>
      </c>
      <c r="V127" s="83">
        <v>0</v>
      </c>
      <c r="W127" s="83">
        <v>0</v>
      </c>
      <c r="X127" s="83">
        <v>24497.67</v>
      </c>
    </row>
    <row r="128" spans="1:24" ht="20.3" x14ac:dyDescent="0.35">
      <c r="A128" s="77">
        <f t="shared" si="6"/>
        <v>123</v>
      </c>
      <c r="B128" s="78" t="s">
        <v>2155</v>
      </c>
      <c r="C128" s="77">
        <v>39996</v>
      </c>
      <c r="D128" s="77" t="s">
        <v>3201</v>
      </c>
      <c r="E128" s="79">
        <f t="shared" si="7"/>
        <v>554023.93000000005</v>
      </c>
      <c r="F128" s="79">
        <f t="shared" si="5"/>
        <v>547508.4</v>
      </c>
      <c r="G128" s="80">
        <v>0</v>
      </c>
      <c r="H128" s="81">
        <v>547508.4</v>
      </c>
      <c r="I128" s="79">
        <v>0</v>
      </c>
      <c r="J128" s="79">
        <v>0</v>
      </c>
      <c r="K128" s="82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83">
        <v>0</v>
      </c>
      <c r="V128" s="83">
        <v>0</v>
      </c>
      <c r="W128" s="83">
        <v>0</v>
      </c>
      <c r="X128" s="83">
        <v>6515.53</v>
      </c>
    </row>
    <row r="129" spans="1:24" ht="20.3" x14ac:dyDescent="0.35">
      <c r="A129" s="77">
        <f t="shared" si="6"/>
        <v>124</v>
      </c>
      <c r="B129" s="78" t="s">
        <v>2156</v>
      </c>
      <c r="C129" s="77">
        <v>40709</v>
      </c>
      <c r="D129" s="77" t="s">
        <v>3201</v>
      </c>
      <c r="E129" s="79">
        <f t="shared" si="7"/>
        <v>2083070.0799999998</v>
      </c>
      <c r="F129" s="79">
        <f t="shared" si="5"/>
        <v>2058572.4</v>
      </c>
      <c r="G129" s="80">
        <v>0</v>
      </c>
      <c r="H129" s="81">
        <v>2058572.4</v>
      </c>
      <c r="I129" s="79">
        <v>0</v>
      </c>
      <c r="J129" s="79">
        <v>0</v>
      </c>
      <c r="K129" s="82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83">
        <v>0</v>
      </c>
      <c r="V129" s="83">
        <v>0</v>
      </c>
      <c r="W129" s="83">
        <v>0</v>
      </c>
      <c r="X129" s="83">
        <v>24497.68</v>
      </c>
    </row>
    <row r="130" spans="1:24" ht="20.3" x14ac:dyDescent="0.35">
      <c r="A130" s="77">
        <f t="shared" si="6"/>
        <v>125</v>
      </c>
      <c r="B130" s="78" t="s">
        <v>2157</v>
      </c>
      <c r="C130" s="77">
        <v>40668</v>
      </c>
      <c r="D130" s="77" t="s">
        <v>3201</v>
      </c>
      <c r="E130" s="79">
        <f t="shared" si="7"/>
        <v>1939021.2100000002</v>
      </c>
      <c r="F130" s="79">
        <f t="shared" si="5"/>
        <v>1916217.6</v>
      </c>
      <c r="G130" s="80">
        <v>0</v>
      </c>
      <c r="H130" s="81">
        <v>1916217.6</v>
      </c>
      <c r="I130" s="79">
        <v>0</v>
      </c>
      <c r="J130" s="79">
        <v>0</v>
      </c>
      <c r="K130" s="82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83">
        <v>0</v>
      </c>
      <c r="V130" s="83">
        <v>0</v>
      </c>
      <c r="W130" s="83">
        <v>0</v>
      </c>
      <c r="X130" s="83">
        <v>22803.61</v>
      </c>
    </row>
    <row r="131" spans="1:24" ht="20.3" x14ac:dyDescent="0.35">
      <c r="A131" s="77">
        <f t="shared" si="6"/>
        <v>126</v>
      </c>
      <c r="B131" s="78" t="s">
        <v>2158</v>
      </c>
      <c r="C131" s="77">
        <v>40926</v>
      </c>
      <c r="D131" s="77" t="s">
        <v>3201</v>
      </c>
      <c r="E131" s="79">
        <f t="shared" si="7"/>
        <v>2475719.7799999998</v>
      </c>
      <c r="F131" s="79">
        <f t="shared" si="5"/>
        <v>2446604.4</v>
      </c>
      <c r="G131" s="80">
        <v>0</v>
      </c>
      <c r="H131" s="81">
        <v>2446604.4</v>
      </c>
      <c r="I131" s="79">
        <v>0</v>
      </c>
      <c r="J131" s="79">
        <v>0</v>
      </c>
      <c r="K131" s="82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83">
        <v>0</v>
      </c>
      <c r="V131" s="83">
        <v>0</v>
      </c>
      <c r="W131" s="83">
        <v>0</v>
      </c>
      <c r="X131" s="83">
        <v>29115.38</v>
      </c>
    </row>
    <row r="132" spans="1:24" ht="20.3" x14ac:dyDescent="0.35">
      <c r="A132" s="77">
        <f t="shared" si="6"/>
        <v>127</v>
      </c>
      <c r="B132" s="78" t="s">
        <v>2159</v>
      </c>
      <c r="C132" s="77">
        <v>40925</v>
      </c>
      <c r="D132" s="77" t="s">
        <v>3201</v>
      </c>
      <c r="E132" s="79">
        <f t="shared" si="7"/>
        <v>2501787.9500000002</v>
      </c>
      <c r="F132" s="79">
        <f t="shared" si="5"/>
        <v>2472366</v>
      </c>
      <c r="G132" s="80">
        <v>0</v>
      </c>
      <c r="H132" s="81">
        <v>2472366</v>
      </c>
      <c r="I132" s="79">
        <v>0</v>
      </c>
      <c r="J132" s="79">
        <v>0</v>
      </c>
      <c r="K132" s="82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>
        <v>0</v>
      </c>
      <c r="U132" s="83">
        <v>0</v>
      </c>
      <c r="V132" s="83">
        <v>0</v>
      </c>
      <c r="W132" s="83">
        <v>0</v>
      </c>
      <c r="X132" s="83">
        <v>29421.95</v>
      </c>
    </row>
    <row r="133" spans="1:24" ht="20.3" x14ac:dyDescent="0.35">
      <c r="A133" s="77">
        <f t="shared" si="6"/>
        <v>128</v>
      </c>
      <c r="B133" s="78" t="s">
        <v>2160</v>
      </c>
      <c r="C133" s="77">
        <v>40919</v>
      </c>
      <c r="D133" s="77" t="s">
        <v>3201</v>
      </c>
      <c r="E133" s="79">
        <f t="shared" ref="E133:E148" si="8">SUM(G133:X133)</f>
        <v>2402767.0300000003</v>
      </c>
      <c r="F133" s="79">
        <f t="shared" si="5"/>
        <v>2374509.6</v>
      </c>
      <c r="G133" s="80">
        <v>0</v>
      </c>
      <c r="H133" s="81">
        <v>2374509.6</v>
      </c>
      <c r="I133" s="79">
        <v>0</v>
      </c>
      <c r="J133" s="79">
        <v>0</v>
      </c>
      <c r="K133" s="82"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79">
        <v>0</v>
      </c>
      <c r="U133" s="83">
        <v>0</v>
      </c>
      <c r="V133" s="83">
        <v>0</v>
      </c>
      <c r="W133" s="83">
        <v>0</v>
      </c>
      <c r="X133" s="83">
        <v>28257.43</v>
      </c>
    </row>
    <row r="134" spans="1:24" ht="20.3" x14ac:dyDescent="0.35">
      <c r="A134" s="77">
        <f t="shared" si="6"/>
        <v>129</v>
      </c>
      <c r="B134" s="78" t="s">
        <v>2161</v>
      </c>
      <c r="C134" s="77">
        <v>40918</v>
      </c>
      <c r="D134" s="77" t="s">
        <v>3201</v>
      </c>
      <c r="E134" s="79">
        <f t="shared" si="8"/>
        <v>2475719.7799999998</v>
      </c>
      <c r="F134" s="79">
        <f t="shared" ref="F134:F150" si="9">SUM(G134:W134)</f>
        <v>2446604.4</v>
      </c>
      <c r="G134" s="80">
        <v>0</v>
      </c>
      <c r="H134" s="81">
        <v>2446604.4</v>
      </c>
      <c r="I134" s="79">
        <v>0</v>
      </c>
      <c r="J134" s="79">
        <v>0</v>
      </c>
      <c r="K134" s="82">
        <v>0</v>
      </c>
      <c r="L134" s="79">
        <v>0</v>
      </c>
      <c r="M134" s="79">
        <v>0</v>
      </c>
      <c r="N134" s="79">
        <v>0</v>
      </c>
      <c r="O134" s="79">
        <v>0</v>
      </c>
      <c r="P134" s="79">
        <v>0</v>
      </c>
      <c r="Q134" s="79">
        <v>0</v>
      </c>
      <c r="R134" s="79">
        <v>0</v>
      </c>
      <c r="S134" s="79">
        <v>0</v>
      </c>
      <c r="T134" s="79">
        <v>0</v>
      </c>
      <c r="U134" s="83">
        <v>0</v>
      </c>
      <c r="V134" s="83">
        <v>0</v>
      </c>
      <c r="W134" s="83">
        <v>0</v>
      </c>
      <c r="X134" s="83">
        <v>29115.38</v>
      </c>
    </row>
    <row r="135" spans="1:24" ht="20.3" x14ac:dyDescent="0.35">
      <c r="A135" s="77">
        <f t="shared" ref="A135:A150" si="10">A134+1</f>
        <v>130</v>
      </c>
      <c r="B135" s="78" t="s">
        <v>2162</v>
      </c>
      <c r="C135" s="77">
        <v>40917</v>
      </c>
      <c r="D135" s="77" t="s">
        <v>3201</v>
      </c>
      <c r="E135" s="79">
        <f t="shared" si="8"/>
        <v>2475719.7799999998</v>
      </c>
      <c r="F135" s="79">
        <f t="shared" si="9"/>
        <v>2446604.4</v>
      </c>
      <c r="G135" s="80">
        <v>0</v>
      </c>
      <c r="H135" s="81">
        <v>2446604.4</v>
      </c>
      <c r="I135" s="79">
        <v>0</v>
      </c>
      <c r="J135" s="79">
        <v>0</v>
      </c>
      <c r="K135" s="82">
        <v>0</v>
      </c>
      <c r="L135" s="79">
        <v>0</v>
      </c>
      <c r="M135" s="79">
        <v>0</v>
      </c>
      <c r="N135" s="79">
        <v>0</v>
      </c>
      <c r="O135" s="79">
        <v>0</v>
      </c>
      <c r="P135" s="79">
        <v>0</v>
      </c>
      <c r="Q135" s="79">
        <v>0</v>
      </c>
      <c r="R135" s="79">
        <v>0</v>
      </c>
      <c r="S135" s="79">
        <v>0</v>
      </c>
      <c r="T135" s="79">
        <v>0</v>
      </c>
      <c r="U135" s="83">
        <v>0</v>
      </c>
      <c r="V135" s="83">
        <v>0</v>
      </c>
      <c r="W135" s="83">
        <v>0</v>
      </c>
      <c r="X135" s="83">
        <v>29115.38</v>
      </c>
    </row>
    <row r="136" spans="1:24" ht="20.3" x14ac:dyDescent="0.35">
      <c r="A136" s="77">
        <f t="shared" si="10"/>
        <v>131</v>
      </c>
      <c r="B136" s="78" t="s">
        <v>2163</v>
      </c>
      <c r="C136" s="77">
        <v>40900</v>
      </c>
      <c r="D136" s="77" t="s">
        <v>3201</v>
      </c>
      <c r="E136" s="79">
        <f t="shared" si="8"/>
        <v>3613156.86</v>
      </c>
      <c r="F136" s="79">
        <f t="shared" si="9"/>
        <v>3570664.8</v>
      </c>
      <c r="G136" s="80">
        <v>0</v>
      </c>
      <c r="H136" s="81">
        <v>3570664.8</v>
      </c>
      <c r="I136" s="79">
        <v>0</v>
      </c>
      <c r="J136" s="79">
        <v>0</v>
      </c>
      <c r="K136" s="82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83">
        <v>0</v>
      </c>
      <c r="V136" s="83">
        <v>0</v>
      </c>
      <c r="W136" s="83">
        <v>0</v>
      </c>
      <c r="X136" s="83">
        <v>42492.06</v>
      </c>
    </row>
    <row r="137" spans="1:24" ht="20.3" x14ac:dyDescent="0.35">
      <c r="A137" s="77">
        <f t="shared" si="10"/>
        <v>132</v>
      </c>
      <c r="B137" s="78" t="s">
        <v>2164</v>
      </c>
      <c r="C137" s="77">
        <v>39386</v>
      </c>
      <c r="D137" s="77" t="s">
        <v>3201</v>
      </c>
      <c r="E137" s="79">
        <f t="shared" si="8"/>
        <v>3613156.86</v>
      </c>
      <c r="F137" s="79">
        <f t="shared" si="9"/>
        <v>3570664.8</v>
      </c>
      <c r="G137" s="80">
        <v>0</v>
      </c>
      <c r="H137" s="81">
        <v>3570664.8</v>
      </c>
      <c r="I137" s="79">
        <v>0</v>
      </c>
      <c r="J137" s="79">
        <v>0</v>
      </c>
      <c r="K137" s="82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83">
        <v>0</v>
      </c>
      <c r="V137" s="83">
        <v>0</v>
      </c>
      <c r="W137" s="83">
        <v>0</v>
      </c>
      <c r="X137" s="83">
        <v>42492.06</v>
      </c>
    </row>
    <row r="138" spans="1:24" ht="20.3" x14ac:dyDescent="0.35">
      <c r="A138" s="77">
        <f t="shared" si="10"/>
        <v>133</v>
      </c>
      <c r="B138" s="78" t="s">
        <v>2165</v>
      </c>
      <c r="C138" s="77">
        <v>40786</v>
      </c>
      <c r="D138" s="77" t="s">
        <v>3201</v>
      </c>
      <c r="E138" s="79">
        <f t="shared" si="8"/>
        <v>2965455.5</v>
      </c>
      <c r="F138" s="79">
        <f t="shared" si="9"/>
        <v>2930292</v>
      </c>
      <c r="G138" s="80">
        <v>0</v>
      </c>
      <c r="H138" s="81">
        <v>2930292</v>
      </c>
      <c r="I138" s="79">
        <v>0</v>
      </c>
      <c r="J138" s="79">
        <v>0</v>
      </c>
      <c r="K138" s="82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83">
        <v>0</v>
      </c>
      <c r="V138" s="83">
        <v>0</v>
      </c>
      <c r="W138" s="83">
        <v>0</v>
      </c>
      <c r="X138" s="83">
        <v>35163.5</v>
      </c>
    </row>
    <row r="139" spans="1:24" ht="20.3" x14ac:dyDescent="0.35">
      <c r="A139" s="77">
        <f t="shared" si="10"/>
        <v>134</v>
      </c>
      <c r="B139" s="78" t="s">
        <v>2166</v>
      </c>
      <c r="C139" s="77">
        <v>39396</v>
      </c>
      <c r="D139" s="77" t="s">
        <v>3201</v>
      </c>
      <c r="E139" s="79">
        <f t="shared" si="8"/>
        <v>3549177.51</v>
      </c>
      <c r="F139" s="79">
        <f t="shared" si="9"/>
        <v>3507092.4</v>
      </c>
      <c r="G139" s="80">
        <v>0</v>
      </c>
      <c r="H139" s="81">
        <v>3507092.4</v>
      </c>
      <c r="I139" s="79">
        <v>0</v>
      </c>
      <c r="J139" s="79">
        <v>0</v>
      </c>
      <c r="K139" s="82">
        <v>0</v>
      </c>
      <c r="L139" s="79">
        <v>0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9">
        <v>0</v>
      </c>
      <c r="U139" s="83">
        <v>0</v>
      </c>
      <c r="V139" s="83">
        <v>0</v>
      </c>
      <c r="W139" s="83">
        <v>0</v>
      </c>
      <c r="X139" s="83">
        <v>42085.11</v>
      </c>
    </row>
    <row r="140" spans="1:24" ht="20.3" x14ac:dyDescent="0.35">
      <c r="A140" s="77">
        <f t="shared" si="10"/>
        <v>135</v>
      </c>
      <c r="B140" s="78" t="s">
        <v>2167</v>
      </c>
      <c r="C140" s="77">
        <v>40689</v>
      </c>
      <c r="D140" s="77" t="s">
        <v>3201</v>
      </c>
      <c r="E140" s="79">
        <f t="shared" si="8"/>
        <v>275051.88</v>
      </c>
      <c r="F140" s="79">
        <f t="shared" si="9"/>
        <v>271790.40000000002</v>
      </c>
      <c r="G140" s="80">
        <v>0</v>
      </c>
      <c r="H140" s="81">
        <v>271790.40000000002</v>
      </c>
      <c r="I140" s="79">
        <v>0</v>
      </c>
      <c r="J140" s="79">
        <v>0</v>
      </c>
      <c r="K140" s="82">
        <v>0</v>
      </c>
      <c r="L140" s="79">
        <v>0</v>
      </c>
      <c r="M140" s="79">
        <v>0</v>
      </c>
      <c r="N140" s="79">
        <v>0</v>
      </c>
      <c r="O140" s="79">
        <v>0</v>
      </c>
      <c r="P140" s="79">
        <v>0</v>
      </c>
      <c r="Q140" s="79">
        <v>0</v>
      </c>
      <c r="R140" s="79">
        <v>0</v>
      </c>
      <c r="S140" s="79">
        <v>0</v>
      </c>
      <c r="T140" s="79">
        <v>0</v>
      </c>
      <c r="U140" s="83">
        <v>0</v>
      </c>
      <c r="V140" s="83">
        <v>0</v>
      </c>
      <c r="W140" s="83">
        <v>0</v>
      </c>
      <c r="X140" s="83">
        <v>3261.48</v>
      </c>
    </row>
    <row r="141" spans="1:24" ht="20.3" x14ac:dyDescent="0.35">
      <c r="A141" s="77">
        <f t="shared" si="10"/>
        <v>136</v>
      </c>
      <c r="B141" s="78" t="s">
        <v>2168</v>
      </c>
      <c r="C141" s="77">
        <v>40910</v>
      </c>
      <c r="D141" s="77" t="s">
        <v>3201</v>
      </c>
      <c r="E141" s="79">
        <f t="shared" si="8"/>
        <v>2572918.92</v>
      </c>
      <c r="F141" s="79">
        <f t="shared" si="9"/>
        <v>2542410</v>
      </c>
      <c r="G141" s="80">
        <v>0</v>
      </c>
      <c r="H141" s="81">
        <v>2542410</v>
      </c>
      <c r="I141" s="79">
        <v>0</v>
      </c>
      <c r="J141" s="79">
        <v>0</v>
      </c>
      <c r="K141" s="82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83">
        <v>0</v>
      </c>
      <c r="V141" s="83">
        <v>0</v>
      </c>
      <c r="W141" s="83">
        <v>0</v>
      </c>
      <c r="X141" s="83">
        <v>30508.92</v>
      </c>
    </row>
    <row r="142" spans="1:24" ht="20.3" x14ac:dyDescent="0.35">
      <c r="A142" s="77">
        <f t="shared" si="10"/>
        <v>137</v>
      </c>
      <c r="B142" s="78" t="s">
        <v>2169</v>
      </c>
      <c r="C142" s="77">
        <v>40855</v>
      </c>
      <c r="D142" s="77" t="s">
        <v>3201</v>
      </c>
      <c r="E142" s="79">
        <f t="shared" si="8"/>
        <v>2419930.02</v>
      </c>
      <c r="F142" s="79">
        <f t="shared" si="9"/>
        <v>2391235.2000000002</v>
      </c>
      <c r="G142" s="80">
        <v>0</v>
      </c>
      <c r="H142" s="81">
        <v>2391235.2000000002</v>
      </c>
      <c r="I142" s="79">
        <v>0</v>
      </c>
      <c r="J142" s="79">
        <v>0</v>
      </c>
      <c r="K142" s="82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83">
        <v>0</v>
      </c>
      <c r="V142" s="83">
        <v>0</v>
      </c>
      <c r="W142" s="83">
        <v>0</v>
      </c>
      <c r="X142" s="83">
        <v>28694.82</v>
      </c>
    </row>
    <row r="143" spans="1:24" ht="20.3" x14ac:dyDescent="0.35">
      <c r="A143" s="77">
        <f t="shared" si="10"/>
        <v>138</v>
      </c>
      <c r="B143" s="78" t="s">
        <v>2170</v>
      </c>
      <c r="C143" s="77">
        <v>40034</v>
      </c>
      <c r="D143" s="77" t="s">
        <v>3201</v>
      </c>
      <c r="E143" s="79">
        <f t="shared" si="8"/>
        <v>2904958.9499999997</v>
      </c>
      <c r="F143" s="79">
        <f t="shared" si="9"/>
        <v>2870512.8</v>
      </c>
      <c r="G143" s="80">
        <v>0</v>
      </c>
      <c r="H143" s="81">
        <v>2870512.8</v>
      </c>
      <c r="I143" s="79">
        <v>0</v>
      </c>
      <c r="J143" s="79">
        <v>0</v>
      </c>
      <c r="K143" s="82">
        <v>0</v>
      </c>
      <c r="L143" s="79">
        <v>0</v>
      </c>
      <c r="M143" s="79">
        <v>0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83">
        <v>0</v>
      </c>
      <c r="V143" s="83">
        <v>0</v>
      </c>
      <c r="W143" s="83">
        <v>0</v>
      </c>
      <c r="X143" s="83">
        <v>34446.15</v>
      </c>
    </row>
    <row r="144" spans="1:24" ht="20.3" x14ac:dyDescent="0.35">
      <c r="A144" s="77">
        <f t="shared" si="10"/>
        <v>139</v>
      </c>
      <c r="B144" s="78" t="s">
        <v>2171</v>
      </c>
      <c r="C144" s="77">
        <v>39563</v>
      </c>
      <c r="D144" s="77" t="s">
        <v>3203</v>
      </c>
      <c r="E144" s="79">
        <f t="shared" si="8"/>
        <v>12012050.09</v>
      </c>
      <c r="F144" s="79">
        <f t="shared" si="9"/>
        <v>11874888</v>
      </c>
      <c r="G144" s="80">
        <v>0</v>
      </c>
      <c r="H144" s="81">
        <v>0</v>
      </c>
      <c r="I144" s="79">
        <v>0</v>
      </c>
      <c r="J144" s="79">
        <v>0</v>
      </c>
      <c r="K144" s="82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1083673.2</v>
      </c>
      <c r="Q144" s="79">
        <v>10791214.800000001</v>
      </c>
      <c r="R144" s="79">
        <v>0</v>
      </c>
      <c r="S144" s="79">
        <v>0</v>
      </c>
      <c r="T144" s="79">
        <v>0</v>
      </c>
      <c r="U144" s="83">
        <v>0</v>
      </c>
      <c r="V144" s="83">
        <v>0</v>
      </c>
      <c r="W144" s="83">
        <v>0</v>
      </c>
      <c r="X144" s="83">
        <v>137162.09</v>
      </c>
    </row>
    <row r="145" spans="1:24" ht="20.3" x14ac:dyDescent="0.35">
      <c r="A145" s="77">
        <f t="shared" si="10"/>
        <v>140</v>
      </c>
      <c r="B145" s="78" t="s">
        <v>2172</v>
      </c>
      <c r="C145" s="77">
        <v>39940</v>
      </c>
      <c r="D145" s="77" t="s">
        <v>3203</v>
      </c>
      <c r="E145" s="79">
        <f t="shared" si="8"/>
        <v>22918288.949999999</v>
      </c>
      <c r="F145" s="79">
        <f t="shared" si="9"/>
        <v>22613876.399999999</v>
      </c>
      <c r="G145" s="80">
        <v>0</v>
      </c>
      <c r="H145" s="81">
        <v>0</v>
      </c>
      <c r="I145" s="79">
        <v>0</v>
      </c>
      <c r="J145" s="79">
        <v>0</v>
      </c>
      <c r="K145" s="82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1814110.7999999998</v>
      </c>
      <c r="Q145" s="79">
        <v>20799765.599999998</v>
      </c>
      <c r="R145" s="79">
        <v>0</v>
      </c>
      <c r="S145" s="79">
        <v>0</v>
      </c>
      <c r="T145" s="79">
        <v>0</v>
      </c>
      <c r="U145" s="83">
        <v>0</v>
      </c>
      <c r="V145" s="83">
        <v>0</v>
      </c>
      <c r="W145" s="83">
        <v>0</v>
      </c>
      <c r="X145" s="83">
        <v>304412.55</v>
      </c>
    </row>
    <row r="146" spans="1:24" ht="20.3" x14ac:dyDescent="0.35">
      <c r="A146" s="77">
        <f t="shared" si="10"/>
        <v>141</v>
      </c>
      <c r="B146" s="86" t="s">
        <v>2286</v>
      </c>
      <c r="C146" s="77">
        <v>39575</v>
      </c>
      <c r="D146" s="77" t="s">
        <v>3203</v>
      </c>
      <c r="E146" s="79">
        <f t="shared" si="8"/>
        <v>108417.60000000001</v>
      </c>
      <c r="F146" s="79">
        <f t="shared" si="9"/>
        <v>108417.60000000001</v>
      </c>
      <c r="G146" s="80">
        <v>0</v>
      </c>
      <c r="H146" s="81">
        <v>0</v>
      </c>
      <c r="I146" s="79">
        <v>0</v>
      </c>
      <c r="J146" s="79">
        <v>0</v>
      </c>
      <c r="K146" s="82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83">
        <v>108417.60000000001</v>
      </c>
      <c r="V146" s="83">
        <v>0</v>
      </c>
      <c r="W146" s="83">
        <v>0</v>
      </c>
      <c r="X146" s="83">
        <v>0</v>
      </c>
    </row>
    <row r="147" spans="1:24" ht="20.3" x14ac:dyDescent="0.35">
      <c r="A147" s="77">
        <f t="shared" si="10"/>
        <v>142</v>
      </c>
      <c r="B147" s="78" t="s">
        <v>3109</v>
      </c>
      <c r="C147" s="77">
        <v>39827</v>
      </c>
      <c r="D147" s="77" t="s">
        <v>3203</v>
      </c>
      <c r="E147" s="79">
        <f t="shared" si="8"/>
        <v>4187620.01</v>
      </c>
      <c r="F147" s="79">
        <f t="shared" si="9"/>
        <v>4126929.86</v>
      </c>
      <c r="G147" s="80">
        <v>4126929.86</v>
      </c>
      <c r="H147" s="81">
        <v>0</v>
      </c>
      <c r="I147" s="79">
        <v>0</v>
      </c>
      <c r="J147" s="79">
        <v>0</v>
      </c>
      <c r="K147" s="82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83">
        <v>0</v>
      </c>
      <c r="V147" s="83">
        <v>0</v>
      </c>
      <c r="W147" s="83">
        <v>0</v>
      </c>
      <c r="X147" s="83">
        <v>60690.15</v>
      </c>
    </row>
    <row r="148" spans="1:24" ht="20.3" x14ac:dyDescent="0.35">
      <c r="A148" s="77">
        <f t="shared" si="10"/>
        <v>143</v>
      </c>
      <c r="B148" s="78" t="s">
        <v>3002</v>
      </c>
      <c r="C148" s="77">
        <v>40985</v>
      </c>
      <c r="D148" s="77" t="s">
        <v>3203</v>
      </c>
      <c r="E148" s="79">
        <f t="shared" si="8"/>
        <v>601687</v>
      </c>
      <c r="F148" s="79">
        <f t="shared" si="9"/>
        <v>601687</v>
      </c>
      <c r="G148" s="80">
        <v>0</v>
      </c>
      <c r="H148" s="81">
        <v>0</v>
      </c>
      <c r="I148" s="79">
        <v>0</v>
      </c>
      <c r="J148" s="79">
        <v>0</v>
      </c>
      <c r="K148" s="82">
        <v>0</v>
      </c>
      <c r="L148" s="79">
        <v>0</v>
      </c>
      <c r="M148" s="79">
        <v>0</v>
      </c>
      <c r="N148" s="79">
        <v>0</v>
      </c>
      <c r="O148" s="79">
        <v>601687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83">
        <v>0</v>
      </c>
      <c r="V148" s="83">
        <v>0</v>
      </c>
      <c r="W148" s="83">
        <v>0</v>
      </c>
      <c r="X148" s="83">
        <v>0</v>
      </c>
    </row>
    <row r="149" spans="1:24" ht="20.3" x14ac:dyDescent="0.3">
      <c r="A149" s="77">
        <f t="shared" si="10"/>
        <v>144</v>
      </c>
      <c r="B149" s="78" t="s">
        <v>3190</v>
      </c>
      <c r="C149" s="77">
        <v>39908</v>
      </c>
      <c r="D149" s="77" t="s">
        <v>3203</v>
      </c>
      <c r="E149" s="79">
        <f>SUM(G149:X149)</f>
        <v>399603.72</v>
      </c>
      <c r="F149" s="79">
        <f t="shared" si="9"/>
        <v>399603.72</v>
      </c>
      <c r="G149" s="80">
        <v>0</v>
      </c>
      <c r="H149" s="81">
        <v>0</v>
      </c>
      <c r="I149" s="79">
        <v>0</v>
      </c>
      <c r="J149" s="79">
        <v>0</v>
      </c>
      <c r="K149" s="82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399603.72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0</v>
      </c>
      <c r="X149" s="79">
        <v>0</v>
      </c>
    </row>
    <row r="150" spans="1:24" ht="20.3" x14ac:dyDescent="0.3">
      <c r="A150" s="77">
        <f t="shared" si="10"/>
        <v>145</v>
      </c>
      <c r="B150" s="78" t="s">
        <v>3191</v>
      </c>
      <c r="C150" s="77">
        <v>39830</v>
      </c>
      <c r="D150" s="77" t="s">
        <v>3203</v>
      </c>
      <c r="E150" s="79">
        <f>SUM(G150:X150)</f>
        <v>379240.57</v>
      </c>
      <c r="F150" s="79">
        <f t="shared" si="9"/>
        <v>379240.57</v>
      </c>
      <c r="G150" s="80">
        <v>0</v>
      </c>
      <c r="H150" s="81">
        <v>379240.57</v>
      </c>
      <c r="I150" s="79">
        <v>0</v>
      </c>
      <c r="J150" s="79">
        <v>0</v>
      </c>
      <c r="K150" s="82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</row>
    <row r="151" spans="1:24" ht="20.3" x14ac:dyDescent="0.3">
      <c r="A151" s="89" t="s">
        <v>22</v>
      </c>
      <c r="B151" s="85"/>
      <c r="C151" s="90" t="s">
        <v>172</v>
      </c>
      <c r="D151" s="90"/>
      <c r="E151" s="91">
        <f>SUM(E6:E150)</f>
        <v>904870270.55000019</v>
      </c>
      <c r="F151" s="91">
        <f t="shared" ref="F151:X151" si="11">SUM(F6:F150)</f>
        <v>894006166.37000012</v>
      </c>
      <c r="G151" s="91">
        <f t="shared" si="11"/>
        <v>230243095.37000006</v>
      </c>
      <c r="H151" s="91">
        <f t="shared" si="11"/>
        <v>102568716.90000001</v>
      </c>
      <c r="I151" s="91">
        <f t="shared" si="11"/>
        <v>6155750.6199999992</v>
      </c>
      <c r="J151" s="91">
        <f t="shared" si="11"/>
        <v>5837460.5600000005</v>
      </c>
      <c r="K151" s="91">
        <f t="shared" si="11"/>
        <v>5020736.96</v>
      </c>
      <c r="L151" s="91">
        <f t="shared" si="11"/>
        <v>7345766.8199999975</v>
      </c>
      <c r="M151" s="91">
        <f t="shared" si="11"/>
        <v>0</v>
      </c>
      <c r="N151" s="91">
        <f t="shared" si="11"/>
        <v>106936167.61</v>
      </c>
      <c r="O151" s="91">
        <f t="shared" si="11"/>
        <v>115115331.72</v>
      </c>
      <c r="P151" s="91">
        <f t="shared" si="11"/>
        <v>36579333.259999998</v>
      </c>
      <c r="Q151" s="91">
        <f t="shared" si="11"/>
        <v>244061070.48999998</v>
      </c>
      <c r="R151" s="91">
        <f t="shared" si="11"/>
        <v>0</v>
      </c>
      <c r="S151" s="91">
        <f t="shared" si="11"/>
        <v>0</v>
      </c>
      <c r="T151" s="91">
        <f t="shared" si="11"/>
        <v>30755289.799999997</v>
      </c>
      <c r="U151" s="91">
        <f t="shared" si="11"/>
        <v>3387446.2600000002</v>
      </c>
      <c r="V151" s="91">
        <f t="shared" si="11"/>
        <v>0</v>
      </c>
      <c r="W151" s="91">
        <f t="shared" si="11"/>
        <v>0</v>
      </c>
      <c r="X151" s="91">
        <f t="shared" si="11"/>
        <v>10864104.180000003</v>
      </c>
    </row>
    <row r="152" spans="1:24" ht="19.649999999999999" x14ac:dyDescent="0.3">
      <c r="A152" s="115"/>
      <c r="B152" s="115"/>
      <c r="C152" s="115"/>
      <c r="D152" s="115"/>
      <c r="E152" s="115"/>
      <c r="F152" s="115"/>
      <c r="G152" s="116"/>
      <c r="H152" s="116"/>
      <c r="I152" s="116"/>
      <c r="J152" s="116"/>
      <c r="K152" s="116"/>
      <c r="L152" s="115" t="s">
        <v>80</v>
      </c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</row>
    <row r="153" spans="1:24" ht="19.649999999999999" x14ac:dyDescent="0.3">
      <c r="A153" s="118"/>
      <c r="B153" s="119"/>
      <c r="C153" s="119"/>
      <c r="D153" s="119"/>
      <c r="E153" s="119"/>
      <c r="F153" s="119"/>
      <c r="G153" s="120"/>
      <c r="H153" s="120"/>
      <c r="I153" s="120"/>
      <c r="J153" s="120"/>
      <c r="K153" s="120"/>
      <c r="L153" s="120" t="s">
        <v>1911</v>
      </c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20.3" x14ac:dyDescent="0.35">
      <c r="A154" s="121">
        <v>1</v>
      </c>
      <c r="B154" s="122" t="s">
        <v>759</v>
      </c>
      <c r="C154" s="121">
        <v>39778</v>
      </c>
      <c r="D154" s="121"/>
      <c r="E154" s="123">
        <f t="shared" ref="E154:E185" si="12">SUM(G154:X154)</f>
        <v>0</v>
      </c>
      <c r="F154" s="123">
        <f t="shared" ref="F154:F217" si="13">SUM(G154:W154)</f>
        <v>0</v>
      </c>
      <c r="G154" s="124">
        <v>0</v>
      </c>
      <c r="H154" s="125">
        <v>0</v>
      </c>
      <c r="I154" s="123">
        <v>0</v>
      </c>
      <c r="J154" s="123">
        <v>0</v>
      </c>
      <c r="K154" s="126">
        <v>0</v>
      </c>
      <c r="L154" s="123">
        <v>0</v>
      </c>
      <c r="M154" s="123">
        <v>0</v>
      </c>
      <c r="N154" s="123">
        <v>0</v>
      </c>
      <c r="O154" s="123">
        <v>0</v>
      </c>
      <c r="P154" s="123">
        <v>0</v>
      </c>
      <c r="Q154" s="123">
        <v>0</v>
      </c>
      <c r="R154" s="123">
        <v>0</v>
      </c>
      <c r="S154" s="123">
        <v>0</v>
      </c>
      <c r="T154" s="123">
        <v>0</v>
      </c>
      <c r="U154" s="127">
        <v>0</v>
      </c>
      <c r="V154" s="127">
        <v>0</v>
      </c>
      <c r="W154" s="127">
        <v>0</v>
      </c>
      <c r="X154" s="127">
        <v>0</v>
      </c>
    </row>
    <row r="155" spans="1:24" ht="20.3" x14ac:dyDescent="0.35">
      <c r="A155" s="121">
        <f t="shared" ref="A155:A218" si="14">A154+1</f>
        <v>2</v>
      </c>
      <c r="B155" s="122" t="s">
        <v>760</v>
      </c>
      <c r="C155" s="121">
        <v>39789</v>
      </c>
      <c r="D155" s="121"/>
      <c r="E155" s="123">
        <f t="shared" si="12"/>
        <v>0</v>
      </c>
      <c r="F155" s="123">
        <f t="shared" si="13"/>
        <v>0</v>
      </c>
      <c r="G155" s="124">
        <v>0</v>
      </c>
      <c r="H155" s="125">
        <v>0</v>
      </c>
      <c r="I155" s="123">
        <v>0</v>
      </c>
      <c r="J155" s="123">
        <v>0</v>
      </c>
      <c r="K155" s="126">
        <v>0</v>
      </c>
      <c r="L155" s="123">
        <v>0</v>
      </c>
      <c r="M155" s="123">
        <v>0</v>
      </c>
      <c r="N155" s="123">
        <v>0</v>
      </c>
      <c r="O155" s="123">
        <v>0</v>
      </c>
      <c r="P155" s="123">
        <v>0</v>
      </c>
      <c r="Q155" s="123">
        <v>0</v>
      </c>
      <c r="R155" s="123">
        <v>0</v>
      </c>
      <c r="S155" s="123">
        <v>0</v>
      </c>
      <c r="T155" s="123">
        <v>0</v>
      </c>
      <c r="U155" s="127">
        <v>0</v>
      </c>
      <c r="V155" s="127">
        <v>0</v>
      </c>
      <c r="W155" s="127">
        <v>0</v>
      </c>
      <c r="X155" s="127">
        <v>0</v>
      </c>
    </row>
    <row r="156" spans="1:24" ht="20.3" x14ac:dyDescent="0.35">
      <c r="A156" s="121">
        <f t="shared" si="14"/>
        <v>3</v>
      </c>
      <c r="B156" s="122" t="s">
        <v>46</v>
      </c>
      <c r="C156" s="121">
        <v>39689</v>
      </c>
      <c r="D156" s="121"/>
      <c r="E156" s="123">
        <f t="shared" si="12"/>
        <v>0</v>
      </c>
      <c r="F156" s="123">
        <f t="shared" si="13"/>
        <v>0</v>
      </c>
      <c r="G156" s="123">
        <v>0</v>
      </c>
      <c r="H156" s="125">
        <v>0</v>
      </c>
      <c r="I156" s="123">
        <v>0</v>
      </c>
      <c r="J156" s="123">
        <v>0</v>
      </c>
      <c r="K156" s="126">
        <v>0</v>
      </c>
      <c r="L156" s="123">
        <v>0</v>
      </c>
      <c r="M156" s="123">
        <v>0</v>
      </c>
      <c r="N156" s="123">
        <v>0</v>
      </c>
      <c r="O156" s="123">
        <v>0</v>
      </c>
      <c r="P156" s="123">
        <v>0</v>
      </c>
      <c r="Q156" s="123">
        <v>0</v>
      </c>
      <c r="R156" s="123">
        <v>0</v>
      </c>
      <c r="S156" s="123">
        <v>0</v>
      </c>
      <c r="T156" s="123">
        <v>0</v>
      </c>
      <c r="U156" s="127">
        <v>0</v>
      </c>
      <c r="V156" s="127">
        <v>0</v>
      </c>
      <c r="W156" s="127">
        <v>0</v>
      </c>
      <c r="X156" s="127">
        <v>0</v>
      </c>
    </row>
    <row r="157" spans="1:24" ht="20.3" x14ac:dyDescent="0.35">
      <c r="A157" s="121">
        <f t="shared" si="14"/>
        <v>4</v>
      </c>
      <c r="B157" s="122" t="s">
        <v>761</v>
      </c>
      <c r="C157" s="121">
        <v>40834</v>
      </c>
      <c r="D157" s="121"/>
      <c r="E157" s="123">
        <f t="shared" si="12"/>
        <v>0</v>
      </c>
      <c r="F157" s="123">
        <f t="shared" si="13"/>
        <v>0</v>
      </c>
      <c r="G157" s="124">
        <v>0</v>
      </c>
      <c r="H157" s="125">
        <v>0</v>
      </c>
      <c r="I157" s="123">
        <v>0</v>
      </c>
      <c r="J157" s="123">
        <v>0</v>
      </c>
      <c r="K157" s="126">
        <v>0</v>
      </c>
      <c r="L157" s="123">
        <v>0</v>
      </c>
      <c r="M157" s="123">
        <v>0</v>
      </c>
      <c r="N157" s="123">
        <v>0</v>
      </c>
      <c r="O157" s="123">
        <v>0</v>
      </c>
      <c r="P157" s="123">
        <v>0</v>
      </c>
      <c r="Q157" s="123">
        <v>0</v>
      </c>
      <c r="R157" s="123">
        <v>0</v>
      </c>
      <c r="S157" s="123">
        <v>0</v>
      </c>
      <c r="T157" s="123">
        <v>0</v>
      </c>
      <c r="U157" s="127">
        <v>0</v>
      </c>
      <c r="V157" s="127">
        <v>0</v>
      </c>
      <c r="W157" s="127">
        <v>0</v>
      </c>
      <c r="X157" s="127">
        <v>0</v>
      </c>
    </row>
    <row r="158" spans="1:24" ht="20.3" x14ac:dyDescent="0.35">
      <c r="A158" s="121">
        <f t="shared" si="14"/>
        <v>5</v>
      </c>
      <c r="B158" s="129" t="s">
        <v>762</v>
      </c>
      <c r="C158" s="121">
        <v>40042</v>
      </c>
      <c r="D158" s="121"/>
      <c r="E158" s="123">
        <f t="shared" si="12"/>
        <v>0</v>
      </c>
      <c r="F158" s="123">
        <f t="shared" si="13"/>
        <v>0</v>
      </c>
      <c r="G158" s="124">
        <v>0</v>
      </c>
      <c r="H158" s="125">
        <v>0</v>
      </c>
      <c r="I158" s="123">
        <v>0</v>
      </c>
      <c r="J158" s="123">
        <v>0</v>
      </c>
      <c r="K158" s="126">
        <v>0</v>
      </c>
      <c r="L158" s="123">
        <v>0</v>
      </c>
      <c r="M158" s="123">
        <v>0</v>
      </c>
      <c r="N158" s="123">
        <v>0</v>
      </c>
      <c r="O158" s="123">
        <v>0</v>
      </c>
      <c r="P158" s="123">
        <v>0</v>
      </c>
      <c r="Q158" s="123">
        <v>0</v>
      </c>
      <c r="R158" s="123">
        <v>0</v>
      </c>
      <c r="S158" s="123">
        <v>0</v>
      </c>
      <c r="T158" s="123">
        <v>0</v>
      </c>
      <c r="U158" s="127">
        <v>0</v>
      </c>
      <c r="V158" s="127">
        <v>0</v>
      </c>
      <c r="W158" s="127">
        <v>0</v>
      </c>
      <c r="X158" s="127">
        <v>0</v>
      </c>
    </row>
    <row r="159" spans="1:24" ht="20.3" x14ac:dyDescent="0.35">
      <c r="A159" s="121">
        <f t="shared" si="14"/>
        <v>6</v>
      </c>
      <c r="B159" s="122" t="s">
        <v>763</v>
      </c>
      <c r="C159" s="121">
        <v>40075</v>
      </c>
      <c r="D159" s="121"/>
      <c r="E159" s="123">
        <f t="shared" si="12"/>
        <v>0</v>
      </c>
      <c r="F159" s="123">
        <f t="shared" si="13"/>
        <v>0</v>
      </c>
      <c r="G159" s="124">
        <v>0</v>
      </c>
      <c r="H159" s="125">
        <v>0</v>
      </c>
      <c r="I159" s="123">
        <v>0</v>
      </c>
      <c r="J159" s="123">
        <v>0</v>
      </c>
      <c r="K159" s="126">
        <v>0</v>
      </c>
      <c r="L159" s="123">
        <v>0</v>
      </c>
      <c r="M159" s="123">
        <v>0</v>
      </c>
      <c r="N159" s="123">
        <v>0</v>
      </c>
      <c r="O159" s="123">
        <v>0</v>
      </c>
      <c r="P159" s="123">
        <v>0</v>
      </c>
      <c r="Q159" s="123">
        <v>0</v>
      </c>
      <c r="R159" s="123">
        <v>0</v>
      </c>
      <c r="S159" s="123">
        <v>0</v>
      </c>
      <c r="T159" s="123">
        <v>0</v>
      </c>
      <c r="U159" s="127">
        <v>0</v>
      </c>
      <c r="V159" s="127">
        <v>0</v>
      </c>
      <c r="W159" s="127">
        <v>0</v>
      </c>
      <c r="X159" s="127">
        <v>0</v>
      </c>
    </row>
    <row r="160" spans="1:24" ht="20.3" x14ac:dyDescent="0.35">
      <c r="A160" s="121">
        <f t="shared" si="14"/>
        <v>7</v>
      </c>
      <c r="B160" s="122" t="s">
        <v>764</v>
      </c>
      <c r="C160" s="121">
        <v>40163</v>
      </c>
      <c r="D160" s="121"/>
      <c r="E160" s="123">
        <f t="shared" si="12"/>
        <v>0</v>
      </c>
      <c r="F160" s="123">
        <f t="shared" si="13"/>
        <v>0</v>
      </c>
      <c r="G160" s="124">
        <v>0</v>
      </c>
      <c r="H160" s="125">
        <v>0</v>
      </c>
      <c r="I160" s="123">
        <v>0</v>
      </c>
      <c r="J160" s="123">
        <v>0</v>
      </c>
      <c r="K160" s="126">
        <v>0</v>
      </c>
      <c r="L160" s="123">
        <v>0</v>
      </c>
      <c r="M160" s="123">
        <v>0</v>
      </c>
      <c r="N160" s="123">
        <v>0</v>
      </c>
      <c r="O160" s="123">
        <v>0</v>
      </c>
      <c r="P160" s="123">
        <v>0</v>
      </c>
      <c r="Q160" s="123">
        <v>0</v>
      </c>
      <c r="R160" s="123">
        <v>0</v>
      </c>
      <c r="S160" s="123">
        <v>0</v>
      </c>
      <c r="T160" s="123">
        <v>0</v>
      </c>
      <c r="U160" s="127">
        <v>0</v>
      </c>
      <c r="V160" s="127">
        <v>0</v>
      </c>
      <c r="W160" s="127">
        <v>0</v>
      </c>
      <c r="X160" s="127">
        <v>0</v>
      </c>
    </row>
    <row r="161" spans="1:24" ht="20.3" x14ac:dyDescent="0.35">
      <c r="A161" s="121">
        <f t="shared" si="14"/>
        <v>8</v>
      </c>
      <c r="B161" s="122" t="s">
        <v>765</v>
      </c>
      <c r="C161" s="121">
        <v>40196</v>
      </c>
      <c r="D161" s="121"/>
      <c r="E161" s="123">
        <f t="shared" si="12"/>
        <v>0</v>
      </c>
      <c r="F161" s="123">
        <f t="shared" si="13"/>
        <v>0</v>
      </c>
      <c r="G161" s="124">
        <v>0</v>
      </c>
      <c r="H161" s="125">
        <v>0</v>
      </c>
      <c r="I161" s="123">
        <v>0</v>
      </c>
      <c r="J161" s="123">
        <v>0</v>
      </c>
      <c r="K161" s="126">
        <v>0</v>
      </c>
      <c r="L161" s="123">
        <v>0</v>
      </c>
      <c r="M161" s="123">
        <v>0</v>
      </c>
      <c r="N161" s="123">
        <v>0</v>
      </c>
      <c r="O161" s="123">
        <v>0</v>
      </c>
      <c r="P161" s="123">
        <v>0</v>
      </c>
      <c r="Q161" s="123">
        <v>0</v>
      </c>
      <c r="R161" s="123">
        <v>0</v>
      </c>
      <c r="S161" s="123">
        <v>0</v>
      </c>
      <c r="T161" s="123">
        <v>0</v>
      </c>
      <c r="U161" s="127">
        <v>0</v>
      </c>
      <c r="V161" s="127">
        <v>0</v>
      </c>
      <c r="W161" s="127">
        <v>0</v>
      </c>
      <c r="X161" s="127">
        <v>0</v>
      </c>
    </row>
    <row r="162" spans="1:24" ht="20.3" x14ac:dyDescent="0.35">
      <c r="A162" s="121">
        <f t="shared" si="14"/>
        <v>9</v>
      </c>
      <c r="B162" s="130" t="s">
        <v>766</v>
      </c>
      <c r="C162" s="121">
        <v>39920</v>
      </c>
      <c r="D162" s="121"/>
      <c r="E162" s="123">
        <f t="shared" si="12"/>
        <v>0</v>
      </c>
      <c r="F162" s="123">
        <f t="shared" si="13"/>
        <v>0</v>
      </c>
      <c r="G162" s="124">
        <v>0</v>
      </c>
      <c r="H162" s="125">
        <v>0</v>
      </c>
      <c r="I162" s="123">
        <v>0</v>
      </c>
      <c r="J162" s="123">
        <v>0</v>
      </c>
      <c r="K162" s="126">
        <v>0</v>
      </c>
      <c r="L162" s="123">
        <v>0</v>
      </c>
      <c r="M162" s="123">
        <v>0</v>
      </c>
      <c r="N162" s="123">
        <v>0</v>
      </c>
      <c r="O162" s="123">
        <v>0</v>
      </c>
      <c r="P162" s="123">
        <v>0</v>
      </c>
      <c r="Q162" s="123">
        <v>0</v>
      </c>
      <c r="R162" s="123">
        <v>0</v>
      </c>
      <c r="S162" s="123">
        <v>0</v>
      </c>
      <c r="T162" s="123">
        <v>0</v>
      </c>
      <c r="U162" s="127">
        <v>0</v>
      </c>
      <c r="V162" s="127">
        <v>0</v>
      </c>
      <c r="W162" s="127">
        <v>0</v>
      </c>
      <c r="X162" s="127">
        <v>0</v>
      </c>
    </row>
    <row r="163" spans="1:24" ht="20.3" x14ac:dyDescent="0.35">
      <c r="A163" s="121">
        <f t="shared" si="14"/>
        <v>10</v>
      </c>
      <c r="B163" s="131" t="s">
        <v>767</v>
      </c>
      <c r="C163" s="121">
        <v>40031</v>
      </c>
      <c r="D163" s="121"/>
      <c r="E163" s="123">
        <f t="shared" si="12"/>
        <v>0</v>
      </c>
      <c r="F163" s="123">
        <f t="shared" si="13"/>
        <v>0</v>
      </c>
      <c r="G163" s="124">
        <v>0</v>
      </c>
      <c r="H163" s="125">
        <v>0</v>
      </c>
      <c r="I163" s="123">
        <v>0</v>
      </c>
      <c r="J163" s="123">
        <v>0</v>
      </c>
      <c r="K163" s="126">
        <v>0</v>
      </c>
      <c r="L163" s="123">
        <v>0</v>
      </c>
      <c r="M163" s="123">
        <v>0</v>
      </c>
      <c r="N163" s="123">
        <v>0</v>
      </c>
      <c r="O163" s="123">
        <v>0</v>
      </c>
      <c r="P163" s="123">
        <v>0</v>
      </c>
      <c r="Q163" s="123">
        <v>0</v>
      </c>
      <c r="R163" s="123">
        <v>0</v>
      </c>
      <c r="S163" s="123">
        <v>0</v>
      </c>
      <c r="T163" s="123">
        <v>0</v>
      </c>
      <c r="U163" s="127">
        <v>0</v>
      </c>
      <c r="V163" s="127">
        <v>0</v>
      </c>
      <c r="W163" s="127">
        <v>0</v>
      </c>
      <c r="X163" s="127">
        <v>0</v>
      </c>
    </row>
    <row r="164" spans="1:24" ht="20.3" x14ac:dyDescent="0.35">
      <c r="A164" s="121">
        <f t="shared" si="14"/>
        <v>11</v>
      </c>
      <c r="B164" s="130" t="s">
        <v>768</v>
      </c>
      <c r="C164" s="121">
        <v>40201</v>
      </c>
      <c r="D164" s="121"/>
      <c r="E164" s="123">
        <f t="shared" si="12"/>
        <v>0</v>
      </c>
      <c r="F164" s="123">
        <f t="shared" si="13"/>
        <v>0</v>
      </c>
      <c r="G164" s="124">
        <v>0</v>
      </c>
      <c r="H164" s="125">
        <v>0</v>
      </c>
      <c r="I164" s="123">
        <v>0</v>
      </c>
      <c r="J164" s="123">
        <v>0</v>
      </c>
      <c r="K164" s="126">
        <v>0</v>
      </c>
      <c r="L164" s="123">
        <v>0</v>
      </c>
      <c r="M164" s="123">
        <v>0</v>
      </c>
      <c r="N164" s="123">
        <v>0</v>
      </c>
      <c r="O164" s="123">
        <v>0</v>
      </c>
      <c r="P164" s="123">
        <v>0</v>
      </c>
      <c r="Q164" s="123">
        <v>0</v>
      </c>
      <c r="R164" s="123">
        <v>0</v>
      </c>
      <c r="S164" s="123">
        <v>0</v>
      </c>
      <c r="T164" s="123">
        <v>0</v>
      </c>
      <c r="U164" s="127">
        <v>0</v>
      </c>
      <c r="V164" s="127">
        <v>0</v>
      </c>
      <c r="W164" s="127">
        <v>0</v>
      </c>
      <c r="X164" s="127">
        <v>0</v>
      </c>
    </row>
    <row r="165" spans="1:24" ht="20.3" x14ac:dyDescent="0.35">
      <c r="A165" s="121">
        <f t="shared" si="14"/>
        <v>12</v>
      </c>
      <c r="B165" s="130" t="s">
        <v>769</v>
      </c>
      <c r="C165" s="121">
        <v>40211</v>
      </c>
      <c r="D165" s="121"/>
      <c r="E165" s="123">
        <f t="shared" si="12"/>
        <v>0</v>
      </c>
      <c r="F165" s="123">
        <f t="shared" si="13"/>
        <v>0</v>
      </c>
      <c r="G165" s="124">
        <v>0</v>
      </c>
      <c r="H165" s="125">
        <v>0</v>
      </c>
      <c r="I165" s="123">
        <v>0</v>
      </c>
      <c r="J165" s="123">
        <v>0</v>
      </c>
      <c r="K165" s="126">
        <v>0</v>
      </c>
      <c r="L165" s="123">
        <v>0</v>
      </c>
      <c r="M165" s="123">
        <v>0</v>
      </c>
      <c r="N165" s="123">
        <v>0</v>
      </c>
      <c r="O165" s="123">
        <v>0</v>
      </c>
      <c r="P165" s="123">
        <v>0</v>
      </c>
      <c r="Q165" s="123">
        <v>0</v>
      </c>
      <c r="R165" s="123">
        <v>0</v>
      </c>
      <c r="S165" s="123">
        <v>0</v>
      </c>
      <c r="T165" s="123">
        <v>0</v>
      </c>
      <c r="U165" s="127">
        <v>0</v>
      </c>
      <c r="V165" s="127">
        <v>0</v>
      </c>
      <c r="W165" s="127">
        <v>0</v>
      </c>
      <c r="X165" s="127">
        <v>0</v>
      </c>
    </row>
    <row r="166" spans="1:24" ht="20.3" x14ac:dyDescent="0.35">
      <c r="A166" s="121">
        <f t="shared" si="14"/>
        <v>13</v>
      </c>
      <c r="B166" s="130" t="s">
        <v>770</v>
      </c>
      <c r="C166" s="121">
        <v>40214</v>
      </c>
      <c r="D166" s="121"/>
      <c r="E166" s="123">
        <f t="shared" si="12"/>
        <v>0</v>
      </c>
      <c r="F166" s="123">
        <f t="shared" si="13"/>
        <v>0</v>
      </c>
      <c r="G166" s="124">
        <v>0</v>
      </c>
      <c r="H166" s="125">
        <v>0</v>
      </c>
      <c r="I166" s="123">
        <v>0</v>
      </c>
      <c r="J166" s="123">
        <v>0</v>
      </c>
      <c r="K166" s="126">
        <v>0</v>
      </c>
      <c r="L166" s="123">
        <v>0</v>
      </c>
      <c r="M166" s="123">
        <v>0</v>
      </c>
      <c r="N166" s="123">
        <v>0</v>
      </c>
      <c r="O166" s="123">
        <v>0</v>
      </c>
      <c r="P166" s="123">
        <v>0</v>
      </c>
      <c r="Q166" s="123">
        <v>0</v>
      </c>
      <c r="R166" s="123">
        <v>0</v>
      </c>
      <c r="S166" s="123">
        <v>0</v>
      </c>
      <c r="T166" s="123">
        <v>0</v>
      </c>
      <c r="U166" s="127">
        <v>0</v>
      </c>
      <c r="V166" s="127">
        <v>0</v>
      </c>
      <c r="W166" s="127">
        <v>0</v>
      </c>
      <c r="X166" s="127">
        <v>0</v>
      </c>
    </row>
    <row r="167" spans="1:24" ht="20.3" x14ac:dyDescent="0.35">
      <c r="A167" s="121">
        <f t="shared" si="14"/>
        <v>14</v>
      </c>
      <c r="B167" s="122" t="s">
        <v>1533</v>
      </c>
      <c r="C167" s="121">
        <v>40202</v>
      </c>
      <c r="D167" s="121"/>
      <c r="E167" s="123">
        <f t="shared" si="12"/>
        <v>0</v>
      </c>
      <c r="F167" s="123">
        <f t="shared" si="13"/>
        <v>0</v>
      </c>
      <c r="G167" s="124">
        <v>0</v>
      </c>
      <c r="H167" s="125">
        <v>0</v>
      </c>
      <c r="I167" s="123">
        <v>0</v>
      </c>
      <c r="J167" s="123">
        <v>0</v>
      </c>
      <c r="K167" s="126">
        <v>0</v>
      </c>
      <c r="L167" s="123">
        <v>0</v>
      </c>
      <c r="M167" s="123">
        <v>0</v>
      </c>
      <c r="N167" s="123">
        <v>0</v>
      </c>
      <c r="O167" s="123">
        <v>0</v>
      </c>
      <c r="P167" s="123">
        <v>0</v>
      </c>
      <c r="Q167" s="123">
        <v>0</v>
      </c>
      <c r="R167" s="123">
        <v>0</v>
      </c>
      <c r="S167" s="123">
        <v>0</v>
      </c>
      <c r="T167" s="123">
        <v>0</v>
      </c>
      <c r="U167" s="127">
        <v>0</v>
      </c>
      <c r="V167" s="127">
        <v>0</v>
      </c>
      <c r="W167" s="127">
        <v>0</v>
      </c>
      <c r="X167" s="127">
        <v>0</v>
      </c>
    </row>
    <row r="168" spans="1:24" ht="20.3" x14ac:dyDescent="0.35">
      <c r="A168" s="121">
        <f t="shared" si="14"/>
        <v>15</v>
      </c>
      <c r="B168" s="122" t="s">
        <v>771</v>
      </c>
      <c r="C168" s="121">
        <v>40204</v>
      </c>
      <c r="D168" s="121"/>
      <c r="E168" s="123">
        <f t="shared" si="12"/>
        <v>0</v>
      </c>
      <c r="F168" s="123">
        <f t="shared" si="13"/>
        <v>0</v>
      </c>
      <c r="G168" s="124">
        <v>0</v>
      </c>
      <c r="H168" s="125">
        <v>0</v>
      </c>
      <c r="I168" s="123">
        <v>0</v>
      </c>
      <c r="J168" s="123">
        <v>0</v>
      </c>
      <c r="K168" s="126">
        <v>0</v>
      </c>
      <c r="L168" s="123">
        <v>0</v>
      </c>
      <c r="M168" s="123">
        <v>0</v>
      </c>
      <c r="N168" s="123">
        <v>0</v>
      </c>
      <c r="O168" s="123">
        <v>0</v>
      </c>
      <c r="P168" s="123">
        <v>0</v>
      </c>
      <c r="Q168" s="123">
        <v>0</v>
      </c>
      <c r="R168" s="123">
        <v>0</v>
      </c>
      <c r="S168" s="123">
        <v>0</v>
      </c>
      <c r="T168" s="123">
        <v>0</v>
      </c>
      <c r="U168" s="127">
        <v>0</v>
      </c>
      <c r="V168" s="127">
        <v>0</v>
      </c>
      <c r="W168" s="127">
        <v>0</v>
      </c>
      <c r="X168" s="127">
        <v>0</v>
      </c>
    </row>
    <row r="169" spans="1:24" ht="20.3" x14ac:dyDescent="0.35">
      <c r="A169" s="121">
        <f t="shared" si="14"/>
        <v>16</v>
      </c>
      <c r="B169" s="130" t="s">
        <v>772</v>
      </c>
      <c r="C169" s="121">
        <v>40209</v>
      </c>
      <c r="D169" s="121"/>
      <c r="E169" s="123">
        <f t="shared" si="12"/>
        <v>0</v>
      </c>
      <c r="F169" s="123">
        <f t="shared" si="13"/>
        <v>0</v>
      </c>
      <c r="G169" s="124">
        <v>0</v>
      </c>
      <c r="H169" s="125">
        <v>0</v>
      </c>
      <c r="I169" s="123">
        <v>0</v>
      </c>
      <c r="J169" s="123">
        <v>0</v>
      </c>
      <c r="K169" s="126">
        <v>0</v>
      </c>
      <c r="L169" s="123">
        <v>0</v>
      </c>
      <c r="M169" s="123">
        <v>0</v>
      </c>
      <c r="N169" s="123">
        <v>0</v>
      </c>
      <c r="O169" s="123">
        <v>0</v>
      </c>
      <c r="P169" s="123">
        <v>0</v>
      </c>
      <c r="Q169" s="123">
        <v>0</v>
      </c>
      <c r="R169" s="123">
        <v>0</v>
      </c>
      <c r="S169" s="123">
        <v>0</v>
      </c>
      <c r="T169" s="123">
        <v>0</v>
      </c>
      <c r="U169" s="127">
        <v>0</v>
      </c>
      <c r="V169" s="127">
        <v>0</v>
      </c>
      <c r="W169" s="127">
        <v>0</v>
      </c>
      <c r="X169" s="127">
        <v>0</v>
      </c>
    </row>
    <row r="170" spans="1:24" ht="20.3" x14ac:dyDescent="0.35">
      <c r="A170" s="121">
        <f t="shared" si="14"/>
        <v>17</v>
      </c>
      <c r="B170" s="130" t="s">
        <v>773</v>
      </c>
      <c r="C170" s="121">
        <v>40232</v>
      </c>
      <c r="D170" s="121"/>
      <c r="E170" s="123">
        <f t="shared" si="12"/>
        <v>0</v>
      </c>
      <c r="F170" s="123">
        <f t="shared" si="13"/>
        <v>0</v>
      </c>
      <c r="G170" s="124">
        <v>0</v>
      </c>
      <c r="H170" s="125">
        <v>0</v>
      </c>
      <c r="I170" s="123">
        <v>0</v>
      </c>
      <c r="J170" s="123">
        <v>0</v>
      </c>
      <c r="K170" s="126">
        <v>0</v>
      </c>
      <c r="L170" s="123">
        <v>0</v>
      </c>
      <c r="M170" s="123">
        <v>0</v>
      </c>
      <c r="N170" s="123">
        <v>0</v>
      </c>
      <c r="O170" s="123">
        <v>0</v>
      </c>
      <c r="P170" s="123">
        <v>0</v>
      </c>
      <c r="Q170" s="123">
        <v>0</v>
      </c>
      <c r="R170" s="123">
        <v>0</v>
      </c>
      <c r="S170" s="123">
        <v>0</v>
      </c>
      <c r="T170" s="123">
        <v>0</v>
      </c>
      <c r="U170" s="127">
        <v>0</v>
      </c>
      <c r="V170" s="127">
        <v>0</v>
      </c>
      <c r="W170" s="127">
        <v>0</v>
      </c>
      <c r="X170" s="127">
        <v>0</v>
      </c>
    </row>
    <row r="171" spans="1:24" ht="20.3" x14ac:dyDescent="0.35">
      <c r="A171" s="121">
        <f t="shared" si="14"/>
        <v>18</v>
      </c>
      <c r="B171" s="130" t="s">
        <v>774</v>
      </c>
      <c r="C171" s="121">
        <v>40233</v>
      </c>
      <c r="D171" s="121"/>
      <c r="E171" s="123">
        <f t="shared" si="12"/>
        <v>0</v>
      </c>
      <c r="F171" s="123">
        <f t="shared" si="13"/>
        <v>0</v>
      </c>
      <c r="G171" s="124">
        <v>0</v>
      </c>
      <c r="H171" s="125">
        <v>0</v>
      </c>
      <c r="I171" s="123">
        <v>0</v>
      </c>
      <c r="J171" s="123">
        <v>0</v>
      </c>
      <c r="K171" s="126">
        <v>0</v>
      </c>
      <c r="L171" s="123">
        <v>0</v>
      </c>
      <c r="M171" s="123">
        <v>0</v>
      </c>
      <c r="N171" s="123">
        <v>0</v>
      </c>
      <c r="O171" s="123">
        <v>0</v>
      </c>
      <c r="P171" s="123">
        <v>0</v>
      </c>
      <c r="Q171" s="123">
        <v>0</v>
      </c>
      <c r="R171" s="123">
        <v>0</v>
      </c>
      <c r="S171" s="123">
        <v>0</v>
      </c>
      <c r="T171" s="123">
        <v>0</v>
      </c>
      <c r="U171" s="127">
        <v>0</v>
      </c>
      <c r="V171" s="127">
        <v>0</v>
      </c>
      <c r="W171" s="127">
        <v>0</v>
      </c>
      <c r="X171" s="127">
        <v>0</v>
      </c>
    </row>
    <row r="172" spans="1:24" ht="20.3" x14ac:dyDescent="0.35">
      <c r="A172" s="121">
        <f t="shared" si="14"/>
        <v>19</v>
      </c>
      <c r="B172" s="130" t="s">
        <v>775</v>
      </c>
      <c r="C172" s="121">
        <v>40226</v>
      </c>
      <c r="D172" s="121"/>
      <c r="E172" s="123">
        <f t="shared" si="12"/>
        <v>0</v>
      </c>
      <c r="F172" s="123">
        <f t="shared" si="13"/>
        <v>0</v>
      </c>
      <c r="G172" s="124">
        <v>0</v>
      </c>
      <c r="H172" s="125">
        <v>0</v>
      </c>
      <c r="I172" s="123">
        <v>0</v>
      </c>
      <c r="J172" s="123">
        <v>0</v>
      </c>
      <c r="K172" s="126">
        <v>0</v>
      </c>
      <c r="L172" s="123">
        <v>0</v>
      </c>
      <c r="M172" s="123">
        <v>0</v>
      </c>
      <c r="N172" s="123">
        <v>0</v>
      </c>
      <c r="O172" s="123">
        <v>0</v>
      </c>
      <c r="P172" s="123">
        <v>0</v>
      </c>
      <c r="Q172" s="123">
        <v>0</v>
      </c>
      <c r="R172" s="123">
        <v>0</v>
      </c>
      <c r="S172" s="123">
        <v>0</v>
      </c>
      <c r="T172" s="123">
        <v>0</v>
      </c>
      <c r="U172" s="127">
        <v>0</v>
      </c>
      <c r="V172" s="127">
        <v>0</v>
      </c>
      <c r="W172" s="127">
        <v>0</v>
      </c>
      <c r="X172" s="127">
        <v>0</v>
      </c>
    </row>
    <row r="173" spans="1:24" ht="20.3" x14ac:dyDescent="0.35">
      <c r="A173" s="121">
        <f t="shared" si="14"/>
        <v>20</v>
      </c>
      <c r="B173" s="130" t="s">
        <v>776</v>
      </c>
      <c r="C173" s="121">
        <v>40228</v>
      </c>
      <c r="D173" s="121"/>
      <c r="E173" s="123">
        <f t="shared" si="12"/>
        <v>0</v>
      </c>
      <c r="F173" s="123">
        <f t="shared" si="13"/>
        <v>0</v>
      </c>
      <c r="G173" s="124">
        <v>0</v>
      </c>
      <c r="H173" s="125">
        <v>0</v>
      </c>
      <c r="I173" s="123">
        <v>0</v>
      </c>
      <c r="J173" s="123">
        <v>0</v>
      </c>
      <c r="K173" s="126">
        <v>0</v>
      </c>
      <c r="L173" s="123">
        <v>0</v>
      </c>
      <c r="M173" s="123">
        <v>0</v>
      </c>
      <c r="N173" s="123">
        <v>0</v>
      </c>
      <c r="O173" s="123">
        <v>0</v>
      </c>
      <c r="P173" s="123">
        <v>0</v>
      </c>
      <c r="Q173" s="123">
        <v>0</v>
      </c>
      <c r="R173" s="123">
        <v>0</v>
      </c>
      <c r="S173" s="123">
        <v>0</v>
      </c>
      <c r="T173" s="123">
        <v>0</v>
      </c>
      <c r="U173" s="127">
        <v>0</v>
      </c>
      <c r="V173" s="127">
        <v>0</v>
      </c>
      <c r="W173" s="127">
        <v>0</v>
      </c>
      <c r="X173" s="127">
        <v>0</v>
      </c>
    </row>
    <row r="174" spans="1:24" ht="20.3" x14ac:dyDescent="0.35">
      <c r="A174" s="121">
        <f t="shared" si="14"/>
        <v>21</v>
      </c>
      <c r="B174" s="130" t="s">
        <v>777</v>
      </c>
      <c r="C174" s="121">
        <v>40231</v>
      </c>
      <c r="D174" s="121"/>
      <c r="E174" s="123">
        <f t="shared" si="12"/>
        <v>0</v>
      </c>
      <c r="F174" s="123">
        <f t="shared" si="13"/>
        <v>0</v>
      </c>
      <c r="G174" s="124">
        <v>0</v>
      </c>
      <c r="H174" s="125">
        <v>0</v>
      </c>
      <c r="I174" s="123">
        <v>0</v>
      </c>
      <c r="J174" s="123">
        <v>0</v>
      </c>
      <c r="K174" s="126">
        <v>0</v>
      </c>
      <c r="L174" s="123">
        <v>0</v>
      </c>
      <c r="M174" s="123">
        <v>0</v>
      </c>
      <c r="N174" s="123">
        <v>0</v>
      </c>
      <c r="O174" s="123">
        <v>0</v>
      </c>
      <c r="P174" s="123">
        <v>0</v>
      </c>
      <c r="Q174" s="123">
        <v>0</v>
      </c>
      <c r="R174" s="123">
        <v>0</v>
      </c>
      <c r="S174" s="123">
        <v>0</v>
      </c>
      <c r="T174" s="123">
        <v>0</v>
      </c>
      <c r="U174" s="127">
        <v>0</v>
      </c>
      <c r="V174" s="127">
        <v>0</v>
      </c>
      <c r="W174" s="127">
        <v>0</v>
      </c>
      <c r="X174" s="127">
        <v>0</v>
      </c>
    </row>
    <row r="175" spans="1:24" ht="20.3" x14ac:dyDescent="0.35">
      <c r="A175" s="121">
        <f t="shared" si="14"/>
        <v>22</v>
      </c>
      <c r="B175" s="130" t="s">
        <v>778</v>
      </c>
      <c r="C175" s="121">
        <v>40237</v>
      </c>
      <c r="D175" s="121"/>
      <c r="E175" s="123">
        <f t="shared" si="12"/>
        <v>0</v>
      </c>
      <c r="F175" s="123">
        <f t="shared" si="13"/>
        <v>0</v>
      </c>
      <c r="G175" s="124">
        <v>0</v>
      </c>
      <c r="H175" s="125">
        <v>0</v>
      </c>
      <c r="I175" s="123">
        <v>0</v>
      </c>
      <c r="J175" s="123">
        <v>0</v>
      </c>
      <c r="K175" s="126">
        <v>0</v>
      </c>
      <c r="L175" s="123">
        <v>0</v>
      </c>
      <c r="M175" s="123">
        <v>0</v>
      </c>
      <c r="N175" s="123">
        <v>0</v>
      </c>
      <c r="O175" s="123">
        <v>0</v>
      </c>
      <c r="P175" s="123">
        <v>0</v>
      </c>
      <c r="Q175" s="123">
        <v>0</v>
      </c>
      <c r="R175" s="123">
        <v>0</v>
      </c>
      <c r="S175" s="123">
        <v>0</v>
      </c>
      <c r="T175" s="123">
        <v>0</v>
      </c>
      <c r="U175" s="127">
        <v>0</v>
      </c>
      <c r="V175" s="127">
        <v>0</v>
      </c>
      <c r="W175" s="127">
        <v>0</v>
      </c>
      <c r="X175" s="127">
        <v>0</v>
      </c>
    </row>
    <row r="176" spans="1:24" ht="20.3" x14ac:dyDescent="0.35">
      <c r="A176" s="121">
        <f t="shared" si="14"/>
        <v>23</v>
      </c>
      <c r="B176" s="130" t="s">
        <v>779</v>
      </c>
      <c r="C176" s="121">
        <v>40249</v>
      </c>
      <c r="D176" s="121"/>
      <c r="E176" s="123">
        <f t="shared" si="12"/>
        <v>0</v>
      </c>
      <c r="F176" s="123">
        <f t="shared" si="13"/>
        <v>0</v>
      </c>
      <c r="G176" s="124">
        <v>0</v>
      </c>
      <c r="H176" s="125">
        <v>0</v>
      </c>
      <c r="I176" s="123">
        <v>0</v>
      </c>
      <c r="J176" s="123">
        <v>0</v>
      </c>
      <c r="K176" s="126">
        <v>0</v>
      </c>
      <c r="L176" s="123">
        <v>0</v>
      </c>
      <c r="M176" s="123">
        <v>0</v>
      </c>
      <c r="N176" s="123">
        <v>0</v>
      </c>
      <c r="O176" s="123">
        <v>0</v>
      </c>
      <c r="P176" s="123">
        <v>0</v>
      </c>
      <c r="Q176" s="123">
        <v>0</v>
      </c>
      <c r="R176" s="123">
        <v>0</v>
      </c>
      <c r="S176" s="123">
        <v>0</v>
      </c>
      <c r="T176" s="123">
        <v>0</v>
      </c>
      <c r="U176" s="127">
        <v>0</v>
      </c>
      <c r="V176" s="127">
        <v>0</v>
      </c>
      <c r="W176" s="127">
        <v>0</v>
      </c>
      <c r="X176" s="127">
        <v>0</v>
      </c>
    </row>
    <row r="177" spans="1:24" ht="20.3" x14ac:dyDescent="0.35">
      <c r="A177" s="121">
        <f t="shared" si="14"/>
        <v>24</v>
      </c>
      <c r="B177" s="130" t="s">
        <v>780</v>
      </c>
      <c r="C177" s="121">
        <v>40252</v>
      </c>
      <c r="D177" s="121"/>
      <c r="E177" s="123">
        <f t="shared" si="12"/>
        <v>0</v>
      </c>
      <c r="F177" s="123">
        <f t="shared" si="13"/>
        <v>0</v>
      </c>
      <c r="G177" s="124">
        <v>0</v>
      </c>
      <c r="H177" s="125">
        <v>0</v>
      </c>
      <c r="I177" s="123">
        <v>0</v>
      </c>
      <c r="J177" s="123">
        <v>0</v>
      </c>
      <c r="K177" s="126">
        <v>0</v>
      </c>
      <c r="L177" s="123">
        <v>0</v>
      </c>
      <c r="M177" s="123">
        <v>0</v>
      </c>
      <c r="N177" s="123">
        <v>0</v>
      </c>
      <c r="O177" s="123">
        <v>0</v>
      </c>
      <c r="P177" s="123">
        <v>0</v>
      </c>
      <c r="Q177" s="123">
        <v>0</v>
      </c>
      <c r="R177" s="123">
        <v>0</v>
      </c>
      <c r="S177" s="123">
        <v>0</v>
      </c>
      <c r="T177" s="123">
        <v>0</v>
      </c>
      <c r="U177" s="127">
        <v>0</v>
      </c>
      <c r="V177" s="127">
        <v>0</v>
      </c>
      <c r="W177" s="127">
        <v>0</v>
      </c>
      <c r="X177" s="127">
        <v>0</v>
      </c>
    </row>
    <row r="178" spans="1:24" ht="20.3" x14ac:dyDescent="0.35">
      <c r="A178" s="121">
        <f t="shared" si="14"/>
        <v>25</v>
      </c>
      <c r="B178" s="130" t="s">
        <v>781</v>
      </c>
      <c r="C178" s="121">
        <v>40253</v>
      </c>
      <c r="D178" s="121"/>
      <c r="E178" s="123">
        <f t="shared" si="12"/>
        <v>0</v>
      </c>
      <c r="F178" s="123">
        <f t="shared" si="13"/>
        <v>0</v>
      </c>
      <c r="G178" s="124">
        <v>0</v>
      </c>
      <c r="H178" s="125">
        <v>0</v>
      </c>
      <c r="I178" s="123">
        <v>0</v>
      </c>
      <c r="J178" s="123">
        <v>0</v>
      </c>
      <c r="K178" s="126">
        <v>0</v>
      </c>
      <c r="L178" s="123">
        <v>0</v>
      </c>
      <c r="M178" s="123">
        <v>0</v>
      </c>
      <c r="N178" s="123">
        <v>0</v>
      </c>
      <c r="O178" s="123">
        <v>0</v>
      </c>
      <c r="P178" s="123">
        <v>0</v>
      </c>
      <c r="Q178" s="123">
        <v>0</v>
      </c>
      <c r="R178" s="123">
        <v>0</v>
      </c>
      <c r="S178" s="123">
        <v>0</v>
      </c>
      <c r="T178" s="123">
        <v>0</v>
      </c>
      <c r="U178" s="127">
        <v>0</v>
      </c>
      <c r="V178" s="127">
        <v>0</v>
      </c>
      <c r="W178" s="127">
        <v>0</v>
      </c>
      <c r="X178" s="127">
        <v>0</v>
      </c>
    </row>
    <row r="179" spans="1:24" ht="20.3" x14ac:dyDescent="0.35">
      <c r="A179" s="121">
        <f t="shared" si="14"/>
        <v>26</v>
      </c>
      <c r="B179" s="122" t="s">
        <v>782</v>
      </c>
      <c r="C179" s="121">
        <v>40256</v>
      </c>
      <c r="D179" s="121"/>
      <c r="E179" s="123">
        <f t="shared" si="12"/>
        <v>0</v>
      </c>
      <c r="F179" s="123">
        <f t="shared" si="13"/>
        <v>0</v>
      </c>
      <c r="G179" s="124">
        <v>0</v>
      </c>
      <c r="H179" s="125">
        <v>0</v>
      </c>
      <c r="I179" s="123">
        <v>0</v>
      </c>
      <c r="J179" s="123">
        <v>0</v>
      </c>
      <c r="K179" s="126">
        <v>0</v>
      </c>
      <c r="L179" s="123">
        <v>0</v>
      </c>
      <c r="M179" s="123">
        <v>0</v>
      </c>
      <c r="N179" s="123">
        <v>0</v>
      </c>
      <c r="O179" s="123">
        <v>0</v>
      </c>
      <c r="P179" s="123">
        <v>0</v>
      </c>
      <c r="Q179" s="123">
        <v>0</v>
      </c>
      <c r="R179" s="123">
        <v>0</v>
      </c>
      <c r="S179" s="123">
        <v>0</v>
      </c>
      <c r="T179" s="123">
        <v>0</v>
      </c>
      <c r="U179" s="127">
        <v>0</v>
      </c>
      <c r="V179" s="127">
        <v>0</v>
      </c>
      <c r="W179" s="127">
        <v>0</v>
      </c>
      <c r="X179" s="127">
        <v>0</v>
      </c>
    </row>
    <row r="180" spans="1:24" ht="20.3" x14ac:dyDescent="0.35">
      <c r="A180" s="121">
        <f t="shared" si="14"/>
        <v>27</v>
      </c>
      <c r="B180" s="130" t="s">
        <v>783</v>
      </c>
      <c r="C180" s="121">
        <v>40441</v>
      </c>
      <c r="D180" s="121"/>
      <c r="E180" s="123">
        <f t="shared" si="12"/>
        <v>0</v>
      </c>
      <c r="F180" s="123">
        <f t="shared" si="13"/>
        <v>0</v>
      </c>
      <c r="G180" s="124">
        <v>0</v>
      </c>
      <c r="H180" s="125">
        <v>0</v>
      </c>
      <c r="I180" s="123">
        <v>0</v>
      </c>
      <c r="J180" s="123">
        <v>0</v>
      </c>
      <c r="K180" s="126">
        <v>0</v>
      </c>
      <c r="L180" s="123">
        <v>0</v>
      </c>
      <c r="M180" s="123">
        <v>0</v>
      </c>
      <c r="N180" s="123">
        <v>0</v>
      </c>
      <c r="O180" s="123">
        <v>0</v>
      </c>
      <c r="P180" s="123">
        <v>0</v>
      </c>
      <c r="Q180" s="123">
        <v>0</v>
      </c>
      <c r="R180" s="123">
        <v>0</v>
      </c>
      <c r="S180" s="123">
        <v>0</v>
      </c>
      <c r="T180" s="123">
        <v>0</v>
      </c>
      <c r="U180" s="127">
        <v>0</v>
      </c>
      <c r="V180" s="127">
        <v>0</v>
      </c>
      <c r="W180" s="127">
        <v>0</v>
      </c>
      <c r="X180" s="127">
        <v>0</v>
      </c>
    </row>
    <row r="181" spans="1:24" ht="20.3" x14ac:dyDescent="0.35">
      <c r="A181" s="121">
        <f t="shared" si="14"/>
        <v>28</v>
      </c>
      <c r="B181" s="122" t="s">
        <v>784</v>
      </c>
      <c r="C181" s="121">
        <v>40446</v>
      </c>
      <c r="D181" s="121"/>
      <c r="E181" s="123">
        <f t="shared" si="12"/>
        <v>0</v>
      </c>
      <c r="F181" s="123">
        <f t="shared" si="13"/>
        <v>0</v>
      </c>
      <c r="G181" s="124">
        <v>0</v>
      </c>
      <c r="H181" s="125">
        <v>0</v>
      </c>
      <c r="I181" s="123">
        <v>0</v>
      </c>
      <c r="J181" s="123">
        <v>0</v>
      </c>
      <c r="K181" s="126">
        <v>0</v>
      </c>
      <c r="L181" s="123">
        <v>0</v>
      </c>
      <c r="M181" s="123">
        <v>0</v>
      </c>
      <c r="N181" s="123">
        <v>0</v>
      </c>
      <c r="O181" s="123">
        <v>0</v>
      </c>
      <c r="P181" s="123">
        <v>0</v>
      </c>
      <c r="Q181" s="123">
        <v>0</v>
      </c>
      <c r="R181" s="123">
        <v>0</v>
      </c>
      <c r="S181" s="123">
        <v>0</v>
      </c>
      <c r="T181" s="123">
        <v>0</v>
      </c>
      <c r="U181" s="127">
        <v>0</v>
      </c>
      <c r="V181" s="127">
        <v>0</v>
      </c>
      <c r="W181" s="127">
        <v>0</v>
      </c>
      <c r="X181" s="127">
        <v>0</v>
      </c>
    </row>
    <row r="182" spans="1:24" ht="20.3" x14ac:dyDescent="0.35">
      <c r="A182" s="121">
        <f t="shared" si="14"/>
        <v>29</v>
      </c>
      <c r="B182" s="122" t="s">
        <v>785</v>
      </c>
      <c r="C182" s="121">
        <v>40430</v>
      </c>
      <c r="D182" s="121"/>
      <c r="E182" s="123">
        <f t="shared" si="12"/>
        <v>0</v>
      </c>
      <c r="F182" s="123">
        <f t="shared" si="13"/>
        <v>0</v>
      </c>
      <c r="G182" s="124">
        <v>0</v>
      </c>
      <c r="H182" s="125">
        <v>0</v>
      </c>
      <c r="I182" s="123">
        <v>0</v>
      </c>
      <c r="J182" s="123">
        <v>0</v>
      </c>
      <c r="K182" s="126">
        <v>0</v>
      </c>
      <c r="L182" s="123">
        <v>0</v>
      </c>
      <c r="M182" s="123">
        <v>0</v>
      </c>
      <c r="N182" s="123">
        <v>0</v>
      </c>
      <c r="O182" s="123">
        <v>0</v>
      </c>
      <c r="P182" s="123">
        <v>0</v>
      </c>
      <c r="Q182" s="123">
        <v>0</v>
      </c>
      <c r="R182" s="123">
        <v>0</v>
      </c>
      <c r="S182" s="123">
        <v>0</v>
      </c>
      <c r="T182" s="123">
        <v>0</v>
      </c>
      <c r="U182" s="127">
        <v>0</v>
      </c>
      <c r="V182" s="127">
        <v>0</v>
      </c>
      <c r="W182" s="127">
        <v>0</v>
      </c>
      <c r="X182" s="127">
        <v>0</v>
      </c>
    </row>
    <row r="183" spans="1:24" ht="20.3" x14ac:dyDescent="0.35">
      <c r="A183" s="121">
        <f t="shared" si="14"/>
        <v>30</v>
      </c>
      <c r="B183" s="122" t="s">
        <v>786</v>
      </c>
      <c r="C183" s="121">
        <v>40432</v>
      </c>
      <c r="D183" s="121"/>
      <c r="E183" s="123">
        <f t="shared" si="12"/>
        <v>0</v>
      </c>
      <c r="F183" s="123">
        <f t="shared" si="13"/>
        <v>0</v>
      </c>
      <c r="G183" s="124">
        <v>0</v>
      </c>
      <c r="H183" s="125">
        <v>0</v>
      </c>
      <c r="I183" s="123">
        <v>0</v>
      </c>
      <c r="J183" s="123">
        <v>0</v>
      </c>
      <c r="K183" s="126">
        <v>0</v>
      </c>
      <c r="L183" s="123">
        <v>0</v>
      </c>
      <c r="M183" s="123">
        <v>0</v>
      </c>
      <c r="N183" s="123">
        <v>0</v>
      </c>
      <c r="O183" s="123">
        <v>0</v>
      </c>
      <c r="P183" s="123">
        <v>0</v>
      </c>
      <c r="Q183" s="123">
        <v>0</v>
      </c>
      <c r="R183" s="123">
        <v>0</v>
      </c>
      <c r="S183" s="123">
        <v>0</v>
      </c>
      <c r="T183" s="123">
        <v>0</v>
      </c>
      <c r="U183" s="127">
        <v>0</v>
      </c>
      <c r="V183" s="127">
        <v>0</v>
      </c>
      <c r="W183" s="127">
        <v>0</v>
      </c>
      <c r="X183" s="127">
        <v>0</v>
      </c>
    </row>
    <row r="184" spans="1:24" ht="20.3" x14ac:dyDescent="0.35">
      <c r="A184" s="121">
        <f t="shared" si="14"/>
        <v>31</v>
      </c>
      <c r="B184" s="122" t="s">
        <v>787</v>
      </c>
      <c r="C184" s="121">
        <v>40435</v>
      </c>
      <c r="D184" s="121"/>
      <c r="E184" s="123">
        <f t="shared" si="12"/>
        <v>0</v>
      </c>
      <c r="F184" s="123">
        <f t="shared" si="13"/>
        <v>0</v>
      </c>
      <c r="G184" s="124">
        <v>0</v>
      </c>
      <c r="H184" s="125">
        <v>0</v>
      </c>
      <c r="I184" s="123">
        <v>0</v>
      </c>
      <c r="J184" s="123">
        <v>0</v>
      </c>
      <c r="K184" s="126">
        <v>0</v>
      </c>
      <c r="L184" s="123">
        <v>0</v>
      </c>
      <c r="M184" s="123">
        <v>0</v>
      </c>
      <c r="N184" s="123">
        <v>0</v>
      </c>
      <c r="O184" s="123">
        <v>0</v>
      </c>
      <c r="P184" s="123">
        <v>0</v>
      </c>
      <c r="Q184" s="123">
        <v>0</v>
      </c>
      <c r="R184" s="123">
        <v>0</v>
      </c>
      <c r="S184" s="123">
        <v>0</v>
      </c>
      <c r="T184" s="123">
        <v>0</v>
      </c>
      <c r="U184" s="127">
        <v>0</v>
      </c>
      <c r="V184" s="127">
        <v>0</v>
      </c>
      <c r="W184" s="127">
        <v>0</v>
      </c>
      <c r="X184" s="127">
        <v>0</v>
      </c>
    </row>
    <row r="185" spans="1:24" ht="20.3" x14ac:dyDescent="0.35">
      <c r="A185" s="121">
        <f t="shared" si="14"/>
        <v>32</v>
      </c>
      <c r="B185" s="130" t="s">
        <v>788</v>
      </c>
      <c r="C185" s="121">
        <v>40436</v>
      </c>
      <c r="D185" s="121"/>
      <c r="E185" s="123">
        <f t="shared" si="12"/>
        <v>0</v>
      </c>
      <c r="F185" s="123">
        <f t="shared" si="13"/>
        <v>0</v>
      </c>
      <c r="G185" s="124">
        <v>0</v>
      </c>
      <c r="H185" s="125">
        <v>0</v>
      </c>
      <c r="I185" s="123">
        <v>0</v>
      </c>
      <c r="J185" s="123">
        <v>0</v>
      </c>
      <c r="K185" s="126">
        <v>0</v>
      </c>
      <c r="L185" s="123">
        <v>0</v>
      </c>
      <c r="M185" s="123">
        <v>0</v>
      </c>
      <c r="N185" s="123">
        <v>0</v>
      </c>
      <c r="O185" s="123">
        <v>0</v>
      </c>
      <c r="P185" s="123">
        <v>0</v>
      </c>
      <c r="Q185" s="123">
        <v>0</v>
      </c>
      <c r="R185" s="123">
        <v>0</v>
      </c>
      <c r="S185" s="123">
        <v>0</v>
      </c>
      <c r="T185" s="123">
        <v>0</v>
      </c>
      <c r="U185" s="127">
        <v>0</v>
      </c>
      <c r="V185" s="127">
        <v>0</v>
      </c>
      <c r="W185" s="127">
        <v>0</v>
      </c>
      <c r="X185" s="127">
        <v>0</v>
      </c>
    </row>
    <row r="186" spans="1:24" ht="20.3" x14ac:dyDescent="0.35">
      <c r="A186" s="121">
        <f t="shared" si="14"/>
        <v>33</v>
      </c>
      <c r="B186" s="122" t="s">
        <v>789</v>
      </c>
      <c r="C186" s="121">
        <v>40473</v>
      </c>
      <c r="D186" s="121"/>
      <c r="E186" s="123">
        <f t="shared" ref="E186:E217" si="15">SUM(G186:X186)</f>
        <v>0</v>
      </c>
      <c r="F186" s="123">
        <f t="shared" si="13"/>
        <v>0</v>
      </c>
      <c r="G186" s="124">
        <v>0</v>
      </c>
      <c r="H186" s="125">
        <v>0</v>
      </c>
      <c r="I186" s="123">
        <v>0</v>
      </c>
      <c r="J186" s="123">
        <v>0</v>
      </c>
      <c r="K186" s="126">
        <v>0</v>
      </c>
      <c r="L186" s="123">
        <v>0</v>
      </c>
      <c r="M186" s="123">
        <v>0</v>
      </c>
      <c r="N186" s="123">
        <v>0</v>
      </c>
      <c r="O186" s="123">
        <v>0</v>
      </c>
      <c r="P186" s="123">
        <v>0</v>
      </c>
      <c r="Q186" s="123">
        <v>0</v>
      </c>
      <c r="R186" s="123">
        <v>0</v>
      </c>
      <c r="S186" s="123">
        <v>0</v>
      </c>
      <c r="T186" s="123">
        <v>0</v>
      </c>
      <c r="U186" s="127">
        <v>0</v>
      </c>
      <c r="V186" s="127">
        <v>0</v>
      </c>
      <c r="W186" s="127">
        <v>0</v>
      </c>
      <c r="X186" s="127">
        <v>0</v>
      </c>
    </row>
    <row r="187" spans="1:24" ht="20.3" x14ac:dyDescent="0.35">
      <c r="A187" s="121">
        <f t="shared" si="14"/>
        <v>34</v>
      </c>
      <c r="B187" s="122" t="s">
        <v>790</v>
      </c>
      <c r="C187" s="121">
        <v>40496</v>
      </c>
      <c r="D187" s="121"/>
      <c r="E187" s="123">
        <f t="shared" si="15"/>
        <v>0</v>
      </c>
      <c r="F187" s="123">
        <f t="shared" si="13"/>
        <v>0</v>
      </c>
      <c r="G187" s="123">
        <v>0</v>
      </c>
      <c r="H187" s="125">
        <v>0</v>
      </c>
      <c r="I187" s="123">
        <v>0</v>
      </c>
      <c r="J187" s="123">
        <v>0</v>
      </c>
      <c r="K187" s="126">
        <v>0</v>
      </c>
      <c r="L187" s="123">
        <v>0</v>
      </c>
      <c r="M187" s="123">
        <v>0</v>
      </c>
      <c r="N187" s="123">
        <v>0</v>
      </c>
      <c r="O187" s="123">
        <v>0</v>
      </c>
      <c r="P187" s="123">
        <v>0</v>
      </c>
      <c r="Q187" s="123">
        <v>0</v>
      </c>
      <c r="R187" s="123">
        <v>0</v>
      </c>
      <c r="S187" s="123">
        <v>0</v>
      </c>
      <c r="T187" s="123">
        <v>0</v>
      </c>
      <c r="U187" s="127">
        <v>0</v>
      </c>
      <c r="V187" s="127">
        <v>0</v>
      </c>
      <c r="W187" s="127">
        <v>0</v>
      </c>
      <c r="X187" s="127">
        <v>0</v>
      </c>
    </row>
    <row r="188" spans="1:24" ht="20.3" x14ac:dyDescent="0.35">
      <c r="A188" s="121">
        <f t="shared" si="14"/>
        <v>35</v>
      </c>
      <c r="B188" s="122" t="s">
        <v>791</v>
      </c>
      <c r="C188" s="121">
        <v>40498</v>
      </c>
      <c r="D188" s="121"/>
      <c r="E188" s="123">
        <f t="shared" si="15"/>
        <v>0</v>
      </c>
      <c r="F188" s="123">
        <f t="shared" si="13"/>
        <v>0</v>
      </c>
      <c r="G188" s="124">
        <v>0</v>
      </c>
      <c r="H188" s="125">
        <v>0</v>
      </c>
      <c r="I188" s="123">
        <v>0</v>
      </c>
      <c r="J188" s="123">
        <v>0</v>
      </c>
      <c r="K188" s="126">
        <v>0</v>
      </c>
      <c r="L188" s="123">
        <v>0</v>
      </c>
      <c r="M188" s="123">
        <v>0</v>
      </c>
      <c r="N188" s="123">
        <v>0</v>
      </c>
      <c r="O188" s="123">
        <v>0</v>
      </c>
      <c r="P188" s="123">
        <v>0</v>
      </c>
      <c r="Q188" s="123">
        <v>0</v>
      </c>
      <c r="R188" s="123">
        <v>0</v>
      </c>
      <c r="S188" s="123">
        <v>0</v>
      </c>
      <c r="T188" s="123">
        <v>0</v>
      </c>
      <c r="U188" s="127">
        <v>0</v>
      </c>
      <c r="V188" s="127">
        <v>0</v>
      </c>
      <c r="W188" s="127">
        <v>0</v>
      </c>
      <c r="X188" s="127">
        <v>0</v>
      </c>
    </row>
    <row r="189" spans="1:24" ht="20.3" x14ac:dyDescent="0.35">
      <c r="A189" s="121">
        <f t="shared" si="14"/>
        <v>36</v>
      </c>
      <c r="B189" s="122" t="s">
        <v>792</v>
      </c>
      <c r="C189" s="121">
        <v>40503</v>
      </c>
      <c r="D189" s="121"/>
      <c r="E189" s="123">
        <f t="shared" si="15"/>
        <v>0</v>
      </c>
      <c r="F189" s="123">
        <f t="shared" si="13"/>
        <v>0</v>
      </c>
      <c r="G189" s="124">
        <v>0</v>
      </c>
      <c r="H189" s="125">
        <v>0</v>
      </c>
      <c r="I189" s="123">
        <v>0</v>
      </c>
      <c r="J189" s="123">
        <v>0</v>
      </c>
      <c r="K189" s="126">
        <v>0</v>
      </c>
      <c r="L189" s="123">
        <v>0</v>
      </c>
      <c r="M189" s="123">
        <v>0</v>
      </c>
      <c r="N189" s="123">
        <v>0</v>
      </c>
      <c r="O189" s="123">
        <v>0</v>
      </c>
      <c r="P189" s="123">
        <v>0</v>
      </c>
      <c r="Q189" s="123">
        <v>0</v>
      </c>
      <c r="R189" s="123">
        <v>0</v>
      </c>
      <c r="S189" s="123">
        <v>0</v>
      </c>
      <c r="T189" s="123">
        <v>0</v>
      </c>
      <c r="U189" s="127">
        <v>0</v>
      </c>
      <c r="V189" s="127">
        <v>0</v>
      </c>
      <c r="W189" s="127">
        <v>0</v>
      </c>
      <c r="X189" s="127">
        <v>0</v>
      </c>
    </row>
    <row r="190" spans="1:24" ht="20.3" x14ac:dyDescent="0.35">
      <c r="A190" s="121">
        <f t="shared" si="14"/>
        <v>37</v>
      </c>
      <c r="B190" s="122" t="s">
        <v>793</v>
      </c>
      <c r="C190" s="121">
        <v>40522</v>
      </c>
      <c r="D190" s="121"/>
      <c r="E190" s="123">
        <f t="shared" si="15"/>
        <v>0</v>
      </c>
      <c r="F190" s="123">
        <f t="shared" si="13"/>
        <v>0</v>
      </c>
      <c r="G190" s="123">
        <v>0</v>
      </c>
      <c r="H190" s="125">
        <v>0</v>
      </c>
      <c r="I190" s="123">
        <v>0</v>
      </c>
      <c r="J190" s="123">
        <v>0</v>
      </c>
      <c r="K190" s="126">
        <v>0</v>
      </c>
      <c r="L190" s="123">
        <v>0</v>
      </c>
      <c r="M190" s="123">
        <v>0</v>
      </c>
      <c r="N190" s="123">
        <v>0</v>
      </c>
      <c r="O190" s="123">
        <v>0</v>
      </c>
      <c r="P190" s="123">
        <v>0</v>
      </c>
      <c r="Q190" s="123">
        <v>0</v>
      </c>
      <c r="R190" s="123">
        <v>0</v>
      </c>
      <c r="S190" s="123">
        <v>0</v>
      </c>
      <c r="T190" s="123">
        <v>0</v>
      </c>
      <c r="U190" s="127">
        <v>0</v>
      </c>
      <c r="V190" s="127">
        <v>0</v>
      </c>
      <c r="W190" s="127">
        <v>0</v>
      </c>
      <c r="X190" s="127">
        <v>0</v>
      </c>
    </row>
    <row r="191" spans="1:24" ht="20.3" x14ac:dyDescent="0.35">
      <c r="A191" s="121">
        <f t="shared" si="14"/>
        <v>38</v>
      </c>
      <c r="B191" s="122" t="s">
        <v>794</v>
      </c>
      <c r="C191" s="121">
        <v>40530</v>
      </c>
      <c r="D191" s="121"/>
      <c r="E191" s="123">
        <f t="shared" si="15"/>
        <v>0</v>
      </c>
      <c r="F191" s="123">
        <f t="shared" si="13"/>
        <v>0</v>
      </c>
      <c r="G191" s="124">
        <v>0</v>
      </c>
      <c r="H191" s="125">
        <v>0</v>
      </c>
      <c r="I191" s="123">
        <v>0</v>
      </c>
      <c r="J191" s="123">
        <v>0</v>
      </c>
      <c r="K191" s="126">
        <v>0</v>
      </c>
      <c r="L191" s="123">
        <v>0</v>
      </c>
      <c r="M191" s="123">
        <v>0</v>
      </c>
      <c r="N191" s="123">
        <v>0</v>
      </c>
      <c r="O191" s="123">
        <v>0</v>
      </c>
      <c r="P191" s="123">
        <v>0</v>
      </c>
      <c r="Q191" s="123">
        <v>0</v>
      </c>
      <c r="R191" s="123">
        <v>0</v>
      </c>
      <c r="S191" s="123">
        <v>0</v>
      </c>
      <c r="T191" s="123">
        <v>0</v>
      </c>
      <c r="U191" s="127">
        <v>0</v>
      </c>
      <c r="V191" s="127">
        <v>0</v>
      </c>
      <c r="W191" s="127">
        <v>0</v>
      </c>
      <c r="X191" s="127">
        <v>0</v>
      </c>
    </row>
    <row r="192" spans="1:24" ht="20.3" x14ac:dyDescent="0.35">
      <c r="A192" s="121">
        <f t="shared" si="14"/>
        <v>39</v>
      </c>
      <c r="B192" s="122" t="s">
        <v>795</v>
      </c>
      <c r="C192" s="121">
        <v>40532</v>
      </c>
      <c r="D192" s="121"/>
      <c r="E192" s="123">
        <f t="shared" si="15"/>
        <v>0</v>
      </c>
      <c r="F192" s="123">
        <f t="shared" si="13"/>
        <v>0</v>
      </c>
      <c r="G192" s="124">
        <v>0</v>
      </c>
      <c r="H192" s="125">
        <v>0</v>
      </c>
      <c r="I192" s="123">
        <v>0</v>
      </c>
      <c r="J192" s="123">
        <v>0</v>
      </c>
      <c r="K192" s="126">
        <v>0</v>
      </c>
      <c r="L192" s="123">
        <v>0</v>
      </c>
      <c r="M192" s="123">
        <v>0</v>
      </c>
      <c r="N192" s="123">
        <v>0</v>
      </c>
      <c r="O192" s="123">
        <v>0</v>
      </c>
      <c r="P192" s="123">
        <v>0</v>
      </c>
      <c r="Q192" s="123">
        <v>0</v>
      </c>
      <c r="R192" s="123">
        <v>0</v>
      </c>
      <c r="S192" s="123">
        <v>0</v>
      </c>
      <c r="T192" s="123">
        <v>0</v>
      </c>
      <c r="U192" s="127">
        <v>0</v>
      </c>
      <c r="V192" s="127">
        <v>0</v>
      </c>
      <c r="W192" s="127">
        <v>0</v>
      </c>
      <c r="X192" s="127">
        <v>0</v>
      </c>
    </row>
    <row r="193" spans="1:24" ht="20.3" x14ac:dyDescent="0.35">
      <c r="A193" s="121">
        <f t="shared" si="14"/>
        <v>40</v>
      </c>
      <c r="B193" s="122" t="s">
        <v>797</v>
      </c>
      <c r="C193" s="121">
        <v>40560</v>
      </c>
      <c r="D193" s="121"/>
      <c r="E193" s="123">
        <f t="shared" si="15"/>
        <v>0</v>
      </c>
      <c r="F193" s="123">
        <f t="shared" si="13"/>
        <v>0</v>
      </c>
      <c r="G193" s="124">
        <v>0</v>
      </c>
      <c r="H193" s="125">
        <v>0</v>
      </c>
      <c r="I193" s="123">
        <v>0</v>
      </c>
      <c r="J193" s="123">
        <v>0</v>
      </c>
      <c r="K193" s="126">
        <v>0</v>
      </c>
      <c r="L193" s="123">
        <v>0</v>
      </c>
      <c r="M193" s="123">
        <v>0</v>
      </c>
      <c r="N193" s="123">
        <v>0</v>
      </c>
      <c r="O193" s="123">
        <v>0</v>
      </c>
      <c r="P193" s="123">
        <v>0</v>
      </c>
      <c r="Q193" s="123">
        <v>0</v>
      </c>
      <c r="R193" s="123">
        <v>0</v>
      </c>
      <c r="S193" s="123">
        <v>0</v>
      </c>
      <c r="T193" s="123">
        <v>0</v>
      </c>
      <c r="U193" s="127">
        <v>0</v>
      </c>
      <c r="V193" s="127">
        <v>0</v>
      </c>
      <c r="W193" s="127">
        <v>0</v>
      </c>
      <c r="X193" s="127">
        <v>0</v>
      </c>
    </row>
    <row r="194" spans="1:24" ht="20.3" x14ac:dyDescent="0.35">
      <c r="A194" s="121">
        <f t="shared" si="14"/>
        <v>41</v>
      </c>
      <c r="B194" s="122" t="s">
        <v>798</v>
      </c>
      <c r="C194" s="121">
        <v>40565</v>
      </c>
      <c r="D194" s="121"/>
      <c r="E194" s="123">
        <f t="shared" si="15"/>
        <v>0</v>
      </c>
      <c r="F194" s="123">
        <f t="shared" si="13"/>
        <v>0</v>
      </c>
      <c r="G194" s="124">
        <v>0</v>
      </c>
      <c r="H194" s="125">
        <v>0</v>
      </c>
      <c r="I194" s="123">
        <v>0</v>
      </c>
      <c r="J194" s="123">
        <v>0</v>
      </c>
      <c r="K194" s="126">
        <v>0</v>
      </c>
      <c r="L194" s="123">
        <v>0</v>
      </c>
      <c r="M194" s="123">
        <v>0</v>
      </c>
      <c r="N194" s="123">
        <v>0</v>
      </c>
      <c r="O194" s="123">
        <v>0</v>
      </c>
      <c r="P194" s="123">
        <v>0</v>
      </c>
      <c r="Q194" s="123">
        <v>0</v>
      </c>
      <c r="R194" s="123">
        <v>0</v>
      </c>
      <c r="S194" s="123">
        <v>0</v>
      </c>
      <c r="T194" s="123">
        <v>0</v>
      </c>
      <c r="U194" s="127">
        <v>0</v>
      </c>
      <c r="V194" s="127">
        <v>0</v>
      </c>
      <c r="W194" s="127">
        <v>0</v>
      </c>
      <c r="X194" s="127">
        <v>0</v>
      </c>
    </row>
    <row r="195" spans="1:24" ht="20.3" x14ac:dyDescent="0.35">
      <c r="A195" s="121">
        <f t="shared" si="14"/>
        <v>42</v>
      </c>
      <c r="B195" s="122" t="s">
        <v>799</v>
      </c>
      <c r="C195" s="121">
        <v>40574</v>
      </c>
      <c r="D195" s="121"/>
      <c r="E195" s="123">
        <f t="shared" si="15"/>
        <v>0</v>
      </c>
      <c r="F195" s="123">
        <f t="shared" si="13"/>
        <v>0</v>
      </c>
      <c r="G195" s="124">
        <v>0</v>
      </c>
      <c r="H195" s="125">
        <v>0</v>
      </c>
      <c r="I195" s="123">
        <v>0</v>
      </c>
      <c r="J195" s="123">
        <v>0</v>
      </c>
      <c r="K195" s="126">
        <v>0</v>
      </c>
      <c r="L195" s="123">
        <v>0</v>
      </c>
      <c r="M195" s="123">
        <v>0</v>
      </c>
      <c r="N195" s="123">
        <v>0</v>
      </c>
      <c r="O195" s="123">
        <v>0</v>
      </c>
      <c r="P195" s="123">
        <v>0</v>
      </c>
      <c r="Q195" s="123">
        <v>0</v>
      </c>
      <c r="R195" s="123">
        <v>0</v>
      </c>
      <c r="S195" s="123">
        <v>0</v>
      </c>
      <c r="T195" s="123">
        <v>0</v>
      </c>
      <c r="U195" s="127">
        <v>0</v>
      </c>
      <c r="V195" s="127">
        <v>0</v>
      </c>
      <c r="W195" s="127">
        <v>0</v>
      </c>
      <c r="X195" s="127">
        <v>0</v>
      </c>
    </row>
    <row r="196" spans="1:24" ht="20.3" x14ac:dyDescent="0.35">
      <c r="A196" s="121">
        <f t="shared" si="14"/>
        <v>43</v>
      </c>
      <c r="B196" s="130" t="s">
        <v>800</v>
      </c>
      <c r="C196" s="121">
        <v>40578</v>
      </c>
      <c r="D196" s="121"/>
      <c r="E196" s="123">
        <f t="shared" si="15"/>
        <v>0</v>
      </c>
      <c r="F196" s="123">
        <f t="shared" si="13"/>
        <v>0</v>
      </c>
      <c r="G196" s="124">
        <v>0</v>
      </c>
      <c r="H196" s="125">
        <v>0</v>
      </c>
      <c r="I196" s="123">
        <v>0</v>
      </c>
      <c r="J196" s="123">
        <v>0</v>
      </c>
      <c r="K196" s="126">
        <v>0</v>
      </c>
      <c r="L196" s="123">
        <v>0</v>
      </c>
      <c r="M196" s="123">
        <v>0</v>
      </c>
      <c r="N196" s="123">
        <v>0</v>
      </c>
      <c r="O196" s="123">
        <v>0</v>
      </c>
      <c r="P196" s="123">
        <v>0</v>
      </c>
      <c r="Q196" s="123">
        <v>0</v>
      </c>
      <c r="R196" s="123">
        <v>0</v>
      </c>
      <c r="S196" s="123">
        <v>0</v>
      </c>
      <c r="T196" s="123">
        <v>0</v>
      </c>
      <c r="U196" s="127">
        <v>0</v>
      </c>
      <c r="V196" s="127">
        <v>0</v>
      </c>
      <c r="W196" s="127">
        <v>0</v>
      </c>
      <c r="X196" s="127">
        <v>0</v>
      </c>
    </row>
    <row r="197" spans="1:24" ht="20.3" x14ac:dyDescent="0.35">
      <c r="A197" s="121">
        <f t="shared" si="14"/>
        <v>44</v>
      </c>
      <c r="B197" s="130" t="s">
        <v>801</v>
      </c>
      <c r="C197" s="121">
        <v>40552</v>
      </c>
      <c r="D197" s="121"/>
      <c r="E197" s="123">
        <f t="shared" si="15"/>
        <v>0</v>
      </c>
      <c r="F197" s="123">
        <f t="shared" si="13"/>
        <v>0</v>
      </c>
      <c r="G197" s="124">
        <v>0</v>
      </c>
      <c r="H197" s="125">
        <v>0</v>
      </c>
      <c r="I197" s="123">
        <v>0</v>
      </c>
      <c r="J197" s="123">
        <v>0</v>
      </c>
      <c r="K197" s="126">
        <v>0</v>
      </c>
      <c r="L197" s="123">
        <v>0</v>
      </c>
      <c r="M197" s="123">
        <v>0</v>
      </c>
      <c r="N197" s="123">
        <v>0</v>
      </c>
      <c r="O197" s="123">
        <v>0</v>
      </c>
      <c r="P197" s="123">
        <v>0</v>
      </c>
      <c r="Q197" s="123">
        <v>0</v>
      </c>
      <c r="R197" s="123">
        <v>0</v>
      </c>
      <c r="S197" s="123">
        <v>0</v>
      </c>
      <c r="T197" s="123">
        <v>0</v>
      </c>
      <c r="U197" s="127">
        <v>0</v>
      </c>
      <c r="V197" s="127">
        <v>0</v>
      </c>
      <c r="W197" s="127">
        <v>0</v>
      </c>
      <c r="X197" s="127">
        <v>0</v>
      </c>
    </row>
    <row r="198" spans="1:24" ht="20.3" x14ac:dyDescent="0.35">
      <c r="A198" s="121">
        <f t="shared" si="14"/>
        <v>45</v>
      </c>
      <c r="B198" s="130" t="s">
        <v>802</v>
      </c>
      <c r="C198" s="121">
        <v>40554</v>
      </c>
      <c r="D198" s="121"/>
      <c r="E198" s="123">
        <f t="shared" si="15"/>
        <v>0</v>
      </c>
      <c r="F198" s="123">
        <f t="shared" si="13"/>
        <v>0</v>
      </c>
      <c r="G198" s="124">
        <v>0</v>
      </c>
      <c r="H198" s="125">
        <v>0</v>
      </c>
      <c r="I198" s="123">
        <v>0</v>
      </c>
      <c r="J198" s="123">
        <v>0</v>
      </c>
      <c r="K198" s="126">
        <v>0</v>
      </c>
      <c r="L198" s="123">
        <v>0</v>
      </c>
      <c r="M198" s="123">
        <v>0</v>
      </c>
      <c r="N198" s="123">
        <v>0</v>
      </c>
      <c r="O198" s="123">
        <v>0</v>
      </c>
      <c r="P198" s="123">
        <v>0</v>
      </c>
      <c r="Q198" s="123">
        <v>0</v>
      </c>
      <c r="R198" s="123">
        <v>0</v>
      </c>
      <c r="S198" s="123">
        <v>0</v>
      </c>
      <c r="T198" s="123">
        <v>0</v>
      </c>
      <c r="U198" s="127">
        <v>0</v>
      </c>
      <c r="V198" s="127">
        <v>0</v>
      </c>
      <c r="W198" s="127">
        <v>0</v>
      </c>
      <c r="X198" s="127">
        <v>0</v>
      </c>
    </row>
    <row r="199" spans="1:24" ht="20.3" x14ac:dyDescent="0.35">
      <c r="A199" s="121">
        <f t="shared" si="14"/>
        <v>46</v>
      </c>
      <c r="B199" s="130" t="s">
        <v>803</v>
      </c>
      <c r="C199" s="121">
        <v>40555</v>
      </c>
      <c r="D199" s="121"/>
      <c r="E199" s="123">
        <f t="shared" si="15"/>
        <v>0</v>
      </c>
      <c r="F199" s="123">
        <f t="shared" si="13"/>
        <v>0</v>
      </c>
      <c r="G199" s="124">
        <v>0</v>
      </c>
      <c r="H199" s="125">
        <v>0</v>
      </c>
      <c r="I199" s="123">
        <v>0</v>
      </c>
      <c r="J199" s="123">
        <v>0</v>
      </c>
      <c r="K199" s="126">
        <v>0</v>
      </c>
      <c r="L199" s="123">
        <v>0</v>
      </c>
      <c r="M199" s="123">
        <v>0</v>
      </c>
      <c r="N199" s="123">
        <v>0</v>
      </c>
      <c r="O199" s="123">
        <v>0</v>
      </c>
      <c r="P199" s="123">
        <v>0</v>
      </c>
      <c r="Q199" s="123">
        <v>0</v>
      </c>
      <c r="R199" s="123">
        <v>0</v>
      </c>
      <c r="S199" s="123">
        <v>0</v>
      </c>
      <c r="T199" s="123">
        <v>0</v>
      </c>
      <c r="U199" s="127">
        <v>0</v>
      </c>
      <c r="V199" s="127">
        <v>0</v>
      </c>
      <c r="W199" s="127">
        <v>0</v>
      </c>
      <c r="X199" s="127">
        <v>0</v>
      </c>
    </row>
    <row r="200" spans="1:24" ht="20.3" x14ac:dyDescent="0.35">
      <c r="A200" s="121">
        <f t="shared" si="14"/>
        <v>47</v>
      </c>
      <c r="B200" s="130" t="s">
        <v>804</v>
      </c>
      <c r="C200" s="121">
        <v>40621</v>
      </c>
      <c r="D200" s="121"/>
      <c r="E200" s="123">
        <f t="shared" si="15"/>
        <v>0</v>
      </c>
      <c r="F200" s="123">
        <f t="shared" si="13"/>
        <v>0</v>
      </c>
      <c r="G200" s="124">
        <v>0</v>
      </c>
      <c r="H200" s="125">
        <v>0</v>
      </c>
      <c r="I200" s="123">
        <v>0</v>
      </c>
      <c r="J200" s="123">
        <v>0</v>
      </c>
      <c r="K200" s="126">
        <v>0</v>
      </c>
      <c r="L200" s="123">
        <v>0</v>
      </c>
      <c r="M200" s="123">
        <v>0</v>
      </c>
      <c r="N200" s="123">
        <v>0</v>
      </c>
      <c r="O200" s="123">
        <v>0</v>
      </c>
      <c r="P200" s="123">
        <v>0</v>
      </c>
      <c r="Q200" s="123">
        <v>0</v>
      </c>
      <c r="R200" s="123">
        <v>0</v>
      </c>
      <c r="S200" s="123">
        <v>0</v>
      </c>
      <c r="T200" s="123">
        <v>0</v>
      </c>
      <c r="U200" s="127">
        <v>0</v>
      </c>
      <c r="V200" s="127">
        <v>0</v>
      </c>
      <c r="W200" s="127">
        <v>0</v>
      </c>
      <c r="X200" s="127">
        <v>0</v>
      </c>
    </row>
    <row r="201" spans="1:24" ht="20.3" x14ac:dyDescent="0.35">
      <c r="A201" s="121">
        <f t="shared" si="14"/>
        <v>48</v>
      </c>
      <c r="B201" s="130" t="s">
        <v>805</v>
      </c>
      <c r="C201" s="121">
        <v>40626</v>
      </c>
      <c r="D201" s="121"/>
      <c r="E201" s="123">
        <f t="shared" si="15"/>
        <v>0</v>
      </c>
      <c r="F201" s="123">
        <f t="shared" si="13"/>
        <v>0</v>
      </c>
      <c r="G201" s="124">
        <v>0</v>
      </c>
      <c r="H201" s="125">
        <v>0</v>
      </c>
      <c r="I201" s="123">
        <v>0</v>
      </c>
      <c r="J201" s="123">
        <v>0</v>
      </c>
      <c r="K201" s="126">
        <v>0</v>
      </c>
      <c r="L201" s="123">
        <v>0</v>
      </c>
      <c r="M201" s="123">
        <v>0</v>
      </c>
      <c r="N201" s="123">
        <v>0</v>
      </c>
      <c r="O201" s="123">
        <v>0</v>
      </c>
      <c r="P201" s="123">
        <v>0</v>
      </c>
      <c r="Q201" s="123">
        <v>0</v>
      </c>
      <c r="R201" s="123">
        <v>0</v>
      </c>
      <c r="S201" s="123">
        <v>0</v>
      </c>
      <c r="T201" s="123">
        <v>0</v>
      </c>
      <c r="U201" s="127">
        <v>0</v>
      </c>
      <c r="V201" s="127">
        <v>0</v>
      </c>
      <c r="W201" s="127">
        <v>0</v>
      </c>
      <c r="X201" s="127">
        <v>0</v>
      </c>
    </row>
    <row r="202" spans="1:24" ht="20.3" x14ac:dyDescent="0.35">
      <c r="A202" s="121">
        <f t="shared" si="14"/>
        <v>49</v>
      </c>
      <c r="B202" s="122" t="s">
        <v>806</v>
      </c>
      <c r="C202" s="121">
        <v>40629</v>
      </c>
      <c r="D202" s="121"/>
      <c r="E202" s="123">
        <f t="shared" si="15"/>
        <v>0</v>
      </c>
      <c r="F202" s="123">
        <f t="shared" si="13"/>
        <v>0</v>
      </c>
      <c r="G202" s="124">
        <v>0</v>
      </c>
      <c r="H202" s="125">
        <v>0</v>
      </c>
      <c r="I202" s="123">
        <v>0</v>
      </c>
      <c r="J202" s="123">
        <v>0</v>
      </c>
      <c r="K202" s="126">
        <v>0</v>
      </c>
      <c r="L202" s="123">
        <v>0</v>
      </c>
      <c r="M202" s="123">
        <v>0</v>
      </c>
      <c r="N202" s="123">
        <v>0</v>
      </c>
      <c r="O202" s="123">
        <v>0</v>
      </c>
      <c r="P202" s="123">
        <v>0</v>
      </c>
      <c r="Q202" s="123">
        <v>0</v>
      </c>
      <c r="R202" s="123">
        <v>0</v>
      </c>
      <c r="S202" s="123">
        <v>0</v>
      </c>
      <c r="T202" s="123">
        <v>0</v>
      </c>
      <c r="U202" s="127">
        <v>0</v>
      </c>
      <c r="V202" s="127">
        <v>0</v>
      </c>
      <c r="W202" s="127">
        <v>0</v>
      </c>
      <c r="X202" s="127">
        <v>0</v>
      </c>
    </row>
    <row r="203" spans="1:24" ht="20.3" x14ac:dyDescent="0.35">
      <c r="A203" s="121">
        <f t="shared" si="14"/>
        <v>50</v>
      </c>
      <c r="B203" s="122" t="s">
        <v>807</v>
      </c>
      <c r="C203" s="121">
        <v>40613</v>
      </c>
      <c r="D203" s="121"/>
      <c r="E203" s="123">
        <f t="shared" si="15"/>
        <v>0</v>
      </c>
      <c r="F203" s="123">
        <f t="shared" si="13"/>
        <v>0</v>
      </c>
      <c r="G203" s="124">
        <v>0</v>
      </c>
      <c r="H203" s="125">
        <v>0</v>
      </c>
      <c r="I203" s="123">
        <v>0</v>
      </c>
      <c r="J203" s="123">
        <v>0</v>
      </c>
      <c r="K203" s="126">
        <v>0</v>
      </c>
      <c r="L203" s="123">
        <v>0</v>
      </c>
      <c r="M203" s="123">
        <v>0</v>
      </c>
      <c r="N203" s="123">
        <v>0</v>
      </c>
      <c r="O203" s="123">
        <v>0</v>
      </c>
      <c r="P203" s="123">
        <v>0</v>
      </c>
      <c r="Q203" s="123">
        <v>0</v>
      </c>
      <c r="R203" s="123">
        <v>0</v>
      </c>
      <c r="S203" s="123">
        <v>0</v>
      </c>
      <c r="T203" s="123">
        <v>0</v>
      </c>
      <c r="U203" s="127">
        <v>0</v>
      </c>
      <c r="V203" s="127">
        <v>0</v>
      </c>
      <c r="W203" s="127">
        <v>0</v>
      </c>
      <c r="X203" s="127">
        <v>0</v>
      </c>
    </row>
    <row r="204" spans="1:24" ht="20.3" x14ac:dyDescent="0.35">
      <c r="A204" s="121">
        <f t="shared" si="14"/>
        <v>51</v>
      </c>
      <c r="B204" s="122" t="s">
        <v>808</v>
      </c>
      <c r="C204" s="121">
        <v>40633</v>
      </c>
      <c r="D204" s="121"/>
      <c r="E204" s="123">
        <f t="shared" si="15"/>
        <v>0</v>
      </c>
      <c r="F204" s="123">
        <f t="shared" si="13"/>
        <v>0</v>
      </c>
      <c r="G204" s="124">
        <v>0</v>
      </c>
      <c r="H204" s="125">
        <v>0</v>
      </c>
      <c r="I204" s="123">
        <v>0</v>
      </c>
      <c r="J204" s="123">
        <v>0</v>
      </c>
      <c r="K204" s="126">
        <v>0</v>
      </c>
      <c r="L204" s="123">
        <v>0</v>
      </c>
      <c r="M204" s="123">
        <v>0</v>
      </c>
      <c r="N204" s="123">
        <v>0</v>
      </c>
      <c r="O204" s="123">
        <v>0</v>
      </c>
      <c r="P204" s="123">
        <v>0</v>
      </c>
      <c r="Q204" s="123">
        <v>0</v>
      </c>
      <c r="R204" s="123">
        <v>0</v>
      </c>
      <c r="S204" s="123">
        <v>0</v>
      </c>
      <c r="T204" s="123">
        <v>0</v>
      </c>
      <c r="U204" s="127">
        <v>0</v>
      </c>
      <c r="V204" s="127">
        <v>0</v>
      </c>
      <c r="W204" s="127">
        <v>0</v>
      </c>
      <c r="X204" s="127">
        <v>0</v>
      </c>
    </row>
    <row r="205" spans="1:24" ht="20.3" x14ac:dyDescent="0.35">
      <c r="A205" s="121">
        <f t="shared" si="14"/>
        <v>52</v>
      </c>
      <c r="B205" s="130" t="s">
        <v>809</v>
      </c>
      <c r="C205" s="121">
        <v>40638</v>
      </c>
      <c r="D205" s="121"/>
      <c r="E205" s="123">
        <f t="shared" si="15"/>
        <v>0</v>
      </c>
      <c r="F205" s="123">
        <f t="shared" si="13"/>
        <v>0</v>
      </c>
      <c r="G205" s="124">
        <v>0</v>
      </c>
      <c r="H205" s="125">
        <v>0</v>
      </c>
      <c r="I205" s="123">
        <v>0</v>
      </c>
      <c r="J205" s="123">
        <v>0</v>
      </c>
      <c r="K205" s="126">
        <v>0</v>
      </c>
      <c r="L205" s="123">
        <v>0</v>
      </c>
      <c r="M205" s="123">
        <v>0</v>
      </c>
      <c r="N205" s="123">
        <v>0</v>
      </c>
      <c r="O205" s="123">
        <v>0</v>
      </c>
      <c r="P205" s="123">
        <v>0</v>
      </c>
      <c r="Q205" s="123">
        <v>0</v>
      </c>
      <c r="R205" s="123">
        <v>0</v>
      </c>
      <c r="S205" s="123">
        <v>0</v>
      </c>
      <c r="T205" s="123">
        <v>0</v>
      </c>
      <c r="U205" s="127">
        <v>0</v>
      </c>
      <c r="V205" s="127">
        <v>0</v>
      </c>
      <c r="W205" s="127">
        <v>0</v>
      </c>
      <c r="X205" s="127">
        <v>0</v>
      </c>
    </row>
    <row r="206" spans="1:24" ht="20.3" x14ac:dyDescent="0.35">
      <c r="A206" s="121">
        <f t="shared" si="14"/>
        <v>53</v>
      </c>
      <c r="B206" s="130" t="s">
        <v>810</v>
      </c>
      <c r="C206" s="121">
        <v>40639</v>
      </c>
      <c r="D206" s="121"/>
      <c r="E206" s="123">
        <f t="shared" si="15"/>
        <v>0</v>
      </c>
      <c r="F206" s="123">
        <f t="shared" si="13"/>
        <v>0</v>
      </c>
      <c r="G206" s="124">
        <v>0</v>
      </c>
      <c r="H206" s="125">
        <v>0</v>
      </c>
      <c r="I206" s="123">
        <v>0</v>
      </c>
      <c r="J206" s="123">
        <v>0</v>
      </c>
      <c r="K206" s="126">
        <v>0</v>
      </c>
      <c r="L206" s="123">
        <v>0</v>
      </c>
      <c r="M206" s="123">
        <v>0</v>
      </c>
      <c r="N206" s="123">
        <v>0</v>
      </c>
      <c r="O206" s="123">
        <v>0</v>
      </c>
      <c r="P206" s="123">
        <v>0</v>
      </c>
      <c r="Q206" s="123">
        <v>0</v>
      </c>
      <c r="R206" s="123">
        <v>0</v>
      </c>
      <c r="S206" s="123">
        <v>0</v>
      </c>
      <c r="T206" s="123">
        <v>0</v>
      </c>
      <c r="U206" s="127">
        <v>0</v>
      </c>
      <c r="V206" s="127">
        <v>0</v>
      </c>
      <c r="W206" s="127">
        <v>0</v>
      </c>
      <c r="X206" s="127">
        <v>0</v>
      </c>
    </row>
    <row r="207" spans="1:24" ht="20.3" x14ac:dyDescent="0.35">
      <c r="A207" s="121">
        <f t="shared" si="14"/>
        <v>54</v>
      </c>
      <c r="B207" s="130" t="s">
        <v>811</v>
      </c>
      <c r="C207" s="121">
        <v>40648</v>
      </c>
      <c r="D207" s="121"/>
      <c r="E207" s="123">
        <f t="shared" si="15"/>
        <v>0</v>
      </c>
      <c r="F207" s="123">
        <f t="shared" si="13"/>
        <v>0</v>
      </c>
      <c r="G207" s="124">
        <v>0</v>
      </c>
      <c r="H207" s="125">
        <v>0</v>
      </c>
      <c r="I207" s="123">
        <v>0</v>
      </c>
      <c r="J207" s="123">
        <v>0</v>
      </c>
      <c r="K207" s="126">
        <v>0</v>
      </c>
      <c r="L207" s="123">
        <v>0</v>
      </c>
      <c r="M207" s="123">
        <v>0</v>
      </c>
      <c r="N207" s="123">
        <v>0</v>
      </c>
      <c r="O207" s="123">
        <v>0</v>
      </c>
      <c r="P207" s="123">
        <v>0</v>
      </c>
      <c r="Q207" s="123">
        <v>0</v>
      </c>
      <c r="R207" s="123">
        <v>0</v>
      </c>
      <c r="S207" s="123">
        <v>0</v>
      </c>
      <c r="T207" s="123">
        <v>0</v>
      </c>
      <c r="U207" s="127">
        <v>0</v>
      </c>
      <c r="V207" s="127">
        <v>0</v>
      </c>
      <c r="W207" s="127">
        <v>0</v>
      </c>
      <c r="X207" s="127">
        <v>0</v>
      </c>
    </row>
    <row r="208" spans="1:24" ht="20.3" x14ac:dyDescent="0.35">
      <c r="A208" s="121">
        <f t="shared" si="14"/>
        <v>55</v>
      </c>
      <c r="B208" s="122" t="s">
        <v>812</v>
      </c>
      <c r="C208" s="121">
        <v>40616</v>
      </c>
      <c r="D208" s="121"/>
      <c r="E208" s="123">
        <f t="shared" si="15"/>
        <v>0</v>
      </c>
      <c r="F208" s="123">
        <f t="shared" si="13"/>
        <v>0</v>
      </c>
      <c r="G208" s="124">
        <v>0</v>
      </c>
      <c r="H208" s="125">
        <v>0</v>
      </c>
      <c r="I208" s="123">
        <v>0</v>
      </c>
      <c r="J208" s="123">
        <v>0</v>
      </c>
      <c r="K208" s="126">
        <v>0</v>
      </c>
      <c r="L208" s="123">
        <v>0</v>
      </c>
      <c r="M208" s="123">
        <v>0</v>
      </c>
      <c r="N208" s="123">
        <v>0</v>
      </c>
      <c r="O208" s="123">
        <v>0</v>
      </c>
      <c r="P208" s="123">
        <v>0</v>
      </c>
      <c r="Q208" s="123">
        <v>0</v>
      </c>
      <c r="R208" s="123">
        <v>0</v>
      </c>
      <c r="S208" s="123">
        <v>0</v>
      </c>
      <c r="T208" s="123">
        <v>0</v>
      </c>
      <c r="U208" s="127">
        <v>0</v>
      </c>
      <c r="V208" s="127">
        <v>0</v>
      </c>
      <c r="W208" s="127">
        <v>0</v>
      </c>
      <c r="X208" s="127">
        <v>0</v>
      </c>
    </row>
    <row r="209" spans="1:24" ht="20.3" x14ac:dyDescent="0.35">
      <c r="A209" s="121">
        <f t="shared" si="14"/>
        <v>56</v>
      </c>
      <c r="B209" s="122" t="s">
        <v>813</v>
      </c>
      <c r="C209" s="121">
        <v>40619</v>
      </c>
      <c r="D209" s="121"/>
      <c r="E209" s="123">
        <f t="shared" si="15"/>
        <v>0</v>
      </c>
      <c r="F209" s="123">
        <f t="shared" si="13"/>
        <v>0</v>
      </c>
      <c r="G209" s="124">
        <v>0</v>
      </c>
      <c r="H209" s="125">
        <v>0</v>
      </c>
      <c r="I209" s="123">
        <v>0</v>
      </c>
      <c r="J209" s="123">
        <v>0</v>
      </c>
      <c r="K209" s="126">
        <v>0</v>
      </c>
      <c r="L209" s="123">
        <v>0</v>
      </c>
      <c r="M209" s="123">
        <v>0</v>
      </c>
      <c r="N209" s="123">
        <v>0</v>
      </c>
      <c r="O209" s="123">
        <v>0</v>
      </c>
      <c r="P209" s="123">
        <v>0</v>
      </c>
      <c r="Q209" s="123">
        <v>0</v>
      </c>
      <c r="R209" s="123">
        <v>0</v>
      </c>
      <c r="S209" s="123">
        <v>0</v>
      </c>
      <c r="T209" s="123">
        <v>0</v>
      </c>
      <c r="U209" s="127">
        <v>0</v>
      </c>
      <c r="V209" s="127">
        <v>0</v>
      </c>
      <c r="W209" s="127">
        <v>0</v>
      </c>
      <c r="X209" s="127">
        <v>0</v>
      </c>
    </row>
    <row r="210" spans="1:24" ht="20.3" x14ac:dyDescent="0.35">
      <c r="A210" s="121">
        <f t="shared" si="14"/>
        <v>57</v>
      </c>
      <c r="B210" s="122" t="s">
        <v>814</v>
      </c>
      <c r="C210" s="121">
        <v>40660</v>
      </c>
      <c r="D210" s="121"/>
      <c r="E210" s="123">
        <f t="shared" si="15"/>
        <v>0</v>
      </c>
      <c r="F210" s="123">
        <f t="shared" si="13"/>
        <v>0</v>
      </c>
      <c r="G210" s="124">
        <v>0</v>
      </c>
      <c r="H210" s="125">
        <v>0</v>
      </c>
      <c r="I210" s="123">
        <v>0</v>
      </c>
      <c r="J210" s="123">
        <v>0</v>
      </c>
      <c r="K210" s="126">
        <v>0</v>
      </c>
      <c r="L210" s="123">
        <v>0</v>
      </c>
      <c r="M210" s="123">
        <v>0</v>
      </c>
      <c r="N210" s="123">
        <v>0</v>
      </c>
      <c r="O210" s="123">
        <v>0</v>
      </c>
      <c r="P210" s="123">
        <v>0</v>
      </c>
      <c r="Q210" s="123">
        <v>0</v>
      </c>
      <c r="R210" s="123">
        <v>0</v>
      </c>
      <c r="S210" s="123">
        <v>0</v>
      </c>
      <c r="T210" s="123">
        <v>0</v>
      </c>
      <c r="U210" s="127">
        <v>0</v>
      </c>
      <c r="V210" s="127">
        <v>0</v>
      </c>
      <c r="W210" s="127">
        <v>0</v>
      </c>
      <c r="X210" s="127">
        <v>0</v>
      </c>
    </row>
    <row r="211" spans="1:24" ht="20.3" x14ac:dyDescent="0.35">
      <c r="A211" s="121">
        <f t="shared" si="14"/>
        <v>58</v>
      </c>
      <c r="B211" s="130" t="s">
        <v>815</v>
      </c>
      <c r="C211" s="121">
        <v>40756</v>
      </c>
      <c r="D211" s="121"/>
      <c r="E211" s="123">
        <f t="shared" si="15"/>
        <v>0</v>
      </c>
      <c r="F211" s="123">
        <f t="shared" si="13"/>
        <v>0</v>
      </c>
      <c r="G211" s="124">
        <v>0</v>
      </c>
      <c r="H211" s="125">
        <v>0</v>
      </c>
      <c r="I211" s="123">
        <v>0</v>
      </c>
      <c r="J211" s="123">
        <v>0</v>
      </c>
      <c r="K211" s="126">
        <v>0</v>
      </c>
      <c r="L211" s="123">
        <v>0</v>
      </c>
      <c r="M211" s="123">
        <v>0</v>
      </c>
      <c r="N211" s="123">
        <v>0</v>
      </c>
      <c r="O211" s="123">
        <v>0</v>
      </c>
      <c r="P211" s="123">
        <v>0</v>
      </c>
      <c r="Q211" s="123">
        <v>0</v>
      </c>
      <c r="R211" s="123">
        <v>0</v>
      </c>
      <c r="S211" s="123">
        <v>0</v>
      </c>
      <c r="T211" s="123">
        <v>0</v>
      </c>
      <c r="U211" s="127">
        <v>0</v>
      </c>
      <c r="V211" s="127">
        <v>0</v>
      </c>
      <c r="W211" s="127">
        <v>0</v>
      </c>
      <c r="X211" s="127">
        <v>0</v>
      </c>
    </row>
    <row r="212" spans="1:24" ht="20.3" x14ac:dyDescent="0.35">
      <c r="A212" s="121">
        <f t="shared" si="14"/>
        <v>59</v>
      </c>
      <c r="B212" s="130" t="s">
        <v>1539</v>
      </c>
      <c r="C212" s="121">
        <v>40329</v>
      </c>
      <c r="D212" s="121"/>
      <c r="E212" s="123">
        <f t="shared" si="15"/>
        <v>0</v>
      </c>
      <c r="F212" s="123">
        <f t="shared" si="13"/>
        <v>0</v>
      </c>
      <c r="G212" s="124">
        <v>0</v>
      </c>
      <c r="H212" s="125">
        <v>0</v>
      </c>
      <c r="I212" s="123">
        <v>0</v>
      </c>
      <c r="J212" s="123">
        <v>0</v>
      </c>
      <c r="K212" s="126">
        <v>0</v>
      </c>
      <c r="L212" s="123">
        <v>0</v>
      </c>
      <c r="M212" s="123">
        <v>0</v>
      </c>
      <c r="N212" s="123">
        <v>0</v>
      </c>
      <c r="O212" s="123">
        <v>0</v>
      </c>
      <c r="P212" s="123">
        <v>0</v>
      </c>
      <c r="Q212" s="123">
        <v>0</v>
      </c>
      <c r="R212" s="123">
        <v>0</v>
      </c>
      <c r="S212" s="123">
        <v>0</v>
      </c>
      <c r="T212" s="123">
        <v>0</v>
      </c>
      <c r="U212" s="127">
        <v>0</v>
      </c>
      <c r="V212" s="127">
        <v>0</v>
      </c>
      <c r="W212" s="127">
        <v>0</v>
      </c>
      <c r="X212" s="127">
        <v>0</v>
      </c>
    </row>
    <row r="213" spans="1:24" ht="20.3" x14ac:dyDescent="0.35">
      <c r="A213" s="121">
        <f t="shared" si="14"/>
        <v>60</v>
      </c>
      <c r="B213" s="122" t="s">
        <v>1540</v>
      </c>
      <c r="C213" s="121">
        <v>46150</v>
      </c>
      <c r="D213" s="121"/>
      <c r="E213" s="123">
        <f t="shared" si="15"/>
        <v>0</v>
      </c>
      <c r="F213" s="123">
        <f t="shared" si="13"/>
        <v>0</v>
      </c>
      <c r="G213" s="123">
        <v>0</v>
      </c>
      <c r="H213" s="125">
        <v>0</v>
      </c>
      <c r="I213" s="123">
        <v>0</v>
      </c>
      <c r="J213" s="123">
        <v>0</v>
      </c>
      <c r="K213" s="126">
        <v>0</v>
      </c>
      <c r="L213" s="123">
        <v>0</v>
      </c>
      <c r="M213" s="123">
        <v>0</v>
      </c>
      <c r="N213" s="123">
        <v>0</v>
      </c>
      <c r="O213" s="123">
        <v>0</v>
      </c>
      <c r="P213" s="123">
        <v>0</v>
      </c>
      <c r="Q213" s="123">
        <v>0</v>
      </c>
      <c r="R213" s="123">
        <v>0</v>
      </c>
      <c r="S213" s="123">
        <v>0</v>
      </c>
      <c r="T213" s="123">
        <v>0</v>
      </c>
      <c r="U213" s="127">
        <v>0</v>
      </c>
      <c r="V213" s="127">
        <v>0</v>
      </c>
      <c r="W213" s="127">
        <v>0</v>
      </c>
      <c r="X213" s="127">
        <v>0</v>
      </c>
    </row>
    <row r="214" spans="1:24" ht="20.3" x14ac:dyDescent="0.35">
      <c r="A214" s="121">
        <f t="shared" si="14"/>
        <v>61</v>
      </c>
      <c r="B214" s="122" t="s">
        <v>65</v>
      </c>
      <c r="C214" s="121">
        <v>40737</v>
      </c>
      <c r="D214" s="121"/>
      <c r="E214" s="123">
        <f t="shared" si="15"/>
        <v>0</v>
      </c>
      <c r="F214" s="123">
        <f t="shared" si="13"/>
        <v>0</v>
      </c>
      <c r="G214" s="124">
        <v>0</v>
      </c>
      <c r="H214" s="125">
        <v>0</v>
      </c>
      <c r="I214" s="123">
        <v>0</v>
      </c>
      <c r="J214" s="123">
        <v>0</v>
      </c>
      <c r="K214" s="126">
        <v>0</v>
      </c>
      <c r="L214" s="123">
        <v>0</v>
      </c>
      <c r="M214" s="123">
        <v>0</v>
      </c>
      <c r="N214" s="123">
        <v>0</v>
      </c>
      <c r="O214" s="123">
        <v>0</v>
      </c>
      <c r="P214" s="123">
        <v>0</v>
      </c>
      <c r="Q214" s="123">
        <v>0</v>
      </c>
      <c r="R214" s="123">
        <v>0</v>
      </c>
      <c r="S214" s="123">
        <v>0</v>
      </c>
      <c r="T214" s="123">
        <v>0</v>
      </c>
      <c r="U214" s="127">
        <v>0</v>
      </c>
      <c r="V214" s="127">
        <v>0</v>
      </c>
      <c r="W214" s="127">
        <v>0</v>
      </c>
      <c r="X214" s="127">
        <v>0</v>
      </c>
    </row>
    <row r="215" spans="1:24" ht="20.3" x14ac:dyDescent="0.35">
      <c r="A215" s="121">
        <f t="shared" si="14"/>
        <v>62</v>
      </c>
      <c r="B215" s="122" t="s">
        <v>1885</v>
      </c>
      <c r="C215" s="121">
        <v>40986</v>
      </c>
      <c r="D215" s="121"/>
      <c r="E215" s="123">
        <f t="shared" si="15"/>
        <v>0</v>
      </c>
      <c r="F215" s="123">
        <f t="shared" si="13"/>
        <v>0</v>
      </c>
      <c r="G215" s="124">
        <v>0</v>
      </c>
      <c r="H215" s="125">
        <v>0</v>
      </c>
      <c r="I215" s="123">
        <v>0</v>
      </c>
      <c r="J215" s="123">
        <v>0</v>
      </c>
      <c r="K215" s="126">
        <v>0</v>
      </c>
      <c r="L215" s="123">
        <v>0</v>
      </c>
      <c r="M215" s="123">
        <v>0</v>
      </c>
      <c r="N215" s="124">
        <v>0</v>
      </c>
      <c r="O215" s="123">
        <v>0</v>
      </c>
      <c r="P215" s="123">
        <v>0</v>
      </c>
      <c r="Q215" s="123">
        <v>0</v>
      </c>
      <c r="R215" s="123">
        <v>0</v>
      </c>
      <c r="S215" s="123">
        <v>0</v>
      </c>
      <c r="T215" s="123">
        <v>0</v>
      </c>
      <c r="U215" s="124">
        <v>0</v>
      </c>
      <c r="V215" s="127">
        <v>0</v>
      </c>
      <c r="W215" s="127">
        <v>0</v>
      </c>
      <c r="X215" s="124">
        <v>0</v>
      </c>
    </row>
    <row r="216" spans="1:24" ht="20.3" x14ac:dyDescent="0.35">
      <c r="A216" s="121">
        <f t="shared" si="14"/>
        <v>63</v>
      </c>
      <c r="B216" s="129" t="s">
        <v>1653</v>
      </c>
      <c r="C216" s="121">
        <v>39635</v>
      </c>
      <c r="D216" s="121"/>
      <c r="E216" s="123">
        <f t="shared" si="15"/>
        <v>0</v>
      </c>
      <c r="F216" s="123">
        <f t="shared" si="13"/>
        <v>0</v>
      </c>
      <c r="G216" s="124">
        <v>0</v>
      </c>
      <c r="H216" s="125">
        <v>0</v>
      </c>
      <c r="I216" s="123">
        <v>0</v>
      </c>
      <c r="J216" s="123">
        <v>0</v>
      </c>
      <c r="K216" s="126">
        <v>0</v>
      </c>
      <c r="L216" s="123">
        <v>0</v>
      </c>
      <c r="M216" s="123">
        <v>0</v>
      </c>
      <c r="N216" s="123">
        <v>0</v>
      </c>
      <c r="O216" s="123">
        <v>0</v>
      </c>
      <c r="P216" s="123">
        <v>0</v>
      </c>
      <c r="Q216" s="123">
        <v>0</v>
      </c>
      <c r="R216" s="123">
        <v>0</v>
      </c>
      <c r="S216" s="123">
        <v>0</v>
      </c>
      <c r="T216" s="123">
        <v>0</v>
      </c>
      <c r="U216" s="127">
        <v>0</v>
      </c>
      <c r="V216" s="127">
        <v>0</v>
      </c>
      <c r="W216" s="127">
        <v>0</v>
      </c>
      <c r="X216" s="127">
        <v>0</v>
      </c>
    </row>
    <row r="217" spans="1:24" ht="20.3" x14ac:dyDescent="0.35">
      <c r="A217" s="121">
        <f t="shared" si="14"/>
        <v>64</v>
      </c>
      <c r="B217" s="130" t="s">
        <v>2285</v>
      </c>
      <c r="C217" s="121">
        <v>39461</v>
      </c>
      <c r="D217" s="121"/>
      <c r="E217" s="123">
        <f t="shared" si="15"/>
        <v>0</v>
      </c>
      <c r="F217" s="123">
        <f t="shared" si="13"/>
        <v>0</v>
      </c>
      <c r="G217" s="124">
        <v>0</v>
      </c>
      <c r="H217" s="125">
        <v>0</v>
      </c>
      <c r="I217" s="123">
        <v>0</v>
      </c>
      <c r="J217" s="123">
        <v>0</v>
      </c>
      <c r="K217" s="126">
        <v>0</v>
      </c>
      <c r="L217" s="123">
        <v>0</v>
      </c>
      <c r="M217" s="123">
        <v>0</v>
      </c>
      <c r="N217" s="123">
        <v>0</v>
      </c>
      <c r="O217" s="123">
        <v>0</v>
      </c>
      <c r="P217" s="123">
        <v>0</v>
      </c>
      <c r="Q217" s="123">
        <v>0</v>
      </c>
      <c r="R217" s="123">
        <v>0</v>
      </c>
      <c r="S217" s="123">
        <v>0</v>
      </c>
      <c r="T217" s="123">
        <v>0</v>
      </c>
      <c r="U217" s="127">
        <v>0</v>
      </c>
      <c r="V217" s="127">
        <v>0</v>
      </c>
      <c r="W217" s="127">
        <v>0</v>
      </c>
      <c r="X217" s="127">
        <v>0</v>
      </c>
    </row>
    <row r="218" spans="1:24" ht="20.3" x14ac:dyDescent="0.35">
      <c r="A218" s="121">
        <f t="shared" si="14"/>
        <v>65</v>
      </c>
      <c r="B218" s="130" t="s">
        <v>2286</v>
      </c>
      <c r="C218" s="121">
        <v>39575</v>
      </c>
      <c r="D218" s="121"/>
      <c r="E218" s="123">
        <f t="shared" ref="E218:E249" si="16">SUM(G218:X218)</f>
        <v>0</v>
      </c>
      <c r="F218" s="123">
        <f t="shared" ref="F218:F261" si="17">SUM(G218:W218)</f>
        <v>0</v>
      </c>
      <c r="G218" s="124">
        <v>0</v>
      </c>
      <c r="H218" s="125">
        <v>0</v>
      </c>
      <c r="I218" s="123">
        <v>0</v>
      </c>
      <c r="J218" s="123">
        <v>0</v>
      </c>
      <c r="K218" s="126">
        <v>0</v>
      </c>
      <c r="L218" s="123">
        <v>0</v>
      </c>
      <c r="M218" s="123">
        <v>0</v>
      </c>
      <c r="N218" s="123">
        <v>0</v>
      </c>
      <c r="O218" s="123">
        <v>0</v>
      </c>
      <c r="P218" s="123">
        <v>0</v>
      </c>
      <c r="Q218" s="123">
        <v>0</v>
      </c>
      <c r="R218" s="123">
        <v>0</v>
      </c>
      <c r="S218" s="123">
        <v>0</v>
      </c>
      <c r="T218" s="123">
        <v>0</v>
      </c>
      <c r="U218" s="127">
        <v>0</v>
      </c>
      <c r="V218" s="127">
        <v>0</v>
      </c>
      <c r="W218" s="127">
        <v>0</v>
      </c>
      <c r="X218" s="127">
        <v>0</v>
      </c>
    </row>
    <row r="219" spans="1:24" ht="20.3" x14ac:dyDescent="0.35">
      <c r="A219" s="121">
        <f t="shared" ref="A219:A264" si="18">A218+1</f>
        <v>66</v>
      </c>
      <c r="B219" s="130" t="s">
        <v>2287</v>
      </c>
      <c r="C219" s="121">
        <v>40849</v>
      </c>
      <c r="D219" s="121"/>
      <c r="E219" s="123">
        <f t="shared" si="16"/>
        <v>0</v>
      </c>
      <c r="F219" s="123">
        <f t="shared" si="17"/>
        <v>0</v>
      </c>
      <c r="G219" s="124">
        <v>0</v>
      </c>
      <c r="H219" s="125">
        <v>0</v>
      </c>
      <c r="I219" s="123">
        <v>0</v>
      </c>
      <c r="J219" s="123">
        <v>0</v>
      </c>
      <c r="K219" s="126">
        <v>0</v>
      </c>
      <c r="L219" s="123">
        <v>0</v>
      </c>
      <c r="M219" s="123">
        <v>0</v>
      </c>
      <c r="N219" s="123">
        <v>0</v>
      </c>
      <c r="O219" s="123">
        <v>0</v>
      </c>
      <c r="P219" s="123">
        <v>0</v>
      </c>
      <c r="Q219" s="123">
        <v>0</v>
      </c>
      <c r="R219" s="123">
        <v>0</v>
      </c>
      <c r="S219" s="123">
        <v>0</v>
      </c>
      <c r="T219" s="123">
        <v>0</v>
      </c>
      <c r="U219" s="127">
        <v>0</v>
      </c>
      <c r="V219" s="127">
        <v>0</v>
      </c>
      <c r="W219" s="127">
        <v>0</v>
      </c>
      <c r="X219" s="127">
        <v>0</v>
      </c>
    </row>
    <row r="220" spans="1:24" ht="20.3" x14ac:dyDescent="0.35">
      <c r="A220" s="121">
        <f t="shared" si="18"/>
        <v>67</v>
      </c>
      <c r="B220" s="130" t="s">
        <v>2288</v>
      </c>
      <c r="C220" s="121">
        <v>39459</v>
      </c>
      <c r="D220" s="121"/>
      <c r="E220" s="123">
        <f t="shared" si="16"/>
        <v>0</v>
      </c>
      <c r="F220" s="123">
        <f t="shared" si="17"/>
        <v>0</v>
      </c>
      <c r="G220" s="124">
        <v>0</v>
      </c>
      <c r="H220" s="125">
        <v>0</v>
      </c>
      <c r="I220" s="123">
        <v>0</v>
      </c>
      <c r="J220" s="123">
        <v>0</v>
      </c>
      <c r="K220" s="126">
        <v>0</v>
      </c>
      <c r="L220" s="123">
        <v>0</v>
      </c>
      <c r="M220" s="123">
        <v>0</v>
      </c>
      <c r="N220" s="123">
        <v>0</v>
      </c>
      <c r="O220" s="123">
        <v>0</v>
      </c>
      <c r="P220" s="123">
        <v>0</v>
      </c>
      <c r="Q220" s="123">
        <v>0</v>
      </c>
      <c r="R220" s="123">
        <v>0</v>
      </c>
      <c r="S220" s="123">
        <v>0</v>
      </c>
      <c r="T220" s="123">
        <v>0</v>
      </c>
      <c r="U220" s="127">
        <v>0</v>
      </c>
      <c r="V220" s="127">
        <v>0</v>
      </c>
      <c r="W220" s="127">
        <v>0</v>
      </c>
      <c r="X220" s="127">
        <v>0</v>
      </c>
    </row>
    <row r="221" spans="1:24" ht="20.3" x14ac:dyDescent="0.35">
      <c r="A221" s="121">
        <f t="shared" si="18"/>
        <v>68</v>
      </c>
      <c r="B221" s="130" t="s">
        <v>2289</v>
      </c>
      <c r="C221" s="121">
        <v>39375</v>
      </c>
      <c r="D221" s="121"/>
      <c r="E221" s="123">
        <f t="shared" si="16"/>
        <v>0</v>
      </c>
      <c r="F221" s="123">
        <f t="shared" si="17"/>
        <v>0</v>
      </c>
      <c r="G221" s="124">
        <v>0</v>
      </c>
      <c r="H221" s="125">
        <v>0</v>
      </c>
      <c r="I221" s="123">
        <v>0</v>
      </c>
      <c r="J221" s="123">
        <v>0</v>
      </c>
      <c r="K221" s="126">
        <v>0</v>
      </c>
      <c r="L221" s="123">
        <v>0</v>
      </c>
      <c r="M221" s="123">
        <v>0</v>
      </c>
      <c r="N221" s="123">
        <v>0</v>
      </c>
      <c r="O221" s="123">
        <v>0</v>
      </c>
      <c r="P221" s="123">
        <v>0</v>
      </c>
      <c r="Q221" s="123">
        <v>0</v>
      </c>
      <c r="R221" s="123">
        <v>0</v>
      </c>
      <c r="S221" s="123">
        <v>0</v>
      </c>
      <c r="T221" s="123">
        <v>0</v>
      </c>
      <c r="U221" s="127">
        <v>0</v>
      </c>
      <c r="V221" s="127">
        <v>0</v>
      </c>
      <c r="W221" s="127">
        <v>0</v>
      </c>
      <c r="X221" s="127">
        <v>0</v>
      </c>
    </row>
    <row r="222" spans="1:24" ht="20.3" x14ac:dyDescent="0.35">
      <c r="A222" s="121">
        <f t="shared" si="18"/>
        <v>69</v>
      </c>
      <c r="B222" s="130" t="s">
        <v>2290</v>
      </c>
      <c r="C222" s="121">
        <v>39376</v>
      </c>
      <c r="D222" s="121"/>
      <c r="E222" s="123">
        <f t="shared" si="16"/>
        <v>0</v>
      </c>
      <c r="F222" s="123">
        <f t="shared" si="17"/>
        <v>0</v>
      </c>
      <c r="G222" s="124">
        <v>0</v>
      </c>
      <c r="H222" s="125">
        <v>0</v>
      </c>
      <c r="I222" s="123">
        <v>0</v>
      </c>
      <c r="J222" s="123">
        <v>0</v>
      </c>
      <c r="K222" s="126">
        <v>0</v>
      </c>
      <c r="L222" s="123">
        <v>0</v>
      </c>
      <c r="M222" s="123">
        <v>0</v>
      </c>
      <c r="N222" s="123">
        <v>0</v>
      </c>
      <c r="O222" s="123">
        <v>0</v>
      </c>
      <c r="P222" s="123">
        <v>0</v>
      </c>
      <c r="Q222" s="123">
        <v>0</v>
      </c>
      <c r="R222" s="123">
        <v>0</v>
      </c>
      <c r="S222" s="123">
        <v>0</v>
      </c>
      <c r="T222" s="123">
        <v>0</v>
      </c>
      <c r="U222" s="127">
        <v>0</v>
      </c>
      <c r="V222" s="127">
        <v>0</v>
      </c>
      <c r="W222" s="127">
        <v>0</v>
      </c>
      <c r="X222" s="127">
        <v>0</v>
      </c>
    </row>
    <row r="223" spans="1:24" ht="20.3" x14ac:dyDescent="0.35">
      <c r="A223" s="121">
        <f t="shared" si="18"/>
        <v>70</v>
      </c>
      <c r="B223" s="130" t="s">
        <v>2291</v>
      </c>
      <c r="C223" s="121">
        <v>39377</v>
      </c>
      <c r="D223" s="121"/>
      <c r="E223" s="123">
        <f t="shared" si="16"/>
        <v>0</v>
      </c>
      <c r="F223" s="123">
        <f t="shared" si="17"/>
        <v>0</v>
      </c>
      <c r="G223" s="124">
        <v>0</v>
      </c>
      <c r="H223" s="125">
        <v>0</v>
      </c>
      <c r="I223" s="123">
        <v>0</v>
      </c>
      <c r="J223" s="123">
        <v>0</v>
      </c>
      <c r="K223" s="126">
        <v>0</v>
      </c>
      <c r="L223" s="123">
        <v>0</v>
      </c>
      <c r="M223" s="123">
        <v>0</v>
      </c>
      <c r="N223" s="123">
        <v>0</v>
      </c>
      <c r="O223" s="123">
        <v>0</v>
      </c>
      <c r="P223" s="123">
        <v>0</v>
      </c>
      <c r="Q223" s="123">
        <v>0</v>
      </c>
      <c r="R223" s="123">
        <v>0</v>
      </c>
      <c r="S223" s="123">
        <v>0</v>
      </c>
      <c r="T223" s="123">
        <v>0</v>
      </c>
      <c r="U223" s="127">
        <v>0</v>
      </c>
      <c r="V223" s="127">
        <v>0</v>
      </c>
      <c r="W223" s="127">
        <v>0</v>
      </c>
      <c r="X223" s="127">
        <v>0</v>
      </c>
    </row>
    <row r="224" spans="1:24" ht="20.3" x14ac:dyDescent="0.35">
      <c r="A224" s="121">
        <f t="shared" si="18"/>
        <v>71</v>
      </c>
      <c r="B224" s="130" t="s">
        <v>2292</v>
      </c>
      <c r="C224" s="121">
        <v>45289</v>
      </c>
      <c r="D224" s="121"/>
      <c r="E224" s="123">
        <f t="shared" si="16"/>
        <v>0</v>
      </c>
      <c r="F224" s="123">
        <f t="shared" si="17"/>
        <v>0</v>
      </c>
      <c r="G224" s="124">
        <v>0</v>
      </c>
      <c r="H224" s="125">
        <v>0</v>
      </c>
      <c r="I224" s="123">
        <v>0</v>
      </c>
      <c r="J224" s="123">
        <v>0</v>
      </c>
      <c r="K224" s="126">
        <v>0</v>
      </c>
      <c r="L224" s="123">
        <v>0</v>
      </c>
      <c r="M224" s="123">
        <v>0</v>
      </c>
      <c r="N224" s="123">
        <v>0</v>
      </c>
      <c r="O224" s="123">
        <v>0</v>
      </c>
      <c r="P224" s="123">
        <v>0</v>
      </c>
      <c r="Q224" s="123">
        <v>0</v>
      </c>
      <c r="R224" s="123">
        <v>0</v>
      </c>
      <c r="S224" s="123">
        <v>0</v>
      </c>
      <c r="T224" s="123">
        <v>0</v>
      </c>
      <c r="U224" s="127">
        <v>0</v>
      </c>
      <c r="V224" s="127">
        <v>0</v>
      </c>
      <c r="W224" s="127">
        <v>0</v>
      </c>
      <c r="X224" s="127">
        <v>0</v>
      </c>
    </row>
    <row r="225" spans="1:24" ht="20.3" x14ac:dyDescent="0.35">
      <c r="A225" s="121">
        <f t="shared" si="18"/>
        <v>72</v>
      </c>
      <c r="B225" s="130" t="s">
        <v>2293</v>
      </c>
      <c r="C225" s="121">
        <v>39449</v>
      </c>
      <c r="D225" s="121"/>
      <c r="E225" s="123">
        <f t="shared" si="16"/>
        <v>0</v>
      </c>
      <c r="F225" s="123">
        <f t="shared" si="17"/>
        <v>0</v>
      </c>
      <c r="G225" s="124">
        <v>0</v>
      </c>
      <c r="H225" s="125">
        <v>0</v>
      </c>
      <c r="I225" s="123">
        <v>0</v>
      </c>
      <c r="J225" s="123">
        <v>0</v>
      </c>
      <c r="K225" s="126">
        <v>0</v>
      </c>
      <c r="L225" s="123">
        <v>0</v>
      </c>
      <c r="M225" s="123">
        <v>0</v>
      </c>
      <c r="N225" s="123">
        <v>0</v>
      </c>
      <c r="O225" s="123">
        <v>0</v>
      </c>
      <c r="P225" s="123">
        <v>0</v>
      </c>
      <c r="Q225" s="123">
        <v>0</v>
      </c>
      <c r="R225" s="123">
        <v>0</v>
      </c>
      <c r="S225" s="123">
        <v>0</v>
      </c>
      <c r="T225" s="123">
        <v>0</v>
      </c>
      <c r="U225" s="127">
        <v>0</v>
      </c>
      <c r="V225" s="127">
        <v>0</v>
      </c>
      <c r="W225" s="127">
        <v>0</v>
      </c>
      <c r="X225" s="127">
        <v>0</v>
      </c>
    </row>
    <row r="226" spans="1:24" ht="20.3" x14ac:dyDescent="0.35">
      <c r="A226" s="121">
        <f t="shared" si="18"/>
        <v>73</v>
      </c>
      <c r="B226" s="130" t="s">
        <v>2294</v>
      </c>
      <c r="C226" s="121">
        <v>40549</v>
      </c>
      <c r="D226" s="121"/>
      <c r="E226" s="123">
        <f t="shared" si="16"/>
        <v>0</v>
      </c>
      <c r="F226" s="123">
        <f t="shared" si="17"/>
        <v>0</v>
      </c>
      <c r="G226" s="124">
        <v>0</v>
      </c>
      <c r="H226" s="125">
        <v>0</v>
      </c>
      <c r="I226" s="123">
        <v>0</v>
      </c>
      <c r="J226" s="123">
        <v>0</v>
      </c>
      <c r="K226" s="126">
        <v>0</v>
      </c>
      <c r="L226" s="123">
        <v>0</v>
      </c>
      <c r="M226" s="123">
        <v>0</v>
      </c>
      <c r="N226" s="123">
        <v>0</v>
      </c>
      <c r="O226" s="123">
        <v>0</v>
      </c>
      <c r="P226" s="123">
        <v>0</v>
      </c>
      <c r="Q226" s="123">
        <v>0</v>
      </c>
      <c r="R226" s="123">
        <v>0</v>
      </c>
      <c r="S226" s="123">
        <v>0</v>
      </c>
      <c r="T226" s="123">
        <v>0</v>
      </c>
      <c r="U226" s="127">
        <v>0</v>
      </c>
      <c r="V226" s="127">
        <v>0</v>
      </c>
      <c r="W226" s="127">
        <v>0</v>
      </c>
      <c r="X226" s="127">
        <v>0</v>
      </c>
    </row>
    <row r="227" spans="1:24" ht="20.3" x14ac:dyDescent="0.35">
      <c r="A227" s="121">
        <f t="shared" si="18"/>
        <v>74</v>
      </c>
      <c r="B227" s="130" t="s">
        <v>2295</v>
      </c>
      <c r="C227" s="121">
        <v>40164</v>
      </c>
      <c r="D227" s="121"/>
      <c r="E227" s="123">
        <f t="shared" si="16"/>
        <v>0</v>
      </c>
      <c r="F227" s="123">
        <f t="shared" si="17"/>
        <v>0</v>
      </c>
      <c r="G227" s="124">
        <v>0</v>
      </c>
      <c r="H227" s="125">
        <v>0</v>
      </c>
      <c r="I227" s="123">
        <v>0</v>
      </c>
      <c r="J227" s="123">
        <v>0</v>
      </c>
      <c r="K227" s="126">
        <v>0</v>
      </c>
      <c r="L227" s="123">
        <v>0</v>
      </c>
      <c r="M227" s="123">
        <v>0</v>
      </c>
      <c r="N227" s="123">
        <v>0</v>
      </c>
      <c r="O227" s="123">
        <v>0</v>
      </c>
      <c r="P227" s="123">
        <v>0</v>
      </c>
      <c r="Q227" s="123">
        <v>0</v>
      </c>
      <c r="R227" s="123">
        <v>0</v>
      </c>
      <c r="S227" s="123">
        <v>0</v>
      </c>
      <c r="T227" s="123">
        <v>0</v>
      </c>
      <c r="U227" s="127">
        <v>0</v>
      </c>
      <c r="V227" s="127">
        <v>0</v>
      </c>
      <c r="W227" s="127">
        <v>0</v>
      </c>
      <c r="X227" s="127">
        <v>0</v>
      </c>
    </row>
    <row r="228" spans="1:24" ht="20.3" x14ac:dyDescent="0.35">
      <c r="A228" s="121">
        <f t="shared" si="18"/>
        <v>75</v>
      </c>
      <c r="B228" s="130" t="s">
        <v>2296</v>
      </c>
      <c r="C228" s="121">
        <v>40785</v>
      </c>
      <c r="D228" s="121"/>
      <c r="E228" s="123">
        <f t="shared" si="16"/>
        <v>0</v>
      </c>
      <c r="F228" s="123">
        <f t="shared" si="17"/>
        <v>0</v>
      </c>
      <c r="G228" s="124">
        <v>0</v>
      </c>
      <c r="H228" s="125">
        <v>0</v>
      </c>
      <c r="I228" s="123">
        <v>0</v>
      </c>
      <c r="J228" s="123">
        <v>0</v>
      </c>
      <c r="K228" s="126">
        <v>0</v>
      </c>
      <c r="L228" s="123">
        <v>0</v>
      </c>
      <c r="M228" s="123">
        <v>0</v>
      </c>
      <c r="N228" s="123">
        <v>0</v>
      </c>
      <c r="O228" s="123">
        <v>0</v>
      </c>
      <c r="P228" s="123">
        <v>0</v>
      </c>
      <c r="Q228" s="123">
        <v>0</v>
      </c>
      <c r="R228" s="123">
        <v>0</v>
      </c>
      <c r="S228" s="123">
        <v>0</v>
      </c>
      <c r="T228" s="123">
        <v>0</v>
      </c>
      <c r="U228" s="127">
        <v>0</v>
      </c>
      <c r="V228" s="127">
        <v>0</v>
      </c>
      <c r="W228" s="127">
        <v>0</v>
      </c>
      <c r="X228" s="127">
        <v>0</v>
      </c>
    </row>
    <row r="229" spans="1:24" ht="20.3" x14ac:dyDescent="0.35">
      <c r="A229" s="121">
        <f t="shared" si="18"/>
        <v>76</v>
      </c>
      <c r="B229" s="130" t="s">
        <v>2297</v>
      </c>
      <c r="C229" s="121">
        <v>39382</v>
      </c>
      <c r="D229" s="121"/>
      <c r="E229" s="123">
        <f t="shared" si="16"/>
        <v>0</v>
      </c>
      <c r="F229" s="123">
        <f t="shared" si="17"/>
        <v>0</v>
      </c>
      <c r="G229" s="124">
        <v>0</v>
      </c>
      <c r="H229" s="125">
        <v>0</v>
      </c>
      <c r="I229" s="123">
        <v>0</v>
      </c>
      <c r="J229" s="123">
        <v>0</v>
      </c>
      <c r="K229" s="126">
        <v>0</v>
      </c>
      <c r="L229" s="123">
        <v>0</v>
      </c>
      <c r="M229" s="123">
        <v>0</v>
      </c>
      <c r="N229" s="123">
        <v>0</v>
      </c>
      <c r="O229" s="123">
        <v>0</v>
      </c>
      <c r="P229" s="123">
        <v>0</v>
      </c>
      <c r="Q229" s="123">
        <v>0</v>
      </c>
      <c r="R229" s="123">
        <v>0</v>
      </c>
      <c r="S229" s="123">
        <v>0</v>
      </c>
      <c r="T229" s="123">
        <v>0</v>
      </c>
      <c r="U229" s="127">
        <v>0</v>
      </c>
      <c r="V229" s="127">
        <v>0</v>
      </c>
      <c r="W229" s="127">
        <v>0</v>
      </c>
      <c r="X229" s="127">
        <v>0</v>
      </c>
    </row>
    <row r="230" spans="1:24" ht="20.3" x14ac:dyDescent="0.35">
      <c r="A230" s="121">
        <f t="shared" si="18"/>
        <v>77</v>
      </c>
      <c r="B230" s="130" t="s">
        <v>2298</v>
      </c>
      <c r="C230" s="121">
        <v>40865</v>
      </c>
      <c r="D230" s="121"/>
      <c r="E230" s="123">
        <f t="shared" si="16"/>
        <v>0</v>
      </c>
      <c r="F230" s="123">
        <f t="shared" si="17"/>
        <v>0</v>
      </c>
      <c r="G230" s="124">
        <v>0</v>
      </c>
      <c r="H230" s="125">
        <v>0</v>
      </c>
      <c r="I230" s="123">
        <v>0</v>
      </c>
      <c r="J230" s="123">
        <v>0</v>
      </c>
      <c r="K230" s="126">
        <v>0</v>
      </c>
      <c r="L230" s="123">
        <v>0</v>
      </c>
      <c r="M230" s="123">
        <v>0</v>
      </c>
      <c r="N230" s="123">
        <v>0</v>
      </c>
      <c r="O230" s="123">
        <v>0</v>
      </c>
      <c r="P230" s="123">
        <v>0</v>
      </c>
      <c r="Q230" s="123">
        <v>0</v>
      </c>
      <c r="R230" s="123">
        <v>0</v>
      </c>
      <c r="S230" s="123">
        <v>0</v>
      </c>
      <c r="T230" s="123">
        <v>0</v>
      </c>
      <c r="U230" s="127">
        <v>0</v>
      </c>
      <c r="V230" s="127">
        <v>0</v>
      </c>
      <c r="W230" s="127">
        <v>0</v>
      </c>
      <c r="X230" s="127">
        <v>0</v>
      </c>
    </row>
    <row r="231" spans="1:24" ht="20.3" x14ac:dyDescent="0.35">
      <c r="A231" s="121">
        <f t="shared" si="18"/>
        <v>78</v>
      </c>
      <c r="B231" s="130" t="s">
        <v>2299</v>
      </c>
      <c r="C231" s="121">
        <v>40944</v>
      </c>
      <c r="D231" s="121"/>
      <c r="E231" s="123">
        <f t="shared" si="16"/>
        <v>0</v>
      </c>
      <c r="F231" s="123">
        <f t="shared" si="17"/>
        <v>0</v>
      </c>
      <c r="G231" s="124">
        <v>0</v>
      </c>
      <c r="H231" s="125">
        <v>0</v>
      </c>
      <c r="I231" s="123">
        <v>0</v>
      </c>
      <c r="J231" s="123">
        <v>0</v>
      </c>
      <c r="K231" s="126">
        <v>0</v>
      </c>
      <c r="L231" s="123">
        <v>0</v>
      </c>
      <c r="M231" s="123">
        <v>0</v>
      </c>
      <c r="N231" s="123">
        <v>0</v>
      </c>
      <c r="O231" s="123">
        <v>0</v>
      </c>
      <c r="P231" s="123">
        <v>0</v>
      </c>
      <c r="Q231" s="123">
        <v>0</v>
      </c>
      <c r="R231" s="123">
        <v>0</v>
      </c>
      <c r="S231" s="123">
        <v>0</v>
      </c>
      <c r="T231" s="123">
        <v>0</v>
      </c>
      <c r="U231" s="127">
        <v>0</v>
      </c>
      <c r="V231" s="127">
        <v>0</v>
      </c>
      <c r="W231" s="127">
        <v>0</v>
      </c>
      <c r="X231" s="127">
        <v>0</v>
      </c>
    </row>
    <row r="232" spans="1:24" ht="20.3" x14ac:dyDescent="0.35">
      <c r="A232" s="121">
        <f t="shared" si="18"/>
        <v>79</v>
      </c>
      <c r="B232" s="130" t="s">
        <v>2300</v>
      </c>
      <c r="C232" s="121">
        <v>40852</v>
      </c>
      <c r="D232" s="121"/>
      <c r="E232" s="123">
        <f t="shared" si="16"/>
        <v>0</v>
      </c>
      <c r="F232" s="123">
        <f t="shared" si="17"/>
        <v>0</v>
      </c>
      <c r="G232" s="124">
        <v>0</v>
      </c>
      <c r="H232" s="125">
        <v>0</v>
      </c>
      <c r="I232" s="123">
        <v>0</v>
      </c>
      <c r="J232" s="123">
        <v>0</v>
      </c>
      <c r="K232" s="126">
        <v>0</v>
      </c>
      <c r="L232" s="123">
        <v>0</v>
      </c>
      <c r="M232" s="123">
        <v>0</v>
      </c>
      <c r="N232" s="123">
        <v>0</v>
      </c>
      <c r="O232" s="123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7">
        <v>0</v>
      </c>
      <c r="V232" s="127">
        <v>0</v>
      </c>
      <c r="W232" s="127">
        <v>0</v>
      </c>
      <c r="X232" s="127">
        <v>0</v>
      </c>
    </row>
    <row r="233" spans="1:24" ht="20.3" x14ac:dyDescent="0.35">
      <c r="A233" s="121">
        <f t="shared" si="18"/>
        <v>80</v>
      </c>
      <c r="B233" s="130" t="s">
        <v>2303</v>
      </c>
      <c r="C233" s="121">
        <v>40882</v>
      </c>
      <c r="D233" s="121"/>
      <c r="E233" s="123">
        <f t="shared" si="16"/>
        <v>0</v>
      </c>
      <c r="F233" s="123">
        <f t="shared" si="17"/>
        <v>0</v>
      </c>
      <c r="G233" s="124">
        <v>0</v>
      </c>
      <c r="H233" s="125">
        <v>0</v>
      </c>
      <c r="I233" s="123">
        <v>0</v>
      </c>
      <c r="J233" s="123">
        <v>0</v>
      </c>
      <c r="K233" s="126">
        <v>0</v>
      </c>
      <c r="L233" s="123">
        <v>0</v>
      </c>
      <c r="M233" s="123">
        <v>0</v>
      </c>
      <c r="N233" s="123">
        <v>0</v>
      </c>
      <c r="O233" s="123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7">
        <v>0</v>
      </c>
      <c r="V233" s="127">
        <v>0</v>
      </c>
      <c r="W233" s="127">
        <v>0</v>
      </c>
      <c r="X233" s="127">
        <v>0</v>
      </c>
    </row>
    <row r="234" spans="1:24" ht="20.3" x14ac:dyDescent="0.35">
      <c r="A234" s="121">
        <f t="shared" si="18"/>
        <v>81</v>
      </c>
      <c r="B234" s="130" t="s">
        <v>2304</v>
      </c>
      <c r="C234" s="121">
        <v>39484</v>
      </c>
      <c r="D234" s="121"/>
      <c r="E234" s="123">
        <f t="shared" si="16"/>
        <v>0</v>
      </c>
      <c r="F234" s="123">
        <f t="shared" si="17"/>
        <v>0</v>
      </c>
      <c r="G234" s="124">
        <v>0</v>
      </c>
      <c r="H234" s="125">
        <v>0</v>
      </c>
      <c r="I234" s="123">
        <v>0</v>
      </c>
      <c r="J234" s="123">
        <v>0</v>
      </c>
      <c r="K234" s="126">
        <v>0</v>
      </c>
      <c r="L234" s="123">
        <v>0</v>
      </c>
      <c r="M234" s="123">
        <v>0</v>
      </c>
      <c r="N234" s="123">
        <v>0</v>
      </c>
      <c r="O234" s="123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7">
        <v>0</v>
      </c>
      <c r="V234" s="127">
        <v>0</v>
      </c>
      <c r="W234" s="127">
        <v>0</v>
      </c>
      <c r="X234" s="127">
        <v>0</v>
      </c>
    </row>
    <row r="235" spans="1:24" ht="20.3" x14ac:dyDescent="0.35">
      <c r="A235" s="121">
        <f t="shared" si="18"/>
        <v>82</v>
      </c>
      <c r="B235" s="130" t="s">
        <v>2305</v>
      </c>
      <c r="C235" s="121">
        <v>40699</v>
      </c>
      <c r="D235" s="121"/>
      <c r="E235" s="123">
        <f t="shared" si="16"/>
        <v>0</v>
      </c>
      <c r="F235" s="123">
        <f t="shared" si="17"/>
        <v>0</v>
      </c>
      <c r="G235" s="124">
        <v>0</v>
      </c>
      <c r="H235" s="125">
        <v>0</v>
      </c>
      <c r="I235" s="123">
        <v>0</v>
      </c>
      <c r="J235" s="123">
        <v>0</v>
      </c>
      <c r="K235" s="126">
        <v>0</v>
      </c>
      <c r="L235" s="123">
        <v>0</v>
      </c>
      <c r="M235" s="123">
        <v>0</v>
      </c>
      <c r="N235" s="123">
        <v>0</v>
      </c>
      <c r="O235" s="123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7">
        <v>0</v>
      </c>
      <c r="V235" s="127">
        <v>0</v>
      </c>
      <c r="W235" s="127">
        <v>0</v>
      </c>
      <c r="X235" s="127">
        <v>0</v>
      </c>
    </row>
    <row r="236" spans="1:24" ht="20.3" x14ac:dyDescent="0.35">
      <c r="A236" s="121">
        <f t="shared" si="18"/>
        <v>83</v>
      </c>
      <c r="B236" s="130" t="s">
        <v>2306</v>
      </c>
      <c r="C236" s="121">
        <v>40791</v>
      </c>
      <c r="D236" s="121"/>
      <c r="E236" s="123">
        <f t="shared" si="16"/>
        <v>0</v>
      </c>
      <c r="F236" s="123">
        <f t="shared" si="17"/>
        <v>0</v>
      </c>
      <c r="G236" s="124">
        <v>0</v>
      </c>
      <c r="H236" s="125">
        <v>0</v>
      </c>
      <c r="I236" s="123">
        <v>0</v>
      </c>
      <c r="J236" s="123">
        <v>0</v>
      </c>
      <c r="K236" s="126">
        <v>0</v>
      </c>
      <c r="L236" s="123">
        <v>0</v>
      </c>
      <c r="M236" s="123">
        <v>0</v>
      </c>
      <c r="N236" s="123">
        <v>0</v>
      </c>
      <c r="O236" s="123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7">
        <v>0</v>
      </c>
      <c r="V236" s="127">
        <v>0</v>
      </c>
      <c r="W236" s="127">
        <v>0</v>
      </c>
      <c r="X236" s="127">
        <v>0</v>
      </c>
    </row>
    <row r="237" spans="1:24" ht="20.3" x14ac:dyDescent="0.35">
      <c r="A237" s="121">
        <f t="shared" si="18"/>
        <v>84</v>
      </c>
      <c r="B237" s="130" t="s">
        <v>2307</v>
      </c>
      <c r="C237" s="121">
        <v>40792</v>
      </c>
      <c r="D237" s="121"/>
      <c r="E237" s="123">
        <f t="shared" si="16"/>
        <v>0</v>
      </c>
      <c r="F237" s="123">
        <f t="shared" si="17"/>
        <v>0</v>
      </c>
      <c r="G237" s="124">
        <v>0</v>
      </c>
      <c r="H237" s="125">
        <v>0</v>
      </c>
      <c r="I237" s="123">
        <v>0</v>
      </c>
      <c r="J237" s="123">
        <v>0</v>
      </c>
      <c r="K237" s="126">
        <v>0</v>
      </c>
      <c r="L237" s="123">
        <v>0</v>
      </c>
      <c r="M237" s="123">
        <v>0</v>
      </c>
      <c r="N237" s="123">
        <v>0</v>
      </c>
      <c r="O237" s="123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7">
        <v>0</v>
      </c>
      <c r="V237" s="127">
        <v>0</v>
      </c>
      <c r="W237" s="127">
        <v>0</v>
      </c>
      <c r="X237" s="127">
        <v>0</v>
      </c>
    </row>
    <row r="238" spans="1:24" ht="20.3" x14ac:dyDescent="0.35">
      <c r="A238" s="121">
        <f t="shared" si="18"/>
        <v>85</v>
      </c>
      <c r="B238" s="130" t="s">
        <v>2308</v>
      </c>
      <c r="C238" s="121">
        <v>40794</v>
      </c>
      <c r="D238" s="121"/>
      <c r="E238" s="123">
        <f t="shared" si="16"/>
        <v>0</v>
      </c>
      <c r="F238" s="123">
        <f t="shared" si="17"/>
        <v>0</v>
      </c>
      <c r="G238" s="124">
        <v>0</v>
      </c>
      <c r="H238" s="125">
        <v>0</v>
      </c>
      <c r="I238" s="123">
        <v>0</v>
      </c>
      <c r="J238" s="123">
        <v>0</v>
      </c>
      <c r="K238" s="126">
        <v>0</v>
      </c>
      <c r="L238" s="123">
        <v>0</v>
      </c>
      <c r="M238" s="123">
        <v>0</v>
      </c>
      <c r="N238" s="123">
        <v>0</v>
      </c>
      <c r="O238" s="123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7">
        <v>0</v>
      </c>
      <c r="V238" s="127">
        <v>0</v>
      </c>
      <c r="W238" s="127">
        <v>0</v>
      </c>
      <c r="X238" s="127">
        <v>0</v>
      </c>
    </row>
    <row r="239" spans="1:24" ht="20.3" x14ac:dyDescent="0.35">
      <c r="A239" s="121">
        <f t="shared" si="18"/>
        <v>86</v>
      </c>
      <c r="B239" s="130" t="s">
        <v>2309</v>
      </c>
      <c r="C239" s="121">
        <v>40678</v>
      </c>
      <c r="D239" s="121"/>
      <c r="E239" s="123">
        <f t="shared" si="16"/>
        <v>0</v>
      </c>
      <c r="F239" s="123">
        <f t="shared" si="17"/>
        <v>0</v>
      </c>
      <c r="G239" s="124">
        <v>0</v>
      </c>
      <c r="H239" s="125">
        <v>0</v>
      </c>
      <c r="I239" s="123">
        <v>0</v>
      </c>
      <c r="J239" s="123">
        <v>0</v>
      </c>
      <c r="K239" s="126">
        <v>0</v>
      </c>
      <c r="L239" s="123">
        <v>0</v>
      </c>
      <c r="M239" s="123">
        <v>0</v>
      </c>
      <c r="N239" s="123">
        <v>0</v>
      </c>
      <c r="O239" s="123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7">
        <v>0</v>
      </c>
      <c r="V239" s="127">
        <v>0</v>
      </c>
      <c r="W239" s="127">
        <v>0</v>
      </c>
      <c r="X239" s="127">
        <v>0</v>
      </c>
    </row>
    <row r="240" spans="1:24" ht="20.3" x14ac:dyDescent="0.35">
      <c r="A240" s="121">
        <f t="shared" si="18"/>
        <v>87</v>
      </c>
      <c r="B240" s="130" t="s">
        <v>2310</v>
      </c>
      <c r="C240" s="121">
        <v>40795</v>
      </c>
      <c r="D240" s="121"/>
      <c r="E240" s="123">
        <f t="shared" si="16"/>
        <v>0</v>
      </c>
      <c r="F240" s="123">
        <f t="shared" si="17"/>
        <v>0</v>
      </c>
      <c r="G240" s="124">
        <v>0</v>
      </c>
      <c r="H240" s="125">
        <v>0</v>
      </c>
      <c r="I240" s="123">
        <v>0</v>
      </c>
      <c r="J240" s="123">
        <v>0</v>
      </c>
      <c r="K240" s="126">
        <v>0</v>
      </c>
      <c r="L240" s="123">
        <v>0</v>
      </c>
      <c r="M240" s="123">
        <v>0</v>
      </c>
      <c r="N240" s="123">
        <v>0</v>
      </c>
      <c r="O240" s="123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7">
        <v>0</v>
      </c>
      <c r="V240" s="127">
        <v>0</v>
      </c>
      <c r="W240" s="127">
        <v>0</v>
      </c>
      <c r="X240" s="127">
        <v>0</v>
      </c>
    </row>
    <row r="241" spans="1:24" ht="20.3" x14ac:dyDescent="0.35">
      <c r="A241" s="121">
        <f t="shared" si="18"/>
        <v>88</v>
      </c>
      <c r="B241" s="130" t="s">
        <v>2311</v>
      </c>
      <c r="C241" s="121">
        <v>40802</v>
      </c>
      <c r="D241" s="121"/>
      <c r="E241" s="123">
        <f t="shared" si="16"/>
        <v>0</v>
      </c>
      <c r="F241" s="123">
        <f t="shared" si="17"/>
        <v>0</v>
      </c>
      <c r="G241" s="124">
        <v>0</v>
      </c>
      <c r="H241" s="125">
        <v>0</v>
      </c>
      <c r="I241" s="123">
        <v>0</v>
      </c>
      <c r="J241" s="123">
        <v>0</v>
      </c>
      <c r="K241" s="126">
        <v>0</v>
      </c>
      <c r="L241" s="123">
        <v>0</v>
      </c>
      <c r="M241" s="123">
        <v>0</v>
      </c>
      <c r="N241" s="123">
        <v>0</v>
      </c>
      <c r="O241" s="123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7">
        <v>0</v>
      </c>
      <c r="V241" s="127">
        <v>0</v>
      </c>
      <c r="W241" s="127">
        <v>0</v>
      </c>
      <c r="X241" s="127">
        <v>0</v>
      </c>
    </row>
    <row r="242" spans="1:24" ht="20.3" x14ac:dyDescent="0.35">
      <c r="A242" s="121">
        <f t="shared" si="18"/>
        <v>89</v>
      </c>
      <c r="B242" s="130" t="s">
        <v>2312</v>
      </c>
      <c r="C242" s="121">
        <v>40828</v>
      </c>
      <c r="D242" s="121"/>
      <c r="E242" s="123">
        <f t="shared" si="16"/>
        <v>0</v>
      </c>
      <c r="F242" s="123">
        <f t="shared" si="17"/>
        <v>0</v>
      </c>
      <c r="G242" s="124">
        <v>0</v>
      </c>
      <c r="H242" s="125">
        <v>0</v>
      </c>
      <c r="I242" s="123">
        <v>0</v>
      </c>
      <c r="J242" s="123">
        <v>0</v>
      </c>
      <c r="K242" s="126">
        <v>0</v>
      </c>
      <c r="L242" s="123">
        <v>0</v>
      </c>
      <c r="M242" s="123">
        <v>0</v>
      </c>
      <c r="N242" s="123">
        <v>0</v>
      </c>
      <c r="O242" s="123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7">
        <v>0</v>
      </c>
      <c r="V242" s="127">
        <v>0</v>
      </c>
      <c r="W242" s="127">
        <v>0</v>
      </c>
      <c r="X242" s="127">
        <v>0</v>
      </c>
    </row>
    <row r="243" spans="1:24" ht="20.3" x14ac:dyDescent="0.35">
      <c r="A243" s="121">
        <f t="shared" si="18"/>
        <v>90</v>
      </c>
      <c r="B243" s="130" t="s">
        <v>2313</v>
      </c>
      <c r="C243" s="121">
        <v>40889</v>
      </c>
      <c r="D243" s="121"/>
      <c r="E243" s="123">
        <f t="shared" si="16"/>
        <v>0</v>
      </c>
      <c r="F243" s="123">
        <f t="shared" si="17"/>
        <v>0</v>
      </c>
      <c r="G243" s="124">
        <v>0</v>
      </c>
      <c r="H243" s="125">
        <v>0</v>
      </c>
      <c r="I243" s="123">
        <v>0</v>
      </c>
      <c r="J243" s="123">
        <v>0</v>
      </c>
      <c r="K243" s="126">
        <v>0</v>
      </c>
      <c r="L243" s="123">
        <v>0</v>
      </c>
      <c r="M243" s="123">
        <v>0</v>
      </c>
      <c r="N243" s="123">
        <v>0</v>
      </c>
      <c r="O243" s="123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7">
        <v>0</v>
      </c>
      <c r="V243" s="127">
        <v>0</v>
      </c>
      <c r="W243" s="127">
        <v>0</v>
      </c>
      <c r="X243" s="127">
        <v>0</v>
      </c>
    </row>
    <row r="244" spans="1:24" ht="20.3" x14ac:dyDescent="0.35">
      <c r="A244" s="121">
        <f t="shared" si="18"/>
        <v>91</v>
      </c>
      <c r="B244" s="130" t="s">
        <v>2314</v>
      </c>
      <c r="C244" s="121">
        <v>39378</v>
      </c>
      <c r="D244" s="121"/>
      <c r="E244" s="123">
        <f t="shared" si="16"/>
        <v>0</v>
      </c>
      <c r="F244" s="123">
        <f t="shared" si="17"/>
        <v>0</v>
      </c>
      <c r="G244" s="124">
        <v>0</v>
      </c>
      <c r="H244" s="125">
        <v>0</v>
      </c>
      <c r="I244" s="123">
        <v>0</v>
      </c>
      <c r="J244" s="123">
        <v>0</v>
      </c>
      <c r="K244" s="126">
        <v>0</v>
      </c>
      <c r="L244" s="123">
        <v>0</v>
      </c>
      <c r="M244" s="123">
        <v>0</v>
      </c>
      <c r="N244" s="123">
        <v>0</v>
      </c>
      <c r="O244" s="123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7">
        <v>0</v>
      </c>
      <c r="V244" s="127">
        <v>0</v>
      </c>
      <c r="W244" s="127">
        <v>0</v>
      </c>
      <c r="X244" s="127">
        <v>0</v>
      </c>
    </row>
    <row r="245" spans="1:24" ht="20.3" x14ac:dyDescent="0.35">
      <c r="A245" s="121">
        <f t="shared" si="18"/>
        <v>92</v>
      </c>
      <c r="B245" s="130" t="s">
        <v>2315</v>
      </c>
      <c r="C245" s="121">
        <v>39455</v>
      </c>
      <c r="D245" s="121"/>
      <c r="E245" s="123">
        <f t="shared" si="16"/>
        <v>0</v>
      </c>
      <c r="F245" s="123">
        <f t="shared" si="17"/>
        <v>0</v>
      </c>
      <c r="G245" s="124">
        <v>0</v>
      </c>
      <c r="H245" s="125">
        <v>0</v>
      </c>
      <c r="I245" s="123">
        <v>0</v>
      </c>
      <c r="J245" s="123">
        <v>0</v>
      </c>
      <c r="K245" s="126">
        <v>0</v>
      </c>
      <c r="L245" s="123">
        <v>0</v>
      </c>
      <c r="M245" s="123">
        <v>0</v>
      </c>
      <c r="N245" s="123">
        <v>0</v>
      </c>
      <c r="O245" s="123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7">
        <v>0</v>
      </c>
      <c r="V245" s="127">
        <v>0</v>
      </c>
      <c r="W245" s="127">
        <v>0</v>
      </c>
      <c r="X245" s="127">
        <v>0</v>
      </c>
    </row>
    <row r="246" spans="1:24" ht="20.3" x14ac:dyDescent="0.35">
      <c r="A246" s="121">
        <f t="shared" si="18"/>
        <v>93</v>
      </c>
      <c r="B246" s="130" t="s">
        <v>2316</v>
      </c>
      <c r="C246" s="121">
        <v>40781</v>
      </c>
      <c r="D246" s="121"/>
      <c r="E246" s="123">
        <f t="shared" si="16"/>
        <v>0</v>
      </c>
      <c r="F246" s="123">
        <f t="shared" si="17"/>
        <v>0</v>
      </c>
      <c r="G246" s="124">
        <v>0</v>
      </c>
      <c r="H246" s="125">
        <v>0</v>
      </c>
      <c r="I246" s="123">
        <v>0</v>
      </c>
      <c r="J246" s="123">
        <v>0</v>
      </c>
      <c r="K246" s="126">
        <v>0</v>
      </c>
      <c r="L246" s="123">
        <v>0</v>
      </c>
      <c r="M246" s="123">
        <v>0</v>
      </c>
      <c r="N246" s="123">
        <v>0</v>
      </c>
      <c r="O246" s="123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7">
        <v>0</v>
      </c>
      <c r="V246" s="127">
        <v>0</v>
      </c>
      <c r="W246" s="127">
        <v>0</v>
      </c>
      <c r="X246" s="127">
        <v>0</v>
      </c>
    </row>
    <row r="247" spans="1:24" ht="20.3" x14ac:dyDescent="0.35">
      <c r="A247" s="121">
        <f t="shared" si="18"/>
        <v>94</v>
      </c>
      <c r="B247" s="130" t="s">
        <v>2317</v>
      </c>
      <c r="C247" s="121">
        <v>39485</v>
      </c>
      <c r="D247" s="121"/>
      <c r="E247" s="123">
        <f t="shared" si="16"/>
        <v>0</v>
      </c>
      <c r="F247" s="123">
        <f t="shared" si="17"/>
        <v>0</v>
      </c>
      <c r="G247" s="124">
        <v>0</v>
      </c>
      <c r="H247" s="125">
        <v>0</v>
      </c>
      <c r="I247" s="123">
        <v>0</v>
      </c>
      <c r="J247" s="123">
        <v>0</v>
      </c>
      <c r="K247" s="126">
        <v>0</v>
      </c>
      <c r="L247" s="123">
        <v>0</v>
      </c>
      <c r="M247" s="123">
        <v>0</v>
      </c>
      <c r="N247" s="123">
        <v>0</v>
      </c>
      <c r="O247" s="123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7">
        <v>0</v>
      </c>
      <c r="V247" s="127">
        <v>0</v>
      </c>
      <c r="W247" s="127">
        <v>0</v>
      </c>
      <c r="X247" s="127">
        <v>0</v>
      </c>
    </row>
    <row r="248" spans="1:24" ht="20.3" x14ac:dyDescent="0.35">
      <c r="A248" s="121">
        <f t="shared" si="18"/>
        <v>95</v>
      </c>
      <c r="B248" s="130" t="s">
        <v>2318</v>
      </c>
      <c r="C248" s="121">
        <v>40741</v>
      </c>
      <c r="D248" s="121"/>
      <c r="E248" s="123">
        <f t="shared" si="16"/>
        <v>0</v>
      </c>
      <c r="F248" s="123">
        <f t="shared" si="17"/>
        <v>0</v>
      </c>
      <c r="G248" s="124">
        <v>0</v>
      </c>
      <c r="H248" s="125">
        <v>0</v>
      </c>
      <c r="I248" s="123">
        <v>0</v>
      </c>
      <c r="J248" s="123">
        <v>0</v>
      </c>
      <c r="K248" s="126">
        <v>0</v>
      </c>
      <c r="L248" s="123">
        <v>0</v>
      </c>
      <c r="M248" s="123">
        <v>0</v>
      </c>
      <c r="N248" s="123">
        <v>0</v>
      </c>
      <c r="O248" s="123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7">
        <v>0</v>
      </c>
      <c r="V248" s="127">
        <v>0</v>
      </c>
      <c r="W248" s="127">
        <v>0</v>
      </c>
      <c r="X248" s="127">
        <v>0</v>
      </c>
    </row>
    <row r="249" spans="1:24" ht="20.3" x14ac:dyDescent="0.35">
      <c r="A249" s="121">
        <f t="shared" si="18"/>
        <v>96</v>
      </c>
      <c r="B249" s="130" t="s">
        <v>2319</v>
      </c>
      <c r="C249" s="121">
        <v>40811</v>
      </c>
      <c r="D249" s="121"/>
      <c r="E249" s="123">
        <f t="shared" si="16"/>
        <v>0</v>
      </c>
      <c r="F249" s="123">
        <f t="shared" si="17"/>
        <v>0</v>
      </c>
      <c r="G249" s="124">
        <v>0</v>
      </c>
      <c r="H249" s="125">
        <v>0</v>
      </c>
      <c r="I249" s="123">
        <v>0</v>
      </c>
      <c r="J249" s="123">
        <v>0</v>
      </c>
      <c r="K249" s="126">
        <v>0</v>
      </c>
      <c r="L249" s="123">
        <v>0</v>
      </c>
      <c r="M249" s="123">
        <v>0</v>
      </c>
      <c r="N249" s="123">
        <v>0</v>
      </c>
      <c r="O249" s="123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7">
        <v>0</v>
      </c>
      <c r="V249" s="127">
        <v>0</v>
      </c>
      <c r="W249" s="127">
        <v>0</v>
      </c>
      <c r="X249" s="127">
        <v>0</v>
      </c>
    </row>
    <row r="250" spans="1:24" ht="20.3" x14ac:dyDescent="0.3">
      <c r="A250" s="121">
        <f t="shared" si="18"/>
        <v>97</v>
      </c>
      <c r="B250" s="130" t="s">
        <v>2320</v>
      </c>
      <c r="C250" s="121">
        <v>39779</v>
      </c>
      <c r="D250" s="121"/>
      <c r="E250" s="123">
        <f t="shared" ref="E250:E261" si="19">SUM(G250:X250)</f>
        <v>18704834.370000001</v>
      </c>
      <c r="F250" s="123">
        <f t="shared" si="17"/>
        <v>18440365.34</v>
      </c>
      <c r="G250" s="124">
        <v>0</v>
      </c>
      <c r="H250" s="124">
        <v>0</v>
      </c>
      <c r="I250" s="124">
        <v>0</v>
      </c>
      <c r="J250" s="124">
        <v>0</v>
      </c>
      <c r="K250" s="124">
        <v>0</v>
      </c>
      <c r="L250" s="124">
        <v>0</v>
      </c>
      <c r="M250" s="124">
        <v>0</v>
      </c>
      <c r="N250" s="124">
        <v>17983894</v>
      </c>
      <c r="O250" s="124">
        <v>0</v>
      </c>
      <c r="P250" s="124">
        <v>0</v>
      </c>
      <c r="Q250" s="124">
        <v>0</v>
      </c>
      <c r="R250" s="124">
        <v>0</v>
      </c>
      <c r="S250" s="124">
        <v>0</v>
      </c>
      <c r="T250" s="124">
        <v>0</v>
      </c>
      <c r="U250" s="124">
        <v>456471.34</v>
      </c>
      <c r="V250" s="124">
        <v>0</v>
      </c>
      <c r="W250" s="124">
        <v>0</v>
      </c>
      <c r="X250" s="124">
        <v>264469.03000000003</v>
      </c>
    </row>
    <row r="251" spans="1:24" ht="20.3" x14ac:dyDescent="0.3">
      <c r="A251" s="121">
        <f t="shared" si="18"/>
        <v>98</v>
      </c>
      <c r="B251" s="130" t="s">
        <v>2146</v>
      </c>
      <c r="C251" s="121">
        <v>40913</v>
      </c>
      <c r="D251" s="121"/>
      <c r="E251" s="123">
        <f t="shared" si="19"/>
        <v>0</v>
      </c>
      <c r="F251" s="123">
        <f t="shared" si="17"/>
        <v>0</v>
      </c>
      <c r="G251" s="124">
        <v>0</v>
      </c>
      <c r="H251" s="124">
        <v>0</v>
      </c>
      <c r="I251" s="124">
        <v>0</v>
      </c>
      <c r="J251" s="124">
        <v>0</v>
      </c>
      <c r="K251" s="124">
        <v>0</v>
      </c>
      <c r="L251" s="124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4">
        <v>0</v>
      </c>
      <c r="S251" s="124">
        <v>0</v>
      </c>
      <c r="T251" s="124">
        <v>0</v>
      </c>
      <c r="U251" s="124">
        <v>0</v>
      </c>
      <c r="V251" s="124">
        <v>0</v>
      </c>
      <c r="W251" s="124">
        <v>0</v>
      </c>
      <c r="X251" s="124">
        <v>0</v>
      </c>
    </row>
    <row r="252" spans="1:24" ht="20.3" x14ac:dyDescent="0.3">
      <c r="A252" s="121">
        <f t="shared" si="18"/>
        <v>99</v>
      </c>
      <c r="B252" s="130" t="s">
        <v>2147</v>
      </c>
      <c r="C252" s="121">
        <v>40915</v>
      </c>
      <c r="D252" s="121"/>
      <c r="E252" s="123">
        <f t="shared" si="19"/>
        <v>0</v>
      </c>
      <c r="F252" s="123">
        <f t="shared" si="17"/>
        <v>0</v>
      </c>
      <c r="G252" s="124">
        <v>0</v>
      </c>
      <c r="H252" s="124">
        <v>0</v>
      </c>
      <c r="I252" s="124">
        <v>0</v>
      </c>
      <c r="J252" s="124">
        <v>0</v>
      </c>
      <c r="K252" s="124">
        <v>0</v>
      </c>
      <c r="L252" s="124">
        <v>0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4">
        <v>0</v>
      </c>
      <c r="S252" s="124">
        <v>0</v>
      </c>
      <c r="T252" s="124">
        <v>0</v>
      </c>
      <c r="U252" s="124">
        <v>0</v>
      </c>
      <c r="V252" s="124">
        <v>0</v>
      </c>
      <c r="W252" s="124">
        <v>0</v>
      </c>
      <c r="X252" s="124">
        <v>0</v>
      </c>
    </row>
    <row r="253" spans="1:24" ht="20.3" x14ac:dyDescent="0.3">
      <c r="A253" s="121">
        <f t="shared" si="18"/>
        <v>100</v>
      </c>
      <c r="B253" s="130" t="s">
        <v>2149</v>
      </c>
      <c r="C253" s="121">
        <v>40733</v>
      </c>
      <c r="D253" s="121"/>
      <c r="E253" s="123">
        <f t="shared" si="19"/>
        <v>0</v>
      </c>
      <c r="F253" s="123">
        <f t="shared" si="17"/>
        <v>0</v>
      </c>
      <c r="G253" s="124">
        <v>0</v>
      </c>
      <c r="H253" s="124">
        <v>0</v>
      </c>
      <c r="I253" s="124">
        <v>0</v>
      </c>
      <c r="J253" s="124">
        <v>0</v>
      </c>
      <c r="K253" s="124">
        <v>0</v>
      </c>
      <c r="L253" s="124">
        <v>0</v>
      </c>
      <c r="M253" s="124">
        <v>0</v>
      </c>
      <c r="N253" s="124">
        <v>0</v>
      </c>
      <c r="O253" s="124">
        <v>0</v>
      </c>
      <c r="P253" s="124">
        <v>0</v>
      </c>
      <c r="Q253" s="124">
        <v>0</v>
      </c>
      <c r="R253" s="124">
        <v>0</v>
      </c>
      <c r="S253" s="124">
        <v>0</v>
      </c>
      <c r="T253" s="124">
        <v>0</v>
      </c>
      <c r="U253" s="124">
        <v>0</v>
      </c>
      <c r="V253" s="124">
        <v>0</v>
      </c>
      <c r="W253" s="124">
        <v>0</v>
      </c>
      <c r="X253" s="124">
        <v>0</v>
      </c>
    </row>
    <row r="254" spans="1:24" ht="20.3" x14ac:dyDescent="0.3">
      <c r="A254" s="121">
        <f t="shared" si="18"/>
        <v>101</v>
      </c>
      <c r="B254" s="130" t="s">
        <v>2152</v>
      </c>
      <c r="C254" s="121">
        <v>40693</v>
      </c>
      <c r="D254" s="121"/>
      <c r="E254" s="123">
        <f t="shared" si="19"/>
        <v>0</v>
      </c>
      <c r="F254" s="123">
        <f t="shared" si="17"/>
        <v>0</v>
      </c>
      <c r="G254" s="124">
        <v>0</v>
      </c>
      <c r="H254" s="124">
        <v>0</v>
      </c>
      <c r="I254" s="124">
        <v>0</v>
      </c>
      <c r="J254" s="124">
        <v>0</v>
      </c>
      <c r="K254" s="124">
        <v>0</v>
      </c>
      <c r="L254" s="124">
        <v>0</v>
      </c>
      <c r="M254" s="124">
        <v>0</v>
      </c>
      <c r="N254" s="124">
        <v>0</v>
      </c>
      <c r="O254" s="124">
        <v>0</v>
      </c>
      <c r="P254" s="124">
        <v>0</v>
      </c>
      <c r="Q254" s="124">
        <v>0</v>
      </c>
      <c r="R254" s="124">
        <v>0</v>
      </c>
      <c r="S254" s="124">
        <v>0</v>
      </c>
      <c r="T254" s="124">
        <v>0</v>
      </c>
      <c r="U254" s="124">
        <v>0</v>
      </c>
      <c r="V254" s="124">
        <v>0</v>
      </c>
      <c r="W254" s="124">
        <v>0</v>
      </c>
      <c r="X254" s="124">
        <v>0</v>
      </c>
    </row>
    <row r="255" spans="1:24" ht="20.3" x14ac:dyDescent="0.3">
      <c r="A255" s="121">
        <f t="shared" si="18"/>
        <v>102</v>
      </c>
      <c r="B255" s="130" t="s">
        <v>2154</v>
      </c>
      <c r="C255" s="121">
        <v>40471</v>
      </c>
      <c r="D255" s="121"/>
      <c r="E255" s="123">
        <f t="shared" si="19"/>
        <v>0</v>
      </c>
      <c r="F255" s="123">
        <f t="shared" si="17"/>
        <v>0</v>
      </c>
      <c r="G255" s="124">
        <v>0</v>
      </c>
      <c r="H255" s="124">
        <v>0</v>
      </c>
      <c r="I255" s="124">
        <v>0</v>
      </c>
      <c r="J255" s="124">
        <v>0</v>
      </c>
      <c r="K255" s="124">
        <v>0</v>
      </c>
      <c r="L255" s="124">
        <v>0</v>
      </c>
      <c r="M255" s="124">
        <v>0</v>
      </c>
      <c r="N255" s="124">
        <v>0</v>
      </c>
      <c r="O255" s="124">
        <v>0</v>
      </c>
      <c r="P255" s="124">
        <v>0</v>
      </c>
      <c r="Q255" s="124">
        <v>0</v>
      </c>
      <c r="R255" s="124">
        <v>0</v>
      </c>
      <c r="S255" s="124">
        <v>0</v>
      </c>
      <c r="T255" s="124">
        <v>0</v>
      </c>
      <c r="U255" s="124">
        <v>0</v>
      </c>
      <c r="V255" s="124">
        <v>0</v>
      </c>
      <c r="W255" s="124">
        <v>0</v>
      </c>
      <c r="X255" s="124">
        <v>0</v>
      </c>
    </row>
    <row r="256" spans="1:24" ht="20.3" x14ac:dyDescent="0.3">
      <c r="A256" s="121">
        <f t="shared" si="18"/>
        <v>103</v>
      </c>
      <c r="B256" s="130" t="s">
        <v>2165</v>
      </c>
      <c r="C256" s="121">
        <v>40786</v>
      </c>
      <c r="D256" s="121"/>
      <c r="E256" s="123">
        <f t="shared" si="19"/>
        <v>0</v>
      </c>
      <c r="F256" s="123">
        <f t="shared" si="17"/>
        <v>0</v>
      </c>
      <c r="G256" s="124">
        <v>0</v>
      </c>
      <c r="H256" s="124">
        <v>0</v>
      </c>
      <c r="I256" s="124">
        <v>0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0</v>
      </c>
      <c r="P256" s="124">
        <v>0</v>
      </c>
      <c r="Q256" s="124">
        <v>0</v>
      </c>
      <c r="R256" s="124">
        <v>0</v>
      </c>
      <c r="S256" s="124">
        <v>0</v>
      </c>
      <c r="T256" s="124">
        <v>0</v>
      </c>
      <c r="U256" s="124">
        <v>0</v>
      </c>
      <c r="V256" s="124">
        <v>0</v>
      </c>
      <c r="W256" s="124">
        <v>0</v>
      </c>
      <c r="X256" s="124">
        <v>0</v>
      </c>
    </row>
    <row r="257" spans="1:24" ht="20.3" x14ac:dyDescent="0.35">
      <c r="A257" s="121">
        <f t="shared" si="18"/>
        <v>104</v>
      </c>
      <c r="B257" s="122" t="s">
        <v>87</v>
      </c>
      <c r="C257" s="121">
        <v>40592</v>
      </c>
      <c r="D257" s="121"/>
      <c r="E257" s="123">
        <f t="shared" si="19"/>
        <v>1191599.1700000002</v>
      </c>
      <c r="F257" s="123">
        <f t="shared" si="17"/>
        <v>1173989.33</v>
      </c>
      <c r="G257" s="124">
        <v>0</v>
      </c>
      <c r="H257" s="125">
        <v>0</v>
      </c>
      <c r="I257" s="123">
        <v>1173989.33</v>
      </c>
      <c r="J257" s="123">
        <v>0</v>
      </c>
      <c r="K257" s="126">
        <v>0</v>
      </c>
      <c r="L257" s="123">
        <v>0</v>
      </c>
      <c r="M257" s="123">
        <v>0</v>
      </c>
      <c r="N257" s="123">
        <v>0</v>
      </c>
      <c r="O257" s="123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7">
        <v>0</v>
      </c>
      <c r="V257" s="127">
        <v>0</v>
      </c>
      <c r="W257" s="127">
        <v>0</v>
      </c>
      <c r="X257" s="127">
        <v>17609.84</v>
      </c>
    </row>
    <row r="258" spans="1:24" ht="20.3" x14ac:dyDescent="0.35">
      <c r="A258" s="121">
        <f t="shared" si="18"/>
        <v>105</v>
      </c>
      <c r="B258" s="122" t="s">
        <v>3044</v>
      </c>
      <c r="C258" s="121">
        <v>41000</v>
      </c>
      <c r="D258" s="121"/>
      <c r="E258" s="123">
        <f t="shared" si="19"/>
        <v>0</v>
      </c>
      <c r="F258" s="123">
        <f t="shared" si="17"/>
        <v>0</v>
      </c>
      <c r="G258" s="124">
        <v>0</v>
      </c>
      <c r="H258" s="125">
        <v>0</v>
      </c>
      <c r="I258" s="123">
        <v>0</v>
      </c>
      <c r="J258" s="123">
        <v>0</v>
      </c>
      <c r="K258" s="126">
        <v>0</v>
      </c>
      <c r="L258" s="123">
        <v>0</v>
      </c>
      <c r="M258" s="123">
        <v>0</v>
      </c>
      <c r="N258" s="123">
        <v>0</v>
      </c>
      <c r="O258" s="123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7">
        <v>0</v>
      </c>
      <c r="V258" s="127">
        <v>0</v>
      </c>
      <c r="W258" s="127">
        <v>0</v>
      </c>
      <c r="X258" s="127">
        <v>0</v>
      </c>
    </row>
    <row r="259" spans="1:24" ht="20.3" x14ac:dyDescent="0.35">
      <c r="A259" s="121">
        <f t="shared" si="18"/>
        <v>106</v>
      </c>
      <c r="B259" s="122" t="s">
        <v>3065</v>
      </c>
      <c r="C259" s="121">
        <v>40684</v>
      </c>
      <c r="D259" s="121"/>
      <c r="E259" s="123">
        <f t="shared" si="19"/>
        <v>1402014.5873999998</v>
      </c>
      <c r="F259" s="123">
        <f t="shared" si="17"/>
        <v>1381295.16</v>
      </c>
      <c r="G259" s="124">
        <v>0</v>
      </c>
      <c r="H259" s="125">
        <v>1381295.16</v>
      </c>
      <c r="I259" s="123">
        <v>0</v>
      </c>
      <c r="J259" s="123">
        <v>0</v>
      </c>
      <c r="K259" s="126">
        <v>0</v>
      </c>
      <c r="L259" s="123">
        <v>0</v>
      </c>
      <c r="M259" s="123">
        <v>0</v>
      </c>
      <c r="N259" s="123">
        <v>0</v>
      </c>
      <c r="O259" s="123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7">
        <v>0</v>
      </c>
      <c r="V259" s="127">
        <v>0</v>
      </c>
      <c r="W259" s="127">
        <v>0</v>
      </c>
      <c r="X259" s="127">
        <f>F259*0.015</f>
        <v>20719.427399999997</v>
      </c>
    </row>
    <row r="260" spans="1:24" ht="20.3" x14ac:dyDescent="0.35">
      <c r="A260" s="121">
        <f t="shared" si="18"/>
        <v>107</v>
      </c>
      <c r="B260" s="122" t="s">
        <v>3066</v>
      </c>
      <c r="C260" s="121">
        <v>40924</v>
      </c>
      <c r="D260" s="121"/>
      <c r="E260" s="123">
        <f t="shared" si="19"/>
        <v>0</v>
      </c>
      <c r="F260" s="123">
        <f t="shared" si="17"/>
        <v>0</v>
      </c>
      <c r="G260" s="124">
        <v>0</v>
      </c>
      <c r="H260" s="125">
        <v>0</v>
      </c>
      <c r="I260" s="123">
        <v>0</v>
      </c>
      <c r="J260" s="123">
        <v>0</v>
      </c>
      <c r="K260" s="126">
        <v>0</v>
      </c>
      <c r="L260" s="123">
        <v>0</v>
      </c>
      <c r="M260" s="123">
        <v>0</v>
      </c>
      <c r="N260" s="123">
        <v>0</v>
      </c>
      <c r="O260" s="123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7">
        <v>0</v>
      </c>
      <c r="V260" s="127">
        <v>0</v>
      </c>
      <c r="W260" s="127">
        <v>0</v>
      </c>
      <c r="X260" s="127">
        <v>0</v>
      </c>
    </row>
    <row r="261" spans="1:24" ht="20.3" x14ac:dyDescent="0.35">
      <c r="A261" s="121">
        <f t="shared" si="18"/>
        <v>108</v>
      </c>
      <c r="B261" s="122" t="s">
        <v>3067</v>
      </c>
      <c r="C261" s="121">
        <v>39466</v>
      </c>
      <c r="D261" s="121"/>
      <c r="E261" s="123">
        <f t="shared" si="19"/>
        <v>0</v>
      </c>
      <c r="F261" s="123">
        <f t="shared" si="17"/>
        <v>0</v>
      </c>
      <c r="G261" s="124">
        <v>0</v>
      </c>
      <c r="H261" s="125">
        <v>0</v>
      </c>
      <c r="I261" s="123">
        <v>0</v>
      </c>
      <c r="J261" s="123">
        <v>0</v>
      </c>
      <c r="K261" s="126">
        <v>0</v>
      </c>
      <c r="L261" s="123">
        <v>0</v>
      </c>
      <c r="M261" s="123">
        <v>0</v>
      </c>
      <c r="N261" s="123">
        <v>0</v>
      </c>
      <c r="O261" s="123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7">
        <v>0</v>
      </c>
      <c r="V261" s="127">
        <v>0</v>
      </c>
      <c r="W261" s="127">
        <v>0</v>
      </c>
      <c r="X261" s="127">
        <v>0</v>
      </c>
    </row>
    <row r="262" spans="1:24" ht="20.3" x14ac:dyDescent="0.35">
      <c r="A262" s="121">
        <f t="shared" si="18"/>
        <v>109</v>
      </c>
      <c r="B262" s="122" t="s">
        <v>3182</v>
      </c>
      <c r="C262" s="121">
        <v>40980</v>
      </c>
      <c r="D262" s="121"/>
      <c r="E262" s="123">
        <f>SUM(G262:X262)</f>
        <v>0</v>
      </c>
      <c r="F262" s="123">
        <f>SUM(G262:W262)</f>
        <v>0</v>
      </c>
      <c r="G262" s="124">
        <v>0</v>
      </c>
      <c r="H262" s="125">
        <v>0</v>
      </c>
      <c r="I262" s="123">
        <v>0</v>
      </c>
      <c r="J262" s="123">
        <v>0</v>
      </c>
      <c r="K262" s="126">
        <v>0</v>
      </c>
      <c r="L262" s="123">
        <v>0</v>
      </c>
      <c r="M262" s="123">
        <v>0</v>
      </c>
      <c r="N262" s="123">
        <v>0</v>
      </c>
      <c r="O262" s="123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7">
        <v>0</v>
      </c>
      <c r="V262" s="127">
        <v>0</v>
      </c>
      <c r="W262" s="127">
        <v>0</v>
      </c>
      <c r="X262" s="127">
        <v>0</v>
      </c>
    </row>
    <row r="263" spans="1:24" ht="20.3" x14ac:dyDescent="0.35">
      <c r="A263" s="121">
        <f t="shared" si="18"/>
        <v>110</v>
      </c>
      <c r="B263" s="122" t="s">
        <v>3183</v>
      </c>
      <c r="C263" s="121">
        <v>40981</v>
      </c>
      <c r="D263" s="121"/>
      <c r="E263" s="123">
        <f>SUM(G263:X263)</f>
        <v>0</v>
      </c>
      <c r="F263" s="123">
        <f>SUM(G263:W263)</f>
        <v>0</v>
      </c>
      <c r="G263" s="124">
        <v>0</v>
      </c>
      <c r="H263" s="125">
        <v>0</v>
      </c>
      <c r="I263" s="123">
        <v>0</v>
      </c>
      <c r="J263" s="123">
        <v>0</v>
      </c>
      <c r="K263" s="126">
        <v>0</v>
      </c>
      <c r="L263" s="123">
        <v>0</v>
      </c>
      <c r="M263" s="123">
        <v>0</v>
      </c>
      <c r="N263" s="123">
        <v>0</v>
      </c>
      <c r="O263" s="123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7">
        <v>0</v>
      </c>
      <c r="V263" s="127">
        <v>0</v>
      </c>
      <c r="W263" s="127">
        <v>0</v>
      </c>
      <c r="X263" s="127">
        <v>0</v>
      </c>
    </row>
    <row r="264" spans="1:24" ht="20.3" x14ac:dyDescent="0.35">
      <c r="A264" s="121">
        <f t="shared" si="18"/>
        <v>111</v>
      </c>
      <c r="B264" s="122" t="s">
        <v>3184</v>
      </c>
      <c r="C264" s="121">
        <v>40982</v>
      </c>
      <c r="D264" s="121"/>
      <c r="E264" s="123">
        <f>SUM(G264:X264)</f>
        <v>0</v>
      </c>
      <c r="F264" s="123">
        <f>SUM(G264:W264)</f>
        <v>0</v>
      </c>
      <c r="G264" s="124">
        <v>0</v>
      </c>
      <c r="H264" s="125">
        <v>0</v>
      </c>
      <c r="I264" s="123">
        <v>0</v>
      </c>
      <c r="J264" s="123">
        <v>0</v>
      </c>
      <c r="K264" s="126">
        <v>0</v>
      </c>
      <c r="L264" s="123">
        <v>0</v>
      </c>
      <c r="M264" s="123">
        <v>0</v>
      </c>
      <c r="N264" s="123">
        <v>0</v>
      </c>
      <c r="O264" s="123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7">
        <v>0</v>
      </c>
      <c r="V264" s="127">
        <v>0</v>
      </c>
      <c r="W264" s="127">
        <v>0</v>
      </c>
      <c r="X264" s="127">
        <v>0</v>
      </c>
    </row>
    <row r="265" spans="1:24" ht="20.3" x14ac:dyDescent="0.3">
      <c r="A265" s="133" t="s">
        <v>22</v>
      </c>
      <c r="B265" s="129"/>
      <c r="C265" s="134" t="s">
        <v>172</v>
      </c>
      <c r="D265" s="134"/>
      <c r="E265" s="135">
        <f>SUM(E154:E264)</f>
        <v>21298448.127400003</v>
      </c>
      <c r="F265" s="135">
        <f t="shared" ref="F265:X265" si="20">SUM(F154:F264)</f>
        <v>20995649.830000002</v>
      </c>
      <c r="G265" s="135">
        <f t="shared" si="20"/>
        <v>0</v>
      </c>
      <c r="H265" s="135">
        <f t="shared" si="20"/>
        <v>1381295.16</v>
      </c>
      <c r="I265" s="135">
        <f t="shared" si="20"/>
        <v>1173989.33</v>
      </c>
      <c r="J265" s="135">
        <f t="shared" si="20"/>
        <v>0</v>
      </c>
      <c r="K265" s="135">
        <f t="shared" si="20"/>
        <v>0</v>
      </c>
      <c r="L265" s="135">
        <f t="shared" si="20"/>
        <v>0</v>
      </c>
      <c r="M265" s="135">
        <f t="shared" si="20"/>
        <v>0</v>
      </c>
      <c r="N265" s="135">
        <f t="shared" si="20"/>
        <v>17983894</v>
      </c>
      <c r="O265" s="135">
        <f t="shared" si="20"/>
        <v>0</v>
      </c>
      <c r="P265" s="135">
        <f t="shared" si="20"/>
        <v>0</v>
      </c>
      <c r="Q265" s="135">
        <f t="shared" si="20"/>
        <v>0</v>
      </c>
      <c r="R265" s="135">
        <f t="shared" si="20"/>
        <v>0</v>
      </c>
      <c r="S265" s="135">
        <f t="shared" si="20"/>
        <v>0</v>
      </c>
      <c r="T265" s="135">
        <f t="shared" si="20"/>
        <v>0</v>
      </c>
      <c r="U265" s="135">
        <f t="shared" si="20"/>
        <v>456471.34</v>
      </c>
      <c r="V265" s="135">
        <f t="shared" si="20"/>
        <v>0</v>
      </c>
      <c r="W265" s="135">
        <f t="shared" si="20"/>
        <v>0</v>
      </c>
      <c r="X265" s="135">
        <f t="shared" si="20"/>
        <v>302798.29740000004</v>
      </c>
    </row>
    <row r="266" spans="1:24" ht="20.3" x14ac:dyDescent="0.35">
      <c r="A266" s="93"/>
      <c r="B266" s="93"/>
      <c r="C266" s="93"/>
      <c r="D266" s="93"/>
      <c r="E266" s="93"/>
      <c r="F266" s="93"/>
      <c r="G266" s="94"/>
      <c r="H266" s="94"/>
      <c r="I266" s="94"/>
      <c r="J266" s="94"/>
      <c r="K266" s="94"/>
      <c r="L266" s="93" t="s">
        <v>79</v>
      </c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114"/>
    </row>
    <row r="267" spans="1:24" ht="20.3" x14ac:dyDescent="0.35">
      <c r="A267" s="95"/>
      <c r="B267" s="96"/>
      <c r="C267" s="96"/>
      <c r="D267" s="96"/>
      <c r="E267" s="96"/>
      <c r="F267" s="96"/>
      <c r="G267" s="97"/>
      <c r="H267" s="97"/>
      <c r="I267" s="97"/>
      <c r="J267" s="97"/>
      <c r="K267" s="97"/>
      <c r="L267" s="97" t="s">
        <v>1911</v>
      </c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114"/>
    </row>
    <row r="268" spans="1:24" ht="20.3" x14ac:dyDescent="0.35">
      <c r="A268" s="98">
        <v>1</v>
      </c>
      <c r="B268" s="99" t="s">
        <v>1172</v>
      </c>
      <c r="C268" s="98">
        <v>39585</v>
      </c>
      <c r="D268" s="98"/>
      <c r="E268" s="100">
        <f t="shared" ref="E268:E299" si="21">SUM(G268:X268)</f>
        <v>0</v>
      </c>
      <c r="F268" s="100">
        <f t="shared" ref="F268:F299" si="22">SUM(G268:W268)</f>
        <v>0</v>
      </c>
      <c r="G268" s="101">
        <v>0</v>
      </c>
      <c r="H268" s="102">
        <v>0</v>
      </c>
      <c r="I268" s="100">
        <v>0</v>
      </c>
      <c r="J268" s="100">
        <v>0</v>
      </c>
      <c r="K268" s="103">
        <v>0</v>
      </c>
      <c r="L268" s="100">
        <v>0</v>
      </c>
      <c r="M268" s="100">
        <v>0</v>
      </c>
      <c r="N268" s="100">
        <v>0</v>
      </c>
      <c r="O268" s="100">
        <v>0</v>
      </c>
      <c r="P268" s="100">
        <v>0</v>
      </c>
      <c r="Q268" s="100">
        <v>0</v>
      </c>
      <c r="R268" s="100">
        <v>0</v>
      </c>
      <c r="S268" s="100">
        <v>0</v>
      </c>
      <c r="T268" s="100">
        <v>0</v>
      </c>
      <c r="U268" s="104">
        <v>0</v>
      </c>
      <c r="V268" s="104">
        <v>0</v>
      </c>
      <c r="W268" s="104">
        <v>0</v>
      </c>
      <c r="X268" s="104">
        <v>0</v>
      </c>
    </row>
    <row r="269" spans="1:24" ht="20.3" x14ac:dyDescent="0.35">
      <c r="A269" s="98">
        <f t="shared" ref="A269:A332" si="23">A268+1</f>
        <v>2</v>
      </c>
      <c r="B269" s="99" t="s">
        <v>1173</v>
      </c>
      <c r="C269" s="98">
        <v>40614</v>
      </c>
      <c r="D269" s="98"/>
      <c r="E269" s="100">
        <f t="shared" si="21"/>
        <v>0</v>
      </c>
      <c r="F269" s="100">
        <f t="shared" si="22"/>
        <v>0</v>
      </c>
      <c r="G269" s="101">
        <v>0</v>
      </c>
      <c r="H269" s="102">
        <v>0</v>
      </c>
      <c r="I269" s="100">
        <v>0</v>
      </c>
      <c r="J269" s="100">
        <v>0</v>
      </c>
      <c r="K269" s="103">
        <v>0</v>
      </c>
      <c r="L269" s="100">
        <v>0</v>
      </c>
      <c r="M269" s="100">
        <v>0</v>
      </c>
      <c r="N269" s="100">
        <v>0</v>
      </c>
      <c r="O269" s="100">
        <v>0</v>
      </c>
      <c r="P269" s="100">
        <v>0</v>
      </c>
      <c r="Q269" s="100">
        <v>0</v>
      </c>
      <c r="R269" s="100">
        <v>0</v>
      </c>
      <c r="S269" s="100">
        <v>0</v>
      </c>
      <c r="T269" s="100">
        <v>0</v>
      </c>
      <c r="U269" s="104">
        <v>0</v>
      </c>
      <c r="V269" s="104">
        <v>0</v>
      </c>
      <c r="W269" s="104">
        <v>0</v>
      </c>
      <c r="X269" s="104">
        <v>0</v>
      </c>
    </row>
    <row r="270" spans="1:24" ht="20.3" x14ac:dyDescent="0.35">
      <c r="A270" s="98">
        <f t="shared" si="23"/>
        <v>3</v>
      </c>
      <c r="B270" s="99" t="s">
        <v>1174</v>
      </c>
      <c r="C270" s="98">
        <v>40647</v>
      </c>
      <c r="D270" s="98"/>
      <c r="E270" s="100">
        <f t="shared" si="21"/>
        <v>0</v>
      </c>
      <c r="F270" s="100">
        <f t="shared" si="22"/>
        <v>0</v>
      </c>
      <c r="G270" s="100">
        <v>0</v>
      </c>
      <c r="H270" s="102">
        <v>0</v>
      </c>
      <c r="I270" s="100">
        <v>0</v>
      </c>
      <c r="J270" s="100">
        <v>0</v>
      </c>
      <c r="K270" s="103">
        <v>0</v>
      </c>
      <c r="L270" s="100">
        <v>0</v>
      </c>
      <c r="M270" s="100">
        <v>0</v>
      </c>
      <c r="N270" s="100">
        <v>0</v>
      </c>
      <c r="O270" s="100">
        <v>0</v>
      </c>
      <c r="P270" s="100">
        <v>0</v>
      </c>
      <c r="Q270" s="100">
        <v>0</v>
      </c>
      <c r="R270" s="100">
        <v>0</v>
      </c>
      <c r="S270" s="100">
        <v>0</v>
      </c>
      <c r="T270" s="100">
        <v>0</v>
      </c>
      <c r="U270" s="104">
        <v>0</v>
      </c>
      <c r="V270" s="104">
        <v>0</v>
      </c>
      <c r="W270" s="104">
        <v>0</v>
      </c>
      <c r="X270" s="104">
        <v>0</v>
      </c>
    </row>
    <row r="271" spans="1:24" ht="20.3" x14ac:dyDescent="0.35">
      <c r="A271" s="98">
        <f t="shared" si="23"/>
        <v>4</v>
      </c>
      <c r="B271" s="99" t="s">
        <v>1175</v>
      </c>
      <c r="C271" s="98">
        <v>39650</v>
      </c>
      <c r="D271" s="98"/>
      <c r="E271" s="100">
        <f t="shared" si="21"/>
        <v>0</v>
      </c>
      <c r="F271" s="100">
        <f t="shared" si="22"/>
        <v>0</v>
      </c>
      <c r="G271" s="101">
        <v>0</v>
      </c>
      <c r="H271" s="102">
        <v>0</v>
      </c>
      <c r="I271" s="100">
        <v>0</v>
      </c>
      <c r="J271" s="100">
        <v>0</v>
      </c>
      <c r="K271" s="103">
        <v>0</v>
      </c>
      <c r="L271" s="100">
        <v>0</v>
      </c>
      <c r="M271" s="100">
        <v>0</v>
      </c>
      <c r="N271" s="100">
        <v>0</v>
      </c>
      <c r="O271" s="100">
        <v>0</v>
      </c>
      <c r="P271" s="100">
        <v>0</v>
      </c>
      <c r="Q271" s="100">
        <v>0</v>
      </c>
      <c r="R271" s="100">
        <v>0</v>
      </c>
      <c r="S271" s="100">
        <v>0</v>
      </c>
      <c r="T271" s="100">
        <v>0</v>
      </c>
      <c r="U271" s="104">
        <v>0</v>
      </c>
      <c r="V271" s="104">
        <v>0</v>
      </c>
      <c r="W271" s="104">
        <v>0</v>
      </c>
      <c r="X271" s="104">
        <v>0</v>
      </c>
    </row>
    <row r="272" spans="1:24" ht="20.3" x14ac:dyDescent="0.35">
      <c r="A272" s="98">
        <f t="shared" si="23"/>
        <v>5</v>
      </c>
      <c r="B272" s="99" t="s">
        <v>1176</v>
      </c>
      <c r="C272" s="98">
        <v>39651</v>
      </c>
      <c r="D272" s="98"/>
      <c r="E272" s="100">
        <f t="shared" si="21"/>
        <v>0</v>
      </c>
      <c r="F272" s="100">
        <f t="shared" si="22"/>
        <v>0</v>
      </c>
      <c r="G272" s="101">
        <v>0</v>
      </c>
      <c r="H272" s="102">
        <v>0</v>
      </c>
      <c r="I272" s="100">
        <v>0</v>
      </c>
      <c r="J272" s="100">
        <v>0</v>
      </c>
      <c r="K272" s="103">
        <v>0</v>
      </c>
      <c r="L272" s="100">
        <v>0</v>
      </c>
      <c r="M272" s="100">
        <v>0</v>
      </c>
      <c r="N272" s="100">
        <v>0</v>
      </c>
      <c r="O272" s="100">
        <v>0</v>
      </c>
      <c r="P272" s="100">
        <v>0</v>
      </c>
      <c r="Q272" s="100">
        <v>0</v>
      </c>
      <c r="R272" s="100">
        <v>0</v>
      </c>
      <c r="S272" s="100">
        <v>0</v>
      </c>
      <c r="T272" s="100">
        <v>0</v>
      </c>
      <c r="U272" s="104">
        <v>0</v>
      </c>
      <c r="V272" s="104">
        <v>0</v>
      </c>
      <c r="W272" s="104">
        <v>0</v>
      </c>
      <c r="X272" s="104">
        <v>0</v>
      </c>
    </row>
    <row r="273" spans="1:24" ht="20.3" x14ac:dyDescent="0.35">
      <c r="A273" s="98">
        <f t="shared" si="23"/>
        <v>6</v>
      </c>
      <c r="B273" s="99" t="s">
        <v>1177</v>
      </c>
      <c r="C273" s="98">
        <v>39657</v>
      </c>
      <c r="D273" s="98"/>
      <c r="E273" s="100">
        <f t="shared" si="21"/>
        <v>0</v>
      </c>
      <c r="F273" s="100">
        <f t="shared" si="22"/>
        <v>0</v>
      </c>
      <c r="G273" s="100">
        <v>0</v>
      </c>
      <c r="H273" s="102">
        <v>0</v>
      </c>
      <c r="I273" s="100">
        <v>0</v>
      </c>
      <c r="J273" s="100">
        <v>0</v>
      </c>
      <c r="K273" s="103">
        <v>0</v>
      </c>
      <c r="L273" s="100">
        <v>0</v>
      </c>
      <c r="M273" s="100">
        <v>0</v>
      </c>
      <c r="N273" s="100">
        <v>0</v>
      </c>
      <c r="O273" s="100">
        <v>0</v>
      </c>
      <c r="P273" s="100">
        <v>0</v>
      </c>
      <c r="Q273" s="100">
        <v>0</v>
      </c>
      <c r="R273" s="100">
        <v>0</v>
      </c>
      <c r="S273" s="100">
        <v>0</v>
      </c>
      <c r="T273" s="100">
        <v>0</v>
      </c>
      <c r="U273" s="104">
        <v>0</v>
      </c>
      <c r="V273" s="104">
        <v>0</v>
      </c>
      <c r="W273" s="104">
        <v>0</v>
      </c>
      <c r="X273" s="104">
        <v>0</v>
      </c>
    </row>
    <row r="274" spans="1:24" ht="20.3" x14ac:dyDescent="0.35">
      <c r="A274" s="98">
        <f t="shared" si="23"/>
        <v>7</v>
      </c>
      <c r="B274" s="99" t="s">
        <v>1178</v>
      </c>
      <c r="C274" s="98">
        <v>39659</v>
      </c>
      <c r="D274" s="98"/>
      <c r="E274" s="100">
        <f t="shared" si="21"/>
        <v>0</v>
      </c>
      <c r="F274" s="100">
        <f t="shared" si="22"/>
        <v>0</v>
      </c>
      <c r="G274" s="101">
        <v>0</v>
      </c>
      <c r="H274" s="102">
        <v>0</v>
      </c>
      <c r="I274" s="100">
        <v>0</v>
      </c>
      <c r="J274" s="100">
        <v>0</v>
      </c>
      <c r="K274" s="103">
        <v>0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0">
        <v>0</v>
      </c>
      <c r="R274" s="100">
        <v>0</v>
      </c>
      <c r="S274" s="100">
        <v>0</v>
      </c>
      <c r="T274" s="100">
        <v>0</v>
      </c>
      <c r="U274" s="104">
        <v>0</v>
      </c>
      <c r="V274" s="104">
        <v>0</v>
      </c>
      <c r="W274" s="104">
        <v>0</v>
      </c>
      <c r="X274" s="104">
        <v>0</v>
      </c>
    </row>
    <row r="275" spans="1:24" ht="20.3" x14ac:dyDescent="0.35">
      <c r="A275" s="98">
        <f t="shared" si="23"/>
        <v>8</v>
      </c>
      <c r="B275" s="107" t="s">
        <v>1179</v>
      </c>
      <c r="C275" s="98">
        <v>40098</v>
      </c>
      <c r="D275" s="98"/>
      <c r="E275" s="100">
        <f t="shared" si="21"/>
        <v>0</v>
      </c>
      <c r="F275" s="100">
        <f t="shared" si="22"/>
        <v>0</v>
      </c>
      <c r="G275" s="101">
        <v>0</v>
      </c>
      <c r="H275" s="102">
        <v>0</v>
      </c>
      <c r="I275" s="100">
        <v>0</v>
      </c>
      <c r="J275" s="100">
        <v>0</v>
      </c>
      <c r="K275" s="103">
        <v>0</v>
      </c>
      <c r="L275" s="100">
        <v>0</v>
      </c>
      <c r="M275" s="100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0">
        <v>0</v>
      </c>
      <c r="U275" s="104">
        <v>0</v>
      </c>
      <c r="V275" s="104">
        <v>0</v>
      </c>
      <c r="W275" s="104">
        <v>0</v>
      </c>
      <c r="X275" s="104">
        <v>0</v>
      </c>
    </row>
    <row r="276" spans="1:24" ht="20.3" x14ac:dyDescent="0.35">
      <c r="A276" s="98">
        <f t="shared" si="23"/>
        <v>9</v>
      </c>
      <c r="B276" s="108" t="s">
        <v>1180</v>
      </c>
      <c r="C276" s="98">
        <v>40085</v>
      </c>
      <c r="D276" s="98"/>
      <c r="E276" s="100">
        <f t="shared" si="21"/>
        <v>0</v>
      </c>
      <c r="F276" s="100">
        <f t="shared" si="22"/>
        <v>0</v>
      </c>
      <c r="G276" s="101">
        <v>0</v>
      </c>
      <c r="H276" s="102">
        <v>0</v>
      </c>
      <c r="I276" s="100">
        <v>0</v>
      </c>
      <c r="J276" s="100">
        <v>0</v>
      </c>
      <c r="K276" s="103">
        <v>0</v>
      </c>
      <c r="L276" s="100">
        <v>0</v>
      </c>
      <c r="M276" s="100">
        <v>0</v>
      </c>
      <c r="N276" s="100">
        <v>0</v>
      </c>
      <c r="O276" s="100">
        <v>0</v>
      </c>
      <c r="P276" s="100">
        <v>0</v>
      </c>
      <c r="Q276" s="100">
        <v>0</v>
      </c>
      <c r="R276" s="100">
        <v>0</v>
      </c>
      <c r="S276" s="100">
        <v>0</v>
      </c>
      <c r="T276" s="100">
        <v>0</v>
      </c>
      <c r="U276" s="104">
        <v>0</v>
      </c>
      <c r="V276" s="104">
        <v>0</v>
      </c>
      <c r="W276" s="104">
        <v>0</v>
      </c>
      <c r="X276" s="104">
        <v>0</v>
      </c>
    </row>
    <row r="277" spans="1:24" ht="20.3" x14ac:dyDescent="0.35">
      <c r="A277" s="98">
        <f t="shared" si="23"/>
        <v>10</v>
      </c>
      <c r="B277" s="107" t="s">
        <v>1181</v>
      </c>
      <c r="C277" s="98">
        <v>40138</v>
      </c>
      <c r="D277" s="98"/>
      <c r="E277" s="100">
        <f t="shared" si="21"/>
        <v>0</v>
      </c>
      <c r="F277" s="100">
        <f t="shared" si="22"/>
        <v>0</v>
      </c>
      <c r="G277" s="101">
        <v>0</v>
      </c>
      <c r="H277" s="102">
        <v>0</v>
      </c>
      <c r="I277" s="100">
        <v>0</v>
      </c>
      <c r="J277" s="100">
        <v>0</v>
      </c>
      <c r="K277" s="103">
        <v>0</v>
      </c>
      <c r="L277" s="100">
        <v>0</v>
      </c>
      <c r="M277" s="100">
        <v>0</v>
      </c>
      <c r="N277" s="100">
        <v>0</v>
      </c>
      <c r="O277" s="100">
        <v>0</v>
      </c>
      <c r="P277" s="100">
        <v>0</v>
      </c>
      <c r="Q277" s="100">
        <v>0</v>
      </c>
      <c r="R277" s="100">
        <v>0</v>
      </c>
      <c r="S277" s="100">
        <v>0</v>
      </c>
      <c r="T277" s="100">
        <v>0</v>
      </c>
      <c r="U277" s="104">
        <v>0</v>
      </c>
      <c r="V277" s="104">
        <v>0</v>
      </c>
      <c r="W277" s="104">
        <v>0</v>
      </c>
      <c r="X277" s="104">
        <v>0</v>
      </c>
    </row>
    <row r="278" spans="1:24" ht="20.3" x14ac:dyDescent="0.35">
      <c r="A278" s="98">
        <f t="shared" si="23"/>
        <v>11</v>
      </c>
      <c r="B278" s="99" t="s">
        <v>1182</v>
      </c>
      <c r="C278" s="98">
        <v>40385</v>
      </c>
      <c r="D278" s="98"/>
      <c r="E278" s="100">
        <f t="shared" si="21"/>
        <v>0</v>
      </c>
      <c r="F278" s="100">
        <f t="shared" si="22"/>
        <v>0</v>
      </c>
      <c r="G278" s="101">
        <v>0</v>
      </c>
      <c r="H278" s="102">
        <v>0</v>
      </c>
      <c r="I278" s="100">
        <v>0</v>
      </c>
      <c r="J278" s="100">
        <v>0</v>
      </c>
      <c r="K278" s="103">
        <v>0</v>
      </c>
      <c r="L278" s="100">
        <v>0</v>
      </c>
      <c r="M278" s="100">
        <v>0</v>
      </c>
      <c r="N278" s="100">
        <v>0</v>
      </c>
      <c r="O278" s="100">
        <v>0</v>
      </c>
      <c r="P278" s="100">
        <v>0</v>
      </c>
      <c r="Q278" s="100">
        <v>0</v>
      </c>
      <c r="R278" s="100">
        <v>0</v>
      </c>
      <c r="S278" s="100">
        <v>0</v>
      </c>
      <c r="T278" s="100">
        <v>0</v>
      </c>
      <c r="U278" s="104">
        <v>0</v>
      </c>
      <c r="V278" s="104">
        <v>0</v>
      </c>
      <c r="W278" s="104">
        <v>0</v>
      </c>
      <c r="X278" s="104">
        <v>0</v>
      </c>
    </row>
    <row r="279" spans="1:24" ht="20.3" x14ac:dyDescent="0.35">
      <c r="A279" s="98">
        <f t="shared" si="23"/>
        <v>12</v>
      </c>
      <c r="B279" s="99" t="s">
        <v>1183</v>
      </c>
      <c r="C279" s="98">
        <v>40550</v>
      </c>
      <c r="D279" s="98"/>
      <c r="E279" s="100">
        <f t="shared" si="21"/>
        <v>0</v>
      </c>
      <c r="F279" s="100">
        <f t="shared" si="22"/>
        <v>0</v>
      </c>
      <c r="G279" s="101">
        <v>0</v>
      </c>
      <c r="H279" s="102">
        <v>0</v>
      </c>
      <c r="I279" s="100">
        <v>0</v>
      </c>
      <c r="J279" s="100">
        <v>0</v>
      </c>
      <c r="K279" s="103">
        <v>0</v>
      </c>
      <c r="L279" s="100">
        <v>0</v>
      </c>
      <c r="M279" s="100">
        <v>0</v>
      </c>
      <c r="N279" s="100">
        <v>0</v>
      </c>
      <c r="O279" s="100">
        <v>0</v>
      </c>
      <c r="P279" s="100">
        <v>0</v>
      </c>
      <c r="Q279" s="100">
        <v>0</v>
      </c>
      <c r="R279" s="100">
        <v>0</v>
      </c>
      <c r="S279" s="100">
        <v>0</v>
      </c>
      <c r="T279" s="100">
        <v>0</v>
      </c>
      <c r="U279" s="104">
        <v>0</v>
      </c>
      <c r="V279" s="104">
        <v>0</v>
      </c>
      <c r="W279" s="104">
        <v>0</v>
      </c>
      <c r="X279" s="104">
        <v>0</v>
      </c>
    </row>
    <row r="280" spans="1:24" ht="20.3" x14ac:dyDescent="0.35">
      <c r="A280" s="98">
        <f t="shared" si="23"/>
        <v>13</v>
      </c>
      <c r="B280" s="107" t="s">
        <v>1184</v>
      </c>
      <c r="C280" s="98">
        <v>40656</v>
      </c>
      <c r="D280" s="98"/>
      <c r="E280" s="100">
        <f t="shared" si="21"/>
        <v>0</v>
      </c>
      <c r="F280" s="100">
        <f t="shared" si="22"/>
        <v>0</v>
      </c>
      <c r="G280" s="101">
        <v>0</v>
      </c>
      <c r="H280" s="102">
        <v>0</v>
      </c>
      <c r="I280" s="100">
        <v>0</v>
      </c>
      <c r="J280" s="100">
        <v>0</v>
      </c>
      <c r="K280" s="103">
        <v>0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0">
        <v>0</v>
      </c>
      <c r="R280" s="100">
        <v>0</v>
      </c>
      <c r="S280" s="100">
        <v>0</v>
      </c>
      <c r="T280" s="100">
        <v>0</v>
      </c>
      <c r="U280" s="104">
        <v>0</v>
      </c>
      <c r="V280" s="104">
        <v>0</v>
      </c>
      <c r="W280" s="104">
        <v>0</v>
      </c>
      <c r="X280" s="104">
        <v>0</v>
      </c>
    </row>
    <row r="281" spans="1:24" ht="20.3" x14ac:dyDescent="0.35">
      <c r="A281" s="98">
        <f t="shared" si="23"/>
        <v>14</v>
      </c>
      <c r="B281" s="107" t="s">
        <v>1185</v>
      </c>
      <c r="C281" s="98">
        <v>40659</v>
      </c>
      <c r="D281" s="98"/>
      <c r="E281" s="100">
        <f t="shared" si="21"/>
        <v>0</v>
      </c>
      <c r="F281" s="100">
        <f t="shared" si="22"/>
        <v>0</v>
      </c>
      <c r="G281" s="101">
        <v>0</v>
      </c>
      <c r="H281" s="102">
        <v>0</v>
      </c>
      <c r="I281" s="100">
        <v>0</v>
      </c>
      <c r="J281" s="100">
        <v>0</v>
      </c>
      <c r="K281" s="103">
        <v>0</v>
      </c>
      <c r="L281" s="100">
        <v>0</v>
      </c>
      <c r="M281" s="100">
        <v>0</v>
      </c>
      <c r="N281" s="100">
        <v>0</v>
      </c>
      <c r="O281" s="100">
        <v>0</v>
      </c>
      <c r="P281" s="100">
        <v>0</v>
      </c>
      <c r="Q281" s="100">
        <v>0</v>
      </c>
      <c r="R281" s="100">
        <v>0</v>
      </c>
      <c r="S281" s="100">
        <v>0</v>
      </c>
      <c r="T281" s="100">
        <v>0</v>
      </c>
      <c r="U281" s="104">
        <v>0</v>
      </c>
      <c r="V281" s="104">
        <v>0</v>
      </c>
      <c r="W281" s="104">
        <v>0</v>
      </c>
      <c r="X281" s="104">
        <v>0</v>
      </c>
    </row>
    <row r="282" spans="1:24" ht="20.3" x14ac:dyDescent="0.35">
      <c r="A282" s="98">
        <f t="shared" si="23"/>
        <v>15</v>
      </c>
      <c r="B282" s="107" t="s">
        <v>1186</v>
      </c>
      <c r="C282" s="98">
        <v>40662</v>
      </c>
      <c r="D282" s="98"/>
      <c r="E282" s="100">
        <f t="shared" si="21"/>
        <v>0</v>
      </c>
      <c r="F282" s="100">
        <f t="shared" si="22"/>
        <v>0</v>
      </c>
      <c r="G282" s="101">
        <v>0</v>
      </c>
      <c r="H282" s="102">
        <v>0</v>
      </c>
      <c r="I282" s="100">
        <v>0</v>
      </c>
      <c r="J282" s="100">
        <v>0</v>
      </c>
      <c r="K282" s="103">
        <v>0</v>
      </c>
      <c r="L282" s="100">
        <v>0</v>
      </c>
      <c r="M282" s="100">
        <v>0</v>
      </c>
      <c r="N282" s="100">
        <v>0</v>
      </c>
      <c r="O282" s="100">
        <v>0</v>
      </c>
      <c r="P282" s="100">
        <v>0</v>
      </c>
      <c r="Q282" s="100">
        <v>0</v>
      </c>
      <c r="R282" s="100">
        <v>0</v>
      </c>
      <c r="S282" s="100">
        <v>0</v>
      </c>
      <c r="T282" s="100">
        <v>0</v>
      </c>
      <c r="U282" s="104">
        <v>0</v>
      </c>
      <c r="V282" s="104">
        <v>0</v>
      </c>
      <c r="W282" s="104">
        <v>0</v>
      </c>
      <c r="X282" s="104">
        <v>0</v>
      </c>
    </row>
    <row r="283" spans="1:24" ht="20.3" x14ac:dyDescent="0.35">
      <c r="A283" s="98">
        <f t="shared" si="23"/>
        <v>16</v>
      </c>
      <c r="B283" s="107" t="s">
        <v>1187</v>
      </c>
      <c r="C283" s="98">
        <v>40663</v>
      </c>
      <c r="D283" s="98"/>
      <c r="E283" s="100">
        <f t="shared" si="21"/>
        <v>0</v>
      </c>
      <c r="F283" s="100">
        <f t="shared" si="22"/>
        <v>0</v>
      </c>
      <c r="G283" s="101">
        <v>0</v>
      </c>
      <c r="H283" s="102">
        <v>0</v>
      </c>
      <c r="I283" s="100">
        <v>0</v>
      </c>
      <c r="J283" s="100">
        <v>0</v>
      </c>
      <c r="K283" s="103">
        <v>0</v>
      </c>
      <c r="L283" s="100">
        <v>0</v>
      </c>
      <c r="M283" s="100">
        <v>0</v>
      </c>
      <c r="N283" s="100">
        <v>0</v>
      </c>
      <c r="O283" s="100">
        <v>0</v>
      </c>
      <c r="P283" s="100">
        <v>0</v>
      </c>
      <c r="Q283" s="100">
        <v>0</v>
      </c>
      <c r="R283" s="100">
        <v>0</v>
      </c>
      <c r="S283" s="100">
        <v>0</v>
      </c>
      <c r="T283" s="100">
        <v>0</v>
      </c>
      <c r="U283" s="104">
        <v>0</v>
      </c>
      <c r="V283" s="104">
        <v>0</v>
      </c>
      <c r="W283" s="104">
        <v>0</v>
      </c>
      <c r="X283" s="104">
        <v>0</v>
      </c>
    </row>
    <row r="284" spans="1:24" ht="20.3" x14ac:dyDescent="0.35">
      <c r="A284" s="98">
        <f t="shared" si="23"/>
        <v>17</v>
      </c>
      <c r="B284" s="107" t="s">
        <v>1188</v>
      </c>
      <c r="C284" s="98">
        <v>40664</v>
      </c>
      <c r="D284" s="98"/>
      <c r="E284" s="100">
        <f t="shared" si="21"/>
        <v>0</v>
      </c>
      <c r="F284" s="100">
        <f t="shared" si="22"/>
        <v>0</v>
      </c>
      <c r="G284" s="101">
        <v>0</v>
      </c>
      <c r="H284" s="102">
        <v>0</v>
      </c>
      <c r="I284" s="100">
        <v>0</v>
      </c>
      <c r="J284" s="100">
        <v>0</v>
      </c>
      <c r="K284" s="103">
        <v>0</v>
      </c>
      <c r="L284" s="100">
        <v>0</v>
      </c>
      <c r="M284" s="100">
        <v>0</v>
      </c>
      <c r="N284" s="100">
        <v>0</v>
      </c>
      <c r="O284" s="100">
        <v>0</v>
      </c>
      <c r="P284" s="100">
        <v>0</v>
      </c>
      <c r="Q284" s="100">
        <v>0</v>
      </c>
      <c r="R284" s="100">
        <v>0</v>
      </c>
      <c r="S284" s="100">
        <v>0</v>
      </c>
      <c r="T284" s="100">
        <v>0</v>
      </c>
      <c r="U284" s="104">
        <v>0</v>
      </c>
      <c r="V284" s="104">
        <v>0</v>
      </c>
      <c r="W284" s="104">
        <v>0</v>
      </c>
      <c r="X284" s="104">
        <v>0</v>
      </c>
    </row>
    <row r="285" spans="1:24" ht="20.3" x14ac:dyDescent="0.35">
      <c r="A285" s="98">
        <f t="shared" si="23"/>
        <v>18</v>
      </c>
      <c r="B285" s="107" t="s">
        <v>1189</v>
      </c>
      <c r="C285" s="98">
        <v>40665</v>
      </c>
      <c r="D285" s="98"/>
      <c r="E285" s="100">
        <f t="shared" si="21"/>
        <v>0</v>
      </c>
      <c r="F285" s="100">
        <f t="shared" si="22"/>
        <v>0</v>
      </c>
      <c r="G285" s="101">
        <v>0</v>
      </c>
      <c r="H285" s="102">
        <v>0</v>
      </c>
      <c r="I285" s="100">
        <v>0</v>
      </c>
      <c r="J285" s="100">
        <v>0</v>
      </c>
      <c r="K285" s="103">
        <v>0</v>
      </c>
      <c r="L285" s="100">
        <v>0</v>
      </c>
      <c r="M285" s="100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0</v>
      </c>
      <c r="S285" s="100">
        <v>0</v>
      </c>
      <c r="T285" s="100">
        <v>0</v>
      </c>
      <c r="U285" s="104">
        <v>0</v>
      </c>
      <c r="V285" s="104">
        <v>0</v>
      </c>
      <c r="W285" s="104">
        <v>0</v>
      </c>
      <c r="X285" s="104">
        <v>0</v>
      </c>
    </row>
    <row r="286" spans="1:24" ht="20.3" x14ac:dyDescent="0.35">
      <c r="A286" s="98">
        <f t="shared" si="23"/>
        <v>19</v>
      </c>
      <c r="B286" s="107" t="s">
        <v>1190</v>
      </c>
      <c r="C286" s="98">
        <v>40666</v>
      </c>
      <c r="D286" s="98"/>
      <c r="E286" s="100">
        <f t="shared" si="21"/>
        <v>0</v>
      </c>
      <c r="F286" s="100">
        <f t="shared" si="22"/>
        <v>0</v>
      </c>
      <c r="G286" s="101">
        <v>0</v>
      </c>
      <c r="H286" s="102">
        <v>0</v>
      </c>
      <c r="I286" s="100">
        <v>0</v>
      </c>
      <c r="J286" s="100">
        <v>0</v>
      </c>
      <c r="K286" s="103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04">
        <v>0</v>
      </c>
      <c r="V286" s="104">
        <v>0</v>
      </c>
      <c r="W286" s="104">
        <v>0</v>
      </c>
      <c r="X286" s="104">
        <v>0</v>
      </c>
    </row>
    <row r="287" spans="1:24" ht="20.3" x14ac:dyDescent="0.35">
      <c r="A287" s="98">
        <f t="shared" si="23"/>
        <v>20</v>
      </c>
      <c r="B287" s="107" t="s">
        <v>1191</v>
      </c>
      <c r="C287" s="98">
        <v>40667</v>
      </c>
      <c r="D287" s="98"/>
      <c r="E287" s="100">
        <f t="shared" si="21"/>
        <v>0</v>
      </c>
      <c r="F287" s="100">
        <f t="shared" si="22"/>
        <v>0</v>
      </c>
      <c r="G287" s="101">
        <v>0</v>
      </c>
      <c r="H287" s="102">
        <v>0</v>
      </c>
      <c r="I287" s="100">
        <v>0</v>
      </c>
      <c r="J287" s="100">
        <v>0</v>
      </c>
      <c r="K287" s="103">
        <v>0</v>
      </c>
      <c r="L287" s="100">
        <v>0</v>
      </c>
      <c r="M287" s="100">
        <v>0</v>
      </c>
      <c r="N287" s="100">
        <v>0</v>
      </c>
      <c r="O287" s="100">
        <v>0</v>
      </c>
      <c r="P287" s="100">
        <v>0</v>
      </c>
      <c r="Q287" s="100">
        <v>0</v>
      </c>
      <c r="R287" s="100">
        <v>0</v>
      </c>
      <c r="S287" s="100">
        <v>0</v>
      </c>
      <c r="T287" s="100">
        <v>0</v>
      </c>
      <c r="U287" s="104">
        <v>0</v>
      </c>
      <c r="V287" s="104">
        <v>0</v>
      </c>
      <c r="W287" s="104">
        <v>0</v>
      </c>
      <c r="X287" s="104">
        <v>0</v>
      </c>
    </row>
    <row r="288" spans="1:24" ht="20.3" x14ac:dyDescent="0.35">
      <c r="A288" s="98">
        <f t="shared" si="23"/>
        <v>21</v>
      </c>
      <c r="B288" s="107" t="s">
        <v>1192</v>
      </c>
      <c r="C288" s="98">
        <v>40652</v>
      </c>
      <c r="D288" s="98"/>
      <c r="E288" s="100">
        <f t="shared" si="21"/>
        <v>0</v>
      </c>
      <c r="F288" s="100">
        <f t="shared" si="22"/>
        <v>0</v>
      </c>
      <c r="G288" s="101">
        <v>0</v>
      </c>
      <c r="H288" s="102">
        <v>0</v>
      </c>
      <c r="I288" s="100">
        <v>0</v>
      </c>
      <c r="J288" s="100">
        <v>0</v>
      </c>
      <c r="K288" s="103">
        <v>0</v>
      </c>
      <c r="L288" s="100">
        <v>0</v>
      </c>
      <c r="M288" s="100">
        <v>0</v>
      </c>
      <c r="N288" s="100">
        <v>0</v>
      </c>
      <c r="O288" s="100">
        <v>0</v>
      </c>
      <c r="P288" s="100">
        <v>0</v>
      </c>
      <c r="Q288" s="100">
        <v>0</v>
      </c>
      <c r="R288" s="100">
        <v>0</v>
      </c>
      <c r="S288" s="100">
        <v>0</v>
      </c>
      <c r="T288" s="100">
        <v>0</v>
      </c>
      <c r="U288" s="104">
        <v>0</v>
      </c>
      <c r="V288" s="104">
        <v>0</v>
      </c>
      <c r="W288" s="104">
        <v>0</v>
      </c>
      <c r="X288" s="104">
        <v>0</v>
      </c>
    </row>
    <row r="289" spans="1:24" ht="20.3" x14ac:dyDescent="0.35">
      <c r="A289" s="98">
        <f t="shared" si="23"/>
        <v>22</v>
      </c>
      <c r="B289" s="107" t="s">
        <v>1193</v>
      </c>
      <c r="C289" s="98">
        <v>40654</v>
      </c>
      <c r="D289" s="98"/>
      <c r="E289" s="100">
        <f t="shared" si="21"/>
        <v>0</v>
      </c>
      <c r="F289" s="100">
        <f t="shared" si="22"/>
        <v>0</v>
      </c>
      <c r="G289" s="101">
        <v>0</v>
      </c>
      <c r="H289" s="102">
        <v>0</v>
      </c>
      <c r="I289" s="100">
        <v>0</v>
      </c>
      <c r="J289" s="100">
        <v>0</v>
      </c>
      <c r="K289" s="103">
        <v>0</v>
      </c>
      <c r="L289" s="100">
        <v>0</v>
      </c>
      <c r="M289" s="100">
        <v>0</v>
      </c>
      <c r="N289" s="100">
        <v>0</v>
      </c>
      <c r="O289" s="100">
        <v>0</v>
      </c>
      <c r="P289" s="100">
        <v>0</v>
      </c>
      <c r="Q289" s="100">
        <v>0</v>
      </c>
      <c r="R289" s="100">
        <v>0</v>
      </c>
      <c r="S289" s="100">
        <v>0</v>
      </c>
      <c r="T289" s="100">
        <v>0</v>
      </c>
      <c r="U289" s="104">
        <v>0</v>
      </c>
      <c r="V289" s="104">
        <v>0</v>
      </c>
      <c r="W289" s="104">
        <v>0</v>
      </c>
      <c r="X289" s="104">
        <v>0</v>
      </c>
    </row>
    <row r="290" spans="1:24" ht="20.3" x14ac:dyDescent="0.35">
      <c r="A290" s="98">
        <f t="shared" si="23"/>
        <v>23</v>
      </c>
      <c r="B290" s="99" t="s">
        <v>1194</v>
      </c>
      <c r="C290" s="98">
        <v>40695</v>
      </c>
      <c r="D290" s="98"/>
      <c r="E290" s="100">
        <f t="shared" si="21"/>
        <v>0</v>
      </c>
      <c r="F290" s="100">
        <f t="shared" si="22"/>
        <v>0</v>
      </c>
      <c r="G290" s="101">
        <v>0</v>
      </c>
      <c r="H290" s="102">
        <v>0</v>
      </c>
      <c r="I290" s="100">
        <v>0</v>
      </c>
      <c r="J290" s="100">
        <v>0</v>
      </c>
      <c r="K290" s="103">
        <v>0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0">
        <v>0</v>
      </c>
      <c r="R290" s="100">
        <v>0</v>
      </c>
      <c r="S290" s="100">
        <v>0</v>
      </c>
      <c r="T290" s="100">
        <v>0</v>
      </c>
      <c r="U290" s="104">
        <v>0</v>
      </c>
      <c r="V290" s="104">
        <v>0</v>
      </c>
      <c r="W290" s="104">
        <v>0</v>
      </c>
      <c r="X290" s="104">
        <v>0</v>
      </c>
    </row>
    <row r="291" spans="1:24" ht="20.3" x14ac:dyDescent="0.35">
      <c r="A291" s="98">
        <f t="shared" si="23"/>
        <v>24</v>
      </c>
      <c r="B291" s="107" t="s">
        <v>1195</v>
      </c>
      <c r="C291" s="98">
        <v>40686</v>
      </c>
      <c r="D291" s="98"/>
      <c r="E291" s="100">
        <f t="shared" si="21"/>
        <v>0</v>
      </c>
      <c r="F291" s="100">
        <f t="shared" si="22"/>
        <v>0</v>
      </c>
      <c r="G291" s="101">
        <v>0</v>
      </c>
      <c r="H291" s="102">
        <v>0</v>
      </c>
      <c r="I291" s="100">
        <v>0</v>
      </c>
      <c r="J291" s="100">
        <v>0</v>
      </c>
      <c r="K291" s="103">
        <v>0</v>
      </c>
      <c r="L291" s="100">
        <v>0</v>
      </c>
      <c r="M291" s="100">
        <v>0</v>
      </c>
      <c r="N291" s="100">
        <v>0</v>
      </c>
      <c r="O291" s="100">
        <v>0</v>
      </c>
      <c r="P291" s="100">
        <v>0</v>
      </c>
      <c r="Q291" s="100">
        <v>0</v>
      </c>
      <c r="R291" s="100">
        <v>0</v>
      </c>
      <c r="S291" s="100">
        <v>0</v>
      </c>
      <c r="T291" s="100">
        <v>0</v>
      </c>
      <c r="U291" s="104">
        <v>0</v>
      </c>
      <c r="V291" s="104">
        <v>0</v>
      </c>
      <c r="W291" s="104">
        <v>0</v>
      </c>
      <c r="X291" s="104">
        <v>0</v>
      </c>
    </row>
    <row r="292" spans="1:24" ht="20.3" x14ac:dyDescent="0.35">
      <c r="A292" s="98">
        <f t="shared" si="23"/>
        <v>25</v>
      </c>
      <c r="B292" s="99" t="s">
        <v>1196</v>
      </c>
      <c r="C292" s="98">
        <v>40687</v>
      </c>
      <c r="D292" s="98"/>
      <c r="E292" s="100">
        <f t="shared" si="21"/>
        <v>0</v>
      </c>
      <c r="F292" s="100">
        <f t="shared" si="22"/>
        <v>0</v>
      </c>
      <c r="G292" s="101">
        <v>0</v>
      </c>
      <c r="H292" s="102">
        <v>0</v>
      </c>
      <c r="I292" s="100">
        <v>0</v>
      </c>
      <c r="J292" s="100">
        <v>0</v>
      </c>
      <c r="K292" s="103">
        <v>0</v>
      </c>
      <c r="L292" s="100">
        <v>0</v>
      </c>
      <c r="M292" s="100">
        <v>0</v>
      </c>
      <c r="N292" s="100">
        <v>0</v>
      </c>
      <c r="O292" s="100">
        <v>0</v>
      </c>
      <c r="P292" s="100">
        <v>0</v>
      </c>
      <c r="Q292" s="100">
        <v>0</v>
      </c>
      <c r="R292" s="100">
        <v>0</v>
      </c>
      <c r="S292" s="100">
        <v>0</v>
      </c>
      <c r="T292" s="100">
        <v>0</v>
      </c>
      <c r="U292" s="104">
        <v>0</v>
      </c>
      <c r="V292" s="104">
        <v>0</v>
      </c>
      <c r="W292" s="104">
        <v>0</v>
      </c>
      <c r="X292" s="104">
        <v>0</v>
      </c>
    </row>
    <row r="293" spans="1:24" ht="20.3" x14ac:dyDescent="0.35">
      <c r="A293" s="98">
        <f t="shared" si="23"/>
        <v>26</v>
      </c>
      <c r="B293" s="99" t="s">
        <v>1197</v>
      </c>
      <c r="C293" s="98">
        <v>40694</v>
      </c>
      <c r="D293" s="98"/>
      <c r="E293" s="100">
        <f t="shared" si="21"/>
        <v>0</v>
      </c>
      <c r="F293" s="100">
        <f t="shared" si="22"/>
        <v>0</v>
      </c>
      <c r="G293" s="101">
        <v>0</v>
      </c>
      <c r="H293" s="102">
        <v>0</v>
      </c>
      <c r="I293" s="100">
        <v>0</v>
      </c>
      <c r="J293" s="100">
        <v>0</v>
      </c>
      <c r="K293" s="103">
        <v>0</v>
      </c>
      <c r="L293" s="100">
        <v>0</v>
      </c>
      <c r="M293" s="100">
        <v>0</v>
      </c>
      <c r="N293" s="100">
        <v>0</v>
      </c>
      <c r="O293" s="100">
        <v>0</v>
      </c>
      <c r="P293" s="100">
        <v>0</v>
      </c>
      <c r="Q293" s="100">
        <v>0</v>
      </c>
      <c r="R293" s="100">
        <v>0</v>
      </c>
      <c r="S293" s="100">
        <v>0</v>
      </c>
      <c r="T293" s="100">
        <v>0</v>
      </c>
      <c r="U293" s="104">
        <v>0</v>
      </c>
      <c r="V293" s="104">
        <v>0</v>
      </c>
      <c r="W293" s="104">
        <v>0</v>
      </c>
      <c r="X293" s="104">
        <v>0</v>
      </c>
    </row>
    <row r="294" spans="1:24" ht="20.3" x14ac:dyDescent="0.35">
      <c r="A294" s="98">
        <f t="shared" si="23"/>
        <v>27</v>
      </c>
      <c r="B294" s="99" t="s">
        <v>1198</v>
      </c>
      <c r="C294" s="98">
        <v>40697</v>
      </c>
      <c r="D294" s="98"/>
      <c r="E294" s="100">
        <f t="shared" si="21"/>
        <v>0</v>
      </c>
      <c r="F294" s="100">
        <f t="shared" si="22"/>
        <v>0</v>
      </c>
      <c r="G294" s="101">
        <v>0</v>
      </c>
      <c r="H294" s="102">
        <v>0</v>
      </c>
      <c r="I294" s="100">
        <v>0</v>
      </c>
      <c r="J294" s="100">
        <v>0</v>
      </c>
      <c r="K294" s="103">
        <v>0</v>
      </c>
      <c r="L294" s="100">
        <v>0</v>
      </c>
      <c r="M294" s="100">
        <v>0</v>
      </c>
      <c r="N294" s="100">
        <v>0</v>
      </c>
      <c r="O294" s="100">
        <v>0</v>
      </c>
      <c r="P294" s="100">
        <v>0</v>
      </c>
      <c r="Q294" s="100">
        <v>0</v>
      </c>
      <c r="R294" s="100">
        <v>0</v>
      </c>
      <c r="S294" s="100">
        <v>0</v>
      </c>
      <c r="T294" s="100">
        <v>0</v>
      </c>
      <c r="U294" s="104">
        <v>0</v>
      </c>
      <c r="V294" s="104">
        <v>0</v>
      </c>
      <c r="W294" s="104">
        <v>0</v>
      </c>
      <c r="X294" s="104">
        <v>0</v>
      </c>
    </row>
    <row r="295" spans="1:24" ht="20.3" x14ac:dyDescent="0.35">
      <c r="A295" s="98">
        <f t="shared" si="23"/>
        <v>28</v>
      </c>
      <c r="B295" s="99" t="s">
        <v>1199</v>
      </c>
      <c r="C295" s="98">
        <v>40707</v>
      </c>
      <c r="D295" s="98"/>
      <c r="E295" s="100">
        <f t="shared" si="21"/>
        <v>0</v>
      </c>
      <c r="F295" s="100">
        <f t="shared" si="22"/>
        <v>0</v>
      </c>
      <c r="G295" s="101">
        <v>0</v>
      </c>
      <c r="H295" s="102">
        <v>0</v>
      </c>
      <c r="I295" s="100">
        <v>0</v>
      </c>
      <c r="J295" s="100">
        <v>0</v>
      </c>
      <c r="K295" s="103">
        <v>0</v>
      </c>
      <c r="L295" s="100">
        <v>0</v>
      </c>
      <c r="M295" s="100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0">
        <v>0</v>
      </c>
      <c r="U295" s="104">
        <v>0</v>
      </c>
      <c r="V295" s="104">
        <v>0</v>
      </c>
      <c r="W295" s="104">
        <v>0</v>
      </c>
      <c r="X295" s="104">
        <v>0</v>
      </c>
    </row>
    <row r="296" spans="1:24" ht="20.3" x14ac:dyDescent="0.35">
      <c r="A296" s="98">
        <f t="shared" si="23"/>
        <v>29</v>
      </c>
      <c r="B296" s="107" t="s">
        <v>1200</v>
      </c>
      <c r="C296" s="98">
        <v>40700</v>
      </c>
      <c r="D296" s="98"/>
      <c r="E296" s="100">
        <f t="shared" si="21"/>
        <v>0</v>
      </c>
      <c r="F296" s="100">
        <f t="shared" si="22"/>
        <v>0</v>
      </c>
      <c r="G296" s="101">
        <v>0</v>
      </c>
      <c r="H296" s="102">
        <v>0</v>
      </c>
      <c r="I296" s="100">
        <v>0</v>
      </c>
      <c r="J296" s="100">
        <v>0</v>
      </c>
      <c r="K296" s="103">
        <v>0</v>
      </c>
      <c r="L296" s="100">
        <v>0</v>
      </c>
      <c r="M296" s="100">
        <v>0</v>
      </c>
      <c r="N296" s="100">
        <v>0</v>
      </c>
      <c r="O296" s="100">
        <v>0</v>
      </c>
      <c r="P296" s="100">
        <v>0</v>
      </c>
      <c r="Q296" s="100">
        <v>0</v>
      </c>
      <c r="R296" s="100">
        <v>0</v>
      </c>
      <c r="S296" s="100">
        <v>0</v>
      </c>
      <c r="T296" s="100">
        <v>0</v>
      </c>
      <c r="U296" s="104">
        <v>0</v>
      </c>
      <c r="V296" s="104">
        <v>0</v>
      </c>
      <c r="W296" s="104">
        <v>0</v>
      </c>
      <c r="X296" s="104">
        <v>0</v>
      </c>
    </row>
    <row r="297" spans="1:24" ht="20.3" x14ac:dyDescent="0.35">
      <c r="A297" s="98">
        <f t="shared" si="23"/>
        <v>30</v>
      </c>
      <c r="B297" s="99" t="s">
        <v>1201</v>
      </c>
      <c r="C297" s="98">
        <v>40704</v>
      </c>
      <c r="D297" s="98"/>
      <c r="E297" s="100">
        <f t="shared" si="21"/>
        <v>0</v>
      </c>
      <c r="F297" s="100">
        <f t="shared" si="22"/>
        <v>0</v>
      </c>
      <c r="G297" s="101">
        <v>0</v>
      </c>
      <c r="H297" s="102">
        <v>0</v>
      </c>
      <c r="I297" s="100">
        <v>0</v>
      </c>
      <c r="J297" s="100">
        <v>0</v>
      </c>
      <c r="K297" s="103">
        <v>0</v>
      </c>
      <c r="L297" s="100">
        <v>0</v>
      </c>
      <c r="M297" s="100">
        <v>0</v>
      </c>
      <c r="N297" s="100">
        <v>0</v>
      </c>
      <c r="O297" s="100">
        <v>0</v>
      </c>
      <c r="P297" s="100">
        <v>0</v>
      </c>
      <c r="Q297" s="100">
        <v>0</v>
      </c>
      <c r="R297" s="100">
        <v>0</v>
      </c>
      <c r="S297" s="100">
        <v>0</v>
      </c>
      <c r="T297" s="100">
        <v>0</v>
      </c>
      <c r="U297" s="104">
        <v>0</v>
      </c>
      <c r="V297" s="104">
        <v>0</v>
      </c>
      <c r="W297" s="104">
        <v>0</v>
      </c>
      <c r="X297" s="104">
        <v>0</v>
      </c>
    </row>
    <row r="298" spans="1:24" ht="20.3" x14ac:dyDescent="0.35">
      <c r="A298" s="98">
        <f t="shared" si="23"/>
        <v>31</v>
      </c>
      <c r="B298" s="99" t="s">
        <v>1202</v>
      </c>
      <c r="C298" s="98">
        <v>40705</v>
      </c>
      <c r="D298" s="98"/>
      <c r="E298" s="100">
        <f t="shared" si="21"/>
        <v>0</v>
      </c>
      <c r="F298" s="100">
        <f t="shared" si="22"/>
        <v>0</v>
      </c>
      <c r="G298" s="101">
        <v>0</v>
      </c>
      <c r="H298" s="102">
        <v>0</v>
      </c>
      <c r="I298" s="100">
        <v>0</v>
      </c>
      <c r="J298" s="100">
        <v>0</v>
      </c>
      <c r="K298" s="103">
        <v>0</v>
      </c>
      <c r="L298" s="100">
        <v>0</v>
      </c>
      <c r="M298" s="100">
        <v>0</v>
      </c>
      <c r="N298" s="100">
        <v>0</v>
      </c>
      <c r="O298" s="100">
        <v>0</v>
      </c>
      <c r="P298" s="100">
        <v>0</v>
      </c>
      <c r="Q298" s="100">
        <v>0</v>
      </c>
      <c r="R298" s="100">
        <v>0</v>
      </c>
      <c r="S298" s="100">
        <v>0</v>
      </c>
      <c r="T298" s="100">
        <v>0</v>
      </c>
      <c r="U298" s="104">
        <v>0</v>
      </c>
      <c r="V298" s="104">
        <v>0</v>
      </c>
      <c r="W298" s="104">
        <v>0</v>
      </c>
      <c r="X298" s="104">
        <v>0</v>
      </c>
    </row>
    <row r="299" spans="1:24" ht="20.3" x14ac:dyDescent="0.35">
      <c r="A299" s="98">
        <f t="shared" si="23"/>
        <v>32</v>
      </c>
      <c r="B299" s="99" t="s">
        <v>1203</v>
      </c>
      <c r="C299" s="98">
        <v>40706</v>
      </c>
      <c r="D299" s="98"/>
      <c r="E299" s="100">
        <f t="shared" si="21"/>
        <v>0</v>
      </c>
      <c r="F299" s="100">
        <f t="shared" si="22"/>
        <v>0</v>
      </c>
      <c r="G299" s="101">
        <v>0</v>
      </c>
      <c r="H299" s="102">
        <v>0</v>
      </c>
      <c r="I299" s="100">
        <v>0</v>
      </c>
      <c r="J299" s="100">
        <v>0</v>
      </c>
      <c r="K299" s="103">
        <v>0</v>
      </c>
      <c r="L299" s="100">
        <v>0</v>
      </c>
      <c r="M299" s="100">
        <v>0</v>
      </c>
      <c r="N299" s="100">
        <v>0</v>
      </c>
      <c r="O299" s="100">
        <v>0</v>
      </c>
      <c r="P299" s="100">
        <v>0</v>
      </c>
      <c r="Q299" s="100">
        <v>0</v>
      </c>
      <c r="R299" s="100">
        <v>0</v>
      </c>
      <c r="S299" s="100">
        <v>0</v>
      </c>
      <c r="T299" s="100">
        <v>0</v>
      </c>
      <c r="U299" s="104">
        <v>0</v>
      </c>
      <c r="V299" s="104">
        <v>0</v>
      </c>
      <c r="W299" s="104">
        <v>0</v>
      </c>
      <c r="X299" s="104">
        <v>0</v>
      </c>
    </row>
    <row r="300" spans="1:24" ht="20.3" x14ac:dyDescent="0.35">
      <c r="A300" s="98">
        <f t="shared" si="23"/>
        <v>33</v>
      </c>
      <c r="B300" s="99" t="s">
        <v>1204</v>
      </c>
      <c r="C300" s="98">
        <v>40727</v>
      </c>
      <c r="D300" s="98"/>
      <c r="E300" s="100">
        <f t="shared" ref="E300:E331" si="24">SUM(G300:X300)</f>
        <v>0</v>
      </c>
      <c r="F300" s="100">
        <f t="shared" ref="F300:F341" si="25">SUM(G300:W300)</f>
        <v>0</v>
      </c>
      <c r="G300" s="101">
        <v>0</v>
      </c>
      <c r="H300" s="102">
        <v>0</v>
      </c>
      <c r="I300" s="100">
        <v>0</v>
      </c>
      <c r="J300" s="100">
        <v>0</v>
      </c>
      <c r="K300" s="103"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v>0</v>
      </c>
      <c r="S300" s="100">
        <v>0</v>
      </c>
      <c r="T300" s="100">
        <v>0</v>
      </c>
      <c r="U300" s="104">
        <v>0</v>
      </c>
      <c r="V300" s="104">
        <v>0</v>
      </c>
      <c r="W300" s="104">
        <v>0</v>
      </c>
      <c r="X300" s="104">
        <v>0</v>
      </c>
    </row>
    <row r="301" spans="1:24" ht="20.3" x14ac:dyDescent="0.35">
      <c r="A301" s="98">
        <f t="shared" si="23"/>
        <v>34</v>
      </c>
      <c r="B301" s="99" t="s">
        <v>1205</v>
      </c>
      <c r="C301" s="98">
        <v>40719</v>
      </c>
      <c r="D301" s="98"/>
      <c r="E301" s="100">
        <f t="shared" si="24"/>
        <v>0</v>
      </c>
      <c r="F301" s="100">
        <f t="shared" si="25"/>
        <v>0</v>
      </c>
      <c r="G301" s="101">
        <v>0</v>
      </c>
      <c r="H301" s="102">
        <v>0</v>
      </c>
      <c r="I301" s="100">
        <v>0</v>
      </c>
      <c r="J301" s="100">
        <v>0</v>
      </c>
      <c r="K301" s="103">
        <v>0</v>
      </c>
      <c r="L301" s="100">
        <v>0</v>
      </c>
      <c r="M301" s="100">
        <v>0</v>
      </c>
      <c r="N301" s="100">
        <v>0</v>
      </c>
      <c r="O301" s="100">
        <v>0</v>
      </c>
      <c r="P301" s="100">
        <v>0</v>
      </c>
      <c r="Q301" s="100">
        <v>0</v>
      </c>
      <c r="R301" s="100">
        <v>0</v>
      </c>
      <c r="S301" s="100">
        <v>0</v>
      </c>
      <c r="T301" s="100">
        <v>0</v>
      </c>
      <c r="U301" s="104">
        <v>0</v>
      </c>
      <c r="V301" s="104">
        <v>0</v>
      </c>
      <c r="W301" s="104">
        <v>0</v>
      </c>
      <c r="X301" s="104">
        <v>0</v>
      </c>
    </row>
    <row r="302" spans="1:24" ht="20.3" x14ac:dyDescent="0.35">
      <c r="A302" s="98">
        <f t="shared" si="23"/>
        <v>35</v>
      </c>
      <c r="B302" s="99" t="s">
        <v>1206</v>
      </c>
      <c r="C302" s="98">
        <v>40748</v>
      </c>
      <c r="D302" s="98"/>
      <c r="E302" s="100">
        <f t="shared" si="24"/>
        <v>0</v>
      </c>
      <c r="F302" s="100">
        <f t="shared" si="25"/>
        <v>0</v>
      </c>
      <c r="G302" s="101">
        <v>0</v>
      </c>
      <c r="H302" s="102">
        <v>0</v>
      </c>
      <c r="I302" s="100">
        <v>0</v>
      </c>
      <c r="J302" s="100">
        <v>0</v>
      </c>
      <c r="K302" s="103">
        <v>0</v>
      </c>
      <c r="L302" s="100">
        <v>0</v>
      </c>
      <c r="M302" s="100">
        <v>0</v>
      </c>
      <c r="N302" s="100">
        <v>0</v>
      </c>
      <c r="O302" s="100">
        <v>0</v>
      </c>
      <c r="P302" s="100">
        <v>0</v>
      </c>
      <c r="Q302" s="100">
        <v>0</v>
      </c>
      <c r="R302" s="100">
        <v>0</v>
      </c>
      <c r="S302" s="100">
        <v>0</v>
      </c>
      <c r="T302" s="100">
        <v>0</v>
      </c>
      <c r="U302" s="104">
        <v>0</v>
      </c>
      <c r="V302" s="104">
        <v>0</v>
      </c>
      <c r="W302" s="104">
        <v>0</v>
      </c>
      <c r="X302" s="104">
        <v>0</v>
      </c>
    </row>
    <row r="303" spans="1:24" ht="20.3" x14ac:dyDescent="0.35">
      <c r="A303" s="98">
        <f t="shared" si="23"/>
        <v>36</v>
      </c>
      <c r="B303" s="99" t="s">
        <v>1207</v>
      </c>
      <c r="C303" s="98">
        <v>40754</v>
      </c>
      <c r="D303" s="98"/>
      <c r="E303" s="100">
        <f t="shared" si="24"/>
        <v>0</v>
      </c>
      <c r="F303" s="100">
        <f t="shared" si="25"/>
        <v>0</v>
      </c>
      <c r="G303" s="101">
        <v>0</v>
      </c>
      <c r="H303" s="102">
        <v>0</v>
      </c>
      <c r="I303" s="100">
        <v>0</v>
      </c>
      <c r="J303" s="100">
        <v>0</v>
      </c>
      <c r="K303" s="103">
        <v>0</v>
      </c>
      <c r="L303" s="100">
        <v>0</v>
      </c>
      <c r="M303" s="100">
        <v>0</v>
      </c>
      <c r="N303" s="100">
        <v>0</v>
      </c>
      <c r="O303" s="100">
        <v>0</v>
      </c>
      <c r="P303" s="100">
        <v>0</v>
      </c>
      <c r="Q303" s="100">
        <v>0</v>
      </c>
      <c r="R303" s="100">
        <v>0</v>
      </c>
      <c r="S303" s="100">
        <v>0</v>
      </c>
      <c r="T303" s="100">
        <v>0</v>
      </c>
      <c r="U303" s="104">
        <v>0</v>
      </c>
      <c r="V303" s="104">
        <v>0</v>
      </c>
      <c r="W303" s="104">
        <v>0</v>
      </c>
      <c r="X303" s="104">
        <v>0</v>
      </c>
    </row>
    <row r="304" spans="1:24" ht="20.3" x14ac:dyDescent="0.35">
      <c r="A304" s="98">
        <f t="shared" si="23"/>
        <v>37</v>
      </c>
      <c r="B304" s="99" t="s">
        <v>1208</v>
      </c>
      <c r="C304" s="98">
        <v>40780</v>
      </c>
      <c r="D304" s="98"/>
      <c r="E304" s="100">
        <f t="shared" si="24"/>
        <v>0</v>
      </c>
      <c r="F304" s="100">
        <f t="shared" si="25"/>
        <v>0</v>
      </c>
      <c r="G304" s="101">
        <v>0</v>
      </c>
      <c r="H304" s="102">
        <v>0</v>
      </c>
      <c r="I304" s="100">
        <v>0</v>
      </c>
      <c r="J304" s="100">
        <v>0</v>
      </c>
      <c r="K304" s="103">
        <v>0</v>
      </c>
      <c r="L304" s="100">
        <v>0</v>
      </c>
      <c r="M304" s="100">
        <v>0</v>
      </c>
      <c r="N304" s="100">
        <v>0</v>
      </c>
      <c r="O304" s="100">
        <v>0</v>
      </c>
      <c r="P304" s="100">
        <v>0</v>
      </c>
      <c r="Q304" s="100">
        <v>0</v>
      </c>
      <c r="R304" s="100">
        <v>0</v>
      </c>
      <c r="S304" s="100">
        <v>0</v>
      </c>
      <c r="T304" s="100">
        <v>0</v>
      </c>
      <c r="U304" s="104">
        <v>0</v>
      </c>
      <c r="V304" s="104">
        <v>0</v>
      </c>
      <c r="W304" s="104">
        <v>0</v>
      </c>
      <c r="X304" s="104">
        <v>0</v>
      </c>
    </row>
    <row r="305" spans="1:24" ht="20.3" x14ac:dyDescent="0.35">
      <c r="A305" s="98">
        <f t="shared" si="23"/>
        <v>38</v>
      </c>
      <c r="B305" s="99" t="s">
        <v>1209</v>
      </c>
      <c r="C305" s="98">
        <v>40771</v>
      </c>
      <c r="D305" s="98"/>
      <c r="E305" s="100">
        <f t="shared" si="24"/>
        <v>0</v>
      </c>
      <c r="F305" s="100">
        <f t="shared" si="25"/>
        <v>0</v>
      </c>
      <c r="G305" s="101">
        <v>0</v>
      </c>
      <c r="H305" s="102">
        <v>0</v>
      </c>
      <c r="I305" s="100">
        <v>0</v>
      </c>
      <c r="J305" s="100">
        <v>0</v>
      </c>
      <c r="K305" s="103">
        <v>0</v>
      </c>
      <c r="L305" s="100">
        <v>0</v>
      </c>
      <c r="M305" s="100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0</v>
      </c>
      <c r="S305" s="100">
        <v>0</v>
      </c>
      <c r="T305" s="100">
        <v>0</v>
      </c>
      <c r="U305" s="104">
        <v>0</v>
      </c>
      <c r="V305" s="104">
        <v>0</v>
      </c>
      <c r="W305" s="104">
        <v>0</v>
      </c>
      <c r="X305" s="104">
        <v>0</v>
      </c>
    </row>
    <row r="306" spans="1:24" ht="20.3" x14ac:dyDescent="0.35">
      <c r="A306" s="98">
        <f t="shared" si="23"/>
        <v>39</v>
      </c>
      <c r="B306" s="99" t="s">
        <v>1210</v>
      </c>
      <c r="C306" s="98">
        <v>40793</v>
      </c>
      <c r="D306" s="98"/>
      <c r="E306" s="100">
        <f t="shared" si="24"/>
        <v>0</v>
      </c>
      <c r="F306" s="100">
        <f t="shared" si="25"/>
        <v>0</v>
      </c>
      <c r="G306" s="100">
        <v>0</v>
      </c>
      <c r="H306" s="102">
        <v>0</v>
      </c>
      <c r="I306" s="100">
        <v>0</v>
      </c>
      <c r="J306" s="100">
        <v>0</v>
      </c>
      <c r="K306" s="103">
        <v>0</v>
      </c>
      <c r="L306" s="100">
        <v>0</v>
      </c>
      <c r="M306" s="100">
        <v>0</v>
      </c>
      <c r="N306" s="100">
        <v>0</v>
      </c>
      <c r="O306" s="100">
        <v>0</v>
      </c>
      <c r="P306" s="100">
        <v>0</v>
      </c>
      <c r="Q306" s="100">
        <v>0</v>
      </c>
      <c r="R306" s="100">
        <v>0</v>
      </c>
      <c r="S306" s="100">
        <v>0</v>
      </c>
      <c r="T306" s="100">
        <v>0</v>
      </c>
      <c r="U306" s="104">
        <v>0</v>
      </c>
      <c r="V306" s="104">
        <v>0</v>
      </c>
      <c r="W306" s="104">
        <v>0</v>
      </c>
      <c r="X306" s="104">
        <v>0</v>
      </c>
    </row>
    <row r="307" spans="1:24" ht="20.3" x14ac:dyDescent="0.35">
      <c r="A307" s="98">
        <f t="shared" si="23"/>
        <v>40</v>
      </c>
      <c r="B307" s="107" t="s">
        <v>1211</v>
      </c>
      <c r="C307" s="98">
        <v>40796</v>
      </c>
      <c r="D307" s="98"/>
      <c r="E307" s="100">
        <f t="shared" si="24"/>
        <v>0</v>
      </c>
      <c r="F307" s="100">
        <f t="shared" si="25"/>
        <v>0</v>
      </c>
      <c r="G307" s="101">
        <v>0</v>
      </c>
      <c r="H307" s="102">
        <v>0</v>
      </c>
      <c r="I307" s="100">
        <v>0</v>
      </c>
      <c r="J307" s="100">
        <v>0</v>
      </c>
      <c r="K307" s="103">
        <v>0</v>
      </c>
      <c r="L307" s="100">
        <v>0</v>
      </c>
      <c r="M307" s="100">
        <v>0</v>
      </c>
      <c r="N307" s="100">
        <v>0</v>
      </c>
      <c r="O307" s="100">
        <v>0</v>
      </c>
      <c r="P307" s="100">
        <v>0</v>
      </c>
      <c r="Q307" s="100">
        <v>0</v>
      </c>
      <c r="R307" s="100">
        <v>0</v>
      </c>
      <c r="S307" s="100">
        <v>0</v>
      </c>
      <c r="T307" s="100">
        <v>0</v>
      </c>
      <c r="U307" s="104">
        <v>0</v>
      </c>
      <c r="V307" s="104">
        <v>0</v>
      </c>
      <c r="W307" s="104">
        <v>0</v>
      </c>
      <c r="X307" s="104">
        <v>0</v>
      </c>
    </row>
    <row r="308" spans="1:24" ht="20.3" x14ac:dyDescent="0.35">
      <c r="A308" s="98">
        <f t="shared" si="23"/>
        <v>41</v>
      </c>
      <c r="B308" s="107" t="s">
        <v>1212</v>
      </c>
      <c r="C308" s="98">
        <v>40788</v>
      </c>
      <c r="D308" s="98"/>
      <c r="E308" s="100">
        <f t="shared" si="24"/>
        <v>0</v>
      </c>
      <c r="F308" s="100">
        <f t="shared" si="25"/>
        <v>0</v>
      </c>
      <c r="G308" s="101">
        <v>0</v>
      </c>
      <c r="H308" s="102">
        <v>0</v>
      </c>
      <c r="I308" s="100">
        <v>0</v>
      </c>
      <c r="J308" s="100">
        <v>0</v>
      </c>
      <c r="K308" s="103">
        <v>0</v>
      </c>
      <c r="L308" s="100">
        <v>0</v>
      </c>
      <c r="M308" s="100">
        <v>0</v>
      </c>
      <c r="N308" s="100">
        <v>0</v>
      </c>
      <c r="O308" s="100">
        <v>0</v>
      </c>
      <c r="P308" s="100">
        <v>0</v>
      </c>
      <c r="Q308" s="100">
        <v>0</v>
      </c>
      <c r="R308" s="100">
        <v>0</v>
      </c>
      <c r="S308" s="100">
        <v>0</v>
      </c>
      <c r="T308" s="100">
        <v>0</v>
      </c>
      <c r="U308" s="104">
        <v>0</v>
      </c>
      <c r="V308" s="104">
        <v>0</v>
      </c>
      <c r="W308" s="104">
        <v>0</v>
      </c>
      <c r="X308" s="104">
        <v>0</v>
      </c>
    </row>
    <row r="309" spans="1:24" ht="20.3" x14ac:dyDescent="0.35">
      <c r="A309" s="98">
        <f t="shared" si="23"/>
        <v>42</v>
      </c>
      <c r="B309" s="107" t="s">
        <v>1213</v>
      </c>
      <c r="C309" s="98">
        <v>40789</v>
      </c>
      <c r="D309" s="98"/>
      <c r="E309" s="100">
        <f t="shared" si="24"/>
        <v>0</v>
      </c>
      <c r="F309" s="100">
        <f t="shared" si="25"/>
        <v>0</v>
      </c>
      <c r="G309" s="101">
        <v>0</v>
      </c>
      <c r="H309" s="102">
        <v>0</v>
      </c>
      <c r="I309" s="100">
        <v>0</v>
      </c>
      <c r="J309" s="100">
        <v>0</v>
      </c>
      <c r="K309" s="103">
        <v>0</v>
      </c>
      <c r="L309" s="100">
        <v>0</v>
      </c>
      <c r="M309" s="100">
        <v>0</v>
      </c>
      <c r="N309" s="100">
        <v>0</v>
      </c>
      <c r="O309" s="100">
        <v>0</v>
      </c>
      <c r="P309" s="100">
        <v>0</v>
      </c>
      <c r="Q309" s="100">
        <v>0</v>
      </c>
      <c r="R309" s="100">
        <v>0</v>
      </c>
      <c r="S309" s="100">
        <v>0</v>
      </c>
      <c r="T309" s="100">
        <v>0</v>
      </c>
      <c r="U309" s="104">
        <v>0</v>
      </c>
      <c r="V309" s="104">
        <v>0</v>
      </c>
      <c r="W309" s="104">
        <v>0</v>
      </c>
      <c r="X309" s="104">
        <v>0</v>
      </c>
    </row>
    <row r="310" spans="1:24" ht="20.3" x14ac:dyDescent="0.35">
      <c r="A310" s="98">
        <f t="shared" si="23"/>
        <v>43</v>
      </c>
      <c r="B310" s="107" t="s">
        <v>1214</v>
      </c>
      <c r="C310" s="98">
        <v>40813</v>
      </c>
      <c r="D310" s="98"/>
      <c r="E310" s="100">
        <f t="shared" si="24"/>
        <v>0</v>
      </c>
      <c r="F310" s="100">
        <f t="shared" si="25"/>
        <v>0</v>
      </c>
      <c r="G310" s="101">
        <v>0</v>
      </c>
      <c r="H310" s="102">
        <v>0</v>
      </c>
      <c r="I310" s="100">
        <v>0</v>
      </c>
      <c r="J310" s="100">
        <v>0</v>
      </c>
      <c r="K310" s="103">
        <v>0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0">
        <v>0</v>
      </c>
      <c r="R310" s="100">
        <v>0</v>
      </c>
      <c r="S310" s="100">
        <v>0</v>
      </c>
      <c r="T310" s="100">
        <v>0</v>
      </c>
      <c r="U310" s="104">
        <v>0</v>
      </c>
      <c r="V310" s="104">
        <v>0</v>
      </c>
      <c r="W310" s="104">
        <v>0</v>
      </c>
      <c r="X310" s="104">
        <v>0</v>
      </c>
    </row>
    <row r="311" spans="1:24" ht="20.3" x14ac:dyDescent="0.35">
      <c r="A311" s="98">
        <f t="shared" si="23"/>
        <v>44</v>
      </c>
      <c r="B311" s="107" t="s">
        <v>1215</v>
      </c>
      <c r="C311" s="98">
        <v>39387</v>
      </c>
      <c r="D311" s="98"/>
      <c r="E311" s="100">
        <f t="shared" si="24"/>
        <v>0</v>
      </c>
      <c r="F311" s="100">
        <f t="shared" si="25"/>
        <v>0</v>
      </c>
      <c r="G311" s="101">
        <v>0</v>
      </c>
      <c r="H311" s="102">
        <v>0</v>
      </c>
      <c r="I311" s="100">
        <v>0</v>
      </c>
      <c r="J311" s="100">
        <v>0</v>
      </c>
      <c r="K311" s="103">
        <v>0</v>
      </c>
      <c r="L311" s="100">
        <v>0</v>
      </c>
      <c r="M311" s="100">
        <v>0</v>
      </c>
      <c r="N311" s="100">
        <v>0</v>
      </c>
      <c r="O311" s="100">
        <v>0</v>
      </c>
      <c r="P311" s="100">
        <v>0</v>
      </c>
      <c r="Q311" s="100">
        <v>0</v>
      </c>
      <c r="R311" s="100">
        <v>0</v>
      </c>
      <c r="S311" s="100">
        <v>0</v>
      </c>
      <c r="T311" s="100">
        <v>0</v>
      </c>
      <c r="U311" s="104">
        <v>0</v>
      </c>
      <c r="V311" s="104">
        <v>0</v>
      </c>
      <c r="W311" s="104">
        <v>0</v>
      </c>
      <c r="X311" s="104">
        <v>0</v>
      </c>
    </row>
    <row r="312" spans="1:24" ht="20.3" x14ac:dyDescent="0.35">
      <c r="A312" s="98">
        <f t="shared" si="23"/>
        <v>45</v>
      </c>
      <c r="B312" s="107" t="s">
        <v>1216</v>
      </c>
      <c r="C312" s="98">
        <v>39423</v>
      </c>
      <c r="D312" s="98"/>
      <c r="E312" s="100">
        <f t="shared" si="24"/>
        <v>0</v>
      </c>
      <c r="F312" s="100">
        <f t="shared" si="25"/>
        <v>0</v>
      </c>
      <c r="G312" s="100">
        <v>0</v>
      </c>
      <c r="H312" s="102">
        <v>0</v>
      </c>
      <c r="I312" s="100">
        <v>0</v>
      </c>
      <c r="J312" s="100">
        <v>0</v>
      </c>
      <c r="K312" s="103">
        <v>0</v>
      </c>
      <c r="L312" s="100">
        <v>0</v>
      </c>
      <c r="M312" s="100">
        <v>0</v>
      </c>
      <c r="N312" s="100">
        <v>0</v>
      </c>
      <c r="O312" s="100">
        <v>0</v>
      </c>
      <c r="P312" s="100">
        <v>0</v>
      </c>
      <c r="Q312" s="100">
        <v>0</v>
      </c>
      <c r="R312" s="100">
        <v>0</v>
      </c>
      <c r="S312" s="100">
        <v>0</v>
      </c>
      <c r="T312" s="100">
        <v>0</v>
      </c>
      <c r="U312" s="104">
        <v>0</v>
      </c>
      <c r="V312" s="104">
        <v>0</v>
      </c>
      <c r="W312" s="104">
        <v>0</v>
      </c>
      <c r="X312" s="104">
        <v>0</v>
      </c>
    </row>
    <row r="313" spans="1:24" ht="20.3" x14ac:dyDescent="0.35">
      <c r="A313" s="98">
        <f t="shared" si="23"/>
        <v>46</v>
      </c>
      <c r="B313" s="99" t="s">
        <v>1217</v>
      </c>
      <c r="C313" s="98">
        <v>39425</v>
      </c>
      <c r="D313" s="98"/>
      <c r="E313" s="100">
        <f t="shared" si="24"/>
        <v>0</v>
      </c>
      <c r="F313" s="100">
        <f t="shared" si="25"/>
        <v>0</v>
      </c>
      <c r="G313" s="101">
        <v>0</v>
      </c>
      <c r="H313" s="102">
        <v>0</v>
      </c>
      <c r="I313" s="100">
        <v>0</v>
      </c>
      <c r="J313" s="100">
        <v>0</v>
      </c>
      <c r="K313" s="103">
        <v>0</v>
      </c>
      <c r="L313" s="100">
        <v>0</v>
      </c>
      <c r="M313" s="100">
        <v>0</v>
      </c>
      <c r="N313" s="100">
        <v>0</v>
      </c>
      <c r="O313" s="100">
        <v>0</v>
      </c>
      <c r="P313" s="100">
        <v>0</v>
      </c>
      <c r="Q313" s="100">
        <v>0</v>
      </c>
      <c r="R313" s="100">
        <v>0</v>
      </c>
      <c r="S313" s="100">
        <v>0</v>
      </c>
      <c r="T313" s="100">
        <v>0</v>
      </c>
      <c r="U313" s="104">
        <v>0</v>
      </c>
      <c r="V313" s="104">
        <v>0</v>
      </c>
      <c r="W313" s="104">
        <v>0</v>
      </c>
      <c r="X313" s="104">
        <v>0</v>
      </c>
    </row>
    <row r="314" spans="1:24" ht="20.3" x14ac:dyDescent="0.35">
      <c r="A314" s="98">
        <f t="shared" si="23"/>
        <v>47</v>
      </c>
      <c r="B314" s="99" t="s">
        <v>1218</v>
      </c>
      <c r="C314" s="98">
        <v>39530</v>
      </c>
      <c r="D314" s="98"/>
      <c r="E314" s="100">
        <f t="shared" si="24"/>
        <v>0</v>
      </c>
      <c r="F314" s="100">
        <f t="shared" si="25"/>
        <v>0</v>
      </c>
      <c r="G314" s="101">
        <v>0</v>
      </c>
      <c r="H314" s="102">
        <v>0</v>
      </c>
      <c r="I314" s="100">
        <v>0</v>
      </c>
      <c r="J314" s="100">
        <v>0</v>
      </c>
      <c r="K314" s="103">
        <v>0</v>
      </c>
      <c r="L314" s="100">
        <v>0</v>
      </c>
      <c r="M314" s="100">
        <v>0</v>
      </c>
      <c r="N314" s="100">
        <v>0</v>
      </c>
      <c r="O314" s="100">
        <v>0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04">
        <v>0</v>
      </c>
      <c r="V314" s="104">
        <v>0</v>
      </c>
      <c r="W314" s="104">
        <v>0</v>
      </c>
      <c r="X314" s="104">
        <v>0</v>
      </c>
    </row>
    <row r="315" spans="1:24" ht="20.3" x14ac:dyDescent="0.35">
      <c r="A315" s="98">
        <f t="shared" si="23"/>
        <v>48</v>
      </c>
      <c r="B315" s="99" t="s">
        <v>1591</v>
      </c>
      <c r="C315" s="98">
        <v>40416</v>
      </c>
      <c r="D315" s="98"/>
      <c r="E315" s="100">
        <f t="shared" si="24"/>
        <v>0</v>
      </c>
      <c r="F315" s="100">
        <f t="shared" si="25"/>
        <v>0</v>
      </c>
      <c r="G315" s="101">
        <v>0</v>
      </c>
      <c r="H315" s="102">
        <v>0</v>
      </c>
      <c r="I315" s="100">
        <v>0</v>
      </c>
      <c r="J315" s="100">
        <v>0</v>
      </c>
      <c r="K315" s="103">
        <v>0</v>
      </c>
      <c r="L315" s="100">
        <v>0</v>
      </c>
      <c r="M315" s="100">
        <v>0</v>
      </c>
      <c r="N315" s="100">
        <v>0</v>
      </c>
      <c r="O315" s="100">
        <v>0</v>
      </c>
      <c r="P315" s="100">
        <v>0</v>
      </c>
      <c r="Q315" s="100">
        <v>0</v>
      </c>
      <c r="R315" s="100">
        <v>0</v>
      </c>
      <c r="S315" s="100">
        <v>0</v>
      </c>
      <c r="T315" s="100">
        <v>0</v>
      </c>
      <c r="U315" s="104">
        <v>0</v>
      </c>
      <c r="V315" s="104">
        <v>0</v>
      </c>
      <c r="W315" s="104">
        <v>0</v>
      </c>
      <c r="X315" s="104">
        <v>0</v>
      </c>
    </row>
    <row r="316" spans="1:24" ht="20.3" x14ac:dyDescent="0.35">
      <c r="A316" s="98">
        <f t="shared" si="23"/>
        <v>49</v>
      </c>
      <c r="B316" s="99" t="s">
        <v>1592</v>
      </c>
      <c r="C316" s="98">
        <v>39512</v>
      </c>
      <c r="D316" s="98"/>
      <c r="E316" s="100">
        <f t="shared" si="24"/>
        <v>0</v>
      </c>
      <c r="F316" s="100">
        <f t="shared" si="25"/>
        <v>0</v>
      </c>
      <c r="G316" s="101">
        <v>0</v>
      </c>
      <c r="H316" s="102">
        <v>0</v>
      </c>
      <c r="I316" s="100">
        <v>0</v>
      </c>
      <c r="J316" s="100">
        <v>0</v>
      </c>
      <c r="K316" s="103">
        <v>0</v>
      </c>
      <c r="L316" s="100">
        <v>0</v>
      </c>
      <c r="M316" s="100">
        <v>0</v>
      </c>
      <c r="N316" s="100">
        <v>0</v>
      </c>
      <c r="O316" s="100">
        <v>0</v>
      </c>
      <c r="P316" s="100">
        <v>0</v>
      </c>
      <c r="Q316" s="100">
        <v>0</v>
      </c>
      <c r="R316" s="100">
        <v>0</v>
      </c>
      <c r="S316" s="100">
        <v>0</v>
      </c>
      <c r="T316" s="100">
        <v>0</v>
      </c>
      <c r="U316" s="104">
        <v>0</v>
      </c>
      <c r="V316" s="104">
        <v>0</v>
      </c>
      <c r="W316" s="104">
        <v>0</v>
      </c>
      <c r="X316" s="104">
        <v>0</v>
      </c>
    </row>
    <row r="317" spans="1:24" ht="20.3" x14ac:dyDescent="0.35">
      <c r="A317" s="98">
        <f t="shared" si="23"/>
        <v>50</v>
      </c>
      <c r="B317" s="99" t="s">
        <v>1593</v>
      </c>
      <c r="C317" s="98">
        <v>39590</v>
      </c>
      <c r="D317" s="98"/>
      <c r="E317" s="100">
        <f t="shared" si="24"/>
        <v>0</v>
      </c>
      <c r="F317" s="100">
        <f t="shared" si="25"/>
        <v>0</v>
      </c>
      <c r="G317" s="101">
        <v>0</v>
      </c>
      <c r="H317" s="102">
        <v>0</v>
      </c>
      <c r="I317" s="100">
        <v>0</v>
      </c>
      <c r="J317" s="100">
        <v>0</v>
      </c>
      <c r="K317" s="103">
        <v>0</v>
      </c>
      <c r="L317" s="100">
        <v>0</v>
      </c>
      <c r="M317" s="100">
        <v>0</v>
      </c>
      <c r="N317" s="100">
        <v>0</v>
      </c>
      <c r="O317" s="100">
        <v>0</v>
      </c>
      <c r="P317" s="100">
        <v>0</v>
      </c>
      <c r="Q317" s="100">
        <v>0</v>
      </c>
      <c r="R317" s="100">
        <v>0</v>
      </c>
      <c r="S317" s="100">
        <v>0</v>
      </c>
      <c r="T317" s="100">
        <v>0</v>
      </c>
      <c r="U317" s="104">
        <v>0</v>
      </c>
      <c r="V317" s="104">
        <v>0</v>
      </c>
      <c r="W317" s="104">
        <v>0</v>
      </c>
      <c r="X317" s="104">
        <v>0</v>
      </c>
    </row>
    <row r="318" spans="1:24" ht="20.3" x14ac:dyDescent="0.35">
      <c r="A318" s="98">
        <f t="shared" si="23"/>
        <v>51</v>
      </c>
      <c r="B318" s="99" t="s">
        <v>47</v>
      </c>
      <c r="C318" s="98">
        <v>40479</v>
      </c>
      <c r="D318" s="98"/>
      <c r="E318" s="100">
        <f t="shared" si="24"/>
        <v>0</v>
      </c>
      <c r="F318" s="100">
        <f t="shared" si="25"/>
        <v>0</v>
      </c>
      <c r="G318" s="101">
        <v>0</v>
      </c>
      <c r="H318" s="102">
        <v>0</v>
      </c>
      <c r="I318" s="100">
        <v>0</v>
      </c>
      <c r="J318" s="100">
        <v>0</v>
      </c>
      <c r="K318" s="103">
        <v>0</v>
      </c>
      <c r="L318" s="100">
        <v>0</v>
      </c>
      <c r="M318" s="100">
        <v>0</v>
      </c>
      <c r="N318" s="100">
        <v>0</v>
      </c>
      <c r="O318" s="100">
        <v>0</v>
      </c>
      <c r="P318" s="100">
        <v>0</v>
      </c>
      <c r="Q318" s="100">
        <v>0</v>
      </c>
      <c r="R318" s="100">
        <v>0</v>
      </c>
      <c r="S318" s="100">
        <v>0</v>
      </c>
      <c r="T318" s="100">
        <v>0</v>
      </c>
      <c r="U318" s="104">
        <v>0</v>
      </c>
      <c r="V318" s="104">
        <v>0</v>
      </c>
      <c r="W318" s="104">
        <v>0</v>
      </c>
      <c r="X318" s="104">
        <v>0</v>
      </c>
    </row>
    <row r="319" spans="1:24" ht="20.3" x14ac:dyDescent="0.35">
      <c r="A319" s="98">
        <f t="shared" si="23"/>
        <v>52</v>
      </c>
      <c r="B319" s="99" t="s">
        <v>48</v>
      </c>
      <c r="C319" s="98">
        <v>40481</v>
      </c>
      <c r="D319" s="98"/>
      <c r="E319" s="100">
        <f t="shared" si="24"/>
        <v>0</v>
      </c>
      <c r="F319" s="100">
        <f t="shared" si="25"/>
        <v>0</v>
      </c>
      <c r="G319" s="101">
        <v>0</v>
      </c>
      <c r="H319" s="102">
        <v>0</v>
      </c>
      <c r="I319" s="100">
        <v>0</v>
      </c>
      <c r="J319" s="100">
        <v>0</v>
      </c>
      <c r="K319" s="103">
        <v>0</v>
      </c>
      <c r="L319" s="100">
        <v>0</v>
      </c>
      <c r="M319" s="100">
        <v>0</v>
      </c>
      <c r="N319" s="100">
        <v>0</v>
      </c>
      <c r="O319" s="100">
        <v>0</v>
      </c>
      <c r="P319" s="100">
        <v>0</v>
      </c>
      <c r="Q319" s="100">
        <v>0</v>
      </c>
      <c r="R319" s="100">
        <v>0</v>
      </c>
      <c r="S319" s="100">
        <v>0</v>
      </c>
      <c r="T319" s="100">
        <v>0</v>
      </c>
      <c r="U319" s="104">
        <v>0</v>
      </c>
      <c r="V319" s="104">
        <v>0</v>
      </c>
      <c r="W319" s="104">
        <v>0</v>
      </c>
      <c r="X319" s="104">
        <v>0</v>
      </c>
    </row>
    <row r="320" spans="1:24" ht="20.3" x14ac:dyDescent="0.35">
      <c r="A320" s="98">
        <f t="shared" si="23"/>
        <v>53</v>
      </c>
      <c r="B320" s="99" t="s">
        <v>1594</v>
      </c>
      <c r="C320" s="98">
        <v>39623</v>
      </c>
      <c r="D320" s="98"/>
      <c r="E320" s="100">
        <f t="shared" si="24"/>
        <v>0</v>
      </c>
      <c r="F320" s="100">
        <f t="shared" si="25"/>
        <v>0</v>
      </c>
      <c r="G320" s="101">
        <v>0</v>
      </c>
      <c r="H320" s="102">
        <v>0</v>
      </c>
      <c r="I320" s="100">
        <v>0</v>
      </c>
      <c r="J320" s="100">
        <v>0</v>
      </c>
      <c r="K320" s="103">
        <v>0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0">
        <v>0</v>
      </c>
      <c r="R320" s="100">
        <v>0</v>
      </c>
      <c r="S320" s="100">
        <v>0</v>
      </c>
      <c r="T320" s="100">
        <v>0</v>
      </c>
      <c r="U320" s="104">
        <v>0</v>
      </c>
      <c r="V320" s="104">
        <v>0</v>
      </c>
      <c r="W320" s="104">
        <v>0</v>
      </c>
      <c r="X320" s="104">
        <v>0</v>
      </c>
    </row>
    <row r="321" spans="1:24" ht="20.3" x14ac:dyDescent="0.35">
      <c r="A321" s="98">
        <f t="shared" si="23"/>
        <v>54</v>
      </c>
      <c r="B321" s="99" t="s">
        <v>1595</v>
      </c>
      <c r="C321" s="98">
        <v>40023</v>
      </c>
      <c r="D321" s="98"/>
      <c r="E321" s="100">
        <f t="shared" si="24"/>
        <v>0</v>
      </c>
      <c r="F321" s="100">
        <f t="shared" si="25"/>
        <v>0</v>
      </c>
      <c r="G321" s="101">
        <v>0</v>
      </c>
      <c r="H321" s="102">
        <v>0</v>
      </c>
      <c r="I321" s="100">
        <v>0</v>
      </c>
      <c r="J321" s="100">
        <v>0</v>
      </c>
      <c r="K321" s="103">
        <v>0</v>
      </c>
      <c r="L321" s="100">
        <v>0</v>
      </c>
      <c r="M321" s="100">
        <v>0</v>
      </c>
      <c r="N321" s="100">
        <v>0</v>
      </c>
      <c r="O321" s="100">
        <v>0</v>
      </c>
      <c r="P321" s="100">
        <v>0</v>
      </c>
      <c r="Q321" s="100">
        <v>0</v>
      </c>
      <c r="R321" s="100">
        <v>0</v>
      </c>
      <c r="S321" s="100">
        <v>0</v>
      </c>
      <c r="T321" s="100">
        <v>0</v>
      </c>
      <c r="U321" s="104">
        <v>0</v>
      </c>
      <c r="V321" s="104">
        <v>0</v>
      </c>
      <c r="W321" s="104">
        <v>0</v>
      </c>
      <c r="X321" s="104">
        <v>0</v>
      </c>
    </row>
    <row r="322" spans="1:24" ht="20.3" x14ac:dyDescent="0.35">
      <c r="A322" s="98">
        <f t="shared" si="23"/>
        <v>55</v>
      </c>
      <c r="B322" s="99" t="s">
        <v>1596</v>
      </c>
      <c r="C322" s="98">
        <v>40024</v>
      </c>
      <c r="D322" s="98"/>
      <c r="E322" s="100">
        <f t="shared" si="24"/>
        <v>0</v>
      </c>
      <c r="F322" s="100">
        <f t="shared" si="25"/>
        <v>0</v>
      </c>
      <c r="G322" s="101">
        <v>0</v>
      </c>
      <c r="H322" s="102">
        <v>0</v>
      </c>
      <c r="I322" s="100">
        <v>0</v>
      </c>
      <c r="J322" s="100">
        <v>0</v>
      </c>
      <c r="K322" s="103">
        <v>0</v>
      </c>
      <c r="L322" s="100">
        <v>0</v>
      </c>
      <c r="M322" s="100">
        <v>0</v>
      </c>
      <c r="N322" s="100">
        <v>0</v>
      </c>
      <c r="O322" s="100">
        <v>0</v>
      </c>
      <c r="P322" s="100">
        <v>0</v>
      </c>
      <c r="Q322" s="100">
        <v>0</v>
      </c>
      <c r="R322" s="100">
        <v>0</v>
      </c>
      <c r="S322" s="100">
        <v>0</v>
      </c>
      <c r="T322" s="100">
        <v>0</v>
      </c>
      <c r="U322" s="104">
        <v>0</v>
      </c>
      <c r="V322" s="104">
        <v>0</v>
      </c>
      <c r="W322" s="104">
        <v>0</v>
      </c>
      <c r="X322" s="104">
        <v>0</v>
      </c>
    </row>
    <row r="323" spans="1:24" ht="20.3" x14ac:dyDescent="0.35">
      <c r="A323" s="98">
        <f t="shared" si="23"/>
        <v>56</v>
      </c>
      <c r="B323" s="99" t="s">
        <v>1597</v>
      </c>
      <c r="C323" s="98">
        <v>40127</v>
      </c>
      <c r="D323" s="98"/>
      <c r="E323" s="100">
        <f t="shared" si="24"/>
        <v>0</v>
      </c>
      <c r="F323" s="100">
        <f t="shared" si="25"/>
        <v>0</v>
      </c>
      <c r="G323" s="101">
        <v>0</v>
      </c>
      <c r="H323" s="102">
        <v>0</v>
      </c>
      <c r="I323" s="100">
        <v>0</v>
      </c>
      <c r="J323" s="100">
        <v>0</v>
      </c>
      <c r="K323" s="103">
        <v>0</v>
      </c>
      <c r="L323" s="100">
        <v>0</v>
      </c>
      <c r="M323" s="100">
        <v>0</v>
      </c>
      <c r="N323" s="100">
        <v>0</v>
      </c>
      <c r="O323" s="100">
        <v>0</v>
      </c>
      <c r="P323" s="100">
        <v>0</v>
      </c>
      <c r="Q323" s="100">
        <v>0</v>
      </c>
      <c r="R323" s="100">
        <v>0</v>
      </c>
      <c r="S323" s="100">
        <v>0</v>
      </c>
      <c r="T323" s="100">
        <v>0</v>
      </c>
      <c r="U323" s="104">
        <v>0</v>
      </c>
      <c r="V323" s="104">
        <v>0</v>
      </c>
      <c r="W323" s="104">
        <v>0</v>
      </c>
      <c r="X323" s="104">
        <v>0</v>
      </c>
    </row>
    <row r="324" spans="1:24" ht="20.3" x14ac:dyDescent="0.35">
      <c r="A324" s="98">
        <f t="shared" si="23"/>
        <v>57</v>
      </c>
      <c r="B324" s="99" t="s">
        <v>1598</v>
      </c>
      <c r="C324" s="98">
        <v>40128</v>
      </c>
      <c r="D324" s="98"/>
      <c r="E324" s="100">
        <f t="shared" si="24"/>
        <v>0</v>
      </c>
      <c r="F324" s="100">
        <f t="shared" si="25"/>
        <v>0</v>
      </c>
      <c r="G324" s="101">
        <v>0</v>
      </c>
      <c r="H324" s="102">
        <v>0</v>
      </c>
      <c r="I324" s="100">
        <v>0</v>
      </c>
      <c r="J324" s="100">
        <v>0</v>
      </c>
      <c r="K324" s="103">
        <v>0</v>
      </c>
      <c r="L324" s="100">
        <v>0</v>
      </c>
      <c r="M324" s="100">
        <v>0</v>
      </c>
      <c r="N324" s="100">
        <v>0</v>
      </c>
      <c r="O324" s="100">
        <v>0</v>
      </c>
      <c r="P324" s="100">
        <v>0</v>
      </c>
      <c r="Q324" s="100">
        <v>0</v>
      </c>
      <c r="R324" s="100">
        <v>0</v>
      </c>
      <c r="S324" s="100">
        <v>0</v>
      </c>
      <c r="T324" s="100">
        <v>0</v>
      </c>
      <c r="U324" s="104">
        <v>0</v>
      </c>
      <c r="V324" s="104">
        <v>0</v>
      </c>
      <c r="W324" s="104">
        <v>0</v>
      </c>
      <c r="X324" s="104">
        <v>0</v>
      </c>
    </row>
    <row r="325" spans="1:24" ht="20.3" x14ac:dyDescent="0.35">
      <c r="A325" s="98">
        <f t="shared" si="23"/>
        <v>58</v>
      </c>
      <c r="B325" s="99" t="s">
        <v>1599</v>
      </c>
      <c r="C325" s="98">
        <v>40129</v>
      </c>
      <c r="D325" s="98"/>
      <c r="E325" s="100">
        <f t="shared" si="24"/>
        <v>0</v>
      </c>
      <c r="F325" s="100">
        <f t="shared" si="25"/>
        <v>0</v>
      </c>
      <c r="G325" s="101">
        <v>0</v>
      </c>
      <c r="H325" s="102">
        <v>0</v>
      </c>
      <c r="I325" s="100">
        <v>0</v>
      </c>
      <c r="J325" s="100">
        <v>0</v>
      </c>
      <c r="K325" s="103">
        <v>0</v>
      </c>
      <c r="L325" s="100">
        <v>0</v>
      </c>
      <c r="M325" s="100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04">
        <v>0</v>
      </c>
      <c r="V325" s="104">
        <v>0</v>
      </c>
      <c r="W325" s="104">
        <v>0</v>
      </c>
      <c r="X325" s="104">
        <v>0</v>
      </c>
    </row>
    <row r="326" spans="1:24" ht="20.3" x14ac:dyDescent="0.35">
      <c r="A326" s="98">
        <f t="shared" si="23"/>
        <v>59</v>
      </c>
      <c r="B326" s="99" t="s">
        <v>1600</v>
      </c>
      <c r="C326" s="98">
        <v>40774</v>
      </c>
      <c r="D326" s="98"/>
      <c r="E326" s="100">
        <f t="shared" si="24"/>
        <v>0</v>
      </c>
      <c r="F326" s="100">
        <f t="shared" si="25"/>
        <v>0</v>
      </c>
      <c r="G326" s="101">
        <v>0</v>
      </c>
      <c r="H326" s="102">
        <v>0</v>
      </c>
      <c r="I326" s="100">
        <v>0</v>
      </c>
      <c r="J326" s="100">
        <v>0</v>
      </c>
      <c r="K326" s="103">
        <v>0</v>
      </c>
      <c r="L326" s="100">
        <v>0</v>
      </c>
      <c r="M326" s="100">
        <v>0</v>
      </c>
      <c r="N326" s="100">
        <v>0</v>
      </c>
      <c r="O326" s="100">
        <v>0</v>
      </c>
      <c r="P326" s="100">
        <v>0</v>
      </c>
      <c r="Q326" s="100">
        <v>0</v>
      </c>
      <c r="R326" s="100">
        <v>0</v>
      </c>
      <c r="S326" s="100">
        <v>0</v>
      </c>
      <c r="T326" s="100">
        <v>0</v>
      </c>
      <c r="U326" s="104">
        <v>0</v>
      </c>
      <c r="V326" s="104">
        <v>0</v>
      </c>
      <c r="W326" s="104">
        <v>0</v>
      </c>
      <c r="X326" s="104">
        <v>0</v>
      </c>
    </row>
    <row r="327" spans="1:24" ht="20.3" x14ac:dyDescent="0.35">
      <c r="A327" s="98">
        <f t="shared" si="23"/>
        <v>60</v>
      </c>
      <c r="B327" s="99" t="s">
        <v>1601</v>
      </c>
      <c r="C327" s="98">
        <v>40728</v>
      </c>
      <c r="D327" s="98"/>
      <c r="E327" s="100">
        <f t="shared" si="24"/>
        <v>0</v>
      </c>
      <c r="F327" s="100">
        <f t="shared" si="25"/>
        <v>0</v>
      </c>
      <c r="G327" s="101">
        <v>0</v>
      </c>
      <c r="H327" s="102">
        <v>0</v>
      </c>
      <c r="I327" s="100">
        <v>0</v>
      </c>
      <c r="J327" s="100">
        <v>0</v>
      </c>
      <c r="K327" s="103">
        <v>0</v>
      </c>
      <c r="L327" s="100">
        <v>0</v>
      </c>
      <c r="M327" s="100">
        <v>0</v>
      </c>
      <c r="N327" s="100">
        <v>0</v>
      </c>
      <c r="O327" s="100">
        <v>0</v>
      </c>
      <c r="P327" s="100">
        <v>0</v>
      </c>
      <c r="Q327" s="100">
        <v>0</v>
      </c>
      <c r="R327" s="100">
        <v>0</v>
      </c>
      <c r="S327" s="100">
        <v>0</v>
      </c>
      <c r="T327" s="100">
        <v>0</v>
      </c>
      <c r="U327" s="104">
        <v>0</v>
      </c>
      <c r="V327" s="104">
        <v>0</v>
      </c>
      <c r="W327" s="104">
        <v>0</v>
      </c>
      <c r="X327" s="104">
        <v>0</v>
      </c>
    </row>
    <row r="328" spans="1:24" ht="20.3" x14ac:dyDescent="0.35">
      <c r="A328" s="98">
        <f t="shared" si="23"/>
        <v>61</v>
      </c>
      <c r="B328" s="99" t="s">
        <v>1602</v>
      </c>
      <c r="C328" s="98">
        <v>40716</v>
      </c>
      <c r="D328" s="98"/>
      <c r="E328" s="100">
        <f t="shared" si="24"/>
        <v>0</v>
      </c>
      <c r="F328" s="100">
        <f t="shared" si="25"/>
        <v>0</v>
      </c>
      <c r="G328" s="101">
        <v>0</v>
      </c>
      <c r="H328" s="102">
        <v>0</v>
      </c>
      <c r="I328" s="100">
        <v>0</v>
      </c>
      <c r="J328" s="100">
        <v>0</v>
      </c>
      <c r="K328" s="103">
        <v>0</v>
      </c>
      <c r="L328" s="100">
        <v>0</v>
      </c>
      <c r="M328" s="100">
        <v>0</v>
      </c>
      <c r="N328" s="100">
        <v>0</v>
      </c>
      <c r="O328" s="100">
        <v>0</v>
      </c>
      <c r="P328" s="100">
        <v>0</v>
      </c>
      <c r="Q328" s="100">
        <v>0</v>
      </c>
      <c r="R328" s="100">
        <v>0</v>
      </c>
      <c r="S328" s="100">
        <v>0</v>
      </c>
      <c r="T328" s="100">
        <v>0</v>
      </c>
      <c r="U328" s="104">
        <v>0</v>
      </c>
      <c r="V328" s="104">
        <v>0</v>
      </c>
      <c r="W328" s="104">
        <v>0</v>
      </c>
      <c r="X328" s="104">
        <v>0</v>
      </c>
    </row>
    <row r="329" spans="1:24" ht="20.3" x14ac:dyDescent="0.35">
      <c r="A329" s="98">
        <f t="shared" si="23"/>
        <v>62</v>
      </c>
      <c r="B329" s="99" t="s">
        <v>1603</v>
      </c>
      <c r="C329" s="98">
        <v>40784</v>
      </c>
      <c r="D329" s="98"/>
      <c r="E329" s="100">
        <f t="shared" si="24"/>
        <v>0</v>
      </c>
      <c r="F329" s="100">
        <f t="shared" si="25"/>
        <v>0</v>
      </c>
      <c r="G329" s="101">
        <v>0</v>
      </c>
      <c r="H329" s="102">
        <v>0</v>
      </c>
      <c r="I329" s="100">
        <v>0</v>
      </c>
      <c r="J329" s="100">
        <v>0</v>
      </c>
      <c r="K329" s="103">
        <v>0</v>
      </c>
      <c r="L329" s="100">
        <v>0</v>
      </c>
      <c r="M329" s="100">
        <v>0</v>
      </c>
      <c r="N329" s="100">
        <v>0</v>
      </c>
      <c r="O329" s="100">
        <v>0</v>
      </c>
      <c r="P329" s="100">
        <v>0</v>
      </c>
      <c r="Q329" s="100">
        <v>0</v>
      </c>
      <c r="R329" s="100">
        <v>0</v>
      </c>
      <c r="S329" s="100">
        <v>0</v>
      </c>
      <c r="T329" s="100">
        <v>0</v>
      </c>
      <c r="U329" s="104">
        <v>0</v>
      </c>
      <c r="V329" s="104">
        <v>0</v>
      </c>
      <c r="W329" s="104">
        <v>0</v>
      </c>
      <c r="X329" s="104">
        <v>0</v>
      </c>
    </row>
    <row r="330" spans="1:24" ht="20.3" x14ac:dyDescent="0.35">
      <c r="A330" s="98">
        <f t="shared" si="23"/>
        <v>63</v>
      </c>
      <c r="B330" s="99" t="s">
        <v>1604</v>
      </c>
      <c r="C330" s="98">
        <v>40806</v>
      </c>
      <c r="D330" s="98"/>
      <c r="E330" s="100">
        <f t="shared" si="24"/>
        <v>0</v>
      </c>
      <c r="F330" s="100">
        <f t="shared" si="25"/>
        <v>0</v>
      </c>
      <c r="G330" s="101">
        <v>0</v>
      </c>
      <c r="H330" s="102">
        <v>0</v>
      </c>
      <c r="I330" s="100">
        <v>0</v>
      </c>
      <c r="J330" s="100">
        <v>0</v>
      </c>
      <c r="K330" s="103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4">
        <v>0</v>
      </c>
      <c r="V330" s="104">
        <v>0</v>
      </c>
      <c r="W330" s="104">
        <v>0</v>
      </c>
      <c r="X330" s="104">
        <v>0</v>
      </c>
    </row>
    <row r="331" spans="1:24" ht="20.3" x14ac:dyDescent="0.35">
      <c r="A331" s="98">
        <f t="shared" si="23"/>
        <v>64</v>
      </c>
      <c r="B331" s="99" t="s">
        <v>1605</v>
      </c>
      <c r="C331" s="98">
        <v>40814</v>
      </c>
      <c r="D331" s="98"/>
      <c r="E331" s="100">
        <f t="shared" si="24"/>
        <v>0</v>
      </c>
      <c r="F331" s="100">
        <f t="shared" si="25"/>
        <v>0</v>
      </c>
      <c r="G331" s="101">
        <v>0</v>
      </c>
      <c r="H331" s="102">
        <v>0</v>
      </c>
      <c r="I331" s="100">
        <v>0</v>
      </c>
      <c r="J331" s="100">
        <v>0</v>
      </c>
      <c r="K331" s="103">
        <v>0</v>
      </c>
      <c r="L331" s="100">
        <v>0</v>
      </c>
      <c r="M331" s="100">
        <v>0</v>
      </c>
      <c r="N331" s="100">
        <v>0</v>
      </c>
      <c r="O331" s="100">
        <v>0</v>
      </c>
      <c r="P331" s="100">
        <v>0</v>
      </c>
      <c r="Q331" s="100">
        <v>0</v>
      </c>
      <c r="R331" s="100">
        <v>0</v>
      </c>
      <c r="S331" s="100">
        <v>0</v>
      </c>
      <c r="T331" s="100">
        <v>0</v>
      </c>
      <c r="U331" s="104">
        <v>0</v>
      </c>
      <c r="V331" s="104">
        <v>0</v>
      </c>
      <c r="W331" s="104">
        <v>0</v>
      </c>
      <c r="X331" s="104">
        <v>0</v>
      </c>
    </row>
    <row r="332" spans="1:24" ht="20.3" x14ac:dyDescent="0.35">
      <c r="A332" s="98">
        <f t="shared" si="23"/>
        <v>65</v>
      </c>
      <c r="B332" s="99" t="s">
        <v>1606</v>
      </c>
      <c r="C332" s="98">
        <v>40875</v>
      </c>
      <c r="D332" s="98"/>
      <c r="E332" s="100">
        <f t="shared" ref="E332:E341" si="26">SUM(G332:X332)</f>
        <v>0</v>
      </c>
      <c r="F332" s="100">
        <f t="shared" si="25"/>
        <v>0</v>
      </c>
      <c r="G332" s="101">
        <v>0</v>
      </c>
      <c r="H332" s="102">
        <v>0</v>
      </c>
      <c r="I332" s="100">
        <v>0</v>
      </c>
      <c r="J332" s="100">
        <v>0</v>
      </c>
      <c r="K332" s="103">
        <v>0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0">
        <v>0</v>
      </c>
      <c r="R332" s="100">
        <v>0</v>
      </c>
      <c r="S332" s="100">
        <v>0</v>
      </c>
      <c r="T332" s="100">
        <v>0</v>
      </c>
      <c r="U332" s="104">
        <v>0</v>
      </c>
      <c r="V332" s="104">
        <v>0</v>
      </c>
      <c r="W332" s="104">
        <v>0</v>
      </c>
      <c r="X332" s="104">
        <v>0</v>
      </c>
    </row>
    <row r="333" spans="1:24" ht="20.3" x14ac:dyDescent="0.35">
      <c r="A333" s="98">
        <f t="shared" ref="A333:A341" si="27">A332+1</f>
        <v>66</v>
      </c>
      <c r="B333" s="99" t="s">
        <v>1607</v>
      </c>
      <c r="C333" s="98">
        <v>40894</v>
      </c>
      <c r="D333" s="98"/>
      <c r="E333" s="100">
        <f t="shared" si="26"/>
        <v>0</v>
      </c>
      <c r="F333" s="100">
        <f t="shared" si="25"/>
        <v>0</v>
      </c>
      <c r="G333" s="101">
        <v>0</v>
      </c>
      <c r="H333" s="102">
        <v>0</v>
      </c>
      <c r="I333" s="100">
        <v>0</v>
      </c>
      <c r="J333" s="100">
        <v>0</v>
      </c>
      <c r="K333" s="103">
        <v>0</v>
      </c>
      <c r="L333" s="100">
        <v>0</v>
      </c>
      <c r="M333" s="100">
        <v>0</v>
      </c>
      <c r="N333" s="100">
        <v>0</v>
      </c>
      <c r="O333" s="100">
        <v>0</v>
      </c>
      <c r="P333" s="100">
        <v>0</v>
      </c>
      <c r="Q333" s="100">
        <v>0</v>
      </c>
      <c r="R333" s="100">
        <v>0</v>
      </c>
      <c r="S333" s="100">
        <v>0</v>
      </c>
      <c r="T333" s="100">
        <v>0</v>
      </c>
      <c r="U333" s="104">
        <v>0</v>
      </c>
      <c r="V333" s="104">
        <v>0</v>
      </c>
      <c r="W333" s="104">
        <v>0</v>
      </c>
      <c r="X333" s="104">
        <v>0</v>
      </c>
    </row>
    <row r="334" spans="1:24" ht="20.3" x14ac:dyDescent="0.35">
      <c r="A334" s="98">
        <f t="shared" si="27"/>
        <v>67</v>
      </c>
      <c r="B334" s="99" t="s">
        <v>1608</v>
      </c>
      <c r="C334" s="98">
        <v>40883</v>
      </c>
      <c r="D334" s="98"/>
      <c r="E334" s="100">
        <f t="shared" si="26"/>
        <v>0</v>
      </c>
      <c r="F334" s="100">
        <f t="shared" si="25"/>
        <v>0</v>
      </c>
      <c r="G334" s="101">
        <v>0</v>
      </c>
      <c r="H334" s="102">
        <v>0</v>
      </c>
      <c r="I334" s="100">
        <v>0</v>
      </c>
      <c r="J334" s="100">
        <v>0</v>
      </c>
      <c r="K334" s="103">
        <v>0</v>
      </c>
      <c r="L334" s="100">
        <v>0</v>
      </c>
      <c r="M334" s="100">
        <v>0</v>
      </c>
      <c r="N334" s="100">
        <v>0</v>
      </c>
      <c r="O334" s="100">
        <v>0</v>
      </c>
      <c r="P334" s="100">
        <v>0</v>
      </c>
      <c r="Q334" s="100">
        <v>0</v>
      </c>
      <c r="R334" s="100">
        <v>0</v>
      </c>
      <c r="S334" s="100">
        <v>0</v>
      </c>
      <c r="T334" s="100">
        <v>0</v>
      </c>
      <c r="U334" s="104">
        <v>0</v>
      </c>
      <c r="V334" s="104">
        <v>0</v>
      </c>
      <c r="W334" s="104">
        <v>0</v>
      </c>
      <c r="X334" s="100">
        <v>0</v>
      </c>
    </row>
    <row r="335" spans="1:24" ht="20.3" x14ac:dyDescent="0.35">
      <c r="A335" s="98">
        <f t="shared" si="27"/>
        <v>68</v>
      </c>
      <c r="B335" s="99" t="s">
        <v>1609</v>
      </c>
      <c r="C335" s="98">
        <v>40891</v>
      </c>
      <c r="D335" s="98"/>
      <c r="E335" s="100">
        <f t="shared" si="26"/>
        <v>0</v>
      </c>
      <c r="F335" s="100">
        <f t="shared" si="25"/>
        <v>0</v>
      </c>
      <c r="G335" s="101">
        <v>0</v>
      </c>
      <c r="H335" s="102">
        <v>0</v>
      </c>
      <c r="I335" s="100">
        <v>0</v>
      </c>
      <c r="J335" s="100">
        <v>0</v>
      </c>
      <c r="K335" s="103">
        <v>0</v>
      </c>
      <c r="L335" s="100">
        <v>0</v>
      </c>
      <c r="M335" s="100">
        <v>0</v>
      </c>
      <c r="N335" s="100">
        <v>0</v>
      </c>
      <c r="O335" s="100">
        <v>0</v>
      </c>
      <c r="P335" s="100">
        <v>0</v>
      </c>
      <c r="Q335" s="100">
        <v>0</v>
      </c>
      <c r="R335" s="100">
        <v>0</v>
      </c>
      <c r="S335" s="100">
        <v>0</v>
      </c>
      <c r="T335" s="100">
        <v>0</v>
      </c>
      <c r="U335" s="104">
        <v>0</v>
      </c>
      <c r="V335" s="104">
        <v>0</v>
      </c>
      <c r="W335" s="104">
        <v>0</v>
      </c>
      <c r="X335" s="100">
        <v>0</v>
      </c>
    </row>
    <row r="336" spans="1:24" ht="20.3" x14ac:dyDescent="0.35">
      <c r="A336" s="98">
        <f t="shared" si="27"/>
        <v>69</v>
      </c>
      <c r="B336" s="99" t="s">
        <v>1610</v>
      </c>
      <c r="C336" s="98">
        <v>40898</v>
      </c>
      <c r="D336" s="98"/>
      <c r="E336" s="100">
        <f t="shared" si="26"/>
        <v>0</v>
      </c>
      <c r="F336" s="100">
        <f t="shared" si="25"/>
        <v>0</v>
      </c>
      <c r="G336" s="101">
        <v>0</v>
      </c>
      <c r="H336" s="102">
        <v>0</v>
      </c>
      <c r="I336" s="100">
        <v>0</v>
      </c>
      <c r="J336" s="100">
        <v>0</v>
      </c>
      <c r="K336" s="103">
        <v>0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0">
        <v>0</v>
      </c>
      <c r="R336" s="100">
        <v>0</v>
      </c>
      <c r="S336" s="100">
        <v>0</v>
      </c>
      <c r="T336" s="100">
        <v>0</v>
      </c>
      <c r="U336" s="104">
        <v>0</v>
      </c>
      <c r="V336" s="104">
        <v>0</v>
      </c>
      <c r="W336" s="104">
        <v>0</v>
      </c>
      <c r="X336" s="104">
        <v>0</v>
      </c>
    </row>
    <row r="337" spans="1:24" ht="20.3" x14ac:dyDescent="0.35">
      <c r="A337" s="98">
        <f t="shared" si="27"/>
        <v>70</v>
      </c>
      <c r="B337" s="99" t="s">
        <v>1611</v>
      </c>
      <c r="C337" s="98">
        <v>40899</v>
      </c>
      <c r="D337" s="98"/>
      <c r="E337" s="100">
        <f t="shared" si="26"/>
        <v>0</v>
      </c>
      <c r="F337" s="100">
        <f t="shared" si="25"/>
        <v>0</v>
      </c>
      <c r="G337" s="101">
        <v>0</v>
      </c>
      <c r="H337" s="102">
        <v>0</v>
      </c>
      <c r="I337" s="100">
        <v>0</v>
      </c>
      <c r="J337" s="100">
        <v>0</v>
      </c>
      <c r="K337" s="103">
        <v>0</v>
      </c>
      <c r="L337" s="100">
        <v>0</v>
      </c>
      <c r="M337" s="100">
        <v>0</v>
      </c>
      <c r="N337" s="100">
        <v>0</v>
      </c>
      <c r="O337" s="100">
        <v>0</v>
      </c>
      <c r="P337" s="100">
        <v>0</v>
      </c>
      <c r="Q337" s="100">
        <v>0</v>
      </c>
      <c r="R337" s="100">
        <v>0</v>
      </c>
      <c r="S337" s="100">
        <v>0</v>
      </c>
      <c r="T337" s="100">
        <v>0</v>
      </c>
      <c r="U337" s="104">
        <v>0</v>
      </c>
      <c r="V337" s="104">
        <v>0</v>
      </c>
      <c r="W337" s="104">
        <v>0</v>
      </c>
      <c r="X337" s="100">
        <v>0</v>
      </c>
    </row>
    <row r="338" spans="1:24" ht="20.3" x14ac:dyDescent="0.35">
      <c r="A338" s="98">
        <f t="shared" si="27"/>
        <v>71</v>
      </c>
      <c r="B338" s="99" t="s">
        <v>1612</v>
      </c>
      <c r="C338" s="98">
        <v>39537</v>
      </c>
      <c r="D338" s="98"/>
      <c r="E338" s="100">
        <f t="shared" si="26"/>
        <v>0</v>
      </c>
      <c r="F338" s="100">
        <f t="shared" si="25"/>
        <v>0</v>
      </c>
      <c r="G338" s="101">
        <v>0</v>
      </c>
      <c r="H338" s="102">
        <v>0</v>
      </c>
      <c r="I338" s="100">
        <v>0</v>
      </c>
      <c r="J338" s="100">
        <v>0</v>
      </c>
      <c r="K338" s="103">
        <v>0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0">
        <v>0</v>
      </c>
      <c r="R338" s="100">
        <v>0</v>
      </c>
      <c r="S338" s="100">
        <v>0</v>
      </c>
      <c r="T338" s="100">
        <v>0</v>
      </c>
      <c r="U338" s="104">
        <v>0</v>
      </c>
      <c r="V338" s="104">
        <v>0</v>
      </c>
      <c r="W338" s="104">
        <v>0</v>
      </c>
      <c r="X338" s="100">
        <v>0</v>
      </c>
    </row>
    <row r="339" spans="1:24" ht="20.3" x14ac:dyDescent="0.35">
      <c r="A339" s="98">
        <f t="shared" si="27"/>
        <v>72</v>
      </c>
      <c r="B339" s="99" t="s">
        <v>1641</v>
      </c>
      <c r="C339" s="98">
        <v>39464</v>
      </c>
      <c r="D339" s="98"/>
      <c r="E339" s="100">
        <f t="shared" si="26"/>
        <v>0</v>
      </c>
      <c r="F339" s="100">
        <f t="shared" si="25"/>
        <v>0</v>
      </c>
      <c r="G339" s="101">
        <v>0</v>
      </c>
      <c r="H339" s="102">
        <v>0</v>
      </c>
      <c r="I339" s="100">
        <v>0</v>
      </c>
      <c r="J339" s="100">
        <v>0</v>
      </c>
      <c r="K339" s="103">
        <v>0</v>
      </c>
      <c r="L339" s="100">
        <v>0</v>
      </c>
      <c r="M339" s="100">
        <v>0</v>
      </c>
      <c r="N339" s="100">
        <v>0</v>
      </c>
      <c r="O339" s="100">
        <v>0</v>
      </c>
      <c r="P339" s="100">
        <v>0</v>
      </c>
      <c r="Q339" s="100">
        <v>0</v>
      </c>
      <c r="R339" s="100">
        <v>0</v>
      </c>
      <c r="S339" s="100">
        <v>0</v>
      </c>
      <c r="T339" s="100">
        <v>0</v>
      </c>
      <c r="U339" s="103">
        <v>0</v>
      </c>
      <c r="V339" s="104">
        <v>0</v>
      </c>
      <c r="W339" s="104">
        <v>0</v>
      </c>
      <c r="X339" s="104">
        <v>0</v>
      </c>
    </row>
    <row r="340" spans="1:24" ht="20.3" x14ac:dyDescent="0.35">
      <c r="A340" s="98">
        <f t="shared" si="27"/>
        <v>73</v>
      </c>
      <c r="B340" s="107" t="s">
        <v>2301</v>
      </c>
      <c r="C340" s="98">
        <v>40892</v>
      </c>
      <c r="D340" s="98"/>
      <c r="E340" s="100">
        <f t="shared" si="26"/>
        <v>0</v>
      </c>
      <c r="F340" s="100">
        <f t="shared" si="25"/>
        <v>0</v>
      </c>
      <c r="G340" s="101">
        <v>0</v>
      </c>
      <c r="H340" s="102">
        <v>0</v>
      </c>
      <c r="I340" s="100">
        <v>0</v>
      </c>
      <c r="J340" s="100">
        <v>0</v>
      </c>
      <c r="K340" s="103">
        <v>0</v>
      </c>
      <c r="L340" s="100">
        <v>0</v>
      </c>
      <c r="M340" s="100">
        <v>0</v>
      </c>
      <c r="N340" s="100">
        <v>0</v>
      </c>
      <c r="O340" s="100">
        <v>0</v>
      </c>
      <c r="P340" s="100">
        <v>0</v>
      </c>
      <c r="Q340" s="100">
        <v>0</v>
      </c>
      <c r="R340" s="100">
        <v>0</v>
      </c>
      <c r="S340" s="100">
        <v>0</v>
      </c>
      <c r="T340" s="100">
        <v>0</v>
      </c>
      <c r="U340" s="104">
        <v>0</v>
      </c>
      <c r="V340" s="104">
        <v>0</v>
      </c>
      <c r="W340" s="104">
        <v>0</v>
      </c>
      <c r="X340" s="104">
        <v>0</v>
      </c>
    </row>
    <row r="341" spans="1:24" ht="20.3" x14ac:dyDescent="0.35">
      <c r="A341" s="98">
        <f t="shared" si="27"/>
        <v>74</v>
      </c>
      <c r="B341" s="107" t="s">
        <v>2302</v>
      </c>
      <c r="C341" s="98">
        <v>40893</v>
      </c>
      <c r="D341" s="98"/>
      <c r="E341" s="100">
        <f t="shared" si="26"/>
        <v>0</v>
      </c>
      <c r="F341" s="100">
        <f t="shared" si="25"/>
        <v>0</v>
      </c>
      <c r="G341" s="101">
        <v>0</v>
      </c>
      <c r="H341" s="102">
        <v>0</v>
      </c>
      <c r="I341" s="100">
        <v>0</v>
      </c>
      <c r="J341" s="100">
        <v>0</v>
      </c>
      <c r="K341" s="103">
        <v>0</v>
      </c>
      <c r="L341" s="100">
        <v>0</v>
      </c>
      <c r="M341" s="100">
        <v>0</v>
      </c>
      <c r="N341" s="100">
        <v>0</v>
      </c>
      <c r="O341" s="100">
        <v>0</v>
      </c>
      <c r="P341" s="100">
        <v>0</v>
      </c>
      <c r="Q341" s="100">
        <v>0</v>
      </c>
      <c r="R341" s="100">
        <v>0</v>
      </c>
      <c r="S341" s="100">
        <v>0</v>
      </c>
      <c r="T341" s="100">
        <v>0</v>
      </c>
      <c r="U341" s="104">
        <v>0</v>
      </c>
      <c r="V341" s="104">
        <v>0</v>
      </c>
      <c r="W341" s="104">
        <v>0</v>
      </c>
      <c r="X341" s="104">
        <v>0</v>
      </c>
    </row>
    <row r="342" spans="1:24" ht="20.3" x14ac:dyDescent="0.3">
      <c r="A342" s="110" t="s">
        <v>22</v>
      </c>
      <c r="B342" s="106"/>
      <c r="C342" s="111" t="s">
        <v>172</v>
      </c>
      <c r="D342" s="111"/>
      <c r="E342" s="112">
        <f>SUM(E268:E341)</f>
        <v>0</v>
      </c>
      <c r="F342" s="112">
        <f t="shared" ref="F342:X342" si="28">SUM(F268:F341)</f>
        <v>0</v>
      </c>
      <c r="G342" s="112">
        <f t="shared" si="28"/>
        <v>0</v>
      </c>
      <c r="H342" s="112">
        <f t="shared" si="28"/>
        <v>0</v>
      </c>
      <c r="I342" s="112">
        <f t="shared" si="28"/>
        <v>0</v>
      </c>
      <c r="J342" s="112">
        <f t="shared" si="28"/>
        <v>0</v>
      </c>
      <c r="K342" s="112">
        <f t="shared" si="28"/>
        <v>0</v>
      </c>
      <c r="L342" s="112">
        <f t="shared" si="28"/>
        <v>0</v>
      </c>
      <c r="M342" s="112">
        <f t="shared" si="28"/>
        <v>0</v>
      </c>
      <c r="N342" s="112">
        <f t="shared" si="28"/>
        <v>0</v>
      </c>
      <c r="O342" s="112">
        <f t="shared" si="28"/>
        <v>0</v>
      </c>
      <c r="P342" s="112">
        <f t="shared" si="28"/>
        <v>0</v>
      </c>
      <c r="Q342" s="112">
        <f t="shared" si="28"/>
        <v>0</v>
      </c>
      <c r="R342" s="112">
        <f t="shared" si="28"/>
        <v>0</v>
      </c>
      <c r="S342" s="112">
        <f t="shared" si="28"/>
        <v>0</v>
      </c>
      <c r="T342" s="112">
        <f t="shared" si="28"/>
        <v>0</v>
      </c>
      <c r="U342" s="112">
        <f t="shared" si="28"/>
        <v>0</v>
      </c>
      <c r="V342" s="112">
        <f t="shared" si="28"/>
        <v>0</v>
      </c>
      <c r="W342" s="112">
        <f t="shared" si="28"/>
        <v>0</v>
      </c>
      <c r="X342" s="112">
        <f t="shared" si="28"/>
        <v>0</v>
      </c>
    </row>
  </sheetData>
  <autoFilter ref="A5:AJ342" xr:uid="{00000000-0009-0000-0000-000011000000}"/>
  <conditionalFormatting sqref="C2:C151">
    <cfRule type="duplicateValues" dxfId="97" priority="90"/>
    <cfRule type="duplicateValues" dxfId="96" priority="89"/>
    <cfRule type="duplicateValues" dxfId="95" priority="88"/>
    <cfRule type="duplicateValues" dxfId="94" priority="87"/>
    <cfRule type="duplicateValues" dxfId="93" priority="85"/>
    <cfRule type="duplicateValues" dxfId="92" priority="84"/>
    <cfRule type="duplicateValues" dxfId="91" priority="83"/>
    <cfRule type="duplicateValues" dxfId="90" priority="82"/>
    <cfRule type="duplicateValues" dxfId="89" priority="81"/>
    <cfRule type="duplicateValues" dxfId="88" priority="80"/>
    <cfRule type="duplicateValues" dxfId="87" priority="79"/>
    <cfRule type="duplicateValues" dxfId="86" priority="78"/>
    <cfRule type="duplicateValues" dxfId="85" priority="86"/>
    <cfRule type="duplicateValues" dxfId="84" priority="77"/>
    <cfRule type="duplicateValues" dxfId="83" priority="76"/>
    <cfRule type="duplicateValues" dxfId="82" priority="75"/>
    <cfRule type="duplicateValues" dxfId="81" priority="74"/>
    <cfRule type="duplicateValues" dxfId="80" priority="73"/>
    <cfRule type="duplicateValues" dxfId="79" priority="72"/>
    <cfRule type="duplicateValues" dxfId="78" priority="71"/>
    <cfRule type="duplicateValues" dxfId="77" priority="70"/>
    <cfRule type="duplicateValues" dxfId="76" priority="91"/>
    <cfRule type="duplicateValues" dxfId="75" priority="92"/>
    <cfRule type="duplicateValues" dxfId="74" priority="93"/>
    <cfRule type="duplicateValues" dxfId="73" priority="94"/>
    <cfRule type="duplicateValues" dxfId="72" priority="95"/>
    <cfRule type="duplicateValues" dxfId="71" priority="96"/>
    <cfRule type="duplicateValues" dxfId="70" priority="97"/>
    <cfRule type="duplicateValues" dxfId="69" priority="98"/>
  </conditionalFormatting>
  <conditionalFormatting sqref="C154:C256 C265">
    <cfRule type="duplicateValues" dxfId="68" priority="59"/>
    <cfRule type="duplicateValues" dxfId="67" priority="60"/>
    <cfRule type="duplicateValues" dxfId="66" priority="62"/>
    <cfRule type="duplicateValues" dxfId="65" priority="69"/>
    <cfRule type="duplicateValues" dxfId="64" priority="68"/>
    <cfRule type="duplicateValues" dxfId="63" priority="67"/>
    <cfRule type="duplicateValues" dxfId="62" priority="66"/>
    <cfRule type="duplicateValues" dxfId="61" priority="65"/>
    <cfRule type="duplicateValues" dxfId="60" priority="64"/>
    <cfRule type="duplicateValues" dxfId="59" priority="63"/>
    <cfRule type="duplicateValues" dxfId="58" priority="61"/>
  </conditionalFormatting>
  <conditionalFormatting sqref="C154:C265">
    <cfRule type="duplicateValues" dxfId="57" priority="39"/>
    <cfRule type="duplicateValues" dxfId="56" priority="40"/>
    <cfRule type="duplicateValues" dxfId="55" priority="41"/>
    <cfRule type="duplicateValues" dxfId="54" priority="42"/>
    <cfRule type="duplicateValues" dxfId="53" priority="43"/>
    <cfRule type="duplicateValues" dxfId="52" priority="44"/>
    <cfRule type="duplicateValues" dxfId="51" priority="45"/>
    <cfRule type="duplicateValues" dxfId="50" priority="46"/>
    <cfRule type="duplicateValues" dxfId="49" priority="47"/>
    <cfRule type="duplicateValues" dxfId="48" priority="38"/>
    <cfRule type="duplicateValues" dxfId="47" priority="30"/>
    <cfRule type="duplicateValues" dxfId="46" priority="31"/>
    <cfRule type="duplicateValues" dxfId="45" priority="32"/>
    <cfRule type="duplicateValues" dxfId="44" priority="33"/>
    <cfRule type="duplicateValues" dxfId="43" priority="34"/>
    <cfRule type="duplicateValues" dxfId="42" priority="35"/>
    <cfRule type="duplicateValues" dxfId="41" priority="36"/>
    <cfRule type="duplicateValues" dxfId="40" priority="37"/>
  </conditionalFormatting>
  <conditionalFormatting sqref="C257:C264">
    <cfRule type="duplicateValues" dxfId="39" priority="49"/>
    <cfRule type="duplicateValues" dxfId="38" priority="48"/>
    <cfRule type="duplicateValues" dxfId="37" priority="57"/>
    <cfRule type="duplicateValues" dxfId="36" priority="50"/>
    <cfRule type="duplicateValues" dxfId="35" priority="58"/>
    <cfRule type="duplicateValues" dxfId="34" priority="51"/>
    <cfRule type="duplicateValues" dxfId="33" priority="52"/>
    <cfRule type="duplicateValues" dxfId="32" priority="53"/>
    <cfRule type="duplicateValues" dxfId="31" priority="54"/>
    <cfRule type="duplicateValues" dxfId="30" priority="55"/>
    <cfRule type="duplicateValues" dxfId="29" priority="56"/>
  </conditionalFormatting>
  <conditionalFormatting sqref="C268:C342">
    <cfRule type="duplicateValues" dxfId="28" priority="29"/>
    <cfRule type="duplicateValues" dxfId="27" priority="28"/>
    <cfRule type="duplicateValues" dxfId="26" priority="27"/>
    <cfRule type="duplicateValues" dxfId="25" priority="26"/>
    <cfRule type="duplicateValues" dxfId="24" priority="25"/>
    <cfRule type="duplicateValues" dxfId="23" priority="24"/>
    <cfRule type="duplicateValues" dxfId="22" priority="23"/>
    <cfRule type="duplicateValues" dxfId="21" priority="22"/>
    <cfRule type="duplicateValues" dxfId="20" priority="21"/>
    <cfRule type="duplicateValues" dxfId="19" priority="20"/>
    <cfRule type="duplicateValues" dxfId="18" priority="19"/>
    <cfRule type="duplicateValues" dxfId="17" priority="18"/>
    <cfRule type="duplicateValues" dxfId="16" priority="17"/>
    <cfRule type="duplicateValues" dxfId="15" priority="16"/>
    <cfRule type="duplicateValues" dxfId="14" priority="15"/>
    <cfRule type="duplicateValues" dxfId="13" priority="14"/>
    <cfRule type="duplicateValues" dxfId="12" priority="12"/>
    <cfRule type="duplicateValues" dxfId="11" priority="4"/>
    <cfRule type="duplicateValues" dxfId="10" priority="3"/>
    <cfRule type="duplicateValues" dxfId="9" priority="2"/>
    <cfRule type="duplicateValues" dxfId="8" priority="1"/>
    <cfRule type="duplicateValues" dxfId="7" priority="10"/>
    <cfRule type="duplicateValues" dxfId="6" priority="9"/>
    <cfRule type="duplicateValues" dxfId="5" priority="8"/>
    <cfRule type="duplicateValues" dxfId="4" priority="7"/>
    <cfRule type="duplicateValues" dxfId="3" priority="6"/>
    <cfRule type="duplicateValues" dxfId="2" priority="5"/>
    <cfRule type="duplicateValues" dxfId="1" priority="13"/>
    <cfRule type="duplicateValues" dxfId="0" priority="1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21"/>
  <sheetViews>
    <sheetView workbookViewId="0">
      <selection activeCell="C5" sqref="C5"/>
    </sheetView>
  </sheetViews>
  <sheetFormatPr defaultRowHeight="15.05" x14ac:dyDescent="0.3"/>
  <cols>
    <col min="1" max="1" width="60.33203125" bestFit="1" customWidth="1"/>
    <col min="3" max="3" width="14.109375" bestFit="1" customWidth="1"/>
  </cols>
  <sheetData>
    <row r="1" spans="1:3" x14ac:dyDescent="0.3">
      <c r="A1" s="8" t="s">
        <v>2116</v>
      </c>
      <c r="C1" s="8" t="s">
        <v>2115</v>
      </c>
    </row>
    <row r="2" spans="1:3" x14ac:dyDescent="0.3">
      <c r="A2" t="s">
        <v>276</v>
      </c>
      <c r="B2">
        <v>31589</v>
      </c>
      <c r="C2" t="s">
        <v>1760</v>
      </c>
    </row>
    <row r="3" spans="1:3" x14ac:dyDescent="0.3">
      <c r="A3" t="s">
        <v>299</v>
      </c>
      <c r="B3">
        <v>31768</v>
      </c>
      <c r="C3" t="s">
        <v>1761</v>
      </c>
    </row>
    <row r="4" spans="1:3" x14ac:dyDescent="0.3">
      <c r="A4" t="s">
        <v>301</v>
      </c>
      <c r="B4">
        <v>31774</v>
      </c>
      <c r="C4" t="s">
        <v>1761</v>
      </c>
    </row>
    <row r="5" spans="1:3" x14ac:dyDescent="0.3">
      <c r="A5" t="s">
        <v>361</v>
      </c>
      <c r="B5">
        <v>34960</v>
      </c>
      <c r="C5" t="s">
        <v>1762</v>
      </c>
    </row>
    <row r="6" spans="1:3" x14ac:dyDescent="0.3">
      <c r="A6" t="s">
        <v>1689</v>
      </c>
      <c r="B6">
        <v>35044</v>
      </c>
      <c r="C6" t="s">
        <v>1763</v>
      </c>
    </row>
    <row r="7" spans="1:3" x14ac:dyDescent="0.3">
      <c r="A7" t="s">
        <v>1703</v>
      </c>
      <c r="B7">
        <v>33643</v>
      </c>
      <c r="C7" t="s">
        <v>1763</v>
      </c>
    </row>
    <row r="8" spans="1:3" x14ac:dyDescent="0.3">
      <c r="A8" t="s">
        <v>1705</v>
      </c>
      <c r="B8">
        <v>46508</v>
      </c>
      <c r="C8" t="s">
        <v>1763</v>
      </c>
    </row>
    <row r="9" spans="1:3" x14ac:dyDescent="0.3">
      <c r="A9" t="s">
        <v>1711</v>
      </c>
      <c r="B9">
        <v>41993</v>
      </c>
      <c r="C9" t="s">
        <v>1760</v>
      </c>
    </row>
    <row r="10" spans="1:3" x14ac:dyDescent="0.3">
      <c r="A10" t="s">
        <v>824</v>
      </c>
      <c r="B10">
        <v>33417</v>
      </c>
      <c r="C10" t="s">
        <v>1763</v>
      </c>
    </row>
    <row r="11" spans="1:3" x14ac:dyDescent="0.3">
      <c r="A11" t="s">
        <v>998</v>
      </c>
      <c r="B11">
        <v>36594</v>
      </c>
      <c r="C11" t="s">
        <v>1760</v>
      </c>
    </row>
    <row r="12" spans="1:3" x14ac:dyDescent="0.3">
      <c r="A12" t="s">
        <v>907</v>
      </c>
      <c r="B12">
        <v>46529</v>
      </c>
      <c r="C12" t="s">
        <v>1760</v>
      </c>
    </row>
    <row r="13" spans="1:3" x14ac:dyDescent="0.3">
      <c r="A13" t="s">
        <v>1258</v>
      </c>
      <c r="B13">
        <v>35177</v>
      </c>
      <c r="C13" t="s">
        <v>1765</v>
      </c>
    </row>
    <row r="14" spans="1:3" x14ac:dyDescent="0.3">
      <c r="A14" t="s">
        <v>1297</v>
      </c>
      <c r="B14">
        <v>36460</v>
      </c>
      <c r="C14" t="s">
        <v>1760</v>
      </c>
    </row>
    <row r="15" spans="1:3" x14ac:dyDescent="0.3">
      <c r="A15" t="s">
        <v>1309</v>
      </c>
      <c r="B15">
        <v>36810</v>
      </c>
      <c r="C15" t="s">
        <v>1760</v>
      </c>
    </row>
    <row r="16" spans="1:3" x14ac:dyDescent="0.3">
      <c r="A16" t="s">
        <v>1253</v>
      </c>
      <c r="B16">
        <v>54880</v>
      </c>
      <c r="C16" t="s">
        <v>1760</v>
      </c>
    </row>
    <row r="17" spans="1:3" x14ac:dyDescent="0.3">
      <c r="A17" t="s">
        <v>1329</v>
      </c>
      <c r="B17">
        <v>36940</v>
      </c>
      <c r="C17" t="s">
        <v>1760</v>
      </c>
    </row>
    <row r="18" spans="1:3" x14ac:dyDescent="0.3">
      <c r="A18" t="s">
        <v>1350</v>
      </c>
      <c r="B18">
        <v>37472</v>
      </c>
      <c r="C18" t="s">
        <v>1760</v>
      </c>
    </row>
    <row r="19" spans="1:3" x14ac:dyDescent="0.3">
      <c r="A19" t="s">
        <v>1376</v>
      </c>
      <c r="B19">
        <v>39062</v>
      </c>
      <c r="C19" t="s">
        <v>1760</v>
      </c>
    </row>
    <row r="20" spans="1:3" x14ac:dyDescent="0.3">
      <c r="A20" t="s">
        <v>1450</v>
      </c>
      <c r="B20">
        <v>46728</v>
      </c>
      <c r="C20" t="s">
        <v>1763</v>
      </c>
    </row>
    <row r="21" spans="1:3" x14ac:dyDescent="0.3">
      <c r="A21" t="s">
        <v>637</v>
      </c>
      <c r="B21">
        <v>55344</v>
      </c>
      <c r="C21" t="s">
        <v>1764</v>
      </c>
    </row>
  </sheetData>
  <autoFilter ref="A1:C21" xr:uid="{00000000-0009-0000-0000-000012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54"/>
  <sheetViews>
    <sheetView workbookViewId="0">
      <pane xSplit="1" ySplit="1" topLeftCell="B29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5.05" x14ac:dyDescent="0.3"/>
  <cols>
    <col min="1" max="1" width="50.44140625" bestFit="1" customWidth="1"/>
  </cols>
  <sheetData>
    <row r="1" spans="1:6" x14ac:dyDescent="0.3">
      <c r="B1" t="s">
        <v>1745</v>
      </c>
      <c r="C1">
        <v>2023</v>
      </c>
      <c r="D1">
        <v>2024</v>
      </c>
      <c r="E1">
        <v>2025</v>
      </c>
    </row>
    <row r="2" spans="1:6" x14ac:dyDescent="0.3">
      <c r="A2" t="s">
        <v>211</v>
      </c>
      <c r="D2">
        <v>-1</v>
      </c>
      <c r="E2">
        <v>-1</v>
      </c>
      <c r="F2" t="s">
        <v>1742</v>
      </c>
    </row>
    <row r="3" spans="1:6" x14ac:dyDescent="0.3">
      <c r="A3" t="s">
        <v>213</v>
      </c>
      <c r="D3">
        <v>-1</v>
      </c>
      <c r="E3">
        <v>-1</v>
      </c>
      <c r="F3" t="s">
        <v>1742</v>
      </c>
    </row>
    <row r="4" spans="1:6" x14ac:dyDescent="0.3">
      <c r="A4" t="s">
        <v>214</v>
      </c>
      <c r="D4">
        <v>-1</v>
      </c>
      <c r="E4">
        <v>-1</v>
      </c>
      <c r="F4" t="s">
        <v>1742</v>
      </c>
    </row>
    <row r="5" spans="1:6" x14ac:dyDescent="0.3">
      <c r="A5" t="s">
        <v>220</v>
      </c>
      <c r="D5">
        <v>-1</v>
      </c>
      <c r="E5">
        <v>-1</v>
      </c>
      <c r="F5" t="s">
        <v>1742</v>
      </c>
    </row>
    <row r="6" spans="1:6" x14ac:dyDescent="0.3">
      <c r="A6" t="s">
        <v>222</v>
      </c>
      <c r="D6">
        <v>-1</v>
      </c>
      <c r="E6">
        <v>-1</v>
      </c>
      <c r="F6" t="s">
        <v>1742</v>
      </c>
    </row>
    <row r="7" spans="1:6" x14ac:dyDescent="0.3">
      <c r="A7" t="s">
        <v>1569</v>
      </c>
      <c r="E7">
        <v>-1</v>
      </c>
      <c r="F7" t="s">
        <v>1746</v>
      </c>
    </row>
    <row r="8" spans="1:6" x14ac:dyDescent="0.3">
      <c r="A8" t="s">
        <v>1568</v>
      </c>
      <c r="E8">
        <v>-1</v>
      </c>
      <c r="F8" t="s">
        <v>1746</v>
      </c>
    </row>
    <row r="9" spans="1:6" x14ac:dyDescent="0.3">
      <c r="A9" t="s">
        <v>1563</v>
      </c>
      <c r="E9">
        <v>-1</v>
      </c>
      <c r="F9" t="s">
        <v>1746</v>
      </c>
    </row>
    <row r="10" spans="1:6" x14ac:dyDescent="0.3">
      <c r="A10" t="s">
        <v>1561</v>
      </c>
      <c r="E10">
        <v>-1</v>
      </c>
      <c r="F10" t="s">
        <v>1746</v>
      </c>
    </row>
    <row r="11" spans="1:6" x14ac:dyDescent="0.3">
      <c r="A11" t="s">
        <v>1560</v>
      </c>
      <c r="E11">
        <v>-1</v>
      </c>
      <c r="F11" t="s">
        <v>1746</v>
      </c>
    </row>
    <row r="12" spans="1:6" x14ac:dyDescent="0.3">
      <c r="A12" t="s">
        <v>322</v>
      </c>
      <c r="D12">
        <v>-1</v>
      </c>
      <c r="E12">
        <v>-1</v>
      </c>
      <c r="F12" t="s">
        <v>1742</v>
      </c>
    </row>
    <row r="13" spans="1:6" x14ac:dyDescent="0.3">
      <c r="A13" t="s">
        <v>314</v>
      </c>
      <c r="D13">
        <v>-1</v>
      </c>
      <c r="E13">
        <v>-1</v>
      </c>
      <c r="F13" t="s">
        <v>1742</v>
      </c>
    </row>
    <row r="14" spans="1:6" x14ac:dyDescent="0.3">
      <c r="A14" t="s">
        <v>313</v>
      </c>
      <c r="D14">
        <v>-1</v>
      </c>
      <c r="E14">
        <v>-1</v>
      </c>
      <c r="F14" t="s">
        <v>1742</v>
      </c>
    </row>
    <row r="15" spans="1:6" x14ac:dyDescent="0.3">
      <c r="A15" t="s">
        <v>312</v>
      </c>
      <c r="D15">
        <v>-1</v>
      </c>
      <c r="E15">
        <v>-1</v>
      </c>
      <c r="F15" t="s">
        <v>1742</v>
      </c>
    </row>
    <row r="16" spans="1:6" x14ac:dyDescent="0.3">
      <c r="A16" t="s">
        <v>311</v>
      </c>
      <c r="D16">
        <v>-1</v>
      </c>
      <c r="E16">
        <v>-1</v>
      </c>
      <c r="F16" t="s">
        <v>1742</v>
      </c>
    </row>
    <row r="17" spans="1:6" x14ac:dyDescent="0.3">
      <c r="A17" t="s">
        <v>310</v>
      </c>
      <c r="D17">
        <v>-1</v>
      </c>
      <c r="E17">
        <v>-1</v>
      </c>
      <c r="F17" t="s">
        <v>1742</v>
      </c>
    </row>
    <row r="18" spans="1:6" x14ac:dyDescent="0.3">
      <c r="A18" t="s">
        <v>309</v>
      </c>
      <c r="D18">
        <v>-1</v>
      </c>
      <c r="E18">
        <v>-1</v>
      </c>
      <c r="F18" t="s">
        <v>1742</v>
      </c>
    </row>
    <row r="19" spans="1:6" x14ac:dyDescent="0.3">
      <c r="A19" t="s">
        <v>308</v>
      </c>
      <c r="D19">
        <v>-1</v>
      </c>
      <c r="E19">
        <v>-1</v>
      </c>
      <c r="F19" t="s">
        <v>1742</v>
      </c>
    </row>
    <row r="20" spans="1:6" x14ac:dyDescent="0.3">
      <c r="A20" t="s">
        <v>307</v>
      </c>
      <c r="D20">
        <v>-1</v>
      </c>
      <c r="E20">
        <v>-1</v>
      </c>
      <c r="F20" t="s">
        <v>1742</v>
      </c>
    </row>
    <row r="21" spans="1:6" x14ac:dyDescent="0.3">
      <c r="A21" t="s">
        <v>306</v>
      </c>
      <c r="D21">
        <v>-1</v>
      </c>
      <c r="E21">
        <v>-1</v>
      </c>
      <c r="F21" t="s">
        <v>1742</v>
      </c>
    </row>
    <row r="22" spans="1:6" x14ac:dyDescent="0.3">
      <c r="A22" t="s">
        <v>305</v>
      </c>
      <c r="D22">
        <v>-1</v>
      </c>
      <c r="E22">
        <v>-1</v>
      </c>
      <c r="F22" t="s">
        <v>1742</v>
      </c>
    </row>
    <row r="23" spans="1:6" x14ac:dyDescent="0.3">
      <c r="A23" t="s">
        <v>295</v>
      </c>
      <c r="D23">
        <v>-1</v>
      </c>
      <c r="E23">
        <v>-1</v>
      </c>
      <c r="F23" t="s">
        <v>1742</v>
      </c>
    </row>
    <row r="24" spans="1:6" x14ac:dyDescent="0.3">
      <c r="A24" t="s">
        <v>291</v>
      </c>
      <c r="D24">
        <v>-1</v>
      </c>
      <c r="E24">
        <v>-1</v>
      </c>
      <c r="F24" t="s">
        <v>1742</v>
      </c>
    </row>
    <row r="25" spans="1:6" x14ac:dyDescent="0.3">
      <c r="A25" t="s">
        <v>290</v>
      </c>
      <c r="D25">
        <v>-1</v>
      </c>
      <c r="E25">
        <v>-1</v>
      </c>
      <c r="F25" t="s">
        <v>1742</v>
      </c>
    </row>
    <row r="26" spans="1:6" x14ac:dyDescent="0.3">
      <c r="A26" t="s">
        <v>274</v>
      </c>
      <c r="D26">
        <v>-1</v>
      </c>
      <c r="E26">
        <v>-1</v>
      </c>
      <c r="F26" t="s">
        <v>1742</v>
      </c>
    </row>
    <row r="27" spans="1:6" x14ac:dyDescent="0.3">
      <c r="A27" t="s">
        <v>273</v>
      </c>
      <c r="D27">
        <v>-1</v>
      </c>
      <c r="E27">
        <v>-1</v>
      </c>
      <c r="F27" t="s">
        <v>1742</v>
      </c>
    </row>
    <row r="28" spans="1:6" x14ac:dyDescent="0.3">
      <c r="A28" t="s">
        <v>272</v>
      </c>
      <c r="D28">
        <v>-1</v>
      </c>
      <c r="E28">
        <v>-1</v>
      </c>
      <c r="F28" t="s">
        <v>1742</v>
      </c>
    </row>
    <row r="29" spans="1:6" x14ac:dyDescent="0.3">
      <c r="A29" t="s">
        <v>271</v>
      </c>
      <c r="D29">
        <v>-1</v>
      </c>
      <c r="E29">
        <v>-1</v>
      </c>
      <c r="F29" t="s">
        <v>1742</v>
      </c>
    </row>
    <row r="30" spans="1:6" x14ac:dyDescent="0.3">
      <c r="A30" t="s">
        <v>270</v>
      </c>
      <c r="D30">
        <v>-1</v>
      </c>
      <c r="E30">
        <v>-1</v>
      </c>
      <c r="F30" t="s">
        <v>1742</v>
      </c>
    </row>
    <row r="31" spans="1:6" x14ac:dyDescent="0.3">
      <c r="A31" t="s">
        <v>269</v>
      </c>
      <c r="D31">
        <v>-1</v>
      </c>
      <c r="E31">
        <v>-1</v>
      </c>
      <c r="F31" t="s">
        <v>1742</v>
      </c>
    </row>
    <row r="32" spans="1:6" x14ac:dyDescent="0.3">
      <c r="A32" t="s">
        <v>268</v>
      </c>
      <c r="D32">
        <v>-1</v>
      </c>
      <c r="E32">
        <v>-1</v>
      </c>
      <c r="F32" t="s">
        <v>1742</v>
      </c>
    </row>
    <row r="33" spans="1:6" x14ac:dyDescent="0.3">
      <c r="A33" t="s">
        <v>267</v>
      </c>
      <c r="D33">
        <v>-1</v>
      </c>
      <c r="E33">
        <v>-1</v>
      </c>
      <c r="F33" t="s">
        <v>1742</v>
      </c>
    </row>
    <row r="34" spans="1:6" x14ac:dyDescent="0.3">
      <c r="A34" t="s">
        <v>266</v>
      </c>
      <c r="D34">
        <v>-1</v>
      </c>
      <c r="E34">
        <v>-1</v>
      </c>
      <c r="F34" t="s">
        <v>1742</v>
      </c>
    </row>
    <row r="35" spans="1:6" x14ac:dyDescent="0.3">
      <c r="A35" t="s">
        <v>265</v>
      </c>
      <c r="D35">
        <v>-1</v>
      </c>
      <c r="E35">
        <v>-1</v>
      </c>
      <c r="F35" t="s">
        <v>1742</v>
      </c>
    </row>
    <row r="36" spans="1:6" x14ac:dyDescent="0.3">
      <c r="A36" t="s">
        <v>263</v>
      </c>
      <c r="D36">
        <v>-1</v>
      </c>
      <c r="E36">
        <v>-1</v>
      </c>
      <c r="F36" t="s">
        <v>1742</v>
      </c>
    </row>
    <row r="37" spans="1:6" x14ac:dyDescent="0.3">
      <c r="A37" t="s">
        <v>262</v>
      </c>
      <c r="D37">
        <v>-1</v>
      </c>
      <c r="E37">
        <v>-1</v>
      </c>
      <c r="F37" t="s">
        <v>1742</v>
      </c>
    </row>
    <row r="38" spans="1:6" x14ac:dyDescent="0.3">
      <c r="A38" t="s">
        <v>261</v>
      </c>
      <c r="D38">
        <v>-1</v>
      </c>
      <c r="E38">
        <v>-1</v>
      </c>
      <c r="F38" t="s">
        <v>1742</v>
      </c>
    </row>
    <row r="39" spans="1:6" x14ac:dyDescent="0.3">
      <c r="A39" t="s">
        <v>231</v>
      </c>
      <c r="D39">
        <v>-1</v>
      </c>
      <c r="E39">
        <v>-1</v>
      </c>
      <c r="F39" t="s">
        <v>1742</v>
      </c>
    </row>
    <row r="40" spans="1:6" x14ac:dyDescent="0.3">
      <c r="A40" t="s">
        <v>229</v>
      </c>
      <c r="D40">
        <v>-1</v>
      </c>
      <c r="E40">
        <v>-1</v>
      </c>
      <c r="F40" t="s">
        <v>1742</v>
      </c>
    </row>
    <row r="41" spans="1:6" x14ac:dyDescent="0.3">
      <c r="A41" t="s">
        <v>228</v>
      </c>
      <c r="D41">
        <v>-1</v>
      </c>
      <c r="E41">
        <v>-1</v>
      </c>
      <c r="F41" t="s">
        <v>1742</v>
      </c>
    </row>
    <row r="42" spans="1:6" x14ac:dyDescent="0.3">
      <c r="A42" t="s">
        <v>329</v>
      </c>
      <c r="D42">
        <v>-1</v>
      </c>
      <c r="E42">
        <v>-1</v>
      </c>
      <c r="F42" t="s">
        <v>1742</v>
      </c>
    </row>
    <row r="43" spans="1:6" x14ac:dyDescent="0.3">
      <c r="A43" t="s">
        <v>297</v>
      </c>
      <c r="D43">
        <v>-1</v>
      </c>
      <c r="E43">
        <v>-1</v>
      </c>
      <c r="F43" t="s">
        <v>1742</v>
      </c>
    </row>
    <row r="44" spans="1:6" x14ac:dyDescent="0.3">
      <c r="A44" t="s">
        <v>246</v>
      </c>
      <c r="D44">
        <v>-1</v>
      </c>
      <c r="E44">
        <v>-1</v>
      </c>
      <c r="F44" t="s">
        <v>1742</v>
      </c>
    </row>
    <row r="45" spans="1:6" x14ac:dyDescent="0.3">
      <c r="A45" t="s">
        <v>289</v>
      </c>
      <c r="D45">
        <v>-1</v>
      </c>
      <c r="E45">
        <v>-1</v>
      </c>
      <c r="F45" t="s">
        <v>1742</v>
      </c>
    </row>
    <row r="46" spans="1:6" x14ac:dyDescent="0.3">
      <c r="A46" t="s">
        <v>282</v>
      </c>
      <c r="E46">
        <v>-1</v>
      </c>
      <c r="F46" t="s">
        <v>1747</v>
      </c>
    </row>
    <row r="47" spans="1:6" x14ac:dyDescent="0.3">
      <c r="A47" t="s">
        <v>279</v>
      </c>
      <c r="E47">
        <v>-1</v>
      </c>
      <c r="F47" t="s">
        <v>1747</v>
      </c>
    </row>
    <row r="48" spans="1:6" x14ac:dyDescent="0.3">
      <c r="A48" t="s">
        <v>249</v>
      </c>
      <c r="E48">
        <v>-1</v>
      </c>
      <c r="F48" t="s">
        <v>1747</v>
      </c>
    </row>
    <row r="49" spans="1:6" x14ac:dyDescent="0.3">
      <c r="A49" t="s">
        <v>248</v>
      </c>
      <c r="E49">
        <v>-1</v>
      </c>
      <c r="F49" t="s">
        <v>1747</v>
      </c>
    </row>
    <row r="50" spans="1:6" x14ac:dyDescent="0.3">
      <c r="A50" t="s">
        <v>247</v>
      </c>
      <c r="E50">
        <v>-1</v>
      </c>
      <c r="F50" t="s">
        <v>1747</v>
      </c>
    </row>
    <row r="51" spans="1:6" x14ac:dyDescent="0.3">
      <c r="A51" t="s">
        <v>1080</v>
      </c>
      <c r="C51">
        <v>-1</v>
      </c>
      <c r="F51" t="s">
        <v>1746</v>
      </c>
    </row>
    <row r="52" spans="1:6" x14ac:dyDescent="0.3">
      <c r="A52" t="s">
        <v>230</v>
      </c>
      <c r="D52">
        <v>-1</v>
      </c>
      <c r="F52" t="s">
        <v>1747</v>
      </c>
    </row>
    <row r="53" spans="1:6" x14ac:dyDescent="0.3">
      <c r="A53" t="s">
        <v>333</v>
      </c>
      <c r="D53">
        <v>-1</v>
      </c>
      <c r="F53" t="s">
        <v>1747</v>
      </c>
    </row>
    <row r="54" spans="1:6" x14ac:dyDescent="0.3">
      <c r="A54" t="s">
        <v>330</v>
      </c>
      <c r="D54">
        <v>-1</v>
      </c>
      <c r="F54" t="s">
        <v>1747</v>
      </c>
    </row>
    <row r="55" spans="1:6" x14ac:dyDescent="0.3">
      <c r="A55" t="s">
        <v>328</v>
      </c>
      <c r="D55">
        <v>-1</v>
      </c>
      <c r="F55" t="s">
        <v>1747</v>
      </c>
    </row>
    <row r="56" spans="1:6" x14ac:dyDescent="0.3">
      <c r="A56" t="s">
        <v>332</v>
      </c>
      <c r="D56">
        <v>-1</v>
      </c>
      <c r="F56" t="s">
        <v>1747</v>
      </c>
    </row>
    <row r="57" spans="1:6" x14ac:dyDescent="0.3">
      <c r="A57" t="s">
        <v>238</v>
      </c>
      <c r="D57">
        <v>-1</v>
      </c>
      <c r="F57" t="s">
        <v>1747</v>
      </c>
    </row>
    <row r="58" spans="1:6" x14ac:dyDescent="0.3">
      <c r="A58" t="s">
        <v>304</v>
      </c>
      <c r="D58">
        <v>-1</v>
      </c>
      <c r="F58" t="s">
        <v>1747</v>
      </c>
    </row>
    <row r="59" spans="1:6" x14ac:dyDescent="0.3">
      <c r="A59" t="s">
        <v>303</v>
      </c>
      <c r="D59">
        <v>-1</v>
      </c>
      <c r="F59" t="s">
        <v>1747</v>
      </c>
    </row>
    <row r="60" spans="1:6" x14ac:dyDescent="0.3">
      <c r="A60" t="s">
        <v>302</v>
      </c>
      <c r="D60">
        <v>-1</v>
      </c>
      <c r="F60" t="s">
        <v>1747</v>
      </c>
    </row>
    <row r="61" spans="1:6" x14ac:dyDescent="0.3">
      <c r="A61" t="s">
        <v>300</v>
      </c>
      <c r="D61">
        <v>-1</v>
      </c>
      <c r="F61" t="s">
        <v>1747</v>
      </c>
    </row>
    <row r="62" spans="1:6" x14ac:dyDescent="0.3">
      <c r="A62" t="s">
        <v>298</v>
      </c>
      <c r="D62">
        <v>-1</v>
      </c>
      <c r="F62" t="s">
        <v>1747</v>
      </c>
    </row>
    <row r="63" spans="1:6" x14ac:dyDescent="0.3">
      <c r="A63" t="s">
        <v>296</v>
      </c>
      <c r="D63">
        <v>-1</v>
      </c>
      <c r="F63" t="s">
        <v>1747</v>
      </c>
    </row>
    <row r="64" spans="1:6" x14ac:dyDescent="0.3">
      <c r="A64" t="s">
        <v>288</v>
      </c>
      <c r="D64">
        <v>-1</v>
      </c>
      <c r="F64" t="s">
        <v>1747</v>
      </c>
    </row>
    <row r="65" spans="1:6" x14ac:dyDescent="0.3">
      <c r="A65" t="s">
        <v>287</v>
      </c>
      <c r="D65">
        <v>-1</v>
      </c>
      <c r="F65" t="s">
        <v>1747</v>
      </c>
    </row>
    <row r="66" spans="1:6" x14ac:dyDescent="0.3">
      <c r="A66" t="s">
        <v>281</v>
      </c>
      <c r="D66">
        <v>-1</v>
      </c>
      <c r="F66" t="s">
        <v>1747</v>
      </c>
    </row>
    <row r="67" spans="1:6" x14ac:dyDescent="0.3">
      <c r="A67" t="s">
        <v>251</v>
      </c>
      <c r="D67">
        <v>-1</v>
      </c>
      <c r="F67" t="s">
        <v>1747</v>
      </c>
    </row>
    <row r="68" spans="1:6" x14ac:dyDescent="0.3">
      <c r="A68" t="s">
        <v>250</v>
      </c>
      <c r="D68">
        <v>-1</v>
      </c>
      <c r="F68" t="s">
        <v>1747</v>
      </c>
    </row>
    <row r="69" spans="1:6" x14ac:dyDescent="0.3">
      <c r="A69" t="s">
        <v>245</v>
      </c>
      <c r="D69">
        <v>-1</v>
      </c>
      <c r="F69" t="s">
        <v>1747</v>
      </c>
    </row>
    <row r="70" spans="1:6" x14ac:dyDescent="0.3">
      <c r="A70" t="s">
        <v>244</v>
      </c>
      <c r="D70">
        <v>-1</v>
      </c>
      <c r="F70" t="s">
        <v>1747</v>
      </c>
    </row>
    <row r="71" spans="1:6" x14ac:dyDescent="0.3">
      <c r="A71" t="s">
        <v>243</v>
      </c>
      <c r="D71">
        <v>-1</v>
      </c>
      <c r="F71" t="s">
        <v>1747</v>
      </c>
    </row>
    <row r="72" spans="1:6" x14ac:dyDescent="0.3">
      <c r="A72" t="s">
        <v>242</v>
      </c>
      <c r="D72">
        <v>-1</v>
      </c>
      <c r="F72" t="s">
        <v>1747</v>
      </c>
    </row>
    <row r="73" spans="1:6" x14ac:dyDescent="0.3">
      <c r="A73" t="s">
        <v>241</v>
      </c>
      <c r="D73">
        <v>-1</v>
      </c>
      <c r="F73" t="s">
        <v>1747</v>
      </c>
    </row>
    <row r="74" spans="1:6" x14ac:dyDescent="0.3">
      <c r="A74" t="s">
        <v>240</v>
      </c>
      <c r="D74">
        <v>-1</v>
      </c>
      <c r="F74" t="s">
        <v>1747</v>
      </c>
    </row>
    <row r="75" spans="1:6" x14ac:dyDescent="0.3">
      <c r="A75" t="s">
        <v>239</v>
      </c>
      <c r="D75">
        <v>-1</v>
      </c>
      <c r="F75" t="s">
        <v>1747</v>
      </c>
    </row>
    <row r="76" spans="1:6" x14ac:dyDescent="0.3">
      <c r="A76" t="s">
        <v>237</v>
      </c>
      <c r="D76">
        <v>-1</v>
      </c>
      <c r="F76" t="s">
        <v>1747</v>
      </c>
    </row>
    <row r="77" spans="1:6" x14ac:dyDescent="0.3">
      <c r="A77" t="s">
        <v>236</v>
      </c>
      <c r="D77">
        <v>-1</v>
      </c>
      <c r="F77" t="s">
        <v>1747</v>
      </c>
    </row>
    <row r="78" spans="1:6" x14ac:dyDescent="0.3">
      <c r="A78" t="s">
        <v>235</v>
      </c>
      <c r="D78">
        <v>-1</v>
      </c>
      <c r="F78" t="s">
        <v>1747</v>
      </c>
    </row>
    <row r="79" spans="1:6" x14ac:dyDescent="0.3">
      <c r="A79" t="s">
        <v>234</v>
      </c>
      <c r="D79">
        <v>-1</v>
      </c>
      <c r="F79" t="s">
        <v>1747</v>
      </c>
    </row>
    <row r="80" spans="1:6" x14ac:dyDescent="0.3">
      <c r="A80" t="s">
        <v>226</v>
      </c>
      <c r="D80">
        <v>-1</v>
      </c>
      <c r="F80" t="s">
        <v>1747</v>
      </c>
    </row>
    <row r="81" spans="1:6" x14ac:dyDescent="0.3">
      <c r="A81" t="s">
        <v>225</v>
      </c>
      <c r="D81">
        <v>-1</v>
      </c>
      <c r="F81" t="s">
        <v>1747</v>
      </c>
    </row>
    <row r="82" spans="1:6" x14ac:dyDescent="0.3">
      <c r="A82" t="s">
        <v>224</v>
      </c>
      <c r="D82">
        <v>-1</v>
      </c>
      <c r="F82" t="s">
        <v>1747</v>
      </c>
    </row>
    <row r="83" spans="1:6" x14ac:dyDescent="0.3">
      <c r="A83" t="s">
        <v>223</v>
      </c>
      <c r="D83">
        <v>-1</v>
      </c>
      <c r="F83" t="s">
        <v>1747</v>
      </c>
    </row>
    <row r="84" spans="1:6" x14ac:dyDescent="0.3">
      <c r="A84" t="s">
        <v>221</v>
      </c>
      <c r="D84">
        <v>-1</v>
      </c>
      <c r="F84" t="s">
        <v>1747</v>
      </c>
    </row>
    <row r="85" spans="1:6" x14ac:dyDescent="0.3">
      <c r="A85" t="s">
        <v>219</v>
      </c>
      <c r="D85">
        <v>-1</v>
      </c>
      <c r="F85" t="s">
        <v>1747</v>
      </c>
    </row>
    <row r="86" spans="1:6" x14ac:dyDescent="0.3">
      <c r="A86" t="s">
        <v>218</v>
      </c>
      <c r="D86">
        <v>-1</v>
      </c>
      <c r="F86" t="s">
        <v>1747</v>
      </c>
    </row>
    <row r="87" spans="1:6" x14ac:dyDescent="0.3">
      <c r="A87" t="s">
        <v>216</v>
      </c>
      <c r="D87">
        <v>-1</v>
      </c>
      <c r="F87" t="s">
        <v>1747</v>
      </c>
    </row>
    <row r="88" spans="1:6" x14ac:dyDescent="0.3">
      <c r="A88" t="s">
        <v>212</v>
      </c>
      <c r="D88">
        <v>-1</v>
      </c>
      <c r="F88" t="s">
        <v>1747</v>
      </c>
    </row>
    <row r="89" spans="1:6" x14ac:dyDescent="0.3">
      <c r="A89" t="s">
        <v>207</v>
      </c>
      <c r="D89">
        <v>-1</v>
      </c>
      <c r="F89" t="s">
        <v>1747</v>
      </c>
    </row>
    <row r="90" spans="1:6" x14ac:dyDescent="0.3">
      <c r="A90" t="s">
        <v>71</v>
      </c>
      <c r="C90">
        <v>-1</v>
      </c>
      <c r="D90">
        <v>1</v>
      </c>
      <c r="F90" t="s">
        <v>1746</v>
      </c>
    </row>
    <row r="91" spans="1:6" x14ac:dyDescent="0.3">
      <c r="A91" t="s">
        <v>1520</v>
      </c>
      <c r="D91">
        <v>1</v>
      </c>
      <c r="E91">
        <v>-1</v>
      </c>
      <c r="F91" t="s">
        <v>1746</v>
      </c>
    </row>
    <row r="92" spans="1:6" x14ac:dyDescent="0.3">
      <c r="A92" t="s">
        <v>864</v>
      </c>
      <c r="C92">
        <v>1</v>
      </c>
      <c r="D92">
        <v>-1</v>
      </c>
      <c r="F92" t="s">
        <v>1747</v>
      </c>
    </row>
    <row r="93" spans="1:6" x14ac:dyDescent="0.3">
      <c r="A93" t="s">
        <v>954</v>
      </c>
      <c r="C93">
        <v>1</v>
      </c>
      <c r="D93">
        <v>-1</v>
      </c>
      <c r="F93" t="s">
        <v>1747</v>
      </c>
    </row>
    <row r="94" spans="1:6" x14ac:dyDescent="0.3">
      <c r="A94" t="s">
        <v>1013</v>
      </c>
      <c r="C94">
        <v>1</v>
      </c>
      <c r="D94">
        <v>-1</v>
      </c>
      <c r="F94" t="s">
        <v>1747</v>
      </c>
    </row>
    <row r="95" spans="1:6" x14ac:dyDescent="0.3">
      <c r="A95" t="s">
        <v>1137</v>
      </c>
      <c r="C95">
        <v>1</v>
      </c>
      <c r="D95">
        <v>-1</v>
      </c>
      <c r="F95" t="s">
        <v>1747</v>
      </c>
    </row>
    <row r="96" spans="1:6" x14ac:dyDescent="0.3">
      <c r="A96" t="s">
        <v>1141</v>
      </c>
      <c r="C96">
        <v>1</v>
      </c>
      <c r="D96">
        <v>-1</v>
      </c>
      <c r="F96" t="s">
        <v>1747</v>
      </c>
    </row>
    <row r="97" spans="1:6" x14ac:dyDescent="0.3">
      <c r="A97" t="s">
        <v>72</v>
      </c>
      <c r="C97">
        <v>1</v>
      </c>
      <c r="D97">
        <v>-1</v>
      </c>
      <c r="F97" t="s">
        <v>1747</v>
      </c>
    </row>
    <row r="98" spans="1:6" x14ac:dyDescent="0.3">
      <c r="A98" t="s">
        <v>1142</v>
      </c>
      <c r="C98">
        <v>1</v>
      </c>
      <c r="D98">
        <v>-1</v>
      </c>
      <c r="F98" t="s">
        <v>1747</v>
      </c>
    </row>
    <row r="99" spans="1:6" x14ac:dyDescent="0.3">
      <c r="A99" t="s">
        <v>1144</v>
      </c>
      <c r="C99">
        <v>1</v>
      </c>
      <c r="D99">
        <v>-1</v>
      </c>
      <c r="F99" t="s">
        <v>1747</v>
      </c>
    </row>
    <row r="100" spans="1:6" x14ac:dyDescent="0.3">
      <c r="A100" t="s">
        <v>1145</v>
      </c>
      <c r="C100">
        <v>1</v>
      </c>
      <c r="D100">
        <v>-1</v>
      </c>
      <c r="F100" t="s">
        <v>1747</v>
      </c>
    </row>
    <row r="101" spans="1:6" x14ac:dyDescent="0.3">
      <c r="A101" t="s">
        <v>1727</v>
      </c>
      <c r="C101">
        <v>1</v>
      </c>
      <c r="D101">
        <v>-1</v>
      </c>
      <c r="F101" t="s">
        <v>1747</v>
      </c>
    </row>
    <row r="102" spans="1:6" x14ac:dyDescent="0.3">
      <c r="A102" t="s">
        <v>1728</v>
      </c>
      <c r="C102">
        <v>1</v>
      </c>
      <c r="D102">
        <v>-1</v>
      </c>
      <c r="F102" t="s">
        <v>1747</v>
      </c>
    </row>
    <row r="103" spans="1:6" x14ac:dyDescent="0.3">
      <c r="A103" t="s">
        <v>1537</v>
      </c>
      <c r="C103">
        <v>1</v>
      </c>
      <c r="E103">
        <v>-1</v>
      </c>
    </row>
    <row r="104" spans="1:6" x14ac:dyDescent="0.3">
      <c r="A104" t="s">
        <v>1749</v>
      </c>
      <c r="C104">
        <v>1</v>
      </c>
      <c r="E104">
        <v>-1</v>
      </c>
      <c r="F104" t="s">
        <v>1747</v>
      </c>
    </row>
    <row r="105" spans="1:6" x14ac:dyDescent="0.3">
      <c r="A105" t="s">
        <v>1385</v>
      </c>
      <c r="C105">
        <v>1</v>
      </c>
      <c r="E105">
        <v>-1</v>
      </c>
      <c r="F105" t="s">
        <v>1747</v>
      </c>
    </row>
    <row r="106" spans="1:6" x14ac:dyDescent="0.3">
      <c r="A106" t="s">
        <v>1386</v>
      </c>
      <c r="C106">
        <v>1</v>
      </c>
      <c r="E106">
        <v>-1</v>
      </c>
      <c r="F106" t="s">
        <v>1747</v>
      </c>
    </row>
    <row r="107" spans="1:6" x14ac:dyDescent="0.3">
      <c r="A107" t="s">
        <v>1387</v>
      </c>
      <c r="C107">
        <v>1</v>
      </c>
      <c r="E107">
        <v>-1</v>
      </c>
      <c r="F107" t="s">
        <v>1747</v>
      </c>
    </row>
    <row r="108" spans="1:6" x14ac:dyDescent="0.3">
      <c r="A108" t="s">
        <v>1413</v>
      </c>
      <c r="C108">
        <v>1</v>
      </c>
      <c r="E108">
        <v>-1</v>
      </c>
      <c r="F108" t="s">
        <v>1747</v>
      </c>
    </row>
    <row r="109" spans="1:6" x14ac:dyDescent="0.3">
      <c r="A109" t="s">
        <v>1433</v>
      </c>
      <c r="C109">
        <v>1</v>
      </c>
      <c r="E109">
        <v>-1</v>
      </c>
      <c r="F109" t="s">
        <v>1747</v>
      </c>
    </row>
    <row r="110" spans="1:6" x14ac:dyDescent="0.3">
      <c r="A110" t="s">
        <v>1434</v>
      </c>
      <c r="C110">
        <v>1</v>
      </c>
      <c r="E110">
        <v>-1</v>
      </c>
      <c r="F110" t="s">
        <v>1747</v>
      </c>
    </row>
    <row r="111" spans="1:6" x14ac:dyDescent="0.3">
      <c r="A111" t="s">
        <v>1435</v>
      </c>
      <c r="C111">
        <v>1</v>
      </c>
      <c r="E111">
        <v>-1</v>
      </c>
      <c r="F111" t="s">
        <v>1747</v>
      </c>
    </row>
    <row r="112" spans="1:6" x14ac:dyDescent="0.3">
      <c r="A112" t="s">
        <v>1436</v>
      </c>
      <c r="C112">
        <v>1</v>
      </c>
      <c r="E112">
        <v>-1</v>
      </c>
      <c r="F112" t="s">
        <v>1747</v>
      </c>
    </row>
    <row r="113" spans="1:6" x14ac:dyDescent="0.3">
      <c r="A113" t="s">
        <v>1437</v>
      </c>
      <c r="C113">
        <v>1</v>
      </c>
      <c r="E113">
        <v>-1</v>
      </c>
      <c r="F113" t="s">
        <v>1747</v>
      </c>
    </row>
    <row r="114" spans="1:6" x14ac:dyDescent="0.3">
      <c r="A114" t="s">
        <v>1431</v>
      </c>
      <c r="C114">
        <v>1</v>
      </c>
      <c r="E114">
        <v>-1</v>
      </c>
      <c r="F114" t="s">
        <v>1747</v>
      </c>
    </row>
    <row r="115" spans="1:6" x14ac:dyDescent="0.3">
      <c r="A115" t="s">
        <v>1455</v>
      </c>
      <c r="C115">
        <v>1</v>
      </c>
      <c r="E115">
        <v>-1</v>
      </c>
      <c r="F115" t="s">
        <v>1747</v>
      </c>
    </row>
    <row r="116" spans="1:6" x14ac:dyDescent="0.3">
      <c r="A116" t="s">
        <v>1501</v>
      </c>
      <c r="C116">
        <v>1</v>
      </c>
      <c r="E116">
        <v>-1</v>
      </c>
      <c r="F116" t="s">
        <v>1747</v>
      </c>
    </row>
    <row r="117" spans="1:6" x14ac:dyDescent="0.3">
      <c r="A117" t="s">
        <v>1519</v>
      </c>
      <c r="C117">
        <v>1</v>
      </c>
      <c r="E117">
        <v>-1</v>
      </c>
      <c r="F117" t="s">
        <v>1747</v>
      </c>
    </row>
    <row r="119" spans="1:6" x14ac:dyDescent="0.3">
      <c r="A119" t="s">
        <v>215</v>
      </c>
      <c r="C119">
        <v>-1</v>
      </c>
      <c r="E119">
        <v>-1</v>
      </c>
      <c r="F119" t="s">
        <v>1750</v>
      </c>
    </row>
    <row r="120" spans="1:6" x14ac:dyDescent="0.3">
      <c r="A120" t="s">
        <v>264</v>
      </c>
      <c r="C120">
        <v>-1</v>
      </c>
      <c r="E120">
        <v>-1</v>
      </c>
      <c r="F120" t="s">
        <v>1750</v>
      </c>
    </row>
    <row r="121" spans="1:6" x14ac:dyDescent="0.3">
      <c r="A121" t="s">
        <v>275</v>
      </c>
      <c r="C121">
        <v>-1</v>
      </c>
      <c r="E121">
        <v>-1</v>
      </c>
      <c r="F121" t="s">
        <v>1750</v>
      </c>
    </row>
    <row r="122" spans="1:6" x14ac:dyDescent="0.3">
      <c r="A122" t="s">
        <v>292</v>
      </c>
      <c r="C122">
        <v>-1</v>
      </c>
      <c r="F122" t="s">
        <v>1750</v>
      </c>
    </row>
    <row r="123" spans="1:6" x14ac:dyDescent="0.3">
      <c r="A123" t="s">
        <v>293</v>
      </c>
      <c r="C123">
        <v>-1</v>
      </c>
      <c r="E123">
        <v>-1</v>
      </c>
      <c r="F123" t="s">
        <v>1750</v>
      </c>
    </row>
    <row r="124" spans="1:6" x14ac:dyDescent="0.3">
      <c r="A124" t="s">
        <v>294</v>
      </c>
      <c r="C124">
        <v>-1</v>
      </c>
      <c r="E124">
        <v>-1</v>
      </c>
      <c r="F124" t="s">
        <v>1750</v>
      </c>
    </row>
    <row r="125" spans="1:6" x14ac:dyDescent="0.3">
      <c r="A125" t="s">
        <v>318</v>
      </c>
      <c r="C125">
        <v>-1</v>
      </c>
      <c r="E125">
        <v>-1</v>
      </c>
      <c r="F125" t="s">
        <v>1750</v>
      </c>
    </row>
    <row r="126" spans="1:6" x14ac:dyDescent="0.3">
      <c r="A126" t="s">
        <v>319</v>
      </c>
      <c r="C126">
        <v>-1</v>
      </c>
      <c r="E126">
        <v>-1</v>
      </c>
      <c r="F126" t="s">
        <v>1750</v>
      </c>
    </row>
    <row r="127" spans="1:6" x14ac:dyDescent="0.3">
      <c r="A127" t="s">
        <v>320</v>
      </c>
      <c r="C127">
        <v>-1</v>
      </c>
      <c r="E127">
        <v>-1</v>
      </c>
      <c r="F127" t="s">
        <v>1750</v>
      </c>
    </row>
    <row r="130" spans="1:6" x14ac:dyDescent="0.3">
      <c r="A130" t="s">
        <v>50</v>
      </c>
      <c r="C130">
        <v>-1</v>
      </c>
      <c r="D130">
        <v>1</v>
      </c>
      <c r="F130" t="s">
        <v>1751</v>
      </c>
    </row>
    <row r="131" spans="1:6" x14ac:dyDescent="0.3">
      <c r="A131" t="s">
        <v>457</v>
      </c>
      <c r="C131">
        <v>-1</v>
      </c>
      <c r="D131">
        <v>1</v>
      </c>
      <c r="F131" t="s">
        <v>1751</v>
      </c>
    </row>
    <row r="132" spans="1:6" x14ac:dyDescent="0.3">
      <c r="A132" t="s">
        <v>472</v>
      </c>
      <c r="C132">
        <v>-1</v>
      </c>
      <c r="D132">
        <v>1</v>
      </c>
      <c r="F132" t="s">
        <v>1751</v>
      </c>
    </row>
    <row r="133" spans="1:6" x14ac:dyDescent="0.3">
      <c r="A133" t="s">
        <v>473</v>
      </c>
      <c r="C133">
        <v>-1</v>
      </c>
      <c r="D133">
        <v>1</v>
      </c>
      <c r="F133" t="s">
        <v>1751</v>
      </c>
    </row>
    <row r="134" spans="1:6" x14ac:dyDescent="0.3">
      <c r="A134" t="s">
        <v>474</v>
      </c>
      <c r="C134">
        <v>-1</v>
      </c>
      <c r="D134">
        <v>1</v>
      </c>
      <c r="F134" t="s">
        <v>1751</v>
      </c>
    </row>
    <row r="135" spans="1:6" x14ac:dyDescent="0.3">
      <c r="A135" t="s">
        <v>453</v>
      </c>
      <c r="C135">
        <v>-1</v>
      </c>
      <c r="D135">
        <v>1</v>
      </c>
      <c r="F135" t="s">
        <v>1751</v>
      </c>
    </row>
    <row r="136" spans="1:6" x14ac:dyDescent="0.3">
      <c r="A136" t="s">
        <v>469</v>
      </c>
      <c r="C136">
        <v>-1</v>
      </c>
      <c r="D136">
        <v>1</v>
      </c>
      <c r="F136" t="s">
        <v>1751</v>
      </c>
    </row>
    <row r="137" spans="1:6" x14ac:dyDescent="0.3">
      <c r="A137" t="s">
        <v>373</v>
      </c>
      <c r="C137">
        <v>-1</v>
      </c>
      <c r="D137">
        <v>1</v>
      </c>
      <c r="F137" t="s">
        <v>1751</v>
      </c>
    </row>
    <row r="138" spans="1:6" x14ac:dyDescent="0.3">
      <c r="A138" t="s">
        <v>67</v>
      </c>
      <c r="C138">
        <v>-1</v>
      </c>
      <c r="D138">
        <v>1</v>
      </c>
      <c r="F138" t="s">
        <v>1751</v>
      </c>
    </row>
    <row r="139" spans="1:6" x14ac:dyDescent="0.3">
      <c r="A139" t="s">
        <v>387</v>
      </c>
      <c r="C139">
        <v>-1</v>
      </c>
      <c r="D139">
        <v>1</v>
      </c>
      <c r="F139" t="s">
        <v>1751</v>
      </c>
    </row>
    <row r="140" spans="1:6" x14ac:dyDescent="0.3">
      <c r="A140" t="s">
        <v>378</v>
      </c>
      <c r="C140">
        <v>-1</v>
      </c>
      <c r="D140">
        <v>1</v>
      </c>
      <c r="F140" t="s">
        <v>1751</v>
      </c>
    </row>
    <row r="141" spans="1:6" x14ac:dyDescent="0.3">
      <c r="A141" t="s">
        <v>376</v>
      </c>
      <c r="C141">
        <v>-1</v>
      </c>
      <c r="D141">
        <v>1</v>
      </c>
      <c r="F141" t="s">
        <v>1751</v>
      </c>
    </row>
    <row r="142" spans="1:6" x14ac:dyDescent="0.3">
      <c r="A142" t="s">
        <v>26</v>
      </c>
      <c r="C142">
        <v>-1</v>
      </c>
      <c r="D142">
        <v>1</v>
      </c>
      <c r="F142" t="s">
        <v>1751</v>
      </c>
    </row>
    <row r="143" spans="1:6" x14ac:dyDescent="0.3">
      <c r="A143" t="s">
        <v>51</v>
      </c>
      <c r="C143">
        <v>-1</v>
      </c>
      <c r="D143">
        <v>1</v>
      </c>
      <c r="F143" t="s">
        <v>1751</v>
      </c>
    </row>
    <row r="144" spans="1:6" x14ac:dyDescent="0.3">
      <c r="A144" t="s">
        <v>62</v>
      </c>
      <c r="C144">
        <v>-1</v>
      </c>
      <c r="D144">
        <v>1</v>
      </c>
      <c r="F144" t="s">
        <v>1751</v>
      </c>
    </row>
    <row r="145" spans="1:6" x14ac:dyDescent="0.3">
      <c r="A145" t="s">
        <v>345</v>
      </c>
      <c r="C145">
        <v>-1</v>
      </c>
      <c r="D145">
        <v>1</v>
      </c>
      <c r="F145" t="s">
        <v>1751</v>
      </c>
    </row>
    <row r="146" spans="1:6" x14ac:dyDescent="0.3">
      <c r="A146" t="s">
        <v>1735</v>
      </c>
      <c r="D146">
        <v>1</v>
      </c>
      <c r="F146" t="s">
        <v>1751</v>
      </c>
    </row>
    <row r="148" spans="1:6" x14ac:dyDescent="0.3">
      <c r="A148" t="s">
        <v>484</v>
      </c>
      <c r="C148">
        <v>-1</v>
      </c>
      <c r="D148">
        <v>1</v>
      </c>
      <c r="F148" t="s">
        <v>1751</v>
      </c>
    </row>
    <row r="149" spans="1:6" x14ac:dyDescent="0.3">
      <c r="A149" t="s">
        <v>481</v>
      </c>
      <c r="C149">
        <v>-1</v>
      </c>
      <c r="D149">
        <v>1</v>
      </c>
      <c r="F149" t="s">
        <v>1751</v>
      </c>
    </row>
    <row r="150" spans="1:6" x14ac:dyDescent="0.3">
      <c r="A150" t="s">
        <v>482</v>
      </c>
      <c r="C150">
        <v>-1</v>
      </c>
      <c r="D150">
        <v>1</v>
      </c>
      <c r="F150" t="s">
        <v>1751</v>
      </c>
    </row>
    <row r="151" spans="1:6" x14ac:dyDescent="0.3">
      <c r="A151" t="s">
        <v>487</v>
      </c>
      <c r="C151">
        <v>-1</v>
      </c>
      <c r="D151">
        <v>1</v>
      </c>
      <c r="F151" t="s">
        <v>1751</v>
      </c>
    </row>
    <row r="152" spans="1:6" x14ac:dyDescent="0.3">
      <c r="A152" t="s">
        <v>486</v>
      </c>
      <c r="C152">
        <v>-1</v>
      </c>
      <c r="D152">
        <v>1</v>
      </c>
      <c r="F152" t="s">
        <v>1751</v>
      </c>
    </row>
    <row r="153" spans="1:6" x14ac:dyDescent="0.3">
      <c r="A153" t="s">
        <v>548</v>
      </c>
      <c r="C153">
        <v>-1</v>
      </c>
      <c r="D153">
        <v>1</v>
      </c>
      <c r="F153" t="s">
        <v>1751</v>
      </c>
    </row>
    <row r="154" spans="1:6" x14ac:dyDescent="0.3">
      <c r="A154" t="s">
        <v>588</v>
      </c>
      <c r="C154">
        <v>-1</v>
      </c>
      <c r="D154">
        <v>1</v>
      </c>
      <c r="F154" t="s">
        <v>1751</v>
      </c>
    </row>
    <row r="155" spans="1:6" x14ac:dyDescent="0.3">
      <c r="A155" t="s">
        <v>594</v>
      </c>
      <c r="C155">
        <v>-1</v>
      </c>
      <c r="D155">
        <v>1</v>
      </c>
      <c r="F155" t="s">
        <v>1751</v>
      </c>
    </row>
    <row r="156" spans="1:6" x14ac:dyDescent="0.3">
      <c r="A156" t="s">
        <v>595</v>
      </c>
      <c r="C156">
        <v>-1</v>
      </c>
      <c r="D156">
        <v>1</v>
      </c>
      <c r="F156" t="s">
        <v>1751</v>
      </c>
    </row>
    <row r="157" spans="1:6" x14ac:dyDescent="0.3">
      <c r="A157" t="s">
        <v>601</v>
      </c>
      <c r="C157">
        <v>-1</v>
      </c>
      <c r="D157">
        <v>1</v>
      </c>
      <c r="F157" t="s">
        <v>1751</v>
      </c>
    </row>
    <row r="158" spans="1:6" x14ac:dyDescent="0.3">
      <c r="A158" t="s">
        <v>1063</v>
      </c>
      <c r="C158">
        <v>-1</v>
      </c>
      <c r="D158">
        <v>1</v>
      </c>
      <c r="F158" t="s">
        <v>1751</v>
      </c>
    </row>
    <row r="159" spans="1:6" x14ac:dyDescent="0.3">
      <c r="A159" t="s">
        <v>1064</v>
      </c>
      <c r="C159">
        <v>-1</v>
      </c>
      <c r="D159">
        <v>1</v>
      </c>
      <c r="F159" t="s">
        <v>1751</v>
      </c>
    </row>
    <row r="160" spans="1:6" x14ac:dyDescent="0.3">
      <c r="A160" t="s">
        <v>1068</v>
      </c>
      <c r="C160">
        <v>-1</v>
      </c>
      <c r="D160">
        <v>1</v>
      </c>
      <c r="F160" t="s">
        <v>1751</v>
      </c>
    </row>
    <row r="161" spans="1:6" x14ac:dyDescent="0.3">
      <c r="A161" t="s">
        <v>621</v>
      </c>
      <c r="C161">
        <v>-1</v>
      </c>
      <c r="D161">
        <v>1</v>
      </c>
      <c r="F161" t="s">
        <v>1751</v>
      </c>
    </row>
    <row r="162" spans="1:6" x14ac:dyDescent="0.3">
      <c r="A162" t="s">
        <v>622</v>
      </c>
      <c r="C162">
        <v>-1</v>
      </c>
      <c r="D162">
        <v>1</v>
      </c>
      <c r="F162" t="s">
        <v>1751</v>
      </c>
    </row>
    <row r="163" spans="1:6" x14ac:dyDescent="0.3">
      <c r="A163" t="s">
        <v>656</v>
      </c>
      <c r="C163">
        <v>-1</v>
      </c>
      <c r="D163">
        <v>1</v>
      </c>
      <c r="F163" t="s">
        <v>1751</v>
      </c>
    </row>
    <row r="164" spans="1:6" x14ac:dyDescent="0.3">
      <c r="A164" t="s">
        <v>676</v>
      </c>
      <c r="C164">
        <v>-1</v>
      </c>
      <c r="D164">
        <v>1</v>
      </c>
      <c r="F164" t="s">
        <v>1751</v>
      </c>
    </row>
    <row r="165" spans="1:6" x14ac:dyDescent="0.3">
      <c r="A165" t="s">
        <v>682</v>
      </c>
      <c r="C165">
        <v>-1</v>
      </c>
      <c r="D165">
        <v>1</v>
      </c>
      <c r="F165" t="s">
        <v>1751</v>
      </c>
    </row>
    <row r="166" spans="1:6" x14ac:dyDescent="0.3">
      <c r="A166" t="s">
        <v>678</v>
      </c>
      <c r="C166">
        <v>-1</v>
      </c>
      <c r="D166">
        <v>1</v>
      </c>
      <c r="F166" t="s">
        <v>1751</v>
      </c>
    </row>
    <row r="167" spans="1:6" x14ac:dyDescent="0.3">
      <c r="A167" t="s">
        <v>691</v>
      </c>
      <c r="C167">
        <v>-1</v>
      </c>
      <c r="D167">
        <v>1</v>
      </c>
      <c r="F167" t="s">
        <v>1751</v>
      </c>
    </row>
    <row r="170" spans="1:6" x14ac:dyDescent="0.3">
      <c r="A170" t="s">
        <v>693</v>
      </c>
      <c r="C170">
        <v>-1</v>
      </c>
      <c r="D170">
        <v>1</v>
      </c>
      <c r="F170" t="s">
        <v>1751</v>
      </c>
    </row>
    <row r="171" spans="1:6" x14ac:dyDescent="0.3">
      <c r="A171" t="s">
        <v>694</v>
      </c>
      <c r="C171">
        <v>-1</v>
      </c>
      <c r="D171">
        <v>1</v>
      </c>
      <c r="F171" t="s">
        <v>1751</v>
      </c>
    </row>
    <row r="172" spans="1:6" x14ac:dyDescent="0.3">
      <c r="A172" t="s">
        <v>695</v>
      </c>
      <c r="C172">
        <v>-1</v>
      </c>
      <c r="D172">
        <v>1</v>
      </c>
      <c r="F172" t="s">
        <v>1751</v>
      </c>
    </row>
    <row r="173" spans="1:6" x14ac:dyDescent="0.3">
      <c r="A173" t="s">
        <v>696</v>
      </c>
      <c r="C173">
        <v>-1</v>
      </c>
      <c r="D173">
        <v>1</v>
      </c>
      <c r="F173" t="s">
        <v>1751</v>
      </c>
    </row>
    <row r="174" spans="1:6" x14ac:dyDescent="0.3">
      <c r="A174" t="s">
        <v>697</v>
      </c>
      <c r="C174">
        <v>-1</v>
      </c>
      <c r="D174">
        <v>1</v>
      </c>
      <c r="F174" t="s">
        <v>1751</v>
      </c>
    </row>
    <row r="176" spans="1:6" x14ac:dyDescent="0.3">
      <c r="A176" t="s">
        <v>708</v>
      </c>
      <c r="C176">
        <v>-1</v>
      </c>
      <c r="D176">
        <v>1</v>
      </c>
      <c r="F176" t="s">
        <v>1751</v>
      </c>
    </row>
    <row r="177" spans="1:6" x14ac:dyDescent="0.3">
      <c r="A177" t="s">
        <v>709</v>
      </c>
      <c r="C177">
        <v>-1</v>
      </c>
      <c r="D177">
        <v>1</v>
      </c>
      <c r="F177" t="s">
        <v>1751</v>
      </c>
    </row>
    <row r="178" spans="1:6" x14ac:dyDescent="0.3">
      <c r="A178" t="s">
        <v>710</v>
      </c>
      <c r="C178">
        <v>-1</v>
      </c>
      <c r="D178">
        <v>1</v>
      </c>
      <c r="F178" t="s">
        <v>1751</v>
      </c>
    </row>
    <row r="179" spans="1:6" x14ac:dyDescent="0.3">
      <c r="A179" t="s">
        <v>711</v>
      </c>
      <c r="C179">
        <v>-1</v>
      </c>
      <c r="D179">
        <v>1</v>
      </c>
      <c r="F179" t="s">
        <v>1751</v>
      </c>
    </row>
    <row r="180" spans="1:6" x14ac:dyDescent="0.3">
      <c r="A180" t="s">
        <v>712</v>
      </c>
      <c r="C180">
        <v>-1</v>
      </c>
      <c r="D180">
        <v>1</v>
      </c>
      <c r="F180" t="s">
        <v>1751</v>
      </c>
    </row>
    <row r="181" spans="1:6" x14ac:dyDescent="0.3">
      <c r="A181" t="s">
        <v>713</v>
      </c>
      <c r="C181">
        <v>-1</v>
      </c>
      <c r="D181">
        <v>1</v>
      </c>
      <c r="F181" t="s">
        <v>1751</v>
      </c>
    </row>
    <row r="182" spans="1:6" x14ac:dyDescent="0.3">
      <c r="A182" t="s">
        <v>714</v>
      </c>
      <c r="C182">
        <v>-1</v>
      </c>
      <c r="D182">
        <v>1</v>
      </c>
      <c r="F182" t="s">
        <v>1751</v>
      </c>
    </row>
    <row r="183" spans="1:6" x14ac:dyDescent="0.3">
      <c r="A183" t="s">
        <v>721</v>
      </c>
      <c r="C183">
        <v>-1</v>
      </c>
      <c r="D183">
        <v>1</v>
      </c>
      <c r="F183" t="s">
        <v>1751</v>
      </c>
    </row>
    <row r="184" spans="1:6" x14ac:dyDescent="0.3">
      <c r="A184" t="s">
        <v>723</v>
      </c>
      <c r="C184">
        <v>-1</v>
      </c>
      <c r="D184">
        <v>1</v>
      </c>
      <c r="F184" t="s">
        <v>1751</v>
      </c>
    </row>
    <row r="185" spans="1:6" x14ac:dyDescent="0.3">
      <c r="A185" t="s">
        <v>724</v>
      </c>
      <c r="C185">
        <v>-1</v>
      </c>
      <c r="D185">
        <v>1</v>
      </c>
      <c r="F185" t="s">
        <v>1751</v>
      </c>
    </row>
    <row r="186" spans="1:6" x14ac:dyDescent="0.3">
      <c r="A186" t="s">
        <v>739</v>
      </c>
      <c r="C186">
        <v>-1</v>
      </c>
      <c r="D186">
        <v>1</v>
      </c>
      <c r="F186" t="s">
        <v>1751</v>
      </c>
    </row>
    <row r="187" spans="1:6" x14ac:dyDescent="0.3">
      <c r="A187" t="s">
        <v>753</v>
      </c>
      <c r="C187">
        <v>-1</v>
      </c>
      <c r="D187">
        <v>1</v>
      </c>
      <c r="F187" t="s">
        <v>1751</v>
      </c>
    </row>
    <row r="188" spans="1:6" x14ac:dyDescent="0.3">
      <c r="A188" t="s">
        <v>1564</v>
      </c>
      <c r="D188">
        <v>1</v>
      </c>
      <c r="E188">
        <v>-1</v>
      </c>
      <c r="F188" t="s">
        <v>1751</v>
      </c>
    </row>
    <row r="189" spans="1:6" x14ac:dyDescent="0.3">
      <c r="A189" t="s">
        <v>1565</v>
      </c>
      <c r="D189">
        <v>1</v>
      </c>
      <c r="E189">
        <v>-1</v>
      </c>
      <c r="F189" t="s">
        <v>1751</v>
      </c>
    </row>
    <row r="190" spans="1:6" x14ac:dyDescent="0.3">
      <c r="A190" t="s">
        <v>1567</v>
      </c>
      <c r="D190">
        <v>1</v>
      </c>
      <c r="E190">
        <v>-1</v>
      </c>
      <c r="F190" t="s">
        <v>1751</v>
      </c>
    </row>
    <row r="191" spans="1:6" x14ac:dyDescent="0.3">
      <c r="A191" t="s">
        <v>1414</v>
      </c>
      <c r="D191">
        <v>1</v>
      </c>
      <c r="E191">
        <v>-1</v>
      </c>
      <c r="F191" t="s">
        <v>1751</v>
      </c>
    </row>
    <row r="192" spans="1:6" x14ac:dyDescent="0.3">
      <c r="A192" t="s">
        <v>1420</v>
      </c>
      <c r="D192">
        <v>1</v>
      </c>
      <c r="E192">
        <v>-1</v>
      </c>
      <c r="F192" t="s">
        <v>1751</v>
      </c>
    </row>
    <row r="193" spans="1:6" x14ac:dyDescent="0.3">
      <c r="A193" t="s">
        <v>1421</v>
      </c>
      <c r="D193">
        <v>1</v>
      </c>
      <c r="E193">
        <v>-1</v>
      </c>
      <c r="F193" t="s">
        <v>1751</v>
      </c>
    </row>
    <row r="194" spans="1:6" x14ac:dyDescent="0.3">
      <c r="A194" t="s">
        <v>1422</v>
      </c>
      <c r="D194">
        <v>1</v>
      </c>
      <c r="E194">
        <v>-1</v>
      </c>
      <c r="F194" t="s">
        <v>1751</v>
      </c>
    </row>
    <row r="195" spans="1:6" x14ac:dyDescent="0.3">
      <c r="A195" t="s">
        <v>1423</v>
      </c>
      <c r="D195">
        <v>1</v>
      </c>
      <c r="E195">
        <v>-1</v>
      </c>
      <c r="F195" t="s">
        <v>1751</v>
      </c>
    </row>
    <row r="196" spans="1:6" x14ac:dyDescent="0.3">
      <c r="A196" t="s">
        <v>1424</v>
      </c>
      <c r="D196">
        <v>1</v>
      </c>
      <c r="E196">
        <v>-1</v>
      </c>
      <c r="F196" t="s">
        <v>1751</v>
      </c>
    </row>
    <row r="197" spans="1:6" x14ac:dyDescent="0.3">
      <c r="A197" t="s">
        <v>1425</v>
      </c>
      <c r="D197">
        <v>1</v>
      </c>
      <c r="E197">
        <v>-1</v>
      </c>
      <c r="F197" t="s">
        <v>1751</v>
      </c>
    </row>
    <row r="198" spans="1:6" x14ac:dyDescent="0.3">
      <c r="A198" t="s">
        <v>1454</v>
      </c>
      <c r="D198">
        <v>1</v>
      </c>
      <c r="E198">
        <v>-1</v>
      </c>
      <c r="F198" t="s">
        <v>1751</v>
      </c>
    </row>
    <row r="199" spans="1:6" x14ac:dyDescent="0.3">
      <c r="A199" t="s">
        <v>1493</v>
      </c>
      <c r="D199">
        <v>1</v>
      </c>
      <c r="E199">
        <v>-1</v>
      </c>
      <c r="F199" t="s">
        <v>1751</v>
      </c>
    </row>
    <row r="200" spans="1:6" x14ac:dyDescent="0.3">
      <c r="A200" t="s">
        <v>1494</v>
      </c>
      <c r="D200">
        <v>1</v>
      </c>
      <c r="E200">
        <v>-1</v>
      </c>
      <c r="F200" t="s">
        <v>1751</v>
      </c>
    </row>
    <row r="201" spans="1:6" x14ac:dyDescent="0.3">
      <c r="A201" t="s">
        <v>1495</v>
      </c>
      <c r="D201">
        <v>1</v>
      </c>
      <c r="E201">
        <v>-1</v>
      </c>
      <c r="F201" t="s">
        <v>1751</v>
      </c>
    </row>
    <row r="202" spans="1:6" x14ac:dyDescent="0.3">
      <c r="A202" t="s">
        <v>1496</v>
      </c>
      <c r="D202">
        <v>1</v>
      </c>
      <c r="E202">
        <v>-1</v>
      </c>
      <c r="F202" t="s">
        <v>1751</v>
      </c>
    </row>
    <row r="203" spans="1:6" x14ac:dyDescent="0.3">
      <c r="A203" t="s">
        <v>1498</v>
      </c>
      <c r="D203">
        <v>1</v>
      </c>
      <c r="E203">
        <v>-1</v>
      </c>
      <c r="F203" t="s">
        <v>1751</v>
      </c>
    </row>
    <row r="204" spans="1:6" x14ac:dyDescent="0.3">
      <c r="A204" t="s">
        <v>1503</v>
      </c>
      <c r="D204">
        <v>1</v>
      </c>
      <c r="E204">
        <v>-1</v>
      </c>
      <c r="F204" t="s">
        <v>1751</v>
      </c>
    </row>
    <row r="205" spans="1:6" x14ac:dyDescent="0.3">
      <c r="A205" t="s">
        <v>1514</v>
      </c>
      <c r="D205">
        <v>1</v>
      </c>
      <c r="E205">
        <v>-1</v>
      </c>
      <c r="F205" t="s">
        <v>1751</v>
      </c>
    </row>
    <row r="206" spans="1:6" x14ac:dyDescent="0.3">
      <c r="A206" t="s">
        <v>1516</v>
      </c>
      <c r="D206">
        <v>1</v>
      </c>
      <c r="E206">
        <v>-1</v>
      </c>
      <c r="F206" t="s">
        <v>1751</v>
      </c>
    </row>
    <row r="207" spans="1:6" x14ac:dyDescent="0.3">
      <c r="A207" t="s">
        <v>1518</v>
      </c>
      <c r="D207">
        <v>1</v>
      </c>
      <c r="E207">
        <v>-1</v>
      </c>
      <c r="F207" t="s">
        <v>1751</v>
      </c>
    </row>
    <row r="209" spans="1:6" x14ac:dyDescent="0.3">
      <c r="A209" t="s">
        <v>1140</v>
      </c>
      <c r="D209">
        <v>-1</v>
      </c>
      <c r="E209">
        <v>1</v>
      </c>
      <c r="F209" s="8" t="s">
        <v>1752</v>
      </c>
    </row>
    <row r="210" spans="1:6" x14ac:dyDescent="0.3">
      <c r="A210" t="s">
        <v>75</v>
      </c>
      <c r="C210">
        <v>-1</v>
      </c>
      <c r="E210">
        <v>1</v>
      </c>
      <c r="F210" s="8" t="s">
        <v>1752</v>
      </c>
    </row>
    <row r="211" spans="1:6" x14ac:dyDescent="0.3">
      <c r="A211" t="s">
        <v>715</v>
      </c>
      <c r="C211">
        <v>-1</v>
      </c>
      <c r="E211">
        <v>1</v>
      </c>
      <c r="F211" s="8" t="s">
        <v>1752</v>
      </c>
    </row>
    <row r="212" spans="1:6" x14ac:dyDescent="0.3">
      <c r="A212" t="s">
        <v>716</v>
      </c>
      <c r="C212">
        <v>-1</v>
      </c>
      <c r="E212">
        <v>1</v>
      </c>
      <c r="F212" s="8" t="s">
        <v>1752</v>
      </c>
    </row>
    <row r="213" spans="1:6" x14ac:dyDescent="0.3">
      <c r="A213" t="s">
        <v>73</v>
      </c>
      <c r="C213">
        <v>-1</v>
      </c>
      <c r="E213">
        <v>1</v>
      </c>
      <c r="F213" s="8" t="s">
        <v>1752</v>
      </c>
    </row>
    <row r="214" spans="1:6" x14ac:dyDescent="0.3">
      <c r="A214" t="s">
        <v>738</v>
      </c>
      <c r="C214">
        <v>-1</v>
      </c>
      <c r="E214">
        <v>1</v>
      </c>
      <c r="F214" s="8" t="s">
        <v>1752</v>
      </c>
    </row>
    <row r="215" spans="1:6" x14ac:dyDescent="0.3">
      <c r="A215" t="s">
        <v>752</v>
      </c>
      <c r="C215">
        <v>-1</v>
      </c>
      <c r="E215">
        <v>1</v>
      </c>
      <c r="F215" s="8" t="s">
        <v>1752</v>
      </c>
    </row>
    <row r="216" spans="1:6" x14ac:dyDescent="0.3">
      <c r="F216" s="8"/>
    </row>
    <row r="217" spans="1:6" x14ac:dyDescent="0.3">
      <c r="F217" s="8"/>
    </row>
    <row r="218" spans="1:6" x14ac:dyDescent="0.3">
      <c r="F218" s="8"/>
    </row>
    <row r="219" spans="1:6" x14ac:dyDescent="0.3">
      <c r="A219" t="s">
        <v>210</v>
      </c>
      <c r="D219">
        <v>-1</v>
      </c>
      <c r="E219">
        <v>-1</v>
      </c>
      <c r="F219" t="s">
        <v>1747</v>
      </c>
    </row>
    <row r="220" spans="1:6" x14ac:dyDescent="0.3">
      <c r="A220" t="s">
        <v>202</v>
      </c>
      <c r="D220">
        <v>-1</v>
      </c>
      <c r="F220" t="s">
        <v>1747</v>
      </c>
    </row>
    <row r="221" spans="1:6" x14ac:dyDescent="0.3">
      <c r="A221" t="s">
        <v>1673</v>
      </c>
      <c r="D221">
        <v>-1</v>
      </c>
      <c r="F221" t="s">
        <v>1747</v>
      </c>
    </row>
    <row r="224" spans="1:6" x14ac:dyDescent="0.3">
      <c r="A224" t="s">
        <v>1773</v>
      </c>
      <c r="C224">
        <v>1</v>
      </c>
      <c r="F224" s="8" t="s">
        <v>1774</v>
      </c>
    </row>
    <row r="225" spans="1:6" x14ac:dyDescent="0.3">
      <c r="A225" t="s">
        <v>1775</v>
      </c>
      <c r="C225">
        <v>1</v>
      </c>
      <c r="F225" s="8" t="s">
        <v>1774</v>
      </c>
    </row>
    <row r="226" spans="1:6" x14ac:dyDescent="0.3">
      <c r="A226" t="s">
        <v>1776</v>
      </c>
      <c r="C226">
        <v>1</v>
      </c>
      <c r="F226" s="8" t="s">
        <v>1774</v>
      </c>
    </row>
    <row r="227" spans="1:6" x14ac:dyDescent="0.3">
      <c r="A227" t="s">
        <v>1777</v>
      </c>
      <c r="C227">
        <v>1</v>
      </c>
      <c r="F227" s="8" t="s">
        <v>1774</v>
      </c>
    </row>
    <row r="228" spans="1:6" x14ac:dyDescent="0.3">
      <c r="A228" t="s">
        <v>1778</v>
      </c>
      <c r="C228">
        <v>1</v>
      </c>
      <c r="F228" s="8" t="s">
        <v>1774</v>
      </c>
    </row>
    <row r="229" spans="1:6" x14ac:dyDescent="0.3">
      <c r="A229" t="s">
        <v>1779</v>
      </c>
      <c r="C229">
        <v>1</v>
      </c>
      <c r="F229" s="8" t="s">
        <v>1774</v>
      </c>
    </row>
    <row r="230" spans="1:6" x14ac:dyDescent="0.3">
      <c r="A230" t="s">
        <v>1780</v>
      </c>
      <c r="C230">
        <v>1</v>
      </c>
      <c r="F230" s="8" t="s">
        <v>1774</v>
      </c>
    </row>
    <row r="231" spans="1:6" x14ac:dyDescent="0.3">
      <c r="A231" t="s">
        <v>1781</v>
      </c>
      <c r="C231">
        <v>1</v>
      </c>
      <c r="F231" s="8" t="s">
        <v>1774</v>
      </c>
    </row>
    <row r="232" spans="1:6" x14ac:dyDescent="0.3">
      <c r="A232" t="s">
        <v>1782</v>
      </c>
      <c r="C232">
        <v>1</v>
      </c>
      <c r="F232" s="8" t="s">
        <v>1774</v>
      </c>
    </row>
    <row r="233" spans="1:6" x14ac:dyDescent="0.3">
      <c r="A233" t="s">
        <v>1783</v>
      </c>
      <c r="C233">
        <v>1</v>
      </c>
      <c r="F233" s="8" t="s">
        <v>1774</v>
      </c>
    </row>
    <row r="234" spans="1:6" x14ac:dyDescent="0.3">
      <c r="A234" t="s">
        <v>1784</v>
      </c>
      <c r="C234">
        <v>1</v>
      </c>
      <c r="F234" s="8" t="s">
        <v>1774</v>
      </c>
    </row>
    <row r="235" spans="1:6" x14ac:dyDescent="0.3">
      <c r="A235" t="s">
        <v>1785</v>
      </c>
      <c r="C235">
        <v>1</v>
      </c>
      <c r="F235" s="8" t="s">
        <v>1774</v>
      </c>
    </row>
    <row r="236" spans="1:6" x14ac:dyDescent="0.3">
      <c r="A236" t="s">
        <v>1786</v>
      </c>
      <c r="C236">
        <v>1</v>
      </c>
      <c r="F236" s="8" t="s">
        <v>1774</v>
      </c>
    </row>
    <row r="238" spans="1:6" x14ac:dyDescent="0.3">
      <c r="A238" t="s">
        <v>1734</v>
      </c>
      <c r="C238">
        <v>1</v>
      </c>
      <c r="F238" s="8" t="s">
        <v>1774</v>
      </c>
    </row>
    <row r="239" spans="1:6" x14ac:dyDescent="0.3">
      <c r="A239" t="s">
        <v>33</v>
      </c>
      <c r="C239">
        <v>1</v>
      </c>
      <c r="F239" s="8" t="s">
        <v>1787</v>
      </c>
    </row>
    <row r="240" spans="1:6" x14ac:dyDescent="0.3">
      <c r="A240" t="s">
        <v>1738</v>
      </c>
      <c r="C240">
        <v>1</v>
      </c>
      <c r="F240" s="8" t="s">
        <v>1788</v>
      </c>
    </row>
    <row r="241" spans="1:6" x14ac:dyDescent="0.3">
      <c r="A241" t="s">
        <v>1789</v>
      </c>
      <c r="C241">
        <v>1</v>
      </c>
      <c r="F241" s="8" t="s">
        <v>1788</v>
      </c>
    </row>
    <row r="242" spans="1:6" x14ac:dyDescent="0.3">
      <c r="A242" t="s">
        <v>1757</v>
      </c>
      <c r="C242">
        <v>1</v>
      </c>
      <c r="F242" s="8" t="s">
        <v>1788</v>
      </c>
    </row>
    <row r="243" spans="1:6" x14ac:dyDescent="0.3">
      <c r="A243" t="s">
        <v>1758</v>
      </c>
      <c r="C243">
        <v>1</v>
      </c>
      <c r="F243" s="8" t="s">
        <v>1788</v>
      </c>
    </row>
    <row r="244" spans="1:6" x14ac:dyDescent="0.3">
      <c r="A244" t="s">
        <v>1790</v>
      </c>
      <c r="C244">
        <v>1</v>
      </c>
      <c r="F244" s="8" t="s">
        <v>1788</v>
      </c>
    </row>
    <row r="245" spans="1:6" x14ac:dyDescent="0.3">
      <c r="A245" t="s">
        <v>1805</v>
      </c>
      <c r="C245">
        <v>1</v>
      </c>
      <c r="F245" s="8" t="s">
        <v>1788</v>
      </c>
    </row>
    <row r="246" spans="1:6" x14ac:dyDescent="0.3">
      <c r="A246" t="s">
        <v>1791</v>
      </c>
      <c r="C246">
        <v>1</v>
      </c>
      <c r="F246" s="8" t="s">
        <v>1788</v>
      </c>
    </row>
    <row r="247" spans="1:6" x14ac:dyDescent="0.3">
      <c r="A247" t="s">
        <v>1792</v>
      </c>
      <c r="C247">
        <v>1</v>
      </c>
      <c r="F247" s="8" t="s">
        <v>1788</v>
      </c>
    </row>
    <row r="248" spans="1:6" x14ac:dyDescent="0.3">
      <c r="A248" t="s">
        <v>1793</v>
      </c>
      <c r="C248">
        <v>1</v>
      </c>
      <c r="F248" s="8" t="s">
        <v>1788</v>
      </c>
    </row>
    <row r="249" spans="1:6" x14ac:dyDescent="0.3">
      <c r="A249" t="s">
        <v>1794</v>
      </c>
      <c r="C249">
        <v>1</v>
      </c>
      <c r="F249" s="8" t="s">
        <v>1788</v>
      </c>
    </row>
    <row r="250" spans="1:6" x14ac:dyDescent="0.3">
      <c r="A250" t="s">
        <v>1795</v>
      </c>
      <c r="C250">
        <v>1</v>
      </c>
      <c r="F250" s="8" t="s">
        <v>1788</v>
      </c>
    </row>
    <row r="251" spans="1:6" x14ac:dyDescent="0.3">
      <c r="A251" t="s">
        <v>1796</v>
      </c>
      <c r="C251">
        <v>1</v>
      </c>
      <c r="F251" s="8" t="s">
        <v>1788</v>
      </c>
    </row>
    <row r="252" spans="1:6" x14ac:dyDescent="0.3">
      <c r="A252" t="s">
        <v>1797</v>
      </c>
      <c r="C252">
        <v>1</v>
      </c>
      <c r="F252" s="8" t="s">
        <v>1788</v>
      </c>
    </row>
    <row r="253" spans="1:6" x14ac:dyDescent="0.3">
      <c r="A253" t="s">
        <v>1798</v>
      </c>
      <c r="C253">
        <v>1</v>
      </c>
      <c r="F253" s="8" t="s">
        <v>1788</v>
      </c>
    </row>
    <row r="254" spans="1:6" x14ac:dyDescent="0.3">
      <c r="A254" t="s">
        <v>1799</v>
      </c>
      <c r="C254">
        <v>1</v>
      </c>
      <c r="F254" s="8" t="s">
        <v>1788</v>
      </c>
    </row>
    <row r="255" spans="1:6" x14ac:dyDescent="0.3">
      <c r="A255" t="s">
        <v>1800</v>
      </c>
      <c r="C255">
        <v>1</v>
      </c>
      <c r="F255" s="8" t="s">
        <v>1788</v>
      </c>
    </row>
    <row r="256" spans="1:6" x14ac:dyDescent="0.3">
      <c r="A256" t="s">
        <v>1801</v>
      </c>
      <c r="C256">
        <v>1</v>
      </c>
      <c r="F256" s="8" t="s">
        <v>1788</v>
      </c>
    </row>
    <row r="257" spans="1:6" x14ac:dyDescent="0.3">
      <c r="A257" t="s">
        <v>1802</v>
      </c>
      <c r="C257">
        <v>1</v>
      </c>
      <c r="F257" s="8" t="s">
        <v>1788</v>
      </c>
    </row>
    <row r="258" spans="1:6" x14ac:dyDescent="0.3">
      <c r="A258" t="s">
        <v>1803</v>
      </c>
      <c r="C258">
        <v>1</v>
      </c>
      <c r="F258" s="8" t="s">
        <v>1788</v>
      </c>
    </row>
    <row r="259" spans="1:6" x14ac:dyDescent="0.3">
      <c r="A259" t="s">
        <v>1804</v>
      </c>
      <c r="C259">
        <v>1</v>
      </c>
      <c r="F259" s="8" t="s">
        <v>1788</v>
      </c>
    </row>
    <row r="261" spans="1:6" x14ac:dyDescent="0.3">
      <c r="A261" t="s">
        <v>1806</v>
      </c>
      <c r="C261">
        <v>1</v>
      </c>
      <c r="F261" s="8" t="s">
        <v>1788</v>
      </c>
    </row>
    <row r="262" spans="1:6" x14ac:dyDescent="0.3">
      <c r="A262" t="s">
        <v>1807</v>
      </c>
      <c r="C262">
        <v>1</v>
      </c>
      <c r="F262" s="8" t="s">
        <v>1788</v>
      </c>
    </row>
    <row r="263" spans="1:6" x14ac:dyDescent="0.3">
      <c r="A263" t="s">
        <v>1808</v>
      </c>
      <c r="C263">
        <v>1</v>
      </c>
      <c r="F263" s="8" t="s">
        <v>1788</v>
      </c>
    </row>
    <row r="264" spans="1:6" x14ac:dyDescent="0.3">
      <c r="A264" t="s">
        <v>1809</v>
      </c>
      <c r="C264">
        <v>1</v>
      </c>
      <c r="F264" s="8" t="s">
        <v>1788</v>
      </c>
    </row>
    <row r="266" spans="1:6" x14ac:dyDescent="0.3">
      <c r="A266" t="s">
        <v>1810</v>
      </c>
      <c r="C266">
        <v>1</v>
      </c>
      <c r="F266" s="8" t="s">
        <v>1788</v>
      </c>
    </row>
    <row r="267" spans="1:6" x14ac:dyDescent="0.3">
      <c r="A267" t="s">
        <v>1811</v>
      </c>
      <c r="C267">
        <v>1</v>
      </c>
      <c r="F267" s="8" t="s">
        <v>1788</v>
      </c>
    </row>
    <row r="268" spans="1:6" x14ac:dyDescent="0.3">
      <c r="A268" t="s">
        <v>1813</v>
      </c>
      <c r="C268">
        <v>1</v>
      </c>
      <c r="F268" s="8" t="s">
        <v>1788</v>
      </c>
    </row>
    <row r="269" spans="1:6" x14ac:dyDescent="0.3">
      <c r="A269" t="s">
        <v>1814</v>
      </c>
      <c r="C269">
        <v>1</v>
      </c>
      <c r="F269" s="8" t="s">
        <v>1788</v>
      </c>
    </row>
    <row r="270" spans="1:6" x14ac:dyDescent="0.3">
      <c r="A270" t="s">
        <v>1815</v>
      </c>
    </row>
    <row r="272" spans="1:6" x14ac:dyDescent="0.3">
      <c r="A272" t="s">
        <v>1816</v>
      </c>
      <c r="C272">
        <v>1</v>
      </c>
      <c r="F272" s="8" t="s">
        <v>1788</v>
      </c>
    </row>
    <row r="273" spans="1:6" x14ac:dyDescent="0.3">
      <c r="A273" t="s">
        <v>1817</v>
      </c>
      <c r="C273">
        <v>1</v>
      </c>
      <c r="F273" s="8" t="s">
        <v>1788</v>
      </c>
    </row>
    <row r="274" spans="1:6" x14ac:dyDescent="0.3">
      <c r="A274" t="s">
        <v>1818</v>
      </c>
      <c r="C274">
        <v>1</v>
      </c>
      <c r="F274" s="8" t="s">
        <v>1788</v>
      </c>
    </row>
    <row r="275" spans="1:6" x14ac:dyDescent="0.3">
      <c r="A275" t="s">
        <v>1819</v>
      </c>
      <c r="C275">
        <v>1</v>
      </c>
      <c r="F275" s="8" t="s">
        <v>1788</v>
      </c>
    </row>
    <row r="277" spans="1:6" x14ac:dyDescent="0.3">
      <c r="A277" t="s">
        <v>1820</v>
      </c>
      <c r="C277">
        <v>1</v>
      </c>
      <c r="F277" s="8" t="s">
        <v>1788</v>
      </c>
    </row>
    <row r="278" spans="1:6" x14ac:dyDescent="0.3">
      <c r="A278" t="s">
        <v>1821</v>
      </c>
      <c r="C278">
        <v>1</v>
      </c>
      <c r="F278" s="8" t="s">
        <v>1788</v>
      </c>
    </row>
    <row r="279" spans="1:6" x14ac:dyDescent="0.3">
      <c r="A279" t="s">
        <v>1822</v>
      </c>
      <c r="C279">
        <v>1</v>
      </c>
      <c r="F279" s="8" t="s">
        <v>1788</v>
      </c>
    </row>
    <row r="280" spans="1:6" x14ac:dyDescent="0.3">
      <c r="A280" t="s">
        <v>1823</v>
      </c>
      <c r="C280">
        <v>1</v>
      </c>
      <c r="F280" s="8" t="s">
        <v>1788</v>
      </c>
    </row>
    <row r="281" spans="1:6" x14ac:dyDescent="0.3">
      <c r="A281" t="s">
        <v>1824</v>
      </c>
      <c r="C281">
        <v>1</v>
      </c>
      <c r="F281" s="8" t="s">
        <v>1788</v>
      </c>
    </row>
    <row r="282" spans="1:6" x14ac:dyDescent="0.3">
      <c r="A282" t="s">
        <v>1825</v>
      </c>
      <c r="C282">
        <v>1</v>
      </c>
      <c r="F282" s="8" t="s">
        <v>1788</v>
      </c>
    </row>
    <row r="283" spans="1:6" x14ac:dyDescent="0.3">
      <c r="A283" t="s">
        <v>1826</v>
      </c>
      <c r="C283">
        <v>1</v>
      </c>
      <c r="F283" s="8" t="s">
        <v>1788</v>
      </c>
    </row>
    <row r="284" spans="1:6" x14ac:dyDescent="0.3">
      <c r="A284" t="s">
        <v>1827</v>
      </c>
      <c r="C284">
        <v>1</v>
      </c>
      <c r="F284" s="8" t="s">
        <v>1788</v>
      </c>
    </row>
    <row r="285" spans="1:6" x14ac:dyDescent="0.3">
      <c r="A285" t="s">
        <v>1828</v>
      </c>
      <c r="C285">
        <v>1</v>
      </c>
      <c r="F285" s="8" t="s">
        <v>1788</v>
      </c>
    </row>
    <row r="286" spans="1:6" x14ac:dyDescent="0.3">
      <c r="A286" t="s">
        <v>1829</v>
      </c>
      <c r="C286">
        <v>1</v>
      </c>
      <c r="F286" s="8" t="s">
        <v>1788</v>
      </c>
    </row>
    <row r="287" spans="1:6" x14ac:dyDescent="0.3">
      <c r="A287" t="s">
        <v>1830</v>
      </c>
      <c r="C287">
        <v>1</v>
      </c>
      <c r="F287" s="8" t="s">
        <v>1788</v>
      </c>
    </row>
    <row r="288" spans="1:6" x14ac:dyDescent="0.3">
      <c r="A288" t="s">
        <v>1831</v>
      </c>
      <c r="C288">
        <v>1</v>
      </c>
      <c r="F288" s="8" t="s">
        <v>1788</v>
      </c>
    </row>
    <row r="289" spans="1:6" x14ac:dyDescent="0.3">
      <c r="A289" t="s">
        <v>1832</v>
      </c>
      <c r="C289">
        <v>1</v>
      </c>
      <c r="F289" s="8" t="s">
        <v>1788</v>
      </c>
    </row>
    <row r="290" spans="1:6" x14ac:dyDescent="0.3">
      <c r="A290" t="s">
        <v>1833</v>
      </c>
      <c r="C290">
        <v>1</v>
      </c>
      <c r="F290" s="8" t="s">
        <v>1788</v>
      </c>
    </row>
    <row r="291" spans="1:6" x14ac:dyDescent="0.3">
      <c r="A291" t="s">
        <v>1834</v>
      </c>
      <c r="C291">
        <v>1</v>
      </c>
      <c r="F291" s="8" t="s">
        <v>1788</v>
      </c>
    </row>
    <row r="292" spans="1:6" x14ac:dyDescent="0.3">
      <c r="A292" t="s">
        <v>1835</v>
      </c>
      <c r="C292">
        <v>1</v>
      </c>
      <c r="F292" s="8" t="s">
        <v>1788</v>
      </c>
    </row>
    <row r="293" spans="1:6" x14ac:dyDescent="0.3">
      <c r="A293" t="s">
        <v>1836</v>
      </c>
      <c r="C293">
        <v>1</v>
      </c>
      <c r="F293" s="8" t="s">
        <v>1788</v>
      </c>
    </row>
    <row r="294" spans="1:6" x14ac:dyDescent="0.3">
      <c r="A294" t="s">
        <v>1837</v>
      </c>
      <c r="C294">
        <v>1</v>
      </c>
      <c r="F294" s="8" t="s">
        <v>1788</v>
      </c>
    </row>
    <row r="297" spans="1:6" x14ac:dyDescent="0.3">
      <c r="A297" t="s">
        <v>1840</v>
      </c>
      <c r="C297">
        <v>1</v>
      </c>
      <c r="F297" s="8" t="s">
        <v>1842</v>
      </c>
    </row>
    <row r="298" spans="1:6" x14ac:dyDescent="0.3">
      <c r="A298" t="s">
        <v>1841</v>
      </c>
      <c r="C298">
        <v>1</v>
      </c>
      <c r="F298" s="8" t="s">
        <v>1842</v>
      </c>
    </row>
    <row r="299" spans="1:6" x14ac:dyDescent="0.3">
      <c r="A299" t="s">
        <v>1843</v>
      </c>
      <c r="C299">
        <v>1</v>
      </c>
      <c r="F299" s="8" t="s">
        <v>1844</v>
      </c>
    </row>
    <row r="300" spans="1:6" x14ac:dyDescent="0.3">
      <c r="A300" t="s">
        <v>23</v>
      </c>
      <c r="E300">
        <v>1</v>
      </c>
      <c r="F300" s="8" t="s">
        <v>1842</v>
      </c>
    </row>
    <row r="301" spans="1:6" x14ac:dyDescent="0.3">
      <c r="A301" t="s">
        <v>1845</v>
      </c>
      <c r="E301">
        <v>1</v>
      </c>
      <c r="F301" s="8" t="s">
        <v>1842</v>
      </c>
    </row>
    <row r="302" spans="1:6" x14ac:dyDescent="0.3">
      <c r="A302" t="s">
        <v>43</v>
      </c>
      <c r="D302">
        <v>1</v>
      </c>
      <c r="F302" s="8" t="s">
        <v>1846</v>
      </c>
    </row>
    <row r="303" spans="1:6" x14ac:dyDescent="0.3">
      <c r="A303" t="s">
        <v>1847</v>
      </c>
      <c r="C303">
        <v>1</v>
      </c>
      <c r="F303" s="8" t="s">
        <v>1842</v>
      </c>
    </row>
    <row r="304" spans="1:6" x14ac:dyDescent="0.3">
      <c r="A304" t="s">
        <v>1848</v>
      </c>
      <c r="C304">
        <v>1</v>
      </c>
      <c r="F304" s="8" t="s">
        <v>1846</v>
      </c>
    </row>
    <row r="305" spans="1:6" x14ac:dyDescent="0.3">
      <c r="A305" t="s">
        <v>66</v>
      </c>
      <c r="E305">
        <v>1</v>
      </c>
      <c r="F305" s="8" t="s">
        <v>1846</v>
      </c>
    </row>
    <row r="306" spans="1:6" x14ac:dyDescent="0.3">
      <c r="A306" t="s">
        <v>1850</v>
      </c>
      <c r="D306">
        <v>1</v>
      </c>
      <c r="F306" s="8" t="s">
        <v>1846</v>
      </c>
    </row>
    <row r="307" spans="1:6" x14ac:dyDescent="0.3">
      <c r="A307" t="s">
        <v>1849</v>
      </c>
      <c r="C307">
        <v>1</v>
      </c>
      <c r="F307" s="8" t="s">
        <v>1844</v>
      </c>
    </row>
    <row r="309" spans="1:6" x14ac:dyDescent="0.3">
      <c r="A309" t="s">
        <v>1851</v>
      </c>
    </row>
    <row r="310" spans="1:6" x14ac:dyDescent="0.3">
      <c r="A310" t="s">
        <v>1852</v>
      </c>
    </row>
    <row r="311" spans="1:6" x14ac:dyDescent="0.3">
      <c r="A311" t="s">
        <v>1853</v>
      </c>
    </row>
    <row r="312" spans="1:6" x14ac:dyDescent="0.3">
      <c r="A312" t="s">
        <v>1854</v>
      </c>
    </row>
    <row r="314" spans="1:6" x14ac:dyDescent="0.3">
      <c r="A314" t="s">
        <v>32</v>
      </c>
      <c r="D314">
        <v>1</v>
      </c>
      <c r="F314" s="8" t="s">
        <v>1846</v>
      </c>
    </row>
    <row r="316" spans="1:6" x14ac:dyDescent="0.3">
      <c r="A316" t="s">
        <v>1855</v>
      </c>
      <c r="C316">
        <v>1</v>
      </c>
      <c r="F316" s="8" t="s">
        <v>1842</v>
      </c>
    </row>
    <row r="317" spans="1:6" x14ac:dyDescent="0.3">
      <c r="A317" t="s">
        <v>1856</v>
      </c>
      <c r="C317">
        <v>1</v>
      </c>
      <c r="F317" s="8" t="s">
        <v>1868</v>
      </c>
    </row>
    <row r="318" spans="1:6" x14ac:dyDescent="0.3">
      <c r="A318" t="s">
        <v>1857</v>
      </c>
      <c r="C318">
        <v>1</v>
      </c>
      <c r="F318" s="8" t="s">
        <v>1868</v>
      </c>
    </row>
    <row r="319" spans="1:6" x14ac:dyDescent="0.3">
      <c r="A319" t="s">
        <v>1858</v>
      </c>
      <c r="C319">
        <v>1</v>
      </c>
      <c r="F319" s="8" t="s">
        <v>1868</v>
      </c>
    </row>
    <row r="320" spans="1:6" x14ac:dyDescent="0.3">
      <c r="A320" t="s">
        <v>1859</v>
      </c>
      <c r="C320">
        <v>1</v>
      </c>
      <c r="F320" s="8" t="s">
        <v>1868</v>
      </c>
    </row>
    <row r="321" spans="1:6" x14ac:dyDescent="0.3">
      <c r="A321" t="s">
        <v>1860</v>
      </c>
      <c r="C321">
        <v>1</v>
      </c>
      <c r="F321" s="8" t="s">
        <v>1868</v>
      </c>
    </row>
    <row r="322" spans="1:6" x14ac:dyDescent="0.3">
      <c r="A322" t="s">
        <v>1861</v>
      </c>
      <c r="C322">
        <v>1</v>
      </c>
      <c r="F322" s="8" t="s">
        <v>1868</v>
      </c>
    </row>
    <row r="323" spans="1:6" x14ac:dyDescent="0.3">
      <c r="A323" t="s">
        <v>1862</v>
      </c>
      <c r="C323">
        <v>1</v>
      </c>
      <c r="F323" s="8" t="s">
        <v>1842</v>
      </c>
    </row>
    <row r="324" spans="1:6" x14ac:dyDescent="0.3">
      <c r="A324" t="s">
        <v>1863</v>
      </c>
      <c r="C324">
        <v>1</v>
      </c>
      <c r="F324" s="8" t="s">
        <v>1842</v>
      </c>
    </row>
    <row r="325" spans="1:6" x14ac:dyDescent="0.3">
      <c r="A325" t="s">
        <v>1864</v>
      </c>
      <c r="C325">
        <v>1</v>
      </c>
      <c r="F325" s="8" t="s">
        <v>1868</v>
      </c>
    </row>
    <row r="326" spans="1:6" x14ac:dyDescent="0.3">
      <c r="A326" t="s">
        <v>1865</v>
      </c>
      <c r="C326">
        <v>1</v>
      </c>
      <c r="F326" s="8" t="s">
        <v>1868</v>
      </c>
    </row>
    <row r="327" spans="1:6" x14ac:dyDescent="0.3">
      <c r="A327" t="s">
        <v>1866</v>
      </c>
      <c r="C327">
        <v>1</v>
      </c>
      <c r="F327" s="8" t="s">
        <v>1868</v>
      </c>
    </row>
    <row r="328" spans="1:6" x14ac:dyDescent="0.3">
      <c r="A328" t="s">
        <v>1867</v>
      </c>
      <c r="C328">
        <v>1</v>
      </c>
      <c r="F328" s="8" t="s">
        <v>1868</v>
      </c>
    </row>
    <row r="330" spans="1:6" x14ac:dyDescent="0.3">
      <c r="A330" t="s">
        <v>1870</v>
      </c>
      <c r="C330">
        <v>1</v>
      </c>
      <c r="F330" s="8" t="s">
        <v>1844</v>
      </c>
    </row>
    <row r="331" spans="1:6" x14ac:dyDescent="0.3">
      <c r="A331" t="s">
        <v>1871</v>
      </c>
      <c r="C331">
        <v>1</v>
      </c>
      <c r="F331" s="8" t="s">
        <v>1844</v>
      </c>
    </row>
    <row r="333" spans="1:6" x14ac:dyDescent="0.3">
      <c r="A333" t="s">
        <v>1883</v>
      </c>
      <c r="D333">
        <v>1</v>
      </c>
      <c r="F333" s="8" t="s">
        <v>1846</v>
      </c>
    </row>
    <row r="334" spans="1:6" x14ac:dyDescent="0.3">
      <c r="A334" t="s">
        <v>1884</v>
      </c>
      <c r="D334">
        <v>1</v>
      </c>
      <c r="F334" s="8" t="s">
        <v>1846</v>
      </c>
    </row>
    <row r="335" spans="1:6" x14ac:dyDescent="0.3">
      <c r="A335" t="s">
        <v>35</v>
      </c>
      <c r="C335">
        <v>1</v>
      </c>
      <c r="F335" s="8" t="s">
        <v>1846</v>
      </c>
    </row>
    <row r="336" spans="1:6" x14ac:dyDescent="0.3">
      <c r="A336" t="s">
        <v>1885</v>
      </c>
      <c r="C336">
        <v>1</v>
      </c>
      <c r="F336" s="8" t="s">
        <v>1868</v>
      </c>
    </row>
    <row r="337" spans="1:6" x14ac:dyDescent="0.3">
      <c r="A337" t="s">
        <v>1886</v>
      </c>
      <c r="C337">
        <v>1</v>
      </c>
      <c r="F337" s="8" t="s">
        <v>1842</v>
      </c>
    </row>
    <row r="338" spans="1:6" x14ac:dyDescent="0.3">
      <c r="A338" t="s">
        <v>1890</v>
      </c>
      <c r="C338">
        <v>1</v>
      </c>
      <c r="F338" s="8" t="s">
        <v>1892</v>
      </c>
    </row>
    <row r="339" spans="1:6" x14ac:dyDescent="0.3">
      <c r="A339" t="s">
        <v>1891</v>
      </c>
      <c r="C339">
        <v>1</v>
      </c>
      <c r="F339" s="8" t="s">
        <v>1892</v>
      </c>
    </row>
    <row r="340" spans="1:6" x14ac:dyDescent="0.3">
      <c r="A340" t="s">
        <v>1893</v>
      </c>
      <c r="C340">
        <v>1</v>
      </c>
      <c r="F340" s="8" t="s">
        <v>1842</v>
      </c>
    </row>
    <row r="341" spans="1:6" x14ac:dyDescent="0.3">
      <c r="A341" t="s">
        <v>1894</v>
      </c>
      <c r="C341">
        <v>1</v>
      </c>
      <c r="F341" s="8" t="s">
        <v>1842</v>
      </c>
    </row>
    <row r="342" spans="1:6" x14ac:dyDescent="0.3">
      <c r="A342" t="s">
        <v>1895</v>
      </c>
      <c r="C342">
        <v>1</v>
      </c>
      <c r="F342" s="8" t="s">
        <v>1842</v>
      </c>
    </row>
    <row r="343" spans="1:6" x14ac:dyDescent="0.3">
      <c r="A343" t="s">
        <v>1896</v>
      </c>
      <c r="C343">
        <v>1</v>
      </c>
      <c r="F343" s="8" t="s">
        <v>1842</v>
      </c>
    </row>
    <row r="344" spans="1:6" x14ac:dyDescent="0.3">
      <c r="A344" t="s">
        <v>1897</v>
      </c>
      <c r="D344">
        <v>1</v>
      </c>
      <c r="F344" s="8" t="s">
        <v>1868</v>
      </c>
    </row>
    <row r="345" spans="1:6" x14ac:dyDescent="0.3">
      <c r="A345" t="s">
        <v>1737</v>
      </c>
      <c r="D345">
        <v>1</v>
      </c>
      <c r="F345" s="8" t="s">
        <v>1868</v>
      </c>
    </row>
    <row r="348" spans="1:6" x14ac:dyDescent="0.3">
      <c r="A348" t="s">
        <v>479</v>
      </c>
      <c r="C348">
        <v>-1</v>
      </c>
      <c r="E348">
        <v>1</v>
      </c>
      <c r="F348" t="s">
        <v>1902</v>
      </c>
    </row>
    <row r="349" spans="1:6" x14ac:dyDescent="0.3">
      <c r="A349" t="s">
        <v>480</v>
      </c>
      <c r="C349">
        <v>-1</v>
      </c>
      <c r="E349">
        <v>1</v>
      </c>
      <c r="F349" t="s">
        <v>1902</v>
      </c>
    </row>
    <row r="350" spans="1:6" x14ac:dyDescent="0.3">
      <c r="A350" t="s">
        <v>1025</v>
      </c>
      <c r="D350">
        <v>-1</v>
      </c>
      <c r="E350">
        <v>1</v>
      </c>
      <c r="F350" t="s">
        <v>1902</v>
      </c>
    </row>
    <row r="351" spans="1:6" x14ac:dyDescent="0.3">
      <c r="A351" t="s">
        <v>1026</v>
      </c>
      <c r="D351">
        <v>-1</v>
      </c>
      <c r="E351">
        <v>1</v>
      </c>
      <c r="F351" t="s">
        <v>1902</v>
      </c>
    </row>
    <row r="353" spans="1:6" x14ac:dyDescent="0.3">
      <c r="A353" t="s">
        <v>55</v>
      </c>
      <c r="C353">
        <v>-1</v>
      </c>
      <c r="D353">
        <v>1</v>
      </c>
      <c r="F353" s="8" t="s">
        <v>1903</v>
      </c>
    </row>
    <row r="354" spans="1:6" x14ac:dyDescent="0.3">
      <c r="A354" t="s">
        <v>56</v>
      </c>
      <c r="C354">
        <v>-1</v>
      </c>
      <c r="D354">
        <v>1</v>
      </c>
      <c r="F354" s="8" t="s">
        <v>1903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X4058"/>
  <sheetViews>
    <sheetView view="pageBreakPreview" zoomScale="54" zoomScaleNormal="55" zoomScaleSheetLayoutView="54" workbookViewId="0">
      <pane ySplit="10" topLeftCell="A4038" activePane="bottomLeft" state="frozen"/>
      <selection pane="bottomLeft" activeCell="B4058" sqref="B4058"/>
    </sheetView>
  </sheetViews>
  <sheetFormatPr defaultColWidth="8.88671875" defaultRowHeight="15.05" x14ac:dyDescent="0.3"/>
  <cols>
    <col min="1" max="1" width="12.6640625" customWidth="1"/>
    <col min="2" max="2" width="71.6640625" customWidth="1"/>
    <col min="3" max="4" width="12.88671875" customWidth="1"/>
    <col min="5" max="5" width="11.6640625" customWidth="1"/>
    <col min="6" max="6" width="11.109375" customWidth="1"/>
    <col min="7" max="7" width="18.6640625" customWidth="1"/>
    <col min="8" max="8" width="13.6640625" customWidth="1"/>
    <col min="9" max="9" width="12.6640625" customWidth="1"/>
    <col min="10" max="10" width="18.109375" customWidth="1"/>
    <col min="11" max="12" width="21.109375" style="143" customWidth="1"/>
    <col min="13" max="13" width="27.5546875" style="514" customWidth="1"/>
    <col min="14" max="14" width="25.5546875" customWidth="1"/>
    <col min="15" max="15" width="22.109375" customWidth="1"/>
    <col min="16" max="16" width="16.6640625" customWidth="1"/>
    <col min="17" max="17" width="15.88671875" customWidth="1"/>
    <col min="18" max="19" width="16.6640625" customWidth="1"/>
    <col min="20" max="20" width="0" hidden="1" customWidth="1"/>
    <col min="21" max="21" width="14.6640625" customWidth="1"/>
    <col min="22" max="22" width="13.6640625" bestFit="1" customWidth="1"/>
    <col min="23" max="23" width="9.109375"/>
    <col min="24" max="24" width="20.44140625" customWidth="1"/>
    <col min="25" max="44" width="9.109375" customWidth="1"/>
  </cols>
  <sheetData>
    <row r="2" spans="1:23" ht="47.3" customHeight="1" x14ac:dyDescent="0.3">
      <c r="A2" s="16"/>
      <c r="B2" s="17"/>
      <c r="C2" s="18"/>
      <c r="D2" s="16"/>
      <c r="E2" s="16"/>
      <c r="F2" s="19"/>
      <c r="G2" s="20"/>
      <c r="H2" s="16"/>
      <c r="I2" s="16"/>
      <c r="J2" s="558" t="s">
        <v>4997</v>
      </c>
      <c r="K2" s="558"/>
      <c r="L2" s="558"/>
      <c r="M2" s="558"/>
      <c r="N2" s="558"/>
      <c r="O2" s="558"/>
      <c r="P2" s="558"/>
      <c r="Q2" s="558"/>
      <c r="R2" s="558"/>
      <c r="S2" s="558"/>
    </row>
    <row r="3" spans="1:23" ht="47.3" customHeight="1" x14ac:dyDescent="0.3">
      <c r="A3" s="23"/>
      <c r="B3" s="24"/>
      <c r="C3" s="25"/>
      <c r="D3" s="23"/>
      <c r="E3" s="23"/>
      <c r="F3" s="26"/>
      <c r="G3" s="27"/>
      <c r="H3" s="23"/>
      <c r="I3" s="23"/>
      <c r="J3" s="589" t="s">
        <v>4998</v>
      </c>
      <c r="K3" s="589"/>
      <c r="L3" s="589"/>
      <c r="M3" s="589"/>
      <c r="N3" s="589"/>
      <c r="O3" s="589"/>
      <c r="P3" s="589"/>
      <c r="Q3" s="589"/>
      <c r="R3" s="589"/>
      <c r="S3" s="589"/>
    </row>
    <row r="4" spans="1:23" ht="58.45" customHeight="1" x14ac:dyDescent="0.3">
      <c r="A4" s="559" t="s">
        <v>2133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</row>
    <row r="5" spans="1:23" ht="22.95" customHeight="1" x14ac:dyDescent="0.3">
      <c r="A5" s="560" t="s">
        <v>2066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</row>
    <row r="6" spans="1:23" ht="20.149999999999999" customHeight="1" x14ac:dyDescent="0.3">
      <c r="A6" s="561" t="s">
        <v>1</v>
      </c>
      <c r="B6" s="561" t="s">
        <v>2</v>
      </c>
      <c r="C6" s="561" t="s">
        <v>3</v>
      </c>
      <c r="D6" s="561" t="s">
        <v>2067</v>
      </c>
      <c r="E6" s="564" t="s">
        <v>1745</v>
      </c>
      <c r="F6" s="565"/>
      <c r="G6" s="566" t="s">
        <v>2068</v>
      </c>
      <c r="H6" s="572" t="s">
        <v>2069</v>
      </c>
      <c r="I6" s="572" t="s">
        <v>2070</v>
      </c>
      <c r="J6" s="583" t="s">
        <v>2071</v>
      </c>
      <c r="K6" s="586" t="s">
        <v>2072</v>
      </c>
      <c r="L6" s="586" t="s">
        <v>2073</v>
      </c>
      <c r="M6" s="580" t="s">
        <v>2074</v>
      </c>
      <c r="N6" s="581"/>
      <c r="O6" s="581"/>
      <c r="P6" s="581"/>
      <c r="Q6" s="582"/>
      <c r="R6" s="569" t="s">
        <v>2075</v>
      </c>
      <c r="S6" s="572" t="s">
        <v>2076</v>
      </c>
    </row>
    <row r="7" spans="1:23" ht="19.649999999999999" x14ac:dyDescent="0.3">
      <c r="A7" s="562"/>
      <c r="B7" s="562"/>
      <c r="C7" s="562"/>
      <c r="D7" s="562"/>
      <c r="E7" s="572" t="s">
        <v>2077</v>
      </c>
      <c r="F7" s="575" t="s">
        <v>2078</v>
      </c>
      <c r="G7" s="567"/>
      <c r="H7" s="573"/>
      <c r="I7" s="573"/>
      <c r="J7" s="584"/>
      <c r="K7" s="587"/>
      <c r="L7" s="587"/>
      <c r="M7" s="578" t="s">
        <v>2079</v>
      </c>
      <c r="N7" s="580" t="s">
        <v>2080</v>
      </c>
      <c r="O7" s="581"/>
      <c r="P7" s="581"/>
      <c r="Q7" s="582"/>
      <c r="R7" s="570"/>
      <c r="S7" s="573"/>
    </row>
    <row r="8" spans="1:23" ht="73.5" customHeight="1" x14ac:dyDescent="0.3">
      <c r="A8" s="562"/>
      <c r="B8" s="562"/>
      <c r="C8" s="562"/>
      <c r="D8" s="562"/>
      <c r="E8" s="573"/>
      <c r="F8" s="576"/>
      <c r="G8" s="567"/>
      <c r="H8" s="573"/>
      <c r="I8" s="573"/>
      <c r="J8" s="584"/>
      <c r="K8" s="588"/>
      <c r="L8" s="588"/>
      <c r="M8" s="579"/>
      <c r="N8" s="30" t="s">
        <v>2081</v>
      </c>
      <c r="O8" s="30" t="s">
        <v>2082</v>
      </c>
      <c r="P8" s="30" t="s">
        <v>2083</v>
      </c>
      <c r="Q8" s="30" t="s">
        <v>2084</v>
      </c>
      <c r="R8" s="570"/>
      <c r="S8" s="573"/>
    </row>
    <row r="9" spans="1:23" ht="19.649999999999999" hidden="1" x14ac:dyDescent="0.3">
      <c r="A9" s="563"/>
      <c r="B9" s="563"/>
      <c r="C9" s="563"/>
      <c r="D9" s="563"/>
      <c r="E9" s="574"/>
      <c r="F9" s="577"/>
      <c r="G9" s="568"/>
      <c r="H9" s="574"/>
      <c r="I9" s="574"/>
      <c r="J9" s="585"/>
      <c r="K9" s="30" t="s">
        <v>2085</v>
      </c>
      <c r="L9" s="30" t="s">
        <v>2085</v>
      </c>
      <c r="M9" s="515" t="s">
        <v>2086</v>
      </c>
      <c r="N9" s="30" t="s">
        <v>2086</v>
      </c>
      <c r="O9" s="30" t="s">
        <v>2086</v>
      </c>
      <c r="P9" s="30" t="s">
        <v>2086</v>
      </c>
      <c r="Q9" s="30" t="s">
        <v>2086</v>
      </c>
      <c r="R9" s="571"/>
      <c r="S9" s="574"/>
    </row>
    <row r="10" spans="1:23" ht="19.649999999999999" x14ac:dyDescent="0.3">
      <c r="A10" s="32">
        <v>1</v>
      </c>
      <c r="B10" s="32">
        <v>2</v>
      </c>
      <c r="C10" s="34">
        <v>3</v>
      </c>
      <c r="D10" s="32">
        <v>4</v>
      </c>
      <c r="E10" s="32">
        <v>5</v>
      </c>
      <c r="F10" s="32">
        <v>6</v>
      </c>
      <c r="G10" s="32">
        <v>7</v>
      </c>
      <c r="H10" s="32">
        <v>8</v>
      </c>
      <c r="I10" s="32">
        <v>9</v>
      </c>
      <c r="J10" s="33">
        <v>10</v>
      </c>
      <c r="K10" s="32">
        <v>11</v>
      </c>
      <c r="L10" s="33">
        <v>12</v>
      </c>
      <c r="M10" s="516">
        <v>13</v>
      </c>
      <c r="N10" s="35">
        <v>14</v>
      </c>
      <c r="O10" s="35">
        <v>15</v>
      </c>
      <c r="P10" s="35">
        <v>16</v>
      </c>
      <c r="Q10" s="35">
        <v>17</v>
      </c>
      <c r="R10" s="32">
        <v>18</v>
      </c>
      <c r="S10" s="32">
        <v>19</v>
      </c>
    </row>
    <row r="11" spans="1:23" ht="19.649999999999999" x14ac:dyDescent="0.3">
      <c r="A11" s="554" t="s">
        <v>81</v>
      </c>
      <c r="B11" s="554"/>
      <c r="C11" s="554"/>
      <c r="D11" s="554"/>
      <c r="E11" s="554"/>
      <c r="F11" s="554"/>
      <c r="G11" s="554"/>
      <c r="H11" s="554"/>
      <c r="I11" s="554"/>
      <c r="J11" s="554"/>
      <c r="K11" s="554"/>
      <c r="L11" s="554"/>
      <c r="M11" s="554"/>
      <c r="N11" s="554"/>
      <c r="O11" s="554"/>
      <c r="P11" s="554"/>
      <c r="Q11" s="554"/>
      <c r="R11" s="554"/>
      <c r="S11" s="555"/>
    </row>
    <row r="12" spans="1:23" ht="19.649999999999999" x14ac:dyDescent="0.3">
      <c r="A12" s="556" t="s">
        <v>1911</v>
      </c>
      <c r="B12" s="556"/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7"/>
    </row>
    <row r="13" spans="1:23" ht="20.3" x14ac:dyDescent="0.35">
      <c r="A13" s="43">
        <v>1</v>
      </c>
      <c r="B13" s="44" t="s">
        <v>2140</v>
      </c>
      <c r="C13" s="43">
        <v>39602</v>
      </c>
      <c r="D13" s="43" t="s">
        <v>1899</v>
      </c>
      <c r="E13" s="43">
        <v>1971</v>
      </c>
      <c r="F13" s="43" t="s">
        <v>2131</v>
      </c>
      <c r="G13" s="56" t="s">
        <v>2098</v>
      </c>
      <c r="H13" s="43">
        <v>9</v>
      </c>
      <c r="I13" s="43">
        <v>1</v>
      </c>
      <c r="J13" s="43" t="s">
        <v>2131</v>
      </c>
      <c r="K13" s="45">
        <v>3224.2</v>
      </c>
      <c r="L13" s="45">
        <v>2294.6</v>
      </c>
      <c r="M13" s="517">
        <f>VLOOKUP(C13,'Раздел 2'!D:Q,14,0)</f>
        <v>633331.36</v>
      </c>
      <c r="N13" s="45">
        <f t="shared" ref="N13:N44" si="0">M13-P13</f>
        <v>633331.36</v>
      </c>
      <c r="O13" s="45">
        <v>0</v>
      </c>
      <c r="P13" s="45">
        <v>0</v>
      </c>
      <c r="Q13" s="45">
        <v>0</v>
      </c>
      <c r="R13" s="57">
        <v>44927</v>
      </c>
      <c r="S13" s="57">
        <v>45291</v>
      </c>
      <c r="U13" s="143"/>
    </row>
    <row r="14" spans="1:23" ht="20.3" x14ac:dyDescent="0.35">
      <c r="A14" s="43">
        <f t="shared" ref="A14:A19" si="1">A13+1</f>
        <v>2</v>
      </c>
      <c r="B14" s="44" t="s">
        <v>3669</v>
      </c>
      <c r="C14" s="43">
        <v>40339</v>
      </c>
      <c r="D14" s="43" t="s">
        <v>1899</v>
      </c>
      <c r="E14" s="43">
        <v>1963</v>
      </c>
      <c r="F14" s="43" t="s">
        <v>2131</v>
      </c>
      <c r="G14" s="56" t="s">
        <v>2097</v>
      </c>
      <c r="H14" s="43">
        <v>5</v>
      </c>
      <c r="I14" s="43">
        <v>4</v>
      </c>
      <c r="J14" s="43" t="s">
        <v>2131</v>
      </c>
      <c r="K14" s="45">
        <v>5696.5</v>
      </c>
      <c r="L14" s="45">
        <v>3503.3</v>
      </c>
      <c r="M14" s="517">
        <f>VLOOKUP(C14,'Раздел 2'!D6:Q136,14,0)</f>
        <v>7921776.1500000004</v>
      </c>
      <c r="N14" s="45">
        <f t="shared" si="0"/>
        <v>7921716.342208921</v>
      </c>
      <c r="O14" s="45">
        <v>0</v>
      </c>
      <c r="P14" s="45">
        <v>59.807791079740731</v>
      </c>
      <c r="Q14" s="45">
        <v>0</v>
      </c>
      <c r="R14" s="57">
        <v>44927</v>
      </c>
      <c r="S14" s="57">
        <v>45291</v>
      </c>
      <c r="U14" s="143"/>
      <c r="W14" s="143"/>
    </row>
    <row r="15" spans="1:23" ht="20.3" x14ac:dyDescent="0.35">
      <c r="A15" s="43">
        <f t="shared" si="1"/>
        <v>3</v>
      </c>
      <c r="B15" s="44" t="s">
        <v>3670</v>
      </c>
      <c r="C15" s="43">
        <v>40350</v>
      </c>
      <c r="D15" s="43" t="s">
        <v>1899</v>
      </c>
      <c r="E15" s="43">
        <v>1964</v>
      </c>
      <c r="F15" s="43" t="s">
        <v>2131</v>
      </c>
      <c r="G15" s="56" t="s">
        <v>2097</v>
      </c>
      <c r="H15" s="43">
        <v>5</v>
      </c>
      <c r="I15" s="43">
        <v>4</v>
      </c>
      <c r="J15" s="43" t="s">
        <v>2131</v>
      </c>
      <c r="K15" s="45">
        <v>5944.7</v>
      </c>
      <c r="L15" s="45">
        <v>3633.3</v>
      </c>
      <c r="M15" s="517">
        <f>VLOOKUP(C15,'Раздел 2'!D7:Q139,14,0)</f>
        <v>8690429.2799999993</v>
      </c>
      <c r="N15" s="45">
        <f t="shared" si="0"/>
        <v>8690363.0471995771</v>
      </c>
      <c r="O15" s="45">
        <v>0</v>
      </c>
      <c r="P15" s="45">
        <v>66.232800422558512</v>
      </c>
      <c r="Q15" s="45">
        <v>0</v>
      </c>
      <c r="R15" s="57">
        <v>44927</v>
      </c>
      <c r="S15" s="57">
        <v>45291</v>
      </c>
      <c r="U15" s="143"/>
      <c r="W15" s="143"/>
    </row>
    <row r="16" spans="1:23" ht="20.3" x14ac:dyDescent="0.35">
      <c r="A16" s="43">
        <f t="shared" si="1"/>
        <v>4</v>
      </c>
      <c r="B16" s="44" t="s">
        <v>3671</v>
      </c>
      <c r="C16" s="43">
        <v>40361</v>
      </c>
      <c r="D16" s="43" t="s">
        <v>1899</v>
      </c>
      <c r="E16" s="43">
        <v>1965</v>
      </c>
      <c r="F16" s="43" t="s">
        <v>2131</v>
      </c>
      <c r="G16" s="56" t="s">
        <v>2097</v>
      </c>
      <c r="H16" s="43">
        <v>5</v>
      </c>
      <c r="I16" s="43">
        <v>5</v>
      </c>
      <c r="J16" s="43" t="s">
        <v>2131</v>
      </c>
      <c r="K16" s="45">
        <v>5800.4</v>
      </c>
      <c r="L16" s="45">
        <v>3456.3</v>
      </c>
      <c r="M16" s="517">
        <f>VLOOKUP(C16,'Раздел 2'!D9:Q141,14,0)</f>
        <v>63516.59</v>
      </c>
      <c r="N16" s="45">
        <f t="shared" si="0"/>
        <v>63516.59</v>
      </c>
      <c r="O16" s="45">
        <v>0</v>
      </c>
      <c r="P16" s="45">
        <v>0</v>
      </c>
      <c r="Q16" s="45">
        <v>0</v>
      </c>
      <c r="R16" s="57">
        <v>44927</v>
      </c>
      <c r="S16" s="57">
        <v>45291</v>
      </c>
      <c r="U16" s="143"/>
    </row>
    <row r="17" spans="1:23" ht="20.3" x14ac:dyDescent="0.35">
      <c r="A17" s="43">
        <f t="shared" si="1"/>
        <v>5</v>
      </c>
      <c r="B17" s="44" t="s">
        <v>1537</v>
      </c>
      <c r="C17" s="43">
        <v>40405</v>
      </c>
      <c r="D17" s="43" t="s">
        <v>1899</v>
      </c>
      <c r="E17" s="43">
        <v>1956</v>
      </c>
      <c r="F17" s="43" t="s">
        <v>2131</v>
      </c>
      <c r="G17" s="56" t="s">
        <v>2098</v>
      </c>
      <c r="H17" s="43">
        <v>4</v>
      </c>
      <c r="I17" s="43">
        <v>3</v>
      </c>
      <c r="J17" s="43" t="s">
        <v>2131</v>
      </c>
      <c r="K17" s="45">
        <v>4836.1000000000004</v>
      </c>
      <c r="L17" s="45">
        <v>2752.6</v>
      </c>
      <c r="M17" s="517">
        <f>VLOOKUP(C17,'Раздел 2'!D:Q,14,0)</f>
        <v>2445161.06</v>
      </c>
      <c r="N17" s="45">
        <f t="shared" si="0"/>
        <v>2445161.06</v>
      </c>
      <c r="O17" s="45">
        <v>0</v>
      </c>
      <c r="P17" s="45">
        <v>0</v>
      </c>
      <c r="Q17" s="45">
        <v>0</v>
      </c>
      <c r="R17" s="57">
        <v>44927</v>
      </c>
      <c r="S17" s="57">
        <v>45291</v>
      </c>
      <c r="U17" s="143"/>
    </row>
    <row r="18" spans="1:23" ht="20.3" x14ac:dyDescent="0.35">
      <c r="A18" s="43">
        <f t="shared" si="1"/>
        <v>6</v>
      </c>
      <c r="B18" s="44" t="s">
        <v>1840</v>
      </c>
      <c r="C18" s="43">
        <v>40460</v>
      </c>
      <c r="D18" s="43" t="s">
        <v>1899</v>
      </c>
      <c r="E18" s="43">
        <v>1960</v>
      </c>
      <c r="F18" s="43" t="s">
        <v>2131</v>
      </c>
      <c r="G18" s="56" t="s">
        <v>2098</v>
      </c>
      <c r="H18" s="43">
        <v>4</v>
      </c>
      <c r="I18" s="43">
        <v>3</v>
      </c>
      <c r="J18" s="43" t="s">
        <v>2131</v>
      </c>
      <c r="K18" s="45">
        <v>5142</v>
      </c>
      <c r="L18" s="45">
        <v>3258.6</v>
      </c>
      <c r="M18" s="517">
        <f>VLOOKUP(C18,'Раздел 2'!D:Q,14,0)</f>
        <v>1457223.5500000003</v>
      </c>
      <c r="N18" s="45">
        <f t="shared" si="0"/>
        <v>1457223.5500000003</v>
      </c>
      <c r="O18" s="45">
        <v>0</v>
      </c>
      <c r="P18" s="45">
        <v>0</v>
      </c>
      <c r="Q18" s="45">
        <v>0</v>
      </c>
      <c r="R18" s="57">
        <v>44927</v>
      </c>
      <c r="S18" s="57">
        <v>45291</v>
      </c>
      <c r="U18" s="143"/>
    </row>
    <row r="19" spans="1:23" ht="20.3" x14ac:dyDescent="0.35">
      <c r="A19" s="43">
        <f t="shared" si="1"/>
        <v>7</v>
      </c>
      <c r="B19" s="46" t="s">
        <v>88</v>
      </c>
      <c r="C19" s="43">
        <v>40548</v>
      </c>
      <c r="D19" s="43" t="s">
        <v>1899</v>
      </c>
      <c r="E19" s="43">
        <v>1957</v>
      </c>
      <c r="F19" s="43" t="s">
        <v>2131</v>
      </c>
      <c r="G19" s="56" t="s">
        <v>2098</v>
      </c>
      <c r="H19" s="43">
        <v>4</v>
      </c>
      <c r="I19" s="43">
        <v>4</v>
      </c>
      <c r="J19" s="43" t="s">
        <v>2131</v>
      </c>
      <c r="K19" s="45">
        <v>6785.4</v>
      </c>
      <c r="L19" s="45">
        <v>3958.6</v>
      </c>
      <c r="M19" s="517">
        <f>VLOOKUP(C19,'Раздел 2'!D11:Q141,14,0)</f>
        <v>9166715.9700000007</v>
      </c>
      <c r="N19" s="45">
        <f t="shared" si="0"/>
        <v>9166649.4949128032</v>
      </c>
      <c r="O19" s="45">
        <v>0</v>
      </c>
      <c r="P19" s="45">
        <v>66.475087197599848</v>
      </c>
      <c r="Q19" s="45">
        <v>0</v>
      </c>
      <c r="R19" s="57">
        <v>44927</v>
      </c>
      <c r="S19" s="57">
        <v>45291</v>
      </c>
      <c r="U19" s="143"/>
      <c r="W19" s="143"/>
    </row>
    <row r="20" spans="1:23" ht="20.3" x14ac:dyDescent="0.35">
      <c r="A20" s="43">
        <f t="shared" ref="A20:A74" si="2">A19+1</f>
        <v>8</v>
      </c>
      <c r="B20" s="44" t="s">
        <v>2171</v>
      </c>
      <c r="C20" s="43">
        <v>39563</v>
      </c>
      <c r="D20" s="43" t="s">
        <v>1899</v>
      </c>
      <c r="E20" s="43">
        <v>1971</v>
      </c>
      <c r="F20" s="43" t="s">
        <v>2131</v>
      </c>
      <c r="G20" s="56" t="s">
        <v>2097</v>
      </c>
      <c r="H20" s="43">
        <v>5</v>
      </c>
      <c r="I20" s="43">
        <v>5</v>
      </c>
      <c r="J20" s="43" t="s">
        <v>2131</v>
      </c>
      <c r="K20" s="45">
        <v>7088.2</v>
      </c>
      <c r="L20" s="45">
        <v>4492.7</v>
      </c>
      <c r="M20" s="517">
        <f>VLOOKUP(C20,'Раздел 2'!D:Q,14,0)</f>
        <v>7239039.5600000005</v>
      </c>
      <c r="N20" s="45">
        <f t="shared" si="0"/>
        <v>7239039.5600000005</v>
      </c>
      <c r="O20" s="45">
        <v>0</v>
      </c>
      <c r="P20" s="45">
        <v>0</v>
      </c>
      <c r="Q20" s="45">
        <v>0</v>
      </c>
      <c r="R20" s="57">
        <v>44927</v>
      </c>
      <c r="S20" s="57">
        <v>45291</v>
      </c>
      <c r="U20" s="143"/>
    </row>
    <row r="21" spans="1:23" ht="20.3" x14ac:dyDescent="0.35">
      <c r="A21" s="43">
        <f t="shared" si="2"/>
        <v>9</v>
      </c>
      <c r="B21" s="47" t="s">
        <v>2286</v>
      </c>
      <c r="C21" s="43">
        <v>39575</v>
      </c>
      <c r="D21" s="43" t="s">
        <v>1899</v>
      </c>
      <c r="E21" s="43">
        <v>1973</v>
      </c>
      <c r="F21" s="43" t="s">
        <v>2131</v>
      </c>
      <c r="G21" s="56" t="s">
        <v>2097</v>
      </c>
      <c r="H21" s="43">
        <v>5</v>
      </c>
      <c r="I21" s="43">
        <v>2</v>
      </c>
      <c r="J21" s="43" t="s">
        <v>2131</v>
      </c>
      <c r="K21" s="45">
        <v>2395.6</v>
      </c>
      <c r="L21" s="45">
        <v>1474.7</v>
      </c>
      <c r="M21" s="517">
        <f>VLOOKUP(C21,'Раздел 2'!D:Q,14,0)</f>
        <v>108417.60000000001</v>
      </c>
      <c r="N21" s="45">
        <f t="shared" si="0"/>
        <v>108417.60000000001</v>
      </c>
      <c r="O21" s="45">
        <v>0</v>
      </c>
      <c r="P21" s="45">
        <v>0</v>
      </c>
      <c r="Q21" s="45">
        <v>0</v>
      </c>
      <c r="R21" s="57">
        <v>44927</v>
      </c>
      <c r="S21" s="57">
        <v>45291</v>
      </c>
      <c r="U21" s="143"/>
    </row>
    <row r="22" spans="1:23" ht="20.3" x14ac:dyDescent="0.35">
      <c r="A22" s="43">
        <f t="shared" si="2"/>
        <v>10</v>
      </c>
      <c r="B22" s="44" t="s">
        <v>3672</v>
      </c>
      <c r="C22" s="43">
        <v>39594</v>
      </c>
      <c r="D22" s="43" t="s">
        <v>1899</v>
      </c>
      <c r="E22" s="43">
        <v>1967</v>
      </c>
      <c r="F22" s="43" t="s">
        <v>2131</v>
      </c>
      <c r="G22" s="56" t="s">
        <v>2097</v>
      </c>
      <c r="H22" s="43">
        <v>5</v>
      </c>
      <c r="I22" s="43">
        <v>4</v>
      </c>
      <c r="J22" s="43" t="s">
        <v>2131</v>
      </c>
      <c r="K22" s="45">
        <v>6215.4</v>
      </c>
      <c r="L22" s="45">
        <v>3916.3</v>
      </c>
      <c r="M22" s="517">
        <f>VLOOKUP(C22,'Раздел 2'!D12:Q143,14,0)</f>
        <v>8557732.2100000009</v>
      </c>
      <c r="N22" s="45">
        <f t="shared" si="0"/>
        <v>8557667.5636274666</v>
      </c>
      <c r="O22" s="45">
        <v>0</v>
      </c>
      <c r="P22" s="45">
        <v>64.646372533865986</v>
      </c>
      <c r="Q22" s="45">
        <v>0</v>
      </c>
      <c r="R22" s="57">
        <v>44927</v>
      </c>
      <c r="S22" s="57">
        <v>45291</v>
      </c>
      <c r="U22" s="143"/>
      <c r="W22" s="143"/>
    </row>
    <row r="23" spans="1:23" ht="20.3" x14ac:dyDescent="0.35">
      <c r="A23" s="43">
        <f t="shared" si="2"/>
        <v>11</v>
      </c>
      <c r="B23" s="44" t="s">
        <v>3673</v>
      </c>
      <c r="C23" s="43">
        <v>39596</v>
      </c>
      <c r="D23" s="43" t="s">
        <v>1899</v>
      </c>
      <c r="E23" s="43">
        <v>1967</v>
      </c>
      <c r="F23" s="43" t="s">
        <v>2131</v>
      </c>
      <c r="G23" s="56" t="s">
        <v>2097</v>
      </c>
      <c r="H23" s="43">
        <v>5</v>
      </c>
      <c r="I23" s="43">
        <v>5</v>
      </c>
      <c r="J23" s="43" t="s">
        <v>2131</v>
      </c>
      <c r="K23" s="45">
        <v>7223.1</v>
      </c>
      <c r="L23" s="45">
        <v>4509.3</v>
      </c>
      <c r="M23" s="517">
        <f>VLOOKUP(C23,'Раздел 2'!D13:Q144,14,0)</f>
        <v>11789723.879999999</v>
      </c>
      <c r="N23" s="45">
        <f t="shared" si="0"/>
        <v>11789652.357598428</v>
      </c>
      <c r="O23" s="45">
        <v>0</v>
      </c>
      <c r="P23" s="45">
        <v>71.522401570697625</v>
      </c>
      <c r="Q23" s="45">
        <v>0</v>
      </c>
      <c r="R23" s="57">
        <v>44927</v>
      </c>
      <c r="S23" s="57">
        <v>45291</v>
      </c>
      <c r="U23" s="143"/>
      <c r="W23" s="143"/>
    </row>
    <row r="24" spans="1:23" ht="20.3" x14ac:dyDescent="0.35">
      <c r="A24" s="43">
        <f t="shared" si="2"/>
        <v>12</v>
      </c>
      <c r="B24" s="47" t="s">
        <v>39</v>
      </c>
      <c r="C24" s="43">
        <v>39588</v>
      </c>
      <c r="D24" s="43" t="s">
        <v>1899</v>
      </c>
      <c r="E24" s="43">
        <v>1970</v>
      </c>
      <c r="F24" s="43" t="s">
        <v>2131</v>
      </c>
      <c r="G24" s="56" t="s">
        <v>2098</v>
      </c>
      <c r="H24" s="43">
        <v>9</v>
      </c>
      <c r="I24" s="43">
        <v>4</v>
      </c>
      <c r="J24" s="43">
        <v>4</v>
      </c>
      <c r="K24" s="45">
        <v>15877.8</v>
      </c>
      <c r="L24" s="45">
        <v>10914.8</v>
      </c>
      <c r="M24" s="517">
        <f>VLOOKUP(C24,'Раздел 2'!D14:Q145,14,0)</f>
        <v>16268085.039999999</v>
      </c>
      <c r="N24" s="45">
        <f t="shared" si="0"/>
        <v>16268027.791121589</v>
      </c>
      <c r="O24" s="45">
        <v>0</v>
      </c>
      <c r="P24" s="45">
        <v>57.248878410066197</v>
      </c>
      <c r="Q24" s="45">
        <v>0</v>
      </c>
      <c r="R24" s="57">
        <v>44927</v>
      </c>
      <c r="S24" s="57">
        <v>45291</v>
      </c>
      <c r="U24" s="143"/>
      <c r="W24" s="143"/>
    </row>
    <row r="25" spans="1:23" ht="20.3" x14ac:dyDescent="0.35">
      <c r="A25" s="43">
        <f t="shared" si="2"/>
        <v>13</v>
      </c>
      <c r="B25" s="44" t="s">
        <v>1713</v>
      </c>
      <c r="C25" s="43">
        <v>39632</v>
      </c>
      <c r="D25" s="43" t="s">
        <v>1899</v>
      </c>
      <c r="E25" s="43">
        <v>1993</v>
      </c>
      <c r="F25" s="43" t="s">
        <v>2131</v>
      </c>
      <c r="G25" s="56" t="s">
        <v>2097</v>
      </c>
      <c r="H25" s="43">
        <v>9</v>
      </c>
      <c r="I25" s="43">
        <v>1</v>
      </c>
      <c r="J25" s="43">
        <v>1</v>
      </c>
      <c r="K25" s="45">
        <v>3082.8</v>
      </c>
      <c r="L25" s="45">
        <v>2075.5</v>
      </c>
      <c r="M25" s="517">
        <f>VLOOKUP(C25,'Раздел 2'!D:Q,14,0)</f>
        <v>2751932.5900000003</v>
      </c>
      <c r="N25" s="45">
        <f t="shared" si="0"/>
        <v>2751932.5900000003</v>
      </c>
      <c r="O25" s="45">
        <v>0</v>
      </c>
      <c r="P25" s="45">
        <v>0</v>
      </c>
      <c r="Q25" s="45">
        <v>0</v>
      </c>
      <c r="R25" s="57">
        <v>44927</v>
      </c>
      <c r="S25" s="57">
        <v>45291</v>
      </c>
      <c r="U25" s="143"/>
    </row>
    <row r="26" spans="1:23" ht="20.3" x14ac:dyDescent="0.35">
      <c r="A26" s="43">
        <f t="shared" si="2"/>
        <v>14</v>
      </c>
      <c r="B26" s="44" t="s">
        <v>1714</v>
      </c>
      <c r="C26" s="43">
        <v>39631</v>
      </c>
      <c r="D26" s="43" t="s">
        <v>1899</v>
      </c>
      <c r="E26" s="43">
        <v>1993</v>
      </c>
      <c r="F26" s="43" t="s">
        <v>2131</v>
      </c>
      <c r="G26" s="56" t="s">
        <v>2097</v>
      </c>
      <c r="H26" s="43">
        <v>9</v>
      </c>
      <c r="I26" s="43">
        <v>1</v>
      </c>
      <c r="J26" s="43">
        <v>1</v>
      </c>
      <c r="K26" s="45">
        <v>3089.4</v>
      </c>
      <c r="L26" s="45">
        <v>2076.3000000000002</v>
      </c>
      <c r="M26" s="517">
        <f>VLOOKUP(C26,'Раздел 2'!D:Q,14,0)</f>
        <v>2751932.6</v>
      </c>
      <c r="N26" s="45">
        <f t="shared" si="0"/>
        <v>2751932.6</v>
      </c>
      <c r="O26" s="45">
        <v>0</v>
      </c>
      <c r="P26" s="45">
        <v>0</v>
      </c>
      <c r="Q26" s="45">
        <v>0</v>
      </c>
      <c r="R26" s="57">
        <v>44927</v>
      </c>
      <c r="S26" s="57">
        <v>45291</v>
      </c>
      <c r="U26" s="143"/>
    </row>
    <row r="27" spans="1:23" ht="20.3" x14ac:dyDescent="0.35">
      <c r="A27" s="43">
        <f t="shared" si="2"/>
        <v>15</v>
      </c>
      <c r="B27" s="48" t="s">
        <v>3674</v>
      </c>
      <c r="C27" s="43">
        <v>39610</v>
      </c>
      <c r="D27" s="43" t="s">
        <v>1899</v>
      </c>
      <c r="E27" s="43">
        <v>1967</v>
      </c>
      <c r="F27" s="43" t="s">
        <v>2131</v>
      </c>
      <c r="G27" s="56" t="s">
        <v>2097</v>
      </c>
      <c r="H27" s="43">
        <v>5</v>
      </c>
      <c r="I27" s="43">
        <v>4</v>
      </c>
      <c r="J27" s="43" t="s">
        <v>2131</v>
      </c>
      <c r="K27" s="45">
        <v>6160.5</v>
      </c>
      <c r="L27" s="45">
        <v>3874.4</v>
      </c>
      <c r="M27" s="517">
        <f>VLOOKUP(C27,'Раздел 2'!D15:Q146,14,0)</f>
        <v>10423443.880000001</v>
      </c>
      <c r="N27" s="45">
        <f t="shared" si="0"/>
        <v>10423370.515100259</v>
      </c>
      <c r="O27" s="45">
        <v>0</v>
      </c>
      <c r="P27" s="45">
        <v>73.364899741458373</v>
      </c>
      <c r="Q27" s="45">
        <v>0</v>
      </c>
      <c r="R27" s="57">
        <v>44927</v>
      </c>
      <c r="S27" s="57">
        <v>45291</v>
      </c>
      <c r="U27" s="143"/>
      <c r="W27" s="143"/>
    </row>
    <row r="28" spans="1:23" ht="20.3" x14ac:dyDescent="0.35">
      <c r="A28" s="43">
        <f t="shared" si="2"/>
        <v>16</v>
      </c>
      <c r="B28" s="47" t="s">
        <v>3675</v>
      </c>
      <c r="C28" s="43">
        <v>39644</v>
      </c>
      <c r="D28" s="43" t="s">
        <v>1899</v>
      </c>
      <c r="E28" s="43">
        <v>1967</v>
      </c>
      <c r="F28" s="43" t="s">
        <v>2131</v>
      </c>
      <c r="G28" s="56" t="s">
        <v>2097</v>
      </c>
      <c r="H28" s="43">
        <v>5</v>
      </c>
      <c r="I28" s="43">
        <v>6</v>
      </c>
      <c r="J28" s="43" t="s">
        <v>2131</v>
      </c>
      <c r="K28" s="45">
        <v>8835.2999999999993</v>
      </c>
      <c r="L28" s="45">
        <v>5725.6</v>
      </c>
      <c r="M28" s="517">
        <f>VLOOKUP(C28,'Раздел 2'!D16:Q147,14,0)</f>
        <v>16360959.160000002</v>
      </c>
      <c r="N28" s="45">
        <f t="shared" si="0"/>
        <v>16360837.626038253</v>
      </c>
      <c r="O28" s="45">
        <v>0</v>
      </c>
      <c r="P28" s="45">
        <v>121.53396174951685</v>
      </c>
      <c r="Q28" s="45">
        <v>0</v>
      </c>
      <c r="R28" s="57">
        <v>44927</v>
      </c>
      <c r="S28" s="57">
        <v>45291</v>
      </c>
      <c r="U28" s="143"/>
      <c r="W28" s="143"/>
    </row>
    <row r="29" spans="1:23" ht="20.3" x14ac:dyDescent="0.35">
      <c r="A29" s="43">
        <f t="shared" si="2"/>
        <v>17</v>
      </c>
      <c r="B29" s="47" t="s">
        <v>3676</v>
      </c>
      <c r="C29" s="43">
        <v>39646</v>
      </c>
      <c r="D29" s="43" t="s">
        <v>1899</v>
      </c>
      <c r="E29" s="43">
        <v>1967</v>
      </c>
      <c r="F29" s="43" t="s">
        <v>2131</v>
      </c>
      <c r="G29" s="56" t="s">
        <v>2129</v>
      </c>
      <c r="H29" s="43">
        <v>5</v>
      </c>
      <c r="I29" s="43">
        <v>5</v>
      </c>
      <c r="J29" s="43" t="s">
        <v>2131</v>
      </c>
      <c r="K29" s="45">
        <v>7144.9</v>
      </c>
      <c r="L29" s="45">
        <v>4681.3</v>
      </c>
      <c r="M29" s="517">
        <f>VLOOKUP(C29,'Раздел 2'!D17:Q148,14,0)</f>
        <v>12653369.449999999</v>
      </c>
      <c r="N29" s="45">
        <f t="shared" si="0"/>
        <v>12653275.443505049</v>
      </c>
      <c r="O29" s="45">
        <v>0</v>
      </c>
      <c r="P29" s="45">
        <v>94.006494951132836</v>
      </c>
      <c r="Q29" s="45">
        <v>0</v>
      </c>
      <c r="R29" s="57">
        <v>44927</v>
      </c>
      <c r="S29" s="57">
        <v>45291</v>
      </c>
      <c r="U29" s="143"/>
      <c r="W29" s="143"/>
    </row>
    <row r="30" spans="1:23" ht="20.3" x14ac:dyDescent="0.35">
      <c r="A30" s="43">
        <f t="shared" si="2"/>
        <v>18</v>
      </c>
      <c r="B30" s="44" t="s">
        <v>3677</v>
      </c>
      <c r="C30" s="43">
        <v>39638</v>
      </c>
      <c r="D30" s="43" t="s">
        <v>1899</v>
      </c>
      <c r="E30" s="43">
        <v>1967</v>
      </c>
      <c r="F30" s="43" t="s">
        <v>2131</v>
      </c>
      <c r="G30" s="56" t="s">
        <v>2097</v>
      </c>
      <c r="H30" s="43">
        <v>5</v>
      </c>
      <c r="I30" s="43">
        <v>6</v>
      </c>
      <c r="J30" s="43" t="s">
        <v>2131</v>
      </c>
      <c r="K30" s="45">
        <v>9246.5</v>
      </c>
      <c r="L30" s="45">
        <v>5807.9</v>
      </c>
      <c r="M30" s="517">
        <f>VLOOKUP(C30,'Раздел 2'!D18:Q149,14,0)</f>
        <v>14808733.060000001</v>
      </c>
      <c r="N30" s="45">
        <f t="shared" si="0"/>
        <v>14808623.325861242</v>
      </c>
      <c r="O30" s="45">
        <v>0</v>
      </c>
      <c r="P30" s="45">
        <v>109.73413875912391</v>
      </c>
      <c r="Q30" s="45">
        <v>0</v>
      </c>
      <c r="R30" s="57">
        <v>44927</v>
      </c>
      <c r="S30" s="57">
        <v>45291</v>
      </c>
      <c r="U30" s="143"/>
      <c r="W30" s="143"/>
    </row>
    <row r="31" spans="1:23" ht="20.3" x14ac:dyDescent="0.35">
      <c r="A31" s="43">
        <f t="shared" si="2"/>
        <v>19</v>
      </c>
      <c r="B31" s="44" t="s">
        <v>3678</v>
      </c>
      <c r="C31" s="43">
        <v>39403</v>
      </c>
      <c r="D31" s="43" t="s">
        <v>1899</v>
      </c>
      <c r="E31" s="43">
        <v>1962</v>
      </c>
      <c r="F31" s="43" t="s">
        <v>2131</v>
      </c>
      <c r="G31" s="56" t="s">
        <v>2097</v>
      </c>
      <c r="H31" s="43">
        <v>5</v>
      </c>
      <c r="I31" s="43">
        <v>4</v>
      </c>
      <c r="J31" s="43" t="s">
        <v>2131</v>
      </c>
      <c r="K31" s="45">
        <v>5635.9</v>
      </c>
      <c r="L31" s="45">
        <v>3516.3</v>
      </c>
      <c r="M31" s="517">
        <f>VLOOKUP(C31,'Раздел 2'!D19:Q150,14,0)</f>
        <v>8697676.3999999985</v>
      </c>
      <c r="N31" s="45">
        <f t="shared" si="0"/>
        <v>8697603.4772478845</v>
      </c>
      <c r="O31" s="45">
        <v>0</v>
      </c>
      <c r="P31" s="45">
        <v>72.922752114527015</v>
      </c>
      <c r="Q31" s="45">
        <v>0</v>
      </c>
      <c r="R31" s="57">
        <v>44927</v>
      </c>
      <c r="S31" s="57">
        <v>45291</v>
      </c>
      <c r="U31" s="143"/>
      <c r="W31" s="143"/>
    </row>
    <row r="32" spans="1:23" ht="20.3" x14ac:dyDescent="0.35">
      <c r="A32" s="43">
        <f t="shared" si="2"/>
        <v>20</v>
      </c>
      <c r="B32" s="47" t="s">
        <v>3679</v>
      </c>
      <c r="C32" s="43">
        <v>39501</v>
      </c>
      <c r="D32" s="43" t="s">
        <v>1899</v>
      </c>
      <c r="E32" s="43">
        <v>1962</v>
      </c>
      <c r="F32" s="43" t="s">
        <v>2131</v>
      </c>
      <c r="G32" s="56" t="s">
        <v>2097</v>
      </c>
      <c r="H32" s="43">
        <v>5</v>
      </c>
      <c r="I32" s="43">
        <v>3</v>
      </c>
      <c r="J32" s="43" t="s">
        <v>2131</v>
      </c>
      <c r="K32" s="45">
        <v>4133.5</v>
      </c>
      <c r="L32" s="45">
        <v>2566.1</v>
      </c>
      <c r="M32" s="517">
        <f>VLOOKUP(C32,'Раздел 2'!D20:Q151,14,0)</f>
        <v>6851261.4999999991</v>
      </c>
      <c r="N32" s="45">
        <f t="shared" si="0"/>
        <v>6851209.3703370821</v>
      </c>
      <c r="O32" s="45">
        <v>0</v>
      </c>
      <c r="P32" s="45">
        <v>52.129662916820948</v>
      </c>
      <c r="Q32" s="45">
        <v>0</v>
      </c>
      <c r="R32" s="57">
        <v>44927</v>
      </c>
      <c r="S32" s="57">
        <v>45291</v>
      </c>
      <c r="U32" s="143"/>
      <c r="W32" s="143"/>
    </row>
    <row r="33" spans="1:23" ht="20.3" x14ac:dyDescent="0.35">
      <c r="A33" s="43">
        <f>A32+1</f>
        <v>21</v>
      </c>
      <c r="B33" s="47" t="s">
        <v>3680</v>
      </c>
      <c r="C33" s="43">
        <v>39446</v>
      </c>
      <c r="D33" s="43" t="s">
        <v>1899</v>
      </c>
      <c r="E33" s="43">
        <v>1962</v>
      </c>
      <c r="F33" s="43" t="s">
        <v>2131</v>
      </c>
      <c r="G33" s="56" t="s">
        <v>2097</v>
      </c>
      <c r="H33" s="43">
        <v>5</v>
      </c>
      <c r="I33" s="43">
        <v>3</v>
      </c>
      <c r="J33" s="43" t="s">
        <v>2131</v>
      </c>
      <c r="K33" s="45">
        <v>4099.6000000000004</v>
      </c>
      <c r="L33" s="45">
        <v>2554.3000000000002</v>
      </c>
      <c r="M33" s="517">
        <f>VLOOKUP(C33,'Раздел 2'!D21:Q152,14,0)</f>
        <v>6444326.8899999987</v>
      </c>
      <c r="N33" s="45">
        <f t="shared" si="0"/>
        <v>6444275.2217435865</v>
      </c>
      <c r="O33" s="45">
        <v>0</v>
      </c>
      <c r="P33" s="45">
        <v>51.668256412564183</v>
      </c>
      <c r="Q33" s="45">
        <v>0</v>
      </c>
      <c r="R33" s="57">
        <v>44927</v>
      </c>
      <c r="S33" s="57">
        <v>45291</v>
      </c>
      <c r="U33" s="143"/>
      <c r="W33" s="143"/>
    </row>
    <row r="34" spans="1:23" ht="20.3" x14ac:dyDescent="0.35">
      <c r="A34" s="43">
        <f t="shared" si="2"/>
        <v>22</v>
      </c>
      <c r="B34" s="47" t="s">
        <v>3681</v>
      </c>
      <c r="C34" s="43">
        <v>39456</v>
      </c>
      <c r="D34" s="43" t="s">
        <v>1899</v>
      </c>
      <c r="E34" s="43">
        <v>1962</v>
      </c>
      <c r="F34" s="43" t="s">
        <v>2131</v>
      </c>
      <c r="G34" s="56" t="s">
        <v>2097</v>
      </c>
      <c r="H34" s="43">
        <v>5</v>
      </c>
      <c r="I34" s="43">
        <v>3</v>
      </c>
      <c r="J34" s="43" t="s">
        <v>2131</v>
      </c>
      <c r="K34" s="45">
        <v>4090.1</v>
      </c>
      <c r="L34" s="45">
        <v>2540.6999999999998</v>
      </c>
      <c r="M34" s="517">
        <f>VLOOKUP(C34,'Раздел 2'!D22:Q153,14,0)</f>
        <v>6511602.7400000002</v>
      </c>
      <c r="N34" s="45">
        <f t="shared" si="0"/>
        <v>6511550.5074722525</v>
      </c>
      <c r="O34" s="45">
        <v>0</v>
      </c>
      <c r="P34" s="45">
        <v>52.232527747806181</v>
      </c>
      <c r="Q34" s="45">
        <v>0</v>
      </c>
      <c r="R34" s="57">
        <v>44927</v>
      </c>
      <c r="S34" s="57">
        <v>45291</v>
      </c>
      <c r="U34" s="143"/>
      <c r="W34" s="143"/>
    </row>
    <row r="35" spans="1:23" ht="20.3" x14ac:dyDescent="0.35">
      <c r="A35" s="43">
        <f t="shared" si="2"/>
        <v>23</v>
      </c>
      <c r="B35" s="47" t="s">
        <v>3682</v>
      </c>
      <c r="C35" s="43">
        <v>39645</v>
      </c>
      <c r="D35" s="43" t="s">
        <v>1899</v>
      </c>
      <c r="E35" s="43">
        <v>1963</v>
      </c>
      <c r="F35" s="43" t="s">
        <v>2131</v>
      </c>
      <c r="G35" s="56" t="s">
        <v>2097</v>
      </c>
      <c r="H35" s="43">
        <v>5</v>
      </c>
      <c r="I35" s="43">
        <v>3</v>
      </c>
      <c r="J35" s="43" t="s">
        <v>2131</v>
      </c>
      <c r="K35" s="45">
        <v>4162.5</v>
      </c>
      <c r="L35" s="45">
        <v>2592.6</v>
      </c>
      <c r="M35" s="517">
        <f>VLOOKUP(C35,'Раздел 2'!D23:Q154,14,0)</f>
        <v>7250947.7300000004</v>
      </c>
      <c r="N35" s="45">
        <f t="shared" si="0"/>
        <v>7250895.2676444044</v>
      </c>
      <c r="O35" s="45">
        <v>0</v>
      </c>
      <c r="P35" s="45">
        <v>52.462355596419776</v>
      </c>
      <c r="Q35" s="45">
        <v>0</v>
      </c>
      <c r="R35" s="57">
        <v>44927</v>
      </c>
      <c r="S35" s="57">
        <v>45291</v>
      </c>
      <c r="U35" s="143"/>
      <c r="W35" s="143"/>
    </row>
    <row r="36" spans="1:23" ht="20.3" x14ac:dyDescent="0.35">
      <c r="A36" s="43">
        <f t="shared" si="2"/>
        <v>24</v>
      </c>
      <c r="B36" s="47" t="s">
        <v>3683</v>
      </c>
      <c r="C36" s="43">
        <v>39943</v>
      </c>
      <c r="D36" s="43" t="s">
        <v>1899</v>
      </c>
      <c r="E36" s="43">
        <v>1962</v>
      </c>
      <c r="F36" s="43" t="s">
        <v>2131</v>
      </c>
      <c r="G36" s="56" t="s">
        <v>2097</v>
      </c>
      <c r="H36" s="43">
        <v>4</v>
      </c>
      <c r="I36" s="43">
        <v>3</v>
      </c>
      <c r="J36" s="43" t="s">
        <v>2131</v>
      </c>
      <c r="K36" s="45">
        <v>3569</v>
      </c>
      <c r="L36" s="45">
        <v>2062.6</v>
      </c>
      <c r="M36" s="517">
        <f>VLOOKUP(C36,'Раздел 2'!D24:Q155,14,0)</f>
        <v>144035.63</v>
      </c>
      <c r="N36" s="45">
        <f t="shared" si="0"/>
        <v>144035.63</v>
      </c>
      <c r="O36" s="45">
        <v>0</v>
      </c>
      <c r="P36" s="45">
        <v>0</v>
      </c>
      <c r="Q36" s="45">
        <v>0</v>
      </c>
      <c r="R36" s="57">
        <v>44927</v>
      </c>
      <c r="S36" s="57">
        <v>45291</v>
      </c>
      <c r="U36" s="143"/>
    </row>
    <row r="37" spans="1:23" ht="20.3" x14ac:dyDescent="0.35">
      <c r="A37" s="43">
        <f t="shared" si="2"/>
        <v>25</v>
      </c>
      <c r="B37" s="44" t="s">
        <v>3684</v>
      </c>
      <c r="C37" s="43">
        <v>39898</v>
      </c>
      <c r="D37" s="43" t="s">
        <v>1899</v>
      </c>
      <c r="E37" s="43">
        <v>1962</v>
      </c>
      <c r="F37" s="43" t="s">
        <v>2131</v>
      </c>
      <c r="G37" s="56" t="s">
        <v>2097</v>
      </c>
      <c r="H37" s="43">
        <v>4</v>
      </c>
      <c r="I37" s="43">
        <v>3</v>
      </c>
      <c r="J37" s="43" t="s">
        <v>2131</v>
      </c>
      <c r="K37" s="45">
        <v>3578.6</v>
      </c>
      <c r="L37" s="45">
        <v>2064.1</v>
      </c>
      <c r="M37" s="517">
        <f>VLOOKUP(C37,'Раздел 2'!D10:Q142,14,0)</f>
        <v>63394.79</v>
      </c>
      <c r="N37" s="45">
        <f t="shared" si="0"/>
        <v>63394.79</v>
      </c>
      <c r="O37" s="45">
        <v>0</v>
      </c>
      <c r="P37" s="45">
        <v>0</v>
      </c>
      <c r="Q37" s="45">
        <v>0</v>
      </c>
      <c r="R37" s="57">
        <v>44927</v>
      </c>
      <c r="S37" s="57">
        <v>45291</v>
      </c>
      <c r="U37" s="143"/>
    </row>
    <row r="38" spans="1:23" ht="20.3" x14ac:dyDescent="0.35">
      <c r="A38" s="43">
        <f t="shared" si="2"/>
        <v>26</v>
      </c>
      <c r="B38" s="47" t="s">
        <v>3685</v>
      </c>
      <c r="C38" s="43">
        <v>39932</v>
      </c>
      <c r="D38" s="43" t="s">
        <v>1899</v>
      </c>
      <c r="E38" s="43">
        <v>1962</v>
      </c>
      <c r="F38" s="43" t="s">
        <v>2131</v>
      </c>
      <c r="G38" s="56" t="s">
        <v>2097</v>
      </c>
      <c r="H38" s="43">
        <v>4</v>
      </c>
      <c r="I38" s="43">
        <v>3</v>
      </c>
      <c r="J38" s="43" t="s">
        <v>2131</v>
      </c>
      <c r="K38" s="45">
        <v>3561</v>
      </c>
      <c r="L38" s="45">
        <v>2051.5</v>
      </c>
      <c r="M38" s="517">
        <f>VLOOKUP(C38,'Раздел 2'!D25:Q157,14,0)</f>
        <v>131029.07</v>
      </c>
      <c r="N38" s="45">
        <f t="shared" si="0"/>
        <v>131029.07</v>
      </c>
      <c r="O38" s="45">
        <v>0</v>
      </c>
      <c r="P38" s="45">
        <v>0</v>
      </c>
      <c r="Q38" s="45">
        <v>0</v>
      </c>
      <c r="R38" s="57">
        <v>44927</v>
      </c>
      <c r="S38" s="57">
        <v>45291</v>
      </c>
      <c r="U38" s="143"/>
    </row>
    <row r="39" spans="1:23" ht="20.3" x14ac:dyDescent="0.35">
      <c r="A39" s="43">
        <f t="shared" si="2"/>
        <v>27</v>
      </c>
      <c r="B39" s="47" t="s">
        <v>3686</v>
      </c>
      <c r="C39" s="43">
        <v>40028</v>
      </c>
      <c r="D39" s="43" t="s">
        <v>1899</v>
      </c>
      <c r="E39" s="43">
        <v>1960</v>
      </c>
      <c r="F39" s="43" t="s">
        <v>2131</v>
      </c>
      <c r="G39" s="56" t="s">
        <v>2097</v>
      </c>
      <c r="H39" s="43">
        <v>4</v>
      </c>
      <c r="I39" s="43">
        <v>3</v>
      </c>
      <c r="J39" s="43" t="s">
        <v>2131</v>
      </c>
      <c r="K39" s="45">
        <v>3547.9</v>
      </c>
      <c r="L39" s="45">
        <v>2038.7</v>
      </c>
      <c r="M39" s="517">
        <f>VLOOKUP(C39,'Раздел 2'!D26:Q158,14,0)</f>
        <v>3544730.14</v>
      </c>
      <c r="N39" s="45">
        <f t="shared" si="0"/>
        <v>3544730.14</v>
      </c>
      <c r="O39" s="45">
        <v>0</v>
      </c>
      <c r="P39" s="45">
        <v>0</v>
      </c>
      <c r="Q39" s="45">
        <v>0</v>
      </c>
      <c r="R39" s="57">
        <v>44927</v>
      </c>
      <c r="S39" s="57">
        <v>45291</v>
      </c>
      <c r="U39" s="143"/>
    </row>
    <row r="40" spans="1:23" ht="20.3" x14ac:dyDescent="0.35">
      <c r="A40" s="43">
        <f t="shared" si="2"/>
        <v>28</v>
      </c>
      <c r="B40" s="44" t="s">
        <v>1573</v>
      </c>
      <c r="C40" s="43">
        <v>40155</v>
      </c>
      <c r="D40" s="43" t="s">
        <v>1899</v>
      </c>
      <c r="E40" s="43">
        <v>1996</v>
      </c>
      <c r="F40" s="43" t="s">
        <v>2131</v>
      </c>
      <c r="G40" s="56" t="s">
        <v>2097</v>
      </c>
      <c r="H40" s="43">
        <v>10</v>
      </c>
      <c r="I40" s="43">
        <v>2</v>
      </c>
      <c r="J40" s="43">
        <v>2</v>
      </c>
      <c r="K40" s="45">
        <v>6847.8</v>
      </c>
      <c r="L40" s="45">
        <v>4580.3</v>
      </c>
      <c r="M40" s="517">
        <f>VLOOKUP(C40,'Раздел 2'!D:Q,14,0)</f>
        <v>4766404.0699999994</v>
      </c>
      <c r="N40" s="45">
        <f t="shared" si="0"/>
        <v>4766404.0699999994</v>
      </c>
      <c r="O40" s="45">
        <v>0</v>
      </c>
      <c r="P40" s="45">
        <v>0</v>
      </c>
      <c r="Q40" s="45">
        <v>0</v>
      </c>
      <c r="R40" s="57">
        <v>44927</v>
      </c>
      <c r="S40" s="57">
        <v>45291</v>
      </c>
      <c r="U40" s="143"/>
    </row>
    <row r="41" spans="1:23" ht="20.3" x14ac:dyDescent="0.35">
      <c r="A41" s="43">
        <f>A40+1</f>
        <v>29</v>
      </c>
      <c r="B41" s="44" t="s">
        <v>1716</v>
      </c>
      <c r="C41" s="43">
        <v>39781</v>
      </c>
      <c r="D41" s="43" t="s">
        <v>1899</v>
      </c>
      <c r="E41" s="43">
        <v>1996</v>
      </c>
      <c r="F41" s="43" t="s">
        <v>2131</v>
      </c>
      <c r="G41" s="56" t="s">
        <v>2097</v>
      </c>
      <c r="H41" s="43">
        <v>9</v>
      </c>
      <c r="I41" s="43">
        <v>4</v>
      </c>
      <c r="J41" s="43">
        <v>6</v>
      </c>
      <c r="K41" s="45">
        <v>19302.8</v>
      </c>
      <c r="L41" s="45">
        <v>13939.2</v>
      </c>
      <c r="M41" s="517">
        <f>VLOOKUP(C41,'Раздел 2'!D:Q,14,0)</f>
        <v>13142961.710000001</v>
      </c>
      <c r="N41" s="45">
        <f t="shared" si="0"/>
        <v>13142961.710000001</v>
      </c>
      <c r="O41" s="45">
        <v>0</v>
      </c>
      <c r="P41" s="45">
        <v>0</v>
      </c>
      <c r="Q41" s="45">
        <v>0</v>
      </c>
      <c r="R41" s="57">
        <v>44927</v>
      </c>
      <c r="S41" s="57">
        <v>45291</v>
      </c>
      <c r="U41" s="143"/>
    </row>
    <row r="42" spans="1:23" ht="20.3" x14ac:dyDescent="0.35">
      <c r="A42" s="43">
        <f t="shared" si="2"/>
        <v>30</v>
      </c>
      <c r="B42" s="44" t="s">
        <v>1712</v>
      </c>
      <c r="C42" s="43">
        <v>46149</v>
      </c>
      <c r="D42" s="43" t="s">
        <v>1899</v>
      </c>
      <c r="E42" s="43">
        <v>2004</v>
      </c>
      <c r="F42" s="43" t="s">
        <v>2131</v>
      </c>
      <c r="G42" s="56" t="s">
        <v>2101</v>
      </c>
      <c r="H42" s="43">
        <v>10</v>
      </c>
      <c r="I42" s="43">
        <v>6</v>
      </c>
      <c r="J42" s="43">
        <v>2</v>
      </c>
      <c r="K42" s="45">
        <v>18634</v>
      </c>
      <c r="L42" s="45">
        <v>15001.9</v>
      </c>
      <c r="M42" s="517">
        <f>VLOOKUP(C42,'Раздел 2'!D:Q,14,0)</f>
        <v>4507318.66</v>
      </c>
      <c r="N42" s="45">
        <f t="shared" si="0"/>
        <v>4507318.66</v>
      </c>
      <c r="O42" s="45">
        <v>0</v>
      </c>
      <c r="P42" s="45">
        <v>0</v>
      </c>
      <c r="Q42" s="45">
        <v>0</v>
      </c>
      <c r="R42" s="57">
        <v>44927</v>
      </c>
      <c r="S42" s="57">
        <v>45291</v>
      </c>
      <c r="U42" s="143"/>
    </row>
    <row r="43" spans="1:23" ht="20.3" x14ac:dyDescent="0.35">
      <c r="A43" s="43">
        <f>A42+1</f>
        <v>31</v>
      </c>
      <c r="B43" s="44" t="s">
        <v>3259</v>
      </c>
      <c r="C43" s="43">
        <v>39784</v>
      </c>
      <c r="D43" s="43" t="s">
        <v>1899</v>
      </c>
      <c r="E43" s="43">
        <v>2003</v>
      </c>
      <c r="F43" s="43" t="s">
        <v>2131</v>
      </c>
      <c r="G43" s="56" t="s">
        <v>3260</v>
      </c>
      <c r="H43" s="43">
        <v>9</v>
      </c>
      <c r="I43" s="43">
        <v>6</v>
      </c>
      <c r="J43" s="43">
        <v>2</v>
      </c>
      <c r="K43" s="45">
        <v>15260.18</v>
      </c>
      <c r="L43" s="45">
        <v>13417.68</v>
      </c>
      <c r="M43" s="517">
        <f>VLOOKUP(C43,'Раздел 2'!D:Q,14,0)</f>
        <v>4467352.8899999997</v>
      </c>
      <c r="N43" s="45">
        <f t="shared" si="0"/>
        <v>4467352.8899999997</v>
      </c>
      <c r="O43" s="45">
        <v>0</v>
      </c>
      <c r="P43" s="45">
        <v>0</v>
      </c>
      <c r="Q43" s="45">
        <v>0</v>
      </c>
      <c r="R43" s="57">
        <v>44927</v>
      </c>
      <c r="S43" s="57">
        <v>45291</v>
      </c>
      <c r="U43" s="143"/>
    </row>
    <row r="44" spans="1:23" ht="20.3" x14ac:dyDescent="0.35">
      <c r="A44" s="43">
        <f t="shared" si="2"/>
        <v>32</v>
      </c>
      <c r="B44" s="44" t="s">
        <v>1717</v>
      </c>
      <c r="C44" s="43">
        <v>39796</v>
      </c>
      <c r="D44" s="43" t="s">
        <v>1899</v>
      </c>
      <c r="E44" s="43">
        <v>2003</v>
      </c>
      <c r="F44" s="43" t="s">
        <v>2131</v>
      </c>
      <c r="G44" s="56" t="s">
        <v>2097</v>
      </c>
      <c r="H44" s="43">
        <v>9</v>
      </c>
      <c r="I44" s="43">
        <v>7</v>
      </c>
      <c r="J44" s="43">
        <v>5</v>
      </c>
      <c r="K44" s="45">
        <v>18278.849999999999</v>
      </c>
      <c r="L44" s="45">
        <v>12033.8</v>
      </c>
      <c r="M44" s="517">
        <f>VLOOKUP(C44,'Раздел 2'!D:Q,14,0)</f>
        <v>10735953.879999999</v>
      </c>
      <c r="N44" s="45">
        <f t="shared" si="0"/>
        <v>10735953.879999999</v>
      </c>
      <c r="O44" s="45">
        <v>0</v>
      </c>
      <c r="P44" s="45">
        <v>0</v>
      </c>
      <c r="Q44" s="45">
        <v>0</v>
      </c>
      <c r="R44" s="57">
        <v>44927</v>
      </c>
      <c r="S44" s="57">
        <v>45291</v>
      </c>
      <c r="U44" s="143"/>
    </row>
    <row r="45" spans="1:23" ht="20.3" x14ac:dyDescent="0.35">
      <c r="A45" s="43">
        <f t="shared" si="2"/>
        <v>33</v>
      </c>
      <c r="B45" s="44" t="s">
        <v>2141</v>
      </c>
      <c r="C45" s="43">
        <v>39813</v>
      </c>
      <c r="D45" s="43" t="s">
        <v>1899</v>
      </c>
      <c r="E45" s="43">
        <v>1999</v>
      </c>
      <c r="F45" s="43" t="s">
        <v>2131</v>
      </c>
      <c r="G45" s="56" t="s">
        <v>2098</v>
      </c>
      <c r="H45" s="43">
        <v>9</v>
      </c>
      <c r="I45" s="43">
        <v>13</v>
      </c>
      <c r="J45" s="43">
        <v>6</v>
      </c>
      <c r="K45" s="45">
        <v>25066.7</v>
      </c>
      <c r="L45" s="45">
        <v>16500.400000000001</v>
      </c>
      <c r="M45" s="517">
        <f>VLOOKUP(C45,'Раздел 2'!D:Q,14,0)</f>
        <v>13046621.109999999</v>
      </c>
      <c r="N45" s="45">
        <f t="shared" ref="N45:N76" si="3">M45-P45</f>
        <v>13046621.109999999</v>
      </c>
      <c r="O45" s="45">
        <v>0</v>
      </c>
      <c r="P45" s="45">
        <v>0</v>
      </c>
      <c r="Q45" s="45">
        <v>0</v>
      </c>
      <c r="R45" s="57">
        <v>44927</v>
      </c>
      <c r="S45" s="57">
        <v>45291</v>
      </c>
      <c r="U45" s="143"/>
    </row>
    <row r="46" spans="1:23" ht="20.3" x14ac:dyDescent="0.35">
      <c r="A46" s="43">
        <f t="shared" si="2"/>
        <v>34</v>
      </c>
      <c r="B46" s="44" t="s">
        <v>2142</v>
      </c>
      <c r="C46" s="43">
        <v>39809</v>
      </c>
      <c r="D46" s="43" t="s">
        <v>1899</v>
      </c>
      <c r="E46" s="43">
        <v>2004</v>
      </c>
      <c r="F46" s="43" t="s">
        <v>2131</v>
      </c>
      <c r="G46" s="56" t="s">
        <v>2106</v>
      </c>
      <c r="H46" s="43">
        <v>9</v>
      </c>
      <c r="I46" s="43">
        <v>12</v>
      </c>
      <c r="J46" s="43">
        <v>1</v>
      </c>
      <c r="K46" s="45">
        <v>16399.3</v>
      </c>
      <c r="L46" s="45">
        <v>11188.9</v>
      </c>
      <c r="M46" s="517">
        <f>VLOOKUP(C46,'Раздел 2'!D:Q,14,0)</f>
        <v>2381292.94</v>
      </c>
      <c r="N46" s="45">
        <f t="shared" si="3"/>
        <v>2381292.94</v>
      </c>
      <c r="O46" s="45">
        <v>0</v>
      </c>
      <c r="P46" s="45">
        <v>0</v>
      </c>
      <c r="Q46" s="45">
        <v>0</v>
      </c>
      <c r="R46" s="57">
        <v>44927</v>
      </c>
      <c r="S46" s="57">
        <v>45291</v>
      </c>
      <c r="U46" s="143"/>
    </row>
    <row r="47" spans="1:23" ht="20.3" x14ac:dyDescent="0.35">
      <c r="A47" s="43">
        <f t="shared" si="2"/>
        <v>35</v>
      </c>
      <c r="B47" s="44" t="s">
        <v>3687</v>
      </c>
      <c r="C47" s="43">
        <v>40382</v>
      </c>
      <c r="D47" s="43" t="s">
        <v>1899</v>
      </c>
      <c r="E47" s="43">
        <v>1960</v>
      </c>
      <c r="F47" s="43" t="s">
        <v>2131</v>
      </c>
      <c r="G47" s="56" t="s">
        <v>2097</v>
      </c>
      <c r="H47" s="43">
        <v>4</v>
      </c>
      <c r="I47" s="43">
        <v>4</v>
      </c>
      <c r="J47" s="43" t="s">
        <v>2131</v>
      </c>
      <c r="K47" s="45">
        <v>4672.5200000000004</v>
      </c>
      <c r="L47" s="45">
        <v>2807.1</v>
      </c>
      <c r="M47" s="517">
        <f>VLOOKUP(C47,'Раздел 2'!D27:Q160,14,0)</f>
        <v>8104799.2600000007</v>
      </c>
      <c r="N47" s="45">
        <f t="shared" si="3"/>
        <v>8104741.4972498911</v>
      </c>
      <c r="O47" s="45">
        <v>0</v>
      </c>
      <c r="P47" s="45">
        <v>57.762750109243136</v>
      </c>
      <c r="Q47" s="45">
        <v>0</v>
      </c>
      <c r="R47" s="57">
        <v>44927</v>
      </c>
      <c r="S47" s="57">
        <v>45291</v>
      </c>
      <c r="U47" s="143"/>
      <c r="W47" s="143"/>
    </row>
    <row r="48" spans="1:23" ht="20.3" x14ac:dyDescent="0.35">
      <c r="A48" s="43">
        <f t="shared" si="2"/>
        <v>36</v>
      </c>
      <c r="B48" s="47" t="s">
        <v>796</v>
      </c>
      <c r="C48" s="43">
        <v>40557</v>
      </c>
      <c r="D48" s="43" t="s">
        <v>1899</v>
      </c>
      <c r="E48" s="43">
        <v>1952</v>
      </c>
      <c r="F48" s="43" t="s">
        <v>2131</v>
      </c>
      <c r="G48" s="56" t="s">
        <v>2099</v>
      </c>
      <c r="H48" s="43">
        <v>2</v>
      </c>
      <c r="I48" s="43">
        <v>2</v>
      </c>
      <c r="J48" s="43" t="s">
        <v>2131</v>
      </c>
      <c r="K48" s="45">
        <v>1542.4</v>
      </c>
      <c r="L48" s="45">
        <v>844.4</v>
      </c>
      <c r="M48" s="517">
        <f>VLOOKUP(C48,'Раздел 2'!D28:Q161,14,0)</f>
        <v>1766962.17</v>
      </c>
      <c r="N48" s="45">
        <f t="shared" si="3"/>
        <v>1766962.17</v>
      </c>
      <c r="O48" s="45">
        <v>0</v>
      </c>
      <c r="P48" s="45">
        <v>0</v>
      </c>
      <c r="Q48" s="45">
        <v>0</v>
      </c>
      <c r="R48" s="57">
        <v>44927</v>
      </c>
      <c r="S48" s="57">
        <v>45291</v>
      </c>
      <c r="U48" s="143"/>
    </row>
    <row r="49" spans="1:23" ht="20.3" x14ac:dyDescent="0.35">
      <c r="A49" s="43">
        <f t="shared" si="2"/>
        <v>37</v>
      </c>
      <c r="B49" s="44" t="s">
        <v>2143</v>
      </c>
      <c r="C49" s="43">
        <v>40558</v>
      </c>
      <c r="D49" s="43" t="s">
        <v>1899</v>
      </c>
      <c r="E49" s="43">
        <v>1952</v>
      </c>
      <c r="F49" s="43" t="s">
        <v>2131</v>
      </c>
      <c r="G49" s="56" t="s">
        <v>2099</v>
      </c>
      <c r="H49" s="43">
        <v>2</v>
      </c>
      <c r="I49" s="43">
        <v>1</v>
      </c>
      <c r="J49" s="43" t="s">
        <v>2131</v>
      </c>
      <c r="K49" s="45">
        <v>1007.8</v>
      </c>
      <c r="L49" s="45">
        <v>509.4</v>
      </c>
      <c r="M49" s="517">
        <f>VLOOKUP(C49,'Раздел 2'!D:Q,14,0)</f>
        <v>956777.69</v>
      </c>
      <c r="N49" s="45">
        <f t="shared" si="3"/>
        <v>956777.69</v>
      </c>
      <c r="O49" s="45">
        <v>0</v>
      </c>
      <c r="P49" s="45">
        <v>0</v>
      </c>
      <c r="Q49" s="45">
        <v>0</v>
      </c>
      <c r="R49" s="57">
        <v>44927</v>
      </c>
      <c r="S49" s="57">
        <v>45291</v>
      </c>
      <c r="U49" s="143"/>
    </row>
    <row r="50" spans="1:23" ht="20.3" x14ac:dyDescent="0.35">
      <c r="A50" s="43">
        <f t="shared" si="2"/>
        <v>38</v>
      </c>
      <c r="B50" s="44" t="s">
        <v>3191</v>
      </c>
      <c r="C50" s="43">
        <v>39830</v>
      </c>
      <c r="D50" s="43" t="s">
        <v>1900</v>
      </c>
      <c r="E50" s="43">
        <v>1987</v>
      </c>
      <c r="F50" s="43" t="s">
        <v>2131</v>
      </c>
      <c r="G50" s="56" t="s">
        <v>2097</v>
      </c>
      <c r="H50" s="43">
        <v>5</v>
      </c>
      <c r="I50" s="43">
        <v>6</v>
      </c>
      <c r="J50" s="43" t="s">
        <v>2131</v>
      </c>
      <c r="K50" s="45">
        <v>4468.8</v>
      </c>
      <c r="L50" s="45" t="s">
        <v>2131</v>
      </c>
      <c r="M50" s="517">
        <f>VLOOKUP(C50,'Раздел 2'!D:Q,14,0)</f>
        <v>379240.57</v>
      </c>
      <c r="N50" s="45">
        <f t="shared" si="3"/>
        <v>379240.57</v>
      </c>
      <c r="O50" s="45">
        <v>0</v>
      </c>
      <c r="P50" s="45">
        <v>0</v>
      </c>
      <c r="Q50" s="45">
        <v>0</v>
      </c>
      <c r="R50" s="57">
        <v>44927</v>
      </c>
      <c r="S50" s="57">
        <v>45291</v>
      </c>
      <c r="U50" s="143"/>
    </row>
    <row r="51" spans="1:23" ht="20.3" x14ac:dyDescent="0.35">
      <c r="A51" s="43">
        <f t="shared" si="2"/>
        <v>39</v>
      </c>
      <c r="B51" s="44" t="s">
        <v>3688</v>
      </c>
      <c r="C51" s="43">
        <v>40681</v>
      </c>
      <c r="D51" s="43" t="s">
        <v>1899</v>
      </c>
      <c r="E51" s="43">
        <v>1961</v>
      </c>
      <c r="F51" s="43" t="s">
        <v>2131</v>
      </c>
      <c r="G51" s="56" t="s">
        <v>2097</v>
      </c>
      <c r="H51" s="43">
        <v>5</v>
      </c>
      <c r="I51" s="43">
        <v>3</v>
      </c>
      <c r="J51" s="43" t="s">
        <v>2131</v>
      </c>
      <c r="K51" s="45">
        <v>3996.13</v>
      </c>
      <c r="L51" s="45">
        <v>2550.9</v>
      </c>
      <c r="M51" s="517">
        <f>VLOOKUP(C51,'Раздел 2'!D29:Q162,14,0)</f>
        <v>5980133.7599999998</v>
      </c>
      <c r="N51" s="45">
        <f t="shared" si="3"/>
        <v>5980086.7927522641</v>
      </c>
      <c r="O51" s="45">
        <v>0</v>
      </c>
      <c r="P51" s="45">
        <v>46.967247735519955</v>
      </c>
      <c r="Q51" s="45">
        <v>0</v>
      </c>
      <c r="R51" s="57">
        <v>44927</v>
      </c>
      <c r="S51" s="57">
        <v>45291</v>
      </c>
      <c r="U51" s="143"/>
      <c r="W51" s="143"/>
    </row>
    <row r="52" spans="1:23" ht="20.3" x14ac:dyDescent="0.35">
      <c r="A52" s="43">
        <f t="shared" si="2"/>
        <v>40</v>
      </c>
      <c r="B52" s="44" t="s">
        <v>3689</v>
      </c>
      <c r="C52" s="43">
        <v>40670</v>
      </c>
      <c r="D52" s="43" t="s">
        <v>1899</v>
      </c>
      <c r="E52" s="43">
        <v>1961</v>
      </c>
      <c r="F52" s="43" t="s">
        <v>2131</v>
      </c>
      <c r="G52" s="56" t="s">
        <v>2097</v>
      </c>
      <c r="H52" s="43">
        <v>4</v>
      </c>
      <c r="I52" s="43">
        <v>3</v>
      </c>
      <c r="J52" s="43" t="s">
        <v>2131</v>
      </c>
      <c r="K52" s="45">
        <v>3424.8</v>
      </c>
      <c r="L52" s="45">
        <v>2041.7</v>
      </c>
      <c r="M52" s="517">
        <f>VLOOKUP(C52,'Раздел 2'!D30:Q163,14,0)</f>
        <v>6008721.4799999995</v>
      </c>
      <c r="N52" s="45">
        <f t="shared" si="3"/>
        <v>6008679.1326861167</v>
      </c>
      <c r="O52" s="45">
        <v>0</v>
      </c>
      <c r="P52" s="45">
        <v>42.347313882871809</v>
      </c>
      <c r="Q52" s="45">
        <v>0</v>
      </c>
      <c r="R52" s="57">
        <v>44927</v>
      </c>
      <c r="S52" s="57">
        <v>45291</v>
      </c>
      <c r="U52" s="143"/>
      <c r="W52" s="143"/>
    </row>
    <row r="53" spans="1:23" ht="20.3" x14ac:dyDescent="0.35">
      <c r="A53" s="43">
        <f t="shared" si="2"/>
        <v>41</v>
      </c>
      <c r="B53" s="44" t="s">
        <v>3690</v>
      </c>
      <c r="C53" s="43">
        <v>40672</v>
      </c>
      <c r="D53" s="43" t="s">
        <v>1899</v>
      </c>
      <c r="E53" s="43">
        <v>1961</v>
      </c>
      <c r="F53" s="43" t="s">
        <v>2131</v>
      </c>
      <c r="G53" s="56" t="s">
        <v>2097</v>
      </c>
      <c r="H53" s="43">
        <v>5</v>
      </c>
      <c r="I53" s="43">
        <v>3</v>
      </c>
      <c r="J53" s="43" t="s">
        <v>2131</v>
      </c>
      <c r="K53" s="45">
        <v>4024.5</v>
      </c>
      <c r="L53" s="45">
        <v>2545.4</v>
      </c>
      <c r="M53" s="517">
        <f>VLOOKUP(C53,'Раздел 2'!D31:Q164,14,0)</f>
        <v>6442618.1600000001</v>
      </c>
      <c r="N53" s="45">
        <f t="shared" si="3"/>
        <v>6442569.788591912</v>
      </c>
      <c r="O53" s="45">
        <v>0</v>
      </c>
      <c r="P53" s="45">
        <v>48.371408087904342</v>
      </c>
      <c r="Q53" s="45">
        <v>0</v>
      </c>
      <c r="R53" s="57">
        <v>44927</v>
      </c>
      <c r="S53" s="57">
        <v>45291</v>
      </c>
      <c r="U53" s="143"/>
      <c r="W53" s="143"/>
    </row>
    <row r="54" spans="1:23" ht="20.3" x14ac:dyDescent="0.35">
      <c r="A54" s="43">
        <f t="shared" si="2"/>
        <v>42</v>
      </c>
      <c r="B54" s="47" t="s">
        <v>3691</v>
      </c>
      <c r="C54" s="43">
        <v>40674</v>
      </c>
      <c r="D54" s="43" t="s">
        <v>1899</v>
      </c>
      <c r="E54" s="43">
        <v>1961</v>
      </c>
      <c r="F54" s="43" t="s">
        <v>2131</v>
      </c>
      <c r="G54" s="56" t="s">
        <v>2097</v>
      </c>
      <c r="H54" s="43">
        <v>4</v>
      </c>
      <c r="I54" s="43">
        <v>3</v>
      </c>
      <c r="J54" s="43" t="s">
        <v>2131</v>
      </c>
      <c r="K54" s="45">
        <v>3468.8</v>
      </c>
      <c r="L54" s="45">
        <v>2038.8</v>
      </c>
      <c r="M54" s="517">
        <f>VLOOKUP(C54,'Раздел 2'!D32:Q165,14,0)</f>
        <v>3533744.06</v>
      </c>
      <c r="N54" s="45">
        <f t="shared" si="3"/>
        <v>3533715.033022718</v>
      </c>
      <c r="O54" s="45">
        <v>0</v>
      </c>
      <c r="P54" s="45">
        <v>29.026977281918796</v>
      </c>
      <c r="Q54" s="45">
        <v>0</v>
      </c>
      <c r="R54" s="57">
        <v>44927</v>
      </c>
      <c r="S54" s="57">
        <v>45291</v>
      </c>
      <c r="U54" s="143"/>
      <c r="W54" s="143"/>
    </row>
    <row r="55" spans="1:23" ht="20.3" x14ac:dyDescent="0.35">
      <c r="A55" s="43">
        <f t="shared" si="2"/>
        <v>43</v>
      </c>
      <c r="B55" s="44" t="s">
        <v>3692</v>
      </c>
      <c r="C55" s="43">
        <v>40675</v>
      </c>
      <c r="D55" s="43" t="s">
        <v>1899</v>
      </c>
      <c r="E55" s="43">
        <v>1961</v>
      </c>
      <c r="F55" s="43" t="s">
        <v>2131</v>
      </c>
      <c r="G55" s="56" t="s">
        <v>2097</v>
      </c>
      <c r="H55" s="43">
        <v>5</v>
      </c>
      <c r="I55" s="43">
        <v>4</v>
      </c>
      <c r="J55" s="43" t="s">
        <v>2131</v>
      </c>
      <c r="K55" s="45">
        <v>5468.48</v>
      </c>
      <c r="L55" s="45">
        <v>3483.5</v>
      </c>
      <c r="M55" s="517">
        <f>VLOOKUP(C55,'Раздел 2'!D33:Q166,14,0)</f>
        <v>3942424.69</v>
      </c>
      <c r="N55" s="45">
        <f t="shared" si="3"/>
        <v>3942394.4471429731</v>
      </c>
      <c r="O55" s="45">
        <v>0</v>
      </c>
      <c r="P55" s="45">
        <v>30.242857026661259</v>
      </c>
      <c r="Q55" s="45">
        <v>0</v>
      </c>
      <c r="R55" s="57">
        <v>44927</v>
      </c>
      <c r="S55" s="57">
        <v>45291</v>
      </c>
      <c r="U55" s="143"/>
      <c r="W55" s="143"/>
    </row>
    <row r="56" spans="1:23" ht="20.3" x14ac:dyDescent="0.35">
      <c r="A56" s="43">
        <f t="shared" si="2"/>
        <v>44</v>
      </c>
      <c r="B56" s="44" t="s">
        <v>3190</v>
      </c>
      <c r="C56" s="43">
        <v>39908</v>
      </c>
      <c r="D56" s="43" t="s">
        <v>1900</v>
      </c>
      <c r="E56" s="43">
        <v>1994</v>
      </c>
      <c r="F56" s="43" t="s">
        <v>2131</v>
      </c>
      <c r="G56" s="56" t="s">
        <v>2097</v>
      </c>
      <c r="H56" s="43">
        <v>5</v>
      </c>
      <c r="I56" s="43">
        <v>6</v>
      </c>
      <c r="J56" s="43" t="s">
        <v>2131</v>
      </c>
      <c r="K56" s="45">
        <v>7297.84</v>
      </c>
      <c r="L56" s="45" t="s">
        <v>2131</v>
      </c>
      <c r="M56" s="517">
        <v>399603.72</v>
      </c>
      <c r="N56" s="45">
        <f t="shared" si="3"/>
        <v>399603.72</v>
      </c>
      <c r="O56" s="45">
        <v>0</v>
      </c>
      <c r="P56" s="45">
        <v>0</v>
      </c>
      <c r="Q56" s="45">
        <v>0</v>
      </c>
      <c r="R56" s="57">
        <v>44927</v>
      </c>
      <c r="S56" s="57">
        <v>45291</v>
      </c>
      <c r="U56" s="143"/>
    </row>
    <row r="57" spans="1:23" ht="20.3" x14ac:dyDescent="0.35">
      <c r="A57" s="43">
        <f t="shared" si="2"/>
        <v>45</v>
      </c>
      <c r="B57" s="44" t="s">
        <v>1841</v>
      </c>
      <c r="C57" s="43">
        <v>40787</v>
      </c>
      <c r="D57" s="43" t="s">
        <v>1899</v>
      </c>
      <c r="E57" s="43">
        <v>1959</v>
      </c>
      <c r="F57" s="43" t="s">
        <v>2131</v>
      </c>
      <c r="G57" s="56" t="s">
        <v>2099</v>
      </c>
      <c r="H57" s="43">
        <v>4</v>
      </c>
      <c r="I57" s="43">
        <v>4</v>
      </c>
      <c r="J57" s="43" t="s">
        <v>2131</v>
      </c>
      <c r="K57" s="45">
        <v>4165.38</v>
      </c>
      <c r="L57" s="45">
        <v>2544.6999999999998</v>
      </c>
      <c r="M57" s="517">
        <f>VLOOKUP(C57,'Раздел 2'!D:Q,14,0)</f>
        <v>2564635.44</v>
      </c>
      <c r="N57" s="45">
        <f t="shared" si="3"/>
        <v>2564635.44</v>
      </c>
      <c r="O57" s="45">
        <v>0</v>
      </c>
      <c r="P57" s="45">
        <v>0</v>
      </c>
      <c r="Q57" s="45">
        <v>0</v>
      </c>
      <c r="R57" s="57">
        <v>44927</v>
      </c>
      <c r="S57" s="57">
        <v>45291</v>
      </c>
      <c r="U57" s="143"/>
    </row>
    <row r="58" spans="1:23" ht="20.3" x14ac:dyDescent="0.35">
      <c r="A58" s="43">
        <f t="shared" si="2"/>
        <v>46</v>
      </c>
      <c r="B58" s="44" t="s">
        <v>116</v>
      </c>
      <c r="C58" s="43">
        <v>40808</v>
      </c>
      <c r="D58" s="43" t="s">
        <v>1899</v>
      </c>
      <c r="E58" s="43">
        <v>1961</v>
      </c>
      <c r="F58" s="43" t="s">
        <v>2131</v>
      </c>
      <c r="G58" s="56" t="s">
        <v>2097</v>
      </c>
      <c r="H58" s="43">
        <v>5</v>
      </c>
      <c r="I58" s="43">
        <v>3</v>
      </c>
      <c r="J58" s="43" t="s">
        <v>2131</v>
      </c>
      <c r="K58" s="45">
        <v>3972.22</v>
      </c>
      <c r="L58" s="45">
        <v>2567.9</v>
      </c>
      <c r="M58" s="517">
        <f>VLOOKUP(C58,'Раздел 2'!D34:Q171,14,0)</f>
        <v>5363035.43</v>
      </c>
      <c r="N58" s="45">
        <f t="shared" si="3"/>
        <v>5363009.661117224</v>
      </c>
      <c r="O58" s="45">
        <v>0</v>
      </c>
      <c r="P58" s="45">
        <v>25.76888277577893</v>
      </c>
      <c r="Q58" s="45">
        <v>0</v>
      </c>
      <c r="R58" s="57">
        <v>44927</v>
      </c>
      <c r="S58" s="57">
        <v>45291</v>
      </c>
      <c r="U58" s="143"/>
      <c r="W58" s="143"/>
    </row>
    <row r="59" spans="1:23" ht="20.3" x14ac:dyDescent="0.35">
      <c r="A59" s="43">
        <f t="shared" si="2"/>
        <v>47</v>
      </c>
      <c r="B59" s="44" t="s">
        <v>3693</v>
      </c>
      <c r="C59" s="43">
        <v>40804</v>
      </c>
      <c r="D59" s="43" t="s">
        <v>1899</v>
      </c>
      <c r="E59" s="43">
        <v>1961</v>
      </c>
      <c r="F59" s="43" t="s">
        <v>2131</v>
      </c>
      <c r="G59" s="56" t="s">
        <v>2097</v>
      </c>
      <c r="H59" s="43">
        <v>5</v>
      </c>
      <c r="I59" s="43">
        <v>3</v>
      </c>
      <c r="J59" s="43" t="s">
        <v>2131</v>
      </c>
      <c r="K59" s="45">
        <v>4149.47</v>
      </c>
      <c r="L59" s="45">
        <v>2725.4</v>
      </c>
      <c r="M59" s="517">
        <f>VLOOKUP(C59,'Раздел 2'!D35:Q172,14,0)</f>
        <v>6285697.7199999997</v>
      </c>
      <c r="N59" s="45">
        <f t="shared" si="3"/>
        <v>6285648.410395408</v>
      </c>
      <c r="O59" s="45">
        <v>0</v>
      </c>
      <c r="P59" s="45">
        <v>49.309604591891294</v>
      </c>
      <c r="Q59" s="45">
        <v>0</v>
      </c>
      <c r="R59" s="57">
        <v>44927</v>
      </c>
      <c r="S59" s="57">
        <v>45291</v>
      </c>
      <c r="U59" s="143"/>
      <c r="W59" s="143"/>
    </row>
    <row r="60" spans="1:23" ht="20.3" x14ac:dyDescent="0.35">
      <c r="A60" s="43">
        <f t="shared" si="2"/>
        <v>48</v>
      </c>
      <c r="B60" s="44" t="s">
        <v>1715</v>
      </c>
      <c r="C60" s="43">
        <v>40836</v>
      </c>
      <c r="D60" s="43" t="s">
        <v>1899</v>
      </c>
      <c r="E60" s="43">
        <v>1992</v>
      </c>
      <c r="F60" s="43" t="s">
        <v>2131</v>
      </c>
      <c r="G60" s="56" t="s">
        <v>2097</v>
      </c>
      <c r="H60" s="43">
        <v>10</v>
      </c>
      <c r="I60" s="43">
        <v>2</v>
      </c>
      <c r="J60" s="43">
        <v>2</v>
      </c>
      <c r="K60" s="45">
        <v>6599.8</v>
      </c>
      <c r="L60" s="45">
        <v>4611.5</v>
      </c>
      <c r="M60" s="517">
        <f>VLOOKUP(C60,'Раздел 2'!D:Q,14,0)</f>
        <v>4499244.09</v>
      </c>
      <c r="N60" s="45">
        <f t="shared" si="3"/>
        <v>4499244.09</v>
      </c>
      <c r="O60" s="45">
        <v>0</v>
      </c>
      <c r="P60" s="45">
        <v>0</v>
      </c>
      <c r="Q60" s="45">
        <v>0</v>
      </c>
      <c r="R60" s="57">
        <v>44927</v>
      </c>
      <c r="S60" s="57">
        <v>45291</v>
      </c>
      <c r="U60" s="143"/>
    </row>
    <row r="61" spans="1:23" ht="20.3" x14ac:dyDescent="0.35">
      <c r="A61" s="43">
        <f t="shared" si="2"/>
        <v>49</v>
      </c>
      <c r="B61" s="44" t="s">
        <v>3694</v>
      </c>
      <c r="C61" s="43">
        <v>40827</v>
      </c>
      <c r="D61" s="43" t="s">
        <v>1899</v>
      </c>
      <c r="E61" s="43">
        <v>1964</v>
      </c>
      <c r="F61" s="43" t="s">
        <v>2131</v>
      </c>
      <c r="G61" s="56" t="s">
        <v>2097</v>
      </c>
      <c r="H61" s="43">
        <v>5</v>
      </c>
      <c r="I61" s="43">
        <v>6</v>
      </c>
      <c r="J61" s="43" t="s">
        <v>2131</v>
      </c>
      <c r="K61" s="45">
        <v>8799.9599999999991</v>
      </c>
      <c r="L61" s="45">
        <v>5722.1</v>
      </c>
      <c r="M61" s="517">
        <f>VLOOKUP(C61,'Раздел 2'!D36:Q174,14,0)</f>
        <v>11849715.040000001</v>
      </c>
      <c r="N61" s="45">
        <f t="shared" si="3"/>
        <v>11849623.75078379</v>
      </c>
      <c r="O61" s="45">
        <v>0</v>
      </c>
      <c r="P61" s="45">
        <v>91.289216211902328</v>
      </c>
      <c r="Q61" s="45">
        <v>0</v>
      </c>
      <c r="R61" s="57">
        <v>44927</v>
      </c>
      <c r="S61" s="57">
        <v>45291</v>
      </c>
      <c r="U61" s="143"/>
      <c r="W61" s="143"/>
    </row>
    <row r="62" spans="1:23" ht="20.3" x14ac:dyDescent="0.35">
      <c r="A62" s="43">
        <f t="shared" si="2"/>
        <v>50</v>
      </c>
      <c r="B62" s="47" t="s">
        <v>3695</v>
      </c>
      <c r="C62" s="43">
        <v>40829</v>
      </c>
      <c r="D62" s="43" t="s">
        <v>1899</v>
      </c>
      <c r="E62" s="43">
        <v>1965</v>
      </c>
      <c r="F62" s="43" t="s">
        <v>2131</v>
      </c>
      <c r="G62" s="56" t="s">
        <v>2097</v>
      </c>
      <c r="H62" s="43">
        <v>5</v>
      </c>
      <c r="I62" s="43">
        <v>5</v>
      </c>
      <c r="J62" s="43" t="s">
        <v>2131</v>
      </c>
      <c r="K62" s="45">
        <v>6893.08</v>
      </c>
      <c r="L62" s="45">
        <v>4456.3999999999996</v>
      </c>
      <c r="M62" s="517">
        <f>VLOOKUP(C62,'Раздел 2'!D37:Q175,14,0)</f>
        <v>14067840.680000002</v>
      </c>
      <c r="N62" s="45">
        <f t="shared" si="3"/>
        <v>14067745.849943785</v>
      </c>
      <c r="O62" s="45">
        <v>0</v>
      </c>
      <c r="P62" s="45">
        <v>94.830056217325193</v>
      </c>
      <c r="Q62" s="45">
        <v>0</v>
      </c>
      <c r="R62" s="57">
        <v>44927</v>
      </c>
      <c r="S62" s="57">
        <v>45291</v>
      </c>
      <c r="U62" s="143"/>
      <c r="W62" s="143"/>
    </row>
    <row r="63" spans="1:23" ht="20.3" x14ac:dyDescent="0.35">
      <c r="A63" s="43">
        <f t="shared" si="2"/>
        <v>51</v>
      </c>
      <c r="B63" s="47" t="s">
        <v>3696</v>
      </c>
      <c r="C63" s="43">
        <v>40854</v>
      </c>
      <c r="D63" s="43" t="s">
        <v>1899</v>
      </c>
      <c r="E63" s="43">
        <v>1961</v>
      </c>
      <c r="F63" s="43" t="s">
        <v>2131</v>
      </c>
      <c r="G63" s="56" t="s">
        <v>2097</v>
      </c>
      <c r="H63" s="43">
        <v>5</v>
      </c>
      <c r="I63" s="43">
        <v>4</v>
      </c>
      <c r="J63" s="43" t="s">
        <v>2131</v>
      </c>
      <c r="K63" s="45">
        <v>5437.62</v>
      </c>
      <c r="L63" s="45">
        <v>3509.8</v>
      </c>
      <c r="M63" s="517">
        <f>VLOOKUP(C63,'Раздел 2'!D38:Q176,14,0)</f>
        <v>8240707.7700000005</v>
      </c>
      <c r="N63" s="45">
        <f t="shared" si="3"/>
        <v>8240652.4456453985</v>
      </c>
      <c r="O63" s="45">
        <v>0</v>
      </c>
      <c r="P63" s="45">
        <v>55.324354602103021</v>
      </c>
      <c r="Q63" s="45">
        <v>0</v>
      </c>
      <c r="R63" s="57">
        <v>44927</v>
      </c>
      <c r="S63" s="57">
        <v>45291</v>
      </c>
      <c r="U63" s="143"/>
      <c r="W63" s="143"/>
    </row>
    <row r="64" spans="1:23" ht="20.3" x14ac:dyDescent="0.35">
      <c r="A64" s="43">
        <f t="shared" si="2"/>
        <v>52</v>
      </c>
      <c r="B64" s="47" t="s">
        <v>3697</v>
      </c>
      <c r="C64" s="43">
        <v>40856</v>
      </c>
      <c r="D64" s="43" t="s">
        <v>1899</v>
      </c>
      <c r="E64" s="43">
        <v>1961</v>
      </c>
      <c r="F64" s="43" t="s">
        <v>2131</v>
      </c>
      <c r="G64" s="56" t="s">
        <v>2097</v>
      </c>
      <c r="H64" s="43">
        <v>5</v>
      </c>
      <c r="I64" s="43">
        <v>4</v>
      </c>
      <c r="J64" s="43" t="s">
        <v>2131</v>
      </c>
      <c r="K64" s="45">
        <v>5411.62</v>
      </c>
      <c r="L64" s="45">
        <v>3491.8</v>
      </c>
      <c r="M64" s="517">
        <f>VLOOKUP(C64,'Раздел 2'!D39:Q177,14,0)</f>
        <v>9162385.4900000002</v>
      </c>
      <c r="N64" s="45">
        <f t="shared" si="3"/>
        <v>9162314.85320515</v>
      </c>
      <c r="O64" s="45">
        <v>0</v>
      </c>
      <c r="P64" s="45">
        <v>70.636794850895143</v>
      </c>
      <c r="Q64" s="45">
        <v>0</v>
      </c>
      <c r="R64" s="57">
        <v>44927</v>
      </c>
      <c r="S64" s="57">
        <v>45291</v>
      </c>
      <c r="U64" s="143"/>
      <c r="W64" s="143"/>
    </row>
    <row r="65" spans="1:23" ht="20.3" x14ac:dyDescent="0.35">
      <c r="A65" s="43">
        <f t="shared" si="2"/>
        <v>53</v>
      </c>
      <c r="B65" s="47" t="s">
        <v>123</v>
      </c>
      <c r="C65" s="43">
        <v>40860</v>
      </c>
      <c r="D65" s="43" t="s">
        <v>1899</v>
      </c>
      <c r="E65" s="43">
        <v>1962</v>
      </c>
      <c r="F65" s="43" t="s">
        <v>2131</v>
      </c>
      <c r="G65" s="56" t="s">
        <v>2098</v>
      </c>
      <c r="H65" s="43">
        <v>5</v>
      </c>
      <c r="I65" s="43">
        <v>3</v>
      </c>
      <c r="J65" s="43" t="s">
        <v>2131</v>
      </c>
      <c r="K65" s="45">
        <v>4527.12</v>
      </c>
      <c r="L65" s="45">
        <v>1949.32</v>
      </c>
      <c r="M65" s="517">
        <f>VLOOKUP(C65,'Раздел 2'!D40:Q178,14,0)</f>
        <v>3802111.31</v>
      </c>
      <c r="N65" s="45">
        <f t="shared" si="3"/>
        <v>3802081.0212219935</v>
      </c>
      <c r="O65" s="45">
        <v>0</v>
      </c>
      <c r="P65" s="45">
        <v>30.288778006542024</v>
      </c>
      <c r="Q65" s="45">
        <v>0</v>
      </c>
      <c r="R65" s="57">
        <v>44927</v>
      </c>
      <c r="S65" s="57">
        <v>45291</v>
      </c>
      <c r="U65" s="143"/>
      <c r="W65" s="143"/>
    </row>
    <row r="66" spans="1:23" ht="20.3" x14ac:dyDescent="0.35">
      <c r="A66" s="43">
        <f t="shared" si="2"/>
        <v>54</v>
      </c>
      <c r="B66" s="47" t="s">
        <v>3698</v>
      </c>
      <c r="C66" s="43">
        <v>40861</v>
      </c>
      <c r="D66" s="43" t="s">
        <v>1899</v>
      </c>
      <c r="E66" s="43">
        <v>1961</v>
      </c>
      <c r="F66" s="43" t="s">
        <v>2131</v>
      </c>
      <c r="G66" s="56" t="s">
        <v>2097</v>
      </c>
      <c r="H66" s="43">
        <v>5</v>
      </c>
      <c r="I66" s="43">
        <v>4</v>
      </c>
      <c r="J66" s="43" t="s">
        <v>2131</v>
      </c>
      <c r="K66" s="45">
        <v>5408.81</v>
      </c>
      <c r="L66" s="45">
        <v>3485.6</v>
      </c>
      <c r="M66" s="517">
        <f>VLOOKUP(C66,'Раздел 2'!D41:Q179,14,0)</f>
        <v>3998434.48</v>
      </c>
      <c r="N66" s="45">
        <f t="shared" si="3"/>
        <v>3998404.1452157684</v>
      </c>
      <c r="O66" s="45">
        <v>0</v>
      </c>
      <c r="P66" s="45">
        <v>30.334784231708873</v>
      </c>
      <c r="Q66" s="45">
        <v>0</v>
      </c>
      <c r="R66" s="57">
        <v>44927</v>
      </c>
      <c r="S66" s="57">
        <v>45291</v>
      </c>
      <c r="U66" s="143"/>
      <c r="W66" s="143"/>
    </row>
    <row r="67" spans="1:23" ht="20.3" x14ac:dyDescent="0.35">
      <c r="A67" s="43">
        <f t="shared" si="2"/>
        <v>55</v>
      </c>
      <c r="B67" s="47" t="s">
        <v>3699</v>
      </c>
      <c r="C67" s="43">
        <v>40864</v>
      </c>
      <c r="D67" s="43" t="s">
        <v>1899</v>
      </c>
      <c r="E67" s="43">
        <v>1962</v>
      </c>
      <c r="F67" s="43" t="s">
        <v>2131</v>
      </c>
      <c r="G67" s="56" t="s">
        <v>2097</v>
      </c>
      <c r="H67" s="43">
        <v>5</v>
      </c>
      <c r="I67" s="43">
        <v>3</v>
      </c>
      <c r="J67" s="43" t="s">
        <v>2131</v>
      </c>
      <c r="K67" s="45">
        <v>3972.42</v>
      </c>
      <c r="L67" s="45">
        <v>2555.1999999999998</v>
      </c>
      <c r="M67" s="517">
        <f>VLOOKUP(C67,'Раздел 2'!D42:Q180,14,0)</f>
        <v>7457552.0200000005</v>
      </c>
      <c r="N67" s="45">
        <f t="shared" si="3"/>
        <v>7457493.2840634761</v>
      </c>
      <c r="O67" s="45">
        <v>0</v>
      </c>
      <c r="P67" s="45">
        <v>58.735936524502932</v>
      </c>
      <c r="Q67" s="45">
        <v>0</v>
      </c>
      <c r="R67" s="57">
        <v>44927</v>
      </c>
      <c r="S67" s="57">
        <v>45291</v>
      </c>
      <c r="U67" s="143"/>
      <c r="W67" s="143"/>
    </row>
    <row r="68" spans="1:23" ht="20.3" x14ac:dyDescent="0.35">
      <c r="A68" s="43">
        <f t="shared" si="2"/>
        <v>56</v>
      </c>
      <c r="B68" s="44" t="s">
        <v>3700</v>
      </c>
      <c r="C68" s="43">
        <v>40845</v>
      </c>
      <c r="D68" s="43" t="s">
        <v>1899</v>
      </c>
      <c r="E68" s="43">
        <v>1962</v>
      </c>
      <c r="F68" s="43" t="s">
        <v>2131</v>
      </c>
      <c r="G68" s="56" t="s">
        <v>2097</v>
      </c>
      <c r="H68" s="43">
        <v>5</v>
      </c>
      <c r="I68" s="43">
        <v>4</v>
      </c>
      <c r="J68" s="43" t="s">
        <v>2131</v>
      </c>
      <c r="K68" s="45">
        <v>5232.88</v>
      </c>
      <c r="L68" s="45">
        <v>3513.7</v>
      </c>
      <c r="M68" s="517">
        <f>VLOOKUP(C68,'Раздел 2'!D43:Q181,14,0)</f>
        <v>8175797.5100000007</v>
      </c>
      <c r="N68" s="45">
        <f t="shared" si="3"/>
        <v>8175747.4508926244</v>
      </c>
      <c r="O68" s="45">
        <v>0</v>
      </c>
      <c r="P68" s="45">
        <v>50.059107376465285</v>
      </c>
      <c r="Q68" s="45">
        <v>0</v>
      </c>
      <c r="R68" s="57">
        <v>44927</v>
      </c>
      <c r="S68" s="57">
        <v>45291</v>
      </c>
      <c r="U68" s="143"/>
      <c r="W68" s="143"/>
    </row>
    <row r="69" spans="1:23" ht="20.3" x14ac:dyDescent="0.35">
      <c r="A69" s="43">
        <f t="shared" si="2"/>
        <v>57</v>
      </c>
      <c r="B69" s="44" t="s">
        <v>3701</v>
      </c>
      <c r="C69" s="43">
        <v>40888</v>
      </c>
      <c r="D69" s="43" t="s">
        <v>1899</v>
      </c>
      <c r="E69" s="43">
        <v>1960</v>
      </c>
      <c r="F69" s="43" t="s">
        <v>2131</v>
      </c>
      <c r="G69" s="56" t="s">
        <v>2097</v>
      </c>
      <c r="H69" s="43">
        <v>5</v>
      </c>
      <c r="I69" s="43">
        <v>3</v>
      </c>
      <c r="J69" s="43" t="s">
        <v>2131</v>
      </c>
      <c r="K69" s="45">
        <v>3981.12</v>
      </c>
      <c r="L69" s="45">
        <v>2535.9</v>
      </c>
      <c r="M69" s="517">
        <f>VLOOKUP(C69,'Раздел 2'!D44:Q182,14,0)</f>
        <v>7588044.5999999996</v>
      </c>
      <c r="N69" s="45">
        <f t="shared" si="3"/>
        <v>7587992.4221472666</v>
      </c>
      <c r="O69" s="45">
        <v>0</v>
      </c>
      <c r="P69" s="45">
        <v>52.177852732777495</v>
      </c>
      <c r="Q69" s="45">
        <v>0</v>
      </c>
      <c r="R69" s="57">
        <v>44927</v>
      </c>
      <c r="S69" s="57">
        <v>45291</v>
      </c>
      <c r="U69" s="143"/>
      <c r="W69" s="143"/>
    </row>
    <row r="70" spans="1:23" ht="20.3" x14ac:dyDescent="0.35">
      <c r="A70" s="43">
        <f t="shared" si="2"/>
        <v>58</v>
      </c>
      <c r="B70" s="44" t="s">
        <v>3702</v>
      </c>
      <c r="C70" s="43">
        <v>40876</v>
      </c>
      <c r="D70" s="43" t="s">
        <v>1899</v>
      </c>
      <c r="E70" s="43">
        <v>1961</v>
      </c>
      <c r="F70" s="43" t="s">
        <v>2131</v>
      </c>
      <c r="G70" s="56" t="s">
        <v>2097</v>
      </c>
      <c r="H70" s="43">
        <v>5</v>
      </c>
      <c r="I70" s="43">
        <v>4</v>
      </c>
      <c r="J70" s="43" t="s">
        <v>2131</v>
      </c>
      <c r="K70" s="45">
        <v>5459.38</v>
      </c>
      <c r="L70" s="45">
        <v>3489.6</v>
      </c>
      <c r="M70" s="517">
        <f>VLOOKUP(C70,'Раздел 2'!D45:Q183,14,0)</f>
        <v>8208297.0099999998</v>
      </c>
      <c r="N70" s="45">
        <f t="shared" si="3"/>
        <v>8208235.2496066261</v>
      </c>
      <c r="O70" s="45">
        <v>0</v>
      </c>
      <c r="P70" s="45">
        <v>61.760393373474194</v>
      </c>
      <c r="Q70" s="45">
        <v>0</v>
      </c>
      <c r="R70" s="57">
        <v>44927</v>
      </c>
      <c r="S70" s="57">
        <v>45291</v>
      </c>
      <c r="U70" s="143"/>
      <c r="W70" s="143"/>
    </row>
    <row r="71" spans="1:23" ht="20.3" x14ac:dyDescent="0.35">
      <c r="A71" s="43">
        <f t="shared" si="2"/>
        <v>59</v>
      </c>
      <c r="B71" s="47" t="s">
        <v>3703</v>
      </c>
      <c r="C71" s="43">
        <v>40877</v>
      </c>
      <c r="D71" s="43" t="s">
        <v>1899</v>
      </c>
      <c r="E71" s="43">
        <v>1961</v>
      </c>
      <c r="F71" s="43" t="s">
        <v>2131</v>
      </c>
      <c r="G71" s="56" t="s">
        <v>2097</v>
      </c>
      <c r="H71" s="43">
        <v>5</v>
      </c>
      <c r="I71" s="43">
        <v>4</v>
      </c>
      <c r="J71" s="43" t="s">
        <v>2131</v>
      </c>
      <c r="K71" s="45">
        <v>5456.42</v>
      </c>
      <c r="L71" s="45">
        <v>3481.9</v>
      </c>
      <c r="M71" s="517">
        <f>VLOOKUP(C71,'Раздел 2'!D46:Q184,14,0)</f>
        <v>10684952.77</v>
      </c>
      <c r="N71" s="45">
        <f t="shared" si="3"/>
        <v>10684873.043519966</v>
      </c>
      <c r="O71" s="45">
        <v>0</v>
      </c>
      <c r="P71" s="45">
        <v>79.726480034099566</v>
      </c>
      <c r="Q71" s="45">
        <v>0</v>
      </c>
      <c r="R71" s="57">
        <v>44927</v>
      </c>
      <c r="S71" s="57">
        <v>45291</v>
      </c>
      <c r="U71" s="143"/>
      <c r="W71" s="143"/>
    </row>
    <row r="72" spans="1:23" ht="20.3" x14ac:dyDescent="0.35">
      <c r="A72" s="43">
        <f t="shared" si="2"/>
        <v>60</v>
      </c>
      <c r="B72" s="47" t="s">
        <v>3704</v>
      </c>
      <c r="C72" s="43">
        <v>40881</v>
      </c>
      <c r="D72" s="43" t="s">
        <v>1899</v>
      </c>
      <c r="E72" s="43">
        <v>1961</v>
      </c>
      <c r="F72" s="43" t="s">
        <v>2131</v>
      </c>
      <c r="G72" s="56" t="s">
        <v>2097</v>
      </c>
      <c r="H72" s="43">
        <v>5</v>
      </c>
      <c r="I72" s="43">
        <v>4</v>
      </c>
      <c r="J72" s="43" t="s">
        <v>2131</v>
      </c>
      <c r="K72" s="45">
        <v>5469.3</v>
      </c>
      <c r="L72" s="45">
        <v>3493.4</v>
      </c>
      <c r="M72" s="517">
        <f>VLOOKUP(C72,'Раздел 2'!D47:Q185,14,0)</f>
        <v>9691756.0300000012</v>
      </c>
      <c r="N72" s="45">
        <f t="shared" si="3"/>
        <v>9691684.4788445402</v>
      </c>
      <c r="O72" s="45">
        <v>0</v>
      </c>
      <c r="P72" s="45">
        <v>71.551155461426902</v>
      </c>
      <c r="Q72" s="45">
        <v>0</v>
      </c>
      <c r="R72" s="57">
        <v>44927</v>
      </c>
      <c r="S72" s="57">
        <v>45291</v>
      </c>
      <c r="U72" s="143"/>
      <c r="W72" s="143"/>
    </row>
    <row r="73" spans="1:23" ht="20.3" x14ac:dyDescent="0.35">
      <c r="A73" s="43">
        <f t="shared" si="2"/>
        <v>61</v>
      </c>
      <c r="B73" s="47" t="s">
        <v>3705</v>
      </c>
      <c r="C73" s="43">
        <v>40897</v>
      </c>
      <c r="D73" s="43" t="s">
        <v>1899</v>
      </c>
      <c r="E73" s="43">
        <v>1961</v>
      </c>
      <c r="F73" s="43" t="s">
        <v>2131</v>
      </c>
      <c r="G73" s="56" t="s">
        <v>2097</v>
      </c>
      <c r="H73" s="43">
        <v>4</v>
      </c>
      <c r="I73" s="43">
        <v>3</v>
      </c>
      <c r="J73" s="43" t="s">
        <v>2131</v>
      </c>
      <c r="K73" s="45">
        <v>3405.15</v>
      </c>
      <c r="L73" s="45">
        <v>2024</v>
      </c>
      <c r="M73" s="517">
        <f>VLOOKUP(C73,'Раздел 2'!D48:Q186,14,0)</f>
        <v>4617384.51</v>
      </c>
      <c r="N73" s="45">
        <f t="shared" si="3"/>
        <v>4617349.1454225797</v>
      </c>
      <c r="O73" s="45">
        <v>0</v>
      </c>
      <c r="P73" s="45">
        <v>35.364577419851436</v>
      </c>
      <c r="Q73" s="45">
        <v>0</v>
      </c>
      <c r="R73" s="57">
        <v>44927</v>
      </c>
      <c r="S73" s="57">
        <v>45291</v>
      </c>
      <c r="U73" s="143"/>
      <c r="W73" s="143"/>
    </row>
    <row r="74" spans="1:23" ht="20.3" x14ac:dyDescent="0.35">
      <c r="A74" s="43">
        <f t="shared" si="2"/>
        <v>62</v>
      </c>
      <c r="B74" s="44" t="s">
        <v>3706</v>
      </c>
      <c r="C74" s="43">
        <v>40902</v>
      </c>
      <c r="D74" s="43" t="s">
        <v>1899</v>
      </c>
      <c r="E74" s="43">
        <v>1961</v>
      </c>
      <c r="F74" s="43" t="s">
        <v>2131</v>
      </c>
      <c r="G74" s="56" t="s">
        <v>2097</v>
      </c>
      <c r="H74" s="43">
        <v>4</v>
      </c>
      <c r="I74" s="43">
        <v>2</v>
      </c>
      <c r="J74" s="43" t="s">
        <v>2131</v>
      </c>
      <c r="K74" s="45">
        <v>2153.23</v>
      </c>
      <c r="L74" s="45">
        <v>1275</v>
      </c>
      <c r="M74" s="517">
        <f>VLOOKUP(C74,'Раздел 2'!D49:Q187,14,0)</f>
        <v>1894889.32</v>
      </c>
      <c r="N74" s="45">
        <f t="shared" si="3"/>
        <v>1894874.2354859742</v>
      </c>
      <c r="O74" s="45">
        <v>0</v>
      </c>
      <c r="P74" s="45">
        <v>15.084514025791176</v>
      </c>
      <c r="Q74" s="45">
        <v>0</v>
      </c>
      <c r="R74" s="57">
        <v>44927</v>
      </c>
      <c r="S74" s="57">
        <v>45291</v>
      </c>
      <c r="U74" s="143"/>
      <c r="W74" s="143"/>
    </row>
    <row r="75" spans="1:23" ht="20.3" x14ac:dyDescent="0.35">
      <c r="A75" s="43">
        <f t="shared" ref="A75:A131" si="4">A74+1</f>
        <v>63</v>
      </c>
      <c r="B75" s="44" t="s">
        <v>3707</v>
      </c>
      <c r="C75" s="43">
        <v>40905</v>
      </c>
      <c r="D75" s="43" t="s">
        <v>1899</v>
      </c>
      <c r="E75" s="43">
        <v>1961</v>
      </c>
      <c r="F75" s="43" t="s">
        <v>2131</v>
      </c>
      <c r="G75" s="56" t="s">
        <v>2097</v>
      </c>
      <c r="H75" s="43">
        <v>4</v>
      </c>
      <c r="I75" s="43">
        <v>4</v>
      </c>
      <c r="J75" s="43" t="s">
        <v>2131</v>
      </c>
      <c r="K75" s="45">
        <v>4648.1899999999996</v>
      </c>
      <c r="L75" s="45">
        <v>2785.7</v>
      </c>
      <c r="M75" s="517">
        <f>VLOOKUP(C75,'Раздел 2'!D50:Q188,14,0)</f>
        <v>6797401.0299999993</v>
      </c>
      <c r="N75" s="45">
        <f t="shared" si="3"/>
        <v>6797348.7336497614</v>
      </c>
      <c r="O75" s="45">
        <v>0</v>
      </c>
      <c r="P75" s="45">
        <v>52.296350237764692</v>
      </c>
      <c r="Q75" s="45">
        <v>0</v>
      </c>
      <c r="R75" s="57">
        <v>44927</v>
      </c>
      <c r="S75" s="57">
        <v>45291</v>
      </c>
      <c r="U75" s="143"/>
      <c r="W75" s="143"/>
    </row>
    <row r="76" spans="1:23" ht="20.3" x14ac:dyDescent="0.35">
      <c r="A76" s="43">
        <f t="shared" si="4"/>
        <v>64</v>
      </c>
      <c r="B76" s="44" t="s">
        <v>3708</v>
      </c>
      <c r="C76" s="43">
        <v>40906</v>
      </c>
      <c r="D76" s="43" t="s">
        <v>1899</v>
      </c>
      <c r="E76" s="43">
        <v>1961</v>
      </c>
      <c r="F76" s="43" t="s">
        <v>2131</v>
      </c>
      <c r="G76" s="56" t="s">
        <v>2097</v>
      </c>
      <c r="H76" s="43">
        <v>4</v>
      </c>
      <c r="I76" s="43">
        <v>2</v>
      </c>
      <c r="J76" s="43" t="s">
        <v>2131</v>
      </c>
      <c r="K76" s="45">
        <v>2173.83</v>
      </c>
      <c r="L76" s="45">
        <v>1282.0999999999999</v>
      </c>
      <c r="M76" s="517">
        <f>VLOOKUP(C76,'Раздел 2'!D51:Q189,14,0)</f>
        <v>3264396.42</v>
      </c>
      <c r="N76" s="45">
        <f t="shared" si="3"/>
        <v>3264369.9122635429</v>
      </c>
      <c r="O76" s="45">
        <v>0</v>
      </c>
      <c r="P76" s="45">
        <v>26.50773645692205</v>
      </c>
      <c r="Q76" s="45">
        <v>0</v>
      </c>
      <c r="R76" s="57">
        <v>44927</v>
      </c>
      <c r="S76" s="57">
        <v>45291</v>
      </c>
      <c r="U76" s="143"/>
      <c r="W76" s="143"/>
    </row>
    <row r="77" spans="1:23" ht="20.3" x14ac:dyDescent="0.35">
      <c r="A77" s="43">
        <f t="shared" si="4"/>
        <v>65</v>
      </c>
      <c r="B77" s="47" t="s">
        <v>3709</v>
      </c>
      <c r="C77" s="43">
        <v>40909</v>
      </c>
      <c r="D77" s="43" t="s">
        <v>1899</v>
      </c>
      <c r="E77" s="43">
        <v>1961</v>
      </c>
      <c r="F77" s="43" t="s">
        <v>2131</v>
      </c>
      <c r="G77" s="56" t="s">
        <v>2097</v>
      </c>
      <c r="H77" s="43">
        <v>4</v>
      </c>
      <c r="I77" s="43">
        <v>3</v>
      </c>
      <c r="J77" s="43" t="s">
        <v>2131</v>
      </c>
      <c r="K77" s="45">
        <v>3425.48</v>
      </c>
      <c r="L77" s="45">
        <v>2038.5</v>
      </c>
      <c r="M77" s="517">
        <f>VLOOKUP(C77,'Раздел 2'!D52:Q190,14,0)</f>
        <v>6057403.4100000001</v>
      </c>
      <c r="N77" s="45">
        <f t="shared" ref="N77:N108" si="5">M77-P77</f>
        <v>6057355.9442640608</v>
      </c>
      <c r="O77" s="45">
        <v>0</v>
      </c>
      <c r="P77" s="45">
        <v>47.465735939223492</v>
      </c>
      <c r="Q77" s="45">
        <v>0</v>
      </c>
      <c r="R77" s="57">
        <v>44927</v>
      </c>
      <c r="S77" s="57">
        <v>45291</v>
      </c>
      <c r="U77" s="143"/>
      <c r="W77" s="143"/>
    </row>
    <row r="78" spans="1:23" ht="20.3" x14ac:dyDescent="0.35">
      <c r="A78" s="43">
        <f t="shared" si="4"/>
        <v>66</v>
      </c>
      <c r="B78" s="47" t="s">
        <v>136</v>
      </c>
      <c r="C78" s="43">
        <v>39930</v>
      </c>
      <c r="D78" s="43" t="s">
        <v>1899</v>
      </c>
      <c r="E78" s="43">
        <v>1979</v>
      </c>
      <c r="F78" s="43" t="s">
        <v>2131</v>
      </c>
      <c r="G78" s="56" t="s">
        <v>2097</v>
      </c>
      <c r="H78" s="43">
        <v>9</v>
      </c>
      <c r="I78" s="43">
        <v>1</v>
      </c>
      <c r="J78" s="43" t="s">
        <v>2131</v>
      </c>
      <c r="K78" s="45">
        <v>3083.5</v>
      </c>
      <c r="L78" s="45">
        <v>2061.9</v>
      </c>
      <c r="M78" s="517">
        <f>VLOOKUP(C78,'Раздел 2'!D53:Q191,14,0)</f>
        <v>1304043.6400000001</v>
      </c>
      <c r="N78" s="45">
        <f t="shared" si="5"/>
        <v>1304043.6400000001</v>
      </c>
      <c r="O78" s="45">
        <v>0</v>
      </c>
      <c r="P78" s="45">
        <v>0</v>
      </c>
      <c r="Q78" s="45">
        <v>0</v>
      </c>
      <c r="R78" s="57">
        <v>44927</v>
      </c>
      <c r="S78" s="57">
        <v>45291</v>
      </c>
      <c r="U78" s="143"/>
    </row>
    <row r="79" spans="1:23" ht="20.3" x14ac:dyDescent="0.35">
      <c r="A79" s="43">
        <f t="shared" si="4"/>
        <v>67</v>
      </c>
      <c r="B79" s="44" t="s">
        <v>3710</v>
      </c>
      <c r="C79" s="43">
        <v>40936</v>
      </c>
      <c r="D79" s="43" t="s">
        <v>1899</v>
      </c>
      <c r="E79" s="43">
        <v>1961</v>
      </c>
      <c r="F79" s="43" t="s">
        <v>2131</v>
      </c>
      <c r="G79" s="56" t="s">
        <v>2097</v>
      </c>
      <c r="H79" s="43">
        <v>5</v>
      </c>
      <c r="I79" s="43">
        <v>4</v>
      </c>
      <c r="J79" s="43" t="s">
        <v>2131</v>
      </c>
      <c r="K79" s="45">
        <v>5641.9</v>
      </c>
      <c r="L79" s="45">
        <v>3475.6</v>
      </c>
      <c r="M79" s="517">
        <f>VLOOKUP(C79,'Раздел 2'!D54:Q192,14,0)</f>
        <v>9730598.7199999988</v>
      </c>
      <c r="N79" s="45">
        <f t="shared" si="5"/>
        <v>9730526.7937259339</v>
      </c>
      <c r="O79" s="45">
        <v>0</v>
      </c>
      <c r="P79" s="45">
        <v>71.926274064177036</v>
      </c>
      <c r="Q79" s="45">
        <v>0</v>
      </c>
      <c r="R79" s="57">
        <v>44927</v>
      </c>
      <c r="S79" s="57">
        <v>45291</v>
      </c>
      <c r="U79" s="143"/>
      <c r="W79" s="143"/>
    </row>
    <row r="80" spans="1:23" ht="20.3" x14ac:dyDescent="0.35">
      <c r="A80" s="43">
        <f t="shared" si="4"/>
        <v>68</v>
      </c>
      <c r="B80" s="47" t="s">
        <v>3711</v>
      </c>
      <c r="C80" s="43">
        <v>40943</v>
      </c>
      <c r="D80" s="43" t="s">
        <v>1899</v>
      </c>
      <c r="E80" s="43">
        <v>1961</v>
      </c>
      <c r="F80" s="43" t="s">
        <v>2131</v>
      </c>
      <c r="G80" s="56" t="s">
        <v>2097</v>
      </c>
      <c r="H80" s="43">
        <v>4</v>
      </c>
      <c r="I80" s="43">
        <v>4</v>
      </c>
      <c r="J80" s="43" t="s">
        <v>2131</v>
      </c>
      <c r="K80" s="45">
        <v>4714.6000000000004</v>
      </c>
      <c r="L80" s="45">
        <v>2803.9</v>
      </c>
      <c r="M80" s="517">
        <f>VLOOKUP(C80,'Раздел 2'!D55:Q193,14,0)</f>
        <v>8314985.4200000009</v>
      </c>
      <c r="N80" s="45">
        <f t="shared" si="5"/>
        <v>8314927.2304923171</v>
      </c>
      <c r="O80" s="45">
        <v>0</v>
      </c>
      <c r="P80" s="45">
        <v>58.189507683371396</v>
      </c>
      <c r="Q80" s="45">
        <v>0</v>
      </c>
      <c r="R80" s="57">
        <v>44927</v>
      </c>
      <c r="S80" s="57">
        <v>45291</v>
      </c>
      <c r="U80" s="143"/>
      <c r="W80" s="143"/>
    </row>
    <row r="81" spans="1:23" ht="20.3" x14ac:dyDescent="0.35">
      <c r="A81" s="43">
        <f t="shared" si="4"/>
        <v>69</v>
      </c>
      <c r="B81" s="44" t="s">
        <v>3712</v>
      </c>
      <c r="C81" s="43">
        <v>39371</v>
      </c>
      <c r="D81" s="43" t="s">
        <v>1899</v>
      </c>
      <c r="E81" s="43">
        <v>1962</v>
      </c>
      <c r="F81" s="43" t="s">
        <v>2131</v>
      </c>
      <c r="G81" s="56" t="s">
        <v>2097</v>
      </c>
      <c r="H81" s="43">
        <v>5</v>
      </c>
      <c r="I81" s="43">
        <v>3</v>
      </c>
      <c r="J81" s="43" t="s">
        <v>2131</v>
      </c>
      <c r="K81" s="45">
        <v>4135.2</v>
      </c>
      <c r="L81" s="45">
        <v>2576.9</v>
      </c>
      <c r="M81" s="517">
        <f>VLOOKUP(C81,'Раздел 2'!D56:Q194,14,0)</f>
        <v>7017085.5099999988</v>
      </c>
      <c r="N81" s="45">
        <f t="shared" si="5"/>
        <v>7017033.2276627747</v>
      </c>
      <c r="O81" s="45">
        <v>0</v>
      </c>
      <c r="P81" s="45">
        <v>52.282337224198344</v>
      </c>
      <c r="Q81" s="45">
        <v>0</v>
      </c>
      <c r="R81" s="57">
        <v>44927</v>
      </c>
      <c r="S81" s="57">
        <v>45291</v>
      </c>
      <c r="U81" s="143"/>
      <c r="W81" s="143"/>
    </row>
    <row r="82" spans="1:23" ht="20.3" x14ac:dyDescent="0.35">
      <c r="A82" s="43">
        <f t="shared" si="4"/>
        <v>70</v>
      </c>
      <c r="B82" s="44" t="s">
        <v>3713</v>
      </c>
      <c r="C82" s="43">
        <v>39372</v>
      </c>
      <c r="D82" s="43" t="s">
        <v>1899</v>
      </c>
      <c r="E82" s="43">
        <v>1960</v>
      </c>
      <c r="F82" s="43" t="s">
        <v>2131</v>
      </c>
      <c r="G82" s="56" t="s">
        <v>2097</v>
      </c>
      <c r="H82" s="43">
        <v>5</v>
      </c>
      <c r="I82" s="43">
        <v>4</v>
      </c>
      <c r="J82" s="43" t="s">
        <v>2131</v>
      </c>
      <c r="K82" s="45">
        <v>6472</v>
      </c>
      <c r="L82" s="45">
        <v>4187.3999999999996</v>
      </c>
      <c r="M82" s="517">
        <f>VLOOKUP(C82,'Раздел 2'!D57:Q195,14,0)</f>
        <v>8241416.4900000002</v>
      </c>
      <c r="N82" s="45">
        <f t="shared" si="5"/>
        <v>8241338.5694151223</v>
      </c>
      <c r="O82" s="45">
        <v>0</v>
      </c>
      <c r="P82" s="45">
        <v>77.920584877717573</v>
      </c>
      <c r="Q82" s="45">
        <v>0</v>
      </c>
      <c r="R82" s="57">
        <v>44927</v>
      </c>
      <c r="S82" s="57">
        <v>45291</v>
      </c>
      <c r="U82" s="143"/>
      <c r="W82" s="143"/>
    </row>
    <row r="83" spans="1:23" ht="20.3" x14ac:dyDescent="0.35">
      <c r="A83" s="43">
        <f t="shared" si="4"/>
        <v>71</v>
      </c>
      <c r="B83" s="44" t="s">
        <v>3714</v>
      </c>
      <c r="C83" s="43">
        <v>40937</v>
      </c>
      <c r="D83" s="43" t="s">
        <v>1899</v>
      </c>
      <c r="E83" s="43">
        <v>1962</v>
      </c>
      <c r="F83" s="43" t="s">
        <v>2131</v>
      </c>
      <c r="G83" s="56" t="s">
        <v>2097</v>
      </c>
      <c r="H83" s="43">
        <v>5</v>
      </c>
      <c r="I83" s="43">
        <v>4</v>
      </c>
      <c r="J83" s="43" t="s">
        <v>2131</v>
      </c>
      <c r="K83" s="45">
        <v>5661.6</v>
      </c>
      <c r="L83" s="45">
        <v>3510.1</v>
      </c>
      <c r="M83" s="517">
        <f>VLOOKUP(C83,'Раздел 2'!D58:Q196,14,0)</f>
        <v>9452890.7699999996</v>
      </c>
      <c r="N83" s="45">
        <f t="shared" si="5"/>
        <v>9452830.3242922146</v>
      </c>
      <c r="O83" s="45">
        <v>0</v>
      </c>
      <c r="P83" s="45">
        <v>60.44570778483007</v>
      </c>
      <c r="Q83" s="45">
        <v>0</v>
      </c>
      <c r="R83" s="57">
        <v>44927</v>
      </c>
      <c r="S83" s="57">
        <v>45291</v>
      </c>
      <c r="U83" s="143"/>
      <c r="W83" s="143"/>
    </row>
    <row r="84" spans="1:23" ht="20.3" x14ac:dyDescent="0.35">
      <c r="A84" s="43">
        <f t="shared" si="4"/>
        <v>72</v>
      </c>
      <c r="B84" s="47" t="s">
        <v>3715</v>
      </c>
      <c r="C84" s="43">
        <v>40938</v>
      </c>
      <c r="D84" s="43" t="s">
        <v>1899</v>
      </c>
      <c r="E84" s="43">
        <v>1961</v>
      </c>
      <c r="F84" s="43" t="s">
        <v>2131</v>
      </c>
      <c r="G84" s="56" t="s">
        <v>2097</v>
      </c>
      <c r="H84" s="43">
        <v>5</v>
      </c>
      <c r="I84" s="43">
        <v>4</v>
      </c>
      <c r="J84" s="43" t="s">
        <v>2131</v>
      </c>
      <c r="K84" s="45">
        <v>5674.6</v>
      </c>
      <c r="L84" s="45">
        <v>3524.6</v>
      </c>
      <c r="M84" s="517">
        <f>VLOOKUP(C84,'Раздел 2'!D59:Q197,14,0)</f>
        <v>7773293.919999999</v>
      </c>
      <c r="N84" s="45">
        <f t="shared" si="5"/>
        <v>7773232.3261168981</v>
      </c>
      <c r="O84" s="45">
        <v>0</v>
      </c>
      <c r="P84" s="45">
        <v>61.593883100432322</v>
      </c>
      <c r="Q84" s="45">
        <v>0</v>
      </c>
      <c r="R84" s="57">
        <v>44927</v>
      </c>
      <c r="S84" s="57">
        <v>45291</v>
      </c>
      <c r="U84" s="143"/>
      <c r="W84" s="143"/>
    </row>
    <row r="85" spans="1:23" ht="20.3" x14ac:dyDescent="0.35">
      <c r="A85" s="43">
        <f t="shared" si="4"/>
        <v>73</v>
      </c>
      <c r="B85" s="47" t="s">
        <v>3716</v>
      </c>
      <c r="C85" s="43">
        <v>40939</v>
      </c>
      <c r="D85" s="43" t="s">
        <v>1899</v>
      </c>
      <c r="E85" s="43">
        <v>1962</v>
      </c>
      <c r="F85" s="43" t="s">
        <v>2131</v>
      </c>
      <c r="G85" s="56" t="s">
        <v>2097</v>
      </c>
      <c r="H85" s="43">
        <v>5</v>
      </c>
      <c r="I85" s="43">
        <v>4</v>
      </c>
      <c r="J85" s="43" t="s">
        <v>2131</v>
      </c>
      <c r="K85" s="45">
        <v>5661.6</v>
      </c>
      <c r="L85" s="45">
        <v>3516</v>
      </c>
      <c r="M85" s="517">
        <f>VLOOKUP(C85,'Раздел 2'!D60:Q198,14,0)</f>
        <v>7713129.5700000012</v>
      </c>
      <c r="N85" s="45">
        <f t="shared" si="5"/>
        <v>7713069.4234703835</v>
      </c>
      <c r="O85" s="45">
        <v>0</v>
      </c>
      <c r="P85" s="45">
        <v>60.14652961732186</v>
      </c>
      <c r="Q85" s="45">
        <v>0</v>
      </c>
      <c r="R85" s="57">
        <v>44927</v>
      </c>
      <c r="S85" s="57">
        <v>45291</v>
      </c>
      <c r="U85" s="143"/>
      <c r="W85" s="143"/>
    </row>
    <row r="86" spans="1:23" ht="20.3" x14ac:dyDescent="0.35">
      <c r="A86" s="43">
        <f t="shared" si="4"/>
        <v>74</v>
      </c>
      <c r="B86" s="47" t="s">
        <v>3717</v>
      </c>
      <c r="C86" s="43">
        <v>40940</v>
      </c>
      <c r="D86" s="43" t="s">
        <v>1899</v>
      </c>
      <c r="E86" s="43">
        <v>1961</v>
      </c>
      <c r="F86" s="43" t="s">
        <v>2131</v>
      </c>
      <c r="G86" s="56" t="s">
        <v>2097</v>
      </c>
      <c r="H86" s="43">
        <v>5</v>
      </c>
      <c r="I86" s="43">
        <v>4</v>
      </c>
      <c r="J86" s="43" t="s">
        <v>2131</v>
      </c>
      <c r="K86" s="45">
        <v>5662</v>
      </c>
      <c r="L86" s="45">
        <v>3507.4</v>
      </c>
      <c r="M86" s="517">
        <f>VLOOKUP(C86,'Раздел 2'!D61:Q199,14,0)</f>
        <v>9654473.4700000007</v>
      </c>
      <c r="N86" s="45">
        <f t="shared" si="5"/>
        <v>9654402.3331431877</v>
      </c>
      <c r="O86" s="45">
        <v>0</v>
      </c>
      <c r="P86" s="45">
        <v>71.136856813726396</v>
      </c>
      <c r="Q86" s="45">
        <v>0</v>
      </c>
      <c r="R86" s="57">
        <v>44927</v>
      </c>
      <c r="S86" s="57">
        <v>45291</v>
      </c>
      <c r="U86" s="143"/>
      <c r="W86" s="143"/>
    </row>
    <row r="87" spans="1:23" ht="20.3" x14ac:dyDescent="0.35">
      <c r="A87" s="43">
        <f t="shared" si="4"/>
        <v>75</v>
      </c>
      <c r="B87" s="47" t="s">
        <v>3718</v>
      </c>
      <c r="C87" s="43">
        <v>40941</v>
      </c>
      <c r="D87" s="43" t="s">
        <v>1899</v>
      </c>
      <c r="E87" s="43">
        <v>1962</v>
      </c>
      <c r="F87" s="43" t="s">
        <v>2131</v>
      </c>
      <c r="G87" s="56" t="s">
        <v>2097</v>
      </c>
      <c r="H87" s="43">
        <v>5</v>
      </c>
      <c r="I87" s="43">
        <v>4</v>
      </c>
      <c r="J87" s="43" t="s">
        <v>2131</v>
      </c>
      <c r="K87" s="45">
        <v>5516.7</v>
      </c>
      <c r="L87" s="45">
        <v>3506.2</v>
      </c>
      <c r="M87" s="517">
        <f>VLOOKUP(C87,'Раздел 2'!D62:Q200,14,0)</f>
        <v>9397137.0399999991</v>
      </c>
      <c r="N87" s="45">
        <f t="shared" si="5"/>
        <v>9397066.1326759551</v>
      </c>
      <c r="O87" s="45">
        <v>0</v>
      </c>
      <c r="P87" s="45">
        <v>70.907324044949249</v>
      </c>
      <c r="Q87" s="45">
        <v>0</v>
      </c>
      <c r="R87" s="57">
        <v>44927</v>
      </c>
      <c r="S87" s="57">
        <v>45291</v>
      </c>
      <c r="U87" s="143"/>
      <c r="W87" s="143"/>
    </row>
    <row r="88" spans="1:23" ht="20.3" x14ac:dyDescent="0.35">
      <c r="A88" s="43">
        <f t="shared" si="4"/>
        <v>76</v>
      </c>
      <c r="B88" s="47" t="s">
        <v>3719</v>
      </c>
      <c r="C88" s="43">
        <v>40942</v>
      </c>
      <c r="D88" s="43" t="s">
        <v>1899</v>
      </c>
      <c r="E88" s="43">
        <v>1961</v>
      </c>
      <c r="F88" s="43" t="s">
        <v>2131</v>
      </c>
      <c r="G88" s="56" t="s">
        <v>2097</v>
      </c>
      <c r="H88" s="43">
        <v>4</v>
      </c>
      <c r="I88" s="43">
        <v>4</v>
      </c>
      <c r="J88" s="43" t="s">
        <v>2131</v>
      </c>
      <c r="K88" s="45">
        <v>4735.7</v>
      </c>
      <c r="L88" s="45">
        <v>2801.6</v>
      </c>
      <c r="M88" s="517">
        <f>VLOOKUP(C88,'Раздел 2'!D63:Q201,14,0)</f>
        <v>8331727.7300000004</v>
      </c>
      <c r="N88" s="45">
        <f t="shared" si="5"/>
        <v>8331670.342735704</v>
      </c>
      <c r="O88" s="45">
        <v>0</v>
      </c>
      <c r="P88" s="45">
        <v>57.387264296029869</v>
      </c>
      <c r="Q88" s="45">
        <v>0</v>
      </c>
      <c r="R88" s="57">
        <v>44927</v>
      </c>
      <c r="S88" s="57">
        <v>45291</v>
      </c>
      <c r="U88" s="143"/>
      <c r="W88" s="143"/>
    </row>
    <row r="89" spans="1:23" ht="20.3" x14ac:dyDescent="0.35">
      <c r="A89" s="43">
        <f t="shared" si="4"/>
        <v>77</v>
      </c>
      <c r="B89" s="44" t="s">
        <v>1541</v>
      </c>
      <c r="C89" s="43">
        <v>39409</v>
      </c>
      <c r="D89" s="43" t="s">
        <v>1899</v>
      </c>
      <c r="E89" s="43">
        <v>1978</v>
      </c>
      <c r="F89" s="43" t="s">
        <v>2131</v>
      </c>
      <c r="G89" s="56" t="s">
        <v>2097</v>
      </c>
      <c r="H89" s="43">
        <v>5</v>
      </c>
      <c r="I89" s="43">
        <v>2</v>
      </c>
      <c r="J89" s="43" t="s">
        <v>2131</v>
      </c>
      <c r="K89" s="45">
        <v>2045.9</v>
      </c>
      <c r="L89" s="45">
        <v>1493.8</v>
      </c>
      <c r="M89" s="517">
        <f>VLOOKUP(C89,'Раздел 2'!D64:Q202,14,0)</f>
        <v>1694382.64</v>
      </c>
      <c r="N89" s="45">
        <f t="shared" si="5"/>
        <v>1694382.64</v>
      </c>
      <c r="O89" s="45">
        <v>0</v>
      </c>
      <c r="P89" s="45">
        <v>0</v>
      </c>
      <c r="Q89" s="45">
        <v>0</v>
      </c>
      <c r="R89" s="57">
        <v>44927</v>
      </c>
      <c r="S89" s="57">
        <v>45291</v>
      </c>
      <c r="U89" s="143"/>
    </row>
    <row r="90" spans="1:23" ht="20.3" x14ac:dyDescent="0.35">
      <c r="A90" s="43">
        <f t="shared" si="4"/>
        <v>78</v>
      </c>
      <c r="B90" s="44" t="s">
        <v>3720</v>
      </c>
      <c r="C90" s="43">
        <v>39383</v>
      </c>
      <c r="D90" s="43" t="s">
        <v>1899</v>
      </c>
      <c r="E90" s="43">
        <v>1963</v>
      </c>
      <c r="F90" s="43" t="s">
        <v>2131</v>
      </c>
      <c r="G90" s="56" t="s">
        <v>2097</v>
      </c>
      <c r="H90" s="43">
        <v>5</v>
      </c>
      <c r="I90" s="43">
        <v>4</v>
      </c>
      <c r="J90" s="43" t="s">
        <v>2131</v>
      </c>
      <c r="K90" s="45">
        <v>5497.6</v>
      </c>
      <c r="L90" s="45">
        <v>3530.1</v>
      </c>
      <c r="M90" s="517">
        <f>VLOOKUP(C90,'Раздел 2'!D65:Q203,14,0)</f>
        <v>9471020</v>
      </c>
      <c r="N90" s="45">
        <f t="shared" si="5"/>
        <v>9470954.6003411021</v>
      </c>
      <c r="O90" s="45">
        <v>0</v>
      </c>
      <c r="P90" s="45">
        <v>65.399658897676204</v>
      </c>
      <c r="Q90" s="45">
        <v>0</v>
      </c>
      <c r="R90" s="57">
        <v>44927</v>
      </c>
      <c r="S90" s="57">
        <v>45291</v>
      </c>
      <c r="U90" s="143"/>
      <c r="W90" s="143"/>
    </row>
    <row r="91" spans="1:23" ht="20.3" x14ac:dyDescent="0.35">
      <c r="A91" s="43">
        <f t="shared" si="4"/>
        <v>79</v>
      </c>
      <c r="B91" s="44" t="s">
        <v>2173</v>
      </c>
      <c r="C91" s="43">
        <v>39390</v>
      </c>
      <c r="D91" s="43" t="s">
        <v>1899</v>
      </c>
      <c r="E91" s="43">
        <v>1963</v>
      </c>
      <c r="F91" s="43" t="s">
        <v>2131</v>
      </c>
      <c r="G91" s="56" t="s">
        <v>2097</v>
      </c>
      <c r="H91" s="43">
        <v>5</v>
      </c>
      <c r="I91" s="43">
        <v>5</v>
      </c>
      <c r="J91" s="43" t="s">
        <v>2131</v>
      </c>
      <c r="K91" s="45">
        <v>7037.4</v>
      </c>
      <c r="L91" s="45">
        <v>4532.5</v>
      </c>
      <c r="M91" s="517">
        <f>VLOOKUP(C91,'Раздел 2'!D:Q,14,0)</f>
        <v>9981950.2600000016</v>
      </c>
      <c r="N91" s="45">
        <f t="shared" si="5"/>
        <v>9981880.3395475186</v>
      </c>
      <c r="O91" s="45">
        <v>0</v>
      </c>
      <c r="P91" s="45">
        <v>69.920452482608027</v>
      </c>
      <c r="Q91" s="45">
        <v>0</v>
      </c>
      <c r="R91" s="57">
        <v>44927</v>
      </c>
      <c r="S91" s="57">
        <v>45291</v>
      </c>
      <c r="U91" s="143"/>
      <c r="W91" s="143"/>
    </row>
    <row r="92" spans="1:23" ht="20.3" x14ac:dyDescent="0.35">
      <c r="A92" s="43">
        <f t="shared" si="4"/>
        <v>80</v>
      </c>
      <c r="B92" s="44" t="s">
        <v>3721</v>
      </c>
      <c r="C92" s="43">
        <v>39416</v>
      </c>
      <c r="D92" s="43" t="s">
        <v>1899</v>
      </c>
      <c r="E92" s="43">
        <v>1964</v>
      </c>
      <c r="F92" s="43" t="s">
        <v>2131</v>
      </c>
      <c r="G92" s="56" t="s">
        <v>2097</v>
      </c>
      <c r="H92" s="43">
        <v>5</v>
      </c>
      <c r="I92" s="43">
        <v>4</v>
      </c>
      <c r="J92" s="43" t="s">
        <v>2131</v>
      </c>
      <c r="K92" s="45">
        <v>5686.2</v>
      </c>
      <c r="L92" s="45">
        <v>3520.5</v>
      </c>
      <c r="M92" s="517">
        <f>VLOOKUP(C92,'Раздел 2'!D66:Q204,14,0)</f>
        <v>8594870.7200000007</v>
      </c>
      <c r="N92" s="45">
        <f t="shared" si="5"/>
        <v>8594810.3960290421</v>
      </c>
      <c r="O92" s="45">
        <v>0</v>
      </c>
      <c r="P92" s="45">
        <v>60.323970958971664</v>
      </c>
      <c r="Q92" s="45">
        <v>0</v>
      </c>
      <c r="R92" s="57">
        <v>44927</v>
      </c>
      <c r="S92" s="57">
        <v>45291</v>
      </c>
      <c r="U92" s="143"/>
      <c r="W92" s="143"/>
    </row>
    <row r="93" spans="1:23" ht="20.3" x14ac:dyDescent="0.35">
      <c r="A93" s="43">
        <f t="shared" si="4"/>
        <v>81</v>
      </c>
      <c r="B93" s="44" t="s">
        <v>3722</v>
      </c>
      <c r="C93" s="43">
        <v>39422</v>
      </c>
      <c r="D93" s="43" t="s">
        <v>1899</v>
      </c>
      <c r="E93" s="43">
        <v>1964</v>
      </c>
      <c r="F93" s="43" t="s">
        <v>2131</v>
      </c>
      <c r="G93" s="56" t="s">
        <v>2097</v>
      </c>
      <c r="H93" s="43">
        <v>5</v>
      </c>
      <c r="I93" s="43">
        <v>5</v>
      </c>
      <c r="J93" s="43" t="s">
        <v>2131</v>
      </c>
      <c r="K93" s="45">
        <v>5556</v>
      </c>
      <c r="L93" s="45">
        <v>3334.5</v>
      </c>
      <c r="M93" s="517">
        <f>VLOOKUP(C93,'Раздел 2'!D67:Q205,14,0)</f>
        <v>10792646.149999999</v>
      </c>
      <c r="N93" s="45">
        <f t="shared" si="5"/>
        <v>10792578.614946684</v>
      </c>
      <c r="O93" s="45">
        <v>0</v>
      </c>
      <c r="P93" s="45">
        <v>67.535053314093702</v>
      </c>
      <c r="Q93" s="45">
        <v>0</v>
      </c>
      <c r="R93" s="57">
        <v>44927</v>
      </c>
      <c r="S93" s="57">
        <v>45291</v>
      </c>
      <c r="U93" s="143"/>
      <c r="W93" s="143"/>
    </row>
    <row r="94" spans="1:23" ht="20.3" x14ac:dyDescent="0.35">
      <c r="A94" s="43">
        <f t="shared" si="4"/>
        <v>82</v>
      </c>
      <c r="B94" s="44" t="s">
        <v>150</v>
      </c>
      <c r="C94" s="43">
        <v>39442</v>
      </c>
      <c r="D94" s="43" t="s">
        <v>1899</v>
      </c>
      <c r="E94" s="43">
        <v>1972</v>
      </c>
      <c r="F94" s="43" t="s">
        <v>2131</v>
      </c>
      <c r="G94" s="56" t="s">
        <v>2098</v>
      </c>
      <c r="H94" s="43">
        <v>9</v>
      </c>
      <c r="I94" s="43">
        <v>1</v>
      </c>
      <c r="J94" s="43" t="s">
        <v>2131</v>
      </c>
      <c r="K94" s="45">
        <v>3388.9</v>
      </c>
      <c r="L94" s="45">
        <v>2090.9</v>
      </c>
      <c r="M94" s="517">
        <f>VLOOKUP(C94,'Раздел 2'!D68:Q206,14,0)</f>
        <v>144107.85999999999</v>
      </c>
      <c r="N94" s="45">
        <f t="shared" si="5"/>
        <v>144107.85999999999</v>
      </c>
      <c r="O94" s="45">
        <v>0</v>
      </c>
      <c r="P94" s="45">
        <v>0</v>
      </c>
      <c r="Q94" s="45">
        <v>0</v>
      </c>
      <c r="R94" s="57">
        <v>44927</v>
      </c>
      <c r="S94" s="57">
        <v>45291</v>
      </c>
      <c r="U94" s="143"/>
    </row>
    <row r="95" spans="1:23" ht="20.3" x14ac:dyDescent="0.35">
      <c r="A95" s="43">
        <f t="shared" si="4"/>
        <v>83</v>
      </c>
      <c r="B95" s="44" t="s">
        <v>3723</v>
      </c>
      <c r="C95" s="43">
        <v>39426</v>
      </c>
      <c r="D95" s="43" t="s">
        <v>1899</v>
      </c>
      <c r="E95" s="43">
        <v>1963</v>
      </c>
      <c r="F95" s="43" t="s">
        <v>2131</v>
      </c>
      <c r="G95" s="56" t="s">
        <v>2097</v>
      </c>
      <c r="H95" s="43">
        <v>5</v>
      </c>
      <c r="I95" s="43">
        <v>5</v>
      </c>
      <c r="J95" s="43" t="s">
        <v>2131</v>
      </c>
      <c r="K95" s="45">
        <v>5596.8</v>
      </c>
      <c r="L95" s="45">
        <v>3371.9</v>
      </c>
      <c r="M95" s="517">
        <f>VLOOKUP(C95,'Раздел 2'!D69:Q207,14,0)</f>
        <v>9665227.4300000016</v>
      </c>
      <c r="N95" s="45">
        <f t="shared" si="5"/>
        <v>9665159.2782101575</v>
      </c>
      <c r="O95" s="45">
        <v>0</v>
      </c>
      <c r="P95" s="45">
        <v>68.151789844255887</v>
      </c>
      <c r="Q95" s="45">
        <v>0</v>
      </c>
      <c r="R95" s="57">
        <v>44927</v>
      </c>
      <c r="S95" s="57">
        <v>45291</v>
      </c>
      <c r="U95" s="143"/>
      <c r="W95" s="143"/>
    </row>
    <row r="96" spans="1:23" ht="20.3" x14ac:dyDescent="0.35">
      <c r="A96" s="43">
        <f t="shared" si="4"/>
        <v>84</v>
      </c>
      <c r="B96" s="44" t="s">
        <v>3724</v>
      </c>
      <c r="C96" s="43">
        <v>39427</v>
      </c>
      <c r="D96" s="43" t="s">
        <v>1899</v>
      </c>
      <c r="E96" s="43">
        <v>1963</v>
      </c>
      <c r="F96" s="43" t="s">
        <v>2131</v>
      </c>
      <c r="G96" s="56" t="s">
        <v>2097</v>
      </c>
      <c r="H96" s="43">
        <v>5</v>
      </c>
      <c r="I96" s="43">
        <v>5</v>
      </c>
      <c r="J96" s="43" t="s">
        <v>2131</v>
      </c>
      <c r="K96" s="45">
        <v>5561.2</v>
      </c>
      <c r="L96" s="45">
        <v>3347.6</v>
      </c>
      <c r="M96" s="517">
        <f>VLOOKUP(C96,'Раздел 2'!D70:Q208,14,0)</f>
        <v>6807166.0699999994</v>
      </c>
      <c r="N96" s="45">
        <f t="shared" si="5"/>
        <v>6807113.5059467768</v>
      </c>
      <c r="O96" s="45">
        <v>0</v>
      </c>
      <c r="P96" s="45">
        <v>52.56405322271862</v>
      </c>
      <c r="Q96" s="45">
        <v>0</v>
      </c>
      <c r="R96" s="57">
        <v>44927</v>
      </c>
      <c r="S96" s="57">
        <v>45291</v>
      </c>
      <c r="U96" s="143"/>
      <c r="W96" s="143"/>
    </row>
    <row r="97" spans="1:23" ht="20.3" x14ac:dyDescent="0.35">
      <c r="A97" s="43">
        <f t="shared" si="4"/>
        <v>85</v>
      </c>
      <c r="B97" s="44" t="s">
        <v>3725</v>
      </c>
      <c r="C97" s="43">
        <v>39429</v>
      </c>
      <c r="D97" s="43" t="s">
        <v>1899</v>
      </c>
      <c r="E97" s="43">
        <v>1963</v>
      </c>
      <c r="F97" s="43" t="s">
        <v>2131</v>
      </c>
      <c r="G97" s="56" t="s">
        <v>2097</v>
      </c>
      <c r="H97" s="43">
        <v>5</v>
      </c>
      <c r="I97" s="43">
        <v>4</v>
      </c>
      <c r="J97" s="43" t="s">
        <v>2131</v>
      </c>
      <c r="K97" s="45">
        <v>5653.3</v>
      </c>
      <c r="L97" s="45">
        <v>3535.1</v>
      </c>
      <c r="M97" s="517">
        <f>VLOOKUP(C97,'Раздел 2'!D71:Q209,14,0)</f>
        <v>6145105.9499999993</v>
      </c>
      <c r="N97" s="45">
        <f t="shared" si="5"/>
        <v>6145061.4785178481</v>
      </c>
      <c r="O97" s="45">
        <v>0</v>
      </c>
      <c r="P97" s="45">
        <v>44.471482150844949</v>
      </c>
      <c r="Q97" s="45">
        <v>0</v>
      </c>
      <c r="R97" s="57">
        <v>44927</v>
      </c>
      <c r="S97" s="57">
        <v>45291</v>
      </c>
      <c r="U97" s="143"/>
      <c r="W97" s="143"/>
    </row>
    <row r="98" spans="1:23" ht="20.3" x14ac:dyDescent="0.35">
      <c r="A98" s="43">
        <f>A97+1</f>
        <v>86</v>
      </c>
      <c r="B98" s="44" t="s">
        <v>3726</v>
      </c>
      <c r="C98" s="43">
        <v>39430</v>
      </c>
      <c r="D98" s="43" t="s">
        <v>1899</v>
      </c>
      <c r="E98" s="43">
        <v>1963</v>
      </c>
      <c r="F98" s="43" t="s">
        <v>2131</v>
      </c>
      <c r="G98" s="56" t="s">
        <v>2097</v>
      </c>
      <c r="H98" s="43">
        <v>5</v>
      </c>
      <c r="I98" s="43">
        <v>5</v>
      </c>
      <c r="J98" s="43" t="s">
        <v>2131</v>
      </c>
      <c r="K98" s="45">
        <v>6874.2</v>
      </c>
      <c r="L98" s="45">
        <v>4409.7</v>
      </c>
      <c r="M98" s="517">
        <f>VLOOKUP(C98,'Раздел 2'!D72:Q210,14,0)</f>
        <v>8655741.4399999995</v>
      </c>
      <c r="N98" s="45">
        <f t="shared" si="5"/>
        <v>8655686.0741702877</v>
      </c>
      <c r="O98" s="45">
        <v>0</v>
      </c>
      <c r="P98" s="45">
        <v>55.365829712447997</v>
      </c>
      <c r="Q98" s="45">
        <v>0</v>
      </c>
      <c r="R98" s="57">
        <v>44927</v>
      </c>
      <c r="S98" s="57">
        <v>45291</v>
      </c>
      <c r="U98" s="143"/>
      <c r="W98" s="143"/>
    </row>
    <row r="99" spans="1:23" ht="20.3" x14ac:dyDescent="0.35">
      <c r="A99" s="43">
        <f t="shared" si="4"/>
        <v>87</v>
      </c>
      <c r="B99" s="44" t="s">
        <v>3727</v>
      </c>
      <c r="C99" s="43">
        <v>39417</v>
      </c>
      <c r="D99" s="43" t="s">
        <v>1899</v>
      </c>
      <c r="E99" s="43">
        <v>1964</v>
      </c>
      <c r="F99" s="43" t="s">
        <v>2131</v>
      </c>
      <c r="G99" s="56" t="s">
        <v>2097</v>
      </c>
      <c r="H99" s="43">
        <v>5</v>
      </c>
      <c r="I99" s="43">
        <v>4</v>
      </c>
      <c r="J99" s="43" t="s">
        <v>2131</v>
      </c>
      <c r="K99" s="45">
        <v>5689.4</v>
      </c>
      <c r="L99" s="45">
        <v>3529.8</v>
      </c>
      <c r="M99" s="517">
        <f>VLOOKUP(C99,'Раздел 2'!D73:Q211,14,0)</f>
        <v>8990418.0899999999</v>
      </c>
      <c r="N99" s="45">
        <f t="shared" si="5"/>
        <v>8990355.9763304889</v>
      </c>
      <c r="O99" s="45">
        <v>0</v>
      </c>
      <c r="P99" s="45">
        <v>62.113669510997596</v>
      </c>
      <c r="Q99" s="45">
        <v>0</v>
      </c>
      <c r="R99" s="57">
        <v>44927</v>
      </c>
      <c r="S99" s="57">
        <v>45291</v>
      </c>
      <c r="U99" s="143"/>
      <c r="W99" s="143"/>
    </row>
    <row r="100" spans="1:23" ht="20.3" x14ac:dyDescent="0.35">
      <c r="A100" s="43">
        <f t="shared" si="4"/>
        <v>88</v>
      </c>
      <c r="B100" s="44" t="s">
        <v>3728</v>
      </c>
      <c r="C100" s="43">
        <v>39431</v>
      </c>
      <c r="D100" s="43" t="s">
        <v>1899</v>
      </c>
      <c r="E100" s="43">
        <v>1963</v>
      </c>
      <c r="F100" s="43" t="s">
        <v>2131</v>
      </c>
      <c r="G100" s="56" t="s">
        <v>2097</v>
      </c>
      <c r="H100" s="43">
        <v>5</v>
      </c>
      <c r="I100" s="43">
        <v>3</v>
      </c>
      <c r="J100" s="43" t="s">
        <v>2131</v>
      </c>
      <c r="K100" s="45">
        <v>4188.1000000000004</v>
      </c>
      <c r="L100" s="45">
        <v>2602.6999999999998</v>
      </c>
      <c r="M100" s="517">
        <f>VLOOKUP(C100,'Раздел 2'!D74:Q212,14,0)</f>
        <v>5925282.21</v>
      </c>
      <c r="N100" s="45">
        <f t="shared" si="5"/>
        <v>5925233.9690762153</v>
      </c>
      <c r="O100" s="45">
        <v>0</v>
      </c>
      <c r="P100" s="45">
        <v>48.240923784227725</v>
      </c>
      <c r="Q100" s="45">
        <v>0</v>
      </c>
      <c r="R100" s="57">
        <v>44927</v>
      </c>
      <c r="S100" s="57">
        <v>45291</v>
      </c>
      <c r="U100" s="143"/>
      <c r="W100" s="143"/>
    </row>
    <row r="101" spans="1:23" ht="20.3" x14ac:dyDescent="0.35">
      <c r="A101" s="43">
        <f t="shared" si="4"/>
        <v>89</v>
      </c>
      <c r="B101" s="44" t="s">
        <v>3729</v>
      </c>
      <c r="C101" s="43">
        <v>39432</v>
      </c>
      <c r="D101" s="43" t="s">
        <v>1899</v>
      </c>
      <c r="E101" s="43">
        <v>1963</v>
      </c>
      <c r="F101" s="43" t="s">
        <v>2131</v>
      </c>
      <c r="G101" s="56" t="s">
        <v>2097</v>
      </c>
      <c r="H101" s="43">
        <v>5</v>
      </c>
      <c r="I101" s="43">
        <v>4</v>
      </c>
      <c r="J101" s="43" t="s">
        <v>2131</v>
      </c>
      <c r="K101" s="45">
        <v>5664.4</v>
      </c>
      <c r="L101" s="45">
        <v>3530.2</v>
      </c>
      <c r="M101" s="517">
        <f>VLOOKUP(C101,'Раздел 2'!D75:Q213,14,0)</f>
        <v>9406661.2199999988</v>
      </c>
      <c r="N101" s="45">
        <f t="shared" si="5"/>
        <v>9406588.4342764039</v>
      </c>
      <c r="O101" s="45">
        <v>0</v>
      </c>
      <c r="P101" s="45">
        <v>72.785723595810978</v>
      </c>
      <c r="Q101" s="45">
        <v>0</v>
      </c>
      <c r="R101" s="57">
        <v>44927</v>
      </c>
      <c r="S101" s="57">
        <v>45291</v>
      </c>
      <c r="U101" s="143"/>
      <c r="W101" s="143"/>
    </row>
    <row r="102" spans="1:23" ht="20.3" x14ac:dyDescent="0.35">
      <c r="A102" s="43">
        <f t="shared" si="4"/>
        <v>90</v>
      </c>
      <c r="B102" s="44" t="s">
        <v>3730</v>
      </c>
      <c r="C102" s="43">
        <v>39433</v>
      </c>
      <c r="D102" s="43" t="s">
        <v>1899</v>
      </c>
      <c r="E102" s="43">
        <v>1963</v>
      </c>
      <c r="F102" s="43" t="s">
        <v>2131</v>
      </c>
      <c r="G102" s="56" t="s">
        <v>2097</v>
      </c>
      <c r="H102" s="43">
        <v>5</v>
      </c>
      <c r="I102" s="43">
        <v>3</v>
      </c>
      <c r="J102" s="43" t="s">
        <v>2131</v>
      </c>
      <c r="K102" s="45">
        <v>4150.1000000000004</v>
      </c>
      <c r="L102" s="45">
        <v>2572.1</v>
      </c>
      <c r="M102" s="517">
        <f>VLOOKUP(C102,'Раздел 2'!D76:Q214,14,0)</f>
        <v>6854439.4300000006</v>
      </c>
      <c r="N102" s="45">
        <f t="shared" si="5"/>
        <v>6854387.2972813686</v>
      </c>
      <c r="O102" s="45">
        <v>0</v>
      </c>
      <c r="P102" s="45">
        <v>52.132718632460595</v>
      </c>
      <c r="Q102" s="45">
        <v>0</v>
      </c>
      <c r="R102" s="57">
        <v>44927</v>
      </c>
      <c r="S102" s="57">
        <v>45291</v>
      </c>
      <c r="U102" s="143"/>
      <c r="W102" s="143"/>
    </row>
    <row r="103" spans="1:23" ht="20.3" x14ac:dyDescent="0.35">
      <c r="A103" s="43">
        <f t="shared" si="4"/>
        <v>91</v>
      </c>
      <c r="B103" s="44" t="s">
        <v>3731</v>
      </c>
      <c r="C103" s="43">
        <v>39434</v>
      </c>
      <c r="D103" s="43" t="s">
        <v>1899</v>
      </c>
      <c r="E103" s="43">
        <v>1963</v>
      </c>
      <c r="F103" s="43" t="s">
        <v>2131</v>
      </c>
      <c r="G103" s="56" t="s">
        <v>2097</v>
      </c>
      <c r="H103" s="43">
        <v>5</v>
      </c>
      <c r="I103" s="43">
        <v>3</v>
      </c>
      <c r="J103" s="43" t="s">
        <v>2131</v>
      </c>
      <c r="K103" s="45">
        <v>4188</v>
      </c>
      <c r="L103" s="45">
        <v>2593.4</v>
      </c>
      <c r="M103" s="517">
        <f>VLOOKUP(C103,'Раздел 2'!D77:Q215,14,0)</f>
        <v>6181684.1799999997</v>
      </c>
      <c r="N103" s="45">
        <f t="shared" si="5"/>
        <v>6181632.2819747543</v>
      </c>
      <c r="O103" s="45">
        <v>0</v>
      </c>
      <c r="P103" s="45">
        <v>51.898025245210491</v>
      </c>
      <c r="Q103" s="45">
        <v>0</v>
      </c>
      <c r="R103" s="57">
        <v>44927</v>
      </c>
      <c r="S103" s="57">
        <v>45291</v>
      </c>
      <c r="U103" s="143"/>
      <c r="W103" s="143"/>
    </row>
    <row r="104" spans="1:23" ht="20.3" x14ac:dyDescent="0.35">
      <c r="A104" s="43">
        <f t="shared" si="4"/>
        <v>92</v>
      </c>
      <c r="B104" s="44" t="s">
        <v>3732</v>
      </c>
      <c r="C104" s="43">
        <v>39436</v>
      </c>
      <c r="D104" s="43" t="s">
        <v>1899</v>
      </c>
      <c r="E104" s="43">
        <v>1963</v>
      </c>
      <c r="F104" s="43" t="s">
        <v>2131</v>
      </c>
      <c r="G104" s="56" t="s">
        <v>2097</v>
      </c>
      <c r="H104" s="43">
        <v>5</v>
      </c>
      <c r="I104" s="43">
        <v>4</v>
      </c>
      <c r="J104" s="43" t="s">
        <v>2131</v>
      </c>
      <c r="K104" s="45">
        <v>5704.2</v>
      </c>
      <c r="L104" s="45">
        <v>3516.4</v>
      </c>
      <c r="M104" s="517">
        <f>VLOOKUP(C104,'Раздел 2'!D78:Q216,14,0)</f>
        <v>7799905.3899999997</v>
      </c>
      <c r="N104" s="45">
        <f t="shared" si="5"/>
        <v>7799850.9819469778</v>
      </c>
      <c r="O104" s="45">
        <v>0</v>
      </c>
      <c r="P104" s="45">
        <v>54.4080530219804</v>
      </c>
      <c r="Q104" s="45">
        <v>0</v>
      </c>
      <c r="R104" s="57">
        <v>44927</v>
      </c>
      <c r="S104" s="57">
        <v>45291</v>
      </c>
      <c r="U104" s="143"/>
      <c r="W104" s="143"/>
    </row>
    <row r="105" spans="1:23" ht="20.3" x14ac:dyDescent="0.35">
      <c r="A105" s="43">
        <f t="shared" si="4"/>
        <v>93</v>
      </c>
      <c r="B105" s="44" t="s">
        <v>3733</v>
      </c>
      <c r="C105" s="43">
        <v>39437</v>
      </c>
      <c r="D105" s="43" t="s">
        <v>1899</v>
      </c>
      <c r="E105" s="43">
        <v>1964</v>
      </c>
      <c r="F105" s="43" t="s">
        <v>2131</v>
      </c>
      <c r="G105" s="56" t="s">
        <v>2097</v>
      </c>
      <c r="H105" s="43">
        <v>5</v>
      </c>
      <c r="I105" s="43">
        <v>5</v>
      </c>
      <c r="J105" s="43" t="s">
        <v>2131</v>
      </c>
      <c r="K105" s="45">
        <v>7194.9</v>
      </c>
      <c r="L105" s="45">
        <v>4462</v>
      </c>
      <c r="M105" s="517">
        <f>VLOOKUP(C105,'Раздел 2'!D79:Q217,14,0)</f>
        <v>13569253.949999999</v>
      </c>
      <c r="N105" s="45">
        <f t="shared" si="5"/>
        <v>13569173.082039684</v>
      </c>
      <c r="O105" s="45">
        <v>0</v>
      </c>
      <c r="P105" s="45">
        <v>80.867960316079333</v>
      </c>
      <c r="Q105" s="45">
        <v>0</v>
      </c>
      <c r="R105" s="57">
        <v>44927</v>
      </c>
      <c r="S105" s="57">
        <v>45291</v>
      </c>
      <c r="U105" s="143"/>
      <c r="W105" s="143"/>
    </row>
    <row r="106" spans="1:23" ht="20.3" x14ac:dyDescent="0.35">
      <c r="A106" s="43">
        <f t="shared" si="4"/>
        <v>94</v>
      </c>
      <c r="B106" s="44" t="s">
        <v>3734</v>
      </c>
      <c r="C106" s="43">
        <v>39418</v>
      </c>
      <c r="D106" s="43" t="s">
        <v>1899</v>
      </c>
      <c r="E106" s="43">
        <v>1964</v>
      </c>
      <c r="F106" s="43" t="s">
        <v>2131</v>
      </c>
      <c r="G106" s="56" t="s">
        <v>2097</v>
      </c>
      <c r="H106" s="43">
        <v>5</v>
      </c>
      <c r="I106" s="43">
        <v>4</v>
      </c>
      <c r="J106" s="43" t="s">
        <v>2131</v>
      </c>
      <c r="K106" s="45">
        <v>5621.1</v>
      </c>
      <c r="L106" s="45">
        <v>3506.1</v>
      </c>
      <c r="M106" s="517">
        <f>VLOOKUP(C106,'Раздел 2'!D80:Q218,14,0)</f>
        <v>8912518.0099999998</v>
      </c>
      <c r="N106" s="45">
        <f t="shared" si="5"/>
        <v>8912471.3210977949</v>
      </c>
      <c r="O106" s="45">
        <v>0</v>
      </c>
      <c r="P106" s="45">
        <v>46.68890220446486</v>
      </c>
      <c r="Q106" s="45">
        <v>0</v>
      </c>
      <c r="R106" s="57">
        <v>44927</v>
      </c>
      <c r="S106" s="57">
        <v>45291</v>
      </c>
      <c r="U106" s="143"/>
      <c r="W106" s="143"/>
    </row>
    <row r="107" spans="1:23" ht="20.3" x14ac:dyDescent="0.35">
      <c r="A107" s="43">
        <f t="shared" si="4"/>
        <v>95</v>
      </c>
      <c r="B107" s="44" t="s">
        <v>3735</v>
      </c>
      <c r="C107" s="43">
        <v>39438</v>
      </c>
      <c r="D107" s="43" t="s">
        <v>1899</v>
      </c>
      <c r="E107" s="43">
        <v>1963</v>
      </c>
      <c r="F107" s="43" t="s">
        <v>2131</v>
      </c>
      <c r="G107" s="56" t="s">
        <v>2097</v>
      </c>
      <c r="H107" s="43">
        <v>5</v>
      </c>
      <c r="I107" s="43">
        <v>3</v>
      </c>
      <c r="J107" s="43" t="s">
        <v>2131</v>
      </c>
      <c r="K107" s="45">
        <v>4151.1000000000004</v>
      </c>
      <c r="L107" s="45">
        <v>2565.9</v>
      </c>
      <c r="M107" s="517">
        <f>VLOOKUP(C107,'Раздел 2'!D81:Q219,14,0)</f>
        <v>6965322.3299999991</v>
      </c>
      <c r="N107" s="45">
        <f t="shared" si="5"/>
        <v>6965270.2907757731</v>
      </c>
      <c r="O107" s="45">
        <v>0</v>
      </c>
      <c r="P107" s="45">
        <v>52.039224225614973</v>
      </c>
      <c r="Q107" s="45">
        <v>0</v>
      </c>
      <c r="R107" s="57">
        <v>44927</v>
      </c>
      <c r="S107" s="57">
        <v>45291</v>
      </c>
      <c r="U107" s="143"/>
      <c r="W107" s="143"/>
    </row>
    <row r="108" spans="1:23" ht="20.3" x14ac:dyDescent="0.35">
      <c r="A108" s="43">
        <f t="shared" si="4"/>
        <v>96</v>
      </c>
      <c r="B108" s="44" t="s">
        <v>3736</v>
      </c>
      <c r="C108" s="43">
        <v>39439</v>
      </c>
      <c r="D108" s="43" t="s">
        <v>1899</v>
      </c>
      <c r="E108" s="43">
        <v>1964</v>
      </c>
      <c r="F108" s="43" t="s">
        <v>2131</v>
      </c>
      <c r="G108" s="56" t="s">
        <v>2097</v>
      </c>
      <c r="H108" s="43">
        <v>5</v>
      </c>
      <c r="I108" s="43">
        <v>3</v>
      </c>
      <c r="J108" s="43" t="s">
        <v>2131</v>
      </c>
      <c r="K108" s="45">
        <v>4156.1000000000004</v>
      </c>
      <c r="L108" s="45">
        <v>2557.1999999999998</v>
      </c>
      <c r="M108" s="517">
        <f>VLOOKUP(C108,'Раздел 2'!D82:Q220,14,0)</f>
        <v>6947207.4399999995</v>
      </c>
      <c r="N108" s="45">
        <f t="shared" si="5"/>
        <v>6947155.5484599536</v>
      </c>
      <c r="O108" s="45">
        <v>0</v>
      </c>
      <c r="P108" s="45">
        <v>51.89154004613836</v>
      </c>
      <c r="Q108" s="45">
        <v>0</v>
      </c>
      <c r="R108" s="57">
        <v>44927</v>
      </c>
      <c r="S108" s="57">
        <v>45291</v>
      </c>
      <c r="U108" s="143"/>
      <c r="W108" s="143"/>
    </row>
    <row r="109" spans="1:23" ht="20.3" x14ac:dyDescent="0.35">
      <c r="A109" s="43">
        <f t="shared" si="4"/>
        <v>97</v>
      </c>
      <c r="B109" s="44" t="s">
        <v>3737</v>
      </c>
      <c r="C109" s="43">
        <v>39440</v>
      </c>
      <c r="D109" s="43" t="s">
        <v>1899</v>
      </c>
      <c r="E109" s="43">
        <v>1964</v>
      </c>
      <c r="F109" s="43" t="s">
        <v>2131</v>
      </c>
      <c r="G109" s="56" t="s">
        <v>2097</v>
      </c>
      <c r="H109" s="43">
        <v>5</v>
      </c>
      <c r="I109" s="43">
        <v>3</v>
      </c>
      <c r="J109" s="43" t="s">
        <v>2131</v>
      </c>
      <c r="K109" s="45">
        <v>4082.3</v>
      </c>
      <c r="L109" s="45">
        <v>2584.8000000000002</v>
      </c>
      <c r="M109" s="517">
        <f>VLOOKUP(C109,'Раздел 2'!D83:Q221,14,0)</f>
        <v>7566008.6400000006</v>
      </c>
      <c r="N109" s="45">
        <f t="shared" ref="N109:N140" si="6">M109-P109</f>
        <v>7565955.0744982716</v>
      </c>
      <c r="O109" s="45">
        <v>0</v>
      </c>
      <c r="P109" s="45">
        <v>53.565501728980294</v>
      </c>
      <c r="Q109" s="45">
        <v>0</v>
      </c>
      <c r="R109" s="57">
        <v>44927</v>
      </c>
      <c r="S109" s="57">
        <v>45291</v>
      </c>
      <c r="U109" s="143"/>
      <c r="W109" s="143"/>
    </row>
    <row r="110" spans="1:23" ht="20.3" x14ac:dyDescent="0.35">
      <c r="A110" s="43">
        <f t="shared" si="4"/>
        <v>98</v>
      </c>
      <c r="B110" s="44" t="s">
        <v>3738</v>
      </c>
      <c r="C110" s="43">
        <v>45288</v>
      </c>
      <c r="D110" s="43" t="s">
        <v>1899</v>
      </c>
      <c r="E110" s="43">
        <v>1964</v>
      </c>
      <c r="F110" s="43" t="s">
        <v>2131</v>
      </c>
      <c r="G110" s="56" t="s">
        <v>2097</v>
      </c>
      <c r="H110" s="43">
        <v>5</v>
      </c>
      <c r="I110" s="43">
        <v>8</v>
      </c>
      <c r="J110" s="43" t="s">
        <v>2131</v>
      </c>
      <c r="K110" s="45">
        <v>11203.3</v>
      </c>
      <c r="L110" s="45">
        <v>6975.3</v>
      </c>
      <c r="M110" s="517">
        <f>VLOOKUP(C110,'Раздел 2'!D84:Q222,14,0)</f>
        <v>21410512.620000001</v>
      </c>
      <c r="N110" s="45">
        <f t="shared" si="6"/>
        <v>21410365.123812608</v>
      </c>
      <c r="O110" s="45">
        <v>0</v>
      </c>
      <c r="P110" s="45">
        <v>147.49618739146518</v>
      </c>
      <c r="Q110" s="45">
        <v>0</v>
      </c>
      <c r="R110" s="57">
        <v>44927</v>
      </c>
      <c r="S110" s="57">
        <v>45291</v>
      </c>
      <c r="U110" s="143"/>
      <c r="W110" s="143"/>
    </row>
    <row r="111" spans="1:23" ht="20.3" x14ac:dyDescent="0.35">
      <c r="A111" s="43">
        <f t="shared" si="4"/>
        <v>99</v>
      </c>
      <c r="B111" s="44" t="s">
        <v>3739</v>
      </c>
      <c r="C111" s="43">
        <v>39419</v>
      </c>
      <c r="D111" s="43" t="s">
        <v>1899</v>
      </c>
      <c r="E111" s="43">
        <v>1965</v>
      </c>
      <c r="F111" s="43" t="s">
        <v>2131</v>
      </c>
      <c r="G111" s="56" t="s">
        <v>2097</v>
      </c>
      <c r="H111" s="43">
        <v>5</v>
      </c>
      <c r="I111" s="43">
        <v>5</v>
      </c>
      <c r="J111" s="43" t="s">
        <v>2131</v>
      </c>
      <c r="K111" s="45">
        <v>7171.4</v>
      </c>
      <c r="L111" s="45">
        <v>4454.3999999999996</v>
      </c>
      <c r="M111" s="517">
        <f>VLOOKUP(C111,'Раздел 2'!D85:Q223,14,0)</f>
        <v>12925319.52</v>
      </c>
      <c r="N111" s="45">
        <f t="shared" si="6"/>
        <v>12925230.280703412</v>
      </c>
      <c r="O111" s="45">
        <v>0</v>
      </c>
      <c r="P111" s="45">
        <v>89.239296588108829</v>
      </c>
      <c r="Q111" s="45">
        <v>0</v>
      </c>
      <c r="R111" s="57">
        <v>44927</v>
      </c>
      <c r="S111" s="57">
        <v>45291</v>
      </c>
      <c r="U111" s="143"/>
      <c r="W111" s="143"/>
    </row>
    <row r="112" spans="1:23" ht="20.3" x14ac:dyDescent="0.35">
      <c r="A112" s="43">
        <f t="shared" si="4"/>
        <v>100</v>
      </c>
      <c r="B112" s="44" t="s">
        <v>3740</v>
      </c>
      <c r="C112" s="43">
        <v>39420</v>
      </c>
      <c r="D112" s="43" t="s">
        <v>1899</v>
      </c>
      <c r="E112" s="43">
        <v>1964</v>
      </c>
      <c r="F112" s="43" t="s">
        <v>2131</v>
      </c>
      <c r="G112" s="56" t="s">
        <v>2097</v>
      </c>
      <c r="H112" s="43">
        <v>5</v>
      </c>
      <c r="I112" s="43">
        <v>3</v>
      </c>
      <c r="J112" s="43" t="s">
        <v>2131</v>
      </c>
      <c r="K112" s="45">
        <v>4133.3999999999996</v>
      </c>
      <c r="L112" s="45">
        <v>2567</v>
      </c>
      <c r="M112" s="517">
        <f>VLOOKUP(C112,'Раздел 2'!D86:Q224,14,0)</f>
        <v>6873232.4700000007</v>
      </c>
      <c r="N112" s="45">
        <f t="shared" si="6"/>
        <v>6873180.5784599548</v>
      </c>
      <c r="O112" s="45">
        <v>0</v>
      </c>
      <c r="P112" s="45">
        <v>51.89154004613836</v>
      </c>
      <c r="Q112" s="45">
        <v>0</v>
      </c>
      <c r="R112" s="57">
        <v>44927</v>
      </c>
      <c r="S112" s="57">
        <v>45291</v>
      </c>
      <c r="U112" s="143"/>
      <c r="W112" s="143"/>
    </row>
    <row r="113" spans="1:23" ht="20.3" x14ac:dyDescent="0.35">
      <c r="A113" s="43">
        <f t="shared" si="4"/>
        <v>101</v>
      </c>
      <c r="B113" s="44" t="s">
        <v>3741</v>
      </c>
      <c r="C113" s="43">
        <v>39421</v>
      </c>
      <c r="D113" s="43" t="s">
        <v>1899</v>
      </c>
      <c r="E113" s="43">
        <v>1963</v>
      </c>
      <c r="F113" s="43" t="s">
        <v>2131</v>
      </c>
      <c r="G113" s="56" t="s">
        <v>2097</v>
      </c>
      <c r="H113" s="43">
        <v>5</v>
      </c>
      <c r="I113" s="43">
        <v>4</v>
      </c>
      <c r="J113" s="43" t="s">
        <v>2131</v>
      </c>
      <c r="K113" s="45">
        <v>5652.2</v>
      </c>
      <c r="L113" s="45">
        <v>3502.2</v>
      </c>
      <c r="M113" s="517">
        <f>VLOOKUP(C113,'Раздел 2'!D87:Q225,14,0)</f>
        <v>8814083.8000000007</v>
      </c>
      <c r="N113" s="45">
        <f t="shared" si="6"/>
        <v>8814015.1924823001</v>
      </c>
      <c r="O113" s="45">
        <v>0</v>
      </c>
      <c r="P113" s="45">
        <v>68.607517700993498</v>
      </c>
      <c r="Q113" s="45">
        <v>0</v>
      </c>
      <c r="R113" s="57">
        <v>44927</v>
      </c>
      <c r="S113" s="57">
        <v>45291</v>
      </c>
      <c r="U113" s="143"/>
      <c r="W113" s="143"/>
    </row>
    <row r="114" spans="1:23" ht="20.3" x14ac:dyDescent="0.35">
      <c r="A114" s="43">
        <f t="shared" si="4"/>
        <v>102</v>
      </c>
      <c r="B114" s="44" t="s">
        <v>3742</v>
      </c>
      <c r="C114" s="43">
        <v>39457</v>
      </c>
      <c r="D114" s="43" t="s">
        <v>1899</v>
      </c>
      <c r="E114" s="43">
        <v>1964</v>
      </c>
      <c r="F114" s="43" t="s">
        <v>2131</v>
      </c>
      <c r="G114" s="56" t="s">
        <v>2097</v>
      </c>
      <c r="H114" s="43">
        <v>5</v>
      </c>
      <c r="I114" s="43">
        <v>5</v>
      </c>
      <c r="J114" s="43" t="s">
        <v>2131</v>
      </c>
      <c r="K114" s="45">
        <v>6940.5</v>
      </c>
      <c r="L114" s="45">
        <v>4460.3</v>
      </c>
      <c r="M114" s="517">
        <f>VLOOKUP(C114,'Раздел 2'!D88:Q226,14,0)</f>
        <v>13193809.5</v>
      </c>
      <c r="N114" s="45">
        <f t="shared" si="6"/>
        <v>13193730.696208386</v>
      </c>
      <c r="O114" s="45">
        <v>0</v>
      </c>
      <c r="P114" s="45">
        <v>78.803791614850311</v>
      </c>
      <c r="Q114" s="45">
        <v>0</v>
      </c>
      <c r="R114" s="57">
        <v>44927</v>
      </c>
      <c r="S114" s="57">
        <v>45291</v>
      </c>
      <c r="U114" s="143"/>
      <c r="W114" s="143"/>
    </row>
    <row r="115" spans="1:23" ht="20.3" x14ac:dyDescent="0.35">
      <c r="A115" s="43">
        <f t="shared" si="4"/>
        <v>103</v>
      </c>
      <c r="B115" s="44" t="s">
        <v>3743</v>
      </c>
      <c r="C115" s="43">
        <v>39491</v>
      </c>
      <c r="D115" s="43" t="s">
        <v>1899</v>
      </c>
      <c r="E115" s="43">
        <v>1965</v>
      </c>
      <c r="F115" s="43" t="s">
        <v>2131</v>
      </c>
      <c r="G115" s="56" t="s">
        <v>2097</v>
      </c>
      <c r="H115" s="43">
        <v>5</v>
      </c>
      <c r="I115" s="43">
        <v>4</v>
      </c>
      <c r="J115" s="43" t="s">
        <v>2131</v>
      </c>
      <c r="K115" s="45">
        <v>5973.69</v>
      </c>
      <c r="L115" s="45">
        <v>3859.8</v>
      </c>
      <c r="M115" s="517">
        <f>VLOOKUP(C115,'Раздел 2'!D89:Q227,14,0)</f>
        <v>8577202.6600000001</v>
      </c>
      <c r="N115" s="45">
        <f t="shared" si="6"/>
        <v>8577142.0852767527</v>
      </c>
      <c r="O115" s="45">
        <v>0</v>
      </c>
      <c r="P115" s="45">
        <v>60.574723246654159</v>
      </c>
      <c r="Q115" s="45">
        <v>0</v>
      </c>
      <c r="R115" s="57">
        <v>44927</v>
      </c>
      <c r="S115" s="57">
        <v>45291</v>
      </c>
      <c r="U115" s="143"/>
      <c r="W115" s="143"/>
    </row>
    <row r="116" spans="1:23" ht="20.3" x14ac:dyDescent="0.35">
      <c r="A116" s="43">
        <f t="shared" si="4"/>
        <v>104</v>
      </c>
      <c r="B116" s="44" t="s">
        <v>3744</v>
      </c>
      <c r="C116" s="43">
        <v>39487</v>
      </c>
      <c r="D116" s="43" t="s">
        <v>1899</v>
      </c>
      <c r="E116" s="43">
        <v>1965</v>
      </c>
      <c r="F116" s="43" t="s">
        <v>2131</v>
      </c>
      <c r="G116" s="56" t="s">
        <v>2097</v>
      </c>
      <c r="H116" s="43">
        <v>5</v>
      </c>
      <c r="I116" s="43">
        <v>5</v>
      </c>
      <c r="J116" s="43" t="s">
        <v>2131</v>
      </c>
      <c r="K116" s="45">
        <v>6883.2</v>
      </c>
      <c r="L116" s="45">
        <v>4443</v>
      </c>
      <c r="M116" s="517">
        <f>VLOOKUP(C116,'Раздел 2'!D90:Q228,14,0)</f>
        <v>11795492.880000001</v>
      </c>
      <c r="N116" s="45">
        <f t="shared" si="6"/>
        <v>11795414.995723058</v>
      </c>
      <c r="O116" s="45">
        <v>0</v>
      </c>
      <c r="P116" s="45">
        <v>77.884276943175266</v>
      </c>
      <c r="Q116" s="45">
        <v>0</v>
      </c>
      <c r="R116" s="57">
        <v>44927</v>
      </c>
      <c r="S116" s="57">
        <v>45291</v>
      </c>
      <c r="U116" s="143"/>
      <c r="W116" s="143"/>
    </row>
    <row r="117" spans="1:23" ht="20.3" x14ac:dyDescent="0.35">
      <c r="A117" s="43">
        <f t="shared" si="4"/>
        <v>105</v>
      </c>
      <c r="B117" s="44" t="s">
        <v>1542</v>
      </c>
      <c r="C117" s="43">
        <v>39513</v>
      </c>
      <c r="D117" s="43" t="s">
        <v>1899</v>
      </c>
      <c r="E117" s="43">
        <v>1961</v>
      </c>
      <c r="F117" s="43" t="s">
        <v>2131</v>
      </c>
      <c r="G117" s="56" t="s">
        <v>2099</v>
      </c>
      <c r="H117" s="43">
        <v>3</v>
      </c>
      <c r="I117" s="43">
        <v>2</v>
      </c>
      <c r="J117" s="43" t="s">
        <v>2131</v>
      </c>
      <c r="K117" s="45">
        <v>1620.5</v>
      </c>
      <c r="L117" s="45">
        <v>823.2</v>
      </c>
      <c r="M117" s="517">
        <f>VLOOKUP(C117,'Раздел 2'!D8:Q140,14,0)</f>
        <v>29804.880000000001</v>
      </c>
      <c r="N117" s="45">
        <f t="shared" si="6"/>
        <v>29804.880000000001</v>
      </c>
      <c r="O117" s="45">
        <v>0</v>
      </c>
      <c r="P117" s="45">
        <v>0</v>
      </c>
      <c r="Q117" s="45">
        <v>0</v>
      </c>
      <c r="R117" s="57">
        <v>44927</v>
      </c>
      <c r="S117" s="57">
        <v>45291</v>
      </c>
      <c r="U117" s="143"/>
    </row>
    <row r="118" spans="1:23" ht="20.3" x14ac:dyDescent="0.35">
      <c r="A118" s="43">
        <f>A117+1</f>
        <v>106</v>
      </c>
      <c r="B118" s="44" t="s">
        <v>3745</v>
      </c>
      <c r="C118" s="43">
        <v>39940</v>
      </c>
      <c r="D118" s="43" t="s">
        <v>1899</v>
      </c>
      <c r="E118" s="43">
        <v>1970</v>
      </c>
      <c r="F118" s="43" t="s">
        <v>2131</v>
      </c>
      <c r="G118" s="56" t="s">
        <v>2097</v>
      </c>
      <c r="H118" s="43">
        <v>5</v>
      </c>
      <c r="I118" s="43">
        <v>8</v>
      </c>
      <c r="J118" s="43" t="s">
        <v>2131</v>
      </c>
      <c r="K118" s="45">
        <v>12469.29</v>
      </c>
      <c r="L118" s="45">
        <v>8058.6</v>
      </c>
      <c r="M118" s="517">
        <f>VLOOKUP(C118,'Раздел 2'!D:Q,14,0)</f>
        <v>9968570.1699999962</v>
      </c>
      <c r="N118" s="45">
        <f t="shared" si="6"/>
        <v>9968570.1699999962</v>
      </c>
      <c r="O118" s="45">
        <v>0</v>
      </c>
      <c r="P118" s="45">
        <v>0</v>
      </c>
      <c r="Q118" s="45">
        <v>0</v>
      </c>
      <c r="R118" s="57">
        <v>44927</v>
      </c>
      <c r="S118" s="57">
        <v>45291</v>
      </c>
      <c r="U118" s="143"/>
    </row>
    <row r="119" spans="1:23" ht="20.3" x14ac:dyDescent="0.35">
      <c r="A119" s="43">
        <f>A118+1</f>
        <v>107</v>
      </c>
      <c r="B119" s="44" t="s">
        <v>2153</v>
      </c>
      <c r="C119" s="43">
        <v>40427</v>
      </c>
      <c r="D119" s="43" t="s">
        <v>1899</v>
      </c>
      <c r="E119" s="43">
        <v>1960</v>
      </c>
      <c r="F119" s="43" t="s">
        <v>2131</v>
      </c>
      <c r="G119" s="56" t="s">
        <v>2098</v>
      </c>
      <c r="H119" s="43">
        <v>4</v>
      </c>
      <c r="I119" s="43">
        <v>5</v>
      </c>
      <c r="J119" s="43" t="s">
        <v>2131</v>
      </c>
      <c r="K119" s="45">
        <v>8909</v>
      </c>
      <c r="L119" s="45">
        <v>5692.1</v>
      </c>
      <c r="M119" s="517">
        <f>VLOOKUP(C119,'Раздел 2'!D:Q,14,0)</f>
        <v>711430.26</v>
      </c>
      <c r="N119" s="45">
        <f t="shared" si="6"/>
        <v>711422.89673513721</v>
      </c>
      <c r="O119" s="45">
        <v>0</v>
      </c>
      <c r="P119" s="45">
        <v>7.3632648627720192</v>
      </c>
      <c r="Q119" s="45">
        <v>0</v>
      </c>
      <c r="R119" s="57">
        <v>44927</v>
      </c>
      <c r="S119" s="57">
        <v>45291</v>
      </c>
      <c r="U119" s="143"/>
      <c r="W119" s="143"/>
    </row>
    <row r="120" spans="1:23" ht="20.3" x14ac:dyDescent="0.35">
      <c r="A120" s="43">
        <f t="shared" si="4"/>
        <v>108</v>
      </c>
      <c r="B120" s="44" t="s">
        <v>2154</v>
      </c>
      <c r="C120" s="43">
        <v>40471</v>
      </c>
      <c r="D120" s="43" t="s">
        <v>1899</v>
      </c>
      <c r="E120" s="43">
        <v>1958</v>
      </c>
      <c r="F120" s="43" t="s">
        <v>2131</v>
      </c>
      <c r="G120" s="56" t="s">
        <v>2098</v>
      </c>
      <c r="H120" s="43">
        <v>4</v>
      </c>
      <c r="I120" s="43">
        <v>3</v>
      </c>
      <c r="J120" s="43" t="s">
        <v>2131</v>
      </c>
      <c r="K120" s="45">
        <v>5184.3999999999996</v>
      </c>
      <c r="L120" s="45">
        <v>3088.7</v>
      </c>
      <c r="M120" s="517">
        <f>VLOOKUP(C120,'Раздел 2'!D113:Q113,14,0)</f>
        <v>2560320.87</v>
      </c>
      <c r="N120" s="45">
        <f t="shared" si="6"/>
        <v>2560304.8060700959</v>
      </c>
      <c r="O120" s="45">
        <v>0</v>
      </c>
      <c r="P120" s="45">
        <v>16.063929904264846</v>
      </c>
      <c r="Q120" s="45">
        <v>0</v>
      </c>
      <c r="R120" s="57">
        <v>44927</v>
      </c>
      <c r="S120" s="57">
        <v>45291</v>
      </c>
      <c r="U120" s="143"/>
      <c r="W120" s="143"/>
    </row>
    <row r="121" spans="1:23" ht="20.3" x14ac:dyDescent="0.35">
      <c r="A121" s="43">
        <f t="shared" si="4"/>
        <v>109</v>
      </c>
      <c r="B121" s="44" t="s">
        <v>3746</v>
      </c>
      <c r="C121" s="43">
        <v>40034</v>
      </c>
      <c r="D121" s="43" t="s">
        <v>1899</v>
      </c>
      <c r="E121" s="43">
        <v>1964</v>
      </c>
      <c r="F121" s="43" t="s">
        <v>2131</v>
      </c>
      <c r="G121" s="56" t="s">
        <v>2097</v>
      </c>
      <c r="H121" s="43">
        <v>5</v>
      </c>
      <c r="I121" s="43">
        <v>3</v>
      </c>
      <c r="J121" s="43" t="s">
        <v>2131</v>
      </c>
      <c r="K121" s="45">
        <v>4625.8</v>
      </c>
      <c r="L121" s="45">
        <v>2617.6999999999998</v>
      </c>
      <c r="M121" s="517">
        <f>VLOOKUP(C121,'Раздел 2'!D:Q,14,0)</f>
        <v>2096784.15</v>
      </c>
      <c r="N121" s="45">
        <f t="shared" si="6"/>
        <v>2096761.5625237594</v>
      </c>
      <c r="O121" s="45">
        <v>0</v>
      </c>
      <c r="P121" s="45">
        <v>22.587476240466646</v>
      </c>
      <c r="Q121" s="45">
        <v>0</v>
      </c>
      <c r="R121" s="57">
        <v>44927</v>
      </c>
      <c r="S121" s="57">
        <v>45291</v>
      </c>
      <c r="U121" s="143"/>
      <c r="W121" s="143"/>
    </row>
    <row r="122" spans="1:23" ht="20.3" x14ac:dyDescent="0.35">
      <c r="A122" s="43">
        <f t="shared" si="4"/>
        <v>110</v>
      </c>
      <c r="B122" s="44" t="s">
        <v>3747</v>
      </c>
      <c r="C122" s="43">
        <v>40668</v>
      </c>
      <c r="D122" s="43" t="s">
        <v>1899</v>
      </c>
      <c r="E122" s="43">
        <v>1961</v>
      </c>
      <c r="F122" s="43" t="s">
        <v>2131</v>
      </c>
      <c r="G122" s="56" t="s">
        <v>2097</v>
      </c>
      <c r="H122" s="43">
        <v>4</v>
      </c>
      <c r="I122" s="43">
        <v>3</v>
      </c>
      <c r="J122" s="43" t="s">
        <v>2131</v>
      </c>
      <c r="K122" s="45">
        <v>3426.3</v>
      </c>
      <c r="L122" s="45">
        <v>2037.6</v>
      </c>
      <c r="M122" s="517">
        <f>VLOOKUP(C122,'Раздел 2'!D:Q,14,0)</f>
        <v>2177938.8099999996</v>
      </c>
      <c r="N122" s="45">
        <f t="shared" si="6"/>
        <v>2177923.8569210903</v>
      </c>
      <c r="O122" s="45">
        <v>0</v>
      </c>
      <c r="P122" s="45">
        <v>14.953078909308228</v>
      </c>
      <c r="Q122" s="45">
        <v>0</v>
      </c>
      <c r="R122" s="57">
        <v>44927</v>
      </c>
      <c r="S122" s="57">
        <v>45291</v>
      </c>
      <c r="U122" s="143"/>
      <c r="W122" s="143"/>
    </row>
    <row r="123" spans="1:23" ht="20.3" x14ac:dyDescent="0.35">
      <c r="A123" s="43">
        <f>A122+1</f>
        <v>111</v>
      </c>
      <c r="B123" s="44" t="s">
        <v>2167</v>
      </c>
      <c r="C123" s="43">
        <v>40689</v>
      </c>
      <c r="D123" s="43" t="s">
        <v>1899</v>
      </c>
      <c r="E123" s="43">
        <v>1957</v>
      </c>
      <c r="F123" s="43" t="s">
        <v>2131</v>
      </c>
      <c r="G123" s="56" t="s">
        <v>2098</v>
      </c>
      <c r="H123" s="43">
        <v>4</v>
      </c>
      <c r="I123" s="43">
        <v>3</v>
      </c>
      <c r="J123" s="43" t="s">
        <v>2131</v>
      </c>
      <c r="K123" s="45">
        <v>4284.2</v>
      </c>
      <c r="L123" s="45">
        <v>2955.8</v>
      </c>
      <c r="M123" s="517">
        <f>VLOOKUP(C123,'Раздел 2'!D:Q,14,0)</f>
        <v>241636.68000000002</v>
      </c>
      <c r="N123" s="45">
        <f t="shared" si="6"/>
        <v>241634.54134003341</v>
      </c>
      <c r="O123" s="45">
        <v>0</v>
      </c>
      <c r="P123" s="45">
        <v>2.1386599666075066</v>
      </c>
      <c r="Q123" s="45">
        <v>0</v>
      </c>
      <c r="R123" s="57">
        <v>44927</v>
      </c>
      <c r="S123" s="57">
        <v>45291</v>
      </c>
      <c r="U123" s="143"/>
      <c r="W123" s="143"/>
    </row>
    <row r="124" spans="1:23" ht="20.3" x14ac:dyDescent="0.35">
      <c r="A124" s="43">
        <f t="shared" si="4"/>
        <v>112</v>
      </c>
      <c r="B124" s="44" t="s">
        <v>2149</v>
      </c>
      <c r="C124" s="43">
        <v>40733</v>
      </c>
      <c r="D124" s="43" t="s">
        <v>1899</v>
      </c>
      <c r="E124" s="43">
        <v>1957</v>
      </c>
      <c r="F124" s="43" t="s">
        <v>2131</v>
      </c>
      <c r="G124" s="56" t="s">
        <v>2098</v>
      </c>
      <c r="H124" s="43">
        <v>4</v>
      </c>
      <c r="I124" s="43">
        <v>3</v>
      </c>
      <c r="J124" s="43" t="s">
        <v>2131</v>
      </c>
      <c r="K124" s="45">
        <v>4841.2</v>
      </c>
      <c r="L124" s="45">
        <v>2723.9</v>
      </c>
      <c r="M124" s="517">
        <f>VLOOKUP(C124,'Раздел 2'!D115:Q255,14,0)</f>
        <v>2567869.5699999998</v>
      </c>
      <c r="N124" s="45">
        <f t="shared" si="6"/>
        <v>2567853.3387926151</v>
      </c>
      <c r="O124" s="45">
        <v>0</v>
      </c>
      <c r="P124" s="45">
        <v>16.231207384881493</v>
      </c>
      <c r="Q124" s="45">
        <v>0</v>
      </c>
      <c r="R124" s="57">
        <v>44927</v>
      </c>
      <c r="S124" s="57">
        <v>45291</v>
      </c>
      <c r="U124" s="143"/>
      <c r="W124" s="143"/>
    </row>
    <row r="125" spans="1:23" ht="20.3" x14ac:dyDescent="0.35">
      <c r="A125" s="43">
        <f t="shared" si="4"/>
        <v>113</v>
      </c>
      <c r="B125" s="44" t="s">
        <v>2165</v>
      </c>
      <c r="C125" s="43">
        <v>40786</v>
      </c>
      <c r="D125" s="43" t="s">
        <v>1899</v>
      </c>
      <c r="E125" s="43">
        <v>1958</v>
      </c>
      <c r="F125" s="43" t="s">
        <v>2131</v>
      </c>
      <c r="G125" s="56" t="s">
        <v>2099</v>
      </c>
      <c r="H125" s="43">
        <v>4</v>
      </c>
      <c r="I125" s="43">
        <v>3</v>
      </c>
      <c r="J125" s="43" t="s">
        <v>2131</v>
      </c>
      <c r="K125" s="45">
        <v>4726.12</v>
      </c>
      <c r="L125" s="45">
        <v>2962.2</v>
      </c>
      <c r="M125" s="517">
        <f>VLOOKUP(C125,'Раздел 2'!D118:Q118,14,0)</f>
        <v>2657767.1</v>
      </c>
      <c r="N125" s="45">
        <f t="shared" si="6"/>
        <v>2657744.0421337136</v>
      </c>
      <c r="O125" s="45">
        <v>0</v>
      </c>
      <c r="P125" s="45">
        <v>23.057866286410786</v>
      </c>
      <c r="Q125" s="45">
        <v>0</v>
      </c>
      <c r="R125" s="57">
        <v>44927</v>
      </c>
      <c r="S125" s="57">
        <v>45291</v>
      </c>
      <c r="U125" s="143"/>
      <c r="W125" s="143"/>
    </row>
    <row r="126" spans="1:23" ht="20.3" x14ac:dyDescent="0.35">
      <c r="A126" s="43">
        <f>A125+1</f>
        <v>114</v>
      </c>
      <c r="B126" s="44" t="s">
        <v>3748</v>
      </c>
      <c r="C126" s="43">
        <v>40855</v>
      </c>
      <c r="D126" s="43" t="s">
        <v>1899</v>
      </c>
      <c r="E126" s="43">
        <v>1956</v>
      </c>
      <c r="F126" s="43" t="s">
        <v>2131</v>
      </c>
      <c r="G126" s="56" t="s">
        <v>2100</v>
      </c>
      <c r="H126" s="43">
        <v>5</v>
      </c>
      <c r="I126" s="43">
        <v>3</v>
      </c>
      <c r="J126" s="43" t="s">
        <v>2131</v>
      </c>
      <c r="K126" s="45">
        <v>3495.6</v>
      </c>
      <c r="L126" s="45">
        <v>3496</v>
      </c>
      <c r="M126" s="517">
        <f>VLOOKUP(C126,'Раздел 2'!D119:Q119,14,0)</f>
        <v>1156749.54</v>
      </c>
      <c r="N126" s="45">
        <f t="shared" si="6"/>
        <v>1156740.6656116229</v>
      </c>
      <c r="O126" s="45">
        <v>0</v>
      </c>
      <c r="P126" s="45">
        <v>8.8743883772034007</v>
      </c>
      <c r="Q126" s="45">
        <v>0</v>
      </c>
      <c r="R126" s="57">
        <v>44927</v>
      </c>
      <c r="S126" s="57">
        <v>45291</v>
      </c>
      <c r="U126" s="143"/>
      <c r="W126" s="143"/>
    </row>
    <row r="127" spans="1:23" ht="20.3" x14ac:dyDescent="0.35">
      <c r="A127" s="43">
        <f t="shared" si="4"/>
        <v>115</v>
      </c>
      <c r="B127" s="44" t="s">
        <v>3749</v>
      </c>
      <c r="C127" s="43">
        <v>40900</v>
      </c>
      <c r="D127" s="43" t="s">
        <v>1899</v>
      </c>
      <c r="E127" s="43">
        <v>1960</v>
      </c>
      <c r="F127" s="43" t="s">
        <v>2131</v>
      </c>
      <c r="G127" s="56" t="s">
        <v>2097</v>
      </c>
      <c r="H127" s="43">
        <v>4</v>
      </c>
      <c r="I127" s="43">
        <v>4</v>
      </c>
      <c r="J127" s="43" t="s">
        <v>2131</v>
      </c>
      <c r="K127" s="45">
        <v>4714.1099999999997</v>
      </c>
      <c r="L127" s="45">
        <v>2796.9</v>
      </c>
      <c r="M127" s="517">
        <f>VLOOKUP(C127,'Раздел 2'!D:Q,14,0)</f>
        <v>1733115.6600000001</v>
      </c>
      <c r="N127" s="45">
        <f t="shared" si="6"/>
        <v>1733087.7965553</v>
      </c>
      <c r="O127" s="45">
        <v>0</v>
      </c>
      <c r="P127" s="45">
        <v>27.863444700161935</v>
      </c>
      <c r="Q127" s="45">
        <v>0</v>
      </c>
      <c r="R127" s="57">
        <v>44927</v>
      </c>
      <c r="S127" s="57">
        <v>45291</v>
      </c>
      <c r="U127" s="143"/>
      <c r="W127" s="143"/>
    </row>
    <row r="128" spans="1:23" ht="20.3" x14ac:dyDescent="0.35">
      <c r="A128" s="43">
        <f>A127+1</f>
        <v>116</v>
      </c>
      <c r="B128" s="44" t="s">
        <v>3750</v>
      </c>
      <c r="C128" s="43">
        <v>40910</v>
      </c>
      <c r="D128" s="43" t="s">
        <v>1899</v>
      </c>
      <c r="E128" s="43">
        <v>1961</v>
      </c>
      <c r="F128" s="43" t="s">
        <v>2131</v>
      </c>
      <c r="G128" s="56" t="s">
        <v>2097</v>
      </c>
      <c r="H128" s="43">
        <v>4</v>
      </c>
      <c r="I128" s="43">
        <v>3</v>
      </c>
      <c r="J128" s="43" t="s">
        <v>2131</v>
      </c>
      <c r="K128" s="45">
        <v>3400.92</v>
      </c>
      <c r="L128" s="45">
        <v>2041.5</v>
      </c>
      <c r="M128" s="517">
        <f>VLOOKUP(C128,'Раздел 2'!D:Q,14,0)</f>
        <v>2495539.3199999998</v>
      </c>
      <c r="N128" s="45">
        <f t="shared" si="6"/>
        <v>2495519.3142952803</v>
      </c>
      <c r="O128" s="45">
        <v>0</v>
      </c>
      <c r="P128" s="45">
        <v>20.005704719462049</v>
      </c>
      <c r="Q128" s="45">
        <v>0</v>
      </c>
      <c r="R128" s="57">
        <v>44927</v>
      </c>
      <c r="S128" s="57">
        <v>45291</v>
      </c>
      <c r="U128" s="143"/>
      <c r="W128" s="143"/>
    </row>
    <row r="129" spans="1:23" ht="20.3" x14ac:dyDescent="0.35">
      <c r="A129" s="43">
        <f t="shared" si="4"/>
        <v>117</v>
      </c>
      <c r="B129" s="44" t="s">
        <v>2146</v>
      </c>
      <c r="C129" s="43">
        <v>40913</v>
      </c>
      <c r="D129" s="43" t="s">
        <v>1899</v>
      </c>
      <c r="E129" s="43">
        <v>1960</v>
      </c>
      <c r="F129" s="43" t="s">
        <v>2131</v>
      </c>
      <c r="G129" s="56" t="s">
        <v>2099</v>
      </c>
      <c r="H129" s="43">
        <v>4</v>
      </c>
      <c r="I129" s="43">
        <v>6</v>
      </c>
      <c r="J129" s="43" t="s">
        <v>2131</v>
      </c>
      <c r="K129" s="45">
        <v>5406.1</v>
      </c>
      <c r="L129" s="45">
        <v>3593.3</v>
      </c>
      <c r="M129" s="517">
        <f>VLOOKUP(C129,'Раздел 2'!D112:Q252,14,0)</f>
        <v>1144455.9200000002</v>
      </c>
      <c r="N129" s="45">
        <f t="shared" si="6"/>
        <v>1144445.4621607619</v>
      </c>
      <c r="O129" s="45">
        <v>0</v>
      </c>
      <c r="P129" s="45">
        <v>10.45783923821266</v>
      </c>
      <c r="Q129" s="45">
        <v>0</v>
      </c>
      <c r="R129" s="57">
        <v>44927</v>
      </c>
      <c r="S129" s="57">
        <v>45291</v>
      </c>
      <c r="U129" s="143"/>
      <c r="W129" s="143"/>
    </row>
    <row r="130" spans="1:23" ht="20.3" x14ac:dyDescent="0.35">
      <c r="A130" s="43">
        <f t="shared" si="4"/>
        <v>118</v>
      </c>
      <c r="B130" s="44" t="s">
        <v>2148</v>
      </c>
      <c r="C130" s="43">
        <v>40920</v>
      </c>
      <c r="D130" s="43" t="s">
        <v>1899</v>
      </c>
      <c r="E130" s="43">
        <v>1959</v>
      </c>
      <c r="F130" s="43" t="s">
        <v>2131</v>
      </c>
      <c r="G130" s="56" t="s">
        <v>2099</v>
      </c>
      <c r="H130" s="43">
        <v>4</v>
      </c>
      <c r="I130" s="43">
        <v>4</v>
      </c>
      <c r="J130" s="43" t="s">
        <v>2131</v>
      </c>
      <c r="K130" s="45">
        <v>4004.1</v>
      </c>
      <c r="L130" s="45">
        <v>2550.5</v>
      </c>
      <c r="M130" s="517">
        <f>VLOOKUP(C130,'Раздел 2'!D114:Q254,14,0)</f>
        <v>1440425.7799999998</v>
      </c>
      <c r="N130" s="45">
        <f t="shared" si="6"/>
        <v>1440406.6880854033</v>
      </c>
      <c r="O130" s="45">
        <v>0</v>
      </c>
      <c r="P130" s="45">
        <v>19.091914596614071</v>
      </c>
      <c r="Q130" s="45">
        <v>0</v>
      </c>
      <c r="R130" s="57">
        <v>44927</v>
      </c>
      <c r="S130" s="57">
        <v>45291</v>
      </c>
      <c r="U130" s="143"/>
      <c r="W130" s="143"/>
    </row>
    <row r="131" spans="1:23" ht="20.3" x14ac:dyDescent="0.35">
      <c r="A131" s="43">
        <f t="shared" si="4"/>
        <v>119</v>
      </c>
      <c r="B131" s="44" t="s">
        <v>2158</v>
      </c>
      <c r="C131" s="43">
        <v>40926</v>
      </c>
      <c r="D131" s="43" t="s">
        <v>1899</v>
      </c>
      <c r="E131" s="43">
        <v>1960</v>
      </c>
      <c r="F131" s="43" t="s">
        <v>2131</v>
      </c>
      <c r="G131" s="56" t="s">
        <v>2099</v>
      </c>
      <c r="H131" s="43">
        <v>4</v>
      </c>
      <c r="I131" s="43">
        <v>4</v>
      </c>
      <c r="J131" s="43" t="s">
        <v>2131</v>
      </c>
      <c r="K131" s="45">
        <v>4517.3999999999996</v>
      </c>
      <c r="L131" s="45">
        <v>2561.9</v>
      </c>
      <c r="M131" s="517">
        <f>VLOOKUP(C131,'Раздел 2'!D120:Q264,14,0)</f>
        <v>1800046.5799999998</v>
      </c>
      <c r="N131" s="45">
        <f t="shared" si="6"/>
        <v>1800027.4880854033</v>
      </c>
      <c r="O131" s="45">
        <v>0</v>
      </c>
      <c r="P131" s="45">
        <v>19.091914596614071</v>
      </c>
      <c r="Q131" s="45">
        <v>0</v>
      </c>
      <c r="R131" s="57">
        <v>44927</v>
      </c>
      <c r="S131" s="57">
        <v>45291</v>
      </c>
      <c r="U131" s="143"/>
      <c r="W131" s="143"/>
    </row>
    <row r="132" spans="1:23" ht="20.3" x14ac:dyDescent="0.35">
      <c r="A132" s="43">
        <f t="shared" ref="A132:A145" si="7">A131+1</f>
        <v>120</v>
      </c>
      <c r="B132" s="44" t="s">
        <v>2147</v>
      </c>
      <c r="C132" s="43">
        <v>40915</v>
      </c>
      <c r="D132" s="43" t="s">
        <v>1899</v>
      </c>
      <c r="E132" s="43">
        <v>1960</v>
      </c>
      <c r="F132" s="43" t="s">
        <v>2131</v>
      </c>
      <c r="G132" s="56" t="s">
        <v>2099</v>
      </c>
      <c r="H132" s="43">
        <v>4</v>
      </c>
      <c r="I132" s="43">
        <v>2</v>
      </c>
      <c r="J132" s="43" t="s">
        <v>2131</v>
      </c>
      <c r="K132" s="45">
        <v>1580.4</v>
      </c>
      <c r="L132" s="45">
        <v>1030.8</v>
      </c>
      <c r="M132" s="517">
        <f>VLOOKUP(C132,'Раздел 2'!D113:Q253,14,0)</f>
        <v>363300.97</v>
      </c>
      <c r="N132" s="45">
        <f t="shared" si="6"/>
        <v>363294.70816324936</v>
      </c>
      <c r="O132" s="45">
        <v>0</v>
      </c>
      <c r="P132" s="45">
        <v>6.2618367505925914</v>
      </c>
      <c r="Q132" s="45">
        <v>0</v>
      </c>
      <c r="R132" s="57">
        <v>44927</v>
      </c>
      <c r="S132" s="57">
        <v>45291</v>
      </c>
      <c r="U132" s="143"/>
      <c r="W132" s="143"/>
    </row>
    <row r="133" spans="1:23" ht="20.3" x14ac:dyDescent="0.35">
      <c r="A133" s="43">
        <f t="shared" si="7"/>
        <v>121</v>
      </c>
      <c r="B133" s="44" t="s">
        <v>2162</v>
      </c>
      <c r="C133" s="43">
        <v>40917</v>
      </c>
      <c r="D133" s="43" t="s">
        <v>1899</v>
      </c>
      <c r="E133" s="43">
        <v>1960</v>
      </c>
      <c r="F133" s="43" t="s">
        <v>2131</v>
      </c>
      <c r="G133" s="56" t="s">
        <v>2099</v>
      </c>
      <c r="H133" s="43">
        <v>4</v>
      </c>
      <c r="I133" s="43">
        <v>4</v>
      </c>
      <c r="J133" s="43" t="s">
        <v>2131</v>
      </c>
      <c r="K133" s="45">
        <v>3817.8</v>
      </c>
      <c r="L133" s="45">
        <v>2549.5</v>
      </c>
      <c r="M133" s="517">
        <f>VLOOKUP(C133,'Раздел 2'!D123:Q268,14,0)</f>
        <v>1077521.78</v>
      </c>
      <c r="N133" s="45">
        <f t="shared" si="6"/>
        <v>1077502.6880854035</v>
      </c>
      <c r="O133" s="45">
        <v>0</v>
      </c>
      <c r="P133" s="45">
        <v>19.091914596614071</v>
      </c>
      <c r="Q133" s="45">
        <v>0</v>
      </c>
      <c r="R133" s="57">
        <v>44927</v>
      </c>
      <c r="S133" s="57">
        <v>45291</v>
      </c>
      <c r="U133" s="143"/>
      <c r="W133" s="143"/>
    </row>
    <row r="134" spans="1:23" ht="20.3" x14ac:dyDescent="0.35">
      <c r="A134" s="43">
        <f t="shared" si="7"/>
        <v>122</v>
      </c>
      <c r="B134" s="44" t="s">
        <v>2161</v>
      </c>
      <c r="C134" s="43">
        <v>40918</v>
      </c>
      <c r="D134" s="43" t="s">
        <v>1899</v>
      </c>
      <c r="E134" s="43">
        <v>1959</v>
      </c>
      <c r="F134" s="43" t="s">
        <v>2131</v>
      </c>
      <c r="G134" s="56" t="s">
        <v>2099</v>
      </c>
      <c r="H134" s="43">
        <v>4</v>
      </c>
      <c r="I134" s="43">
        <v>4</v>
      </c>
      <c r="J134" s="43" t="s">
        <v>2131</v>
      </c>
      <c r="K134" s="45">
        <v>4138.7</v>
      </c>
      <c r="L134" s="45">
        <v>2560.6999999999998</v>
      </c>
      <c r="M134" s="517">
        <f>VLOOKUP(C134,'Раздел 2'!D122:Q267,14,0)</f>
        <v>1103568.98</v>
      </c>
      <c r="N134" s="45">
        <f t="shared" si="6"/>
        <v>1103549.8880854035</v>
      </c>
      <c r="O134" s="45">
        <v>0</v>
      </c>
      <c r="P134" s="45">
        <v>19.091914596614071</v>
      </c>
      <c r="Q134" s="45">
        <v>0</v>
      </c>
      <c r="R134" s="57">
        <v>44927</v>
      </c>
      <c r="S134" s="57">
        <v>45291</v>
      </c>
      <c r="U134" s="143"/>
      <c r="W134" s="143"/>
    </row>
    <row r="135" spans="1:23" ht="20.3" x14ac:dyDescent="0.35">
      <c r="A135" s="43">
        <f t="shared" si="7"/>
        <v>123</v>
      </c>
      <c r="B135" s="44" t="s">
        <v>2160</v>
      </c>
      <c r="C135" s="43">
        <v>40919</v>
      </c>
      <c r="D135" s="43" t="s">
        <v>1899</v>
      </c>
      <c r="E135" s="43">
        <v>1958</v>
      </c>
      <c r="F135" s="43" t="s">
        <v>2131</v>
      </c>
      <c r="G135" s="56" t="s">
        <v>2099</v>
      </c>
      <c r="H135" s="43">
        <v>4</v>
      </c>
      <c r="I135" s="43">
        <v>4</v>
      </c>
      <c r="J135" s="43" t="s">
        <v>2131</v>
      </c>
      <c r="K135" s="45">
        <v>3595</v>
      </c>
      <c r="L135" s="45">
        <v>2082.8000000000002</v>
      </c>
      <c r="M135" s="517">
        <f>VLOOKUP(C135,'Раздел 2'!D121:Q266,14,0)</f>
        <v>1186469.8299999998</v>
      </c>
      <c r="N135" s="45">
        <f t="shared" si="6"/>
        <v>1186451.3006715048</v>
      </c>
      <c r="O135" s="45">
        <v>0</v>
      </c>
      <c r="P135" s="45">
        <v>18.529328495104661</v>
      </c>
      <c r="Q135" s="45">
        <v>0</v>
      </c>
      <c r="R135" s="57">
        <v>44927</v>
      </c>
      <c r="S135" s="57">
        <v>45291</v>
      </c>
      <c r="U135" s="143"/>
      <c r="W135" s="143"/>
    </row>
    <row r="136" spans="1:23" ht="20.3" x14ac:dyDescent="0.35">
      <c r="A136" s="43">
        <f t="shared" si="7"/>
        <v>124</v>
      </c>
      <c r="B136" s="44" t="s">
        <v>3751</v>
      </c>
      <c r="C136" s="43">
        <v>39386</v>
      </c>
      <c r="D136" s="43" t="s">
        <v>1899</v>
      </c>
      <c r="E136" s="43">
        <v>1963</v>
      </c>
      <c r="F136" s="43" t="s">
        <v>2131</v>
      </c>
      <c r="G136" s="56" t="s">
        <v>2098</v>
      </c>
      <c r="H136" s="43">
        <v>5</v>
      </c>
      <c r="I136" s="43">
        <v>3</v>
      </c>
      <c r="J136" s="43" t="s">
        <v>2131</v>
      </c>
      <c r="K136" s="45">
        <v>3780.1</v>
      </c>
      <c r="L136" s="45">
        <v>3595.3</v>
      </c>
      <c r="M136" s="517">
        <f>VLOOKUP(C136,'Раздел 2'!D125:Q270,14,0)</f>
        <v>1195804.8499999999</v>
      </c>
      <c r="N136" s="45">
        <f t="shared" si="6"/>
        <v>1195784.1141169465</v>
      </c>
      <c r="O136" s="45">
        <v>0</v>
      </c>
      <c r="P136" s="45">
        <v>20.735883053413644</v>
      </c>
      <c r="Q136" s="45">
        <v>0</v>
      </c>
      <c r="R136" s="57">
        <v>44927</v>
      </c>
      <c r="S136" s="57">
        <v>45291</v>
      </c>
      <c r="U136" s="143"/>
      <c r="W136" s="143"/>
    </row>
    <row r="137" spans="1:23" ht="20.3" x14ac:dyDescent="0.35">
      <c r="A137" s="43">
        <f t="shared" si="7"/>
        <v>125</v>
      </c>
      <c r="B137" s="44" t="s">
        <v>3752</v>
      </c>
      <c r="C137" s="43">
        <v>39396</v>
      </c>
      <c r="D137" s="43" t="s">
        <v>1899</v>
      </c>
      <c r="E137" s="43">
        <v>1965</v>
      </c>
      <c r="F137" s="43" t="s">
        <v>2131</v>
      </c>
      <c r="G137" s="56" t="s">
        <v>2097</v>
      </c>
      <c r="H137" s="43">
        <v>5</v>
      </c>
      <c r="I137" s="43">
        <v>5</v>
      </c>
      <c r="J137" s="43" t="s">
        <v>2131</v>
      </c>
      <c r="K137" s="45">
        <v>6906.8</v>
      </c>
      <c r="L137" s="45">
        <v>4444</v>
      </c>
      <c r="M137" s="517">
        <f>VLOOKUP(C137,'Раздел 2'!D127:Q272,14,0)</f>
        <v>3368717.9099999997</v>
      </c>
      <c r="N137" s="45">
        <f t="shared" si="6"/>
        <v>3368690.3134058318</v>
      </c>
      <c r="O137" s="45">
        <v>0</v>
      </c>
      <c r="P137" s="45">
        <v>27.596594168068862</v>
      </c>
      <c r="Q137" s="45">
        <v>0</v>
      </c>
      <c r="R137" s="57">
        <v>44927</v>
      </c>
      <c r="S137" s="57">
        <v>45291</v>
      </c>
      <c r="U137" s="143"/>
      <c r="W137" s="143"/>
    </row>
    <row r="138" spans="1:23" ht="20.3" x14ac:dyDescent="0.35">
      <c r="A138" s="43">
        <f t="shared" si="7"/>
        <v>126</v>
      </c>
      <c r="B138" s="44" t="s">
        <v>2144</v>
      </c>
      <c r="C138" s="43">
        <v>39599</v>
      </c>
      <c r="D138" s="43" t="s">
        <v>1899</v>
      </c>
      <c r="E138" s="43">
        <v>1971</v>
      </c>
      <c r="F138" s="43" t="s">
        <v>2131</v>
      </c>
      <c r="G138" s="56" t="s">
        <v>2098</v>
      </c>
      <c r="H138" s="43">
        <v>9</v>
      </c>
      <c r="I138" s="43">
        <v>1</v>
      </c>
      <c r="J138" s="43" t="s">
        <v>2131</v>
      </c>
      <c r="K138" s="45">
        <v>3140.2</v>
      </c>
      <c r="L138" s="45">
        <v>2290.6999999999998</v>
      </c>
      <c r="M138" s="517">
        <f>VLOOKUP(C138,'Раздел 2'!D111:Q250,14,0)</f>
        <v>1879816.3099999998</v>
      </c>
      <c r="N138" s="45">
        <f t="shared" si="6"/>
        <v>1879793.6977632823</v>
      </c>
      <c r="O138" s="45">
        <v>0</v>
      </c>
      <c r="P138" s="45">
        <v>22.612236717409349</v>
      </c>
      <c r="Q138" s="45">
        <v>0</v>
      </c>
      <c r="R138" s="57">
        <v>44927</v>
      </c>
      <c r="S138" s="57">
        <v>45291</v>
      </c>
      <c r="U138" s="143"/>
      <c r="W138" s="143"/>
    </row>
    <row r="139" spans="1:23" ht="20.3" x14ac:dyDescent="0.35">
      <c r="A139" s="43">
        <f t="shared" si="7"/>
        <v>127</v>
      </c>
      <c r="B139" s="44" t="s">
        <v>1816</v>
      </c>
      <c r="C139" s="43">
        <v>39782</v>
      </c>
      <c r="D139" s="43" t="s">
        <v>1899</v>
      </c>
      <c r="E139" s="43">
        <v>1995</v>
      </c>
      <c r="F139" s="43" t="s">
        <v>2131</v>
      </c>
      <c r="G139" s="56" t="s">
        <v>2097</v>
      </c>
      <c r="H139" s="43">
        <v>9</v>
      </c>
      <c r="I139" s="43">
        <v>4</v>
      </c>
      <c r="J139" s="43">
        <v>4</v>
      </c>
      <c r="K139" s="45">
        <v>12025.5</v>
      </c>
      <c r="L139" s="45">
        <v>8540.7000000000007</v>
      </c>
      <c r="M139" s="517">
        <f>VLOOKUP(C139,'Раздел 2'!D100:Q239,14,0)</f>
        <v>8809033.4600000009</v>
      </c>
      <c r="N139" s="45">
        <f t="shared" si="6"/>
        <v>8809033.4600000009</v>
      </c>
      <c r="O139" s="45">
        <v>0</v>
      </c>
      <c r="P139" s="45">
        <v>0</v>
      </c>
      <c r="Q139" s="45">
        <v>0</v>
      </c>
      <c r="R139" s="57">
        <v>44927</v>
      </c>
      <c r="S139" s="57">
        <v>45291</v>
      </c>
      <c r="U139" s="143"/>
    </row>
    <row r="140" spans="1:23" ht="20.3" x14ac:dyDescent="0.35">
      <c r="A140" s="43">
        <f t="shared" si="7"/>
        <v>128</v>
      </c>
      <c r="B140" s="44" t="s">
        <v>1817</v>
      </c>
      <c r="C140" s="43">
        <v>39783</v>
      </c>
      <c r="D140" s="43" t="s">
        <v>1899</v>
      </c>
      <c r="E140" s="43">
        <v>1996</v>
      </c>
      <c r="F140" s="43" t="s">
        <v>2131</v>
      </c>
      <c r="G140" s="56" t="s">
        <v>2097</v>
      </c>
      <c r="H140" s="43">
        <v>10</v>
      </c>
      <c r="I140" s="43">
        <v>6</v>
      </c>
      <c r="J140" s="43">
        <v>6</v>
      </c>
      <c r="K140" s="45">
        <v>17030.2</v>
      </c>
      <c r="L140" s="45">
        <v>11460.2</v>
      </c>
      <c r="M140" s="517">
        <f>VLOOKUP(C140,'Раздел 2'!D101:Q240,14,0)</f>
        <v>14271286.949999999</v>
      </c>
      <c r="N140" s="45">
        <f t="shared" si="6"/>
        <v>14271286.949999999</v>
      </c>
      <c r="O140" s="45">
        <v>0</v>
      </c>
      <c r="P140" s="45">
        <v>0</v>
      </c>
      <c r="Q140" s="45">
        <v>0</v>
      </c>
      <c r="R140" s="57">
        <v>44927</v>
      </c>
      <c r="S140" s="57">
        <v>45291</v>
      </c>
      <c r="U140" s="143"/>
    </row>
    <row r="141" spans="1:23" ht="20.3" x14ac:dyDescent="0.35">
      <c r="A141" s="43">
        <f t="shared" si="7"/>
        <v>129</v>
      </c>
      <c r="B141" s="44" t="s">
        <v>1818</v>
      </c>
      <c r="C141" s="43">
        <v>39785</v>
      </c>
      <c r="D141" s="43" t="s">
        <v>1899</v>
      </c>
      <c r="E141" s="43">
        <v>1995</v>
      </c>
      <c r="F141" s="43" t="s">
        <v>2131</v>
      </c>
      <c r="G141" s="56" t="s">
        <v>2097</v>
      </c>
      <c r="H141" s="43">
        <v>10</v>
      </c>
      <c r="I141" s="43">
        <v>6</v>
      </c>
      <c r="J141" s="43">
        <v>6</v>
      </c>
      <c r="K141" s="45">
        <v>19007.400000000001</v>
      </c>
      <c r="L141" s="45">
        <v>13840.3</v>
      </c>
      <c r="M141" s="517">
        <f>VLOOKUP(C141,'Раздел 2'!D102:Q241,14,0)</f>
        <v>13941903.59</v>
      </c>
      <c r="N141" s="45">
        <f>M141-P141</f>
        <v>13941903.59</v>
      </c>
      <c r="O141" s="45">
        <v>0</v>
      </c>
      <c r="P141" s="45">
        <v>0</v>
      </c>
      <c r="Q141" s="45">
        <v>0</v>
      </c>
      <c r="R141" s="57">
        <v>44927</v>
      </c>
      <c r="S141" s="57">
        <v>45291</v>
      </c>
      <c r="U141" s="143"/>
    </row>
    <row r="142" spans="1:23" ht="20.3" x14ac:dyDescent="0.35">
      <c r="A142" s="43">
        <f t="shared" si="7"/>
        <v>130</v>
      </c>
      <c r="B142" s="44" t="s">
        <v>3108</v>
      </c>
      <c r="C142" s="43">
        <v>39827</v>
      </c>
      <c r="D142" s="43" t="s">
        <v>1899</v>
      </c>
      <c r="E142" s="43">
        <v>1976</v>
      </c>
      <c r="F142" s="43" t="s">
        <v>2131</v>
      </c>
      <c r="G142" s="56" t="s">
        <v>2097</v>
      </c>
      <c r="H142" s="43">
        <v>5</v>
      </c>
      <c r="I142" s="43">
        <v>2</v>
      </c>
      <c r="J142" s="43" t="s">
        <v>2131</v>
      </c>
      <c r="K142" s="45">
        <v>4714</v>
      </c>
      <c r="L142" s="45">
        <v>3248.8</v>
      </c>
      <c r="M142" s="517">
        <f>VLOOKUP(C142,'Раздел 2'!D135:Q280,14,0)</f>
        <v>4180460.0599999996</v>
      </c>
      <c r="N142" s="45">
        <f>M142-P142</f>
        <v>4180460.0599999996</v>
      </c>
      <c r="O142" s="45">
        <v>0</v>
      </c>
      <c r="P142" s="45">
        <v>0</v>
      </c>
      <c r="Q142" s="45">
        <v>0</v>
      </c>
      <c r="R142" s="57">
        <v>44927</v>
      </c>
      <c r="S142" s="57">
        <v>45291</v>
      </c>
      <c r="U142" s="143"/>
    </row>
    <row r="143" spans="1:23" ht="20.3" x14ac:dyDescent="0.35">
      <c r="A143" s="43">
        <f t="shared" si="7"/>
        <v>131</v>
      </c>
      <c r="B143" s="44" t="s">
        <v>2155</v>
      </c>
      <c r="C143" s="43">
        <v>39996</v>
      </c>
      <c r="D143" s="43" t="s">
        <v>1899</v>
      </c>
      <c r="E143" s="43">
        <v>1957</v>
      </c>
      <c r="F143" s="43" t="s">
        <v>2131</v>
      </c>
      <c r="G143" s="56" t="s">
        <v>2098</v>
      </c>
      <c r="H143" s="43">
        <v>2</v>
      </c>
      <c r="I143" s="43">
        <v>1</v>
      </c>
      <c r="J143" s="43" t="s">
        <v>2131</v>
      </c>
      <c r="K143" s="45">
        <v>813.66</v>
      </c>
      <c r="L143" s="45">
        <v>400.7</v>
      </c>
      <c r="M143" s="517">
        <f>VLOOKUP(C143,'Раздел 2'!D118:Q261,14,0)</f>
        <v>322791.13</v>
      </c>
      <c r="N143" s="45">
        <f>M143-P143</f>
        <v>322786.85755216278</v>
      </c>
      <c r="O143" s="45">
        <v>0</v>
      </c>
      <c r="P143" s="45">
        <v>4.2724478372487971</v>
      </c>
      <c r="Q143" s="45">
        <v>0</v>
      </c>
      <c r="R143" s="57">
        <v>44927</v>
      </c>
      <c r="S143" s="57">
        <v>45291</v>
      </c>
      <c r="U143" s="143"/>
      <c r="W143" s="143"/>
    </row>
    <row r="144" spans="1:23" ht="20.3" x14ac:dyDescent="0.35">
      <c r="A144" s="43">
        <f t="shared" si="7"/>
        <v>132</v>
      </c>
      <c r="B144" s="44" t="s">
        <v>3002</v>
      </c>
      <c r="C144" s="43">
        <v>40985</v>
      </c>
      <c r="D144" s="43" t="s">
        <v>1900</v>
      </c>
      <c r="E144" s="43">
        <v>1992</v>
      </c>
      <c r="F144" s="43" t="s">
        <v>2131</v>
      </c>
      <c r="G144" s="56" t="s">
        <v>2098</v>
      </c>
      <c r="H144" s="43">
        <v>3</v>
      </c>
      <c r="I144" s="43">
        <v>3</v>
      </c>
      <c r="J144" s="43" t="s">
        <v>2131</v>
      </c>
      <c r="K144" s="45">
        <v>1638</v>
      </c>
      <c r="L144" s="45" t="s">
        <v>2131</v>
      </c>
      <c r="M144" s="517">
        <f>VLOOKUP(C144,'Раздел 2'!D136:Q281,14,0)</f>
        <v>601687</v>
      </c>
      <c r="N144" s="45">
        <f>M144-P144</f>
        <v>601687</v>
      </c>
      <c r="O144" s="45">
        <v>0</v>
      </c>
      <c r="P144" s="45">
        <v>0</v>
      </c>
      <c r="Q144" s="45">
        <v>0</v>
      </c>
      <c r="R144" s="57">
        <v>44927</v>
      </c>
      <c r="S144" s="57">
        <v>45291</v>
      </c>
      <c r="U144" s="143"/>
    </row>
    <row r="145" spans="1:23" ht="20.3" x14ac:dyDescent="0.35">
      <c r="A145" s="43">
        <f t="shared" si="7"/>
        <v>133</v>
      </c>
      <c r="B145" s="44" t="s">
        <v>1898</v>
      </c>
      <c r="C145" s="43">
        <v>40991</v>
      </c>
      <c r="D145" s="43" t="s">
        <v>1899</v>
      </c>
      <c r="E145" s="43">
        <v>1980</v>
      </c>
      <c r="F145" s="43" t="s">
        <v>2131</v>
      </c>
      <c r="G145" s="56" t="s">
        <v>2098</v>
      </c>
      <c r="H145" s="43">
        <v>5</v>
      </c>
      <c r="I145" s="43">
        <v>2</v>
      </c>
      <c r="J145" s="43" t="s">
        <v>2131</v>
      </c>
      <c r="K145" s="45">
        <v>2122.4</v>
      </c>
      <c r="L145" s="45">
        <v>1246.5999999999999</v>
      </c>
      <c r="M145" s="517">
        <f>VLOOKUP(C145,'Раздел 2'!D98:Q237,14,0)</f>
        <v>893851.36999999988</v>
      </c>
      <c r="N145" s="45">
        <f>M145-P145</f>
        <v>893843.36022833013</v>
      </c>
      <c r="O145" s="45">
        <v>0</v>
      </c>
      <c r="P145" s="45">
        <v>8.0097716697668009</v>
      </c>
      <c r="Q145" s="45">
        <v>0</v>
      </c>
      <c r="R145" s="57">
        <v>44927</v>
      </c>
      <c r="S145" s="57">
        <v>45291</v>
      </c>
      <c r="U145" s="143"/>
      <c r="W145" s="143"/>
    </row>
    <row r="146" spans="1:23" ht="20.3" x14ac:dyDescent="0.3">
      <c r="A146" s="46" t="s">
        <v>22</v>
      </c>
      <c r="B146" s="46"/>
      <c r="C146" s="403" t="s">
        <v>172</v>
      </c>
      <c r="D146" s="403" t="s">
        <v>172</v>
      </c>
      <c r="E146" s="403" t="s">
        <v>172</v>
      </c>
      <c r="F146" s="403" t="s">
        <v>172</v>
      </c>
      <c r="G146" s="403" t="s">
        <v>172</v>
      </c>
      <c r="H146" s="403" t="s">
        <v>172</v>
      </c>
      <c r="I146" s="403" t="s">
        <v>172</v>
      </c>
      <c r="J146" s="49">
        <f>SUM(J13:J143)</f>
        <v>48</v>
      </c>
      <c r="K146" s="49">
        <f t="shared" ref="K146:Q146" si="8">SUM(K13:K145)</f>
        <v>782610.56999999983</v>
      </c>
      <c r="L146" s="49">
        <f t="shared" si="8"/>
        <v>499627.7</v>
      </c>
      <c r="M146" s="518">
        <f t="shared" si="8"/>
        <v>826135165.39999998</v>
      </c>
      <c r="N146" s="49">
        <f t="shared" si="8"/>
        <v>826130165.39999974</v>
      </c>
      <c r="O146" s="49">
        <f t="shared" si="8"/>
        <v>0</v>
      </c>
      <c r="P146" s="49">
        <f t="shared" si="8"/>
        <v>4999.9999999999991</v>
      </c>
      <c r="Q146" s="49">
        <f t="shared" si="8"/>
        <v>0</v>
      </c>
      <c r="R146" s="403" t="s">
        <v>172</v>
      </c>
      <c r="S146" s="403" t="s">
        <v>172</v>
      </c>
      <c r="U146" s="143"/>
    </row>
    <row r="147" spans="1:23" ht="19.649999999999999" x14ac:dyDescent="0.3">
      <c r="A147" s="527" t="s">
        <v>1912</v>
      </c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527"/>
      <c r="O147" s="527"/>
      <c r="P147" s="527"/>
      <c r="Q147" s="527"/>
      <c r="R147" s="527"/>
      <c r="S147" s="527"/>
      <c r="U147" s="143"/>
    </row>
    <row r="148" spans="1:23" ht="20.3" x14ac:dyDescent="0.35">
      <c r="A148" s="43">
        <f>A145+1</f>
        <v>134</v>
      </c>
      <c r="B148" s="48" t="s">
        <v>2272</v>
      </c>
      <c r="C148" s="43">
        <v>30857</v>
      </c>
      <c r="D148" s="43" t="s">
        <v>1899</v>
      </c>
      <c r="E148" s="43">
        <v>2000</v>
      </c>
      <c r="F148" s="43" t="s">
        <v>2131</v>
      </c>
      <c r="G148" s="56" t="s">
        <v>2098</v>
      </c>
      <c r="H148" s="43">
        <v>14</v>
      </c>
      <c r="I148" s="43">
        <v>1</v>
      </c>
      <c r="J148" s="43">
        <v>2</v>
      </c>
      <c r="K148" s="45">
        <v>5037.7</v>
      </c>
      <c r="L148" s="45">
        <v>3847.4</v>
      </c>
      <c r="M148" s="517">
        <f>VLOOKUP(C148,'Раздел 2'!D:Q,14,0)</f>
        <v>6218176.5899999999</v>
      </c>
      <c r="N148" s="45">
        <f t="shared" ref="N148:N179" si="9">M148</f>
        <v>6218176.5899999999</v>
      </c>
      <c r="O148" s="45">
        <v>0</v>
      </c>
      <c r="P148" s="45">
        <v>0</v>
      </c>
      <c r="Q148" s="45">
        <v>0</v>
      </c>
      <c r="R148" s="57">
        <v>44927</v>
      </c>
      <c r="S148" s="57">
        <v>45291</v>
      </c>
      <c r="U148" s="143"/>
    </row>
    <row r="149" spans="1:23" ht="20.3" x14ac:dyDescent="0.35">
      <c r="A149" s="43">
        <f t="shared" ref="A149:A180" si="10">A148+1</f>
        <v>135</v>
      </c>
      <c r="B149" s="48" t="s">
        <v>175</v>
      </c>
      <c r="C149" s="43">
        <v>30779</v>
      </c>
      <c r="D149" s="43" t="s">
        <v>1899</v>
      </c>
      <c r="E149" s="43">
        <v>1959</v>
      </c>
      <c r="F149" s="43" t="s">
        <v>2131</v>
      </c>
      <c r="G149" s="56" t="s">
        <v>2103</v>
      </c>
      <c r="H149" s="43">
        <v>2</v>
      </c>
      <c r="I149" s="43">
        <v>1</v>
      </c>
      <c r="J149" s="43" t="s">
        <v>2131</v>
      </c>
      <c r="K149" s="45">
        <v>698.52</v>
      </c>
      <c r="L149" s="45">
        <v>406.1</v>
      </c>
      <c r="M149" s="517">
        <f>VLOOKUP(C149,'Раздел 2'!D:Q,14,0)</f>
        <v>29658.959999999999</v>
      </c>
      <c r="N149" s="45">
        <f t="shared" si="9"/>
        <v>29658.959999999999</v>
      </c>
      <c r="O149" s="45">
        <v>0</v>
      </c>
      <c r="P149" s="45">
        <v>0</v>
      </c>
      <c r="Q149" s="45">
        <v>0</v>
      </c>
      <c r="R149" s="57">
        <v>44927</v>
      </c>
      <c r="S149" s="57">
        <v>45291</v>
      </c>
      <c r="U149" s="143"/>
    </row>
    <row r="150" spans="1:23" ht="20.3" x14ac:dyDescent="0.35">
      <c r="A150" s="43">
        <f t="shared" si="10"/>
        <v>136</v>
      </c>
      <c r="B150" s="48" t="s">
        <v>176</v>
      </c>
      <c r="C150" s="43">
        <v>30782</v>
      </c>
      <c r="D150" s="43" t="s">
        <v>1899</v>
      </c>
      <c r="E150" s="43">
        <v>1956</v>
      </c>
      <c r="F150" s="43" t="s">
        <v>2131</v>
      </c>
      <c r="G150" s="56" t="s">
        <v>2103</v>
      </c>
      <c r="H150" s="43">
        <v>2</v>
      </c>
      <c r="I150" s="43">
        <v>1</v>
      </c>
      <c r="J150" s="43" t="s">
        <v>2131</v>
      </c>
      <c r="K150" s="45">
        <v>672.4</v>
      </c>
      <c r="L150" s="45">
        <v>417.4</v>
      </c>
      <c r="M150" s="517">
        <f>VLOOKUP(C150,'Раздел 2'!D:Q,14,0)</f>
        <v>28930.62</v>
      </c>
      <c r="N150" s="45">
        <f t="shared" si="9"/>
        <v>28930.62</v>
      </c>
      <c r="O150" s="45">
        <v>0</v>
      </c>
      <c r="P150" s="45">
        <v>0</v>
      </c>
      <c r="Q150" s="45">
        <v>0</v>
      </c>
      <c r="R150" s="57">
        <v>44927</v>
      </c>
      <c r="S150" s="57">
        <v>45291</v>
      </c>
      <c r="U150" s="143"/>
    </row>
    <row r="151" spans="1:23" ht="20.3" x14ac:dyDescent="0.35">
      <c r="A151" s="43">
        <f t="shared" si="10"/>
        <v>137</v>
      </c>
      <c r="B151" s="48" t="s">
        <v>177</v>
      </c>
      <c r="C151" s="43">
        <v>30785</v>
      </c>
      <c r="D151" s="43" t="s">
        <v>1899</v>
      </c>
      <c r="E151" s="43">
        <v>1958</v>
      </c>
      <c r="F151" s="43" t="s">
        <v>2131</v>
      </c>
      <c r="G151" s="56" t="s">
        <v>2103</v>
      </c>
      <c r="H151" s="43">
        <v>2</v>
      </c>
      <c r="I151" s="43">
        <v>1</v>
      </c>
      <c r="J151" s="43" t="s">
        <v>2131</v>
      </c>
      <c r="K151" s="45">
        <v>688.6</v>
      </c>
      <c r="L151" s="45">
        <v>400.5</v>
      </c>
      <c r="M151" s="517">
        <f>VLOOKUP(C151,'Раздел 2'!D:Q,14,0)</f>
        <v>29217.18</v>
      </c>
      <c r="N151" s="45">
        <f t="shared" si="9"/>
        <v>29217.18</v>
      </c>
      <c r="O151" s="45">
        <v>0</v>
      </c>
      <c r="P151" s="45">
        <v>0</v>
      </c>
      <c r="Q151" s="45">
        <v>0</v>
      </c>
      <c r="R151" s="57">
        <v>44927</v>
      </c>
      <c r="S151" s="57">
        <v>45291</v>
      </c>
      <c r="U151" s="143"/>
    </row>
    <row r="152" spans="1:23" ht="20.3" x14ac:dyDescent="0.35">
      <c r="A152" s="43">
        <f t="shared" si="10"/>
        <v>138</v>
      </c>
      <c r="B152" s="48" t="s">
        <v>178</v>
      </c>
      <c r="C152" s="43">
        <v>30792</v>
      </c>
      <c r="D152" s="43" t="s">
        <v>1899</v>
      </c>
      <c r="E152" s="43">
        <v>1956</v>
      </c>
      <c r="F152" s="43" t="s">
        <v>2131</v>
      </c>
      <c r="G152" s="56" t="s">
        <v>2103</v>
      </c>
      <c r="H152" s="43">
        <v>2</v>
      </c>
      <c r="I152" s="43">
        <v>2</v>
      </c>
      <c r="J152" s="43" t="s">
        <v>2131</v>
      </c>
      <c r="K152" s="45">
        <v>803.2</v>
      </c>
      <c r="L152" s="45">
        <v>444.6</v>
      </c>
      <c r="M152" s="517">
        <f>VLOOKUP(C152,'Раздел 2'!D:Q,14,0)</f>
        <v>32608.14</v>
      </c>
      <c r="N152" s="45">
        <f t="shared" si="9"/>
        <v>32608.14</v>
      </c>
      <c r="O152" s="45">
        <v>0</v>
      </c>
      <c r="P152" s="45">
        <v>0</v>
      </c>
      <c r="Q152" s="45">
        <v>0</v>
      </c>
      <c r="R152" s="57">
        <v>44927</v>
      </c>
      <c r="S152" s="57">
        <v>45291</v>
      </c>
      <c r="U152" s="143"/>
    </row>
    <row r="153" spans="1:23" ht="20.3" x14ac:dyDescent="0.35">
      <c r="A153" s="43">
        <f t="shared" si="10"/>
        <v>139</v>
      </c>
      <c r="B153" s="48" t="s">
        <v>179</v>
      </c>
      <c r="C153" s="43">
        <v>30794</v>
      </c>
      <c r="D153" s="43" t="s">
        <v>1899</v>
      </c>
      <c r="E153" s="43">
        <v>1957</v>
      </c>
      <c r="F153" s="43" t="s">
        <v>2131</v>
      </c>
      <c r="G153" s="56" t="s">
        <v>2103</v>
      </c>
      <c r="H153" s="43">
        <v>2</v>
      </c>
      <c r="I153" s="43">
        <v>1</v>
      </c>
      <c r="J153" s="43" t="s">
        <v>2131</v>
      </c>
      <c r="K153" s="45">
        <v>708.1</v>
      </c>
      <c r="L153" s="45">
        <v>417.5</v>
      </c>
      <c r="M153" s="517">
        <f>VLOOKUP(C153,'Раздел 2'!D:Q,14,0)</f>
        <v>29432.1</v>
      </c>
      <c r="N153" s="45">
        <f t="shared" si="9"/>
        <v>29432.1</v>
      </c>
      <c r="O153" s="45">
        <v>0</v>
      </c>
      <c r="P153" s="45">
        <v>0</v>
      </c>
      <c r="Q153" s="45">
        <v>0</v>
      </c>
      <c r="R153" s="57">
        <v>44927</v>
      </c>
      <c r="S153" s="57">
        <v>45291</v>
      </c>
      <c r="U153" s="143"/>
    </row>
    <row r="154" spans="1:23" ht="20.3" x14ac:dyDescent="0.35">
      <c r="A154" s="43">
        <f t="shared" si="10"/>
        <v>140</v>
      </c>
      <c r="B154" s="48" t="s">
        <v>180</v>
      </c>
      <c r="C154" s="43">
        <v>30797</v>
      </c>
      <c r="D154" s="43" t="s">
        <v>1899</v>
      </c>
      <c r="E154" s="43">
        <v>1957</v>
      </c>
      <c r="F154" s="43" t="s">
        <v>2131</v>
      </c>
      <c r="G154" s="56" t="s">
        <v>2103</v>
      </c>
      <c r="H154" s="43">
        <v>2</v>
      </c>
      <c r="I154" s="43">
        <v>2</v>
      </c>
      <c r="J154" s="43" t="s">
        <v>2131</v>
      </c>
      <c r="K154" s="45">
        <v>799.1</v>
      </c>
      <c r="L154" s="45">
        <v>457.2</v>
      </c>
      <c r="M154" s="517">
        <f>VLOOKUP(C154,'Раздел 2'!D:Q,14,0)</f>
        <v>32046.959999999999</v>
      </c>
      <c r="N154" s="45">
        <f t="shared" si="9"/>
        <v>32046.959999999999</v>
      </c>
      <c r="O154" s="45">
        <v>0</v>
      </c>
      <c r="P154" s="45">
        <v>0</v>
      </c>
      <c r="Q154" s="45">
        <v>0</v>
      </c>
      <c r="R154" s="57">
        <v>44927</v>
      </c>
      <c r="S154" s="57">
        <v>45291</v>
      </c>
      <c r="U154" s="143"/>
    </row>
    <row r="155" spans="1:23" ht="20.3" x14ac:dyDescent="0.35">
      <c r="A155" s="43">
        <f t="shared" si="10"/>
        <v>141</v>
      </c>
      <c r="B155" s="48" t="s">
        <v>181</v>
      </c>
      <c r="C155" s="43">
        <v>30798</v>
      </c>
      <c r="D155" s="43" t="s">
        <v>1899</v>
      </c>
      <c r="E155" s="43">
        <v>1957</v>
      </c>
      <c r="F155" s="43" t="s">
        <v>2131</v>
      </c>
      <c r="G155" s="56" t="s">
        <v>2103</v>
      </c>
      <c r="H155" s="43">
        <v>2</v>
      </c>
      <c r="I155" s="43">
        <v>2</v>
      </c>
      <c r="J155" s="43" t="s">
        <v>2131</v>
      </c>
      <c r="K155" s="45">
        <v>792.2</v>
      </c>
      <c r="L155" s="45">
        <v>445.4</v>
      </c>
      <c r="M155" s="517">
        <f>VLOOKUP(C155,'Раздел 2'!D:Q,14,0)</f>
        <v>32823.06</v>
      </c>
      <c r="N155" s="45">
        <f t="shared" si="9"/>
        <v>32823.06</v>
      </c>
      <c r="O155" s="45">
        <v>0</v>
      </c>
      <c r="P155" s="45">
        <v>0</v>
      </c>
      <c r="Q155" s="45">
        <v>0</v>
      </c>
      <c r="R155" s="57">
        <v>44927</v>
      </c>
      <c r="S155" s="57">
        <v>45291</v>
      </c>
      <c r="U155" s="143"/>
    </row>
    <row r="156" spans="1:23" ht="20.3" x14ac:dyDescent="0.35">
      <c r="A156" s="43">
        <f t="shared" si="10"/>
        <v>142</v>
      </c>
      <c r="B156" s="48" t="s">
        <v>182</v>
      </c>
      <c r="C156" s="43">
        <v>30799</v>
      </c>
      <c r="D156" s="43" t="s">
        <v>1899</v>
      </c>
      <c r="E156" s="43">
        <v>1957</v>
      </c>
      <c r="F156" s="43" t="s">
        <v>2131</v>
      </c>
      <c r="G156" s="56" t="s">
        <v>2103</v>
      </c>
      <c r="H156" s="43">
        <v>2</v>
      </c>
      <c r="I156" s="43">
        <v>1</v>
      </c>
      <c r="J156" s="43" t="s">
        <v>2131</v>
      </c>
      <c r="K156" s="45">
        <v>697.7</v>
      </c>
      <c r="L156" s="45">
        <v>409.5</v>
      </c>
      <c r="M156" s="517">
        <f>VLOOKUP(C156,'Раздел 2'!D:Q,14,0)</f>
        <v>29157.48</v>
      </c>
      <c r="N156" s="45">
        <f t="shared" si="9"/>
        <v>29157.48</v>
      </c>
      <c r="O156" s="45">
        <v>0</v>
      </c>
      <c r="P156" s="45">
        <v>0</v>
      </c>
      <c r="Q156" s="45">
        <v>0</v>
      </c>
      <c r="R156" s="57">
        <v>44927</v>
      </c>
      <c r="S156" s="57">
        <v>45291</v>
      </c>
      <c r="U156" s="143"/>
    </row>
    <row r="157" spans="1:23" ht="20.3" x14ac:dyDescent="0.35">
      <c r="A157" s="43">
        <f t="shared" si="10"/>
        <v>143</v>
      </c>
      <c r="B157" s="48" t="s">
        <v>1574</v>
      </c>
      <c r="C157" s="43">
        <v>30876</v>
      </c>
      <c r="D157" s="43" t="s">
        <v>1899</v>
      </c>
      <c r="E157" s="43">
        <v>1997</v>
      </c>
      <c r="F157" s="43" t="s">
        <v>2131</v>
      </c>
      <c r="G157" s="56" t="s">
        <v>2097</v>
      </c>
      <c r="H157" s="43">
        <v>9</v>
      </c>
      <c r="I157" s="43">
        <v>1</v>
      </c>
      <c r="J157" s="43">
        <v>1</v>
      </c>
      <c r="K157" s="45">
        <v>2840.4</v>
      </c>
      <c r="L157" s="45">
        <v>2121.3000000000002</v>
      </c>
      <c r="M157" s="517">
        <f>VLOOKUP(C157,'Раздел 2'!D:Q,14,0)</f>
        <v>2565851.17</v>
      </c>
      <c r="N157" s="45">
        <f t="shared" si="9"/>
        <v>2565851.17</v>
      </c>
      <c r="O157" s="45">
        <v>0</v>
      </c>
      <c r="P157" s="45">
        <v>0</v>
      </c>
      <c r="Q157" s="45">
        <v>0</v>
      </c>
      <c r="R157" s="57">
        <v>44927</v>
      </c>
      <c r="S157" s="57">
        <v>45291</v>
      </c>
      <c r="U157" s="143"/>
    </row>
    <row r="158" spans="1:23" ht="20.3" x14ac:dyDescent="0.35">
      <c r="A158" s="43">
        <f t="shared" si="10"/>
        <v>144</v>
      </c>
      <c r="B158" s="48" t="s">
        <v>190</v>
      </c>
      <c r="C158" s="43">
        <v>30935</v>
      </c>
      <c r="D158" s="43" t="s">
        <v>1899</v>
      </c>
      <c r="E158" s="43">
        <v>1962</v>
      </c>
      <c r="F158" s="43" t="s">
        <v>2131</v>
      </c>
      <c r="G158" s="56" t="s">
        <v>2103</v>
      </c>
      <c r="H158" s="43">
        <v>2</v>
      </c>
      <c r="I158" s="43">
        <v>1</v>
      </c>
      <c r="J158" s="43" t="s">
        <v>2131</v>
      </c>
      <c r="K158" s="45">
        <v>690.3</v>
      </c>
      <c r="L158" s="45">
        <v>401.6</v>
      </c>
      <c r="M158" s="517">
        <f>VLOOKUP(C158,'Раздел 2'!D:Q,14,0)</f>
        <v>29372.400000000001</v>
      </c>
      <c r="N158" s="45">
        <f t="shared" si="9"/>
        <v>29372.400000000001</v>
      </c>
      <c r="O158" s="45">
        <v>0</v>
      </c>
      <c r="P158" s="45">
        <v>0</v>
      </c>
      <c r="Q158" s="45">
        <v>0</v>
      </c>
      <c r="R158" s="57">
        <v>44927</v>
      </c>
      <c r="S158" s="57">
        <v>45291</v>
      </c>
      <c r="U158" s="143"/>
    </row>
    <row r="159" spans="1:23" ht="20.3" x14ac:dyDescent="0.35">
      <c r="A159" s="43">
        <f t="shared" si="10"/>
        <v>145</v>
      </c>
      <c r="B159" s="48" t="s">
        <v>202</v>
      </c>
      <c r="C159" s="43">
        <v>31006</v>
      </c>
      <c r="D159" s="43" t="s">
        <v>1899</v>
      </c>
      <c r="E159" s="43">
        <v>1959</v>
      </c>
      <c r="F159" s="43" t="s">
        <v>2131</v>
      </c>
      <c r="G159" s="56" t="s">
        <v>2103</v>
      </c>
      <c r="H159" s="43">
        <v>2</v>
      </c>
      <c r="I159" s="43">
        <v>2</v>
      </c>
      <c r="J159" s="43" t="s">
        <v>2131</v>
      </c>
      <c r="K159" s="45">
        <v>1071.4000000000001</v>
      </c>
      <c r="L159" s="45">
        <v>537.70000000000005</v>
      </c>
      <c r="M159" s="517">
        <f>VLOOKUP(C159,'Раздел 2'!D:Q,14,0)</f>
        <v>41876.86</v>
      </c>
      <c r="N159" s="45">
        <f t="shared" si="9"/>
        <v>41876.86</v>
      </c>
      <c r="O159" s="45">
        <v>0</v>
      </c>
      <c r="P159" s="45">
        <v>0</v>
      </c>
      <c r="Q159" s="45">
        <v>0</v>
      </c>
      <c r="R159" s="57">
        <v>44927</v>
      </c>
      <c r="S159" s="57">
        <v>45291</v>
      </c>
      <c r="U159" s="143"/>
    </row>
    <row r="160" spans="1:23" ht="20.3" x14ac:dyDescent="0.35">
      <c r="A160" s="43">
        <f t="shared" si="10"/>
        <v>146</v>
      </c>
      <c r="B160" s="48" t="s">
        <v>203</v>
      </c>
      <c r="C160" s="43">
        <v>31004</v>
      </c>
      <c r="D160" s="43" t="s">
        <v>1899</v>
      </c>
      <c r="E160" s="43">
        <v>1960</v>
      </c>
      <c r="F160" s="43" t="s">
        <v>2131</v>
      </c>
      <c r="G160" s="56" t="s">
        <v>2103</v>
      </c>
      <c r="H160" s="43">
        <v>2</v>
      </c>
      <c r="I160" s="43">
        <v>2</v>
      </c>
      <c r="J160" s="43" t="s">
        <v>2131</v>
      </c>
      <c r="K160" s="45">
        <v>1057.01</v>
      </c>
      <c r="L160" s="45">
        <v>530.29999999999995</v>
      </c>
      <c r="M160" s="517">
        <f>VLOOKUP(C160,'Раздел 2'!D:Q,14,0)</f>
        <v>44202.95</v>
      </c>
      <c r="N160" s="45">
        <f t="shared" si="9"/>
        <v>44202.95</v>
      </c>
      <c r="O160" s="45">
        <v>0</v>
      </c>
      <c r="P160" s="45">
        <v>0</v>
      </c>
      <c r="Q160" s="45">
        <v>0</v>
      </c>
      <c r="R160" s="57">
        <v>44927</v>
      </c>
      <c r="S160" s="57">
        <v>45291</v>
      </c>
      <c r="U160" s="143"/>
    </row>
    <row r="161" spans="1:21" ht="20.3" x14ac:dyDescent="0.35">
      <c r="A161" s="43">
        <f t="shared" si="10"/>
        <v>147</v>
      </c>
      <c r="B161" s="48" t="s">
        <v>204</v>
      </c>
      <c r="C161" s="43">
        <v>31029</v>
      </c>
      <c r="D161" s="43" t="s">
        <v>1899</v>
      </c>
      <c r="E161" s="43">
        <v>1957</v>
      </c>
      <c r="F161" s="43" t="s">
        <v>2131</v>
      </c>
      <c r="G161" s="56" t="s">
        <v>2103</v>
      </c>
      <c r="H161" s="43">
        <v>2</v>
      </c>
      <c r="I161" s="43">
        <v>1</v>
      </c>
      <c r="J161" s="43" t="s">
        <v>2131</v>
      </c>
      <c r="K161" s="45">
        <v>703.11</v>
      </c>
      <c r="L161" s="45">
        <v>412.37</v>
      </c>
      <c r="M161" s="517">
        <f>VLOOKUP(C161,'Раздел 2'!D:Q,14,0)</f>
        <v>32504.62</v>
      </c>
      <c r="N161" s="45">
        <f t="shared" si="9"/>
        <v>32504.62</v>
      </c>
      <c r="O161" s="45">
        <v>0</v>
      </c>
      <c r="P161" s="45">
        <v>0</v>
      </c>
      <c r="Q161" s="45">
        <v>0</v>
      </c>
      <c r="R161" s="57">
        <v>44927</v>
      </c>
      <c r="S161" s="57">
        <v>45291</v>
      </c>
      <c r="U161" s="143"/>
    </row>
    <row r="162" spans="1:21" ht="20.3" x14ac:dyDescent="0.35">
      <c r="A162" s="43">
        <f t="shared" si="10"/>
        <v>148</v>
      </c>
      <c r="B162" s="48" t="s">
        <v>207</v>
      </c>
      <c r="C162" s="43">
        <v>31064</v>
      </c>
      <c r="D162" s="43" t="s">
        <v>1899</v>
      </c>
      <c r="E162" s="43">
        <v>1957</v>
      </c>
      <c r="F162" s="43" t="s">
        <v>2131</v>
      </c>
      <c r="G162" s="56" t="s">
        <v>2103</v>
      </c>
      <c r="H162" s="43">
        <v>2</v>
      </c>
      <c r="I162" s="43">
        <v>2</v>
      </c>
      <c r="J162" s="43" t="s">
        <v>2131</v>
      </c>
      <c r="K162" s="45">
        <v>776.3</v>
      </c>
      <c r="L162" s="45">
        <v>439.6</v>
      </c>
      <c r="M162" s="517">
        <f>VLOOKUP(C162,'Раздел 2'!D:Q,14,0)</f>
        <v>35321.31</v>
      </c>
      <c r="N162" s="45">
        <f t="shared" si="9"/>
        <v>35321.31</v>
      </c>
      <c r="O162" s="45">
        <v>0</v>
      </c>
      <c r="P162" s="45">
        <v>0</v>
      </c>
      <c r="Q162" s="45">
        <v>0</v>
      </c>
      <c r="R162" s="57">
        <v>44927</v>
      </c>
      <c r="S162" s="57">
        <v>45291</v>
      </c>
      <c r="U162" s="143"/>
    </row>
    <row r="163" spans="1:21" ht="20.3" x14ac:dyDescent="0.35">
      <c r="A163" s="43">
        <f t="shared" si="10"/>
        <v>149</v>
      </c>
      <c r="B163" s="48" t="s">
        <v>208</v>
      </c>
      <c r="C163" s="43">
        <v>31073</v>
      </c>
      <c r="D163" s="43" t="s">
        <v>1899</v>
      </c>
      <c r="E163" s="43">
        <v>1960</v>
      </c>
      <c r="F163" s="43" t="s">
        <v>2131</v>
      </c>
      <c r="G163" s="56" t="s">
        <v>2103</v>
      </c>
      <c r="H163" s="43">
        <v>2</v>
      </c>
      <c r="I163" s="43">
        <v>1</v>
      </c>
      <c r="J163" s="43" t="s">
        <v>2131</v>
      </c>
      <c r="K163" s="45">
        <v>706.8</v>
      </c>
      <c r="L163" s="45">
        <v>417.7</v>
      </c>
      <c r="M163" s="517">
        <f>VLOOKUP(C163,'Раздел 2'!D:Q,14,0)</f>
        <v>32546.41</v>
      </c>
      <c r="N163" s="45">
        <f t="shared" si="9"/>
        <v>32546.41</v>
      </c>
      <c r="O163" s="45">
        <v>0</v>
      </c>
      <c r="P163" s="45">
        <v>0</v>
      </c>
      <c r="Q163" s="45">
        <v>0</v>
      </c>
      <c r="R163" s="57">
        <v>44927</v>
      </c>
      <c r="S163" s="57">
        <v>45291</v>
      </c>
      <c r="U163" s="143"/>
    </row>
    <row r="164" spans="1:21" ht="20.3" x14ac:dyDescent="0.35">
      <c r="A164" s="43">
        <f t="shared" si="10"/>
        <v>150</v>
      </c>
      <c r="B164" s="48" t="s">
        <v>209</v>
      </c>
      <c r="C164" s="43">
        <v>31084</v>
      </c>
      <c r="D164" s="43" t="s">
        <v>1899</v>
      </c>
      <c r="E164" s="43">
        <v>1979</v>
      </c>
      <c r="F164" s="43" t="s">
        <v>2131</v>
      </c>
      <c r="G164" s="56" t="s">
        <v>2098</v>
      </c>
      <c r="H164" s="43">
        <v>9</v>
      </c>
      <c r="I164" s="43">
        <v>1</v>
      </c>
      <c r="J164" s="43">
        <v>1</v>
      </c>
      <c r="K164" s="45">
        <v>2798.9</v>
      </c>
      <c r="L164" s="45">
        <v>2147.4</v>
      </c>
      <c r="M164" s="517">
        <f>VLOOKUP(C164,'Раздел 2'!D155:Q318,14,0)</f>
        <v>2817495.19</v>
      </c>
      <c r="N164" s="45">
        <f t="shared" si="9"/>
        <v>2817495.19</v>
      </c>
      <c r="O164" s="45">
        <v>0</v>
      </c>
      <c r="P164" s="45">
        <v>0</v>
      </c>
      <c r="Q164" s="45">
        <v>0</v>
      </c>
      <c r="R164" s="57">
        <v>44927</v>
      </c>
      <c r="S164" s="57">
        <v>45291</v>
      </c>
      <c r="U164" s="143"/>
    </row>
    <row r="165" spans="1:21" ht="20.3" x14ac:dyDescent="0.35">
      <c r="A165" s="43">
        <f t="shared" si="10"/>
        <v>151</v>
      </c>
      <c r="B165" s="48" t="s">
        <v>232</v>
      </c>
      <c r="C165" s="43">
        <v>31392</v>
      </c>
      <c r="D165" s="43" t="s">
        <v>1899</v>
      </c>
      <c r="E165" s="43">
        <v>1959</v>
      </c>
      <c r="F165" s="43" t="s">
        <v>2131</v>
      </c>
      <c r="G165" s="56" t="s">
        <v>2103</v>
      </c>
      <c r="H165" s="43">
        <v>2</v>
      </c>
      <c r="I165" s="43">
        <v>1</v>
      </c>
      <c r="J165" s="43" t="s">
        <v>2131</v>
      </c>
      <c r="K165" s="45">
        <v>684.8</v>
      </c>
      <c r="L165" s="45">
        <v>398.7</v>
      </c>
      <c r="M165" s="517">
        <f>VLOOKUP(C165,'Раздел 2'!D:Q,14,0)</f>
        <v>32441.919999999998</v>
      </c>
      <c r="N165" s="45">
        <f t="shared" si="9"/>
        <v>32441.919999999998</v>
      </c>
      <c r="O165" s="45">
        <v>0</v>
      </c>
      <c r="P165" s="45">
        <v>0</v>
      </c>
      <c r="Q165" s="45">
        <v>0</v>
      </c>
      <c r="R165" s="57">
        <v>44927</v>
      </c>
      <c r="S165" s="57">
        <v>45291</v>
      </c>
      <c r="U165" s="143"/>
    </row>
    <row r="166" spans="1:21" ht="20.3" x14ac:dyDescent="0.35">
      <c r="A166" s="43">
        <f t="shared" si="10"/>
        <v>152</v>
      </c>
      <c r="B166" s="48" t="s">
        <v>233</v>
      </c>
      <c r="C166" s="43">
        <v>31394</v>
      </c>
      <c r="D166" s="43" t="s">
        <v>1899</v>
      </c>
      <c r="E166" s="43">
        <v>1959</v>
      </c>
      <c r="F166" s="43" t="s">
        <v>2131</v>
      </c>
      <c r="G166" s="56" t="s">
        <v>2103</v>
      </c>
      <c r="H166" s="43">
        <v>2</v>
      </c>
      <c r="I166" s="43">
        <v>1</v>
      </c>
      <c r="J166" s="43" t="s">
        <v>2131</v>
      </c>
      <c r="K166" s="45">
        <v>684.8</v>
      </c>
      <c r="L166" s="45">
        <v>398</v>
      </c>
      <c r="M166" s="517">
        <f>VLOOKUP(C166,'Раздел 2'!D:Q,14,0)</f>
        <v>32609.119999999999</v>
      </c>
      <c r="N166" s="45">
        <f t="shared" si="9"/>
        <v>32609.119999999999</v>
      </c>
      <c r="O166" s="45">
        <v>0</v>
      </c>
      <c r="P166" s="45">
        <v>0</v>
      </c>
      <c r="Q166" s="45">
        <v>0</v>
      </c>
      <c r="R166" s="57">
        <v>44927</v>
      </c>
      <c r="S166" s="57">
        <v>45291</v>
      </c>
      <c r="U166" s="143"/>
    </row>
    <row r="167" spans="1:21" ht="20.3" x14ac:dyDescent="0.35">
      <c r="A167" s="43">
        <f t="shared" si="10"/>
        <v>153</v>
      </c>
      <c r="B167" s="48" t="s">
        <v>277</v>
      </c>
      <c r="C167" s="43">
        <v>31586</v>
      </c>
      <c r="D167" s="43" t="s">
        <v>1899</v>
      </c>
      <c r="E167" s="43">
        <v>1959</v>
      </c>
      <c r="F167" s="43" t="s">
        <v>2131</v>
      </c>
      <c r="G167" s="56" t="s">
        <v>2103</v>
      </c>
      <c r="H167" s="43">
        <v>2</v>
      </c>
      <c r="I167" s="43">
        <v>1</v>
      </c>
      <c r="J167" s="43" t="s">
        <v>2131</v>
      </c>
      <c r="K167" s="45">
        <v>662</v>
      </c>
      <c r="L167" s="45">
        <v>370.9</v>
      </c>
      <c r="M167" s="517">
        <f>VLOOKUP(C167,'Раздел 2'!D:Q,14,0)</f>
        <v>32609.119999999999</v>
      </c>
      <c r="N167" s="45">
        <f t="shared" si="9"/>
        <v>32609.119999999999</v>
      </c>
      <c r="O167" s="45">
        <v>0</v>
      </c>
      <c r="P167" s="45">
        <v>0</v>
      </c>
      <c r="Q167" s="45">
        <v>0</v>
      </c>
      <c r="R167" s="57">
        <v>44927</v>
      </c>
      <c r="S167" s="57">
        <v>45291</v>
      </c>
      <c r="U167" s="143"/>
    </row>
    <row r="168" spans="1:21" ht="20.3" x14ac:dyDescent="0.35">
      <c r="A168" s="43">
        <f t="shared" si="10"/>
        <v>154</v>
      </c>
      <c r="B168" s="48" t="s">
        <v>1812</v>
      </c>
      <c r="C168" s="43">
        <v>31276</v>
      </c>
      <c r="D168" s="43" t="s">
        <v>1899</v>
      </c>
      <c r="E168" s="43">
        <v>1995</v>
      </c>
      <c r="F168" s="43" t="s">
        <v>2131</v>
      </c>
      <c r="G168" s="56" t="s">
        <v>2097</v>
      </c>
      <c r="H168" s="43">
        <v>9</v>
      </c>
      <c r="I168" s="43">
        <v>2</v>
      </c>
      <c r="J168" s="43">
        <v>2</v>
      </c>
      <c r="K168" s="45">
        <v>6242.2</v>
      </c>
      <c r="L168" s="45">
        <v>4297.5999999999995</v>
      </c>
      <c r="M168" s="517">
        <f>VLOOKUP(C168,'Раздел 2'!D:Q,14,0)</f>
        <v>5110396.8600000003</v>
      </c>
      <c r="N168" s="45">
        <f t="shared" si="9"/>
        <v>5110396.8600000003</v>
      </c>
      <c r="O168" s="45">
        <v>0</v>
      </c>
      <c r="P168" s="45">
        <v>0</v>
      </c>
      <c r="Q168" s="45">
        <v>0</v>
      </c>
      <c r="R168" s="57">
        <v>44927</v>
      </c>
      <c r="S168" s="57">
        <v>45291</v>
      </c>
      <c r="U168" s="143"/>
    </row>
    <row r="169" spans="1:21" ht="20.3" x14ac:dyDescent="0.35">
      <c r="A169" s="43">
        <f t="shared" si="10"/>
        <v>155</v>
      </c>
      <c r="B169" s="48" t="s">
        <v>323</v>
      </c>
      <c r="C169" s="43">
        <v>32056</v>
      </c>
      <c r="D169" s="43" t="s">
        <v>1899</v>
      </c>
      <c r="E169" s="43">
        <v>1962</v>
      </c>
      <c r="F169" s="43" t="s">
        <v>2131</v>
      </c>
      <c r="G169" s="56" t="s">
        <v>2103</v>
      </c>
      <c r="H169" s="43">
        <v>2</v>
      </c>
      <c r="I169" s="43">
        <v>1</v>
      </c>
      <c r="J169" s="43" t="s">
        <v>2131</v>
      </c>
      <c r="K169" s="45">
        <v>702.8</v>
      </c>
      <c r="L169" s="45">
        <v>413</v>
      </c>
      <c r="M169" s="517">
        <f>VLOOKUP(C169,'Раздел 2'!D:Q,14,0)</f>
        <v>33256.71</v>
      </c>
      <c r="N169" s="45">
        <f t="shared" si="9"/>
        <v>33256.71</v>
      </c>
      <c r="O169" s="45">
        <v>0</v>
      </c>
      <c r="P169" s="45">
        <v>0</v>
      </c>
      <c r="Q169" s="45">
        <v>0</v>
      </c>
      <c r="R169" s="57">
        <v>44927</v>
      </c>
      <c r="S169" s="57">
        <v>45291</v>
      </c>
      <c r="U169" s="143"/>
    </row>
    <row r="170" spans="1:21" ht="20.3" x14ac:dyDescent="0.35">
      <c r="A170" s="43">
        <f t="shared" si="10"/>
        <v>156</v>
      </c>
      <c r="B170" s="48" t="s">
        <v>324</v>
      </c>
      <c r="C170" s="43">
        <v>32060</v>
      </c>
      <c r="D170" s="43" t="s">
        <v>1899</v>
      </c>
      <c r="E170" s="43">
        <v>1957</v>
      </c>
      <c r="F170" s="43" t="s">
        <v>2131</v>
      </c>
      <c r="G170" s="56" t="s">
        <v>2103</v>
      </c>
      <c r="H170" s="43">
        <v>2</v>
      </c>
      <c r="I170" s="43">
        <v>1</v>
      </c>
      <c r="J170" s="43" t="s">
        <v>2131</v>
      </c>
      <c r="K170" s="45">
        <v>713.7</v>
      </c>
      <c r="L170" s="45">
        <v>417.5</v>
      </c>
      <c r="M170" s="517">
        <f>VLOOKUP(C170,'Раздел 2'!D:Q,14,0)</f>
        <v>36912.400000000001</v>
      </c>
      <c r="N170" s="45">
        <f t="shared" si="9"/>
        <v>36912.400000000001</v>
      </c>
      <c r="O170" s="45">
        <v>0</v>
      </c>
      <c r="P170" s="45">
        <v>0</v>
      </c>
      <c r="Q170" s="45">
        <v>0</v>
      </c>
      <c r="R170" s="57">
        <v>44927</v>
      </c>
      <c r="S170" s="57">
        <v>45291</v>
      </c>
      <c r="U170" s="143"/>
    </row>
    <row r="171" spans="1:21" ht="20.3" x14ac:dyDescent="0.35">
      <c r="A171" s="43">
        <f t="shared" si="10"/>
        <v>157</v>
      </c>
      <c r="B171" s="48" t="s">
        <v>325</v>
      </c>
      <c r="C171" s="43">
        <v>32052</v>
      </c>
      <c r="D171" s="43" t="s">
        <v>1899</v>
      </c>
      <c r="E171" s="43">
        <v>1956</v>
      </c>
      <c r="F171" s="43" t="s">
        <v>2131</v>
      </c>
      <c r="G171" s="56" t="s">
        <v>2103</v>
      </c>
      <c r="H171" s="43">
        <v>2</v>
      </c>
      <c r="I171" s="43">
        <v>1</v>
      </c>
      <c r="J171" s="43" t="s">
        <v>2131</v>
      </c>
      <c r="K171" s="45">
        <v>700.5</v>
      </c>
      <c r="L171" s="45">
        <v>410</v>
      </c>
      <c r="M171" s="517">
        <f>VLOOKUP(C171,'Раздел 2'!D:Q,14,0)</f>
        <v>32609.119999999999</v>
      </c>
      <c r="N171" s="45">
        <f t="shared" si="9"/>
        <v>32609.119999999999</v>
      </c>
      <c r="O171" s="45">
        <v>0</v>
      </c>
      <c r="P171" s="45">
        <v>0</v>
      </c>
      <c r="Q171" s="45">
        <v>0</v>
      </c>
      <c r="R171" s="57">
        <v>44927</v>
      </c>
      <c r="S171" s="57">
        <v>45291</v>
      </c>
      <c r="U171" s="143"/>
    </row>
    <row r="172" spans="1:21" ht="20.3" x14ac:dyDescent="0.35">
      <c r="A172" s="43">
        <f t="shared" si="10"/>
        <v>158</v>
      </c>
      <c r="B172" s="48" t="s">
        <v>187</v>
      </c>
      <c r="C172" s="43">
        <v>30817</v>
      </c>
      <c r="D172" s="43" t="s">
        <v>1899</v>
      </c>
      <c r="E172" s="43">
        <v>1958</v>
      </c>
      <c r="F172" s="43" t="s">
        <v>2131</v>
      </c>
      <c r="G172" s="56" t="s">
        <v>2103</v>
      </c>
      <c r="H172" s="43">
        <v>2</v>
      </c>
      <c r="I172" s="43">
        <v>1</v>
      </c>
      <c r="J172" s="43" t="s">
        <v>2131</v>
      </c>
      <c r="K172" s="45">
        <v>440.7</v>
      </c>
      <c r="L172" s="45">
        <v>406.9</v>
      </c>
      <c r="M172" s="517">
        <f>VLOOKUP(C172,'Раздел 2'!D:Q,14,0)</f>
        <v>29491.8</v>
      </c>
      <c r="N172" s="45">
        <f t="shared" si="9"/>
        <v>29491.8</v>
      </c>
      <c r="O172" s="45">
        <v>0</v>
      </c>
      <c r="P172" s="45">
        <v>0</v>
      </c>
      <c r="Q172" s="45">
        <v>0</v>
      </c>
      <c r="R172" s="57">
        <v>44927</v>
      </c>
      <c r="S172" s="57">
        <v>45291</v>
      </c>
      <c r="U172" s="143"/>
    </row>
    <row r="173" spans="1:21" ht="20.3" x14ac:dyDescent="0.35">
      <c r="A173" s="43">
        <f t="shared" si="10"/>
        <v>159</v>
      </c>
      <c r="B173" s="48" t="s">
        <v>188</v>
      </c>
      <c r="C173" s="43">
        <v>30820</v>
      </c>
      <c r="D173" s="43" t="s">
        <v>1899</v>
      </c>
      <c r="E173" s="43">
        <v>1958</v>
      </c>
      <c r="F173" s="43" t="s">
        <v>2131</v>
      </c>
      <c r="G173" s="56" t="s">
        <v>2103</v>
      </c>
      <c r="H173" s="43">
        <v>2</v>
      </c>
      <c r="I173" s="43">
        <v>1</v>
      </c>
      <c r="J173" s="43" t="s">
        <v>2131</v>
      </c>
      <c r="K173" s="45">
        <v>443</v>
      </c>
      <c r="L173" s="45">
        <v>412.8</v>
      </c>
      <c r="M173" s="517">
        <f>VLOOKUP(C173,'Раздел 2'!D:Q,14,0)</f>
        <v>28488.84</v>
      </c>
      <c r="N173" s="45">
        <f t="shared" si="9"/>
        <v>28488.84</v>
      </c>
      <c r="O173" s="45">
        <v>0</v>
      </c>
      <c r="P173" s="45">
        <v>0</v>
      </c>
      <c r="Q173" s="45">
        <v>0</v>
      </c>
      <c r="R173" s="57">
        <v>44927</v>
      </c>
      <c r="S173" s="57">
        <v>45291</v>
      </c>
      <c r="U173" s="143"/>
    </row>
    <row r="174" spans="1:21" ht="20.3" x14ac:dyDescent="0.35">
      <c r="A174" s="43">
        <f t="shared" si="10"/>
        <v>160</v>
      </c>
      <c r="B174" s="48" t="s">
        <v>189</v>
      </c>
      <c r="C174" s="43">
        <v>30821</v>
      </c>
      <c r="D174" s="43" t="s">
        <v>1899</v>
      </c>
      <c r="E174" s="43">
        <v>1958</v>
      </c>
      <c r="F174" s="43" t="s">
        <v>2131</v>
      </c>
      <c r="G174" s="56" t="s">
        <v>2103</v>
      </c>
      <c r="H174" s="43">
        <v>2</v>
      </c>
      <c r="I174" s="43">
        <v>1</v>
      </c>
      <c r="J174" s="43" t="s">
        <v>2131</v>
      </c>
      <c r="K174" s="45">
        <v>437.4</v>
      </c>
      <c r="L174" s="45">
        <v>403.3</v>
      </c>
      <c r="M174" s="517">
        <f>VLOOKUP(C174,'Раздел 2'!D:Q,14,0)</f>
        <v>28930.62</v>
      </c>
      <c r="N174" s="45">
        <f t="shared" si="9"/>
        <v>28930.62</v>
      </c>
      <c r="O174" s="45">
        <v>0</v>
      </c>
      <c r="P174" s="45">
        <v>0</v>
      </c>
      <c r="Q174" s="45">
        <v>0</v>
      </c>
      <c r="R174" s="57">
        <v>44927</v>
      </c>
      <c r="S174" s="57">
        <v>45291</v>
      </c>
      <c r="U174" s="143"/>
    </row>
    <row r="175" spans="1:21" ht="20.3" x14ac:dyDescent="0.35">
      <c r="A175" s="43">
        <f t="shared" si="10"/>
        <v>161</v>
      </c>
      <c r="B175" s="48" t="s">
        <v>183</v>
      </c>
      <c r="C175" s="43">
        <v>30832</v>
      </c>
      <c r="D175" s="43" t="s">
        <v>1899</v>
      </c>
      <c r="E175" s="43">
        <v>1956</v>
      </c>
      <c r="F175" s="43" t="s">
        <v>2131</v>
      </c>
      <c r="G175" s="56" t="s">
        <v>2103</v>
      </c>
      <c r="H175" s="43">
        <v>2</v>
      </c>
      <c r="I175" s="43">
        <v>1</v>
      </c>
      <c r="J175" s="43" t="s">
        <v>2131</v>
      </c>
      <c r="K175" s="45">
        <v>437.2</v>
      </c>
      <c r="L175" s="45">
        <v>407.8</v>
      </c>
      <c r="M175" s="517">
        <f>VLOOKUP(C175,'Раздел 2'!D:Q,14,0)</f>
        <v>30542.52</v>
      </c>
      <c r="N175" s="45">
        <f t="shared" si="9"/>
        <v>30542.52</v>
      </c>
      <c r="O175" s="45">
        <v>0</v>
      </c>
      <c r="P175" s="45">
        <v>0</v>
      </c>
      <c r="Q175" s="45">
        <v>0</v>
      </c>
      <c r="R175" s="57">
        <v>44927</v>
      </c>
      <c r="S175" s="57">
        <v>45291</v>
      </c>
      <c r="U175" s="143"/>
    </row>
    <row r="176" spans="1:21" ht="20.3" x14ac:dyDescent="0.35">
      <c r="A176" s="43">
        <f t="shared" si="10"/>
        <v>162</v>
      </c>
      <c r="B176" s="48" t="s">
        <v>184</v>
      </c>
      <c r="C176" s="43">
        <v>30828</v>
      </c>
      <c r="D176" s="43" t="s">
        <v>1899</v>
      </c>
      <c r="E176" s="43">
        <v>1956</v>
      </c>
      <c r="F176" s="43" t="s">
        <v>2131</v>
      </c>
      <c r="G176" s="56" t="s">
        <v>2103</v>
      </c>
      <c r="H176" s="43">
        <v>2</v>
      </c>
      <c r="I176" s="43">
        <v>1</v>
      </c>
      <c r="J176" s="43" t="s">
        <v>2131</v>
      </c>
      <c r="K176" s="45">
        <v>433.7</v>
      </c>
      <c r="L176" s="45">
        <v>403.7</v>
      </c>
      <c r="M176" s="517">
        <f>VLOOKUP(C176,'Раздел 2'!D:Q,14,0)</f>
        <v>30435.06</v>
      </c>
      <c r="N176" s="45">
        <f t="shared" si="9"/>
        <v>30435.06</v>
      </c>
      <c r="O176" s="45">
        <v>0</v>
      </c>
      <c r="P176" s="45">
        <v>0</v>
      </c>
      <c r="Q176" s="45">
        <v>0</v>
      </c>
      <c r="R176" s="57">
        <v>44927</v>
      </c>
      <c r="S176" s="57">
        <v>45291</v>
      </c>
      <c r="U176" s="143"/>
    </row>
    <row r="177" spans="1:21" ht="20.3" x14ac:dyDescent="0.35">
      <c r="A177" s="43">
        <f t="shared" si="10"/>
        <v>163</v>
      </c>
      <c r="B177" s="48" t="s">
        <v>185</v>
      </c>
      <c r="C177" s="43">
        <v>30830</v>
      </c>
      <c r="D177" s="43" t="s">
        <v>1899</v>
      </c>
      <c r="E177" s="43">
        <v>1956</v>
      </c>
      <c r="F177" s="43" t="s">
        <v>2131</v>
      </c>
      <c r="G177" s="56" t="s">
        <v>2103</v>
      </c>
      <c r="H177" s="43">
        <v>2</v>
      </c>
      <c r="I177" s="43">
        <v>1</v>
      </c>
      <c r="J177" s="43" t="s">
        <v>2131</v>
      </c>
      <c r="K177" s="45">
        <v>439.5</v>
      </c>
      <c r="L177" s="45">
        <v>407.9</v>
      </c>
      <c r="M177" s="517">
        <f>VLOOKUP(C177,'Раздел 2'!D:Q,14,0)</f>
        <v>30542.52</v>
      </c>
      <c r="N177" s="45">
        <f t="shared" si="9"/>
        <v>30542.52</v>
      </c>
      <c r="O177" s="45">
        <v>0</v>
      </c>
      <c r="P177" s="45">
        <v>0</v>
      </c>
      <c r="Q177" s="45">
        <v>0</v>
      </c>
      <c r="R177" s="57">
        <v>44927</v>
      </c>
      <c r="S177" s="57">
        <v>45291</v>
      </c>
      <c r="U177" s="143"/>
    </row>
    <row r="178" spans="1:21" ht="20.3" x14ac:dyDescent="0.35">
      <c r="A178" s="43">
        <f t="shared" si="10"/>
        <v>164</v>
      </c>
      <c r="B178" s="48" t="s">
        <v>191</v>
      </c>
      <c r="C178" s="43">
        <v>30972</v>
      </c>
      <c r="D178" s="43" t="s">
        <v>1899</v>
      </c>
      <c r="E178" s="43">
        <v>1959</v>
      </c>
      <c r="F178" s="43" t="s">
        <v>2131</v>
      </c>
      <c r="G178" s="56" t="s">
        <v>2103</v>
      </c>
      <c r="H178" s="43">
        <v>2</v>
      </c>
      <c r="I178" s="43">
        <v>1</v>
      </c>
      <c r="J178" s="43" t="s">
        <v>2131</v>
      </c>
      <c r="K178" s="45">
        <v>435</v>
      </c>
      <c r="L178" s="45">
        <v>401.2</v>
      </c>
      <c r="M178" s="517">
        <f>VLOOKUP(C178,'Раздел 2'!D:Q,14,0)</f>
        <v>30100.74</v>
      </c>
      <c r="N178" s="45">
        <f t="shared" si="9"/>
        <v>30100.74</v>
      </c>
      <c r="O178" s="45">
        <v>0</v>
      </c>
      <c r="P178" s="45">
        <v>0</v>
      </c>
      <c r="Q178" s="45">
        <v>0</v>
      </c>
      <c r="R178" s="57">
        <v>44927</v>
      </c>
      <c r="S178" s="57">
        <v>45291</v>
      </c>
      <c r="U178" s="143"/>
    </row>
    <row r="179" spans="1:21" ht="20.3" x14ac:dyDescent="0.35">
      <c r="A179" s="43">
        <f t="shared" si="10"/>
        <v>165</v>
      </c>
      <c r="B179" s="48" t="s">
        <v>192</v>
      </c>
      <c r="C179" s="43">
        <v>30973</v>
      </c>
      <c r="D179" s="43" t="s">
        <v>1899</v>
      </c>
      <c r="E179" s="43">
        <v>1959</v>
      </c>
      <c r="F179" s="43" t="s">
        <v>2131</v>
      </c>
      <c r="G179" s="56" t="s">
        <v>2103</v>
      </c>
      <c r="H179" s="43">
        <v>2</v>
      </c>
      <c r="I179" s="43">
        <v>2</v>
      </c>
      <c r="J179" s="43" t="s">
        <v>2131</v>
      </c>
      <c r="K179" s="45">
        <v>570.20000000000005</v>
      </c>
      <c r="L179" s="45">
        <v>527.70000000000005</v>
      </c>
      <c r="M179" s="517">
        <f>VLOOKUP(C179,'Раздел 2'!D:Q,14,0)</f>
        <v>39951.24</v>
      </c>
      <c r="N179" s="45">
        <f t="shared" si="9"/>
        <v>39951.24</v>
      </c>
      <c r="O179" s="45">
        <v>0</v>
      </c>
      <c r="P179" s="45">
        <v>0</v>
      </c>
      <c r="Q179" s="45">
        <v>0</v>
      </c>
      <c r="R179" s="57">
        <v>44927</v>
      </c>
      <c r="S179" s="57">
        <v>45291</v>
      </c>
      <c r="U179" s="143"/>
    </row>
    <row r="180" spans="1:21" ht="20.3" x14ac:dyDescent="0.35">
      <c r="A180" s="43">
        <f t="shared" si="10"/>
        <v>166</v>
      </c>
      <c r="B180" s="48" t="s">
        <v>193</v>
      </c>
      <c r="C180" s="43">
        <v>30974</v>
      </c>
      <c r="D180" s="43" t="s">
        <v>1899</v>
      </c>
      <c r="E180" s="43">
        <v>1957</v>
      </c>
      <c r="F180" s="43" t="s">
        <v>2131</v>
      </c>
      <c r="G180" s="56" t="s">
        <v>2103</v>
      </c>
      <c r="H180" s="43">
        <v>2</v>
      </c>
      <c r="I180" s="43">
        <v>1</v>
      </c>
      <c r="J180" s="43" t="s">
        <v>2131</v>
      </c>
      <c r="K180" s="45">
        <v>434.5</v>
      </c>
      <c r="L180" s="45">
        <v>401.8</v>
      </c>
      <c r="M180" s="517">
        <f>VLOOKUP(C180,'Раздел 2'!D:Q,14,0)</f>
        <v>30100.74</v>
      </c>
      <c r="N180" s="45">
        <f t="shared" ref="N180:N211" si="11">M180</f>
        <v>30100.74</v>
      </c>
      <c r="O180" s="45">
        <v>0</v>
      </c>
      <c r="P180" s="45">
        <v>0</v>
      </c>
      <c r="Q180" s="45">
        <v>0</v>
      </c>
      <c r="R180" s="57">
        <v>44927</v>
      </c>
      <c r="S180" s="57">
        <v>45291</v>
      </c>
      <c r="U180" s="143"/>
    </row>
    <row r="181" spans="1:21" ht="20.3" x14ac:dyDescent="0.35">
      <c r="A181" s="43">
        <f t="shared" ref="A181:A212" si="12">A180+1</f>
        <v>167</v>
      </c>
      <c r="B181" s="48" t="s">
        <v>194</v>
      </c>
      <c r="C181" s="43">
        <v>30980</v>
      </c>
      <c r="D181" s="43" t="s">
        <v>1899</v>
      </c>
      <c r="E181" s="43">
        <v>1958</v>
      </c>
      <c r="F181" s="43" t="s">
        <v>2131</v>
      </c>
      <c r="G181" s="56" t="s">
        <v>2103</v>
      </c>
      <c r="H181" s="43">
        <v>2</v>
      </c>
      <c r="I181" s="43">
        <v>1</v>
      </c>
      <c r="J181" s="43" t="s">
        <v>2131</v>
      </c>
      <c r="K181" s="45">
        <v>441</v>
      </c>
      <c r="L181" s="45">
        <v>411.6</v>
      </c>
      <c r="M181" s="517">
        <f>VLOOKUP(C181,'Раздел 2'!D:Q,14,0)</f>
        <v>30041.040000000001</v>
      </c>
      <c r="N181" s="45">
        <f t="shared" si="11"/>
        <v>30041.040000000001</v>
      </c>
      <c r="O181" s="45">
        <v>0</v>
      </c>
      <c r="P181" s="45">
        <v>0</v>
      </c>
      <c r="Q181" s="45">
        <v>0</v>
      </c>
      <c r="R181" s="57">
        <v>44927</v>
      </c>
      <c r="S181" s="57">
        <v>45291</v>
      </c>
      <c r="U181" s="143"/>
    </row>
    <row r="182" spans="1:21" ht="20.3" x14ac:dyDescent="0.35">
      <c r="A182" s="43">
        <f t="shared" si="12"/>
        <v>168</v>
      </c>
      <c r="B182" s="48" t="s">
        <v>195</v>
      </c>
      <c r="C182" s="43">
        <v>30981</v>
      </c>
      <c r="D182" s="43" t="s">
        <v>1899</v>
      </c>
      <c r="E182" s="43">
        <v>1958</v>
      </c>
      <c r="F182" s="43" t="s">
        <v>2131</v>
      </c>
      <c r="G182" s="56" t="s">
        <v>2103</v>
      </c>
      <c r="H182" s="43">
        <v>2</v>
      </c>
      <c r="I182" s="43">
        <v>1</v>
      </c>
      <c r="J182" s="43" t="s">
        <v>2131</v>
      </c>
      <c r="K182" s="45">
        <v>445.3</v>
      </c>
      <c r="L182" s="45">
        <v>388.2</v>
      </c>
      <c r="M182" s="517">
        <f>VLOOKUP(C182,'Раздел 2'!D:Q,14,0)</f>
        <v>30327.599999999999</v>
      </c>
      <c r="N182" s="45">
        <f t="shared" si="11"/>
        <v>30327.599999999999</v>
      </c>
      <c r="O182" s="45">
        <v>0</v>
      </c>
      <c r="P182" s="45">
        <v>0</v>
      </c>
      <c r="Q182" s="45">
        <v>0</v>
      </c>
      <c r="R182" s="57">
        <v>44927</v>
      </c>
      <c r="S182" s="57">
        <v>45291</v>
      </c>
      <c r="U182" s="143"/>
    </row>
    <row r="183" spans="1:21" ht="20.3" x14ac:dyDescent="0.35">
      <c r="A183" s="43">
        <f t="shared" si="12"/>
        <v>169</v>
      </c>
      <c r="B183" s="48" t="s">
        <v>196</v>
      </c>
      <c r="C183" s="43">
        <v>30984</v>
      </c>
      <c r="D183" s="43" t="s">
        <v>1899</v>
      </c>
      <c r="E183" s="43">
        <v>1960</v>
      </c>
      <c r="F183" s="43" t="s">
        <v>2131</v>
      </c>
      <c r="G183" s="56" t="s">
        <v>2103</v>
      </c>
      <c r="H183" s="43">
        <v>2</v>
      </c>
      <c r="I183" s="43">
        <v>2</v>
      </c>
      <c r="J183" s="43" t="s">
        <v>2131</v>
      </c>
      <c r="K183" s="45">
        <v>685.8</v>
      </c>
      <c r="L183" s="45">
        <v>644.59999999999991</v>
      </c>
      <c r="M183" s="517">
        <f>VLOOKUP(C183,'Раздел 2'!D:Q,14,0)</f>
        <v>45957.06</v>
      </c>
      <c r="N183" s="45">
        <f t="shared" si="11"/>
        <v>45957.06</v>
      </c>
      <c r="O183" s="45">
        <v>0</v>
      </c>
      <c r="P183" s="45">
        <v>0</v>
      </c>
      <c r="Q183" s="45">
        <v>0</v>
      </c>
      <c r="R183" s="57">
        <v>44927</v>
      </c>
      <c r="S183" s="57">
        <v>45291</v>
      </c>
      <c r="U183" s="143"/>
    </row>
    <row r="184" spans="1:21" ht="20.3" x14ac:dyDescent="0.35">
      <c r="A184" s="43">
        <f t="shared" si="12"/>
        <v>170</v>
      </c>
      <c r="B184" s="48" t="s">
        <v>197</v>
      </c>
      <c r="C184" s="43">
        <v>30985</v>
      </c>
      <c r="D184" s="43" t="s">
        <v>1899</v>
      </c>
      <c r="E184" s="43">
        <v>1959</v>
      </c>
      <c r="F184" s="43" t="s">
        <v>2131</v>
      </c>
      <c r="G184" s="56" t="s">
        <v>2103</v>
      </c>
      <c r="H184" s="43">
        <v>2</v>
      </c>
      <c r="I184" s="43">
        <v>2</v>
      </c>
      <c r="J184" s="43" t="s">
        <v>2131</v>
      </c>
      <c r="K184" s="45">
        <v>581.6</v>
      </c>
      <c r="L184" s="45">
        <v>536.6</v>
      </c>
      <c r="M184" s="517">
        <f>VLOOKUP(C184,'Раздел 2'!D:Q,14,0)</f>
        <v>41455.68</v>
      </c>
      <c r="N184" s="45">
        <f t="shared" si="11"/>
        <v>41455.68</v>
      </c>
      <c r="O184" s="45">
        <v>0</v>
      </c>
      <c r="P184" s="45">
        <v>0</v>
      </c>
      <c r="Q184" s="45">
        <v>0</v>
      </c>
      <c r="R184" s="57">
        <v>44927</v>
      </c>
      <c r="S184" s="57">
        <v>45291</v>
      </c>
      <c r="U184" s="143"/>
    </row>
    <row r="185" spans="1:21" ht="20.3" x14ac:dyDescent="0.35">
      <c r="A185" s="43">
        <f t="shared" si="12"/>
        <v>171</v>
      </c>
      <c r="B185" s="48" t="s">
        <v>198</v>
      </c>
      <c r="C185" s="43">
        <v>30989</v>
      </c>
      <c r="D185" s="43" t="s">
        <v>1899</v>
      </c>
      <c r="E185" s="43">
        <v>1959</v>
      </c>
      <c r="F185" s="43" t="s">
        <v>2131</v>
      </c>
      <c r="G185" s="56" t="s">
        <v>2103</v>
      </c>
      <c r="H185" s="43">
        <v>2</v>
      </c>
      <c r="I185" s="43">
        <v>2</v>
      </c>
      <c r="J185" s="43" t="s">
        <v>2131</v>
      </c>
      <c r="K185" s="45">
        <v>575.6</v>
      </c>
      <c r="L185" s="45">
        <v>526.79999999999995</v>
      </c>
      <c r="M185" s="517">
        <f>VLOOKUP(C185,'Раздел 2'!D:Q,14,0)</f>
        <v>39843.78</v>
      </c>
      <c r="N185" s="45">
        <f t="shared" si="11"/>
        <v>39843.78</v>
      </c>
      <c r="O185" s="45">
        <v>0</v>
      </c>
      <c r="P185" s="45">
        <v>0</v>
      </c>
      <c r="Q185" s="45">
        <v>0</v>
      </c>
      <c r="R185" s="57">
        <v>44927</v>
      </c>
      <c r="S185" s="57">
        <v>45291</v>
      </c>
      <c r="U185" s="143"/>
    </row>
    <row r="186" spans="1:21" ht="20.3" x14ac:dyDescent="0.35">
      <c r="A186" s="43">
        <f t="shared" si="12"/>
        <v>172</v>
      </c>
      <c r="B186" s="48" t="s">
        <v>199</v>
      </c>
      <c r="C186" s="43">
        <v>30993</v>
      </c>
      <c r="D186" s="43" t="s">
        <v>1899</v>
      </c>
      <c r="E186" s="43">
        <v>1959</v>
      </c>
      <c r="F186" s="43" t="s">
        <v>2131</v>
      </c>
      <c r="G186" s="56" t="s">
        <v>2103</v>
      </c>
      <c r="H186" s="43">
        <v>2</v>
      </c>
      <c r="I186" s="43">
        <v>1</v>
      </c>
      <c r="J186" s="43" t="s">
        <v>2131</v>
      </c>
      <c r="K186" s="45">
        <v>518.5</v>
      </c>
      <c r="L186" s="45">
        <v>471</v>
      </c>
      <c r="M186" s="517">
        <f>VLOOKUP(C186,'Раздел 2'!D:Q,14,0)</f>
        <v>35270.76</v>
      </c>
      <c r="N186" s="45">
        <f t="shared" si="11"/>
        <v>35270.76</v>
      </c>
      <c r="O186" s="45">
        <v>0</v>
      </c>
      <c r="P186" s="45">
        <v>0</v>
      </c>
      <c r="Q186" s="45">
        <v>0</v>
      </c>
      <c r="R186" s="57">
        <v>44927</v>
      </c>
      <c r="S186" s="57">
        <v>45291</v>
      </c>
      <c r="U186" s="143"/>
    </row>
    <row r="187" spans="1:21" ht="20.3" x14ac:dyDescent="0.35">
      <c r="A187" s="43">
        <f t="shared" si="12"/>
        <v>173</v>
      </c>
      <c r="B187" s="48" t="s">
        <v>200</v>
      </c>
      <c r="C187" s="43">
        <v>30996</v>
      </c>
      <c r="D187" s="43" t="s">
        <v>1899</v>
      </c>
      <c r="E187" s="43">
        <v>1959</v>
      </c>
      <c r="F187" s="43" t="s">
        <v>2131</v>
      </c>
      <c r="G187" s="56" t="s">
        <v>2103</v>
      </c>
      <c r="H187" s="43">
        <v>2</v>
      </c>
      <c r="I187" s="43">
        <v>1</v>
      </c>
      <c r="J187" s="43" t="s">
        <v>2131</v>
      </c>
      <c r="K187" s="45">
        <v>301.60000000000002</v>
      </c>
      <c r="L187" s="45">
        <v>275.5</v>
      </c>
      <c r="M187" s="517">
        <f>VLOOKUP(C187,'Раздел 2'!D:Q,14,0)</f>
        <v>20918.88</v>
      </c>
      <c r="N187" s="45">
        <f t="shared" si="11"/>
        <v>20918.88</v>
      </c>
      <c r="O187" s="45">
        <v>0</v>
      </c>
      <c r="P187" s="45">
        <v>0</v>
      </c>
      <c r="Q187" s="45">
        <v>0</v>
      </c>
      <c r="R187" s="57">
        <v>44927</v>
      </c>
      <c r="S187" s="57">
        <v>45291</v>
      </c>
      <c r="U187" s="143"/>
    </row>
    <row r="188" spans="1:21" ht="20.3" x14ac:dyDescent="0.35">
      <c r="A188" s="43">
        <f t="shared" si="12"/>
        <v>174</v>
      </c>
      <c r="B188" s="48" t="s">
        <v>201</v>
      </c>
      <c r="C188" s="43">
        <v>30997</v>
      </c>
      <c r="D188" s="43" t="s">
        <v>1899</v>
      </c>
      <c r="E188" s="43">
        <v>1958</v>
      </c>
      <c r="F188" s="43" t="s">
        <v>2131</v>
      </c>
      <c r="G188" s="56" t="s">
        <v>2103</v>
      </c>
      <c r="H188" s="43">
        <v>2</v>
      </c>
      <c r="I188" s="43">
        <v>2</v>
      </c>
      <c r="J188" s="43" t="s">
        <v>2131</v>
      </c>
      <c r="K188" s="45">
        <v>589.29999999999995</v>
      </c>
      <c r="L188" s="45">
        <v>538.1</v>
      </c>
      <c r="M188" s="517">
        <f>VLOOKUP(C188,'Раздел 2'!D:Q,14,0)</f>
        <v>39951.24</v>
      </c>
      <c r="N188" s="45">
        <f t="shared" si="11"/>
        <v>39951.24</v>
      </c>
      <c r="O188" s="45">
        <v>0</v>
      </c>
      <c r="P188" s="45">
        <v>0</v>
      </c>
      <c r="Q188" s="45">
        <v>0</v>
      </c>
      <c r="R188" s="57">
        <v>44927</v>
      </c>
      <c r="S188" s="57">
        <v>45291</v>
      </c>
      <c r="U188" s="143"/>
    </row>
    <row r="189" spans="1:21" ht="20.3" x14ac:dyDescent="0.35">
      <c r="A189" s="43">
        <f t="shared" si="12"/>
        <v>175</v>
      </c>
      <c r="B189" s="48" t="s">
        <v>217</v>
      </c>
      <c r="C189" s="43">
        <v>31215</v>
      </c>
      <c r="D189" s="43" t="s">
        <v>1899</v>
      </c>
      <c r="E189" s="43">
        <v>1958</v>
      </c>
      <c r="F189" s="43" t="s">
        <v>2131</v>
      </c>
      <c r="G189" s="56" t="s">
        <v>2103</v>
      </c>
      <c r="H189" s="43">
        <v>2</v>
      </c>
      <c r="I189" s="43">
        <v>1</v>
      </c>
      <c r="J189" s="43" t="s">
        <v>2131</v>
      </c>
      <c r="K189" s="45">
        <v>453.3</v>
      </c>
      <c r="L189" s="45">
        <v>418.3</v>
      </c>
      <c r="M189" s="517">
        <f>VLOOKUP(C189,'Раздел 2'!D:Q,14,0)</f>
        <v>32713.55</v>
      </c>
      <c r="N189" s="45">
        <f t="shared" si="11"/>
        <v>32713.55</v>
      </c>
      <c r="O189" s="45">
        <v>0</v>
      </c>
      <c r="P189" s="45">
        <v>0</v>
      </c>
      <c r="Q189" s="45">
        <v>0</v>
      </c>
      <c r="R189" s="57">
        <v>44927</v>
      </c>
      <c r="S189" s="57">
        <v>45291</v>
      </c>
      <c r="U189" s="143"/>
    </row>
    <row r="190" spans="1:21" ht="20.3" x14ac:dyDescent="0.35">
      <c r="A190" s="43">
        <f t="shared" si="12"/>
        <v>176</v>
      </c>
      <c r="B190" s="48" t="s">
        <v>253</v>
      </c>
      <c r="C190" s="43">
        <v>31526</v>
      </c>
      <c r="D190" s="43" t="s">
        <v>1899</v>
      </c>
      <c r="E190" s="43">
        <v>1962</v>
      </c>
      <c r="F190" s="43" t="s">
        <v>2131</v>
      </c>
      <c r="G190" s="56" t="s">
        <v>2103</v>
      </c>
      <c r="H190" s="43">
        <v>2</v>
      </c>
      <c r="I190" s="43">
        <v>2</v>
      </c>
      <c r="J190" s="43" t="s">
        <v>2131</v>
      </c>
      <c r="K190" s="45">
        <v>743</v>
      </c>
      <c r="L190" s="45">
        <v>515.9</v>
      </c>
      <c r="M190" s="517">
        <f>VLOOKUP(C190,'Раздел 2'!D:Q,14,0)</f>
        <v>47542.21</v>
      </c>
      <c r="N190" s="45">
        <f t="shared" si="11"/>
        <v>47542.21</v>
      </c>
      <c r="O190" s="45">
        <v>0</v>
      </c>
      <c r="P190" s="45">
        <v>0</v>
      </c>
      <c r="Q190" s="45">
        <v>0</v>
      </c>
      <c r="R190" s="57">
        <v>44927</v>
      </c>
      <c r="S190" s="57">
        <v>45291</v>
      </c>
      <c r="U190" s="143"/>
    </row>
    <row r="191" spans="1:21" ht="20.3" x14ac:dyDescent="0.35">
      <c r="A191" s="43">
        <f t="shared" si="12"/>
        <v>177</v>
      </c>
      <c r="B191" s="48" t="s">
        <v>254</v>
      </c>
      <c r="C191" s="43">
        <v>31529</v>
      </c>
      <c r="D191" s="43" t="s">
        <v>1899</v>
      </c>
      <c r="E191" s="43">
        <v>1961</v>
      </c>
      <c r="F191" s="43" t="s">
        <v>2131</v>
      </c>
      <c r="G191" s="56" t="s">
        <v>2103</v>
      </c>
      <c r="H191" s="43">
        <v>2</v>
      </c>
      <c r="I191" s="43">
        <v>2</v>
      </c>
      <c r="J191" s="43" t="s">
        <v>2131</v>
      </c>
      <c r="K191" s="45">
        <v>674.6</v>
      </c>
      <c r="L191" s="45">
        <v>505.5</v>
      </c>
      <c r="M191" s="517">
        <f>VLOOKUP(C191,'Раздел 2'!D:Q,14,0)</f>
        <v>39064.06</v>
      </c>
      <c r="N191" s="45">
        <f t="shared" si="11"/>
        <v>39064.06</v>
      </c>
      <c r="O191" s="45">
        <v>0</v>
      </c>
      <c r="P191" s="45">
        <v>0</v>
      </c>
      <c r="Q191" s="45">
        <v>0</v>
      </c>
      <c r="R191" s="57">
        <v>44927</v>
      </c>
      <c r="S191" s="57">
        <v>45291</v>
      </c>
      <c r="U191" s="143"/>
    </row>
    <row r="192" spans="1:21" ht="20.3" x14ac:dyDescent="0.35">
      <c r="A192" s="43">
        <f t="shared" si="12"/>
        <v>178</v>
      </c>
      <c r="B192" s="48" t="s">
        <v>255</v>
      </c>
      <c r="C192" s="43">
        <v>31534</v>
      </c>
      <c r="D192" s="43" t="s">
        <v>1899</v>
      </c>
      <c r="E192" s="43">
        <v>1959</v>
      </c>
      <c r="F192" s="43" t="s">
        <v>2131</v>
      </c>
      <c r="G192" s="56" t="s">
        <v>2103</v>
      </c>
      <c r="H192" s="43">
        <v>2</v>
      </c>
      <c r="I192" s="43">
        <v>1</v>
      </c>
      <c r="J192" s="43" t="s">
        <v>2131</v>
      </c>
      <c r="K192" s="45">
        <v>289.89999999999998</v>
      </c>
      <c r="L192" s="45">
        <v>264.8</v>
      </c>
      <c r="M192" s="517">
        <f>VLOOKUP(C192,'Раздел 2'!D:Q,14,0)</f>
        <v>21788.17</v>
      </c>
      <c r="N192" s="45">
        <f t="shared" si="11"/>
        <v>21788.17</v>
      </c>
      <c r="O192" s="45">
        <v>0</v>
      </c>
      <c r="P192" s="45">
        <v>0</v>
      </c>
      <c r="Q192" s="45">
        <v>0</v>
      </c>
      <c r="R192" s="57">
        <v>44927</v>
      </c>
      <c r="S192" s="57">
        <v>45291</v>
      </c>
      <c r="U192" s="143"/>
    </row>
    <row r="193" spans="1:21" ht="20.3" x14ac:dyDescent="0.35">
      <c r="A193" s="43">
        <f t="shared" si="12"/>
        <v>179</v>
      </c>
      <c r="B193" s="48" t="s">
        <v>256</v>
      </c>
      <c r="C193" s="43">
        <v>31536</v>
      </c>
      <c r="D193" s="43" t="s">
        <v>1899</v>
      </c>
      <c r="E193" s="43">
        <v>1959</v>
      </c>
      <c r="F193" s="43" t="s">
        <v>2131</v>
      </c>
      <c r="G193" s="56" t="s">
        <v>2103</v>
      </c>
      <c r="H193" s="43">
        <v>2</v>
      </c>
      <c r="I193" s="43">
        <v>1</v>
      </c>
      <c r="J193" s="43" t="s">
        <v>2131</v>
      </c>
      <c r="K193" s="45">
        <v>293.5</v>
      </c>
      <c r="L193" s="45">
        <v>266.8</v>
      </c>
      <c r="M193" s="517">
        <f>VLOOKUP(C193,'Раздел 2'!D:Q,14,0)</f>
        <v>21683.63</v>
      </c>
      <c r="N193" s="45">
        <f t="shared" si="11"/>
        <v>21683.63</v>
      </c>
      <c r="O193" s="45">
        <v>0</v>
      </c>
      <c r="P193" s="45">
        <v>0</v>
      </c>
      <c r="Q193" s="45">
        <v>0</v>
      </c>
      <c r="R193" s="57">
        <v>44927</v>
      </c>
      <c r="S193" s="57">
        <v>45291</v>
      </c>
      <c r="U193" s="143"/>
    </row>
    <row r="194" spans="1:21" ht="20.3" x14ac:dyDescent="0.35">
      <c r="A194" s="43">
        <f t="shared" si="12"/>
        <v>180</v>
      </c>
      <c r="B194" s="48" t="s">
        <v>257</v>
      </c>
      <c r="C194" s="43">
        <v>31538</v>
      </c>
      <c r="D194" s="43" t="s">
        <v>1899</v>
      </c>
      <c r="E194" s="43">
        <v>1960</v>
      </c>
      <c r="F194" s="43" t="s">
        <v>2131</v>
      </c>
      <c r="G194" s="56" t="s">
        <v>2103</v>
      </c>
      <c r="H194" s="43">
        <v>2</v>
      </c>
      <c r="I194" s="43">
        <v>2</v>
      </c>
      <c r="J194" s="43" t="s">
        <v>2131</v>
      </c>
      <c r="K194" s="45">
        <v>570.6</v>
      </c>
      <c r="L194" s="45">
        <v>530.4</v>
      </c>
      <c r="M194" s="517">
        <f>VLOOKUP(C194,'Раздел 2'!D:Q,14,0)</f>
        <v>49153.79</v>
      </c>
      <c r="N194" s="45">
        <f t="shared" si="11"/>
        <v>49153.79</v>
      </c>
      <c r="O194" s="45">
        <v>0</v>
      </c>
      <c r="P194" s="45">
        <v>0</v>
      </c>
      <c r="Q194" s="45">
        <v>0</v>
      </c>
      <c r="R194" s="57">
        <v>44927</v>
      </c>
      <c r="S194" s="57">
        <v>45291</v>
      </c>
      <c r="U194" s="143"/>
    </row>
    <row r="195" spans="1:21" ht="20.3" x14ac:dyDescent="0.35">
      <c r="A195" s="43">
        <f t="shared" si="12"/>
        <v>181</v>
      </c>
      <c r="B195" s="48" t="s">
        <v>258</v>
      </c>
      <c r="C195" s="43">
        <v>31541</v>
      </c>
      <c r="D195" s="43" t="s">
        <v>1899</v>
      </c>
      <c r="E195" s="43">
        <v>1956</v>
      </c>
      <c r="F195" s="43" t="s">
        <v>2131</v>
      </c>
      <c r="G195" s="56" t="s">
        <v>2103</v>
      </c>
      <c r="H195" s="43">
        <v>2</v>
      </c>
      <c r="I195" s="43">
        <v>1</v>
      </c>
      <c r="J195" s="43" t="s">
        <v>2131</v>
      </c>
      <c r="K195" s="45">
        <v>436</v>
      </c>
      <c r="L195" s="45">
        <v>405.3</v>
      </c>
      <c r="M195" s="517">
        <f>VLOOKUP(C195,'Раздел 2'!D:Q,14,0)</f>
        <v>33611.760000000002</v>
      </c>
      <c r="N195" s="45">
        <f t="shared" si="11"/>
        <v>33611.760000000002</v>
      </c>
      <c r="O195" s="45">
        <v>0</v>
      </c>
      <c r="P195" s="45">
        <v>0</v>
      </c>
      <c r="Q195" s="45">
        <v>0</v>
      </c>
      <c r="R195" s="57">
        <v>44927</v>
      </c>
      <c r="S195" s="57">
        <v>45291</v>
      </c>
      <c r="U195" s="143"/>
    </row>
    <row r="196" spans="1:21" ht="20.3" x14ac:dyDescent="0.35">
      <c r="A196" s="43">
        <f t="shared" si="12"/>
        <v>182</v>
      </c>
      <c r="B196" s="48" t="s">
        <v>259</v>
      </c>
      <c r="C196" s="43">
        <v>31542</v>
      </c>
      <c r="D196" s="43" t="s">
        <v>1899</v>
      </c>
      <c r="E196" s="43">
        <v>1963</v>
      </c>
      <c r="F196" s="43" t="s">
        <v>2131</v>
      </c>
      <c r="G196" s="56" t="s">
        <v>2103</v>
      </c>
      <c r="H196" s="43">
        <v>2</v>
      </c>
      <c r="I196" s="43">
        <v>1</v>
      </c>
      <c r="J196" s="43" t="s">
        <v>2131</v>
      </c>
      <c r="K196" s="45">
        <v>443.4</v>
      </c>
      <c r="L196" s="45">
        <v>409.8</v>
      </c>
      <c r="M196" s="517">
        <f>VLOOKUP(C196,'Раздел 2'!D:Q,14,0)</f>
        <v>32922.42</v>
      </c>
      <c r="N196" s="45">
        <f t="shared" si="11"/>
        <v>32922.42</v>
      </c>
      <c r="O196" s="45">
        <v>0</v>
      </c>
      <c r="P196" s="45">
        <v>0</v>
      </c>
      <c r="Q196" s="45">
        <v>0</v>
      </c>
      <c r="R196" s="57">
        <v>44927</v>
      </c>
      <c r="S196" s="57">
        <v>45291</v>
      </c>
      <c r="U196" s="143"/>
    </row>
    <row r="197" spans="1:21" ht="20.3" x14ac:dyDescent="0.35">
      <c r="A197" s="43">
        <f t="shared" si="12"/>
        <v>183</v>
      </c>
      <c r="B197" s="48" t="s">
        <v>260</v>
      </c>
      <c r="C197" s="43">
        <v>31543</v>
      </c>
      <c r="D197" s="43" t="s">
        <v>1899</v>
      </c>
      <c r="E197" s="43">
        <v>1958</v>
      </c>
      <c r="F197" s="43" t="s">
        <v>2131</v>
      </c>
      <c r="G197" s="56" t="s">
        <v>2103</v>
      </c>
      <c r="H197" s="43">
        <v>2</v>
      </c>
      <c r="I197" s="43">
        <v>1</v>
      </c>
      <c r="J197" s="43" t="s">
        <v>2131</v>
      </c>
      <c r="K197" s="45">
        <v>440.3</v>
      </c>
      <c r="L197" s="45">
        <v>410.8</v>
      </c>
      <c r="M197" s="517">
        <f>VLOOKUP(C197,'Раздел 2'!D:Q,14,0)</f>
        <v>33256.71</v>
      </c>
      <c r="N197" s="45">
        <f t="shared" si="11"/>
        <v>33256.71</v>
      </c>
      <c r="O197" s="45">
        <v>0</v>
      </c>
      <c r="P197" s="45">
        <v>0</v>
      </c>
      <c r="Q197" s="45">
        <v>0</v>
      </c>
      <c r="R197" s="57">
        <v>44927</v>
      </c>
      <c r="S197" s="57">
        <v>45291</v>
      </c>
      <c r="U197" s="143"/>
    </row>
    <row r="198" spans="1:21" ht="20.3" x14ac:dyDescent="0.35">
      <c r="A198" s="43">
        <f t="shared" si="12"/>
        <v>184</v>
      </c>
      <c r="B198" s="48" t="s">
        <v>206</v>
      </c>
      <c r="C198" s="43">
        <v>30613</v>
      </c>
      <c r="D198" s="43" t="s">
        <v>1899</v>
      </c>
      <c r="E198" s="43">
        <v>1958</v>
      </c>
      <c r="F198" s="43" t="s">
        <v>2131</v>
      </c>
      <c r="G198" s="56" t="s">
        <v>2103</v>
      </c>
      <c r="H198" s="43">
        <v>2</v>
      </c>
      <c r="I198" s="43">
        <v>1</v>
      </c>
      <c r="J198" s="43" t="s">
        <v>2131</v>
      </c>
      <c r="K198" s="45">
        <v>441.2</v>
      </c>
      <c r="L198" s="45">
        <v>411.9</v>
      </c>
      <c r="M198" s="517">
        <f>VLOOKUP(C198,'Раздел 2'!D:Q,14,0)</f>
        <v>31752.59</v>
      </c>
      <c r="N198" s="45">
        <f t="shared" si="11"/>
        <v>31752.59</v>
      </c>
      <c r="O198" s="45">
        <v>0</v>
      </c>
      <c r="P198" s="45">
        <v>0</v>
      </c>
      <c r="Q198" s="45">
        <v>0</v>
      </c>
      <c r="R198" s="57">
        <v>44927</v>
      </c>
      <c r="S198" s="57">
        <v>45291</v>
      </c>
      <c r="U198" s="143"/>
    </row>
    <row r="199" spans="1:21" ht="20.3" x14ac:dyDescent="0.35">
      <c r="A199" s="43">
        <f t="shared" si="12"/>
        <v>185</v>
      </c>
      <c r="B199" s="48" t="s">
        <v>227</v>
      </c>
      <c r="C199" s="43">
        <v>30626</v>
      </c>
      <c r="D199" s="43" t="s">
        <v>1899</v>
      </c>
      <c r="E199" s="43">
        <v>1964</v>
      </c>
      <c r="F199" s="43" t="s">
        <v>2131</v>
      </c>
      <c r="G199" s="56" t="s">
        <v>2103</v>
      </c>
      <c r="H199" s="43">
        <v>2</v>
      </c>
      <c r="I199" s="43">
        <v>1</v>
      </c>
      <c r="J199" s="43" t="s">
        <v>2131</v>
      </c>
      <c r="K199" s="45">
        <v>441.3</v>
      </c>
      <c r="L199" s="45">
        <v>408</v>
      </c>
      <c r="M199" s="517">
        <f>VLOOKUP(C199,'Раздел 2'!D:Q,14,0)</f>
        <v>33381.96</v>
      </c>
      <c r="N199" s="45">
        <f t="shared" si="11"/>
        <v>33381.96</v>
      </c>
      <c r="O199" s="45">
        <v>0</v>
      </c>
      <c r="P199" s="45">
        <v>0</v>
      </c>
      <c r="Q199" s="45">
        <v>0</v>
      </c>
      <c r="R199" s="57">
        <v>44927</v>
      </c>
      <c r="S199" s="57">
        <v>45291</v>
      </c>
      <c r="U199" s="143"/>
    </row>
    <row r="200" spans="1:21" ht="20.3" x14ac:dyDescent="0.35">
      <c r="A200" s="43">
        <f t="shared" si="12"/>
        <v>186</v>
      </c>
      <c r="B200" s="48" t="s">
        <v>316</v>
      </c>
      <c r="C200" s="43">
        <v>31896</v>
      </c>
      <c r="D200" s="43" t="s">
        <v>1899</v>
      </c>
      <c r="E200" s="43">
        <v>1962</v>
      </c>
      <c r="F200" s="43" t="s">
        <v>2131</v>
      </c>
      <c r="G200" s="56" t="s">
        <v>2103</v>
      </c>
      <c r="H200" s="43">
        <v>2</v>
      </c>
      <c r="I200" s="43">
        <v>2</v>
      </c>
      <c r="J200" s="43" t="s">
        <v>2131</v>
      </c>
      <c r="K200" s="45">
        <v>694</v>
      </c>
      <c r="L200" s="45">
        <v>508.2</v>
      </c>
      <c r="M200" s="517">
        <f>VLOOKUP(C200,'Раздел 2'!D:Q,14,0)</f>
        <v>42824.19</v>
      </c>
      <c r="N200" s="45">
        <f t="shared" si="11"/>
        <v>42824.19</v>
      </c>
      <c r="O200" s="45">
        <v>0</v>
      </c>
      <c r="P200" s="45">
        <v>0</v>
      </c>
      <c r="Q200" s="45">
        <v>0</v>
      </c>
      <c r="R200" s="57">
        <v>44927</v>
      </c>
      <c r="S200" s="57">
        <v>45291</v>
      </c>
      <c r="U200" s="143"/>
    </row>
    <row r="201" spans="1:21" ht="20.3" x14ac:dyDescent="0.35">
      <c r="A201" s="43">
        <f t="shared" si="12"/>
        <v>187</v>
      </c>
      <c r="B201" s="48" t="s">
        <v>173</v>
      </c>
      <c r="C201" s="43">
        <v>30722</v>
      </c>
      <c r="D201" s="43" t="s">
        <v>1899</v>
      </c>
      <c r="E201" s="43">
        <v>1956</v>
      </c>
      <c r="F201" s="43" t="s">
        <v>2131</v>
      </c>
      <c r="G201" s="56" t="s">
        <v>2103</v>
      </c>
      <c r="H201" s="43">
        <v>2</v>
      </c>
      <c r="I201" s="43">
        <v>1</v>
      </c>
      <c r="J201" s="43" t="s">
        <v>2131</v>
      </c>
      <c r="K201" s="45">
        <v>437.4</v>
      </c>
      <c r="L201" s="45">
        <v>402</v>
      </c>
      <c r="M201" s="517">
        <f>VLOOKUP(C201,'Раздел 2'!D:Q,14,0)</f>
        <v>29706.720000000001</v>
      </c>
      <c r="N201" s="45">
        <f t="shared" si="11"/>
        <v>29706.720000000001</v>
      </c>
      <c r="O201" s="45">
        <v>0</v>
      </c>
      <c r="P201" s="45">
        <v>0</v>
      </c>
      <c r="Q201" s="45">
        <v>0</v>
      </c>
      <c r="R201" s="57">
        <v>44927</v>
      </c>
      <c r="S201" s="57">
        <v>45291</v>
      </c>
      <c r="U201" s="143"/>
    </row>
    <row r="202" spans="1:21" ht="20.3" x14ac:dyDescent="0.35">
      <c r="A202" s="43">
        <f t="shared" si="12"/>
        <v>188</v>
      </c>
      <c r="B202" s="48" t="s">
        <v>174</v>
      </c>
      <c r="C202" s="43">
        <v>30723</v>
      </c>
      <c r="D202" s="43" t="s">
        <v>1899</v>
      </c>
      <c r="E202" s="43">
        <v>1958</v>
      </c>
      <c r="F202" s="43" t="s">
        <v>2131</v>
      </c>
      <c r="G202" s="56" t="s">
        <v>2103</v>
      </c>
      <c r="H202" s="43">
        <v>2</v>
      </c>
      <c r="I202" s="43">
        <v>1</v>
      </c>
      <c r="J202" s="43" t="s">
        <v>2131</v>
      </c>
      <c r="K202" s="45">
        <v>457.8</v>
      </c>
      <c r="L202" s="45">
        <v>422.1</v>
      </c>
      <c r="M202" s="517">
        <f>VLOOKUP(C202,'Раздел 2'!D:Q,14,0)</f>
        <v>29491.8</v>
      </c>
      <c r="N202" s="45">
        <f t="shared" si="11"/>
        <v>29491.8</v>
      </c>
      <c r="O202" s="45">
        <v>0</v>
      </c>
      <c r="P202" s="45">
        <v>0</v>
      </c>
      <c r="Q202" s="45">
        <v>0</v>
      </c>
      <c r="R202" s="57">
        <v>44927</v>
      </c>
      <c r="S202" s="57">
        <v>45291</v>
      </c>
      <c r="U202" s="143"/>
    </row>
    <row r="203" spans="1:21" ht="20.3" x14ac:dyDescent="0.35">
      <c r="A203" s="43">
        <f t="shared" si="12"/>
        <v>189</v>
      </c>
      <c r="B203" s="48" t="s">
        <v>321</v>
      </c>
      <c r="C203" s="43">
        <v>32020</v>
      </c>
      <c r="D203" s="43" t="s">
        <v>1899</v>
      </c>
      <c r="E203" s="43">
        <v>1958</v>
      </c>
      <c r="F203" s="43" t="s">
        <v>2131</v>
      </c>
      <c r="G203" s="56" t="s">
        <v>2103</v>
      </c>
      <c r="H203" s="43">
        <v>2</v>
      </c>
      <c r="I203" s="43">
        <v>1</v>
      </c>
      <c r="J203" s="43" t="s">
        <v>2131</v>
      </c>
      <c r="K203" s="45">
        <v>503.2</v>
      </c>
      <c r="L203" s="45">
        <v>447.5</v>
      </c>
      <c r="M203" s="517">
        <f>VLOOKUP(C203,'Раздел 2'!D:Q,14,0)</f>
        <v>37100.35</v>
      </c>
      <c r="N203" s="45">
        <f t="shared" si="11"/>
        <v>37100.35</v>
      </c>
      <c r="O203" s="45">
        <v>0</v>
      </c>
      <c r="P203" s="45">
        <v>0</v>
      </c>
      <c r="Q203" s="45">
        <v>0</v>
      </c>
      <c r="R203" s="57">
        <v>44927</v>
      </c>
      <c r="S203" s="57">
        <v>45291</v>
      </c>
      <c r="U203" s="143"/>
    </row>
    <row r="204" spans="1:21" ht="20.3" x14ac:dyDescent="0.35">
      <c r="A204" s="43">
        <f t="shared" si="12"/>
        <v>190</v>
      </c>
      <c r="B204" s="48" t="s">
        <v>327</v>
      </c>
      <c r="C204" s="43">
        <v>32090</v>
      </c>
      <c r="D204" s="43" t="s">
        <v>1899</v>
      </c>
      <c r="E204" s="43">
        <v>1964</v>
      </c>
      <c r="F204" s="43" t="s">
        <v>2131</v>
      </c>
      <c r="G204" s="56" t="s">
        <v>2103</v>
      </c>
      <c r="H204" s="43">
        <v>1</v>
      </c>
      <c r="I204" s="43">
        <v>1</v>
      </c>
      <c r="J204" s="43" t="s">
        <v>2131</v>
      </c>
      <c r="K204" s="45">
        <v>330</v>
      </c>
      <c r="L204" s="45">
        <v>330</v>
      </c>
      <c r="M204" s="517">
        <f>VLOOKUP(C204,'Раздел 2'!D:Q,14,0)</f>
        <v>35694.32</v>
      </c>
      <c r="N204" s="45">
        <f t="shared" si="11"/>
        <v>35694.32</v>
      </c>
      <c r="O204" s="45">
        <v>0</v>
      </c>
      <c r="P204" s="45">
        <v>0</v>
      </c>
      <c r="Q204" s="45">
        <v>0</v>
      </c>
      <c r="R204" s="57">
        <v>44927</v>
      </c>
      <c r="S204" s="57">
        <v>45291</v>
      </c>
      <c r="U204" s="143"/>
    </row>
    <row r="205" spans="1:21" ht="20.3" x14ac:dyDescent="0.35">
      <c r="A205" s="43">
        <f t="shared" si="12"/>
        <v>191</v>
      </c>
      <c r="B205" s="48" t="s">
        <v>186</v>
      </c>
      <c r="C205" s="43">
        <v>30854</v>
      </c>
      <c r="D205" s="43" t="s">
        <v>1899</v>
      </c>
      <c r="E205" s="43">
        <v>1996</v>
      </c>
      <c r="F205" s="43" t="s">
        <v>2131</v>
      </c>
      <c r="G205" s="56" t="s">
        <v>2097</v>
      </c>
      <c r="H205" s="43">
        <v>9</v>
      </c>
      <c r="I205" s="43">
        <v>7</v>
      </c>
      <c r="J205" s="43">
        <v>5</v>
      </c>
      <c r="K205" s="45">
        <v>17095.599999999999</v>
      </c>
      <c r="L205" s="45">
        <v>13052</v>
      </c>
      <c r="M205" s="517">
        <f>VLOOKUP(C205,'Раздел 2'!D:Q,14,0)</f>
        <v>12769672.52</v>
      </c>
      <c r="N205" s="45">
        <f t="shared" si="11"/>
        <v>12769672.52</v>
      </c>
      <c r="O205" s="45">
        <v>0</v>
      </c>
      <c r="P205" s="45">
        <v>0</v>
      </c>
      <c r="Q205" s="45">
        <v>0</v>
      </c>
      <c r="R205" s="57">
        <v>44927</v>
      </c>
      <c r="S205" s="57">
        <v>45291</v>
      </c>
      <c r="U205" s="143"/>
    </row>
    <row r="206" spans="1:21" ht="20.3" x14ac:dyDescent="0.35">
      <c r="A206" s="43">
        <f t="shared" si="12"/>
        <v>192</v>
      </c>
      <c r="B206" s="48" t="s">
        <v>205</v>
      </c>
      <c r="C206" s="43">
        <v>31049</v>
      </c>
      <c r="D206" s="43" t="s">
        <v>1899</v>
      </c>
      <c r="E206" s="43">
        <v>1973</v>
      </c>
      <c r="F206" s="43" t="s">
        <v>2131</v>
      </c>
      <c r="G206" s="56" t="s">
        <v>2097</v>
      </c>
      <c r="H206" s="43">
        <v>9</v>
      </c>
      <c r="I206" s="43">
        <v>4</v>
      </c>
      <c r="J206" s="43" t="s">
        <v>2131</v>
      </c>
      <c r="K206" s="45">
        <v>8981.02</v>
      </c>
      <c r="L206" s="45">
        <v>6986.55</v>
      </c>
      <c r="M206" s="517">
        <f>VLOOKUP(C206,'Раздел 2'!D:Q,14,0)</f>
        <v>943322.03</v>
      </c>
      <c r="N206" s="45">
        <f t="shared" si="11"/>
        <v>943322.03</v>
      </c>
      <c r="O206" s="45">
        <v>0</v>
      </c>
      <c r="P206" s="45">
        <v>0</v>
      </c>
      <c r="Q206" s="45">
        <v>0</v>
      </c>
      <c r="R206" s="57">
        <v>44927</v>
      </c>
      <c r="S206" s="57">
        <v>45291</v>
      </c>
      <c r="U206" s="143"/>
    </row>
    <row r="207" spans="1:21" ht="20.3" x14ac:dyDescent="0.35">
      <c r="A207" s="43">
        <f t="shared" si="12"/>
        <v>193</v>
      </c>
      <c r="B207" s="48" t="s">
        <v>210</v>
      </c>
      <c r="C207" s="43">
        <v>31180</v>
      </c>
      <c r="D207" s="43" t="s">
        <v>1899</v>
      </c>
      <c r="E207" s="43">
        <v>1964</v>
      </c>
      <c r="F207" s="43" t="s">
        <v>2131</v>
      </c>
      <c r="G207" s="56" t="s">
        <v>2098</v>
      </c>
      <c r="H207" s="43">
        <v>5</v>
      </c>
      <c r="I207" s="43">
        <v>3</v>
      </c>
      <c r="J207" s="43" t="s">
        <v>2131</v>
      </c>
      <c r="K207" s="45">
        <v>3704.6</v>
      </c>
      <c r="L207" s="45">
        <v>2885.9</v>
      </c>
      <c r="M207" s="517">
        <f>VLOOKUP(C207,'Раздел 2'!D197:Q355,14,0)</f>
        <v>133166.06</v>
      </c>
      <c r="N207" s="45">
        <f t="shared" si="11"/>
        <v>133166.06</v>
      </c>
      <c r="O207" s="45">
        <v>0</v>
      </c>
      <c r="P207" s="45">
        <v>0</v>
      </c>
      <c r="Q207" s="45">
        <v>0</v>
      </c>
      <c r="R207" s="57">
        <v>44927</v>
      </c>
      <c r="S207" s="57">
        <v>45291</v>
      </c>
      <c r="U207" s="143"/>
    </row>
    <row r="208" spans="1:21" ht="20.3" x14ac:dyDescent="0.35">
      <c r="A208" s="43">
        <f t="shared" si="12"/>
        <v>194</v>
      </c>
      <c r="B208" s="48" t="s">
        <v>211</v>
      </c>
      <c r="C208" s="43">
        <v>31181</v>
      </c>
      <c r="D208" s="43" t="s">
        <v>1899</v>
      </c>
      <c r="E208" s="43">
        <v>1965</v>
      </c>
      <c r="F208" s="43" t="s">
        <v>2131</v>
      </c>
      <c r="G208" s="56" t="s">
        <v>2104</v>
      </c>
      <c r="H208" s="43">
        <v>5</v>
      </c>
      <c r="I208" s="43">
        <v>3</v>
      </c>
      <c r="J208" s="43" t="s">
        <v>2131</v>
      </c>
      <c r="K208" s="45">
        <v>3456.1</v>
      </c>
      <c r="L208" s="45">
        <v>2604</v>
      </c>
      <c r="M208" s="517">
        <f>VLOOKUP(C208,'Раздел 2'!D198:Q356,14,0)</f>
        <v>4709745.2600000007</v>
      </c>
      <c r="N208" s="45">
        <f t="shared" si="11"/>
        <v>4709745.2600000007</v>
      </c>
      <c r="O208" s="45">
        <v>0</v>
      </c>
      <c r="P208" s="45">
        <v>0</v>
      </c>
      <c r="Q208" s="45">
        <v>0</v>
      </c>
      <c r="R208" s="57">
        <v>44927</v>
      </c>
      <c r="S208" s="57">
        <v>45291</v>
      </c>
      <c r="U208" s="143"/>
    </row>
    <row r="209" spans="1:21" ht="20.3" x14ac:dyDescent="0.35">
      <c r="A209" s="43">
        <f t="shared" si="12"/>
        <v>195</v>
      </c>
      <c r="B209" s="48" t="s">
        <v>212</v>
      </c>
      <c r="C209" s="43">
        <v>31183</v>
      </c>
      <c r="D209" s="43" t="s">
        <v>1899</v>
      </c>
      <c r="E209" s="43">
        <v>1965</v>
      </c>
      <c r="F209" s="43" t="s">
        <v>2131</v>
      </c>
      <c r="G209" s="56" t="s">
        <v>2098</v>
      </c>
      <c r="H209" s="43">
        <v>5</v>
      </c>
      <c r="I209" s="43">
        <v>4</v>
      </c>
      <c r="J209" s="43" t="s">
        <v>2131</v>
      </c>
      <c r="K209" s="45">
        <v>5044.8999999999996</v>
      </c>
      <c r="L209" s="45">
        <v>3955.9</v>
      </c>
      <c r="M209" s="517">
        <f>VLOOKUP(C209,'Раздел 2'!D199:Q357,14,0)</f>
        <v>7006927.9300000006</v>
      </c>
      <c r="N209" s="45">
        <f t="shared" si="11"/>
        <v>7006927.9300000006</v>
      </c>
      <c r="O209" s="45">
        <v>0</v>
      </c>
      <c r="P209" s="45">
        <v>0</v>
      </c>
      <c r="Q209" s="45">
        <v>0</v>
      </c>
      <c r="R209" s="57">
        <v>44927</v>
      </c>
      <c r="S209" s="57">
        <v>45291</v>
      </c>
      <c r="U209" s="143"/>
    </row>
    <row r="210" spans="1:21" ht="20.3" x14ac:dyDescent="0.35">
      <c r="A210" s="43">
        <f t="shared" si="12"/>
        <v>196</v>
      </c>
      <c r="B210" s="48" t="s">
        <v>213</v>
      </c>
      <c r="C210" s="43">
        <v>31173</v>
      </c>
      <c r="D210" s="43" t="s">
        <v>1899</v>
      </c>
      <c r="E210" s="43">
        <v>1965</v>
      </c>
      <c r="F210" s="43" t="s">
        <v>2131</v>
      </c>
      <c r="G210" s="56" t="s">
        <v>2104</v>
      </c>
      <c r="H210" s="43">
        <v>5</v>
      </c>
      <c r="I210" s="43">
        <v>3</v>
      </c>
      <c r="J210" s="43" t="s">
        <v>2131</v>
      </c>
      <c r="K210" s="45">
        <v>3455.3</v>
      </c>
      <c r="L210" s="45">
        <v>2599.6999999999998</v>
      </c>
      <c r="M210" s="517">
        <f>VLOOKUP(C210,'Раздел 2'!D200:Q358,14,0)</f>
        <v>5244095.72</v>
      </c>
      <c r="N210" s="45">
        <f t="shared" si="11"/>
        <v>5244095.72</v>
      </c>
      <c r="O210" s="45">
        <v>0</v>
      </c>
      <c r="P210" s="45">
        <v>0</v>
      </c>
      <c r="Q210" s="45">
        <v>0</v>
      </c>
      <c r="R210" s="57">
        <v>44927</v>
      </c>
      <c r="S210" s="57">
        <v>45291</v>
      </c>
      <c r="U210" s="143"/>
    </row>
    <row r="211" spans="1:21" ht="20.3" x14ac:dyDescent="0.35">
      <c r="A211" s="43">
        <f t="shared" si="12"/>
        <v>197</v>
      </c>
      <c r="B211" s="48" t="s">
        <v>214</v>
      </c>
      <c r="C211" s="43">
        <v>31174</v>
      </c>
      <c r="D211" s="43" t="s">
        <v>1899</v>
      </c>
      <c r="E211" s="43">
        <v>1963</v>
      </c>
      <c r="F211" s="43" t="s">
        <v>2131</v>
      </c>
      <c r="G211" s="56" t="s">
        <v>2104</v>
      </c>
      <c r="H211" s="43">
        <v>5</v>
      </c>
      <c r="I211" s="43">
        <v>3</v>
      </c>
      <c r="J211" s="43" t="s">
        <v>2131</v>
      </c>
      <c r="K211" s="45">
        <v>3483.5</v>
      </c>
      <c r="L211" s="45">
        <v>2632.7</v>
      </c>
      <c r="M211" s="517">
        <f>VLOOKUP(C211,'Раздел 2'!D201:Q359,14,0)</f>
        <v>68155.98</v>
      </c>
      <c r="N211" s="45">
        <f t="shared" si="11"/>
        <v>68155.98</v>
      </c>
      <c r="O211" s="45">
        <v>0</v>
      </c>
      <c r="P211" s="45">
        <v>0</v>
      </c>
      <c r="Q211" s="45">
        <v>0</v>
      </c>
      <c r="R211" s="57">
        <v>44927</v>
      </c>
      <c r="S211" s="57">
        <v>45291</v>
      </c>
      <c r="U211" s="143"/>
    </row>
    <row r="212" spans="1:21" ht="20.3" x14ac:dyDescent="0.35">
      <c r="A212" s="43">
        <f t="shared" si="12"/>
        <v>198</v>
      </c>
      <c r="B212" s="48" t="s">
        <v>216</v>
      </c>
      <c r="C212" s="43">
        <v>31178</v>
      </c>
      <c r="D212" s="43" t="s">
        <v>1899</v>
      </c>
      <c r="E212" s="43">
        <v>1965</v>
      </c>
      <c r="F212" s="43" t="s">
        <v>2131</v>
      </c>
      <c r="G212" s="56" t="s">
        <v>2104</v>
      </c>
      <c r="H212" s="43">
        <v>5</v>
      </c>
      <c r="I212" s="43">
        <v>3</v>
      </c>
      <c r="J212" s="43" t="s">
        <v>2131</v>
      </c>
      <c r="K212" s="45">
        <v>3451.7</v>
      </c>
      <c r="L212" s="45">
        <v>2602</v>
      </c>
      <c r="M212" s="517">
        <f>VLOOKUP(C212,'Раздел 2'!D202:Q360,14,0)</f>
        <v>4751464.96</v>
      </c>
      <c r="N212" s="45">
        <f t="shared" ref="N212:N243" si="13">M212</f>
        <v>4751464.96</v>
      </c>
      <c r="O212" s="45">
        <v>0</v>
      </c>
      <c r="P212" s="45">
        <v>0</v>
      </c>
      <c r="Q212" s="45">
        <v>0</v>
      </c>
      <c r="R212" s="57">
        <v>44927</v>
      </c>
      <c r="S212" s="57">
        <v>45291</v>
      </c>
      <c r="U212" s="143"/>
    </row>
    <row r="213" spans="1:21" ht="20.3" x14ac:dyDescent="0.35">
      <c r="A213" s="43">
        <f t="shared" ref="A213:A244" si="14">A212+1</f>
        <v>199</v>
      </c>
      <c r="B213" s="48" t="s">
        <v>218</v>
      </c>
      <c r="C213" s="43">
        <v>31220</v>
      </c>
      <c r="D213" s="43" t="s">
        <v>1899</v>
      </c>
      <c r="E213" s="43">
        <v>1965</v>
      </c>
      <c r="F213" s="43" t="s">
        <v>2131</v>
      </c>
      <c r="G213" s="56" t="s">
        <v>2098</v>
      </c>
      <c r="H213" s="43">
        <v>5</v>
      </c>
      <c r="I213" s="43">
        <v>4</v>
      </c>
      <c r="J213" s="43" t="s">
        <v>2131</v>
      </c>
      <c r="K213" s="45">
        <v>4375</v>
      </c>
      <c r="L213" s="45">
        <v>3366.9</v>
      </c>
      <c r="M213" s="517">
        <f>VLOOKUP(C213,'Раздел 2'!D203:Q361,14,0)</f>
        <v>6452676.0299999993</v>
      </c>
      <c r="N213" s="45">
        <f t="shared" si="13"/>
        <v>6452676.0299999993</v>
      </c>
      <c r="O213" s="45">
        <v>0</v>
      </c>
      <c r="P213" s="45">
        <v>0</v>
      </c>
      <c r="Q213" s="45">
        <v>0</v>
      </c>
      <c r="R213" s="57">
        <v>44927</v>
      </c>
      <c r="S213" s="57">
        <v>45291</v>
      </c>
      <c r="U213" s="143"/>
    </row>
    <row r="214" spans="1:21" ht="20.3" x14ac:dyDescent="0.35">
      <c r="A214" s="43">
        <f t="shared" si="14"/>
        <v>200</v>
      </c>
      <c r="B214" s="48" t="s">
        <v>219</v>
      </c>
      <c r="C214" s="43">
        <v>31225</v>
      </c>
      <c r="D214" s="43" t="s">
        <v>1899</v>
      </c>
      <c r="E214" s="43">
        <v>1965</v>
      </c>
      <c r="F214" s="43" t="s">
        <v>2131</v>
      </c>
      <c r="G214" s="56" t="s">
        <v>2097</v>
      </c>
      <c r="H214" s="43">
        <v>5</v>
      </c>
      <c r="I214" s="43">
        <v>3</v>
      </c>
      <c r="J214" s="43" t="s">
        <v>2131</v>
      </c>
      <c r="K214" s="45">
        <v>2966.3</v>
      </c>
      <c r="L214" s="45">
        <v>2597</v>
      </c>
      <c r="M214" s="517">
        <f>VLOOKUP(C214,'Раздел 2'!D204:Q362,14,0)</f>
        <v>5115286.16</v>
      </c>
      <c r="N214" s="45">
        <f t="shared" si="13"/>
        <v>5115286.16</v>
      </c>
      <c r="O214" s="45">
        <v>0</v>
      </c>
      <c r="P214" s="45">
        <v>0</v>
      </c>
      <c r="Q214" s="45">
        <v>0</v>
      </c>
      <c r="R214" s="57">
        <v>44927</v>
      </c>
      <c r="S214" s="57">
        <v>45291</v>
      </c>
      <c r="U214" s="143"/>
    </row>
    <row r="215" spans="1:21" ht="20.3" x14ac:dyDescent="0.35">
      <c r="A215" s="43">
        <f t="shared" si="14"/>
        <v>201</v>
      </c>
      <c r="B215" s="48" t="s">
        <v>220</v>
      </c>
      <c r="C215" s="43">
        <v>31226</v>
      </c>
      <c r="D215" s="43" t="s">
        <v>1899</v>
      </c>
      <c r="E215" s="43">
        <v>1963</v>
      </c>
      <c r="F215" s="43" t="s">
        <v>2131</v>
      </c>
      <c r="G215" s="56" t="s">
        <v>2104</v>
      </c>
      <c r="H215" s="43">
        <v>5</v>
      </c>
      <c r="I215" s="43">
        <v>3</v>
      </c>
      <c r="J215" s="43" t="s">
        <v>2131</v>
      </c>
      <c r="K215" s="45">
        <v>3449.8</v>
      </c>
      <c r="L215" s="45">
        <v>2593.6999999999998</v>
      </c>
      <c r="M215" s="517">
        <f>VLOOKUP(C215,'Раздел 2'!D205:Q363,14,0)</f>
        <v>2012957.03</v>
      </c>
      <c r="N215" s="45">
        <f t="shared" si="13"/>
        <v>2012957.03</v>
      </c>
      <c r="O215" s="45">
        <v>0</v>
      </c>
      <c r="P215" s="45">
        <v>0</v>
      </c>
      <c r="Q215" s="45">
        <v>0</v>
      </c>
      <c r="R215" s="57">
        <v>44927</v>
      </c>
      <c r="S215" s="57">
        <v>45291</v>
      </c>
      <c r="U215" s="143"/>
    </row>
    <row r="216" spans="1:21" ht="20.3" x14ac:dyDescent="0.35">
      <c r="A216" s="43">
        <f t="shared" si="14"/>
        <v>202</v>
      </c>
      <c r="B216" s="48" t="s">
        <v>221</v>
      </c>
      <c r="C216" s="43">
        <v>31228</v>
      </c>
      <c r="D216" s="43" t="s">
        <v>1899</v>
      </c>
      <c r="E216" s="43">
        <v>1965</v>
      </c>
      <c r="F216" s="43" t="s">
        <v>2131</v>
      </c>
      <c r="G216" s="56" t="s">
        <v>2097</v>
      </c>
      <c r="H216" s="43">
        <v>5</v>
      </c>
      <c r="I216" s="43">
        <v>3</v>
      </c>
      <c r="J216" s="43" t="s">
        <v>2131</v>
      </c>
      <c r="K216" s="45">
        <v>3448.7</v>
      </c>
      <c r="L216" s="45">
        <v>2598.3000000000002</v>
      </c>
      <c r="M216" s="517">
        <f>VLOOKUP(C216,'Раздел 2'!D206:Q364,14,0)</f>
        <v>4390968.5699999994</v>
      </c>
      <c r="N216" s="45">
        <f t="shared" si="13"/>
        <v>4390968.5699999994</v>
      </c>
      <c r="O216" s="45">
        <v>0</v>
      </c>
      <c r="P216" s="45">
        <v>0</v>
      </c>
      <c r="Q216" s="45">
        <v>0</v>
      </c>
      <c r="R216" s="57">
        <v>44927</v>
      </c>
      <c r="S216" s="57">
        <v>45291</v>
      </c>
      <c r="U216" s="143"/>
    </row>
    <row r="217" spans="1:21" ht="20.3" x14ac:dyDescent="0.35">
      <c r="A217" s="43">
        <f t="shared" si="14"/>
        <v>203</v>
      </c>
      <c r="B217" s="48" t="s">
        <v>222</v>
      </c>
      <c r="C217" s="43">
        <v>31235</v>
      </c>
      <c r="D217" s="43" t="s">
        <v>1899</v>
      </c>
      <c r="E217" s="43">
        <v>1964</v>
      </c>
      <c r="F217" s="43" t="s">
        <v>2131</v>
      </c>
      <c r="G217" s="56" t="s">
        <v>2104</v>
      </c>
      <c r="H217" s="43">
        <v>5</v>
      </c>
      <c r="I217" s="43">
        <v>3</v>
      </c>
      <c r="J217" s="43" t="s">
        <v>2131</v>
      </c>
      <c r="K217" s="45">
        <v>3496.78</v>
      </c>
      <c r="L217" s="45">
        <v>2603.0300000000002</v>
      </c>
      <c r="M217" s="517">
        <f>VLOOKUP(C217,'Раздел 2'!D207:Q365,14,0)</f>
        <v>7243909.4000000013</v>
      </c>
      <c r="N217" s="45">
        <f t="shared" si="13"/>
        <v>7243909.4000000013</v>
      </c>
      <c r="O217" s="45">
        <v>0</v>
      </c>
      <c r="P217" s="45">
        <v>0</v>
      </c>
      <c r="Q217" s="45">
        <v>0</v>
      </c>
      <c r="R217" s="57">
        <v>44927</v>
      </c>
      <c r="S217" s="57">
        <v>45291</v>
      </c>
      <c r="U217" s="143"/>
    </row>
    <row r="218" spans="1:21" ht="20.3" x14ac:dyDescent="0.35">
      <c r="A218" s="43">
        <f t="shared" si="14"/>
        <v>204</v>
      </c>
      <c r="B218" s="48" t="s">
        <v>223</v>
      </c>
      <c r="C218" s="43">
        <v>31236</v>
      </c>
      <c r="D218" s="43" t="s">
        <v>1899</v>
      </c>
      <c r="E218" s="43">
        <v>1964</v>
      </c>
      <c r="F218" s="43" t="s">
        <v>2131</v>
      </c>
      <c r="G218" s="56" t="s">
        <v>2104</v>
      </c>
      <c r="H218" s="43">
        <v>5</v>
      </c>
      <c r="I218" s="43">
        <v>3</v>
      </c>
      <c r="J218" s="43" t="s">
        <v>2131</v>
      </c>
      <c r="K218" s="45">
        <v>3467.5</v>
      </c>
      <c r="L218" s="45">
        <v>2709.2</v>
      </c>
      <c r="M218" s="517">
        <f>VLOOKUP(C218,'Раздел 2'!D208:Q365,14,0)</f>
        <v>3287877.3</v>
      </c>
      <c r="N218" s="45">
        <f t="shared" si="13"/>
        <v>3287877.3</v>
      </c>
      <c r="O218" s="45">
        <v>0</v>
      </c>
      <c r="P218" s="45">
        <v>0</v>
      </c>
      <c r="Q218" s="45">
        <v>0</v>
      </c>
      <c r="R218" s="57">
        <v>44927</v>
      </c>
      <c r="S218" s="57">
        <v>45291</v>
      </c>
      <c r="U218" s="143"/>
    </row>
    <row r="219" spans="1:21" ht="20.3" x14ac:dyDescent="0.35">
      <c r="A219" s="43">
        <f t="shared" si="14"/>
        <v>205</v>
      </c>
      <c r="B219" s="48" t="s">
        <v>224</v>
      </c>
      <c r="C219" s="43">
        <v>31237</v>
      </c>
      <c r="D219" s="43" t="s">
        <v>1899</v>
      </c>
      <c r="E219" s="43">
        <v>1964</v>
      </c>
      <c r="F219" s="43" t="s">
        <v>2131</v>
      </c>
      <c r="G219" s="56" t="s">
        <v>2097</v>
      </c>
      <c r="H219" s="43">
        <v>5</v>
      </c>
      <c r="I219" s="43">
        <v>4</v>
      </c>
      <c r="J219" s="43" t="s">
        <v>2131</v>
      </c>
      <c r="K219" s="45">
        <v>4773</v>
      </c>
      <c r="L219" s="45">
        <v>3617.3</v>
      </c>
      <c r="M219" s="517">
        <f>VLOOKUP(C219,'Раздел 2'!D209:Q366,14,0)</f>
        <v>7861521.8899999997</v>
      </c>
      <c r="N219" s="45">
        <f t="shared" si="13"/>
        <v>7861521.8899999997</v>
      </c>
      <c r="O219" s="45">
        <v>0</v>
      </c>
      <c r="P219" s="45">
        <v>0</v>
      </c>
      <c r="Q219" s="45">
        <v>0</v>
      </c>
      <c r="R219" s="57">
        <v>44927</v>
      </c>
      <c r="S219" s="57">
        <v>45291</v>
      </c>
      <c r="U219" s="143"/>
    </row>
    <row r="220" spans="1:21" ht="20.3" x14ac:dyDescent="0.35">
      <c r="A220" s="43">
        <f t="shared" si="14"/>
        <v>206</v>
      </c>
      <c r="B220" s="48" t="s">
        <v>225</v>
      </c>
      <c r="C220" s="43">
        <v>31239</v>
      </c>
      <c r="D220" s="43" t="s">
        <v>1899</v>
      </c>
      <c r="E220" s="43">
        <v>1964</v>
      </c>
      <c r="F220" s="43" t="s">
        <v>2131</v>
      </c>
      <c r="G220" s="56" t="s">
        <v>2097</v>
      </c>
      <c r="H220" s="43">
        <v>5</v>
      </c>
      <c r="I220" s="43">
        <v>4</v>
      </c>
      <c r="J220" s="43" t="s">
        <v>2131</v>
      </c>
      <c r="K220" s="45">
        <v>4754</v>
      </c>
      <c r="L220" s="45">
        <v>3593.2</v>
      </c>
      <c r="M220" s="517">
        <f>VLOOKUP(C220,'Раздел 2'!D210:Q367,14,0)</f>
        <v>7631157.0700000003</v>
      </c>
      <c r="N220" s="45">
        <f t="shared" si="13"/>
        <v>7631157.0700000003</v>
      </c>
      <c r="O220" s="45">
        <v>0</v>
      </c>
      <c r="P220" s="45">
        <v>0</v>
      </c>
      <c r="Q220" s="45">
        <v>0</v>
      </c>
      <c r="R220" s="57">
        <v>44927</v>
      </c>
      <c r="S220" s="57">
        <v>45291</v>
      </c>
      <c r="U220" s="143"/>
    </row>
    <row r="221" spans="1:21" ht="20.3" x14ac:dyDescent="0.35">
      <c r="A221" s="43">
        <f t="shared" si="14"/>
        <v>207</v>
      </c>
      <c r="B221" s="48" t="s">
        <v>226</v>
      </c>
      <c r="C221" s="43">
        <v>31240</v>
      </c>
      <c r="D221" s="43" t="s">
        <v>1899</v>
      </c>
      <c r="E221" s="43">
        <v>1965</v>
      </c>
      <c r="F221" s="43" t="s">
        <v>2131</v>
      </c>
      <c r="G221" s="56" t="s">
        <v>2097</v>
      </c>
      <c r="H221" s="43">
        <v>5</v>
      </c>
      <c r="I221" s="43">
        <v>3</v>
      </c>
      <c r="J221" s="43" t="s">
        <v>2131</v>
      </c>
      <c r="K221" s="45">
        <v>3541</v>
      </c>
      <c r="L221" s="45">
        <v>2655.64</v>
      </c>
      <c r="M221" s="517">
        <f>VLOOKUP(C221,'Раздел 2'!D211:Q368,14,0)</f>
        <v>5737150.75</v>
      </c>
      <c r="N221" s="45">
        <f t="shared" si="13"/>
        <v>5737150.75</v>
      </c>
      <c r="O221" s="45">
        <v>0</v>
      </c>
      <c r="P221" s="45">
        <v>0</v>
      </c>
      <c r="Q221" s="45">
        <v>0</v>
      </c>
      <c r="R221" s="57">
        <v>44927</v>
      </c>
      <c r="S221" s="57">
        <v>45291</v>
      </c>
      <c r="U221" s="143"/>
    </row>
    <row r="222" spans="1:21" ht="20.3" x14ac:dyDescent="0.35">
      <c r="A222" s="43">
        <f t="shared" si="14"/>
        <v>208</v>
      </c>
      <c r="B222" s="48" t="s">
        <v>234</v>
      </c>
      <c r="C222" s="43">
        <v>31433</v>
      </c>
      <c r="D222" s="43" t="s">
        <v>1899</v>
      </c>
      <c r="E222" s="43">
        <v>1964</v>
      </c>
      <c r="F222" s="43" t="s">
        <v>2131</v>
      </c>
      <c r="G222" s="56" t="s">
        <v>2098</v>
      </c>
      <c r="H222" s="43">
        <v>5</v>
      </c>
      <c r="I222" s="43">
        <v>4</v>
      </c>
      <c r="J222" s="43" t="s">
        <v>2131</v>
      </c>
      <c r="K222" s="45">
        <v>2692.67</v>
      </c>
      <c r="L222" s="45">
        <v>2692.67</v>
      </c>
      <c r="M222" s="517">
        <f>VLOOKUP(C222,'Раздел 2'!D212:Q369,14,0)</f>
        <v>5483065.7400000012</v>
      </c>
      <c r="N222" s="45">
        <f t="shared" si="13"/>
        <v>5483065.7400000012</v>
      </c>
      <c r="O222" s="45">
        <v>0</v>
      </c>
      <c r="P222" s="45">
        <v>0</v>
      </c>
      <c r="Q222" s="45">
        <v>0</v>
      </c>
      <c r="R222" s="57">
        <v>44927</v>
      </c>
      <c r="S222" s="57">
        <v>45291</v>
      </c>
      <c r="U222" s="143"/>
    </row>
    <row r="223" spans="1:21" ht="20.3" x14ac:dyDescent="0.35">
      <c r="A223" s="43">
        <f t="shared" si="14"/>
        <v>209</v>
      </c>
      <c r="B223" s="48" t="s">
        <v>235</v>
      </c>
      <c r="C223" s="43">
        <v>31436</v>
      </c>
      <c r="D223" s="43" t="s">
        <v>1899</v>
      </c>
      <c r="E223" s="43">
        <v>1962</v>
      </c>
      <c r="F223" s="43" t="s">
        <v>2131</v>
      </c>
      <c r="G223" s="56" t="s">
        <v>2098</v>
      </c>
      <c r="H223" s="43">
        <v>4</v>
      </c>
      <c r="I223" s="43">
        <v>3</v>
      </c>
      <c r="J223" s="43" t="s">
        <v>2131</v>
      </c>
      <c r="K223" s="45">
        <v>2668.59</v>
      </c>
      <c r="L223" s="45">
        <v>2099.4</v>
      </c>
      <c r="M223" s="517">
        <f>VLOOKUP(C223,'Раздел 2'!D213:Q370,14,0)</f>
        <v>5841170.71</v>
      </c>
      <c r="N223" s="45">
        <f t="shared" si="13"/>
        <v>5841170.71</v>
      </c>
      <c r="O223" s="45">
        <v>0</v>
      </c>
      <c r="P223" s="45">
        <v>0</v>
      </c>
      <c r="Q223" s="45">
        <v>0</v>
      </c>
      <c r="R223" s="57">
        <v>44927</v>
      </c>
      <c r="S223" s="57">
        <v>45291</v>
      </c>
      <c r="U223" s="143"/>
    </row>
    <row r="224" spans="1:21" ht="20.3" x14ac:dyDescent="0.35">
      <c r="A224" s="43">
        <f t="shared" si="14"/>
        <v>210</v>
      </c>
      <c r="B224" s="48" t="s">
        <v>236</v>
      </c>
      <c r="C224" s="43">
        <v>31437</v>
      </c>
      <c r="D224" s="43" t="s">
        <v>1899</v>
      </c>
      <c r="E224" s="43">
        <v>1963</v>
      </c>
      <c r="F224" s="43" t="s">
        <v>2131</v>
      </c>
      <c r="G224" s="56" t="s">
        <v>2098</v>
      </c>
      <c r="H224" s="43">
        <v>5</v>
      </c>
      <c r="I224" s="43">
        <v>4</v>
      </c>
      <c r="J224" s="43" t="s">
        <v>2131</v>
      </c>
      <c r="K224" s="45">
        <v>4354.1000000000004</v>
      </c>
      <c r="L224" s="45">
        <v>2583</v>
      </c>
      <c r="M224" s="517">
        <f>VLOOKUP(C224,'Раздел 2'!D214:Q371,14,0)</f>
        <v>7588319.0700000003</v>
      </c>
      <c r="N224" s="45">
        <f t="shared" si="13"/>
        <v>7588319.0700000003</v>
      </c>
      <c r="O224" s="45">
        <v>0</v>
      </c>
      <c r="P224" s="45">
        <v>0</v>
      </c>
      <c r="Q224" s="45">
        <v>0</v>
      </c>
      <c r="R224" s="57">
        <v>44927</v>
      </c>
      <c r="S224" s="57">
        <v>45291</v>
      </c>
      <c r="U224" s="143"/>
    </row>
    <row r="225" spans="1:21" ht="20.3" x14ac:dyDescent="0.35">
      <c r="A225" s="43">
        <f t="shared" si="14"/>
        <v>211</v>
      </c>
      <c r="B225" s="48" t="s">
        <v>237</v>
      </c>
      <c r="C225" s="43">
        <v>31438</v>
      </c>
      <c r="D225" s="43" t="s">
        <v>1899</v>
      </c>
      <c r="E225" s="43">
        <v>1960</v>
      </c>
      <c r="F225" s="43" t="s">
        <v>2131</v>
      </c>
      <c r="G225" s="56" t="s">
        <v>2098</v>
      </c>
      <c r="H225" s="43">
        <v>4</v>
      </c>
      <c r="I225" s="43">
        <v>3</v>
      </c>
      <c r="J225" s="43" t="s">
        <v>2131</v>
      </c>
      <c r="K225" s="45">
        <v>2636.43</v>
      </c>
      <c r="L225" s="45">
        <v>2014.4</v>
      </c>
      <c r="M225" s="517">
        <f>VLOOKUP(C225,'Раздел 2'!D215:Q372,14,0)</f>
        <v>5845209.6999999993</v>
      </c>
      <c r="N225" s="45">
        <f t="shared" si="13"/>
        <v>5845209.6999999993</v>
      </c>
      <c r="O225" s="45">
        <v>0</v>
      </c>
      <c r="P225" s="45">
        <v>0</v>
      </c>
      <c r="Q225" s="45">
        <v>0</v>
      </c>
      <c r="R225" s="57">
        <v>44927</v>
      </c>
      <c r="S225" s="57">
        <v>45291</v>
      </c>
      <c r="U225" s="143"/>
    </row>
    <row r="226" spans="1:21" ht="20.3" x14ac:dyDescent="0.35">
      <c r="A226" s="43">
        <f t="shared" si="14"/>
        <v>212</v>
      </c>
      <c r="B226" s="48" t="s">
        <v>239</v>
      </c>
      <c r="C226" s="43">
        <v>31440</v>
      </c>
      <c r="D226" s="43" t="s">
        <v>1899</v>
      </c>
      <c r="E226" s="43">
        <v>1965</v>
      </c>
      <c r="F226" s="43" t="s">
        <v>2131</v>
      </c>
      <c r="G226" s="56" t="s">
        <v>2098</v>
      </c>
      <c r="H226" s="43">
        <v>4</v>
      </c>
      <c r="I226" s="43">
        <v>3</v>
      </c>
      <c r="J226" s="43" t="s">
        <v>2131</v>
      </c>
      <c r="K226" s="45">
        <v>2576.39</v>
      </c>
      <c r="L226" s="45">
        <v>2061.9</v>
      </c>
      <c r="M226" s="517">
        <f>VLOOKUP(C226,'Раздел 2'!D216:Q373,14,0)</f>
        <v>5733696.0999999996</v>
      </c>
      <c r="N226" s="45">
        <f t="shared" si="13"/>
        <v>5733696.0999999996</v>
      </c>
      <c r="O226" s="45">
        <v>0</v>
      </c>
      <c r="P226" s="45">
        <v>0</v>
      </c>
      <c r="Q226" s="45">
        <v>0</v>
      </c>
      <c r="R226" s="57">
        <v>44927</v>
      </c>
      <c r="S226" s="57">
        <v>45291</v>
      </c>
      <c r="U226" s="143"/>
    </row>
    <row r="227" spans="1:21" ht="20.3" x14ac:dyDescent="0.35">
      <c r="A227" s="43">
        <f t="shared" si="14"/>
        <v>213</v>
      </c>
      <c r="B227" s="48" t="s">
        <v>240</v>
      </c>
      <c r="C227" s="43">
        <v>31441</v>
      </c>
      <c r="D227" s="43" t="s">
        <v>1899</v>
      </c>
      <c r="E227" s="43">
        <v>1964</v>
      </c>
      <c r="F227" s="43" t="s">
        <v>2131</v>
      </c>
      <c r="G227" s="56" t="s">
        <v>2098</v>
      </c>
      <c r="H227" s="43">
        <v>5</v>
      </c>
      <c r="I227" s="43">
        <v>4</v>
      </c>
      <c r="J227" s="43" t="s">
        <v>2131</v>
      </c>
      <c r="K227" s="45">
        <v>3432.59</v>
      </c>
      <c r="L227" s="45">
        <v>3273</v>
      </c>
      <c r="M227" s="517">
        <f>VLOOKUP(C227,'Раздел 2'!D217:Q374,14,0)</f>
        <v>5523540.540000001</v>
      </c>
      <c r="N227" s="45">
        <f t="shared" si="13"/>
        <v>5523540.540000001</v>
      </c>
      <c r="O227" s="45">
        <v>0</v>
      </c>
      <c r="P227" s="45">
        <v>0</v>
      </c>
      <c r="Q227" s="45">
        <v>0</v>
      </c>
      <c r="R227" s="57">
        <v>44927</v>
      </c>
      <c r="S227" s="57">
        <v>45291</v>
      </c>
      <c r="U227" s="143"/>
    </row>
    <row r="228" spans="1:21" ht="20.3" x14ac:dyDescent="0.35">
      <c r="A228" s="43">
        <f t="shared" si="14"/>
        <v>214</v>
      </c>
      <c r="B228" s="48" t="s">
        <v>241</v>
      </c>
      <c r="C228" s="43">
        <v>31444</v>
      </c>
      <c r="D228" s="43" t="s">
        <v>1899</v>
      </c>
      <c r="E228" s="43">
        <v>1965</v>
      </c>
      <c r="F228" s="43" t="s">
        <v>2131</v>
      </c>
      <c r="G228" s="56" t="s">
        <v>2098</v>
      </c>
      <c r="H228" s="43">
        <v>5</v>
      </c>
      <c r="I228" s="43">
        <v>4</v>
      </c>
      <c r="J228" s="43" t="s">
        <v>2131</v>
      </c>
      <c r="K228" s="45">
        <v>3218.82</v>
      </c>
      <c r="L228" s="45">
        <v>2602.5</v>
      </c>
      <c r="M228" s="517">
        <f>VLOOKUP(C228,'Раздел 2'!D218:Q375,14,0)</f>
        <v>5400419.3400000008</v>
      </c>
      <c r="N228" s="45">
        <f t="shared" si="13"/>
        <v>5400419.3400000008</v>
      </c>
      <c r="O228" s="45">
        <v>0</v>
      </c>
      <c r="P228" s="45">
        <v>0</v>
      </c>
      <c r="Q228" s="45">
        <v>0</v>
      </c>
      <c r="R228" s="57">
        <v>44927</v>
      </c>
      <c r="S228" s="57">
        <v>45291</v>
      </c>
      <c r="U228" s="143"/>
    </row>
    <row r="229" spans="1:21" ht="20.3" x14ac:dyDescent="0.35">
      <c r="A229" s="43">
        <f t="shared" si="14"/>
        <v>215</v>
      </c>
      <c r="B229" s="48" t="s">
        <v>242</v>
      </c>
      <c r="C229" s="43">
        <v>31454</v>
      </c>
      <c r="D229" s="43" t="s">
        <v>1899</v>
      </c>
      <c r="E229" s="43">
        <v>1964</v>
      </c>
      <c r="F229" s="43" t="s">
        <v>2131</v>
      </c>
      <c r="G229" s="56" t="s">
        <v>2098</v>
      </c>
      <c r="H229" s="43">
        <v>5</v>
      </c>
      <c r="I229" s="43">
        <v>3</v>
      </c>
      <c r="J229" s="43" t="s">
        <v>2131</v>
      </c>
      <c r="K229" s="45">
        <v>3315.9</v>
      </c>
      <c r="L229" s="45">
        <v>2518.1</v>
      </c>
      <c r="M229" s="517">
        <f>VLOOKUP(C229,'Раздел 2'!D219:Q376,14,0)</f>
        <v>5895199.3600000003</v>
      </c>
      <c r="N229" s="45">
        <f t="shared" si="13"/>
        <v>5895199.3600000003</v>
      </c>
      <c r="O229" s="45">
        <v>0</v>
      </c>
      <c r="P229" s="45">
        <v>0</v>
      </c>
      <c r="Q229" s="45">
        <v>0</v>
      </c>
      <c r="R229" s="57">
        <v>44927</v>
      </c>
      <c r="S229" s="57">
        <v>45291</v>
      </c>
      <c r="U229" s="143"/>
    </row>
    <row r="230" spans="1:21" ht="20.3" x14ac:dyDescent="0.35">
      <c r="A230" s="43">
        <f t="shared" si="14"/>
        <v>216</v>
      </c>
      <c r="B230" s="48" t="s">
        <v>243</v>
      </c>
      <c r="C230" s="43">
        <v>31458</v>
      </c>
      <c r="D230" s="43" t="s">
        <v>1899</v>
      </c>
      <c r="E230" s="43">
        <v>1960</v>
      </c>
      <c r="F230" s="43" t="s">
        <v>2131</v>
      </c>
      <c r="G230" s="56" t="s">
        <v>2098</v>
      </c>
      <c r="H230" s="43">
        <v>5</v>
      </c>
      <c r="I230" s="43">
        <v>4</v>
      </c>
      <c r="J230" s="43" t="s">
        <v>2131</v>
      </c>
      <c r="K230" s="45">
        <v>4427.6000000000004</v>
      </c>
      <c r="L230" s="45">
        <v>3200.05</v>
      </c>
      <c r="M230" s="517">
        <f>VLOOKUP(C230,'Раздел 2'!D220:Q376,14,0)</f>
        <v>7236390.7699999996</v>
      </c>
      <c r="N230" s="45">
        <f t="shared" si="13"/>
        <v>7236390.7699999996</v>
      </c>
      <c r="O230" s="45">
        <v>0</v>
      </c>
      <c r="P230" s="45">
        <v>0</v>
      </c>
      <c r="Q230" s="45">
        <v>0</v>
      </c>
      <c r="R230" s="57">
        <v>44927</v>
      </c>
      <c r="S230" s="57">
        <v>45291</v>
      </c>
      <c r="U230" s="143"/>
    </row>
    <row r="231" spans="1:21" ht="20.3" x14ac:dyDescent="0.35">
      <c r="A231" s="43">
        <f t="shared" si="14"/>
        <v>217</v>
      </c>
      <c r="B231" s="48" t="s">
        <v>244</v>
      </c>
      <c r="C231" s="43">
        <v>31468</v>
      </c>
      <c r="D231" s="43" t="s">
        <v>1899</v>
      </c>
      <c r="E231" s="43">
        <v>1965</v>
      </c>
      <c r="F231" s="43" t="s">
        <v>2131</v>
      </c>
      <c r="G231" s="56" t="s">
        <v>2104</v>
      </c>
      <c r="H231" s="43">
        <v>5</v>
      </c>
      <c r="I231" s="43">
        <v>4</v>
      </c>
      <c r="J231" s="43" t="s">
        <v>2131</v>
      </c>
      <c r="K231" s="45">
        <v>4633.6000000000004</v>
      </c>
      <c r="L231" s="45">
        <v>3598.6</v>
      </c>
      <c r="M231" s="517">
        <f>VLOOKUP(C231,'Раздел 2'!D221:Q377,14,0)</f>
        <v>4051292.28</v>
      </c>
      <c r="N231" s="45">
        <f t="shared" si="13"/>
        <v>4051292.28</v>
      </c>
      <c r="O231" s="45">
        <v>0</v>
      </c>
      <c r="P231" s="45">
        <v>0</v>
      </c>
      <c r="Q231" s="45">
        <v>0</v>
      </c>
      <c r="R231" s="57">
        <v>44927</v>
      </c>
      <c r="S231" s="57">
        <v>45291</v>
      </c>
      <c r="U231" s="143"/>
    </row>
    <row r="232" spans="1:21" ht="20.3" x14ac:dyDescent="0.35">
      <c r="A232" s="43">
        <f t="shared" si="14"/>
        <v>218</v>
      </c>
      <c r="B232" s="48" t="s">
        <v>2438</v>
      </c>
      <c r="C232" s="43">
        <v>31469</v>
      </c>
      <c r="D232" s="43" t="s">
        <v>1899</v>
      </c>
      <c r="E232" s="43">
        <v>1965</v>
      </c>
      <c r="F232" s="43" t="s">
        <v>2131</v>
      </c>
      <c r="G232" s="56" t="s">
        <v>2104</v>
      </c>
      <c r="H232" s="43">
        <v>5</v>
      </c>
      <c r="I232" s="43">
        <v>4</v>
      </c>
      <c r="J232" s="43" t="s">
        <v>2131</v>
      </c>
      <c r="K232" s="45">
        <v>4732.8</v>
      </c>
      <c r="L232" s="45">
        <v>3579.6</v>
      </c>
      <c r="M232" s="517">
        <f>VLOOKUP(C232,'Раздел 2'!D222:Q378,14,0)</f>
        <v>78486.850000000006</v>
      </c>
      <c r="N232" s="45">
        <f t="shared" si="13"/>
        <v>78486.850000000006</v>
      </c>
      <c r="O232" s="45">
        <v>0</v>
      </c>
      <c r="P232" s="45">
        <v>0</v>
      </c>
      <c r="Q232" s="45">
        <v>0</v>
      </c>
      <c r="R232" s="57">
        <v>44927</v>
      </c>
      <c r="S232" s="57">
        <v>45291</v>
      </c>
      <c r="U232" s="143"/>
    </row>
    <row r="233" spans="1:21" ht="20.3" x14ac:dyDescent="0.35">
      <c r="A233" s="43">
        <f t="shared" si="14"/>
        <v>219</v>
      </c>
      <c r="B233" s="48" t="s">
        <v>245</v>
      </c>
      <c r="C233" s="43">
        <v>31428</v>
      </c>
      <c r="D233" s="43" t="s">
        <v>1899</v>
      </c>
      <c r="E233" s="43">
        <v>1963</v>
      </c>
      <c r="F233" s="43" t="s">
        <v>2131</v>
      </c>
      <c r="G233" s="56" t="s">
        <v>2098</v>
      </c>
      <c r="H233" s="43">
        <v>5</v>
      </c>
      <c r="I233" s="43">
        <v>3</v>
      </c>
      <c r="J233" s="43" t="s">
        <v>2131</v>
      </c>
      <c r="K233" s="45">
        <v>3164.07</v>
      </c>
      <c r="L233" s="45">
        <v>2496.63</v>
      </c>
      <c r="M233" s="517">
        <f>VLOOKUP(C233,'Раздел 2'!D223:Q379,14,0)</f>
        <v>5813910.3899999997</v>
      </c>
      <c r="N233" s="45">
        <f t="shared" si="13"/>
        <v>5813910.3899999997</v>
      </c>
      <c r="O233" s="45">
        <v>0</v>
      </c>
      <c r="P233" s="45">
        <v>0</v>
      </c>
      <c r="Q233" s="45">
        <v>0</v>
      </c>
      <c r="R233" s="57">
        <v>44927</v>
      </c>
      <c r="S233" s="57">
        <v>45291</v>
      </c>
      <c r="U233" s="143"/>
    </row>
    <row r="234" spans="1:21" ht="20.3" x14ac:dyDescent="0.35">
      <c r="A234" s="43">
        <f t="shared" si="14"/>
        <v>220</v>
      </c>
      <c r="B234" s="48" t="s">
        <v>247</v>
      </c>
      <c r="C234" s="43">
        <v>31482</v>
      </c>
      <c r="D234" s="43" t="s">
        <v>1899</v>
      </c>
      <c r="E234" s="43">
        <v>1972</v>
      </c>
      <c r="F234" s="43" t="s">
        <v>2131</v>
      </c>
      <c r="G234" s="56" t="s">
        <v>2098</v>
      </c>
      <c r="H234" s="43">
        <v>9</v>
      </c>
      <c r="I234" s="43">
        <v>1</v>
      </c>
      <c r="J234" s="43" t="s">
        <v>2131</v>
      </c>
      <c r="K234" s="45">
        <v>2678.14</v>
      </c>
      <c r="L234" s="45">
        <v>2321.15</v>
      </c>
      <c r="M234" s="517">
        <f>VLOOKUP(C234,'Раздел 2'!D224:Q380,14,0)</f>
        <v>755117</v>
      </c>
      <c r="N234" s="45">
        <f t="shared" si="13"/>
        <v>755117</v>
      </c>
      <c r="O234" s="45">
        <v>0</v>
      </c>
      <c r="P234" s="45">
        <v>0</v>
      </c>
      <c r="Q234" s="45">
        <v>0</v>
      </c>
      <c r="R234" s="57">
        <v>44927</v>
      </c>
      <c r="S234" s="57">
        <v>45291</v>
      </c>
      <c r="U234" s="143"/>
    </row>
    <row r="235" spans="1:21" ht="20.3" x14ac:dyDescent="0.35">
      <c r="A235" s="43">
        <f t="shared" si="14"/>
        <v>221</v>
      </c>
      <c r="B235" s="48" t="s">
        <v>248</v>
      </c>
      <c r="C235" s="43">
        <v>31486</v>
      </c>
      <c r="D235" s="43" t="s">
        <v>1899</v>
      </c>
      <c r="E235" s="43">
        <v>1973</v>
      </c>
      <c r="F235" s="43" t="s">
        <v>2131</v>
      </c>
      <c r="G235" s="56" t="s">
        <v>2098</v>
      </c>
      <c r="H235" s="43">
        <v>9</v>
      </c>
      <c r="I235" s="43">
        <v>1</v>
      </c>
      <c r="J235" s="43" t="s">
        <v>2131</v>
      </c>
      <c r="K235" s="45">
        <v>2693.05</v>
      </c>
      <c r="L235" s="45">
        <v>2322.29</v>
      </c>
      <c r="M235" s="517">
        <f>VLOOKUP(C235,'Раздел 2'!D225:Q381,14,0)</f>
        <v>712381.39999999991</v>
      </c>
      <c r="N235" s="45">
        <f t="shared" si="13"/>
        <v>712381.39999999991</v>
      </c>
      <c r="O235" s="45">
        <v>0</v>
      </c>
      <c r="P235" s="45">
        <v>0</v>
      </c>
      <c r="Q235" s="45">
        <v>0</v>
      </c>
      <c r="R235" s="57">
        <v>44927</v>
      </c>
      <c r="S235" s="57">
        <v>45291</v>
      </c>
      <c r="U235" s="143"/>
    </row>
    <row r="236" spans="1:21" ht="20.3" x14ac:dyDescent="0.35">
      <c r="A236" s="43">
        <f t="shared" si="14"/>
        <v>222</v>
      </c>
      <c r="B236" s="48" t="s">
        <v>249</v>
      </c>
      <c r="C236" s="43">
        <v>31492</v>
      </c>
      <c r="D236" s="43" t="s">
        <v>1899</v>
      </c>
      <c r="E236" s="43">
        <v>1972</v>
      </c>
      <c r="F236" s="43" t="s">
        <v>2131</v>
      </c>
      <c r="G236" s="56" t="s">
        <v>2098</v>
      </c>
      <c r="H236" s="43">
        <v>9</v>
      </c>
      <c r="I236" s="43">
        <v>1</v>
      </c>
      <c r="J236" s="43" t="s">
        <v>2131</v>
      </c>
      <c r="K236" s="45">
        <v>2666.79</v>
      </c>
      <c r="L236" s="45">
        <v>2301.64</v>
      </c>
      <c r="M236" s="517">
        <f>VLOOKUP(C236,'Раздел 2'!D226:Q382,14,0)</f>
        <v>707156.6</v>
      </c>
      <c r="N236" s="45">
        <f t="shared" si="13"/>
        <v>707156.6</v>
      </c>
      <c r="O236" s="45">
        <v>0</v>
      </c>
      <c r="P236" s="45">
        <v>0</v>
      </c>
      <c r="Q236" s="45">
        <v>0</v>
      </c>
      <c r="R236" s="57">
        <v>44927</v>
      </c>
      <c r="S236" s="57">
        <v>45291</v>
      </c>
      <c r="U236" s="143"/>
    </row>
    <row r="237" spans="1:21" ht="20.3" x14ac:dyDescent="0.35">
      <c r="A237" s="43">
        <f t="shared" si="14"/>
        <v>223</v>
      </c>
      <c r="B237" s="48" t="s">
        <v>250</v>
      </c>
      <c r="C237" s="43">
        <v>31431</v>
      </c>
      <c r="D237" s="43" t="s">
        <v>1899</v>
      </c>
      <c r="E237" s="43">
        <v>1963</v>
      </c>
      <c r="F237" s="43" t="s">
        <v>2131</v>
      </c>
      <c r="G237" s="56" t="s">
        <v>2098</v>
      </c>
      <c r="H237" s="43">
        <v>4</v>
      </c>
      <c r="I237" s="43">
        <v>3</v>
      </c>
      <c r="J237" s="43" t="s">
        <v>2131</v>
      </c>
      <c r="K237" s="45">
        <v>2604.31</v>
      </c>
      <c r="L237" s="45">
        <v>1994.1</v>
      </c>
      <c r="M237" s="517">
        <f>VLOOKUP(C237,'Раздел 2'!D227:Q383,14,0)</f>
        <v>5846768.79</v>
      </c>
      <c r="N237" s="45">
        <f t="shared" si="13"/>
        <v>5846768.79</v>
      </c>
      <c r="O237" s="45">
        <v>0</v>
      </c>
      <c r="P237" s="45">
        <v>0</v>
      </c>
      <c r="Q237" s="45">
        <v>0</v>
      </c>
      <c r="R237" s="57">
        <v>44927</v>
      </c>
      <c r="S237" s="57">
        <v>45291</v>
      </c>
      <c r="U237" s="143"/>
    </row>
    <row r="238" spans="1:21" ht="20.3" x14ac:dyDescent="0.35">
      <c r="A238" s="43">
        <f t="shared" si="14"/>
        <v>224</v>
      </c>
      <c r="B238" s="48" t="s">
        <v>251</v>
      </c>
      <c r="C238" s="43">
        <v>31432</v>
      </c>
      <c r="D238" s="43" t="s">
        <v>1899</v>
      </c>
      <c r="E238" s="43">
        <v>1963</v>
      </c>
      <c r="F238" s="43" t="s">
        <v>2131</v>
      </c>
      <c r="G238" s="56" t="s">
        <v>2098</v>
      </c>
      <c r="H238" s="43">
        <v>4</v>
      </c>
      <c r="I238" s="43">
        <v>3</v>
      </c>
      <c r="J238" s="43" t="s">
        <v>2131</v>
      </c>
      <c r="K238" s="45">
        <v>2571.6</v>
      </c>
      <c r="L238" s="45">
        <v>2022.4</v>
      </c>
      <c r="M238" s="517">
        <f>VLOOKUP(C238,'Раздел 2'!D228:Q384,14,0)</f>
        <v>5745149.1899999995</v>
      </c>
      <c r="N238" s="45">
        <f t="shared" si="13"/>
        <v>5745149.1899999995</v>
      </c>
      <c r="O238" s="45">
        <v>0</v>
      </c>
      <c r="P238" s="45">
        <v>0</v>
      </c>
      <c r="Q238" s="45">
        <v>0</v>
      </c>
      <c r="R238" s="57">
        <v>44927</v>
      </c>
      <c r="S238" s="57">
        <v>45291</v>
      </c>
      <c r="U238" s="143"/>
    </row>
    <row r="239" spans="1:21" ht="20.3" x14ac:dyDescent="0.35">
      <c r="A239" s="43">
        <f t="shared" si="14"/>
        <v>225</v>
      </c>
      <c r="B239" s="48" t="s">
        <v>252</v>
      </c>
      <c r="C239" s="43">
        <v>31495</v>
      </c>
      <c r="D239" s="43" t="s">
        <v>1899</v>
      </c>
      <c r="E239" s="43">
        <v>1995</v>
      </c>
      <c r="F239" s="43" t="s">
        <v>2131</v>
      </c>
      <c r="G239" s="56" t="s">
        <v>2098</v>
      </c>
      <c r="H239" s="43">
        <v>9</v>
      </c>
      <c r="I239" s="43">
        <v>1</v>
      </c>
      <c r="J239" s="43">
        <v>1</v>
      </c>
      <c r="K239" s="45">
        <v>4025.8</v>
      </c>
      <c r="L239" s="45">
        <v>3132.9</v>
      </c>
      <c r="M239" s="517">
        <f>VLOOKUP(C239,'Раздел 2'!D229:Q385,14,0)</f>
        <v>2769108.33</v>
      </c>
      <c r="N239" s="45">
        <f t="shared" si="13"/>
        <v>2769108.33</v>
      </c>
      <c r="O239" s="45">
        <v>0</v>
      </c>
      <c r="P239" s="45">
        <v>0</v>
      </c>
      <c r="Q239" s="45">
        <v>0</v>
      </c>
      <c r="R239" s="57">
        <v>44927</v>
      </c>
      <c r="S239" s="57">
        <v>45291</v>
      </c>
      <c r="U239" s="143"/>
    </row>
    <row r="240" spans="1:21" ht="20.3" x14ac:dyDescent="0.35">
      <c r="A240" s="43">
        <f t="shared" si="14"/>
        <v>226</v>
      </c>
      <c r="B240" s="48" t="s">
        <v>278</v>
      </c>
      <c r="C240" s="43">
        <v>31600</v>
      </c>
      <c r="D240" s="43" t="s">
        <v>1899</v>
      </c>
      <c r="E240" s="43">
        <v>1965</v>
      </c>
      <c r="F240" s="43" t="s">
        <v>2131</v>
      </c>
      <c r="G240" s="56" t="s">
        <v>2097</v>
      </c>
      <c r="H240" s="43">
        <v>5</v>
      </c>
      <c r="I240" s="43">
        <v>4</v>
      </c>
      <c r="J240" s="43" t="s">
        <v>2131</v>
      </c>
      <c r="K240" s="45">
        <v>4630.5</v>
      </c>
      <c r="L240" s="45">
        <v>3409.3</v>
      </c>
      <c r="M240" s="517">
        <f>VLOOKUP(C240,'Раздел 2'!D230:Q386,14,0)</f>
        <v>5378583.7700000005</v>
      </c>
      <c r="N240" s="45">
        <f t="shared" si="13"/>
        <v>5378583.7700000005</v>
      </c>
      <c r="O240" s="45">
        <v>0</v>
      </c>
      <c r="P240" s="45">
        <v>0</v>
      </c>
      <c r="Q240" s="45">
        <v>0</v>
      </c>
      <c r="R240" s="57">
        <v>44927</v>
      </c>
      <c r="S240" s="57">
        <v>45291</v>
      </c>
      <c r="U240" s="143"/>
    </row>
    <row r="241" spans="1:21" ht="20.3" x14ac:dyDescent="0.35">
      <c r="A241" s="43">
        <f t="shared" si="14"/>
        <v>227</v>
      </c>
      <c r="B241" s="48" t="s">
        <v>279</v>
      </c>
      <c r="C241" s="43">
        <v>31621</v>
      </c>
      <c r="D241" s="43" t="s">
        <v>1899</v>
      </c>
      <c r="E241" s="43">
        <v>1965</v>
      </c>
      <c r="F241" s="43" t="s">
        <v>2131</v>
      </c>
      <c r="G241" s="56" t="s">
        <v>2097</v>
      </c>
      <c r="H241" s="43">
        <v>5</v>
      </c>
      <c r="I241" s="43">
        <v>3</v>
      </c>
      <c r="J241" s="43" t="s">
        <v>2131</v>
      </c>
      <c r="K241" s="45">
        <v>3490.9</v>
      </c>
      <c r="L241" s="45">
        <v>2676.8</v>
      </c>
      <c r="M241" s="517">
        <f>VLOOKUP(C241,'Раздел 2'!D231:Q387,14,0)</f>
        <v>4876791.2699999996</v>
      </c>
      <c r="N241" s="45">
        <f t="shared" si="13"/>
        <v>4876791.2699999996</v>
      </c>
      <c r="O241" s="45">
        <v>0</v>
      </c>
      <c r="P241" s="45">
        <v>0</v>
      </c>
      <c r="Q241" s="45">
        <v>0</v>
      </c>
      <c r="R241" s="57">
        <v>44927</v>
      </c>
      <c r="S241" s="57">
        <v>45291</v>
      </c>
      <c r="U241" s="143"/>
    </row>
    <row r="242" spans="1:21" ht="20.3" x14ac:dyDescent="0.35">
      <c r="A242" s="43">
        <f t="shared" si="14"/>
        <v>228</v>
      </c>
      <c r="B242" s="48" t="s">
        <v>280</v>
      </c>
      <c r="C242" s="43">
        <v>31622</v>
      </c>
      <c r="D242" s="43" t="s">
        <v>1899</v>
      </c>
      <c r="E242" s="43">
        <v>1965</v>
      </c>
      <c r="F242" s="43" t="s">
        <v>2131</v>
      </c>
      <c r="G242" s="56" t="s">
        <v>2097</v>
      </c>
      <c r="H242" s="43">
        <v>5</v>
      </c>
      <c r="I242" s="43">
        <v>4</v>
      </c>
      <c r="J242" s="43" t="s">
        <v>2131</v>
      </c>
      <c r="K242" s="45">
        <v>4555.5</v>
      </c>
      <c r="L242" s="45">
        <v>3538.85</v>
      </c>
      <c r="M242" s="517">
        <f>VLOOKUP(C242,'Раздел 2'!D232:Q388,14,0)</f>
        <v>6166815.7700000005</v>
      </c>
      <c r="N242" s="45">
        <f t="shared" si="13"/>
        <v>6166815.7700000005</v>
      </c>
      <c r="O242" s="45">
        <v>0</v>
      </c>
      <c r="P242" s="45">
        <v>0</v>
      </c>
      <c r="Q242" s="45">
        <v>0</v>
      </c>
      <c r="R242" s="57">
        <v>44927</v>
      </c>
      <c r="S242" s="57">
        <v>45291</v>
      </c>
      <c r="U242" s="143"/>
    </row>
    <row r="243" spans="1:21" ht="20.3" x14ac:dyDescent="0.35">
      <c r="A243" s="43">
        <f t="shared" si="14"/>
        <v>229</v>
      </c>
      <c r="B243" s="48" t="s">
        <v>281</v>
      </c>
      <c r="C243" s="43">
        <v>31624</v>
      </c>
      <c r="D243" s="43" t="s">
        <v>1899</v>
      </c>
      <c r="E243" s="43">
        <v>1965</v>
      </c>
      <c r="F243" s="43" t="s">
        <v>2131</v>
      </c>
      <c r="G243" s="56" t="s">
        <v>2097</v>
      </c>
      <c r="H243" s="43">
        <v>5</v>
      </c>
      <c r="I243" s="43">
        <v>4</v>
      </c>
      <c r="J243" s="43" t="s">
        <v>2131</v>
      </c>
      <c r="K243" s="45">
        <v>4742.8</v>
      </c>
      <c r="L243" s="45">
        <v>3587.15</v>
      </c>
      <c r="M243" s="517">
        <f>VLOOKUP(C243,'Раздел 2'!D233:Q389,14,0)</f>
        <v>8617657.7899999991</v>
      </c>
      <c r="N243" s="45">
        <f t="shared" si="13"/>
        <v>8617657.7899999991</v>
      </c>
      <c r="O243" s="45">
        <v>0</v>
      </c>
      <c r="P243" s="45">
        <v>0</v>
      </c>
      <c r="Q243" s="45">
        <v>0</v>
      </c>
      <c r="R243" s="57">
        <v>44927</v>
      </c>
      <c r="S243" s="57">
        <v>45291</v>
      </c>
      <c r="U243" s="143"/>
    </row>
    <row r="244" spans="1:21" ht="20.3" x14ac:dyDescent="0.35">
      <c r="A244" s="43">
        <f t="shared" si="14"/>
        <v>230</v>
      </c>
      <c r="B244" s="48" t="s">
        <v>282</v>
      </c>
      <c r="C244" s="43">
        <v>31626</v>
      </c>
      <c r="D244" s="43" t="s">
        <v>1899</v>
      </c>
      <c r="E244" s="43">
        <v>1965</v>
      </c>
      <c r="F244" s="43" t="s">
        <v>2131</v>
      </c>
      <c r="G244" s="56" t="s">
        <v>2097</v>
      </c>
      <c r="H244" s="43">
        <v>5</v>
      </c>
      <c r="I244" s="43">
        <v>4</v>
      </c>
      <c r="J244" s="43" t="s">
        <v>2131</v>
      </c>
      <c r="K244" s="45">
        <v>4726.8</v>
      </c>
      <c r="L244" s="45">
        <v>3549.1</v>
      </c>
      <c r="M244" s="517">
        <f>VLOOKUP(C244,'Раздел 2'!D234:Q390,14,0)</f>
        <v>9106209.5500000007</v>
      </c>
      <c r="N244" s="45">
        <f t="shared" ref="N244:N275" si="15">M244</f>
        <v>9106209.5500000007</v>
      </c>
      <c r="O244" s="45">
        <v>0</v>
      </c>
      <c r="P244" s="45">
        <v>0</v>
      </c>
      <c r="Q244" s="45">
        <v>0</v>
      </c>
      <c r="R244" s="57">
        <v>44927</v>
      </c>
      <c r="S244" s="57">
        <v>45291</v>
      </c>
      <c r="U244" s="143"/>
    </row>
    <row r="245" spans="1:21" ht="20.3" x14ac:dyDescent="0.35">
      <c r="A245" s="43">
        <f t="shared" ref="A245:A276" si="16">A244+1</f>
        <v>231</v>
      </c>
      <c r="B245" s="48" t="s">
        <v>284</v>
      </c>
      <c r="C245" s="43">
        <v>31634</v>
      </c>
      <c r="D245" s="43" t="s">
        <v>1899</v>
      </c>
      <c r="E245" s="43">
        <v>1974</v>
      </c>
      <c r="F245" s="43" t="s">
        <v>2131</v>
      </c>
      <c r="G245" s="56" t="s">
        <v>2098</v>
      </c>
      <c r="H245" s="43">
        <v>9</v>
      </c>
      <c r="I245" s="43">
        <v>1</v>
      </c>
      <c r="J245" s="43" t="s">
        <v>2131</v>
      </c>
      <c r="K245" s="45">
        <v>3051.3</v>
      </c>
      <c r="L245" s="45">
        <v>2192.9</v>
      </c>
      <c r="M245" s="517">
        <f>VLOOKUP(C245,'Раздел 2'!D235:Q391,14,0)</f>
        <v>1674314.95</v>
      </c>
      <c r="N245" s="45">
        <f t="shared" si="15"/>
        <v>1674314.95</v>
      </c>
      <c r="O245" s="45">
        <v>0</v>
      </c>
      <c r="P245" s="45">
        <v>0</v>
      </c>
      <c r="Q245" s="45">
        <v>0</v>
      </c>
      <c r="R245" s="57">
        <v>44927</v>
      </c>
      <c r="S245" s="57">
        <v>45291</v>
      </c>
      <c r="U245" s="143"/>
    </row>
    <row r="246" spans="1:21" ht="20.3" x14ac:dyDescent="0.35">
      <c r="A246" s="43">
        <f t="shared" si="16"/>
        <v>232</v>
      </c>
      <c r="B246" s="48" t="s">
        <v>285</v>
      </c>
      <c r="C246" s="43">
        <v>31648</v>
      </c>
      <c r="D246" s="43" t="s">
        <v>1899</v>
      </c>
      <c r="E246" s="43">
        <v>1975</v>
      </c>
      <c r="F246" s="43" t="s">
        <v>2131</v>
      </c>
      <c r="G246" s="56" t="s">
        <v>2097</v>
      </c>
      <c r="H246" s="43">
        <v>9</v>
      </c>
      <c r="I246" s="43">
        <v>4</v>
      </c>
      <c r="J246" s="43" t="s">
        <v>2131</v>
      </c>
      <c r="K246" s="45">
        <v>12447.7</v>
      </c>
      <c r="L246" s="45">
        <v>7990.0660000000007</v>
      </c>
      <c r="M246" s="517">
        <f>VLOOKUP(C246,'Раздел 2'!D236:Q392,14,0)</f>
        <v>6217880.2700000005</v>
      </c>
      <c r="N246" s="45">
        <f t="shared" si="15"/>
        <v>6217880.2700000005</v>
      </c>
      <c r="O246" s="45">
        <v>0</v>
      </c>
      <c r="P246" s="45">
        <v>0</v>
      </c>
      <c r="Q246" s="45">
        <v>0</v>
      </c>
      <c r="R246" s="57">
        <v>44927</v>
      </c>
      <c r="S246" s="57">
        <v>45291</v>
      </c>
      <c r="U246" s="143"/>
    </row>
    <row r="247" spans="1:21" ht="20.3" x14ac:dyDescent="0.35">
      <c r="A247" s="43">
        <f t="shared" si="16"/>
        <v>233</v>
      </c>
      <c r="B247" s="48" t="s">
        <v>286</v>
      </c>
      <c r="C247" s="43">
        <v>31651</v>
      </c>
      <c r="D247" s="43" t="s">
        <v>1899</v>
      </c>
      <c r="E247" s="43">
        <v>1975</v>
      </c>
      <c r="F247" s="43" t="s">
        <v>2131</v>
      </c>
      <c r="G247" s="56" t="s">
        <v>2098</v>
      </c>
      <c r="H247" s="43">
        <v>9</v>
      </c>
      <c r="I247" s="43">
        <v>1</v>
      </c>
      <c r="J247" s="43" t="s">
        <v>2131</v>
      </c>
      <c r="K247" s="45">
        <v>2885.9</v>
      </c>
      <c r="L247" s="45">
        <v>2161.6</v>
      </c>
      <c r="M247" s="517">
        <f>VLOOKUP(C247,'Раздел 2'!D237:Q393,14,0)</f>
        <v>823778.09</v>
      </c>
      <c r="N247" s="45">
        <f t="shared" si="15"/>
        <v>823778.09</v>
      </c>
      <c r="O247" s="45">
        <v>0</v>
      </c>
      <c r="P247" s="45">
        <v>0</v>
      </c>
      <c r="Q247" s="45">
        <v>0</v>
      </c>
      <c r="R247" s="57">
        <v>44927</v>
      </c>
      <c r="S247" s="57">
        <v>45291</v>
      </c>
      <c r="U247" s="143"/>
    </row>
    <row r="248" spans="1:21" ht="20.3" x14ac:dyDescent="0.35">
      <c r="A248" s="43">
        <f t="shared" si="16"/>
        <v>234</v>
      </c>
      <c r="B248" s="48" t="s">
        <v>287</v>
      </c>
      <c r="C248" s="43">
        <v>31613</v>
      </c>
      <c r="D248" s="43" t="s">
        <v>1899</v>
      </c>
      <c r="E248" s="43">
        <v>1964</v>
      </c>
      <c r="F248" s="43" t="s">
        <v>2131</v>
      </c>
      <c r="G248" s="56" t="s">
        <v>2097</v>
      </c>
      <c r="H248" s="43">
        <v>5</v>
      </c>
      <c r="I248" s="43">
        <v>4</v>
      </c>
      <c r="J248" s="43" t="s">
        <v>2131</v>
      </c>
      <c r="K248" s="45">
        <v>4812</v>
      </c>
      <c r="L248" s="45">
        <v>3596.3</v>
      </c>
      <c r="M248" s="517">
        <f>VLOOKUP(C248,'Раздел 2'!D238:Q394,14,0)</f>
        <v>10223300.940000001</v>
      </c>
      <c r="N248" s="45">
        <f t="shared" si="15"/>
        <v>10223300.940000001</v>
      </c>
      <c r="O248" s="45">
        <v>0</v>
      </c>
      <c r="P248" s="45">
        <v>0</v>
      </c>
      <c r="Q248" s="45">
        <v>0</v>
      </c>
      <c r="R248" s="57">
        <v>44927</v>
      </c>
      <c r="S248" s="57">
        <v>45291</v>
      </c>
      <c r="U248" s="143"/>
    </row>
    <row r="249" spans="1:21" ht="20.3" x14ac:dyDescent="0.35">
      <c r="A249" s="43">
        <f t="shared" si="16"/>
        <v>235</v>
      </c>
      <c r="B249" s="48" t="s">
        <v>288</v>
      </c>
      <c r="C249" s="43">
        <v>31614</v>
      </c>
      <c r="D249" s="43" t="s">
        <v>1899</v>
      </c>
      <c r="E249" s="43">
        <v>1965</v>
      </c>
      <c r="F249" s="43" t="s">
        <v>2131</v>
      </c>
      <c r="G249" s="56" t="s">
        <v>2097</v>
      </c>
      <c r="H249" s="43">
        <v>5</v>
      </c>
      <c r="I249" s="43">
        <v>3</v>
      </c>
      <c r="J249" s="43" t="s">
        <v>2131</v>
      </c>
      <c r="K249" s="45">
        <v>3463.7</v>
      </c>
      <c r="L249" s="45">
        <v>2613.4</v>
      </c>
      <c r="M249" s="517">
        <f>VLOOKUP(C249,'Раздел 2'!D239:Q395,14,0)</f>
        <v>5236108.88</v>
      </c>
      <c r="N249" s="45">
        <f t="shared" si="15"/>
        <v>5236108.88</v>
      </c>
      <c r="O249" s="45">
        <v>0</v>
      </c>
      <c r="P249" s="45">
        <v>0</v>
      </c>
      <c r="Q249" s="45">
        <v>0</v>
      </c>
      <c r="R249" s="57">
        <v>44927</v>
      </c>
      <c r="S249" s="57">
        <v>45291</v>
      </c>
      <c r="U249" s="143"/>
    </row>
    <row r="250" spans="1:21" ht="20.3" x14ac:dyDescent="0.35">
      <c r="A250" s="43">
        <f t="shared" si="16"/>
        <v>236</v>
      </c>
      <c r="B250" s="48" t="s">
        <v>289</v>
      </c>
      <c r="C250" s="43">
        <v>31694</v>
      </c>
      <c r="D250" s="43" t="s">
        <v>1899</v>
      </c>
      <c r="E250" s="43">
        <v>1960</v>
      </c>
      <c r="F250" s="43" t="s">
        <v>2131</v>
      </c>
      <c r="G250" s="56" t="s">
        <v>2103</v>
      </c>
      <c r="H250" s="43">
        <v>2</v>
      </c>
      <c r="I250" s="43">
        <v>1</v>
      </c>
      <c r="J250" s="43" t="s">
        <v>2131</v>
      </c>
      <c r="K250" s="45">
        <v>709.8</v>
      </c>
      <c r="L250" s="45">
        <v>557.9</v>
      </c>
      <c r="M250" s="517">
        <f>VLOOKUP(C250,'Раздел 2'!D240:Q396,14,0)</f>
        <v>73969.56</v>
      </c>
      <c r="N250" s="45">
        <f t="shared" si="15"/>
        <v>73969.56</v>
      </c>
      <c r="O250" s="45">
        <v>0</v>
      </c>
      <c r="P250" s="45">
        <v>0</v>
      </c>
      <c r="Q250" s="45">
        <v>0</v>
      </c>
      <c r="R250" s="57">
        <v>44927</v>
      </c>
      <c r="S250" s="57">
        <v>45291</v>
      </c>
      <c r="U250" s="143"/>
    </row>
    <row r="251" spans="1:21" ht="20.3" x14ac:dyDescent="0.35">
      <c r="A251" s="43">
        <f t="shared" si="16"/>
        <v>237</v>
      </c>
      <c r="B251" s="48" t="s">
        <v>296</v>
      </c>
      <c r="C251" s="43">
        <v>31760</v>
      </c>
      <c r="D251" s="43" t="s">
        <v>1899</v>
      </c>
      <c r="E251" s="43">
        <v>1964</v>
      </c>
      <c r="F251" s="43" t="s">
        <v>2131</v>
      </c>
      <c r="G251" s="56" t="s">
        <v>2098</v>
      </c>
      <c r="H251" s="43">
        <v>5</v>
      </c>
      <c r="I251" s="43">
        <v>4</v>
      </c>
      <c r="J251" s="43" t="s">
        <v>2131</v>
      </c>
      <c r="K251" s="45">
        <v>4314.5</v>
      </c>
      <c r="L251" s="45">
        <v>3177.15</v>
      </c>
      <c r="M251" s="517">
        <f>VLOOKUP(C251,'Раздел 2'!D241:Q397,14,0)</f>
        <v>7233753.7999999998</v>
      </c>
      <c r="N251" s="45">
        <f t="shared" si="15"/>
        <v>7233753.7999999998</v>
      </c>
      <c r="O251" s="45">
        <v>0</v>
      </c>
      <c r="P251" s="45">
        <v>0</v>
      </c>
      <c r="Q251" s="45">
        <v>0</v>
      </c>
      <c r="R251" s="57">
        <v>44927</v>
      </c>
      <c r="S251" s="57">
        <v>45291</v>
      </c>
      <c r="U251" s="143"/>
    </row>
    <row r="252" spans="1:21" ht="20.3" x14ac:dyDescent="0.35">
      <c r="A252" s="43">
        <f t="shared" si="16"/>
        <v>238</v>
      </c>
      <c r="B252" s="48" t="s">
        <v>298</v>
      </c>
      <c r="C252" s="43">
        <v>31766</v>
      </c>
      <c r="D252" s="43" t="s">
        <v>1899</v>
      </c>
      <c r="E252" s="43">
        <v>1964</v>
      </c>
      <c r="F252" s="43" t="s">
        <v>2131</v>
      </c>
      <c r="G252" s="56" t="s">
        <v>2098</v>
      </c>
      <c r="H252" s="43">
        <v>4</v>
      </c>
      <c r="I252" s="43">
        <v>3</v>
      </c>
      <c r="J252" s="43" t="s">
        <v>2131</v>
      </c>
      <c r="K252" s="45">
        <v>2533.48</v>
      </c>
      <c r="L252" s="45">
        <v>2052.17</v>
      </c>
      <c r="M252" s="517">
        <f>VLOOKUP(C252,'Раздел 2'!D242:Q398,14,0)</f>
        <v>2415406.4700000007</v>
      </c>
      <c r="N252" s="45">
        <f t="shared" si="15"/>
        <v>2415406.4700000007</v>
      </c>
      <c r="O252" s="45">
        <v>0</v>
      </c>
      <c r="P252" s="45">
        <v>0</v>
      </c>
      <c r="Q252" s="45">
        <v>0</v>
      </c>
      <c r="R252" s="57">
        <v>44927</v>
      </c>
      <c r="S252" s="57">
        <v>45291</v>
      </c>
      <c r="U252" s="143"/>
    </row>
    <row r="253" spans="1:21" ht="20.3" x14ac:dyDescent="0.35">
      <c r="A253" s="43">
        <f t="shared" si="16"/>
        <v>239</v>
      </c>
      <c r="B253" s="48" t="s">
        <v>300</v>
      </c>
      <c r="C253" s="43">
        <v>31754</v>
      </c>
      <c r="D253" s="43" t="s">
        <v>1899</v>
      </c>
      <c r="E253" s="43">
        <v>1964</v>
      </c>
      <c r="F253" s="43" t="s">
        <v>2131</v>
      </c>
      <c r="G253" s="56" t="s">
        <v>2098</v>
      </c>
      <c r="H253" s="43">
        <v>4</v>
      </c>
      <c r="I253" s="43">
        <v>4</v>
      </c>
      <c r="J253" s="43" t="s">
        <v>2131</v>
      </c>
      <c r="K253" s="45">
        <v>3703.2</v>
      </c>
      <c r="L253" s="45">
        <v>2587.1</v>
      </c>
      <c r="M253" s="517">
        <f>VLOOKUP(C253,'Раздел 2'!D243:Q399,14,0)</f>
        <v>6820533.21</v>
      </c>
      <c r="N253" s="45">
        <f t="shared" si="15"/>
        <v>6820533.21</v>
      </c>
      <c r="O253" s="45">
        <v>0</v>
      </c>
      <c r="P253" s="45">
        <v>0</v>
      </c>
      <c r="Q253" s="45">
        <v>0</v>
      </c>
      <c r="R253" s="57">
        <v>44927</v>
      </c>
      <c r="S253" s="57">
        <v>45291</v>
      </c>
      <c r="U253" s="143"/>
    </row>
    <row r="254" spans="1:21" ht="20.3" x14ac:dyDescent="0.35">
      <c r="A254" s="43">
        <f t="shared" si="16"/>
        <v>240</v>
      </c>
      <c r="B254" s="48" t="s">
        <v>302</v>
      </c>
      <c r="C254" s="43">
        <v>31755</v>
      </c>
      <c r="D254" s="43" t="s">
        <v>1899</v>
      </c>
      <c r="E254" s="43">
        <v>1963</v>
      </c>
      <c r="F254" s="43" t="s">
        <v>2131</v>
      </c>
      <c r="G254" s="56" t="s">
        <v>2098</v>
      </c>
      <c r="H254" s="43">
        <v>4</v>
      </c>
      <c r="I254" s="43">
        <v>4</v>
      </c>
      <c r="J254" s="43" t="s">
        <v>2131</v>
      </c>
      <c r="K254" s="45">
        <v>3658.6</v>
      </c>
      <c r="L254" s="45">
        <v>2572.1999999999998</v>
      </c>
      <c r="M254" s="517">
        <f>VLOOKUP(C254,'Раздел 2'!D244:Q400,14,0)</f>
        <v>7099900.4800000004</v>
      </c>
      <c r="N254" s="45">
        <f t="shared" si="15"/>
        <v>7099900.4800000004</v>
      </c>
      <c r="O254" s="45">
        <v>0</v>
      </c>
      <c r="P254" s="45">
        <v>0</v>
      </c>
      <c r="Q254" s="45">
        <v>0</v>
      </c>
      <c r="R254" s="57">
        <v>44927</v>
      </c>
      <c r="S254" s="57">
        <v>45291</v>
      </c>
      <c r="U254" s="143"/>
    </row>
    <row r="255" spans="1:21" ht="20.3" x14ac:dyDescent="0.35">
      <c r="A255" s="43">
        <f t="shared" si="16"/>
        <v>241</v>
      </c>
      <c r="B255" s="48" t="s">
        <v>303</v>
      </c>
      <c r="C255" s="43">
        <v>31756</v>
      </c>
      <c r="D255" s="43" t="s">
        <v>1899</v>
      </c>
      <c r="E255" s="43">
        <v>1965</v>
      </c>
      <c r="F255" s="43" t="s">
        <v>2131</v>
      </c>
      <c r="G255" s="56" t="s">
        <v>2098</v>
      </c>
      <c r="H255" s="43">
        <v>5</v>
      </c>
      <c r="I255" s="43">
        <v>4</v>
      </c>
      <c r="J255" s="43" t="s">
        <v>2131</v>
      </c>
      <c r="K255" s="45">
        <v>4323.8</v>
      </c>
      <c r="L255" s="45">
        <v>3213.35</v>
      </c>
      <c r="M255" s="517">
        <f>VLOOKUP(C255,'Раздел 2'!D245:Q401,14,0)</f>
        <v>5019521.8400000008</v>
      </c>
      <c r="N255" s="45">
        <f t="shared" si="15"/>
        <v>5019521.8400000008</v>
      </c>
      <c r="O255" s="45">
        <v>0</v>
      </c>
      <c r="P255" s="45">
        <v>0</v>
      </c>
      <c r="Q255" s="45">
        <v>0</v>
      </c>
      <c r="R255" s="57">
        <v>44927</v>
      </c>
      <c r="S255" s="57">
        <v>45291</v>
      </c>
      <c r="U255" s="143"/>
    </row>
    <row r="256" spans="1:21" ht="20.3" x14ac:dyDescent="0.35">
      <c r="A256" s="43">
        <f t="shared" si="16"/>
        <v>242</v>
      </c>
      <c r="B256" s="48" t="s">
        <v>304</v>
      </c>
      <c r="C256" s="43">
        <v>31758</v>
      </c>
      <c r="D256" s="43" t="s">
        <v>1899</v>
      </c>
      <c r="E256" s="43">
        <v>1964</v>
      </c>
      <c r="F256" s="43" t="s">
        <v>2131</v>
      </c>
      <c r="G256" s="56" t="s">
        <v>2098</v>
      </c>
      <c r="H256" s="43">
        <v>5</v>
      </c>
      <c r="I256" s="43">
        <v>4</v>
      </c>
      <c r="J256" s="43" t="s">
        <v>2131</v>
      </c>
      <c r="K256" s="45">
        <v>4320.2</v>
      </c>
      <c r="L256" s="45">
        <v>3201.3</v>
      </c>
      <c r="M256" s="517">
        <f>VLOOKUP(C256,'Раздел 2'!D246:Q402,14,0)</f>
        <v>7345169.1600000001</v>
      </c>
      <c r="N256" s="45">
        <f t="shared" si="15"/>
        <v>7345169.1600000001</v>
      </c>
      <c r="O256" s="45">
        <v>0</v>
      </c>
      <c r="P256" s="45">
        <v>0</v>
      </c>
      <c r="Q256" s="45">
        <v>0</v>
      </c>
      <c r="R256" s="57">
        <v>44927</v>
      </c>
      <c r="S256" s="57">
        <v>45291</v>
      </c>
      <c r="U256" s="143"/>
    </row>
    <row r="257" spans="1:21" ht="20.3" x14ac:dyDescent="0.35">
      <c r="A257" s="43">
        <f t="shared" si="16"/>
        <v>243</v>
      </c>
      <c r="B257" s="48" t="s">
        <v>317</v>
      </c>
      <c r="C257" s="43">
        <v>31923</v>
      </c>
      <c r="D257" s="43" t="s">
        <v>1899</v>
      </c>
      <c r="E257" s="43">
        <v>1993</v>
      </c>
      <c r="F257" s="43" t="s">
        <v>2131</v>
      </c>
      <c r="G257" s="56" t="s">
        <v>2098</v>
      </c>
      <c r="H257" s="43">
        <v>14</v>
      </c>
      <c r="I257" s="43">
        <v>1</v>
      </c>
      <c r="J257" s="43">
        <v>2</v>
      </c>
      <c r="K257" s="45">
        <v>5485.5</v>
      </c>
      <c r="L257" s="45">
        <v>4281.6000000000004</v>
      </c>
      <c r="M257" s="517">
        <f>VLOOKUP(C257,'Раздел 2'!D247:Q403,14,0)</f>
        <v>6816104.6899999995</v>
      </c>
      <c r="N257" s="45">
        <f t="shared" si="15"/>
        <v>6816104.6899999995</v>
      </c>
      <c r="O257" s="45">
        <v>0</v>
      </c>
      <c r="P257" s="45">
        <v>0</v>
      </c>
      <c r="Q257" s="45">
        <v>0</v>
      </c>
      <c r="R257" s="57">
        <v>44927</v>
      </c>
      <c r="S257" s="57">
        <v>45291</v>
      </c>
      <c r="U257" s="143"/>
    </row>
    <row r="258" spans="1:21" ht="20.3" x14ac:dyDescent="0.35">
      <c r="A258" s="43">
        <f t="shared" si="16"/>
        <v>244</v>
      </c>
      <c r="B258" s="48" t="s">
        <v>238</v>
      </c>
      <c r="C258" s="43">
        <v>31439</v>
      </c>
      <c r="D258" s="43" t="s">
        <v>1899</v>
      </c>
      <c r="E258" s="43">
        <v>1962</v>
      </c>
      <c r="F258" s="43" t="s">
        <v>2131</v>
      </c>
      <c r="G258" s="56" t="s">
        <v>2098</v>
      </c>
      <c r="H258" s="43">
        <v>4</v>
      </c>
      <c r="I258" s="43">
        <v>3</v>
      </c>
      <c r="J258" s="43" t="s">
        <v>2131</v>
      </c>
      <c r="K258" s="45">
        <v>2636.5</v>
      </c>
      <c r="L258" s="45">
        <v>2476.5300000000002</v>
      </c>
      <c r="M258" s="517">
        <f>VLOOKUP(C258,'Раздел 2'!D248:Q404,14,0)</f>
        <v>5779231.2999999998</v>
      </c>
      <c r="N258" s="45">
        <f t="shared" si="15"/>
        <v>5779231.2999999998</v>
      </c>
      <c r="O258" s="45">
        <v>0</v>
      </c>
      <c r="P258" s="45">
        <v>0</v>
      </c>
      <c r="Q258" s="45">
        <v>0</v>
      </c>
      <c r="R258" s="57">
        <v>44927</v>
      </c>
      <c r="S258" s="57">
        <v>45291</v>
      </c>
      <c r="U258" s="143"/>
    </row>
    <row r="259" spans="1:21" ht="20.3" x14ac:dyDescent="0.35">
      <c r="A259" s="43">
        <f t="shared" si="16"/>
        <v>245</v>
      </c>
      <c r="B259" s="48" t="s">
        <v>246</v>
      </c>
      <c r="C259" s="43">
        <v>31476</v>
      </c>
      <c r="D259" s="43" t="s">
        <v>1899</v>
      </c>
      <c r="E259" s="43">
        <v>1966</v>
      </c>
      <c r="F259" s="43" t="s">
        <v>2131</v>
      </c>
      <c r="G259" s="56" t="s">
        <v>2097</v>
      </c>
      <c r="H259" s="43">
        <v>5</v>
      </c>
      <c r="I259" s="43">
        <v>6</v>
      </c>
      <c r="J259" s="43" t="s">
        <v>2131</v>
      </c>
      <c r="K259" s="45">
        <v>5973.7</v>
      </c>
      <c r="L259" s="45">
        <v>4501.7</v>
      </c>
      <c r="M259" s="517">
        <f>VLOOKUP(C259,'Раздел 2'!D249:Q404,14,0)</f>
        <v>5042280.67</v>
      </c>
      <c r="N259" s="45">
        <f t="shared" si="15"/>
        <v>5042280.67</v>
      </c>
      <c r="O259" s="45">
        <v>0</v>
      </c>
      <c r="P259" s="45">
        <v>0</v>
      </c>
      <c r="Q259" s="45">
        <v>0</v>
      </c>
      <c r="R259" s="57">
        <v>44927</v>
      </c>
      <c r="S259" s="57">
        <v>45291</v>
      </c>
      <c r="U259" s="143"/>
    </row>
    <row r="260" spans="1:21" ht="20.3" x14ac:dyDescent="0.35">
      <c r="A260" s="43">
        <f t="shared" si="16"/>
        <v>246</v>
      </c>
      <c r="B260" s="48" t="s">
        <v>283</v>
      </c>
      <c r="C260" s="43">
        <v>31627</v>
      </c>
      <c r="D260" s="43" t="s">
        <v>1899</v>
      </c>
      <c r="E260" s="43">
        <v>1968</v>
      </c>
      <c r="F260" s="43" t="s">
        <v>2131</v>
      </c>
      <c r="G260" s="56" t="s">
        <v>2097</v>
      </c>
      <c r="H260" s="43">
        <v>5</v>
      </c>
      <c r="I260" s="43">
        <v>6</v>
      </c>
      <c r="J260" s="43" t="s">
        <v>2131</v>
      </c>
      <c r="K260" s="45">
        <v>6169.81</v>
      </c>
      <c r="L260" s="45">
        <v>4412.51</v>
      </c>
      <c r="M260" s="517">
        <f>VLOOKUP(C260,'Раздел 2'!D250:Q405,14,0)</f>
        <v>6462042.46</v>
      </c>
      <c r="N260" s="45">
        <f t="shared" si="15"/>
        <v>6462042.46</v>
      </c>
      <c r="O260" s="45">
        <v>0</v>
      </c>
      <c r="P260" s="45">
        <v>0</v>
      </c>
      <c r="Q260" s="45">
        <v>0</v>
      </c>
      <c r="R260" s="57">
        <v>44927</v>
      </c>
      <c r="S260" s="57">
        <v>45291</v>
      </c>
      <c r="U260" s="143"/>
    </row>
    <row r="261" spans="1:21" ht="20.3" x14ac:dyDescent="0.35">
      <c r="A261" s="43">
        <f t="shared" si="16"/>
        <v>247</v>
      </c>
      <c r="B261" s="48" t="s">
        <v>297</v>
      </c>
      <c r="C261" s="43">
        <v>31764</v>
      </c>
      <c r="D261" s="43" t="s">
        <v>1899</v>
      </c>
      <c r="E261" s="43">
        <v>1966</v>
      </c>
      <c r="F261" s="43" t="s">
        <v>2131</v>
      </c>
      <c r="G261" s="56" t="s">
        <v>2097</v>
      </c>
      <c r="H261" s="43">
        <v>5</v>
      </c>
      <c r="I261" s="43">
        <v>4</v>
      </c>
      <c r="J261" s="43" t="s">
        <v>2131</v>
      </c>
      <c r="K261" s="45">
        <v>3721.5</v>
      </c>
      <c r="L261" s="45">
        <v>2745.7</v>
      </c>
      <c r="M261" s="517">
        <f>VLOOKUP(C261,'Раздел 2'!D251:Q406,14,0)</f>
        <v>6693405.8399999989</v>
      </c>
      <c r="N261" s="45">
        <f t="shared" si="15"/>
        <v>6693405.8399999989</v>
      </c>
      <c r="O261" s="45">
        <v>0</v>
      </c>
      <c r="P261" s="45">
        <v>0</v>
      </c>
      <c r="Q261" s="45">
        <v>0</v>
      </c>
      <c r="R261" s="57">
        <v>44927</v>
      </c>
      <c r="S261" s="57">
        <v>45291</v>
      </c>
      <c r="U261" s="143"/>
    </row>
    <row r="262" spans="1:21" ht="20.3" x14ac:dyDescent="0.35">
      <c r="A262" s="43">
        <f t="shared" si="16"/>
        <v>248</v>
      </c>
      <c r="B262" s="48" t="s">
        <v>315</v>
      </c>
      <c r="C262" s="43">
        <v>31868</v>
      </c>
      <c r="D262" s="43" t="s">
        <v>1899</v>
      </c>
      <c r="E262" s="43">
        <v>1995</v>
      </c>
      <c r="F262" s="43" t="s">
        <v>2131</v>
      </c>
      <c r="G262" s="56" t="s">
        <v>2098</v>
      </c>
      <c r="H262" s="43">
        <v>14</v>
      </c>
      <c r="I262" s="43">
        <v>1</v>
      </c>
      <c r="J262" s="43">
        <v>2</v>
      </c>
      <c r="K262" s="45">
        <v>5436.3</v>
      </c>
      <c r="L262" s="45">
        <v>3700.1</v>
      </c>
      <c r="M262" s="517">
        <f>VLOOKUP(C262,'Раздел 2'!D252:Q407,14,0)</f>
        <v>6371574.5600000005</v>
      </c>
      <c r="N262" s="45">
        <f t="shared" si="15"/>
        <v>6371574.5600000005</v>
      </c>
      <c r="O262" s="45">
        <v>0</v>
      </c>
      <c r="P262" s="45">
        <v>0</v>
      </c>
      <c r="Q262" s="45">
        <v>0</v>
      </c>
      <c r="R262" s="57">
        <v>44927</v>
      </c>
      <c r="S262" s="57">
        <v>45291</v>
      </c>
      <c r="U262" s="143"/>
    </row>
    <row r="263" spans="1:21" ht="20.3" x14ac:dyDescent="0.35">
      <c r="A263" s="43">
        <f t="shared" si="16"/>
        <v>249</v>
      </c>
      <c r="B263" s="48" t="s">
        <v>332</v>
      </c>
      <c r="C263" s="43">
        <v>32146</v>
      </c>
      <c r="D263" s="43" t="s">
        <v>1899</v>
      </c>
      <c r="E263" s="43">
        <v>1965</v>
      </c>
      <c r="F263" s="43" t="s">
        <v>2131</v>
      </c>
      <c r="G263" s="56" t="s">
        <v>2097</v>
      </c>
      <c r="H263" s="43">
        <v>5</v>
      </c>
      <c r="I263" s="43">
        <v>4</v>
      </c>
      <c r="J263" s="43" t="s">
        <v>2131</v>
      </c>
      <c r="K263" s="45">
        <v>4595</v>
      </c>
      <c r="L263" s="45">
        <v>3647.2</v>
      </c>
      <c r="M263" s="517">
        <f>VLOOKUP(C263,'Раздел 2'!D253:Q408,14,0)</f>
        <v>7041040.1800000006</v>
      </c>
      <c r="N263" s="45">
        <f t="shared" si="15"/>
        <v>7041040.1800000006</v>
      </c>
      <c r="O263" s="45">
        <v>0</v>
      </c>
      <c r="P263" s="45">
        <v>0</v>
      </c>
      <c r="Q263" s="45">
        <v>0</v>
      </c>
      <c r="R263" s="57">
        <v>44927</v>
      </c>
      <c r="S263" s="57">
        <v>45291</v>
      </c>
      <c r="U263" s="143"/>
    </row>
    <row r="264" spans="1:21" ht="20.3" x14ac:dyDescent="0.35">
      <c r="A264" s="43">
        <f t="shared" si="16"/>
        <v>250</v>
      </c>
      <c r="B264" s="48" t="s">
        <v>326</v>
      </c>
      <c r="C264" s="43">
        <v>32063</v>
      </c>
      <c r="D264" s="43" t="s">
        <v>1899</v>
      </c>
      <c r="E264" s="43">
        <v>1971</v>
      </c>
      <c r="F264" s="43" t="s">
        <v>2131</v>
      </c>
      <c r="G264" s="56" t="s">
        <v>2097</v>
      </c>
      <c r="H264" s="43">
        <v>9</v>
      </c>
      <c r="I264" s="43">
        <v>4</v>
      </c>
      <c r="J264" s="43">
        <v>1</v>
      </c>
      <c r="K264" s="45">
        <v>9163.8799999999992</v>
      </c>
      <c r="L264" s="45">
        <v>7019.01</v>
      </c>
      <c r="M264" s="517">
        <f>VLOOKUP(C264,'Раздел 2'!D254:Q409,14,0)</f>
        <v>2740944.58</v>
      </c>
      <c r="N264" s="45">
        <f t="shared" si="15"/>
        <v>2740944.58</v>
      </c>
      <c r="O264" s="45">
        <v>0</v>
      </c>
      <c r="P264" s="45">
        <v>0</v>
      </c>
      <c r="Q264" s="45">
        <v>0</v>
      </c>
      <c r="R264" s="57">
        <v>44927</v>
      </c>
      <c r="S264" s="57">
        <v>45291</v>
      </c>
      <c r="U264" s="143"/>
    </row>
    <row r="265" spans="1:21" ht="20.3" x14ac:dyDescent="0.35">
      <c r="A265" s="43">
        <f t="shared" si="16"/>
        <v>251</v>
      </c>
      <c r="B265" s="48" t="s">
        <v>328</v>
      </c>
      <c r="C265" s="43">
        <v>32109</v>
      </c>
      <c r="D265" s="43" t="s">
        <v>1899</v>
      </c>
      <c r="E265" s="43">
        <v>1966</v>
      </c>
      <c r="F265" s="43" t="s">
        <v>2131</v>
      </c>
      <c r="G265" s="56" t="s">
        <v>2098</v>
      </c>
      <c r="H265" s="43">
        <v>9</v>
      </c>
      <c r="I265" s="43">
        <v>1</v>
      </c>
      <c r="J265" s="43" t="s">
        <v>2131</v>
      </c>
      <c r="K265" s="45">
        <v>6427.8</v>
      </c>
      <c r="L265" s="45">
        <v>4205.2</v>
      </c>
      <c r="M265" s="517">
        <f>VLOOKUP(C265,'Раздел 2'!D255:Q410,14,0)</f>
        <v>5898695.96</v>
      </c>
      <c r="N265" s="45">
        <f t="shared" si="15"/>
        <v>5898695.96</v>
      </c>
      <c r="O265" s="45">
        <v>0</v>
      </c>
      <c r="P265" s="45">
        <v>0</v>
      </c>
      <c r="Q265" s="45">
        <v>0</v>
      </c>
      <c r="R265" s="57">
        <v>44927</v>
      </c>
      <c r="S265" s="57">
        <v>45291</v>
      </c>
      <c r="U265" s="143"/>
    </row>
    <row r="266" spans="1:21" ht="20.3" x14ac:dyDescent="0.35">
      <c r="A266" s="43">
        <f t="shared" si="16"/>
        <v>252</v>
      </c>
      <c r="B266" s="48" t="s">
        <v>329</v>
      </c>
      <c r="C266" s="43">
        <v>32110</v>
      </c>
      <c r="D266" s="43" t="s">
        <v>1899</v>
      </c>
      <c r="E266" s="43">
        <v>1963</v>
      </c>
      <c r="F266" s="43" t="s">
        <v>2131</v>
      </c>
      <c r="G266" s="56" t="s">
        <v>2098</v>
      </c>
      <c r="H266" s="43">
        <v>4</v>
      </c>
      <c r="I266" s="43">
        <v>2</v>
      </c>
      <c r="J266" s="43" t="s">
        <v>2131</v>
      </c>
      <c r="K266" s="45">
        <v>2406.02</v>
      </c>
      <c r="L266" s="45">
        <v>2201.3000000000002</v>
      </c>
      <c r="M266" s="517">
        <f>VLOOKUP(C266,'Раздел 2'!D256:Q411,14,0)</f>
        <v>5526283.6600000001</v>
      </c>
      <c r="N266" s="45">
        <f t="shared" si="15"/>
        <v>5526283.6600000001</v>
      </c>
      <c r="O266" s="45">
        <v>0</v>
      </c>
      <c r="P266" s="45">
        <v>0</v>
      </c>
      <c r="Q266" s="45">
        <v>0</v>
      </c>
      <c r="R266" s="57">
        <v>44927</v>
      </c>
      <c r="S266" s="57">
        <v>45291</v>
      </c>
      <c r="U266" s="143"/>
    </row>
    <row r="267" spans="1:21" ht="20.3" x14ac:dyDescent="0.35">
      <c r="A267" s="43">
        <f t="shared" si="16"/>
        <v>253</v>
      </c>
      <c r="B267" s="48" t="s">
        <v>330</v>
      </c>
      <c r="C267" s="43">
        <v>32111</v>
      </c>
      <c r="D267" s="43" t="s">
        <v>1899</v>
      </c>
      <c r="E267" s="43">
        <v>1963</v>
      </c>
      <c r="F267" s="43" t="s">
        <v>2131</v>
      </c>
      <c r="G267" s="56" t="s">
        <v>2098</v>
      </c>
      <c r="H267" s="43">
        <v>4</v>
      </c>
      <c r="I267" s="43">
        <v>3</v>
      </c>
      <c r="J267" s="43" t="s">
        <v>2131</v>
      </c>
      <c r="K267" s="45">
        <v>2534.77</v>
      </c>
      <c r="L267" s="45">
        <v>2137.5</v>
      </c>
      <c r="M267" s="517">
        <f>VLOOKUP(C267,'Раздел 2'!D257:Q412,14,0)</f>
        <v>5459312.4999999991</v>
      </c>
      <c r="N267" s="45">
        <f t="shared" si="15"/>
        <v>5459312.4999999991</v>
      </c>
      <c r="O267" s="45">
        <v>0</v>
      </c>
      <c r="P267" s="45">
        <v>0</v>
      </c>
      <c r="Q267" s="45">
        <v>0</v>
      </c>
      <c r="R267" s="57">
        <v>44927</v>
      </c>
      <c r="S267" s="57">
        <v>45291</v>
      </c>
      <c r="U267" s="143"/>
    </row>
    <row r="268" spans="1:21" ht="20.3" x14ac:dyDescent="0.35">
      <c r="A268" s="43">
        <f t="shared" si="16"/>
        <v>254</v>
      </c>
      <c r="B268" s="48" t="s">
        <v>331</v>
      </c>
      <c r="C268" s="43">
        <v>32112</v>
      </c>
      <c r="D268" s="43" t="s">
        <v>1899</v>
      </c>
      <c r="E268" s="43">
        <v>1960</v>
      </c>
      <c r="F268" s="43" t="s">
        <v>2131</v>
      </c>
      <c r="G268" s="56" t="s">
        <v>2103</v>
      </c>
      <c r="H268" s="43">
        <v>2</v>
      </c>
      <c r="I268" s="43">
        <v>2</v>
      </c>
      <c r="J268" s="43" t="s">
        <v>2131</v>
      </c>
      <c r="K268" s="45">
        <v>588</v>
      </c>
      <c r="L268" s="45">
        <v>537.70000000000005</v>
      </c>
      <c r="M268" s="517">
        <f>VLOOKUP(C268,'Раздел 2'!D258:Q413,14,0)</f>
        <v>65490.9</v>
      </c>
      <c r="N268" s="45">
        <f t="shared" si="15"/>
        <v>65490.9</v>
      </c>
      <c r="O268" s="45">
        <v>0</v>
      </c>
      <c r="P268" s="45">
        <v>0</v>
      </c>
      <c r="Q268" s="45">
        <v>0</v>
      </c>
      <c r="R268" s="57">
        <v>44927</v>
      </c>
      <c r="S268" s="57">
        <v>45291</v>
      </c>
      <c r="U268" s="143"/>
    </row>
    <row r="269" spans="1:21" ht="20.3" x14ac:dyDescent="0.35">
      <c r="A269" s="43">
        <f t="shared" si="16"/>
        <v>255</v>
      </c>
      <c r="B269" s="48" t="s">
        <v>333</v>
      </c>
      <c r="C269" s="43">
        <v>32147</v>
      </c>
      <c r="D269" s="43" t="s">
        <v>1899</v>
      </c>
      <c r="E269" s="43">
        <v>1965</v>
      </c>
      <c r="F269" s="43" t="s">
        <v>2131</v>
      </c>
      <c r="G269" s="56" t="s">
        <v>2097</v>
      </c>
      <c r="H269" s="43">
        <v>5</v>
      </c>
      <c r="I269" s="43">
        <v>4</v>
      </c>
      <c r="J269" s="43" t="s">
        <v>2131</v>
      </c>
      <c r="K269" s="45">
        <v>4575.6000000000004</v>
      </c>
      <c r="L269" s="45">
        <v>3571.4</v>
      </c>
      <c r="M269" s="517">
        <f>VLOOKUP(C269,'Раздел 2'!D259:Q414,14,0)</f>
        <v>6883278.7299999995</v>
      </c>
      <c r="N269" s="45">
        <f t="shared" si="15"/>
        <v>6883278.7299999995</v>
      </c>
      <c r="O269" s="45">
        <v>0</v>
      </c>
      <c r="P269" s="45">
        <v>0</v>
      </c>
      <c r="Q269" s="45">
        <v>0</v>
      </c>
      <c r="R269" s="57">
        <v>44927</v>
      </c>
      <c r="S269" s="57">
        <v>45291</v>
      </c>
      <c r="U269" s="143"/>
    </row>
    <row r="270" spans="1:21" ht="20.3" x14ac:dyDescent="0.35">
      <c r="A270" s="43">
        <f t="shared" si="16"/>
        <v>256</v>
      </c>
      <c r="B270" s="48" t="s">
        <v>228</v>
      </c>
      <c r="C270" s="43">
        <v>31350</v>
      </c>
      <c r="D270" s="43" t="s">
        <v>1899</v>
      </c>
      <c r="E270" s="43">
        <v>1963</v>
      </c>
      <c r="F270" s="43" t="s">
        <v>2131</v>
      </c>
      <c r="G270" s="56" t="s">
        <v>2098</v>
      </c>
      <c r="H270" s="43">
        <v>5</v>
      </c>
      <c r="I270" s="43">
        <v>2</v>
      </c>
      <c r="J270" s="43" t="s">
        <v>2131</v>
      </c>
      <c r="K270" s="45">
        <v>1593.1</v>
      </c>
      <c r="L270" s="45">
        <v>1592.6</v>
      </c>
      <c r="M270" s="517">
        <f>VLOOKUP(C270,'Раздел 2'!D260:Q415,14,0)</f>
        <v>4294672.7699999996</v>
      </c>
      <c r="N270" s="45">
        <f t="shared" si="15"/>
        <v>4294672.7699999996</v>
      </c>
      <c r="O270" s="45">
        <v>0</v>
      </c>
      <c r="P270" s="45">
        <v>0</v>
      </c>
      <c r="Q270" s="45">
        <v>0</v>
      </c>
      <c r="R270" s="57">
        <v>44927</v>
      </c>
      <c r="S270" s="57">
        <v>45291</v>
      </c>
      <c r="U270" s="143"/>
    </row>
    <row r="271" spans="1:21" ht="20.3" x14ac:dyDescent="0.35">
      <c r="A271" s="43">
        <f t="shared" si="16"/>
        <v>257</v>
      </c>
      <c r="B271" s="48" t="s">
        <v>229</v>
      </c>
      <c r="C271" s="43">
        <v>31352</v>
      </c>
      <c r="D271" s="43" t="s">
        <v>1899</v>
      </c>
      <c r="E271" s="43">
        <v>1961</v>
      </c>
      <c r="F271" s="43" t="s">
        <v>2131</v>
      </c>
      <c r="G271" s="56" t="s">
        <v>2098</v>
      </c>
      <c r="H271" s="43">
        <v>4</v>
      </c>
      <c r="I271" s="43">
        <v>4</v>
      </c>
      <c r="J271" s="43" t="s">
        <v>2131</v>
      </c>
      <c r="K271" s="45">
        <v>3342</v>
      </c>
      <c r="L271" s="45">
        <v>2523.6</v>
      </c>
      <c r="M271" s="517">
        <f>VLOOKUP(C271,'Раздел 2'!D261:Q416,14,0)</f>
        <v>7763756.2699999996</v>
      </c>
      <c r="N271" s="45">
        <f t="shared" si="15"/>
        <v>7763756.2699999996</v>
      </c>
      <c r="O271" s="45">
        <v>0</v>
      </c>
      <c r="P271" s="45">
        <v>0</v>
      </c>
      <c r="Q271" s="45">
        <v>0</v>
      </c>
      <c r="R271" s="57">
        <v>44927</v>
      </c>
      <c r="S271" s="57">
        <v>45291</v>
      </c>
      <c r="U271" s="143"/>
    </row>
    <row r="272" spans="1:21" ht="20.3" x14ac:dyDescent="0.35">
      <c r="A272" s="43">
        <f t="shared" si="16"/>
        <v>258</v>
      </c>
      <c r="B272" s="48" t="s">
        <v>230</v>
      </c>
      <c r="C272" s="43">
        <v>31353</v>
      </c>
      <c r="D272" s="43" t="s">
        <v>1899</v>
      </c>
      <c r="E272" s="43">
        <v>1960</v>
      </c>
      <c r="F272" s="43" t="s">
        <v>2131</v>
      </c>
      <c r="G272" s="56" t="s">
        <v>2098</v>
      </c>
      <c r="H272" s="43">
        <v>4</v>
      </c>
      <c r="I272" s="43">
        <v>4</v>
      </c>
      <c r="J272" s="43" t="s">
        <v>2131</v>
      </c>
      <c r="K272" s="45">
        <v>3415.9</v>
      </c>
      <c r="L272" s="45">
        <v>2449.1</v>
      </c>
      <c r="M272" s="517">
        <f>VLOOKUP(C272,'Раздел 2'!D262:Q417,14,0)</f>
        <v>7719144.5</v>
      </c>
      <c r="N272" s="45">
        <f t="shared" si="15"/>
        <v>7719144.5</v>
      </c>
      <c r="O272" s="45">
        <v>0</v>
      </c>
      <c r="P272" s="45">
        <v>0</v>
      </c>
      <c r="Q272" s="45">
        <v>0</v>
      </c>
      <c r="R272" s="57">
        <v>44927</v>
      </c>
      <c r="S272" s="57">
        <v>45291</v>
      </c>
      <c r="U272" s="143"/>
    </row>
    <row r="273" spans="1:21" ht="20.3" x14ac:dyDescent="0.35">
      <c r="A273" s="43">
        <f t="shared" si="16"/>
        <v>259</v>
      </c>
      <c r="B273" s="48" t="s">
        <v>231</v>
      </c>
      <c r="C273" s="43">
        <v>31354</v>
      </c>
      <c r="D273" s="43" t="s">
        <v>1899</v>
      </c>
      <c r="E273" s="43">
        <v>1962</v>
      </c>
      <c r="F273" s="43" t="s">
        <v>2131</v>
      </c>
      <c r="G273" s="56" t="s">
        <v>2098</v>
      </c>
      <c r="H273" s="43">
        <v>4</v>
      </c>
      <c r="I273" s="43">
        <v>2</v>
      </c>
      <c r="J273" s="43" t="s">
        <v>2131</v>
      </c>
      <c r="K273" s="45">
        <v>1751.1</v>
      </c>
      <c r="L273" s="45">
        <v>1315.9</v>
      </c>
      <c r="M273" s="517">
        <f>VLOOKUP(C273,'Раздел 2'!D263:Q418,14,0)</f>
        <v>4162238.0399999996</v>
      </c>
      <c r="N273" s="45">
        <f t="shared" si="15"/>
        <v>4162238.0399999996</v>
      </c>
      <c r="O273" s="45">
        <v>0</v>
      </c>
      <c r="P273" s="45">
        <v>0</v>
      </c>
      <c r="Q273" s="45">
        <v>0</v>
      </c>
      <c r="R273" s="57">
        <v>44927</v>
      </c>
      <c r="S273" s="57">
        <v>45291</v>
      </c>
      <c r="U273" s="143"/>
    </row>
    <row r="274" spans="1:21" ht="20.3" x14ac:dyDescent="0.35">
      <c r="A274" s="43">
        <f t="shared" si="16"/>
        <v>260</v>
      </c>
      <c r="B274" s="48" t="s">
        <v>1575</v>
      </c>
      <c r="C274" s="43">
        <v>31419</v>
      </c>
      <c r="D274" s="43" t="s">
        <v>1899</v>
      </c>
      <c r="E274" s="43">
        <v>1991</v>
      </c>
      <c r="F274" s="43" t="s">
        <v>2131</v>
      </c>
      <c r="G274" s="56" t="s">
        <v>2097</v>
      </c>
      <c r="H274" s="43">
        <v>9</v>
      </c>
      <c r="I274" s="43">
        <v>1</v>
      </c>
      <c r="J274" s="43">
        <v>1</v>
      </c>
      <c r="K274" s="45">
        <v>2724.4</v>
      </c>
      <c r="L274" s="45">
        <v>2169.6999999999998</v>
      </c>
      <c r="M274" s="517">
        <f>VLOOKUP(C274,'Раздел 2'!D:Q,14,0)</f>
        <v>2431646.0199999996</v>
      </c>
      <c r="N274" s="45">
        <f t="shared" si="15"/>
        <v>2431646.0199999996</v>
      </c>
      <c r="O274" s="45">
        <v>0</v>
      </c>
      <c r="P274" s="45">
        <v>0</v>
      </c>
      <c r="Q274" s="45">
        <v>0</v>
      </c>
      <c r="R274" s="57">
        <v>44927</v>
      </c>
      <c r="S274" s="57">
        <v>45291</v>
      </c>
      <c r="U274" s="143"/>
    </row>
    <row r="275" spans="1:21" ht="20.3" x14ac:dyDescent="0.35">
      <c r="A275" s="43">
        <f t="shared" si="16"/>
        <v>261</v>
      </c>
      <c r="B275" s="48" t="s">
        <v>261</v>
      </c>
      <c r="C275" s="43">
        <v>31559</v>
      </c>
      <c r="D275" s="43" t="s">
        <v>1899</v>
      </c>
      <c r="E275" s="43">
        <v>1962</v>
      </c>
      <c r="F275" s="43" t="s">
        <v>2131</v>
      </c>
      <c r="G275" s="56" t="s">
        <v>2098</v>
      </c>
      <c r="H275" s="43">
        <v>5</v>
      </c>
      <c r="I275" s="43">
        <v>4</v>
      </c>
      <c r="J275" s="43" t="s">
        <v>2131</v>
      </c>
      <c r="K275" s="45">
        <v>3919.3</v>
      </c>
      <c r="L275" s="45">
        <v>3206.4</v>
      </c>
      <c r="M275" s="517">
        <f>VLOOKUP(C275,'Раздел 2'!D264:Q419,14,0)</f>
        <v>8059303.0199999996</v>
      </c>
      <c r="N275" s="45">
        <f t="shared" si="15"/>
        <v>8059303.0199999996</v>
      </c>
      <c r="O275" s="45">
        <v>0</v>
      </c>
      <c r="P275" s="45">
        <v>0</v>
      </c>
      <c r="Q275" s="45">
        <v>0</v>
      </c>
      <c r="R275" s="57">
        <v>44927</v>
      </c>
      <c r="S275" s="57">
        <v>45291</v>
      </c>
      <c r="U275" s="143"/>
    </row>
    <row r="276" spans="1:21" ht="20.3" x14ac:dyDescent="0.35">
      <c r="A276" s="43">
        <f t="shared" si="16"/>
        <v>262</v>
      </c>
      <c r="B276" s="48" t="s">
        <v>262</v>
      </c>
      <c r="C276" s="43">
        <v>31560</v>
      </c>
      <c r="D276" s="43" t="s">
        <v>1899</v>
      </c>
      <c r="E276" s="43">
        <v>1964</v>
      </c>
      <c r="F276" s="43" t="s">
        <v>2131</v>
      </c>
      <c r="G276" s="56" t="s">
        <v>2098</v>
      </c>
      <c r="H276" s="43">
        <v>4</v>
      </c>
      <c r="I276" s="43">
        <v>2</v>
      </c>
      <c r="J276" s="43" t="s">
        <v>2131</v>
      </c>
      <c r="K276" s="45">
        <v>1625.4</v>
      </c>
      <c r="L276" s="45">
        <v>1269.5999999999999</v>
      </c>
      <c r="M276" s="517">
        <f>VLOOKUP(C276,'Раздел 2'!D265:Q420,14,0)</f>
        <v>4251678.2</v>
      </c>
      <c r="N276" s="45">
        <f t="shared" ref="N276:N307" si="17">M276</f>
        <v>4251678.2</v>
      </c>
      <c r="O276" s="45">
        <v>0</v>
      </c>
      <c r="P276" s="45">
        <v>0</v>
      </c>
      <c r="Q276" s="45">
        <v>0</v>
      </c>
      <c r="R276" s="57">
        <v>44927</v>
      </c>
      <c r="S276" s="57">
        <v>45291</v>
      </c>
      <c r="U276" s="143"/>
    </row>
    <row r="277" spans="1:21" ht="20.3" x14ac:dyDescent="0.35">
      <c r="A277" s="43">
        <f t="shared" ref="A277:A311" si="18">A276+1</f>
        <v>263</v>
      </c>
      <c r="B277" s="48" t="s">
        <v>263</v>
      </c>
      <c r="C277" s="43">
        <v>31561</v>
      </c>
      <c r="D277" s="43" t="s">
        <v>1899</v>
      </c>
      <c r="E277" s="43">
        <v>1964</v>
      </c>
      <c r="F277" s="43" t="s">
        <v>2131</v>
      </c>
      <c r="G277" s="56" t="s">
        <v>2098</v>
      </c>
      <c r="H277" s="43">
        <v>5</v>
      </c>
      <c r="I277" s="43">
        <v>2</v>
      </c>
      <c r="J277" s="43" t="s">
        <v>2131</v>
      </c>
      <c r="K277" s="45">
        <v>2059.5</v>
      </c>
      <c r="L277" s="45">
        <v>1570.32</v>
      </c>
      <c r="M277" s="517">
        <f>VLOOKUP(C277,'Раздел 2'!D266:Q421,14,0)</f>
        <v>3911107.1400000006</v>
      </c>
      <c r="N277" s="45">
        <f t="shared" si="17"/>
        <v>3911107.1400000006</v>
      </c>
      <c r="O277" s="45">
        <v>0</v>
      </c>
      <c r="P277" s="45">
        <v>0</v>
      </c>
      <c r="Q277" s="45">
        <v>0</v>
      </c>
      <c r="R277" s="57">
        <v>44927</v>
      </c>
      <c r="S277" s="57">
        <v>45291</v>
      </c>
      <c r="U277" s="143"/>
    </row>
    <row r="278" spans="1:21" ht="20.3" x14ac:dyDescent="0.35">
      <c r="A278" s="43">
        <f t="shared" si="18"/>
        <v>264</v>
      </c>
      <c r="B278" s="48" t="s">
        <v>265</v>
      </c>
      <c r="C278" s="43">
        <v>31565</v>
      </c>
      <c r="D278" s="43" t="s">
        <v>1899</v>
      </c>
      <c r="E278" s="43">
        <v>1963</v>
      </c>
      <c r="F278" s="43" t="s">
        <v>2131</v>
      </c>
      <c r="G278" s="56" t="s">
        <v>2098</v>
      </c>
      <c r="H278" s="43">
        <v>5</v>
      </c>
      <c r="I278" s="43">
        <v>4</v>
      </c>
      <c r="J278" s="43" t="s">
        <v>2131</v>
      </c>
      <c r="K278" s="45">
        <v>4177.6000000000004</v>
      </c>
      <c r="L278" s="45">
        <v>3085.2</v>
      </c>
      <c r="M278" s="517">
        <f>VLOOKUP(C278,'Раздел 2'!D267:Q422,14,0)</f>
        <v>8096520.4399999995</v>
      </c>
      <c r="N278" s="45">
        <f t="shared" si="17"/>
        <v>8096520.4399999995</v>
      </c>
      <c r="O278" s="45">
        <v>0</v>
      </c>
      <c r="P278" s="45">
        <v>0</v>
      </c>
      <c r="Q278" s="45">
        <v>0</v>
      </c>
      <c r="R278" s="57">
        <v>44927</v>
      </c>
      <c r="S278" s="57">
        <v>45291</v>
      </c>
      <c r="U278" s="143"/>
    </row>
    <row r="279" spans="1:21" ht="20.3" x14ac:dyDescent="0.35">
      <c r="A279" s="43">
        <f t="shared" si="18"/>
        <v>265</v>
      </c>
      <c r="B279" s="48" t="s">
        <v>266</v>
      </c>
      <c r="C279" s="43">
        <v>31566</v>
      </c>
      <c r="D279" s="43" t="s">
        <v>1899</v>
      </c>
      <c r="E279" s="43">
        <v>1964</v>
      </c>
      <c r="F279" s="43" t="s">
        <v>2131</v>
      </c>
      <c r="G279" s="56" t="s">
        <v>2098</v>
      </c>
      <c r="H279" s="43">
        <v>5</v>
      </c>
      <c r="I279" s="43">
        <v>2</v>
      </c>
      <c r="J279" s="43" t="s">
        <v>2131</v>
      </c>
      <c r="K279" s="45">
        <v>1982.26</v>
      </c>
      <c r="L279" s="45">
        <v>1526.24</v>
      </c>
      <c r="M279" s="517">
        <f>VLOOKUP(C279,'Раздел 2'!D268:Q423,14,0)</f>
        <v>4238464.8199999994</v>
      </c>
      <c r="N279" s="45">
        <f t="shared" si="17"/>
        <v>4238464.8199999994</v>
      </c>
      <c r="O279" s="45">
        <v>0</v>
      </c>
      <c r="P279" s="45">
        <v>0</v>
      </c>
      <c r="Q279" s="45">
        <v>0</v>
      </c>
      <c r="R279" s="57">
        <v>44927</v>
      </c>
      <c r="S279" s="57">
        <v>45291</v>
      </c>
      <c r="U279" s="143"/>
    </row>
    <row r="280" spans="1:21" ht="20.3" x14ac:dyDescent="0.35">
      <c r="A280" s="43">
        <f t="shared" si="18"/>
        <v>266</v>
      </c>
      <c r="B280" s="48" t="s">
        <v>268</v>
      </c>
      <c r="C280" s="43">
        <v>31571</v>
      </c>
      <c r="D280" s="43" t="s">
        <v>1899</v>
      </c>
      <c r="E280" s="43">
        <v>1965</v>
      </c>
      <c r="F280" s="43" t="s">
        <v>2131</v>
      </c>
      <c r="G280" s="56" t="s">
        <v>2097</v>
      </c>
      <c r="H280" s="43">
        <v>5</v>
      </c>
      <c r="I280" s="43">
        <v>4</v>
      </c>
      <c r="J280" s="43" t="s">
        <v>2131</v>
      </c>
      <c r="K280" s="45">
        <v>4568.5</v>
      </c>
      <c r="L280" s="45">
        <v>3568.5</v>
      </c>
      <c r="M280" s="517">
        <f>VLOOKUP(C280,'Раздел 2'!D269:Q424,14,0)</f>
        <v>7859544.3399999999</v>
      </c>
      <c r="N280" s="45">
        <f t="shared" si="17"/>
        <v>7859544.3399999999</v>
      </c>
      <c r="O280" s="45">
        <v>0</v>
      </c>
      <c r="P280" s="45">
        <v>0</v>
      </c>
      <c r="Q280" s="45">
        <v>0</v>
      </c>
      <c r="R280" s="57">
        <v>44927</v>
      </c>
      <c r="S280" s="57">
        <v>45291</v>
      </c>
      <c r="U280" s="143"/>
    </row>
    <row r="281" spans="1:21" ht="20.3" x14ac:dyDescent="0.35">
      <c r="A281" s="43">
        <f t="shared" si="18"/>
        <v>267</v>
      </c>
      <c r="B281" s="48" t="s">
        <v>269</v>
      </c>
      <c r="C281" s="43">
        <v>31551</v>
      </c>
      <c r="D281" s="43" t="s">
        <v>1899</v>
      </c>
      <c r="E281" s="43">
        <v>1963</v>
      </c>
      <c r="F281" s="43" t="s">
        <v>2131</v>
      </c>
      <c r="G281" s="56" t="s">
        <v>2097</v>
      </c>
      <c r="H281" s="43">
        <v>5</v>
      </c>
      <c r="I281" s="43">
        <v>4</v>
      </c>
      <c r="J281" s="43" t="s">
        <v>2131</v>
      </c>
      <c r="K281" s="45">
        <v>4570.3</v>
      </c>
      <c r="L281" s="45">
        <v>3603.4</v>
      </c>
      <c r="M281" s="517">
        <f>VLOOKUP(C281,'Раздел 2'!D270:Q425,14,0)</f>
        <v>7361674.790000001</v>
      </c>
      <c r="N281" s="45">
        <f t="shared" si="17"/>
        <v>7361674.790000001</v>
      </c>
      <c r="O281" s="45">
        <v>0</v>
      </c>
      <c r="P281" s="45">
        <v>0</v>
      </c>
      <c r="Q281" s="45">
        <v>0</v>
      </c>
      <c r="R281" s="57">
        <v>44927</v>
      </c>
      <c r="S281" s="57">
        <v>45291</v>
      </c>
      <c r="U281" s="143"/>
    </row>
    <row r="282" spans="1:21" ht="20.3" x14ac:dyDescent="0.35">
      <c r="A282" s="43">
        <f t="shared" si="18"/>
        <v>268</v>
      </c>
      <c r="B282" s="48" t="s">
        <v>270</v>
      </c>
      <c r="C282" s="43">
        <v>31576</v>
      </c>
      <c r="D282" s="43" t="s">
        <v>1899</v>
      </c>
      <c r="E282" s="43">
        <v>1965</v>
      </c>
      <c r="F282" s="43" t="s">
        <v>2131</v>
      </c>
      <c r="G282" s="56" t="s">
        <v>2097</v>
      </c>
      <c r="H282" s="43">
        <v>5</v>
      </c>
      <c r="I282" s="43">
        <v>4</v>
      </c>
      <c r="J282" s="43" t="s">
        <v>2131</v>
      </c>
      <c r="K282" s="45">
        <v>4657.7</v>
      </c>
      <c r="L282" s="45">
        <v>3569.56</v>
      </c>
      <c r="M282" s="517">
        <f>VLOOKUP(C282,'Раздел 2'!D271:Q426,14,0)</f>
        <v>7738999.46</v>
      </c>
      <c r="N282" s="45">
        <f t="shared" si="17"/>
        <v>7738999.46</v>
      </c>
      <c r="O282" s="45">
        <v>0</v>
      </c>
      <c r="P282" s="45">
        <v>0</v>
      </c>
      <c r="Q282" s="45">
        <v>0</v>
      </c>
      <c r="R282" s="57">
        <v>44927</v>
      </c>
      <c r="S282" s="57">
        <v>45291</v>
      </c>
      <c r="U282" s="143"/>
    </row>
    <row r="283" spans="1:21" ht="20.3" x14ac:dyDescent="0.35">
      <c r="A283" s="43">
        <f t="shared" si="18"/>
        <v>269</v>
      </c>
      <c r="B283" s="48" t="s">
        <v>271</v>
      </c>
      <c r="C283" s="43">
        <v>31577</v>
      </c>
      <c r="D283" s="43" t="s">
        <v>1899</v>
      </c>
      <c r="E283" s="43">
        <v>1965</v>
      </c>
      <c r="F283" s="43" t="s">
        <v>2131</v>
      </c>
      <c r="G283" s="56" t="s">
        <v>2097</v>
      </c>
      <c r="H283" s="43">
        <v>5</v>
      </c>
      <c r="I283" s="43">
        <v>4</v>
      </c>
      <c r="J283" s="43" t="s">
        <v>2131</v>
      </c>
      <c r="K283" s="45">
        <v>4590.2</v>
      </c>
      <c r="L283" s="45">
        <v>3575.8</v>
      </c>
      <c r="M283" s="517">
        <f>VLOOKUP(C283,'Раздел 2'!D272:Q427,14,0)</f>
        <v>7686470.4500000002</v>
      </c>
      <c r="N283" s="45">
        <f t="shared" si="17"/>
        <v>7686470.4500000002</v>
      </c>
      <c r="O283" s="45">
        <v>0</v>
      </c>
      <c r="P283" s="45">
        <v>0</v>
      </c>
      <c r="Q283" s="45">
        <v>0</v>
      </c>
      <c r="R283" s="57">
        <v>44927</v>
      </c>
      <c r="S283" s="57">
        <v>45291</v>
      </c>
      <c r="U283" s="143"/>
    </row>
    <row r="284" spans="1:21" ht="20.3" x14ac:dyDescent="0.35">
      <c r="A284" s="43">
        <f t="shared" si="18"/>
        <v>270</v>
      </c>
      <c r="B284" s="48" t="s">
        <v>272</v>
      </c>
      <c r="C284" s="43">
        <v>31578</v>
      </c>
      <c r="D284" s="43" t="s">
        <v>1899</v>
      </c>
      <c r="E284" s="43">
        <v>1965</v>
      </c>
      <c r="F284" s="43" t="s">
        <v>2131</v>
      </c>
      <c r="G284" s="56" t="s">
        <v>2097</v>
      </c>
      <c r="H284" s="43">
        <v>5</v>
      </c>
      <c r="I284" s="43">
        <v>4</v>
      </c>
      <c r="J284" s="43" t="s">
        <v>2131</v>
      </c>
      <c r="K284" s="45">
        <v>4509.5</v>
      </c>
      <c r="L284" s="45">
        <v>3553.1</v>
      </c>
      <c r="M284" s="517">
        <f>VLOOKUP(C284,'Раздел 2'!D273:Q428,14,0)</f>
        <v>8761516.3200000022</v>
      </c>
      <c r="N284" s="45">
        <f t="shared" si="17"/>
        <v>8761516.3200000022</v>
      </c>
      <c r="O284" s="45">
        <v>0</v>
      </c>
      <c r="P284" s="45">
        <v>0</v>
      </c>
      <c r="Q284" s="45">
        <v>0</v>
      </c>
      <c r="R284" s="57">
        <v>44927</v>
      </c>
      <c r="S284" s="57">
        <v>45291</v>
      </c>
      <c r="U284" s="143"/>
    </row>
    <row r="285" spans="1:21" ht="20.3" x14ac:dyDescent="0.35">
      <c r="A285" s="43">
        <f t="shared" si="18"/>
        <v>271</v>
      </c>
      <c r="B285" s="48" t="s">
        <v>273</v>
      </c>
      <c r="C285" s="43">
        <v>31552</v>
      </c>
      <c r="D285" s="43" t="s">
        <v>1899</v>
      </c>
      <c r="E285" s="43">
        <v>1963</v>
      </c>
      <c r="F285" s="43" t="s">
        <v>2131</v>
      </c>
      <c r="G285" s="56" t="s">
        <v>2097</v>
      </c>
      <c r="H285" s="43">
        <v>5</v>
      </c>
      <c r="I285" s="43">
        <v>4</v>
      </c>
      <c r="J285" s="43" t="s">
        <v>2131</v>
      </c>
      <c r="K285" s="45">
        <v>4626.22</v>
      </c>
      <c r="L285" s="45">
        <v>3569.86</v>
      </c>
      <c r="M285" s="517">
        <f>VLOOKUP(C285,'Раздел 2'!D274:Q429,14,0)</f>
        <v>7567383.2500000009</v>
      </c>
      <c r="N285" s="45">
        <f t="shared" si="17"/>
        <v>7567383.2500000009</v>
      </c>
      <c r="O285" s="45">
        <v>0</v>
      </c>
      <c r="P285" s="45">
        <v>0</v>
      </c>
      <c r="Q285" s="45">
        <v>0</v>
      </c>
      <c r="R285" s="57">
        <v>44927</v>
      </c>
      <c r="S285" s="57">
        <v>45291</v>
      </c>
      <c r="U285" s="143"/>
    </row>
    <row r="286" spans="1:21" ht="20.3" x14ac:dyDescent="0.35">
      <c r="A286" s="43">
        <f t="shared" si="18"/>
        <v>272</v>
      </c>
      <c r="B286" s="48" t="s">
        <v>274</v>
      </c>
      <c r="C286" s="43">
        <v>31555</v>
      </c>
      <c r="D286" s="43" t="s">
        <v>1899</v>
      </c>
      <c r="E286" s="43">
        <v>1964</v>
      </c>
      <c r="F286" s="43" t="s">
        <v>2131</v>
      </c>
      <c r="G286" s="56" t="s">
        <v>2097</v>
      </c>
      <c r="H286" s="43">
        <v>5</v>
      </c>
      <c r="I286" s="43">
        <v>4</v>
      </c>
      <c r="J286" s="43" t="s">
        <v>2131</v>
      </c>
      <c r="K286" s="45">
        <v>4566</v>
      </c>
      <c r="L286" s="45">
        <v>3510.3</v>
      </c>
      <c r="M286" s="517">
        <f>VLOOKUP(C286,'Раздел 2'!D275:Q430,14,0)</f>
        <v>7619650.2700000005</v>
      </c>
      <c r="N286" s="45">
        <f t="shared" si="17"/>
        <v>7619650.2700000005</v>
      </c>
      <c r="O286" s="45">
        <v>0</v>
      </c>
      <c r="P286" s="45">
        <v>0</v>
      </c>
      <c r="Q286" s="45">
        <v>0</v>
      </c>
      <c r="R286" s="57">
        <v>44927</v>
      </c>
      <c r="S286" s="57">
        <v>45291</v>
      </c>
      <c r="U286" s="143"/>
    </row>
    <row r="287" spans="1:21" ht="20.3" x14ac:dyDescent="0.35">
      <c r="A287" s="43">
        <f t="shared" si="18"/>
        <v>273</v>
      </c>
      <c r="B287" s="48" t="s">
        <v>290</v>
      </c>
      <c r="C287" s="43">
        <v>31706</v>
      </c>
      <c r="D287" s="43" t="s">
        <v>1899</v>
      </c>
      <c r="E287" s="43">
        <v>1963</v>
      </c>
      <c r="F287" s="43" t="s">
        <v>2131</v>
      </c>
      <c r="G287" s="56" t="s">
        <v>2097</v>
      </c>
      <c r="H287" s="43">
        <v>5</v>
      </c>
      <c r="I287" s="43">
        <v>4</v>
      </c>
      <c r="J287" s="43" t="s">
        <v>2131</v>
      </c>
      <c r="K287" s="45">
        <v>4418.3999999999996</v>
      </c>
      <c r="L287" s="45">
        <v>3515.8</v>
      </c>
      <c r="M287" s="517">
        <f>VLOOKUP(C287,'Раздел 2'!D276:Q431,14,0)</f>
        <v>7570688.5699999994</v>
      </c>
      <c r="N287" s="45">
        <f t="shared" si="17"/>
        <v>7570688.5699999994</v>
      </c>
      <c r="O287" s="45">
        <v>0</v>
      </c>
      <c r="P287" s="45">
        <v>0</v>
      </c>
      <c r="Q287" s="45">
        <v>0</v>
      </c>
      <c r="R287" s="57">
        <v>44927</v>
      </c>
      <c r="S287" s="57">
        <v>45291</v>
      </c>
      <c r="U287" s="143"/>
    </row>
    <row r="288" spans="1:21" ht="20.3" x14ac:dyDescent="0.35">
      <c r="A288" s="43">
        <f t="shared" si="18"/>
        <v>274</v>
      </c>
      <c r="B288" s="48" t="s">
        <v>291</v>
      </c>
      <c r="C288" s="43">
        <v>31707</v>
      </c>
      <c r="D288" s="43" t="s">
        <v>1899</v>
      </c>
      <c r="E288" s="43">
        <v>1964</v>
      </c>
      <c r="F288" s="43" t="s">
        <v>2131</v>
      </c>
      <c r="G288" s="56" t="s">
        <v>2097</v>
      </c>
      <c r="H288" s="43">
        <v>5</v>
      </c>
      <c r="I288" s="43">
        <v>4</v>
      </c>
      <c r="J288" s="43" t="s">
        <v>2131</v>
      </c>
      <c r="K288" s="45">
        <v>4516.3</v>
      </c>
      <c r="L288" s="45">
        <v>3523.7</v>
      </c>
      <c r="M288" s="517">
        <f>VLOOKUP(C288,'Раздел 2'!D277:Q432,14,0)</f>
        <v>2772463.2800000003</v>
      </c>
      <c r="N288" s="45">
        <f t="shared" si="17"/>
        <v>2772463.2800000003</v>
      </c>
      <c r="O288" s="45">
        <v>0</v>
      </c>
      <c r="P288" s="45">
        <v>0</v>
      </c>
      <c r="Q288" s="45">
        <v>0</v>
      </c>
      <c r="R288" s="57">
        <v>44927</v>
      </c>
      <c r="S288" s="57">
        <v>45291</v>
      </c>
      <c r="U288" s="143"/>
    </row>
    <row r="289" spans="1:21" ht="20.3" x14ac:dyDescent="0.35">
      <c r="A289" s="43">
        <f t="shared" si="18"/>
        <v>275</v>
      </c>
      <c r="B289" s="48" t="s">
        <v>295</v>
      </c>
      <c r="C289" s="43">
        <v>31744</v>
      </c>
      <c r="D289" s="43" t="s">
        <v>1899</v>
      </c>
      <c r="E289" s="43">
        <v>1963</v>
      </c>
      <c r="F289" s="43" t="s">
        <v>2131</v>
      </c>
      <c r="G289" s="56" t="s">
        <v>2097</v>
      </c>
      <c r="H289" s="43">
        <v>5</v>
      </c>
      <c r="I289" s="43">
        <v>4</v>
      </c>
      <c r="J289" s="43" t="s">
        <v>2131</v>
      </c>
      <c r="K289" s="45">
        <v>4535.45</v>
      </c>
      <c r="L289" s="45">
        <v>3562.22</v>
      </c>
      <c r="M289" s="517">
        <f>VLOOKUP(C289,'Раздел 2'!D278:Q433,14,0)</f>
        <v>7190444.0199999996</v>
      </c>
      <c r="N289" s="45">
        <f t="shared" si="17"/>
        <v>7190444.0199999996</v>
      </c>
      <c r="O289" s="45">
        <v>0</v>
      </c>
      <c r="P289" s="45">
        <v>0</v>
      </c>
      <c r="Q289" s="45">
        <v>0</v>
      </c>
      <c r="R289" s="57">
        <v>44927</v>
      </c>
      <c r="S289" s="57">
        <v>45291</v>
      </c>
      <c r="U289" s="143"/>
    </row>
    <row r="290" spans="1:21" ht="20.3" x14ac:dyDescent="0.35">
      <c r="A290" s="43">
        <f t="shared" si="18"/>
        <v>276</v>
      </c>
      <c r="B290" s="48" t="s">
        <v>305</v>
      </c>
      <c r="C290" s="43">
        <v>31791</v>
      </c>
      <c r="D290" s="43" t="s">
        <v>1899</v>
      </c>
      <c r="E290" s="43">
        <v>1961</v>
      </c>
      <c r="F290" s="43" t="s">
        <v>2131</v>
      </c>
      <c r="G290" s="56" t="s">
        <v>2098</v>
      </c>
      <c r="H290" s="43">
        <v>5</v>
      </c>
      <c r="I290" s="43">
        <v>4</v>
      </c>
      <c r="J290" s="43" t="s">
        <v>2131</v>
      </c>
      <c r="K290" s="45">
        <v>4125.7</v>
      </c>
      <c r="L290" s="45">
        <v>3192.2</v>
      </c>
      <c r="M290" s="517">
        <f>VLOOKUP(C290,'Раздел 2'!D279:Q434,14,0)</f>
        <v>7984374.5300000003</v>
      </c>
      <c r="N290" s="45">
        <f t="shared" si="17"/>
        <v>7984374.5300000003</v>
      </c>
      <c r="O290" s="45">
        <v>0</v>
      </c>
      <c r="P290" s="45">
        <v>0</v>
      </c>
      <c r="Q290" s="45">
        <v>0</v>
      </c>
      <c r="R290" s="57">
        <v>44927</v>
      </c>
      <c r="S290" s="57">
        <v>45291</v>
      </c>
      <c r="U290" s="143"/>
    </row>
    <row r="291" spans="1:21" ht="20.3" x14ac:dyDescent="0.35">
      <c r="A291" s="43">
        <f t="shared" si="18"/>
        <v>277</v>
      </c>
      <c r="B291" s="48" t="s">
        <v>306</v>
      </c>
      <c r="C291" s="43">
        <v>31793</v>
      </c>
      <c r="D291" s="43" t="s">
        <v>1899</v>
      </c>
      <c r="E291" s="43">
        <v>1963</v>
      </c>
      <c r="F291" s="43" t="s">
        <v>2131</v>
      </c>
      <c r="G291" s="56" t="s">
        <v>2098</v>
      </c>
      <c r="H291" s="43">
        <v>5</v>
      </c>
      <c r="I291" s="43">
        <v>2</v>
      </c>
      <c r="J291" s="43" t="s">
        <v>2131</v>
      </c>
      <c r="K291" s="45">
        <v>2029.8</v>
      </c>
      <c r="L291" s="45">
        <v>1567.9</v>
      </c>
      <c r="M291" s="517">
        <f>VLOOKUP(C291,'Раздел 2'!D280:Q435,14,0)</f>
        <v>3954343.2</v>
      </c>
      <c r="N291" s="45">
        <f t="shared" si="17"/>
        <v>3954343.2</v>
      </c>
      <c r="O291" s="45">
        <v>0</v>
      </c>
      <c r="P291" s="45">
        <v>0</v>
      </c>
      <c r="Q291" s="45">
        <v>0</v>
      </c>
      <c r="R291" s="57">
        <v>44927</v>
      </c>
      <c r="S291" s="57">
        <v>45291</v>
      </c>
      <c r="U291" s="143"/>
    </row>
    <row r="292" spans="1:21" ht="20.3" x14ac:dyDescent="0.35">
      <c r="A292" s="43">
        <f t="shared" si="18"/>
        <v>278</v>
      </c>
      <c r="B292" s="48" t="s">
        <v>307</v>
      </c>
      <c r="C292" s="43">
        <v>31797</v>
      </c>
      <c r="D292" s="43" t="s">
        <v>1899</v>
      </c>
      <c r="E292" s="43">
        <v>1964</v>
      </c>
      <c r="F292" s="43" t="s">
        <v>2131</v>
      </c>
      <c r="G292" s="56" t="s">
        <v>2098</v>
      </c>
      <c r="H292" s="43">
        <v>5</v>
      </c>
      <c r="I292" s="43">
        <v>2</v>
      </c>
      <c r="J292" s="43" t="s">
        <v>2131</v>
      </c>
      <c r="K292" s="45">
        <v>2074.86</v>
      </c>
      <c r="L292" s="45">
        <v>1605.56</v>
      </c>
      <c r="M292" s="517">
        <f>VLOOKUP(C292,'Раздел 2'!D281:Q436,14,0)</f>
        <v>3879794.4000000004</v>
      </c>
      <c r="N292" s="45">
        <f t="shared" si="17"/>
        <v>3879794.4000000004</v>
      </c>
      <c r="O292" s="45">
        <v>0</v>
      </c>
      <c r="P292" s="45">
        <v>0</v>
      </c>
      <c r="Q292" s="45">
        <v>0</v>
      </c>
      <c r="R292" s="57">
        <v>44927</v>
      </c>
      <c r="S292" s="57">
        <v>45291</v>
      </c>
      <c r="U292" s="143"/>
    </row>
    <row r="293" spans="1:21" ht="20.3" x14ac:dyDescent="0.35">
      <c r="A293" s="43">
        <f t="shared" si="18"/>
        <v>279</v>
      </c>
      <c r="B293" s="48" t="s">
        <v>308</v>
      </c>
      <c r="C293" s="43">
        <v>31800</v>
      </c>
      <c r="D293" s="43" t="s">
        <v>1899</v>
      </c>
      <c r="E293" s="43">
        <v>1963</v>
      </c>
      <c r="F293" s="43" t="s">
        <v>2131</v>
      </c>
      <c r="G293" s="56" t="s">
        <v>2098</v>
      </c>
      <c r="H293" s="43">
        <v>5</v>
      </c>
      <c r="I293" s="43">
        <v>2</v>
      </c>
      <c r="J293" s="43" t="s">
        <v>2131</v>
      </c>
      <c r="K293" s="45">
        <v>1609.7</v>
      </c>
      <c r="L293" s="45">
        <v>1609.3</v>
      </c>
      <c r="M293" s="517">
        <f>VLOOKUP(C293,'Раздел 2'!D282:Q437,14,0)</f>
        <v>4285303.2</v>
      </c>
      <c r="N293" s="45">
        <f t="shared" si="17"/>
        <v>4285303.2</v>
      </c>
      <c r="O293" s="45">
        <v>0</v>
      </c>
      <c r="P293" s="45">
        <v>0</v>
      </c>
      <c r="Q293" s="45">
        <v>0</v>
      </c>
      <c r="R293" s="57">
        <v>44927</v>
      </c>
      <c r="S293" s="57">
        <v>45291</v>
      </c>
      <c r="U293" s="143"/>
    </row>
    <row r="294" spans="1:21" ht="20.3" x14ac:dyDescent="0.35">
      <c r="A294" s="43">
        <f t="shared" si="18"/>
        <v>280</v>
      </c>
      <c r="B294" s="48" t="s">
        <v>309</v>
      </c>
      <c r="C294" s="43">
        <v>31802</v>
      </c>
      <c r="D294" s="43" t="s">
        <v>1899</v>
      </c>
      <c r="E294" s="43">
        <v>1964</v>
      </c>
      <c r="F294" s="43" t="s">
        <v>2131</v>
      </c>
      <c r="G294" s="56" t="s">
        <v>2098</v>
      </c>
      <c r="H294" s="43">
        <v>5</v>
      </c>
      <c r="I294" s="43">
        <v>4</v>
      </c>
      <c r="J294" s="43" t="s">
        <v>2131</v>
      </c>
      <c r="K294" s="45">
        <v>3927.5</v>
      </c>
      <c r="L294" s="45">
        <v>3184.6</v>
      </c>
      <c r="M294" s="517">
        <f>VLOOKUP(C294,'Раздел 2'!D283:Q438,14,0)</f>
        <v>8015976.5300000003</v>
      </c>
      <c r="N294" s="45">
        <f t="shared" si="17"/>
        <v>8015976.5300000003</v>
      </c>
      <c r="O294" s="45">
        <v>0</v>
      </c>
      <c r="P294" s="45">
        <v>0</v>
      </c>
      <c r="Q294" s="45">
        <v>0</v>
      </c>
      <c r="R294" s="57">
        <v>44927</v>
      </c>
      <c r="S294" s="57">
        <v>45291</v>
      </c>
      <c r="U294" s="143"/>
    </row>
    <row r="295" spans="1:21" ht="20.3" x14ac:dyDescent="0.35">
      <c r="A295" s="43">
        <f t="shared" si="18"/>
        <v>281</v>
      </c>
      <c r="B295" s="48" t="s">
        <v>310</v>
      </c>
      <c r="C295" s="43">
        <v>31803</v>
      </c>
      <c r="D295" s="43" t="s">
        <v>1899</v>
      </c>
      <c r="E295" s="43">
        <v>1963</v>
      </c>
      <c r="F295" s="43" t="s">
        <v>2131</v>
      </c>
      <c r="G295" s="56" t="s">
        <v>2098</v>
      </c>
      <c r="H295" s="43">
        <v>5</v>
      </c>
      <c r="I295" s="43">
        <v>2</v>
      </c>
      <c r="J295" s="43" t="s">
        <v>2131</v>
      </c>
      <c r="K295" s="45">
        <v>2042.35</v>
      </c>
      <c r="L295" s="45">
        <v>1596.32</v>
      </c>
      <c r="M295" s="517">
        <f>VLOOKUP(C295,'Раздел 2'!D284:Q439,14,0)</f>
        <v>4446831.6000000006</v>
      </c>
      <c r="N295" s="45">
        <f t="shared" si="17"/>
        <v>4446831.6000000006</v>
      </c>
      <c r="O295" s="45">
        <v>0</v>
      </c>
      <c r="P295" s="45">
        <v>0</v>
      </c>
      <c r="Q295" s="45">
        <v>0</v>
      </c>
      <c r="R295" s="57">
        <v>44927</v>
      </c>
      <c r="S295" s="57">
        <v>45291</v>
      </c>
      <c r="U295" s="143"/>
    </row>
    <row r="296" spans="1:21" ht="20.3" x14ac:dyDescent="0.35">
      <c r="A296" s="43">
        <f t="shared" si="18"/>
        <v>282</v>
      </c>
      <c r="B296" s="48" t="s">
        <v>311</v>
      </c>
      <c r="C296" s="43">
        <v>31804</v>
      </c>
      <c r="D296" s="43" t="s">
        <v>1899</v>
      </c>
      <c r="E296" s="43">
        <v>1963</v>
      </c>
      <c r="F296" s="43" t="s">
        <v>2131</v>
      </c>
      <c r="G296" s="56" t="s">
        <v>2098</v>
      </c>
      <c r="H296" s="43">
        <v>5</v>
      </c>
      <c r="I296" s="43">
        <v>4</v>
      </c>
      <c r="J296" s="43" t="s">
        <v>2131</v>
      </c>
      <c r="K296" s="45">
        <v>4051.2</v>
      </c>
      <c r="L296" s="45">
        <v>3162.55</v>
      </c>
      <c r="M296" s="517">
        <f>VLOOKUP(C296,'Раздел 2'!D285:Q440,14,0)</f>
        <v>8518474.4299999997</v>
      </c>
      <c r="N296" s="45">
        <f t="shared" si="17"/>
        <v>8518474.4299999997</v>
      </c>
      <c r="O296" s="45">
        <v>0</v>
      </c>
      <c r="P296" s="45">
        <v>0</v>
      </c>
      <c r="Q296" s="45">
        <v>0</v>
      </c>
      <c r="R296" s="57">
        <v>44927</v>
      </c>
      <c r="S296" s="57">
        <v>45291</v>
      </c>
      <c r="U296" s="143"/>
    </row>
    <row r="297" spans="1:21" ht="20.3" x14ac:dyDescent="0.35">
      <c r="A297" s="43">
        <f t="shared" si="18"/>
        <v>283</v>
      </c>
      <c r="B297" s="48" t="s">
        <v>312</v>
      </c>
      <c r="C297" s="43">
        <v>31783</v>
      </c>
      <c r="D297" s="43" t="s">
        <v>1899</v>
      </c>
      <c r="E297" s="43">
        <v>1963</v>
      </c>
      <c r="F297" s="43" t="s">
        <v>2131</v>
      </c>
      <c r="G297" s="56" t="s">
        <v>2097</v>
      </c>
      <c r="H297" s="43">
        <v>5</v>
      </c>
      <c r="I297" s="43">
        <v>4</v>
      </c>
      <c r="J297" s="43" t="s">
        <v>2131</v>
      </c>
      <c r="K297" s="45">
        <v>4568.6000000000004</v>
      </c>
      <c r="L297" s="45">
        <v>3556.9</v>
      </c>
      <c r="M297" s="517">
        <f>VLOOKUP(C297,'Раздел 2'!D286:Q441,14,0)</f>
        <v>7669060.870000001</v>
      </c>
      <c r="N297" s="45">
        <f t="shared" si="17"/>
        <v>7669060.870000001</v>
      </c>
      <c r="O297" s="45">
        <v>0</v>
      </c>
      <c r="P297" s="45">
        <v>0</v>
      </c>
      <c r="Q297" s="45">
        <v>0</v>
      </c>
      <c r="R297" s="57">
        <v>44927</v>
      </c>
      <c r="S297" s="57">
        <v>45291</v>
      </c>
      <c r="U297" s="143"/>
    </row>
    <row r="298" spans="1:21" ht="20.3" x14ac:dyDescent="0.35">
      <c r="A298" s="43">
        <f t="shared" si="18"/>
        <v>284</v>
      </c>
      <c r="B298" s="48" t="s">
        <v>313</v>
      </c>
      <c r="C298" s="43">
        <v>31824</v>
      </c>
      <c r="D298" s="43" t="s">
        <v>1899</v>
      </c>
      <c r="E298" s="43">
        <v>1965</v>
      </c>
      <c r="F298" s="43" t="s">
        <v>2131</v>
      </c>
      <c r="G298" s="56" t="s">
        <v>2097</v>
      </c>
      <c r="H298" s="43">
        <v>5</v>
      </c>
      <c r="I298" s="43">
        <v>4</v>
      </c>
      <c r="J298" s="43" t="s">
        <v>2131</v>
      </c>
      <c r="K298" s="45">
        <v>4585.5</v>
      </c>
      <c r="L298" s="45">
        <v>3545.625</v>
      </c>
      <c r="M298" s="517">
        <f>VLOOKUP(C298,'Раздел 2'!D287:Q442,14,0)</f>
        <v>8007852.6800000006</v>
      </c>
      <c r="N298" s="45">
        <f t="shared" si="17"/>
        <v>8007852.6800000006</v>
      </c>
      <c r="O298" s="45">
        <v>0</v>
      </c>
      <c r="P298" s="45">
        <v>0</v>
      </c>
      <c r="Q298" s="45">
        <v>0</v>
      </c>
      <c r="R298" s="57">
        <v>44927</v>
      </c>
      <c r="S298" s="57">
        <v>45291</v>
      </c>
      <c r="U298" s="143"/>
    </row>
    <row r="299" spans="1:21" ht="20.3" x14ac:dyDescent="0.35">
      <c r="A299" s="43">
        <f t="shared" si="18"/>
        <v>285</v>
      </c>
      <c r="B299" s="48" t="s">
        <v>2274</v>
      </c>
      <c r="C299" s="43">
        <v>31548</v>
      </c>
      <c r="D299" s="43" t="s">
        <v>1899</v>
      </c>
      <c r="E299" s="43">
        <v>1963</v>
      </c>
      <c r="F299" s="43" t="s">
        <v>2131</v>
      </c>
      <c r="G299" s="56" t="s">
        <v>2097</v>
      </c>
      <c r="H299" s="43">
        <v>5</v>
      </c>
      <c r="I299" s="43">
        <v>4</v>
      </c>
      <c r="J299" s="43" t="s">
        <v>2131</v>
      </c>
      <c r="K299" s="45">
        <v>4558.3</v>
      </c>
      <c r="L299" s="45">
        <v>3524.9</v>
      </c>
      <c r="M299" s="517">
        <f>VLOOKUP(C299,'Раздел 2'!D141:Q304,14,0)</f>
        <v>527243.40999999992</v>
      </c>
      <c r="N299" s="45">
        <f t="shared" si="17"/>
        <v>527243.40999999992</v>
      </c>
      <c r="O299" s="45">
        <v>0</v>
      </c>
      <c r="P299" s="45">
        <v>0</v>
      </c>
      <c r="Q299" s="45">
        <v>0</v>
      </c>
      <c r="R299" s="57">
        <v>44927</v>
      </c>
      <c r="S299" s="57">
        <v>45291</v>
      </c>
      <c r="U299" s="143"/>
    </row>
    <row r="300" spans="1:21" ht="20.3" x14ac:dyDescent="0.35">
      <c r="A300" s="43">
        <f t="shared" si="18"/>
        <v>286</v>
      </c>
      <c r="B300" s="47" t="s">
        <v>2364</v>
      </c>
      <c r="C300" s="43">
        <v>31570</v>
      </c>
      <c r="D300" s="43" t="s">
        <v>1899</v>
      </c>
      <c r="E300" s="43">
        <v>1965</v>
      </c>
      <c r="F300" s="43" t="s">
        <v>2131</v>
      </c>
      <c r="G300" s="56" t="s">
        <v>2097</v>
      </c>
      <c r="H300" s="43">
        <v>5</v>
      </c>
      <c r="I300" s="43">
        <v>4</v>
      </c>
      <c r="J300" s="43" t="s">
        <v>2131</v>
      </c>
      <c r="K300" s="45">
        <v>4532.3999999999996</v>
      </c>
      <c r="L300" s="45">
        <v>3571.3</v>
      </c>
      <c r="M300" s="517">
        <f>VLOOKUP(C300,'Раздел 2'!D142:Q305,14,0)</f>
        <v>502499.37999999989</v>
      </c>
      <c r="N300" s="45">
        <f t="shared" si="17"/>
        <v>502499.37999999989</v>
      </c>
      <c r="O300" s="45">
        <v>0</v>
      </c>
      <c r="P300" s="45">
        <v>0</v>
      </c>
      <c r="Q300" s="45">
        <v>0</v>
      </c>
      <c r="R300" s="57">
        <v>44927</v>
      </c>
      <c r="S300" s="57">
        <v>45291</v>
      </c>
      <c r="U300" s="143"/>
    </row>
    <row r="301" spans="1:21" ht="20.3" x14ac:dyDescent="0.35">
      <c r="A301" s="43">
        <f t="shared" si="18"/>
        <v>287</v>
      </c>
      <c r="B301" s="47" t="s">
        <v>2365</v>
      </c>
      <c r="C301" s="43">
        <v>31573</v>
      </c>
      <c r="D301" s="43" t="s">
        <v>1899</v>
      </c>
      <c r="E301" s="43">
        <v>1965</v>
      </c>
      <c r="F301" s="43" t="s">
        <v>2131</v>
      </c>
      <c r="G301" s="56" t="s">
        <v>2097</v>
      </c>
      <c r="H301" s="43">
        <v>5</v>
      </c>
      <c r="I301" s="43">
        <v>4</v>
      </c>
      <c r="J301" s="43" t="s">
        <v>2131</v>
      </c>
      <c r="K301" s="45">
        <v>4576.8</v>
      </c>
      <c r="L301" s="45">
        <v>3571.1</v>
      </c>
      <c r="M301" s="517">
        <f>VLOOKUP(C301,'Раздел 2'!D143:Q306,14,0)</f>
        <v>572206.26</v>
      </c>
      <c r="N301" s="45">
        <f t="shared" si="17"/>
        <v>572206.26</v>
      </c>
      <c r="O301" s="45">
        <v>0</v>
      </c>
      <c r="P301" s="45">
        <v>0</v>
      </c>
      <c r="Q301" s="45">
        <v>0</v>
      </c>
      <c r="R301" s="57">
        <v>44927</v>
      </c>
      <c r="S301" s="57">
        <v>45291</v>
      </c>
      <c r="U301" s="143"/>
    </row>
    <row r="302" spans="1:21" ht="20.3" x14ac:dyDescent="0.35">
      <c r="A302" s="43">
        <f t="shared" si="18"/>
        <v>288</v>
      </c>
      <c r="B302" s="48" t="s">
        <v>322</v>
      </c>
      <c r="C302" s="43">
        <v>32027</v>
      </c>
      <c r="D302" s="43" t="s">
        <v>1899</v>
      </c>
      <c r="E302" s="43">
        <v>1965</v>
      </c>
      <c r="F302" s="43" t="s">
        <v>2131</v>
      </c>
      <c r="G302" s="56" t="s">
        <v>2098</v>
      </c>
      <c r="H302" s="43">
        <v>5</v>
      </c>
      <c r="I302" s="43">
        <v>4</v>
      </c>
      <c r="J302" s="43" t="s">
        <v>2131</v>
      </c>
      <c r="K302" s="45">
        <v>4150.3</v>
      </c>
      <c r="L302" s="45">
        <v>3234.8</v>
      </c>
      <c r="M302" s="517">
        <f>VLOOKUP(C302,'Раздел 2'!D288:Q443,14,0)</f>
        <v>7460706.4499999993</v>
      </c>
      <c r="N302" s="45">
        <f t="shared" si="17"/>
        <v>7460706.4499999993</v>
      </c>
      <c r="O302" s="45">
        <v>0</v>
      </c>
      <c r="P302" s="45">
        <v>0</v>
      </c>
      <c r="Q302" s="45">
        <v>0</v>
      </c>
      <c r="R302" s="57">
        <v>44927</v>
      </c>
      <c r="S302" s="57">
        <v>45291</v>
      </c>
      <c r="U302" s="143"/>
    </row>
    <row r="303" spans="1:21" ht="20.3" x14ac:dyDescent="0.35">
      <c r="A303" s="43">
        <f t="shared" si="18"/>
        <v>289</v>
      </c>
      <c r="B303" s="48" t="s">
        <v>1718</v>
      </c>
      <c r="C303" s="43">
        <v>30749</v>
      </c>
      <c r="D303" s="43" t="s">
        <v>1899</v>
      </c>
      <c r="E303" s="43">
        <v>1993</v>
      </c>
      <c r="F303" s="43" t="s">
        <v>2131</v>
      </c>
      <c r="G303" s="56" t="s">
        <v>2097</v>
      </c>
      <c r="H303" s="43">
        <v>10</v>
      </c>
      <c r="I303" s="43">
        <v>3</v>
      </c>
      <c r="J303" s="43">
        <v>3</v>
      </c>
      <c r="K303" s="45">
        <v>10197.700000000001</v>
      </c>
      <c r="L303" s="45">
        <v>7172.6</v>
      </c>
      <c r="M303" s="517">
        <f>VLOOKUP(C303,'Раздел 2'!D294:Q449,14,0)</f>
        <v>8258187.0900000008</v>
      </c>
      <c r="N303" s="45">
        <f t="shared" si="17"/>
        <v>8258187.0900000008</v>
      </c>
      <c r="O303" s="45">
        <v>0</v>
      </c>
      <c r="P303" s="45">
        <v>0</v>
      </c>
      <c r="Q303" s="45">
        <v>0</v>
      </c>
      <c r="R303" s="57">
        <v>44927</v>
      </c>
      <c r="S303" s="57">
        <v>45291</v>
      </c>
      <c r="U303" s="143"/>
    </row>
    <row r="304" spans="1:21" ht="20.3" x14ac:dyDescent="0.35">
      <c r="A304" s="43">
        <f t="shared" si="18"/>
        <v>290</v>
      </c>
      <c r="B304" s="48" t="s">
        <v>2273</v>
      </c>
      <c r="C304" s="43">
        <v>31951</v>
      </c>
      <c r="D304" s="43" t="s">
        <v>1899</v>
      </c>
      <c r="E304" s="43">
        <v>1980</v>
      </c>
      <c r="F304" s="43" t="s">
        <v>2131</v>
      </c>
      <c r="G304" s="56" t="s">
        <v>2097</v>
      </c>
      <c r="H304" s="43">
        <v>9</v>
      </c>
      <c r="I304" s="43">
        <v>3</v>
      </c>
      <c r="J304" s="43" t="s">
        <v>2131</v>
      </c>
      <c r="K304" s="45">
        <v>9074.2000000000007</v>
      </c>
      <c r="L304" s="45">
        <v>5890.4</v>
      </c>
      <c r="M304" s="517">
        <f>VLOOKUP(C304,'Раздел 2'!D141:Q304,14,0)</f>
        <v>17065624.440000005</v>
      </c>
      <c r="N304" s="45">
        <f t="shared" si="17"/>
        <v>17065624.440000005</v>
      </c>
      <c r="O304" s="45">
        <v>0</v>
      </c>
      <c r="P304" s="45">
        <v>0</v>
      </c>
      <c r="Q304" s="45">
        <v>0</v>
      </c>
      <c r="R304" s="57">
        <v>44927</v>
      </c>
      <c r="S304" s="57">
        <v>45291</v>
      </c>
      <c r="U304" s="143"/>
    </row>
    <row r="305" spans="1:21" ht="20.3" x14ac:dyDescent="0.35">
      <c r="A305" s="43">
        <f t="shared" si="18"/>
        <v>291</v>
      </c>
      <c r="B305" s="48" t="s">
        <v>1554</v>
      </c>
      <c r="C305" s="43">
        <v>30590</v>
      </c>
      <c r="D305" s="43" t="s">
        <v>1899</v>
      </c>
      <c r="E305" s="43">
        <v>1971</v>
      </c>
      <c r="F305" s="43" t="s">
        <v>2131</v>
      </c>
      <c r="G305" s="56" t="s">
        <v>2097</v>
      </c>
      <c r="H305" s="43">
        <v>9</v>
      </c>
      <c r="I305" s="43">
        <v>4</v>
      </c>
      <c r="J305" s="43">
        <v>2</v>
      </c>
      <c r="K305" s="45">
        <v>9050.64</v>
      </c>
      <c r="L305" s="45">
        <v>6984.3</v>
      </c>
      <c r="M305" s="517">
        <f>VLOOKUP(C305,'Раздел 2'!D289:Q444,14,0)</f>
        <v>5165636.8900000006</v>
      </c>
      <c r="N305" s="45">
        <f t="shared" si="17"/>
        <v>5165636.8900000006</v>
      </c>
      <c r="O305" s="45">
        <v>0</v>
      </c>
      <c r="P305" s="45">
        <v>0</v>
      </c>
      <c r="Q305" s="45">
        <v>0</v>
      </c>
      <c r="R305" s="57">
        <v>44927</v>
      </c>
      <c r="S305" s="57">
        <v>45291</v>
      </c>
      <c r="U305" s="143"/>
    </row>
    <row r="306" spans="1:21" ht="20.3" x14ac:dyDescent="0.35">
      <c r="A306" s="43">
        <f t="shared" si="18"/>
        <v>292</v>
      </c>
      <c r="B306" s="48" t="s">
        <v>1843</v>
      </c>
      <c r="C306" s="43">
        <v>30598</v>
      </c>
      <c r="D306" s="43" t="s">
        <v>1899</v>
      </c>
      <c r="E306" s="43">
        <v>1989</v>
      </c>
      <c r="F306" s="43" t="s">
        <v>2131</v>
      </c>
      <c r="G306" s="56" t="s">
        <v>2097</v>
      </c>
      <c r="H306" s="43">
        <v>9</v>
      </c>
      <c r="I306" s="43">
        <v>1</v>
      </c>
      <c r="J306" s="43" t="s">
        <v>2131</v>
      </c>
      <c r="K306" s="45">
        <v>2843.5</v>
      </c>
      <c r="L306" s="45">
        <v>2096.8000000000002</v>
      </c>
      <c r="M306" s="517">
        <f>VLOOKUP(C306,'Раздел 2'!D299:Q454,14,0)</f>
        <v>4225457.29</v>
      </c>
      <c r="N306" s="45">
        <f t="shared" si="17"/>
        <v>4225457.29</v>
      </c>
      <c r="O306" s="45">
        <v>0</v>
      </c>
      <c r="P306" s="45">
        <v>0</v>
      </c>
      <c r="Q306" s="45">
        <v>0</v>
      </c>
      <c r="R306" s="57">
        <v>44927</v>
      </c>
      <c r="S306" s="57">
        <v>45291</v>
      </c>
      <c r="U306" s="143"/>
    </row>
    <row r="307" spans="1:21" ht="20.3" x14ac:dyDescent="0.35">
      <c r="A307" s="43">
        <f t="shared" si="18"/>
        <v>293</v>
      </c>
      <c r="B307" s="48" t="s">
        <v>1555</v>
      </c>
      <c r="C307" s="43">
        <v>30848</v>
      </c>
      <c r="D307" s="43" t="s">
        <v>1899</v>
      </c>
      <c r="E307" s="43">
        <v>1995</v>
      </c>
      <c r="F307" s="43" t="s">
        <v>2131</v>
      </c>
      <c r="G307" s="56" t="s">
        <v>2097</v>
      </c>
      <c r="H307" s="43">
        <v>10</v>
      </c>
      <c r="I307" s="43">
        <v>7</v>
      </c>
      <c r="J307" s="43">
        <v>7</v>
      </c>
      <c r="K307" s="45">
        <v>21007.4</v>
      </c>
      <c r="L307" s="45">
        <v>16326.41</v>
      </c>
      <c r="M307" s="517">
        <f>VLOOKUP(C307,'Раздел 2'!D290:Q445,14,0)</f>
        <v>19310107.079999998</v>
      </c>
      <c r="N307" s="45">
        <f t="shared" si="17"/>
        <v>19310107.079999998</v>
      </c>
      <c r="O307" s="45">
        <v>0</v>
      </c>
      <c r="P307" s="45">
        <v>0</v>
      </c>
      <c r="Q307" s="45">
        <v>0</v>
      </c>
      <c r="R307" s="57">
        <v>44927</v>
      </c>
      <c r="S307" s="57">
        <v>45291</v>
      </c>
      <c r="U307" s="143"/>
    </row>
    <row r="308" spans="1:21" ht="20.3" x14ac:dyDescent="0.35">
      <c r="A308" s="43">
        <f t="shared" si="18"/>
        <v>294</v>
      </c>
      <c r="B308" s="48" t="s">
        <v>1814</v>
      </c>
      <c r="C308" s="43">
        <v>31933</v>
      </c>
      <c r="D308" s="43" t="s">
        <v>1899</v>
      </c>
      <c r="E308" s="43">
        <v>1996</v>
      </c>
      <c r="F308" s="43" t="s">
        <v>2131</v>
      </c>
      <c r="G308" s="56" t="s">
        <v>2098</v>
      </c>
      <c r="H308" s="43">
        <v>14</v>
      </c>
      <c r="I308" s="43">
        <v>1</v>
      </c>
      <c r="J308" s="43">
        <v>2</v>
      </c>
      <c r="K308" s="45">
        <v>6321</v>
      </c>
      <c r="L308" s="45">
        <v>4742.6000000000004</v>
      </c>
      <c r="M308" s="517">
        <f>VLOOKUP(C308,'Раздел 2'!D297:Q452,14,0)</f>
        <v>5796286.9700000007</v>
      </c>
      <c r="N308" s="45">
        <f>M308</f>
        <v>5796286.9700000007</v>
      </c>
      <c r="O308" s="45">
        <v>0</v>
      </c>
      <c r="P308" s="45">
        <v>0</v>
      </c>
      <c r="Q308" s="45">
        <v>0</v>
      </c>
      <c r="R308" s="57">
        <v>44927</v>
      </c>
      <c r="S308" s="57">
        <v>45291</v>
      </c>
      <c r="U308" s="143"/>
    </row>
    <row r="309" spans="1:21" ht="20.3" x14ac:dyDescent="0.35">
      <c r="A309" s="43">
        <f t="shared" si="18"/>
        <v>295</v>
      </c>
      <c r="B309" s="48" t="s">
        <v>1813</v>
      </c>
      <c r="C309" s="43">
        <v>31150</v>
      </c>
      <c r="D309" s="43" t="s">
        <v>1899</v>
      </c>
      <c r="E309" s="43">
        <v>1991</v>
      </c>
      <c r="F309" s="43" t="s">
        <v>2131</v>
      </c>
      <c r="G309" s="56" t="s">
        <v>2097</v>
      </c>
      <c r="H309" s="43">
        <v>9</v>
      </c>
      <c r="I309" s="43">
        <v>3</v>
      </c>
      <c r="J309" s="43">
        <v>3</v>
      </c>
      <c r="K309" s="45">
        <v>6171.9</v>
      </c>
      <c r="L309" s="45">
        <v>6171.9</v>
      </c>
      <c r="M309" s="517">
        <f>VLOOKUP(C309,'Раздел 2'!D296:Q451,14,0)</f>
        <v>7248460.040000001</v>
      </c>
      <c r="N309" s="45">
        <f>M309</f>
        <v>7248460.040000001</v>
      </c>
      <c r="O309" s="45">
        <v>0</v>
      </c>
      <c r="P309" s="45">
        <v>0</v>
      </c>
      <c r="Q309" s="45">
        <v>0</v>
      </c>
      <c r="R309" s="57">
        <v>44927</v>
      </c>
      <c r="S309" s="57">
        <v>45291</v>
      </c>
      <c r="U309" s="143"/>
    </row>
    <row r="310" spans="1:21" ht="20.3" x14ac:dyDescent="0.35">
      <c r="A310" s="43">
        <f t="shared" si="18"/>
        <v>296</v>
      </c>
      <c r="B310" s="48" t="s">
        <v>74</v>
      </c>
      <c r="C310" s="43">
        <v>31779</v>
      </c>
      <c r="D310" s="43" t="s">
        <v>1899</v>
      </c>
      <c r="E310" s="43">
        <v>1972</v>
      </c>
      <c r="F310" s="43" t="s">
        <v>2131</v>
      </c>
      <c r="G310" s="56" t="s">
        <v>2097</v>
      </c>
      <c r="H310" s="43">
        <v>12</v>
      </c>
      <c r="I310" s="43">
        <v>1</v>
      </c>
      <c r="J310" s="43">
        <v>2</v>
      </c>
      <c r="K310" s="45">
        <v>2935.89</v>
      </c>
      <c r="L310" s="45">
        <v>2363.2199999999998</v>
      </c>
      <c r="M310" s="517">
        <f>VLOOKUP(C310,'Раздел 2'!D291:Q446,14,0)</f>
        <v>5877427.3799999999</v>
      </c>
      <c r="N310" s="45">
        <f>M310</f>
        <v>5877427.3799999999</v>
      </c>
      <c r="O310" s="45">
        <v>0</v>
      </c>
      <c r="P310" s="45">
        <v>0</v>
      </c>
      <c r="Q310" s="45">
        <v>0</v>
      </c>
      <c r="R310" s="57">
        <v>44927</v>
      </c>
      <c r="S310" s="57">
        <v>45291</v>
      </c>
      <c r="U310" s="143"/>
    </row>
    <row r="311" spans="1:21" ht="20.3" x14ac:dyDescent="0.35">
      <c r="A311" s="43">
        <f t="shared" si="18"/>
        <v>297</v>
      </c>
      <c r="B311" s="48" t="s">
        <v>1815</v>
      </c>
      <c r="C311" s="43">
        <v>31973</v>
      </c>
      <c r="D311" s="43" t="s">
        <v>1899</v>
      </c>
      <c r="E311" s="43">
        <v>1995</v>
      </c>
      <c r="F311" s="43" t="s">
        <v>2131</v>
      </c>
      <c r="G311" s="56" t="s">
        <v>2097</v>
      </c>
      <c r="H311" s="43">
        <v>9</v>
      </c>
      <c r="I311" s="43">
        <v>1</v>
      </c>
      <c r="J311" s="43">
        <v>1</v>
      </c>
      <c r="K311" s="45">
        <v>2739.21</v>
      </c>
      <c r="L311" s="45">
        <v>2130.9</v>
      </c>
      <c r="M311" s="517">
        <f>VLOOKUP(C311,'Раздел 2'!D298:Q453,14,0)</f>
        <v>2058368.3</v>
      </c>
      <c r="N311" s="45">
        <f>M311</f>
        <v>2058368.3</v>
      </c>
      <c r="O311" s="45">
        <v>0</v>
      </c>
      <c r="P311" s="45">
        <v>0</v>
      </c>
      <c r="Q311" s="45">
        <v>0</v>
      </c>
      <c r="R311" s="57">
        <v>44927</v>
      </c>
      <c r="S311" s="57">
        <v>45291</v>
      </c>
      <c r="U311" s="143"/>
    </row>
    <row r="312" spans="1:21" ht="20.3" x14ac:dyDescent="0.3">
      <c r="A312" s="46" t="s">
        <v>22</v>
      </c>
      <c r="B312" s="46"/>
      <c r="C312" s="403" t="s">
        <v>172</v>
      </c>
      <c r="D312" s="403" t="s">
        <v>172</v>
      </c>
      <c r="E312" s="403" t="s">
        <v>172</v>
      </c>
      <c r="F312" s="403" t="s">
        <v>172</v>
      </c>
      <c r="G312" s="403" t="s">
        <v>172</v>
      </c>
      <c r="H312" s="403" t="s">
        <v>172</v>
      </c>
      <c r="I312" s="403" t="s">
        <v>172</v>
      </c>
      <c r="J312" s="49">
        <f t="shared" ref="J312:Q312" si="19">SUM(J148:J311)</f>
        <v>38</v>
      </c>
      <c r="K312" s="49">
        <f t="shared" si="19"/>
        <v>511238.63000000006</v>
      </c>
      <c r="L312" s="49">
        <f t="shared" si="19"/>
        <v>390826.5909999999</v>
      </c>
      <c r="M312" s="518">
        <f t="shared" si="19"/>
        <v>617869502.63999975</v>
      </c>
      <c r="N312" s="49">
        <f t="shared" si="19"/>
        <v>617869502.63999975</v>
      </c>
      <c r="O312" s="49">
        <f t="shared" si="19"/>
        <v>0</v>
      </c>
      <c r="P312" s="49">
        <f t="shared" si="19"/>
        <v>0</v>
      </c>
      <c r="Q312" s="49">
        <f t="shared" si="19"/>
        <v>0</v>
      </c>
      <c r="R312" s="403" t="s">
        <v>172</v>
      </c>
      <c r="S312" s="403" t="s">
        <v>172</v>
      </c>
      <c r="U312" s="143"/>
    </row>
    <row r="313" spans="1:21" ht="19.649999999999999" x14ac:dyDescent="0.3">
      <c r="A313" s="527" t="s">
        <v>1913</v>
      </c>
      <c r="B313" s="527"/>
      <c r="C313" s="527"/>
      <c r="D313" s="527"/>
      <c r="E313" s="527"/>
      <c r="F313" s="527"/>
      <c r="G313" s="527"/>
      <c r="H313" s="527"/>
      <c r="I313" s="527"/>
      <c r="J313" s="527"/>
      <c r="K313" s="527"/>
      <c r="L313" s="527"/>
      <c r="M313" s="527"/>
      <c r="N313" s="527"/>
      <c r="O313" s="527"/>
      <c r="P313" s="527"/>
      <c r="Q313" s="527"/>
      <c r="R313" s="527"/>
      <c r="S313" s="527"/>
      <c r="U313" s="143"/>
    </row>
    <row r="314" spans="1:21" ht="20.3" x14ac:dyDescent="0.35">
      <c r="A314" s="43">
        <f>A311+1</f>
        <v>298</v>
      </c>
      <c r="B314" s="44" t="s">
        <v>337</v>
      </c>
      <c r="C314" s="43">
        <v>32174</v>
      </c>
      <c r="D314" s="43" t="s">
        <v>1899</v>
      </c>
      <c r="E314" s="43">
        <v>1967</v>
      </c>
      <c r="F314" s="43" t="s">
        <v>2131</v>
      </c>
      <c r="G314" s="56" t="s">
        <v>2098</v>
      </c>
      <c r="H314" s="43">
        <v>4</v>
      </c>
      <c r="I314" s="43">
        <v>3</v>
      </c>
      <c r="J314" s="43" t="s">
        <v>2131</v>
      </c>
      <c r="K314" s="45">
        <v>2137.8000000000002</v>
      </c>
      <c r="L314" s="45">
        <v>1853.6</v>
      </c>
      <c r="M314" s="517">
        <f>VLOOKUP(C314,'Раздел 2'!D307:Q330,14,0)</f>
        <v>3943268.4600000004</v>
      </c>
      <c r="N314" s="45">
        <f t="shared" ref="N314:N337" si="20">M314</f>
        <v>3943268.4600000004</v>
      </c>
      <c r="O314" s="45">
        <v>0</v>
      </c>
      <c r="P314" s="45">
        <v>0</v>
      </c>
      <c r="Q314" s="45">
        <v>0</v>
      </c>
      <c r="R314" s="57">
        <v>44927</v>
      </c>
      <c r="S314" s="57">
        <v>45291</v>
      </c>
      <c r="U314" s="143"/>
    </row>
    <row r="315" spans="1:21" ht="20.3" x14ac:dyDescent="0.35">
      <c r="A315" s="43">
        <f>A314+1</f>
        <v>299</v>
      </c>
      <c r="B315" s="44" t="s">
        <v>49</v>
      </c>
      <c r="C315" s="43">
        <v>32158</v>
      </c>
      <c r="D315" s="43" t="s">
        <v>1899</v>
      </c>
      <c r="E315" s="43">
        <v>1972</v>
      </c>
      <c r="F315" s="43" t="s">
        <v>2131</v>
      </c>
      <c r="G315" s="56" t="s">
        <v>2098</v>
      </c>
      <c r="H315" s="43">
        <v>5</v>
      </c>
      <c r="I315" s="43">
        <v>4</v>
      </c>
      <c r="J315" s="43" t="s">
        <v>2131</v>
      </c>
      <c r="K315" s="45">
        <v>5496.3</v>
      </c>
      <c r="L315" s="45">
        <v>4199.1000000000004</v>
      </c>
      <c r="M315" s="517">
        <f>VLOOKUP(C315,'Раздел 2'!D308:Q331,14,0)</f>
        <v>2760010.9400000004</v>
      </c>
      <c r="N315" s="45">
        <f t="shared" si="20"/>
        <v>2760010.9400000004</v>
      </c>
      <c r="O315" s="45">
        <v>0</v>
      </c>
      <c r="P315" s="45">
        <v>0</v>
      </c>
      <c r="Q315" s="45">
        <v>0</v>
      </c>
      <c r="R315" s="57">
        <v>44927</v>
      </c>
      <c r="S315" s="57">
        <v>45291</v>
      </c>
      <c r="U315" s="143"/>
    </row>
    <row r="316" spans="1:21" ht="20.3" x14ac:dyDescent="0.35">
      <c r="A316" s="43">
        <f t="shared" ref="A316:A337" si="21">A315+1</f>
        <v>300</v>
      </c>
      <c r="B316" s="44" t="s">
        <v>3753</v>
      </c>
      <c r="C316" s="43">
        <v>32160</v>
      </c>
      <c r="D316" s="43" t="s">
        <v>1899</v>
      </c>
      <c r="E316" s="43">
        <v>1970</v>
      </c>
      <c r="F316" s="43" t="s">
        <v>2131</v>
      </c>
      <c r="G316" s="56" t="s">
        <v>2097</v>
      </c>
      <c r="H316" s="43">
        <v>5</v>
      </c>
      <c r="I316" s="43">
        <v>4</v>
      </c>
      <c r="J316" s="43" t="s">
        <v>2131</v>
      </c>
      <c r="K316" s="45">
        <v>5511.4</v>
      </c>
      <c r="L316" s="45">
        <v>3531.5</v>
      </c>
      <c r="M316" s="517">
        <f>VLOOKUP(C316,'Раздел 2'!D309:Q332,14,0)</f>
        <v>6211487.1100000003</v>
      </c>
      <c r="N316" s="45">
        <f t="shared" si="20"/>
        <v>6211487.1100000003</v>
      </c>
      <c r="O316" s="45">
        <v>0</v>
      </c>
      <c r="P316" s="45">
        <v>0</v>
      </c>
      <c r="Q316" s="45">
        <v>0</v>
      </c>
      <c r="R316" s="57">
        <v>44927</v>
      </c>
      <c r="S316" s="57">
        <v>45291</v>
      </c>
      <c r="U316" s="143"/>
    </row>
    <row r="317" spans="1:21" ht="20.3" x14ac:dyDescent="0.35">
      <c r="A317" s="43">
        <f t="shared" si="21"/>
        <v>301</v>
      </c>
      <c r="B317" s="46" t="s">
        <v>3754</v>
      </c>
      <c r="C317" s="43">
        <v>32164</v>
      </c>
      <c r="D317" s="43" t="s">
        <v>1899</v>
      </c>
      <c r="E317" s="43">
        <v>1971</v>
      </c>
      <c r="F317" s="43" t="s">
        <v>2131</v>
      </c>
      <c r="G317" s="56" t="s">
        <v>2097</v>
      </c>
      <c r="H317" s="43">
        <v>5</v>
      </c>
      <c r="I317" s="43">
        <v>2</v>
      </c>
      <c r="J317" s="43" t="s">
        <v>2131</v>
      </c>
      <c r="K317" s="45">
        <v>2365.9</v>
      </c>
      <c r="L317" s="45">
        <v>1469.3</v>
      </c>
      <c r="M317" s="517">
        <f>VLOOKUP(C317,'Раздел 2'!D310:Q332,14,0)</f>
        <v>68344.479999999996</v>
      </c>
      <c r="N317" s="45">
        <f t="shared" si="20"/>
        <v>68344.479999999996</v>
      </c>
      <c r="O317" s="45">
        <v>0</v>
      </c>
      <c r="P317" s="45">
        <v>0</v>
      </c>
      <c r="Q317" s="45">
        <v>0</v>
      </c>
      <c r="R317" s="57">
        <v>44927</v>
      </c>
      <c r="S317" s="57">
        <v>45291</v>
      </c>
      <c r="U317" s="143"/>
    </row>
    <row r="318" spans="1:21" ht="20.3" x14ac:dyDescent="0.35">
      <c r="A318" s="43">
        <f t="shared" si="21"/>
        <v>302</v>
      </c>
      <c r="B318" s="46" t="s">
        <v>3755</v>
      </c>
      <c r="C318" s="43">
        <v>32149</v>
      </c>
      <c r="D318" s="43" t="s">
        <v>1899</v>
      </c>
      <c r="E318" s="43">
        <v>1970</v>
      </c>
      <c r="F318" s="43" t="s">
        <v>2131</v>
      </c>
      <c r="G318" s="56" t="s">
        <v>2097</v>
      </c>
      <c r="H318" s="43">
        <v>5</v>
      </c>
      <c r="I318" s="43">
        <v>4</v>
      </c>
      <c r="J318" s="43" t="s">
        <v>2131</v>
      </c>
      <c r="K318" s="45">
        <v>5550.7</v>
      </c>
      <c r="L318" s="45">
        <v>3570.8</v>
      </c>
      <c r="M318" s="517">
        <f>VLOOKUP(C318,'Раздел 2'!D311:Q333,14,0)</f>
        <v>4970269.0199999996</v>
      </c>
      <c r="N318" s="45">
        <f t="shared" si="20"/>
        <v>4970269.0199999996</v>
      </c>
      <c r="O318" s="45">
        <v>0</v>
      </c>
      <c r="P318" s="45">
        <v>0</v>
      </c>
      <c r="Q318" s="45">
        <v>0</v>
      </c>
      <c r="R318" s="57">
        <v>44927</v>
      </c>
      <c r="S318" s="57">
        <v>45291</v>
      </c>
      <c r="U318" s="143"/>
    </row>
    <row r="319" spans="1:21" ht="20.3" x14ac:dyDescent="0.35">
      <c r="A319" s="43">
        <f t="shared" si="21"/>
        <v>303</v>
      </c>
      <c r="B319" s="46" t="s">
        <v>3756</v>
      </c>
      <c r="C319" s="43">
        <v>32152</v>
      </c>
      <c r="D319" s="43" t="s">
        <v>1899</v>
      </c>
      <c r="E319" s="43">
        <v>1973</v>
      </c>
      <c r="F319" s="43" t="s">
        <v>2131</v>
      </c>
      <c r="G319" s="56" t="s">
        <v>2097</v>
      </c>
      <c r="H319" s="43">
        <v>5</v>
      </c>
      <c r="I319" s="43">
        <v>5</v>
      </c>
      <c r="J319" s="43" t="s">
        <v>2131</v>
      </c>
      <c r="K319" s="45">
        <v>6840.5</v>
      </c>
      <c r="L319" s="45">
        <v>4409.0700000000006</v>
      </c>
      <c r="M319" s="517">
        <f>VLOOKUP(C319,'Раздел 2'!D312:Q334,14,0)</f>
        <v>8706262.5999999996</v>
      </c>
      <c r="N319" s="45">
        <f t="shared" si="20"/>
        <v>8706262.5999999996</v>
      </c>
      <c r="O319" s="45">
        <v>0</v>
      </c>
      <c r="P319" s="45">
        <v>0</v>
      </c>
      <c r="Q319" s="45">
        <v>0</v>
      </c>
      <c r="R319" s="57">
        <v>44927</v>
      </c>
      <c r="S319" s="57">
        <v>45291</v>
      </c>
      <c r="U319" s="143"/>
    </row>
    <row r="320" spans="1:21" ht="20.3" x14ac:dyDescent="0.35">
      <c r="A320" s="43">
        <f t="shared" si="21"/>
        <v>304</v>
      </c>
      <c r="B320" s="46" t="s">
        <v>3757</v>
      </c>
      <c r="C320" s="43">
        <v>32153</v>
      </c>
      <c r="D320" s="43" t="s">
        <v>1899</v>
      </c>
      <c r="E320" s="43">
        <v>1970</v>
      </c>
      <c r="F320" s="43" t="s">
        <v>2131</v>
      </c>
      <c r="G320" s="56" t="s">
        <v>2097</v>
      </c>
      <c r="H320" s="43">
        <v>5</v>
      </c>
      <c r="I320" s="43">
        <v>4</v>
      </c>
      <c r="J320" s="43" t="s">
        <v>2131</v>
      </c>
      <c r="K320" s="45">
        <v>5544.4</v>
      </c>
      <c r="L320" s="45">
        <v>3608.8</v>
      </c>
      <c r="M320" s="517">
        <f>VLOOKUP(C320,'Раздел 2'!D313:Q334,14,0)</f>
        <v>8255553.7300000004</v>
      </c>
      <c r="N320" s="45">
        <f t="shared" si="20"/>
        <v>8255553.7300000004</v>
      </c>
      <c r="O320" s="45">
        <v>0</v>
      </c>
      <c r="P320" s="45">
        <v>0</v>
      </c>
      <c r="Q320" s="45">
        <v>0</v>
      </c>
      <c r="R320" s="57">
        <v>44927</v>
      </c>
      <c r="S320" s="57">
        <v>45291</v>
      </c>
      <c r="U320" s="143"/>
    </row>
    <row r="321" spans="1:21" ht="20.3" x14ac:dyDescent="0.35">
      <c r="A321" s="43">
        <f t="shared" si="21"/>
        <v>305</v>
      </c>
      <c r="B321" s="46" t="s">
        <v>336</v>
      </c>
      <c r="C321" s="43">
        <v>32302</v>
      </c>
      <c r="D321" s="43" t="s">
        <v>1899</v>
      </c>
      <c r="E321" s="43">
        <v>1975</v>
      </c>
      <c r="F321" s="43" t="s">
        <v>2131</v>
      </c>
      <c r="G321" s="56" t="s">
        <v>2098</v>
      </c>
      <c r="H321" s="43">
        <v>5</v>
      </c>
      <c r="I321" s="43">
        <v>6</v>
      </c>
      <c r="J321" s="43" t="s">
        <v>2131</v>
      </c>
      <c r="K321" s="45">
        <v>4918.7</v>
      </c>
      <c r="L321" s="45">
        <v>4498</v>
      </c>
      <c r="M321" s="517">
        <f>VLOOKUP(C321,'Раздел 2'!D314:Q334,14,0)</f>
        <v>6885013.8600000003</v>
      </c>
      <c r="N321" s="45">
        <f t="shared" si="20"/>
        <v>6885013.8600000003</v>
      </c>
      <c r="O321" s="45">
        <v>0</v>
      </c>
      <c r="P321" s="45">
        <v>0</v>
      </c>
      <c r="Q321" s="45">
        <v>0</v>
      </c>
      <c r="R321" s="57">
        <v>44927</v>
      </c>
      <c r="S321" s="57">
        <v>45291</v>
      </c>
      <c r="U321" s="143"/>
    </row>
    <row r="322" spans="1:21" ht="20.3" x14ac:dyDescent="0.35">
      <c r="A322" s="43">
        <f t="shared" si="21"/>
        <v>306</v>
      </c>
      <c r="B322" s="46" t="s">
        <v>1790</v>
      </c>
      <c r="C322" s="43">
        <v>32157</v>
      </c>
      <c r="D322" s="43" t="s">
        <v>1899</v>
      </c>
      <c r="E322" s="43">
        <v>1972</v>
      </c>
      <c r="F322" s="43" t="s">
        <v>2131</v>
      </c>
      <c r="G322" s="56" t="s">
        <v>2098</v>
      </c>
      <c r="H322" s="43">
        <v>5</v>
      </c>
      <c r="I322" s="43">
        <v>4</v>
      </c>
      <c r="J322" s="43" t="s">
        <v>2131</v>
      </c>
      <c r="K322" s="45">
        <v>5405.8</v>
      </c>
      <c r="L322" s="45">
        <v>2706</v>
      </c>
      <c r="M322" s="517">
        <f>VLOOKUP(C322,'Раздел 2'!D315:Q335,14,0)</f>
        <v>3643858.4000000004</v>
      </c>
      <c r="N322" s="45">
        <f t="shared" si="20"/>
        <v>3643858.4000000004</v>
      </c>
      <c r="O322" s="45">
        <v>0</v>
      </c>
      <c r="P322" s="45">
        <v>0</v>
      </c>
      <c r="Q322" s="45">
        <v>0</v>
      </c>
      <c r="R322" s="57">
        <v>44927</v>
      </c>
      <c r="S322" s="57">
        <v>45291</v>
      </c>
      <c r="U322" s="143"/>
    </row>
    <row r="323" spans="1:21" ht="20.3" x14ac:dyDescent="0.35">
      <c r="A323" s="43">
        <f t="shared" si="21"/>
        <v>307</v>
      </c>
      <c r="B323" s="46" t="s">
        <v>1805</v>
      </c>
      <c r="C323" s="43">
        <v>32151</v>
      </c>
      <c r="D323" s="43" t="s">
        <v>1899</v>
      </c>
      <c r="E323" s="43">
        <v>1972</v>
      </c>
      <c r="F323" s="43" t="s">
        <v>2131</v>
      </c>
      <c r="G323" s="56" t="s">
        <v>2097</v>
      </c>
      <c r="H323" s="43">
        <v>5</v>
      </c>
      <c r="I323" s="43">
        <v>5</v>
      </c>
      <c r="J323" s="43" t="s">
        <v>2131</v>
      </c>
      <c r="K323" s="45">
        <v>7176.4</v>
      </c>
      <c r="L323" s="45">
        <v>4662.2999999999993</v>
      </c>
      <c r="M323" s="517">
        <f>VLOOKUP(C323,'Раздел 2'!D316:Q336,14,0)</f>
        <v>7678765.4299999997</v>
      </c>
      <c r="N323" s="45">
        <f t="shared" si="20"/>
        <v>7678765.4299999997</v>
      </c>
      <c r="O323" s="45">
        <v>0</v>
      </c>
      <c r="P323" s="45">
        <v>0</v>
      </c>
      <c r="Q323" s="45">
        <v>0</v>
      </c>
      <c r="R323" s="57">
        <v>44927</v>
      </c>
      <c r="S323" s="57">
        <v>45291</v>
      </c>
      <c r="U323" s="143"/>
    </row>
    <row r="324" spans="1:21" ht="20.3" x14ac:dyDescent="0.35">
      <c r="A324" s="43">
        <f t="shared" si="21"/>
        <v>308</v>
      </c>
      <c r="B324" s="46" t="s">
        <v>1791</v>
      </c>
      <c r="C324" s="43">
        <v>32150</v>
      </c>
      <c r="D324" s="43" t="s">
        <v>1899</v>
      </c>
      <c r="E324" s="43">
        <v>1970</v>
      </c>
      <c r="F324" s="43" t="s">
        <v>2131</v>
      </c>
      <c r="G324" s="56" t="s">
        <v>2097</v>
      </c>
      <c r="H324" s="43">
        <v>5</v>
      </c>
      <c r="I324" s="43">
        <v>4</v>
      </c>
      <c r="J324" s="43" t="s">
        <v>2131</v>
      </c>
      <c r="K324" s="45">
        <v>5569.6</v>
      </c>
      <c r="L324" s="45">
        <v>3547.75</v>
      </c>
      <c r="M324" s="517">
        <f>VLOOKUP(C324,'Раздел 2'!D317:Q337,14,0)</f>
        <v>3921900.5599999996</v>
      </c>
      <c r="N324" s="45">
        <f t="shared" si="20"/>
        <v>3921900.5599999996</v>
      </c>
      <c r="O324" s="45">
        <v>0</v>
      </c>
      <c r="P324" s="45">
        <v>0</v>
      </c>
      <c r="Q324" s="45">
        <v>0</v>
      </c>
      <c r="R324" s="57">
        <v>44927</v>
      </c>
      <c r="S324" s="57">
        <v>45291</v>
      </c>
      <c r="U324" s="143"/>
    </row>
    <row r="325" spans="1:21" ht="20.3" x14ac:dyDescent="0.35">
      <c r="A325" s="43">
        <f t="shared" si="21"/>
        <v>309</v>
      </c>
      <c r="B325" s="46" t="s">
        <v>1792</v>
      </c>
      <c r="C325" s="43">
        <v>32167</v>
      </c>
      <c r="D325" s="43" t="s">
        <v>1899</v>
      </c>
      <c r="E325" s="43">
        <v>1970</v>
      </c>
      <c r="F325" s="43" t="s">
        <v>2131</v>
      </c>
      <c r="G325" s="56" t="s">
        <v>2097</v>
      </c>
      <c r="H325" s="43">
        <v>5</v>
      </c>
      <c r="I325" s="43">
        <v>4</v>
      </c>
      <c r="J325" s="43" t="s">
        <v>2131</v>
      </c>
      <c r="K325" s="45">
        <v>5460.4</v>
      </c>
      <c r="L325" s="45">
        <v>3532.4</v>
      </c>
      <c r="M325" s="517">
        <f>VLOOKUP(C325,'Раздел 2'!D318:Q338,14,0)</f>
        <v>6245709.5800000001</v>
      </c>
      <c r="N325" s="45">
        <f t="shared" si="20"/>
        <v>6245709.5800000001</v>
      </c>
      <c r="O325" s="45">
        <v>0</v>
      </c>
      <c r="P325" s="45">
        <v>0</v>
      </c>
      <c r="Q325" s="45">
        <v>0</v>
      </c>
      <c r="R325" s="57">
        <v>44927</v>
      </c>
      <c r="S325" s="57">
        <v>45291</v>
      </c>
      <c r="U325" s="143"/>
    </row>
    <row r="326" spans="1:21" ht="20.3" x14ac:dyDescent="0.35">
      <c r="A326" s="43">
        <f t="shared" si="21"/>
        <v>310</v>
      </c>
      <c r="B326" s="46" t="s">
        <v>1793</v>
      </c>
      <c r="C326" s="43">
        <v>32272</v>
      </c>
      <c r="D326" s="43" t="s">
        <v>1899</v>
      </c>
      <c r="E326" s="43">
        <v>1969</v>
      </c>
      <c r="F326" s="43" t="s">
        <v>2131</v>
      </c>
      <c r="G326" s="56" t="s">
        <v>2098</v>
      </c>
      <c r="H326" s="43">
        <v>5</v>
      </c>
      <c r="I326" s="43">
        <v>3</v>
      </c>
      <c r="J326" s="43" t="s">
        <v>2131</v>
      </c>
      <c r="K326" s="45">
        <v>3331.4</v>
      </c>
      <c r="L326" s="45">
        <v>2475.84</v>
      </c>
      <c r="M326" s="517">
        <f>VLOOKUP(C326,'Раздел 2'!D319:Q339,14,0)</f>
        <v>5049922.8400000008</v>
      </c>
      <c r="N326" s="45">
        <f t="shared" si="20"/>
        <v>5049922.8400000008</v>
      </c>
      <c r="O326" s="45">
        <v>0</v>
      </c>
      <c r="P326" s="45">
        <v>0</v>
      </c>
      <c r="Q326" s="45">
        <v>0</v>
      </c>
      <c r="R326" s="57">
        <v>44927</v>
      </c>
      <c r="S326" s="57">
        <v>45291</v>
      </c>
      <c r="U326" s="143"/>
    </row>
    <row r="327" spans="1:21" ht="20.3" x14ac:dyDescent="0.35">
      <c r="A327" s="43">
        <f t="shared" si="21"/>
        <v>311</v>
      </c>
      <c r="B327" s="46" t="s">
        <v>1794</v>
      </c>
      <c r="C327" s="43">
        <v>32273</v>
      </c>
      <c r="D327" s="43" t="s">
        <v>1899</v>
      </c>
      <c r="E327" s="43">
        <v>1981</v>
      </c>
      <c r="F327" s="43" t="s">
        <v>2131</v>
      </c>
      <c r="G327" s="56" t="s">
        <v>2097</v>
      </c>
      <c r="H327" s="43">
        <v>5</v>
      </c>
      <c r="I327" s="43">
        <v>4</v>
      </c>
      <c r="J327" s="43" t="s">
        <v>2131</v>
      </c>
      <c r="K327" s="45">
        <v>6662.7</v>
      </c>
      <c r="L327" s="45">
        <v>4088.9</v>
      </c>
      <c r="M327" s="517">
        <f>VLOOKUP(C327,'Раздел 2'!D320:Q340,14,0)</f>
        <v>6455657.2299999995</v>
      </c>
      <c r="N327" s="45">
        <f t="shared" si="20"/>
        <v>6455657.2299999995</v>
      </c>
      <c r="O327" s="45">
        <v>0</v>
      </c>
      <c r="P327" s="45">
        <v>0</v>
      </c>
      <c r="Q327" s="45">
        <v>0</v>
      </c>
      <c r="R327" s="57">
        <v>44927</v>
      </c>
      <c r="S327" s="57">
        <v>45291</v>
      </c>
      <c r="U327" s="143"/>
    </row>
    <row r="328" spans="1:21" ht="20.3" x14ac:dyDescent="0.35">
      <c r="A328" s="43">
        <f t="shared" si="21"/>
        <v>312</v>
      </c>
      <c r="B328" s="46" t="s">
        <v>1795</v>
      </c>
      <c r="C328" s="43">
        <v>32219</v>
      </c>
      <c r="D328" s="43" t="s">
        <v>1899</v>
      </c>
      <c r="E328" s="43">
        <v>1985</v>
      </c>
      <c r="F328" s="43" t="s">
        <v>2131</v>
      </c>
      <c r="G328" s="56" t="s">
        <v>2098</v>
      </c>
      <c r="H328" s="43">
        <v>5</v>
      </c>
      <c r="I328" s="43">
        <v>2</v>
      </c>
      <c r="J328" s="43" t="s">
        <v>2131</v>
      </c>
      <c r="K328" s="45">
        <v>2388</v>
      </c>
      <c r="L328" s="45">
        <v>1436.2</v>
      </c>
      <c r="M328" s="517">
        <f>VLOOKUP(C328,'Раздел 2'!D321:Q341,14,0)</f>
        <v>3042230.4199999995</v>
      </c>
      <c r="N328" s="45">
        <f t="shared" si="20"/>
        <v>3042230.4199999995</v>
      </c>
      <c r="O328" s="45">
        <v>0</v>
      </c>
      <c r="P328" s="45">
        <v>0</v>
      </c>
      <c r="Q328" s="45">
        <v>0</v>
      </c>
      <c r="R328" s="57">
        <v>44927</v>
      </c>
      <c r="S328" s="57">
        <v>45291</v>
      </c>
      <c r="U328" s="143"/>
    </row>
    <row r="329" spans="1:21" ht="20.3" x14ac:dyDescent="0.35">
      <c r="A329" s="43">
        <f t="shared" si="21"/>
        <v>313</v>
      </c>
      <c r="B329" s="46" t="s">
        <v>1796</v>
      </c>
      <c r="C329" s="43">
        <v>32220</v>
      </c>
      <c r="D329" s="43" t="s">
        <v>1899</v>
      </c>
      <c r="E329" s="43">
        <v>1985</v>
      </c>
      <c r="F329" s="43" t="s">
        <v>2131</v>
      </c>
      <c r="G329" s="56" t="s">
        <v>2098</v>
      </c>
      <c r="H329" s="43">
        <v>5</v>
      </c>
      <c r="I329" s="43">
        <v>4</v>
      </c>
      <c r="J329" s="43" t="s">
        <v>2131</v>
      </c>
      <c r="K329" s="45">
        <v>4040.3</v>
      </c>
      <c r="L329" s="45">
        <v>2797.2</v>
      </c>
      <c r="M329" s="517">
        <f>VLOOKUP(C329,'Раздел 2'!D322:Q342,14,0)</f>
        <v>4897247.79</v>
      </c>
      <c r="N329" s="45">
        <f t="shared" si="20"/>
        <v>4897247.79</v>
      </c>
      <c r="O329" s="45">
        <v>0</v>
      </c>
      <c r="P329" s="45">
        <v>0</v>
      </c>
      <c r="Q329" s="45">
        <v>0</v>
      </c>
      <c r="R329" s="57">
        <v>44927</v>
      </c>
      <c r="S329" s="57">
        <v>45291</v>
      </c>
      <c r="U329" s="143"/>
    </row>
    <row r="330" spans="1:21" ht="20.3" x14ac:dyDescent="0.35">
      <c r="A330" s="43">
        <f t="shared" si="21"/>
        <v>314</v>
      </c>
      <c r="B330" s="46" t="s">
        <v>1797</v>
      </c>
      <c r="C330" s="43">
        <v>32207</v>
      </c>
      <c r="D330" s="43" t="s">
        <v>1899</v>
      </c>
      <c r="E330" s="43">
        <v>1975</v>
      </c>
      <c r="F330" s="43" t="s">
        <v>2131</v>
      </c>
      <c r="G330" s="56" t="s">
        <v>2098</v>
      </c>
      <c r="H330" s="43">
        <v>5</v>
      </c>
      <c r="I330" s="43">
        <v>4</v>
      </c>
      <c r="J330" s="43" t="s">
        <v>2131</v>
      </c>
      <c r="K330" s="45">
        <v>5016.3</v>
      </c>
      <c r="L330" s="45">
        <v>3314.9</v>
      </c>
      <c r="M330" s="517">
        <f>VLOOKUP(C330,'Раздел 2'!D323:Q343,14,0)</f>
        <v>6263496.0099999988</v>
      </c>
      <c r="N330" s="45">
        <f t="shared" si="20"/>
        <v>6263496.0099999988</v>
      </c>
      <c r="O330" s="45">
        <v>0</v>
      </c>
      <c r="P330" s="45">
        <v>0</v>
      </c>
      <c r="Q330" s="45">
        <v>0</v>
      </c>
      <c r="R330" s="57">
        <v>44927</v>
      </c>
      <c r="S330" s="57">
        <v>45291</v>
      </c>
      <c r="U330" s="143"/>
    </row>
    <row r="331" spans="1:21" ht="20.3" x14ac:dyDescent="0.35">
      <c r="A331" s="43">
        <f t="shared" si="21"/>
        <v>315</v>
      </c>
      <c r="B331" s="46" t="s">
        <v>1798</v>
      </c>
      <c r="C331" s="43">
        <v>32209</v>
      </c>
      <c r="D331" s="43" t="s">
        <v>1899</v>
      </c>
      <c r="E331" s="43">
        <v>1977</v>
      </c>
      <c r="F331" s="43" t="s">
        <v>2131</v>
      </c>
      <c r="G331" s="56" t="s">
        <v>2098</v>
      </c>
      <c r="H331" s="43">
        <v>5</v>
      </c>
      <c r="I331" s="43">
        <v>4</v>
      </c>
      <c r="J331" s="43" t="s">
        <v>2131</v>
      </c>
      <c r="K331" s="45">
        <v>5353.3</v>
      </c>
      <c r="L331" s="45">
        <v>3690.9</v>
      </c>
      <c r="M331" s="517">
        <f>VLOOKUP(C331,'Раздел 2'!D324:Q344,14,0)</f>
        <v>5913432.9000000004</v>
      </c>
      <c r="N331" s="45">
        <f t="shared" si="20"/>
        <v>5913432.9000000004</v>
      </c>
      <c r="O331" s="45">
        <v>0</v>
      </c>
      <c r="P331" s="45">
        <v>0</v>
      </c>
      <c r="Q331" s="45">
        <v>0</v>
      </c>
      <c r="R331" s="57">
        <v>44927</v>
      </c>
      <c r="S331" s="57">
        <v>45291</v>
      </c>
      <c r="U331" s="143"/>
    </row>
    <row r="332" spans="1:21" ht="20.3" x14ac:dyDescent="0.35">
      <c r="A332" s="43">
        <f t="shared" si="21"/>
        <v>316</v>
      </c>
      <c r="B332" s="46" t="s">
        <v>1799</v>
      </c>
      <c r="C332" s="43">
        <v>32210</v>
      </c>
      <c r="D332" s="43" t="s">
        <v>1899</v>
      </c>
      <c r="E332" s="43">
        <v>1989</v>
      </c>
      <c r="F332" s="43" t="s">
        <v>2131</v>
      </c>
      <c r="G332" s="56" t="s">
        <v>2098</v>
      </c>
      <c r="H332" s="43">
        <v>5</v>
      </c>
      <c r="I332" s="43">
        <v>10</v>
      </c>
      <c r="J332" s="43" t="s">
        <v>2131</v>
      </c>
      <c r="K332" s="45">
        <v>10714.1</v>
      </c>
      <c r="L332" s="45">
        <v>6927.5999999999995</v>
      </c>
      <c r="M332" s="517">
        <f>VLOOKUP(C332,'Раздел 2'!D325:Q345,14,0)</f>
        <v>12582319.230000002</v>
      </c>
      <c r="N332" s="45">
        <f t="shared" si="20"/>
        <v>12582319.230000002</v>
      </c>
      <c r="O332" s="45">
        <v>0</v>
      </c>
      <c r="P332" s="45">
        <v>0</v>
      </c>
      <c r="Q332" s="45">
        <v>0</v>
      </c>
      <c r="R332" s="57">
        <v>44927</v>
      </c>
      <c r="S332" s="57">
        <v>45291</v>
      </c>
      <c r="U332" s="143"/>
    </row>
    <row r="333" spans="1:21" ht="20.3" x14ac:dyDescent="0.35">
      <c r="A333" s="43">
        <f t="shared" si="21"/>
        <v>317</v>
      </c>
      <c r="B333" s="46" t="s">
        <v>1800</v>
      </c>
      <c r="C333" s="43">
        <v>32260</v>
      </c>
      <c r="D333" s="43" t="s">
        <v>1899</v>
      </c>
      <c r="E333" s="43">
        <v>1977</v>
      </c>
      <c r="F333" s="43" t="s">
        <v>2131</v>
      </c>
      <c r="G333" s="56" t="s">
        <v>2098</v>
      </c>
      <c r="H333" s="43">
        <v>5</v>
      </c>
      <c r="I333" s="43">
        <v>4</v>
      </c>
      <c r="J333" s="43" t="s">
        <v>2131</v>
      </c>
      <c r="K333" s="45">
        <v>3590</v>
      </c>
      <c r="L333" s="45">
        <v>3405.5</v>
      </c>
      <c r="M333" s="517">
        <f>VLOOKUP(C333,'Раздел 2'!D326:Q346,14,0)</f>
        <v>4384189.9200000009</v>
      </c>
      <c r="N333" s="45">
        <f t="shared" si="20"/>
        <v>4384189.9200000009</v>
      </c>
      <c r="O333" s="45">
        <v>0</v>
      </c>
      <c r="P333" s="45">
        <v>0</v>
      </c>
      <c r="Q333" s="45">
        <v>0</v>
      </c>
      <c r="R333" s="57">
        <v>44927</v>
      </c>
      <c r="S333" s="57">
        <v>45291</v>
      </c>
      <c r="U333" s="143"/>
    </row>
    <row r="334" spans="1:21" ht="20.3" x14ac:dyDescent="0.35">
      <c r="A334" s="43">
        <f t="shared" si="21"/>
        <v>318</v>
      </c>
      <c r="B334" s="46" t="s">
        <v>1801</v>
      </c>
      <c r="C334" s="43">
        <v>32266</v>
      </c>
      <c r="D334" s="43" t="s">
        <v>1899</v>
      </c>
      <c r="E334" s="43">
        <v>1991</v>
      </c>
      <c r="F334" s="43" t="s">
        <v>2131</v>
      </c>
      <c r="G334" s="56" t="s">
        <v>2098</v>
      </c>
      <c r="H334" s="43">
        <v>5</v>
      </c>
      <c r="I334" s="43">
        <v>6</v>
      </c>
      <c r="J334" s="43" t="s">
        <v>2131</v>
      </c>
      <c r="K334" s="45">
        <v>4820.6000000000004</v>
      </c>
      <c r="L334" s="45">
        <v>4149.1000000000004</v>
      </c>
      <c r="M334" s="517">
        <f>VLOOKUP(C334,'Раздел 2'!D327:Q347,14,0)</f>
        <v>7424518.0499999998</v>
      </c>
      <c r="N334" s="45">
        <f t="shared" si="20"/>
        <v>7424518.0499999998</v>
      </c>
      <c r="O334" s="45">
        <v>0</v>
      </c>
      <c r="P334" s="45">
        <v>0</v>
      </c>
      <c r="Q334" s="45">
        <v>0</v>
      </c>
      <c r="R334" s="57">
        <v>44927</v>
      </c>
      <c r="S334" s="57">
        <v>45291</v>
      </c>
      <c r="U334" s="143"/>
    </row>
    <row r="335" spans="1:21" ht="20.3" x14ac:dyDescent="0.35">
      <c r="A335" s="43">
        <f t="shared" si="21"/>
        <v>319</v>
      </c>
      <c r="B335" s="46" t="s">
        <v>1802</v>
      </c>
      <c r="C335" s="43">
        <v>32304</v>
      </c>
      <c r="D335" s="43" t="s">
        <v>1899</v>
      </c>
      <c r="E335" s="43">
        <v>1996</v>
      </c>
      <c r="F335" s="43" t="s">
        <v>2131</v>
      </c>
      <c r="G335" s="56" t="s">
        <v>2098</v>
      </c>
      <c r="H335" s="43">
        <v>5</v>
      </c>
      <c r="I335" s="43">
        <v>6</v>
      </c>
      <c r="J335" s="43" t="s">
        <v>2131</v>
      </c>
      <c r="K335" s="45">
        <v>3893</v>
      </c>
      <c r="L335" s="45">
        <v>3371.5</v>
      </c>
      <c r="M335" s="517">
        <f>VLOOKUP(C335,'Раздел 2'!D328:Q348,14,0)</f>
        <v>5332643.43</v>
      </c>
      <c r="N335" s="45">
        <f t="shared" si="20"/>
        <v>5332643.43</v>
      </c>
      <c r="O335" s="45">
        <v>0</v>
      </c>
      <c r="P335" s="45">
        <v>0</v>
      </c>
      <c r="Q335" s="45">
        <v>0</v>
      </c>
      <c r="R335" s="57">
        <v>44927</v>
      </c>
      <c r="S335" s="57">
        <v>45291</v>
      </c>
      <c r="U335" s="143"/>
    </row>
    <row r="336" spans="1:21" ht="20.3" x14ac:dyDescent="0.35">
      <c r="A336" s="43">
        <f t="shared" si="21"/>
        <v>320</v>
      </c>
      <c r="B336" s="46" t="s">
        <v>1803</v>
      </c>
      <c r="C336" s="43">
        <v>32298</v>
      </c>
      <c r="D336" s="43" t="s">
        <v>1899</v>
      </c>
      <c r="E336" s="43">
        <v>1983</v>
      </c>
      <c r="F336" s="43" t="s">
        <v>2131</v>
      </c>
      <c r="G336" s="56" t="s">
        <v>2098</v>
      </c>
      <c r="H336" s="43">
        <v>5</v>
      </c>
      <c r="I336" s="43">
        <v>4</v>
      </c>
      <c r="J336" s="43" t="s">
        <v>2131</v>
      </c>
      <c r="K336" s="45">
        <v>3184.9</v>
      </c>
      <c r="L336" s="45">
        <v>2856.6</v>
      </c>
      <c r="M336" s="517">
        <f>VLOOKUP(C336,'Раздел 2'!D329:Q349,14,0)</f>
        <v>4070017.1499999994</v>
      </c>
      <c r="N336" s="45">
        <f t="shared" si="20"/>
        <v>4070017.1499999994</v>
      </c>
      <c r="O336" s="45">
        <v>0</v>
      </c>
      <c r="P336" s="45">
        <v>0</v>
      </c>
      <c r="Q336" s="45">
        <v>0</v>
      </c>
      <c r="R336" s="57">
        <v>44927</v>
      </c>
      <c r="S336" s="57">
        <v>45291</v>
      </c>
      <c r="U336" s="143"/>
    </row>
    <row r="337" spans="1:21" ht="20.3" x14ac:dyDescent="0.35">
      <c r="A337" s="43">
        <f t="shared" si="21"/>
        <v>321</v>
      </c>
      <c r="B337" s="46" t="s">
        <v>1804</v>
      </c>
      <c r="C337" s="43">
        <v>32230</v>
      </c>
      <c r="D337" s="43" t="s">
        <v>1899</v>
      </c>
      <c r="E337" s="43">
        <v>1975</v>
      </c>
      <c r="F337" s="43" t="s">
        <v>2131</v>
      </c>
      <c r="G337" s="56" t="s">
        <v>2098</v>
      </c>
      <c r="H337" s="43">
        <v>5</v>
      </c>
      <c r="I337" s="43">
        <v>4</v>
      </c>
      <c r="J337" s="43" t="s">
        <v>2131</v>
      </c>
      <c r="K337" s="45">
        <v>3523.9</v>
      </c>
      <c r="L337" s="45">
        <v>3224.9</v>
      </c>
      <c r="M337" s="517">
        <f>VLOOKUP(C337,'Раздел 2'!D330:Q349,14,0)</f>
        <v>5854882.6800000006</v>
      </c>
      <c r="N337" s="45">
        <f t="shared" si="20"/>
        <v>5854882.6800000006</v>
      </c>
      <c r="O337" s="45">
        <v>0</v>
      </c>
      <c r="P337" s="45">
        <v>0</v>
      </c>
      <c r="Q337" s="45">
        <v>0</v>
      </c>
      <c r="R337" s="57">
        <v>44927</v>
      </c>
      <c r="S337" s="57">
        <v>45291</v>
      </c>
      <c r="U337" s="143"/>
    </row>
    <row r="338" spans="1:21" ht="20.3" x14ac:dyDescent="0.3">
      <c r="A338" s="46" t="s">
        <v>22</v>
      </c>
      <c r="B338" s="46"/>
      <c r="C338" s="403" t="s">
        <v>172</v>
      </c>
      <c r="D338" s="403" t="s">
        <v>172</v>
      </c>
      <c r="E338" s="403" t="s">
        <v>172</v>
      </c>
      <c r="F338" s="403" t="s">
        <v>172</v>
      </c>
      <c r="G338" s="403" t="s">
        <v>172</v>
      </c>
      <c r="H338" s="403" t="s">
        <v>172</v>
      </c>
      <c r="I338" s="403" t="s">
        <v>172</v>
      </c>
      <c r="J338" s="49">
        <f>SUM(J314:J337)</f>
        <v>0</v>
      </c>
      <c r="K338" s="49">
        <f t="shared" ref="K338:Q338" si="22">SUM(K314:K337)</f>
        <v>118496.40000000001</v>
      </c>
      <c r="L338" s="49">
        <f t="shared" si="22"/>
        <v>83327.760000000009</v>
      </c>
      <c r="M338" s="518">
        <f t="shared" si="22"/>
        <v>134561001.82000005</v>
      </c>
      <c r="N338" s="49">
        <f t="shared" si="22"/>
        <v>134561001.82000005</v>
      </c>
      <c r="O338" s="49">
        <f t="shared" si="22"/>
        <v>0</v>
      </c>
      <c r="P338" s="49">
        <f t="shared" si="22"/>
        <v>0</v>
      </c>
      <c r="Q338" s="49">
        <f t="shared" si="22"/>
        <v>0</v>
      </c>
      <c r="R338" s="403" t="s">
        <v>172</v>
      </c>
      <c r="S338" s="403" t="s">
        <v>172</v>
      </c>
      <c r="U338" s="143"/>
    </row>
    <row r="339" spans="1:21" ht="19.649999999999999" x14ac:dyDescent="0.3">
      <c r="A339" s="527" t="s">
        <v>1914</v>
      </c>
      <c r="B339" s="527"/>
      <c r="C339" s="527"/>
      <c r="D339" s="527"/>
      <c r="E339" s="527"/>
      <c r="F339" s="527"/>
      <c r="G339" s="527"/>
      <c r="H339" s="527"/>
      <c r="I339" s="527"/>
      <c r="J339" s="527"/>
      <c r="K339" s="527"/>
      <c r="L339" s="527"/>
      <c r="M339" s="527"/>
      <c r="N339" s="527"/>
      <c r="O339" s="527"/>
      <c r="P339" s="527"/>
      <c r="Q339" s="527"/>
      <c r="R339" s="527"/>
      <c r="S339" s="527"/>
      <c r="U339" s="143"/>
    </row>
    <row r="340" spans="1:21" ht="20.3" x14ac:dyDescent="0.35">
      <c r="A340" s="43">
        <f>A337+1</f>
        <v>322</v>
      </c>
      <c r="B340" s="48" t="s">
        <v>2189</v>
      </c>
      <c r="C340" s="43">
        <v>32591</v>
      </c>
      <c r="D340" s="43" t="s">
        <v>1899</v>
      </c>
      <c r="E340" s="43">
        <v>1992</v>
      </c>
      <c r="F340" s="43" t="s">
        <v>2131</v>
      </c>
      <c r="G340" s="56" t="s">
        <v>2097</v>
      </c>
      <c r="H340" s="43">
        <v>9</v>
      </c>
      <c r="I340" s="43">
        <v>2</v>
      </c>
      <c r="J340" s="43">
        <v>1</v>
      </c>
      <c r="K340" s="45">
        <v>6239.2</v>
      </c>
      <c r="L340" s="45">
        <v>4137.5</v>
      </c>
      <c r="M340" s="517">
        <f>VLOOKUP(C340,'Раздел 2'!D333:Q662,14,0)</f>
        <v>2061126.7999999998</v>
      </c>
      <c r="N340" s="45">
        <f t="shared" ref="N340:N374" si="23">M340</f>
        <v>2061126.7999999998</v>
      </c>
      <c r="O340" s="45">
        <v>0</v>
      </c>
      <c r="P340" s="45">
        <v>0</v>
      </c>
      <c r="Q340" s="45">
        <f t="shared" ref="Q340:Q371" si="24">P340</f>
        <v>0</v>
      </c>
      <c r="R340" s="57">
        <v>44927</v>
      </c>
      <c r="S340" s="57">
        <v>45291</v>
      </c>
      <c r="U340" s="143"/>
    </row>
    <row r="341" spans="1:21" ht="20.3" x14ac:dyDescent="0.35">
      <c r="A341" s="43">
        <f t="shared" ref="A341:A398" si="25">A340+1</f>
        <v>323</v>
      </c>
      <c r="B341" s="48" t="s">
        <v>2190</v>
      </c>
      <c r="C341" s="43">
        <v>32592</v>
      </c>
      <c r="D341" s="43" t="s">
        <v>1899</v>
      </c>
      <c r="E341" s="43">
        <v>1991</v>
      </c>
      <c r="F341" s="43" t="s">
        <v>2131</v>
      </c>
      <c r="G341" s="56" t="s">
        <v>2098</v>
      </c>
      <c r="H341" s="43">
        <v>9</v>
      </c>
      <c r="I341" s="43">
        <v>2</v>
      </c>
      <c r="J341" s="43">
        <v>1</v>
      </c>
      <c r="K341" s="45">
        <v>3831.4</v>
      </c>
      <c r="L341" s="45">
        <v>3215.5</v>
      </c>
      <c r="M341" s="517">
        <f>VLOOKUP(C341,'Раздел 2'!D334:Q663,14,0)</f>
        <v>2061126.7999999998</v>
      </c>
      <c r="N341" s="45">
        <f t="shared" si="23"/>
        <v>2061126.7999999998</v>
      </c>
      <c r="O341" s="45">
        <v>0</v>
      </c>
      <c r="P341" s="45">
        <v>0</v>
      </c>
      <c r="Q341" s="45">
        <f t="shared" si="24"/>
        <v>0</v>
      </c>
      <c r="R341" s="57">
        <v>44927</v>
      </c>
      <c r="S341" s="57">
        <v>45291</v>
      </c>
      <c r="U341" s="143"/>
    </row>
    <row r="342" spans="1:21" ht="20.3" x14ac:dyDescent="0.35">
      <c r="A342" s="43">
        <f>A341+1</f>
        <v>324</v>
      </c>
      <c r="B342" s="48" t="s">
        <v>2191</v>
      </c>
      <c r="C342" s="43">
        <v>35365</v>
      </c>
      <c r="D342" s="43" t="s">
        <v>1899</v>
      </c>
      <c r="E342" s="43">
        <v>1974</v>
      </c>
      <c r="F342" s="43" t="s">
        <v>2131</v>
      </c>
      <c r="G342" s="56" t="s">
        <v>2097</v>
      </c>
      <c r="H342" s="43">
        <v>5</v>
      </c>
      <c r="I342" s="43">
        <v>4</v>
      </c>
      <c r="J342" s="43" t="s">
        <v>2131</v>
      </c>
      <c r="K342" s="45">
        <v>2756.1</v>
      </c>
      <c r="L342" s="45">
        <v>2756.1</v>
      </c>
      <c r="M342" s="517">
        <f>VLOOKUP(C342,'Раздел 2'!D335:Q664,14,0)</f>
        <v>2638764.63</v>
      </c>
      <c r="N342" s="45">
        <f t="shared" si="23"/>
        <v>2638764.63</v>
      </c>
      <c r="O342" s="45">
        <v>0</v>
      </c>
      <c r="P342" s="45">
        <v>0</v>
      </c>
      <c r="Q342" s="45">
        <f t="shared" si="24"/>
        <v>0</v>
      </c>
      <c r="R342" s="57">
        <v>44927</v>
      </c>
      <c r="S342" s="57">
        <v>45291</v>
      </c>
      <c r="U342" s="143"/>
    </row>
    <row r="343" spans="1:21" ht="20.3" x14ac:dyDescent="0.35">
      <c r="A343" s="43">
        <f t="shared" si="25"/>
        <v>325</v>
      </c>
      <c r="B343" s="48" t="s">
        <v>2188</v>
      </c>
      <c r="C343" s="43">
        <v>35457</v>
      </c>
      <c r="D343" s="43" t="s">
        <v>1899</v>
      </c>
      <c r="E343" s="43">
        <v>1958</v>
      </c>
      <c r="F343" s="43" t="s">
        <v>2131</v>
      </c>
      <c r="G343" s="56" t="s">
        <v>2098</v>
      </c>
      <c r="H343" s="43">
        <v>4</v>
      </c>
      <c r="I343" s="43">
        <v>2</v>
      </c>
      <c r="J343" s="43" t="s">
        <v>2131</v>
      </c>
      <c r="K343" s="45">
        <v>1270</v>
      </c>
      <c r="L343" s="45">
        <v>1126.9000000000001</v>
      </c>
      <c r="M343" s="517">
        <f>VLOOKUP(C343,'Раздел 2'!D336:Q665,14,0)</f>
        <v>15338.9</v>
      </c>
      <c r="N343" s="45">
        <f t="shared" si="23"/>
        <v>15338.9</v>
      </c>
      <c r="O343" s="45">
        <v>0</v>
      </c>
      <c r="P343" s="45">
        <v>0</v>
      </c>
      <c r="Q343" s="45">
        <f t="shared" si="24"/>
        <v>0</v>
      </c>
      <c r="R343" s="57">
        <v>44927</v>
      </c>
      <c r="S343" s="57">
        <v>45291</v>
      </c>
      <c r="U343" s="143"/>
    </row>
    <row r="344" spans="1:21" ht="20.3" x14ac:dyDescent="0.35">
      <c r="A344" s="43">
        <f t="shared" si="25"/>
        <v>326</v>
      </c>
      <c r="B344" s="48" t="s">
        <v>2194</v>
      </c>
      <c r="C344" s="43">
        <v>33246</v>
      </c>
      <c r="D344" s="43" t="s">
        <v>1899</v>
      </c>
      <c r="E344" s="43">
        <v>1980</v>
      </c>
      <c r="F344" s="43" t="s">
        <v>2131</v>
      </c>
      <c r="G344" s="56" t="s">
        <v>2097</v>
      </c>
      <c r="H344" s="43">
        <v>9</v>
      </c>
      <c r="I344" s="43">
        <v>11</v>
      </c>
      <c r="J344" s="43" t="s">
        <v>2131</v>
      </c>
      <c r="K344" s="45">
        <v>31776.5</v>
      </c>
      <c r="L344" s="45">
        <v>22149.8</v>
      </c>
      <c r="M344" s="517">
        <f>VLOOKUP(C344,'Раздел 2'!D337:Q666,14,0)</f>
        <v>34580837.600000001</v>
      </c>
      <c r="N344" s="45">
        <f t="shared" si="23"/>
        <v>34580837.600000001</v>
      </c>
      <c r="O344" s="45">
        <v>0</v>
      </c>
      <c r="P344" s="45">
        <v>0</v>
      </c>
      <c r="Q344" s="45">
        <f t="shared" si="24"/>
        <v>0</v>
      </c>
      <c r="R344" s="57">
        <v>44927</v>
      </c>
      <c r="S344" s="57">
        <v>45291</v>
      </c>
      <c r="U344" s="143"/>
    </row>
    <row r="345" spans="1:21" ht="20.3" x14ac:dyDescent="0.35">
      <c r="A345" s="43">
        <f t="shared" si="25"/>
        <v>327</v>
      </c>
      <c r="B345" s="48" t="s">
        <v>2193</v>
      </c>
      <c r="C345" s="43">
        <v>36073</v>
      </c>
      <c r="D345" s="43" t="s">
        <v>1899</v>
      </c>
      <c r="E345" s="43">
        <v>1938</v>
      </c>
      <c r="F345" s="43" t="s">
        <v>2131</v>
      </c>
      <c r="G345" s="56" t="s">
        <v>2098</v>
      </c>
      <c r="H345" s="43">
        <v>4</v>
      </c>
      <c r="I345" s="43">
        <v>3</v>
      </c>
      <c r="J345" s="43" t="s">
        <v>2131</v>
      </c>
      <c r="K345" s="45">
        <v>2223.6999999999998</v>
      </c>
      <c r="L345" s="45">
        <v>1551.5</v>
      </c>
      <c r="M345" s="517">
        <f>VLOOKUP(C345,'Раздел 2'!D338:Q667,14,0)</f>
        <v>1173905.9899999998</v>
      </c>
      <c r="N345" s="45">
        <f t="shared" si="23"/>
        <v>1173905.9899999998</v>
      </c>
      <c r="O345" s="45">
        <v>0</v>
      </c>
      <c r="P345" s="45">
        <v>0</v>
      </c>
      <c r="Q345" s="45">
        <f t="shared" si="24"/>
        <v>0</v>
      </c>
      <c r="R345" s="57">
        <v>44927</v>
      </c>
      <c r="S345" s="57">
        <v>45291</v>
      </c>
      <c r="U345" s="143"/>
    </row>
    <row r="346" spans="1:21" ht="20.3" x14ac:dyDescent="0.35">
      <c r="A346" s="43">
        <f t="shared" si="25"/>
        <v>328</v>
      </c>
      <c r="B346" s="48" t="s">
        <v>2192</v>
      </c>
      <c r="C346" s="43">
        <v>36431</v>
      </c>
      <c r="D346" s="43" t="s">
        <v>1899</v>
      </c>
      <c r="E346" s="43">
        <v>1955</v>
      </c>
      <c r="F346" s="43" t="s">
        <v>2131</v>
      </c>
      <c r="G346" s="56" t="s">
        <v>2098</v>
      </c>
      <c r="H346" s="43">
        <v>5</v>
      </c>
      <c r="I346" s="43">
        <v>4</v>
      </c>
      <c r="J346" s="43" t="s">
        <v>2131</v>
      </c>
      <c r="K346" s="45">
        <v>3605.8</v>
      </c>
      <c r="L346" s="45">
        <v>3137.4</v>
      </c>
      <c r="M346" s="517">
        <f>VLOOKUP(C346,'Раздел 2'!D339:Q668,14,0)</f>
        <v>6481273.8699999992</v>
      </c>
      <c r="N346" s="45">
        <f t="shared" si="23"/>
        <v>6481273.8699999992</v>
      </c>
      <c r="O346" s="45">
        <v>0</v>
      </c>
      <c r="P346" s="45">
        <v>0</v>
      </c>
      <c r="Q346" s="45">
        <f t="shared" si="24"/>
        <v>0</v>
      </c>
      <c r="R346" s="57">
        <v>44927</v>
      </c>
      <c r="S346" s="57">
        <v>45291</v>
      </c>
      <c r="U346" s="143"/>
    </row>
    <row r="347" spans="1:21" ht="20.3" x14ac:dyDescent="0.35">
      <c r="A347" s="43">
        <f t="shared" si="25"/>
        <v>329</v>
      </c>
      <c r="B347" s="48" t="s">
        <v>3041</v>
      </c>
      <c r="C347" s="43">
        <v>33103</v>
      </c>
      <c r="D347" s="43" t="s">
        <v>1899</v>
      </c>
      <c r="E347" s="43">
        <v>1989</v>
      </c>
      <c r="F347" s="43" t="s">
        <v>2131</v>
      </c>
      <c r="G347" s="56" t="s">
        <v>2098</v>
      </c>
      <c r="H347" s="43">
        <v>5</v>
      </c>
      <c r="I347" s="43">
        <v>2</v>
      </c>
      <c r="J347" s="43" t="s">
        <v>2131</v>
      </c>
      <c r="K347" s="45">
        <v>6194</v>
      </c>
      <c r="L347" s="45">
        <v>4301</v>
      </c>
      <c r="M347" s="517">
        <f>VLOOKUP(C347,'Раздел 2'!D340:Q669,14,0)</f>
        <v>198448.8</v>
      </c>
      <c r="N347" s="45">
        <f t="shared" si="23"/>
        <v>198448.8</v>
      </c>
      <c r="O347" s="45">
        <v>0</v>
      </c>
      <c r="P347" s="45">
        <v>0</v>
      </c>
      <c r="Q347" s="45">
        <f t="shared" si="24"/>
        <v>0</v>
      </c>
      <c r="R347" s="57">
        <v>44927</v>
      </c>
      <c r="S347" s="57">
        <v>45291</v>
      </c>
      <c r="U347" s="143"/>
    </row>
    <row r="348" spans="1:21" ht="20.3" x14ac:dyDescent="0.35">
      <c r="A348" s="43">
        <f t="shared" si="25"/>
        <v>330</v>
      </c>
      <c r="B348" s="47" t="s">
        <v>342</v>
      </c>
      <c r="C348" s="43">
        <v>33436</v>
      </c>
      <c r="D348" s="43" t="s">
        <v>1899</v>
      </c>
      <c r="E348" s="43">
        <v>1977</v>
      </c>
      <c r="F348" s="43" t="s">
        <v>2131</v>
      </c>
      <c r="G348" s="56" t="s">
        <v>2098</v>
      </c>
      <c r="H348" s="43">
        <v>9</v>
      </c>
      <c r="I348" s="43">
        <v>2</v>
      </c>
      <c r="J348" s="43" t="s">
        <v>2131</v>
      </c>
      <c r="K348" s="45">
        <v>5253.1</v>
      </c>
      <c r="L348" s="45">
        <v>4328.1000000000004</v>
      </c>
      <c r="M348" s="517">
        <f>VLOOKUP(C348,'Раздел 2'!D341:Q670,14,0)</f>
        <v>4789569.3099999996</v>
      </c>
      <c r="N348" s="45">
        <f t="shared" si="23"/>
        <v>4789569.3099999996</v>
      </c>
      <c r="O348" s="45">
        <v>0</v>
      </c>
      <c r="P348" s="45">
        <v>0</v>
      </c>
      <c r="Q348" s="45">
        <f t="shared" si="24"/>
        <v>0</v>
      </c>
      <c r="R348" s="57">
        <v>44927</v>
      </c>
      <c r="S348" s="57">
        <v>45291</v>
      </c>
      <c r="U348" s="143"/>
    </row>
    <row r="349" spans="1:21" ht="20.3" x14ac:dyDescent="0.35">
      <c r="A349" s="43">
        <f t="shared" si="25"/>
        <v>331</v>
      </c>
      <c r="B349" s="47" t="s">
        <v>1219</v>
      </c>
      <c r="C349" s="43">
        <v>33449</v>
      </c>
      <c r="D349" s="43" t="s">
        <v>1899</v>
      </c>
      <c r="E349" s="43">
        <v>1969</v>
      </c>
      <c r="F349" s="43" t="s">
        <v>2131</v>
      </c>
      <c r="G349" s="56" t="s">
        <v>2098</v>
      </c>
      <c r="H349" s="43">
        <v>4</v>
      </c>
      <c r="I349" s="43">
        <v>4</v>
      </c>
      <c r="J349" s="43" t="s">
        <v>2131</v>
      </c>
      <c r="K349" s="45">
        <v>3022.8</v>
      </c>
      <c r="L349" s="45">
        <v>2711.6</v>
      </c>
      <c r="M349" s="517">
        <f>VLOOKUP(C349,'Раздел 2'!D342:Q671,14,0)</f>
        <v>4209811.29</v>
      </c>
      <c r="N349" s="45">
        <f t="shared" si="23"/>
        <v>4209811.29</v>
      </c>
      <c r="O349" s="45">
        <v>0</v>
      </c>
      <c r="P349" s="45">
        <v>0</v>
      </c>
      <c r="Q349" s="45">
        <f t="shared" si="24"/>
        <v>0</v>
      </c>
      <c r="R349" s="57">
        <v>44927</v>
      </c>
      <c r="S349" s="57">
        <v>45291</v>
      </c>
      <c r="U349" s="143"/>
    </row>
    <row r="350" spans="1:21" ht="20.3" x14ac:dyDescent="0.35">
      <c r="A350" s="43">
        <f t="shared" si="25"/>
        <v>332</v>
      </c>
      <c r="B350" s="48" t="s">
        <v>61</v>
      </c>
      <c r="C350" s="43">
        <v>33477</v>
      </c>
      <c r="D350" s="43" t="s">
        <v>1899</v>
      </c>
      <c r="E350" s="43">
        <v>1937</v>
      </c>
      <c r="F350" s="43" t="s">
        <v>2131</v>
      </c>
      <c r="G350" s="56" t="s">
        <v>2098</v>
      </c>
      <c r="H350" s="43">
        <v>4</v>
      </c>
      <c r="I350" s="43">
        <v>4</v>
      </c>
      <c r="J350" s="43" t="s">
        <v>2131</v>
      </c>
      <c r="K350" s="45">
        <v>2668.9</v>
      </c>
      <c r="L350" s="45">
        <v>1904</v>
      </c>
      <c r="M350" s="517">
        <f>VLOOKUP(C350,'Раздел 2'!D343:Q672,14,0)</f>
        <v>143381.82999999996</v>
      </c>
      <c r="N350" s="45">
        <f t="shared" si="23"/>
        <v>143381.82999999996</v>
      </c>
      <c r="O350" s="45">
        <v>0</v>
      </c>
      <c r="P350" s="45">
        <v>0</v>
      </c>
      <c r="Q350" s="45">
        <f t="shared" si="24"/>
        <v>0</v>
      </c>
      <c r="R350" s="57">
        <v>44927</v>
      </c>
      <c r="S350" s="57">
        <v>45291</v>
      </c>
      <c r="U350" s="143"/>
    </row>
    <row r="351" spans="1:21" ht="20.3" x14ac:dyDescent="0.35">
      <c r="A351" s="43">
        <f t="shared" si="25"/>
        <v>333</v>
      </c>
      <c r="B351" s="47" t="s">
        <v>1674</v>
      </c>
      <c r="C351" s="43">
        <v>33566</v>
      </c>
      <c r="D351" s="43" t="s">
        <v>1899</v>
      </c>
      <c r="E351" s="43">
        <v>1917</v>
      </c>
      <c r="F351" s="43" t="s">
        <v>2131</v>
      </c>
      <c r="G351" s="56" t="s">
        <v>2103</v>
      </c>
      <c r="H351" s="43">
        <v>2</v>
      </c>
      <c r="I351" s="43">
        <v>2</v>
      </c>
      <c r="J351" s="43" t="s">
        <v>2131</v>
      </c>
      <c r="K351" s="45">
        <v>285</v>
      </c>
      <c r="L351" s="45">
        <v>198.22</v>
      </c>
      <c r="M351" s="517">
        <f>VLOOKUP(C351,'Раздел 2'!D344:Q673,14,0)</f>
        <v>116291.9</v>
      </c>
      <c r="N351" s="45">
        <f t="shared" si="23"/>
        <v>116291.9</v>
      </c>
      <c r="O351" s="45">
        <v>0</v>
      </c>
      <c r="P351" s="45">
        <v>0</v>
      </c>
      <c r="Q351" s="45">
        <f t="shared" si="24"/>
        <v>0</v>
      </c>
      <c r="R351" s="57">
        <v>44927</v>
      </c>
      <c r="S351" s="57">
        <v>45291</v>
      </c>
      <c r="U351" s="143"/>
    </row>
    <row r="352" spans="1:21" ht="20.3" x14ac:dyDescent="0.35">
      <c r="A352" s="43">
        <f t="shared" si="25"/>
        <v>334</v>
      </c>
      <c r="B352" s="48" t="s">
        <v>1740</v>
      </c>
      <c r="C352" s="43">
        <v>33577</v>
      </c>
      <c r="D352" s="43" t="s">
        <v>1899</v>
      </c>
      <c r="E352" s="43">
        <v>1962</v>
      </c>
      <c r="F352" s="43" t="s">
        <v>2131</v>
      </c>
      <c r="G352" s="56" t="s">
        <v>2097</v>
      </c>
      <c r="H352" s="43">
        <v>5</v>
      </c>
      <c r="I352" s="43">
        <v>3</v>
      </c>
      <c r="J352" s="43" t="s">
        <v>2131</v>
      </c>
      <c r="K352" s="45">
        <v>2546.6999999999998</v>
      </c>
      <c r="L352" s="45">
        <v>1664.3</v>
      </c>
      <c r="M352" s="517">
        <f>VLOOKUP(C352,'Раздел 2'!D345:Q674,14,0)</f>
        <v>356895.28</v>
      </c>
      <c r="N352" s="45">
        <f t="shared" si="23"/>
        <v>356895.28</v>
      </c>
      <c r="O352" s="45">
        <v>0</v>
      </c>
      <c r="P352" s="45">
        <v>0</v>
      </c>
      <c r="Q352" s="45">
        <f t="shared" si="24"/>
        <v>0</v>
      </c>
      <c r="R352" s="57">
        <v>44927</v>
      </c>
      <c r="S352" s="57">
        <v>45291</v>
      </c>
      <c r="U352" s="143"/>
    </row>
    <row r="353" spans="1:21" ht="20.3" x14ac:dyDescent="0.35">
      <c r="A353" s="43">
        <f t="shared" si="25"/>
        <v>335</v>
      </c>
      <c r="B353" s="47" t="s">
        <v>3758</v>
      </c>
      <c r="C353" s="43">
        <v>33749</v>
      </c>
      <c r="D353" s="43" t="s">
        <v>1899</v>
      </c>
      <c r="E353" s="43">
        <v>1968</v>
      </c>
      <c r="F353" s="43" t="s">
        <v>2131</v>
      </c>
      <c r="G353" s="56" t="s">
        <v>2097</v>
      </c>
      <c r="H353" s="43">
        <v>4</v>
      </c>
      <c r="I353" s="43">
        <v>3</v>
      </c>
      <c r="J353" s="43" t="s">
        <v>2131</v>
      </c>
      <c r="K353" s="45">
        <v>3564.7</v>
      </c>
      <c r="L353" s="45">
        <v>2043.2</v>
      </c>
      <c r="M353" s="517">
        <f>VLOOKUP(C353,'Раздел 2'!D346:Q675,14,0)</f>
        <v>3899976.97</v>
      </c>
      <c r="N353" s="45">
        <f t="shared" si="23"/>
        <v>3899976.97</v>
      </c>
      <c r="O353" s="45">
        <v>0</v>
      </c>
      <c r="P353" s="45">
        <v>0</v>
      </c>
      <c r="Q353" s="45">
        <f t="shared" si="24"/>
        <v>0</v>
      </c>
      <c r="R353" s="57">
        <v>44927</v>
      </c>
      <c r="S353" s="57">
        <v>45291</v>
      </c>
      <c r="U353" s="143"/>
    </row>
    <row r="354" spans="1:21" ht="20.3" x14ac:dyDescent="0.35">
      <c r="A354" s="43">
        <f t="shared" si="25"/>
        <v>336</v>
      </c>
      <c r="B354" s="47" t="s">
        <v>346</v>
      </c>
      <c r="C354" s="43">
        <v>33875</v>
      </c>
      <c r="D354" s="43" t="s">
        <v>1899</v>
      </c>
      <c r="E354" s="43">
        <v>1973</v>
      </c>
      <c r="F354" s="43" t="s">
        <v>2131</v>
      </c>
      <c r="G354" s="56" t="s">
        <v>2097</v>
      </c>
      <c r="H354" s="43">
        <v>5</v>
      </c>
      <c r="I354" s="43">
        <v>4</v>
      </c>
      <c r="J354" s="43" t="s">
        <v>2131</v>
      </c>
      <c r="K354" s="45">
        <v>4409.7</v>
      </c>
      <c r="L354" s="45">
        <v>2712.3</v>
      </c>
      <c r="M354" s="517">
        <f>VLOOKUP(C354,'Раздел 2'!D347:Q676,14,0)</f>
        <v>5069515.9799999995</v>
      </c>
      <c r="N354" s="45">
        <f t="shared" si="23"/>
        <v>5069515.9799999995</v>
      </c>
      <c r="O354" s="45">
        <v>0</v>
      </c>
      <c r="P354" s="45">
        <v>0</v>
      </c>
      <c r="Q354" s="45">
        <f t="shared" si="24"/>
        <v>0</v>
      </c>
      <c r="R354" s="57">
        <v>44927</v>
      </c>
      <c r="S354" s="57">
        <v>45291</v>
      </c>
      <c r="U354" s="143"/>
    </row>
    <row r="355" spans="1:21" ht="20.3" x14ac:dyDescent="0.35">
      <c r="A355" s="43">
        <f t="shared" si="25"/>
        <v>337</v>
      </c>
      <c r="B355" s="47" t="s">
        <v>1675</v>
      </c>
      <c r="C355" s="43">
        <v>33939</v>
      </c>
      <c r="D355" s="43" t="s">
        <v>1899</v>
      </c>
      <c r="E355" s="43">
        <v>1940</v>
      </c>
      <c r="F355" s="43" t="s">
        <v>2131</v>
      </c>
      <c r="G355" s="56" t="s">
        <v>2103</v>
      </c>
      <c r="H355" s="43">
        <v>2</v>
      </c>
      <c r="I355" s="43">
        <v>2</v>
      </c>
      <c r="J355" s="43" t="s">
        <v>2131</v>
      </c>
      <c r="K355" s="45">
        <v>536.6</v>
      </c>
      <c r="L355" s="45">
        <v>437.2</v>
      </c>
      <c r="M355" s="517">
        <f>VLOOKUP(C355,'Раздел 2'!D348:Q677,14,0)</f>
        <v>222837.91</v>
      </c>
      <c r="N355" s="45">
        <f t="shared" si="23"/>
        <v>222837.91</v>
      </c>
      <c r="O355" s="45">
        <v>0</v>
      </c>
      <c r="P355" s="45">
        <v>0</v>
      </c>
      <c r="Q355" s="45">
        <f t="shared" si="24"/>
        <v>0</v>
      </c>
      <c r="R355" s="57">
        <v>44927</v>
      </c>
      <c r="S355" s="57">
        <v>45291</v>
      </c>
      <c r="U355" s="143"/>
    </row>
    <row r="356" spans="1:21" ht="20.3" x14ac:dyDescent="0.35">
      <c r="A356" s="43">
        <f t="shared" si="25"/>
        <v>338</v>
      </c>
      <c r="B356" s="48" t="s">
        <v>864</v>
      </c>
      <c r="C356" s="43">
        <v>33945</v>
      </c>
      <c r="D356" s="43" t="s">
        <v>1899</v>
      </c>
      <c r="E356" s="43">
        <v>1961</v>
      </c>
      <c r="F356" s="43" t="s">
        <v>2131</v>
      </c>
      <c r="G356" s="56" t="s">
        <v>2098</v>
      </c>
      <c r="H356" s="43">
        <v>4</v>
      </c>
      <c r="I356" s="43">
        <v>2</v>
      </c>
      <c r="J356" s="43" t="s">
        <v>2131</v>
      </c>
      <c r="K356" s="45">
        <v>1758.8</v>
      </c>
      <c r="L356" s="45">
        <v>1621.4</v>
      </c>
      <c r="M356" s="517">
        <f>VLOOKUP(C356,'Раздел 2'!D349:Q678,14,0)</f>
        <v>2776441.5100000002</v>
      </c>
      <c r="N356" s="45">
        <f t="shared" si="23"/>
        <v>2776441.5100000002</v>
      </c>
      <c r="O356" s="45">
        <v>0</v>
      </c>
      <c r="P356" s="45">
        <v>0</v>
      </c>
      <c r="Q356" s="45">
        <f t="shared" si="24"/>
        <v>0</v>
      </c>
      <c r="R356" s="57">
        <v>44927</v>
      </c>
      <c r="S356" s="57">
        <v>45291</v>
      </c>
      <c r="U356" s="143"/>
    </row>
    <row r="357" spans="1:21" ht="20.3" x14ac:dyDescent="0.35">
      <c r="A357" s="43">
        <f>A356+1</f>
        <v>339</v>
      </c>
      <c r="B357" s="47" t="s">
        <v>3759</v>
      </c>
      <c r="C357" s="43">
        <v>34065</v>
      </c>
      <c r="D357" s="43" t="s">
        <v>1899</v>
      </c>
      <c r="E357" s="43">
        <v>1970</v>
      </c>
      <c r="F357" s="43" t="s">
        <v>2131</v>
      </c>
      <c r="G357" s="56" t="s">
        <v>2097</v>
      </c>
      <c r="H357" s="43">
        <v>5</v>
      </c>
      <c r="I357" s="43">
        <v>8</v>
      </c>
      <c r="J357" s="43" t="s">
        <v>2131</v>
      </c>
      <c r="K357" s="45">
        <v>10651.68</v>
      </c>
      <c r="L357" s="45">
        <v>8048.7</v>
      </c>
      <c r="M357" s="517">
        <f>VLOOKUP(C357,'Раздел 2'!D350:Q679,14,0)</f>
        <v>8987027.3200000003</v>
      </c>
      <c r="N357" s="45">
        <f t="shared" si="23"/>
        <v>8987027.3200000003</v>
      </c>
      <c r="O357" s="45">
        <v>0</v>
      </c>
      <c r="P357" s="45">
        <v>0</v>
      </c>
      <c r="Q357" s="45">
        <f t="shared" si="24"/>
        <v>0</v>
      </c>
      <c r="R357" s="57">
        <v>44927</v>
      </c>
      <c r="S357" s="57">
        <v>45291</v>
      </c>
      <c r="U357" s="143"/>
    </row>
    <row r="358" spans="1:21" ht="20.3" x14ac:dyDescent="0.35">
      <c r="A358" s="43">
        <f t="shared" si="25"/>
        <v>340</v>
      </c>
      <c r="B358" s="47" t="s">
        <v>3760</v>
      </c>
      <c r="C358" s="43">
        <v>34071</v>
      </c>
      <c r="D358" s="43" t="s">
        <v>1899</v>
      </c>
      <c r="E358" s="43">
        <v>1973</v>
      </c>
      <c r="F358" s="43" t="s">
        <v>2131</v>
      </c>
      <c r="G358" s="56" t="s">
        <v>2097</v>
      </c>
      <c r="H358" s="43">
        <v>5</v>
      </c>
      <c r="I358" s="43">
        <v>4</v>
      </c>
      <c r="J358" s="43" t="s">
        <v>2131</v>
      </c>
      <c r="K358" s="45">
        <v>5486.2</v>
      </c>
      <c r="L358" s="45">
        <v>3530.8</v>
      </c>
      <c r="M358" s="517">
        <f>VLOOKUP(C358,'Раздел 2'!D351:Q680,14,0)</f>
        <v>4419413.41</v>
      </c>
      <c r="N358" s="45">
        <f t="shared" si="23"/>
        <v>4419413.41</v>
      </c>
      <c r="O358" s="45">
        <v>0</v>
      </c>
      <c r="P358" s="45">
        <v>0</v>
      </c>
      <c r="Q358" s="45">
        <f t="shared" si="24"/>
        <v>0</v>
      </c>
      <c r="R358" s="57">
        <v>44927</v>
      </c>
      <c r="S358" s="57">
        <v>45291</v>
      </c>
      <c r="U358" s="143"/>
    </row>
    <row r="359" spans="1:21" ht="20.3" x14ac:dyDescent="0.35">
      <c r="A359" s="43">
        <f>A358+1</f>
        <v>341</v>
      </c>
      <c r="B359" s="47" t="s">
        <v>877</v>
      </c>
      <c r="C359" s="43">
        <v>34158</v>
      </c>
      <c r="D359" s="43" t="s">
        <v>1899</v>
      </c>
      <c r="E359" s="43">
        <v>1953</v>
      </c>
      <c r="F359" s="43" t="s">
        <v>2131</v>
      </c>
      <c r="G359" s="56" t="s">
        <v>2105</v>
      </c>
      <c r="H359" s="43">
        <v>2</v>
      </c>
      <c r="I359" s="43">
        <v>1</v>
      </c>
      <c r="J359" s="43" t="s">
        <v>2131</v>
      </c>
      <c r="K359" s="45">
        <v>395.5</v>
      </c>
      <c r="L359" s="45">
        <v>395.5</v>
      </c>
      <c r="M359" s="517">
        <f>VLOOKUP(C359,'Раздел 2'!D352:Q681,14,0)</f>
        <v>632109.32000000007</v>
      </c>
      <c r="N359" s="45">
        <f t="shared" si="23"/>
        <v>632109.32000000007</v>
      </c>
      <c r="O359" s="45">
        <v>0</v>
      </c>
      <c r="P359" s="45">
        <v>0</v>
      </c>
      <c r="Q359" s="45">
        <f t="shared" si="24"/>
        <v>0</v>
      </c>
      <c r="R359" s="57">
        <v>44927</v>
      </c>
      <c r="S359" s="57">
        <v>45291</v>
      </c>
      <c r="U359" s="143"/>
    </row>
    <row r="360" spans="1:21" ht="20.3" x14ac:dyDescent="0.35">
      <c r="A360" s="43">
        <f t="shared" si="25"/>
        <v>342</v>
      </c>
      <c r="B360" s="47" t="s">
        <v>1676</v>
      </c>
      <c r="C360" s="43">
        <v>34211</v>
      </c>
      <c r="D360" s="43" t="s">
        <v>1899</v>
      </c>
      <c r="E360" s="43">
        <v>1917</v>
      </c>
      <c r="F360" s="43" t="s">
        <v>2131</v>
      </c>
      <c r="G360" s="56" t="s">
        <v>2103</v>
      </c>
      <c r="H360" s="43">
        <v>2</v>
      </c>
      <c r="I360" s="43">
        <v>1</v>
      </c>
      <c r="J360" s="43" t="s">
        <v>2131</v>
      </c>
      <c r="K360" s="45">
        <v>295.10000000000002</v>
      </c>
      <c r="L360" s="45">
        <v>267.10000000000002</v>
      </c>
      <c r="M360" s="517">
        <f>VLOOKUP(C360,'Раздел 2'!D353:Q682,14,0)</f>
        <v>377596.29</v>
      </c>
      <c r="N360" s="45">
        <f t="shared" si="23"/>
        <v>377596.29</v>
      </c>
      <c r="O360" s="45">
        <v>0</v>
      </c>
      <c r="P360" s="45">
        <v>0</v>
      </c>
      <c r="Q360" s="45">
        <f t="shared" si="24"/>
        <v>0</v>
      </c>
      <c r="R360" s="57">
        <v>44927</v>
      </c>
      <c r="S360" s="57">
        <v>45291</v>
      </c>
      <c r="U360" s="143"/>
    </row>
    <row r="361" spans="1:21" ht="20.3" x14ac:dyDescent="0.35">
      <c r="A361" s="43">
        <f t="shared" si="25"/>
        <v>343</v>
      </c>
      <c r="B361" s="47" t="s">
        <v>1677</v>
      </c>
      <c r="C361" s="43">
        <v>34213</v>
      </c>
      <c r="D361" s="43" t="s">
        <v>1899</v>
      </c>
      <c r="E361" s="43">
        <v>1917</v>
      </c>
      <c r="F361" s="43" t="s">
        <v>2131</v>
      </c>
      <c r="G361" s="56" t="s">
        <v>2103</v>
      </c>
      <c r="H361" s="43">
        <v>2</v>
      </c>
      <c r="I361" s="43">
        <v>1</v>
      </c>
      <c r="J361" s="43" t="s">
        <v>2131</v>
      </c>
      <c r="K361" s="45">
        <v>342.64</v>
      </c>
      <c r="L361" s="45">
        <v>306.8</v>
      </c>
      <c r="M361" s="517">
        <f>VLOOKUP(C361,'Раздел 2'!D354:Q683,14,0)</f>
        <v>87628.800000000003</v>
      </c>
      <c r="N361" s="45">
        <f t="shared" si="23"/>
        <v>87628.800000000003</v>
      </c>
      <c r="O361" s="45">
        <v>0</v>
      </c>
      <c r="P361" s="45">
        <v>0</v>
      </c>
      <c r="Q361" s="45">
        <f t="shared" si="24"/>
        <v>0</v>
      </c>
      <c r="R361" s="57">
        <v>44927</v>
      </c>
      <c r="S361" s="57">
        <v>45291</v>
      </c>
      <c r="U361" s="143"/>
    </row>
    <row r="362" spans="1:21" ht="20.3" x14ac:dyDescent="0.35">
      <c r="A362" s="43">
        <f t="shared" si="25"/>
        <v>344</v>
      </c>
      <c r="B362" s="47" t="s">
        <v>1678</v>
      </c>
      <c r="C362" s="43">
        <v>34215</v>
      </c>
      <c r="D362" s="43" t="s">
        <v>1899</v>
      </c>
      <c r="E362" s="43">
        <v>1917</v>
      </c>
      <c r="F362" s="43" t="s">
        <v>2131</v>
      </c>
      <c r="G362" s="56" t="s">
        <v>2103</v>
      </c>
      <c r="H362" s="43">
        <v>2</v>
      </c>
      <c r="I362" s="43">
        <v>1</v>
      </c>
      <c r="J362" s="43" t="s">
        <v>2131</v>
      </c>
      <c r="K362" s="45">
        <v>355.89</v>
      </c>
      <c r="L362" s="45">
        <v>318.93</v>
      </c>
      <c r="M362" s="517">
        <f>VLOOKUP(C362,'Раздел 2'!D355:Q684,14,0)</f>
        <v>360983.77</v>
      </c>
      <c r="N362" s="45">
        <f t="shared" si="23"/>
        <v>360983.77</v>
      </c>
      <c r="O362" s="45">
        <v>0</v>
      </c>
      <c r="P362" s="45">
        <v>0</v>
      </c>
      <c r="Q362" s="45">
        <f t="shared" si="24"/>
        <v>0</v>
      </c>
      <c r="R362" s="57">
        <v>44927</v>
      </c>
      <c r="S362" s="57">
        <v>45291</v>
      </c>
      <c r="U362" s="143"/>
    </row>
    <row r="363" spans="1:21" ht="20.3" x14ac:dyDescent="0.35">
      <c r="A363" s="43">
        <f t="shared" si="25"/>
        <v>345</v>
      </c>
      <c r="B363" s="47" t="s">
        <v>350</v>
      </c>
      <c r="C363" s="43">
        <v>34247</v>
      </c>
      <c r="D363" s="43" t="s">
        <v>1899</v>
      </c>
      <c r="E363" s="43">
        <v>1975</v>
      </c>
      <c r="F363" s="43" t="s">
        <v>2131</v>
      </c>
      <c r="G363" s="56" t="s">
        <v>2103</v>
      </c>
      <c r="H363" s="43">
        <v>6</v>
      </c>
      <c r="I363" s="43">
        <v>5</v>
      </c>
      <c r="J363" s="43" t="s">
        <v>2131</v>
      </c>
      <c r="K363" s="45">
        <v>2444.6</v>
      </c>
      <c r="L363" s="45">
        <v>2190.3000000000002</v>
      </c>
      <c r="M363" s="517">
        <f>VLOOKUP(C363,'Раздел 2'!D356:Q685,14,0)</f>
        <v>52520.5</v>
      </c>
      <c r="N363" s="45">
        <f t="shared" si="23"/>
        <v>52520.5</v>
      </c>
      <c r="O363" s="45">
        <v>0</v>
      </c>
      <c r="P363" s="45">
        <v>0</v>
      </c>
      <c r="Q363" s="45">
        <f t="shared" si="24"/>
        <v>0</v>
      </c>
      <c r="R363" s="57">
        <v>44927</v>
      </c>
      <c r="S363" s="57">
        <v>45291</v>
      </c>
      <c r="U363" s="143"/>
    </row>
    <row r="364" spans="1:21" ht="20.3" x14ac:dyDescent="0.35">
      <c r="A364" s="43">
        <f t="shared" si="25"/>
        <v>346</v>
      </c>
      <c r="B364" s="47" t="s">
        <v>351</v>
      </c>
      <c r="C364" s="43">
        <v>34248</v>
      </c>
      <c r="D364" s="43" t="s">
        <v>1899</v>
      </c>
      <c r="E364" s="43">
        <v>1972</v>
      </c>
      <c r="F364" s="43" t="s">
        <v>2131</v>
      </c>
      <c r="G364" s="56" t="s">
        <v>2099</v>
      </c>
      <c r="H364" s="43">
        <v>5</v>
      </c>
      <c r="I364" s="43">
        <v>6</v>
      </c>
      <c r="J364" s="43" t="s">
        <v>2131</v>
      </c>
      <c r="K364" s="45">
        <v>9177.4</v>
      </c>
      <c r="L364" s="45">
        <v>5728.2</v>
      </c>
      <c r="M364" s="517">
        <f>VLOOKUP(C364,'Раздел 2'!D357:Q686,14,0)</f>
        <v>7278929.6900000004</v>
      </c>
      <c r="N364" s="45">
        <f t="shared" si="23"/>
        <v>7278929.6900000004</v>
      </c>
      <c r="O364" s="45">
        <v>0</v>
      </c>
      <c r="P364" s="45">
        <v>0</v>
      </c>
      <c r="Q364" s="45">
        <f t="shared" si="24"/>
        <v>0</v>
      </c>
      <c r="R364" s="57">
        <v>44927</v>
      </c>
      <c r="S364" s="57">
        <v>45291</v>
      </c>
      <c r="U364" s="143"/>
    </row>
    <row r="365" spans="1:21" ht="20.3" x14ac:dyDescent="0.35">
      <c r="A365" s="43">
        <f t="shared" si="25"/>
        <v>347</v>
      </c>
      <c r="B365" s="47" t="s">
        <v>352</v>
      </c>
      <c r="C365" s="43">
        <v>34240</v>
      </c>
      <c r="D365" s="43" t="s">
        <v>1899</v>
      </c>
      <c r="E365" s="43">
        <v>1957</v>
      </c>
      <c r="F365" s="43" t="s">
        <v>2131</v>
      </c>
      <c r="G365" s="56" t="s">
        <v>2103</v>
      </c>
      <c r="H365" s="43">
        <v>2</v>
      </c>
      <c r="I365" s="43">
        <v>1</v>
      </c>
      <c r="J365" s="43" t="s">
        <v>2131</v>
      </c>
      <c r="K365" s="45">
        <v>421.5</v>
      </c>
      <c r="L365" s="45">
        <v>414.4</v>
      </c>
      <c r="M365" s="517">
        <f>VLOOKUP(C365,'Раздел 2'!D358:Q687,14,0)</f>
        <v>387209.75</v>
      </c>
      <c r="N365" s="45">
        <f t="shared" si="23"/>
        <v>387209.75</v>
      </c>
      <c r="O365" s="45">
        <v>0</v>
      </c>
      <c r="P365" s="45">
        <v>0</v>
      </c>
      <c r="Q365" s="45">
        <f t="shared" si="24"/>
        <v>0</v>
      </c>
      <c r="R365" s="57">
        <v>44927</v>
      </c>
      <c r="S365" s="57">
        <v>45291</v>
      </c>
      <c r="U365" s="143"/>
    </row>
    <row r="366" spans="1:21" ht="20.3" x14ac:dyDescent="0.35">
      <c r="A366" s="43">
        <f t="shared" si="25"/>
        <v>348</v>
      </c>
      <c r="B366" s="47" t="s">
        <v>353</v>
      </c>
      <c r="C366" s="43">
        <v>34241</v>
      </c>
      <c r="D366" s="43" t="s">
        <v>1899</v>
      </c>
      <c r="E366" s="43">
        <v>1957</v>
      </c>
      <c r="F366" s="43" t="s">
        <v>2131</v>
      </c>
      <c r="G366" s="56" t="s">
        <v>2103</v>
      </c>
      <c r="H366" s="43">
        <v>2</v>
      </c>
      <c r="I366" s="43">
        <v>1</v>
      </c>
      <c r="J366" s="43" t="s">
        <v>2131</v>
      </c>
      <c r="K366" s="45">
        <v>432.4</v>
      </c>
      <c r="L366" s="45">
        <v>426.4</v>
      </c>
      <c r="M366" s="517">
        <f>VLOOKUP(C366,'Раздел 2'!D359:Q688,14,0)</f>
        <v>806148.03999999992</v>
      </c>
      <c r="N366" s="45">
        <f t="shared" si="23"/>
        <v>806148.03999999992</v>
      </c>
      <c r="O366" s="45">
        <v>0</v>
      </c>
      <c r="P366" s="45">
        <v>0</v>
      </c>
      <c r="Q366" s="45">
        <f t="shared" si="24"/>
        <v>0</v>
      </c>
      <c r="R366" s="57">
        <v>44927</v>
      </c>
      <c r="S366" s="57">
        <v>45291</v>
      </c>
      <c r="U366" s="143"/>
    </row>
    <row r="367" spans="1:21" ht="20.3" x14ac:dyDescent="0.35">
      <c r="A367" s="43">
        <f t="shared" si="25"/>
        <v>349</v>
      </c>
      <c r="B367" s="47" t="s">
        <v>349</v>
      </c>
      <c r="C367" s="43">
        <v>34244</v>
      </c>
      <c r="D367" s="43" t="s">
        <v>1899</v>
      </c>
      <c r="E367" s="43">
        <v>1994</v>
      </c>
      <c r="F367" s="43" t="s">
        <v>2131</v>
      </c>
      <c r="G367" s="56" t="s">
        <v>2103</v>
      </c>
      <c r="H367" s="43">
        <v>9</v>
      </c>
      <c r="I367" s="43">
        <v>4</v>
      </c>
      <c r="J367" s="43">
        <v>5</v>
      </c>
      <c r="K367" s="45">
        <v>16694.599999999999</v>
      </c>
      <c r="L367" s="45">
        <v>10870.3</v>
      </c>
      <c r="M367" s="517">
        <f>VLOOKUP(C367,'Раздел 2'!D360:Q689,14,0)</f>
        <v>12026626.15</v>
      </c>
      <c r="N367" s="45">
        <f t="shared" si="23"/>
        <v>12026626.15</v>
      </c>
      <c r="O367" s="45">
        <v>0</v>
      </c>
      <c r="P367" s="45">
        <v>0</v>
      </c>
      <c r="Q367" s="45">
        <f t="shared" si="24"/>
        <v>0</v>
      </c>
      <c r="R367" s="57">
        <v>44927</v>
      </c>
      <c r="S367" s="57">
        <v>45291</v>
      </c>
      <c r="U367" s="143"/>
    </row>
    <row r="368" spans="1:21" ht="20.3" x14ac:dyDescent="0.35">
      <c r="A368" s="43">
        <f t="shared" si="25"/>
        <v>350</v>
      </c>
      <c r="B368" s="48" t="s">
        <v>1679</v>
      </c>
      <c r="C368" s="43">
        <v>34322</v>
      </c>
      <c r="D368" s="43" t="s">
        <v>1899</v>
      </c>
      <c r="E368" s="43">
        <v>1961</v>
      </c>
      <c r="F368" s="43" t="s">
        <v>2131</v>
      </c>
      <c r="G368" s="56" t="s">
        <v>2098</v>
      </c>
      <c r="H368" s="43">
        <v>3</v>
      </c>
      <c r="I368" s="43">
        <v>2</v>
      </c>
      <c r="J368" s="43" t="s">
        <v>2131</v>
      </c>
      <c r="K368" s="45">
        <v>863.4</v>
      </c>
      <c r="L368" s="45">
        <v>751.9</v>
      </c>
      <c r="M368" s="517">
        <f>VLOOKUP(C368,'Раздел 2'!D361:Q690,14,0)</f>
        <v>232002</v>
      </c>
      <c r="N368" s="45">
        <f t="shared" si="23"/>
        <v>232002</v>
      </c>
      <c r="O368" s="45">
        <v>0</v>
      </c>
      <c r="P368" s="45">
        <v>0</v>
      </c>
      <c r="Q368" s="45">
        <f t="shared" si="24"/>
        <v>0</v>
      </c>
      <c r="R368" s="57">
        <v>44927</v>
      </c>
      <c r="S368" s="57">
        <v>45291</v>
      </c>
      <c r="U368" s="143"/>
    </row>
    <row r="369" spans="1:21" ht="20.3" x14ac:dyDescent="0.35">
      <c r="A369" s="43">
        <f t="shared" si="25"/>
        <v>351</v>
      </c>
      <c r="B369" s="47" t="s">
        <v>1680</v>
      </c>
      <c r="C369" s="43">
        <v>32332</v>
      </c>
      <c r="D369" s="43" t="s">
        <v>1899</v>
      </c>
      <c r="E369" s="43">
        <v>1917</v>
      </c>
      <c r="F369" s="43" t="s">
        <v>2131</v>
      </c>
      <c r="G369" s="56" t="s">
        <v>2103</v>
      </c>
      <c r="H369" s="43">
        <v>2</v>
      </c>
      <c r="I369" s="43">
        <v>3</v>
      </c>
      <c r="J369" s="43" t="s">
        <v>2131</v>
      </c>
      <c r="K369" s="45">
        <v>638.20000000000005</v>
      </c>
      <c r="L369" s="45">
        <v>508.3</v>
      </c>
      <c r="M369" s="517">
        <f>VLOOKUP(C369,'Раздел 2'!D362:Q691,14,0)</f>
        <v>689561.4</v>
      </c>
      <c r="N369" s="45">
        <f t="shared" si="23"/>
        <v>689561.4</v>
      </c>
      <c r="O369" s="45">
        <v>0</v>
      </c>
      <c r="P369" s="45">
        <v>0</v>
      </c>
      <c r="Q369" s="45">
        <f t="shared" si="24"/>
        <v>0</v>
      </c>
      <c r="R369" s="57">
        <v>44927</v>
      </c>
      <c r="S369" s="57">
        <v>45291</v>
      </c>
      <c r="U369" s="143"/>
    </row>
    <row r="370" spans="1:21" ht="20.3" x14ac:dyDescent="0.35">
      <c r="A370" s="43">
        <f t="shared" si="25"/>
        <v>352</v>
      </c>
      <c r="B370" s="48" t="s">
        <v>40</v>
      </c>
      <c r="C370" s="43">
        <v>32336</v>
      </c>
      <c r="D370" s="43" t="s">
        <v>1899</v>
      </c>
      <c r="E370" s="43">
        <v>1960</v>
      </c>
      <c r="F370" s="43" t="s">
        <v>2131</v>
      </c>
      <c r="G370" s="56" t="s">
        <v>2098</v>
      </c>
      <c r="H370" s="43">
        <v>4</v>
      </c>
      <c r="I370" s="43">
        <v>3</v>
      </c>
      <c r="J370" s="43" t="s">
        <v>2131</v>
      </c>
      <c r="K370" s="45">
        <v>1817.3</v>
      </c>
      <c r="L370" s="45">
        <v>1599.2</v>
      </c>
      <c r="M370" s="517">
        <f>VLOOKUP(C370,'Раздел 2'!D363:Q692,14,0)</f>
        <v>2113863.5300000003</v>
      </c>
      <c r="N370" s="45">
        <f t="shared" si="23"/>
        <v>2113863.5300000003</v>
      </c>
      <c r="O370" s="45">
        <v>0</v>
      </c>
      <c r="P370" s="45">
        <v>0</v>
      </c>
      <c r="Q370" s="45">
        <f t="shared" si="24"/>
        <v>0</v>
      </c>
      <c r="R370" s="57">
        <v>44927</v>
      </c>
      <c r="S370" s="57">
        <v>45291</v>
      </c>
      <c r="U370" s="143"/>
    </row>
    <row r="371" spans="1:21" ht="20.3" x14ac:dyDescent="0.35">
      <c r="A371" s="43">
        <f t="shared" si="25"/>
        <v>353</v>
      </c>
      <c r="B371" s="47" t="s">
        <v>1681</v>
      </c>
      <c r="C371" s="43">
        <v>34427</v>
      </c>
      <c r="D371" s="43" t="s">
        <v>1899</v>
      </c>
      <c r="E371" s="43">
        <v>1917</v>
      </c>
      <c r="F371" s="43" t="s">
        <v>2131</v>
      </c>
      <c r="G371" s="56" t="s">
        <v>2103</v>
      </c>
      <c r="H371" s="43">
        <v>1</v>
      </c>
      <c r="I371" s="43">
        <v>1</v>
      </c>
      <c r="J371" s="43" t="s">
        <v>2131</v>
      </c>
      <c r="K371" s="45">
        <v>211.7</v>
      </c>
      <c r="L371" s="45">
        <v>203.9</v>
      </c>
      <c r="M371" s="517">
        <f>VLOOKUP(C371,'Раздел 2'!D364:Q693,14,0)</f>
        <v>95326.31</v>
      </c>
      <c r="N371" s="45">
        <f t="shared" si="23"/>
        <v>95326.31</v>
      </c>
      <c r="O371" s="45">
        <v>0</v>
      </c>
      <c r="P371" s="45">
        <v>0</v>
      </c>
      <c r="Q371" s="45">
        <f t="shared" si="24"/>
        <v>0</v>
      </c>
      <c r="R371" s="57">
        <v>44927</v>
      </c>
      <c r="S371" s="57">
        <v>45291</v>
      </c>
      <c r="U371" s="143"/>
    </row>
    <row r="372" spans="1:21" ht="20.3" x14ac:dyDescent="0.35">
      <c r="A372" s="43">
        <f t="shared" si="25"/>
        <v>354</v>
      </c>
      <c r="B372" s="47" t="s">
        <v>355</v>
      </c>
      <c r="C372" s="43">
        <v>34482</v>
      </c>
      <c r="D372" s="43" t="s">
        <v>1899</v>
      </c>
      <c r="E372" s="43">
        <v>1965</v>
      </c>
      <c r="F372" s="43" t="s">
        <v>2131</v>
      </c>
      <c r="G372" s="56" t="s">
        <v>2098</v>
      </c>
      <c r="H372" s="43">
        <v>4</v>
      </c>
      <c r="I372" s="43">
        <v>2</v>
      </c>
      <c r="J372" s="43" t="s">
        <v>2131</v>
      </c>
      <c r="K372" s="45">
        <v>2088.56</v>
      </c>
      <c r="L372" s="45">
        <v>1591.4</v>
      </c>
      <c r="M372" s="517">
        <f>VLOOKUP(C372,'Раздел 2'!D365:Q694,14,0)</f>
        <v>31418.400000000001</v>
      </c>
      <c r="N372" s="45">
        <f t="shared" si="23"/>
        <v>31418.400000000001</v>
      </c>
      <c r="O372" s="45">
        <v>0</v>
      </c>
      <c r="P372" s="45">
        <v>0</v>
      </c>
      <c r="Q372" s="45">
        <f t="shared" ref="Q372:Q403" si="26">P372</f>
        <v>0</v>
      </c>
      <c r="R372" s="57">
        <v>44927</v>
      </c>
      <c r="S372" s="57">
        <v>45291</v>
      </c>
      <c r="U372" s="143"/>
    </row>
    <row r="373" spans="1:21" ht="20.3" x14ac:dyDescent="0.35">
      <c r="A373" s="43">
        <f>A372+1</f>
        <v>355</v>
      </c>
      <c r="B373" s="47" t="s">
        <v>1682</v>
      </c>
      <c r="C373" s="43">
        <v>34514</v>
      </c>
      <c r="D373" s="43" t="s">
        <v>1899</v>
      </c>
      <c r="E373" s="43">
        <v>1917</v>
      </c>
      <c r="F373" s="43" t="s">
        <v>2131</v>
      </c>
      <c r="G373" s="56" t="s">
        <v>2103</v>
      </c>
      <c r="H373" s="43">
        <v>2</v>
      </c>
      <c r="I373" s="43">
        <v>1</v>
      </c>
      <c r="J373" s="43" t="s">
        <v>2131</v>
      </c>
      <c r="K373" s="45">
        <v>360.9</v>
      </c>
      <c r="L373" s="45">
        <v>323.3</v>
      </c>
      <c r="M373" s="517">
        <f>VLOOKUP(C373,'Раздел 2'!D366:Q695,14,0)</f>
        <v>317987.27</v>
      </c>
      <c r="N373" s="45">
        <f t="shared" si="23"/>
        <v>317987.27</v>
      </c>
      <c r="O373" s="45">
        <v>0</v>
      </c>
      <c r="P373" s="45">
        <v>0</v>
      </c>
      <c r="Q373" s="45">
        <f t="shared" si="26"/>
        <v>0</v>
      </c>
      <c r="R373" s="57">
        <v>44927</v>
      </c>
      <c r="S373" s="57">
        <v>45291</v>
      </c>
      <c r="U373" s="143"/>
    </row>
    <row r="374" spans="1:21" ht="20.3" x14ac:dyDescent="0.35">
      <c r="A374" s="43">
        <f t="shared" si="25"/>
        <v>356</v>
      </c>
      <c r="B374" s="47" t="s">
        <v>356</v>
      </c>
      <c r="C374" s="43">
        <v>34552</v>
      </c>
      <c r="D374" s="43" t="s">
        <v>1899</v>
      </c>
      <c r="E374" s="43">
        <v>1957</v>
      </c>
      <c r="F374" s="43" t="s">
        <v>2131</v>
      </c>
      <c r="G374" s="56" t="s">
        <v>2098</v>
      </c>
      <c r="H374" s="43">
        <v>3</v>
      </c>
      <c r="I374" s="43">
        <v>1</v>
      </c>
      <c r="J374" s="43" t="s">
        <v>2131</v>
      </c>
      <c r="K374" s="45">
        <v>1309</v>
      </c>
      <c r="L374" s="45">
        <v>609.9</v>
      </c>
      <c r="M374" s="517">
        <f>VLOOKUP(C374,'Раздел 2'!D367:Q696,14,0)</f>
        <v>3990408.59</v>
      </c>
      <c r="N374" s="45">
        <f t="shared" si="23"/>
        <v>3990408.59</v>
      </c>
      <c r="O374" s="45">
        <v>0</v>
      </c>
      <c r="P374" s="45">
        <v>0</v>
      </c>
      <c r="Q374" s="45">
        <f t="shared" si="26"/>
        <v>0</v>
      </c>
      <c r="R374" s="57">
        <v>44927</v>
      </c>
      <c r="S374" s="57">
        <v>45291</v>
      </c>
      <c r="U374" s="143"/>
    </row>
    <row r="375" spans="1:21" ht="20.3" x14ac:dyDescent="0.35">
      <c r="A375" s="43">
        <f t="shared" si="25"/>
        <v>357</v>
      </c>
      <c r="B375" s="48" t="s">
        <v>2415</v>
      </c>
      <c r="C375" s="43">
        <v>34659</v>
      </c>
      <c r="D375" s="43" t="s">
        <v>1899</v>
      </c>
      <c r="E375" s="43">
        <v>1917</v>
      </c>
      <c r="F375" s="43" t="s">
        <v>2131</v>
      </c>
      <c r="G375" s="56" t="s">
        <v>2103</v>
      </c>
      <c r="H375" s="43">
        <v>2</v>
      </c>
      <c r="I375" s="43">
        <v>2</v>
      </c>
      <c r="J375" s="43" t="s">
        <v>2131</v>
      </c>
      <c r="K375" s="45">
        <v>479.8</v>
      </c>
      <c r="L375" s="45">
        <v>415.3</v>
      </c>
      <c r="M375" s="517">
        <f>VLOOKUP(C375,'Раздел 2'!D368:Q697,14,0)</f>
        <v>5349076.83</v>
      </c>
      <c r="N375" s="45">
        <f>M375-O375</f>
        <v>731271.65000000037</v>
      </c>
      <c r="O375" s="45">
        <v>4617805.18</v>
      </c>
      <c r="P375" s="45">
        <v>0</v>
      </c>
      <c r="Q375" s="45">
        <f t="shared" si="26"/>
        <v>0</v>
      </c>
      <c r="R375" s="57">
        <v>44927</v>
      </c>
      <c r="S375" s="57">
        <v>45291</v>
      </c>
      <c r="U375" s="143"/>
    </row>
    <row r="376" spans="1:21" ht="20.3" x14ac:dyDescent="0.35">
      <c r="A376" s="43">
        <f t="shared" si="25"/>
        <v>358</v>
      </c>
      <c r="B376" s="48" t="s">
        <v>2405</v>
      </c>
      <c r="C376" s="43">
        <v>34653</v>
      </c>
      <c r="D376" s="43" t="s">
        <v>1899</v>
      </c>
      <c r="E376" s="43">
        <v>1917</v>
      </c>
      <c r="F376" s="43" t="s">
        <v>2131</v>
      </c>
      <c r="G376" s="56" t="s">
        <v>2103</v>
      </c>
      <c r="H376" s="43">
        <v>2</v>
      </c>
      <c r="I376" s="43">
        <v>3</v>
      </c>
      <c r="J376" s="43" t="s">
        <v>2131</v>
      </c>
      <c r="K376" s="45">
        <v>511.6</v>
      </c>
      <c r="L376" s="45">
        <v>504.1</v>
      </c>
      <c r="M376" s="517">
        <f>VLOOKUP(C376,'Раздел 2'!D369:Q698,14,0)</f>
        <v>5160981.5299999993</v>
      </c>
      <c r="N376" s="45">
        <f>M376-O376</f>
        <v>747753.87999999896</v>
      </c>
      <c r="O376" s="45">
        <v>4413227.6500000004</v>
      </c>
      <c r="P376" s="45">
        <v>0</v>
      </c>
      <c r="Q376" s="45">
        <f t="shared" si="26"/>
        <v>0</v>
      </c>
      <c r="R376" s="57">
        <v>44927</v>
      </c>
      <c r="S376" s="57">
        <v>45291</v>
      </c>
      <c r="U376" s="143"/>
    </row>
    <row r="377" spans="1:21" ht="20.3" x14ac:dyDescent="0.35">
      <c r="A377" s="43">
        <f t="shared" si="25"/>
        <v>359</v>
      </c>
      <c r="B377" s="47" t="s">
        <v>1243</v>
      </c>
      <c r="C377" s="43">
        <v>34706</v>
      </c>
      <c r="D377" s="43" t="s">
        <v>1899</v>
      </c>
      <c r="E377" s="43">
        <v>1957</v>
      </c>
      <c r="F377" s="43" t="s">
        <v>2131</v>
      </c>
      <c r="G377" s="56" t="s">
        <v>2098</v>
      </c>
      <c r="H377" s="43">
        <v>2</v>
      </c>
      <c r="I377" s="43">
        <v>1</v>
      </c>
      <c r="J377" s="43" t="s">
        <v>2131</v>
      </c>
      <c r="K377" s="45">
        <v>1443</v>
      </c>
      <c r="L377" s="45">
        <v>414.3</v>
      </c>
      <c r="M377" s="517">
        <f>VLOOKUP(C377,'Раздел 2'!D370:Q699,14,0)</f>
        <v>1284207.3099999998</v>
      </c>
      <c r="N377" s="45">
        <f t="shared" ref="N377:N388" si="27">M377</f>
        <v>1284207.3099999998</v>
      </c>
      <c r="O377" s="45">
        <v>0</v>
      </c>
      <c r="P377" s="45">
        <v>0</v>
      </c>
      <c r="Q377" s="45">
        <f t="shared" si="26"/>
        <v>0</v>
      </c>
      <c r="R377" s="57">
        <v>44927</v>
      </c>
      <c r="S377" s="57">
        <v>45291</v>
      </c>
      <c r="U377" s="143"/>
    </row>
    <row r="378" spans="1:21" ht="20.3" x14ac:dyDescent="0.35">
      <c r="A378" s="43">
        <f t="shared" si="25"/>
        <v>360</v>
      </c>
      <c r="B378" s="47" t="s">
        <v>1754</v>
      </c>
      <c r="C378" s="43">
        <v>34748</v>
      </c>
      <c r="D378" s="43" t="s">
        <v>1899</v>
      </c>
      <c r="E378" s="43">
        <v>1917</v>
      </c>
      <c r="F378" s="43" t="s">
        <v>2131</v>
      </c>
      <c r="G378" s="56" t="s">
        <v>2103</v>
      </c>
      <c r="H378" s="43">
        <v>1</v>
      </c>
      <c r="I378" s="43">
        <v>1</v>
      </c>
      <c r="J378" s="43" t="s">
        <v>2131</v>
      </c>
      <c r="K378" s="45">
        <v>291.24</v>
      </c>
      <c r="L378" s="45">
        <v>261</v>
      </c>
      <c r="M378" s="517">
        <f>VLOOKUP(C378,'Раздел 2'!D371:Q700,14,0)</f>
        <v>93480.84</v>
      </c>
      <c r="N378" s="45">
        <f t="shared" si="27"/>
        <v>93480.84</v>
      </c>
      <c r="O378" s="45">
        <v>0</v>
      </c>
      <c r="P378" s="45">
        <v>0</v>
      </c>
      <c r="Q378" s="45">
        <f t="shared" si="26"/>
        <v>0</v>
      </c>
      <c r="R378" s="57">
        <v>44927</v>
      </c>
      <c r="S378" s="57">
        <v>45291</v>
      </c>
      <c r="U378" s="143"/>
    </row>
    <row r="379" spans="1:21" ht="20.3" x14ac:dyDescent="0.35">
      <c r="A379" s="43">
        <f t="shared" si="25"/>
        <v>361</v>
      </c>
      <c r="B379" s="47" t="s">
        <v>1684</v>
      </c>
      <c r="C379" s="43">
        <v>34750</v>
      </c>
      <c r="D379" s="43" t="s">
        <v>1899</v>
      </c>
      <c r="E379" s="43">
        <v>1939</v>
      </c>
      <c r="F379" s="43" t="s">
        <v>2131</v>
      </c>
      <c r="G379" s="56" t="s">
        <v>2103</v>
      </c>
      <c r="H379" s="43">
        <v>2</v>
      </c>
      <c r="I379" s="43">
        <v>2</v>
      </c>
      <c r="J379" s="43" t="s">
        <v>2131</v>
      </c>
      <c r="K379" s="45">
        <v>345.1</v>
      </c>
      <c r="L379" s="45">
        <v>295</v>
      </c>
      <c r="M379" s="517">
        <f>VLOOKUP(C379,'Раздел 2'!D372:Q701,14,0)</f>
        <v>89106.25</v>
      </c>
      <c r="N379" s="45">
        <f t="shared" si="27"/>
        <v>89106.25</v>
      </c>
      <c r="O379" s="45">
        <v>0</v>
      </c>
      <c r="P379" s="45">
        <v>0</v>
      </c>
      <c r="Q379" s="45">
        <f t="shared" si="26"/>
        <v>0</v>
      </c>
      <c r="R379" s="57">
        <v>44927</v>
      </c>
      <c r="S379" s="57">
        <v>45291</v>
      </c>
      <c r="U379" s="143"/>
    </row>
    <row r="380" spans="1:21" ht="20.3" x14ac:dyDescent="0.35">
      <c r="A380" s="43">
        <f t="shared" si="25"/>
        <v>362</v>
      </c>
      <c r="B380" s="47" t="s">
        <v>357</v>
      </c>
      <c r="C380" s="43">
        <v>33151</v>
      </c>
      <c r="D380" s="43" t="s">
        <v>1899</v>
      </c>
      <c r="E380" s="43">
        <v>1996</v>
      </c>
      <c r="F380" s="43" t="s">
        <v>2131</v>
      </c>
      <c r="G380" s="56" t="s">
        <v>2097</v>
      </c>
      <c r="H380" s="43">
        <v>5</v>
      </c>
      <c r="I380" s="43">
        <v>4</v>
      </c>
      <c r="J380" s="43" t="s">
        <v>2131</v>
      </c>
      <c r="K380" s="45">
        <v>4070.1</v>
      </c>
      <c r="L380" s="45">
        <v>2387.3000000000002</v>
      </c>
      <c r="M380" s="517">
        <f>VLOOKUP(C380,'Раздел 2'!D373:Q702,14,0)</f>
        <v>3843946.9</v>
      </c>
      <c r="N380" s="45">
        <f t="shared" si="27"/>
        <v>3843946.9</v>
      </c>
      <c r="O380" s="45">
        <v>0</v>
      </c>
      <c r="P380" s="45">
        <v>0</v>
      </c>
      <c r="Q380" s="45">
        <f t="shared" si="26"/>
        <v>0</v>
      </c>
      <c r="R380" s="57">
        <v>44927</v>
      </c>
      <c r="S380" s="57">
        <v>45291</v>
      </c>
      <c r="U380" s="143"/>
    </row>
    <row r="381" spans="1:21" ht="20.3" x14ac:dyDescent="0.35">
      <c r="A381" s="43">
        <f t="shared" si="25"/>
        <v>363</v>
      </c>
      <c r="B381" s="48" t="s">
        <v>1736</v>
      </c>
      <c r="C381" s="43">
        <v>34781</v>
      </c>
      <c r="D381" s="43" t="s">
        <v>1899</v>
      </c>
      <c r="E381" s="43">
        <v>1958</v>
      </c>
      <c r="F381" s="43" t="s">
        <v>2131</v>
      </c>
      <c r="G381" s="56" t="s">
        <v>2098</v>
      </c>
      <c r="H381" s="43">
        <v>2</v>
      </c>
      <c r="I381" s="43">
        <v>1</v>
      </c>
      <c r="J381" s="43" t="s">
        <v>2131</v>
      </c>
      <c r="K381" s="45">
        <v>1270.7</v>
      </c>
      <c r="L381" s="45">
        <v>409.4</v>
      </c>
      <c r="M381" s="517">
        <f>VLOOKUP(C381,'Раздел 2'!D374:Q703,14,0)</f>
        <v>1097098.6000000001</v>
      </c>
      <c r="N381" s="45">
        <f t="shared" si="27"/>
        <v>1097098.6000000001</v>
      </c>
      <c r="O381" s="45">
        <v>0</v>
      </c>
      <c r="P381" s="45">
        <v>0</v>
      </c>
      <c r="Q381" s="45">
        <f t="shared" si="26"/>
        <v>0</v>
      </c>
      <c r="R381" s="57">
        <v>44927</v>
      </c>
      <c r="S381" s="57">
        <v>45291</v>
      </c>
      <c r="U381" s="143"/>
    </row>
    <row r="382" spans="1:21" ht="20.3" x14ac:dyDescent="0.35">
      <c r="A382" s="43">
        <f t="shared" si="25"/>
        <v>364</v>
      </c>
      <c r="B382" s="47" t="s">
        <v>59</v>
      </c>
      <c r="C382" s="43">
        <v>32588</v>
      </c>
      <c r="D382" s="43" t="s">
        <v>1899</v>
      </c>
      <c r="E382" s="43">
        <v>1986</v>
      </c>
      <c r="F382" s="43" t="s">
        <v>2131</v>
      </c>
      <c r="G382" s="56" t="s">
        <v>2098</v>
      </c>
      <c r="H382" s="43">
        <v>9</v>
      </c>
      <c r="I382" s="43">
        <v>2</v>
      </c>
      <c r="J382" s="43" t="s">
        <v>2131</v>
      </c>
      <c r="K382" s="45">
        <v>3784.4</v>
      </c>
      <c r="L382" s="45">
        <v>3155.6</v>
      </c>
      <c r="M382" s="517">
        <f>VLOOKUP(C382,'Раздел 2'!D375:Q704,14,0)</f>
        <v>4534591.99</v>
      </c>
      <c r="N382" s="45">
        <f t="shared" si="27"/>
        <v>4534591.99</v>
      </c>
      <c r="O382" s="45">
        <v>0</v>
      </c>
      <c r="P382" s="45">
        <v>0</v>
      </c>
      <c r="Q382" s="45">
        <f t="shared" si="26"/>
        <v>0</v>
      </c>
      <c r="R382" s="57">
        <v>44927</v>
      </c>
      <c r="S382" s="57">
        <v>45291</v>
      </c>
      <c r="U382" s="143"/>
    </row>
    <row r="383" spans="1:21" ht="20.3" x14ac:dyDescent="0.35">
      <c r="A383" s="43">
        <f t="shared" si="25"/>
        <v>365</v>
      </c>
      <c r="B383" s="47" t="s">
        <v>1543</v>
      </c>
      <c r="C383" s="43">
        <v>32601</v>
      </c>
      <c r="D383" s="43" t="s">
        <v>1899</v>
      </c>
      <c r="E383" s="43">
        <v>1989</v>
      </c>
      <c r="F383" s="43" t="s">
        <v>2131</v>
      </c>
      <c r="G383" s="56" t="s">
        <v>2097</v>
      </c>
      <c r="H383" s="43">
        <v>9</v>
      </c>
      <c r="I383" s="43">
        <v>2</v>
      </c>
      <c r="J383" s="43" t="s">
        <v>2131</v>
      </c>
      <c r="K383" s="45">
        <v>6210.7</v>
      </c>
      <c r="L383" s="45">
        <v>4113.8</v>
      </c>
      <c r="M383" s="517">
        <f>VLOOKUP(C383,'Раздел 2'!D376:Q705,14,0)</f>
        <v>165955.20000000001</v>
      </c>
      <c r="N383" s="45">
        <f t="shared" si="27"/>
        <v>165955.20000000001</v>
      </c>
      <c r="O383" s="45">
        <v>0</v>
      </c>
      <c r="P383" s="45">
        <v>0</v>
      </c>
      <c r="Q383" s="45">
        <f t="shared" si="26"/>
        <v>0</v>
      </c>
      <c r="R383" s="57">
        <v>44927</v>
      </c>
      <c r="S383" s="57">
        <v>45291</v>
      </c>
      <c r="U383" s="143"/>
    </row>
    <row r="384" spans="1:21" ht="20.3" x14ac:dyDescent="0.35">
      <c r="A384" s="43">
        <f>A383+1</f>
        <v>366</v>
      </c>
      <c r="B384" s="47" t="s">
        <v>358</v>
      </c>
      <c r="C384" s="43">
        <v>34852</v>
      </c>
      <c r="D384" s="43" t="s">
        <v>1899</v>
      </c>
      <c r="E384" s="43">
        <v>1972</v>
      </c>
      <c r="F384" s="43" t="s">
        <v>2131</v>
      </c>
      <c r="G384" s="56" t="s">
        <v>2098</v>
      </c>
      <c r="H384" s="43">
        <v>5</v>
      </c>
      <c r="I384" s="43">
        <v>1</v>
      </c>
      <c r="J384" s="43" t="s">
        <v>2131</v>
      </c>
      <c r="K384" s="45">
        <v>3233.27</v>
      </c>
      <c r="L384" s="45">
        <v>2285.1999999999998</v>
      </c>
      <c r="M384" s="517">
        <f>VLOOKUP(C384,'Раздел 2'!D377:Q706,14,0)</f>
        <v>4692931.78</v>
      </c>
      <c r="N384" s="45">
        <f t="shared" si="27"/>
        <v>4692931.78</v>
      </c>
      <c r="O384" s="45">
        <v>0</v>
      </c>
      <c r="P384" s="45">
        <v>0</v>
      </c>
      <c r="Q384" s="45">
        <f t="shared" si="26"/>
        <v>0</v>
      </c>
      <c r="R384" s="57">
        <v>44927</v>
      </c>
      <c r="S384" s="57">
        <v>45291</v>
      </c>
      <c r="U384" s="143"/>
    </row>
    <row r="385" spans="1:21" ht="20.3" x14ac:dyDescent="0.35">
      <c r="A385" s="43">
        <f>A384+1</f>
        <v>367</v>
      </c>
      <c r="B385" s="48" t="s">
        <v>1741</v>
      </c>
      <c r="C385" s="43">
        <v>34872</v>
      </c>
      <c r="D385" s="43" t="s">
        <v>1899</v>
      </c>
      <c r="E385" s="43">
        <v>1957</v>
      </c>
      <c r="F385" s="43" t="s">
        <v>2131</v>
      </c>
      <c r="G385" s="56" t="s">
        <v>2098</v>
      </c>
      <c r="H385" s="43">
        <v>2</v>
      </c>
      <c r="I385" s="43">
        <v>1</v>
      </c>
      <c r="J385" s="43" t="s">
        <v>2131</v>
      </c>
      <c r="K385" s="45">
        <v>543</v>
      </c>
      <c r="L385" s="45">
        <v>509</v>
      </c>
      <c r="M385" s="517">
        <f>VLOOKUP(C385,'Раздел 2'!D378:Q707,14,0)</f>
        <v>348547.81</v>
      </c>
      <c r="N385" s="45">
        <f t="shared" si="27"/>
        <v>348547.81</v>
      </c>
      <c r="O385" s="45">
        <v>0</v>
      </c>
      <c r="P385" s="45">
        <v>0</v>
      </c>
      <c r="Q385" s="45">
        <f t="shared" si="26"/>
        <v>0</v>
      </c>
      <c r="R385" s="57">
        <v>44927</v>
      </c>
      <c r="S385" s="57">
        <v>45291</v>
      </c>
      <c r="U385" s="143"/>
    </row>
    <row r="386" spans="1:21" ht="20.3" x14ac:dyDescent="0.35">
      <c r="A386" s="43">
        <f t="shared" si="25"/>
        <v>368</v>
      </c>
      <c r="B386" s="47" t="s">
        <v>359</v>
      </c>
      <c r="C386" s="43">
        <v>34957</v>
      </c>
      <c r="D386" s="43" t="s">
        <v>1899</v>
      </c>
      <c r="E386" s="43">
        <v>1991</v>
      </c>
      <c r="F386" s="43" t="s">
        <v>2131</v>
      </c>
      <c r="G386" s="56" t="s">
        <v>2097</v>
      </c>
      <c r="H386" s="43">
        <v>9</v>
      </c>
      <c r="I386" s="43">
        <v>2</v>
      </c>
      <c r="J386" s="43">
        <v>2</v>
      </c>
      <c r="K386" s="45">
        <v>2719.9</v>
      </c>
      <c r="L386" s="45">
        <v>1902.9</v>
      </c>
      <c r="M386" s="517">
        <f>VLOOKUP(C386,'Раздел 2'!D379:Q708,14,0)</f>
        <v>5109181.74</v>
      </c>
      <c r="N386" s="45">
        <f t="shared" si="27"/>
        <v>5109181.74</v>
      </c>
      <c r="O386" s="45">
        <v>0</v>
      </c>
      <c r="P386" s="45">
        <v>0</v>
      </c>
      <c r="Q386" s="45">
        <f t="shared" si="26"/>
        <v>0</v>
      </c>
      <c r="R386" s="57">
        <v>44927</v>
      </c>
      <c r="S386" s="57">
        <v>45291</v>
      </c>
      <c r="U386" s="143"/>
    </row>
    <row r="387" spans="1:21" ht="20.3" x14ac:dyDescent="0.35">
      <c r="A387" s="43">
        <f t="shared" si="25"/>
        <v>369</v>
      </c>
      <c r="B387" s="48" t="s">
        <v>2396</v>
      </c>
      <c r="C387" s="43">
        <v>34916</v>
      </c>
      <c r="D387" s="43" t="s">
        <v>1899</v>
      </c>
      <c r="E387" s="43">
        <v>1917</v>
      </c>
      <c r="F387" s="43" t="s">
        <v>2131</v>
      </c>
      <c r="G387" s="56" t="s">
        <v>2103</v>
      </c>
      <c r="H387" s="43">
        <v>2</v>
      </c>
      <c r="I387" s="43">
        <v>1</v>
      </c>
      <c r="J387" s="43" t="s">
        <v>2131</v>
      </c>
      <c r="K387" s="45">
        <v>692.12</v>
      </c>
      <c r="L387" s="45">
        <v>609.79999999999995</v>
      </c>
      <c r="M387" s="517">
        <f>VLOOKUP(C387,'Раздел 2'!D380:Q709,14,0)</f>
        <v>76010.399999999994</v>
      </c>
      <c r="N387" s="45">
        <f t="shared" si="27"/>
        <v>76010.399999999994</v>
      </c>
      <c r="O387" s="45">
        <v>0</v>
      </c>
      <c r="P387" s="45">
        <v>0</v>
      </c>
      <c r="Q387" s="45">
        <f t="shared" si="26"/>
        <v>0</v>
      </c>
      <c r="R387" s="57">
        <v>44927</v>
      </c>
      <c r="S387" s="57">
        <v>45291</v>
      </c>
      <c r="U387" s="143"/>
    </row>
    <row r="388" spans="1:21" ht="20.3" x14ac:dyDescent="0.35">
      <c r="A388" s="43">
        <f t="shared" si="25"/>
        <v>370</v>
      </c>
      <c r="B388" s="47" t="s">
        <v>2092</v>
      </c>
      <c r="C388" s="43">
        <v>34920</v>
      </c>
      <c r="D388" s="43" t="s">
        <v>1899</v>
      </c>
      <c r="E388" s="43">
        <v>1917</v>
      </c>
      <c r="F388" s="43" t="s">
        <v>2131</v>
      </c>
      <c r="G388" s="56" t="s">
        <v>2103</v>
      </c>
      <c r="H388" s="43">
        <v>2</v>
      </c>
      <c r="I388" s="43">
        <v>1</v>
      </c>
      <c r="J388" s="43" t="s">
        <v>2131</v>
      </c>
      <c r="K388" s="45">
        <v>311.77</v>
      </c>
      <c r="L388" s="45">
        <v>278.39999999999998</v>
      </c>
      <c r="M388" s="517">
        <f>VLOOKUP(C388,'Раздел 2'!D381:Q710,14,0)</f>
        <v>137007.6</v>
      </c>
      <c r="N388" s="45">
        <f t="shared" si="27"/>
        <v>137007.6</v>
      </c>
      <c r="O388" s="45">
        <v>0</v>
      </c>
      <c r="P388" s="45">
        <v>0</v>
      </c>
      <c r="Q388" s="45">
        <f t="shared" si="26"/>
        <v>0</v>
      </c>
      <c r="R388" s="57">
        <v>44927</v>
      </c>
      <c r="S388" s="57">
        <v>45291</v>
      </c>
      <c r="U388" s="143"/>
    </row>
    <row r="389" spans="1:21" ht="20.3" x14ac:dyDescent="0.35">
      <c r="A389" s="43">
        <f t="shared" si="25"/>
        <v>371</v>
      </c>
      <c r="B389" s="48" t="s">
        <v>2404</v>
      </c>
      <c r="C389" s="43">
        <v>34903</v>
      </c>
      <c r="D389" s="43" t="s">
        <v>1899</v>
      </c>
      <c r="E389" s="43">
        <v>1917</v>
      </c>
      <c r="F389" s="43" t="s">
        <v>2131</v>
      </c>
      <c r="G389" s="56" t="s">
        <v>2103</v>
      </c>
      <c r="H389" s="43">
        <v>2</v>
      </c>
      <c r="I389" s="43">
        <v>1</v>
      </c>
      <c r="J389" s="43" t="s">
        <v>2131</v>
      </c>
      <c r="K389" s="45">
        <v>423.97</v>
      </c>
      <c r="L389" s="45">
        <v>378.8</v>
      </c>
      <c r="M389" s="517">
        <f>VLOOKUP(C389,'Раздел 2'!D382:Q711,14,0)</f>
        <v>2698995.2</v>
      </c>
      <c r="N389" s="45">
        <f>M389-O389</f>
        <v>674108.95000000019</v>
      </c>
      <c r="O389" s="45">
        <v>2024886.25</v>
      </c>
      <c r="P389" s="45">
        <v>0</v>
      </c>
      <c r="Q389" s="45">
        <f t="shared" si="26"/>
        <v>0</v>
      </c>
      <c r="R389" s="57">
        <v>44927</v>
      </c>
      <c r="S389" s="57">
        <v>45291</v>
      </c>
      <c r="U389" s="143"/>
    </row>
    <row r="390" spans="1:21" ht="20.3" x14ac:dyDescent="0.35">
      <c r="A390" s="43">
        <f t="shared" si="25"/>
        <v>372</v>
      </c>
      <c r="B390" s="47" t="s">
        <v>362</v>
      </c>
      <c r="C390" s="43">
        <v>34975</v>
      </c>
      <c r="D390" s="43" t="s">
        <v>1899</v>
      </c>
      <c r="E390" s="43">
        <v>1960</v>
      </c>
      <c r="F390" s="43" t="s">
        <v>2131</v>
      </c>
      <c r="G390" s="56" t="s">
        <v>2098</v>
      </c>
      <c r="H390" s="43">
        <v>3</v>
      </c>
      <c r="I390" s="43">
        <v>1</v>
      </c>
      <c r="J390" s="43" t="s">
        <v>2131</v>
      </c>
      <c r="K390" s="45">
        <v>937.7</v>
      </c>
      <c r="L390" s="45">
        <v>816.7</v>
      </c>
      <c r="M390" s="517">
        <f>VLOOKUP(C390,'Раздел 2'!D383:Q712,14,0)</f>
        <v>70654.8</v>
      </c>
      <c r="N390" s="45">
        <f t="shared" ref="N390:N421" si="28">M390</f>
        <v>70654.8</v>
      </c>
      <c r="O390" s="45">
        <v>0</v>
      </c>
      <c r="P390" s="45">
        <v>0</v>
      </c>
      <c r="Q390" s="45">
        <f t="shared" si="26"/>
        <v>0</v>
      </c>
      <c r="R390" s="57">
        <v>44927</v>
      </c>
      <c r="S390" s="57">
        <v>45291</v>
      </c>
      <c r="U390" s="143"/>
    </row>
    <row r="391" spans="1:21" ht="20.3" x14ac:dyDescent="0.35">
      <c r="A391" s="43">
        <f t="shared" si="25"/>
        <v>373</v>
      </c>
      <c r="B391" s="47" t="s">
        <v>2967</v>
      </c>
      <c r="C391" s="43">
        <v>34981</v>
      </c>
      <c r="D391" s="43" t="s">
        <v>1899</v>
      </c>
      <c r="E391" s="43">
        <v>1954</v>
      </c>
      <c r="F391" s="43" t="s">
        <v>2131</v>
      </c>
      <c r="G391" s="56" t="s">
        <v>2098</v>
      </c>
      <c r="H391" s="43">
        <v>3</v>
      </c>
      <c r="I391" s="43">
        <v>2</v>
      </c>
      <c r="J391" s="43" t="s">
        <v>2131</v>
      </c>
      <c r="K391" s="45">
        <v>1323.4</v>
      </c>
      <c r="L391" s="45">
        <v>1152.3</v>
      </c>
      <c r="M391" s="517">
        <f>VLOOKUP(C391,'Раздел 2'!D384:Q713,14,0)</f>
        <v>75737.740000000005</v>
      </c>
      <c r="N391" s="45">
        <f t="shared" si="28"/>
        <v>75737.740000000005</v>
      </c>
      <c r="O391" s="45">
        <v>0</v>
      </c>
      <c r="P391" s="45">
        <v>0</v>
      </c>
      <c r="Q391" s="45">
        <f t="shared" si="26"/>
        <v>0</v>
      </c>
      <c r="R391" s="57">
        <v>44927</v>
      </c>
      <c r="S391" s="57">
        <v>45291</v>
      </c>
      <c r="U391" s="143"/>
    </row>
    <row r="392" spans="1:21" ht="20.3" x14ac:dyDescent="0.35">
      <c r="A392" s="43">
        <f t="shared" si="25"/>
        <v>374</v>
      </c>
      <c r="B392" s="48" t="s">
        <v>1845</v>
      </c>
      <c r="C392" s="43">
        <v>34976</v>
      </c>
      <c r="D392" s="43" t="s">
        <v>1899</v>
      </c>
      <c r="E392" s="43">
        <v>1935</v>
      </c>
      <c r="F392" s="43" t="s">
        <v>2131</v>
      </c>
      <c r="G392" s="56" t="s">
        <v>2098</v>
      </c>
      <c r="H392" s="43">
        <v>5</v>
      </c>
      <c r="I392" s="43">
        <v>5</v>
      </c>
      <c r="J392" s="43" t="s">
        <v>2131</v>
      </c>
      <c r="K392" s="45">
        <v>4195.6000000000004</v>
      </c>
      <c r="L392" s="45">
        <v>3714.2</v>
      </c>
      <c r="M392" s="517">
        <f>VLOOKUP(C392,'Раздел 2'!D385:Q714,14,0)</f>
        <v>5820843.8900000006</v>
      </c>
      <c r="N392" s="45">
        <f t="shared" si="28"/>
        <v>5820843.8900000006</v>
      </c>
      <c r="O392" s="45">
        <v>0</v>
      </c>
      <c r="P392" s="45">
        <v>0</v>
      </c>
      <c r="Q392" s="45">
        <f t="shared" si="26"/>
        <v>0</v>
      </c>
      <c r="R392" s="57">
        <v>44927</v>
      </c>
      <c r="S392" s="57">
        <v>45291</v>
      </c>
      <c r="U392" s="143"/>
    </row>
    <row r="393" spans="1:21" ht="20.3" x14ac:dyDescent="0.35">
      <c r="A393" s="43">
        <f t="shared" si="25"/>
        <v>375</v>
      </c>
      <c r="B393" s="47" t="s">
        <v>1688</v>
      </c>
      <c r="C393" s="43">
        <v>35002</v>
      </c>
      <c r="D393" s="43" t="s">
        <v>1899</v>
      </c>
      <c r="E393" s="43">
        <v>1903</v>
      </c>
      <c r="F393" s="43" t="s">
        <v>2131</v>
      </c>
      <c r="G393" s="56" t="s">
        <v>2098</v>
      </c>
      <c r="H393" s="43">
        <v>2</v>
      </c>
      <c r="I393" s="43">
        <v>3</v>
      </c>
      <c r="J393" s="43" t="s">
        <v>2131</v>
      </c>
      <c r="K393" s="45">
        <v>2361.1999999999998</v>
      </c>
      <c r="L393" s="45">
        <v>1323.4</v>
      </c>
      <c r="M393" s="517">
        <f>VLOOKUP(C393,'Раздел 2'!D386:Q715,14,0)</f>
        <v>775315.16</v>
      </c>
      <c r="N393" s="45">
        <f t="shared" si="28"/>
        <v>775315.16</v>
      </c>
      <c r="O393" s="45">
        <v>0</v>
      </c>
      <c r="P393" s="45">
        <v>0</v>
      </c>
      <c r="Q393" s="45">
        <f t="shared" si="26"/>
        <v>0</v>
      </c>
      <c r="R393" s="57">
        <v>44927</v>
      </c>
      <c r="S393" s="57">
        <v>45291</v>
      </c>
      <c r="U393" s="143"/>
    </row>
    <row r="394" spans="1:21" ht="20.3" x14ac:dyDescent="0.35">
      <c r="A394" s="43">
        <f t="shared" si="25"/>
        <v>376</v>
      </c>
      <c r="B394" s="47" t="s">
        <v>363</v>
      </c>
      <c r="C394" s="43">
        <v>35062</v>
      </c>
      <c r="D394" s="43" t="s">
        <v>1899</v>
      </c>
      <c r="E394" s="43">
        <v>1993</v>
      </c>
      <c r="F394" s="43" t="s">
        <v>2131</v>
      </c>
      <c r="G394" s="56" t="s">
        <v>2097</v>
      </c>
      <c r="H394" s="43">
        <v>9</v>
      </c>
      <c r="I394" s="43">
        <v>1</v>
      </c>
      <c r="J394" s="43">
        <v>1</v>
      </c>
      <c r="K394" s="45">
        <v>2090</v>
      </c>
      <c r="L394" s="45">
        <v>2090</v>
      </c>
      <c r="M394" s="517">
        <f>VLOOKUP(C394,'Раздел 2'!D387:Q716,14,0)</f>
        <v>2543254.1800000002</v>
      </c>
      <c r="N394" s="45">
        <f t="shared" si="28"/>
        <v>2543254.1800000002</v>
      </c>
      <c r="O394" s="45">
        <v>0</v>
      </c>
      <c r="P394" s="45">
        <v>0</v>
      </c>
      <c r="Q394" s="45">
        <f t="shared" si="26"/>
        <v>0</v>
      </c>
      <c r="R394" s="57">
        <v>44927</v>
      </c>
      <c r="S394" s="57">
        <v>45291</v>
      </c>
      <c r="U394" s="143"/>
    </row>
    <row r="395" spans="1:21" ht="20.3" x14ac:dyDescent="0.35">
      <c r="A395" s="43">
        <f t="shared" si="25"/>
        <v>377</v>
      </c>
      <c r="B395" s="47" t="s">
        <v>364</v>
      </c>
      <c r="C395" s="43">
        <v>35064</v>
      </c>
      <c r="D395" s="43" t="s">
        <v>1899</v>
      </c>
      <c r="E395" s="43">
        <v>1993</v>
      </c>
      <c r="F395" s="43" t="s">
        <v>2131</v>
      </c>
      <c r="G395" s="56" t="s">
        <v>2097</v>
      </c>
      <c r="H395" s="43">
        <v>9</v>
      </c>
      <c r="I395" s="43">
        <v>1</v>
      </c>
      <c r="J395" s="43">
        <v>1</v>
      </c>
      <c r="K395" s="45">
        <v>1901.9</v>
      </c>
      <c r="L395" s="45">
        <v>1288.4000000000001</v>
      </c>
      <c r="M395" s="517">
        <f>VLOOKUP(C395,'Раздел 2'!D388:Q717,14,0)</f>
        <v>2548474.0700000003</v>
      </c>
      <c r="N395" s="45">
        <f t="shared" si="28"/>
        <v>2548474.0700000003</v>
      </c>
      <c r="O395" s="45">
        <v>0</v>
      </c>
      <c r="P395" s="45">
        <v>0</v>
      </c>
      <c r="Q395" s="45">
        <f t="shared" si="26"/>
        <v>0</v>
      </c>
      <c r="R395" s="57">
        <v>44927</v>
      </c>
      <c r="S395" s="57">
        <v>45291</v>
      </c>
      <c r="U395" s="143"/>
    </row>
    <row r="396" spans="1:21" ht="20.3" x14ac:dyDescent="0.35">
      <c r="A396" s="43">
        <f t="shared" si="25"/>
        <v>378</v>
      </c>
      <c r="B396" s="48" t="s">
        <v>37</v>
      </c>
      <c r="C396" s="43">
        <v>35128</v>
      </c>
      <c r="D396" s="43" t="s">
        <v>1899</v>
      </c>
      <c r="E396" s="43">
        <v>1960</v>
      </c>
      <c r="F396" s="43" t="s">
        <v>2131</v>
      </c>
      <c r="G396" s="56" t="s">
        <v>2098</v>
      </c>
      <c r="H396" s="43">
        <v>3</v>
      </c>
      <c r="I396" s="43">
        <v>3</v>
      </c>
      <c r="J396" s="43" t="s">
        <v>2131</v>
      </c>
      <c r="K396" s="45">
        <v>3026.1</v>
      </c>
      <c r="L396" s="45">
        <v>1499.9</v>
      </c>
      <c r="M396" s="517">
        <f>VLOOKUP(C396,'Раздел 2'!D389:Q718,14,0)</f>
        <v>3686901.15</v>
      </c>
      <c r="N396" s="45">
        <f t="shared" si="28"/>
        <v>3686901.15</v>
      </c>
      <c r="O396" s="45">
        <v>0</v>
      </c>
      <c r="P396" s="45">
        <v>0</v>
      </c>
      <c r="Q396" s="45">
        <f t="shared" si="26"/>
        <v>0</v>
      </c>
      <c r="R396" s="57">
        <v>44927</v>
      </c>
      <c r="S396" s="57">
        <v>45291</v>
      </c>
      <c r="U396" s="143"/>
    </row>
    <row r="397" spans="1:21" ht="20.3" x14ac:dyDescent="0.35">
      <c r="A397" s="43">
        <f t="shared" si="25"/>
        <v>379</v>
      </c>
      <c r="B397" s="47" t="s">
        <v>366</v>
      </c>
      <c r="C397" s="43">
        <v>35181</v>
      </c>
      <c r="D397" s="43" t="s">
        <v>1899</v>
      </c>
      <c r="E397" s="43">
        <v>1993</v>
      </c>
      <c r="F397" s="43" t="s">
        <v>2131</v>
      </c>
      <c r="G397" s="56" t="s">
        <v>2097</v>
      </c>
      <c r="H397" s="43">
        <v>9</v>
      </c>
      <c r="I397" s="43">
        <v>3</v>
      </c>
      <c r="J397" s="43">
        <v>3</v>
      </c>
      <c r="K397" s="45">
        <v>9020.1</v>
      </c>
      <c r="L397" s="45">
        <v>5846.1</v>
      </c>
      <c r="M397" s="517">
        <f>VLOOKUP(C397,'Раздел 2'!D390:Q719,14,0)</f>
        <v>7635952.6200000001</v>
      </c>
      <c r="N397" s="45">
        <f t="shared" si="28"/>
        <v>7635952.6200000001</v>
      </c>
      <c r="O397" s="45">
        <v>0</v>
      </c>
      <c r="P397" s="45">
        <v>0</v>
      </c>
      <c r="Q397" s="45">
        <f t="shared" si="26"/>
        <v>0</v>
      </c>
      <c r="R397" s="57">
        <v>44927</v>
      </c>
      <c r="S397" s="57">
        <v>45291</v>
      </c>
      <c r="U397" s="143"/>
    </row>
    <row r="398" spans="1:21" ht="20.3" x14ac:dyDescent="0.35">
      <c r="A398" s="43">
        <f t="shared" si="25"/>
        <v>380</v>
      </c>
      <c r="B398" s="47" t="s">
        <v>367</v>
      </c>
      <c r="C398" s="43">
        <v>35199</v>
      </c>
      <c r="D398" s="43" t="s">
        <v>1899</v>
      </c>
      <c r="E398" s="43">
        <v>1955</v>
      </c>
      <c r="F398" s="43" t="s">
        <v>2131</v>
      </c>
      <c r="G398" s="56" t="s">
        <v>2098</v>
      </c>
      <c r="H398" s="43">
        <v>2</v>
      </c>
      <c r="I398" s="43">
        <v>2</v>
      </c>
      <c r="J398" s="43" t="s">
        <v>2131</v>
      </c>
      <c r="K398" s="45">
        <v>844.1</v>
      </c>
      <c r="L398" s="45">
        <v>844.1</v>
      </c>
      <c r="M398" s="517">
        <f>VLOOKUP(C398,'Раздел 2'!D391:Q720,14,0)</f>
        <v>56744.2</v>
      </c>
      <c r="N398" s="45">
        <f t="shared" si="28"/>
        <v>56744.2</v>
      </c>
      <c r="O398" s="45">
        <v>0</v>
      </c>
      <c r="P398" s="45">
        <v>0</v>
      </c>
      <c r="Q398" s="45">
        <f t="shared" si="26"/>
        <v>0</v>
      </c>
      <c r="R398" s="57">
        <v>44927</v>
      </c>
      <c r="S398" s="57">
        <v>45291</v>
      </c>
      <c r="U398" s="143"/>
    </row>
    <row r="399" spans="1:21" ht="20.3" x14ac:dyDescent="0.35">
      <c r="A399" s="43">
        <f t="shared" ref="A399:A461" si="29">A398+1</f>
        <v>381</v>
      </c>
      <c r="B399" s="47" t="s">
        <v>368</v>
      </c>
      <c r="C399" s="43">
        <v>35221</v>
      </c>
      <c r="D399" s="43" t="s">
        <v>1899</v>
      </c>
      <c r="E399" s="43">
        <v>1968</v>
      </c>
      <c r="F399" s="43" t="s">
        <v>2131</v>
      </c>
      <c r="G399" s="56" t="s">
        <v>2098</v>
      </c>
      <c r="H399" s="43">
        <v>4</v>
      </c>
      <c r="I399" s="43">
        <v>3</v>
      </c>
      <c r="J399" s="43" t="s">
        <v>2131</v>
      </c>
      <c r="K399" s="45">
        <v>2835.8</v>
      </c>
      <c r="L399" s="45">
        <v>2054.9</v>
      </c>
      <c r="M399" s="517">
        <f>VLOOKUP(C399,'Раздел 2'!D392:Q721,14,0)</f>
        <v>3685531.48</v>
      </c>
      <c r="N399" s="45">
        <f t="shared" si="28"/>
        <v>3685531.48</v>
      </c>
      <c r="O399" s="45">
        <v>0</v>
      </c>
      <c r="P399" s="45">
        <v>0</v>
      </c>
      <c r="Q399" s="45">
        <f t="shared" si="26"/>
        <v>0</v>
      </c>
      <c r="R399" s="57">
        <v>44927</v>
      </c>
      <c r="S399" s="57">
        <v>45291</v>
      </c>
      <c r="U399" s="143"/>
    </row>
    <row r="400" spans="1:21" ht="20.3" x14ac:dyDescent="0.35">
      <c r="A400" s="43">
        <f t="shared" si="29"/>
        <v>382</v>
      </c>
      <c r="B400" s="47" t="s">
        <v>369</v>
      </c>
      <c r="C400" s="43">
        <v>35247</v>
      </c>
      <c r="D400" s="43" t="s">
        <v>1899</v>
      </c>
      <c r="E400" s="43">
        <v>1961</v>
      </c>
      <c r="F400" s="43" t="s">
        <v>2131</v>
      </c>
      <c r="G400" s="56" t="s">
        <v>2098</v>
      </c>
      <c r="H400" s="43">
        <v>3</v>
      </c>
      <c r="I400" s="43">
        <v>1</v>
      </c>
      <c r="J400" s="43" t="s">
        <v>2131</v>
      </c>
      <c r="K400" s="45">
        <v>583.9</v>
      </c>
      <c r="L400" s="45">
        <v>533</v>
      </c>
      <c r="M400" s="517">
        <f>VLOOKUP(C400,'Раздел 2'!D393:Q722,14,0)</f>
        <v>1170252.3600000001</v>
      </c>
      <c r="N400" s="45">
        <f t="shared" si="28"/>
        <v>1170252.3600000001</v>
      </c>
      <c r="O400" s="45">
        <v>0</v>
      </c>
      <c r="P400" s="45">
        <v>0</v>
      </c>
      <c r="Q400" s="45">
        <f t="shared" si="26"/>
        <v>0</v>
      </c>
      <c r="R400" s="57">
        <v>44927</v>
      </c>
      <c r="S400" s="57">
        <v>45291</v>
      </c>
      <c r="U400" s="143"/>
    </row>
    <row r="401" spans="1:21" ht="20.3" x14ac:dyDescent="0.35">
      <c r="A401" s="43">
        <f t="shared" si="29"/>
        <v>383</v>
      </c>
      <c r="B401" s="47" t="s">
        <v>370</v>
      </c>
      <c r="C401" s="43">
        <v>35248</v>
      </c>
      <c r="D401" s="43" t="s">
        <v>1899</v>
      </c>
      <c r="E401" s="43">
        <v>1956</v>
      </c>
      <c r="F401" s="43" t="s">
        <v>2131</v>
      </c>
      <c r="G401" s="56" t="s">
        <v>2098</v>
      </c>
      <c r="H401" s="43">
        <v>3</v>
      </c>
      <c r="I401" s="43">
        <v>1</v>
      </c>
      <c r="J401" s="43" t="s">
        <v>2131</v>
      </c>
      <c r="K401" s="45">
        <v>697.8</v>
      </c>
      <c r="L401" s="45">
        <v>616.70000000000005</v>
      </c>
      <c r="M401" s="517">
        <f>VLOOKUP(C401,'Раздел 2'!D394:Q723,14,0)</f>
        <v>1313663.8800000001</v>
      </c>
      <c r="N401" s="45">
        <f t="shared" si="28"/>
        <v>1313663.8800000001</v>
      </c>
      <c r="O401" s="45">
        <v>0</v>
      </c>
      <c r="P401" s="45">
        <v>0</v>
      </c>
      <c r="Q401" s="45">
        <f t="shared" si="26"/>
        <v>0</v>
      </c>
      <c r="R401" s="57">
        <v>44927</v>
      </c>
      <c r="S401" s="57">
        <v>45291</v>
      </c>
      <c r="U401" s="143"/>
    </row>
    <row r="402" spans="1:21" ht="20.3" x14ac:dyDescent="0.35">
      <c r="A402" s="43">
        <f t="shared" si="29"/>
        <v>384</v>
      </c>
      <c r="B402" s="47" t="s">
        <v>371</v>
      </c>
      <c r="C402" s="43">
        <v>35253</v>
      </c>
      <c r="D402" s="43" t="s">
        <v>1899</v>
      </c>
      <c r="E402" s="43">
        <v>1955</v>
      </c>
      <c r="F402" s="43" t="s">
        <v>2131</v>
      </c>
      <c r="G402" s="56" t="s">
        <v>2098</v>
      </c>
      <c r="H402" s="43">
        <v>3</v>
      </c>
      <c r="I402" s="43">
        <v>1</v>
      </c>
      <c r="J402" s="43" t="s">
        <v>2131</v>
      </c>
      <c r="K402" s="45">
        <v>1642.2</v>
      </c>
      <c r="L402" s="45">
        <v>956.6</v>
      </c>
      <c r="M402" s="517">
        <f>VLOOKUP(C402,'Раздел 2'!D395:Q724,14,0)</f>
        <v>55453.2</v>
      </c>
      <c r="N402" s="45">
        <f t="shared" si="28"/>
        <v>55453.2</v>
      </c>
      <c r="O402" s="45">
        <v>0</v>
      </c>
      <c r="P402" s="45">
        <v>0</v>
      </c>
      <c r="Q402" s="45">
        <f t="shared" si="26"/>
        <v>0</v>
      </c>
      <c r="R402" s="57">
        <v>44927</v>
      </c>
      <c r="S402" s="57">
        <v>45291</v>
      </c>
      <c r="U402" s="143"/>
    </row>
    <row r="403" spans="1:21" ht="20.3" x14ac:dyDescent="0.35">
      <c r="A403" s="43">
        <f t="shared" si="29"/>
        <v>385</v>
      </c>
      <c r="B403" s="47" t="s">
        <v>68</v>
      </c>
      <c r="C403" s="43">
        <v>35254</v>
      </c>
      <c r="D403" s="43" t="s">
        <v>1899</v>
      </c>
      <c r="E403" s="43">
        <v>1917</v>
      </c>
      <c r="F403" s="43" t="s">
        <v>2131</v>
      </c>
      <c r="G403" s="56" t="s">
        <v>2103</v>
      </c>
      <c r="H403" s="43">
        <v>2</v>
      </c>
      <c r="I403" s="43">
        <v>2</v>
      </c>
      <c r="J403" s="43" t="s">
        <v>2131</v>
      </c>
      <c r="K403" s="45">
        <v>351.5</v>
      </c>
      <c r="L403" s="45">
        <v>351.5</v>
      </c>
      <c r="M403" s="517">
        <f>VLOOKUP(C403,'Раздел 2'!D396:Q725,14,0)</f>
        <v>355652.7</v>
      </c>
      <c r="N403" s="45">
        <f t="shared" si="28"/>
        <v>355652.7</v>
      </c>
      <c r="O403" s="45">
        <v>0</v>
      </c>
      <c r="P403" s="45">
        <v>0</v>
      </c>
      <c r="Q403" s="45">
        <f t="shared" si="26"/>
        <v>0</v>
      </c>
      <c r="R403" s="57">
        <v>44927</v>
      </c>
      <c r="S403" s="57">
        <v>45291</v>
      </c>
      <c r="U403" s="143"/>
    </row>
    <row r="404" spans="1:21" ht="20.3" x14ac:dyDescent="0.35">
      <c r="A404" s="43">
        <f t="shared" si="29"/>
        <v>386</v>
      </c>
      <c r="B404" s="47" t="s">
        <v>374</v>
      </c>
      <c r="C404" s="43">
        <v>35311</v>
      </c>
      <c r="D404" s="43" t="s">
        <v>1899</v>
      </c>
      <c r="E404" s="43">
        <v>1968</v>
      </c>
      <c r="F404" s="43" t="s">
        <v>2131</v>
      </c>
      <c r="G404" s="56" t="s">
        <v>2098</v>
      </c>
      <c r="H404" s="43">
        <v>5</v>
      </c>
      <c r="I404" s="43">
        <v>2</v>
      </c>
      <c r="J404" s="43" t="s">
        <v>2131</v>
      </c>
      <c r="K404" s="45">
        <v>4315.3599999999997</v>
      </c>
      <c r="L404" s="45">
        <v>3287.06</v>
      </c>
      <c r="M404" s="517">
        <f>VLOOKUP(C404,'Раздел 2'!D397:Q726,14,0)</f>
        <v>4016754.3099999996</v>
      </c>
      <c r="N404" s="45">
        <f t="shared" si="28"/>
        <v>4016754.3099999996</v>
      </c>
      <c r="O404" s="45">
        <v>0</v>
      </c>
      <c r="P404" s="45">
        <v>0</v>
      </c>
      <c r="Q404" s="45">
        <f t="shared" ref="Q404:Q435" si="30">P404</f>
        <v>0</v>
      </c>
      <c r="R404" s="57">
        <v>44927</v>
      </c>
      <c r="S404" s="57">
        <v>45291</v>
      </c>
      <c r="U404" s="143"/>
    </row>
    <row r="405" spans="1:21" ht="20.3" x14ac:dyDescent="0.35">
      <c r="A405" s="43">
        <f t="shared" si="29"/>
        <v>387</v>
      </c>
      <c r="B405" s="47" t="s">
        <v>28</v>
      </c>
      <c r="C405" s="43">
        <v>35409</v>
      </c>
      <c r="D405" s="43" t="s">
        <v>1899</v>
      </c>
      <c r="E405" s="43">
        <v>1987</v>
      </c>
      <c r="F405" s="43" t="s">
        <v>2131</v>
      </c>
      <c r="G405" s="56" t="s">
        <v>2097</v>
      </c>
      <c r="H405" s="43">
        <v>9</v>
      </c>
      <c r="I405" s="43">
        <v>8</v>
      </c>
      <c r="J405" s="43" t="s">
        <v>2131</v>
      </c>
      <c r="K405" s="45">
        <v>22075.4</v>
      </c>
      <c r="L405" s="45">
        <v>15592.7</v>
      </c>
      <c r="M405" s="517">
        <f>VLOOKUP(C405,'Раздел 2'!D398:Q727,14,0)</f>
        <v>111450</v>
      </c>
      <c r="N405" s="45">
        <f t="shared" si="28"/>
        <v>111450</v>
      </c>
      <c r="O405" s="45">
        <v>0</v>
      </c>
      <c r="P405" s="45">
        <v>0</v>
      </c>
      <c r="Q405" s="45">
        <f t="shared" si="30"/>
        <v>0</v>
      </c>
      <c r="R405" s="57">
        <v>44927</v>
      </c>
      <c r="S405" s="57">
        <v>45291</v>
      </c>
      <c r="U405" s="143"/>
    </row>
    <row r="406" spans="1:21" ht="20.3" x14ac:dyDescent="0.35">
      <c r="A406" s="43">
        <f t="shared" si="29"/>
        <v>388</v>
      </c>
      <c r="B406" s="47" t="s">
        <v>1544</v>
      </c>
      <c r="C406" s="43">
        <v>35430</v>
      </c>
      <c r="D406" s="43" t="s">
        <v>1899</v>
      </c>
      <c r="E406" s="43">
        <v>1967</v>
      </c>
      <c r="F406" s="43" t="s">
        <v>2131</v>
      </c>
      <c r="G406" s="56" t="s">
        <v>2098</v>
      </c>
      <c r="H406" s="43">
        <v>4</v>
      </c>
      <c r="I406" s="43">
        <v>3</v>
      </c>
      <c r="J406" s="43" t="s">
        <v>2131</v>
      </c>
      <c r="K406" s="45">
        <v>2013.9</v>
      </c>
      <c r="L406" s="45">
        <v>2013.9</v>
      </c>
      <c r="M406" s="517">
        <f>VLOOKUP(C406,'Раздел 2'!D399:Q728,14,0)</f>
        <v>3335426.66</v>
      </c>
      <c r="N406" s="45">
        <f t="shared" si="28"/>
        <v>3335426.66</v>
      </c>
      <c r="O406" s="45">
        <v>0</v>
      </c>
      <c r="P406" s="45">
        <v>0</v>
      </c>
      <c r="Q406" s="45">
        <f t="shared" si="30"/>
        <v>0</v>
      </c>
      <c r="R406" s="57">
        <v>44927</v>
      </c>
      <c r="S406" s="57">
        <v>45291</v>
      </c>
      <c r="U406" s="143"/>
    </row>
    <row r="407" spans="1:21" ht="20.3" x14ac:dyDescent="0.35">
      <c r="A407" s="43">
        <f t="shared" si="29"/>
        <v>389</v>
      </c>
      <c r="B407" s="47" t="s">
        <v>1545</v>
      </c>
      <c r="C407" s="43">
        <v>35434</v>
      </c>
      <c r="D407" s="43" t="s">
        <v>1899</v>
      </c>
      <c r="E407" s="43">
        <v>1994</v>
      </c>
      <c r="F407" s="43" t="s">
        <v>2131</v>
      </c>
      <c r="G407" s="56" t="s">
        <v>2097</v>
      </c>
      <c r="H407" s="43">
        <v>7</v>
      </c>
      <c r="I407" s="43">
        <v>1</v>
      </c>
      <c r="J407" s="43" t="s">
        <v>2131</v>
      </c>
      <c r="K407" s="45">
        <v>1427.4</v>
      </c>
      <c r="L407" s="45">
        <v>1427.4</v>
      </c>
      <c r="M407" s="517">
        <f>VLOOKUP(C407,'Раздел 2'!D400:Q729,14,0)</f>
        <v>45487.199999999997</v>
      </c>
      <c r="N407" s="45">
        <f t="shared" si="28"/>
        <v>45487.199999999997</v>
      </c>
      <c r="O407" s="45">
        <v>0</v>
      </c>
      <c r="P407" s="45">
        <v>0</v>
      </c>
      <c r="Q407" s="45">
        <f t="shared" si="30"/>
        <v>0</v>
      </c>
      <c r="R407" s="57">
        <v>44927</v>
      </c>
      <c r="S407" s="57">
        <v>45291</v>
      </c>
      <c r="U407" s="143"/>
    </row>
    <row r="408" spans="1:21" ht="20.3" x14ac:dyDescent="0.35">
      <c r="A408" s="43">
        <f t="shared" si="29"/>
        <v>390</v>
      </c>
      <c r="B408" s="47" t="s">
        <v>377</v>
      </c>
      <c r="C408" s="43">
        <v>35451</v>
      </c>
      <c r="D408" s="43" t="s">
        <v>1899</v>
      </c>
      <c r="E408" s="43">
        <v>1957</v>
      </c>
      <c r="F408" s="43" t="s">
        <v>2131</v>
      </c>
      <c r="G408" s="56" t="s">
        <v>2103</v>
      </c>
      <c r="H408" s="43">
        <v>2</v>
      </c>
      <c r="I408" s="43">
        <v>2</v>
      </c>
      <c r="J408" s="43" t="s">
        <v>2131</v>
      </c>
      <c r="K408" s="45">
        <v>497.1</v>
      </c>
      <c r="L408" s="45">
        <v>497.1</v>
      </c>
      <c r="M408" s="517">
        <f>VLOOKUP(C408,'Раздел 2'!D401:Q730,14,0)</f>
        <v>859047.22999999986</v>
      </c>
      <c r="N408" s="45">
        <f t="shared" si="28"/>
        <v>859047.22999999986</v>
      </c>
      <c r="O408" s="45">
        <v>0</v>
      </c>
      <c r="P408" s="45">
        <v>0</v>
      </c>
      <c r="Q408" s="45">
        <f t="shared" si="30"/>
        <v>0</v>
      </c>
      <c r="R408" s="57">
        <v>44927</v>
      </c>
      <c r="S408" s="57">
        <v>45291</v>
      </c>
      <c r="U408" s="143"/>
    </row>
    <row r="409" spans="1:21" ht="20.3" x14ac:dyDescent="0.35">
      <c r="A409" s="43">
        <f t="shared" si="29"/>
        <v>391</v>
      </c>
      <c r="B409" s="47" t="s">
        <v>379</v>
      </c>
      <c r="C409" s="43">
        <v>35524</v>
      </c>
      <c r="D409" s="43" t="s">
        <v>1899</v>
      </c>
      <c r="E409" s="43">
        <v>1959</v>
      </c>
      <c r="F409" s="43" t="s">
        <v>2131</v>
      </c>
      <c r="G409" s="56" t="s">
        <v>2098</v>
      </c>
      <c r="H409" s="43">
        <v>2</v>
      </c>
      <c r="I409" s="43">
        <v>2</v>
      </c>
      <c r="J409" s="43" t="s">
        <v>2131</v>
      </c>
      <c r="K409" s="45">
        <v>643.6</v>
      </c>
      <c r="L409" s="45">
        <v>401.2</v>
      </c>
      <c r="M409" s="517">
        <f>VLOOKUP(C409,'Раздел 2'!D402:Q731,14,0)</f>
        <v>475398.31000000006</v>
      </c>
      <c r="N409" s="45">
        <f t="shared" si="28"/>
        <v>475398.31000000006</v>
      </c>
      <c r="O409" s="45">
        <v>0</v>
      </c>
      <c r="P409" s="45">
        <v>0</v>
      </c>
      <c r="Q409" s="45">
        <f t="shared" si="30"/>
        <v>0</v>
      </c>
      <c r="R409" s="57">
        <v>44927</v>
      </c>
      <c r="S409" s="57">
        <v>45291</v>
      </c>
      <c r="U409" s="143"/>
    </row>
    <row r="410" spans="1:21" ht="20.3" x14ac:dyDescent="0.35">
      <c r="A410" s="43">
        <f t="shared" si="29"/>
        <v>392</v>
      </c>
      <c r="B410" s="47" t="s">
        <v>29</v>
      </c>
      <c r="C410" s="43">
        <v>35564</v>
      </c>
      <c r="D410" s="43" t="s">
        <v>1899</v>
      </c>
      <c r="E410" s="43">
        <v>1987</v>
      </c>
      <c r="F410" s="43" t="s">
        <v>2131</v>
      </c>
      <c r="G410" s="56" t="s">
        <v>2097</v>
      </c>
      <c r="H410" s="43">
        <v>9</v>
      </c>
      <c r="I410" s="43">
        <v>4</v>
      </c>
      <c r="J410" s="43" t="s">
        <v>2131</v>
      </c>
      <c r="K410" s="45">
        <v>9048.7000000000007</v>
      </c>
      <c r="L410" s="45">
        <v>8226.1</v>
      </c>
      <c r="M410" s="517">
        <f>VLOOKUP(C410,'Раздел 2'!D403:Q732,14,0)</f>
        <v>135288</v>
      </c>
      <c r="N410" s="45">
        <f t="shared" si="28"/>
        <v>135288</v>
      </c>
      <c r="O410" s="45">
        <v>0</v>
      </c>
      <c r="P410" s="45">
        <v>0</v>
      </c>
      <c r="Q410" s="45">
        <f t="shared" si="30"/>
        <v>0</v>
      </c>
      <c r="R410" s="57">
        <v>44927</v>
      </c>
      <c r="S410" s="57">
        <v>45291</v>
      </c>
      <c r="U410" s="143"/>
    </row>
    <row r="411" spans="1:21" ht="20.3" x14ac:dyDescent="0.35">
      <c r="A411" s="43">
        <f t="shared" si="29"/>
        <v>393</v>
      </c>
      <c r="B411" s="48" t="s">
        <v>2397</v>
      </c>
      <c r="C411" s="43">
        <v>35584</v>
      </c>
      <c r="D411" s="43" t="s">
        <v>1899</v>
      </c>
      <c r="E411" s="43">
        <v>1936</v>
      </c>
      <c r="F411" s="43" t="s">
        <v>2131</v>
      </c>
      <c r="G411" s="56" t="s">
        <v>2098</v>
      </c>
      <c r="H411" s="43">
        <v>5</v>
      </c>
      <c r="I411" s="43">
        <v>5</v>
      </c>
      <c r="J411" s="43" t="s">
        <v>2131</v>
      </c>
      <c r="K411" s="45">
        <v>4520.1000000000004</v>
      </c>
      <c r="L411" s="45">
        <v>4186.2</v>
      </c>
      <c r="M411" s="517">
        <f>VLOOKUP(C411,'Раздел 2'!D404:Q733,14,0)</f>
        <v>7023694.8799999999</v>
      </c>
      <c r="N411" s="45">
        <f t="shared" si="28"/>
        <v>7023694.8799999999</v>
      </c>
      <c r="O411" s="45">
        <v>0</v>
      </c>
      <c r="P411" s="45">
        <v>0</v>
      </c>
      <c r="Q411" s="45">
        <f t="shared" si="30"/>
        <v>0</v>
      </c>
      <c r="R411" s="57">
        <v>44927</v>
      </c>
      <c r="S411" s="57">
        <v>45291</v>
      </c>
      <c r="U411" s="143"/>
    </row>
    <row r="412" spans="1:21" ht="20.3" x14ac:dyDescent="0.35">
      <c r="A412" s="43">
        <f>A411+1</f>
        <v>394</v>
      </c>
      <c r="B412" s="48" t="s">
        <v>2216</v>
      </c>
      <c r="C412" s="43">
        <v>33292</v>
      </c>
      <c r="D412" s="43" t="s">
        <v>1899</v>
      </c>
      <c r="E412" s="43">
        <v>1977</v>
      </c>
      <c r="F412" s="43" t="s">
        <v>2131</v>
      </c>
      <c r="G412" s="56" t="s">
        <v>2097</v>
      </c>
      <c r="H412" s="43">
        <v>5</v>
      </c>
      <c r="I412" s="43">
        <v>4</v>
      </c>
      <c r="J412" s="43" t="s">
        <v>2131</v>
      </c>
      <c r="K412" s="45">
        <v>4346.8999999999996</v>
      </c>
      <c r="L412" s="45">
        <v>2612.6999999999998</v>
      </c>
      <c r="M412" s="517">
        <f>VLOOKUP(C412,'Раздел 2'!D405:Q734,14,0)</f>
        <v>4125126.58</v>
      </c>
      <c r="N412" s="45">
        <f t="shared" si="28"/>
        <v>4125126.58</v>
      </c>
      <c r="O412" s="45">
        <v>0</v>
      </c>
      <c r="P412" s="45">
        <v>0</v>
      </c>
      <c r="Q412" s="45">
        <f t="shared" si="30"/>
        <v>0</v>
      </c>
      <c r="R412" s="57">
        <v>44927</v>
      </c>
      <c r="S412" s="57">
        <v>45291</v>
      </c>
      <c r="U412" s="143"/>
    </row>
    <row r="413" spans="1:21" ht="20.3" x14ac:dyDescent="0.35">
      <c r="A413" s="43">
        <f t="shared" si="29"/>
        <v>395</v>
      </c>
      <c r="B413" s="48" t="s">
        <v>1847</v>
      </c>
      <c r="C413" s="43">
        <v>33274</v>
      </c>
      <c r="D413" s="43" t="s">
        <v>1899</v>
      </c>
      <c r="E413" s="43">
        <v>1983</v>
      </c>
      <c r="F413" s="43" t="s">
        <v>2131</v>
      </c>
      <c r="G413" s="56" t="s">
        <v>2097</v>
      </c>
      <c r="H413" s="43">
        <v>9</v>
      </c>
      <c r="I413" s="43">
        <v>17</v>
      </c>
      <c r="J413" s="43">
        <v>3</v>
      </c>
      <c r="K413" s="45">
        <v>44367.5</v>
      </c>
      <c r="L413" s="45">
        <v>34015.599999999999</v>
      </c>
      <c r="M413" s="517">
        <f>VLOOKUP(C413,'Раздел 2'!D406:Q735,14,0)</f>
        <v>7584624.5100000007</v>
      </c>
      <c r="N413" s="45">
        <f t="shared" si="28"/>
        <v>7584624.5100000007</v>
      </c>
      <c r="O413" s="45">
        <v>0</v>
      </c>
      <c r="P413" s="45">
        <v>0</v>
      </c>
      <c r="Q413" s="45">
        <f t="shared" si="30"/>
        <v>0</v>
      </c>
      <c r="R413" s="57">
        <v>44927</v>
      </c>
      <c r="S413" s="57">
        <v>45291</v>
      </c>
      <c r="U413" s="143"/>
    </row>
    <row r="414" spans="1:21" ht="20.3" x14ac:dyDescent="0.35">
      <c r="A414" s="43">
        <f t="shared" si="29"/>
        <v>396</v>
      </c>
      <c r="B414" s="48" t="s">
        <v>1733</v>
      </c>
      <c r="C414" s="43">
        <v>35654</v>
      </c>
      <c r="D414" s="43" t="s">
        <v>1899</v>
      </c>
      <c r="E414" s="43">
        <v>1976</v>
      </c>
      <c r="F414" s="43" t="s">
        <v>2131</v>
      </c>
      <c r="G414" s="56" t="s">
        <v>2097</v>
      </c>
      <c r="H414" s="43">
        <v>5</v>
      </c>
      <c r="I414" s="43">
        <v>6</v>
      </c>
      <c r="J414" s="43" t="s">
        <v>2131</v>
      </c>
      <c r="K414" s="45">
        <v>5674.2</v>
      </c>
      <c r="L414" s="45">
        <v>4332.5</v>
      </c>
      <c r="M414" s="517">
        <f>VLOOKUP(C414,'Раздел 2'!D407:Q736,14,0)</f>
        <v>4366604.7</v>
      </c>
      <c r="N414" s="45">
        <f t="shared" si="28"/>
        <v>4366604.7</v>
      </c>
      <c r="O414" s="45">
        <v>0</v>
      </c>
      <c r="P414" s="45">
        <v>0</v>
      </c>
      <c r="Q414" s="45">
        <f t="shared" si="30"/>
        <v>0</v>
      </c>
      <c r="R414" s="57">
        <v>44927</v>
      </c>
      <c r="S414" s="57">
        <v>45291</v>
      </c>
      <c r="U414" s="143"/>
    </row>
    <row r="415" spans="1:21" ht="20.3" x14ac:dyDescent="0.35">
      <c r="A415" s="43">
        <f t="shared" si="29"/>
        <v>397</v>
      </c>
      <c r="B415" s="47" t="s">
        <v>3761</v>
      </c>
      <c r="C415" s="43">
        <v>35659</v>
      </c>
      <c r="D415" s="43" t="s">
        <v>1899</v>
      </c>
      <c r="E415" s="43">
        <v>1966</v>
      </c>
      <c r="F415" s="43" t="s">
        <v>2131</v>
      </c>
      <c r="G415" s="56" t="s">
        <v>2097</v>
      </c>
      <c r="H415" s="43">
        <v>5</v>
      </c>
      <c r="I415" s="43">
        <v>4</v>
      </c>
      <c r="J415" s="43" t="s">
        <v>2131</v>
      </c>
      <c r="K415" s="45">
        <v>5663.1</v>
      </c>
      <c r="L415" s="45">
        <v>3531</v>
      </c>
      <c r="M415" s="517">
        <f>VLOOKUP(C415,'Раздел 2'!D408:Q737,14,0)</f>
        <v>194718</v>
      </c>
      <c r="N415" s="45">
        <f t="shared" si="28"/>
        <v>194718</v>
      </c>
      <c r="O415" s="45">
        <v>0</v>
      </c>
      <c r="P415" s="45">
        <v>0</v>
      </c>
      <c r="Q415" s="45">
        <f t="shared" si="30"/>
        <v>0</v>
      </c>
      <c r="R415" s="57">
        <v>44927</v>
      </c>
      <c r="S415" s="57">
        <v>45291</v>
      </c>
      <c r="U415" s="143"/>
    </row>
    <row r="416" spans="1:21" ht="20.3" x14ac:dyDescent="0.35">
      <c r="A416" s="43">
        <f t="shared" si="29"/>
        <v>398</v>
      </c>
      <c r="B416" s="47" t="s">
        <v>3762</v>
      </c>
      <c r="C416" s="43">
        <v>35660</v>
      </c>
      <c r="D416" s="43" t="s">
        <v>1899</v>
      </c>
      <c r="E416" s="43">
        <v>1966</v>
      </c>
      <c r="F416" s="43" t="s">
        <v>2131</v>
      </c>
      <c r="G416" s="56" t="s">
        <v>2097</v>
      </c>
      <c r="H416" s="43">
        <v>5</v>
      </c>
      <c r="I416" s="43">
        <v>4</v>
      </c>
      <c r="J416" s="43" t="s">
        <v>2131</v>
      </c>
      <c r="K416" s="45">
        <v>5682.6</v>
      </c>
      <c r="L416" s="45">
        <v>3584.1</v>
      </c>
      <c r="M416" s="517">
        <f>VLOOKUP(C416,'Раздел 2'!D409:Q738,14,0)</f>
        <v>194718</v>
      </c>
      <c r="N416" s="45">
        <f t="shared" si="28"/>
        <v>194718</v>
      </c>
      <c r="O416" s="45">
        <v>0</v>
      </c>
      <c r="P416" s="45">
        <v>0</v>
      </c>
      <c r="Q416" s="45">
        <f t="shared" si="30"/>
        <v>0</v>
      </c>
      <c r="R416" s="57">
        <v>44927</v>
      </c>
      <c r="S416" s="57">
        <v>45291</v>
      </c>
      <c r="U416" s="143"/>
    </row>
    <row r="417" spans="1:21" ht="20.3" x14ac:dyDescent="0.35">
      <c r="A417" s="43">
        <f t="shared" si="29"/>
        <v>399</v>
      </c>
      <c r="B417" s="48" t="s">
        <v>1829</v>
      </c>
      <c r="C417" s="43">
        <v>32593</v>
      </c>
      <c r="D417" s="43" t="s">
        <v>1899</v>
      </c>
      <c r="E417" s="43">
        <v>1991</v>
      </c>
      <c r="F417" s="43" t="s">
        <v>2131</v>
      </c>
      <c r="G417" s="56" t="s">
        <v>2098</v>
      </c>
      <c r="H417" s="43">
        <v>9</v>
      </c>
      <c r="I417" s="43">
        <v>2</v>
      </c>
      <c r="J417" s="43">
        <v>2</v>
      </c>
      <c r="K417" s="45">
        <v>3847</v>
      </c>
      <c r="L417" s="45">
        <v>3226.7</v>
      </c>
      <c r="M417" s="517">
        <f>VLOOKUP(C417,'Раздел 2'!D410:Q739,14,0)</f>
        <v>4823309.7699999996</v>
      </c>
      <c r="N417" s="45">
        <f t="shared" si="28"/>
        <v>4823309.7699999996</v>
      </c>
      <c r="O417" s="45">
        <v>0</v>
      </c>
      <c r="P417" s="45">
        <v>0</v>
      </c>
      <c r="Q417" s="45">
        <f t="shared" si="30"/>
        <v>0</v>
      </c>
      <c r="R417" s="57">
        <v>44927</v>
      </c>
      <c r="S417" s="57">
        <v>45291</v>
      </c>
      <c r="U417" s="143"/>
    </row>
    <row r="418" spans="1:21" ht="20.3" x14ac:dyDescent="0.35">
      <c r="A418" s="43">
        <f t="shared" si="29"/>
        <v>400</v>
      </c>
      <c r="B418" s="48" t="s">
        <v>2236</v>
      </c>
      <c r="C418" s="43">
        <v>32711</v>
      </c>
      <c r="D418" s="43" t="s">
        <v>1899</v>
      </c>
      <c r="E418" s="43">
        <v>1980</v>
      </c>
      <c r="F418" s="43" t="s">
        <v>2131</v>
      </c>
      <c r="G418" s="56" t="s">
        <v>2097</v>
      </c>
      <c r="H418" s="43">
        <v>9</v>
      </c>
      <c r="I418" s="43">
        <v>1</v>
      </c>
      <c r="J418" s="43" t="s">
        <v>2131</v>
      </c>
      <c r="K418" s="45">
        <v>3104</v>
      </c>
      <c r="L418" s="45">
        <v>2089</v>
      </c>
      <c r="M418" s="517">
        <f>VLOOKUP(C418,'Раздел 2'!D411:Q740,14,0)</f>
        <v>1629305.1300000001</v>
      </c>
      <c r="N418" s="45">
        <f t="shared" si="28"/>
        <v>1629305.1300000001</v>
      </c>
      <c r="O418" s="45">
        <v>0</v>
      </c>
      <c r="P418" s="45">
        <v>0</v>
      </c>
      <c r="Q418" s="45">
        <f t="shared" si="30"/>
        <v>0</v>
      </c>
      <c r="R418" s="57">
        <v>44927</v>
      </c>
      <c r="S418" s="57">
        <v>45291</v>
      </c>
      <c r="U418" s="143"/>
    </row>
    <row r="419" spans="1:21" ht="20.3" x14ac:dyDescent="0.35">
      <c r="A419" s="43">
        <f t="shared" si="29"/>
        <v>401</v>
      </c>
      <c r="B419" s="48" t="s">
        <v>1830</v>
      </c>
      <c r="C419" s="43">
        <v>32743</v>
      </c>
      <c r="D419" s="43" t="s">
        <v>1899</v>
      </c>
      <c r="E419" s="43">
        <v>1997</v>
      </c>
      <c r="F419" s="43" t="s">
        <v>2131</v>
      </c>
      <c r="G419" s="56" t="s">
        <v>2097</v>
      </c>
      <c r="H419" s="43">
        <v>9</v>
      </c>
      <c r="I419" s="43">
        <v>1</v>
      </c>
      <c r="J419" s="43">
        <v>1</v>
      </c>
      <c r="K419" s="45">
        <v>2076.8000000000002</v>
      </c>
      <c r="L419" s="45">
        <v>1333.2</v>
      </c>
      <c r="M419" s="517">
        <f>VLOOKUP(C419,'Раздел 2'!D412:Q741,14,0)</f>
        <v>2199157.4499999997</v>
      </c>
      <c r="N419" s="45">
        <f t="shared" si="28"/>
        <v>2199157.4499999997</v>
      </c>
      <c r="O419" s="45">
        <v>0</v>
      </c>
      <c r="P419" s="45">
        <v>0</v>
      </c>
      <c r="Q419" s="45">
        <f t="shared" si="30"/>
        <v>0</v>
      </c>
      <c r="R419" s="57">
        <v>44927</v>
      </c>
      <c r="S419" s="57">
        <v>45291</v>
      </c>
      <c r="U419" s="143"/>
    </row>
    <row r="420" spans="1:21" ht="20.3" x14ac:dyDescent="0.35">
      <c r="A420" s="43">
        <f t="shared" si="29"/>
        <v>402</v>
      </c>
      <c r="B420" s="48" t="s">
        <v>1831</v>
      </c>
      <c r="C420" s="43">
        <v>56269</v>
      </c>
      <c r="D420" s="43" t="s">
        <v>1899</v>
      </c>
      <c r="E420" s="43">
        <v>1998</v>
      </c>
      <c r="F420" s="43" t="s">
        <v>2131</v>
      </c>
      <c r="G420" s="56" t="s">
        <v>2129</v>
      </c>
      <c r="H420" s="43">
        <v>9</v>
      </c>
      <c r="I420" s="43">
        <v>1</v>
      </c>
      <c r="J420" s="43">
        <v>1</v>
      </c>
      <c r="K420" s="45">
        <v>2087.3000000000002</v>
      </c>
      <c r="L420" s="45">
        <v>1308.2</v>
      </c>
      <c r="M420" s="517">
        <f>VLOOKUP(C420,'Раздел 2'!D413:Q742,14,0)</f>
        <v>2200027.79</v>
      </c>
      <c r="N420" s="45">
        <f t="shared" si="28"/>
        <v>2200027.79</v>
      </c>
      <c r="O420" s="45">
        <v>0</v>
      </c>
      <c r="P420" s="45">
        <v>0</v>
      </c>
      <c r="Q420" s="45">
        <f t="shared" si="30"/>
        <v>0</v>
      </c>
      <c r="R420" s="57">
        <v>44927</v>
      </c>
      <c r="S420" s="57">
        <v>45291</v>
      </c>
      <c r="U420" s="143"/>
    </row>
    <row r="421" spans="1:21" ht="20.3" x14ac:dyDescent="0.35">
      <c r="A421" s="43">
        <f t="shared" si="29"/>
        <v>403</v>
      </c>
      <c r="B421" s="48" t="s">
        <v>1835</v>
      </c>
      <c r="C421" s="43">
        <v>32744</v>
      </c>
      <c r="D421" s="43" t="s">
        <v>1899</v>
      </c>
      <c r="E421" s="43">
        <v>1996</v>
      </c>
      <c r="F421" s="43" t="s">
        <v>2131</v>
      </c>
      <c r="G421" s="56" t="s">
        <v>2097</v>
      </c>
      <c r="H421" s="43">
        <v>9</v>
      </c>
      <c r="I421" s="43">
        <v>2</v>
      </c>
      <c r="J421" s="43">
        <v>1</v>
      </c>
      <c r="K421" s="45">
        <v>4277.7</v>
      </c>
      <c r="L421" s="45">
        <v>3179.1</v>
      </c>
      <c r="M421" s="517">
        <f>VLOOKUP(C421,'Раздел 2'!D414:Q743,14,0)</f>
        <v>2196619.12</v>
      </c>
      <c r="N421" s="45">
        <f t="shared" si="28"/>
        <v>2196619.12</v>
      </c>
      <c r="O421" s="45">
        <v>0</v>
      </c>
      <c r="P421" s="45">
        <v>0</v>
      </c>
      <c r="Q421" s="45">
        <f t="shared" si="30"/>
        <v>0</v>
      </c>
      <c r="R421" s="57">
        <v>44927</v>
      </c>
      <c r="S421" s="57">
        <v>45291</v>
      </c>
      <c r="U421" s="143"/>
    </row>
    <row r="422" spans="1:21" ht="20.3" x14ac:dyDescent="0.35">
      <c r="A422" s="43">
        <f t="shared" si="29"/>
        <v>404</v>
      </c>
      <c r="B422" s="48" t="s">
        <v>1828</v>
      </c>
      <c r="C422" s="43">
        <v>32745</v>
      </c>
      <c r="D422" s="43" t="s">
        <v>1899</v>
      </c>
      <c r="E422" s="43">
        <v>1998</v>
      </c>
      <c r="F422" s="43" t="s">
        <v>2131</v>
      </c>
      <c r="G422" s="56" t="s">
        <v>2106</v>
      </c>
      <c r="H422" s="43">
        <v>9</v>
      </c>
      <c r="I422" s="43">
        <v>3</v>
      </c>
      <c r="J422" s="43">
        <v>3</v>
      </c>
      <c r="K422" s="45">
        <v>9016.7000000000007</v>
      </c>
      <c r="L422" s="45">
        <v>6065.4</v>
      </c>
      <c r="M422" s="517">
        <f>VLOOKUP(C422,'Раздел 2'!D415:Q744,14,0)</f>
        <v>6619341.3400000008</v>
      </c>
      <c r="N422" s="45">
        <f t="shared" ref="N422:N453" si="31">M422</f>
        <v>6619341.3400000008</v>
      </c>
      <c r="O422" s="45">
        <v>0</v>
      </c>
      <c r="P422" s="45">
        <v>0</v>
      </c>
      <c r="Q422" s="45">
        <f t="shared" si="30"/>
        <v>0</v>
      </c>
      <c r="R422" s="57">
        <v>44927</v>
      </c>
      <c r="S422" s="57">
        <v>45291</v>
      </c>
      <c r="U422" s="143"/>
    </row>
    <row r="423" spans="1:21" ht="20.3" x14ac:dyDescent="0.35">
      <c r="A423" s="43">
        <f t="shared" si="29"/>
        <v>405</v>
      </c>
      <c r="B423" s="48" t="s">
        <v>1832</v>
      </c>
      <c r="C423" s="43">
        <v>32925</v>
      </c>
      <c r="D423" s="43" t="s">
        <v>1899</v>
      </c>
      <c r="E423" s="43">
        <v>1990</v>
      </c>
      <c r="F423" s="43" t="s">
        <v>2131</v>
      </c>
      <c r="G423" s="56" t="s">
        <v>2097</v>
      </c>
      <c r="H423" s="43">
        <v>9</v>
      </c>
      <c r="I423" s="43">
        <v>2</v>
      </c>
      <c r="J423" s="43">
        <v>2</v>
      </c>
      <c r="K423" s="45">
        <v>4937.1000000000004</v>
      </c>
      <c r="L423" s="45">
        <v>3141.1</v>
      </c>
      <c r="M423" s="517">
        <f>VLOOKUP(C423,'Раздел 2'!D416:Q745,14,0)</f>
        <v>4393950.8899999997</v>
      </c>
      <c r="N423" s="45">
        <f t="shared" si="31"/>
        <v>4393950.8899999997</v>
      </c>
      <c r="O423" s="45">
        <v>0</v>
      </c>
      <c r="P423" s="45">
        <v>0</v>
      </c>
      <c r="Q423" s="45">
        <f t="shared" si="30"/>
        <v>0</v>
      </c>
      <c r="R423" s="57">
        <v>44927</v>
      </c>
      <c r="S423" s="57">
        <v>45291</v>
      </c>
      <c r="U423" s="143"/>
    </row>
    <row r="424" spans="1:21" ht="20.3" x14ac:dyDescent="0.35">
      <c r="A424" s="43">
        <f t="shared" si="29"/>
        <v>406</v>
      </c>
      <c r="B424" s="48" t="s">
        <v>1578</v>
      </c>
      <c r="C424" s="43">
        <v>33094</v>
      </c>
      <c r="D424" s="43" t="s">
        <v>1899</v>
      </c>
      <c r="E424" s="43">
        <v>1976</v>
      </c>
      <c r="F424" s="43" t="s">
        <v>2131</v>
      </c>
      <c r="G424" s="56" t="s">
        <v>2097</v>
      </c>
      <c r="H424" s="43">
        <v>5</v>
      </c>
      <c r="I424" s="43">
        <v>4</v>
      </c>
      <c r="J424" s="43" t="s">
        <v>2131</v>
      </c>
      <c r="K424" s="45">
        <v>5354.1</v>
      </c>
      <c r="L424" s="45">
        <v>3348.3</v>
      </c>
      <c r="M424" s="517">
        <f>VLOOKUP(C424,'Раздел 2'!D417:Q746,14,0)</f>
        <v>217386.1</v>
      </c>
      <c r="N424" s="45">
        <f t="shared" si="31"/>
        <v>217386.1</v>
      </c>
      <c r="O424" s="45">
        <v>0</v>
      </c>
      <c r="P424" s="45">
        <v>0</v>
      </c>
      <c r="Q424" s="45">
        <f t="shared" si="30"/>
        <v>0</v>
      </c>
      <c r="R424" s="57">
        <v>44927</v>
      </c>
      <c r="S424" s="57">
        <v>45291</v>
      </c>
      <c r="U424" s="143"/>
    </row>
    <row r="425" spans="1:21" ht="20.3" x14ac:dyDescent="0.35">
      <c r="A425" s="43">
        <f t="shared" si="29"/>
        <v>407</v>
      </c>
      <c r="B425" s="47" t="s">
        <v>464</v>
      </c>
      <c r="C425" s="43">
        <v>35739</v>
      </c>
      <c r="D425" s="43" t="s">
        <v>1899</v>
      </c>
      <c r="E425" s="43">
        <v>1952</v>
      </c>
      <c r="F425" s="43" t="s">
        <v>2131</v>
      </c>
      <c r="G425" s="56" t="s">
        <v>2106</v>
      </c>
      <c r="H425" s="43">
        <v>2</v>
      </c>
      <c r="I425" s="43">
        <v>2</v>
      </c>
      <c r="J425" s="43" t="s">
        <v>2131</v>
      </c>
      <c r="K425" s="45">
        <v>393.9</v>
      </c>
      <c r="L425" s="45">
        <v>393.9</v>
      </c>
      <c r="M425" s="517">
        <f>VLOOKUP(C425,'Раздел 2'!D418:Q747,14,0)</f>
        <v>472484.38999999996</v>
      </c>
      <c r="N425" s="45">
        <f t="shared" si="31"/>
        <v>472484.38999999996</v>
      </c>
      <c r="O425" s="45">
        <v>0</v>
      </c>
      <c r="P425" s="45">
        <v>0</v>
      </c>
      <c r="Q425" s="45">
        <f t="shared" si="30"/>
        <v>0</v>
      </c>
      <c r="R425" s="57">
        <v>44927</v>
      </c>
      <c r="S425" s="57">
        <v>45291</v>
      </c>
      <c r="U425" s="143"/>
    </row>
    <row r="426" spans="1:21" ht="20.3" x14ac:dyDescent="0.35">
      <c r="A426" s="43">
        <f t="shared" si="29"/>
        <v>408</v>
      </c>
      <c r="B426" s="47" t="s">
        <v>465</v>
      </c>
      <c r="C426" s="43">
        <v>35742</v>
      </c>
      <c r="D426" s="43" t="s">
        <v>1899</v>
      </c>
      <c r="E426" s="43">
        <v>1954</v>
      </c>
      <c r="F426" s="43" t="s">
        <v>2131</v>
      </c>
      <c r="G426" s="56" t="s">
        <v>2106</v>
      </c>
      <c r="H426" s="43">
        <v>2</v>
      </c>
      <c r="I426" s="43">
        <v>1</v>
      </c>
      <c r="J426" s="43" t="s">
        <v>2131</v>
      </c>
      <c r="K426" s="45">
        <v>385.1</v>
      </c>
      <c r="L426" s="45">
        <v>313.60000000000002</v>
      </c>
      <c r="M426" s="517">
        <f>VLOOKUP(C426,'Раздел 2'!D419:Q748,14,0)</f>
        <v>350959.58</v>
      </c>
      <c r="N426" s="45">
        <f t="shared" si="31"/>
        <v>350959.58</v>
      </c>
      <c r="O426" s="45">
        <v>0</v>
      </c>
      <c r="P426" s="45">
        <v>0</v>
      </c>
      <c r="Q426" s="45">
        <f t="shared" si="30"/>
        <v>0</v>
      </c>
      <c r="R426" s="57">
        <v>44927</v>
      </c>
      <c r="S426" s="57">
        <v>45291</v>
      </c>
      <c r="U426" s="143"/>
    </row>
    <row r="427" spans="1:21" ht="20.3" x14ac:dyDescent="0.35">
      <c r="A427" s="43">
        <f t="shared" si="29"/>
        <v>409</v>
      </c>
      <c r="B427" s="47" t="s">
        <v>382</v>
      </c>
      <c r="C427" s="43">
        <v>35744</v>
      </c>
      <c r="D427" s="43" t="s">
        <v>1899</v>
      </c>
      <c r="E427" s="43">
        <v>1951</v>
      </c>
      <c r="F427" s="43" t="s">
        <v>2131</v>
      </c>
      <c r="G427" s="56" t="s">
        <v>2106</v>
      </c>
      <c r="H427" s="43">
        <v>2</v>
      </c>
      <c r="I427" s="43">
        <v>2</v>
      </c>
      <c r="J427" s="43" t="s">
        <v>2131</v>
      </c>
      <c r="K427" s="45">
        <v>400.8</v>
      </c>
      <c r="L427" s="45">
        <v>400.8</v>
      </c>
      <c r="M427" s="517">
        <f>VLOOKUP(C427,'Раздел 2'!D420:Q749,14,0)</f>
        <v>373792.12</v>
      </c>
      <c r="N427" s="45">
        <f t="shared" si="31"/>
        <v>373792.12</v>
      </c>
      <c r="O427" s="45">
        <v>0</v>
      </c>
      <c r="P427" s="45">
        <v>0</v>
      </c>
      <c r="Q427" s="45">
        <f t="shared" si="30"/>
        <v>0</v>
      </c>
      <c r="R427" s="57">
        <v>44927</v>
      </c>
      <c r="S427" s="57">
        <v>45291</v>
      </c>
      <c r="U427" s="143"/>
    </row>
    <row r="428" spans="1:21" ht="20.3" x14ac:dyDescent="0.35">
      <c r="A428" s="43">
        <f t="shared" si="29"/>
        <v>410</v>
      </c>
      <c r="B428" s="47" t="s">
        <v>383</v>
      </c>
      <c r="C428" s="43">
        <v>35745</v>
      </c>
      <c r="D428" s="43" t="s">
        <v>1899</v>
      </c>
      <c r="E428" s="43">
        <v>1953</v>
      </c>
      <c r="F428" s="43" t="s">
        <v>2131</v>
      </c>
      <c r="G428" s="56" t="s">
        <v>2106</v>
      </c>
      <c r="H428" s="43">
        <v>2</v>
      </c>
      <c r="I428" s="43">
        <v>2</v>
      </c>
      <c r="J428" s="43" t="s">
        <v>2131</v>
      </c>
      <c r="K428" s="45">
        <v>399.9</v>
      </c>
      <c r="L428" s="45">
        <v>399.9</v>
      </c>
      <c r="M428" s="517">
        <f>VLOOKUP(C428,'Раздел 2'!D421:Q750,14,0)</f>
        <v>456921.2</v>
      </c>
      <c r="N428" s="45">
        <f t="shared" si="31"/>
        <v>456921.2</v>
      </c>
      <c r="O428" s="45">
        <v>0</v>
      </c>
      <c r="P428" s="45">
        <v>0</v>
      </c>
      <c r="Q428" s="45">
        <f t="shared" si="30"/>
        <v>0</v>
      </c>
      <c r="R428" s="57">
        <v>44927</v>
      </c>
      <c r="S428" s="57">
        <v>45291</v>
      </c>
      <c r="U428" s="143"/>
    </row>
    <row r="429" spans="1:21" ht="20.3" x14ac:dyDescent="0.35">
      <c r="A429" s="43">
        <f t="shared" si="29"/>
        <v>411</v>
      </c>
      <c r="B429" s="47" t="s">
        <v>384</v>
      </c>
      <c r="C429" s="43">
        <v>35746</v>
      </c>
      <c r="D429" s="43" t="s">
        <v>1899</v>
      </c>
      <c r="E429" s="43">
        <v>1953</v>
      </c>
      <c r="F429" s="43" t="s">
        <v>2131</v>
      </c>
      <c r="G429" s="56" t="s">
        <v>2106</v>
      </c>
      <c r="H429" s="43">
        <v>2</v>
      </c>
      <c r="I429" s="43">
        <v>2</v>
      </c>
      <c r="J429" s="43" t="s">
        <v>2131</v>
      </c>
      <c r="K429" s="45">
        <v>409.1</v>
      </c>
      <c r="L429" s="45">
        <v>409.1</v>
      </c>
      <c r="M429" s="517">
        <f>VLOOKUP(C429,'Раздел 2'!D422:Q751,14,0)</f>
        <v>449996.31</v>
      </c>
      <c r="N429" s="45">
        <f t="shared" si="31"/>
        <v>449996.31</v>
      </c>
      <c r="O429" s="45">
        <v>0</v>
      </c>
      <c r="P429" s="45">
        <v>0</v>
      </c>
      <c r="Q429" s="45">
        <f t="shared" si="30"/>
        <v>0</v>
      </c>
      <c r="R429" s="57">
        <v>44927</v>
      </c>
      <c r="S429" s="57">
        <v>45291</v>
      </c>
      <c r="U429" s="143"/>
    </row>
    <row r="430" spans="1:21" ht="20.3" x14ac:dyDescent="0.35">
      <c r="A430" s="43">
        <f t="shared" si="29"/>
        <v>412</v>
      </c>
      <c r="B430" s="47" t="s">
        <v>466</v>
      </c>
      <c r="C430" s="43">
        <v>35747</v>
      </c>
      <c r="D430" s="43" t="s">
        <v>1899</v>
      </c>
      <c r="E430" s="43">
        <v>1953</v>
      </c>
      <c r="F430" s="43" t="s">
        <v>2131</v>
      </c>
      <c r="G430" s="56" t="s">
        <v>2106</v>
      </c>
      <c r="H430" s="43">
        <v>2</v>
      </c>
      <c r="I430" s="43">
        <v>2</v>
      </c>
      <c r="J430" s="43" t="s">
        <v>2131</v>
      </c>
      <c r="K430" s="45">
        <v>406.9</v>
      </c>
      <c r="L430" s="45">
        <v>406.9</v>
      </c>
      <c r="M430" s="517">
        <f>VLOOKUP(C430,'Раздел 2'!D423:Q752,14,0)</f>
        <v>456921.33</v>
      </c>
      <c r="N430" s="45">
        <f t="shared" si="31"/>
        <v>456921.33</v>
      </c>
      <c r="O430" s="45">
        <v>0</v>
      </c>
      <c r="P430" s="45">
        <v>0</v>
      </c>
      <c r="Q430" s="45">
        <f t="shared" si="30"/>
        <v>0</v>
      </c>
      <c r="R430" s="57">
        <v>44927</v>
      </c>
      <c r="S430" s="57">
        <v>45291</v>
      </c>
      <c r="U430" s="143"/>
    </row>
    <row r="431" spans="1:21" ht="20.3" x14ac:dyDescent="0.35">
      <c r="A431" s="43">
        <f t="shared" si="29"/>
        <v>413</v>
      </c>
      <c r="B431" s="47" t="s">
        <v>467</v>
      </c>
      <c r="C431" s="43">
        <v>35748</v>
      </c>
      <c r="D431" s="43" t="s">
        <v>1899</v>
      </c>
      <c r="E431" s="43">
        <v>1954</v>
      </c>
      <c r="F431" s="43" t="s">
        <v>2131</v>
      </c>
      <c r="G431" s="56" t="s">
        <v>2106</v>
      </c>
      <c r="H431" s="43">
        <v>2</v>
      </c>
      <c r="I431" s="43">
        <v>1</v>
      </c>
      <c r="J431" s="43" t="s">
        <v>2131</v>
      </c>
      <c r="K431" s="45">
        <v>412.1</v>
      </c>
      <c r="L431" s="45">
        <v>412.1</v>
      </c>
      <c r="M431" s="517">
        <f>VLOOKUP(C431,'Раздел 2'!D424:Q753,14,0)</f>
        <v>329117.18</v>
      </c>
      <c r="N431" s="45">
        <f t="shared" si="31"/>
        <v>329117.18</v>
      </c>
      <c r="O431" s="45">
        <v>0</v>
      </c>
      <c r="P431" s="45">
        <v>0</v>
      </c>
      <c r="Q431" s="45">
        <f t="shared" si="30"/>
        <v>0</v>
      </c>
      <c r="R431" s="57">
        <v>44927</v>
      </c>
      <c r="S431" s="57">
        <v>45291</v>
      </c>
      <c r="U431" s="143"/>
    </row>
    <row r="432" spans="1:21" ht="20.3" x14ac:dyDescent="0.35">
      <c r="A432" s="43">
        <f t="shared" si="29"/>
        <v>414</v>
      </c>
      <c r="B432" s="47" t="s">
        <v>385</v>
      </c>
      <c r="C432" s="43">
        <v>35749</v>
      </c>
      <c r="D432" s="43" t="s">
        <v>1899</v>
      </c>
      <c r="E432" s="43">
        <v>1954</v>
      </c>
      <c r="F432" s="43" t="s">
        <v>2131</v>
      </c>
      <c r="G432" s="56" t="s">
        <v>2106</v>
      </c>
      <c r="H432" s="43">
        <v>2</v>
      </c>
      <c r="I432" s="43">
        <v>2</v>
      </c>
      <c r="J432" s="43" t="s">
        <v>2131</v>
      </c>
      <c r="K432" s="45">
        <v>407.2</v>
      </c>
      <c r="L432" s="45">
        <v>407.2</v>
      </c>
      <c r="M432" s="517">
        <f>VLOOKUP(C432,'Раздел 2'!D425:Q754,14,0)</f>
        <v>449996.24</v>
      </c>
      <c r="N432" s="45">
        <f t="shared" si="31"/>
        <v>449996.24</v>
      </c>
      <c r="O432" s="45">
        <v>0</v>
      </c>
      <c r="P432" s="45">
        <v>0</v>
      </c>
      <c r="Q432" s="45">
        <f t="shared" si="30"/>
        <v>0</v>
      </c>
      <c r="R432" s="57">
        <v>44927</v>
      </c>
      <c r="S432" s="57">
        <v>45291</v>
      </c>
      <c r="U432" s="143"/>
    </row>
    <row r="433" spans="1:21" ht="20.3" x14ac:dyDescent="0.35">
      <c r="A433" s="43">
        <f t="shared" si="29"/>
        <v>415</v>
      </c>
      <c r="B433" s="47" t="s">
        <v>386</v>
      </c>
      <c r="C433" s="43">
        <v>35767</v>
      </c>
      <c r="D433" s="43" t="s">
        <v>1899</v>
      </c>
      <c r="E433" s="43">
        <v>1953</v>
      </c>
      <c r="F433" s="43" t="s">
        <v>2131</v>
      </c>
      <c r="G433" s="56" t="s">
        <v>2098</v>
      </c>
      <c r="H433" s="43">
        <v>2</v>
      </c>
      <c r="I433" s="43">
        <v>1</v>
      </c>
      <c r="J433" s="43" t="s">
        <v>2131</v>
      </c>
      <c r="K433" s="45">
        <v>633.5</v>
      </c>
      <c r="L433" s="45">
        <v>550.1</v>
      </c>
      <c r="M433" s="517">
        <f>VLOOKUP(C433,'Раздел 2'!D426:Q755,14,0)</f>
        <v>39637.199999999997</v>
      </c>
      <c r="N433" s="45">
        <f t="shared" si="31"/>
        <v>39637.199999999997</v>
      </c>
      <c r="O433" s="45">
        <v>0</v>
      </c>
      <c r="P433" s="45">
        <v>0</v>
      </c>
      <c r="Q433" s="45">
        <f t="shared" si="30"/>
        <v>0</v>
      </c>
      <c r="R433" s="57">
        <v>44927</v>
      </c>
      <c r="S433" s="57">
        <v>45291</v>
      </c>
      <c r="U433" s="143"/>
    </row>
    <row r="434" spans="1:21" ht="20.3" x14ac:dyDescent="0.35">
      <c r="A434" s="43">
        <f t="shared" si="29"/>
        <v>416</v>
      </c>
      <c r="B434" s="47" t="s">
        <v>388</v>
      </c>
      <c r="C434" s="43">
        <v>35898</v>
      </c>
      <c r="D434" s="43" t="s">
        <v>1899</v>
      </c>
      <c r="E434" s="43">
        <v>2004</v>
      </c>
      <c r="F434" s="43" t="s">
        <v>2131</v>
      </c>
      <c r="G434" s="56" t="s">
        <v>2098</v>
      </c>
      <c r="H434" s="43">
        <v>6</v>
      </c>
      <c r="I434" s="43">
        <v>1</v>
      </c>
      <c r="J434" s="43" t="s">
        <v>2131</v>
      </c>
      <c r="K434" s="45">
        <v>2055.3000000000002</v>
      </c>
      <c r="L434" s="45">
        <v>1015.6</v>
      </c>
      <c r="M434" s="517">
        <f>VLOOKUP(C434,'Раздел 2'!D427:Q756,14,0)</f>
        <v>152552.4</v>
      </c>
      <c r="N434" s="45">
        <f t="shared" si="31"/>
        <v>152552.4</v>
      </c>
      <c r="O434" s="45">
        <v>0</v>
      </c>
      <c r="P434" s="45">
        <v>0</v>
      </c>
      <c r="Q434" s="45">
        <f t="shared" si="30"/>
        <v>0</v>
      </c>
      <c r="R434" s="57">
        <v>44927</v>
      </c>
      <c r="S434" s="57">
        <v>45291</v>
      </c>
      <c r="U434" s="143"/>
    </row>
    <row r="435" spans="1:21" ht="20.3" x14ac:dyDescent="0.35">
      <c r="A435" s="43">
        <f t="shared" si="29"/>
        <v>417</v>
      </c>
      <c r="B435" s="47" t="s">
        <v>3763</v>
      </c>
      <c r="C435" s="43">
        <v>35902</v>
      </c>
      <c r="D435" s="43" t="s">
        <v>1899</v>
      </c>
      <c r="E435" s="43">
        <v>1975</v>
      </c>
      <c r="F435" s="43" t="s">
        <v>2131</v>
      </c>
      <c r="G435" s="56" t="s">
        <v>2097</v>
      </c>
      <c r="H435" s="43">
        <v>5</v>
      </c>
      <c r="I435" s="43">
        <v>4</v>
      </c>
      <c r="J435" s="43" t="s">
        <v>2131</v>
      </c>
      <c r="K435" s="45">
        <v>5618.8</v>
      </c>
      <c r="L435" s="45">
        <v>3633.3</v>
      </c>
      <c r="M435" s="517">
        <f>VLOOKUP(C435,'Раздел 2'!D428:Q757,14,0)</f>
        <v>113444.41</v>
      </c>
      <c r="N435" s="45">
        <f t="shared" si="31"/>
        <v>113444.41</v>
      </c>
      <c r="O435" s="45">
        <v>0</v>
      </c>
      <c r="P435" s="45">
        <v>0</v>
      </c>
      <c r="Q435" s="45">
        <f t="shared" si="30"/>
        <v>0</v>
      </c>
      <c r="R435" s="57">
        <v>44927</v>
      </c>
      <c r="S435" s="57">
        <v>45291</v>
      </c>
      <c r="U435" s="143"/>
    </row>
    <row r="436" spans="1:21" ht="20.3" x14ac:dyDescent="0.35">
      <c r="A436" s="43">
        <f t="shared" si="29"/>
        <v>418</v>
      </c>
      <c r="B436" s="47" t="s">
        <v>390</v>
      </c>
      <c r="C436" s="43">
        <v>35924</v>
      </c>
      <c r="D436" s="43" t="s">
        <v>1899</v>
      </c>
      <c r="E436" s="43">
        <v>1961</v>
      </c>
      <c r="F436" s="43" t="s">
        <v>2131</v>
      </c>
      <c r="G436" s="56" t="s">
        <v>2097</v>
      </c>
      <c r="H436" s="43">
        <v>5</v>
      </c>
      <c r="I436" s="43">
        <v>3</v>
      </c>
      <c r="J436" s="43" t="s">
        <v>2131</v>
      </c>
      <c r="K436" s="45">
        <v>2588.6</v>
      </c>
      <c r="L436" s="45">
        <v>2588.6</v>
      </c>
      <c r="M436" s="517">
        <f>VLOOKUP(C436,'Раздел 2'!D429:Q758,14,0)</f>
        <v>70938</v>
      </c>
      <c r="N436" s="45">
        <f t="shared" si="31"/>
        <v>70938</v>
      </c>
      <c r="O436" s="45">
        <v>0</v>
      </c>
      <c r="P436" s="45">
        <v>0</v>
      </c>
      <c r="Q436" s="45">
        <f t="shared" ref="Q436:Q467" si="32">P436</f>
        <v>0</v>
      </c>
      <c r="R436" s="57">
        <v>44927</v>
      </c>
      <c r="S436" s="57">
        <v>45291</v>
      </c>
      <c r="U436" s="143"/>
    </row>
    <row r="437" spans="1:21" ht="20.3" x14ac:dyDescent="0.35">
      <c r="A437" s="43">
        <f t="shared" si="29"/>
        <v>419</v>
      </c>
      <c r="B437" s="48" t="s">
        <v>2232</v>
      </c>
      <c r="C437" s="43">
        <v>33204</v>
      </c>
      <c r="D437" s="43" t="s">
        <v>1899</v>
      </c>
      <c r="E437" s="43">
        <v>1936</v>
      </c>
      <c r="F437" s="43" t="s">
        <v>2131</v>
      </c>
      <c r="G437" s="56" t="s">
        <v>2099</v>
      </c>
      <c r="H437" s="43">
        <v>1</v>
      </c>
      <c r="I437" s="43">
        <v>4</v>
      </c>
      <c r="J437" s="43" t="s">
        <v>2131</v>
      </c>
      <c r="K437" s="45">
        <v>342.7</v>
      </c>
      <c r="L437" s="45">
        <v>323.60000000000002</v>
      </c>
      <c r="M437" s="517">
        <f>VLOOKUP(C437,'Раздел 2'!D430:Q759,14,0)</f>
        <v>1121607.8700000001</v>
      </c>
      <c r="N437" s="45">
        <f t="shared" si="31"/>
        <v>1121607.8700000001</v>
      </c>
      <c r="O437" s="45">
        <v>0</v>
      </c>
      <c r="P437" s="45">
        <v>0</v>
      </c>
      <c r="Q437" s="45">
        <f t="shared" si="32"/>
        <v>0</v>
      </c>
      <c r="R437" s="57">
        <v>44927</v>
      </c>
      <c r="S437" s="57">
        <v>45291</v>
      </c>
      <c r="U437" s="143"/>
    </row>
    <row r="438" spans="1:21" ht="20.3" x14ac:dyDescent="0.35">
      <c r="A438" s="43">
        <f t="shared" si="29"/>
        <v>420</v>
      </c>
      <c r="B438" s="48" t="s">
        <v>3764</v>
      </c>
      <c r="C438" s="43">
        <v>33223</v>
      </c>
      <c r="D438" s="43" t="s">
        <v>1899</v>
      </c>
      <c r="E438" s="43">
        <v>1964</v>
      </c>
      <c r="F438" s="43" t="s">
        <v>2131</v>
      </c>
      <c r="G438" s="56" t="s">
        <v>2097</v>
      </c>
      <c r="H438" s="43">
        <v>5</v>
      </c>
      <c r="I438" s="43">
        <v>3</v>
      </c>
      <c r="J438" s="43" t="s">
        <v>2131</v>
      </c>
      <c r="K438" s="45">
        <v>2929.4</v>
      </c>
      <c r="L438" s="45">
        <v>2673.5</v>
      </c>
      <c r="M438" s="517">
        <f>VLOOKUP(C438,'Раздел 2'!D431:Q760,14,0)</f>
        <v>1127077.7400000002</v>
      </c>
      <c r="N438" s="45">
        <f t="shared" si="31"/>
        <v>1127077.7400000002</v>
      </c>
      <c r="O438" s="45">
        <v>0</v>
      </c>
      <c r="P438" s="45">
        <v>0</v>
      </c>
      <c r="Q438" s="45">
        <f t="shared" si="32"/>
        <v>0</v>
      </c>
      <c r="R438" s="57">
        <v>44927</v>
      </c>
      <c r="S438" s="57">
        <v>45291</v>
      </c>
      <c r="U438" s="143"/>
    </row>
    <row r="439" spans="1:21" ht="20.3" x14ac:dyDescent="0.35">
      <c r="A439" s="43">
        <f t="shared" si="29"/>
        <v>421</v>
      </c>
      <c r="B439" s="47" t="s">
        <v>391</v>
      </c>
      <c r="C439" s="43">
        <v>32699</v>
      </c>
      <c r="D439" s="43" t="s">
        <v>1899</v>
      </c>
      <c r="E439" s="43">
        <v>1982</v>
      </c>
      <c r="F439" s="43" t="s">
        <v>2131</v>
      </c>
      <c r="G439" s="56" t="s">
        <v>2097</v>
      </c>
      <c r="H439" s="43">
        <v>5</v>
      </c>
      <c r="I439" s="43">
        <v>2</v>
      </c>
      <c r="J439" s="43" t="s">
        <v>2131</v>
      </c>
      <c r="K439" s="45">
        <v>2976.1</v>
      </c>
      <c r="L439" s="45">
        <v>2588.6999999999998</v>
      </c>
      <c r="M439" s="517">
        <f>VLOOKUP(C439,'Раздел 2'!D432:Q761,14,0)</f>
        <v>4486770.08</v>
      </c>
      <c r="N439" s="45">
        <f t="shared" si="31"/>
        <v>4486770.08</v>
      </c>
      <c r="O439" s="45">
        <v>0</v>
      </c>
      <c r="P439" s="45">
        <v>0</v>
      </c>
      <c r="Q439" s="45">
        <f t="shared" si="32"/>
        <v>0</v>
      </c>
      <c r="R439" s="57">
        <v>44927</v>
      </c>
      <c r="S439" s="57">
        <v>45291</v>
      </c>
      <c r="U439" s="143"/>
    </row>
    <row r="440" spans="1:21" ht="20.3" x14ac:dyDescent="0.35">
      <c r="A440" s="43">
        <f t="shared" si="29"/>
        <v>422</v>
      </c>
      <c r="B440" s="47" t="s">
        <v>392</v>
      </c>
      <c r="C440" s="43">
        <v>32700</v>
      </c>
      <c r="D440" s="43" t="s">
        <v>1899</v>
      </c>
      <c r="E440" s="43">
        <v>1982</v>
      </c>
      <c r="F440" s="43" t="s">
        <v>2131</v>
      </c>
      <c r="G440" s="56" t="s">
        <v>2097</v>
      </c>
      <c r="H440" s="43">
        <v>5</v>
      </c>
      <c r="I440" s="43">
        <v>4</v>
      </c>
      <c r="J440" s="43" t="s">
        <v>2131</v>
      </c>
      <c r="K440" s="45">
        <v>2925.8</v>
      </c>
      <c r="L440" s="45">
        <v>2632.8</v>
      </c>
      <c r="M440" s="517">
        <f>VLOOKUP(C440,'Раздел 2'!D433:Q762,14,0)</f>
        <v>4924972.5799999991</v>
      </c>
      <c r="N440" s="45">
        <f t="shared" si="31"/>
        <v>4924972.5799999991</v>
      </c>
      <c r="O440" s="45">
        <v>0</v>
      </c>
      <c r="P440" s="45">
        <v>0</v>
      </c>
      <c r="Q440" s="45">
        <f t="shared" si="32"/>
        <v>0</v>
      </c>
      <c r="R440" s="57">
        <v>44927</v>
      </c>
      <c r="S440" s="57">
        <v>45291</v>
      </c>
      <c r="U440" s="143"/>
    </row>
    <row r="441" spans="1:21" ht="20.3" x14ac:dyDescent="0.35">
      <c r="A441" s="43">
        <f t="shared" si="29"/>
        <v>423</v>
      </c>
      <c r="B441" s="47" t="s">
        <v>393</v>
      </c>
      <c r="C441" s="43">
        <v>32703</v>
      </c>
      <c r="D441" s="43" t="s">
        <v>1899</v>
      </c>
      <c r="E441" s="43">
        <v>1982</v>
      </c>
      <c r="F441" s="43" t="s">
        <v>2131</v>
      </c>
      <c r="G441" s="56" t="s">
        <v>2097</v>
      </c>
      <c r="H441" s="43">
        <v>5</v>
      </c>
      <c r="I441" s="43">
        <v>4</v>
      </c>
      <c r="J441" s="43" t="s">
        <v>2131</v>
      </c>
      <c r="K441" s="45">
        <v>2997.3</v>
      </c>
      <c r="L441" s="45">
        <v>2640.1</v>
      </c>
      <c r="M441" s="517">
        <f>VLOOKUP(C441,'Раздел 2'!D434:Q763,14,0)</f>
        <v>5132304.08</v>
      </c>
      <c r="N441" s="45">
        <f t="shared" si="31"/>
        <v>5132304.08</v>
      </c>
      <c r="O441" s="45">
        <v>0</v>
      </c>
      <c r="P441" s="45">
        <v>0</v>
      </c>
      <c r="Q441" s="45">
        <f t="shared" si="32"/>
        <v>0</v>
      </c>
      <c r="R441" s="57">
        <v>44927</v>
      </c>
      <c r="S441" s="57">
        <v>45291</v>
      </c>
      <c r="U441" s="143"/>
    </row>
    <row r="442" spans="1:21" ht="20.3" x14ac:dyDescent="0.35">
      <c r="A442" s="43">
        <f t="shared" si="29"/>
        <v>424</v>
      </c>
      <c r="B442" s="47" t="s">
        <v>394</v>
      </c>
      <c r="C442" s="43">
        <v>32704</v>
      </c>
      <c r="D442" s="43" t="s">
        <v>1899</v>
      </c>
      <c r="E442" s="43">
        <v>1982</v>
      </c>
      <c r="F442" s="43" t="s">
        <v>2131</v>
      </c>
      <c r="G442" s="56" t="s">
        <v>2097</v>
      </c>
      <c r="H442" s="43">
        <v>5</v>
      </c>
      <c r="I442" s="43">
        <v>4</v>
      </c>
      <c r="J442" s="43" t="s">
        <v>2131</v>
      </c>
      <c r="K442" s="45">
        <v>2983.7</v>
      </c>
      <c r="L442" s="45">
        <v>2595.5</v>
      </c>
      <c r="M442" s="517">
        <f>VLOOKUP(C442,'Раздел 2'!D435:Q764,14,0)</f>
        <v>4921463.7799999993</v>
      </c>
      <c r="N442" s="45">
        <f t="shared" si="31"/>
        <v>4921463.7799999993</v>
      </c>
      <c r="O442" s="45">
        <v>0</v>
      </c>
      <c r="P442" s="45">
        <v>0</v>
      </c>
      <c r="Q442" s="45">
        <f t="shared" si="32"/>
        <v>0</v>
      </c>
      <c r="R442" s="57">
        <v>44927</v>
      </c>
      <c r="S442" s="57">
        <v>45291</v>
      </c>
      <c r="U442" s="143"/>
    </row>
    <row r="443" spans="1:21" ht="20.3" x14ac:dyDescent="0.35">
      <c r="A443" s="43">
        <f t="shared" si="29"/>
        <v>425</v>
      </c>
      <c r="B443" s="47" t="s">
        <v>395</v>
      </c>
      <c r="C443" s="43">
        <v>32708</v>
      </c>
      <c r="D443" s="43" t="s">
        <v>1899</v>
      </c>
      <c r="E443" s="43">
        <v>1979</v>
      </c>
      <c r="F443" s="43" t="s">
        <v>2131</v>
      </c>
      <c r="G443" s="56" t="s">
        <v>2097</v>
      </c>
      <c r="H443" s="43">
        <v>9</v>
      </c>
      <c r="I443" s="43">
        <v>1</v>
      </c>
      <c r="J443" s="43" t="s">
        <v>2131</v>
      </c>
      <c r="K443" s="45">
        <v>3125.7</v>
      </c>
      <c r="L443" s="45">
        <v>2072.9</v>
      </c>
      <c r="M443" s="517">
        <f>VLOOKUP(C443,'Раздел 2'!D436:Q765,14,0)</f>
        <v>8126055.29</v>
      </c>
      <c r="N443" s="45">
        <f t="shared" si="31"/>
        <v>8126055.29</v>
      </c>
      <c r="O443" s="45">
        <v>0</v>
      </c>
      <c r="P443" s="45">
        <v>0</v>
      </c>
      <c r="Q443" s="45">
        <f t="shared" si="32"/>
        <v>0</v>
      </c>
      <c r="R443" s="57">
        <v>44927</v>
      </c>
      <c r="S443" s="57">
        <v>45291</v>
      </c>
      <c r="U443" s="143"/>
    </row>
    <row r="444" spans="1:21" ht="20.3" x14ac:dyDescent="0.35">
      <c r="A444" s="43">
        <f t="shared" si="29"/>
        <v>426</v>
      </c>
      <c r="B444" s="47" t="s">
        <v>396</v>
      </c>
      <c r="C444" s="43">
        <v>32719</v>
      </c>
      <c r="D444" s="43" t="s">
        <v>1899</v>
      </c>
      <c r="E444" s="43">
        <v>1981</v>
      </c>
      <c r="F444" s="43" t="s">
        <v>2131</v>
      </c>
      <c r="G444" s="56" t="s">
        <v>2097</v>
      </c>
      <c r="H444" s="43">
        <v>9</v>
      </c>
      <c r="I444" s="43">
        <v>1</v>
      </c>
      <c r="J444" s="43" t="s">
        <v>2131</v>
      </c>
      <c r="K444" s="45">
        <v>5562.6</v>
      </c>
      <c r="L444" s="45">
        <v>3607.8</v>
      </c>
      <c r="M444" s="517">
        <f>VLOOKUP(C444,'Раздел 2'!D437:Q766,14,0)</f>
        <v>52236</v>
      </c>
      <c r="N444" s="45">
        <f t="shared" si="31"/>
        <v>52236</v>
      </c>
      <c r="O444" s="45">
        <v>0</v>
      </c>
      <c r="P444" s="45">
        <v>0</v>
      </c>
      <c r="Q444" s="45">
        <f t="shared" si="32"/>
        <v>0</v>
      </c>
      <c r="R444" s="57">
        <v>44927</v>
      </c>
      <c r="S444" s="57">
        <v>45291</v>
      </c>
      <c r="U444" s="143"/>
    </row>
    <row r="445" spans="1:21" ht="20.3" x14ac:dyDescent="0.35">
      <c r="A445" s="43">
        <f t="shared" si="29"/>
        <v>427</v>
      </c>
      <c r="B445" s="47" t="s">
        <v>397</v>
      </c>
      <c r="C445" s="43">
        <v>32734</v>
      </c>
      <c r="D445" s="43" t="s">
        <v>1899</v>
      </c>
      <c r="E445" s="43">
        <v>1985</v>
      </c>
      <c r="F445" s="43" t="s">
        <v>2131</v>
      </c>
      <c r="G445" s="56" t="s">
        <v>2097</v>
      </c>
      <c r="H445" s="43">
        <v>5</v>
      </c>
      <c r="I445" s="43">
        <v>6</v>
      </c>
      <c r="J445" s="43">
        <v>1</v>
      </c>
      <c r="K445" s="45">
        <v>2213.9</v>
      </c>
      <c r="L445" s="45">
        <v>2213.9</v>
      </c>
      <c r="M445" s="517">
        <f>VLOOKUP(C445,'Раздел 2'!D438:Q767,14,0)</f>
        <v>2408953.79</v>
      </c>
      <c r="N445" s="45">
        <f t="shared" si="31"/>
        <v>2408953.79</v>
      </c>
      <c r="O445" s="45">
        <v>0</v>
      </c>
      <c r="P445" s="45">
        <v>0</v>
      </c>
      <c r="Q445" s="45">
        <f t="shared" si="32"/>
        <v>0</v>
      </c>
      <c r="R445" s="57">
        <v>44927</v>
      </c>
      <c r="S445" s="57">
        <v>45291</v>
      </c>
      <c r="U445" s="143"/>
    </row>
    <row r="446" spans="1:21" ht="20.3" x14ac:dyDescent="0.35">
      <c r="A446" s="43">
        <f t="shared" si="29"/>
        <v>428</v>
      </c>
      <c r="B446" s="47" t="s">
        <v>398</v>
      </c>
      <c r="C446" s="43">
        <v>32736</v>
      </c>
      <c r="D446" s="43" t="s">
        <v>1899</v>
      </c>
      <c r="E446" s="43">
        <v>1991</v>
      </c>
      <c r="F446" s="43" t="s">
        <v>2131</v>
      </c>
      <c r="G446" s="56" t="s">
        <v>2097</v>
      </c>
      <c r="H446" s="43">
        <v>9</v>
      </c>
      <c r="I446" s="43">
        <v>1</v>
      </c>
      <c r="J446" s="43">
        <v>2</v>
      </c>
      <c r="K446" s="45">
        <v>6007.4</v>
      </c>
      <c r="L446" s="45">
        <v>4044.5</v>
      </c>
      <c r="M446" s="517">
        <f>VLOOKUP(C446,'Раздел 2'!D439:Q768,14,0)</f>
        <v>4818972.37</v>
      </c>
      <c r="N446" s="45">
        <f t="shared" si="31"/>
        <v>4818972.37</v>
      </c>
      <c r="O446" s="45">
        <v>0</v>
      </c>
      <c r="P446" s="45">
        <v>0</v>
      </c>
      <c r="Q446" s="45">
        <f t="shared" si="32"/>
        <v>0</v>
      </c>
      <c r="R446" s="57">
        <v>44927</v>
      </c>
      <c r="S446" s="57">
        <v>45291</v>
      </c>
      <c r="U446" s="143"/>
    </row>
    <row r="447" spans="1:21" ht="20.3" x14ac:dyDescent="0.35">
      <c r="A447" s="43">
        <f t="shared" si="29"/>
        <v>429</v>
      </c>
      <c r="B447" s="48" t="s">
        <v>2226</v>
      </c>
      <c r="C447" s="43">
        <v>33179</v>
      </c>
      <c r="D447" s="43" t="s">
        <v>1899</v>
      </c>
      <c r="E447" s="43">
        <v>1958</v>
      </c>
      <c r="F447" s="43" t="s">
        <v>2131</v>
      </c>
      <c r="G447" s="56" t="s">
        <v>2098</v>
      </c>
      <c r="H447" s="43">
        <v>4</v>
      </c>
      <c r="I447" s="43">
        <v>3</v>
      </c>
      <c r="J447" s="43" t="s">
        <v>2131</v>
      </c>
      <c r="K447" s="45">
        <v>2202.5</v>
      </c>
      <c r="L447" s="45">
        <v>1994.8</v>
      </c>
      <c r="M447" s="517">
        <f>VLOOKUP(C447,'Раздел 2'!D440:Q769,14,0)</f>
        <v>1481695.7699999998</v>
      </c>
      <c r="N447" s="45">
        <f t="shared" si="31"/>
        <v>1481695.7699999998</v>
      </c>
      <c r="O447" s="45">
        <v>0</v>
      </c>
      <c r="P447" s="45">
        <v>0</v>
      </c>
      <c r="Q447" s="45">
        <f t="shared" si="32"/>
        <v>0</v>
      </c>
      <c r="R447" s="57">
        <v>44927</v>
      </c>
      <c r="S447" s="57">
        <v>45291</v>
      </c>
      <c r="U447" s="143"/>
    </row>
    <row r="448" spans="1:21" ht="20.3" x14ac:dyDescent="0.35">
      <c r="A448" s="43">
        <f t="shared" si="29"/>
        <v>430</v>
      </c>
      <c r="B448" s="48" t="s">
        <v>3104</v>
      </c>
      <c r="C448" s="43">
        <v>33181</v>
      </c>
      <c r="D448" s="43" t="s">
        <v>1899</v>
      </c>
      <c r="E448" s="43">
        <v>1962</v>
      </c>
      <c r="F448" s="43" t="s">
        <v>2131</v>
      </c>
      <c r="G448" s="56" t="s">
        <v>2098</v>
      </c>
      <c r="H448" s="43">
        <v>4</v>
      </c>
      <c r="I448" s="43">
        <v>3</v>
      </c>
      <c r="J448" s="43" t="s">
        <v>2131</v>
      </c>
      <c r="K448" s="45">
        <v>2398.1</v>
      </c>
      <c r="L448" s="45">
        <v>2237.4</v>
      </c>
      <c r="M448" s="517">
        <f>VLOOKUP(C448,'Раздел 2'!D441:Q770,14,0)</f>
        <v>189260.68000000005</v>
      </c>
      <c r="N448" s="45">
        <f t="shared" si="31"/>
        <v>189260.68000000005</v>
      </c>
      <c r="O448" s="45">
        <v>0</v>
      </c>
      <c r="P448" s="45">
        <v>0</v>
      </c>
      <c r="Q448" s="45">
        <f t="shared" si="32"/>
        <v>0</v>
      </c>
      <c r="R448" s="57">
        <v>44927</v>
      </c>
      <c r="S448" s="57">
        <v>45291</v>
      </c>
      <c r="U448" s="143"/>
    </row>
    <row r="449" spans="1:21" ht="20.3" x14ac:dyDescent="0.35">
      <c r="A449" s="43">
        <f t="shared" si="29"/>
        <v>431</v>
      </c>
      <c r="B449" s="47" t="s">
        <v>1692</v>
      </c>
      <c r="C449" s="43">
        <v>36065</v>
      </c>
      <c r="D449" s="43" t="s">
        <v>1899</v>
      </c>
      <c r="E449" s="43">
        <v>1917</v>
      </c>
      <c r="F449" s="43" t="s">
        <v>2131</v>
      </c>
      <c r="G449" s="56" t="s">
        <v>2098</v>
      </c>
      <c r="H449" s="43">
        <v>2</v>
      </c>
      <c r="I449" s="43">
        <v>1</v>
      </c>
      <c r="J449" s="43" t="s">
        <v>2131</v>
      </c>
      <c r="K449" s="45">
        <v>699.08</v>
      </c>
      <c r="L449" s="45">
        <v>621.38</v>
      </c>
      <c r="M449" s="517">
        <f>VLOOKUP(C449,'Раздел 2'!D442:Q771,14,0)</f>
        <v>424834.8</v>
      </c>
      <c r="N449" s="45">
        <f t="shared" si="31"/>
        <v>424834.8</v>
      </c>
      <c r="O449" s="45">
        <v>0</v>
      </c>
      <c r="P449" s="45">
        <v>0</v>
      </c>
      <c r="Q449" s="45">
        <f t="shared" si="32"/>
        <v>0</v>
      </c>
      <c r="R449" s="57">
        <v>44927</v>
      </c>
      <c r="S449" s="57">
        <v>45291</v>
      </c>
      <c r="U449" s="143"/>
    </row>
    <row r="450" spans="1:21" ht="20.3" x14ac:dyDescent="0.35">
      <c r="A450" s="43">
        <f t="shared" si="29"/>
        <v>432</v>
      </c>
      <c r="B450" s="48" t="s">
        <v>2392</v>
      </c>
      <c r="C450" s="43">
        <v>36066</v>
      </c>
      <c r="D450" s="43" t="s">
        <v>1899</v>
      </c>
      <c r="E450" s="43">
        <v>1917</v>
      </c>
      <c r="F450" s="43" t="s">
        <v>2131</v>
      </c>
      <c r="G450" s="56" t="s">
        <v>2098</v>
      </c>
      <c r="H450" s="43">
        <v>2</v>
      </c>
      <c r="I450" s="43">
        <v>2</v>
      </c>
      <c r="J450" s="43" t="s">
        <v>2131</v>
      </c>
      <c r="K450" s="45">
        <v>739.8</v>
      </c>
      <c r="L450" s="45">
        <v>414.5</v>
      </c>
      <c r="M450" s="517">
        <f>VLOOKUP(C450,'Раздел 2'!D443:Q772,14,0)</f>
        <v>2714306.58</v>
      </c>
      <c r="N450" s="45">
        <f t="shared" si="31"/>
        <v>2714306.58</v>
      </c>
      <c r="O450" s="45">
        <v>0</v>
      </c>
      <c r="P450" s="45">
        <v>0</v>
      </c>
      <c r="Q450" s="45">
        <f t="shared" si="32"/>
        <v>0</v>
      </c>
      <c r="R450" s="57">
        <v>44927</v>
      </c>
      <c r="S450" s="57">
        <v>45291</v>
      </c>
      <c r="U450" s="143"/>
    </row>
    <row r="451" spans="1:21" ht="20.3" x14ac:dyDescent="0.35">
      <c r="A451" s="43">
        <f t="shared" si="29"/>
        <v>433</v>
      </c>
      <c r="B451" s="47" t="s">
        <v>1691</v>
      </c>
      <c r="C451" s="43">
        <v>36068</v>
      </c>
      <c r="D451" s="43" t="s">
        <v>1899</v>
      </c>
      <c r="E451" s="43">
        <v>1917</v>
      </c>
      <c r="F451" s="43" t="s">
        <v>2131</v>
      </c>
      <c r="G451" s="56" t="s">
        <v>2098</v>
      </c>
      <c r="H451" s="43">
        <v>2</v>
      </c>
      <c r="I451" s="43">
        <v>1</v>
      </c>
      <c r="J451" s="43" t="s">
        <v>2131</v>
      </c>
      <c r="K451" s="45">
        <v>796.09</v>
      </c>
      <c r="L451" s="45">
        <v>716.09</v>
      </c>
      <c r="M451" s="517">
        <f>VLOOKUP(C451,'Раздел 2'!D444:Q773,14,0)</f>
        <v>362452.8</v>
      </c>
      <c r="N451" s="45">
        <f t="shared" si="31"/>
        <v>362452.8</v>
      </c>
      <c r="O451" s="45">
        <v>0</v>
      </c>
      <c r="P451" s="45">
        <v>0</v>
      </c>
      <c r="Q451" s="45">
        <f t="shared" si="32"/>
        <v>0</v>
      </c>
      <c r="R451" s="57">
        <v>44927</v>
      </c>
      <c r="S451" s="57">
        <v>45291</v>
      </c>
      <c r="U451" s="143"/>
    </row>
    <row r="452" spans="1:21" ht="20.3" x14ac:dyDescent="0.35">
      <c r="A452" s="43">
        <f t="shared" si="29"/>
        <v>434</v>
      </c>
      <c r="B452" s="48" t="s">
        <v>2393</v>
      </c>
      <c r="C452" s="43">
        <v>36071</v>
      </c>
      <c r="D452" s="43" t="s">
        <v>1899</v>
      </c>
      <c r="E452" s="43">
        <v>1917</v>
      </c>
      <c r="F452" s="43" t="s">
        <v>2131</v>
      </c>
      <c r="G452" s="56" t="s">
        <v>2098</v>
      </c>
      <c r="H452" s="43">
        <v>1</v>
      </c>
      <c r="I452" s="43">
        <v>3</v>
      </c>
      <c r="J452" s="43" t="s">
        <v>2131</v>
      </c>
      <c r="K452" s="45">
        <v>400.7</v>
      </c>
      <c r="L452" s="45">
        <v>372.65</v>
      </c>
      <c r="M452" s="517">
        <f>VLOOKUP(C452,'Раздел 2'!D445:Q774,14,0)</f>
        <v>35488.630000000005</v>
      </c>
      <c r="N452" s="45">
        <f t="shared" si="31"/>
        <v>35488.630000000005</v>
      </c>
      <c r="O452" s="45">
        <v>0</v>
      </c>
      <c r="P452" s="45">
        <v>0</v>
      </c>
      <c r="Q452" s="45">
        <f t="shared" si="32"/>
        <v>0</v>
      </c>
      <c r="R452" s="57">
        <v>44927</v>
      </c>
      <c r="S452" s="57">
        <v>45291</v>
      </c>
      <c r="U452" s="143"/>
    </row>
    <row r="453" spans="1:21" ht="20.3" x14ac:dyDescent="0.35">
      <c r="A453" s="43">
        <f t="shared" si="29"/>
        <v>435</v>
      </c>
      <c r="B453" s="47" t="s">
        <v>3765</v>
      </c>
      <c r="C453" s="43">
        <v>32359</v>
      </c>
      <c r="D453" s="43" t="s">
        <v>1899</v>
      </c>
      <c r="E453" s="43">
        <v>1966</v>
      </c>
      <c r="F453" s="43" t="s">
        <v>2131</v>
      </c>
      <c r="G453" s="56" t="s">
        <v>2097</v>
      </c>
      <c r="H453" s="43">
        <v>5</v>
      </c>
      <c r="I453" s="43">
        <v>3</v>
      </c>
      <c r="J453" s="43" t="s">
        <v>2131</v>
      </c>
      <c r="K453" s="45">
        <v>4058.28</v>
      </c>
      <c r="L453" s="45">
        <v>2579.9</v>
      </c>
      <c r="M453" s="517">
        <f>VLOOKUP(C453,'Раздел 2'!D446:Q775,14,0)</f>
        <v>4186515.32</v>
      </c>
      <c r="N453" s="45">
        <f t="shared" si="31"/>
        <v>4186515.32</v>
      </c>
      <c r="O453" s="45">
        <v>0</v>
      </c>
      <c r="P453" s="45">
        <v>0</v>
      </c>
      <c r="Q453" s="45">
        <f t="shared" si="32"/>
        <v>0</v>
      </c>
      <c r="R453" s="57">
        <v>44927</v>
      </c>
      <c r="S453" s="57">
        <v>45291</v>
      </c>
      <c r="U453" s="143"/>
    </row>
    <row r="454" spans="1:21" ht="20.3" x14ac:dyDescent="0.35">
      <c r="A454" s="43">
        <f t="shared" si="29"/>
        <v>436</v>
      </c>
      <c r="B454" s="47" t="s">
        <v>3766</v>
      </c>
      <c r="C454" s="43">
        <v>32361</v>
      </c>
      <c r="D454" s="43" t="s">
        <v>1899</v>
      </c>
      <c r="E454" s="43">
        <v>1966</v>
      </c>
      <c r="F454" s="43" t="s">
        <v>2131</v>
      </c>
      <c r="G454" s="56" t="s">
        <v>2097</v>
      </c>
      <c r="H454" s="43">
        <v>5</v>
      </c>
      <c r="I454" s="43">
        <v>6</v>
      </c>
      <c r="J454" s="43" t="s">
        <v>2131</v>
      </c>
      <c r="K454" s="45">
        <v>8048.4</v>
      </c>
      <c r="L454" s="45">
        <v>5077.2</v>
      </c>
      <c r="M454" s="517">
        <f>VLOOKUP(C454,'Раздел 2'!D447:Q776,14,0)</f>
        <v>480950.93</v>
      </c>
      <c r="N454" s="45">
        <f t="shared" ref="N454:N463" si="33">M454</f>
        <v>480950.93</v>
      </c>
      <c r="O454" s="45">
        <v>0</v>
      </c>
      <c r="P454" s="45">
        <v>0</v>
      </c>
      <c r="Q454" s="45">
        <f t="shared" si="32"/>
        <v>0</v>
      </c>
      <c r="R454" s="57">
        <v>44927</v>
      </c>
      <c r="S454" s="57">
        <v>45291</v>
      </c>
      <c r="U454" s="143"/>
    </row>
    <row r="455" spans="1:21" ht="20.3" x14ac:dyDescent="0.35">
      <c r="A455" s="43">
        <f t="shared" si="29"/>
        <v>437</v>
      </c>
      <c r="B455" s="47" t="s">
        <v>53</v>
      </c>
      <c r="C455" s="43">
        <v>32366</v>
      </c>
      <c r="D455" s="43" t="s">
        <v>1899</v>
      </c>
      <c r="E455" s="43">
        <v>1992</v>
      </c>
      <c r="F455" s="43" t="s">
        <v>2131</v>
      </c>
      <c r="G455" s="56" t="s">
        <v>2097</v>
      </c>
      <c r="H455" s="43">
        <v>9</v>
      </c>
      <c r="I455" s="43">
        <v>4</v>
      </c>
      <c r="J455" s="43">
        <v>1</v>
      </c>
      <c r="K455" s="45">
        <v>11924.26</v>
      </c>
      <c r="L455" s="45">
        <v>8278.4</v>
      </c>
      <c r="M455" s="517">
        <f>VLOOKUP(C455,'Раздел 2'!D448:Q777,14,0)</f>
        <v>2440148.5300000003</v>
      </c>
      <c r="N455" s="45">
        <f t="shared" si="33"/>
        <v>2440148.5300000003</v>
      </c>
      <c r="O455" s="45">
        <v>0</v>
      </c>
      <c r="P455" s="45">
        <v>0</v>
      </c>
      <c r="Q455" s="45">
        <f t="shared" si="32"/>
        <v>0</v>
      </c>
      <c r="R455" s="57">
        <v>44927</v>
      </c>
      <c r="S455" s="57">
        <v>45291</v>
      </c>
      <c r="U455" s="143"/>
    </row>
    <row r="456" spans="1:21" ht="20.3" x14ac:dyDescent="0.35">
      <c r="A456" s="43">
        <f t="shared" si="29"/>
        <v>438</v>
      </c>
      <c r="B456" s="47" t="s">
        <v>3767</v>
      </c>
      <c r="C456" s="43">
        <v>32373</v>
      </c>
      <c r="D456" s="43" t="s">
        <v>1899</v>
      </c>
      <c r="E456" s="43">
        <v>1967</v>
      </c>
      <c r="F456" s="43" t="s">
        <v>2131</v>
      </c>
      <c r="G456" s="56" t="s">
        <v>2097</v>
      </c>
      <c r="H456" s="43">
        <v>5</v>
      </c>
      <c r="I456" s="43">
        <v>8</v>
      </c>
      <c r="J456" s="43" t="s">
        <v>2131</v>
      </c>
      <c r="K456" s="45">
        <v>11229.58</v>
      </c>
      <c r="L456" s="45">
        <v>7042.4</v>
      </c>
      <c r="M456" s="517">
        <f>VLOOKUP(C456,'Раздел 2'!D449:Q778,14,0)</f>
        <v>4295659.7899999991</v>
      </c>
      <c r="N456" s="45">
        <f t="shared" si="33"/>
        <v>4295659.7899999991</v>
      </c>
      <c r="O456" s="45">
        <v>0</v>
      </c>
      <c r="P456" s="45">
        <v>0</v>
      </c>
      <c r="Q456" s="45">
        <f t="shared" si="32"/>
        <v>0</v>
      </c>
      <c r="R456" s="57">
        <v>44927</v>
      </c>
      <c r="S456" s="57">
        <v>45291</v>
      </c>
      <c r="U456" s="143"/>
    </row>
    <row r="457" spans="1:21" ht="20.3" x14ac:dyDescent="0.35">
      <c r="A457" s="43">
        <f t="shared" si="29"/>
        <v>439</v>
      </c>
      <c r="B457" s="47" t="s">
        <v>3768</v>
      </c>
      <c r="C457" s="43">
        <v>32345</v>
      </c>
      <c r="D457" s="43" t="s">
        <v>1899</v>
      </c>
      <c r="E457" s="43">
        <v>1964</v>
      </c>
      <c r="F457" s="43" t="s">
        <v>2131</v>
      </c>
      <c r="G457" s="56" t="s">
        <v>2097</v>
      </c>
      <c r="H457" s="43">
        <v>5</v>
      </c>
      <c r="I457" s="43">
        <v>3</v>
      </c>
      <c r="J457" s="43" t="s">
        <v>2131</v>
      </c>
      <c r="K457" s="45">
        <v>4036.52</v>
      </c>
      <c r="L457" s="45">
        <v>2556.6</v>
      </c>
      <c r="M457" s="517">
        <f>VLOOKUP(C457,'Раздел 2'!D450:Q779,14,0)</f>
        <v>606697.89999999991</v>
      </c>
      <c r="N457" s="45">
        <f t="shared" si="33"/>
        <v>606697.89999999991</v>
      </c>
      <c r="O457" s="45">
        <v>0</v>
      </c>
      <c r="P457" s="45">
        <v>0</v>
      </c>
      <c r="Q457" s="45">
        <f t="shared" si="32"/>
        <v>0</v>
      </c>
      <c r="R457" s="57">
        <v>44927</v>
      </c>
      <c r="S457" s="57">
        <v>45291</v>
      </c>
      <c r="U457" s="143"/>
    </row>
    <row r="458" spans="1:21" ht="20.3" x14ac:dyDescent="0.35">
      <c r="A458" s="43">
        <f t="shared" si="29"/>
        <v>440</v>
      </c>
      <c r="B458" s="47" t="s">
        <v>3769</v>
      </c>
      <c r="C458" s="43">
        <v>32349</v>
      </c>
      <c r="D458" s="43" t="s">
        <v>1899</v>
      </c>
      <c r="E458" s="43">
        <v>1970</v>
      </c>
      <c r="F458" s="43" t="s">
        <v>2131</v>
      </c>
      <c r="G458" s="56" t="s">
        <v>2097</v>
      </c>
      <c r="H458" s="43">
        <v>5</v>
      </c>
      <c r="I458" s="43">
        <v>3</v>
      </c>
      <c r="J458" s="43" t="s">
        <v>2131</v>
      </c>
      <c r="K458" s="45">
        <v>4064.08</v>
      </c>
      <c r="L458" s="45">
        <v>2561.6999999999998</v>
      </c>
      <c r="M458" s="517">
        <f>VLOOKUP(C458,'Раздел 2'!D451:Q780,14,0)</f>
        <v>3930050.4499999997</v>
      </c>
      <c r="N458" s="45">
        <f t="shared" si="33"/>
        <v>3930050.4499999997</v>
      </c>
      <c r="O458" s="45">
        <v>0</v>
      </c>
      <c r="P458" s="45">
        <v>0</v>
      </c>
      <c r="Q458" s="45">
        <f t="shared" si="32"/>
        <v>0</v>
      </c>
      <c r="R458" s="57">
        <v>44927</v>
      </c>
      <c r="S458" s="57">
        <v>45291</v>
      </c>
      <c r="U458" s="143"/>
    </row>
    <row r="459" spans="1:21" ht="20.3" x14ac:dyDescent="0.35">
      <c r="A459" s="43">
        <f t="shared" si="29"/>
        <v>441</v>
      </c>
      <c r="B459" s="47" t="s">
        <v>404</v>
      </c>
      <c r="C459" s="43">
        <v>32350</v>
      </c>
      <c r="D459" s="43" t="s">
        <v>1899</v>
      </c>
      <c r="E459" s="43">
        <v>1964</v>
      </c>
      <c r="F459" s="43" t="s">
        <v>2131</v>
      </c>
      <c r="G459" s="56" t="s">
        <v>2098</v>
      </c>
      <c r="H459" s="43">
        <v>4</v>
      </c>
      <c r="I459" s="43">
        <v>2</v>
      </c>
      <c r="J459" s="43" t="s">
        <v>2131</v>
      </c>
      <c r="K459" s="45">
        <v>1901.31</v>
      </c>
      <c r="L459" s="45">
        <v>1549.8</v>
      </c>
      <c r="M459" s="517">
        <f>VLOOKUP(C459,'Раздел 2'!D452:Q781,14,0)</f>
        <v>2544086.4700000002</v>
      </c>
      <c r="N459" s="45">
        <f t="shared" si="33"/>
        <v>2544086.4700000002</v>
      </c>
      <c r="O459" s="45">
        <v>0</v>
      </c>
      <c r="P459" s="45">
        <v>0</v>
      </c>
      <c r="Q459" s="45">
        <f t="shared" si="32"/>
        <v>0</v>
      </c>
      <c r="R459" s="57">
        <v>44927</v>
      </c>
      <c r="S459" s="57">
        <v>45291</v>
      </c>
      <c r="U459" s="143"/>
    </row>
    <row r="460" spans="1:21" ht="20.3" x14ac:dyDescent="0.35">
      <c r="A460" s="43">
        <f t="shared" si="29"/>
        <v>442</v>
      </c>
      <c r="B460" s="47" t="s">
        <v>3770</v>
      </c>
      <c r="C460" s="43">
        <v>32351</v>
      </c>
      <c r="D460" s="43" t="s">
        <v>1899</v>
      </c>
      <c r="E460" s="43">
        <v>1966</v>
      </c>
      <c r="F460" s="43" t="s">
        <v>2131</v>
      </c>
      <c r="G460" s="56" t="s">
        <v>2097</v>
      </c>
      <c r="H460" s="43">
        <v>5</v>
      </c>
      <c r="I460" s="43">
        <v>3</v>
      </c>
      <c r="J460" s="43" t="s">
        <v>2131</v>
      </c>
      <c r="K460" s="45">
        <v>4076.4</v>
      </c>
      <c r="L460" s="45">
        <v>2566.4</v>
      </c>
      <c r="M460" s="517">
        <f>VLOOKUP(C460,'Раздел 2'!D453:Q782,14,0)</f>
        <v>5109586.87</v>
      </c>
      <c r="N460" s="45">
        <f t="shared" si="33"/>
        <v>5109586.87</v>
      </c>
      <c r="O460" s="45">
        <v>0</v>
      </c>
      <c r="P460" s="45">
        <v>0</v>
      </c>
      <c r="Q460" s="45">
        <f t="shared" si="32"/>
        <v>0</v>
      </c>
      <c r="R460" s="57">
        <v>44927</v>
      </c>
      <c r="S460" s="57">
        <v>45291</v>
      </c>
      <c r="U460" s="143"/>
    </row>
    <row r="461" spans="1:21" ht="20.3" x14ac:dyDescent="0.35">
      <c r="A461" s="43">
        <f t="shared" si="29"/>
        <v>443</v>
      </c>
      <c r="B461" s="48" t="s">
        <v>1834</v>
      </c>
      <c r="C461" s="43">
        <v>33281</v>
      </c>
      <c r="D461" s="43" t="s">
        <v>1899</v>
      </c>
      <c r="E461" s="43">
        <v>1998</v>
      </c>
      <c r="F461" s="43" t="s">
        <v>2131</v>
      </c>
      <c r="G461" s="56" t="s">
        <v>2098</v>
      </c>
      <c r="H461" s="43">
        <v>10</v>
      </c>
      <c r="I461" s="43">
        <v>1</v>
      </c>
      <c r="J461" s="43">
        <v>1</v>
      </c>
      <c r="K461" s="45">
        <v>4240.3999999999996</v>
      </c>
      <c r="L461" s="45">
        <v>2446.8000000000002</v>
      </c>
      <c r="M461" s="517">
        <f>VLOOKUP(C461,'Раздел 2'!D454:Q783,14,0)</f>
        <v>2517540.4700000002</v>
      </c>
      <c r="N461" s="45">
        <f t="shared" si="33"/>
        <v>2517540.4700000002</v>
      </c>
      <c r="O461" s="45">
        <v>0</v>
      </c>
      <c r="P461" s="45">
        <v>0</v>
      </c>
      <c r="Q461" s="45">
        <f t="shared" si="32"/>
        <v>0</v>
      </c>
      <c r="R461" s="57">
        <v>44927</v>
      </c>
      <c r="S461" s="57">
        <v>45291</v>
      </c>
      <c r="U461" s="143"/>
    </row>
    <row r="462" spans="1:21" ht="20.3" x14ac:dyDescent="0.35">
      <c r="A462" s="43">
        <f t="shared" ref="A462:A523" si="34">A461+1</f>
        <v>444</v>
      </c>
      <c r="B462" s="47" t="s">
        <v>3771</v>
      </c>
      <c r="C462" s="43">
        <v>36134</v>
      </c>
      <c r="D462" s="43" t="s">
        <v>1899</v>
      </c>
      <c r="E462" s="43">
        <v>1975</v>
      </c>
      <c r="F462" s="43" t="s">
        <v>2131</v>
      </c>
      <c r="G462" s="56" t="s">
        <v>2097</v>
      </c>
      <c r="H462" s="43">
        <v>5</v>
      </c>
      <c r="I462" s="43">
        <v>4</v>
      </c>
      <c r="J462" s="43" t="s">
        <v>2131</v>
      </c>
      <c r="K462" s="45">
        <v>6943.7</v>
      </c>
      <c r="L462" s="45">
        <v>4392.8</v>
      </c>
      <c r="M462" s="517">
        <f>VLOOKUP(C462,'Раздел 2'!D455:Q784,14,0)</f>
        <v>5012582.2</v>
      </c>
      <c r="N462" s="45">
        <f t="shared" si="33"/>
        <v>5012582.2</v>
      </c>
      <c r="O462" s="45">
        <v>0</v>
      </c>
      <c r="P462" s="45">
        <v>0</v>
      </c>
      <c r="Q462" s="45">
        <f t="shared" si="32"/>
        <v>0</v>
      </c>
      <c r="R462" s="57">
        <v>44927</v>
      </c>
      <c r="S462" s="57">
        <v>45291</v>
      </c>
      <c r="U462" s="143"/>
    </row>
    <row r="463" spans="1:21" ht="20.3" x14ac:dyDescent="0.35">
      <c r="A463" s="43">
        <f t="shared" si="34"/>
        <v>445</v>
      </c>
      <c r="B463" s="47" t="s">
        <v>937</v>
      </c>
      <c r="C463" s="43">
        <v>32759</v>
      </c>
      <c r="D463" s="43" t="s">
        <v>1899</v>
      </c>
      <c r="E463" s="43">
        <v>1971</v>
      </c>
      <c r="F463" s="43" t="s">
        <v>2131</v>
      </c>
      <c r="G463" s="56" t="s">
        <v>2097</v>
      </c>
      <c r="H463" s="43">
        <v>5</v>
      </c>
      <c r="I463" s="43">
        <v>6</v>
      </c>
      <c r="J463" s="43" t="s">
        <v>2131</v>
      </c>
      <c r="K463" s="45">
        <v>6988.7</v>
      </c>
      <c r="L463" s="45">
        <v>4323.1000000000004</v>
      </c>
      <c r="M463" s="517">
        <f>VLOOKUP(C463,'Раздел 2'!D456:Q785,14,0)</f>
        <v>8820775.5099999998</v>
      </c>
      <c r="N463" s="45">
        <f t="shared" si="33"/>
        <v>8820775.5099999998</v>
      </c>
      <c r="O463" s="45">
        <v>0</v>
      </c>
      <c r="P463" s="45">
        <v>0</v>
      </c>
      <c r="Q463" s="45">
        <f t="shared" si="32"/>
        <v>0</v>
      </c>
      <c r="R463" s="57">
        <v>44927</v>
      </c>
      <c r="S463" s="57">
        <v>45291</v>
      </c>
      <c r="U463" s="143"/>
    </row>
    <row r="464" spans="1:21" ht="20.3" x14ac:dyDescent="0.35">
      <c r="A464" s="43">
        <f t="shared" si="34"/>
        <v>446</v>
      </c>
      <c r="B464" s="48" t="s">
        <v>2399</v>
      </c>
      <c r="C464" s="43">
        <v>36142</v>
      </c>
      <c r="D464" s="43" t="s">
        <v>1899</v>
      </c>
      <c r="E464" s="43">
        <v>1917</v>
      </c>
      <c r="F464" s="43" t="s">
        <v>2131</v>
      </c>
      <c r="G464" s="56" t="s">
        <v>2103</v>
      </c>
      <c r="H464" s="43">
        <v>2</v>
      </c>
      <c r="I464" s="43">
        <v>1</v>
      </c>
      <c r="J464" s="43" t="s">
        <v>2131</v>
      </c>
      <c r="K464" s="45">
        <v>600.6</v>
      </c>
      <c r="L464" s="45">
        <v>561.9</v>
      </c>
      <c r="M464" s="517">
        <f>VLOOKUP(C464,'Раздел 2'!D457:Q786,14,0)</f>
        <v>10162955.149999999</v>
      </c>
      <c r="N464" s="45">
        <f>M464-O464</f>
        <v>1025589.5299999993</v>
      </c>
      <c r="O464" s="45">
        <v>9137365.6199999992</v>
      </c>
      <c r="P464" s="45">
        <v>0</v>
      </c>
      <c r="Q464" s="45">
        <f t="shared" si="32"/>
        <v>0</v>
      </c>
      <c r="R464" s="57">
        <v>44927</v>
      </c>
      <c r="S464" s="57">
        <v>45291</v>
      </c>
      <c r="U464" s="143"/>
    </row>
    <row r="465" spans="1:21" ht="20.3" x14ac:dyDescent="0.35">
      <c r="A465" s="43">
        <f t="shared" si="34"/>
        <v>447</v>
      </c>
      <c r="B465" s="47" t="s">
        <v>407</v>
      </c>
      <c r="C465" s="43">
        <v>33200</v>
      </c>
      <c r="D465" s="43" t="s">
        <v>1899</v>
      </c>
      <c r="E465" s="43">
        <v>1961</v>
      </c>
      <c r="F465" s="43" t="s">
        <v>2131</v>
      </c>
      <c r="G465" s="56" t="s">
        <v>2098</v>
      </c>
      <c r="H465" s="43">
        <v>5</v>
      </c>
      <c r="I465" s="43">
        <v>3</v>
      </c>
      <c r="J465" s="43" t="s">
        <v>2131</v>
      </c>
      <c r="K465" s="45">
        <v>3374.5</v>
      </c>
      <c r="L465" s="45">
        <v>2482.3000000000002</v>
      </c>
      <c r="M465" s="517">
        <f>VLOOKUP(C465,'Раздел 2'!D458:Q787,14,0)</f>
        <v>2461215.9299999997</v>
      </c>
      <c r="N465" s="45">
        <f t="shared" ref="N465:N474" si="35">M465</f>
        <v>2461215.9299999997</v>
      </c>
      <c r="O465" s="45">
        <v>0</v>
      </c>
      <c r="P465" s="45">
        <v>0</v>
      </c>
      <c r="Q465" s="45">
        <f t="shared" si="32"/>
        <v>0</v>
      </c>
      <c r="R465" s="57">
        <v>44927</v>
      </c>
      <c r="S465" s="57">
        <v>45291</v>
      </c>
      <c r="U465" s="143"/>
    </row>
    <row r="466" spans="1:21" ht="20.3" x14ac:dyDescent="0.35">
      <c r="A466" s="43">
        <f t="shared" si="34"/>
        <v>448</v>
      </c>
      <c r="B466" s="47" t="s">
        <v>468</v>
      </c>
      <c r="C466" s="43">
        <v>36192</v>
      </c>
      <c r="D466" s="43" t="s">
        <v>1899</v>
      </c>
      <c r="E466" s="43">
        <v>1962</v>
      </c>
      <c r="F466" s="43" t="s">
        <v>2131</v>
      </c>
      <c r="G466" s="56" t="s">
        <v>2098</v>
      </c>
      <c r="H466" s="43">
        <v>3</v>
      </c>
      <c r="I466" s="43">
        <v>2</v>
      </c>
      <c r="J466" s="43" t="s">
        <v>2131</v>
      </c>
      <c r="K466" s="45">
        <v>1932.7</v>
      </c>
      <c r="L466" s="45">
        <v>939.5</v>
      </c>
      <c r="M466" s="517">
        <f>VLOOKUP(C466,'Раздел 2'!D459:Q788,14,0)</f>
        <v>246169.25</v>
      </c>
      <c r="N466" s="45">
        <f t="shared" si="35"/>
        <v>246169.25</v>
      </c>
      <c r="O466" s="45">
        <v>0</v>
      </c>
      <c r="P466" s="45">
        <v>0</v>
      </c>
      <c r="Q466" s="45">
        <f t="shared" si="32"/>
        <v>0</v>
      </c>
      <c r="R466" s="57">
        <v>44927</v>
      </c>
      <c r="S466" s="57">
        <v>45291</v>
      </c>
      <c r="U466" s="143"/>
    </row>
    <row r="467" spans="1:21" ht="20.3" x14ac:dyDescent="0.35">
      <c r="A467" s="43">
        <f t="shared" si="34"/>
        <v>449</v>
      </c>
      <c r="B467" s="47" t="s">
        <v>3127</v>
      </c>
      <c r="C467" s="43">
        <v>36205</v>
      </c>
      <c r="D467" s="43" t="s">
        <v>1899</v>
      </c>
      <c r="E467" s="43">
        <v>1917</v>
      </c>
      <c r="F467" s="43" t="s">
        <v>2131</v>
      </c>
      <c r="G467" s="56" t="s">
        <v>2103</v>
      </c>
      <c r="H467" s="43">
        <v>2</v>
      </c>
      <c r="I467" s="43">
        <v>1</v>
      </c>
      <c r="J467" s="43" t="s">
        <v>2131</v>
      </c>
      <c r="K467" s="45">
        <v>335.06</v>
      </c>
      <c r="L467" s="45">
        <v>301.3</v>
      </c>
      <c r="M467" s="517">
        <f>VLOOKUP(C467,'Раздел 2'!D460:Q789,14,0)</f>
        <v>84740.98</v>
      </c>
      <c r="N467" s="45">
        <f t="shared" si="35"/>
        <v>84740.98</v>
      </c>
      <c r="O467" s="45">
        <v>0</v>
      </c>
      <c r="P467" s="45">
        <v>0</v>
      </c>
      <c r="Q467" s="45">
        <f t="shared" si="32"/>
        <v>0</v>
      </c>
      <c r="R467" s="57">
        <v>44927</v>
      </c>
      <c r="S467" s="57">
        <v>45291</v>
      </c>
      <c r="U467" s="143"/>
    </row>
    <row r="468" spans="1:21" ht="20.3" x14ac:dyDescent="0.35">
      <c r="A468" s="43">
        <f t="shared" si="34"/>
        <v>450</v>
      </c>
      <c r="B468" s="48" t="s">
        <v>1739</v>
      </c>
      <c r="C468" s="43">
        <v>32789</v>
      </c>
      <c r="D468" s="43" t="s">
        <v>1899</v>
      </c>
      <c r="E468" s="43">
        <v>1994</v>
      </c>
      <c r="F468" s="43" t="s">
        <v>2131</v>
      </c>
      <c r="G468" s="56" t="s">
        <v>2097</v>
      </c>
      <c r="H468" s="43">
        <v>9</v>
      </c>
      <c r="I468" s="43">
        <v>2</v>
      </c>
      <c r="J468" s="43">
        <v>2</v>
      </c>
      <c r="K468" s="45">
        <v>4058.3</v>
      </c>
      <c r="L468" s="45">
        <v>2522.9</v>
      </c>
      <c r="M468" s="517">
        <f>VLOOKUP(C468,'Раздел 2'!D461:Q790,14,0)</f>
        <v>4160450.3899999997</v>
      </c>
      <c r="N468" s="45">
        <f t="shared" si="35"/>
        <v>4160450.3899999997</v>
      </c>
      <c r="O468" s="45">
        <v>0</v>
      </c>
      <c r="P468" s="45">
        <v>0</v>
      </c>
      <c r="Q468" s="45">
        <f t="shared" ref="Q468:Q499" si="36">P468</f>
        <v>0</v>
      </c>
      <c r="R468" s="57">
        <v>44927</v>
      </c>
      <c r="S468" s="57">
        <v>45291</v>
      </c>
      <c r="U468" s="143"/>
    </row>
    <row r="469" spans="1:21" ht="20.3" x14ac:dyDescent="0.35">
      <c r="A469" s="43">
        <f t="shared" si="34"/>
        <v>451</v>
      </c>
      <c r="B469" s="47" t="s">
        <v>408</v>
      </c>
      <c r="C469" s="43">
        <v>36342</v>
      </c>
      <c r="D469" s="43" t="s">
        <v>1899</v>
      </c>
      <c r="E469" s="43">
        <v>1990</v>
      </c>
      <c r="F469" s="43" t="s">
        <v>2131</v>
      </c>
      <c r="G469" s="56" t="s">
        <v>2097</v>
      </c>
      <c r="H469" s="43">
        <v>9</v>
      </c>
      <c r="I469" s="43">
        <v>6</v>
      </c>
      <c r="J469" s="43">
        <v>5</v>
      </c>
      <c r="K469" s="45">
        <v>17759.38</v>
      </c>
      <c r="L469" s="45">
        <v>12685.58</v>
      </c>
      <c r="M469" s="517">
        <f>VLOOKUP(C469,'Раздел 2'!D462:Q791,14,0)</f>
        <v>11966940.489999998</v>
      </c>
      <c r="N469" s="45">
        <f t="shared" si="35"/>
        <v>11966940.489999998</v>
      </c>
      <c r="O469" s="45">
        <v>0</v>
      </c>
      <c r="P469" s="45">
        <v>0</v>
      </c>
      <c r="Q469" s="45">
        <f t="shared" si="36"/>
        <v>0</v>
      </c>
      <c r="R469" s="57">
        <v>44927</v>
      </c>
      <c r="S469" s="57">
        <v>45291</v>
      </c>
      <c r="U469" s="143"/>
    </row>
    <row r="470" spans="1:21" ht="20.3" x14ac:dyDescent="0.35">
      <c r="A470" s="43">
        <f t="shared" si="34"/>
        <v>452</v>
      </c>
      <c r="B470" s="48" t="s">
        <v>954</v>
      </c>
      <c r="C470" s="43">
        <v>36391</v>
      </c>
      <c r="D470" s="43" t="s">
        <v>1899</v>
      </c>
      <c r="E470" s="43">
        <v>1980</v>
      </c>
      <c r="F470" s="43" t="s">
        <v>2131</v>
      </c>
      <c r="G470" s="56" t="s">
        <v>2097</v>
      </c>
      <c r="H470" s="43">
        <v>9</v>
      </c>
      <c r="I470" s="43">
        <v>12</v>
      </c>
      <c r="J470" s="43">
        <v>6</v>
      </c>
      <c r="K470" s="45">
        <v>33869.199999999997</v>
      </c>
      <c r="L470" s="45">
        <v>26089.200000000001</v>
      </c>
      <c r="M470" s="517">
        <f>VLOOKUP(C470,'Раздел 2'!D463:Q792,14,0)</f>
        <v>15322826.99</v>
      </c>
      <c r="N470" s="45">
        <f t="shared" si="35"/>
        <v>15322826.99</v>
      </c>
      <c r="O470" s="45">
        <v>0</v>
      </c>
      <c r="P470" s="45">
        <v>0</v>
      </c>
      <c r="Q470" s="45">
        <f t="shared" si="36"/>
        <v>0</v>
      </c>
      <c r="R470" s="57">
        <v>44927</v>
      </c>
      <c r="S470" s="57">
        <v>45291</v>
      </c>
      <c r="U470" s="143"/>
    </row>
    <row r="471" spans="1:21" ht="20.3" x14ac:dyDescent="0.35">
      <c r="A471" s="43">
        <f t="shared" si="34"/>
        <v>453</v>
      </c>
      <c r="B471" s="47" t="s">
        <v>3772</v>
      </c>
      <c r="C471" s="43">
        <v>36402</v>
      </c>
      <c r="D471" s="43" t="s">
        <v>1899</v>
      </c>
      <c r="E471" s="43">
        <v>1975</v>
      </c>
      <c r="F471" s="43" t="s">
        <v>2131</v>
      </c>
      <c r="G471" s="56" t="s">
        <v>2097</v>
      </c>
      <c r="H471" s="43">
        <v>5</v>
      </c>
      <c r="I471" s="43">
        <v>4</v>
      </c>
      <c r="J471" s="43" t="s">
        <v>2131</v>
      </c>
      <c r="K471" s="45">
        <v>5586.8</v>
      </c>
      <c r="L471" s="45">
        <v>3589</v>
      </c>
      <c r="M471" s="517">
        <f>VLOOKUP(C471,'Раздел 2'!D464:Q793,14,0)</f>
        <v>339085.78</v>
      </c>
      <c r="N471" s="45">
        <f t="shared" si="35"/>
        <v>339085.78</v>
      </c>
      <c r="O471" s="45">
        <v>0</v>
      </c>
      <c r="P471" s="45">
        <v>0</v>
      </c>
      <c r="Q471" s="45">
        <f t="shared" si="36"/>
        <v>0</v>
      </c>
      <c r="R471" s="57">
        <v>44927</v>
      </c>
      <c r="S471" s="57">
        <v>45291</v>
      </c>
      <c r="U471" s="143"/>
    </row>
    <row r="472" spans="1:21" ht="20.3" x14ac:dyDescent="0.35">
      <c r="A472" s="43">
        <f t="shared" si="34"/>
        <v>454</v>
      </c>
      <c r="B472" s="47" t="s">
        <v>3773</v>
      </c>
      <c r="C472" s="43">
        <v>36403</v>
      </c>
      <c r="D472" s="43" t="s">
        <v>1899</v>
      </c>
      <c r="E472" s="43">
        <v>1975</v>
      </c>
      <c r="F472" s="43" t="s">
        <v>2131</v>
      </c>
      <c r="G472" s="56" t="s">
        <v>2097</v>
      </c>
      <c r="H472" s="43">
        <v>5</v>
      </c>
      <c r="I472" s="43">
        <v>6</v>
      </c>
      <c r="J472" s="43" t="s">
        <v>2131</v>
      </c>
      <c r="K472" s="45">
        <v>7068.4</v>
      </c>
      <c r="L472" s="45">
        <v>4381</v>
      </c>
      <c r="M472" s="517">
        <f>VLOOKUP(C472,'Раздел 2'!D465:Q794,14,0)</f>
        <v>440587.1</v>
      </c>
      <c r="N472" s="45">
        <f t="shared" si="35"/>
        <v>440587.1</v>
      </c>
      <c r="O472" s="45">
        <v>0</v>
      </c>
      <c r="P472" s="45">
        <v>0</v>
      </c>
      <c r="Q472" s="45">
        <f t="shared" si="36"/>
        <v>0</v>
      </c>
      <c r="R472" s="57">
        <v>44927</v>
      </c>
      <c r="S472" s="57">
        <v>45291</v>
      </c>
      <c r="U472" s="143"/>
    </row>
    <row r="473" spans="1:21" ht="20.3" x14ac:dyDescent="0.35">
      <c r="A473" s="43">
        <f t="shared" si="34"/>
        <v>455</v>
      </c>
      <c r="B473" s="47" t="s">
        <v>3774</v>
      </c>
      <c r="C473" s="43">
        <v>36407</v>
      </c>
      <c r="D473" s="43" t="s">
        <v>1899</v>
      </c>
      <c r="E473" s="43">
        <v>1975</v>
      </c>
      <c r="F473" s="43" t="s">
        <v>2131</v>
      </c>
      <c r="G473" s="56" t="s">
        <v>2097</v>
      </c>
      <c r="H473" s="43">
        <v>5</v>
      </c>
      <c r="I473" s="43">
        <v>4</v>
      </c>
      <c r="J473" s="43" t="s">
        <v>2131</v>
      </c>
      <c r="K473" s="45">
        <v>6355.8</v>
      </c>
      <c r="L473" s="45">
        <v>4083.9</v>
      </c>
      <c r="M473" s="517">
        <f>VLOOKUP(C473,'Раздел 2'!D466:Q795,14,0)</f>
        <v>4969421.1999999993</v>
      </c>
      <c r="N473" s="45">
        <f t="shared" si="35"/>
        <v>4969421.1999999993</v>
      </c>
      <c r="O473" s="45">
        <v>0</v>
      </c>
      <c r="P473" s="45">
        <v>0</v>
      </c>
      <c r="Q473" s="45">
        <f t="shared" si="36"/>
        <v>0</v>
      </c>
      <c r="R473" s="57">
        <v>44927</v>
      </c>
      <c r="S473" s="57">
        <v>45291</v>
      </c>
      <c r="U473" s="143"/>
    </row>
    <row r="474" spans="1:21" ht="20.3" x14ac:dyDescent="0.35">
      <c r="A474" s="43">
        <f t="shared" si="34"/>
        <v>456</v>
      </c>
      <c r="B474" s="47" t="s">
        <v>3775</v>
      </c>
      <c r="C474" s="43">
        <v>36410</v>
      </c>
      <c r="D474" s="43" t="s">
        <v>1899</v>
      </c>
      <c r="E474" s="43">
        <v>1975</v>
      </c>
      <c r="F474" s="43" t="s">
        <v>2131</v>
      </c>
      <c r="G474" s="56" t="s">
        <v>2097</v>
      </c>
      <c r="H474" s="43">
        <v>5</v>
      </c>
      <c r="I474" s="43">
        <v>6</v>
      </c>
      <c r="J474" s="43" t="s">
        <v>2131</v>
      </c>
      <c r="K474" s="45">
        <v>9530.7000000000007</v>
      </c>
      <c r="L474" s="45">
        <v>6121.4</v>
      </c>
      <c r="M474" s="517">
        <f>VLOOKUP(C474,'Раздел 2'!D467:Q796,14,0)</f>
        <v>7015340.4000000004</v>
      </c>
      <c r="N474" s="45">
        <f t="shared" si="35"/>
        <v>7015340.4000000004</v>
      </c>
      <c r="O474" s="45">
        <v>0</v>
      </c>
      <c r="P474" s="45">
        <v>0</v>
      </c>
      <c r="Q474" s="45">
        <f t="shared" si="36"/>
        <v>0</v>
      </c>
      <c r="R474" s="57">
        <v>44927</v>
      </c>
      <c r="S474" s="57">
        <v>45291</v>
      </c>
      <c r="U474" s="143"/>
    </row>
    <row r="475" spans="1:21" ht="20.3" x14ac:dyDescent="0.35">
      <c r="A475" s="43">
        <f t="shared" si="34"/>
        <v>457</v>
      </c>
      <c r="B475" s="48" t="s">
        <v>2403</v>
      </c>
      <c r="C475" s="43">
        <v>36428</v>
      </c>
      <c r="D475" s="43" t="s">
        <v>1899</v>
      </c>
      <c r="E475" s="43">
        <v>1917</v>
      </c>
      <c r="F475" s="43" t="s">
        <v>2131</v>
      </c>
      <c r="G475" s="56" t="s">
        <v>2098</v>
      </c>
      <c r="H475" s="43">
        <v>2</v>
      </c>
      <c r="I475" s="43">
        <v>2</v>
      </c>
      <c r="J475" s="43" t="s">
        <v>2131</v>
      </c>
      <c r="K475" s="45">
        <v>734.7</v>
      </c>
      <c r="L475" s="45">
        <v>677.8</v>
      </c>
      <c r="M475" s="517">
        <f>VLOOKUP(C475,'Раздел 2'!D468:Q797,14,0)</f>
        <v>13356769.49</v>
      </c>
      <c r="N475" s="45">
        <f>M475-O475</f>
        <v>1604126.1600000001</v>
      </c>
      <c r="O475" s="45">
        <v>11752643.33</v>
      </c>
      <c r="P475" s="45">
        <v>0</v>
      </c>
      <c r="Q475" s="45">
        <f t="shared" si="36"/>
        <v>0</v>
      </c>
      <c r="R475" s="57">
        <v>44927</v>
      </c>
      <c r="S475" s="57">
        <v>45291</v>
      </c>
      <c r="U475" s="143"/>
    </row>
    <row r="476" spans="1:21" ht="20.3" customHeight="1" x14ac:dyDescent="0.35">
      <c r="A476" s="43">
        <f t="shared" si="34"/>
        <v>458</v>
      </c>
      <c r="B476" s="47" t="s">
        <v>415</v>
      </c>
      <c r="C476" s="43">
        <v>32374</v>
      </c>
      <c r="D476" s="43" t="s">
        <v>1899</v>
      </c>
      <c r="E476" s="43">
        <v>1968</v>
      </c>
      <c r="F476" s="43" t="s">
        <v>2131</v>
      </c>
      <c r="G476" s="56" t="s">
        <v>2098</v>
      </c>
      <c r="H476" s="43">
        <v>4</v>
      </c>
      <c r="I476" s="43">
        <v>3</v>
      </c>
      <c r="J476" s="43" t="s">
        <v>2131</v>
      </c>
      <c r="K476" s="45">
        <v>4602.3999999999996</v>
      </c>
      <c r="L476" s="45">
        <v>3461.3</v>
      </c>
      <c r="M476" s="517">
        <f>VLOOKUP(C476,'Раздел 2'!D469:Q798,14,0)</f>
        <v>50245.2</v>
      </c>
      <c r="N476" s="45">
        <f t="shared" ref="N476:N493" si="37">M476</f>
        <v>50245.2</v>
      </c>
      <c r="O476" s="45">
        <v>0</v>
      </c>
      <c r="P476" s="45">
        <v>0</v>
      </c>
      <c r="Q476" s="45">
        <f t="shared" si="36"/>
        <v>0</v>
      </c>
      <c r="R476" s="57">
        <v>44927</v>
      </c>
      <c r="S476" s="57">
        <v>45291</v>
      </c>
      <c r="U476" s="143"/>
    </row>
    <row r="477" spans="1:21" ht="20.3" x14ac:dyDescent="0.35">
      <c r="A477" s="43">
        <f t="shared" si="34"/>
        <v>459</v>
      </c>
      <c r="B477" s="47" t="s">
        <v>416</v>
      </c>
      <c r="C477" s="43">
        <v>32408</v>
      </c>
      <c r="D477" s="43" t="s">
        <v>1899</v>
      </c>
      <c r="E477" s="43">
        <v>1977</v>
      </c>
      <c r="F477" s="43" t="s">
        <v>2131</v>
      </c>
      <c r="G477" s="56" t="s">
        <v>2097</v>
      </c>
      <c r="H477" s="43">
        <v>5</v>
      </c>
      <c r="I477" s="43">
        <v>4</v>
      </c>
      <c r="J477" s="43" t="s">
        <v>2131</v>
      </c>
      <c r="K477" s="45">
        <v>4361.7</v>
      </c>
      <c r="L477" s="45">
        <v>2680</v>
      </c>
      <c r="M477" s="517">
        <f>VLOOKUP(C477,'Раздел 2'!D470:Q799,14,0)</f>
        <v>3515742.0800000005</v>
      </c>
      <c r="N477" s="45">
        <f t="shared" si="37"/>
        <v>3515742.0800000005</v>
      </c>
      <c r="O477" s="45">
        <v>0</v>
      </c>
      <c r="P477" s="45">
        <v>0</v>
      </c>
      <c r="Q477" s="45">
        <f t="shared" si="36"/>
        <v>0</v>
      </c>
      <c r="R477" s="57">
        <v>44927</v>
      </c>
      <c r="S477" s="57">
        <v>45291</v>
      </c>
      <c r="U477" s="143"/>
    </row>
    <row r="478" spans="1:21" ht="20.3" x14ac:dyDescent="0.35">
      <c r="A478" s="43">
        <f t="shared" si="34"/>
        <v>460</v>
      </c>
      <c r="B478" s="47" t="s">
        <v>3776</v>
      </c>
      <c r="C478" s="43">
        <v>32410</v>
      </c>
      <c r="D478" s="43" t="s">
        <v>1899</v>
      </c>
      <c r="E478" s="43">
        <v>1968</v>
      </c>
      <c r="F478" s="43" t="s">
        <v>2131</v>
      </c>
      <c r="G478" s="56" t="s">
        <v>2097</v>
      </c>
      <c r="H478" s="43">
        <v>5</v>
      </c>
      <c r="I478" s="43">
        <v>6</v>
      </c>
      <c r="J478" s="43" t="s">
        <v>2131</v>
      </c>
      <c r="K478" s="45">
        <v>4105.6000000000004</v>
      </c>
      <c r="L478" s="45">
        <v>2583.0500000000002</v>
      </c>
      <c r="M478" s="517">
        <f>VLOOKUP(C478,'Раздел 2'!D471:Q800,14,0)</f>
        <v>3926324.24</v>
      </c>
      <c r="N478" s="45">
        <f t="shared" si="37"/>
        <v>3926324.24</v>
      </c>
      <c r="O478" s="45">
        <v>0</v>
      </c>
      <c r="P478" s="45">
        <v>0</v>
      </c>
      <c r="Q478" s="45">
        <f t="shared" si="36"/>
        <v>0</v>
      </c>
      <c r="R478" s="57">
        <v>44927</v>
      </c>
      <c r="S478" s="57">
        <v>45291</v>
      </c>
      <c r="U478" s="143"/>
    </row>
    <row r="479" spans="1:21" ht="20.3" x14ac:dyDescent="0.35">
      <c r="A479" s="43">
        <f t="shared" si="34"/>
        <v>461</v>
      </c>
      <c r="B479" s="47" t="s">
        <v>3777</v>
      </c>
      <c r="C479" s="43">
        <v>32416</v>
      </c>
      <c r="D479" s="43" t="s">
        <v>1899</v>
      </c>
      <c r="E479" s="43">
        <v>1969</v>
      </c>
      <c r="F479" s="43" t="s">
        <v>2131</v>
      </c>
      <c r="G479" s="56" t="s">
        <v>2097</v>
      </c>
      <c r="H479" s="43">
        <v>4</v>
      </c>
      <c r="I479" s="43">
        <v>4</v>
      </c>
      <c r="J479" s="43" t="s">
        <v>2131</v>
      </c>
      <c r="K479" s="45">
        <v>4862.7</v>
      </c>
      <c r="L479" s="45">
        <v>2820.3</v>
      </c>
      <c r="M479" s="517">
        <f>VLOOKUP(C479,'Раздел 2'!D472:Q801,14,0)</f>
        <v>3963609.6300000004</v>
      </c>
      <c r="N479" s="45">
        <f t="shared" si="37"/>
        <v>3963609.6300000004</v>
      </c>
      <c r="O479" s="45">
        <v>0</v>
      </c>
      <c r="P479" s="45">
        <v>0</v>
      </c>
      <c r="Q479" s="45">
        <f t="shared" si="36"/>
        <v>0</v>
      </c>
      <c r="R479" s="57">
        <v>44927</v>
      </c>
      <c r="S479" s="57">
        <v>45291</v>
      </c>
      <c r="U479" s="143"/>
    </row>
    <row r="480" spans="1:21" ht="20.3" x14ac:dyDescent="0.35">
      <c r="A480" s="43">
        <f t="shared" si="34"/>
        <v>462</v>
      </c>
      <c r="B480" s="47" t="s">
        <v>3778</v>
      </c>
      <c r="C480" s="43">
        <v>32419</v>
      </c>
      <c r="D480" s="43" t="s">
        <v>1899</v>
      </c>
      <c r="E480" s="43">
        <v>1969</v>
      </c>
      <c r="F480" s="43" t="s">
        <v>2131</v>
      </c>
      <c r="G480" s="56" t="s">
        <v>2097</v>
      </c>
      <c r="H480" s="43">
        <v>4</v>
      </c>
      <c r="I480" s="43">
        <v>3</v>
      </c>
      <c r="J480" s="43" t="s">
        <v>2131</v>
      </c>
      <c r="K480" s="45">
        <v>3544.6</v>
      </c>
      <c r="L480" s="45">
        <v>2042.6</v>
      </c>
      <c r="M480" s="517">
        <f>VLOOKUP(C480,'Раздел 2'!D473:Q802,14,0)</f>
        <v>2798778.4400000004</v>
      </c>
      <c r="N480" s="45">
        <f t="shared" si="37"/>
        <v>2798778.4400000004</v>
      </c>
      <c r="O480" s="45">
        <v>0</v>
      </c>
      <c r="P480" s="45">
        <v>0</v>
      </c>
      <c r="Q480" s="45">
        <f t="shared" si="36"/>
        <v>0</v>
      </c>
      <c r="R480" s="57">
        <v>44927</v>
      </c>
      <c r="S480" s="57">
        <v>45291</v>
      </c>
      <c r="U480" s="143"/>
    </row>
    <row r="481" spans="1:21" ht="20.3" x14ac:dyDescent="0.35">
      <c r="A481" s="43">
        <f t="shared" si="34"/>
        <v>463</v>
      </c>
      <c r="B481" s="47" t="s">
        <v>420</v>
      </c>
      <c r="C481" s="43">
        <v>32376</v>
      </c>
      <c r="D481" s="43" t="s">
        <v>1899</v>
      </c>
      <c r="E481" s="43">
        <v>1986</v>
      </c>
      <c r="F481" s="43" t="s">
        <v>2131</v>
      </c>
      <c r="G481" s="56" t="s">
        <v>2097</v>
      </c>
      <c r="H481" s="43">
        <v>9</v>
      </c>
      <c r="I481" s="43">
        <v>2</v>
      </c>
      <c r="J481" s="43" t="s">
        <v>2131</v>
      </c>
      <c r="K481" s="45">
        <v>5102.3</v>
      </c>
      <c r="L481" s="45">
        <v>4108.2</v>
      </c>
      <c r="M481" s="517">
        <f>VLOOKUP(C481,'Раздел 2'!D474:Q803,14,0)</f>
        <v>57968.4</v>
      </c>
      <c r="N481" s="45">
        <f t="shared" si="37"/>
        <v>57968.4</v>
      </c>
      <c r="O481" s="45">
        <v>0</v>
      </c>
      <c r="P481" s="45">
        <v>0</v>
      </c>
      <c r="Q481" s="45">
        <f t="shared" si="36"/>
        <v>0</v>
      </c>
      <c r="R481" s="57">
        <v>44927</v>
      </c>
      <c r="S481" s="57">
        <v>45291</v>
      </c>
      <c r="U481" s="143"/>
    </row>
    <row r="482" spans="1:21" ht="20.3" x14ac:dyDescent="0.35">
      <c r="A482" s="43">
        <f t="shared" si="34"/>
        <v>464</v>
      </c>
      <c r="B482" s="47" t="s">
        <v>421</v>
      </c>
      <c r="C482" s="43">
        <v>32380</v>
      </c>
      <c r="D482" s="43" t="s">
        <v>1899</v>
      </c>
      <c r="E482" s="43">
        <v>1968</v>
      </c>
      <c r="F482" s="43" t="s">
        <v>2131</v>
      </c>
      <c r="G482" s="56" t="s">
        <v>2098</v>
      </c>
      <c r="H482" s="43">
        <v>10</v>
      </c>
      <c r="I482" s="43">
        <v>1</v>
      </c>
      <c r="J482" s="43" t="s">
        <v>2131</v>
      </c>
      <c r="K482" s="45">
        <v>4197.8</v>
      </c>
      <c r="L482" s="45">
        <v>2472.6999999999998</v>
      </c>
      <c r="M482" s="517">
        <f>VLOOKUP(C482,'Раздел 2'!D475:Q804,14,0)</f>
        <v>2848213.0999999996</v>
      </c>
      <c r="N482" s="45">
        <f t="shared" si="37"/>
        <v>2848213.0999999996</v>
      </c>
      <c r="O482" s="45">
        <v>0</v>
      </c>
      <c r="P482" s="45">
        <v>0</v>
      </c>
      <c r="Q482" s="45">
        <f t="shared" si="36"/>
        <v>0</v>
      </c>
      <c r="R482" s="57">
        <v>44927</v>
      </c>
      <c r="S482" s="57">
        <v>45291</v>
      </c>
      <c r="U482" s="143"/>
    </row>
    <row r="483" spans="1:21" ht="20.3" x14ac:dyDescent="0.35">
      <c r="A483" s="43">
        <f t="shared" si="34"/>
        <v>465</v>
      </c>
      <c r="B483" s="47" t="s">
        <v>3779</v>
      </c>
      <c r="C483" s="43">
        <v>32425</v>
      </c>
      <c r="D483" s="43" t="s">
        <v>1899</v>
      </c>
      <c r="E483" s="43">
        <v>1969</v>
      </c>
      <c r="F483" s="43" t="s">
        <v>2131</v>
      </c>
      <c r="G483" s="56" t="s">
        <v>2097</v>
      </c>
      <c r="H483" s="43">
        <v>4</v>
      </c>
      <c r="I483" s="43">
        <v>4</v>
      </c>
      <c r="J483" s="43" t="s">
        <v>2131</v>
      </c>
      <c r="K483" s="45">
        <v>4881</v>
      </c>
      <c r="L483" s="45">
        <v>2813.4</v>
      </c>
      <c r="M483" s="517">
        <f>VLOOKUP(C483,'Раздел 2'!D476:Q805,14,0)</f>
        <v>4159811.1</v>
      </c>
      <c r="N483" s="45">
        <f t="shared" si="37"/>
        <v>4159811.1</v>
      </c>
      <c r="O483" s="45">
        <v>0</v>
      </c>
      <c r="P483" s="45">
        <v>0</v>
      </c>
      <c r="Q483" s="45">
        <f t="shared" si="36"/>
        <v>0</v>
      </c>
      <c r="R483" s="57">
        <v>44927</v>
      </c>
      <c r="S483" s="57">
        <v>45291</v>
      </c>
      <c r="U483" s="143"/>
    </row>
    <row r="484" spans="1:21" ht="20.3" x14ac:dyDescent="0.35">
      <c r="A484" s="43">
        <f t="shared" si="34"/>
        <v>466</v>
      </c>
      <c r="B484" s="47" t="s">
        <v>3780</v>
      </c>
      <c r="C484" s="43">
        <v>32429</v>
      </c>
      <c r="D484" s="43" t="s">
        <v>1899</v>
      </c>
      <c r="E484" s="43">
        <v>1973</v>
      </c>
      <c r="F484" s="43" t="s">
        <v>2131</v>
      </c>
      <c r="G484" s="56" t="s">
        <v>2097</v>
      </c>
      <c r="H484" s="43">
        <v>5</v>
      </c>
      <c r="I484" s="43">
        <v>4</v>
      </c>
      <c r="J484" s="43" t="s">
        <v>2131</v>
      </c>
      <c r="K484" s="45">
        <v>5462.5</v>
      </c>
      <c r="L484" s="45">
        <v>3389.7</v>
      </c>
      <c r="M484" s="517">
        <f>VLOOKUP(C484,'Раздел 2'!D477:Q806,14,0)</f>
        <v>263391.79000000004</v>
      </c>
      <c r="N484" s="45">
        <f t="shared" si="37"/>
        <v>263391.79000000004</v>
      </c>
      <c r="O484" s="45">
        <v>0</v>
      </c>
      <c r="P484" s="45">
        <v>0</v>
      </c>
      <c r="Q484" s="45">
        <f t="shared" si="36"/>
        <v>0</v>
      </c>
      <c r="R484" s="57">
        <v>44927</v>
      </c>
      <c r="S484" s="57">
        <v>45291</v>
      </c>
      <c r="U484" s="143"/>
    </row>
    <row r="485" spans="1:21" ht="20.3" x14ac:dyDescent="0.35">
      <c r="A485" s="43">
        <f t="shared" si="34"/>
        <v>467</v>
      </c>
      <c r="B485" s="47" t="s">
        <v>3781</v>
      </c>
      <c r="C485" s="43">
        <v>32430</v>
      </c>
      <c r="D485" s="43" t="s">
        <v>1899</v>
      </c>
      <c r="E485" s="43">
        <v>1973</v>
      </c>
      <c r="F485" s="43" t="s">
        <v>2131</v>
      </c>
      <c r="G485" s="56" t="s">
        <v>2097</v>
      </c>
      <c r="H485" s="43">
        <v>5</v>
      </c>
      <c r="I485" s="43">
        <v>4</v>
      </c>
      <c r="J485" s="43" t="s">
        <v>2131</v>
      </c>
      <c r="K485" s="45">
        <v>5324.5</v>
      </c>
      <c r="L485" s="45">
        <v>3307.1</v>
      </c>
      <c r="M485" s="517">
        <f>VLOOKUP(C485,'Раздел 2'!D478:Q807,14,0)</f>
        <v>3938357.47</v>
      </c>
      <c r="N485" s="45">
        <f t="shared" si="37"/>
        <v>3938357.47</v>
      </c>
      <c r="O485" s="45">
        <v>0</v>
      </c>
      <c r="P485" s="45">
        <v>0</v>
      </c>
      <c r="Q485" s="45">
        <f t="shared" si="36"/>
        <v>0</v>
      </c>
      <c r="R485" s="57">
        <v>44927</v>
      </c>
      <c r="S485" s="57">
        <v>45291</v>
      </c>
      <c r="U485" s="143"/>
    </row>
    <row r="486" spans="1:21" ht="20.3" x14ac:dyDescent="0.35">
      <c r="A486" s="43">
        <f t="shared" si="34"/>
        <v>468</v>
      </c>
      <c r="B486" s="47" t="s">
        <v>3782</v>
      </c>
      <c r="C486" s="43">
        <v>32432</v>
      </c>
      <c r="D486" s="43" t="s">
        <v>1899</v>
      </c>
      <c r="E486" s="43">
        <v>1974</v>
      </c>
      <c r="F486" s="43" t="s">
        <v>2131</v>
      </c>
      <c r="G486" s="56" t="s">
        <v>2097</v>
      </c>
      <c r="H486" s="43">
        <v>5</v>
      </c>
      <c r="I486" s="43">
        <v>4</v>
      </c>
      <c r="J486" s="43" t="s">
        <v>2131</v>
      </c>
      <c r="K486" s="45">
        <v>5324.8</v>
      </c>
      <c r="L486" s="45">
        <v>3330.8</v>
      </c>
      <c r="M486" s="517">
        <f>VLOOKUP(C486,'Раздел 2'!D479:Q808,14,0)</f>
        <v>368975.94</v>
      </c>
      <c r="N486" s="45">
        <f t="shared" si="37"/>
        <v>368975.94</v>
      </c>
      <c r="O486" s="45">
        <v>0</v>
      </c>
      <c r="P486" s="45">
        <v>0</v>
      </c>
      <c r="Q486" s="45">
        <f t="shared" si="36"/>
        <v>0</v>
      </c>
      <c r="R486" s="57">
        <v>44927</v>
      </c>
      <c r="S486" s="57">
        <v>45291</v>
      </c>
      <c r="U486" s="143"/>
    </row>
    <row r="487" spans="1:21" ht="20.3" x14ac:dyDescent="0.35">
      <c r="A487" s="43">
        <f t="shared" si="34"/>
        <v>469</v>
      </c>
      <c r="B487" s="47" t="s">
        <v>425</v>
      </c>
      <c r="C487" s="43">
        <v>32382</v>
      </c>
      <c r="D487" s="43" t="s">
        <v>1899</v>
      </c>
      <c r="E487" s="43">
        <v>1967</v>
      </c>
      <c r="F487" s="43" t="s">
        <v>2131</v>
      </c>
      <c r="G487" s="56" t="s">
        <v>2098</v>
      </c>
      <c r="H487" s="43">
        <v>5</v>
      </c>
      <c r="I487" s="43">
        <v>6</v>
      </c>
      <c r="J487" s="43" t="s">
        <v>2131</v>
      </c>
      <c r="K487" s="45">
        <v>2779</v>
      </c>
      <c r="L487" s="45">
        <v>2520.5</v>
      </c>
      <c r="M487" s="517">
        <f>VLOOKUP(C487,'Раздел 2'!D480:Q809,14,0)</f>
        <v>72753.600000000006</v>
      </c>
      <c r="N487" s="45">
        <f t="shared" si="37"/>
        <v>72753.600000000006</v>
      </c>
      <c r="O487" s="45">
        <v>0</v>
      </c>
      <c r="P487" s="45">
        <v>0</v>
      </c>
      <c r="Q487" s="45">
        <f t="shared" si="36"/>
        <v>0</v>
      </c>
      <c r="R487" s="57">
        <v>44927</v>
      </c>
      <c r="S487" s="57">
        <v>45291</v>
      </c>
      <c r="U487" s="143"/>
    </row>
    <row r="488" spans="1:21" ht="20.3" x14ac:dyDescent="0.35">
      <c r="A488" s="43">
        <f t="shared" si="34"/>
        <v>470</v>
      </c>
      <c r="B488" s="47" t="s">
        <v>3783</v>
      </c>
      <c r="C488" s="43">
        <v>32470</v>
      </c>
      <c r="D488" s="43" t="s">
        <v>1899</v>
      </c>
      <c r="E488" s="43">
        <v>1970</v>
      </c>
      <c r="F488" s="43" t="s">
        <v>2131</v>
      </c>
      <c r="G488" s="56" t="s">
        <v>2097</v>
      </c>
      <c r="H488" s="43">
        <v>5</v>
      </c>
      <c r="I488" s="43">
        <v>4</v>
      </c>
      <c r="J488" s="43" t="s">
        <v>2131</v>
      </c>
      <c r="K488" s="45">
        <v>5325.8</v>
      </c>
      <c r="L488" s="45">
        <v>2662.9</v>
      </c>
      <c r="M488" s="517">
        <f>VLOOKUP(C488,'Раздел 2'!D481:Q810,14,0)</f>
        <v>4928691.42</v>
      </c>
      <c r="N488" s="45">
        <f t="shared" si="37"/>
        <v>4928691.42</v>
      </c>
      <c r="O488" s="45">
        <v>0</v>
      </c>
      <c r="P488" s="45">
        <v>0</v>
      </c>
      <c r="Q488" s="45">
        <f t="shared" si="36"/>
        <v>0</v>
      </c>
      <c r="R488" s="57">
        <v>44927</v>
      </c>
      <c r="S488" s="57">
        <v>45291</v>
      </c>
      <c r="U488" s="143"/>
    </row>
    <row r="489" spans="1:21" ht="20.3" x14ac:dyDescent="0.35">
      <c r="A489" s="43">
        <f t="shared" si="34"/>
        <v>471</v>
      </c>
      <c r="B489" s="47" t="s">
        <v>3784</v>
      </c>
      <c r="C489" s="43">
        <v>32472</v>
      </c>
      <c r="D489" s="43" t="s">
        <v>1899</v>
      </c>
      <c r="E489" s="43">
        <v>1970</v>
      </c>
      <c r="F489" s="43" t="s">
        <v>2131</v>
      </c>
      <c r="G489" s="56" t="s">
        <v>2097</v>
      </c>
      <c r="H489" s="43">
        <v>5</v>
      </c>
      <c r="I489" s="43">
        <v>6</v>
      </c>
      <c r="J489" s="43" t="s">
        <v>2131</v>
      </c>
      <c r="K489" s="45">
        <v>7026.9</v>
      </c>
      <c r="L489" s="45">
        <v>4322.1000000000004</v>
      </c>
      <c r="M489" s="517">
        <f>VLOOKUP(C489,'Раздел 2'!D482:Q811,14,0)</f>
        <v>157507.01999999999</v>
      </c>
      <c r="N489" s="45">
        <f t="shared" si="37"/>
        <v>157507.01999999999</v>
      </c>
      <c r="O489" s="45">
        <v>0</v>
      </c>
      <c r="P489" s="45">
        <v>0</v>
      </c>
      <c r="Q489" s="45">
        <f t="shared" si="36"/>
        <v>0</v>
      </c>
      <c r="R489" s="57">
        <v>44927</v>
      </c>
      <c r="S489" s="57">
        <v>45291</v>
      </c>
      <c r="U489" s="143"/>
    </row>
    <row r="490" spans="1:21" ht="20.3" x14ac:dyDescent="0.35">
      <c r="A490" s="43">
        <f t="shared" si="34"/>
        <v>472</v>
      </c>
      <c r="B490" s="47" t="s">
        <v>1694</v>
      </c>
      <c r="C490" s="43">
        <v>36486</v>
      </c>
      <c r="D490" s="43" t="s">
        <v>1899</v>
      </c>
      <c r="E490" s="43">
        <v>1917</v>
      </c>
      <c r="F490" s="43" t="s">
        <v>2131</v>
      </c>
      <c r="G490" s="56" t="s">
        <v>2098</v>
      </c>
      <c r="H490" s="43">
        <v>3</v>
      </c>
      <c r="I490" s="43">
        <v>2</v>
      </c>
      <c r="J490" s="43" t="s">
        <v>2131</v>
      </c>
      <c r="K490" s="45">
        <v>689</v>
      </c>
      <c r="L490" s="45">
        <v>574.29999999999995</v>
      </c>
      <c r="M490" s="517">
        <f>VLOOKUP(C490,'Раздел 2'!D483:Q812,14,0)</f>
        <v>309061.09000000003</v>
      </c>
      <c r="N490" s="45">
        <f t="shared" si="37"/>
        <v>309061.09000000003</v>
      </c>
      <c r="O490" s="45">
        <v>0</v>
      </c>
      <c r="P490" s="45">
        <v>0</v>
      </c>
      <c r="Q490" s="45">
        <f t="shared" si="36"/>
        <v>0</v>
      </c>
      <c r="R490" s="57">
        <v>44927</v>
      </c>
      <c r="S490" s="57">
        <v>45291</v>
      </c>
      <c r="U490" s="143"/>
    </row>
    <row r="491" spans="1:21" ht="20.3" x14ac:dyDescent="0.35">
      <c r="A491" s="43">
        <f t="shared" si="34"/>
        <v>473</v>
      </c>
      <c r="B491" s="47" t="s">
        <v>3785</v>
      </c>
      <c r="C491" s="43">
        <v>36557</v>
      </c>
      <c r="D491" s="43" t="s">
        <v>1899</v>
      </c>
      <c r="E491" s="43">
        <v>1966</v>
      </c>
      <c r="F491" s="43" t="s">
        <v>2131</v>
      </c>
      <c r="G491" s="56" t="s">
        <v>2097</v>
      </c>
      <c r="H491" s="43">
        <v>5</v>
      </c>
      <c r="I491" s="43">
        <v>4</v>
      </c>
      <c r="J491" s="43" t="s">
        <v>2131</v>
      </c>
      <c r="K491" s="45">
        <v>5620.4</v>
      </c>
      <c r="L491" s="45">
        <v>3501.9</v>
      </c>
      <c r="M491" s="517">
        <f>VLOOKUP(C491,'Раздел 2'!D484:Q813,14,0)</f>
        <v>35460.239999999998</v>
      </c>
      <c r="N491" s="45">
        <f t="shared" si="37"/>
        <v>35460.239999999998</v>
      </c>
      <c r="O491" s="45">
        <v>0</v>
      </c>
      <c r="P491" s="45">
        <v>0</v>
      </c>
      <c r="Q491" s="45">
        <f t="shared" si="36"/>
        <v>0</v>
      </c>
      <c r="R491" s="57">
        <v>44927</v>
      </c>
      <c r="S491" s="57">
        <v>45291</v>
      </c>
      <c r="U491" s="143"/>
    </row>
    <row r="492" spans="1:21" ht="20.3" x14ac:dyDescent="0.35">
      <c r="A492" s="43">
        <f t="shared" si="34"/>
        <v>474</v>
      </c>
      <c r="B492" s="48" t="s">
        <v>1734</v>
      </c>
      <c r="C492" s="43">
        <v>36559</v>
      </c>
      <c r="D492" s="43" t="s">
        <v>1899</v>
      </c>
      <c r="E492" s="43">
        <v>1963</v>
      </c>
      <c r="F492" s="43" t="s">
        <v>2131</v>
      </c>
      <c r="G492" s="56" t="s">
        <v>2098</v>
      </c>
      <c r="H492" s="43">
        <v>4</v>
      </c>
      <c r="I492" s="43">
        <v>3</v>
      </c>
      <c r="J492" s="43" t="s">
        <v>2131</v>
      </c>
      <c r="K492" s="45">
        <v>2816.9</v>
      </c>
      <c r="L492" s="45">
        <v>1970.7</v>
      </c>
      <c r="M492" s="517">
        <f>VLOOKUP(C492,'Раздел 2'!D485:Q814,14,0)</f>
        <v>2193088.4</v>
      </c>
      <c r="N492" s="45">
        <f t="shared" si="37"/>
        <v>2193088.4</v>
      </c>
      <c r="O492" s="45">
        <v>0</v>
      </c>
      <c r="P492" s="45">
        <v>0</v>
      </c>
      <c r="Q492" s="45">
        <f t="shared" si="36"/>
        <v>0</v>
      </c>
      <c r="R492" s="57">
        <v>44927</v>
      </c>
      <c r="S492" s="57">
        <v>45291</v>
      </c>
      <c r="U492" s="143"/>
    </row>
    <row r="493" spans="1:21" ht="20.3" x14ac:dyDescent="0.35">
      <c r="A493" s="43">
        <f t="shared" si="34"/>
        <v>475</v>
      </c>
      <c r="B493" s="47" t="s">
        <v>1695</v>
      </c>
      <c r="C493" s="43">
        <v>36640</v>
      </c>
      <c r="D493" s="43" t="s">
        <v>1899</v>
      </c>
      <c r="E493" s="43">
        <v>1933</v>
      </c>
      <c r="F493" s="43" t="s">
        <v>2131</v>
      </c>
      <c r="G493" s="56" t="s">
        <v>2098</v>
      </c>
      <c r="H493" s="43">
        <v>2</v>
      </c>
      <c r="I493" s="43">
        <v>4</v>
      </c>
      <c r="J493" s="43" t="s">
        <v>2131</v>
      </c>
      <c r="K493" s="45">
        <v>1750.5</v>
      </c>
      <c r="L493" s="45">
        <v>1513.5</v>
      </c>
      <c r="M493" s="517">
        <f>VLOOKUP(C493,'Раздел 2'!D486:Q815,14,0)</f>
        <v>718507.07</v>
      </c>
      <c r="N493" s="45">
        <f t="shared" si="37"/>
        <v>718507.07</v>
      </c>
      <c r="O493" s="45">
        <v>0</v>
      </c>
      <c r="P493" s="45">
        <v>0</v>
      </c>
      <c r="Q493" s="45">
        <f t="shared" si="36"/>
        <v>0</v>
      </c>
      <c r="R493" s="57">
        <v>44927</v>
      </c>
      <c r="S493" s="57">
        <v>45291</v>
      </c>
      <c r="U493" s="143"/>
    </row>
    <row r="494" spans="1:21" ht="20.3" x14ac:dyDescent="0.35">
      <c r="A494" s="43">
        <f>A493+1</f>
        <v>476</v>
      </c>
      <c r="B494" s="48" t="s">
        <v>2408</v>
      </c>
      <c r="C494" s="43">
        <v>36641</v>
      </c>
      <c r="D494" s="43" t="s">
        <v>1899</v>
      </c>
      <c r="E494" s="43">
        <v>1933</v>
      </c>
      <c r="F494" s="43" t="s">
        <v>2131</v>
      </c>
      <c r="G494" s="56" t="s">
        <v>2098</v>
      </c>
      <c r="H494" s="43">
        <v>2</v>
      </c>
      <c r="I494" s="43">
        <v>4</v>
      </c>
      <c r="J494" s="43" t="s">
        <v>2131</v>
      </c>
      <c r="K494" s="45">
        <v>1324.7</v>
      </c>
      <c r="L494" s="45">
        <v>1087.7</v>
      </c>
      <c r="M494" s="517">
        <f>VLOOKUP(C494,'Раздел 2'!D487:Q816,14,0)</f>
        <v>26004180.650000002</v>
      </c>
      <c r="N494" s="45">
        <f>M494-O494</f>
        <v>2548730.3800000027</v>
      </c>
      <c r="O494" s="45">
        <v>23455450.27</v>
      </c>
      <c r="P494" s="45">
        <v>0</v>
      </c>
      <c r="Q494" s="45">
        <f t="shared" si="36"/>
        <v>0</v>
      </c>
      <c r="R494" s="57">
        <v>44927</v>
      </c>
      <c r="S494" s="57">
        <v>45291</v>
      </c>
      <c r="U494" s="143"/>
    </row>
    <row r="495" spans="1:21" ht="20.3" x14ac:dyDescent="0.35">
      <c r="A495" s="43">
        <f t="shared" si="34"/>
        <v>477</v>
      </c>
      <c r="B495" s="47" t="s">
        <v>1696</v>
      </c>
      <c r="C495" s="43">
        <v>36642</v>
      </c>
      <c r="D495" s="43" t="s">
        <v>1899</v>
      </c>
      <c r="E495" s="43">
        <v>1923</v>
      </c>
      <c r="F495" s="43" t="s">
        <v>2131</v>
      </c>
      <c r="G495" s="56" t="s">
        <v>2098</v>
      </c>
      <c r="H495" s="43">
        <v>2</v>
      </c>
      <c r="I495" s="43">
        <v>4</v>
      </c>
      <c r="J495" s="43" t="s">
        <v>2131</v>
      </c>
      <c r="K495" s="45">
        <v>1020.3</v>
      </c>
      <c r="L495" s="45">
        <v>870.3</v>
      </c>
      <c r="M495" s="517">
        <f>VLOOKUP(C495,'Раздел 2'!D488:Q817,14,0)</f>
        <v>718507.07</v>
      </c>
      <c r="N495" s="45">
        <f t="shared" ref="N495:N517" si="38">M495</f>
        <v>718507.07</v>
      </c>
      <c r="O495" s="45">
        <v>0</v>
      </c>
      <c r="P495" s="45">
        <v>0</v>
      </c>
      <c r="Q495" s="45">
        <f t="shared" si="36"/>
        <v>0</v>
      </c>
      <c r="R495" s="57">
        <v>44927</v>
      </c>
      <c r="S495" s="57">
        <v>45291</v>
      </c>
      <c r="U495" s="143"/>
    </row>
    <row r="496" spans="1:21" ht="20.3" x14ac:dyDescent="0.35">
      <c r="A496" s="43">
        <f t="shared" si="34"/>
        <v>478</v>
      </c>
      <c r="B496" s="48" t="s">
        <v>2970</v>
      </c>
      <c r="C496" s="43">
        <v>36672</v>
      </c>
      <c r="D496" s="43" t="s">
        <v>1900</v>
      </c>
      <c r="E496" s="43">
        <v>1974</v>
      </c>
      <c r="F496" s="43" t="s">
        <v>2131</v>
      </c>
      <c r="G496" s="56" t="s">
        <v>2097</v>
      </c>
      <c r="H496" s="43">
        <v>5</v>
      </c>
      <c r="I496" s="43">
        <v>4</v>
      </c>
      <c r="J496" s="43" t="s">
        <v>2131</v>
      </c>
      <c r="K496" s="45">
        <v>4321.7</v>
      </c>
      <c r="L496" s="45" t="s">
        <v>2131</v>
      </c>
      <c r="M496" s="517">
        <f>VLOOKUP(C496,'Раздел 2'!D489:Q818,14,0)</f>
        <v>615574.79</v>
      </c>
      <c r="N496" s="45">
        <f t="shared" si="38"/>
        <v>615574.79</v>
      </c>
      <c r="O496" s="45">
        <v>0</v>
      </c>
      <c r="P496" s="45">
        <v>0</v>
      </c>
      <c r="Q496" s="45">
        <f t="shared" si="36"/>
        <v>0</v>
      </c>
      <c r="R496" s="57">
        <v>44927</v>
      </c>
      <c r="S496" s="57">
        <v>45291</v>
      </c>
      <c r="U496" s="143"/>
    </row>
    <row r="497" spans="1:21" ht="20.3" x14ac:dyDescent="0.35">
      <c r="A497" s="43">
        <f t="shared" si="34"/>
        <v>479</v>
      </c>
      <c r="B497" s="48" t="s">
        <v>2971</v>
      </c>
      <c r="C497" s="43">
        <v>36673</v>
      </c>
      <c r="D497" s="43" t="s">
        <v>1900</v>
      </c>
      <c r="E497" s="43">
        <v>1976</v>
      </c>
      <c r="F497" s="43" t="s">
        <v>2131</v>
      </c>
      <c r="G497" s="56" t="s">
        <v>2097</v>
      </c>
      <c r="H497" s="43">
        <v>5</v>
      </c>
      <c r="I497" s="43">
        <v>6</v>
      </c>
      <c r="J497" s="43" t="s">
        <v>2131</v>
      </c>
      <c r="K497" s="45">
        <v>5728.2</v>
      </c>
      <c r="L497" s="45" t="s">
        <v>2131</v>
      </c>
      <c r="M497" s="517">
        <f>VLOOKUP(C497,'Раздел 2'!D490:Q819,14,0)</f>
        <v>1297233</v>
      </c>
      <c r="N497" s="45">
        <f t="shared" si="38"/>
        <v>1297233</v>
      </c>
      <c r="O497" s="45">
        <v>0</v>
      </c>
      <c r="P497" s="45">
        <v>0</v>
      </c>
      <c r="Q497" s="45">
        <f t="shared" si="36"/>
        <v>0</v>
      </c>
      <c r="R497" s="57">
        <v>44927</v>
      </c>
      <c r="S497" s="57">
        <v>45291</v>
      </c>
      <c r="U497" s="143"/>
    </row>
    <row r="498" spans="1:21" ht="20.3" x14ac:dyDescent="0.35">
      <c r="A498" s="43">
        <f t="shared" si="34"/>
        <v>480</v>
      </c>
      <c r="B498" s="48" t="s">
        <v>2972</v>
      </c>
      <c r="C498" s="43">
        <v>36674</v>
      </c>
      <c r="D498" s="43" t="s">
        <v>1900</v>
      </c>
      <c r="E498" s="43">
        <v>1978</v>
      </c>
      <c r="F498" s="43" t="s">
        <v>2131</v>
      </c>
      <c r="G498" s="56" t="s">
        <v>2097</v>
      </c>
      <c r="H498" s="43">
        <v>5</v>
      </c>
      <c r="I498" s="43">
        <v>6</v>
      </c>
      <c r="J498" s="43" t="s">
        <v>2131</v>
      </c>
      <c r="K498" s="45">
        <v>5979.7</v>
      </c>
      <c r="L498" s="45" t="s">
        <v>2131</v>
      </c>
      <c r="M498" s="517">
        <f>VLOOKUP(C498,'Раздел 2'!D491:Q820,14,0)</f>
        <v>1219765.1499999999</v>
      </c>
      <c r="N498" s="45">
        <f t="shared" si="38"/>
        <v>1219765.1499999999</v>
      </c>
      <c r="O498" s="45">
        <v>0</v>
      </c>
      <c r="P498" s="45">
        <v>0</v>
      </c>
      <c r="Q498" s="45">
        <f t="shared" si="36"/>
        <v>0</v>
      </c>
      <c r="R498" s="57">
        <v>44927</v>
      </c>
      <c r="S498" s="57">
        <v>45291</v>
      </c>
      <c r="U498" s="143"/>
    </row>
    <row r="499" spans="1:21" ht="20.3" x14ac:dyDescent="0.35">
      <c r="A499" s="43">
        <f t="shared" si="34"/>
        <v>481</v>
      </c>
      <c r="B499" s="48" t="s">
        <v>2973</v>
      </c>
      <c r="C499" s="43">
        <v>36676</v>
      </c>
      <c r="D499" s="43" t="s">
        <v>1900</v>
      </c>
      <c r="E499" s="43">
        <v>1988</v>
      </c>
      <c r="F499" s="43" t="s">
        <v>2131</v>
      </c>
      <c r="G499" s="56" t="s">
        <v>2098</v>
      </c>
      <c r="H499" s="43">
        <v>5</v>
      </c>
      <c r="I499" s="43">
        <v>5</v>
      </c>
      <c r="J499" s="43" t="s">
        <v>2131</v>
      </c>
      <c r="K499" s="45">
        <v>4989.3999999999996</v>
      </c>
      <c r="L499" s="45" t="s">
        <v>2131</v>
      </c>
      <c r="M499" s="517">
        <f>VLOOKUP(C499,'Раздел 2'!D492:Q821,14,0)</f>
        <v>1489917.0699999998</v>
      </c>
      <c r="N499" s="45">
        <f t="shared" si="38"/>
        <v>1489917.0699999998</v>
      </c>
      <c r="O499" s="45">
        <v>0</v>
      </c>
      <c r="P499" s="45">
        <v>0</v>
      </c>
      <c r="Q499" s="45">
        <f t="shared" si="36"/>
        <v>0</v>
      </c>
      <c r="R499" s="57">
        <v>44927</v>
      </c>
      <c r="S499" s="57">
        <v>45291</v>
      </c>
      <c r="U499" s="143"/>
    </row>
    <row r="500" spans="1:21" ht="20.3" x14ac:dyDescent="0.35">
      <c r="A500" s="43">
        <f t="shared" si="34"/>
        <v>482</v>
      </c>
      <c r="B500" s="48" t="s">
        <v>2974</v>
      </c>
      <c r="C500" s="43">
        <v>36678</v>
      </c>
      <c r="D500" s="43" t="s">
        <v>1900</v>
      </c>
      <c r="E500" s="43">
        <v>1995</v>
      </c>
      <c r="F500" s="43" t="s">
        <v>2131</v>
      </c>
      <c r="G500" s="56" t="s">
        <v>2097</v>
      </c>
      <c r="H500" s="43">
        <v>9</v>
      </c>
      <c r="I500" s="43">
        <v>1</v>
      </c>
      <c r="J500" s="43" t="s">
        <v>2131</v>
      </c>
      <c r="K500" s="45">
        <v>5796.7</v>
      </c>
      <c r="L500" s="45" t="s">
        <v>2131</v>
      </c>
      <c r="M500" s="517">
        <f>VLOOKUP(C500,'Раздел 2'!D493:Q822,14,0)</f>
        <v>1026114.89</v>
      </c>
      <c r="N500" s="45">
        <f t="shared" si="38"/>
        <v>1026114.89</v>
      </c>
      <c r="O500" s="45">
        <v>0</v>
      </c>
      <c r="P500" s="45">
        <v>0</v>
      </c>
      <c r="Q500" s="45">
        <f t="shared" ref="Q500:Q531" si="39">P500</f>
        <v>0</v>
      </c>
      <c r="R500" s="57">
        <v>44927</v>
      </c>
      <c r="S500" s="57">
        <v>45291</v>
      </c>
      <c r="U500" s="143"/>
    </row>
    <row r="501" spans="1:21" ht="20.3" x14ac:dyDescent="0.35">
      <c r="A501" s="43">
        <f t="shared" si="34"/>
        <v>483</v>
      </c>
      <c r="B501" s="48" t="s">
        <v>2975</v>
      </c>
      <c r="C501" s="43">
        <v>36680</v>
      </c>
      <c r="D501" s="43" t="s">
        <v>1900</v>
      </c>
      <c r="E501" s="43">
        <v>1998</v>
      </c>
      <c r="F501" s="43" t="s">
        <v>2131</v>
      </c>
      <c r="G501" s="56" t="s">
        <v>2097</v>
      </c>
      <c r="H501" s="43">
        <v>10</v>
      </c>
      <c r="I501" s="43">
        <v>2</v>
      </c>
      <c r="J501" s="43" t="s">
        <v>2131</v>
      </c>
      <c r="K501" s="45">
        <v>5959.7</v>
      </c>
      <c r="L501" s="45" t="s">
        <v>2131</v>
      </c>
      <c r="M501" s="517">
        <f>VLOOKUP(C501,'Раздел 2'!D494:Q823,14,0)</f>
        <v>859863.5</v>
      </c>
      <c r="N501" s="45">
        <f t="shared" si="38"/>
        <v>859863.5</v>
      </c>
      <c r="O501" s="45">
        <v>0</v>
      </c>
      <c r="P501" s="45">
        <v>0</v>
      </c>
      <c r="Q501" s="45">
        <f t="shared" si="39"/>
        <v>0</v>
      </c>
      <c r="R501" s="57">
        <v>44927</v>
      </c>
      <c r="S501" s="57">
        <v>45291</v>
      </c>
      <c r="U501" s="143"/>
    </row>
    <row r="502" spans="1:21" ht="20.3" x14ac:dyDescent="0.35">
      <c r="A502" s="43">
        <f t="shared" si="34"/>
        <v>484</v>
      </c>
      <c r="B502" s="48" t="s">
        <v>2976</v>
      </c>
      <c r="C502" s="43">
        <v>36681</v>
      </c>
      <c r="D502" s="43" t="s">
        <v>1900</v>
      </c>
      <c r="E502" s="43">
        <v>2001</v>
      </c>
      <c r="F502" s="43" t="s">
        <v>2131</v>
      </c>
      <c r="G502" s="56" t="s">
        <v>2097</v>
      </c>
      <c r="H502" s="43">
        <v>10</v>
      </c>
      <c r="I502" s="43">
        <v>1</v>
      </c>
      <c r="J502" s="43" t="s">
        <v>2131</v>
      </c>
      <c r="K502" s="45">
        <v>3138.7</v>
      </c>
      <c r="L502" s="45" t="s">
        <v>2131</v>
      </c>
      <c r="M502" s="517">
        <f>VLOOKUP(C502,'Раздел 2'!D495:Q824,14,0)</f>
        <v>562435.4</v>
      </c>
      <c r="N502" s="45">
        <f t="shared" si="38"/>
        <v>562435.4</v>
      </c>
      <c r="O502" s="45">
        <v>0</v>
      </c>
      <c r="P502" s="45">
        <v>0</v>
      </c>
      <c r="Q502" s="45">
        <f t="shared" si="39"/>
        <v>0</v>
      </c>
      <c r="R502" s="57">
        <v>44927</v>
      </c>
      <c r="S502" s="57">
        <v>45291</v>
      </c>
      <c r="U502" s="143"/>
    </row>
    <row r="503" spans="1:21" ht="20.3" x14ac:dyDescent="0.35">
      <c r="A503" s="43">
        <f t="shared" si="34"/>
        <v>485</v>
      </c>
      <c r="B503" s="48" t="s">
        <v>2977</v>
      </c>
      <c r="C503" s="43">
        <v>36682</v>
      </c>
      <c r="D503" s="43" t="s">
        <v>1900</v>
      </c>
      <c r="E503" s="43">
        <v>2002</v>
      </c>
      <c r="F503" s="43" t="s">
        <v>2131</v>
      </c>
      <c r="G503" s="56" t="s">
        <v>2097</v>
      </c>
      <c r="H503" s="43">
        <v>10</v>
      </c>
      <c r="I503" s="43">
        <v>1</v>
      </c>
      <c r="J503" s="43" t="s">
        <v>2131</v>
      </c>
      <c r="K503" s="45">
        <v>3131.2</v>
      </c>
      <c r="L503" s="45" t="s">
        <v>2131</v>
      </c>
      <c r="M503" s="517">
        <f>VLOOKUP(C503,'Раздел 2'!D496:Q825,14,0)</f>
        <v>342353.68</v>
      </c>
      <c r="N503" s="45">
        <f t="shared" si="38"/>
        <v>342353.68</v>
      </c>
      <c r="O503" s="45">
        <v>0</v>
      </c>
      <c r="P503" s="45">
        <v>0</v>
      </c>
      <c r="Q503" s="45">
        <f t="shared" si="39"/>
        <v>0</v>
      </c>
      <c r="R503" s="57">
        <v>44927</v>
      </c>
      <c r="S503" s="57">
        <v>45291</v>
      </c>
      <c r="U503" s="143"/>
    </row>
    <row r="504" spans="1:21" ht="20.3" x14ac:dyDescent="0.35">
      <c r="A504" s="43">
        <f t="shared" si="34"/>
        <v>486</v>
      </c>
      <c r="B504" s="48" t="s">
        <v>2978</v>
      </c>
      <c r="C504" s="43">
        <v>36684</v>
      </c>
      <c r="D504" s="43" t="s">
        <v>1900</v>
      </c>
      <c r="E504" s="43">
        <v>2002</v>
      </c>
      <c r="F504" s="43" t="s">
        <v>2131</v>
      </c>
      <c r="G504" s="56" t="s">
        <v>2097</v>
      </c>
      <c r="H504" s="43">
        <v>10</v>
      </c>
      <c r="I504" s="43">
        <v>2</v>
      </c>
      <c r="J504" s="43" t="s">
        <v>2131</v>
      </c>
      <c r="K504" s="45">
        <v>6264.7</v>
      </c>
      <c r="L504" s="45" t="s">
        <v>2131</v>
      </c>
      <c r="M504" s="517">
        <f>VLOOKUP(C504,'Раздел 2'!D497:Q826,14,0)</f>
        <v>1409251.31</v>
      </c>
      <c r="N504" s="45">
        <f t="shared" si="38"/>
        <v>1409251.31</v>
      </c>
      <c r="O504" s="45">
        <v>0</v>
      </c>
      <c r="P504" s="45">
        <v>0</v>
      </c>
      <c r="Q504" s="45">
        <f t="shared" si="39"/>
        <v>0</v>
      </c>
      <c r="R504" s="57">
        <v>44927</v>
      </c>
      <c r="S504" s="57">
        <v>45291</v>
      </c>
      <c r="U504" s="143"/>
    </row>
    <row r="505" spans="1:21" ht="20.3" x14ac:dyDescent="0.35">
      <c r="A505" s="43">
        <f t="shared" si="34"/>
        <v>487</v>
      </c>
      <c r="B505" s="48" t="s">
        <v>2979</v>
      </c>
      <c r="C505" s="43">
        <v>36685</v>
      </c>
      <c r="D505" s="43" t="s">
        <v>1900</v>
      </c>
      <c r="E505" s="43">
        <v>2004</v>
      </c>
      <c r="F505" s="43" t="s">
        <v>2131</v>
      </c>
      <c r="G505" s="56" t="s">
        <v>2097</v>
      </c>
      <c r="H505" s="43">
        <v>10</v>
      </c>
      <c r="I505" s="43">
        <v>2</v>
      </c>
      <c r="J505" s="43" t="s">
        <v>2131</v>
      </c>
      <c r="K505" s="45">
        <v>6196.3</v>
      </c>
      <c r="L505" s="45" t="s">
        <v>2131</v>
      </c>
      <c r="M505" s="517">
        <f>VLOOKUP(C505,'Раздел 2'!D498:Q827,14,0)</f>
        <v>833837.78</v>
      </c>
      <c r="N505" s="45">
        <f t="shared" si="38"/>
        <v>833837.78</v>
      </c>
      <c r="O505" s="45">
        <v>0</v>
      </c>
      <c r="P505" s="45">
        <v>0</v>
      </c>
      <c r="Q505" s="45">
        <f t="shared" si="39"/>
        <v>0</v>
      </c>
      <c r="R505" s="57">
        <v>44927</v>
      </c>
      <c r="S505" s="57">
        <v>45291</v>
      </c>
      <c r="U505" s="143"/>
    </row>
    <row r="506" spans="1:21" ht="20.3" x14ac:dyDescent="0.35">
      <c r="A506" s="43">
        <f t="shared" si="34"/>
        <v>488</v>
      </c>
      <c r="B506" s="47" t="s">
        <v>1697</v>
      </c>
      <c r="C506" s="43">
        <v>36696</v>
      </c>
      <c r="D506" s="43" t="s">
        <v>1899</v>
      </c>
      <c r="E506" s="43">
        <v>1912</v>
      </c>
      <c r="F506" s="43" t="s">
        <v>2131</v>
      </c>
      <c r="G506" s="56" t="s">
        <v>2106</v>
      </c>
      <c r="H506" s="43">
        <v>2</v>
      </c>
      <c r="I506" s="43">
        <v>2</v>
      </c>
      <c r="J506" s="43" t="s">
        <v>2131</v>
      </c>
      <c r="K506" s="45">
        <v>590.5</v>
      </c>
      <c r="L506" s="45">
        <v>449.1</v>
      </c>
      <c r="M506" s="517">
        <f>VLOOKUP(C506,'Раздел 2'!D499:Q828,14,0)</f>
        <v>440245.9</v>
      </c>
      <c r="N506" s="45">
        <f t="shared" si="38"/>
        <v>440245.9</v>
      </c>
      <c r="O506" s="45">
        <v>0</v>
      </c>
      <c r="P506" s="45">
        <v>0</v>
      </c>
      <c r="Q506" s="45">
        <f t="shared" si="39"/>
        <v>0</v>
      </c>
      <c r="R506" s="57">
        <v>44927</v>
      </c>
      <c r="S506" s="57">
        <v>45291</v>
      </c>
      <c r="U506" s="143"/>
    </row>
    <row r="507" spans="1:21" ht="20.3" x14ac:dyDescent="0.35">
      <c r="A507" s="43">
        <f t="shared" si="34"/>
        <v>489</v>
      </c>
      <c r="B507" s="48" t="s">
        <v>2980</v>
      </c>
      <c r="C507" s="43">
        <v>36698</v>
      </c>
      <c r="D507" s="43" t="s">
        <v>1900</v>
      </c>
      <c r="E507" s="43">
        <v>1992</v>
      </c>
      <c r="F507" s="43" t="s">
        <v>2131</v>
      </c>
      <c r="G507" s="56" t="s">
        <v>2106</v>
      </c>
      <c r="H507" s="43">
        <v>5</v>
      </c>
      <c r="I507" s="43">
        <v>3</v>
      </c>
      <c r="J507" s="43" t="s">
        <v>2131</v>
      </c>
      <c r="K507" s="45">
        <v>5149.8999999999996</v>
      </c>
      <c r="L507" s="45" t="s">
        <v>2131</v>
      </c>
      <c r="M507" s="517">
        <f>VLOOKUP(C507,'Раздел 2'!D500:Q829,14,0)</f>
        <v>1275696</v>
      </c>
      <c r="N507" s="45">
        <f t="shared" si="38"/>
        <v>1275696</v>
      </c>
      <c r="O507" s="45">
        <v>0</v>
      </c>
      <c r="P507" s="45">
        <v>0</v>
      </c>
      <c r="Q507" s="45">
        <f t="shared" si="39"/>
        <v>0</v>
      </c>
      <c r="R507" s="57">
        <v>44927</v>
      </c>
      <c r="S507" s="57">
        <v>45291</v>
      </c>
      <c r="U507" s="143"/>
    </row>
    <row r="508" spans="1:21" ht="20.3" x14ac:dyDescent="0.35">
      <c r="A508" s="43">
        <f>A507+1</f>
        <v>490</v>
      </c>
      <c r="B508" s="47" t="s">
        <v>3786</v>
      </c>
      <c r="C508" s="43">
        <v>36714</v>
      </c>
      <c r="D508" s="43" t="s">
        <v>1899</v>
      </c>
      <c r="E508" s="43">
        <v>1969</v>
      </c>
      <c r="F508" s="43" t="s">
        <v>2131</v>
      </c>
      <c r="G508" s="56" t="s">
        <v>2097</v>
      </c>
      <c r="H508" s="43">
        <v>4</v>
      </c>
      <c r="I508" s="43">
        <v>3</v>
      </c>
      <c r="J508" s="43" t="s">
        <v>2131</v>
      </c>
      <c r="K508" s="45">
        <v>3895.7</v>
      </c>
      <c r="L508" s="45">
        <v>2374.6999999999998</v>
      </c>
      <c r="M508" s="517">
        <f>VLOOKUP(C508,'Раздел 2'!D501:Q830,14,0)</f>
        <v>191188.7</v>
      </c>
      <c r="N508" s="45">
        <f t="shared" si="38"/>
        <v>191188.7</v>
      </c>
      <c r="O508" s="45">
        <v>0</v>
      </c>
      <c r="P508" s="45">
        <v>0</v>
      </c>
      <c r="Q508" s="45">
        <f t="shared" si="39"/>
        <v>0</v>
      </c>
      <c r="R508" s="57">
        <v>44927</v>
      </c>
      <c r="S508" s="57">
        <v>45291</v>
      </c>
      <c r="U508" s="143"/>
    </row>
    <row r="509" spans="1:21" ht="20.3" x14ac:dyDescent="0.35">
      <c r="A509" s="43">
        <f t="shared" si="34"/>
        <v>491</v>
      </c>
      <c r="B509" s="47" t="s">
        <v>3787</v>
      </c>
      <c r="C509" s="43">
        <v>36715</v>
      </c>
      <c r="D509" s="43" t="s">
        <v>1899</v>
      </c>
      <c r="E509" s="43">
        <v>1969</v>
      </c>
      <c r="F509" s="43" t="s">
        <v>2131</v>
      </c>
      <c r="G509" s="56" t="s">
        <v>2097</v>
      </c>
      <c r="H509" s="43">
        <v>4</v>
      </c>
      <c r="I509" s="43">
        <v>3</v>
      </c>
      <c r="J509" s="43" t="s">
        <v>2131</v>
      </c>
      <c r="K509" s="45">
        <v>3682.2</v>
      </c>
      <c r="L509" s="45">
        <v>2162.8000000000002</v>
      </c>
      <c r="M509" s="517">
        <f>VLOOKUP(C509,'Раздел 2'!D502:Q831,14,0)</f>
        <v>483008.7</v>
      </c>
      <c r="N509" s="45">
        <f t="shared" si="38"/>
        <v>483008.7</v>
      </c>
      <c r="O509" s="45">
        <v>0</v>
      </c>
      <c r="P509" s="45">
        <v>0</v>
      </c>
      <c r="Q509" s="45">
        <f t="shared" si="39"/>
        <v>0</v>
      </c>
      <c r="R509" s="57">
        <v>44927</v>
      </c>
      <c r="S509" s="57">
        <v>45291</v>
      </c>
      <c r="U509" s="143"/>
    </row>
    <row r="510" spans="1:21" ht="20.3" x14ac:dyDescent="0.35">
      <c r="A510" s="43">
        <f t="shared" si="34"/>
        <v>492</v>
      </c>
      <c r="B510" s="47" t="s">
        <v>3788</v>
      </c>
      <c r="C510" s="43">
        <v>36716</v>
      </c>
      <c r="D510" s="43" t="s">
        <v>1899</v>
      </c>
      <c r="E510" s="43">
        <v>1969</v>
      </c>
      <c r="F510" s="43" t="s">
        <v>2131</v>
      </c>
      <c r="G510" s="56" t="s">
        <v>2097</v>
      </c>
      <c r="H510" s="43">
        <v>4</v>
      </c>
      <c r="I510" s="43">
        <v>3</v>
      </c>
      <c r="J510" s="43" t="s">
        <v>2131</v>
      </c>
      <c r="K510" s="45">
        <v>3799.7</v>
      </c>
      <c r="L510" s="45">
        <v>2278.6</v>
      </c>
      <c r="M510" s="517">
        <f>VLOOKUP(C510,'Раздел 2'!D503:Q832,14,0)</f>
        <v>846032.27</v>
      </c>
      <c r="N510" s="45">
        <f t="shared" si="38"/>
        <v>846032.27</v>
      </c>
      <c r="O510" s="45">
        <v>0</v>
      </c>
      <c r="P510" s="45">
        <v>0</v>
      </c>
      <c r="Q510" s="45">
        <f t="shared" si="39"/>
        <v>0</v>
      </c>
      <c r="R510" s="57">
        <v>44927</v>
      </c>
      <c r="S510" s="57">
        <v>45291</v>
      </c>
      <c r="U510" s="143"/>
    </row>
    <row r="511" spans="1:21" ht="20.3" x14ac:dyDescent="0.35">
      <c r="A511" s="43">
        <f t="shared" si="34"/>
        <v>493</v>
      </c>
      <c r="B511" s="48" t="s">
        <v>2981</v>
      </c>
      <c r="C511" s="43">
        <v>36717</v>
      </c>
      <c r="D511" s="43" t="s">
        <v>1900</v>
      </c>
      <c r="E511" s="43">
        <v>2008</v>
      </c>
      <c r="F511" s="43" t="s">
        <v>2131</v>
      </c>
      <c r="G511" s="56" t="s">
        <v>2098</v>
      </c>
      <c r="H511" s="43">
        <v>5</v>
      </c>
      <c r="I511" s="43">
        <v>1</v>
      </c>
      <c r="J511" s="43" t="s">
        <v>2131</v>
      </c>
      <c r="K511" s="45">
        <v>1361</v>
      </c>
      <c r="L511" s="45" t="s">
        <v>2131</v>
      </c>
      <c r="M511" s="517">
        <f>VLOOKUP(C511,'Раздел 2'!D504:Q833,14,0)</f>
        <v>101500</v>
      </c>
      <c r="N511" s="45">
        <f t="shared" si="38"/>
        <v>101500</v>
      </c>
      <c r="O511" s="45">
        <v>0</v>
      </c>
      <c r="P511" s="45">
        <v>0</v>
      </c>
      <c r="Q511" s="45">
        <f t="shared" si="39"/>
        <v>0</v>
      </c>
      <c r="R511" s="57">
        <v>44927</v>
      </c>
      <c r="S511" s="57">
        <v>45291</v>
      </c>
      <c r="U511" s="143"/>
    </row>
    <row r="512" spans="1:21" ht="20.3" x14ac:dyDescent="0.35">
      <c r="A512" s="43">
        <f t="shared" si="34"/>
        <v>494</v>
      </c>
      <c r="B512" s="47" t="s">
        <v>3789</v>
      </c>
      <c r="C512" s="43">
        <v>36709</v>
      </c>
      <c r="D512" s="43" t="s">
        <v>1899</v>
      </c>
      <c r="E512" s="43">
        <v>1967</v>
      </c>
      <c r="F512" s="43" t="s">
        <v>2131</v>
      </c>
      <c r="G512" s="56" t="s">
        <v>2097</v>
      </c>
      <c r="H512" s="43">
        <v>5</v>
      </c>
      <c r="I512" s="43">
        <v>3</v>
      </c>
      <c r="J512" s="43" t="s">
        <v>2131</v>
      </c>
      <c r="K512" s="45">
        <v>4180.6000000000004</v>
      </c>
      <c r="L512" s="45">
        <v>2597.9</v>
      </c>
      <c r="M512" s="517">
        <f>VLOOKUP(C512,'Раздел 2'!D505:Q834,14,0)</f>
        <v>4102989.52</v>
      </c>
      <c r="N512" s="45">
        <f t="shared" si="38"/>
        <v>4102989.52</v>
      </c>
      <c r="O512" s="45">
        <v>0</v>
      </c>
      <c r="P512" s="45">
        <v>0</v>
      </c>
      <c r="Q512" s="45">
        <f t="shared" si="39"/>
        <v>0</v>
      </c>
      <c r="R512" s="57">
        <v>44927</v>
      </c>
      <c r="S512" s="57">
        <v>45291</v>
      </c>
      <c r="U512" s="143"/>
    </row>
    <row r="513" spans="1:21" ht="20.3" x14ac:dyDescent="0.35">
      <c r="A513" s="43">
        <f t="shared" si="34"/>
        <v>495</v>
      </c>
      <c r="B513" s="48" t="s">
        <v>2982</v>
      </c>
      <c r="C513" s="43">
        <v>36720</v>
      </c>
      <c r="D513" s="43" t="s">
        <v>1900</v>
      </c>
      <c r="E513" s="43">
        <v>2000</v>
      </c>
      <c r="F513" s="43" t="s">
        <v>2131</v>
      </c>
      <c r="G513" s="56" t="s">
        <v>2098</v>
      </c>
      <c r="H513" s="43">
        <v>5</v>
      </c>
      <c r="I513" s="43">
        <v>3</v>
      </c>
      <c r="J513" s="43" t="s">
        <v>2131</v>
      </c>
      <c r="K513" s="45">
        <v>3120.9</v>
      </c>
      <c r="L513" s="45" t="s">
        <v>2131</v>
      </c>
      <c r="M513" s="517">
        <f>VLOOKUP(C513,'Раздел 2'!D506:Q835,14,0)</f>
        <v>429114</v>
      </c>
      <c r="N513" s="45">
        <f t="shared" si="38"/>
        <v>429114</v>
      </c>
      <c r="O513" s="45">
        <v>0</v>
      </c>
      <c r="P513" s="45">
        <v>0</v>
      </c>
      <c r="Q513" s="45">
        <f t="shared" si="39"/>
        <v>0</v>
      </c>
      <c r="R513" s="57">
        <v>44927</v>
      </c>
      <c r="S513" s="57">
        <v>45291</v>
      </c>
      <c r="U513" s="143"/>
    </row>
    <row r="514" spans="1:21" ht="20.3" x14ac:dyDescent="0.35">
      <c r="A514" s="43">
        <f t="shared" si="34"/>
        <v>496</v>
      </c>
      <c r="B514" s="48" t="s">
        <v>2983</v>
      </c>
      <c r="C514" s="43">
        <v>36721</v>
      </c>
      <c r="D514" s="43" t="s">
        <v>1900</v>
      </c>
      <c r="E514" s="43">
        <v>1999</v>
      </c>
      <c r="F514" s="43" t="s">
        <v>2131</v>
      </c>
      <c r="G514" s="56" t="s">
        <v>2098</v>
      </c>
      <c r="H514" s="43">
        <v>5</v>
      </c>
      <c r="I514" s="43">
        <v>2</v>
      </c>
      <c r="J514" s="43" t="s">
        <v>2131</v>
      </c>
      <c r="K514" s="45">
        <v>2135.9</v>
      </c>
      <c r="L514" s="45" t="s">
        <v>2131</v>
      </c>
      <c r="M514" s="517">
        <f>VLOOKUP(C514,'Раздел 2'!D507:Q836,14,0)</f>
        <v>272271.78000000003</v>
      </c>
      <c r="N514" s="45">
        <f t="shared" si="38"/>
        <v>272271.78000000003</v>
      </c>
      <c r="O514" s="45">
        <v>0</v>
      </c>
      <c r="P514" s="45">
        <v>0</v>
      </c>
      <c r="Q514" s="45">
        <f t="shared" si="39"/>
        <v>0</v>
      </c>
      <c r="R514" s="57">
        <v>44927</v>
      </c>
      <c r="S514" s="57">
        <v>45291</v>
      </c>
      <c r="U514" s="143"/>
    </row>
    <row r="515" spans="1:21" ht="20.3" x14ac:dyDescent="0.35">
      <c r="A515" s="43">
        <f t="shared" si="34"/>
        <v>497</v>
      </c>
      <c r="B515" s="47" t="s">
        <v>3790</v>
      </c>
      <c r="C515" s="43">
        <v>36710</v>
      </c>
      <c r="D515" s="43" t="s">
        <v>1899</v>
      </c>
      <c r="E515" s="43">
        <v>1968</v>
      </c>
      <c r="F515" s="43" t="s">
        <v>2131</v>
      </c>
      <c r="G515" s="56" t="s">
        <v>2097</v>
      </c>
      <c r="H515" s="43">
        <v>5</v>
      </c>
      <c r="I515" s="43">
        <v>3</v>
      </c>
      <c r="J515" s="43" t="s">
        <v>2131</v>
      </c>
      <c r="K515" s="45">
        <v>4136</v>
      </c>
      <c r="L515" s="45">
        <v>2555.5</v>
      </c>
      <c r="M515" s="517">
        <f>VLOOKUP(C515,'Раздел 2'!D508:Q837,14,0)</f>
        <v>3924181.81</v>
      </c>
      <c r="N515" s="45">
        <f t="shared" si="38"/>
        <v>3924181.81</v>
      </c>
      <c r="O515" s="45">
        <v>0</v>
      </c>
      <c r="P515" s="45">
        <v>0</v>
      </c>
      <c r="Q515" s="45">
        <f t="shared" si="39"/>
        <v>0</v>
      </c>
      <c r="R515" s="57">
        <v>44927</v>
      </c>
      <c r="S515" s="57">
        <v>45291</v>
      </c>
      <c r="U515" s="143"/>
    </row>
    <row r="516" spans="1:21" ht="20.3" x14ac:dyDescent="0.35">
      <c r="A516" s="43">
        <f t="shared" si="34"/>
        <v>498</v>
      </c>
      <c r="B516" s="47" t="s">
        <v>3791</v>
      </c>
      <c r="C516" s="43">
        <v>36711</v>
      </c>
      <c r="D516" s="43" t="s">
        <v>1899</v>
      </c>
      <c r="E516" s="43">
        <v>1968</v>
      </c>
      <c r="F516" s="43" t="s">
        <v>2131</v>
      </c>
      <c r="G516" s="56" t="s">
        <v>2097</v>
      </c>
      <c r="H516" s="43">
        <v>5</v>
      </c>
      <c r="I516" s="43">
        <v>3</v>
      </c>
      <c r="J516" s="43" t="s">
        <v>2131</v>
      </c>
      <c r="K516" s="45">
        <v>4146.3</v>
      </c>
      <c r="L516" s="45">
        <v>2573</v>
      </c>
      <c r="M516" s="517">
        <f>VLOOKUP(C516,'Раздел 2'!D509:Q838,14,0)</f>
        <v>4393204.62</v>
      </c>
      <c r="N516" s="45">
        <f t="shared" si="38"/>
        <v>4393204.62</v>
      </c>
      <c r="O516" s="45">
        <v>0</v>
      </c>
      <c r="P516" s="45">
        <v>0</v>
      </c>
      <c r="Q516" s="45">
        <f t="shared" si="39"/>
        <v>0</v>
      </c>
      <c r="R516" s="57">
        <v>44927</v>
      </c>
      <c r="S516" s="57">
        <v>45291</v>
      </c>
      <c r="U516" s="143"/>
    </row>
    <row r="517" spans="1:21" ht="20.3" x14ac:dyDescent="0.35">
      <c r="A517" s="43">
        <f t="shared" si="34"/>
        <v>499</v>
      </c>
      <c r="B517" s="48" t="s">
        <v>2395</v>
      </c>
      <c r="C517" s="43">
        <v>36733</v>
      </c>
      <c r="D517" s="43" t="s">
        <v>1899</v>
      </c>
      <c r="E517" s="43">
        <v>1917</v>
      </c>
      <c r="F517" s="43" t="s">
        <v>2131</v>
      </c>
      <c r="G517" s="56" t="s">
        <v>2103</v>
      </c>
      <c r="H517" s="43">
        <v>2</v>
      </c>
      <c r="I517" s="43">
        <v>1</v>
      </c>
      <c r="J517" s="43" t="s">
        <v>2131</v>
      </c>
      <c r="K517" s="45">
        <v>327.39999999999998</v>
      </c>
      <c r="L517" s="45">
        <v>327.39999999999998</v>
      </c>
      <c r="M517" s="517">
        <f>VLOOKUP(C517,'Раздел 2'!D510:Q839,14,0)</f>
        <v>109406.34</v>
      </c>
      <c r="N517" s="45">
        <f t="shared" si="38"/>
        <v>109406.34</v>
      </c>
      <c r="O517" s="45">
        <v>0</v>
      </c>
      <c r="P517" s="45">
        <v>0</v>
      </c>
      <c r="Q517" s="45">
        <f t="shared" si="39"/>
        <v>0</v>
      </c>
      <c r="R517" s="57">
        <v>44927</v>
      </c>
      <c r="S517" s="57">
        <v>45291</v>
      </c>
      <c r="U517" s="143"/>
    </row>
    <row r="518" spans="1:21" ht="20.3" x14ac:dyDescent="0.35">
      <c r="A518" s="43">
        <f t="shared" si="34"/>
        <v>500</v>
      </c>
      <c r="B518" s="48" t="s">
        <v>2401</v>
      </c>
      <c r="C518" s="43">
        <v>36734</v>
      </c>
      <c r="D518" s="43" t="s">
        <v>1899</v>
      </c>
      <c r="E518" s="43">
        <v>1917</v>
      </c>
      <c r="F518" s="43" t="s">
        <v>2131</v>
      </c>
      <c r="G518" s="56" t="s">
        <v>2103</v>
      </c>
      <c r="H518" s="43">
        <v>2</v>
      </c>
      <c r="I518" s="43">
        <v>2</v>
      </c>
      <c r="J518" s="43" t="s">
        <v>2131</v>
      </c>
      <c r="K518" s="45">
        <v>287.58</v>
      </c>
      <c r="L518" s="45">
        <v>254.8</v>
      </c>
      <c r="M518" s="517">
        <f>VLOOKUP(C518,'Раздел 2'!D511:Q840,14,0)</f>
        <v>9849021.4399999995</v>
      </c>
      <c r="N518" s="45">
        <f>M518-O518</f>
        <v>1014912.3099999987</v>
      </c>
      <c r="O518" s="45">
        <v>8834109.1300000008</v>
      </c>
      <c r="P518" s="45">
        <v>0</v>
      </c>
      <c r="Q518" s="45">
        <f t="shared" si="39"/>
        <v>0</v>
      </c>
      <c r="R518" s="57">
        <v>44927</v>
      </c>
      <c r="S518" s="57">
        <v>45291</v>
      </c>
      <c r="U518" s="143"/>
    </row>
    <row r="519" spans="1:21" ht="20.3" x14ac:dyDescent="0.35">
      <c r="A519" s="43">
        <f t="shared" si="34"/>
        <v>501</v>
      </c>
      <c r="B519" s="47" t="s">
        <v>1698</v>
      </c>
      <c r="C519" s="43">
        <v>36738</v>
      </c>
      <c r="D519" s="43" t="s">
        <v>1899</v>
      </c>
      <c r="E519" s="43">
        <v>1917</v>
      </c>
      <c r="F519" s="43" t="s">
        <v>2131</v>
      </c>
      <c r="G519" s="56" t="s">
        <v>2103</v>
      </c>
      <c r="H519" s="43">
        <v>2</v>
      </c>
      <c r="I519" s="43">
        <v>1</v>
      </c>
      <c r="J519" s="43" t="s">
        <v>2131</v>
      </c>
      <c r="K519" s="45">
        <v>554.94000000000005</v>
      </c>
      <c r="L519" s="45">
        <v>495.24</v>
      </c>
      <c r="M519" s="517">
        <f>VLOOKUP(C519,'Раздел 2'!D512:Q841,14,0)</f>
        <v>253249.79</v>
      </c>
      <c r="N519" s="45">
        <f t="shared" ref="N519:N550" si="40">M519</f>
        <v>253249.79</v>
      </c>
      <c r="O519" s="45">
        <v>0</v>
      </c>
      <c r="P519" s="45">
        <v>0</v>
      </c>
      <c r="Q519" s="45">
        <f t="shared" si="39"/>
        <v>0</v>
      </c>
      <c r="R519" s="57">
        <v>44927</v>
      </c>
      <c r="S519" s="57">
        <v>45291</v>
      </c>
      <c r="U519" s="143"/>
    </row>
    <row r="520" spans="1:21" ht="20.3" x14ac:dyDescent="0.35">
      <c r="A520" s="43">
        <f t="shared" si="34"/>
        <v>502</v>
      </c>
      <c r="B520" s="47" t="s">
        <v>1756</v>
      </c>
      <c r="C520" s="43">
        <v>36740</v>
      </c>
      <c r="D520" s="43" t="s">
        <v>1899</v>
      </c>
      <c r="E520" s="43">
        <v>1917</v>
      </c>
      <c r="F520" s="43" t="s">
        <v>2131</v>
      </c>
      <c r="G520" s="56" t="s">
        <v>2103</v>
      </c>
      <c r="H520" s="43">
        <v>2</v>
      </c>
      <c r="I520" s="43">
        <v>1</v>
      </c>
      <c r="J520" s="43" t="s">
        <v>2131</v>
      </c>
      <c r="K520" s="45">
        <v>298.82</v>
      </c>
      <c r="L520" s="45">
        <v>270.89999999999998</v>
      </c>
      <c r="M520" s="517">
        <f>VLOOKUP(C520,'Раздел 2'!D513:Q842,14,0)</f>
        <v>70564.210000000006</v>
      </c>
      <c r="N520" s="45">
        <f t="shared" si="40"/>
        <v>70564.210000000006</v>
      </c>
      <c r="O520" s="45">
        <v>0</v>
      </c>
      <c r="P520" s="45">
        <v>0</v>
      </c>
      <c r="Q520" s="45">
        <f t="shared" si="39"/>
        <v>0</v>
      </c>
      <c r="R520" s="57">
        <v>44927</v>
      </c>
      <c r="S520" s="57">
        <v>45291</v>
      </c>
      <c r="U520" s="143"/>
    </row>
    <row r="521" spans="1:21" ht="20.3" x14ac:dyDescent="0.35">
      <c r="A521" s="43">
        <f t="shared" si="34"/>
        <v>503</v>
      </c>
      <c r="B521" s="47" t="s">
        <v>436</v>
      </c>
      <c r="C521" s="43">
        <v>36848</v>
      </c>
      <c r="D521" s="43" t="s">
        <v>1899</v>
      </c>
      <c r="E521" s="43">
        <v>1991</v>
      </c>
      <c r="F521" s="43" t="s">
        <v>2131</v>
      </c>
      <c r="G521" s="56" t="s">
        <v>2097</v>
      </c>
      <c r="H521" s="43">
        <v>9</v>
      </c>
      <c r="I521" s="43">
        <v>2</v>
      </c>
      <c r="J521" s="43">
        <v>2</v>
      </c>
      <c r="K521" s="45">
        <v>4071.9</v>
      </c>
      <c r="L521" s="45">
        <v>3766.5</v>
      </c>
      <c r="M521" s="517">
        <f>VLOOKUP(C521,'Раздел 2'!D514:Q843,14,0)</f>
        <v>5101456.74</v>
      </c>
      <c r="N521" s="45">
        <f t="shared" si="40"/>
        <v>5101456.74</v>
      </c>
      <c r="O521" s="45">
        <v>0</v>
      </c>
      <c r="P521" s="45">
        <v>0</v>
      </c>
      <c r="Q521" s="45">
        <f t="shared" si="39"/>
        <v>0</v>
      </c>
      <c r="R521" s="57">
        <v>44927</v>
      </c>
      <c r="S521" s="57">
        <v>45291</v>
      </c>
      <c r="U521" s="143"/>
    </row>
    <row r="522" spans="1:21" ht="20.3" x14ac:dyDescent="0.35">
      <c r="A522" s="43">
        <f t="shared" si="34"/>
        <v>504</v>
      </c>
      <c r="B522" s="47" t="s">
        <v>437</v>
      </c>
      <c r="C522" s="43">
        <v>36855</v>
      </c>
      <c r="D522" s="43" t="s">
        <v>1899</v>
      </c>
      <c r="E522" s="43">
        <v>1994</v>
      </c>
      <c r="F522" s="43" t="s">
        <v>2131</v>
      </c>
      <c r="G522" s="56" t="s">
        <v>2097</v>
      </c>
      <c r="H522" s="43">
        <v>9</v>
      </c>
      <c r="I522" s="43">
        <v>1</v>
      </c>
      <c r="J522" s="43">
        <v>1</v>
      </c>
      <c r="K522" s="45">
        <v>2812.8</v>
      </c>
      <c r="L522" s="45">
        <v>2078.1999999999998</v>
      </c>
      <c r="M522" s="517">
        <f>VLOOKUP(C522,'Раздел 2'!D515:Q844,14,0)</f>
        <v>2562061.63</v>
      </c>
      <c r="N522" s="45">
        <f t="shared" si="40"/>
        <v>2562061.63</v>
      </c>
      <c r="O522" s="45">
        <v>0</v>
      </c>
      <c r="P522" s="45">
        <v>0</v>
      </c>
      <c r="Q522" s="45">
        <f t="shared" si="39"/>
        <v>0</v>
      </c>
      <c r="R522" s="57">
        <v>44927</v>
      </c>
      <c r="S522" s="57">
        <v>45291</v>
      </c>
      <c r="U522" s="143"/>
    </row>
    <row r="523" spans="1:21" ht="20.3" x14ac:dyDescent="0.35">
      <c r="A523" s="43">
        <f t="shared" si="34"/>
        <v>505</v>
      </c>
      <c r="B523" s="48" t="s">
        <v>2984</v>
      </c>
      <c r="C523" s="43">
        <v>36835</v>
      </c>
      <c r="D523" s="43" t="s">
        <v>1900</v>
      </c>
      <c r="E523" s="43">
        <v>1979</v>
      </c>
      <c r="F523" s="43" t="s">
        <v>2131</v>
      </c>
      <c r="G523" s="56" t="s">
        <v>2097</v>
      </c>
      <c r="H523" s="43">
        <v>5</v>
      </c>
      <c r="I523" s="43">
        <v>4</v>
      </c>
      <c r="J523" s="43" t="s">
        <v>2131</v>
      </c>
      <c r="K523" s="45">
        <v>4881</v>
      </c>
      <c r="L523" s="45" t="s">
        <v>2131</v>
      </c>
      <c r="M523" s="517">
        <f>VLOOKUP(C523,'Раздел 2'!D516:Q845,14,0)</f>
        <v>646848.6</v>
      </c>
      <c r="N523" s="45">
        <f t="shared" si="40"/>
        <v>646848.6</v>
      </c>
      <c r="O523" s="45">
        <v>0</v>
      </c>
      <c r="P523" s="45">
        <v>0</v>
      </c>
      <c r="Q523" s="45">
        <f t="shared" si="39"/>
        <v>0</v>
      </c>
      <c r="R523" s="57">
        <v>44927</v>
      </c>
      <c r="S523" s="57">
        <v>45291</v>
      </c>
      <c r="U523" s="143"/>
    </row>
    <row r="524" spans="1:21" ht="20.3" x14ac:dyDescent="0.35">
      <c r="A524" s="43">
        <f t="shared" ref="A524:A585" si="41">A523+1</f>
        <v>506</v>
      </c>
      <c r="B524" s="48" t="s">
        <v>1724</v>
      </c>
      <c r="C524" s="43">
        <v>56038</v>
      </c>
      <c r="D524" s="43" t="s">
        <v>1899</v>
      </c>
      <c r="E524" s="43">
        <v>1997</v>
      </c>
      <c r="F524" s="43" t="s">
        <v>2131</v>
      </c>
      <c r="G524" s="56" t="s">
        <v>2107</v>
      </c>
      <c r="H524" s="43">
        <v>9</v>
      </c>
      <c r="I524" s="43">
        <v>2</v>
      </c>
      <c r="J524" s="43">
        <v>2</v>
      </c>
      <c r="K524" s="45">
        <v>5527.6</v>
      </c>
      <c r="L524" s="45">
        <v>4186.1000000000004</v>
      </c>
      <c r="M524" s="517">
        <f>VLOOKUP(C524,'Раздел 2'!D517:Q846,14,0)</f>
        <v>5069455.5200000005</v>
      </c>
      <c r="N524" s="45">
        <f t="shared" si="40"/>
        <v>5069455.5200000005</v>
      </c>
      <c r="O524" s="45">
        <v>0</v>
      </c>
      <c r="P524" s="45">
        <v>0</v>
      </c>
      <c r="Q524" s="45">
        <f t="shared" si="39"/>
        <v>0</v>
      </c>
      <c r="R524" s="57">
        <v>44927</v>
      </c>
      <c r="S524" s="57">
        <v>45291</v>
      </c>
      <c r="U524" s="143"/>
    </row>
    <row r="525" spans="1:21" ht="20.3" x14ac:dyDescent="0.35">
      <c r="A525" s="43">
        <f t="shared" si="41"/>
        <v>507</v>
      </c>
      <c r="B525" s="47" t="s">
        <v>3792</v>
      </c>
      <c r="C525" s="43">
        <v>36899</v>
      </c>
      <c r="D525" s="43" t="s">
        <v>1899</v>
      </c>
      <c r="E525" s="43">
        <v>1972</v>
      </c>
      <c r="F525" s="43" t="s">
        <v>2131</v>
      </c>
      <c r="G525" s="56" t="s">
        <v>2097</v>
      </c>
      <c r="H525" s="43">
        <v>5</v>
      </c>
      <c r="I525" s="43">
        <v>3</v>
      </c>
      <c r="J525" s="43" t="s">
        <v>2131</v>
      </c>
      <c r="K525" s="45">
        <v>4109.7</v>
      </c>
      <c r="L525" s="45">
        <v>2528.5</v>
      </c>
      <c r="M525" s="517">
        <f>VLOOKUP(C525,'Раздел 2'!D518:Q847,14,0)</f>
        <v>1651327.6400000001</v>
      </c>
      <c r="N525" s="45">
        <f t="shared" si="40"/>
        <v>1651327.6400000001</v>
      </c>
      <c r="O525" s="45">
        <v>0</v>
      </c>
      <c r="P525" s="45">
        <v>0</v>
      </c>
      <c r="Q525" s="45">
        <f t="shared" si="39"/>
        <v>0</v>
      </c>
      <c r="R525" s="57">
        <v>44927</v>
      </c>
      <c r="S525" s="57">
        <v>45291</v>
      </c>
      <c r="U525" s="143"/>
    </row>
    <row r="526" spans="1:21" ht="20.3" x14ac:dyDescent="0.35">
      <c r="A526" s="43">
        <f t="shared" si="41"/>
        <v>508</v>
      </c>
      <c r="B526" s="47" t="s">
        <v>3793</v>
      </c>
      <c r="C526" s="43">
        <v>36900</v>
      </c>
      <c r="D526" s="43" t="s">
        <v>1899</v>
      </c>
      <c r="E526" s="43">
        <v>1972</v>
      </c>
      <c r="F526" s="43" t="s">
        <v>2131</v>
      </c>
      <c r="G526" s="56" t="s">
        <v>2097</v>
      </c>
      <c r="H526" s="43">
        <v>5</v>
      </c>
      <c r="I526" s="43">
        <v>3</v>
      </c>
      <c r="J526" s="43" t="s">
        <v>2131</v>
      </c>
      <c r="K526" s="45">
        <v>4098.2</v>
      </c>
      <c r="L526" s="45">
        <v>2532.1999999999998</v>
      </c>
      <c r="M526" s="517">
        <f>VLOOKUP(C526,'Раздел 2'!D519:Q848,14,0)</f>
        <v>2790533.8699999996</v>
      </c>
      <c r="N526" s="45">
        <f t="shared" si="40"/>
        <v>2790533.8699999996</v>
      </c>
      <c r="O526" s="45">
        <v>0</v>
      </c>
      <c r="P526" s="45">
        <v>0</v>
      </c>
      <c r="Q526" s="45">
        <f t="shared" si="39"/>
        <v>0</v>
      </c>
      <c r="R526" s="57">
        <v>44927</v>
      </c>
      <c r="S526" s="57">
        <v>45291</v>
      </c>
      <c r="U526" s="143"/>
    </row>
    <row r="527" spans="1:21" ht="20.3" x14ac:dyDescent="0.35">
      <c r="A527" s="43">
        <f t="shared" si="41"/>
        <v>509</v>
      </c>
      <c r="B527" s="47" t="s">
        <v>3794</v>
      </c>
      <c r="C527" s="43">
        <v>36901</v>
      </c>
      <c r="D527" s="43" t="s">
        <v>1899</v>
      </c>
      <c r="E527" s="43">
        <v>1970</v>
      </c>
      <c r="F527" s="43" t="s">
        <v>2131</v>
      </c>
      <c r="G527" s="56" t="s">
        <v>2097</v>
      </c>
      <c r="H527" s="43">
        <v>4</v>
      </c>
      <c r="I527" s="43">
        <v>4</v>
      </c>
      <c r="J527" s="43" t="s">
        <v>2131</v>
      </c>
      <c r="K527" s="45">
        <v>4837.6000000000004</v>
      </c>
      <c r="L527" s="45">
        <v>2784.4</v>
      </c>
      <c r="M527" s="517">
        <f>VLOOKUP(C527,'Раздел 2'!D520:Q849,14,0)</f>
        <v>930471.6399999999</v>
      </c>
      <c r="N527" s="45">
        <f t="shared" si="40"/>
        <v>930471.6399999999</v>
      </c>
      <c r="O527" s="45">
        <v>0</v>
      </c>
      <c r="P527" s="45">
        <v>0</v>
      </c>
      <c r="Q527" s="45">
        <f t="shared" si="39"/>
        <v>0</v>
      </c>
      <c r="R527" s="57">
        <v>44927</v>
      </c>
      <c r="S527" s="57">
        <v>45291</v>
      </c>
      <c r="U527" s="143"/>
    </row>
    <row r="528" spans="1:21" ht="20.3" x14ac:dyDescent="0.35">
      <c r="A528" s="43">
        <f t="shared" si="41"/>
        <v>510</v>
      </c>
      <c r="B528" s="47" t="s">
        <v>441</v>
      </c>
      <c r="C528" s="43">
        <v>36859</v>
      </c>
      <c r="D528" s="43" t="s">
        <v>1899</v>
      </c>
      <c r="E528" s="43">
        <v>1983</v>
      </c>
      <c r="F528" s="43" t="s">
        <v>2131</v>
      </c>
      <c r="G528" s="56" t="s">
        <v>2097</v>
      </c>
      <c r="H528" s="43">
        <v>9</v>
      </c>
      <c r="I528" s="43">
        <v>4</v>
      </c>
      <c r="J528" s="43" t="s">
        <v>2131</v>
      </c>
      <c r="K528" s="45">
        <v>12665.4</v>
      </c>
      <c r="L528" s="45">
        <v>8330.5</v>
      </c>
      <c r="M528" s="517">
        <f>VLOOKUP(C528,'Раздел 2'!D521:Q850,14,0)</f>
        <v>7657506.9700000007</v>
      </c>
      <c r="N528" s="45">
        <f t="shared" si="40"/>
        <v>7657506.9700000007</v>
      </c>
      <c r="O528" s="45">
        <v>0</v>
      </c>
      <c r="P528" s="45">
        <v>0</v>
      </c>
      <c r="Q528" s="45">
        <f t="shared" si="39"/>
        <v>0</v>
      </c>
      <c r="R528" s="57">
        <v>44927</v>
      </c>
      <c r="S528" s="57">
        <v>45291</v>
      </c>
      <c r="U528" s="143"/>
    </row>
    <row r="529" spans="1:21" ht="20.3" x14ac:dyDescent="0.35">
      <c r="A529" s="43">
        <f t="shared" si="41"/>
        <v>511</v>
      </c>
      <c r="B529" s="48" t="s">
        <v>1723</v>
      </c>
      <c r="C529" s="43">
        <v>36863</v>
      </c>
      <c r="D529" s="43" t="s">
        <v>1899</v>
      </c>
      <c r="E529" s="43">
        <v>1994</v>
      </c>
      <c r="F529" s="43" t="s">
        <v>2131</v>
      </c>
      <c r="G529" s="56" t="s">
        <v>2098</v>
      </c>
      <c r="H529" s="43">
        <v>10</v>
      </c>
      <c r="I529" s="43">
        <v>2</v>
      </c>
      <c r="J529" s="43">
        <v>2</v>
      </c>
      <c r="K529" s="45">
        <v>7273.7</v>
      </c>
      <c r="L529" s="45">
        <v>5130.7</v>
      </c>
      <c r="M529" s="517">
        <f>VLOOKUP(C529,'Раздел 2'!D522:Q851,14,0)</f>
        <v>5469922.1299999999</v>
      </c>
      <c r="N529" s="45">
        <f t="shared" si="40"/>
        <v>5469922.1299999999</v>
      </c>
      <c r="O529" s="45">
        <v>0</v>
      </c>
      <c r="P529" s="45">
        <v>0</v>
      </c>
      <c r="Q529" s="45">
        <f t="shared" si="39"/>
        <v>0</v>
      </c>
      <c r="R529" s="57">
        <v>44927</v>
      </c>
      <c r="S529" s="57">
        <v>45291</v>
      </c>
      <c r="U529" s="143"/>
    </row>
    <row r="530" spans="1:21" ht="20.3" x14ac:dyDescent="0.35">
      <c r="A530" s="43">
        <f t="shared" si="41"/>
        <v>512</v>
      </c>
      <c r="B530" s="47" t="s">
        <v>442</v>
      </c>
      <c r="C530" s="43">
        <v>36874</v>
      </c>
      <c r="D530" s="43" t="s">
        <v>1899</v>
      </c>
      <c r="E530" s="43">
        <v>1971</v>
      </c>
      <c r="F530" s="43" t="s">
        <v>2131</v>
      </c>
      <c r="G530" s="56" t="s">
        <v>2098</v>
      </c>
      <c r="H530" s="43">
        <v>4</v>
      </c>
      <c r="I530" s="43">
        <v>4</v>
      </c>
      <c r="J530" s="43" t="s">
        <v>2131</v>
      </c>
      <c r="K530" s="45">
        <v>4756.6000000000004</v>
      </c>
      <c r="L530" s="45">
        <v>3080.9</v>
      </c>
      <c r="M530" s="517">
        <f>VLOOKUP(C530,'Раздел 2'!D523:Q852,14,0)</f>
        <v>5533752.3300000001</v>
      </c>
      <c r="N530" s="45">
        <f t="shared" si="40"/>
        <v>5533752.3300000001</v>
      </c>
      <c r="O530" s="45">
        <v>0</v>
      </c>
      <c r="P530" s="45">
        <v>0</v>
      </c>
      <c r="Q530" s="45">
        <f t="shared" si="39"/>
        <v>0</v>
      </c>
      <c r="R530" s="57">
        <v>44927</v>
      </c>
      <c r="S530" s="57">
        <v>45291</v>
      </c>
      <c r="U530" s="143"/>
    </row>
    <row r="531" spans="1:21" ht="20.3" x14ac:dyDescent="0.35">
      <c r="A531" s="43">
        <f t="shared" si="41"/>
        <v>513</v>
      </c>
      <c r="B531" s="48" t="s">
        <v>2988</v>
      </c>
      <c r="C531" s="43">
        <v>33315</v>
      </c>
      <c r="D531" s="43" t="s">
        <v>1900</v>
      </c>
      <c r="E531" s="43">
        <v>1998</v>
      </c>
      <c r="F531" s="43" t="s">
        <v>2131</v>
      </c>
      <c r="G531" s="56" t="s">
        <v>2098</v>
      </c>
      <c r="H531" s="43">
        <v>5</v>
      </c>
      <c r="I531" s="43">
        <v>3</v>
      </c>
      <c r="J531" s="43" t="s">
        <v>2131</v>
      </c>
      <c r="K531" s="45">
        <v>1430.1</v>
      </c>
      <c r="L531" s="45" t="s">
        <v>2131</v>
      </c>
      <c r="M531" s="517">
        <f>VLOOKUP(C531,'Раздел 2'!D524:Q853,14,0)</f>
        <v>596230.98</v>
      </c>
      <c r="N531" s="45">
        <f t="shared" si="40"/>
        <v>596230.98</v>
      </c>
      <c r="O531" s="45">
        <v>0</v>
      </c>
      <c r="P531" s="45">
        <v>0</v>
      </c>
      <c r="Q531" s="45">
        <f t="shared" si="39"/>
        <v>0</v>
      </c>
      <c r="R531" s="57">
        <v>44927</v>
      </c>
      <c r="S531" s="57">
        <v>45291</v>
      </c>
      <c r="U531" s="143"/>
    </row>
    <row r="532" spans="1:21" ht="20.3" x14ac:dyDescent="0.35">
      <c r="A532" s="43">
        <f t="shared" si="41"/>
        <v>514</v>
      </c>
      <c r="B532" s="47" t="s">
        <v>444</v>
      </c>
      <c r="C532" s="43">
        <v>36928</v>
      </c>
      <c r="D532" s="43" t="s">
        <v>1899</v>
      </c>
      <c r="E532" s="43">
        <v>1950</v>
      </c>
      <c r="F532" s="43" t="s">
        <v>2131</v>
      </c>
      <c r="G532" s="56" t="s">
        <v>2099</v>
      </c>
      <c r="H532" s="43">
        <v>2</v>
      </c>
      <c r="I532" s="43">
        <v>1</v>
      </c>
      <c r="J532" s="43" t="s">
        <v>2131</v>
      </c>
      <c r="K532" s="45">
        <v>582.20000000000005</v>
      </c>
      <c r="L532" s="45">
        <v>538.6</v>
      </c>
      <c r="M532" s="517">
        <f>VLOOKUP(C532,'Раздел 2'!D525:Q854,14,0)</f>
        <v>1478601.57</v>
      </c>
      <c r="N532" s="45">
        <f t="shared" si="40"/>
        <v>1478601.57</v>
      </c>
      <c r="O532" s="45">
        <v>0</v>
      </c>
      <c r="P532" s="45">
        <v>0</v>
      </c>
      <c r="Q532" s="45">
        <f>P532</f>
        <v>0</v>
      </c>
      <c r="R532" s="57">
        <v>44927</v>
      </c>
      <c r="S532" s="57">
        <v>45291</v>
      </c>
      <c r="U532" s="143"/>
    </row>
    <row r="533" spans="1:21" ht="20.3" x14ac:dyDescent="0.35">
      <c r="A533" s="43">
        <f t="shared" si="41"/>
        <v>515</v>
      </c>
      <c r="B533" s="47" t="s">
        <v>1006</v>
      </c>
      <c r="C533" s="43">
        <v>36930</v>
      </c>
      <c r="D533" s="43" t="s">
        <v>1899</v>
      </c>
      <c r="E533" s="43">
        <v>1953</v>
      </c>
      <c r="F533" s="43" t="s">
        <v>2131</v>
      </c>
      <c r="G533" s="56" t="s">
        <v>2099</v>
      </c>
      <c r="H533" s="43">
        <v>2</v>
      </c>
      <c r="I533" s="43">
        <v>1</v>
      </c>
      <c r="J533" s="43" t="s">
        <v>2131</v>
      </c>
      <c r="K533" s="45">
        <v>585.20000000000005</v>
      </c>
      <c r="L533" s="45">
        <v>540.4</v>
      </c>
      <c r="M533" s="517">
        <f>VLOOKUP(C533,'Раздел 2'!D526:Q855,14,0)</f>
        <v>1165435.26</v>
      </c>
      <c r="N533" s="45">
        <f t="shared" si="40"/>
        <v>1165435.26</v>
      </c>
      <c r="O533" s="45">
        <v>0</v>
      </c>
      <c r="P533" s="45">
        <v>0</v>
      </c>
      <c r="Q533" s="45">
        <v>0</v>
      </c>
      <c r="R533" s="57">
        <v>44927</v>
      </c>
      <c r="S533" s="57">
        <v>45291</v>
      </c>
      <c r="U533" s="143"/>
    </row>
    <row r="534" spans="1:21" ht="20.3" x14ac:dyDescent="0.35">
      <c r="A534" s="43">
        <f t="shared" si="41"/>
        <v>516</v>
      </c>
      <c r="B534" s="48" t="s">
        <v>38</v>
      </c>
      <c r="C534" s="43">
        <v>36915</v>
      </c>
      <c r="D534" s="43" t="s">
        <v>1899</v>
      </c>
      <c r="E534" s="43">
        <v>1961</v>
      </c>
      <c r="F534" s="43" t="s">
        <v>2131</v>
      </c>
      <c r="G534" s="56" t="s">
        <v>2098</v>
      </c>
      <c r="H534" s="43">
        <v>5</v>
      </c>
      <c r="I534" s="43">
        <v>3</v>
      </c>
      <c r="J534" s="43" t="s">
        <v>2131</v>
      </c>
      <c r="K534" s="45">
        <v>3327.4</v>
      </c>
      <c r="L534" s="45">
        <v>2434.4</v>
      </c>
      <c r="M534" s="517">
        <f>VLOOKUP(C534,'Раздел 2'!D527:Q856,14,0)</f>
        <v>296263.50000000012</v>
      </c>
      <c r="N534" s="45">
        <f t="shared" si="40"/>
        <v>296263.50000000012</v>
      </c>
      <c r="O534" s="45">
        <v>0</v>
      </c>
      <c r="P534" s="45">
        <v>0</v>
      </c>
      <c r="Q534" s="45">
        <f t="shared" ref="Q534:Q565" si="42">P534</f>
        <v>0</v>
      </c>
      <c r="R534" s="57">
        <v>44927</v>
      </c>
      <c r="S534" s="57">
        <v>45291</v>
      </c>
      <c r="U534" s="143"/>
    </row>
    <row r="535" spans="1:21" ht="20.3" x14ac:dyDescent="0.35">
      <c r="A535" s="43">
        <f t="shared" si="41"/>
        <v>517</v>
      </c>
      <c r="B535" s="48" t="s">
        <v>2185</v>
      </c>
      <c r="C535" s="43">
        <v>36430</v>
      </c>
      <c r="D535" s="43" t="s">
        <v>1899</v>
      </c>
      <c r="E535" s="43">
        <v>1968</v>
      </c>
      <c r="F535" s="43" t="s">
        <v>2131</v>
      </c>
      <c r="G535" s="56" t="s">
        <v>2098</v>
      </c>
      <c r="H535" s="43">
        <v>5</v>
      </c>
      <c r="I535" s="43">
        <v>2</v>
      </c>
      <c r="J535" s="43" t="s">
        <v>2131</v>
      </c>
      <c r="K535" s="45">
        <v>1316</v>
      </c>
      <c r="L535" s="45">
        <v>1195</v>
      </c>
      <c r="M535" s="517">
        <f>VLOOKUP(C535,'Раздел 2'!D528:Q857,14,0)</f>
        <v>1196372.7300000002</v>
      </c>
      <c r="N535" s="45">
        <f t="shared" si="40"/>
        <v>1196372.7300000002</v>
      </c>
      <c r="O535" s="45">
        <v>0</v>
      </c>
      <c r="P535" s="45">
        <v>0</v>
      </c>
      <c r="Q535" s="45">
        <f t="shared" si="42"/>
        <v>0</v>
      </c>
      <c r="R535" s="57">
        <v>44927</v>
      </c>
      <c r="S535" s="57">
        <v>45291</v>
      </c>
      <c r="U535" s="143"/>
    </row>
    <row r="536" spans="1:21" ht="20.3" x14ac:dyDescent="0.35">
      <c r="A536" s="43">
        <f t="shared" si="41"/>
        <v>518</v>
      </c>
      <c r="B536" s="48" t="s">
        <v>2224</v>
      </c>
      <c r="C536" s="43">
        <v>33348</v>
      </c>
      <c r="D536" s="43" t="s">
        <v>1899</v>
      </c>
      <c r="E536" s="43">
        <v>1960</v>
      </c>
      <c r="F536" s="43" t="s">
        <v>2131</v>
      </c>
      <c r="G536" s="56" t="s">
        <v>2098</v>
      </c>
      <c r="H536" s="43">
        <v>4</v>
      </c>
      <c r="I536" s="43">
        <v>3</v>
      </c>
      <c r="J536" s="43" t="s">
        <v>2131</v>
      </c>
      <c r="K536" s="45">
        <v>3528.1</v>
      </c>
      <c r="L536" s="45">
        <v>1950.5</v>
      </c>
      <c r="M536" s="517">
        <f>VLOOKUP(C536,'Раздел 2'!D529:Q858,14,0)</f>
        <v>308522.33</v>
      </c>
      <c r="N536" s="45">
        <f t="shared" si="40"/>
        <v>308522.33</v>
      </c>
      <c r="O536" s="45">
        <v>0</v>
      </c>
      <c r="P536" s="45">
        <v>0</v>
      </c>
      <c r="Q536" s="45">
        <f t="shared" si="42"/>
        <v>0</v>
      </c>
      <c r="R536" s="57">
        <v>44927</v>
      </c>
      <c r="S536" s="57">
        <v>45291</v>
      </c>
      <c r="U536" s="143"/>
    </row>
    <row r="537" spans="1:21" ht="20.3" x14ac:dyDescent="0.35">
      <c r="A537" s="43">
        <f t="shared" si="41"/>
        <v>519</v>
      </c>
      <c r="B537" s="48" t="s">
        <v>2196</v>
      </c>
      <c r="C537" s="43">
        <v>33387</v>
      </c>
      <c r="D537" s="43" t="s">
        <v>1899</v>
      </c>
      <c r="E537" s="43">
        <v>1951</v>
      </c>
      <c r="F537" s="43" t="s">
        <v>2131</v>
      </c>
      <c r="G537" s="56" t="s">
        <v>2098</v>
      </c>
      <c r="H537" s="43">
        <v>2</v>
      </c>
      <c r="I537" s="43">
        <v>2</v>
      </c>
      <c r="J537" s="43" t="s">
        <v>2131</v>
      </c>
      <c r="K537" s="45">
        <v>568.9</v>
      </c>
      <c r="L537" s="45">
        <v>515.5</v>
      </c>
      <c r="M537" s="517">
        <f>VLOOKUP(C537,'Раздел 2'!D530:Q859,14,0)</f>
        <v>44698.8</v>
      </c>
      <c r="N537" s="45">
        <f t="shared" si="40"/>
        <v>44698.8</v>
      </c>
      <c r="O537" s="45">
        <v>0</v>
      </c>
      <c r="P537" s="45">
        <v>0</v>
      </c>
      <c r="Q537" s="45">
        <f t="shared" si="42"/>
        <v>0</v>
      </c>
      <c r="R537" s="57">
        <v>44927</v>
      </c>
      <c r="S537" s="57">
        <v>45291</v>
      </c>
      <c r="U537" s="143"/>
    </row>
    <row r="538" spans="1:21" ht="20.3" x14ac:dyDescent="0.35">
      <c r="A538" s="43">
        <f t="shared" si="41"/>
        <v>520</v>
      </c>
      <c r="B538" s="48" t="s">
        <v>2206</v>
      </c>
      <c r="C538" s="43">
        <v>33397</v>
      </c>
      <c r="D538" s="43" t="s">
        <v>1899</v>
      </c>
      <c r="E538" s="43">
        <v>2001</v>
      </c>
      <c r="F538" s="43" t="s">
        <v>2131</v>
      </c>
      <c r="G538" s="56" t="s">
        <v>2097</v>
      </c>
      <c r="H538" s="43">
        <v>3</v>
      </c>
      <c r="I538" s="43">
        <v>8</v>
      </c>
      <c r="J538" s="43">
        <v>4</v>
      </c>
      <c r="K538" s="45">
        <v>4007.5</v>
      </c>
      <c r="L538" s="45">
        <v>3982.5</v>
      </c>
      <c r="M538" s="517">
        <f>VLOOKUP(C538,'Раздел 2'!D531:Q860,14,0)</f>
        <v>8626792.6699999999</v>
      </c>
      <c r="N538" s="45">
        <f t="shared" si="40"/>
        <v>8626792.6699999999</v>
      </c>
      <c r="O538" s="45">
        <v>0</v>
      </c>
      <c r="P538" s="45">
        <v>0</v>
      </c>
      <c r="Q538" s="45">
        <f t="shared" si="42"/>
        <v>0</v>
      </c>
      <c r="R538" s="57">
        <v>44927</v>
      </c>
      <c r="S538" s="57">
        <v>45291</v>
      </c>
      <c r="U538" s="143"/>
    </row>
    <row r="539" spans="1:21" ht="20.3" x14ac:dyDescent="0.35">
      <c r="A539" s="43">
        <f t="shared" si="41"/>
        <v>521</v>
      </c>
      <c r="B539" s="48" t="s">
        <v>2238</v>
      </c>
      <c r="C539" s="43">
        <v>33452</v>
      </c>
      <c r="D539" s="43" t="s">
        <v>1899</v>
      </c>
      <c r="E539" s="43">
        <v>1965</v>
      </c>
      <c r="F539" s="43" t="s">
        <v>2131</v>
      </c>
      <c r="G539" s="56" t="s">
        <v>2098</v>
      </c>
      <c r="H539" s="43">
        <v>5</v>
      </c>
      <c r="I539" s="43">
        <v>3</v>
      </c>
      <c r="J539" s="43" t="s">
        <v>2131</v>
      </c>
      <c r="K539" s="45">
        <v>2797.6</v>
      </c>
      <c r="L539" s="45">
        <v>2477.1</v>
      </c>
      <c r="M539" s="517">
        <f>VLOOKUP(C539,'Раздел 2'!D532:Q861,14,0)</f>
        <v>3394345.76</v>
      </c>
      <c r="N539" s="45">
        <f t="shared" si="40"/>
        <v>3394345.76</v>
      </c>
      <c r="O539" s="45">
        <v>0</v>
      </c>
      <c r="P539" s="45">
        <v>0</v>
      </c>
      <c r="Q539" s="45">
        <f t="shared" si="42"/>
        <v>0</v>
      </c>
      <c r="R539" s="57">
        <v>44927</v>
      </c>
      <c r="S539" s="57">
        <v>45291</v>
      </c>
      <c r="U539" s="143"/>
    </row>
    <row r="540" spans="1:21" ht="20.3" x14ac:dyDescent="0.35">
      <c r="A540" s="43">
        <f t="shared" si="41"/>
        <v>522</v>
      </c>
      <c r="B540" s="48" t="s">
        <v>2217</v>
      </c>
      <c r="C540" s="43">
        <v>33464</v>
      </c>
      <c r="D540" s="43" t="s">
        <v>1899</v>
      </c>
      <c r="E540" s="43">
        <v>1966</v>
      </c>
      <c r="F540" s="43" t="s">
        <v>2131</v>
      </c>
      <c r="G540" s="56" t="s">
        <v>2097</v>
      </c>
      <c r="H540" s="43">
        <v>4</v>
      </c>
      <c r="I540" s="43">
        <v>3</v>
      </c>
      <c r="J540" s="43" t="s">
        <v>2131</v>
      </c>
      <c r="K540" s="45">
        <v>3786.6</v>
      </c>
      <c r="L540" s="45">
        <v>2309.1999999999998</v>
      </c>
      <c r="M540" s="517">
        <f>VLOOKUP(C540,'Раздел 2'!D533:Q862,14,0)</f>
        <v>4005642.85</v>
      </c>
      <c r="N540" s="45">
        <f t="shared" si="40"/>
        <v>4005642.85</v>
      </c>
      <c r="O540" s="45">
        <v>0</v>
      </c>
      <c r="P540" s="45">
        <v>0</v>
      </c>
      <c r="Q540" s="45">
        <f t="shared" si="42"/>
        <v>0</v>
      </c>
      <c r="R540" s="57">
        <v>44927</v>
      </c>
      <c r="S540" s="57">
        <v>45291</v>
      </c>
      <c r="U540" s="143"/>
    </row>
    <row r="541" spans="1:21" ht="20.3" x14ac:dyDescent="0.35">
      <c r="A541" s="43">
        <f t="shared" si="41"/>
        <v>523</v>
      </c>
      <c r="B541" s="48" t="s">
        <v>2242</v>
      </c>
      <c r="C541" s="43">
        <v>33481</v>
      </c>
      <c r="D541" s="43" t="s">
        <v>1899</v>
      </c>
      <c r="E541" s="43">
        <v>1938</v>
      </c>
      <c r="F541" s="43" t="s">
        <v>2131</v>
      </c>
      <c r="G541" s="56" t="s">
        <v>2098</v>
      </c>
      <c r="H541" s="43">
        <v>4</v>
      </c>
      <c r="I541" s="43">
        <v>3</v>
      </c>
      <c r="J541" s="43" t="s">
        <v>2131</v>
      </c>
      <c r="K541" s="45">
        <v>2267.3000000000002</v>
      </c>
      <c r="L541" s="45">
        <v>1679.1</v>
      </c>
      <c r="M541" s="517">
        <f>VLOOKUP(C541,'Раздел 2'!D534:Q863,14,0)</f>
        <v>3805886.39</v>
      </c>
      <c r="N541" s="45">
        <f t="shared" si="40"/>
        <v>3805886.39</v>
      </c>
      <c r="O541" s="45">
        <v>0</v>
      </c>
      <c r="P541" s="45">
        <v>0</v>
      </c>
      <c r="Q541" s="45">
        <f t="shared" si="42"/>
        <v>0</v>
      </c>
      <c r="R541" s="57">
        <v>44927</v>
      </c>
      <c r="S541" s="57">
        <v>45291</v>
      </c>
      <c r="U541" s="143"/>
    </row>
    <row r="542" spans="1:21" ht="20.3" x14ac:dyDescent="0.35">
      <c r="A542" s="43">
        <f t="shared" si="41"/>
        <v>524</v>
      </c>
      <c r="B542" s="48" t="s">
        <v>2239</v>
      </c>
      <c r="C542" s="43">
        <v>33468</v>
      </c>
      <c r="D542" s="43" t="s">
        <v>1899</v>
      </c>
      <c r="E542" s="43">
        <v>1961</v>
      </c>
      <c r="F542" s="43" t="s">
        <v>2131</v>
      </c>
      <c r="G542" s="56" t="s">
        <v>2098</v>
      </c>
      <c r="H542" s="43">
        <v>4</v>
      </c>
      <c r="I542" s="43">
        <v>3</v>
      </c>
      <c r="J542" s="43" t="s">
        <v>2131</v>
      </c>
      <c r="K542" s="45">
        <v>2667.2</v>
      </c>
      <c r="L542" s="45">
        <v>1968</v>
      </c>
      <c r="M542" s="517">
        <f>VLOOKUP(C542,'Раздел 2'!D535:Q864,14,0)</f>
        <v>3112036.85</v>
      </c>
      <c r="N542" s="45">
        <f t="shared" si="40"/>
        <v>3112036.85</v>
      </c>
      <c r="O542" s="45">
        <v>0</v>
      </c>
      <c r="P542" s="45">
        <v>0</v>
      </c>
      <c r="Q542" s="45">
        <f t="shared" si="42"/>
        <v>0</v>
      </c>
      <c r="R542" s="57">
        <v>44927</v>
      </c>
      <c r="S542" s="57">
        <v>45291</v>
      </c>
      <c r="U542" s="143"/>
    </row>
    <row r="543" spans="1:21" ht="20.3" x14ac:dyDescent="0.35">
      <c r="A543" s="43">
        <f t="shared" si="41"/>
        <v>525</v>
      </c>
      <c r="B543" s="48" t="s">
        <v>2205</v>
      </c>
      <c r="C543" s="43">
        <v>33509</v>
      </c>
      <c r="D543" s="43" t="s">
        <v>1899</v>
      </c>
      <c r="E543" s="43">
        <v>1969</v>
      </c>
      <c r="F543" s="43" t="s">
        <v>2131</v>
      </c>
      <c r="G543" s="56" t="s">
        <v>2098</v>
      </c>
      <c r="H543" s="43">
        <v>4</v>
      </c>
      <c r="I543" s="43">
        <v>3</v>
      </c>
      <c r="J543" s="43" t="s">
        <v>2131</v>
      </c>
      <c r="K543" s="45">
        <v>3957.3</v>
      </c>
      <c r="L543" s="45">
        <v>2259.9</v>
      </c>
      <c r="M543" s="517">
        <f>VLOOKUP(C543,'Раздел 2'!D536:Q865,14,0)</f>
        <v>418277.08</v>
      </c>
      <c r="N543" s="45">
        <f t="shared" si="40"/>
        <v>418277.08</v>
      </c>
      <c r="O543" s="45">
        <v>0</v>
      </c>
      <c r="P543" s="45">
        <v>0</v>
      </c>
      <c r="Q543" s="45">
        <f t="shared" si="42"/>
        <v>0</v>
      </c>
      <c r="R543" s="57">
        <v>44927</v>
      </c>
      <c r="S543" s="57">
        <v>45291</v>
      </c>
      <c r="U543" s="143"/>
    </row>
    <row r="544" spans="1:21" ht="20.3" x14ac:dyDescent="0.35">
      <c r="A544" s="43">
        <f t="shared" si="41"/>
        <v>526</v>
      </c>
      <c r="B544" s="48" t="s">
        <v>2215</v>
      </c>
      <c r="C544" s="43">
        <v>33636</v>
      </c>
      <c r="D544" s="43" t="s">
        <v>1899</v>
      </c>
      <c r="E544" s="43">
        <v>1964</v>
      </c>
      <c r="F544" s="43" t="s">
        <v>2131</v>
      </c>
      <c r="G544" s="56" t="s">
        <v>2098</v>
      </c>
      <c r="H544" s="43">
        <v>4</v>
      </c>
      <c r="I544" s="43">
        <v>3</v>
      </c>
      <c r="J544" s="43" t="s">
        <v>2131</v>
      </c>
      <c r="K544" s="45">
        <v>2841.63</v>
      </c>
      <c r="L544" s="45">
        <v>1975.3</v>
      </c>
      <c r="M544" s="517">
        <f>VLOOKUP(C544,'Раздел 2'!D537:Q866,14,0)</f>
        <v>3059525.0500000003</v>
      </c>
      <c r="N544" s="45">
        <f t="shared" si="40"/>
        <v>3059525.0500000003</v>
      </c>
      <c r="O544" s="45">
        <v>0</v>
      </c>
      <c r="P544" s="45">
        <v>0</v>
      </c>
      <c r="Q544" s="45">
        <f t="shared" si="42"/>
        <v>0</v>
      </c>
      <c r="R544" s="57">
        <v>44927</v>
      </c>
      <c r="S544" s="57">
        <v>45291</v>
      </c>
      <c r="U544" s="143"/>
    </row>
    <row r="545" spans="1:21" ht="20.3" x14ac:dyDescent="0.35">
      <c r="A545" s="43">
        <f t="shared" si="41"/>
        <v>527</v>
      </c>
      <c r="B545" s="48" t="s">
        <v>1820</v>
      </c>
      <c r="C545" s="43">
        <v>33637</v>
      </c>
      <c r="D545" s="43" t="s">
        <v>1899</v>
      </c>
      <c r="E545" s="43">
        <v>1998</v>
      </c>
      <c r="F545" s="43" t="s">
        <v>2131</v>
      </c>
      <c r="G545" s="56" t="s">
        <v>2097</v>
      </c>
      <c r="H545" s="43">
        <v>9</v>
      </c>
      <c r="I545" s="43">
        <v>4</v>
      </c>
      <c r="J545" s="43">
        <v>3</v>
      </c>
      <c r="K545" s="45">
        <v>9779</v>
      </c>
      <c r="L545" s="45">
        <v>6764.6</v>
      </c>
      <c r="M545" s="517">
        <f>VLOOKUP(C545,'Раздел 2'!D538:Q867,14,0)</f>
        <v>6603762.25</v>
      </c>
      <c r="N545" s="45">
        <f t="shared" si="40"/>
        <v>6603762.25</v>
      </c>
      <c r="O545" s="45">
        <v>0</v>
      </c>
      <c r="P545" s="45">
        <v>0</v>
      </c>
      <c r="Q545" s="45">
        <f t="shared" si="42"/>
        <v>0</v>
      </c>
      <c r="R545" s="57">
        <v>44927</v>
      </c>
      <c r="S545" s="57">
        <v>45291</v>
      </c>
      <c r="U545" s="143"/>
    </row>
    <row r="546" spans="1:21" ht="20.3" x14ac:dyDescent="0.35">
      <c r="A546" s="43">
        <f t="shared" si="41"/>
        <v>528</v>
      </c>
      <c r="B546" s="47" t="s">
        <v>1701</v>
      </c>
      <c r="C546" s="43">
        <v>33646</v>
      </c>
      <c r="D546" s="43" t="s">
        <v>1899</v>
      </c>
      <c r="E546" s="43">
        <v>1917</v>
      </c>
      <c r="F546" s="43" t="s">
        <v>2131</v>
      </c>
      <c r="G546" s="56" t="s">
        <v>2103</v>
      </c>
      <c r="H546" s="43">
        <v>2</v>
      </c>
      <c r="I546" s="43">
        <v>3</v>
      </c>
      <c r="J546" s="43" t="s">
        <v>2131</v>
      </c>
      <c r="K546" s="45">
        <v>826.7</v>
      </c>
      <c r="L546" s="45">
        <v>771.3</v>
      </c>
      <c r="M546" s="517">
        <f>VLOOKUP(C546,'Раздел 2'!D539:Q868,14,0)</f>
        <v>493074.65</v>
      </c>
      <c r="N546" s="45">
        <f t="shared" si="40"/>
        <v>493074.65</v>
      </c>
      <c r="O546" s="45">
        <v>0</v>
      </c>
      <c r="P546" s="45">
        <v>0</v>
      </c>
      <c r="Q546" s="45">
        <f t="shared" si="42"/>
        <v>0</v>
      </c>
      <c r="R546" s="57">
        <v>44927</v>
      </c>
      <c r="S546" s="57">
        <v>45291</v>
      </c>
      <c r="U546" s="143"/>
    </row>
    <row r="547" spans="1:21" ht="20.3" x14ac:dyDescent="0.35">
      <c r="A547" s="43">
        <f t="shared" si="41"/>
        <v>529</v>
      </c>
      <c r="B547" s="47" t="s">
        <v>1839</v>
      </c>
      <c r="C547" s="43">
        <v>33648</v>
      </c>
      <c r="D547" s="43" t="s">
        <v>1899</v>
      </c>
      <c r="E547" s="43">
        <v>1917</v>
      </c>
      <c r="F547" s="43" t="s">
        <v>2131</v>
      </c>
      <c r="G547" s="56" t="s">
        <v>2103</v>
      </c>
      <c r="H547" s="43">
        <v>2</v>
      </c>
      <c r="I547" s="43">
        <v>2</v>
      </c>
      <c r="J547" s="43" t="s">
        <v>2131</v>
      </c>
      <c r="K547" s="45">
        <v>418.6</v>
      </c>
      <c r="L547" s="45">
        <v>332.6</v>
      </c>
      <c r="M547" s="517">
        <f>VLOOKUP(C547,'Раздел 2'!D540:Q869,14,0)</f>
        <v>265142.43</v>
      </c>
      <c r="N547" s="45">
        <f t="shared" si="40"/>
        <v>265142.43</v>
      </c>
      <c r="O547" s="45">
        <v>0</v>
      </c>
      <c r="P547" s="45">
        <v>0</v>
      </c>
      <c r="Q547" s="45">
        <f t="shared" si="42"/>
        <v>0</v>
      </c>
      <c r="R547" s="57">
        <v>44927</v>
      </c>
      <c r="S547" s="57">
        <v>45291</v>
      </c>
      <c r="U547" s="143"/>
    </row>
    <row r="548" spans="1:21" ht="20.3" x14ac:dyDescent="0.35">
      <c r="A548" s="43">
        <f t="shared" si="41"/>
        <v>530</v>
      </c>
      <c r="B548" s="48" t="s">
        <v>2207</v>
      </c>
      <c r="C548" s="43">
        <v>33685</v>
      </c>
      <c r="D548" s="43" t="s">
        <v>1899</v>
      </c>
      <c r="E548" s="43">
        <v>2010</v>
      </c>
      <c r="F548" s="43" t="s">
        <v>2131</v>
      </c>
      <c r="G548" s="56" t="s">
        <v>2098</v>
      </c>
      <c r="H548" s="43">
        <v>8</v>
      </c>
      <c r="I548" s="43">
        <v>1</v>
      </c>
      <c r="J548" s="43" t="s">
        <v>2131</v>
      </c>
      <c r="K548" s="45">
        <v>4412</v>
      </c>
      <c r="L548" s="45">
        <v>3879.3999999999996</v>
      </c>
      <c r="M548" s="517">
        <f>VLOOKUP(C548,'Раздел 2'!D541:Q870,14,0)</f>
        <v>1351729.25</v>
      </c>
      <c r="N548" s="45">
        <f t="shared" si="40"/>
        <v>1351729.25</v>
      </c>
      <c r="O548" s="45">
        <v>0</v>
      </c>
      <c r="P548" s="45">
        <v>0</v>
      </c>
      <c r="Q548" s="45">
        <f t="shared" si="42"/>
        <v>0</v>
      </c>
      <c r="R548" s="57">
        <v>44927</v>
      </c>
      <c r="S548" s="57">
        <v>45291</v>
      </c>
      <c r="U548" s="143"/>
    </row>
    <row r="549" spans="1:21" ht="20.3" x14ac:dyDescent="0.35">
      <c r="A549" s="43">
        <f t="shared" si="41"/>
        <v>531</v>
      </c>
      <c r="B549" s="48" t="s">
        <v>2198</v>
      </c>
      <c r="C549" s="43">
        <v>33724</v>
      </c>
      <c r="D549" s="43" t="s">
        <v>1899</v>
      </c>
      <c r="E549" s="43">
        <v>1963</v>
      </c>
      <c r="F549" s="43" t="s">
        <v>2131</v>
      </c>
      <c r="G549" s="56" t="s">
        <v>2098</v>
      </c>
      <c r="H549" s="43">
        <v>4</v>
      </c>
      <c r="I549" s="43">
        <v>6</v>
      </c>
      <c r="J549" s="43" t="s">
        <v>2131</v>
      </c>
      <c r="K549" s="45">
        <v>5916.9</v>
      </c>
      <c r="L549" s="45">
        <v>3991.2</v>
      </c>
      <c r="M549" s="517">
        <f>VLOOKUP(C549,'Раздел 2'!D542:Q871,14,0)</f>
        <v>5335283.2799999993</v>
      </c>
      <c r="N549" s="45">
        <f t="shared" si="40"/>
        <v>5335283.2799999993</v>
      </c>
      <c r="O549" s="45">
        <v>0</v>
      </c>
      <c r="P549" s="45">
        <v>0</v>
      </c>
      <c r="Q549" s="45">
        <f t="shared" si="42"/>
        <v>0</v>
      </c>
      <c r="R549" s="57">
        <v>44927</v>
      </c>
      <c r="S549" s="57">
        <v>45291</v>
      </c>
      <c r="U549" s="143"/>
    </row>
    <row r="550" spans="1:21" ht="20.3" x14ac:dyDescent="0.35">
      <c r="A550" s="43">
        <f t="shared" si="41"/>
        <v>532</v>
      </c>
      <c r="B550" s="48" t="s">
        <v>3795</v>
      </c>
      <c r="C550" s="43">
        <v>33748</v>
      </c>
      <c r="D550" s="43" t="s">
        <v>1899</v>
      </c>
      <c r="E550" s="43">
        <v>1964</v>
      </c>
      <c r="F550" s="43" t="s">
        <v>2131</v>
      </c>
      <c r="G550" s="56" t="s">
        <v>2097</v>
      </c>
      <c r="H550" s="43">
        <v>5</v>
      </c>
      <c r="I550" s="43">
        <v>4</v>
      </c>
      <c r="J550" s="43" t="s">
        <v>2131</v>
      </c>
      <c r="K550" s="45">
        <v>5633.9</v>
      </c>
      <c r="L550" s="45">
        <v>3520.3</v>
      </c>
      <c r="M550" s="517">
        <f>VLOOKUP(C550,'Раздел 2'!D543:Q872,14,0)</f>
        <v>207578.23999999999</v>
      </c>
      <c r="N550" s="45">
        <f t="shared" si="40"/>
        <v>207578.23999999999</v>
      </c>
      <c r="O550" s="45">
        <v>0</v>
      </c>
      <c r="P550" s="45">
        <v>0</v>
      </c>
      <c r="Q550" s="45">
        <f t="shared" si="42"/>
        <v>0</v>
      </c>
      <c r="R550" s="57">
        <v>44927</v>
      </c>
      <c r="S550" s="57">
        <v>45291</v>
      </c>
      <c r="U550" s="143"/>
    </row>
    <row r="551" spans="1:21" ht="20.3" x14ac:dyDescent="0.35">
      <c r="A551" s="43">
        <f t="shared" si="41"/>
        <v>533</v>
      </c>
      <c r="B551" s="48" t="s">
        <v>3796</v>
      </c>
      <c r="C551" s="43">
        <v>33767</v>
      </c>
      <c r="D551" s="43" t="s">
        <v>1899</v>
      </c>
      <c r="E551" s="43">
        <v>1963</v>
      </c>
      <c r="F551" s="43" t="s">
        <v>2131</v>
      </c>
      <c r="G551" s="56" t="s">
        <v>2097</v>
      </c>
      <c r="H551" s="43">
        <v>5</v>
      </c>
      <c r="I551" s="43">
        <v>4</v>
      </c>
      <c r="J551" s="43" t="s">
        <v>2131</v>
      </c>
      <c r="K551" s="45">
        <v>5524.38</v>
      </c>
      <c r="L551" s="45">
        <v>3515</v>
      </c>
      <c r="M551" s="517">
        <f>VLOOKUP(C551,'Раздел 2'!D544:Q873,14,0)</f>
        <v>4616279.6899999995</v>
      </c>
      <c r="N551" s="45">
        <f t="shared" ref="N551:N582" si="43">M551</f>
        <v>4616279.6899999995</v>
      </c>
      <c r="O551" s="45">
        <v>0</v>
      </c>
      <c r="P551" s="45">
        <v>0</v>
      </c>
      <c r="Q551" s="45">
        <f t="shared" si="42"/>
        <v>0</v>
      </c>
      <c r="R551" s="57">
        <v>44927</v>
      </c>
      <c r="S551" s="57">
        <v>45291</v>
      </c>
      <c r="U551" s="143"/>
    </row>
    <row r="552" spans="1:21" ht="20.3" x14ac:dyDescent="0.35">
      <c r="A552" s="43">
        <f t="shared" si="41"/>
        <v>534</v>
      </c>
      <c r="B552" s="48" t="s">
        <v>2229</v>
      </c>
      <c r="C552" s="43">
        <v>33874</v>
      </c>
      <c r="D552" s="43" t="s">
        <v>1899</v>
      </c>
      <c r="E552" s="43">
        <v>1973</v>
      </c>
      <c r="F552" s="43" t="s">
        <v>2131</v>
      </c>
      <c r="G552" s="56" t="s">
        <v>2097</v>
      </c>
      <c r="H552" s="43">
        <v>5</v>
      </c>
      <c r="I552" s="43">
        <v>4</v>
      </c>
      <c r="J552" s="43" t="s">
        <v>2131</v>
      </c>
      <c r="K552" s="45">
        <v>4416.3999999999996</v>
      </c>
      <c r="L552" s="45">
        <v>2717.2</v>
      </c>
      <c r="M552" s="517">
        <f>VLOOKUP(C552,'Раздел 2'!D545:Q874,14,0)</f>
        <v>2542586.69</v>
      </c>
      <c r="N552" s="45">
        <f t="shared" si="43"/>
        <v>2542586.69</v>
      </c>
      <c r="O552" s="45">
        <v>0</v>
      </c>
      <c r="P552" s="45">
        <v>0</v>
      </c>
      <c r="Q552" s="45">
        <f t="shared" si="42"/>
        <v>0</v>
      </c>
      <c r="R552" s="57">
        <v>44927</v>
      </c>
      <c r="S552" s="57">
        <v>45291</v>
      </c>
      <c r="U552" s="143"/>
    </row>
    <row r="553" spans="1:21" ht="20.3" x14ac:dyDescent="0.35">
      <c r="A553" s="43">
        <f t="shared" si="41"/>
        <v>535</v>
      </c>
      <c r="B553" s="48" t="s">
        <v>3077</v>
      </c>
      <c r="C553" s="43">
        <v>33903</v>
      </c>
      <c r="D553" s="43" t="s">
        <v>1899</v>
      </c>
      <c r="E553" s="43">
        <v>1974</v>
      </c>
      <c r="F553" s="43" t="s">
        <v>2131</v>
      </c>
      <c r="G553" s="56" t="s">
        <v>2097</v>
      </c>
      <c r="H553" s="43">
        <v>5</v>
      </c>
      <c r="I553" s="43">
        <v>4</v>
      </c>
      <c r="J553" s="43" t="s">
        <v>2131</v>
      </c>
      <c r="K553" s="45">
        <v>4365.5</v>
      </c>
      <c r="L553" s="45">
        <v>2683.7</v>
      </c>
      <c r="M553" s="517">
        <f>VLOOKUP(C553,'Раздел 2'!D546:Q875,14,0)</f>
        <v>1664059.7799999998</v>
      </c>
      <c r="N553" s="45">
        <f t="shared" si="43"/>
        <v>1664059.7799999998</v>
      </c>
      <c r="O553" s="45">
        <v>0</v>
      </c>
      <c r="P553" s="45">
        <v>0</v>
      </c>
      <c r="Q553" s="45">
        <f t="shared" si="42"/>
        <v>0</v>
      </c>
      <c r="R553" s="57">
        <v>44927</v>
      </c>
      <c r="S553" s="57">
        <v>45291</v>
      </c>
      <c r="U553" s="143"/>
    </row>
    <row r="554" spans="1:21" ht="20.3" x14ac:dyDescent="0.35">
      <c r="A554" s="43">
        <f t="shared" si="41"/>
        <v>536</v>
      </c>
      <c r="B554" s="48" t="s">
        <v>2233</v>
      </c>
      <c r="C554" s="43">
        <v>33907</v>
      </c>
      <c r="D554" s="43" t="s">
        <v>1899</v>
      </c>
      <c r="E554" s="43">
        <v>1981</v>
      </c>
      <c r="F554" s="43" t="s">
        <v>2131</v>
      </c>
      <c r="G554" s="56" t="s">
        <v>2097</v>
      </c>
      <c r="H554" s="43">
        <v>9</v>
      </c>
      <c r="I554" s="43">
        <v>3</v>
      </c>
      <c r="J554" s="43" t="s">
        <v>2131</v>
      </c>
      <c r="K554" s="45">
        <v>7553.1</v>
      </c>
      <c r="L554" s="45">
        <v>5872.4</v>
      </c>
      <c r="M554" s="517">
        <f>VLOOKUP(C554,'Раздел 2'!D547:Q876,14,0)</f>
        <v>7934001.5700000003</v>
      </c>
      <c r="N554" s="45">
        <f t="shared" si="43"/>
        <v>7934001.5700000003</v>
      </c>
      <c r="O554" s="45">
        <v>0</v>
      </c>
      <c r="P554" s="45">
        <v>0</v>
      </c>
      <c r="Q554" s="45">
        <f t="shared" si="42"/>
        <v>0</v>
      </c>
      <c r="R554" s="57">
        <v>44927</v>
      </c>
      <c r="S554" s="57">
        <v>45291</v>
      </c>
      <c r="U554" s="143"/>
    </row>
    <row r="555" spans="1:21" ht="20.3" x14ac:dyDescent="0.35">
      <c r="A555" s="43">
        <f t="shared" si="41"/>
        <v>537</v>
      </c>
      <c r="B555" s="48" t="s">
        <v>2243</v>
      </c>
      <c r="C555" s="43">
        <v>33908</v>
      </c>
      <c r="D555" s="43" t="s">
        <v>1899</v>
      </c>
      <c r="E555" s="43">
        <v>1974</v>
      </c>
      <c r="F555" s="43" t="s">
        <v>2131</v>
      </c>
      <c r="G555" s="56" t="s">
        <v>2097</v>
      </c>
      <c r="H555" s="43">
        <v>5</v>
      </c>
      <c r="I555" s="43">
        <v>6</v>
      </c>
      <c r="J555" s="43" t="s">
        <v>2131</v>
      </c>
      <c r="K555" s="45">
        <v>6080.9</v>
      </c>
      <c r="L555" s="45">
        <v>4389.5</v>
      </c>
      <c r="M555" s="517">
        <f>VLOOKUP(C555,'Раздел 2'!D548:Q877,14,0)</f>
        <v>6114962.9500000002</v>
      </c>
      <c r="N555" s="45">
        <f t="shared" si="43"/>
        <v>6114962.9500000002</v>
      </c>
      <c r="O555" s="45">
        <v>0</v>
      </c>
      <c r="P555" s="45">
        <v>0</v>
      </c>
      <c r="Q555" s="45">
        <f t="shared" si="42"/>
        <v>0</v>
      </c>
      <c r="R555" s="57">
        <v>44927</v>
      </c>
      <c r="S555" s="57">
        <v>45291</v>
      </c>
      <c r="U555" s="143"/>
    </row>
    <row r="556" spans="1:21" ht="20.3" x14ac:dyDescent="0.35">
      <c r="A556" s="43">
        <f t="shared" si="41"/>
        <v>538</v>
      </c>
      <c r="B556" s="48" t="s">
        <v>2244</v>
      </c>
      <c r="C556" s="43">
        <v>34000</v>
      </c>
      <c r="D556" s="43" t="s">
        <v>1899</v>
      </c>
      <c r="E556" s="43">
        <v>1965</v>
      </c>
      <c r="F556" s="43" t="s">
        <v>2131</v>
      </c>
      <c r="G556" s="56" t="s">
        <v>2098</v>
      </c>
      <c r="H556" s="43">
        <v>5</v>
      </c>
      <c r="I556" s="43">
        <v>3</v>
      </c>
      <c r="J556" s="43" t="s">
        <v>2131</v>
      </c>
      <c r="K556" s="45">
        <v>2444.5</v>
      </c>
      <c r="L556" s="45">
        <v>2322.8000000000002</v>
      </c>
      <c r="M556" s="517">
        <f>VLOOKUP(C556,'Раздел 2'!D549:Q878,14,0)</f>
        <v>492906.61000000004</v>
      </c>
      <c r="N556" s="45">
        <f t="shared" si="43"/>
        <v>492906.61000000004</v>
      </c>
      <c r="O556" s="45">
        <v>0</v>
      </c>
      <c r="P556" s="45">
        <v>0</v>
      </c>
      <c r="Q556" s="45">
        <f t="shared" si="42"/>
        <v>0</v>
      </c>
      <c r="R556" s="57">
        <v>44927</v>
      </c>
      <c r="S556" s="57">
        <v>45291</v>
      </c>
      <c r="U556" s="143"/>
    </row>
    <row r="557" spans="1:21" ht="20.3" x14ac:dyDescent="0.35">
      <c r="A557" s="43">
        <f t="shared" si="41"/>
        <v>539</v>
      </c>
      <c r="B557" s="48" t="s">
        <v>2235</v>
      </c>
      <c r="C557" s="43">
        <v>54832</v>
      </c>
      <c r="D557" s="43" t="s">
        <v>1899</v>
      </c>
      <c r="E557" s="43">
        <v>2012</v>
      </c>
      <c r="F557" s="43" t="s">
        <v>2131</v>
      </c>
      <c r="G557" s="56" t="s">
        <v>2101</v>
      </c>
      <c r="H557" s="43">
        <v>9</v>
      </c>
      <c r="I557" s="43">
        <v>2</v>
      </c>
      <c r="J557" s="43" t="s">
        <v>2131</v>
      </c>
      <c r="K557" s="45">
        <v>5722.8</v>
      </c>
      <c r="L557" s="45">
        <v>4846.8999999999996</v>
      </c>
      <c r="M557" s="517">
        <f>VLOOKUP(C557,'Раздел 2'!D550:Q879,14,0)</f>
        <v>1704060.65</v>
      </c>
      <c r="N557" s="45">
        <f t="shared" si="43"/>
        <v>1704060.65</v>
      </c>
      <c r="O557" s="45">
        <v>0</v>
      </c>
      <c r="P557" s="45">
        <v>0</v>
      </c>
      <c r="Q557" s="45">
        <f t="shared" si="42"/>
        <v>0</v>
      </c>
      <c r="R557" s="57">
        <v>44927</v>
      </c>
      <c r="S557" s="57">
        <v>45291</v>
      </c>
      <c r="U557" s="143"/>
    </row>
    <row r="558" spans="1:21" ht="20.3" x14ac:dyDescent="0.35">
      <c r="A558" s="43">
        <f t="shared" si="41"/>
        <v>540</v>
      </c>
      <c r="B558" s="48" t="s">
        <v>3797</v>
      </c>
      <c r="C558" s="43">
        <v>34032</v>
      </c>
      <c r="D558" s="43" t="s">
        <v>1899</v>
      </c>
      <c r="E558" s="43">
        <v>1964</v>
      </c>
      <c r="F558" s="43" t="s">
        <v>2131</v>
      </c>
      <c r="G558" s="56" t="s">
        <v>2097</v>
      </c>
      <c r="H558" s="43">
        <v>5</v>
      </c>
      <c r="I558" s="43">
        <v>3</v>
      </c>
      <c r="J558" s="43" t="s">
        <v>2131</v>
      </c>
      <c r="K558" s="45">
        <v>4217.6000000000004</v>
      </c>
      <c r="L558" s="45">
        <v>2633.8</v>
      </c>
      <c r="M558" s="517">
        <f>VLOOKUP(C558,'Раздел 2'!D551:Q880,14,0)</f>
        <v>3498840.8499999996</v>
      </c>
      <c r="N558" s="45">
        <f t="shared" si="43"/>
        <v>3498840.8499999996</v>
      </c>
      <c r="O558" s="45">
        <v>0</v>
      </c>
      <c r="P558" s="45">
        <v>0</v>
      </c>
      <c r="Q558" s="45">
        <f t="shared" si="42"/>
        <v>0</v>
      </c>
      <c r="R558" s="57">
        <v>44927</v>
      </c>
      <c r="S558" s="57">
        <v>45291</v>
      </c>
      <c r="U558" s="143"/>
    </row>
    <row r="559" spans="1:21" ht="20.3" x14ac:dyDescent="0.35">
      <c r="A559" s="43">
        <f t="shared" si="41"/>
        <v>541</v>
      </c>
      <c r="B559" s="48" t="s">
        <v>1833</v>
      </c>
      <c r="C559" s="43">
        <v>34054</v>
      </c>
      <c r="D559" s="43" t="s">
        <v>1899</v>
      </c>
      <c r="E559" s="43">
        <v>1993</v>
      </c>
      <c r="F559" s="43" t="s">
        <v>2131</v>
      </c>
      <c r="G559" s="56" t="s">
        <v>2097</v>
      </c>
      <c r="H559" s="43">
        <v>9</v>
      </c>
      <c r="I559" s="43">
        <v>2</v>
      </c>
      <c r="J559" s="43">
        <v>2</v>
      </c>
      <c r="K559" s="45">
        <v>6473.1</v>
      </c>
      <c r="L559" s="45">
        <v>4266.8999999999996</v>
      </c>
      <c r="M559" s="517">
        <f>VLOOKUP(C559,'Раздел 2'!D552:Q881,14,0)</f>
        <v>4161240.0999999996</v>
      </c>
      <c r="N559" s="45">
        <f t="shared" si="43"/>
        <v>4161240.0999999996</v>
      </c>
      <c r="O559" s="45">
        <v>0</v>
      </c>
      <c r="P559" s="45">
        <v>0</v>
      </c>
      <c r="Q559" s="45">
        <f t="shared" si="42"/>
        <v>0</v>
      </c>
      <c r="R559" s="57">
        <v>44927</v>
      </c>
      <c r="S559" s="57">
        <v>45291</v>
      </c>
      <c r="U559" s="143"/>
    </row>
    <row r="560" spans="1:21" ht="20.3" x14ac:dyDescent="0.35">
      <c r="A560" s="43">
        <f>A559+1</f>
        <v>542</v>
      </c>
      <c r="B560" s="47" t="s">
        <v>354</v>
      </c>
      <c r="C560" s="43">
        <v>56115</v>
      </c>
      <c r="D560" s="43" t="s">
        <v>1899</v>
      </c>
      <c r="E560" s="43">
        <v>1957</v>
      </c>
      <c r="F560" s="43" t="s">
        <v>2131</v>
      </c>
      <c r="G560" s="56" t="s">
        <v>2105</v>
      </c>
      <c r="H560" s="43">
        <v>2</v>
      </c>
      <c r="I560" s="43">
        <v>1</v>
      </c>
      <c r="J560" s="43" t="s">
        <v>2131</v>
      </c>
      <c r="K560" s="45">
        <v>426.4</v>
      </c>
      <c r="L560" s="45">
        <v>426.4</v>
      </c>
      <c r="M560" s="517">
        <f>VLOOKUP(C560,'Раздел 2'!D553:Q882,14,0)</f>
        <v>581960.66999999993</v>
      </c>
      <c r="N560" s="45">
        <f t="shared" si="43"/>
        <v>581960.66999999993</v>
      </c>
      <c r="O560" s="45">
        <v>0</v>
      </c>
      <c r="P560" s="45">
        <v>0</v>
      </c>
      <c r="Q560" s="45">
        <f t="shared" si="42"/>
        <v>0</v>
      </c>
      <c r="R560" s="57">
        <v>44927</v>
      </c>
      <c r="S560" s="57">
        <v>45291</v>
      </c>
      <c r="U560" s="143"/>
    </row>
    <row r="561" spans="1:21" ht="20.3" x14ac:dyDescent="0.35">
      <c r="A561" s="43">
        <f t="shared" si="41"/>
        <v>543</v>
      </c>
      <c r="B561" s="48" t="s">
        <v>2863</v>
      </c>
      <c r="C561" s="43">
        <v>34284</v>
      </c>
      <c r="D561" s="43" t="s">
        <v>1899</v>
      </c>
      <c r="E561" s="43">
        <v>1992</v>
      </c>
      <c r="F561" s="43" t="s">
        <v>2131</v>
      </c>
      <c r="G561" s="56" t="s">
        <v>2097</v>
      </c>
      <c r="H561" s="43">
        <v>5</v>
      </c>
      <c r="I561" s="43">
        <v>3</v>
      </c>
      <c r="J561" s="43">
        <v>1</v>
      </c>
      <c r="K561" s="45">
        <v>5540.1</v>
      </c>
      <c r="L561" s="45">
        <v>4082.8</v>
      </c>
      <c r="M561" s="517">
        <f>VLOOKUP(C561,'Раздел 2'!D554:Q883,14,0)</f>
        <v>2570542.4899999998</v>
      </c>
      <c r="N561" s="45">
        <f t="shared" si="43"/>
        <v>2570542.4899999998</v>
      </c>
      <c r="O561" s="45">
        <v>0</v>
      </c>
      <c r="P561" s="45">
        <v>0</v>
      </c>
      <c r="Q561" s="45">
        <f t="shared" si="42"/>
        <v>0</v>
      </c>
      <c r="R561" s="57">
        <v>44927</v>
      </c>
      <c r="S561" s="57">
        <v>45291</v>
      </c>
      <c r="U561" s="143"/>
    </row>
    <row r="562" spans="1:21" ht="20.3" x14ac:dyDescent="0.35">
      <c r="A562" s="43">
        <f t="shared" si="41"/>
        <v>544</v>
      </c>
      <c r="B562" s="48" t="s">
        <v>1836</v>
      </c>
      <c r="C562" s="43">
        <v>34277</v>
      </c>
      <c r="D562" s="43" t="s">
        <v>1899</v>
      </c>
      <c r="E562" s="43">
        <v>1976</v>
      </c>
      <c r="F562" s="43" t="s">
        <v>2131</v>
      </c>
      <c r="G562" s="56" t="s">
        <v>2097</v>
      </c>
      <c r="H562" s="43">
        <v>5</v>
      </c>
      <c r="I562" s="43">
        <v>6</v>
      </c>
      <c r="J562" s="43" t="s">
        <v>2131</v>
      </c>
      <c r="K562" s="45">
        <v>7679.6</v>
      </c>
      <c r="L562" s="45">
        <v>4823.5</v>
      </c>
      <c r="M562" s="517">
        <f>VLOOKUP(C562,'Раздел 2'!D555:Q884,14,0)</f>
        <v>422957.78</v>
      </c>
      <c r="N562" s="45">
        <f t="shared" si="43"/>
        <v>422957.78</v>
      </c>
      <c r="O562" s="45">
        <v>0</v>
      </c>
      <c r="P562" s="45">
        <v>0</v>
      </c>
      <c r="Q562" s="45">
        <f t="shared" si="42"/>
        <v>0</v>
      </c>
      <c r="R562" s="57">
        <v>44927</v>
      </c>
      <c r="S562" s="57">
        <v>45291</v>
      </c>
      <c r="U562" s="143"/>
    </row>
    <row r="563" spans="1:21" ht="20.3" x14ac:dyDescent="0.35">
      <c r="A563" s="43">
        <f t="shared" si="41"/>
        <v>545</v>
      </c>
      <c r="B563" s="48" t="s">
        <v>3040</v>
      </c>
      <c r="C563" s="43">
        <v>34291</v>
      </c>
      <c r="D563" s="43" t="s">
        <v>1899</v>
      </c>
      <c r="E563" s="43">
        <v>1995</v>
      </c>
      <c r="F563" s="43" t="s">
        <v>2131</v>
      </c>
      <c r="G563" s="56" t="s">
        <v>2097</v>
      </c>
      <c r="H563" s="43">
        <v>7</v>
      </c>
      <c r="I563" s="43">
        <v>2</v>
      </c>
      <c r="J563" s="43" t="s">
        <v>2131</v>
      </c>
      <c r="K563" s="45">
        <v>4830.1000000000004</v>
      </c>
      <c r="L563" s="45">
        <v>3659.9</v>
      </c>
      <c r="M563" s="517">
        <f>VLOOKUP(C563,'Раздел 2'!D556:Q885,14,0)</f>
        <v>76340.399999999994</v>
      </c>
      <c r="N563" s="45">
        <f t="shared" si="43"/>
        <v>76340.399999999994</v>
      </c>
      <c r="O563" s="45">
        <v>0</v>
      </c>
      <c r="P563" s="45">
        <v>0</v>
      </c>
      <c r="Q563" s="45">
        <f t="shared" si="42"/>
        <v>0</v>
      </c>
      <c r="R563" s="57">
        <v>44927</v>
      </c>
      <c r="S563" s="57">
        <v>45291</v>
      </c>
      <c r="U563" s="143"/>
    </row>
    <row r="564" spans="1:21" ht="20.3" x14ac:dyDescent="0.35">
      <c r="A564" s="43">
        <f t="shared" si="41"/>
        <v>546</v>
      </c>
      <c r="B564" s="48" t="s">
        <v>1821</v>
      </c>
      <c r="C564" s="43">
        <v>34321</v>
      </c>
      <c r="D564" s="43" t="s">
        <v>1899</v>
      </c>
      <c r="E564" s="43">
        <v>1996</v>
      </c>
      <c r="F564" s="43" t="s">
        <v>2131</v>
      </c>
      <c r="G564" s="56" t="s">
        <v>2097</v>
      </c>
      <c r="H564" s="43">
        <v>9</v>
      </c>
      <c r="I564" s="43">
        <v>1</v>
      </c>
      <c r="J564" s="43">
        <v>1</v>
      </c>
      <c r="K564" s="45">
        <v>2930.9</v>
      </c>
      <c r="L564" s="45">
        <v>2068.1</v>
      </c>
      <c r="M564" s="517">
        <f>VLOOKUP(C564,'Раздел 2'!D557:Q886,14,0)</f>
        <v>2206603.02</v>
      </c>
      <c r="N564" s="45">
        <f t="shared" si="43"/>
        <v>2206603.02</v>
      </c>
      <c r="O564" s="45">
        <v>0</v>
      </c>
      <c r="P564" s="45">
        <v>0</v>
      </c>
      <c r="Q564" s="45">
        <f t="shared" si="42"/>
        <v>0</v>
      </c>
      <c r="R564" s="57">
        <v>44927</v>
      </c>
      <c r="S564" s="57">
        <v>45291</v>
      </c>
      <c r="U564" s="143"/>
    </row>
    <row r="565" spans="1:21" ht="20.3" x14ac:dyDescent="0.35">
      <c r="A565" s="43">
        <f t="shared" si="41"/>
        <v>547</v>
      </c>
      <c r="B565" s="48" t="s">
        <v>2218</v>
      </c>
      <c r="C565" s="43">
        <v>34426</v>
      </c>
      <c r="D565" s="43" t="s">
        <v>1899</v>
      </c>
      <c r="E565" s="43">
        <v>1974</v>
      </c>
      <c r="F565" s="43" t="s">
        <v>2131</v>
      </c>
      <c r="G565" s="56" t="s">
        <v>2103</v>
      </c>
      <c r="H565" s="43">
        <v>5</v>
      </c>
      <c r="I565" s="43">
        <v>8</v>
      </c>
      <c r="J565" s="43" t="s">
        <v>2131</v>
      </c>
      <c r="K565" s="45">
        <v>10447.6</v>
      </c>
      <c r="L565" s="45">
        <v>6290.7</v>
      </c>
      <c r="M565" s="517">
        <f>VLOOKUP(C565,'Раздел 2'!D558:Q887,14,0)</f>
        <v>1242009.53</v>
      </c>
      <c r="N565" s="45">
        <f t="shared" si="43"/>
        <v>1242009.53</v>
      </c>
      <c r="O565" s="45">
        <v>0</v>
      </c>
      <c r="P565" s="45">
        <v>0</v>
      </c>
      <c r="Q565" s="45">
        <f t="shared" si="42"/>
        <v>0</v>
      </c>
      <c r="R565" s="57">
        <v>44927</v>
      </c>
      <c r="S565" s="57">
        <v>45291</v>
      </c>
      <c r="U565" s="143"/>
    </row>
    <row r="566" spans="1:21" ht="20.3" x14ac:dyDescent="0.35">
      <c r="A566" s="43">
        <f t="shared" si="41"/>
        <v>548</v>
      </c>
      <c r="B566" s="48" t="s">
        <v>2225</v>
      </c>
      <c r="C566" s="43">
        <v>34453</v>
      </c>
      <c r="D566" s="43" t="s">
        <v>1899</v>
      </c>
      <c r="E566" s="43">
        <v>1961</v>
      </c>
      <c r="F566" s="43" t="s">
        <v>2131</v>
      </c>
      <c r="G566" s="56" t="s">
        <v>2098</v>
      </c>
      <c r="H566" s="43">
        <v>4</v>
      </c>
      <c r="I566" s="43">
        <v>3</v>
      </c>
      <c r="J566" s="43" t="s">
        <v>2131</v>
      </c>
      <c r="K566" s="45">
        <v>2217.1</v>
      </c>
      <c r="L566" s="45">
        <v>2059.1</v>
      </c>
      <c r="M566" s="517">
        <f>VLOOKUP(C566,'Раздел 2'!D559:Q888,14,0)</f>
        <v>137684.4</v>
      </c>
      <c r="N566" s="45">
        <f t="shared" si="43"/>
        <v>137684.4</v>
      </c>
      <c r="O566" s="45">
        <v>0</v>
      </c>
      <c r="P566" s="45">
        <v>0</v>
      </c>
      <c r="Q566" s="45">
        <f t="shared" ref="Q566:Q597" si="44">P566</f>
        <v>0</v>
      </c>
      <c r="R566" s="57">
        <v>44927</v>
      </c>
      <c r="S566" s="57">
        <v>45291</v>
      </c>
      <c r="U566" s="143"/>
    </row>
    <row r="567" spans="1:21" ht="20.3" x14ac:dyDescent="0.35">
      <c r="A567" s="43">
        <f t="shared" si="41"/>
        <v>549</v>
      </c>
      <c r="B567" s="48" t="s">
        <v>2199</v>
      </c>
      <c r="C567" s="43">
        <v>34450</v>
      </c>
      <c r="D567" s="43" t="s">
        <v>1899</v>
      </c>
      <c r="E567" s="43">
        <v>1964</v>
      </c>
      <c r="F567" s="43" t="s">
        <v>2131</v>
      </c>
      <c r="G567" s="56" t="s">
        <v>2097</v>
      </c>
      <c r="H567" s="43">
        <v>5</v>
      </c>
      <c r="I567" s="43">
        <v>4</v>
      </c>
      <c r="J567" s="43" t="s">
        <v>2131</v>
      </c>
      <c r="K567" s="45">
        <v>5875.4</v>
      </c>
      <c r="L567" s="45">
        <v>3755.4</v>
      </c>
      <c r="M567" s="517">
        <f>VLOOKUP(C567,'Раздел 2'!D560:Q889,14,0)</f>
        <v>164303.51999999999</v>
      </c>
      <c r="N567" s="45">
        <f t="shared" si="43"/>
        <v>164303.51999999999</v>
      </c>
      <c r="O567" s="45">
        <v>0</v>
      </c>
      <c r="P567" s="45">
        <v>0</v>
      </c>
      <c r="Q567" s="45">
        <f t="shared" si="44"/>
        <v>0</v>
      </c>
      <c r="R567" s="57">
        <v>44927</v>
      </c>
      <c r="S567" s="57">
        <v>45291</v>
      </c>
      <c r="U567" s="143"/>
    </row>
    <row r="568" spans="1:21" ht="20.3" x14ac:dyDescent="0.35">
      <c r="A568" s="43">
        <f t="shared" si="41"/>
        <v>550</v>
      </c>
      <c r="B568" s="47" t="s">
        <v>1704</v>
      </c>
      <c r="C568" s="43">
        <v>34470</v>
      </c>
      <c r="D568" s="43" t="s">
        <v>1899</v>
      </c>
      <c r="E568" s="43">
        <v>1917</v>
      </c>
      <c r="F568" s="43" t="s">
        <v>2131</v>
      </c>
      <c r="G568" s="56" t="s">
        <v>2098</v>
      </c>
      <c r="H568" s="43">
        <v>2</v>
      </c>
      <c r="I568" s="43">
        <v>2</v>
      </c>
      <c r="J568" s="43" t="s">
        <v>2131</v>
      </c>
      <c r="K568" s="45">
        <v>351.3</v>
      </c>
      <c r="L568" s="45">
        <v>324.60000000000002</v>
      </c>
      <c r="M568" s="517">
        <f>VLOOKUP(C568,'Раздел 2'!D561:Q890,14,0)</f>
        <v>287672.81</v>
      </c>
      <c r="N568" s="45">
        <f t="shared" si="43"/>
        <v>287672.81</v>
      </c>
      <c r="O568" s="45">
        <v>0</v>
      </c>
      <c r="P568" s="45">
        <v>0</v>
      </c>
      <c r="Q568" s="45">
        <f t="shared" si="44"/>
        <v>0</v>
      </c>
      <c r="R568" s="57">
        <v>44927</v>
      </c>
      <c r="S568" s="57">
        <v>45291</v>
      </c>
      <c r="U568" s="143"/>
    </row>
    <row r="569" spans="1:21" ht="20.3" x14ac:dyDescent="0.35">
      <c r="A569" s="43">
        <f t="shared" si="41"/>
        <v>551</v>
      </c>
      <c r="B569" s="48" t="s">
        <v>3193</v>
      </c>
      <c r="C569" s="43">
        <v>34485</v>
      </c>
      <c r="D569" s="43" t="s">
        <v>1900</v>
      </c>
      <c r="E569" s="43">
        <v>1967</v>
      </c>
      <c r="F569" s="43" t="s">
        <v>2131</v>
      </c>
      <c r="G569" s="56" t="s">
        <v>2098</v>
      </c>
      <c r="H569" s="43">
        <v>5</v>
      </c>
      <c r="I569" s="43">
        <v>3</v>
      </c>
      <c r="J569" s="43" t="s">
        <v>2131</v>
      </c>
      <c r="K569" s="45">
        <v>3900.38</v>
      </c>
      <c r="L569" s="43" t="s">
        <v>2131</v>
      </c>
      <c r="M569" s="517">
        <f>VLOOKUP(C569,'Раздел 2'!D562:Q891,14,0)</f>
        <v>1062000</v>
      </c>
      <c r="N569" s="45">
        <f t="shared" si="43"/>
        <v>1062000</v>
      </c>
      <c r="O569" s="45">
        <v>0</v>
      </c>
      <c r="P569" s="45">
        <v>0</v>
      </c>
      <c r="Q569" s="45">
        <f t="shared" si="44"/>
        <v>0</v>
      </c>
      <c r="R569" s="57">
        <v>44927</v>
      </c>
      <c r="S569" s="57">
        <v>45291</v>
      </c>
      <c r="U569" s="143"/>
    </row>
    <row r="570" spans="1:21" ht="20.3" x14ac:dyDescent="0.35">
      <c r="A570" s="43">
        <f t="shared" si="41"/>
        <v>552</v>
      </c>
      <c r="B570" s="48" t="s">
        <v>2212</v>
      </c>
      <c r="C570" s="43">
        <v>34536</v>
      </c>
      <c r="D570" s="43" t="s">
        <v>1899</v>
      </c>
      <c r="E570" s="43">
        <v>1957</v>
      </c>
      <c r="F570" s="43" t="s">
        <v>2131</v>
      </c>
      <c r="G570" s="56" t="s">
        <v>2098</v>
      </c>
      <c r="H570" s="43">
        <v>5</v>
      </c>
      <c r="I570" s="43">
        <v>4</v>
      </c>
      <c r="J570" s="43" t="s">
        <v>2131</v>
      </c>
      <c r="K570" s="45">
        <v>7886.9</v>
      </c>
      <c r="L570" s="45">
        <v>4614.3999999999996</v>
      </c>
      <c r="M570" s="517">
        <f>VLOOKUP(C570,'Раздел 2'!D563:Q892,14,0)</f>
        <v>2926469.7299999995</v>
      </c>
      <c r="N570" s="45">
        <f t="shared" si="43"/>
        <v>2926469.7299999995</v>
      </c>
      <c r="O570" s="45">
        <v>0</v>
      </c>
      <c r="P570" s="45">
        <v>0</v>
      </c>
      <c r="Q570" s="45">
        <f t="shared" si="44"/>
        <v>0</v>
      </c>
      <c r="R570" s="57">
        <v>44927</v>
      </c>
      <c r="S570" s="57">
        <v>45291</v>
      </c>
      <c r="U570" s="143"/>
    </row>
    <row r="571" spans="1:21" ht="20.3" x14ac:dyDescent="0.35">
      <c r="A571" s="43">
        <f t="shared" si="41"/>
        <v>553</v>
      </c>
      <c r="B571" s="48" t="s">
        <v>1825</v>
      </c>
      <c r="C571" s="43">
        <v>34526</v>
      </c>
      <c r="D571" s="43" t="s">
        <v>1899</v>
      </c>
      <c r="E571" s="43">
        <v>1996</v>
      </c>
      <c r="F571" s="43" t="s">
        <v>2131</v>
      </c>
      <c r="G571" s="56" t="s">
        <v>2098</v>
      </c>
      <c r="H571" s="43">
        <v>9</v>
      </c>
      <c r="I571" s="43">
        <v>1</v>
      </c>
      <c r="J571" s="43">
        <v>1</v>
      </c>
      <c r="K571" s="45">
        <v>4688.8</v>
      </c>
      <c r="L571" s="45">
        <v>3099.6</v>
      </c>
      <c r="M571" s="517">
        <f>VLOOKUP(C571,'Раздел 2'!D564:Q893,14,0)</f>
        <v>2207530.3899999997</v>
      </c>
      <c r="N571" s="45">
        <f t="shared" si="43"/>
        <v>2207530.3899999997</v>
      </c>
      <c r="O571" s="45">
        <v>0</v>
      </c>
      <c r="P571" s="45">
        <v>0</v>
      </c>
      <c r="Q571" s="45">
        <f t="shared" si="44"/>
        <v>0</v>
      </c>
      <c r="R571" s="57">
        <v>44927</v>
      </c>
      <c r="S571" s="57">
        <v>45291</v>
      </c>
      <c r="U571" s="143"/>
    </row>
    <row r="572" spans="1:21" ht="20.3" x14ac:dyDescent="0.35">
      <c r="A572" s="43">
        <f t="shared" si="41"/>
        <v>554</v>
      </c>
      <c r="B572" s="48" t="s">
        <v>2184</v>
      </c>
      <c r="C572" s="43">
        <v>34542</v>
      </c>
      <c r="D572" s="43" t="s">
        <v>1899</v>
      </c>
      <c r="E572" s="43">
        <v>1936</v>
      </c>
      <c r="F572" s="43" t="s">
        <v>2131</v>
      </c>
      <c r="G572" s="56" t="s">
        <v>2103</v>
      </c>
      <c r="H572" s="43">
        <v>2</v>
      </c>
      <c r="I572" s="43">
        <v>2</v>
      </c>
      <c r="J572" s="43" t="s">
        <v>2131</v>
      </c>
      <c r="K572" s="45">
        <v>644</v>
      </c>
      <c r="L572" s="45">
        <v>580.4</v>
      </c>
      <c r="M572" s="517">
        <f>VLOOKUP(C572,'Раздел 2'!D565:Q894,14,0)</f>
        <v>23654.400000000001</v>
      </c>
      <c r="N572" s="45">
        <f t="shared" si="43"/>
        <v>23654.400000000001</v>
      </c>
      <c r="O572" s="45">
        <v>0</v>
      </c>
      <c r="P572" s="45">
        <v>0</v>
      </c>
      <c r="Q572" s="45">
        <f t="shared" si="44"/>
        <v>0</v>
      </c>
      <c r="R572" s="57">
        <v>44927</v>
      </c>
      <c r="S572" s="57">
        <v>45291</v>
      </c>
      <c r="U572" s="143"/>
    </row>
    <row r="573" spans="1:21" ht="20.3" x14ac:dyDescent="0.35">
      <c r="A573" s="43">
        <f t="shared" si="41"/>
        <v>555</v>
      </c>
      <c r="B573" s="48" t="s">
        <v>2227</v>
      </c>
      <c r="C573" s="43">
        <v>34572</v>
      </c>
      <c r="D573" s="43" t="s">
        <v>1899</v>
      </c>
      <c r="E573" s="43">
        <v>1953</v>
      </c>
      <c r="F573" s="43" t="s">
        <v>2131</v>
      </c>
      <c r="G573" s="56" t="s">
        <v>2098</v>
      </c>
      <c r="H573" s="43">
        <v>2</v>
      </c>
      <c r="I573" s="43">
        <v>2</v>
      </c>
      <c r="J573" s="43" t="s">
        <v>2131</v>
      </c>
      <c r="K573" s="45">
        <v>527.70000000000005</v>
      </c>
      <c r="L573" s="45">
        <v>284.8</v>
      </c>
      <c r="M573" s="517">
        <f>VLOOKUP(C573,'Раздел 2'!D566:Q895,14,0)</f>
        <v>27585.47</v>
      </c>
      <c r="N573" s="45">
        <f t="shared" si="43"/>
        <v>27585.47</v>
      </c>
      <c r="O573" s="45">
        <v>0</v>
      </c>
      <c r="P573" s="45">
        <v>0</v>
      </c>
      <c r="Q573" s="45">
        <f t="shared" si="44"/>
        <v>0</v>
      </c>
      <c r="R573" s="57">
        <v>44927</v>
      </c>
      <c r="S573" s="57">
        <v>45291</v>
      </c>
      <c r="U573" s="143"/>
    </row>
    <row r="574" spans="1:21" ht="20.3" x14ac:dyDescent="0.35">
      <c r="A574" s="43">
        <f t="shared" si="41"/>
        <v>556</v>
      </c>
      <c r="B574" s="48" t="s">
        <v>3081</v>
      </c>
      <c r="C574" s="43">
        <v>34581</v>
      </c>
      <c r="D574" s="43" t="s">
        <v>1899</v>
      </c>
      <c r="E574" s="43">
        <v>1940</v>
      </c>
      <c r="F574" s="43" t="s">
        <v>2131</v>
      </c>
      <c r="G574" s="56" t="s">
        <v>2098</v>
      </c>
      <c r="H574" s="43">
        <v>2</v>
      </c>
      <c r="I574" s="43">
        <v>1</v>
      </c>
      <c r="J574" s="43" t="s">
        <v>2131</v>
      </c>
      <c r="K574" s="45">
        <v>540.6</v>
      </c>
      <c r="L574" s="45">
        <v>297.3</v>
      </c>
      <c r="M574" s="517">
        <f>VLOOKUP(C574,'Раздел 2'!D567:Q896,14,0)</f>
        <v>884059.6399999999</v>
      </c>
      <c r="N574" s="45">
        <f t="shared" si="43"/>
        <v>884059.6399999999</v>
      </c>
      <c r="O574" s="45">
        <v>0</v>
      </c>
      <c r="P574" s="45">
        <v>0</v>
      </c>
      <c r="Q574" s="45">
        <f t="shared" si="44"/>
        <v>0</v>
      </c>
      <c r="R574" s="57">
        <v>44927</v>
      </c>
      <c r="S574" s="57">
        <v>45291</v>
      </c>
      <c r="U574" s="143"/>
    </row>
    <row r="575" spans="1:21" ht="20.3" x14ac:dyDescent="0.35">
      <c r="A575" s="43">
        <f>A574+1</f>
        <v>557</v>
      </c>
      <c r="B575" s="48" t="s">
        <v>3082</v>
      </c>
      <c r="C575" s="43">
        <v>34679</v>
      </c>
      <c r="D575" s="43" t="s">
        <v>1899</v>
      </c>
      <c r="E575" s="43">
        <v>1975</v>
      </c>
      <c r="F575" s="43" t="s">
        <v>2131</v>
      </c>
      <c r="G575" s="56" t="s">
        <v>2098</v>
      </c>
      <c r="H575" s="43">
        <v>5</v>
      </c>
      <c r="I575" s="43">
        <v>4</v>
      </c>
      <c r="J575" s="43" t="s">
        <v>2131</v>
      </c>
      <c r="K575" s="45">
        <v>6908.5</v>
      </c>
      <c r="L575" s="45">
        <v>4389</v>
      </c>
      <c r="M575" s="517">
        <f>VLOOKUP(C575,'Раздел 2'!D568:Q897,14,0)</f>
        <v>2390911.7299999995</v>
      </c>
      <c r="N575" s="45">
        <f t="shared" si="43"/>
        <v>2390911.7299999995</v>
      </c>
      <c r="O575" s="45">
        <v>0</v>
      </c>
      <c r="P575" s="45">
        <v>0</v>
      </c>
      <c r="Q575" s="45">
        <f t="shared" si="44"/>
        <v>0</v>
      </c>
      <c r="R575" s="57">
        <v>44927</v>
      </c>
      <c r="S575" s="57">
        <v>45291</v>
      </c>
      <c r="U575" s="143"/>
    </row>
    <row r="576" spans="1:21" ht="20.3" x14ac:dyDescent="0.35">
      <c r="A576" s="43">
        <f t="shared" si="41"/>
        <v>558</v>
      </c>
      <c r="B576" s="48" t="s">
        <v>2181</v>
      </c>
      <c r="C576" s="43">
        <v>34824</v>
      </c>
      <c r="D576" s="43" t="s">
        <v>1899</v>
      </c>
      <c r="E576" s="43">
        <v>1964</v>
      </c>
      <c r="F576" s="43" t="s">
        <v>2131</v>
      </c>
      <c r="G576" s="56" t="s">
        <v>2098</v>
      </c>
      <c r="H576" s="43">
        <v>5</v>
      </c>
      <c r="I576" s="43">
        <v>6</v>
      </c>
      <c r="J576" s="43" t="s">
        <v>2131</v>
      </c>
      <c r="K576" s="45">
        <v>4094.3</v>
      </c>
      <c r="L576" s="45">
        <v>2495.3000000000002</v>
      </c>
      <c r="M576" s="517">
        <f>VLOOKUP(C576,'Раздел 2'!D569:Q898,14,0)</f>
        <v>813122.64999999991</v>
      </c>
      <c r="N576" s="45">
        <f t="shared" si="43"/>
        <v>813122.64999999991</v>
      </c>
      <c r="O576" s="45">
        <v>0</v>
      </c>
      <c r="P576" s="45">
        <v>0</v>
      </c>
      <c r="Q576" s="45">
        <f t="shared" si="44"/>
        <v>0</v>
      </c>
      <c r="R576" s="57">
        <v>44927</v>
      </c>
      <c r="S576" s="57">
        <v>45291</v>
      </c>
      <c r="U576" s="143"/>
    </row>
    <row r="577" spans="1:21" ht="20.3" x14ac:dyDescent="0.35">
      <c r="A577" s="43">
        <f t="shared" si="41"/>
        <v>559</v>
      </c>
      <c r="B577" s="48" t="s">
        <v>2221</v>
      </c>
      <c r="C577" s="43">
        <v>34876</v>
      </c>
      <c r="D577" s="43" t="s">
        <v>1899</v>
      </c>
      <c r="E577" s="43">
        <v>1957</v>
      </c>
      <c r="F577" s="43" t="s">
        <v>2131</v>
      </c>
      <c r="G577" s="56" t="s">
        <v>2103</v>
      </c>
      <c r="H577" s="43">
        <v>2</v>
      </c>
      <c r="I577" s="43">
        <v>1</v>
      </c>
      <c r="J577" s="43" t="s">
        <v>2131</v>
      </c>
      <c r="K577" s="45">
        <v>441.6</v>
      </c>
      <c r="L577" s="45">
        <v>403.2</v>
      </c>
      <c r="M577" s="517">
        <f>VLOOKUP(C577,'Раздел 2'!D570:Q899,14,0)</f>
        <v>301719.63</v>
      </c>
      <c r="N577" s="45">
        <f t="shared" si="43"/>
        <v>301719.63</v>
      </c>
      <c r="O577" s="45">
        <v>0</v>
      </c>
      <c r="P577" s="45">
        <v>0</v>
      </c>
      <c r="Q577" s="45">
        <f t="shared" si="44"/>
        <v>0</v>
      </c>
      <c r="R577" s="57">
        <v>44927</v>
      </c>
      <c r="S577" s="57">
        <v>45291</v>
      </c>
      <c r="U577" s="143"/>
    </row>
    <row r="578" spans="1:21" ht="20.3" x14ac:dyDescent="0.35">
      <c r="A578" s="43">
        <f t="shared" si="41"/>
        <v>560</v>
      </c>
      <c r="B578" s="48" t="s">
        <v>1826</v>
      </c>
      <c r="C578" s="43">
        <v>34929</v>
      </c>
      <c r="D578" s="43" t="s">
        <v>1899</v>
      </c>
      <c r="E578" s="43">
        <v>1995</v>
      </c>
      <c r="F578" s="43" t="s">
        <v>2131</v>
      </c>
      <c r="G578" s="56" t="s">
        <v>2098</v>
      </c>
      <c r="H578" s="43">
        <v>9</v>
      </c>
      <c r="I578" s="43">
        <v>1</v>
      </c>
      <c r="J578" s="43">
        <v>1</v>
      </c>
      <c r="K578" s="45">
        <v>3390.3</v>
      </c>
      <c r="L578" s="45">
        <v>1772.3</v>
      </c>
      <c r="M578" s="517">
        <f>VLOOKUP(C578,'Раздел 2'!D571:Q900,14,0)</f>
        <v>2218784.4</v>
      </c>
      <c r="N578" s="45">
        <f t="shared" si="43"/>
        <v>2218784.4</v>
      </c>
      <c r="O578" s="45">
        <v>0</v>
      </c>
      <c r="P578" s="45">
        <v>0</v>
      </c>
      <c r="Q578" s="45">
        <f t="shared" si="44"/>
        <v>0</v>
      </c>
      <c r="R578" s="57">
        <v>44927</v>
      </c>
      <c r="S578" s="57">
        <v>45291</v>
      </c>
      <c r="U578" s="143"/>
    </row>
    <row r="579" spans="1:21" ht="20.3" x14ac:dyDescent="0.35">
      <c r="A579" s="43">
        <f t="shared" si="41"/>
        <v>561</v>
      </c>
      <c r="B579" s="48" t="s">
        <v>1827</v>
      </c>
      <c r="C579" s="43">
        <v>34930</v>
      </c>
      <c r="D579" s="43" t="s">
        <v>1899</v>
      </c>
      <c r="E579" s="43">
        <v>1995</v>
      </c>
      <c r="F579" s="43" t="s">
        <v>2131</v>
      </c>
      <c r="G579" s="56" t="s">
        <v>2098</v>
      </c>
      <c r="H579" s="43">
        <v>9</v>
      </c>
      <c r="I579" s="43">
        <v>1</v>
      </c>
      <c r="J579" s="43">
        <v>1</v>
      </c>
      <c r="K579" s="45">
        <v>5162.8</v>
      </c>
      <c r="L579" s="45">
        <v>3390.5</v>
      </c>
      <c r="M579" s="517">
        <f>VLOOKUP(C579,'Раздел 2'!D572:Q901,14,0)</f>
        <v>2218526.15</v>
      </c>
      <c r="N579" s="45">
        <f t="shared" si="43"/>
        <v>2218526.15</v>
      </c>
      <c r="O579" s="45">
        <v>0</v>
      </c>
      <c r="P579" s="45">
        <v>0</v>
      </c>
      <c r="Q579" s="45">
        <f t="shared" si="44"/>
        <v>0</v>
      </c>
      <c r="R579" s="57">
        <v>44927</v>
      </c>
      <c r="S579" s="57">
        <v>45291</v>
      </c>
      <c r="U579" s="143"/>
    </row>
    <row r="580" spans="1:21" ht="20.3" x14ac:dyDescent="0.35">
      <c r="A580" s="43">
        <f t="shared" si="41"/>
        <v>562</v>
      </c>
      <c r="B580" s="48" t="s">
        <v>3195</v>
      </c>
      <c r="C580" s="43">
        <v>54885</v>
      </c>
      <c r="D580" s="43" t="s">
        <v>1900</v>
      </c>
      <c r="E580" s="43">
        <v>2014</v>
      </c>
      <c r="F580" s="43" t="s">
        <v>2131</v>
      </c>
      <c r="G580" s="56" t="s">
        <v>2876</v>
      </c>
      <c r="H580" s="43">
        <v>4</v>
      </c>
      <c r="I580" s="43">
        <v>1</v>
      </c>
      <c r="J580" s="43" t="s">
        <v>2131</v>
      </c>
      <c r="K580" s="45">
        <v>3703.2</v>
      </c>
      <c r="L580" s="43" t="s">
        <v>2131</v>
      </c>
      <c r="M580" s="517">
        <f>VLOOKUP(C580,'Раздел 2'!D573:Q902,14,0)</f>
        <v>96341</v>
      </c>
      <c r="N580" s="45">
        <f t="shared" si="43"/>
        <v>96341</v>
      </c>
      <c r="O580" s="45">
        <v>0</v>
      </c>
      <c r="P580" s="45">
        <v>0</v>
      </c>
      <c r="Q580" s="45">
        <f t="shared" si="44"/>
        <v>0</v>
      </c>
      <c r="R580" s="57">
        <v>44927</v>
      </c>
      <c r="S580" s="57">
        <v>45291</v>
      </c>
      <c r="U580" s="143"/>
    </row>
    <row r="581" spans="1:21" ht="20.3" x14ac:dyDescent="0.35">
      <c r="A581" s="43">
        <f t="shared" si="41"/>
        <v>563</v>
      </c>
      <c r="B581" s="48" t="s">
        <v>3798</v>
      </c>
      <c r="C581" s="43">
        <v>35055</v>
      </c>
      <c r="D581" s="43" t="s">
        <v>1899</v>
      </c>
      <c r="E581" s="43">
        <v>1964</v>
      </c>
      <c r="F581" s="43" t="s">
        <v>2131</v>
      </c>
      <c r="G581" s="56" t="s">
        <v>2097</v>
      </c>
      <c r="H581" s="43">
        <v>5</v>
      </c>
      <c r="I581" s="43">
        <v>3</v>
      </c>
      <c r="J581" s="43" t="s">
        <v>2131</v>
      </c>
      <c r="K581" s="45">
        <v>4131.3999999999996</v>
      </c>
      <c r="L581" s="45">
        <v>2572.5</v>
      </c>
      <c r="M581" s="517">
        <f>VLOOKUP(C581,'Раздел 2'!D574:Q903,14,0)</f>
        <v>4757876.05</v>
      </c>
      <c r="N581" s="45">
        <f t="shared" si="43"/>
        <v>4757876.05</v>
      </c>
      <c r="O581" s="45">
        <v>0</v>
      </c>
      <c r="P581" s="45">
        <v>0</v>
      </c>
      <c r="Q581" s="45">
        <f t="shared" si="44"/>
        <v>0</v>
      </c>
      <c r="R581" s="57">
        <v>44927</v>
      </c>
      <c r="S581" s="57">
        <v>45291</v>
      </c>
      <c r="U581" s="143"/>
    </row>
    <row r="582" spans="1:21" ht="20.3" x14ac:dyDescent="0.35">
      <c r="A582" s="43">
        <f t="shared" si="41"/>
        <v>564</v>
      </c>
      <c r="B582" s="48" t="s">
        <v>2223</v>
      </c>
      <c r="C582" s="43">
        <v>35146</v>
      </c>
      <c r="D582" s="43" t="s">
        <v>1899</v>
      </c>
      <c r="E582" s="43">
        <v>1962</v>
      </c>
      <c r="F582" s="43" t="s">
        <v>2131</v>
      </c>
      <c r="G582" s="56" t="s">
        <v>2098</v>
      </c>
      <c r="H582" s="43">
        <v>4</v>
      </c>
      <c r="I582" s="43">
        <v>2</v>
      </c>
      <c r="J582" s="43" t="s">
        <v>2131</v>
      </c>
      <c r="K582" s="45">
        <v>1698.8</v>
      </c>
      <c r="L582" s="45">
        <v>1251.2</v>
      </c>
      <c r="M582" s="517">
        <f>VLOOKUP(C582,'Раздел 2'!D575:Q904,14,0)</f>
        <v>283239.68000000005</v>
      </c>
      <c r="N582" s="45">
        <f t="shared" si="43"/>
        <v>283239.68000000005</v>
      </c>
      <c r="O582" s="45">
        <v>0</v>
      </c>
      <c r="P582" s="45">
        <v>0</v>
      </c>
      <c r="Q582" s="45">
        <f t="shared" si="44"/>
        <v>0</v>
      </c>
      <c r="R582" s="57">
        <v>44927</v>
      </c>
      <c r="S582" s="57">
        <v>45291</v>
      </c>
      <c r="U582" s="143"/>
    </row>
    <row r="583" spans="1:21" ht="20.3" x14ac:dyDescent="0.35">
      <c r="A583" s="43">
        <f t="shared" si="41"/>
        <v>565</v>
      </c>
      <c r="B583" s="48" t="s">
        <v>2234</v>
      </c>
      <c r="C583" s="43">
        <v>35163</v>
      </c>
      <c r="D583" s="43" t="s">
        <v>1899</v>
      </c>
      <c r="E583" s="43">
        <v>1968</v>
      </c>
      <c r="F583" s="43" t="s">
        <v>2131</v>
      </c>
      <c r="G583" s="56" t="s">
        <v>2098</v>
      </c>
      <c r="H583" s="43">
        <v>4</v>
      </c>
      <c r="I583" s="43">
        <v>3</v>
      </c>
      <c r="J583" s="43" t="s">
        <v>2131</v>
      </c>
      <c r="K583" s="45">
        <v>3715.5</v>
      </c>
      <c r="L583" s="45">
        <v>2063.6999999999998</v>
      </c>
      <c r="M583" s="517">
        <f>VLOOKUP(C583,'Раздел 2'!D576:Q905,14,0)</f>
        <v>8701719.1099999994</v>
      </c>
      <c r="N583" s="45">
        <f t="shared" ref="N583:N589" si="45">M583</f>
        <v>8701719.1099999994</v>
      </c>
      <c r="O583" s="45">
        <v>0</v>
      </c>
      <c r="P583" s="45">
        <v>0</v>
      </c>
      <c r="Q583" s="45">
        <f t="shared" si="44"/>
        <v>0</v>
      </c>
      <c r="R583" s="57">
        <v>44927</v>
      </c>
      <c r="S583" s="57">
        <v>45291</v>
      </c>
      <c r="U583" s="143"/>
    </row>
    <row r="584" spans="1:21" ht="20.3" x14ac:dyDescent="0.35">
      <c r="A584" s="43">
        <f t="shared" si="41"/>
        <v>566</v>
      </c>
      <c r="B584" s="48" t="s">
        <v>1822</v>
      </c>
      <c r="C584" s="43">
        <v>35182</v>
      </c>
      <c r="D584" s="43" t="s">
        <v>1899</v>
      </c>
      <c r="E584" s="43">
        <v>1993</v>
      </c>
      <c r="F584" s="43" t="s">
        <v>2131</v>
      </c>
      <c r="G584" s="56" t="s">
        <v>2097</v>
      </c>
      <c r="H584" s="43">
        <v>9</v>
      </c>
      <c r="I584" s="43">
        <v>3</v>
      </c>
      <c r="J584" s="43">
        <v>3</v>
      </c>
      <c r="K584" s="45">
        <v>7456.9</v>
      </c>
      <c r="L584" s="45">
        <v>5609</v>
      </c>
      <c r="M584" s="517">
        <f>VLOOKUP(C584,'Раздел 2'!D577:Q906,14,0)</f>
        <v>6609440.870000001</v>
      </c>
      <c r="N584" s="45">
        <f t="shared" si="45"/>
        <v>6609440.870000001</v>
      </c>
      <c r="O584" s="45">
        <v>0</v>
      </c>
      <c r="P584" s="45">
        <v>0</v>
      </c>
      <c r="Q584" s="45">
        <f t="shared" si="44"/>
        <v>0</v>
      </c>
      <c r="R584" s="57">
        <v>44927</v>
      </c>
      <c r="S584" s="57">
        <v>45291</v>
      </c>
      <c r="U584" s="143"/>
    </row>
    <row r="585" spans="1:21" ht="20.3" x14ac:dyDescent="0.35">
      <c r="A585" s="43">
        <f t="shared" si="41"/>
        <v>567</v>
      </c>
      <c r="B585" s="47" t="s">
        <v>1706</v>
      </c>
      <c r="C585" s="43">
        <v>54906</v>
      </c>
      <c r="D585" s="43" t="s">
        <v>1899</v>
      </c>
      <c r="E585" s="43">
        <v>1880</v>
      </c>
      <c r="F585" s="43" t="s">
        <v>2131</v>
      </c>
      <c r="G585" s="56" t="s">
        <v>2098</v>
      </c>
      <c r="H585" s="43">
        <v>2</v>
      </c>
      <c r="I585" s="43">
        <v>1</v>
      </c>
      <c r="J585" s="43" t="s">
        <v>2131</v>
      </c>
      <c r="K585" s="45">
        <v>1316.7</v>
      </c>
      <c r="L585" s="45">
        <v>1316.7</v>
      </c>
      <c r="M585" s="517">
        <f>VLOOKUP(C585,'Раздел 2'!D578:Q907,14,0)</f>
        <v>241697.84</v>
      </c>
      <c r="N585" s="45">
        <f t="shared" si="45"/>
        <v>241697.84</v>
      </c>
      <c r="O585" s="45">
        <v>0</v>
      </c>
      <c r="P585" s="45">
        <v>0</v>
      </c>
      <c r="Q585" s="45">
        <f t="shared" si="44"/>
        <v>0</v>
      </c>
      <c r="R585" s="57">
        <v>44927</v>
      </c>
      <c r="S585" s="57">
        <v>45291</v>
      </c>
      <c r="U585" s="143"/>
    </row>
    <row r="586" spans="1:21" ht="20.3" x14ac:dyDescent="0.35">
      <c r="A586" s="43">
        <f t="shared" ref="A586:A643" si="46">A585+1</f>
        <v>568</v>
      </c>
      <c r="B586" s="48" t="s">
        <v>2228</v>
      </c>
      <c r="C586" s="43">
        <v>35283</v>
      </c>
      <c r="D586" s="43" t="s">
        <v>1899</v>
      </c>
      <c r="E586" s="43">
        <v>1917</v>
      </c>
      <c r="F586" s="43" t="s">
        <v>2131</v>
      </c>
      <c r="G586" s="56" t="s">
        <v>2098</v>
      </c>
      <c r="H586" s="43">
        <v>4</v>
      </c>
      <c r="I586" s="43">
        <v>3</v>
      </c>
      <c r="J586" s="43" t="s">
        <v>2131</v>
      </c>
      <c r="K586" s="45">
        <v>2105.1</v>
      </c>
      <c r="L586" s="45">
        <v>1809.3</v>
      </c>
      <c r="M586" s="517">
        <f>VLOOKUP(C586,'Раздел 2'!D579:Q908,14,0)</f>
        <v>103273.54</v>
      </c>
      <c r="N586" s="45">
        <f t="shared" si="45"/>
        <v>103273.54</v>
      </c>
      <c r="O586" s="45">
        <v>0</v>
      </c>
      <c r="P586" s="45">
        <v>0</v>
      </c>
      <c r="Q586" s="45">
        <f t="shared" si="44"/>
        <v>0</v>
      </c>
      <c r="R586" s="57">
        <v>44927</v>
      </c>
      <c r="S586" s="57">
        <v>45291</v>
      </c>
      <c r="U586" s="143"/>
    </row>
    <row r="587" spans="1:21" ht="20.3" x14ac:dyDescent="0.35">
      <c r="A587" s="43">
        <f t="shared" si="46"/>
        <v>569</v>
      </c>
      <c r="B587" s="48" t="s">
        <v>2202</v>
      </c>
      <c r="C587" s="43">
        <v>35404</v>
      </c>
      <c r="D587" s="43" t="s">
        <v>1899</v>
      </c>
      <c r="E587" s="43">
        <v>1966</v>
      </c>
      <c r="F587" s="43" t="s">
        <v>2131</v>
      </c>
      <c r="G587" s="56" t="s">
        <v>2097</v>
      </c>
      <c r="H587" s="43">
        <v>4</v>
      </c>
      <c r="I587" s="43">
        <v>3</v>
      </c>
      <c r="J587" s="43" t="s">
        <v>2131</v>
      </c>
      <c r="K587" s="45">
        <v>2278.4</v>
      </c>
      <c r="L587" s="45">
        <v>2278.4</v>
      </c>
      <c r="M587" s="517">
        <f>VLOOKUP(C587,'Раздел 2'!D580:Q909,14,0)</f>
        <v>1022241.5</v>
      </c>
      <c r="N587" s="45">
        <f t="shared" si="45"/>
        <v>1022241.5</v>
      </c>
      <c r="O587" s="45">
        <v>0</v>
      </c>
      <c r="P587" s="45">
        <v>0</v>
      </c>
      <c r="Q587" s="45">
        <f t="shared" si="44"/>
        <v>0</v>
      </c>
      <c r="R587" s="57">
        <v>44927</v>
      </c>
      <c r="S587" s="57">
        <v>45291</v>
      </c>
      <c r="U587" s="143"/>
    </row>
    <row r="588" spans="1:21" ht="20.3" x14ac:dyDescent="0.35">
      <c r="A588" s="43">
        <f t="shared" si="46"/>
        <v>570</v>
      </c>
      <c r="B588" s="48" t="s">
        <v>2204</v>
      </c>
      <c r="C588" s="43">
        <v>35578</v>
      </c>
      <c r="D588" s="43" t="s">
        <v>1899</v>
      </c>
      <c r="E588" s="43">
        <v>1960</v>
      </c>
      <c r="F588" s="43" t="s">
        <v>2131</v>
      </c>
      <c r="G588" s="56" t="s">
        <v>2098</v>
      </c>
      <c r="H588" s="43">
        <v>4</v>
      </c>
      <c r="I588" s="43">
        <v>5</v>
      </c>
      <c r="J588" s="43" t="s">
        <v>2131</v>
      </c>
      <c r="K588" s="45">
        <v>3608</v>
      </c>
      <c r="L588" s="45">
        <v>3337.7</v>
      </c>
      <c r="M588" s="517">
        <f>VLOOKUP(C588,'Раздел 2'!D581:Q910,14,0)</f>
        <v>3933846.1100000003</v>
      </c>
      <c r="N588" s="45">
        <f t="shared" si="45"/>
        <v>3933846.1100000003</v>
      </c>
      <c r="O588" s="45">
        <v>0</v>
      </c>
      <c r="P588" s="45">
        <v>0</v>
      </c>
      <c r="Q588" s="45">
        <f t="shared" si="44"/>
        <v>0</v>
      </c>
      <c r="R588" s="57">
        <v>44927</v>
      </c>
      <c r="S588" s="57">
        <v>45291</v>
      </c>
      <c r="U588" s="143"/>
    </row>
    <row r="589" spans="1:21" ht="20.3" x14ac:dyDescent="0.35">
      <c r="A589" s="43">
        <f t="shared" si="46"/>
        <v>571</v>
      </c>
      <c r="B589" s="48" t="s">
        <v>2400</v>
      </c>
      <c r="C589" s="43">
        <v>35581</v>
      </c>
      <c r="D589" s="43" t="s">
        <v>1899</v>
      </c>
      <c r="E589" s="43">
        <v>1911</v>
      </c>
      <c r="F589" s="43" t="s">
        <v>2131</v>
      </c>
      <c r="G589" s="56" t="s">
        <v>2103</v>
      </c>
      <c r="H589" s="43">
        <v>2</v>
      </c>
      <c r="I589" s="43">
        <v>1</v>
      </c>
      <c r="J589" s="43" t="s">
        <v>2131</v>
      </c>
      <c r="K589" s="45">
        <v>353.36</v>
      </c>
      <c r="L589" s="45">
        <v>316.60000000000002</v>
      </c>
      <c r="M589" s="517">
        <f>VLOOKUP(C589,'Раздел 2'!D582:Q911,14,0)</f>
        <v>647223.6399999999</v>
      </c>
      <c r="N589" s="45">
        <f t="shared" si="45"/>
        <v>647223.6399999999</v>
      </c>
      <c r="O589" s="45">
        <v>0</v>
      </c>
      <c r="P589" s="45">
        <v>0</v>
      </c>
      <c r="Q589" s="45">
        <f t="shared" si="44"/>
        <v>0</v>
      </c>
      <c r="R589" s="57">
        <v>44927</v>
      </c>
      <c r="S589" s="57">
        <v>45291</v>
      </c>
      <c r="U589" s="143"/>
    </row>
    <row r="590" spans="1:21" ht="20.3" x14ac:dyDescent="0.35">
      <c r="A590" s="43">
        <f t="shared" si="46"/>
        <v>572</v>
      </c>
      <c r="B590" s="48" t="s">
        <v>2402</v>
      </c>
      <c r="C590" s="43">
        <v>35588</v>
      </c>
      <c r="D590" s="43" t="s">
        <v>1899</v>
      </c>
      <c r="E590" s="43">
        <v>1917</v>
      </c>
      <c r="F590" s="43" t="s">
        <v>2131</v>
      </c>
      <c r="G590" s="56" t="s">
        <v>2103</v>
      </c>
      <c r="H590" s="43">
        <v>2</v>
      </c>
      <c r="I590" s="43">
        <v>1</v>
      </c>
      <c r="J590" s="43" t="s">
        <v>2131</v>
      </c>
      <c r="K590" s="45">
        <v>256.95999999999998</v>
      </c>
      <c r="L590" s="45">
        <v>256.95999999999998</v>
      </c>
      <c r="M590" s="517">
        <f>VLOOKUP(C590,'Раздел 2'!D583:Q912,14,0)</f>
        <v>5306881.7100000009</v>
      </c>
      <c r="N590" s="45">
        <f>M590-O590</f>
        <v>721907.28000000119</v>
      </c>
      <c r="O590" s="45">
        <v>4584974.43</v>
      </c>
      <c r="P590" s="45">
        <v>0</v>
      </c>
      <c r="Q590" s="45">
        <f t="shared" si="44"/>
        <v>0</v>
      </c>
      <c r="R590" s="57">
        <v>44927</v>
      </c>
      <c r="S590" s="57">
        <v>45291</v>
      </c>
      <c r="U590" s="143"/>
    </row>
    <row r="591" spans="1:21" ht="20.3" x14ac:dyDescent="0.35">
      <c r="A591" s="43">
        <f t="shared" si="46"/>
        <v>573</v>
      </c>
      <c r="B591" s="48" t="s">
        <v>2211</v>
      </c>
      <c r="C591" s="43">
        <v>35591</v>
      </c>
      <c r="D591" s="43" t="s">
        <v>1899</v>
      </c>
      <c r="E591" s="43">
        <v>1957</v>
      </c>
      <c r="F591" s="43" t="s">
        <v>2131</v>
      </c>
      <c r="G591" s="56" t="s">
        <v>2098</v>
      </c>
      <c r="H591" s="43">
        <v>4</v>
      </c>
      <c r="I591" s="43">
        <v>3</v>
      </c>
      <c r="J591" s="43" t="s">
        <v>2131</v>
      </c>
      <c r="K591" s="45">
        <v>2646.4</v>
      </c>
      <c r="L591" s="45">
        <v>2375.9</v>
      </c>
      <c r="M591" s="517">
        <f>VLOOKUP(C591,'Раздел 2'!D584:Q913,14,0)</f>
        <v>553297.82000000007</v>
      </c>
      <c r="N591" s="45">
        <f t="shared" ref="N591:N612" si="47">M591</f>
        <v>553297.82000000007</v>
      </c>
      <c r="O591" s="45">
        <v>0</v>
      </c>
      <c r="P591" s="45">
        <v>0</v>
      </c>
      <c r="Q591" s="45">
        <f t="shared" si="44"/>
        <v>0</v>
      </c>
      <c r="R591" s="57">
        <v>44927</v>
      </c>
      <c r="S591" s="57">
        <v>45291</v>
      </c>
      <c r="U591" s="143"/>
    </row>
    <row r="592" spans="1:21" ht="20.3" x14ac:dyDescent="0.35">
      <c r="A592" s="43">
        <f t="shared" si="46"/>
        <v>574</v>
      </c>
      <c r="B592" s="48" t="s">
        <v>3088</v>
      </c>
      <c r="C592" s="43">
        <v>35670</v>
      </c>
      <c r="D592" s="43" t="s">
        <v>1899</v>
      </c>
      <c r="E592" s="43">
        <v>1983</v>
      </c>
      <c r="F592" s="43" t="s">
        <v>2131</v>
      </c>
      <c r="G592" s="56" t="s">
        <v>2097</v>
      </c>
      <c r="H592" s="43">
        <v>9</v>
      </c>
      <c r="I592" s="43">
        <v>11</v>
      </c>
      <c r="J592" s="43" t="s">
        <v>2131</v>
      </c>
      <c r="K592" s="45">
        <v>29704.65</v>
      </c>
      <c r="L592" s="45">
        <v>21005.65</v>
      </c>
      <c r="M592" s="517">
        <f>VLOOKUP(C592,'Раздел 2'!D585:Q914,14,0)</f>
        <v>33699627.940000005</v>
      </c>
      <c r="N592" s="45">
        <f t="shared" si="47"/>
        <v>33699627.940000005</v>
      </c>
      <c r="O592" s="45">
        <v>0</v>
      </c>
      <c r="P592" s="45">
        <v>0</v>
      </c>
      <c r="Q592" s="45">
        <f t="shared" si="44"/>
        <v>0</v>
      </c>
      <c r="R592" s="57">
        <v>44927</v>
      </c>
      <c r="S592" s="57">
        <v>45291</v>
      </c>
      <c r="U592" s="143"/>
    </row>
    <row r="593" spans="1:21" ht="20.3" x14ac:dyDescent="0.35">
      <c r="A593" s="43">
        <f t="shared" si="46"/>
        <v>575</v>
      </c>
      <c r="B593" s="48" t="s">
        <v>2200</v>
      </c>
      <c r="C593" s="43">
        <v>35711</v>
      </c>
      <c r="D593" s="43" t="s">
        <v>1899</v>
      </c>
      <c r="E593" s="43">
        <v>1954</v>
      </c>
      <c r="F593" s="43" t="s">
        <v>2131</v>
      </c>
      <c r="G593" s="56" t="s">
        <v>2098</v>
      </c>
      <c r="H593" s="43">
        <v>3</v>
      </c>
      <c r="I593" s="43">
        <v>2</v>
      </c>
      <c r="J593" s="43" t="s">
        <v>2131</v>
      </c>
      <c r="K593" s="45">
        <v>992.2</v>
      </c>
      <c r="L593" s="45">
        <v>909.1</v>
      </c>
      <c r="M593" s="517">
        <f>VLOOKUP(C593,'Раздел 2'!D586:Q915,14,0)</f>
        <v>348724.2699999999</v>
      </c>
      <c r="N593" s="45">
        <f t="shared" si="47"/>
        <v>348724.2699999999</v>
      </c>
      <c r="O593" s="45">
        <v>0</v>
      </c>
      <c r="P593" s="45">
        <v>0</v>
      </c>
      <c r="Q593" s="45">
        <f t="shared" si="44"/>
        <v>0</v>
      </c>
      <c r="R593" s="57">
        <v>44927</v>
      </c>
      <c r="S593" s="57">
        <v>45291</v>
      </c>
      <c r="U593" s="143"/>
    </row>
    <row r="594" spans="1:21" ht="24.05" customHeight="1" x14ac:dyDescent="0.35">
      <c r="A594" s="43">
        <f t="shared" si="46"/>
        <v>576</v>
      </c>
      <c r="B594" s="48" t="s">
        <v>3192</v>
      </c>
      <c r="C594" s="43">
        <v>54932</v>
      </c>
      <c r="D594" s="43" t="s">
        <v>1900</v>
      </c>
      <c r="E594" s="43">
        <v>2015</v>
      </c>
      <c r="F594" s="43" t="s">
        <v>2131</v>
      </c>
      <c r="G594" s="56" t="s">
        <v>2876</v>
      </c>
      <c r="H594" s="43">
        <v>6</v>
      </c>
      <c r="I594" s="43">
        <v>1</v>
      </c>
      <c r="J594" s="43" t="s">
        <v>2131</v>
      </c>
      <c r="K594" s="45">
        <v>1106.4000000000001</v>
      </c>
      <c r="L594" s="43" t="s">
        <v>2131</v>
      </c>
      <c r="M594" s="517">
        <f>VLOOKUP(C594,'Раздел 2'!D587:Q916,14,0)</f>
        <v>100000</v>
      </c>
      <c r="N594" s="45">
        <f t="shared" si="47"/>
        <v>100000</v>
      </c>
      <c r="O594" s="45">
        <v>0</v>
      </c>
      <c r="P594" s="45">
        <v>0</v>
      </c>
      <c r="Q594" s="45">
        <f t="shared" si="44"/>
        <v>0</v>
      </c>
      <c r="R594" s="57">
        <v>44927</v>
      </c>
      <c r="S594" s="57">
        <v>45291</v>
      </c>
      <c r="U594" s="143"/>
    </row>
    <row r="595" spans="1:21" ht="20.3" x14ac:dyDescent="0.35">
      <c r="A595" s="43">
        <f>A594+1</f>
        <v>577</v>
      </c>
      <c r="B595" s="48" t="s">
        <v>2183</v>
      </c>
      <c r="C595" s="43">
        <v>36075</v>
      </c>
      <c r="D595" s="43" t="s">
        <v>1899</v>
      </c>
      <c r="E595" s="43">
        <v>1962</v>
      </c>
      <c r="F595" s="43" t="s">
        <v>2131</v>
      </c>
      <c r="G595" s="56" t="s">
        <v>2098</v>
      </c>
      <c r="H595" s="43">
        <v>5</v>
      </c>
      <c r="I595" s="43">
        <v>5</v>
      </c>
      <c r="J595" s="43" t="s">
        <v>2131</v>
      </c>
      <c r="K595" s="45">
        <v>5719.9</v>
      </c>
      <c r="L595" s="45">
        <v>4354.6000000000004</v>
      </c>
      <c r="M595" s="517">
        <f>VLOOKUP(C595,'Раздел 2'!D588:Q917,14,0)</f>
        <v>94526.399999999994</v>
      </c>
      <c r="N595" s="45">
        <f t="shared" si="47"/>
        <v>94526.399999999994</v>
      </c>
      <c r="O595" s="45">
        <v>0</v>
      </c>
      <c r="P595" s="45">
        <v>0</v>
      </c>
      <c r="Q595" s="45">
        <f t="shared" si="44"/>
        <v>0</v>
      </c>
      <c r="R595" s="57">
        <v>44927</v>
      </c>
      <c r="S595" s="57">
        <v>45291</v>
      </c>
      <c r="U595" s="143"/>
    </row>
    <row r="596" spans="1:21" ht="20.3" x14ac:dyDescent="0.35">
      <c r="A596" s="43">
        <f t="shared" si="46"/>
        <v>578</v>
      </c>
      <c r="B596" s="48" t="s">
        <v>2209</v>
      </c>
      <c r="C596" s="43">
        <v>36169</v>
      </c>
      <c r="D596" s="43" t="s">
        <v>1899</v>
      </c>
      <c r="E596" s="43">
        <v>1955</v>
      </c>
      <c r="F596" s="43" t="s">
        <v>2131</v>
      </c>
      <c r="G596" s="56" t="s">
        <v>2098</v>
      </c>
      <c r="H596" s="43">
        <v>3</v>
      </c>
      <c r="I596" s="43">
        <v>3</v>
      </c>
      <c r="J596" s="43" t="s">
        <v>2131</v>
      </c>
      <c r="K596" s="45">
        <v>2035.8</v>
      </c>
      <c r="L596" s="45">
        <v>1289.2</v>
      </c>
      <c r="M596" s="517">
        <f>VLOOKUP(C596,'Раздел 2'!D589:Q918,14,0)</f>
        <v>2896224.2500000005</v>
      </c>
      <c r="N596" s="45">
        <f t="shared" si="47"/>
        <v>2896224.2500000005</v>
      </c>
      <c r="O596" s="45">
        <v>0</v>
      </c>
      <c r="P596" s="45">
        <v>0</v>
      </c>
      <c r="Q596" s="45">
        <f t="shared" si="44"/>
        <v>0</v>
      </c>
      <c r="R596" s="57">
        <v>44927</v>
      </c>
      <c r="S596" s="57">
        <v>45291</v>
      </c>
      <c r="U596" s="143"/>
    </row>
    <row r="597" spans="1:21" ht="20.3" x14ac:dyDescent="0.35">
      <c r="A597" s="43">
        <f t="shared" si="46"/>
        <v>579</v>
      </c>
      <c r="B597" s="47" t="s">
        <v>2373</v>
      </c>
      <c r="C597" s="43">
        <v>36220</v>
      </c>
      <c r="D597" s="43" t="s">
        <v>1899</v>
      </c>
      <c r="E597" s="43">
        <v>1935</v>
      </c>
      <c r="F597" s="43" t="s">
        <v>2131</v>
      </c>
      <c r="G597" s="56" t="s">
        <v>2098</v>
      </c>
      <c r="H597" s="43">
        <v>4</v>
      </c>
      <c r="I597" s="43">
        <v>3</v>
      </c>
      <c r="J597" s="43" t="s">
        <v>2131</v>
      </c>
      <c r="K597" s="45">
        <v>2778.49</v>
      </c>
      <c r="L597" s="45">
        <v>2451.1</v>
      </c>
      <c r="M597" s="517">
        <f>VLOOKUP(C597,'Раздел 2'!D590:Q919,14,0)</f>
        <v>4399640.12</v>
      </c>
      <c r="N597" s="45">
        <f t="shared" si="47"/>
        <v>4399640.12</v>
      </c>
      <c r="O597" s="45">
        <v>0</v>
      </c>
      <c r="P597" s="45">
        <v>0</v>
      </c>
      <c r="Q597" s="45">
        <f t="shared" si="44"/>
        <v>0</v>
      </c>
      <c r="R597" s="57">
        <v>44927</v>
      </c>
      <c r="S597" s="57">
        <v>45291</v>
      </c>
      <c r="U597" s="143"/>
    </row>
    <row r="598" spans="1:21" ht="20.3" x14ac:dyDescent="0.35">
      <c r="A598" s="43">
        <f t="shared" si="46"/>
        <v>580</v>
      </c>
      <c r="B598" s="48" t="s">
        <v>2180</v>
      </c>
      <c r="C598" s="43">
        <v>36347</v>
      </c>
      <c r="D598" s="43" t="s">
        <v>1899</v>
      </c>
      <c r="E598" s="43">
        <v>1962</v>
      </c>
      <c r="F598" s="43" t="s">
        <v>2131</v>
      </c>
      <c r="G598" s="56" t="s">
        <v>2098</v>
      </c>
      <c r="H598" s="43">
        <v>4</v>
      </c>
      <c r="I598" s="43">
        <v>3</v>
      </c>
      <c r="J598" s="43" t="s">
        <v>2131</v>
      </c>
      <c r="K598" s="45">
        <v>3928.1</v>
      </c>
      <c r="L598" s="45">
        <v>2357.3000000000002</v>
      </c>
      <c r="M598" s="517">
        <f>VLOOKUP(C598,'Раздел 2'!D591:Q920,14,0)</f>
        <v>2416806.7599999998</v>
      </c>
      <c r="N598" s="45">
        <f t="shared" si="47"/>
        <v>2416806.7599999998</v>
      </c>
      <c r="O598" s="45">
        <v>0</v>
      </c>
      <c r="P598" s="45">
        <v>0</v>
      </c>
      <c r="Q598" s="45">
        <f t="shared" ref="Q598:Q629" si="48">P598</f>
        <v>0</v>
      </c>
      <c r="R598" s="57">
        <v>44927</v>
      </c>
      <c r="S598" s="57">
        <v>45291</v>
      </c>
      <c r="U598" s="143"/>
    </row>
    <row r="599" spans="1:21" ht="20.3" x14ac:dyDescent="0.35">
      <c r="A599" s="43">
        <f t="shared" si="46"/>
        <v>581</v>
      </c>
      <c r="B599" s="48" t="s">
        <v>3090</v>
      </c>
      <c r="C599" s="43">
        <v>36362</v>
      </c>
      <c r="D599" s="43" t="s">
        <v>1899</v>
      </c>
      <c r="E599" s="43">
        <v>1963</v>
      </c>
      <c r="F599" s="43" t="s">
        <v>2131</v>
      </c>
      <c r="G599" s="56" t="s">
        <v>2097</v>
      </c>
      <c r="H599" s="43">
        <v>5</v>
      </c>
      <c r="I599" s="43">
        <v>6</v>
      </c>
      <c r="J599" s="43" t="s">
        <v>2131</v>
      </c>
      <c r="K599" s="45">
        <v>8484.7000000000007</v>
      </c>
      <c r="L599" s="45">
        <v>5344.7</v>
      </c>
      <c r="M599" s="517">
        <f>VLOOKUP(C599,'Раздел 2'!D592:Q921,14,0)</f>
        <v>870100.73</v>
      </c>
      <c r="N599" s="45">
        <f t="shared" si="47"/>
        <v>870100.73</v>
      </c>
      <c r="O599" s="45">
        <v>0</v>
      </c>
      <c r="P599" s="45">
        <v>0</v>
      </c>
      <c r="Q599" s="45">
        <f t="shared" si="48"/>
        <v>0</v>
      </c>
      <c r="R599" s="57">
        <v>44927</v>
      </c>
      <c r="S599" s="57">
        <v>45291</v>
      </c>
      <c r="U599" s="143"/>
    </row>
    <row r="600" spans="1:21" ht="20.3" x14ac:dyDescent="0.35">
      <c r="A600" s="43">
        <f t="shared" si="46"/>
        <v>582</v>
      </c>
      <c r="B600" s="48" t="s">
        <v>3799</v>
      </c>
      <c r="C600" s="43">
        <v>36376</v>
      </c>
      <c r="D600" s="43" t="s">
        <v>1899</v>
      </c>
      <c r="E600" s="43">
        <v>1964</v>
      </c>
      <c r="F600" s="43" t="s">
        <v>2131</v>
      </c>
      <c r="G600" s="56" t="s">
        <v>2097</v>
      </c>
      <c r="H600" s="43">
        <v>5</v>
      </c>
      <c r="I600" s="43">
        <v>6</v>
      </c>
      <c r="J600" s="43" t="s">
        <v>2131</v>
      </c>
      <c r="K600" s="45">
        <v>8419.4</v>
      </c>
      <c r="L600" s="45">
        <v>5293</v>
      </c>
      <c r="M600" s="517">
        <f>VLOOKUP(C600,'Раздел 2'!D593:Q922,14,0)</f>
        <v>3388176.1599999997</v>
      </c>
      <c r="N600" s="45">
        <f t="shared" si="47"/>
        <v>3388176.1599999997</v>
      </c>
      <c r="O600" s="45">
        <v>0</v>
      </c>
      <c r="P600" s="45">
        <v>0</v>
      </c>
      <c r="Q600" s="45">
        <f t="shared" si="48"/>
        <v>0</v>
      </c>
      <c r="R600" s="57">
        <v>44927</v>
      </c>
      <c r="S600" s="57">
        <v>45291</v>
      </c>
      <c r="U600" s="143"/>
    </row>
    <row r="601" spans="1:21" ht="20.3" x14ac:dyDescent="0.35">
      <c r="A601" s="43">
        <f t="shared" si="46"/>
        <v>583</v>
      </c>
      <c r="B601" s="48" t="s">
        <v>2237</v>
      </c>
      <c r="C601" s="43">
        <v>36277</v>
      </c>
      <c r="D601" s="43" t="s">
        <v>1899</v>
      </c>
      <c r="E601" s="43">
        <v>1954</v>
      </c>
      <c r="F601" s="43" t="s">
        <v>2131</v>
      </c>
      <c r="G601" s="56" t="s">
        <v>2098</v>
      </c>
      <c r="H601" s="43">
        <v>2</v>
      </c>
      <c r="I601" s="43">
        <v>1</v>
      </c>
      <c r="J601" s="43" t="s">
        <v>2131</v>
      </c>
      <c r="K601" s="45">
        <v>1008.9</v>
      </c>
      <c r="L601" s="45">
        <v>672.6</v>
      </c>
      <c r="M601" s="517">
        <f>VLOOKUP(C601,'Раздел 2'!D594:Q923,14,0)</f>
        <v>182736.16999999998</v>
      </c>
      <c r="N601" s="45">
        <f t="shared" si="47"/>
        <v>182736.16999999998</v>
      </c>
      <c r="O601" s="45">
        <v>0</v>
      </c>
      <c r="P601" s="45">
        <v>0</v>
      </c>
      <c r="Q601" s="45">
        <f t="shared" si="48"/>
        <v>0</v>
      </c>
      <c r="R601" s="57">
        <v>44927</v>
      </c>
      <c r="S601" s="57">
        <v>45291</v>
      </c>
      <c r="U601" s="143"/>
    </row>
    <row r="602" spans="1:21" ht="20.3" x14ac:dyDescent="0.35">
      <c r="A602" s="43">
        <f t="shared" si="46"/>
        <v>584</v>
      </c>
      <c r="B602" s="47" t="s">
        <v>414</v>
      </c>
      <c r="C602" s="43">
        <v>55459</v>
      </c>
      <c r="D602" s="43" t="s">
        <v>1899</v>
      </c>
      <c r="E602" s="43">
        <v>1961</v>
      </c>
      <c r="F602" s="43" t="s">
        <v>2131</v>
      </c>
      <c r="G602" s="56" t="s">
        <v>2878</v>
      </c>
      <c r="H602" s="43">
        <v>2</v>
      </c>
      <c r="I602" s="43">
        <v>1</v>
      </c>
      <c r="J602" s="43" t="s">
        <v>2131</v>
      </c>
      <c r="K602" s="45">
        <v>414.4</v>
      </c>
      <c r="L602" s="45">
        <v>285.7</v>
      </c>
      <c r="M602" s="517">
        <f>VLOOKUP(C602,'Раздел 2'!D595:Q924,14,0)</f>
        <v>692888.5199999999</v>
      </c>
      <c r="N602" s="45">
        <f t="shared" si="47"/>
        <v>692888.5199999999</v>
      </c>
      <c r="O602" s="45">
        <v>0</v>
      </c>
      <c r="P602" s="45">
        <v>0</v>
      </c>
      <c r="Q602" s="45">
        <f t="shared" si="48"/>
        <v>0</v>
      </c>
      <c r="R602" s="57">
        <v>44927</v>
      </c>
      <c r="S602" s="57">
        <v>45291</v>
      </c>
      <c r="U602" s="143"/>
    </row>
    <row r="603" spans="1:21" ht="20.3" x14ac:dyDescent="0.35">
      <c r="A603" s="43">
        <f t="shared" si="46"/>
        <v>585</v>
      </c>
      <c r="B603" s="48" t="s">
        <v>2214</v>
      </c>
      <c r="C603" s="43">
        <v>36502</v>
      </c>
      <c r="D603" s="43" t="s">
        <v>1899</v>
      </c>
      <c r="E603" s="43">
        <v>1972</v>
      </c>
      <c r="F603" s="43" t="s">
        <v>2131</v>
      </c>
      <c r="G603" s="56" t="s">
        <v>2097</v>
      </c>
      <c r="H603" s="43">
        <v>5</v>
      </c>
      <c r="I603" s="43">
        <v>4</v>
      </c>
      <c r="J603" s="43" t="s">
        <v>2131</v>
      </c>
      <c r="K603" s="45">
        <v>6225.9</v>
      </c>
      <c r="L603" s="45">
        <v>3936.2</v>
      </c>
      <c r="M603" s="517">
        <f>VLOOKUP(C603,'Раздел 2'!D596:Q925,14,0)</f>
        <v>15703206.729999999</v>
      </c>
      <c r="N603" s="45">
        <f t="shared" si="47"/>
        <v>15703206.729999999</v>
      </c>
      <c r="O603" s="45">
        <v>0</v>
      </c>
      <c r="P603" s="45">
        <v>0</v>
      </c>
      <c r="Q603" s="45">
        <f t="shared" si="48"/>
        <v>0</v>
      </c>
      <c r="R603" s="57">
        <v>44927</v>
      </c>
      <c r="S603" s="57">
        <v>45291</v>
      </c>
      <c r="U603" s="143"/>
    </row>
    <row r="604" spans="1:21" ht="20.3" x14ac:dyDescent="0.35">
      <c r="A604" s="43">
        <f t="shared" si="46"/>
        <v>586</v>
      </c>
      <c r="B604" s="48" t="s">
        <v>2240</v>
      </c>
      <c r="C604" s="43">
        <v>36567</v>
      </c>
      <c r="D604" s="43" t="s">
        <v>1899</v>
      </c>
      <c r="E604" s="43">
        <v>1960</v>
      </c>
      <c r="F604" s="43" t="s">
        <v>2131</v>
      </c>
      <c r="G604" s="56" t="s">
        <v>2098</v>
      </c>
      <c r="H604" s="43">
        <v>4</v>
      </c>
      <c r="I604" s="43">
        <v>3</v>
      </c>
      <c r="J604" s="43" t="s">
        <v>2131</v>
      </c>
      <c r="K604" s="45">
        <v>2812.4</v>
      </c>
      <c r="L604" s="45">
        <v>1969.5</v>
      </c>
      <c r="M604" s="517">
        <f>VLOOKUP(C604,'Раздел 2'!D597:Q926,14,0)</f>
        <v>336390.11000000004</v>
      </c>
      <c r="N604" s="45">
        <f t="shared" si="47"/>
        <v>336390.11000000004</v>
      </c>
      <c r="O604" s="45">
        <v>0</v>
      </c>
      <c r="P604" s="45">
        <v>0</v>
      </c>
      <c r="Q604" s="45">
        <f t="shared" si="48"/>
        <v>0</v>
      </c>
      <c r="R604" s="57">
        <v>44927</v>
      </c>
      <c r="S604" s="57">
        <v>45291</v>
      </c>
      <c r="U604" s="143"/>
    </row>
    <row r="605" spans="1:21" ht="20.3" x14ac:dyDescent="0.35">
      <c r="A605" s="43">
        <f t="shared" si="46"/>
        <v>587</v>
      </c>
      <c r="B605" s="48" t="s">
        <v>2213</v>
      </c>
      <c r="C605" s="43">
        <v>36583</v>
      </c>
      <c r="D605" s="43" t="s">
        <v>1899</v>
      </c>
      <c r="E605" s="43">
        <v>1958</v>
      </c>
      <c r="F605" s="43" t="s">
        <v>2131</v>
      </c>
      <c r="G605" s="56" t="s">
        <v>2098</v>
      </c>
      <c r="H605" s="43">
        <v>4</v>
      </c>
      <c r="I605" s="43">
        <v>2</v>
      </c>
      <c r="J605" s="43" t="s">
        <v>2131</v>
      </c>
      <c r="K605" s="45">
        <v>1603.2</v>
      </c>
      <c r="L605" s="45">
        <v>1241.9000000000001</v>
      </c>
      <c r="M605" s="517">
        <f>VLOOKUP(C605,'Раздел 2'!D598:Q927,14,0)</f>
        <v>73111.199999999997</v>
      </c>
      <c r="N605" s="45">
        <f t="shared" si="47"/>
        <v>73111.199999999997</v>
      </c>
      <c r="O605" s="45">
        <v>0</v>
      </c>
      <c r="P605" s="45">
        <v>0</v>
      </c>
      <c r="Q605" s="45">
        <f t="shared" si="48"/>
        <v>0</v>
      </c>
      <c r="R605" s="57">
        <v>44927</v>
      </c>
      <c r="S605" s="57">
        <v>45291</v>
      </c>
      <c r="U605" s="143"/>
    </row>
    <row r="606" spans="1:21" ht="20.3" x14ac:dyDescent="0.35">
      <c r="A606" s="43">
        <f t="shared" si="46"/>
        <v>588</v>
      </c>
      <c r="B606" s="48" t="s">
        <v>2245</v>
      </c>
      <c r="C606" s="43">
        <v>36558</v>
      </c>
      <c r="D606" s="43" t="s">
        <v>1899</v>
      </c>
      <c r="E606" s="43">
        <v>1961</v>
      </c>
      <c r="F606" s="43" t="s">
        <v>2131</v>
      </c>
      <c r="G606" s="56" t="s">
        <v>2097</v>
      </c>
      <c r="H606" s="43">
        <v>5</v>
      </c>
      <c r="I606" s="43">
        <v>4</v>
      </c>
      <c r="J606" s="43" t="s">
        <v>2131</v>
      </c>
      <c r="K606" s="45">
        <v>5763.9</v>
      </c>
      <c r="L606" s="45">
        <v>3641.1</v>
      </c>
      <c r="M606" s="517">
        <f>VLOOKUP(C606,'Раздел 2'!D599:Q928,14,0)</f>
        <v>291812.51</v>
      </c>
      <c r="N606" s="45">
        <f t="shared" si="47"/>
        <v>291812.51</v>
      </c>
      <c r="O606" s="45">
        <v>0</v>
      </c>
      <c r="P606" s="45">
        <v>0</v>
      </c>
      <c r="Q606" s="45">
        <f t="shared" si="48"/>
        <v>0</v>
      </c>
      <c r="R606" s="57">
        <v>44927</v>
      </c>
      <c r="S606" s="57">
        <v>45291</v>
      </c>
      <c r="U606" s="143"/>
    </row>
    <row r="607" spans="1:21" ht="20.3" x14ac:dyDescent="0.35">
      <c r="A607" s="43">
        <f t="shared" si="46"/>
        <v>589</v>
      </c>
      <c r="B607" s="48" t="s">
        <v>1837</v>
      </c>
      <c r="C607" s="43">
        <v>36566</v>
      </c>
      <c r="D607" s="43" t="s">
        <v>1899</v>
      </c>
      <c r="E607" s="43">
        <v>1968</v>
      </c>
      <c r="F607" s="43" t="s">
        <v>2131</v>
      </c>
      <c r="G607" s="56" t="s">
        <v>2097</v>
      </c>
      <c r="H607" s="43">
        <v>5</v>
      </c>
      <c r="I607" s="43">
        <v>4</v>
      </c>
      <c r="J607" s="43" t="s">
        <v>2131</v>
      </c>
      <c r="K607" s="45">
        <v>5733.1</v>
      </c>
      <c r="L607" s="45">
        <v>3625.1</v>
      </c>
      <c r="M607" s="517">
        <f>VLOOKUP(C607,'Раздел 2'!D600:Q929,14,0)</f>
        <v>291948.13</v>
      </c>
      <c r="N607" s="45">
        <f t="shared" si="47"/>
        <v>291948.13</v>
      </c>
      <c r="O607" s="45">
        <v>0</v>
      </c>
      <c r="P607" s="45">
        <v>0</v>
      </c>
      <c r="Q607" s="45">
        <f t="shared" si="48"/>
        <v>0</v>
      </c>
      <c r="R607" s="57">
        <v>44927</v>
      </c>
      <c r="S607" s="57">
        <v>45291</v>
      </c>
      <c r="U607" s="143"/>
    </row>
    <row r="608" spans="1:21" ht="20.3" x14ac:dyDescent="0.35">
      <c r="A608" s="43">
        <f t="shared" si="46"/>
        <v>590</v>
      </c>
      <c r="B608" s="48" t="s">
        <v>2230</v>
      </c>
      <c r="C608" s="43">
        <v>36631</v>
      </c>
      <c r="D608" s="43" t="s">
        <v>1899</v>
      </c>
      <c r="E608" s="43">
        <v>1964</v>
      </c>
      <c r="F608" s="43" t="s">
        <v>2131</v>
      </c>
      <c r="G608" s="56" t="s">
        <v>2098</v>
      </c>
      <c r="H608" s="43">
        <v>5</v>
      </c>
      <c r="I608" s="43">
        <v>3</v>
      </c>
      <c r="J608" s="43" t="s">
        <v>2131</v>
      </c>
      <c r="K608" s="45">
        <v>4009.6</v>
      </c>
      <c r="L608" s="45">
        <v>2611.1999999999998</v>
      </c>
      <c r="M608" s="517">
        <f>VLOOKUP(C608,'Раздел 2'!D601:Q930,14,0)</f>
        <v>1180818.1000000001</v>
      </c>
      <c r="N608" s="45">
        <f t="shared" si="47"/>
        <v>1180818.1000000001</v>
      </c>
      <c r="O608" s="45">
        <v>0</v>
      </c>
      <c r="P608" s="45">
        <v>0</v>
      </c>
      <c r="Q608" s="45">
        <f t="shared" si="48"/>
        <v>0</v>
      </c>
      <c r="R608" s="57">
        <v>44927</v>
      </c>
      <c r="S608" s="57">
        <v>45291</v>
      </c>
      <c r="U608" s="143"/>
    </row>
    <row r="609" spans="1:24" ht="20.3" x14ac:dyDescent="0.35">
      <c r="A609" s="43">
        <f t="shared" si="46"/>
        <v>591</v>
      </c>
      <c r="B609" s="48" t="s">
        <v>2201</v>
      </c>
      <c r="C609" s="43">
        <v>36636</v>
      </c>
      <c r="D609" s="43" t="s">
        <v>1899</v>
      </c>
      <c r="E609" s="43">
        <v>1937</v>
      </c>
      <c r="F609" s="43" t="s">
        <v>2131</v>
      </c>
      <c r="G609" s="56" t="s">
        <v>2098</v>
      </c>
      <c r="H609" s="43">
        <v>3</v>
      </c>
      <c r="I609" s="43">
        <v>4</v>
      </c>
      <c r="J609" s="43" t="s">
        <v>2131</v>
      </c>
      <c r="K609" s="45">
        <v>2828.96</v>
      </c>
      <c r="L609" s="45">
        <v>2392.8000000000002</v>
      </c>
      <c r="M609" s="517">
        <f>VLOOKUP(C609,'Раздел 2'!D602:Q931,14,0)</f>
        <v>5468923.5999999996</v>
      </c>
      <c r="N609" s="45">
        <f t="shared" si="47"/>
        <v>5468923.5999999996</v>
      </c>
      <c r="O609" s="45">
        <v>0</v>
      </c>
      <c r="P609" s="45">
        <v>0</v>
      </c>
      <c r="Q609" s="45">
        <f t="shared" si="48"/>
        <v>0</v>
      </c>
      <c r="R609" s="57">
        <v>44927</v>
      </c>
      <c r="S609" s="57">
        <v>45291</v>
      </c>
      <c r="U609" s="143"/>
    </row>
    <row r="610" spans="1:24" ht="20.3" x14ac:dyDescent="0.35">
      <c r="A610" s="43">
        <f t="shared" si="46"/>
        <v>592</v>
      </c>
      <c r="B610" s="48" t="s">
        <v>2219</v>
      </c>
      <c r="C610" s="43">
        <v>36662</v>
      </c>
      <c r="D610" s="43" t="s">
        <v>1899</v>
      </c>
      <c r="E610" s="43">
        <v>1963</v>
      </c>
      <c r="F610" s="43" t="s">
        <v>2131</v>
      </c>
      <c r="G610" s="56" t="s">
        <v>2098</v>
      </c>
      <c r="H610" s="43">
        <v>4</v>
      </c>
      <c r="I610" s="43">
        <v>3</v>
      </c>
      <c r="J610" s="43" t="s">
        <v>2131</v>
      </c>
      <c r="K610" s="45">
        <v>3546.5</v>
      </c>
      <c r="L610" s="45">
        <v>1971.2</v>
      </c>
      <c r="M610" s="517">
        <f>VLOOKUP(C610,'Раздел 2'!D603:Q932,14,0)</f>
        <v>131628.69999999998</v>
      </c>
      <c r="N610" s="45">
        <f t="shared" si="47"/>
        <v>131628.69999999998</v>
      </c>
      <c r="O610" s="45">
        <v>0</v>
      </c>
      <c r="P610" s="45">
        <v>0</v>
      </c>
      <c r="Q610" s="45">
        <f t="shared" si="48"/>
        <v>0</v>
      </c>
      <c r="R610" s="57">
        <v>44927</v>
      </c>
      <c r="S610" s="57">
        <v>45291</v>
      </c>
      <c r="U610" s="143"/>
    </row>
    <row r="611" spans="1:24" ht="20.3" x14ac:dyDescent="0.35">
      <c r="A611" s="43">
        <f t="shared" si="46"/>
        <v>593</v>
      </c>
      <c r="B611" s="48" t="s">
        <v>2178</v>
      </c>
      <c r="C611" s="43">
        <v>36667</v>
      </c>
      <c r="D611" s="43" t="s">
        <v>1899</v>
      </c>
      <c r="E611" s="43">
        <v>1961</v>
      </c>
      <c r="F611" s="43" t="s">
        <v>2131</v>
      </c>
      <c r="G611" s="56" t="s">
        <v>2098</v>
      </c>
      <c r="H611" s="43">
        <v>4</v>
      </c>
      <c r="I611" s="43">
        <v>3</v>
      </c>
      <c r="J611" s="43" t="s">
        <v>2131</v>
      </c>
      <c r="K611" s="45">
        <v>2690.4</v>
      </c>
      <c r="L611" s="45">
        <v>2172.6</v>
      </c>
      <c r="M611" s="517">
        <f>VLOOKUP(C611,'Раздел 2'!D604:Q933,14,0)</f>
        <v>2852476.96</v>
      </c>
      <c r="N611" s="45">
        <f t="shared" si="47"/>
        <v>2852476.96</v>
      </c>
      <c r="O611" s="45">
        <v>0</v>
      </c>
      <c r="P611" s="45">
        <v>0</v>
      </c>
      <c r="Q611" s="45">
        <f t="shared" si="48"/>
        <v>0</v>
      </c>
      <c r="R611" s="57">
        <v>44927</v>
      </c>
      <c r="S611" s="57">
        <v>45291</v>
      </c>
      <c r="U611" s="143"/>
    </row>
    <row r="612" spans="1:24" ht="20.3" x14ac:dyDescent="0.35">
      <c r="A612" s="43">
        <f t="shared" si="46"/>
        <v>594</v>
      </c>
      <c r="B612" s="48" t="s">
        <v>2182</v>
      </c>
      <c r="C612" s="43">
        <v>36668</v>
      </c>
      <c r="D612" s="43" t="s">
        <v>1899</v>
      </c>
      <c r="E612" s="43">
        <v>1961</v>
      </c>
      <c r="F612" s="43" t="s">
        <v>2131</v>
      </c>
      <c r="G612" s="56" t="s">
        <v>2098</v>
      </c>
      <c r="H612" s="43">
        <v>4</v>
      </c>
      <c r="I612" s="43">
        <v>3</v>
      </c>
      <c r="J612" s="43" t="s">
        <v>2131</v>
      </c>
      <c r="K612" s="45">
        <v>2690.9</v>
      </c>
      <c r="L612" s="45">
        <v>2010.4</v>
      </c>
      <c r="M612" s="517">
        <f>VLOOKUP(C612,'Раздел 2'!D605:Q934,14,0)</f>
        <v>2703007.2</v>
      </c>
      <c r="N612" s="45">
        <f t="shared" si="47"/>
        <v>2703007.2</v>
      </c>
      <c r="O612" s="45">
        <v>0</v>
      </c>
      <c r="P612" s="45">
        <v>0</v>
      </c>
      <c r="Q612" s="45">
        <f t="shared" si="48"/>
        <v>0</v>
      </c>
      <c r="R612" s="57">
        <v>44927</v>
      </c>
      <c r="S612" s="57">
        <v>45291</v>
      </c>
      <c r="U612" s="143"/>
    </row>
    <row r="613" spans="1:24" ht="20.3" x14ac:dyDescent="0.35">
      <c r="A613" s="43">
        <f t="shared" si="46"/>
        <v>595</v>
      </c>
      <c r="B613" s="48" t="s">
        <v>2208</v>
      </c>
      <c r="C613" s="43">
        <v>36693</v>
      </c>
      <c r="D613" s="43" t="s">
        <v>1899</v>
      </c>
      <c r="E613" s="43">
        <v>1912</v>
      </c>
      <c r="F613" s="43" t="s">
        <v>2131</v>
      </c>
      <c r="G613" s="56" t="s">
        <v>2106</v>
      </c>
      <c r="H613" s="43">
        <v>2</v>
      </c>
      <c r="I613" s="43">
        <v>2</v>
      </c>
      <c r="J613" s="43" t="s">
        <v>2131</v>
      </c>
      <c r="K613" s="45">
        <v>939</v>
      </c>
      <c r="L613" s="45">
        <v>798.86</v>
      </c>
      <c r="M613" s="517">
        <f>VLOOKUP(C613,'Раздел 2'!D606:Q935,14,0)</f>
        <v>13575116.609999999</v>
      </c>
      <c r="N613" s="45">
        <f>M613-O613</f>
        <v>1512168.2899999991</v>
      </c>
      <c r="O613" s="45">
        <v>12062948.32</v>
      </c>
      <c r="P613" s="45">
        <v>0</v>
      </c>
      <c r="Q613" s="45">
        <f t="shared" si="48"/>
        <v>0</v>
      </c>
      <c r="R613" s="57">
        <v>44927</v>
      </c>
      <c r="S613" s="57">
        <v>45291</v>
      </c>
      <c r="U613" s="143"/>
    </row>
    <row r="614" spans="1:24" ht="20.3" x14ac:dyDescent="0.35">
      <c r="A614" s="43">
        <f t="shared" si="46"/>
        <v>596</v>
      </c>
      <c r="B614" s="48" t="s">
        <v>2179</v>
      </c>
      <c r="C614" s="43">
        <v>36700</v>
      </c>
      <c r="D614" s="43" t="s">
        <v>1899</v>
      </c>
      <c r="E614" s="43">
        <v>1963</v>
      </c>
      <c r="F614" s="43" t="s">
        <v>2131</v>
      </c>
      <c r="G614" s="56" t="s">
        <v>2098</v>
      </c>
      <c r="H614" s="43">
        <v>4</v>
      </c>
      <c r="I614" s="43">
        <v>3</v>
      </c>
      <c r="J614" s="43" t="s">
        <v>2131</v>
      </c>
      <c r="K614" s="45">
        <v>3547.2</v>
      </c>
      <c r="L614" s="45">
        <v>1982.4</v>
      </c>
      <c r="M614" s="517">
        <f>VLOOKUP(C614,'Раздел 2'!D607:Q936,14,0)</f>
        <v>1447761.25</v>
      </c>
      <c r="N614" s="45">
        <f t="shared" ref="N614:N644" si="49">M614</f>
        <v>1447761.25</v>
      </c>
      <c r="O614" s="45">
        <v>0</v>
      </c>
      <c r="P614" s="45">
        <v>0</v>
      </c>
      <c r="Q614" s="45">
        <f t="shared" si="48"/>
        <v>0</v>
      </c>
      <c r="R614" s="57">
        <v>44927</v>
      </c>
      <c r="S614" s="57">
        <v>45291</v>
      </c>
      <c r="U614" s="143"/>
    </row>
    <row r="615" spans="1:24" ht="20.3" x14ac:dyDescent="0.35">
      <c r="A615" s="43">
        <f t="shared" si="46"/>
        <v>597</v>
      </c>
      <c r="B615" s="48" t="s">
        <v>2241</v>
      </c>
      <c r="C615" s="43">
        <v>36735</v>
      </c>
      <c r="D615" s="43" t="s">
        <v>1899</v>
      </c>
      <c r="E615" s="43">
        <v>1965</v>
      </c>
      <c r="F615" s="43" t="s">
        <v>2131</v>
      </c>
      <c r="G615" s="56" t="s">
        <v>2098</v>
      </c>
      <c r="H615" s="43">
        <v>5</v>
      </c>
      <c r="I615" s="43">
        <v>4</v>
      </c>
      <c r="J615" s="43" t="s">
        <v>2131</v>
      </c>
      <c r="K615" s="45">
        <v>2600.7399999999998</v>
      </c>
      <c r="L615" s="45">
        <v>2291.4</v>
      </c>
      <c r="M615" s="517">
        <f>VLOOKUP(C615,'Раздел 2'!D608:Q937,14,0)</f>
        <v>265647.59999999998</v>
      </c>
      <c r="N615" s="45">
        <f t="shared" si="49"/>
        <v>265647.59999999998</v>
      </c>
      <c r="O615" s="45">
        <v>0</v>
      </c>
      <c r="P615" s="45">
        <v>0</v>
      </c>
      <c r="Q615" s="45">
        <f t="shared" si="48"/>
        <v>0</v>
      </c>
      <c r="R615" s="57">
        <v>44927</v>
      </c>
      <c r="S615" s="57">
        <v>45291</v>
      </c>
      <c r="U615" s="143"/>
    </row>
    <row r="616" spans="1:24" ht="20.3" x14ac:dyDescent="0.35">
      <c r="A616" s="43">
        <f>A615+1</f>
        <v>598</v>
      </c>
      <c r="B616" s="48" t="s">
        <v>1823</v>
      </c>
      <c r="C616" s="43">
        <v>36852</v>
      </c>
      <c r="D616" s="43" t="s">
        <v>1899</v>
      </c>
      <c r="E616" s="43">
        <v>1992</v>
      </c>
      <c r="F616" s="43" t="s">
        <v>2131</v>
      </c>
      <c r="G616" s="56" t="s">
        <v>2097</v>
      </c>
      <c r="H616" s="43">
        <v>9</v>
      </c>
      <c r="I616" s="43">
        <v>2</v>
      </c>
      <c r="J616" s="43">
        <v>2</v>
      </c>
      <c r="K616" s="45">
        <v>5923.1</v>
      </c>
      <c r="L616" s="45">
        <v>3864.1</v>
      </c>
      <c r="M616" s="517">
        <f>VLOOKUP(C616,'Раздел 2'!D609:Q938,14,0)</f>
        <v>4400729.9300000006</v>
      </c>
      <c r="N616" s="45">
        <f t="shared" si="49"/>
        <v>4400729.9300000006</v>
      </c>
      <c r="O616" s="45">
        <v>0</v>
      </c>
      <c r="P616" s="45">
        <v>0</v>
      </c>
      <c r="Q616" s="45">
        <f t="shared" si="48"/>
        <v>0</v>
      </c>
      <c r="R616" s="57">
        <v>44927</v>
      </c>
      <c r="S616" s="57">
        <v>45291</v>
      </c>
      <c r="U616" s="143"/>
    </row>
    <row r="617" spans="1:24" ht="20.3" x14ac:dyDescent="0.35">
      <c r="A617" s="43">
        <f t="shared" si="46"/>
        <v>599</v>
      </c>
      <c r="B617" s="48" t="s">
        <v>1824</v>
      </c>
      <c r="C617" s="43">
        <v>36853</v>
      </c>
      <c r="D617" s="43" t="s">
        <v>1899</v>
      </c>
      <c r="E617" s="43">
        <v>1992</v>
      </c>
      <c r="F617" s="43" t="s">
        <v>2131</v>
      </c>
      <c r="G617" s="56" t="s">
        <v>2097</v>
      </c>
      <c r="H617" s="43">
        <v>9</v>
      </c>
      <c r="I617" s="43">
        <v>1</v>
      </c>
      <c r="J617" s="43">
        <v>1</v>
      </c>
      <c r="K617" s="45">
        <v>2761.2</v>
      </c>
      <c r="L617" s="45">
        <v>1782.8</v>
      </c>
      <c r="M617" s="517">
        <f>VLOOKUP(C617,'Раздел 2'!D610:Q939,14,0)</f>
        <v>2205218.02</v>
      </c>
      <c r="N617" s="45">
        <f t="shared" si="49"/>
        <v>2205218.02</v>
      </c>
      <c r="O617" s="45">
        <v>0</v>
      </c>
      <c r="P617" s="45">
        <v>0</v>
      </c>
      <c r="Q617" s="45">
        <f t="shared" si="48"/>
        <v>0</v>
      </c>
      <c r="R617" s="57">
        <v>44927</v>
      </c>
      <c r="S617" s="57">
        <v>45291</v>
      </c>
      <c r="U617" s="143"/>
      <c r="X617" s="143"/>
    </row>
    <row r="618" spans="1:24" ht="20.3" x14ac:dyDescent="0.35">
      <c r="A618" s="43">
        <f t="shared" si="46"/>
        <v>600</v>
      </c>
      <c r="B618" s="48" t="s">
        <v>2222</v>
      </c>
      <c r="C618" s="43">
        <v>36828</v>
      </c>
      <c r="D618" s="43" t="s">
        <v>1899</v>
      </c>
      <c r="E618" s="43">
        <v>1969</v>
      </c>
      <c r="F618" s="43" t="s">
        <v>2131</v>
      </c>
      <c r="G618" s="56" t="s">
        <v>2097</v>
      </c>
      <c r="H618" s="43">
        <v>4</v>
      </c>
      <c r="I618" s="43">
        <v>3</v>
      </c>
      <c r="J618" s="43" t="s">
        <v>2131</v>
      </c>
      <c r="K618" s="45">
        <v>3555.7</v>
      </c>
      <c r="L618" s="45">
        <v>2046.6</v>
      </c>
      <c r="M618" s="517">
        <f>VLOOKUP(C618,'Раздел 2'!D611:Q940,14,0)</f>
        <v>925687.3</v>
      </c>
      <c r="N618" s="45">
        <f t="shared" si="49"/>
        <v>925687.3</v>
      </c>
      <c r="O618" s="45">
        <v>0</v>
      </c>
      <c r="P618" s="45">
        <v>0</v>
      </c>
      <c r="Q618" s="45">
        <f t="shared" si="48"/>
        <v>0</v>
      </c>
      <c r="R618" s="57">
        <v>44927</v>
      </c>
      <c r="S618" s="57">
        <v>45291</v>
      </c>
      <c r="U618" s="143"/>
    </row>
    <row r="619" spans="1:24" ht="20.3" x14ac:dyDescent="0.35">
      <c r="A619" s="43">
        <f t="shared" si="46"/>
        <v>601</v>
      </c>
      <c r="B619" s="48" t="s">
        <v>2958</v>
      </c>
      <c r="C619" s="43">
        <v>36892</v>
      </c>
      <c r="D619" s="43" t="s">
        <v>1899</v>
      </c>
      <c r="E619" s="43">
        <v>1994</v>
      </c>
      <c r="F619" s="43" t="s">
        <v>2131</v>
      </c>
      <c r="G619" s="56" t="s">
        <v>2097</v>
      </c>
      <c r="H619" s="43">
        <v>9</v>
      </c>
      <c r="I619" s="43">
        <v>1</v>
      </c>
      <c r="J619" s="43">
        <v>1</v>
      </c>
      <c r="K619" s="45">
        <v>2792</v>
      </c>
      <c r="L619" s="45">
        <v>2071.3000000000002</v>
      </c>
      <c r="M619" s="517">
        <f>VLOOKUP(C619,'Раздел 2'!D612:Q941,14,0)</f>
        <v>2054964.91</v>
      </c>
      <c r="N619" s="45">
        <f t="shared" si="49"/>
        <v>2054964.91</v>
      </c>
      <c r="O619" s="45">
        <v>0</v>
      </c>
      <c r="P619" s="45">
        <v>0</v>
      </c>
      <c r="Q619" s="45">
        <f t="shared" si="48"/>
        <v>0</v>
      </c>
      <c r="R619" s="57">
        <v>44927</v>
      </c>
      <c r="S619" s="57">
        <v>45291</v>
      </c>
      <c r="U619" s="143"/>
    </row>
    <row r="620" spans="1:24" ht="20.3" x14ac:dyDescent="0.35">
      <c r="A620" s="43">
        <f t="shared" si="46"/>
        <v>602</v>
      </c>
      <c r="B620" s="47" t="s">
        <v>443</v>
      </c>
      <c r="C620" s="43">
        <v>56039</v>
      </c>
      <c r="D620" s="43" t="s">
        <v>1899</v>
      </c>
      <c r="E620" s="43">
        <v>1995</v>
      </c>
      <c r="F620" s="43" t="s">
        <v>2131</v>
      </c>
      <c r="G620" s="56" t="s">
        <v>2107</v>
      </c>
      <c r="H620" s="43">
        <v>9</v>
      </c>
      <c r="I620" s="43">
        <v>2</v>
      </c>
      <c r="J620" s="43">
        <v>2</v>
      </c>
      <c r="K620" s="45">
        <v>5468.2</v>
      </c>
      <c r="L620" s="45">
        <v>4100.5</v>
      </c>
      <c r="M620" s="517">
        <f>VLOOKUP(C620,'Раздел 2'!D613:Q942,14,0)</f>
        <v>5109440.4399999995</v>
      </c>
      <c r="N620" s="45">
        <f t="shared" si="49"/>
        <v>5109440.4399999995</v>
      </c>
      <c r="O620" s="45">
        <v>0</v>
      </c>
      <c r="P620" s="45">
        <v>0</v>
      </c>
      <c r="Q620" s="45">
        <f t="shared" si="48"/>
        <v>0</v>
      </c>
      <c r="R620" s="57">
        <v>44927</v>
      </c>
      <c r="S620" s="57">
        <v>45291</v>
      </c>
      <c r="U620" s="143"/>
    </row>
    <row r="621" spans="1:24" ht="20.3" x14ac:dyDescent="0.35">
      <c r="A621" s="43">
        <f t="shared" si="46"/>
        <v>603</v>
      </c>
      <c r="B621" s="48" t="s">
        <v>3194</v>
      </c>
      <c r="C621" s="43">
        <v>36869</v>
      </c>
      <c r="D621" s="43" t="s">
        <v>1900</v>
      </c>
      <c r="E621" s="43">
        <v>1981</v>
      </c>
      <c r="F621" s="43" t="s">
        <v>2131</v>
      </c>
      <c r="G621" s="56" t="s">
        <v>2098</v>
      </c>
      <c r="H621" s="43">
        <v>5</v>
      </c>
      <c r="I621" s="43">
        <v>16</v>
      </c>
      <c r="J621" s="43" t="s">
        <v>2131</v>
      </c>
      <c r="K621" s="45">
        <v>18945</v>
      </c>
      <c r="L621" s="43" t="s">
        <v>2131</v>
      </c>
      <c r="M621" s="517">
        <f>VLOOKUP(C621,'Раздел 2'!D614:Q943,14,0)</f>
        <v>1616003</v>
      </c>
      <c r="N621" s="45">
        <f t="shared" si="49"/>
        <v>1616003</v>
      </c>
      <c r="O621" s="45">
        <v>0</v>
      </c>
      <c r="P621" s="45">
        <v>0</v>
      </c>
      <c r="Q621" s="45">
        <f t="shared" si="48"/>
        <v>0</v>
      </c>
      <c r="R621" s="57">
        <v>44927</v>
      </c>
      <c r="S621" s="57">
        <v>45291</v>
      </c>
      <c r="U621" s="143"/>
    </row>
    <row r="622" spans="1:24" ht="20.3" x14ac:dyDescent="0.35">
      <c r="A622" s="43">
        <f t="shared" si="46"/>
        <v>604</v>
      </c>
      <c r="B622" s="48" t="s">
        <v>2437</v>
      </c>
      <c r="C622" s="43">
        <v>36957</v>
      </c>
      <c r="D622" s="43" t="s">
        <v>1899</v>
      </c>
      <c r="E622" s="43">
        <v>1917</v>
      </c>
      <c r="F622" s="43" t="s">
        <v>2131</v>
      </c>
      <c r="G622" s="56" t="s">
        <v>2103</v>
      </c>
      <c r="H622" s="43">
        <v>2</v>
      </c>
      <c r="I622" s="43">
        <v>1</v>
      </c>
      <c r="J622" s="43" t="s">
        <v>2131</v>
      </c>
      <c r="K622" s="45">
        <v>266.39999999999998</v>
      </c>
      <c r="L622" s="45">
        <v>237.4</v>
      </c>
      <c r="M622" s="517">
        <f>VLOOKUP(C622,'Раздел 2'!D615:Q944,14,0)</f>
        <v>229257.86</v>
      </c>
      <c r="N622" s="45">
        <f t="shared" si="49"/>
        <v>229257.86</v>
      </c>
      <c r="O622" s="45">
        <v>0</v>
      </c>
      <c r="P622" s="45">
        <v>0</v>
      </c>
      <c r="Q622" s="45">
        <f t="shared" si="48"/>
        <v>0</v>
      </c>
      <c r="R622" s="57">
        <v>44927</v>
      </c>
      <c r="S622" s="57">
        <v>45291</v>
      </c>
      <c r="U622" s="143"/>
    </row>
    <row r="623" spans="1:24" ht="20.3" x14ac:dyDescent="0.35">
      <c r="A623" s="43">
        <f t="shared" si="46"/>
        <v>605</v>
      </c>
      <c r="B623" s="48" t="s">
        <v>2195</v>
      </c>
      <c r="C623" s="43">
        <v>37021</v>
      </c>
      <c r="D623" s="43" t="s">
        <v>1899</v>
      </c>
      <c r="E623" s="43">
        <v>1961</v>
      </c>
      <c r="F623" s="43" t="s">
        <v>2131</v>
      </c>
      <c r="G623" s="56" t="s">
        <v>2098</v>
      </c>
      <c r="H623" s="43">
        <v>4</v>
      </c>
      <c r="I623" s="43">
        <v>3</v>
      </c>
      <c r="J623" s="43" t="s">
        <v>2131</v>
      </c>
      <c r="K623" s="45">
        <v>4626</v>
      </c>
      <c r="L623" s="45">
        <v>2058.6</v>
      </c>
      <c r="M623" s="517">
        <f>VLOOKUP(C623,'Раздел 2'!D616:Q945,14,0)</f>
        <v>1231371.8600000001</v>
      </c>
      <c r="N623" s="45">
        <f t="shared" si="49"/>
        <v>1231371.8600000001</v>
      </c>
      <c r="O623" s="45">
        <v>0</v>
      </c>
      <c r="P623" s="45">
        <v>0</v>
      </c>
      <c r="Q623" s="45">
        <f t="shared" si="48"/>
        <v>0</v>
      </c>
      <c r="R623" s="57">
        <v>44927</v>
      </c>
      <c r="S623" s="57">
        <v>45291</v>
      </c>
      <c r="U623" s="143"/>
    </row>
    <row r="624" spans="1:24" ht="20.3" x14ac:dyDescent="0.35">
      <c r="A624" s="43">
        <f t="shared" si="46"/>
        <v>606</v>
      </c>
      <c r="B624" s="48" t="s">
        <v>2203</v>
      </c>
      <c r="C624" s="43">
        <v>37034</v>
      </c>
      <c r="D624" s="43" t="s">
        <v>1899</v>
      </c>
      <c r="E624" s="43">
        <v>1959</v>
      </c>
      <c r="F624" s="43" t="s">
        <v>2131</v>
      </c>
      <c r="G624" s="56" t="s">
        <v>2098</v>
      </c>
      <c r="H624" s="43">
        <v>4</v>
      </c>
      <c r="I624" s="43">
        <v>2</v>
      </c>
      <c r="J624" s="43" t="s">
        <v>2131</v>
      </c>
      <c r="K624" s="45">
        <v>1185.7</v>
      </c>
      <c r="L624" s="45">
        <v>985.7</v>
      </c>
      <c r="M624" s="517">
        <f>VLOOKUP(C624,'Раздел 2'!D617:Q946,14,0)</f>
        <v>1954137.48</v>
      </c>
      <c r="N624" s="45">
        <f t="shared" si="49"/>
        <v>1954137.48</v>
      </c>
      <c r="O624" s="45">
        <v>0</v>
      </c>
      <c r="P624" s="45">
        <v>0</v>
      </c>
      <c r="Q624" s="45">
        <f t="shared" si="48"/>
        <v>0</v>
      </c>
      <c r="R624" s="57">
        <v>44927</v>
      </c>
      <c r="S624" s="57">
        <v>45291</v>
      </c>
      <c r="U624" s="143"/>
    </row>
    <row r="625" spans="1:24" ht="20.3" x14ac:dyDescent="0.35">
      <c r="A625" s="43">
        <f t="shared" si="46"/>
        <v>607</v>
      </c>
      <c r="B625" s="48" t="s">
        <v>1013</v>
      </c>
      <c r="C625" s="43">
        <v>46618</v>
      </c>
      <c r="D625" s="43" t="s">
        <v>1899</v>
      </c>
      <c r="E625" s="43">
        <v>1959</v>
      </c>
      <c r="F625" s="43" t="s">
        <v>2131</v>
      </c>
      <c r="G625" s="56" t="s">
        <v>2108</v>
      </c>
      <c r="H625" s="43">
        <v>3</v>
      </c>
      <c r="I625" s="43">
        <v>1</v>
      </c>
      <c r="J625" s="43" t="s">
        <v>2131</v>
      </c>
      <c r="K625" s="45">
        <v>1793.2</v>
      </c>
      <c r="L625" s="45">
        <v>1557.2</v>
      </c>
      <c r="M625" s="517">
        <f>VLOOKUP(C625,'Раздел 2'!D618:Q947,14,0)</f>
        <v>351716.4</v>
      </c>
      <c r="N625" s="45">
        <f t="shared" si="49"/>
        <v>351716.4</v>
      </c>
      <c r="O625" s="45">
        <v>0</v>
      </c>
      <c r="P625" s="45">
        <v>0</v>
      </c>
      <c r="Q625" s="45">
        <f t="shared" si="48"/>
        <v>0</v>
      </c>
      <c r="R625" s="57">
        <v>44927</v>
      </c>
      <c r="S625" s="57">
        <v>45291</v>
      </c>
      <c r="U625" s="143"/>
    </row>
    <row r="626" spans="1:24" ht="20.3" x14ac:dyDescent="0.35">
      <c r="A626" s="43">
        <f t="shared" si="46"/>
        <v>608</v>
      </c>
      <c r="B626" s="47" t="s">
        <v>451</v>
      </c>
      <c r="C626" s="43">
        <v>46619</v>
      </c>
      <c r="D626" s="43" t="s">
        <v>1899</v>
      </c>
      <c r="E626" s="43">
        <v>1957</v>
      </c>
      <c r="F626" s="43" t="s">
        <v>2131</v>
      </c>
      <c r="G626" s="56" t="s">
        <v>2108</v>
      </c>
      <c r="H626" s="43">
        <v>3</v>
      </c>
      <c r="I626" s="43">
        <v>2</v>
      </c>
      <c r="J626" s="43" t="s">
        <v>2131</v>
      </c>
      <c r="K626" s="45">
        <v>749.7</v>
      </c>
      <c r="L626" s="45">
        <v>471.8</v>
      </c>
      <c r="M626" s="517">
        <f>VLOOKUP(C626,'Раздел 2'!D619:Q948,14,0)</f>
        <v>2351489.84</v>
      </c>
      <c r="N626" s="45">
        <f t="shared" si="49"/>
        <v>2351489.84</v>
      </c>
      <c r="O626" s="45">
        <v>0</v>
      </c>
      <c r="P626" s="45">
        <v>0</v>
      </c>
      <c r="Q626" s="45">
        <f t="shared" si="48"/>
        <v>0</v>
      </c>
      <c r="R626" s="57">
        <v>44927</v>
      </c>
      <c r="S626" s="57">
        <v>45291</v>
      </c>
      <c r="U626" s="143"/>
    </row>
    <row r="627" spans="1:24" ht="20.3" x14ac:dyDescent="0.35">
      <c r="A627" s="43">
        <f t="shared" si="46"/>
        <v>609</v>
      </c>
      <c r="B627" s="48" t="s">
        <v>3092</v>
      </c>
      <c r="C627" s="43">
        <v>37027</v>
      </c>
      <c r="D627" s="43" t="s">
        <v>1899</v>
      </c>
      <c r="E627" s="43">
        <v>1963</v>
      </c>
      <c r="F627" s="43" t="s">
        <v>2131</v>
      </c>
      <c r="G627" s="56" t="s">
        <v>2098</v>
      </c>
      <c r="H627" s="43">
        <v>4</v>
      </c>
      <c r="I627" s="43">
        <v>2</v>
      </c>
      <c r="J627" s="43" t="s">
        <v>2131</v>
      </c>
      <c r="K627" s="45">
        <v>1435.1</v>
      </c>
      <c r="L627" s="45">
        <v>1435.1</v>
      </c>
      <c r="M627" s="517">
        <f>VLOOKUP(C627,'Раздел 2'!D620:Q949,14,0)</f>
        <v>44500.49</v>
      </c>
      <c r="N627" s="45">
        <f t="shared" si="49"/>
        <v>44500.49</v>
      </c>
      <c r="O627" s="45">
        <v>0</v>
      </c>
      <c r="P627" s="45">
        <v>0</v>
      </c>
      <c r="Q627" s="45">
        <f t="shared" si="48"/>
        <v>0</v>
      </c>
      <c r="R627" s="57">
        <v>44927</v>
      </c>
      <c r="S627" s="57">
        <v>45291</v>
      </c>
      <c r="U627" s="143"/>
      <c r="X627" s="143"/>
    </row>
    <row r="628" spans="1:24" ht="20.3" x14ac:dyDescent="0.35">
      <c r="A628" s="43">
        <f t="shared" si="46"/>
        <v>610</v>
      </c>
      <c r="B628" s="48" t="s">
        <v>2186</v>
      </c>
      <c r="C628" s="43">
        <v>37028</v>
      </c>
      <c r="D628" s="43" t="s">
        <v>1899</v>
      </c>
      <c r="E628" s="43">
        <v>1960</v>
      </c>
      <c r="F628" s="43" t="s">
        <v>2131</v>
      </c>
      <c r="G628" s="56" t="s">
        <v>2098</v>
      </c>
      <c r="H628" s="43">
        <v>3</v>
      </c>
      <c r="I628" s="43">
        <v>3</v>
      </c>
      <c r="J628" s="43" t="s">
        <v>2131</v>
      </c>
      <c r="K628" s="45">
        <v>1986</v>
      </c>
      <c r="L628" s="45">
        <v>1254</v>
      </c>
      <c r="M628" s="517">
        <f>VLOOKUP(C628,'Раздел 2'!D621:Q950,14,0)</f>
        <v>87076.5</v>
      </c>
      <c r="N628" s="45">
        <f t="shared" si="49"/>
        <v>87076.5</v>
      </c>
      <c r="O628" s="45">
        <v>0</v>
      </c>
      <c r="P628" s="45">
        <v>0</v>
      </c>
      <c r="Q628" s="45">
        <f t="shared" si="48"/>
        <v>0</v>
      </c>
      <c r="R628" s="57">
        <v>44927</v>
      </c>
      <c r="S628" s="57">
        <v>45291</v>
      </c>
      <c r="U628" s="143"/>
    </row>
    <row r="629" spans="1:24" ht="20.3" x14ac:dyDescent="0.35">
      <c r="A629" s="43">
        <f t="shared" si="46"/>
        <v>611</v>
      </c>
      <c r="B629" s="48" t="s">
        <v>3196</v>
      </c>
      <c r="C629" s="43">
        <v>37075</v>
      </c>
      <c r="D629" s="43" t="s">
        <v>1900</v>
      </c>
      <c r="E629" s="43">
        <v>1978</v>
      </c>
      <c r="F629" s="43" t="s">
        <v>2131</v>
      </c>
      <c r="G629" s="56" t="s">
        <v>2097</v>
      </c>
      <c r="H629" s="43">
        <v>5</v>
      </c>
      <c r="I629" s="43">
        <v>6</v>
      </c>
      <c r="J629" s="43" t="s">
        <v>2131</v>
      </c>
      <c r="K629" s="45">
        <v>6902.1</v>
      </c>
      <c r="L629" s="43" t="s">
        <v>2131</v>
      </c>
      <c r="M629" s="517">
        <f>VLOOKUP(C629,'Раздел 2'!D622:Q951,14,0)</f>
        <v>720822.44</v>
      </c>
      <c r="N629" s="45">
        <f t="shared" si="49"/>
        <v>720822.44</v>
      </c>
      <c r="O629" s="45">
        <v>0</v>
      </c>
      <c r="P629" s="45">
        <v>0</v>
      </c>
      <c r="Q629" s="45">
        <f t="shared" si="48"/>
        <v>0</v>
      </c>
      <c r="R629" s="57">
        <v>44927</v>
      </c>
      <c r="S629" s="57">
        <v>45291</v>
      </c>
      <c r="U629" s="143"/>
    </row>
    <row r="630" spans="1:24" ht="20.3" x14ac:dyDescent="0.35">
      <c r="A630" s="43">
        <f t="shared" si="46"/>
        <v>612</v>
      </c>
      <c r="B630" s="48" t="s">
        <v>2220</v>
      </c>
      <c r="C630" s="43">
        <v>37124</v>
      </c>
      <c r="D630" s="43" t="s">
        <v>1899</v>
      </c>
      <c r="E630" s="43">
        <v>1958</v>
      </c>
      <c r="F630" s="43" t="s">
        <v>2131</v>
      </c>
      <c r="G630" s="56" t="s">
        <v>2103</v>
      </c>
      <c r="H630" s="43">
        <v>2</v>
      </c>
      <c r="I630" s="43">
        <v>1</v>
      </c>
      <c r="J630" s="43" t="s">
        <v>2131</v>
      </c>
      <c r="K630" s="45">
        <v>439.8</v>
      </c>
      <c r="L630" s="45">
        <v>404.8</v>
      </c>
      <c r="M630" s="517">
        <f>VLOOKUP(C630,'Раздел 2'!D623:Q952,14,0)</f>
        <v>752225.83999999985</v>
      </c>
      <c r="N630" s="45">
        <f t="shared" si="49"/>
        <v>752225.83999999985</v>
      </c>
      <c r="O630" s="45">
        <v>0</v>
      </c>
      <c r="P630" s="45">
        <v>0</v>
      </c>
      <c r="Q630" s="45">
        <f t="shared" ref="Q630:Q661" si="50">P630</f>
        <v>0</v>
      </c>
      <c r="R630" s="57">
        <v>44927</v>
      </c>
      <c r="S630" s="57">
        <v>45291</v>
      </c>
      <c r="U630" s="143"/>
    </row>
    <row r="631" spans="1:24" ht="20.3" x14ac:dyDescent="0.35">
      <c r="A631" s="43">
        <f t="shared" si="46"/>
        <v>613</v>
      </c>
      <c r="B631" s="48" t="s">
        <v>2187</v>
      </c>
      <c r="C631" s="43">
        <v>36849</v>
      </c>
      <c r="D631" s="43" t="s">
        <v>1899</v>
      </c>
      <c r="E631" s="43">
        <v>1970</v>
      </c>
      <c r="F631" s="43" t="s">
        <v>2131</v>
      </c>
      <c r="G631" s="56" t="s">
        <v>2098</v>
      </c>
      <c r="H631" s="43">
        <v>4</v>
      </c>
      <c r="I631" s="43">
        <v>6</v>
      </c>
      <c r="J631" s="43" t="s">
        <v>2131</v>
      </c>
      <c r="K631" s="45">
        <v>8394.6</v>
      </c>
      <c r="L631" s="45">
        <v>4681.1000000000004</v>
      </c>
      <c r="M631" s="517">
        <f>VLOOKUP(C631,'Раздел 2'!D624:Q953,14,0)</f>
        <v>5180994.6499999994</v>
      </c>
      <c r="N631" s="45">
        <f t="shared" si="49"/>
        <v>5180994.6499999994</v>
      </c>
      <c r="O631" s="45">
        <v>0</v>
      </c>
      <c r="P631" s="45">
        <v>0</v>
      </c>
      <c r="Q631" s="45">
        <f t="shared" si="50"/>
        <v>0</v>
      </c>
      <c r="R631" s="57">
        <v>44927</v>
      </c>
      <c r="S631" s="57">
        <v>45291</v>
      </c>
      <c r="U631" s="143"/>
    </row>
    <row r="632" spans="1:24" ht="20.3" x14ac:dyDescent="0.35">
      <c r="A632" s="43">
        <f t="shared" si="46"/>
        <v>614</v>
      </c>
      <c r="B632" s="48" t="s">
        <v>1721</v>
      </c>
      <c r="C632" s="43">
        <v>32966</v>
      </c>
      <c r="D632" s="43" t="s">
        <v>1899</v>
      </c>
      <c r="E632" s="43">
        <v>1994</v>
      </c>
      <c r="F632" s="43" t="s">
        <v>2131</v>
      </c>
      <c r="G632" s="56" t="s">
        <v>2097</v>
      </c>
      <c r="H632" s="43">
        <v>9</v>
      </c>
      <c r="I632" s="43">
        <v>1</v>
      </c>
      <c r="J632" s="43">
        <v>2</v>
      </c>
      <c r="K632" s="45">
        <v>5643.8</v>
      </c>
      <c r="L632" s="45">
        <v>3897</v>
      </c>
      <c r="M632" s="517">
        <f>VLOOKUP(C632,'Раздел 2'!D625:Q954,14,0)</f>
        <v>4804378.41</v>
      </c>
      <c r="N632" s="45">
        <f t="shared" si="49"/>
        <v>4804378.41</v>
      </c>
      <c r="O632" s="45">
        <v>0</v>
      </c>
      <c r="P632" s="45">
        <v>0</v>
      </c>
      <c r="Q632" s="45">
        <f t="shared" si="50"/>
        <v>0</v>
      </c>
      <c r="R632" s="57">
        <v>44927</v>
      </c>
      <c r="S632" s="57">
        <v>45291</v>
      </c>
      <c r="U632" s="143"/>
    </row>
    <row r="633" spans="1:24" ht="20.3" x14ac:dyDescent="0.35">
      <c r="A633" s="43">
        <f t="shared" si="46"/>
        <v>615</v>
      </c>
      <c r="B633" s="47" t="s">
        <v>447</v>
      </c>
      <c r="C633" s="43">
        <v>32967</v>
      </c>
      <c r="D633" s="43" t="s">
        <v>1899</v>
      </c>
      <c r="E633" s="43">
        <v>1995</v>
      </c>
      <c r="F633" s="43" t="s">
        <v>2131</v>
      </c>
      <c r="G633" s="56" t="s">
        <v>2097</v>
      </c>
      <c r="H633" s="43">
        <v>5</v>
      </c>
      <c r="I633" s="43">
        <v>2</v>
      </c>
      <c r="J633" s="43">
        <v>1</v>
      </c>
      <c r="K633" s="45">
        <v>4871.5</v>
      </c>
      <c r="L633" s="45">
        <v>3148.5</v>
      </c>
      <c r="M633" s="517">
        <f>VLOOKUP(C633,'Раздел 2'!D626:Q955,14,0)</f>
        <v>2412821.35</v>
      </c>
      <c r="N633" s="45">
        <f t="shared" si="49"/>
        <v>2412821.35</v>
      </c>
      <c r="O633" s="45">
        <v>0</v>
      </c>
      <c r="P633" s="45">
        <v>0</v>
      </c>
      <c r="Q633" s="45">
        <f t="shared" si="50"/>
        <v>0</v>
      </c>
      <c r="R633" s="57">
        <v>44927</v>
      </c>
      <c r="S633" s="57">
        <v>45291</v>
      </c>
      <c r="U633" s="143"/>
    </row>
    <row r="634" spans="1:24" ht="20.3" x14ac:dyDescent="0.35">
      <c r="A634" s="43">
        <f t="shared" si="46"/>
        <v>616</v>
      </c>
      <c r="B634" s="47" t="s">
        <v>448</v>
      </c>
      <c r="C634" s="43">
        <v>32968</v>
      </c>
      <c r="D634" s="43" t="s">
        <v>1899</v>
      </c>
      <c r="E634" s="43">
        <v>1994</v>
      </c>
      <c r="F634" s="43" t="s">
        <v>2131</v>
      </c>
      <c r="G634" s="56" t="s">
        <v>2097</v>
      </c>
      <c r="H634" s="43">
        <v>5</v>
      </c>
      <c r="I634" s="43">
        <v>2</v>
      </c>
      <c r="J634" s="43">
        <v>1</v>
      </c>
      <c r="K634" s="45">
        <v>4901.8</v>
      </c>
      <c r="L634" s="45">
        <v>3217.9</v>
      </c>
      <c r="M634" s="517">
        <f>VLOOKUP(C634,'Раздел 2'!D627:Q956,14,0)</f>
        <v>2406920.9300000002</v>
      </c>
      <c r="N634" s="45">
        <f t="shared" si="49"/>
        <v>2406920.9300000002</v>
      </c>
      <c r="O634" s="45">
        <v>0</v>
      </c>
      <c r="P634" s="45">
        <v>0</v>
      </c>
      <c r="Q634" s="45">
        <f t="shared" si="50"/>
        <v>0</v>
      </c>
      <c r="R634" s="57">
        <v>44927</v>
      </c>
      <c r="S634" s="57">
        <v>45291</v>
      </c>
      <c r="U634" s="143"/>
    </row>
    <row r="635" spans="1:24" ht="20.3" x14ac:dyDescent="0.35">
      <c r="A635" s="43">
        <f t="shared" si="46"/>
        <v>617</v>
      </c>
      <c r="B635" s="48" t="s">
        <v>2985</v>
      </c>
      <c r="C635" s="43">
        <v>32858</v>
      </c>
      <c r="D635" s="43" t="s">
        <v>1900</v>
      </c>
      <c r="E635" s="43">
        <v>1999</v>
      </c>
      <c r="F635" s="43" t="s">
        <v>2131</v>
      </c>
      <c r="G635" s="56" t="s">
        <v>2098</v>
      </c>
      <c r="H635" s="43">
        <v>6</v>
      </c>
      <c r="I635" s="43">
        <v>1</v>
      </c>
      <c r="J635" s="43" t="s">
        <v>2131</v>
      </c>
      <c r="K635" s="45">
        <v>1338.1</v>
      </c>
      <c r="L635" s="45" t="s">
        <v>2131</v>
      </c>
      <c r="M635" s="517">
        <f>VLOOKUP(C635,'Раздел 2'!D628:Q957,14,0)</f>
        <v>90129.77</v>
      </c>
      <c r="N635" s="45">
        <f t="shared" si="49"/>
        <v>90129.77</v>
      </c>
      <c r="O635" s="45">
        <v>0</v>
      </c>
      <c r="P635" s="45">
        <v>0</v>
      </c>
      <c r="Q635" s="45">
        <f t="shared" si="50"/>
        <v>0</v>
      </c>
      <c r="R635" s="57">
        <v>44927</v>
      </c>
      <c r="S635" s="57">
        <v>45291</v>
      </c>
      <c r="U635" s="143"/>
    </row>
    <row r="636" spans="1:24" ht="20.3" x14ac:dyDescent="0.35">
      <c r="A636" s="43">
        <f t="shared" si="46"/>
        <v>618</v>
      </c>
      <c r="B636" s="48" t="s">
        <v>2987</v>
      </c>
      <c r="C636" s="43">
        <v>32899</v>
      </c>
      <c r="D636" s="43" t="s">
        <v>1900</v>
      </c>
      <c r="E636" s="43">
        <v>1989</v>
      </c>
      <c r="F636" s="43" t="s">
        <v>2131</v>
      </c>
      <c r="G636" s="56" t="s">
        <v>2097</v>
      </c>
      <c r="H636" s="43">
        <v>5</v>
      </c>
      <c r="I636" s="43">
        <v>2</v>
      </c>
      <c r="J636" s="43" t="s">
        <v>2131</v>
      </c>
      <c r="K636" s="45">
        <v>3749.7</v>
      </c>
      <c r="L636" s="45" t="s">
        <v>2131</v>
      </c>
      <c r="M636" s="517">
        <f>VLOOKUP(C636,'Раздел 2'!D629:Q958,14,0)</f>
        <v>554947</v>
      </c>
      <c r="N636" s="45">
        <f t="shared" si="49"/>
        <v>554947</v>
      </c>
      <c r="O636" s="45">
        <v>0</v>
      </c>
      <c r="P636" s="45">
        <v>0</v>
      </c>
      <c r="Q636" s="45">
        <f t="shared" si="50"/>
        <v>0</v>
      </c>
      <c r="R636" s="57">
        <v>44927</v>
      </c>
      <c r="S636" s="57">
        <v>45291</v>
      </c>
      <c r="U636" s="143"/>
    </row>
    <row r="637" spans="1:24" ht="20.3" x14ac:dyDescent="0.35">
      <c r="A637" s="43">
        <f t="shared" si="46"/>
        <v>619</v>
      </c>
      <c r="B637" s="48" t="s">
        <v>1722</v>
      </c>
      <c r="C637" s="43">
        <v>32928</v>
      </c>
      <c r="D637" s="43" t="s">
        <v>1899</v>
      </c>
      <c r="E637" s="43">
        <v>1991</v>
      </c>
      <c r="F637" s="43" t="s">
        <v>2131</v>
      </c>
      <c r="G637" s="56" t="s">
        <v>2098</v>
      </c>
      <c r="H637" s="43">
        <v>9</v>
      </c>
      <c r="I637" s="43">
        <v>3</v>
      </c>
      <c r="J637" s="43">
        <v>3</v>
      </c>
      <c r="K637" s="45">
        <v>6133.1</v>
      </c>
      <c r="L637" s="45">
        <v>3835.9</v>
      </c>
      <c r="M637" s="517">
        <f>VLOOKUP(C637,'Раздел 2'!D630:Q959,14,0)</f>
        <v>7208809.4500000011</v>
      </c>
      <c r="N637" s="45">
        <f t="shared" si="49"/>
        <v>7208809.4500000011</v>
      </c>
      <c r="O637" s="45">
        <v>0</v>
      </c>
      <c r="P637" s="45">
        <v>0</v>
      </c>
      <c r="Q637" s="45">
        <f t="shared" si="50"/>
        <v>0</v>
      </c>
      <c r="R637" s="57">
        <v>44927</v>
      </c>
      <c r="S637" s="57">
        <v>45291</v>
      </c>
      <c r="U637" s="143"/>
    </row>
    <row r="638" spans="1:24" ht="20.3" x14ac:dyDescent="0.35">
      <c r="A638" s="43">
        <f t="shared" si="46"/>
        <v>620</v>
      </c>
      <c r="B638" s="48" t="s">
        <v>1719</v>
      </c>
      <c r="C638" s="43">
        <v>32929</v>
      </c>
      <c r="D638" s="43" t="s">
        <v>1899</v>
      </c>
      <c r="E638" s="43">
        <v>1995</v>
      </c>
      <c r="F638" s="43" t="s">
        <v>2131</v>
      </c>
      <c r="G638" s="56" t="s">
        <v>2097</v>
      </c>
      <c r="H638" s="43">
        <v>9</v>
      </c>
      <c r="I638" s="43">
        <v>2</v>
      </c>
      <c r="J638" s="43">
        <v>2</v>
      </c>
      <c r="K638" s="45">
        <v>7886.1</v>
      </c>
      <c r="L638" s="45">
        <v>5121.2</v>
      </c>
      <c r="M638" s="517">
        <f>VLOOKUP(C638,'Раздел 2'!D631:Q960,14,0)</f>
        <v>4811896.9399999995</v>
      </c>
      <c r="N638" s="45">
        <f t="shared" si="49"/>
        <v>4811896.9399999995</v>
      </c>
      <c r="O638" s="45">
        <v>0</v>
      </c>
      <c r="P638" s="45">
        <v>0</v>
      </c>
      <c r="Q638" s="45">
        <f t="shared" si="50"/>
        <v>0</v>
      </c>
      <c r="R638" s="57">
        <v>44927</v>
      </c>
      <c r="S638" s="57">
        <v>45291</v>
      </c>
      <c r="U638" s="143"/>
    </row>
    <row r="639" spans="1:24" ht="20.3" x14ac:dyDescent="0.35">
      <c r="A639" s="43">
        <f t="shared" si="46"/>
        <v>621</v>
      </c>
      <c r="B639" s="47" t="s">
        <v>445</v>
      </c>
      <c r="C639" s="43">
        <v>32931</v>
      </c>
      <c r="D639" s="43" t="s">
        <v>1899</v>
      </c>
      <c r="E639" s="43">
        <v>1995</v>
      </c>
      <c r="F639" s="43" t="s">
        <v>2131</v>
      </c>
      <c r="G639" s="56" t="s">
        <v>2097</v>
      </c>
      <c r="H639" s="43">
        <v>9</v>
      </c>
      <c r="I639" s="43">
        <v>6</v>
      </c>
      <c r="J639" s="43">
        <v>2</v>
      </c>
      <c r="K639" s="45">
        <v>6686.1</v>
      </c>
      <c r="L639" s="45">
        <v>4931.2</v>
      </c>
      <c r="M639" s="517">
        <f>VLOOKUP(C639,'Раздел 2'!D632:Q961,14,0)</f>
        <v>4774091.95</v>
      </c>
      <c r="N639" s="45">
        <f t="shared" si="49"/>
        <v>4774091.95</v>
      </c>
      <c r="O639" s="45">
        <v>0</v>
      </c>
      <c r="P639" s="45">
        <v>0</v>
      </c>
      <c r="Q639" s="45">
        <f t="shared" si="50"/>
        <v>0</v>
      </c>
      <c r="R639" s="57">
        <v>44927</v>
      </c>
      <c r="S639" s="57">
        <v>45291</v>
      </c>
      <c r="U639" s="143"/>
    </row>
    <row r="640" spans="1:24" ht="20.3" x14ac:dyDescent="0.35">
      <c r="A640" s="43">
        <f t="shared" si="46"/>
        <v>622</v>
      </c>
      <c r="B640" s="48" t="s">
        <v>2328</v>
      </c>
      <c r="C640" s="43">
        <v>32932</v>
      </c>
      <c r="D640" s="43" t="s">
        <v>1899</v>
      </c>
      <c r="E640" s="43">
        <v>1993</v>
      </c>
      <c r="F640" s="43" t="s">
        <v>2131</v>
      </c>
      <c r="G640" s="56" t="s">
        <v>2097</v>
      </c>
      <c r="H640" s="43">
        <v>9</v>
      </c>
      <c r="I640" s="43">
        <v>3</v>
      </c>
      <c r="J640" s="43" t="s">
        <v>2131</v>
      </c>
      <c r="K640" s="45">
        <v>9823.5</v>
      </c>
      <c r="L640" s="45">
        <v>6874.3</v>
      </c>
      <c r="M640" s="517">
        <f>VLOOKUP(C640,'Раздел 2'!D633:Q962,14,0)</f>
        <v>1480539.63</v>
      </c>
      <c r="N640" s="45">
        <f t="shared" si="49"/>
        <v>1480539.63</v>
      </c>
      <c r="O640" s="45">
        <v>0</v>
      </c>
      <c r="P640" s="45">
        <v>0</v>
      </c>
      <c r="Q640" s="45">
        <f t="shared" si="50"/>
        <v>0</v>
      </c>
      <c r="R640" s="57">
        <v>44927</v>
      </c>
      <c r="S640" s="57">
        <v>45291</v>
      </c>
      <c r="U640" s="143"/>
    </row>
    <row r="641" spans="1:21" ht="20.3" x14ac:dyDescent="0.35">
      <c r="A641" s="43">
        <f t="shared" si="46"/>
        <v>623</v>
      </c>
      <c r="B641" s="47" t="s">
        <v>446</v>
      </c>
      <c r="C641" s="43">
        <v>32934</v>
      </c>
      <c r="D641" s="43" t="s">
        <v>1899</v>
      </c>
      <c r="E641" s="43">
        <v>1990</v>
      </c>
      <c r="F641" s="43" t="s">
        <v>2131</v>
      </c>
      <c r="G641" s="56" t="s">
        <v>2097</v>
      </c>
      <c r="H641" s="43">
        <v>5</v>
      </c>
      <c r="I641" s="43">
        <v>2</v>
      </c>
      <c r="J641" s="43">
        <v>1</v>
      </c>
      <c r="K641" s="45">
        <v>4566.2</v>
      </c>
      <c r="L641" s="45">
        <v>2987</v>
      </c>
      <c r="M641" s="517">
        <f>VLOOKUP(C641,'Раздел 2'!D634:Q963,14,0)</f>
        <v>2424993.6</v>
      </c>
      <c r="N641" s="45">
        <f t="shared" si="49"/>
        <v>2424993.6</v>
      </c>
      <c r="O641" s="45">
        <v>0</v>
      </c>
      <c r="P641" s="45">
        <v>0</v>
      </c>
      <c r="Q641" s="45">
        <f t="shared" si="50"/>
        <v>0</v>
      </c>
      <c r="R641" s="57">
        <v>44927</v>
      </c>
      <c r="S641" s="57">
        <v>45291</v>
      </c>
      <c r="U641" s="143"/>
    </row>
    <row r="642" spans="1:21" ht="20.3" x14ac:dyDescent="0.35">
      <c r="A642" s="43">
        <f t="shared" si="46"/>
        <v>624</v>
      </c>
      <c r="B642" s="48" t="s">
        <v>1720</v>
      </c>
      <c r="C642" s="43">
        <v>32949</v>
      </c>
      <c r="D642" s="43" t="s">
        <v>1899</v>
      </c>
      <c r="E642" s="43">
        <v>1994</v>
      </c>
      <c r="F642" s="43" t="s">
        <v>2131</v>
      </c>
      <c r="G642" s="56" t="s">
        <v>2097</v>
      </c>
      <c r="H642" s="43">
        <v>9</v>
      </c>
      <c r="I642" s="43">
        <v>3</v>
      </c>
      <c r="J642" s="43">
        <v>3</v>
      </c>
      <c r="K642" s="45">
        <v>6012</v>
      </c>
      <c r="L642" s="45">
        <v>3773.9</v>
      </c>
      <c r="M642" s="517">
        <f>VLOOKUP(C642,'Раздел 2'!D635:Q964,14,0)</f>
        <v>6878851.54</v>
      </c>
      <c r="N642" s="45">
        <f t="shared" si="49"/>
        <v>6878851.54</v>
      </c>
      <c r="O642" s="45">
        <v>0</v>
      </c>
      <c r="P642" s="45">
        <v>0</v>
      </c>
      <c r="Q642" s="45">
        <f t="shared" si="50"/>
        <v>0</v>
      </c>
      <c r="R642" s="57">
        <v>44927</v>
      </c>
      <c r="S642" s="57">
        <v>45291</v>
      </c>
      <c r="U642" s="143"/>
    </row>
    <row r="643" spans="1:21" ht="20.3" x14ac:dyDescent="0.35">
      <c r="A643" s="43">
        <f t="shared" si="46"/>
        <v>625</v>
      </c>
      <c r="B643" s="48" t="s">
        <v>2986</v>
      </c>
      <c r="C643" s="43">
        <v>32875</v>
      </c>
      <c r="D643" s="43" t="s">
        <v>1900</v>
      </c>
      <c r="E643" s="43">
        <v>1994</v>
      </c>
      <c r="F643" s="43" t="s">
        <v>2131</v>
      </c>
      <c r="G643" s="56" t="s">
        <v>2097</v>
      </c>
      <c r="H643" s="43">
        <v>8</v>
      </c>
      <c r="I643" s="43">
        <v>2</v>
      </c>
      <c r="J643" s="43" t="s">
        <v>2131</v>
      </c>
      <c r="K643" s="45">
        <v>6102.9</v>
      </c>
      <c r="L643" s="45" t="s">
        <v>2131</v>
      </c>
      <c r="M643" s="517">
        <f>VLOOKUP(C643,'Раздел 2'!D636:Q965,14,0)</f>
        <v>314248.48</v>
      </c>
      <c r="N643" s="45">
        <f t="shared" si="49"/>
        <v>314248.48</v>
      </c>
      <c r="O643" s="45">
        <v>0</v>
      </c>
      <c r="P643" s="45">
        <v>0</v>
      </c>
      <c r="Q643" s="45">
        <f t="shared" si="50"/>
        <v>0</v>
      </c>
      <c r="R643" s="57">
        <v>44927</v>
      </c>
      <c r="S643" s="57">
        <v>45291</v>
      </c>
      <c r="U643" s="143"/>
    </row>
    <row r="644" spans="1:21" ht="20.3" x14ac:dyDescent="0.35">
      <c r="A644" s="43">
        <f t="shared" ref="A644:A668" si="51">A643+1</f>
        <v>626</v>
      </c>
      <c r="B644" s="47" t="s">
        <v>1707</v>
      </c>
      <c r="C644" s="43">
        <v>36955</v>
      </c>
      <c r="D644" s="43" t="s">
        <v>1899</v>
      </c>
      <c r="E644" s="43">
        <v>1917</v>
      </c>
      <c r="F644" s="43" t="s">
        <v>2131</v>
      </c>
      <c r="G644" s="56" t="s">
        <v>2103</v>
      </c>
      <c r="H644" s="43">
        <v>1</v>
      </c>
      <c r="I644" s="43">
        <v>1</v>
      </c>
      <c r="J644" s="43" t="s">
        <v>2131</v>
      </c>
      <c r="K644" s="45">
        <v>277.79000000000002</v>
      </c>
      <c r="L644" s="45">
        <v>249.6</v>
      </c>
      <c r="M644" s="517">
        <f>VLOOKUP(C644,'Раздел 2'!D637:Q966,14,0)</f>
        <v>130139.46</v>
      </c>
      <c r="N644" s="45">
        <f t="shared" si="49"/>
        <v>130139.46</v>
      </c>
      <c r="O644" s="45">
        <v>0</v>
      </c>
      <c r="P644" s="45">
        <v>0</v>
      </c>
      <c r="Q644" s="45">
        <f t="shared" si="50"/>
        <v>0</v>
      </c>
      <c r="R644" s="57">
        <v>44927</v>
      </c>
      <c r="S644" s="57">
        <v>45291</v>
      </c>
      <c r="U644" s="143"/>
    </row>
    <row r="645" spans="1:21" ht="20.3" x14ac:dyDescent="0.35">
      <c r="A645" s="43">
        <f t="shared" si="51"/>
        <v>627</v>
      </c>
      <c r="B645" s="48" t="s">
        <v>2406</v>
      </c>
      <c r="C645" s="43">
        <v>36962</v>
      </c>
      <c r="D645" s="43" t="s">
        <v>1899</v>
      </c>
      <c r="E645" s="43">
        <v>1955</v>
      </c>
      <c r="F645" s="43" t="s">
        <v>2131</v>
      </c>
      <c r="G645" s="56" t="s">
        <v>2098</v>
      </c>
      <c r="H645" s="43">
        <v>4</v>
      </c>
      <c r="I645" s="43">
        <v>3</v>
      </c>
      <c r="J645" s="43" t="s">
        <v>2131</v>
      </c>
      <c r="K645" s="45">
        <v>2066.9</v>
      </c>
      <c r="L645" s="45">
        <v>1888.9</v>
      </c>
      <c r="M645" s="517">
        <f>VLOOKUP(C645,'Раздел 2'!D638:Q967,14,0)</f>
        <v>12431802.579999998</v>
      </c>
      <c r="N645" s="45">
        <f>M645-O645</f>
        <v>3880112.7599999979</v>
      </c>
      <c r="O645" s="45">
        <f>8551689.82</f>
        <v>8551689.8200000003</v>
      </c>
      <c r="P645" s="45">
        <v>0</v>
      </c>
      <c r="Q645" s="45">
        <f t="shared" si="50"/>
        <v>0</v>
      </c>
      <c r="R645" s="57">
        <v>44927</v>
      </c>
      <c r="S645" s="57">
        <v>45291</v>
      </c>
      <c r="U645" s="143"/>
    </row>
    <row r="646" spans="1:21" ht="20.3" x14ac:dyDescent="0.35">
      <c r="A646" s="43">
        <f t="shared" si="51"/>
        <v>628</v>
      </c>
      <c r="B646" s="48" t="s">
        <v>2989</v>
      </c>
      <c r="C646" s="43">
        <v>36968</v>
      </c>
      <c r="D646" s="43" t="s">
        <v>1900</v>
      </c>
      <c r="E646" s="43">
        <v>2010</v>
      </c>
      <c r="F646" s="43" t="s">
        <v>2131</v>
      </c>
      <c r="G646" s="56" t="s">
        <v>2098</v>
      </c>
      <c r="H646" s="43">
        <v>10</v>
      </c>
      <c r="I646" s="43">
        <v>1</v>
      </c>
      <c r="J646" s="43" t="s">
        <v>2131</v>
      </c>
      <c r="K646" s="45">
        <v>3025.5</v>
      </c>
      <c r="L646" s="45" t="s">
        <v>2131</v>
      </c>
      <c r="M646" s="517">
        <f>VLOOKUP(C646,'Раздел 2'!D639:Q968,14,0)</f>
        <v>179234</v>
      </c>
      <c r="N646" s="45">
        <f t="shared" ref="N646:N669" si="52">M646</f>
        <v>179234</v>
      </c>
      <c r="O646" s="45">
        <v>0</v>
      </c>
      <c r="P646" s="45">
        <v>0</v>
      </c>
      <c r="Q646" s="45">
        <f t="shared" si="50"/>
        <v>0</v>
      </c>
      <c r="R646" s="57">
        <v>44927</v>
      </c>
      <c r="S646" s="57">
        <v>45291</v>
      </c>
      <c r="U646" s="143"/>
    </row>
    <row r="647" spans="1:21" ht="20.3" x14ac:dyDescent="0.35">
      <c r="A647" s="43">
        <f t="shared" si="51"/>
        <v>629</v>
      </c>
      <c r="B647" s="48" t="s">
        <v>1849</v>
      </c>
      <c r="C647" s="43">
        <v>36964</v>
      </c>
      <c r="D647" s="43" t="s">
        <v>1899</v>
      </c>
      <c r="E647" s="43">
        <v>1992</v>
      </c>
      <c r="F647" s="43" t="s">
        <v>2131</v>
      </c>
      <c r="G647" s="56" t="s">
        <v>2098</v>
      </c>
      <c r="H647" s="43">
        <v>5</v>
      </c>
      <c r="I647" s="43">
        <v>3</v>
      </c>
      <c r="J647" s="43" t="s">
        <v>2131</v>
      </c>
      <c r="K647" s="45">
        <v>3120.3</v>
      </c>
      <c r="L647" s="45">
        <v>2074.4</v>
      </c>
      <c r="M647" s="517">
        <f>VLOOKUP(C647,'Раздел 2'!D640:Q969,14,0)</f>
        <v>3795521.9900000007</v>
      </c>
      <c r="N647" s="45">
        <f t="shared" si="52"/>
        <v>3795521.9900000007</v>
      </c>
      <c r="O647" s="45">
        <v>0</v>
      </c>
      <c r="P647" s="45">
        <v>0</v>
      </c>
      <c r="Q647" s="45">
        <f t="shared" si="50"/>
        <v>0</v>
      </c>
      <c r="R647" s="57">
        <v>44927</v>
      </c>
      <c r="S647" s="57">
        <v>45291</v>
      </c>
      <c r="U647" s="143"/>
    </row>
    <row r="648" spans="1:21" ht="20.3" x14ac:dyDescent="0.35">
      <c r="A648" s="43">
        <f t="shared" si="51"/>
        <v>630</v>
      </c>
      <c r="B648" s="47" t="s">
        <v>1708</v>
      </c>
      <c r="C648" s="43">
        <v>36989</v>
      </c>
      <c r="D648" s="43" t="s">
        <v>1899</v>
      </c>
      <c r="E648" s="43">
        <v>1917</v>
      </c>
      <c r="F648" s="43" t="s">
        <v>2131</v>
      </c>
      <c r="G648" s="56" t="s">
        <v>2103</v>
      </c>
      <c r="H648" s="43">
        <v>2</v>
      </c>
      <c r="I648" s="43">
        <v>1</v>
      </c>
      <c r="J648" s="43" t="s">
        <v>2131</v>
      </c>
      <c r="K648" s="45">
        <v>693.6</v>
      </c>
      <c r="L648" s="45">
        <v>650.70000000000005</v>
      </c>
      <c r="M648" s="517">
        <f>VLOOKUP(C648,'Раздел 2'!D641:Q970,14,0)</f>
        <v>466529.98</v>
      </c>
      <c r="N648" s="45">
        <f t="shared" si="52"/>
        <v>466529.98</v>
      </c>
      <c r="O648" s="45">
        <v>0</v>
      </c>
      <c r="P648" s="45">
        <v>0</v>
      </c>
      <c r="Q648" s="45">
        <f t="shared" si="50"/>
        <v>0</v>
      </c>
      <c r="R648" s="57">
        <v>44927</v>
      </c>
      <c r="S648" s="57">
        <v>45291</v>
      </c>
      <c r="U648" s="143"/>
    </row>
    <row r="649" spans="1:21" ht="20.3" x14ac:dyDescent="0.35">
      <c r="A649" s="43">
        <f t="shared" si="51"/>
        <v>631</v>
      </c>
      <c r="B649" s="47" t="s">
        <v>449</v>
      </c>
      <c r="C649" s="43">
        <v>37012</v>
      </c>
      <c r="D649" s="43" t="s">
        <v>1899</v>
      </c>
      <c r="E649" s="43">
        <v>1991</v>
      </c>
      <c r="F649" s="43" t="s">
        <v>2131</v>
      </c>
      <c r="G649" s="56" t="s">
        <v>2097</v>
      </c>
      <c r="H649" s="43">
        <v>9</v>
      </c>
      <c r="I649" s="43">
        <v>4</v>
      </c>
      <c r="J649" s="43">
        <v>3</v>
      </c>
      <c r="K649" s="45">
        <v>14142.95</v>
      </c>
      <c r="L649" s="45">
        <v>7418.95</v>
      </c>
      <c r="M649" s="517">
        <f>VLOOKUP(C649,'Раздел 2'!D642:Q971,14,0)</f>
        <v>7216185.3299999991</v>
      </c>
      <c r="N649" s="45">
        <f t="shared" si="52"/>
        <v>7216185.3299999991</v>
      </c>
      <c r="O649" s="45">
        <v>0</v>
      </c>
      <c r="P649" s="45">
        <v>0</v>
      </c>
      <c r="Q649" s="45">
        <f t="shared" si="50"/>
        <v>0</v>
      </c>
      <c r="R649" s="57">
        <v>44927</v>
      </c>
      <c r="S649" s="57">
        <v>45291</v>
      </c>
      <c r="U649" s="143"/>
    </row>
    <row r="650" spans="1:21" ht="20.3" x14ac:dyDescent="0.35">
      <c r="A650" s="43">
        <f t="shared" si="51"/>
        <v>632</v>
      </c>
      <c r="B650" s="47" t="s">
        <v>450</v>
      </c>
      <c r="C650" s="43">
        <v>37013</v>
      </c>
      <c r="D650" s="43" t="s">
        <v>1899</v>
      </c>
      <c r="E650" s="43">
        <v>1992</v>
      </c>
      <c r="F650" s="43" t="s">
        <v>2131</v>
      </c>
      <c r="G650" s="56" t="s">
        <v>2097</v>
      </c>
      <c r="H650" s="43">
        <v>9</v>
      </c>
      <c r="I650" s="43">
        <v>1</v>
      </c>
      <c r="J650" s="43">
        <v>1</v>
      </c>
      <c r="K650" s="45">
        <v>3001.6</v>
      </c>
      <c r="L650" s="45">
        <v>2057.8000000000002</v>
      </c>
      <c r="M650" s="517">
        <f>VLOOKUP(C650,'Раздел 2'!D643:Q972,14,0)</f>
        <v>2417164.54</v>
      </c>
      <c r="N650" s="45">
        <f t="shared" si="52"/>
        <v>2417164.54</v>
      </c>
      <c r="O650" s="45">
        <v>0</v>
      </c>
      <c r="P650" s="45">
        <v>0</v>
      </c>
      <c r="Q650" s="45">
        <f t="shared" si="50"/>
        <v>0</v>
      </c>
      <c r="R650" s="57">
        <v>44927</v>
      </c>
      <c r="S650" s="57">
        <v>45291</v>
      </c>
      <c r="U650" s="143"/>
    </row>
    <row r="651" spans="1:21" ht="20.3" x14ac:dyDescent="0.35">
      <c r="A651" s="43">
        <f t="shared" si="51"/>
        <v>633</v>
      </c>
      <c r="B651" s="47" t="s">
        <v>1709</v>
      </c>
      <c r="C651" s="43">
        <v>37062</v>
      </c>
      <c r="D651" s="43" t="s">
        <v>1899</v>
      </c>
      <c r="E651" s="43">
        <v>1917</v>
      </c>
      <c r="F651" s="43" t="s">
        <v>2131</v>
      </c>
      <c r="G651" s="56" t="s">
        <v>2098</v>
      </c>
      <c r="H651" s="43">
        <v>2</v>
      </c>
      <c r="I651" s="43">
        <v>2</v>
      </c>
      <c r="J651" s="43" t="s">
        <v>2131</v>
      </c>
      <c r="K651" s="45">
        <v>333.6</v>
      </c>
      <c r="L651" s="45">
        <v>301.60000000000002</v>
      </c>
      <c r="M651" s="517">
        <f>VLOOKUP(C651,'Раздел 2'!D644:Q973,14,0)</f>
        <v>411978.2</v>
      </c>
      <c r="N651" s="45">
        <f t="shared" si="52"/>
        <v>411978.2</v>
      </c>
      <c r="O651" s="45">
        <v>0</v>
      </c>
      <c r="P651" s="45">
        <v>0</v>
      </c>
      <c r="Q651" s="45">
        <f t="shared" si="50"/>
        <v>0</v>
      </c>
      <c r="R651" s="57">
        <v>44927</v>
      </c>
      <c r="S651" s="57">
        <v>45291</v>
      </c>
      <c r="U651" s="143"/>
    </row>
    <row r="652" spans="1:21" ht="20.3" x14ac:dyDescent="0.35">
      <c r="A652" s="43">
        <f t="shared" si="51"/>
        <v>634</v>
      </c>
      <c r="B652" s="47" t="s">
        <v>470</v>
      </c>
      <c r="C652" s="43">
        <v>37069</v>
      </c>
      <c r="D652" s="43" t="s">
        <v>1899</v>
      </c>
      <c r="E652" s="43">
        <v>1959</v>
      </c>
      <c r="F652" s="43" t="s">
        <v>2131</v>
      </c>
      <c r="G652" s="56" t="s">
        <v>2098</v>
      </c>
      <c r="H652" s="43">
        <v>2</v>
      </c>
      <c r="I652" s="43">
        <v>1</v>
      </c>
      <c r="J652" s="43" t="s">
        <v>2131</v>
      </c>
      <c r="K652" s="45">
        <v>437.6</v>
      </c>
      <c r="L652" s="45">
        <v>392.5</v>
      </c>
      <c r="M652" s="517">
        <f>VLOOKUP(C652,'Раздел 2'!D645:Q974,14,0)</f>
        <v>939032.35000000009</v>
      </c>
      <c r="N652" s="45">
        <f t="shared" si="52"/>
        <v>939032.35000000009</v>
      </c>
      <c r="O652" s="45">
        <v>0</v>
      </c>
      <c r="P652" s="45">
        <v>0</v>
      </c>
      <c r="Q652" s="45">
        <f t="shared" si="50"/>
        <v>0</v>
      </c>
      <c r="R652" s="57">
        <v>44927</v>
      </c>
      <c r="S652" s="57">
        <v>45291</v>
      </c>
      <c r="U652" s="143"/>
    </row>
    <row r="653" spans="1:21" ht="20.3" x14ac:dyDescent="0.35">
      <c r="A653" s="43">
        <f t="shared" si="51"/>
        <v>635</v>
      </c>
      <c r="B653" s="47" t="s">
        <v>471</v>
      </c>
      <c r="C653" s="43">
        <v>37070</v>
      </c>
      <c r="D653" s="43" t="s">
        <v>1899</v>
      </c>
      <c r="E653" s="43">
        <v>1962</v>
      </c>
      <c r="F653" s="43" t="s">
        <v>2131</v>
      </c>
      <c r="G653" s="56" t="s">
        <v>2098</v>
      </c>
      <c r="H653" s="43">
        <v>2</v>
      </c>
      <c r="I653" s="43">
        <v>1</v>
      </c>
      <c r="J653" s="43" t="s">
        <v>2131</v>
      </c>
      <c r="K653" s="45">
        <v>549.79999999999995</v>
      </c>
      <c r="L653" s="45">
        <v>498.1</v>
      </c>
      <c r="M653" s="517">
        <f>VLOOKUP(C653,'Раздел 2'!D646:Q975,14,0)</f>
        <v>1157829.95</v>
      </c>
      <c r="N653" s="45">
        <f t="shared" si="52"/>
        <v>1157829.95</v>
      </c>
      <c r="O653" s="45">
        <v>0</v>
      </c>
      <c r="P653" s="45">
        <v>0</v>
      </c>
      <c r="Q653" s="45">
        <f t="shared" si="50"/>
        <v>0</v>
      </c>
      <c r="R653" s="57">
        <v>44927</v>
      </c>
      <c r="S653" s="57">
        <v>45291</v>
      </c>
      <c r="U653" s="143"/>
    </row>
    <row r="654" spans="1:21" ht="20.3" x14ac:dyDescent="0.35">
      <c r="A654" s="43">
        <f t="shared" si="51"/>
        <v>636</v>
      </c>
      <c r="B654" s="48" t="s">
        <v>3800</v>
      </c>
      <c r="C654" s="43">
        <v>32977</v>
      </c>
      <c r="D654" s="43" t="s">
        <v>1899</v>
      </c>
      <c r="E654" s="43">
        <v>1970</v>
      </c>
      <c r="F654" s="43" t="s">
        <v>2131</v>
      </c>
      <c r="G654" s="56" t="s">
        <v>2097</v>
      </c>
      <c r="H654" s="43">
        <v>5</v>
      </c>
      <c r="I654" s="43">
        <v>6</v>
      </c>
      <c r="J654" s="43" t="s">
        <v>2131</v>
      </c>
      <c r="K654" s="45">
        <v>8825</v>
      </c>
      <c r="L654" s="45">
        <v>5556.6</v>
      </c>
      <c r="M654" s="517">
        <f>VLOOKUP(C654,'Раздел 2'!D647:Q976,14,0)</f>
        <v>564745.31000000006</v>
      </c>
      <c r="N654" s="45">
        <f t="shared" si="52"/>
        <v>564745.31000000006</v>
      </c>
      <c r="O654" s="45">
        <v>0</v>
      </c>
      <c r="P654" s="45">
        <v>0</v>
      </c>
      <c r="Q654" s="45">
        <f t="shared" si="50"/>
        <v>0</v>
      </c>
      <c r="R654" s="57">
        <v>44927</v>
      </c>
      <c r="S654" s="57">
        <v>45291</v>
      </c>
      <c r="U654" s="143"/>
    </row>
    <row r="655" spans="1:21" ht="20.3" x14ac:dyDescent="0.35">
      <c r="A655" s="43">
        <f t="shared" si="51"/>
        <v>637</v>
      </c>
      <c r="B655" s="48" t="s">
        <v>3801</v>
      </c>
      <c r="C655" s="43">
        <v>33009</v>
      </c>
      <c r="D655" s="43" t="s">
        <v>1899</v>
      </c>
      <c r="E655" s="43">
        <v>1970</v>
      </c>
      <c r="F655" s="43" t="s">
        <v>2131</v>
      </c>
      <c r="G655" s="56" t="s">
        <v>2098</v>
      </c>
      <c r="H655" s="43">
        <v>4</v>
      </c>
      <c r="I655" s="43">
        <v>8</v>
      </c>
      <c r="J655" s="43" t="s">
        <v>2131</v>
      </c>
      <c r="K655" s="45">
        <v>9708.2999999999993</v>
      </c>
      <c r="L655" s="45">
        <v>5614.4</v>
      </c>
      <c r="M655" s="517">
        <f>VLOOKUP(C655,'Раздел 2'!D648:Q977,14,0)</f>
        <v>287537.31</v>
      </c>
      <c r="N655" s="45">
        <f t="shared" si="52"/>
        <v>287537.31</v>
      </c>
      <c r="O655" s="45">
        <v>0</v>
      </c>
      <c r="P655" s="45">
        <v>0</v>
      </c>
      <c r="Q655" s="45">
        <f t="shared" si="50"/>
        <v>0</v>
      </c>
      <c r="R655" s="57">
        <v>44927</v>
      </c>
      <c r="S655" s="57">
        <v>45291</v>
      </c>
      <c r="U655" s="143"/>
    </row>
    <row r="656" spans="1:21" ht="20.3" x14ac:dyDescent="0.35">
      <c r="A656" s="43">
        <f t="shared" si="51"/>
        <v>638</v>
      </c>
      <c r="B656" s="48" t="s">
        <v>3802</v>
      </c>
      <c r="C656" s="43">
        <v>33010</v>
      </c>
      <c r="D656" s="43" t="s">
        <v>1899</v>
      </c>
      <c r="E656" s="43">
        <v>1970</v>
      </c>
      <c r="F656" s="43" t="s">
        <v>2131</v>
      </c>
      <c r="G656" s="56" t="s">
        <v>2098</v>
      </c>
      <c r="H656" s="43">
        <v>4</v>
      </c>
      <c r="I656" s="43">
        <v>4</v>
      </c>
      <c r="J656" s="43" t="s">
        <v>2131</v>
      </c>
      <c r="K656" s="45">
        <v>4864.3999999999996</v>
      </c>
      <c r="L656" s="45">
        <v>2809</v>
      </c>
      <c r="M656" s="517">
        <f>VLOOKUP(C656,'Раздел 2'!D649:Q978,14,0)</f>
        <v>4411578.5200000005</v>
      </c>
      <c r="N656" s="45">
        <f t="shared" si="52"/>
        <v>4411578.5200000005</v>
      </c>
      <c r="O656" s="45">
        <v>0</v>
      </c>
      <c r="P656" s="45">
        <v>0</v>
      </c>
      <c r="Q656" s="45">
        <f t="shared" si="50"/>
        <v>0</v>
      </c>
      <c r="R656" s="57">
        <v>44927</v>
      </c>
      <c r="S656" s="57">
        <v>45291</v>
      </c>
      <c r="U656" s="143"/>
    </row>
    <row r="657" spans="1:21" ht="20.3" x14ac:dyDescent="0.35">
      <c r="A657" s="43">
        <f t="shared" si="51"/>
        <v>639</v>
      </c>
      <c r="B657" s="48" t="s">
        <v>3803</v>
      </c>
      <c r="C657" s="43">
        <v>33020</v>
      </c>
      <c r="D657" s="43" t="s">
        <v>1899</v>
      </c>
      <c r="E657" s="43">
        <v>1971</v>
      </c>
      <c r="F657" s="43" t="s">
        <v>2131</v>
      </c>
      <c r="G657" s="56" t="s">
        <v>2097</v>
      </c>
      <c r="H657" s="43">
        <v>5</v>
      </c>
      <c r="I657" s="43">
        <v>4</v>
      </c>
      <c r="J657" s="43" t="s">
        <v>2131</v>
      </c>
      <c r="K657" s="45">
        <v>5310.4</v>
      </c>
      <c r="L657" s="45">
        <v>3309.2</v>
      </c>
      <c r="M657" s="517">
        <f>VLOOKUP(C657,'Раздел 2'!D650:Q979,14,0)</f>
        <v>4682931.93</v>
      </c>
      <c r="N657" s="45">
        <f t="shared" si="52"/>
        <v>4682931.93</v>
      </c>
      <c r="O657" s="45">
        <v>0</v>
      </c>
      <c r="P657" s="45">
        <v>0</v>
      </c>
      <c r="Q657" s="45">
        <f t="shared" si="50"/>
        <v>0</v>
      </c>
      <c r="R657" s="57">
        <v>44927</v>
      </c>
      <c r="S657" s="57">
        <v>45291</v>
      </c>
      <c r="U657" s="143"/>
    </row>
    <row r="658" spans="1:21" ht="20.3" x14ac:dyDescent="0.35">
      <c r="A658" s="43">
        <f t="shared" si="51"/>
        <v>640</v>
      </c>
      <c r="B658" s="48" t="s">
        <v>3804</v>
      </c>
      <c r="C658" s="43">
        <v>33042</v>
      </c>
      <c r="D658" s="43" t="s">
        <v>1899</v>
      </c>
      <c r="E658" s="43">
        <v>1972</v>
      </c>
      <c r="F658" s="43" t="s">
        <v>2131</v>
      </c>
      <c r="G658" s="56" t="s">
        <v>2098</v>
      </c>
      <c r="H658" s="43">
        <v>5</v>
      </c>
      <c r="I658" s="43">
        <v>4</v>
      </c>
      <c r="J658" s="43" t="s">
        <v>2131</v>
      </c>
      <c r="K658" s="45">
        <v>5326.7</v>
      </c>
      <c r="L658" s="45">
        <v>3332.4</v>
      </c>
      <c r="M658" s="517">
        <f>VLOOKUP(C658,'Раздел 2'!D651:Q980,14,0)</f>
        <v>1152202.6500000001</v>
      </c>
      <c r="N658" s="45">
        <f t="shared" si="52"/>
        <v>1152202.6500000001</v>
      </c>
      <c r="O658" s="45">
        <v>0</v>
      </c>
      <c r="P658" s="45">
        <v>0</v>
      </c>
      <c r="Q658" s="45">
        <f t="shared" si="50"/>
        <v>0</v>
      </c>
      <c r="R658" s="57">
        <v>44927</v>
      </c>
      <c r="S658" s="57">
        <v>45291</v>
      </c>
      <c r="U658" s="143"/>
    </row>
    <row r="659" spans="1:21" ht="20.3" x14ac:dyDescent="0.35">
      <c r="A659" s="43">
        <f t="shared" si="51"/>
        <v>641</v>
      </c>
      <c r="B659" s="48" t="s">
        <v>3805</v>
      </c>
      <c r="C659" s="43">
        <v>33045</v>
      </c>
      <c r="D659" s="43" t="s">
        <v>1899</v>
      </c>
      <c r="E659" s="43">
        <v>1973</v>
      </c>
      <c r="F659" s="43" t="s">
        <v>2131</v>
      </c>
      <c r="G659" s="56" t="s">
        <v>2097</v>
      </c>
      <c r="H659" s="43">
        <v>5</v>
      </c>
      <c r="I659" s="43">
        <v>4</v>
      </c>
      <c r="J659" s="43" t="s">
        <v>2131</v>
      </c>
      <c r="K659" s="45">
        <v>5309.5</v>
      </c>
      <c r="L659" s="45">
        <v>3320.2</v>
      </c>
      <c r="M659" s="517">
        <f>VLOOKUP(C659,'Раздел 2'!D652:Q981,14,0)</f>
        <v>4238871.6899999995</v>
      </c>
      <c r="N659" s="45">
        <f t="shared" si="52"/>
        <v>4238871.6899999995</v>
      </c>
      <c r="O659" s="45">
        <v>0</v>
      </c>
      <c r="P659" s="45">
        <v>0</v>
      </c>
      <c r="Q659" s="45">
        <f t="shared" si="50"/>
        <v>0</v>
      </c>
      <c r="R659" s="57">
        <v>44927</v>
      </c>
      <c r="S659" s="57">
        <v>45291</v>
      </c>
      <c r="U659" s="143"/>
    </row>
    <row r="660" spans="1:21" ht="20.3" x14ac:dyDescent="0.35">
      <c r="A660" s="43">
        <f t="shared" si="51"/>
        <v>642</v>
      </c>
      <c r="B660" s="48" t="s">
        <v>3806</v>
      </c>
      <c r="C660" s="43">
        <v>33046</v>
      </c>
      <c r="D660" s="43" t="s">
        <v>1899</v>
      </c>
      <c r="E660" s="43">
        <v>1973</v>
      </c>
      <c r="F660" s="43" t="s">
        <v>2131</v>
      </c>
      <c r="G660" s="56" t="s">
        <v>2097</v>
      </c>
      <c r="H660" s="43">
        <v>5</v>
      </c>
      <c r="I660" s="43">
        <v>6</v>
      </c>
      <c r="J660" s="43" t="s">
        <v>2131</v>
      </c>
      <c r="K660" s="45">
        <v>7575.5</v>
      </c>
      <c r="L660" s="45">
        <v>4832.5</v>
      </c>
      <c r="M660" s="517">
        <f>VLOOKUP(C660,'Раздел 2'!D653:Q982,14,0)</f>
        <v>5506856.5</v>
      </c>
      <c r="N660" s="45">
        <f t="shared" si="52"/>
        <v>5506856.5</v>
      </c>
      <c r="O660" s="45">
        <v>0</v>
      </c>
      <c r="P660" s="45">
        <v>0</v>
      </c>
      <c r="Q660" s="45">
        <f t="shared" si="50"/>
        <v>0</v>
      </c>
      <c r="R660" s="57">
        <v>44927</v>
      </c>
      <c r="S660" s="57">
        <v>45291</v>
      </c>
      <c r="U660" s="143"/>
    </row>
    <row r="661" spans="1:21" ht="20.3" x14ac:dyDescent="0.35">
      <c r="A661" s="43">
        <f t="shared" si="51"/>
        <v>643</v>
      </c>
      <c r="B661" s="48" t="s">
        <v>3807</v>
      </c>
      <c r="C661" s="43">
        <v>33047</v>
      </c>
      <c r="D661" s="43" t="s">
        <v>1899</v>
      </c>
      <c r="E661" s="43">
        <v>1973</v>
      </c>
      <c r="F661" s="43" t="s">
        <v>2131</v>
      </c>
      <c r="G661" s="56" t="s">
        <v>2097</v>
      </c>
      <c r="H661" s="43">
        <v>5</v>
      </c>
      <c r="I661" s="43">
        <v>6</v>
      </c>
      <c r="J661" s="43" t="s">
        <v>2131</v>
      </c>
      <c r="K661" s="45">
        <v>7522.6</v>
      </c>
      <c r="L661" s="45">
        <v>4732.3</v>
      </c>
      <c r="M661" s="517">
        <f>VLOOKUP(C661,'Раздел 2'!D654:Q983,14,0)</f>
        <v>8526273.7399999984</v>
      </c>
      <c r="N661" s="45">
        <f t="shared" si="52"/>
        <v>8526273.7399999984</v>
      </c>
      <c r="O661" s="45">
        <v>0</v>
      </c>
      <c r="P661" s="45">
        <v>0</v>
      </c>
      <c r="Q661" s="45">
        <f t="shared" si="50"/>
        <v>0</v>
      </c>
      <c r="R661" s="57">
        <v>44927</v>
      </c>
      <c r="S661" s="57">
        <v>45291</v>
      </c>
      <c r="U661" s="143"/>
    </row>
    <row r="662" spans="1:21" ht="20.3" x14ac:dyDescent="0.35">
      <c r="A662" s="43">
        <f t="shared" si="51"/>
        <v>644</v>
      </c>
      <c r="B662" s="48" t="s">
        <v>3808</v>
      </c>
      <c r="C662" s="43">
        <v>33051</v>
      </c>
      <c r="D662" s="43" t="s">
        <v>1899</v>
      </c>
      <c r="E662" s="43">
        <v>1972</v>
      </c>
      <c r="F662" s="43" t="s">
        <v>2131</v>
      </c>
      <c r="G662" s="56" t="s">
        <v>2097</v>
      </c>
      <c r="H662" s="43">
        <v>5</v>
      </c>
      <c r="I662" s="43">
        <v>4</v>
      </c>
      <c r="J662" s="43" t="s">
        <v>2131</v>
      </c>
      <c r="K662" s="45">
        <v>4360.2</v>
      </c>
      <c r="L662" s="45">
        <v>2688.2</v>
      </c>
      <c r="M662" s="517">
        <f>VLOOKUP(C662,'Раздел 2'!D655:Q984,14,0)</f>
        <v>3931342.55</v>
      </c>
      <c r="N662" s="45">
        <f t="shared" si="52"/>
        <v>3931342.55</v>
      </c>
      <c r="O662" s="45">
        <v>0</v>
      </c>
      <c r="P662" s="45">
        <v>0</v>
      </c>
      <c r="Q662" s="45">
        <f t="shared" ref="Q662:Q669" si="53">P662</f>
        <v>0</v>
      </c>
      <c r="R662" s="57">
        <v>44927</v>
      </c>
      <c r="S662" s="57">
        <v>45291</v>
      </c>
      <c r="U662" s="143"/>
    </row>
    <row r="663" spans="1:21" ht="20.3" x14ac:dyDescent="0.35">
      <c r="A663" s="43">
        <f t="shared" si="51"/>
        <v>645</v>
      </c>
      <c r="B663" s="48" t="s">
        <v>3809</v>
      </c>
      <c r="C663" s="43">
        <v>33065</v>
      </c>
      <c r="D663" s="43" t="s">
        <v>1899</v>
      </c>
      <c r="E663" s="43">
        <v>1974</v>
      </c>
      <c r="F663" s="43" t="s">
        <v>2131</v>
      </c>
      <c r="G663" s="56" t="s">
        <v>2097</v>
      </c>
      <c r="H663" s="43">
        <v>5</v>
      </c>
      <c r="I663" s="43">
        <v>4</v>
      </c>
      <c r="J663" s="43" t="s">
        <v>2131</v>
      </c>
      <c r="K663" s="45">
        <v>5304.3</v>
      </c>
      <c r="L663" s="45">
        <v>3315.9</v>
      </c>
      <c r="M663" s="517">
        <f>VLOOKUP(C663,'Раздел 2'!D656:Q985,14,0)</f>
        <v>1050373.2100000002</v>
      </c>
      <c r="N663" s="45">
        <f t="shared" si="52"/>
        <v>1050373.2100000002</v>
      </c>
      <c r="O663" s="45">
        <v>0</v>
      </c>
      <c r="P663" s="45">
        <v>0</v>
      </c>
      <c r="Q663" s="45">
        <f t="shared" si="53"/>
        <v>0</v>
      </c>
      <c r="R663" s="57">
        <v>44927</v>
      </c>
      <c r="S663" s="57">
        <v>45291</v>
      </c>
      <c r="U663" s="143"/>
    </row>
    <row r="664" spans="1:21" ht="20.3" x14ac:dyDescent="0.35">
      <c r="A664" s="43">
        <f t="shared" si="51"/>
        <v>646</v>
      </c>
      <c r="B664" s="48" t="s">
        <v>2992</v>
      </c>
      <c r="C664" s="43">
        <v>37175</v>
      </c>
      <c r="D664" s="43" t="s">
        <v>1900</v>
      </c>
      <c r="E664" s="43">
        <v>2002</v>
      </c>
      <c r="F664" s="43" t="s">
        <v>2131</v>
      </c>
      <c r="G664" s="56" t="s">
        <v>2098</v>
      </c>
      <c r="H664" s="43">
        <v>5</v>
      </c>
      <c r="I664" s="43">
        <v>3</v>
      </c>
      <c r="J664" s="43" t="s">
        <v>2131</v>
      </c>
      <c r="K664" s="45">
        <v>286.7</v>
      </c>
      <c r="L664" s="45" t="s">
        <v>2131</v>
      </c>
      <c r="M664" s="517">
        <f>VLOOKUP(C664,'Раздел 2'!D657:Q986,14,0)</f>
        <v>452622.75999999995</v>
      </c>
      <c r="N664" s="45">
        <f t="shared" si="52"/>
        <v>452622.75999999995</v>
      </c>
      <c r="O664" s="45">
        <v>0</v>
      </c>
      <c r="P664" s="45">
        <v>0</v>
      </c>
      <c r="Q664" s="45">
        <f t="shared" si="53"/>
        <v>0</v>
      </c>
      <c r="R664" s="57">
        <v>44927</v>
      </c>
      <c r="S664" s="57">
        <v>45291</v>
      </c>
      <c r="U664" s="143"/>
    </row>
    <row r="665" spans="1:21" ht="20.3" x14ac:dyDescent="0.35">
      <c r="A665" s="43">
        <f t="shared" si="51"/>
        <v>647</v>
      </c>
      <c r="B665" s="48" t="s">
        <v>2993</v>
      </c>
      <c r="C665" s="43">
        <v>37177</v>
      </c>
      <c r="D665" s="43" t="s">
        <v>1900</v>
      </c>
      <c r="E665" s="43">
        <v>2009</v>
      </c>
      <c r="F665" s="43" t="s">
        <v>2131</v>
      </c>
      <c r="G665" s="56" t="s">
        <v>2106</v>
      </c>
      <c r="H665" s="43">
        <v>15</v>
      </c>
      <c r="I665" s="43">
        <v>1</v>
      </c>
      <c r="J665" s="43" t="s">
        <v>2131</v>
      </c>
      <c r="K665" s="45">
        <v>7348.5</v>
      </c>
      <c r="L665" s="45" t="s">
        <v>2131</v>
      </c>
      <c r="M665" s="517">
        <f>VLOOKUP(C665,'Раздел 2'!D658:Q987,14,0)</f>
        <v>254906</v>
      </c>
      <c r="N665" s="45">
        <f t="shared" si="52"/>
        <v>254906</v>
      </c>
      <c r="O665" s="45">
        <v>0</v>
      </c>
      <c r="P665" s="45">
        <v>0</v>
      </c>
      <c r="Q665" s="45">
        <f t="shared" si="53"/>
        <v>0</v>
      </c>
      <c r="R665" s="57">
        <v>44927</v>
      </c>
      <c r="S665" s="57">
        <v>45291</v>
      </c>
      <c r="U665" s="143"/>
    </row>
    <row r="666" spans="1:21" ht="20.3" x14ac:dyDescent="0.35">
      <c r="A666" s="43">
        <f t="shared" si="51"/>
        <v>648</v>
      </c>
      <c r="B666" s="48" t="s">
        <v>2990</v>
      </c>
      <c r="C666" s="43">
        <v>37165</v>
      </c>
      <c r="D666" s="43" t="s">
        <v>1900</v>
      </c>
      <c r="E666" s="43">
        <v>1993</v>
      </c>
      <c r="F666" s="43" t="s">
        <v>2131</v>
      </c>
      <c r="G666" s="56" t="s">
        <v>2098</v>
      </c>
      <c r="H666" s="43">
        <v>5</v>
      </c>
      <c r="I666" s="43">
        <v>3</v>
      </c>
      <c r="J666" s="43" t="s">
        <v>2131</v>
      </c>
      <c r="K666" s="45">
        <v>2899.3</v>
      </c>
      <c r="L666" s="45" t="s">
        <v>2131</v>
      </c>
      <c r="M666" s="517">
        <f>VLOOKUP(C666,'Раздел 2'!D659:Q988,14,0)</f>
        <v>746758</v>
      </c>
      <c r="N666" s="45">
        <f t="shared" si="52"/>
        <v>746758</v>
      </c>
      <c r="O666" s="45">
        <v>0</v>
      </c>
      <c r="P666" s="45">
        <v>0</v>
      </c>
      <c r="Q666" s="45">
        <f t="shared" si="53"/>
        <v>0</v>
      </c>
      <c r="R666" s="57">
        <v>44927</v>
      </c>
      <c r="S666" s="57">
        <v>45291</v>
      </c>
      <c r="U666" s="143"/>
    </row>
    <row r="667" spans="1:21" ht="20.3" x14ac:dyDescent="0.35">
      <c r="A667" s="43">
        <f t="shared" si="51"/>
        <v>649</v>
      </c>
      <c r="B667" s="48" t="s">
        <v>2991</v>
      </c>
      <c r="C667" s="43">
        <v>37167</v>
      </c>
      <c r="D667" s="43" t="s">
        <v>1900</v>
      </c>
      <c r="E667" s="43">
        <v>1995</v>
      </c>
      <c r="F667" s="43" t="s">
        <v>2131</v>
      </c>
      <c r="G667" s="56" t="s">
        <v>2098</v>
      </c>
      <c r="H667" s="43">
        <v>5</v>
      </c>
      <c r="I667" s="43">
        <v>2</v>
      </c>
      <c r="J667" s="43" t="s">
        <v>2131</v>
      </c>
      <c r="K667" s="45">
        <v>2895.9</v>
      </c>
      <c r="L667" s="45" t="s">
        <v>2131</v>
      </c>
      <c r="M667" s="517">
        <f>VLOOKUP(C667,'Раздел 2'!D660:Q989,14,0)</f>
        <v>473000</v>
      </c>
      <c r="N667" s="45">
        <f t="shared" si="52"/>
        <v>473000</v>
      </c>
      <c r="O667" s="45">
        <v>0</v>
      </c>
      <c r="P667" s="45">
        <v>0</v>
      </c>
      <c r="Q667" s="45">
        <f t="shared" si="53"/>
        <v>0</v>
      </c>
      <c r="R667" s="57">
        <v>44927</v>
      </c>
      <c r="S667" s="57">
        <v>45291</v>
      </c>
      <c r="U667" s="143"/>
    </row>
    <row r="668" spans="1:21" ht="20.3" x14ac:dyDescent="0.35">
      <c r="A668" s="43">
        <f t="shared" si="51"/>
        <v>650</v>
      </c>
      <c r="B668" s="48" t="s">
        <v>2995</v>
      </c>
      <c r="C668" s="43">
        <v>37253</v>
      </c>
      <c r="D668" s="43" t="s">
        <v>1900</v>
      </c>
      <c r="E668" s="43">
        <v>1986</v>
      </c>
      <c r="F668" s="43" t="s">
        <v>2131</v>
      </c>
      <c r="G668" s="56" t="s">
        <v>2097</v>
      </c>
      <c r="H668" s="43">
        <v>5</v>
      </c>
      <c r="I668" s="43">
        <v>6</v>
      </c>
      <c r="J668" s="43" t="s">
        <v>2131</v>
      </c>
      <c r="K668" s="45">
        <v>7166.7</v>
      </c>
      <c r="L668" s="45" t="s">
        <v>2131</v>
      </c>
      <c r="M668" s="517">
        <f>VLOOKUP(C668,'Раздел 2'!D661:Q990,14,0)</f>
        <v>1693753.67</v>
      </c>
      <c r="N668" s="45">
        <f t="shared" si="52"/>
        <v>1693753.67</v>
      </c>
      <c r="O668" s="45">
        <v>0</v>
      </c>
      <c r="P668" s="45">
        <v>0</v>
      </c>
      <c r="Q668" s="45">
        <f t="shared" si="53"/>
        <v>0</v>
      </c>
      <c r="R668" s="57">
        <v>44927</v>
      </c>
      <c r="S668" s="57">
        <v>45291</v>
      </c>
      <c r="U668" s="143"/>
    </row>
    <row r="669" spans="1:21" ht="20.3" x14ac:dyDescent="0.35">
      <c r="A669" s="43">
        <f>A668+1</f>
        <v>651</v>
      </c>
      <c r="B669" s="48" t="s">
        <v>2994</v>
      </c>
      <c r="C669" s="43">
        <v>37269</v>
      </c>
      <c r="D669" s="43" t="s">
        <v>1900</v>
      </c>
      <c r="E669" s="43">
        <v>1992</v>
      </c>
      <c r="F669" s="43" t="s">
        <v>2131</v>
      </c>
      <c r="G669" s="56" t="s">
        <v>2098</v>
      </c>
      <c r="H669" s="43">
        <v>5</v>
      </c>
      <c r="I669" s="43">
        <v>1</v>
      </c>
      <c r="J669" s="43" t="s">
        <v>2131</v>
      </c>
      <c r="K669" s="45">
        <v>1790.3</v>
      </c>
      <c r="L669" s="45" t="s">
        <v>2131</v>
      </c>
      <c r="M669" s="517">
        <f>VLOOKUP(C669,'Раздел 2'!D662:Q991,14,0)</f>
        <v>340000</v>
      </c>
      <c r="N669" s="45">
        <f t="shared" si="52"/>
        <v>340000</v>
      </c>
      <c r="O669" s="45">
        <v>0</v>
      </c>
      <c r="P669" s="45">
        <v>0</v>
      </c>
      <c r="Q669" s="45">
        <f t="shared" si="53"/>
        <v>0</v>
      </c>
      <c r="R669" s="57">
        <v>44927</v>
      </c>
      <c r="S669" s="57">
        <v>45291</v>
      </c>
      <c r="U669" s="143"/>
    </row>
    <row r="670" spans="1:21" ht="20.3" x14ac:dyDescent="0.3">
      <c r="A670" s="46" t="s">
        <v>22</v>
      </c>
      <c r="B670" s="46"/>
      <c r="C670" s="403" t="s">
        <v>172</v>
      </c>
      <c r="D670" s="403" t="s">
        <v>172</v>
      </c>
      <c r="E670" s="403" t="s">
        <v>172</v>
      </c>
      <c r="F670" s="403" t="s">
        <v>172</v>
      </c>
      <c r="G670" s="403" t="s">
        <v>172</v>
      </c>
      <c r="H670" s="403" t="s">
        <v>172</v>
      </c>
      <c r="I670" s="403" t="s">
        <v>172</v>
      </c>
      <c r="J670" s="49">
        <f t="shared" ref="J670:Q670" si="54">SUM(J340:J669)</f>
        <v>94</v>
      </c>
      <c r="K670" s="49">
        <f t="shared" si="54"/>
        <v>1353380.3699999994</v>
      </c>
      <c r="L670" s="49">
        <f t="shared" si="54"/>
        <v>842497.82000000007</v>
      </c>
      <c r="M670" s="518">
        <f t="shared" si="54"/>
        <v>888026533.49000001</v>
      </c>
      <c r="N670" s="49">
        <f t="shared" si="54"/>
        <v>798591433.48999965</v>
      </c>
      <c r="O670" s="49">
        <f t="shared" si="54"/>
        <v>89435100</v>
      </c>
      <c r="P670" s="49">
        <f t="shared" si="54"/>
        <v>0</v>
      </c>
      <c r="Q670" s="49">
        <f t="shared" si="54"/>
        <v>0</v>
      </c>
      <c r="R670" s="403" t="s">
        <v>172</v>
      </c>
      <c r="S670" s="403" t="s">
        <v>172</v>
      </c>
      <c r="U670" s="143"/>
    </row>
    <row r="671" spans="1:21" ht="19.649999999999999" x14ac:dyDescent="0.3">
      <c r="A671" s="527" t="s">
        <v>1915</v>
      </c>
      <c r="B671" s="527"/>
      <c r="C671" s="527"/>
      <c r="D671" s="527"/>
      <c r="E671" s="527"/>
      <c r="F671" s="527"/>
      <c r="G671" s="527"/>
      <c r="H671" s="527"/>
      <c r="I671" s="527"/>
      <c r="J671" s="527"/>
      <c r="K671" s="527"/>
      <c r="L671" s="527"/>
      <c r="M671" s="527"/>
      <c r="N671" s="527"/>
      <c r="O671" s="527"/>
      <c r="P671" s="527"/>
      <c r="Q671" s="527"/>
      <c r="R671" s="527"/>
      <c r="S671" s="527"/>
      <c r="U671" s="143"/>
    </row>
    <row r="672" spans="1:21" ht="20.3" x14ac:dyDescent="0.35">
      <c r="A672" s="43">
        <f>A669+1</f>
        <v>652</v>
      </c>
      <c r="B672" s="44" t="s">
        <v>477</v>
      </c>
      <c r="C672" s="43">
        <v>37310</v>
      </c>
      <c r="D672" s="43" t="s">
        <v>1899</v>
      </c>
      <c r="E672" s="43">
        <v>1994</v>
      </c>
      <c r="F672" s="43" t="s">
        <v>2131</v>
      </c>
      <c r="G672" s="56" t="s">
        <v>2097</v>
      </c>
      <c r="H672" s="43">
        <v>9</v>
      </c>
      <c r="I672" s="43">
        <v>3</v>
      </c>
      <c r="J672" s="43">
        <v>3</v>
      </c>
      <c r="K672" s="45">
        <v>5219.5</v>
      </c>
      <c r="L672" s="45">
        <v>5177</v>
      </c>
      <c r="M672" s="517">
        <f>VLOOKUP(C672,'Раздел 2'!D665:Q691,14,0)</f>
        <v>12574234.189999999</v>
      </c>
      <c r="N672" s="45">
        <f t="shared" ref="N672:N677" si="55">M672-P672</f>
        <v>12562918.229999999</v>
      </c>
      <c r="O672" s="45">
        <v>0</v>
      </c>
      <c r="P672" s="45">
        <v>11315.96</v>
      </c>
      <c r="Q672" s="45">
        <v>0</v>
      </c>
      <c r="R672" s="57">
        <v>44927</v>
      </c>
      <c r="S672" s="57">
        <v>45291</v>
      </c>
      <c r="U672" s="143"/>
    </row>
    <row r="673" spans="1:21" ht="20.3" x14ac:dyDescent="0.35">
      <c r="A673" s="43">
        <f>A672+1</f>
        <v>653</v>
      </c>
      <c r="B673" s="44" t="s">
        <v>476</v>
      </c>
      <c r="C673" s="43">
        <v>37320</v>
      </c>
      <c r="D673" s="43" t="s">
        <v>1899</v>
      </c>
      <c r="E673" s="43">
        <v>1981</v>
      </c>
      <c r="F673" s="43" t="s">
        <v>2131</v>
      </c>
      <c r="G673" s="56" t="s">
        <v>2097</v>
      </c>
      <c r="H673" s="43">
        <v>5</v>
      </c>
      <c r="I673" s="43">
        <v>11</v>
      </c>
      <c r="J673" s="43" t="s">
        <v>2131</v>
      </c>
      <c r="K673" s="45">
        <v>7957.4</v>
      </c>
      <c r="L673" s="45">
        <v>7957.4</v>
      </c>
      <c r="M673" s="517">
        <f>VLOOKUP(C673,'Раздел 2'!D666:Q692,14,0)</f>
        <v>19960476.140000001</v>
      </c>
      <c r="N673" s="45">
        <f t="shared" si="55"/>
        <v>19951362.370000001</v>
      </c>
      <c r="O673" s="45">
        <v>0</v>
      </c>
      <c r="P673" s="45">
        <v>9113.77</v>
      </c>
      <c r="Q673" s="45">
        <v>0</v>
      </c>
      <c r="R673" s="57">
        <v>44927</v>
      </c>
      <c r="S673" s="57">
        <v>45291</v>
      </c>
      <c r="U673" s="143"/>
    </row>
    <row r="674" spans="1:21" ht="20.3" x14ac:dyDescent="0.35">
      <c r="A674" s="43">
        <f t="shared" ref="A674:A698" si="56">A673+1</f>
        <v>654</v>
      </c>
      <c r="B674" s="44" t="s">
        <v>1644</v>
      </c>
      <c r="C674" s="43">
        <v>37329</v>
      </c>
      <c r="D674" s="43" t="s">
        <v>1900</v>
      </c>
      <c r="E674" s="43">
        <v>1984</v>
      </c>
      <c r="F674" s="43" t="s">
        <v>2131</v>
      </c>
      <c r="G674" s="56" t="s">
        <v>2106</v>
      </c>
      <c r="H674" s="43">
        <v>5</v>
      </c>
      <c r="I674" s="43">
        <v>13</v>
      </c>
      <c r="J674" s="43" t="s">
        <v>2131</v>
      </c>
      <c r="K674" s="45">
        <v>10135.9</v>
      </c>
      <c r="L674" s="45" t="s">
        <v>2131</v>
      </c>
      <c r="M674" s="517">
        <f>VLOOKUP(C674,'Раздел 2'!D667:Q693,14,0)</f>
        <v>2695104</v>
      </c>
      <c r="N674" s="45">
        <f t="shared" si="55"/>
        <v>2695104</v>
      </c>
      <c r="O674" s="45">
        <v>0</v>
      </c>
      <c r="P674" s="45">
        <v>0</v>
      </c>
      <c r="Q674" s="45">
        <v>0</v>
      </c>
      <c r="R674" s="57">
        <v>44927</v>
      </c>
      <c r="S674" s="57">
        <v>45291</v>
      </c>
      <c r="U674" s="143"/>
    </row>
    <row r="675" spans="1:21" ht="20.3" x14ac:dyDescent="0.35">
      <c r="A675" s="43">
        <f t="shared" si="56"/>
        <v>655</v>
      </c>
      <c r="B675" s="44" t="s">
        <v>1645</v>
      </c>
      <c r="C675" s="43">
        <v>37335</v>
      </c>
      <c r="D675" s="43" t="s">
        <v>1900</v>
      </c>
      <c r="E675" s="43">
        <v>1985</v>
      </c>
      <c r="F675" s="43" t="s">
        <v>2131</v>
      </c>
      <c r="G675" s="56" t="s">
        <v>2106</v>
      </c>
      <c r="H675" s="43">
        <v>5</v>
      </c>
      <c r="I675" s="43">
        <v>8</v>
      </c>
      <c r="J675" s="43" t="s">
        <v>2131</v>
      </c>
      <c r="K675" s="45">
        <v>7206.1</v>
      </c>
      <c r="L675" s="45" t="s">
        <v>2131</v>
      </c>
      <c r="M675" s="517">
        <f>VLOOKUP(C675,'Раздел 2'!D668:Q694,14,0)</f>
        <v>368796</v>
      </c>
      <c r="N675" s="45">
        <f t="shared" si="55"/>
        <v>368796</v>
      </c>
      <c r="O675" s="45">
        <v>0</v>
      </c>
      <c r="P675" s="45">
        <v>0</v>
      </c>
      <c r="Q675" s="45">
        <v>0</v>
      </c>
      <c r="R675" s="57">
        <v>44927</v>
      </c>
      <c r="S675" s="57">
        <v>45291</v>
      </c>
      <c r="U675" s="143"/>
    </row>
    <row r="676" spans="1:21" ht="20.3" x14ac:dyDescent="0.35">
      <c r="A676" s="43">
        <f t="shared" si="56"/>
        <v>656</v>
      </c>
      <c r="B676" s="44" t="s">
        <v>1725</v>
      </c>
      <c r="C676" s="43">
        <v>37339</v>
      </c>
      <c r="D676" s="43" t="s">
        <v>1899</v>
      </c>
      <c r="E676" s="43">
        <v>1994</v>
      </c>
      <c r="F676" s="43" t="s">
        <v>2131</v>
      </c>
      <c r="G676" s="56" t="s">
        <v>2097</v>
      </c>
      <c r="H676" s="43">
        <v>9</v>
      </c>
      <c r="I676" s="43">
        <v>6</v>
      </c>
      <c r="J676" s="43">
        <v>4</v>
      </c>
      <c r="K676" s="45">
        <v>13135.9</v>
      </c>
      <c r="L676" s="45">
        <v>13135.6</v>
      </c>
      <c r="M676" s="517">
        <f>VLOOKUP(C676,'Раздел 2'!D669:Q695,14,0)</f>
        <v>18292950.210000001</v>
      </c>
      <c r="N676" s="45">
        <f t="shared" si="55"/>
        <v>18277110.789999999</v>
      </c>
      <c r="O676" s="45">
        <v>0</v>
      </c>
      <c r="P676" s="45">
        <v>15839.42</v>
      </c>
      <c r="Q676" s="45">
        <v>0</v>
      </c>
      <c r="R676" s="57">
        <v>44927</v>
      </c>
      <c r="S676" s="57">
        <v>45291</v>
      </c>
      <c r="U676" s="143"/>
    </row>
    <row r="677" spans="1:21" ht="20.3" x14ac:dyDescent="0.35">
      <c r="A677" s="43">
        <f t="shared" si="56"/>
        <v>657</v>
      </c>
      <c r="B677" s="44" t="s">
        <v>478</v>
      </c>
      <c r="C677" s="43">
        <v>37355</v>
      </c>
      <c r="D677" s="43" t="s">
        <v>1899</v>
      </c>
      <c r="E677" s="43">
        <v>1984</v>
      </c>
      <c r="F677" s="43" t="s">
        <v>2131</v>
      </c>
      <c r="G677" s="56" t="s">
        <v>2106</v>
      </c>
      <c r="H677" s="43">
        <v>5</v>
      </c>
      <c r="I677" s="43">
        <v>14</v>
      </c>
      <c r="J677" s="43" t="s">
        <v>2131</v>
      </c>
      <c r="K677" s="45">
        <v>10794</v>
      </c>
      <c r="L677" s="45">
        <v>10791.6</v>
      </c>
      <c r="M677" s="517">
        <f>VLOOKUP(C677,'Раздел 2'!D670:Q696,14,0)</f>
        <v>21681391.589999996</v>
      </c>
      <c r="N677" s="45">
        <f t="shared" si="55"/>
        <v>21667660.739999995</v>
      </c>
      <c r="O677" s="45">
        <v>0</v>
      </c>
      <c r="P677" s="45">
        <v>13730.85</v>
      </c>
      <c r="Q677" s="45">
        <v>0</v>
      </c>
      <c r="R677" s="57">
        <v>44927</v>
      </c>
      <c r="S677" s="57">
        <v>45291</v>
      </c>
      <c r="U677" s="143"/>
    </row>
    <row r="678" spans="1:21" ht="20.3" x14ac:dyDescent="0.35">
      <c r="A678" s="43">
        <f t="shared" si="56"/>
        <v>658</v>
      </c>
      <c r="B678" s="44" t="s">
        <v>3011</v>
      </c>
      <c r="C678" s="43">
        <v>37288</v>
      </c>
      <c r="D678" s="43" t="s">
        <v>1900</v>
      </c>
      <c r="E678" s="43">
        <v>2007</v>
      </c>
      <c r="F678" s="43" t="s">
        <v>2131</v>
      </c>
      <c r="G678" s="56" t="s">
        <v>2106</v>
      </c>
      <c r="H678" s="43">
        <v>5</v>
      </c>
      <c r="I678" s="43">
        <v>5</v>
      </c>
      <c r="J678" s="43" t="s">
        <v>2131</v>
      </c>
      <c r="K678" s="45">
        <v>2623.2</v>
      </c>
      <c r="L678" s="45" t="s">
        <v>2131</v>
      </c>
      <c r="M678" s="517">
        <f>VLOOKUP(C678,'Раздел 2'!D671:Q698,14,0)</f>
        <v>755714</v>
      </c>
      <c r="N678" s="45">
        <v>755714</v>
      </c>
      <c r="O678" s="45">
        <v>0</v>
      </c>
      <c r="P678" s="45">
        <v>0</v>
      </c>
      <c r="Q678" s="45">
        <v>0</v>
      </c>
      <c r="R678" s="57">
        <v>44927</v>
      </c>
      <c r="S678" s="57">
        <v>45291</v>
      </c>
      <c r="U678" s="143"/>
    </row>
    <row r="679" spans="1:21" ht="20.3" x14ac:dyDescent="0.35">
      <c r="A679" s="43">
        <f t="shared" si="56"/>
        <v>659</v>
      </c>
      <c r="B679" s="44" t="s">
        <v>3010</v>
      </c>
      <c r="C679" s="43">
        <v>37290</v>
      </c>
      <c r="D679" s="43" t="s">
        <v>1900</v>
      </c>
      <c r="E679" s="43">
        <v>1993</v>
      </c>
      <c r="F679" s="43" t="s">
        <v>2131</v>
      </c>
      <c r="G679" s="56" t="s">
        <v>2106</v>
      </c>
      <c r="H679" s="43">
        <v>5</v>
      </c>
      <c r="I679" s="43">
        <v>12</v>
      </c>
      <c r="J679" s="43" t="s">
        <v>2131</v>
      </c>
      <c r="K679" s="45">
        <v>8738.6</v>
      </c>
      <c r="L679" s="45" t="s">
        <v>2131</v>
      </c>
      <c r="M679" s="517">
        <f>VLOOKUP(C679,'Раздел 2'!D672:Q699,14,0)</f>
        <v>3189775</v>
      </c>
      <c r="N679" s="45">
        <v>3189775</v>
      </c>
      <c r="O679" s="45">
        <v>0</v>
      </c>
      <c r="P679" s="45">
        <v>0</v>
      </c>
      <c r="Q679" s="45">
        <v>0</v>
      </c>
      <c r="R679" s="57">
        <v>44927</v>
      </c>
      <c r="S679" s="57">
        <v>45291</v>
      </c>
      <c r="U679" s="143"/>
    </row>
    <row r="680" spans="1:21" ht="20.3" x14ac:dyDescent="0.35">
      <c r="A680" s="43">
        <f t="shared" si="56"/>
        <v>660</v>
      </c>
      <c r="B680" s="44" t="s">
        <v>3012</v>
      </c>
      <c r="C680" s="43">
        <v>37291</v>
      </c>
      <c r="D680" s="43" t="s">
        <v>1900</v>
      </c>
      <c r="E680" s="43">
        <v>1994</v>
      </c>
      <c r="F680" s="43" t="s">
        <v>2131</v>
      </c>
      <c r="G680" s="56" t="s">
        <v>2106</v>
      </c>
      <c r="H680" s="43">
        <v>5</v>
      </c>
      <c r="I680" s="43">
        <v>13</v>
      </c>
      <c r="J680" s="43" t="s">
        <v>2131</v>
      </c>
      <c r="K680" s="45">
        <v>9499.1</v>
      </c>
      <c r="L680" s="45" t="s">
        <v>2131</v>
      </c>
      <c r="M680" s="517">
        <f>VLOOKUP(C680,'Раздел 2'!D673:Q699,14,0)</f>
        <v>2970089</v>
      </c>
      <c r="N680" s="45">
        <v>2970089</v>
      </c>
      <c r="O680" s="45">
        <v>0</v>
      </c>
      <c r="P680" s="45">
        <v>0</v>
      </c>
      <c r="Q680" s="45">
        <v>0</v>
      </c>
      <c r="R680" s="57">
        <v>44927</v>
      </c>
      <c r="S680" s="57">
        <v>45291</v>
      </c>
      <c r="U680" s="143"/>
    </row>
    <row r="681" spans="1:21" ht="20.3" x14ac:dyDescent="0.35">
      <c r="A681" s="43">
        <f t="shared" si="56"/>
        <v>661</v>
      </c>
      <c r="B681" s="44" t="s">
        <v>3013</v>
      </c>
      <c r="C681" s="43">
        <v>37292</v>
      </c>
      <c r="D681" s="43" t="s">
        <v>1900</v>
      </c>
      <c r="E681" s="43">
        <v>1994</v>
      </c>
      <c r="F681" s="43" t="s">
        <v>2131</v>
      </c>
      <c r="G681" s="56" t="s">
        <v>2106</v>
      </c>
      <c r="H681" s="43">
        <v>5</v>
      </c>
      <c r="I681" s="43">
        <v>13</v>
      </c>
      <c r="J681" s="43" t="s">
        <v>2131</v>
      </c>
      <c r="K681" s="45">
        <v>9662.7999999999993</v>
      </c>
      <c r="L681" s="45" t="s">
        <v>2131</v>
      </c>
      <c r="M681" s="517">
        <f>VLOOKUP(C681,'Раздел 2'!D674:Q700,14,0)</f>
        <v>3461478</v>
      </c>
      <c r="N681" s="45">
        <v>3461478</v>
      </c>
      <c r="O681" s="45">
        <v>0</v>
      </c>
      <c r="P681" s="45">
        <v>0</v>
      </c>
      <c r="Q681" s="45">
        <v>0</v>
      </c>
      <c r="R681" s="57">
        <v>44927</v>
      </c>
      <c r="S681" s="57">
        <v>45291</v>
      </c>
      <c r="U681" s="143"/>
    </row>
    <row r="682" spans="1:21" ht="20.3" x14ac:dyDescent="0.35">
      <c r="A682" s="43">
        <f t="shared" si="56"/>
        <v>662</v>
      </c>
      <c r="B682" s="44" t="s">
        <v>3014</v>
      </c>
      <c r="C682" s="43">
        <v>37293</v>
      </c>
      <c r="D682" s="43" t="s">
        <v>1900</v>
      </c>
      <c r="E682" s="43">
        <v>2002</v>
      </c>
      <c r="F682" s="43" t="s">
        <v>2131</v>
      </c>
      <c r="G682" s="56" t="s">
        <v>2097</v>
      </c>
      <c r="H682" s="43">
        <v>5</v>
      </c>
      <c r="I682" s="43">
        <v>5</v>
      </c>
      <c r="J682" s="43" t="s">
        <v>2131</v>
      </c>
      <c r="K682" s="45">
        <v>3647.7</v>
      </c>
      <c r="L682" s="45" t="s">
        <v>2131</v>
      </c>
      <c r="M682" s="517">
        <f>VLOOKUP(C682,'Раздел 2'!D675:Q701,14,0)</f>
        <v>610673</v>
      </c>
      <c r="N682" s="45">
        <v>610673</v>
      </c>
      <c r="O682" s="45">
        <v>0</v>
      </c>
      <c r="P682" s="45">
        <v>0</v>
      </c>
      <c r="Q682" s="45">
        <v>0</v>
      </c>
      <c r="R682" s="57">
        <v>44927</v>
      </c>
      <c r="S682" s="57">
        <v>45291</v>
      </c>
      <c r="U682" s="143"/>
    </row>
    <row r="683" spans="1:21" ht="20.3" x14ac:dyDescent="0.35">
      <c r="A683" s="43">
        <f t="shared" si="56"/>
        <v>663</v>
      </c>
      <c r="B683" s="44" t="s">
        <v>3015</v>
      </c>
      <c r="C683" s="43">
        <v>37296</v>
      </c>
      <c r="D683" s="43" t="s">
        <v>1900</v>
      </c>
      <c r="E683" s="43">
        <v>2010</v>
      </c>
      <c r="F683" s="43" t="s">
        <v>2131</v>
      </c>
      <c r="G683" s="56" t="s">
        <v>3038</v>
      </c>
      <c r="H683" s="43">
        <v>3</v>
      </c>
      <c r="I683" s="43">
        <v>2</v>
      </c>
      <c r="J683" s="43" t="s">
        <v>2131</v>
      </c>
      <c r="K683" s="45">
        <v>1833.3</v>
      </c>
      <c r="L683" s="45" t="s">
        <v>2131</v>
      </c>
      <c r="M683" s="517">
        <f>VLOOKUP(C683,'Раздел 2'!D676:Q702,14,0)</f>
        <v>73930</v>
      </c>
      <c r="N683" s="45">
        <v>73930</v>
      </c>
      <c r="O683" s="45">
        <v>0</v>
      </c>
      <c r="P683" s="45">
        <v>0</v>
      </c>
      <c r="Q683" s="45">
        <v>0</v>
      </c>
      <c r="R683" s="57">
        <v>44927</v>
      </c>
      <c r="S683" s="57">
        <v>45291</v>
      </c>
      <c r="U683" s="143"/>
    </row>
    <row r="684" spans="1:21" ht="20.3" x14ac:dyDescent="0.35">
      <c r="A684" s="43">
        <f t="shared" si="56"/>
        <v>664</v>
      </c>
      <c r="B684" s="44" t="s">
        <v>3016</v>
      </c>
      <c r="C684" s="43">
        <v>37297</v>
      </c>
      <c r="D684" s="43" t="s">
        <v>1900</v>
      </c>
      <c r="E684" s="43">
        <v>2010</v>
      </c>
      <c r="F684" s="43" t="s">
        <v>2131</v>
      </c>
      <c r="G684" s="56" t="s">
        <v>3039</v>
      </c>
      <c r="H684" s="43">
        <v>3</v>
      </c>
      <c r="I684" s="43">
        <v>1</v>
      </c>
      <c r="J684" s="43" t="s">
        <v>2131</v>
      </c>
      <c r="K684" s="45">
        <v>911.8</v>
      </c>
      <c r="L684" s="45" t="s">
        <v>2131</v>
      </c>
      <c r="M684" s="517">
        <f>VLOOKUP(C684,'Раздел 2'!D677:Q703,14,0)</f>
        <v>39965</v>
      </c>
      <c r="N684" s="45">
        <v>39965</v>
      </c>
      <c r="O684" s="45">
        <v>0</v>
      </c>
      <c r="P684" s="45">
        <v>0</v>
      </c>
      <c r="Q684" s="45">
        <v>0</v>
      </c>
      <c r="R684" s="57">
        <v>44927</v>
      </c>
      <c r="S684" s="57">
        <v>45291</v>
      </c>
      <c r="U684" s="143"/>
    </row>
    <row r="685" spans="1:21" ht="20.3" x14ac:dyDescent="0.35">
      <c r="A685" s="43">
        <f t="shared" si="56"/>
        <v>665</v>
      </c>
      <c r="B685" s="44" t="s">
        <v>3017</v>
      </c>
      <c r="C685" s="43">
        <v>37298</v>
      </c>
      <c r="D685" s="43" t="s">
        <v>1900</v>
      </c>
      <c r="E685" s="43">
        <v>2010</v>
      </c>
      <c r="F685" s="43" t="s">
        <v>2131</v>
      </c>
      <c r="G685" s="56" t="s">
        <v>3038</v>
      </c>
      <c r="H685" s="43">
        <v>3</v>
      </c>
      <c r="I685" s="43">
        <v>4</v>
      </c>
      <c r="J685" s="43" t="s">
        <v>2131</v>
      </c>
      <c r="K685" s="45">
        <v>3642.9</v>
      </c>
      <c r="L685" s="45" t="s">
        <v>2131</v>
      </c>
      <c r="M685" s="517">
        <f>VLOOKUP(C685,'Раздел 2'!D678:Q704,14,0)</f>
        <v>277320</v>
      </c>
      <c r="N685" s="45">
        <v>277320</v>
      </c>
      <c r="O685" s="45">
        <v>0</v>
      </c>
      <c r="P685" s="45">
        <v>0</v>
      </c>
      <c r="Q685" s="45">
        <v>0</v>
      </c>
      <c r="R685" s="57">
        <v>44927</v>
      </c>
      <c r="S685" s="57">
        <v>45291</v>
      </c>
      <c r="U685" s="143"/>
    </row>
    <row r="686" spans="1:21" ht="20.3" x14ac:dyDescent="0.35">
      <c r="A686" s="43">
        <f t="shared" si="56"/>
        <v>666</v>
      </c>
      <c r="B686" s="44" t="s">
        <v>3018</v>
      </c>
      <c r="C686" s="43">
        <v>37302</v>
      </c>
      <c r="D686" s="43" t="s">
        <v>1900</v>
      </c>
      <c r="E686" s="43">
        <v>1987</v>
      </c>
      <c r="F686" s="43" t="s">
        <v>2131</v>
      </c>
      <c r="G686" s="56" t="s">
        <v>2106</v>
      </c>
      <c r="H686" s="43">
        <v>5</v>
      </c>
      <c r="I686" s="43">
        <v>19</v>
      </c>
      <c r="J686" s="43" t="s">
        <v>2131</v>
      </c>
      <c r="K686" s="45">
        <v>13786.6</v>
      </c>
      <c r="L686" s="45" t="s">
        <v>2131</v>
      </c>
      <c r="M686" s="517">
        <f>VLOOKUP(C686,'Раздел 2'!D679:Q705,14,0)</f>
        <v>1040000</v>
      </c>
      <c r="N686" s="45">
        <v>1040000</v>
      </c>
      <c r="O686" s="45">
        <v>0</v>
      </c>
      <c r="P686" s="45">
        <v>0</v>
      </c>
      <c r="Q686" s="45">
        <v>0</v>
      </c>
      <c r="R686" s="57">
        <v>44927</v>
      </c>
      <c r="S686" s="57">
        <v>45291</v>
      </c>
      <c r="U686" s="143"/>
    </row>
    <row r="687" spans="1:21" ht="20.3" x14ac:dyDescent="0.35">
      <c r="A687" s="43">
        <f t="shared" si="56"/>
        <v>667</v>
      </c>
      <c r="B687" s="44" t="s">
        <v>3019</v>
      </c>
      <c r="C687" s="43">
        <v>37303</v>
      </c>
      <c r="D687" s="43" t="s">
        <v>1900</v>
      </c>
      <c r="E687" s="43">
        <v>1989</v>
      </c>
      <c r="F687" s="43" t="s">
        <v>2131</v>
      </c>
      <c r="G687" s="56" t="s">
        <v>2106</v>
      </c>
      <c r="H687" s="43">
        <v>5</v>
      </c>
      <c r="I687" s="43">
        <v>5</v>
      </c>
      <c r="J687" s="43" t="s">
        <v>2131</v>
      </c>
      <c r="K687" s="45">
        <v>3664.8</v>
      </c>
      <c r="L687" s="45" t="s">
        <v>2131</v>
      </c>
      <c r="M687" s="517">
        <f>VLOOKUP(C687,'Раздел 2'!D680:Q706,14,0)</f>
        <v>1572504</v>
      </c>
      <c r="N687" s="45">
        <v>1572504</v>
      </c>
      <c r="O687" s="45">
        <v>0</v>
      </c>
      <c r="P687" s="45">
        <v>0</v>
      </c>
      <c r="Q687" s="45">
        <v>0</v>
      </c>
      <c r="R687" s="57">
        <v>44927</v>
      </c>
      <c r="S687" s="57">
        <v>45291</v>
      </c>
      <c r="U687" s="143"/>
    </row>
    <row r="688" spans="1:21" ht="20.3" x14ac:dyDescent="0.35">
      <c r="A688" s="43">
        <f t="shared" si="56"/>
        <v>668</v>
      </c>
      <c r="B688" s="44" t="s">
        <v>3020</v>
      </c>
      <c r="C688" s="43">
        <v>37316</v>
      </c>
      <c r="D688" s="43" t="s">
        <v>1900</v>
      </c>
      <c r="E688" s="43">
        <v>1980</v>
      </c>
      <c r="F688" s="43" t="s">
        <v>2131</v>
      </c>
      <c r="G688" s="56" t="s">
        <v>2106</v>
      </c>
      <c r="H688" s="43">
        <v>5</v>
      </c>
      <c r="I688" s="43">
        <v>12</v>
      </c>
      <c r="J688" s="43" t="s">
        <v>2131</v>
      </c>
      <c r="K688" s="45">
        <v>8776.9</v>
      </c>
      <c r="L688" s="45" t="s">
        <v>2131</v>
      </c>
      <c r="M688" s="517">
        <f>VLOOKUP(C688,'Раздел 2'!D681:Q707,14,0)</f>
        <v>2550007</v>
      </c>
      <c r="N688" s="45">
        <v>2550007</v>
      </c>
      <c r="O688" s="45">
        <v>0</v>
      </c>
      <c r="P688" s="45">
        <v>0</v>
      </c>
      <c r="Q688" s="45">
        <v>0</v>
      </c>
      <c r="R688" s="57">
        <v>44927</v>
      </c>
      <c r="S688" s="57">
        <v>45291</v>
      </c>
      <c r="U688" s="143"/>
    </row>
    <row r="689" spans="1:21" ht="20.3" x14ac:dyDescent="0.35">
      <c r="A689" s="43">
        <f t="shared" si="56"/>
        <v>669</v>
      </c>
      <c r="B689" s="44" t="s">
        <v>3021</v>
      </c>
      <c r="C689" s="43">
        <v>37324</v>
      </c>
      <c r="D689" s="43" t="s">
        <v>1900</v>
      </c>
      <c r="E689" s="43">
        <v>1981</v>
      </c>
      <c r="F689" s="43" t="s">
        <v>2131</v>
      </c>
      <c r="G689" s="56" t="s">
        <v>2106</v>
      </c>
      <c r="H689" s="43">
        <v>5</v>
      </c>
      <c r="I689" s="43">
        <v>11</v>
      </c>
      <c r="J689" s="43" t="s">
        <v>2131</v>
      </c>
      <c r="K689" s="45">
        <v>8107.6</v>
      </c>
      <c r="L689" s="45" t="s">
        <v>2131</v>
      </c>
      <c r="M689" s="517">
        <f>VLOOKUP(C689,'Раздел 2'!D682:Q708,14,0)</f>
        <v>782419</v>
      </c>
      <c r="N689" s="45">
        <v>782419</v>
      </c>
      <c r="O689" s="45">
        <v>0</v>
      </c>
      <c r="P689" s="45">
        <v>0</v>
      </c>
      <c r="Q689" s="45">
        <v>0</v>
      </c>
      <c r="R689" s="57">
        <v>44927</v>
      </c>
      <c r="S689" s="57">
        <v>45291</v>
      </c>
      <c r="U689" s="143"/>
    </row>
    <row r="690" spans="1:21" ht="20.3" x14ac:dyDescent="0.35">
      <c r="A690" s="43">
        <f t="shared" si="56"/>
        <v>670</v>
      </c>
      <c r="B690" s="44" t="s">
        <v>3022</v>
      </c>
      <c r="C690" s="43">
        <v>37326</v>
      </c>
      <c r="D690" s="43" t="s">
        <v>1900</v>
      </c>
      <c r="E690" s="43">
        <v>1988</v>
      </c>
      <c r="F690" s="43" t="s">
        <v>2131</v>
      </c>
      <c r="G690" s="56" t="s">
        <v>2098</v>
      </c>
      <c r="H690" s="43">
        <v>5</v>
      </c>
      <c r="I690" s="43">
        <v>4</v>
      </c>
      <c r="J690" s="43" t="s">
        <v>2131</v>
      </c>
      <c r="K690" s="45">
        <v>2809.8</v>
      </c>
      <c r="L690" s="45" t="s">
        <v>2131</v>
      </c>
      <c r="M690" s="517">
        <f>VLOOKUP(C690,'Раздел 2'!D683:Q709,14,0)</f>
        <v>220000</v>
      </c>
      <c r="N690" s="45">
        <v>220000</v>
      </c>
      <c r="O690" s="45">
        <v>0</v>
      </c>
      <c r="P690" s="45">
        <v>0</v>
      </c>
      <c r="Q690" s="45">
        <v>0</v>
      </c>
      <c r="R690" s="57">
        <v>44927</v>
      </c>
      <c r="S690" s="57">
        <v>45291</v>
      </c>
      <c r="U690" s="143"/>
    </row>
    <row r="691" spans="1:21" ht="20.3" x14ac:dyDescent="0.35">
      <c r="A691" s="43">
        <f t="shared" si="56"/>
        <v>671</v>
      </c>
      <c r="B691" s="44" t="s">
        <v>3023</v>
      </c>
      <c r="C691" s="43">
        <v>37327</v>
      </c>
      <c r="D691" s="43" t="s">
        <v>1900</v>
      </c>
      <c r="E691" s="43">
        <v>1993</v>
      </c>
      <c r="F691" s="43" t="s">
        <v>2131</v>
      </c>
      <c r="G691" s="56" t="s">
        <v>2098</v>
      </c>
      <c r="H691" s="43">
        <v>5</v>
      </c>
      <c r="I691" s="43">
        <v>7</v>
      </c>
      <c r="J691" s="43" t="s">
        <v>2131</v>
      </c>
      <c r="K691" s="45">
        <v>5379.8</v>
      </c>
      <c r="L691" s="45" t="s">
        <v>2131</v>
      </c>
      <c r="M691" s="517">
        <f>VLOOKUP(C691,'Раздел 2'!D684:Q710,14,0)</f>
        <v>1336500</v>
      </c>
      <c r="N691" s="45">
        <v>1336500</v>
      </c>
      <c r="O691" s="45">
        <v>0</v>
      </c>
      <c r="P691" s="45">
        <v>0</v>
      </c>
      <c r="Q691" s="45">
        <v>0</v>
      </c>
      <c r="R691" s="57">
        <v>44927</v>
      </c>
      <c r="S691" s="57">
        <v>45291</v>
      </c>
      <c r="U691" s="143"/>
    </row>
    <row r="692" spans="1:21" ht="20.3" x14ac:dyDescent="0.35">
      <c r="A692" s="43">
        <f t="shared" si="56"/>
        <v>672</v>
      </c>
      <c r="B692" s="44" t="s">
        <v>3024</v>
      </c>
      <c r="C692" s="43">
        <v>37334</v>
      </c>
      <c r="D692" s="43" t="s">
        <v>1900</v>
      </c>
      <c r="E692" s="43">
        <v>1985</v>
      </c>
      <c r="F692" s="43" t="s">
        <v>2131</v>
      </c>
      <c r="G692" s="56" t="s">
        <v>2097</v>
      </c>
      <c r="H692" s="43">
        <v>5</v>
      </c>
      <c r="I692" s="43">
        <v>7</v>
      </c>
      <c r="J692" s="43" t="s">
        <v>2131</v>
      </c>
      <c r="K692" s="45">
        <v>5414.8</v>
      </c>
      <c r="L692" s="45" t="s">
        <v>2131</v>
      </c>
      <c r="M692" s="517">
        <f>VLOOKUP(C692,'Раздел 2'!D685:Q711,14,0)</f>
        <v>402172</v>
      </c>
      <c r="N692" s="45">
        <v>402172</v>
      </c>
      <c r="O692" s="45">
        <v>0</v>
      </c>
      <c r="P692" s="45">
        <v>0</v>
      </c>
      <c r="Q692" s="45">
        <v>0</v>
      </c>
      <c r="R692" s="57">
        <v>44927</v>
      </c>
      <c r="S692" s="57">
        <v>45291</v>
      </c>
      <c r="U692" s="143"/>
    </row>
    <row r="693" spans="1:21" ht="20.3" x14ac:dyDescent="0.35">
      <c r="A693" s="43">
        <f t="shared" si="56"/>
        <v>673</v>
      </c>
      <c r="B693" s="44" t="s">
        <v>3025</v>
      </c>
      <c r="C693" s="43">
        <v>37343</v>
      </c>
      <c r="D693" s="43" t="s">
        <v>1900</v>
      </c>
      <c r="E693" s="43">
        <v>1987</v>
      </c>
      <c r="F693" s="43" t="s">
        <v>2131</v>
      </c>
      <c r="G693" s="56" t="s">
        <v>2106</v>
      </c>
      <c r="H693" s="43">
        <v>5</v>
      </c>
      <c r="I693" s="43">
        <v>21</v>
      </c>
      <c r="J693" s="43" t="s">
        <v>2131</v>
      </c>
      <c r="K693" s="45">
        <v>15159.4</v>
      </c>
      <c r="L693" s="45" t="s">
        <v>2131</v>
      </c>
      <c r="M693" s="517">
        <f>VLOOKUP(C693,'Раздел 2'!D686:Q712,14,0)</f>
        <v>3599180</v>
      </c>
      <c r="N693" s="45">
        <v>3599180</v>
      </c>
      <c r="O693" s="45">
        <v>0</v>
      </c>
      <c r="P693" s="45">
        <v>0</v>
      </c>
      <c r="Q693" s="45">
        <v>0</v>
      </c>
      <c r="R693" s="57">
        <v>44927</v>
      </c>
      <c r="S693" s="57">
        <v>45291</v>
      </c>
      <c r="U693" s="143"/>
    </row>
    <row r="694" spans="1:21" ht="20.3" x14ac:dyDescent="0.35">
      <c r="A694" s="43">
        <f t="shared" si="56"/>
        <v>674</v>
      </c>
      <c r="B694" s="44" t="s">
        <v>3026</v>
      </c>
      <c r="C694" s="43">
        <v>37344</v>
      </c>
      <c r="D694" s="43" t="s">
        <v>1900</v>
      </c>
      <c r="E694" s="43">
        <v>2001</v>
      </c>
      <c r="F694" s="43" t="s">
        <v>2131</v>
      </c>
      <c r="G694" s="56" t="s">
        <v>2097</v>
      </c>
      <c r="H694" s="43">
        <v>5</v>
      </c>
      <c r="I694" s="43">
        <v>6</v>
      </c>
      <c r="J694" s="43" t="s">
        <v>2131</v>
      </c>
      <c r="K694" s="45">
        <v>3956.7</v>
      </c>
      <c r="L694" s="45" t="s">
        <v>2131</v>
      </c>
      <c r="M694" s="517">
        <f>VLOOKUP(C694,'Раздел 2'!D687:Q713,14,0)</f>
        <v>1326176.75</v>
      </c>
      <c r="N694" s="45">
        <v>1326176.75</v>
      </c>
      <c r="O694" s="45">
        <v>0</v>
      </c>
      <c r="P694" s="45">
        <v>0</v>
      </c>
      <c r="Q694" s="45">
        <v>0</v>
      </c>
      <c r="R694" s="57">
        <v>44927</v>
      </c>
      <c r="S694" s="57">
        <v>45291</v>
      </c>
      <c r="U694" s="143"/>
    </row>
    <row r="695" spans="1:21" ht="20.3" x14ac:dyDescent="0.35">
      <c r="A695" s="43">
        <f t="shared" si="56"/>
        <v>675</v>
      </c>
      <c r="B695" s="44" t="s">
        <v>3027</v>
      </c>
      <c r="C695" s="43">
        <v>37345</v>
      </c>
      <c r="D695" s="43" t="s">
        <v>1900</v>
      </c>
      <c r="E695" s="43">
        <v>1988</v>
      </c>
      <c r="F695" s="43" t="s">
        <v>2131</v>
      </c>
      <c r="G695" s="56" t="s">
        <v>2097</v>
      </c>
      <c r="H695" s="43">
        <v>5</v>
      </c>
      <c r="I695" s="43">
        <v>18</v>
      </c>
      <c r="J695" s="43" t="s">
        <v>2131</v>
      </c>
      <c r="K695" s="45">
        <v>10402.4</v>
      </c>
      <c r="L695" s="45" t="s">
        <v>2131</v>
      </c>
      <c r="M695" s="517">
        <f>VLOOKUP(C695,'Раздел 2'!D688:Q714,14,0)</f>
        <v>2963538</v>
      </c>
      <c r="N695" s="45">
        <v>2963538</v>
      </c>
      <c r="O695" s="45">
        <v>0</v>
      </c>
      <c r="P695" s="45">
        <v>0</v>
      </c>
      <c r="Q695" s="45">
        <v>0</v>
      </c>
      <c r="R695" s="57">
        <v>44927</v>
      </c>
      <c r="S695" s="57">
        <v>45291</v>
      </c>
      <c r="U695" s="143"/>
    </row>
    <row r="696" spans="1:21" ht="20.3" x14ac:dyDescent="0.35">
      <c r="A696" s="43">
        <f t="shared" si="56"/>
        <v>676</v>
      </c>
      <c r="B696" s="44" t="s">
        <v>3028</v>
      </c>
      <c r="C696" s="43">
        <v>37358</v>
      </c>
      <c r="D696" s="43" t="s">
        <v>1900</v>
      </c>
      <c r="E696" s="43">
        <v>1982</v>
      </c>
      <c r="F696" s="43" t="s">
        <v>2131</v>
      </c>
      <c r="G696" s="56" t="s">
        <v>2106</v>
      </c>
      <c r="H696" s="43">
        <v>5</v>
      </c>
      <c r="I696" s="43">
        <v>8</v>
      </c>
      <c r="J696" s="43" t="s">
        <v>2131</v>
      </c>
      <c r="K696" s="45">
        <v>5885</v>
      </c>
      <c r="L696" s="45" t="s">
        <v>2131</v>
      </c>
      <c r="M696" s="517">
        <f>VLOOKUP(C696,'Раздел 2'!D689:Q715,14,0)</f>
        <v>832522</v>
      </c>
      <c r="N696" s="45">
        <v>832522</v>
      </c>
      <c r="O696" s="45">
        <v>0</v>
      </c>
      <c r="P696" s="45">
        <v>0</v>
      </c>
      <c r="Q696" s="45">
        <v>0</v>
      </c>
      <c r="R696" s="57">
        <v>44927</v>
      </c>
      <c r="S696" s="57">
        <v>45291</v>
      </c>
      <c r="U696" s="143"/>
    </row>
    <row r="697" spans="1:21" ht="20.3" x14ac:dyDescent="0.35">
      <c r="A697" s="43">
        <f t="shared" si="56"/>
        <v>677</v>
      </c>
      <c r="B697" s="44" t="s">
        <v>3029</v>
      </c>
      <c r="C697" s="43">
        <v>37394</v>
      </c>
      <c r="D697" s="43" t="s">
        <v>1900</v>
      </c>
      <c r="E697" s="43">
        <v>1978</v>
      </c>
      <c r="F697" s="43" t="s">
        <v>2131</v>
      </c>
      <c r="G697" s="56" t="s">
        <v>2097</v>
      </c>
      <c r="H697" s="43">
        <v>5</v>
      </c>
      <c r="I697" s="43">
        <v>9</v>
      </c>
      <c r="J697" s="43" t="s">
        <v>2131</v>
      </c>
      <c r="K697" s="45">
        <v>6387.7</v>
      </c>
      <c r="L697" s="45" t="s">
        <v>2131</v>
      </c>
      <c r="M697" s="517">
        <f>VLOOKUP(C697,'Раздел 2'!D690:Q716,14,0)</f>
        <v>414800</v>
      </c>
      <c r="N697" s="45">
        <v>414800</v>
      </c>
      <c r="O697" s="45">
        <v>0</v>
      </c>
      <c r="P697" s="45">
        <v>0</v>
      </c>
      <c r="Q697" s="45">
        <v>0</v>
      </c>
      <c r="R697" s="57">
        <v>44927</v>
      </c>
      <c r="S697" s="57">
        <v>45291</v>
      </c>
      <c r="U697" s="143"/>
    </row>
    <row r="698" spans="1:21" ht="20.3" x14ac:dyDescent="0.35">
      <c r="A698" s="43">
        <f t="shared" si="56"/>
        <v>678</v>
      </c>
      <c r="B698" s="44" t="s">
        <v>3030</v>
      </c>
      <c r="C698" s="43">
        <v>37399</v>
      </c>
      <c r="D698" s="43" t="s">
        <v>1900</v>
      </c>
      <c r="E698" s="43">
        <v>1977</v>
      </c>
      <c r="F698" s="43" t="s">
        <v>2131</v>
      </c>
      <c r="G698" s="56" t="s">
        <v>2106</v>
      </c>
      <c r="H698" s="43">
        <v>5</v>
      </c>
      <c r="I698" s="43">
        <v>19</v>
      </c>
      <c r="J698" s="43" t="s">
        <v>2131</v>
      </c>
      <c r="K698" s="45">
        <v>14254.9</v>
      </c>
      <c r="L698" s="45" t="s">
        <v>2131</v>
      </c>
      <c r="M698" s="517">
        <f>VLOOKUP(C698,'Раздел 2'!D691:Q717,14,0)</f>
        <v>2356370</v>
      </c>
      <c r="N698" s="45">
        <v>2356370</v>
      </c>
      <c r="O698" s="45">
        <v>0</v>
      </c>
      <c r="P698" s="45">
        <v>0</v>
      </c>
      <c r="Q698" s="45">
        <v>0</v>
      </c>
      <c r="R698" s="57">
        <v>44927</v>
      </c>
      <c r="S698" s="57">
        <v>45291</v>
      </c>
      <c r="U698" s="143"/>
    </row>
    <row r="699" spans="1:21" ht="20.3" x14ac:dyDescent="0.3">
      <c r="A699" s="46" t="s">
        <v>22</v>
      </c>
      <c r="B699" s="46"/>
      <c r="C699" s="403" t="s">
        <v>172</v>
      </c>
      <c r="D699" s="403" t="s">
        <v>172</v>
      </c>
      <c r="E699" s="403" t="s">
        <v>172</v>
      </c>
      <c r="F699" s="403" t="s">
        <v>172</v>
      </c>
      <c r="G699" s="403" t="s">
        <v>172</v>
      </c>
      <c r="H699" s="403" t="s">
        <v>172</v>
      </c>
      <c r="I699" s="403" t="s">
        <v>172</v>
      </c>
      <c r="J699" s="49">
        <f t="shared" ref="J699:Q699" si="57">SUM(J672:J698)</f>
        <v>7</v>
      </c>
      <c r="K699" s="49">
        <f t="shared" si="57"/>
        <v>198994.6</v>
      </c>
      <c r="L699" s="49">
        <f t="shared" si="57"/>
        <v>37061.599999999999</v>
      </c>
      <c r="M699" s="518">
        <f t="shared" si="57"/>
        <v>106348084.88</v>
      </c>
      <c r="N699" s="49">
        <f t="shared" si="57"/>
        <v>106298084.88</v>
      </c>
      <c r="O699" s="49">
        <f t="shared" si="57"/>
        <v>0</v>
      </c>
      <c r="P699" s="49">
        <f t="shared" si="57"/>
        <v>50000</v>
      </c>
      <c r="Q699" s="49">
        <f t="shared" si="57"/>
        <v>0</v>
      </c>
      <c r="R699" s="403" t="s">
        <v>172</v>
      </c>
      <c r="S699" s="403" t="s">
        <v>172</v>
      </c>
      <c r="U699" s="143"/>
    </row>
    <row r="700" spans="1:21" ht="19.649999999999999" x14ac:dyDescent="0.3">
      <c r="A700" s="527" t="s">
        <v>2887</v>
      </c>
      <c r="B700" s="527"/>
      <c r="C700" s="527"/>
      <c r="D700" s="527"/>
      <c r="E700" s="527"/>
      <c r="F700" s="527"/>
      <c r="G700" s="527"/>
      <c r="H700" s="527"/>
      <c r="I700" s="527"/>
      <c r="J700" s="527"/>
      <c r="K700" s="527"/>
      <c r="L700" s="527"/>
      <c r="M700" s="527"/>
      <c r="N700" s="527"/>
      <c r="O700" s="527"/>
      <c r="P700" s="527"/>
      <c r="Q700" s="527"/>
      <c r="R700" s="527"/>
      <c r="S700" s="527"/>
      <c r="U700" s="143"/>
    </row>
    <row r="701" spans="1:21" ht="20.3" x14ac:dyDescent="0.35">
      <c r="A701" s="43">
        <f>A698+1</f>
        <v>679</v>
      </c>
      <c r="B701" s="44" t="s">
        <v>2379</v>
      </c>
      <c r="C701" s="43">
        <v>37503</v>
      </c>
      <c r="D701" s="43" t="s">
        <v>1899</v>
      </c>
      <c r="E701" s="43">
        <v>1978</v>
      </c>
      <c r="F701" s="43" t="s">
        <v>2131</v>
      </c>
      <c r="G701" s="56" t="s">
        <v>2103</v>
      </c>
      <c r="H701" s="43">
        <v>2</v>
      </c>
      <c r="I701" s="43">
        <v>3</v>
      </c>
      <c r="J701" s="43" t="s">
        <v>2131</v>
      </c>
      <c r="K701" s="45">
        <v>1257</v>
      </c>
      <c r="L701" s="45">
        <v>751.5</v>
      </c>
      <c r="M701" s="517">
        <f>VLOOKUP(C701,'Раздел 2'!D:Q,14,0)</f>
        <v>2221488.86</v>
      </c>
      <c r="N701" s="45">
        <f>M701-P701</f>
        <v>2176286.63</v>
      </c>
      <c r="O701" s="45">
        <v>0</v>
      </c>
      <c r="P701" s="45">
        <v>45202.23</v>
      </c>
      <c r="Q701" s="45">
        <v>0</v>
      </c>
      <c r="R701" s="57">
        <v>44927</v>
      </c>
      <c r="S701" s="57">
        <v>45291</v>
      </c>
      <c r="U701" s="143"/>
    </row>
    <row r="702" spans="1:21" ht="20.3" x14ac:dyDescent="0.3">
      <c r="A702" s="46" t="s">
        <v>22</v>
      </c>
      <c r="B702" s="46"/>
      <c r="C702" s="403" t="s">
        <v>172</v>
      </c>
      <c r="D702" s="403" t="s">
        <v>172</v>
      </c>
      <c r="E702" s="403" t="s">
        <v>172</v>
      </c>
      <c r="F702" s="403" t="s">
        <v>172</v>
      </c>
      <c r="G702" s="403" t="s">
        <v>172</v>
      </c>
      <c r="H702" s="403" t="s">
        <v>172</v>
      </c>
      <c r="I702" s="403" t="s">
        <v>172</v>
      </c>
      <c r="J702" s="49">
        <f t="shared" ref="J702:Q702" si="58">SUM(J701:J701)</f>
        <v>0</v>
      </c>
      <c r="K702" s="49">
        <f t="shared" si="58"/>
        <v>1257</v>
      </c>
      <c r="L702" s="49">
        <f t="shared" si="58"/>
        <v>751.5</v>
      </c>
      <c r="M702" s="518">
        <f t="shared" si="58"/>
        <v>2221488.86</v>
      </c>
      <c r="N702" s="49">
        <f t="shared" si="58"/>
        <v>2176286.63</v>
      </c>
      <c r="O702" s="49">
        <f t="shared" si="58"/>
        <v>0</v>
      </c>
      <c r="P702" s="49">
        <f t="shared" si="58"/>
        <v>45202.23</v>
      </c>
      <c r="Q702" s="49">
        <f t="shared" si="58"/>
        <v>0</v>
      </c>
      <c r="R702" s="403" t="s">
        <v>172</v>
      </c>
      <c r="S702" s="403" t="s">
        <v>172</v>
      </c>
      <c r="U702" s="143"/>
    </row>
    <row r="703" spans="1:21" ht="19.649999999999999" x14ac:dyDescent="0.3">
      <c r="A703" s="527" t="s">
        <v>2888</v>
      </c>
      <c r="B703" s="527"/>
      <c r="C703" s="527"/>
      <c r="D703" s="527"/>
      <c r="E703" s="527"/>
      <c r="F703" s="527"/>
      <c r="G703" s="527"/>
      <c r="H703" s="527"/>
      <c r="I703" s="527"/>
      <c r="J703" s="527"/>
      <c r="K703" s="527"/>
      <c r="L703" s="527"/>
      <c r="M703" s="527"/>
      <c r="N703" s="527"/>
      <c r="O703" s="527"/>
      <c r="P703" s="527"/>
      <c r="Q703" s="527"/>
      <c r="R703" s="527"/>
      <c r="S703" s="527"/>
      <c r="U703" s="143"/>
    </row>
    <row r="704" spans="1:21" ht="20.3" x14ac:dyDescent="0.35">
      <c r="A704" s="43">
        <f>A701+1</f>
        <v>680</v>
      </c>
      <c r="B704" s="44" t="s">
        <v>485</v>
      </c>
      <c r="C704" s="43">
        <v>37653</v>
      </c>
      <c r="D704" s="43" t="s">
        <v>1899</v>
      </c>
      <c r="E704" s="43">
        <v>1965</v>
      </c>
      <c r="F704" s="43" t="s">
        <v>2131</v>
      </c>
      <c r="G704" s="56" t="s">
        <v>2103</v>
      </c>
      <c r="H704" s="43">
        <v>1</v>
      </c>
      <c r="I704" s="43">
        <v>2</v>
      </c>
      <c r="J704" s="43" t="s">
        <v>2131</v>
      </c>
      <c r="K704" s="45">
        <v>339.9</v>
      </c>
      <c r="L704" s="45">
        <v>339.9</v>
      </c>
      <c r="M704" s="517">
        <f>VLOOKUP(C704,'Раздел 2'!D:Q,14,0)</f>
        <v>804315.68</v>
      </c>
      <c r="N704" s="45">
        <f t="shared" ref="N704:N709" si="59">M704</f>
        <v>804315.68</v>
      </c>
      <c r="O704" s="45">
        <v>0</v>
      </c>
      <c r="P704" s="45">
        <v>0</v>
      </c>
      <c r="Q704" s="45">
        <v>0</v>
      </c>
      <c r="R704" s="57">
        <v>44927</v>
      </c>
      <c r="S704" s="57">
        <v>45291</v>
      </c>
      <c r="U704" s="143"/>
    </row>
    <row r="705" spans="1:21" ht="20.3" x14ac:dyDescent="0.35">
      <c r="A705" s="43">
        <f>A704+1</f>
        <v>681</v>
      </c>
      <c r="B705" s="44" t="s">
        <v>3810</v>
      </c>
      <c r="C705" s="43">
        <v>37690</v>
      </c>
      <c r="D705" s="43" t="s">
        <v>1899</v>
      </c>
      <c r="E705" s="43">
        <v>1974</v>
      </c>
      <c r="F705" s="43" t="s">
        <v>2131</v>
      </c>
      <c r="G705" s="56" t="s">
        <v>2097</v>
      </c>
      <c r="H705" s="43">
        <v>5</v>
      </c>
      <c r="I705" s="43">
        <v>4</v>
      </c>
      <c r="J705" s="43" t="s">
        <v>2131</v>
      </c>
      <c r="K705" s="45">
        <v>1974</v>
      </c>
      <c r="L705" s="45">
        <v>1974</v>
      </c>
      <c r="M705" s="517">
        <f>VLOOKUP(C705,'Раздел 2'!D:Q,14,0)</f>
        <v>3690585.16</v>
      </c>
      <c r="N705" s="45">
        <f t="shared" si="59"/>
        <v>3690585.16</v>
      </c>
      <c r="O705" s="45">
        <v>0</v>
      </c>
      <c r="P705" s="45">
        <v>0</v>
      </c>
      <c r="Q705" s="45">
        <v>0</v>
      </c>
      <c r="R705" s="57">
        <v>44927</v>
      </c>
      <c r="S705" s="57">
        <v>45291</v>
      </c>
      <c r="U705" s="143"/>
    </row>
    <row r="706" spans="1:21" ht="20.3" x14ac:dyDescent="0.35">
      <c r="A706" s="43">
        <f>A705+1</f>
        <v>682</v>
      </c>
      <c r="B706" s="44" t="s">
        <v>488</v>
      </c>
      <c r="C706" s="43">
        <v>37752</v>
      </c>
      <c r="D706" s="43" t="s">
        <v>1899</v>
      </c>
      <c r="E706" s="43">
        <v>1959</v>
      </c>
      <c r="F706" s="43" t="s">
        <v>2131</v>
      </c>
      <c r="G706" s="56" t="s">
        <v>2103</v>
      </c>
      <c r="H706" s="43">
        <v>2</v>
      </c>
      <c r="I706" s="43">
        <v>1</v>
      </c>
      <c r="J706" s="43" t="s">
        <v>2131</v>
      </c>
      <c r="K706" s="45">
        <v>562</v>
      </c>
      <c r="L706" s="45">
        <v>159.75</v>
      </c>
      <c r="M706" s="517">
        <f>VLOOKUP(C706,'Раздел 2'!D:Q,14,0)</f>
        <v>50749.48</v>
      </c>
      <c r="N706" s="45">
        <f t="shared" si="59"/>
        <v>50749.48</v>
      </c>
      <c r="O706" s="45">
        <v>0</v>
      </c>
      <c r="P706" s="45">
        <v>0</v>
      </c>
      <c r="Q706" s="45">
        <v>0</v>
      </c>
      <c r="R706" s="57">
        <v>44927</v>
      </c>
      <c r="S706" s="57">
        <v>45291</v>
      </c>
      <c r="U706" s="143"/>
    </row>
    <row r="707" spans="1:21" ht="20.3" x14ac:dyDescent="0.35">
      <c r="A707" s="43">
        <f>A706+1</f>
        <v>683</v>
      </c>
      <c r="B707" s="44" t="s">
        <v>33</v>
      </c>
      <c r="C707" s="43">
        <v>37571</v>
      </c>
      <c r="D707" s="43" t="s">
        <v>1899</v>
      </c>
      <c r="E707" s="43">
        <v>1956</v>
      </c>
      <c r="F707" s="43" t="s">
        <v>2131</v>
      </c>
      <c r="G707" s="56" t="s">
        <v>2103</v>
      </c>
      <c r="H707" s="43">
        <v>2</v>
      </c>
      <c r="I707" s="43">
        <v>1</v>
      </c>
      <c r="J707" s="43" t="s">
        <v>2131</v>
      </c>
      <c r="K707" s="45">
        <v>538.4</v>
      </c>
      <c r="L707" s="45">
        <v>538.4</v>
      </c>
      <c r="M707" s="517">
        <f>VLOOKUP(C707,'Раздел 2'!D:Q,14,0)</f>
        <v>602232.06000000006</v>
      </c>
      <c r="N707" s="45">
        <f t="shared" si="59"/>
        <v>602232.06000000006</v>
      </c>
      <c r="O707" s="45">
        <v>0</v>
      </c>
      <c r="P707" s="45">
        <v>0</v>
      </c>
      <c r="Q707" s="45">
        <v>0</v>
      </c>
      <c r="R707" s="57">
        <v>44927</v>
      </c>
      <c r="S707" s="57">
        <v>45291</v>
      </c>
      <c r="U707" s="143"/>
    </row>
    <row r="708" spans="1:21" ht="20.3" x14ac:dyDescent="0.35">
      <c r="A708" s="43">
        <f>A707+1</f>
        <v>684</v>
      </c>
      <c r="B708" s="44" t="s">
        <v>2254</v>
      </c>
      <c r="C708" s="43">
        <v>37642</v>
      </c>
      <c r="D708" s="43" t="s">
        <v>1899</v>
      </c>
      <c r="E708" s="43">
        <v>1958</v>
      </c>
      <c r="F708" s="43" t="s">
        <v>2131</v>
      </c>
      <c r="G708" s="56" t="s">
        <v>2098</v>
      </c>
      <c r="H708" s="43">
        <v>2</v>
      </c>
      <c r="I708" s="43">
        <v>2</v>
      </c>
      <c r="J708" s="43" t="s">
        <v>2131</v>
      </c>
      <c r="K708" s="45">
        <v>943.1</v>
      </c>
      <c r="L708" s="45">
        <v>870</v>
      </c>
      <c r="M708" s="517">
        <f>VLOOKUP(C708,'Раздел 2'!D:Q,14,0)</f>
        <v>2485064</v>
      </c>
      <c r="N708" s="45">
        <f t="shared" si="59"/>
        <v>2485064</v>
      </c>
      <c r="O708" s="45">
        <v>0</v>
      </c>
      <c r="P708" s="45">
        <v>0</v>
      </c>
      <c r="Q708" s="45">
        <v>0</v>
      </c>
      <c r="R708" s="57">
        <v>44927</v>
      </c>
      <c r="S708" s="57">
        <v>45291</v>
      </c>
      <c r="U708" s="143"/>
    </row>
    <row r="709" spans="1:21" ht="20.3" x14ac:dyDescent="0.35">
      <c r="A709" s="43">
        <f>A708+1</f>
        <v>685</v>
      </c>
      <c r="B709" s="44" t="s">
        <v>2255</v>
      </c>
      <c r="C709" s="43">
        <v>37661</v>
      </c>
      <c r="D709" s="43" t="s">
        <v>1899</v>
      </c>
      <c r="E709" s="43">
        <v>1967</v>
      </c>
      <c r="F709" s="43" t="s">
        <v>2131</v>
      </c>
      <c r="G709" s="56" t="s">
        <v>2098</v>
      </c>
      <c r="H709" s="43">
        <v>4</v>
      </c>
      <c r="I709" s="43">
        <v>2</v>
      </c>
      <c r="J709" s="43" t="s">
        <v>2131</v>
      </c>
      <c r="K709" s="45">
        <v>2111.9</v>
      </c>
      <c r="L709" s="45">
        <v>1968.7</v>
      </c>
      <c r="M709" s="517">
        <f>VLOOKUP(C709,'Раздел 2'!D:Q,14,0)</f>
        <v>1532590.8900000001</v>
      </c>
      <c r="N709" s="45">
        <f t="shared" si="59"/>
        <v>1532590.8900000001</v>
      </c>
      <c r="O709" s="45">
        <v>0</v>
      </c>
      <c r="P709" s="45">
        <v>0</v>
      </c>
      <c r="Q709" s="45">
        <v>0</v>
      </c>
      <c r="R709" s="57">
        <v>44927</v>
      </c>
      <c r="S709" s="57">
        <v>45291</v>
      </c>
      <c r="U709" s="143"/>
    </row>
    <row r="710" spans="1:21" ht="20.3" x14ac:dyDescent="0.3">
      <c r="A710" s="46" t="s">
        <v>22</v>
      </c>
      <c r="B710" s="46"/>
      <c r="C710" s="403" t="s">
        <v>172</v>
      </c>
      <c r="D710" s="403" t="s">
        <v>172</v>
      </c>
      <c r="E710" s="403" t="s">
        <v>172</v>
      </c>
      <c r="F710" s="403" t="s">
        <v>172</v>
      </c>
      <c r="G710" s="403" t="s">
        <v>172</v>
      </c>
      <c r="H710" s="403" t="s">
        <v>172</v>
      </c>
      <c r="I710" s="403" t="s">
        <v>172</v>
      </c>
      <c r="J710" s="49">
        <f t="shared" ref="J710:Q710" si="60">SUM(J704:J709)</f>
        <v>0</v>
      </c>
      <c r="K710" s="49">
        <f t="shared" si="60"/>
        <v>6469.3000000000011</v>
      </c>
      <c r="L710" s="49">
        <f t="shared" si="60"/>
        <v>5850.75</v>
      </c>
      <c r="M710" s="518">
        <f t="shared" si="60"/>
        <v>9165537.2700000014</v>
      </c>
      <c r="N710" s="49">
        <f t="shared" si="60"/>
        <v>9165537.2700000014</v>
      </c>
      <c r="O710" s="49">
        <f t="shared" si="60"/>
        <v>0</v>
      </c>
      <c r="P710" s="49">
        <f t="shared" si="60"/>
        <v>0</v>
      </c>
      <c r="Q710" s="49">
        <f t="shared" si="60"/>
        <v>0</v>
      </c>
      <c r="R710" s="403" t="s">
        <v>172</v>
      </c>
      <c r="S710" s="403" t="s">
        <v>172</v>
      </c>
      <c r="U710" s="143"/>
    </row>
    <row r="711" spans="1:21" ht="19.649999999999999" x14ac:dyDescent="0.3">
      <c r="A711" s="527" t="s">
        <v>2889</v>
      </c>
      <c r="B711" s="527"/>
      <c r="C711" s="527"/>
      <c r="D711" s="527"/>
      <c r="E711" s="527"/>
      <c r="F711" s="527"/>
      <c r="G711" s="527"/>
      <c r="H711" s="527"/>
      <c r="I711" s="527"/>
      <c r="J711" s="527"/>
      <c r="K711" s="527"/>
      <c r="L711" s="527"/>
      <c r="M711" s="527"/>
      <c r="N711" s="527"/>
      <c r="O711" s="527"/>
      <c r="P711" s="527"/>
      <c r="Q711" s="527"/>
      <c r="R711" s="527"/>
      <c r="S711" s="527"/>
      <c r="U711" s="143"/>
    </row>
    <row r="712" spans="1:21" ht="20.3" x14ac:dyDescent="0.35">
      <c r="A712" s="43">
        <f>A709+1</f>
        <v>686</v>
      </c>
      <c r="B712" s="47" t="s">
        <v>489</v>
      </c>
      <c r="C712" s="43">
        <v>37978</v>
      </c>
      <c r="D712" s="43" t="s">
        <v>1899</v>
      </c>
      <c r="E712" s="43">
        <v>1956</v>
      </c>
      <c r="F712" s="43" t="s">
        <v>2131</v>
      </c>
      <c r="G712" s="56" t="s">
        <v>2106</v>
      </c>
      <c r="H712" s="43">
        <v>2</v>
      </c>
      <c r="I712" s="43">
        <v>2</v>
      </c>
      <c r="J712" s="43" t="s">
        <v>2131</v>
      </c>
      <c r="K712" s="45">
        <v>593.32000000000005</v>
      </c>
      <c r="L712" s="45">
        <v>358.64</v>
      </c>
      <c r="M712" s="517">
        <f>VLOOKUP(C712,'Раздел 2'!D705:Q790,14,0)</f>
        <v>1647219.8900000001</v>
      </c>
      <c r="N712" s="45">
        <f>M712-P712</f>
        <v>1644746.82</v>
      </c>
      <c r="O712" s="45">
        <v>0</v>
      </c>
      <c r="P712" s="45">
        <v>2473.0700000000002</v>
      </c>
      <c r="Q712" s="45">
        <v>0</v>
      </c>
      <c r="R712" s="57">
        <v>44927</v>
      </c>
      <c r="S712" s="57">
        <v>45291</v>
      </c>
      <c r="U712" s="143"/>
    </row>
    <row r="713" spans="1:21" ht="20.3" x14ac:dyDescent="0.35">
      <c r="A713" s="43">
        <f>A712+1</f>
        <v>687</v>
      </c>
      <c r="B713" s="47" t="s">
        <v>1361</v>
      </c>
      <c r="C713" s="43">
        <v>37979</v>
      </c>
      <c r="D713" s="43" t="s">
        <v>1899</v>
      </c>
      <c r="E713" s="43">
        <v>1957</v>
      </c>
      <c r="F713" s="43" t="s">
        <v>2131</v>
      </c>
      <c r="G713" s="56" t="s">
        <v>2099</v>
      </c>
      <c r="H713" s="43">
        <v>2</v>
      </c>
      <c r="I713" s="43">
        <v>2</v>
      </c>
      <c r="J713" s="43" t="s">
        <v>2131</v>
      </c>
      <c r="K713" s="45">
        <v>708.02</v>
      </c>
      <c r="L713" s="45">
        <v>661.06</v>
      </c>
      <c r="M713" s="517">
        <f>VLOOKUP(C713,'Раздел 2'!D706:Q791,14,0)</f>
        <v>1797170.0799999998</v>
      </c>
      <c r="N713" s="45">
        <f t="shared" ref="N713:N776" si="61">M713-P713</f>
        <v>1794608.2</v>
      </c>
      <c r="O713" s="45">
        <v>0</v>
      </c>
      <c r="P713" s="45">
        <v>2561.88</v>
      </c>
      <c r="Q713" s="45">
        <v>0</v>
      </c>
      <c r="R713" s="57">
        <v>44927</v>
      </c>
      <c r="S713" s="57">
        <v>45291</v>
      </c>
      <c r="U713" s="143"/>
    </row>
    <row r="714" spans="1:21" ht="20.3" x14ac:dyDescent="0.35">
      <c r="A714" s="43">
        <f t="shared" ref="A714:A777" si="62">A713+1</f>
        <v>688</v>
      </c>
      <c r="B714" s="47" t="s">
        <v>1362</v>
      </c>
      <c r="C714" s="43">
        <v>37981</v>
      </c>
      <c r="D714" s="43" t="s">
        <v>1899</v>
      </c>
      <c r="E714" s="43">
        <v>1956</v>
      </c>
      <c r="F714" s="43" t="s">
        <v>2131</v>
      </c>
      <c r="G714" s="56" t="s">
        <v>2099</v>
      </c>
      <c r="H714" s="43">
        <v>2</v>
      </c>
      <c r="I714" s="43">
        <v>2</v>
      </c>
      <c r="J714" s="43" t="s">
        <v>2131</v>
      </c>
      <c r="K714" s="45">
        <v>1208.73</v>
      </c>
      <c r="L714" s="45">
        <v>632.73</v>
      </c>
      <c r="M714" s="517">
        <f>VLOOKUP(C714,'Раздел 2'!D707:Q792,14,0)</f>
        <v>1712912.73</v>
      </c>
      <c r="N714" s="45">
        <f t="shared" si="61"/>
        <v>1710455.15</v>
      </c>
      <c r="O714" s="45">
        <v>0</v>
      </c>
      <c r="P714" s="45">
        <v>2457.58</v>
      </c>
      <c r="Q714" s="45">
        <v>0</v>
      </c>
      <c r="R714" s="57">
        <v>44927</v>
      </c>
      <c r="S714" s="57">
        <v>45291</v>
      </c>
      <c r="U714" s="143"/>
    </row>
    <row r="715" spans="1:21" ht="20.3" x14ac:dyDescent="0.35">
      <c r="A715" s="43">
        <f t="shared" si="62"/>
        <v>689</v>
      </c>
      <c r="B715" s="47" t="s">
        <v>491</v>
      </c>
      <c r="C715" s="43">
        <v>37980</v>
      </c>
      <c r="D715" s="43" t="s">
        <v>1899</v>
      </c>
      <c r="E715" s="43">
        <v>1956</v>
      </c>
      <c r="F715" s="43" t="s">
        <v>2131</v>
      </c>
      <c r="G715" s="56" t="s">
        <v>2106</v>
      </c>
      <c r="H715" s="43">
        <v>2</v>
      </c>
      <c r="I715" s="43">
        <v>1</v>
      </c>
      <c r="J715" s="43" t="s">
        <v>2131</v>
      </c>
      <c r="K715" s="45">
        <v>431.47</v>
      </c>
      <c r="L715" s="45">
        <v>302.02</v>
      </c>
      <c r="M715" s="517">
        <f>VLOOKUP(C715,'Раздел 2'!D708:Q793,14,0)</f>
        <v>943204.32000000007</v>
      </c>
      <c r="N715" s="45">
        <f t="shared" si="61"/>
        <v>941811.06</v>
      </c>
      <c r="O715" s="45">
        <v>0</v>
      </c>
      <c r="P715" s="45">
        <v>1393.26</v>
      </c>
      <c r="Q715" s="45">
        <v>0</v>
      </c>
      <c r="R715" s="57">
        <v>44927</v>
      </c>
      <c r="S715" s="57">
        <v>45291</v>
      </c>
      <c r="U715" s="143"/>
    </row>
    <row r="716" spans="1:21" ht="20.3" x14ac:dyDescent="0.35">
      <c r="A716" s="43">
        <f t="shared" si="62"/>
        <v>690</v>
      </c>
      <c r="B716" s="47" t="s">
        <v>492</v>
      </c>
      <c r="C716" s="43">
        <v>37982</v>
      </c>
      <c r="D716" s="43" t="s">
        <v>1899</v>
      </c>
      <c r="E716" s="43">
        <v>1956</v>
      </c>
      <c r="F716" s="43" t="s">
        <v>2131</v>
      </c>
      <c r="G716" s="56" t="s">
        <v>2106</v>
      </c>
      <c r="H716" s="43">
        <v>2</v>
      </c>
      <c r="I716" s="43">
        <v>2</v>
      </c>
      <c r="J716" s="43" t="s">
        <v>2131</v>
      </c>
      <c r="K716" s="45">
        <v>716.19</v>
      </c>
      <c r="L716" s="45">
        <v>467.3</v>
      </c>
      <c r="M716" s="517">
        <f>VLOOKUP(C716,'Раздел 2'!D709:Q794,14,0)</f>
        <v>1663785.74</v>
      </c>
      <c r="N716" s="45">
        <f t="shared" si="61"/>
        <v>1661409.81</v>
      </c>
      <c r="O716" s="45">
        <v>0</v>
      </c>
      <c r="P716" s="45">
        <v>2375.9299999999998</v>
      </c>
      <c r="Q716" s="45">
        <v>0</v>
      </c>
      <c r="R716" s="57">
        <v>44927</v>
      </c>
      <c r="S716" s="57">
        <v>45291</v>
      </c>
      <c r="U716" s="143"/>
    </row>
    <row r="717" spans="1:21" ht="20.3" x14ac:dyDescent="0.35">
      <c r="A717" s="43">
        <f t="shared" si="62"/>
        <v>691</v>
      </c>
      <c r="B717" s="47" t="s">
        <v>1035</v>
      </c>
      <c r="C717" s="43">
        <v>37983</v>
      </c>
      <c r="D717" s="43" t="s">
        <v>1899</v>
      </c>
      <c r="E717" s="43">
        <v>1956</v>
      </c>
      <c r="F717" s="43" t="s">
        <v>2131</v>
      </c>
      <c r="G717" s="56" t="s">
        <v>2106</v>
      </c>
      <c r="H717" s="43">
        <v>2</v>
      </c>
      <c r="I717" s="43">
        <v>2</v>
      </c>
      <c r="J717" s="43" t="s">
        <v>2131</v>
      </c>
      <c r="K717" s="45">
        <v>680.37</v>
      </c>
      <c r="L717" s="45">
        <v>483.52</v>
      </c>
      <c r="M717" s="517">
        <f>VLOOKUP(C717,'Раздел 2'!D710:Q795,14,0)</f>
        <v>1557741.05</v>
      </c>
      <c r="N717" s="45">
        <f t="shared" si="61"/>
        <v>1555520.48</v>
      </c>
      <c r="O717" s="45">
        <v>0</v>
      </c>
      <c r="P717" s="45">
        <v>2220.5700000000002</v>
      </c>
      <c r="Q717" s="45">
        <v>0</v>
      </c>
      <c r="R717" s="57">
        <v>44927</v>
      </c>
      <c r="S717" s="57">
        <v>45291</v>
      </c>
      <c r="U717" s="143"/>
    </row>
    <row r="718" spans="1:21" ht="20.3" x14ac:dyDescent="0.35">
      <c r="A718" s="43">
        <f t="shared" si="62"/>
        <v>692</v>
      </c>
      <c r="B718" s="47" t="s">
        <v>1036</v>
      </c>
      <c r="C718" s="43">
        <v>37986</v>
      </c>
      <c r="D718" s="43" t="s">
        <v>1899</v>
      </c>
      <c r="E718" s="43">
        <v>1956</v>
      </c>
      <c r="F718" s="43" t="s">
        <v>2131</v>
      </c>
      <c r="G718" s="56" t="s">
        <v>2106</v>
      </c>
      <c r="H718" s="43">
        <v>2</v>
      </c>
      <c r="I718" s="43">
        <v>2</v>
      </c>
      <c r="J718" s="43" t="s">
        <v>2131</v>
      </c>
      <c r="K718" s="45">
        <v>709.14</v>
      </c>
      <c r="L718" s="45">
        <v>469.89</v>
      </c>
      <c r="M718" s="517">
        <f>VLOOKUP(C718,'Раздел 2'!D711:Q796,14,0)</f>
        <v>1721693.5</v>
      </c>
      <c r="N718" s="45">
        <f t="shared" si="61"/>
        <v>1719239.21</v>
      </c>
      <c r="O718" s="45">
        <v>0</v>
      </c>
      <c r="P718" s="45">
        <v>2454.29</v>
      </c>
      <c r="Q718" s="45">
        <v>0</v>
      </c>
      <c r="R718" s="57">
        <v>44927</v>
      </c>
      <c r="S718" s="57">
        <v>45291</v>
      </c>
      <c r="U718" s="143"/>
    </row>
    <row r="719" spans="1:21" ht="20.3" x14ac:dyDescent="0.35">
      <c r="A719" s="43">
        <f t="shared" si="62"/>
        <v>693</v>
      </c>
      <c r="B719" s="47" t="s">
        <v>1037</v>
      </c>
      <c r="C719" s="43">
        <v>37990</v>
      </c>
      <c r="D719" s="43" t="s">
        <v>1899</v>
      </c>
      <c r="E719" s="43">
        <v>1956</v>
      </c>
      <c r="F719" s="43" t="s">
        <v>2131</v>
      </c>
      <c r="G719" s="56" t="s">
        <v>2099</v>
      </c>
      <c r="H719" s="43">
        <v>2</v>
      </c>
      <c r="I719" s="43">
        <v>2</v>
      </c>
      <c r="J719" s="43" t="s">
        <v>2131</v>
      </c>
      <c r="K719" s="45">
        <v>1275.95</v>
      </c>
      <c r="L719" s="45">
        <v>697.75</v>
      </c>
      <c r="M719" s="517">
        <f>VLOOKUP(C719,'Раздел 2'!D712:Q797,14,0)</f>
        <v>1626918.56</v>
      </c>
      <c r="N719" s="45">
        <f t="shared" si="61"/>
        <v>1624582.26</v>
      </c>
      <c r="O719" s="45">
        <v>0</v>
      </c>
      <c r="P719" s="45">
        <v>2336.3000000000002</v>
      </c>
      <c r="Q719" s="45">
        <v>0</v>
      </c>
      <c r="R719" s="57">
        <v>44927</v>
      </c>
      <c r="S719" s="57">
        <v>45291</v>
      </c>
      <c r="U719" s="143"/>
    </row>
    <row r="720" spans="1:21" ht="20.3" x14ac:dyDescent="0.35">
      <c r="A720" s="43">
        <f t="shared" si="62"/>
        <v>694</v>
      </c>
      <c r="B720" s="47" t="s">
        <v>1038</v>
      </c>
      <c r="C720" s="43">
        <v>37992</v>
      </c>
      <c r="D720" s="43" t="s">
        <v>1899</v>
      </c>
      <c r="E720" s="43">
        <v>1956</v>
      </c>
      <c r="F720" s="43" t="s">
        <v>2131</v>
      </c>
      <c r="G720" s="56" t="s">
        <v>2098</v>
      </c>
      <c r="H720" s="43">
        <v>2</v>
      </c>
      <c r="I720" s="43">
        <v>2</v>
      </c>
      <c r="J720" s="43" t="s">
        <v>2131</v>
      </c>
      <c r="K720" s="45">
        <v>1345.86</v>
      </c>
      <c r="L720" s="45">
        <v>700.6</v>
      </c>
      <c r="M720" s="517">
        <f>VLOOKUP(C720,'Раздел 2'!D713:Q798,14,0)</f>
        <v>1589984.96</v>
      </c>
      <c r="N720" s="45">
        <f t="shared" si="61"/>
        <v>1587695.42</v>
      </c>
      <c r="O720" s="45">
        <v>0</v>
      </c>
      <c r="P720" s="45">
        <v>2289.54</v>
      </c>
      <c r="Q720" s="45">
        <v>0</v>
      </c>
      <c r="R720" s="57">
        <v>44927</v>
      </c>
      <c r="S720" s="57">
        <v>45291</v>
      </c>
      <c r="U720" s="143"/>
    </row>
    <row r="721" spans="1:21" ht="20.3" x14ac:dyDescent="0.35">
      <c r="A721" s="43">
        <f t="shared" si="62"/>
        <v>695</v>
      </c>
      <c r="B721" s="47" t="s">
        <v>1039</v>
      </c>
      <c r="C721" s="43">
        <v>37993</v>
      </c>
      <c r="D721" s="43" t="s">
        <v>1899</v>
      </c>
      <c r="E721" s="43">
        <v>1956</v>
      </c>
      <c r="F721" s="43" t="s">
        <v>2131</v>
      </c>
      <c r="G721" s="56" t="s">
        <v>2099</v>
      </c>
      <c r="H721" s="43">
        <v>2</v>
      </c>
      <c r="I721" s="43">
        <v>2</v>
      </c>
      <c r="J721" s="43" t="s">
        <v>2131</v>
      </c>
      <c r="K721" s="45">
        <v>1673.63</v>
      </c>
      <c r="L721" s="45">
        <v>643.42999999999995</v>
      </c>
      <c r="M721" s="517">
        <f>VLOOKUP(C721,'Раздел 2'!D714:Q799,14,0)</f>
        <v>1606108.5899999999</v>
      </c>
      <c r="N721" s="45">
        <f t="shared" si="61"/>
        <v>1603819.0499999998</v>
      </c>
      <c r="O721" s="45">
        <v>0</v>
      </c>
      <c r="P721" s="45">
        <v>2289.54</v>
      </c>
      <c r="Q721" s="45">
        <v>0</v>
      </c>
      <c r="R721" s="57">
        <v>44927</v>
      </c>
      <c r="S721" s="57">
        <v>45291</v>
      </c>
      <c r="U721" s="143"/>
    </row>
    <row r="722" spans="1:21" ht="20.3" x14ac:dyDescent="0.35">
      <c r="A722" s="43">
        <f t="shared" si="62"/>
        <v>696</v>
      </c>
      <c r="B722" s="47" t="s">
        <v>490</v>
      </c>
      <c r="C722" s="43">
        <v>37994</v>
      </c>
      <c r="D722" s="43" t="s">
        <v>1899</v>
      </c>
      <c r="E722" s="43">
        <v>1956</v>
      </c>
      <c r="F722" s="43" t="s">
        <v>2131</v>
      </c>
      <c r="G722" s="56" t="s">
        <v>2099</v>
      </c>
      <c r="H722" s="43">
        <v>2</v>
      </c>
      <c r="I722" s="43">
        <v>2</v>
      </c>
      <c r="J722" s="43" t="s">
        <v>2131</v>
      </c>
      <c r="K722" s="45">
        <v>1259.3699999999999</v>
      </c>
      <c r="L722" s="45">
        <v>690.77</v>
      </c>
      <c r="M722" s="517">
        <f>VLOOKUP(C722,'Раздел 2'!D715:Q800,14,0)</f>
        <v>1522478.2599999998</v>
      </c>
      <c r="N722" s="45">
        <f t="shared" si="61"/>
        <v>1520145.7999999998</v>
      </c>
      <c r="O722" s="45">
        <v>0</v>
      </c>
      <c r="P722" s="45">
        <v>2332.46</v>
      </c>
      <c r="Q722" s="45">
        <v>0</v>
      </c>
      <c r="R722" s="57">
        <v>44927</v>
      </c>
      <c r="S722" s="57">
        <v>45291</v>
      </c>
      <c r="U722" s="143"/>
    </row>
    <row r="723" spans="1:21" ht="40.6" x14ac:dyDescent="0.35">
      <c r="A723" s="43">
        <f t="shared" si="62"/>
        <v>697</v>
      </c>
      <c r="B723" s="47" t="s">
        <v>3811</v>
      </c>
      <c r="C723" s="43">
        <v>38038</v>
      </c>
      <c r="D723" s="43" t="s">
        <v>1899</v>
      </c>
      <c r="E723" s="43">
        <v>1969</v>
      </c>
      <c r="F723" s="43" t="s">
        <v>2131</v>
      </c>
      <c r="G723" s="56" t="s">
        <v>2097</v>
      </c>
      <c r="H723" s="43">
        <v>5</v>
      </c>
      <c r="I723" s="43">
        <v>4</v>
      </c>
      <c r="J723" s="43" t="s">
        <v>2131</v>
      </c>
      <c r="K723" s="45">
        <v>5693.49</v>
      </c>
      <c r="L723" s="45">
        <v>3608.76</v>
      </c>
      <c r="M723" s="517">
        <f>VLOOKUP(C723,'Раздел 2'!D716:Q801,14,0)</f>
        <v>124461.85</v>
      </c>
      <c r="N723" s="45">
        <f t="shared" si="61"/>
        <v>124461.85</v>
      </c>
      <c r="O723" s="45">
        <v>0</v>
      </c>
      <c r="P723" s="45">
        <v>0</v>
      </c>
      <c r="Q723" s="45">
        <v>0</v>
      </c>
      <c r="R723" s="57">
        <v>44927</v>
      </c>
      <c r="S723" s="57">
        <v>45291</v>
      </c>
      <c r="U723" s="143"/>
    </row>
    <row r="724" spans="1:21" ht="40.6" x14ac:dyDescent="0.35">
      <c r="A724" s="43">
        <f t="shared" si="62"/>
        <v>698</v>
      </c>
      <c r="B724" s="47" t="s">
        <v>3812</v>
      </c>
      <c r="C724" s="43">
        <v>38044</v>
      </c>
      <c r="D724" s="43" t="s">
        <v>1899</v>
      </c>
      <c r="E724" s="43">
        <v>1968</v>
      </c>
      <c r="F724" s="43" t="s">
        <v>2131</v>
      </c>
      <c r="G724" s="56" t="s">
        <v>2097</v>
      </c>
      <c r="H724" s="43">
        <v>5</v>
      </c>
      <c r="I724" s="43">
        <v>4</v>
      </c>
      <c r="J724" s="43" t="s">
        <v>2131</v>
      </c>
      <c r="K724" s="45">
        <v>3874.77</v>
      </c>
      <c r="L724" s="45">
        <v>3577.77</v>
      </c>
      <c r="M724" s="517">
        <f>VLOOKUP(C724,'Раздел 2'!D717:Q802,14,0)</f>
        <v>132410.70000000001</v>
      </c>
      <c r="N724" s="45">
        <f t="shared" si="61"/>
        <v>132410.70000000001</v>
      </c>
      <c r="O724" s="45">
        <v>0</v>
      </c>
      <c r="P724" s="45">
        <v>0</v>
      </c>
      <c r="Q724" s="45">
        <v>0</v>
      </c>
      <c r="R724" s="57">
        <v>44927</v>
      </c>
      <c r="S724" s="57">
        <v>45291</v>
      </c>
      <c r="U724" s="143"/>
    </row>
    <row r="725" spans="1:21" ht="20.3" x14ac:dyDescent="0.35">
      <c r="A725" s="43">
        <f t="shared" si="62"/>
        <v>699</v>
      </c>
      <c r="B725" s="52" t="s">
        <v>1729</v>
      </c>
      <c r="C725" s="168">
        <v>38046</v>
      </c>
      <c r="D725" s="43" t="s">
        <v>1899</v>
      </c>
      <c r="E725" s="43">
        <v>1967</v>
      </c>
      <c r="F725" s="43" t="s">
        <v>2131</v>
      </c>
      <c r="G725" s="56" t="s">
        <v>2097</v>
      </c>
      <c r="H725" s="43">
        <v>4</v>
      </c>
      <c r="I725" s="43">
        <v>4</v>
      </c>
      <c r="J725" s="43" t="s">
        <v>2131</v>
      </c>
      <c r="K725" s="45">
        <v>2966.65</v>
      </c>
      <c r="L725" s="45">
        <v>2710.05</v>
      </c>
      <c r="M725" s="517">
        <f>VLOOKUP(C725,'Раздел 2'!D718:Q803,14,0)</f>
        <v>112243.61</v>
      </c>
      <c r="N725" s="45">
        <f t="shared" si="61"/>
        <v>112243.61</v>
      </c>
      <c r="O725" s="45">
        <v>0</v>
      </c>
      <c r="P725" s="45">
        <v>0</v>
      </c>
      <c r="Q725" s="45">
        <v>0</v>
      </c>
      <c r="R725" s="57">
        <v>44927</v>
      </c>
      <c r="S725" s="57">
        <v>45291</v>
      </c>
      <c r="U725" s="143"/>
    </row>
    <row r="726" spans="1:21" ht="20.3" x14ac:dyDescent="0.35">
      <c r="A726" s="43">
        <f t="shared" si="62"/>
        <v>700</v>
      </c>
      <c r="B726" s="52" t="s">
        <v>2388</v>
      </c>
      <c r="C726" s="168">
        <v>38033</v>
      </c>
      <c r="D726" s="43" t="s">
        <v>1899</v>
      </c>
      <c r="E726" s="43">
        <v>1971</v>
      </c>
      <c r="F726" s="43" t="s">
        <v>2131</v>
      </c>
      <c r="G726" s="56" t="s">
        <v>2097</v>
      </c>
      <c r="H726" s="43">
        <v>5</v>
      </c>
      <c r="I726" s="43">
        <v>4</v>
      </c>
      <c r="J726" s="43" t="s">
        <v>2131</v>
      </c>
      <c r="K726" s="45">
        <v>5975.25</v>
      </c>
      <c r="L726" s="45">
        <v>3916.05</v>
      </c>
      <c r="M726" s="517">
        <f>VLOOKUP(C726,'Раздел 2'!D719:Q804,14,0)</f>
        <v>3626651.2499999995</v>
      </c>
      <c r="N726" s="45">
        <f t="shared" si="61"/>
        <v>3620035.0799999996</v>
      </c>
      <c r="O726" s="45">
        <v>0</v>
      </c>
      <c r="P726" s="45">
        <v>6616.17</v>
      </c>
      <c r="Q726" s="45">
        <v>0</v>
      </c>
      <c r="R726" s="57">
        <v>44927</v>
      </c>
      <c r="S726" s="57">
        <v>45291</v>
      </c>
      <c r="U726" s="143"/>
    </row>
    <row r="727" spans="1:21" ht="20.3" x14ac:dyDescent="0.35">
      <c r="A727" s="43">
        <f t="shared" si="62"/>
        <v>701</v>
      </c>
      <c r="B727" s="52" t="s">
        <v>1732</v>
      </c>
      <c r="C727" s="168">
        <v>38051</v>
      </c>
      <c r="D727" s="43" t="s">
        <v>1899</v>
      </c>
      <c r="E727" s="43">
        <v>1968</v>
      </c>
      <c r="F727" s="43" t="s">
        <v>2131</v>
      </c>
      <c r="G727" s="56" t="s">
        <v>2097</v>
      </c>
      <c r="H727" s="43">
        <v>4</v>
      </c>
      <c r="I727" s="43">
        <v>4</v>
      </c>
      <c r="J727" s="43" t="s">
        <v>2131</v>
      </c>
      <c r="K727" s="45">
        <v>3123.74</v>
      </c>
      <c r="L727" s="45">
        <v>2884.38</v>
      </c>
      <c r="M727" s="517">
        <f>VLOOKUP(C727,'Раздел 2'!D720:Q805,14,0)</f>
        <v>111106.95</v>
      </c>
      <c r="N727" s="45">
        <f t="shared" si="61"/>
        <v>111106.95</v>
      </c>
      <c r="O727" s="45">
        <v>0</v>
      </c>
      <c r="P727" s="45">
        <v>0</v>
      </c>
      <c r="Q727" s="45">
        <v>0</v>
      </c>
      <c r="R727" s="57">
        <v>44927</v>
      </c>
      <c r="S727" s="57">
        <v>45291</v>
      </c>
      <c r="U727" s="143"/>
    </row>
    <row r="728" spans="1:21" ht="20.3" x14ac:dyDescent="0.35">
      <c r="A728" s="43">
        <f t="shared" si="62"/>
        <v>702</v>
      </c>
      <c r="B728" s="47" t="s">
        <v>495</v>
      </c>
      <c r="C728" s="43">
        <v>38055</v>
      </c>
      <c r="D728" s="43" t="s">
        <v>1899</v>
      </c>
      <c r="E728" s="43">
        <v>1968</v>
      </c>
      <c r="F728" s="43" t="s">
        <v>2131</v>
      </c>
      <c r="G728" s="56" t="s">
        <v>2098</v>
      </c>
      <c r="H728" s="43">
        <v>4</v>
      </c>
      <c r="I728" s="43">
        <v>3</v>
      </c>
      <c r="J728" s="43" t="s">
        <v>2131</v>
      </c>
      <c r="K728" s="45">
        <v>4039.72</v>
      </c>
      <c r="L728" s="45">
        <v>2490.83</v>
      </c>
      <c r="M728" s="517">
        <f>VLOOKUP(C728,'Раздел 2'!D721:Q806,14,0)</f>
        <v>1819066.25</v>
      </c>
      <c r="N728" s="45">
        <f t="shared" si="61"/>
        <v>1816472.43</v>
      </c>
      <c r="O728" s="45">
        <v>0</v>
      </c>
      <c r="P728" s="45">
        <v>2593.8200000000002</v>
      </c>
      <c r="Q728" s="45">
        <v>0</v>
      </c>
      <c r="R728" s="57">
        <v>44927</v>
      </c>
      <c r="S728" s="57">
        <v>45291</v>
      </c>
      <c r="U728" s="143"/>
    </row>
    <row r="729" spans="1:21" ht="20.3" x14ac:dyDescent="0.35">
      <c r="A729" s="43">
        <f t="shared" si="62"/>
        <v>703</v>
      </c>
      <c r="B729" s="47" t="s">
        <v>496</v>
      </c>
      <c r="C729" s="43">
        <v>38056</v>
      </c>
      <c r="D729" s="43" t="s">
        <v>1899</v>
      </c>
      <c r="E729" s="43">
        <v>1968</v>
      </c>
      <c r="F729" s="43" t="s">
        <v>2131</v>
      </c>
      <c r="G729" s="56" t="s">
        <v>2098</v>
      </c>
      <c r="H729" s="43">
        <v>4</v>
      </c>
      <c r="I729" s="43">
        <v>3</v>
      </c>
      <c r="J729" s="43" t="s">
        <v>2131</v>
      </c>
      <c r="K729" s="45">
        <v>4115.72</v>
      </c>
      <c r="L729" s="45">
        <v>2574.4899999999998</v>
      </c>
      <c r="M729" s="517">
        <f>VLOOKUP(C729,'Раздел 2'!D722:Q807,14,0)</f>
        <v>1796889.5</v>
      </c>
      <c r="N729" s="45">
        <f t="shared" si="61"/>
        <v>1794326.31</v>
      </c>
      <c r="O729" s="45">
        <v>0</v>
      </c>
      <c r="P729" s="45">
        <v>2563.19</v>
      </c>
      <c r="Q729" s="45">
        <v>0</v>
      </c>
      <c r="R729" s="57">
        <v>44927</v>
      </c>
      <c r="S729" s="57">
        <v>45291</v>
      </c>
      <c r="U729" s="143"/>
    </row>
    <row r="730" spans="1:21" ht="20.3" x14ac:dyDescent="0.35">
      <c r="A730" s="43">
        <f t="shared" si="62"/>
        <v>704</v>
      </c>
      <c r="B730" s="47" t="s">
        <v>497</v>
      </c>
      <c r="C730" s="43">
        <v>38057</v>
      </c>
      <c r="D730" s="43" t="s">
        <v>1899</v>
      </c>
      <c r="E730" s="43">
        <v>1964</v>
      </c>
      <c r="F730" s="43" t="s">
        <v>2131</v>
      </c>
      <c r="G730" s="56" t="s">
        <v>2097</v>
      </c>
      <c r="H730" s="43">
        <v>3</v>
      </c>
      <c r="I730" s="43">
        <v>3</v>
      </c>
      <c r="J730" s="43" t="s">
        <v>2131</v>
      </c>
      <c r="K730" s="45">
        <v>2832.75</v>
      </c>
      <c r="L730" s="45">
        <v>1446.25</v>
      </c>
      <c r="M730" s="517">
        <f>VLOOKUP(C730,'Раздел 2'!D723:Q808,14,0)</f>
        <v>4242728.8100000005</v>
      </c>
      <c r="N730" s="45">
        <f t="shared" si="61"/>
        <v>4236677.3100000005</v>
      </c>
      <c r="O730" s="45">
        <v>0</v>
      </c>
      <c r="P730" s="45">
        <v>6051.5</v>
      </c>
      <c r="Q730" s="45">
        <v>0</v>
      </c>
      <c r="R730" s="57">
        <v>44927</v>
      </c>
      <c r="S730" s="57">
        <v>45291</v>
      </c>
      <c r="U730" s="143"/>
    </row>
    <row r="731" spans="1:21" ht="40.6" x14ac:dyDescent="0.35">
      <c r="A731" s="43">
        <f t="shared" si="62"/>
        <v>705</v>
      </c>
      <c r="B731" s="47" t="s">
        <v>3813</v>
      </c>
      <c r="C731" s="43">
        <v>37798</v>
      </c>
      <c r="D731" s="43" t="s">
        <v>1899</v>
      </c>
      <c r="E731" s="43">
        <v>1964</v>
      </c>
      <c r="F731" s="43" t="s">
        <v>2131</v>
      </c>
      <c r="G731" s="56" t="s">
        <v>2097</v>
      </c>
      <c r="H731" s="43">
        <v>4</v>
      </c>
      <c r="I731" s="43">
        <v>3</v>
      </c>
      <c r="J731" s="43" t="s">
        <v>2131</v>
      </c>
      <c r="K731" s="45">
        <v>3595.79</v>
      </c>
      <c r="L731" s="45">
        <v>2038.69</v>
      </c>
      <c r="M731" s="517">
        <f>VLOOKUP(C731,'Раздел 2'!D724:Q809,14,0)</f>
        <v>91062.38</v>
      </c>
      <c r="N731" s="45">
        <f t="shared" si="61"/>
        <v>91062.38</v>
      </c>
      <c r="O731" s="45">
        <v>0</v>
      </c>
      <c r="P731" s="45">
        <v>0</v>
      </c>
      <c r="Q731" s="45">
        <v>0</v>
      </c>
      <c r="R731" s="57">
        <v>44927</v>
      </c>
      <c r="S731" s="57">
        <v>45291</v>
      </c>
      <c r="U731" s="143"/>
    </row>
    <row r="732" spans="1:21" ht="20.3" x14ac:dyDescent="0.35">
      <c r="A732" s="43">
        <f t="shared" si="62"/>
        <v>706</v>
      </c>
      <c r="B732" s="47" t="s">
        <v>499</v>
      </c>
      <c r="C732" s="43">
        <v>37799</v>
      </c>
      <c r="D732" s="43" t="s">
        <v>1899</v>
      </c>
      <c r="E732" s="43">
        <v>1955</v>
      </c>
      <c r="F732" s="43" t="s">
        <v>2131</v>
      </c>
      <c r="G732" s="56" t="s">
        <v>2099</v>
      </c>
      <c r="H732" s="43">
        <v>2</v>
      </c>
      <c r="I732" s="43">
        <v>2</v>
      </c>
      <c r="J732" s="43" t="s">
        <v>2131</v>
      </c>
      <c r="K732" s="45">
        <v>1262.5899999999999</v>
      </c>
      <c r="L732" s="45">
        <v>697.87</v>
      </c>
      <c r="M732" s="517">
        <f>VLOOKUP(C732,'Раздел 2'!D725:Q810,14,0)</f>
        <v>1398841.22</v>
      </c>
      <c r="N732" s="45">
        <f t="shared" si="61"/>
        <v>1396824.71</v>
      </c>
      <c r="O732" s="45">
        <v>0</v>
      </c>
      <c r="P732" s="45">
        <v>2016.51</v>
      </c>
      <c r="Q732" s="45">
        <v>0</v>
      </c>
      <c r="R732" s="57">
        <v>44927</v>
      </c>
      <c r="S732" s="57">
        <v>45291</v>
      </c>
      <c r="U732" s="143"/>
    </row>
    <row r="733" spans="1:21" ht="20.3" x14ac:dyDescent="0.35">
      <c r="A733" s="43">
        <f t="shared" si="62"/>
        <v>707</v>
      </c>
      <c r="B733" s="47" t="s">
        <v>500</v>
      </c>
      <c r="C733" s="43">
        <v>37801</v>
      </c>
      <c r="D733" s="43" t="s">
        <v>1899</v>
      </c>
      <c r="E733" s="43">
        <v>1955</v>
      </c>
      <c r="F733" s="43" t="s">
        <v>2131</v>
      </c>
      <c r="G733" s="56" t="s">
        <v>2099</v>
      </c>
      <c r="H733" s="43">
        <v>2</v>
      </c>
      <c r="I733" s="43">
        <v>2</v>
      </c>
      <c r="J733" s="43" t="s">
        <v>2131</v>
      </c>
      <c r="K733" s="45">
        <v>1265.08</v>
      </c>
      <c r="L733" s="45">
        <v>698.6</v>
      </c>
      <c r="M733" s="517">
        <f>VLOOKUP(C733,'Раздел 2'!D726:Q811,14,0)</f>
        <v>1045651.4600000001</v>
      </c>
      <c r="N733" s="45">
        <f t="shared" si="61"/>
        <v>1044073.2000000001</v>
      </c>
      <c r="O733" s="45">
        <v>0</v>
      </c>
      <c r="P733" s="45">
        <v>1578.26</v>
      </c>
      <c r="Q733" s="45">
        <v>0</v>
      </c>
      <c r="R733" s="57">
        <v>44927</v>
      </c>
      <c r="S733" s="57">
        <v>45291</v>
      </c>
      <c r="U733" s="143"/>
    </row>
    <row r="734" spans="1:21" ht="20.3" x14ac:dyDescent="0.35">
      <c r="A734" s="43">
        <f t="shared" si="62"/>
        <v>708</v>
      </c>
      <c r="B734" s="50" t="s">
        <v>501</v>
      </c>
      <c r="C734" s="43">
        <v>37802</v>
      </c>
      <c r="D734" s="43" t="s">
        <v>1899</v>
      </c>
      <c r="E734" s="43">
        <v>1955</v>
      </c>
      <c r="F734" s="43" t="s">
        <v>2131</v>
      </c>
      <c r="G734" s="56" t="s">
        <v>2099</v>
      </c>
      <c r="H734" s="43">
        <v>2</v>
      </c>
      <c r="I734" s="43">
        <v>2</v>
      </c>
      <c r="J734" s="43" t="s">
        <v>2131</v>
      </c>
      <c r="K734" s="45">
        <v>1299.26</v>
      </c>
      <c r="L734" s="45">
        <v>724.02</v>
      </c>
      <c r="M734" s="517">
        <f>VLOOKUP(C734,'Раздел 2'!D727:Q812,14,0)</f>
        <v>1788508.1900000002</v>
      </c>
      <c r="N734" s="45">
        <f t="shared" si="61"/>
        <v>1785958.62</v>
      </c>
      <c r="O734" s="45">
        <v>0</v>
      </c>
      <c r="P734" s="45">
        <v>2549.5700000000002</v>
      </c>
      <c r="Q734" s="45">
        <v>0</v>
      </c>
      <c r="R734" s="57">
        <v>44927</v>
      </c>
      <c r="S734" s="57">
        <v>45291</v>
      </c>
      <c r="U734" s="143"/>
    </row>
    <row r="735" spans="1:21" ht="40.6" x14ac:dyDescent="0.35">
      <c r="A735" s="43">
        <f t="shared" si="62"/>
        <v>709</v>
      </c>
      <c r="B735" s="47" t="s">
        <v>3814</v>
      </c>
      <c r="C735" s="43">
        <v>37792</v>
      </c>
      <c r="D735" s="43" t="s">
        <v>1899</v>
      </c>
      <c r="E735" s="43">
        <v>1963</v>
      </c>
      <c r="F735" s="43" t="s">
        <v>2131</v>
      </c>
      <c r="G735" s="56" t="s">
        <v>2097</v>
      </c>
      <c r="H735" s="43">
        <v>5</v>
      </c>
      <c r="I735" s="43">
        <v>4</v>
      </c>
      <c r="J735" s="43" t="s">
        <v>2131</v>
      </c>
      <c r="K735" s="45">
        <v>5574.43</v>
      </c>
      <c r="L735" s="45">
        <v>3508.23</v>
      </c>
      <c r="M735" s="517">
        <f>VLOOKUP(C735,'Раздел 2'!D728:Q813,14,0)</f>
        <v>129640.53</v>
      </c>
      <c r="N735" s="45">
        <f t="shared" si="61"/>
        <v>129640.53</v>
      </c>
      <c r="O735" s="45">
        <v>0</v>
      </c>
      <c r="P735" s="45">
        <v>0</v>
      </c>
      <c r="Q735" s="45">
        <v>0</v>
      </c>
      <c r="R735" s="57">
        <v>44927</v>
      </c>
      <c r="S735" s="57">
        <v>45291</v>
      </c>
      <c r="U735" s="143"/>
    </row>
    <row r="736" spans="1:21" ht="20.3" x14ac:dyDescent="0.35">
      <c r="A736" s="43">
        <f t="shared" si="62"/>
        <v>710</v>
      </c>
      <c r="B736" s="47" t="s">
        <v>503</v>
      </c>
      <c r="C736" s="43">
        <v>37793</v>
      </c>
      <c r="D736" s="43" t="s">
        <v>1899</v>
      </c>
      <c r="E736" s="43">
        <v>1955</v>
      </c>
      <c r="F736" s="43" t="s">
        <v>2131</v>
      </c>
      <c r="G736" s="56" t="s">
        <v>2099</v>
      </c>
      <c r="H736" s="43">
        <v>2</v>
      </c>
      <c r="I736" s="43">
        <v>2</v>
      </c>
      <c r="J736" s="43" t="s">
        <v>2131</v>
      </c>
      <c r="K736" s="45">
        <v>1261.49</v>
      </c>
      <c r="L736" s="45">
        <v>697.17</v>
      </c>
      <c r="M736" s="517">
        <f>VLOOKUP(C736,'Раздел 2'!D729:Q814,14,0)</f>
        <v>1238342.2</v>
      </c>
      <c r="N736" s="45">
        <f t="shared" si="61"/>
        <v>1236553.1599999999</v>
      </c>
      <c r="O736" s="45">
        <v>0</v>
      </c>
      <c r="P736" s="45">
        <v>1789.04</v>
      </c>
      <c r="Q736" s="45">
        <v>0</v>
      </c>
      <c r="R736" s="57">
        <v>44927</v>
      </c>
      <c r="S736" s="57">
        <v>45291</v>
      </c>
      <c r="U736" s="143"/>
    </row>
    <row r="737" spans="1:21" ht="20.3" x14ac:dyDescent="0.35">
      <c r="A737" s="43">
        <f t="shared" si="62"/>
        <v>711</v>
      </c>
      <c r="B737" s="52" t="s">
        <v>1731</v>
      </c>
      <c r="C737" s="168">
        <v>37807</v>
      </c>
      <c r="D737" s="43" t="s">
        <v>1899</v>
      </c>
      <c r="E737" s="43">
        <v>1967</v>
      </c>
      <c r="F737" s="43" t="s">
        <v>2131</v>
      </c>
      <c r="G737" s="56" t="s">
        <v>2097</v>
      </c>
      <c r="H737" s="43">
        <v>5</v>
      </c>
      <c r="I737" s="43">
        <v>4</v>
      </c>
      <c r="J737" s="43" t="s">
        <v>2131</v>
      </c>
      <c r="K737" s="45">
        <v>3590.28</v>
      </c>
      <c r="L737" s="45">
        <v>2362.4899999999998</v>
      </c>
      <c r="M737" s="517">
        <f>VLOOKUP(C737,'Раздел 2'!D730:Q815,14,0)</f>
        <v>127591.83</v>
      </c>
      <c r="N737" s="45">
        <f t="shared" si="61"/>
        <v>127591.83</v>
      </c>
      <c r="O737" s="45">
        <v>0</v>
      </c>
      <c r="P737" s="45">
        <v>0</v>
      </c>
      <c r="Q737" s="45">
        <v>0</v>
      </c>
      <c r="R737" s="57">
        <v>44927</v>
      </c>
      <c r="S737" s="57">
        <v>45291</v>
      </c>
      <c r="U737" s="143"/>
    </row>
    <row r="738" spans="1:21" ht="20.3" x14ac:dyDescent="0.35">
      <c r="A738" s="43">
        <f t="shared" si="62"/>
        <v>712</v>
      </c>
      <c r="B738" s="52" t="s">
        <v>2389</v>
      </c>
      <c r="C738" s="168">
        <v>37810</v>
      </c>
      <c r="D738" s="43" t="s">
        <v>1899</v>
      </c>
      <c r="E738" s="43">
        <v>1959</v>
      </c>
      <c r="F738" s="43" t="s">
        <v>2131</v>
      </c>
      <c r="G738" s="56" t="s">
        <v>2098</v>
      </c>
      <c r="H738" s="43">
        <v>4</v>
      </c>
      <c r="I738" s="43">
        <v>3</v>
      </c>
      <c r="J738" s="43" t="s">
        <v>2131</v>
      </c>
      <c r="K738" s="45">
        <v>3609.97</v>
      </c>
      <c r="L738" s="45">
        <v>2060.12</v>
      </c>
      <c r="M738" s="517">
        <f>VLOOKUP(C738,'Раздел 2'!D731:Q816,14,0)</f>
        <v>2617807.06</v>
      </c>
      <c r="N738" s="45">
        <f t="shared" si="61"/>
        <v>2614074.9</v>
      </c>
      <c r="O738" s="45">
        <v>0</v>
      </c>
      <c r="P738" s="45">
        <v>3732.16</v>
      </c>
      <c r="Q738" s="45">
        <v>0</v>
      </c>
      <c r="R738" s="57">
        <v>44927</v>
      </c>
      <c r="S738" s="57">
        <v>45291</v>
      </c>
      <c r="U738" s="143"/>
    </row>
    <row r="739" spans="1:21" ht="20.3" x14ac:dyDescent="0.35">
      <c r="A739" s="43">
        <f t="shared" si="62"/>
        <v>713</v>
      </c>
      <c r="B739" s="52" t="s">
        <v>2390</v>
      </c>
      <c r="C739" s="168">
        <v>37821</v>
      </c>
      <c r="D739" s="43" t="s">
        <v>1899</v>
      </c>
      <c r="E739" s="43">
        <v>1958</v>
      </c>
      <c r="F739" s="43" t="s">
        <v>2131</v>
      </c>
      <c r="G739" s="56" t="s">
        <v>2098</v>
      </c>
      <c r="H739" s="43">
        <v>3</v>
      </c>
      <c r="I739" s="43">
        <v>3</v>
      </c>
      <c r="J739" s="43" t="s">
        <v>2131</v>
      </c>
      <c r="K739" s="45">
        <v>2237.04</v>
      </c>
      <c r="L739" s="45">
        <v>1404.18</v>
      </c>
      <c r="M739" s="517">
        <f>VLOOKUP(C739,'Раздел 2'!D732:Q817,14,0)</f>
        <v>2027314.48</v>
      </c>
      <c r="N739" s="45">
        <f t="shared" si="61"/>
        <v>2023099.1199999999</v>
      </c>
      <c r="O739" s="45">
        <v>0</v>
      </c>
      <c r="P739" s="45">
        <v>4215.3599999999997</v>
      </c>
      <c r="Q739" s="45">
        <v>0</v>
      </c>
      <c r="R739" s="57">
        <v>44927</v>
      </c>
      <c r="S739" s="57">
        <v>45291</v>
      </c>
      <c r="U739" s="143"/>
    </row>
    <row r="740" spans="1:21" ht="40.6" x14ac:dyDescent="0.35">
      <c r="A740" s="43">
        <f t="shared" si="62"/>
        <v>714</v>
      </c>
      <c r="B740" s="47" t="s">
        <v>3815</v>
      </c>
      <c r="C740" s="43">
        <v>37794</v>
      </c>
      <c r="D740" s="43" t="s">
        <v>1899</v>
      </c>
      <c r="E740" s="43">
        <v>1964</v>
      </c>
      <c r="F740" s="43" t="s">
        <v>2131</v>
      </c>
      <c r="G740" s="56" t="s">
        <v>2097</v>
      </c>
      <c r="H740" s="43">
        <v>4</v>
      </c>
      <c r="I740" s="43">
        <v>3</v>
      </c>
      <c r="J740" s="43" t="s">
        <v>2131</v>
      </c>
      <c r="K740" s="45">
        <v>3422.09</v>
      </c>
      <c r="L740" s="45">
        <v>2020.8</v>
      </c>
      <c r="M740" s="517">
        <f>VLOOKUP(C740,'Раздел 2'!D733:Q818,14,0)</f>
        <v>90973.9</v>
      </c>
      <c r="N740" s="45">
        <f t="shared" si="61"/>
        <v>90973.9</v>
      </c>
      <c r="O740" s="45">
        <v>0</v>
      </c>
      <c r="P740" s="45">
        <v>0</v>
      </c>
      <c r="Q740" s="45">
        <v>0</v>
      </c>
      <c r="R740" s="57">
        <v>44927</v>
      </c>
      <c r="S740" s="57">
        <v>45291</v>
      </c>
      <c r="U740" s="143"/>
    </row>
    <row r="741" spans="1:21" ht="40.6" x14ac:dyDescent="0.35">
      <c r="A741" s="43">
        <f t="shared" si="62"/>
        <v>715</v>
      </c>
      <c r="B741" s="47" t="s">
        <v>3816</v>
      </c>
      <c r="C741" s="43">
        <v>37824</v>
      </c>
      <c r="D741" s="43" t="s">
        <v>1899</v>
      </c>
      <c r="E741" s="43">
        <v>1965</v>
      </c>
      <c r="F741" s="43" t="s">
        <v>2131</v>
      </c>
      <c r="G741" s="56" t="s">
        <v>2097</v>
      </c>
      <c r="H741" s="43">
        <v>4</v>
      </c>
      <c r="I741" s="43">
        <v>3</v>
      </c>
      <c r="J741" s="43" t="s">
        <v>2131</v>
      </c>
      <c r="K741" s="45">
        <v>3427.11</v>
      </c>
      <c r="L741" s="45">
        <v>2046.21</v>
      </c>
      <c r="M741" s="517">
        <f>VLOOKUP(C741,'Раздел 2'!D734:Q819,14,0)</f>
        <v>90858.19</v>
      </c>
      <c r="N741" s="45">
        <f t="shared" si="61"/>
        <v>90858.19</v>
      </c>
      <c r="O741" s="45">
        <v>0</v>
      </c>
      <c r="P741" s="45">
        <v>0</v>
      </c>
      <c r="Q741" s="45">
        <v>0</v>
      </c>
      <c r="R741" s="57">
        <v>44927</v>
      </c>
      <c r="S741" s="57">
        <v>45291</v>
      </c>
      <c r="U741" s="143"/>
    </row>
    <row r="742" spans="1:21" ht="20.3" x14ac:dyDescent="0.35">
      <c r="A742" s="43">
        <f t="shared" si="62"/>
        <v>716</v>
      </c>
      <c r="B742" s="52" t="s">
        <v>1855</v>
      </c>
      <c r="C742" s="168">
        <v>37826</v>
      </c>
      <c r="D742" s="43" t="s">
        <v>1899</v>
      </c>
      <c r="E742" s="43">
        <v>1965</v>
      </c>
      <c r="F742" s="43" t="s">
        <v>2131</v>
      </c>
      <c r="G742" s="56" t="s">
        <v>2097</v>
      </c>
      <c r="H742" s="43">
        <v>4</v>
      </c>
      <c r="I742" s="43">
        <v>4</v>
      </c>
      <c r="J742" s="43" t="s">
        <v>2131</v>
      </c>
      <c r="K742" s="45">
        <v>4769.3599999999997</v>
      </c>
      <c r="L742" s="45">
        <v>2815.12</v>
      </c>
      <c r="M742" s="517">
        <f>VLOOKUP(C742,'Раздел 2'!D735:Q820,14,0)</f>
        <v>4200757.5999999996</v>
      </c>
      <c r="N742" s="45">
        <f t="shared" si="61"/>
        <v>4194769.1099999994</v>
      </c>
      <c r="O742" s="45">
        <v>0</v>
      </c>
      <c r="P742" s="45">
        <v>5988.49</v>
      </c>
      <c r="Q742" s="45">
        <v>0</v>
      </c>
      <c r="R742" s="57">
        <v>44927</v>
      </c>
      <c r="S742" s="57">
        <v>45291</v>
      </c>
      <c r="U742" s="143"/>
    </row>
    <row r="743" spans="1:21" ht="40.6" x14ac:dyDescent="0.35">
      <c r="A743" s="43">
        <f t="shared" si="62"/>
        <v>717</v>
      </c>
      <c r="B743" s="47" t="s">
        <v>3817</v>
      </c>
      <c r="C743" s="43">
        <v>37838</v>
      </c>
      <c r="D743" s="43" t="s">
        <v>1899</v>
      </c>
      <c r="E743" s="43">
        <v>1965</v>
      </c>
      <c r="F743" s="43" t="s">
        <v>2131</v>
      </c>
      <c r="G743" s="56" t="s">
        <v>2097</v>
      </c>
      <c r="H743" s="43">
        <v>5</v>
      </c>
      <c r="I743" s="43">
        <v>4</v>
      </c>
      <c r="J743" s="43" t="s">
        <v>2131</v>
      </c>
      <c r="K743" s="45">
        <v>5475.28</v>
      </c>
      <c r="L743" s="45">
        <v>3482.19</v>
      </c>
      <c r="M743" s="517">
        <f>VLOOKUP(C743,'Раздел 2'!D736:Q821,14,0)</f>
        <v>6537030.6200000001</v>
      </c>
      <c r="N743" s="45">
        <f t="shared" si="61"/>
        <v>6527787.9199999999</v>
      </c>
      <c r="O743" s="45">
        <v>0</v>
      </c>
      <c r="P743" s="45">
        <v>9242.7000000000007</v>
      </c>
      <c r="Q743" s="45">
        <v>0</v>
      </c>
      <c r="R743" s="57">
        <v>44927</v>
      </c>
      <c r="S743" s="57">
        <v>45291</v>
      </c>
      <c r="U743" s="143"/>
    </row>
    <row r="744" spans="1:21" ht="40.6" x14ac:dyDescent="0.35">
      <c r="A744" s="43">
        <f t="shared" si="62"/>
        <v>718</v>
      </c>
      <c r="B744" s="47" t="s">
        <v>3818</v>
      </c>
      <c r="C744" s="43">
        <v>37839</v>
      </c>
      <c r="D744" s="43" t="s">
        <v>1899</v>
      </c>
      <c r="E744" s="43">
        <v>1964</v>
      </c>
      <c r="F744" s="43" t="s">
        <v>2131</v>
      </c>
      <c r="G744" s="56" t="s">
        <v>2097</v>
      </c>
      <c r="H744" s="43">
        <v>5</v>
      </c>
      <c r="I744" s="43">
        <v>3</v>
      </c>
      <c r="J744" s="43" t="s">
        <v>2131</v>
      </c>
      <c r="K744" s="45">
        <v>4152.38</v>
      </c>
      <c r="L744" s="45">
        <v>2600.42</v>
      </c>
      <c r="M744" s="517">
        <f>VLOOKUP(C744,'Раздел 2'!D737:Q822,14,0)</f>
        <v>4837580.9799999995</v>
      </c>
      <c r="N744" s="45">
        <f t="shared" si="61"/>
        <v>4830711.9499999993</v>
      </c>
      <c r="O744" s="45">
        <v>0</v>
      </c>
      <c r="P744" s="45">
        <v>6869.03</v>
      </c>
      <c r="Q744" s="45">
        <v>0</v>
      </c>
      <c r="R744" s="57">
        <v>44927</v>
      </c>
      <c r="S744" s="57">
        <v>45291</v>
      </c>
      <c r="U744" s="143"/>
    </row>
    <row r="745" spans="1:21" ht="20.3" x14ac:dyDescent="0.35">
      <c r="A745" s="43">
        <f t="shared" si="62"/>
        <v>719</v>
      </c>
      <c r="B745" s="47" t="s">
        <v>509</v>
      </c>
      <c r="C745" s="43">
        <v>37842</v>
      </c>
      <c r="D745" s="43" t="s">
        <v>1899</v>
      </c>
      <c r="E745" s="43">
        <v>1965</v>
      </c>
      <c r="F745" s="43" t="s">
        <v>2131</v>
      </c>
      <c r="G745" s="56" t="s">
        <v>2098</v>
      </c>
      <c r="H745" s="43">
        <v>4</v>
      </c>
      <c r="I745" s="43">
        <v>2</v>
      </c>
      <c r="J745" s="43" t="s">
        <v>2131</v>
      </c>
      <c r="K745" s="45">
        <v>2017.13</v>
      </c>
      <c r="L745" s="45">
        <v>1305.54</v>
      </c>
      <c r="M745" s="517">
        <f>VLOOKUP(C745,'Раздел 2'!D738:Q823,14,0)</f>
        <v>1243838.1600000001</v>
      </c>
      <c r="N745" s="45">
        <f t="shared" si="61"/>
        <v>1242072.1900000002</v>
      </c>
      <c r="O745" s="45">
        <v>0</v>
      </c>
      <c r="P745" s="45">
        <v>1765.97</v>
      </c>
      <c r="Q745" s="45">
        <v>0</v>
      </c>
      <c r="R745" s="57">
        <v>44927</v>
      </c>
      <c r="S745" s="57">
        <v>45291</v>
      </c>
      <c r="U745" s="143"/>
    </row>
    <row r="746" spans="1:21" ht="20.3" x14ac:dyDescent="0.35">
      <c r="A746" s="43">
        <f t="shared" si="62"/>
        <v>720</v>
      </c>
      <c r="B746" s="47" t="s">
        <v>1041</v>
      </c>
      <c r="C746" s="43">
        <v>37843</v>
      </c>
      <c r="D746" s="43" t="s">
        <v>1899</v>
      </c>
      <c r="E746" s="43">
        <v>1964</v>
      </c>
      <c r="F746" s="43" t="s">
        <v>2131</v>
      </c>
      <c r="G746" s="56" t="s">
        <v>2098</v>
      </c>
      <c r="H746" s="43">
        <v>4</v>
      </c>
      <c r="I746" s="43">
        <v>4</v>
      </c>
      <c r="J746" s="43" t="s">
        <v>2131</v>
      </c>
      <c r="K746" s="45">
        <v>3246.51</v>
      </c>
      <c r="L746" s="45">
        <v>2521.5100000000002</v>
      </c>
      <c r="M746" s="517">
        <f>VLOOKUP(C746,'Раздел 2'!D739:Q824,14,0)</f>
        <v>6800697.6200000001</v>
      </c>
      <c r="N746" s="45">
        <f t="shared" si="61"/>
        <v>6790994.6200000001</v>
      </c>
      <c r="O746" s="45">
        <v>0</v>
      </c>
      <c r="P746" s="45">
        <v>9703</v>
      </c>
      <c r="Q746" s="45">
        <v>0</v>
      </c>
      <c r="R746" s="57">
        <v>44927</v>
      </c>
      <c r="S746" s="57">
        <v>45291</v>
      </c>
      <c r="U746" s="143"/>
    </row>
    <row r="747" spans="1:21" ht="20.3" x14ac:dyDescent="0.35">
      <c r="A747" s="43">
        <f t="shared" si="62"/>
        <v>721</v>
      </c>
      <c r="B747" s="47" t="s">
        <v>511</v>
      </c>
      <c r="C747" s="43">
        <v>38076</v>
      </c>
      <c r="D747" s="43" t="s">
        <v>1899</v>
      </c>
      <c r="E747" s="43">
        <v>1956</v>
      </c>
      <c r="F747" s="43" t="s">
        <v>2131</v>
      </c>
      <c r="G747" s="56" t="s">
        <v>2099</v>
      </c>
      <c r="H747" s="43">
        <v>2</v>
      </c>
      <c r="I747" s="43">
        <v>2</v>
      </c>
      <c r="J747" s="43" t="s">
        <v>2131</v>
      </c>
      <c r="K747" s="45">
        <v>1268.8</v>
      </c>
      <c r="L747" s="45">
        <v>701.28</v>
      </c>
      <c r="M747" s="517">
        <f>VLOOKUP(C747,'Раздел 2'!D740:Q825,14,0)</f>
        <v>1522521.1199999999</v>
      </c>
      <c r="N747" s="45">
        <f t="shared" si="61"/>
        <v>1520054.0699999998</v>
      </c>
      <c r="O747" s="45">
        <v>0</v>
      </c>
      <c r="P747" s="45">
        <v>2467.0500000000002</v>
      </c>
      <c r="Q747" s="45">
        <v>0</v>
      </c>
      <c r="R747" s="57">
        <v>44927</v>
      </c>
      <c r="S747" s="57">
        <v>45291</v>
      </c>
      <c r="U747" s="143"/>
    </row>
    <row r="748" spans="1:21" ht="20.3" x14ac:dyDescent="0.35">
      <c r="A748" s="43">
        <f t="shared" si="62"/>
        <v>722</v>
      </c>
      <c r="B748" s="47" t="s">
        <v>3819</v>
      </c>
      <c r="C748" s="43">
        <v>38082</v>
      </c>
      <c r="D748" s="43" t="s">
        <v>1899</v>
      </c>
      <c r="E748" s="43">
        <v>1962</v>
      </c>
      <c r="F748" s="43" t="s">
        <v>2131</v>
      </c>
      <c r="G748" s="56" t="s">
        <v>2097</v>
      </c>
      <c r="H748" s="43">
        <v>4</v>
      </c>
      <c r="I748" s="43">
        <v>4</v>
      </c>
      <c r="J748" s="43" t="s">
        <v>2131</v>
      </c>
      <c r="K748" s="45">
        <v>4728.8</v>
      </c>
      <c r="L748" s="45">
        <v>2794</v>
      </c>
      <c r="M748" s="517">
        <f>VLOOKUP(C748,'Раздел 2'!D741:Q826,14,0)</f>
        <v>111692.3</v>
      </c>
      <c r="N748" s="45">
        <f t="shared" si="61"/>
        <v>111692.3</v>
      </c>
      <c r="O748" s="45">
        <v>0</v>
      </c>
      <c r="P748" s="45">
        <v>0</v>
      </c>
      <c r="Q748" s="45">
        <v>0</v>
      </c>
      <c r="R748" s="57">
        <v>44927</v>
      </c>
      <c r="S748" s="57">
        <v>45291</v>
      </c>
      <c r="U748" s="143"/>
    </row>
    <row r="749" spans="1:21" ht="20.3" x14ac:dyDescent="0.35">
      <c r="A749" s="43">
        <f t="shared" si="62"/>
        <v>723</v>
      </c>
      <c r="B749" s="47" t="s">
        <v>3820</v>
      </c>
      <c r="C749" s="43">
        <v>38083</v>
      </c>
      <c r="D749" s="43" t="s">
        <v>1899</v>
      </c>
      <c r="E749" s="43">
        <v>1962</v>
      </c>
      <c r="F749" s="43" t="s">
        <v>2131</v>
      </c>
      <c r="G749" s="56" t="s">
        <v>2097</v>
      </c>
      <c r="H749" s="43">
        <v>4</v>
      </c>
      <c r="I749" s="43">
        <v>4</v>
      </c>
      <c r="J749" s="43" t="s">
        <v>2131</v>
      </c>
      <c r="K749" s="45">
        <v>4038.01</v>
      </c>
      <c r="L749" s="45">
        <v>2834.41</v>
      </c>
      <c r="M749" s="517">
        <f>VLOOKUP(C749,'Раздел 2'!D742:Q827,14,0)</f>
        <v>114748.33</v>
      </c>
      <c r="N749" s="45">
        <f t="shared" si="61"/>
        <v>114748.33</v>
      </c>
      <c r="O749" s="45">
        <v>0</v>
      </c>
      <c r="P749" s="45">
        <v>0</v>
      </c>
      <c r="Q749" s="45">
        <v>0</v>
      </c>
      <c r="R749" s="57">
        <v>44927</v>
      </c>
      <c r="S749" s="57">
        <v>45291</v>
      </c>
      <c r="U749" s="143"/>
    </row>
    <row r="750" spans="1:21" ht="20.3" x14ac:dyDescent="0.35">
      <c r="A750" s="43">
        <f t="shared" si="62"/>
        <v>724</v>
      </c>
      <c r="B750" s="47" t="s">
        <v>514</v>
      </c>
      <c r="C750" s="43">
        <v>38072</v>
      </c>
      <c r="D750" s="43" t="s">
        <v>1899</v>
      </c>
      <c r="E750" s="43">
        <v>1956</v>
      </c>
      <c r="F750" s="43" t="s">
        <v>2131</v>
      </c>
      <c r="G750" s="56" t="s">
        <v>2106</v>
      </c>
      <c r="H750" s="43">
        <v>2</v>
      </c>
      <c r="I750" s="43">
        <v>2</v>
      </c>
      <c r="J750" s="43" t="s">
        <v>2131</v>
      </c>
      <c r="K750" s="45">
        <v>735.17</v>
      </c>
      <c r="L750" s="45">
        <v>498.88</v>
      </c>
      <c r="M750" s="517">
        <f>VLOOKUP(C750,'Раздел 2'!D743:Q828,14,0)</f>
        <v>3038402.6599999997</v>
      </c>
      <c r="N750" s="45">
        <f t="shared" si="61"/>
        <v>3034068.9699999997</v>
      </c>
      <c r="O750" s="45">
        <v>0</v>
      </c>
      <c r="P750" s="45">
        <v>4333.6899999999996</v>
      </c>
      <c r="Q750" s="45">
        <v>0</v>
      </c>
      <c r="R750" s="57">
        <v>44927</v>
      </c>
      <c r="S750" s="57">
        <v>45291</v>
      </c>
      <c r="U750" s="143"/>
    </row>
    <row r="751" spans="1:21" ht="20.3" x14ac:dyDescent="0.35">
      <c r="A751" s="43">
        <f t="shared" si="62"/>
        <v>725</v>
      </c>
      <c r="B751" s="47" t="s">
        <v>515</v>
      </c>
      <c r="C751" s="43">
        <v>38131</v>
      </c>
      <c r="D751" s="43" t="s">
        <v>1899</v>
      </c>
      <c r="E751" s="43">
        <v>1958</v>
      </c>
      <c r="F751" s="43" t="s">
        <v>2131</v>
      </c>
      <c r="G751" s="56" t="s">
        <v>2099</v>
      </c>
      <c r="H751" s="43">
        <v>2</v>
      </c>
      <c r="I751" s="43">
        <v>3</v>
      </c>
      <c r="J751" s="43" t="s">
        <v>2131</v>
      </c>
      <c r="K751" s="45">
        <v>1502.47</v>
      </c>
      <c r="L751" s="45">
        <v>1356.31</v>
      </c>
      <c r="M751" s="517">
        <f>VLOOKUP(C751,'Раздел 2'!D744:Q829,14,0)</f>
        <v>3835461.75</v>
      </c>
      <c r="N751" s="45">
        <f t="shared" si="61"/>
        <v>3830514.42</v>
      </c>
      <c r="O751" s="45">
        <v>0</v>
      </c>
      <c r="P751" s="45">
        <v>4947.33</v>
      </c>
      <c r="Q751" s="45">
        <v>0</v>
      </c>
      <c r="R751" s="57">
        <v>44927</v>
      </c>
      <c r="S751" s="57">
        <v>45291</v>
      </c>
      <c r="U751" s="143"/>
    </row>
    <row r="752" spans="1:21" ht="20.3" x14ac:dyDescent="0.35">
      <c r="A752" s="43">
        <f t="shared" si="62"/>
        <v>726</v>
      </c>
      <c r="B752" s="47" t="s">
        <v>3821</v>
      </c>
      <c r="C752" s="43">
        <v>38150</v>
      </c>
      <c r="D752" s="43" t="s">
        <v>1899</v>
      </c>
      <c r="E752" s="43">
        <v>1964</v>
      </c>
      <c r="F752" s="43" t="s">
        <v>2131</v>
      </c>
      <c r="G752" s="56" t="s">
        <v>2097</v>
      </c>
      <c r="H752" s="43">
        <v>4</v>
      </c>
      <c r="I752" s="43">
        <v>4</v>
      </c>
      <c r="J752" s="43" t="s">
        <v>2131</v>
      </c>
      <c r="K752" s="45">
        <v>2808.78</v>
      </c>
      <c r="L752" s="45">
        <v>1924.51</v>
      </c>
      <c r="M752" s="517">
        <f>VLOOKUP(C752,'Раздел 2'!D745:Q830,14,0)</f>
        <v>108894.9</v>
      </c>
      <c r="N752" s="45">
        <f t="shared" si="61"/>
        <v>108894.9</v>
      </c>
      <c r="O752" s="45">
        <v>0</v>
      </c>
      <c r="P752" s="45">
        <v>0</v>
      </c>
      <c r="Q752" s="45">
        <v>0</v>
      </c>
      <c r="R752" s="57">
        <v>44927</v>
      </c>
      <c r="S752" s="57">
        <v>45291</v>
      </c>
      <c r="U752" s="143"/>
    </row>
    <row r="753" spans="1:21" ht="20.3" x14ac:dyDescent="0.35">
      <c r="A753" s="43">
        <f t="shared" si="62"/>
        <v>727</v>
      </c>
      <c r="B753" s="47" t="s">
        <v>3822</v>
      </c>
      <c r="C753" s="43">
        <v>38161</v>
      </c>
      <c r="D753" s="43" t="s">
        <v>1899</v>
      </c>
      <c r="E753" s="43">
        <v>1964</v>
      </c>
      <c r="F753" s="43" t="s">
        <v>2131</v>
      </c>
      <c r="G753" s="56" t="s">
        <v>2097</v>
      </c>
      <c r="H753" s="43">
        <v>5</v>
      </c>
      <c r="I753" s="43">
        <v>3</v>
      </c>
      <c r="J753" s="43" t="s">
        <v>2131</v>
      </c>
      <c r="K753" s="45">
        <v>2555.5700000000002</v>
      </c>
      <c r="L753" s="45">
        <v>1701.37</v>
      </c>
      <c r="M753" s="517">
        <f>VLOOKUP(C753,'Раздел 2'!D746:Q831,14,0)</f>
        <v>104001.17</v>
      </c>
      <c r="N753" s="45">
        <f t="shared" si="61"/>
        <v>104001.17</v>
      </c>
      <c r="O753" s="45">
        <v>0</v>
      </c>
      <c r="P753" s="45">
        <v>0</v>
      </c>
      <c r="Q753" s="45">
        <v>0</v>
      </c>
      <c r="R753" s="57">
        <v>44927</v>
      </c>
      <c r="S753" s="57">
        <v>45291</v>
      </c>
      <c r="U753" s="143"/>
    </row>
    <row r="754" spans="1:21" ht="40.6" x14ac:dyDescent="0.35">
      <c r="A754" s="43">
        <f t="shared" si="62"/>
        <v>728</v>
      </c>
      <c r="B754" s="47" t="s">
        <v>3823</v>
      </c>
      <c r="C754" s="43">
        <v>37949</v>
      </c>
      <c r="D754" s="43" t="s">
        <v>1899</v>
      </c>
      <c r="E754" s="43">
        <v>1965</v>
      </c>
      <c r="F754" s="43" t="s">
        <v>2131</v>
      </c>
      <c r="G754" s="56" t="s">
        <v>2097</v>
      </c>
      <c r="H754" s="43">
        <v>5</v>
      </c>
      <c r="I754" s="43">
        <v>4</v>
      </c>
      <c r="J754" s="43" t="s">
        <v>2131</v>
      </c>
      <c r="K754" s="45">
        <v>3538.89</v>
      </c>
      <c r="L754" s="45">
        <v>2331.5100000000002</v>
      </c>
      <c r="M754" s="517">
        <f>VLOOKUP(C754,'Раздел 2'!D747:Q832,14,0)</f>
        <v>127224.29</v>
      </c>
      <c r="N754" s="45">
        <f t="shared" si="61"/>
        <v>127224.29</v>
      </c>
      <c r="O754" s="45">
        <v>0</v>
      </c>
      <c r="P754" s="45">
        <v>0</v>
      </c>
      <c r="Q754" s="45">
        <v>0</v>
      </c>
      <c r="R754" s="57">
        <v>44927</v>
      </c>
      <c r="S754" s="57">
        <v>45291</v>
      </c>
      <c r="U754" s="143"/>
    </row>
    <row r="755" spans="1:21" ht="40.6" x14ac:dyDescent="0.35">
      <c r="A755" s="43">
        <f t="shared" si="62"/>
        <v>729</v>
      </c>
      <c r="B755" s="47" t="s">
        <v>3824</v>
      </c>
      <c r="C755" s="43">
        <v>37951</v>
      </c>
      <c r="D755" s="43" t="s">
        <v>1899</v>
      </c>
      <c r="E755" s="43">
        <v>1965</v>
      </c>
      <c r="F755" s="43" t="s">
        <v>2131</v>
      </c>
      <c r="G755" s="56" t="s">
        <v>2097</v>
      </c>
      <c r="H755" s="43">
        <v>5</v>
      </c>
      <c r="I755" s="43">
        <v>4</v>
      </c>
      <c r="J755" s="43" t="s">
        <v>2131</v>
      </c>
      <c r="K755" s="45">
        <v>3534.44</v>
      </c>
      <c r="L755" s="45">
        <v>2023.2</v>
      </c>
      <c r="M755" s="517">
        <f>VLOOKUP(C755,'Раздел 2'!D748:Q833,14,0)</f>
        <v>126863.56</v>
      </c>
      <c r="N755" s="45">
        <f t="shared" si="61"/>
        <v>126863.56</v>
      </c>
      <c r="O755" s="45">
        <v>0</v>
      </c>
      <c r="P755" s="45">
        <v>0</v>
      </c>
      <c r="Q755" s="45">
        <v>0</v>
      </c>
      <c r="R755" s="57">
        <v>44927</v>
      </c>
      <c r="S755" s="57">
        <v>45291</v>
      </c>
      <c r="U755" s="143"/>
    </row>
    <row r="756" spans="1:21" ht="40.6" x14ac:dyDescent="0.35">
      <c r="A756" s="43">
        <f t="shared" si="62"/>
        <v>730</v>
      </c>
      <c r="B756" s="47" t="s">
        <v>3825</v>
      </c>
      <c r="C756" s="43">
        <v>37953</v>
      </c>
      <c r="D756" s="43" t="s">
        <v>1899</v>
      </c>
      <c r="E756" s="43">
        <v>1965</v>
      </c>
      <c r="F756" s="43" t="s">
        <v>2131</v>
      </c>
      <c r="G756" s="56" t="s">
        <v>2097</v>
      </c>
      <c r="H756" s="43">
        <v>5</v>
      </c>
      <c r="I756" s="43">
        <v>4</v>
      </c>
      <c r="J756" s="43" t="s">
        <v>2131</v>
      </c>
      <c r="K756" s="45">
        <v>3514.4</v>
      </c>
      <c r="L756" s="45">
        <v>2326.5100000000002</v>
      </c>
      <c r="M756" s="517">
        <f>VLOOKUP(C756,'Раздел 2'!D749:Q834,14,0)</f>
        <v>126523.24</v>
      </c>
      <c r="N756" s="45">
        <f t="shared" si="61"/>
        <v>126523.24</v>
      </c>
      <c r="O756" s="45">
        <v>0</v>
      </c>
      <c r="P756" s="45">
        <v>0</v>
      </c>
      <c r="Q756" s="45">
        <v>0</v>
      </c>
      <c r="R756" s="57">
        <v>44927</v>
      </c>
      <c r="S756" s="57">
        <v>45291</v>
      </c>
      <c r="U756" s="143"/>
    </row>
    <row r="757" spans="1:21" ht="40.6" x14ac:dyDescent="0.35">
      <c r="A757" s="43">
        <f t="shared" si="62"/>
        <v>731</v>
      </c>
      <c r="B757" s="47" t="s">
        <v>3826</v>
      </c>
      <c r="C757" s="43">
        <v>37934</v>
      </c>
      <c r="D757" s="43" t="s">
        <v>1899</v>
      </c>
      <c r="E757" s="43">
        <v>1964</v>
      </c>
      <c r="F757" s="43" t="s">
        <v>2131</v>
      </c>
      <c r="G757" s="56" t="s">
        <v>2097</v>
      </c>
      <c r="H757" s="43">
        <v>5</v>
      </c>
      <c r="I757" s="43">
        <v>4</v>
      </c>
      <c r="J757" s="43" t="s">
        <v>2131</v>
      </c>
      <c r="K757" s="45">
        <v>5669.07</v>
      </c>
      <c r="L757" s="45">
        <v>3600.07</v>
      </c>
      <c r="M757" s="517">
        <f>VLOOKUP(C757,'Раздел 2'!D750:Q835,14,0)</f>
        <v>126019.57</v>
      </c>
      <c r="N757" s="45">
        <f t="shared" si="61"/>
        <v>126019.57</v>
      </c>
      <c r="O757" s="45">
        <v>0</v>
      </c>
      <c r="P757" s="45">
        <v>0</v>
      </c>
      <c r="Q757" s="45">
        <v>0</v>
      </c>
      <c r="R757" s="57">
        <v>44927</v>
      </c>
      <c r="S757" s="57">
        <v>45291</v>
      </c>
      <c r="U757" s="143"/>
    </row>
    <row r="758" spans="1:21" ht="40.6" x14ac:dyDescent="0.35">
      <c r="A758" s="43">
        <f t="shared" si="62"/>
        <v>732</v>
      </c>
      <c r="B758" s="47" t="s">
        <v>3827</v>
      </c>
      <c r="C758" s="43">
        <v>37936</v>
      </c>
      <c r="D758" s="43" t="s">
        <v>1899</v>
      </c>
      <c r="E758" s="43">
        <v>1964</v>
      </c>
      <c r="F758" s="43" t="s">
        <v>2131</v>
      </c>
      <c r="G758" s="56" t="s">
        <v>2097</v>
      </c>
      <c r="H758" s="43">
        <v>5</v>
      </c>
      <c r="I758" s="43">
        <v>4</v>
      </c>
      <c r="J758" s="43" t="s">
        <v>2131</v>
      </c>
      <c r="K758" s="45">
        <v>3514.37</v>
      </c>
      <c r="L758" s="45">
        <v>2385.87</v>
      </c>
      <c r="M758" s="517">
        <f>VLOOKUP(C758,'Раздел 2'!D751:Q836,14,0)</f>
        <v>126019.57</v>
      </c>
      <c r="N758" s="45">
        <f t="shared" si="61"/>
        <v>126019.57</v>
      </c>
      <c r="O758" s="45">
        <v>0</v>
      </c>
      <c r="P758" s="45">
        <v>0</v>
      </c>
      <c r="Q758" s="45">
        <v>0</v>
      </c>
      <c r="R758" s="57">
        <v>44927</v>
      </c>
      <c r="S758" s="57">
        <v>45291</v>
      </c>
      <c r="U758" s="143"/>
    </row>
    <row r="759" spans="1:21" ht="20.3" x14ac:dyDescent="0.35">
      <c r="A759" s="43">
        <f t="shared" si="62"/>
        <v>733</v>
      </c>
      <c r="B759" s="47" t="s">
        <v>3828</v>
      </c>
      <c r="C759" s="43">
        <v>38299</v>
      </c>
      <c r="D759" s="43" t="s">
        <v>1899</v>
      </c>
      <c r="E759" s="43">
        <v>1961</v>
      </c>
      <c r="F759" s="43" t="s">
        <v>2131</v>
      </c>
      <c r="G759" s="56" t="s">
        <v>2097</v>
      </c>
      <c r="H759" s="43">
        <v>2</v>
      </c>
      <c r="I759" s="43">
        <v>3</v>
      </c>
      <c r="J759" s="43" t="s">
        <v>2131</v>
      </c>
      <c r="K759" s="45">
        <v>3483.04</v>
      </c>
      <c r="L759" s="45">
        <v>2016.69</v>
      </c>
      <c r="M759" s="517">
        <f>VLOOKUP(C759,'Раздел 2'!D752:Q837,14,0)</f>
        <v>90864.99</v>
      </c>
      <c r="N759" s="45">
        <f t="shared" si="61"/>
        <v>90864.99</v>
      </c>
      <c r="O759" s="45">
        <v>0</v>
      </c>
      <c r="P759" s="45">
        <v>0</v>
      </c>
      <c r="Q759" s="45">
        <v>0</v>
      </c>
      <c r="R759" s="57">
        <v>44927</v>
      </c>
      <c r="S759" s="57">
        <v>45291</v>
      </c>
      <c r="U759" s="143"/>
    </row>
    <row r="760" spans="1:21" ht="20.3" x14ac:dyDescent="0.35">
      <c r="A760" s="43">
        <f t="shared" si="62"/>
        <v>734</v>
      </c>
      <c r="B760" s="47" t="s">
        <v>528</v>
      </c>
      <c r="C760" s="43">
        <v>38361</v>
      </c>
      <c r="D760" s="43" t="s">
        <v>1899</v>
      </c>
      <c r="E760" s="43">
        <v>1962</v>
      </c>
      <c r="F760" s="43" t="s">
        <v>2131</v>
      </c>
      <c r="G760" s="56" t="s">
        <v>2099</v>
      </c>
      <c r="H760" s="43">
        <v>2</v>
      </c>
      <c r="I760" s="43">
        <v>2</v>
      </c>
      <c r="J760" s="43" t="s">
        <v>2131</v>
      </c>
      <c r="K760" s="45">
        <v>1565.51</v>
      </c>
      <c r="L760" s="45">
        <v>617.01</v>
      </c>
      <c r="M760" s="517">
        <f>VLOOKUP(C760,'Раздел 2'!D753:Q838,14,0)</f>
        <v>784928.04</v>
      </c>
      <c r="N760" s="45">
        <f t="shared" si="61"/>
        <v>783391.63</v>
      </c>
      <c r="O760" s="45">
        <v>0</v>
      </c>
      <c r="P760" s="45">
        <v>1536.41</v>
      </c>
      <c r="Q760" s="45">
        <v>0</v>
      </c>
      <c r="R760" s="57">
        <v>44927</v>
      </c>
      <c r="S760" s="57">
        <v>45291</v>
      </c>
      <c r="U760" s="143"/>
    </row>
    <row r="761" spans="1:21" ht="20.3" x14ac:dyDescent="0.35">
      <c r="A761" s="43">
        <f t="shared" si="62"/>
        <v>735</v>
      </c>
      <c r="B761" s="47" t="s">
        <v>530</v>
      </c>
      <c r="C761" s="43">
        <v>38362</v>
      </c>
      <c r="D761" s="43" t="s">
        <v>1899</v>
      </c>
      <c r="E761" s="43">
        <v>1960</v>
      </c>
      <c r="F761" s="43" t="s">
        <v>2131</v>
      </c>
      <c r="G761" s="56" t="s">
        <v>2099</v>
      </c>
      <c r="H761" s="43">
        <v>2</v>
      </c>
      <c r="I761" s="43">
        <v>2</v>
      </c>
      <c r="J761" s="43" t="s">
        <v>2131</v>
      </c>
      <c r="K761" s="45">
        <v>1173.69</v>
      </c>
      <c r="L761" s="45">
        <v>613.35</v>
      </c>
      <c r="M761" s="517">
        <f>VLOOKUP(C761,'Раздел 2'!D754:Q839,14,0)</f>
        <v>760183.96000000008</v>
      </c>
      <c r="N761" s="45">
        <f t="shared" si="61"/>
        <v>758635.15</v>
      </c>
      <c r="O761" s="45">
        <v>0</v>
      </c>
      <c r="P761" s="45">
        <v>1548.81</v>
      </c>
      <c r="Q761" s="45">
        <v>0</v>
      </c>
      <c r="R761" s="57">
        <v>44927</v>
      </c>
      <c r="S761" s="57">
        <v>45291</v>
      </c>
      <c r="U761" s="143"/>
    </row>
    <row r="762" spans="1:21" ht="20.3" x14ac:dyDescent="0.35">
      <c r="A762" s="43">
        <f t="shared" si="62"/>
        <v>736</v>
      </c>
      <c r="B762" s="47" t="s">
        <v>531</v>
      </c>
      <c r="C762" s="43">
        <v>38350</v>
      </c>
      <c r="D762" s="43" t="s">
        <v>1899</v>
      </c>
      <c r="E762" s="43">
        <v>1960</v>
      </c>
      <c r="F762" s="43" t="s">
        <v>2131</v>
      </c>
      <c r="G762" s="56" t="s">
        <v>2099</v>
      </c>
      <c r="H762" s="43">
        <v>2</v>
      </c>
      <c r="I762" s="43">
        <v>2</v>
      </c>
      <c r="J762" s="43" t="s">
        <v>2131</v>
      </c>
      <c r="K762" s="45">
        <v>1086.6300000000001</v>
      </c>
      <c r="L762" s="45">
        <v>610.83000000000004</v>
      </c>
      <c r="M762" s="517">
        <f>VLOOKUP(C762,'Раздел 2'!D755:Q840,14,0)</f>
        <v>1158473.75</v>
      </c>
      <c r="N762" s="45">
        <f t="shared" si="61"/>
        <v>1156418.8799999999</v>
      </c>
      <c r="O762" s="45">
        <v>0</v>
      </c>
      <c r="P762" s="45">
        <v>2054.87</v>
      </c>
      <c r="Q762" s="45">
        <v>0</v>
      </c>
      <c r="R762" s="57">
        <v>44927</v>
      </c>
      <c r="S762" s="57">
        <v>45291</v>
      </c>
      <c r="U762" s="143"/>
    </row>
    <row r="763" spans="1:21" ht="20.3" x14ac:dyDescent="0.35">
      <c r="A763" s="43">
        <f t="shared" si="62"/>
        <v>737</v>
      </c>
      <c r="B763" s="47" t="s">
        <v>533</v>
      </c>
      <c r="C763" s="43">
        <v>38353</v>
      </c>
      <c r="D763" s="43" t="s">
        <v>1899</v>
      </c>
      <c r="E763" s="43">
        <v>1961</v>
      </c>
      <c r="F763" s="43" t="s">
        <v>2131</v>
      </c>
      <c r="G763" s="56" t="s">
        <v>2099</v>
      </c>
      <c r="H763" s="43">
        <v>2</v>
      </c>
      <c r="I763" s="43">
        <v>2</v>
      </c>
      <c r="J763" s="43" t="s">
        <v>2131</v>
      </c>
      <c r="K763" s="45">
        <v>928.64</v>
      </c>
      <c r="L763" s="45">
        <v>443.34</v>
      </c>
      <c r="M763" s="517">
        <f>VLOOKUP(C763,'Раздел 2'!D756:Q841,14,0)</f>
        <v>1082363.1300000001</v>
      </c>
      <c r="N763" s="45">
        <f t="shared" si="61"/>
        <v>1080649.9200000002</v>
      </c>
      <c r="O763" s="45">
        <v>0</v>
      </c>
      <c r="P763" s="45">
        <v>1713.21</v>
      </c>
      <c r="Q763" s="45">
        <v>0</v>
      </c>
      <c r="R763" s="57">
        <v>44927</v>
      </c>
      <c r="S763" s="57">
        <v>45291</v>
      </c>
      <c r="U763" s="143"/>
    </row>
    <row r="764" spans="1:21" ht="20.3" x14ac:dyDescent="0.35">
      <c r="A764" s="43">
        <f t="shared" si="62"/>
        <v>738</v>
      </c>
      <c r="B764" s="47" t="s">
        <v>534</v>
      </c>
      <c r="C764" s="43">
        <v>38355</v>
      </c>
      <c r="D764" s="43" t="s">
        <v>1899</v>
      </c>
      <c r="E764" s="43">
        <v>1962</v>
      </c>
      <c r="F764" s="43" t="s">
        <v>2131</v>
      </c>
      <c r="G764" s="56" t="s">
        <v>2099</v>
      </c>
      <c r="H764" s="43">
        <v>2</v>
      </c>
      <c r="I764" s="43">
        <v>2</v>
      </c>
      <c r="J764" s="43" t="s">
        <v>2131</v>
      </c>
      <c r="K764" s="45">
        <v>1567.43</v>
      </c>
      <c r="L764" s="45">
        <v>614.85</v>
      </c>
      <c r="M764" s="517">
        <f>VLOOKUP(C764,'Раздел 2'!D757:Q842,14,0)</f>
        <v>1125085.02</v>
      </c>
      <c r="N764" s="45">
        <f t="shared" si="61"/>
        <v>1123258.2</v>
      </c>
      <c r="O764" s="45">
        <v>0</v>
      </c>
      <c r="P764" s="45">
        <v>1826.82</v>
      </c>
      <c r="Q764" s="45">
        <v>0</v>
      </c>
      <c r="R764" s="57">
        <v>44927</v>
      </c>
      <c r="S764" s="57">
        <v>45291</v>
      </c>
      <c r="U764" s="143"/>
    </row>
    <row r="765" spans="1:21" ht="20.3" x14ac:dyDescent="0.35">
      <c r="A765" s="43">
        <f t="shared" si="62"/>
        <v>739</v>
      </c>
      <c r="B765" s="47" t="s">
        <v>535</v>
      </c>
      <c r="C765" s="43">
        <v>38356</v>
      </c>
      <c r="D765" s="43" t="s">
        <v>1899</v>
      </c>
      <c r="E765" s="43">
        <v>1953</v>
      </c>
      <c r="F765" s="43" t="s">
        <v>2131</v>
      </c>
      <c r="G765" s="56" t="s">
        <v>2098</v>
      </c>
      <c r="H765" s="43">
        <v>2</v>
      </c>
      <c r="I765" s="43">
        <v>2</v>
      </c>
      <c r="J765" s="43" t="s">
        <v>2131</v>
      </c>
      <c r="K765" s="45">
        <v>1597.4</v>
      </c>
      <c r="L765" s="45">
        <v>899.6</v>
      </c>
      <c r="M765" s="517">
        <f>VLOOKUP(C765,'Раздел 2'!D758:Q843,14,0)</f>
        <v>954098.72</v>
      </c>
      <c r="N765" s="45">
        <f t="shared" si="61"/>
        <v>952464.78</v>
      </c>
      <c r="O765" s="45">
        <v>0</v>
      </c>
      <c r="P765" s="45">
        <v>1633.94</v>
      </c>
      <c r="Q765" s="45">
        <v>0</v>
      </c>
      <c r="R765" s="57">
        <v>44927</v>
      </c>
      <c r="S765" s="57">
        <v>45291</v>
      </c>
      <c r="U765" s="143"/>
    </row>
    <row r="766" spans="1:21" ht="20.3" x14ac:dyDescent="0.35">
      <c r="A766" s="43">
        <f t="shared" si="62"/>
        <v>740</v>
      </c>
      <c r="B766" s="47" t="s">
        <v>3829</v>
      </c>
      <c r="C766" s="43">
        <v>38376</v>
      </c>
      <c r="D766" s="43" t="s">
        <v>1899</v>
      </c>
      <c r="E766" s="43">
        <v>1971</v>
      </c>
      <c r="F766" s="43" t="s">
        <v>2131</v>
      </c>
      <c r="G766" s="56" t="s">
        <v>2097</v>
      </c>
      <c r="H766" s="43">
        <v>4</v>
      </c>
      <c r="I766" s="43">
        <v>3</v>
      </c>
      <c r="J766" s="43" t="s">
        <v>2131</v>
      </c>
      <c r="K766" s="45">
        <v>3572.48</v>
      </c>
      <c r="L766" s="45">
        <v>2069.38</v>
      </c>
      <c r="M766" s="517">
        <f>VLOOKUP(C766,'Раздел 2'!D759:Q844,14,0)</f>
        <v>90817.35</v>
      </c>
      <c r="N766" s="45">
        <f t="shared" si="61"/>
        <v>90817.35</v>
      </c>
      <c r="O766" s="45">
        <v>0</v>
      </c>
      <c r="P766" s="45">
        <v>0</v>
      </c>
      <c r="Q766" s="45">
        <v>0</v>
      </c>
      <c r="R766" s="57">
        <v>44927</v>
      </c>
      <c r="S766" s="57">
        <v>45291</v>
      </c>
      <c r="U766" s="143"/>
    </row>
    <row r="767" spans="1:21" ht="20.3" x14ac:dyDescent="0.35">
      <c r="A767" s="43">
        <f t="shared" si="62"/>
        <v>741</v>
      </c>
      <c r="B767" s="47" t="s">
        <v>3830</v>
      </c>
      <c r="C767" s="43">
        <v>38399</v>
      </c>
      <c r="D767" s="43" t="s">
        <v>1899</v>
      </c>
      <c r="E767" s="43">
        <v>1965</v>
      </c>
      <c r="F767" s="43" t="s">
        <v>2131</v>
      </c>
      <c r="G767" s="56" t="s">
        <v>2097</v>
      </c>
      <c r="H767" s="43">
        <v>5</v>
      </c>
      <c r="I767" s="43">
        <v>4</v>
      </c>
      <c r="J767" s="43" t="s">
        <v>2131</v>
      </c>
      <c r="K767" s="45">
        <v>4777.3</v>
      </c>
      <c r="L767" s="45">
        <v>2827.46</v>
      </c>
      <c r="M767" s="517">
        <f>VLOOKUP(C767,'Раздел 2'!D760:Q845,14,0)</f>
        <v>108894.9</v>
      </c>
      <c r="N767" s="45">
        <f t="shared" si="61"/>
        <v>108894.9</v>
      </c>
      <c r="O767" s="45">
        <v>0</v>
      </c>
      <c r="P767" s="45">
        <v>0</v>
      </c>
      <c r="Q767" s="45">
        <v>0</v>
      </c>
      <c r="R767" s="57">
        <v>44927</v>
      </c>
      <c r="S767" s="57">
        <v>45291</v>
      </c>
      <c r="U767" s="143"/>
    </row>
    <row r="768" spans="1:21" ht="20.3" x14ac:dyDescent="0.35">
      <c r="A768" s="43">
        <f t="shared" si="62"/>
        <v>742</v>
      </c>
      <c r="B768" s="47" t="s">
        <v>539</v>
      </c>
      <c r="C768" s="43">
        <v>38405</v>
      </c>
      <c r="D768" s="43" t="s">
        <v>1899</v>
      </c>
      <c r="E768" s="43">
        <v>1967</v>
      </c>
      <c r="F768" s="43" t="s">
        <v>2131</v>
      </c>
      <c r="G768" s="56" t="s">
        <v>2097</v>
      </c>
      <c r="H768" s="43">
        <v>5</v>
      </c>
      <c r="I768" s="43">
        <v>4</v>
      </c>
      <c r="J768" s="43" t="s">
        <v>2131</v>
      </c>
      <c r="K768" s="45">
        <v>5547.35</v>
      </c>
      <c r="L768" s="45">
        <v>3553.32</v>
      </c>
      <c r="M768" s="517">
        <f>VLOOKUP(C768,'Раздел 2'!D761:Q846,14,0)</f>
        <v>3928748.79</v>
      </c>
      <c r="N768" s="45">
        <f t="shared" si="61"/>
        <v>3923079.17</v>
      </c>
      <c r="O768" s="45">
        <v>0</v>
      </c>
      <c r="P768" s="45">
        <v>5669.62</v>
      </c>
      <c r="Q768" s="45">
        <v>0</v>
      </c>
      <c r="R768" s="57">
        <v>44927</v>
      </c>
      <c r="S768" s="57">
        <v>45291</v>
      </c>
      <c r="U768" s="143"/>
    </row>
    <row r="769" spans="1:21" ht="20.3" x14ac:dyDescent="0.35">
      <c r="A769" s="43">
        <f t="shared" si="62"/>
        <v>743</v>
      </c>
      <c r="B769" s="47" t="s">
        <v>3831</v>
      </c>
      <c r="C769" s="43">
        <v>38374</v>
      </c>
      <c r="D769" s="43" t="s">
        <v>1899</v>
      </c>
      <c r="E769" s="43">
        <v>1971</v>
      </c>
      <c r="F769" s="43" t="s">
        <v>2131</v>
      </c>
      <c r="G769" s="56" t="s">
        <v>2097</v>
      </c>
      <c r="H769" s="43">
        <v>4</v>
      </c>
      <c r="I769" s="43">
        <v>3</v>
      </c>
      <c r="J769" s="43" t="s">
        <v>2131</v>
      </c>
      <c r="K769" s="45">
        <v>3579.1</v>
      </c>
      <c r="L769" s="45">
        <v>2103.12</v>
      </c>
      <c r="M769" s="517">
        <f>VLOOKUP(C769,'Раздел 2'!D762:Q846,14,0)</f>
        <v>90374.94</v>
      </c>
      <c r="N769" s="45">
        <f t="shared" si="61"/>
        <v>90374.94</v>
      </c>
      <c r="O769" s="45">
        <v>0</v>
      </c>
      <c r="P769" s="45">
        <v>0</v>
      </c>
      <c r="Q769" s="45">
        <v>0</v>
      </c>
      <c r="R769" s="57">
        <v>44927</v>
      </c>
      <c r="S769" s="57">
        <v>45291</v>
      </c>
      <c r="U769" s="143"/>
    </row>
    <row r="770" spans="1:21" ht="20.3" x14ac:dyDescent="0.35">
      <c r="A770" s="43">
        <f t="shared" si="62"/>
        <v>744</v>
      </c>
      <c r="B770" s="47" t="s">
        <v>517</v>
      </c>
      <c r="C770" s="43">
        <v>56122</v>
      </c>
      <c r="D770" s="43" t="s">
        <v>1899</v>
      </c>
      <c r="E770" s="43">
        <v>1989</v>
      </c>
      <c r="F770" s="43" t="s">
        <v>2131</v>
      </c>
      <c r="G770" s="56" t="s">
        <v>2129</v>
      </c>
      <c r="H770" s="43">
        <v>5</v>
      </c>
      <c r="I770" s="43">
        <v>3</v>
      </c>
      <c r="J770" s="43" t="s">
        <v>2131</v>
      </c>
      <c r="K770" s="45">
        <v>2836</v>
      </c>
      <c r="L770" s="45">
        <v>2202.91</v>
      </c>
      <c r="M770" s="517">
        <f>VLOOKUP(C770,'Раздел 2'!D763:Q847,14,0)</f>
        <v>3094029.02</v>
      </c>
      <c r="N770" s="45">
        <f t="shared" si="61"/>
        <v>3090173.62</v>
      </c>
      <c r="O770" s="45">
        <v>0</v>
      </c>
      <c r="P770" s="45">
        <v>3855.4</v>
      </c>
      <c r="Q770" s="45">
        <v>0</v>
      </c>
      <c r="R770" s="57">
        <v>44927</v>
      </c>
      <c r="S770" s="57">
        <v>45291</v>
      </c>
      <c r="U770" s="143"/>
    </row>
    <row r="771" spans="1:21" ht="20.3" x14ac:dyDescent="0.35">
      <c r="A771" s="43">
        <f t="shared" si="62"/>
        <v>745</v>
      </c>
      <c r="B771" s="51" t="s">
        <v>1580</v>
      </c>
      <c r="C771" s="168">
        <v>37900</v>
      </c>
      <c r="D771" s="43" t="s">
        <v>1899</v>
      </c>
      <c r="E771" s="43">
        <v>1995</v>
      </c>
      <c r="F771" s="43" t="s">
        <v>2131</v>
      </c>
      <c r="G771" s="56" t="s">
        <v>2097</v>
      </c>
      <c r="H771" s="43">
        <v>9</v>
      </c>
      <c r="I771" s="43">
        <v>1</v>
      </c>
      <c r="J771" s="43">
        <v>1</v>
      </c>
      <c r="K771" s="45">
        <v>2764.92</v>
      </c>
      <c r="L771" s="45">
        <v>2126.11</v>
      </c>
      <c r="M771" s="517">
        <f>VLOOKUP(C771,'Раздел 2'!D764:Q848,14,0)</f>
        <v>2310949.3600000003</v>
      </c>
      <c r="N771" s="45">
        <f t="shared" si="61"/>
        <v>2310949.3600000003</v>
      </c>
      <c r="O771" s="45">
        <v>0</v>
      </c>
      <c r="P771" s="45">
        <v>0</v>
      </c>
      <c r="Q771" s="45">
        <v>0</v>
      </c>
      <c r="R771" s="57">
        <v>44927</v>
      </c>
      <c r="S771" s="57">
        <v>45291</v>
      </c>
      <c r="U771" s="143"/>
    </row>
    <row r="772" spans="1:21" ht="20.3" x14ac:dyDescent="0.35">
      <c r="A772" s="43">
        <f t="shared" si="62"/>
        <v>746</v>
      </c>
      <c r="B772" s="51" t="s">
        <v>1581</v>
      </c>
      <c r="C772" s="168">
        <v>37901</v>
      </c>
      <c r="D772" s="43" t="s">
        <v>1899</v>
      </c>
      <c r="E772" s="43">
        <v>1995</v>
      </c>
      <c r="F772" s="43" t="s">
        <v>2131</v>
      </c>
      <c r="G772" s="56" t="s">
        <v>2097</v>
      </c>
      <c r="H772" s="43">
        <v>9</v>
      </c>
      <c r="I772" s="43">
        <v>2</v>
      </c>
      <c r="J772" s="43">
        <v>2</v>
      </c>
      <c r="K772" s="45">
        <v>5936.62</v>
      </c>
      <c r="L772" s="45">
        <v>4645.88</v>
      </c>
      <c r="M772" s="517">
        <f>VLOOKUP(C772,'Раздел 2'!D765:Q849,14,0)</f>
        <v>4551275.4000000004</v>
      </c>
      <c r="N772" s="45">
        <f t="shared" si="61"/>
        <v>4551275.4000000004</v>
      </c>
      <c r="O772" s="45">
        <v>0</v>
      </c>
      <c r="P772" s="45">
        <v>0</v>
      </c>
      <c r="Q772" s="45">
        <v>0</v>
      </c>
      <c r="R772" s="57">
        <v>44927</v>
      </c>
      <c r="S772" s="57">
        <v>45291</v>
      </c>
      <c r="U772" s="143"/>
    </row>
    <row r="773" spans="1:21" ht="20.3" x14ac:dyDescent="0.35">
      <c r="A773" s="43">
        <f t="shared" si="62"/>
        <v>747</v>
      </c>
      <c r="B773" s="51" t="s">
        <v>1582</v>
      </c>
      <c r="C773" s="168">
        <v>37902</v>
      </c>
      <c r="D773" s="43" t="s">
        <v>1899</v>
      </c>
      <c r="E773" s="43">
        <v>1994</v>
      </c>
      <c r="F773" s="43" t="s">
        <v>2131</v>
      </c>
      <c r="G773" s="56" t="s">
        <v>2097</v>
      </c>
      <c r="H773" s="43">
        <v>9</v>
      </c>
      <c r="I773" s="43">
        <v>2</v>
      </c>
      <c r="J773" s="43">
        <v>2</v>
      </c>
      <c r="K773" s="45">
        <v>5515.71</v>
      </c>
      <c r="L773" s="45">
        <v>4257.84</v>
      </c>
      <c r="M773" s="517">
        <f>VLOOKUP(C773,'Раздел 2'!D766:Q850,14,0)</f>
        <v>4566954.2299999995</v>
      </c>
      <c r="N773" s="45">
        <f t="shared" si="61"/>
        <v>4566954.2299999995</v>
      </c>
      <c r="O773" s="45">
        <v>0</v>
      </c>
      <c r="P773" s="45">
        <v>0</v>
      </c>
      <c r="Q773" s="45">
        <v>0</v>
      </c>
      <c r="R773" s="57">
        <v>44927</v>
      </c>
      <c r="S773" s="57">
        <v>45291</v>
      </c>
      <c r="U773" s="143"/>
    </row>
    <row r="774" spans="1:21" ht="20.3" x14ac:dyDescent="0.35">
      <c r="A774" s="43">
        <f t="shared" si="62"/>
        <v>748</v>
      </c>
      <c r="B774" s="52" t="s">
        <v>1586</v>
      </c>
      <c r="C774" s="168">
        <v>38330</v>
      </c>
      <c r="D774" s="43" t="s">
        <v>1899</v>
      </c>
      <c r="E774" s="43">
        <v>1966</v>
      </c>
      <c r="F774" s="43" t="s">
        <v>2131</v>
      </c>
      <c r="G774" s="56" t="s">
        <v>2097</v>
      </c>
      <c r="H774" s="43">
        <v>5</v>
      </c>
      <c r="I774" s="43">
        <v>4</v>
      </c>
      <c r="J774" s="43" t="s">
        <v>2131</v>
      </c>
      <c r="K774" s="45">
        <v>5757.13</v>
      </c>
      <c r="L774" s="45">
        <v>3648.29</v>
      </c>
      <c r="M774" s="517">
        <f>VLOOKUP(C774,'Раздел 2'!D767:Q851,14,0)</f>
        <v>3629665.6199999996</v>
      </c>
      <c r="N774" s="45">
        <f t="shared" si="61"/>
        <v>3624491.4999999995</v>
      </c>
      <c r="O774" s="45">
        <v>0</v>
      </c>
      <c r="P774" s="45">
        <v>5174.12</v>
      </c>
      <c r="Q774" s="45">
        <v>0</v>
      </c>
      <c r="R774" s="57">
        <v>44927</v>
      </c>
      <c r="S774" s="57">
        <v>45291</v>
      </c>
      <c r="U774" s="143"/>
    </row>
    <row r="775" spans="1:21" ht="20.3" x14ac:dyDescent="0.35">
      <c r="A775" s="43">
        <f t="shared" si="62"/>
        <v>749</v>
      </c>
      <c r="B775" s="52" t="s">
        <v>1730</v>
      </c>
      <c r="C775" s="168">
        <v>38334</v>
      </c>
      <c r="D775" s="43" t="s">
        <v>1899</v>
      </c>
      <c r="E775" s="43">
        <v>1966</v>
      </c>
      <c r="F775" s="43" t="s">
        <v>2131</v>
      </c>
      <c r="G775" s="56" t="s">
        <v>2097</v>
      </c>
      <c r="H775" s="43">
        <v>5</v>
      </c>
      <c r="I775" s="43">
        <v>4</v>
      </c>
      <c r="J775" s="43" t="s">
        <v>2131</v>
      </c>
      <c r="K775" s="45">
        <v>2780.72</v>
      </c>
      <c r="L775" s="45">
        <v>2535.84</v>
      </c>
      <c r="M775" s="517">
        <f>VLOOKUP(C775,'Раздел 2'!D768:Q852,14,0)</f>
        <v>102551.43</v>
      </c>
      <c r="N775" s="45">
        <f t="shared" si="61"/>
        <v>102551.43</v>
      </c>
      <c r="O775" s="45">
        <v>0</v>
      </c>
      <c r="P775" s="45">
        <v>0</v>
      </c>
      <c r="Q775" s="45">
        <v>0</v>
      </c>
      <c r="R775" s="57">
        <v>44927</v>
      </c>
      <c r="S775" s="57">
        <v>45291</v>
      </c>
      <c r="U775" s="143"/>
    </row>
    <row r="776" spans="1:21" ht="20.3" x14ac:dyDescent="0.35">
      <c r="A776" s="43">
        <f t="shared" si="62"/>
        <v>750</v>
      </c>
      <c r="B776" s="52" t="s">
        <v>1810</v>
      </c>
      <c r="C776" s="168">
        <v>37846</v>
      </c>
      <c r="D776" s="43" t="s">
        <v>1899</v>
      </c>
      <c r="E776" s="43">
        <v>1992</v>
      </c>
      <c r="F776" s="43" t="s">
        <v>2131</v>
      </c>
      <c r="G776" s="56" t="s">
        <v>2097</v>
      </c>
      <c r="H776" s="43">
        <v>9</v>
      </c>
      <c r="I776" s="43">
        <v>3</v>
      </c>
      <c r="J776" s="43">
        <v>3</v>
      </c>
      <c r="K776" s="45">
        <v>9275.5300000000007</v>
      </c>
      <c r="L776" s="45">
        <v>6020.63</v>
      </c>
      <c r="M776" s="517">
        <f>VLOOKUP(C776,'Раздел 2'!D769:Q853,14,0)</f>
        <v>6844823.3699999992</v>
      </c>
      <c r="N776" s="45">
        <f t="shared" si="61"/>
        <v>6844823.3699999992</v>
      </c>
      <c r="O776" s="45">
        <v>0</v>
      </c>
      <c r="P776" s="45">
        <v>0</v>
      </c>
      <c r="Q776" s="45">
        <v>0</v>
      </c>
      <c r="R776" s="57">
        <v>44927</v>
      </c>
      <c r="S776" s="57">
        <v>45291</v>
      </c>
      <c r="U776" s="143"/>
    </row>
    <row r="777" spans="1:21" ht="20.3" x14ac:dyDescent="0.35">
      <c r="A777" s="43">
        <f t="shared" si="62"/>
        <v>751</v>
      </c>
      <c r="B777" s="52" t="s">
        <v>1859</v>
      </c>
      <c r="C777" s="168">
        <v>37888</v>
      </c>
      <c r="D777" s="43" t="s">
        <v>1899</v>
      </c>
      <c r="E777" s="43">
        <v>1976</v>
      </c>
      <c r="F777" s="43" t="s">
        <v>2131</v>
      </c>
      <c r="G777" s="56" t="s">
        <v>2097</v>
      </c>
      <c r="H777" s="43">
        <v>5</v>
      </c>
      <c r="I777" s="43">
        <v>6</v>
      </c>
      <c r="J777" s="43" t="s">
        <v>2131</v>
      </c>
      <c r="K777" s="45">
        <v>7690.53</v>
      </c>
      <c r="L777" s="45">
        <v>4924.17</v>
      </c>
      <c r="M777" s="517">
        <f>VLOOKUP(C777,'Раздел 2'!D770:Q854,14,0)</f>
        <v>10466891.179999998</v>
      </c>
      <c r="N777" s="45">
        <f t="shared" ref="N777:N792" si="63">M777-P777</f>
        <v>10450056.879999997</v>
      </c>
      <c r="O777" s="45">
        <v>0</v>
      </c>
      <c r="P777" s="45">
        <v>16834.3</v>
      </c>
      <c r="Q777" s="45">
        <v>0</v>
      </c>
      <c r="R777" s="57">
        <v>44927</v>
      </c>
      <c r="S777" s="57">
        <v>45291</v>
      </c>
      <c r="U777" s="143"/>
    </row>
    <row r="778" spans="1:21" ht="20.3" x14ac:dyDescent="0.35">
      <c r="A778" s="43">
        <f t="shared" ref="A778:A797" si="64">A777+1</f>
        <v>752</v>
      </c>
      <c r="B778" s="52" t="s">
        <v>1861</v>
      </c>
      <c r="C778" s="168">
        <v>37890</v>
      </c>
      <c r="D778" s="43" t="s">
        <v>1899</v>
      </c>
      <c r="E778" s="43">
        <v>1976</v>
      </c>
      <c r="F778" s="43" t="s">
        <v>2131</v>
      </c>
      <c r="G778" s="56" t="s">
        <v>2097</v>
      </c>
      <c r="H778" s="43">
        <v>5</v>
      </c>
      <c r="I778" s="43">
        <v>4</v>
      </c>
      <c r="J778" s="43" t="s">
        <v>2131</v>
      </c>
      <c r="K778" s="45">
        <v>5400.6</v>
      </c>
      <c r="L778" s="45">
        <v>3448.34</v>
      </c>
      <c r="M778" s="517">
        <f>VLOOKUP(C778,'Раздел 2'!D771:Q855,14,0)</f>
        <v>7933345.9900000002</v>
      </c>
      <c r="N778" s="45">
        <f t="shared" si="63"/>
        <v>7916590.75</v>
      </c>
      <c r="O778" s="45">
        <v>0</v>
      </c>
      <c r="P778" s="45">
        <v>16755.240000000002</v>
      </c>
      <c r="Q778" s="45">
        <v>0</v>
      </c>
      <c r="R778" s="57">
        <v>44927</v>
      </c>
      <c r="S778" s="57">
        <v>45291</v>
      </c>
      <c r="U778" s="143"/>
    </row>
    <row r="779" spans="1:21" ht="20.3" x14ac:dyDescent="0.35">
      <c r="A779" s="43">
        <f t="shared" si="64"/>
        <v>753</v>
      </c>
      <c r="B779" s="52" t="s">
        <v>1862</v>
      </c>
      <c r="C779" s="168">
        <v>37947</v>
      </c>
      <c r="D779" s="43" t="s">
        <v>1899</v>
      </c>
      <c r="E779" s="43">
        <v>1961</v>
      </c>
      <c r="F779" s="43" t="s">
        <v>2131</v>
      </c>
      <c r="G779" s="56" t="s">
        <v>2097</v>
      </c>
      <c r="H779" s="43">
        <v>4</v>
      </c>
      <c r="I779" s="43">
        <v>4</v>
      </c>
      <c r="J779" s="43" t="s">
        <v>2131</v>
      </c>
      <c r="K779" s="45">
        <v>4346.83</v>
      </c>
      <c r="L779" s="45">
        <v>2813.23</v>
      </c>
      <c r="M779" s="517">
        <f>VLOOKUP(C779,'Раздел 2'!D772:Q856,14,0)</f>
        <v>3789598.17</v>
      </c>
      <c r="N779" s="45">
        <f t="shared" si="63"/>
        <v>3784196.16</v>
      </c>
      <c r="O779" s="45">
        <v>0</v>
      </c>
      <c r="P779" s="45">
        <v>5402.01</v>
      </c>
      <c r="Q779" s="45">
        <v>0</v>
      </c>
      <c r="R779" s="57">
        <v>44927</v>
      </c>
      <c r="S779" s="57">
        <v>45291</v>
      </c>
      <c r="U779" s="143"/>
    </row>
    <row r="780" spans="1:21" ht="20.3" x14ac:dyDescent="0.35">
      <c r="A780" s="43">
        <f t="shared" si="64"/>
        <v>754</v>
      </c>
      <c r="B780" s="52" t="s">
        <v>1863</v>
      </c>
      <c r="C780" s="168">
        <v>37957</v>
      </c>
      <c r="D780" s="43" t="s">
        <v>1899</v>
      </c>
      <c r="E780" s="43">
        <v>1965</v>
      </c>
      <c r="F780" s="43" t="s">
        <v>2131</v>
      </c>
      <c r="G780" s="56" t="s">
        <v>2097</v>
      </c>
      <c r="H780" s="43">
        <v>5</v>
      </c>
      <c r="I780" s="43">
        <v>4</v>
      </c>
      <c r="J780" s="43" t="s">
        <v>2131</v>
      </c>
      <c r="K780" s="45">
        <v>5616.81</v>
      </c>
      <c r="L780" s="45">
        <v>3505.41</v>
      </c>
      <c r="M780" s="517">
        <f>VLOOKUP(C780,'Раздел 2'!D773:Q857,14,0)</f>
        <v>3106832.43</v>
      </c>
      <c r="N780" s="45">
        <f t="shared" si="63"/>
        <v>3101798.1100000003</v>
      </c>
      <c r="O780" s="45">
        <v>0</v>
      </c>
      <c r="P780" s="45">
        <v>5034.32</v>
      </c>
      <c r="Q780" s="45">
        <v>0</v>
      </c>
      <c r="R780" s="57">
        <v>44927</v>
      </c>
      <c r="S780" s="57">
        <v>45291</v>
      </c>
      <c r="U780" s="143"/>
    </row>
    <row r="781" spans="1:21" ht="20.3" x14ac:dyDescent="0.35">
      <c r="A781" s="43">
        <f t="shared" si="64"/>
        <v>755</v>
      </c>
      <c r="B781" s="52" t="s">
        <v>1864</v>
      </c>
      <c r="C781" s="168">
        <v>38345</v>
      </c>
      <c r="D781" s="43" t="s">
        <v>1899</v>
      </c>
      <c r="E781" s="43">
        <v>1976</v>
      </c>
      <c r="F781" s="43" t="s">
        <v>2131</v>
      </c>
      <c r="G781" s="56" t="s">
        <v>2097</v>
      </c>
      <c r="H781" s="43">
        <v>5</v>
      </c>
      <c r="I781" s="43">
        <v>6</v>
      </c>
      <c r="J781" s="43" t="s">
        <v>2131</v>
      </c>
      <c r="K781" s="45">
        <v>5071.3500000000004</v>
      </c>
      <c r="L781" s="45">
        <v>4690.1499999999996</v>
      </c>
      <c r="M781" s="517">
        <f>VLOOKUP(C781,'Раздел 2'!D774:Q858,14,0)</f>
        <v>151713.39000000001</v>
      </c>
      <c r="N781" s="45">
        <f t="shared" si="63"/>
        <v>151713.39000000001</v>
      </c>
      <c r="O781" s="45">
        <v>0</v>
      </c>
      <c r="P781" s="45">
        <v>0</v>
      </c>
      <c r="Q781" s="45">
        <v>0</v>
      </c>
      <c r="R781" s="57">
        <v>44927</v>
      </c>
      <c r="S781" s="57">
        <v>45291</v>
      </c>
      <c r="U781" s="143"/>
    </row>
    <row r="782" spans="1:21" ht="20.3" x14ac:dyDescent="0.35">
      <c r="A782" s="43">
        <f t="shared" si="64"/>
        <v>756</v>
      </c>
      <c r="B782" s="52" t="s">
        <v>1865</v>
      </c>
      <c r="C782" s="168">
        <v>37918</v>
      </c>
      <c r="D782" s="43" t="s">
        <v>1899</v>
      </c>
      <c r="E782" s="43">
        <v>1986</v>
      </c>
      <c r="F782" s="43" t="s">
        <v>2131</v>
      </c>
      <c r="G782" s="56" t="s">
        <v>2097</v>
      </c>
      <c r="H782" s="43">
        <v>5</v>
      </c>
      <c r="I782" s="43">
        <v>8</v>
      </c>
      <c r="J782" s="43" t="s">
        <v>2131</v>
      </c>
      <c r="K782" s="45">
        <v>9212.5499999999993</v>
      </c>
      <c r="L782" s="45">
        <v>5750.42</v>
      </c>
      <c r="M782" s="517">
        <f>VLOOKUP(C782,'Раздел 2'!D775:Q859,14,0)</f>
        <v>7345056.2199999997</v>
      </c>
      <c r="N782" s="45">
        <f t="shared" si="63"/>
        <v>7335933.9299999997</v>
      </c>
      <c r="O782" s="45">
        <v>0</v>
      </c>
      <c r="P782" s="45">
        <v>9122.2900000000009</v>
      </c>
      <c r="Q782" s="45">
        <v>0</v>
      </c>
      <c r="R782" s="57">
        <v>44927</v>
      </c>
      <c r="S782" s="57">
        <v>45291</v>
      </c>
      <c r="U782" s="143"/>
    </row>
    <row r="783" spans="1:21" ht="20.3" x14ac:dyDescent="0.35">
      <c r="A783" s="43">
        <f t="shared" si="64"/>
        <v>757</v>
      </c>
      <c r="B783" s="52" t="s">
        <v>1866</v>
      </c>
      <c r="C783" s="168">
        <v>37920</v>
      </c>
      <c r="D783" s="43" t="s">
        <v>1899</v>
      </c>
      <c r="E783" s="43">
        <v>1988</v>
      </c>
      <c r="F783" s="43" t="s">
        <v>2131</v>
      </c>
      <c r="G783" s="56" t="s">
        <v>2097</v>
      </c>
      <c r="H783" s="43">
        <v>5</v>
      </c>
      <c r="I783" s="43">
        <v>4</v>
      </c>
      <c r="J783" s="43" t="s">
        <v>2131</v>
      </c>
      <c r="K783" s="45">
        <v>5608.88</v>
      </c>
      <c r="L783" s="45">
        <v>3387.38</v>
      </c>
      <c r="M783" s="517">
        <f>VLOOKUP(C783,'Раздел 2'!D776:Q860,14,0)</f>
        <v>3256776.5100000002</v>
      </c>
      <c r="N783" s="45">
        <f t="shared" si="63"/>
        <v>3252156.7300000004</v>
      </c>
      <c r="O783" s="45">
        <v>0</v>
      </c>
      <c r="P783" s="45">
        <v>4619.78</v>
      </c>
      <c r="Q783" s="45">
        <v>0</v>
      </c>
      <c r="R783" s="57">
        <v>44927</v>
      </c>
      <c r="S783" s="57">
        <v>45291</v>
      </c>
      <c r="U783" s="143"/>
    </row>
    <row r="784" spans="1:21" ht="20.3" x14ac:dyDescent="0.35">
      <c r="A784" s="43">
        <f t="shared" si="64"/>
        <v>758</v>
      </c>
      <c r="B784" s="47" t="s">
        <v>1042</v>
      </c>
      <c r="C784" s="43">
        <v>38419</v>
      </c>
      <c r="D784" s="43" t="s">
        <v>1899</v>
      </c>
      <c r="E784" s="43">
        <v>1956</v>
      </c>
      <c r="F784" s="43" t="s">
        <v>2131</v>
      </c>
      <c r="G784" s="56" t="s">
        <v>2106</v>
      </c>
      <c r="H784" s="43">
        <v>2</v>
      </c>
      <c r="I784" s="43">
        <v>2</v>
      </c>
      <c r="J784" s="43" t="s">
        <v>2131</v>
      </c>
      <c r="K784" s="45">
        <v>708.24</v>
      </c>
      <c r="L784" s="45">
        <v>468.68</v>
      </c>
      <c r="M784" s="517">
        <f>VLOOKUP(C784,'Раздел 2'!D777:Q861,14,0)</f>
        <v>1522609.48</v>
      </c>
      <c r="N784" s="45">
        <f t="shared" si="63"/>
        <v>1519605.96</v>
      </c>
      <c r="O784" s="45">
        <v>0</v>
      </c>
      <c r="P784" s="45">
        <v>3003.52</v>
      </c>
      <c r="Q784" s="45">
        <v>0</v>
      </c>
      <c r="R784" s="57">
        <v>44927</v>
      </c>
      <c r="S784" s="57">
        <v>45291</v>
      </c>
      <c r="U784" s="143"/>
    </row>
    <row r="785" spans="1:21" ht="20.3" x14ac:dyDescent="0.35">
      <c r="A785" s="43">
        <f t="shared" si="64"/>
        <v>759</v>
      </c>
      <c r="B785" s="52" t="s">
        <v>2261</v>
      </c>
      <c r="C785" s="168">
        <v>38392</v>
      </c>
      <c r="D785" s="43" t="s">
        <v>1899</v>
      </c>
      <c r="E785" s="43">
        <v>1957</v>
      </c>
      <c r="F785" s="43" t="s">
        <v>2131</v>
      </c>
      <c r="G785" s="56" t="s">
        <v>2098</v>
      </c>
      <c r="H785" s="43">
        <v>2</v>
      </c>
      <c r="I785" s="43">
        <v>2</v>
      </c>
      <c r="J785" s="43" t="s">
        <v>2131</v>
      </c>
      <c r="K785" s="45">
        <v>1149.93</v>
      </c>
      <c r="L785" s="45">
        <v>639.83000000000004</v>
      </c>
      <c r="M785" s="517">
        <f>VLOOKUP(C785,'Раздел 2'!D778:Q862,14,0)</f>
        <v>1301080.19</v>
      </c>
      <c r="N785" s="45">
        <f t="shared" si="63"/>
        <v>1299107.9099999999</v>
      </c>
      <c r="O785" s="45">
        <v>0</v>
      </c>
      <c r="P785" s="45">
        <v>1972.28</v>
      </c>
      <c r="Q785" s="45">
        <v>0</v>
      </c>
      <c r="R785" s="57">
        <v>44927</v>
      </c>
      <c r="S785" s="57">
        <v>45291</v>
      </c>
      <c r="U785" s="143"/>
    </row>
    <row r="786" spans="1:21" ht="20.3" x14ac:dyDescent="0.35">
      <c r="A786" s="43">
        <f t="shared" si="64"/>
        <v>760</v>
      </c>
      <c r="B786" s="52" t="s">
        <v>2262</v>
      </c>
      <c r="C786" s="168">
        <v>38159</v>
      </c>
      <c r="D786" s="43" t="s">
        <v>1899</v>
      </c>
      <c r="E786" s="43">
        <v>1964</v>
      </c>
      <c r="F786" s="43" t="s">
        <v>2131</v>
      </c>
      <c r="G786" s="56" t="s">
        <v>2098</v>
      </c>
      <c r="H786" s="43">
        <v>4</v>
      </c>
      <c r="I786" s="43">
        <v>3</v>
      </c>
      <c r="J786" s="43" t="s">
        <v>2131</v>
      </c>
      <c r="K786" s="45">
        <v>3520.57</v>
      </c>
      <c r="L786" s="45">
        <v>1992.59</v>
      </c>
      <c r="M786" s="517">
        <f>VLOOKUP(C786,'Раздел 2'!D779:Q863,14,0)</f>
        <v>2171828.52</v>
      </c>
      <c r="N786" s="45">
        <f t="shared" si="63"/>
        <v>2168588.75</v>
      </c>
      <c r="O786" s="45">
        <v>0</v>
      </c>
      <c r="P786" s="45">
        <v>3239.77</v>
      </c>
      <c r="Q786" s="45">
        <v>0</v>
      </c>
      <c r="R786" s="57">
        <v>44927</v>
      </c>
      <c r="S786" s="57">
        <v>45291</v>
      </c>
      <c r="U786" s="143"/>
    </row>
    <row r="787" spans="1:21" ht="20.3" x14ac:dyDescent="0.35">
      <c r="A787" s="43">
        <f t="shared" si="64"/>
        <v>761</v>
      </c>
      <c r="B787" s="52" t="s">
        <v>2263</v>
      </c>
      <c r="C787" s="168">
        <v>38158</v>
      </c>
      <c r="D787" s="43" t="s">
        <v>1899</v>
      </c>
      <c r="E787" s="43">
        <v>1964</v>
      </c>
      <c r="F787" s="43" t="s">
        <v>2131</v>
      </c>
      <c r="G787" s="56" t="s">
        <v>2097</v>
      </c>
      <c r="H787" s="43">
        <v>4</v>
      </c>
      <c r="I787" s="43">
        <v>4</v>
      </c>
      <c r="J787" s="43" t="s">
        <v>2131</v>
      </c>
      <c r="K787" s="45">
        <v>2840.01</v>
      </c>
      <c r="L787" s="45">
        <v>1853.68</v>
      </c>
      <c r="M787" s="517">
        <f>VLOOKUP(C787,'Раздел 2'!D780:Q863,14,0)</f>
        <v>1710197.1600000001</v>
      </c>
      <c r="N787" s="45">
        <f t="shared" si="63"/>
        <v>1707434.6300000001</v>
      </c>
      <c r="O787" s="45">
        <v>0</v>
      </c>
      <c r="P787" s="45">
        <v>2762.53</v>
      </c>
      <c r="Q787" s="45">
        <v>0</v>
      </c>
      <c r="R787" s="57">
        <v>44927</v>
      </c>
      <c r="S787" s="57">
        <v>45291</v>
      </c>
      <c r="U787" s="143"/>
    </row>
    <row r="788" spans="1:21" ht="20.3" x14ac:dyDescent="0.35">
      <c r="A788" s="43">
        <f t="shared" si="64"/>
        <v>762</v>
      </c>
      <c r="B788" s="52" t="s">
        <v>2264</v>
      </c>
      <c r="C788" s="168">
        <v>38390</v>
      </c>
      <c r="D788" s="43" t="s">
        <v>1899</v>
      </c>
      <c r="E788" s="43">
        <v>1957</v>
      </c>
      <c r="F788" s="43" t="s">
        <v>2131</v>
      </c>
      <c r="G788" s="56" t="s">
        <v>2098</v>
      </c>
      <c r="H788" s="43">
        <v>2</v>
      </c>
      <c r="I788" s="43">
        <v>2</v>
      </c>
      <c r="J788" s="43" t="s">
        <v>2131</v>
      </c>
      <c r="K788" s="45">
        <v>1342.93</v>
      </c>
      <c r="L788" s="45">
        <v>745</v>
      </c>
      <c r="M788" s="517">
        <f>VLOOKUP(C788,'Раздел 2'!D781:Q864,14,0)</f>
        <v>1198945.19</v>
      </c>
      <c r="N788" s="45">
        <f t="shared" si="63"/>
        <v>1196911.69</v>
      </c>
      <c r="O788" s="45">
        <v>0</v>
      </c>
      <c r="P788" s="45">
        <v>2033.5</v>
      </c>
      <c r="Q788" s="45">
        <v>0</v>
      </c>
      <c r="R788" s="57">
        <v>44927</v>
      </c>
      <c r="S788" s="57">
        <v>45291</v>
      </c>
      <c r="U788" s="143"/>
    </row>
    <row r="789" spans="1:21" ht="20.3" x14ac:dyDescent="0.35">
      <c r="A789" s="43">
        <f t="shared" si="64"/>
        <v>763</v>
      </c>
      <c r="B789" s="52" t="s">
        <v>2265</v>
      </c>
      <c r="C789" s="168">
        <v>37884</v>
      </c>
      <c r="D789" s="43" t="s">
        <v>1899</v>
      </c>
      <c r="E789" s="43">
        <v>1996</v>
      </c>
      <c r="F789" s="43" t="s">
        <v>2131</v>
      </c>
      <c r="G789" s="56" t="s">
        <v>2097</v>
      </c>
      <c r="H789" s="43">
        <v>9</v>
      </c>
      <c r="I789" s="43">
        <v>1</v>
      </c>
      <c r="J789" s="43">
        <v>1</v>
      </c>
      <c r="K789" s="45">
        <v>3277.21</v>
      </c>
      <c r="L789" s="45">
        <v>2154</v>
      </c>
      <c r="M789" s="517">
        <f>VLOOKUP(C789,'Раздел 2'!D782:Q865,14,0)</f>
        <v>2478860.4300000002</v>
      </c>
      <c r="N789" s="45">
        <f t="shared" si="63"/>
        <v>2478860.4300000002</v>
      </c>
      <c r="O789" s="45">
        <v>0</v>
      </c>
      <c r="P789" s="45">
        <v>0</v>
      </c>
      <c r="Q789" s="45">
        <v>0</v>
      </c>
      <c r="R789" s="57">
        <v>44927</v>
      </c>
      <c r="S789" s="57">
        <v>45291</v>
      </c>
      <c r="U789" s="143"/>
    </row>
    <row r="790" spans="1:21" ht="20.3" x14ac:dyDescent="0.35">
      <c r="A790" s="43">
        <f t="shared" si="64"/>
        <v>764</v>
      </c>
      <c r="B790" s="52" t="s">
        <v>2266</v>
      </c>
      <c r="C790" s="168">
        <v>37885</v>
      </c>
      <c r="D790" s="43" t="s">
        <v>1899</v>
      </c>
      <c r="E790" s="43">
        <v>1997</v>
      </c>
      <c r="F790" s="43" t="s">
        <v>2131</v>
      </c>
      <c r="G790" s="56" t="s">
        <v>2097</v>
      </c>
      <c r="H790" s="43">
        <v>9</v>
      </c>
      <c r="I790" s="43">
        <v>1</v>
      </c>
      <c r="J790" s="43">
        <v>1</v>
      </c>
      <c r="K790" s="45">
        <v>3212.62</v>
      </c>
      <c r="L790" s="45">
        <v>2184.52</v>
      </c>
      <c r="M790" s="517">
        <f>VLOOKUP(C790,'Раздел 2'!D783:Q866,14,0)</f>
        <v>2478839.2000000002</v>
      </c>
      <c r="N790" s="45">
        <f t="shared" si="63"/>
        <v>2478839.2000000002</v>
      </c>
      <c r="O790" s="45">
        <v>0</v>
      </c>
      <c r="P790" s="45">
        <v>0</v>
      </c>
      <c r="Q790" s="45">
        <v>0</v>
      </c>
      <c r="R790" s="57">
        <v>44927</v>
      </c>
      <c r="S790" s="57">
        <v>45291</v>
      </c>
      <c r="U790" s="143"/>
    </row>
    <row r="791" spans="1:21" ht="20.3" x14ac:dyDescent="0.35">
      <c r="A791" s="43">
        <f t="shared" si="64"/>
        <v>765</v>
      </c>
      <c r="B791" s="52" t="s">
        <v>2267</v>
      </c>
      <c r="C791" s="168">
        <v>37886</v>
      </c>
      <c r="D791" s="43" t="s">
        <v>1899</v>
      </c>
      <c r="E791" s="43">
        <v>1997</v>
      </c>
      <c r="F791" s="43" t="s">
        <v>2131</v>
      </c>
      <c r="G791" s="56" t="s">
        <v>2097</v>
      </c>
      <c r="H791" s="43">
        <v>9</v>
      </c>
      <c r="I791" s="43">
        <v>1</v>
      </c>
      <c r="J791" s="43">
        <v>1</v>
      </c>
      <c r="K791" s="45">
        <v>3569.47</v>
      </c>
      <c r="L791" s="45">
        <v>2477.17</v>
      </c>
      <c r="M791" s="517">
        <f>VLOOKUP(C791,'Раздел 2'!D784:Q867,14,0)</f>
        <v>2481736.08</v>
      </c>
      <c r="N791" s="45">
        <f t="shared" si="63"/>
        <v>2481736.08</v>
      </c>
      <c r="O791" s="45">
        <v>0</v>
      </c>
      <c r="P791" s="45">
        <v>0</v>
      </c>
      <c r="Q791" s="45">
        <v>0</v>
      </c>
      <c r="R791" s="57">
        <v>44927</v>
      </c>
      <c r="S791" s="57">
        <v>45291</v>
      </c>
      <c r="U791" s="143"/>
    </row>
    <row r="792" spans="1:21" ht="40.6" x14ac:dyDescent="0.35">
      <c r="A792" s="43">
        <f t="shared" si="64"/>
        <v>766</v>
      </c>
      <c r="B792" s="52" t="s">
        <v>3832</v>
      </c>
      <c r="C792" s="168">
        <v>38052</v>
      </c>
      <c r="D792" s="43" t="s">
        <v>1899</v>
      </c>
      <c r="E792" s="43">
        <v>1968</v>
      </c>
      <c r="F792" s="43" t="s">
        <v>2131</v>
      </c>
      <c r="G792" s="56" t="s">
        <v>2097</v>
      </c>
      <c r="H792" s="43">
        <v>4</v>
      </c>
      <c r="I792" s="43">
        <v>4</v>
      </c>
      <c r="J792" s="43" t="s">
        <v>2131</v>
      </c>
      <c r="K792" s="45">
        <v>3133.61</v>
      </c>
      <c r="L792" s="45">
        <v>2894.07</v>
      </c>
      <c r="M792" s="517">
        <f>VLOOKUP(C792,'Раздел 2'!D785:Q868,14,0)</f>
        <v>49397.41</v>
      </c>
      <c r="N792" s="45">
        <f t="shared" si="63"/>
        <v>49397.41</v>
      </c>
      <c r="O792" s="45">
        <v>0</v>
      </c>
      <c r="P792" s="45">
        <v>0</v>
      </c>
      <c r="Q792" s="45">
        <v>0</v>
      </c>
      <c r="R792" s="57">
        <v>44927</v>
      </c>
      <c r="S792" s="57">
        <v>45291</v>
      </c>
      <c r="U792" s="143"/>
    </row>
    <row r="793" spans="1:21" ht="20.3" x14ac:dyDescent="0.35">
      <c r="A793" s="43">
        <f t="shared" si="64"/>
        <v>767</v>
      </c>
      <c r="B793" s="169" t="s">
        <v>3032</v>
      </c>
      <c r="C793" s="168">
        <v>37883</v>
      </c>
      <c r="D793" s="43" t="s">
        <v>1900</v>
      </c>
      <c r="E793" s="43">
        <v>1982</v>
      </c>
      <c r="F793" s="43" t="s">
        <v>2131</v>
      </c>
      <c r="G793" s="56" t="s">
        <v>2097</v>
      </c>
      <c r="H793" s="43">
        <v>5</v>
      </c>
      <c r="I793" s="43">
        <v>4</v>
      </c>
      <c r="J793" s="43" t="s">
        <v>2131</v>
      </c>
      <c r="K793" s="45">
        <v>4948.45</v>
      </c>
      <c r="L793" s="45" t="s">
        <v>2131</v>
      </c>
      <c r="M793" s="517">
        <f>VLOOKUP(C793,'Раздел 2'!D786:Q869,14,0)</f>
        <v>948040.45</v>
      </c>
      <c r="N793" s="45">
        <v>948040.45</v>
      </c>
      <c r="O793" s="45">
        <v>0</v>
      </c>
      <c r="P793" s="45">
        <v>0</v>
      </c>
      <c r="Q793" s="45">
        <v>0</v>
      </c>
      <c r="R793" s="57">
        <v>44927</v>
      </c>
      <c r="S793" s="57">
        <v>45291</v>
      </c>
      <c r="U793" s="143"/>
    </row>
    <row r="794" spans="1:21" ht="20.3" x14ac:dyDescent="0.35">
      <c r="A794" s="43">
        <f t="shared" si="64"/>
        <v>768</v>
      </c>
      <c r="B794" s="169" t="s">
        <v>3033</v>
      </c>
      <c r="C794" s="168">
        <v>38065</v>
      </c>
      <c r="D794" s="43" t="s">
        <v>1900</v>
      </c>
      <c r="E794" s="43">
        <v>1967</v>
      </c>
      <c r="F794" s="43" t="s">
        <v>2131</v>
      </c>
      <c r="G794" s="56" t="s">
        <v>2097</v>
      </c>
      <c r="H794" s="43">
        <v>4</v>
      </c>
      <c r="I794" s="43">
        <v>3</v>
      </c>
      <c r="J794" s="43" t="s">
        <v>2131</v>
      </c>
      <c r="K794" s="45">
        <v>3394.65</v>
      </c>
      <c r="L794" s="45" t="s">
        <v>2131</v>
      </c>
      <c r="M794" s="517">
        <f>VLOOKUP(C794,'Раздел 2'!D787:Q870,14,0)</f>
        <v>251428.89</v>
      </c>
      <c r="N794" s="45">
        <v>251428.89</v>
      </c>
      <c r="O794" s="45">
        <v>0</v>
      </c>
      <c r="P794" s="45">
        <v>0</v>
      </c>
      <c r="Q794" s="45">
        <v>0</v>
      </c>
      <c r="R794" s="57">
        <v>44927</v>
      </c>
      <c r="S794" s="57">
        <v>45291</v>
      </c>
      <c r="U794" s="143"/>
    </row>
    <row r="795" spans="1:21" ht="20.3" x14ac:dyDescent="0.35">
      <c r="A795" s="43">
        <f t="shared" si="64"/>
        <v>769</v>
      </c>
      <c r="B795" s="170" t="s">
        <v>3034</v>
      </c>
      <c r="C795" s="168">
        <v>37903</v>
      </c>
      <c r="D795" s="43" t="s">
        <v>1900</v>
      </c>
      <c r="E795" s="43">
        <v>1996</v>
      </c>
      <c r="F795" s="43" t="s">
        <v>2131</v>
      </c>
      <c r="G795" s="56" t="s">
        <v>2097</v>
      </c>
      <c r="H795" s="43">
        <v>5</v>
      </c>
      <c r="I795" s="43">
        <v>1</v>
      </c>
      <c r="J795" s="43" t="s">
        <v>2131</v>
      </c>
      <c r="K795" s="45">
        <v>1215.3800000000001</v>
      </c>
      <c r="L795" s="45" t="s">
        <v>2131</v>
      </c>
      <c r="M795" s="517">
        <f>VLOOKUP(C795,'Раздел 2'!D788:Q871,14,0)</f>
        <v>579000</v>
      </c>
      <c r="N795" s="45">
        <v>579000</v>
      </c>
      <c r="O795" s="45">
        <v>0</v>
      </c>
      <c r="P795" s="45">
        <v>0</v>
      </c>
      <c r="Q795" s="45">
        <v>0</v>
      </c>
      <c r="R795" s="57">
        <v>44927</v>
      </c>
      <c r="S795" s="57">
        <v>45291</v>
      </c>
      <c r="U795" s="143"/>
    </row>
    <row r="796" spans="1:21" ht="20.3" x14ac:dyDescent="0.35">
      <c r="A796" s="43">
        <f t="shared" si="64"/>
        <v>770</v>
      </c>
      <c r="B796" s="52" t="s">
        <v>3035</v>
      </c>
      <c r="C796" s="168">
        <v>38242</v>
      </c>
      <c r="D796" s="43" t="s">
        <v>1900</v>
      </c>
      <c r="E796" s="43">
        <v>2012</v>
      </c>
      <c r="F796" s="43" t="s">
        <v>2131</v>
      </c>
      <c r="G796" s="56" t="s">
        <v>2098</v>
      </c>
      <c r="H796" s="43">
        <v>2</v>
      </c>
      <c r="I796" s="43">
        <v>3</v>
      </c>
      <c r="J796" s="43" t="s">
        <v>2131</v>
      </c>
      <c r="K796" s="45">
        <v>3391.63</v>
      </c>
      <c r="L796" s="45" t="s">
        <v>2131</v>
      </c>
      <c r="M796" s="517">
        <f>VLOOKUP(C796,'Раздел 2'!D789:Q872,14,0)</f>
        <v>50000</v>
      </c>
      <c r="N796" s="45">
        <v>50000</v>
      </c>
      <c r="O796" s="45">
        <v>0</v>
      </c>
      <c r="P796" s="45">
        <v>0</v>
      </c>
      <c r="Q796" s="45">
        <v>0</v>
      </c>
      <c r="R796" s="57">
        <v>44927</v>
      </c>
      <c r="S796" s="57">
        <v>45291</v>
      </c>
      <c r="U796" s="143"/>
    </row>
    <row r="797" spans="1:21" ht="20.3" x14ac:dyDescent="0.35">
      <c r="A797" s="43">
        <f t="shared" si="64"/>
        <v>771</v>
      </c>
      <c r="B797" s="52" t="s">
        <v>3036</v>
      </c>
      <c r="C797" s="168">
        <v>38272</v>
      </c>
      <c r="D797" s="43" t="s">
        <v>1900</v>
      </c>
      <c r="E797" s="43">
        <v>1994</v>
      </c>
      <c r="F797" s="43" t="s">
        <v>2131</v>
      </c>
      <c r="G797" s="56" t="s">
        <v>2097</v>
      </c>
      <c r="H797" s="43">
        <v>5</v>
      </c>
      <c r="I797" s="43">
        <v>3</v>
      </c>
      <c r="J797" s="43" t="s">
        <v>2131</v>
      </c>
      <c r="K797" s="45">
        <v>3579.91</v>
      </c>
      <c r="L797" s="45" t="s">
        <v>2131</v>
      </c>
      <c r="M797" s="517">
        <f>VLOOKUP(C797,'Раздел 2'!D790:Q873,14,0)</f>
        <v>256188</v>
      </c>
      <c r="N797" s="45">
        <v>256188</v>
      </c>
      <c r="O797" s="45">
        <v>0</v>
      </c>
      <c r="P797" s="45">
        <v>0</v>
      </c>
      <c r="Q797" s="45">
        <v>0</v>
      </c>
      <c r="R797" s="57">
        <v>44927</v>
      </c>
      <c r="S797" s="57">
        <v>45291</v>
      </c>
      <c r="U797" s="143"/>
    </row>
    <row r="798" spans="1:21" ht="20.3" x14ac:dyDescent="0.3">
      <c r="A798" s="46" t="s">
        <v>22</v>
      </c>
      <c r="B798" s="46"/>
      <c r="C798" s="403" t="s">
        <v>172</v>
      </c>
      <c r="D798" s="403" t="s">
        <v>172</v>
      </c>
      <c r="E798" s="403" t="s">
        <v>172</v>
      </c>
      <c r="F798" s="403" t="s">
        <v>172</v>
      </c>
      <c r="G798" s="403" t="s">
        <v>172</v>
      </c>
      <c r="H798" s="403" t="s">
        <v>172</v>
      </c>
      <c r="I798" s="403" t="s">
        <v>172</v>
      </c>
      <c r="J798" s="49">
        <f t="shared" ref="J798:Q798" si="65">SUM(J712:J797)</f>
        <v>11</v>
      </c>
      <c r="K798" s="49">
        <f t="shared" si="65"/>
        <v>276816.06</v>
      </c>
      <c r="L798" s="49">
        <f t="shared" si="65"/>
        <v>170512.46000000002</v>
      </c>
      <c r="M798" s="518">
        <f t="shared" si="65"/>
        <v>161893092.38999996</v>
      </c>
      <c r="N798" s="49">
        <f t="shared" si="65"/>
        <v>161693092.38999996</v>
      </c>
      <c r="O798" s="49">
        <f t="shared" si="65"/>
        <v>0</v>
      </c>
      <c r="P798" s="49">
        <f t="shared" si="65"/>
        <v>200000</v>
      </c>
      <c r="Q798" s="49">
        <f t="shared" si="65"/>
        <v>0</v>
      </c>
      <c r="R798" s="403" t="s">
        <v>172</v>
      </c>
      <c r="S798" s="403" t="s">
        <v>172</v>
      </c>
      <c r="U798" s="143"/>
    </row>
    <row r="799" spans="1:21" ht="19.649999999999999" x14ac:dyDescent="0.3">
      <c r="A799" s="527" t="s">
        <v>2890</v>
      </c>
      <c r="B799" s="527"/>
      <c r="C799" s="527"/>
      <c r="D799" s="527"/>
      <c r="E799" s="527"/>
      <c r="F799" s="527"/>
      <c r="G799" s="527"/>
      <c r="H799" s="527"/>
      <c r="I799" s="527"/>
      <c r="J799" s="527"/>
      <c r="K799" s="527"/>
      <c r="L799" s="527"/>
      <c r="M799" s="527"/>
      <c r="N799" s="527"/>
      <c r="O799" s="527"/>
      <c r="P799" s="527"/>
      <c r="Q799" s="527"/>
      <c r="R799" s="527"/>
      <c r="S799" s="527"/>
      <c r="U799" s="143"/>
    </row>
    <row r="800" spans="1:21" ht="20.3" x14ac:dyDescent="0.35">
      <c r="A800" s="43">
        <f>A797+1</f>
        <v>772</v>
      </c>
      <c r="B800" s="47" t="s">
        <v>540</v>
      </c>
      <c r="C800" s="43">
        <v>38498</v>
      </c>
      <c r="D800" s="43" t="s">
        <v>1899</v>
      </c>
      <c r="E800" s="43">
        <v>1987</v>
      </c>
      <c r="F800" s="43" t="s">
        <v>2131</v>
      </c>
      <c r="G800" s="56" t="s">
        <v>2097</v>
      </c>
      <c r="H800" s="43">
        <v>9</v>
      </c>
      <c r="I800" s="43">
        <v>3</v>
      </c>
      <c r="J800" s="43">
        <v>3</v>
      </c>
      <c r="K800" s="45">
        <v>8132.21</v>
      </c>
      <c r="L800" s="45">
        <v>5469.7000000000007</v>
      </c>
      <c r="M800" s="517">
        <f>VLOOKUP(C800,'Раздел 2'!D:Q,14,0)</f>
        <v>7274998.1899999995</v>
      </c>
      <c r="N800" s="45">
        <f t="shared" ref="N800:N831" si="66">M800</f>
        <v>7274998.1899999995</v>
      </c>
      <c r="O800" s="45">
        <v>0</v>
      </c>
      <c r="P800" s="45">
        <v>0</v>
      </c>
      <c r="Q800" s="45">
        <v>0</v>
      </c>
      <c r="R800" s="57">
        <v>44927</v>
      </c>
      <c r="S800" s="57">
        <v>45291</v>
      </c>
      <c r="U800" s="143"/>
    </row>
    <row r="801" spans="1:21" ht="20.3" x14ac:dyDescent="0.35">
      <c r="A801" s="43">
        <f>A800+1</f>
        <v>773</v>
      </c>
      <c r="B801" s="47" t="s">
        <v>541</v>
      </c>
      <c r="C801" s="43">
        <v>38500</v>
      </c>
      <c r="D801" s="43" t="s">
        <v>1899</v>
      </c>
      <c r="E801" s="43">
        <v>1987</v>
      </c>
      <c r="F801" s="43" t="s">
        <v>2131</v>
      </c>
      <c r="G801" s="56" t="s">
        <v>2097</v>
      </c>
      <c r="H801" s="43">
        <v>9</v>
      </c>
      <c r="I801" s="43">
        <v>3</v>
      </c>
      <c r="J801" s="43">
        <v>3</v>
      </c>
      <c r="K801" s="45">
        <v>8043.72</v>
      </c>
      <c r="L801" s="45">
        <v>5552.7000000000007</v>
      </c>
      <c r="M801" s="517">
        <f>VLOOKUP(C801,'Раздел 2'!D:Q,14,0)</f>
        <v>17402407.690000001</v>
      </c>
      <c r="N801" s="45">
        <f t="shared" si="66"/>
        <v>17402407.690000001</v>
      </c>
      <c r="O801" s="45">
        <v>0</v>
      </c>
      <c r="P801" s="45">
        <v>0</v>
      </c>
      <c r="Q801" s="45">
        <v>0</v>
      </c>
      <c r="R801" s="57">
        <v>44927</v>
      </c>
      <c r="S801" s="57">
        <v>45291</v>
      </c>
      <c r="U801" s="143"/>
    </row>
    <row r="802" spans="1:21" ht="20.3" x14ac:dyDescent="0.35">
      <c r="A802" s="43">
        <f t="shared" ref="A802:A857" si="67">A801+1</f>
        <v>774</v>
      </c>
      <c r="B802" s="47" t="s">
        <v>1769</v>
      </c>
      <c r="C802" s="43">
        <v>38502</v>
      </c>
      <c r="D802" s="43" t="s">
        <v>1899</v>
      </c>
      <c r="E802" s="43">
        <v>1986</v>
      </c>
      <c r="F802" s="43" t="s">
        <v>2131</v>
      </c>
      <c r="G802" s="56" t="s">
        <v>2097</v>
      </c>
      <c r="H802" s="43">
        <v>9</v>
      </c>
      <c r="I802" s="43">
        <v>7</v>
      </c>
      <c r="J802" s="43">
        <v>7</v>
      </c>
      <c r="K802" s="45">
        <v>17673.080000000002</v>
      </c>
      <c r="L802" s="45">
        <v>12579.13</v>
      </c>
      <c r="M802" s="517">
        <f>VLOOKUP(C802,'Раздел 2'!D:Q,14,0)</f>
        <v>15083910.93</v>
      </c>
      <c r="N802" s="45">
        <f t="shared" si="66"/>
        <v>15083910.93</v>
      </c>
      <c r="O802" s="45">
        <v>0</v>
      </c>
      <c r="P802" s="45">
        <v>0</v>
      </c>
      <c r="Q802" s="45">
        <v>0</v>
      </c>
      <c r="R802" s="57">
        <v>44927</v>
      </c>
      <c r="S802" s="57">
        <v>45291</v>
      </c>
      <c r="U802" s="143"/>
    </row>
    <row r="803" spans="1:21" ht="20.3" x14ac:dyDescent="0.35">
      <c r="A803" s="43">
        <f t="shared" si="67"/>
        <v>775</v>
      </c>
      <c r="B803" s="47" t="s">
        <v>542</v>
      </c>
      <c r="C803" s="43">
        <v>38508</v>
      </c>
      <c r="D803" s="43" t="s">
        <v>1899</v>
      </c>
      <c r="E803" s="43">
        <v>1972</v>
      </c>
      <c r="F803" s="43" t="s">
        <v>2131</v>
      </c>
      <c r="G803" s="56" t="s">
        <v>2097</v>
      </c>
      <c r="H803" s="43">
        <v>5</v>
      </c>
      <c r="I803" s="43">
        <v>6</v>
      </c>
      <c r="J803" s="43" t="s">
        <v>2131</v>
      </c>
      <c r="K803" s="45">
        <v>5994.93</v>
      </c>
      <c r="L803" s="45">
        <v>4529.05</v>
      </c>
      <c r="M803" s="517">
        <f>VLOOKUP(C803,'Раздел 2'!D:Q,14,0)</f>
        <v>6480240.5799999991</v>
      </c>
      <c r="N803" s="45">
        <f t="shared" si="66"/>
        <v>6480240.5799999991</v>
      </c>
      <c r="O803" s="45">
        <v>0</v>
      </c>
      <c r="P803" s="45">
        <v>0</v>
      </c>
      <c r="Q803" s="45">
        <v>0</v>
      </c>
      <c r="R803" s="57">
        <v>44927</v>
      </c>
      <c r="S803" s="57">
        <v>45291</v>
      </c>
      <c r="U803" s="143"/>
    </row>
    <row r="804" spans="1:21" ht="20.3" x14ac:dyDescent="0.35">
      <c r="A804" s="43">
        <f t="shared" si="67"/>
        <v>776</v>
      </c>
      <c r="B804" s="47" t="s">
        <v>543</v>
      </c>
      <c r="C804" s="43">
        <v>38524</v>
      </c>
      <c r="D804" s="43" t="s">
        <v>1899</v>
      </c>
      <c r="E804" s="43">
        <v>1986</v>
      </c>
      <c r="F804" s="43" t="s">
        <v>2131</v>
      </c>
      <c r="G804" s="56" t="s">
        <v>2097</v>
      </c>
      <c r="H804" s="43">
        <v>9</v>
      </c>
      <c r="I804" s="43">
        <v>5</v>
      </c>
      <c r="J804" s="43" t="s">
        <v>2131</v>
      </c>
      <c r="K804" s="45">
        <v>13893.36</v>
      </c>
      <c r="L804" s="45">
        <v>10578.9</v>
      </c>
      <c r="M804" s="517">
        <f>VLOOKUP(C804,'Раздел 2'!D:Q,14,0)</f>
        <v>19946312.240000002</v>
      </c>
      <c r="N804" s="45">
        <f t="shared" si="66"/>
        <v>19946312.240000002</v>
      </c>
      <c r="O804" s="45">
        <v>0</v>
      </c>
      <c r="P804" s="45">
        <v>0</v>
      </c>
      <c r="Q804" s="45">
        <v>0</v>
      </c>
      <c r="R804" s="57">
        <v>44927</v>
      </c>
      <c r="S804" s="57">
        <v>45291</v>
      </c>
      <c r="U804" s="143"/>
    </row>
    <row r="805" spans="1:21" ht="20.3" x14ac:dyDescent="0.35">
      <c r="A805" s="43">
        <f t="shared" si="67"/>
        <v>777</v>
      </c>
      <c r="B805" s="47" t="s">
        <v>544</v>
      </c>
      <c r="C805" s="43">
        <v>38526</v>
      </c>
      <c r="D805" s="43" t="s">
        <v>1899</v>
      </c>
      <c r="E805" s="43">
        <v>1986</v>
      </c>
      <c r="F805" s="43" t="s">
        <v>2131</v>
      </c>
      <c r="G805" s="56" t="s">
        <v>2097</v>
      </c>
      <c r="H805" s="43">
        <v>9</v>
      </c>
      <c r="I805" s="43">
        <v>5</v>
      </c>
      <c r="J805" s="43">
        <v>5</v>
      </c>
      <c r="K805" s="45">
        <v>14295.01</v>
      </c>
      <c r="L805" s="45">
        <v>10722.29</v>
      </c>
      <c r="M805" s="517">
        <f>VLOOKUP(C805,'Раздел 2'!D:Q,14,0)</f>
        <v>30020625.399999999</v>
      </c>
      <c r="N805" s="45">
        <f t="shared" si="66"/>
        <v>30020625.399999999</v>
      </c>
      <c r="O805" s="45">
        <v>0</v>
      </c>
      <c r="P805" s="45">
        <v>0</v>
      </c>
      <c r="Q805" s="45">
        <v>0</v>
      </c>
      <c r="R805" s="57">
        <v>44927</v>
      </c>
      <c r="S805" s="57">
        <v>45291</v>
      </c>
      <c r="U805" s="143"/>
    </row>
    <row r="806" spans="1:21" ht="20.3" x14ac:dyDescent="0.35">
      <c r="A806" s="43">
        <f t="shared" si="67"/>
        <v>778</v>
      </c>
      <c r="B806" s="47" t="s">
        <v>545</v>
      </c>
      <c r="C806" s="43">
        <v>38531</v>
      </c>
      <c r="D806" s="43" t="s">
        <v>1899</v>
      </c>
      <c r="E806" s="43">
        <v>1991</v>
      </c>
      <c r="F806" s="43" t="s">
        <v>2131</v>
      </c>
      <c r="G806" s="56" t="s">
        <v>2097</v>
      </c>
      <c r="H806" s="43">
        <v>9</v>
      </c>
      <c r="I806" s="43">
        <v>1</v>
      </c>
      <c r="J806" s="43">
        <v>1</v>
      </c>
      <c r="K806" s="45">
        <v>2672.6</v>
      </c>
      <c r="L806" s="45">
        <v>1935.9</v>
      </c>
      <c r="M806" s="517">
        <f>VLOOKUP(C806,'Раздел 2'!D:Q,14,0)</f>
        <v>2761657.36</v>
      </c>
      <c r="N806" s="45">
        <f t="shared" si="66"/>
        <v>2761657.36</v>
      </c>
      <c r="O806" s="45">
        <v>0</v>
      </c>
      <c r="P806" s="45">
        <v>0</v>
      </c>
      <c r="Q806" s="45">
        <v>0</v>
      </c>
      <c r="R806" s="57">
        <v>44927</v>
      </c>
      <c r="S806" s="57">
        <v>45291</v>
      </c>
      <c r="U806" s="143"/>
    </row>
    <row r="807" spans="1:21" ht="20.3" x14ac:dyDescent="0.35">
      <c r="A807" s="43">
        <f t="shared" si="67"/>
        <v>779</v>
      </c>
      <c r="B807" s="47" t="s">
        <v>546</v>
      </c>
      <c r="C807" s="43">
        <v>38521</v>
      </c>
      <c r="D807" s="43" t="s">
        <v>1899</v>
      </c>
      <c r="E807" s="43">
        <v>1989</v>
      </c>
      <c r="F807" s="43" t="s">
        <v>2131</v>
      </c>
      <c r="G807" s="56" t="s">
        <v>2097</v>
      </c>
      <c r="H807" s="43">
        <v>9</v>
      </c>
      <c r="I807" s="43">
        <v>1</v>
      </c>
      <c r="J807" s="43">
        <v>1</v>
      </c>
      <c r="K807" s="45">
        <v>2668.5</v>
      </c>
      <c r="L807" s="45">
        <v>1917.5</v>
      </c>
      <c r="M807" s="517">
        <f>VLOOKUP(C807,'Раздел 2'!D:Q,14,0)</f>
        <v>4000236.22</v>
      </c>
      <c r="N807" s="45">
        <f t="shared" si="66"/>
        <v>4000236.22</v>
      </c>
      <c r="O807" s="45">
        <v>0</v>
      </c>
      <c r="P807" s="45">
        <v>0</v>
      </c>
      <c r="Q807" s="45">
        <v>0</v>
      </c>
      <c r="R807" s="57">
        <v>44927</v>
      </c>
      <c r="S807" s="57">
        <v>45291</v>
      </c>
      <c r="U807" s="143"/>
    </row>
    <row r="808" spans="1:21" ht="20.3" x14ac:dyDescent="0.35">
      <c r="A808" s="43">
        <f t="shared" si="67"/>
        <v>780</v>
      </c>
      <c r="B808" s="47" t="s">
        <v>547</v>
      </c>
      <c r="C808" s="43">
        <v>38523</v>
      </c>
      <c r="D808" s="43" t="s">
        <v>1899</v>
      </c>
      <c r="E808" s="43">
        <v>1989</v>
      </c>
      <c r="F808" s="43" t="s">
        <v>2131</v>
      </c>
      <c r="G808" s="56" t="s">
        <v>2097</v>
      </c>
      <c r="H808" s="43">
        <v>9</v>
      </c>
      <c r="I808" s="43">
        <v>2</v>
      </c>
      <c r="J808" s="43">
        <v>2</v>
      </c>
      <c r="K808" s="45">
        <v>5415.7</v>
      </c>
      <c r="L808" s="45">
        <v>3946.3</v>
      </c>
      <c r="M808" s="517">
        <f>VLOOKUP(C808,'Раздел 2'!D:Q,14,0)</f>
        <v>10083217.76</v>
      </c>
      <c r="N808" s="45">
        <f t="shared" si="66"/>
        <v>10083217.76</v>
      </c>
      <c r="O808" s="45">
        <v>0</v>
      </c>
      <c r="P808" s="45">
        <v>0</v>
      </c>
      <c r="Q808" s="45">
        <v>0</v>
      </c>
      <c r="R808" s="57">
        <v>44927</v>
      </c>
      <c r="S808" s="57">
        <v>45291</v>
      </c>
      <c r="U808" s="143"/>
    </row>
    <row r="809" spans="1:21" ht="20.3" x14ac:dyDescent="0.35">
      <c r="A809" s="43">
        <f t="shared" si="67"/>
        <v>781</v>
      </c>
      <c r="B809" s="47" t="s">
        <v>549</v>
      </c>
      <c r="C809" s="43">
        <v>38566</v>
      </c>
      <c r="D809" s="43" t="s">
        <v>1899</v>
      </c>
      <c r="E809" s="43">
        <v>1971</v>
      </c>
      <c r="F809" s="43" t="s">
        <v>2131</v>
      </c>
      <c r="G809" s="56" t="s">
        <v>2097</v>
      </c>
      <c r="H809" s="43">
        <v>5</v>
      </c>
      <c r="I809" s="43">
        <v>4</v>
      </c>
      <c r="J809" s="43" t="s">
        <v>2131</v>
      </c>
      <c r="K809" s="45">
        <v>3626.1</v>
      </c>
      <c r="L809" s="45">
        <v>2812</v>
      </c>
      <c r="M809" s="517">
        <f>VLOOKUP(C809,'Раздел 2'!D:Q,14,0)</f>
        <v>7492927.6800000006</v>
      </c>
      <c r="N809" s="45">
        <f t="shared" si="66"/>
        <v>7492927.6800000006</v>
      </c>
      <c r="O809" s="45">
        <v>0</v>
      </c>
      <c r="P809" s="45">
        <v>0</v>
      </c>
      <c r="Q809" s="45">
        <v>0</v>
      </c>
      <c r="R809" s="57">
        <v>44927</v>
      </c>
      <c r="S809" s="57">
        <v>45291</v>
      </c>
      <c r="U809" s="143"/>
    </row>
    <row r="810" spans="1:21" ht="20.3" x14ac:dyDescent="0.35">
      <c r="A810" s="43">
        <f t="shared" si="67"/>
        <v>782</v>
      </c>
      <c r="B810" s="47" t="s">
        <v>550</v>
      </c>
      <c r="C810" s="43">
        <v>38562</v>
      </c>
      <c r="D810" s="43" t="s">
        <v>1899</v>
      </c>
      <c r="E810" s="43">
        <v>1970</v>
      </c>
      <c r="F810" s="43" t="s">
        <v>2131</v>
      </c>
      <c r="G810" s="56" t="s">
        <v>2097</v>
      </c>
      <c r="H810" s="43">
        <v>5</v>
      </c>
      <c r="I810" s="43">
        <v>6</v>
      </c>
      <c r="J810" s="43" t="s">
        <v>2131</v>
      </c>
      <c r="K810" s="45">
        <v>5755.3</v>
      </c>
      <c r="L810" s="45">
        <v>4447.63</v>
      </c>
      <c r="M810" s="517">
        <f>VLOOKUP(C810,'Раздел 2'!D:Q,14,0)</f>
        <v>11840703.540000001</v>
      </c>
      <c r="N810" s="45">
        <f t="shared" si="66"/>
        <v>11840703.540000001</v>
      </c>
      <c r="O810" s="45">
        <v>0</v>
      </c>
      <c r="P810" s="45">
        <v>0</v>
      </c>
      <c r="Q810" s="45">
        <v>0</v>
      </c>
      <c r="R810" s="57">
        <v>44927</v>
      </c>
      <c r="S810" s="57">
        <v>45291</v>
      </c>
      <c r="U810" s="143"/>
    </row>
    <row r="811" spans="1:21" ht="20.3" x14ac:dyDescent="0.35">
      <c r="A811" s="43">
        <f t="shared" si="67"/>
        <v>783</v>
      </c>
      <c r="B811" s="47" t="s">
        <v>551</v>
      </c>
      <c r="C811" s="43">
        <v>38563</v>
      </c>
      <c r="D811" s="43" t="s">
        <v>1899</v>
      </c>
      <c r="E811" s="43">
        <v>1971</v>
      </c>
      <c r="F811" s="43" t="s">
        <v>2131</v>
      </c>
      <c r="G811" s="56" t="s">
        <v>2097</v>
      </c>
      <c r="H811" s="43">
        <v>5</v>
      </c>
      <c r="I811" s="43">
        <v>6</v>
      </c>
      <c r="J811" s="43" t="s">
        <v>2131</v>
      </c>
      <c r="K811" s="45">
        <v>5776.2</v>
      </c>
      <c r="L811" s="45">
        <v>4377.5999999999995</v>
      </c>
      <c r="M811" s="517">
        <f>VLOOKUP(C811,'Раздел 2'!D:Q,14,0)</f>
        <v>12179457.140000002</v>
      </c>
      <c r="N811" s="45">
        <f t="shared" si="66"/>
        <v>12179457.140000002</v>
      </c>
      <c r="O811" s="45">
        <v>0</v>
      </c>
      <c r="P811" s="45">
        <v>0</v>
      </c>
      <c r="Q811" s="45">
        <v>0</v>
      </c>
      <c r="R811" s="57">
        <v>44927</v>
      </c>
      <c r="S811" s="57">
        <v>45291</v>
      </c>
      <c r="U811" s="143"/>
    </row>
    <row r="812" spans="1:21" ht="20.3" x14ac:dyDescent="0.35">
      <c r="A812" s="43">
        <f t="shared" si="67"/>
        <v>784</v>
      </c>
      <c r="B812" s="47" t="s">
        <v>1550</v>
      </c>
      <c r="C812" s="43">
        <v>38469</v>
      </c>
      <c r="D812" s="43" t="s">
        <v>1899</v>
      </c>
      <c r="E812" s="43">
        <v>1995</v>
      </c>
      <c r="F812" s="43" t="s">
        <v>2131</v>
      </c>
      <c r="G812" s="56" t="s">
        <v>2097</v>
      </c>
      <c r="H812" s="43">
        <v>9</v>
      </c>
      <c r="I812" s="43">
        <v>5</v>
      </c>
      <c r="J812" s="43">
        <v>5</v>
      </c>
      <c r="K812" s="45">
        <v>14422.62</v>
      </c>
      <c r="L812" s="45">
        <v>9849.7200000000012</v>
      </c>
      <c r="M812" s="517">
        <f>VLOOKUP(C812,'Раздел 2'!D:Q,14,0)</f>
        <v>11762777.300000001</v>
      </c>
      <c r="N812" s="45">
        <f t="shared" si="66"/>
        <v>11762777.300000001</v>
      </c>
      <c r="O812" s="45">
        <v>0</v>
      </c>
      <c r="P812" s="45">
        <v>0</v>
      </c>
      <c r="Q812" s="45">
        <v>0</v>
      </c>
      <c r="R812" s="57">
        <v>44927</v>
      </c>
      <c r="S812" s="57">
        <v>45291</v>
      </c>
      <c r="U812" s="143"/>
    </row>
    <row r="813" spans="1:21" ht="20.3" x14ac:dyDescent="0.35">
      <c r="A813" s="43">
        <f t="shared" si="67"/>
        <v>785</v>
      </c>
      <c r="B813" s="47" t="s">
        <v>552</v>
      </c>
      <c r="C813" s="43">
        <v>38492</v>
      </c>
      <c r="D813" s="43" t="s">
        <v>1899</v>
      </c>
      <c r="E813" s="43">
        <v>1990</v>
      </c>
      <c r="F813" s="43" t="s">
        <v>2131</v>
      </c>
      <c r="G813" s="56" t="s">
        <v>2097</v>
      </c>
      <c r="H813" s="43">
        <v>9</v>
      </c>
      <c r="I813" s="43">
        <v>2</v>
      </c>
      <c r="J813" s="43">
        <v>2</v>
      </c>
      <c r="K813" s="45">
        <v>5361</v>
      </c>
      <c r="L813" s="45">
        <v>3860.8</v>
      </c>
      <c r="M813" s="517">
        <f>VLOOKUP(C813,'Раздел 2'!D:Q,14,0)</f>
        <v>10109154.880000001</v>
      </c>
      <c r="N813" s="45">
        <f t="shared" si="66"/>
        <v>10109154.880000001</v>
      </c>
      <c r="O813" s="45">
        <v>0</v>
      </c>
      <c r="P813" s="45">
        <v>0</v>
      </c>
      <c r="Q813" s="45">
        <v>0</v>
      </c>
      <c r="R813" s="57">
        <v>44927</v>
      </c>
      <c r="S813" s="57">
        <v>45291</v>
      </c>
      <c r="U813" s="143"/>
    </row>
    <row r="814" spans="1:21" ht="20.3" x14ac:dyDescent="0.35">
      <c r="A814" s="43">
        <f t="shared" si="67"/>
        <v>786</v>
      </c>
      <c r="B814" s="47" t="s">
        <v>553</v>
      </c>
      <c r="C814" s="43">
        <v>38496</v>
      </c>
      <c r="D814" s="43" t="s">
        <v>1899</v>
      </c>
      <c r="E814" s="43">
        <v>1989</v>
      </c>
      <c r="F814" s="43" t="s">
        <v>2131</v>
      </c>
      <c r="G814" s="56" t="s">
        <v>2097</v>
      </c>
      <c r="H814" s="43">
        <v>9</v>
      </c>
      <c r="I814" s="43">
        <v>1</v>
      </c>
      <c r="J814" s="43">
        <v>1</v>
      </c>
      <c r="K814" s="45">
        <v>3630.8</v>
      </c>
      <c r="L814" s="45">
        <v>2392.58</v>
      </c>
      <c r="M814" s="517">
        <f>VLOOKUP(C814,'Раздел 2'!D:Q,14,0)</f>
        <v>6798080.1099999994</v>
      </c>
      <c r="N814" s="45">
        <f t="shared" si="66"/>
        <v>6798080.1099999994</v>
      </c>
      <c r="O814" s="45">
        <v>0</v>
      </c>
      <c r="P814" s="45">
        <v>0</v>
      </c>
      <c r="Q814" s="45">
        <v>0</v>
      </c>
      <c r="R814" s="57">
        <v>44927</v>
      </c>
      <c r="S814" s="57">
        <v>45291</v>
      </c>
      <c r="U814" s="143"/>
    </row>
    <row r="815" spans="1:21" ht="20.3" x14ac:dyDescent="0.35">
      <c r="A815" s="43">
        <f t="shared" si="67"/>
        <v>787</v>
      </c>
      <c r="B815" s="47" t="s">
        <v>554</v>
      </c>
      <c r="C815" s="43">
        <v>38497</v>
      </c>
      <c r="D815" s="43" t="s">
        <v>1899</v>
      </c>
      <c r="E815" s="43">
        <v>1989</v>
      </c>
      <c r="F815" s="43" t="s">
        <v>2131</v>
      </c>
      <c r="G815" s="56" t="s">
        <v>2097</v>
      </c>
      <c r="H815" s="43">
        <v>9</v>
      </c>
      <c r="I815" s="43">
        <v>1</v>
      </c>
      <c r="J815" s="43">
        <v>1</v>
      </c>
      <c r="K815" s="45">
        <v>3527.1</v>
      </c>
      <c r="L815" s="45">
        <v>2409.6</v>
      </c>
      <c r="M815" s="517">
        <f>VLOOKUP(C815,'Раздел 2'!D:Q,14,0)</f>
        <v>6793716.4400000004</v>
      </c>
      <c r="N815" s="45">
        <f t="shared" si="66"/>
        <v>6793716.4400000004</v>
      </c>
      <c r="O815" s="45">
        <v>0</v>
      </c>
      <c r="P815" s="45">
        <v>0</v>
      </c>
      <c r="Q815" s="45">
        <v>0</v>
      </c>
      <c r="R815" s="57">
        <v>44927</v>
      </c>
      <c r="S815" s="57">
        <v>45291</v>
      </c>
      <c r="U815" s="143"/>
    </row>
    <row r="816" spans="1:21" ht="20.3" x14ac:dyDescent="0.35">
      <c r="A816" s="43">
        <f t="shared" si="67"/>
        <v>788</v>
      </c>
      <c r="B816" s="47" t="s">
        <v>555</v>
      </c>
      <c r="C816" s="43">
        <v>38623</v>
      </c>
      <c r="D816" s="43" t="s">
        <v>1899</v>
      </c>
      <c r="E816" s="43">
        <v>1978</v>
      </c>
      <c r="F816" s="43" t="s">
        <v>2131</v>
      </c>
      <c r="G816" s="56" t="s">
        <v>2097</v>
      </c>
      <c r="H816" s="43">
        <v>9</v>
      </c>
      <c r="I816" s="43">
        <v>3</v>
      </c>
      <c r="J816" s="43">
        <v>3</v>
      </c>
      <c r="K816" s="45">
        <v>7703.8</v>
      </c>
      <c r="L816" s="45">
        <v>5764.9000000000005</v>
      </c>
      <c r="M816" s="517">
        <f>VLOOKUP(C816,'Раздел 2'!D:Q,14,0)</f>
        <v>15217602.880000001</v>
      </c>
      <c r="N816" s="45">
        <f t="shared" si="66"/>
        <v>15217602.880000001</v>
      </c>
      <c r="O816" s="45">
        <v>0</v>
      </c>
      <c r="P816" s="45">
        <v>0</v>
      </c>
      <c r="Q816" s="45">
        <v>0</v>
      </c>
      <c r="R816" s="57">
        <v>44927</v>
      </c>
      <c r="S816" s="57">
        <v>45291</v>
      </c>
      <c r="U816" s="143"/>
    </row>
    <row r="817" spans="1:21" ht="20.3" x14ac:dyDescent="0.35">
      <c r="A817" s="43">
        <f t="shared" si="67"/>
        <v>789</v>
      </c>
      <c r="B817" s="47" t="s">
        <v>556</v>
      </c>
      <c r="C817" s="43">
        <v>38627</v>
      </c>
      <c r="D817" s="43" t="s">
        <v>1899</v>
      </c>
      <c r="E817" s="43">
        <v>1979</v>
      </c>
      <c r="F817" s="43" t="s">
        <v>2131</v>
      </c>
      <c r="G817" s="56" t="s">
        <v>2097</v>
      </c>
      <c r="H817" s="43">
        <v>9</v>
      </c>
      <c r="I817" s="43">
        <v>5</v>
      </c>
      <c r="J817" s="43">
        <v>5</v>
      </c>
      <c r="K817" s="45">
        <v>12892.44</v>
      </c>
      <c r="L817" s="45">
        <v>9189.5</v>
      </c>
      <c r="M817" s="517">
        <f>VLOOKUP(C817,'Раздел 2'!D:Q,14,0)</f>
        <v>24419162.610000003</v>
      </c>
      <c r="N817" s="45">
        <f t="shared" si="66"/>
        <v>24419162.610000003</v>
      </c>
      <c r="O817" s="45">
        <v>0</v>
      </c>
      <c r="P817" s="45">
        <v>0</v>
      </c>
      <c r="Q817" s="45">
        <v>0</v>
      </c>
      <c r="R817" s="57">
        <v>44927</v>
      </c>
      <c r="S817" s="57">
        <v>45291</v>
      </c>
      <c r="U817" s="143"/>
    </row>
    <row r="818" spans="1:21" ht="20.3" x14ac:dyDescent="0.35">
      <c r="A818" s="43">
        <f t="shared" si="67"/>
        <v>790</v>
      </c>
      <c r="B818" s="47" t="s">
        <v>557</v>
      </c>
      <c r="C818" s="43">
        <v>38630</v>
      </c>
      <c r="D818" s="43" t="s">
        <v>1899</v>
      </c>
      <c r="E818" s="43">
        <v>1980</v>
      </c>
      <c r="F818" s="43" t="s">
        <v>2131</v>
      </c>
      <c r="G818" s="56" t="s">
        <v>2097</v>
      </c>
      <c r="H818" s="43">
        <v>9</v>
      </c>
      <c r="I818" s="43">
        <v>2</v>
      </c>
      <c r="J818" s="43">
        <v>2</v>
      </c>
      <c r="K818" s="45">
        <v>4373.32</v>
      </c>
      <c r="L818" s="45">
        <v>3423.3</v>
      </c>
      <c r="M818" s="517">
        <f>VLOOKUP(C818,'Раздел 2'!D:Q,14,0)</f>
        <v>4744806.99</v>
      </c>
      <c r="N818" s="45">
        <f t="shared" si="66"/>
        <v>4744806.99</v>
      </c>
      <c r="O818" s="45">
        <v>0</v>
      </c>
      <c r="P818" s="45">
        <v>0</v>
      </c>
      <c r="Q818" s="45">
        <v>0</v>
      </c>
      <c r="R818" s="57">
        <v>44927</v>
      </c>
      <c r="S818" s="57">
        <v>45291</v>
      </c>
      <c r="U818" s="143"/>
    </row>
    <row r="819" spans="1:21" ht="20.3" x14ac:dyDescent="0.35">
      <c r="A819" s="43">
        <f t="shared" si="67"/>
        <v>791</v>
      </c>
      <c r="B819" s="47" t="s">
        <v>558</v>
      </c>
      <c r="C819" s="43">
        <v>38632</v>
      </c>
      <c r="D819" s="43" t="s">
        <v>1899</v>
      </c>
      <c r="E819" s="43">
        <v>1980</v>
      </c>
      <c r="F819" s="43" t="s">
        <v>2131</v>
      </c>
      <c r="G819" s="56" t="s">
        <v>2097</v>
      </c>
      <c r="H819" s="43">
        <v>9</v>
      </c>
      <c r="I819" s="43">
        <v>6</v>
      </c>
      <c r="J819" s="43">
        <v>6</v>
      </c>
      <c r="K819" s="45">
        <v>13889.67</v>
      </c>
      <c r="L819" s="45">
        <v>10886.2</v>
      </c>
      <c r="M819" s="517">
        <f>VLOOKUP(C819,'Раздел 2'!D:Q,14,0)</f>
        <v>29336405.330000002</v>
      </c>
      <c r="N819" s="45">
        <f t="shared" si="66"/>
        <v>29336405.330000002</v>
      </c>
      <c r="O819" s="45">
        <v>0</v>
      </c>
      <c r="P819" s="45">
        <v>0</v>
      </c>
      <c r="Q819" s="45">
        <v>0</v>
      </c>
      <c r="R819" s="57">
        <v>44927</v>
      </c>
      <c r="S819" s="57">
        <v>45291</v>
      </c>
      <c r="U819" s="143"/>
    </row>
    <row r="820" spans="1:21" ht="20.3" x14ac:dyDescent="0.35">
      <c r="A820" s="43">
        <f t="shared" si="67"/>
        <v>792</v>
      </c>
      <c r="B820" s="47" t="s">
        <v>559</v>
      </c>
      <c r="C820" s="43">
        <v>38624</v>
      </c>
      <c r="D820" s="43" t="s">
        <v>1899</v>
      </c>
      <c r="E820" s="43">
        <v>1979</v>
      </c>
      <c r="F820" s="43" t="s">
        <v>2131</v>
      </c>
      <c r="G820" s="56" t="s">
        <v>2097</v>
      </c>
      <c r="H820" s="43">
        <v>9</v>
      </c>
      <c r="I820" s="43">
        <v>3</v>
      </c>
      <c r="J820" s="43">
        <v>3</v>
      </c>
      <c r="K820" s="45">
        <v>8139.5</v>
      </c>
      <c r="L820" s="45">
        <v>6105</v>
      </c>
      <c r="M820" s="517">
        <f>VLOOKUP(C820,'Раздел 2'!D:Q,14,0)</f>
        <v>15890885.890000001</v>
      </c>
      <c r="N820" s="45">
        <f t="shared" si="66"/>
        <v>15890885.890000001</v>
      </c>
      <c r="O820" s="45">
        <v>0</v>
      </c>
      <c r="P820" s="45">
        <v>0</v>
      </c>
      <c r="Q820" s="45">
        <v>0</v>
      </c>
      <c r="R820" s="57">
        <v>44927</v>
      </c>
      <c r="S820" s="57">
        <v>45291</v>
      </c>
      <c r="U820" s="143"/>
    </row>
    <row r="821" spans="1:21" ht="20.3" x14ac:dyDescent="0.35">
      <c r="A821" s="43">
        <f t="shared" si="67"/>
        <v>793</v>
      </c>
      <c r="B821" s="47" t="s">
        <v>560</v>
      </c>
      <c r="C821" s="43">
        <v>38636</v>
      </c>
      <c r="D821" s="43" t="s">
        <v>1899</v>
      </c>
      <c r="E821" s="43">
        <v>1987</v>
      </c>
      <c r="F821" s="43" t="s">
        <v>2131</v>
      </c>
      <c r="G821" s="56" t="s">
        <v>2097</v>
      </c>
      <c r="H821" s="43">
        <v>9</v>
      </c>
      <c r="I821" s="43">
        <v>1</v>
      </c>
      <c r="J821" s="43">
        <v>1</v>
      </c>
      <c r="K821" s="45">
        <v>2671.92</v>
      </c>
      <c r="L821" s="45">
        <v>2114.1</v>
      </c>
      <c r="M821" s="517">
        <f>VLOOKUP(C821,'Раздел 2'!D:Q,14,0)</f>
        <v>5009390.4399999995</v>
      </c>
      <c r="N821" s="45">
        <f t="shared" si="66"/>
        <v>5009390.4399999995</v>
      </c>
      <c r="O821" s="45">
        <v>0</v>
      </c>
      <c r="P821" s="45">
        <v>0</v>
      </c>
      <c r="Q821" s="45">
        <v>0</v>
      </c>
      <c r="R821" s="57">
        <v>44927</v>
      </c>
      <c r="S821" s="57">
        <v>45291</v>
      </c>
      <c r="U821" s="143"/>
    </row>
    <row r="822" spans="1:21" ht="20.3" x14ac:dyDescent="0.35">
      <c r="A822" s="43">
        <f t="shared" si="67"/>
        <v>794</v>
      </c>
      <c r="B822" s="47" t="s">
        <v>561</v>
      </c>
      <c r="C822" s="43">
        <v>38637</v>
      </c>
      <c r="D822" s="43" t="s">
        <v>1899</v>
      </c>
      <c r="E822" s="43">
        <v>1987</v>
      </c>
      <c r="F822" s="43" t="s">
        <v>2131</v>
      </c>
      <c r="G822" s="56" t="s">
        <v>2097</v>
      </c>
      <c r="H822" s="43">
        <v>9</v>
      </c>
      <c r="I822" s="43">
        <v>1</v>
      </c>
      <c r="J822" s="43">
        <v>1</v>
      </c>
      <c r="K822" s="45">
        <v>2772.63</v>
      </c>
      <c r="L822" s="45">
        <v>2086.8000000000002</v>
      </c>
      <c r="M822" s="517">
        <f>VLOOKUP(C822,'Раздел 2'!D:Q,14,0)</f>
        <v>4977405.3</v>
      </c>
      <c r="N822" s="45">
        <f t="shared" si="66"/>
        <v>4977405.3</v>
      </c>
      <c r="O822" s="45">
        <v>0</v>
      </c>
      <c r="P822" s="45">
        <v>0</v>
      </c>
      <c r="Q822" s="45">
        <v>0</v>
      </c>
      <c r="R822" s="57">
        <v>44927</v>
      </c>
      <c r="S822" s="57">
        <v>45291</v>
      </c>
      <c r="U822" s="143"/>
    </row>
    <row r="823" spans="1:21" ht="20.3" x14ac:dyDescent="0.35">
      <c r="A823" s="43">
        <f t="shared" si="67"/>
        <v>795</v>
      </c>
      <c r="B823" s="47" t="s">
        <v>562</v>
      </c>
      <c r="C823" s="43">
        <v>38638</v>
      </c>
      <c r="D823" s="43" t="s">
        <v>1899</v>
      </c>
      <c r="E823" s="43">
        <v>1987</v>
      </c>
      <c r="F823" s="43" t="s">
        <v>2131</v>
      </c>
      <c r="G823" s="56" t="s">
        <v>2097</v>
      </c>
      <c r="H823" s="43">
        <v>9</v>
      </c>
      <c r="I823" s="43">
        <v>1</v>
      </c>
      <c r="J823" s="43">
        <v>1</v>
      </c>
      <c r="K823" s="45">
        <v>2775.21</v>
      </c>
      <c r="L823" s="45">
        <v>2068.4</v>
      </c>
      <c r="M823" s="517">
        <f>VLOOKUP(C823,'Раздел 2'!D:Q,14,0)</f>
        <v>5109732.8299999991</v>
      </c>
      <c r="N823" s="45">
        <f t="shared" si="66"/>
        <v>5109732.8299999991</v>
      </c>
      <c r="O823" s="45">
        <v>0</v>
      </c>
      <c r="P823" s="45">
        <v>0</v>
      </c>
      <c r="Q823" s="45">
        <v>0</v>
      </c>
      <c r="R823" s="57">
        <v>44927</v>
      </c>
      <c r="S823" s="57">
        <v>45291</v>
      </c>
      <c r="U823" s="143"/>
    </row>
    <row r="824" spans="1:21" ht="20.3" x14ac:dyDescent="0.35">
      <c r="A824" s="43">
        <f t="shared" si="67"/>
        <v>796</v>
      </c>
      <c r="B824" s="47" t="s">
        <v>563</v>
      </c>
      <c r="C824" s="43">
        <v>38642</v>
      </c>
      <c r="D824" s="43" t="s">
        <v>1899</v>
      </c>
      <c r="E824" s="43">
        <v>1985</v>
      </c>
      <c r="F824" s="43" t="s">
        <v>2131</v>
      </c>
      <c r="G824" s="56" t="s">
        <v>2097</v>
      </c>
      <c r="H824" s="43">
        <v>9</v>
      </c>
      <c r="I824" s="43">
        <v>5</v>
      </c>
      <c r="J824" s="43">
        <v>5</v>
      </c>
      <c r="K824" s="45">
        <v>14463.45</v>
      </c>
      <c r="L824" s="45">
        <v>10626.43</v>
      </c>
      <c r="M824" s="517">
        <f>VLOOKUP(C824,'Раздел 2'!D:Q,14,0)</f>
        <v>32491233.930000003</v>
      </c>
      <c r="N824" s="45">
        <f t="shared" si="66"/>
        <v>32491233.930000003</v>
      </c>
      <c r="O824" s="45">
        <v>0</v>
      </c>
      <c r="P824" s="45">
        <v>0</v>
      </c>
      <c r="Q824" s="45">
        <v>0</v>
      </c>
      <c r="R824" s="57">
        <v>44927</v>
      </c>
      <c r="S824" s="57">
        <v>45291</v>
      </c>
      <c r="U824" s="143"/>
    </row>
    <row r="825" spans="1:21" ht="20.3" x14ac:dyDescent="0.35">
      <c r="A825" s="43">
        <f t="shared" si="67"/>
        <v>797</v>
      </c>
      <c r="B825" s="47" t="s">
        <v>564</v>
      </c>
      <c r="C825" s="43">
        <v>38643</v>
      </c>
      <c r="D825" s="43" t="s">
        <v>1899</v>
      </c>
      <c r="E825" s="43">
        <v>1992</v>
      </c>
      <c r="F825" s="43" t="s">
        <v>2131</v>
      </c>
      <c r="G825" s="56" t="s">
        <v>2097</v>
      </c>
      <c r="H825" s="43">
        <v>9</v>
      </c>
      <c r="I825" s="43">
        <v>2</v>
      </c>
      <c r="J825" s="43">
        <v>2</v>
      </c>
      <c r="K825" s="45">
        <v>6614.1</v>
      </c>
      <c r="L825" s="45">
        <v>4716.6499999999996</v>
      </c>
      <c r="M825" s="517">
        <f>VLOOKUP(C825,'Раздел 2'!D:Q,14,0)</f>
        <v>4736024.58</v>
      </c>
      <c r="N825" s="45">
        <f t="shared" si="66"/>
        <v>4736024.58</v>
      </c>
      <c r="O825" s="45">
        <v>0</v>
      </c>
      <c r="P825" s="45">
        <v>0</v>
      </c>
      <c r="Q825" s="45">
        <v>0</v>
      </c>
      <c r="R825" s="57">
        <v>44927</v>
      </c>
      <c r="S825" s="57">
        <v>45291</v>
      </c>
      <c r="U825" s="143"/>
    </row>
    <row r="826" spans="1:21" ht="20.3" x14ac:dyDescent="0.35">
      <c r="A826" s="43">
        <f t="shared" si="67"/>
        <v>798</v>
      </c>
      <c r="B826" s="47" t="s">
        <v>565</v>
      </c>
      <c r="C826" s="43">
        <v>38673</v>
      </c>
      <c r="D826" s="43" t="s">
        <v>1899</v>
      </c>
      <c r="E826" s="43">
        <v>1991</v>
      </c>
      <c r="F826" s="43" t="s">
        <v>2131</v>
      </c>
      <c r="G826" s="56" t="s">
        <v>2097</v>
      </c>
      <c r="H826" s="43">
        <v>9</v>
      </c>
      <c r="I826" s="43">
        <v>1</v>
      </c>
      <c r="J826" s="43">
        <v>1</v>
      </c>
      <c r="K826" s="45">
        <v>2448.4</v>
      </c>
      <c r="L826" s="45">
        <v>1716.7</v>
      </c>
      <c r="M826" s="517">
        <f>VLOOKUP(C826,'Раздел 2'!D:Q,14,0)</f>
        <v>2420629.9899999998</v>
      </c>
      <c r="N826" s="45">
        <f t="shared" si="66"/>
        <v>2420629.9899999998</v>
      </c>
      <c r="O826" s="45">
        <v>0</v>
      </c>
      <c r="P826" s="45">
        <v>0</v>
      </c>
      <c r="Q826" s="45">
        <v>0</v>
      </c>
      <c r="R826" s="57">
        <v>44927</v>
      </c>
      <c r="S826" s="57">
        <v>45291</v>
      </c>
      <c r="U826" s="143"/>
    </row>
    <row r="827" spans="1:21" ht="20.3" x14ac:dyDescent="0.35">
      <c r="A827" s="43">
        <f t="shared" si="67"/>
        <v>799</v>
      </c>
      <c r="B827" s="47" t="s">
        <v>566</v>
      </c>
      <c r="C827" s="43">
        <v>38674</v>
      </c>
      <c r="D827" s="43" t="s">
        <v>1899</v>
      </c>
      <c r="E827" s="43">
        <v>1991</v>
      </c>
      <c r="F827" s="43" t="s">
        <v>2131</v>
      </c>
      <c r="G827" s="56" t="s">
        <v>2097</v>
      </c>
      <c r="H827" s="43">
        <v>9</v>
      </c>
      <c r="I827" s="43">
        <v>1</v>
      </c>
      <c r="J827" s="43">
        <v>1</v>
      </c>
      <c r="K827" s="45">
        <v>2472</v>
      </c>
      <c r="L827" s="45">
        <v>1725.7</v>
      </c>
      <c r="M827" s="517">
        <f>VLOOKUP(C827,'Раздел 2'!D:Q,14,0)</f>
        <v>2421031.54</v>
      </c>
      <c r="N827" s="45">
        <f t="shared" si="66"/>
        <v>2421031.54</v>
      </c>
      <c r="O827" s="45">
        <v>0</v>
      </c>
      <c r="P827" s="45">
        <v>0</v>
      </c>
      <c r="Q827" s="45">
        <v>0</v>
      </c>
      <c r="R827" s="57">
        <v>44927</v>
      </c>
      <c r="S827" s="57">
        <v>45291</v>
      </c>
      <c r="U827" s="143"/>
    </row>
    <row r="828" spans="1:21" ht="20.3" x14ac:dyDescent="0.35">
      <c r="A828" s="43">
        <f t="shared" si="67"/>
        <v>800</v>
      </c>
      <c r="B828" s="47" t="s">
        <v>567</v>
      </c>
      <c r="C828" s="43">
        <v>38667</v>
      </c>
      <c r="D828" s="43" t="s">
        <v>1899</v>
      </c>
      <c r="E828" s="43">
        <v>1975</v>
      </c>
      <c r="F828" s="43" t="s">
        <v>2131</v>
      </c>
      <c r="G828" s="56" t="s">
        <v>2097</v>
      </c>
      <c r="H828" s="43">
        <v>5</v>
      </c>
      <c r="I828" s="43">
        <v>6</v>
      </c>
      <c r="J828" s="43" t="s">
        <v>2131</v>
      </c>
      <c r="K828" s="45">
        <v>5827.68</v>
      </c>
      <c r="L828" s="45">
        <v>4358.75</v>
      </c>
      <c r="M828" s="517">
        <f>VLOOKUP(C828,'Раздел 2'!D:Q,14,0)</f>
        <v>9370006.4099999983</v>
      </c>
      <c r="N828" s="45">
        <f t="shared" si="66"/>
        <v>9370006.4099999983</v>
      </c>
      <c r="O828" s="45">
        <v>0</v>
      </c>
      <c r="P828" s="45">
        <v>0</v>
      </c>
      <c r="Q828" s="45">
        <v>0</v>
      </c>
      <c r="R828" s="57">
        <v>44927</v>
      </c>
      <c r="S828" s="57">
        <v>45291</v>
      </c>
      <c r="U828" s="143"/>
    </row>
    <row r="829" spans="1:21" ht="20.3" x14ac:dyDescent="0.35">
      <c r="A829" s="43">
        <f t="shared" si="67"/>
        <v>801</v>
      </c>
      <c r="B829" s="47" t="s">
        <v>568</v>
      </c>
      <c r="C829" s="43">
        <v>38671</v>
      </c>
      <c r="D829" s="43" t="s">
        <v>1899</v>
      </c>
      <c r="E829" s="43">
        <v>1975</v>
      </c>
      <c r="F829" s="43" t="s">
        <v>2131</v>
      </c>
      <c r="G829" s="56" t="s">
        <v>2097</v>
      </c>
      <c r="H829" s="43">
        <v>5</v>
      </c>
      <c r="I829" s="43">
        <v>6</v>
      </c>
      <c r="J829" s="43" t="s">
        <v>2131</v>
      </c>
      <c r="K829" s="45">
        <v>5881.68</v>
      </c>
      <c r="L829" s="45">
        <v>4416.5</v>
      </c>
      <c r="M829" s="517">
        <f>VLOOKUP(C829,'Раздел 2'!D:Q,14,0)</f>
        <v>9226481.4499999993</v>
      </c>
      <c r="N829" s="45">
        <f t="shared" si="66"/>
        <v>9226481.4499999993</v>
      </c>
      <c r="O829" s="45">
        <v>0</v>
      </c>
      <c r="P829" s="45">
        <v>0</v>
      </c>
      <c r="Q829" s="45">
        <v>0</v>
      </c>
      <c r="R829" s="57">
        <v>44927</v>
      </c>
      <c r="S829" s="57">
        <v>45291</v>
      </c>
      <c r="U829" s="143"/>
    </row>
    <row r="830" spans="1:21" ht="20.3" x14ac:dyDescent="0.35">
      <c r="A830" s="43">
        <f t="shared" si="67"/>
        <v>802</v>
      </c>
      <c r="B830" s="47" t="s">
        <v>569</v>
      </c>
      <c r="C830" s="43">
        <v>38676</v>
      </c>
      <c r="D830" s="43" t="s">
        <v>1899</v>
      </c>
      <c r="E830" s="43">
        <v>1991</v>
      </c>
      <c r="F830" s="43" t="s">
        <v>2131</v>
      </c>
      <c r="G830" s="56" t="s">
        <v>2097</v>
      </c>
      <c r="H830" s="43">
        <v>9</v>
      </c>
      <c r="I830" s="43">
        <v>1</v>
      </c>
      <c r="J830" s="43">
        <v>1</v>
      </c>
      <c r="K830" s="45">
        <v>2505.81</v>
      </c>
      <c r="L830" s="45">
        <v>1747.9</v>
      </c>
      <c r="M830" s="517">
        <f>VLOOKUP(C830,'Раздел 2'!D:Q,14,0)</f>
        <v>2367579.83</v>
      </c>
      <c r="N830" s="45">
        <f t="shared" si="66"/>
        <v>2367579.83</v>
      </c>
      <c r="O830" s="45">
        <v>0</v>
      </c>
      <c r="P830" s="45">
        <v>0</v>
      </c>
      <c r="Q830" s="45">
        <v>0</v>
      </c>
      <c r="R830" s="57">
        <v>44927</v>
      </c>
      <c r="S830" s="57">
        <v>45291</v>
      </c>
      <c r="U830" s="143"/>
    </row>
    <row r="831" spans="1:21" ht="20.3" x14ac:dyDescent="0.35">
      <c r="A831" s="43">
        <f t="shared" si="67"/>
        <v>803</v>
      </c>
      <c r="B831" s="47" t="s">
        <v>570</v>
      </c>
      <c r="C831" s="43">
        <v>38685</v>
      </c>
      <c r="D831" s="43" t="s">
        <v>1899</v>
      </c>
      <c r="E831" s="43">
        <v>1970</v>
      </c>
      <c r="F831" s="43" t="s">
        <v>2131</v>
      </c>
      <c r="G831" s="56" t="s">
        <v>2097</v>
      </c>
      <c r="H831" s="43">
        <v>5</v>
      </c>
      <c r="I831" s="43">
        <v>6</v>
      </c>
      <c r="J831" s="43" t="s">
        <v>2131</v>
      </c>
      <c r="K831" s="45">
        <v>5917.83</v>
      </c>
      <c r="L831" s="45">
        <v>4407.2000000000007</v>
      </c>
      <c r="M831" s="517">
        <f>VLOOKUP(C831,'Раздел 2'!D:Q,14,0)</f>
        <v>12389743.120000001</v>
      </c>
      <c r="N831" s="45">
        <f t="shared" si="66"/>
        <v>12389743.120000001</v>
      </c>
      <c r="O831" s="45">
        <v>0</v>
      </c>
      <c r="P831" s="45">
        <v>0</v>
      </c>
      <c r="Q831" s="45">
        <v>0</v>
      </c>
      <c r="R831" s="57">
        <v>44927</v>
      </c>
      <c r="S831" s="57">
        <v>45291</v>
      </c>
      <c r="U831" s="143"/>
    </row>
    <row r="832" spans="1:21" ht="20.3" x14ac:dyDescent="0.35">
      <c r="A832" s="43">
        <f t="shared" si="67"/>
        <v>804</v>
      </c>
      <c r="B832" s="47" t="s">
        <v>571</v>
      </c>
      <c r="C832" s="43">
        <v>38709</v>
      </c>
      <c r="D832" s="43" t="s">
        <v>1899</v>
      </c>
      <c r="E832" s="43">
        <v>1986</v>
      </c>
      <c r="F832" s="43" t="s">
        <v>2131</v>
      </c>
      <c r="G832" s="56" t="s">
        <v>2097</v>
      </c>
      <c r="H832" s="43">
        <v>9</v>
      </c>
      <c r="I832" s="43">
        <v>2</v>
      </c>
      <c r="J832" s="43">
        <v>2</v>
      </c>
      <c r="K832" s="45">
        <v>4512.5600000000004</v>
      </c>
      <c r="L832" s="45">
        <v>3387.1</v>
      </c>
      <c r="M832" s="517">
        <f>VLOOKUP(C832,'Раздел 2'!D:Q,14,0)</f>
        <v>10769186.029999999</v>
      </c>
      <c r="N832" s="45">
        <f t="shared" ref="N832:N857" si="68">M832</f>
        <v>10769186.029999999</v>
      </c>
      <c r="O832" s="45">
        <v>0</v>
      </c>
      <c r="P832" s="45">
        <v>0</v>
      </c>
      <c r="Q832" s="45">
        <v>0</v>
      </c>
      <c r="R832" s="57">
        <v>44927</v>
      </c>
      <c r="S832" s="57">
        <v>45291</v>
      </c>
      <c r="U832" s="143"/>
    </row>
    <row r="833" spans="1:21" ht="20.3" x14ac:dyDescent="0.35">
      <c r="A833" s="43">
        <f t="shared" si="67"/>
        <v>805</v>
      </c>
      <c r="B833" s="47" t="s">
        <v>572</v>
      </c>
      <c r="C833" s="43">
        <v>38710</v>
      </c>
      <c r="D833" s="43" t="s">
        <v>1899</v>
      </c>
      <c r="E833" s="43">
        <v>1983</v>
      </c>
      <c r="F833" s="43" t="s">
        <v>2131</v>
      </c>
      <c r="G833" s="56" t="s">
        <v>2097</v>
      </c>
      <c r="H833" s="43">
        <v>9</v>
      </c>
      <c r="I833" s="43">
        <v>3</v>
      </c>
      <c r="J833" s="43">
        <v>3</v>
      </c>
      <c r="K833" s="45">
        <v>8212.4599999999991</v>
      </c>
      <c r="L833" s="45">
        <v>6045.6</v>
      </c>
      <c r="M833" s="517">
        <f>VLOOKUP(C833,'Раздел 2'!D:Q,14,0)</f>
        <v>13345298.960000003</v>
      </c>
      <c r="N833" s="45">
        <f t="shared" si="68"/>
        <v>13345298.960000003</v>
      </c>
      <c r="O833" s="45">
        <v>0</v>
      </c>
      <c r="P833" s="45">
        <v>0</v>
      </c>
      <c r="Q833" s="45">
        <v>0</v>
      </c>
      <c r="R833" s="57">
        <v>44927</v>
      </c>
      <c r="S833" s="57">
        <v>45291</v>
      </c>
      <c r="U833" s="143"/>
    </row>
    <row r="834" spans="1:21" ht="20.3" x14ac:dyDescent="0.35">
      <c r="A834" s="43">
        <f t="shared" si="67"/>
        <v>806</v>
      </c>
      <c r="B834" s="47" t="s">
        <v>573</v>
      </c>
      <c r="C834" s="43">
        <v>38713</v>
      </c>
      <c r="D834" s="43" t="s">
        <v>1899</v>
      </c>
      <c r="E834" s="43">
        <v>1979</v>
      </c>
      <c r="F834" s="43" t="s">
        <v>2131</v>
      </c>
      <c r="G834" s="56" t="s">
        <v>2097</v>
      </c>
      <c r="H834" s="43">
        <v>9</v>
      </c>
      <c r="I834" s="43">
        <v>5</v>
      </c>
      <c r="J834" s="43">
        <v>5</v>
      </c>
      <c r="K834" s="45">
        <v>13864.15</v>
      </c>
      <c r="L834" s="45">
        <v>10227.19</v>
      </c>
      <c r="M834" s="517">
        <f>VLOOKUP(C834,'Раздел 2'!D:Q,14,0)</f>
        <v>20522687.110000003</v>
      </c>
      <c r="N834" s="45">
        <f t="shared" si="68"/>
        <v>20522687.110000003</v>
      </c>
      <c r="O834" s="45">
        <v>0</v>
      </c>
      <c r="P834" s="45">
        <v>0</v>
      </c>
      <c r="Q834" s="45">
        <v>0</v>
      </c>
      <c r="R834" s="57">
        <v>44927</v>
      </c>
      <c r="S834" s="57">
        <v>45291</v>
      </c>
      <c r="U834" s="143"/>
    </row>
    <row r="835" spans="1:21" ht="20.3" x14ac:dyDescent="0.35">
      <c r="A835" s="43">
        <f t="shared" si="67"/>
        <v>807</v>
      </c>
      <c r="B835" s="47" t="s">
        <v>574</v>
      </c>
      <c r="C835" s="43">
        <v>38714</v>
      </c>
      <c r="D835" s="43" t="s">
        <v>1899</v>
      </c>
      <c r="E835" s="43">
        <v>1988</v>
      </c>
      <c r="F835" s="43" t="s">
        <v>2131</v>
      </c>
      <c r="G835" s="56" t="s">
        <v>2097</v>
      </c>
      <c r="H835" s="43">
        <v>9</v>
      </c>
      <c r="I835" s="43">
        <v>1</v>
      </c>
      <c r="J835" s="43">
        <v>1</v>
      </c>
      <c r="K835" s="45">
        <v>3877.4</v>
      </c>
      <c r="L835" s="45">
        <v>3324.3</v>
      </c>
      <c r="M835" s="517">
        <f>VLOOKUP(C835,'Раздел 2'!D:Q,14,0)</f>
        <v>10501890.920000002</v>
      </c>
      <c r="N835" s="45">
        <f t="shared" si="68"/>
        <v>10501890.920000002</v>
      </c>
      <c r="O835" s="45">
        <v>0</v>
      </c>
      <c r="P835" s="45">
        <v>0</v>
      </c>
      <c r="Q835" s="45">
        <v>0</v>
      </c>
      <c r="R835" s="57">
        <v>44927</v>
      </c>
      <c r="S835" s="57">
        <v>45291</v>
      </c>
      <c r="U835" s="143"/>
    </row>
    <row r="836" spans="1:21" ht="20.3" x14ac:dyDescent="0.35">
      <c r="A836" s="43">
        <f t="shared" si="67"/>
        <v>808</v>
      </c>
      <c r="B836" s="47" t="s">
        <v>575</v>
      </c>
      <c r="C836" s="43">
        <v>38764</v>
      </c>
      <c r="D836" s="43" t="s">
        <v>1899</v>
      </c>
      <c r="E836" s="43">
        <v>1986</v>
      </c>
      <c r="F836" s="43" t="s">
        <v>2131</v>
      </c>
      <c r="G836" s="56" t="s">
        <v>2097</v>
      </c>
      <c r="H836" s="43">
        <v>9</v>
      </c>
      <c r="I836" s="43">
        <v>3</v>
      </c>
      <c r="J836" s="43">
        <v>3</v>
      </c>
      <c r="K836" s="45">
        <v>8033.97</v>
      </c>
      <c r="L836" s="45">
        <v>7076.7</v>
      </c>
      <c r="M836" s="517">
        <f>VLOOKUP(C836,'Раздел 2'!D:Q,14,0)</f>
        <v>7096908.3899999997</v>
      </c>
      <c r="N836" s="45">
        <f t="shared" si="68"/>
        <v>7096908.3899999997</v>
      </c>
      <c r="O836" s="45">
        <v>0</v>
      </c>
      <c r="P836" s="45">
        <v>0</v>
      </c>
      <c r="Q836" s="45">
        <v>0</v>
      </c>
      <c r="R836" s="57">
        <v>44927</v>
      </c>
      <c r="S836" s="57">
        <v>45291</v>
      </c>
      <c r="U836" s="143"/>
    </row>
    <row r="837" spans="1:21" ht="20.3" x14ac:dyDescent="0.35">
      <c r="A837" s="43">
        <f t="shared" si="67"/>
        <v>809</v>
      </c>
      <c r="B837" s="47" t="s">
        <v>576</v>
      </c>
      <c r="C837" s="43">
        <v>38797</v>
      </c>
      <c r="D837" s="43" t="s">
        <v>1899</v>
      </c>
      <c r="E837" s="43">
        <v>1987</v>
      </c>
      <c r="F837" s="43" t="s">
        <v>2131</v>
      </c>
      <c r="G837" s="56" t="s">
        <v>2097</v>
      </c>
      <c r="H837" s="43">
        <v>9</v>
      </c>
      <c r="I837" s="43">
        <v>4</v>
      </c>
      <c r="J837" s="43" t="s">
        <v>2131</v>
      </c>
      <c r="K837" s="45">
        <v>10660.94</v>
      </c>
      <c r="L837" s="45">
        <v>7936.7999999999993</v>
      </c>
      <c r="M837" s="517">
        <f>VLOOKUP(C837,'Раздел 2'!D:Q,14,0)</f>
        <v>18295248.140000001</v>
      </c>
      <c r="N837" s="45">
        <f t="shared" si="68"/>
        <v>18295248.140000001</v>
      </c>
      <c r="O837" s="45">
        <v>0</v>
      </c>
      <c r="P837" s="45">
        <v>0</v>
      </c>
      <c r="Q837" s="45">
        <v>0</v>
      </c>
      <c r="R837" s="57">
        <v>44927</v>
      </c>
      <c r="S837" s="57">
        <v>45291</v>
      </c>
      <c r="U837" s="143"/>
    </row>
    <row r="838" spans="1:21" ht="20.3" x14ac:dyDescent="0.35">
      <c r="A838" s="43">
        <f t="shared" si="67"/>
        <v>810</v>
      </c>
      <c r="B838" s="47" t="s">
        <v>577</v>
      </c>
      <c r="C838" s="43">
        <v>38811</v>
      </c>
      <c r="D838" s="43" t="s">
        <v>1899</v>
      </c>
      <c r="E838" s="43">
        <v>1985</v>
      </c>
      <c r="F838" s="43" t="s">
        <v>2131</v>
      </c>
      <c r="G838" s="56" t="s">
        <v>2097</v>
      </c>
      <c r="H838" s="43">
        <v>9</v>
      </c>
      <c r="I838" s="43">
        <v>3</v>
      </c>
      <c r="J838" s="43" t="s">
        <v>2131</v>
      </c>
      <c r="K838" s="45">
        <v>8335.1</v>
      </c>
      <c r="L838" s="45">
        <v>6250.8</v>
      </c>
      <c r="M838" s="517">
        <f>VLOOKUP(C838,'Раздел 2'!D:Q,14,0)</f>
        <v>10764578.130000001</v>
      </c>
      <c r="N838" s="45">
        <f t="shared" si="68"/>
        <v>10764578.130000001</v>
      </c>
      <c r="O838" s="45">
        <v>0</v>
      </c>
      <c r="P838" s="45">
        <v>0</v>
      </c>
      <c r="Q838" s="45">
        <v>0</v>
      </c>
      <c r="R838" s="57">
        <v>44927</v>
      </c>
      <c r="S838" s="57">
        <v>45291</v>
      </c>
      <c r="U838" s="143"/>
    </row>
    <row r="839" spans="1:21" ht="20.3" x14ac:dyDescent="0.35">
      <c r="A839" s="43">
        <f t="shared" si="67"/>
        <v>811</v>
      </c>
      <c r="B839" s="47" t="s">
        <v>578</v>
      </c>
      <c r="C839" s="43">
        <v>38730</v>
      </c>
      <c r="D839" s="43" t="s">
        <v>1899</v>
      </c>
      <c r="E839" s="43">
        <v>1988</v>
      </c>
      <c r="F839" s="43" t="s">
        <v>2131</v>
      </c>
      <c r="G839" s="56" t="s">
        <v>2097</v>
      </c>
      <c r="H839" s="43">
        <v>9</v>
      </c>
      <c r="I839" s="43">
        <v>8</v>
      </c>
      <c r="J839" s="43" t="s">
        <v>2131</v>
      </c>
      <c r="K839" s="45">
        <v>21930.6</v>
      </c>
      <c r="L839" s="45">
        <v>16678.900000000001</v>
      </c>
      <c r="M839" s="517">
        <f>VLOOKUP(C839,'Раздел 2'!D:Q,14,0)</f>
        <v>48065481.920000002</v>
      </c>
      <c r="N839" s="45">
        <f t="shared" si="68"/>
        <v>48065481.920000002</v>
      </c>
      <c r="O839" s="45">
        <v>0</v>
      </c>
      <c r="P839" s="45">
        <v>0</v>
      </c>
      <c r="Q839" s="45">
        <v>0</v>
      </c>
      <c r="R839" s="57">
        <v>44927</v>
      </c>
      <c r="S839" s="57">
        <v>45291</v>
      </c>
      <c r="U839" s="143"/>
    </row>
    <row r="840" spans="1:21" ht="20.3" x14ac:dyDescent="0.35">
      <c r="A840" s="43">
        <f t="shared" si="67"/>
        <v>812</v>
      </c>
      <c r="B840" s="47" t="s">
        <v>579</v>
      </c>
      <c r="C840" s="43">
        <v>38740</v>
      </c>
      <c r="D840" s="43" t="s">
        <v>1899</v>
      </c>
      <c r="E840" s="43">
        <v>1973</v>
      </c>
      <c r="F840" s="43" t="s">
        <v>2131</v>
      </c>
      <c r="G840" s="56" t="s">
        <v>2097</v>
      </c>
      <c r="H840" s="43">
        <v>5</v>
      </c>
      <c r="I840" s="43">
        <v>6</v>
      </c>
      <c r="J840" s="43" t="s">
        <v>2131</v>
      </c>
      <c r="K840" s="45">
        <v>5899.55</v>
      </c>
      <c r="L840" s="45">
        <v>4514.5099999999993</v>
      </c>
      <c r="M840" s="517">
        <f>VLOOKUP(C840,'Раздел 2'!D:Q,14,0)</f>
        <v>11747899.740000002</v>
      </c>
      <c r="N840" s="45">
        <f t="shared" si="68"/>
        <v>11747899.740000002</v>
      </c>
      <c r="O840" s="45">
        <v>0</v>
      </c>
      <c r="P840" s="45">
        <v>0</v>
      </c>
      <c r="Q840" s="45">
        <v>0</v>
      </c>
      <c r="R840" s="57">
        <v>44927</v>
      </c>
      <c r="S840" s="57">
        <v>45291</v>
      </c>
      <c r="U840" s="143"/>
    </row>
    <row r="841" spans="1:21" ht="20.3" x14ac:dyDescent="0.35">
      <c r="A841" s="43">
        <f t="shared" si="67"/>
        <v>813</v>
      </c>
      <c r="B841" s="47" t="s">
        <v>580</v>
      </c>
      <c r="C841" s="43">
        <v>38758</v>
      </c>
      <c r="D841" s="43" t="s">
        <v>1899</v>
      </c>
      <c r="E841" s="43">
        <v>1992</v>
      </c>
      <c r="F841" s="43" t="s">
        <v>2131</v>
      </c>
      <c r="G841" s="56" t="s">
        <v>2097</v>
      </c>
      <c r="H841" s="43">
        <v>9</v>
      </c>
      <c r="I841" s="43">
        <v>3</v>
      </c>
      <c r="J841" s="43">
        <v>3</v>
      </c>
      <c r="K841" s="45">
        <v>8106.1</v>
      </c>
      <c r="L841" s="45">
        <v>5824</v>
      </c>
      <c r="M841" s="517">
        <f>VLOOKUP(C841,'Раздел 2'!D:Q,14,0)</f>
        <v>7630581.4799999995</v>
      </c>
      <c r="N841" s="45">
        <f t="shared" si="68"/>
        <v>7630581.4799999995</v>
      </c>
      <c r="O841" s="45">
        <v>0</v>
      </c>
      <c r="P841" s="45">
        <v>0</v>
      </c>
      <c r="Q841" s="45">
        <v>0</v>
      </c>
      <c r="R841" s="57">
        <v>44927</v>
      </c>
      <c r="S841" s="57">
        <v>45291</v>
      </c>
      <c r="U841" s="143"/>
    </row>
    <row r="842" spans="1:21" ht="20.3" x14ac:dyDescent="0.35">
      <c r="A842" s="43">
        <f t="shared" si="67"/>
        <v>814</v>
      </c>
      <c r="B842" s="47" t="s">
        <v>581</v>
      </c>
      <c r="C842" s="43">
        <v>38742</v>
      </c>
      <c r="D842" s="43" t="s">
        <v>1899</v>
      </c>
      <c r="E842" s="43">
        <v>1987</v>
      </c>
      <c r="F842" s="43" t="s">
        <v>2131</v>
      </c>
      <c r="G842" s="56" t="s">
        <v>2097</v>
      </c>
      <c r="H842" s="43">
        <v>9</v>
      </c>
      <c r="I842" s="43">
        <v>2</v>
      </c>
      <c r="J842" s="43" t="s">
        <v>2131</v>
      </c>
      <c r="K842" s="45">
        <v>5649.68</v>
      </c>
      <c r="L842" s="45">
        <v>3974.6</v>
      </c>
      <c r="M842" s="517">
        <f>VLOOKUP(C842,'Раздел 2'!D:Q,14,0)</f>
        <v>9525224.1399999987</v>
      </c>
      <c r="N842" s="45">
        <f t="shared" si="68"/>
        <v>9525224.1399999987</v>
      </c>
      <c r="O842" s="45">
        <v>0</v>
      </c>
      <c r="P842" s="45">
        <v>0</v>
      </c>
      <c r="Q842" s="45">
        <v>0</v>
      </c>
      <c r="R842" s="57">
        <v>44927</v>
      </c>
      <c r="S842" s="57">
        <v>45291</v>
      </c>
      <c r="U842" s="143"/>
    </row>
    <row r="843" spans="1:21" ht="20.3" x14ac:dyDescent="0.35">
      <c r="A843" s="43">
        <f t="shared" si="67"/>
        <v>815</v>
      </c>
      <c r="B843" s="47" t="s">
        <v>582</v>
      </c>
      <c r="C843" s="43">
        <v>38747</v>
      </c>
      <c r="D843" s="43" t="s">
        <v>1899</v>
      </c>
      <c r="E843" s="43">
        <v>1974</v>
      </c>
      <c r="F843" s="43" t="s">
        <v>2131</v>
      </c>
      <c r="G843" s="56" t="s">
        <v>2097</v>
      </c>
      <c r="H843" s="43">
        <v>5</v>
      </c>
      <c r="I843" s="43">
        <v>6</v>
      </c>
      <c r="J843" s="43" t="s">
        <v>2131</v>
      </c>
      <c r="K843" s="45">
        <v>5851.12</v>
      </c>
      <c r="L843" s="45">
        <v>4368.53</v>
      </c>
      <c r="M843" s="517">
        <f>VLOOKUP(C843,'Раздел 2'!D:Q,14,0)</f>
        <v>9898461.6399999987</v>
      </c>
      <c r="N843" s="45">
        <f t="shared" si="68"/>
        <v>9898461.6399999987</v>
      </c>
      <c r="O843" s="45">
        <v>0</v>
      </c>
      <c r="P843" s="45">
        <v>0</v>
      </c>
      <c r="Q843" s="45">
        <v>0</v>
      </c>
      <c r="R843" s="57">
        <v>44927</v>
      </c>
      <c r="S843" s="57">
        <v>45291</v>
      </c>
      <c r="U843" s="143"/>
    </row>
    <row r="844" spans="1:21" ht="20.3" x14ac:dyDescent="0.35">
      <c r="A844" s="43">
        <f t="shared" si="67"/>
        <v>816</v>
      </c>
      <c r="B844" s="47" t="s">
        <v>583</v>
      </c>
      <c r="C844" s="43">
        <v>38833</v>
      </c>
      <c r="D844" s="43" t="s">
        <v>1899</v>
      </c>
      <c r="E844" s="43">
        <v>1972</v>
      </c>
      <c r="F844" s="43" t="s">
        <v>2131</v>
      </c>
      <c r="G844" s="56" t="s">
        <v>2097</v>
      </c>
      <c r="H844" s="43">
        <v>5</v>
      </c>
      <c r="I844" s="43">
        <v>6</v>
      </c>
      <c r="J844" s="43" t="s">
        <v>2131</v>
      </c>
      <c r="K844" s="45">
        <v>5860.76</v>
      </c>
      <c r="L844" s="45">
        <v>4417.2000000000007</v>
      </c>
      <c r="M844" s="517">
        <f>VLOOKUP(C844,'Раздел 2'!D:Q,14,0)</f>
        <v>9530475.8699999992</v>
      </c>
      <c r="N844" s="45">
        <f t="shared" si="68"/>
        <v>9530475.8699999992</v>
      </c>
      <c r="O844" s="45">
        <v>0</v>
      </c>
      <c r="P844" s="45">
        <v>0</v>
      </c>
      <c r="Q844" s="45">
        <v>0</v>
      </c>
      <c r="R844" s="57">
        <v>44927</v>
      </c>
      <c r="S844" s="57">
        <v>45291</v>
      </c>
      <c r="U844" s="143"/>
    </row>
    <row r="845" spans="1:21" ht="20.3" x14ac:dyDescent="0.35">
      <c r="A845" s="43">
        <f t="shared" si="67"/>
        <v>817</v>
      </c>
      <c r="B845" s="47" t="s">
        <v>584</v>
      </c>
      <c r="C845" s="43">
        <v>38836</v>
      </c>
      <c r="D845" s="43" t="s">
        <v>1899</v>
      </c>
      <c r="E845" s="43">
        <v>1986</v>
      </c>
      <c r="F845" s="43" t="s">
        <v>2131</v>
      </c>
      <c r="G845" s="56" t="s">
        <v>2097</v>
      </c>
      <c r="H845" s="43">
        <v>9</v>
      </c>
      <c r="I845" s="43">
        <v>1</v>
      </c>
      <c r="J845" s="43">
        <v>1</v>
      </c>
      <c r="K845" s="45">
        <v>3576.1</v>
      </c>
      <c r="L845" s="45">
        <v>2352.1</v>
      </c>
      <c r="M845" s="517">
        <f>VLOOKUP(C845,'Раздел 2'!D:Q,14,0)</f>
        <v>2352089.8800000004</v>
      </c>
      <c r="N845" s="45">
        <f t="shared" si="68"/>
        <v>2352089.8800000004</v>
      </c>
      <c r="O845" s="45">
        <v>0</v>
      </c>
      <c r="P845" s="45">
        <v>0</v>
      </c>
      <c r="Q845" s="45">
        <v>0</v>
      </c>
      <c r="R845" s="57">
        <v>44927</v>
      </c>
      <c r="S845" s="57">
        <v>45291</v>
      </c>
      <c r="U845" s="143"/>
    </row>
    <row r="846" spans="1:21" ht="20.3" x14ac:dyDescent="0.35">
      <c r="A846" s="43">
        <f t="shared" si="67"/>
        <v>818</v>
      </c>
      <c r="B846" s="47" t="s">
        <v>585</v>
      </c>
      <c r="C846" s="43">
        <v>38837</v>
      </c>
      <c r="D846" s="43" t="s">
        <v>1899</v>
      </c>
      <c r="E846" s="43">
        <v>1986</v>
      </c>
      <c r="F846" s="43" t="s">
        <v>2131</v>
      </c>
      <c r="G846" s="56" t="s">
        <v>2097</v>
      </c>
      <c r="H846" s="43">
        <v>9</v>
      </c>
      <c r="I846" s="43">
        <v>1</v>
      </c>
      <c r="J846" s="43" t="s">
        <v>2131</v>
      </c>
      <c r="K846" s="45">
        <v>3551.8</v>
      </c>
      <c r="L846" s="45">
        <v>2359.1999999999998</v>
      </c>
      <c r="M846" s="517">
        <f>VLOOKUP(C846,'Раздел 2'!D:Q,14,0)</f>
        <v>5450220.9399999995</v>
      </c>
      <c r="N846" s="45">
        <f t="shared" si="68"/>
        <v>5450220.9399999995</v>
      </c>
      <c r="O846" s="45">
        <v>0</v>
      </c>
      <c r="P846" s="45">
        <v>0</v>
      </c>
      <c r="Q846" s="45">
        <v>0</v>
      </c>
      <c r="R846" s="57">
        <v>44927</v>
      </c>
      <c r="S846" s="57">
        <v>45291</v>
      </c>
      <c r="U846" s="143"/>
    </row>
    <row r="847" spans="1:21" ht="20.3" x14ac:dyDescent="0.35">
      <c r="A847" s="43">
        <f t="shared" si="67"/>
        <v>819</v>
      </c>
      <c r="B847" s="47" t="s">
        <v>586</v>
      </c>
      <c r="C847" s="43">
        <v>38825</v>
      </c>
      <c r="D847" s="43" t="s">
        <v>1899</v>
      </c>
      <c r="E847" s="43">
        <v>1990</v>
      </c>
      <c r="F847" s="43" t="s">
        <v>2131</v>
      </c>
      <c r="G847" s="56" t="s">
        <v>2097</v>
      </c>
      <c r="H847" s="43">
        <v>9</v>
      </c>
      <c r="I847" s="43">
        <v>1</v>
      </c>
      <c r="J847" s="43">
        <v>1</v>
      </c>
      <c r="K847" s="45">
        <v>2640.9</v>
      </c>
      <c r="L847" s="45">
        <v>1892.5</v>
      </c>
      <c r="M847" s="517">
        <f>VLOOKUP(C847,'Раздел 2'!D:Q,14,0)</f>
        <v>2557131.5599999996</v>
      </c>
      <c r="N847" s="45">
        <f t="shared" si="68"/>
        <v>2557131.5599999996</v>
      </c>
      <c r="O847" s="45">
        <v>0</v>
      </c>
      <c r="P847" s="45">
        <v>0</v>
      </c>
      <c r="Q847" s="45">
        <v>0</v>
      </c>
      <c r="R847" s="57">
        <v>44927</v>
      </c>
      <c r="S847" s="57">
        <v>45291</v>
      </c>
      <c r="U847" s="143"/>
    </row>
    <row r="848" spans="1:21" ht="20.3" x14ac:dyDescent="0.35">
      <c r="A848" s="43">
        <f t="shared" si="67"/>
        <v>820</v>
      </c>
      <c r="B848" s="47" t="s">
        <v>587</v>
      </c>
      <c r="C848" s="43">
        <v>38830</v>
      </c>
      <c r="D848" s="43" t="s">
        <v>1899</v>
      </c>
      <c r="E848" s="43">
        <v>1990</v>
      </c>
      <c r="F848" s="43" t="s">
        <v>2131</v>
      </c>
      <c r="G848" s="56" t="s">
        <v>2097</v>
      </c>
      <c r="H848" s="43">
        <v>9</v>
      </c>
      <c r="I848" s="43">
        <v>1</v>
      </c>
      <c r="J848" s="43">
        <v>1</v>
      </c>
      <c r="K848" s="45">
        <v>2629.2</v>
      </c>
      <c r="L848" s="45">
        <v>1901</v>
      </c>
      <c r="M848" s="517">
        <f>VLOOKUP(C848,'Раздел 2'!D:Q,14,0)</f>
        <v>2557114.69</v>
      </c>
      <c r="N848" s="45">
        <f t="shared" si="68"/>
        <v>2557114.69</v>
      </c>
      <c r="O848" s="45">
        <v>0</v>
      </c>
      <c r="P848" s="45">
        <v>0</v>
      </c>
      <c r="Q848" s="45">
        <v>0</v>
      </c>
      <c r="R848" s="57">
        <v>44927</v>
      </c>
      <c r="S848" s="57">
        <v>45291</v>
      </c>
      <c r="U848" s="143"/>
    </row>
    <row r="849" spans="1:21" ht="20.3" x14ac:dyDescent="0.35">
      <c r="A849" s="43">
        <f t="shared" si="67"/>
        <v>821</v>
      </c>
      <c r="B849" s="47" t="s">
        <v>589</v>
      </c>
      <c r="C849" s="43">
        <v>38858</v>
      </c>
      <c r="D849" s="43" t="s">
        <v>1899</v>
      </c>
      <c r="E849" s="43">
        <v>1990</v>
      </c>
      <c r="F849" s="43" t="s">
        <v>2131</v>
      </c>
      <c r="G849" s="56" t="s">
        <v>2097</v>
      </c>
      <c r="H849" s="43">
        <v>9</v>
      </c>
      <c r="I849" s="43">
        <v>5</v>
      </c>
      <c r="J849" s="43">
        <v>5</v>
      </c>
      <c r="K849" s="45">
        <v>15166.3</v>
      </c>
      <c r="L849" s="45">
        <v>10294.91</v>
      </c>
      <c r="M849" s="517">
        <f>VLOOKUP(C849,'Раздел 2'!D:Q,14,0)</f>
        <v>11855058.640000001</v>
      </c>
      <c r="N849" s="45">
        <f t="shared" si="68"/>
        <v>11855058.640000001</v>
      </c>
      <c r="O849" s="45">
        <v>0</v>
      </c>
      <c r="P849" s="45">
        <v>0</v>
      </c>
      <c r="Q849" s="45">
        <v>0</v>
      </c>
      <c r="R849" s="57">
        <v>44927</v>
      </c>
      <c r="S849" s="57">
        <v>45291</v>
      </c>
      <c r="U849" s="143"/>
    </row>
    <row r="850" spans="1:21" ht="20.3" x14ac:dyDescent="0.35">
      <c r="A850" s="43">
        <f t="shared" si="67"/>
        <v>822</v>
      </c>
      <c r="B850" s="47" t="s">
        <v>590</v>
      </c>
      <c r="C850" s="43">
        <v>38854</v>
      </c>
      <c r="D850" s="43" t="s">
        <v>1899</v>
      </c>
      <c r="E850" s="43">
        <v>1974</v>
      </c>
      <c r="F850" s="43" t="s">
        <v>2131</v>
      </c>
      <c r="G850" s="56" t="s">
        <v>2097</v>
      </c>
      <c r="H850" s="43">
        <v>5</v>
      </c>
      <c r="I850" s="43">
        <v>6</v>
      </c>
      <c r="J850" s="43" t="s">
        <v>2131</v>
      </c>
      <c r="K850" s="45">
        <v>5855.75</v>
      </c>
      <c r="L850" s="45">
        <v>4376.7</v>
      </c>
      <c r="M850" s="517">
        <f>VLOOKUP(C850,'Раздел 2'!D:Q,14,0)</f>
        <v>11313884.810000001</v>
      </c>
      <c r="N850" s="45">
        <f t="shared" si="68"/>
        <v>11313884.810000001</v>
      </c>
      <c r="O850" s="45">
        <v>0</v>
      </c>
      <c r="P850" s="45">
        <v>0</v>
      </c>
      <c r="Q850" s="45">
        <v>0</v>
      </c>
      <c r="R850" s="57">
        <v>44927</v>
      </c>
      <c r="S850" s="57">
        <v>45291</v>
      </c>
      <c r="U850" s="143"/>
    </row>
    <row r="851" spans="1:21" ht="20.3" x14ac:dyDescent="0.35">
      <c r="A851" s="43">
        <f t="shared" si="67"/>
        <v>823</v>
      </c>
      <c r="B851" s="47" t="s">
        <v>591</v>
      </c>
      <c r="C851" s="43">
        <v>38867</v>
      </c>
      <c r="D851" s="43" t="s">
        <v>1899</v>
      </c>
      <c r="E851" s="43">
        <v>1991</v>
      </c>
      <c r="F851" s="43" t="s">
        <v>2131</v>
      </c>
      <c r="G851" s="56" t="s">
        <v>2097</v>
      </c>
      <c r="H851" s="43">
        <v>9</v>
      </c>
      <c r="I851" s="43">
        <v>6</v>
      </c>
      <c r="J851" s="43">
        <v>6</v>
      </c>
      <c r="K851" s="45">
        <v>17748.8</v>
      </c>
      <c r="L851" s="45">
        <v>12407</v>
      </c>
      <c r="M851" s="517">
        <f>VLOOKUP(C851,'Раздел 2'!D:Q,14,0)</f>
        <v>14168223.67</v>
      </c>
      <c r="N851" s="45">
        <f t="shared" si="68"/>
        <v>14168223.67</v>
      </c>
      <c r="O851" s="45">
        <v>0</v>
      </c>
      <c r="P851" s="45">
        <v>0</v>
      </c>
      <c r="Q851" s="45">
        <v>0</v>
      </c>
      <c r="R851" s="57">
        <v>44927</v>
      </c>
      <c r="S851" s="57">
        <v>45291</v>
      </c>
      <c r="U851" s="143"/>
    </row>
    <row r="852" spans="1:21" ht="20.3" x14ac:dyDescent="0.35">
      <c r="A852" s="43">
        <f t="shared" si="67"/>
        <v>824</v>
      </c>
      <c r="B852" s="47" t="s">
        <v>592</v>
      </c>
      <c r="C852" s="43">
        <v>38869</v>
      </c>
      <c r="D852" s="43" t="s">
        <v>1899</v>
      </c>
      <c r="E852" s="43">
        <v>1992</v>
      </c>
      <c r="F852" s="43" t="s">
        <v>2131</v>
      </c>
      <c r="G852" s="56" t="s">
        <v>2097</v>
      </c>
      <c r="H852" s="43">
        <v>9</v>
      </c>
      <c r="I852" s="43">
        <v>6</v>
      </c>
      <c r="J852" s="43">
        <v>6</v>
      </c>
      <c r="K852" s="45">
        <v>17690.099999999999</v>
      </c>
      <c r="L852" s="45">
        <v>12124</v>
      </c>
      <c r="M852" s="517">
        <f>VLOOKUP(C852,'Раздел 2'!D:Q,14,0)</f>
        <v>14197065.989999998</v>
      </c>
      <c r="N852" s="45">
        <f t="shared" si="68"/>
        <v>14197065.989999998</v>
      </c>
      <c r="O852" s="45">
        <v>0</v>
      </c>
      <c r="P852" s="45">
        <v>0</v>
      </c>
      <c r="Q852" s="45">
        <v>0</v>
      </c>
      <c r="R852" s="57">
        <v>44927</v>
      </c>
      <c r="S852" s="57">
        <v>45291</v>
      </c>
      <c r="U852" s="143"/>
    </row>
    <row r="853" spans="1:21" ht="20.3" x14ac:dyDescent="0.35">
      <c r="A853" s="43">
        <f t="shared" si="67"/>
        <v>825</v>
      </c>
      <c r="B853" s="47" t="s">
        <v>593</v>
      </c>
      <c r="C853" s="43">
        <v>38879</v>
      </c>
      <c r="D853" s="43" t="s">
        <v>1899</v>
      </c>
      <c r="E853" s="43">
        <v>1991</v>
      </c>
      <c r="F853" s="43" t="s">
        <v>2131</v>
      </c>
      <c r="G853" s="56" t="s">
        <v>2097</v>
      </c>
      <c r="H853" s="43">
        <v>9</v>
      </c>
      <c r="I853" s="43">
        <v>3</v>
      </c>
      <c r="J853" s="43">
        <v>3</v>
      </c>
      <c r="K853" s="45">
        <v>7495.2</v>
      </c>
      <c r="L853" s="45">
        <v>5262.8</v>
      </c>
      <c r="M853" s="517">
        <f>VLOOKUP(C853,'Раздел 2'!D:Q,14,0)</f>
        <v>7074084.5800000001</v>
      </c>
      <c r="N853" s="45">
        <f t="shared" si="68"/>
        <v>7074084.5800000001</v>
      </c>
      <c r="O853" s="45">
        <v>0</v>
      </c>
      <c r="P853" s="45">
        <v>0</v>
      </c>
      <c r="Q853" s="45">
        <v>0</v>
      </c>
      <c r="R853" s="57">
        <v>44927</v>
      </c>
      <c r="S853" s="57">
        <v>45291</v>
      </c>
      <c r="U853" s="143"/>
    </row>
    <row r="854" spans="1:21" ht="20.3" x14ac:dyDescent="0.35">
      <c r="A854" s="43">
        <f>A853+1</f>
        <v>826</v>
      </c>
      <c r="B854" s="47" t="s">
        <v>1749</v>
      </c>
      <c r="C854" s="43">
        <v>38798</v>
      </c>
      <c r="D854" s="43" t="s">
        <v>1899</v>
      </c>
      <c r="E854" s="43">
        <v>1981</v>
      </c>
      <c r="F854" s="43" t="s">
        <v>2131</v>
      </c>
      <c r="G854" s="56" t="s">
        <v>2097</v>
      </c>
      <c r="H854" s="43">
        <v>9</v>
      </c>
      <c r="I854" s="43">
        <v>1</v>
      </c>
      <c r="J854" s="43">
        <v>1</v>
      </c>
      <c r="K854" s="45">
        <v>2747.7</v>
      </c>
      <c r="L854" s="45">
        <v>2082.6999999999998</v>
      </c>
      <c r="M854" s="517">
        <f>VLOOKUP(C854,'Раздел 2'!D:Q,14,0)</f>
        <v>2035655.79</v>
      </c>
      <c r="N854" s="45">
        <f t="shared" si="68"/>
        <v>2035655.79</v>
      </c>
      <c r="O854" s="45">
        <v>0</v>
      </c>
      <c r="P854" s="45">
        <v>0</v>
      </c>
      <c r="Q854" s="45">
        <v>0</v>
      </c>
      <c r="R854" s="57">
        <v>44927</v>
      </c>
      <c r="S854" s="57">
        <v>45291</v>
      </c>
      <c r="U854" s="143"/>
    </row>
    <row r="855" spans="1:21" ht="20.3" x14ac:dyDescent="0.35">
      <c r="A855" s="43">
        <f t="shared" si="67"/>
        <v>827</v>
      </c>
      <c r="B855" s="47" t="s">
        <v>1869</v>
      </c>
      <c r="C855" s="43">
        <v>38856</v>
      </c>
      <c r="D855" s="43" t="s">
        <v>1899</v>
      </c>
      <c r="E855" s="43">
        <v>1969</v>
      </c>
      <c r="F855" s="43" t="s">
        <v>2131</v>
      </c>
      <c r="G855" s="56" t="s">
        <v>2097</v>
      </c>
      <c r="H855" s="43">
        <v>5</v>
      </c>
      <c r="I855" s="43">
        <v>6</v>
      </c>
      <c r="J855" s="43" t="s">
        <v>2131</v>
      </c>
      <c r="K855" s="45">
        <v>5093.6000000000004</v>
      </c>
      <c r="L855" s="45">
        <v>4054.3</v>
      </c>
      <c r="M855" s="517">
        <f>VLOOKUP(C855,'Раздел 2'!D:Q,14,0)</f>
        <v>11023722.960000001</v>
      </c>
      <c r="N855" s="45">
        <f t="shared" si="68"/>
        <v>11023722.960000001</v>
      </c>
      <c r="O855" s="45">
        <v>0</v>
      </c>
      <c r="P855" s="45">
        <v>0</v>
      </c>
      <c r="Q855" s="45">
        <v>0</v>
      </c>
      <c r="R855" s="57">
        <v>44927</v>
      </c>
      <c r="S855" s="57">
        <v>45291</v>
      </c>
      <c r="U855" s="143"/>
    </row>
    <row r="856" spans="1:21" ht="20.3" x14ac:dyDescent="0.35">
      <c r="A856" s="43">
        <f t="shared" si="67"/>
        <v>828</v>
      </c>
      <c r="B856" s="47" t="s">
        <v>2269</v>
      </c>
      <c r="C856" s="43">
        <v>38598</v>
      </c>
      <c r="D856" s="43" t="s">
        <v>1899</v>
      </c>
      <c r="E856" s="43">
        <v>1980</v>
      </c>
      <c r="F856" s="43" t="s">
        <v>2131</v>
      </c>
      <c r="G856" s="56" t="s">
        <v>2097</v>
      </c>
      <c r="H856" s="43">
        <v>9</v>
      </c>
      <c r="I856" s="43">
        <v>1</v>
      </c>
      <c r="J856" s="43" t="s">
        <v>2131</v>
      </c>
      <c r="K856" s="45">
        <v>2791.88</v>
      </c>
      <c r="L856" s="45">
        <v>2102.3000000000002</v>
      </c>
      <c r="M856" s="517">
        <f>VLOOKUP(C856,'Раздел 2'!D:Q,14,0)</f>
        <v>1832401.44</v>
      </c>
      <c r="N856" s="45">
        <f t="shared" si="68"/>
        <v>1832401.44</v>
      </c>
      <c r="O856" s="45">
        <v>0</v>
      </c>
      <c r="P856" s="45">
        <v>0</v>
      </c>
      <c r="Q856" s="45">
        <v>0</v>
      </c>
      <c r="R856" s="57">
        <v>44927</v>
      </c>
      <c r="S856" s="57">
        <v>45291</v>
      </c>
      <c r="U856" s="143"/>
    </row>
    <row r="857" spans="1:21" ht="20.3" x14ac:dyDescent="0.35">
      <c r="A857" s="43">
        <f t="shared" si="67"/>
        <v>829</v>
      </c>
      <c r="B857" s="47" t="s">
        <v>2270</v>
      </c>
      <c r="C857" s="43">
        <v>38789</v>
      </c>
      <c r="D857" s="43" t="s">
        <v>1899</v>
      </c>
      <c r="E857" s="43">
        <v>1980</v>
      </c>
      <c r="F857" s="43" t="s">
        <v>2131</v>
      </c>
      <c r="G857" s="56" t="s">
        <v>2097</v>
      </c>
      <c r="H857" s="43">
        <v>9</v>
      </c>
      <c r="I857" s="43">
        <v>1</v>
      </c>
      <c r="J857" s="43" t="s">
        <v>2131</v>
      </c>
      <c r="K857" s="45">
        <v>2777.78</v>
      </c>
      <c r="L857" s="45">
        <v>2069.9</v>
      </c>
      <c r="M857" s="517">
        <f>VLOOKUP(C857,'Раздел 2'!D:Q,14,0)</f>
        <v>1878217.9</v>
      </c>
      <c r="N857" s="45">
        <f t="shared" si="68"/>
        <v>1878217.9</v>
      </c>
      <c r="O857" s="45">
        <v>0</v>
      </c>
      <c r="P857" s="45">
        <v>0</v>
      </c>
      <c r="Q857" s="45">
        <v>0</v>
      </c>
      <c r="R857" s="57">
        <v>44927</v>
      </c>
      <c r="S857" s="57">
        <v>45291</v>
      </c>
      <c r="U857" s="143"/>
    </row>
    <row r="858" spans="1:21" ht="20.3" x14ac:dyDescent="0.3">
      <c r="A858" s="46" t="s">
        <v>22</v>
      </c>
      <c r="B858" s="46"/>
      <c r="C858" s="403" t="s">
        <v>172</v>
      </c>
      <c r="D858" s="403" t="s">
        <v>172</v>
      </c>
      <c r="E858" s="403" t="s">
        <v>172</v>
      </c>
      <c r="F858" s="403" t="s">
        <v>172</v>
      </c>
      <c r="G858" s="403" t="s">
        <v>172</v>
      </c>
      <c r="H858" s="403" t="s">
        <v>172</v>
      </c>
      <c r="I858" s="403" t="s">
        <v>172</v>
      </c>
      <c r="J858" s="49">
        <f t="shared" ref="J858:Q858" si="69">SUM(J800:J857)</f>
        <v>104</v>
      </c>
      <c r="K858" s="49">
        <f t="shared" si="69"/>
        <v>422797.16999999987</v>
      </c>
      <c r="L858" s="49">
        <f t="shared" si="69"/>
        <v>310041.07000000007</v>
      </c>
      <c r="M858" s="518">
        <f t="shared" si="69"/>
        <v>636147341.9000001</v>
      </c>
      <c r="N858" s="49">
        <f t="shared" si="69"/>
        <v>636147341.9000001</v>
      </c>
      <c r="O858" s="49">
        <f t="shared" si="69"/>
        <v>0</v>
      </c>
      <c r="P858" s="49">
        <f t="shared" si="69"/>
        <v>0</v>
      </c>
      <c r="Q858" s="49">
        <f t="shared" si="69"/>
        <v>0</v>
      </c>
      <c r="R858" s="403" t="s">
        <v>172</v>
      </c>
      <c r="S858" s="403" t="s">
        <v>172</v>
      </c>
      <c r="U858" s="143"/>
    </row>
    <row r="859" spans="1:21" ht="19.649999999999999" x14ac:dyDescent="0.3">
      <c r="A859" s="527" t="s">
        <v>2891</v>
      </c>
      <c r="B859" s="527"/>
      <c r="C859" s="527"/>
      <c r="D859" s="527"/>
      <c r="E859" s="527"/>
      <c r="F859" s="527"/>
      <c r="G859" s="527"/>
      <c r="H859" s="527"/>
      <c r="I859" s="527"/>
      <c r="J859" s="527"/>
      <c r="K859" s="527"/>
      <c r="L859" s="527"/>
      <c r="M859" s="527"/>
      <c r="N859" s="527"/>
      <c r="O859" s="527"/>
      <c r="P859" s="527"/>
      <c r="Q859" s="527"/>
      <c r="R859" s="527"/>
      <c r="S859" s="527"/>
      <c r="U859" s="143"/>
    </row>
    <row r="860" spans="1:21" ht="20.3" x14ac:dyDescent="0.35">
      <c r="A860" s="43">
        <f>A857+1</f>
        <v>830</v>
      </c>
      <c r="B860" s="44" t="s">
        <v>2428</v>
      </c>
      <c r="C860" s="43">
        <v>39009</v>
      </c>
      <c r="D860" s="43" t="s">
        <v>1899</v>
      </c>
      <c r="E860" s="43">
        <v>1959</v>
      </c>
      <c r="F860" s="43" t="s">
        <v>2131</v>
      </c>
      <c r="G860" s="56" t="s">
        <v>2103</v>
      </c>
      <c r="H860" s="43">
        <v>2</v>
      </c>
      <c r="I860" s="43">
        <v>1</v>
      </c>
      <c r="J860" s="43" t="s">
        <v>2131</v>
      </c>
      <c r="K860" s="45">
        <v>414.5</v>
      </c>
      <c r="L860" s="45">
        <v>387.52</v>
      </c>
      <c r="M860" s="517">
        <f>VLOOKUP(C860,'Раздел 2'!D:Q,14,0)</f>
        <v>45812.799999999996</v>
      </c>
      <c r="N860" s="45">
        <f t="shared" ref="N860:N872" si="70">M860</f>
        <v>45812.799999999996</v>
      </c>
      <c r="O860" s="45">
        <v>0</v>
      </c>
      <c r="P860" s="45">
        <v>0</v>
      </c>
      <c r="Q860" s="45">
        <v>0</v>
      </c>
      <c r="R860" s="57">
        <v>44927</v>
      </c>
      <c r="S860" s="57">
        <v>45291</v>
      </c>
      <c r="U860" s="143"/>
    </row>
    <row r="861" spans="1:21" ht="20.3" x14ac:dyDescent="0.35">
      <c r="A861" s="43">
        <f>A860+1</f>
        <v>831</v>
      </c>
      <c r="B861" s="44" t="s">
        <v>596</v>
      </c>
      <c r="C861" s="43">
        <v>39026</v>
      </c>
      <c r="D861" s="43" t="s">
        <v>1899</v>
      </c>
      <c r="E861" s="43">
        <v>1964</v>
      </c>
      <c r="F861" s="43" t="s">
        <v>2131</v>
      </c>
      <c r="G861" s="56" t="s">
        <v>2098</v>
      </c>
      <c r="H861" s="43">
        <v>4</v>
      </c>
      <c r="I861" s="43">
        <v>2</v>
      </c>
      <c r="J861" s="43" t="s">
        <v>2131</v>
      </c>
      <c r="K861" s="45">
        <v>1438.7</v>
      </c>
      <c r="L861" s="45">
        <v>1252.2</v>
      </c>
      <c r="M861" s="517">
        <f>VLOOKUP(C861,'Раздел 2'!D:Q,14,0)</f>
        <v>43191.76</v>
      </c>
      <c r="N861" s="45">
        <f t="shared" si="70"/>
        <v>43191.76</v>
      </c>
      <c r="O861" s="45">
        <v>0</v>
      </c>
      <c r="P861" s="45">
        <v>0</v>
      </c>
      <c r="Q861" s="45">
        <v>0</v>
      </c>
      <c r="R861" s="57">
        <v>44927</v>
      </c>
      <c r="S861" s="57">
        <v>45291</v>
      </c>
      <c r="U861" s="143"/>
    </row>
    <row r="862" spans="1:21" ht="20.3" x14ac:dyDescent="0.35">
      <c r="A862" s="43">
        <f t="shared" ref="A862:A890" si="71">A861+1</f>
        <v>832</v>
      </c>
      <c r="B862" s="44" t="s">
        <v>597</v>
      </c>
      <c r="C862" s="43">
        <v>39033</v>
      </c>
      <c r="D862" s="43" t="s">
        <v>1899</v>
      </c>
      <c r="E862" s="43">
        <v>1959</v>
      </c>
      <c r="F862" s="43" t="s">
        <v>2131</v>
      </c>
      <c r="G862" s="56" t="s">
        <v>2098</v>
      </c>
      <c r="H862" s="43">
        <v>3</v>
      </c>
      <c r="I862" s="43">
        <v>4</v>
      </c>
      <c r="J862" s="43" t="s">
        <v>2131</v>
      </c>
      <c r="K862" s="45">
        <v>2343.8000000000002</v>
      </c>
      <c r="L862" s="45">
        <v>2107.5</v>
      </c>
      <c r="M862" s="517">
        <f>VLOOKUP(C862,'Раздел 2'!D:Q,14,0)</f>
        <v>1034876.7</v>
      </c>
      <c r="N862" s="45">
        <f t="shared" si="70"/>
        <v>1034876.7</v>
      </c>
      <c r="O862" s="45">
        <v>0</v>
      </c>
      <c r="P862" s="45">
        <v>0</v>
      </c>
      <c r="Q862" s="45">
        <v>0</v>
      </c>
      <c r="R862" s="57">
        <v>44927</v>
      </c>
      <c r="S862" s="57">
        <v>45291</v>
      </c>
      <c r="U862" s="143"/>
    </row>
    <row r="863" spans="1:21" ht="20.3" x14ac:dyDescent="0.35">
      <c r="A863" s="43">
        <f t="shared" si="71"/>
        <v>833</v>
      </c>
      <c r="B863" s="44" t="s">
        <v>598</v>
      </c>
      <c r="C863" s="43">
        <v>39034</v>
      </c>
      <c r="D863" s="43" t="s">
        <v>1899</v>
      </c>
      <c r="E863" s="43">
        <v>1959</v>
      </c>
      <c r="F863" s="43" t="s">
        <v>2131</v>
      </c>
      <c r="G863" s="56" t="s">
        <v>2098</v>
      </c>
      <c r="H863" s="43">
        <v>3</v>
      </c>
      <c r="I863" s="43">
        <v>3</v>
      </c>
      <c r="J863" s="43" t="s">
        <v>2131</v>
      </c>
      <c r="K863" s="45">
        <v>2172.8000000000002</v>
      </c>
      <c r="L863" s="45">
        <v>2172.8000000000002</v>
      </c>
      <c r="M863" s="517">
        <f>VLOOKUP(C863,'Раздел 2'!D:Q,14,0)</f>
        <v>4875329.6499999994</v>
      </c>
      <c r="N863" s="45">
        <f t="shared" si="70"/>
        <v>4875329.6499999994</v>
      </c>
      <c r="O863" s="45">
        <v>0</v>
      </c>
      <c r="P863" s="45">
        <v>0</v>
      </c>
      <c r="Q863" s="45">
        <v>0</v>
      </c>
      <c r="R863" s="57">
        <v>44927</v>
      </c>
      <c r="S863" s="57">
        <v>45291</v>
      </c>
      <c r="U863" s="143"/>
    </row>
    <row r="864" spans="1:21" ht="20.3" x14ac:dyDescent="0.35">
      <c r="A864" s="43">
        <f t="shared" si="71"/>
        <v>834</v>
      </c>
      <c r="B864" s="44" t="s">
        <v>599</v>
      </c>
      <c r="C864" s="43">
        <v>39104</v>
      </c>
      <c r="D864" s="43" t="s">
        <v>1899</v>
      </c>
      <c r="E864" s="43">
        <v>1988</v>
      </c>
      <c r="F864" s="43" t="s">
        <v>2131</v>
      </c>
      <c r="G864" s="56" t="s">
        <v>2097</v>
      </c>
      <c r="H864" s="43">
        <v>5</v>
      </c>
      <c r="I864" s="43">
        <v>4</v>
      </c>
      <c r="J864" s="43" t="s">
        <v>2131</v>
      </c>
      <c r="K864" s="45">
        <v>5291.4</v>
      </c>
      <c r="L864" s="45">
        <v>3586.599999999999</v>
      </c>
      <c r="M864" s="517">
        <f>VLOOKUP(C864,'Раздел 2'!D:Q,14,0)</f>
        <v>3387351.63</v>
      </c>
      <c r="N864" s="45">
        <f t="shared" si="70"/>
        <v>3387351.63</v>
      </c>
      <c r="O864" s="45">
        <v>0</v>
      </c>
      <c r="P864" s="45">
        <v>0</v>
      </c>
      <c r="Q864" s="45">
        <v>0</v>
      </c>
      <c r="R864" s="57">
        <v>44927</v>
      </c>
      <c r="S864" s="57">
        <v>45291</v>
      </c>
      <c r="U864" s="143"/>
    </row>
    <row r="865" spans="1:21" ht="20.3" x14ac:dyDescent="0.35">
      <c r="A865" s="43">
        <f t="shared" si="71"/>
        <v>835</v>
      </c>
      <c r="B865" s="44" t="s">
        <v>3833</v>
      </c>
      <c r="C865" s="43">
        <v>39124</v>
      </c>
      <c r="D865" s="43" t="s">
        <v>1899</v>
      </c>
      <c r="E865" s="43">
        <v>1984</v>
      </c>
      <c r="F865" s="43" t="s">
        <v>2131</v>
      </c>
      <c r="G865" s="56" t="s">
        <v>2097</v>
      </c>
      <c r="H865" s="43">
        <v>5</v>
      </c>
      <c r="I865" s="43">
        <v>4</v>
      </c>
      <c r="J865" s="43" t="s">
        <v>2131</v>
      </c>
      <c r="K865" s="45">
        <v>5309.4</v>
      </c>
      <c r="L865" s="45">
        <v>3417.4</v>
      </c>
      <c r="M865" s="517">
        <f>VLOOKUP(C865,'Раздел 2'!D:Q,14,0)</f>
        <v>3938918.2600000007</v>
      </c>
      <c r="N865" s="45">
        <f t="shared" si="70"/>
        <v>3938918.2600000007</v>
      </c>
      <c r="O865" s="45">
        <v>0</v>
      </c>
      <c r="P865" s="45">
        <v>0</v>
      </c>
      <c r="Q865" s="45">
        <v>0</v>
      </c>
      <c r="R865" s="57">
        <v>44927</v>
      </c>
      <c r="S865" s="57">
        <v>45291</v>
      </c>
      <c r="U865" s="143"/>
    </row>
    <row r="866" spans="1:21" ht="20.3" x14ac:dyDescent="0.35">
      <c r="A866" s="43">
        <f t="shared" si="71"/>
        <v>836</v>
      </c>
      <c r="B866" s="44" t="s">
        <v>602</v>
      </c>
      <c r="C866" s="43">
        <v>39149</v>
      </c>
      <c r="D866" s="43" t="s">
        <v>1899</v>
      </c>
      <c r="E866" s="43">
        <v>1992</v>
      </c>
      <c r="F866" s="43" t="s">
        <v>2131</v>
      </c>
      <c r="G866" s="56" t="s">
        <v>2098</v>
      </c>
      <c r="H866" s="43">
        <v>5</v>
      </c>
      <c r="I866" s="43">
        <v>2</v>
      </c>
      <c r="J866" s="43" t="s">
        <v>2131</v>
      </c>
      <c r="K866" s="45">
        <v>2595.5</v>
      </c>
      <c r="L866" s="45">
        <v>2494.3000000000002</v>
      </c>
      <c r="M866" s="517">
        <f>VLOOKUP(C866,'Раздел 2'!D:Q,14,0)</f>
        <v>1935912.61</v>
      </c>
      <c r="N866" s="45">
        <f t="shared" si="70"/>
        <v>1935912.61</v>
      </c>
      <c r="O866" s="45">
        <v>0</v>
      </c>
      <c r="P866" s="45">
        <v>0</v>
      </c>
      <c r="Q866" s="45">
        <v>0</v>
      </c>
      <c r="R866" s="57">
        <v>44927</v>
      </c>
      <c r="S866" s="57">
        <v>45291</v>
      </c>
      <c r="U866" s="143"/>
    </row>
    <row r="867" spans="1:21" ht="20.3" x14ac:dyDescent="0.35">
      <c r="A867" s="43">
        <f t="shared" si="71"/>
        <v>837</v>
      </c>
      <c r="B867" s="44" t="s">
        <v>603</v>
      </c>
      <c r="C867" s="43">
        <v>39150</v>
      </c>
      <c r="D867" s="43" t="s">
        <v>1899</v>
      </c>
      <c r="E867" s="43">
        <v>1992</v>
      </c>
      <c r="F867" s="43" t="s">
        <v>2131</v>
      </c>
      <c r="G867" s="56" t="s">
        <v>2098</v>
      </c>
      <c r="H867" s="43">
        <v>5</v>
      </c>
      <c r="I867" s="43">
        <v>2</v>
      </c>
      <c r="J867" s="43" t="s">
        <v>2131</v>
      </c>
      <c r="K867" s="45">
        <v>2595.6999999999998</v>
      </c>
      <c r="L867" s="45">
        <v>2060.3000000000002</v>
      </c>
      <c r="M867" s="517">
        <f>VLOOKUP(C867,'Раздел 2'!D:Q,14,0)</f>
        <v>2074907.1</v>
      </c>
      <c r="N867" s="45">
        <f t="shared" si="70"/>
        <v>2074907.1</v>
      </c>
      <c r="O867" s="45">
        <v>0</v>
      </c>
      <c r="P867" s="45">
        <v>0</v>
      </c>
      <c r="Q867" s="45">
        <v>0</v>
      </c>
      <c r="R867" s="57">
        <v>44927</v>
      </c>
      <c r="S867" s="57">
        <v>45291</v>
      </c>
      <c r="U867" s="143"/>
    </row>
    <row r="868" spans="1:21" ht="20.3" x14ac:dyDescent="0.35">
      <c r="A868" s="43">
        <f t="shared" si="71"/>
        <v>838</v>
      </c>
      <c r="B868" s="44" t="s">
        <v>604</v>
      </c>
      <c r="C868" s="43">
        <v>39278</v>
      </c>
      <c r="D868" s="43" t="s">
        <v>1899</v>
      </c>
      <c r="E868" s="43">
        <v>1992</v>
      </c>
      <c r="F868" s="43" t="s">
        <v>2131</v>
      </c>
      <c r="G868" s="56" t="s">
        <v>2097</v>
      </c>
      <c r="H868" s="43">
        <v>5</v>
      </c>
      <c r="I868" s="43">
        <v>5</v>
      </c>
      <c r="J868" s="43" t="s">
        <v>2131</v>
      </c>
      <c r="K868" s="45">
        <v>3800.17</v>
      </c>
      <c r="L868" s="45">
        <v>3570.4</v>
      </c>
      <c r="M868" s="517">
        <f>VLOOKUP(C868,'Раздел 2'!D:Q,14,0)</f>
        <v>3661193.47</v>
      </c>
      <c r="N868" s="45">
        <f t="shared" si="70"/>
        <v>3661193.47</v>
      </c>
      <c r="O868" s="45">
        <v>0</v>
      </c>
      <c r="P868" s="45">
        <v>0</v>
      </c>
      <c r="Q868" s="45">
        <v>0</v>
      </c>
      <c r="R868" s="57">
        <v>44927</v>
      </c>
      <c r="S868" s="57">
        <v>45291</v>
      </c>
      <c r="U868" s="143"/>
    </row>
    <row r="869" spans="1:21" ht="20.3" x14ac:dyDescent="0.35">
      <c r="A869" s="43">
        <f t="shared" si="71"/>
        <v>839</v>
      </c>
      <c r="B869" s="44" t="s">
        <v>605</v>
      </c>
      <c r="C869" s="43">
        <v>39285</v>
      </c>
      <c r="D869" s="43" t="s">
        <v>1899</v>
      </c>
      <c r="E869" s="43">
        <v>1993</v>
      </c>
      <c r="F869" s="43" t="s">
        <v>2131</v>
      </c>
      <c r="G869" s="56" t="s">
        <v>2097</v>
      </c>
      <c r="H869" s="43">
        <v>5</v>
      </c>
      <c r="I869" s="43">
        <v>5</v>
      </c>
      <c r="J869" s="43" t="s">
        <v>2131</v>
      </c>
      <c r="K869" s="45">
        <v>3874.2</v>
      </c>
      <c r="L869" s="45">
        <v>3521.1</v>
      </c>
      <c r="M869" s="517">
        <f>VLOOKUP(C869,'Раздел 2'!D:Q,14,0)</f>
        <v>3995687.47</v>
      </c>
      <c r="N869" s="45">
        <f t="shared" si="70"/>
        <v>3995687.47</v>
      </c>
      <c r="O869" s="45">
        <v>0</v>
      </c>
      <c r="P869" s="45">
        <v>0</v>
      </c>
      <c r="Q869" s="45">
        <v>0</v>
      </c>
      <c r="R869" s="57">
        <v>44927</v>
      </c>
      <c r="S869" s="57">
        <v>45291</v>
      </c>
      <c r="U869" s="143"/>
    </row>
    <row r="870" spans="1:21" ht="20.3" x14ac:dyDescent="0.35">
      <c r="A870" s="43">
        <f t="shared" si="71"/>
        <v>840</v>
      </c>
      <c r="B870" s="44" t="s">
        <v>3834</v>
      </c>
      <c r="C870" s="43">
        <v>39319</v>
      </c>
      <c r="D870" s="43" t="s">
        <v>1899</v>
      </c>
      <c r="E870" s="43">
        <v>1974</v>
      </c>
      <c r="F870" s="43" t="s">
        <v>2131</v>
      </c>
      <c r="G870" s="56" t="s">
        <v>2097</v>
      </c>
      <c r="H870" s="43">
        <v>5</v>
      </c>
      <c r="I870" s="43">
        <v>4</v>
      </c>
      <c r="J870" s="43" t="s">
        <v>2131</v>
      </c>
      <c r="K870" s="45">
        <v>5193.13</v>
      </c>
      <c r="L870" s="45">
        <v>3315.63</v>
      </c>
      <c r="M870" s="517">
        <f>VLOOKUP(C870,'Раздел 2'!D:Q,14,0)</f>
        <v>147910.32999999999</v>
      </c>
      <c r="N870" s="45">
        <f t="shared" si="70"/>
        <v>147910.32999999999</v>
      </c>
      <c r="O870" s="45">
        <v>0</v>
      </c>
      <c r="P870" s="45">
        <v>0</v>
      </c>
      <c r="Q870" s="45">
        <v>0</v>
      </c>
      <c r="R870" s="57">
        <v>44927</v>
      </c>
      <c r="S870" s="57">
        <v>45291</v>
      </c>
      <c r="U870" s="143"/>
    </row>
    <row r="871" spans="1:21" ht="20.3" x14ac:dyDescent="0.35">
      <c r="A871" s="43">
        <f>A870+1</f>
        <v>841</v>
      </c>
      <c r="B871" s="44" t="s">
        <v>3835</v>
      </c>
      <c r="C871" s="43">
        <v>39324</v>
      </c>
      <c r="D871" s="43" t="s">
        <v>1899</v>
      </c>
      <c r="E871" s="43">
        <v>1969</v>
      </c>
      <c r="F871" s="43" t="s">
        <v>2131</v>
      </c>
      <c r="G871" s="56" t="s">
        <v>2097</v>
      </c>
      <c r="H871" s="43">
        <v>5</v>
      </c>
      <c r="I871" s="43">
        <v>4</v>
      </c>
      <c r="J871" s="43" t="s">
        <v>2131</v>
      </c>
      <c r="K871" s="45">
        <v>3841.1</v>
      </c>
      <c r="L871" s="45">
        <v>3658.9</v>
      </c>
      <c r="M871" s="517">
        <f>VLOOKUP(C871,'Раздел 2'!D:Q,14,0)</f>
        <v>1384890.6799999995</v>
      </c>
      <c r="N871" s="45">
        <f t="shared" si="70"/>
        <v>1384890.6799999995</v>
      </c>
      <c r="O871" s="45">
        <v>0</v>
      </c>
      <c r="P871" s="45">
        <v>0</v>
      </c>
      <c r="Q871" s="45">
        <v>0</v>
      </c>
      <c r="R871" s="57">
        <v>44927</v>
      </c>
      <c r="S871" s="57">
        <v>45291</v>
      </c>
      <c r="U871" s="143"/>
    </row>
    <row r="872" spans="1:21" ht="20.3" x14ac:dyDescent="0.35">
      <c r="A872" s="43">
        <f t="shared" si="71"/>
        <v>842</v>
      </c>
      <c r="B872" s="44" t="s">
        <v>609</v>
      </c>
      <c r="C872" s="43">
        <v>39325</v>
      </c>
      <c r="D872" s="43" t="s">
        <v>1899</v>
      </c>
      <c r="E872" s="43">
        <v>1959</v>
      </c>
      <c r="F872" s="43" t="s">
        <v>2131</v>
      </c>
      <c r="G872" s="56" t="s">
        <v>2098</v>
      </c>
      <c r="H872" s="43">
        <v>3</v>
      </c>
      <c r="I872" s="43">
        <v>2</v>
      </c>
      <c r="J872" s="43" t="s">
        <v>2131</v>
      </c>
      <c r="K872" s="45">
        <v>1216.7</v>
      </c>
      <c r="L872" s="45">
        <v>1216.7</v>
      </c>
      <c r="M872" s="517">
        <f>VLOOKUP(C872,'Раздел 2'!D:Q,14,0)</f>
        <v>2157042.04</v>
      </c>
      <c r="N872" s="45">
        <f t="shared" si="70"/>
        <v>2157042.04</v>
      </c>
      <c r="O872" s="45">
        <v>0</v>
      </c>
      <c r="P872" s="45">
        <v>0</v>
      </c>
      <c r="Q872" s="45">
        <v>0</v>
      </c>
      <c r="R872" s="57">
        <v>44927</v>
      </c>
      <c r="S872" s="57">
        <v>45291</v>
      </c>
      <c r="U872" s="143"/>
    </row>
    <row r="873" spans="1:21" ht="20.3" x14ac:dyDescent="0.35">
      <c r="A873" s="43">
        <f t="shared" si="71"/>
        <v>843</v>
      </c>
      <c r="B873" s="44" t="s">
        <v>610</v>
      </c>
      <c r="C873" s="43">
        <v>39330</v>
      </c>
      <c r="D873" s="43" t="s">
        <v>1899</v>
      </c>
      <c r="E873" s="43">
        <v>1951</v>
      </c>
      <c r="F873" s="43" t="s">
        <v>2131</v>
      </c>
      <c r="G873" s="56" t="s">
        <v>2098</v>
      </c>
      <c r="H873" s="43">
        <v>2</v>
      </c>
      <c r="I873" s="43">
        <v>1</v>
      </c>
      <c r="J873" s="43" t="s">
        <v>2131</v>
      </c>
      <c r="K873" s="45">
        <v>931.5</v>
      </c>
      <c r="L873" s="45">
        <v>377.8</v>
      </c>
      <c r="M873" s="517">
        <f>VLOOKUP(C873,'Раздел 2'!D:Q,14,0)</f>
        <v>73231.360000000001</v>
      </c>
      <c r="N873" s="45">
        <f>M873</f>
        <v>73231.360000000001</v>
      </c>
      <c r="O873" s="45">
        <v>0</v>
      </c>
      <c r="P873" s="45">
        <v>0</v>
      </c>
      <c r="Q873" s="45">
        <v>0</v>
      </c>
      <c r="R873" s="57">
        <v>44927</v>
      </c>
      <c r="S873" s="57">
        <v>45291</v>
      </c>
      <c r="U873" s="143"/>
    </row>
    <row r="874" spans="1:21" ht="20.3" x14ac:dyDescent="0.35">
      <c r="A874" s="43">
        <f t="shared" si="71"/>
        <v>844</v>
      </c>
      <c r="B874" s="44" t="s">
        <v>611</v>
      </c>
      <c r="C874" s="43">
        <v>39332</v>
      </c>
      <c r="D874" s="43" t="s">
        <v>1899</v>
      </c>
      <c r="E874" s="43">
        <v>1957</v>
      </c>
      <c r="F874" s="43" t="s">
        <v>2131</v>
      </c>
      <c r="G874" s="56" t="s">
        <v>2098</v>
      </c>
      <c r="H874" s="43">
        <v>2</v>
      </c>
      <c r="I874" s="43">
        <v>1</v>
      </c>
      <c r="J874" s="43" t="s">
        <v>2131</v>
      </c>
      <c r="K874" s="45">
        <v>930.7</v>
      </c>
      <c r="L874" s="45">
        <v>375.7</v>
      </c>
      <c r="M874" s="517">
        <f>VLOOKUP(C874,'Раздел 2'!D:Q,14,0)</f>
        <v>931885.21</v>
      </c>
      <c r="N874" s="45">
        <f t="shared" ref="N874:N890" si="72">M874</f>
        <v>931885.21</v>
      </c>
      <c r="O874" s="45">
        <v>0</v>
      </c>
      <c r="P874" s="45">
        <v>0</v>
      </c>
      <c r="Q874" s="45">
        <v>0</v>
      </c>
      <c r="R874" s="57">
        <v>44927</v>
      </c>
      <c r="S874" s="57">
        <v>45291</v>
      </c>
      <c r="U874" s="143"/>
    </row>
    <row r="875" spans="1:21" ht="20.3" x14ac:dyDescent="0.35">
      <c r="A875" s="43">
        <f t="shared" si="71"/>
        <v>845</v>
      </c>
      <c r="B875" s="44" t="s">
        <v>612</v>
      </c>
      <c r="C875" s="43">
        <v>39334</v>
      </c>
      <c r="D875" s="43" t="s">
        <v>1899</v>
      </c>
      <c r="E875" s="43">
        <v>1957</v>
      </c>
      <c r="F875" s="43" t="s">
        <v>2131</v>
      </c>
      <c r="G875" s="56" t="s">
        <v>2098</v>
      </c>
      <c r="H875" s="43">
        <v>2</v>
      </c>
      <c r="I875" s="43">
        <v>1</v>
      </c>
      <c r="J875" s="43" t="s">
        <v>2131</v>
      </c>
      <c r="K875" s="45">
        <v>913.6</v>
      </c>
      <c r="L875" s="45">
        <v>363.6</v>
      </c>
      <c r="M875" s="517">
        <f>VLOOKUP(C875,'Раздел 2'!D:Q,14,0)</f>
        <v>901873.21</v>
      </c>
      <c r="N875" s="45">
        <f t="shared" si="72"/>
        <v>901873.21</v>
      </c>
      <c r="O875" s="45">
        <v>0</v>
      </c>
      <c r="P875" s="45">
        <v>0</v>
      </c>
      <c r="Q875" s="45">
        <v>0</v>
      </c>
      <c r="R875" s="57">
        <v>44927</v>
      </c>
      <c r="S875" s="57">
        <v>45291</v>
      </c>
      <c r="U875" s="143"/>
    </row>
    <row r="876" spans="1:21" ht="20.3" x14ac:dyDescent="0.35">
      <c r="A876" s="43">
        <f t="shared" si="71"/>
        <v>846</v>
      </c>
      <c r="B876" s="44" t="s">
        <v>1757</v>
      </c>
      <c r="C876" s="43">
        <v>39119</v>
      </c>
      <c r="D876" s="43" t="s">
        <v>1899</v>
      </c>
      <c r="E876" s="43">
        <v>1992</v>
      </c>
      <c r="F876" s="43" t="s">
        <v>2131</v>
      </c>
      <c r="G876" s="56" t="s">
        <v>2097</v>
      </c>
      <c r="H876" s="43">
        <v>5</v>
      </c>
      <c r="I876" s="43">
        <v>5</v>
      </c>
      <c r="J876" s="43" t="s">
        <v>2131</v>
      </c>
      <c r="K876" s="45">
        <v>5611.2</v>
      </c>
      <c r="L876" s="45">
        <v>3448.6</v>
      </c>
      <c r="M876" s="517">
        <f>VLOOKUP(C876,'Раздел 2'!D:Q,14,0)</f>
        <v>4420456.29</v>
      </c>
      <c r="N876" s="45">
        <f t="shared" si="72"/>
        <v>4420456.29</v>
      </c>
      <c r="O876" s="45">
        <v>0</v>
      </c>
      <c r="P876" s="45">
        <v>0</v>
      </c>
      <c r="Q876" s="45">
        <v>0</v>
      </c>
      <c r="R876" s="57">
        <v>44927</v>
      </c>
      <c r="S876" s="57">
        <v>45291</v>
      </c>
      <c r="U876" s="143"/>
    </row>
    <row r="877" spans="1:21" ht="20.3" x14ac:dyDescent="0.35">
      <c r="A877" s="43">
        <f t="shared" si="71"/>
        <v>847</v>
      </c>
      <c r="B877" s="44" t="s">
        <v>1758</v>
      </c>
      <c r="C877" s="43">
        <v>39120</v>
      </c>
      <c r="D877" s="43" t="s">
        <v>1899</v>
      </c>
      <c r="E877" s="43">
        <v>1990</v>
      </c>
      <c r="F877" s="43" t="s">
        <v>2131</v>
      </c>
      <c r="G877" s="56" t="s">
        <v>2097</v>
      </c>
      <c r="H877" s="43">
        <v>5</v>
      </c>
      <c r="I877" s="43">
        <v>5</v>
      </c>
      <c r="J877" s="43" t="s">
        <v>2131</v>
      </c>
      <c r="K877" s="45">
        <v>5703.2</v>
      </c>
      <c r="L877" s="45">
        <v>3562.4</v>
      </c>
      <c r="M877" s="517">
        <f>VLOOKUP(C877,'Раздел 2'!D:Q,14,0)</f>
        <v>3574751.3099999996</v>
      </c>
      <c r="N877" s="45">
        <f t="shared" si="72"/>
        <v>3574751.3099999996</v>
      </c>
      <c r="O877" s="45">
        <v>0</v>
      </c>
      <c r="P877" s="45">
        <v>0</v>
      </c>
      <c r="Q877" s="45">
        <v>0</v>
      </c>
      <c r="R877" s="57">
        <v>44927</v>
      </c>
      <c r="S877" s="57">
        <v>45291</v>
      </c>
      <c r="U877" s="143"/>
    </row>
    <row r="878" spans="1:21" ht="20.3" x14ac:dyDescent="0.35">
      <c r="A878" s="43">
        <f t="shared" si="71"/>
        <v>848</v>
      </c>
      <c r="B878" s="44" t="s">
        <v>1789</v>
      </c>
      <c r="C878" s="43">
        <v>39121</v>
      </c>
      <c r="D878" s="43" t="s">
        <v>1899</v>
      </c>
      <c r="E878" s="43">
        <v>1968</v>
      </c>
      <c r="F878" s="43" t="s">
        <v>2131</v>
      </c>
      <c r="G878" s="56" t="s">
        <v>2098</v>
      </c>
      <c r="H878" s="43">
        <v>4</v>
      </c>
      <c r="I878" s="43">
        <v>3</v>
      </c>
      <c r="J878" s="43" t="s">
        <v>2131</v>
      </c>
      <c r="K878" s="45">
        <v>4171.8</v>
      </c>
      <c r="L878" s="45">
        <v>2596.6999999999998</v>
      </c>
      <c r="M878" s="517">
        <f>VLOOKUP(C878,'Раздел 2'!D:Q,14,0)</f>
        <v>3919797.34</v>
      </c>
      <c r="N878" s="45">
        <f t="shared" si="72"/>
        <v>3919797.34</v>
      </c>
      <c r="O878" s="45">
        <v>0</v>
      </c>
      <c r="P878" s="45">
        <v>0</v>
      </c>
      <c r="Q878" s="45">
        <v>0</v>
      </c>
      <c r="R878" s="57">
        <v>44927</v>
      </c>
      <c r="S878" s="57">
        <v>45291</v>
      </c>
      <c r="U878" s="143"/>
    </row>
    <row r="879" spans="1:21" ht="20.3" x14ac:dyDescent="0.35">
      <c r="A879" s="43">
        <f t="shared" si="71"/>
        <v>849</v>
      </c>
      <c r="B879" s="44" t="s">
        <v>1775</v>
      </c>
      <c r="C879" s="43">
        <v>39169</v>
      </c>
      <c r="D879" s="43" t="s">
        <v>1899</v>
      </c>
      <c r="E879" s="43">
        <v>1960</v>
      </c>
      <c r="F879" s="43" t="s">
        <v>2131</v>
      </c>
      <c r="G879" s="56" t="s">
        <v>2098</v>
      </c>
      <c r="H879" s="43">
        <v>4</v>
      </c>
      <c r="I879" s="43">
        <v>2</v>
      </c>
      <c r="J879" s="43" t="s">
        <v>2131</v>
      </c>
      <c r="K879" s="45">
        <v>1308.4000000000001</v>
      </c>
      <c r="L879" s="45">
        <v>1242.4000000000001</v>
      </c>
      <c r="M879" s="517">
        <f>VLOOKUP(C879,'Раздел 2'!D:Q,14,0)</f>
        <v>2115205.79</v>
      </c>
      <c r="N879" s="45">
        <f t="shared" si="72"/>
        <v>2115205.79</v>
      </c>
      <c r="O879" s="45">
        <v>0</v>
      </c>
      <c r="P879" s="45">
        <v>0</v>
      </c>
      <c r="Q879" s="45">
        <v>0</v>
      </c>
      <c r="R879" s="57">
        <v>44927</v>
      </c>
      <c r="S879" s="57">
        <v>45291</v>
      </c>
      <c r="U879" s="143"/>
    </row>
    <row r="880" spans="1:21" ht="20.3" x14ac:dyDescent="0.35">
      <c r="A880" s="43">
        <f t="shared" si="71"/>
        <v>850</v>
      </c>
      <c r="B880" s="44" t="s">
        <v>1870</v>
      </c>
      <c r="C880" s="43">
        <v>39135</v>
      </c>
      <c r="D880" s="43" t="s">
        <v>1899</v>
      </c>
      <c r="E880" s="43">
        <v>1995</v>
      </c>
      <c r="F880" s="43" t="s">
        <v>2131</v>
      </c>
      <c r="G880" s="56" t="s">
        <v>2097</v>
      </c>
      <c r="H880" s="43">
        <v>5</v>
      </c>
      <c r="I880" s="43">
        <v>4</v>
      </c>
      <c r="J880" s="43" t="s">
        <v>2131</v>
      </c>
      <c r="K880" s="45">
        <v>3173.05</v>
      </c>
      <c r="L880" s="45">
        <v>2860.92</v>
      </c>
      <c r="M880" s="517">
        <f>VLOOKUP(C880,'Раздел 2'!D:Q,14,0)</f>
        <v>3755467.2</v>
      </c>
      <c r="N880" s="45">
        <f t="shared" si="72"/>
        <v>3755467.2</v>
      </c>
      <c r="O880" s="45">
        <v>0</v>
      </c>
      <c r="P880" s="45">
        <v>0</v>
      </c>
      <c r="Q880" s="45">
        <v>0</v>
      </c>
      <c r="R880" s="57">
        <v>44927</v>
      </c>
      <c r="S880" s="57">
        <v>45291</v>
      </c>
      <c r="U880" s="143"/>
    </row>
    <row r="881" spans="1:21" ht="20.3" x14ac:dyDescent="0.35">
      <c r="A881" s="43">
        <f t="shared" si="71"/>
        <v>851</v>
      </c>
      <c r="B881" s="44" t="s">
        <v>2251</v>
      </c>
      <c r="C881" s="43">
        <v>39241</v>
      </c>
      <c r="D881" s="43" t="s">
        <v>1899</v>
      </c>
      <c r="E881" s="43">
        <v>1976</v>
      </c>
      <c r="F881" s="43" t="s">
        <v>2131</v>
      </c>
      <c r="G881" s="56" t="s">
        <v>2097</v>
      </c>
      <c r="H881" s="43">
        <v>5</v>
      </c>
      <c r="I881" s="43">
        <v>4</v>
      </c>
      <c r="J881" s="43" t="s">
        <v>2131</v>
      </c>
      <c r="K881" s="45">
        <v>3570.4</v>
      </c>
      <c r="L881" s="45">
        <v>3307</v>
      </c>
      <c r="M881" s="517">
        <f>VLOOKUP(C881,'Раздел 2'!D:Q,14,0)</f>
        <v>223471.06000000003</v>
      </c>
      <c r="N881" s="45">
        <f>M881</f>
        <v>223471.06000000003</v>
      </c>
      <c r="O881" s="45">
        <v>0</v>
      </c>
      <c r="P881" s="45">
        <v>0</v>
      </c>
      <c r="Q881" s="45">
        <v>0</v>
      </c>
      <c r="R881" s="57">
        <v>44927</v>
      </c>
      <c r="S881" s="57">
        <v>45291</v>
      </c>
      <c r="U881" s="143"/>
    </row>
    <row r="882" spans="1:21" ht="20.3" x14ac:dyDescent="0.35">
      <c r="A882" s="43">
        <f>A881+1</f>
        <v>852</v>
      </c>
      <c r="B882" s="44" t="s">
        <v>1871</v>
      </c>
      <c r="C882" s="43">
        <v>39238</v>
      </c>
      <c r="D882" s="43" t="s">
        <v>1899</v>
      </c>
      <c r="E882" s="43">
        <v>1988</v>
      </c>
      <c r="F882" s="43" t="s">
        <v>2131</v>
      </c>
      <c r="G882" s="56" t="s">
        <v>2097</v>
      </c>
      <c r="H882" s="43">
        <v>5</v>
      </c>
      <c r="I882" s="43">
        <v>4</v>
      </c>
      <c r="J882" s="43" t="s">
        <v>2131</v>
      </c>
      <c r="K882" s="45">
        <v>3190.5</v>
      </c>
      <c r="L882" s="45">
        <v>2927.2</v>
      </c>
      <c r="M882" s="517">
        <f>VLOOKUP(C882,'Раздел 2'!D:Q,14,0)</f>
        <v>3697935.14</v>
      </c>
      <c r="N882" s="45">
        <f t="shared" si="72"/>
        <v>3697935.14</v>
      </c>
      <c r="O882" s="45">
        <v>0</v>
      </c>
      <c r="P882" s="45">
        <v>0</v>
      </c>
      <c r="Q882" s="45">
        <v>0</v>
      </c>
      <c r="R882" s="57">
        <v>44927</v>
      </c>
      <c r="S882" s="57">
        <v>45291</v>
      </c>
      <c r="U882" s="143"/>
    </row>
    <row r="883" spans="1:21" ht="20.3" x14ac:dyDescent="0.35">
      <c r="A883" s="43">
        <f t="shared" si="71"/>
        <v>853</v>
      </c>
      <c r="B883" s="44" t="s">
        <v>2252</v>
      </c>
      <c r="C883" s="43">
        <v>39200</v>
      </c>
      <c r="D883" s="43" t="s">
        <v>1899</v>
      </c>
      <c r="E883" s="43">
        <v>1959</v>
      </c>
      <c r="F883" s="43" t="s">
        <v>2131</v>
      </c>
      <c r="G883" s="56" t="s">
        <v>2098</v>
      </c>
      <c r="H883" s="43">
        <v>2</v>
      </c>
      <c r="I883" s="43">
        <v>2</v>
      </c>
      <c r="J883" s="43" t="s">
        <v>2131</v>
      </c>
      <c r="K883" s="45">
        <v>2092.6</v>
      </c>
      <c r="L883" s="45">
        <v>837.7</v>
      </c>
      <c r="M883" s="517">
        <f>VLOOKUP(C883,'Раздел 2'!D:Q,14,0)</f>
        <v>254614.43000000002</v>
      </c>
      <c r="N883" s="45">
        <f t="shared" si="72"/>
        <v>254614.43000000002</v>
      </c>
      <c r="O883" s="45">
        <v>0</v>
      </c>
      <c r="P883" s="45">
        <v>0</v>
      </c>
      <c r="Q883" s="45">
        <v>0</v>
      </c>
      <c r="R883" s="57">
        <v>44927</v>
      </c>
      <c r="S883" s="57">
        <v>45291</v>
      </c>
      <c r="U883" s="143"/>
    </row>
    <row r="884" spans="1:21" ht="20.3" x14ac:dyDescent="0.35">
      <c r="A884" s="43">
        <f t="shared" si="71"/>
        <v>854</v>
      </c>
      <c r="B884" s="44" t="s">
        <v>2253</v>
      </c>
      <c r="C884" s="43">
        <v>39147</v>
      </c>
      <c r="D884" s="43" t="s">
        <v>1899</v>
      </c>
      <c r="E884" s="43">
        <v>1965</v>
      </c>
      <c r="F884" s="43" t="s">
        <v>2131</v>
      </c>
      <c r="G884" s="56" t="s">
        <v>2098</v>
      </c>
      <c r="H884" s="43">
        <v>5</v>
      </c>
      <c r="I884" s="43">
        <v>3</v>
      </c>
      <c r="J884" s="43" t="s">
        <v>2131</v>
      </c>
      <c r="K884" s="45">
        <v>2978</v>
      </c>
      <c r="L884" s="45">
        <v>2814.3</v>
      </c>
      <c r="M884" s="517">
        <f>VLOOKUP(C884,'Раздел 2'!D:Q,14,0)</f>
        <v>1525493.7999999998</v>
      </c>
      <c r="N884" s="45">
        <f t="shared" si="72"/>
        <v>1525493.7999999998</v>
      </c>
      <c r="O884" s="45">
        <v>0</v>
      </c>
      <c r="P884" s="45">
        <v>0</v>
      </c>
      <c r="Q884" s="45">
        <v>0</v>
      </c>
      <c r="R884" s="57">
        <v>44927</v>
      </c>
      <c r="S884" s="57">
        <v>45291</v>
      </c>
      <c r="U884" s="143"/>
    </row>
    <row r="885" spans="1:21" ht="20.3" x14ac:dyDescent="0.35">
      <c r="A885" s="43">
        <f t="shared" si="71"/>
        <v>855</v>
      </c>
      <c r="B885" s="44" t="s">
        <v>2256</v>
      </c>
      <c r="C885" s="43">
        <v>39263</v>
      </c>
      <c r="D885" s="43" t="s">
        <v>1899</v>
      </c>
      <c r="E885" s="43">
        <v>1958</v>
      </c>
      <c r="F885" s="43" t="s">
        <v>2131</v>
      </c>
      <c r="G885" s="56" t="s">
        <v>2103</v>
      </c>
      <c r="H885" s="43">
        <v>2</v>
      </c>
      <c r="I885" s="43">
        <v>1</v>
      </c>
      <c r="J885" s="43" t="s">
        <v>2131</v>
      </c>
      <c r="K885" s="45">
        <v>981.79</v>
      </c>
      <c r="L885" s="45">
        <v>401.79</v>
      </c>
      <c r="M885" s="517">
        <f>VLOOKUP(C885,'Раздел 2'!D:Q,14,0)</f>
        <v>65435.799999999996</v>
      </c>
      <c r="N885" s="45">
        <f t="shared" si="72"/>
        <v>65435.799999999996</v>
      </c>
      <c r="O885" s="45">
        <v>0</v>
      </c>
      <c r="P885" s="45">
        <v>0</v>
      </c>
      <c r="Q885" s="45">
        <v>0</v>
      </c>
      <c r="R885" s="57">
        <v>44927</v>
      </c>
      <c r="S885" s="57">
        <v>45291</v>
      </c>
      <c r="U885" s="143"/>
    </row>
    <row r="886" spans="1:21" ht="20.3" x14ac:dyDescent="0.35">
      <c r="A886" s="43">
        <f t="shared" si="71"/>
        <v>856</v>
      </c>
      <c r="B886" s="44" t="s">
        <v>2257</v>
      </c>
      <c r="C886" s="43">
        <v>39281</v>
      </c>
      <c r="D886" s="43" t="s">
        <v>1899</v>
      </c>
      <c r="E886" s="43">
        <v>1934</v>
      </c>
      <c r="F886" s="43" t="s">
        <v>2131</v>
      </c>
      <c r="G886" s="56" t="s">
        <v>2098</v>
      </c>
      <c r="H886" s="43">
        <v>2</v>
      </c>
      <c r="I886" s="43">
        <v>2</v>
      </c>
      <c r="J886" s="43" t="s">
        <v>2131</v>
      </c>
      <c r="K886" s="45">
        <v>1265.7</v>
      </c>
      <c r="L886" s="45">
        <v>532.70000000000005</v>
      </c>
      <c r="M886" s="517">
        <f>VLOOKUP(C886,'Раздел 2'!D:Q,14,0)</f>
        <v>312587.07</v>
      </c>
      <c r="N886" s="45">
        <f t="shared" si="72"/>
        <v>312587.07</v>
      </c>
      <c r="O886" s="45">
        <v>0</v>
      </c>
      <c r="P886" s="45">
        <v>0</v>
      </c>
      <c r="Q886" s="45">
        <v>0</v>
      </c>
      <c r="R886" s="57">
        <v>44927</v>
      </c>
      <c r="S886" s="57">
        <v>45291</v>
      </c>
      <c r="U886" s="143"/>
    </row>
    <row r="887" spans="1:21" ht="20.3" x14ac:dyDescent="0.35">
      <c r="A887" s="43">
        <f t="shared" si="71"/>
        <v>857</v>
      </c>
      <c r="B887" s="44" t="s">
        <v>3099</v>
      </c>
      <c r="C887" s="43">
        <v>39153</v>
      </c>
      <c r="D887" s="43" t="s">
        <v>1899</v>
      </c>
      <c r="E887" s="43">
        <v>1960</v>
      </c>
      <c r="F887" s="43" t="s">
        <v>2131</v>
      </c>
      <c r="G887" s="56" t="s">
        <v>2098</v>
      </c>
      <c r="H887" s="43">
        <v>4</v>
      </c>
      <c r="I887" s="43">
        <v>2</v>
      </c>
      <c r="J887" s="43" t="s">
        <v>2131</v>
      </c>
      <c r="K887" s="45">
        <v>1427.49</v>
      </c>
      <c r="L887" s="45">
        <v>1303.4000000000001</v>
      </c>
      <c r="M887" s="517">
        <f>VLOOKUP(C887,'Раздел 2'!D:Q,14,0)</f>
        <v>2144970.48</v>
      </c>
      <c r="N887" s="45">
        <f t="shared" si="72"/>
        <v>2144970.48</v>
      </c>
      <c r="O887" s="45">
        <v>0</v>
      </c>
      <c r="P887" s="45">
        <v>0</v>
      </c>
      <c r="Q887" s="45">
        <v>0</v>
      </c>
      <c r="R887" s="57">
        <v>44927</v>
      </c>
      <c r="S887" s="57">
        <v>45291</v>
      </c>
      <c r="U887" s="143"/>
    </row>
    <row r="888" spans="1:21" ht="20.3" x14ac:dyDescent="0.35">
      <c r="A888" s="43">
        <f t="shared" si="71"/>
        <v>858</v>
      </c>
      <c r="B888" s="44" t="s">
        <v>3100</v>
      </c>
      <c r="C888" s="43">
        <v>39155</v>
      </c>
      <c r="D888" s="43" t="s">
        <v>1899</v>
      </c>
      <c r="E888" s="43">
        <v>1960</v>
      </c>
      <c r="F888" s="43" t="s">
        <v>2131</v>
      </c>
      <c r="G888" s="56" t="s">
        <v>2098</v>
      </c>
      <c r="H888" s="43">
        <v>4</v>
      </c>
      <c r="I888" s="43">
        <v>3</v>
      </c>
      <c r="J888" s="43" t="s">
        <v>2131</v>
      </c>
      <c r="K888" s="45">
        <v>5197.3999999999996</v>
      </c>
      <c r="L888" s="45">
        <v>2444.96</v>
      </c>
      <c r="M888" s="517">
        <f>VLOOKUP(C888,'Раздел 2'!D:Q,14,0)</f>
        <v>4524067.21</v>
      </c>
      <c r="N888" s="45">
        <f t="shared" si="72"/>
        <v>4524067.21</v>
      </c>
      <c r="O888" s="45">
        <v>0</v>
      </c>
      <c r="P888" s="45">
        <v>0</v>
      </c>
      <c r="Q888" s="45">
        <v>0</v>
      </c>
      <c r="R888" s="57">
        <v>44927</v>
      </c>
      <c r="S888" s="57">
        <v>45291</v>
      </c>
      <c r="U888" s="143"/>
    </row>
    <row r="889" spans="1:21" ht="20.3" x14ac:dyDescent="0.35">
      <c r="A889" s="43">
        <f t="shared" si="71"/>
        <v>859</v>
      </c>
      <c r="B889" s="44" t="s">
        <v>3101</v>
      </c>
      <c r="C889" s="43">
        <v>39156</v>
      </c>
      <c r="D889" s="43" t="s">
        <v>1899</v>
      </c>
      <c r="E889" s="43">
        <v>1956</v>
      </c>
      <c r="F889" s="43" t="s">
        <v>2131</v>
      </c>
      <c r="G889" s="56" t="s">
        <v>2098</v>
      </c>
      <c r="H889" s="43">
        <v>4</v>
      </c>
      <c r="I889" s="43">
        <v>2</v>
      </c>
      <c r="J889" s="43" t="s">
        <v>2131</v>
      </c>
      <c r="K889" s="45">
        <v>1941.6</v>
      </c>
      <c r="L889" s="45">
        <v>1736</v>
      </c>
      <c r="M889" s="517">
        <f>VLOOKUP(C889,'Раздел 2'!D:Q,14,0)</f>
        <v>3761715.4400000004</v>
      </c>
      <c r="N889" s="45">
        <f t="shared" si="72"/>
        <v>3761715.4400000004</v>
      </c>
      <c r="O889" s="45">
        <v>0</v>
      </c>
      <c r="P889" s="45">
        <v>0</v>
      </c>
      <c r="Q889" s="45">
        <v>0</v>
      </c>
      <c r="R889" s="57">
        <v>44927</v>
      </c>
      <c r="S889" s="57">
        <v>45291</v>
      </c>
      <c r="U889" s="143"/>
    </row>
    <row r="890" spans="1:21" ht="20.3" x14ac:dyDescent="0.35">
      <c r="A890" s="43">
        <f t="shared" si="71"/>
        <v>860</v>
      </c>
      <c r="B890" s="44" t="s">
        <v>3102</v>
      </c>
      <c r="C890" s="43">
        <v>39157</v>
      </c>
      <c r="D890" s="43" t="s">
        <v>1899</v>
      </c>
      <c r="E890" s="43">
        <v>1957</v>
      </c>
      <c r="F890" s="43" t="s">
        <v>2131</v>
      </c>
      <c r="G890" s="56" t="s">
        <v>2098</v>
      </c>
      <c r="H890" s="43">
        <v>4</v>
      </c>
      <c r="I890" s="43">
        <v>3</v>
      </c>
      <c r="J890" s="43" t="s">
        <v>2131</v>
      </c>
      <c r="K890" s="45">
        <v>4249.2</v>
      </c>
      <c r="L890" s="45">
        <v>2123.23</v>
      </c>
      <c r="M890" s="517">
        <f>VLOOKUP(C890,'Раздел 2'!D:Q,14,0)</f>
        <v>3691126.33</v>
      </c>
      <c r="N890" s="45">
        <f t="shared" si="72"/>
        <v>3691126.33</v>
      </c>
      <c r="O890" s="45">
        <v>0</v>
      </c>
      <c r="P890" s="45">
        <v>0</v>
      </c>
      <c r="Q890" s="45">
        <v>0</v>
      </c>
      <c r="R890" s="57">
        <v>44927</v>
      </c>
      <c r="S890" s="57">
        <v>45291</v>
      </c>
      <c r="U890" s="143"/>
    </row>
    <row r="891" spans="1:21" ht="19.649999999999999" x14ac:dyDescent="0.3">
      <c r="A891" s="53" t="s">
        <v>22</v>
      </c>
      <c r="B891" s="53"/>
      <c r="C891" s="403" t="s">
        <v>172</v>
      </c>
      <c r="D891" s="403" t="s">
        <v>172</v>
      </c>
      <c r="E891" s="403" t="s">
        <v>172</v>
      </c>
      <c r="F891" s="403" t="s">
        <v>172</v>
      </c>
      <c r="G891" s="403" t="s">
        <v>172</v>
      </c>
      <c r="H891" s="403" t="s">
        <v>172</v>
      </c>
      <c r="I891" s="403" t="s">
        <v>172</v>
      </c>
      <c r="J891" s="49">
        <f>SUM(J860:J886)</f>
        <v>0</v>
      </c>
      <c r="K891" s="49">
        <f t="shared" ref="K891:Q891" si="73">SUM(K860:K890)</f>
        <v>89725.23</v>
      </c>
      <c r="L891" s="49">
        <f t="shared" si="73"/>
        <v>66017.749999999985</v>
      </c>
      <c r="M891" s="518">
        <f t="shared" si="73"/>
        <v>68577108.969999999</v>
      </c>
      <c r="N891" s="49">
        <f t="shared" si="73"/>
        <v>68577108.969999999</v>
      </c>
      <c r="O891" s="49">
        <f t="shared" si="73"/>
        <v>0</v>
      </c>
      <c r="P891" s="49">
        <f t="shared" si="73"/>
        <v>0</v>
      </c>
      <c r="Q891" s="49">
        <f t="shared" si="73"/>
        <v>0</v>
      </c>
      <c r="R891" s="403" t="s">
        <v>172</v>
      </c>
      <c r="S891" s="403" t="s">
        <v>172</v>
      </c>
      <c r="U891" s="143"/>
    </row>
    <row r="892" spans="1:21" ht="19.649999999999999" x14ac:dyDescent="0.3">
      <c r="A892" s="527" t="s">
        <v>2892</v>
      </c>
      <c r="B892" s="527"/>
      <c r="C892" s="527"/>
      <c r="D892" s="527"/>
      <c r="E892" s="527"/>
      <c r="F892" s="527"/>
      <c r="G892" s="527"/>
      <c r="H892" s="527"/>
      <c r="I892" s="527"/>
      <c r="J892" s="527"/>
      <c r="K892" s="527"/>
      <c r="L892" s="527"/>
      <c r="M892" s="527"/>
      <c r="N892" s="527"/>
      <c r="O892" s="527"/>
      <c r="P892" s="527"/>
      <c r="Q892" s="527"/>
      <c r="R892" s="527"/>
      <c r="S892" s="527"/>
      <c r="U892" s="143"/>
    </row>
    <row r="893" spans="1:21" ht="20.3" x14ac:dyDescent="0.35">
      <c r="A893" s="43">
        <f>A890+1</f>
        <v>861</v>
      </c>
      <c r="B893" s="47" t="s">
        <v>1587</v>
      </c>
      <c r="C893" s="43">
        <v>56279</v>
      </c>
      <c r="D893" s="43" t="s">
        <v>1899</v>
      </c>
      <c r="E893" s="43">
        <v>1967</v>
      </c>
      <c r="F893" s="43" t="s">
        <v>2131</v>
      </c>
      <c r="G893" s="56" t="s">
        <v>2130</v>
      </c>
      <c r="H893" s="43">
        <v>4</v>
      </c>
      <c r="I893" s="43">
        <v>4</v>
      </c>
      <c r="J893" s="43" t="s">
        <v>2131</v>
      </c>
      <c r="K893" s="45">
        <v>2944.8</v>
      </c>
      <c r="L893" s="45">
        <v>2704.8</v>
      </c>
      <c r="M893" s="517">
        <f>VLOOKUP(C893,'Раздел 2'!D:Q,14,0)</f>
        <v>2923635.9499999997</v>
      </c>
      <c r="N893" s="45">
        <f>M893</f>
        <v>2923635.9499999997</v>
      </c>
      <c r="O893" s="45">
        <v>0</v>
      </c>
      <c r="P893" s="45">
        <v>0</v>
      </c>
      <c r="Q893" s="45">
        <v>0</v>
      </c>
      <c r="R893" s="57">
        <v>44927</v>
      </c>
      <c r="S893" s="57">
        <v>45291</v>
      </c>
      <c r="U893" s="143"/>
    </row>
    <row r="894" spans="1:21" ht="20.3" x14ac:dyDescent="0.35">
      <c r="A894" s="43">
        <f>A893+1</f>
        <v>862</v>
      </c>
      <c r="B894" s="47" t="s">
        <v>1588</v>
      </c>
      <c r="C894" s="43">
        <v>56280</v>
      </c>
      <c r="D894" s="43" t="s">
        <v>1899</v>
      </c>
      <c r="E894" s="43">
        <v>1980</v>
      </c>
      <c r="F894" s="43" t="s">
        <v>2131</v>
      </c>
      <c r="G894" s="56" t="s">
        <v>2130</v>
      </c>
      <c r="H894" s="43">
        <v>4</v>
      </c>
      <c r="I894" s="43">
        <v>4</v>
      </c>
      <c r="J894" s="43" t="s">
        <v>2131</v>
      </c>
      <c r="K894" s="45">
        <v>2943.2</v>
      </c>
      <c r="L894" s="45">
        <v>2704.8</v>
      </c>
      <c r="M894" s="517">
        <f>VLOOKUP(C894,'Раздел 2'!D:Q,14,0)</f>
        <v>2989920.55</v>
      </c>
      <c r="N894" s="45">
        <f>M894</f>
        <v>2989920.55</v>
      </c>
      <c r="O894" s="45">
        <v>0</v>
      </c>
      <c r="P894" s="45">
        <v>0</v>
      </c>
      <c r="Q894" s="45">
        <v>0</v>
      </c>
      <c r="R894" s="57">
        <v>44927</v>
      </c>
      <c r="S894" s="57">
        <v>45291</v>
      </c>
      <c r="U894" s="143"/>
    </row>
    <row r="895" spans="1:21" ht="20.3" x14ac:dyDescent="0.35">
      <c r="A895" s="43">
        <f>A894+1</f>
        <v>863</v>
      </c>
      <c r="B895" s="47" t="s">
        <v>1589</v>
      </c>
      <c r="C895" s="43">
        <v>56282</v>
      </c>
      <c r="D895" s="43" t="s">
        <v>1899</v>
      </c>
      <c r="E895" s="43">
        <v>1969</v>
      </c>
      <c r="F895" s="43" t="s">
        <v>2131</v>
      </c>
      <c r="G895" s="56" t="s">
        <v>2129</v>
      </c>
      <c r="H895" s="43">
        <v>5</v>
      </c>
      <c r="I895" s="43">
        <v>4</v>
      </c>
      <c r="J895" s="43" t="s">
        <v>2131</v>
      </c>
      <c r="K895" s="45">
        <v>4056</v>
      </c>
      <c r="L895" s="45">
        <v>3754</v>
      </c>
      <c r="M895" s="517">
        <f>VLOOKUP(C895,'Раздел 2'!D:Q,14,0)</f>
        <v>209828.04</v>
      </c>
      <c r="N895" s="45">
        <f>M895</f>
        <v>209828.04</v>
      </c>
      <c r="O895" s="45">
        <v>0</v>
      </c>
      <c r="P895" s="45">
        <v>0</v>
      </c>
      <c r="Q895" s="45">
        <v>0</v>
      </c>
      <c r="R895" s="57">
        <v>44927</v>
      </c>
      <c r="S895" s="57">
        <v>45291</v>
      </c>
      <c r="U895" s="143"/>
    </row>
    <row r="896" spans="1:21" ht="19.649999999999999" x14ac:dyDescent="0.3">
      <c r="A896" s="53" t="s">
        <v>34</v>
      </c>
      <c r="B896" s="53"/>
      <c r="C896" s="403" t="s">
        <v>172</v>
      </c>
      <c r="D896" s="403" t="s">
        <v>172</v>
      </c>
      <c r="E896" s="403" t="s">
        <v>172</v>
      </c>
      <c r="F896" s="403" t="s">
        <v>172</v>
      </c>
      <c r="G896" s="403" t="s">
        <v>172</v>
      </c>
      <c r="H896" s="403" t="s">
        <v>172</v>
      </c>
      <c r="I896" s="403" t="s">
        <v>172</v>
      </c>
      <c r="J896" s="49">
        <f>SUM(J893:J895)</f>
        <v>0</v>
      </c>
      <c r="K896" s="49">
        <f t="shared" ref="K896:Q896" si="74">SUM(K893:K895)</f>
        <v>9944</v>
      </c>
      <c r="L896" s="49">
        <f t="shared" si="74"/>
        <v>9163.6</v>
      </c>
      <c r="M896" s="518">
        <f t="shared" si="74"/>
        <v>6123384.54</v>
      </c>
      <c r="N896" s="49">
        <f t="shared" si="74"/>
        <v>6123384.54</v>
      </c>
      <c r="O896" s="49">
        <f t="shared" si="74"/>
        <v>0</v>
      </c>
      <c r="P896" s="49">
        <f t="shared" si="74"/>
        <v>0</v>
      </c>
      <c r="Q896" s="49">
        <f t="shared" si="74"/>
        <v>0</v>
      </c>
      <c r="R896" s="403" t="s">
        <v>172</v>
      </c>
      <c r="S896" s="403" t="s">
        <v>172</v>
      </c>
      <c r="U896" s="143"/>
    </row>
    <row r="897" spans="1:21" ht="19.649999999999999" x14ac:dyDescent="0.3">
      <c r="A897" s="527" t="s">
        <v>2893</v>
      </c>
      <c r="B897" s="527"/>
      <c r="C897" s="527"/>
      <c r="D897" s="527"/>
      <c r="E897" s="527"/>
      <c r="F897" s="527"/>
      <c r="G897" s="527"/>
      <c r="H897" s="527"/>
      <c r="I897" s="527"/>
      <c r="J897" s="527"/>
      <c r="K897" s="527"/>
      <c r="L897" s="527"/>
      <c r="M897" s="527"/>
      <c r="N897" s="527"/>
      <c r="O897" s="527"/>
      <c r="P897" s="527"/>
      <c r="Q897" s="527"/>
      <c r="R897" s="527"/>
      <c r="S897" s="527"/>
      <c r="U897" s="143"/>
    </row>
    <row r="898" spans="1:21" ht="19.649999999999999" x14ac:dyDescent="0.3">
      <c r="A898" s="527" t="s">
        <v>2894</v>
      </c>
      <c r="B898" s="527"/>
      <c r="C898" s="527"/>
      <c r="D898" s="527"/>
      <c r="E898" s="527"/>
      <c r="F898" s="527"/>
      <c r="G898" s="527"/>
      <c r="H898" s="527"/>
      <c r="I898" s="527"/>
      <c r="J898" s="527"/>
      <c r="K898" s="527"/>
      <c r="L898" s="527"/>
      <c r="M898" s="527"/>
      <c r="N898" s="527"/>
      <c r="O898" s="527"/>
      <c r="P898" s="527"/>
      <c r="Q898" s="527"/>
      <c r="R898" s="527"/>
      <c r="S898" s="527"/>
      <c r="U898" s="143"/>
    </row>
    <row r="899" spans="1:21" ht="20.3" x14ac:dyDescent="0.35">
      <c r="A899" s="43">
        <f>A895+1</f>
        <v>864</v>
      </c>
      <c r="B899" s="47" t="s">
        <v>613</v>
      </c>
      <c r="C899" s="43">
        <v>41010</v>
      </c>
      <c r="D899" s="43" t="s">
        <v>1899</v>
      </c>
      <c r="E899" s="43">
        <v>1995</v>
      </c>
      <c r="F899" s="43" t="s">
        <v>2131</v>
      </c>
      <c r="G899" s="56" t="s">
        <v>2097</v>
      </c>
      <c r="H899" s="43">
        <v>2</v>
      </c>
      <c r="I899" s="43">
        <v>2</v>
      </c>
      <c r="J899" s="43" t="s">
        <v>2131</v>
      </c>
      <c r="K899" s="45">
        <v>704.94</v>
      </c>
      <c r="L899" s="45">
        <v>641.68999999999994</v>
      </c>
      <c r="M899" s="517">
        <f>VLOOKUP(C899,'Раздел 2'!D:Q,14,0)</f>
        <v>1117940.54</v>
      </c>
      <c r="N899" s="45">
        <f>M899</f>
        <v>1117940.54</v>
      </c>
      <c r="O899" s="45">
        <v>0</v>
      </c>
      <c r="P899" s="45">
        <v>0</v>
      </c>
      <c r="Q899" s="45">
        <v>0</v>
      </c>
      <c r="R899" s="57">
        <v>44927</v>
      </c>
      <c r="S899" s="57">
        <v>45291</v>
      </c>
      <c r="U899" s="143"/>
    </row>
    <row r="900" spans="1:21" ht="20.3" x14ac:dyDescent="0.3">
      <c r="A900" s="46" t="s">
        <v>22</v>
      </c>
      <c r="B900" s="46"/>
      <c r="C900" s="403" t="s">
        <v>172</v>
      </c>
      <c r="D900" s="403" t="s">
        <v>172</v>
      </c>
      <c r="E900" s="403" t="s">
        <v>172</v>
      </c>
      <c r="F900" s="403" t="s">
        <v>172</v>
      </c>
      <c r="G900" s="403" t="s">
        <v>172</v>
      </c>
      <c r="H900" s="403" t="s">
        <v>172</v>
      </c>
      <c r="I900" s="403" t="s">
        <v>172</v>
      </c>
      <c r="J900" s="49">
        <f>SUM(J899)</f>
        <v>0</v>
      </c>
      <c r="K900" s="49">
        <f t="shared" ref="K900:Q901" si="75">SUM(K899)</f>
        <v>704.94</v>
      </c>
      <c r="L900" s="49">
        <f t="shared" si="75"/>
        <v>641.68999999999994</v>
      </c>
      <c r="M900" s="518">
        <f t="shared" si="75"/>
        <v>1117940.54</v>
      </c>
      <c r="N900" s="49">
        <f t="shared" si="75"/>
        <v>1117940.54</v>
      </c>
      <c r="O900" s="49">
        <f t="shared" si="75"/>
        <v>0</v>
      </c>
      <c r="P900" s="49">
        <f t="shared" si="75"/>
        <v>0</v>
      </c>
      <c r="Q900" s="49">
        <f t="shared" si="75"/>
        <v>0</v>
      </c>
      <c r="R900" s="403" t="s">
        <v>172</v>
      </c>
      <c r="S900" s="403" t="s">
        <v>172</v>
      </c>
      <c r="U900" s="143"/>
    </row>
    <row r="901" spans="1:21" ht="19.649999999999999" x14ac:dyDescent="0.3">
      <c r="A901" s="53" t="s">
        <v>34</v>
      </c>
      <c r="B901" s="53"/>
      <c r="C901" s="403" t="s">
        <v>172</v>
      </c>
      <c r="D901" s="403" t="s">
        <v>172</v>
      </c>
      <c r="E901" s="403" t="s">
        <v>172</v>
      </c>
      <c r="F901" s="403" t="s">
        <v>172</v>
      </c>
      <c r="G901" s="403" t="s">
        <v>172</v>
      </c>
      <c r="H901" s="403" t="s">
        <v>172</v>
      </c>
      <c r="I901" s="403" t="s">
        <v>172</v>
      </c>
      <c r="J901" s="49">
        <f>SUM(J900)</f>
        <v>0</v>
      </c>
      <c r="K901" s="49">
        <f t="shared" si="75"/>
        <v>704.94</v>
      </c>
      <c r="L901" s="49">
        <f t="shared" si="75"/>
        <v>641.68999999999994</v>
      </c>
      <c r="M901" s="518">
        <f t="shared" si="75"/>
        <v>1117940.54</v>
      </c>
      <c r="N901" s="49">
        <f t="shared" si="75"/>
        <v>1117940.54</v>
      </c>
      <c r="O901" s="49">
        <f t="shared" si="75"/>
        <v>0</v>
      </c>
      <c r="P901" s="49">
        <f t="shared" si="75"/>
        <v>0</v>
      </c>
      <c r="Q901" s="49">
        <f t="shared" si="75"/>
        <v>0</v>
      </c>
      <c r="R901" s="403" t="s">
        <v>172</v>
      </c>
      <c r="S901" s="403" t="s">
        <v>172</v>
      </c>
      <c r="U901" s="143"/>
    </row>
    <row r="902" spans="1:21" ht="19.649999999999999" x14ac:dyDescent="0.3">
      <c r="A902" s="527" t="s">
        <v>2895</v>
      </c>
      <c r="B902" s="527"/>
      <c r="C902" s="527"/>
      <c r="D902" s="527"/>
      <c r="E902" s="527"/>
      <c r="F902" s="527"/>
      <c r="G902" s="527"/>
      <c r="H902" s="527"/>
      <c r="I902" s="527"/>
      <c r="J902" s="527"/>
      <c r="K902" s="527"/>
      <c r="L902" s="527"/>
      <c r="M902" s="527"/>
      <c r="N902" s="527"/>
      <c r="O902" s="527"/>
      <c r="P902" s="527"/>
      <c r="Q902" s="527"/>
      <c r="R902" s="527"/>
      <c r="S902" s="527"/>
      <c r="U902" s="143"/>
    </row>
    <row r="903" spans="1:21" ht="19.649999999999999" x14ac:dyDescent="0.3">
      <c r="A903" s="527" t="s">
        <v>2896</v>
      </c>
      <c r="B903" s="527"/>
      <c r="C903" s="527"/>
      <c r="D903" s="527"/>
      <c r="E903" s="527"/>
      <c r="F903" s="527"/>
      <c r="G903" s="527"/>
      <c r="H903" s="527"/>
      <c r="I903" s="527"/>
      <c r="J903" s="527"/>
      <c r="K903" s="527"/>
      <c r="L903" s="527"/>
      <c r="M903" s="527"/>
      <c r="N903" s="527"/>
      <c r="O903" s="527"/>
      <c r="P903" s="527"/>
      <c r="Q903" s="527"/>
      <c r="R903" s="527"/>
      <c r="S903" s="527"/>
      <c r="U903" s="143"/>
    </row>
    <row r="904" spans="1:21" ht="20.3" x14ac:dyDescent="0.35">
      <c r="A904" s="75">
        <f>A899+1</f>
        <v>865</v>
      </c>
      <c r="B904" s="46" t="s">
        <v>1773</v>
      </c>
      <c r="C904" s="43">
        <v>41406</v>
      </c>
      <c r="D904" s="43" t="s">
        <v>1899</v>
      </c>
      <c r="E904" s="43">
        <v>1963</v>
      </c>
      <c r="F904" s="43" t="s">
        <v>2131</v>
      </c>
      <c r="G904" s="56" t="s">
        <v>2098</v>
      </c>
      <c r="H904" s="43">
        <v>3</v>
      </c>
      <c r="I904" s="43">
        <v>2</v>
      </c>
      <c r="J904" s="43" t="s">
        <v>2131</v>
      </c>
      <c r="K904" s="45">
        <v>1693.8</v>
      </c>
      <c r="L904" s="45">
        <v>940.6</v>
      </c>
      <c r="M904" s="517">
        <f>VLOOKUP(C904,'Раздел 2'!D:Q,14,0)</f>
        <v>1661643.19</v>
      </c>
      <c r="N904" s="45">
        <f t="shared" ref="N904:N910" si="76">M904</f>
        <v>1661643.19</v>
      </c>
      <c r="O904" s="45">
        <v>0</v>
      </c>
      <c r="P904" s="45">
        <v>0</v>
      </c>
      <c r="Q904" s="45">
        <v>0</v>
      </c>
      <c r="R904" s="57">
        <v>44927</v>
      </c>
      <c r="S904" s="57">
        <v>45291</v>
      </c>
      <c r="U904" s="143"/>
    </row>
    <row r="905" spans="1:21" ht="20.3" x14ac:dyDescent="0.35">
      <c r="A905" s="75">
        <f t="shared" ref="A905:A910" si="77">A904+1</f>
        <v>866</v>
      </c>
      <c r="B905" s="46" t="s">
        <v>1886</v>
      </c>
      <c r="C905" s="43">
        <v>41389</v>
      </c>
      <c r="D905" s="43" t="s">
        <v>1899</v>
      </c>
      <c r="E905" s="43">
        <v>1975</v>
      </c>
      <c r="F905" s="43" t="s">
        <v>2131</v>
      </c>
      <c r="G905" s="56" t="s">
        <v>2097</v>
      </c>
      <c r="H905" s="43">
        <v>5</v>
      </c>
      <c r="I905" s="43">
        <v>2</v>
      </c>
      <c r="J905" s="43" t="s">
        <v>2131</v>
      </c>
      <c r="K905" s="45">
        <v>2328.59</v>
      </c>
      <c r="L905" s="45">
        <v>1463.5</v>
      </c>
      <c r="M905" s="517">
        <f>VLOOKUP(C905,'Раздел 2'!D:Q,14,0)</f>
        <v>3112817.96</v>
      </c>
      <c r="N905" s="45">
        <f t="shared" si="76"/>
        <v>3112817.96</v>
      </c>
      <c r="O905" s="45">
        <v>0</v>
      </c>
      <c r="P905" s="45">
        <v>0</v>
      </c>
      <c r="Q905" s="45">
        <v>0</v>
      </c>
      <c r="R905" s="57">
        <v>44927</v>
      </c>
      <c r="S905" s="57">
        <v>45291</v>
      </c>
      <c r="U905" s="143"/>
    </row>
    <row r="906" spans="1:21" ht="20.3" x14ac:dyDescent="0.35">
      <c r="A906" s="75">
        <f t="shared" si="77"/>
        <v>867</v>
      </c>
      <c r="B906" s="46" t="s">
        <v>2177</v>
      </c>
      <c r="C906" s="43">
        <v>41330</v>
      </c>
      <c r="D906" s="43" t="s">
        <v>1899</v>
      </c>
      <c r="E906" s="43">
        <v>1970</v>
      </c>
      <c r="F906" s="43" t="s">
        <v>2131</v>
      </c>
      <c r="G906" s="56" t="s">
        <v>2097</v>
      </c>
      <c r="H906" s="43">
        <v>5</v>
      </c>
      <c r="I906" s="43">
        <v>4</v>
      </c>
      <c r="J906" s="43" t="s">
        <v>2131</v>
      </c>
      <c r="K906" s="45">
        <v>5908.9</v>
      </c>
      <c r="L906" s="45">
        <v>3846.57</v>
      </c>
      <c r="M906" s="517">
        <f>VLOOKUP(C906,'Раздел 2'!D:Q,14,0)</f>
        <v>6237813.6200000001</v>
      </c>
      <c r="N906" s="45">
        <f t="shared" si="76"/>
        <v>6237813.6200000001</v>
      </c>
      <c r="O906" s="45">
        <v>0</v>
      </c>
      <c r="P906" s="45">
        <v>0</v>
      </c>
      <c r="Q906" s="45">
        <v>0</v>
      </c>
      <c r="R906" s="57">
        <v>44927</v>
      </c>
      <c r="S906" s="57">
        <v>45291</v>
      </c>
      <c r="U906" s="143"/>
    </row>
    <row r="907" spans="1:21" ht="20.3" x14ac:dyDescent="0.35">
      <c r="A907" s="75">
        <f t="shared" si="77"/>
        <v>868</v>
      </c>
      <c r="B907" s="47" t="s">
        <v>1080</v>
      </c>
      <c r="C907" s="43">
        <v>41332</v>
      </c>
      <c r="D907" s="43" t="s">
        <v>1899</v>
      </c>
      <c r="E907" s="43">
        <v>1969</v>
      </c>
      <c r="F907" s="43" t="s">
        <v>2131</v>
      </c>
      <c r="G907" s="56" t="s">
        <v>2097</v>
      </c>
      <c r="H907" s="43">
        <v>5</v>
      </c>
      <c r="I907" s="43">
        <v>4</v>
      </c>
      <c r="J907" s="43" t="s">
        <v>2131</v>
      </c>
      <c r="K907" s="45">
        <v>5919.28</v>
      </c>
      <c r="L907" s="45">
        <v>3947.87</v>
      </c>
      <c r="M907" s="517">
        <v>67920.84</v>
      </c>
      <c r="N907" s="45">
        <f t="shared" si="76"/>
        <v>67920.84</v>
      </c>
      <c r="O907" s="45">
        <v>0</v>
      </c>
      <c r="P907" s="45">
        <v>0</v>
      </c>
      <c r="Q907" s="45">
        <v>0</v>
      </c>
      <c r="R907" s="57">
        <v>44927</v>
      </c>
      <c r="S907" s="57">
        <v>45291</v>
      </c>
      <c r="U907" s="143"/>
    </row>
    <row r="908" spans="1:21" ht="20.3" x14ac:dyDescent="0.35">
      <c r="A908" s="75">
        <f t="shared" si="77"/>
        <v>869</v>
      </c>
      <c r="B908" s="47" t="s">
        <v>1084</v>
      </c>
      <c r="C908" s="43">
        <v>41385</v>
      </c>
      <c r="D908" s="43" t="s">
        <v>1899</v>
      </c>
      <c r="E908" s="43">
        <v>1968</v>
      </c>
      <c r="F908" s="43" t="s">
        <v>2131</v>
      </c>
      <c r="G908" s="56" t="s">
        <v>2098</v>
      </c>
      <c r="H908" s="43">
        <v>5</v>
      </c>
      <c r="I908" s="43">
        <v>4</v>
      </c>
      <c r="J908" s="43" t="s">
        <v>2131</v>
      </c>
      <c r="K908" s="45">
        <v>4236.4799999999996</v>
      </c>
      <c r="L908" s="45">
        <v>3491.14</v>
      </c>
      <c r="M908" s="517">
        <v>61690.13</v>
      </c>
      <c r="N908" s="45">
        <f t="shared" si="76"/>
        <v>61690.13</v>
      </c>
      <c r="O908" s="45">
        <v>0</v>
      </c>
      <c r="P908" s="45">
        <v>0</v>
      </c>
      <c r="Q908" s="45">
        <v>0</v>
      </c>
      <c r="R908" s="57">
        <v>44927</v>
      </c>
      <c r="S908" s="57">
        <v>45291</v>
      </c>
      <c r="U908" s="143"/>
    </row>
    <row r="909" spans="1:21" ht="20.3" x14ac:dyDescent="0.35">
      <c r="A909" s="75">
        <f t="shared" si="77"/>
        <v>870</v>
      </c>
      <c r="B909" s="47" t="s">
        <v>1085</v>
      </c>
      <c r="C909" s="43">
        <v>41386</v>
      </c>
      <c r="D909" s="43" t="s">
        <v>1899</v>
      </c>
      <c r="E909" s="43">
        <v>1974</v>
      </c>
      <c r="F909" s="43" t="s">
        <v>2131</v>
      </c>
      <c r="G909" s="56" t="s">
        <v>2098</v>
      </c>
      <c r="H909" s="43">
        <v>5</v>
      </c>
      <c r="I909" s="43">
        <v>4</v>
      </c>
      <c r="J909" s="43" t="s">
        <v>2131</v>
      </c>
      <c r="K909" s="45">
        <v>4096.82</v>
      </c>
      <c r="L909" s="45">
        <v>3327.59</v>
      </c>
      <c r="M909" s="517">
        <v>62510.69</v>
      </c>
      <c r="N909" s="45">
        <f t="shared" si="76"/>
        <v>62510.69</v>
      </c>
      <c r="O909" s="45">
        <v>0</v>
      </c>
      <c r="P909" s="45">
        <v>0</v>
      </c>
      <c r="Q909" s="45">
        <v>0</v>
      </c>
      <c r="R909" s="57">
        <v>44927</v>
      </c>
      <c r="S909" s="57">
        <v>45291</v>
      </c>
      <c r="U909" s="143"/>
    </row>
    <row r="910" spans="1:21" ht="20.3" x14ac:dyDescent="0.35">
      <c r="A910" s="75">
        <f t="shared" si="77"/>
        <v>871</v>
      </c>
      <c r="B910" s="47" t="s">
        <v>1086</v>
      </c>
      <c r="C910" s="43">
        <v>41387</v>
      </c>
      <c r="D910" s="43" t="s">
        <v>1899</v>
      </c>
      <c r="E910" s="43">
        <v>1969</v>
      </c>
      <c r="F910" s="43" t="s">
        <v>2131</v>
      </c>
      <c r="G910" s="56" t="s">
        <v>2098</v>
      </c>
      <c r="H910" s="43">
        <v>5</v>
      </c>
      <c r="I910" s="43">
        <v>4</v>
      </c>
      <c r="J910" s="43" t="s">
        <v>2131</v>
      </c>
      <c r="K910" s="45">
        <v>5267.31</v>
      </c>
      <c r="L910" s="45">
        <v>3383.29</v>
      </c>
      <c r="M910" s="517">
        <v>62767.37</v>
      </c>
      <c r="N910" s="45">
        <f t="shared" si="76"/>
        <v>62767.37</v>
      </c>
      <c r="O910" s="45">
        <v>0</v>
      </c>
      <c r="P910" s="45">
        <v>0</v>
      </c>
      <c r="Q910" s="45">
        <v>0</v>
      </c>
      <c r="R910" s="57">
        <v>44927</v>
      </c>
      <c r="S910" s="57">
        <v>45291</v>
      </c>
      <c r="U910" s="143"/>
    </row>
    <row r="911" spans="1:21" ht="20.3" x14ac:dyDescent="0.3">
      <c r="A911" s="46" t="s">
        <v>22</v>
      </c>
      <c r="B911" s="46"/>
      <c r="C911" s="403" t="s">
        <v>172</v>
      </c>
      <c r="D911" s="403" t="s">
        <v>172</v>
      </c>
      <c r="E911" s="403" t="s">
        <v>172</v>
      </c>
      <c r="F911" s="403" t="s">
        <v>172</v>
      </c>
      <c r="G911" s="403" t="s">
        <v>172</v>
      </c>
      <c r="H911" s="403" t="s">
        <v>172</v>
      </c>
      <c r="I911" s="403" t="s">
        <v>172</v>
      </c>
      <c r="J911" s="49">
        <f>SUM(J904:J906)</f>
        <v>0</v>
      </c>
      <c r="K911" s="49">
        <f>SUM(K904:K910)</f>
        <v>29451.18</v>
      </c>
      <c r="L911" s="49">
        <f t="shared" ref="L911:Q911" si="78">SUM(L904:L910)</f>
        <v>20400.560000000001</v>
      </c>
      <c r="M911" s="518">
        <f t="shared" si="78"/>
        <v>11267163.799999999</v>
      </c>
      <c r="N911" s="49">
        <f t="shared" si="78"/>
        <v>11267163.799999999</v>
      </c>
      <c r="O911" s="49">
        <f t="shared" si="78"/>
        <v>0</v>
      </c>
      <c r="P911" s="49">
        <f t="shared" si="78"/>
        <v>0</v>
      </c>
      <c r="Q911" s="49">
        <f t="shared" si="78"/>
        <v>0</v>
      </c>
      <c r="R911" s="403" t="s">
        <v>172</v>
      </c>
      <c r="S911" s="403" t="s">
        <v>172</v>
      </c>
      <c r="U911" s="143"/>
    </row>
    <row r="912" spans="1:21" ht="19.649999999999999" x14ac:dyDescent="0.3">
      <c r="A912" s="53" t="s">
        <v>34</v>
      </c>
      <c r="B912" s="53"/>
      <c r="C912" s="403" t="s">
        <v>172</v>
      </c>
      <c r="D912" s="403" t="s">
        <v>172</v>
      </c>
      <c r="E912" s="403" t="s">
        <v>172</v>
      </c>
      <c r="F912" s="403" t="s">
        <v>172</v>
      </c>
      <c r="G912" s="403" t="s">
        <v>172</v>
      </c>
      <c r="H912" s="403" t="s">
        <v>172</v>
      </c>
      <c r="I912" s="403" t="s">
        <v>172</v>
      </c>
      <c r="J912" s="49">
        <f>SUM(J911)</f>
        <v>0</v>
      </c>
      <c r="K912" s="49">
        <f t="shared" ref="K912:Q912" si="79">SUM(K911)</f>
        <v>29451.18</v>
      </c>
      <c r="L912" s="49">
        <f t="shared" si="79"/>
        <v>20400.560000000001</v>
      </c>
      <c r="M912" s="518">
        <f t="shared" si="79"/>
        <v>11267163.799999999</v>
      </c>
      <c r="N912" s="49">
        <f t="shared" si="79"/>
        <v>11267163.799999999</v>
      </c>
      <c r="O912" s="49">
        <f t="shared" si="79"/>
        <v>0</v>
      </c>
      <c r="P912" s="49">
        <f t="shared" si="79"/>
        <v>0</v>
      </c>
      <c r="Q912" s="49">
        <f t="shared" si="79"/>
        <v>0</v>
      </c>
      <c r="R912" s="403" t="s">
        <v>172</v>
      </c>
      <c r="S912" s="403" t="s">
        <v>172</v>
      </c>
      <c r="U912" s="143"/>
    </row>
    <row r="913" spans="1:21" ht="19.649999999999999" x14ac:dyDescent="0.3">
      <c r="A913" s="527" t="s">
        <v>2897</v>
      </c>
      <c r="B913" s="527"/>
      <c r="C913" s="527"/>
      <c r="D913" s="527"/>
      <c r="E913" s="527"/>
      <c r="F913" s="527"/>
      <c r="G913" s="527"/>
      <c r="H913" s="527"/>
      <c r="I913" s="527"/>
      <c r="J913" s="527"/>
      <c r="K913" s="527"/>
      <c r="L913" s="527"/>
      <c r="M913" s="527"/>
      <c r="N913" s="527"/>
      <c r="O913" s="527"/>
      <c r="P913" s="527"/>
      <c r="Q913" s="527"/>
      <c r="R913" s="527"/>
      <c r="S913" s="527"/>
      <c r="U913" s="143"/>
    </row>
    <row r="914" spans="1:21" ht="19.649999999999999" x14ac:dyDescent="0.3">
      <c r="A914" s="527" t="s">
        <v>2898</v>
      </c>
      <c r="B914" s="527"/>
      <c r="C914" s="527"/>
      <c r="D914" s="527"/>
      <c r="E914" s="527"/>
      <c r="F914" s="527"/>
      <c r="G914" s="527"/>
      <c r="H914" s="527"/>
      <c r="I914" s="527"/>
      <c r="J914" s="527"/>
      <c r="K914" s="527"/>
      <c r="L914" s="527"/>
      <c r="M914" s="527"/>
      <c r="N914" s="527"/>
      <c r="O914" s="527"/>
      <c r="P914" s="527"/>
      <c r="Q914" s="527"/>
      <c r="R914" s="527"/>
      <c r="S914" s="527"/>
      <c r="U914" s="143"/>
    </row>
    <row r="915" spans="1:21" ht="20.3" x14ac:dyDescent="0.35">
      <c r="A915" s="43">
        <f>A910+1</f>
        <v>872</v>
      </c>
      <c r="B915" s="47" t="s">
        <v>3836</v>
      </c>
      <c r="C915" s="43">
        <v>41052</v>
      </c>
      <c r="D915" s="43" t="s">
        <v>1899</v>
      </c>
      <c r="E915" s="43">
        <v>1981</v>
      </c>
      <c r="F915" s="43" t="s">
        <v>2131</v>
      </c>
      <c r="G915" s="56" t="s">
        <v>2098</v>
      </c>
      <c r="H915" s="43">
        <v>5</v>
      </c>
      <c r="I915" s="43">
        <v>6</v>
      </c>
      <c r="J915" s="43" t="s">
        <v>2131</v>
      </c>
      <c r="K915" s="45">
        <v>5910.85</v>
      </c>
      <c r="L915" s="45">
        <v>5137.6000000000004</v>
      </c>
      <c r="M915" s="517">
        <f>VLOOKUP(C915,'Раздел 2'!D:Q,14,0)</f>
        <v>9178086.3499999996</v>
      </c>
      <c r="N915" s="45">
        <f>M915</f>
        <v>9178086.3499999996</v>
      </c>
      <c r="O915" s="45">
        <v>0</v>
      </c>
      <c r="P915" s="45">
        <v>0</v>
      </c>
      <c r="Q915" s="45">
        <v>0</v>
      </c>
      <c r="R915" s="57">
        <v>44927</v>
      </c>
      <c r="S915" s="57">
        <v>45291</v>
      </c>
      <c r="U915" s="143"/>
    </row>
    <row r="916" spans="1:21" ht="20.3" x14ac:dyDescent="0.35">
      <c r="A916" s="43">
        <f>A915+1</f>
        <v>873</v>
      </c>
      <c r="B916" s="47" t="s">
        <v>1065</v>
      </c>
      <c r="C916" s="43">
        <v>46233</v>
      </c>
      <c r="D916" s="43" t="s">
        <v>1899</v>
      </c>
      <c r="E916" s="43">
        <v>1973</v>
      </c>
      <c r="F916" s="43" t="s">
        <v>2131</v>
      </c>
      <c r="G916" s="56" t="s">
        <v>2108</v>
      </c>
      <c r="H916" s="43">
        <v>1</v>
      </c>
      <c r="I916" s="43">
        <v>1</v>
      </c>
      <c r="J916" s="43" t="s">
        <v>2131</v>
      </c>
      <c r="K916" s="45">
        <v>352.69</v>
      </c>
      <c r="L916" s="45">
        <v>252.2</v>
      </c>
      <c r="M916" s="517">
        <v>68422.13</v>
      </c>
      <c r="N916" s="45">
        <f>M916</f>
        <v>68422.13</v>
      </c>
      <c r="O916" s="45">
        <v>0</v>
      </c>
      <c r="P916" s="45">
        <v>0</v>
      </c>
      <c r="Q916" s="45">
        <v>0</v>
      </c>
      <c r="R916" s="57">
        <v>44927</v>
      </c>
      <c r="S916" s="57">
        <v>45291</v>
      </c>
      <c r="U916" s="143"/>
    </row>
    <row r="917" spans="1:21" ht="20.3" x14ac:dyDescent="0.35">
      <c r="A917" s="43">
        <f>A916+1</f>
        <v>874</v>
      </c>
      <c r="B917" s="44" t="s">
        <v>1066</v>
      </c>
      <c r="C917" s="43">
        <v>46234</v>
      </c>
      <c r="D917" s="43" t="s">
        <v>1899</v>
      </c>
      <c r="E917" s="43">
        <v>1973</v>
      </c>
      <c r="F917" s="43" t="s">
        <v>2131</v>
      </c>
      <c r="G917" s="56" t="s">
        <v>2108</v>
      </c>
      <c r="H917" s="43">
        <v>1</v>
      </c>
      <c r="I917" s="43">
        <v>1</v>
      </c>
      <c r="J917" s="43" t="s">
        <v>2131</v>
      </c>
      <c r="K917" s="45">
        <v>288.33999999999997</v>
      </c>
      <c r="L917" s="45">
        <v>288.33999999999997</v>
      </c>
      <c r="M917" s="517">
        <v>68422.13</v>
      </c>
      <c r="N917" s="45">
        <f>M917</f>
        <v>68422.13</v>
      </c>
      <c r="O917" s="45">
        <v>0</v>
      </c>
      <c r="P917" s="45">
        <v>0</v>
      </c>
      <c r="Q917" s="45">
        <v>0</v>
      </c>
      <c r="R917" s="57">
        <v>44927</v>
      </c>
      <c r="S917" s="57">
        <v>45291</v>
      </c>
      <c r="U917" s="143"/>
    </row>
    <row r="918" spans="1:21" ht="20.3" x14ac:dyDescent="0.35">
      <c r="A918" s="43">
        <f>A917+1</f>
        <v>875</v>
      </c>
      <c r="B918" s="44" t="s">
        <v>1067</v>
      </c>
      <c r="C918" s="43">
        <v>46235</v>
      </c>
      <c r="D918" s="43" t="s">
        <v>1899</v>
      </c>
      <c r="E918" s="43">
        <v>1972</v>
      </c>
      <c r="F918" s="43" t="s">
        <v>2131</v>
      </c>
      <c r="G918" s="56" t="s">
        <v>2108</v>
      </c>
      <c r="H918" s="43">
        <v>1</v>
      </c>
      <c r="I918" s="43">
        <v>1</v>
      </c>
      <c r="J918" s="43" t="s">
        <v>2131</v>
      </c>
      <c r="K918" s="45">
        <v>381.22</v>
      </c>
      <c r="L918" s="45">
        <v>162.19999999999999</v>
      </c>
      <c r="M918" s="517">
        <v>68422.13</v>
      </c>
      <c r="N918" s="45">
        <f>M918</f>
        <v>68422.13</v>
      </c>
      <c r="O918" s="45">
        <v>0</v>
      </c>
      <c r="P918" s="45">
        <v>0</v>
      </c>
      <c r="Q918" s="45">
        <v>0</v>
      </c>
      <c r="R918" s="57">
        <v>44927</v>
      </c>
      <c r="S918" s="57">
        <v>45291</v>
      </c>
      <c r="U918" s="143"/>
    </row>
    <row r="919" spans="1:21" ht="20.3" x14ac:dyDescent="0.3">
      <c r="A919" s="46" t="s">
        <v>22</v>
      </c>
      <c r="B919" s="46"/>
      <c r="C919" s="403" t="s">
        <v>172</v>
      </c>
      <c r="D919" s="403" t="s">
        <v>172</v>
      </c>
      <c r="E919" s="403" t="s">
        <v>172</v>
      </c>
      <c r="F919" s="403" t="s">
        <v>172</v>
      </c>
      <c r="G919" s="403" t="s">
        <v>172</v>
      </c>
      <c r="H919" s="403" t="s">
        <v>172</v>
      </c>
      <c r="I919" s="403" t="s">
        <v>172</v>
      </c>
      <c r="J919" s="49">
        <f>SUM(J915:J918)</f>
        <v>0</v>
      </c>
      <c r="K919" s="49">
        <f t="shared" ref="K919:Q919" si="80">SUM(K915:K918)</f>
        <v>6933.1</v>
      </c>
      <c r="L919" s="49">
        <f t="shared" si="80"/>
        <v>5840.34</v>
      </c>
      <c r="M919" s="518">
        <f t="shared" si="80"/>
        <v>9383352.7400000021</v>
      </c>
      <c r="N919" s="49">
        <f t="shared" si="80"/>
        <v>9383352.7400000021</v>
      </c>
      <c r="O919" s="49">
        <f t="shared" si="80"/>
        <v>0</v>
      </c>
      <c r="P919" s="49">
        <f t="shared" si="80"/>
        <v>0</v>
      </c>
      <c r="Q919" s="49">
        <f t="shared" si="80"/>
        <v>0</v>
      </c>
      <c r="R919" s="403" t="s">
        <v>172</v>
      </c>
      <c r="S919" s="403" t="s">
        <v>172</v>
      </c>
      <c r="U919" s="143"/>
    </row>
    <row r="920" spans="1:21" ht="19.649999999999999" x14ac:dyDescent="0.3">
      <c r="A920" s="527" t="s">
        <v>2899</v>
      </c>
      <c r="B920" s="527"/>
      <c r="C920" s="527"/>
      <c r="D920" s="527"/>
      <c r="E920" s="527"/>
      <c r="F920" s="527"/>
      <c r="G920" s="527"/>
      <c r="H920" s="527"/>
      <c r="I920" s="527"/>
      <c r="J920" s="527"/>
      <c r="K920" s="527"/>
      <c r="L920" s="527"/>
      <c r="M920" s="527"/>
      <c r="N920" s="527"/>
      <c r="O920" s="527"/>
      <c r="P920" s="527"/>
      <c r="Q920" s="527"/>
      <c r="R920" s="527"/>
      <c r="S920" s="527"/>
      <c r="U920" s="143"/>
    </row>
    <row r="921" spans="1:21" ht="20.3" x14ac:dyDescent="0.35">
      <c r="A921" s="43">
        <f>A918+1</f>
        <v>876</v>
      </c>
      <c r="B921" s="46" t="s">
        <v>626</v>
      </c>
      <c r="C921" s="43">
        <v>41221</v>
      </c>
      <c r="D921" s="43" t="s">
        <v>1899</v>
      </c>
      <c r="E921" s="43">
        <v>1976</v>
      </c>
      <c r="F921" s="43" t="s">
        <v>2131</v>
      </c>
      <c r="G921" s="56" t="s">
        <v>2103</v>
      </c>
      <c r="H921" s="43">
        <v>2</v>
      </c>
      <c r="I921" s="43">
        <v>3</v>
      </c>
      <c r="J921" s="43" t="s">
        <v>2131</v>
      </c>
      <c r="K921" s="45">
        <v>1634.79</v>
      </c>
      <c r="L921" s="45">
        <v>730.8</v>
      </c>
      <c r="M921" s="517">
        <f>VLOOKUP(C921,'Раздел 2'!D:Q,14,0)</f>
        <v>1190218.3499999999</v>
      </c>
      <c r="N921" s="45">
        <f t="shared" ref="N921:N927" si="81">M921</f>
        <v>1190218.3499999999</v>
      </c>
      <c r="O921" s="45">
        <v>0</v>
      </c>
      <c r="P921" s="45">
        <v>0</v>
      </c>
      <c r="Q921" s="45">
        <v>0</v>
      </c>
      <c r="R921" s="57">
        <v>44927</v>
      </c>
      <c r="S921" s="57">
        <v>45291</v>
      </c>
      <c r="U921" s="143"/>
    </row>
    <row r="922" spans="1:21" ht="20.3" x14ac:dyDescent="0.35">
      <c r="A922" s="43">
        <f t="shared" ref="A922:A927" si="82">A921+1</f>
        <v>877</v>
      </c>
      <c r="B922" s="46" t="s">
        <v>627</v>
      </c>
      <c r="C922" s="43">
        <v>41222</v>
      </c>
      <c r="D922" s="43" t="s">
        <v>1899</v>
      </c>
      <c r="E922" s="43">
        <v>1977</v>
      </c>
      <c r="F922" s="43" t="s">
        <v>2131</v>
      </c>
      <c r="G922" s="56" t="s">
        <v>2103</v>
      </c>
      <c r="H922" s="43">
        <v>2</v>
      </c>
      <c r="I922" s="43">
        <v>3</v>
      </c>
      <c r="J922" s="43" t="s">
        <v>2131</v>
      </c>
      <c r="K922" s="45">
        <v>1634.79</v>
      </c>
      <c r="L922" s="45">
        <v>721.1</v>
      </c>
      <c r="M922" s="517">
        <f>VLOOKUP(C922,'Раздел 2'!D:Q,14,0)</f>
        <v>349437.16000000003</v>
      </c>
      <c r="N922" s="45">
        <f t="shared" si="81"/>
        <v>349437.16000000003</v>
      </c>
      <c r="O922" s="45">
        <v>0</v>
      </c>
      <c r="P922" s="45">
        <v>0</v>
      </c>
      <c r="Q922" s="45">
        <v>0</v>
      </c>
      <c r="R922" s="57">
        <v>44927</v>
      </c>
      <c r="S922" s="57">
        <v>45291</v>
      </c>
      <c r="U922" s="143"/>
    </row>
    <row r="923" spans="1:21" ht="20.3" x14ac:dyDescent="0.35">
      <c r="A923" s="43">
        <f t="shared" si="82"/>
        <v>878</v>
      </c>
      <c r="B923" s="46" t="s">
        <v>628</v>
      </c>
      <c r="C923" s="43">
        <v>41204</v>
      </c>
      <c r="D923" s="43" t="s">
        <v>1899</v>
      </c>
      <c r="E923" s="43">
        <v>1980</v>
      </c>
      <c r="F923" s="43" t="s">
        <v>2131</v>
      </c>
      <c r="G923" s="56" t="s">
        <v>2103</v>
      </c>
      <c r="H923" s="43">
        <v>2</v>
      </c>
      <c r="I923" s="43">
        <v>2</v>
      </c>
      <c r="J923" s="43" t="s">
        <v>2131</v>
      </c>
      <c r="K923" s="45">
        <v>1239.92</v>
      </c>
      <c r="L923" s="45">
        <v>557.20000000000005</v>
      </c>
      <c r="M923" s="517">
        <f>VLOOKUP(C923,'Раздел 2'!D:Q,14,0)</f>
        <v>422598.06999999995</v>
      </c>
      <c r="N923" s="45">
        <f t="shared" si="81"/>
        <v>422598.06999999995</v>
      </c>
      <c r="O923" s="45">
        <v>0</v>
      </c>
      <c r="P923" s="45">
        <v>0</v>
      </c>
      <c r="Q923" s="45">
        <v>0</v>
      </c>
      <c r="R923" s="57">
        <v>44927</v>
      </c>
      <c r="S923" s="57">
        <v>45291</v>
      </c>
      <c r="U923" s="143"/>
    </row>
    <row r="924" spans="1:21" ht="20.3" x14ac:dyDescent="0.35">
      <c r="A924" s="43">
        <f t="shared" si="82"/>
        <v>879</v>
      </c>
      <c r="B924" s="46" t="s">
        <v>629</v>
      </c>
      <c r="C924" s="43">
        <v>41207</v>
      </c>
      <c r="D924" s="43" t="s">
        <v>1899</v>
      </c>
      <c r="E924" s="43">
        <v>1987</v>
      </c>
      <c r="F924" s="43" t="s">
        <v>2131</v>
      </c>
      <c r="G924" s="56" t="s">
        <v>2103</v>
      </c>
      <c r="H924" s="43">
        <v>2</v>
      </c>
      <c r="I924" s="43">
        <v>2</v>
      </c>
      <c r="J924" s="43" t="s">
        <v>2131</v>
      </c>
      <c r="K924" s="45">
        <v>1239.9000000000001</v>
      </c>
      <c r="L924" s="45">
        <v>567.4</v>
      </c>
      <c r="M924" s="517">
        <f>VLOOKUP(C924,'Раздел 2'!D:Q,14,0)</f>
        <v>303992.05</v>
      </c>
      <c r="N924" s="45">
        <f t="shared" si="81"/>
        <v>303992.05</v>
      </c>
      <c r="O924" s="45">
        <v>0</v>
      </c>
      <c r="P924" s="45">
        <v>0</v>
      </c>
      <c r="Q924" s="45">
        <v>0</v>
      </c>
      <c r="R924" s="57">
        <v>44927</v>
      </c>
      <c r="S924" s="57">
        <v>45291</v>
      </c>
      <c r="U924" s="143"/>
    </row>
    <row r="925" spans="1:21" ht="20.3" x14ac:dyDescent="0.35">
      <c r="A925" s="43">
        <f t="shared" si="82"/>
        <v>880</v>
      </c>
      <c r="B925" s="46" t="s">
        <v>630</v>
      </c>
      <c r="C925" s="43">
        <v>41224</v>
      </c>
      <c r="D925" s="43" t="s">
        <v>1899</v>
      </c>
      <c r="E925" s="43">
        <v>1971</v>
      </c>
      <c r="F925" s="43" t="s">
        <v>2131</v>
      </c>
      <c r="G925" s="56" t="s">
        <v>2103</v>
      </c>
      <c r="H925" s="43">
        <v>2</v>
      </c>
      <c r="I925" s="43">
        <v>2</v>
      </c>
      <c r="J925" s="43" t="s">
        <v>2131</v>
      </c>
      <c r="K925" s="45">
        <v>1161.1300000000001</v>
      </c>
      <c r="L925" s="45">
        <v>573.9</v>
      </c>
      <c r="M925" s="517">
        <f>VLOOKUP(C925,'Раздел 2'!D:Q,14,0)</f>
        <v>208839.5</v>
      </c>
      <c r="N925" s="45">
        <f t="shared" si="81"/>
        <v>208839.5</v>
      </c>
      <c r="O925" s="45">
        <v>0</v>
      </c>
      <c r="P925" s="45">
        <v>0</v>
      </c>
      <c r="Q925" s="45">
        <v>0</v>
      </c>
      <c r="R925" s="57">
        <v>44927</v>
      </c>
      <c r="S925" s="57">
        <v>45291</v>
      </c>
      <c r="U925" s="143"/>
    </row>
    <row r="926" spans="1:21" ht="20.3" x14ac:dyDescent="0.35">
      <c r="A926" s="43">
        <f t="shared" si="82"/>
        <v>881</v>
      </c>
      <c r="B926" s="46" t="s">
        <v>631</v>
      </c>
      <c r="C926" s="43">
        <v>41225</v>
      </c>
      <c r="D926" s="43" t="s">
        <v>1899</v>
      </c>
      <c r="E926" s="43">
        <v>1972</v>
      </c>
      <c r="F926" s="43" t="s">
        <v>2131</v>
      </c>
      <c r="G926" s="56" t="s">
        <v>2103</v>
      </c>
      <c r="H926" s="43">
        <v>2</v>
      </c>
      <c r="I926" s="43">
        <v>2</v>
      </c>
      <c r="J926" s="43" t="s">
        <v>2131</v>
      </c>
      <c r="K926" s="45">
        <v>1161.1300000000001</v>
      </c>
      <c r="L926" s="45">
        <v>647.57000000000005</v>
      </c>
      <c r="M926" s="517">
        <f>VLOOKUP(C926,'Раздел 2'!D:Q,14,0)</f>
        <v>754880.83</v>
      </c>
      <c r="N926" s="45">
        <f t="shared" si="81"/>
        <v>754880.83</v>
      </c>
      <c r="O926" s="45">
        <v>0</v>
      </c>
      <c r="P926" s="45">
        <v>0</v>
      </c>
      <c r="Q926" s="45">
        <v>0</v>
      </c>
      <c r="R926" s="57">
        <v>44927</v>
      </c>
      <c r="S926" s="57">
        <v>45291</v>
      </c>
      <c r="U926" s="143"/>
    </row>
    <row r="927" spans="1:21" ht="20.3" x14ac:dyDescent="0.35">
      <c r="A927" s="43">
        <f t="shared" si="82"/>
        <v>882</v>
      </c>
      <c r="B927" s="46" t="s">
        <v>632</v>
      </c>
      <c r="C927" s="43">
        <v>41228</v>
      </c>
      <c r="D927" s="43" t="s">
        <v>1899</v>
      </c>
      <c r="E927" s="43">
        <v>1975</v>
      </c>
      <c r="F927" s="43" t="s">
        <v>2131</v>
      </c>
      <c r="G927" s="56" t="s">
        <v>2103</v>
      </c>
      <c r="H927" s="43">
        <v>2</v>
      </c>
      <c r="I927" s="43">
        <v>2</v>
      </c>
      <c r="J927" s="43" t="s">
        <v>2131</v>
      </c>
      <c r="K927" s="45">
        <v>1168.33</v>
      </c>
      <c r="L927" s="45">
        <v>751.90000000000009</v>
      </c>
      <c r="M927" s="517">
        <f>VLOOKUP(C927,'Раздел 2'!D:Q,14,0)</f>
        <v>838812.17</v>
      </c>
      <c r="N927" s="45">
        <f t="shared" si="81"/>
        <v>838812.17</v>
      </c>
      <c r="O927" s="45">
        <v>0</v>
      </c>
      <c r="P927" s="45">
        <v>0</v>
      </c>
      <c r="Q927" s="45">
        <v>0</v>
      </c>
      <c r="R927" s="57">
        <v>44927</v>
      </c>
      <c r="S927" s="57">
        <v>45291</v>
      </c>
      <c r="U927" s="143"/>
    </row>
    <row r="928" spans="1:21" ht="20.3" x14ac:dyDescent="0.3">
      <c r="A928" s="46" t="s">
        <v>22</v>
      </c>
      <c r="B928" s="46"/>
      <c r="C928" s="403" t="s">
        <v>172</v>
      </c>
      <c r="D928" s="403" t="s">
        <v>172</v>
      </c>
      <c r="E928" s="403" t="s">
        <v>172</v>
      </c>
      <c r="F928" s="403" t="s">
        <v>172</v>
      </c>
      <c r="G928" s="403" t="s">
        <v>172</v>
      </c>
      <c r="H928" s="403" t="s">
        <v>172</v>
      </c>
      <c r="I928" s="403" t="s">
        <v>172</v>
      </c>
      <c r="J928" s="49">
        <f t="shared" ref="J928:Q928" si="83">SUM(J921:J927)</f>
        <v>0</v>
      </c>
      <c r="K928" s="49">
        <f t="shared" si="83"/>
        <v>9239.99</v>
      </c>
      <c r="L928" s="49">
        <f t="shared" si="83"/>
        <v>4549.8700000000008</v>
      </c>
      <c r="M928" s="518">
        <f t="shared" si="83"/>
        <v>4068778.1299999994</v>
      </c>
      <c r="N928" s="49">
        <f t="shared" si="83"/>
        <v>4068778.1299999994</v>
      </c>
      <c r="O928" s="49">
        <f t="shared" si="83"/>
        <v>0</v>
      </c>
      <c r="P928" s="49">
        <f t="shared" si="83"/>
        <v>0</v>
      </c>
      <c r="Q928" s="49">
        <f t="shared" si="83"/>
        <v>0</v>
      </c>
      <c r="R928" s="403" t="s">
        <v>172</v>
      </c>
      <c r="S928" s="403" t="s">
        <v>172</v>
      </c>
      <c r="U928" s="143"/>
    </row>
    <row r="929" spans="1:21" ht="19.649999999999999" x14ac:dyDescent="0.3">
      <c r="A929" s="527" t="s">
        <v>2900</v>
      </c>
      <c r="B929" s="527"/>
      <c r="C929" s="527"/>
      <c r="D929" s="527"/>
      <c r="E929" s="527"/>
      <c r="F929" s="527"/>
      <c r="G929" s="527"/>
      <c r="H929" s="527"/>
      <c r="I929" s="527"/>
      <c r="J929" s="527"/>
      <c r="K929" s="527"/>
      <c r="L929" s="527"/>
      <c r="M929" s="527"/>
      <c r="N929" s="527"/>
      <c r="O929" s="527"/>
      <c r="P929" s="527"/>
      <c r="Q929" s="527"/>
      <c r="R929" s="527"/>
      <c r="S929" s="527"/>
      <c r="U929" s="143"/>
    </row>
    <row r="930" spans="1:21" ht="20.3" x14ac:dyDescent="0.35">
      <c r="A930" s="43">
        <f>A927+1</f>
        <v>883</v>
      </c>
      <c r="B930" s="46" t="s">
        <v>1872</v>
      </c>
      <c r="C930" s="43">
        <v>41237</v>
      </c>
      <c r="D930" s="43" t="s">
        <v>1899</v>
      </c>
      <c r="E930" s="43">
        <v>1959</v>
      </c>
      <c r="F930" s="43" t="s">
        <v>2131</v>
      </c>
      <c r="G930" s="56" t="s">
        <v>2103</v>
      </c>
      <c r="H930" s="43">
        <v>2</v>
      </c>
      <c r="I930" s="43">
        <v>1</v>
      </c>
      <c r="J930" s="43" t="s">
        <v>2131</v>
      </c>
      <c r="K930" s="45">
        <v>672.67</v>
      </c>
      <c r="L930" s="45">
        <v>672.67</v>
      </c>
      <c r="M930" s="517">
        <f>VLOOKUP(C930,'Раздел 2'!D:Q,14,0)</f>
        <v>1440043.36</v>
      </c>
      <c r="N930" s="45">
        <f t="shared" ref="N930:N939" si="84">M930</f>
        <v>1440043.36</v>
      </c>
      <c r="O930" s="45">
        <v>0</v>
      </c>
      <c r="P930" s="45">
        <v>0</v>
      </c>
      <c r="Q930" s="45">
        <v>0</v>
      </c>
      <c r="R930" s="57">
        <v>44927</v>
      </c>
      <c r="S930" s="57">
        <v>45291</v>
      </c>
      <c r="U930" s="143"/>
    </row>
    <row r="931" spans="1:21" ht="20.3" x14ac:dyDescent="0.35">
      <c r="A931" s="43">
        <f>A930+1</f>
        <v>884</v>
      </c>
      <c r="B931" s="46" t="s">
        <v>1873</v>
      </c>
      <c r="C931" s="43">
        <v>41238</v>
      </c>
      <c r="D931" s="43" t="s">
        <v>1899</v>
      </c>
      <c r="E931" s="43">
        <v>1959</v>
      </c>
      <c r="F931" s="43" t="s">
        <v>2131</v>
      </c>
      <c r="G931" s="56" t="s">
        <v>2103</v>
      </c>
      <c r="H931" s="43">
        <v>2</v>
      </c>
      <c r="I931" s="43">
        <v>3</v>
      </c>
      <c r="J931" s="43" t="s">
        <v>2131</v>
      </c>
      <c r="K931" s="45">
        <v>714.75</v>
      </c>
      <c r="L931" s="45">
        <v>714.75</v>
      </c>
      <c r="M931" s="517">
        <f>VLOOKUP(C931,'Раздел 2'!D:Q,14,0)</f>
        <v>961722.16</v>
      </c>
      <c r="N931" s="45">
        <f t="shared" si="84"/>
        <v>961722.16</v>
      </c>
      <c r="O931" s="45">
        <v>0</v>
      </c>
      <c r="P931" s="45">
        <v>0</v>
      </c>
      <c r="Q931" s="45">
        <v>0</v>
      </c>
      <c r="R931" s="57">
        <v>44927</v>
      </c>
      <c r="S931" s="57">
        <v>45291</v>
      </c>
      <c r="U931" s="143"/>
    </row>
    <row r="932" spans="1:21" ht="20.3" x14ac:dyDescent="0.35">
      <c r="A932" s="43">
        <f t="shared" ref="A932:A939" si="85">A931+1</f>
        <v>885</v>
      </c>
      <c r="B932" s="46" t="s">
        <v>1874</v>
      </c>
      <c r="C932" s="43">
        <v>41239</v>
      </c>
      <c r="D932" s="43" t="s">
        <v>1899</v>
      </c>
      <c r="E932" s="43">
        <v>1958</v>
      </c>
      <c r="F932" s="43" t="s">
        <v>2131</v>
      </c>
      <c r="G932" s="56" t="s">
        <v>2103</v>
      </c>
      <c r="H932" s="43">
        <v>2</v>
      </c>
      <c r="I932" s="43">
        <v>3</v>
      </c>
      <c r="J932" s="43" t="s">
        <v>2131</v>
      </c>
      <c r="K932" s="45">
        <v>836.69</v>
      </c>
      <c r="L932" s="45">
        <v>836.69</v>
      </c>
      <c r="M932" s="517">
        <f>VLOOKUP(C932,'Раздел 2'!D:Q,14,0)</f>
        <v>1095799.9800000002</v>
      </c>
      <c r="N932" s="45">
        <f t="shared" si="84"/>
        <v>1095799.9800000002</v>
      </c>
      <c r="O932" s="45">
        <v>0</v>
      </c>
      <c r="P932" s="45">
        <v>0</v>
      </c>
      <c r="Q932" s="45">
        <v>0</v>
      </c>
      <c r="R932" s="57">
        <v>44927</v>
      </c>
      <c r="S932" s="57">
        <v>45291</v>
      </c>
      <c r="U932" s="143"/>
    </row>
    <row r="933" spans="1:21" ht="20.3" x14ac:dyDescent="0.35">
      <c r="A933" s="43">
        <f t="shared" si="85"/>
        <v>886</v>
      </c>
      <c r="B933" s="46" t="s">
        <v>1875</v>
      </c>
      <c r="C933" s="43">
        <v>41240</v>
      </c>
      <c r="D933" s="43" t="s">
        <v>1899</v>
      </c>
      <c r="E933" s="43">
        <v>1958</v>
      </c>
      <c r="F933" s="43" t="s">
        <v>2131</v>
      </c>
      <c r="G933" s="56" t="s">
        <v>2103</v>
      </c>
      <c r="H933" s="43">
        <v>2</v>
      </c>
      <c r="I933" s="43">
        <v>3</v>
      </c>
      <c r="J933" s="43" t="s">
        <v>2131</v>
      </c>
      <c r="K933" s="45">
        <v>830.4</v>
      </c>
      <c r="L933" s="45">
        <v>805</v>
      </c>
      <c r="M933" s="517">
        <f>VLOOKUP(C933,'Раздел 2'!D:Q,14,0)</f>
        <v>2167943.19</v>
      </c>
      <c r="N933" s="45">
        <f t="shared" si="84"/>
        <v>2167943.19</v>
      </c>
      <c r="O933" s="45">
        <v>0</v>
      </c>
      <c r="P933" s="45">
        <v>0</v>
      </c>
      <c r="Q933" s="45">
        <v>0</v>
      </c>
      <c r="R933" s="57">
        <v>44927</v>
      </c>
      <c r="S933" s="57">
        <v>45291</v>
      </c>
      <c r="U933" s="143"/>
    </row>
    <row r="934" spans="1:21" ht="20.3" x14ac:dyDescent="0.35">
      <c r="A934" s="43">
        <f t="shared" si="85"/>
        <v>887</v>
      </c>
      <c r="B934" s="46" t="s">
        <v>1876</v>
      </c>
      <c r="C934" s="43">
        <v>41242</v>
      </c>
      <c r="D934" s="43" t="s">
        <v>1899</v>
      </c>
      <c r="E934" s="43">
        <v>1960</v>
      </c>
      <c r="F934" s="43" t="s">
        <v>2131</v>
      </c>
      <c r="G934" s="56" t="s">
        <v>2103</v>
      </c>
      <c r="H934" s="43">
        <v>2</v>
      </c>
      <c r="I934" s="43">
        <v>1</v>
      </c>
      <c r="J934" s="43" t="s">
        <v>2131</v>
      </c>
      <c r="K934" s="45">
        <v>635.17999999999995</v>
      </c>
      <c r="L934" s="45">
        <v>635.17999999999995</v>
      </c>
      <c r="M934" s="517">
        <f>VLOOKUP(C934,'Раздел 2'!D:Q,14,0)</f>
        <v>1493539.36</v>
      </c>
      <c r="N934" s="45">
        <f t="shared" si="84"/>
        <v>1493539.36</v>
      </c>
      <c r="O934" s="45">
        <v>0</v>
      </c>
      <c r="P934" s="45">
        <v>0</v>
      </c>
      <c r="Q934" s="45">
        <v>0</v>
      </c>
      <c r="R934" s="57">
        <v>44927</v>
      </c>
      <c r="S934" s="57">
        <v>45291</v>
      </c>
      <c r="U934" s="143"/>
    </row>
    <row r="935" spans="1:21" ht="20.3" x14ac:dyDescent="0.35">
      <c r="A935" s="43">
        <f t="shared" si="85"/>
        <v>888</v>
      </c>
      <c r="B935" s="46" t="s">
        <v>1877</v>
      </c>
      <c r="C935" s="43">
        <v>41243</v>
      </c>
      <c r="D935" s="43" t="s">
        <v>1899</v>
      </c>
      <c r="E935" s="43">
        <v>1960</v>
      </c>
      <c r="F935" s="43" t="s">
        <v>2131</v>
      </c>
      <c r="G935" s="56" t="s">
        <v>2103</v>
      </c>
      <c r="H935" s="43">
        <v>2</v>
      </c>
      <c r="I935" s="43">
        <v>1</v>
      </c>
      <c r="J935" s="43" t="s">
        <v>2131</v>
      </c>
      <c r="K935" s="45">
        <v>631.66999999999996</v>
      </c>
      <c r="L935" s="45">
        <v>631.66999999999996</v>
      </c>
      <c r="M935" s="517">
        <f>VLOOKUP(C935,'Раздел 2'!D:Q,14,0)</f>
        <v>1390584.71</v>
      </c>
      <c r="N935" s="45">
        <f t="shared" si="84"/>
        <v>1390584.71</v>
      </c>
      <c r="O935" s="45">
        <v>0</v>
      </c>
      <c r="P935" s="45">
        <v>0</v>
      </c>
      <c r="Q935" s="45">
        <v>0</v>
      </c>
      <c r="R935" s="57">
        <v>44927</v>
      </c>
      <c r="S935" s="57">
        <v>45291</v>
      </c>
      <c r="U935" s="143"/>
    </row>
    <row r="936" spans="1:21" ht="20.3" x14ac:dyDescent="0.35">
      <c r="A936" s="43">
        <f>A935+1</f>
        <v>889</v>
      </c>
      <c r="B936" s="46" t="s">
        <v>1879</v>
      </c>
      <c r="C936" s="43">
        <v>41248</v>
      </c>
      <c r="D936" s="43" t="s">
        <v>1899</v>
      </c>
      <c r="E936" s="43">
        <v>1960</v>
      </c>
      <c r="F936" s="43" t="s">
        <v>2131</v>
      </c>
      <c r="G936" s="56" t="s">
        <v>2103</v>
      </c>
      <c r="H936" s="43">
        <v>2</v>
      </c>
      <c r="I936" s="43">
        <v>1</v>
      </c>
      <c r="J936" s="43" t="s">
        <v>2131</v>
      </c>
      <c r="K936" s="45">
        <v>637.20000000000005</v>
      </c>
      <c r="L936" s="45">
        <v>637.20000000000005</v>
      </c>
      <c r="M936" s="517">
        <f>VLOOKUP(C936,'Раздел 2'!D:Q,14,0)</f>
        <v>871754.42</v>
      </c>
      <c r="N936" s="45">
        <f t="shared" si="84"/>
        <v>871754.42</v>
      </c>
      <c r="O936" s="45">
        <v>0</v>
      </c>
      <c r="P936" s="45">
        <v>0</v>
      </c>
      <c r="Q936" s="45">
        <v>0</v>
      </c>
      <c r="R936" s="57">
        <v>44927</v>
      </c>
      <c r="S936" s="57">
        <v>45291</v>
      </c>
      <c r="U936" s="143"/>
    </row>
    <row r="937" spans="1:21" ht="20.3" x14ac:dyDescent="0.35">
      <c r="A937" s="43">
        <f t="shared" si="85"/>
        <v>890</v>
      </c>
      <c r="B937" s="46" t="s">
        <v>1880</v>
      </c>
      <c r="C937" s="43">
        <v>41251</v>
      </c>
      <c r="D937" s="43" t="s">
        <v>1899</v>
      </c>
      <c r="E937" s="43">
        <v>1958</v>
      </c>
      <c r="F937" s="43" t="s">
        <v>2131</v>
      </c>
      <c r="G937" s="56" t="s">
        <v>2103</v>
      </c>
      <c r="H937" s="43">
        <v>2</v>
      </c>
      <c r="I937" s="43">
        <v>1</v>
      </c>
      <c r="J937" s="43" t="s">
        <v>2131</v>
      </c>
      <c r="K937" s="45">
        <v>651.80999999999995</v>
      </c>
      <c r="L937" s="45">
        <v>651.80999999999995</v>
      </c>
      <c r="M937" s="517">
        <f>VLOOKUP(C937,'Раздел 2'!D:Q,14,0)</f>
        <v>1374730.1700000002</v>
      </c>
      <c r="N937" s="45">
        <f t="shared" si="84"/>
        <v>1374730.1700000002</v>
      </c>
      <c r="O937" s="45">
        <v>0</v>
      </c>
      <c r="P937" s="45">
        <v>0</v>
      </c>
      <c r="Q937" s="45">
        <v>0</v>
      </c>
      <c r="R937" s="57">
        <v>44927</v>
      </c>
      <c r="S937" s="57">
        <v>45291</v>
      </c>
      <c r="U937" s="143"/>
    </row>
    <row r="938" spans="1:21" ht="20.3" x14ac:dyDescent="0.35">
      <c r="A938" s="43">
        <f t="shared" si="85"/>
        <v>891</v>
      </c>
      <c r="B938" s="46" t="s">
        <v>1881</v>
      </c>
      <c r="C938" s="43">
        <v>41252</v>
      </c>
      <c r="D938" s="43" t="s">
        <v>1899</v>
      </c>
      <c r="E938" s="43">
        <v>1959</v>
      </c>
      <c r="F938" s="43" t="s">
        <v>2131</v>
      </c>
      <c r="G938" s="56" t="s">
        <v>2103</v>
      </c>
      <c r="H938" s="43">
        <v>2</v>
      </c>
      <c r="I938" s="43">
        <v>1</v>
      </c>
      <c r="J938" s="43" t="s">
        <v>2131</v>
      </c>
      <c r="K938" s="45">
        <v>655.42</v>
      </c>
      <c r="L938" s="45">
        <v>601.29999999999995</v>
      </c>
      <c r="M938" s="517">
        <f>VLOOKUP(C938,'Раздел 2'!D:Q,14,0)</f>
        <v>736757.72</v>
      </c>
      <c r="N938" s="45">
        <f t="shared" si="84"/>
        <v>736757.72</v>
      </c>
      <c r="O938" s="45">
        <v>0</v>
      </c>
      <c r="P938" s="45">
        <v>0</v>
      </c>
      <c r="Q938" s="45">
        <v>0</v>
      </c>
      <c r="R938" s="57">
        <v>44927</v>
      </c>
      <c r="S938" s="57">
        <v>45291</v>
      </c>
      <c r="U938" s="143"/>
    </row>
    <row r="939" spans="1:21" ht="20.3" x14ac:dyDescent="0.35">
      <c r="A939" s="43">
        <f t="shared" si="85"/>
        <v>892</v>
      </c>
      <c r="B939" s="46" t="s">
        <v>1882</v>
      </c>
      <c r="C939" s="43">
        <v>41253</v>
      </c>
      <c r="D939" s="43" t="s">
        <v>1899</v>
      </c>
      <c r="E939" s="43">
        <v>1958</v>
      </c>
      <c r="F939" s="43" t="s">
        <v>2131</v>
      </c>
      <c r="G939" s="56" t="s">
        <v>2103</v>
      </c>
      <c r="H939" s="43">
        <v>2</v>
      </c>
      <c r="I939" s="43">
        <v>1</v>
      </c>
      <c r="J939" s="43" t="s">
        <v>2131</v>
      </c>
      <c r="K939" s="45">
        <v>631.83000000000004</v>
      </c>
      <c r="L939" s="45">
        <v>631.83000000000004</v>
      </c>
      <c r="M939" s="517">
        <f>VLOOKUP(C939,'Раздел 2'!D:Q,14,0)</f>
        <v>1438554.3300000003</v>
      </c>
      <c r="N939" s="45">
        <f t="shared" si="84"/>
        <v>1438554.3300000003</v>
      </c>
      <c r="O939" s="45">
        <v>0</v>
      </c>
      <c r="P939" s="45">
        <v>0</v>
      </c>
      <c r="Q939" s="45">
        <v>0</v>
      </c>
      <c r="R939" s="57">
        <v>44927</v>
      </c>
      <c r="S939" s="57">
        <v>45291</v>
      </c>
      <c r="U939" s="143"/>
    </row>
    <row r="940" spans="1:21" ht="20.3" x14ac:dyDescent="0.3">
      <c r="A940" s="46" t="s">
        <v>22</v>
      </c>
      <c r="B940" s="46"/>
      <c r="C940" s="403" t="s">
        <v>172</v>
      </c>
      <c r="D940" s="403" t="s">
        <v>172</v>
      </c>
      <c r="E940" s="403" t="s">
        <v>172</v>
      </c>
      <c r="F940" s="403" t="s">
        <v>172</v>
      </c>
      <c r="G940" s="403" t="s">
        <v>172</v>
      </c>
      <c r="H940" s="403" t="s">
        <v>172</v>
      </c>
      <c r="I940" s="403" t="s">
        <v>172</v>
      </c>
      <c r="J940" s="49">
        <f t="shared" ref="J940:Q940" si="86">SUM(J930:J939)</f>
        <v>0</v>
      </c>
      <c r="K940" s="49">
        <f t="shared" si="86"/>
        <v>6897.619999999999</v>
      </c>
      <c r="L940" s="49">
        <f t="shared" si="86"/>
        <v>6818.0999999999995</v>
      </c>
      <c r="M940" s="518">
        <f t="shared" si="86"/>
        <v>12971429.4</v>
      </c>
      <c r="N940" s="49">
        <f t="shared" si="86"/>
        <v>12971429.4</v>
      </c>
      <c r="O940" s="49">
        <f t="shared" si="86"/>
        <v>0</v>
      </c>
      <c r="P940" s="49">
        <f t="shared" si="86"/>
        <v>0</v>
      </c>
      <c r="Q940" s="49">
        <f t="shared" si="86"/>
        <v>0</v>
      </c>
      <c r="R940" s="403" t="s">
        <v>172</v>
      </c>
      <c r="S940" s="403" t="s">
        <v>172</v>
      </c>
      <c r="U940" s="143"/>
    </row>
    <row r="941" spans="1:21" ht="19.649999999999999" x14ac:dyDescent="0.3">
      <c r="A941" s="53" t="s">
        <v>34</v>
      </c>
      <c r="B941" s="53"/>
      <c r="C941" s="403" t="s">
        <v>172</v>
      </c>
      <c r="D941" s="403" t="s">
        <v>172</v>
      </c>
      <c r="E941" s="403" t="s">
        <v>172</v>
      </c>
      <c r="F941" s="403" t="s">
        <v>172</v>
      </c>
      <c r="G941" s="403" t="s">
        <v>172</v>
      </c>
      <c r="H941" s="403" t="s">
        <v>172</v>
      </c>
      <c r="I941" s="403" t="s">
        <v>172</v>
      </c>
      <c r="J941" s="49">
        <f t="shared" ref="J941:Q941" si="87">J919+J928+J940</f>
        <v>0</v>
      </c>
      <c r="K941" s="49">
        <f t="shared" si="87"/>
        <v>23070.71</v>
      </c>
      <c r="L941" s="49">
        <f t="shared" si="87"/>
        <v>17208.310000000001</v>
      </c>
      <c r="M941" s="518">
        <f t="shared" si="87"/>
        <v>26423560.270000003</v>
      </c>
      <c r="N941" s="49">
        <f t="shared" si="87"/>
        <v>26423560.270000003</v>
      </c>
      <c r="O941" s="49">
        <f t="shared" si="87"/>
        <v>0</v>
      </c>
      <c r="P941" s="49">
        <f t="shared" si="87"/>
        <v>0</v>
      </c>
      <c r="Q941" s="49">
        <f t="shared" si="87"/>
        <v>0</v>
      </c>
      <c r="R941" s="403" t="s">
        <v>172</v>
      </c>
      <c r="S941" s="403" t="s">
        <v>172</v>
      </c>
      <c r="U941" s="143"/>
    </row>
    <row r="942" spans="1:21" ht="19.649999999999999" x14ac:dyDescent="0.3">
      <c r="A942" s="527" t="s">
        <v>2901</v>
      </c>
      <c r="B942" s="527"/>
      <c r="C942" s="527"/>
      <c r="D942" s="527"/>
      <c r="E942" s="527"/>
      <c r="F942" s="527"/>
      <c r="G942" s="527"/>
      <c r="H942" s="527"/>
      <c r="I942" s="527"/>
      <c r="J942" s="527"/>
      <c r="K942" s="527"/>
      <c r="L942" s="527"/>
      <c r="M942" s="527"/>
      <c r="N942" s="527"/>
      <c r="O942" s="527"/>
      <c r="P942" s="527"/>
      <c r="Q942" s="527"/>
      <c r="R942" s="527"/>
      <c r="S942" s="527"/>
      <c r="U942" s="143"/>
    </row>
    <row r="943" spans="1:21" ht="19.649999999999999" x14ac:dyDescent="0.3">
      <c r="A943" s="527" t="s">
        <v>2903</v>
      </c>
      <c r="B943" s="527"/>
      <c r="C943" s="527"/>
      <c r="D943" s="527"/>
      <c r="E943" s="527"/>
      <c r="F943" s="527"/>
      <c r="G943" s="527"/>
      <c r="H943" s="527"/>
      <c r="I943" s="527"/>
      <c r="J943" s="527"/>
      <c r="K943" s="527"/>
      <c r="L943" s="527"/>
      <c r="M943" s="527"/>
      <c r="N943" s="527"/>
      <c r="O943" s="527"/>
      <c r="P943" s="527"/>
      <c r="Q943" s="527"/>
      <c r="R943" s="527"/>
      <c r="S943" s="527"/>
      <c r="U943" s="143"/>
    </row>
    <row r="944" spans="1:21" ht="20.3" x14ac:dyDescent="0.35">
      <c r="A944" s="43">
        <f>A939+1</f>
        <v>893</v>
      </c>
      <c r="B944" s="46" t="s">
        <v>1385</v>
      </c>
      <c r="C944" s="43">
        <v>41302</v>
      </c>
      <c r="D944" s="43" t="s">
        <v>1899</v>
      </c>
      <c r="E944" s="43">
        <v>1970</v>
      </c>
      <c r="F944" s="43" t="s">
        <v>2131</v>
      </c>
      <c r="G944" s="56" t="s">
        <v>2098</v>
      </c>
      <c r="H944" s="43">
        <v>2</v>
      </c>
      <c r="I944" s="43">
        <v>2</v>
      </c>
      <c r="J944" s="43" t="s">
        <v>2131</v>
      </c>
      <c r="K944" s="45">
        <v>1030.2</v>
      </c>
      <c r="L944" s="45">
        <v>620.9</v>
      </c>
      <c r="M944" s="517">
        <f>VLOOKUP(C944,'Раздел 2'!D937:Q1022,14,0)</f>
        <v>1273695.77</v>
      </c>
      <c r="N944" s="45">
        <f>M944</f>
        <v>1273695.77</v>
      </c>
      <c r="O944" s="45">
        <v>0</v>
      </c>
      <c r="P944" s="45">
        <v>0</v>
      </c>
      <c r="Q944" s="45">
        <v>0</v>
      </c>
      <c r="R944" s="57">
        <v>44927</v>
      </c>
      <c r="S944" s="57">
        <v>45291</v>
      </c>
      <c r="U944" s="143"/>
    </row>
    <row r="945" spans="1:21" ht="20.3" x14ac:dyDescent="0.35">
      <c r="A945" s="43">
        <f>A944+1</f>
        <v>894</v>
      </c>
      <c r="B945" s="46" t="s">
        <v>1386</v>
      </c>
      <c r="C945" s="43">
        <v>41303</v>
      </c>
      <c r="D945" s="43" t="s">
        <v>1899</v>
      </c>
      <c r="E945" s="43">
        <v>1971</v>
      </c>
      <c r="F945" s="43" t="s">
        <v>2131</v>
      </c>
      <c r="G945" s="56" t="s">
        <v>2098</v>
      </c>
      <c r="H945" s="43">
        <v>2</v>
      </c>
      <c r="I945" s="43">
        <v>2</v>
      </c>
      <c r="J945" s="43" t="s">
        <v>2131</v>
      </c>
      <c r="K945" s="45">
        <v>1030.2</v>
      </c>
      <c r="L945" s="45">
        <v>565.21</v>
      </c>
      <c r="M945" s="517">
        <f>VLOOKUP(C945,'Раздел 2'!D938:Q1023,14,0)</f>
        <v>1339716.67</v>
      </c>
      <c r="N945" s="45">
        <f>M945</f>
        <v>1339716.67</v>
      </c>
      <c r="O945" s="45">
        <v>0</v>
      </c>
      <c r="P945" s="45">
        <v>0</v>
      </c>
      <c r="Q945" s="45">
        <v>0</v>
      </c>
      <c r="R945" s="57">
        <v>44927</v>
      </c>
      <c r="S945" s="57">
        <v>45291</v>
      </c>
      <c r="U945" s="143"/>
    </row>
    <row r="946" spans="1:21" ht="20.3" x14ac:dyDescent="0.35">
      <c r="A946" s="43">
        <f>A945+1</f>
        <v>895</v>
      </c>
      <c r="B946" s="46" t="s">
        <v>1387</v>
      </c>
      <c r="C946" s="43">
        <v>41305</v>
      </c>
      <c r="D946" s="43" t="s">
        <v>1899</v>
      </c>
      <c r="E946" s="43">
        <v>1973</v>
      </c>
      <c r="F946" s="43" t="s">
        <v>2131</v>
      </c>
      <c r="G946" s="56" t="s">
        <v>2098</v>
      </c>
      <c r="H946" s="43">
        <v>2</v>
      </c>
      <c r="I946" s="43">
        <v>2</v>
      </c>
      <c r="J946" s="43" t="s">
        <v>2131</v>
      </c>
      <c r="K946" s="45">
        <v>1030.2</v>
      </c>
      <c r="L946" s="45">
        <v>760.7</v>
      </c>
      <c r="M946" s="517">
        <f>VLOOKUP(C946,'Раздел 2'!D939:Q1024,14,0)</f>
        <v>1436094.7</v>
      </c>
      <c r="N946" s="45">
        <f>M946</f>
        <v>1436094.7</v>
      </c>
      <c r="O946" s="45">
        <v>0</v>
      </c>
      <c r="P946" s="45">
        <v>0</v>
      </c>
      <c r="Q946" s="45">
        <v>0</v>
      </c>
      <c r="R946" s="57">
        <v>44927</v>
      </c>
      <c r="S946" s="57">
        <v>45291</v>
      </c>
      <c r="U946" s="143"/>
    </row>
    <row r="947" spans="1:21" ht="20.3" x14ac:dyDescent="0.3">
      <c r="A947" s="43" t="s">
        <v>22</v>
      </c>
      <c r="B947" s="46"/>
      <c r="C947" s="43" t="s">
        <v>172</v>
      </c>
      <c r="D947" s="43" t="s">
        <v>172</v>
      </c>
      <c r="E947" s="43" t="s">
        <v>172</v>
      </c>
      <c r="F947" s="43" t="s">
        <v>172</v>
      </c>
      <c r="G947" s="43" t="s">
        <v>172</v>
      </c>
      <c r="H947" s="43" t="s">
        <v>172</v>
      </c>
      <c r="I947" s="43" t="s">
        <v>172</v>
      </c>
      <c r="J947" s="49">
        <f>SUM(J944:J946)</f>
        <v>0</v>
      </c>
      <c r="K947" s="49">
        <f t="shared" ref="K947:Q947" si="88">SUM(K944:K946)</f>
        <v>3090.6000000000004</v>
      </c>
      <c r="L947" s="49">
        <f t="shared" si="88"/>
        <v>1946.8100000000002</v>
      </c>
      <c r="M947" s="518">
        <f t="shared" si="88"/>
        <v>4049507.1399999997</v>
      </c>
      <c r="N947" s="49">
        <f t="shared" si="88"/>
        <v>4049507.1399999997</v>
      </c>
      <c r="O947" s="49">
        <f t="shared" si="88"/>
        <v>0</v>
      </c>
      <c r="P947" s="49">
        <f t="shared" si="88"/>
        <v>0</v>
      </c>
      <c r="Q947" s="49">
        <f t="shared" si="88"/>
        <v>0</v>
      </c>
      <c r="R947" s="403" t="s">
        <v>172</v>
      </c>
      <c r="S947" s="403" t="s">
        <v>172</v>
      </c>
      <c r="U947" s="143"/>
    </row>
    <row r="948" spans="1:21" ht="19.649999999999999" x14ac:dyDescent="0.3">
      <c r="A948" s="53" t="s">
        <v>34</v>
      </c>
      <c r="B948" s="53"/>
      <c r="C948" s="403" t="s">
        <v>172</v>
      </c>
      <c r="D948" s="403" t="s">
        <v>172</v>
      </c>
      <c r="E948" s="403" t="s">
        <v>172</v>
      </c>
      <c r="F948" s="403" t="s">
        <v>172</v>
      </c>
      <c r="G948" s="403" t="s">
        <v>172</v>
      </c>
      <c r="H948" s="403" t="s">
        <v>172</v>
      </c>
      <c r="I948" s="403" t="s">
        <v>172</v>
      </c>
      <c r="J948" s="49">
        <f>SUM(J947)</f>
        <v>0</v>
      </c>
      <c r="K948" s="49">
        <f t="shared" ref="K948:Q948" si="89">SUM(K947)</f>
        <v>3090.6000000000004</v>
      </c>
      <c r="L948" s="49">
        <f t="shared" si="89"/>
        <v>1946.8100000000002</v>
      </c>
      <c r="M948" s="518">
        <f t="shared" si="89"/>
        <v>4049507.1399999997</v>
      </c>
      <c r="N948" s="49">
        <f t="shared" si="89"/>
        <v>4049507.1399999997</v>
      </c>
      <c r="O948" s="49">
        <f t="shared" si="89"/>
        <v>0</v>
      </c>
      <c r="P948" s="49">
        <f t="shared" si="89"/>
        <v>0</v>
      </c>
      <c r="Q948" s="49">
        <f t="shared" si="89"/>
        <v>0</v>
      </c>
      <c r="R948" s="403" t="s">
        <v>172</v>
      </c>
      <c r="S948" s="403" t="s">
        <v>172</v>
      </c>
      <c r="U948" s="143"/>
    </row>
    <row r="949" spans="1:21" ht="19.649999999999999" x14ac:dyDescent="0.3">
      <c r="A949" s="527" t="s">
        <v>2902</v>
      </c>
      <c r="B949" s="527"/>
      <c r="C949" s="527"/>
      <c r="D949" s="527"/>
      <c r="E949" s="527"/>
      <c r="F949" s="527"/>
      <c r="G949" s="527"/>
      <c r="H949" s="527"/>
      <c r="I949" s="527"/>
      <c r="J949" s="527"/>
      <c r="K949" s="527"/>
      <c r="L949" s="527"/>
      <c r="M949" s="527"/>
      <c r="N949" s="527"/>
      <c r="O949" s="527"/>
      <c r="P949" s="527"/>
      <c r="Q949" s="527"/>
      <c r="R949" s="527"/>
      <c r="S949" s="527"/>
      <c r="U949" s="143"/>
    </row>
    <row r="950" spans="1:21" ht="19.649999999999999" x14ac:dyDescent="0.3">
      <c r="A950" s="527" t="s">
        <v>3390</v>
      </c>
      <c r="B950" s="527"/>
      <c r="C950" s="527"/>
      <c r="D950" s="527"/>
      <c r="E950" s="527"/>
      <c r="F950" s="527"/>
      <c r="G950" s="527"/>
      <c r="H950" s="527"/>
      <c r="I950" s="527"/>
      <c r="J950" s="527"/>
      <c r="K950" s="527"/>
      <c r="L950" s="527"/>
      <c r="M950" s="527"/>
      <c r="N950" s="527"/>
      <c r="O950" s="527"/>
      <c r="P950" s="527"/>
      <c r="Q950" s="527"/>
      <c r="R950" s="527"/>
      <c r="S950" s="527"/>
      <c r="U950" s="143"/>
    </row>
    <row r="951" spans="1:21" ht="20.3" x14ac:dyDescent="0.35">
      <c r="A951" s="43">
        <f>A946+1</f>
        <v>896</v>
      </c>
      <c r="B951" s="46" t="s">
        <v>1590</v>
      </c>
      <c r="C951" s="43">
        <v>41520</v>
      </c>
      <c r="D951" s="43" t="s">
        <v>1899</v>
      </c>
      <c r="E951" s="43">
        <v>1986</v>
      </c>
      <c r="F951" s="43" t="s">
        <v>2131</v>
      </c>
      <c r="G951" s="56" t="s">
        <v>2097</v>
      </c>
      <c r="H951" s="43">
        <v>5</v>
      </c>
      <c r="I951" s="43">
        <v>1</v>
      </c>
      <c r="J951" s="43" t="s">
        <v>2131</v>
      </c>
      <c r="K951" s="45">
        <v>1960</v>
      </c>
      <c r="L951" s="45">
        <v>1187.3</v>
      </c>
      <c r="M951" s="517">
        <f>VLOOKUP(C951,'Раздел 2'!D:Q,14,0)</f>
        <v>2340686.7799999998</v>
      </c>
      <c r="N951" s="45">
        <f>M951</f>
        <v>2340686.7799999998</v>
      </c>
      <c r="O951" s="45">
        <v>0</v>
      </c>
      <c r="P951" s="45">
        <v>0</v>
      </c>
      <c r="Q951" s="45">
        <v>0</v>
      </c>
      <c r="R951" s="57">
        <v>44927</v>
      </c>
      <c r="S951" s="57">
        <v>45291</v>
      </c>
      <c r="U951" s="143"/>
    </row>
    <row r="952" spans="1:21" ht="20.3" x14ac:dyDescent="0.3">
      <c r="A952" s="46" t="s">
        <v>22</v>
      </c>
      <c r="B952" s="46"/>
      <c r="C952" s="403" t="s">
        <v>172</v>
      </c>
      <c r="D952" s="403" t="s">
        <v>172</v>
      </c>
      <c r="E952" s="403" t="s">
        <v>172</v>
      </c>
      <c r="F952" s="403" t="s">
        <v>172</v>
      </c>
      <c r="G952" s="403" t="s">
        <v>172</v>
      </c>
      <c r="H952" s="403" t="s">
        <v>172</v>
      </c>
      <c r="I952" s="403" t="s">
        <v>172</v>
      </c>
      <c r="J952" s="49">
        <f>SUM(J951)</f>
        <v>0</v>
      </c>
      <c r="K952" s="49">
        <f t="shared" ref="K952:Q952" si="90">SUM(K951)</f>
        <v>1960</v>
      </c>
      <c r="L952" s="49">
        <f t="shared" si="90"/>
        <v>1187.3</v>
      </c>
      <c r="M952" s="518">
        <f t="shared" si="90"/>
        <v>2340686.7799999998</v>
      </c>
      <c r="N952" s="49">
        <f t="shared" si="90"/>
        <v>2340686.7799999998</v>
      </c>
      <c r="O952" s="49">
        <f t="shared" si="90"/>
        <v>0</v>
      </c>
      <c r="P952" s="49">
        <f t="shared" si="90"/>
        <v>0</v>
      </c>
      <c r="Q952" s="49">
        <f t="shared" si="90"/>
        <v>0</v>
      </c>
      <c r="R952" s="403" t="s">
        <v>172</v>
      </c>
      <c r="S952" s="403" t="s">
        <v>172</v>
      </c>
      <c r="U952" s="143"/>
    </row>
    <row r="953" spans="1:21" ht="19.649999999999999" x14ac:dyDescent="0.3">
      <c r="A953" s="53" t="s">
        <v>34</v>
      </c>
      <c r="B953" s="53"/>
      <c r="C953" s="403" t="s">
        <v>172</v>
      </c>
      <c r="D953" s="403" t="s">
        <v>172</v>
      </c>
      <c r="E953" s="403" t="s">
        <v>172</v>
      </c>
      <c r="F953" s="403" t="s">
        <v>172</v>
      </c>
      <c r="G953" s="403" t="s">
        <v>172</v>
      </c>
      <c r="H953" s="403" t="s">
        <v>172</v>
      </c>
      <c r="I953" s="403" t="s">
        <v>172</v>
      </c>
      <c r="J953" s="49">
        <f>J952</f>
        <v>0</v>
      </c>
      <c r="K953" s="49">
        <f>K952</f>
        <v>1960</v>
      </c>
      <c r="L953" s="49">
        <f t="shared" ref="L953:Q953" si="91">L952</f>
        <v>1187.3</v>
      </c>
      <c r="M953" s="518">
        <f t="shared" si="91"/>
        <v>2340686.7799999998</v>
      </c>
      <c r="N953" s="49">
        <f t="shared" si="91"/>
        <v>2340686.7799999998</v>
      </c>
      <c r="O953" s="49">
        <f t="shared" si="91"/>
        <v>0</v>
      </c>
      <c r="P953" s="49">
        <f t="shared" si="91"/>
        <v>0</v>
      </c>
      <c r="Q953" s="49">
        <f t="shared" si="91"/>
        <v>0</v>
      </c>
      <c r="R953" s="403" t="s">
        <v>172</v>
      </c>
      <c r="S953" s="403" t="s">
        <v>172</v>
      </c>
      <c r="U953" s="143"/>
    </row>
    <row r="954" spans="1:21" ht="19.649999999999999" x14ac:dyDescent="0.3">
      <c r="A954" s="527" t="s">
        <v>2904</v>
      </c>
      <c r="B954" s="527"/>
      <c r="C954" s="527"/>
      <c r="D954" s="527"/>
      <c r="E954" s="527"/>
      <c r="F954" s="527"/>
      <c r="G954" s="527"/>
      <c r="H954" s="527"/>
      <c r="I954" s="527"/>
      <c r="J954" s="527"/>
      <c r="K954" s="527"/>
      <c r="L954" s="527"/>
      <c r="M954" s="527"/>
      <c r="N954" s="527"/>
      <c r="O954" s="527"/>
      <c r="P954" s="527"/>
      <c r="Q954" s="527"/>
      <c r="R954" s="527"/>
      <c r="S954" s="527"/>
      <c r="U954" s="143"/>
    </row>
    <row r="955" spans="1:21" ht="19.649999999999999" x14ac:dyDescent="0.3">
      <c r="A955" s="527" t="s">
        <v>3384</v>
      </c>
      <c r="B955" s="527"/>
      <c r="C955" s="527"/>
      <c r="D955" s="527"/>
      <c r="E955" s="527"/>
      <c r="F955" s="527"/>
      <c r="G955" s="527"/>
      <c r="H955" s="527"/>
      <c r="I955" s="527"/>
      <c r="J955" s="527"/>
      <c r="K955" s="527"/>
      <c r="L955" s="527"/>
      <c r="M955" s="527"/>
      <c r="N955" s="527"/>
      <c r="O955" s="527"/>
      <c r="P955" s="527"/>
      <c r="Q955" s="527"/>
      <c r="R955" s="527"/>
      <c r="S955" s="527"/>
      <c r="U955" s="143"/>
    </row>
    <row r="956" spans="1:21" ht="20.3" x14ac:dyDescent="0.35">
      <c r="A956" s="43">
        <f>A951+1</f>
        <v>897</v>
      </c>
      <c r="B956" s="46" t="s">
        <v>1890</v>
      </c>
      <c r="C956" s="43">
        <v>41535</v>
      </c>
      <c r="D956" s="43" t="s">
        <v>1899</v>
      </c>
      <c r="E956" s="43">
        <v>1972</v>
      </c>
      <c r="F956" s="43" t="s">
        <v>2131</v>
      </c>
      <c r="G956" s="56" t="s">
        <v>2098</v>
      </c>
      <c r="H956" s="43">
        <v>2</v>
      </c>
      <c r="I956" s="43">
        <v>2</v>
      </c>
      <c r="J956" s="43" t="s">
        <v>2131</v>
      </c>
      <c r="K956" s="45">
        <v>445</v>
      </c>
      <c r="L956" s="45">
        <v>445</v>
      </c>
      <c r="M956" s="517">
        <f>VLOOKUP(C956,'Раздел 2'!D:Q,14,0)</f>
        <v>1352478</v>
      </c>
      <c r="N956" s="45">
        <f>M956</f>
        <v>1352478</v>
      </c>
      <c r="O956" s="45">
        <v>0</v>
      </c>
      <c r="P956" s="45">
        <v>0</v>
      </c>
      <c r="Q956" s="45">
        <v>0</v>
      </c>
      <c r="R956" s="57">
        <v>44927</v>
      </c>
      <c r="S956" s="57">
        <v>45291</v>
      </c>
      <c r="U956" s="143"/>
    </row>
    <row r="957" spans="1:21" ht="20.3" x14ac:dyDescent="0.35">
      <c r="A957" s="43">
        <f>A956+1</f>
        <v>898</v>
      </c>
      <c r="B957" s="46" t="s">
        <v>1891</v>
      </c>
      <c r="C957" s="43">
        <v>41536</v>
      </c>
      <c r="D957" s="43" t="s">
        <v>1899</v>
      </c>
      <c r="E957" s="43">
        <v>1973</v>
      </c>
      <c r="F957" s="43" t="s">
        <v>2131</v>
      </c>
      <c r="G957" s="56" t="s">
        <v>2098</v>
      </c>
      <c r="H957" s="43">
        <v>2</v>
      </c>
      <c r="I957" s="43">
        <v>2</v>
      </c>
      <c r="J957" s="43" t="s">
        <v>2131</v>
      </c>
      <c r="K957" s="45">
        <v>456.3</v>
      </c>
      <c r="L957" s="45">
        <v>456.3</v>
      </c>
      <c r="M957" s="517">
        <f>VLOOKUP(C957,'Раздел 2'!D:Q,14,0)</f>
        <v>1384341.5999999999</v>
      </c>
      <c r="N957" s="45">
        <f>M957</f>
        <v>1384341.5999999999</v>
      </c>
      <c r="O957" s="45">
        <v>0</v>
      </c>
      <c r="P957" s="45">
        <v>0</v>
      </c>
      <c r="Q957" s="45">
        <v>0</v>
      </c>
      <c r="R957" s="57">
        <v>44927</v>
      </c>
      <c r="S957" s="57">
        <v>45291</v>
      </c>
      <c r="U957" s="143"/>
    </row>
    <row r="958" spans="1:21" ht="20.3" x14ac:dyDescent="0.3">
      <c r="A958" s="43" t="s">
        <v>22</v>
      </c>
      <c r="B958" s="46"/>
      <c r="C958" s="43" t="s">
        <v>172</v>
      </c>
      <c r="D958" s="43" t="s">
        <v>172</v>
      </c>
      <c r="E958" s="43" t="s">
        <v>172</v>
      </c>
      <c r="F958" s="43" t="s">
        <v>172</v>
      </c>
      <c r="G958" s="43" t="s">
        <v>172</v>
      </c>
      <c r="H958" s="43" t="s">
        <v>172</v>
      </c>
      <c r="I958" s="43" t="s">
        <v>172</v>
      </c>
      <c r="J958" s="49">
        <f>SUM(J956:J957)</f>
        <v>0</v>
      </c>
      <c r="K958" s="49">
        <f t="shared" ref="K958:Q958" si="92">SUM(K956:K957)</f>
        <v>901.3</v>
      </c>
      <c r="L958" s="49">
        <f t="shared" si="92"/>
        <v>901.3</v>
      </c>
      <c r="M958" s="518">
        <f t="shared" si="92"/>
        <v>2736819.5999999996</v>
      </c>
      <c r="N958" s="49">
        <f t="shared" si="92"/>
        <v>2736819.5999999996</v>
      </c>
      <c r="O958" s="49">
        <f t="shared" si="92"/>
        <v>0</v>
      </c>
      <c r="P958" s="49">
        <f t="shared" si="92"/>
        <v>0</v>
      </c>
      <c r="Q958" s="49">
        <f t="shared" si="92"/>
        <v>0</v>
      </c>
      <c r="R958" s="403" t="s">
        <v>172</v>
      </c>
      <c r="S958" s="403" t="s">
        <v>172</v>
      </c>
      <c r="U958" s="143"/>
    </row>
    <row r="959" spans="1:21" ht="19.649999999999999" x14ac:dyDescent="0.3">
      <c r="A959" s="53" t="s">
        <v>34</v>
      </c>
      <c r="B959" s="53"/>
      <c r="C959" s="403" t="s">
        <v>172</v>
      </c>
      <c r="D959" s="403" t="s">
        <v>172</v>
      </c>
      <c r="E959" s="403" t="s">
        <v>172</v>
      </c>
      <c r="F959" s="403" t="s">
        <v>172</v>
      </c>
      <c r="G959" s="403" t="s">
        <v>172</v>
      </c>
      <c r="H959" s="403" t="s">
        <v>172</v>
      </c>
      <c r="I959" s="403" t="s">
        <v>172</v>
      </c>
      <c r="J959" s="49">
        <f t="shared" ref="J959:Q959" si="93">SUM(J958)</f>
        <v>0</v>
      </c>
      <c r="K959" s="49">
        <f t="shared" si="93"/>
        <v>901.3</v>
      </c>
      <c r="L959" s="49">
        <f t="shared" si="93"/>
        <v>901.3</v>
      </c>
      <c r="M959" s="518">
        <f t="shared" si="93"/>
        <v>2736819.5999999996</v>
      </c>
      <c r="N959" s="49">
        <f t="shared" si="93"/>
        <v>2736819.5999999996</v>
      </c>
      <c r="O959" s="49">
        <f t="shared" si="93"/>
        <v>0</v>
      </c>
      <c r="P959" s="49">
        <f t="shared" si="93"/>
        <v>0</v>
      </c>
      <c r="Q959" s="49">
        <f t="shared" si="93"/>
        <v>0</v>
      </c>
      <c r="R959" s="403" t="s">
        <v>172</v>
      </c>
      <c r="S959" s="403" t="s">
        <v>172</v>
      </c>
      <c r="U959" s="143"/>
    </row>
    <row r="960" spans="1:21" ht="19.649999999999999" x14ac:dyDescent="0.3">
      <c r="A960" s="527" t="s">
        <v>2905</v>
      </c>
      <c r="B960" s="527"/>
      <c r="C960" s="527"/>
      <c r="D960" s="527"/>
      <c r="E960" s="527"/>
      <c r="F960" s="527"/>
      <c r="G960" s="527"/>
      <c r="H960" s="527"/>
      <c r="I960" s="527"/>
      <c r="J960" s="527"/>
      <c r="K960" s="527"/>
      <c r="L960" s="527"/>
      <c r="M960" s="527"/>
      <c r="N960" s="527"/>
      <c r="O960" s="527"/>
      <c r="P960" s="527"/>
      <c r="Q960" s="527"/>
      <c r="R960" s="527"/>
      <c r="S960" s="527"/>
      <c r="U960" s="143"/>
    </row>
    <row r="961" spans="1:21" ht="19.649999999999999" x14ac:dyDescent="0.3">
      <c r="A961" s="527" t="s">
        <v>2906</v>
      </c>
      <c r="B961" s="527"/>
      <c r="C961" s="527"/>
      <c r="D961" s="527"/>
      <c r="E961" s="527"/>
      <c r="F961" s="527"/>
      <c r="G961" s="527"/>
      <c r="H961" s="527"/>
      <c r="I961" s="527"/>
      <c r="J961" s="527"/>
      <c r="K961" s="527"/>
      <c r="L961" s="527"/>
      <c r="M961" s="527"/>
      <c r="N961" s="527"/>
      <c r="O961" s="527"/>
      <c r="P961" s="527"/>
      <c r="Q961" s="527"/>
      <c r="R961" s="527"/>
      <c r="S961" s="527"/>
      <c r="U961" s="143"/>
    </row>
    <row r="962" spans="1:21" ht="20.3" x14ac:dyDescent="0.35">
      <c r="A962" s="43">
        <f>A957+1</f>
        <v>899</v>
      </c>
      <c r="B962" s="44" t="s">
        <v>1413</v>
      </c>
      <c r="C962" s="43">
        <v>41547</v>
      </c>
      <c r="D962" s="43" t="s">
        <v>1899</v>
      </c>
      <c r="E962" s="43">
        <v>1981</v>
      </c>
      <c r="F962" s="43" t="s">
        <v>2131</v>
      </c>
      <c r="G962" s="56" t="s">
        <v>2097</v>
      </c>
      <c r="H962" s="43">
        <v>2</v>
      </c>
      <c r="I962" s="43">
        <v>2</v>
      </c>
      <c r="J962" s="43" t="s">
        <v>2131</v>
      </c>
      <c r="K962" s="45">
        <v>1838.1</v>
      </c>
      <c r="L962" s="45">
        <v>746.7</v>
      </c>
      <c r="M962" s="517">
        <f>VLOOKUP(C962,'Раздел 2'!D:Q,14,0)</f>
        <v>1550819.7100000002</v>
      </c>
      <c r="N962" s="45">
        <f>M962</f>
        <v>1550819.7100000002</v>
      </c>
      <c r="O962" s="45">
        <v>0</v>
      </c>
      <c r="P962" s="45">
        <v>0</v>
      </c>
      <c r="Q962" s="45">
        <v>0</v>
      </c>
      <c r="R962" s="57">
        <v>44927</v>
      </c>
      <c r="S962" s="57">
        <v>45291</v>
      </c>
      <c r="U962" s="143"/>
    </row>
    <row r="963" spans="1:21" ht="20.3" x14ac:dyDescent="0.3">
      <c r="A963" s="46" t="s">
        <v>22</v>
      </c>
      <c r="B963" s="46"/>
      <c r="C963" s="403" t="s">
        <v>172</v>
      </c>
      <c r="D963" s="403" t="s">
        <v>172</v>
      </c>
      <c r="E963" s="403" t="s">
        <v>172</v>
      </c>
      <c r="F963" s="403" t="s">
        <v>172</v>
      </c>
      <c r="G963" s="403" t="s">
        <v>172</v>
      </c>
      <c r="H963" s="403" t="s">
        <v>172</v>
      </c>
      <c r="I963" s="403" t="s">
        <v>172</v>
      </c>
      <c r="J963" s="49">
        <f>SUM(J962)</f>
        <v>0</v>
      </c>
      <c r="K963" s="49">
        <f>SUM(K962)</f>
        <v>1838.1</v>
      </c>
      <c r="L963" s="49">
        <f t="shared" ref="L963:Q963" si="94">SUM(L962)</f>
        <v>746.7</v>
      </c>
      <c r="M963" s="518">
        <f t="shared" si="94"/>
        <v>1550819.7100000002</v>
      </c>
      <c r="N963" s="49">
        <f t="shared" si="94"/>
        <v>1550819.7100000002</v>
      </c>
      <c r="O963" s="49">
        <f t="shared" si="94"/>
        <v>0</v>
      </c>
      <c r="P963" s="49">
        <f t="shared" si="94"/>
        <v>0</v>
      </c>
      <c r="Q963" s="49">
        <f t="shared" si="94"/>
        <v>0</v>
      </c>
      <c r="R963" s="403" t="s">
        <v>172</v>
      </c>
      <c r="S963" s="403" t="s">
        <v>172</v>
      </c>
      <c r="U963" s="143"/>
    </row>
    <row r="964" spans="1:21" ht="19.649999999999999" x14ac:dyDescent="0.3">
      <c r="A964" s="527" t="s">
        <v>2907</v>
      </c>
      <c r="B964" s="527"/>
      <c r="C964" s="527"/>
      <c r="D964" s="527"/>
      <c r="E964" s="527"/>
      <c r="F964" s="527"/>
      <c r="G964" s="527"/>
      <c r="H964" s="527"/>
      <c r="I964" s="527"/>
      <c r="J964" s="527"/>
      <c r="K964" s="527"/>
      <c r="L964" s="527"/>
      <c r="M964" s="527"/>
      <c r="N964" s="527"/>
      <c r="O964" s="527"/>
      <c r="P964" s="527"/>
      <c r="Q964" s="527"/>
      <c r="R964" s="527"/>
      <c r="S964" s="527"/>
      <c r="U964" s="143"/>
    </row>
    <row r="965" spans="1:21" ht="20.3" x14ac:dyDescent="0.35">
      <c r="A965" s="43">
        <f>A962+1</f>
        <v>900</v>
      </c>
      <c r="B965" s="44" t="s">
        <v>633</v>
      </c>
      <c r="C965" s="43">
        <v>41597</v>
      </c>
      <c r="D965" s="43" t="s">
        <v>1899</v>
      </c>
      <c r="E965" s="43">
        <v>1988</v>
      </c>
      <c r="F965" s="43" t="s">
        <v>2131</v>
      </c>
      <c r="G965" s="56" t="s">
        <v>2097</v>
      </c>
      <c r="H965" s="43">
        <v>3</v>
      </c>
      <c r="I965" s="43">
        <v>5</v>
      </c>
      <c r="J965" s="43" t="s">
        <v>2131</v>
      </c>
      <c r="K965" s="45">
        <v>2691.4</v>
      </c>
      <c r="L965" s="45">
        <v>2357.6999999999998</v>
      </c>
      <c r="M965" s="517">
        <f>VLOOKUP(C965,'Раздел 2'!D:Q,14,0)</f>
        <v>5151347.6100000003</v>
      </c>
      <c r="N965" s="45">
        <f>M965</f>
        <v>5151347.6100000003</v>
      </c>
      <c r="O965" s="45">
        <v>0</v>
      </c>
      <c r="P965" s="45">
        <v>0</v>
      </c>
      <c r="Q965" s="45">
        <v>0</v>
      </c>
      <c r="R965" s="57">
        <v>44927</v>
      </c>
      <c r="S965" s="57">
        <v>45291</v>
      </c>
      <c r="U965" s="143"/>
    </row>
    <row r="966" spans="1:21" ht="20.3" x14ac:dyDescent="0.3">
      <c r="A966" s="46" t="s">
        <v>22</v>
      </c>
      <c r="B966" s="46"/>
      <c r="C966" s="403" t="s">
        <v>172</v>
      </c>
      <c r="D966" s="403" t="s">
        <v>172</v>
      </c>
      <c r="E966" s="403" t="s">
        <v>172</v>
      </c>
      <c r="F966" s="403" t="s">
        <v>172</v>
      </c>
      <c r="G966" s="403" t="s">
        <v>172</v>
      </c>
      <c r="H966" s="403" t="s">
        <v>172</v>
      </c>
      <c r="I966" s="403" t="s">
        <v>172</v>
      </c>
      <c r="J966" s="49">
        <f>SUM(J965)</f>
        <v>0</v>
      </c>
      <c r="K966" s="49">
        <f t="shared" ref="K966:Q966" si="95">SUM(K965)</f>
        <v>2691.4</v>
      </c>
      <c r="L966" s="49">
        <f t="shared" si="95"/>
        <v>2357.6999999999998</v>
      </c>
      <c r="M966" s="518">
        <f t="shared" si="95"/>
        <v>5151347.6100000003</v>
      </c>
      <c r="N966" s="49">
        <f t="shared" si="95"/>
        <v>5151347.6100000003</v>
      </c>
      <c r="O966" s="49">
        <f t="shared" si="95"/>
        <v>0</v>
      </c>
      <c r="P966" s="49">
        <f t="shared" si="95"/>
        <v>0</v>
      </c>
      <c r="Q966" s="49">
        <f t="shared" si="95"/>
        <v>0</v>
      </c>
      <c r="R966" s="403" t="s">
        <v>172</v>
      </c>
      <c r="S966" s="403" t="s">
        <v>172</v>
      </c>
      <c r="U966" s="143"/>
    </row>
    <row r="967" spans="1:21" ht="19.649999999999999" x14ac:dyDescent="0.3">
      <c r="A967" s="527" t="s">
        <v>2908</v>
      </c>
      <c r="B967" s="527"/>
      <c r="C967" s="527"/>
      <c r="D967" s="527"/>
      <c r="E967" s="527"/>
      <c r="F967" s="527"/>
      <c r="G967" s="527"/>
      <c r="H967" s="527"/>
      <c r="I967" s="527"/>
      <c r="J967" s="527"/>
      <c r="K967" s="527"/>
      <c r="L967" s="527"/>
      <c r="M967" s="527"/>
      <c r="N967" s="527"/>
      <c r="O967" s="527"/>
      <c r="P967" s="527"/>
      <c r="Q967" s="527"/>
      <c r="R967" s="527"/>
      <c r="S967" s="527"/>
      <c r="U967" s="143"/>
    </row>
    <row r="968" spans="1:21" ht="20.3" x14ac:dyDescent="0.35">
      <c r="A968" s="43">
        <f>A965+1</f>
        <v>901</v>
      </c>
      <c r="B968" s="47" t="s">
        <v>2868</v>
      </c>
      <c r="C968" s="43">
        <v>41563</v>
      </c>
      <c r="D968" s="43" t="s">
        <v>1899</v>
      </c>
      <c r="E968" s="43">
        <v>1964</v>
      </c>
      <c r="F968" s="43" t="s">
        <v>2131</v>
      </c>
      <c r="G968" s="56" t="s">
        <v>2098</v>
      </c>
      <c r="H968" s="43">
        <v>4</v>
      </c>
      <c r="I968" s="43">
        <v>3</v>
      </c>
      <c r="J968" s="43" t="s">
        <v>2131</v>
      </c>
      <c r="K968" s="45">
        <v>2906.1</v>
      </c>
      <c r="L968" s="45">
        <v>1972.8</v>
      </c>
      <c r="M968" s="517">
        <f>VLOOKUP('Раздел 1 '!C968,'Раздел 2'!D:Q,14,0)</f>
        <v>1271786.03</v>
      </c>
      <c r="N968" s="45">
        <f>M968</f>
        <v>1271786.03</v>
      </c>
      <c r="O968" s="45">
        <v>0</v>
      </c>
      <c r="P968" s="45">
        <v>0</v>
      </c>
      <c r="Q968" s="45">
        <v>0</v>
      </c>
      <c r="R968" s="57">
        <v>44927</v>
      </c>
      <c r="S968" s="57">
        <v>45291</v>
      </c>
      <c r="U968" s="143"/>
    </row>
    <row r="969" spans="1:21" ht="20.3" x14ac:dyDescent="0.35">
      <c r="A969" s="43">
        <f>A968+1</f>
        <v>902</v>
      </c>
      <c r="B969" s="47" t="s">
        <v>2869</v>
      </c>
      <c r="C969" s="43">
        <v>41567</v>
      </c>
      <c r="D969" s="43" t="s">
        <v>1899</v>
      </c>
      <c r="E969" s="43">
        <v>1980</v>
      </c>
      <c r="F969" s="43" t="s">
        <v>2131</v>
      </c>
      <c r="G969" s="56" t="s">
        <v>2097</v>
      </c>
      <c r="H969" s="43">
        <v>5</v>
      </c>
      <c r="I969" s="43">
        <v>4</v>
      </c>
      <c r="J969" s="43" t="s">
        <v>2131</v>
      </c>
      <c r="K969" s="45">
        <v>4216.2</v>
      </c>
      <c r="L969" s="45">
        <v>3373</v>
      </c>
      <c r="M969" s="517">
        <f>VLOOKUP('Раздел 1 '!C969,'Раздел 2'!D:Q,14,0)</f>
        <v>952538.93</v>
      </c>
      <c r="N969" s="45">
        <f>M969</f>
        <v>952538.93</v>
      </c>
      <c r="O969" s="45">
        <v>0</v>
      </c>
      <c r="P969" s="45">
        <v>0</v>
      </c>
      <c r="Q969" s="45">
        <v>0</v>
      </c>
      <c r="R969" s="57">
        <v>44927</v>
      </c>
      <c r="S969" s="57">
        <v>45291</v>
      </c>
      <c r="U969" s="143"/>
    </row>
    <row r="970" spans="1:21" ht="20.3" x14ac:dyDescent="0.3">
      <c r="A970" s="46" t="s">
        <v>22</v>
      </c>
      <c r="B970" s="46"/>
      <c r="C970" s="403" t="s">
        <v>172</v>
      </c>
      <c r="D970" s="403" t="s">
        <v>172</v>
      </c>
      <c r="E970" s="403" t="s">
        <v>172</v>
      </c>
      <c r="F970" s="403" t="s">
        <v>172</v>
      </c>
      <c r="G970" s="403" t="s">
        <v>172</v>
      </c>
      <c r="H970" s="403" t="s">
        <v>172</v>
      </c>
      <c r="I970" s="403" t="s">
        <v>172</v>
      </c>
      <c r="J970" s="49">
        <f>SUM(J969)</f>
        <v>0</v>
      </c>
      <c r="K970" s="49">
        <f t="shared" ref="K970:Q970" si="96">SUM(K968:K969)</f>
        <v>7122.2999999999993</v>
      </c>
      <c r="L970" s="49">
        <f t="shared" si="96"/>
        <v>5345.8</v>
      </c>
      <c r="M970" s="518">
        <f t="shared" si="96"/>
        <v>2224324.96</v>
      </c>
      <c r="N970" s="49">
        <f t="shared" si="96"/>
        <v>2224324.96</v>
      </c>
      <c r="O970" s="49">
        <f t="shared" si="96"/>
        <v>0</v>
      </c>
      <c r="P970" s="49">
        <f t="shared" si="96"/>
        <v>0</v>
      </c>
      <c r="Q970" s="49">
        <f t="shared" si="96"/>
        <v>0</v>
      </c>
      <c r="R970" s="403" t="s">
        <v>172</v>
      </c>
      <c r="S970" s="403" t="s">
        <v>172</v>
      </c>
      <c r="U970" s="143"/>
    </row>
    <row r="971" spans="1:21" ht="19.649999999999999" x14ac:dyDescent="0.3">
      <c r="A971" s="527" t="s">
        <v>2909</v>
      </c>
      <c r="B971" s="527"/>
      <c r="C971" s="527"/>
      <c r="D971" s="527"/>
      <c r="E971" s="527"/>
      <c r="F971" s="527"/>
      <c r="G971" s="527"/>
      <c r="H971" s="527"/>
      <c r="I971" s="527"/>
      <c r="J971" s="527"/>
      <c r="K971" s="527"/>
      <c r="L971" s="527"/>
      <c r="M971" s="527"/>
      <c r="N971" s="527"/>
      <c r="O971" s="527"/>
      <c r="P971" s="527"/>
      <c r="Q971" s="527"/>
      <c r="R971" s="527"/>
      <c r="S971" s="527"/>
      <c r="U971" s="143"/>
    </row>
    <row r="972" spans="1:21" ht="20.3" x14ac:dyDescent="0.35">
      <c r="A972" s="43">
        <f>A969+1</f>
        <v>903</v>
      </c>
      <c r="B972" s="47" t="s">
        <v>638</v>
      </c>
      <c r="C972" s="43">
        <v>41559</v>
      </c>
      <c r="D972" s="43" t="s">
        <v>1899</v>
      </c>
      <c r="E972" s="43">
        <v>1980</v>
      </c>
      <c r="F972" s="43" t="s">
        <v>2131</v>
      </c>
      <c r="G972" s="56" t="s">
        <v>2097</v>
      </c>
      <c r="H972" s="43">
        <v>2</v>
      </c>
      <c r="I972" s="43">
        <v>2</v>
      </c>
      <c r="J972" s="43" t="s">
        <v>2131</v>
      </c>
      <c r="K972" s="45">
        <v>1227.5</v>
      </c>
      <c r="L972" s="45">
        <v>717.5</v>
      </c>
      <c r="M972" s="517">
        <f>VLOOKUP(C972,'Раздел 2'!D:Q,14,0)</f>
        <v>1251292.18</v>
      </c>
      <c r="N972" s="45">
        <f>M972</f>
        <v>1251292.18</v>
      </c>
      <c r="O972" s="45">
        <v>0</v>
      </c>
      <c r="P972" s="45">
        <v>0</v>
      </c>
      <c r="Q972" s="45">
        <v>0</v>
      </c>
      <c r="R972" s="57">
        <v>44927</v>
      </c>
      <c r="S972" s="57">
        <v>45291</v>
      </c>
      <c r="U972" s="143"/>
    </row>
    <row r="973" spans="1:21" ht="20.3" x14ac:dyDescent="0.35">
      <c r="A973" s="43">
        <f>A972+1</f>
        <v>904</v>
      </c>
      <c r="B973" s="47" t="s">
        <v>2248</v>
      </c>
      <c r="C973" s="43">
        <v>41558</v>
      </c>
      <c r="D973" s="43" t="s">
        <v>1899</v>
      </c>
      <c r="E973" s="43">
        <v>1986</v>
      </c>
      <c r="F973" s="43" t="s">
        <v>2131</v>
      </c>
      <c r="G973" s="56" t="s">
        <v>2097</v>
      </c>
      <c r="H973" s="43">
        <v>2</v>
      </c>
      <c r="I973" s="43">
        <v>2</v>
      </c>
      <c r="J973" s="43" t="s">
        <v>2131</v>
      </c>
      <c r="K973" s="45">
        <v>1235.5999999999999</v>
      </c>
      <c r="L973" s="45">
        <v>736.7</v>
      </c>
      <c r="M973" s="517">
        <f>VLOOKUP(C973,'Раздел 2'!D:Q,14,0)</f>
        <v>1449118.78</v>
      </c>
      <c r="N973" s="45">
        <f>M973</f>
        <v>1449118.78</v>
      </c>
      <c r="O973" s="45">
        <v>0</v>
      </c>
      <c r="P973" s="45">
        <v>0</v>
      </c>
      <c r="Q973" s="45">
        <v>0</v>
      </c>
      <c r="R973" s="57">
        <v>44927</v>
      </c>
      <c r="S973" s="57">
        <v>45291</v>
      </c>
      <c r="U973" s="143"/>
    </row>
    <row r="974" spans="1:21" ht="20.3" x14ac:dyDescent="0.35">
      <c r="A974" s="43">
        <f>A973+1</f>
        <v>905</v>
      </c>
      <c r="B974" s="47" t="s">
        <v>2249</v>
      </c>
      <c r="C974" s="43">
        <v>41557</v>
      </c>
      <c r="D974" s="43" t="s">
        <v>1899</v>
      </c>
      <c r="E974" s="43">
        <v>1980</v>
      </c>
      <c r="F974" s="43" t="s">
        <v>2131</v>
      </c>
      <c r="G974" s="56" t="s">
        <v>2097</v>
      </c>
      <c r="H974" s="43">
        <v>2</v>
      </c>
      <c r="I974" s="43">
        <v>2</v>
      </c>
      <c r="J974" s="43" t="s">
        <v>2131</v>
      </c>
      <c r="K974" s="45">
        <v>1239.5</v>
      </c>
      <c r="L974" s="45">
        <v>736.6</v>
      </c>
      <c r="M974" s="517">
        <f>VLOOKUP(C974,'Раздел 2'!D:Q,14,0)</f>
        <v>1942621.64</v>
      </c>
      <c r="N974" s="45">
        <f>M974</f>
        <v>1942621.64</v>
      </c>
      <c r="O974" s="45">
        <v>0</v>
      </c>
      <c r="P974" s="45">
        <v>0</v>
      </c>
      <c r="Q974" s="45">
        <v>0</v>
      </c>
      <c r="R974" s="57">
        <v>44927</v>
      </c>
      <c r="S974" s="57">
        <v>45291</v>
      </c>
      <c r="U974" s="143"/>
    </row>
    <row r="975" spans="1:21" ht="20.3" x14ac:dyDescent="0.3">
      <c r="A975" s="46" t="s">
        <v>22</v>
      </c>
      <c r="B975" s="46"/>
      <c r="C975" s="403" t="s">
        <v>172</v>
      </c>
      <c r="D975" s="403" t="s">
        <v>172</v>
      </c>
      <c r="E975" s="403" t="s">
        <v>172</v>
      </c>
      <c r="F975" s="403" t="s">
        <v>172</v>
      </c>
      <c r="G975" s="403" t="s">
        <v>172</v>
      </c>
      <c r="H975" s="403" t="s">
        <v>172</v>
      </c>
      <c r="I975" s="403" t="s">
        <v>172</v>
      </c>
      <c r="J975" s="49">
        <f>SUM(J972)</f>
        <v>0</v>
      </c>
      <c r="K975" s="49">
        <f t="shared" ref="K975:Q975" si="97">SUM(K972:K974)</f>
        <v>3702.6</v>
      </c>
      <c r="L975" s="49">
        <f t="shared" si="97"/>
        <v>2190.8000000000002</v>
      </c>
      <c r="M975" s="518">
        <f t="shared" si="97"/>
        <v>4643032.5999999996</v>
      </c>
      <c r="N975" s="49">
        <f t="shared" si="97"/>
        <v>4643032.5999999996</v>
      </c>
      <c r="O975" s="49">
        <f t="shared" si="97"/>
        <v>0</v>
      </c>
      <c r="P975" s="49">
        <f t="shared" si="97"/>
        <v>0</v>
      </c>
      <c r="Q975" s="49">
        <f t="shared" si="97"/>
        <v>0</v>
      </c>
      <c r="R975" s="403" t="s">
        <v>172</v>
      </c>
      <c r="S975" s="403" t="s">
        <v>172</v>
      </c>
      <c r="U975" s="143"/>
    </row>
    <row r="976" spans="1:21" ht="19.649999999999999" x14ac:dyDescent="0.3">
      <c r="A976" s="527" t="s">
        <v>2910</v>
      </c>
      <c r="B976" s="527"/>
      <c r="C976" s="527"/>
      <c r="D976" s="527"/>
      <c r="E976" s="527"/>
      <c r="F976" s="527"/>
      <c r="G976" s="527"/>
      <c r="H976" s="527"/>
      <c r="I976" s="527"/>
      <c r="J976" s="527"/>
      <c r="K976" s="527"/>
      <c r="L976" s="527"/>
      <c r="M976" s="527"/>
      <c r="N976" s="527"/>
      <c r="O976" s="527"/>
      <c r="P976" s="527"/>
      <c r="Q976" s="527"/>
      <c r="R976" s="527"/>
      <c r="S976" s="527"/>
      <c r="U976" s="143"/>
    </row>
    <row r="977" spans="1:21" ht="20.3" x14ac:dyDescent="0.35">
      <c r="A977" s="43">
        <f>A974+1</f>
        <v>906</v>
      </c>
      <c r="B977" s="47" t="s">
        <v>1433</v>
      </c>
      <c r="C977" s="43">
        <v>41678</v>
      </c>
      <c r="D977" s="43" t="s">
        <v>1899</v>
      </c>
      <c r="E977" s="43">
        <v>1984</v>
      </c>
      <c r="F977" s="43" t="s">
        <v>2131</v>
      </c>
      <c r="G977" s="56" t="s">
        <v>2097</v>
      </c>
      <c r="H977" s="43">
        <v>5</v>
      </c>
      <c r="I977" s="43">
        <v>6</v>
      </c>
      <c r="J977" s="43" t="s">
        <v>2131</v>
      </c>
      <c r="K977" s="45">
        <v>5788.3</v>
      </c>
      <c r="L977" s="45">
        <v>4389.1000000000004</v>
      </c>
      <c r="M977" s="517">
        <f>VLOOKUP(C977,'Раздел 2'!D:Q,14,0)</f>
        <v>10226378.739999998</v>
      </c>
      <c r="N977" s="45">
        <f>M977</f>
        <v>10226378.739999998</v>
      </c>
      <c r="O977" s="45">
        <v>0</v>
      </c>
      <c r="P977" s="45">
        <v>0</v>
      </c>
      <c r="Q977" s="45">
        <v>0</v>
      </c>
      <c r="R977" s="57">
        <v>44927</v>
      </c>
      <c r="S977" s="57">
        <v>45291</v>
      </c>
      <c r="U977" s="143"/>
    </row>
    <row r="978" spans="1:21" ht="20.3" x14ac:dyDescent="0.35">
      <c r="A978" s="43">
        <f>A977+1</f>
        <v>907</v>
      </c>
      <c r="B978" s="47" t="s">
        <v>1434</v>
      </c>
      <c r="C978" s="43">
        <v>41683</v>
      </c>
      <c r="D978" s="43" t="s">
        <v>1899</v>
      </c>
      <c r="E978" s="43">
        <v>1986</v>
      </c>
      <c r="F978" s="43" t="s">
        <v>2131</v>
      </c>
      <c r="G978" s="56" t="s">
        <v>2097</v>
      </c>
      <c r="H978" s="43">
        <v>5</v>
      </c>
      <c r="I978" s="43">
        <v>5</v>
      </c>
      <c r="J978" s="43" t="s">
        <v>2131</v>
      </c>
      <c r="K978" s="45">
        <v>8164</v>
      </c>
      <c r="L978" s="45">
        <v>5557.5999999999995</v>
      </c>
      <c r="M978" s="517">
        <f>VLOOKUP(C978,'Раздел 2'!D:Q,14,0)</f>
        <v>6481296.4199999999</v>
      </c>
      <c r="N978" s="45">
        <f>M978</f>
        <v>6481296.4199999999</v>
      </c>
      <c r="O978" s="45">
        <v>0</v>
      </c>
      <c r="P978" s="45">
        <v>0</v>
      </c>
      <c r="Q978" s="45">
        <v>0</v>
      </c>
      <c r="R978" s="57">
        <v>44927</v>
      </c>
      <c r="S978" s="57">
        <v>45291</v>
      </c>
      <c r="U978" s="143"/>
    </row>
    <row r="979" spans="1:21" ht="20.3" x14ac:dyDescent="0.35">
      <c r="A979" s="43">
        <f>A978+1</f>
        <v>908</v>
      </c>
      <c r="B979" s="47" t="s">
        <v>1435</v>
      </c>
      <c r="C979" s="43">
        <v>41685</v>
      </c>
      <c r="D979" s="43" t="s">
        <v>1899</v>
      </c>
      <c r="E979" s="43">
        <v>1984</v>
      </c>
      <c r="F979" s="43" t="s">
        <v>2131</v>
      </c>
      <c r="G979" s="56" t="s">
        <v>2097</v>
      </c>
      <c r="H979" s="43">
        <v>5</v>
      </c>
      <c r="I979" s="43">
        <v>4</v>
      </c>
      <c r="J979" s="43" t="s">
        <v>2131</v>
      </c>
      <c r="K979" s="45">
        <v>3511.5</v>
      </c>
      <c r="L979" s="45">
        <v>2673</v>
      </c>
      <c r="M979" s="517">
        <f>VLOOKUP(C979,'Раздел 2'!D:Q,14,0)</f>
        <v>6701841.9199999999</v>
      </c>
      <c r="N979" s="45">
        <f>M979</f>
        <v>6701841.9199999999</v>
      </c>
      <c r="O979" s="45">
        <v>0</v>
      </c>
      <c r="P979" s="45">
        <v>0</v>
      </c>
      <c r="Q979" s="45">
        <v>0</v>
      </c>
      <c r="R979" s="57">
        <v>44927</v>
      </c>
      <c r="S979" s="57">
        <v>45291</v>
      </c>
      <c r="U979" s="143"/>
    </row>
    <row r="980" spans="1:21" ht="20.3" x14ac:dyDescent="0.35">
      <c r="A980" s="43">
        <f>A979+1</f>
        <v>909</v>
      </c>
      <c r="B980" s="47" t="s">
        <v>1436</v>
      </c>
      <c r="C980" s="43">
        <v>41688</v>
      </c>
      <c r="D980" s="43" t="s">
        <v>1899</v>
      </c>
      <c r="E980" s="43">
        <v>1989</v>
      </c>
      <c r="F980" s="43" t="s">
        <v>2131</v>
      </c>
      <c r="G980" s="56" t="s">
        <v>2097</v>
      </c>
      <c r="H980" s="43">
        <v>5</v>
      </c>
      <c r="I980" s="43">
        <v>4</v>
      </c>
      <c r="J980" s="43" t="s">
        <v>2131</v>
      </c>
      <c r="K980" s="45">
        <v>3652.9</v>
      </c>
      <c r="L980" s="45">
        <v>2728.31</v>
      </c>
      <c r="M980" s="517">
        <f>VLOOKUP(C980,'Раздел 2'!D:Q,14,0)</f>
        <v>4074611.9</v>
      </c>
      <c r="N980" s="45">
        <f>M980</f>
        <v>4074611.9</v>
      </c>
      <c r="O980" s="45">
        <v>0</v>
      </c>
      <c r="P980" s="45">
        <v>0</v>
      </c>
      <c r="Q980" s="45">
        <v>0</v>
      </c>
      <c r="R980" s="57">
        <v>44927</v>
      </c>
      <c r="S980" s="57">
        <v>45291</v>
      </c>
      <c r="U980" s="143"/>
    </row>
    <row r="981" spans="1:21" ht="20.3" x14ac:dyDescent="0.35">
      <c r="A981" s="43">
        <f>A980+1</f>
        <v>910</v>
      </c>
      <c r="B981" s="47" t="s">
        <v>1437</v>
      </c>
      <c r="C981" s="43">
        <v>41690</v>
      </c>
      <c r="D981" s="43" t="s">
        <v>1899</v>
      </c>
      <c r="E981" s="43">
        <v>1995</v>
      </c>
      <c r="F981" s="43" t="s">
        <v>2131</v>
      </c>
      <c r="G981" s="56" t="s">
        <v>2097</v>
      </c>
      <c r="H981" s="43">
        <v>5</v>
      </c>
      <c r="I981" s="43">
        <v>3</v>
      </c>
      <c r="J981" s="43" t="s">
        <v>2131</v>
      </c>
      <c r="K981" s="45">
        <v>4865.2</v>
      </c>
      <c r="L981" s="45">
        <v>3653.7</v>
      </c>
      <c r="M981" s="517">
        <f>VLOOKUP(C981,'Раздел 2'!D:Q,14,0)</f>
        <v>6973644.7000000002</v>
      </c>
      <c r="N981" s="45">
        <f>M981</f>
        <v>6973644.7000000002</v>
      </c>
      <c r="O981" s="45">
        <v>0</v>
      </c>
      <c r="P981" s="45">
        <v>0</v>
      </c>
      <c r="Q981" s="45">
        <v>0</v>
      </c>
      <c r="R981" s="57">
        <v>44927</v>
      </c>
      <c r="S981" s="57">
        <v>45291</v>
      </c>
      <c r="U981" s="143"/>
    </row>
    <row r="982" spans="1:21" ht="20.3" x14ac:dyDescent="0.3">
      <c r="A982" s="46" t="s">
        <v>22</v>
      </c>
      <c r="B982" s="46"/>
      <c r="C982" s="403" t="s">
        <v>172</v>
      </c>
      <c r="D982" s="403" t="s">
        <v>172</v>
      </c>
      <c r="E982" s="403" t="s">
        <v>172</v>
      </c>
      <c r="F982" s="403" t="s">
        <v>172</v>
      </c>
      <c r="G982" s="403" t="s">
        <v>172</v>
      </c>
      <c r="H982" s="403" t="s">
        <v>172</v>
      </c>
      <c r="I982" s="403" t="s">
        <v>172</v>
      </c>
      <c r="J982" s="49">
        <f t="shared" ref="J982:Q982" si="98">SUM(J977:J981)</f>
        <v>0</v>
      </c>
      <c r="K982" s="49">
        <f>SUM(K977:K981)</f>
        <v>25981.9</v>
      </c>
      <c r="L982" s="49">
        <f>SUM(L977:L981)</f>
        <v>19001.71</v>
      </c>
      <c r="M982" s="518">
        <f t="shared" si="98"/>
        <v>34457773.68</v>
      </c>
      <c r="N982" s="49">
        <f t="shared" si="98"/>
        <v>34457773.68</v>
      </c>
      <c r="O982" s="49">
        <f t="shared" si="98"/>
        <v>0</v>
      </c>
      <c r="P982" s="49">
        <f t="shared" si="98"/>
        <v>0</v>
      </c>
      <c r="Q982" s="49">
        <f t="shared" si="98"/>
        <v>0</v>
      </c>
      <c r="R982" s="403" t="s">
        <v>172</v>
      </c>
      <c r="S982" s="403" t="s">
        <v>172</v>
      </c>
      <c r="U982" s="143"/>
    </row>
    <row r="983" spans="1:21" ht="19.649999999999999" x14ac:dyDescent="0.3">
      <c r="A983" s="527" t="s">
        <v>2911</v>
      </c>
      <c r="B983" s="527"/>
      <c r="C983" s="527"/>
      <c r="D983" s="527"/>
      <c r="E983" s="527"/>
      <c r="F983" s="527"/>
      <c r="G983" s="527"/>
      <c r="H983" s="527"/>
      <c r="I983" s="527"/>
      <c r="J983" s="527"/>
      <c r="K983" s="527"/>
      <c r="L983" s="527"/>
      <c r="M983" s="527"/>
      <c r="N983" s="527"/>
      <c r="O983" s="527"/>
      <c r="P983" s="527"/>
      <c r="Q983" s="527"/>
      <c r="R983" s="527"/>
      <c r="S983" s="527"/>
      <c r="U983" s="143"/>
    </row>
    <row r="984" spans="1:21" ht="20.3" x14ac:dyDescent="0.35">
      <c r="A984" s="43">
        <f>A981+1</f>
        <v>911</v>
      </c>
      <c r="B984" s="47" t="s">
        <v>634</v>
      </c>
      <c r="C984" s="43">
        <v>41784</v>
      </c>
      <c r="D984" s="43" t="s">
        <v>1899</v>
      </c>
      <c r="E984" s="43">
        <v>1996</v>
      </c>
      <c r="F984" s="43" t="s">
        <v>2131</v>
      </c>
      <c r="G984" s="56" t="s">
        <v>2098</v>
      </c>
      <c r="H984" s="43">
        <v>2</v>
      </c>
      <c r="I984" s="43">
        <v>1</v>
      </c>
      <c r="J984" s="43" t="s">
        <v>2131</v>
      </c>
      <c r="K984" s="45">
        <v>424.8</v>
      </c>
      <c r="L984" s="45">
        <v>395.8</v>
      </c>
      <c r="M984" s="517">
        <f>VLOOKUP(C984,'Раздел 2'!D:Q,14,0)</f>
        <v>684420.82</v>
      </c>
      <c r="N984" s="45">
        <f>M984</f>
        <v>684420.82</v>
      </c>
      <c r="O984" s="45">
        <v>0</v>
      </c>
      <c r="P984" s="45">
        <v>0</v>
      </c>
      <c r="Q984" s="45">
        <v>0</v>
      </c>
      <c r="R984" s="57">
        <v>44927</v>
      </c>
      <c r="S984" s="57">
        <v>45291</v>
      </c>
      <c r="U984" s="143"/>
    </row>
    <row r="985" spans="1:21" ht="20.3" x14ac:dyDescent="0.3">
      <c r="A985" s="46" t="s">
        <v>22</v>
      </c>
      <c r="B985" s="46"/>
      <c r="C985" s="403" t="s">
        <v>172</v>
      </c>
      <c r="D985" s="403" t="s">
        <v>172</v>
      </c>
      <c r="E985" s="403" t="s">
        <v>172</v>
      </c>
      <c r="F985" s="403" t="s">
        <v>172</v>
      </c>
      <c r="G985" s="403" t="s">
        <v>172</v>
      </c>
      <c r="H985" s="403" t="s">
        <v>172</v>
      </c>
      <c r="I985" s="403" t="s">
        <v>172</v>
      </c>
      <c r="J985" s="49">
        <f>SUM(J984)</f>
        <v>0</v>
      </c>
      <c r="K985" s="49">
        <f t="shared" ref="K985:Q985" si="99">SUM(K984)</f>
        <v>424.8</v>
      </c>
      <c r="L985" s="49">
        <f t="shared" si="99"/>
        <v>395.8</v>
      </c>
      <c r="M985" s="518">
        <f t="shared" si="99"/>
        <v>684420.82</v>
      </c>
      <c r="N985" s="49">
        <f t="shared" si="99"/>
        <v>684420.82</v>
      </c>
      <c r="O985" s="49">
        <f t="shared" si="99"/>
        <v>0</v>
      </c>
      <c r="P985" s="49">
        <f t="shared" si="99"/>
        <v>0</v>
      </c>
      <c r="Q985" s="49">
        <f t="shared" si="99"/>
        <v>0</v>
      </c>
      <c r="R985" s="403" t="s">
        <v>172</v>
      </c>
      <c r="S985" s="403" t="s">
        <v>172</v>
      </c>
      <c r="U985" s="143"/>
    </row>
    <row r="986" spans="1:21" ht="19.649999999999999" x14ac:dyDescent="0.3">
      <c r="A986" s="527" t="s">
        <v>2912</v>
      </c>
      <c r="B986" s="527"/>
      <c r="C986" s="527"/>
      <c r="D986" s="527"/>
      <c r="E986" s="527"/>
      <c r="F986" s="527"/>
      <c r="G986" s="527"/>
      <c r="H986" s="527"/>
      <c r="I986" s="527"/>
      <c r="J986" s="527"/>
      <c r="K986" s="527"/>
      <c r="L986" s="527"/>
      <c r="M986" s="527"/>
      <c r="N986" s="527"/>
      <c r="O986" s="527"/>
      <c r="P986" s="527"/>
      <c r="Q986" s="527"/>
      <c r="R986" s="527"/>
      <c r="S986" s="527"/>
      <c r="U986" s="143"/>
    </row>
    <row r="987" spans="1:21" ht="20.3" x14ac:dyDescent="0.35">
      <c r="A987" s="43">
        <f>A984+1</f>
        <v>912</v>
      </c>
      <c r="B987" s="47" t="s">
        <v>3837</v>
      </c>
      <c r="C987" s="43">
        <v>41793</v>
      </c>
      <c r="D987" s="43" t="s">
        <v>1899</v>
      </c>
      <c r="E987" s="43">
        <v>1989</v>
      </c>
      <c r="F987" s="43" t="s">
        <v>2131</v>
      </c>
      <c r="G987" s="56" t="s">
        <v>2097</v>
      </c>
      <c r="H987" s="43">
        <v>5</v>
      </c>
      <c r="I987" s="43">
        <v>4</v>
      </c>
      <c r="J987" s="43" t="s">
        <v>2131</v>
      </c>
      <c r="K987" s="45">
        <v>2722.9</v>
      </c>
      <c r="L987" s="45">
        <v>2722.9</v>
      </c>
      <c r="M987" s="517">
        <f>VLOOKUP(C987,'Раздел 2'!D:Q,14,0)</f>
        <v>5189129.74</v>
      </c>
      <c r="N987" s="45">
        <f>M987</f>
        <v>5189129.74</v>
      </c>
      <c r="O987" s="45">
        <v>0</v>
      </c>
      <c r="P987" s="45">
        <v>0</v>
      </c>
      <c r="Q987" s="45">
        <v>0</v>
      </c>
      <c r="R987" s="57">
        <v>44927</v>
      </c>
      <c r="S987" s="57">
        <v>45291</v>
      </c>
      <c r="U987" s="143"/>
    </row>
    <row r="988" spans="1:21" ht="20.3" x14ac:dyDescent="0.35">
      <c r="A988" s="43">
        <f>A987+1</f>
        <v>913</v>
      </c>
      <c r="B988" s="47" t="s">
        <v>2250</v>
      </c>
      <c r="C988" s="43">
        <v>41788</v>
      </c>
      <c r="D988" s="43" t="s">
        <v>1899</v>
      </c>
      <c r="E988" s="43">
        <v>1977</v>
      </c>
      <c r="F988" s="43" t="s">
        <v>2131</v>
      </c>
      <c r="G988" s="56" t="s">
        <v>2103</v>
      </c>
      <c r="H988" s="43">
        <v>2</v>
      </c>
      <c r="I988" s="43">
        <v>2</v>
      </c>
      <c r="J988" s="43" t="s">
        <v>2131</v>
      </c>
      <c r="K988" s="45">
        <v>496.7</v>
      </c>
      <c r="L988" s="45">
        <v>493.4</v>
      </c>
      <c r="M988" s="517">
        <f>VLOOKUP(C988,'Раздел 2'!D:Q,14,0)</f>
        <v>628522.87</v>
      </c>
      <c r="N988" s="45">
        <f>M988</f>
        <v>628522.87</v>
      </c>
      <c r="O988" s="45">
        <v>0</v>
      </c>
      <c r="P988" s="45">
        <v>0</v>
      </c>
      <c r="Q988" s="45">
        <v>0</v>
      </c>
      <c r="R988" s="57">
        <v>44927</v>
      </c>
      <c r="S988" s="57">
        <v>45291</v>
      </c>
      <c r="U988" s="143"/>
    </row>
    <row r="989" spans="1:21" ht="20.3" x14ac:dyDescent="0.3">
      <c r="A989" s="46" t="s">
        <v>22</v>
      </c>
      <c r="B989" s="46"/>
      <c r="C989" s="403" t="s">
        <v>172</v>
      </c>
      <c r="D989" s="403" t="s">
        <v>172</v>
      </c>
      <c r="E989" s="403" t="s">
        <v>172</v>
      </c>
      <c r="F989" s="403" t="s">
        <v>172</v>
      </c>
      <c r="G989" s="403" t="s">
        <v>172</v>
      </c>
      <c r="H989" s="403" t="s">
        <v>172</v>
      </c>
      <c r="I989" s="403" t="s">
        <v>172</v>
      </c>
      <c r="J989" s="49">
        <f>SUM(J987)</f>
        <v>0</v>
      </c>
      <c r="K989" s="49">
        <f t="shared" ref="K989:Q989" si="100">SUM(K987:K988)</f>
        <v>3219.6</v>
      </c>
      <c r="L989" s="49">
        <f t="shared" si="100"/>
        <v>3216.3</v>
      </c>
      <c r="M989" s="518">
        <f t="shared" si="100"/>
        <v>5817652.6100000003</v>
      </c>
      <c r="N989" s="49">
        <f t="shared" si="100"/>
        <v>5817652.6100000003</v>
      </c>
      <c r="O989" s="49">
        <f t="shared" si="100"/>
        <v>0</v>
      </c>
      <c r="P989" s="49">
        <f t="shared" si="100"/>
        <v>0</v>
      </c>
      <c r="Q989" s="49">
        <f t="shared" si="100"/>
        <v>0</v>
      </c>
      <c r="R989" s="403" t="s">
        <v>172</v>
      </c>
      <c r="S989" s="403" t="s">
        <v>172</v>
      </c>
      <c r="U989" s="143"/>
    </row>
    <row r="990" spans="1:21" ht="19.649999999999999" x14ac:dyDescent="0.3">
      <c r="A990" s="527" t="s">
        <v>2913</v>
      </c>
      <c r="B990" s="527"/>
      <c r="C990" s="527"/>
      <c r="D990" s="527"/>
      <c r="E990" s="527"/>
      <c r="F990" s="527"/>
      <c r="G990" s="527"/>
      <c r="H990" s="527"/>
      <c r="I990" s="527"/>
      <c r="J990" s="527"/>
      <c r="K990" s="527"/>
      <c r="L990" s="527"/>
      <c r="M990" s="527"/>
      <c r="N990" s="527"/>
      <c r="O990" s="527"/>
      <c r="P990" s="527"/>
      <c r="Q990" s="527"/>
      <c r="R990" s="527"/>
      <c r="S990" s="527"/>
      <c r="U990" s="143"/>
    </row>
    <row r="991" spans="1:21" ht="20.3" x14ac:dyDescent="0.35">
      <c r="A991" s="43">
        <f>A988+1</f>
        <v>914</v>
      </c>
      <c r="B991" s="47" t="s">
        <v>636</v>
      </c>
      <c r="C991" s="43">
        <v>41804</v>
      </c>
      <c r="D991" s="43" t="s">
        <v>1899</v>
      </c>
      <c r="E991" s="43">
        <v>1990</v>
      </c>
      <c r="F991" s="43" t="s">
        <v>2131</v>
      </c>
      <c r="G991" s="56" t="s">
        <v>2098</v>
      </c>
      <c r="H991" s="43">
        <v>3</v>
      </c>
      <c r="I991" s="43">
        <v>1</v>
      </c>
      <c r="J991" s="43" t="s">
        <v>2131</v>
      </c>
      <c r="K991" s="45">
        <v>1940.99</v>
      </c>
      <c r="L991" s="45">
        <v>924.7</v>
      </c>
      <c r="M991" s="517">
        <f>VLOOKUP(C991,'Раздел 2'!D:Q,14,0)</f>
        <v>1704945.6900000002</v>
      </c>
      <c r="N991" s="45">
        <f>M991</f>
        <v>1704945.6900000002</v>
      </c>
      <c r="O991" s="45">
        <v>0</v>
      </c>
      <c r="P991" s="45">
        <v>0</v>
      </c>
      <c r="Q991" s="45">
        <v>0</v>
      </c>
      <c r="R991" s="57">
        <v>44927</v>
      </c>
      <c r="S991" s="57">
        <v>45291</v>
      </c>
      <c r="U991" s="143"/>
    </row>
    <row r="992" spans="1:21" ht="20.3" x14ac:dyDescent="0.3">
      <c r="A992" s="46" t="s">
        <v>22</v>
      </c>
      <c r="B992" s="46"/>
      <c r="C992" s="403" t="s">
        <v>172</v>
      </c>
      <c r="D992" s="403" t="s">
        <v>172</v>
      </c>
      <c r="E992" s="403" t="s">
        <v>172</v>
      </c>
      <c r="F992" s="403" t="s">
        <v>172</v>
      </c>
      <c r="G992" s="403" t="s">
        <v>172</v>
      </c>
      <c r="H992" s="403" t="s">
        <v>172</v>
      </c>
      <c r="I992" s="403" t="s">
        <v>172</v>
      </c>
      <c r="J992" s="49">
        <f>SUM(J991)</f>
        <v>0</v>
      </c>
      <c r="K992" s="49">
        <f t="shared" ref="K992:Q992" si="101">SUM(K991)</f>
        <v>1940.99</v>
      </c>
      <c r="L992" s="49">
        <f t="shared" si="101"/>
        <v>924.7</v>
      </c>
      <c r="M992" s="518">
        <f t="shared" si="101"/>
        <v>1704945.6900000002</v>
      </c>
      <c r="N992" s="49">
        <f t="shared" si="101"/>
        <v>1704945.6900000002</v>
      </c>
      <c r="O992" s="49">
        <f t="shared" si="101"/>
        <v>0</v>
      </c>
      <c r="P992" s="49">
        <f t="shared" si="101"/>
        <v>0</v>
      </c>
      <c r="Q992" s="49">
        <f t="shared" si="101"/>
        <v>0</v>
      </c>
      <c r="R992" s="403" t="s">
        <v>172</v>
      </c>
      <c r="S992" s="403" t="s">
        <v>172</v>
      </c>
      <c r="U992" s="143"/>
    </row>
    <row r="993" spans="1:21" ht="19.649999999999999" x14ac:dyDescent="0.3">
      <c r="A993" s="53" t="s">
        <v>34</v>
      </c>
      <c r="B993" s="53"/>
      <c r="C993" s="403" t="s">
        <v>172</v>
      </c>
      <c r="D993" s="403" t="s">
        <v>172</v>
      </c>
      <c r="E993" s="403" t="s">
        <v>172</v>
      </c>
      <c r="F993" s="403" t="s">
        <v>172</v>
      </c>
      <c r="G993" s="403" t="s">
        <v>172</v>
      </c>
      <c r="H993" s="403" t="s">
        <v>172</v>
      </c>
      <c r="I993" s="403" t="s">
        <v>172</v>
      </c>
      <c r="J993" s="49">
        <f>J963+J966+J975+J982+J985+J989+J992</f>
        <v>0</v>
      </c>
      <c r="K993" s="49">
        <f t="shared" ref="K993:Q993" si="102">K963+K966+K975+K982+K985+K989+K992+K970</f>
        <v>46921.69</v>
      </c>
      <c r="L993" s="49">
        <f t="shared" si="102"/>
        <v>34179.51</v>
      </c>
      <c r="M993" s="518">
        <f t="shared" si="102"/>
        <v>56234317.68</v>
      </c>
      <c r="N993" s="49">
        <f t="shared" si="102"/>
        <v>56234317.68</v>
      </c>
      <c r="O993" s="49">
        <f t="shared" si="102"/>
        <v>0</v>
      </c>
      <c r="P993" s="49">
        <f t="shared" si="102"/>
        <v>0</v>
      </c>
      <c r="Q993" s="49">
        <f t="shared" si="102"/>
        <v>0</v>
      </c>
      <c r="R993" s="403" t="s">
        <v>172</v>
      </c>
      <c r="S993" s="403" t="s">
        <v>172</v>
      </c>
      <c r="U993" s="143"/>
    </row>
    <row r="994" spans="1:21" ht="19.649999999999999" x14ac:dyDescent="0.3">
      <c r="A994" s="527" t="s">
        <v>2914</v>
      </c>
      <c r="B994" s="527"/>
      <c r="C994" s="527"/>
      <c r="D994" s="527"/>
      <c r="E994" s="527"/>
      <c r="F994" s="527"/>
      <c r="G994" s="527"/>
      <c r="H994" s="527"/>
      <c r="I994" s="527"/>
      <c r="J994" s="527"/>
      <c r="K994" s="527"/>
      <c r="L994" s="527"/>
      <c r="M994" s="527"/>
      <c r="N994" s="527"/>
      <c r="O994" s="527"/>
      <c r="P994" s="527"/>
      <c r="Q994" s="527"/>
      <c r="R994" s="527"/>
      <c r="S994" s="527"/>
      <c r="U994" s="143"/>
    </row>
    <row r="995" spans="1:21" ht="19.649999999999999" x14ac:dyDescent="0.3">
      <c r="A995" s="527" t="s">
        <v>2915</v>
      </c>
      <c r="B995" s="527"/>
      <c r="C995" s="527"/>
      <c r="D995" s="527"/>
      <c r="E995" s="527"/>
      <c r="F995" s="527"/>
      <c r="G995" s="527"/>
      <c r="H995" s="527"/>
      <c r="I995" s="527"/>
      <c r="J995" s="527"/>
      <c r="K995" s="527"/>
      <c r="L995" s="527"/>
      <c r="M995" s="527"/>
      <c r="N995" s="527"/>
      <c r="O995" s="527"/>
      <c r="P995" s="527"/>
      <c r="Q995" s="527"/>
      <c r="R995" s="527"/>
      <c r="S995" s="527"/>
      <c r="U995" s="143"/>
    </row>
    <row r="996" spans="1:21" ht="20.3" x14ac:dyDescent="0.35">
      <c r="A996" s="43">
        <f>A991+1</f>
        <v>915</v>
      </c>
      <c r="B996" s="47" t="s">
        <v>639</v>
      </c>
      <c r="C996" s="43">
        <v>42968</v>
      </c>
      <c r="D996" s="43" t="s">
        <v>1899</v>
      </c>
      <c r="E996" s="43">
        <v>1968</v>
      </c>
      <c r="F996" s="43" t="s">
        <v>2131</v>
      </c>
      <c r="G996" s="56" t="s">
        <v>2098</v>
      </c>
      <c r="H996" s="43">
        <v>2</v>
      </c>
      <c r="I996" s="43">
        <v>2</v>
      </c>
      <c r="J996" s="43" t="s">
        <v>2131</v>
      </c>
      <c r="K996" s="45">
        <v>988</v>
      </c>
      <c r="L996" s="45">
        <v>569.6</v>
      </c>
      <c r="M996" s="517">
        <v>66935.64</v>
      </c>
      <c r="N996" s="45">
        <f>M996</f>
        <v>66935.64</v>
      </c>
      <c r="O996" s="45">
        <v>0</v>
      </c>
      <c r="P996" s="45">
        <v>0</v>
      </c>
      <c r="Q996" s="45">
        <v>0</v>
      </c>
      <c r="R996" s="57">
        <v>44927</v>
      </c>
      <c r="S996" s="57">
        <v>45291</v>
      </c>
      <c r="U996" s="143"/>
    </row>
    <row r="997" spans="1:21" ht="20.3" x14ac:dyDescent="0.35">
      <c r="A997" s="43">
        <f>A996+1</f>
        <v>916</v>
      </c>
      <c r="B997" s="47" t="s">
        <v>640</v>
      </c>
      <c r="C997" s="43">
        <v>42970</v>
      </c>
      <c r="D997" s="43" t="s">
        <v>1899</v>
      </c>
      <c r="E997" s="43">
        <v>1968</v>
      </c>
      <c r="F997" s="43" t="s">
        <v>2131</v>
      </c>
      <c r="G997" s="56" t="s">
        <v>2098</v>
      </c>
      <c r="H997" s="43">
        <v>2</v>
      </c>
      <c r="I997" s="43">
        <v>2</v>
      </c>
      <c r="J997" s="43" t="s">
        <v>2131</v>
      </c>
      <c r="K997" s="45">
        <v>988</v>
      </c>
      <c r="L997" s="45">
        <v>589.20000000000005</v>
      </c>
      <c r="M997" s="517">
        <v>63090.96</v>
      </c>
      <c r="N997" s="45">
        <f>M997</f>
        <v>63090.96</v>
      </c>
      <c r="O997" s="45">
        <v>0</v>
      </c>
      <c r="P997" s="45">
        <v>0</v>
      </c>
      <c r="Q997" s="45">
        <v>0</v>
      </c>
      <c r="R997" s="57">
        <v>44927</v>
      </c>
      <c r="S997" s="57">
        <v>45291</v>
      </c>
      <c r="U997" s="143"/>
    </row>
    <row r="998" spans="1:21" ht="20.3" x14ac:dyDescent="0.3">
      <c r="A998" s="46" t="s">
        <v>22</v>
      </c>
      <c r="B998" s="46"/>
      <c r="C998" s="403" t="s">
        <v>172</v>
      </c>
      <c r="D998" s="403" t="s">
        <v>172</v>
      </c>
      <c r="E998" s="403" t="s">
        <v>172</v>
      </c>
      <c r="F998" s="403" t="s">
        <v>172</v>
      </c>
      <c r="G998" s="403" t="s">
        <v>172</v>
      </c>
      <c r="H998" s="403" t="s">
        <v>172</v>
      </c>
      <c r="I998" s="403" t="s">
        <v>172</v>
      </c>
      <c r="J998" s="49">
        <f>SUM(J996:J997)</f>
        <v>0</v>
      </c>
      <c r="K998" s="49">
        <f t="shared" ref="K998:Q998" si="103">SUM(K996:K997)</f>
        <v>1976</v>
      </c>
      <c r="L998" s="49">
        <f t="shared" si="103"/>
        <v>1158.8000000000002</v>
      </c>
      <c r="M998" s="518">
        <f t="shared" si="103"/>
        <v>130026.6</v>
      </c>
      <c r="N998" s="49">
        <f t="shared" si="103"/>
        <v>130026.6</v>
      </c>
      <c r="O998" s="49">
        <f t="shared" si="103"/>
        <v>0</v>
      </c>
      <c r="P998" s="49">
        <f t="shared" si="103"/>
        <v>0</v>
      </c>
      <c r="Q998" s="49">
        <f t="shared" si="103"/>
        <v>0</v>
      </c>
      <c r="R998" s="403" t="s">
        <v>172</v>
      </c>
      <c r="S998" s="403" t="s">
        <v>172</v>
      </c>
      <c r="U998" s="143"/>
    </row>
    <row r="999" spans="1:21" ht="19.649999999999999" x14ac:dyDescent="0.3">
      <c r="A999" s="53" t="s">
        <v>34</v>
      </c>
      <c r="B999" s="53"/>
      <c r="C999" s="403" t="s">
        <v>172</v>
      </c>
      <c r="D999" s="403" t="s">
        <v>172</v>
      </c>
      <c r="E999" s="403" t="s">
        <v>172</v>
      </c>
      <c r="F999" s="403" t="s">
        <v>172</v>
      </c>
      <c r="G999" s="403" t="s">
        <v>172</v>
      </c>
      <c r="H999" s="403" t="s">
        <v>172</v>
      </c>
      <c r="I999" s="403" t="s">
        <v>172</v>
      </c>
      <c r="J999" s="49">
        <f>SUM(J998)</f>
        <v>0</v>
      </c>
      <c r="K999" s="49">
        <f t="shared" ref="K999:Q999" si="104">SUM(K998)</f>
        <v>1976</v>
      </c>
      <c r="L999" s="49">
        <f t="shared" si="104"/>
        <v>1158.8000000000002</v>
      </c>
      <c r="M999" s="518">
        <f t="shared" si="104"/>
        <v>130026.6</v>
      </c>
      <c r="N999" s="49">
        <f t="shared" si="104"/>
        <v>130026.6</v>
      </c>
      <c r="O999" s="49">
        <f t="shared" si="104"/>
        <v>0</v>
      </c>
      <c r="P999" s="49">
        <f t="shared" si="104"/>
        <v>0</v>
      </c>
      <c r="Q999" s="49">
        <f t="shared" si="104"/>
        <v>0</v>
      </c>
      <c r="R999" s="403" t="s">
        <v>172</v>
      </c>
      <c r="S999" s="403" t="s">
        <v>172</v>
      </c>
      <c r="U999" s="143"/>
    </row>
    <row r="1000" spans="1:21" ht="19.649999999999999" x14ac:dyDescent="0.3">
      <c r="A1000" s="527" t="s">
        <v>2916</v>
      </c>
      <c r="B1000" s="527"/>
      <c r="C1000" s="527"/>
      <c r="D1000" s="527"/>
      <c r="E1000" s="527"/>
      <c r="F1000" s="527"/>
      <c r="G1000" s="527"/>
      <c r="H1000" s="527"/>
      <c r="I1000" s="527"/>
      <c r="J1000" s="527"/>
      <c r="K1000" s="527"/>
      <c r="L1000" s="527"/>
      <c r="M1000" s="527"/>
      <c r="N1000" s="527"/>
      <c r="O1000" s="527"/>
      <c r="P1000" s="527"/>
      <c r="Q1000" s="527"/>
      <c r="R1000" s="527"/>
      <c r="S1000" s="527"/>
      <c r="U1000" s="143"/>
    </row>
    <row r="1001" spans="1:21" ht="19.649999999999999" x14ac:dyDescent="0.3">
      <c r="A1001" s="527" t="s">
        <v>2917</v>
      </c>
      <c r="B1001" s="527"/>
      <c r="C1001" s="527"/>
      <c r="D1001" s="527"/>
      <c r="E1001" s="527"/>
      <c r="F1001" s="527"/>
      <c r="G1001" s="527"/>
      <c r="H1001" s="527"/>
      <c r="I1001" s="527"/>
      <c r="J1001" s="527"/>
      <c r="K1001" s="527"/>
      <c r="L1001" s="527"/>
      <c r="M1001" s="527"/>
      <c r="N1001" s="527"/>
      <c r="O1001" s="527"/>
      <c r="P1001" s="527"/>
      <c r="Q1001" s="527"/>
      <c r="R1001" s="527"/>
      <c r="S1001" s="527"/>
      <c r="U1001" s="143"/>
    </row>
    <row r="1002" spans="1:21" ht="20.3" x14ac:dyDescent="0.35">
      <c r="A1002" s="43">
        <f>A997+1</f>
        <v>917</v>
      </c>
      <c r="B1002" s="47" t="s">
        <v>642</v>
      </c>
      <c r="C1002" s="43">
        <v>42004</v>
      </c>
      <c r="D1002" s="43" t="s">
        <v>1899</v>
      </c>
      <c r="E1002" s="43">
        <v>1974</v>
      </c>
      <c r="F1002" s="43" t="s">
        <v>2131</v>
      </c>
      <c r="G1002" s="56" t="s">
        <v>2103</v>
      </c>
      <c r="H1002" s="43">
        <v>2</v>
      </c>
      <c r="I1002" s="43">
        <v>2</v>
      </c>
      <c r="J1002" s="43" t="s">
        <v>2131</v>
      </c>
      <c r="K1002" s="45">
        <v>542.20000000000005</v>
      </c>
      <c r="L1002" s="45">
        <v>478.5</v>
      </c>
      <c r="M1002" s="517">
        <v>45849.599999999999</v>
      </c>
      <c r="N1002" s="45">
        <f>M1002</f>
        <v>45849.599999999999</v>
      </c>
      <c r="O1002" s="45">
        <v>0</v>
      </c>
      <c r="P1002" s="45">
        <v>0</v>
      </c>
      <c r="Q1002" s="45">
        <v>0</v>
      </c>
      <c r="R1002" s="57">
        <v>44927</v>
      </c>
      <c r="S1002" s="57">
        <v>45291</v>
      </c>
      <c r="U1002" s="143"/>
    </row>
    <row r="1003" spans="1:21" ht="20.3" x14ac:dyDescent="0.35">
      <c r="A1003" s="43">
        <f>A1002+1</f>
        <v>918</v>
      </c>
      <c r="B1003" s="47" t="s">
        <v>643</v>
      </c>
      <c r="C1003" s="43">
        <v>42101</v>
      </c>
      <c r="D1003" s="43" t="s">
        <v>1899</v>
      </c>
      <c r="E1003" s="43">
        <v>1967</v>
      </c>
      <c r="F1003" s="43" t="s">
        <v>2131</v>
      </c>
      <c r="G1003" s="56" t="s">
        <v>2103</v>
      </c>
      <c r="H1003" s="43">
        <v>2</v>
      </c>
      <c r="I1003" s="43">
        <v>3</v>
      </c>
      <c r="J1003" s="43" t="s">
        <v>2131</v>
      </c>
      <c r="K1003" s="45">
        <v>515</v>
      </c>
      <c r="L1003" s="45">
        <v>511.4</v>
      </c>
      <c r="M1003" s="517">
        <v>43843.68</v>
      </c>
      <c r="N1003" s="45">
        <f>M1003</f>
        <v>43843.68</v>
      </c>
      <c r="O1003" s="45">
        <v>0</v>
      </c>
      <c r="P1003" s="45">
        <v>0</v>
      </c>
      <c r="Q1003" s="45">
        <v>0</v>
      </c>
      <c r="R1003" s="57">
        <v>44927</v>
      </c>
      <c r="S1003" s="57">
        <v>45291</v>
      </c>
      <c r="U1003" s="143"/>
    </row>
    <row r="1004" spans="1:21" ht="40.6" x14ac:dyDescent="0.35">
      <c r="A1004" s="43">
        <f t="shared" ref="A1004:A1009" si="105">A1003+1</f>
        <v>919</v>
      </c>
      <c r="B1004" s="47" t="s">
        <v>2996</v>
      </c>
      <c r="C1004" s="43">
        <v>42001</v>
      </c>
      <c r="D1004" s="43" t="s">
        <v>1900</v>
      </c>
      <c r="E1004" s="43">
        <v>1991</v>
      </c>
      <c r="F1004" s="43" t="s">
        <v>2131</v>
      </c>
      <c r="G1004" s="56" t="s">
        <v>2098</v>
      </c>
      <c r="H1004" s="43">
        <v>5</v>
      </c>
      <c r="I1004" s="43">
        <v>1</v>
      </c>
      <c r="J1004" s="43" t="s">
        <v>2131</v>
      </c>
      <c r="K1004" s="45">
        <v>1051.5</v>
      </c>
      <c r="L1004" s="45" t="s">
        <v>2131</v>
      </c>
      <c r="M1004" s="517">
        <f t="shared" ref="M1004:M1009" si="106">N1004</f>
        <v>36930.03</v>
      </c>
      <c r="N1004" s="45">
        <v>36930.03</v>
      </c>
      <c r="O1004" s="45">
        <v>0</v>
      </c>
      <c r="P1004" s="45">
        <v>0</v>
      </c>
      <c r="Q1004" s="45">
        <v>0</v>
      </c>
      <c r="R1004" s="57">
        <v>44927</v>
      </c>
      <c r="S1004" s="57">
        <v>45291</v>
      </c>
      <c r="U1004" s="143"/>
    </row>
    <row r="1005" spans="1:21" ht="40.6" x14ac:dyDescent="0.35">
      <c r="A1005" s="43">
        <f t="shared" si="105"/>
        <v>920</v>
      </c>
      <c r="B1005" s="47" t="s">
        <v>2997</v>
      </c>
      <c r="C1005" s="43">
        <v>42078</v>
      </c>
      <c r="D1005" s="43" t="s">
        <v>1900</v>
      </c>
      <c r="E1005" s="43">
        <v>1987</v>
      </c>
      <c r="F1005" s="43" t="s">
        <v>2131</v>
      </c>
      <c r="G1005" s="56" t="s">
        <v>2097</v>
      </c>
      <c r="H1005" s="43">
        <v>5</v>
      </c>
      <c r="I1005" s="43">
        <v>4</v>
      </c>
      <c r="J1005" s="43" t="s">
        <v>2131</v>
      </c>
      <c r="K1005" s="45">
        <v>3259.5</v>
      </c>
      <c r="L1005" s="45" t="s">
        <v>2131</v>
      </c>
      <c r="M1005" s="517">
        <f t="shared" si="106"/>
        <v>87000</v>
      </c>
      <c r="N1005" s="45">
        <v>87000</v>
      </c>
      <c r="O1005" s="45">
        <v>0</v>
      </c>
      <c r="P1005" s="45">
        <v>0</v>
      </c>
      <c r="Q1005" s="45">
        <v>0</v>
      </c>
      <c r="R1005" s="57">
        <v>44927</v>
      </c>
      <c r="S1005" s="57">
        <v>45291</v>
      </c>
      <c r="U1005" s="143"/>
    </row>
    <row r="1006" spans="1:21" ht="40.6" x14ac:dyDescent="0.35">
      <c r="A1006" s="43">
        <f t="shared" si="105"/>
        <v>921</v>
      </c>
      <c r="B1006" s="47" t="s">
        <v>2998</v>
      </c>
      <c r="C1006" s="43">
        <v>42081</v>
      </c>
      <c r="D1006" s="43" t="s">
        <v>1900</v>
      </c>
      <c r="E1006" s="43">
        <v>1976</v>
      </c>
      <c r="F1006" s="43" t="s">
        <v>2131</v>
      </c>
      <c r="G1006" s="56" t="s">
        <v>2098</v>
      </c>
      <c r="H1006" s="43">
        <v>5</v>
      </c>
      <c r="I1006" s="43">
        <v>4</v>
      </c>
      <c r="J1006" s="43" t="s">
        <v>2131</v>
      </c>
      <c r="K1006" s="45">
        <v>3312.71</v>
      </c>
      <c r="L1006" s="45" t="s">
        <v>2131</v>
      </c>
      <c r="M1006" s="517">
        <f t="shared" si="106"/>
        <v>500000</v>
      </c>
      <c r="N1006" s="45">
        <v>500000</v>
      </c>
      <c r="O1006" s="45">
        <v>0</v>
      </c>
      <c r="P1006" s="45">
        <v>0</v>
      </c>
      <c r="Q1006" s="45">
        <v>0</v>
      </c>
      <c r="R1006" s="57">
        <v>44927</v>
      </c>
      <c r="S1006" s="57">
        <v>45291</v>
      </c>
      <c r="U1006" s="143"/>
    </row>
    <row r="1007" spans="1:21" ht="50.25" customHeight="1" x14ac:dyDescent="0.35">
      <c r="A1007" s="43">
        <f t="shared" si="105"/>
        <v>922</v>
      </c>
      <c r="B1007" s="47" t="s">
        <v>2999</v>
      </c>
      <c r="C1007" s="43">
        <v>42089</v>
      </c>
      <c r="D1007" s="43" t="s">
        <v>1900</v>
      </c>
      <c r="E1007" s="43">
        <v>1991</v>
      </c>
      <c r="F1007" s="43" t="s">
        <v>2131</v>
      </c>
      <c r="G1007" s="56" t="s">
        <v>2103</v>
      </c>
      <c r="H1007" s="43">
        <v>2</v>
      </c>
      <c r="I1007" s="43">
        <v>2</v>
      </c>
      <c r="J1007" s="43" t="s">
        <v>2131</v>
      </c>
      <c r="K1007" s="45">
        <v>1304.5</v>
      </c>
      <c r="L1007" s="45" t="s">
        <v>2131</v>
      </c>
      <c r="M1007" s="517">
        <f t="shared" si="106"/>
        <v>51000</v>
      </c>
      <c r="N1007" s="45">
        <v>51000</v>
      </c>
      <c r="O1007" s="45">
        <v>0</v>
      </c>
      <c r="P1007" s="45">
        <v>0</v>
      </c>
      <c r="Q1007" s="45">
        <v>0</v>
      </c>
      <c r="R1007" s="57">
        <v>44927</v>
      </c>
      <c r="S1007" s="57">
        <v>45291</v>
      </c>
      <c r="U1007" s="143"/>
    </row>
    <row r="1008" spans="1:21" ht="40.6" x14ac:dyDescent="0.35">
      <c r="A1008" s="43">
        <f t="shared" si="105"/>
        <v>923</v>
      </c>
      <c r="B1008" s="47" t="s">
        <v>3000</v>
      </c>
      <c r="C1008" s="43">
        <v>42093</v>
      </c>
      <c r="D1008" s="43" t="s">
        <v>1900</v>
      </c>
      <c r="E1008" s="43">
        <v>1993</v>
      </c>
      <c r="F1008" s="43" t="s">
        <v>2131</v>
      </c>
      <c r="G1008" s="56" t="s">
        <v>2097</v>
      </c>
      <c r="H1008" s="43">
        <v>5</v>
      </c>
      <c r="I1008" s="43">
        <v>4</v>
      </c>
      <c r="J1008" s="43" t="s">
        <v>2131</v>
      </c>
      <c r="K1008" s="45">
        <v>4522.3999999999996</v>
      </c>
      <c r="L1008" s="45" t="s">
        <v>2131</v>
      </c>
      <c r="M1008" s="517">
        <f t="shared" si="106"/>
        <v>1118288</v>
      </c>
      <c r="N1008" s="45">
        <v>1118288</v>
      </c>
      <c r="O1008" s="45">
        <v>0</v>
      </c>
      <c r="P1008" s="45">
        <v>0</v>
      </c>
      <c r="Q1008" s="45">
        <v>0</v>
      </c>
      <c r="R1008" s="57">
        <v>44927</v>
      </c>
      <c r="S1008" s="57">
        <v>45291</v>
      </c>
      <c r="U1008" s="143"/>
    </row>
    <row r="1009" spans="1:21" ht="40.6" x14ac:dyDescent="0.35">
      <c r="A1009" s="43">
        <f t="shared" si="105"/>
        <v>924</v>
      </c>
      <c r="B1009" s="47" t="s">
        <v>3001</v>
      </c>
      <c r="C1009" s="43">
        <v>42107</v>
      </c>
      <c r="D1009" s="43" t="s">
        <v>1900</v>
      </c>
      <c r="E1009" s="43">
        <v>1993</v>
      </c>
      <c r="F1009" s="43" t="s">
        <v>2131</v>
      </c>
      <c r="G1009" s="56" t="s">
        <v>2097</v>
      </c>
      <c r="H1009" s="43">
        <v>5</v>
      </c>
      <c r="I1009" s="43">
        <v>4</v>
      </c>
      <c r="J1009" s="43" t="s">
        <v>2131</v>
      </c>
      <c r="K1009" s="45">
        <v>3398</v>
      </c>
      <c r="L1009" s="45" t="s">
        <v>2131</v>
      </c>
      <c r="M1009" s="517">
        <f t="shared" si="106"/>
        <v>705270</v>
      </c>
      <c r="N1009" s="45">
        <v>705270</v>
      </c>
      <c r="O1009" s="45">
        <v>0</v>
      </c>
      <c r="P1009" s="45">
        <v>0</v>
      </c>
      <c r="Q1009" s="45">
        <v>0</v>
      </c>
      <c r="R1009" s="57">
        <v>44927</v>
      </c>
      <c r="S1009" s="57">
        <v>45291</v>
      </c>
      <c r="U1009" s="143"/>
    </row>
    <row r="1010" spans="1:21" ht="20.3" x14ac:dyDescent="0.3">
      <c r="A1010" s="46" t="s">
        <v>22</v>
      </c>
      <c r="B1010" s="46"/>
      <c r="C1010" s="403" t="s">
        <v>172</v>
      </c>
      <c r="D1010" s="403" t="s">
        <v>172</v>
      </c>
      <c r="E1010" s="403" t="s">
        <v>172</v>
      </c>
      <c r="F1010" s="403" t="s">
        <v>172</v>
      </c>
      <c r="G1010" s="403" t="s">
        <v>172</v>
      </c>
      <c r="H1010" s="403" t="s">
        <v>172</v>
      </c>
      <c r="I1010" s="403" t="s">
        <v>172</v>
      </c>
      <c r="J1010" s="49">
        <f t="shared" ref="J1010:Q1010" si="107">SUM(J1002:J1009)</f>
        <v>0</v>
      </c>
      <c r="K1010" s="49">
        <f t="shared" si="107"/>
        <v>17905.809999999998</v>
      </c>
      <c r="L1010" s="49">
        <f t="shared" si="107"/>
        <v>989.9</v>
      </c>
      <c r="M1010" s="518">
        <f t="shared" si="107"/>
        <v>2588181.31</v>
      </c>
      <c r="N1010" s="49">
        <f t="shared" si="107"/>
        <v>2588181.31</v>
      </c>
      <c r="O1010" s="49">
        <f t="shared" si="107"/>
        <v>0</v>
      </c>
      <c r="P1010" s="49">
        <f t="shared" si="107"/>
        <v>0</v>
      </c>
      <c r="Q1010" s="49">
        <f t="shared" si="107"/>
        <v>0</v>
      </c>
      <c r="R1010" s="403" t="s">
        <v>172</v>
      </c>
      <c r="S1010" s="403" t="s">
        <v>172</v>
      </c>
      <c r="U1010" s="143"/>
    </row>
    <row r="1011" spans="1:21" ht="19.649999999999999" x14ac:dyDescent="0.3">
      <c r="A1011" s="527" t="s">
        <v>2918</v>
      </c>
      <c r="B1011" s="527"/>
      <c r="C1011" s="527"/>
      <c r="D1011" s="527"/>
      <c r="E1011" s="527"/>
      <c r="F1011" s="527"/>
      <c r="G1011" s="527"/>
      <c r="H1011" s="527"/>
      <c r="I1011" s="527"/>
      <c r="J1011" s="527"/>
      <c r="K1011" s="527"/>
      <c r="L1011" s="527"/>
      <c r="M1011" s="527"/>
      <c r="N1011" s="527"/>
      <c r="O1011" s="527"/>
      <c r="P1011" s="527"/>
      <c r="Q1011" s="527"/>
      <c r="R1011" s="527"/>
      <c r="S1011" s="527"/>
      <c r="U1011" s="143"/>
    </row>
    <row r="1012" spans="1:21" ht="20.3" x14ac:dyDescent="0.35">
      <c r="A1012" s="43">
        <f>A1009+1</f>
        <v>925</v>
      </c>
      <c r="B1012" s="47" t="s">
        <v>648</v>
      </c>
      <c r="C1012" s="43">
        <v>55897</v>
      </c>
      <c r="D1012" s="43" t="s">
        <v>1899</v>
      </c>
      <c r="E1012" s="43">
        <v>1975</v>
      </c>
      <c r="F1012" s="43" t="s">
        <v>2131</v>
      </c>
      <c r="G1012" s="56" t="s">
        <v>2105</v>
      </c>
      <c r="H1012" s="43">
        <v>2</v>
      </c>
      <c r="I1012" s="43">
        <v>1</v>
      </c>
      <c r="J1012" s="43" t="s">
        <v>2131</v>
      </c>
      <c r="K1012" s="45">
        <v>905.6</v>
      </c>
      <c r="L1012" s="45">
        <v>728.59999999999991</v>
      </c>
      <c r="M1012" s="517">
        <f>VLOOKUP(C1012,'Раздел 2'!D:Q,14,0)</f>
        <v>951927.6</v>
      </c>
      <c r="N1012" s="45">
        <f t="shared" ref="N1012:N1021" si="108">M1012</f>
        <v>951927.6</v>
      </c>
      <c r="O1012" s="45">
        <v>0</v>
      </c>
      <c r="P1012" s="45">
        <v>0</v>
      </c>
      <c r="Q1012" s="45">
        <v>0</v>
      </c>
      <c r="R1012" s="57">
        <v>44927</v>
      </c>
      <c r="S1012" s="57">
        <v>45291</v>
      </c>
      <c r="U1012" s="143"/>
    </row>
    <row r="1013" spans="1:21" ht="20.3" x14ac:dyDescent="0.35">
      <c r="A1013" s="43">
        <f>A1012+1</f>
        <v>926</v>
      </c>
      <c r="B1013" s="47" t="s">
        <v>1546</v>
      </c>
      <c r="C1013" s="43">
        <v>42123</v>
      </c>
      <c r="D1013" s="43" t="s">
        <v>1899</v>
      </c>
      <c r="E1013" s="43">
        <v>1982</v>
      </c>
      <c r="F1013" s="43" t="s">
        <v>2131</v>
      </c>
      <c r="G1013" s="56" t="s">
        <v>2103</v>
      </c>
      <c r="H1013" s="43">
        <v>2</v>
      </c>
      <c r="I1013" s="43">
        <v>2</v>
      </c>
      <c r="J1013" s="43" t="s">
        <v>2131</v>
      </c>
      <c r="K1013" s="45">
        <v>510.4</v>
      </c>
      <c r="L1013" s="45">
        <v>379.9</v>
      </c>
      <c r="M1013" s="517">
        <f>VLOOKUP(C1013,'Раздел 2'!D:Q,14,0)</f>
        <v>182119.15</v>
      </c>
      <c r="N1013" s="45">
        <f t="shared" si="108"/>
        <v>182119.15</v>
      </c>
      <c r="O1013" s="45">
        <v>0</v>
      </c>
      <c r="P1013" s="45">
        <v>0</v>
      </c>
      <c r="Q1013" s="45">
        <v>0</v>
      </c>
      <c r="R1013" s="57">
        <v>44927</v>
      </c>
      <c r="S1013" s="57">
        <v>45291</v>
      </c>
      <c r="U1013" s="143"/>
    </row>
    <row r="1014" spans="1:21" ht="20.3" x14ac:dyDescent="0.35">
      <c r="A1014" s="43">
        <f t="shared" ref="A1014:A1021" si="109">A1013+1</f>
        <v>927</v>
      </c>
      <c r="B1014" s="47" t="s">
        <v>646</v>
      </c>
      <c r="C1014" s="43">
        <v>42113</v>
      </c>
      <c r="D1014" s="43" t="s">
        <v>1899</v>
      </c>
      <c r="E1014" s="43">
        <v>1972</v>
      </c>
      <c r="F1014" s="43" t="s">
        <v>2131</v>
      </c>
      <c r="G1014" s="56" t="s">
        <v>2103</v>
      </c>
      <c r="H1014" s="43">
        <v>2</v>
      </c>
      <c r="I1014" s="43">
        <v>3</v>
      </c>
      <c r="J1014" s="43" t="s">
        <v>2131</v>
      </c>
      <c r="K1014" s="45">
        <v>527.38</v>
      </c>
      <c r="L1014" s="45">
        <v>522.1</v>
      </c>
      <c r="M1014" s="517">
        <f>VLOOKUP(C1014,'Раздел 2'!D:Q,14,0)</f>
        <v>700821.60000000009</v>
      </c>
      <c r="N1014" s="45">
        <f t="shared" si="108"/>
        <v>700821.60000000009</v>
      </c>
      <c r="O1014" s="45">
        <v>0</v>
      </c>
      <c r="P1014" s="45">
        <v>0</v>
      </c>
      <c r="Q1014" s="45">
        <v>0</v>
      </c>
      <c r="R1014" s="57">
        <v>44927</v>
      </c>
      <c r="S1014" s="57">
        <v>45291</v>
      </c>
      <c r="U1014" s="143"/>
    </row>
    <row r="1015" spans="1:21" ht="20.3" x14ac:dyDescent="0.35">
      <c r="A1015" s="43">
        <f t="shared" si="109"/>
        <v>928</v>
      </c>
      <c r="B1015" s="47" t="s">
        <v>647</v>
      </c>
      <c r="C1015" s="43">
        <v>42114</v>
      </c>
      <c r="D1015" s="43" t="s">
        <v>1899</v>
      </c>
      <c r="E1015" s="43">
        <v>1973</v>
      </c>
      <c r="F1015" s="43" t="s">
        <v>2131</v>
      </c>
      <c r="G1015" s="56" t="s">
        <v>2103</v>
      </c>
      <c r="H1015" s="43">
        <v>2</v>
      </c>
      <c r="I1015" s="43">
        <v>3</v>
      </c>
      <c r="J1015" s="43" t="s">
        <v>2131</v>
      </c>
      <c r="K1015" s="45">
        <v>531.91</v>
      </c>
      <c r="L1015" s="45">
        <v>500.7</v>
      </c>
      <c r="M1015" s="517">
        <f>VLOOKUP(C1015,'Раздел 2'!D:Q,14,0)</f>
        <v>834410.74000000011</v>
      </c>
      <c r="N1015" s="45">
        <f t="shared" si="108"/>
        <v>834410.74000000011</v>
      </c>
      <c r="O1015" s="45">
        <v>0</v>
      </c>
      <c r="P1015" s="45">
        <v>0</v>
      </c>
      <c r="Q1015" s="45">
        <v>0</v>
      </c>
      <c r="R1015" s="57">
        <v>44927</v>
      </c>
      <c r="S1015" s="57">
        <v>45291</v>
      </c>
      <c r="U1015" s="143"/>
    </row>
    <row r="1016" spans="1:21" ht="20.3" x14ac:dyDescent="0.35">
      <c r="A1016" s="43">
        <f t="shared" si="109"/>
        <v>929</v>
      </c>
      <c r="B1016" s="47" t="s">
        <v>650</v>
      </c>
      <c r="C1016" s="43">
        <v>42117</v>
      </c>
      <c r="D1016" s="43" t="s">
        <v>1899</v>
      </c>
      <c r="E1016" s="43">
        <v>1973</v>
      </c>
      <c r="F1016" s="43" t="s">
        <v>2131</v>
      </c>
      <c r="G1016" s="56" t="s">
        <v>2103</v>
      </c>
      <c r="H1016" s="43">
        <v>2</v>
      </c>
      <c r="I1016" s="43">
        <v>2</v>
      </c>
      <c r="J1016" s="43" t="s">
        <v>2131</v>
      </c>
      <c r="K1016" s="45">
        <v>519.46</v>
      </c>
      <c r="L1016" s="45">
        <v>519.46</v>
      </c>
      <c r="M1016" s="517">
        <f>VLOOKUP(C1016,'Раздел 2'!D:Q,14,0)</f>
        <v>571092.08000000007</v>
      </c>
      <c r="N1016" s="45">
        <f t="shared" si="108"/>
        <v>571092.08000000007</v>
      </c>
      <c r="O1016" s="45">
        <v>0</v>
      </c>
      <c r="P1016" s="45">
        <v>0</v>
      </c>
      <c r="Q1016" s="45">
        <v>0</v>
      </c>
      <c r="R1016" s="57">
        <v>44927</v>
      </c>
      <c r="S1016" s="57">
        <v>45291</v>
      </c>
      <c r="U1016" s="143"/>
    </row>
    <row r="1017" spans="1:21" ht="20.3" x14ac:dyDescent="0.35">
      <c r="A1017" s="43">
        <f t="shared" si="109"/>
        <v>930</v>
      </c>
      <c r="B1017" s="47" t="s">
        <v>652</v>
      </c>
      <c r="C1017" s="43">
        <v>42133</v>
      </c>
      <c r="D1017" s="43" t="s">
        <v>1899</v>
      </c>
      <c r="E1017" s="43">
        <v>1970</v>
      </c>
      <c r="F1017" s="43" t="s">
        <v>2131</v>
      </c>
      <c r="G1017" s="56" t="s">
        <v>2103</v>
      </c>
      <c r="H1017" s="43">
        <v>2</v>
      </c>
      <c r="I1017" s="43">
        <v>3</v>
      </c>
      <c r="J1017" s="43" t="s">
        <v>2131</v>
      </c>
      <c r="K1017" s="45">
        <v>538.69000000000005</v>
      </c>
      <c r="L1017" s="45">
        <v>529.4</v>
      </c>
      <c r="M1017" s="517">
        <f>VLOOKUP(C1017,'Раздел 2'!D:Q,14,0)</f>
        <v>922492.8</v>
      </c>
      <c r="N1017" s="45">
        <f t="shared" si="108"/>
        <v>922492.8</v>
      </c>
      <c r="O1017" s="45">
        <v>0</v>
      </c>
      <c r="P1017" s="45">
        <v>0</v>
      </c>
      <c r="Q1017" s="45">
        <v>0</v>
      </c>
      <c r="R1017" s="57">
        <v>44927</v>
      </c>
      <c r="S1017" s="57">
        <v>45291</v>
      </c>
      <c r="U1017" s="143"/>
    </row>
    <row r="1018" spans="1:21" ht="20.3" x14ac:dyDescent="0.35">
      <c r="A1018" s="43">
        <f t="shared" si="109"/>
        <v>931</v>
      </c>
      <c r="B1018" s="47" t="s">
        <v>653</v>
      </c>
      <c r="C1018" s="43">
        <v>42134</v>
      </c>
      <c r="D1018" s="43" t="s">
        <v>1899</v>
      </c>
      <c r="E1018" s="43">
        <v>1970</v>
      </c>
      <c r="F1018" s="43" t="s">
        <v>2131</v>
      </c>
      <c r="G1018" s="56" t="s">
        <v>2103</v>
      </c>
      <c r="H1018" s="43">
        <v>2</v>
      </c>
      <c r="I1018" s="43">
        <v>3</v>
      </c>
      <c r="J1018" s="43" t="s">
        <v>2131</v>
      </c>
      <c r="K1018" s="45">
        <v>536.80999999999995</v>
      </c>
      <c r="L1018" s="45">
        <v>534.70000000000005</v>
      </c>
      <c r="M1018" s="517">
        <f>VLOOKUP(C1018,'Раздел 2'!D:Q,14,0)</f>
        <v>899082.88</v>
      </c>
      <c r="N1018" s="45">
        <f t="shared" si="108"/>
        <v>899082.88</v>
      </c>
      <c r="O1018" s="45">
        <v>0</v>
      </c>
      <c r="P1018" s="45">
        <v>0</v>
      </c>
      <c r="Q1018" s="45">
        <v>0</v>
      </c>
      <c r="R1018" s="57">
        <v>44927</v>
      </c>
      <c r="S1018" s="57">
        <v>45291</v>
      </c>
      <c r="U1018" s="143"/>
    </row>
    <row r="1019" spans="1:21" ht="20.3" x14ac:dyDescent="0.35">
      <c r="A1019" s="43">
        <f t="shared" si="109"/>
        <v>932</v>
      </c>
      <c r="B1019" s="47" t="s">
        <v>654</v>
      </c>
      <c r="C1019" s="43">
        <v>42127</v>
      </c>
      <c r="D1019" s="43" t="s">
        <v>1899</v>
      </c>
      <c r="E1019" s="43">
        <v>1969</v>
      </c>
      <c r="F1019" s="43" t="s">
        <v>2131</v>
      </c>
      <c r="G1019" s="56" t="s">
        <v>2103</v>
      </c>
      <c r="H1019" s="43">
        <v>2</v>
      </c>
      <c r="I1019" s="43">
        <v>3</v>
      </c>
      <c r="J1019" s="43" t="s">
        <v>2131</v>
      </c>
      <c r="K1019" s="45">
        <v>589.79999999999995</v>
      </c>
      <c r="L1019" s="45">
        <v>527.69999999999993</v>
      </c>
      <c r="M1019" s="517">
        <f>VLOOKUP(C1019,'Раздел 2'!D:Q,14,0)</f>
        <v>32375.88</v>
      </c>
      <c r="N1019" s="45">
        <f t="shared" si="108"/>
        <v>32375.88</v>
      </c>
      <c r="O1019" s="45">
        <v>0</v>
      </c>
      <c r="P1019" s="45">
        <v>0</v>
      </c>
      <c r="Q1019" s="45">
        <v>0</v>
      </c>
      <c r="R1019" s="57">
        <v>44927</v>
      </c>
      <c r="S1019" s="57">
        <v>45291</v>
      </c>
      <c r="U1019" s="143"/>
    </row>
    <row r="1020" spans="1:21" ht="20.3" x14ac:dyDescent="0.35">
      <c r="A1020" s="43">
        <f t="shared" si="109"/>
        <v>933</v>
      </c>
      <c r="B1020" s="47" t="s">
        <v>657</v>
      </c>
      <c r="C1020" s="43">
        <v>42136</v>
      </c>
      <c r="D1020" s="43" t="s">
        <v>1899</v>
      </c>
      <c r="E1020" s="43">
        <v>1971</v>
      </c>
      <c r="F1020" s="43" t="s">
        <v>2131</v>
      </c>
      <c r="G1020" s="56" t="s">
        <v>2103</v>
      </c>
      <c r="H1020" s="43">
        <v>2</v>
      </c>
      <c r="I1020" s="43">
        <v>3</v>
      </c>
      <c r="J1020" s="43" t="s">
        <v>2131</v>
      </c>
      <c r="K1020" s="45">
        <v>584.9</v>
      </c>
      <c r="L1020" s="45">
        <v>522.35</v>
      </c>
      <c r="M1020" s="517">
        <f>VLOOKUP(C1020,'Раздел 2'!D:Q,14,0)</f>
        <v>1280271.25</v>
      </c>
      <c r="N1020" s="45">
        <f t="shared" si="108"/>
        <v>1280271.25</v>
      </c>
      <c r="O1020" s="45">
        <v>0</v>
      </c>
      <c r="P1020" s="45">
        <v>0</v>
      </c>
      <c r="Q1020" s="45">
        <v>0</v>
      </c>
      <c r="R1020" s="57">
        <v>44927</v>
      </c>
      <c r="S1020" s="57">
        <v>45291</v>
      </c>
      <c r="U1020" s="143"/>
    </row>
    <row r="1021" spans="1:21" ht="20.3" x14ac:dyDescent="0.35">
      <c r="A1021" s="43">
        <f t="shared" si="109"/>
        <v>934</v>
      </c>
      <c r="B1021" s="47" t="s">
        <v>658</v>
      </c>
      <c r="C1021" s="43">
        <v>42139</v>
      </c>
      <c r="D1021" s="43" t="s">
        <v>1899</v>
      </c>
      <c r="E1021" s="43">
        <v>1967</v>
      </c>
      <c r="F1021" s="43" t="s">
        <v>2131</v>
      </c>
      <c r="G1021" s="56" t="s">
        <v>2103</v>
      </c>
      <c r="H1021" s="43">
        <v>2</v>
      </c>
      <c r="I1021" s="43">
        <v>3</v>
      </c>
      <c r="J1021" s="43" t="s">
        <v>2131</v>
      </c>
      <c r="K1021" s="45">
        <v>582.9</v>
      </c>
      <c r="L1021" s="45">
        <v>509.9</v>
      </c>
      <c r="M1021" s="517">
        <f>VLOOKUP(C1021,'Раздел 2'!D:Q,14,0)</f>
        <v>32375.88</v>
      </c>
      <c r="N1021" s="45">
        <f t="shared" si="108"/>
        <v>32375.88</v>
      </c>
      <c r="O1021" s="45">
        <v>0</v>
      </c>
      <c r="P1021" s="45">
        <v>0</v>
      </c>
      <c r="Q1021" s="45">
        <v>0</v>
      </c>
      <c r="R1021" s="57">
        <v>44927</v>
      </c>
      <c r="S1021" s="57">
        <v>45291</v>
      </c>
      <c r="U1021" s="143"/>
    </row>
    <row r="1022" spans="1:21" ht="20.3" x14ac:dyDescent="0.3">
      <c r="A1022" s="46" t="s">
        <v>22</v>
      </c>
      <c r="B1022" s="46"/>
      <c r="C1022" s="403" t="s">
        <v>172</v>
      </c>
      <c r="D1022" s="403" t="s">
        <v>172</v>
      </c>
      <c r="E1022" s="403" t="s">
        <v>172</v>
      </c>
      <c r="F1022" s="403" t="s">
        <v>172</v>
      </c>
      <c r="G1022" s="403" t="s">
        <v>172</v>
      </c>
      <c r="H1022" s="403" t="s">
        <v>172</v>
      </c>
      <c r="I1022" s="403" t="s">
        <v>172</v>
      </c>
      <c r="J1022" s="49">
        <f t="shared" ref="J1022:Q1022" si="110">SUM(J1012:J1021)</f>
        <v>0</v>
      </c>
      <c r="K1022" s="49">
        <f t="shared" si="110"/>
        <v>5827.8499999999995</v>
      </c>
      <c r="L1022" s="49">
        <f t="shared" si="110"/>
        <v>5274.8099999999995</v>
      </c>
      <c r="M1022" s="518">
        <f t="shared" si="110"/>
        <v>6406969.8600000003</v>
      </c>
      <c r="N1022" s="49">
        <f t="shared" si="110"/>
        <v>6406969.8600000003</v>
      </c>
      <c r="O1022" s="49">
        <f t="shared" si="110"/>
        <v>0</v>
      </c>
      <c r="P1022" s="49">
        <f t="shared" si="110"/>
        <v>0</v>
      </c>
      <c r="Q1022" s="49">
        <f t="shared" si="110"/>
        <v>0</v>
      </c>
      <c r="R1022" s="403" t="s">
        <v>172</v>
      </c>
      <c r="S1022" s="403" t="s">
        <v>172</v>
      </c>
      <c r="U1022" s="143"/>
    </row>
    <row r="1023" spans="1:21" ht="19.649999999999999" x14ac:dyDescent="0.3">
      <c r="A1023" s="53" t="s">
        <v>34</v>
      </c>
      <c r="B1023" s="53"/>
      <c r="C1023" s="403" t="s">
        <v>172</v>
      </c>
      <c r="D1023" s="403" t="s">
        <v>172</v>
      </c>
      <c r="E1023" s="403" t="s">
        <v>172</v>
      </c>
      <c r="F1023" s="403" t="s">
        <v>172</v>
      </c>
      <c r="G1023" s="403" t="s">
        <v>172</v>
      </c>
      <c r="H1023" s="403" t="s">
        <v>172</v>
      </c>
      <c r="I1023" s="403" t="s">
        <v>172</v>
      </c>
      <c r="J1023" s="49">
        <f t="shared" ref="J1023:Q1023" si="111">J1010+J1022</f>
        <v>0</v>
      </c>
      <c r="K1023" s="49">
        <f t="shared" si="111"/>
        <v>23733.659999999996</v>
      </c>
      <c r="L1023" s="49">
        <f t="shared" si="111"/>
        <v>6264.7099999999991</v>
      </c>
      <c r="M1023" s="518">
        <f t="shared" si="111"/>
        <v>8995151.1699999999</v>
      </c>
      <c r="N1023" s="49">
        <f t="shared" si="111"/>
        <v>8995151.1699999999</v>
      </c>
      <c r="O1023" s="49">
        <f t="shared" si="111"/>
        <v>0</v>
      </c>
      <c r="P1023" s="49">
        <f t="shared" si="111"/>
        <v>0</v>
      </c>
      <c r="Q1023" s="49">
        <f t="shared" si="111"/>
        <v>0</v>
      </c>
      <c r="R1023" s="403" t="s">
        <v>172</v>
      </c>
      <c r="S1023" s="403" t="s">
        <v>172</v>
      </c>
      <c r="U1023" s="143"/>
    </row>
    <row r="1024" spans="1:21" ht="19.649999999999999" x14ac:dyDescent="0.3">
      <c r="A1024" s="527" t="s">
        <v>2919</v>
      </c>
      <c r="B1024" s="527"/>
      <c r="C1024" s="527"/>
      <c r="D1024" s="527"/>
      <c r="E1024" s="527"/>
      <c r="F1024" s="527"/>
      <c r="G1024" s="527"/>
      <c r="H1024" s="527"/>
      <c r="I1024" s="527"/>
      <c r="J1024" s="527"/>
      <c r="K1024" s="527"/>
      <c r="L1024" s="527"/>
      <c r="M1024" s="527"/>
      <c r="N1024" s="527"/>
      <c r="O1024" s="527"/>
      <c r="P1024" s="527"/>
      <c r="Q1024" s="527"/>
      <c r="R1024" s="527"/>
      <c r="S1024" s="527"/>
      <c r="U1024" s="143"/>
    </row>
    <row r="1025" spans="1:21" ht="19.649999999999999" x14ac:dyDescent="0.3">
      <c r="A1025" s="527" t="s">
        <v>2920</v>
      </c>
      <c r="B1025" s="527"/>
      <c r="C1025" s="527"/>
      <c r="D1025" s="527"/>
      <c r="E1025" s="527"/>
      <c r="F1025" s="527"/>
      <c r="G1025" s="527"/>
      <c r="H1025" s="527"/>
      <c r="I1025" s="527"/>
      <c r="J1025" s="527"/>
      <c r="K1025" s="527"/>
      <c r="L1025" s="527"/>
      <c r="M1025" s="527"/>
      <c r="N1025" s="527"/>
      <c r="O1025" s="527"/>
      <c r="P1025" s="527"/>
      <c r="Q1025" s="527"/>
      <c r="R1025" s="527"/>
      <c r="S1025" s="527"/>
      <c r="U1025" s="143"/>
    </row>
    <row r="1026" spans="1:21" ht="20.3" x14ac:dyDescent="0.35">
      <c r="A1026" s="43">
        <f>A1021+1</f>
        <v>935</v>
      </c>
      <c r="B1026" s="44" t="s">
        <v>1455</v>
      </c>
      <c r="C1026" s="43">
        <v>42316</v>
      </c>
      <c r="D1026" s="43" t="s">
        <v>1899</v>
      </c>
      <c r="E1026" s="43">
        <v>1974</v>
      </c>
      <c r="F1026" s="43" t="s">
        <v>2131</v>
      </c>
      <c r="G1026" s="56" t="s">
        <v>2097</v>
      </c>
      <c r="H1026" s="43">
        <v>2</v>
      </c>
      <c r="I1026" s="43">
        <v>3</v>
      </c>
      <c r="J1026" s="43" t="s">
        <v>2131</v>
      </c>
      <c r="K1026" s="45">
        <v>1420.7</v>
      </c>
      <c r="L1026" s="45">
        <v>818.7</v>
      </c>
      <c r="M1026" s="517">
        <f>VLOOKUP(C1026,'Раздел 2'!D:Q,14,0)</f>
        <v>314166.10000000003</v>
      </c>
      <c r="N1026" s="45">
        <f>M1026</f>
        <v>314166.10000000003</v>
      </c>
      <c r="O1026" s="45">
        <v>0</v>
      </c>
      <c r="P1026" s="45">
        <v>0</v>
      </c>
      <c r="Q1026" s="45">
        <v>0</v>
      </c>
      <c r="R1026" s="57">
        <v>44927</v>
      </c>
      <c r="S1026" s="57">
        <v>45291</v>
      </c>
      <c r="U1026" s="143"/>
    </row>
    <row r="1027" spans="1:21" ht="20.3" x14ac:dyDescent="0.3">
      <c r="A1027" s="46" t="s">
        <v>22</v>
      </c>
      <c r="B1027" s="46"/>
      <c r="C1027" s="403" t="s">
        <v>172</v>
      </c>
      <c r="D1027" s="403" t="s">
        <v>172</v>
      </c>
      <c r="E1027" s="403" t="s">
        <v>172</v>
      </c>
      <c r="F1027" s="403" t="s">
        <v>172</v>
      </c>
      <c r="G1027" s="403" t="s">
        <v>172</v>
      </c>
      <c r="H1027" s="403" t="s">
        <v>172</v>
      </c>
      <c r="I1027" s="403" t="s">
        <v>172</v>
      </c>
      <c r="J1027" s="49">
        <f>SUM(J1026)</f>
        <v>0</v>
      </c>
      <c r="K1027" s="49">
        <f t="shared" ref="K1027:Q1027" si="112">SUM(K1026)</f>
        <v>1420.7</v>
      </c>
      <c r="L1027" s="49">
        <f t="shared" si="112"/>
        <v>818.7</v>
      </c>
      <c r="M1027" s="518">
        <f t="shared" si="112"/>
        <v>314166.10000000003</v>
      </c>
      <c r="N1027" s="49">
        <f t="shared" si="112"/>
        <v>314166.10000000003</v>
      </c>
      <c r="O1027" s="49">
        <f t="shared" si="112"/>
        <v>0</v>
      </c>
      <c r="P1027" s="49">
        <f t="shared" si="112"/>
        <v>0</v>
      </c>
      <c r="Q1027" s="49">
        <f t="shared" si="112"/>
        <v>0</v>
      </c>
      <c r="R1027" s="403" t="s">
        <v>172</v>
      </c>
      <c r="S1027" s="403" t="s">
        <v>172</v>
      </c>
      <c r="U1027" s="143"/>
    </row>
    <row r="1028" spans="1:21" ht="19.649999999999999" x14ac:dyDescent="0.3">
      <c r="A1028" s="527" t="s">
        <v>2921</v>
      </c>
      <c r="B1028" s="527"/>
      <c r="C1028" s="527"/>
      <c r="D1028" s="527"/>
      <c r="E1028" s="527"/>
      <c r="F1028" s="527"/>
      <c r="G1028" s="527"/>
      <c r="H1028" s="527"/>
      <c r="I1028" s="527"/>
      <c r="J1028" s="527"/>
      <c r="K1028" s="527"/>
      <c r="L1028" s="527"/>
      <c r="M1028" s="527"/>
      <c r="N1028" s="527"/>
      <c r="O1028" s="527"/>
      <c r="P1028" s="527"/>
      <c r="Q1028" s="527"/>
      <c r="R1028" s="527"/>
      <c r="S1028" s="527"/>
      <c r="U1028" s="143"/>
    </row>
    <row r="1029" spans="1:21" ht="20.3" x14ac:dyDescent="0.35">
      <c r="A1029" s="43">
        <f>A1026+1</f>
        <v>936</v>
      </c>
      <c r="B1029" s="44" t="s">
        <v>41</v>
      </c>
      <c r="C1029" s="43">
        <v>42481</v>
      </c>
      <c r="D1029" s="43" t="s">
        <v>1899</v>
      </c>
      <c r="E1029" s="43">
        <v>1973</v>
      </c>
      <c r="F1029" s="43">
        <v>2021</v>
      </c>
      <c r="G1029" s="56" t="s">
        <v>2097</v>
      </c>
      <c r="H1029" s="43">
        <v>5</v>
      </c>
      <c r="I1029" s="43">
        <v>8</v>
      </c>
      <c r="J1029" s="43" t="s">
        <v>2131</v>
      </c>
      <c r="K1029" s="45">
        <v>7608.3</v>
      </c>
      <c r="L1029" s="45">
        <v>5787.6000000000013</v>
      </c>
      <c r="M1029" s="517">
        <f>VLOOKUP(C1029,'Раздел 2'!D:Q,14,0)</f>
        <v>4182256.07</v>
      </c>
      <c r="N1029" s="45">
        <f t="shared" ref="N1029:N1038" si="113">M1029</f>
        <v>4182256.07</v>
      </c>
      <c r="O1029" s="45">
        <v>0</v>
      </c>
      <c r="P1029" s="45">
        <v>0</v>
      </c>
      <c r="Q1029" s="45">
        <v>0</v>
      </c>
      <c r="R1029" s="57">
        <v>44927</v>
      </c>
      <c r="S1029" s="57">
        <v>45291</v>
      </c>
      <c r="U1029" s="143"/>
    </row>
    <row r="1030" spans="1:21" ht="20.3" x14ac:dyDescent="0.35">
      <c r="A1030" s="43">
        <f>A1029+1</f>
        <v>937</v>
      </c>
      <c r="B1030" s="44" t="s">
        <v>1576</v>
      </c>
      <c r="C1030" s="43">
        <v>42441</v>
      </c>
      <c r="D1030" s="43" t="s">
        <v>1899</v>
      </c>
      <c r="E1030" s="43">
        <v>1996</v>
      </c>
      <c r="F1030" s="43" t="s">
        <v>2131</v>
      </c>
      <c r="G1030" s="56" t="s">
        <v>2098</v>
      </c>
      <c r="H1030" s="43">
        <v>9</v>
      </c>
      <c r="I1030" s="43">
        <v>1</v>
      </c>
      <c r="J1030" s="43">
        <v>1</v>
      </c>
      <c r="K1030" s="45">
        <v>3656.1</v>
      </c>
      <c r="L1030" s="45">
        <v>3175</v>
      </c>
      <c r="M1030" s="517">
        <f>VLOOKUP(C1030,'Раздел 2'!D:Q,14,0)</f>
        <v>2767233.7800000003</v>
      </c>
      <c r="N1030" s="45">
        <f t="shared" si="113"/>
        <v>2767233.7800000003</v>
      </c>
      <c r="O1030" s="45">
        <v>0</v>
      </c>
      <c r="P1030" s="45">
        <v>0</v>
      </c>
      <c r="Q1030" s="45">
        <v>0</v>
      </c>
      <c r="R1030" s="57">
        <v>44927</v>
      </c>
      <c r="S1030" s="57">
        <v>45291</v>
      </c>
      <c r="U1030" s="143"/>
    </row>
    <row r="1031" spans="1:21" ht="20.3" x14ac:dyDescent="0.35">
      <c r="A1031" s="43">
        <f t="shared" ref="A1031:A1038" si="114">A1030+1</f>
        <v>938</v>
      </c>
      <c r="B1031" s="44" t="s">
        <v>1577</v>
      </c>
      <c r="C1031" s="43">
        <v>42474</v>
      </c>
      <c r="D1031" s="43" t="s">
        <v>1899</v>
      </c>
      <c r="E1031" s="43">
        <v>1993</v>
      </c>
      <c r="F1031" s="43" t="s">
        <v>2131</v>
      </c>
      <c r="G1031" s="56" t="s">
        <v>2097</v>
      </c>
      <c r="H1031" s="43">
        <v>9</v>
      </c>
      <c r="I1031" s="43">
        <v>1</v>
      </c>
      <c r="J1031" s="43">
        <v>1</v>
      </c>
      <c r="K1031" s="45">
        <v>2885.1</v>
      </c>
      <c r="L1031" s="45">
        <v>2130.1</v>
      </c>
      <c r="M1031" s="517">
        <f>VLOOKUP(C1031,'Раздел 2'!D:Q,14,0)</f>
        <v>2560209.6800000002</v>
      </c>
      <c r="N1031" s="45">
        <f t="shared" si="113"/>
        <v>2560209.6800000002</v>
      </c>
      <c r="O1031" s="45">
        <v>0</v>
      </c>
      <c r="P1031" s="45">
        <v>0</v>
      </c>
      <c r="Q1031" s="45">
        <v>0</v>
      </c>
      <c r="R1031" s="57">
        <v>44927</v>
      </c>
      <c r="S1031" s="57">
        <v>45291</v>
      </c>
      <c r="U1031" s="143"/>
    </row>
    <row r="1032" spans="1:21" ht="20.3" x14ac:dyDescent="0.35">
      <c r="A1032" s="43">
        <f t="shared" si="114"/>
        <v>939</v>
      </c>
      <c r="B1032" s="44" t="s">
        <v>1893</v>
      </c>
      <c r="C1032" s="43">
        <v>42414</v>
      </c>
      <c r="D1032" s="43" t="s">
        <v>1899</v>
      </c>
      <c r="E1032" s="43">
        <v>1964</v>
      </c>
      <c r="F1032" s="43" t="s">
        <v>2131</v>
      </c>
      <c r="G1032" s="56" t="s">
        <v>2098</v>
      </c>
      <c r="H1032" s="43">
        <v>4</v>
      </c>
      <c r="I1032" s="43">
        <v>3</v>
      </c>
      <c r="J1032" s="43" t="s">
        <v>2131</v>
      </c>
      <c r="K1032" s="45">
        <v>2524.1</v>
      </c>
      <c r="L1032" s="45">
        <v>1991.9</v>
      </c>
      <c r="M1032" s="517">
        <f>VLOOKUP(C1032,'Раздел 2'!D:Q,14,0)</f>
        <v>5339342.7300000004</v>
      </c>
      <c r="N1032" s="45">
        <f t="shared" si="113"/>
        <v>5339342.7300000004</v>
      </c>
      <c r="O1032" s="45">
        <v>0</v>
      </c>
      <c r="P1032" s="45">
        <v>0</v>
      </c>
      <c r="Q1032" s="45">
        <v>0</v>
      </c>
      <c r="R1032" s="57">
        <v>44927</v>
      </c>
      <c r="S1032" s="57">
        <v>45291</v>
      </c>
      <c r="U1032" s="143"/>
    </row>
    <row r="1033" spans="1:21" ht="20.3" x14ac:dyDescent="0.35">
      <c r="A1033" s="43">
        <f t="shared" si="114"/>
        <v>940</v>
      </c>
      <c r="B1033" s="44" t="s">
        <v>1894</v>
      </c>
      <c r="C1033" s="43">
        <v>42415</v>
      </c>
      <c r="D1033" s="43" t="s">
        <v>1899</v>
      </c>
      <c r="E1033" s="43">
        <v>1964</v>
      </c>
      <c r="F1033" s="43" t="s">
        <v>2131</v>
      </c>
      <c r="G1033" s="56" t="s">
        <v>2098</v>
      </c>
      <c r="H1033" s="43">
        <v>4</v>
      </c>
      <c r="I1033" s="43">
        <v>4</v>
      </c>
      <c r="J1033" s="43" t="s">
        <v>2131</v>
      </c>
      <c r="K1033" s="45">
        <v>3158</v>
      </c>
      <c r="L1033" s="45">
        <v>2501.6999999999998</v>
      </c>
      <c r="M1033" s="517">
        <f>VLOOKUP(C1033,'Раздел 2'!D:Q,14,0)</f>
        <v>3447978.1999999997</v>
      </c>
      <c r="N1033" s="45">
        <f t="shared" si="113"/>
        <v>3447978.1999999997</v>
      </c>
      <c r="O1033" s="45">
        <v>0</v>
      </c>
      <c r="P1033" s="45">
        <v>0</v>
      </c>
      <c r="Q1033" s="45">
        <v>0</v>
      </c>
      <c r="R1033" s="57">
        <v>44927</v>
      </c>
      <c r="S1033" s="57">
        <v>45291</v>
      </c>
      <c r="U1033" s="143"/>
    </row>
    <row r="1034" spans="1:21" ht="20.3" x14ac:dyDescent="0.35">
      <c r="A1034" s="43">
        <f t="shared" si="114"/>
        <v>941</v>
      </c>
      <c r="B1034" s="44" t="s">
        <v>1895</v>
      </c>
      <c r="C1034" s="43">
        <v>42420</v>
      </c>
      <c r="D1034" s="43" t="s">
        <v>1899</v>
      </c>
      <c r="E1034" s="43">
        <v>1964</v>
      </c>
      <c r="F1034" s="43" t="s">
        <v>2131</v>
      </c>
      <c r="G1034" s="56" t="s">
        <v>2098</v>
      </c>
      <c r="H1034" s="43">
        <v>4</v>
      </c>
      <c r="I1034" s="43">
        <v>4</v>
      </c>
      <c r="J1034" s="43" t="s">
        <v>2131</v>
      </c>
      <c r="K1034" s="45">
        <v>3132.8</v>
      </c>
      <c r="L1034" s="45">
        <v>2540.1999999999998</v>
      </c>
      <c r="M1034" s="517">
        <f>VLOOKUP(C1034,'Раздел 2'!D:Q,14,0)</f>
        <v>3856802.4299999997</v>
      </c>
      <c r="N1034" s="45">
        <f t="shared" si="113"/>
        <v>3856802.4299999997</v>
      </c>
      <c r="O1034" s="45">
        <v>0</v>
      </c>
      <c r="P1034" s="45">
        <v>0</v>
      </c>
      <c r="Q1034" s="45">
        <v>0</v>
      </c>
      <c r="R1034" s="57">
        <v>44927</v>
      </c>
      <c r="S1034" s="57">
        <v>45291</v>
      </c>
      <c r="U1034" s="143"/>
    </row>
    <row r="1035" spans="1:21" ht="20.3" x14ac:dyDescent="0.35">
      <c r="A1035" s="43">
        <f t="shared" si="114"/>
        <v>942</v>
      </c>
      <c r="B1035" s="44" t="s">
        <v>1896</v>
      </c>
      <c r="C1035" s="43">
        <v>42423</v>
      </c>
      <c r="D1035" s="43" t="s">
        <v>1899</v>
      </c>
      <c r="E1035" s="43">
        <v>1966</v>
      </c>
      <c r="F1035" s="43" t="s">
        <v>2131</v>
      </c>
      <c r="G1035" s="56" t="s">
        <v>2098</v>
      </c>
      <c r="H1035" s="43">
        <v>4</v>
      </c>
      <c r="I1035" s="43">
        <v>4</v>
      </c>
      <c r="J1035" s="43" t="s">
        <v>2131</v>
      </c>
      <c r="K1035" s="45">
        <v>3119.28</v>
      </c>
      <c r="L1035" s="45">
        <v>2483.5</v>
      </c>
      <c r="M1035" s="517">
        <f>VLOOKUP(C1035,'Раздел 2'!D:Q,14,0)</f>
        <v>4576664.29</v>
      </c>
      <c r="N1035" s="45">
        <f t="shared" si="113"/>
        <v>4576664.29</v>
      </c>
      <c r="O1035" s="45">
        <v>0</v>
      </c>
      <c r="P1035" s="45">
        <v>0</v>
      </c>
      <c r="Q1035" s="45">
        <v>0</v>
      </c>
      <c r="R1035" s="57">
        <v>44927</v>
      </c>
      <c r="S1035" s="57">
        <v>45291</v>
      </c>
      <c r="U1035" s="143"/>
    </row>
    <row r="1036" spans="1:21" ht="20.3" x14ac:dyDescent="0.35">
      <c r="A1036" s="43">
        <f t="shared" si="114"/>
        <v>943</v>
      </c>
      <c r="B1036" s="44" t="s">
        <v>2258</v>
      </c>
      <c r="C1036" s="43">
        <v>42361</v>
      </c>
      <c r="D1036" s="43" t="s">
        <v>1899</v>
      </c>
      <c r="E1036" s="43">
        <v>1997</v>
      </c>
      <c r="F1036" s="43" t="s">
        <v>2131</v>
      </c>
      <c r="G1036" s="56" t="s">
        <v>2097</v>
      </c>
      <c r="H1036" s="43">
        <v>9</v>
      </c>
      <c r="I1036" s="43">
        <v>1</v>
      </c>
      <c r="J1036" s="43">
        <v>1</v>
      </c>
      <c r="K1036" s="45">
        <v>2558.2800000000002</v>
      </c>
      <c r="L1036" s="45">
        <v>2153.4</v>
      </c>
      <c r="M1036" s="517">
        <f>VLOOKUP(C1036,'Раздел 2'!D:Q,14,0)</f>
        <v>2212849.35</v>
      </c>
      <c r="N1036" s="45">
        <f t="shared" si="113"/>
        <v>2212849.35</v>
      </c>
      <c r="O1036" s="45">
        <v>0</v>
      </c>
      <c r="P1036" s="45">
        <v>0</v>
      </c>
      <c r="Q1036" s="45">
        <v>0</v>
      </c>
      <c r="R1036" s="57">
        <v>44927</v>
      </c>
      <c r="S1036" s="57">
        <v>45291</v>
      </c>
      <c r="U1036" s="143"/>
    </row>
    <row r="1037" spans="1:21" ht="20.3" x14ac:dyDescent="0.35">
      <c r="A1037" s="43">
        <f t="shared" si="114"/>
        <v>944</v>
      </c>
      <c r="B1037" s="44" t="s">
        <v>2259</v>
      </c>
      <c r="C1037" s="43">
        <v>42362</v>
      </c>
      <c r="D1037" s="43" t="s">
        <v>1899</v>
      </c>
      <c r="E1037" s="43">
        <v>1996</v>
      </c>
      <c r="F1037" s="43" t="s">
        <v>2131</v>
      </c>
      <c r="G1037" s="56" t="s">
        <v>2097</v>
      </c>
      <c r="H1037" s="43">
        <v>9</v>
      </c>
      <c r="I1037" s="43">
        <v>1</v>
      </c>
      <c r="J1037" s="43">
        <v>1</v>
      </c>
      <c r="K1037" s="45">
        <v>2556.5</v>
      </c>
      <c r="L1037" s="45">
        <v>2160.9</v>
      </c>
      <c r="M1037" s="517">
        <f>VLOOKUP(C1037,'Раздел 2'!D:Q,14,0)</f>
        <v>2212844.86</v>
      </c>
      <c r="N1037" s="45">
        <f t="shared" si="113"/>
        <v>2212844.86</v>
      </c>
      <c r="O1037" s="45">
        <v>0</v>
      </c>
      <c r="P1037" s="45">
        <v>0</v>
      </c>
      <c r="Q1037" s="45">
        <v>0</v>
      </c>
      <c r="R1037" s="57">
        <v>44927</v>
      </c>
      <c r="S1037" s="57">
        <v>45291</v>
      </c>
      <c r="U1037" s="143"/>
    </row>
    <row r="1038" spans="1:21" ht="20.3" x14ac:dyDescent="0.35">
      <c r="A1038" s="43">
        <f t="shared" si="114"/>
        <v>945</v>
      </c>
      <c r="B1038" s="44" t="s">
        <v>2260</v>
      </c>
      <c r="C1038" s="43">
        <v>42435</v>
      </c>
      <c r="D1038" s="43" t="s">
        <v>1899</v>
      </c>
      <c r="E1038" s="43">
        <v>1968</v>
      </c>
      <c r="F1038" s="43" t="s">
        <v>2131</v>
      </c>
      <c r="G1038" s="56" t="s">
        <v>2098</v>
      </c>
      <c r="H1038" s="43">
        <v>5</v>
      </c>
      <c r="I1038" s="43">
        <v>8</v>
      </c>
      <c r="J1038" s="43" t="s">
        <v>2131</v>
      </c>
      <c r="K1038" s="45">
        <v>8272.2999999999993</v>
      </c>
      <c r="L1038" s="45">
        <v>6084.8</v>
      </c>
      <c r="M1038" s="517">
        <f>VLOOKUP(C1038,'Раздел 2'!D:Q,14,0)</f>
        <v>9450595.7399999984</v>
      </c>
      <c r="N1038" s="45">
        <f t="shared" si="113"/>
        <v>9450595.7399999984</v>
      </c>
      <c r="O1038" s="45">
        <v>0</v>
      </c>
      <c r="P1038" s="45">
        <v>0</v>
      </c>
      <c r="Q1038" s="45">
        <v>0</v>
      </c>
      <c r="R1038" s="57">
        <v>44927</v>
      </c>
      <c r="S1038" s="57">
        <v>45291</v>
      </c>
      <c r="U1038" s="143"/>
    </row>
    <row r="1039" spans="1:21" ht="20.3" x14ac:dyDescent="0.3">
      <c r="A1039" s="46" t="s">
        <v>22</v>
      </c>
      <c r="B1039" s="46"/>
      <c r="C1039" s="403" t="s">
        <v>172</v>
      </c>
      <c r="D1039" s="403" t="s">
        <v>172</v>
      </c>
      <c r="E1039" s="403" t="s">
        <v>172</v>
      </c>
      <c r="F1039" s="403" t="s">
        <v>172</v>
      </c>
      <c r="G1039" s="403" t="s">
        <v>172</v>
      </c>
      <c r="H1039" s="403" t="s">
        <v>172</v>
      </c>
      <c r="I1039" s="403" t="s">
        <v>172</v>
      </c>
      <c r="J1039" s="49">
        <f t="shared" ref="J1039:Q1039" si="115">SUM(J1029:J1038)</f>
        <v>4</v>
      </c>
      <c r="K1039" s="49">
        <f t="shared" si="115"/>
        <v>39470.759999999995</v>
      </c>
      <c r="L1039" s="49">
        <f t="shared" si="115"/>
        <v>31009.100000000006</v>
      </c>
      <c r="M1039" s="518">
        <f t="shared" si="115"/>
        <v>40606777.129999995</v>
      </c>
      <c r="N1039" s="49">
        <f t="shared" si="115"/>
        <v>40606777.129999995</v>
      </c>
      <c r="O1039" s="49">
        <f t="shared" si="115"/>
        <v>0</v>
      </c>
      <c r="P1039" s="49">
        <f t="shared" si="115"/>
        <v>0</v>
      </c>
      <c r="Q1039" s="49">
        <f t="shared" si="115"/>
        <v>0</v>
      </c>
      <c r="R1039" s="403" t="s">
        <v>172</v>
      </c>
      <c r="S1039" s="403" t="s">
        <v>172</v>
      </c>
      <c r="U1039" s="143"/>
    </row>
    <row r="1040" spans="1:21" ht="19.649999999999999" x14ac:dyDescent="0.3">
      <c r="A1040" s="527" t="s">
        <v>2922</v>
      </c>
      <c r="B1040" s="527"/>
      <c r="C1040" s="527"/>
      <c r="D1040" s="527"/>
      <c r="E1040" s="527"/>
      <c r="F1040" s="527"/>
      <c r="G1040" s="527"/>
      <c r="H1040" s="527"/>
      <c r="I1040" s="527"/>
      <c r="J1040" s="527"/>
      <c r="K1040" s="527"/>
      <c r="L1040" s="527"/>
      <c r="M1040" s="527"/>
      <c r="N1040" s="527"/>
      <c r="O1040" s="527"/>
      <c r="P1040" s="527"/>
      <c r="Q1040" s="527"/>
      <c r="R1040" s="527"/>
      <c r="S1040" s="527"/>
      <c r="U1040" s="143"/>
    </row>
    <row r="1041" spans="1:21" ht="20.3" x14ac:dyDescent="0.35">
      <c r="A1041" s="43">
        <f>A1038+1</f>
        <v>946</v>
      </c>
      <c r="B1041" s="46" t="s">
        <v>1806</v>
      </c>
      <c r="C1041" s="43">
        <v>42617</v>
      </c>
      <c r="D1041" s="43" t="s">
        <v>1899</v>
      </c>
      <c r="E1041" s="43">
        <v>1987</v>
      </c>
      <c r="F1041" s="43" t="s">
        <v>2131</v>
      </c>
      <c r="G1041" s="56" t="s">
        <v>2097</v>
      </c>
      <c r="H1041" s="43">
        <v>5</v>
      </c>
      <c r="I1041" s="43">
        <v>5</v>
      </c>
      <c r="J1041" s="43" t="s">
        <v>2131</v>
      </c>
      <c r="K1041" s="45">
        <v>7652.5</v>
      </c>
      <c r="L1041" s="45">
        <v>4778</v>
      </c>
      <c r="M1041" s="517">
        <f>VLOOKUP(C1041,'Раздел 2'!D:Q,14,0)</f>
        <v>5329625.96</v>
      </c>
      <c r="N1041" s="45">
        <f>M1041</f>
        <v>5329625.96</v>
      </c>
      <c r="O1041" s="45">
        <v>0</v>
      </c>
      <c r="P1041" s="45">
        <v>0</v>
      </c>
      <c r="Q1041" s="45">
        <v>0</v>
      </c>
      <c r="R1041" s="57">
        <v>44927</v>
      </c>
      <c r="S1041" s="57">
        <v>45291</v>
      </c>
      <c r="U1041" s="143"/>
    </row>
    <row r="1042" spans="1:21" ht="20.3" x14ac:dyDescent="0.35">
      <c r="A1042" s="43">
        <f>A1041+1</f>
        <v>947</v>
      </c>
      <c r="B1042" s="46" t="s">
        <v>1807</v>
      </c>
      <c r="C1042" s="43">
        <v>42618</v>
      </c>
      <c r="D1042" s="43" t="s">
        <v>1899</v>
      </c>
      <c r="E1042" s="43">
        <v>1988</v>
      </c>
      <c r="F1042" s="43" t="s">
        <v>2131</v>
      </c>
      <c r="G1042" s="56" t="s">
        <v>2097</v>
      </c>
      <c r="H1042" s="43">
        <v>5</v>
      </c>
      <c r="I1042" s="43">
        <v>4</v>
      </c>
      <c r="J1042" s="43" t="s">
        <v>2131</v>
      </c>
      <c r="K1042" s="45">
        <v>5986</v>
      </c>
      <c r="L1042" s="45">
        <v>3737.4</v>
      </c>
      <c r="M1042" s="517">
        <f>VLOOKUP(C1042,'Раздел 2'!D:Q,14,0)</f>
        <v>4358599.6500000004</v>
      </c>
      <c r="N1042" s="45">
        <f>M1042</f>
        <v>4358599.6500000004</v>
      </c>
      <c r="O1042" s="45">
        <v>0</v>
      </c>
      <c r="P1042" s="45">
        <v>0</v>
      </c>
      <c r="Q1042" s="45">
        <v>0</v>
      </c>
      <c r="R1042" s="57">
        <v>44927</v>
      </c>
      <c r="S1042" s="57">
        <v>45291</v>
      </c>
      <c r="U1042" s="143"/>
    </row>
    <row r="1043" spans="1:21" ht="20.3" x14ac:dyDescent="0.35">
      <c r="A1043" s="43">
        <f>A1042+1</f>
        <v>948</v>
      </c>
      <c r="B1043" s="46" t="s">
        <v>1808</v>
      </c>
      <c r="C1043" s="43">
        <v>42622</v>
      </c>
      <c r="D1043" s="43" t="s">
        <v>1899</v>
      </c>
      <c r="E1043" s="43">
        <v>1987</v>
      </c>
      <c r="F1043" s="43" t="s">
        <v>2131</v>
      </c>
      <c r="G1043" s="56" t="s">
        <v>2097</v>
      </c>
      <c r="H1043" s="43">
        <v>5</v>
      </c>
      <c r="I1043" s="43">
        <v>2</v>
      </c>
      <c r="J1043" s="43" t="s">
        <v>2131</v>
      </c>
      <c r="K1043" s="45">
        <v>3356.7</v>
      </c>
      <c r="L1043" s="45">
        <v>2103.9</v>
      </c>
      <c r="M1043" s="517">
        <f>VLOOKUP(C1043,'Раздел 2'!D:Q,14,0)</f>
        <v>1853542.75</v>
      </c>
      <c r="N1043" s="45">
        <f>M1043</f>
        <v>1853542.75</v>
      </c>
      <c r="O1043" s="45">
        <v>0</v>
      </c>
      <c r="P1043" s="45">
        <v>0</v>
      </c>
      <c r="Q1043" s="45">
        <v>0</v>
      </c>
      <c r="R1043" s="57">
        <v>44927</v>
      </c>
      <c r="S1043" s="57">
        <v>45291</v>
      </c>
      <c r="U1043" s="143"/>
    </row>
    <row r="1044" spans="1:21" ht="20.3" x14ac:dyDescent="0.35">
      <c r="A1044" s="43">
        <f>A1043+1</f>
        <v>949</v>
      </c>
      <c r="B1044" s="46" t="s">
        <v>1809</v>
      </c>
      <c r="C1044" s="43">
        <v>42623</v>
      </c>
      <c r="D1044" s="43" t="s">
        <v>1899</v>
      </c>
      <c r="E1044" s="43">
        <v>1986</v>
      </c>
      <c r="F1044" s="43" t="s">
        <v>2131</v>
      </c>
      <c r="G1044" s="56" t="s">
        <v>2097</v>
      </c>
      <c r="H1044" s="43">
        <v>5</v>
      </c>
      <c r="I1044" s="43">
        <v>2</v>
      </c>
      <c r="J1044" s="43" t="s">
        <v>2131</v>
      </c>
      <c r="K1044" s="45">
        <v>3315.2</v>
      </c>
      <c r="L1044" s="45">
        <v>2098.6999999999998</v>
      </c>
      <c r="M1044" s="517">
        <f>VLOOKUP(C1044,'Раздел 2'!D:Q,14,0)</f>
        <v>5623547.0200000005</v>
      </c>
      <c r="N1044" s="45">
        <f>M1044</f>
        <v>5623547.0200000005</v>
      </c>
      <c r="O1044" s="45">
        <v>0</v>
      </c>
      <c r="P1044" s="45">
        <v>0</v>
      </c>
      <c r="Q1044" s="45">
        <v>0</v>
      </c>
      <c r="R1044" s="57">
        <v>44927</v>
      </c>
      <c r="S1044" s="57">
        <v>45291</v>
      </c>
      <c r="U1044" s="143"/>
    </row>
    <row r="1045" spans="1:21" ht="20.3" x14ac:dyDescent="0.3">
      <c r="A1045" s="46" t="s">
        <v>22</v>
      </c>
      <c r="B1045" s="46"/>
      <c r="C1045" s="403" t="s">
        <v>172</v>
      </c>
      <c r="D1045" s="403" t="s">
        <v>172</v>
      </c>
      <c r="E1045" s="403" t="s">
        <v>172</v>
      </c>
      <c r="F1045" s="403" t="s">
        <v>172</v>
      </c>
      <c r="G1045" s="403" t="s">
        <v>172</v>
      </c>
      <c r="H1045" s="403" t="s">
        <v>172</v>
      </c>
      <c r="I1045" s="403" t="s">
        <v>172</v>
      </c>
      <c r="J1045" s="49">
        <f>SUM(J1041:J1044)</f>
        <v>0</v>
      </c>
      <c r="K1045" s="49">
        <f t="shared" ref="K1045:Q1045" si="116">SUM(K1041:K1044)</f>
        <v>20310.400000000001</v>
      </c>
      <c r="L1045" s="49">
        <f t="shared" si="116"/>
        <v>12718</v>
      </c>
      <c r="M1045" s="518">
        <f t="shared" si="116"/>
        <v>17165315.379999999</v>
      </c>
      <c r="N1045" s="49">
        <f t="shared" si="116"/>
        <v>17165315.379999999</v>
      </c>
      <c r="O1045" s="49">
        <f t="shared" si="116"/>
        <v>0</v>
      </c>
      <c r="P1045" s="49">
        <f t="shared" si="116"/>
        <v>0</v>
      </c>
      <c r="Q1045" s="49">
        <f t="shared" si="116"/>
        <v>0</v>
      </c>
      <c r="R1045" s="403" t="s">
        <v>172</v>
      </c>
      <c r="S1045" s="403" t="s">
        <v>172</v>
      </c>
      <c r="U1045" s="143"/>
    </row>
    <row r="1046" spans="1:21" ht="19.649999999999999" x14ac:dyDescent="0.3">
      <c r="A1046" s="53" t="s">
        <v>34</v>
      </c>
      <c r="B1046" s="53"/>
      <c r="C1046" s="403" t="s">
        <v>172</v>
      </c>
      <c r="D1046" s="403" t="s">
        <v>172</v>
      </c>
      <c r="E1046" s="403" t="s">
        <v>172</v>
      </c>
      <c r="F1046" s="403" t="s">
        <v>172</v>
      </c>
      <c r="G1046" s="403" t="s">
        <v>172</v>
      </c>
      <c r="H1046" s="403" t="s">
        <v>172</v>
      </c>
      <c r="I1046" s="403" t="s">
        <v>172</v>
      </c>
      <c r="J1046" s="49">
        <f>J1027+J1039+J1045</f>
        <v>4</v>
      </c>
      <c r="K1046" s="49">
        <f t="shared" ref="K1046:Q1046" si="117">K1027+K1039+K1045</f>
        <v>61201.859999999993</v>
      </c>
      <c r="L1046" s="49">
        <f t="shared" si="117"/>
        <v>44545.8</v>
      </c>
      <c r="M1046" s="518">
        <f t="shared" si="117"/>
        <v>58086258.609999999</v>
      </c>
      <c r="N1046" s="49">
        <f t="shared" si="117"/>
        <v>58086258.609999999</v>
      </c>
      <c r="O1046" s="49">
        <f t="shared" si="117"/>
        <v>0</v>
      </c>
      <c r="P1046" s="49">
        <f t="shared" si="117"/>
        <v>0</v>
      </c>
      <c r="Q1046" s="49">
        <f t="shared" si="117"/>
        <v>0</v>
      </c>
      <c r="R1046" s="403" t="s">
        <v>172</v>
      </c>
      <c r="S1046" s="403" t="s">
        <v>172</v>
      </c>
      <c r="U1046" s="143"/>
    </row>
    <row r="1047" spans="1:21" ht="19.649999999999999" x14ac:dyDescent="0.3">
      <c r="A1047" s="527" t="s">
        <v>2923</v>
      </c>
      <c r="B1047" s="527"/>
      <c r="C1047" s="527"/>
      <c r="D1047" s="527"/>
      <c r="E1047" s="527"/>
      <c r="F1047" s="527"/>
      <c r="G1047" s="527"/>
      <c r="H1047" s="527"/>
      <c r="I1047" s="527"/>
      <c r="J1047" s="527"/>
      <c r="K1047" s="527"/>
      <c r="L1047" s="527"/>
      <c r="M1047" s="527"/>
      <c r="N1047" s="527"/>
      <c r="O1047" s="527"/>
      <c r="P1047" s="527"/>
      <c r="Q1047" s="527"/>
      <c r="R1047" s="527"/>
      <c r="S1047" s="527"/>
      <c r="U1047" s="143"/>
    </row>
    <row r="1048" spans="1:21" ht="19.649999999999999" x14ac:dyDescent="0.3">
      <c r="A1048" s="527" t="s">
        <v>2924</v>
      </c>
      <c r="B1048" s="527"/>
      <c r="C1048" s="527"/>
      <c r="D1048" s="527"/>
      <c r="E1048" s="527"/>
      <c r="F1048" s="527"/>
      <c r="G1048" s="527"/>
      <c r="H1048" s="527"/>
      <c r="I1048" s="527"/>
      <c r="J1048" s="527"/>
      <c r="K1048" s="527"/>
      <c r="L1048" s="527"/>
      <c r="M1048" s="527"/>
      <c r="N1048" s="527"/>
      <c r="O1048" s="527"/>
      <c r="P1048" s="527"/>
      <c r="Q1048" s="527"/>
      <c r="R1048" s="527"/>
      <c r="S1048" s="527"/>
      <c r="U1048" s="143"/>
    </row>
    <row r="1049" spans="1:21" ht="20.3" x14ac:dyDescent="0.35">
      <c r="A1049" s="43">
        <f>A1044+1</f>
        <v>950</v>
      </c>
      <c r="B1049" s="44" t="s">
        <v>659</v>
      </c>
      <c r="C1049" s="43">
        <v>42662</v>
      </c>
      <c r="D1049" s="43" t="s">
        <v>1899</v>
      </c>
      <c r="E1049" s="43">
        <v>1968</v>
      </c>
      <c r="F1049" s="43">
        <v>2019</v>
      </c>
      <c r="G1049" s="56" t="s">
        <v>2098</v>
      </c>
      <c r="H1049" s="43">
        <v>5</v>
      </c>
      <c r="I1049" s="43">
        <v>3</v>
      </c>
      <c r="J1049" s="43" t="s">
        <v>2131</v>
      </c>
      <c r="K1049" s="45">
        <v>4290.4399999999996</v>
      </c>
      <c r="L1049" s="45">
        <v>2545.5</v>
      </c>
      <c r="M1049" s="517">
        <f>VLOOKUP(C1049,'Раздел 2'!D:Q,14,0)</f>
        <v>3827816.27</v>
      </c>
      <c r="N1049" s="45">
        <f t="shared" ref="N1049:N1060" si="118">M1049</f>
        <v>3827816.27</v>
      </c>
      <c r="O1049" s="45">
        <v>0</v>
      </c>
      <c r="P1049" s="45">
        <v>0</v>
      </c>
      <c r="Q1049" s="45">
        <v>0</v>
      </c>
      <c r="R1049" s="57">
        <v>44927</v>
      </c>
      <c r="S1049" s="57">
        <v>45291</v>
      </c>
      <c r="U1049" s="143"/>
    </row>
    <row r="1050" spans="1:21" ht="20.3" x14ac:dyDescent="0.35">
      <c r="A1050" s="43">
        <f>A1049+1</f>
        <v>951</v>
      </c>
      <c r="B1050" s="44" t="s">
        <v>660</v>
      </c>
      <c r="C1050" s="43">
        <v>42710</v>
      </c>
      <c r="D1050" s="43" t="s">
        <v>1899</v>
      </c>
      <c r="E1050" s="43">
        <v>1982</v>
      </c>
      <c r="F1050" s="43" t="s">
        <v>2131</v>
      </c>
      <c r="G1050" s="56" t="s">
        <v>2098</v>
      </c>
      <c r="H1050" s="43">
        <v>5</v>
      </c>
      <c r="I1050" s="43">
        <v>8</v>
      </c>
      <c r="J1050" s="43" t="s">
        <v>2131</v>
      </c>
      <c r="K1050" s="45">
        <v>5206.1000000000004</v>
      </c>
      <c r="L1050" s="45">
        <v>5206.1000000000004</v>
      </c>
      <c r="M1050" s="517">
        <f>VLOOKUP(C1050,'Раздел 2'!D:Q,14,0)</f>
        <v>10776760.879999999</v>
      </c>
      <c r="N1050" s="45">
        <f t="shared" si="118"/>
        <v>10776760.879999999</v>
      </c>
      <c r="O1050" s="45">
        <v>0</v>
      </c>
      <c r="P1050" s="45">
        <v>0</v>
      </c>
      <c r="Q1050" s="45">
        <v>0</v>
      </c>
      <c r="R1050" s="57">
        <v>44927</v>
      </c>
      <c r="S1050" s="57">
        <v>45291</v>
      </c>
      <c r="U1050" s="143"/>
    </row>
    <row r="1051" spans="1:21" ht="20.3" x14ac:dyDescent="0.35">
      <c r="A1051" s="43">
        <f t="shared" ref="A1051:A1063" si="119">A1050+1</f>
        <v>952</v>
      </c>
      <c r="B1051" s="44" t="s">
        <v>661</v>
      </c>
      <c r="C1051" s="43">
        <v>42712</v>
      </c>
      <c r="D1051" s="43" t="s">
        <v>1899</v>
      </c>
      <c r="E1051" s="43">
        <v>1984</v>
      </c>
      <c r="F1051" s="43" t="s">
        <v>2131</v>
      </c>
      <c r="G1051" s="56" t="s">
        <v>2098</v>
      </c>
      <c r="H1051" s="43">
        <v>5</v>
      </c>
      <c r="I1051" s="43">
        <v>5</v>
      </c>
      <c r="J1051" s="43" t="s">
        <v>2131</v>
      </c>
      <c r="K1051" s="45">
        <v>5642.4</v>
      </c>
      <c r="L1051" s="45">
        <v>5117.8</v>
      </c>
      <c r="M1051" s="517">
        <f>VLOOKUP(C1051,'Раздел 2'!D:Q,14,0)</f>
        <v>10672418.6</v>
      </c>
      <c r="N1051" s="45">
        <f t="shared" si="118"/>
        <v>10672418.6</v>
      </c>
      <c r="O1051" s="45">
        <v>0</v>
      </c>
      <c r="P1051" s="45">
        <v>0</v>
      </c>
      <c r="Q1051" s="45">
        <v>0</v>
      </c>
      <c r="R1051" s="57">
        <v>44927</v>
      </c>
      <c r="S1051" s="57">
        <v>45291</v>
      </c>
      <c r="U1051" s="143"/>
    </row>
    <row r="1052" spans="1:21" ht="20.3" x14ac:dyDescent="0.35">
      <c r="A1052" s="43">
        <f t="shared" si="119"/>
        <v>953</v>
      </c>
      <c r="B1052" s="44" t="s">
        <v>662</v>
      </c>
      <c r="C1052" s="43">
        <v>42714</v>
      </c>
      <c r="D1052" s="43" t="s">
        <v>1899</v>
      </c>
      <c r="E1052" s="43">
        <v>1986</v>
      </c>
      <c r="F1052" s="43" t="s">
        <v>2131</v>
      </c>
      <c r="G1052" s="56" t="s">
        <v>2098</v>
      </c>
      <c r="H1052" s="43">
        <v>5</v>
      </c>
      <c r="I1052" s="43">
        <v>5</v>
      </c>
      <c r="J1052" s="43" t="s">
        <v>2131</v>
      </c>
      <c r="K1052" s="45">
        <v>7329</v>
      </c>
      <c r="L1052" s="45">
        <v>5240.17</v>
      </c>
      <c r="M1052" s="517">
        <f>VLOOKUP(C1052,'Раздел 2'!D:Q,14,0)</f>
        <v>10978803.169999998</v>
      </c>
      <c r="N1052" s="45">
        <f t="shared" si="118"/>
        <v>10978803.169999998</v>
      </c>
      <c r="O1052" s="45">
        <v>0</v>
      </c>
      <c r="P1052" s="45">
        <v>0</v>
      </c>
      <c r="Q1052" s="45">
        <v>0</v>
      </c>
      <c r="R1052" s="57">
        <v>44927</v>
      </c>
      <c r="S1052" s="57">
        <v>45291</v>
      </c>
      <c r="U1052" s="143"/>
    </row>
    <row r="1053" spans="1:21" ht="20.3" x14ac:dyDescent="0.35">
      <c r="A1053" s="43">
        <f t="shared" si="119"/>
        <v>954</v>
      </c>
      <c r="B1053" s="44" t="s">
        <v>663</v>
      </c>
      <c r="C1053" s="43">
        <v>42792</v>
      </c>
      <c r="D1053" s="43" t="s">
        <v>1899</v>
      </c>
      <c r="E1053" s="43">
        <v>1989</v>
      </c>
      <c r="F1053" s="43" t="s">
        <v>2131</v>
      </c>
      <c r="G1053" s="56" t="s">
        <v>2098</v>
      </c>
      <c r="H1053" s="43">
        <v>5</v>
      </c>
      <c r="I1053" s="43">
        <v>8</v>
      </c>
      <c r="J1053" s="43" t="s">
        <v>2131</v>
      </c>
      <c r="K1053" s="45">
        <v>8731.31</v>
      </c>
      <c r="L1053" s="45">
        <v>4989.8</v>
      </c>
      <c r="M1053" s="517">
        <f>VLOOKUP(C1053,'Раздел 2'!D:Q,14,0)</f>
        <v>10501500.140000001</v>
      </c>
      <c r="N1053" s="45">
        <f t="shared" si="118"/>
        <v>10501500.140000001</v>
      </c>
      <c r="O1053" s="45">
        <v>0</v>
      </c>
      <c r="P1053" s="45">
        <v>0</v>
      </c>
      <c r="Q1053" s="45">
        <v>0</v>
      </c>
      <c r="R1053" s="57">
        <v>44927</v>
      </c>
      <c r="S1053" s="57">
        <v>45291</v>
      </c>
      <c r="U1053" s="143"/>
    </row>
    <row r="1054" spans="1:21" ht="20.3" x14ac:dyDescent="0.35">
      <c r="A1054" s="43">
        <f t="shared" si="119"/>
        <v>955</v>
      </c>
      <c r="B1054" s="44" t="s">
        <v>665</v>
      </c>
      <c r="C1054" s="43">
        <v>42816</v>
      </c>
      <c r="D1054" s="43" t="s">
        <v>1899</v>
      </c>
      <c r="E1054" s="43">
        <v>1986</v>
      </c>
      <c r="F1054" s="43" t="s">
        <v>2131</v>
      </c>
      <c r="G1054" s="56" t="s">
        <v>2097</v>
      </c>
      <c r="H1054" s="43">
        <v>5</v>
      </c>
      <c r="I1054" s="43">
        <v>4</v>
      </c>
      <c r="J1054" s="43" t="s">
        <v>2131</v>
      </c>
      <c r="K1054" s="45">
        <v>4632.74</v>
      </c>
      <c r="L1054" s="45">
        <v>3297.42</v>
      </c>
      <c r="M1054" s="517">
        <f>VLOOKUP(C1054,'Раздел 2'!D:Q,14,0)</f>
        <v>4817188.63</v>
      </c>
      <c r="N1054" s="45">
        <f t="shared" si="118"/>
        <v>4817188.63</v>
      </c>
      <c r="O1054" s="45">
        <v>0</v>
      </c>
      <c r="P1054" s="45">
        <v>0</v>
      </c>
      <c r="Q1054" s="45">
        <v>0</v>
      </c>
      <c r="R1054" s="57">
        <v>44927</v>
      </c>
      <c r="S1054" s="57">
        <v>45291</v>
      </c>
      <c r="U1054" s="143"/>
    </row>
    <row r="1055" spans="1:21" ht="20.3" x14ac:dyDescent="0.35">
      <c r="A1055" s="43">
        <f t="shared" si="119"/>
        <v>956</v>
      </c>
      <c r="B1055" s="44" t="s">
        <v>667</v>
      </c>
      <c r="C1055" s="43">
        <v>42843</v>
      </c>
      <c r="D1055" s="43" t="s">
        <v>1899</v>
      </c>
      <c r="E1055" s="43">
        <v>1955</v>
      </c>
      <c r="F1055" s="43" t="s">
        <v>2131</v>
      </c>
      <c r="G1055" s="56" t="s">
        <v>2098</v>
      </c>
      <c r="H1055" s="43">
        <v>2</v>
      </c>
      <c r="I1055" s="43">
        <v>3</v>
      </c>
      <c r="J1055" s="43" t="s">
        <v>2131</v>
      </c>
      <c r="K1055" s="45">
        <v>2378.6999999999998</v>
      </c>
      <c r="L1055" s="45">
        <v>1350.8</v>
      </c>
      <c r="M1055" s="517">
        <f>VLOOKUP(C1055,'Раздел 2'!D:Q,14,0)</f>
        <v>3744661.1</v>
      </c>
      <c r="N1055" s="45">
        <f t="shared" si="118"/>
        <v>3744661.1</v>
      </c>
      <c r="O1055" s="45">
        <v>0</v>
      </c>
      <c r="P1055" s="45">
        <v>0</v>
      </c>
      <c r="Q1055" s="45">
        <v>0</v>
      </c>
      <c r="R1055" s="57">
        <v>44927</v>
      </c>
      <c r="S1055" s="57">
        <v>45291</v>
      </c>
      <c r="U1055" s="143"/>
    </row>
    <row r="1056" spans="1:21" ht="20.3" x14ac:dyDescent="0.35">
      <c r="A1056" s="43">
        <f t="shared" si="119"/>
        <v>957</v>
      </c>
      <c r="B1056" s="44" t="s">
        <v>668</v>
      </c>
      <c r="C1056" s="43">
        <v>42846</v>
      </c>
      <c r="D1056" s="43" t="s">
        <v>1899</v>
      </c>
      <c r="E1056" s="43">
        <v>1952</v>
      </c>
      <c r="F1056" s="43" t="s">
        <v>2131</v>
      </c>
      <c r="G1056" s="56" t="s">
        <v>2098</v>
      </c>
      <c r="H1056" s="43">
        <v>2</v>
      </c>
      <c r="I1056" s="43">
        <v>1</v>
      </c>
      <c r="J1056" s="43" t="s">
        <v>2131</v>
      </c>
      <c r="K1056" s="45">
        <v>551.4</v>
      </c>
      <c r="L1056" s="45">
        <v>367.6</v>
      </c>
      <c r="M1056" s="517">
        <f>VLOOKUP(C1056,'Раздел 2'!D:Q,14,0)</f>
        <v>851499.21000000008</v>
      </c>
      <c r="N1056" s="45">
        <f t="shared" si="118"/>
        <v>851499.21000000008</v>
      </c>
      <c r="O1056" s="45">
        <v>0</v>
      </c>
      <c r="P1056" s="45">
        <v>0</v>
      </c>
      <c r="Q1056" s="45">
        <v>0</v>
      </c>
      <c r="R1056" s="57">
        <v>44927</v>
      </c>
      <c r="S1056" s="57">
        <v>45291</v>
      </c>
      <c r="U1056" s="143"/>
    </row>
    <row r="1057" spans="1:21" ht="20.3" x14ac:dyDescent="0.35">
      <c r="A1057" s="43">
        <f t="shared" si="119"/>
        <v>958</v>
      </c>
      <c r="B1057" s="44" t="s">
        <v>669</v>
      </c>
      <c r="C1057" s="43">
        <v>42850</v>
      </c>
      <c r="D1057" s="43" t="s">
        <v>1899</v>
      </c>
      <c r="E1057" s="43">
        <v>1935</v>
      </c>
      <c r="F1057" s="43" t="s">
        <v>2131</v>
      </c>
      <c r="G1057" s="56" t="s">
        <v>2103</v>
      </c>
      <c r="H1057" s="43">
        <v>2</v>
      </c>
      <c r="I1057" s="43">
        <v>1</v>
      </c>
      <c r="J1057" s="43" t="s">
        <v>2131</v>
      </c>
      <c r="K1057" s="45">
        <v>651.15</v>
      </c>
      <c r="L1057" s="45">
        <v>434.12</v>
      </c>
      <c r="M1057" s="517">
        <f>VLOOKUP(C1057,'Раздел 2'!D:Q,14,0)</f>
        <v>958669.76</v>
      </c>
      <c r="N1057" s="45">
        <f t="shared" si="118"/>
        <v>958669.76</v>
      </c>
      <c r="O1057" s="45">
        <v>0</v>
      </c>
      <c r="P1057" s="45">
        <v>0</v>
      </c>
      <c r="Q1057" s="45">
        <v>0</v>
      </c>
      <c r="R1057" s="57">
        <v>44927</v>
      </c>
      <c r="S1057" s="57">
        <v>45291</v>
      </c>
      <c r="U1057" s="143"/>
    </row>
    <row r="1058" spans="1:21" ht="20.3" x14ac:dyDescent="0.35">
      <c r="A1058" s="43">
        <f t="shared" si="119"/>
        <v>959</v>
      </c>
      <c r="B1058" s="44" t="s">
        <v>670</v>
      </c>
      <c r="C1058" s="43">
        <v>42851</v>
      </c>
      <c r="D1058" s="43" t="s">
        <v>1899</v>
      </c>
      <c r="E1058" s="43">
        <v>1956</v>
      </c>
      <c r="F1058" s="43" t="s">
        <v>2131</v>
      </c>
      <c r="G1058" s="56" t="s">
        <v>2098</v>
      </c>
      <c r="H1058" s="43">
        <v>2</v>
      </c>
      <c r="I1058" s="43">
        <v>1</v>
      </c>
      <c r="J1058" s="43" t="s">
        <v>2131</v>
      </c>
      <c r="K1058" s="45">
        <v>744.3</v>
      </c>
      <c r="L1058" s="45">
        <v>496.2</v>
      </c>
      <c r="M1058" s="517">
        <f>VLOOKUP(C1058,'Раздел 2'!D:Q,14,0)</f>
        <v>1129690.6000000001</v>
      </c>
      <c r="N1058" s="45">
        <f t="shared" si="118"/>
        <v>1129690.6000000001</v>
      </c>
      <c r="O1058" s="45">
        <v>0</v>
      </c>
      <c r="P1058" s="45">
        <v>0</v>
      </c>
      <c r="Q1058" s="45">
        <v>0</v>
      </c>
      <c r="R1058" s="57">
        <v>44927</v>
      </c>
      <c r="S1058" s="57">
        <v>45291</v>
      </c>
      <c r="U1058" s="143"/>
    </row>
    <row r="1059" spans="1:21" ht="20.3" x14ac:dyDescent="0.35">
      <c r="A1059" s="43">
        <f t="shared" si="119"/>
        <v>960</v>
      </c>
      <c r="B1059" s="44" t="s">
        <v>671</v>
      </c>
      <c r="C1059" s="43">
        <v>42636</v>
      </c>
      <c r="D1059" s="43" t="s">
        <v>1899</v>
      </c>
      <c r="E1059" s="43">
        <v>1979</v>
      </c>
      <c r="F1059" s="43" t="s">
        <v>2131</v>
      </c>
      <c r="G1059" s="56" t="s">
        <v>2097</v>
      </c>
      <c r="H1059" s="43">
        <v>5</v>
      </c>
      <c r="I1059" s="43">
        <v>4</v>
      </c>
      <c r="J1059" s="43" t="s">
        <v>2131</v>
      </c>
      <c r="K1059" s="45">
        <v>4709.32</v>
      </c>
      <c r="L1059" s="45">
        <v>3363.75</v>
      </c>
      <c r="M1059" s="517">
        <f>VLOOKUP(C1059,'Раздел 2'!D:Q,14,0)</f>
        <v>6103616.9800000004</v>
      </c>
      <c r="N1059" s="45">
        <f t="shared" si="118"/>
        <v>6103616.9800000004</v>
      </c>
      <c r="O1059" s="45">
        <v>0</v>
      </c>
      <c r="P1059" s="45">
        <v>0</v>
      </c>
      <c r="Q1059" s="45">
        <v>0</v>
      </c>
      <c r="R1059" s="57">
        <v>44927</v>
      </c>
      <c r="S1059" s="57">
        <v>45291</v>
      </c>
      <c r="U1059" s="143"/>
    </row>
    <row r="1060" spans="1:21" ht="20.3" x14ac:dyDescent="0.35">
      <c r="A1060" s="43">
        <f t="shared" si="119"/>
        <v>961</v>
      </c>
      <c r="B1060" s="44" t="s">
        <v>672</v>
      </c>
      <c r="C1060" s="43">
        <v>42876</v>
      </c>
      <c r="D1060" s="43" t="s">
        <v>1899</v>
      </c>
      <c r="E1060" s="43">
        <v>1962</v>
      </c>
      <c r="F1060" s="43" t="s">
        <v>2131</v>
      </c>
      <c r="G1060" s="56" t="s">
        <v>2098</v>
      </c>
      <c r="H1060" s="43">
        <v>3</v>
      </c>
      <c r="I1060" s="43">
        <v>2</v>
      </c>
      <c r="J1060" s="43" t="s">
        <v>2131</v>
      </c>
      <c r="K1060" s="45">
        <v>1613.33</v>
      </c>
      <c r="L1060" s="45">
        <v>963.70999999999992</v>
      </c>
      <c r="M1060" s="517">
        <f>VLOOKUP(C1060,'Раздел 2'!D:Q,14,0)</f>
        <v>2544785.04</v>
      </c>
      <c r="N1060" s="45">
        <f t="shared" si="118"/>
        <v>2544785.04</v>
      </c>
      <c r="O1060" s="45">
        <v>0</v>
      </c>
      <c r="P1060" s="45">
        <v>0</v>
      </c>
      <c r="Q1060" s="45">
        <v>0</v>
      </c>
      <c r="R1060" s="57">
        <v>44927</v>
      </c>
      <c r="S1060" s="57">
        <v>45291</v>
      </c>
      <c r="U1060" s="143"/>
    </row>
    <row r="1061" spans="1:21" ht="20.3" x14ac:dyDescent="0.35">
      <c r="A1061" s="43">
        <f t="shared" si="119"/>
        <v>962</v>
      </c>
      <c r="B1061" s="44" t="s">
        <v>673</v>
      </c>
      <c r="C1061" s="43">
        <v>42933</v>
      </c>
      <c r="D1061" s="43" t="s">
        <v>1899</v>
      </c>
      <c r="E1061" s="43">
        <v>1984</v>
      </c>
      <c r="F1061" s="43" t="s">
        <v>2131</v>
      </c>
      <c r="G1061" s="56" t="s">
        <v>2097</v>
      </c>
      <c r="H1061" s="43">
        <v>5</v>
      </c>
      <c r="I1061" s="43">
        <v>6</v>
      </c>
      <c r="J1061" s="43" t="s">
        <v>2131</v>
      </c>
      <c r="K1061" s="45">
        <v>7691.6</v>
      </c>
      <c r="L1061" s="45">
        <v>6118.1</v>
      </c>
      <c r="M1061" s="517">
        <f>VLOOKUP(C1061,'Раздел 2'!D:Q,14,0)</f>
        <v>13782640.75</v>
      </c>
      <c r="N1061" s="45">
        <f>M1061</f>
        <v>13782640.75</v>
      </c>
      <c r="O1061" s="45">
        <v>0</v>
      </c>
      <c r="P1061" s="45">
        <v>0</v>
      </c>
      <c r="Q1061" s="45">
        <v>0</v>
      </c>
      <c r="R1061" s="57">
        <v>44927</v>
      </c>
      <c r="S1061" s="57">
        <v>45291</v>
      </c>
      <c r="U1061" s="143"/>
    </row>
    <row r="1062" spans="1:21" ht="20.3" x14ac:dyDescent="0.35">
      <c r="A1062" s="43">
        <f t="shared" si="119"/>
        <v>963</v>
      </c>
      <c r="B1062" s="44" t="s">
        <v>674</v>
      </c>
      <c r="C1062" s="43">
        <v>42936</v>
      </c>
      <c r="D1062" s="43" t="s">
        <v>1899</v>
      </c>
      <c r="E1062" s="43">
        <v>1987</v>
      </c>
      <c r="F1062" s="43" t="s">
        <v>2131</v>
      </c>
      <c r="G1062" s="56" t="s">
        <v>2097</v>
      </c>
      <c r="H1062" s="43">
        <v>5</v>
      </c>
      <c r="I1062" s="43">
        <v>3</v>
      </c>
      <c r="J1062" s="43" t="s">
        <v>2131</v>
      </c>
      <c r="K1062" s="45">
        <v>4023.32</v>
      </c>
      <c r="L1062" s="45">
        <v>3525.9</v>
      </c>
      <c r="M1062" s="517">
        <f>VLOOKUP(C1062,'Раздел 2'!D:Q,14,0)</f>
        <v>5621563.6800000006</v>
      </c>
      <c r="N1062" s="45">
        <f>M1062</f>
        <v>5621563.6800000006</v>
      </c>
      <c r="O1062" s="45">
        <v>0</v>
      </c>
      <c r="P1062" s="45">
        <v>0</v>
      </c>
      <c r="Q1062" s="45">
        <v>0</v>
      </c>
      <c r="R1062" s="57">
        <v>44927</v>
      </c>
      <c r="S1062" s="57">
        <v>45291</v>
      </c>
      <c r="U1062" s="143"/>
    </row>
    <row r="1063" spans="1:21" ht="20.3" x14ac:dyDescent="0.35">
      <c r="A1063" s="43">
        <f t="shared" si="119"/>
        <v>964</v>
      </c>
      <c r="B1063" s="44" t="s">
        <v>3096</v>
      </c>
      <c r="C1063" s="43">
        <v>42800</v>
      </c>
      <c r="D1063" s="43" t="s">
        <v>1899</v>
      </c>
      <c r="E1063" s="43">
        <v>1982</v>
      </c>
      <c r="F1063" s="43" t="s">
        <v>2131</v>
      </c>
      <c r="G1063" s="56" t="s">
        <v>2098</v>
      </c>
      <c r="H1063" s="43">
        <v>5</v>
      </c>
      <c r="I1063" s="43">
        <v>3</v>
      </c>
      <c r="J1063" s="43" t="s">
        <v>2131</v>
      </c>
      <c r="K1063" s="45">
        <v>4695.46</v>
      </c>
      <c r="L1063" s="45">
        <v>3353.9</v>
      </c>
      <c r="M1063" s="517">
        <f>VLOOKUP(C1063,'Раздел 2'!D:Q,14,0)</f>
        <v>2170660.7599999998</v>
      </c>
      <c r="N1063" s="45">
        <f>M1063</f>
        <v>2170660.7599999998</v>
      </c>
      <c r="O1063" s="45">
        <v>0</v>
      </c>
      <c r="P1063" s="45">
        <v>0</v>
      </c>
      <c r="Q1063" s="45">
        <v>0</v>
      </c>
      <c r="R1063" s="57">
        <v>44927</v>
      </c>
      <c r="S1063" s="57">
        <v>45291</v>
      </c>
      <c r="U1063" s="143"/>
    </row>
    <row r="1064" spans="1:21" ht="20.3" x14ac:dyDescent="0.3">
      <c r="A1064" s="46" t="s">
        <v>22</v>
      </c>
      <c r="B1064" s="46"/>
      <c r="C1064" s="403" t="s">
        <v>172</v>
      </c>
      <c r="D1064" s="403" t="s">
        <v>172</v>
      </c>
      <c r="E1064" s="403" t="s">
        <v>172</v>
      </c>
      <c r="F1064" s="403" t="s">
        <v>172</v>
      </c>
      <c r="G1064" s="403" t="s">
        <v>172</v>
      </c>
      <c r="H1064" s="403" t="s">
        <v>172</v>
      </c>
      <c r="I1064" s="403" t="s">
        <v>172</v>
      </c>
      <c r="J1064" s="49">
        <f t="shared" ref="J1064:Q1064" si="120">SUM(J1049:J1063)</f>
        <v>0</v>
      </c>
      <c r="K1064" s="49">
        <f t="shared" si="120"/>
        <v>62890.57</v>
      </c>
      <c r="L1064" s="49">
        <f t="shared" si="120"/>
        <v>46370.87</v>
      </c>
      <c r="M1064" s="518">
        <f t="shared" si="120"/>
        <v>88482275.570000008</v>
      </c>
      <c r="N1064" s="49">
        <f t="shared" si="120"/>
        <v>88482275.570000008</v>
      </c>
      <c r="O1064" s="49">
        <f t="shared" si="120"/>
        <v>0</v>
      </c>
      <c r="P1064" s="49">
        <f t="shared" si="120"/>
        <v>0</v>
      </c>
      <c r="Q1064" s="49">
        <f t="shared" si="120"/>
        <v>0</v>
      </c>
      <c r="R1064" s="403" t="s">
        <v>172</v>
      </c>
      <c r="S1064" s="403" t="s">
        <v>172</v>
      </c>
      <c r="U1064" s="143"/>
    </row>
    <row r="1065" spans="1:21" ht="19.649999999999999" x14ac:dyDescent="0.3">
      <c r="A1065" s="53" t="s">
        <v>34</v>
      </c>
      <c r="B1065" s="53"/>
      <c r="C1065" s="403" t="s">
        <v>172</v>
      </c>
      <c r="D1065" s="403" t="s">
        <v>172</v>
      </c>
      <c r="E1065" s="403" t="s">
        <v>172</v>
      </c>
      <c r="F1065" s="403" t="s">
        <v>172</v>
      </c>
      <c r="G1065" s="403" t="s">
        <v>172</v>
      </c>
      <c r="H1065" s="403" t="s">
        <v>172</v>
      </c>
      <c r="I1065" s="403" t="s">
        <v>172</v>
      </c>
      <c r="J1065" s="49">
        <f>SUM(J1064)</f>
        <v>0</v>
      </c>
      <c r="K1065" s="49">
        <f t="shared" ref="K1065:Q1065" si="121">SUM(K1064)</f>
        <v>62890.57</v>
      </c>
      <c r="L1065" s="49">
        <f t="shared" si="121"/>
        <v>46370.87</v>
      </c>
      <c r="M1065" s="518">
        <f t="shared" si="121"/>
        <v>88482275.570000008</v>
      </c>
      <c r="N1065" s="49">
        <f t="shared" si="121"/>
        <v>88482275.570000008</v>
      </c>
      <c r="O1065" s="49">
        <f t="shared" si="121"/>
        <v>0</v>
      </c>
      <c r="P1065" s="49">
        <f t="shared" si="121"/>
        <v>0</v>
      </c>
      <c r="Q1065" s="49">
        <f t="shared" si="121"/>
        <v>0</v>
      </c>
      <c r="R1065" s="403" t="s">
        <v>172</v>
      </c>
      <c r="S1065" s="403" t="s">
        <v>172</v>
      </c>
      <c r="U1065" s="143"/>
    </row>
    <row r="1066" spans="1:21" ht="19.649999999999999" x14ac:dyDescent="0.3">
      <c r="A1066" s="527" t="s">
        <v>2925</v>
      </c>
      <c r="B1066" s="527"/>
      <c r="C1066" s="527"/>
      <c r="D1066" s="527"/>
      <c r="E1066" s="527"/>
      <c r="F1066" s="527"/>
      <c r="G1066" s="527"/>
      <c r="H1066" s="527"/>
      <c r="I1066" s="527"/>
      <c r="J1066" s="527"/>
      <c r="K1066" s="527"/>
      <c r="L1066" s="527"/>
      <c r="M1066" s="527"/>
      <c r="N1066" s="527"/>
      <c r="O1066" s="527"/>
      <c r="P1066" s="527"/>
      <c r="Q1066" s="527"/>
      <c r="R1066" s="527"/>
      <c r="S1066" s="527"/>
      <c r="U1066" s="143"/>
    </row>
    <row r="1067" spans="1:21" ht="19.649999999999999" x14ac:dyDescent="0.3">
      <c r="A1067" s="527" t="s">
        <v>3069</v>
      </c>
      <c r="B1067" s="527"/>
      <c r="C1067" s="527"/>
      <c r="D1067" s="527"/>
      <c r="E1067" s="527"/>
      <c r="F1067" s="527"/>
      <c r="G1067" s="527"/>
      <c r="H1067" s="527"/>
      <c r="I1067" s="527"/>
      <c r="J1067" s="527"/>
      <c r="K1067" s="527"/>
      <c r="L1067" s="527"/>
      <c r="M1067" s="527"/>
      <c r="N1067" s="527"/>
      <c r="O1067" s="527"/>
      <c r="P1067" s="527"/>
      <c r="Q1067" s="527"/>
      <c r="R1067" s="527"/>
      <c r="S1067" s="527"/>
      <c r="U1067" s="143"/>
    </row>
    <row r="1068" spans="1:21" ht="20.3" x14ac:dyDescent="0.35">
      <c r="A1068" s="43">
        <f>A1063+1</f>
        <v>965</v>
      </c>
      <c r="B1068" s="47" t="s">
        <v>3068</v>
      </c>
      <c r="C1068" s="43">
        <v>43117</v>
      </c>
      <c r="D1068" s="43" t="s">
        <v>1899</v>
      </c>
      <c r="E1068" s="43">
        <v>1963</v>
      </c>
      <c r="F1068" s="43" t="s">
        <v>2131</v>
      </c>
      <c r="G1068" s="56" t="s">
        <v>2098</v>
      </c>
      <c r="H1068" s="43">
        <v>3</v>
      </c>
      <c r="I1068" s="43">
        <v>2</v>
      </c>
      <c r="J1068" s="43" t="s">
        <v>2131</v>
      </c>
      <c r="K1068" s="45">
        <v>1727.3</v>
      </c>
      <c r="L1068" s="45">
        <v>953.5</v>
      </c>
      <c r="M1068" s="517">
        <f>VLOOKUP(C1068,'Раздел 2'!D1061:Q1106,14,0)</f>
        <v>106361.52</v>
      </c>
      <c r="N1068" s="45">
        <v>106361.52</v>
      </c>
      <c r="O1068" s="45">
        <v>0</v>
      </c>
      <c r="P1068" s="45">
        <v>0</v>
      </c>
      <c r="Q1068" s="45">
        <v>0</v>
      </c>
      <c r="R1068" s="57">
        <v>44927</v>
      </c>
      <c r="S1068" s="57">
        <v>45291</v>
      </c>
      <c r="U1068" s="143"/>
    </row>
    <row r="1069" spans="1:21" ht="20.3" x14ac:dyDescent="0.35">
      <c r="A1069" s="43">
        <f>A1068+1</f>
        <v>966</v>
      </c>
      <c r="B1069" s="47" t="s">
        <v>3110</v>
      </c>
      <c r="C1069" s="43">
        <v>43118</v>
      </c>
      <c r="D1069" s="43" t="s">
        <v>1899</v>
      </c>
      <c r="E1069" s="43">
        <v>1963</v>
      </c>
      <c r="F1069" s="43" t="s">
        <v>2131</v>
      </c>
      <c r="G1069" s="56" t="s">
        <v>2098</v>
      </c>
      <c r="H1069" s="43">
        <v>3</v>
      </c>
      <c r="I1069" s="43">
        <v>2</v>
      </c>
      <c r="J1069" s="43" t="s">
        <v>2131</v>
      </c>
      <c r="K1069" s="45">
        <v>1658.3</v>
      </c>
      <c r="L1069" s="45">
        <v>948.7</v>
      </c>
      <c r="M1069" s="517">
        <f>VLOOKUP(C1069,'Раздел 2'!D1062:Q1107,14,0)</f>
        <v>124223.76</v>
      </c>
      <c r="N1069" s="45">
        <f t="shared" ref="N1069:N1077" si="122">M1069</f>
        <v>124223.76</v>
      </c>
      <c r="O1069" s="45">
        <v>0</v>
      </c>
      <c r="P1069" s="45">
        <v>0</v>
      </c>
      <c r="Q1069" s="45">
        <v>0</v>
      </c>
      <c r="R1069" s="57">
        <v>44927</v>
      </c>
      <c r="S1069" s="57">
        <v>45291</v>
      </c>
      <c r="U1069" s="143"/>
    </row>
    <row r="1070" spans="1:21" ht="20.3" x14ac:dyDescent="0.35">
      <c r="A1070" s="43">
        <f t="shared" ref="A1070:A1113" si="123">A1069+1</f>
        <v>967</v>
      </c>
      <c r="B1070" s="47" t="s">
        <v>3111</v>
      </c>
      <c r="C1070" s="43">
        <v>43119</v>
      </c>
      <c r="D1070" s="43" t="s">
        <v>1899</v>
      </c>
      <c r="E1070" s="43">
        <v>1964</v>
      </c>
      <c r="F1070" s="43" t="s">
        <v>2131</v>
      </c>
      <c r="G1070" s="56" t="s">
        <v>2098</v>
      </c>
      <c r="H1070" s="43">
        <v>3</v>
      </c>
      <c r="I1070" s="43">
        <v>3</v>
      </c>
      <c r="J1070" s="43" t="s">
        <v>2131</v>
      </c>
      <c r="K1070" s="45">
        <v>2665.7</v>
      </c>
      <c r="L1070" s="45">
        <v>1489.5</v>
      </c>
      <c r="M1070" s="517">
        <f>VLOOKUP(C1070,'Раздел 2'!D1063:Q1108,14,0)</f>
        <v>185272.98</v>
      </c>
      <c r="N1070" s="45">
        <f t="shared" si="122"/>
        <v>185272.98</v>
      </c>
      <c r="O1070" s="45">
        <v>0</v>
      </c>
      <c r="P1070" s="45">
        <v>0</v>
      </c>
      <c r="Q1070" s="45">
        <v>0</v>
      </c>
      <c r="R1070" s="57">
        <v>44927</v>
      </c>
      <c r="S1070" s="57">
        <v>45291</v>
      </c>
      <c r="U1070" s="143"/>
    </row>
    <row r="1071" spans="1:21" ht="20.3" x14ac:dyDescent="0.35">
      <c r="A1071" s="43">
        <f t="shared" si="123"/>
        <v>968</v>
      </c>
      <c r="B1071" s="47" t="s">
        <v>3112</v>
      </c>
      <c r="C1071" s="43">
        <v>43057</v>
      </c>
      <c r="D1071" s="43" t="s">
        <v>1899</v>
      </c>
      <c r="E1071" s="43">
        <v>1965</v>
      </c>
      <c r="F1071" s="43" t="s">
        <v>2131</v>
      </c>
      <c r="G1071" s="56" t="s">
        <v>2103</v>
      </c>
      <c r="H1071" s="43">
        <v>2</v>
      </c>
      <c r="I1071" s="43">
        <v>3</v>
      </c>
      <c r="J1071" s="43" t="s">
        <v>2131</v>
      </c>
      <c r="K1071" s="45">
        <v>1769.5</v>
      </c>
      <c r="L1071" s="45">
        <v>777.9</v>
      </c>
      <c r="M1071" s="517">
        <f>VLOOKUP(C1071,'Раздел 2'!D1064:Q1109,14,0)</f>
        <v>127865.46</v>
      </c>
      <c r="N1071" s="45">
        <f t="shared" si="122"/>
        <v>127865.46</v>
      </c>
      <c r="O1071" s="45">
        <v>0</v>
      </c>
      <c r="P1071" s="45">
        <v>0</v>
      </c>
      <c r="Q1071" s="45">
        <v>0</v>
      </c>
      <c r="R1071" s="57">
        <v>44927</v>
      </c>
      <c r="S1071" s="57">
        <v>45291</v>
      </c>
      <c r="U1071" s="143"/>
    </row>
    <row r="1072" spans="1:21" ht="20.3" x14ac:dyDescent="0.35">
      <c r="A1072" s="43">
        <f t="shared" si="123"/>
        <v>969</v>
      </c>
      <c r="B1072" s="47" t="s">
        <v>3113</v>
      </c>
      <c r="C1072" s="43">
        <v>43067</v>
      </c>
      <c r="D1072" s="43" t="s">
        <v>1899</v>
      </c>
      <c r="E1072" s="43">
        <v>1970</v>
      </c>
      <c r="F1072" s="43" t="s">
        <v>2131</v>
      </c>
      <c r="G1072" s="56" t="s">
        <v>2097</v>
      </c>
      <c r="H1072" s="43">
        <v>3</v>
      </c>
      <c r="I1072" s="43">
        <v>3</v>
      </c>
      <c r="J1072" s="43" t="s">
        <v>2131</v>
      </c>
      <c r="K1072" s="45">
        <v>2774.7</v>
      </c>
      <c r="L1072" s="45">
        <v>1519.7</v>
      </c>
      <c r="M1072" s="517">
        <f>VLOOKUP(C1072,'Раздел 2'!D1065:Q1110,14,0)</f>
        <v>167351.04000000001</v>
      </c>
      <c r="N1072" s="45">
        <f t="shared" si="122"/>
        <v>167351.04000000001</v>
      </c>
      <c r="O1072" s="45">
        <v>0</v>
      </c>
      <c r="P1072" s="45">
        <v>0</v>
      </c>
      <c r="Q1072" s="45">
        <v>0</v>
      </c>
      <c r="R1072" s="57">
        <v>44927</v>
      </c>
      <c r="S1072" s="57">
        <v>45291</v>
      </c>
      <c r="U1072" s="143"/>
    </row>
    <row r="1073" spans="1:21" ht="20.3" x14ac:dyDescent="0.35">
      <c r="A1073" s="43">
        <f t="shared" si="123"/>
        <v>970</v>
      </c>
      <c r="B1073" s="47" t="s">
        <v>3118</v>
      </c>
      <c r="C1073" s="43">
        <v>43073</v>
      </c>
      <c r="D1073" s="43" t="s">
        <v>1899</v>
      </c>
      <c r="E1073" s="43">
        <v>1966</v>
      </c>
      <c r="F1073" s="43" t="s">
        <v>2131</v>
      </c>
      <c r="G1073" s="56" t="s">
        <v>2103</v>
      </c>
      <c r="H1073" s="43">
        <v>2</v>
      </c>
      <c r="I1073" s="43">
        <v>3</v>
      </c>
      <c r="J1073" s="43" t="s">
        <v>2131</v>
      </c>
      <c r="K1073" s="45">
        <v>1730.3</v>
      </c>
      <c r="L1073" s="45">
        <v>773.1</v>
      </c>
      <c r="M1073" s="517">
        <f>VLOOKUP(C1073,'Раздел 2'!D1066:Q1111,14,0)</f>
        <v>124032.72</v>
      </c>
      <c r="N1073" s="45">
        <f t="shared" si="122"/>
        <v>124032.72</v>
      </c>
      <c r="O1073" s="45">
        <v>0</v>
      </c>
      <c r="P1073" s="45">
        <v>0</v>
      </c>
      <c r="Q1073" s="45">
        <v>0</v>
      </c>
      <c r="R1073" s="57">
        <v>44927</v>
      </c>
      <c r="S1073" s="57">
        <v>45291</v>
      </c>
      <c r="U1073" s="143"/>
    </row>
    <row r="1074" spans="1:21" ht="20.3" x14ac:dyDescent="0.35">
      <c r="A1074" s="43">
        <f t="shared" si="123"/>
        <v>971</v>
      </c>
      <c r="B1074" s="47" t="s">
        <v>3114</v>
      </c>
      <c r="C1074" s="43">
        <v>43087</v>
      </c>
      <c r="D1074" s="43" t="s">
        <v>1899</v>
      </c>
      <c r="E1074" s="43">
        <v>1965</v>
      </c>
      <c r="F1074" s="43" t="s">
        <v>2131</v>
      </c>
      <c r="G1074" s="56" t="s">
        <v>2103</v>
      </c>
      <c r="H1074" s="43">
        <v>2</v>
      </c>
      <c r="I1074" s="43">
        <v>3</v>
      </c>
      <c r="J1074" s="43" t="s">
        <v>2131</v>
      </c>
      <c r="K1074" s="45">
        <v>1740.2</v>
      </c>
      <c r="L1074" s="45">
        <v>771.4</v>
      </c>
      <c r="M1074" s="517">
        <f>VLOOKUP(C1074,'Раздел 2'!D1067:Q1112,14,0)</f>
        <v>124032.72</v>
      </c>
      <c r="N1074" s="45">
        <f t="shared" si="122"/>
        <v>124032.72</v>
      </c>
      <c r="O1074" s="45">
        <v>0</v>
      </c>
      <c r="P1074" s="45">
        <v>0</v>
      </c>
      <c r="Q1074" s="45">
        <v>0</v>
      </c>
      <c r="R1074" s="57">
        <v>44927</v>
      </c>
      <c r="S1074" s="57">
        <v>45291</v>
      </c>
      <c r="U1074" s="143"/>
    </row>
    <row r="1075" spans="1:21" ht="20.3" x14ac:dyDescent="0.35">
      <c r="A1075" s="43">
        <f t="shared" si="123"/>
        <v>972</v>
      </c>
      <c r="B1075" s="47" t="s">
        <v>3117</v>
      </c>
      <c r="C1075" s="43">
        <v>43114</v>
      </c>
      <c r="D1075" s="43" t="s">
        <v>1899</v>
      </c>
      <c r="E1075" s="43">
        <v>1964</v>
      </c>
      <c r="F1075" s="43" t="s">
        <v>2131</v>
      </c>
      <c r="G1075" s="56" t="s">
        <v>2098</v>
      </c>
      <c r="H1075" s="43">
        <v>3</v>
      </c>
      <c r="I1075" s="43">
        <v>2</v>
      </c>
      <c r="J1075" s="43" t="s">
        <v>2131</v>
      </c>
      <c r="K1075" s="45">
        <v>1845.3</v>
      </c>
      <c r="L1075" s="45">
        <v>933.3</v>
      </c>
      <c r="M1075" s="517">
        <f>VLOOKUP(C1075,'Раздел 2'!D1068:Q1113,14,0)</f>
        <v>119614.92</v>
      </c>
      <c r="N1075" s="45">
        <f t="shared" si="122"/>
        <v>119614.92</v>
      </c>
      <c r="O1075" s="45">
        <v>0</v>
      </c>
      <c r="P1075" s="45">
        <v>0</v>
      </c>
      <c r="Q1075" s="45">
        <v>0</v>
      </c>
      <c r="R1075" s="57">
        <v>44927</v>
      </c>
      <c r="S1075" s="57">
        <v>45291</v>
      </c>
      <c r="U1075" s="143"/>
    </row>
    <row r="1076" spans="1:21" ht="20.3" x14ac:dyDescent="0.35">
      <c r="A1076" s="43">
        <f t="shared" si="123"/>
        <v>973</v>
      </c>
      <c r="B1076" s="47" t="s">
        <v>3115</v>
      </c>
      <c r="C1076" s="43">
        <v>43115</v>
      </c>
      <c r="D1076" s="43" t="s">
        <v>1899</v>
      </c>
      <c r="E1076" s="43">
        <v>1963</v>
      </c>
      <c r="F1076" s="43" t="s">
        <v>2131</v>
      </c>
      <c r="G1076" s="56" t="s">
        <v>2098</v>
      </c>
      <c r="H1076" s="43">
        <v>3</v>
      </c>
      <c r="I1076" s="43">
        <v>2</v>
      </c>
      <c r="J1076" s="43" t="s">
        <v>2131</v>
      </c>
      <c r="K1076" s="45">
        <v>1699.9</v>
      </c>
      <c r="L1076" s="45">
        <v>939.3</v>
      </c>
      <c r="M1076" s="517">
        <f>VLOOKUP(C1076,'Раздел 2'!D1069:Q1114,14,0)</f>
        <v>124152.12</v>
      </c>
      <c r="N1076" s="45">
        <f t="shared" si="122"/>
        <v>124152.12</v>
      </c>
      <c r="O1076" s="45">
        <v>0</v>
      </c>
      <c r="P1076" s="45">
        <v>0</v>
      </c>
      <c r="Q1076" s="45">
        <v>0</v>
      </c>
      <c r="R1076" s="57">
        <v>44927</v>
      </c>
      <c r="S1076" s="57">
        <v>45291</v>
      </c>
      <c r="U1076" s="143"/>
    </row>
    <row r="1077" spans="1:21" ht="20.3" x14ac:dyDescent="0.35">
      <c r="A1077" s="43">
        <f t="shared" si="123"/>
        <v>974</v>
      </c>
      <c r="B1077" s="47" t="s">
        <v>3116</v>
      </c>
      <c r="C1077" s="43">
        <v>43083</v>
      </c>
      <c r="D1077" s="43" t="s">
        <v>1899</v>
      </c>
      <c r="E1077" s="43">
        <v>1966</v>
      </c>
      <c r="F1077" s="43" t="s">
        <v>2131</v>
      </c>
      <c r="G1077" s="56" t="s">
        <v>2103</v>
      </c>
      <c r="H1077" s="43">
        <v>2</v>
      </c>
      <c r="I1077" s="43">
        <v>3</v>
      </c>
      <c r="J1077" s="43" t="s">
        <v>2131</v>
      </c>
      <c r="K1077" s="45">
        <v>1733.8</v>
      </c>
      <c r="L1077" s="45">
        <v>776.6</v>
      </c>
      <c r="M1077" s="517">
        <f>VLOOKUP(C1077,'Раздел 2'!D1070:Q1115,14,0)</f>
        <v>116474.7</v>
      </c>
      <c r="N1077" s="45">
        <f t="shared" si="122"/>
        <v>116474.7</v>
      </c>
      <c r="O1077" s="45">
        <v>0</v>
      </c>
      <c r="P1077" s="45">
        <v>0</v>
      </c>
      <c r="Q1077" s="45">
        <v>0</v>
      </c>
      <c r="R1077" s="57">
        <v>44927</v>
      </c>
      <c r="S1077" s="57">
        <v>45291</v>
      </c>
      <c r="U1077" s="143"/>
    </row>
    <row r="1078" spans="1:21" ht="20.3" x14ac:dyDescent="0.35">
      <c r="A1078" s="43">
        <f t="shared" si="123"/>
        <v>975</v>
      </c>
      <c r="B1078" s="47" t="s">
        <v>1114</v>
      </c>
      <c r="C1078" s="43">
        <v>43075</v>
      </c>
      <c r="D1078" s="43" t="s">
        <v>1899</v>
      </c>
      <c r="E1078" s="43">
        <v>1966</v>
      </c>
      <c r="F1078" s="43" t="s">
        <v>2131</v>
      </c>
      <c r="G1078" s="56" t="s">
        <v>2103</v>
      </c>
      <c r="H1078" s="43">
        <v>2</v>
      </c>
      <c r="I1078" s="43">
        <v>3</v>
      </c>
      <c r="J1078" s="43" t="s">
        <v>2131</v>
      </c>
      <c r="K1078" s="45">
        <v>1734</v>
      </c>
      <c r="L1078" s="45">
        <v>780.5</v>
      </c>
      <c r="M1078" s="517">
        <f>VLOOKUP(C1078,'Раздел 2'!D1071:Q1116,14,0)</f>
        <v>122814.84</v>
      </c>
      <c r="N1078" s="45">
        <f>M1078</f>
        <v>122814.84</v>
      </c>
      <c r="O1078" s="45">
        <v>0</v>
      </c>
      <c r="P1078" s="45">
        <v>0</v>
      </c>
      <c r="Q1078" s="45">
        <v>0</v>
      </c>
      <c r="R1078" s="57">
        <v>44927</v>
      </c>
      <c r="S1078" s="57">
        <v>45291</v>
      </c>
      <c r="U1078" s="143"/>
    </row>
    <row r="1079" spans="1:21" ht="20.3" x14ac:dyDescent="0.35">
      <c r="A1079" s="43">
        <f t="shared" si="123"/>
        <v>976</v>
      </c>
      <c r="B1079" s="47" t="s">
        <v>3138</v>
      </c>
      <c r="C1079" s="43">
        <v>43149</v>
      </c>
      <c r="D1079" s="43" t="s">
        <v>1899</v>
      </c>
      <c r="E1079" s="43">
        <v>1974</v>
      </c>
      <c r="F1079" s="43" t="s">
        <v>2131</v>
      </c>
      <c r="G1079" s="56" t="s">
        <v>2097</v>
      </c>
      <c r="H1079" s="43">
        <v>3</v>
      </c>
      <c r="I1079" s="43">
        <v>3</v>
      </c>
      <c r="J1079" s="43" t="s">
        <v>2131</v>
      </c>
      <c r="K1079" s="45">
        <v>2762.2</v>
      </c>
      <c r="L1079" s="45">
        <v>1531.5</v>
      </c>
      <c r="M1079" s="517">
        <f>VLOOKUP(C1079,'Раздел 2'!D1072:Q1117,14,0)</f>
        <v>163840.68</v>
      </c>
      <c r="N1079" s="45">
        <f t="shared" ref="N1079:N1113" si="124">M1079</f>
        <v>163840.68</v>
      </c>
      <c r="O1079" s="45">
        <v>0</v>
      </c>
      <c r="P1079" s="45">
        <v>0</v>
      </c>
      <c r="Q1079" s="45">
        <v>0</v>
      </c>
      <c r="R1079" s="57">
        <v>44927</v>
      </c>
      <c r="S1079" s="57">
        <v>45291</v>
      </c>
      <c r="U1079" s="143"/>
    </row>
    <row r="1080" spans="1:21" ht="20.3" x14ac:dyDescent="0.35">
      <c r="A1080" s="43">
        <f t="shared" si="123"/>
        <v>977</v>
      </c>
      <c r="B1080" s="47" t="s">
        <v>3139</v>
      </c>
      <c r="C1080" s="43">
        <v>43153</v>
      </c>
      <c r="D1080" s="43" t="s">
        <v>1899</v>
      </c>
      <c r="E1080" s="43">
        <v>1974</v>
      </c>
      <c r="F1080" s="43" t="s">
        <v>2131</v>
      </c>
      <c r="G1080" s="56" t="s">
        <v>2097</v>
      </c>
      <c r="H1080" s="43">
        <v>3</v>
      </c>
      <c r="I1080" s="43">
        <v>3</v>
      </c>
      <c r="J1080" s="43" t="s">
        <v>2131</v>
      </c>
      <c r="K1080" s="45">
        <v>2752.5</v>
      </c>
      <c r="L1080" s="45">
        <v>1534.8</v>
      </c>
      <c r="M1080" s="517">
        <f>VLOOKUP(C1080,'Раздел 2'!D1073:Q1118,14,0)</f>
        <v>163840.68</v>
      </c>
      <c r="N1080" s="45">
        <f t="shared" si="124"/>
        <v>163840.68</v>
      </c>
      <c r="O1080" s="45">
        <v>0</v>
      </c>
      <c r="P1080" s="45">
        <v>0</v>
      </c>
      <c r="Q1080" s="45">
        <v>0</v>
      </c>
      <c r="R1080" s="57">
        <v>44927</v>
      </c>
      <c r="S1080" s="57">
        <v>45291</v>
      </c>
      <c r="U1080" s="143"/>
    </row>
    <row r="1081" spans="1:21" ht="20.3" x14ac:dyDescent="0.35">
      <c r="A1081" s="43">
        <f t="shared" si="123"/>
        <v>978</v>
      </c>
      <c r="B1081" s="47" t="s">
        <v>3140</v>
      </c>
      <c r="C1081" s="43">
        <v>43157</v>
      </c>
      <c r="D1081" s="43" t="s">
        <v>1899</v>
      </c>
      <c r="E1081" s="43">
        <v>1975</v>
      </c>
      <c r="F1081" s="43" t="s">
        <v>2131</v>
      </c>
      <c r="G1081" s="56" t="s">
        <v>2097</v>
      </c>
      <c r="H1081" s="43">
        <v>3</v>
      </c>
      <c r="I1081" s="43">
        <v>3</v>
      </c>
      <c r="J1081" s="43" t="s">
        <v>2131</v>
      </c>
      <c r="K1081" s="45">
        <v>2705.3</v>
      </c>
      <c r="L1081" s="45">
        <v>1540.1</v>
      </c>
      <c r="M1081" s="517">
        <f>VLOOKUP(C1081,'Раздел 2'!D1074:Q1119,14,0)</f>
        <v>163840.68</v>
      </c>
      <c r="N1081" s="45">
        <f t="shared" si="124"/>
        <v>163840.68</v>
      </c>
      <c r="O1081" s="45">
        <v>0</v>
      </c>
      <c r="P1081" s="45">
        <v>0</v>
      </c>
      <c r="Q1081" s="45">
        <v>0</v>
      </c>
      <c r="R1081" s="57">
        <v>44927</v>
      </c>
      <c r="S1081" s="57">
        <v>45291</v>
      </c>
      <c r="U1081" s="143"/>
    </row>
    <row r="1082" spans="1:21" ht="20.3" x14ac:dyDescent="0.35">
      <c r="A1082" s="43">
        <f t="shared" si="123"/>
        <v>979</v>
      </c>
      <c r="B1082" s="47" t="s">
        <v>3141</v>
      </c>
      <c r="C1082" s="43">
        <v>43165</v>
      </c>
      <c r="D1082" s="43" t="s">
        <v>1899</v>
      </c>
      <c r="E1082" s="43">
        <v>1979</v>
      </c>
      <c r="F1082" s="43" t="s">
        <v>2131</v>
      </c>
      <c r="G1082" s="56" t="s">
        <v>2097</v>
      </c>
      <c r="H1082" s="43">
        <v>5</v>
      </c>
      <c r="I1082" s="43">
        <v>1</v>
      </c>
      <c r="J1082" s="43" t="s">
        <v>2131</v>
      </c>
      <c r="K1082" s="45">
        <v>1867.7</v>
      </c>
      <c r="L1082" s="45">
        <v>1207.8</v>
      </c>
      <c r="M1082" s="517">
        <f>VLOOKUP(C1082,'Раздел 2'!D1075:Q1120,14,0)</f>
        <v>81789</v>
      </c>
      <c r="N1082" s="45">
        <f t="shared" si="124"/>
        <v>81789</v>
      </c>
      <c r="O1082" s="45">
        <v>0</v>
      </c>
      <c r="P1082" s="45">
        <v>0</v>
      </c>
      <c r="Q1082" s="45">
        <v>0</v>
      </c>
      <c r="R1082" s="57">
        <v>44927</v>
      </c>
      <c r="S1082" s="57">
        <v>45291</v>
      </c>
      <c r="U1082" s="143"/>
    </row>
    <row r="1083" spans="1:21" ht="20.3" x14ac:dyDescent="0.35">
      <c r="A1083" s="43">
        <f t="shared" si="123"/>
        <v>980</v>
      </c>
      <c r="B1083" s="47" t="s">
        <v>3142</v>
      </c>
      <c r="C1083" s="43">
        <v>43168</v>
      </c>
      <c r="D1083" s="43" t="s">
        <v>1899</v>
      </c>
      <c r="E1083" s="43">
        <v>1980</v>
      </c>
      <c r="F1083" s="43" t="s">
        <v>2131</v>
      </c>
      <c r="G1083" s="56" t="s">
        <v>2097</v>
      </c>
      <c r="H1083" s="43">
        <v>3</v>
      </c>
      <c r="I1083" s="43">
        <v>4</v>
      </c>
      <c r="J1083" s="43" t="s">
        <v>2131</v>
      </c>
      <c r="K1083" s="45">
        <v>3368.5</v>
      </c>
      <c r="L1083" s="45">
        <v>1820.5</v>
      </c>
      <c r="M1083" s="517">
        <f>VLOOKUP(C1083,'Раздел 2'!D1076:Q1121,14,0)</f>
        <v>200890.5</v>
      </c>
      <c r="N1083" s="45">
        <f t="shared" si="124"/>
        <v>200890.5</v>
      </c>
      <c r="O1083" s="45">
        <v>0</v>
      </c>
      <c r="P1083" s="45">
        <v>0</v>
      </c>
      <c r="Q1083" s="45">
        <v>0</v>
      </c>
      <c r="R1083" s="57">
        <v>44927</v>
      </c>
      <c r="S1083" s="57">
        <v>45291</v>
      </c>
      <c r="U1083" s="143"/>
    </row>
    <row r="1084" spans="1:21" ht="20.3" x14ac:dyDescent="0.35">
      <c r="A1084" s="43">
        <f t="shared" si="123"/>
        <v>981</v>
      </c>
      <c r="B1084" s="47" t="s">
        <v>3143</v>
      </c>
      <c r="C1084" s="43">
        <v>43171</v>
      </c>
      <c r="D1084" s="43" t="s">
        <v>1899</v>
      </c>
      <c r="E1084" s="43">
        <v>1981</v>
      </c>
      <c r="F1084" s="43" t="s">
        <v>2131</v>
      </c>
      <c r="G1084" s="56" t="s">
        <v>2097</v>
      </c>
      <c r="H1084" s="43">
        <v>3</v>
      </c>
      <c r="I1084" s="43">
        <v>4</v>
      </c>
      <c r="J1084" s="43" t="s">
        <v>2131</v>
      </c>
      <c r="K1084" s="45">
        <v>3288.4</v>
      </c>
      <c r="L1084" s="45">
        <v>1841.6</v>
      </c>
      <c r="M1084" s="517">
        <f>VLOOKUP(C1084,'Раздел 2'!D1077:Q1122,14,0)</f>
        <v>200890.5</v>
      </c>
      <c r="N1084" s="45">
        <f t="shared" si="124"/>
        <v>200890.5</v>
      </c>
      <c r="O1084" s="45">
        <v>0</v>
      </c>
      <c r="P1084" s="45">
        <v>0</v>
      </c>
      <c r="Q1084" s="45">
        <v>0</v>
      </c>
      <c r="R1084" s="57">
        <v>44927</v>
      </c>
      <c r="S1084" s="57">
        <v>45291</v>
      </c>
      <c r="U1084" s="143"/>
    </row>
    <row r="1085" spans="1:21" ht="20.3" x14ac:dyDescent="0.35">
      <c r="A1085" s="43">
        <f t="shared" si="123"/>
        <v>982</v>
      </c>
      <c r="B1085" s="47" t="s">
        <v>3144</v>
      </c>
      <c r="C1085" s="43">
        <v>43175</v>
      </c>
      <c r="D1085" s="43" t="s">
        <v>1899</v>
      </c>
      <c r="E1085" s="43">
        <v>1982</v>
      </c>
      <c r="F1085" s="43" t="s">
        <v>2131</v>
      </c>
      <c r="G1085" s="56" t="s">
        <v>2097</v>
      </c>
      <c r="H1085" s="43">
        <v>3</v>
      </c>
      <c r="I1085" s="43">
        <v>5</v>
      </c>
      <c r="J1085" s="43" t="s">
        <v>2131</v>
      </c>
      <c r="K1085" s="45">
        <v>4040.3</v>
      </c>
      <c r="L1085" s="45">
        <v>2277.3000000000002</v>
      </c>
      <c r="M1085" s="517">
        <f>VLOOKUP(C1085,'Раздел 2'!D1078:Q1123,14,0)</f>
        <v>248698.26</v>
      </c>
      <c r="N1085" s="45">
        <f t="shared" si="124"/>
        <v>248698.26</v>
      </c>
      <c r="O1085" s="45">
        <v>0</v>
      </c>
      <c r="P1085" s="45">
        <v>0</v>
      </c>
      <c r="Q1085" s="45">
        <v>0</v>
      </c>
      <c r="R1085" s="57">
        <v>44927</v>
      </c>
      <c r="S1085" s="57">
        <v>45291</v>
      </c>
      <c r="U1085" s="143"/>
    </row>
    <row r="1086" spans="1:21" ht="20.3" x14ac:dyDescent="0.35">
      <c r="A1086" s="43">
        <f t="shared" si="123"/>
        <v>983</v>
      </c>
      <c r="B1086" s="47" t="s">
        <v>3145</v>
      </c>
      <c r="C1086" s="43">
        <v>43178</v>
      </c>
      <c r="D1086" s="43" t="s">
        <v>1899</v>
      </c>
      <c r="E1086" s="43">
        <v>1983</v>
      </c>
      <c r="F1086" s="43" t="s">
        <v>2131</v>
      </c>
      <c r="G1086" s="56" t="s">
        <v>2097</v>
      </c>
      <c r="H1086" s="43">
        <v>3</v>
      </c>
      <c r="I1086" s="43">
        <v>6</v>
      </c>
      <c r="J1086" s="43" t="s">
        <v>2131</v>
      </c>
      <c r="K1086" s="45">
        <v>4866.3999999999996</v>
      </c>
      <c r="L1086" s="45">
        <v>2907.18</v>
      </c>
      <c r="M1086" s="517">
        <f>VLOOKUP(C1086,'Раздел 2'!D1079:Q1124,14,0)</f>
        <v>247993.8</v>
      </c>
      <c r="N1086" s="45">
        <f t="shared" si="124"/>
        <v>247993.8</v>
      </c>
      <c r="O1086" s="45">
        <v>0</v>
      </c>
      <c r="P1086" s="45">
        <v>0</v>
      </c>
      <c r="Q1086" s="45">
        <v>0</v>
      </c>
      <c r="R1086" s="57">
        <v>44927</v>
      </c>
      <c r="S1086" s="57">
        <v>45291</v>
      </c>
      <c r="U1086" s="143"/>
    </row>
    <row r="1087" spans="1:21" ht="20.3" x14ac:dyDescent="0.35">
      <c r="A1087" s="43">
        <f t="shared" si="123"/>
        <v>984</v>
      </c>
      <c r="B1087" s="47" t="s">
        <v>3146</v>
      </c>
      <c r="C1087" s="43">
        <v>43183</v>
      </c>
      <c r="D1087" s="43" t="s">
        <v>1899</v>
      </c>
      <c r="E1087" s="43">
        <v>1986</v>
      </c>
      <c r="F1087" s="43" t="s">
        <v>2131</v>
      </c>
      <c r="G1087" s="56" t="s">
        <v>2097</v>
      </c>
      <c r="H1087" s="43">
        <v>3</v>
      </c>
      <c r="I1087" s="43">
        <v>4</v>
      </c>
      <c r="J1087" s="43" t="s">
        <v>2131</v>
      </c>
      <c r="K1087" s="45">
        <v>3357.3</v>
      </c>
      <c r="L1087" s="45">
        <v>1820.8</v>
      </c>
      <c r="M1087" s="517">
        <f>VLOOKUP(C1087,'Раздел 2'!D1080:Q1125,14,0)</f>
        <v>200890.5</v>
      </c>
      <c r="N1087" s="45">
        <f t="shared" si="124"/>
        <v>200890.5</v>
      </c>
      <c r="O1087" s="45">
        <v>0</v>
      </c>
      <c r="P1087" s="45">
        <v>0</v>
      </c>
      <c r="Q1087" s="45">
        <v>0</v>
      </c>
      <c r="R1087" s="57">
        <v>44927</v>
      </c>
      <c r="S1087" s="57">
        <v>45291</v>
      </c>
      <c r="U1087" s="143"/>
    </row>
    <row r="1088" spans="1:21" ht="20.3" x14ac:dyDescent="0.35">
      <c r="A1088" s="43">
        <f t="shared" si="123"/>
        <v>985</v>
      </c>
      <c r="B1088" s="47" t="s">
        <v>3147</v>
      </c>
      <c r="C1088" s="43">
        <v>43198</v>
      </c>
      <c r="D1088" s="43" t="s">
        <v>1899</v>
      </c>
      <c r="E1088" s="43">
        <v>1989</v>
      </c>
      <c r="F1088" s="43" t="s">
        <v>2131</v>
      </c>
      <c r="G1088" s="56" t="s">
        <v>2097</v>
      </c>
      <c r="H1088" s="43">
        <v>3</v>
      </c>
      <c r="I1088" s="43">
        <v>6</v>
      </c>
      <c r="J1088" s="43" t="s">
        <v>2131</v>
      </c>
      <c r="K1088" s="45">
        <v>4876.6000000000004</v>
      </c>
      <c r="L1088" s="45">
        <v>2731.1</v>
      </c>
      <c r="M1088" s="517">
        <f>VLOOKUP(C1088,'Раздел 2'!D1081:Q1126,14,0)</f>
        <v>247993.8</v>
      </c>
      <c r="N1088" s="45">
        <f t="shared" si="124"/>
        <v>247993.8</v>
      </c>
      <c r="O1088" s="45">
        <v>0</v>
      </c>
      <c r="P1088" s="45">
        <v>0</v>
      </c>
      <c r="Q1088" s="45">
        <v>0</v>
      </c>
      <c r="R1088" s="57">
        <v>44927</v>
      </c>
      <c r="S1088" s="57">
        <v>45291</v>
      </c>
      <c r="U1088" s="143"/>
    </row>
    <row r="1089" spans="1:21" ht="20.3" x14ac:dyDescent="0.35">
      <c r="A1089" s="43">
        <f t="shared" si="123"/>
        <v>986</v>
      </c>
      <c r="B1089" s="47" t="s">
        <v>3148</v>
      </c>
      <c r="C1089" s="43">
        <v>43071</v>
      </c>
      <c r="D1089" s="43" t="s">
        <v>1899</v>
      </c>
      <c r="E1089" s="43">
        <v>1965</v>
      </c>
      <c r="F1089" s="43" t="s">
        <v>2131</v>
      </c>
      <c r="G1089" s="56" t="s">
        <v>2103</v>
      </c>
      <c r="H1089" s="43">
        <v>2</v>
      </c>
      <c r="I1089" s="43">
        <v>3</v>
      </c>
      <c r="J1089" s="43" t="s">
        <v>2131</v>
      </c>
      <c r="K1089" s="45">
        <v>1674.4</v>
      </c>
      <c r="L1089" s="45">
        <v>774.2</v>
      </c>
      <c r="M1089" s="517">
        <f>VLOOKUP(C1089,'Раздел 2'!D1082:Q1127,14,0)</f>
        <v>124032.72</v>
      </c>
      <c r="N1089" s="45">
        <f t="shared" si="124"/>
        <v>124032.72</v>
      </c>
      <c r="O1089" s="45">
        <v>0</v>
      </c>
      <c r="P1089" s="45">
        <v>0</v>
      </c>
      <c r="Q1089" s="45">
        <v>0</v>
      </c>
      <c r="R1089" s="57">
        <v>44927</v>
      </c>
      <c r="S1089" s="57">
        <v>45291</v>
      </c>
      <c r="U1089" s="143"/>
    </row>
    <row r="1090" spans="1:21" ht="20.3" x14ac:dyDescent="0.35">
      <c r="A1090" s="43">
        <f t="shared" si="123"/>
        <v>987</v>
      </c>
      <c r="B1090" s="47" t="s">
        <v>3149</v>
      </c>
      <c r="C1090" s="43">
        <v>43078</v>
      </c>
      <c r="D1090" s="43" t="s">
        <v>1899</v>
      </c>
      <c r="E1090" s="43">
        <v>1966</v>
      </c>
      <c r="F1090" s="43" t="s">
        <v>2131</v>
      </c>
      <c r="G1090" s="56" t="s">
        <v>2103</v>
      </c>
      <c r="H1090" s="43">
        <v>2</v>
      </c>
      <c r="I1090" s="43">
        <v>3</v>
      </c>
      <c r="J1090" s="43" t="s">
        <v>2131</v>
      </c>
      <c r="K1090" s="45">
        <v>1798.9</v>
      </c>
      <c r="L1090" s="45">
        <v>776.5</v>
      </c>
      <c r="M1090" s="517">
        <f>VLOOKUP(C1090,'Раздел 2'!D1083:Q1128,14,0)</f>
        <v>127805.75999999999</v>
      </c>
      <c r="N1090" s="45">
        <f t="shared" si="124"/>
        <v>127805.75999999999</v>
      </c>
      <c r="O1090" s="45">
        <v>0</v>
      </c>
      <c r="P1090" s="45">
        <v>0</v>
      </c>
      <c r="Q1090" s="45">
        <v>0</v>
      </c>
      <c r="R1090" s="57">
        <v>44927</v>
      </c>
      <c r="S1090" s="57">
        <v>45291</v>
      </c>
      <c r="U1090" s="143"/>
    </row>
    <row r="1091" spans="1:21" ht="20.3" x14ac:dyDescent="0.35">
      <c r="A1091" s="43">
        <f t="shared" si="123"/>
        <v>988</v>
      </c>
      <c r="B1091" s="47" t="s">
        <v>3150</v>
      </c>
      <c r="C1091" s="43">
        <v>43080</v>
      </c>
      <c r="D1091" s="43" t="s">
        <v>1899</v>
      </c>
      <c r="E1091" s="43">
        <v>1966</v>
      </c>
      <c r="F1091" s="43" t="s">
        <v>2131</v>
      </c>
      <c r="G1091" s="56" t="s">
        <v>2103</v>
      </c>
      <c r="H1091" s="43">
        <v>2</v>
      </c>
      <c r="I1091" s="43">
        <v>3</v>
      </c>
      <c r="J1091" s="43" t="s">
        <v>2131</v>
      </c>
      <c r="K1091" s="45">
        <v>1675.5</v>
      </c>
      <c r="L1091" s="45">
        <v>777.1</v>
      </c>
      <c r="M1091" s="517">
        <f>VLOOKUP(C1091,'Раздел 2'!D1084:Q1129,14,0)</f>
        <v>127805.75999999999</v>
      </c>
      <c r="N1091" s="45">
        <f t="shared" si="124"/>
        <v>127805.75999999999</v>
      </c>
      <c r="O1091" s="45">
        <v>0</v>
      </c>
      <c r="P1091" s="45">
        <v>0</v>
      </c>
      <c r="Q1091" s="45">
        <v>0</v>
      </c>
      <c r="R1091" s="57">
        <v>44927</v>
      </c>
      <c r="S1091" s="57">
        <v>45291</v>
      </c>
      <c r="U1091" s="143"/>
    </row>
    <row r="1092" spans="1:21" ht="20.3" x14ac:dyDescent="0.35">
      <c r="A1092" s="43">
        <f t="shared" si="123"/>
        <v>989</v>
      </c>
      <c r="B1092" s="47" t="s">
        <v>3151</v>
      </c>
      <c r="C1092" s="43">
        <v>43220</v>
      </c>
      <c r="D1092" s="43" t="s">
        <v>1899</v>
      </c>
      <c r="E1092" s="43">
        <v>1991</v>
      </c>
      <c r="F1092" s="43" t="s">
        <v>2131</v>
      </c>
      <c r="G1092" s="56" t="s">
        <v>2103</v>
      </c>
      <c r="H1092" s="43">
        <v>2</v>
      </c>
      <c r="I1092" s="43">
        <v>3</v>
      </c>
      <c r="J1092" s="43" t="s">
        <v>2131</v>
      </c>
      <c r="K1092" s="45">
        <v>737.3</v>
      </c>
      <c r="L1092" s="45">
        <v>737.3</v>
      </c>
      <c r="M1092" s="517">
        <f>VLOOKUP(C1092,'Раздел 2'!D1085:Q1130,14,0)</f>
        <v>112247.94</v>
      </c>
      <c r="N1092" s="45">
        <f t="shared" si="124"/>
        <v>112247.94</v>
      </c>
      <c r="O1092" s="45">
        <v>0</v>
      </c>
      <c r="P1092" s="45">
        <v>0</v>
      </c>
      <c r="Q1092" s="45">
        <v>0</v>
      </c>
      <c r="R1092" s="57">
        <v>44927</v>
      </c>
      <c r="S1092" s="57">
        <v>45291</v>
      </c>
      <c r="U1092" s="143"/>
    </row>
    <row r="1093" spans="1:21" ht="20.3" x14ac:dyDescent="0.35">
      <c r="A1093" s="43">
        <f t="shared" si="123"/>
        <v>990</v>
      </c>
      <c r="B1093" s="47" t="s">
        <v>3152</v>
      </c>
      <c r="C1093" s="43">
        <v>43223</v>
      </c>
      <c r="D1093" s="43" t="s">
        <v>1899</v>
      </c>
      <c r="E1093" s="43">
        <v>1985</v>
      </c>
      <c r="F1093" s="43" t="s">
        <v>2131</v>
      </c>
      <c r="G1093" s="56" t="s">
        <v>2103</v>
      </c>
      <c r="H1093" s="43">
        <v>2</v>
      </c>
      <c r="I1093" s="43">
        <v>3</v>
      </c>
      <c r="J1093" s="43" t="s">
        <v>2131</v>
      </c>
      <c r="K1093" s="45">
        <v>723</v>
      </c>
      <c r="L1093" s="45">
        <v>723.1</v>
      </c>
      <c r="M1093" s="517">
        <f>VLOOKUP(C1093,'Раздел 2'!D1086:Q1131,14,0)</f>
        <v>112247.94</v>
      </c>
      <c r="N1093" s="45">
        <f t="shared" si="124"/>
        <v>112247.94</v>
      </c>
      <c r="O1093" s="45">
        <v>0</v>
      </c>
      <c r="P1093" s="45">
        <v>0</v>
      </c>
      <c r="Q1093" s="45">
        <v>0</v>
      </c>
      <c r="R1093" s="57">
        <v>44927</v>
      </c>
      <c r="S1093" s="57">
        <v>45291</v>
      </c>
      <c r="U1093" s="143"/>
    </row>
    <row r="1094" spans="1:21" ht="20.3" x14ac:dyDescent="0.35">
      <c r="A1094" s="43">
        <f t="shared" si="123"/>
        <v>991</v>
      </c>
      <c r="B1094" s="47" t="s">
        <v>3153</v>
      </c>
      <c r="C1094" s="43">
        <v>43224</v>
      </c>
      <c r="D1094" s="43" t="s">
        <v>1899</v>
      </c>
      <c r="E1094" s="43">
        <v>1990</v>
      </c>
      <c r="F1094" s="43" t="s">
        <v>2131</v>
      </c>
      <c r="G1094" s="56" t="s">
        <v>2103</v>
      </c>
      <c r="H1094" s="43">
        <v>2</v>
      </c>
      <c r="I1094" s="43">
        <v>3</v>
      </c>
      <c r="J1094" s="43" t="s">
        <v>2131</v>
      </c>
      <c r="K1094" s="45">
        <v>732</v>
      </c>
      <c r="L1094" s="45">
        <v>732</v>
      </c>
      <c r="M1094" s="517">
        <f>VLOOKUP(C1094,'Раздел 2'!D1087:Q1132,14,0)</f>
        <v>112247.94</v>
      </c>
      <c r="N1094" s="45">
        <f t="shared" si="124"/>
        <v>112247.94</v>
      </c>
      <c r="O1094" s="45">
        <v>0</v>
      </c>
      <c r="P1094" s="45">
        <v>0</v>
      </c>
      <c r="Q1094" s="45">
        <v>0</v>
      </c>
      <c r="R1094" s="57">
        <v>44927</v>
      </c>
      <c r="S1094" s="57">
        <v>45291</v>
      </c>
      <c r="U1094" s="143"/>
    </row>
    <row r="1095" spans="1:21" ht="20.3" x14ac:dyDescent="0.35">
      <c r="A1095" s="43">
        <f t="shared" si="123"/>
        <v>992</v>
      </c>
      <c r="B1095" s="47" t="s">
        <v>3154</v>
      </c>
      <c r="C1095" s="43">
        <v>43225</v>
      </c>
      <c r="D1095" s="43" t="s">
        <v>1899</v>
      </c>
      <c r="E1095" s="43">
        <v>1990</v>
      </c>
      <c r="F1095" s="43" t="s">
        <v>2131</v>
      </c>
      <c r="G1095" s="56" t="s">
        <v>2103</v>
      </c>
      <c r="H1095" s="43">
        <v>2</v>
      </c>
      <c r="I1095" s="43">
        <v>3</v>
      </c>
      <c r="J1095" s="43" t="s">
        <v>2131</v>
      </c>
      <c r="K1095" s="45">
        <v>735.4</v>
      </c>
      <c r="L1095" s="45">
        <v>735.4</v>
      </c>
      <c r="M1095" s="517">
        <f>VLOOKUP(C1095,'Раздел 2'!D1088:Q1133,14,0)</f>
        <v>107961.48</v>
      </c>
      <c r="N1095" s="45">
        <f t="shared" si="124"/>
        <v>107961.48</v>
      </c>
      <c r="O1095" s="45">
        <v>0</v>
      </c>
      <c r="P1095" s="45">
        <v>0</v>
      </c>
      <c r="Q1095" s="45">
        <v>0</v>
      </c>
      <c r="R1095" s="57">
        <v>44927</v>
      </c>
      <c r="S1095" s="57">
        <v>45291</v>
      </c>
      <c r="U1095" s="143"/>
    </row>
    <row r="1096" spans="1:21" ht="20.3" x14ac:dyDescent="0.35">
      <c r="A1096" s="43">
        <f t="shared" si="123"/>
        <v>993</v>
      </c>
      <c r="B1096" s="47" t="s">
        <v>3155</v>
      </c>
      <c r="C1096" s="43">
        <v>43226</v>
      </c>
      <c r="D1096" s="43" t="s">
        <v>1899</v>
      </c>
      <c r="E1096" s="43">
        <v>1995</v>
      </c>
      <c r="F1096" s="43" t="s">
        <v>2131</v>
      </c>
      <c r="G1096" s="56" t="s">
        <v>2098</v>
      </c>
      <c r="H1096" s="43">
        <v>3</v>
      </c>
      <c r="I1096" s="43">
        <v>2</v>
      </c>
      <c r="J1096" s="43" t="s">
        <v>2131</v>
      </c>
      <c r="K1096" s="45">
        <v>1281.9000000000001</v>
      </c>
      <c r="L1096" s="45">
        <v>1281.9000000000001</v>
      </c>
      <c r="M1096" s="517">
        <f>VLOOKUP(C1096,'Раздел 2'!D1089:Q1134,14,0)</f>
        <v>166264.5</v>
      </c>
      <c r="N1096" s="45">
        <f t="shared" si="124"/>
        <v>166264.5</v>
      </c>
      <c r="O1096" s="45">
        <v>0</v>
      </c>
      <c r="P1096" s="45">
        <v>0</v>
      </c>
      <c r="Q1096" s="45">
        <v>0</v>
      </c>
      <c r="R1096" s="57">
        <v>44927</v>
      </c>
      <c r="S1096" s="57">
        <v>45291</v>
      </c>
      <c r="U1096" s="143"/>
    </row>
    <row r="1097" spans="1:21" ht="20.3" x14ac:dyDescent="0.35">
      <c r="A1097" s="43">
        <f t="shared" si="123"/>
        <v>994</v>
      </c>
      <c r="B1097" s="47" t="s">
        <v>3156</v>
      </c>
      <c r="C1097" s="43">
        <v>43204</v>
      </c>
      <c r="D1097" s="43" t="s">
        <v>1899</v>
      </c>
      <c r="E1097" s="43">
        <v>1994</v>
      </c>
      <c r="F1097" s="43" t="s">
        <v>2131</v>
      </c>
      <c r="G1097" s="56" t="s">
        <v>2103</v>
      </c>
      <c r="H1097" s="43">
        <v>2</v>
      </c>
      <c r="I1097" s="43">
        <v>3</v>
      </c>
      <c r="J1097" s="43" t="s">
        <v>2131</v>
      </c>
      <c r="K1097" s="45">
        <v>731.7</v>
      </c>
      <c r="L1097" s="45">
        <v>731.7</v>
      </c>
      <c r="M1097" s="517">
        <f>VLOOKUP(C1097,'Раздел 2'!D1090:Q1135,14,0)</f>
        <v>110397.24</v>
      </c>
      <c r="N1097" s="45">
        <f t="shared" si="124"/>
        <v>110397.24</v>
      </c>
      <c r="O1097" s="45">
        <v>0</v>
      </c>
      <c r="P1097" s="45">
        <v>0</v>
      </c>
      <c r="Q1097" s="45">
        <v>0</v>
      </c>
      <c r="R1097" s="57">
        <v>44927</v>
      </c>
      <c r="S1097" s="57">
        <v>45291</v>
      </c>
      <c r="U1097" s="143"/>
    </row>
    <row r="1098" spans="1:21" ht="20.3" x14ac:dyDescent="0.35">
      <c r="A1098" s="43">
        <f t="shared" si="123"/>
        <v>995</v>
      </c>
      <c r="B1098" s="47" t="s">
        <v>3157</v>
      </c>
      <c r="C1098" s="43">
        <v>43208</v>
      </c>
      <c r="D1098" s="43" t="s">
        <v>1899</v>
      </c>
      <c r="E1098" s="43">
        <v>1987</v>
      </c>
      <c r="F1098" s="43" t="s">
        <v>2131</v>
      </c>
      <c r="G1098" s="56" t="s">
        <v>2103</v>
      </c>
      <c r="H1098" s="43">
        <v>2</v>
      </c>
      <c r="I1098" s="43">
        <v>3</v>
      </c>
      <c r="J1098" s="43" t="s">
        <v>2131</v>
      </c>
      <c r="K1098" s="45">
        <v>723.6</v>
      </c>
      <c r="L1098" s="45">
        <v>723.6</v>
      </c>
      <c r="M1098" s="517">
        <f>VLOOKUP(C1098,'Раздел 2'!D1091:Q1136,14,0)</f>
        <v>110397.24</v>
      </c>
      <c r="N1098" s="45">
        <f t="shared" si="124"/>
        <v>110397.24</v>
      </c>
      <c r="O1098" s="45">
        <v>0</v>
      </c>
      <c r="P1098" s="45">
        <v>0</v>
      </c>
      <c r="Q1098" s="45">
        <v>0</v>
      </c>
      <c r="R1098" s="57">
        <v>44927</v>
      </c>
      <c r="S1098" s="57">
        <v>45291</v>
      </c>
      <c r="U1098" s="143"/>
    </row>
    <row r="1099" spans="1:21" ht="20.3" x14ac:dyDescent="0.35">
      <c r="A1099" s="43">
        <f t="shared" si="123"/>
        <v>996</v>
      </c>
      <c r="B1099" s="47" t="s">
        <v>3158</v>
      </c>
      <c r="C1099" s="43">
        <v>43215</v>
      </c>
      <c r="D1099" s="43" t="s">
        <v>1899</v>
      </c>
      <c r="E1099" s="43">
        <v>1991</v>
      </c>
      <c r="F1099" s="43" t="s">
        <v>2131</v>
      </c>
      <c r="G1099" s="56" t="s">
        <v>2103</v>
      </c>
      <c r="H1099" s="43">
        <v>2</v>
      </c>
      <c r="I1099" s="43">
        <v>3</v>
      </c>
      <c r="J1099" s="43" t="s">
        <v>2131</v>
      </c>
      <c r="K1099" s="45">
        <v>725.5</v>
      </c>
      <c r="L1099" s="45">
        <v>725.5</v>
      </c>
      <c r="M1099" s="517">
        <f>VLOOKUP(C1099,'Раздел 2'!D1092:Q1137,14,0)</f>
        <v>110397.24</v>
      </c>
      <c r="N1099" s="45">
        <f t="shared" si="124"/>
        <v>110397.24</v>
      </c>
      <c r="O1099" s="45">
        <v>0</v>
      </c>
      <c r="P1099" s="45">
        <v>0</v>
      </c>
      <c r="Q1099" s="45">
        <v>0</v>
      </c>
      <c r="R1099" s="57">
        <v>44927</v>
      </c>
      <c r="S1099" s="57">
        <v>45291</v>
      </c>
      <c r="U1099" s="143"/>
    </row>
    <row r="1100" spans="1:21" ht="20.3" x14ac:dyDescent="0.35">
      <c r="A1100" s="43">
        <f t="shared" si="123"/>
        <v>997</v>
      </c>
      <c r="B1100" s="47" t="s">
        <v>3159</v>
      </c>
      <c r="C1100" s="43">
        <v>43216</v>
      </c>
      <c r="D1100" s="43" t="s">
        <v>1899</v>
      </c>
      <c r="E1100" s="43">
        <v>1993</v>
      </c>
      <c r="F1100" s="43" t="s">
        <v>2131</v>
      </c>
      <c r="G1100" s="56" t="s">
        <v>2103</v>
      </c>
      <c r="H1100" s="43">
        <v>2</v>
      </c>
      <c r="I1100" s="43">
        <v>3</v>
      </c>
      <c r="J1100" s="43" t="s">
        <v>2131</v>
      </c>
      <c r="K1100" s="45">
        <v>741.5</v>
      </c>
      <c r="L1100" s="45">
        <v>741.5</v>
      </c>
      <c r="M1100" s="517">
        <f>VLOOKUP(C1100,'Раздел 2'!D1093:Q1138,14,0)</f>
        <v>92033.52</v>
      </c>
      <c r="N1100" s="45">
        <f t="shared" si="124"/>
        <v>92033.52</v>
      </c>
      <c r="O1100" s="45">
        <v>0</v>
      </c>
      <c r="P1100" s="45">
        <v>0</v>
      </c>
      <c r="Q1100" s="45">
        <v>0</v>
      </c>
      <c r="R1100" s="57">
        <v>44927</v>
      </c>
      <c r="S1100" s="57">
        <v>45291</v>
      </c>
      <c r="U1100" s="143"/>
    </row>
    <row r="1101" spans="1:21" ht="20.3" x14ac:dyDescent="0.35">
      <c r="A1101" s="43">
        <f t="shared" si="123"/>
        <v>998</v>
      </c>
      <c r="B1101" s="47" t="s">
        <v>3160</v>
      </c>
      <c r="C1101" s="43">
        <v>43136</v>
      </c>
      <c r="D1101" s="43" t="s">
        <v>1899</v>
      </c>
      <c r="E1101" s="43">
        <v>1995</v>
      </c>
      <c r="F1101" s="43" t="s">
        <v>2131</v>
      </c>
      <c r="G1101" s="56" t="s">
        <v>2097</v>
      </c>
      <c r="H1101" s="43">
        <v>3</v>
      </c>
      <c r="I1101" s="43">
        <v>4</v>
      </c>
      <c r="J1101" s="43" t="s">
        <v>2131</v>
      </c>
      <c r="K1101" s="45">
        <v>3358</v>
      </c>
      <c r="L1101" s="45">
        <v>1827</v>
      </c>
      <c r="M1101" s="517">
        <f>VLOOKUP(C1101,'Раздел 2'!D1094:Q1139,14,0)</f>
        <v>200890.5</v>
      </c>
      <c r="N1101" s="45">
        <f t="shared" si="124"/>
        <v>200890.5</v>
      </c>
      <c r="O1101" s="45">
        <v>0</v>
      </c>
      <c r="P1101" s="45">
        <v>0</v>
      </c>
      <c r="Q1101" s="45">
        <v>0</v>
      </c>
      <c r="R1101" s="57">
        <v>44927</v>
      </c>
      <c r="S1101" s="57">
        <v>45291</v>
      </c>
      <c r="U1101" s="143"/>
    </row>
    <row r="1102" spans="1:21" ht="20.3" x14ac:dyDescent="0.35">
      <c r="A1102" s="43">
        <f t="shared" si="123"/>
        <v>999</v>
      </c>
      <c r="B1102" s="47" t="s">
        <v>3161</v>
      </c>
      <c r="C1102" s="43">
        <v>43137</v>
      </c>
      <c r="D1102" s="43" t="s">
        <v>1899</v>
      </c>
      <c r="E1102" s="43">
        <v>1994</v>
      </c>
      <c r="F1102" s="43" t="s">
        <v>2131</v>
      </c>
      <c r="G1102" s="56" t="s">
        <v>2097</v>
      </c>
      <c r="H1102" s="43">
        <v>3</v>
      </c>
      <c r="I1102" s="43">
        <v>5</v>
      </c>
      <c r="J1102" s="43" t="s">
        <v>2131</v>
      </c>
      <c r="K1102" s="45">
        <v>4182.1000000000004</v>
      </c>
      <c r="L1102" s="45">
        <v>2279.3000000000002</v>
      </c>
      <c r="M1102" s="517">
        <f>VLOOKUP(C1102,'Раздел 2'!D1095:Q1140,14,0)</f>
        <v>247993.8</v>
      </c>
      <c r="N1102" s="45">
        <f t="shared" si="124"/>
        <v>247993.8</v>
      </c>
      <c r="O1102" s="45">
        <v>0</v>
      </c>
      <c r="P1102" s="45">
        <v>0</v>
      </c>
      <c r="Q1102" s="45">
        <v>0</v>
      </c>
      <c r="R1102" s="57">
        <v>44927</v>
      </c>
      <c r="S1102" s="57">
        <v>45291</v>
      </c>
      <c r="U1102" s="143"/>
    </row>
    <row r="1103" spans="1:21" ht="20.3" x14ac:dyDescent="0.35">
      <c r="A1103" s="43">
        <f t="shared" si="123"/>
        <v>1000</v>
      </c>
      <c r="B1103" s="47" t="s">
        <v>3162</v>
      </c>
      <c r="C1103" s="43">
        <v>43161</v>
      </c>
      <c r="D1103" s="43" t="s">
        <v>1899</v>
      </c>
      <c r="E1103" s="43">
        <v>1977</v>
      </c>
      <c r="F1103" s="43" t="s">
        <v>2131</v>
      </c>
      <c r="G1103" s="56" t="s">
        <v>2097</v>
      </c>
      <c r="H1103" s="43">
        <v>2</v>
      </c>
      <c r="I1103" s="43">
        <v>2</v>
      </c>
      <c r="J1103" s="43" t="s">
        <v>2131</v>
      </c>
      <c r="K1103" s="45">
        <v>1341.8</v>
      </c>
      <c r="L1103" s="45">
        <v>838.4</v>
      </c>
      <c r="M1103" s="517">
        <f>VLOOKUP(C1103,'Раздел 2'!D1096:Q1141,14,0)</f>
        <v>112379.28</v>
      </c>
      <c r="N1103" s="45">
        <f t="shared" si="124"/>
        <v>112379.28</v>
      </c>
      <c r="O1103" s="45">
        <v>0</v>
      </c>
      <c r="P1103" s="45">
        <v>0</v>
      </c>
      <c r="Q1103" s="45">
        <v>0</v>
      </c>
      <c r="R1103" s="57">
        <v>44927</v>
      </c>
      <c r="S1103" s="57">
        <v>45291</v>
      </c>
      <c r="U1103" s="143"/>
    </row>
    <row r="1104" spans="1:21" ht="20.3" x14ac:dyDescent="0.35">
      <c r="A1104" s="43">
        <f t="shared" si="123"/>
        <v>1001</v>
      </c>
      <c r="B1104" s="47" t="s">
        <v>3163</v>
      </c>
      <c r="C1104" s="43">
        <v>43167</v>
      </c>
      <c r="D1104" s="43" t="s">
        <v>1899</v>
      </c>
      <c r="E1104" s="43">
        <v>1980</v>
      </c>
      <c r="F1104" s="43" t="s">
        <v>2131</v>
      </c>
      <c r="G1104" s="56" t="s">
        <v>2097</v>
      </c>
      <c r="H1104" s="43">
        <v>5</v>
      </c>
      <c r="I1104" s="43">
        <v>1</v>
      </c>
      <c r="J1104" s="43" t="s">
        <v>2131</v>
      </c>
      <c r="K1104" s="45">
        <v>1629.96</v>
      </c>
      <c r="L1104" s="45">
        <v>1212.8</v>
      </c>
      <c r="M1104" s="517">
        <f>VLOOKUP(C1104,'Раздел 2'!D1097:Q1142,14,0)</f>
        <v>144832.20000000001</v>
      </c>
      <c r="N1104" s="45">
        <f t="shared" si="124"/>
        <v>144832.20000000001</v>
      </c>
      <c r="O1104" s="45">
        <v>0</v>
      </c>
      <c r="P1104" s="45">
        <v>0</v>
      </c>
      <c r="Q1104" s="45">
        <v>0</v>
      </c>
      <c r="R1104" s="57">
        <v>44927</v>
      </c>
      <c r="S1104" s="57">
        <v>45291</v>
      </c>
      <c r="U1104" s="143"/>
    </row>
    <row r="1105" spans="1:21" ht="20.3" x14ac:dyDescent="0.35">
      <c r="A1105" s="43">
        <f t="shared" si="123"/>
        <v>1002</v>
      </c>
      <c r="B1105" s="47" t="s">
        <v>3164</v>
      </c>
      <c r="C1105" s="43">
        <v>43173</v>
      </c>
      <c r="D1105" s="43" t="s">
        <v>1899</v>
      </c>
      <c r="E1105" s="43">
        <v>1981</v>
      </c>
      <c r="F1105" s="43" t="s">
        <v>2131</v>
      </c>
      <c r="G1105" s="56" t="s">
        <v>2097</v>
      </c>
      <c r="H1105" s="43">
        <v>3</v>
      </c>
      <c r="I1105" s="43">
        <v>5</v>
      </c>
      <c r="J1105" s="43" t="s">
        <v>2131</v>
      </c>
      <c r="K1105" s="45">
        <v>4053.4</v>
      </c>
      <c r="L1105" s="45">
        <v>2290.4</v>
      </c>
      <c r="M1105" s="517">
        <f>VLOOKUP(C1105,'Раздел 2'!D1098:Q1143,14,0)</f>
        <v>247993.8</v>
      </c>
      <c r="N1105" s="45">
        <f t="shared" si="124"/>
        <v>247993.8</v>
      </c>
      <c r="O1105" s="45">
        <v>0</v>
      </c>
      <c r="P1105" s="45">
        <v>0</v>
      </c>
      <c r="Q1105" s="45">
        <v>0</v>
      </c>
      <c r="R1105" s="57">
        <v>44927</v>
      </c>
      <c r="S1105" s="57">
        <v>45291</v>
      </c>
      <c r="U1105" s="143"/>
    </row>
    <row r="1106" spans="1:21" ht="20.3" x14ac:dyDescent="0.35">
      <c r="A1106" s="43">
        <f t="shared" si="123"/>
        <v>1003</v>
      </c>
      <c r="B1106" s="47" t="s">
        <v>3165</v>
      </c>
      <c r="C1106" s="43">
        <v>43177</v>
      </c>
      <c r="D1106" s="43" t="s">
        <v>1899</v>
      </c>
      <c r="E1106" s="43">
        <v>1982</v>
      </c>
      <c r="F1106" s="43" t="s">
        <v>2131</v>
      </c>
      <c r="G1106" s="56" t="s">
        <v>2097</v>
      </c>
      <c r="H1106" s="43">
        <v>3</v>
      </c>
      <c r="I1106" s="43">
        <v>4</v>
      </c>
      <c r="J1106" s="43" t="s">
        <v>2131</v>
      </c>
      <c r="K1106" s="45">
        <v>3361</v>
      </c>
      <c r="L1106" s="45">
        <v>1823.8</v>
      </c>
      <c r="M1106" s="517">
        <f>VLOOKUP(C1106,'Раздел 2'!D1099:Q1144,14,0)</f>
        <v>200890.5</v>
      </c>
      <c r="N1106" s="45">
        <f t="shared" si="124"/>
        <v>200890.5</v>
      </c>
      <c r="O1106" s="45">
        <v>0</v>
      </c>
      <c r="P1106" s="45">
        <v>0</v>
      </c>
      <c r="Q1106" s="45">
        <v>0</v>
      </c>
      <c r="R1106" s="57">
        <v>44927</v>
      </c>
      <c r="S1106" s="57">
        <v>45291</v>
      </c>
      <c r="U1106" s="143"/>
    </row>
    <row r="1107" spans="1:21" ht="20.3" x14ac:dyDescent="0.35">
      <c r="A1107" s="43">
        <f t="shared" si="123"/>
        <v>1004</v>
      </c>
      <c r="B1107" s="47" t="s">
        <v>3166</v>
      </c>
      <c r="C1107" s="43">
        <v>43186</v>
      </c>
      <c r="D1107" s="43" t="s">
        <v>1899</v>
      </c>
      <c r="E1107" s="43">
        <v>1987</v>
      </c>
      <c r="F1107" s="43" t="s">
        <v>2131</v>
      </c>
      <c r="G1107" s="56" t="s">
        <v>2097</v>
      </c>
      <c r="H1107" s="43">
        <v>3</v>
      </c>
      <c r="I1107" s="43">
        <v>4</v>
      </c>
      <c r="J1107" s="43" t="s">
        <v>2131</v>
      </c>
      <c r="K1107" s="45">
        <v>3349.3</v>
      </c>
      <c r="L1107" s="45">
        <v>1812.1</v>
      </c>
      <c r="M1107" s="517">
        <f>VLOOKUP(C1107,'Раздел 2'!D1100:Q1145,14,0)</f>
        <v>200890.5</v>
      </c>
      <c r="N1107" s="45">
        <f t="shared" si="124"/>
        <v>200890.5</v>
      </c>
      <c r="O1107" s="45">
        <v>0</v>
      </c>
      <c r="P1107" s="45">
        <v>0</v>
      </c>
      <c r="Q1107" s="45">
        <v>0</v>
      </c>
      <c r="R1107" s="57">
        <v>44927</v>
      </c>
      <c r="S1107" s="57">
        <v>45291</v>
      </c>
      <c r="U1107" s="143"/>
    </row>
    <row r="1108" spans="1:21" ht="20.3" x14ac:dyDescent="0.35">
      <c r="A1108" s="43">
        <f t="shared" si="123"/>
        <v>1005</v>
      </c>
      <c r="B1108" s="47" t="s">
        <v>3167</v>
      </c>
      <c r="C1108" s="43">
        <v>43188</v>
      </c>
      <c r="D1108" s="43" t="s">
        <v>1899</v>
      </c>
      <c r="E1108" s="43">
        <v>1987</v>
      </c>
      <c r="F1108" s="43" t="s">
        <v>2131</v>
      </c>
      <c r="G1108" s="56" t="s">
        <v>2097</v>
      </c>
      <c r="H1108" s="43">
        <v>3</v>
      </c>
      <c r="I1108" s="43">
        <v>5</v>
      </c>
      <c r="J1108" s="43" t="s">
        <v>2131</v>
      </c>
      <c r="K1108" s="45">
        <v>4040.6</v>
      </c>
      <c r="L1108" s="45">
        <v>2277.6</v>
      </c>
      <c r="M1108" s="517">
        <f>VLOOKUP(C1108,'Раздел 2'!D1101:Q1146,14,0)</f>
        <v>247993.8</v>
      </c>
      <c r="N1108" s="45">
        <f t="shared" si="124"/>
        <v>247993.8</v>
      </c>
      <c r="O1108" s="45">
        <v>0</v>
      </c>
      <c r="P1108" s="45">
        <v>0</v>
      </c>
      <c r="Q1108" s="45">
        <v>0</v>
      </c>
      <c r="R1108" s="57">
        <v>44927</v>
      </c>
      <c r="S1108" s="57">
        <v>45291</v>
      </c>
      <c r="U1108" s="143"/>
    </row>
    <row r="1109" spans="1:21" ht="20.3" x14ac:dyDescent="0.35">
      <c r="A1109" s="43">
        <f t="shared" si="123"/>
        <v>1006</v>
      </c>
      <c r="B1109" s="47" t="s">
        <v>3168</v>
      </c>
      <c r="C1109" s="43">
        <v>43190</v>
      </c>
      <c r="D1109" s="43" t="s">
        <v>1899</v>
      </c>
      <c r="E1109" s="43">
        <v>1993</v>
      </c>
      <c r="F1109" s="43" t="s">
        <v>2131</v>
      </c>
      <c r="G1109" s="56" t="s">
        <v>2097</v>
      </c>
      <c r="H1109" s="43">
        <v>3</v>
      </c>
      <c r="I1109" s="43">
        <v>4</v>
      </c>
      <c r="J1109" s="43" t="s">
        <v>2131</v>
      </c>
      <c r="K1109" s="45">
        <v>1829.5</v>
      </c>
      <c r="L1109" s="45">
        <v>1829.5</v>
      </c>
      <c r="M1109" s="517">
        <f>VLOOKUP(C1109,'Раздел 2'!D1102:Q1147,14,0)</f>
        <v>200890.5</v>
      </c>
      <c r="N1109" s="45">
        <f t="shared" si="124"/>
        <v>200890.5</v>
      </c>
      <c r="O1109" s="45">
        <v>0</v>
      </c>
      <c r="P1109" s="45">
        <v>0</v>
      </c>
      <c r="Q1109" s="45">
        <v>0</v>
      </c>
      <c r="R1109" s="57">
        <v>44927</v>
      </c>
      <c r="S1109" s="57">
        <v>45291</v>
      </c>
      <c r="U1109" s="143"/>
    </row>
    <row r="1110" spans="1:21" ht="20.3" x14ac:dyDescent="0.35">
      <c r="A1110" s="43">
        <f t="shared" si="123"/>
        <v>1007</v>
      </c>
      <c r="B1110" s="47" t="s">
        <v>3169</v>
      </c>
      <c r="C1110" s="43">
        <v>43055</v>
      </c>
      <c r="D1110" s="43" t="s">
        <v>1899</v>
      </c>
      <c r="E1110" s="43">
        <v>1965</v>
      </c>
      <c r="F1110" s="43" t="s">
        <v>2131</v>
      </c>
      <c r="G1110" s="56" t="s">
        <v>2103</v>
      </c>
      <c r="H1110" s="43">
        <v>2</v>
      </c>
      <c r="I1110" s="43">
        <v>3</v>
      </c>
      <c r="J1110" s="43" t="s">
        <v>2131</v>
      </c>
      <c r="K1110" s="45">
        <v>1771</v>
      </c>
      <c r="L1110" s="45">
        <v>777.9</v>
      </c>
      <c r="M1110" s="517">
        <f>VLOOKUP(C1110,'Раздел 2'!D1103:Q1148,14,0)</f>
        <v>123256.62</v>
      </c>
      <c r="N1110" s="45">
        <f t="shared" si="124"/>
        <v>123256.62</v>
      </c>
      <c r="O1110" s="45">
        <v>0</v>
      </c>
      <c r="P1110" s="45">
        <v>0</v>
      </c>
      <c r="Q1110" s="45">
        <v>0</v>
      </c>
      <c r="R1110" s="57">
        <v>44927</v>
      </c>
      <c r="S1110" s="57">
        <v>45291</v>
      </c>
      <c r="U1110" s="143"/>
    </row>
    <row r="1111" spans="1:21" ht="20.3" x14ac:dyDescent="0.35">
      <c r="A1111" s="43">
        <f t="shared" si="123"/>
        <v>1008</v>
      </c>
      <c r="B1111" s="47" t="s">
        <v>3170</v>
      </c>
      <c r="C1111" s="43">
        <v>43070</v>
      </c>
      <c r="D1111" s="43" t="s">
        <v>1899</v>
      </c>
      <c r="E1111" s="43">
        <v>1966</v>
      </c>
      <c r="F1111" s="43" t="s">
        <v>2131</v>
      </c>
      <c r="G1111" s="56" t="s">
        <v>2103</v>
      </c>
      <c r="H1111" s="43">
        <v>2</v>
      </c>
      <c r="I1111" s="43">
        <v>3</v>
      </c>
      <c r="J1111" s="43" t="s">
        <v>2131</v>
      </c>
      <c r="K1111" s="45">
        <v>1728.7</v>
      </c>
      <c r="L1111" s="45">
        <v>775.5</v>
      </c>
      <c r="M1111" s="517">
        <f>VLOOKUP(C1111,'Раздел 2'!D1104:Q1149,14,0)</f>
        <v>115197.12</v>
      </c>
      <c r="N1111" s="45">
        <f t="shared" si="124"/>
        <v>115197.12</v>
      </c>
      <c r="O1111" s="45">
        <v>0</v>
      </c>
      <c r="P1111" s="45">
        <v>0</v>
      </c>
      <c r="Q1111" s="45">
        <v>0</v>
      </c>
      <c r="R1111" s="57">
        <v>44927</v>
      </c>
      <c r="S1111" s="57">
        <v>45291</v>
      </c>
      <c r="U1111" s="143"/>
    </row>
    <row r="1112" spans="1:21" ht="20.3" x14ac:dyDescent="0.35">
      <c r="A1112" s="43">
        <f t="shared" si="123"/>
        <v>1009</v>
      </c>
      <c r="B1112" s="47" t="s">
        <v>1113</v>
      </c>
      <c r="C1112" s="43">
        <v>43082</v>
      </c>
      <c r="D1112" s="43" t="s">
        <v>1899</v>
      </c>
      <c r="E1112" s="43">
        <v>1966</v>
      </c>
      <c r="F1112" s="43" t="s">
        <v>2131</v>
      </c>
      <c r="G1112" s="56" t="s">
        <v>2103</v>
      </c>
      <c r="H1112" s="43">
        <v>2</v>
      </c>
      <c r="I1112" s="43">
        <v>3</v>
      </c>
      <c r="J1112" s="43" t="s">
        <v>2131</v>
      </c>
      <c r="K1112" s="45">
        <v>1675.4</v>
      </c>
      <c r="L1112" s="45">
        <v>777.69999999999993</v>
      </c>
      <c r="M1112" s="517">
        <f>VLOOKUP(C1112,'Раздел 2'!D1105:Q1150,14,0)</f>
        <v>124032.72</v>
      </c>
      <c r="N1112" s="45">
        <f t="shared" si="124"/>
        <v>124032.72</v>
      </c>
      <c r="O1112" s="45">
        <v>0</v>
      </c>
      <c r="P1112" s="45">
        <v>0</v>
      </c>
      <c r="Q1112" s="45">
        <v>0</v>
      </c>
      <c r="R1112" s="57">
        <v>44927</v>
      </c>
      <c r="S1112" s="57">
        <v>45291</v>
      </c>
      <c r="U1112" s="143"/>
    </row>
    <row r="1113" spans="1:21" ht="20.3" x14ac:dyDescent="0.35">
      <c r="A1113" s="43">
        <f t="shared" si="123"/>
        <v>1010</v>
      </c>
      <c r="B1113" s="47" t="s">
        <v>1116</v>
      </c>
      <c r="C1113" s="43">
        <v>43098</v>
      </c>
      <c r="D1113" s="43" t="s">
        <v>1899</v>
      </c>
      <c r="E1113" s="43">
        <v>1966</v>
      </c>
      <c r="F1113" s="43" t="s">
        <v>2131</v>
      </c>
      <c r="G1113" s="56" t="s">
        <v>2103</v>
      </c>
      <c r="H1113" s="43">
        <v>2</v>
      </c>
      <c r="I1113" s="43">
        <v>3</v>
      </c>
      <c r="J1113" s="43" t="s">
        <v>2131</v>
      </c>
      <c r="K1113" s="45">
        <v>1680.5</v>
      </c>
      <c r="L1113" s="45">
        <v>779.3</v>
      </c>
      <c r="M1113" s="517">
        <f>VLOOKUP(C1113,'Раздел 2'!D1106:Q1151,14,0)</f>
        <v>124152.12</v>
      </c>
      <c r="N1113" s="45">
        <f t="shared" si="124"/>
        <v>124152.12</v>
      </c>
      <c r="O1113" s="45">
        <v>0</v>
      </c>
      <c r="P1113" s="45">
        <v>0</v>
      </c>
      <c r="Q1113" s="45">
        <v>0</v>
      </c>
      <c r="R1113" s="57">
        <v>44927</v>
      </c>
      <c r="S1113" s="57">
        <v>45291</v>
      </c>
      <c r="U1113" s="143"/>
    </row>
    <row r="1114" spans="1:21" ht="20.3" x14ac:dyDescent="0.3">
      <c r="A1114" s="46" t="s">
        <v>22</v>
      </c>
      <c r="B1114" s="46"/>
      <c r="C1114" s="403" t="s">
        <v>172</v>
      </c>
      <c r="D1114" s="403" t="s">
        <v>172</v>
      </c>
      <c r="E1114" s="403" t="s">
        <v>172</v>
      </c>
      <c r="F1114" s="403" t="s">
        <v>172</v>
      </c>
      <c r="G1114" s="403" t="s">
        <v>172</v>
      </c>
      <c r="H1114" s="403" t="s">
        <v>172</v>
      </c>
      <c r="I1114" s="403" t="s">
        <v>172</v>
      </c>
      <c r="J1114" s="49">
        <f>SUM(J1068:J1111)</f>
        <v>0</v>
      </c>
      <c r="K1114" s="49">
        <f t="shared" ref="K1114:Q1114" si="125">SUM(K1068:K1113)</f>
        <v>101246.16000000002</v>
      </c>
      <c r="L1114" s="49">
        <f t="shared" si="125"/>
        <v>58637.280000000006</v>
      </c>
      <c r="M1114" s="518">
        <f>SUM(M1068:M1113)</f>
        <v>7068097.919999999</v>
      </c>
      <c r="N1114" s="49">
        <f t="shared" si="125"/>
        <v>7068097.919999999</v>
      </c>
      <c r="O1114" s="49">
        <f t="shared" si="125"/>
        <v>0</v>
      </c>
      <c r="P1114" s="49">
        <f t="shared" si="125"/>
        <v>0</v>
      </c>
      <c r="Q1114" s="49">
        <f t="shared" si="125"/>
        <v>0</v>
      </c>
      <c r="R1114" s="403" t="s">
        <v>172</v>
      </c>
      <c r="S1114" s="403" t="s">
        <v>172</v>
      </c>
      <c r="U1114" s="143"/>
    </row>
    <row r="1115" spans="1:21" ht="19.649999999999999" x14ac:dyDescent="0.3">
      <c r="A1115" s="527" t="s">
        <v>3070</v>
      </c>
      <c r="B1115" s="527"/>
      <c r="C1115" s="527"/>
      <c r="D1115" s="527"/>
      <c r="E1115" s="527"/>
      <c r="F1115" s="527"/>
      <c r="G1115" s="527"/>
      <c r="H1115" s="527"/>
      <c r="I1115" s="527"/>
      <c r="J1115" s="527"/>
      <c r="K1115" s="527"/>
      <c r="L1115" s="527"/>
      <c r="M1115" s="527"/>
      <c r="N1115" s="527"/>
      <c r="O1115" s="527"/>
      <c r="P1115" s="527"/>
      <c r="Q1115" s="527"/>
      <c r="R1115" s="527"/>
      <c r="S1115" s="527"/>
      <c r="U1115" s="143"/>
    </row>
    <row r="1116" spans="1:21" ht="20.3" x14ac:dyDescent="0.35">
      <c r="A1116" s="43">
        <f>A1113+1</f>
        <v>1011</v>
      </c>
      <c r="B1116" s="44" t="s">
        <v>675</v>
      </c>
      <c r="C1116" s="43">
        <v>43312</v>
      </c>
      <c r="D1116" s="43" t="s">
        <v>1899</v>
      </c>
      <c r="E1116" s="43">
        <v>1940</v>
      </c>
      <c r="F1116" s="43" t="s">
        <v>2131</v>
      </c>
      <c r="G1116" s="56" t="s">
        <v>2103</v>
      </c>
      <c r="H1116" s="43">
        <v>2</v>
      </c>
      <c r="I1116" s="43">
        <v>2</v>
      </c>
      <c r="J1116" s="43" t="s">
        <v>2131</v>
      </c>
      <c r="K1116" s="45">
        <v>1063.3</v>
      </c>
      <c r="L1116" s="45">
        <v>432.4</v>
      </c>
      <c r="M1116" s="517">
        <f>VLOOKUP(C1116,'Раздел 2'!D:Q,14,0)</f>
        <v>49440</v>
      </c>
      <c r="N1116" s="45">
        <f t="shared" ref="N1116:N1128" si="126">M1116</f>
        <v>49440</v>
      </c>
      <c r="O1116" s="45">
        <v>0</v>
      </c>
      <c r="P1116" s="45">
        <v>0</v>
      </c>
      <c r="Q1116" s="45">
        <v>0</v>
      </c>
      <c r="R1116" s="57">
        <v>44927</v>
      </c>
      <c r="S1116" s="57">
        <v>45291</v>
      </c>
      <c r="U1116" s="143"/>
    </row>
    <row r="1117" spans="1:21" ht="20.3" x14ac:dyDescent="0.35">
      <c r="A1117" s="43">
        <f>A1116+1</f>
        <v>1012</v>
      </c>
      <c r="B1117" s="44" t="s">
        <v>677</v>
      </c>
      <c r="C1117" s="43">
        <v>43298</v>
      </c>
      <c r="D1117" s="43" t="s">
        <v>1899</v>
      </c>
      <c r="E1117" s="43">
        <v>1957</v>
      </c>
      <c r="F1117" s="43" t="s">
        <v>2131</v>
      </c>
      <c r="G1117" s="56" t="s">
        <v>2098</v>
      </c>
      <c r="H1117" s="43">
        <v>2</v>
      </c>
      <c r="I1117" s="43">
        <v>2</v>
      </c>
      <c r="J1117" s="43" t="s">
        <v>2131</v>
      </c>
      <c r="K1117" s="45">
        <v>730.3</v>
      </c>
      <c r="L1117" s="45">
        <v>378.6</v>
      </c>
      <c r="M1117" s="517">
        <f>VLOOKUP(C1117,'Раздел 2'!D:Q,14,0)</f>
        <v>189888.16</v>
      </c>
      <c r="N1117" s="45">
        <f t="shared" si="126"/>
        <v>189888.16</v>
      </c>
      <c r="O1117" s="45">
        <v>0</v>
      </c>
      <c r="P1117" s="45">
        <v>0</v>
      </c>
      <c r="Q1117" s="45">
        <v>0</v>
      </c>
      <c r="R1117" s="57">
        <v>44927</v>
      </c>
      <c r="S1117" s="57">
        <v>45291</v>
      </c>
      <c r="U1117" s="143"/>
    </row>
    <row r="1118" spans="1:21" ht="20.3" x14ac:dyDescent="0.35">
      <c r="A1118" s="43">
        <f t="shared" ref="A1118:A1128" si="127">A1117+1</f>
        <v>1013</v>
      </c>
      <c r="B1118" s="44" t="s">
        <v>679</v>
      </c>
      <c r="C1118" s="43">
        <v>43381</v>
      </c>
      <c r="D1118" s="43" t="s">
        <v>1899</v>
      </c>
      <c r="E1118" s="43">
        <v>1957</v>
      </c>
      <c r="F1118" s="43" t="s">
        <v>2131</v>
      </c>
      <c r="G1118" s="56" t="s">
        <v>2103</v>
      </c>
      <c r="H1118" s="43">
        <v>2</v>
      </c>
      <c r="I1118" s="43">
        <v>1</v>
      </c>
      <c r="J1118" s="43" t="s">
        <v>2131</v>
      </c>
      <c r="K1118" s="45">
        <v>735.8</v>
      </c>
      <c r="L1118" s="45">
        <v>406.6</v>
      </c>
      <c r="M1118" s="517">
        <f>VLOOKUP(C1118,'Раздел 2'!D:Q,14,0)</f>
        <v>96003.6</v>
      </c>
      <c r="N1118" s="45">
        <f t="shared" si="126"/>
        <v>96003.6</v>
      </c>
      <c r="O1118" s="45">
        <v>0</v>
      </c>
      <c r="P1118" s="45">
        <v>0</v>
      </c>
      <c r="Q1118" s="45">
        <v>0</v>
      </c>
      <c r="R1118" s="57">
        <v>44927</v>
      </c>
      <c r="S1118" s="57">
        <v>45291</v>
      </c>
      <c r="U1118" s="143"/>
    </row>
    <row r="1119" spans="1:21" ht="20.3" x14ac:dyDescent="0.35">
      <c r="A1119" s="43">
        <f t="shared" si="127"/>
        <v>1014</v>
      </c>
      <c r="B1119" s="44" t="s">
        <v>680</v>
      </c>
      <c r="C1119" s="43">
        <v>43416</v>
      </c>
      <c r="D1119" s="43" t="s">
        <v>1899</v>
      </c>
      <c r="E1119" s="43">
        <v>1957</v>
      </c>
      <c r="F1119" s="43" t="s">
        <v>2131</v>
      </c>
      <c r="G1119" s="56" t="s">
        <v>2098</v>
      </c>
      <c r="H1119" s="43">
        <v>2</v>
      </c>
      <c r="I1119" s="43">
        <v>2</v>
      </c>
      <c r="J1119" s="43" t="s">
        <v>2131</v>
      </c>
      <c r="K1119" s="45">
        <v>1461.4</v>
      </c>
      <c r="L1119" s="45">
        <v>805.19999999999993</v>
      </c>
      <c r="M1119" s="517">
        <f>VLOOKUP(C1119,'Раздел 2'!D:Q,14,0)</f>
        <v>1997197.36</v>
      </c>
      <c r="N1119" s="45">
        <f t="shared" si="126"/>
        <v>1997197.36</v>
      </c>
      <c r="O1119" s="45">
        <v>0</v>
      </c>
      <c r="P1119" s="45">
        <v>0</v>
      </c>
      <c r="Q1119" s="45">
        <v>0</v>
      </c>
      <c r="R1119" s="57">
        <v>44927</v>
      </c>
      <c r="S1119" s="57">
        <v>45291</v>
      </c>
      <c r="U1119" s="143"/>
    </row>
    <row r="1120" spans="1:21" ht="20.3" x14ac:dyDescent="0.35">
      <c r="A1120" s="43">
        <f t="shared" si="127"/>
        <v>1015</v>
      </c>
      <c r="B1120" s="44" t="s">
        <v>681</v>
      </c>
      <c r="C1120" s="43">
        <v>43419</v>
      </c>
      <c r="D1120" s="43" t="s">
        <v>1899</v>
      </c>
      <c r="E1120" s="43">
        <v>1957</v>
      </c>
      <c r="F1120" s="43" t="s">
        <v>2131</v>
      </c>
      <c r="G1120" s="56" t="s">
        <v>2098</v>
      </c>
      <c r="H1120" s="43">
        <v>2</v>
      </c>
      <c r="I1120" s="43">
        <v>2</v>
      </c>
      <c r="J1120" s="43" t="s">
        <v>2131</v>
      </c>
      <c r="K1120" s="45">
        <v>1286.4000000000001</v>
      </c>
      <c r="L1120" s="45">
        <v>722.6</v>
      </c>
      <c r="M1120" s="517">
        <f>VLOOKUP(C1120,'Раздел 2'!D:Q,14,0)</f>
        <v>1759771.65</v>
      </c>
      <c r="N1120" s="45">
        <f t="shared" si="126"/>
        <v>1759771.65</v>
      </c>
      <c r="O1120" s="45">
        <v>0</v>
      </c>
      <c r="P1120" s="45">
        <v>0</v>
      </c>
      <c r="Q1120" s="45">
        <v>0</v>
      </c>
      <c r="R1120" s="57">
        <v>44927</v>
      </c>
      <c r="S1120" s="57">
        <v>45291</v>
      </c>
      <c r="U1120" s="143"/>
    </row>
    <row r="1121" spans="1:21" ht="20.3" x14ac:dyDescent="0.35">
      <c r="A1121" s="43">
        <f t="shared" si="127"/>
        <v>1016</v>
      </c>
      <c r="B1121" s="44" t="s">
        <v>684</v>
      </c>
      <c r="C1121" s="43">
        <v>43519</v>
      </c>
      <c r="D1121" s="43" t="s">
        <v>1899</v>
      </c>
      <c r="E1121" s="43">
        <v>1957</v>
      </c>
      <c r="F1121" s="43" t="s">
        <v>2131</v>
      </c>
      <c r="G1121" s="56" t="s">
        <v>2098</v>
      </c>
      <c r="H1121" s="43">
        <v>2</v>
      </c>
      <c r="I1121" s="43">
        <v>2</v>
      </c>
      <c r="J1121" s="43" t="s">
        <v>2131</v>
      </c>
      <c r="K1121" s="45">
        <v>1185.8</v>
      </c>
      <c r="L1121" s="45">
        <v>615.4</v>
      </c>
      <c r="M1121" s="517">
        <f>VLOOKUP(C1121,'Раздел 2'!D:Q,14,0)</f>
        <v>92004</v>
      </c>
      <c r="N1121" s="45">
        <f t="shared" si="126"/>
        <v>92004</v>
      </c>
      <c r="O1121" s="45">
        <v>0</v>
      </c>
      <c r="P1121" s="45">
        <v>0</v>
      </c>
      <c r="Q1121" s="45">
        <v>0</v>
      </c>
      <c r="R1121" s="57">
        <v>44927</v>
      </c>
      <c r="S1121" s="57">
        <v>45291</v>
      </c>
      <c r="U1121" s="143"/>
    </row>
    <row r="1122" spans="1:21" ht="20.3" x14ac:dyDescent="0.35">
      <c r="A1122" s="43">
        <f t="shared" si="127"/>
        <v>1017</v>
      </c>
      <c r="B1122" s="44" t="s">
        <v>683</v>
      </c>
      <c r="C1122" s="43">
        <v>46734</v>
      </c>
      <c r="D1122" s="43" t="s">
        <v>1899</v>
      </c>
      <c r="E1122" s="43">
        <v>1963</v>
      </c>
      <c r="F1122" s="43" t="s">
        <v>2131</v>
      </c>
      <c r="G1122" s="56" t="s">
        <v>2108</v>
      </c>
      <c r="H1122" s="43">
        <v>4</v>
      </c>
      <c r="I1122" s="43">
        <v>4</v>
      </c>
      <c r="J1122" s="43" t="s">
        <v>2131</v>
      </c>
      <c r="K1122" s="45">
        <v>4944.8</v>
      </c>
      <c r="L1122" s="45">
        <v>2490</v>
      </c>
      <c r="M1122" s="517">
        <f>VLOOKUP(C1122,'Раздел 2'!D:Q,14,0)</f>
        <v>5658615.6600000001</v>
      </c>
      <c r="N1122" s="45">
        <f t="shared" si="126"/>
        <v>5658615.6600000001</v>
      </c>
      <c r="O1122" s="45">
        <v>0</v>
      </c>
      <c r="P1122" s="45">
        <v>0</v>
      </c>
      <c r="Q1122" s="45">
        <v>0</v>
      </c>
      <c r="R1122" s="57">
        <v>44927</v>
      </c>
      <c r="S1122" s="57">
        <v>45291</v>
      </c>
      <c r="U1122" s="143"/>
    </row>
    <row r="1123" spans="1:21" ht="20.3" x14ac:dyDescent="0.35">
      <c r="A1123" s="43">
        <f t="shared" si="127"/>
        <v>1018</v>
      </c>
      <c r="B1123" s="44" t="s">
        <v>685</v>
      </c>
      <c r="C1123" s="43">
        <v>43278</v>
      </c>
      <c r="D1123" s="43" t="s">
        <v>1899</v>
      </c>
      <c r="E1123" s="43">
        <v>1962</v>
      </c>
      <c r="F1123" s="43" t="s">
        <v>2131</v>
      </c>
      <c r="G1123" s="56" t="s">
        <v>2098</v>
      </c>
      <c r="H1123" s="43">
        <v>2</v>
      </c>
      <c r="I1123" s="43">
        <v>2</v>
      </c>
      <c r="J1123" s="43" t="s">
        <v>2131</v>
      </c>
      <c r="K1123" s="45">
        <v>1117.8</v>
      </c>
      <c r="L1123" s="45">
        <v>676.9</v>
      </c>
      <c r="M1123" s="517">
        <f>VLOOKUP(C1123,'Раздел 2'!D:Q,14,0)</f>
        <v>348779.5</v>
      </c>
      <c r="N1123" s="45">
        <f t="shared" si="126"/>
        <v>348779.5</v>
      </c>
      <c r="O1123" s="45">
        <v>0</v>
      </c>
      <c r="P1123" s="45">
        <v>0</v>
      </c>
      <c r="Q1123" s="45">
        <v>0</v>
      </c>
      <c r="R1123" s="57">
        <v>44927</v>
      </c>
      <c r="S1123" s="57">
        <v>45291</v>
      </c>
      <c r="U1123" s="143"/>
    </row>
    <row r="1124" spans="1:21" ht="20.3" x14ac:dyDescent="0.35">
      <c r="A1124" s="43">
        <f t="shared" si="127"/>
        <v>1019</v>
      </c>
      <c r="B1124" s="44" t="s">
        <v>687</v>
      </c>
      <c r="C1124" s="43">
        <v>43281</v>
      </c>
      <c r="D1124" s="43" t="s">
        <v>1899</v>
      </c>
      <c r="E1124" s="43">
        <v>1962</v>
      </c>
      <c r="F1124" s="43" t="s">
        <v>2131</v>
      </c>
      <c r="G1124" s="56" t="s">
        <v>2098</v>
      </c>
      <c r="H1124" s="43">
        <v>2</v>
      </c>
      <c r="I1124" s="43">
        <v>1</v>
      </c>
      <c r="J1124" s="43" t="s">
        <v>2131</v>
      </c>
      <c r="K1124" s="45">
        <v>1405.2</v>
      </c>
      <c r="L1124" s="45">
        <v>712.1</v>
      </c>
      <c r="M1124" s="517">
        <f>VLOOKUP(C1124,'Раздел 2'!D:Q,14,0)</f>
        <v>1902233.7400000002</v>
      </c>
      <c r="N1124" s="45">
        <f t="shared" si="126"/>
        <v>1902233.7400000002</v>
      </c>
      <c r="O1124" s="45">
        <v>0</v>
      </c>
      <c r="P1124" s="45">
        <v>0</v>
      </c>
      <c r="Q1124" s="45">
        <v>0</v>
      </c>
      <c r="R1124" s="57">
        <v>44927</v>
      </c>
      <c r="S1124" s="57">
        <v>45291</v>
      </c>
      <c r="U1124" s="143"/>
    </row>
    <row r="1125" spans="1:21" ht="20.3" x14ac:dyDescent="0.35">
      <c r="A1125" s="43">
        <f t="shared" si="127"/>
        <v>1020</v>
      </c>
      <c r="B1125" s="44" t="s">
        <v>688</v>
      </c>
      <c r="C1125" s="43">
        <v>43282</v>
      </c>
      <c r="D1125" s="43" t="s">
        <v>1899</v>
      </c>
      <c r="E1125" s="43">
        <v>1962</v>
      </c>
      <c r="F1125" s="43" t="s">
        <v>2131</v>
      </c>
      <c r="G1125" s="56" t="s">
        <v>2099</v>
      </c>
      <c r="H1125" s="43">
        <v>2</v>
      </c>
      <c r="I1125" s="43">
        <v>1</v>
      </c>
      <c r="J1125" s="43" t="s">
        <v>2131</v>
      </c>
      <c r="K1125" s="45">
        <v>915</v>
      </c>
      <c r="L1125" s="45">
        <v>520.19999999999993</v>
      </c>
      <c r="M1125" s="517">
        <f>VLOOKUP(C1125,'Раздел 2'!D:Q,14,0)</f>
        <v>247482.51</v>
      </c>
      <c r="N1125" s="45">
        <f t="shared" si="126"/>
        <v>247482.51</v>
      </c>
      <c r="O1125" s="45">
        <v>0</v>
      </c>
      <c r="P1125" s="45">
        <v>0</v>
      </c>
      <c r="Q1125" s="45">
        <v>0</v>
      </c>
      <c r="R1125" s="57">
        <v>44927</v>
      </c>
      <c r="S1125" s="57">
        <v>45291</v>
      </c>
      <c r="U1125" s="143"/>
    </row>
    <row r="1126" spans="1:21" ht="20.3" x14ac:dyDescent="0.35">
      <c r="A1126" s="43">
        <f t="shared" si="127"/>
        <v>1021</v>
      </c>
      <c r="B1126" s="44" t="s">
        <v>689</v>
      </c>
      <c r="C1126" s="43">
        <v>43272</v>
      </c>
      <c r="D1126" s="43" t="s">
        <v>1899</v>
      </c>
      <c r="E1126" s="43">
        <v>1957</v>
      </c>
      <c r="F1126" s="43" t="s">
        <v>2131</v>
      </c>
      <c r="G1126" s="56" t="s">
        <v>2098</v>
      </c>
      <c r="H1126" s="43">
        <v>2</v>
      </c>
      <c r="I1126" s="43">
        <v>2</v>
      </c>
      <c r="J1126" s="43" t="s">
        <v>2131</v>
      </c>
      <c r="K1126" s="45">
        <v>1418.9</v>
      </c>
      <c r="L1126" s="45">
        <v>724.4</v>
      </c>
      <c r="M1126" s="517">
        <f>VLOOKUP(C1126,'Раздел 2'!D:Q,14,0)</f>
        <v>1940157.82</v>
      </c>
      <c r="N1126" s="45">
        <f t="shared" si="126"/>
        <v>1940157.82</v>
      </c>
      <c r="O1126" s="45">
        <v>0</v>
      </c>
      <c r="P1126" s="45">
        <v>0</v>
      </c>
      <c r="Q1126" s="45">
        <v>0</v>
      </c>
      <c r="R1126" s="57">
        <v>44927</v>
      </c>
      <c r="S1126" s="57">
        <v>45291</v>
      </c>
      <c r="U1126" s="143"/>
    </row>
    <row r="1127" spans="1:21" ht="20.3" x14ac:dyDescent="0.35">
      <c r="A1127" s="43">
        <f t="shared" si="127"/>
        <v>1022</v>
      </c>
      <c r="B1127" s="44" t="s">
        <v>690</v>
      </c>
      <c r="C1127" s="43">
        <v>43275</v>
      </c>
      <c r="D1127" s="43" t="s">
        <v>1899</v>
      </c>
      <c r="E1127" s="43">
        <v>1962</v>
      </c>
      <c r="F1127" s="43" t="s">
        <v>2131</v>
      </c>
      <c r="G1127" s="56" t="s">
        <v>2098</v>
      </c>
      <c r="H1127" s="43">
        <v>2</v>
      </c>
      <c r="I1127" s="43">
        <v>2</v>
      </c>
      <c r="J1127" s="43" t="s">
        <v>2131</v>
      </c>
      <c r="K1127" s="45">
        <v>1305.5</v>
      </c>
      <c r="L1127" s="45">
        <v>727.1</v>
      </c>
      <c r="M1127" s="517">
        <f>VLOOKUP(C1127,'Раздел 2'!D:Q,14,0)</f>
        <v>1371765.3499999996</v>
      </c>
      <c r="N1127" s="45">
        <f t="shared" si="126"/>
        <v>1371765.3499999996</v>
      </c>
      <c r="O1127" s="45">
        <v>0</v>
      </c>
      <c r="P1127" s="45">
        <v>0</v>
      </c>
      <c r="Q1127" s="45">
        <v>0</v>
      </c>
      <c r="R1127" s="57">
        <v>44927</v>
      </c>
      <c r="S1127" s="57">
        <v>45291</v>
      </c>
      <c r="U1127" s="143"/>
    </row>
    <row r="1128" spans="1:21" ht="20.3" x14ac:dyDescent="0.35">
      <c r="A1128" s="43">
        <f t="shared" si="127"/>
        <v>1023</v>
      </c>
      <c r="B1128" s="44" t="s">
        <v>2275</v>
      </c>
      <c r="C1128" s="43">
        <v>55727</v>
      </c>
      <c r="D1128" s="43" t="s">
        <v>1899</v>
      </c>
      <c r="E1128" s="43">
        <v>1906</v>
      </c>
      <c r="F1128" s="43" t="s">
        <v>2131</v>
      </c>
      <c r="G1128" s="56" t="s">
        <v>2105</v>
      </c>
      <c r="H1128" s="43">
        <v>1</v>
      </c>
      <c r="I1128" s="43">
        <v>3</v>
      </c>
      <c r="J1128" s="43" t="s">
        <v>2131</v>
      </c>
      <c r="K1128" s="45">
        <v>206.9</v>
      </c>
      <c r="L1128" s="45">
        <v>189.4</v>
      </c>
      <c r="M1128" s="517">
        <f>VLOOKUP(C1128,'Раздел 2'!D:Q,14,0)</f>
        <v>159645.6</v>
      </c>
      <c r="N1128" s="45">
        <f t="shared" si="126"/>
        <v>159645.6</v>
      </c>
      <c r="O1128" s="45">
        <v>0</v>
      </c>
      <c r="P1128" s="45">
        <v>0</v>
      </c>
      <c r="Q1128" s="45">
        <v>0</v>
      </c>
      <c r="R1128" s="57">
        <v>44927</v>
      </c>
      <c r="S1128" s="57">
        <v>45291</v>
      </c>
      <c r="U1128" s="143"/>
    </row>
    <row r="1129" spans="1:21" ht="20.3" x14ac:dyDescent="0.3">
      <c r="A1129" s="46" t="s">
        <v>22</v>
      </c>
      <c r="B1129" s="46"/>
      <c r="C1129" s="403" t="s">
        <v>172</v>
      </c>
      <c r="D1129" s="403" t="s">
        <v>172</v>
      </c>
      <c r="E1129" s="403" t="s">
        <v>172</v>
      </c>
      <c r="F1129" s="403" t="s">
        <v>172</v>
      </c>
      <c r="G1129" s="403" t="s">
        <v>172</v>
      </c>
      <c r="H1129" s="403" t="s">
        <v>172</v>
      </c>
      <c r="I1129" s="403" t="s">
        <v>172</v>
      </c>
      <c r="J1129" s="49">
        <f>SUM(J1116:J1127)</f>
        <v>0</v>
      </c>
      <c r="K1129" s="49">
        <f t="shared" ref="K1129:Q1129" si="128">SUM(K1116:K1128)</f>
        <v>17777.099999999999</v>
      </c>
      <c r="L1129" s="49">
        <f t="shared" si="128"/>
        <v>9400.9</v>
      </c>
      <c r="M1129" s="518">
        <f t="shared" si="128"/>
        <v>15812984.949999999</v>
      </c>
      <c r="N1129" s="49">
        <f t="shared" si="128"/>
        <v>15812984.949999999</v>
      </c>
      <c r="O1129" s="49">
        <f t="shared" si="128"/>
        <v>0</v>
      </c>
      <c r="P1129" s="49">
        <f t="shared" si="128"/>
        <v>0</v>
      </c>
      <c r="Q1129" s="49">
        <f t="shared" si="128"/>
        <v>0</v>
      </c>
      <c r="R1129" s="403" t="s">
        <v>172</v>
      </c>
      <c r="S1129" s="403" t="s">
        <v>172</v>
      </c>
      <c r="U1129" s="143"/>
    </row>
    <row r="1130" spans="1:21" ht="19.649999999999999" x14ac:dyDescent="0.3">
      <c r="A1130" s="53" t="s">
        <v>34</v>
      </c>
      <c r="B1130" s="53"/>
      <c r="C1130" s="403" t="s">
        <v>172</v>
      </c>
      <c r="D1130" s="403" t="s">
        <v>172</v>
      </c>
      <c r="E1130" s="403" t="s">
        <v>172</v>
      </c>
      <c r="F1130" s="403" t="s">
        <v>172</v>
      </c>
      <c r="G1130" s="403" t="s">
        <v>172</v>
      </c>
      <c r="H1130" s="403" t="s">
        <v>172</v>
      </c>
      <c r="I1130" s="403" t="s">
        <v>172</v>
      </c>
      <c r="J1130" s="49">
        <f t="shared" ref="J1130:Q1130" si="129">J1114+J1129</f>
        <v>0</v>
      </c>
      <c r="K1130" s="49">
        <f t="shared" si="129"/>
        <v>119023.26000000001</v>
      </c>
      <c r="L1130" s="49">
        <f t="shared" si="129"/>
        <v>68038.180000000008</v>
      </c>
      <c r="M1130" s="518">
        <f t="shared" si="129"/>
        <v>22881082.869999997</v>
      </c>
      <c r="N1130" s="49">
        <f t="shared" si="129"/>
        <v>22881082.869999997</v>
      </c>
      <c r="O1130" s="49">
        <f t="shared" si="129"/>
        <v>0</v>
      </c>
      <c r="P1130" s="49">
        <f t="shared" si="129"/>
        <v>0</v>
      </c>
      <c r="Q1130" s="49">
        <f t="shared" si="129"/>
        <v>0</v>
      </c>
      <c r="R1130" s="403" t="s">
        <v>172</v>
      </c>
      <c r="S1130" s="403" t="s">
        <v>172</v>
      </c>
      <c r="U1130" s="143"/>
    </row>
    <row r="1131" spans="1:21" ht="19.649999999999999" x14ac:dyDescent="0.3">
      <c r="A1131" s="527" t="s">
        <v>2926</v>
      </c>
      <c r="B1131" s="527"/>
      <c r="C1131" s="527"/>
      <c r="D1131" s="527"/>
      <c r="E1131" s="527"/>
      <c r="F1131" s="527"/>
      <c r="G1131" s="527"/>
      <c r="H1131" s="527"/>
      <c r="I1131" s="527"/>
      <c r="J1131" s="527"/>
      <c r="K1131" s="527"/>
      <c r="L1131" s="527"/>
      <c r="M1131" s="527"/>
      <c r="N1131" s="527"/>
      <c r="O1131" s="527"/>
      <c r="P1131" s="527"/>
      <c r="Q1131" s="527"/>
      <c r="R1131" s="527"/>
      <c r="S1131" s="527"/>
      <c r="U1131" s="143"/>
    </row>
    <row r="1132" spans="1:21" ht="19.649999999999999" x14ac:dyDescent="0.3">
      <c r="A1132" s="527" t="s">
        <v>2927</v>
      </c>
      <c r="B1132" s="527"/>
      <c r="C1132" s="527"/>
      <c r="D1132" s="527"/>
      <c r="E1132" s="527"/>
      <c r="F1132" s="527"/>
      <c r="G1132" s="527"/>
      <c r="H1132" s="527"/>
      <c r="I1132" s="527"/>
      <c r="J1132" s="527"/>
      <c r="K1132" s="527"/>
      <c r="L1132" s="527"/>
      <c r="M1132" s="527"/>
      <c r="N1132" s="527"/>
      <c r="O1132" s="527"/>
      <c r="P1132" s="527"/>
      <c r="Q1132" s="527"/>
      <c r="R1132" s="527"/>
      <c r="S1132" s="527"/>
      <c r="U1132" s="143"/>
    </row>
    <row r="1133" spans="1:21" ht="20.3" x14ac:dyDescent="0.35">
      <c r="A1133" s="43">
        <f>A1128+1</f>
        <v>1024</v>
      </c>
      <c r="B1133" s="44" t="s">
        <v>1536</v>
      </c>
      <c r="C1133" s="43">
        <v>41455</v>
      </c>
      <c r="D1133" s="43" t="s">
        <v>1899</v>
      </c>
      <c r="E1133" s="43">
        <v>1976</v>
      </c>
      <c r="F1133" s="43" t="s">
        <v>2131</v>
      </c>
      <c r="G1133" s="56" t="s">
        <v>2103</v>
      </c>
      <c r="H1133" s="43">
        <v>2</v>
      </c>
      <c r="I1133" s="43">
        <v>3</v>
      </c>
      <c r="J1133" s="43" t="s">
        <v>2131</v>
      </c>
      <c r="K1133" s="45">
        <v>768</v>
      </c>
      <c r="L1133" s="45">
        <v>703.14</v>
      </c>
      <c r="M1133" s="517">
        <f>VLOOKUP(C1133,'Раздел 2'!D:Q,14,0)</f>
        <v>1211909.25</v>
      </c>
      <c r="N1133" s="45">
        <f>M1133</f>
        <v>1211909.25</v>
      </c>
      <c r="O1133" s="45">
        <v>0</v>
      </c>
      <c r="P1133" s="45">
        <v>0</v>
      </c>
      <c r="Q1133" s="45">
        <v>0</v>
      </c>
      <c r="R1133" s="57">
        <v>44927</v>
      </c>
      <c r="S1133" s="57">
        <v>45291</v>
      </c>
      <c r="U1133" s="143"/>
    </row>
    <row r="1134" spans="1:21" ht="20.3" x14ac:dyDescent="0.3">
      <c r="A1134" s="46" t="s">
        <v>22</v>
      </c>
      <c r="B1134" s="46"/>
      <c r="C1134" s="403" t="s">
        <v>172</v>
      </c>
      <c r="D1134" s="403" t="s">
        <v>172</v>
      </c>
      <c r="E1134" s="403" t="s">
        <v>172</v>
      </c>
      <c r="F1134" s="403" t="s">
        <v>172</v>
      </c>
      <c r="G1134" s="403" t="s">
        <v>172</v>
      </c>
      <c r="H1134" s="403" t="s">
        <v>172</v>
      </c>
      <c r="I1134" s="403" t="s">
        <v>172</v>
      </c>
      <c r="J1134" s="49">
        <f>SUM(J1133)</f>
        <v>0</v>
      </c>
      <c r="K1134" s="49">
        <f t="shared" ref="K1134:Q1134" si="130">SUM(K1133)</f>
        <v>768</v>
      </c>
      <c r="L1134" s="49">
        <f t="shared" si="130"/>
        <v>703.14</v>
      </c>
      <c r="M1134" s="518">
        <f t="shared" si="130"/>
        <v>1211909.25</v>
      </c>
      <c r="N1134" s="49">
        <f t="shared" si="130"/>
        <v>1211909.25</v>
      </c>
      <c r="O1134" s="49">
        <f t="shared" si="130"/>
        <v>0</v>
      </c>
      <c r="P1134" s="49">
        <f t="shared" si="130"/>
        <v>0</v>
      </c>
      <c r="Q1134" s="49">
        <f t="shared" si="130"/>
        <v>0</v>
      </c>
      <c r="R1134" s="403" t="s">
        <v>172</v>
      </c>
      <c r="S1134" s="403" t="s">
        <v>172</v>
      </c>
      <c r="U1134" s="143"/>
    </row>
    <row r="1135" spans="1:21" ht="19.649999999999999" x14ac:dyDescent="0.3">
      <c r="A1135" s="53" t="s">
        <v>34</v>
      </c>
      <c r="B1135" s="53"/>
      <c r="C1135" s="403" t="s">
        <v>172</v>
      </c>
      <c r="D1135" s="403" t="s">
        <v>172</v>
      </c>
      <c r="E1135" s="403" t="s">
        <v>172</v>
      </c>
      <c r="F1135" s="403" t="s">
        <v>172</v>
      </c>
      <c r="G1135" s="403" t="s">
        <v>172</v>
      </c>
      <c r="H1135" s="403" t="s">
        <v>172</v>
      </c>
      <c r="I1135" s="403" t="s">
        <v>172</v>
      </c>
      <c r="J1135" s="49">
        <f>SUM(J1134)</f>
        <v>0</v>
      </c>
      <c r="K1135" s="49">
        <f t="shared" ref="K1135:Q1135" si="131">SUM(K1134)</f>
        <v>768</v>
      </c>
      <c r="L1135" s="49">
        <f t="shared" si="131"/>
        <v>703.14</v>
      </c>
      <c r="M1135" s="518">
        <f t="shared" si="131"/>
        <v>1211909.25</v>
      </c>
      <c r="N1135" s="49">
        <f t="shared" si="131"/>
        <v>1211909.25</v>
      </c>
      <c r="O1135" s="49">
        <f t="shared" si="131"/>
        <v>0</v>
      </c>
      <c r="P1135" s="49">
        <f t="shared" si="131"/>
        <v>0</v>
      </c>
      <c r="Q1135" s="49">
        <f t="shared" si="131"/>
        <v>0</v>
      </c>
      <c r="R1135" s="403" t="s">
        <v>172</v>
      </c>
      <c r="S1135" s="403" t="s">
        <v>172</v>
      </c>
      <c r="U1135" s="143"/>
    </row>
    <row r="1136" spans="1:21" ht="19.649999999999999" x14ac:dyDescent="0.3">
      <c r="A1136" s="527" t="s">
        <v>2928</v>
      </c>
      <c r="B1136" s="527"/>
      <c r="C1136" s="527"/>
      <c r="D1136" s="527"/>
      <c r="E1136" s="527"/>
      <c r="F1136" s="527"/>
      <c r="G1136" s="527"/>
      <c r="H1136" s="527"/>
      <c r="I1136" s="527"/>
      <c r="J1136" s="527"/>
      <c r="K1136" s="527"/>
      <c r="L1136" s="527"/>
      <c r="M1136" s="527"/>
      <c r="N1136" s="527"/>
      <c r="O1136" s="527"/>
      <c r="P1136" s="527"/>
      <c r="Q1136" s="527"/>
      <c r="R1136" s="527"/>
      <c r="S1136" s="527"/>
      <c r="U1136" s="143"/>
    </row>
    <row r="1137" spans="1:21" ht="19.649999999999999" x14ac:dyDescent="0.3">
      <c r="A1137" s="527" t="s">
        <v>2929</v>
      </c>
      <c r="B1137" s="527"/>
      <c r="C1137" s="527"/>
      <c r="D1137" s="527"/>
      <c r="E1137" s="527"/>
      <c r="F1137" s="527"/>
      <c r="G1137" s="527"/>
      <c r="H1137" s="527"/>
      <c r="I1137" s="527"/>
      <c r="J1137" s="527"/>
      <c r="K1137" s="527"/>
      <c r="L1137" s="527"/>
      <c r="M1137" s="527"/>
      <c r="N1137" s="527"/>
      <c r="O1137" s="527"/>
      <c r="P1137" s="527"/>
      <c r="Q1137" s="527"/>
      <c r="R1137" s="527"/>
      <c r="S1137" s="527"/>
      <c r="U1137" s="143"/>
    </row>
    <row r="1138" spans="1:21" ht="20.3" x14ac:dyDescent="0.35">
      <c r="A1138" s="43">
        <f>A1133+1</f>
        <v>1025</v>
      </c>
      <c r="B1138" s="44" t="s">
        <v>692</v>
      </c>
      <c r="C1138" s="43">
        <v>42213</v>
      </c>
      <c r="D1138" s="43" t="s">
        <v>1899</v>
      </c>
      <c r="E1138" s="43">
        <v>1975</v>
      </c>
      <c r="F1138" s="43" t="s">
        <v>2131</v>
      </c>
      <c r="G1138" s="56" t="s">
        <v>2103</v>
      </c>
      <c r="H1138" s="43">
        <v>2</v>
      </c>
      <c r="I1138" s="43">
        <v>2</v>
      </c>
      <c r="J1138" s="43" t="s">
        <v>2131</v>
      </c>
      <c r="K1138" s="45">
        <v>524.4</v>
      </c>
      <c r="L1138" s="45">
        <v>522.5</v>
      </c>
      <c r="M1138" s="517">
        <f>VLOOKUP(C1138,'Раздел 2'!D:Q,14,0)</f>
        <v>197264.61</v>
      </c>
      <c r="N1138" s="45">
        <f>M1138</f>
        <v>197264.61</v>
      </c>
      <c r="O1138" s="45">
        <v>0</v>
      </c>
      <c r="P1138" s="45">
        <v>0</v>
      </c>
      <c r="Q1138" s="45">
        <v>0</v>
      </c>
      <c r="R1138" s="57">
        <v>44927</v>
      </c>
      <c r="S1138" s="57">
        <v>45291</v>
      </c>
      <c r="U1138" s="143"/>
    </row>
    <row r="1139" spans="1:21" ht="20.3" x14ac:dyDescent="0.35">
      <c r="A1139" s="43">
        <f>A1138+1</f>
        <v>1026</v>
      </c>
      <c r="B1139" s="44" t="s">
        <v>2366</v>
      </c>
      <c r="C1139" s="43">
        <v>42280</v>
      </c>
      <c r="D1139" s="43" t="s">
        <v>1899</v>
      </c>
      <c r="E1139" s="43">
        <v>1969</v>
      </c>
      <c r="F1139" s="43" t="s">
        <v>2131</v>
      </c>
      <c r="G1139" s="56" t="s">
        <v>2098</v>
      </c>
      <c r="H1139" s="43">
        <v>2</v>
      </c>
      <c r="I1139" s="43">
        <v>1</v>
      </c>
      <c r="J1139" s="43" t="s">
        <v>2131</v>
      </c>
      <c r="K1139" s="45">
        <v>1156.05</v>
      </c>
      <c r="L1139" s="45">
        <v>366</v>
      </c>
      <c r="M1139" s="517">
        <f>VLOOKUP(C1139,'Раздел 2'!D:Q,14,0)</f>
        <v>1270569.79</v>
      </c>
      <c r="N1139" s="45">
        <f>M1139</f>
        <v>1270569.79</v>
      </c>
      <c r="O1139" s="45">
        <v>0</v>
      </c>
      <c r="P1139" s="45">
        <v>0</v>
      </c>
      <c r="Q1139" s="45">
        <v>0</v>
      </c>
      <c r="R1139" s="57">
        <v>44927</v>
      </c>
      <c r="S1139" s="57">
        <v>45291</v>
      </c>
      <c r="U1139" s="143"/>
    </row>
    <row r="1140" spans="1:21" ht="20.3" x14ac:dyDescent="0.3">
      <c r="A1140" s="46" t="s">
        <v>22</v>
      </c>
      <c r="B1140" s="46"/>
      <c r="C1140" s="403" t="s">
        <v>172</v>
      </c>
      <c r="D1140" s="403" t="s">
        <v>172</v>
      </c>
      <c r="E1140" s="403" t="s">
        <v>172</v>
      </c>
      <c r="F1140" s="403" t="s">
        <v>172</v>
      </c>
      <c r="G1140" s="403" t="s">
        <v>172</v>
      </c>
      <c r="H1140" s="403" t="s">
        <v>172</v>
      </c>
      <c r="I1140" s="403" t="s">
        <v>172</v>
      </c>
      <c r="J1140" s="49">
        <f>SUM(J1138)</f>
        <v>0</v>
      </c>
      <c r="K1140" s="49">
        <f>SUM(K1138:K1139)</f>
        <v>1680.4499999999998</v>
      </c>
      <c r="L1140" s="49">
        <f t="shared" ref="L1140:Q1140" si="132">SUM(L1138:L1139)</f>
        <v>888.5</v>
      </c>
      <c r="M1140" s="518">
        <f t="shared" si="132"/>
        <v>1467834.4</v>
      </c>
      <c r="N1140" s="49">
        <f t="shared" si="132"/>
        <v>1467834.4</v>
      </c>
      <c r="O1140" s="49">
        <f t="shared" si="132"/>
        <v>0</v>
      </c>
      <c r="P1140" s="49">
        <f t="shared" si="132"/>
        <v>0</v>
      </c>
      <c r="Q1140" s="49">
        <f t="shared" si="132"/>
        <v>0</v>
      </c>
      <c r="R1140" s="403" t="s">
        <v>172</v>
      </c>
      <c r="S1140" s="403" t="s">
        <v>172</v>
      </c>
      <c r="U1140" s="143"/>
    </row>
    <row r="1141" spans="1:21" ht="19.649999999999999" x14ac:dyDescent="0.3">
      <c r="A1141" s="53" t="s">
        <v>34</v>
      </c>
      <c r="B1141" s="53"/>
      <c r="C1141" s="403" t="s">
        <v>172</v>
      </c>
      <c r="D1141" s="403" t="s">
        <v>172</v>
      </c>
      <c r="E1141" s="403" t="s">
        <v>172</v>
      </c>
      <c r="F1141" s="403" t="s">
        <v>172</v>
      </c>
      <c r="G1141" s="403" t="s">
        <v>172</v>
      </c>
      <c r="H1141" s="403" t="s">
        <v>172</v>
      </c>
      <c r="I1141" s="403" t="s">
        <v>172</v>
      </c>
      <c r="J1141" s="49">
        <f>SUM(J1140)</f>
        <v>0</v>
      </c>
      <c r="K1141" s="49">
        <f t="shared" ref="K1141:Q1141" si="133">SUM(K1140)</f>
        <v>1680.4499999999998</v>
      </c>
      <c r="L1141" s="49">
        <f t="shared" si="133"/>
        <v>888.5</v>
      </c>
      <c r="M1141" s="518">
        <f>SUM(M1140)</f>
        <v>1467834.4</v>
      </c>
      <c r="N1141" s="49">
        <f t="shared" si="133"/>
        <v>1467834.4</v>
      </c>
      <c r="O1141" s="49">
        <f t="shared" si="133"/>
        <v>0</v>
      </c>
      <c r="P1141" s="49">
        <f t="shared" si="133"/>
        <v>0</v>
      </c>
      <c r="Q1141" s="49">
        <f t="shared" si="133"/>
        <v>0</v>
      </c>
      <c r="R1141" s="403" t="s">
        <v>172</v>
      </c>
      <c r="S1141" s="403" t="s">
        <v>172</v>
      </c>
      <c r="U1141" s="143"/>
    </row>
    <row r="1142" spans="1:21" ht="19.649999999999999" x14ac:dyDescent="0.3">
      <c r="A1142" s="527" t="s">
        <v>2930</v>
      </c>
      <c r="B1142" s="527"/>
      <c r="C1142" s="527"/>
      <c r="D1142" s="527"/>
      <c r="E1142" s="527"/>
      <c r="F1142" s="527"/>
      <c r="G1142" s="527"/>
      <c r="H1142" s="527"/>
      <c r="I1142" s="527"/>
      <c r="J1142" s="527"/>
      <c r="K1142" s="527"/>
      <c r="L1142" s="527"/>
      <c r="M1142" s="527"/>
      <c r="N1142" s="527"/>
      <c r="O1142" s="527"/>
      <c r="P1142" s="527"/>
      <c r="Q1142" s="527"/>
      <c r="R1142" s="527"/>
      <c r="S1142" s="527"/>
      <c r="U1142" s="143"/>
    </row>
    <row r="1143" spans="1:21" ht="19.649999999999999" x14ac:dyDescent="0.3">
      <c r="A1143" s="527" t="s">
        <v>2931</v>
      </c>
      <c r="B1143" s="527"/>
      <c r="C1143" s="527"/>
      <c r="D1143" s="527"/>
      <c r="E1143" s="527"/>
      <c r="F1143" s="527"/>
      <c r="G1143" s="527"/>
      <c r="H1143" s="527"/>
      <c r="I1143" s="527"/>
      <c r="J1143" s="527"/>
      <c r="K1143" s="527"/>
      <c r="L1143" s="527"/>
      <c r="M1143" s="527"/>
      <c r="N1143" s="527"/>
      <c r="O1143" s="527"/>
      <c r="P1143" s="527"/>
      <c r="Q1143" s="527"/>
      <c r="R1143" s="527"/>
      <c r="S1143" s="527"/>
      <c r="U1143" s="143"/>
    </row>
    <row r="1144" spans="1:21" ht="20.3" x14ac:dyDescent="0.35">
      <c r="A1144" s="43">
        <f>A1139+1</f>
        <v>1027</v>
      </c>
      <c r="B1144" s="44" t="s">
        <v>1129</v>
      </c>
      <c r="C1144" s="43">
        <v>43720</v>
      </c>
      <c r="D1144" s="43" t="s">
        <v>1899</v>
      </c>
      <c r="E1144" s="43">
        <v>1962</v>
      </c>
      <c r="F1144" s="43" t="s">
        <v>2131</v>
      </c>
      <c r="G1144" s="56" t="s">
        <v>2098</v>
      </c>
      <c r="H1144" s="43">
        <v>2</v>
      </c>
      <c r="I1144" s="43">
        <v>2</v>
      </c>
      <c r="J1144" s="43" t="s">
        <v>2131</v>
      </c>
      <c r="K1144" s="45">
        <v>1130.9000000000001</v>
      </c>
      <c r="L1144" s="45">
        <v>633.70000000000005</v>
      </c>
      <c r="M1144" s="517">
        <f>VLOOKUP('Раздел 1 '!C1144,'Раздел 2'!D:Q,14,0)</f>
        <v>1379021.4200000002</v>
      </c>
      <c r="N1144" s="45">
        <f t="shared" ref="N1144:N1157" si="134">M1144</f>
        <v>1379021.4200000002</v>
      </c>
      <c r="O1144" s="45">
        <v>0</v>
      </c>
      <c r="P1144" s="45">
        <v>0</v>
      </c>
      <c r="Q1144" s="45">
        <v>0</v>
      </c>
      <c r="R1144" s="57">
        <v>44927</v>
      </c>
      <c r="S1144" s="57">
        <v>45291</v>
      </c>
      <c r="U1144" s="143"/>
    </row>
    <row r="1145" spans="1:21" ht="20.3" x14ac:dyDescent="0.35">
      <c r="A1145" s="43">
        <f>A1144+1</f>
        <v>1028</v>
      </c>
      <c r="B1145" s="44" t="s">
        <v>1130</v>
      </c>
      <c r="C1145" s="43">
        <v>43738</v>
      </c>
      <c r="D1145" s="43" t="s">
        <v>1899</v>
      </c>
      <c r="E1145" s="43">
        <v>1962</v>
      </c>
      <c r="F1145" s="43" t="s">
        <v>2131</v>
      </c>
      <c r="G1145" s="56" t="s">
        <v>2099</v>
      </c>
      <c r="H1145" s="43">
        <v>2</v>
      </c>
      <c r="I1145" s="43">
        <v>2</v>
      </c>
      <c r="J1145" s="43" t="s">
        <v>2131</v>
      </c>
      <c r="K1145" s="45">
        <v>1081.7</v>
      </c>
      <c r="L1145" s="45">
        <v>641.70000000000005</v>
      </c>
      <c r="M1145" s="517">
        <f>VLOOKUP('Раздел 1 '!C1145,'Раздел 2'!D:Q,14,0)</f>
        <v>1340511.44</v>
      </c>
      <c r="N1145" s="45">
        <f t="shared" si="134"/>
        <v>1340511.44</v>
      </c>
      <c r="O1145" s="45">
        <v>0</v>
      </c>
      <c r="P1145" s="45">
        <v>0</v>
      </c>
      <c r="Q1145" s="45">
        <v>0</v>
      </c>
      <c r="R1145" s="57">
        <v>44927</v>
      </c>
      <c r="S1145" s="57">
        <v>45291</v>
      </c>
      <c r="U1145" s="143"/>
    </row>
    <row r="1146" spans="1:21" ht="20.3" x14ac:dyDescent="0.35">
      <c r="A1146" s="43">
        <f t="shared" ref="A1146:A1158" si="135">A1145+1</f>
        <v>1029</v>
      </c>
      <c r="B1146" s="44" t="s">
        <v>1131</v>
      </c>
      <c r="C1146" s="43">
        <v>43740</v>
      </c>
      <c r="D1146" s="43" t="s">
        <v>1899</v>
      </c>
      <c r="E1146" s="43">
        <v>1967</v>
      </c>
      <c r="F1146" s="43" t="s">
        <v>2131</v>
      </c>
      <c r="G1146" s="56" t="s">
        <v>2098</v>
      </c>
      <c r="H1146" s="43">
        <v>4</v>
      </c>
      <c r="I1146" s="43">
        <v>2</v>
      </c>
      <c r="J1146" s="43" t="s">
        <v>2131</v>
      </c>
      <c r="K1146" s="45">
        <v>2081.5</v>
      </c>
      <c r="L1146" s="45">
        <v>1298.5</v>
      </c>
      <c r="M1146" s="517">
        <f>VLOOKUP('Раздел 1 '!C1146,'Раздел 2'!D:Q,14,0)</f>
        <v>2255461.5500000003</v>
      </c>
      <c r="N1146" s="45">
        <f t="shared" si="134"/>
        <v>2255461.5500000003</v>
      </c>
      <c r="O1146" s="45">
        <v>0</v>
      </c>
      <c r="P1146" s="45">
        <v>0</v>
      </c>
      <c r="Q1146" s="45">
        <v>0</v>
      </c>
      <c r="R1146" s="57">
        <v>44927</v>
      </c>
      <c r="S1146" s="57">
        <v>45291</v>
      </c>
      <c r="U1146" s="143"/>
    </row>
    <row r="1147" spans="1:21" ht="20.3" x14ac:dyDescent="0.35">
      <c r="A1147" s="43">
        <f t="shared" si="135"/>
        <v>1030</v>
      </c>
      <c r="B1147" s="44" t="s">
        <v>1132</v>
      </c>
      <c r="C1147" s="43">
        <v>43741</v>
      </c>
      <c r="D1147" s="43" t="s">
        <v>1899</v>
      </c>
      <c r="E1147" s="43">
        <v>1967</v>
      </c>
      <c r="F1147" s="43" t="s">
        <v>2131</v>
      </c>
      <c r="G1147" s="56" t="s">
        <v>2098</v>
      </c>
      <c r="H1147" s="43">
        <v>4</v>
      </c>
      <c r="I1147" s="43">
        <v>2</v>
      </c>
      <c r="J1147" s="43" t="s">
        <v>2131</v>
      </c>
      <c r="K1147" s="45">
        <v>2116.4</v>
      </c>
      <c r="L1147" s="45">
        <v>1249.4000000000001</v>
      </c>
      <c r="M1147" s="517">
        <f>VLOOKUP('Раздел 1 '!C1147,'Раздел 2'!D:Q,14,0)</f>
        <v>2137752.1</v>
      </c>
      <c r="N1147" s="45">
        <f t="shared" si="134"/>
        <v>2137752.1</v>
      </c>
      <c r="O1147" s="45">
        <v>0</v>
      </c>
      <c r="P1147" s="45">
        <v>0</v>
      </c>
      <c r="Q1147" s="45">
        <v>0</v>
      </c>
      <c r="R1147" s="57">
        <v>44927</v>
      </c>
      <c r="S1147" s="57">
        <v>45291</v>
      </c>
      <c r="U1147" s="143"/>
    </row>
    <row r="1148" spans="1:21" ht="20.3" x14ac:dyDescent="0.35">
      <c r="A1148" s="43">
        <f t="shared" si="135"/>
        <v>1031</v>
      </c>
      <c r="B1148" s="44" t="s">
        <v>1505</v>
      </c>
      <c r="C1148" s="43">
        <v>43750</v>
      </c>
      <c r="D1148" s="43" t="s">
        <v>1899</v>
      </c>
      <c r="E1148" s="43">
        <v>1973</v>
      </c>
      <c r="F1148" s="43" t="s">
        <v>2131</v>
      </c>
      <c r="G1148" s="56" t="s">
        <v>2098</v>
      </c>
      <c r="H1148" s="43">
        <v>5</v>
      </c>
      <c r="I1148" s="43">
        <v>4</v>
      </c>
      <c r="J1148" s="43" t="s">
        <v>2131</v>
      </c>
      <c r="K1148" s="45">
        <v>5031.3</v>
      </c>
      <c r="L1148" s="45">
        <v>3428.4</v>
      </c>
      <c r="M1148" s="517">
        <f>VLOOKUP('Раздел 1 '!C1148,'Раздел 2'!D:Q,14,0)</f>
        <v>4468033.4799999995</v>
      </c>
      <c r="N1148" s="45">
        <f t="shared" si="134"/>
        <v>4468033.4799999995</v>
      </c>
      <c r="O1148" s="45">
        <v>0</v>
      </c>
      <c r="P1148" s="45">
        <v>0</v>
      </c>
      <c r="Q1148" s="45">
        <v>0</v>
      </c>
      <c r="R1148" s="57">
        <v>44927</v>
      </c>
      <c r="S1148" s="57">
        <v>45291</v>
      </c>
      <c r="U1148" s="143"/>
    </row>
    <row r="1149" spans="1:21" ht="20.3" x14ac:dyDescent="0.35">
      <c r="A1149" s="43">
        <f t="shared" si="135"/>
        <v>1032</v>
      </c>
      <c r="B1149" s="44" t="s">
        <v>703</v>
      </c>
      <c r="C1149" s="43">
        <v>43769</v>
      </c>
      <c r="D1149" s="43" t="s">
        <v>1899</v>
      </c>
      <c r="E1149" s="43">
        <v>1980</v>
      </c>
      <c r="F1149" s="43" t="s">
        <v>2131</v>
      </c>
      <c r="G1149" s="56" t="s">
        <v>2097</v>
      </c>
      <c r="H1149" s="43">
        <v>5</v>
      </c>
      <c r="I1149" s="43">
        <v>6</v>
      </c>
      <c r="J1149" s="43" t="s">
        <v>2131</v>
      </c>
      <c r="K1149" s="45">
        <v>7077</v>
      </c>
      <c r="L1149" s="45">
        <v>4700</v>
      </c>
      <c r="M1149" s="517">
        <f>VLOOKUP('Раздел 1 '!C1149,'Раздел 2'!D:Q,14,0)</f>
        <v>5146791.2100000009</v>
      </c>
      <c r="N1149" s="45">
        <f t="shared" si="134"/>
        <v>5146791.2100000009</v>
      </c>
      <c r="O1149" s="45">
        <v>0</v>
      </c>
      <c r="P1149" s="45">
        <v>0</v>
      </c>
      <c r="Q1149" s="45">
        <v>0</v>
      </c>
      <c r="R1149" s="57">
        <v>44927</v>
      </c>
      <c r="S1149" s="57">
        <v>45291</v>
      </c>
      <c r="U1149" s="143"/>
    </row>
    <row r="1150" spans="1:21" ht="20.3" x14ac:dyDescent="0.35">
      <c r="A1150" s="43">
        <f t="shared" si="135"/>
        <v>1033</v>
      </c>
      <c r="B1150" s="44" t="s">
        <v>704</v>
      </c>
      <c r="C1150" s="43">
        <v>43790</v>
      </c>
      <c r="D1150" s="43" t="s">
        <v>1899</v>
      </c>
      <c r="E1150" s="43">
        <v>1992</v>
      </c>
      <c r="F1150" s="43" t="s">
        <v>2131</v>
      </c>
      <c r="G1150" s="56" t="s">
        <v>2097</v>
      </c>
      <c r="H1150" s="43">
        <v>5</v>
      </c>
      <c r="I1150" s="43">
        <v>4</v>
      </c>
      <c r="J1150" s="43" t="s">
        <v>2131</v>
      </c>
      <c r="K1150" s="45">
        <v>6748.6</v>
      </c>
      <c r="L1150" s="45">
        <v>4359.0999999999995</v>
      </c>
      <c r="M1150" s="517">
        <f>VLOOKUP('Раздел 1 '!C1150,'Раздел 2'!D:Q,14,0)</f>
        <v>4259195.92</v>
      </c>
      <c r="N1150" s="45">
        <f t="shared" si="134"/>
        <v>4259195.92</v>
      </c>
      <c r="O1150" s="45">
        <v>0</v>
      </c>
      <c r="P1150" s="45">
        <v>0</v>
      </c>
      <c r="Q1150" s="45">
        <v>0</v>
      </c>
      <c r="R1150" s="57">
        <v>44927</v>
      </c>
      <c r="S1150" s="57">
        <v>45291</v>
      </c>
      <c r="U1150" s="143"/>
    </row>
    <row r="1151" spans="1:21" ht="20.3" x14ac:dyDescent="0.35">
      <c r="A1151" s="43">
        <f t="shared" si="135"/>
        <v>1034</v>
      </c>
      <c r="B1151" s="44" t="s">
        <v>705</v>
      </c>
      <c r="C1151" s="43">
        <v>43821</v>
      </c>
      <c r="D1151" s="43" t="s">
        <v>1899</v>
      </c>
      <c r="E1151" s="43">
        <v>1978</v>
      </c>
      <c r="F1151" s="43" t="s">
        <v>2131</v>
      </c>
      <c r="G1151" s="56" t="s">
        <v>2098</v>
      </c>
      <c r="H1151" s="43">
        <v>5</v>
      </c>
      <c r="I1151" s="43">
        <v>6</v>
      </c>
      <c r="J1151" s="43" t="s">
        <v>2131</v>
      </c>
      <c r="K1151" s="45">
        <v>7032.3</v>
      </c>
      <c r="L1151" s="45">
        <v>4459.2</v>
      </c>
      <c r="M1151" s="517">
        <f>VLOOKUP('Раздел 1 '!C1151,'Раздел 2'!D:Q,14,0)</f>
        <v>5173122.43</v>
      </c>
      <c r="N1151" s="45">
        <f t="shared" si="134"/>
        <v>5173122.43</v>
      </c>
      <c r="O1151" s="45">
        <v>0</v>
      </c>
      <c r="P1151" s="45">
        <v>0</v>
      </c>
      <c r="Q1151" s="45">
        <v>0</v>
      </c>
      <c r="R1151" s="57">
        <v>44927</v>
      </c>
      <c r="S1151" s="57">
        <v>45291</v>
      </c>
      <c r="U1151" s="143"/>
    </row>
    <row r="1152" spans="1:21" ht="20.3" x14ac:dyDescent="0.35">
      <c r="A1152" s="43">
        <f t="shared" si="135"/>
        <v>1035</v>
      </c>
      <c r="B1152" s="44" t="s">
        <v>706</v>
      </c>
      <c r="C1152" s="43">
        <v>43822</v>
      </c>
      <c r="D1152" s="43" t="s">
        <v>1899</v>
      </c>
      <c r="E1152" s="43">
        <v>1980</v>
      </c>
      <c r="F1152" s="43" t="s">
        <v>2131</v>
      </c>
      <c r="G1152" s="56" t="s">
        <v>2098</v>
      </c>
      <c r="H1152" s="43">
        <v>5</v>
      </c>
      <c r="I1152" s="43">
        <v>6</v>
      </c>
      <c r="J1152" s="43" t="s">
        <v>2131</v>
      </c>
      <c r="K1152" s="45">
        <v>7154.9</v>
      </c>
      <c r="L1152" s="45">
        <v>4467.3999999999996</v>
      </c>
      <c r="M1152" s="517">
        <f>VLOOKUP('Раздел 1 '!C1152,'Раздел 2'!D:Q,14,0)</f>
        <v>5151061.62</v>
      </c>
      <c r="N1152" s="45">
        <f t="shared" si="134"/>
        <v>5151061.62</v>
      </c>
      <c r="O1152" s="45">
        <v>0</v>
      </c>
      <c r="P1152" s="45">
        <v>0</v>
      </c>
      <c r="Q1152" s="45">
        <v>0</v>
      </c>
      <c r="R1152" s="57">
        <v>44927</v>
      </c>
      <c r="S1152" s="57">
        <v>45291</v>
      </c>
      <c r="U1152" s="143"/>
    </row>
    <row r="1153" spans="1:21" ht="20.3" x14ac:dyDescent="0.35">
      <c r="A1153" s="43">
        <f t="shared" si="135"/>
        <v>1036</v>
      </c>
      <c r="B1153" s="44" t="s">
        <v>1509</v>
      </c>
      <c r="C1153" s="43">
        <v>43817</v>
      </c>
      <c r="D1153" s="43" t="s">
        <v>1899</v>
      </c>
      <c r="E1153" s="43">
        <v>1963</v>
      </c>
      <c r="F1153" s="43" t="s">
        <v>2131</v>
      </c>
      <c r="G1153" s="56" t="s">
        <v>2099</v>
      </c>
      <c r="H1153" s="43">
        <v>2</v>
      </c>
      <c r="I1153" s="43">
        <v>2</v>
      </c>
      <c r="J1153" s="43" t="s">
        <v>2131</v>
      </c>
      <c r="K1153" s="45">
        <v>873</v>
      </c>
      <c r="L1153" s="45">
        <v>619.29999999999995</v>
      </c>
      <c r="M1153" s="517">
        <f>VLOOKUP('Раздел 1 '!C1153,'Раздел 2'!D:Q,14,0)</f>
        <v>1589457.7800000003</v>
      </c>
      <c r="N1153" s="45">
        <f t="shared" si="134"/>
        <v>1589457.7800000003</v>
      </c>
      <c r="O1153" s="45">
        <v>0</v>
      </c>
      <c r="P1153" s="45">
        <v>0</v>
      </c>
      <c r="Q1153" s="45">
        <v>0</v>
      </c>
      <c r="R1153" s="57">
        <v>44927</v>
      </c>
      <c r="S1153" s="57">
        <v>45291</v>
      </c>
      <c r="U1153" s="143"/>
    </row>
    <row r="1154" spans="1:21" ht="20.3" x14ac:dyDescent="0.35">
      <c r="A1154" s="43">
        <f t="shared" si="135"/>
        <v>1037</v>
      </c>
      <c r="B1154" s="44" t="s">
        <v>1851</v>
      </c>
      <c r="C1154" s="43">
        <v>43768</v>
      </c>
      <c r="D1154" s="43" t="s">
        <v>1899</v>
      </c>
      <c r="E1154" s="43">
        <v>1985</v>
      </c>
      <c r="F1154" s="43" t="s">
        <v>2131</v>
      </c>
      <c r="G1154" s="56" t="s">
        <v>2098</v>
      </c>
      <c r="H1154" s="43">
        <v>5</v>
      </c>
      <c r="I1154" s="43">
        <v>4</v>
      </c>
      <c r="J1154" s="43" t="s">
        <v>2131</v>
      </c>
      <c r="K1154" s="45">
        <v>4442.8999999999996</v>
      </c>
      <c r="L1154" s="45">
        <v>2793.3</v>
      </c>
      <c r="M1154" s="517">
        <f>VLOOKUP('Раздел 1 '!C1154,'Раздел 2'!D:Q,14,0)</f>
        <v>3010870.2199999997</v>
      </c>
      <c r="N1154" s="45">
        <f t="shared" si="134"/>
        <v>3010870.2199999997</v>
      </c>
      <c r="O1154" s="45">
        <v>0</v>
      </c>
      <c r="P1154" s="45">
        <v>0</v>
      </c>
      <c r="Q1154" s="45">
        <v>0</v>
      </c>
      <c r="R1154" s="57">
        <v>44927</v>
      </c>
      <c r="S1154" s="57">
        <v>45291</v>
      </c>
      <c r="U1154" s="143"/>
    </row>
    <row r="1155" spans="1:21" ht="20.3" x14ac:dyDescent="0.35">
      <c r="A1155" s="43">
        <f t="shared" si="135"/>
        <v>1038</v>
      </c>
      <c r="B1155" s="44" t="s">
        <v>1852</v>
      </c>
      <c r="C1155" s="43">
        <v>43770</v>
      </c>
      <c r="D1155" s="43" t="s">
        <v>1899</v>
      </c>
      <c r="E1155" s="43">
        <v>1991</v>
      </c>
      <c r="F1155" s="43" t="s">
        <v>2131</v>
      </c>
      <c r="G1155" s="56" t="s">
        <v>2098</v>
      </c>
      <c r="H1155" s="43">
        <v>5</v>
      </c>
      <c r="I1155" s="43">
        <v>6</v>
      </c>
      <c r="J1155" s="43" t="s">
        <v>2131</v>
      </c>
      <c r="K1155" s="45">
        <v>5715.7</v>
      </c>
      <c r="L1155" s="45">
        <v>3456.3</v>
      </c>
      <c r="M1155" s="517">
        <f>VLOOKUP('Раздел 1 '!C1155,'Раздел 2'!D:Q,14,0)</f>
        <v>3965682.76</v>
      </c>
      <c r="N1155" s="45">
        <f t="shared" si="134"/>
        <v>3965682.76</v>
      </c>
      <c r="O1155" s="45">
        <v>0</v>
      </c>
      <c r="P1155" s="45">
        <v>0</v>
      </c>
      <c r="Q1155" s="45">
        <v>0</v>
      </c>
      <c r="R1155" s="57">
        <v>44927</v>
      </c>
      <c r="S1155" s="57">
        <v>45291</v>
      </c>
      <c r="U1155" s="143"/>
    </row>
    <row r="1156" spans="1:21" ht="20.3" x14ac:dyDescent="0.35">
      <c r="A1156" s="43">
        <f t="shared" si="135"/>
        <v>1039</v>
      </c>
      <c r="B1156" s="44" t="s">
        <v>1853</v>
      </c>
      <c r="C1156" s="43">
        <v>43792</v>
      </c>
      <c r="D1156" s="43" t="s">
        <v>1899</v>
      </c>
      <c r="E1156" s="43">
        <v>1979</v>
      </c>
      <c r="F1156" s="43" t="s">
        <v>2131</v>
      </c>
      <c r="G1156" s="56" t="s">
        <v>2098</v>
      </c>
      <c r="H1156" s="43">
        <v>5</v>
      </c>
      <c r="I1156" s="43">
        <v>6</v>
      </c>
      <c r="J1156" s="43" t="s">
        <v>2131</v>
      </c>
      <c r="K1156" s="45">
        <v>7257.9</v>
      </c>
      <c r="L1156" s="45">
        <v>4520.8</v>
      </c>
      <c r="M1156" s="517">
        <f>VLOOKUP('Раздел 1 '!C1156,'Раздел 2'!D:Q,14,0)</f>
        <v>4931389.04</v>
      </c>
      <c r="N1156" s="45">
        <f t="shared" si="134"/>
        <v>4931389.04</v>
      </c>
      <c r="O1156" s="45">
        <v>0</v>
      </c>
      <c r="P1156" s="45">
        <v>0</v>
      </c>
      <c r="Q1156" s="45">
        <v>0</v>
      </c>
      <c r="R1156" s="57">
        <v>44927</v>
      </c>
      <c r="S1156" s="57">
        <v>45291</v>
      </c>
      <c r="U1156" s="143"/>
    </row>
    <row r="1157" spans="1:21" ht="20.3" x14ac:dyDescent="0.35">
      <c r="A1157" s="43">
        <f t="shared" si="135"/>
        <v>1040</v>
      </c>
      <c r="B1157" s="44" t="s">
        <v>1854</v>
      </c>
      <c r="C1157" s="43">
        <v>43794</v>
      </c>
      <c r="D1157" s="43" t="s">
        <v>1899</v>
      </c>
      <c r="E1157" s="43">
        <v>1979</v>
      </c>
      <c r="F1157" s="43" t="s">
        <v>2131</v>
      </c>
      <c r="G1157" s="56" t="s">
        <v>2097</v>
      </c>
      <c r="H1157" s="43">
        <v>5</v>
      </c>
      <c r="I1157" s="43">
        <v>4</v>
      </c>
      <c r="J1157" s="43" t="s">
        <v>2131</v>
      </c>
      <c r="K1157" s="45">
        <v>5089.1000000000004</v>
      </c>
      <c r="L1157" s="45">
        <v>3387.5</v>
      </c>
      <c r="M1157" s="517">
        <f>VLOOKUP('Раздел 1 '!C1157,'Раздел 2'!D:Q,14,0)</f>
        <v>3152816.36</v>
      </c>
      <c r="N1157" s="45">
        <f t="shared" si="134"/>
        <v>3152816.36</v>
      </c>
      <c r="O1157" s="45">
        <v>0</v>
      </c>
      <c r="P1157" s="45">
        <v>0</v>
      </c>
      <c r="Q1157" s="45">
        <v>0</v>
      </c>
      <c r="R1157" s="57">
        <v>44927</v>
      </c>
      <c r="S1157" s="57">
        <v>45291</v>
      </c>
      <c r="U1157" s="143"/>
    </row>
    <row r="1158" spans="1:21" ht="20.3" x14ac:dyDescent="0.35">
      <c r="A1158" s="43">
        <f t="shared" si="135"/>
        <v>1041</v>
      </c>
      <c r="B1158" s="44" t="s">
        <v>3031</v>
      </c>
      <c r="C1158" s="43">
        <v>43812</v>
      </c>
      <c r="D1158" s="43" t="s">
        <v>1900</v>
      </c>
      <c r="E1158" s="43">
        <v>1996</v>
      </c>
      <c r="F1158" s="43" t="s">
        <v>2131</v>
      </c>
      <c r="G1158" s="56" t="s">
        <v>2098</v>
      </c>
      <c r="H1158" s="43">
        <v>5</v>
      </c>
      <c r="I1158" s="43">
        <v>5</v>
      </c>
      <c r="J1158" s="43" t="s">
        <v>2131</v>
      </c>
      <c r="K1158" s="45">
        <v>5445.1</v>
      </c>
      <c r="L1158" s="45" t="s">
        <v>2131</v>
      </c>
      <c r="M1158" s="517">
        <f>VLOOKUP('Раздел 1 '!C1158,'Раздел 2'!D:Q,14,0)</f>
        <v>574099.39</v>
      </c>
      <c r="N1158" s="45">
        <v>574099.39</v>
      </c>
      <c r="O1158" s="45">
        <v>0</v>
      </c>
      <c r="P1158" s="45">
        <v>0</v>
      </c>
      <c r="Q1158" s="45">
        <v>0</v>
      </c>
      <c r="R1158" s="57">
        <v>44927</v>
      </c>
      <c r="S1158" s="57">
        <v>45291</v>
      </c>
      <c r="U1158" s="143"/>
    </row>
    <row r="1159" spans="1:21" ht="20.3" x14ac:dyDescent="0.3">
      <c r="A1159" s="46" t="s">
        <v>22</v>
      </c>
      <c r="B1159" s="46"/>
      <c r="C1159" s="403" t="s">
        <v>172</v>
      </c>
      <c r="D1159" s="403" t="s">
        <v>172</v>
      </c>
      <c r="E1159" s="403" t="s">
        <v>172</v>
      </c>
      <c r="F1159" s="403" t="s">
        <v>172</v>
      </c>
      <c r="G1159" s="403" t="s">
        <v>172</v>
      </c>
      <c r="H1159" s="403" t="s">
        <v>172</v>
      </c>
      <c r="I1159" s="403" t="s">
        <v>172</v>
      </c>
      <c r="J1159" s="49">
        <f t="shared" ref="J1159:Q1159" si="136">SUM(J1144:J1158)</f>
        <v>0</v>
      </c>
      <c r="K1159" s="49">
        <f t="shared" si="136"/>
        <v>68278.3</v>
      </c>
      <c r="L1159" s="49">
        <f t="shared" si="136"/>
        <v>40014.6</v>
      </c>
      <c r="M1159" s="518">
        <f t="shared" si="136"/>
        <v>48535266.719999999</v>
      </c>
      <c r="N1159" s="49">
        <f t="shared" si="136"/>
        <v>48535266.719999999</v>
      </c>
      <c r="O1159" s="49">
        <f t="shared" si="136"/>
        <v>0</v>
      </c>
      <c r="P1159" s="49">
        <f t="shared" si="136"/>
        <v>0</v>
      </c>
      <c r="Q1159" s="49">
        <f t="shared" si="136"/>
        <v>0</v>
      </c>
      <c r="R1159" s="403" t="s">
        <v>172</v>
      </c>
      <c r="S1159" s="403" t="s">
        <v>172</v>
      </c>
      <c r="U1159" s="143"/>
    </row>
    <row r="1160" spans="1:21" ht="19.649999999999999" x14ac:dyDescent="0.3">
      <c r="A1160" s="527" t="s">
        <v>2932</v>
      </c>
      <c r="B1160" s="527"/>
      <c r="C1160" s="527"/>
      <c r="D1160" s="527"/>
      <c r="E1160" s="527"/>
      <c r="F1160" s="527"/>
      <c r="G1160" s="527"/>
      <c r="H1160" s="527"/>
      <c r="I1160" s="527"/>
      <c r="J1160" s="527"/>
      <c r="K1160" s="527"/>
      <c r="L1160" s="527"/>
      <c r="M1160" s="527"/>
      <c r="N1160" s="527"/>
      <c r="O1160" s="527"/>
      <c r="P1160" s="527"/>
      <c r="Q1160" s="527"/>
      <c r="R1160" s="527"/>
      <c r="S1160" s="527"/>
      <c r="U1160" s="143"/>
    </row>
    <row r="1161" spans="1:21" ht="20.3" x14ac:dyDescent="0.35">
      <c r="A1161" s="43">
        <f>A1158+1</f>
        <v>1042</v>
      </c>
      <c r="B1161" s="44" t="s">
        <v>707</v>
      </c>
      <c r="C1161" s="43">
        <v>55991</v>
      </c>
      <c r="D1161" s="43" t="s">
        <v>1899</v>
      </c>
      <c r="E1161" s="43">
        <v>1953</v>
      </c>
      <c r="F1161" s="43" t="s">
        <v>2131</v>
      </c>
      <c r="G1161" s="56" t="s">
        <v>2105</v>
      </c>
      <c r="H1161" s="43">
        <v>2</v>
      </c>
      <c r="I1161" s="43">
        <v>2</v>
      </c>
      <c r="J1161" s="43" t="s">
        <v>2131</v>
      </c>
      <c r="K1161" s="45">
        <v>527.20000000000005</v>
      </c>
      <c r="L1161" s="45">
        <v>458.8</v>
      </c>
      <c r="M1161" s="517">
        <f>VLOOKUP(C1161,'Раздел 2'!D:Q,14,0)</f>
        <v>1742072</v>
      </c>
      <c r="N1161" s="45">
        <f>M1161</f>
        <v>1742072</v>
      </c>
      <c r="O1161" s="45">
        <v>0</v>
      </c>
      <c r="P1161" s="45">
        <v>0</v>
      </c>
      <c r="Q1161" s="45">
        <v>0</v>
      </c>
      <c r="R1161" s="57">
        <v>44927</v>
      </c>
      <c r="S1161" s="57">
        <v>45291</v>
      </c>
      <c r="U1161" s="143"/>
    </row>
    <row r="1162" spans="1:21" ht="20.3" x14ac:dyDescent="0.35">
      <c r="A1162" s="43">
        <f>A1161+1</f>
        <v>1043</v>
      </c>
      <c r="B1162" s="44" t="s">
        <v>2174</v>
      </c>
      <c r="C1162" s="43">
        <v>43567</v>
      </c>
      <c r="D1162" s="43" t="s">
        <v>1899</v>
      </c>
      <c r="E1162" s="43">
        <v>1980</v>
      </c>
      <c r="F1162" s="43" t="s">
        <v>2131</v>
      </c>
      <c r="G1162" s="56" t="s">
        <v>2097</v>
      </c>
      <c r="H1162" s="43">
        <v>5</v>
      </c>
      <c r="I1162" s="43">
        <v>4</v>
      </c>
      <c r="J1162" s="43" t="s">
        <v>2131</v>
      </c>
      <c r="K1162" s="45">
        <v>5227.7</v>
      </c>
      <c r="L1162" s="45">
        <v>3773.8</v>
      </c>
      <c r="M1162" s="517">
        <f>VLOOKUP(C1162,'Раздел 2'!D:Q,14,0)</f>
        <v>6539295.3099999996</v>
      </c>
      <c r="N1162" s="45">
        <f>M1162</f>
        <v>6539295.3099999996</v>
      </c>
      <c r="O1162" s="45">
        <v>0</v>
      </c>
      <c r="P1162" s="45">
        <v>0</v>
      </c>
      <c r="Q1162" s="45">
        <v>0</v>
      </c>
      <c r="R1162" s="57">
        <v>44927</v>
      </c>
      <c r="S1162" s="57">
        <v>45291</v>
      </c>
      <c r="U1162" s="143"/>
    </row>
    <row r="1163" spans="1:21" ht="20.3" x14ac:dyDescent="0.35">
      <c r="A1163" s="43">
        <f>A1162+1</f>
        <v>1044</v>
      </c>
      <c r="B1163" s="44" t="s">
        <v>2175</v>
      </c>
      <c r="C1163" s="43">
        <v>43592</v>
      </c>
      <c r="D1163" s="43" t="s">
        <v>1899</v>
      </c>
      <c r="E1163" s="43">
        <v>1987</v>
      </c>
      <c r="F1163" s="43" t="s">
        <v>2131</v>
      </c>
      <c r="G1163" s="56" t="s">
        <v>2097</v>
      </c>
      <c r="H1163" s="43">
        <v>5</v>
      </c>
      <c r="I1163" s="43">
        <v>4</v>
      </c>
      <c r="J1163" s="43" t="s">
        <v>2131</v>
      </c>
      <c r="K1163" s="45">
        <v>5126.8</v>
      </c>
      <c r="L1163" s="45">
        <v>3303.1</v>
      </c>
      <c r="M1163" s="517">
        <f>VLOOKUP(C1163,'Раздел 2'!D:Q,14,0)</f>
        <v>5815133.9100000001</v>
      </c>
      <c r="N1163" s="45">
        <f>M1163</f>
        <v>5815133.9100000001</v>
      </c>
      <c r="O1163" s="45">
        <v>0</v>
      </c>
      <c r="P1163" s="45">
        <v>0</v>
      </c>
      <c r="Q1163" s="45">
        <v>0</v>
      </c>
      <c r="R1163" s="57">
        <v>44927</v>
      </c>
      <c r="S1163" s="57">
        <v>45291</v>
      </c>
      <c r="U1163" s="143"/>
    </row>
    <row r="1164" spans="1:21" ht="20.3" x14ac:dyDescent="0.35">
      <c r="A1164" s="43">
        <f>A1163+1</f>
        <v>1045</v>
      </c>
      <c r="B1164" s="44" t="s">
        <v>2176</v>
      </c>
      <c r="C1164" s="43">
        <v>43593</v>
      </c>
      <c r="D1164" s="43" t="s">
        <v>1899</v>
      </c>
      <c r="E1164" s="43">
        <v>1991</v>
      </c>
      <c r="F1164" s="43" t="s">
        <v>2131</v>
      </c>
      <c r="G1164" s="56" t="s">
        <v>2097</v>
      </c>
      <c r="H1164" s="43">
        <v>5</v>
      </c>
      <c r="I1164" s="43">
        <v>5</v>
      </c>
      <c r="J1164" s="43" t="s">
        <v>2131</v>
      </c>
      <c r="K1164" s="45">
        <v>4619</v>
      </c>
      <c r="L1164" s="45">
        <v>4209</v>
      </c>
      <c r="M1164" s="517">
        <f>VLOOKUP(C1164,'Раздел 2'!D:Q,14,0)</f>
        <v>7354003.4000000004</v>
      </c>
      <c r="N1164" s="45">
        <f>M1164</f>
        <v>7354003.4000000004</v>
      </c>
      <c r="O1164" s="45">
        <v>0</v>
      </c>
      <c r="P1164" s="45">
        <v>0</v>
      </c>
      <c r="Q1164" s="45">
        <v>0</v>
      </c>
      <c r="R1164" s="57">
        <v>44927</v>
      </c>
      <c r="S1164" s="57">
        <v>45291</v>
      </c>
      <c r="U1164" s="143"/>
    </row>
    <row r="1165" spans="1:21" ht="20.3" x14ac:dyDescent="0.3">
      <c r="A1165" s="46" t="s">
        <v>22</v>
      </c>
      <c r="B1165" s="46"/>
      <c r="C1165" s="403" t="s">
        <v>172</v>
      </c>
      <c r="D1165" s="403" t="s">
        <v>172</v>
      </c>
      <c r="E1165" s="403" t="s">
        <v>172</v>
      </c>
      <c r="F1165" s="403" t="s">
        <v>172</v>
      </c>
      <c r="G1165" s="403" t="s">
        <v>172</v>
      </c>
      <c r="H1165" s="403" t="s">
        <v>172</v>
      </c>
      <c r="I1165" s="403" t="s">
        <v>172</v>
      </c>
      <c r="J1165" s="49">
        <f>SUM(J1161)</f>
        <v>0</v>
      </c>
      <c r="K1165" s="49">
        <f>SUM(K1161)</f>
        <v>527.20000000000005</v>
      </c>
      <c r="L1165" s="49">
        <f>SUM(L1161)</f>
        <v>458.8</v>
      </c>
      <c r="M1165" s="518">
        <f>SUM(M1161:M1164)</f>
        <v>21450504.619999997</v>
      </c>
      <c r="N1165" s="49">
        <f>SUM(N1161:N1164)</f>
        <v>21450504.619999997</v>
      </c>
      <c r="O1165" s="49">
        <f>SUM(O1161:O1164)</f>
        <v>0</v>
      </c>
      <c r="P1165" s="49">
        <f>SUM(P1161:P1164)</f>
        <v>0</v>
      </c>
      <c r="Q1165" s="49">
        <f>SUM(Q1161:Q1164)</f>
        <v>0</v>
      </c>
      <c r="R1165" s="403" t="s">
        <v>172</v>
      </c>
      <c r="S1165" s="403" t="s">
        <v>172</v>
      </c>
      <c r="U1165" s="143"/>
    </row>
    <row r="1166" spans="1:21" ht="19.649999999999999" x14ac:dyDescent="0.3">
      <c r="A1166" s="527" t="s">
        <v>2933</v>
      </c>
      <c r="B1166" s="527"/>
      <c r="C1166" s="527"/>
      <c r="D1166" s="527"/>
      <c r="E1166" s="527"/>
      <c r="F1166" s="527"/>
      <c r="G1166" s="527"/>
      <c r="H1166" s="527"/>
      <c r="I1166" s="527"/>
      <c r="J1166" s="527"/>
      <c r="K1166" s="527"/>
      <c r="L1166" s="527"/>
      <c r="M1166" s="527"/>
      <c r="N1166" s="527"/>
      <c r="O1166" s="527"/>
      <c r="P1166" s="527"/>
      <c r="Q1166" s="527"/>
      <c r="R1166" s="527"/>
      <c r="S1166" s="527"/>
      <c r="U1166" s="143"/>
    </row>
    <row r="1167" spans="1:21" ht="20.3" x14ac:dyDescent="0.35">
      <c r="A1167" s="43">
        <f>A1164+1</f>
        <v>1046</v>
      </c>
      <c r="B1167" s="44" t="s">
        <v>1501</v>
      </c>
      <c r="C1167" s="43">
        <v>43919</v>
      </c>
      <c r="D1167" s="43" t="s">
        <v>1899</v>
      </c>
      <c r="E1167" s="43">
        <v>1963</v>
      </c>
      <c r="F1167" s="43" t="s">
        <v>2131</v>
      </c>
      <c r="G1167" s="56" t="s">
        <v>2098</v>
      </c>
      <c r="H1167" s="43">
        <v>2</v>
      </c>
      <c r="I1167" s="43">
        <v>2</v>
      </c>
      <c r="J1167" s="43" t="s">
        <v>2131</v>
      </c>
      <c r="K1167" s="45">
        <v>649.1</v>
      </c>
      <c r="L1167" s="45">
        <v>649.1</v>
      </c>
      <c r="M1167" s="517">
        <f>VLOOKUP(C1167,'Раздел 2'!D:Q,14,0)</f>
        <v>543953.22</v>
      </c>
      <c r="N1167" s="45">
        <f>M1167</f>
        <v>543953.22</v>
      </c>
      <c r="O1167" s="45">
        <v>0</v>
      </c>
      <c r="P1167" s="45">
        <v>0</v>
      </c>
      <c r="Q1167" s="45">
        <v>0</v>
      </c>
      <c r="R1167" s="57">
        <v>44927</v>
      </c>
      <c r="S1167" s="57">
        <v>45291</v>
      </c>
      <c r="U1167" s="143"/>
    </row>
    <row r="1168" spans="1:21" ht="20.3" x14ac:dyDescent="0.3">
      <c r="A1168" s="46" t="s">
        <v>22</v>
      </c>
      <c r="B1168" s="46"/>
      <c r="C1168" s="403" t="s">
        <v>172</v>
      </c>
      <c r="D1168" s="403" t="s">
        <v>172</v>
      </c>
      <c r="E1168" s="403" t="s">
        <v>172</v>
      </c>
      <c r="F1168" s="403" t="s">
        <v>172</v>
      </c>
      <c r="G1168" s="403" t="s">
        <v>172</v>
      </c>
      <c r="H1168" s="403" t="s">
        <v>172</v>
      </c>
      <c r="I1168" s="403" t="s">
        <v>172</v>
      </c>
      <c r="J1168" s="49">
        <f>SUM(J1167)</f>
        <v>0</v>
      </c>
      <c r="K1168" s="49">
        <f t="shared" ref="K1168:Q1168" si="137">SUM(K1167)</f>
        <v>649.1</v>
      </c>
      <c r="L1168" s="49">
        <f t="shared" si="137"/>
        <v>649.1</v>
      </c>
      <c r="M1168" s="518">
        <f t="shared" si="137"/>
        <v>543953.22</v>
      </c>
      <c r="N1168" s="49">
        <f t="shared" si="137"/>
        <v>543953.22</v>
      </c>
      <c r="O1168" s="49">
        <f t="shared" si="137"/>
        <v>0</v>
      </c>
      <c r="P1168" s="49">
        <f t="shared" si="137"/>
        <v>0</v>
      </c>
      <c r="Q1168" s="49">
        <f t="shared" si="137"/>
        <v>0</v>
      </c>
      <c r="R1168" s="403" t="s">
        <v>172</v>
      </c>
      <c r="S1168" s="403" t="s">
        <v>172</v>
      </c>
      <c r="U1168" s="143"/>
    </row>
    <row r="1169" spans="1:21" ht="19.649999999999999" x14ac:dyDescent="0.3">
      <c r="A1169" s="53" t="s">
        <v>34</v>
      </c>
      <c r="B1169" s="53"/>
      <c r="C1169" s="403" t="s">
        <v>172</v>
      </c>
      <c r="D1169" s="403" t="s">
        <v>172</v>
      </c>
      <c r="E1169" s="403" t="s">
        <v>172</v>
      </c>
      <c r="F1169" s="403" t="s">
        <v>172</v>
      </c>
      <c r="G1169" s="403" t="s">
        <v>172</v>
      </c>
      <c r="H1169" s="403" t="s">
        <v>172</v>
      </c>
      <c r="I1169" s="403" t="s">
        <v>172</v>
      </c>
      <c r="J1169" s="49">
        <f t="shared" ref="J1169:Q1169" si="138">J1159+J1165+J1168</f>
        <v>0</v>
      </c>
      <c r="K1169" s="49">
        <f t="shared" si="138"/>
        <v>69454.600000000006</v>
      </c>
      <c r="L1169" s="49">
        <f t="shared" si="138"/>
        <v>41122.5</v>
      </c>
      <c r="M1169" s="518">
        <f t="shared" si="138"/>
        <v>70529724.560000002</v>
      </c>
      <c r="N1169" s="49">
        <f t="shared" si="138"/>
        <v>70529724.560000002</v>
      </c>
      <c r="O1169" s="49">
        <f t="shared" si="138"/>
        <v>0</v>
      </c>
      <c r="P1169" s="49">
        <f t="shared" si="138"/>
        <v>0</v>
      </c>
      <c r="Q1169" s="49">
        <f t="shared" si="138"/>
        <v>0</v>
      </c>
      <c r="R1169" s="403" t="s">
        <v>172</v>
      </c>
      <c r="S1169" s="403" t="s">
        <v>172</v>
      </c>
      <c r="U1169" s="143"/>
    </row>
    <row r="1170" spans="1:21" ht="19.649999999999999" x14ac:dyDescent="0.3">
      <c r="A1170" s="527" t="s">
        <v>2934</v>
      </c>
      <c r="B1170" s="527"/>
      <c r="C1170" s="527"/>
      <c r="D1170" s="527"/>
      <c r="E1170" s="527"/>
      <c r="F1170" s="527"/>
      <c r="G1170" s="527"/>
      <c r="H1170" s="527"/>
      <c r="I1170" s="527"/>
      <c r="J1170" s="527"/>
      <c r="K1170" s="527"/>
      <c r="L1170" s="527"/>
      <c r="M1170" s="527"/>
      <c r="N1170" s="527"/>
      <c r="O1170" s="527"/>
      <c r="P1170" s="527"/>
      <c r="Q1170" s="527"/>
      <c r="R1170" s="527"/>
      <c r="S1170" s="527"/>
      <c r="U1170" s="143"/>
    </row>
    <row r="1171" spans="1:21" ht="19.649999999999999" x14ac:dyDescent="0.3">
      <c r="A1171" s="527" t="s">
        <v>2935</v>
      </c>
      <c r="B1171" s="527"/>
      <c r="C1171" s="527"/>
      <c r="D1171" s="527"/>
      <c r="E1171" s="527"/>
      <c r="F1171" s="527"/>
      <c r="G1171" s="527"/>
      <c r="H1171" s="527"/>
      <c r="I1171" s="527"/>
      <c r="J1171" s="527"/>
      <c r="K1171" s="527"/>
      <c r="L1171" s="527"/>
      <c r="M1171" s="527"/>
      <c r="N1171" s="527"/>
      <c r="O1171" s="527"/>
      <c r="P1171" s="527"/>
      <c r="Q1171" s="527"/>
      <c r="R1171" s="527"/>
      <c r="S1171" s="527"/>
      <c r="U1171" s="143"/>
    </row>
    <row r="1172" spans="1:21" ht="20.3" x14ac:dyDescent="0.35">
      <c r="A1172" s="43">
        <f>A1167+1</f>
        <v>1047</v>
      </c>
      <c r="B1172" s="47" t="s">
        <v>717</v>
      </c>
      <c r="C1172" s="43">
        <v>43935</v>
      </c>
      <c r="D1172" s="43" t="s">
        <v>1899</v>
      </c>
      <c r="E1172" s="43">
        <v>1970</v>
      </c>
      <c r="F1172" s="43" t="s">
        <v>2131</v>
      </c>
      <c r="G1172" s="56" t="s">
        <v>2097</v>
      </c>
      <c r="H1172" s="43">
        <v>2</v>
      </c>
      <c r="I1172" s="43">
        <v>2</v>
      </c>
      <c r="J1172" s="43" t="s">
        <v>2131</v>
      </c>
      <c r="K1172" s="45">
        <v>1527.1</v>
      </c>
      <c r="L1172" s="45">
        <v>630</v>
      </c>
      <c r="M1172" s="517">
        <f>VLOOKUP(C1172,'Раздел 2'!D:Q,14,0)</f>
        <v>1279885.19</v>
      </c>
      <c r="N1172" s="45">
        <f>M1172</f>
        <v>1279885.19</v>
      </c>
      <c r="O1172" s="45">
        <v>0</v>
      </c>
      <c r="P1172" s="45">
        <v>0</v>
      </c>
      <c r="Q1172" s="45">
        <v>0</v>
      </c>
      <c r="R1172" s="57">
        <v>44927</v>
      </c>
      <c r="S1172" s="57">
        <v>45291</v>
      </c>
      <c r="U1172" s="143"/>
    </row>
    <row r="1173" spans="1:21" ht="20.3" x14ac:dyDescent="0.3">
      <c r="A1173" s="46" t="s">
        <v>22</v>
      </c>
      <c r="B1173" s="46"/>
      <c r="C1173" s="403" t="s">
        <v>172</v>
      </c>
      <c r="D1173" s="403" t="s">
        <v>172</v>
      </c>
      <c r="E1173" s="403" t="s">
        <v>172</v>
      </c>
      <c r="F1173" s="403" t="s">
        <v>172</v>
      </c>
      <c r="G1173" s="403" t="s">
        <v>172</v>
      </c>
      <c r="H1173" s="403" t="s">
        <v>172</v>
      </c>
      <c r="I1173" s="403" t="s">
        <v>172</v>
      </c>
      <c r="J1173" s="49">
        <f>SUM(J1172)</f>
        <v>0</v>
      </c>
      <c r="K1173" s="49">
        <f t="shared" ref="K1173:Q1173" si="139">SUM(K1172)</f>
        <v>1527.1</v>
      </c>
      <c r="L1173" s="49">
        <f t="shared" si="139"/>
        <v>630</v>
      </c>
      <c r="M1173" s="518">
        <f t="shared" si="139"/>
        <v>1279885.19</v>
      </c>
      <c r="N1173" s="49">
        <f t="shared" si="139"/>
        <v>1279885.19</v>
      </c>
      <c r="O1173" s="49">
        <f t="shared" si="139"/>
        <v>0</v>
      </c>
      <c r="P1173" s="49">
        <f t="shared" si="139"/>
        <v>0</v>
      </c>
      <c r="Q1173" s="49">
        <f t="shared" si="139"/>
        <v>0</v>
      </c>
      <c r="R1173" s="403" t="s">
        <v>172</v>
      </c>
      <c r="S1173" s="403" t="s">
        <v>172</v>
      </c>
      <c r="U1173" s="143"/>
    </row>
    <row r="1174" spans="1:21" ht="19.649999999999999" x14ac:dyDescent="0.3">
      <c r="A1174" s="527" t="s">
        <v>2936</v>
      </c>
      <c r="B1174" s="527"/>
      <c r="C1174" s="527"/>
      <c r="D1174" s="527"/>
      <c r="E1174" s="527"/>
      <c r="F1174" s="527"/>
      <c r="G1174" s="527"/>
      <c r="H1174" s="527"/>
      <c r="I1174" s="527"/>
      <c r="J1174" s="527"/>
      <c r="K1174" s="527"/>
      <c r="L1174" s="527"/>
      <c r="M1174" s="527"/>
      <c r="N1174" s="527"/>
      <c r="O1174" s="527"/>
      <c r="P1174" s="527"/>
      <c r="Q1174" s="527"/>
      <c r="R1174" s="527"/>
      <c r="S1174" s="527"/>
      <c r="U1174" s="143"/>
    </row>
    <row r="1175" spans="1:21" ht="20.3" x14ac:dyDescent="0.35">
      <c r="A1175" s="43">
        <f>A1172+1</f>
        <v>1048</v>
      </c>
      <c r="B1175" s="47" t="s">
        <v>718</v>
      </c>
      <c r="C1175" s="43">
        <v>43943</v>
      </c>
      <c r="D1175" s="43" t="s">
        <v>1899</v>
      </c>
      <c r="E1175" s="43">
        <v>1972</v>
      </c>
      <c r="F1175" s="43" t="s">
        <v>2131</v>
      </c>
      <c r="G1175" s="56" t="s">
        <v>2098</v>
      </c>
      <c r="H1175" s="43">
        <v>2</v>
      </c>
      <c r="I1175" s="43">
        <v>1</v>
      </c>
      <c r="J1175" s="43" t="s">
        <v>2131</v>
      </c>
      <c r="K1175" s="45">
        <v>398.83</v>
      </c>
      <c r="L1175" s="45">
        <v>365.97</v>
      </c>
      <c r="M1175" s="517">
        <f>VLOOKUP(C1175,'Раздел 2'!D:Q,14,0)</f>
        <v>574416.65999999992</v>
      </c>
      <c r="N1175" s="45">
        <f>M1175</f>
        <v>574416.65999999992</v>
      </c>
      <c r="O1175" s="45">
        <v>0</v>
      </c>
      <c r="P1175" s="45">
        <v>0</v>
      </c>
      <c r="Q1175" s="45">
        <v>0</v>
      </c>
      <c r="R1175" s="57">
        <v>44927</v>
      </c>
      <c r="S1175" s="57">
        <v>45291</v>
      </c>
      <c r="U1175" s="143"/>
    </row>
    <row r="1176" spans="1:21" ht="20.3" x14ac:dyDescent="0.3">
      <c r="A1176" s="46" t="s">
        <v>22</v>
      </c>
      <c r="B1176" s="46"/>
      <c r="C1176" s="403" t="s">
        <v>172</v>
      </c>
      <c r="D1176" s="403" t="s">
        <v>172</v>
      </c>
      <c r="E1176" s="403" t="s">
        <v>172</v>
      </c>
      <c r="F1176" s="403" t="s">
        <v>172</v>
      </c>
      <c r="G1176" s="403" t="s">
        <v>172</v>
      </c>
      <c r="H1176" s="403" t="s">
        <v>172</v>
      </c>
      <c r="I1176" s="403" t="s">
        <v>172</v>
      </c>
      <c r="J1176" s="49">
        <f>SUM(J1175)</f>
        <v>0</v>
      </c>
      <c r="K1176" s="49">
        <f t="shared" ref="K1176:Q1176" si="140">SUM(K1175)</f>
        <v>398.83</v>
      </c>
      <c r="L1176" s="49">
        <f t="shared" si="140"/>
        <v>365.97</v>
      </c>
      <c r="M1176" s="518">
        <f t="shared" si="140"/>
        <v>574416.65999999992</v>
      </c>
      <c r="N1176" s="49">
        <f t="shared" si="140"/>
        <v>574416.65999999992</v>
      </c>
      <c r="O1176" s="49">
        <f t="shared" si="140"/>
        <v>0</v>
      </c>
      <c r="P1176" s="49">
        <f t="shared" si="140"/>
        <v>0</v>
      </c>
      <c r="Q1176" s="49">
        <f t="shared" si="140"/>
        <v>0</v>
      </c>
      <c r="R1176" s="403" t="s">
        <v>172</v>
      </c>
      <c r="S1176" s="403" t="s">
        <v>172</v>
      </c>
      <c r="U1176" s="143"/>
    </row>
    <row r="1177" spans="1:21" ht="19.649999999999999" x14ac:dyDescent="0.3">
      <c r="A1177" s="527" t="s">
        <v>2937</v>
      </c>
      <c r="B1177" s="527"/>
      <c r="C1177" s="527"/>
      <c r="D1177" s="527"/>
      <c r="E1177" s="527"/>
      <c r="F1177" s="527"/>
      <c r="G1177" s="527"/>
      <c r="H1177" s="527"/>
      <c r="I1177" s="527"/>
      <c r="J1177" s="527"/>
      <c r="K1177" s="527"/>
      <c r="L1177" s="527"/>
      <c r="M1177" s="527"/>
      <c r="N1177" s="527"/>
      <c r="O1177" s="527"/>
      <c r="P1177" s="527"/>
      <c r="Q1177" s="527"/>
      <c r="R1177" s="527"/>
      <c r="S1177" s="527"/>
      <c r="U1177" s="143"/>
    </row>
    <row r="1178" spans="1:21" ht="20.3" x14ac:dyDescent="0.35">
      <c r="A1178" s="43">
        <f>A1175+1</f>
        <v>1049</v>
      </c>
      <c r="B1178" s="47" t="s">
        <v>719</v>
      </c>
      <c r="C1178" s="43">
        <v>43950</v>
      </c>
      <c r="D1178" s="43" t="s">
        <v>1899</v>
      </c>
      <c r="E1178" s="43">
        <v>1979</v>
      </c>
      <c r="F1178" s="43" t="s">
        <v>2131</v>
      </c>
      <c r="G1178" s="56" t="s">
        <v>2098</v>
      </c>
      <c r="H1178" s="43">
        <v>2</v>
      </c>
      <c r="I1178" s="43">
        <v>1</v>
      </c>
      <c r="J1178" s="43" t="s">
        <v>2131</v>
      </c>
      <c r="K1178" s="45">
        <v>440.52</v>
      </c>
      <c r="L1178" s="45">
        <v>412.5</v>
      </c>
      <c r="M1178" s="517">
        <f>VLOOKUP(C1178,'Раздел 2'!D:Q,14,0)</f>
        <v>1294518.44</v>
      </c>
      <c r="N1178" s="45">
        <f>M1178</f>
        <v>1294518.44</v>
      </c>
      <c r="O1178" s="45">
        <v>0</v>
      </c>
      <c r="P1178" s="45">
        <v>0</v>
      </c>
      <c r="Q1178" s="45">
        <v>0</v>
      </c>
      <c r="R1178" s="57">
        <v>44927</v>
      </c>
      <c r="S1178" s="57">
        <v>45291</v>
      </c>
      <c r="U1178" s="143"/>
    </row>
    <row r="1179" spans="1:21" ht="20.3" x14ac:dyDescent="0.3">
      <c r="A1179" s="46" t="s">
        <v>22</v>
      </c>
      <c r="B1179" s="46"/>
      <c r="C1179" s="403" t="s">
        <v>172</v>
      </c>
      <c r="D1179" s="403" t="s">
        <v>172</v>
      </c>
      <c r="E1179" s="403" t="s">
        <v>172</v>
      </c>
      <c r="F1179" s="403" t="s">
        <v>172</v>
      </c>
      <c r="G1179" s="403" t="s">
        <v>172</v>
      </c>
      <c r="H1179" s="403" t="s">
        <v>172</v>
      </c>
      <c r="I1179" s="403" t="s">
        <v>172</v>
      </c>
      <c r="J1179" s="49">
        <f>SUM(J1178)</f>
        <v>0</v>
      </c>
      <c r="K1179" s="49">
        <f t="shared" ref="K1179:Q1179" si="141">SUM(K1178)</f>
        <v>440.52</v>
      </c>
      <c r="L1179" s="49">
        <f t="shared" si="141"/>
        <v>412.5</v>
      </c>
      <c r="M1179" s="518">
        <f t="shared" si="141"/>
        <v>1294518.44</v>
      </c>
      <c r="N1179" s="49">
        <f t="shared" si="141"/>
        <v>1294518.44</v>
      </c>
      <c r="O1179" s="49">
        <f t="shared" si="141"/>
        <v>0</v>
      </c>
      <c r="P1179" s="49">
        <f t="shared" si="141"/>
        <v>0</v>
      </c>
      <c r="Q1179" s="49">
        <f t="shared" si="141"/>
        <v>0</v>
      </c>
      <c r="R1179" s="403" t="s">
        <v>172</v>
      </c>
      <c r="S1179" s="403" t="s">
        <v>172</v>
      </c>
      <c r="U1179" s="143"/>
    </row>
    <row r="1180" spans="1:21" ht="19.649999999999999" x14ac:dyDescent="0.3">
      <c r="A1180" s="53" t="s">
        <v>34</v>
      </c>
      <c r="B1180" s="53"/>
      <c r="C1180" s="403" t="s">
        <v>172</v>
      </c>
      <c r="D1180" s="403" t="s">
        <v>172</v>
      </c>
      <c r="E1180" s="403" t="s">
        <v>172</v>
      </c>
      <c r="F1180" s="403" t="s">
        <v>172</v>
      </c>
      <c r="G1180" s="403" t="s">
        <v>172</v>
      </c>
      <c r="H1180" s="403" t="s">
        <v>172</v>
      </c>
      <c r="I1180" s="403" t="s">
        <v>172</v>
      </c>
      <c r="J1180" s="49">
        <f>J1173+J1176+J1179</f>
        <v>0</v>
      </c>
      <c r="K1180" s="49">
        <f t="shared" ref="K1180:Q1180" si="142">K1173+K1176+K1179</f>
        <v>2366.4499999999998</v>
      </c>
      <c r="L1180" s="49">
        <f t="shared" si="142"/>
        <v>1408.47</v>
      </c>
      <c r="M1180" s="518">
        <f t="shared" si="142"/>
        <v>3148820.29</v>
      </c>
      <c r="N1180" s="49">
        <f t="shared" si="142"/>
        <v>3148820.29</v>
      </c>
      <c r="O1180" s="49">
        <f t="shared" si="142"/>
        <v>0</v>
      </c>
      <c r="P1180" s="49">
        <f t="shared" si="142"/>
        <v>0</v>
      </c>
      <c r="Q1180" s="49">
        <f t="shared" si="142"/>
        <v>0</v>
      </c>
      <c r="R1180" s="403" t="s">
        <v>172</v>
      </c>
      <c r="S1180" s="403" t="s">
        <v>172</v>
      </c>
      <c r="U1180" s="143"/>
    </row>
    <row r="1181" spans="1:21" ht="19.649999999999999" x14ac:dyDescent="0.3">
      <c r="A1181" s="527" t="s">
        <v>2938</v>
      </c>
      <c r="B1181" s="527"/>
      <c r="C1181" s="527"/>
      <c r="D1181" s="527"/>
      <c r="E1181" s="527"/>
      <c r="F1181" s="527"/>
      <c r="G1181" s="527"/>
      <c r="H1181" s="527"/>
      <c r="I1181" s="527"/>
      <c r="J1181" s="527"/>
      <c r="K1181" s="527"/>
      <c r="L1181" s="527"/>
      <c r="M1181" s="527"/>
      <c r="N1181" s="527"/>
      <c r="O1181" s="527"/>
      <c r="P1181" s="527"/>
      <c r="Q1181" s="527"/>
      <c r="R1181" s="527"/>
      <c r="S1181" s="527"/>
      <c r="U1181" s="143"/>
    </row>
    <row r="1182" spans="1:21" ht="19.649999999999999" x14ac:dyDescent="0.3">
      <c r="A1182" s="527" t="s">
        <v>2962</v>
      </c>
      <c r="B1182" s="527"/>
      <c r="C1182" s="527"/>
      <c r="D1182" s="527"/>
      <c r="E1182" s="527"/>
      <c r="F1182" s="527"/>
      <c r="G1182" s="527"/>
      <c r="H1182" s="527"/>
      <c r="I1182" s="527"/>
      <c r="J1182" s="527"/>
      <c r="K1182" s="527"/>
      <c r="L1182" s="527"/>
      <c r="M1182" s="527"/>
      <c r="N1182" s="527"/>
      <c r="O1182" s="527"/>
      <c r="P1182" s="527"/>
      <c r="Q1182" s="527"/>
      <c r="R1182" s="527"/>
      <c r="S1182" s="527"/>
      <c r="U1182" s="143"/>
    </row>
    <row r="1183" spans="1:21" ht="20.3" x14ac:dyDescent="0.35">
      <c r="A1183" s="43">
        <f>A1178+1</f>
        <v>1050</v>
      </c>
      <c r="B1183" s="44" t="s">
        <v>1510</v>
      </c>
      <c r="C1183" s="43">
        <v>43953</v>
      </c>
      <c r="D1183" s="43" t="s">
        <v>1899</v>
      </c>
      <c r="E1183" s="43">
        <v>1967</v>
      </c>
      <c r="F1183" s="43" t="s">
        <v>2131</v>
      </c>
      <c r="G1183" s="56" t="s">
        <v>2097</v>
      </c>
      <c r="H1183" s="43">
        <v>2</v>
      </c>
      <c r="I1183" s="43">
        <v>2</v>
      </c>
      <c r="J1183" s="43" t="s">
        <v>2131</v>
      </c>
      <c r="K1183" s="45">
        <v>647.29999999999995</v>
      </c>
      <c r="L1183" s="45">
        <v>647.1</v>
      </c>
      <c r="M1183" s="517">
        <f>VLOOKUP(C1183,'Раздел 2'!D:Q,14,0)</f>
        <v>1281222.49</v>
      </c>
      <c r="N1183" s="45">
        <f>M1183</f>
        <v>1281222.49</v>
      </c>
      <c r="O1183" s="45">
        <v>0</v>
      </c>
      <c r="P1183" s="45">
        <v>0</v>
      </c>
      <c r="Q1183" s="45">
        <v>0</v>
      </c>
      <c r="R1183" s="57">
        <v>44927</v>
      </c>
      <c r="S1183" s="57">
        <v>45291</v>
      </c>
      <c r="U1183" s="143"/>
    </row>
    <row r="1184" spans="1:21" ht="20.3" x14ac:dyDescent="0.35">
      <c r="A1184" s="43">
        <f>A1183+1</f>
        <v>1051</v>
      </c>
      <c r="B1184" s="44" t="s">
        <v>1511</v>
      </c>
      <c r="C1184" s="43">
        <v>43954</v>
      </c>
      <c r="D1184" s="43" t="s">
        <v>1899</v>
      </c>
      <c r="E1184" s="43">
        <v>1967</v>
      </c>
      <c r="F1184" s="43" t="s">
        <v>2131</v>
      </c>
      <c r="G1184" s="56" t="s">
        <v>2097</v>
      </c>
      <c r="H1184" s="43">
        <v>2</v>
      </c>
      <c r="I1184" s="43">
        <v>2</v>
      </c>
      <c r="J1184" s="43" t="s">
        <v>2131</v>
      </c>
      <c r="K1184" s="45">
        <v>647.87</v>
      </c>
      <c r="L1184" s="45">
        <v>644.9</v>
      </c>
      <c r="M1184" s="517">
        <f>VLOOKUP(C1184,'Раздел 2'!D:Q,14,0)</f>
        <v>1216166.1199999999</v>
      </c>
      <c r="N1184" s="45">
        <f>M1184</f>
        <v>1216166.1199999999</v>
      </c>
      <c r="O1184" s="45">
        <v>0</v>
      </c>
      <c r="P1184" s="45">
        <v>0</v>
      </c>
      <c r="Q1184" s="45">
        <v>0</v>
      </c>
      <c r="R1184" s="57">
        <v>44927</v>
      </c>
      <c r="S1184" s="57">
        <v>45291</v>
      </c>
      <c r="U1184" s="143"/>
    </row>
    <row r="1185" spans="1:21" ht="20.3" x14ac:dyDescent="0.35">
      <c r="A1185" s="43">
        <f>A1184+1</f>
        <v>1052</v>
      </c>
      <c r="B1185" s="44" t="s">
        <v>1512</v>
      </c>
      <c r="C1185" s="43">
        <v>43955</v>
      </c>
      <c r="D1185" s="43" t="s">
        <v>1899</v>
      </c>
      <c r="E1185" s="43">
        <v>1967</v>
      </c>
      <c r="F1185" s="43" t="s">
        <v>2131</v>
      </c>
      <c r="G1185" s="56" t="s">
        <v>2097</v>
      </c>
      <c r="H1185" s="43">
        <v>2</v>
      </c>
      <c r="I1185" s="43">
        <v>2</v>
      </c>
      <c r="J1185" s="43" t="s">
        <v>2131</v>
      </c>
      <c r="K1185" s="45">
        <v>647.09</v>
      </c>
      <c r="L1185" s="45">
        <v>647.09</v>
      </c>
      <c r="M1185" s="517">
        <f>VLOOKUP(C1185,'Раздел 2'!D:Q,14,0)</f>
        <v>1089361.49</v>
      </c>
      <c r="N1185" s="45">
        <f>M1185</f>
        <v>1089361.49</v>
      </c>
      <c r="O1185" s="45">
        <v>0</v>
      </c>
      <c r="P1185" s="45">
        <v>0</v>
      </c>
      <c r="Q1185" s="45">
        <v>0</v>
      </c>
      <c r="R1185" s="57">
        <v>44927</v>
      </c>
      <c r="S1185" s="57">
        <v>45291</v>
      </c>
      <c r="U1185" s="143"/>
    </row>
    <row r="1186" spans="1:21" ht="20.3" x14ac:dyDescent="0.35">
      <c r="A1186" s="43">
        <f>A1185+1</f>
        <v>1053</v>
      </c>
      <c r="B1186" s="44" t="s">
        <v>1513</v>
      </c>
      <c r="C1186" s="43">
        <v>43956</v>
      </c>
      <c r="D1186" s="43" t="s">
        <v>1899</v>
      </c>
      <c r="E1186" s="43">
        <v>1968</v>
      </c>
      <c r="F1186" s="43" t="s">
        <v>2131</v>
      </c>
      <c r="G1186" s="56" t="s">
        <v>2097</v>
      </c>
      <c r="H1186" s="43">
        <v>2</v>
      </c>
      <c r="I1186" s="43">
        <v>2</v>
      </c>
      <c r="J1186" s="43" t="s">
        <v>2131</v>
      </c>
      <c r="K1186" s="45">
        <v>647.11</v>
      </c>
      <c r="L1186" s="45">
        <v>645.80000000000007</v>
      </c>
      <c r="M1186" s="517">
        <f>VLOOKUP(C1186,'Раздел 2'!D:Q,14,0)</f>
        <v>1181579.3</v>
      </c>
      <c r="N1186" s="45">
        <f>M1186</f>
        <v>1181579.3</v>
      </c>
      <c r="O1186" s="45">
        <v>0</v>
      </c>
      <c r="P1186" s="45">
        <v>0</v>
      </c>
      <c r="Q1186" s="45">
        <v>0</v>
      </c>
      <c r="R1186" s="57">
        <v>44927</v>
      </c>
      <c r="S1186" s="57">
        <v>45291</v>
      </c>
      <c r="U1186" s="143"/>
    </row>
    <row r="1187" spans="1:21" ht="20.3" x14ac:dyDescent="0.3">
      <c r="A1187" s="46" t="s">
        <v>22</v>
      </c>
      <c r="B1187" s="46"/>
      <c r="C1187" s="403" t="s">
        <v>172</v>
      </c>
      <c r="D1187" s="403" t="s">
        <v>172</v>
      </c>
      <c r="E1187" s="403" t="s">
        <v>172</v>
      </c>
      <c r="F1187" s="403" t="s">
        <v>172</v>
      </c>
      <c r="G1187" s="403" t="s">
        <v>172</v>
      </c>
      <c r="H1187" s="403" t="s">
        <v>172</v>
      </c>
      <c r="I1187" s="403" t="s">
        <v>172</v>
      </c>
      <c r="J1187" s="49">
        <f>SUM(J1183:J1186)</f>
        <v>0</v>
      </c>
      <c r="K1187" s="49">
        <f t="shared" ref="K1187:Q1187" si="143">SUM(K1183:K1186)</f>
        <v>2589.3700000000003</v>
      </c>
      <c r="L1187" s="49">
        <f t="shared" si="143"/>
        <v>2584.8900000000003</v>
      </c>
      <c r="M1187" s="518">
        <f t="shared" si="143"/>
        <v>4768329.3999999994</v>
      </c>
      <c r="N1187" s="49">
        <f t="shared" si="143"/>
        <v>4768329.3999999994</v>
      </c>
      <c r="O1187" s="49">
        <f t="shared" si="143"/>
        <v>0</v>
      </c>
      <c r="P1187" s="49">
        <f t="shared" si="143"/>
        <v>0</v>
      </c>
      <c r="Q1187" s="49">
        <f t="shared" si="143"/>
        <v>0</v>
      </c>
      <c r="R1187" s="403" t="s">
        <v>172</v>
      </c>
      <c r="S1187" s="403" t="s">
        <v>172</v>
      </c>
      <c r="U1187" s="143"/>
    </row>
    <row r="1188" spans="1:21" ht="19.649999999999999" x14ac:dyDescent="0.3">
      <c r="A1188" s="527" t="s">
        <v>2963</v>
      </c>
      <c r="B1188" s="527"/>
      <c r="C1188" s="527"/>
      <c r="D1188" s="527"/>
      <c r="E1188" s="527"/>
      <c r="F1188" s="527"/>
      <c r="G1188" s="527"/>
      <c r="H1188" s="527"/>
      <c r="I1188" s="527"/>
      <c r="J1188" s="527"/>
      <c r="K1188" s="527"/>
      <c r="L1188" s="527"/>
      <c r="M1188" s="527"/>
      <c r="N1188" s="527"/>
      <c r="O1188" s="527"/>
      <c r="P1188" s="527"/>
      <c r="Q1188" s="527"/>
      <c r="R1188" s="527"/>
      <c r="S1188" s="527"/>
      <c r="U1188" s="143"/>
    </row>
    <row r="1189" spans="1:21" ht="20.3" x14ac:dyDescent="0.35">
      <c r="A1189" s="43">
        <f>A1186+1</f>
        <v>1054</v>
      </c>
      <c r="B1189" s="44" t="s">
        <v>720</v>
      </c>
      <c r="C1189" s="43">
        <v>44062</v>
      </c>
      <c r="D1189" s="43" t="s">
        <v>1899</v>
      </c>
      <c r="E1189" s="43">
        <v>1969</v>
      </c>
      <c r="F1189" s="43" t="s">
        <v>2131</v>
      </c>
      <c r="G1189" s="56" t="s">
        <v>2098</v>
      </c>
      <c r="H1189" s="43">
        <v>3</v>
      </c>
      <c r="I1189" s="43">
        <v>3</v>
      </c>
      <c r="J1189" s="43" t="s">
        <v>2131</v>
      </c>
      <c r="K1189" s="45">
        <v>2828.72</v>
      </c>
      <c r="L1189" s="45">
        <v>1476.5</v>
      </c>
      <c r="M1189" s="517">
        <f>VLOOKUP(C1189,'Раздел 2'!D:Q,14,0)</f>
        <v>1685427.68</v>
      </c>
      <c r="N1189" s="45">
        <f t="shared" ref="N1189:N1194" si="144">M1189</f>
        <v>1685427.68</v>
      </c>
      <c r="O1189" s="45">
        <v>0</v>
      </c>
      <c r="P1189" s="45">
        <v>0</v>
      </c>
      <c r="Q1189" s="45">
        <v>0</v>
      </c>
      <c r="R1189" s="57">
        <v>44927</v>
      </c>
      <c r="S1189" s="57">
        <v>45291</v>
      </c>
      <c r="U1189" s="143"/>
    </row>
    <row r="1190" spans="1:21" ht="20.3" x14ac:dyDescent="0.35">
      <c r="A1190" s="43">
        <f t="shared" ref="A1190:A1195" si="145">A1189+1</f>
        <v>1055</v>
      </c>
      <c r="B1190" s="44" t="s">
        <v>2276</v>
      </c>
      <c r="C1190" s="43">
        <v>44063</v>
      </c>
      <c r="D1190" s="43" t="s">
        <v>1899</v>
      </c>
      <c r="E1190" s="43">
        <v>1972</v>
      </c>
      <c r="F1190" s="43" t="s">
        <v>2131</v>
      </c>
      <c r="G1190" s="56" t="s">
        <v>2098</v>
      </c>
      <c r="H1190" s="43">
        <v>5</v>
      </c>
      <c r="I1190" s="43">
        <v>4</v>
      </c>
      <c r="J1190" s="43" t="s">
        <v>2131</v>
      </c>
      <c r="K1190" s="45">
        <v>6646.37</v>
      </c>
      <c r="L1190" s="45">
        <v>4164.84</v>
      </c>
      <c r="M1190" s="517">
        <f>VLOOKUP(C1190,'Раздел 2'!D:Q,14,0)</f>
        <v>2320850.3199999998</v>
      </c>
      <c r="N1190" s="45">
        <f t="shared" si="144"/>
        <v>2320850.3199999998</v>
      </c>
      <c r="O1190" s="45">
        <v>0</v>
      </c>
      <c r="P1190" s="45">
        <v>0</v>
      </c>
      <c r="Q1190" s="45">
        <v>0</v>
      </c>
      <c r="R1190" s="57">
        <v>44927</v>
      </c>
      <c r="S1190" s="57">
        <v>45291</v>
      </c>
      <c r="U1190" s="143"/>
    </row>
    <row r="1191" spans="1:21" ht="20.3" x14ac:dyDescent="0.35">
      <c r="A1191" s="43">
        <f t="shared" si="145"/>
        <v>1056</v>
      </c>
      <c r="B1191" s="44" t="s">
        <v>2277</v>
      </c>
      <c r="C1191" s="43">
        <v>44060</v>
      </c>
      <c r="D1191" s="43" t="s">
        <v>1899</v>
      </c>
      <c r="E1191" s="43">
        <v>1969</v>
      </c>
      <c r="F1191" s="43" t="s">
        <v>2131</v>
      </c>
      <c r="G1191" s="56" t="s">
        <v>2110</v>
      </c>
      <c r="H1191" s="43">
        <v>5</v>
      </c>
      <c r="I1191" s="43">
        <v>4</v>
      </c>
      <c r="J1191" s="43" t="s">
        <v>2131</v>
      </c>
      <c r="K1191" s="45">
        <v>3523</v>
      </c>
      <c r="L1191" s="45">
        <v>3344.16</v>
      </c>
      <c r="M1191" s="517">
        <f>VLOOKUP(C1191,'Раздел 2'!D:Q,14,0)</f>
        <v>2386012.79</v>
      </c>
      <c r="N1191" s="45">
        <f t="shared" si="144"/>
        <v>2386012.79</v>
      </c>
      <c r="O1191" s="45">
        <v>0</v>
      </c>
      <c r="P1191" s="45">
        <v>0</v>
      </c>
      <c r="Q1191" s="45">
        <v>0</v>
      </c>
      <c r="R1191" s="57">
        <v>44927</v>
      </c>
      <c r="S1191" s="57">
        <v>45291</v>
      </c>
      <c r="U1191" s="143"/>
    </row>
    <row r="1192" spans="1:21" ht="20.3" x14ac:dyDescent="0.35">
      <c r="A1192" s="43">
        <f t="shared" si="145"/>
        <v>1057</v>
      </c>
      <c r="B1192" s="44" t="s">
        <v>2278</v>
      </c>
      <c r="C1192" s="43">
        <v>44064</v>
      </c>
      <c r="D1192" s="43" t="s">
        <v>1899</v>
      </c>
      <c r="E1192" s="43">
        <v>1975</v>
      </c>
      <c r="F1192" s="43" t="s">
        <v>2131</v>
      </c>
      <c r="G1192" s="56" t="s">
        <v>2097</v>
      </c>
      <c r="H1192" s="43">
        <v>5</v>
      </c>
      <c r="I1192" s="43">
        <v>6</v>
      </c>
      <c r="J1192" s="43" t="s">
        <v>2131</v>
      </c>
      <c r="K1192" s="45">
        <v>7371.6</v>
      </c>
      <c r="L1192" s="45">
        <v>4720.63</v>
      </c>
      <c r="M1192" s="517">
        <f>VLOOKUP(C1192,'Раздел 2'!D:Q,14,0)</f>
        <v>3034548.41</v>
      </c>
      <c r="N1192" s="45">
        <f t="shared" si="144"/>
        <v>3034548.41</v>
      </c>
      <c r="O1192" s="45">
        <v>0</v>
      </c>
      <c r="P1192" s="45">
        <v>0</v>
      </c>
      <c r="Q1192" s="45">
        <v>0</v>
      </c>
      <c r="R1192" s="57">
        <v>44927</v>
      </c>
      <c r="S1192" s="57">
        <v>45291</v>
      </c>
      <c r="U1192" s="143"/>
    </row>
    <row r="1193" spans="1:21" ht="20.3" x14ac:dyDescent="0.35">
      <c r="A1193" s="43">
        <f t="shared" si="145"/>
        <v>1058</v>
      </c>
      <c r="B1193" s="44" t="s">
        <v>2960</v>
      </c>
      <c r="C1193" s="43">
        <v>44061</v>
      </c>
      <c r="D1193" s="43" t="s">
        <v>1899</v>
      </c>
      <c r="E1193" s="43">
        <v>1989</v>
      </c>
      <c r="F1193" s="43" t="s">
        <v>2131</v>
      </c>
      <c r="G1193" s="56" t="s">
        <v>2097</v>
      </c>
      <c r="H1193" s="43">
        <v>4</v>
      </c>
      <c r="I1193" s="43">
        <v>9</v>
      </c>
      <c r="J1193" s="43" t="s">
        <v>2131</v>
      </c>
      <c r="K1193" s="45">
        <v>6004</v>
      </c>
      <c r="L1193" s="45">
        <v>5792</v>
      </c>
      <c r="M1193" s="517">
        <f>VLOOKUP(C1193,'Раздел 2'!D:Q,14,0)</f>
        <v>1043491.9500000001</v>
      </c>
      <c r="N1193" s="45">
        <f t="shared" si="144"/>
        <v>1043491.9500000001</v>
      </c>
      <c r="O1193" s="45">
        <v>0</v>
      </c>
      <c r="P1193" s="45">
        <v>0</v>
      </c>
      <c r="Q1193" s="45">
        <v>0</v>
      </c>
      <c r="R1193" s="57">
        <v>44927</v>
      </c>
      <c r="S1193" s="57">
        <v>45291</v>
      </c>
      <c r="U1193" s="143"/>
    </row>
    <row r="1194" spans="1:21" ht="20.3" x14ac:dyDescent="0.35">
      <c r="A1194" s="43">
        <f t="shared" si="145"/>
        <v>1059</v>
      </c>
      <c r="B1194" s="44" t="s">
        <v>1897</v>
      </c>
      <c r="C1194" s="43">
        <v>44068</v>
      </c>
      <c r="D1194" s="43" t="s">
        <v>1899</v>
      </c>
      <c r="E1194" s="43">
        <v>1981</v>
      </c>
      <c r="F1194" s="43" t="s">
        <v>2131</v>
      </c>
      <c r="G1194" s="56" t="s">
        <v>2097</v>
      </c>
      <c r="H1194" s="43">
        <v>5</v>
      </c>
      <c r="I1194" s="43">
        <v>1</v>
      </c>
      <c r="J1194" s="43" t="s">
        <v>2131</v>
      </c>
      <c r="K1194" s="45">
        <v>4738.42</v>
      </c>
      <c r="L1194" s="45">
        <v>1315.6</v>
      </c>
      <c r="M1194" s="517">
        <f>VLOOKUP(C1194,'Раздел 2'!D:Q,14,0)</f>
        <v>1227537.44</v>
      </c>
      <c r="N1194" s="45">
        <f t="shared" si="144"/>
        <v>1227537.44</v>
      </c>
      <c r="O1194" s="45">
        <v>0</v>
      </c>
      <c r="P1194" s="45">
        <v>0</v>
      </c>
      <c r="Q1194" s="45">
        <v>0</v>
      </c>
      <c r="R1194" s="57">
        <v>44927</v>
      </c>
      <c r="S1194" s="57">
        <v>45291</v>
      </c>
      <c r="U1194" s="143"/>
    </row>
    <row r="1195" spans="1:21" ht="20.3" x14ac:dyDescent="0.35">
      <c r="A1195" s="43">
        <f t="shared" si="145"/>
        <v>1060</v>
      </c>
      <c r="B1195" s="44" t="s">
        <v>3009</v>
      </c>
      <c r="C1195" s="43">
        <v>44070</v>
      </c>
      <c r="D1195" s="43" t="s">
        <v>1900</v>
      </c>
      <c r="E1195" s="43">
        <v>1989</v>
      </c>
      <c r="F1195" s="43" t="s">
        <v>2131</v>
      </c>
      <c r="G1195" s="56" t="s">
        <v>2097</v>
      </c>
      <c r="H1195" s="43">
        <v>5</v>
      </c>
      <c r="I1195" s="43">
        <v>6</v>
      </c>
      <c r="J1195" s="43" t="s">
        <v>2131</v>
      </c>
      <c r="K1195" s="45">
        <v>6690.26</v>
      </c>
      <c r="L1195" s="45" t="s">
        <v>2131</v>
      </c>
      <c r="M1195" s="517">
        <f>VLOOKUP(C1195,'Раздел 2'!D:Q,14,0)</f>
        <v>1459527.96</v>
      </c>
      <c r="N1195" s="45">
        <v>1459527.96</v>
      </c>
      <c r="O1195" s="45">
        <v>0</v>
      </c>
      <c r="P1195" s="45">
        <v>0</v>
      </c>
      <c r="Q1195" s="45">
        <v>0</v>
      </c>
      <c r="R1195" s="57">
        <v>44927</v>
      </c>
      <c r="S1195" s="57">
        <v>45291</v>
      </c>
      <c r="U1195" s="143"/>
    </row>
    <row r="1196" spans="1:21" ht="20.3" x14ac:dyDescent="0.3">
      <c r="A1196" s="46" t="s">
        <v>22</v>
      </c>
      <c r="B1196" s="46"/>
      <c r="C1196" s="403" t="s">
        <v>172</v>
      </c>
      <c r="D1196" s="403" t="s">
        <v>172</v>
      </c>
      <c r="E1196" s="403" t="s">
        <v>172</v>
      </c>
      <c r="F1196" s="403" t="s">
        <v>172</v>
      </c>
      <c r="G1196" s="403" t="s">
        <v>172</v>
      </c>
      <c r="H1196" s="403" t="s">
        <v>172</v>
      </c>
      <c r="I1196" s="403" t="s">
        <v>172</v>
      </c>
      <c r="J1196" s="49">
        <f t="shared" ref="J1196:Q1196" si="146">SUM(J1189:J1195)</f>
        <v>0</v>
      </c>
      <c r="K1196" s="49">
        <f t="shared" si="146"/>
        <v>37802.370000000003</v>
      </c>
      <c r="L1196" s="49">
        <f t="shared" si="146"/>
        <v>20813.73</v>
      </c>
      <c r="M1196" s="518">
        <f t="shared" si="146"/>
        <v>13157396.549999997</v>
      </c>
      <c r="N1196" s="49">
        <f t="shared" si="146"/>
        <v>13157396.549999997</v>
      </c>
      <c r="O1196" s="49">
        <f t="shared" si="146"/>
        <v>0</v>
      </c>
      <c r="P1196" s="49">
        <f t="shared" si="146"/>
        <v>0</v>
      </c>
      <c r="Q1196" s="49">
        <f t="shared" si="146"/>
        <v>0</v>
      </c>
      <c r="R1196" s="403" t="s">
        <v>172</v>
      </c>
      <c r="S1196" s="403" t="s">
        <v>172</v>
      </c>
      <c r="U1196" s="143"/>
    </row>
    <row r="1197" spans="1:21" ht="19.649999999999999" x14ac:dyDescent="0.3">
      <c r="A1197" s="527" t="s">
        <v>2964</v>
      </c>
      <c r="B1197" s="527"/>
      <c r="C1197" s="527"/>
      <c r="D1197" s="527"/>
      <c r="E1197" s="527"/>
      <c r="F1197" s="527"/>
      <c r="G1197" s="527"/>
      <c r="H1197" s="527"/>
      <c r="I1197" s="527"/>
      <c r="J1197" s="527"/>
      <c r="K1197" s="527"/>
      <c r="L1197" s="527"/>
      <c r="M1197" s="527"/>
      <c r="N1197" s="527"/>
      <c r="O1197" s="527"/>
      <c r="P1197" s="527"/>
      <c r="Q1197" s="527"/>
      <c r="R1197" s="527"/>
      <c r="S1197" s="527"/>
      <c r="U1197" s="143"/>
    </row>
    <row r="1198" spans="1:21" ht="20.3" x14ac:dyDescent="0.35">
      <c r="A1198" s="43">
        <f>A1195+1</f>
        <v>1061</v>
      </c>
      <c r="B1198" s="47" t="s">
        <v>2279</v>
      </c>
      <c r="C1198" s="43">
        <v>55823</v>
      </c>
      <c r="D1198" s="43" t="s">
        <v>1899</v>
      </c>
      <c r="E1198" s="43">
        <v>1962</v>
      </c>
      <c r="F1198" s="43" t="s">
        <v>2131</v>
      </c>
      <c r="G1198" s="56" t="s">
        <v>2110</v>
      </c>
      <c r="H1198" s="43">
        <v>4</v>
      </c>
      <c r="I1198" s="43">
        <v>3</v>
      </c>
      <c r="J1198" s="43" t="s">
        <v>2131</v>
      </c>
      <c r="K1198" s="45">
        <v>2998</v>
      </c>
      <c r="L1198" s="45">
        <v>1694</v>
      </c>
      <c r="M1198" s="517">
        <f>VLOOKUP('Раздел 1 '!C1198,'Раздел 2'!D:Q,14,0)</f>
        <v>40254.519999999997</v>
      </c>
      <c r="N1198" s="45">
        <f>M1198</f>
        <v>40254.519999999997</v>
      </c>
      <c r="O1198" s="45">
        <v>0</v>
      </c>
      <c r="P1198" s="45">
        <v>0</v>
      </c>
      <c r="Q1198" s="45">
        <v>0</v>
      </c>
      <c r="R1198" s="57">
        <v>44927</v>
      </c>
      <c r="S1198" s="57">
        <v>45291</v>
      </c>
      <c r="U1198" s="143"/>
    </row>
    <row r="1199" spans="1:21" ht="20.3" x14ac:dyDescent="0.3">
      <c r="A1199" s="46" t="s">
        <v>22</v>
      </c>
      <c r="B1199" s="46"/>
      <c r="C1199" s="403" t="s">
        <v>172</v>
      </c>
      <c r="D1199" s="403" t="s">
        <v>172</v>
      </c>
      <c r="E1199" s="403" t="s">
        <v>172</v>
      </c>
      <c r="F1199" s="403" t="s">
        <v>172</v>
      </c>
      <c r="G1199" s="403" t="s">
        <v>172</v>
      </c>
      <c r="H1199" s="403" t="s">
        <v>172</v>
      </c>
      <c r="I1199" s="403" t="s">
        <v>172</v>
      </c>
      <c r="J1199" s="49">
        <f>SUM(J1198)</f>
        <v>0</v>
      </c>
      <c r="K1199" s="49">
        <f t="shared" ref="K1199:Q1199" si="147">SUM(K1198)</f>
        <v>2998</v>
      </c>
      <c r="L1199" s="49">
        <f t="shared" si="147"/>
        <v>1694</v>
      </c>
      <c r="M1199" s="518">
        <f t="shared" si="147"/>
        <v>40254.519999999997</v>
      </c>
      <c r="N1199" s="49">
        <f t="shared" si="147"/>
        <v>40254.519999999997</v>
      </c>
      <c r="O1199" s="49">
        <f t="shared" si="147"/>
        <v>0</v>
      </c>
      <c r="P1199" s="49">
        <f t="shared" si="147"/>
        <v>0</v>
      </c>
      <c r="Q1199" s="49">
        <f t="shared" si="147"/>
        <v>0</v>
      </c>
      <c r="R1199" s="403" t="s">
        <v>172</v>
      </c>
      <c r="S1199" s="403" t="s">
        <v>172</v>
      </c>
      <c r="U1199" s="143"/>
    </row>
    <row r="1200" spans="1:21" ht="19.649999999999999" x14ac:dyDescent="0.3">
      <c r="A1200" s="527" t="s">
        <v>2965</v>
      </c>
      <c r="B1200" s="527"/>
      <c r="C1200" s="527"/>
      <c r="D1200" s="527"/>
      <c r="E1200" s="527"/>
      <c r="F1200" s="527"/>
      <c r="G1200" s="527"/>
      <c r="H1200" s="527"/>
      <c r="I1200" s="527"/>
      <c r="J1200" s="527"/>
      <c r="K1200" s="527"/>
      <c r="L1200" s="527"/>
      <c r="M1200" s="527"/>
      <c r="N1200" s="527"/>
      <c r="O1200" s="527"/>
      <c r="P1200" s="527"/>
      <c r="Q1200" s="527"/>
      <c r="R1200" s="527"/>
      <c r="S1200" s="527"/>
      <c r="U1200" s="143"/>
    </row>
    <row r="1201" spans="1:21" ht="20.3" x14ac:dyDescent="0.35">
      <c r="A1201" s="43">
        <f>A1198+1</f>
        <v>1062</v>
      </c>
      <c r="B1201" s="47" t="s">
        <v>3838</v>
      </c>
      <c r="C1201" s="43">
        <v>44121</v>
      </c>
      <c r="D1201" s="43" t="s">
        <v>1899</v>
      </c>
      <c r="E1201" s="43">
        <v>1973</v>
      </c>
      <c r="F1201" s="43" t="s">
        <v>2131</v>
      </c>
      <c r="G1201" s="56" t="s">
        <v>2097</v>
      </c>
      <c r="H1201" s="43">
        <v>5</v>
      </c>
      <c r="I1201" s="43">
        <v>4</v>
      </c>
      <c r="J1201" s="43" t="s">
        <v>2131</v>
      </c>
      <c r="K1201" s="45">
        <v>4590.6499999999996</v>
      </c>
      <c r="L1201" s="45">
        <v>3656.6</v>
      </c>
      <c r="M1201" s="517">
        <f>VLOOKUP('Раздел 1 '!C1201,'Раздел 2'!D:Q,14,0)</f>
        <v>4271063.2</v>
      </c>
      <c r="N1201" s="45">
        <f>M1201</f>
        <v>4271063.2</v>
      </c>
      <c r="O1201" s="45">
        <v>0</v>
      </c>
      <c r="P1201" s="45">
        <v>0</v>
      </c>
      <c r="Q1201" s="45">
        <v>0</v>
      </c>
      <c r="R1201" s="57">
        <v>44927</v>
      </c>
      <c r="S1201" s="57">
        <v>45291</v>
      </c>
      <c r="U1201" s="143"/>
    </row>
    <row r="1202" spans="1:21" ht="20.3" x14ac:dyDescent="0.35">
      <c r="A1202" s="43">
        <f>A1201+1</f>
        <v>1063</v>
      </c>
      <c r="B1202" s="47" t="s">
        <v>3839</v>
      </c>
      <c r="C1202" s="43">
        <v>44120</v>
      </c>
      <c r="D1202" s="43" t="s">
        <v>1899</v>
      </c>
      <c r="E1202" s="43">
        <v>1969</v>
      </c>
      <c r="F1202" s="43" t="s">
        <v>2131</v>
      </c>
      <c r="G1202" s="56" t="s">
        <v>2097</v>
      </c>
      <c r="H1202" s="43">
        <v>5</v>
      </c>
      <c r="I1202" s="43">
        <v>4</v>
      </c>
      <c r="J1202" s="43" t="s">
        <v>2131</v>
      </c>
      <c r="K1202" s="45">
        <v>4555.84</v>
      </c>
      <c r="L1202" s="45">
        <v>3556.1</v>
      </c>
      <c r="M1202" s="517">
        <f>VLOOKUP('Раздел 1 '!C1202,'Раздел 2'!D:Q,14,0)</f>
        <v>4312925.7699999996</v>
      </c>
      <c r="N1202" s="45">
        <f>M1202</f>
        <v>4312925.7699999996</v>
      </c>
      <c r="O1202" s="45">
        <v>0</v>
      </c>
      <c r="P1202" s="45">
        <v>0</v>
      </c>
      <c r="Q1202" s="45">
        <v>0</v>
      </c>
      <c r="R1202" s="57">
        <v>44927</v>
      </c>
      <c r="S1202" s="57">
        <v>45291</v>
      </c>
      <c r="U1202" s="143"/>
    </row>
    <row r="1203" spans="1:21" ht="20.3" x14ac:dyDescent="0.3">
      <c r="A1203" s="46" t="s">
        <v>22</v>
      </c>
      <c r="B1203" s="46"/>
      <c r="C1203" s="403" t="s">
        <v>172</v>
      </c>
      <c r="D1203" s="403" t="s">
        <v>172</v>
      </c>
      <c r="E1203" s="403" t="s">
        <v>172</v>
      </c>
      <c r="F1203" s="403" t="s">
        <v>172</v>
      </c>
      <c r="G1203" s="403" t="s">
        <v>172</v>
      </c>
      <c r="H1203" s="403" t="s">
        <v>172</v>
      </c>
      <c r="I1203" s="403" t="s">
        <v>172</v>
      </c>
      <c r="J1203" s="49">
        <f>SUM(J1201:J1202)</f>
        <v>0</v>
      </c>
      <c r="K1203" s="49">
        <f t="shared" ref="K1203:Q1203" si="148">SUM(K1201:K1202)</f>
        <v>9146.49</v>
      </c>
      <c r="L1203" s="49">
        <f t="shared" si="148"/>
        <v>7212.7</v>
      </c>
      <c r="M1203" s="518">
        <f t="shared" si="148"/>
        <v>8583988.9699999988</v>
      </c>
      <c r="N1203" s="49">
        <f t="shared" si="148"/>
        <v>8583988.9699999988</v>
      </c>
      <c r="O1203" s="49">
        <f t="shared" si="148"/>
        <v>0</v>
      </c>
      <c r="P1203" s="49">
        <f t="shared" si="148"/>
        <v>0</v>
      </c>
      <c r="Q1203" s="49">
        <f t="shared" si="148"/>
        <v>0</v>
      </c>
      <c r="R1203" s="403" t="s">
        <v>172</v>
      </c>
      <c r="S1203" s="403" t="s">
        <v>172</v>
      </c>
      <c r="U1203" s="143"/>
    </row>
    <row r="1204" spans="1:21" ht="19.649999999999999" x14ac:dyDescent="0.3">
      <c r="A1204" s="527" t="s">
        <v>2966</v>
      </c>
      <c r="B1204" s="527"/>
      <c r="C1204" s="527"/>
      <c r="D1204" s="527"/>
      <c r="E1204" s="527"/>
      <c r="F1204" s="527"/>
      <c r="G1204" s="527"/>
      <c r="H1204" s="527"/>
      <c r="I1204" s="527"/>
      <c r="J1204" s="527"/>
      <c r="K1204" s="527"/>
      <c r="L1204" s="527"/>
      <c r="M1204" s="527"/>
      <c r="N1204" s="527"/>
      <c r="O1204" s="527"/>
      <c r="P1204" s="527"/>
      <c r="Q1204" s="527"/>
      <c r="R1204" s="527"/>
      <c r="S1204" s="527"/>
      <c r="U1204" s="143"/>
    </row>
    <row r="1205" spans="1:21" ht="20.3" x14ac:dyDescent="0.35">
      <c r="A1205" s="43">
        <f>A1202+1</f>
        <v>1064</v>
      </c>
      <c r="B1205" s="47" t="s">
        <v>726</v>
      </c>
      <c r="C1205" s="43">
        <v>44137</v>
      </c>
      <c r="D1205" s="43" t="s">
        <v>1899</v>
      </c>
      <c r="E1205" s="43">
        <v>1972</v>
      </c>
      <c r="F1205" s="43" t="s">
        <v>2131</v>
      </c>
      <c r="G1205" s="56" t="s">
        <v>2097</v>
      </c>
      <c r="H1205" s="43">
        <v>2</v>
      </c>
      <c r="I1205" s="43">
        <v>2</v>
      </c>
      <c r="J1205" s="43" t="s">
        <v>2131</v>
      </c>
      <c r="K1205" s="45">
        <v>835.05</v>
      </c>
      <c r="L1205" s="45">
        <v>617.13</v>
      </c>
      <c r="M1205" s="517">
        <f>VLOOKUP(C1205,'Раздел 2'!D:Q,14,0)</f>
        <v>1300839.7500000002</v>
      </c>
      <c r="N1205" s="45">
        <f>M1205</f>
        <v>1300839.7500000002</v>
      </c>
      <c r="O1205" s="45">
        <v>0</v>
      </c>
      <c r="P1205" s="45">
        <v>0</v>
      </c>
      <c r="Q1205" s="45">
        <v>0</v>
      </c>
      <c r="R1205" s="57">
        <v>44927</v>
      </c>
      <c r="S1205" s="57">
        <v>45291</v>
      </c>
      <c r="U1205" s="143"/>
    </row>
    <row r="1206" spans="1:21" ht="20.3" x14ac:dyDescent="0.3">
      <c r="A1206" s="46" t="s">
        <v>22</v>
      </c>
      <c r="B1206" s="46"/>
      <c r="C1206" s="403" t="s">
        <v>172</v>
      </c>
      <c r="D1206" s="403" t="s">
        <v>172</v>
      </c>
      <c r="E1206" s="403" t="s">
        <v>172</v>
      </c>
      <c r="F1206" s="403" t="s">
        <v>172</v>
      </c>
      <c r="G1206" s="403" t="s">
        <v>172</v>
      </c>
      <c r="H1206" s="403" t="s">
        <v>172</v>
      </c>
      <c r="I1206" s="403" t="s">
        <v>172</v>
      </c>
      <c r="J1206" s="49">
        <f>SUM(J1205)</f>
        <v>0</v>
      </c>
      <c r="K1206" s="49">
        <f t="shared" ref="K1206:Q1206" si="149">SUM(K1205)</f>
        <v>835.05</v>
      </c>
      <c r="L1206" s="49">
        <f t="shared" si="149"/>
        <v>617.13</v>
      </c>
      <c r="M1206" s="518">
        <f t="shared" si="149"/>
        <v>1300839.7500000002</v>
      </c>
      <c r="N1206" s="49">
        <f t="shared" si="149"/>
        <v>1300839.7500000002</v>
      </c>
      <c r="O1206" s="49">
        <f t="shared" si="149"/>
        <v>0</v>
      </c>
      <c r="P1206" s="49">
        <f t="shared" si="149"/>
        <v>0</v>
      </c>
      <c r="Q1206" s="49">
        <f t="shared" si="149"/>
        <v>0</v>
      </c>
      <c r="R1206" s="403" t="s">
        <v>172</v>
      </c>
      <c r="S1206" s="403" t="s">
        <v>172</v>
      </c>
      <c r="U1206" s="143"/>
    </row>
    <row r="1207" spans="1:21" ht="19.649999999999999" x14ac:dyDescent="0.3">
      <c r="A1207" s="53" t="s">
        <v>34</v>
      </c>
      <c r="B1207" s="53"/>
      <c r="C1207" s="403" t="s">
        <v>172</v>
      </c>
      <c r="D1207" s="403" t="s">
        <v>172</v>
      </c>
      <c r="E1207" s="403" t="s">
        <v>172</v>
      </c>
      <c r="F1207" s="403" t="s">
        <v>172</v>
      </c>
      <c r="G1207" s="403" t="s">
        <v>172</v>
      </c>
      <c r="H1207" s="403" t="s">
        <v>172</v>
      </c>
      <c r="I1207" s="403" t="s">
        <v>172</v>
      </c>
      <c r="J1207" s="49">
        <f>J1196+J1203+J1206</f>
        <v>0</v>
      </c>
      <c r="K1207" s="49">
        <f t="shared" ref="K1207:Q1207" si="150">K1187+K1196+K1203+K1206+K1199</f>
        <v>53371.280000000006</v>
      </c>
      <c r="L1207" s="49">
        <f t="shared" si="150"/>
        <v>32922.449999999997</v>
      </c>
      <c r="M1207" s="518">
        <f t="shared" si="150"/>
        <v>27850809.189999994</v>
      </c>
      <c r="N1207" s="49">
        <f t="shared" si="150"/>
        <v>27850809.189999994</v>
      </c>
      <c r="O1207" s="49">
        <f t="shared" si="150"/>
        <v>0</v>
      </c>
      <c r="P1207" s="49">
        <f t="shared" si="150"/>
        <v>0</v>
      </c>
      <c r="Q1207" s="49">
        <f t="shared" si="150"/>
        <v>0</v>
      </c>
      <c r="R1207" s="403" t="s">
        <v>172</v>
      </c>
      <c r="S1207" s="403" t="s">
        <v>172</v>
      </c>
      <c r="U1207" s="143"/>
    </row>
    <row r="1208" spans="1:21" ht="19.649999999999999" x14ac:dyDescent="0.3">
      <c r="A1208" s="527" t="s">
        <v>2939</v>
      </c>
      <c r="B1208" s="527"/>
      <c r="C1208" s="527"/>
      <c r="D1208" s="527"/>
      <c r="E1208" s="527"/>
      <c r="F1208" s="527"/>
      <c r="G1208" s="527"/>
      <c r="H1208" s="527"/>
      <c r="I1208" s="527"/>
      <c r="J1208" s="527"/>
      <c r="K1208" s="527"/>
      <c r="L1208" s="527"/>
      <c r="M1208" s="527"/>
      <c r="N1208" s="527"/>
      <c r="O1208" s="527"/>
      <c r="P1208" s="527"/>
      <c r="Q1208" s="527"/>
      <c r="R1208" s="527"/>
      <c r="S1208" s="527"/>
      <c r="U1208" s="143"/>
    </row>
    <row r="1209" spans="1:21" ht="19.649999999999999" x14ac:dyDescent="0.3">
      <c r="A1209" s="527" t="s">
        <v>2940</v>
      </c>
      <c r="B1209" s="527"/>
      <c r="C1209" s="527"/>
      <c r="D1209" s="527"/>
      <c r="E1209" s="527"/>
      <c r="F1209" s="527"/>
      <c r="G1209" s="527"/>
      <c r="H1209" s="527"/>
      <c r="I1209" s="527"/>
      <c r="J1209" s="527"/>
      <c r="K1209" s="527"/>
      <c r="L1209" s="527"/>
      <c r="M1209" s="527"/>
      <c r="N1209" s="527"/>
      <c r="O1209" s="527"/>
      <c r="P1209" s="527"/>
      <c r="Q1209" s="527"/>
      <c r="R1209" s="527"/>
      <c r="S1209" s="527"/>
      <c r="U1209" s="143"/>
    </row>
    <row r="1210" spans="1:21" ht="20.3" x14ac:dyDescent="0.35">
      <c r="A1210" s="43">
        <f>A1205+1</f>
        <v>1065</v>
      </c>
      <c r="B1210" s="47" t="s">
        <v>727</v>
      </c>
      <c r="C1210" s="43">
        <v>44148</v>
      </c>
      <c r="D1210" s="43" t="s">
        <v>1899</v>
      </c>
      <c r="E1210" s="43">
        <v>1973</v>
      </c>
      <c r="F1210" s="43" t="s">
        <v>2131</v>
      </c>
      <c r="G1210" s="56" t="s">
        <v>2103</v>
      </c>
      <c r="H1210" s="43">
        <v>2</v>
      </c>
      <c r="I1210" s="43">
        <v>2</v>
      </c>
      <c r="J1210" s="43" t="s">
        <v>2131</v>
      </c>
      <c r="K1210" s="45">
        <v>563.29999999999995</v>
      </c>
      <c r="L1210" s="45">
        <v>514.9</v>
      </c>
      <c r="M1210" s="517">
        <f>VLOOKUP(C1210,'Раздел 2'!D:Q,14,0)</f>
        <v>693976.29</v>
      </c>
      <c r="N1210" s="45">
        <f t="shared" ref="N1210:N1216" si="151">M1210</f>
        <v>693976.29</v>
      </c>
      <c r="O1210" s="45">
        <v>0</v>
      </c>
      <c r="P1210" s="45">
        <v>0</v>
      </c>
      <c r="Q1210" s="45">
        <v>0</v>
      </c>
      <c r="R1210" s="57">
        <v>44927</v>
      </c>
      <c r="S1210" s="57">
        <v>45291</v>
      </c>
      <c r="U1210" s="143"/>
    </row>
    <row r="1211" spans="1:21" ht="20.3" x14ac:dyDescent="0.35">
      <c r="A1211" s="43">
        <f t="shared" ref="A1211:A1216" si="152">A1210+1</f>
        <v>1066</v>
      </c>
      <c r="B1211" s="47" t="s">
        <v>728</v>
      </c>
      <c r="C1211" s="43">
        <v>44149</v>
      </c>
      <c r="D1211" s="43" t="s">
        <v>1899</v>
      </c>
      <c r="E1211" s="43">
        <v>1973</v>
      </c>
      <c r="F1211" s="43" t="s">
        <v>2131</v>
      </c>
      <c r="G1211" s="56" t="s">
        <v>2103</v>
      </c>
      <c r="H1211" s="43">
        <v>2</v>
      </c>
      <c r="I1211" s="43">
        <v>2</v>
      </c>
      <c r="J1211" s="43" t="s">
        <v>2131</v>
      </c>
      <c r="K1211" s="45">
        <v>376</v>
      </c>
      <c r="L1211" s="45">
        <v>376</v>
      </c>
      <c r="M1211" s="517">
        <f>VLOOKUP(C1211,'Раздел 2'!D:Q,14,0)</f>
        <v>831685.21</v>
      </c>
      <c r="N1211" s="45">
        <f t="shared" si="151"/>
        <v>831685.21</v>
      </c>
      <c r="O1211" s="45">
        <v>0</v>
      </c>
      <c r="P1211" s="45">
        <v>0</v>
      </c>
      <c r="Q1211" s="45">
        <v>0</v>
      </c>
      <c r="R1211" s="57">
        <v>44927</v>
      </c>
      <c r="S1211" s="57">
        <v>45291</v>
      </c>
      <c r="U1211" s="143"/>
    </row>
    <row r="1212" spans="1:21" ht="20.3" x14ac:dyDescent="0.35">
      <c r="A1212" s="43">
        <f t="shared" si="152"/>
        <v>1067</v>
      </c>
      <c r="B1212" s="44" t="s">
        <v>729</v>
      </c>
      <c r="C1212" s="43">
        <v>44150</v>
      </c>
      <c r="D1212" s="43" t="s">
        <v>1899</v>
      </c>
      <c r="E1212" s="43">
        <v>1973</v>
      </c>
      <c r="F1212" s="43" t="s">
        <v>2131</v>
      </c>
      <c r="G1212" s="56" t="s">
        <v>2103</v>
      </c>
      <c r="H1212" s="43">
        <v>2</v>
      </c>
      <c r="I1212" s="43">
        <v>2</v>
      </c>
      <c r="J1212" s="43" t="s">
        <v>2131</v>
      </c>
      <c r="K1212" s="45">
        <v>433.4</v>
      </c>
      <c r="L1212" s="45">
        <v>384</v>
      </c>
      <c r="M1212" s="517">
        <f>VLOOKUP(C1212,'Раздел 2'!D:Q,14,0)</f>
        <v>523337.37999999995</v>
      </c>
      <c r="N1212" s="45">
        <f t="shared" si="151"/>
        <v>523337.37999999995</v>
      </c>
      <c r="O1212" s="45">
        <v>0</v>
      </c>
      <c r="P1212" s="45">
        <v>0</v>
      </c>
      <c r="Q1212" s="45">
        <v>0</v>
      </c>
      <c r="R1212" s="57">
        <v>44927</v>
      </c>
      <c r="S1212" s="57">
        <v>45291</v>
      </c>
      <c r="U1212" s="143"/>
    </row>
    <row r="1213" spans="1:21" ht="20.3" x14ac:dyDescent="0.35">
      <c r="A1213" s="43">
        <f t="shared" si="152"/>
        <v>1068</v>
      </c>
      <c r="B1213" s="44" t="s">
        <v>730</v>
      </c>
      <c r="C1213" s="43">
        <v>44154</v>
      </c>
      <c r="D1213" s="43" t="s">
        <v>1899</v>
      </c>
      <c r="E1213" s="43">
        <v>1974</v>
      </c>
      <c r="F1213" s="43" t="s">
        <v>2131</v>
      </c>
      <c r="G1213" s="56" t="s">
        <v>2103</v>
      </c>
      <c r="H1213" s="43">
        <v>2</v>
      </c>
      <c r="I1213" s="43">
        <v>2</v>
      </c>
      <c r="J1213" s="43" t="s">
        <v>2131</v>
      </c>
      <c r="K1213" s="45">
        <v>544.20000000000005</v>
      </c>
      <c r="L1213" s="45">
        <v>495.7</v>
      </c>
      <c r="M1213" s="517">
        <f>VLOOKUP(C1213,'Раздел 2'!D:Q,14,0)</f>
        <v>1061481.7</v>
      </c>
      <c r="N1213" s="45">
        <f t="shared" si="151"/>
        <v>1061481.7</v>
      </c>
      <c r="O1213" s="45">
        <v>0</v>
      </c>
      <c r="P1213" s="45">
        <v>0</v>
      </c>
      <c r="Q1213" s="45">
        <v>0</v>
      </c>
      <c r="R1213" s="57">
        <v>44927</v>
      </c>
      <c r="S1213" s="57">
        <v>45291</v>
      </c>
      <c r="U1213" s="143"/>
    </row>
    <row r="1214" spans="1:21" ht="20.3" x14ac:dyDescent="0.35">
      <c r="A1214" s="43">
        <f t="shared" si="152"/>
        <v>1069</v>
      </c>
      <c r="B1214" s="44" t="s">
        <v>731</v>
      </c>
      <c r="C1214" s="43">
        <v>44155</v>
      </c>
      <c r="D1214" s="43" t="s">
        <v>1899</v>
      </c>
      <c r="E1214" s="43">
        <v>1973</v>
      </c>
      <c r="F1214" s="43" t="s">
        <v>2131</v>
      </c>
      <c r="G1214" s="56" t="s">
        <v>2103</v>
      </c>
      <c r="H1214" s="43">
        <v>2</v>
      </c>
      <c r="I1214" s="43">
        <v>2</v>
      </c>
      <c r="J1214" s="43" t="s">
        <v>2131</v>
      </c>
      <c r="K1214" s="45">
        <v>542.79999999999995</v>
      </c>
      <c r="L1214" s="45">
        <v>499</v>
      </c>
      <c r="M1214" s="517">
        <f>VLOOKUP(C1214,'Раздел 2'!D:Q,14,0)</f>
        <v>1068063.81</v>
      </c>
      <c r="N1214" s="45">
        <f t="shared" si="151"/>
        <v>1068063.81</v>
      </c>
      <c r="O1214" s="45">
        <v>0</v>
      </c>
      <c r="P1214" s="45">
        <v>0</v>
      </c>
      <c r="Q1214" s="45">
        <v>0</v>
      </c>
      <c r="R1214" s="57">
        <v>44927</v>
      </c>
      <c r="S1214" s="57">
        <v>45291</v>
      </c>
      <c r="U1214" s="143"/>
    </row>
    <row r="1215" spans="1:21" ht="20.3" x14ac:dyDescent="0.35">
      <c r="A1215" s="43">
        <f>A1214+1</f>
        <v>1070</v>
      </c>
      <c r="B1215" s="44" t="s">
        <v>732</v>
      </c>
      <c r="C1215" s="43">
        <v>44186</v>
      </c>
      <c r="D1215" s="43" t="s">
        <v>1899</v>
      </c>
      <c r="E1215" s="43">
        <v>1971</v>
      </c>
      <c r="F1215" s="43" t="s">
        <v>2131</v>
      </c>
      <c r="G1215" s="56" t="s">
        <v>2103</v>
      </c>
      <c r="H1215" s="43">
        <v>2</v>
      </c>
      <c r="I1215" s="43">
        <v>2</v>
      </c>
      <c r="J1215" s="43" t="s">
        <v>2131</v>
      </c>
      <c r="K1215" s="45">
        <v>420.9</v>
      </c>
      <c r="L1215" s="45">
        <v>369.6</v>
      </c>
      <c r="M1215" s="517">
        <f>VLOOKUP(C1215,'Раздел 2'!D:Q,14,0)</f>
        <v>466194.74999999994</v>
      </c>
      <c r="N1215" s="45">
        <f t="shared" si="151"/>
        <v>466194.74999999994</v>
      </c>
      <c r="O1215" s="45">
        <v>0</v>
      </c>
      <c r="P1215" s="45">
        <v>0</v>
      </c>
      <c r="Q1215" s="45">
        <v>0</v>
      </c>
      <c r="R1215" s="57">
        <v>44927</v>
      </c>
      <c r="S1215" s="57">
        <v>45291</v>
      </c>
      <c r="U1215" s="143"/>
    </row>
    <row r="1216" spans="1:21" ht="20.3" x14ac:dyDescent="0.35">
      <c r="A1216" s="43">
        <f t="shared" si="152"/>
        <v>1071</v>
      </c>
      <c r="B1216" s="44" t="s">
        <v>733</v>
      </c>
      <c r="C1216" s="43">
        <v>44189</v>
      </c>
      <c r="D1216" s="43" t="s">
        <v>1899</v>
      </c>
      <c r="E1216" s="43">
        <v>1973</v>
      </c>
      <c r="F1216" s="43" t="s">
        <v>2131</v>
      </c>
      <c r="G1216" s="56" t="s">
        <v>2103</v>
      </c>
      <c r="H1216" s="43">
        <v>2</v>
      </c>
      <c r="I1216" s="43">
        <v>2</v>
      </c>
      <c r="J1216" s="43" t="s">
        <v>2131</v>
      </c>
      <c r="K1216" s="45">
        <v>413.9</v>
      </c>
      <c r="L1216" s="45">
        <v>366.3</v>
      </c>
      <c r="M1216" s="517">
        <f>VLOOKUP(C1216,'Раздел 2'!D:Q,14,0)</f>
        <v>463646.22999999992</v>
      </c>
      <c r="N1216" s="45">
        <f t="shared" si="151"/>
        <v>463646.22999999992</v>
      </c>
      <c r="O1216" s="45">
        <v>0</v>
      </c>
      <c r="P1216" s="45">
        <v>0</v>
      </c>
      <c r="Q1216" s="45">
        <v>0</v>
      </c>
      <c r="R1216" s="57">
        <v>44927</v>
      </c>
      <c r="S1216" s="57">
        <v>45291</v>
      </c>
      <c r="U1216" s="143"/>
    </row>
    <row r="1217" spans="1:21" ht="20.3" x14ac:dyDescent="0.3">
      <c r="A1217" s="46" t="s">
        <v>22</v>
      </c>
      <c r="B1217" s="46"/>
      <c r="C1217" s="403" t="s">
        <v>172</v>
      </c>
      <c r="D1217" s="403" t="s">
        <v>172</v>
      </c>
      <c r="E1217" s="403" t="s">
        <v>172</v>
      </c>
      <c r="F1217" s="403" t="s">
        <v>172</v>
      </c>
      <c r="G1217" s="403" t="s">
        <v>172</v>
      </c>
      <c r="H1217" s="403" t="s">
        <v>172</v>
      </c>
      <c r="I1217" s="403" t="s">
        <v>172</v>
      </c>
      <c r="J1217" s="49">
        <f t="shared" ref="J1217:Q1217" si="153">SUM(J1210:J1216)</f>
        <v>0</v>
      </c>
      <c r="K1217" s="49">
        <f t="shared" si="153"/>
        <v>3294.5</v>
      </c>
      <c r="L1217" s="49">
        <f t="shared" si="153"/>
        <v>3005.5000000000005</v>
      </c>
      <c r="M1217" s="518">
        <f t="shared" si="153"/>
        <v>5108385.3699999992</v>
      </c>
      <c r="N1217" s="49">
        <f t="shared" si="153"/>
        <v>5108385.3699999992</v>
      </c>
      <c r="O1217" s="49">
        <f t="shared" si="153"/>
        <v>0</v>
      </c>
      <c r="P1217" s="49">
        <f t="shared" si="153"/>
        <v>0</v>
      </c>
      <c r="Q1217" s="49">
        <f t="shared" si="153"/>
        <v>0</v>
      </c>
      <c r="R1217" s="403" t="s">
        <v>172</v>
      </c>
      <c r="S1217" s="403" t="s">
        <v>172</v>
      </c>
      <c r="U1217" s="143"/>
    </row>
    <row r="1218" spans="1:21" ht="19.649999999999999" x14ac:dyDescent="0.3">
      <c r="A1218" s="53" t="s">
        <v>34</v>
      </c>
      <c r="B1218" s="53"/>
      <c r="C1218" s="403" t="s">
        <v>172</v>
      </c>
      <c r="D1218" s="403" t="s">
        <v>172</v>
      </c>
      <c r="E1218" s="403" t="s">
        <v>172</v>
      </c>
      <c r="F1218" s="403" t="s">
        <v>172</v>
      </c>
      <c r="G1218" s="403" t="s">
        <v>172</v>
      </c>
      <c r="H1218" s="403" t="s">
        <v>172</v>
      </c>
      <c r="I1218" s="403" t="s">
        <v>172</v>
      </c>
      <c r="J1218" s="49">
        <f>J1217</f>
        <v>0</v>
      </c>
      <c r="K1218" s="49">
        <f t="shared" ref="K1218:Q1218" si="154">K1217</f>
        <v>3294.5</v>
      </c>
      <c r="L1218" s="49">
        <f t="shared" si="154"/>
        <v>3005.5000000000005</v>
      </c>
      <c r="M1218" s="518">
        <f t="shared" si="154"/>
        <v>5108385.3699999992</v>
      </c>
      <c r="N1218" s="49">
        <f t="shared" si="154"/>
        <v>5108385.3699999992</v>
      </c>
      <c r="O1218" s="49">
        <f t="shared" si="154"/>
        <v>0</v>
      </c>
      <c r="P1218" s="49">
        <f t="shared" si="154"/>
        <v>0</v>
      </c>
      <c r="Q1218" s="49">
        <f t="shared" si="154"/>
        <v>0</v>
      </c>
      <c r="R1218" s="403" t="s">
        <v>172</v>
      </c>
      <c r="S1218" s="403" t="s">
        <v>172</v>
      </c>
      <c r="U1218" s="143"/>
    </row>
    <row r="1219" spans="1:21" ht="19.649999999999999" x14ac:dyDescent="0.3">
      <c r="A1219" s="527" t="s">
        <v>2941</v>
      </c>
      <c r="B1219" s="527"/>
      <c r="C1219" s="527"/>
      <c r="D1219" s="527"/>
      <c r="E1219" s="527"/>
      <c r="F1219" s="527"/>
      <c r="G1219" s="527"/>
      <c r="H1219" s="527"/>
      <c r="I1219" s="527"/>
      <c r="J1219" s="527"/>
      <c r="K1219" s="527"/>
      <c r="L1219" s="527"/>
      <c r="M1219" s="527"/>
      <c r="N1219" s="527"/>
      <c r="O1219" s="527"/>
      <c r="P1219" s="527"/>
      <c r="Q1219" s="527"/>
      <c r="R1219" s="527"/>
      <c r="S1219" s="527"/>
      <c r="U1219" s="143"/>
    </row>
    <row r="1220" spans="1:21" ht="19.649999999999999" x14ac:dyDescent="0.3">
      <c r="A1220" s="527" t="s">
        <v>2942</v>
      </c>
      <c r="B1220" s="527"/>
      <c r="C1220" s="527"/>
      <c r="D1220" s="527"/>
      <c r="E1220" s="527"/>
      <c r="F1220" s="527"/>
      <c r="G1220" s="527"/>
      <c r="H1220" s="527"/>
      <c r="I1220" s="527"/>
      <c r="J1220" s="527"/>
      <c r="K1220" s="527"/>
      <c r="L1220" s="527"/>
      <c r="M1220" s="527"/>
      <c r="N1220" s="527"/>
      <c r="O1220" s="527"/>
      <c r="P1220" s="527"/>
      <c r="Q1220" s="527"/>
      <c r="R1220" s="527"/>
      <c r="S1220" s="527"/>
      <c r="U1220" s="143"/>
    </row>
    <row r="1221" spans="1:21" ht="20.3" x14ac:dyDescent="0.35">
      <c r="A1221" s="43">
        <f>A1216+1</f>
        <v>1072</v>
      </c>
      <c r="B1221" s="44" t="s">
        <v>1137</v>
      </c>
      <c r="C1221" s="43">
        <v>44637</v>
      </c>
      <c r="D1221" s="43" t="s">
        <v>1899</v>
      </c>
      <c r="E1221" s="43">
        <v>1981</v>
      </c>
      <c r="F1221" s="43" t="s">
        <v>2131</v>
      </c>
      <c r="G1221" s="56" t="s">
        <v>2098</v>
      </c>
      <c r="H1221" s="43">
        <v>5</v>
      </c>
      <c r="I1221" s="43">
        <v>1</v>
      </c>
      <c r="J1221" s="43" t="s">
        <v>2131</v>
      </c>
      <c r="K1221" s="45">
        <v>958.7</v>
      </c>
      <c r="L1221" s="45">
        <v>862.3</v>
      </c>
      <c r="M1221" s="517">
        <v>42108</v>
      </c>
      <c r="N1221" s="45">
        <f>M1221</f>
        <v>42108</v>
      </c>
      <c r="O1221" s="45">
        <v>0</v>
      </c>
      <c r="P1221" s="45">
        <v>0</v>
      </c>
      <c r="Q1221" s="45">
        <v>0</v>
      </c>
      <c r="R1221" s="57">
        <v>44927</v>
      </c>
      <c r="S1221" s="57">
        <v>45291</v>
      </c>
      <c r="U1221" s="143"/>
    </row>
    <row r="1222" spans="1:21" ht="20.3" x14ac:dyDescent="0.3">
      <c r="A1222" s="43" t="s">
        <v>22</v>
      </c>
      <c r="B1222" s="44"/>
      <c r="C1222" s="43" t="s">
        <v>172</v>
      </c>
      <c r="D1222" s="43" t="s">
        <v>172</v>
      </c>
      <c r="E1222" s="43" t="s">
        <v>172</v>
      </c>
      <c r="F1222" s="43" t="s">
        <v>172</v>
      </c>
      <c r="G1222" s="43" t="s">
        <v>172</v>
      </c>
      <c r="H1222" s="43" t="s">
        <v>172</v>
      </c>
      <c r="I1222" s="43" t="s">
        <v>172</v>
      </c>
      <c r="J1222" s="49">
        <f>SUM(J1221)</f>
        <v>0</v>
      </c>
      <c r="K1222" s="49">
        <f t="shared" ref="K1222:Q1222" si="155">SUM(K1221)</f>
        <v>958.7</v>
      </c>
      <c r="L1222" s="49">
        <f t="shared" si="155"/>
        <v>862.3</v>
      </c>
      <c r="M1222" s="518">
        <f t="shared" si="155"/>
        <v>42108</v>
      </c>
      <c r="N1222" s="49">
        <f t="shared" si="155"/>
        <v>42108</v>
      </c>
      <c r="O1222" s="49">
        <f t="shared" si="155"/>
        <v>0</v>
      </c>
      <c r="P1222" s="49">
        <f t="shared" si="155"/>
        <v>0</v>
      </c>
      <c r="Q1222" s="49">
        <f t="shared" si="155"/>
        <v>0</v>
      </c>
      <c r="R1222" s="403" t="s">
        <v>172</v>
      </c>
      <c r="S1222" s="403" t="s">
        <v>172</v>
      </c>
      <c r="U1222" s="143"/>
    </row>
    <row r="1223" spans="1:21" ht="19.649999999999999" x14ac:dyDescent="0.3">
      <c r="A1223" s="527" t="s">
        <v>2943</v>
      </c>
      <c r="B1223" s="527"/>
      <c r="C1223" s="527"/>
      <c r="D1223" s="527"/>
      <c r="E1223" s="527"/>
      <c r="F1223" s="527"/>
      <c r="G1223" s="527"/>
      <c r="H1223" s="527"/>
      <c r="I1223" s="527"/>
      <c r="J1223" s="527"/>
      <c r="K1223" s="527"/>
      <c r="L1223" s="527"/>
      <c r="M1223" s="527"/>
      <c r="N1223" s="527"/>
      <c r="O1223" s="527"/>
      <c r="P1223" s="527"/>
      <c r="Q1223" s="527"/>
      <c r="R1223" s="527"/>
      <c r="S1223" s="527"/>
      <c r="U1223" s="143"/>
    </row>
    <row r="1224" spans="1:21" ht="20.3" x14ac:dyDescent="0.35">
      <c r="A1224" s="43">
        <f>A1221+1</f>
        <v>1073</v>
      </c>
      <c r="B1224" s="44" t="s">
        <v>734</v>
      </c>
      <c r="C1224" s="43">
        <v>44305</v>
      </c>
      <c r="D1224" s="43" t="s">
        <v>1899</v>
      </c>
      <c r="E1224" s="43">
        <v>1981</v>
      </c>
      <c r="F1224" s="43">
        <v>2019</v>
      </c>
      <c r="G1224" s="56" t="s">
        <v>2097</v>
      </c>
      <c r="H1224" s="43">
        <v>9</v>
      </c>
      <c r="I1224" s="43">
        <v>1</v>
      </c>
      <c r="J1224" s="43" t="s">
        <v>2131</v>
      </c>
      <c r="K1224" s="45">
        <v>3303.2</v>
      </c>
      <c r="L1224" s="45">
        <v>2406.8000000000002</v>
      </c>
      <c r="M1224" s="517">
        <f>VLOOKUP(C1224,'Раздел 2'!D:Q,14,0)</f>
        <v>2300674.2199999997</v>
      </c>
      <c r="N1224" s="45">
        <f t="shared" ref="N1224:N1235" si="156">M1224</f>
        <v>2300674.2199999997</v>
      </c>
      <c r="O1224" s="45">
        <v>0</v>
      </c>
      <c r="P1224" s="45">
        <v>0</v>
      </c>
      <c r="Q1224" s="45">
        <v>0</v>
      </c>
      <c r="R1224" s="57">
        <v>44927</v>
      </c>
      <c r="S1224" s="57">
        <v>45291</v>
      </c>
      <c r="U1224" s="143"/>
    </row>
    <row r="1225" spans="1:21" ht="20.3" x14ac:dyDescent="0.35">
      <c r="A1225" s="43">
        <f>A1224+1</f>
        <v>1074</v>
      </c>
      <c r="B1225" s="44" t="s">
        <v>1548</v>
      </c>
      <c r="C1225" s="43">
        <v>44297</v>
      </c>
      <c r="D1225" s="43" t="s">
        <v>1899</v>
      </c>
      <c r="E1225" s="43">
        <v>1989</v>
      </c>
      <c r="F1225" s="43" t="s">
        <v>2131</v>
      </c>
      <c r="G1225" s="56" t="s">
        <v>2097</v>
      </c>
      <c r="H1225" s="43">
        <v>5</v>
      </c>
      <c r="I1225" s="43">
        <v>4</v>
      </c>
      <c r="J1225" s="43" t="s">
        <v>2131</v>
      </c>
      <c r="K1225" s="45">
        <v>4851.8999999999996</v>
      </c>
      <c r="L1225" s="45">
        <v>4138.8999999999996</v>
      </c>
      <c r="M1225" s="517">
        <f>VLOOKUP(C1225,'Раздел 2'!D:Q,14,0)</f>
        <v>9256963.9100000001</v>
      </c>
      <c r="N1225" s="45">
        <f t="shared" si="156"/>
        <v>9256963.9100000001</v>
      </c>
      <c r="O1225" s="45">
        <v>0</v>
      </c>
      <c r="P1225" s="45">
        <v>0</v>
      </c>
      <c r="Q1225" s="45">
        <v>0</v>
      </c>
      <c r="R1225" s="57">
        <v>44927</v>
      </c>
      <c r="S1225" s="57">
        <v>45291</v>
      </c>
      <c r="U1225" s="143"/>
    </row>
    <row r="1226" spans="1:21" ht="20.3" x14ac:dyDescent="0.35">
      <c r="A1226" s="43">
        <f t="shared" ref="A1226:A1235" si="157">A1225+1</f>
        <v>1075</v>
      </c>
      <c r="B1226" s="44" t="s">
        <v>1547</v>
      </c>
      <c r="C1226" s="43">
        <v>44300</v>
      </c>
      <c r="D1226" s="43" t="s">
        <v>1899</v>
      </c>
      <c r="E1226" s="43">
        <v>1980</v>
      </c>
      <c r="F1226" s="43" t="s">
        <v>2131</v>
      </c>
      <c r="G1226" s="56" t="s">
        <v>2097</v>
      </c>
      <c r="H1226" s="43">
        <v>5</v>
      </c>
      <c r="I1226" s="43">
        <v>6</v>
      </c>
      <c r="J1226" s="43" t="s">
        <v>2131</v>
      </c>
      <c r="K1226" s="45">
        <v>5263.2</v>
      </c>
      <c r="L1226" s="45">
        <v>4693.7000000000007</v>
      </c>
      <c r="M1226" s="517">
        <f>VLOOKUP(C1226,'Раздел 2'!D:Q,14,0)</f>
        <v>6601501.8899999987</v>
      </c>
      <c r="N1226" s="45">
        <f t="shared" si="156"/>
        <v>6601501.8899999987</v>
      </c>
      <c r="O1226" s="45">
        <v>0</v>
      </c>
      <c r="P1226" s="45">
        <v>0</v>
      </c>
      <c r="Q1226" s="45">
        <v>0</v>
      </c>
      <c r="R1226" s="57">
        <v>44927</v>
      </c>
      <c r="S1226" s="57">
        <v>45291</v>
      </c>
      <c r="U1226" s="143"/>
    </row>
    <row r="1227" spans="1:21" ht="20.3" x14ac:dyDescent="0.35">
      <c r="A1227" s="43">
        <f t="shared" si="157"/>
        <v>1076</v>
      </c>
      <c r="B1227" s="44" t="s">
        <v>735</v>
      </c>
      <c r="C1227" s="43">
        <v>44328</v>
      </c>
      <c r="D1227" s="43" t="s">
        <v>1899</v>
      </c>
      <c r="E1227" s="43">
        <v>1995</v>
      </c>
      <c r="F1227" s="43" t="s">
        <v>2131</v>
      </c>
      <c r="G1227" s="56" t="s">
        <v>2098</v>
      </c>
      <c r="H1227" s="43">
        <v>9</v>
      </c>
      <c r="I1227" s="43">
        <v>1</v>
      </c>
      <c r="J1227" s="43">
        <v>1</v>
      </c>
      <c r="K1227" s="45">
        <v>4191.8</v>
      </c>
      <c r="L1227" s="45">
        <v>3135.1</v>
      </c>
      <c r="M1227" s="517">
        <f>VLOOKUP(C1227,'Раздел 2'!D:Q,14,0)</f>
        <v>2601281.52</v>
      </c>
      <c r="N1227" s="45">
        <f t="shared" si="156"/>
        <v>2601281.52</v>
      </c>
      <c r="O1227" s="45">
        <v>0</v>
      </c>
      <c r="P1227" s="45">
        <v>0</v>
      </c>
      <c r="Q1227" s="45">
        <v>0</v>
      </c>
      <c r="R1227" s="57">
        <v>44927</v>
      </c>
      <c r="S1227" s="57">
        <v>45291</v>
      </c>
      <c r="U1227" s="143"/>
    </row>
    <row r="1228" spans="1:21" ht="20.3" x14ac:dyDescent="0.35">
      <c r="A1228" s="43">
        <f t="shared" si="157"/>
        <v>1077</v>
      </c>
      <c r="B1228" s="44" t="s">
        <v>736</v>
      </c>
      <c r="C1228" s="43">
        <v>44222</v>
      </c>
      <c r="D1228" s="43" t="s">
        <v>1899</v>
      </c>
      <c r="E1228" s="43">
        <v>1996</v>
      </c>
      <c r="F1228" s="43" t="s">
        <v>2131</v>
      </c>
      <c r="G1228" s="56" t="s">
        <v>2098</v>
      </c>
      <c r="H1228" s="43">
        <v>9</v>
      </c>
      <c r="I1228" s="43">
        <v>1</v>
      </c>
      <c r="J1228" s="43">
        <v>1</v>
      </c>
      <c r="K1228" s="45">
        <v>4080.2</v>
      </c>
      <c r="L1228" s="45">
        <v>3164.4</v>
      </c>
      <c r="M1228" s="517">
        <f>VLOOKUP(C1228,'Раздел 2'!D:Q,14,0)</f>
        <v>2602714.02</v>
      </c>
      <c r="N1228" s="45">
        <f t="shared" si="156"/>
        <v>2602714.02</v>
      </c>
      <c r="O1228" s="45">
        <v>0</v>
      </c>
      <c r="P1228" s="45">
        <v>0</v>
      </c>
      <c r="Q1228" s="45">
        <v>0</v>
      </c>
      <c r="R1228" s="57">
        <v>44927</v>
      </c>
      <c r="S1228" s="57">
        <v>45291</v>
      </c>
      <c r="U1228" s="143"/>
    </row>
    <row r="1229" spans="1:21" ht="20.3" x14ac:dyDescent="0.35">
      <c r="A1229" s="43">
        <f t="shared" si="157"/>
        <v>1078</v>
      </c>
      <c r="B1229" s="47" t="s">
        <v>1549</v>
      </c>
      <c r="C1229" s="43">
        <v>44224</v>
      </c>
      <c r="D1229" s="43" t="s">
        <v>1899</v>
      </c>
      <c r="E1229" s="43">
        <v>1988</v>
      </c>
      <c r="F1229" s="43" t="s">
        <v>2131</v>
      </c>
      <c r="G1229" s="56" t="s">
        <v>2097</v>
      </c>
      <c r="H1229" s="43">
        <v>5</v>
      </c>
      <c r="I1229" s="43">
        <v>3</v>
      </c>
      <c r="J1229" s="43" t="s">
        <v>2131</v>
      </c>
      <c r="K1229" s="45">
        <v>3630.7</v>
      </c>
      <c r="L1229" s="45">
        <v>3122.1</v>
      </c>
      <c r="M1229" s="517">
        <f>VLOOKUP(C1229,'Раздел 2'!D:Q,14,0)</f>
        <v>6609256.1600000001</v>
      </c>
      <c r="N1229" s="45">
        <f t="shared" si="156"/>
        <v>6609256.1600000001</v>
      </c>
      <c r="O1229" s="45">
        <v>0</v>
      </c>
      <c r="P1229" s="45">
        <v>0</v>
      </c>
      <c r="Q1229" s="45">
        <v>0</v>
      </c>
      <c r="R1229" s="57">
        <v>44927</v>
      </c>
      <c r="S1229" s="57">
        <v>45291</v>
      </c>
      <c r="U1229" s="143"/>
    </row>
    <row r="1230" spans="1:21" ht="20.3" x14ac:dyDescent="0.35">
      <c r="A1230" s="43">
        <f t="shared" si="157"/>
        <v>1079</v>
      </c>
      <c r="B1230" s="44" t="s">
        <v>3840</v>
      </c>
      <c r="C1230" s="43">
        <v>44501</v>
      </c>
      <c r="D1230" s="43" t="s">
        <v>1899</v>
      </c>
      <c r="E1230" s="43">
        <v>1980</v>
      </c>
      <c r="F1230" s="43" t="s">
        <v>2131</v>
      </c>
      <c r="G1230" s="56" t="s">
        <v>2097</v>
      </c>
      <c r="H1230" s="43">
        <v>5</v>
      </c>
      <c r="I1230" s="43">
        <v>6</v>
      </c>
      <c r="J1230" s="43" t="s">
        <v>2131</v>
      </c>
      <c r="K1230" s="45">
        <v>5323.3</v>
      </c>
      <c r="L1230" s="45">
        <v>4712.6000000000004</v>
      </c>
      <c r="M1230" s="517">
        <f>VLOOKUP(C1230,'Раздел 2'!D:Q,14,0)</f>
        <v>44125.21</v>
      </c>
      <c r="N1230" s="45">
        <f t="shared" si="156"/>
        <v>44125.21</v>
      </c>
      <c r="O1230" s="45">
        <v>0</v>
      </c>
      <c r="P1230" s="45">
        <v>0</v>
      </c>
      <c r="Q1230" s="45">
        <v>0</v>
      </c>
      <c r="R1230" s="57">
        <v>44927</v>
      </c>
      <c r="S1230" s="57">
        <v>45291</v>
      </c>
      <c r="U1230" s="143"/>
    </row>
    <row r="1231" spans="1:21" ht="20.3" x14ac:dyDescent="0.35">
      <c r="A1231" s="43">
        <f>A1230+1</f>
        <v>1080</v>
      </c>
      <c r="B1231" s="44" t="s">
        <v>1637</v>
      </c>
      <c r="C1231" s="43">
        <v>44356</v>
      </c>
      <c r="D1231" s="43" t="s">
        <v>1899</v>
      </c>
      <c r="E1231" s="43">
        <v>1963</v>
      </c>
      <c r="F1231" s="43" t="s">
        <v>2131</v>
      </c>
      <c r="G1231" s="56" t="s">
        <v>2098</v>
      </c>
      <c r="H1231" s="43">
        <v>3</v>
      </c>
      <c r="I1231" s="43">
        <v>2</v>
      </c>
      <c r="J1231" s="43" t="s">
        <v>2131</v>
      </c>
      <c r="K1231" s="45">
        <v>1090.0999999999999</v>
      </c>
      <c r="L1231" s="45">
        <v>957.1</v>
      </c>
      <c r="M1231" s="517">
        <f>VLOOKUP(C1231,'Раздел 2'!D:Q,14,0)</f>
        <v>2924493.88</v>
      </c>
      <c r="N1231" s="45">
        <f t="shared" si="156"/>
        <v>2924493.88</v>
      </c>
      <c r="O1231" s="45">
        <v>0</v>
      </c>
      <c r="P1231" s="45">
        <v>0</v>
      </c>
      <c r="Q1231" s="45">
        <v>0</v>
      </c>
      <c r="R1231" s="57">
        <v>44927</v>
      </c>
      <c r="S1231" s="57">
        <v>45291</v>
      </c>
      <c r="U1231" s="143"/>
    </row>
    <row r="1232" spans="1:21" ht="20.3" x14ac:dyDescent="0.35">
      <c r="A1232" s="43">
        <f t="shared" si="157"/>
        <v>1081</v>
      </c>
      <c r="B1232" s="44" t="s">
        <v>1141</v>
      </c>
      <c r="C1232" s="43">
        <v>44342</v>
      </c>
      <c r="D1232" s="43" t="s">
        <v>1899</v>
      </c>
      <c r="E1232" s="43">
        <v>1973</v>
      </c>
      <c r="F1232" s="43" t="s">
        <v>2131</v>
      </c>
      <c r="G1232" s="56" t="s">
        <v>2098</v>
      </c>
      <c r="H1232" s="43">
        <v>5</v>
      </c>
      <c r="I1232" s="43">
        <v>3</v>
      </c>
      <c r="J1232" s="43" t="s">
        <v>2131</v>
      </c>
      <c r="K1232" s="45">
        <v>3569.1</v>
      </c>
      <c r="L1232" s="45">
        <v>3268.6</v>
      </c>
      <c r="M1232" s="517">
        <f>VLOOKUP(C1232,'Раздел 2'!D:Q,14,0)</f>
        <v>6556693.3400000008</v>
      </c>
      <c r="N1232" s="45">
        <f t="shared" si="156"/>
        <v>6556693.3400000008</v>
      </c>
      <c r="O1232" s="45">
        <v>0</v>
      </c>
      <c r="P1232" s="45">
        <v>0</v>
      </c>
      <c r="Q1232" s="45">
        <v>0</v>
      </c>
      <c r="R1232" s="57">
        <v>44927</v>
      </c>
      <c r="S1232" s="57">
        <v>45291</v>
      </c>
      <c r="U1232" s="143"/>
    </row>
    <row r="1233" spans="1:21" ht="20.3" x14ac:dyDescent="0.35">
      <c r="A1233" s="43">
        <f t="shared" si="157"/>
        <v>1082</v>
      </c>
      <c r="B1233" s="44" t="s">
        <v>72</v>
      </c>
      <c r="C1233" s="43">
        <v>44352</v>
      </c>
      <c r="D1233" s="43" t="s">
        <v>1899</v>
      </c>
      <c r="E1233" s="43">
        <v>1983</v>
      </c>
      <c r="F1233" s="43" t="s">
        <v>2131</v>
      </c>
      <c r="G1233" s="56" t="s">
        <v>2098</v>
      </c>
      <c r="H1233" s="43">
        <v>9</v>
      </c>
      <c r="I1233" s="43">
        <v>1</v>
      </c>
      <c r="J1233" s="43" t="s">
        <v>2131</v>
      </c>
      <c r="K1233" s="45">
        <v>3417.2</v>
      </c>
      <c r="L1233" s="45">
        <v>1728.1</v>
      </c>
      <c r="M1233" s="517">
        <f>VLOOKUP(C1233,'Раздел 2'!D:Q,14,0)</f>
        <v>2191818.8000000003</v>
      </c>
      <c r="N1233" s="45">
        <f t="shared" si="156"/>
        <v>2191818.8000000003</v>
      </c>
      <c r="O1233" s="45">
        <v>0</v>
      </c>
      <c r="P1233" s="45">
        <v>0</v>
      </c>
      <c r="Q1233" s="45">
        <v>0</v>
      </c>
      <c r="R1233" s="57">
        <v>44927</v>
      </c>
      <c r="S1233" s="57">
        <v>45291</v>
      </c>
      <c r="U1233" s="143"/>
    </row>
    <row r="1234" spans="1:21" ht="20.3" x14ac:dyDescent="0.35">
      <c r="A1234" s="43">
        <f t="shared" si="157"/>
        <v>1083</v>
      </c>
      <c r="B1234" s="44" t="s">
        <v>1142</v>
      </c>
      <c r="C1234" s="43">
        <v>44353</v>
      </c>
      <c r="D1234" s="43" t="s">
        <v>1899</v>
      </c>
      <c r="E1234" s="43">
        <v>1981</v>
      </c>
      <c r="F1234" s="43" t="s">
        <v>2131</v>
      </c>
      <c r="G1234" s="56" t="s">
        <v>2098</v>
      </c>
      <c r="H1234" s="43">
        <v>5</v>
      </c>
      <c r="I1234" s="43">
        <v>10</v>
      </c>
      <c r="J1234" s="43" t="s">
        <v>2131</v>
      </c>
      <c r="K1234" s="45">
        <v>9182.1</v>
      </c>
      <c r="L1234" s="45">
        <v>7657.3</v>
      </c>
      <c r="M1234" s="517">
        <f>VLOOKUP(C1234,'Раздел 2'!D:Q,14,0)</f>
        <v>14408643.339999996</v>
      </c>
      <c r="N1234" s="45">
        <f t="shared" si="156"/>
        <v>14408643.339999996</v>
      </c>
      <c r="O1234" s="45">
        <v>0</v>
      </c>
      <c r="P1234" s="45">
        <v>0</v>
      </c>
      <c r="Q1234" s="45">
        <v>0</v>
      </c>
      <c r="R1234" s="57">
        <v>44927</v>
      </c>
      <c r="S1234" s="57">
        <v>45291</v>
      </c>
      <c r="U1234" s="143"/>
    </row>
    <row r="1235" spans="1:21" ht="20.3" x14ac:dyDescent="0.35">
      <c r="A1235" s="43">
        <f t="shared" si="157"/>
        <v>1084</v>
      </c>
      <c r="B1235" s="44" t="s">
        <v>1519</v>
      </c>
      <c r="C1235" s="43">
        <v>44463</v>
      </c>
      <c r="D1235" s="43" t="s">
        <v>1899</v>
      </c>
      <c r="E1235" s="43">
        <v>1984</v>
      </c>
      <c r="F1235" s="43" t="s">
        <v>2131</v>
      </c>
      <c r="G1235" s="56" t="s">
        <v>2097</v>
      </c>
      <c r="H1235" s="43">
        <v>5</v>
      </c>
      <c r="I1235" s="43">
        <v>3</v>
      </c>
      <c r="J1235" s="43" t="s">
        <v>2131</v>
      </c>
      <c r="K1235" s="45">
        <v>6131</v>
      </c>
      <c r="L1235" s="45">
        <v>5284.5999999999995</v>
      </c>
      <c r="M1235" s="517">
        <f>VLOOKUP(C1235,'Раздел 2'!D:Q,14,0)</f>
        <v>3095019.5300000003</v>
      </c>
      <c r="N1235" s="45">
        <f t="shared" si="156"/>
        <v>3095019.5300000003</v>
      </c>
      <c r="O1235" s="45">
        <v>0</v>
      </c>
      <c r="P1235" s="45">
        <v>0</v>
      </c>
      <c r="Q1235" s="45">
        <v>0</v>
      </c>
      <c r="R1235" s="57">
        <v>44927</v>
      </c>
      <c r="S1235" s="57">
        <v>45291</v>
      </c>
      <c r="U1235" s="143"/>
    </row>
    <row r="1236" spans="1:21" ht="20.3" x14ac:dyDescent="0.3">
      <c r="A1236" s="46" t="s">
        <v>22</v>
      </c>
      <c r="B1236" s="46"/>
      <c r="C1236" s="403" t="s">
        <v>172</v>
      </c>
      <c r="D1236" s="403" t="s">
        <v>172</v>
      </c>
      <c r="E1236" s="403" t="s">
        <v>172</v>
      </c>
      <c r="F1236" s="403" t="s">
        <v>172</v>
      </c>
      <c r="G1236" s="403" t="s">
        <v>172</v>
      </c>
      <c r="H1236" s="403" t="s">
        <v>172</v>
      </c>
      <c r="I1236" s="403" t="s">
        <v>172</v>
      </c>
      <c r="J1236" s="49">
        <f t="shared" ref="J1236:Q1236" si="158">SUM(J1224:J1235)</f>
        <v>2</v>
      </c>
      <c r="K1236" s="49">
        <f t="shared" si="158"/>
        <v>54033.799999999996</v>
      </c>
      <c r="L1236" s="49">
        <f t="shared" si="158"/>
        <v>44269.299999999996</v>
      </c>
      <c r="M1236" s="518">
        <f t="shared" si="158"/>
        <v>59193185.819999993</v>
      </c>
      <c r="N1236" s="49">
        <f t="shared" si="158"/>
        <v>59193185.819999993</v>
      </c>
      <c r="O1236" s="49">
        <f t="shared" si="158"/>
        <v>0</v>
      </c>
      <c r="P1236" s="49">
        <f t="shared" si="158"/>
        <v>0</v>
      </c>
      <c r="Q1236" s="49">
        <f t="shared" si="158"/>
        <v>0</v>
      </c>
      <c r="R1236" s="403" t="s">
        <v>172</v>
      </c>
      <c r="S1236" s="403" t="s">
        <v>172</v>
      </c>
      <c r="U1236" s="143"/>
    </row>
    <row r="1237" spans="1:21" ht="19.649999999999999" x14ac:dyDescent="0.3">
      <c r="A1237" s="527" t="s">
        <v>2944</v>
      </c>
      <c r="B1237" s="527"/>
      <c r="C1237" s="527"/>
      <c r="D1237" s="527"/>
      <c r="E1237" s="527"/>
      <c r="F1237" s="527"/>
      <c r="G1237" s="527"/>
      <c r="H1237" s="527"/>
      <c r="I1237" s="527"/>
      <c r="J1237" s="527"/>
      <c r="K1237" s="527"/>
      <c r="L1237" s="527"/>
      <c r="M1237" s="527"/>
      <c r="N1237" s="527"/>
      <c r="O1237" s="527"/>
      <c r="P1237" s="527"/>
      <c r="Q1237" s="527"/>
      <c r="R1237" s="527"/>
      <c r="S1237" s="527"/>
      <c r="U1237" s="143"/>
    </row>
    <row r="1238" spans="1:21" ht="20.3" x14ac:dyDescent="0.35">
      <c r="A1238" s="43">
        <f>A1235+1</f>
        <v>1085</v>
      </c>
      <c r="B1238" s="44" t="s">
        <v>1144</v>
      </c>
      <c r="C1238" s="43">
        <v>44656</v>
      </c>
      <c r="D1238" s="43" t="s">
        <v>1899</v>
      </c>
      <c r="E1238" s="43">
        <v>1980</v>
      </c>
      <c r="F1238" s="43" t="s">
        <v>2131</v>
      </c>
      <c r="G1238" s="56" t="s">
        <v>2098</v>
      </c>
      <c r="H1238" s="43">
        <v>5</v>
      </c>
      <c r="I1238" s="43">
        <v>6</v>
      </c>
      <c r="J1238" s="43" t="s">
        <v>2131</v>
      </c>
      <c r="K1238" s="45">
        <v>5781.6</v>
      </c>
      <c r="L1238" s="45">
        <v>4268</v>
      </c>
      <c r="M1238" s="517">
        <f>VLOOKUP(C1238,'Раздел 2'!D:Q,14,0)</f>
        <v>12468813.98</v>
      </c>
      <c r="N1238" s="45">
        <f>M1238</f>
        <v>12468813.98</v>
      </c>
      <c r="O1238" s="45">
        <v>0</v>
      </c>
      <c r="P1238" s="45">
        <v>0</v>
      </c>
      <c r="Q1238" s="45">
        <v>0</v>
      </c>
      <c r="R1238" s="57">
        <v>44927</v>
      </c>
      <c r="S1238" s="57">
        <v>45291</v>
      </c>
      <c r="U1238" s="143"/>
    </row>
    <row r="1239" spans="1:21" ht="20.3" x14ac:dyDescent="0.35">
      <c r="A1239" s="43">
        <f>A1238+1</f>
        <v>1086</v>
      </c>
      <c r="B1239" s="44" t="s">
        <v>1145</v>
      </c>
      <c r="C1239" s="43">
        <v>44668</v>
      </c>
      <c r="D1239" s="43" t="s">
        <v>1899</v>
      </c>
      <c r="E1239" s="43">
        <v>1980</v>
      </c>
      <c r="F1239" s="43" t="s">
        <v>2131</v>
      </c>
      <c r="G1239" s="56" t="s">
        <v>2099</v>
      </c>
      <c r="H1239" s="43">
        <v>5</v>
      </c>
      <c r="I1239" s="43">
        <v>6</v>
      </c>
      <c r="J1239" s="43" t="s">
        <v>2131</v>
      </c>
      <c r="K1239" s="45">
        <v>6228.7</v>
      </c>
      <c r="L1239" s="45">
        <v>4648.8</v>
      </c>
      <c r="M1239" s="517">
        <f>VLOOKUP(C1239,'Раздел 2'!D:Q,14,0)</f>
        <v>68675.98</v>
      </c>
      <c r="N1239" s="45">
        <f>M1239</f>
        <v>68675.98</v>
      </c>
      <c r="O1239" s="45">
        <v>0</v>
      </c>
      <c r="P1239" s="45">
        <v>0</v>
      </c>
      <c r="Q1239" s="45">
        <v>0</v>
      </c>
      <c r="R1239" s="57">
        <v>44927</v>
      </c>
      <c r="S1239" s="57">
        <v>45291</v>
      </c>
      <c r="U1239" s="143"/>
    </row>
    <row r="1240" spans="1:21" ht="20.3" x14ac:dyDescent="0.35">
      <c r="A1240" s="43">
        <f>A1239+1</f>
        <v>1087</v>
      </c>
      <c r="B1240" s="44" t="s">
        <v>1727</v>
      </c>
      <c r="C1240" s="43">
        <v>44669</v>
      </c>
      <c r="D1240" s="43" t="s">
        <v>1899</v>
      </c>
      <c r="E1240" s="43">
        <v>1986</v>
      </c>
      <c r="F1240" s="43" t="s">
        <v>2131</v>
      </c>
      <c r="G1240" s="56" t="s">
        <v>2099</v>
      </c>
      <c r="H1240" s="43">
        <v>5</v>
      </c>
      <c r="I1240" s="43">
        <v>4</v>
      </c>
      <c r="J1240" s="43" t="s">
        <v>2131</v>
      </c>
      <c r="K1240" s="45">
        <v>4347</v>
      </c>
      <c r="L1240" s="45">
        <v>3101.2</v>
      </c>
      <c r="M1240" s="517">
        <f>VLOOKUP(C1240,'Раздел 2'!D:Q,14,0)</f>
        <v>6785738.7999999998</v>
      </c>
      <c r="N1240" s="45">
        <f>M1240</f>
        <v>6785738.7999999998</v>
      </c>
      <c r="O1240" s="45">
        <v>0</v>
      </c>
      <c r="P1240" s="45">
        <v>0</v>
      </c>
      <c r="Q1240" s="45">
        <v>0</v>
      </c>
      <c r="R1240" s="57">
        <v>44927</v>
      </c>
      <c r="S1240" s="57">
        <v>45291</v>
      </c>
      <c r="U1240" s="143"/>
    </row>
    <row r="1241" spans="1:21" ht="20.3" x14ac:dyDescent="0.35">
      <c r="A1241" s="43">
        <f>A1240+1</f>
        <v>1088</v>
      </c>
      <c r="B1241" s="44" t="s">
        <v>1728</v>
      </c>
      <c r="C1241" s="43">
        <v>44653</v>
      </c>
      <c r="D1241" s="43" t="s">
        <v>1899</v>
      </c>
      <c r="E1241" s="43">
        <v>1983</v>
      </c>
      <c r="F1241" s="43" t="s">
        <v>2131</v>
      </c>
      <c r="G1241" s="56" t="s">
        <v>2099</v>
      </c>
      <c r="H1241" s="43">
        <v>5</v>
      </c>
      <c r="I1241" s="43">
        <v>6</v>
      </c>
      <c r="J1241" s="43" t="s">
        <v>2131</v>
      </c>
      <c r="K1241" s="45">
        <v>6397.8</v>
      </c>
      <c r="L1241" s="45">
        <v>4626.6000000000004</v>
      </c>
      <c r="M1241" s="517">
        <f>VLOOKUP(C1241,'Раздел 2'!D:Q,14,0)</f>
        <v>11543026.060000001</v>
      </c>
      <c r="N1241" s="45">
        <f>M1241</f>
        <v>11543026.060000001</v>
      </c>
      <c r="O1241" s="45">
        <v>0</v>
      </c>
      <c r="P1241" s="45">
        <v>0</v>
      </c>
      <c r="Q1241" s="45">
        <v>0</v>
      </c>
      <c r="R1241" s="57">
        <v>44927</v>
      </c>
      <c r="S1241" s="57">
        <v>45291</v>
      </c>
      <c r="U1241" s="143"/>
    </row>
    <row r="1242" spans="1:21" ht="20.3" x14ac:dyDescent="0.3">
      <c r="A1242" s="46" t="s">
        <v>22</v>
      </c>
      <c r="B1242" s="46"/>
      <c r="C1242" s="43" t="s">
        <v>172</v>
      </c>
      <c r="D1242" s="43" t="s">
        <v>172</v>
      </c>
      <c r="E1242" s="43" t="s">
        <v>172</v>
      </c>
      <c r="F1242" s="43" t="s">
        <v>172</v>
      </c>
      <c r="G1242" s="43" t="s">
        <v>172</v>
      </c>
      <c r="H1242" s="43" t="s">
        <v>172</v>
      </c>
      <c r="I1242" s="43" t="s">
        <v>172</v>
      </c>
      <c r="J1242" s="49">
        <f t="shared" ref="J1242:Q1242" si="159">SUM(J1238:J1241)</f>
        <v>0</v>
      </c>
      <c r="K1242" s="49">
        <f t="shared" si="159"/>
        <v>22755.1</v>
      </c>
      <c r="L1242" s="49">
        <f t="shared" si="159"/>
        <v>16644.599999999999</v>
      </c>
      <c r="M1242" s="518">
        <f t="shared" si="159"/>
        <v>30866254.82</v>
      </c>
      <c r="N1242" s="49">
        <f t="shared" si="159"/>
        <v>30866254.82</v>
      </c>
      <c r="O1242" s="49">
        <f t="shared" si="159"/>
        <v>0</v>
      </c>
      <c r="P1242" s="49">
        <f t="shared" si="159"/>
        <v>0</v>
      </c>
      <c r="Q1242" s="49">
        <f t="shared" si="159"/>
        <v>0</v>
      </c>
      <c r="R1242" s="403" t="s">
        <v>172</v>
      </c>
      <c r="S1242" s="403" t="s">
        <v>172</v>
      </c>
      <c r="U1242" s="143"/>
    </row>
    <row r="1243" spans="1:21" ht="20.3" x14ac:dyDescent="0.3">
      <c r="A1243" s="53" t="s">
        <v>34</v>
      </c>
      <c r="B1243" s="53"/>
      <c r="C1243" s="43" t="s">
        <v>172</v>
      </c>
      <c r="D1243" s="43" t="s">
        <v>172</v>
      </c>
      <c r="E1243" s="43" t="s">
        <v>172</v>
      </c>
      <c r="F1243" s="43" t="s">
        <v>172</v>
      </c>
      <c r="G1243" s="43" t="s">
        <v>172</v>
      </c>
      <c r="H1243" s="43" t="s">
        <v>172</v>
      </c>
      <c r="I1243" s="43" t="s">
        <v>172</v>
      </c>
      <c r="J1243" s="49">
        <f t="shared" ref="J1243:Q1243" si="160">J1222+J1236+J1242</f>
        <v>2</v>
      </c>
      <c r="K1243" s="49">
        <f t="shared" si="160"/>
        <v>77747.599999999991</v>
      </c>
      <c r="L1243" s="49">
        <f t="shared" si="160"/>
        <v>61776.2</v>
      </c>
      <c r="M1243" s="518">
        <f t="shared" si="160"/>
        <v>90101548.639999986</v>
      </c>
      <c r="N1243" s="49">
        <f t="shared" si="160"/>
        <v>90101548.639999986</v>
      </c>
      <c r="O1243" s="49">
        <f t="shared" si="160"/>
        <v>0</v>
      </c>
      <c r="P1243" s="49">
        <f t="shared" si="160"/>
        <v>0</v>
      </c>
      <c r="Q1243" s="49">
        <f t="shared" si="160"/>
        <v>0</v>
      </c>
      <c r="R1243" s="403" t="s">
        <v>172</v>
      </c>
      <c r="S1243" s="403" t="s">
        <v>172</v>
      </c>
      <c r="U1243" s="143"/>
    </row>
    <row r="1244" spans="1:21" ht="19.649999999999999" x14ac:dyDescent="0.3">
      <c r="A1244" s="527" t="s">
        <v>2945</v>
      </c>
      <c r="B1244" s="527"/>
      <c r="C1244" s="527"/>
      <c r="D1244" s="527"/>
      <c r="E1244" s="527"/>
      <c r="F1244" s="527"/>
      <c r="G1244" s="527"/>
      <c r="H1244" s="527"/>
      <c r="I1244" s="527"/>
      <c r="J1244" s="527"/>
      <c r="K1244" s="527"/>
      <c r="L1244" s="527"/>
      <c r="M1244" s="527"/>
      <c r="N1244" s="527"/>
      <c r="O1244" s="527"/>
      <c r="P1244" s="527"/>
      <c r="Q1244" s="527"/>
      <c r="R1244" s="527"/>
      <c r="S1244" s="527"/>
      <c r="U1244" s="143"/>
    </row>
    <row r="1245" spans="1:21" ht="19.649999999999999" x14ac:dyDescent="0.3">
      <c r="A1245" s="527" t="s">
        <v>2946</v>
      </c>
      <c r="B1245" s="527"/>
      <c r="C1245" s="527"/>
      <c r="D1245" s="527"/>
      <c r="E1245" s="527"/>
      <c r="F1245" s="527"/>
      <c r="G1245" s="527"/>
      <c r="H1245" s="527"/>
      <c r="I1245" s="527"/>
      <c r="J1245" s="527"/>
      <c r="K1245" s="527"/>
      <c r="L1245" s="527"/>
      <c r="M1245" s="527"/>
      <c r="N1245" s="527"/>
      <c r="O1245" s="527"/>
      <c r="P1245" s="527"/>
      <c r="Q1245" s="527"/>
      <c r="R1245" s="527"/>
      <c r="S1245" s="527"/>
      <c r="U1245" s="143"/>
    </row>
    <row r="1246" spans="1:21" ht="20.3" x14ac:dyDescent="0.35">
      <c r="A1246" s="43">
        <f>A1241+1</f>
        <v>1089</v>
      </c>
      <c r="B1246" s="44" t="s">
        <v>3841</v>
      </c>
      <c r="C1246" s="43">
        <v>44707</v>
      </c>
      <c r="D1246" s="43" t="s">
        <v>1899</v>
      </c>
      <c r="E1246" s="43">
        <v>1977</v>
      </c>
      <c r="F1246" s="43" t="s">
        <v>2131</v>
      </c>
      <c r="G1246" s="56" t="s">
        <v>2097</v>
      </c>
      <c r="H1246" s="43">
        <v>5</v>
      </c>
      <c r="I1246" s="43">
        <v>8</v>
      </c>
      <c r="J1246" s="43" t="s">
        <v>2131</v>
      </c>
      <c r="K1246" s="45">
        <v>5867.35</v>
      </c>
      <c r="L1246" s="45">
        <v>5565.68</v>
      </c>
      <c r="M1246" s="517">
        <f>VLOOKUP(C1246,'Раздел 2'!D:Q,14,0)</f>
        <v>17925084.679999996</v>
      </c>
      <c r="N1246" s="45">
        <f t="shared" ref="N1246:N1251" si="161">M1246</f>
        <v>17925084.679999996</v>
      </c>
      <c r="O1246" s="45">
        <v>0</v>
      </c>
      <c r="P1246" s="45">
        <v>0</v>
      </c>
      <c r="Q1246" s="45">
        <v>0</v>
      </c>
      <c r="R1246" s="57">
        <v>44927</v>
      </c>
      <c r="S1246" s="57">
        <v>45291</v>
      </c>
      <c r="U1246" s="143"/>
    </row>
    <row r="1247" spans="1:21" ht="20.3" x14ac:dyDescent="0.35">
      <c r="A1247" s="43">
        <f>A1246+1</f>
        <v>1090</v>
      </c>
      <c r="B1247" s="47" t="s">
        <v>3842</v>
      </c>
      <c r="C1247" s="43">
        <v>44695</v>
      </c>
      <c r="D1247" s="43" t="s">
        <v>1899</v>
      </c>
      <c r="E1247" s="43">
        <v>1973</v>
      </c>
      <c r="F1247" s="43" t="s">
        <v>2131</v>
      </c>
      <c r="G1247" s="56" t="s">
        <v>2097</v>
      </c>
      <c r="H1247" s="43">
        <v>5</v>
      </c>
      <c r="I1247" s="43">
        <v>4</v>
      </c>
      <c r="J1247" s="43" t="s">
        <v>2131</v>
      </c>
      <c r="K1247" s="45">
        <v>4013.5</v>
      </c>
      <c r="L1247" s="45">
        <v>3510.79</v>
      </c>
      <c r="M1247" s="517">
        <f>VLOOKUP(C1247,'Раздел 2'!D:Q,14,0)</f>
        <v>156859.08000000002</v>
      </c>
      <c r="N1247" s="45">
        <f t="shared" si="161"/>
        <v>156859.08000000002</v>
      </c>
      <c r="O1247" s="45">
        <v>0</v>
      </c>
      <c r="P1247" s="45">
        <v>0</v>
      </c>
      <c r="Q1247" s="45">
        <v>0</v>
      </c>
      <c r="R1247" s="57">
        <v>44927</v>
      </c>
      <c r="S1247" s="57">
        <v>45291</v>
      </c>
      <c r="U1247" s="143"/>
    </row>
    <row r="1248" spans="1:21" ht="20.3" x14ac:dyDescent="0.35">
      <c r="A1248" s="43">
        <f t="shared" ref="A1248:A1257" si="162">A1247+1</f>
        <v>1091</v>
      </c>
      <c r="B1248" s="47" t="s">
        <v>3843</v>
      </c>
      <c r="C1248" s="43">
        <v>44713</v>
      </c>
      <c r="D1248" s="43" t="s">
        <v>1899</v>
      </c>
      <c r="E1248" s="43">
        <v>1977</v>
      </c>
      <c r="F1248" s="43" t="s">
        <v>2131</v>
      </c>
      <c r="G1248" s="56" t="s">
        <v>2097</v>
      </c>
      <c r="H1248" s="43">
        <v>5</v>
      </c>
      <c r="I1248" s="43">
        <v>4</v>
      </c>
      <c r="J1248" s="43" t="s">
        <v>2131</v>
      </c>
      <c r="K1248" s="45">
        <v>3607.17</v>
      </c>
      <c r="L1248" s="45">
        <v>3329.19</v>
      </c>
      <c r="M1248" s="517">
        <f>VLOOKUP(C1248,'Раздел 2'!D:Q,14,0)</f>
        <v>3433803.8600000003</v>
      </c>
      <c r="N1248" s="45">
        <f t="shared" si="161"/>
        <v>3433803.8600000003</v>
      </c>
      <c r="O1248" s="45">
        <v>0</v>
      </c>
      <c r="P1248" s="45">
        <v>0</v>
      </c>
      <c r="Q1248" s="45">
        <v>0</v>
      </c>
      <c r="R1248" s="57">
        <v>44927</v>
      </c>
      <c r="S1248" s="57">
        <v>45291</v>
      </c>
      <c r="U1248" s="143"/>
    </row>
    <row r="1249" spans="1:21" ht="20.3" x14ac:dyDescent="0.35">
      <c r="A1249" s="43">
        <f t="shared" si="162"/>
        <v>1092</v>
      </c>
      <c r="B1249" s="47" t="s">
        <v>2283</v>
      </c>
      <c r="C1249" s="43">
        <v>44723</v>
      </c>
      <c r="D1249" s="43" t="s">
        <v>1899</v>
      </c>
      <c r="E1249" s="43">
        <v>1979</v>
      </c>
      <c r="F1249" s="43" t="s">
        <v>2131</v>
      </c>
      <c r="G1249" s="56" t="s">
        <v>2097</v>
      </c>
      <c r="H1249" s="43">
        <v>5</v>
      </c>
      <c r="I1249" s="43">
        <v>4</v>
      </c>
      <c r="J1249" s="43" t="s">
        <v>2131</v>
      </c>
      <c r="K1249" s="45">
        <v>3664</v>
      </c>
      <c r="L1249" s="45">
        <v>3362</v>
      </c>
      <c r="M1249" s="517">
        <f>VLOOKUP(C1249,'Раздел 2'!D:Q,14,0)</f>
        <v>3167718.6599999997</v>
      </c>
      <c r="N1249" s="45">
        <f t="shared" si="161"/>
        <v>3167718.6599999997</v>
      </c>
      <c r="O1249" s="45">
        <v>0</v>
      </c>
      <c r="P1249" s="45">
        <v>0</v>
      </c>
      <c r="Q1249" s="45">
        <v>0</v>
      </c>
      <c r="R1249" s="57">
        <v>44927</v>
      </c>
      <c r="S1249" s="57">
        <v>45291</v>
      </c>
      <c r="U1249" s="143"/>
    </row>
    <row r="1250" spans="1:21" ht="20.3" x14ac:dyDescent="0.35">
      <c r="A1250" s="43">
        <f t="shared" si="162"/>
        <v>1093</v>
      </c>
      <c r="B1250" s="47" t="s">
        <v>2284</v>
      </c>
      <c r="C1250" s="43">
        <v>44710</v>
      </c>
      <c r="D1250" s="43" t="s">
        <v>1899</v>
      </c>
      <c r="E1250" s="43">
        <v>1985</v>
      </c>
      <c r="F1250" s="43" t="s">
        <v>2131</v>
      </c>
      <c r="G1250" s="56" t="s">
        <v>2097</v>
      </c>
      <c r="H1250" s="43">
        <v>5</v>
      </c>
      <c r="I1250" s="43">
        <v>4</v>
      </c>
      <c r="J1250" s="43" t="s">
        <v>2131</v>
      </c>
      <c r="K1250" s="45">
        <v>3655.5</v>
      </c>
      <c r="L1250" s="45">
        <v>3351.5</v>
      </c>
      <c r="M1250" s="517">
        <f>VLOOKUP(C1250,'Раздел 2'!D:Q,14,0)</f>
        <v>2943698.46</v>
      </c>
      <c r="N1250" s="45">
        <f t="shared" si="161"/>
        <v>2943698.46</v>
      </c>
      <c r="O1250" s="45">
        <v>0</v>
      </c>
      <c r="P1250" s="45">
        <v>0</v>
      </c>
      <c r="Q1250" s="45">
        <v>0</v>
      </c>
      <c r="R1250" s="57">
        <v>44927</v>
      </c>
      <c r="S1250" s="57">
        <v>45291</v>
      </c>
      <c r="U1250" s="143"/>
    </row>
    <row r="1251" spans="1:21" ht="20.3" x14ac:dyDescent="0.35">
      <c r="A1251" s="43">
        <f t="shared" si="162"/>
        <v>1094</v>
      </c>
      <c r="B1251" s="47" t="s">
        <v>3172</v>
      </c>
      <c r="C1251" s="43">
        <v>44725</v>
      </c>
      <c r="D1251" s="43" t="s">
        <v>1899</v>
      </c>
      <c r="E1251" s="43">
        <v>1976</v>
      </c>
      <c r="F1251" s="43" t="s">
        <v>2131</v>
      </c>
      <c r="G1251" s="56" t="s">
        <v>2097</v>
      </c>
      <c r="H1251" s="43">
        <v>5</v>
      </c>
      <c r="I1251" s="43">
        <v>8</v>
      </c>
      <c r="J1251" s="43" t="s">
        <v>2131</v>
      </c>
      <c r="K1251" s="45">
        <v>6107</v>
      </c>
      <c r="L1251" s="45">
        <v>5606.4</v>
      </c>
      <c r="M1251" s="517">
        <f>VLOOKUP(C1251,'Раздел 2'!D:Q,14,0)</f>
        <v>171768.84</v>
      </c>
      <c r="N1251" s="45">
        <f t="shared" si="161"/>
        <v>171768.84</v>
      </c>
      <c r="O1251" s="45">
        <v>0</v>
      </c>
      <c r="P1251" s="45">
        <v>0</v>
      </c>
      <c r="Q1251" s="45">
        <v>0</v>
      </c>
      <c r="R1251" s="57">
        <v>44927</v>
      </c>
      <c r="S1251" s="57">
        <v>45291</v>
      </c>
      <c r="U1251" s="143"/>
    </row>
    <row r="1252" spans="1:21" ht="20.3" x14ac:dyDescent="0.35">
      <c r="A1252" s="43">
        <f t="shared" si="162"/>
        <v>1095</v>
      </c>
      <c r="B1252" s="47" t="s">
        <v>3173</v>
      </c>
      <c r="C1252" s="43">
        <v>44728</v>
      </c>
      <c r="D1252" s="43" t="s">
        <v>1899</v>
      </c>
      <c r="E1252" s="43">
        <v>1977</v>
      </c>
      <c r="F1252" s="43" t="s">
        <v>2131</v>
      </c>
      <c r="G1252" s="56" t="s">
        <v>2097</v>
      </c>
      <c r="H1252" s="43">
        <v>5</v>
      </c>
      <c r="I1252" s="43">
        <v>4</v>
      </c>
      <c r="J1252" s="43" t="s">
        <v>2131</v>
      </c>
      <c r="K1252" s="45">
        <v>832.5</v>
      </c>
      <c r="L1252" s="45">
        <v>3440.2</v>
      </c>
      <c r="M1252" s="517">
        <f>VLOOKUP(C1252,'Раздел 2'!D:Q,14,0)</f>
        <v>101119.86</v>
      </c>
      <c r="N1252" s="45">
        <f t="shared" ref="N1252:N1257" si="163">M1252</f>
        <v>101119.86</v>
      </c>
      <c r="O1252" s="45">
        <v>0</v>
      </c>
      <c r="P1252" s="45">
        <v>0</v>
      </c>
      <c r="Q1252" s="45">
        <v>0</v>
      </c>
      <c r="R1252" s="57">
        <v>44927</v>
      </c>
      <c r="S1252" s="57">
        <v>45291</v>
      </c>
      <c r="U1252" s="143"/>
    </row>
    <row r="1253" spans="1:21" ht="20.3" x14ac:dyDescent="0.35">
      <c r="A1253" s="43">
        <f t="shared" si="162"/>
        <v>1096</v>
      </c>
      <c r="B1253" s="47" t="s">
        <v>3174</v>
      </c>
      <c r="C1253" s="43">
        <v>44729</v>
      </c>
      <c r="D1253" s="43" t="s">
        <v>1899</v>
      </c>
      <c r="E1253" s="43">
        <v>2001</v>
      </c>
      <c r="F1253" s="43" t="s">
        <v>2131</v>
      </c>
      <c r="G1253" s="56" t="s">
        <v>2097</v>
      </c>
      <c r="H1253" s="43">
        <v>5</v>
      </c>
      <c r="I1253" s="43">
        <v>6</v>
      </c>
      <c r="J1253" s="43" t="s">
        <v>2131</v>
      </c>
      <c r="K1253" s="45">
        <v>6378</v>
      </c>
      <c r="L1253" s="45">
        <v>5721.5</v>
      </c>
      <c r="M1253" s="517">
        <f>VLOOKUP(C1253,'Раздел 2'!D:Q,14,0)</f>
        <v>252542.94</v>
      </c>
      <c r="N1253" s="45">
        <f t="shared" si="163"/>
        <v>252542.94</v>
      </c>
      <c r="O1253" s="45">
        <v>0</v>
      </c>
      <c r="P1253" s="45">
        <v>0</v>
      </c>
      <c r="Q1253" s="45">
        <v>0</v>
      </c>
      <c r="R1253" s="57">
        <v>44927</v>
      </c>
      <c r="S1253" s="57">
        <v>45291</v>
      </c>
      <c r="U1253" s="143"/>
    </row>
    <row r="1254" spans="1:21" ht="40.6" x14ac:dyDescent="0.35">
      <c r="A1254" s="43">
        <f t="shared" si="162"/>
        <v>1097</v>
      </c>
      <c r="B1254" s="47" t="s">
        <v>3844</v>
      </c>
      <c r="C1254" s="43">
        <v>44712</v>
      </c>
      <c r="D1254" s="43" t="s">
        <v>1900</v>
      </c>
      <c r="E1254" s="43">
        <v>1978</v>
      </c>
      <c r="F1254" s="43" t="s">
        <v>2131</v>
      </c>
      <c r="G1254" s="56" t="s">
        <v>2097</v>
      </c>
      <c r="H1254" s="43">
        <v>5</v>
      </c>
      <c r="I1254" s="43">
        <v>4</v>
      </c>
      <c r="J1254" s="43" t="s">
        <v>2131</v>
      </c>
      <c r="K1254" s="45">
        <v>3827.8</v>
      </c>
      <c r="L1254" s="45" t="s">
        <v>2131</v>
      </c>
      <c r="M1254" s="517">
        <v>87273.99</v>
      </c>
      <c r="N1254" s="45">
        <f t="shared" si="163"/>
        <v>87273.99</v>
      </c>
      <c r="O1254" s="45">
        <v>0</v>
      </c>
      <c r="P1254" s="45">
        <v>0</v>
      </c>
      <c r="Q1254" s="45">
        <v>0</v>
      </c>
      <c r="R1254" s="57">
        <v>44927</v>
      </c>
      <c r="S1254" s="57">
        <v>45291</v>
      </c>
      <c r="U1254" s="143"/>
    </row>
    <row r="1255" spans="1:21" ht="20.3" x14ac:dyDescent="0.35">
      <c r="A1255" s="43">
        <f t="shared" si="162"/>
        <v>1098</v>
      </c>
      <c r="B1255" s="47" t="s">
        <v>3003</v>
      </c>
      <c r="C1255" s="43">
        <v>44730</v>
      </c>
      <c r="D1255" s="43" t="s">
        <v>1900</v>
      </c>
      <c r="E1255" s="43">
        <v>1994</v>
      </c>
      <c r="F1255" s="43" t="s">
        <v>2131</v>
      </c>
      <c r="G1255" s="56" t="s">
        <v>2097</v>
      </c>
      <c r="H1255" s="43">
        <v>5</v>
      </c>
      <c r="I1255" s="43">
        <v>4</v>
      </c>
      <c r="J1255" s="43" t="s">
        <v>2131</v>
      </c>
      <c r="K1255" s="45">
        <v>3051.9</v>
      </c>
      <c r="L1255" s="45" t="s">
        <v>2131</v>
      </c>
      <c r="M1255" s="517">
        <v>456436.61</v>
      </c>
      <c r="N1255" s="45">
        <f t="shared" si="163"/>
        <v>456436.61</v>
      </c>
      <c r="O1255" s="45">
        <v>0</v>
      </c>
      <c r="P1255" s="45">
        <v>0</v>
      </c>
      <c r="Q1255" s="45">
        <v>0</v>
      </c>
      <c r="R1255" s="57">
        <v>44927</v>
      </c>
      <c r="S1255" s="57">
        <v>45291</v>
      </c>
      <c r="U1255" s="143"/>
    </row>
    <row r="1256" spans="1:21" ht="20.3" x14ac:dyDescent="0.35">
      <c r="A1256" s="43">
        <f t="shared" si="162"/>
        <v>1099</v>
      </c>
      <c r="B1256" s="47" t="s">
        <v>3004</v>
      </c>
      <c r="C1256" s="43">
        <v>44731</v>
      </c>
      <c r="D1256" s="43" t="s">
        <v>1900</v>
      </c>
      <c r="E1256" s="43">
        <v>1994</v>
      </c>
      <c r="F1256" s="43" t="s">
        <v>2131</v>
      </c>
      <c r="G1256" s="56" t="s">
        <v>2097</v>
      </c>
      <c r="H1256" s="43">
        <v>5</v>
      </c>
      <c r="I1256" s="43">
        <v>3</v>
      </c>
      <c r="J1256" s="43" t="s">
        <v>2131</v>
      </c>
      <c r="K1256" s="45">
        <v>2090.9</v>
      </c>
      <c r="L1256" s="45" t="s">
        <v>2131</v>
      </c>
      <c r="M1256" s="517">
        <v>156407</v>
      </c>
      <c r="N1256" s="45">
        <f t="shared" si="163"/>
        <v>156407</v>
      </c>
      <c r="O1256" s="45">
        <v>0</v>
      </c>
      <c r="P1256" s="45">
        <v>0</v>
      </c>
      <c r="Q1256" s="45">
        <v>0</v>
      </c>
      <c r="R1256" s="57">
        <v>44927</v>
      </c>
      <c r="S1256" s="57">
        <v>45291</v>
      </c>
      <c r="U1256" s="143"/>
    </row>
    <row r="1257" spans="1:21" ht="20.3" x14ac:dyDescent="0.35">
      <c r="A1257" s="43">
        <f t="shared" si="162"/>
        <v>1100</v>
      </c>
      <c r="B1257" s="47" t="s">
        <v>3005</v>
      </c>
      <c r="C1257" s="43">
        <v>44733</v>
      </c>
      <c r="D1257" s="43" t="s">
        <v>1900</v>
      </c>
      <c r="E1257" s="43">
        <v>1993</v>
      </c>
      <c r="F1257" s="43" t="s">
        <v>2131</v>
      </c>
      <c r="G1257" s="56" t="s">
        <v>2097</v>
      </c>
      <c r="H1257" s="43">
        <v>5</v>
      </c>
      <c r="I1257" s="43">
        <v>4</v>
      </c>
      <c r="J1257" s="43" t="s">
        <v>2131</v>
      </c>
      <c r="K1257" s="45">
        <v>2531.1</v>
      </c>
      <c r="L1257" s="45" t="s">
        <v>2131</v>
      </c>
      <c r="M1257" s="517">
        <v>127191.66</v>
      </c>
      <c r="N1257" s="45">
        <f t="shared" si="163"/>
        <v>127191.66</v>
      </c>
      <c r="O1257" s="45">
        <v>0</v>
      </c>
      <c r="P1257" s="45">
        <v>0</v>
      </c>
      <c r="Q1257" s="45">
        <v>0</v>
      </c>
      <c r="R1257" s="57">
        <v>44927</v>
      </c>
      <c r="S1257" s="57">
        <v>45291</v>
      </c>
      <c r="U1257" s="143"/>
    </row>
    <row r="1258" spans="1:21" ht="20.3" x14ac:dyDescent="0.3">
      <c r="A1258" s="46" t="s">
        <v>22</v>
      </c>
      <c r="B1258" s="46"/>
      <c r="C1258" s="403" t="s">
        <v>172</v>
      </c>
      <c r="D1258" s="403" t="s">
        <v>172</v>
      </c>
      <c r="E1258" s="403" t="s">
        <v>172</v>
      </c>
      <c r="F1258" s="403" t="s">
        <v>172</v>
      </c>
      <c r="G1258" s="403" t="s">
        <v>172</v>
      </c>
      <c r="H1258" s="403" t="s">
        <v>172</v>
      </c>
      <c r="I1258" s="403" t="s">
        <v>172</v>
      </c>
      <c r="J1258" s="49">
        <f t="shared" ref="J1258:Q1258" si="164">SUM(J1246:J1257)</f>
        <v>0</v>
      </c>
      <c r="K1258" s="49">
        <f t="shared" si="164"/>
        <v>45626.720000000008</v>
      </c>
      <c r="L1258" s="49">
        <f t="shared" si="164"/>
        <v>33887.260000000009</v>
      </c>
      <c r="M1258" s="518">
        <f t="shared" si="164"/>
        <v>28979905.639999993</v>
      </c>
      <c r="N1258" s="49">
        <f t="shared" si="164"/>
        <v>28979905.639999993</v>
      </c>
      <c r="O1258" s="49">
        <f t="shared" si="164"/>
        <v>0</v>
      </c>
      <c r="P1258" s="49">
        <f t="shared" si="164"/>
        <v>0</v>
      </c>
      <c r="Q1258" s="49">
        <f t="shared" si="164"/>
        <v>0</v>
      </c>
      <c r="R1258" s="403" t="s">
        <v>172</v>
      </c>
      <c r="S1258" s="403" t="s">
        <v>172</v>
      </c>
      <c r="U1258" s="143"/>
    </row>
    <row r="1259" spans="1:21" ht="19.649999999999999" x14ac:dyDescent="0.3">
      <c r="A1259" s="53" t="s">
        <v>34</v>
      </c>
      <c r="B1259" s="53"/>
      <c r="C1259" s="403" t="s">
        <v>172</v>
      </c>
      <c r="D1259" s="403" t="s">
        <v>172</v>
      </c>
      <c r="E1259" s="403" t="s">
        <v>172</v>
      </c>
      <c r="F1259" s="403" t="s">
        <v>172</v>
      </c>
      <c r="G1259" s="403" t="s">
        <v>172</v>
      </c>
      <c r="H1259" s="403" t="s">
        <v>172</v>
      </c>
      <c r="I1259" s="403" t="s">
        <v>172</v>
      </c>
      <c r="J1259" s="49">
        <f>J1258</f>
        <v>0</v>
      </c>
      <c r="K1259" s="49">
        <f t="shared" ref="K1259:Q1259" si="165">K1258</f>
        <v>45626.720000000008</v>
      </c>
      <c r="L1259" s="49">
        <f t="shared" si="165"/>
        <v>33887.260000000009</v>
      </c>
      <c r="M1259" s="518">
        <f t="shared" si="165"/>
        <v>28979905.639999993</v>
      </c>
      <c r="N1259" s="49">
        <f t="shared" si="165"/>
        <v>28979905.639999993</v>
      </c>
      <c r="O1259" s="49">
        <f t="shared" si="165"/>
        <v>0</v>
      </c>
      <c r="P1259" s="49">
        <f t="shared" si="165"/>
        <v>0</v>
      </c>
      <c r="Q1259" s="49">
        <f t="shared" si="165"/>
        <v>0</v>
      </c>
      <c r="R1259" s="403" t="s">
        <v>172</v>
      </c>
      <c r="S1259" s="403" t="s">
        <v>172</v>
      </c>
      <c r="U1259" s="143"/>
    </row>
    <row r="1260" spans="1:21" ht="19.649999999999999" x14ac:dyDescent="0.3">
      <c r="A1260" s="527" t="s">
        <v>2947</v>
      </c>
      <c r="B1260" s="527"/>
      <c r="C1260" s="527"/>
      <c r="D1260" s="527"/>
      <c r="E1260" s="527"/>
      <c r="F1260" s="527"/>
      <c r="G1260" s="527"/>
      <c r="H1260" s="527"/>
      <c r="I1260" s="527"/>
      <c r="J1260" s="527"/>
      <c r="K1260" s="527"/>
      <c r="L1260" s="527"/>
      <c r="M1260" s="527"/>
      <c r="N1260" s="527"/>
      <c r="O1260" s="527"/>
      <c r="P1260" s="527"/>
      <c r="Q1260" s="527"/>
      <c r="R1260" s="527"/>
      <c r="S1260" s="527"/>
      <c r="U1260" s="143"/>
    </row>
    <row r="1261" spans="1:21" ht="19.649999999999999" x14ac:dyDescent="0.3">
      <c r="A1261" s="527" t="s">
        <v>2948</v>
      </c>
      <c r="B1261" s="527"/>
      <c r="C1261" s="527"/>
      <c r="D1261" s="527"/>
      <c r="E1261" s="527"/>
      <c r="F1261" s="527"/>
      <c r="G1261" s="527"/>
      <c r="H1261" s="527"/>
      <c r="I1261" s="527"/>
      <c r="J1261" s="527"/>
      <c r="K1261" s="527"/>
      <c r="L1261" s="527"/>
      <c r="M1261" s="527"/>
      <c r="N1261" s="527"/>
      <c r="O1261" s="527"/>
      <c r="P1261" s="527"/>
      <c r="Q1261" s="527"/>
      <c r="R1261" s="527"/>
      <c r="S1261" s="527"/>
      <c r="U1261" s="143"/>
    </row>
    <row r="1262" spans="1:21" ht="20.3" x14ac:dyDescent="0.35">
      <c r="A1262" s="43">
        <f>A1257+1</f>
        <v>1101</v>
      </c>
      <c r="B1262" s="44" t="s">
        <v>3845</v>
      </c>
      <c r="C1262" s="43">
        <v>44819</v>
      </c>
      <c r="D1262" s="43" t="s">
        <v>1899</v>
      </c>
      <c r="E1262" s="43">
        <v>1972</v>
      </c>
      <c r="F1262" s="43" t="s">
        <v>2131</v>
      </c>
      <c r="G1262" s="56" t="s">
        <v>2097</v>
      </c>
      <c r="H1262" s="43">
        <v>5</v>
      </c>
      <c r="I1262" s="43">
        <v>4</v>
      </c>
      <c r="J1262" s="43" t="s">
        <v>2131</v>
      </c>
      <c r="K1262" s="45">
        <v>6141.91</v>
      </c>
      <c r="L1262" s="45">
        <v>3974.89</v>
      </c>
      <c r="M1262" s="517">
        <f>VLOOKUP(C1262,'Раздел 2'!D:Q,14,0)</f>
        <v>178475.34</v>
      </c>
      <c r="N1262" s="45">
        <f>M1262</f>
        <v>178475.34</v>
      </c>
      <c r="O1262" s="45">
        <v>0</v>
      </c>
      <c r="P1262" s="45">
        <v>0</v>
      </c>
      <c r="Q1262" s="45">
        <v>0</v>
      </c>
      <c r="R1262" s="57">
        <v>44927</v>
      </c>
      <c r="S1262" s="57">
        <v>45291</v>
      </c>
      <c r="U1262" s="143"/>
    </row>
    <row r="1263" spans="1:21" ht="20.3" x14ac:dyDescent="0.35">
      <c r="A1263" s="43">
        <f>A1262+1</f>
        <v>1102</v>
      </c>
      <c r="B1263" s="44" t="s">
        <v>3846</v>
      </c>
      <c r="C1263" s="43">
        <v>44820</v>
      </c>
      <c r="D1263" s="43" t="s">
        <v>1899</v>
      </c>
      <c r="E1263" s="43">
        <v>1973</v>
      </c>
      <c r="F1263" s="43" t="s">
        <v>2131</v>
      </c>
      <c r="G1263" s="56" t="s">
        <v>2097</v>
      </c>
      <c r="H1263" s="43">
        <v>5</v>
      </c>
      <c r="I1263" s="43">
        <v>4</v>
      </c>
      <c r="J1263" s="43" t="s">
        <v>2131</v>
      </c>
      <c r="K1263" s="45">
        <v>6434.32</v>
      </c>
      <c r="L1263" s="45">
        <v>3907.45</v>
      </c>
      <c r="M1263" s="517">
        <f>VLOOKUP(C1263,'Раздел 2'!D:Q,14,0)</f>
        <v>178758.24</v>
      </c>
      <c r="N1263" s="45">
        <f>M1263</f>
        <v>178758.24</v>
      </c>
      <c r="O1263" s="45">
        <v>0</v>
      </c>
      <c r="P1263" s="45">
        <v>0</v>
      </c>
      <c r="Q1263" s="45">
        <v>0</v>
      </c>
      <c r="R1263" s="57">
        <v>44927</v>
      </c>
      <c r="S1263" s="57">
        <v>45291</v>
      </c>
      <c r="U1263" s="143"/>
    </row>
    <row r="1264" spans="1:21" ht="20.3" x14ac:dyDescent="0.35">
      <c r="A1264" s="43">
        <f>A1263+1</f>
        <v>1103</v>
      </c>
      <c r="B1264" s="44" t="s">
        <v>749</v>
      </c>
      <c r="C1264" s="43">
        <v>44845</v>
      </c>
      <c r="D1264" s="43" t="s">
        <v>1899</v>
      </c>
      <c r="E1264" s="43">
        <v>1961</v>
      </c>
      <c r="F1264" s="43" t="s">
        <v>2131</v>
      </c>
      <c r="G1264" s="56" t="s">
        <v>2103</v>
      </c>
      <c r="H1264" s="43">
        <v>2</v>
      </c>
      <c r="I1264" s="43">
        <v>2</v>
      </c>
      <c r="J1264" s="43" t="s">
        <v>2131</v>
      </c>
      <c r="K1264" s="45">
        <v>1565.46</v>
      </c>
      <c r="L1264" s="45">
        <v>645.95000000000005</v>
      </c>
      <c r="M1264" s="517">
        <f>VLOOKUP(C1264,'Раздел 2'!D:Q,14,0)</f>
        <v>992634.24000000011</v>
      </c>
      <c r="N1264" s="45">
        <f>M1264</f>
        <v>992634.24000000011</v>
      </c>
      <c r="O1264" s="45">
        <v>0</v>
      </c>
      <c r="P1264" s="45">
        <v>0</v>
      </c>
      <c r="Q1264" s="45">
        <v>0</v>
      </c>
      <c r="R1264" s="57">
        <v>44927</v>
      </c>
      <c r="S1264" s="57">
        <v>45291</v>
      </c>
      <c r="U1264" s="143"/>
    </row>
    <row r="1265" spans="1:21" ht="20.3" x14ac:dyDescent="0.35">
      <c r="A1265" s="43">
        <f>A1264+1</f>
        <v>1104</v>
      </c>
      <c r="B1265" s="44" t="s">
        <v>750</v>
      </c>
      <c r="C1265" s="43">
        <v>44846</v>
      </c>
      <c r="D1265" s="43" t="s">
        <v>1899</v>
      </c>
      <c r="E1265" s="43">
        <v>1961</v>
      </c>
      <c r="F1265" s="43" t="s">
        <v>2131</v>
      </c>
      <c r="G1265" s="56" t="s">
        <v>2103</v>
      </c>
      <c r="H1265" s="43">
        <v>2</v>
      </c>
      <c r="I1265" s="43">
        <v>2</v>
      </c>
      <c r="J1265" s="43" t="s">
        <v>2131</v>
      </c>
      <c r="K1265" s="45">
        <v>1511.49</v>
      </c>
      <c r="L1265" s="45">
        <v>640.59</v>
      </c>
      <c r="M1265" s="517">
        <f>VLOOKUP(C1265,'Раздел 2'!D:Q,14,0)</f>
        <v>1015266.8299999998</v>
      </c>
      <c r="N1265" s="45">
        <f>M1265</f>
        <v>1015266.8299999998</v>
      </c>
      <c r="O1265" s="45">
        <v>0</v>
      </c>
      <c r="P1265" s="45">
        <v>0</v>
      </c>
      <c r="Q1265" s="45">
        <v>0</v>
      </c>
      <c r="R1265" s="57">
        <v>44927</v>
      </c>
      <c r="S1265" s="57">
        <v>45291</v>
      </c>
      <c r="U1265" s="143"/>
    </row>
    <row r="1266" spans="1:21" ht="20.3" x14ac:dyDescent="0.35">
      <c r="A1266" s="43">
        <f>A1265+1</f>
        <v>1105</v>
      </c>
      <c r="B1266" s="44" t="s">
        <v>3171</v>
      </c>
      <c r="C1266" s="43">
        <v>44823</v>
      </c>
      <c r="D1266" s="43" t="s">
        <v>1899</v>
      </c>
      <c r="E1266" s="43">
        <v>1981</v>
      </c>
      <c r="F1266" s="43" t="s">
        <v>2131</v>
      </c>
      <c r="G1266" s="56" t="s">
        <v>2097</v>
      </c>
      <c r="H1266" s="43">
        <v>5</v>
      </c>
      <c r="I1266" s="43">
        <v>2</v>
      </c>
      <c r="J1266" s="43" t="s">
        <v>2131</v>
      </c>
      <c r="K1266" s="45">
        <v>1982.54</v>
      </c>
      <c r="L1266" s="45">
        <v>1438.54</v>
      </c>
      <c r="M1266" s="517">
        <f>VLOOKUP(C1266,'Раздел 2'!D:Q,14,0)</f>
        <v>99197.52</v>
      </c>
      <c r="N1266" s="45">
        <f>M1266</f>
        <v>99197.52</v>
      </c>
      <c r="O1266" s="45">
        <v>0</v>
      </c>
      <c r="P1266" s="45">
        <v>0</v>
      </c>
      <c r="Q1266" s="45">
        <v>0</v>
      </c>
      <c r="R1266" s="57">
        <v>44927</v>
      </c>
      <c r="S1266" s="57">
        <v>45291</v>
      </c>
      <c r="U1266" s="143"/>
    </row>
    <row r="1267" spans="1:21" ht="20.3" x14ac:dyDescent="0.3">
      <c r="A1267" s="46" t="s">
        <v>22</v>
      </c>
      <c r="B1267" s="46"/>
      <c r="C1267" s="403" t="s">
        <v>172</v>
      </c>
      <c r="D1267" s="403" t="s">
        <v>172</v>
      </c>
      <c r="E1267" s="403" t="s">
        <v>172</v>
      </c>
      <c r="F1267" s="403" t="s">
        <v>172</v>
      </c>
      <c r="G1267" s="403" t="s">
        <v>172</v>
      </c>
      <c r="H1267" s="403" t="s">
        <v>172</v>
      </c>
      <c r="I1267" s="403" t="s">
        <v>172</v>
      </c>
      <c r="J1267" s="49">
        <f>SUM(J1262:J1265)</f>
        <v>0</v>
      </c>
      <c r="K1267" s="49">
        <f t="shared" ref="K1267:Q1267" si="166">SUM(K1262:K1266)</f>
        <v>17635.719999999998</v>
      </c>
      <c r="L1267" s="49">
        <f t="shared" si="166"/>
        <v>10607.420000000002</v>
      </c>
      <c r="M1267" s="518">
        <f t="shared" si="166"/>
        <v>2464332.17</v>
      </c>
      <c r="N1267" s="49">
        <f t="shared" si="166"/>
        <v>2464332.17</v>
      </c>
      <c r="O1267" s="49">
        <f t="shared" si="166"/>
        <v>0</v>
      </c>
      <c r="P1267" s="49">
        <f t="shared" si="166"/>
        <v>0</v>
      </c>
      <c r="Q1267" s="49">
        <f t="shared" si="166"/>
        <v>0</v>
      </c>
      <c r="R1267" s="403" t="s">
        <v>172</v>
      </c>
      <c r="S1267" s="403" t="s">
        <v>172</v>
      </c>
      <c r="U1267" s="143"/>
    </row>
    <row r="1268" spans="1:21" ht="19.649999999999999" x14ac:dyDescent="0.3">
      <c r="A1268" s="527" t="s">
        <v>2949</v>
      </c>
      <c r="B1268" s="527"/>
      <c r="C1268" s="527"/>
      <c r="D1268" s="527"/>
      <c r="E1268" s="527"/>
      <c r="F1268" s="527"/>
      <c r="G1268" s="527"/>
      <c r="H1268" s="527"/>
      <c r="I1268" s="527"/>
      <c r="J1268" s="527"/>
      <c r="K1268" s="527"/>
      <c r="L1268" s="527"/>
      <c r="M1268" s="527"/>
      <c r="N1268" s="527"/>
      <c r="O1268" s="527"/>
      <c r="P1268" s="527"/>
      <c r="Q1268" s="527"/>
      <c r="R1268" s="527"/>
      <c r="S1268" s="527"/>
      <c r="U1268" s="143"/>
    </row>
    <row r="1269" spans="1:21" ht="20.3" x14ac:dyDescent="0.35">
      <c r="A1269" s="43">
        <f>A1266+1</f>
        <v>1106</v>
      </c>
      <c r="B1269" s="47" t="s">
        <v>751</v>
      </c>
      <c r="C1269" s="43">
        <v>44741</v>
      </c>
      <c r="D1269" s="43" t="s">
        <v>1899</v>
      </c>
      <c r="E1269" s="43">
        <v>1974</v>
      </c>
      <c r="F1269" s="43" t="s">
        <v>2131</v>
      </c>
      <c r="G1269" s="56" t="s">
        <v>2097</v>
      </c>
      <c r="H1269" s="43">
        <v>5</v>
      </c>
      <c r="I1269" s="43">
        <v>4</v>
      </c>
      <c r="J1269" s="43" t="s">
        <v>2131</v>
      </c>
      <c r="K1269" s="45">
        <v>6418</v>
      </c>
      <c r="L1269" s="45">
        <v>3915.5</v>
      </c>
      <c r="M1269" s="517">
        <f>VLOOKUP(C1269,'Раздел 2'!D:Q,14,0)</f>
        <v>5765469.8500000006</v>
      </c>
      <c r="N1269" s="45">
        <f>M1269</f>
        <v>5765469.8500000006</v>
      </c>
      <c r="O1269" s="45">
        <v>0</v>
      </c>
      <c r="P1269" s="45">
        <v>0</v>
      </c>
      <c r="Q1269" s="45">
        <v>0</v>
      </c>
      <c r="R1269" s="57">
        <v>44927</v>
      </c>
      <c r="S1269" s="57">
        <v>45291</v>
      </c>
      <c r="U1269" s="143"/>
    </row>
    <row r="1270" spans="1:21" ht="20.3" x14ac:dyDescent="0.35">
      <c r="A1270" s="43">
        <f>A1269+1</f>
        <v>1107</v>
      </c>
      <c r="B1270" s="47" t="s">
        <v>3847</v>
      </c>
      <c r="C1270" s="43">
        <v>44761</v>
      </c>
      <c r="D1270" s="43" t="s">
        <v>1899</v>
      </c>
      <c r="E1270" s="43">
        <v>1970</v>
      </c>
      <c r="F1270" s="43" t="s">
        <v>2131</v>
      </c>
      <c r="G1270" s="56" t="s">
        <v>2097</v>
      </c>
      <c r="H1270" s="43">
        <v>5</v>
      </c>
      <c r="I1270" s="43">
        <v>4</v>
      </c>
      <c r="J1270" s="43" t="s">
        <v>2131</v>
      </c>
      <c r="K1270" s="45">
        <v>6189.8</v>
      </c>
      <c r="L1270" s="45">
        <v>3926.44</v>
      </c>
      <c r="M1270" s="517">
        <f>VLOOKUP(C1270,'Раздел 2'!D:Q,14,0)</f>
        <v>3896658.1800000006</v>
      </c>
      <c r="N1270" s="45">
        <f>M1270</f>
        <v>3896658.1800000006</v>
      </c>
      <c r="O1270" s="45">
        <v>0</v>
      </c>
      <c r="P1270" s="45">
        <v>0</v>
      </c>
      <c r="Q1270" s="45">
        <v>0</v>
      </c>
      <c r="R1270" s="57">
        <v>44927</v>
      </c>
      <c r="S1270" s="57">
        <v>45291</v>
      </c>
      <c r="U1270" s="143"/>
    </row>
    <row r="1271" spans="1:21" ht="20.3" x14ac:dyDescent="0.3">
      <c r="A1271" s="46" t="s">
        <v>22</v>
      </c>
      <c r="B1271" s="46"/>
      <c r="C1271" s="403" t="s">
        <v>172</v>
      </c>
      <c r="D1271" s="403" t="s">
        <v>172</v>
      </c>
      <c r="E1271" s="403" t="s">
        <v>172</v>
      </c>
      <c r="F1271" s="403" t="s">
        <v>172</v>
      </c>
      <c r="G1271" s="403" t="s">
        <v>172</v>
      </c>
      <c r="H1271" s="403" t="s">
        <v>172</v>
      </c>
      <c r="I1271" s="403" t="s">
        <v>172</v>
      </c>
      <c r="J1271" s="49">
        <f>SUM(J1269:J1270)</f>
        <v>0</v>
      </c>
      <c r="K1271" s="49">
        <f t="shared" ref="K1271:Q1271" si="167">SUM(K1269:K1270)</f>
        <v>12607.8</v>
      </c>
      <c r="L1271" s="49">
        <f t="shared" si="167"/>
        <v>7841.9400000000005</v>
      </c>
      <c r="M1271" s="518">
        <f t="shared" si="167"/>
        <v>9662128.0300000012</v>
      </c>
      <c r="N1271" s="49">
        <f t="shared" si="167"/>
        <v>9662128.0300000012</v>
      </c>
      <c r="O1271" s="49">
        <f t="shared" si="167"/>
        <v>0</v>
      </c>
      <c r="P1271" s="49">
        <f t="shared" si="167"/>
        <v>0</v>
      </c>
      <c r="Q1271" s="49">
        <f t="shared" si="167"/>
        <v>0</v>
      </c>
      <c r="R1271" s="403" t="s">
        <v>172</v>
      </c>
      <c r="S1271" s="403" t="s">
        <v>172</v>
      </c>
      <c r="U1271" s="143"/>
    </row>
    <row r="1272" spans="1:21" ht="19.649999999999999" x14ac:dyDescent="0.3">
      <c r="A1272" s="53" t="s">
        <v>34</v>
      </c>
      <c r="B1272" s="53"/>
      <c r="C1272" s="403" t="s">
        <v>172</v>
      </c>
      <c r="D1272" s="403" t="s">
        <v>172</v>
      </c>
      <c r="E1272" s="403" t="s">
        <v>172</v>
      </c>
      <c r="F1272" s="403" t="s">
        <v>172</v>
      </c>
      <c r="G1272" s="403" t="s">
        <v>172</v>
      </c>
      <c r="H1272" s="403" t="s">
        <v>172</v>
      </c>
      <c r="I1272" s="403" t="s">
        <v>172</v>
      </c>
      <c r="J1272" s="49">
        <f>J1267+J1271</f>
        <v>0</v>
      </c>
      <c r="K1272" s="49">
        <f t="shared" ref="K1272:Q1272" si="168">K1267+K1271</f>
        <v>30243.519999999997</v>
      </c>
      <c r="L1272" s="49">
        <f t="shared" si="168"/>
        <v>18449.36</v>
      </c>
      <c r="M1272" s="518">
        <f t="shared" si="168"/>
        <v>12126460.200000001</v>
      </c>
      <c r="N1272" s="49">
        <f t="shared" si="168"/>
        <v>12126460.200000001</v>
      </c>
      <c r="O1272" s="49">
        <f t="shared" si="168"/>
        <v>0</v>
      </c>
      <c r="P1272" s="49">
        <f t="shared" si="168"/>
        <v>0</v>
      </c>
      <c r="Q1272" s="49">
        <f t="shared" si="168"/>
        <v>0</v>
      </c>
      <c r="R1272" s="403" t="s">
        <v>172</v>
      </c>
      <c r="S1272" s="403" t="s">
        <v>172</v>
      </c>
      <c r="U1272" s="143"/>
    </row>
    <row r="1273" spans="1:21" ht="19.649999999999999" x14ac:dyDescent="0.3">
      <c r="A1273" s="527" t="s">
        <v>2950</v>
      </c>
      <c r="B1273" s="527"/>
      <c r="C1273" s="527"/>
      <c r="D1273" s="527"/>
      <c r="E1273" s="527"/>
      <c r="F1273" s="527"/>
      <c r="G1273" s="527"/>
      <c r="H1273" s="527"/>
      <c r="I1273" s="527"/>
      <c r="J1273" s="527"/>
      <c r="K1273" s="527"/>
      <c r="L1273" s="527"/>
      <c r="M1273" s="527"/>
      <c r="N1273" s="527"/>
      <c r="O1273" s="527"/>
      <c r="P1273" s="527"/>
      <c r="Q1273" s="527"/>
      <c r="R1273" s="527"/>
      <c r="S1273" s="527"/>
      <c r="U1273" s="143"/>
    </row>
    <row r="1274" spans="1:21" ht="19.649999999999999" x14ac:dyDescent="0.3">
      <c r="A1274" s="527" t="s">
        <v>2951</v>
      </c>
      <c r="B1274" s="527"/>
      <c r="C1274" s="527"/>
      <c r="D1274" s="527"/>
      <c r="E1274" s="527"/>
      <c r="F1274" s="527"/>
      <c r="G1274" s="527"/>
      <c r="H1274" s="527"/>
      <c r="I1274" s="527"/>
      <c r="J1274" s="527"/>
      <c r="K1274" s="527"/>
      <c r="L1274" s="527"/>
      <c r="M1274" s="527"/>
      <c r="N1274" s="527"/>
      <c r="O1274" s="527"/>
      <c r="P1274" s="527"/>
      <c r="Q1274" s="527"/>
      <c r="R1274" s="527"/>
      <c r="S1274" s="527"/>
      <c r="U1274" s="143"/>
    </row>
    <row r="1275" spans="1:21" ht="20.3" x14ac:dyDescent="0.35">
      <c r="A1275" s="43">
        <f>A1270+1</f>
        <v>1108</v>
      </c>
      <c r="B1275" s="44" t="s">
        <v>3386</v>
      </c>
      <c r="C1275" s="43">
        <v>44883</v>
      </c>
      <c r="D1275" s="43" t="s">
        <v>1899</v>
      </c>
      <c r="E1275" s="43">
        <v>1958</v>
      </c>
      <c r="F1275" s="43" t="s">
        <v>2131</v>
      </c>
      <c r="G1275" s="56" t="s">
        <v>2103</v>
      </c>
      <c r="H1275" s="43">
        <v>2</v>
      </c>
      <c r="I1275" s="43">
        <v>1</v>
      </c>
      <c r="J1275" s="43" t="s">
        <v>2131</v>
      </c>
      <c r="K1275" s="45">
        <v>673.4</v>
      </c>
      <c r="L1275" s="45">
        <v>435.4</v>
      </c>
      <c r="M1275" s="517">
        <f>VLOOKUP(C1275,'Раздел 2'!D:Q,14,0)</f>
        <v>121980</v>
      </c>
      <c r="N1275" s="45">
        <f t="shared" ref="N1275:N1293" si="169">M1275</f>
        <v>121980</v>
      </c>
      <c r="O1275" s="45">
        <v>0</v>
      </c>
      <c r="P1275" s="45">
        <v>0</v>
      </c>
      <c r="Q1275" s="45">
        <v>0</v>
      </c>
      <c r="R1275" s="57">
        <v>44927</v>
      </c>
      <c r="S1275" s="57">
        <v>45291</v>
      </c>
      <c r="U1275" s="143"/>
    </row>
    <row r="1276" spans="1:21" ht="20.3" x14ac:dyDescent="0.35">
      <c r="A1276" s="43">
        <f>A1275+1</f>
        <v>1109</v>
      </c>
      <c r="B1276" s="44" t="s">
        <v>3387</v>
      </c>
      <c r="C1276" s="43">
        <v>44884</v>
      </c>
      <c r="D1276" s="43" t="s">
        <v>1899</v>
      </c>
      <c r="E1276" s="43">
        <v>1958</v>
      </c>
      <c r="F1276" s="43" t="s">
        <v>2131</v>
      </c>
      <c r="G1276" s="56" t="s">
        <v>2103</v>
      </c>
      <c r="H1276" s="43">
        <v>2</v>
      </c>
      <c r="I1276" s="43">
        <v>1</v>
      </c>
      <c r="J1276" s="43" t="s">
        <v>2131</v>
      </c>
      <c r="K1276" s="45">
        <v>675.6</v>
      </c>
      <c r="L1276" s="45">
        <v>294.3</v>
      </c>
      <c r="M1276" s="517">
        <f>VLOOKUP(C1276,'Раздел 2'!D:Q,14,0)</f>
        <v>120888</v>
      </c>
      <c r="N1276" s="45">
        <f t="shared" si="169"/>
        <v>120888</v>
      </c>
      <c r="O1276" s="45">
        <v>0</v>
      </c>
      <c r="P1276" s="45">
        <v>0</v>
      </c>
      <c r="Q1276" s="45">
        <v>0</v>
      </c>
      <c r="R1276" s="57">
        <v>44927</v>
      </c>
      <c r="S1276" s="57">
        <v>45291</v>
      </c>
      <c r="U1276" s="143"/>
    </row>
    <row r="1277" spans="1:21" ht="20.3" x14ac:dyDescent="0.35">
      <c r="A1277" s="43">
        <f t="shared" ref="A1277:A1293" si="170">A1276+1</f>
        <v>1110</v>
      </c>
      <c r="B1277" s="44" t="s">
        <v>3388</v>
      </c>
      <c r="C1277" s="43">
        <v>44885</v>
      </c>
      <c r="D1277" s="43" t="s">
        <v>1899</v>
      </c>
      <c r="E1277" s="43">
        <v>1958</v>
      </c>
      <c r="F1277" s="43" t="s">
        <v>2131</v>
      </c>
      <c r="G1277" s="56" t="s">
        <v>2103</v>
      </c>
      <c r="H1277" s="43">
        <v>2</v>
      </c>
      <c r="I1277" s="43">
        <v>1</v>
      </c>
      <c r="J1277" s="43" t="s">
        <v>2131</v>
      </c>
      <c r="K1277" s="45">
        <v>683.2</v>
      </c>
      <c r="L1277" s="45">
        <v>336.6</v>
      </c>
      <c r="M1277" s="517">
        <f>VLOOKUP(C1277,'Раздел 2'!D:Q,14,0)</f>
        <v>121980</v>
      </c>
      <c r="N1277" s="45">
        <f t="shared" si="169"/>
        <v>121980</v>
      </c>
      <c r="O1277" s="45">
        <v>0</v>
      </c>
      <c r="P1277" s="45">
        <v>0</v>
      </c>
      <c r="Q1277" s="45">
        <v>0</v>
      </c>
      <c r="R1277" s="57">
        <v>44927</v>
      </c>
      <c r="S1277" s="57">
        <v>45291</v>
      </c>
      <c r="U1277" s="143"/>
    </row>
    <row r="1278" spans="1:21" ht="20.3" x14ac:dyDescent="0.35">
      <c r="A1278" s="43">
        <f t="shared" si="170"/>
        <v>1111</v>
      </c>
      <c r="B1278" s="44" t="s">
        <v>1151</v>
      </c>
      <c r="C1278" s="43">
        <v>44888</v>
      </c>
      <c r="D1278" s="43" t="s">
        <v>1899</v>
      </c>
      <c r="E1278" s="43">
        <v>1958</v>
      </c>
      <c r="F1278" s="43" t="s">
        <v>2131</v>
      </c>
      <c r="G1278" s="56" t="s">
        <v>2103</v>
      </c>
      <c r="H1278" s="43">
        <v>2</v>
      </c>
      <c r="I1278" s="43">
        <v>1</v>
      </c>
      <c r="J1278" s="43" t="s">
        <v>2131</v>
      </c>
      <c r="K1278" s="45">
        <v>680</v>
      </c>
      <c r="L1278" s="45">
        <v>414.9</v>
      </c>
      <c r="M1278" s="517">
        <f>VLOOKUP(C1278,'Раздел 2'!D:Q,14,0)</f>
        <v>124524</v>
      </c>
      <c r="N1278" s="45">
        <f t="shared" si="169"/>
        <v>124524</v>
      </c>
      <c r="O1278" s="45">
        <v>0</v>
      </c>
      <c r="P1278" s="45">
        <v>0</v>
      </c>
      <c r="Q1278" s="45">
        <v>0</v>
      </c>
      <c r="R1278" s="57">
        <v>44927</v>
      </c>
      <c r="S1278" s="57">
        <v>45291</v>
      </c>
      <c r="U1278" s="143"/>
    </row>
    <row r="1279" spans="1:21" ht="20.3" x14ac:dyDescent="0.35">
      <c r="A1279" s="43">
        <f t="shared" si="170"/>
        <v>1112</v>
      </c>
      <c r="B1279" s="44" t="s">
        <v>1152</v>
      </c>
      <c r="C1279" s="43">
        <v>44893</v>
      </c>
      <c r="D1279" s="43" t="s">
        <v>1899</v>
      </c>
      <c r="E1279" s="43">
        <v>1958</v>
      </c>
      <c r="F1279" s="43" t="s">
        <v>2131</v>
      </c>
      <c r="G1279" s="56" t="s">
        <v>2103</v>
      </c>
      <c r="H1279" s="43">
        <v>2</v>
      </c>
      <c r="I1279" s="43">
        <v>1</v>
      </c>
      <c r="J1279" s="43" t="s">
        <v>2131</v>
      </c>
      <c r="K1279" s="45">
        <v>671.2</v>
      </c>
      <c r="L1279" s="45">
        <v>408.9</v>
      </c>
      <c r="M1279" s="517">
        <f>VLOOKUP(C1279,'Раздел 2'!D:Q,14,0)</f>
        <v>126324</v>
      </c>
      <c r="N1279" s="45">
        <f t="shared" si="169"/>
        <v>126324</v>
      </c>
      <c r="O1279" s="45">
        <v>0</v>
      </c>
      <c r="P1279" s="45">
        <v>0</v>
      </c>
      <c r="Q1279" s="45">
        <v>0</v>
      </c>
      <c r="R1279" s="57">
        <v>44927</v>
      </c>
      <c r="S1279" s="57">
        <v>45291</v>
      </c>
      <c r="U1279" s="143"/>
    </row>
    <row r="1280" spans="1:21" ht="20.3" x14ac:dyDescent="0.35">
      <c r="A1280" s="43">
        <f t="shared" si="170"/>
        <v>1113</v>
      </c>
      <c r="B1280" s="44" t="s">
        <v>1156</v>
      </c>
      <c r="C1280" s="43">
        <v>44907</v>
      </c>
      <c r="D1280" s="43" t="s">
        <v>1899</v>
      </c>
      <c r="E1280" s="43">
        <v>1968</v>
      </c>
      <c r="F1280" s="43" t="s">
        <v>2131</v>
      </c>
      <c r="G1280" s="56" t="s">
        <v>2097</v>
      </c>
      <c r="H1280" s="43">
        <v>4</v>
      </c>
      <c r="I1280" s="43">
        <v>3</v>
      </c>
      <c r="J1280" s="43" t="s">
        <v>2131</v>
      </c>
      <c r="K1280" s="45">
        <v>3291.8</v>
      </c>
      <c r="L1280" s="45">
        <v>2109.1</v>
      </c>
      <c r="M1280" s="517">
        <f>VLOOKUP(C1280,'Раздел 2'!D:Q,14,0)</f>
        <v>3779877.7100000004</v>
      </c>
      <c r="N1280" s="45">
        <f t="shared" si="169"/>
        <v>3779877.7100000004</v>
      </c>
      <c r="O1280" s="45">
        <v>0</v>
      </c>
      <c r="P1280" s="45">
        <v>0</v>
      </c>
      <c r="Q1280" s="45">
        <v>0</v>
      </c>
      <c r="R1280" s="57">
        <v>44927</v>
      </c>
      <c r="S1280" s="57">
        <v>45291</v>
      </c>
      <c r="U1280" s="143"/>
    </row>
    <row r="1281" spans="1:21" ht="20.3" x14ac:dyDescent="0.35">
      <c r="A1281" s="43">
        <f t="shared" si="170"/>
        <v>1114</v>
      </c>
      <c r="B1281" s="44" t="s">
        <v>1159</v>
      </c>
      <c r="C1281" s="43">
        <v>44943</v>
      </c>
      <c r="D1281" s="43" t="s">
        <v>1899</v>
      </c>
      <c r="E1281" s="43">
        <v>1968</v>
      </c>
      <c r="F1281" s="43" t="s">
        <v>2131</v>
      </c>
      <c r="G1281" s="56" t="s">
        <v>2097</v>
      </c>
      <c r="H1281" s="43">
        <v>4</v>
      </c>
      <c r="I1281" s="43">
        <v>3</v>
      </c>
      <c r="J1281" s="43" t="s">
        <v>2131</v>
      </c>
      <c r="K1281" s="45">
        <v>3444.2</v>
      </c>
      <c r="L1281" s="45">
        <v>2070.3000000000002</v>
      </c>
      <c r="M1281" s="517">
        <f>VLOOKUP(C1281,'Раздел 2'!D:Q,14,0)</f>
        <v>83074.570000000007</v>
      </c>
      <c r="N1281" s="45">
        <f t="shared" si="169"/>
        <v>83074.570000000007</v>
      </c>
      <c r="O1281" s="45">
        <v>0</v>
      </c>
      <c r="P1281" s="45">
        <v>0</v>
      </c>
      <c r="Q1281" s="45">
        <v>0</v>
      </c>
      <c r="R1281" s="57">
        <v>44927</v>
      </c>
      <c r="S1281" s="57">
        <v>45291</v>
      </c>
      <c r="U1281" s="143"/>
    </row>
    <row r="1282" spans="1:21" ht="20.3" x14ac:dyDescent="0.35">
      <c r="A1282" s="43">
        <f t="shared" si="170"/>
        <v>1115</v>
      </c>
      <c r="B1282" s="44" t="s">
        <v>1160</v>
      </c>
      <c r="C1282" s="43">
        <v>44944</v>
      </c>
      <c r="D1282" s="43" t="s">
        <v>1899</v>
      </c>
      <c r="E1282" s="43">
        <v>1969</v>
      </c>
      <c r="F1282" s="43" t="s">
        <v>2131</v>
      </c>
      <c r="G1282" s="56" t="s">
        <v>2098</v>
      </c>
      <c r="H1282" s="43">
        <v>4</v>
      </c>
      <c r="I1282" s="43">
        <v>4</v>
      </c>
      <c r="J1282" s="43" t="s">
        <v>2131</v>
      </c>
      <c r="K1282" s="45">
        <v>5252.4</v>
      </c>
      <c r="L1282" s="45">
        <v>3238.3</v>
      </c>
      <c r="M1282" s="517">
        <f>VLOOKUP(C1282,'Раздел 2'!D:Q,14,0)</f>
        <v>56388.71</v>
      </c>
      <c r="N1282" s="45">
        <f t="shared" si="169"/>
        <v>56388.71</v>
      </c>
      <c r="O1282" s="45">
        <v>0</v>
      </c>
      <c r="P1282" s="45">
        <v>0</v>
      </c>
      <c r="Q1282" s="45">
        <v>0</v>
      </c>
      <c r="R1282" s="57">
        <v>44927</v>
      </c>
      <c r="S1282" s="57">
        <v>45291</v>
      </c>
      <c r="U1282" s="143"/>
    </row>
    <row r="1283" spans="1:21" ht="20.3" x14ac:dyDescent="0.35">
      <c r="A1283" s="43">
        <f t="shared" si="170"/>
        <v>1116</v>
      </c>
      <c r="B1283" s="44" t="s">
        <v>1161</v>
      </c>
      <c r="C1283" s="43">
        <v>44947</v>
      </c>
      <c r="D1283" s="43" t="s">
        <v>1899</v>
      </c>
      <c r="E1283" s="43">
        <v>1969</v>
      </c>
      <c r="F1283" s="43" t="s">
        <v>2131</v>
      </c>
      <c r="G1283" s="56" t="s">
        <v>2097</v>
      </c>
      <c r="H1283" s="43">
        <v>4</v>
      </c>
      <c r="I1283" s="43">
        <v>3</v>
      </c>
      <c r="J1283" s="43" t="s">
        <v>2131</v>
      </c>
      <c r="K1283" s="45">
        <v>3780.8</v>
      </c>
      <c r="L1283" s="45">
        <v>2271.1</v>
      </c>
      <c r="M1283" s="517">
        <f>VLOOKUP(C1283,'Раздел 2'!D:Q,14,0)</f>
        <v>76066.2</v>
      </c>
      <c r="N1283" s="45">
        <f t="shared" si="169"/>
        <v>76066.2</v>
      </c>
      <c r="O1283" s="45">
        <v>0</v>
      </c>
      <c r="P1283" s="45">
        <v>0</v>
      </c>
      <c r="Q1283" s="45">
        <v>0</v>
      </c>
      <c r="R1283" s="57">
        <v>44927</v>
      </c>
      <c r="S1283" s="57">
        <v>45291</v>
      </c>
      <c r="U1283" s="143"/>
    </row>
    <row r="1284" spans="1:21" ht="20.3" x14ac:dyDescent="0.35">
      <c r="A1284" s="43">
        <f t="shared" si="170"/>
        <v>1117</v>
      </c>
      <c r="B1284" s="44" t="s">
        <v>1162</v>
      </c>
      <c r="C1284" s="43">
        <v>44948</v>
      </c>
      <c r="D1284" s="43" t="s">
        <v>1899</v>
      </c>
      <c r="E1284" s="43">
        <v>1969</v>
      </c>
      <c r="F1284" s="43" t="s">
        <v>2131</v>
      </c>
      <c r="G1284" s="56" t="s">
        <v>2097</v>
      </c>
      <c r="H1284" s="43">
        <v>4</v>
      </c>
      <c r="I1284" s="43">
        <v>3</v>
      </c>
      <c r="J1284" s="43" t="s">
        <v>2131</v>
      </c>
      <c r="K1284" s="45">
        <v>3482.7</v>
      </c>
      <c r="L1284" s="45">
        <v>2111.9</v>
      </c>
      <c r="M1284" s="517">
        <f>VLOOKUP(C1284,'Раздел 2'!D:Q,14,0)</f>
        <v>38856.11</v>
      </c>
      <c r="N1284" s="45">
        <f t="shared" si="169"/>
        <v>38856.11</v>
      </c>
      <c r="O1284" s="45">
        <v>0</v>
      </c>
      <c r="P1284" s="45">
        <v>0</v>
      </c>
      <c r="Q1284" s="45">
        <v>0</v>
      </c>
      <c r="R1284" s="57">
        <v>44927</v>
      </c>
      <c r="S1284" s="57">
        <v>45291</v>
      </c>
      <c r="U1284" s="143"/>
    </row>
    <row r="1285" spans="1:21" ht="20.3" x14ac:dyDescent="0.35">
      <c r="A1285" s="43">
        <f t="shared" si="170"/>
        <v>1118</v>
      </c>
      <c r="B1285" s="44" t="s">
        <v>1163</v>
      </c>
      <c r="C1285" s="43">
        <v>44949</v>
      </c>
      <c r="D1285" s="43" t="s">
        <v>1899</v>
      </c>
      <c r="E1285" s="43">
        <v>1969</v>
      </c>
      <c r="F1285" s="43" t="s">
        <v>2131</v>
      </c>
      <c r="G1285" s="56" t="s">
        <v>2097</v>
      </c>
      <c r="H1285" s="43">
        <v>4</v>
      </c>
      <c r="I1285" s="43">
        <v>6</v>
      </c>
      <c r="J1285" s="43" t="s">
        <v>2131</v>
      </c>
      <c r="K1285" s="45">
        <v>7713.3</v>
      </c>
      <c r="L1285" s="45">
        <v>4584.3</v>
      </c>
      <c r="M1285" s="517">
        <f>VLOOKUP(C1285,'Раздел 2'!D:Q,14,0)</f>
        <v>69621.91</v>
      </c>
      <c r="N1285" s="45">
        <f t="shared" si="169"/>
        <v>69621.91</v>
      </c>
      <c r="O1285" s="45">
        <v>0</v>
      </c>
      <c r="P1285" s="45">
        <v>0</v>
      </c>
      <c r="Q1285" s="45">
        <v>0</v>
      </c>
      <c r="R1285" s="57">
        <v>44927</v>
      </c>
      <c r="S1285" s="57">
        <v>45291</v>
      </c>
      <c r="U1285" s="143"/>
    </row>
    <row r="1286" spans="1:21" ht="20.3" x14ac:dyDescent="0.35">
      <c r="A1286" s="43">
        <f t="shared" si="170"/>
        <v>1119</v>
      </c>
      <c r="B1286" s="44" t="s">
        <v>1164</v>
      </c>
      <c r="C1286" s="43">
        <v>44990</v>
      </c>
      <c r="D1286" s="43" t="s">
        <v>1899</v>
      </c>
      <c r="E1286" s="43">
        <v>1958</v>
      </c>
      <c r="F1286" s="43" t="s">
        <v>2131</v>
      </c>
      <c r="G1286" s="56" t="s">
        <v>2098</v>
      </c>
      <c r="H1286" s="43">
        <v>2</v>
      </c>
      <c r="I1286" s="43">
        <v>2</v>
      </c>
      <c r="J1286" s="43" t="s">
        <v>2131</v>
      </c>
      <c r="K1286" s="45">
        <v>1223.2</v>
      </c>
      <c r="L1286" s="45">
        <v>662.69999999999993</v>
      </c>
      <c r="M1286" s="517">
        <f>VLOOKUP(C1286,'Раздел 2'!D:Q,14,0)</f>
        <v>203548.85999999993</v>
      </c>
      <c r="N1286" s="45">
        <f t="shared" si="169"/>
        <v>203548.85999999993</v>
      </c>
      <c r="O1286" s="45">
        <v>0</v>
      </c>
      <c r="P1286" s="45">
        <v>0</v>
      </c>
      <c r="Q1286" s="45">
        <v>0</v>
      </c>
      <c r="R1286" s="57">
        <v>44927</v>
      </c>
      <c r="S1286" s="57">
        <v>45291</v>
      </c>
      <c r="U1286" s="143"/>
    </row>
    <row r="1287" spans="1:21" ht="20.3" x14ac:dyDescent="0.35">
      <c r="A1287" s="43">
        <f t="shared" si="170"/>
        <v>1120</v>
      </c>
      <c r="B1287" s="44" t="s">
        <v>1165</v>
      </c>
      <c r="C1287" s="43">
        <v>44992</v>
      </c>
      <c r="D1287" s="43" t="s">
        <v>1899</v>
      </c>
      <c r="E1287" s="43">
        <v>1958</v>
      </c>
      <c r="F1287" s="43" t="s">
        <v>2131</v>
      </c>
      <c r="G1287" s="56" t="s">
        <v>2098</v>
      </c>
      <c r="H1287" s="43">
        <v>2</v>
      </c>
      <c r="I1287" s="43">
        <v>2</v>
      </c>
      <c r="J1287" s="43" t="s">
        <v>2131</v>
      </c>
      <c r="K1287" s="45">
        <v>1210.2</v>
      </c>
      <c r="L1287" s="45">
        <v>654.9</v>
      </c>
      <c r="M1287" s="517">
        <f>VLOOKUP(C1287,'Раздел 2'!D:Q,14,0)</f>
        <v>1430291.7</v>
      </c>
      <c r="N1287" s="45">
        <f t="shared" si="169"/>
        <v>1430291.7</v>
      </c>
      <c r="O1287" s="45">
        <v>0</v>
      </c>
      <c r="P1287" s="45">
        <v>0</v>
      </c>
      <c r="Q1287" s="45">
        <v>0</v>
      </c>
      <c r="R1287" s="57">
        <v>44927</v>
      </c>
      <c r="S1287" s="57">
        <v>45291</v>
      </c>
      <c r="U1287" s="143"/>
    </row>
    <row r="1288" spans="1:21" ht="20.3" x14ac:dyDescent="0.35">
      <c r="A1288" s="43">
        <f t="shared" si="170"/>
        <v>1121</v>
      </c>
      <c r="B1288" s="44" t="s">
        <v>1531</v>
      </c>
      <c r="C1288" s="43">
        <v>45051</v>
      </c>
      <c r="D1288" s="43" t="s">
        <v>1899</v>
      </c>
      <c r="E1288" s="43">
        <v>1963</v>
      </c>
      <c r="F1288" s="43" t="s">
        <v>2131</v>
      </c>
      <c r="G1288" s="56" t="s">
        <v>2098</v>
      </c>
      <c r="H1288" s="43">
        <v>4</v>
      </c>
      <c r="I1288" s="43">
        <v>3</v>
      </c>
      <c r="J1288" s="43" t="s">
        <v>2131</v>
      </c>
      <c r="K1288" s="45">
        <v>2748.3</v>
      </c>
      <c r="L1288" s="45">
        <v>1887.32</v>
      </c>
      <c r="M1288" s="517">
        <f>VLOOKUP(C1288,'Раздел 2'!D:Q,14,0)</f>
        <v>888021.52999999991</v>
      </c>
      <c r="N1288" s="45">
        <f t="shared" si="169"/>
        <v>888021.52999999991</v>
      </c>
      <c r="O1288" s="45">
        <v>0</v>
      </c>
      <c r="P1288" s="45">
        <v>0</v>
      </c>
      <c r="Q1288" s="45">
        <v>0</v>
      </c>
      <c r="R1288" s="57">
        <v>44927</v>
      </c>
      <c r="S1288" s="57">
        <v>45291</v>
      </c>
      <c r="U1288" s="143"/>
    </row>
    <row r="1289" spans="1:21" ht="20.3" x14ac:dyDescent="0.35">
      <c r="A1289" s="43">
        <f t="shared" si="170"/>
        <v>1122</v>
      </c>
      <c r="B1289" s="44" t="s">
        <v>1532</v>
      </c>
      <c r="C1289" s="43">
        <v>45054</v>
      </c>
      <c r="D1289" s="43" t="s">
        <v>1899</v>
      </c>
      <c r="E1289" s="43">
        <v>1962</v>
      </c>
      <c r="F1289" s="43" t="s">
        <v>2131</v>
      </c>
      <c r="G1289" s="56" t="s">
        <v>2098</v>
      </c>
      <c r="H1289" s="43">
        <v>4</v>
      </c>
      <c r="I1289" s="43">
        <v>3</v>
      </c>
      <c r="J1289" s="43" t="s">
        <v>2131</v>
      </c>
      <c r="K1289" s="45">
        <v>3333.5</v>
      </c>
      <c r="L1289" s="45">
        <v>1948.1</v>
      </c>
      <c r="M1289" s="517">
        <f>VLOOKUP(C1289,'Раздел 2'!D:Q,14,0)</f>
        <v>2785510.2400000007</v>
      </c>
      <c r="N1289" s="45">
        <f t="shared" si="169"/>
        <v>2785510.2400000007</v>
      </c>
      <c r="O1289" s="45">
        <v>0</v>
      </c>
      <c r="P1289" s="45">
        <v>0</v>
      </c>
      <c r="Q1289" s="45">
        <v>0</v>
      </c>
      <c r="R1289" s="57">
        <v>44927</v>
      </c>
      <c r="S1289" s="57">
        <v>45291</v>
      </c>
      <c r="U1289" s="143"/>
    </row>
    <row r="1290" spans="1:21" ht="20.3" x14ac:dyDescent="0.35">
      <c r="A1290" s="43">
        <f t="shared" si="170"/>
        <v>1123</v>
      </c>
      <c r="B1290" s="44" t="s">
        <v>1975</v>
      </c>
      <c r="C1290" s="43">
        <v>45050</v>
      </c>
      <c r="D1290" s="43" t="s">
        <v>1899</v>
      </c>
      <c r="E1290" s="43">
        <v>1963</v>
      </c>
      <c r="F1290" s="43" t="s">
        <v>2131</v>
      </c>
      <c r="G1290" s="56" t="s">
        <v>2098</v>
      </c>
      <c r="H1290" s="43">
        <v>4</v>
      </c>
      <c r="I1290" s="43">
        <v>3</v>
      </c>
      <c r="J1290" s="43" t="s">
        <v>2131</v>
      </c>
      <c r="K1290" s="45">
        <v>3309.7</v>
      </c>
      <c r="L1290" s="45">
        <v>1965.2</v>
      </c>
      <c r="M1290" s="517">
        <f>VLOOKUP(C1290,'Раздел 2'!D:Q,14,0)</f>
        <v>520594.06000000023</v>
      </c>
      <c r="N1290" s="45">
        <f t="shared" si="169"/>
        <v>520594.06000000023</v>
      </c>
      <c r="O1290" s="45">
        <v>0</v>
      </c>
      <c r="P1290" s="45">
        <v>0</v>
      </c>
      <c r="Q1290" s="45">
        <v>0</v>
      </c>
      <c r="R1290" s="57">
        <v>44927</v>
      </c>
      <c r="S1290" s="57">
        <v>45291</v>
      </c>
      <c r="U1290" s="143"/>
    </row>
    <row r="1291" spans="1:21" ht="20.3" x14ac:dyDescent="0.35">
      <c r="A1291" s="43">
        <f t="shared" si="170"/>
        <v>1124</v>
      </c>
      <c r="B1291" s="44" t="s">
        <v>1726</v>
      </c>
      <c r="C1291" s="43">
        <v>45103</v>
      </c>
      <c r="D1291" s="43" t="s">
        <v>1899</v>
      </c>
      <c r="E1291" s="43">
        <v>1994</v>
      </c>
      <c r="F1291" s="43" t="s">
        <v>2131</v>
      </c>
      <c r="G1291" s="56" t="s">
        <v>2097</v>
      </c>
      <c r="H1291" s="43">
        <v>9</v>
      </c>
      <c r="I1291" s="43">
        <v>3</v>
      </c>
      <c r="J1291" s="43">
        <v>2</v>
      </c>
      <c r="K1291" s="45">
        <v>9067.5</v>
      </c>
      <c r="L1291" s="45">
        <v>6157.0999999999995</v>
      </c>
      <c r="M1291" s="517">
        <f>VLOOKUP(C1291,'Раздел 2'!D:Q,14,0)</f>
        <v>4816827.2299999995</v>
      </c>
      <c r="N1291" s="45">
        <f t="shared" si="169"/>
        <v>4816827.2299999995</v>
      </c>
      <c r="O1291" s="45">
        <v>0</v>
      </c>
      <c r="P1291" s="45">
        <v>0</v>
      </c>
      <c r="Q1291" s="45">
        <v>0</v>
      </c>
      <c r="R1291" s="57">
        <v>44927</v>
      </c>
      <c r="S1291" s="57">
        <v>45291</v>
      </c>
      <c r="U1291" s="143"/>
    </row>
    <row r="1292" spans="1:21" ht="20.3" x14ac:dyDescent="0.35">
      <c r="A1292" s="43">
        <f t="shared" si="170"/>
        <v>1125</v>
      </c>
      <c r="B1292" s="44" t="s">
        <v>1811</v>
      </c>
      <c r="C1292" s="43">
        <v>45193</v>
      </c>
      <c r="D1292" s="43" t="s">
        <v>1899</v>
      </c>
      <c r="E1292" s="43">
        <v>1996</v>
      </c>
      <c r="F1292" s="43" t="s">
        <v>2131</v>
      </c>
      <c r="G1292" s="56" t="s">
        <v>2097</v>
      </c>
      <c r="H1292" s="43">
        <v>9</v>
      </c>
      <c r="I1292" s="43">
        <v>4</v>
      </c>
      <c r="J1292" s="43">
        <v>4</v>
      </c>
      <c r="K1292" s="45">
        <v>7746.7</v>
      </c>
      <c r="L1292" s="45">
        <v>7746.7</v>
      </c>
      <c r="M1292" s="517">
        <f>VLOOKUP(C1292,'Раздел 2'!D:Q,14,0)</f>
        <v>8830689.1899999995</v>
      </c>
      <c r="N1292" s="45">
        <f t="shared" si="169"/>
        <v>8830689.1899999995</v>
      </c>
      <c r="O1292" s="45">
        <v>0</v>
      </c>
      <c r="P1292" s="45">
        <v>0</v>
      </c>
      <c r="Q1292" s="45">
        <v>0</v>
      </c>
      <c r="R1292" s="57">
        <v>44927</v>
      </c>
      <c r="S1292" s="57">
        <v>45291</v>
      </c>
      <c r="U1292" s="143"/>
    </row>
    <row r="1293" spans="1:21" ht="20.3" x14ac:dyDescent="0.35">
      <c r="A1293" s="43">
        <f t="shared" si="170"/>
        <v>1126</v>
      </c>
      <c r="B1293" s="44" t="s">
        <v>2246</v>
      </c>
      <c r="C1293" s="43">
        <v>45085</v>
      </c>
      <c r="D1293" s="43" t="s">
        <v>1899</v>
      </c>
      <c r="E1293" s="43">
        <v>1989</v>
      </c>
      <c r="F1293" s="43" t="s">
        <v>2131</v>
      </c>
      <c r="G1293" s="56" t="s">
        <v>2097</v>
      </c>
      <c r="H1293" s="43">
        <v>9</v>
      </c>
      <c r="I1293" s="43">
        <v>2</v>
      </c>
      <c r="J1293" s="43" t="s">
        <v>2131</v>
      </c>
      <c r="K1293" s="45">
        <v>6010.8</v>
      </c>
      <c r="L1293" s="45">
        <v>4137.2</v>
      </c>
      <c r="M1293" s="517">
        <f>VLOOKUP(C1293,'Раздел 2'!D:Q,14,0)</f>
        <v>5071531.8600000003</v>
      </c>
      <c r="N1293" s="45">
        <f t="shared" si="169"/>
        <v>5071531.8600000003</v>
      </c>
      <c r="O1293" s="45">
        <v>0</v>
      </c>
      <c r="P1293" s="45">
        <v>0</v>
      </c>
      <c r="Q1293" s="45">
        <v>0</v>
      </c>
      <c r="R1293" s="57">
        <v>44927</v>
      </c>
      <c r="S1293" s="57">
        <v>45291</v>
      </c>
      <c r="U1293" s="143"/>
    </row>
    <row r="1294" spans="1:21" ht="20.3" x14ac:dyDescent="0.35">
      <c r="A1294" s="43">
        <f>A1293+1</f>
        <v>1127</v>
      </c>
      <c r="B1294" s="44" t="s">
        <v>3037</v>
      </c>
      <c r="C1294" s="43">
        <v>45028</v>
      </c>
      <c r="D1294" s="43" t="s">
        <v>1900</v>
      </c>
      <c r="E1294" s="43">
        <v>2000</v>
      </c>
      <c r="F1294" s="43" t="s">
        <v>2131</v>
      </c>
      <c r="G1294" s="56" t="s">
        <v>2098</v>
      </c>
      <c r="H1294" s="43">
        <v>3</v>
      </c>
      <c r="I1294" s="43">
        <v>2</v>
      </c>
      <c r="J1294" s="43" t="s">
        <v>2131</v>
      </c>
      <c r="K1294" s="45">
        <v>1352.8</v>
      </c>
      <c r="L1294" s="45" t="s">
        <v>2131</v>
      </c>
      <c r="M1294" s="517">
        <f>VLOOKUP(C1294,'Раздел 2'!D:Q,14,0)</f>
        <v>111620.88</v>
      </c>
      <c r="N1294" s="45">
        <f>M1294</f>
        <v>111620.88</v>
      </c>
      <c r="O1294" s="45">
        <v>0</v>
      </c>
      <c r="P1294" s="45">
        <v>0</v>
      </c>
      <c r="Q1294" s="45">
        <v>0</v>
      </c>
      <c r="R1294" s="57">
        <v>44927</v>
      </c>
      <c r="S1294" s="57">
        <v>45291</v>
      </c>
      <c r="U1294" s="143"/>
    </row>
    <row r="1295" spans="1:21" ht="20.3" x14ac:dyDescent="0.3">
      <c r="A1295" s="46" t="s">
        <v>22</v>
      </c>
      <c r="B1295" s="46"/>
      <c r="C1295" s="403" t="s">
        <v>172</v>
      </c>
      <c r="D1295" s="403" t="s">
        <v>172</v>
      </c>
      <c r="E1295" s="403" t="s">
        <v>172</v>
      </c>
      <c r="F1295" s="403" t="s">
        <v>172</v>
      </c>
      <c r="G1295" s="403" t="s">
        <v>172</v>
      </c>
      <c r="H1295" s="403" t="s">
        <v>172</v>
      </c>
      <c r="I1295" s="403" t="s">
        <v>172</v>
      </c>
      <c r="J1295" s="49">
        <f t="shared" ref="J1295:Q1295" si="171">SUM(J1275:J1294)</f>
        <v>6</v>
      </c>
      <c r="K1295" s="49">
        <f t="shared" si="171"/>
        <v>66351.3</v>
      </c>
      <c r="L1295" s="49">
        <f t="shared" si="171"/>
        <v>43434.319999999992</v>
      </c>
      <c r="M1295" s="518">
        <f t="shared" si="171"/>
        <v>29378216.760000002</v>
      </c>
      <c r="N1295" s="49">
        <f t="shared" si="171"/>
        <v>29378216.760000002</v>
      </c>
      <c r="O1295" s="49">
        <f t="shared" si="171"/>
        <v>0</v>
      </c>
      <c r="P1295" s="49">
        <f t="shared" si="171"/>
        <v>0</v>
      </c>
      <c r="Q1295" s="49">
        <f t="shared" si="171"/>
        <v>0</v>
      </c>
      <c r="R1295" s="403" t="s">
        <v>172</v>
      </c>
      <c r="S1295" s="403" t="s">
        <v>172</v>
      </c>
      <c r="U1295" s="143"/>
    </row>
    <row r="1296" spans="1:21" ht="20.3" customHeight="1" x14ac:dyDescent="0.3">
      <c r="A1296" s="53" t="s">
        <v>34</v>
      </c>
      <c r="B1296" s="53"/>
      <c r="C1296" s="403" t="s">
        <v>172</v>
      </c>
      <c r="D1296" s="403" t="s">
        <v>172</v>
      </c>
      <c r="E1296" s="403" t="s">
        <v>172</v>
      </c>
      <c r="F1296" s="403" t="s">
        <v>172</v>
      </c>
      <c r="G1296" s="403" t="s">
        <v>172</v>
      </c>
      <c r="H1296" s="403" t="s">
        <v>172</v>
      </c>
      <c r="I1296" s="403" t="s">
        <v>172</v>
      </c>
      <c r="J1296" s="49">
        <f>J1295</f>
        <v>6</v>
      </c>
      <c r="K1296" s="49">
        <f t="shared" ref="K1296:Q1296" si="172">K1295</f>
        <v>66351.3</v>
      </c>
      <c r="L1296" s="49">
        <f t="shared" si="172"/>
        <v>43434.319999999992</v>
      </c>
      <c r="M1296" s="518">
        <f t="shared" si="172"/>
        <v>29378216.760000002</v>
      </c>
      <c r="N1296" s="49">
        <f t="shared" si="172"/>
        <v>29378216.760000002</v>
      </c>
      <c r="O1296" s="49">
        <f t="shared" si="172"/>
        <v>0</v>
      </c>
      <c r="P1296" s="49">
        <f t="shared" si="172"/>
        <v>0</v>
      </c>
      <c r="Q1296" s="49">
        <f t="shared" si="172"/>
        <v>0</v>
      </c>
      <c r="R1296" s="403" t="s">
        <v>172</v>
      </c>
      <c r="S1296" s="403" t="s">
        <v>172</v>
      </c>
      <c r="U1296" s="143"/>
    </row>
    <row r="1297" spans="1:21" ht="20.3" customHeight="1" x14ac:dyDescent="0.3">
      <c r="A1297" s="527" t="s">
        <v>2952</v>
      </c>
      <c r="B1297" s="527"/>
      <c r="C1297" s="527"/>
      <c r="D1297" s="527"/>
      <c r="E1297" s="527"/>
      <c r="F1297" s="527"/>
      <c r="G1297" s="527"/>
      <c r="H1297" s="527"/>
      <c r="I1297" s="527"/>
      <c r="J1297" s="527"/>
      <c r="K1297" s="527"/>
      <c r="L1297" s="527"/>
      <c r="M1297" s="527"/>
      <c r="N1297" s="527"/>
      <c r="O1297" s="527"/>
      <c r="P1297" s="527"/>
      <c r="Q1297" s="527"/>
      <c r="R1297" s="527"/>
      <c r="S1297" s="527"/>
      <c r="U1297" s="143"/>
    </row>
    <row r="1298" spans="1:21" ht="19.649999999999999" x14ac:dyDescent="0.3">
      <c r="A1298" s="527" t="s">
        <v>2953</v>
      </c>
      <c r="B1298" s="527"/>
      <c r="C1298" s="527"/>
      <c r="D1298" s="527"/>
      <c r="E1298" s="527"/>
      <c r="F1298" s="527"/>
      <c r="G1298" s="527"/>
      <c r="H1298" s="527"/>
      <c r="I1298" s="527"/>
      <c r="J1298" s="527"/>
      <c r="K1298" s="527"/>
      <c r="L1298" s="527"/>
      <c r="M1298" s="527"/>
      <c r="N1298" s="527"/>
      <c r="O1298" s="527"/>
      <c r="P1298" s="527"/>
      <c r="Q1298" s="527"/>
      <c r="R1298" s="527"/>
      <c r="S1298" s="527"/>
      <c r="U1298" s="143"/>
    </row>
    <row r="1299" spans="1:21" ht="20.3" x14ac:dyDescent="0.35">
      <c r="A1299" s="43">
        <f>A1294+1</f>
        <v>1128</v>
      </c>
      <c r="B1299" s="44" t="s">
        <v>1171</v>
      </c>
      <c r="C1299" s="43">
        <v>45278</v>
      </c>
      <c r="D1299" s="43" t="s">
        <v>1899</v>
      </c>
      <c r="E1299" s="43">
        <v>1971</v>
      </c>
      <c r="F1299" s="43" t="s">
        <v>2131</v>
      </c>
      <c r="G1299" s="56" t="s">
        <v>2097</v>
      </c>
      <c r="H1299" s="43">
        <v>3</v>
      </c>
      <c r="I1299" s="43">
        <v>3</v>
      </c>
      <c r="J1299" s="43" t="s">
        <v>2131</v>
      </c>
      <c r="K1299" s="45">
        <v>2610.8000000000002</v>
      </c>
      <c r="L1299" s="45">
        <v>1527.99</v>
      </c>
      <c r="M1299" s="517">
        <v>109668</v>
      </c>
      <c r="N1299" s="45">
        <f>M1299</f>
        <v>109668</v>
      </c>
      <c r="O1299" s="45">
        <v>0</v>
      </c>
      <c r="P1299" s="45">
        <v>0</v>
      </c>
      <c r="Q1299" s="45">
        <v>0</v>
      </c>
      <c r="R1299" s="57">
        <v>44927</v>
      </c>
      <c r="S1299" s="57">
        <v>45291</v>
      </c>
      <c r="U1299" s="143"/>
    </row>
    <row r="1300" spans="1:21" ht="20.3" x14ac:dyDescent="0.3">
      <c r="A1300" s="46" t="s">
        <v>22</v>
      </c>
      <c r="B1300" s="46"/>
      <c r="C1300" s="403" t="s">
        <v>172</v>
      </c>
      <c r="D1300" s="403" t="s">
        <v>172</v>
      </c>
      <c r="E1300" s="403" t="s">
        <v>172</v>
      </c>
      <c r="F1300" s="403" t="s">
        <v>172</v>
      </c>
      <c r="G1300" s="403" t="s">
        <v>172</v>
      </c>
      <c r="H1300" s="403" t="s">
        <v>172</v>
      </c>
      <c r="I1300" s="403" t="s">
        <v>172</v>
      </c>
      <c r="J1300" s="49">
        <f>SUM(J1299)</f>
        <v>0</v>
      </c>
      <c r="K1300" s="49">
        <f t="shared" ref="K1300:Q1300" si="173">SUM(K1299)</f>
        <v>2610.8000000000002</v>
      </c>
      <c r="L1300" s="49">
        <f t="shared" si="173"/>
        <v>1527.99</v>
      </c>
      <c r="M1300" s="518">
        <f t="shared" si="173"/>
        <v>109668</v>
      </c>
      <c r="N1300" s="49">
        <f t="shared" si="173"/>
        <v>109668</v>
      </c>
      <c r="O1300" s="49">
        <f t="shared" si="173"/>
        <v>0</v>
      </c>
      <c r="P1300" s="49">
        <f t="shared" si="173"/>
        <v>0</v>
      </c>
      <c r="Q1300" s="49">
        <f t="shared" si="173"/>
        <v>0</v>
      </c>
      <c r="R1300" s="403" t="s">
        <v>172</v>
      </c>
      <c r="S1300" s="403" t="s">
        <v>172</v>
      </c>
      <c r="U1300" s="143"/>
    </row>
    <row r="1301" spans="1:21" ht="19.649999999999999" x14ac:dyDescent="0.3">
      <c r="A1301" s="53" t="s">
        <v>34</v>
      </c>
      <c r="B1301" s="53"/>
      <c r="C1301" s="403" t="s">
        <v>172</v>
      </c>
      <c r="D1301" s="403" t="s">
        <v>172</v>
      </c>
      <c r="E1301" s="403" t="s">
        <v>172</v>
      </c>
      <c r="F1301" s="403" t="s">
        <v>172</v>
      </c>
      <c r="G1301" s="403" t="s">
        <v>172</v>
      </c>
      <c r="H1301" s="403" t="s">
        <v>172</v>
      </c>
      <c r="I1301" s="403" t="s">
        <v>172</v>
      </c>
      <c r="J1301" s="49">
        <f>J1300</f>
        <v>0</v>
      </c>
      <c r="K1301" s="49">
        <f t="shared" ref="K1301:Q1301" si="174">K1300</f>
        <v>2610.8000000000002</v>
      </c>
      <c r="L1301" s="49">
        <f t="shared" si="174"/>
        <v>1527.99</v>
      </c>
      <c r="M1301" s="518">
        <f t="shared" si="174"/>
        <v>109668</v>
      </c>
      <c r="N1301" s="49">
        <f t="shared" si="174"/>
        <v>109668</v>
      </c>
      <c r="O1301" s="49">
        <f t="shared" si="174"/>
        <v>0</v>
      </c>
      <c r="P1301" s="49">
        <f t="shared" si="174"/>
        <v>0</v>
      </c>
      <c r="Q1301" s="49">
        <f t="shared" si="174"/>
        <v>0</v>
      </c>
      <c r="R1301" s="403" t="s">
        <v>172</v>
      </c>
      <c r="S1301" s="403" t="s">
        <v>172</v>
      </c>
      <c r="U1301" s="143"/>
    </row>
    <row r="1302" spans="1:21" ht="19.649999999999999" x14ac:dyDescent="0.3">
      <c r="A1302" s="53" t="s">
        <v>82</v>
      </c>
      <c r="B1302" s="53"/>
      <c r="C1302" s="403" t="s">
        <v>172</v>
      </c>
      <c r="D1302" s="403" t="s">
        <v>172</v>
      </c>
      <c r="E1302" s="403" t="s">
        <v>172</v>
      </c>
      <c r="F1302" s="403" t="s">
        <v>172</v>
      </c>
      <c r="G1302" s="403" t="s">
        <v>172</v>
      </c>
      <c r="H1302" s="403" t="s">
        <v>172</v>
      </c>
      <c r="I1302" s="403" t="s">
        <v>172</v>
      </c>
      <c r="J1302" s="49">
        <f>J146+J312+J338+J670+J699+J710+J798+J858+J891+J896+J901+J912+J941+J948+J953+J959+J993+J999+J1023+J1046+J1065+J1130+J1135+J1140+J1169+J1180+J1207+J1218+J1243+J1259+J1272+J1296+J1301</f>
        <v>314</v>
      </c>
      <c r="K1302" s="49">
        <f>K146+K312+K338+K670+K699++K702+K710+K798+K858+K891+K896+K901+K912+K941+K948+K953+K959+K993+K999+K1023+K1046+K1065+K1130+K1135+K1140+K1169+K1180+K1207+K1218+K1243+K1259+K1272+K1296+K1301</f>
        <v>4500170.3199999975</v>
      </c>
      <c r="L1302" s="49">
        <f>L146+L312+L338+L670+L699++L702+L710+L798+L858+L891+L896+L901+L912+L941+L948+L953+L959+L993+L999+L1023+L1046+L1065+L1130+L1135+L1140+L1169+L1180+L1207+L1218+L1243+L1259+L1272+L1296+L1301</f>
        <v>2897648.1310000001</v>
      </c>
      <c r="M1302" s="519">
        <f>M146+M312+M338+M670+M699++M702+M710+M798+M858+M891+M896+M901+M912+M941+M948+M953+M959+M993+M999+M1023+M1046+M1065+M1130+M1135+M1141+M1169+M1180+M1207+M1218+M1243+M1259+M1272+M1296+M1301</f>
        <v>4009826315.0899992</v>
      </c>
      <c r="N1302" s="49">
        <f>N146+N312+N338+N670+N699++N702+N710+N798+N858+N891+N896+N901+N912+N941+N948+N953+N959+N993+N999+N1023+N1046+N1065+N1130+N1135+N1141+N1169+N1180+N1207+N1218+N1243+N1259+N1272+N1296+N1301</f>
        <v>3920091012.8599992</v>
      </c>
      <c r="O1302" s="49">
        <f>O146+O312+O338+O670+O699++O702+O710+O798+O858+O891+O896+O901+O912+O941+O948+O953+O959+O993+O999+O1023+O1046+O1065+O1130+O1135+O1140+O1169+O1180+O1207+O1218+O1243+O1259+O1272+O1296+O1301</f>
        <v>89435100</v>
      </c>
      <c r="P1302" s="49">
        <f>P146+P312+P338+P670+P699++P702+P710+P798+P858+P891+P896+P901+P912+P941+P948+P953+P959+P993+P999+P1023+P1046+P1065+P1130+P1135+P1140+P1169+P1180+P1207+P1218+P1243+P1259+P1272+P1296+P1301</f>
        <v>300202.23</v>
      </c>
      <c r="Q1302" s="49">
        <f>Q146+Q312+Q338+Q670+Q699++Q702+Q710+Q798+Q858+Q891+Q896+Q901+Q912+Q941+Q948+Q953+Q959+Q993+Q999+Q1023+Q1046+Q1065+Q1130+Q1135+Q1140+Q1169+Q1180+Q1207+Q1218+Q1243+Q1259+Q1272+Q1296+Q1301</f>
        <v>0</v>
      </c>
      <c r="R1302" s="403" t="s">
        <v>172</v>
      </c>
      <c r="S1302" s="403" t="s">
        <v>172</v>
      </c>
      <c r="U1302" s="143"/>
    </row>
    <row r="1303" spans="1:21" ht="19.649999999999999" x14ac:dyDescent="0.3">
      <c r="A1303" s="553" t="s">
        <v>80</v>
      </c>
      <c r="B1303" s="553"/>
      <c r="C1303" s="553"/>
      <c r="D1303" s="553"/>
      <c r="E1303" s="553"/>
      <c r="F1303" s="553"/>
      <c r="G1303" s="553"/>
      <c r="H1303" s="553"/>
      <c r="I1303" s="553"/>
      <c r="J1303" s="553"/>
      <c r="K1303" s="553"/>
      <c r="L1303" s="553"/>
      <c r="M1303" s="553"/>
      <c r="N1303" s="553"/>
      <c r="O1303" s="553"/>
      <c r="P1303" s="553"/>
      <c r="Q1303" s="553"/>
      <c r="R1303" s="553"/>
      <c r="S1303" s="553"/>
      <c r="U1303" s="143"/>
    </row>
    <row r="1304" spans="1:21" ht="19.649999999999999" x14ac:dyDescent="0.3">
      <c r="A1304" s="527" t="s">
        <v>1911</v>
      </c>
      <c r="B1304" s="527"/>
      <c r="C1304" s="527"/>
      <c r="D1304" s="527"/>
      <c r="E1304" s="527"/>
      <c r="F1304" s="527"/>
      <c r="G1304" s="527"/>
      <c r="H1304" s="527"/>
      <c r="I1304" s="527"/>
      <c r="J1304" s="527"/>
      <c r="K1304" s="527"/>
      <c r="L1304" s="527"/>
      <c r="M1304" s="527"/>
      <c r="N1304" s="527"/>
      <c r="O1304" s="527"/>
      <c r="P1304" s="527"/>
      <c r="Q1304" s="527"/>
      <c r="R1304" s="527"/>
      <c r="S1304" s="527"/>
      <c r="U1304" s="143"/>
    </row>
    <row r="1305" spans="1:21" ht="20.3" x14ac:dyDescent="0.35">
      <c r="A1305" s="43">
        <v>1</v>
      </c>
      <c r="B1305" s="44" t="s">
        <v>759</v>
      </c>
      <c r="C1305" s="43">
        <v>39778</v>
      </c>
      <c r="D1305" s="43" t="s">
        <v>1899</v>
      </c>
      <c r="E1305" s="43">
        <v>1953</v>
      </c>
      <c r="F1305" s="43" t="s">
        <v>2131</v>
      </c>
      <c r="G1305" s="56" t="s">
        <v>2099</v>
      </c>
      <c r="H1305" s="43">
        <v>2</v>
      </c>
      <c r="I1305" s="43">
        <v>3</v>
      </c>
      <c r="J1305" s="43" t="s">
        <v>2131</v>
      </c>
      <c r="K1305" s="45">
        <v>1896.58</v>
      </c>
      <c r="L1305" s="45">
        <v>1034.8</v>
      </c>
      <c r="M1305" s="517">
        <f>VLOOKUP(C1305,'Раздел 2'!D1298:Q1469,14,0)</f>
        <v>2290572.58</v>
      </c>
      <c r="N1305" s="45">
        <f>M1305-P1305</f>
        <v>2290523.69</v>
      </c>
      <c r="O1305" s="45">
        <v>0</v>
      </c>
      <c r="P1305" s="425">
        <v>48.89</v>
      </c>
      <c r="Q1305" s="45">
        <v>0</v>
      </c>
      <c r="R1305" s="57">
        <v>45292</v>
      </c>
      <c r="S1305" s="57">
        <v>45657</v>
      </c>
      <c r="U1305" s="143"/>
    </row>
    <row r="1306" spans="1:21" ht="20.3" x14ac:dyDescent="0.35">
      <c r="A1306" s="43">
        <f>A1305+1</f>
        <v>2</v>
      </c>
      <c r="B1306" s="44" t="s">
        <v>760</v>
      </c>
      <c r="C1306" s="43">
        <v>39789</v>
      </c>
      <c r="D1306" s="43" t="s">
        <v>1899</v>
      </c>
      <c r="E1306" s="43">
        <v>1953</v>
      </c>
      <c r="F1306" s="43" t="s">
        <v>2131</v>
      </c>
      <c r="G1306" s="56" t="s">
        <v>2099</v>
      </c>
      <c r="H1306" s="43">
        <v>2</v>
      </c>
      <c r="I1306" s="43">
        <v>2</v>
      </c>
      <c r="J1306" s="43" t="s">
        <v>2131</v>
      </c>
      <c r="K1306" s="45">
        <v>1258.6600000000001</v>
      </c>
      <c r="L1306" s="45">
        <v>614.5</v>
      </c>
      <c r="M1306" s="517">
        <f>VLOOKUP(C1306,'Раздел 2'!D1299:Q1470,14,0)</f>
        <v>1631874.52</v>
      </c>
      <c r="N1306" s="45">
        <f t="shared" ref="N1306:N1369" si="175">M1306-P1306</f>
        <v>1631828.83</v>
      </c>
      <c r="O1306" s="45">
        <v>0</v>
      </c>
      <c r="P1306" s="425">
        <v>45.69</v>
      </c>
      <c r="Q1306" s="45">
        <v>0</v>
      </c>
      <c r="R1306" s="57">
        <v>45292</v>
      </c>
      <c r="S1306" s="57">
        <v>45657</v>
      </c>
      <c r="U1306" s="143"/>
    </row>
    <row r="1307" spans="1:21" ht="20.3" x14ac:dyDescent="0.35">
      <c r="A1307" s="43">
        <f t="shared" ref="A1307:A1369" si="176">A1306+1</f>
        <v>3</v>
      </c>
      <c r="B1307" s="44" t="s">
        <v>46</v>
      </c>
      <c r="C1307" s="43">
        <v>39689</v>
      </c>
      <c r="D1307" s="43" t="s">
        <v>1899</v>
      </c>
      <c r="E1307" s="43">
        <v>1953</v>
      </c>
      <c r="F1307" s="43" t="s">
        <v>2131</v>
      </c>
      <c r="G1307" s="56" t="s">
        <v>2098</v>
      </c>
      <c r="H1307" s="43">
        <v>2</v>
      </c>
      <c r="I1307" s="43">
        <v>1</v>
      </c>
      <c r="J1307" s="43" t="s">
        <v>2131</v>
      </c>
      <c r="K1307" s="45">
        <v>1557.07</v>
      </c>
      <c r="L1307" s="45">
        <v>748</v>
      </c>
      <c r="M1307" s="517">
        <f>VLOOKUP(C1307,'Раздел 2'!D1300:Q1471,14,0)</f>
        <v>757513.01</v>
      </c>
      <c r="N1307" s="45">
        <f t="shared" si="175"/>
        <v>757513.01</v>
      </c>
      <c r="O1307" s="45">
        <v>0</v>
      </c>
      <c r="P1307" s="425">
        <v>0</v>
      </c>
      <c r="Q1307" s="45">
        <v>0</v>
      </c>
      <c r="R1307" s="57">
        <v>45292</v>
      </c>
      <c r="S1307" s="57">
        <v>45657</v>
      </c>
      <c r="U1307" s="143"/>
    </row>
    <row r="1308" spans="1:21" ht="20.3" x14ac:dyDescent="0.35">
      <c r="A1308" s="43">
        <f t="shared" si="176"/>
        <v>4</v>
      </c>
      <c r="B1308" s="44" t="s">
        <v>761</v>
      </c>
      <c r="C1308" s="43">
        <v>40834</v>
      </c>
      <c r="D1308" s="43" t="s">
        <v>1899</v>
      </c>
      <c r="E1308" s="43">
        <v>1948</v>
      </c>
      <c r="F1308" s="43" t="s">
        <v>2131</v>
      </c>
      <c r="G1308" s="56" t="s">
        <v>2099</v>
      </c>
      <c r="H1308" s="43">
        <v>2</v>
      </c>
      <c r="I1308" s="43">
        <v>2</v>
      </c>
      <c r="J1308" s="43" t="s">
        <v>2131</v>
      </c>
      <c r="K1308" s="45">
        <v>1401.85</v>
      </c>
      <c r="L1308" s="45">
        <v>629.1</v>
      </c>
      <c r="M1308" s="517">
        <f>VLOOKUP(C1308,'Раздел 2'!D1301:Q1472,14,0)</f>
        <v>1673280.35</v>
      </c>
      <c r="N1308" s="45">
        <f t="shared" si="175"/>
        <v>1673244.6600000001</v>
      </c>
      <c r="O1308" s="45">
        <v>0</v>
      </c>
      <c r="P1308" s="425">
        <v>35.69</v>
      </c>
      <c r="Q1308" s="45">
        <v>0</v>
      </c>
      <c r="R1308" s="57">
        <v>45292</v>
      </c>
      <c r="S1308" s="57">
        <v>45657</v>
      </c>
      <c r="U1308" s="143"/>
    </row>
    <row r="1309" spans="1:21" ht="20.3" x14ac:dyDescent="0.35">
      <c r="A1309" s="43">
        <f t="shared" si="176"/>
        <v>5</v>
      </c>
      <c r="B1309" s="46" t="s">
        <v>762</v>
      </c>
      <c r="C1309" s="43">
        <v>40042</v>
      </c>
      <c r="D1309" s="43" t="s">
        <v>1899</v>
      </c>
      <c r="E1309" s="43">
        <v>1949</v>
      </c>
      <c r="F1309" s="43" t="s">
        <v>2131</v>
      </c>
      <c r="G1309" s="56" t="s">
        <v>2099</v>
      </c>
      <c r="H1309" s="43">
        <v>2</v>
      </c>
      <c r="I1309" s="43">
        <v>2</v>
      </c>
      <c r="J1309" s="43" t="s">
        <v>2131</v>
      </c>
      <c r="K1309" s="45">
        <v>1621</v>
      </c>
      <c r="L1309" s="45">
        <v>701.4</v>
      </c>
      <c r="M1309" s="517">
        <f>VLOOKUP(C1309,'Раздел 2'!D1302:Q1473,14,0)</f>
        <v>1562779.02</v>
      </c>
      <c r="N1309" s="45">
        <f t="shared" si="175"/>
        <v>1562754.02</v>
      </c>
      <c r="O1309" s="45">
        <v>0</v>
      </c>
      <c r="P1309" s="425">
        <v>25</v>
      </c>
      <c r="Q1309" s="45">
        <v>0</v>
      </c>
      <c r="R1309" s="57">
        <v>45292</v>
      </c>
      <c r="S1309" s="57">
        <v>45657</v>
      </c>
      <c r="U1309" s="143"/>
    </row>
    <row r="1310" spans="1:21" ht="20.3" x14ac:dyDescent="0.35">
      <c r="A1310" s="43">
        <f t="shared" si="176"/>
        <v>6</v>
      </c>
      <c r="B1310" s="44" t="s">
        <v>763</v>
      </c>
      <c r="C1310" s="43">
        <v>40075</v>
      </c>
      <c r="D1310" s="43" t="s">
        <v>1899</v>
      </c>
      <c r="E1310" s="43">
        <v>1949</v>
      </c>
      <c r="F1310" s="43" t="s">
        <v>2131</v>
      </c>
      <c r="G1310" s="56" t="s">
        <v>2099</v>
      </c>
      <c r="H1310" s="43">
        <v>2</v>
      </c>
      <c r="I1310" s="43">
        <v>2</v>
      </c>
      <c r="J1310" s="43" t="s">
        <v>2131</v>
      </c>
      <c r="K1310" s="45">
        <v>1396.3</v>
      </c>
      <c r="L1310" s="45">
        <v>616</v>
      </c>
      <c r="M1310" s="517">
        <f>VLOOKUP(C1310,'Раздел 2'!D1303:Q1474,14,0)</f>
        <v>1379152.3699999999</v>
      </c>
      <c r="N1310" s="45">
        <f t="shared" si="175"/>
        <v>1379123.41</v>
      </c>
      <c r="O1310" s="45">
        <v>0</v>
      </c>
      <c r="P1310" s="425">
        <v>28.96</v>
      </c>
      <c r="Q1310" s="45">
        <v>0</v>
      </c>
      <c r="R1310" s="57">
        <v>45292</v>
      </c>
      <c r="S1310" s="57">
        <v>45657</v>
      </c>
      <c r="U1310" s="143"/>
    </row>
    <row r="1311" spans="1:21" ht="20.3" x14ac:dyDescent="0.35">
      <c r="A1311" s="43">
        <f t="shared" si="176"/>
        <v>7</v>
      </c>
      <c r="B1311" s="44" t="s">
        <v>764</v>
      </c>
      <c r="C1311" s="43">
        <v>40163</v>
      </c>
      <c r="D1311" s="43" t="s">
        <v>1899</v>
      </c>
      <c r="E1311" s="43">
        <v>1949</v>
      </c>
      <c r="F1311" s="43" t="s">
        <v>2131</v>
      </c>
      <c r="G1311" s="56" t="s">
        <v>2099</v>
      </c>
      <c r="H1311" s="43">
        <v>2</v>
      </c>
      <c r="I1311" s="43">
        <v>2</v>
      </c>
      <c r="J1311" s="43" t="s">
        <v>2131</v>
      </c>
      <c r="K1311" s="45">
        <v>1416.23</v>
      </c>
      <c r="L1311" s="45">
        <v>632</v>
      </c>
      <c r="M1311" s="517">
        <f>VLOOKUP(C1311,'Раздел 2'!D1304:Q1475,14,0)</f>
        <v>1445420.1099999999</v>
      </c>
      <c r="N1311" s="45">
        <f t="shared" si="175"/>
        <v>1445393.13</v>
      </c>
      <c r="O1311" s="45">
        <v>0</v>
      </c>
      <c r="P1311" s="425">
        <v>26.98</v>
      </c>
      <c r="Q1311" s="45">
        <v>0</v>
      </c>
      <c r="R1311" s="57">
        <v>45292</v>
      </c>
      <c r="S1311" s="57">
        <v>45657</v>
      </c>
      <c r="U1311" s="143"/>
    </row>
    <row r="1312" spans="1:21" ht="20.3" x14ac:dyDescent="0.35">
      <c r="A1312" s="43">
        <f t="shared" si="176"/>
        <v>8</v>
      </c>
      <c r="B1312" s="44" t="s">
        <v>765</v>
      </c>
      <c r="C1312" s="43">
        <v>40196</v>
      </c>
      <c r="D1312" s="43" t="s">
        <v>1899</v>
      </c>
      <c r="E1312" s="43">
        <v>1949</v>
      </c>
      <c r="F1312" s="43" t="s">
        <v>2131</v>
      </c>
      <c r="G1312" s="56" t="s">
        <v>2099</v>
      </c>
      <c r="H1312" s="43">
        <v>2</v>
      </c>
      <c r="I1312" s="43">
        <v>2</v>
      </c>
      <c r="J1312" s="43" t="s">
        <v>2131</v>
      </c>
      <c r="K1312" s="45">
        <v>1564.4</v>
      </c>
      <c r="L1312" s="45">
        <v>663.2</v>
      </c>
      <c r="M1312" s="517">
        <f>VLOOKUP(C1312,'Раздел 2'!D1305:Q1476,14,0)</f>
        <v>1427281.96</v>
      </c>
      <c r="N1312" s="45">
        <f t="shared" si="175"/>
        <v>1427244.97</v>
      </c>
      <c r="O1312" s="45">
        <v>0</v>
      </c>
      <c r="P1312" s="425">
        <v>36.99</v>
      </c>
      <c r="Q1312" s="45">
        <v>0</v>
      </c>
      <c r="R1312" s="57">
        <v>45292</v>
      </c>
      <c r="S1312" s="57">
        <v>45657</v>
      </c>
      <c r="U1312" s="143"/>
    </row>
    <row r="1313" spans="1:21" ht="20.3" x14ac:dyDescent="0.35">
      <c r="A1313" s="43">
        <f t="shared" si="176"/>
        <v>9</v>
      </c>
      <c r="B1313" s="47" t="s">
        <v>766</v>
      </c>
      <c r="C1313" s="43">
        <v>39920</v>
      </c>
      <c r="D1313" s="43" t="s">
        <v>1899</v>
      </c>
      <c r="E1313" s="43">
        <v>1949</v>
      </c>
      <c r="F1313" s="43" t="s">
        <v>2131</v>
      </c>
      <c r="G1313" s="56" t="s">
        <v>2099</v>
      </c>
      <c r="H1313" s="43">
        <v>2</v>
      </c>
      <c r="I1313" s="43">
        <v>2</v>
      </c>
      <c r="J1313" s="43" t="s">
        <v>2131</v>
      </c>
      <c r="K1313" s="45">
        <v>1426.78</v>
      </c>
      <c r="L1313" s="45">
        <v>630.1</v>
      </c>
      <c r="M1313" s="517">
        <f>VLOOKUP(C1313,'Раздел 2'!D1306:Q1477,14,0)</f>
        <v>1474354.97</v>
      </c>
      <c r="N1313" s="45">
        <f t="shared" si="175"/>
        <v>1474310.72</v>
      </c>
      <c r="O1313" s="45">
        <v>0</v>
      </c>
      <c r="P1313" s="425">
        <v>44.25</v>
      </c>
      <c r="Q1313" s="45">
        <v>0</v>
      </c>
      <c r="R1313" s="57">
        <v>45292</v>
      </c>
      <c r="S1313" s="57">
        <v>45657</v>
      </c>
      <c r="U1313" s="143"/>
    </row>
    <row r="1314" spans="1:21" ht="20.3" x14ac:dyDescent="0.35">
      <c r="A1314" s="43">
        <f t="shared" si="176"/>
        <v>10</v>
      </c>
      <c r="B1314" s="48" t="s">
        <v>767</v>
      </c>
      <c r="C1314" s="43">
        <v>40031</v>
      </c>
      <c r="D1314" s="43" t="s">
        <v>1899</v>
      </c>
      <c r="E1314" s="43">
        <v>1949</v>
      </c>
      <c r="F1314" s="43" t="s">
        <v>2131</v>
      </c>
      <c r="G1314" s="56" t="s">
        <v>2099</v>
      </c>
      <c r="H1314" s="43">
        <v>2</v>
      </c>
      <c r="I1314" s="43">
        <v>2</v>
      </c>
      <c r="J1314" s="43" t="s">
        <v>2131</v>
      </c>
      <c r="K1314" s="45">
        <v>1420.07</v>
      </c>
      <c r="L1314" s="45">
        <v>638.1</v>
      </c>
      <c r="M1314" s="517">
        <f>VLOOKUP(C1314,'Раздел 2'!D1307:Q1477,14,0)</f>
        <v>1430046.8900000001</v>
      </c>
      <c r="N1314" s="45">
        <f t="shared" si="175"/>
        <v>1429987.03</v>
      </c>
      <c r="O1314" s="45">
        <v>0</v>
      </c>
      <c r="P1314" s="425">
        <v>59.86</v>
      </c>
      <c r="Q1314" s="45">
        <v>0</v>
      </c>
      <c r="R1314" s="57">
        <v>45292</v>
      </c>
      <c r="S1314" s="57">
        <v>45657</v>
      </c>
      <c r="U1314" s="143"/>
    </row>
    <row r="1315" spans="1:21" ht="20.3" x14ac:dyDescent="0.35">
      <c r="A1315" s="43">
        <f t="shared" si="176"/>
        <v>11</v>
      </c>
      <c r="B1315" s="47" t="s">
        <v>768</v>
      </c>
      <c r="C1315" s="43">
        <v>40201</v>
      </c>
      <c r="D1315" s="43" t="s">
        <v>1899</v>
      </c>
      <c r="E1315" s="43">
        <v>1953</v>
      </c>
      <c r="F1315" s="43" t="s">
        <v>2131</v>
      </c>
      <c r="G1315" s="56" t="s">
        <v>2099</v>
      </c>
      <c r="H1315" s="43">
        <v>2</v>
      </c>
      <c r="I1315" s="43">
        <v>2</v>
      </c>
      <c r="J1315" s="43" t="s">
        <v>2131</v>
      </c>
      <c r="K1315" s="45">
        <v>1304.96</v>
      </c>
      <c r="L1315" s="45">
        <v>734.7</v>
      </c>
      <c r="M1315" s="517">
        <f>VLOOKUP(C1315,'Раздел 2'!D1308:Q1478,14,0)</f>
        <v>1330011.27</v>
      </c>
      <c r="N1315" s="45">
        <f t="shared" si="175"/>
        <v>1329977.6100000001</v>
      </c>
      <c r="O1315" s="45">
        <v>0</v>
      </c>
      <c r="P1315" s="425">
        <v>33.659999999999997</v>
      </c>
      <c r="Q1315" s="45">
        <v>0</v>
      </c>
      <c r="R1315" s="57">
        <v>45292</v>
      </c>
      <c r="S1315" s="57">
        <v>45657</v>
      </c>
      <c r="U1315" s="143"/>
    </row>
    <row r="1316" spans="1:21" ht="20.3" x14ac:dyDescent="0.35">
      <c r="A1316" s="43">
        <f t="shared" si="176"/>
        <v>12</v>
      </c>
      <c r="B1316" s="47" t="s">
        <v>769</v>
      </c>
      <c r="C1316" s="43">
        <v>40211</v>
      </c>
      <c r="D1316" s="43" t="s">
        <v>1899</v>
      </c>
      <c r="E1316" s="43">
        <v>1953</v>
      </c>
      <c r="F1316" s="43" t="s">
        <v>2131</v>
      </c>
      <c r="G1316" s="56" t="s">
        <v>2099</v>
      </c>
      <c r="H1316" s="43">
        <v>2</v>
      </c>
      <c r="I1316" s="43">
        <v>1</v>
      </c>
      <c r="J1316" s="43" t="s">
        <v>2131</v>
      </c>
      <c r="K1316" s="45">
        <v>960.1</v>
      </c>
      <c r="L1316" s="45">
        <v>402.5</v>
      </c>
      <c r="M1316" s="517">
        <f>VLOOKUP(C1316,'Раздел 2'!D1309:Q1479,14,0)</f>
        <v>1075402.22</v>
      </c>
      <c r="N1316" s="45">
        <f t="shared" si="175"/>
        <v>1075359.05</v>
      </c>
      <c r="O1316" s="45">
        <v>0</v>
      </c>
      <c r="P1316" s="425">
        <v>43.17</v>
      </c>
      <c r="Q1316" s="45">
        <v>0</v>
      </c>
      <c r="R1316" s="57">
        <v>45292</v>
      </c>
      <c r="S1316" s="57">
        <v>45657</v>
      </c>
      <c r="U1316" s="143"/>
    </row>
    <row r="1317" spans="1:21" ht="20.3" x14ac:dyDescent="0.35">
      <c r="A1317" s="43">
        <f t="shared" si="176"/>
        <v>13</v>
      </c>
      <c r="B1317" s="47" t="s">
        <v>770</v>
      </c>
      <c r="C1317" s="43">
        <v>40214</v>
      </c>
      <c r="D1317" s="43" t="s">
        <v>1899</v>
      </c>
      <c r="E1317" s="43">
        <v>1953</v>
      </c>
      <c r="F1317" s="43" t="s">
        <v>2131</v>
      </c>
      <c r="G1317" s="56" t="s">
        <v>2099</v>
      </c>
      <c r="H1317" s="43">
        <v>2</v>
      </c>
      <c r="I1317" s="43">
        <v>1</v>
      </c>
      <c r="J1317" s="43" t="s">
        <v>2131</v>
      </c>
      <c r="K1317" s="45">
        <v>863.99</v>
      </c>
      <c r="L1317" s="45">
        <v>404.7</v>
      </c>
      <c r="M1317" s="517">
        <f>VLOOKUP(C1317,'Раздел 2'!D1310:Q1480,14,0)</f>
        <v>1164184.33</v>
      </c>
      <c r="N1317" s="45">
        <f t="shared" si="175"/>
        <v>1164165.74</v>
      </c>
      <c r="O1317" s="45">
        <v>0</v>
      </c>
      <c r="P1317" s="425">
        <v>18.59</v>
      </c>
      <c r="Q1317" s="45">
        <v>0</v>
      </c>
      <c r="R1317" s="57">
        <v>45292</v>
      </c>
      <c r="S1317" s="57">
        <v>45657</v>
      </c>
      <c r="U1317" s="143"/>
    </row>
    <row r="1318" spans="1:21" ht="20.3" x14ac:dyDescent="0.35">
      <c r="A1318" s="43">
        <f t="shared" si="176"/>
        <v>14</v>
      </c>
      <c r="B1318" s="44" t="s">
        <v>1533</v>
      </c>
      <c r="C1318" s="43">
        <v>40202</v>
      </c>
      <c r="D1318" s="43" t="s">
        <v>1899</v>
      </c>
      <c r="E1318" s="43">
        <v>1953</v>
      </c>
      <c r="F1318" s="43" t="s">
        <v>2131</v>
      </c>
      <c r="G1318" s="56" t="s">
        <v>2099</v>
      </c>
      <c r="H1318" s="43">
        <v>2</v>
      </c>
      <c r="I1318" s="43">
        <v>2</v>
      </c>
      <c r="J1318" s="43" t="s">
        <v>2131</v>
      </c>
      <c r="K1318" s="45">
        <v>1299.57</v>
      </c>
      <c r="L1318" s="45">
        <v>632.29999999999995</v>
      </c>
      <c r="M1318" s="517">
        <f>VLOOKUP(C1318,'Раздел 2'!D1311:Q1481,14,0)</f>
        <v>1840499.7799999998</v>
      </c>
      <c r="N1318" s="45">
        <f t="shared" si="175"/>
        <v>1840470.1199999999</v>
      </c>
      <c r="O1318" s="45">
        <v>0</v>
      </c>
      <c r="P1318" s="425">
        <v>29.66</v>
      </c>
      <c r="Q1318" s="45">
        <v>0</v>
      </c>
      <c r="R1318" s="57">
        <v>45292</v>
      </c>
      <c r="S1318" s="57">
        <v>45657</v>
      </c>
      <c r="U1318" s="143"/>
    </row>
    <row r="1319" spans="1:21" ht="20.3" x14ac:dyDescent="0.35">
      <c r="A1319" s="43">
        <f t="shared" si="176"/>
        <v>15</v>
      </c>
      <c r="B1319" s="44" t="s">
        <v>771</v>
      </c>
      <c r="C1319" s="43">
        <v>40204</v>
      </c>
      <c r="D1319" s="43" t="s">
        <v>1899</v>
      </c>
      <c r="E1319" s="43">
        <v>1953</v>
      </c>
      <c r="F1319" s="43" t="s">
        <v>2131</v>
      </c>
      <c r="G1319" s="56" t="s">
        <v>2099</v>
      </c>
      <c r="H1319" s="43">
        <v>2</v>
      </c>
      <c r="I1319" s="43">
        <v>2</v>
      </c>
      <c r="J1319" s="43" t="s">
        <v>2131</v>
      </c>
      <c r="K1319" s="45">
        <v>1978.28</v>
      </c>
      <c r="L1319" s="45">
        <v>1043.5999999999999</v>
      </c>
      <c r="M1319" s="517">
        <f>VLOOKUP(C1319,'Раздел 2'!D1312:Q1482,14,0)</f>
        <v>3424727.12</v>
      </c>
      <c r="N1319" s="45">
        <f t="shared" si="175"/>
        <v>3424672.79</v>
      </c>
      <c r="O1319" s="45">
        <v>0</v>
      </c>
      <c r="P1319" s="425">
        <v>54.33</v>
      </c>
      <c r="Q1319" s="45">
        <v>0</v>
      </c>
      <c r="R1319" s="57">
        <v>45292</v>
      </c>
      <c r="S1319" s="57">
        <v>45657</v>
      </c>
      <c r="U1319" s="143"/>
    </row>
    <row r="1320" spans="1:21" ht="20.3" x14ac:dyDescent="0.35">
      <c r="A1320" s="43">
        <f t="shared" si="176"/>
        <v>16</v>
      </c>
      <c r="B1320" s="47" t="s">
        <v>772</v>
      </c>
      <c r="C1320" s="43">
        <v>40209</v>
      </c>
      <c r="D1320" s="43" t="s">
        <v>1899</v>
      </c>
      <c r="E1320" s="43">
        <v>1953</v>
      </c>
      <c r="F1320" s="43" t="s">
        <v>2131</v>
      </c>
      <c r="G1320" s="56" t="s">
        <v>2099</v>
      </c>
      <c r="H1320" s="43">
        <v>2</v>
      </c>
      <c r="I1320" s="43">
        <v>2</v>
      </c>
      <c r="J1320" s="43" t="s">
        <v>2131</v>
      </c>
      <c r="K1320" s="45">
        <v>1349.19</v>
      </c>
      <c r="L1320" s="45">
        <v>767.6</v>
      </c>
      <c r="M1320" s="517">
        <f>VLOOKUP(C1320,'Раздел 2'!D1313:Q1483,14,0)</f>
        <v>2202833.94</v>
      </c>
      <c r="N1320" s="45">
        <f t="shared" si="175"/>
        <v>2202800.94</v>
      </c>
      <c r="O1320" s="45">
        <v>0</v>
      </c>
      <c r="P1320" s="425">
        <v>33</v>
      </c>
      <c r="Q1320" s="45">
        <v>0</v>
      </c>
      <c r="R1320" s="57">
        <v>45292</v>
      </c>
      <c r="S1320" s="57">
        <v>45657</v>
      </c>
      <c r="U1320" s="143"/>
    </row>
    <row r="1321" spans="1:21" ht="20.3" x14ac:dyDescent="0.35">
      <c r="A1321" s="43">
        <f t="shared" si="176"/>
        <v>17</v>
      </c>
      <c r="B1321" s="47" t="s">
        <v>773</v>
      </c>
      <c r="C1321" s="43">
        <v>40232</v>
      </c>
      <c r="D1321" s="43" t="s">
        <v>1899</v>
      </c>
      <c r="E1321" s="43">
        <v>1950</v>
      </c>
      <c r="F1321" s="43" t="s">
        <v>2131</v>
      </c>
      <c r="G1321" s="56" t="s">
        <v>2099</v>
      </c>
      <c r="H1321" s="43">
        <v>2</v>
      </c>
      <c r="I1321" s="43">
        <v>1</v>
      </c>
      <c r="J1321" s="43" t="s">
        <v>2131</v>
      </c>
      <c r="K1321" s="45">
        <v>1123.0999999999999</v>
      </c>
      <c r="L1321" s="45">
        <v>534.79999999999995</v>
      </c>
      <c r="M1321" s="517">
        <f>VLOOKUP(C1321,'Раздел 2'!D1314:Q1484,14,0)</f>
        <v>912263.63</v>
      </c>
      <c r="N1321" s="45">
        <f t="shared" si="175"/>
        <v>912207.63</v>
      </c>
      <c r="O1321" s="45">
        <v>0</v>
      </c>
      <c r="P1321" s="425">
        <v>56</v>
      </c>
      <c r="Q1321" s="45">
        <v>0</v>
      </c>
      <c r="R1321" s="57">
        <v>45292</v>
      </c>
      <c r="S1321" s="57">
        <v>45657</v>
      </c>
      <c r="U1321" s="143"/>
    </row>
    <row r="1322" spans="1:21" ht="20.3" x14ac:dyDescent="0.35">
      <c r="A1322" s="43">
        <f t="shared" si="176"/>
        <v>18</v>
      </c>
      <c r="B1322" s="47" t="s">
        <v>774</v>
      </c>
      <c r="C1322" s="43">
        <v>40233</v>
      </c>
      <c r="D1322" s="43" t="s">
        <v>1899</v>
      </c>
      <c r="E1322" s="43">
        <v>1950</v>
      </c>
      <c r="F1322" s="43" t="s">
        <v>2131</v>
      </c>
      <c r="G1322" s="56" t="s">
        <v>2099</v>
      </c>
      <c r="H1322" s="43">
        <v>2</v>
      </c>
      <c r="I1322" s="43">
        <v>2</v>
      </c>
      <c r="J1322" s="43" t="s">
        <v>2131</v>
      </c>
      <c r="K1322" s="45">
        <v>1934.4</v>
      </c>
      <c r="L1322" s="45">
        <v>891.8</v>
      </c>
      <c r="M1322" s="517">
        <f>VLOOKUP(C1322,'Раздел 2'!D1315:Q1485,14,0)</f>
        <v>2265608.81</v>
      </c>
      <c r="N1322" s="45">
        <f t="shared" si="175"/>
        <v>2265567.4300000002</v>
      </c>
      <c r="O1322" s="45">
        <v>0</v>
      </c>
      <c r="P1322" s="425">
        <v>41.38</v>
      </c>
      <c r="Q1322" s="45">
        <v>0</v>
      </c>
      <c r="R1322" s="57">
        <v>45292</v>
      </c>
      <c r="S1322" s="57">
        <v>45657</v>
      </c>
      <c r="U1322" s="143"/>
    </row>
    <row r="1323" spans="1:21" ht="20.3" x14ac:dyDescent="0.35">
      <c r="A1323" s="43">
        <f t="shared" si="176"/>
        <v>19</v>
      </c>
      <c r="B1323" s="47" t="s">
        <v>775</v>
      </c>
      <c r="C1323" s="43">
        <v>40226</v>
      </c>
      <c r="D1323" s="43" t="s">
        <v>1899</v>
      </c>
      <c r="E1323" s="43">
        <v>1950</v>
      </c>
      <c r="F1323" s="43" t="s">
        <v>2131</v>
      </c>
      <c r="G1323" s="56" t="s">
        <v>2099</v>
      </c>
      <c r="H1323" s="43">
        <v>2</v>
      </c>
      <c r="I1323" s="43">
        <v>3</v>
      </c>
      <c r="J1323" s="43" t="s">
        <v>2131</v>
      </c>
      <c r="K1323" s="45">
        <v>2833.5</v>
      </c>
      <c r="L1323" s="45">
        <v>1407.2</v>
      </c>
      <c r="M1323" s="517">
        <f>VLOOKUP(C1323,'Раздел 2'!D1316:Q1486,14,0)</f>
        <v>3974114.2800000003</v>
      </c>
      <c r="N1323" s="45">
        <f t="shared" si="175"/>
        <v>3974050.0100000002</v>
      </c>
      <c r="O1323" s="45">
        <v>0</v>
      </c>
      <c r="P1323" s="425">
        <v>64.27</v>
      </c>
      <c r="Q1323" s="45">
        <v>0</v>
      </c>
      <c r="R1323" s="57">
        <v>45292</v>
      </c>
      <c r="S1323" s="57">
        <v>45657</v>
      </c>
      <c r="U1323" s="143"/>
    </row>
    <row r="1324" spans="1:21" ht="20.3" x14ac:dyDescent="0.35">
      <c r="A1324" s="43">
        <f t="shared" si="176"/>
        <v>20</v>
      </c>
      <c r="B1324" s="47" t="s">
        <v>776</v>
      </c>
      <c r="C1324" s="43">
        <v>40228</v>
      </c>
      <c r="D1324" s="43" t="s">
        <v>1899</v>
      </c>
      <c r="E1324" s="43">
        <v>1950</v>
      </c>
      <c r="F1324" s="43" t="s">
        <v>2131</v>
      </c>
      <c r="G1324" s="56" t="s">
        <v>2099</v>
      </c>
      <c r="H1324" s="43">
        <v>2</v>
      </c>
      <c r="I1324" s="43">
        <v>1</v>
      </c>
      <c r="J1324" s="43" t="s">
        <v>2131</v>
      </c>
      <c r="K1324" s="45">
        <v>1126.94</v>
      </c>
      <c r="L1324" s="45">
        <v>521</v>
      </c>
      <c r="M1324" s="517">
        <f>VLOOKUP(C1324,'Раздел 2'!D1317:Q1487,14,0)</f>
        <v>1275603.24</v>
      </c>
      <c r="N1324" s="45">
        <f t="shared" si="175"/>
        <v>1275580.1199999999</v>
      </c>
      <c r="O1324" s="45">
        <v>0</v>
      </c>
      <c r="P1324" s="425">
        <v>23.12</v>
      </c>
      <c r="Q1324" s="45">
        <v>0</v>
      </c>
      <c r="R1324" s="57">
        <v>45292</v>
      </c>
      <c r="S1324" s="57">
        <v>45657</v>
      </c>
      <c r="U1324" s="143"/>
    </row>
    <row r="1325" spans="1:21" ht="20.3" x14ac:dyDescent="0.35">
      <c r="A1325" s="43">
        <f t="shared" si="176"/>
        <v>21</v>
      </c>
      <c r="B1325" s="47" t="s">
        <v>777</v>
      </c>
      <c r="C1325" s="43">
        <v>40231</v>
      </c>
      <c r="D1325" s="43" t="s">
        <v>1899</v>
      </c>
      <c r="E1325" s="43">
        <v>1950</v>
      </c>
      <c r="F1325" s="43" t="s">
        <v>2131</v>
      </c>
      <c r="G1325" s="56" t="s">
        <v>2099</v>
      </c>
      <c r="H1325" s="43">
        <v>2</v>
      </c>
      <c r="I1325" s="43">
        <v>1</v>
      </c>
      <c r="J1325" s="43" t="s">
        <v>2131</v>
      </c>
      <c r="K1325" s="45">
        <v>1111.82</v>
      </c>
      <c r="L1325" s="45">
        <v>505</v>
      </c>
      <c r="M1325" s="517">
        <f>VLOOKUP(C1325,'Раздел 2'!D1318:Q1488,14,0)</f>
        <v>1289546.9500000002</v>
      </c>
      <c r="N1325" s="45">
        <f t="shared" si="175"/>
        <v>1289523.5200000003</v>
      </c>
      <c r="O1325" s="45">
        <v>0</v>
      </c>
      <c r="P1325" s="425">
        <v>23.43</v>
      </c>
      <c r="Q1325" s="45">
        <v>0</v>
      </c>
      <c r="R1325" s="57">
        <v>45292</v>
      </c>
      <c r="S1325" s="57">
        <v>45657</v>
      </c>
      <c r="U1325" s="143"/>
    </row>
    <row r="1326" spans="1:21" ht="20.3" x14ac:dyDescent="0.35">
      <c r="A1326" s="43">
        <f t="shared" si="176"/>
        <v>22</v>
      </c>
      <c r="B1326" s="47" t="s">
        <v>778</v>
      </c>
      <c r="C1326" s="43">
        <v>40237</v>
      </c>
      <c r="D1326" s="43" t="s">
        <v>1899</v>
      </c>
      <c r="E1326" s="43">
        <v>1953</v>
      </c>
      <c r="F1326" s="43" t="s">
        <v>2131</v>
      </c>
      <c r="G1326" s="56" t="s">
        <v>2099</v>
      </c>
      <c r="H1326" s="43">
        <v>2</v>
      </c>
      <c r="I1326" s="43">
        <v>2</v>
      </c>
      <c r="J1326" s="43" t="s">
        <v>2131</v>
      </c>
      <c r="K1326" s="45">
        <v>1340.94</v>
      </c>
      <c r="L1326" s="45">
        <v>718.8</v>
      </c>
      <c r="M1326" s="517">
        <f>VLOOKUP(C1326,'Раздел 2'!D1319:Q1489,14,0)</f>
        <v>2042347.5999999999</v>
      </c>
      <c r="N1326" s="45">
        <f t="shared" si="175"/>
        <v>2042314.4999999998</v>
      </c>
      <c r="O1326" s="45">
        <v>0</v>
      </c>
      <c r="P1326" s="425">
        <v>33.1</v>
      </c>
      <c r="Q1326" s="45">
        <v>0</v>
      </c>
      <c r="R1326" s="57">
        <v>45292</v>
      </c>
      <c r="S1326" s="57">
        <v>45657</v>
      </c>
      <c r="U1326" s="143"/>
    </row>
    <row r="1327" spans="1:21" ht="20.3" x14ac:dyDescent="0.35">
      <c r="A1327" s="43">
        <f t="shared" si="176"/>
        <v>23</v>
      </c>
      <c r="B1327" s="47" t="s">
        <v>779</v>
      </c>
      <c r="C1327" s="43">
        <v>40249</v>
      </c>
      <c r="D1327" s="43" t="s">
        <v>1899</v>
      </c>
      <c r="E1327" s="43">
        <v>1953</v>
      </c>
      <c r="F1327" s="43" t="s">
        <v>2131</v>
      </c>
      <c r="G1327" s="56" t="s">
        <v>2099</v>
      </c>
      <c r="H1327" s="43">
        <v>2</v>
      </c>
      <c r="I1327" s="43">
        <v>1</v>
      </c>
      <c r="J1327" s="43" t="s">
        <v>2131</v>
      </c>
      <c r="K1327" s="45">
        <v>845.98</v>
      </c>
      <c r="L1327" s="45">
        <v>396.2</v>
      </c>
      <c r="M1327" s="517">
        <f>VLOOKUP(C1327,'Раздел 2'!D1320:Q1490,14,0)</f>
        <v>1139017.55</v>
      </c>
      <c r="N1327" s="45">
        <f t="shared" si="175"/>
        <v>1138999.1700000002</v>
      </c>
      <c r="O1327" s="45">
        <v>0</v>
      </c>
      <c r="P1327" s="425">
        <v>18.38</v>
      </c>
      <c r="Q1327" s="45">
        <v>0</v>
      </c>
      <c r="R1327" s="57">
        <v>45292</v>
      </c>
      <c r="S1327" s="57">
        <v>45657</v>
      </c>
      <c r="U1327" s="143"/>
    </row>
    <row r="1328" spans="1:21" ht="20.3" x14ac:dyDescent="0.35">
      <c r="A1328" s="43">
        <f t="shared" si="176"/>
        <v>24</v>
      </c>
      <c r="B1328" s="47" t="s">
        <v>780</v>
      </c>
      <c r="C1328" s="43">
        <v>40252</v>
      </c>
      <c r="D1328" s="43" t="s">
        <v>1899</v>
      </c>
      <c r="E1328" s="43">
        <v>1953</v>
      </c>
      <c r="F1328" s="43" t="s">
        <v>2131</v>
      </c>
      <c r="G1328" s="56" t="s">
        <v>2099</v>
      </c>
      <c r="H1328" s="43">
        <v>2</v>
      </c>
      <c r="I1328" s="43">
        <v>1</v>
      </c>
      <c r="J1328" s="43" t="s">
        <v>2131</v>
      </c>
      <c r="K1328" s="45">
        <v>845.29</v>
      </c>
      <c r="L1328" s="45">
        <v>393.8</v>
      </c>
      <c r="M1328" s="517">
        <f>VLOOKUP(C1328,'Раздел 2'!D1321:Q1491,14,0)</f>
        <v>1131490</v>
      </c>
      <c r="N1328" s="45">
        <f t="shared" si="175"/>
        <v>1131471.73</v>
      </c>
      <c r="O1328" s="45">
        <v>0</v>
      </c>
      <c r="P1328" s="425">
        <v>18.27</v>
      </c>
      <c r="Q1328" s="45">
        <v>0</v>
      </c>
      <c r="R1328" s="57">
        <v>45292</v>
      </c>
      <c r="S1328" s="57">
        <v>45657</v>
      </c>
      <c r="U1328" s="143"/>
    </row>
    <row r="1329" spans="1:21" ht="20.3" x14ac:dyDescent="0.35">
      <c r="A1329" s="43">
        <f t="shared" si="176"/>
        <v>25</v>
      </c>
      <c r="B1329" s="47" t="s">
        <v>781</v>
      </c>
      <c r="C1329" s="43">
        <v>40253</v>
      </c>
      <c r="D1329" s="43" t="s">
        <v>1899</v>
      </c>
      <c r="E1329" s="43">
        <v>1953</v>
      </c>
      <c r="F1329" s="43" t="s">
        <v>2131</v>
      </c>
      <c r="G1329" s="56" t="s">
        <v>2099</v>
      </c>
      <c r="H1329" s="43">
        <v>2</v>
      </c>
      <c r="I1329" s="43">
        <v>1</v>
      </c>
      <c r="J1329" s="43" t="s">
        <v>2131</v>
      </c>
      <c r="K1329" s="45">
        <v>850.75</v>
      </c>
      <c r="L1329" s="45">
        <v>398.3</v>
      </c>
      <c r="M1329" s="517">
        <f>VLOOKUP(C1329,'Раздел 2'!D1322:Q1492,14,0)</f>
        <v>856251.65</v>
      </c>
      <c r="N1329" s="45">
        <f t="shared" si="175"/>
        <v>856233.17</v>
      </c>
      <c r="O1329" s="45">
        <v>0</v>
      </c>
      <c r="P1329" s="425">
        <v>18.48</v>
      </c>
      <c r="Q1329" s="45">
        <v>0</v>
      </c>
      <c r="R1329" s="57">
        <v>45292</v>
      </c>
      <c r="S1329" s="57">
        <v>45657</v>
      </c>
      <c r="U1329" s="143"/>
    </row>
    <row r="1330" spans="1:21" ht="20.3" x14ac:dyDescent="0.35">
      <c r="A1330" s="43">
        <f t="shared" si="176"/>
        <v>26</v>
      </c>
      <c r="B1330" s="44" t="s">
        <v>782</v>
      </c>
      <c r="C1330" s="43">
        <v>40256</v>
      </c>
      <c r="D1330" s="43" t="s">
        <v>1899</v>
      </c>
      <c r="E1330" s="43">
        <v>1953</v>
      </c>
      <c r="F1330" s="43" t="s">
        <v>2131</v>
      </c>
      <c r="G1330" s="56" t="s">
        <v>2099</v>
      </c>
      <c r="H1330" s="43">
        <v>2</v>
      </c>
      <c r="I1330" s="43">
        <v>2</v>
      </c>
      <c r="J1330" s="43" t="s">
        <v>2131</v>
      </c>
      <c r="K1330" s="45">
        <v>1376.51</v>
      </c>
      <c r="L1330" s="45">
        <v>609.6</v>
      </c>
      <c r="M1330" s="517">
        <f>VLOOKUP(C1330,'Раздел 2'!D1323:Q1493,14,0)</f>
        <v>1304067.1500000001</v>
      </c>
      <c r="N1330" s="45">
        <f t="shared" si="175"/>
        <v>1304038.8700000001</v>
      </c>
      <c r="O1330" s="45">
        <v>0</v>
      </c>
      <c r="P1330" s="425">
        <v>28.28</v>
      </c>
      <c r="Q1330" s="45">
        <v>0</v>
      </c>
      <c r="R1330" s="57">
        <v>45292</v>
      </c>
      <c r="S1330" s="57">
        <v>45657</v>
      </c>
      <c r="U1330" s="143"/>
    </row>
    <row r="1331" spans="1:21" ht="20.3" x14ac:dyDescent="0.35">
      <c r="A1331" s="43">
        <f t="shared" si="176"/>
        <v>27</v>
      </c>
      <c r="B1331" s="47" t="s">
        <v>783</v>
      </c>
      <c r="C1331" s="43">
        <v>40441</v>
      </c>
      <c r="D1331" s="43" t="s">
        <v>1899</v>
      </c>
      <c r="E1331" s="43">
        <v>1950</v>
      </c>
      <c r="F1331" s="43" t="s">
        <v>2131</v>
      </c>
      <c r="G1331" s="56" t="s">
        <v>2099</v>
      </c>
      <c r="H1331" s="43">
        <v>2</v>
      </c>
      <c r="I1331" s="43">
        <v>1</v>
      </c>
      <c r="J1331" s="43" t="s">
        <v>2131</v>
      </c>
      <c r="K1331" s="45">
        <v>1130.8</v>
      </c>
      <c r="L1331" s="45">
        <v>521.79999999999995</v>
      </c>
      <c r="M1331" s="517">
        <f>VLOOKUP(C1331,'Раздел 2'!D1324:Q1494,14,0)</f>
        <v>901187.73</v>
      </c>
      <c r="N1331" s="45">
        <f t="shared" si="175"/>
        <v>901163.52000000002</v>
      </c>
      <c r="O1331" s="45">
        <v>0</v>
      </c>
      <c r="P1331" s="425">
        <v>24.21</v>
      </c>
      <c r="Q1331" s="45">
        <v>0</v>
      </c>
      <c r="R1331" s="57">
        <v>45292</v>
      </c>
      <c r="S1331" s="57">
        <v>45657</v>
      </c>
      <c r="U1331" s="143"/>
    </row>
    <row r="1332" spans="1:21" ht="20.3" x14ac:dyDescent="0.35">
      <c r="A1332" s="43">
        <f t="shared" si="176"/>
        <v>28</v>
      </c>
      <c r="B1332" s="44" t="s">
        <v>784</v>
      </c>
      <c r="C1332" s="43">
        <v>40446</v>
      </c>
      <c r="D1332" s="43" t="s">
        <v>1899</v>
      </c>
      <c r="E1332" s="43">
        <v>1950</v>
      </c>
      <c r="F1332" s="43" t="s">
        <v>2131</v>
      </c>
      <c r="G1332" s="56" t="s">
        <v>2099</v>
      </c>
      <c r="H1332" s="43">
        <v>2</v>
      </c>
      <c r="I1332" s="43">
        <v>1</v>
      </c>
      <c r="J1332" s="43" t="s">
        <v>2131</v>
      </c>
      <c r="K1332" s="45">
        <v>1153.5999999999999</v>
      </c>
      <c r="L1332" s="45">
        <v>515.6</v>
      </c>
      <c r="M1332" s="517">
        <f>VLOOKUP(C1332,'Раздел 2'!D1325:Q1495,14,0)</f>
        <v>1376771.29</v>
      </c>
      <c r="N1332" s="45">
        <f t="shared" si="175"/>
        <v>1376747.33</v>
      </c>
      <c r="O1332" s="45">
        <v>0</v>
      </c>
      <c r="P1332" s="425">
        <v>23.96</v>
      </c>
      <c r="Q1332" s="45">
        <v>0</v>
      </c>
      <c r="R1332" s="57">
        <v>45292</v>
      </c>
      <c r="S1332" s="57">
        <v>45657</v>
      </c>
      <c r="U1332" s="143"/>
    </row>
    <row r="1333" spans="1:21" ht="20.3" x14ac:dyDescent="0.35">
      <c r="A1333" s="43">
        <f t="shared" si="176"/>
        <v>29</v>
      </c>
      <c r="B1333" s="44" t="s">
        <v>785</v>
      </c>
      <c r="C1333" s="43">
        <v>40430</v>
      </c>
      <c r="D1333" s="43" t="s">
        <v>1899</v>
      </c>
      <c r="E1333" s="43">
        <v>1950</v>
      </c>
      <c r="F1333" s="43" t="s">
        <v>2131</v>
      </c>
      <c r="G1333" s="56" t="s">
        <v>2099</v>
      </c>
      <c r="H1333" s="43">
        <v>2</v>
      </c>
      <c r="I1333" s="43">
        <v>1</v>
      </c>
      <c r="J1333" s="43" t="s">
        <v>2131</v>
      </c>
      <c r="K1333" s="45">
        <v>1135.8499999999999</v>
      </c>
      <c r="L1333" s="45">
        <v>528.5</v>
      </c>
      <c r="M1333" s="517">
        <f>VLOOKUP(C1333,'Раздел 2'!D1326:Q1495,14,0)</f>
        <v>916504.41</v>
      </c>
      <c r="N1333" s="45">
        <f t="shared" si="175"/>
        <v>916479.89</v>
      </c>
      <c r="O1333" s="45">
        <v>0</v>
      </c>
      <c r="P1333" s="425">
        <v>24.52</v>
      </c>
      <c r="Q1333" s="45">
        <v>0</v>
      </c>
      <c r="R1333" s="57">
        <v>45292</v>
      </c>
      <c r="S1333" s="57">
        <v>45657</v>
      </c>
      <c r="U1333" s="143"/>
    </row>
    <row r="1334" spans="1:21" ht="20.3" x14ac:dyDescent="0.35">
      <c r="A1334" s="43">
        <f t="shared" si="176"/>
        <v>30</v>
      </c>
      <c r="B1334" s="44" t="s">
        <v>786</v>
      </c>
      <c r="C1334" s="43">
        <v>40432</v>
      </c>
      <c r="D1334" s="43" t="s">
        <v>1899</v>
      </c>
      <c r="E1334" s="43">
        <v>1950</v>
      </c>
      <c r="F1334" s="43" t="s">
        <v>2131</v>
      </c>
      <c r="G1334" s="56" t="s">
        <v>2099</v>
      </c>
      <c r="H1334" s="43">
        <v>2</v>
      </c>
      <c r="I1334" s="43">
        <v>1</v>
      </c>
      <c r="J1334" s="43" t="s">
        <v>2131</v>
      </c>
      <c r="K1334" s="45">
        <v>1147.5999999999999</v>
      </c>
      <c r="L1334" s="45">
        <v>536.79999999999995</v>
      </c>
      <c r="M1334" s="517">
        <f>VLOOKUP(C1334,'Раздел 2'!D1327:Q1496,14,0)</f>
        <v>894501.17</v>
      </c>
      <c r="N1334" s="45">
        <f t="shared" si="175"/>
        <v>894476.26</v>
      </c>
      <c r="O1334" s="45">
        <v>0</v>
      </c>
      <c r="P1334" s="425">
        <v>24.91</v>
      </c>
      <c r="Q1334" s="45">
        <v>0</v>
      </c>
      <c r="R1334" s="57">
        <v>45292</v>
      </c>
      <c r="S1334" s="57">
        <v>45657</v>
      </c>
      <c r="U1334" s="143"/>
    </row>
    <row r="1335" spans="1:21" ht="20.3" x14ac:dyDescent="0.35">
      <c r="A1335" s="43">
        <f t="shared" si="176"/>
        <v>31</v>
      </c>
      <c r="B1335" s="44" t="s">
        <v>787</v>
      </c>
      <c r="C1335" s="43">
        <v>40435</v>
      </c>
      <c r="D1335" s="43" t="s">
        <v>1899</v>
      </c>
      <c r="E1335" s="43">
        <v>1950</v>
      </c>
      <c r="F1335" s="43" t="s">
        <v>2131</v>
      </c>
      <c r="G1335" s="56" t="s">
        <v>2099</v>
      </c>
      <c r="H1335" s="43">
        <v>2</v>
      </c>
      <c r="I1335" s="43">
        <v>1</v>
      </c>
      <c r="J1335" s="43" t="s">
        <v>2131</v>
      </c>
      <c r="K1335" s="45">
        <v>1149.8</v>
      </c>
      <c r="L1335" s="45">
        <v>537.20000000000005</v>
      </c>
      <c r="M1335" s="517">
        <f>VLOOKUP(C1335,'Раздел 2'!D1328:Q1497,14,0)</f>
        <v>915646.45000000007</v>
      </c>
      <c r="N1335" s="45">
        <f t="shared" si="175"/>
        <v>915621.66</v>
      </c>
      <c r="O1335" s="45">
        <v>0</v>
      </c>
      <c r="P1335" s="425">
        <v>24.79</v>
      </c>
      <c r="Q1335" s="45">
        <v>0</v>
      </c>
      <c r="R1335" s="57">
        <v>45292</v>
      </c>
      <c r="S1335" s="57">
        <v>45657</v>
      </c>
      <c r="U1335" s="143"/>
    </row>
    <row r="1336" spans="1:21" ht="20.3" x14ac:dyDescent="0.35">
      <c r="A1336" s="43">
        <f t="shared" si="176"/>
        <v>32</v>
      </c>
      <c r="B1336" s="47" t="s">
        <v>788</v>
      </c>
      <c r="C1336" s="43">
        <v>40436</v>
      </c>
      <c r="D1336" s="43" t="s">
        <v>1899</v>
      </c>
      <c r="E1336" s="43">
        <v>1950</v>
      </c>
      <c r="F1336" s="43" t="s">
        <v>2131</v>
      </c>
      <c r="G1336" s="56" t="s">
        <v>2099</v>
      </c>
      <c r="H1336" s="43">
        <v>2</v>
      </c>
      <c r="I1336" s="43">
        <v>1</v>
      </c>
      <c r="J1336" s="43" t="s">
        <v>2131</v>
      </c>
      <c r="K1336" s="45">
        <v>1142.9000000000001</v>
      </c>
      <c r="L1336" s="45">
        <v>533.1</v>
      </c>
      <c r="M1336" s="517">
        <f>VLOOKUP(C1336,'Раздел 2'!D1329:Q1511,14,0)</f>
        <v>1342641.75</v>
      </c>
      <c r="N1336" s="45">
        <f t="shared" si="175"/>
        <v>1342617.02</v>
      </c>
      <c r="O1336" s="45">
        <v>0</v>
      </c>
      <c r="P1336" s="425">
        <v>24.73</v>
      </c>
      <c r="Q1336" s="45">
        <v>0</v>
      </c>
      <c r="R1336" s="57">
        <v>45292</v>
      </c>
      <c r="S1336" s="57">
        <v>45657</v>
      </c>
      <c r="U1336" s="143"/>
    </row>
    <row r="1337" spans="1:21" ht="20.3" x14ac:dyDescent="0.35">
      <c r="A1337" s="43">
        <f t="shared" si="176"/>
        <v>33</v>
      </c>
      <c r="B1337" s="44" t="s">
        <v>789</v>
      </c>
      <c r="C1337" s="43">
        <v>40473</v>
      </c>
      <c r="D1337" s="43" t="s">
        <v>1899</v>
      </c>
      <c r="E1337" s="43">
        <v>1950</v>
      </c>
      <c r="F1337" s="43" t="s">
        <v>2131</v>
      </c>
      <c r="G1337" s="56" t="s">
        <v>2099</v>
      </c>
      <c r="H1337" s="43">
        <v>3</v>
      </c>
      <c r="I1337" s="43">
        <v>2</v>
      </c>
      <c r="J1337" s="43" t="s">
        <v>2131</v>
      </c>
      <c r="K1337" s="45">
        <v>2355.5</v>
      </c>
      <c r="L1337" s="45">
        <v>1165.3</v>
      </c>
      <c r="M1337" s="517">
        <f>VLOOKUP(C1337,'Раздел 2'!D1330:Q1512,14,0)</f>
        <v>3548545.5000000005</v>
      </c>
      <c r="N1337" s="45">
        <f t="shared" si="175"/>
        <v>3548486.1300000004</v>
      </c>
      <c r="O1337" s="45">
        <v>0</v>
      </c>
      <c r="P1337" s="425">
        <v>59.37</v>
      </c>
      <c r="Q1337" s="45">
        <v>0</v>
      </c>
      <c r="R1337" s="57">
        <v>45292</v>
      </c>
      <c r="S1337" s="57">
        <v>45657</v>
      </c>
      <c r="U1337" s="143"/>
    </row>
    <row r="1338" spans="1:21" ht="20.3" x14ac:dyDescent="0.35">
      <c r="A1338" s="43">
        <f t="shared" si="176"/>
        <v>34</v>
      </c>
      <c r="B1338" s="44" t="s">
        <v>790</v>
      </c>
      <c r="C1338" s="43">
        <v>40496</v>
      </c>
      <c r="D1338" s="43" t="s">
        <v>1899</v>
      </c>
      <c r="E1338" s="43">
        <v>1951</v>
      </c>
      <c r="F1338" s="43" t="s">
        <v>2131</v>
      </c>
      <c r="G1338" s="56" t="s">
        <v>2099</v>
      </c>
      <c r="H1338" s="43">
        <v>2</v>
      </c>
      <c r="I1338" s="43">
        <v>1</v>
      </c>
      <c r="J1338" s="43" t="s">
        <v>2131</v>
      </c>
      <c r="K1338" s="45">
        <v>868</v>
      </c>
      <c r="L1338" s="45">
        <v>403.6</v>
      </c>
      <c r="M1338" s="517">
        <f>VLOOKUP(C1338,'Раздел 2'!D1331:Q1513,14,0)</f>
        <v>892098.32000000007</v>
      </c>
      <c r="N1338" s="45">
        <f t="shared" si="175"/>
        <v>892079.59000000008</v>
      </c>
      <c r="O1338" s="45">
        <v>0</v>
      </c>
      <c r="P1338" s="425">
        <v>18.73</v>
      </c>
      <c r="Q1338" s="45">
        <v>0</v>
      </c>
      <c r="R1338" s="57">
        <v>45292</v>
      </c>
      <c r="S1338" s="57">
        <v>45657</v>
      </c>
      <c r="U1338" s="143"/>
    </row>
    <row r="1339" spans="1:21" ht="20.3" x14ac:dyDescent="0.35">
      <c r="A1339" s="43">
        <f t="shared" si="176"/>
        <v>35</v>
      </c>
      <c r="B1339" s="44" t="s">
        <v>791</v>
      </c>
      <c r="C1339" s="43">
        <v>40498</v>
      </c>
      <c r="D1339" s="43" t="s">
        <v>1899</v>
      </c>
      <c r="E1339" s="43">
        <v>1950</v>
      </c>
      <c r="F1339" s="43" t="s">
        <v>2131</v>
      </c>
      <c r="G1339" s="56" t="s">
        <v>2099</v>
      </c>
      <c r="H1339" s="43">
        <v>2</v>
      </c>
      <c r="I1339" s="43">
        <v>1</v>
      </c>
      <c r="J1339" s="43" t="s">
        <v>2131</v>
      </c>
      <c r="K1339" s="45">
        <v>885.7</v>
      </c>
      <c r="L1339" s="45">
        <v>409.7</v>
      </c>
      <c r="M1339" s="517">
        <f>VLOOKUP(C1339,'Раздел 2'!D1332:Q1514,14,0)</f>
        <v>899211.74</v>
      </c>
      <c r="N1339" s="45">
        <f t="shared" si="175"/>
        <v>899192.73</v>
      </c>
      <c r="O1339" s="45">
        <v>0</v>
      </c>
      <c r="P1339" s="425">
        <v>19.010000000000002</v>
      </c>
      <c r="Q1339" s="45">
        <v>0</v>
      </c>
      <c r="R1339" s="57">
        <v>45292</v>
      </c>
      <c r="S1339" s="57">
        <v>45657</v>
      </c>
      <c r="U1339" s="143"/>
    </row>
    <row r="1340" spans="1:21" ht="20.3" x14ac:dyDescent="0.35">
      <c r="A1340" s="43">
        <f t="shared" si="176"/>
        <v>36</v>
      </c>
      <c r="B1340" s="44" t="s">
        <v>792</v>
      </c>
      <c r="C1340" s="43">
        <v>40503</v>
      </c>
      <c r="D1340" s="43" t="s">
        <v>1899</v>
      </c>
      <c r="E1340" s="43">
        <v>1952</v>
      </c>
      <c r="F1340" s="43" t="s">
        <v>2131</v>
      </c>
      <c r="G1340" s="56" t="s">
        <v>2100</v>
      </c>
      <c r="H1340" s="43">
        <v>4</v>
      </c>
      <c r="I1340" s="43">
        <v>3</v>
      </c>
      <c r="J1340" s="43" t="s">
        <v>2131</v>
      </c>
      <c r="K1340" s="45">
        <v>1797.3</v>
      </c>
      <c r="L1340" s="45">
        <v>1408.8</v>
      </c>
      <c r="M1340" s="517">
        <f>VLOOKUP(C1340,'Раздел 2'!D1333:Q1515,14,0)</f>
        <v>3819804.0799999996</v>
      </c>
      <c r="N1340" s="45">
        <f t="shared" si="175"/>
        <v>3819738.7199999997</v>
      </c>
      <c r="O1340" s="45">
        <v>0</v>
      </c>
      <c r="P1340" s="425">
        <v>65.36</v>
      </c>
      <c r="Q1340" s="45">
        <v>0</v>
      </c>
      <c r="R1340" s="57">
        <v>45292</v>
      </c>
      <c r="S1340" s="57">
        <v>45657</v>
      </c>
      <c r="U1340" s="143"/>
    </row>
    <row r="1341" spans="1:21" ht="20.3" x14ac:dyDescent="0.35">
      <c r="A1341" s="43">
        <f t="shared" si="176"/>
        <v>37</v>
      </c>
      <c r="B1341" s="44" t="s">
        <v>793</v>
      </c>
      <c r="C1341" s="43">
        <v>40522</v>
      </c>
      <c r="D1341" s="43" t="s">
        <v>1899</v>
      </c>
      <c r="E1341" s="43">
        <v>1952</v>
      </c>
      <c r="F1341" s="43" t="s">
        <v>2131</v>
      </c>
      <c r="G1341" s="56" t="s">
        <v>2100</v>
      </c>
      <c r="H1341" s="43">
        <v>2</v>
      </c>
      <c r="I1341" s="43">
        <v>2</v>
      </c>
      <c r="J1341" s="43" t="s">
        <v>2131</v>
      </c>
      <c r="K1341" s="45">
        <v>763.4</v>
      </c>
      <c r="L1341" s="45">
        <v>591.9</v>
      </c>
      <c r="M1341" s="517">
        <f>VLOOKUP(C1341,'Раздел 2'!D1334:Q1516,14,0)</f>
        <v>1405320.99</v>
      </c>
      <c r="N1341" s="45">
        <f t="shared" si="175"/>
        <v>1405293.5</v>
      </c>
      <c r="O1341" s="45">
        <v>0</v>
      </c>
      <c r="P1341" s="425">
        <v>27.49</v>
      </c>
      <c r="Q1341" s="45">
        <v>0</v>
      </c>
      <c r="R1341" s="57">
        <v>45292</v>
      </c>
      <c r="S1341" s="57">
        <v>45657</v>
      </c>
      <c r="U1341" s="143"/>
    </row>
    <row r="1342" spans="1:21" ht="20.3" x14ac:dyDescent="0.35">
      <c r="A1342" s="43">
        <f t="shared" si="176"/>
        <v>38</v>
      </c>
      <c r="B1342" s="44" t="s">
        <v>794</v>
      </c>
      <c r="C1342" s="43">
        <v>40530</v>
      </c>
      <c r="D1342" s="43" t="s">
        <v>1899</v>
      </c>
      <c r="E1342" s="43">
        <v>1952</v>
      </c>
      <c r="F1342" s="43" t="s">
        <v>2131</v>
      </c>
      <c r="G1342" s="56" t="s">
        <v>2100</v>
      </c>
      <c r="H1342" s="43">
        <v>2</v>
      </c>
      <c r="I1342" s="43">
        <v>1</v>
      </c>
      <c r="J1342" s="43" t="s">
        <v>2131</v>
      </c>
      <c r="K1342" s="45">
        <v>464.9</v>
      </c>
      <c r="L1342" s="45">
        <v>415</v>
      </c>
      <c r="M1342" s="517">
        <f>VLOOKUP(C1342,'Раздел 2'!D1335:Q1517,14,0)</f>
        <v>778698.15</v>
      </c>
      <c r="N1342" s="45">
        <f t="shared" si="175"/>
        <v>778678.89</v>
      </c>
      <c r="O1342" s="45">
        <v>0</v>
      </c>
      <c r="P1342" s="425">
        <v>19.260000000000002</v>
      </c>
      <c r="Q1342" s="45">
        <v>0</v>
      </c>
      <c r="R1342" s="57">
        <v>45292</v>
      </c>
      <c r="S1342" s="57">
        <v>45657</v>
      </c>
      <c r="U1342" s="143"/>
    </row>
    <row r="1343" spans="1:21" ht="20.3" x14ac:dyDescent="0.35">
      <c r="A1343" s="43">
        <f t="shared" si="176"/>
        <v>39</v>
      </c>
      <c r="B1343" s="44" t="s">
        <v>795</v>
      </c>
      <c r="C1343" s="43">
        <v>40532</v>
      </c>
      <c r="D1343" s="43" t="s">
        <v>1899</v>
      </c>
      <c r="E1343" s="43">
        <v>1952</v>
      </c>
      <c r="F1343" s="43" t="s">
        <v>2131</v>
      </c>
      <c r="G1343" s="56" t="s">
        <v>2100</v>
      </c>
      <c r="H1343" s="43">
        <v>2</v>
      </c>
      <c r="I1343" s="43">
        <v>2</v>
      </c>
      <c r="J1343" s="43" t="s">
        <v>2131</v>
      </c>
      <c r="K1343" s="45">
        <v>669.5</v>
      </c>
      <c r="L1343" s="45">
        <v>600.6</v>
      </c>
      <c r="M1343" s="517">
        <f>VLOOKUP(C1343,'Раздел 2'!D1336:Q1518,14,0)</f>
        <v>1390310.7</v>
      </c>
      <c r="N1343" s="45">
        <f t="shared" si="175"/>
        <v>1390282.8299999998</v>
      </c>
      <c r="O1343" s="45">
        <v>0</v>
      </c>
      <c r="P1343" s="425">
        <v>27.87</v>
      </c>
      <c r="Q1343" s="45">
        <v>0</v>
      </c>
      <c r="R1343" s="57">
        <v>45292</v>
      </c>
      <c r="S1343" s="57">
        <v>45657</v>
      </c>
      <c r="U1343" s="143"/>
    </row>
    <row r="1344" spans="1:21" ht="20.3" x14ac:dyDescent="0.35">
      <c r="A1344" s="43">
        <f t="shared" si="176"/>
        <v>40</v>
      </c>
      <c r="B1344" s="44" t="s">
        <v>797</v>
      </c>
      <c r="C1344" s="43">
        <v>40560</v>
      </c>
      <c r="D1344" s="43" t="s">
        <v>1899</v>
      </c>
      <c r="E1344" s="43">
        <v>1952</v>
      </c>
      <c r="F1344" s="43" t="s">
        <v>2131</v>
      </c>
      <c r="G1344" s="56" t="s">
        <v>2099</v>
      </c>
      <c r="H1344" s="43">
        <v>2</v>
      </c>
      <c r="I1344" s="43">
        <v>1</v>
      </c>
      <c r="J1344" s="43" t="s">
        <v>2131</v>
      </c>
      <c r="K1344" s="45">
        <v>1033.9000000000001</v>
      </c>
      <c r="L1344" s="45">
        <v>531</v>
      </c>
      <c r="M1344" s="517">
        <f>VLOOKUP(C1344,'Раздел 2'!D1337:Q1519,14,0)</f>
        <v>1110822.57</v>
      </c>
      <c r="N1344" s="45">
        <f t="shared" si="175"/>
        <v>1110797.9300000002</v>
      </c>
      <c r="O1344" s="45">
        <v>0</v>
      </c>
      <c r="P1344" s="425">
        <v>24.64</v>
      </c>
      <c r="Q1344" s="45">
        <v>0</v>
      </c>
      <c r="R1344" s="57">
        <v>45292</v>
      </c>
      <c r="S1344" s="57">
        <v>45657</v>
      </c>
      <c r="U1344" s="143"/>
    </row>
    <row r="1345" spans="1:21" ht="20.3" x14ac:dyDescent="0.35">
      <c r="A1345" s="43">
        <f t="shared" si="176"/>
        <v>41</v>
      </c>
      <c r="B1345" s="44" t="s">
        <v>798</v>
      </c>
      <c r="C1345" s="43">
        <v>40565</v>
      </c>
      <c r="D1345" s="43" t="s">
        <v>1899</v>
      </c>
      <c r="E1345" s="43">
        <v>1952</v>
      </c>
      <c r="F1345" s="43" t="s">
        <v>2131</v>
      </c>
      <c r="G1345" s="56" t="s">
        <v>2099</v>
      </c>
      <c r="H1345" s="43">
        <v>2</v>
      </c>
      <c r="I1345" s="43">
        <v>2</v>
      </c>
      <c r="J1345" s="43" t="s">
        <v>2131</v>
      </c>
      <c r="K1345" s="45">
        <v>1925.2</v>
      </c>
      <c r="L1345" s="45">
        <v>879.7</v>
      </c>
      <c r="M1345" s="517">
        <f>VLOOKUP(C1345,'Раздел 2'!D1338:Q1520,14,0)</f>
        <v>2566414.8000000003</v>
      </c>
      <c r="N1345" s="45">
        <f t="shared" si="175"/>
        <v>2566372.8600000003</v>
      </c>
      <c r="O1345" s="45">
        <v>0</v>
      </c>
      <c r="P1345" s="425">
        <v>41.94</v>
      </c>
      <c r="Q1345" s="45">
        <v>0</v>
      </c>
      <c r="R1345" s="57">
        <v>45292</v>
      </c>
      <c r="S1345" s="57">
        <v>45657</v>
      </c>
      <c r="U1345" s="143"/>
    </row>
    <row r="1346" spans="1:21" ht="20.3" x14ac:dyDescent="0.35">
      <c r="A1346" s="43">
        <f t="shared" si="176"/>
        <v>42</v>
      </c>
      <c r="B1346" s="44" t="s">
        <v>799</v>
      </c>
      <c r="C1346" s="43">
        <v>40574</v>
      </c>
      <c r="D1346" s="43" t="s">
        <v>1899</v>
      </c>
      <c r="E1346" s="43">
        <v>1951</v>
      </c>
      <c r="F1346" s="43" t="s">
        <v>2131</v>
      </c>
      <c r="G1346" s="56" t="s">
        <v>2099</v>
      </c>
      <c r="H1346" s="43">
        <v>2</v>
      </c>
      <c r="I1346" s="43">
        <v>2</v>
      </c>
      <c r="J1346" s="43" t="s">
        <v>2131</v>
      </c>
      <c r="K1346" s="45">
        <v>1704</v>
      </c>
      <c r="L1346" s="45">
        <v>883.7</v>
      </c>
      <c r="M1346" s="517">
        <f>VLOOKUP(C1346,'Раздел 2'!D1339:Q1521,14,0)</f>
        <v>2447388.89</v>
      </c>
      <c r="N1346" s="45">
        <f t="shared" si="175"/>
        <v>2447349.16</v>
      </c>
      <c r="O1346" s="45">
        <v>0</v>
      </c>
      <c r="P1346" s="425">
        <v>39.729999999999997</v>
      </c>
      <c r="Q1346" s="45">
        <v>0</v>
      </c>
      <c r="R1346" s="57">
        <v>45292</v>
      </c>
      <c r="S1346" s="57">
        <v>45657</v>
      </c>
      <c r="U1346" s="143"/>
    </row>
    <row r="1347" spans="1:21" ht="20.3" x14ac:dyDescent="0.35">
      <c r="A1347" s="43">
        <f t="shared" si="176"/>
        <v>43</v>
      </c>
      <c r="B1347" s="47" t="s">
        <v>800</v>
      </c>
      <c r="C1347" s="43">
        <v>40578</v>
      </c>
      <c r="D1347" s="43" t="s">
        <v>1899</v>
      </c>
      <c r="E1347" s="43">
        <v>1953</v>
      </c>
      <c r="F1347" s="43" t="s">
        <v>2131</v>
      </c>
      <c r="G1347" s="56" t="s">
        <v>2099</v>
      </c>
      <c r="H1347" s="43">
        <v>3</v>
      </c>
      <c r="I1347" s="43">
        <v>2</v>
      </c>
      <c r="J1347" s="43" t="s">
        <v>2131</v>
      </c>
      <c r="K1347" s="45">
        <v>2356.9</v>
      </c>
      <c r="L1347" s="45">
        <v>1320.3</v>
      </c>
      <c r="M1347" s="517">
        <f>VLOOKUP(C1347,'Раздел 2'!D1340:Q1522,14,0)</f>
        <v>3749751.3400000003</v>
      </c>
      <c r="N1347" s="45">
        <f t="shared" si="175"/>
        <v>3749690.2100000004</v>
      </c>
      <c r="O1347" s="45">
        <v>0</v>
      </c>
      <c r="P1347" s="425">
        <v>61.13</v>
      </c>
      <c r="Q1347" s="45">
        <v>0</v>
      </c>
      <c r="R1347" s="57">
        <v>45292</v>
      </c>
      <c r="S1347" s="57">
        <v>45657</v>
      </c>
      <c r="U1347" s="143"/>
    </row>
    <row r="1348" spans="1:21" ht="20.3" x14ac:dyDescent="0.35">
      <c r="A1348" s="43">
        <f t="shared" si="176"/>
        <v>44</v>
      </c>
      <c r="B1348" s="47" t="s">
        <v>801</v>
      </c>
      <c r="C1348" s="43">
        <v>40552</v>
      </c>
      <c r="D1348" s="43" t="s">
        <v>1899</v>
      </c>
      <c r="E1348" s="43">
        <v>1951</v>
      </c>
      <c r="F1348" s="43" t="s">
        <v>2131</v>
      </c>
      <c r="G1348" s="56" t="s">
        <v>2099</v>
      </c>
      <c r="H1348" s="43">
        <v>2</v>
      </c>
      <c r="I1348" s="43">
        <v>2</v>
      </c>
      <c r="J1348" s="43" t="s">
        <v>2131</v>
      </c>
      <c r="K1348" s="45">
        <v>1708.3</v>
      </c>
      <c r="L1348" s="45">
        <v>872.3</v>
      </c>
      <c r="M1348" s="517">
        <f>VLOOKUP(C1348,'Раздел 2'!D1341:Q1523,14,0)</f>
        <v>2464624.48</v>
      </c>
      <c r="N1348" s="45">
        <f t="shared" si="175"/>
        <v>2464584.0099999998</v>
      </c>
      <c r="O1348" s="45">
        <v>0</v>
      </c>
      <c r="P1348" s="425">
        <v>40.47</v>
      </c>
      <c r="Q1348" s="45">
        <v>0</v>
      </c>
      <c r="R1348" s="57">
        <v>45292</v>
      </c>
      <c r="S1348" s="57">
        <v>45657</v>
      </c>
      <c r="U1348" s="143"/>
    </row>
    <row r="1349" spans="1:21" ht="20.3" x14ac:dyDescent="0.35">
      <c r="A1349" s="43">
        <f t="shared" si="176"/>
        <v>45</v>
      </c>
      <c r="B1349" s="47" t="s">
        <v>802</v>
      </c>
      <c r="C1349" s="43">
        <v>40554</v>
      </c>
      <c r="D1349" s="43" t="s">
        <v>1899</v>
      </c>
      <c r="E1349" s="43">
        <v>1952</v>
      </c>
      <c r="F1349" s="43" t="s">
        <v>2131</v>
      </c>
      <c r="G1349" s="56" t="s">
        <v>2099</v>
      </c>
      <c r="H1349" s="43">
        <v>2</v>
      </c>
      <c r="I1349" s="43">
        <v>2</v>
      </c>
      <c r="J1349" s="43" t="s">
        <v>2131</v>
      </c>
      <c r="K1349" s="45">
        <v>1725</v>
      </c>
      <c r="L1349" s="45">
        <v>877.1</v>
      </c>
      <c r="M1349" s="517">
        <f>VLOOKUP(C1349,'Раздел 2'!D1342:Q1524,14,0)</f>
        <v>2127513.6999999997</v>
      </c>
      <c r="N1349" s="45">
        <f t="shared" si="175"/>
        <v>2127472.5699999998</v>
      </c>
      <c r="O1349" s="45">
        <v>0</v>
      </c>
      <c r="P1349" s="425">
        <v>41.13</v>
      </c>
      <c r="Q1349" s="45">
        <v>0</v>
      </c>
      <c r="R1349" s="57">
        <v>45292</v>
      </c>
      <c r="S1349" s="57">
        <v>45657</v>
      </c>
      <c r="U1349" s="143"/>
    </row>
    <row r="1350" spans="1:21" ht="20.3" x14ac:dyDescent="0.35">
      <c r="A1350" s="43">
        <f t="shared" si="176"/>
        <v>46</v>
      </c>
      <c r="B1350" s="47" t="s">
        <v>803</v>
      </c>
      <c r="C1350" s="43">
        <v>40555</v>
      </c>
      <c r="D1350" s="43" t="s">
        <v>1899</v>
      </c>
      <c r="E1350" s="43">
        <v>1951</v>
      </c>
      <c r="F1350" s="43" t="s">
        <v>2131</v>
      </c>
      <c r="G1350" s="56" t="s">
        <v>2099</v>
      </c>
      <c r="H1350" s="43">
        <v>2</v>
      </c>
      <c r="I1350" s="43">
        <v>1</v>
      </c>
      <c r="J1350" s="43" t="s">
        <v>2131</v>
      </c>
      <c r="K1350" s="45">
        <v>994.4</v>
      </c>
      <c r="L1350" s="45">
        <v>501.8</v>
      </c>
      <c r="M1350" s="517">
        <f>VLOOKUP(C1350,'Раздел 2'!D1343:Q1525,14,0)</f>
        <v>915577.12</v>
      </c>
      <c r="N1350" s="45">
        <f t="shared" si="175"/>
        <v>915553.84</v>
      </c>
      <c r="O1350" s="45">
        <v>0</v>
      </c>
      <c r="P1350" s="425">
        <v>23.28</v>
      </c>
      <c r="Q1350" s="45">
        <v>0</v>
      </c>
      <c r="R1350" s="57">
        <v>45292</v>
      </c>
      <c r="S1350" s="57">
        <v>45657</v>
      </c>
      <c r="U1350" s="143"/>
    </row>
    <row r="1351" spans="1:21" ht="20.3" x14ac:dyDescent="0.35">
      <c r="A1351" s="43">
        <f>A1350+1</f>
        <v>47</v>
      </c>
      <c r="B1351" s="47" t="s">
        <v>804</v>
      </c>
      <c r="C1351" s="43">
        <v>40621</v>
      </c>
      <c r="D1351" s="43" t="s">
        <v>1899</v>
      </c>
      <c r="E1351" s="43">
        <v>1952</v>
      </c>
      <c r="F1351" s="43" t="s">
        <v>2131</v>
      </c>
      <c r="G1351" s="56" t="s">
        <v>2099</v>
      </c>
      <c r="H1351" s="43">
        <v>2</v>
      </c>
      <c r="I1351" s="43">
        <v>1</v>
      </c>
      <c r="J1351" s="43" t="s">
        <v>2131</v>
      </c>
      <c r="K1351" s="45">
        <v>1020.1</v>
      </c>
      <c r="L1351" s="45">
        <v>602.5</v>
      </c>
      <c r="M1351" s="517">
        <f>VLOOKUP(C1351,'Раздел 2'!D1344:Q1526,14,0)</f>
        <v>858264.29999999993</v>
      </c>
      <c r="N1351" s="45">
        <f t="shared" si="175"/>
        <v>858245.89999999991</v>
      </c>
      <c r="O1351" s="45">
        <v>0</v>
      </c>
      <c r="P1351" s="425">
        <v>18.399999999999999</v>
      </c>
      <c r="Q1351" s="45">
        <v>0</v>
      </c>
      <c r="R1351" s="57">
        <v>45292</v>
      </c>
      <c r="S1351" s="57">
        <v>45657</v>
      </c>
      <c r="U1351" s="143"/>
    </row>
    <row r="1352" spans="1:21" ht="20.3" x14ac:dyDescent="0.35">
      <c r="A1352" s="43">
        <f t="shared" si="176"/>
        <v>48</v>
      </c>
      <c r="B1352" s="47" t="s">
        <v>805</v>
      </c>
      <c r="C1352" s="43">
        <v>40626</v>
      </c>
      <c r="D1352" s="43" t="s">
        <v>1899</v>
      </c>
      <c r="E1352" s="43">
        <v>1952</v>
      </c>
      <c r="F1352" s="43" t="s">
        <v>2131</v>
      </c>
      <c r="G1352" s="56" t="s">
        <v>2099</v>
      </c>
      <c r="H1352" s="43">
        <v>2</v>
      </c>
      <c r="I1352" s="43">
        <v>2</v>
      </c>
      <c r="J1352" s="43" t="s">
        <v>2131</v>
      </c>
      <c r="K1352" s="45">
        <v>975.7</v>
      </c>
      <c r="L1352" s="45">
        <v>326.5</v>
      </c>
      <c r="M1352" s="517">
        <f>VLOOKUP(C1352,'Раздел 2'!D1345:Q1527,14,0)</f>
        <v>864434.25</v>
      </c>
      <c r="N1352" s="45">
        <f t="shared" si="175"/>
        <v>864401.65</v>
      </c>
      <c r="O1352" s="45">
        <v>0</v>
      </c>
      <c r="P1352" s="425">
        <v>32.6</v>
      </c>
      <c r="Q1352" s="45">
        <v>0</v>
      </c>
      <c r="R1352" s="57">
        <v>45292</v>
      </c>
      <c r="S1352" s="57">
        <v>45657</v>
      </c>
      <c r="U1352" s="143"/>
    </row>
    <row r="1353" spans="1:21" ht="20.3" x14ac:dyDescent="0.35">
      <c r="A1353" s="43">
        <f t="shared" si="176"/>
        <v>49</v>
      </c>
      <c r="B1353" s="44" t="s">
        <v>806</v>
      </c>
      <c r="C1353" s="43">
        <v>40629</v>
      </c>
      <c r="D1353" s="43" t="s">
        <v>1899</v>
      </c>
      <c r="E1353" s="43">
        <v>1952</v>
      </c>
      <c r="F1353" s="43" t="s">
        <v>2131</v>
      </c>
      <c r="G1353" s="56" t="s">
        <v>2099</v>
      </c>
      <c r="H1353" s="43">
        <v>3</v>
      </c>
      <c r="I1353" s="43">
        <v>2</v>
      </c>
      <c r="J1353" s="43" t="s">
        <v>2131</v>
      </c>
      <c r="K1353" s="45">
        <v>1366.4</v>
      </c>
      <c r="L1353" s="45">
        <v>661.7</v>
      </c>
      <c r="M1353" s="517">
        <f>VLOOKUP(C1353,'Раздел 2'!D1346:Q1528,14,0)</f>
        <v>1455869.0399999998</v>
      </c>
      <c r="N1353" s="45">
        <f t="shared" si="175"/>
        <v>1455835.8499999999</v>
      </c>
      <c r="O1353" s="45">
        <v>0</v>
      </c>
      <c r="P1353" s="425">
        <v>33.19</v>
      </c>
      <c r="Q1353" s="45">
        <v>0</v>
      </c>
      <c r="R1353" s="57">
        <v>45292</v>
      </c>
      <c r="S1353" s="57">
        <v>45657</v>
      </c>
      <c r="U1353" s="143"/>
    </row>
    <row r="1354" spans="1:21" ht="20.3" x14ac:dyDescent="0.35">
      <c r="A1354" s="43">
        <f t="shared" si="176"/>
        <v>50</v>
      </c>
      <c r="B1354" s="44" t="s">
        <v>807</v>
      </c>
      <c r="C1354" s="43">
        <v>40613</v>
      </c>
      <c r="D1354" s="43" t="s">
        <v>1899</v>
      </c>
      <c r="E1354" s="43">
        <v>1952</v>
      </c>
      <c r="F1354" s="43" t="s">
        <v>2131</v>
      </c>
      <c r="G1354" s="56" t="s">
        <v>2098</v>
      </c>
      <c r="H1354" s="43">
        <v>3</v>
      </c>
      <c r="I1354" s="43">
        <v>1</v>
      </c>
      <c r="J1354" s="43" t="s">
        <v>2131</v>
      </c>
      <c r="K1354" s="45">
        <v>871.6</v>
      </c>
      <c r="L1354" s="45">
        <v>533.70000000000005</v>
      </c>
      <c r="M1354" s="517">
        <f>VLOOKUP(C1354,'Раздел 2'!D1347:Q1529,14,0)</f>
        <v>755068.71</v>
      </c>
      <c r="N1354" s="45">
        <f t="shared" si="175"/>
        <v>755043.95</v>
      </c>
      <c r="O1354" s="45">
        <v>0</v>
      </c>
      <c r="P1354" s="425">
        <v>24.76</v>
      </c>
      <c r="Q1354" s="45">
        <v>0</v>
      </c>
      <c r="R1354" s="57">
        <v>45292</v>
      </c>
      <c r="S1354" s="57">
        <v>45657</v>
      </c>
      <c r="U1354" s="143"/>
    </row>
    <row r="1355" spans="1:21" ht="20.3" x14ac:dyDescent="0.35">
      <c r="A1355" s="43">
        <f t="shared" si="176"/>
        <v>51</v>
      </c>
      <c r="B1355" s="44" t="s">
        <v>808</v>
      </c>
      <c r="C1355" s="43">
        <v>40633</v>
      </c>
      <c r="D1355" s="43" t="s">
        <v>1899</v>
      </c>
      <c r="E1355" s="43">
        <v>1952</v>
      </c>
      <c r="F1355" s="43" t="s">
        <v>2131</v>
      </c>
      <c r="G1355" s="56" t="s">
        <v>2099</v>
      </c>
      <c r="H1355" s="43">
        <v>2</v>
      </c>
      <c r="I1355" s="43">
        <v>1</v>
      </c>
      <c r="J1355" s="43" t="s">
        <v>2131</v>
      </c>
      <c r="K1355" s="45">
        <v>1482.9</v>
      </c>
      <c r="L1355" s="45">
        <v>1066.0999999999999</v>
      </c>
      <c r="M1355" s="517">
        <f>VLOOKUP(C1355,'Раздел 2'!D1348:Q1530,14,0)</f>
        <v>882617.64999999991</v>
      </c>
      <c r="N1355" s="45">
        <f t="shared" si="175"/>
        <v>882599.35999999987</v>
      </c>
      <c r="O1355" s="45">
        <v>0</v>
      </c>
      <c r="P1355" s="425">
        <v>18.29</v>
      </c>
      <c r="Q1355" s="45">
        <v>0</v>
      </c>
      <c r="R1355" s="57">
        <v>45292</v>
      </c>
      <c r="S1355" s="57">
        <v>45657</v>
      </c>
      <c r="U1355" s="143"/>
    </row>
    <row r="1356" spans="1:21" ht="20.3" x14ac:dyDescent="0.35">
      <c r="A1356" s="43">
        <f t="shared" si="176"/>
        <v>52</v>
      </c>
      <c r="B1356" s="47" t="s">
        <v>809</v>
      </c>
      <c r="C1356" s="43">
        <v>40638</v>
      </c>
      <c r="D1356" s="43" t="s">
        <v>1899</v>
      </c>
      <c r="E1356" s="43">
        <v>1952</v>
      </c>
      <c r="F1356" s="43" t="s">
        <v>2131</v>
      </c>
      <c r="G1356" s="56" t="s">
        <v>2099</v>
      </c>
      <c r="H1356" s="43">
        <v>2</v>
      </c>
      <c r="I1356" s="43">
        <v>2</v>
      </c>
      <c r="J1356" s="43" t="s">
        <v>2131</v>
      </c>
      <c r="K1356" s="45">
        <v>930.6</v>
      </c>
      <c r="L1356" s="45">
        <v>515.1</v>
      </c>
      <c r="M1356" s="517">
        <f>VLOOKUP(C1356,'Раздел 2'!D1349:Q1531,14,0)</f>
        <v>234851.84</v>
      </c>
      <c r="N1356" s="45">
        <f t="shared" si="175"/>
        <v>234833.41</v>
      </c>
      <c r="O1356" s="45">
        <v>0</v>
      </c>
      <c r="P1356" s="425">
        <v>18.43</v>
      </c>
      <c r="Q1356" s="45">
        <v>0</v>
      </c>
      <c r="R1356" s="57">
        <v>45292</v>
      </c>
      <c r="S1356" s="57">
        <v>45657</v>
      </c>
      <c r="U1356" s="143"/>
    </row>
    <row r="1357" spans="1:21" ht="20.3" x14ac:dyDescent="0.35">
      <c r="A1357" s="43">
        <f t="shared" si="176"/>
        <v>53</v>
      </c>
      <c r="B1357" s="47" t="s">
        <v>810</v>
      </c>
      <c r="C1357" s="43">
        <v>40639</v>
      </c>
      <c r="D1357" s="43" t="s">
        <v>1899</v>
      </c>
      <c r="E1357" s="43">
        <v>1952</v>
      </c>
      <c r="F1357" s="43" t="s">
        <v>2131</v>
      </c>
      <c r="G1357" s="56" t="s">
        <v>2099</v>
      </c>
      <c r="H1357" s="43">
        <v>2</v>
      </c>
      <c r="I1357" s="43">
        <v>2</v>
      </c>
      <c r="J1357" s="43" t="s">
        <v>2131</v>
      </c>
      <c r="K1357" s="45">
        <v>1194.0999999999999</v>
      </c>
      <c r="L1357" s="45">
        <v>559.29999999999995</v>
      </c>
      <c r="M1357" s="517">
        <f>VLOOKUP(C1357,'Раздел 2'!D1350:Q1532,14,0)</f>
        <v>1801997.08</v>
      </c>
      <c r="N1357" s="45">
        <f t="shared" si="175"/>
        <v>1801968.4300000002</v>
      </c>
      <c r="O1357" s="45">
        <v>0</v>
      </c>
      <c r="P1357" s="425">
        <v>28.65</v>
      </c>
      <c r="Q1357" s="45">
        <v>0</v>
      </c>
      <c r="R1357" s="57">
        <v>45292</v>
      </c>
      <c r="S1357" s="57">
        <v>45657</v>
      </c>
      <c r="U1357" s="143"/>
    </row>
    <row r="1358" spans="1:21" ht="20.3" x14ac:dyDescent="0.35">
      <c r="A1358" s="43">
        <f t="shared" si="176"/>
        <v>54</v>
      </c>
      <c r="B1358" s="47" t="s">
        <v>811</v>
      </c>
      <c r="C1358" s="43">
        <v>40648</v>
      </c>
      <c r="D1358" s="43" t="s">
        <v>1899</v>
      </c>
      <c r="E1358" s="43">
        <v>1952</v>
      </c>
      <c r="F1358" s="43" t="s">
        <v>2131</v>
      </c>
      <c r="G1358" s="56" t="s">
        <v>2099</v>
      </c>
      <c r="H1358" s="43">
        <v>2</v>
      </c>
      <c r="I1358" s="43">
        <v>1</v>
      </c>
      <c r="J1358" s="43" t="s">
        <v>2131</v>
      </c>
      <c r="K1358" s="45">
        <v>764.4</v>
      </c>
      <c r="L1358" s="45">
        <v>349.6</v>
      </c>
      <c r="M1358" s="517">
        <f>VLOOKUP(C1358,'Раздел 2'!D1351:Q1533,14,0)</f>
        <v>867835.52</v>
      </c>
      <c r="N1358" s="45">
        <f t="shared" si="175"/>
        <v>867817.15</v>
      </c>
      <c r="O1358" s="45">
        <v>0</v>
      </c>
      <c r="P1358" s="425">
        <v>18.37</v>
      </c>
      <c r="Q1358" s="45">
        <v>0</v>
      </c>
      <c r="R1358" s="57">
        <v>45292</v>
      </c>
      <c r="S1358" s="57">
        <v>45657</v>
      </c>
      <c r="U1358" s="143"/>
    </row>
    <row r="1359" spans="1:21" ht="20.3" x14ac:dyDescent="0.35">
      <c r="A1359" s="43">
        <f t="shared" si="176"/>
        <v>55</v>
      </c>
      <c r="B1359" s="44" t="s">
        <v>812</v>
      </c>
      <c r="C1359" s="43">
        <v>40616</v>
      </c>
      <c r="D1359" s="43" t="s">
        <v>1899</v>
      </c>
      <c r="E1359" s="43">
        <v>1952</v>
      </c>
      <c r="F1359" s="43" t="s">
        <v>2131</v>
      </c>
      <c r="G1359" s="56" t="s">
        <v>2098</v>
      </c>
      <c r="H1359" s="43">
        <v>3</v>
      </c>
      <c r="I1359" s="43">
        <v>3</v>
      </c>
      <c r="J1359" s="43" t="s">
        <v>2131</v>
      </c>
      <c r="K1359" s="45">
        <v>2434.5</v>
      </c>
      <c r="L1359" s="45">
        <v>1181.2</v>
      </c>
      <c r="M1359" s="517">
        <f>VLOOKUP(C1359,'Раздел 2'!D1352:Q1534,14,0)</f>
        <v>5416755.4699999997</v>
      </c>
      <c r="N1359" s="45">
        <f t="shared" si="175"/>
        <v>5416661.7199999997</v>
      </c>
      <c r="O1359" s="45">
        <v>0</v>
      </c>
      <c r="P1359" s="425">
        <v>93.75</v>
      </c>
      <c r="Q1359" s="45">
        <v>0</v>
      </c>
      <c r="R1359" s="57">
        <v>45292</v>
      </c>
      <c r="S1359" s="57">
        <v>45657</v>
      </c>
      <c r="U1359" s="143"/>
    </row>
    <row r="1360" spans="1:21" ht="20.3" x14ac:dyDescent="0.35">
      <c r="A1360" s="43">
        <f t="shared" si="176"/>
        <v>56</v>
      </c>
      <c r="B1360" s="44" t="s">
        <v>813</v>
      </c>
      <c r="C1360" s="43">
        <v>40619</v>
      </c>
      <c r="D1360" s="43" t="s">
        <v>1899</v>
      </c>
      <c r="E1360" s="43">
        <v>1952</v>
      </c>
      <c r="F1360" s="43" t="s">
        <v>2131</v>
      </c>
      <c r="G1360" s="56" t="s">
        <v>2099</v>
      </c>
      <c r="H1360" s="43">
        <v>2</v>
      </c>
      <c r="I1360" s="43">
        <v>2</v>
      </c>
      <c r="J1360" s="43" t="s">
        <v>2131</v>
      </c>
      <c r="K1360" s="45">
        <v>1318.4</v>
      </c>
      <c r="L1360" s="45">
        <v>609.20000000000005</v>
      </c>
      <c r="M1360" s="517">
        <f>VLOOKUP(C1360,'Раздел 2'!D1353:Q1535,14,0)</f>
        <v>1408568.6600000001</v>
      </c>
      <c r="N1360" s="45">
        <f t="shared" si="175"/>
        <v>1408537.08</v>
      </c>
      <c r="O1360" s="45">
        <v>0</v>
      </c>
      <c r="P1360" s="425">
        <v>31.58</v>
      </c>
      <c r="Q1360" s="45">
        <v>0</v>
      </c>
      <c r="R1360" s="57">
        <v>45292</v>
      </c>
      <c r="S1360" s="57">
        <v>45657</v>
      </c>
      <c r="U1360" s="143"/>
    </row>
    <row r="1361" spans="1:21" ht="20.3" x14ac:dyDescent="0.35">
      <c r="A1361" s="43">
        <f t="shared" si="176"/>
        <v>57</v>
      </c>
      <c r="B1361" s="44" t="s">
        <v>814</v>
      </c>
      <c r="C1361" s="43">
        <v>40660</v>
      </c>
      <c r="D1361" s="43" t="s">
        <v>1899</v>
      </c>
      <c r="E1361" s="43">
        <v>1950</v>
      </c>
      <c r="F1361" s="43" t="s">
        <v>2131</v>
      </c>
      <c r="G1361" s="56" t="s">
        <v>2099</v>
      </c>
      <c r="H1361" s="43">
        <v>2</v>
      </c>
      <c r="I1361" s="43">
        <v>1</v>
      </c>
      <c r="J1361" s="43" t="s">
        <v>2131</v>
      </c>
      <c r="K1361" s="45">
        <v>1528.97</v>
      </c>
      <c r="L1361" s="45">
        <v>524.1</v>
      </c>
      <c r="M1361" s="517">
        <f>VLOOKUP(C1361,'Раздел 2'!D1354:Q1536,14,0)</f>
        <v>889642.88</v>
      </c>
      <c r="N1361" s="45">
        <f t="shared" si="175"/>
        <v>889615.87</v>
      </c>
      <c r="O1361" s="45">
        <v>0</v>
      </c>
      <c r="P1361" s="425">
        <v>27.01</v>
      </c>
      <c r="Q1361" s="45">
        <v>0</v>
      </c>
      <c r="R1361" s="57">
        <v>45292</v>
      </c>
      <c r="S1361" s="57">
        <v>45657</v>
      </c>
      <c r="U1361" s="143"/>
    </row>
    <row r="1362" spans="1:21" ht="20.3" x14ac:dyDescent="0.35">
      <c r="A1362" s="43">
        <f>A1361+1</f>
        <v>58</v>
      </c>
      <c r="B1362" s="47" t="s">
        <v>1539</v>
      </c>
      <c r="C1362" s="43">
        <v>40329</v>
      </c>
      <c r="D1362" s="43" t="s">
        <v>1899</v>
      </c>
      <c r="E1362" s="43">
        <v>1951</v>
      </c>
      <c r="F1362" s="43" t="s">
        <v>2131</v>
      </c>
      <c r="G1362" s="56" t="s">
        <v>2099</v>
      </c>
      <c r="H1362" s="43">
        <v>2</v>
      </c>
      <c r="I1362" s="43">
        <v>1</v>
      </c>
      <c r="J1362" s="43" t="s">
        <v>2131</v>
      </c>
      <c r="K1362" s="45">
        <v>859.4</v>
      </c>
      <c r="L1362" s="45">
        <v>409.4</v>
      </c>
      <c r="M1362" s="517">
        <f>VLOOKUP(C1362,'Раздел 2'!D1355:Q1537,14,0)</f>
        <v>1153101.82</v>
      </c>
      <c r="N1362" s="45">
        <f t="shared" si="175"/>
        <v>1153101.82</v>
      </c>
      <c r="O1362" s="45">
        <v>0</v>
      </c>
      <c r="P1362" s="425">
        <v>0</v>
      </c>
      <c r="Q1362" s="45">
        <v>0</v>
      </c>
      <c r="R1362" s="57">
        <v>45292</v>
      </c>
      <c r="S1362" s="57">
        <v>45657</v>
      </c>
      <c r="U1362" s="143"/>
    </row>
    <row r="1363" spans="1:21" ht="20.3" x14ac:dyDescent="0.35">
      <c r="A1363" s="43">
        <f t="shared" si="176"/>
        <v>59</v>
      </c>
      <c r="B1363" s="44" t="s">
        <v>1540</v>
      </c>
      <c r="C1363" s="43">
        <v>46150</v>
      </c>
      <c r="D1363" s="43" t="s">
        <v>1899</v>
      </c>
      <c r="E1363" s="43">
        <v>1952</v>
      </c>
      <c r="F1363" s="43" t="s">
        <v>2131</v>
      </c>
      <c r="G1363" s="56" t="s">
        <v>2100</v>
      </c>
      <c r="H1363" s="43">
        <v>2</v>
      </c>
      <c r="I1363" s="43">
        <v>1</v>
      </c>
      <c r="J1363" s="43" t="s">
        <v>2131</v>
      </c>
      <c r="K1363" s="45">
        <v>458.8</v>
      </c>
      <c r="L1363" s="45">
        <v>400</v>
      </c>
      <c r="M1363" s="517">
        <f>VLOOKUP(C1363,'Раздел 2'!D1356:Q1538,14,0)</f>
        <v>871100.29</v>
      </c>
      <c r="N1363" s="45">
        <f t="shared" si="175"/>
        <v>871082.07000000007</v>
      </c>
      <c r="O1363" s="45">
        <v>0</v>
      </c>
      <c r="P1363" s="425">
        <v>18.22</v>
      </c>
      <c r="Q1363" s="45">
        <v>0</v>
      </c>
      <c r="R1363" s="57">
        <v>45292</v>
      </c>
      <c r="S1363" s="57">
        <v>45657</v>
      </c>
      <c r="U1363" s="143"/>
    </row>
    <row r="1364" spans="1:21" ht="20.3" x14ac:dyDescent="0.35">
      <c r="A1364" s="43">
        <f t="shared" si="176"/>
        <v>60</v>
      </c>
      <c r="B1364" s="44" t="s">
        <v>65</v>
      </c>
      <c r="C1364" s="43">
        <v>40737</v>
      </c>
      <c r="D1364" s="43" t="s">
        <v>1899</v>
      </c>
      <c r="E1364" s="43">
        <v>1957</v>
      </c>
      <c r="F1364" s="43" t="s">
        <v>2131</v>
      </c>
      <c r="G1364" s="56" t="s">
        <v>2098</v>
      </c>
      <c r="H1364" s="43">
        <v>4</v>
      </c>
      <c r="I1364" s="43">
        <v>3</v>
      </c>
      <c r="J1364" s="43" t="s">
        <v>2131</v>
      </c>
      <c r="K1364" s="45">
        <v>5181.2</v>
      </c>
      <c r="L1364" s="45">
        <v>2969.2</v>
      </c>
      <c r="M1364" s="517">
        <f>VLOOKUP(C1364,'Раздел 2'!D1357:Q1539,14,0)</f>
        <v>3305280.9099999997</v>
      </c>
      <c r="N1364" s="45">
        <f t="shared" si="175"/>
        <v>3305225.5399999996</v>
      </c>
      <c r="O1364" s="45">
        <v>0</v>
      </c>
      <c r="P1364" s="425">
        <v>55.37</v>
      </c>
      <c r="Q1364" s="45">
        <v>0</v>
      </c>
      <c r="R1364" s="57">
        <v>45292</v>
      </c>
      <c r="S1364" s="57">
        <v>45657</v>
      </c>
      <c r="U1364" s="143"/>
    </row>
    <row r="1365" spans="1:21" ht="20.3" x14ac:dyDescent="0.35">
      <c r="A1365" s="43">
        <f>A1364+1</f>
        <v>61</v>
      </c>
      <c r="B1365" s="44" t="s">
        <v>1885</v>
      </c>
      <c r="C1365" s="43">
        <v>40986</v>
      </c>
      <c r="D1365" s="43" t="s">
        <v>1899</v>
      </c>
      <c r="E1365" s="43">
        <v>1990</v>
      </c>
      <c r="F1365" s="43" t="s">
        <v>2131</v>
      </c>
      <c r="G1365" s="56" t="s">
        <v>2098</v>
      </c>
      <c r="H1365" s="43">
        <v>3</v>
      </c>
      <c r="I1365" s="43">
        <v>2</v>
      </c>
      <c r="J1365" s="43" t="s">
        <v>2131</v>
      </c>
      <c r="K1365" s="45">
        <v>1300.2</v>
      </c>
      <c r="L1365" s="45">
        <v>559</v>
      </c>
      <c r="M1365" s="517">
        <f>VLOOKUP(C1365,'Раздел 2'!D1358:Q1542,14,0)</f>
        <v>2041103.39</v>
      </c>
      <c r="N1365" s="45">
        <f t="shared" si="175"/>
        <v>2041103.39</v>
      </c>
      <c r="O1365" s="45">
        <v>0</v>
      </c>
      <c r="P1365" s="425">
        <v>0</v>
      </c>
      <c r="Q1365" s="45">
        <v>0</v>
      </c>
      <c r="R1365" s="57">
        <v>45292</v>
      </c>
      <c r="S1365" s="57">
        <v>45657</v>
      </c>
      <c r="U1365" s="143"/>
    </row>
    <row r="1366" spans="1:21" ht="20.3" x14ac:dyDescent="0.35">
      <c r="A1366" s="43">
        <f t="shared" si="176"/>
        <v>62</v>
      </c>
      <c r="B1366" s="46" t="s">
        <v>1653</v>
      </c>
      <c r="C1366" s="43">
        <v>39635</v>
      </c>
      <c r="D1366" s="43" t="s">
        <v>1900</v>
      </c>
      <c r="E1366" s="43">
        <v>1985</v>
      </c>
      <c r="F1366" s="43" t="s">
        <v>2131</v>
      </c>
      <c r="G1366" s="56" t="s">
        <v>2097</v>
      </c>
      <c r="H1366" s="43">
        <v>9</v>
      </c>
      <c r="I1366" s="43">
        <v>14</v>
      </c>
      <c r="J1366" s="43">
        <v>1</v>
      </c>
      <c r="K1366" s="45">
        <v>19510.900000000001</v>
      </c>
      <c r="L1366" s="45" t="s">
        <v>2131</v>
      </c>
      <c r="M1366" s="517">
        <f>VLOOKUP(C1366,'Раздел 2'!D1359:Q1543,14,0)</f>
        <v>2001289</v>
      </c>
      <c r="N1366" s="45">
        <f t="shared" si="175"/>
        <v>2001289</v>
      </c>
      <c r="O1366" s="45">
        <v>0</v>
      </c>
      <c r="P1366" s="425">
        <v>0</v>
      </c>
      <c r="Q1366" s="45">
        <v>0</v>
      </c>
      <c r="R1366" s="57">
        <v>45292</v>
      </c>
      <c r="S1366" s="57">
        <v>45657</v>
      </c>
      <c r="U1366" s="143"/>
    </row>
    <row r="1367" spans="1:21" ht="20.3" x14ac:dyDescent="0.35">
      <c r="A1367" s="43">
        <f t="shared" si="176"/>
        <v>63</v>
      </c>
      <c r="B1367" s="47" t="s">
        <v>2285</v>
      </c>
      <c r="C1367" s="43">
        <v>39461</v>
      </c>
      <c r="D1367" s="43" t="s">
        <v>1899</v>
      </c>
      <c r="E1367" s="43">
        <v>1965</v>
      </c>
      <c r="F1367" s="43" t="s">
        <v>2131</v>
      </c>
      <c r="G1367" s="56" t="s">
        <v>2097</v>
      </c>
      <c r="H1367" s="43">
        <v>5</v>
      </c>
      <c r="I1367" s="43">
        <v>5</v>
      </c>
      <c r="J1367" s="43" t="s">
        <v>2131</v>
      </c>
      <c r="K1367" s="45">
        <v>6950</v>
      </c>
      <c r="L1367" s="45">
        <v>4431.1000000000004</v>
      </c>
      <c r="M1367" s="517">
        <f>VLOOKUP(C1367,'Раздел 2'!D1360:Q1544,14,0)</f>
        <v>9951752.9700000007</v>
      </c>
      <c r="N1367" s="45">
        <f t="shared" si="175"/>
        <v>9951584.9700000007</v>
      </c>
      <c r="O1367" s="45">
        <v>0</v>
      </c>
      <c r="P1367" s="425">
        <v>168</v>
      </c>
      <c r="Q1367" s="45">
        <v>0</v>
      </c>
      <c r="R1367" s="57">
        <v>45292</v>
      </c>
      <c r="S1367" s="57">
        <v>45657</v>
      </c>
      <c r="U1367" s="143"/>
    </row>
    <row r="1368" spans="1:21" ht="20.3" x14ac:dyDescent="0.35">
      <c r="A1368" s="43">
        <f t="shared" si="176"/>
        <v>64</v>
      </c>
      <c r="B1368" s="47" t="s">
        <v>2286</v>
      </c>
      <c r="C1368" s="43">
        <v>39575</v>
      </c>
      <c r="D1368" s="43" t="s">
        <v>1899</v>
      </c>
      <c r="E1368" s="43">
        <v>1973</v>
      </c>
      <c r="F1368" s="43" t="s">
        <v>2131</v>
      </c>
      <c r="G1368" s="56" t="s">
        <v>2097</v>
      </c>
      <c r="H1368" s="43">
        <v>5</v>
      </c>
      <c r="I1368" s="43">
        <v>2</v>
      </c>
      <c r="J1368" s="43" t="s">
        <v>2131</v>
      </c>
      <c r="K1368" s="45">
        <v>2395.6</v>
      </c>
      <c r="L1368" s="45">
        <v>1474.7</v>
      </c>
      <c r="M1368" s="517">
        <f>VLOOKUP(C1368,'Раздел 2'!D1361:Q1545,14,0)</f>
        <v>2058642</v>
      </c>
      <c r="N1368" s="45">
        <f t="shared" si="175"/>
        <v>2058642</v>
      </c>
      <c r="O1368" s="45">
        <v>0</v>
      </c>
      <c r="P1368" s="425">
        <v>0</v>
      </c>
      <c r="Q1368" s="45">
        <v>0</v>
      </c>
      <c r="R1368" s="57">
        <v>45292</v>
      </c>
      <c r="S1368" s="57">
        <v>45657</v>
      </c>
      <c r="U1368" s="143"/>
    </row>
    <row r="1369" spans="1:21" ht="20.3" x14ac:dyDescent="0.35">
      <c r="A1369" s="43">
        <f t="shared" si="176"/>
        <v>65</v>
      </c>
      <c r="B1369" s="47" t="s">
        <v>2287</v>
      </c>
      <c r="C1369" s="43">
        <v>40849</v>
      </c>
      <c r="D1369" s="43" t="s">
        <v>1899</v>
      </c>
      <c r="E1369" s="43">
        <v>1962</v>
      </c>
      <c r="F1369" s="43" t="s">
        <v>2131</v>
      </c>
      <c r="G1369" s="56" t="s">
        <v>2097</v>
      </c>
      <c r="H1369" s="43">
        <v>5</v>
      </c>
      <c r="I1369" s="43">
        <v>4</v>
      </c>
      <c r="J1369" s="43" t="s">
        <v>2131</v>
      </c>
      <c r="K1369" s="45">
        <v>5244.58</v>
      </c>
      <c r="L1369" s="45">
        <v>3508</v>
      </c>
      <c r="M1369" s="517">
        <f>VLOOKUP(C1369,'Раздел 2'!D1362:Q1546,14,0)</f>
        <v>5751253.3199999994</v>
      </c>
      <c r="N1369" s="45">
        <f t="shared" si="175"/>
        <v>5751173.9899999993</v>
      </c>
      <c r="O1369" s="45">
        <v>0</v>
      </c>
      <c r="P1369" s="425">
        <v>79.33</v>
      </c>
      <c r="Q1369" s="45">
        <v>0</v>
      </c>
      <c r="R1369" s="57">
        <v>45292</v>
      </c>
      <c r="S1369" s="57">
        <v>45657</v>
      </c>
      <c r="U1369" s="143"/>
    </row>
    <row r="1370" spans="1:21" ht="20.3" x14ac:dyDescent="0.35">
      <c r="A1370" s="43">
        <f t="shared" ref="A1370:A1418" si="177">A1369+1</f>
        <v>66</v>
      </c>
      <c r="B1370" s="47" t="s">
        <v>2288</v>
      </c>
      <c r="C1370" s="43">
        <v>39459</v>
      </c>
      <c r="D1370" s="43" t="s">
        <v>1899</v>
      </c>
      <c r="E1370" s="43">
        <v>1964</v>
      </c>
      <c r="F1370" s="43" t="s">
        <v>2131</v>
      </c>
      <c r="G1370" s="56" t="s">
        <v>2097</v>
      </c>
      <c r="H1370" s="43">
        <v>5</v>
      </c>
      <c r="I1370" s="43">
        <v>5</v>
      </c>
      <c r="J1370" s="43" t="s">
        <v>2131</v>
      </c>
      <c r="K1370" s="45">
        <v>6867.1</v>
      </c>
      <c r="L1370" s="45">
        <v>4433.3999999999996</v>
      </c>
      <c r="M1370" s="517">
        <f>VLOOKUP(C1370,'Раздел 2'!D1363:Q1547,14,0)</f>
        <v>2068219.49</v>
      </c>
      <c r="N1370" s="45">
        <f t="shared" ref="N1370:N1433" si="178">M1370-P1370</f>
        <v>2067994.51</v>
      </c>
      <c r="O1370" s="45">
        <v>0</v>
      </c>
      <c r="P1370" s="425">
        <v>224.98</v>
      </c>
      <c r="Q1370" s="45">
        <v>0</v>
      </c>
      <c r="R1370" s="57">
        <v>45292</v>
      </c>
      <c r="S1370" s="57">
        <v>45657</v>
      </c>
      <c r="U1370" s="143"/>
    </row>
    <row r="1371" spans="1:21" ht="20.3" x14ac:dyDescent="0.35">
      <c r="A1371" s="43">
        <f t="shared" si="177"/>
        <v>67</v>
      </c>
      <c r="B1371" s="47" t="s">
        <v>2289</v>
      </c>
      <c r="C1371" s="43">
        <v>39375</v>
      </c>
      <c r="D1371" s="43" t="s">
        <v>1899</v>
      </c>
      <c r="E1371" s="43">
        <v>1962</v>
      </c>
      <c r="F1371" s="43" t="s">
        <v>2131</v>
      </c>
      <c r="G1371" s="56" t="s">
        <v>2097</v>
      </c>
      <c r="H1371" s="43">
        <v>5</v>
      </c>
      <c r="I1371" s="43">
        <v>5</v>
      </c>
      <c r="J1371" s="43" t="s">
        <v>2131</v>
      </c>
      <c r="K1371" s="45">
        <v>6900.5</v>
      </c>
      <c r="L1371" s="45">
        <v>4460.2</v>
      </c>
      <c r="M1371" s="517">
        <f>VLOOKUP(C1371,'Раздел 2'!D1364:Q1548,14,0)</f>
        <v>7689497.9800000004</v>
      </c>
      <c r="N1371" s="45">
        <f t="shared" si="178"/>
        <v>7689331.3300000001</v>
      </c>
      <c r="O1371" s="45">
        <v>0</v>
      </c>
      <c r="P1371" s="425">
        <v>166.65</v>
      </c>
      <c r="Q1371" s="45">
        <v>0</v>
      </c>
      <c r="R1371" s="57">
        <v>45292</v>
      </c>
      <c r="S1371" s="57">
        <v>45657</v>
      </c>
      <c r="U1371" s="143"/>
    </row>
    <row r="1372" spans="1:21" ht="20.3" x14ac:dyDescent="0.35">
      <c r="A1372" s="43">
        <f t="shared" si="177"/>
        <v>68</v>
      </c>
      <c r="B1372" s="47" t="s">
        <v>2290</v>
      </c>
      <c r="C1372" s="43">
        <v>39376</v>
      </c>
      <c r="D1372" s="43" t="s">
        <v>1899</v>
      </c>
      <c r="E1372" s="43">
        <v>1962</v>
      </c>
      <c r="F1372" s="43" t="s">
        <v>2131</v>
      </c>
      <c r="G1372" s="56" t="s">
        <v>2097</v>
      </c>
      <c r="H1372" s="43">
        <v>5</v>
      </c>
      <c r="I1372" s="43">
        <v>3</v>
      </c>
      <c r="J1372" s="43" t="s">
        <v>2131</v>
      </c>
      <c r="K1372" s="45">
        <v>4040.3</v>
      </c>
      <c r="L1372" s="45">
        <v>2571.5</v>
      </c>
      <c r="M1372" s="517">
        <f>VLOOKUP(C1372,'Раздел 2'!D1365:Q1549,14,0)</f>
        <v>3597976.19</v>
      </c>
      <c r="N1372" s="45">
        <f t="shared" si="178"/>
        <v>3597857.25</v>
      </c>
      <c r="O1372" s="45">
        <v>0</v>
      </c>
      <c r="P1372" s="425">
        <v>118.94</v>
      </c>
      <c r="Q1372" s="45">
        <v>0</v>
      </c>
      <c r="R1372" s="57">
        <v>45292</v>
      </c>
      <c r="S1372" s="57">
        <v>45657</v>
      </c>
      <c r="U1372" s="143"/>
    </row>
    <row r="1373" spans="1:21" ht="20.3" x14ac:dyDescent="0.35">
      <c r="A1373" s="43">
        <f t="shared" si="177"/>
        <v>69</v>
      </c>
      <c r="B1373" s="47" t="s">
        <v>2291</v>
      </c>
      <c r="C1373" s="43">
        <v>39377</v>
      </c>
      <c r="D1373" s="43" t="s">
        <v>1899</v>
      </c>
      <c r="E1373" s="43">
        <v>1962</v>
      </c>
      <c r="F1373" s="43" t="s">
        <v>2131</v>
      </c>
      <c r="G1373" s="56" t="s">
        <v>2097</v>
      </c>
      <c r="H1373" s="43">
        <v>5</v>
      </c>
      <c r="I1373" s="43">
        <v>4</v>
      </c>
      <c r="J1373" s="43" t="s">
        <v>2131</v>
      </c>
      <c r="K1373" s="45">
        <v>5548.62</v>
      </c>
      <c r="L1373" s="45">
        <v>3574.6</v>
      </c>
      <c r="M1373" s="517">
        <f>VLOOKUP(C1373,'Раздел 2'!D1366:Q1550,14,0)</f>
        <v>3923443.23</v>
      </c>
      <c r="N1373" s="45">
        <f t="shared" si="178"/>
        <v>3923321.86</v>
      </c>
      <c r="O1373" s="45">
        <v>0</v>
      </c>
      <c r="P1373" s="425">
        <v>121.37</v>
      </c>
      <c r="Q1373" s="45">
        <v>0</v>
      </c>
      <c r="R1373" s="57">
        <v>45292</v>
      </c>
      <c r="S1373" s="57">
        <v>45657</v>
      </c>
      <c r="U1373" s="143"/>
    </row>
    <row r="1374" spans="1:21" ht="20.3" x14ac:dyDescent="0.35">
      <c r="A1374" s="43">
        <f t="shared" si="177"/>
        <v>70</v>
      </c>
      <c r="B1374" s="47" t="s">
        <v>2292</v>
      </c>
      <c r="C1374" s="43">
        <v>45289</v>
      </c>
      <c r="D1374" s="43" t="s">
        <v>1899</v>
      </c>
      <c r="E1374" s="43">
        <v>1964</v>
      </c>
      <c r="F1374" s="43" t="s">
        <v>2131</v>
      </c>
      <c r="G1374" s="56" t="s">
        <v>2097</v>
      </c>
      <c r="H1374" s="43">
        <v>5</v>
      </c>
      <c r="I1374" s="43">
        <v>6</v>
      </c>
      <c r="J1374" s="43" t="s">
        <v>2131</v>
      </c>
      <c r="K1374" s="45">
        <v>9826</v>
      </c>
      <c r="L1374" s="45">
        <v>6413.9</v>
      </c>
      <c r="M1374" s="517">
        <f>VLOOKUP(C1374,'Раздел 2'!D1367:Q1551,14,0)</f>
        <v>9493997.0099999998</v>
      </c>
      <c r="N1374" s="45">
        <f t="shared" si="178"/>
        <v>9493738.6199999992</v>
      </c>
      <c r="O1374" s="45">
        <v>0</v>
      </c>
      <c r="P1374" s="425">
        <v>258.39</v>
      </c>
      <c r="Q1374" s="45">
        <v>0</v>
      </c>
      <c r="R1374" s="57">
        <v>45292</v>
      </c>
      <c r="S1374" s="57">
        <v>45657</v>
      </c>
      <c r="U1374" s="143"/>
    </row>
    <row r="1375" spans="1:21" ht="20.3" x14ac:dyDescent="0.35">
      <c r="A1375" s="43">
        <f t="shared" si="177"/>
        <v>71</v>
      </c>
      <c r="B1375" s="47" t="s">
        <v>2293</v>
      </c>
      <c r="C1375" s="43">
        <v>39449</v>
      </c>
      <c r="D1375" s="43" t="s">
        <v>1899</v>
      </c>
      <c r="E1375" s="43">
        <v>1964</v>
      </c>
      <c r="F1375" s="43" t="s">
        <v>2131</v>
      </c>
      <c r="G1375" s="56" t="s">
        <v>2097</v>
      </c>
      <c r="H1375" s="43">
        <v>5</v>
      </c>
      <c r="I1375" s="43">
        <v>5</v>
      </c>
      <c r="J1375" s="43" t="s">
        <v>2131</v>
      </c>
      <c r="K1375" s="45">
        <v>5310.6</v>
      </c>
      <c r="L1375" s="45">
        <v>3317</v>
      </c>
      <c r="M1375" s="517">
        <f>VLOOKUP(C1375,'Раздел 2'!D1368:Q1552,14,0)</f>
        <v>5149769.3899999997</v>
      </c>
      <c r="N1375" s="45">
        <f t="shared" si="178"/>
        <v>5149650.7799999993</v>
      </c>
      <c r="O1375" s="45">
        <v>0</v>
      </c>
      <c r="P1375" s="425">
        <v>118.61</v>
      </c>
      <c r="Q1375" s="45">
        <v>0</v>
      </c>
      <c r="R1375" s="57">
        <v>45292</v>
      </c>
      <c r="S1375" s="57">
        <v>45657</v>
      </c>
      <c r="U1375" s="143"/>
    </row>
    <row r="1376" spans="1:21" ht="20.3" x14ac:dyDescent="0.35">
      <c r="A1376" s="43">
        <f t="shared" si="177"/>
        <v>72</v>
      </c>
      <c r="B1376" s="47" t="s">
        <v>2294</v>
      </c>
      <c r="C1376" s="43">
        <v>40549</v>
      </c>
      <c r="D1376" s="43" t="s">
        <v>1899</v>
      </c>
      <c r="E1376" s="43">
        <v>1954</v>
      </c>
      <c r="F1376" s="43" t="s">
        <v>2131</v>
      </c>
      <c r="G1376" s="56" t="s">
        <v>2098</v>
      </c>
      <c r="H1376" s="43">
        <v>4</v>
      </c>
      <c r="I1376" s="43">
        <v>2</v>
      </c>
      <c r="J1376" s="43" t="s">
        <v>2131</v>
      </c>
      <c r="K1376" s="45">
        <v>2602.8000000000002</v>
      </c>
      <c r="L1376" s="45">
        <v>1515.6</v>
      </c>
      <c r="M1376" s="517">
        <f>VLOOKUP(C1376,'Раздел 2'!D1369:Q1553,14,0)</f>
        <v>1396622.91</v>
      </c>
      <c r="N1376" s="45">
        <f t="shared" si="178"/>
        <v>1396622.91</v>
      </c>
      <c r="O1376" s="45">
        <v>0</v>
      </c>
      <c r="P1376" s="425">
        <v>0</v>
      </c>
      <c r="Q1376" s="45">
        <v>0</v>
      </c>
      <c r="R1376" s="57">
        <v>45292</v>
      </c>
      <c r="S1376" s="57">
        <v>45657</v>
      </c>
      <c r="U1376" s="143"/>
    </row>
    <row r="1377" spans="1:21" ht="20.3" x14ac:dyDescent="0.35">
      <c r="A1377" s="43">
        <f t="shared" si="177"/>
        <v>73</v>
      </c>
      <c r="B1377" s="47" t="s">
        <v>2295</v>
      </c>
      <c r="C1377" s="43">
        <v>40164</v>
      </c>
      <c r="D1377" s="43" t="s">
        <v>1899</v>
      </c>
      <c r="E1377" s="43">
        <v>1953</v>
      </c>
      <c r="F1377" s="43" t="s">
        <v>2131</v>
      </c>
      <c r="G1377" s="56" t="s">
        <v>2099</v>
      </c>
      <c r="H1377" s="43">
        <v>2</v>
      </c>
      <c r="I1377" s="43">
        <v>2</v>
      </c>
      <c r="J1377" s="43" t="s">
        <v>2131</v>
      </c>
      <c r="K1377" s="45">
        <v>1442.1</v>
      </c>
      <c r="L1377" s="45">
        <v>510.1</v>
      </c>
      <c r="M1377" s="517">
        <f>VLOOKUP(C1377,'Раздел 2'!D1370:Q1554,14,0)</f>
        <v>1068322.25</v>
      </c>
      <c r="N1377" s="45">
        <f t="shared" si="178"/>
        <v>1068322.25</v>
      </c>
      <c r="O1377" s="45">
        <v>0</v>
      </c>
      <c r="P1377" s="425">
        <v>0</v>
      </c>
      <c r="Q1377" s="45">
        <v>0</v>
      </c>
      <c r="R1377" s="57">
        <v>45292</v>
      </c>
      <c r="S1377" s="57">
        <v>45657</v>
      </c>
      <c r="U1377" s="143"/>
    </row>
    <row r="1378" spans="1:21" ht="20.3" x14ac:dyDescent="0.35">
      <c r="A1378" s="43">
        <f t="shared" si="177"/>
        <v>74</v>
      </c>
      <c r="B1378" s="47" t="s">
        <v>2296</v>
      </c>
      <c r="C1378" s="43">
        <v>40785</v>
      </c>
      <c r="D1378" s="43" t="s">
        <v>1899</v>
      </c>
      <c r="E1378" s="43">
        <v>1958</v>
      </c>
      <c r="F1378" s="43" t="s">
        <v>2131</v>
      </c>
      <c r="G1378" s="56" t="s">
        <v>2099</v>
      </c>
      <c r="H1378" s="43">
        <v>4</v>
      </c>
      <c r="I1378" s="43">
        <v>3</v>
      </c>
      <c r="J1378" s="43" t="s">
        <v>2131</v>
      </c>
      <c r="K1378" s="45">
        <v>4657.3999999999996</v>
      </c>
      <c r="L1378" s="45">
        <v>2930.7</v>
      </c>
      <c r="M1378" s="517">
        <f>VLOOKUP(C1378,'Раздел 2'!D1371:Q1555,14,0)</f>
        <v>3010973.44</v>
      </c>
      <c r="N1378" s="45">
        <f t="shared" si="178"/>
        <v>3010896.4</v>
      </c>
      <c r="O1378" s="45">
        <v>0</v>
      </c>
      <c r="P1378" s="425">
        <v>77.040000000000006</v>
      </c>
      <c r="Q1378" s="45">
        <v>0</v>
      </c>
      <c r="R1378" s="57">
        <v>45292</v>
      </c>
      <c r="S1378" s="57">
        <v>45657</v>
      </c>
      <c r="U1378" s="143"/>
    </row>
    <row r="1379" spans="1:21" ht="20.3" x14ac:dyDescent="0.35">
      <c r="A1379" s="43">
        <f>A1378+1</f>
        <v>75</v>
      </c>
      <c r="B1379" s="47" t="s">
        <v>2303</v>
      </c>
      <c r="C1379" s="43">
        <v>40882</v>
      </c>
      <c r="D1379" s="43" t="s">
        <v>1899</v>
      </c>
      <c r="E1379" s="43">
        <v>1960</v>
      </c>
      <c r="F1379" s="43" t="s">
        <v>2131</v>
      </c>
      <c r="G1379" s="56" t="s">
        <v>2098</v>
      </c>
      <c r="H1379" s="43">
        <v>5</v>
      </c>
      <c r="I1379" s="43">
        <v>3</v>
      </c>
      <c r="J1379" s="43" t="s">
        <v>2131</v>
      </c>
      <c r="K1379" s="45">
        <v>3826.8</v>
      </c>
      <c r="L1379" s="45">
        <v>3185.3</v>
      </c>
      <c r="M1379" s="517">
        <f>VLOOKUP(C1379,'Раздел 2'!D1372:Q1559,14,0)</f>
        <v>87118.66</v>
      </c>
      <c r="N1379" s="45">
        <f t="shared" si="178"/>
        <v>87118.66</v>
      </c>
      <c r="O1379" s="45">
        <v>0</v>
      </c>
      <c r="P1379" s="425">
        <v>0</v>
      </c>
      <c r="Q1379" s="45">
        <v>0</v>
      </c>
      <c r="R1379" s="57">
        <v>45292</v>
      </c>
      <c r="S1379" s="57">
        <v>45657</v>
      </c>
      <c r="U1379" s="143"/>
    </row>
    <row r="1380" spans="1:21" ht="20.3" x14ac:dyDescent="0.35">
      <c r="A1380" s="43">
        <f t="shared" si="177"/>
        <v>76</v>
      </c>
      <c r="B1380" s="47" t="s">
        <v>2304</v>
      </c>
      <c r="C1380" s="43">
        <v>39484</v>
      </c>
      <c r="D1380" s="43" t="s">
        <v>1899</v>
      </c>
      <c r="E1380" s="43">
        <v>1965</v>
      </c>
      <c r="F1380" s="43" t="s">
        <v>2131</v>
      </c>
      <c r="G1380" s="56" t="s">
        <v>2097</v>
      </c>
      <c r="H1380" s="43">
        <v>5</v>
      </c>
      <c r="I1380" s="43">
        <v>7</v>
      </c>
      <c r="J1380" s="43" t="s">
        <v>2131</v>
      </c>
      <c r="K1380" s="45">
        <v>7614.2</v>
      </c>
      <c r="L1380" s="45">
        <v>4826.3</v>
      </c>
      <c r="M1380" s="517">
        <f>VLOOKUP(C1380,'Раздел 2'!D1373:Q1560,14,0)</f>
        <v>6572398.1799999997</v>
      </c>
      <c r="N1380" s="45">
        <f t="shared" si="178"/>
        <v>6572306.4199999999</v>
      </c>
      <c r="O1380" s="45">
        <v>0</v>
      </c>
      <c r="P1380" s="425">
        <v>91.76</v>
      </c>
      <c r="Q1380" s="45">
        <v>0</v>
      </c>
      <c r="R1380" s="57">
        <v>45292</v>
      </c>
      <c r="S1380" s="57">
        <v>45657</v>
      </c>
      <c r="U1380" s="143"/>
    </row>
    <row r="1381" spans="1:21" ht="20.3" x14ac:dyDescent="0.35">
      <c r="A1381" s="43">
        <f>A1380+1</f>
        <v>77</v>
      </c>
      <c r="B1381" s="47" t="s">
        <v>2305</v>
      </c>
      <c r="C1381" s="43">
        <v>40699</v>
      </c>
      <c r="D1381" s="43" t="s">
        <v>1899</v>
      </c>
      <c r="E1381" s="43">
        <v>1957</v>
      </c>
      <c r="F1381" s="43" t="s">
        <v>2131</v>
      </c>
      <c r="G1381" s="56" t="s">
        <v>2098</v>
      </c>
      <c r="H1381" s="43">
        <v>4</v>
      </c>
      <c r="I1381" s="43">
        <v>4</v>
      </c>
      <c r="J1381" s="43" t="s">
        <v>2131</v>
      </c>
      <c r="K1381" s="45">
        <v>5945.72</v>
      </c>
      <c r="L1381" s="45">
        <v>4006.2</v>
      </c>
      <c r="M1381" s="517">
        <f>VLOOKUP(C1381,'Раздел 2'!D1374:Q1561,14,0)</f>
        <v>2688423.85</v>
      </c>
      <c r="N1381" s="45">
        <f t="shared" si="178"/>
        <v>2688376.3200000003</v>
      </c>
      <c r="O1381" s="45">
        <v>0</v>
      </c>
      <c r="P1381" s="425">
        <v>47.53</v>
      </c>
      <c r="Q1381" s="45">
        <v>0</v>
      </c>
      <c r="R1381" s="57">
        <v>45292</v>
      </c>
      <c r="S1381" s="57">
        <v>45657</v>
      </c>
      <c r="U1381" s="143"/>
    </row>
    <row r="1382" spans="1:21" ht="20.3" x14ac:dyDescent="0.35">
      <c r="A1382" s="43">
        <f t="shared" si="177"/>
        <v>78</v>
      </c>
      <c r="B1382" s="47" t="s">
        <v>2306</v>
      </c>
      <c r="C1382" s="43">
        <v>40791</v>
      </c>
      <c r="D1382" s="43" t="s">
        <v>1899</v>
      </c>
      <c r="E1382" s="43">
        <v>1959</v>
      </c>
      <c r="F1382" s="43" t="s">
        <v>2131</v>
      </c>
      <c r="G1382" s="56" t="s">
        <v>2099</v>
      </c>
      <c r="H1382" s="43">
        <v>4</v>
      </c>
      <c r="I1382" s="43">
        <v>4</v>
      </c>
      <c r="J1382" s="43" t="s">
        <v>2131</v>
      </c>
      <c r="K1382" s="45">
        <v>4189.53</v>
      </c>
      <c r="L1382" s="45">
        <v>2545.4</v>
      </c>
      <c r="M1382" s="517">
        <f>VLOOKUP(C1382,'Раздел 2'!D1375:Q1562,14,0)</f>
        <v>970996.21000000008</v>
      </c>
      <c r="N1382" s="45">
        <f t="shared" si="178"/>
        <v>970935.49000000011</v>
      </c>
      <c r="O1382" s="45">
        <v>0</v>
      </c>
      <c r="P1382" s="425">
        <v>60.72</v>
      </c>
      <c r="Q1382" s="45">
        <v>0</v>
      </c>
      <c r="R1382" s="57">
        <v>45292</v>
      </c>
      <c r="S1382" s="57">
        <v>45657</v>
      </c>
      <c r="U1382" s="143"/>
    </row>
    <row r="1383" spans="1:21" ht="20.3" x14ac:dyDescent="0.35">
      <c r="A1383" s="43">
        <f t="shared" si="177"/>
        <v>79</v>
      </c>
      <c r="B1383" s="47" t="s">
        <v>2307</v>
      </c>
      <c r="C1383" s="43">
        <v>40792</v>
      </c>
      <c r="D1383" s="43" t="s">
        <v>1899</v>
      </c>
      <c r="E1383" s="43">
        <v>1959</v>
      </c>
      <c r="F1383" s="43" t="s">
        <v>2131</v>
      </c>
      <c r="G1383" s="56" t="s">
        <v>2099</v>
      </c>
      <c r="H1383" s="43">
        <v>4</v>
      </c>
      <c r="I1383" s="43">
        <v>6</v>
      </c>
      <c r="J1383" s="43" t="s">
        <v>2131</v>
      </c>
      <c r="K1383" s="45">
        <v>5888.73</v>
      </c>
      <c r="L1383" s="45">
        <v>3531.4</v>
      </c>
      <c r="M1383" s="517">
        <f>VLOOKUP(C1383,'Раздел 2'!D1376:Q1563,14,0)</f>
        <v>1236734.9500000002</v>
      </c>
      <c r="N1383" s="45">
        <f t="shared" si="178"/>
        <v>1236630.5900000001</v>
      </c>
      <c r="O1383" s="45">
        <v>0</v>
      </c>
      <c r="P1383" s="425">
        <v>104.36</v>
      </c>
      <c r="Q1383" s="45">
        <v>0</v>
      </c>
      <c r="R1383" s="57">
        <v>45292</v>
      </c>
      <c r="S1383" s="57">
        <v>45657</v>
      </c>
      <c r="U1383" s="143"/>
    </row>
    <row r="1384" spans="1:21" ht="20.3" x14ac:dyDescent="0.35">
      <c r="A1384" s="43">
        <f t="shared" si="177"/>
        <v>80</v>
      </c>
      <c r="B1384" s="47" t="s">
        <v>2308</v>
      </c>
      <c r="C1384" s="43">
        <v>40794</v>
      </c>
      <c r="D1384" s="43" t="s">
        <v>1899</v>
      </c>
      <c r="E1384" s="43">
        <v>1958</v>
      </c>
      <c r="F1384" s="43" t="s">
        <v>2131</v>
      </c>
      <c r="G1384" s="56" t="s">
        <v>2099</v>
      </c>
      <c r="H1384" s="43">
        <v>4</v>
      </c>
      <c r="I1384" s="43">
        <v>4</v>
      </c>
      <c r="J1384" s="43" t="s">
        <v>2131</v>
      </c>
      <c r="K1384" s="45">
        <v>3135.42</v>
      </c>
      <c r="L1384" s="45">
        <v>2085.6999999999998</v>
      </c>
      <c r="M1384" s="517">
        <f>VLOOKUP(C1384,'Раздел 2'!D1377:Q1564,14,0)</f>
        <v>467117.23000000004</v>
      </c>
      <c r="N1384" s="45">
        <f t="shared" si="178"/>
        <v>467076.09</v>
      </c>
      <c r="O1384" s="45">
        <v>0</v>
      </c>
      <c r="P1384" s="425">
        <v>41.14</v>
      </c>
      <c r="Q1384" s="45">
        <v>0</v>
      </c>
      <c r="R1384" s="57">
        <v>45292</v>
      </c>
      <c r="S1384" s="57">
        <v>45657</v>
      </c>
      <c r="U1384" s="143"/>
    </row>
    <row r="1385" spans="1:21" ht="20.3" x14ac:dyDescent="0.35">
      <c r="A1385" s="43">
        <f t="shared" si="177"/>
        <v>81</v>
      </c>
      <c r="B1385" s="47" t="s">
        <v>2309</v>
      </c>
      <c r="C1385" s="43">
        <v>40678</v>
      </c>
      <c r="D1385" s="43" t="s">
        <v>1899</v>
      </c>
      <c r="E1385" s="43">
        <v>1961</v>
      </c>
      <c r="F1385" s="43" t="s">
        <v>2131</v>
      </c>
      <c r="G1385" s="56" t="s">
        <v>2097</v>
      </c>
      <c r="H1385" s="43">
        <v>4</v>
      </c>
      <c r="I1385" s="43">
        <v>3</v>
      </c>
      <c r="J1385" s="43" t="s">
        <v>2131</v>
      </c>
      <c r="K1385" s="45">
        <v>3404.9</v>
      </c>
      <c r="L1385" s="45">
        <v>2028.8</v>
      </c>
      <c r="M1385" s="517">
        <f>VLOOKUP(C1385,'Раздел 2'!D1378:Q1565,14,0)</f>
        <v>6069374.2399999993</v>
      </c>
      <c r="N1385" s="45">
        <f t="shared" si="178"/>
        <v>6069272.7699999996</v>
      </c>
      <c r="O1385" s="45">
        <v>0</v>
      </c>
      <c r="P1385" s="425">
        <v>101.47</v>
      </c>
      <c r="Q1385" s="45">
        <v>0</v>
      </c>
      <c r="R1385" s="57">
        <v>45292</v>
      </c>
      <c r="S1385" s="57">
        <v>45657</v>
      </c>
      <c r="U1385" s="143"/>
    </row>
    <row r="1386" spans="1:21" ht="20.3" x14ac:dyDescent="0.35">
      <c r="A1386" s="43">
        <f t="shared" si="177"/>
        <v>82</v>
      </c>
      <c r="B1386" s="47" t="s">
        <v>2310</v>
      </c>
      <c r="C1386" s="43">
        <v>40795</v>
      </c>
      <c r="D1386" s="43" t="s">
        <v>1899</v>
      </c>
      <c r="E1386" s="43">
        <v>1958</v>
      </c>
      <c r="F1386" s="43" t="s">
        <v>2131</v>
      </c>
      <c r="G1386" s="56" t="s">
        <v>2099</v>
      </c>
      <c r="H1386" s="43">
        <v>4</v>
      </c>
      <c r="I1386" s="43">
        <v>4</v>
      </c>
      <c r="J1386" s="43" t="s">
        <v>2131</v>
      </c>
      <c r="K1386" s="45">
        <v>3756.65</v>
      </c>
      <c r="L1386" s="45">
        <v>2099</v>
      </c>
      <c r="M1386" s="517">
        <f>VLOOKUP(C1386,'Раздел 2'!D1379:Q1565,14,0)</f>
        <v>1122880.0299999998</v>
      </c>
      <c r="N1386" s="45">
        <f t="shared" si="178"/>
        <v>1122837.5799999998</v>
      </c>
      <c r="O1386" s="45">
        <v>0</v>
      </c>
      <c r="P1386" s="425">
        <v>42.45</v>
      </c>
      <c r="Q1386" s="45">
        <v>0</v>
      </c>
      <c r="R1386" s="57">
        <v>45292</v>
      </c>
      <c r="S1386" s="57">
        <v>45657</v>
      </c>
      <c r="U1386" s="143"/>
    </row>
    <row r="1387" spans="1:21" ht="20.3" x14ac:dyDescent="0.35">
      <c r="A1387" s="43">
        <f t="shared" si="177"/>
        <v>83</v>
      </c>
      <c r="B1387" s="47" t="s">
        <v>3848</v>
      </c>
      <c r="C1387" s="43">
        <v>40802</v>
      </c>
      <c r="D1387" s="43" t="s">
        <v>1899</v>
      </c>
      <c r="E1387" s="43">
        <v>1962</v>
      </c>
      <c r="F1387" s="43" t="s">
        <v>2131</v>
      </c>
      <c r="G1387" s="56" t="s">
        <v>2097</v>
      </c>
      <c r="H1387" s="43">
        <v>5</v>
      </c>
      <c r="I1387" s="43">
        <v>4</v>
      </c>
      <c r="J1387" s="43" t="s">
        <v>2131</v>
      </c>
      <c r="K1387" s="45">
        <v>5484.84</v>
      </c>
      <c r="L1387" s="45">
        <v>3519.7</v>
      </c>
      <c r="M1387" s="517">
        <f>VLOOKUP(C1387,'Раздел 2'!D1380:Q1566,14,0)</f>
        <v>4307902.95</v>
      </c>
      <c r="N1387" s="45">
        <f t="shared" si="178"/>
        <v>4307796.9000000004</v>
      </c>
      <c r="O1387" s="45">
        <v>0</v>
      </c>
      <c r="P1387" s="425">
        <v>106.05</v>
      </c>
      <c r="Q1387" s="45">
        <v>0</v>
      </c>
      <c r="R1387" s="57">
        <v>45292</v>
      </c>
      <c r="S1387" s="57">
        <v>45657</v>
      </c>
      <c r="U1387" s="143"/>
    </row>
    <row r="1388" spans="1:21" ht="20.3" x14ac:dyDescent="0.35">
      <c r="A1388" s="43">
        <f t="shared" si="177"/>
        <v>84</v>
      </c>
      <c r="B1388" s="47" t="s">
        <v>3849</v>
      </c>
      <c r="C1388" s="43">
        <v>40828</v>
      </c>
      <c r="D1388" s="43" t="s">
        <v>1899</v>
      </c>
      <c r="E1388" s="43">
        <v>1964</v>
      </c>
      <c r="F1388" s="43" t="s">
        <v>2131</v>
      </c>
      <c r="G1388" s="56" t="s">
        <v>2097</v>
      </c>
      <c r="H1388" s="43">
        <v>5</v>
      </c>
      <c r="I1388" s="43">
        <v>4</v>
      </c>
      <c r="J1388" s="43" t="s">
        <v>2131</v>
      </c>
      <c r="K1388" s="45">
        <v>5911.16</v>
      </c>
      <c r="L1388" s="45">
        <v>3857.5</v>
      </c>
      <c r="M1388" s="517">
        <f>VLOOKUP(C1388,'Раздел 2'!D1381:Q1567,14,0)</f>
        <v>817623.62</v>
      </c>
      <c r="N1388" s="45">
        <f t="shared" si="178"/>
        <v>817537.09</v>
      </c>
      <c r="O1388" s="45">
        <v>0</v>
      </c>
      <c r="P1388" s="425">
        <v>86.53</v>
      </c>
      <c r="Q1388" s="45">
        <v>0</v>
      </c>
      <c r="R1388" s="57">
        <v>45292</v>
      </c>
      <c r="S1388" s="57">
        <v>45657</v>
      </c>
      <c r="U1388" s="143"/>
    </row>
    <row r="1389" spans="1:21" ht="20.3" x14ac:dyDescent="0.35">
      <c r="A1389" s="43">
        <f t="shared" si="177"/>
        <v>85</v>
      </c>
      <c r="B1389" s="47" t="s">
        <v>3850</v>
      </c>
      <c r="C1389" s="43">
        <v>40889</v>
      </c>
      <c r="D1389" s="43" t="s">
        <v>1899</v>
      </c>
      <c r="E1389" s="43">
        <v>1965</v>
      </c>
      <c r="F1389" s="43" t="s">
        <v>2131</v>
      </c>
      <c r="G1389" s="56" t="s">
        <v>2097</v>
      </c>
      <c r="H1389" s="43">
        <v>5</v>
      </c>
      <c r="I1389" s="43">
        <v>6</v>
      </c>
      <c r="J1389" s="43" t="s">
        <v>2131</v>
      </c>
      <c r="K1389" s="45">
        <v>8835.2099999999991</v>
      </c>
      <c r="L1389" s="45">
        <v>5692.1</v>
      </c>
      <c r="M1389" s="517">
        <f>VLOOKUP(C1389,'Раздел 2'!D1382:Q1568,14,0)</f>
        <v>1164698.2200000002</v>
      </c>
      <c r="N1389" s="45">
        <f t="shared" si="178"/>
        <v>1164593.7900000003</v>
      </c>
      <c r="O1389" s="45">
        <v>0</v>
      </c>
      <c r="P1389" s="425">
        <v>104.43</v>
      </c>
      <c r="Q1389" s="45">
        <v>0</v>
      </c>
      <c r="R1389" s="57">
        <v>45292</v>
      </c>
      <c r="S1389" s="57">
        <v>45657</v>
      </c>
      <c r="U1389" s="143"/>
    </row>
    <row r="1390" spans="1:21" ht="20.3" x14ac:dyDescent="0.35">
      <c r="A1390" s="43">
        <f t="shared" si="177"/>
        <v>86</v>
      </c>
      <c r="B1390" s="47" t="s">
        <v>3468</v>
      </c>
      <c r="C1390" s="43">
        <v>40914</v>
      </c>
      <c r="D1390" s="43" t="s">
        <v>1899</v>
      </c>
      <c r="E1390" s="43">
        <v>1960</v>
      </c>
      <c r="F1390" s="43">
        <v>2022</v>
      </c>
      <c r="G1390" s="56" t="s">
        <v>3367</v>
      </c>
      <c r="H1390" s="43">
        <v>4</v>
      </c>
      <c r="I1390" s="43">
        <v>4</v>
      </c>
      <c r="J1390" s="43" t="s">
        <v>2131</v>
      </c>
      <c r="K1390" s="45">
        <v>3793.7</v>
      </c>
      <c r="L1390" s="45">
        <v>2523.4</v>
      </c>
      <c r="M1390" s="517">
        <f>VLOOKUP(C1390,'Раздел 2'!D1383:Q1569,14,0)</f>
        <v>432328.19</v>
      </c>
      <c r="N1390" s="45">
        <f t="shared" si="178"/>
        <v>432328.19</v>
      </c>
      <c r="O1390" s="45">
        <v>0</v>
      </c>
      <c r="P1390" s="425">
        <v>0</v>
      </c>
      <c r="Q1390" s="45">
        <v>0</v>
      </c>
      <c r="R1390" s="57">
        <v>45292</v>
      </c>
      <c r="S1390" s="57">
        <v>45657</v>
      </c>
      <c r="U1390" s="143"/>
    </row>
    <row r="1391" spans="1:21" ht="20.3" x14ac:dyDescent="0.35">
      <c r="A1391" s="43">
        <f>A1390+1</f>
        <v>87</v>
      </c>
      <c r="B1391" s="47" t="s">
        <v>3851</v>
      </c>
      <c r="C1391" s="43">
        <v>39378</v>
      </c>
      <c r="D1391" s="43" t="s">
        <v>1899</v>
      </c>
      <c r="E1391" s="43">
        <v>1962</v>
      </c>
      <c r="F1391" s="43" t="s">
        <v>2131</v>
      </c>
      <c r="G1391" s="56" t="s">
        <v>2097</v>
      </c>
      <c r="H1391" s="43">
        <v>5</v>
      </c>
      <c r="I1391" s="43">
        <v>4</v>
      </c>
      <c r="J1391" s="43" t="s">
        <v>2131</v>
      </c>
      <c r="K1391" s="45">
        <v>5519.5</v>
      </c>
      <c r="L1391" s="45">
        <v>3533.2</v>
      </c>
      <c r="M1391" s="517">
        <f>VLOOKUP(C1391,'Раздел 2'!D1384:Q1570,14,0)</f>
        <v>837339.65</v>
      </c>
      <c r="N1391" s="45">
        <f t="shared" si="178"/>
        <v>837231.04</v>
      </c>
      <c r="O1391" s="45">
        <v>0</v>
      </c>
      <c r="P1391" s="425">
        <v>108.61</v>
      </c>
      <c r="Q1391" s="45">
        <v>0</v>
      </c>
      <c r="R1391" s="57">
        <v>45292</v>
      </c>
      <c r="S1391" s="57">
        <v>45657</v>
      </c>
      <c r="U1391" s="143"/>
    </row>
    <row r="1392" spans="1:21" ht="20.3" x14ac:dyDescent="0.35">
      <c r="A1392" s="43">
        <f t="shared" si="177"/>
        <v>88</v>
      </c>
      <c r="B1392" s="47" t="s">
        <v>3852</v>
      </c>
      <c r="C1392" s="43">
        <v>39455</v>
      </c>
      <c r="D1392" s="43" t="s">
        <v>1899</v>
      </c>
      <c r="E1392" s="43">
        <v>1964</v>
      </c>
      <c r="F1392" s="43" t="s">
        <v>2131</v>
      </c>
      <c r="G1392" s="56" t="s">
        <v>2097</v>
      </c>
      <c r="H1392" s="43">
        <v>5</v>
      </c>
      <c r="I1392" s="43">
        <v>5</v>
      </c>
      <c r="J1392" s="43" t="s">
        <v>2131</v>
      </c>
      <c r="K1392" s="45">
        <v>6951</v>
      </c>
      <c r="L1392" s="45">
        <v>4476.7</v>
      </c>
      <c r="M1392" s="517">
        <f>VLOOKUP(C1392,'Раздел 2'!D1385:Q1571,14,0)</f>
        <v>1265704.9500000002</v>
      </c>
      <c r="N1392" s="45">
        <f t="shared" si="178"/>
        <v>1265616.9900000002</v>
      </c>
      <c r="O1392" s="45">
        <v>0</v>
      </c>
      <c r="P1392" s="425">
        <v>87.96</v>
      </c>
      <c r="Q1392" s="45">
        <v>0</v>
      </c>
      <c r="R1392" s="57">
        <v>45292</v>
      </c>
      <c r="S1392" s="57">
        <v>45657</v>
      </c>
      <c r="U1392" s="143"/>
    </row>
    <row r="1393" spans="1:21" ht="20.3" x14ac:dyDescent="0.35">
      <c r="A1393" s="43">
        <f t="shared" si="177"/>
        <v>89</v>
      </c>
      <c r="B1393" s="47" t="s">
        <v>2316</v>
      </c>
      <c r="C1393" s="43">
        <v>40781</v>
      </c>
      <c r="D1393" s="43" t="s">
        <v>1899</v>
      </c>
      <c r="E1393" s="43">
        <v>1956</v>
      </c>
      <c r="F1393" s="43" t="s">
        <v>2131</v>
      </c>
      <c r="G1393" s="56" t="s">
        <v>2099</v>
      </c>
      <c r="H1393" s="43">
        <v>4</v>
      </c>
      <c r="I1393" s="43">
        <v>4</v>
      </c>
      <c r="J1393" s="43" t="s">
        <v>2131</v>
      </c>
      <c r="K1393" s="45">
        <v>3706.88</v>
      </c>
      <c r="L1393" s="45">
        <v>2092.1999999999998</v>
      </c>
      <c r="M1393" s="517">
        <f>VLOOKUP(C1393,'Раздел 2'!D1386:Q1572,14,0)</f>
        <v>1163362.97</v>
      </c>
      <c r="N1393" s="45">
        <f t="shared" si="178"/>
        <v>1163278.32</v>
      </c>
      <c r="O1393" s="45">
        <v>0</v>
      </c>
      <c r="P1393" s="425">
        <v>84.65</v>
      </c>
      <c r="Q1393" s="45">
        <v>0</v>
      </c>
      <c r="R1393" s="57">
        <v>45292</v>
      </c>
      <c r="S1393" s="57">
        <v>45657</v>
      </c>
      <c r="U1393" s="143"/>
    </row>
    <row r="1394" spans="1:21" ht="20.3" x14ac:dyDescent="0.35">
      <c r="A1394" s="43">
        <f t="shared" si="177"/>
        <v>90</v>
      </c>
      <c r="B1394" s="47" t="s">
        <v>2317</v>
      </c>
      <c r="C1394" s="43">
        <v>39485</v>
      </c>
      <c r="D1394" s="43" t="s">
        <v>1899</v>
      </c>
      <c r="E1394" s="43">
        <v>1965</v>
      </c>
      <c r="F1394" s="43" t="s">
        <v>2131</v>
      </c>
      <c r="G1394" s="56" t="s">
        <v>2097</v>
      </c>
      <c r="H1394" s="43">
        <v>5</v>
      </c>
      <c r="I1394" s="43">
        <v>5</v>
      </c>
      <c r="J1394" s="43" t="s">
        <v>2131</v>
      </c>
      <c r="K1394" s="45">
        <v>5274</v>
      </c>
      <c r="L1394" s="45">
        <v>3317.8</v>
      </c>
      <c r="M1394" s="517">
        <f>VLOOKUP(C1394,'Раздел 2'!D1387:Q1573,14,0)</f>
        <v>1123009.4100000001</v>
      </c>
      <c r="N1394" s="45">
        <f t="shared" si="178"/>
        <v>1122978.7300000002</v>
      </c>
      <c r="O1394" s="45">
        <v>0</v>
      </c>
      <c r="P1394" s="425">
        <v>30.68</v>
      </c>
      <c r="Q1394" s="45">
        <v>0</v>
      </c>
      <c r="R1394" s="57">
        <v>45292</v>
      </c>
      <c r="S1394" s="57">
        <v>45657</v>
      </c>
      <c r="U1394" s="143"/>
    </row>
    <row r="1395" spans="1:21" ht="20.3" x14ac:dyDescent="0.35">
      <c r="A1395" s="43">
        <f t="shared" si="177"/>
        <v>91</v>
      </c>
      <c r="B1395" s="47" t="s">
        <v>2318</v>
      </c>
      <c r="C1395" s="43">
        <v>40741</v>
      </c>
      <c r="D1395" s="43" t="s">
        <v>1899</v>
      </c>
      <c r="E1395" s="43">
        <v>1956</v>
      </c>
      <c r="F1395" s="43" t="s">
        <v>2131</v>
      </c>
      <c r="G1395" s="56" t="s">
        <v>2098</v>
      </c>
      <c r="H1395" s="43">
        <v>4</v>
      </c>
      <c r="I1395" s="43">
        <v>3</v>
      </c>
      <c r="J1395" s="43" t="s">
        <v>2131</v>
      </c>
      <c r="K1395" s="45">
        <v>5367.26</v>
      </c>
      <c r="L1395" s="45">
        <v>3003.3</v>
      </c>
      <c r="M1395" s="517">
        <f>VLOOKUP(C1395,'Раздел 2'!D1388:Q1574,14,0)</f>
        <v>207734.38</v>
      </c>
      <c r="N1395" s="45">
        <f t="shared" si="178"/>
        <v>207734.38</v>
      </c>
      <c r="O1395" s="45">
        <v>0</v>
      </c>
      <c r="P1395" s="425">
        <v>0</v>
      </c>
      <c r="Q1395" s="45">
        <v>0</v>
      </c>
      <c r="R1395" s="57">
        <v>45292</v>
      </c>
      <c r="S1395" s="57">
        <v>45657</v>
      </c>
      <c r="U1395" s="143"/>
    </row>
    <row r="1396" spans="1:21" ht="20.3" x14ac:dyDescent="0.35">
      <c r="A1396" s="43">
        <f t="shared" si="177"/>
        <v>92</v>
      </c>
      <c r="B1396" s="47" t="s">
        <v>2319</v>
      </c>
      <c r="C1396" s="43">
        <v>40811</v>
      </c>
      <c r="D1396" s="43" t="s">
        <v>1899</v>
      </c>
      <c r="E1396" s="43">
        <v>1962</v>
      </c>
      <c r="F1396" s="43" t="s">
        <v>2131</v>
      </c>
      <c r="G1396" s="56" t="s">
        <v>2097</v>
      </c>
      <c r="H1396" s="43">
        <v>5</v>
      </c>
      <c r="I1396" s="43">
        <v>4</v>
      </c>
      <c r="J1396" s="43" t="s">
        <v>2131</v>
      </c>
      <c r="K1396" s="45">
        <v>5453.03</v>
      </c>
      <c r="L1396" s="45">
        <v>3495.9</v>
      </c>
      <c r="M1396" s="517">
        <f>VLOOKUP(C1396,'Раздел 2'!D1389:Q1575,14,0)</f>
        <v>892198.84</v>
      </c>
      <c r="N1396" s="45">
        <f t="shared" si="178"/>
        <v>892107.23</v>
      </c>
      <c r="O1396" s="45">
        <v>0</v>
      </c>
      <c r="P1396" s="425">
        <v>91.61</v>
      </c>
      <c r="Q1396" s="45">
        <v>0</v>
      </c>
      <c r="R1396" s="57">
        <v>45292</v>
      </c>
      <c r="S1396" s="57">
        <v>45657</v>
      </c>
      <c r="U1396" s="143"/>
    </row>
    <row r="1397" spans="1:21" ht="20.3" x14ac:dyDescent="0.35">
      <c r="A1397" s="43">
        <f t="shared" si="177"/>
        <v>93</v>
      </c>
      <c r="B1397" s="47" t="s">
        <v>2320</v>
      </c>
      <c r="C1397" s="43">
        <v>39779</v>
      </c>
      <c r="D1397" s="43" t="s">
        <v>1899</v>
      </c>
      <c r="E1397" s="43">
        <v>1987</v>
      </c>
      <c r="F1397" s="43" t="s">
        <v>2131</v>
      </c>
      <c r="G1397" s="56" t="s">
        <v>2097</v>
      </c>
      <c r="H1397" s="43">
        <v>10</v>
      </c>
      <c r="I1397" s="43">
        <v>6</v>
      </c>
      <c r="J1397" s="43">
        <v>6</v>
      </c>
      <c r="K1397" s="45">
        <v>19065.5</v>
      </c>
      <c r="L1397" s="45">
        <v>13539.7</v>
      </c>
      <c r="M1397" s="517">
        <f>VLOOKUP(C1397,'Раздел 2'!D1390:Q1576,14,0)</f>
        <v>15194787.319999998</v>
      </c>
      <c r="N1397" s="45">
        <f t="shared" si="178"/>
        <v>15194787.319999998</v>
      </c>
      <c r="O1397" s="45">
        <v>0</v>
      </c>
      <c r="P1397" s="425">
        <v>0</v>
      </c>
      <c r="Q1397" s="45">
        <v>0</v>
      </c>
      <c r="R1397" s="57">
        <v>45292</v>
      </c>
      <c r="S1397" s="57">
        <v>45657</v>
      </c>
      <c r="U1397" s="143"/>
    </row>
    <row r="1398" spans="1:21" ht="20.3" x14ac:dyDescent="0.35">
      <c r="A1398" s="43">
        <f t="shared" si="177"/>
        <v>94</v>
      </c>
      <c r="B1398" s="47" t="s">
        <v>2146</v>
      </c>
      <c r="C1398" s="43">
        <v>40913</v>
      </c>
      <c r="D1398" s="43" t="s">
        <v>1899</v>
      </c>
      <c r="E1398" s="43">
        <v>1960</v>
      </c>
      <c r="F1398" s="43" t="s">
        <v>2131</v>
      </c>
      <c r="G1398" s="56" t="s">
        <v>2099</v>
      </c>
      <c r="H1398" s="43">
        <v>4</v>
      </c>
      <c r="I1398" s="43">
        <v>6</v>
      </c>
      <c r="J1398" s="43" t="s">
        <v>2131</v>
      </c>
      <c r="K1398" s="45">
        <v>5406.1</v>
      </c>
      <c r="L1398" s="45">
        <v>3593.3</v>
      </c>
      <c r="M1398" s="517">
        <f>VLOOKUP(C1398,'Раздел 2'!D1391:Q1577,14,0)</f>
        <v>3321303.3899999997</v>
      </c>
      <c r="N1398" s="45">
        <f t="shared" si="178"/>
        <v>3321200.8299999996</v>
      </c>
      <c r="O1398" s="45">
        <v>0</v>
      </c>
      <c r="P1398" s="425">
        <v>102.56</v>
      </c>
      <c r="Q1398" s="45">
        <v>0</v>
      </c>
      <c r="R1398" s="57">
        <v>45292</v>
      </c>
      <c r="S1398" s="57">
        <v>45657</v>
      </c>
      <c r="U1398" s="143"/>
    </row>
    <row r="1399" spans="1:21" ht="20.3" x14ac:dyDescent="0.35">
      <c r="A1399" s="43">
        <f t="shared" si="177"/>
        <v>95</v>
      </c>
      <c r="B1399" s="47" t="s">
        <v>2147</v>
      </c>
      <c r="C1399" s="43">
        <v>40915</v>
      </c>
      <c r="D1399" s="43" t="s">
        <v>1899</v>
      </c>
      <c r="E1399" s="43">
        <v>1960</v>
      </c>
      <c r="F1399" s="43" t="s">
        <v>2131</v>
      </c>
      <c r="G1399" s="56" t="s">
        <v>2099</v>
      </c>
      <c r="H1399" s="43">
        <v>4</v>
      </c>
      <c r="I1399" s="43">
        <v>2</v>
      </c>
      <c r="J1399" s="43" t="s">
        <v>2131</v>
      </c>
      <c r="K1399" s="45">
        <v>1580.4</v>
      </c>
      <c r="L1399" s="45">
        <v>1030.8</v>
      </c>
      <c r="M1399" s="517">
        <f>VLOOKUP(C1399,'Раздел 2'!D1392:Q1578,14,0)</f>
        <v>1271599.0899999999</v>
      </c>
      <c r="N1399" s="45">
        <f t="shared" si="178"/>
        <v>1271546.0099999998</v>
      </c>
      <c r="O1399" s="45">
        <v>0</v>
      </c>
      <c r="P1399" s="425">
        <v>53.08</v>
      </c>
      <c r="Q1399" s="45">
        <v>0</v>
      </c>
      <c r="R1399" s="57">
        <v>45292</v>
      </c>
      <c r="S1399" s="57">
        <v>45657</v>
      </c>
      <c r="U1399" s="143"/>
    </row>
    <row r="1400" spans="1:21" ht="20.3" x14ac:dyDescent="0.35">
      <c r="A1400" s="43">
        <f t="shared" si="177"/>
        <v>96</v>
      </c>
      <c r="B1400" s="47" t="s">
        <v>2149</v>
      </c>
      <c r="C1400" s="43">
        <v>40733</v>
      </c>
      <c r="D1400" s="43" t="s">
        <v>1899</v>
      </c>
      <c r="E1400" s="43">
        <v>1957</v>
      </c>
      <c r="F1400" s="43" t="s">
        <v>2131</v>
      </c>
      <c r="G1400" s="56" t="s">
        <v>2098</v>
      </c>
      <c r="H1400" s="43">
        <v>4</v>
      </c>
      <c r="I1400" s="43">
        <v>3</v>
      </c>
      <c r="J1400" s="43" t="s">
        <v>2131</v>
      </c>
      <c r="K1400" s="45">
        <v>4841.2</v>
      </c>
      <c r="L1400" s="45">
        <v>2723.9</v>
      </c>
      <c r="M1400" s="517">
        <f>VLOOKUP(C1400,'Раздел 2'!D1393:Q1579,14,0)</f>
        <v>765938</v>
      </c>
      <c r="N1400" s="45">
        <f t="shared" si="178"/>
        <v>765873.17</v>
      </c>
      <c r="O1400" s="45">
        <v>0</v>
      </c>
      <c r="P1400" s="425">
        <v>64.83</v>
      </c>
      <c r="Q1400" s="45">
        <v>0</v>
      </c>
      <c r="R1400" s="57">
        <v>45292</v>
      </c>
      <c r="S1400" s="57">
        <v>45657</v>
      </c>
      <c r="U1400" s="143"/>
    </row>
    <row r="1401" spans="1:21" ht="20.3" x14ac:dyDescent="0.35">
      <c r="A1401" s="43">
        <f t="shared" si="177"/>
        <v>97</v>
      </c>
      <c r="B1401" s="47" t="s">
        <v>2152</v>
      </c>
      <c r="C1401" s="43">
        <v>40693</v>
      </c>
      <c r="D1401" s="43" t="s">
        <v>1899</v>
      </c>
      <c r="E1401" s="43">
        <v>1958</v>
      </c>
      <c r="F1401" s="43" t="s">
        <v>2131</v>
      </c>
      <c r="G1401" s="56" t="s">
        <v>2098</v>
      </c>
      <c r="H1401" s="43">
        <v>4</v>
      </c>
      <c r="I1401" s="43">
        <v>4</v>
      </c>
      <c r="J1401" s="43" t="s">
        <v>2131</v>
      </c>
      <c r="K1401" s="45">
        <v>5970.08</v>
      </c>
      <c r="L1401" s="45">
        <v>3729.7</v>
      </c>
      <c r="M1401" s="517">
        <f>VLOOKUP(C1401,'Раздел 2'!D1394:Q1580,14,0)</f>
        <v>4523795.54</v>
      </c>
      <c r="N1401" s="45">
        <f t="shared" si="178"/>
        <v>4523682.58</v>
      </c>
      <c r="O1401" s="45">
        <v>0</v>
      </c>
      <c r="P1401" s="425">
        <v>112.96</v>
      </c>
      <c r="Q1401" s="45">
        <v>0</v>
      </c>
      <c r="R1401" s="57">
        <v>45292</v>
      </c>
      <c r="S1401" s="57">
        <v>45657</v>
      </c>
      <c r="U1401" s="143"/>
    </row>
    <row r="1402" spans="1:21" ht="20.3" x14ac:dyDescent="0.35">
      <c r="A1402" s="43">
        <f t="shared" si="177"/>
        <v>98</v>
      </c>
      <c r="B1402" s="47" t="s">
        <v>2154</v>
      </c>
      <c r="C1402" s="43">
        <v>40471</v>
      </c>
      <c r="D1402" s="43" t="s">
        <v>1899</v>
      </c>
      <c r="E1402" s="43">
        <v>1958</v>
      </c>
      <c r="F1402" s="43" t="s">
        <v>2131</v>
      </c>
      <c r="G1402" s="56" t="s">
        <v>2098</v>
      </c>
      <c r="H1402" s="43">
        <v>4</v>
      </c>
      <c r="I1402" s="43">
        <v>3</v>
      </c>
      <c r="J1402" s="43" t="s">
        <v>2131</v>
      </c>
      <c r="K1402" s="45">
        <v>5184.3999999999996</v>
      </c>
      <c r="L1402" s="45">
        <v>3088.7</v>
      </c>
      <c r="M1402" s="517">
        <f>VLOOKUP(C1402,'Раздел 2'!D1395:Q1581,14,0)</f>
        <v>794103.79</v>
      </c>
      <c r="N1402" s="45">
        <f t="shared" si="178"/>
        <v>794024.34000000008</v>
      </c>
      <c r="O1402" s="45">
        <v>0</v>
      </c>
      <c r="P1402" s="425">
        <v>79.45</v>
      </c>
      <c r="Q1402" s="45">
        <v>0</v>
      </c>
      <c r="R1402" s="57">
        <v>45292</v>
      </c>
      <c r="S1402" s="57">
        <v>45657</v>
      </c>
      <c r="U1402" s="143"/>
    </row>
    <row r="1403" spans="1:21" ht="20.3" x14ac:dyDescent="0.35">
      <c r="A1403" s="43">
        <f t="shared" si="177"/>
        <v>99</v>
      </c>
      <c r="B1403" s="47" t="s">
        <v>2165</v>
      </c>
      <c r="C1403" s="43">
        <v>40786</v>
      </c>
      <c r="D1403" s="43" t="s">
        <v>1899</v>
      </c>
      <c r="E1403" s="43">
        <v>1958</v>
      </c>
      <c r="F1403" s="43" t="s">
        <v>2131</v>
      </c>
      <c r="G1403" s="56" t="s">
        <v>2099</v>
      </c>
      <c r="H1403" s="43">
        <v>4</v>
      </c>
      <c r="I1403" s="43">
        <v>3</v>
      </c>
      <c r="J1403" s="43" t="s">
        <v>2131</v>
      </c>
      <c r="K1403" s="45">
        <v>4726.12</v>
      </c>
      <c r="L1403" s="45">
        <v>2962.2</v>
      </c>
      <c r="M1403" s="517">
        <f>VLOOKUP(C1403,'Раздел 2'!D1396:Q1582,14,0)</f>
        <v>1076772.98</v>
      </c>
      <c r="N1403" s="45">
        <f t="shared" si="178"/>
        <v>1076673.7</v>
      </c>
      <c r="O1403" s="45">
        <v>0</v>
      </c>
      <c r="P1403" s="425">
        <v>99.28</v>
      </c>
      <c r="Q1403" s="45">
        <v>0</v>
      </c>
      <c r="R1403" s="57">
        <v>45292</v>
      </c>
      <c r="S1403" s="57">
        <v>45657</v>
      </c>
      <c r="U1403" s="143"/>
    </row>
    <row r="1404" spans="1:21" ht="20.3" x14ac:dyDescent="0.35">
      <c r="A1404" s="43">
        <f>A1403+1</f>
        <v>100</v>
      </c>
      <c r="B1404" s="44" t="s">
        <v>3044</v>
      </c>
      <c r="C1404" s="43">
        <v>41000</v>
      </c>
      <c r="D1404" s="43" t="s">
        <v>1899</v>
      </c>
      <c r="E1404" s="43">
        <v>1982</v>
      </c>
      <c r="F1404" s="43" t="s">
        <v>2131</v>
      </c>
      <c r="G1404" s="56" t="s">
        <v>2098</v>
      </c>
      <c r="H1404" s="43">
        <v>2</v>
      </c>
      <c r="I1404" s="43">
        <v>2</v>
      </c>
      <c r="J1404" s="43" t="s">
        <v>2131</v>
      </c>
      <c r="K1404" s="45">
        <v>1401.9</v>
      </c>
      <c r="L1404" s="45">
        <v>574.9</v>
      </c>
      <c r="M1404" s="517">
        <f>VLOOKUP(C1404,'Раздел 2'!D1397:Q1583,14,0)</f>
        <v>1597354.49</v>
      </c>
      <c r="N1404" s="45">
        <f t="shared" si="178"/>
        <v>1597354.49</v>
      </c>
      <c r="O1404" s="45">
        <v>0</v>
      </c>
      <c r="P1404" s="425">
        <v>0</v>
      </c>
      <c r="Q1404" s="45">
        <v>0</v>
      </c>
      <c r="R1404" s="57">
        <v>45292</v>
      </c>
      <c r="S1404" s="57">
        <v>45657</v>
      </c>
      <c r="U1404" s="143"/>
    </row>
    <row r="1405" spans="1:21" ht="20.3" x14ac:dyDescent="0.35">
      <c r="A1405" s="43">
        <f>A1404+1</f>
        <v>101</v>
      </c>
      <c r="B1405" s="44" t="s">
        <v>3853</v>
      </c>
      <c r="C1405" s="43">
        <v>40684</v>
      </c>
      <c r="D1405" s="43" t="s">
        <v>1899</v>
      </c>
      <c r="E1405" s="43">
        <v>1961</v>
      </c>
      <c r="F1405" s="43" t="s">
        <v>2131</v>
      </c>
      <c r="G1405" s="56" t="s">
        <v>2097</v>
      </c>
      <c r="H1405" s="43">
        <v>4</v>
      </c>
      <c r="I1405" s="43">
        <v>3</v>
      </c>
      <c r="J1405" s="43" t="s">
        <v>2131</v>
      </c>
      <c r="K1405" s="45">
        <v>2571.1</v>
      </c>
      <c r="L1405" s="45">
        <v>1216.9000000000001</v>
      </c>
      <c r="M1405" s="517">
        <f>VLOOKUP(C1405,'Раздел 2'!D1398:Q1584,14,0)</f>
        <v>1098985.77</v>
      </c>
      <c r="N1405" s="45">
        <f t="shared" si="178"/>
        <v>1098985.77</v>
      </c>
      <c r="O1405" s="45">
        <v>0</v>
      </c>
      <c r="P1405" s="425">
        <v>0</v>
      </c>
      <c r="Q1405" s="45">
        <v>0</v>
      </c>
      <c r="R1405" s="57">
        <v>45292</v>
      </c>
      <c r="S1405" s="57">
        <v>45657</v>
      </c>
      <c r="U1405" s="143"/>
    </row>
    <row r="1406" spans="1:21" ht="20.3" x14ac:dyDescent="0.35">
      <c r="A1406" s="43">
        <f t="shared" si="177"/>
        <v>102</v>
      </c>
      <c r="B1406" s="44" t="s">
        <v>3066</v>
      </c>
      <c r="C1406" s="43">
        <v>40924</v>
      </c>
      <c r="D1406" s="43" t="s">
        <v>1899</v>
      </c>
      <c r="E1406" s="43">
        <v>1959</v>
      </c>
      <c r="F1406" s="43" t="s">
        <v>2131</v>
      </c>
      <c r="G1406" s="56" t="s">
        <v>2099</v>
      </c>
      <c r="H1406" s="43">
        <v>4</v>
      </c>
      <c r="I1406" s="43">
        <v>4</v>
      </c>
      <c r="J1406" s="43" t="s">
        <v>2131</v>
      </c>
      <c r="K1406" s="45">
        <v>4114.8999999999996</v>
      </c>
      <c r="L1406" s="45">
        <v>2566.6</v>
      </c>
      <c r="M1406" s="517">
        <f>VLOOKUP(C1406,'Раздел 2'!D1399:Q1585,14,0)</f>
        <v>4709662.8100000005</v>
      </c>
      <c r="N1406" s="45">
        <f t="shared" si="178"/>
        <v>4709662.8100000005</v>
      </c>
      <c r="O1406" s="45">
        <v>0</v>
      </c>
      <c r="P1406" s="425">
        <v>0</v>
      </c>
      <c r="Q1406" s="45">
        <v>0</v>
      </c>
      <c r="R1406" s="57">
        <v>45292</v>
      </c>
      <c r="S1406" s="57">
        <v>45657</v>
      </c>
      <c r="U1406" s="143"/>
    </row>
    <row r="1407" spans="1:21" ht="20.3" x14ac:dyDescent="0.35">
      <c r="A1407" s="43">
        <f>A1406+1</f>
        <v>103</v>
      </c>
      <c r="B1407" s="44" t="s">
        <v>3067</v>
      </c>
      <c r="C1407" s="43">
        <v>39466</v>
      </c>
      <c r="D1407" s="43" t="s">
        <v>1899</v>
      </c>
      <c r="E1407" s="43">
        <v>1964</v>
      </c>
      <c r="F1407" s="43" t="s">
        <v>2131</v>
      </c>
      <c r="G1407" s="56" t="s">
        <v>2097</v>
      </c>
      <c r="H1407" s="43">
        <v>5</v>
      </c>
      <c r="I1407" s="43">
        <v>5</v>
      </c>
      <c r="J1407" s="43" t="s">
        <v>2131</v>
      </c>
      <c r="K1407" s="45">
        <v>6764.5</v>
      </c>
      <c r="L1407" s="45">
        <v>4461.3999999999996</v>
      </c>
      <c r="M1407" s="517">
        <f>VLOOKUP(C1407,'Раздел 2'!D1400:Q1588,14,0)</f>
        <v>5582456.5199999996</v>
      </c>
      <c r="N1407" s="45">
        <f t="shared" si="178"/>
        <v>5582456.5199999996</v>
      </c>
      <c r="O1407" s="45">
        <v>0</v>
      </c>
      <c r="P1407" s="425">
        <v>0</v>
      </c>
      <c r="Q1407" s="45">
        <v>0</v>
      </c>
      <c r="R1407" s="57">
        <v>45292</v>
      </c>
      <c r="S1407" s="57">
        <v>45657</v>
      </c>
      <c r="U1407" s="143"/>
    </row>
    <row r="1408" spans="1:21" ht="21.45" customHeight="1" x14ac:dyDescent="0.35">
      <c r="A1408" s="43">
        <f t="shared" si="177"/>
        <v>104</v>
      </c>
      <c r="B1408" s="44" t="s">
        <v>1207</v>
      </c>
      <c r="C1408" s="43">
        <v>40754</v>
      </c>
      <c r="D1408" s="43" t="s">
        <v>1899</v>
      </c>
      <c r="E1408" s="43">
        <v>1957</v>
      </c>
      <c r="F1408" s="43" t="s">
        <v>2131</v>
      </c>
      <c r="G1408" s="56" t="s">
        <v>2098</v>
      </c>
      <c r="H1408" s="43">
        <v>4</v>
      </c>
      <c r="I1408" s="43">
        <v>3</v>
      </c>
      <c r="J1408" s="43" t="s">
        <v>2131</v>
      </c>
      <c r="K1408" s="45">
        <v>4779.8</v>
      </c>
      <c r="L1408" s="45">
        <v>2804.8</v>
      </c>
      <c r="M1408" s="517">
        <f>VLOOKUP(C1408,'Раздел 2'!D1401:Q1589,14,0)</f>
        <v>4518165.4799999995</v>
      </c>
      <c r="N1408" s="45">
        <f t="shared" si="178"/>
        <v>4518165.4799999995</v>
      </c>
      <c r="O1408" s="45">
        <v>0</v>
      </c>
      <c r="P1408" s="425">
        <v>0</v>
      </c>
      <c r="Q1408" s="45">
        <v>0</v>
      </c>
      <c r="R1408" s="57">
        <v>45292</v>
      </c>
      <c r="S1408" s="57">
        <v>45657</v>
      </c>
      <c r="U1408" s="143"/>
    </row>
    <row r="1409" spans="1:21" ht="20.3" x14ac:dyDescent="0.35">
      <c r="A1409" s="43">
        <f t="shared" si="177"/>
        <v>105</v>
      </c>
      <c r="B1409" s="44" t="s">
        <v>39</v>
      </c>
      <c r="C1409" s="43">
        <v>39588</v>
      </c>
      <c r="D1409" s="43" t="s">
        <v>1899</v>
      </c>
      <c r="E1409" s="43">
        <v>1970</v>
      </c>
      <c r="F1409" s="43" t="s">
        <v>2131</v>
      </c>
      <c r="G1409" s="56" t="s">
        <v>2098</v>
      </c>
      <c r="H1409" s="43">
        <v>9</v>
      </c>
      <c r="I1409" s="43">
        <v>4</v>
      </c>
      <c r="J1409" s="43" t="s">
        <v>2131</v>
      </c>
      <c r="K1409" s="45">
        <v>15877.8</v>
      </c>
      <c r="L1409" s="45">
        <v>10914.8</v>
      </c>
      <c r="M1409" s="517">
        <f>VLOOKUP(C1409,'Раздел 2'!D1402:Q1591,14,0)</f>
        <v>2100489.29</v>
      </c>
      <c r="N1409" s="45">
        <f t="shared" si="178"/>
        <v>2100489.29</v>
      </c>
      <c r="O1409" s="45">
        <v>0</v>
      </c>
      <c r="P1409" s="425">
        <v>0</v>
      </c>
      <c r="Q1409" s="45">
        <v>0</v>
      </c>
      <c r="R1409" s="57">
        <v>45292</v>
      </c>
      <c r="S1409" s="57">
        <v>45657</v>
      </c>
      <c r="U1409" s="143"/>
    </row>
    <row r="1410" spans="1:21" ht="20.3" x14ac:dyDescent="0.35">
      <c r="A1410" s="43">
        <f t="shared" si="177"/>
        <v>106</v>
      </c>
      <c r="B1410" s="44" t="s">
        <v>2145</v>
      </c>
      <c r="C1410" s="43">
        <v>40805</v>
      </c>
      <c r="D1410" s="43" t="s">
        <v>1899</v>
      </c>
      <c r="E1410" s="43">
        <v>1961</v>
      </c>
      <c r="F1410" s="43" t="s">
        <v>2131</v>
      </c>
      <c r="G1410" s="56" t="s">
        <v>2097</v>
      </c>
      <c r="H1410" s="43">
        <v>5</v>
      </c>
      <c r="I1410" s="43">
        <v>4</v>
      </c>
      <c r="J1410" s="43" t="s">
        <v>2131</v>
      </c>
      <c r="K1410" s="45">
        <v>5508.52</v>
      </c>
      <c r="L1410" s="45">
        <v>3534.8</v>
      </c>
      <c r="M1410" s="517">
        <f>VLOOKUP(C1410,'Раздел 2'!D1403:Q1592,14,0)</f>
        <v>3960598.06</v>
      </c>
      <c r="N1410" s="45">
        <f t="shared" si="178"/>
        <v>3960598.06</v>
      </c>
      <c r="O1410" s="45">
        <v>0</v>
      </c>
      <c r="P1410" s="425">
        <v>0</v>
      </c>
      <c r="Q1410" s="45">
        <v>0</v>
      </c>
      <c r="R1410" s="57">
        <v>45292</v>
      </c>
      <c r="S1410" s="57">
        <v>45657</v>
      </c>
      <c r="U1410" s="143"/>
    </row>
    <row r="1411" spans="1:21" ht="20.3" x14ac:dyDescent="0.35">
      <c r="A1411" s="43">
        <f t="shared" si="177"/>
        <v>107</v>
      </c>
      <c r="B1411" s="44" t="s">
        <v>2150</v>
      </c>
      <c r="C1411" s="43">
        <v>40725</v>
      </c>
      <c r="D1411" s="43" t="s">
        <v>1899</v>
      </c>
      <c r="E1411" s="43">
        <v>1954</v>
      </c>
      <c r="F1411" s="43" t="s">
        <v>2131</v>
      </c>
      <c r="G1411" s="56" t="s">
        <v>2098</v>
      </c>
      <c r="H1411" s="43">
        <v>3</v>
      </c>
      <c r="I1411" s="43">
        <v>2</v>
      </c>
      <c r="J1411" s="43" t="s">
        <v>2131</v>
      </c>
      <c r="K1411" s="45">
        <v>2235.5</v>
      </c>
      <c r="L1411" s="45">
        <v>1317.7</v>
      </c>
      <c r="M1411" s="517">
        <f>VLOOKUP(C1411,'Раздел 2'!D1404:Q1593,14,0)</f>
        <v>1733264.4500000002</v>
      </c>
      <c r="N1411" s="45">
        <f t="shared" si="178"/>
        <v>1733264.4500000002</v>
      </c>
      <c r="O1411" s="45">
        <v>0</v>
      </c>
      <c r="P1411" s="425">
        <v>0</v>
      </c>
      <c r="Q1411" s="45">
        <v>0</v>
      </c>
      <c r="R1411" s="57">
        <v>45292</v>
      </c>
      <c r="S1411" s="57">
        <v>45657</v>
      </c>
      <c r="U1411" s="143"/>
    </row>
    <row r="1412" spans="1:21" ht="20.3" x14ac:dyDescent="0.35">
      <c r="A1412" s="43">
        <f t="shared" si="177"/>
        <v>108</v>
      </c>
      <c r="B1412" s="44" t="s">
        <v>2151</v>
      </c>
      <c r="C1412" s="43">
        <v>40712</v>
      </c>
      <c r="D1412" s="43" t="s">
        <v>1899</v>
      </c>
      <c r="E1412" s="43">
        <v>1957</v>
      </c>
      <c r="F1412" s="43" t="s">
        <v>2131</v>
      </c>
      <c r="G1412" s="56" t="s">
        <v>2099</v>
      </c>
      <c r="H1412" s="43">
        <v>3</v>
      </c>
      <c r="I1412" s="43">
        <v>3</v>
      </c>
      <c r="J1412" s="43" t="s">
        <v>2131</v>
      </c>
      <c r="K1412" s="45">
        <v>3743.4</v>
      </c>
      <c r="L1412" s="45">
        <v>2091.4</v>
      </c>
      <c r="M1412" s="517">
        <f>VLOOKUP(C1412,'Раздел 2'!D1405:Q1594,14,0)</f>
        <v>2699869.4</v>
      </c>
      <c r="N1412" s="45">
        <f t="shared" si="178"/>
        <v>2699869.4</v>
      </c>
      <c r="O1412" s="45">
        <v>0</v>
      </c>
      <c r="P1412" s="425">
        <v>0</v>
      </c>
      <c r="Q1412" s="45">
        <v>0</v>
      </c>
      <c r="R1412" s="57">
        <v>45292</v>
      </c>
      <c r="S1412" s="57">
        <v>45657</v>
      </c>
      <c r="U1412" s="143"/>
    </row>
    <row r="1413" spans="1:21" ht="20.3" x14ac:dyDescent="0.35">
      <c r="A1413" s="43">
        <f t="shared" si="177"/>
        <v>109</v>
      </c>
      <c r="B1413" s="44" t="s">
        <v>2156</v>
      </c>
      <c r="C1413" s="43">
        <v>40709</v>
      </c>
      <c r="D1413" s="43" t="s">
        <v>1899</v>
      </c>
      <c r="E1413" s="43">
        <v>1957</v>
      </c>
      <c r="F1413" s="43" t="s">
        <v>2131</v>
      </c>
      <c r="G1413" s="56" t="s">
        <v>2098</v>
      </c>
      <c r="H1413" s="43">
        <v>4</v>
      </c>
      <c r="I1413" s="43">
        <v>3</v>
      </c>
      <c r="J1413" s="43" t="s">
        <v>2131</v>
      </c>
      <c r="K1413" s="45">
        <v>4530.28</v>
      </c>
      <c r="L1413" s="45">
        <v>2736.6</v>
      </c>
      <c r="M1413" s="517">
        <f>VLOOKUP(C1413,'Раздел 2'!D1406:Q1595,14,0)</f>
        <v>3219981</v>
      </c>
      <c r="N1413" s="45">
        <f t="shared" si="178"/>
        <v>3219981</v>
      </c>
      <c r="O1413" s="45">
        <v>0</v>
      </c>
      <c r="P1413" s="425">
        <v>0</v>
      </c>
      <c r="Q1413" s="45">
        <v>0</v>
      </c>
      <c r="R1413" s="57">
        <v>45292</v>
      </c>
      <c r="S1413" s="57">
        <v>45657</v>
      </c>
      <c r="U1413" s="143"/>
    </row>
    <row r="1414" spans="1:21" ht="20.3" x14ac:dyDescent="0.35">
      <c r="A1414" s="43">
        <f t="shared" si="177"/>
        <v>110</v>
      </c>
      <c r="B1414" s="44" t="s">
        <v>2159</v>
      </c>
      <c r="C1414" s="43">
        <v>40925</v>
      </c>
      <c r="D1414" s="43" t="s">
        <v>1899</v>
      </c>
      <c r="E1414" s="43">
        <v>1959</v>
      </c>
      <c r="F1414" s="43" t="s">
        <v>2131</v>
      </c>
      <c r="G1414" s="56" t="s">
        <v>2099</v>
      </c>
      <c r="H1414" s="43">
        <v>4</v>
      </c>
      <c r="I1414" s="43">
        <v>4</v>
      </c>
      <c r="J1414" s="43" t="s">
        <v>2131</v>
      </c>
      <c r="K1414" s="45">
        <v>3491.8</v>
      </c>
      <c r="L1414" s="45">
        <v>2115.6999999999998</v>
      </c>
      <c r="M1414" s="517">
        <f>VLOOKUP(C1414,'Раздел 2'!D1407:Q1596,14,0)</f>
        <v>2933154.45</v>
      </c>
      <c r="N1414" s="45">
        <f t="shared" si="178"/>
        <v>2933154.45</v>
      </c>
      <c r="O1414" s="45">
        <v>0</v>
      </c>
      <c r="P1414" s="425">
        <v>0</v>
      </c>
      <c r="Q1414" s="45">
        <v>0</v>
      </c>
      <c r="R1414" s="57">
        <v>45292</v>
      </c>
      <c r="S1414" s="57">
        <v>45657</v>
      </c>
      <c r="U1414" s="143"/>
    </row>
    <row r="1415" spans="1:21" ht="20.3" x14ac:dyDescent="0.35">
      <c r="A1415" s="43">
        <f>A1414+1</f>
        <v>111</v>
      </c>
      <c r="B1415" s="44" t="s">
        <v>3182</v>
      </c>
      <c r="C1415" s="43">
        <v>40980</v>
      </c>
      <c r="D1415" s="43" t="s">
        <v>1899</v>
      </c>
      <c r="E1415" s="43">
        <v>1971</v>
      </c>
      <c r="F1415" s="43" t="s">
        <v>2131</v>
      </c>
      <c r="G1415" s="56" t="s">
        <v>2098</v>
      </c>
      <c r="H1415" s="43">
        <v>2</v>
      </c>
      <c r="I1415" s="43">
        <v>3</v>
      </c>
      <c r="J1415" s="43" t="s">
        <v>2131</v>
      </c>
      <c r="K1415" s="45">
        <v>1018.5</v>
      </c>
      <c r="L1415" s="45">
        <v>1027</v>
      </c>
      <c r="M1415" s="517">
        <f>VLOOKUP(C1415,'Раздел 2'!D1408:Q1597,14,0)</f>
        <v>2192883.4500000002</v>
      </c>
      <c r="N1415" s="45">
        <f t="shared" si="178"/>
        <v>2192883.4500000002</v>
      </c>
      <c r="O1415" s="45">
        <v>0</v>
      </c>
      <c r="P1415" s="425">
        <v>0</v>
      </c>
      <c r="Q1415" s="45">
        <v>0</v>
      </c>
      <c r="R1415" s="57">
        <v>45292</v>
      </c>
      <c r="S1415" s="57">
        <v>45657</v>
      </c>
      <c r="U1415" s="143"/>
    </row>
    <row r="1416" spans="1:21" ht="20.3" x14ac:dyDescent="0.35">
      <c r="A1416" s="43">
        <f t="shared" si="177"/>
        <v>112</v>
      </c>
      <c r="B1416" s="44" t="s">
        <v>3183</v>
      </c>
      <c r="C1416" s="43">
        <v>40981</v>
      </c>
      <c r="D1416" s="43" t="s">
        <v>1899</v>
      </c>
      <c r="E1416" s="43">
        <v>1970</v>
      </c>
      <c r="F1416" s="43" t="s">
        <v>2131</v>
      </c>
      <c r="G1416" s="56" t="s">
        <v>2098</v>
      </c>
      <c r="H1416" s="43">
        <v>2</v>
      </c>
      <c r="I1416" s="43">
        <v>3</v>
      </c>
      <c r="J1416" s="43" t="s">
        <v>2131</v>
      </c>
      <c r="K1416" s="45">
        <v>1027</v>
      </c>
      <c r="L1416" s="45">
        <v>1027</v>
      </c>
      <c r="M1416" s="517">
        <f>VLOOKUP(C1416,'Раздел 2'!D1409:Q1598,14,0)</f>
        <v>2304669.4</v>
      </c>
      <c r="N1416" s="45">
        <f t="shared" si="178"/>
        <v>2304669.4</v>
      </c>
      <c r="O1416" s="45">
        <v>0</v>
      </c>
      <c r="P1416" s="425">
        <v>0</v>
      </c>
      <c r="Q1416" s="45">
        <v>0</v>
      </c>
      <c r="R1416" s="57">
        <v>45292</v>
      </c>
      <c r="S1416" s="57">
        <v>45657</v>
      </c>
      <c r="U1416" s="143"/>
    </row>
    <row r="1417" spans="1:21" ht="20.3" x14ac:dyDescent="0.35">
      <c r="A1417" s="43">
        <f t="shared" si="177"/>
        <v>113</v>
      </c>
      <c r="B1417" s="44" t="s">
        <v>3184</v>
      </c>
      <c r="C1417" s="43">
        <v>40982</v>
      </c>
      <c r="D1417" s="43" t="s">
        <v>1899</v>
      </c>
      <c r="E1417" s="43">
        <v>1969</v>
      </c>
      <c r="F1417" s="43" t="s">
        <v>2131</v>
      </c>
      <c r="G1417" s="56" t="s">
        <v>2098</v>
      </c>
      <c r="H1417" s="43">
        <v>2</v>
      </c>
      <c r="I1417" s="43">
        <v>3</v>
      </c>
      <c r="J1417" s="43" t="s">
        <v>2131</v>
      </c>
      <c r="K1417" s="45">
        <v>964.8</v>
      </c>
      <c r="L1417" s="45">
        <v>1083.2</v>
      </c>
      <c r="M1417" s="517">
        <f>VLOOKUP(C1417,'Раздел 2'!D1410:Q1599,14,0)</f>
        <v>2509641.4299999997</v>
      </c>
      <c r="N1417" s="45">
        <f t="shared" si="178"/>
        <v>2509641.4299999997</v>
      </c>
      <c r="O1417" s="45">
        <v>0</v>
      </c>
      <c r="P1417" s="425">
        <v>0</v>
      </c>
      <c r="Q1417" s="45">
        <v>0</v>
      </c>
      <c r="R1417" s="57">
        <v>45292</v>
      </c>
      <c r="S1417" s="57">
        <v>45657</v>
      </c>
      <c r="U1417" s="143"/>
    </row>
    <row r="1418" spans="1:21" ht="20.3" x14ac:dyDescent="0.35">
      <c r="A1418" s="43">
        <f t="shared" si="177"/>
        <v>114</v>
      </c>
      <c r="B1418" s="47" t="s">
        <v>136</v>
      </c>
      <c r="C1418" s="43">
        <v>39930</v>
      </c>
      <c r="D1418" s="43" t="s">
        <v>1899</v>
      </c>
      <c r="E1418" s="43">
        <v>1979</v>
      </c>
      <c r="F1418" s="43" t="s">
        <v>2131</v>
      </c>
      <c r="G1418" s="56" t="s">
        <v>2097</v>
      </c>
      <c r="H1418" s="43">
        <v>9</v>
      </c>
      <c r="I1418" s="43">
        <v>1</v>
      </c>
      <c r="J1418" s="43" t="s">
        <v>2131</v>
      </c>
      <c r="K1418" s="45">
        <v>3083.5</v>
      </c>
      <c r="L1418" s="45">
        <v>2061.9</v>
      </c>
      <c r="M1418" s="517">
        <f>VLOOKUP(C1418,'Раздел 2'!D1411:Q1600,14,0)</f>
        <v>95585.38</v>
      </c>
      <c r="N1418" s="45">
        <f t="shared" si="178"/>
        <v>95585.38</v>
      </c>
      <c r="O1418" s="45">
        <v>0</v>
      </c>
      <c r="P1418" s="425">
        <v>0</v>
      </c>
      <c r="Q1418" s="45">
        <v>0</v>
      </c>
      <c r="R1418" s="57">
        <v>45292</v>
      </c>
      <c r="S1418" s="57">
        <v>45657</v>
      </c>
      <c r="U1418" s="143"/>
    </row>
    <row r="1419" spans="1:21" ht="20.3" x14ac:dyDescent="0.35">
      <c r="A1419" s="43">
        <f t="shared" ref="A1419:A1435" si="179">A1418+1</f>
        <v>115</v>
      </c>
      <c r="B1419" s="47" t="s">
        <v>3340</v>
      </c>
      <c r="C1419" s="43">
        <v>39443</v>
      </c>
      <c r="D1419" s="43" t="s">
        <v>1899</v>
      </c>
      <c r="E1419" s="43">
        <v>1964</v>
      </c>
      <c r="F1419" s="43" t="s">
        <v>2131</v>
      </c>
      <c r="G1419" s="56" t="s">
        <v>2097</v>
      </c>
      <c r="H1419" s="43">
        <v>5</v>
      </c>
      <c r="I1419" s="43">
        <v>6</v>
      </c>
      <c r="J1419" s="43" t="s">
        <v>2131</v>
      </c>
      <c r="K1419" s="45">
        <v>8898.4</v>
      </c>
      <c r="L1419" s="45">
        <v>5766.1</v>
      </c>
      <c r="M1419" s="517">
        <f>VLOOKUP(C1419,'Раздел 2'!D1412:Q1601,14,0)</f>
        <v>11335378.719999999</v>
      </c>
      <c r="N1419" s="45">
        <f t="shared" si="178"/>
        <v>11335378.719999999</v>
      </c>
      <c r="O1419" s="45">
        <v>0</v>
      </c>
      <c r="P1419" s="425">
        <v>0</v>
      </c>
      <c r="Q1419" s="45">
        <v>0</v>
      </c>
      <c r="R1419" s="57">
        <v>45292</v>
      </c>
      <c r="S1419" s="57">
        <v>45657</v>
      </c>
      <c r="U1419" s="143"/>
    </row>
    <row r="1420" spans="1:21" ht="20.3" x14ac:dyDescent="0.35">
      <c r="A1420" s="43">
        <f t="shared" si="179"/>
        <v>116</v>
      </c>
      <c r="B1420" s="47" t="s">
        <v>3341</v>
      </c>
      <c r="C1420" s="43">
        <v>39445</v>
      </c>
      <c r="D1420" s="43" t="s">
        <v>1899</v>
      </c>
      <c r="E1420" s="43">
        <v>1964</v>
      </c>
      <c r="F1420" s="43" t="s">
        <v>2131</v>
      </c>
      <c r="G1420" s="56" t="s">
        <v>2097</v>
      </c>
      <c r="H1420" s="43">
        <v>5</v>
      </c>
      <c r="I1420" s="43">
        <v>4</v>
      </c>
      <c r="J1420" s="43" t="s">
        <v>2131</v>
      </c>
      <c r="K1420" s="45">
        <v>5478.8</v>
      </c>
      <c r="L1420" s="45">
        <v>3532.3</v>
      </c>
      <c r="M1420" s="517">
        <f>VLOOKUP(C1420,'Раздел 2'!D1413:Q1602,14,0)</f>
        <v>3521818.0999999996</v>
      </c>
      <c r="N1420" s="45">
        <f t="shared" si="178"/>
        <v>3521818.0999999996</v>
      </c>
      <c r="O1420" s="45">
        <v>0</v>
      </c>
      <c r="P1420" s="425">
        <v>0</v>
      </c>
      <c r="Q1420" s="45">
        <v>0</v>
      </c>
      <c r="R1420" s="57">
        <v>45292</v>
      </c>
      <c r="S1420" s="57">
        <v>45657</v>
      </c>
      <c r="U1420" s="143"/>
    </row>
    <row r="1421" spans="1:21" ht="20.3" x14ac:dyDescent="0.35">
      <c r="A1421" s="43">
        <f t="shared" si="179"/>
        <v>117</v>
      </c>
      <c r="B1421" s="47" t="s">
        <v>3854</v>
      </c>
      <c r="C1421" s="43">
        <v>40009</v>
      </c>
      <c r="D1421" s="43" t="s">
        <v>1899</v>
      </c>
      <c r="E1421" s="43">
        <v>1962</v>
      </c>
      <c r="F1421" s="43" t="s">
        <v>2131</v>
      </c>
      <c r="G1421" s="56" t="s">
        <v>2097</v>
      </c>
      <c r="H1421" s="43">
        <v>4</v>
      </c>
      <c r="I1421" s="43">
        <v>3</v>
      </c>
      <c r="J1421" s="43" t="s">
        <v>2131</v>
      </c>
      <c r="K1421" s="45">
        <v>3560.3</v>
      </c>
      <c r="L1421" s="45">
        <v>2048.4</v>
      </c>
      <c r="M1421" s="517">
        <f>VLOOKUP(C1421,'Раздел 2'!D1414:Q1603,14,0)</f>
        <v>5704387.8700000001</v>
      </c>
      <c r="N1421" s="45">
        <f t="shared" si="178"/>
        <v>5704387.8700000001</v>
      </c>
      <c r="O1421" s="45">
        <v>0</v>
      </c>
      <c r="P1421" s="425">
        <v>0</v>
      </c>
      <c r="Q1421" s="45">
        <v>0</v>
      </c>
      <c r="R1421" s="57">
        <v>45292</v>
      </c>
      <c r="S1421" s="57">
        <v>45657</v>
      </c>
      <c r="U1421" s="143"/>
    </row>
    <row r="1422" spans="1:21" ht="20.3" x14ac:dyDescent="0.35">
      <c r="A1422" s="43">
        <f t="shared" si="179"/>
        <v>118</v>
      </c>
      <c r="B1422" s="47" t="s">
        <v>115</v>
      </c>
      <c r="C1422" s="43">
        <v>40745</v>
      </c>
      <c r="D1422" s="43" t="s">
        <v>1899</v>
      </c>
      <c r="E1422" s="43">
        <v>1957</v>
      </c>
      <c r="F1422" s="43" t="s">
        <v>2131</v>
      </c>
      <c r="G1422" s="56" t="s">
        <v>2098</v>
      </c>
      <c r="H1422" s="43">
        <v>4</v>
      </c>
      <c r="I1422" s="43">
        <v>3</v>
      </c>
      <c r="J1422" s="43" t="s">
        <v>2131</v>
      </c>
      <c r="K1422" s="45">
        <v>4796</v>
      </c>
      <c r="L1422" s="45">
        <v>2968.2</v>
      </c>
      <c r="M1422" s="517">
        <f>VLOOKUP(C1422,'Раздел 2'!D1415:Q1604,14,0)</f>
        <v>4547907.120000001</v>
      </c>
      <c r="N1422" s="45">
        <f t="shared" si="178"/>
        <v>4547907.120000001</v>
      </c>
      <c r="O1422" s="45">
        <v>0</v>
      </c>
      <c r="P1422" s="425">
        <v>0</v>
      </c>
      <c r="Q1422" s="45">
        <v>0</v>
      </c>
      <c r="R1422" s="57">
        <v>45292</v>
      </c>
      <c r="S1422" s="57">
        <v>45657</v>
      </c>
      <c r="U1422" s="143"/>
    </row>
    <row r="1423" spans="1:21" ht="20.3" x14ac:dyDescent="0.35">
      <c r="A1423" s="43">
        <f t="shared" si="179"/>
        <v>119</v>
      </c>
      <c r="B1423" s="47" t="s">
        <v>3447</v>
      </c>
      <c r="C1423" s="43">
        <v>39591</v>
      </c>
      <c r="D1423" s="43" t="s">
        <v>1899</v>
      </c>
      <c r="E1423" s="43">
        <v>1977</v>
      </c>
      <c r="F1423" s="43" t="s">
        <v>2131</v>
      </c>
      <c r="G1423" s="56" t="s">
        <v>2130</v>
      </c>
      <c r="H1423" s="43">
        <v>10</v>
      </c>
      <c r="I1423" s="43">
        <v>3</v>
      </c>
      <c r="J1423" s="43">
        <v>1</v>
      </c>
      <c r="K1423" s="45">
        <v>13284.3</v>
      </c>
      <c r="L1423" s="45">
        <v>8118.3</v>
      </c>
      <c r="M1423" s="517">
        <f>VLOOKUP(C1423,'Раздел 2'!D1416:Q1605,14,0)</f>
        <v>3518639.92</v>
      </c>
      <c r="N1423" s="45">
        <f t="shared" si="178"/>
        <v>3518639.92</v>
      </c>
      <c r="O1423" s="45">
        <v>0</v>
      </c>
      <c r="P1423" s="425">
        <v>0</v>
      </c>
      <c r="Q1423" s="45">
        <v>0</v>
      </c>
      <c r="R1423" s="57">
        <v>45292</v>
      </c>
      <c r="S1423" s="57">
        <v>45657</v>
      </c>
      <c r="U1423" s="143"/>
    </row>
    <row r="1424" spans="1:21" ht="20.3" x14ac:dyDescent="0.35">
      <c r="A1424" s="43">
        <f t="shared" si="179"/>
        <v>120</v>
      </c>
      <c r="B1424" s="47" t="s">
        <v>815</v>
      </c>
      <c r="C1424" s="43">
        <v>40756</v>
      </c>
      <c r="D1424" s="43" t="s">
        <v>1899</v>
      </c>
      <c r="E1424" s="43">
        <v>1952</v>
      </c>
      <c r="F1424" s="43" t="s">
        <v>2131</v>
      </c>
      <c r="G1424" s="56" t="s">
        <v>2099</v>
      </c>
      <c r="H1424" s="43">
        <v>3</v>
      </c>
      <c r="I1424" s="43">
        <v>2</v>
      </c>
      <c r="J1424" s="43" t="s">
        <v>2131</v>
      </c>
      <c r="K1424" s="45">
        <v>2403.5</v>
      </c>
      <c r="L1424" s="45">
        <v>1336.5</v>
      </c>
      <c r="M1424" s="517">
        <f>VLOOKUP(C1424,'Раздел 2'!D1417:Q1606,14,0)</f>
        <v>1770938.55</v>
      </c>
      <c r="N1424" s="45">
        <f t="shared" si="178"/>
        <v>1770938.55</v>
      </c>
      <c r="O1424" s="45">
        <v>0</v>
      </c>
      <c r="P1424" s="425">
        <v>0</v>
      </c>
      <c r="Q1424" s="45">
        <v>0</v>
      </c>
      <c r="R1424" s="57">
        <v>45292</v>
      </c>
      <c r="S1424" s="57">
        <v>45657</v>
      </c>
      <c r="U1424" s="143"/>
    </row>
    <row r="1425" spans="1:21" ht="20.3" x14ac:dyDescent="0.35">
      <c r="A1425" s="43">
        <f t="shared" si="179"/>
        <v>121</v>
      </c>
      <c r="B1425" s="47" t="s">
        <v>4597</v>
      </c>
      <c r="C1425" s="43">
        <v>40874</v>
      </c>
      <c r="D1425" s="43" t="s">
        <v>1900</v>
      </c>
      <c r="E1425" s="43">
        <v>1985</v>
      </c>
      <c r="F1425" s="43" t="s">
        <v>2131</v>
      </c>
      <c r="G1425" s="56" t="s">
        <v>4640</v>
      </c>
      <c r="H1425" s="43">
        <v>5</v>
      </c>
      <c r="I1425" s="43">
        <v>6</v>
      </c>
      <c r="J1425" s="43"/>
      <c r="K1425" s="45">
        <v>10163.530000000001</v>
      </c>
      <c r="L1425" s="45">
        <v>10163.530000000001</v>
      </c>
      <c r="M1425" s="517">
        <f>VLOOKUP(C1425,'Раздел 2'!D1418:Q1607,14,0)</f>
        <v>3516129.71</v>
      </c>
      <c r="N1425" s="45">
        <f t="shared" si="178"/>
        <v>3516129.71</v>
      </c>
      <c r="O1425" s="45">
        <v>0</v>
      </c>
      <c r="P1425" s="425">
        <v>0</v>
      </c>
      <c r="Q1425" s="45">
        <v>0</v>
      </c>
      <c r="R1425" s="57">
        <v>45292</v>
      </c>
      <c r="S1425" s="57">
        <v>45657</v>
      </c>
      <c r="U1425" s="143"/>
    </row>
    <row r="1426" spans="1:21" ht="20.3" x14ac:dyDescent="0.35">
      <c r="A1426" s="43">
        <f t="shared" si="179"/>
        <v>122</v>
      </c>
      <c r="B1426" s="47" t="s">
        <v>4602</v>
      </c>
      <c r="C1426" s="43">
        <v>39633</v>
      </c>
      <c r="D1426" s="43" t="s">
        <v>1900</v>
      </c>
      <c r="E1426" s="43">
        <v>1990</v>
      </c>
      <c r="F1426" s="43" t="s">
        <v>2131</v>
      </c>
      <c r="G1426" s="56" t="s">
        <v>2097</v>
      </c>
      <c r="H1426" s="43">
        <v>5</v>
      </c>
      <c r="I1426" s="43">
        <v>5</v>
      </c>
      <c r="J1426" s="43" t="s">
        <v>2131</v>
      </c>
      <c r="K1426" s="45">
        <v>6063</v>
      </c>
      <c r="L1426" s="45">
        <v>6063</v>
      </c>
      <c r="M1426" s="517">
        <f>VLOOKUP(C1426,'Раздел 2'!D1419:Q1608,14,0)</f>
        <v>2391726.1799999997</v>
      </c>
      <c r="N1426" s="45">
        <f t="shared" si="178"/>
        <v>2391726.1799999997</v>
      </c>
      <c r="O1426" s="45">
        <v>0</v>
      </c>
      <c r="P1426" s="425">
        <v>0</v>
      </c>
      <c r="Q1426" s="45">
        <v>0</v>
      </c>
      <c r="R1426" s="57">
        <v>45292</v>
      </c>
      <c r="S1426" s="57">
        <v>45657</v>
      </c>
      <c r="U1426" s="143"/>
    </row>
    <row r="1427" spans="1:21" ht="20.3" x14ac:dyDescent="0.35">
      <c r="A1427" s="43">
        <f t="shared" si="179"/>
        <v>123</v>
      </c>
      <c r="B1427" s="47" t="s">
        <v>4603</v>
      </c>
      <c r="C1427" s="43">
        <v>39830</v>
      </c>
      <c r="D1427" s="43" t="s">
        <v>1900</v>
      </c>
      <c r="E1427" s="43">
        <v>1987</v>
      </c>
      <c r="F1427" s="43" t="s">
        <v>2131</v>
      </c>
      <c r="G1427" s="56" t="s">
        <v>2097</v>
      </c>
      <c r="H1427" s="43">
        <v>5</v>
      </c>
      <c r="I1427" s="43">
        <v>6</v>
      </c>
      <c r="J1427" s="43" t="s">
        <v>2131</v>
      </c>
      <c r="K1427" s="45">
        <v>7259.3</v>
      </c>
      <c r="L1427" s="45">
        <v>4469.3999999999996</v>
      </c>
      <c r="M1427" s="517">
        <f>VLOOKUP(C1427,'Раздел 2'!D1420:Q1609,14,0)</f>
        <v>1667523.88</v>
      </c>
      <c r="N1427" s="45">
        <f t="shared" si="178"/>
        <v>1667523.88</v>
      </c>
      <c r="O1427" s="45">
        <v>0</v>
      </c>
      <c r="P1427" s="425">
        <v>0</v>
      </c>
      <c r="Q1427" s="45">
        <v>0</v>
      </c>
      <c r="R1427" s="57">
        <v>45292</v>
      </c>
      <c r="S1427" s="57">
        <v>45657</v>
      </c>
      <c r="U1427" s="143"/>
    </row>
    <row r="1428" spans="1:21" ht="20.3" x14ac:dyDescent="0.35">
      <c r="A1428" s="43">
        <f t="shared" si="179"/>
        <v>124</v>
      </c>
      <c r="B1428" s="47" t="s">
        <v>4604</v>
      </c>
      <c r="C1428" s="43">
        <v>39957</v>
      </c>
      <c r="D1428" s="43" t="s">
        <v>1900</v>
      </c>
      <c r="E1428" s="43">
        <v>1982</v>
      </c>
      <c r="F1428" s="43" t="s">
        <v>2131</v>
      </c>
      <c r="G1428" s="56" t="s">
        <v>2097</v>
      </c>
      <c r="H1428" s="43">
        <v>5</v>
      </c>
      <c r="I1428" s="43">
        <v>7</v>
      </c>
      <c r="J1428" s="43" t="s">
        <v>2131</v>
      </c>
      <c r="K1428" s="45">
        <v>8120.08</v>
      </c>
      <c r="L1428" s="45">
        <v>4896.8</v>
      </c>
      <c r="M1428" s="517">
        <f>VLOOKUP(C1428,'Раздел 2'!D1421:Q1610,14,0)</f>
        <v>485442.59</v>
      </c>
      <c r="N1428" s="45">
        <f t="shared" si="178"/>
        <v>485442.59</v>
      </c>
      <c r="O1428" s="45">
        <v>0</v>
      </c>
      <c r="P1428" s="425">
        <v>0</v>
      </c>
      <c r="Q1428" s="45">
        <v>0</v>
      </c>
      <c r="R1428" s="57">
        <v>45292</v>
      </c>
      <c r="S1428" s="57">
        <v>45657</v>
      </c>
      <c r="U1428" s="143"/>
    </row>
    <row r="1429" spans="1:21" ht="20.3" x14ac:dyDescent="0.35">
      <c r="A1429" s="43">
        <f t="shared" si="179"/>
        <v>125</v>
      </c>
      <c r="B1429" s="47" t="s">
        <v>4605</v>
      </c>
      <c r="C1429" s="43">
        <v>39871</v>
      </c>
      <c r="D1429" s="43" t="s">
        <v>1900</v>
      </c>
      <c r="E1429" s="43">
        <v>1991</v>
      </c>
      <c r="F1429" s="43" t="s">
        <v>2131</v>
      </c>
      <c r="G1429" s="56" t="s">
        <v>4642</v>
      </c>
      <c r="H1429" s="43">
        <v>4</v>
      </c>
      <c r="I1429" s="43">
        <v>5</v>
      </c>
      <c r="J1429" s="43" t="s">
        <v>2131</v>
      </c>
      <c r="K1429" s="45">
        <v>4791.3999999999996</v>
      </c>
      <c r="L1429" s="45">
        <v>3023.7</v>
      </c>
      <c r="M1429" s="517">
        <f>VLOOKUP(C1429,'Раздел 2'!D1422:Q1611,14,0)</f>
        <v>651279.64</v>
      </c>
      <c r="N1429" s="45">
        <f t="shared" si="178"/>
        <v>651279.64</v>
      </c>
      <c r="O1429" s="45">
        <v>0</v>
      </c>
      <c r="P1429" s="425">
        <v>0</v>
      </c>
      <c r="Q1429" s="45">
        <v>0</v>
      </c>
      <c r="R1429" s="57">
        <v>45292</v>
      </c>
      <c r="S1429" s="57">
        <v>45657</v>
      </c>
      <c r="U1429" s="143"/>
    </row>
    <row r="1430" spans="1:21" ht="20.3" x14ac:dyDescent="0.35">
      <c r="A1430" s="43">
        <f t="shared" si="179"/>
        <v>126</v>
      </c>
      <c r="B1430" s="47" t="s">
        <v>4606</v>
      </c>
      <c r="C1430" s="43">
        <v>40271</v>
      </c>
      <c r="D1430" s="43" t="s">
        <v>1900</v>
      </c>
      <c r="E1430" s="43">
        <v>1981</v>
      </c>
      <c r="F1430" s="43" t="s">
        <v>2131</v>
      </c>
      <c r="G1430" s="56" t="s">
        <v>4642</v>
      </c>
      <c r="H1430" s="43">
        <v>5</v>
      </c>
      <c r="I1430" s="43">
        <v>6</v>
      </c>
      <c r="J1430" s="43"/>
      <c r="K1430" s="45">
        <v>6673.5</v>
      </c>
      <c r="L1430" s="45">
        <v>4220.6000000000004</v>
      </c>
      <c r="M1430" s="517">
        <f>VLOOKUP(C1430,'Раздел 2'!D1423:Q1612,14,0)</f>
        <v>1785661.9</v>
      </c>
      <c r="N1430" s="45">
        <f t="shared" si="178"/>
        <v>1785661.9</v>
      </c>
      <c r="O1430" s="45">
        <v>0</v>
      </c>
      <c r="P1430" s="425">
        <v>0</v>
      </c>
      <c r="Q1430" s="45">
        <v>0</v>
      </c>
      <c r="R1430" s="57">
        <v>45292</v>
      </c>
      <c r="S1430" s="57">
        <v>45657</v>
      </c>
      <c r="U1430" s="143"/>
    </row>
    <row r="1431" spans="1:21" ht="20.3" x14ac:dyDescent="0.35">
      <c r="A1431" s="43">
        <f t="shared" si="179"/>
        <v>127</v>
      </c>
      <c r="B1431" s="47" t="s">
        <v>4607</v>
      </c>
      <c r="C1431" s="43">
        <v>39873</v>
      </c>
      <c r="D1431" s="43" t="s">
        <v>1900</v>
      </c>
      <c r="E1431" s="43">
        <v>1991</v>
      </c>
      <c r="F1431" s="43"/>
      <c r="G1431" s="56" t="s">
        <v>4642</v>
      </c>
      <c r="H1431" s="43">
        <v>4</v>
      </c>
      <c r="I1431" s="43">
        <v>7</v>
      </c>
      <c r="J1431" s="43"/>
      <c r="K1431" s="45">
        <v>7347.6</v>
      </c>
      <c r="L1431" s="45">
        <v>4238.8</v>
      </c>
      <c r="M1431" s="517">
        <f>VLOOKUP(C1431,'Раздел 2'!D1424:Q1613,14,0)</f>
        <v>1425585</v>
      </c>
      <c r="N1431" s="45">
        <f t="shared" si="178"/>
        <v>1425585</v>
      </c>
      <c r="O1431" s="45">
        <v>0</v>
      </c>
      <c r="P1431" s="425">
        <v>0</v>
      </c>
      <c r="Q1431" s="45">
        <v>0</v>
      </c>
      <c r="R1431" s="57">
        <v>45292</v>
      </c>
      <c r="S1431" s="57">
        <v>45657</v>
      </c>
      <c r="U1431" s="143"/>
    </row>
    <row r="1432" spans="1:21" ht="20.3" x14ac:dyDescent="0.35">
      <c r="A1432" s="43">
        <f t="shared" si="179"/>
        <v>128</v>
      </c>
      <c r="B1432" s="47" t="s">
        <v>4622</v>
      </c>
      <c r="C1432" s="43">
        <v>39946</v>
      </c>
      <c r="D1432" s="43" t="s">
        <v>1900</v>
      </c>
      <c r="E1432" s="43">
        <v>1970</v>
      </c>
      <c r="F1432" s="43"/>
      <c r="G1432" s="56" t="s">
        <v>4642</v>
      </c>
      <c r="H1432" s="43">
        <v>5</v>
      </c>
      <c r="I1432" s="43">
        <v>4</v>
      </c>
      <c r="J1432" s="43"/>
      <c r="K1432" s="45">
        <v>5762.87</v>
      </c>
      <c r="L1432" s="45">
        <v>3895.9</v>
      </c>
      <c r="M1432" s="517">
        <f>VLOOKUP(C1432,'Раздел 2'!D1425:Q1614,14,0)</f>
        <v>2523487.7000000002</v>
      </c>
      <c r="N1432" s="45">
        <f t="shared" si="178"/>
        <v>2523487.7000000002</v>
      </c>
      <c r="O1432" s="45">
        <v>0</v>
      </c>
      <c r="P1432" s="425">
        <v>0</v>
      </c>
      <c r="Q1432" s="45">
        <v>0</v>
      </c>
      <c r="R1432" s="57">
        <v>45292</v>
      </c>
      <c r="S1432" s="57">
        <v>45657</v>
      </c>
      <c r="U1432" s="143"/>
    </row>
    <row r="1433" spans="1:21" ht="20.3" x14ac:dyDescent="0.35">
      <c r="A1433" s="43">
        <f t="shared" si="179"/>
        <v>129</v>
      </c>
      <c r="B1433" s="47" t="s">
        <v>4621</v>
      </c>
      <c r="C1433" s="43">
        <v>39497</v>
      </c>
      <c r="D1433" s="43" t="s">
        <v>1900</v>
      </c>
      <c r="E1433" s="43">
        <v>1993</v>
      </c>
      <c r="F1433" s="43"/>
      <c r="G1433" s="56" t="s">
        <v>4640</v>
      </c>
      <c r="H1433" s="43">
        <v>5</v>
      </c>
      <c r="I1433" s="43">
        <v>6</v>
      </c>
      <c r="J1433" s="43"/>
      <c r="K1433" s="45">
        <v>10241.4</v>
      </c>
      <c r="L1433" s="45">
        <v>6145.5</v>
      </c>
      <c r="M1433" s="517">
        <f>VLOOKUP(C1433,'Раздел 2'!D1426:Q1615,14,0)</f>
        <v>2124803.42</v>
      </c>
      <c r="N1433" s="45">
        <f t="shared" si="178"/>
        <v>2124803.42</v>
      </c>
      <c r="O1433" s="45">
        <v>0</v>
      </c>
      <c r="P1433" s="425">
        <v>0</v>
      </c>
      <c r="Q1433" s="45">
        <v>0</v>
      </c>
      <c r="R1433" s="57">
        <v>45292</v>
      </c>
      <c r="S1433" s="57">
        <v>45657</v>
      </c>
      <c r="U1433" s="143"/>
    </row>
    <row r="1434" spans="1:21" ht="20.3" x14ac:dyDescent="0.35">
      <c r="A1434" s="43">
        <f t="shared" si="179"/>
        <v>130</v>
      </c>
      <c r="B1434" s="47" t="s">
        <v>4623</v>
      </c>
      <c r="C1434" s="43">
        <v>39897</v>
      </c>
      <c r="D1434" s="43" t="s">
        <v>1900</v>
      </c>
      <c r="E1434" s="43">
        <v>1985</v>
      </c>
      <c r="F1434" s="43"/>
      <c r="G1434" s="56" t="s">
        <v>4642</v>
      </c>
      <c r="H1434" s="43">
        <v>5</v>
      </c>
      <c r="I1434" s="43">
        <v>24</v>
      </c>
      <c r="J1434" s="43"/>
      <c r="K1434" s="45">
        <v>24938.2</v>
      </c>
      <c r="L1434" s="45">
        <v>15121.9</v>
      </c>
      <c r="M1434" s="517">
        <f>VLOOKUP(C1434,'Раздел 2'!D1427:Q1616,14,0)</f>
        <v>500000</v>
      </c>
      <c r="N1434" s="45">
        <f t="shared" ref="N1434:N1436" si="180">M1434-P1434</f>
        <v>500000</v>
      </c>
      <c r="O1434" s="45">
        <v>0</v>
      </c>
      <c r="P1434" s="425">
        <v>0</v>
      </c>
      <c r="Q1434" s="45">
        <v>0</v>
      </c>
      <c r="R1434" s="57">
        <v>45292</v>
      </c>
      <c r="S1434" s="57">
        <v>45657</v>
      </c>
      <c r="U1434" s="143"/>
    </row>
    <row r="1435" spans="1:21" ht="20.3" x14ac:dyDescent="0.35">
      <c r="A1435" s="43">
        <f t="shared" si="179"/>
        <v>131</v>
      </c>
      <c r="B1435" s="392" t="s">
        <v>4692</v>
      </c>
      <c r="C1435" s="184">
        <v>40985</v>
      </c>
      <c r="D1435" s="43" t="s">
        <v>1900</v>
      </c>
      <c r="E1435" s="43">
        <v>1992</v>
      </c>
      <c r="F1435" s="43"/>
      <c r="G1435" s="56" t="s">
        <v>4640</v>
      </c>
      <c r="H1435" s="43">
        <v>3</v>
      </c>
      <c r="I1435" s="43">
        <v>3</v>
      </c>
      <c r="J1435" s="43"/>
      <c r="K1435" s="45">
        <v>1638</v>
      </c>
      <c r="L1435" s="45">
        <v>1638</v>
      </c>
      <c r="M1435" s="517">
        <f>VLOOKUP(C1435,'Раздел 2'!D1428:Q1617,14,0)</f>
        <v>220400</v>
      </c>
      <c r="N1435" s="45">
        <f t="shared" si="180"/>
        <v>220400</v>
      </c>
      <c r="O1435" s="45">
        <v>0</v>
      </c>
      <c r="P1435" s="425">
        <v>0</v>
      </c>
      <c r="Q1435" s="45">
        <v>0</v>
      </c>
      <c r="R1435" s="57">
        <v>45292</v>
      </c>
      <c r="S1435" s="57">
        <v>45657</v>
      </c>
      <c r="U1435" s="143"/>
    </row>
    <row r="1436" spans="1:21" ht="20.3" x14ac:dyDescent="0.3">
      <c r="A1436" s="46" t="s">
        <v>22</v>
      </c>
      <c r="B1436" s="46"/>
      <c r="C1436" s="403" t="s">
        <v>172</v>
      </c>
      <c r="D1436" s="403" t="s">
        <v>172</v>
      </c>
      <c r="E1436" s="403" t="s">
        <v>172</v>
      </c>
      <c r="F1436" s="403" t="s">
        <v>172</v>
      </c>
      <c r="G1436" s="403" t="s">
        <v>172</v>
      </c>
      <c r="H1436" s="403" t="s">
        <v>172</v>
      </c>
      <c r="I1436" s="403" t="s">
        <v>172</v>
      </c>
      <c r="J1436" s="49">
        <f>SUM(J1305:J1434)</f>
        <v>8</v>
      </c>
      <c r="K1436" s="49">
        <f t="shared" ref="K1436:Q1436" si="181">SUM(K1305:K1435)</f>
        <v>498566.39000000013</v>
      </c>
      <c r="L1436" s="49">
        <f t="shared" si="181"/>
        <v>299380.12999999989</v>
      </c>
      <c r="M1436" s="518">
        <f t="shared" si="181"/>
        <v>304054949.78999984</v>
      </c>
      <c r="N1436" s="45">
        <f t="shared" si="180"/>
        <v>304049949.78999984</v>
      </c>
      <c r="O1436" s="49">
        <f t="shared" si="181"/>
        <v>0</v>
      </c>
      <c r="P1436" s="49">
        <f t="shared" si="181"/>
        <v>4999.9999999999991</v>
      </c>
      <c r="Q1436" s="49">
        <f t="shared" si="181"/>
        <v>0</v>
      </c>
      <c r="R1436" s="403" t="s">
        <v>172</v>
      </c>
      <c r="S1436" s="403" t="s">
        <v>172</v>
      </c>
      <c r="U1436" s="143"/>
    </row>
    <row r="1437" spans="1:21" ht="19.649999999999999" x14ac:dyDescent="0.3">
      <c r="A1437" s="527" t="s">
        <v>1912</v>
      </c>
      <c r="B1437" s="527"/>
      <c r="C1437" s="527"/>
      <c r="D1437" s="527"/>
      <c r="E1437" s="527"/>
      <c r="F1437" s="527"/>
      <c r="G1437" s="527"/>
      <c r="H1437" s="527"/>
      <c r="I1437" s="527"/>
      <c r="J1437" s="527"/>
      <c r="K1437" s="527"/>
      <c r="L1437" s="527"/>
      <c r="M1437" s="527"/>
      <c r="N1437" s="527"/>
      <c r="O1437" s="527"/>
      <c r="P1437" s="527"/>
      <c r="Q1437" s="527"/>
      <c r="R1437" s="527"/>
      <c r="S1437" s="527"/>
      <c r="U1437" s="143"/>
    </row>
    <row r="1438" spans="1:21" ht="20.3" x14ac:dyDescent="0.35">
      <c r="A1438" s="43">
        <f>A1435+1</f>
        <v>132</v>
      </c>
      <c r="B1438" s="47" t="s">
        <v>264</v>
      </c>
      <c r="C1438" s="43">
        <v>31563</v>
      </c>
      <c r="D1438" s="43" t="s">
        <v>1899</v>
      </c>
      <c r="E1438" s="43">
        <v>1961</v>
      </c>
      <c r="F1438" s="43" t="s">
        <v>2131</v>
      </c>
      <c r="G1438" s="56" t="s">
        <v>2098</v>
      </c>
      <c r="H1438" s="43">
        <v>4</v>
      </c>
      <c r="I1438" s="43">
        <v>4</v>
      </c>
      <c r="J1438" s="43" t="s">
        <v>2131</v>
      </c>
      <c r="K1438" s="45">
        <v>3391.5</v>
      </c>
      <c r="L1438" s="45">
        <v>2518.1999999999998</v>
      </c>
      <c r="M1438" s="517">
        <f>VLOOKUP(C1438,'Раздел 2'!D1431:Q1495,14,0)</f>
        <v>6649876.0099999988</v>
      </c>
      <c r="N1438" s="45">
        <f t="shared" ref="N1438:N1476" si="182">M1438</f>
        <v>6649876.0099999988</v>
      </c>
      <c r="O1438" s="45">
        <v>0</v>
      </c>
      <c r="P1438" s="45">
        <v>0</v>
      </c>
      <c r="Q1438" s="45">
        <v>0</v>
      </c>
      <c r="R1438" s="57">
        <v>45292</v>
      </c>
      <c r="S1438" s="57">
        <v>45657</v>
      </c>
      <c r="U1438" s="143"/>
    </row>
    <row r="1439" spans="1:21" ht="20.3" x14ac:dyDescent="0.35">
      <c r="A1439" s="43">
        <f>A1438+1</f>
        <v>133</v>
      </c>
      <c r="B1439" s="47" t="s">
        <v>275</v>
      </c>
      <c r="C1439" s="43">
        <v>31556</v>
      </c>
      <c r="D1439" s="43" t="s">
        <v>1899</v>
      </c>
      <c r="E1439" s="43">
        <v>1962</v>
      </c>
      <c r="F1439" s="43" t="s">
        <v>2131</v>
      </c>
      <c r="G1439" s="56" t="s">
        <v>2098</v>
      </c>
      <c r="H1439" s="43">
        <v>4</v>
      </c>
      <c r="I1439" s="43">
        <v>4</v>
      </c>
      <c r="J1439" s="43" t="s">
        <v>2131</v>
      </c>
      <c r="K1439" s="45">
        <v>3388.7</v>
      </c>
      <c r="L1439" s="45">
        <v>2572.6</v>
      </c>
      <c r="M1439" s="517">
        <f>VLOOKUP(C1439,'Раздел 2'!D1432:Q1511,14,0)</f>
        <v>7498441.4699999997</v>
      </c>
      <c r="N1439" s="45">
        <f t="shared" si="182"/>
        <v>7498441.4699999997</v>
      </c>
      <c r="O1439" s="45">
        <v>0</v>
      </c>
      <c r="P1439" s="45">
        <v>0</v>
      </c>
      <c r="Q1439" s="45">
        <v>0</v>
      </c>
      <c r="R1439" s="57">
        <v>45292</v>
      </c>
      <c r="S1439" s="57">
        <v>45657</v>
      </c>
      <c r="U1439" s="143"/>
    </row>
    <row r="1440" spans="1:21" ht="20.3" x14ac:dyDescent="0.35">
      <c r="A1440" s="43">
        <f>A1439+1</f>
        <v>134</v>
      </c>
      <c r="B1440" s="47" t="s">
        <v>292</v>
      </c>
      <c r="C1440" s="43">
        <v>31748</v>
      </c>
      <c r="D1440" s="43" t="s">
        <v>1899</v>
      </c>
      <c r="E1440" s="43">
        <v>1962</v>
      </c>
      <c r="F1440" s="43" t="s">
        <v>2131</v>
      </c>
      <c r="G1440" s="56" t="s">
        <v>2098</v>
      </c>
      <c r="H1440" s="43">
        <v>4</v>
      </c>
      <c r="I1440" s="43">
        <v>4</v>
      </c>
      <c r="J1440" s="43" t="s">
        <v>2131</v>
      </c>
      <c r="K1440" s="45">
        <v>3392.4</v>
      </c>
      <c r="L1440" s="45">
        <v>2205.85</v>
      </c>
      <c r="M1440" s="517">
        <f>VLOOKUP(C1440,'Раздел 2'!D1433:Q1512,14,0)</f>
        <v>6796953.0200000005</v>
      </c>
      <c r="N1440" s="45">
        <f t="shared" si="182"/>
        <v>6796953.0200000005</v>
      </c>
      <c r="O1440" s="45">
        <v>0</v>
      </c>
      <c r="P1440" s="45">
        <v>0</v>
      </c>
      <c r="Q1440" s="45">
        <v>0</v>
      </c>
      <c r="R1440" s="57">
        <v>45292</v>
      </c>
      <c r="S1440" s="57">
        <v>45657</v>
      </c>
      <c r="U1440" s="143"/>
    </row>
    <row r="1441" spans="1:21" ht="20.3" x14ac:dyDescent="0.35">
      <c r="A1441" s="43">
        <f t="shared" ref="A1441:A1500" si="183">A1440+1</f>
        <v>135</v>
      </c>
      <c r="B1441" s="47" t="s">
        <v>293</v>
      </c>
      <c r="C1441" s="43">
        <v>31750</v>
      </c>
      <c r="D1441" s="43" t="s">
        <v>1899</v>
      </c>
      <c r="E1441" s="43">
        <v>1962</v>
      </c>
      <c r="F1441" s="43" t="s">
        <v>2131</v>
      </c>
      <c r="G1441" s="56" t="s">
        <v>2098</v>
      </c>
      <c r="H1441" s="43">
        <v>4</v>
      </c>
      <c r="I1441" s="43">
        <v>2</v>
      </c>
      <c r="J1441" s="43" t="s">
        <v>2131</v>
      </c>
      <c r="K1441" s="45">
        <v>1697.8</v>
      </c>
      <c r="L1441" s="45">
        <v>1267.8</v>
      </c>
      <c r="M1441" s="517">
        <f>VLOOKUP(C1441,'Раздел 2'!D1434:Q1513,14,0)</f>
        <v>3542743.36</v>
      </c>
      <c r="N1441" s="45">
        <f t="shared" si="182"/>
        <v>3542743.36</v>
      </c>
      <c r="O1441" s="45">
        <v>0</v>
      </c>
      <c r="P1441" s="45">
        <v>0</v>
      </c>
      <c r="Q1441" s="45">
        <v>0</v>
      </c>
      <c r="R1441" s="57">
        <v>45292</v>
      </c>
      <c r="S1441" s="57">
        <v>45657</v>
      </c>
      <c r="U1441" s="143"/>
    </row>
    <row r="1442" spans="1:21" ht="20.3" x14ac:dyDescent="0.35">
      <c r="A1442" s="43">
        <f t="shared" si="183"/>
        <v>136</v>
      </c>
      <c r="B1442" s="47" t="s">
        <v>294</v>
      </c>
      <c r="C1442" s="43">
        <v>31752</v>
      </c>
      <c r="D1442" s="43" t="s">
        <v>1899</v>
      </c>
      <c r="E1442" s="43">
        <v>1964</v>
      </c>
      <c r="F1442" s="43" t="s">
        <v>2131</v>
      </c>
      <c r="G1442" s="56" t="s">
        <v>2098</v>
      </c>
      <c r="H1442" s="43">
        <v>4</v>
      </c>
      <c r="I1442" s="43">
        <v>4</v>
      </c>
      <c r="J1442" s="43" t="s">
        <v>2131</v>
      </c>
      <c r="K1442" s="45">
        <v>3350.1</v>
      </c>
      <c r="L1442" s="45">
        <v>2494.6</v>
      </c>
      <c r="M1442" s="517">
        <f>VLOOKUP(C1442,'Раздел 2'!D1435:Q1514,14,0)</f>
        <v>6743604.6699999999</v>
      </c>
      <c r="N1442" s="45">
        <f t="shared" si="182"/>
        <v>6743604.6699999999</v>
      </c>
      <c r="O1442" s="45">
        <v>0</v>
      </c>
      <c r="P1442" s="45">
        <v>0</v>
      </c>
      <c r="Q1442" s="45">
        <v>0</v>
      </c>
      <c r="R1442" s="57">
        <v>45292</v>
      </c>
      <c r="S1442" s="57">
        <v>45657</v>
      </c>
      <c r="U1442" s="143"/>
    </row>
    <row r="1443" spans="1:21" ht="20.3" x14ac:dyDescent="0.35">
      <c r="A1443" s="43">
        <f t="shared" si="183"/>
        <v>137</v>
      </c>
      <c r="B1443" s="47" t="s">
        <v>318</v>
      </c>
      <c r="C1443" s="43">
        <v>31945</v>
      </c>
      <c r="D1443" s="43" t="s">
        <v>1899</v>
      </c>
      <c r="E1443" s="43">
        <v>1962</v>
      </c>
      <c r="F1443" s="43" t="s">
        <v>2131</v>
      </c>
      <c r="G1443" s="56" t="s">
        <v>2098</v>
      </c>
      <c r="H1443" s="43">
        <v>4</v>
      </c>
      <c r="I1443" s="43">
        <v>2</v>
      </c>
      <c r="J1443" s="43" t="s">
        <v>2131</v>
      </c>
      <c r="K1443" s="45">
        <v>1705.1</v>
      </c>
      <c r="L1443" s="45">
        <v>1297.7</v>
      </c>
      <c r="M1443" s="517">
        <f>VLOOKUP(C1443,'Раздел 2'!D1436:Q1515,14,0)</f>
        <v>3623434.8</v>
      </c>
      <c r="N1443" s="45">
        <f t="shared" si="182"/>
        <v>3623434.8</v>
      </c>
      <c r="O1443" s="45">
        <v>0</v>
      </c>
      <c r="P1443" s="45">
        <v>0</v>
      </c>
      <c r="Q1443" s="45">
        <v>0</v>
      </c>
      <c r="R1443" s="57">
        <v>45292</v>
      </c>
      <c r="S1443" s="57">
        <v>45657</v>
      </c>
      <c r="U1443" s="143"/>
    </row>
    <row r="1444" spans="1:21" ht="20.3" x14ac:dyDescent="0.35">
      <c r="A1444" s="43">
        <f t="shared" si="183"/>
        <v>138</v>
      </c>
      <c r="B1444" s="47" t="s">
        <v>319</v>
      </c>
      <c r="C1444" s="43">
        <v>31940</v>
      </c>
      <c r="D1444" s="43" t="s">
        <v>1899</v>
      </c>
      <c r="E1444" s="43">
        <v>1960</v>
      </c>
      <c r="F1444" s="43" t="s">
        <v>2131</v>
      </c>
      <c r="G1444" s="56" t="s">
        <v>2098</v>
      </c>
      <c r="H1444" s="43">
        <v>4</v>
      </c>
      <c r="I1444" s="43">
        <v>4</v>
      </c>
      <c r="J1444" s="43" t="s">
        <v>2131</v>
      </c>
      <c r="K1444" s="45">
        <v>3461.4</v>
      </c>
      <c r="L1444" s="45">
        <v>2560.4</v>
      </c>
      <c r="M1444" s="517">
        <f>VLOOKUP(C1444,'Раздел 2'!D1437:Q1516,14,0)</f>
        <v>6829081.3899999997</v>
      </c>
      <c r="N1444" s="45">
        <f t="shared" si="182"/>
        <v>6829081.3899999997</v>
      </c>
      <c r="O1444" s="45">
        <v>0</v>
      </c>
      <c r="P1444" s="45">
        <v>0</v>
      </c>
      <c r="Q1444" s="45">
        <v>0</v>
      </c>
      <c r="R1444" s="57">
        <v>45292</v>
      </c>
      <c r="S1444" s="57">
        <v>45657</v>
      </c>
      <c r="U1444" s="143"/>
    </row>
    <row r="1445" spans="1:21" ht="20.3" x14ac:dyDescent="0.35">
      <c r="A1445" s="43">
        <f t="shared" si="183"/>
        <v>139</v>
      </c>
      <c r="B1445" s="47" t="s">
        <v>320</v>
      </c>
      <c r="C1445" s="43">
        <v>31943</v>
      </c>
      <c r="D1445" s="43" t="s">
        <v>1899</v>
      </c>
      <c r="E1445" s="43">
        <v>1961</v>
      </c>
      <c r="F1445" s="43" t="s">
        <v>2131</v>
      </c>
      <c r="G1445" s="56" t="s">
        <v>2098</v>
      </c>
      <c r="H1445" s="43">
        <v>4</v>
      </c>
      <c r="I1445" s="43">
        <v>4</v>
      </c>
      <c r="J1445" s="43" t="s">
        <v>2131</v>
      </c>
      <c r="K1445" s="45">
        <v>3355.4</v>
      </c>
      <c r="L1445" s="45">
        <v>2492.3000000000002</v>
      </c>
      <c r="M1445" s="517">
        <f>VLOOKUP(C1445,'Раздел 2'!D1438:Q1517,14,0)</f>
        <v>6817859.7799999993</v>
      </c>
      <c r="N1445" s="45">
        <f t="shared" si="182"/>
        <v>6817859.7799999993</v>
      </c>
      <c r="O1445" s="45">
        <v>0</v>
      </c>
      <c r="P1445" s="45">
        <v>0</v>
      </c>
      <c r="Q1445" s="45">
        <v>0</v>
      </c>
      <c r="R1445" s="57">
        <v>45292</v>
      </c>
      <c r="S1445" s="57">
        <v>45657</v>
      </c>
      <c r="U1445" s="143"/>
    </row>
    <row r="1446" spans="1:21" ht="22.75" customHeight="1" x14ac:dyDescent="0.35">
      <c r="A1446" s="43">
        <f t="shared" si="183"/>
        <v>140</v>
      </c>
      <c r="B1446" s="47" t="s">
        <v>4059</v>
      </c>
      <c r="C1446" s="43">
        <v>31124</v>
      </c>
      <c r="D1446" s="43" t="s">
        <v>1899</v>
      </c>
      <c r="E1446" s="43">
        <v>1979</v>
      </c>
      <c r="F1446" s="43" t="s">
        <v>2131</v>
      </c>
      <c r="G1446" s="56" t="s">
        <v>2097</v>
      </c>
      <c r="H1446" s="43">
        <v>9</v>
      </c>
      <c r="I1446" s="43">
        <v>4</v>
      </c>
      <c r="J1446" s="43" t="s">
        <v>2131</v>
      </c>
      <c r="K1446" s="45">
        <v>12150.1</v>
      </c>
      <c r="L1446" s="45">
        <v>8155.9</v>
      </c>
      <c r="M1446" s="517">
        <f>VLOOKUP(C1446,'Раздел 2'!D1439:Q1518,14,0)</f>
        <v>17829429.91</v>
      </c>
      <c r="N1446" s="45">
        <f t="shared" si="182"/>
        <v>17829429.91</v>
      </c>
      <c r="O1446" s="45">
        <v>0</v>
      </c>
      <c r="P1446" s="45">
        <v>0</v>
      </c>
      <c r="Q1446" s="45">
        <v>0</v>
      </c>
      <c r="R1446" s="57">
        <v>45292</v>
      </c>
      <c r="S1446" s="57">
        <v>45657</v>
      </c>
      <c r="U1446" s="143"/>
    </row>
    <row r="1447" spans="1:21" ht="22.75" customHeight="1" x14ac:dyDescent="0.35">
      <c r="A1447" s="43">
        <f t="shared" si="183"/>
        <v>141</v>
      </c>
      <c r="B1447" s="47" t="s">
        <v>1557</v>
      </c>
      <c r="C1447" s="43">
        <v>31953</v>
      </c>
      <c r="D1447" s="43" t="s">
        <v>1899</v>
      </c>
      <c r="E1447" s="43">
        <v>1978</v>
      </c>
      <c r="F1447" s="43" t="s">
        <v>2131</v>
      </c>
      <c r="G1447" s="56" t="s">
        <v>2097</v>
      </c>
      <c r="H1447" s="43">
        <v>9</v>
      </c>
      <c r="I1447" s="43">
        <v>3</v>
      </c>
      <c r="J1447" s="43" t="s">
        <v>2131</v>
      </c>
      <c r="K1447" s="45">
        <v>9254.1</v>
      </c>
      <c r="L1447" s="45">
        <v>6000.6</v>
      </c>
      <c r="M1447" s="517">
        <f>VLOOKUP(C1447,'Раздел 2'!D1440:Q1519,14,0)</f>
        <v>12833506.219999999</v>
      </c>
      <c r="N1447" s="45">
        <f t="shared" si="182"/>
        <v>12833506.219999999</v>
      </c>
      <c r="O1447" s="45">
        <v>0</v>
      </c>
      <c r="P1447" s="45">
        <v>0</v>
      </c>
      <c r="Q1447" s="45">
        <v>0</v>
      </c>
      <c r="R1447" s="57">
        <v>45292</v>
      </c>
      <c r="S1447" s="57">
        <v>45657</v>
      </c>
      <c r="U1447" s="143"/>
    </row>
    <row r="1448" spans="1:21" ht="22.75" customHeight="1" x14ac:dyDescent="0.35">
      <c r="A1448" s="43">
        <f t="shared" si="183"/>
        <v>142</v>
      </c>
      <c r="B1448" s="47" t="s">
        <v>1558</v>
      </c>
      <c r="C1448" s="43">
        <v>31950</v>
      </c>
      <c r="D1448" s="43" t="s">
        <v>1899</v>
      </c>
      <c r="E1448" s="43">
        <v>1979</v>
      </c>
      <c r="F1448" s="43" t="s">
        <v>2131</v>
      </c>
      <c r="G1448" s="56" t="s">
        <v>2097</v>
      </c>
      <c r="H1448" s="43">
        <v>9</v>
      </c>
      <c r="I1448" s="43">
        <v>2</v>
      </c>
      <c r="J1448" s="43" t="s">
        <v>2131</v>
      </c>
      <c r="K1448" s="45">
        <v>6062.8</v>
      </c>
      <c r="L1448" s="45">
        <v>4082.9</v>
      </c>
      <c r="M1448" s="517">
        <f>VLOOKUP(C1448,'Раздел 2'!D1441:Q1520,14,0)</f>
        <v>9809031.1899999995</v>
      </c>
      <c r="N1448" s="45">
        <f t="shared" si="182"/>
        <v>9809031.1899999995</v>
      </c>
      <c r="O1448" s="45">
        <v>0</v>
      </c>
      <c r="P1448" s="45">
        <v>0</v>
      </c>
      <c r="Q1448" s="45">
        <v>0</v>
      </c>
      <c r="R1448" s="57">
        <v>45292</v>
      </c>
      <c r="S1448" s="57">
        <v>45657</v>
      </c>
      <c r="U1448" s="143"/>
    </row>
    <row r="1449" spans="1:21" ht="22.75" customHeight="1" x14ac:dyDescent="0.35">
      <c r="A1449" s="43">
        <f t="shared" si="183"/>
        <v>143</v>
      </c>
      <c r="B1449" s="47" t="s">
        <v>1559</v>
      </c>
      <c r="C1449" s="43">
        <v>31952</v>
      </c>
      <c r="D1449" s="43" t="s">
        <v>1899</v>
      </c>
      <c r="E1449" s="43">
        <v>1977</v>
      </c>
      <c r="F1449" s="43" t="s">
        <v>2131</v>
      </c>
      <c r="G1449" s="56" t="s">
        <v>2097</v>
      </c>
      <c r="H1449" s="43">
        <v>9</v>
      </c>
      <c r="I1449" s="43">
        <v>6</v>
      </c>
      <c r="J1449" s="43" t="s">
        <v>2131</v>
      </c>
      <c r="K1449" s="45">
        <v>18268.099999999999</v>
      </c>
      <c r="L1449" s="45">
        <v>12271.1</v>
      </c>
      <c r="M1449" s="517">
        <f>VLOOKUP(C1449,'Раздел 2'!D1442:Q1521,14,0)</f>
        <v>23086401.16</v>
      </c>
      <c r="N1449" s="45">
        <f t="shared" si="182"/>
        <v>23086401.16</v>
      </c>
      <c r="O1449" s="45">
        <v>0</v>
      </c>
      <c r="P1449" s="45">
        <v>0</v>
      </c>
      <c r="Q1449" s="45">
        <v>0</v>
      </c>
      <c r="R1449" s="57">
        <v>45292</v>
      </c>
      <c r="S1449" s="57">
        <v>45657</v>
      </c>
      <c r="U1449" s="143"/>
    </row>
    <row r="1450" spans="1:21" ht="20.3" x14ac:dyDescent="0.35">
      <c r="A1450" s="43">
        <f t="shared" si="183"/>
        <v>144</v>
      </c>
      <c r="B1450" s="48" t="s">
        <v>1560</v>
      </c>
      <c r="C1450" s="43">
        <v>31459</v>
      </c>
      <c r="D1450" s="43" t="s">
        <v>1899</v>
      </c>
      <c r="E1450" s="43">
        <v>1963</v>
      </c>
      <c r="F1450" s="43" t="s">
        <v>2131</v>
      </c>
      <c r="G1450" s="56" t="s">
        <v>2098</v>
      </c>
      <c r="H1450" s="43">
        <v>5</v>
      </c>
      <c r="I1450" s="43">
        <v>4</v>
      </c>
      <c r="J1450" s="43" t="s">
        <v>2131</v>
      </c>
      <c r="K1450" s="45">
        <v>4368.7</v>
      </c>
      <c r="L1450" s="45">
        <v>3120.5</v>
      </c>
      <c r="M1450" s="517">
        <f>VLOOKUP(C1450,'Раздел 2'!D1443:Q1522,14,0)</f>
        <v>7476194.9500000011</v>
      </c>
      <c r="N1450" s="45">
        <f t="shared" si="182"/>
        <v>7476194.9500000011</v>
      </c>
      <c r="O1450" s="45">
        <v>0</v>
      </c>
      <c r="P1450" s="45">
        <v>0</v>
      </c>
      <c r="Q1450" s="45">
        <v>0</v>
      </c>
      <c r="R1450" s="57">
        <v>45292</v>
      </c>
      <c r="S1450" s="57">
        <v>45657</v>
      </c>
      <c r="U1450" s="143"/>
    </row>
    <row r="1451" spans="1:21" ht="20.3" x14ac:dyDescent="0.35">
      <c r="A1451" s="43">
        <f>A1450+1</f>
        <v>145</v>
      </c>
      <c r="B1451" s="48" t="s">
        <v>1561</v>
      </c>
      <c r="C1451" s="43">
        <v>31461</v>
      </c>
      <c r="D1451" s="43" t="s">
        <v>1899</v>
      </c>
      <c r="E1451" s="43">
        <v>1963</v>
      </c>
      <c r="F1451" s="43" t="s">
        <v>2131</v>
      </c>
      <c r="G1451" s="56" t="s">
        <v>2098</v>
      </c>
      <c r="H1451" s="43">
        <v>5</v>
      </c>
      <c r="I1451" s="43">
        <v>4</v>
      </c>
      <c r="J1451" s="43" t="s">
        <v>2131</v>
      </c>
      <c r="K1451" s="45">
        <v>4328.6000000000004</v>
      </c>
      <c r="L1451" s="45">
        <v>3205.6</v>
      </c>
      <c r="M1451" s="517">
        <f>VLOOKUP(C1451,'Раздел 2'!D1444:Q1523,14,0)</f>
        <v>7776231.4899999993</v>
      </c>
      <c r="N1451" s="45">
        <f t="shared" si="182"/>
        <v>7776231.4899999993</v>
      </c>
      <c r="O1451" s="45">
        <v>0</v>
      </c>
      <c r="P1451" s="45">
        <v>0</v>
      </c>
      <c r="Q1451" s="45">
        <v>0</v>
      </c>
      <c r="R1451" s="57">
        <v>45292</v>
      </c>
      <c r="S1451" s="57">
        <v>45657</v>
      </c>
      <c r="U1451" s="143"/>
    </row>
    <row r="1452" spans="1:21" ht="20.3" x14ac:dyDescent="0.35">
      <c r="A1452" s="43">
        <f t="shared" si="183"/>
        <v>146</v>
      </c>
      <c r="B1452" s="48" t="s">
        <v>1562</v>
      </c>
      <c r="C1452" s="43">
        <v>31467</v>
      </c>
      <c r="D1452" s="43" t="s">
        <v>1899</v>
      </c>
      <c r="E1452" s="43">
        <v>1975</v>
      </c>
      <c r="F1452" s="43" t="s">
        <v>2131</v>
      </c>
      <c r="G1452" s="56" t="s">
        <v>2098</v>
      </c>
      <c r="H1452" s="43">
        <v>9</v>
      </c>
      <c r="I1452" s="43">
        <v>1</v>
      </c>
      <c r="J1452" s="43" t="s">
        <v>2131</v>
      </c>
      <c r="K1452" s="45">
        <v>3008.3</v>
      </c>
      <c r="L1452" s="45">
        <v>2220.3000000000002</v>
      </c>
      <c r="M1452" s="517">
        <f>VLOOKUP(C1452,'Раздел 2'!D1445:Q1524,14,0)</f>
        <v>5533275.5300000003</v>
      </c>
      <c r="N1452" s="45">
        <f t="shared" si="182"/>
        <v>5533275.5300000003</v>
      </c>
      <c r="O1452" s="45">
        <v>0</v>
      </c>
      <c r="P1452" s="45">
        <v>0</v>
      </c>
      <c r="Q1452" s="45">
        <v>0</v>
      </c>
      <c r="R1452" s="57">
        <v>45292</v>
      </c>
      <c r="S1452" s="57">
        <v>45657</v>
      </c>
      <c r="U1452" s="143"/>
    </row>
    <row r="1453" spans="1:21" ht="20.3" x14ac:dyDescent="0.3">
      <c r="A1453" s="43">
        <f t="shared" si="183"/>
        <v>147</v>
      </c>
      <c r="B1453" s="48" t="s">
        <v>1563</v>
      </c>
      <c r="C1453" s="43">
        <v>31470</v>
      </c>
      <c r="D1453" s="43" t="s">
        <v>1899</v>
      </c>
      <c r="E1453" s="43">
        <v>1965</v>
      </c>
      <c r="F1453" s="43" t="s">
        <v>2131</v>
      </c>
      <c r="G1453" s="378" t="s">
        <v>4058</v>
      </c>
      <c r="H1453" s="43">
        <v>5</v>
      </c>
      <c r="I1453" s="43">
        <v>4</v>
      </c>
      <c r="J1453" s="43" t="s">
        <v>2131</v>
      </c>
      <c r="K1453" s="45">
        <v>4730.8999999999996</v>
      </c>
      <c r="L1453" s="45">
        <v>3569.7</v>
      </c>
      <c r="M1453" s="517">
        <f>VLOOKUP(C1453,'Раздел 2'!D1446:Q1525,14,0)</f>
        <v>10678107.470000001</v>
      </c>
      <c r="N1453" s="45">
        <f t="shared" si="182"/>
        <v>10678107.470000001</v>
      </c>
      <c r="O1453" s="45">
        <v>0</v>
      </c>
      <c r="P1453" s="45">
        <v>0</v>
      </c>
      <c r="Q1453" s="45">
        <v>0</v>
      </c>
      <c r="R1453" s="57">
        <v>45292</v>
      </c>
      <c r="S1453" s="57">
        <v>45657</v>
      </c>
      <c r="U1453" s="143"/>
    </row>
    <row r="1454" spans="1:21" ht="20.3" x14ac:dyDescent="0.3">
      <c r="A1454" s="43">
        <f t="shared" si="183"/>
        <v>148</v>
      </c>
      <c r="B1454" s="48" t="s">
        <v>1564</v>
      </c>
      <c r="C1454" s="43">
        <v>31473</v>
      </c>
      <c r="D1454" s="43" t="s">
        <v>1899</v>
      </c>
      <c r="E1454" s="43">
        <v>1965</v>
      </c>
      <c r="F1454" s="43" t="s">
        <v>2131</v>
      </c>
      <c r="G1454" s="378" t="s">
        <v>4058</v>
      </c>
      <c r="H1454" s="43">
        <v>5</v>
      </c>
      <c r="I1454" s="43">
        <v>4</v>
      </c>
      <c r="J1454" s="43" t="s">
        <v>2131</v>
      </c>
      <c r="K1454" s="45">
        <v>4727.8</v>
      </c>
      <c r="L1454" s="45">
        <v>3404.6</v>
      </c>
      <c r="M1454" s="517">
        <f>VLOOKUP(C1454,'Раздел 2'!D1447:Q1526,14,0)</f>
        <v>10098084.1</v>
      </c>
      <c r="N1454" s="45">
        <f t="shared" si="182"/>
        <v>10098084.1</v>
      </c>
      <c r="O1454" s="45">
        <v>0</v>
      </c>
      <c r="P1454" s="45">
        <v>0</v>
      </c>
      <c r="Q1454" s="45">
        <v>0</v>
      </c>
      <c r="R1454" s="57">
        <v>45292</v>
      </c>
      <c r="S1454" s="57">
        <v>45657</v>
      </c>
      <c r="U1454" s="143"/>
    </row>
    <row r="1455" spans="1:21" ht="20.3" x14ac:dyDescent="0.3">
      <c r="A1455" s="43">
        <f t="shared" si="183"/>
        <v>149</v>
      </c>
      <c r="B1455" s="48" t="s">
        <v>1565</v>
      </c>
      <c r="C1455" s="43">
        <v>31475</v>
      </c>
      <c r="D1455" s="43" t="s">
        <v>1899</v>
      </c>
      <c r="E1455" s="43">
        <v>1965</v>
      </c>
      <c r="F1455" s="43" t="s">
        <v>2131</v>
      </c>
      <c r="G1455" s="378" t="s">
        <v>4058</v>
      </c>
      <c r="H1455" s="43">
        <v>5</v>
      </c>
      <c r="I1455" s="43">
        <v>4</v>
      </c>
      <c r="J1455" s="43" t="s">
        <v>2131</v>
      </c>
      <c r="K1455" s="45">
        <v>4765.2</v>
      </c>
      <c r="L1455" s="45">
        <v>3611.5</v>
      </c>
      <c r="M1455" s="517">
        <f>VLOOKUP(C1455,'Раздел 2'!D1448:Q1527,14,0)</f>
        <v>10664766.060000001</v>
      </c>
      <c r="N1455" s="45">
        <f t="shared" si="182"/>
        <v>10664766.060000001</v>
      </c>
      <c r="O1455" s="45">
        <v>0</v>
      </c>
      <c r="P1455" s="45">
        <v>0</v>
      </c>
      <c r="Q1455" s="45">
        <v>0</v>
      </c>
      <c r="R1455" s="57">
        <v>45292</v>
      </c>
      <c r="S1455" s="57">
        <v>45657</v>
      </c>
      <c r="U1455" s="143"/>
    </row>
    <row r="1456" spans="1:21" ht="20.3" x14ac:dyDescent="0.35">
      <c r="A1456" s="43">
        <f t="shared" si="183"/>
        <v>150</v>
      </c>
      <c r="B1456" s="48" t="s">
        <v>1566</v>
      </c>
      <c r="C1456" s="43">
        <v>31607</v>
      </c>
      <c r="D1456" s="43" t="s">
        <v>1899</v>
      </c>
      <c r="E1456" s="43">
        <v>1972</v>
      </c>
      <c r="F1456" s="43" t="s">
        <v>2131</v>
      </c>
      <c r="G1456" s="56" t="s">
        <v>2097</v>
      </c>
      <c r="H1456" s="43">
        <v>9</v>
      </c>
      <c r="I1456" s="43">
        <v>1</v>
      </c>
      <c r="J1456" s="43" t="s">
        <v>2131</v>
      </c>
      <c r="K1456" s="45">
        <v>3871.78</v>
      </c>
      <c r="L1456" s="45">
        <v>2027.62</v>
      </c>
      <c r="M1456" s="517">
        <f>VLOOKUP(C1456,'Раздел 2'!D1449:Q1534,14,0)</f>
        <v>4254615.9800000004</v>
      </c>
      <c r="N1456" s="45">
        <f t="shared" si="182"/>
        <v>4254615.9800000004</v>
      </c>
      <c r="O1456" s="45">
        <v>0</v>
      </c>
      <c r="P1456" s="45">
        <v>0</v>
      </c>
      <c r="Q1456" s="45">
        <v>0</v>
      </c>
      <c r="R1456" s="57">
        <v>45292</v>
      </c>
      <c r="S1456" s="57">
        <v>45657</v>
      </c>
      <c r="U1456" s="143"/>
    </row>
    <row r="1457" spans="1:21" ht="20.3" x14ac:dyDescent="0.35">
      <c r="A1457" s="43">
        <f t="shared" si="183"/>
        <v>151</v>
      </c>
      <c r="B1457" s="48" t="s">
        <v>285</v>
      </c>
      <c r="C1457" s="43">
        <v>31648</v>
      </c>
      <c r="D1457" s="43" t="s">
        <v>1899</v>
      </c>
      <c r="E1457" s="43">
        <v>1975</v>
      </c>
      <c r="F1457" s="43" t="s">
        <v>2131</v>
      </c>
      <c r="G1457" s="56" t="s">
        <v>2097</v>
      </c>
      <c r="H1457" s="43">
        <v>9</v>
      </c>
      <c r="I1457" s="43">
        <v>4</v>
      </c>
      <c r="J1457" s="43" t="s">
        <v>2131</v>
      </c>
      <c r="K1457" s="45">
        <v>12447.7</v>
      </c>
      <c r="L1457" s="45">
        <v>7990.0660000000007</v>
      </c>
      <c r="M1457" s="517">
        <f>VLOOKUP(C1457,'Раздел 2'!D1450:Q1450,14,0)</f>
        <v>14052161.119999999</v>
      </c>
      <c r="N1457" s="45">
        <f>M1457</f>
        <v>14052161.119999999</v>
      </c>
      <c r="O1457" s="45">
        <v>0</v>
      </c>
      <c r="P1457" s="45">
        <v>0</v>
      </c>
      <c r="Q1457" s="45">
        <v>0</v>
      </c>
      <c r="R1457" s="57">
        <v>45292</v>
      </c>
      <c r="S1457" s="57">
        <v>45657</v>
      </c>
      <c r="U1457" s="143"/>
    </row>
    <row r="1458" spans="1:21" ht="20.3" x14ac:dyDescent="0.35">
      <c r="A1458" s="43">
        <f>A1457+1</f>
        <v>152</v>
      </c>
      <c r="B1458" s="48" t="s">
        <v>1567</v>
      </c>
      <c r="C1458" s="43">
        <v>31762</v>
      </c>
      <c r="D1458" s="43" t="s">
        <v>1899</v>
      </c>
      <c r="E1458" s="43">
        <v>1965</v>
      </c>
      <c r="F1458" s="43" t="s">
        <v>2131</v>
      </c>
      <c r="G1458" s="56" t="s">
        <v>2098</v>
      </c>
      <c r="H1458" s="43">
        <v>5</v>
      </c>
      <c r="I1458" s="43">
        <v>3</v>
      </c>
      <c r="J1458" s="43" t="s">
        <v>2131</v>
      </c>
      <c r="K1458" s="45">
        <v>3394.5</v>
      </c>
      <c r="L1458" s="45">
        <v>2496.1999999999998</v>
      </c>
      <c r="M1458" s="517">
        <f>VLOOKUP(C1458,'Раздел 2'!D1451:Q1535,14,0)</f>
        <v>6813109.3300000001</v>
      </c>
      <c r="N1458" s="45">
        <f t="shared" si="182"/>
        <v>6813109.3300000001</v>
      </c>
      <c r="O1458" s="45">
        <v>0</v>
      </c>
      <c r="P1458" s="45">
        <v>0</v>
      </c>
      <c r="Q1458" s="45">
        <v>0</v>
      </c>
      <c r="R1458" s="57">
        <v>45292</v>
      </c>
      <c r="S1458" s="57">
        <v>45657</v>
      </c>
      <c r="U1458" s="143"/>
    </row>
    <row r="1459" spans="1:21" ht="20.3" x14ac:dyDescent="0.35">
      <c r="A1459" s="43">
        <f t="shared" si="183"/>
        <v>153</v>
      </c>
      <c r="B1459" s="48" t="s">
        <v>1568</v>
      </c>
      <c r="C1459" s="43">
        <v>31763</v>
      </c>
      <c r="D1459" s="43" t="s">
        <v>1899</v>
      </c>
      <c r="E1459" s="43">
        <v>1962</v>
      </c>
      <c r="F1459" s="43" t="s">
        <v>2131</v>
      </c>
      <c r="G1459" s="56" t="s">
        <v>2098</v>
      </c>
      <c r="H1459" s="43">
        <v>5</v>
      </c>
      <c r="I1459" s="43">
        <v>3</v>
      </c>
      <c r="J1459" s="43" t="s">
        <v>2131</v>
      </c>
      <c r="K1459" s="45">
        <v>3397.4</v>
      </c>
      <c r="L1459" s="45">
        <v>2173.8000000000002</v>
      </c>
      <c r="M1459" s="517">
        <f>VLOOKUP(C1459,'Раздел 2'!D1452:Q1541,14,0)</f>
        <v>4558186.5599999996</v>
      </c>
      <c r="N1459" s="45">
        <f t="shared" si="182"/>
        <v>4558186.5599999996</v>
      </c>
      <c r="O1459" s="45">
        <v>0</v>
      </c>
      <c r="P1459" s="45">
        <v>0</v>
      </c>
      <c r="Q1459" s="45">
        <v>0</v>
      </c>
      <c r="R1459" s="57">
        <v>45292</v>
      </c>
      <c r="S1459" s="57">
        <v>45657</v>
      </c>
      <c r="U1459" s="143"/>
    </row>
    <row r="1460" spans="1:21" ht="20.3" x14ac:dyDescent="0.35">
      <c r="A1460" s="43">
        <f t="shared" si="183"/>
        <v>154</v>
      </c>
      <c r="B1460" s="48" t="s">
        <v>1569</v>
      </c>
      <c r="C1460" s="43">
        <v>31564</v>
      </c>
      <c r="D1460" s="43" t="s">
        <v>1899</v>
      </c>
      <c r="E1460" s="43">
        <v>1964</v>
      </c>
      <c r="F1460" s="43" t="s">
        <v>2131</v>
      </c>
      <c r="G1460" s="56" t="s">
        <v>2098</v>
      </c>
      <c r="H1460" s="43">
        <v>5</v>
      </c>
      <c r="I1460" s="43">
        <v>2</v>
      </c>
      <c r="J1460" s="43" t="s">
        <v>2131</v>
      </c>
      <c r="K1460" s="45">
        <v>2090.1999999999998</v>
      </c>
      <c r="L1460" s="45">
        <v>1278.22</v>
      </c>
      <c r="M1460" s="517">
        <f>VLOOKUP(C1460,'Раздел 2'!D1453:Q1542,14,0)</f>
        <v>3473819.9100000006</v>
      </c>
      <c r="N1460" s="45">
        <f t="shared" si="182"/>
        <v>3473819.9100000006</v>
      </c>
      <c r="O1460" s="45">
        <v>0</v>
      </c>
      <c r="P1460" s="45">
        <v>0</v>
      </c>
      <c r="Q1460" s="45">
        <v>0</v>
      </c>
      <c r="R1460" s="57">
        <v>45292</v>
      </c>
      <c r="S1460" s="57">
        <v>45657</v>
      </c>
      <c r="U1460" s="143"/>
    </row>
    <row r="1461" spans="1:21" ht="20.3" x14ac:dyDescent="0.35">
      <c r="A1461" s="43">
        <f t="shared" si="183"/>
        <v>155</v>
      </c>
      <c r="B1461" s="48" t="s">
        <v>209</v>
      </c>
      <c r="C1461" s="43">
        <v>31084</v>
      </c>
      <c r="D1461" s="43" t="s">
        <v>1899</v>
      </c>
      <c r="E1461" s="43">
        <v>1979</v>
      </c>
      <c r="F1461" s="43" t="s">
        <v>2131</v>
      </c>
      <c r="G1461" s="56" t="s">
        <v>2098</v>
      </c>
      <c r="H1461" s="43">
        <v>9</v>
      </c>
      <c r="I1461" s="43">
        <v>1</v>
      </c>
      <c r="J1461" s="43" t="s">
        <v>2131</v>
      </c>
      <c r="K1461" s="45">
        <v>2798.9</v>
      </c>
      <c r="L1461" s="45">
        <v>1705.6</v>
      </c>
      <c r="M1461" s="517">
        <f>VLOOKUP(C1461,'Раздел 2'!D1454:Q1543,14,0)</f>
        <v>2917405.8900000006</v>
      </c>
      <c r="N1461" s="45">
        <f t="shared" si="182"/>
        <v>2917405.8900000006</v>
      </c>
      <c r="O1461" s="45">
        <v>0</v>
      </c>
      <c r="P1461" s="45">
        <v>0</v>
      </c>
      <c r="Q1461" s="45">
        <v>0</v>
      </c>
      <c r="R1461" s="57">
        <v>45292</v>
      </c>
      <c r="S1461" s="57">
        <v>45657</v>
      </c>
      <c r="U1461" s="143"/>
    </row>
    <row r="1462" spans="1:21" ht="20.3" x14ac:dyDescent="0.35">
      <c r="A1462" s="43">
        <f t="shared" si="183"/>
        <v>156</v>
      </c>
      <c r="B1462" s="48" t="s">
        <v>214</v>
      </c>
      <c r="C1462" s="43">
        <v>31174</v>
      </c>
      <c r="D1462" s="43" t="s">
        <v>1899</v>
      </c>
      <c r="E1462" s="43">
        <v>1963</v>
      </c>
      <c r="F1462" s="43" t="s">
        <v>2131</v>
      </c>
      <c r="G1462" s="56" t="s">
        <v>2104</v>
      </c>
      <c r="H1462" s="43">
        <v>5</v>
      </c>
      <c r="I1462" s="43">
        <v>3</v>
      </c>
      <c r="J1462" s="43" t="s">
        <v>2131</v>
      </c>
      <c r="K1462" s="45">
        <v>3483.5</v>
      </c>
      <c r="L1462" s="45">
        <v>2631.9</v>
      </c>
      <c r="M1462" s="517">
        <f>VLOOKUP(C1462,'Раздел 2'!D1455:Q1544,14,0)</f>
        <v>3512155.8699999996</v>
      </c>
      <c r="N1462" s="45">
        <f t="shared" si="182"/>
        <v>3512155.8699999996</v>
      </c>
      <c r="O1462" s="45">
        <v>0</v>
      </c>
      <c r="P1462" s="45">
        <v>0</v>
      </c>
      <c r="Q1462" s="45">
        <v>0</v>
      </c>
      <c r="R1462" s="57">
        <v>45292</v>
      </c>
      <c r="S1462" s="57">
        <v>45657</v>
      </c>
      <c r="U1462" s="143"/>
    </row>
    <row r="1463" spans="1:21" ht="20.3" x14ac:dyDescent="0.35">
      <c r="A1463" s="43">
        <f t="shared" si="183"/>
        <v>157</v>
      </c>
      <c r="B1463" s="48" t="s">
        <v>220</v>
      </c>
      <c r="C1463" s="43">
        <v>31226</v>
      </c>
      <c r="D1463" s="43" t="s">
        <v>1899</v>
      </c>
      <c r="E1463" s="43">
        <v>1963</v>
      </c>
      <c r="F1463" s="43" t="s">
        <v>2131</v>
      </c>
      <c r="G1463" s="56" t="s">
        <v>2104</v>
      </c>
      <c r="H1463" s="43">
        <v>5</v>
      </c>
      <c r="I1463" s="43">
        <v>3</v>
      </c>
      <c r="J1463" s="43" t="s">
        <v>2131</v>
      </c>
      <c r="K1463" s="45">
        <v>3449.8</v>
      </c>
      <c r="L1463" s="45">
        <v>2548.6999999999998</v>
      </c>
      <c r="M1463" s="517">
        <f>VLOOKUP(C1463,'Раздел 2'!D1456:Q1545,14,0)</f>
        <v>3530466.79</v>
      </c>
      <c r="N1463" s="45">
        <f t="shared" si="182"/>
        <v>3530466.79</v>
      </c>
      <c r="O1463" s="45">
        <v>0</v>
      </c>
      <c r="P1463" s="45">
        <v>0</v>
      </c>
      <c r="Q1463" s="45">
        <v>0</v>
      </c>
      <c r="R1463" s="57">
        <v>45292</v>
      </c>
      <c r="S1463" s="57">
        <v>45657</v>
      </c>
      <c r="U1463" s="143"/>
    </row>
    <row r="1464" spans="1:21" ht="20.3" x14ac:dyDescent="0.35">
      <c r="A1464" s="43">
        <f t="shared" si="183"/>
        <v>158</v>
      </c>
      <c r="B1464" s="48" t="s">
        <v>286</v>
      </c>
      <c r="C1464" s="43">
        <v>31651</v>
      </c>
      <c r="D1464" s="43" t="s">
        <v>1899</v>
      </c>
      <c r="E1464" s="43">
        <v>1975</v>
      </c>
      <c r="F1464" s="43" t="s">
        <v>2131</v>
      </c>
      <c r="G1464" s="56" t="s">
        <v>2098</v>
      </c>
      <c r="H1464" s="43">
        <v>9</v>
      </c>
      <c r="I1464" s="43">
        <v>1</v>
      </c>
      <c r="J1464" s="43" t="s">
        <v>2131</v>
      </c>
      <c r="K1464" s="45">
        <v>2885.9</v>
      </c>
      <c r="L1464" s="45">
        <v>2116.1999999999998</v>
      </c>
      <c r="M1464" s="517">
        <f>VLOOKUP(C1464,'Раздел 2'!D1457:Q1546,14,0)</f>
        <v>3373393.5599999996</v>
      </c>
      <c r="N1464" s="45">
        <f t="shared" si="182"/>
        <v>3373393.5599999996</v>
      </c>
      <c r="O1464" s="45">
        <v>0</v>
      </c>
      <c r="P1464" s="45">
        <v>0</v>
      </c>
      <c r="Q1464" s="45">
        <v>0</v>
      </c>
      <c r="R1464" s="57">
        <v>45292</v>
      </c>
      <c r="S1464" s="57">
        <v>45657</v>
      </c>
      <c r="U1464" s="143"/>
    </row>
    <row r="1465" spans="1:21" ht="20.3" x14ac:dyDescent="0.35">
      <c r="A1465" s="43">
        <f t="shared" si="183"/>
        <v>159</v>
      </c>
      <c r="B1465" s="48" t="s">
        <v>298</v>
      </c>
      <c r="C1465" s="43">
        <v>31766</v>
      </c>
      <c r="D1465" s="43" t="s">
        <v>1899</v>
      </c>
      <c r="E1465" s="43">
        <v>1964</v>
      </c>
      <c r="F1465" s="43" t="s">
        <v>2131</v>
      </c>
      <c r="G1465" s="56" t="s">
        <v>2098</v>
      </c>
      <c r="H1465" s="43">
        <v>4</v>
      </c>
      <c r="I1465" s="43">
        <v>3</v>
      </c>
      <c r="J1465" s="43" t="s">
        <v>2131</v>
      </c>
      <c r="K1465" s="45">
        <v>2533.48</v>
      </c>
      <c r="L1465" s="45">
        <v>1260.3399999999999</v>
      </c>
      <c r="M1465" s="517">
        <f>VLOOKUP(C1465,'Раздел 2'!D1458:Q1547,14,0)</f>
        <v>2706055.6999999997</v>
      </c>
      <c r="N1465" s="45">
        <f t="shared" si="182"/>
        <v>2706055.6999999997</v>
      </c>
      <c r="O1465" s="45">
        <v>0</v>
      </c>
      <c r="P1465" s="45">
        <v>0</v>
      </c>
      <c r="Q1465" s="45">
        <v>0</v>
      </c>
      <c r="R1465" s="57">
        <v>45292</v>
      </c>
      <c r="S1465" s="57">
        <v>45657</v>
      </c>
      <c r="U1465" s="143"/>
    </row>
    <row r="1466" spans="1:21" ht="20.3" x14ac:dyDescent="0.35">
      <c r="A1466" s="43">
        <f t="shared" si="183"/>
        <v>160</v>
      </c>
      <c r="B1466" s="48" t="s">
        <v>328</v>
      </c>
      <c r="C1466" s="43">
        <v>32109</v>
      </c>
      <c r="D1466" s="43" t="s">
        <v>1899</v>
      </c>
      <c r="E1466" s="43">
        <v>1966</v>
      </c>
      <c r="F1466" s="43" t="s">
        <v>2131</v>
      </c>
      <c r="G1466" s="56" t="s">
        <v>2098</v>
      </c>
      <c r="H1466" s="43">
        <v>9</v>
      </c>
      <c r="I1466" s="43">
        <v>1</v>
      </c>
      <c r="J1466" s="43" t="s">
        <v>2131</v>
      </c>
      <c r="K1466" s="45">
        <v>6427.8</v>
      </c>
      <c r="L1466" s="45">
        <v>3320.1</v>
      </c>
      <c r="M1466" s="517">
        <f>VLOOKUP(C1466,'Раздел 2'!D1459:Q1548,14,0)</f>
        <v>4242459.3099999996</v>
      </c>
      <c r="N1466" s="45">
        <f t="shared" si="182"/>
        <v>4242459.3099999996</v>
      </c>
      <c r="O1466" s="45">
        <v>0</v>
      </c>
      <c r="P1466" s="45">
        <v>0</v>
      </c>
      <c r="Q1466" s="45">
        <v>0</v>
      </c>
      <c r="R1466" s="57">
        <v>45292</v>
      </c>
      <c r="S1466" s="57">
        <v>45657</v>
      </c>
      <c r="U1466" s="143"/>
    </row>
    <row r="1467" spans="1:21" ht="20.3" x14ac:dyDescent="0.35">
      <c r="A1467" s="43">
        <f t="shared" si="183"/>
        <v>161</v>
      </c>
      <c r="B1467" s="48" t="s">
        <v>291</v>
      </c>
      <c r="C1467" s="43">
        <v>31707</v>
      </c>
      <c r="D1467" s="43" t="s">
        <v>1899</v>
      </c>
      <c r="E1467" s="43">
        <v>1964</v>
      </c>
      <c r="F1467" s="43" t="s">
        <v>2131</v>
      </c>
      <c r="G1467" s="56" t="s">
        <v>2097</v>
      </c>
      <c r="H1467" s="43">
        <v>5</v>
      </c>
      <c r="I1467" s="43">
        <v>4</v>
      </c>
      <c r="J1467" s="43" t="s">
        <v>2131</v>
      </c>
      <c r="K1467" s="45">
        <v>4516.3</v>
      </c>
      <c r="L1467" s="45">
        <v>3561.5</v>
      </c>
      <c r="M1467" s="517">
        <f>VLOOKUP(C1467,'Раздел 2'!D1460:Q1549,14,0)</f>
        <v>4508786.84</v>
      </c>
      <c r="N1467" s="45">
        <f t="shared" si="182"/>
        <v>4508786.84</v>
      </c>
      <c r="O1467" s="45">
        <v>0</v>
      </c>
      <c r="P1467" s="45">
        <v>0</v>
      </c>
      <c r="Q1467" s="45">
        <v>0</v>
      </c>
      <c r="R1467" s="57">
        <v>45292</v>
      </c>
      <c r="S1467" s="57">
        <v>45657</v>
      </c>
      <c r="U1467" s="143"/>
    </row>
    <row r="1468" spans="1:21" ht="20.3" x14ac:dyDescent="0.35">
      <c r="A1468" s="43">
        <f t="shared" si="183"/>
        <v>162</v>
      </c>
      <c r="B1468" s="48" t="s">
        <v>268</v>
      </c>
      <c r="C1468" s="43">
        <v>31571</v>
      </c>
      <c r="D1468" s="43" t="s">
        <v>1899</v>
      </c>
      <c r="E1468" s="43">
        <v>1965</v>
      </c>
      <c r="F1468" s="43" t="s">
        <v>2131</v>
      </c>
      <c r="G1468" s="56" t="s">
        <v>2097</v>
      </c>
      <c r="H1468" s="43">
        <v>5</v>
      </c>
      <c r="I1468" s="43">
        <v>4</v>
      </c>
      <c r="J1468" s="43" t="s">
        <v>2131</v>
      </c>
      <c r="K1468" s="45">
        <v>4568.5</v>
      </c>
      <c r="L1468" s="45">
        <v>3567.9</v>
      </c>
      <c r="M1468" s="517">
        <f>VLOOKUP(C1468,'Раздел 2'!D1461:Q1550,14,0)</f>
        <v>1374811.67</v>
      </c>
      <c r="N1468" s="45">
        <f t="shared" si="182"/>
        <v>1374811.67</v>
      </c>
      <c r="O1468" s="45">
        <v>0</v>
      </c>
      <c r="P1468" s="45">
        <v>0</v>
      </c>
      <c r="Q1468" s="45">
        <v>0</v>
      </c>
      <c r="R1468" s="57">
        <v>45292</v>
      </c>
      <c r="S1468" s="57">
        <v>45657</v>
      </c>
      <c r="U1468" s="143"/>
    </row>
    <row r="1469" spans="1:21" ht="20.3" x14ac:dyDescent="0.35">
      <c r="A1469" s="43">
        <f t="shared" si="183"/>
        <v>163</v>
      </c>
      <c r="B1469" s="48" t="s">
        <v>270</v>
      </c>
      <c r="C1469" s="43">
        <v>31576</v>
      </c>
      <c r="D1469" s="43" t="s">
        <v>1899</v>
      </c>
      <c r="E1469" s="43">
        <v>1965</v>
      </c>
      <c r="F1469" s="43" t="s">
        <v>2131</v>
      </c>
      <c r="G1469" s="56" t="s">
        <v>2097</v>
      </c>
      <c r="H1469" s="43">
        <v>5</v>
      </c>
      <c r="I1469" s="43">
        <v>4</v>
      </c>
      <c r="J1469" s="43" t="s">
        <v>2131</v>
      </c>
      <c r="K1469" s="45">
        <v>4657.7</v>
      </c>
      <c r="L1469" s="45">
        <v>3569.9</v>
      </c>
      <c r="M1469" s="517">
        <f>VLOOKUP(C1469,'Раздел 2'!D1462:Q1551,14,0)</f>
        <v>1402347.03</v>
      </c>
      <c r="N1469" s="45">
        <f t="shared" si="182"/>
        <v>1402347.03</v>
      </c>
      <c r="O1469" s="45">
        <v>0</v>
      </c>
      <c r="P1469" s="45">
        <v>0</v>
      </c>
      <c r="Q1469" s="45">
        <v>0</v>
      </c>
      <c r="R1469" s="57">
        <v>45292</v>
      </c>
      <c r="S1469" s="57">
        <v>45657</v>
      </c>
      <c r="U1469" s="143"/>
    </row>
    <row r="1470" spans="1:21" ht="20.3" x14ac:dyDescent="0.35">
      <c r="A1470" s="43">
        <f t="shared" si="183"/>
        <v>164</v>
      </c>
      <c r="B1470" s="48" t="s">
        <v>271</v>
      </c>
      <c r="C1470" s="43">
        <v>31577</v>
      </c>
      <c r="D1470" s="43" t="s">
        <v>1899</v>
      </c>
      <c r="E1470" s="43">
        <v>1965</v>
      </c>
      <c r="F1470" s="43" t="s">
        <v>2131</v>
      </c>
      <c r="G1470" s="56" t="s">
        <v>2097</v>
      </c>
      <c r="H1470" s="43">
        <v>5</v>
      </c>
      <c r="I1470" s="43">
        <v>4</v>
      </c>
      <c r="J1470" s="43" t="s">
        <v>2131</v>
      </c>
      <c r="K1470" s="45">
        <v>4590.2</v>
      </c>
      <c r="L1470" s="45">
        <v>3575.6</v>
      </c>
      <c r="M1470" s="517">
        <f>VLOOKUP(C1470,'Раздел 2'!D1463:Q1552,14,0)</f>
        <v>1400800.9700000002</v>
      </c>
      <c r="N1470" s="45">
        <f t="shared" si="182"/>
        <v>1400800.9700000002</v>
      </c>
      <c r="O1470" s="45">
        <v>0</v>
      </c>
      <c r="P1470" s="45">
        <v>0</v>
      </c>
      <c r="Q1470" s="45">
        <v>0</v>
      </c>
      <c r="R1470" s="57">
        <v>45292</v>
      </c>
      <c r="S1470" s="57">
        <v>45657</v>
      </c>
      <c r="U1470" s="143"/>
    </row>
    <row r="1471" spans="1:21" ht="20.3" x14ac:dyDescent="0.35">
      <c r="A1471" s="43">
        <f t="shared" si="183"/>
        <v>165</v>
      </c>
      <c r="B1471" s="48" t="s">
        <v>272</v>
      </c>
      <c r="C1471" s="43">
        <v>31578</v>
      </c>
      <c r="D1471" s="43" t="s">
        <v>1899</v>
      </c>
      <c r="E1471" s="43">
        <v>1965</v>
      </c>
      <c r="F1471" s="43" t="s">
        <v>2131</v>
      </c>
      <c r="G1471" s="56" t="s">
        <v>2097</v>
      </c>
      <c r="H1471" s="43">
        <v>5</v>
      </c>
      <c r="I1471" s="43">
        <v>4</v>
      </c>
      <c r="J1471" s="43" t="s">
        <v>2131</v>
      </c>
      <c r="K1471" s="45">
        <v>4509.5</v>
      </c>
      <c r="L1471" s="45">
        <v>3553.1</v>
      </c>
      <c r="M1471" s="517">
        <f>VLOOKUP(C1471,'Раздел 2'!D1464:Q1554,14,0)</f>
        <v>1331988.04</v>
      </c>
      <c r="N1471" s="45">
        <f t="shared" si="182"/>
        <v>1331988.04</v>
      </c>
      <c r="O1471" s="45">
        <v>0</v>
      </c>
      <c r="P1471" s="45">
        <v>0</v>
      </c>
      <c r="Q1471" s="45">
        <v>0</v>
      </c>
      <c r="R1471" s="57">
        <v>45292</v>
      </c>
      <c r="S1471" s="57">
        <v>45657</v>
      </c>
      <c r="U1471" s="143"/>
    </row>
    <row r="1472" spans="1:21" ht="20.3" x14ac:dyDescent="0.35">
      <c r="A1472" s="43">
        <f>A1471+1</f>
        <v>166</v>
      </c>
      <c r="B1472" s="48" t="s">
        <v>3343</v>
      </c>
      <c r="C1472" s="43">
        <v>31826</v>
      </c>
      <c r="D1472" s="43" t="s">
        <v>1899</v>
      </c>
      <c r="E1472" s="43">
        <v>1974</v>
      </c>
      <c r="F1472" s="43">
        <v>2016</v>
      </c>
      <c r="G1472" s="56" t="s">
        <v>2129</v>
      </c>
      <c r="H1472" s="43">
        <v>9</v>
      </c>
      <c r="I1472" s="43">
        <v>5</v>
      </c>
      <c r="J1472" s="43" t="s">
        <v>2131</v>
      </c>
      <c r="K1472" s="45">
        <v>9462.6</v>
      </c>
      <c r="L1472" s="45">
        <v>9404</v>
      </c>
      <c r="M1472" s="517">
        <f>VLOOKUP(C1472,'Раздел 2'!D:Q,14,0)</f>
        <v>621311.82999999996</v>
      </c>
      <c r="N1472" s="45">
        <f t="shared" si="182"/>
        <v>621311.82999999996</v>
      </c>
      <c r="O1472" s="45">
        <v>0</v>
      </c>
      <c r="P1472" s="45">
        <v>0</v>
      </c>
      <c r="Q1472" s="45">
        <v>0</v>
      </c>
      <c r="R1472" s="57">
        <v>45292</v>
      </c>
      <c r="S1472" s="57">
        <v>45657</v>
      </c>
      <c r="U1472" s="143"/>
    </row>
    <row r="1473" spans="1:21" ht="20.3" x14ac:dyDescent="0.35">
      <c r="A1473" s="43">
        <f>A1472+1</f>
        <v>167</v>
      </c>
      <c r="B1473" s="48" t="s">
        <v>313</v>
      </c>
      <c r="C1473" s="43">
        <v>31824</v>
      </c>
      <c r="D1473" s="43" t="s">
        <v>1899</v>
      </c>
      <c r="E1473" s="43">
        <v>1965</v>
      </c>
      <c r="F1473" s="43" t="s">
        <v>2131</v>
      </c>
      <c r="G1473" s="56" t="s">
        <v>2097</v>
      </c>
      <c r="H1473" s="43">
        <v>5</v>
      </c>
      <c r="I1473" s="43">
        <v>4</v>
      </c>
      <c r="J1473" s="43" t="s">
        <v>2131</v>
      </c>
      <c r="K1473" s="45">
        <v>4585.5</v>
      </c>
      <c r="L1473" s="45">
        <v>3560.2</v>
      </c>
      <c r="M1473" s="517">
        <f>VLOOKUP(C1473,'Раздел 2'!D1465:Q1555,14,0)</f>
        <v>1405829.14</v>
      </c>
      <c r="N1473" s="45">
        <f t="shared" si="182"/>
        <v>1405829.14</v>
      </c>
      <c r="O1473" s="45">
        <v>0</v>
      </c>
      <c r="P1473" s="45">
        <v>0</v>
      </c>
      <c r="Q1473" s="45">
        <v>0</v>
      </c>
      <c r="R1473" s="57">
        <v>45292</v>
      </c>
      <c r="S1473" s="57">
        <v>45657</v>
      </c>
      <c r="U1473" s="143"/>
    </row>
    <row r="1474" spans="1:21" ht="20.3" x14ac:dyDescent="0.35">
      <c r="A1474" s="43">
        <f t="shared" si="183"/>
        <v>168</v>
      </c>
      <c r="B1474" s="48" t="s">
        <v>2273</v>
      </c>
      <c r="C1474" s="43">
        <v>31951</v>
      </c>
      <c r="D1474" s="43" t="s">
        <v>1899</v>
      </c>
      <c r="E1474" s="43">
        <v>1980</v>
      </c>
      <c r="F1474" s="43" t="s">
        <v>2131</v>
      </c>
      <c r="G1474" s="56" t="s">
        <v>2097</v>
      </c>
      <c r="H1474" s="43">
        <v>9</v>
      </c>
      <c r="I1474" s="43">
        <v>3</v>
      </c>
      <c r="J1474" s="43" t="s">
        <v>2131</v>
      </c>
      <c r="K1474" s="45">
        <v>9074.2000000000007</v>
      </c>
      <c r="L1474" s="45">
        <v>5890.4</v>
      </c>
      <c r="M1474" s="517">
        <f>VLOOKUP(C1474,'Раздел 2'!D1467:Q1556,14,0)</f>
        <v>5964812.46</v>
      </c>
      <c r="N1474" s="45">
        <f t="shared" si="182"/>
        <v>5964812.46</v>
      </c>
      <c r="O1474" s="45">
        <v>0</v>
      </c>
      <c r="P1474" s="45">
        <v>0</v>
      </c>
      <c r="Q1474" s="45">
        <v>0</v>
      </c>
      <c r="R1474" s="57">
        <v>45292</v>
      </c>
      <c r="S1474" s="57">
        <v>45657</v>
      </c>
      <c r="U1474" s="143"/>
    </row>
    <row r="1475" spans="1:21" ht="20.3" x14ac:dyDescent="0.35">
      <c r="A1475" s="43">
        <f>A1474+1</f>
        <v>169</v>
      </c>
      <c r="B1475" s="48" t="s">
        <v>2363</v>
      </c>
      <c r="C1475" s="43">
        <v>31795</v>
      </c>
      <c r="D1475" s="43" t="s">
        <v>1899</v>
      </c>
      <c r="E1475" s="43">
        <v>1964</v>
      </c>
      <c r="F1475" s="43" t="s">
        <v>2131</v>
      </c>
      <c r="G1475" s="56" t="s">
        <v>2098</v>
      </c>
      <c r="H1475" s="43">
        <v>5</v>
      </c>
      <c r="I1475" s="43">
        <v>4</v>
      </c>
      <c r="J1475" s="43" t="s">
        <v>2131</v>
      </c>
      <c r="K1475" s="45">
        <v>4251.8500000000004</v>
      </c>
      <c r="L1475" s="45">
        <v>3201.4</v>
      </c>
      <c r="M1475" s="517">
        <f>VLOOKUP(C1475,'Раздел 2'!D1468:Q1557,14,0)</f>
        <v>2516199.09</v>
      </c>
      <c r="N1475" s="45">
        <f t="shared" si="182"/>
        <v>2516199.09</v>
      </c>
      <c r="O1475" s="45">
        <v>0</v>
      </c>
      <c r="P1475" s="45">
        <v>0</v>
      </c>
      <c r="Q1475" s="45">
        <v>0</v>
      </c>
      <c r="R1475" s="57">
        <v>45292</v>
      </c>
      <c r="S1475" s="57">
        <v>45657</v>
      </c>
      <c r="U1475" s="143"/>
    </row>
    <row r="1476" spans="1:21" ht="20.3" x14ac:dyDescent="0.35">
      <c r="A1476" s="43">
        <f>A1475+1</f>
        <v>170</v>
      </c>
      <c r="B1476" s="48" t="s">
        <v>3057</v>
      </c>
      <c r="C1476" s="43">
        <v>31422</v>
      </c>
      <c r="D1476" s="43" t="s">
        <v>1899</v>
      </c>
      <c r="E1476" s="43">
        <v>1963</v>
      </c>
      <c r="F1476" s="43" t="s">
        <v>2131</v>
      </c>
      <c r="G1476" s="56" t="s">
        <v>2098</v>
      </c>
      <c r="H1476" s="43">
        <v>4</v>
      </c>
      <c r="I1476" s="43">
        <v>3</v>
      </c>
      <c r="J1476" s="43" t="s">
        <v>2131</v>
      </c>
      <c r="K1476" s="45">
        <v>2380.9699999999998</v>
      </c>
      <c r="L1476" s="45">
        <v>2035.2</v>
      </c>
      <c r="M1476" s="517">
        <f>VLOOKUP(C1476,'Раздел 2'!D1469:Q1560,14,0)</f>
        <v>4536772.6899999995</v>
      </c>
      <c r="N1476" s="45">
        <f t="shared" si="182"/>
        <v>4536772.6899999995</v>
      </c>
      <c r="O1476" s="45">
        <v>0</v>
      </c>
      <c r="P1476" s="45">
        <v>0</v>
      </c>
      <c r="Q1476" s="45">
        <v>0</v>
      </c>
      <c r="R1476" s="57">
        <v>45292</v>
      </c>
      <c r="S1476" s="57">
        <v>45657</v>
      </c>
      <c r="U1476" s="143"/>
    </row>
    <row r="1477" spans="1:21" ht="20.3" x14ac:dyDescent="0.35">
      <c r="A1477" s="43">
        <f t="shared" si="183"/>
        <v>171</v>
      </c>
      <c r="B1477" s="48" t="s">
        <v>3054</v>
      </c>
      <c r="C1477" s="43">
        <v>30596</v>
      </c>
      <c r="D1477" s="43" t="s">
        <v>1899</v>
      </c>
      <c r="E1477" s="43">
        <v>1989</v>
      </c>
      <c r="F1477" s="43" t="s">
        <v>2131</v>
      </c>
      <c r="G1477" s="56" t="s">
        <v>2097</v>
      </c>
      <c r="H1477" s="43">
        <v>9</v>
      </c>
      <c r="I1477" s="43">
        <v>1</v>
      </c>
      <c r="J1477" s="43" t="s">
        <v>2131</v>
      </c>
      <c r="K1477" s="45">
        <v>2624.6</v>
      </c>
      <c r="L1477" s="45">
        <v>2114.5</v>
      </c>
      <c r="M1477" s="517">
        <f>VLOOKUP(C1477,'Раздел 2'!D1470:Q1561,14,0)</f>
        <v>6061619.75</v>
      </c>
      <c r="N1477" s="45">
        <f t="shared" ref="N1477:N1504" si="184">M1477</f>
        <v>6061619.75</v>
      </c>
      <c r="O1477" s="45">
        <v>0</v>
      </c>
      <c r="P1477" s="45">
        <v>0</v>
      </c>
      <c r="Q1477" s="45">
        <v>0</v>
      </c>
      <c r="R1477" s="57">
        <v>45292</v>
      </c>
      <c r="S1477" s="57">
        <v>45657</v>
      </c>
      <c r="U1477" s="143"/>
    </row>
    <row r="1478" spans="1:21" ht="20.3" x14ac:dyDescent="0.35">
      <c r="A1478" s="43">
        <f t="shared" si="183"/>
        <v>172</v>
      </c>
      <c r="B1478" s="48" t="s">
        <v>3055</v>
      </c>
      <c r="C1478" s="43">
        <v>30597</v>
      </c>
      <c r="D1478" s="43" t="s">
        <v>1899</v>
      </c>
      <c r="E1478" s="43">
        <v>1989</v>
      </c>
      <c r="F1478" s="43" t="s">
        <v>2131</v>
      </c>
      <c r="G1478" s="56" t="s">
        <v>2097</v>
      </c>
      <c r="H1478" s="43">
        <v>9</v>
      </c>
      <c r="I1478" s="43">
        <v>1</v>
      </c>
      <c r="J1478" s="43" t="s">
        <v>2131</v>
      </c>
      <c r="K1478" s="45">
        <v>2628</v>
      </c>
      <c r="L1478" s="45">
        <v>2117.9</v>
      </c>
      <c r="M1478" s="517">
        <f>VLOOKUP(C1478,'Раздел 2'!D1471:Q1562,14,0)</f>
        <v>6156393.8399999999</v>
      </c>
      <c r="N1478" s="45">
        <f t="shared" si="184"/>
        <v>6156393.8399999999</v>
      </c>
      <c r="O1478" s="45">
        <v>0</v>
      </c>
      <c r="P1478" s="45">
        <v>0</v>
      </c>
      <c r="Q1478" s="45">
        <v>0</v>
      </c>
      <c r="R1478" s="57">
        <v>45292</v>
      </c>
      <c r="S1478" s="57">
        <v>45657</v>
      </c>
      <c r="U1478" s="143"/>
    </row>
    <row r="1479" spans="1:21" ht="20.3" x14ac:dyDescent="0.35">
      <c r="A1479" s="43">
        <f t="shared" si="183"/>
        <v>173</v>
      </c>
      <c r="B1479" s="48" t="s">
        <v>3076</v>
      </c>
      <c r="C1479" s="43">
        <v>30866</v>
      </c>
      <c r="D1479" s="43" t="s">
        <v>1899</v>
      </c>
      <c r="E1479" s="43">
        <v>1979</v>
      </c>
      <c r="F1479" s="43" t="s">
        <v>2131</v>
      </c>
      <c r="G1479" s="56" t="s">
        <v>2097</v>
      </c>
      <c r="H1479" s="43">
        <v>9</v>
      </c>
      <c r="I1479" s="43">
        <v>4</v>
      </c>
      <c r="J1479" s="43" t="s">
        <v>2131</v>
      </c>
      <c r="K1479" s="45">
        <v>12288.3</v>
      </c>
      <c r="L1479" s="45">
        <v>8325.9</v>
      </c>
      <c r="M1479" s="517">
        <f>VLOOKUP(C1479,'Раздел 2'!D1472:Q1563,14,0)</f>
        <v>21418965.969999999</v>
      </c>
      <c r="N1479" s="45">
        <f t="shared" si="184"/>
        <v>21418965.969999999</v>
      </c>
      <c r="O1479" s="45">
        <v>0</v>
      </c>
      <c r="P1479" s="45">
        <v>0</v>
      </c>
      <c r="Q1479" s="45">
        <v>0</v>
      </c>
      <c r="R1479" s="57">
        <v>45292</v>
      </c>
      <c r="S1479" s="57">
        <v>45657</v>
      </c>
      <c r="U1479" s="143"/>
    </row>
    <row r="1480" spans="1:21" ht="20.3" x14ac:dyDescent="0.35">
      <c r="A1480" s="43">
        <f t="shared" si="183"/>
        <v>174</v>
      </c>
      <c r="B1480" s="48" t="s">
        <v>224</v>
      </c>
      <c r="C1480" s="43">
        <v>31237</v>
      </c>
      <c r="D1480" s="43" t="s">
        <v>1899</v>
      </c>
      <c r="E1480" s="43">
        <v>1964</v>
      </c>
      <c r="F1480" s="43" t="s">
        <v>2131</v>
      </c>
      <c r="G1480" s="56" t="s">
        <v>2097</v>
      </c>
      <c r="H1480" s="43">
        <v>5</v>
      </c>
      <c r="I1480" s="43">
        <v>4</v>
      </c>
      <c r="J1480" s="43" t="s">
        <v>2131</v>
      </c>
      <c r="K1480" s="45">
        <v>4773</v>
      </c>
      <c r="L1480" s="45">
        <v>3617.1</v>
      </c>
      <c r="M1480" s="517">
        <f>VLOOKUP(C1480,'Раздел 2'!D1473:Q1564,14,0)</f>
        <v>2175922.2400000002</v>
      </c>
      <c r="N1480" s="45">
        <f t="shared" si="184"/>
        <v>2175922.2400000002</v>
      </c>
      <c r="O1480" s="45">
        <v>0</v>
      </c>
      <c r="P1480" s="45">
        <v>0</v>
      </c>
      <c r="Q1480" s="45">
        <v>0</v>
      </c>
      <c r="R1480" s="57">
        <v>45292</v>
      </c>
      <c r="S1480" s="57">
        <v>45657</v>
      </c>
      <c r="U1480" s="143"/>
    </row>
    <row r="1481" spans="1:21" ht="20.3" x14ac:dyDescent="0.35">
      <c r="A1481" s="43">
        <f t="shared" si="183"/>
        <v>175</v>
      </c>
      <c r="B1481" s="48" t="s">
        <v>225</v>
      </c>
      <c r="C1481" s="43">
        <v>31239</v>
      </c>
      <c r="D1481" s="43" t="s">
        <v>1899</v>
      </c>
      <c r="E1481" s="43">
        <v>1964</v>
      </c>
      <c r="F1481" s="43" t="s">
        <v>2131</v>
      </c>
      <c r="G1481" s="56" t="s">
        <v>2097</v>
      </c>
      <c r="H1481" s="43">
        <v>5</v>
      </c>
      <c r="I1481" s="43">
        <v>4</v>
      </c>
      <c r="J1481" s="43" t="s">
        <v>2131</v>
      </c>
      <c r="K1481" s="45">
        <v>4754</v>
      </c>
      <c r="L1481" s="45">
        <v>3623.74</v>
      </c>
      <c r="M1481" s="517">
        <f>VLOOKUP(C1481,'Раздел 2'!D1474:Q1565,14,0)</f>
        <v>2149653.6600000006</v>
      </c>
      <c r="N1481" s="45">
        <f t="shared" si="184"/>
        <v>2149653.6600000006</v>
      </c>
      <c r="O1481" s="45">
        <v>0</v>
      </c>
      <c r="P1481" s="45">
        <v>0</v>
      </c>
      <c r="Q1481" s="45">
        <v>0</v>
      </c>
      <c r="R1481" s="57">
        <v>45292</v>
      </c>
      <c r="S1481" s="57">
        <v>45657</v>
      </c>
      <c r="U1481" s="143"/>
    </row>
    <row r="1482" spans="1:21" ht="20.3" x14ac:dyDescent="0.35">
      <c r="A1482" s="43">
        <f>A1481+1</f>
        <v>176</v>
      </c>
      <c r="B1482" s="48" t="s">
        <v>218</v>
      </c>
      <c r="C1482" s="43">
        <v>31220</v>
      </c>
      <c r="D1482" s="43" t="s">
        <v>1899</v>
      </c>
      <c r="E1482" s="43">
        <v>1965</v>
      </c>
      <c r="F1482" s="43" t="s">
        <v>2131</v>
      </c>
      <c r="G1482" s="56" t="s">
        <v>2098</v>
      </c>
      <c r="H1482" s="43">
        <v>5</v>
      </c>
      <c r="I1482" s="43">
        <v>4</v>
      </c>
      <c r="J1482" s="43" t="s">
        <v>2131</v>
      </c>
      <c r="K1482" s="45">
        <v>4375</v>
      </c>
      <c r="L1482" s="45">
        <v>3366.9</v>
      </c>
      <c r="M1482" s="517">
        <f>VLOOKUP(C1482,'Раздел 2'!D1475:Q1565,14,0)</f>
        <v>5680813.1400000006</v>
      </c>
      <c r="N1482" s="45">
        <f t="shared" si="184"/>
        <v>5680813.1400000006</v>
      </c>
      <c r="O1482" s="45">
        <v>0</v>
      </c>
      <c r="P1482" s="45">
        <v>0</v>
      </c>
      <c r="Q1482" s="45">
        <v>0</v>
      </c>
      <c r="R1482" s="57">
        <v>45292</v>
      </c>
      <c r="S1482" s="57">
        <v>45657</v>
      </c>
      <c r="U1482" s="143"/>
    </row>
    <row r="1483" spans="1:21" ht="20.3" x14ac:dyDescent="0.35">
      <c r="A1483" s="43">
        <f t="shared" si="183"/>
        <v>177</v>
      </c>
      <c r="B1483" s="48" t="s">
        <v>219</v>
      </c>
      <c r="C1483" s="43">
        <v>31225</v>
      </c>
      <c r="D1483" s="43" t="s">
        <v>1899</v>
      </c>
      <c r="E1483" s="43">
        <v>1965</v>
      </c>
      <c r="F1483" s="43" t="s">
        <v>2131</v>
      </c>
      <c r="G1483" s="56" t="s">
        <v>2097</v>
      </c>
      <c r="H1483" s="43">
        <v>5</v>
      </c>
      <c r="I1483" s="43">
        <v>3</v>
      </c>
      <c r="J1483" s="43" t="s">
        <v>2131</v>
      </c>
      <c r="K1483" s="45">
        <v>2966.3</v>
      </c>
      <c r="L1483" s="45">
        <v>2597</v>
      </c>
      <c r="M1483" s="517">
        <f>VLOOKUP(C1483,'Раздел 2'!D1476:Q1566,14,0)</f>
        <v>3026209.56</v>
      </c>
      <c r="N1483" s="45">
        <f t="shared" si="184"/>
        <v>3026209.56</v>
      </c>
      <c r="O1483" s="45">
        <v>0</v>
      </c>
      <c r="P1483" s="45">
        <v>0</v>
      </c>
      <c r="Q1483" s="45">
        <v>0</v>
      </c>
      <c r="R1483" s="57">
        <v>45292</v>
      </c>
      <c r="S1483" s="57">
        <v>45657</v>
      </c>
      <c r="U1483" s="143"/>
    </row>
    <row r="1484" spans="1:21" ht="20.3" x14ac:dyDescent="0.35">
      <c r="A1484" s="43">
        <f t="shared" si="183"/>
        <v>178</v>
      </c>
      <c r="B1484" s="48" t="s">
        <v>240</v>
      </c>
      <c r="C1484" s="43">
        <v>31441</v>
      </c>
      <c r="D1484" s="43" t="s">
        <v>1899</v>
      </c>
      <c r="E1484" s="43">
        <v>1964</v>
      </c>
      <c r="F1484" s="43" t="s">
        <v>2131</v>
      </c>
      <c r="G1484" s="56" t="s">
        <v>2098</v>
      </c>
      <c r="H1484" s="43">
        <v>5</v>
      </c>
      <c r="I1484" s="43">
        <v>4</v>
      </c>
      <c r="J1484" s="43" t="s">
        <v>2131</v>
      </c>
      <c r="K1484" s="45">
        <v>3432.59</v>
      </c>
      <c r="L1484" s="45">
        <v>3273</v>
      </c>
      <c r="M1484" s="517">
        <f>VLOOKUP(C1484,'Раздел 2'!D1477:Q1567,14,0)</f>
        <v>3141634.85</v>
      </c>
      <c r="N1484" s="45">
        <f t="shared" si="184"/>
        <v>3141634.85</v>
      </c>
      <c r="O1484" s="45">
        <v>0</v>
      </c>
      <c r="P1484" s="45">
        <v>0</v>
      </c>
      <c r="Q1484" s="45">
        <v>0</v>
      </c>
      <c r="R1484" s="57">
        <v>45292</v>
      </c>
      <c r="S1484" s="57">
        <v>45657</v>
      </c>
      <c r="U1484" s="143"/>
    </row>
    <row r="1485" spans="1:21" ht="20.3" x14ac:dyDescent="0.35">
      <c r="A1485" s="43">
        <f>A1484+1</f>
        <v>179</v>
      </c>
      <c r="B1485" s="48" t="s">
        <v>332</v>
      </c>
      <c r="C1485" s="43">
        <v>32146</v>
      </c>
      <c r="D1485" s="43" t="s">
        <v>1899</v>
      </c>
      <c r="E1485" s="43">
        <v>1965</v>
      </c>
      <c r="F1485" s="43" t="s">
        <v>2131</v>
      </c>
      <c r="G1485" s="56" t="s">
        <v>2097</v>
      </c>
      <c r="H1485" s="43">
        <v>5</v>
      </c>
      <c r="I1485" s="43">
        <v>4</v>
      </c>
      <c r="J1485" s="43" t="s">
        <v>2131</v>
      </c>
      <c r="K1485" s="45">
        <v>4595</v>
      </c>
      <c r="L1485" s="45">
        <v>3647.2</v>
      </c>
      <c r="M1485" s="517">
        <f>VLOOKUP(C1485,'Раздел 2'!D1478:Q1569,14,0)</f>
        <v>2077655.4700000004</v>
      </c>
      <c r="N1485" s="45">
        <f t="shared" si="184"/>
        <v>2077655.4700000004</v>
      </c>
      <c r="O1485" s="45">
        <v>0</v>
      </c>
      <c r="P1485" s="45">
        <v>0</v>
      </c>
      <c r="Q1485" s="45">
        <v>0</v>
      </c>
      <c r="R1485" s="57">
        <v>45292</v>
      </c>
      <c r="S1485" s="57">
        <v>45657</v>
      </c>
      <c r="U1485" s="143"/>
    </row>
    <row r="1486" spans="1:21" ht="20.3" x14ac:dyDescent="0.35">
      <c r="A1486" s="43">
        <f t="shared" si="183"/>
        <v>180</v>
      </c>
      <c r="B1486" s="48" t="s">
        <v>329</v>
      </c>
      <c r="C1486" s="43">
        <v>32110</v>
      </c>
      <c r="D1486" s="43" t="s">
        <v>1899</v>
      </c>
      <c r="E1486" s="43">
        <v>1963</v>
      </c>
      <c r="F1486" s="43" t="s">
        <v>2131</v>
      </c>
      <c r="G1486" s="56" t="s">
        <v>2098</v>
      </c>
      <c r="H1486" s="43">
        <v>4</v>
      </c>
      <c r="I1486" s="43">
        <v>2</v>
      </c>
      <c r="J1486" s="43" t="s">
        <v>2131</v>
      </c>
      <c r="K1486" s="45">
        <v>2406.02</v>
      </c>
      <c r="L1486" s="45">
        <v>2201.3000000000002</v>
      </c>
      <c r="M1486" s="517">
        <f>VLOOKUP(C1486,'Раздел 2'!D1479:Q1570,14,0)</f>
        <v>2605480.15</v>
      </c>
      <c r="N1486" s="45">
        <f t="shared" si="184"/>
        <v>2605480.15</v>
      </c>
      <c r="O1486" s="45">
        <v>0</v>
      </c>
      <c r="P1486" s="45">
        <v>0</v>
      </c>
      <c r="Q1486" s="45">
        <v>0</v>
      </c>
      <c r="R1486" s="57">
        <v>45292</v>
      </c>
      <c r="S1486" s="57">
        <v>45657</v>
      </c>
      <c r="U1486" s="143"/>
    </row>
    <row r="1487" spans="1:21" ht="20.3" x14ac:dyDescent="0.35">
      <c r="A1487" s="43">
        <f t="shared" si="183"/>
        <v>181</v>
      </c>
      <c r="B1487" s="48" t="s">
        <v>330</v>
      </c>
      <c r="C1487" s="43">
        <v>32111</v>
      </c>
      <c r="D1487" s="43" t="s">
        <v>1899</v>
      </c>
      <c r="E1487" s="43">
        <v>1963</v>
      </c>
      <c r="F1487" s="43" t="s">
        <v>2131</v>
      </c>
      <c r="G1487" s="56" t="s">
        <v>2098</v>
      </c>
      <c r="H1487" s="43">
        <v>4</v>
      </c>
      <c r="I1487" s="43">
        <v>3</v>
      </c>
      <c r="J1487" s="43" t="s">
        <v>2131</v>
      </c>
      <c r="K1487" s="45">
        <v>2534.77</v>
      </c>
      <c r="L1487" s="45">
        <v>2137.5</v>
      </c>
      <c r="M1487" s="517">
        <f>VLOOKUP(C1487,'Раздел 2'!D1480:Q1571,14,0)</f>
        <v>1075595.4000000001</v>
      </c>
      <c r="N1487" s="45">
        <f t="shared" si="184"/>
        <v>1075595.4000000001</v>
      </c>
      <c r="O1487" s="45">
        <v>0</v>
      </c>
      <c r="P1487" s="45">
        <v>0</v>
      </c>
      <c r="Q1487" s="45">
        <v>0</v>
      </c>
      <c r="R1487" s="57">
        <v>45292</v>
      </c>
      <c r="S1487" s="57">
        <v>45657</v>
      </c>
      <c r="U1487" s="143"/>
    </row>
    <row r="1488" spans="1:21" ht="20.3" x14ac:dyDescent="0.35">
      <c r="A1488" s="43">
        <f t="shared" si="183"/>
        <v>182</v>
      </c>
      <c r="B1488" s="48" t="s">
        <v>333</v>
      </c>
      <c r="C1488" s="43">
        <v>32147</v>
      </c>
      <c r="D1488" s="43" t="s">
        <v>1899</v>
      </c>
      <c r="E1488" s="43">
        <v>1965</v>
      </c>
      <c r="F1488" s="43" t="s">
        <v>2131</v>
      </c>
      <c r="G1488" s="56" t="s">
        <v>2097</v>
      </c>
      <c r="H1488" s="43">
        <v>5</v>
      </c>
      <c r="I1488" s="43">
        <v>4</v>
      </c>
      <c r="J1488" s="43" t="s">
        <v>2131</v>
      </c>
      <c r="K1488" s="45">
        <v>4575.6000000000004</v>
      </c>
      <c r="L1488" s="45">
        <v>3571.4</v>
      </c>
      <c r="M1488" s="517">
        <f>VLOOKUP(C1488,'Раздел 2'!D1481:Q1572,14,0)</f>
        <v>3635537.63</v>
      </c>
      <c r="N1488" s="45">
        <f t="shared" si="184"/>
        <v>3635537.63</v>
      </c>
      <c r="O1488" s="45">
        <v>0</v>
      </c>
      <c r="P1488" s="45">
        <v>0</v>
      </c>
      <c r="Q1488" s="45">
        <v>0</v>
      </c>
      <c r="R1488" s="57">
        <v>45292</v>
      </c>
      <c r="S1488" s="57">
        <v>45657</v>
      </c>
      <c r="U1488" s="143"/>
    </row>
    <row r="1489" spans="1:21" ht="20.3" x14ac:dyDescent="0.35">
      <c r="A1489" s="43">
        <f t="shared" si="183"/>
        <v>183</v>
      </c>
      <c r="B1489" s="48" t="s">
        <v>266</v>
      </c>
      <c r="C1489" s="43">
        <v>31566</v>
      </c>
      <c r="D1489" s="43" t="s">
        <v>1899</v>
      </c>
      <c r="E1489" s="43">
        <v>1964</v>
      </c>
      <c r="F1489" s="43" t="s">
        <v>2131</v>
      </c>
      <c r="G1489" s="56" t="s">
        <v>2098</v>
      </c>
      <c r="H1489" s="43">
        <v>5</v>
      </c>
      <c r="I1489" s="43">
        <v>2</v>
      </c>
      <c r="J1489" s="43" t="s">
        <v>2131</v>
      </c>
      <c r="K1489" s="45">
        <v>1982.26</v>
      </c>
      <c r="L1489" s="45">
        <v>1526.24</v>
      </c>
      <c r="M1489" s="517">
        <f>VLOOKUP(C1489,'Раздел 2'!D1482:Q1573,14,0)</f>
        <v>55360.75</v>
      </c>
      <c r="N1489" s="45">
        <f t="shared" si="184"/>
        <v>55360.75</v>
      </c>
      <c r="O1489" s="45">
        <v>0</v>
      </c>
      <c r="P1489" s="45">
        <v>0</v>
      </c>
      <c r="Q1489" s="45">
        <v>0</v>
      </c>
      <c r="R1489" s="57">
        <v>45292</v>
      </c>
      <c r="S1489" s="57">
        <v>45657</v>
      </c>
      <c r="U1489" s="143"/>
    </row>
    <row r="1490" spans="1:21" ht="20.3" x14ac:dyDescent="0.35">
      <c r="A1490" s="43">
        <f t="shared" si="183"/>
        <v>184</v>
      </c>
      <c r="B1490" s="48" t="s">
        <v>305</v>
      </c>
      <c r="C1490" s="43">
        <v>31791</v>
      </c>
      <c r="D1490" s="43" t="s">
        <v>1899</v>
      </c>
      <c r="E1490" s="43">
        <v>1961</v>
      </c>
      <c r="F1490" s="43" t="s">
        <v>2131</v>
      </c>
      <c r="G1490" s="56" t="s">
        <v>2098</v>
      </c>
      <c r="H1490" s="43">
        <v>5</v>
      </c>
      <c r="I1490" s="43">
        <v>4</v>
      </c>
      <c r="J1490" s="43" t="s">
        <v>2131</v>
      </c>
      <c r="K1490" s="45">
        <v>4125.7</v>
      </c>
      <c r="L1490" s="45">
        <v>3192.2</v>
      </c>
      <c r="M1490" s="517">
        <f>VLOOKUP(C1490,'Раздел 2'!D1483:Q1574,14,0)</f>
        <v>133920</v>
      </c>
      <c r="N1490" s="45">
        <f t="shared" si="184"/>
        <v>133920</v>
      </c>
      <c r="O1490" s="45">
        <v>0</v>
      </c>
      <c r="P1490" s="45">
        <v>0</v>
      </c>
      <c r="Q1490" s="45">
        <v>0</v>
      </c>
      <c r="R1490" s="57">
        <v>45292</v>
      </c>
      <c r="S1490" s="57">
        <v>45657</v>
      </c>
      <c r="U1490" s="143"/>
    </row>
    <row r="1491" spans="1:21" ht="20.3" x14ac:dyDescent="0.35">
      <c r="A1491" s="43">
        <f t="shared" si="183"/>
        <v>185</v>
      </c>
      <c r="B1491" s="48" t="s">
        <v>307</v>
      </c>
      <c r="C1491" s="43">
        <v>31797</v>
      </c>
      <c r="D1491" s="43" t="s">
        <v>1899</v>
      </c>
      <c r="E1491" s="43">
        <v>1964</v>
      </c>
      <c r="F1491" s="43" t="s">
        <v>2131</v>
      </c>
      <c r="G1491" s="56" t="s">
        <v>2098</v>
      </c>
      <c r="H1491" s="43">
        <v>5</v>
      </c>
      <c r="I1491" s="43">
        <v>2</v>
      </c>
      <c r="J1491" s="43" t="s">
        <v>2131</v>
      </c>
      <c r="K1491" s="45">
        <v>2074.86</v>
      </c>
      <c r="L1491" s="45">
        <v>1605.56</v>
      </c>
      <c r="M1491" s="517">
        <f>VLOOKUP(C1491,'Раздел 2'!D1484:Q1575,14,0)</f>
        <v>59663.59</v>
      </c>
      <c r="N1491" s="45">
        <f t="shared" si="184"/>
        <v>59663.59</v>
      </c>
      <c r="O1491" s="45">
        <v>0</v>
      </c>
      <c r="P1491" s="45">
        <v>0</v>
      </c>
      <c r="Q1491" s="45">
        <v>0</v>
      </c>
      <c r="R1491" s="57">
        <v>45292</v>
      </c>
      <c r="S1491" s="57">
        <v>45657</v>
      </c>
      <c r="U1491" s="143"/>
    </row>
    <row r="1492" spans="1:21" ht="20.3" x14ac:dyDescent="0.35">
      <c r="A1492" s="43">
        <f t="shared" si="183"/>
        <v>186</v>
      </c>
      <c r="B1492" s="48" t="s">
        <v>311</v>
      </c>
      <c r="C1492" s="43">
        <v>31804</v>
      </c>
      <c r="D1492" s="43" t="s">
        <v>1899</v>
      </c>
      <c r="E1492" s="43">
        <v>1963</v>
      </c>
      <c r="F1492" s="43" t="s">
        <v>2131</v>
      </c>
      <c r="G1492" s="56" t="s">
        <v>2098</v>
      </c>
      <c r="H1492" s="43">
        <v>5</v>
      </c>
      <c r="I1492" s="43">
        <v>4</v>
      </c>
      <c r="J1492" s="43" t="s">
        <v>2131</v>
      </c>
      <c r="K1492" s="45">
        <v>4051.2</v>
      </c>
      <c r="L1492" s="45">
        <v>3162.55</v>
      </c>
      <c r="M1492" s="517">
        <f>VLOOKUP(C1492,'Раздел 2'!D1485:Q1576,14,0)</f>
        <v>88915.07</v>
      </c>
      <c r="N1492" s="45">
        <f t="shared" si="184"/>
        <v>88915.07</v>
      </c>
      <c r="O1492" s="45">
        <v>0</v>
      </c>
      <c r="P1492" s="45">
        <v>0</v>
      </c>
      <c r="Q1492" s="45">
        <v>0</v>
      </c>
      <c r="R1492" s="57">
        <v>45292</v>
      </c>
      <c r="S1492" s="57">
        <v>45657</v>
      </c>
      <c r="U1492" s="143"/>
    </row>
    <row r="1493" spans="1:21" ht="20.3" x14ac:dyDescent="0.35">
      <c r="A1493" s="43">
        <f t="shared" si="183"/>
        <v>187</v>
      </c>
      <c r="B1493" s="48" t="s">
        <v>2364</v>
      </c>
      <c r="C1493" s="43">
        <v>31570</v>
      </c>
      <c r="D1493" s="43" t="s">
        <v>1899</v>
      </c>
      <c r="E1493" s="43">
        <v>1965</v>
      </c>
      <c r="F1493" s="43" t="s">
        <v>2131</v>
      </c>
      <c r="G1493" s="56" t="s">
        <v>2097</v>
      </c>
      <c r="H1493" s="43">
        <v>5</v>
      </c>
      <c r="I1493" s="43">
        <v>4</v>
      </c>
      <c r="J1493" s="43" t="s">
        <v>2131</v>
      </c>
      <c r="K1493" s="45">
        <v>4532.3999999999996</v>
      </c>
      <c r="L1493" s="45">
        <v>3571.3</v>
      </c>
      <c r="M1493" s="517">
        <f>VLOOKUP(C1493,'Раздел 2'!D1486:Q1577,14,0)</f>
        <v>142053.91</v>
      </c>
      <c r="N1493" s="45">
        <f t="shared" si="184"/>
        <v>142053.91</v>
      </c>
      <c r="O1493" s="45">
        <v>0</v>
      </c>
      <c r="P1493" s="45">
        <v>0</v>
      </c>
      <c r="Q1493" s="45">
        <v>0</v>
      </c>
      <c r="R1493" s="57">
        <v>45292</v>
      </c>
      <c r="S1493" s="57">
        <v>45657</v>
      </c>
      <c r="U1493" s="143"/>
    </row>
    <row r="1494" spans="1:21" ht="20.3" x14ac:dyDescent="0.35">
      <c r="A1494" s="43">
        <f t="shared" si="183"/>
        <v>188</v>
      </c>
      <c r="B1494" s="48" t="s">
        <v>2365</v>
      </c>
      <c r="C1494" s="43">
        <v>31573</v>
      </c>
      <c r="D1494" s="43" t="s">
        <v>1899</v>
      </c>
      <c r="E1494" s="43">
        <v>1965</v>
      </c>
      <c r="F1494" s="43" t="s">
        <v>2131</v>
      </c>
      <c r="G1494" s="56" t="s">
        <v>2097</v>
      </c>
      <c r="H1494" s="43">
        <v>5</v>
      </c>
      <c r="I1494" s="43">
        <v>4</v>
      </c>
      <c r="J1494" s="43" t="s">
        <v>2131</v>
      </c>
      <c r="K1494" s="45">
        <v>4576.8</v>
      </c>
      <c r="L1494" s="45">
        <v>3571.1</v>
      </c>
      <c r="M1494" s="517">
        <f>VLOOKUP(C1494,'Раздел 2'!D1487:Q1578,14,0)</f>
        <v>103947.59</v>
      </c>
      <c r="N1494" s="45">
        <f t="shared" si="184"/>
        <v>103947.59</v>
      </c>
      <c r="O1494" s="45">
        <v>0</v>
      </c>
      <c r="P1494" s="45">
        <v>0</v>
      </c>
      <c r="Q1494" s="45">
        <v>0</v>
      </c>
      <c r="R1494" s="57">
        <v>45292</v>
      </c>
      <c r="S1494" s="57">
        <v>45657</v>
      </c>
      <c r="U1494" s="143"/>
    </row>
    <row r="1495" spans="1:21" ht="20.3" x14ac:dyDescent="0.35">
      <c r="A1495" s="43">
        <f t="shared" si="183"/>
        <v>189</v>
      </c>
      <c r="B1495" s="48" t="s">
        <v>263</v>
      </c>
      <c r="C1495" s="43">
        <v>31561</v>
      </c>
      <c r="D1495" s="43" t="s">
        <v>1899</v>
      </c>
      <c r="E1495" s="43">
        <v>1964</v>
      </c>
      <c r="F1495" s="43" t="s">
        <v>2131</v>
      </c>
      <c r="G1495" s="56" t="s">
        <v>2098</v>
      </c>
      <c r="H1495" s="43">
        <v>5</v>
      </c>
      <c r="I1495" s="43">
        <v>2</v>
      </c>
      <c r="J1495" s="43" t="s">
        <v>2131</v>
      </c>
      <c r="K1495" s="45">
        <v>2059.5</v>
      </c>
      <c r="L1495" s="45">
        <v>1570.32</v>
      </c>
      <c r="M1495" s="517">
        <f>VLOOKUP(C1495,'Раздел 2'!D1488:Q1579,14,0)</f>
        <v>754072.15</v>
      </c>
      <c r="N1495" s="45">
        <f t="shared" si="184"/>
        <v>754072.15</v>
      </c>
      <c r="O1495" s="45">
        <v>0</v>
      </c>
      <c r="P1495" s="45">
        <v>0</v>
      </c>
      <c r="Q1495" s="45">
        <v>0</v>
      </c>
      <c r="R1495" s="57">
        <v>45292</v>
      </c>
      <c r="S1495" s="57">
        <v>45657</v>
      </c>
      <c r="U1495" s="143"/>
    </row>
    <row r="1496" spans="1:21" ht="20.3" x14ac:dyDescent="0.35">
      <c r="A1496" s="43">
        <f t="shared" si="183"/>
        <v>190</v>
      </c>
      <c r="B1496" s="48" t="s">
        <v>269</v>
      </c>
      <c r="C1496" s="43">
        <v>31551</v>
      </c>
      <c r="D1496" s="43" t="s">
        <v>1899</v>
      </c>
      <c r="E1496" s="43">
        <v>1963</v>
      </c>
      <c r="F1496" s="43" t="s">
        <v>2131</v>
      </c>
      <c r="G1496" s="56" t="s">
        <v>2097</v>
      </c>
      <c r="H1496" s="43">
        <v>5</v>
      </c>
      <c r="I1496" s="43">
        <v>4</v>
      </c>
      <c r="J1496" s="43" t="s">
        <v>2131</v>
      </c>
      <c r="K1496" s="45">
        <v>4570.3</v>
      </c>
      <c r="L1496" s="45">
        <v>3603.4</v>
      </c>
      <c r="M1496" s="517">
        <f>VLOOKUP(C1496,'Раздел 2'!D1489:Q1580,14,0)</f>
        <v>101733.41</v>
      </c>
      <c r="N1496" s="45">
        <f t="shared" si="184"/>
        <v>101733.41</v>
      </c>
      <c r="O1496" s="45">
        <v>0</v>
      </c>
      <c r="P1496" s="45">
        <v>0</v>
      </c>
      <c r="Q1496" s="45">
        <v>0</v>
      </c>
      <c r="R1496" s="57">
        <v>45292</v>
      </c>
      <c r="S1496" s="57">
        <v>45657</v>
      </c>
      <c r="U1496" s="143"/>
    </row>
    <row r="1497" spans="1:21" ht="20.3" x14ac:dyDescent="0.35">
      <c r="A1497" s="43">
        <f t="shared" si="183"/>
        <v>191</v>
      </c>
      <c r="B1497" s="48" t="s">
        <v>273</v>
      </c>
      <c r="C1497" s="43">
        <v>31552</v>
      </c>
      <c r="D1497" s="43" t="s">
        <v>1899</v>
      </c>
      <c r="E1497" s="43">
        <v>1963</v>
      </c>
      <c r="F1497" s="43" t="s">
        <v>2131</v>
      </c>
      <c r="G1497" s="56" t="s">
        <v>2097</v>
      </c>
      <c r="H1497" s="43">
        <v>5</v>
      </c>
      <c r="I1497" s="43">
        <v>4</v>
      </c>
      <c r="J1497" s="43" t="s">
        <v>2131</v>
      </c>
      <c r="K1497" s="45">
        <v>4626.22</v>
      </c>
      <c r="L1497" s="45">
        <v>3569.86</v>
      </c>
      <c r="M1497" s="517">
        <f>VLOOKUP(C1497,'Раздел 2'!D1490:Q1581,14,0)</f>
        <v>101733.41</v>
      </c>
      <c r="N1497" s="45">
        <f t="shared" si="184"/>
        <v>101733.41</v>
      </c>
      <c r="O1497" s="45">
        <v>0</v>
      </c>
      <c r="P1497" s="45">
        <v>0</v>
      </c>
      <c r="Q1497" s="45">
        <v>0</v>
      </c>
      <c r="R1497" s="57">
        <v>45292</v>
      </c>
      <c r="S1497" s="57">
        <v>45657</v>
      </c>
      <c r="U1497" s="143"/>
    </row>
    <row r="1498" spans="1:21" ht="20.3" x14ac:dyDescent="0.35">
      <c r="A1498" s="43">
        <f t="shared" si="183"/>
        <v>192</v>
      </c>
      <c r="B1498" s="48" t="s">
        <v>274</v>
      </c>
      <c r="C1498" s="43">
        <v>31555</v>
      </c>
      <c r="D1498" s="43" t="s">
        <v>1899</v>
      </c>
      <c r="E1498" s="43">
        <v>1964</v>
      </c>
      <c r="F1498" s="43" t="s">
        <v>2131</v>
      </c>
      <c r="G1498" s="56" t="s">
        <v>2097</v>
      </c>
      <c r="H1498" s="43">
        <v>5</v>
      </c>
      <c r="I1498" s="43">
        <v>4</v>
      </c>
      <c r="J1498" s="43" t="s">
        <v>2131</v>
      </c>
      <c r="K1498" s="45">
        <v>4566</v>
      </c>
      <c r="L1498" s="45">
        <v>3510.3</v>
      </c>
      <c r="M1498" s="517">
        <f>VLOOKUP(C1498,'Раздел 2'!D1491:Q1582,14,0)</f>
        <v>60519.31</v>
      </c>
      <c r="N1498" s="45">
        <f t="shared" si="184"/>
        <v>60519.31</v>
      </c>
      <c r="O1498" s="45">
        <v>0</v>
      </c>
      <c r="P1498" s="45">
        <v>0</v>
      </c>
      <c r="Q1498" s="45">
        <v>0</v>
      </c>
      <c r="R1498" s="57">
        <v>45292</v>
      </c>
      <c r="S1498" s="57">
        <v>45657</v>
      </c>
      <c r="U1498" s="143"/>
    </row>
    <row r="1499" spans="1:21" ht="20.3" x14ac:dyDescent="0.35">
      <c r="A1499" s="43">
        <f t="shared" si="183"/>
        <v>193</v>
      </c>
      <c r="B1499" s="48" t="s">
        <v>290</v>
      </c>
      <c r="C1499" s="43">
        <v>31706</v>
      </c>
      <c r="D1499" s="43" t="s">
        <v>1899</v>
      </c>
      <c r="E1499" s="43">
        <v>1963</v>
      </c>
      <c r="F1499" s="43" t="s">
        <v>2131</v>
      </c>
      <c r="G1499" s="56" t="s">
        <v>2097</v>
      </c>
      <c r="H1499" s="43">
        <v>5</v>
      </c>
      <c r="I1499" s="43">
        <v>4</v>
      </c>
      <c r="J1499" s="43" t="s">
        <v>2131</v>
      </c>
      <c r="K1499" s="45">
        <v>4418.3999999999996</v>
      </c>
      <c r="L1499" s="45">
        <v>3515.8</v>
      </c>
      <c r="M1499" s="517">
        <f>VLOOKUP(C1499,'Раздел 2'!D1492:Q1583,14,0)</f>
        <v>59558.69</v>
      </c>
      <c r="N1499" s="45">
        <f t="shared" si="184"/>
        <v>59558.69</v>
      </c>
      <c r="O1499" s="45">
        <v>0</v>
      </c>
      <c r="P1499" s="45">
        <v>0</v>
      </c>
      <c r="Q1499" s="45">
        <v>0</v>
      </c>
      <c r="R1499" s="57">
        <v>45292</v>
      </c>
      <c r="S1499" s="57">
        <v>45657</v>
      </c>
      <c r="U1499" s="143"/>
    </row>
    <row r="1500" spans="1:21" ht="20.3" x14ac:dyDescent="0.35">
      <c r="A1500" s="43">
        <f t="shared" si="183"/>
        <v>194</v>
      </c>
      <c r="B1500" s="48" t="s">
        <v>295</v>
      </c>
      <c r="C1500" s="43">
        <v>31744</v>
      </c>
      <c r="D1500" s="43" t="s">
        <v>1899</v>
      </c>
      <c r="E1500" s="43">
        <v>1963</v>
      </c>
      <c r="F1500" s="43" t="s">
        <v>2131</v>
      </c>
      <c r="G1500" s="56" t="s">
        <v>2097</v>
      </c>
      <c r="H1500" s="43">
        <v>5</v>
      </c>
      <c r="I1500" s="43">
        <v>4</v>
      </c>
      <c r="J1500" s="43" t="s">
        <v>2131</v>
      </c>
      <c r="K1500" s="45">
        <v>4535.45</v>
      </c>
      <c r="L1500" s="45">
        <v>3562.22</v>
      </c>
      <c r="M1500" s="517">
        <f>VLOOKUP(C1500,'Раздел 2'!D1493:Q1584,14,0)</f>
        <v>100118.59</v>
      </c>
      <c r="N1500" s="45">
        <f t="shared" si="184"/>
        <v>100118.59</v>
      </c>
      <c r="O1500" s="45">
        <v>0</v>
      </c>
      <c r="P1500" s="45">
        <v>0</v>
      </c>
      <c r="Q1500" s="45">
        <v>0</v>
      </c>
      <c r="R1500" s="57">
        <v>45292</v>
      </c>
      <c r="S1500" s="57">
        <v>45657</v>
      </c>
      <c r="U1500" s="143"/>
    </row>
    <row r="1501" spans="1:21" ht="20.3" x14ac:dyDescent="0.35">
      <c r="A1501" s="43">
        <f t="shared" ref="A1501:A1512" si="185">A1500+1</f>
        <v>195</v>
      </c>
      <c r="B1501" s="48" t="s">
        <v>312</v>
      </c>
      <c r="C1501" s="43">
        <v>31783</v>
      </c>
      <c r="D1501" s="43" t="s">
        <v>1899</v>
      </c>
      <c r="E1501" s="43">
        <v>1963</v>
      </c>
      <c r="F1501" s="43" t="s">
        <v>2131</v>
      </c>
      <c r="G1501" s="56" t="s">
        <v>2097</v>
      </c>
      <c r="H1501" s="43">
        <v>5</v>
      </c>
      <c r="I1501" s="43">
        <v>4</v>
      </c>
      <c r="J1501" s="43" t="s">
        <v>2131</v>
      </c>
      <c r="K1501" s="45">
        <v>4568.6000000000004</v>
      </c>
      <c r="L1501" s="45">
        <v>3556.9</v>
      </c>
      <c r="M1501" s="517">
        <f>VLOOKUP(C1501,'Раздел 2'!D1494:Q1585,14,0)</f>
        <v>100118.59</v>
      </c>
      <c r="N1501" s="45">
        <f t="shared" si="184"/>
        <v>100118.59</v>
      </c>
      <c r="O1501" s="45">
        <v>0</v>
      </c>
      <c r="P1501" s="45">
        <v>0</v>
      </c>
      <c r="Q1501" s="45">
        <v>0</v>
      </c>
      <c r="R1501" s="57">
        <v>45292</v>
      </c>
      <c r="S1501" s="57">
        <v>45657</v>
      </c>
      <c r="U1501" s="143"/>
    </row>
    <row r="1502" spans="1:21" ht="20.3" x14ac:dyDescent="0.35">
      <c r="A1502" s="43">
        <f t="shared" si="185"/>
        <v>196</v>
      </c>
      <c r="B1502" s="48" t="s">
        <v>2274</v>
      </c>
      <c r="C1502" s="43">
        <v>31548</v>
      </c>
      <c r="D1502" s="43" t="s">
        <v>1899</v>
      </c>
      <c r="E1502" s="43">
        <v>1963</v>
      </c>
      <c r="F1502" s="43" t="s">
        <v>2131</v>
      </c>
      <c r="G1502" s="56" t="s">
        <v>2097</v>
      </c>
      <c r="H1502" s="43">
        <v>5</v>
      </c>
      <c r="I1502" s="43">
        <v>4</v>
      </c>
      <c r="J1502" s="43" t="s">
        <v>2131</v>
      </c>
      <c r="K1502" s="45">
        <v>4558.3</v>
      </c>
      <c r="L1502" s="45">
        <v>3524.9</v>
      </c>
      <c r="M1502" s="517">
        <f>VLOOKUP(C1502,'Раздел 2'!D1495:Q1586,14,0)</f>
        <v>60519.31</v>
      </c>
      <c r="N1502" s="45">
        <f t="shared" si="184"/>
        <v>60519.31</v>
      </c>
      <c r="O1502" s="45">
        <v>0</v>
      </c>
      <c r="P1502" s="45">
        <v>0</v>
      </c>
      <c r="Q1502" s="45">
        <v>0</v>
      </c>
      <c r="R1502" s="57">
        <v>45292</v>
      </c>
      <c r="S1502" s="57">
        <v>45657</v>
      </c>
      <c r="U1502" s="143"/>
    </row>
    <row r="1503" spans="1:21" ht="20.3" x14ac:dyDescent="0.35">
      <c r="A1503" s="43">
        <f>A1502+1</f>
        <v>197</v>
      </c>
      <c r="B1503" s="48" t="s">
        <v>210</v>
      </c>
      <c r="C1503" s="43">
        <v>31180</v>
      </c>
      <c r="D1503" s="43" t="s">
        <v>1899</v>
      </c>
      <c r="E1503" s="43">
        <v>1964</v>
      </c>
      <c r="F1503" s="43" t="s">
        <v>2131</v>
      </c>
      <c r="G1503" s="56" t="s">
        <v>2098</v>
      </c>
      <c r="H1503" s="43">
        <v>5</v>
      </c>
      <c r="I1503" s="43">
        <v>3</v>
      </c>
      <c r="J1503" s="43" t="s">
        <v>2131</v>
      </c>
      <c r="K1503" s="45">
        <v>3704.6</v>
      </c>
      <c r="L1503" s="45">
        <v>2885.9</v>
      </c>
      <c r="M1503" s="517">
        <f>VLOOKUP(C1503,'Раздел 2'!D1496:Q1612,14,0)</f>
        <v>7015948.7300000004</v>
      </c>
      <c r="N1503" s="45">
        <f t="shared" si="184"/>
        <v>7015948.7300000004</v>
      </c>
      <c r="O1503" s="45">
        <v>0</v>
      </c>
      <c r="P1503" s="45">
        <v>0</v>
      </c>
      <c r="Q1503" s="45">
        <v>0</v>
      </c>
      <c r="R1503" s="57">
        <v>45292</v>
      </c>
      <c r="S1503" s="57">
        <v>45657</v>
      </c>
      <c r="U1503" s="143"/>
    </row>
    <row r="1504" spans="1:21" ht="20.3" x14ac:dyDescent="0.35">
      <c r="A1504" s="43">
        <f t="shared" si="185"/>
        <v>198</v>
      </c>
      <c r="B1504" s="48" t="s">
        <v>2438</v>
      </c>
      <c r="C1504" s="43">
        <v>31469</v>
      </c>
      <c r="D1504" s="43" t="s">
        <v>1899</v>
      </c>
      <c r="E1504" s="43">
        <v>1965</v>
      </c>
      <c r="F1504" s="43" t="s">
        <v>2131</v>
      </c>
      <c r="G1504" s="56" t="s">
        <v>2104</v>
      </c>
      <c r="H1504" s="43">
        <v>5</v>
      </c>
      <c r="I1504" s="43">
        <v>4</v>
      </c>
      <c r="J1504" s="43" t="s">
        <v>2131</v>
      </c>
      <c r="K1504" s="45">
        <v>4732.8</v>
      </c>
      <c r="L1504" s="45">
        <v>3579.6</v>
      </c>
      <c r="M1504" s="517">
        <f>VLOOKUP(C1504,'Раздел 2'!D1497:Q1613,14,0)</f>
        <v>9749290.9400000013</v>
      </c>
      <c r="N1504" s="45">
        <f t="shared" si="184"/>
        <v>9749290.9400000013</v>
      </c>
      <c r="O1504" s="45">
        <v>0</v>
      </c>
      <c r="P1504" s="45">
        <v>0</v>
      </c>
      <c r="Q1504" s="45">
        <v>0</v>
      </c>
      <c r="R1504" s="57">
        <v>45292</v>
      </c>
      <c r="S1504" s="57">
        <v>45657</v>
      </c>
      <c r="U1504" s="143"/>
    </row>
    <row r="1505" spans="1:21" ht="20.3" x14ac:dyDescent="0.3">
      <c r="A1505" s="43">
        <f t="shared" si="185"/>
        <v>199</v>
      </c>
      <c r="B1505" s="294" t="s">
        <v>4042</v>
      </c>
      <c r="C1505" s="184">
        <v>31863</v>
      </c>
      <c r="D1505" s="43" t="s">
        <v>1899</v>
      </c>
      <c r="E1505" s="43">
        <v>1994</v>
      </c>
      <c r="F1505" s="43" t="s">
        <v>2131</v>
      </c>
      <c r="G1505" s="378" t="s">
        <v>2098</v>
      </c>
      <c r="H1505" s="43">
        <v>5</v>
      </c>
      <c r="I1505" s="43">
        <v>8</v>
      </c>
      <c r="J1505" s="43" t="s">
        <v>2131</v>
      </c>
      <c r="K1505" s="45">
        <v>7511</v>
      </c>
      <c r="L1505" s="45">
        <v>5718</v>
      </c>
      <c r="M1505" s="517">
        <f>VLOOKUP(C1505,'Раздел 2'!D1498:Q1614,14,0)</f>
        <v>80529.119999999995</v>
      </c>
      <c r="N1505" s="45">
        <f>M1505</f>
        <v>80529.119999999995</v>
      </c>
      <c r="O1505" s="45">
        <v>0</v>
      </c>
      <c r="P1505" s="45">
        <v>0</v>
      </c>
      <c r="Q1505" s="45">
        <v>0</v>
      </c>
      <c r="R1505" s="57">
        <v>45292</v>
      </c>
      <c r="S1505" s="57">
        <v>45657</v>
      </c>
      <c r="U1505" s="143"/>
    </row>
    <row r="1506" spans="1:21" ht="20.3" x14ac:dyDescent="0.3">
      <c r="A1506" s="43">
        <f t="shared" si="185"/>
        <v>200</v>
      </c>
      <c r="B1506" s="294" t="s">
        <v>4426</v>
      </c>
      <c r="C1506" s="184">
        <v>31575</v>
      </c>
      <c r="D1506" s="43" t="s">
        <v>1899</v>
      </c>
      <c r="E1506" s="43">
        <v>1978</v>
      </c>
      <c r="F1506" s="43" t="s">
        <v>2131</v>
      </c>
      <c r="G1506" s="378" t="s">
        <v>2129</v>
      </c>
      <c r="H1506" s="43">
        <v>9</v>
      </c>
      <c r="I1506" s="43">
        <v>2</v>
      </c>
      <c r="J1506" s="43" t="s">
        <v>2131</v>
      </c>
      <c r="K1506" s="45">
        <v>5608.7</v>
      </c>
      <c r="L1506" s="45">
        <v>4116.8</v>
      </c>
      <c r="M1506" s="517">
        <f>VLOOKUP(C1506,'Раздел 2'!D1499:Q1615,14,0)</f>
        <v>62816.04</v>
      </c>
      <c r="N1506" s="45">
        <f>M1506</f>
        <v>62816.04</v>
      </c>
      <c r="O1506" s="45">
        <v>0</v>
      </c>
      <c r="P1506" s="45">
        <v>0</v>
      </c>
      <c r="Q1506" s="45">
        <v>0</v>
      </c>
      <c r="R1506" s="57">
        <v>45292</v>
      </c>
      <c r="S1506" s="57">
        <v>45657</v>
      </c>
      <c r="U1506" s="143"/>
    </row>
    <row r="1507" spans="1:21" ht="20.3" x14ac:dyDescent="0.3">
      <c r="A1507" s="43">
        <f t="shared" si="185"/>
        <v>201</v>
      </c>
      <c r="B1507" s="294" t="s">
        <v>4427</v>
      </c>
      <c r="C1507" s="184">
        <v>31697</v>
      </c>
      <c r="D1507" s="43" t="s">
        <v>1899</v>
      </c>
      <c r="E1507" s="43">
        <v>1990</v>
      </c>
      <c r="F1507" s="43" t="s">
        <v>2131</v>
      </c>
      <c r="G1507" s="378" t="s">
        <v>2130</v>
      </c>
      <c r="H1507" s="43">
        <v>14</v>
      </c>
      <c r="I1507" s="43">
        <v>1</v>
      </c>
      <c r="J1507" s="43" t="s">
        <v>2131</v>
      </c>
      <c r="K1507" s="45">
        <v>5446.94</v>
      </c>
      <c r="L1507" s="45">
        <v>4291.8999999999996</v>
      </c>
      <c r="M1507" s="517">
        <f>VLOOKUP(C1507,'Раздел 2'!D1500:Q1616,14,0)</f>
        <v>65797.2</v>
      </c>
      <c r="N1507" s="45">
        <f>M1507</f>
        <v>65797.2</v>
      </c>
      <c r="O1507" s="45">
        <v>0</v>
      </c>
      <c r="P1507" s="45">
        <v>0</v>
      </c>
      <c r="Q1507" s="45">
        <v>0</v>
      </c>
      <c r="R1507" s="57">
        <v>45292</v>
      </c>
      <c r="S1507" s="57">
        <v>45657</v>
      </c>
      <c r="U1507" s="143"/>
    </row>
    <row r="1508" spans="1:21" ht="20.3" x14ac:dyDescent="0.3">
      <c r="A1508" s="43">
        <f t="shared" si="185"/>
        <v>202</v>
      </c>
      <c r="B1508" s="294" t="s">
        <v>4428</v>
      </c>
      <c r="C1508" s="184">
        <v>31872</v>
      </c>
      <c r="D1508" s="43" t="s">
        <v>1899</v>
      </c>
      <c r="E1508" s="43">
        <v>1980</v>
      </c>
      <c r="F1508" s="43" t="s">
        <v>2131</v>
      </c>
      <c r="G1508" s="378" t="s">
        <v>2130</v>
      </c>
      <c r="H1508" s="43">
        <v>9</v>
      </c>
      <c r="I1508" s="43">
        <v>4</v>
      </c>
      <c r="J1508" s="43" t="s">
        <v>2131</v>
      </c>
      <c r="K1508" s="45">
        <v>9379.5</v>
      </c>
      <c r="L1508" s="45">
        <v>7591.1</v>
      </c>
      <c r="M1508" s="517">
        <f>VLOOKUP(C1508,'Раздел 2'!D1501:Q1617,14,0)</f>
        <v>69272.28</v>
      </c>
      <c r="N1508" s="45">
        <f>M1508</f>
        <v>69272.28</v>
      </c>
      <c r="O1508" s="45">
        <v>0</v>
      </c>
      <c r="P1508" s="45">
        <v>0</v>
      </c>
      <c r="Q1508" s="45">
        <v>0</v>
      </c>
      <c r="R1508" s="57">
        <v>45292</v>
      </c>
      <c r="S1508" s="57">
        <v>45657</v>
      </c>
      <c r="U1508" s="143"/>
    </row>
    <row r="1509" spans="1:21" ht="20.3" x14ac:dyDescent="0.3">
      <c r="A1509" s="43">
        <f t="shared" si="185"/>
        <v>203</v>
      </c>
      <c r="B1509" s="294" t="s">
        <v>4713</v>
      </c>
      <c r="C1509" s="184">
        <v>30803</v>
      </c>
      <c r="D1509" s="43" t="s">
        <v>1900</v>
      </c>
      <c r="E1509" s="43">
        <v>1984</v>
      </c>
      <c r="F1509" s="43"/>
      <c r="G1509" s="378" t="s">
        <v>2129</v>
      </c>
      <c r="H1509" s="43">
        <v>5</v>
      </c>
      <c r="I1509" s="43">
        <v>1</v>
      </c>
      <c r="J1509" s="43" t="s">
        <v>2131</v>
      </c>
      <c r="K1509" s="45">
        <v>4865.8999999999996</v>
      </c>
      <c r="L1509" s="45">
        <v>4865.8999999999996</v>
      </c>
      <c r="M1509" s="517">
        <f>VLOOKUP(C1509,'Раздел 2'!D1502:Q1618,14,0)</f>
        <v>1962733.1700000002</v>
      </c>
      <c r="N1509" s="45">
        <f t="shared" ref="N1509:N1517" si="186">M1509</f>
        <v>1962733.1700000002</v>
      </c>
      <c r="O1509" s="45">
        <v>0</v>
      </c>
      <c r="P1509" s="45">
        <v>0</v>
      </c>
      <c r="Q1509" s="45">
        <v>0</v>
      </c>
      <c r="R1509" s="57">
        <v>45292</v>
      </c>
      <c r="S1509" s="57">
        <v>45657</v>
      </c>
      <c r="U1509" s="143"/>
    </row>
    <row r="1510" spans="1:21" ht="20.3" x14ac:dyDescent="0.3">
      <c r="A1510" s="43">
        <f t="shared" si="185"/>
        <v>204</v>
      </c>
      <c r="B1510" s="294" t="s">
        <v>4714</v>
      </c>
      <c r="C1510" s="184">
        <v>30802</v>
      </c>
      <c r="D1510" s="43" t="s">
        <v>1900</v>
      </c>
      <c r="E1510" s="43">
        <v>1985</v>
      </c>
      <c r="F1510" s="43"/>
      <c r="G1510" s="378" t="s">
        <v>2129</v>
      </c>
      <c r="H1510" s="43">
        <v>5</v>
      </c>
      <c r="I1510" s="43">
        <v>1</v>
      </c>
      <c r="J1510" s="43"/>
      <c r="K1510" s="45">
        <v>4550.3999999999996</v>
      </c>
      <c r="L1510" s="45">
        <v>4550.3999999999996</v>
      </c>
      <c r="M1510" s="517">
        <f>VLOOKUP(C1510,'Раздел 2'!D1503:Q1619,14,0)</f>
        <v>1994903.1400000001</v>
      </c>
      <c r="N1510" s="45">
        <f t="shared" si="186"/>
        <v>1994903.1400000001</v>
      </c>
      <c r="O1510" s="45">
        <v>0</v>
      </c>
      <c r="P1510" s="45">
        <v>0</v>
      </c>
      <c r="Q1510" s="45">
        <v>0</v>
      </c>
      <c r="R1510" s="57">
        <v>45292</v>
      </c>
      <c r="S1510" s="57">
        <v>45657</v>
      </c>
      <c r="U1510" s="143"/>
    </row>
    <row r="1511" spans="1:21" ht="20.3" x14ac:dyDescent="0.3">
      <c r="A1511" s="43">
        <f t="shared" si="185"/>
        <v>205</v>
      </c>
      <c r="B1511" s="294" t="s">
        <v>4717</v>
      </c>
      <c r="C1511" s="184">
        <v>31741</v>
      </c>
      <c r="D1511" s="43" t="s">
        <v>1900</v>
      </c>
      <c r="E1511" s="43">
        <v>1976</v>
      </c>
      <c r="F1511" s="43"/>
      <c r="G1511" s="378" t="s">
        <v>2129</v>
      </c>
      <c r="H1511" s="43">
        <v>5</v>
      </c>
      <c r="I1511" s="43">
        <v>2</v>
      </c>
      <c r="J1511" s="43"/>
      <c r="K1511" s="45">
        <v>5452.3</v>
      </c>
      <c r="L1511" s="45">
        <v>5452.3</v>
      </c>
      <c r="M1511" s="517">
        <f>VLOOKUP(C1511,'Раздел 2'!D1504:Q1620,14,0)</f>
        <v>2014345.6700000002</v>
      </c>
      <c r="N1511" s="45">
        <f t="shared" si="186"/>
        <v>2014345.6700000002</v>
      </c>
      <c r="O1511" s="45">
        <v>0</v>
      </c>
      <c r="P1511" s="45">
        <v>0</v>
      </c>
      <c r="Q1511" s="45">
        <v>0</v>
      </c>
      <c r="R1511" s="57">
        <v>45292</v>
      </c>
      <c r="S1511" s="57">
        <v>45657</v>
      </c>
      <c r="U1511" s="143"/>
    </row>
    <row r="1512" spans="1:21" ht="20.3" x14ac:dyDescent="0.3">
      <c r="A1512" s="43">
        <f t="shared" si="185"/>
        <v>206</v>
      </c>
      <c r="B1512" s="294" t="s">
        <v>4716</v>
      </c>
      <c r="C1512" s="184">
        <v>31742</v>
      </c>
      <c r="D1512" s="43" t="s">
        <v>1900</v>
      </c>
      <c r="E1512" s="43">
        <v>1976</v>
      </c>
      <c r="F1512" s="43"/>
      <c r="G1512" s="378" t="s">
        <v>2129</v>
      </c>
      <c r="H1512" s="43">
        <v>5</v>
      </c>
      <c r="I1512" s="43">
        <v>1</v>
      </c>
      <c r="J1512" s="43"/>
      <c r="K1512" s="45">
        <v>5438.9</v>
      </c>
      <c r="L1512" s="45">
        <v>5438.9</v>
      </c>
      <c r="M1512" s="517">
        <f>VLOOKUP(C1512,'Раздел 2'!D1505:Q1621,14,0)</f>
        <v>1755624.4500000002</v>
      </c>
      <c r="N1512" s="45">
        <f t="shared" si="186"/>
        <v>1755624.4500000002</v>
      </c>
      <c r="O1512" s="45">
        <v>0</v>
      </c>
      <c r="P1512" s="45">
        <v>0</v>
      </c>
      <c r="Q1512" s="45">
        <v>0</v>
      </c>
      <c r="R1512" s="57">
        <v>45292</v>
      </c>
      <c r="S1512" s="57">
        <v>45657</v>
      </c>
      <c r="U1512" s="143"/>
    </row>
    <row r="1513" spans="1:21" ht="20.3" x14ac:dyDescent="0.3">
      <c r="A1513" s="43">
        <f>A1512+1</f>
        <v>207</v>
      </c>
      <c r="B1513" s="294" t="s">
        <v>4715</v>
      </c>
      <c r="C1513" s="184">
        <v>31740</v>
      </c>
      <c r="D1513" s="43" t="s">
        <v>1900</v>
      </c>
      <c r="E1513" s="43">
        <v>1975</v>
      </c>
      <c r="F1513" s="43"/>
      <c r="G1513" s="378" t="s">
        <v>2129</v>
      </c>
      <c r="H1513" s="43">
        <v>5</v>
      </c>
      <c r="I1513" s="43">
        <v>2</v>
      </c>
      <c r="J1513" s="43"/>
      <c r="K1513" s="45">
        <v>4192.79</v>
      </c>
      <c r="L1513" s="45">
        <v>4192.79</v>
      </c>
      <c r="M1513" s="517">
        <f>VLOOKUP(C1513,'Раздел 2'!D1505:Q1621,14,0)</f>
        <v>2011613.9200000002</v>
      </c>
      <c r="N1513" s="45">
        <f t="shared" si="186"/>
        <v>2011613.9200000002</v>
      </c>
      <c r="O1513" s="45">
        <v>0</v>
      </c>
      <c r="P1513" s="45">
        <v>0</v>
      </c>
      <c r="Q1513" s="45">
        <v>0</v>
      </c>
      <c r="R1513" s="57">
        <v>45292</v>
      </c>
      <c r="S1513" s="57">
        <v>45657</v>
      </c>
      <c r="U1513" s="143"/>
    </row>
    <row r="1514" spans="1:21" ht="20.3" x14ac:dyDescent="0.3">
      <c r="A1514" s="43">
        <f t="shared" ref="A1514:A1517" si="187">A1513+1</f>
        <v>208</v>
      </c>
      <c r="B1514" s="294" t="s">
        <v>4718</v>
      </c>
      <c r="C1514" s="184">
        <v>31264</v>
      </c>
      <c r="D1514" s="43" t="s">
        <v>1900</v>
      </c>
      <c r="E1514" s="43">
        <v>1979</v>
      </c>
      <c r="F1514" s="43"/>
      <c r="G1514" s="378" t="s">
        <v>4640</v>
      </c>
      <c r="H1514" s="43">
        <v>9</v>
      </c>
      <c r="I1514" s="43">
        <v>1</v>
      </c>
      <c r="J1514" s="43"/>
      <c r="K1514" s="45">
        <v>7367</v>
      </c>
      <c r="L1514" s="45">
        <v>7367</v>
      </c>
      <c r="M1514" s="517">
        <f>VLOOKUP(C1514,'Раздел 2'!D1506:Q1622,14,0)</f>
        <v>3091704.61</v>
      </c>
      <c r="N1514" s="45">
        <f t="shared" si="186"/>
        <v>3091704.61</v>
      </c>
      <c r="O1514" s="45">
        <v>0</v>
      </c>
      <c r="P1514" s="45">
        <v>0</v>
      </c>
      <c r="Q1514" s="45">
        <v>0</v>
      </c>
      <c r="R1514" s="57">
        <v>45292</v>
      </c>
      <c r="S1514" s="57">
        <v>45657</v>
      </c>
      <c r="U1514" s="143"/>
    </row>
    <row r="1515" spans="1:21" ht="20.3" x14ac:dyDescent="0.3">
      <c r="A1515" s="43">
        <f t="shared" si="187"/>
        <v>209</v>
      </c>
      <c r="B1515" s="294" t="s">
        <v>4719</v>
      </c>
      <c r="C1515" s="184">
        <v>31257</v>
      </c>
      <c r="D1515" s="43" t="s">
        <v>1900</v>
      </c>
      <c r="E1515" s="43">
        <v>1977</v>
      </c>
      <c r="F1515" s="43"/>
      <c r="G1515" s="378" t="s">
        <v>2129</v>
      </c>
      <c r="H1515" s="43">
        <v>5</v>
      </c>
      <c r="I1515" s="43">
        <v>1</v>
      </c>
      <c r="J1515" s="43"/>
      <c r="K1515" s="45">
        <v>5486.5</v>
      </c>
      <c r="L1515" s="45">
        <v>5486.5</v>
      </c>
      <c r="M1515" s="517">
        <f>VLOOKUP(C1515,'Раздел 2'!D1507:Q1623,14,0)</f>
        <v>2015400.98</v>
      </c>
      <c r="N1515" s="45">
        <f t="shared" si="186"/>
        <v>2015400.98</v>
      </c>
      <c r="O1515" s="45">
        <v>0</v>
      </c>
      <c r="P1515" s="45">
        <v>0</v>
      </c>
      <c r="Q1515" s="45">
        <v>0</v>
      </c>
      <c r="R1515" s="57">
        <v>45292</v>
      </c>
      <c r="S1515" s="57">
        <v>45657</v>
      </c>
      <c r="U1515" s="143"/>
    </row>
    <row r="1516" spans="1:21" ht="20.3" x14ac:dyDescent="0.3">
      <c r="A1516" s="43">
        <f t="shared" si="187"/>
        <v>210</v>
      </c>
      <c r="B1516" s="294" t="s">
        <v>4720</v>
      </c>
      <c r="C1516" s="184">
        <v>31261</v>
      </c>
      <c r="D1516" s="43" t="s">
        <v>1900</v>
      </c>
      <c r="E1516" s="43">
        <v>1977</v>
      </c>
      <c r="F1516" s="43"/>
      <c r="G1516" s="378" t="s">
        <v>2129</v>
      </c>
      <c r="H1516" s="43">
        <v>5</v>
      </c>
      <c r="I1516" s="43">
        <v>1</v>
      </c>
      <c r="J1516" s="43"/>
      <c r="K1516" s="45">
        <v>3818</v>
      </c>
      <c r="L1516" s="45">
        <v>3818</v>
      </c>
      <c r="M1516" s="517">
        <f>VLOOKUP(C1516,'Раздел 2'!D1508:Q1624,14,0)</f>
        <v>2054598.05</v>
      </c>
      <c r="N1516" s="45">
        <f t="shared" si="186"/>
        <v>2054598.05</v>
      </c>
      <c r="O1516" s="45">
        <v>0</v>
      </c>
      <c r="P1516" s="45">
        <v>0</v>
      </c>
      <c r="Q1516" s="45">
        <v>0</v>
      </c>
      <c r="R1516" s="57">
        <v>45292</v>
      </c>
      <c r="S1516" s="57">
        <v>45657</v>
      </c>
      <c r="U1516" s="143"/>
    </row>
    <row r="1517" spans="1:21" ht="20.3" x14ac:dyDescent="0.3">
      <c r="A1517" s="43">
        <f t="shared" si="187"/>
        <v>211</v>
      </c>
      <c r="B1517" s="294" t="s">
        <v>4721</v>
      </c>
      <c r="C1517" s="184">
        <v>31262</v>
      </c>
      <c r="D1517" s="43" t="s">
        <v>1900</v>
      </c>
      <c r="E1517" s="43">
        <v>1977</v>
      </c>
      <c r="F1517" s="43"/>
      <c r="G1517" s="378" t="s">
        <v>2129</v>
      </c>
      <c r="H1517" s="43">
        <v>5</v>
      </c>
      <c r="I1517" s="43">
        <v>1</v>
      </c>
      <c r="J1517" s="43"/>
      <c r="K1517" s="45">
        <v>3878</v>
      </c>
      <c r="L1517" s="45">
        <v>3878</v>
      </c>
      <c r="M1517" s="517">
        <f>VLOOKUP(C1517,'Раздел 2'!D1509:Q1625,14,0)</f>
        <v>2037722.2</v>
      </c>
      <c r="N1517" s="45">
        <f t="shared" si="186"/>
        <v>2037722.2</v>
      </c>
      <c r="O1517" s="45">
        <v>0</v>
      </c>
      <c r="P1517" s="45">
        <v>0</v>
      </c>
      <c r="Q1517" s="45">
        <v>0</v>
      </c>
      <c r="R1517" s="57">
        <v>45292</v>
      </c>
      <c r="S1517" s="57">
        <v>45657</v>
      </c>
      <c r="U1517" s="143"/>
    </row>
    <row r="1518" spans="1:21" ht="20.3" x14ac:dyDescent="0.3">
      <c r="A1518" s="46" t="s">
        <v>22</v>
      </c>
      <c r="B1518" s="46"/>
      <c r="C1518" s="403" t="s">
        <v>172</v>
      </c>
      <c r="D1518" s="403" t="s">
        <v>172</v>
      </c>
      <c r="E1518" s="403" t="s">
        <v>172</v>
      </c>
      <c r="F1518" s="403" t="s">
        <v>172</v>
      </c>
      <c r="G1518" s="403" t="s">
        <v>172</v>
      </c>
      <c r="H1518" s="403" t="s">
        <v>172</v>
      </c>
      <c r="I1518" s="403" t="s">
        <v>172</v>
      </c>
      <c r="J1518" s="49">
        <f>SUM(J1438:J1508)</f>
        <v>0</v>
      </c>
      <c r="K1518" s="49">
        <f>SUM(K1438:K1517)</f>
        <v>383417.77999999997</v>
      </c>
      <c r="L1518" s="49">
        <f>SUM(L1438:L1517)</f>
        <v>295389.2759999999</v>
      </c>
      <c r="M1518" s="518">
        <f>SUM(M1438:M1517)</f>
        <v>339894528.88999999</v>
      </c>
      <c r="N1518" s="49">
        <f>SUM(N1438:N1517)</f>
        <v>339894528.88999999</v>
      </c>
      <c r="O1518" s="49">
        <f>SUM(O1438:O1513)</f>
        <v>0</v>
      </c>
      <c r="P1518" s="49">
        <f>SUM(P1438:P1513)</f>
        <v>0</v>
      </c>
      <c r="Q1518" s="49">
        <f>SUM(Q1438:Q1513)</f>
        <v>0</v>
      </c>
      <c r="R1518" s="403" t="s">
        <v>172</v>
      </c>
      <c r="S1518" s="403" t="s">
        <v>172</v>
      </c>
      <c r="U1518" s="143"/>
    </row>
    <row r="1519" spans="1:21" ht="19.649999999999999" x14ac:dyDescent="0.3">
      <c r="A1519" s="527" t="s">
        <v>1913</v>
      </c>
      <c r="B1519" s="527"/>
      <c r="C1519" s="527"/>
      <c r="D1519" s="527"/>
      <c r="E1519" s="527"/>
      <c r="F1519" s="527"/>
      <c r="G1519" s="527"/>
      <c r="H1519" s="527"/>
      <c r="I1519" s="527"/>
      <c r="J1519" s="527"/>
      <c r="K1519" s="527"/>
      <c r="L1519" s="527"/>
      <c r="M1519" s="527"/>
      <c r="N1519" s="527"/>
      <c r="O1519" s="527"/>
      <c r="P1519" s="527"/>
      <c r="Q1519" s="527"/>
      <c r="R1519" s="527"/>
      <c r="S1519" s="527"/>
      <c r="U1519" s="143"/>
    </row>
    <row r="1520" spans="1:21" ht="20.3" x14ac:dyDescent="0.35">
      <c r="A1520" s="43">
        <f>A1517+1</f>
        <v>212</v>
      </c>
      <c r="B1520" s="44" t="s">
        <v>2341</v>
      </c>
      <c r="C1520" s="43">
        <v>32180</v>
      </c>
      <c r="D1520" s="43" t="s">
        <v>1899</v>
      </c>
      <c r="E1520" s="43">
        <v>1975</v>
      </c>
      <c r="F1520" s="43" t="s">
        <v>2131</v>
      </c>
      <c r="G1520" s="56" t="s">
        <v>2098</v>
      </c>
      <c r="H1520" s="43">
        <v>5</v>
      </c>
      <c r="I1520" s="43">
        <v>2</v>
      </c>
      <c r="J1520" s="43" t="s">
        <v>2131</v>
      </c>
      <c r="K1520" s="45">
        <v>3281</v>
      </c>
      <c r="L1520" s="45">
        <v>2082.3000000000002</v>
      </c>
      <c r="M1520" s="517">
        <f>VLOOKUP(C1520,'Раздел 2'!D1513:Q1535,14,0)</f>
        <v>2510264.17</v>
      </c>
      <c r="N1520" s="45">
        <f>M1520</f>
        <v>2510264.17</v>
      </c>
      <c r="O1520" s="45">
        <v>0</v>
      </c>
      <c r="P1520" s="45">
        <v>0</v>
      </c>
      <c r="Q1520" s="45">
        <v>0</v>
      </c>
      <c r="R1520" s="57">
        <v>45292</v>
      </c>
      <c r="S1520" s="57">
        <v>45657</v>
      </c>
      <c r="U1520" s="143"/>
    </row>
    <row r="1521" spans="1:21" ht="20.3" x14ac:dyDescent="0.35">
      <c r="A1521" s="43">
        <f>A1520+1</f>
        <v>213</v>
      </c>
      <c r="B1521" s="44" t="s">
        <v>2342</v>
      </c>
      <c r="C1521" s="43">
        <v>32181</v>
      </c>
      <c r="D1521" s="43" t="s">
        <v>1899</v>
      </c>
      <c r="E1521" s="43">
        <v>1977</v>
      </c>
      <c r="F1521" s="43" t="s">
        <v>2131</v>
      </c>
      <c r="G1521" s="56" t="s">
        <v>2098</v>
      </c>
      <c r="H1521" s="43">
        <v>5</v>
      </c>
      <c r="I1521" s="43">
        <v>2</v>
      </c>
      <c r="J1521" s="43" t="s">
        <v>2131</v>
      </c>
      <c r="K1521" s="45">
        <v>3370.9</v>
      </c>
      <c r="L1521" s="45">
        <v>2109.1999999999998</v>
      </c>
      <c r="M1521" s="517">
        <f>VLOOKUP(C1521,'Раздел 2'!D1514:Q1541,14,0)</f>
        <v>1422339.34</v>
      </c>
      <c r="N1521" s="45">
        <f t="shared" ref="N1521:N1544" si="188">M1521</f>
        <v>1422339.34</v>
      </c>
      <c r="O1521" s="45">
        <v>0</v>
      </c>
      <c r="P1521" s="45">
        <v>0</v>
      </c>
      <c r="Q1521" s="45">
        <v>0</v>
      </c>
      <c r="R1521" s="57">
        <v>45292</v>
      </c>
      <c r="S1521" s="57">
        <v>45657</v>
      </c>
      <c r="U1521" s="143"/>
    </row>
    <row r="1522" spans="1:21" ht="20.3" x14ac:dyDescent="0.35">
      <c r="A1522" s="43">
        <f t="shared" ref="A1522:A1547" si="189">A1521+1</f>
        <v>214</v>
      </c>
      <c r="B1522" s="44" t="s">
        <v>2343</v>
      </c>
      <c r="C1522" s="43">
        <v>32182</v>
      </c>
      <c r="D1522" s="43" t="s">
        <v>1899</v>
      </c>
      <c r="E1522" s="43">
        <v>1993</v>
      </c>
      <c r="F1522" s="43" t="s">
        <v>2131</v>
      </c>
      <c r="G1522" s="56" t="s">
        <v>2099</v>
      </c>
      <c r="H1522" s="43">
        <v>5</v>
      </c>
      <c r="I1522" s="43">
        <v>4</v>
      </c>
      <c r="J1522" s="43" t="s">
        <v>2131</v>
      </c>
      <c r="K1522" s="45">
        <v>4409.3999999999996</v>
      </c>
      <c r="L1522" s="45">
        <v>2917.7</v>
      </c>
      <c r="M1522" s="517">
        <f>VLOOKUP(C1522,'Раздел 2'!D1515:Q1542,14,0)</f>
        <v>4099256.18</v>
      </c>
      <c r="N1522" s="45">
        <f t="shared" si="188"/>
        <v>4099256.18</v>
      </c>
      <c r="O1522" s="45">
        <v>0</v>
      </c>
      <c r="P1522" s="45">
        <v>0</v>
      </c>
      <c r="Q1522" s="45">
        <v>0</v>
      </c>
      <c r="R1522" s="57">
        <v>45292</v>
      </c>
      <c r="S1522" s="57">
        <v>45657</v>
      </c>
      <c r="U1522" s="143"/>
    </row>
    <row r="1523" spans="1:21" ht="20.3" x14ac:dyDescent="0.35">
      <c r="A1523" s="43">
        <f t="shared" si="189"/>
        <v>215</v>
      </c>
      <c r="B1523" s="46" t="s">
        <v>2344</v>
      </c>
      <c r="C1523" s="43">
        <v>32288</v>
      </c>
      <c r="D1523" s="43" t="s">
        <v>1899</v>
      </c>
      <c r="E1523" s="43">
        <v>1981</v>
      </c>
      <c r="F1523" s="43" t="s">
        <v>2131</v>
      </c>
      <c r="G1523" s="56" t="s">
        <v>2098</v>
      </c>
      <c r="H1523" s="43">
        <v>5</v>
      </c>
      <c r="I1523" s="43">
        <v>4</v>
      </c>
      <c r="J1523" s="43" t="s">
        <v>2131</v>
      </c>
      <c r="K1523" s="45">
        <v>4540.8</v>
      </c>
      <c r="L1523" s="45">
        <v>2861.1</v>
      </c>
      <c r="M1523" s="517">
        <f>VLOOKUP(C1523,'Раздел 2'!D1516:Q1543,14,0)</f>
        <v>6130153.1999999993</v>
      </c>
      <c r="N1523" s="45">
        <f t="shared" si="188"/>
        <v>6130153.1999999993</v>
      </c>
      <c r="O1523" s="45">
        <v>0</v>
      </c>
      <c r="P1523" s="45">
        <v>0</v>
      </c>
      <c r="Q1523" s="45">
        <v>0</v>
      </c>
      <c r="R1523" s="57">
        <v>45292</v>
      </c>
      <c r="S1523" s="57">
        <v>45657</v>
      </c>
      <c r="U1523" s="143"/>
    </row>
    <row r="1524" spans="1:21" ht="20.3" x14ac:dyDescent="0.35">
      <c r="A1524" s="43">
        <f t="shared" si="189"/>
        <v>216</v>
      </c>
      <c r="B1524" s="46" t="s">
        <v>2345</v>
      </c>
      <c r="C1524" s="43">
        <v>32289</v>
      </c>
      <c r="D1524" s="43" t="s">
        <v>1899</v>
      </c>
      <c r="E1524" s="43">
        <v>1992</v>
      </c>
      <c r="F1524" s="43" t="s">
        <v>2131</v>
      </c>
      <c r="G1524" s="56" t="s">
        <v>2098</v>
      </c>
      <c r="H1524" s="43">
        <v>5</v>
      </c>
      <c r="I1524" s="43">
        <v>5</v>
      </c>
      <c r="J1524" s="43" t="s">
        <v>2131</v>
      </c>
      <c r="K1524" s="45">
        <v>5922.3</v>
      </c>
      <c r="L1524" s="45">
        <v>3569.9</v>
      </c>
      <c r="M1524" s="517">
        <f>VLOOKUP(C1524,'Раздел 2'!D1517:Q1544,14,0)</f>
        <v>7835180.8399999999</v>
      </c>
      <c r="N1524" s="45">
        <f t="shared" si="188"/>
        <v>7835180.8399999999</v>
      </c>
      <c r="O1524" s="45">
        <v>0</v>
      </c>
      <c r="P1524" s="45">
        <v>0</v>
      </c>
      <c r="Q1524" s="45">
        <v>0</v>
      </c>
      <c r="R1524" s="57">
        <v>45292</v>
      </c>
      <c r="S1524" s="57">
        <v>45657</v>
      </c>
      <c r="U1524" s="143"/>
    </row>
    <row r="1525" spans="1:21" ht="20.3" x14ac:dyDescent="0.35">
      <c r="A1525" s="43">
        <f t="shared" si="189"/>
        <v>217</v>
      </c>
      <c r="B1525" s="46" t="s">
        <v>2346</v>
      </c>
      <c r="C1525" s="43">
        <v>55691</v>
      </c>
      <c r="D1525" s="43" t="s">
        <v>1899</v>
      </c>
      <c r="E1525" s="43">
        <v>1999</v>
      </c>
      <c r="F1525" s="43" t="s">
        <v>2131</v>
      </c>
      <c r="G1525" s="56" t="s">
        <v>2098</v>
      </c>
      <c r="H1525" s="43">
        <v>5</v>
      </c>
      <c r="I1525" s="43">
        <v>3</v>
      </c>
      <c r="J1525" s="43" t="s">
        <v>2131</v>
      </c>
      <c r="K1525" s="45">
        <v>2358</v>
      </c>
      <c r="L1525" s="45">
        <v>2105.6</v>
      </c>
      <c r="M1525" s="517">
        <f>VLOOKUP(C1525,'Раздел 2'!D1518:Q1545,14,0)</f>
        <v>4026813.0700000008</v>
      </c>
      <c r="N1525" s="45">
        <f t="shared" si="188"/>
        <v>4026813.0700000008</v>
      </c>
      <c r="O1525" s="45">
        <v>0</v>
      </c>
      <c r="P1525" s="45">
        <v>0</v>
      </c>
      <c r="Q1525" s="45">
        <v>0</v>
      </c>
      <c r="R1525" s="57">
        <v>45292</v>
      </c>
      <c r="S1525" s="57">
        <v>45657</v>
      </c>
      <c r="U1525" s="143"/>
    </row>
    <row r="1526" spans="1:21" ht="20.3" x14ac:dyDescent="0.35">
      <c r="A1526" s="43">
        <f t="shared" si="189"/>
        <v>218</v>
      </c>
      <c r="B1526" s="46" t="s">
        <v>2347</v>
      </c>
      <c r="C1526" s="43">
        <v>32303</v>
      </c>
      <c r="D1526" s="43" t="s">
        <v>1899</v>
      </c>
      <c r="E1526" s="43">
        <v>1987</v>
      </c>
      <c r="F1526" s="43" t="s">
        <v>2131</v>
      </c>
      <c r="G1526" s="56" t="s">
        <v>2098</v>
      </c>
      <c r="H1526" s="43">
        <v>5</v>
      </c>
      <c r="I1526" s="43">
        <v>6</v>
      </c>
      <c r="J1526" s="43" t="s">
        <v>2131</v>
      </c>
      <c r="K1526" s="45">
        <v>5189.6000000000004</v>
      </c>
      <c r="L1526" s="45">
        <v>4345.8999999999996</v>
      </c>
      <c r="M1526" s="517">
        <f>VLOOKUP(C1526,'Раздел 2'!D1519:Q1546,14,0)</f>
        <v>10093952.529999999</v>
      </c>
      <c r="N1526" s="45">
        <f t="shared" si="188"/>
        <v>10093952.529999999</v>
      </c>
      <c r="O1526" s="45">
        <v>0</v>
      </c>
      <c r="P1526" s="45">
        <v>0</v>
      </c>
      <c r="Q1526" s="45">
        <v>0</v>
      </c>
      <c r="R1526" s="57">
        <v>45292</v>
      </c>
      <c r="S1526" s="57">
        <v>45657</v>
      </c>
      <c r="U1526" s="143"/>
    </row>
    <row r="1527" spans="1:21" ht="20.3" x14ac:dyDescent="0.35">
      <c r="A1527" s="43">
        <f t="shared" si="189"/>
        <v>219</v>
      </c>
      <c r="B1527" s="46" t="s">
        <v>2348</v>
      </c>
      <c r="C1527" s="43">
        <v>32178</v>
      </c>
      <c r="D1527" s="43" t="s">
        <v>1899</v>
      </c>
      <c r="E1527" s="43">
        <v>1985</v>
      </c>
      <c r="F1527" s="43" t="s">
        <v>2131</v>
      </c>
      <c r="G1527" s="56" t="s">
        <v>2097</v>
      </c>
      <c r="H1527" s="43">
        <v>5</v>
      </c>
      <c r="I1527" s="43">
        <v>6</v>
      </c>
      <c r="J1527" s="43" t="s">
        <v>2131</v>
      </c>
      <c r="K1527" s="45">
        <v>4719.3</v>
      </c>
      <c r="L1527" s="45">
        <v>4159.6000000000004</v>
      </c>
      <c r="M1527" s="517">
        <f>VLOOKUP(C1527,'Раздел 2'!D1520:Q1547,14,0)</f>
        <v>8386510.1399999997</v>
      </c>
      <c r="N1527" s="45">
        <f t="shared" si="188"/>
        <v>8386510.1399999997</v>
      </c>
      <c r="O1527" s="45">
        <v>0</v>
      </c>
      <c r="P1527" s="45">
        <v>0</v>
      </c>
      <c r="Q1527" s="45">
        <v>0</v>
      </c>
      <c r="R1527" s="57">
        <v>45292</v>
      </c>
      <c r="S1527" s="57">
        <v>45657</v>
      </c>
      <c r="U1527" s="143"/>
    </row>
    <row r="1528" spans="1:21" ht="20.3" x14ac:dyDescent="0.35">
      <c r="A1528" s="43">
        <f t="shared" si="189"/>
        <v>220</v>
      </c>
      <c r="B1528" s="46" t="s">
        <v>2349</v>
      </c>
      <c r="C1528" s="43">
        <v>32204</v>
      </c>
      <c r="D1528" s="43" t="s">
        <v>1899</v>
      </c>
      <c r="E1528" s="43">
        <v>1995</v>
      </c>
      <c r="F1528" s="43" t="s">
        <v>2131</v>
      </c>
      <c r="G1528" s="56" t="s">
        <v>2097</v>
      </c>
      <c r="H1528" s="43">
        <v>5</v>
      </c>
      <c r="I1528" s="43">
        <v>6</v>
      </c>
      <c r="J1528" s="43" t="s">
        <v>2131</v>
      </c>
      <c r="K1528" s="45">
        <v>7395.6</v>
      </c>
      <c r="L1528" s="45">
        <v>4383.8999999999996</v>
      </c>
      <c r="M1528" s="517">
        <f>VLOOKUP(C1528,'Раздел 2'!D1521:Q1548,14,0)</f>
        <v>8684666.6500000004</v>
      </c>
      <c r="N1528" s="45">
        <f t="shared" si="188"/>
        <v>8684666.6500000004</v>
      </c>
      <c r="O1528" s="45">
        <v>0</v>
      </c>
      <c r="P1528" s="45">
        <v>0</v>
      </c>
      <c r="Q1528" s="45">
        <v>0</v>
      </c>
      <c r="R1528" s="57">
        <v>45292</v>
      </c>
      <c r="S1528" s="57">
        <v>45657</v>
      </c>
      <c r="U1528" s="143"/>
    </row>
    <row r="1529" spans="1:21" ht="20.3" x14ac:dyDescent="0.35">
      <c r="A1529" s="43">
        <f t="shared" si="189"/>
        <v>221</v>
      </c>
      <c r="B1529" s="46" t="s">
        <v>2350</v>
      </c>
      <c r="C1529" s="43">
        <v>32291</v>
      </c>
      <c r="D1529" s="43" t="s">
        <v>1899</v>
      </c>
      <c r="E1529" s="43">
        <v>1967</v>
      </c>
      <c r="F1529" s="43" t="s">
        <v>2131</v>
      </c>
      <c r="G1529" s="56" t="s">
        <v>2098</v>
      </c>
      <c r="H1529" s="43">
        <v>4</v>
      </c>
      <c r="I1529" s="43">
        <v>3</v>
      </c>
      <c r="J1529" s="43" t="s">
        <v>2131</v>
      </c>
      <c r="K1529" s="45">
        <v>3355.3</v>
      </c>
      <c r="L1529" s="45">
        <v>2024.4</v>
      </c>
      <c r="M1529" s="517">
        <f>VLOOKUP(C1529,'Раздел 2'!D1522:Q1549,14,0)</f>
        <v>1602921.7000000002</v>
      </c>
      <c r="N1529" s="45">
        <f t="shared" si="188"/>
        <v>1602921.7000000002</v>
      </c>
      <c r="O1529" s="45">
        <v>0</v>
      </c>
      <c r="P1529" s="45">
        <v>0</v>
      </c>
      <c r="Q1529" s="45">
        <v>0</v>
      </c>
      <c r="R1529" s="57">
        <v>45292</v>
      </c>
      <c r="S1529" s="57">
        <v>45657</v>
      </c>
      <c r="U1529" s="143"/>
    </row>
    <row r="1530" spans="1:21" ht="20.3" x14ac:dyDescent="0.35">
      <c r="A1530" s="43">
        <f t="shared" si="189"/>
        <v>222</v>
      </c>
      <c r="B1530" s="46" t="s">
        <v>3048</v>
      </c>
      <c r="C1530" s="43">
        <v>32208</v>
      </c>
      <c r="D1530" s="43" t="s">
        <v>1899</v>
      </c>
      <c r="E1530" s="43">
        <v>1982</v>
      </c>
      <c r="F1530" s="43" t="s">
        <v>2131</v>
      </c>
      <c r="G1530" s="56" t="s">
        <v>2097</v>
      </c>
      <c r="H1530" s="43">
        <v>5</v>
      </c>
      <c r="I1530" s="43">
        <v>6</v>
      </c>
      <c r="J1530" s="43" t="s">
        <v>2131</v>
      </c>
      <c r="K1530" s="45">
        <v>7019.2</v>
      </c>
      <c r="L1530" s="45">
        <v>4438.8999999999996</v>
      </c>
      <c r="M1530" s="517">
        <f>VLOOKUP(C1530,'Раздел 2'!D1523:Q1550,14,0)</f>
        <v>8560270.1799999997</v>
      </c>
      <c r="N1530" s="45">
        <f t="shared" si="188"/>
        <v>8560270.1799999997</v>
      </c>
      <c r="O1530" s="45">
        <v>0</v>
      </c>
      <c r="P1530" s="45">
        <v>0</v>
      </c>
      <c r="Q1530" s="45">
        <v>0</v>
      </c>
      <c r="R1530" s="57">
        <v>45292</v>
      </c>
      <c r="S1530" s="57">
        <v>45657</v>
      </c>
      <c r="U1530" s="143"/>
    </row>
    <row r="1531" spans="1:21" ht="20.3" x14ac:dyDescent="0.35">
      <c r="A1531" s="43">
        <f t="shared" si="189"/>
        <v>223</v>
      </c>
      <c r="B1531" s="46" t="s">
        <v>3049</v>
      </c>
      <c r="C1531" s="43">
        <v>32259</v>
      </c>
      <c r="D1531" s="43" t="s">
        <v>1899</v>
      </c>
      <c r="E1531" s="43">
        <v>1973</v>
      </c>
      <c r="F1531" s="43" t="s">
        <v>2131</v>
      </c>
      <c r="G1531" s="56" t="s">
        <v>2098</v>
      </c>
      <c r="H1531" s="43">
        <v>5</v>
      </c>
      <c r="I1531" s="43">
        <v>4</v>
      </c>
      <c r="J1531" s="43" t="s">
        <v>2131</v>
      </c>
      <c r="K1531" s="45">
        <v>3434.1</v>
      </c>
      <c r="L1531" s="45">
        <v>3146.3</v>
      </c>
      <c r="M1531" s="517">
        <f>VLOOKUP(C1531,'Раздел 2'!D1524:Q1551,14,0)</f>
        <v>5357579.7000000011</v>
      </c>
      <c r="N1531" s="45">
        <f t="shared" si="188"/>
        <v>5357579.7000000011</v>
      </c>
      <c r="O1531" s="45">
        <v>0</v>
      </c>
      <c r="P1531" s="45">
        <v>0</v>
      </c>
      <c r="Q1531" s="45">
        <v>0</v>
      </c>
      <c r="R1531" s="57">
        <v>45292</v>
      </c>
      <c r="S1531" s="57">
        <v>45657</v>
      </c>
      <c r="U1531" s="143"/>
    </row>
    <row r="1532" spans="1:21" ht="20.3" x14ac:dyDescent="0.35">
      <c r="A1532" s="43">
        <f t="shared" si="189"/>
        <v>224</v>
      </c>
      <c r="B1532" s="46" t="s">
        <v>3050</v>
      </c>
      <c r="C1532" s="43">
        <v>32284</v>
      </c>
      <c r="D1532" s="43" t="s">
        <v>1899</v>
      </c>
      <c r="E1532" s="43">
        <v>1988</v>
      </c>
      <c r="F1532" s="43" t="s">
        <v>2131</v>
      </c>
      <c r="G1532" s="56" t="s">
        <v>2097</v>
      </c>
      <c r="H1532" s="43">
        <v>5</v>
      </c>
      <c r="I1532" s="43">
        <v>6</v>
      </c>
      <c r="J1532" s="43" t="s">
        <v>2131</v>
      </c>
      <c r="K1532" s="45">
        <v>4682.1000000000004</v>
      </c>
      <c r="L1532" s="45">
        <v>4207.7</v>
      </c>
      <c r="M1532" s="517">
        <f>VLOOKUP(C1532,'Раздел 2'!D1525:Q1552,14,0)</f>
        <v>8800507.6899999995</v>
      </c>
      <c r="N1532" s="45">
        <f t="shared" si="188"/>
        <v>8800507.6899999995</v>
      </c>
      <c r="O1532" s="45">
        <v>0</v>
      </c>
      <c r="P1532" s="45">
        <v>0</v>
      </c>
      <c r="Q1532" s="45">
        <v>0</v>
      </c>
      <c r="R1532" s="57">
        <v>45292</v>
      </c>
      <c r="S1532" s="57">
        <v>45657</v>
      </c>
      <c r="U1532" s="143"/>
    </row>
    <row r="1533" spans="1:21" ht="20.3" x14ac:dyDescent="0.35">
      <c r="A1533" s="43">
        <f t="shared" si="189"/>
        <v>225</v>
      </c>
      <c r="B1533" s="46" t="s">
        <v>3051</v>
      </c>
      <c r="C1533" s="43">
        <v>32292</v>
      </c>
      <c r="D1533" s="43" t="s">
        <v>1899</v>
      </c>
      <c r="E1533" s="43">
        <v>1983</v>
      </c>
      <c r="F1533" s="43" t="s">
        <v>2131</v>
      </c>
      <c r="G1533" s="56" t="s">
        <v>2098</v>
      </c>
      <c r="H1533" s="43">
        <v>5</v>
      </c>
      <c r="I1533" s="43">
        <v>4</v>
      </c>
      <c r="J1533" s="43" t="s">
        <v>2131</v>
      </c>
      <c r="K1533" s="45">
        <v>4748.3</v>
      </c>
      <c r="L1533" s="45">
        <v>2853.9</v>
      </c>
      <c r="M1533" s="517">
        <f>VLOOKUP(C1533,'Раздел 2'!D1526:Q1554,14,0)</f>
        <v>3339249.41</v>
      </c>
      <c r="N1533" s="45">
        <f t="shared" si="188"/>
        <v>3339249.41</v>
      </c>
      <c r="O1533" s="45">
        <v>0</v>
      </c>
      <c r="P1533" s="45">
        <v>0</v>
      </c>
      <c r="Q1533" s="45">
        <v>0</v>
      </c>
      <c r="R1533" s="57">
        <v>45292</v>
      </c>
      <c r="S1533" s="57">
        <v>45657</v>
      </c>
      <c r="U1533" s="143"/>
    </row>
    <row r="1534" spans="1:21" ht="20.3" x14ac:dyDescent="0.35">
      <c r="A1534" s="43">
        <f t="shared" si="189"/>
        <v>226</v>
      </c>
      <c r="B1534" s="46" t="s">
        <v>3052</v>
      </c>
      <c r="C1534" s="43">
        <v>32307</v>
      </c>
      <c r="D1534" s="43" t="s">
        <v>1899</v>
      </c>
      <c r="E1534" s="43">
        <v>1983</v>
      </c>
      <c r="F1534" s="43" t="s">
        <v>2131</v>
      </c>
      <c r="G1534" s="56" t="s">
        <v>2098</v>
      </c>
      <c r="H1534" s="43">
        <v>5</v>
      </c>
      <c r="I1534" s="43">
        <v>6</v>
      </c>
      <c r="J1534" s="43" t="s">
        <v>2131</v>
      </c>
      <c r="K1534" s="45">
        <v>4491.5</v>
      </c>
      <c r="L1534" s="45">
        <v>4060.7</v>
      </c>
      <c r="M1534" s="517">
        <f>VLOOKUP(C1534,'Раздел 2'!D1527:Q1555,14,0)</f>
        <v>8685559.7799999993</v>
      </c>
      <c r="N1534" s="45">
        <f t="shared" si="188"/>
        <v>8685559.7799999993</v>
      </c>
      <c r="O1534" s="45">
        <v>0</v>
      </c>
      <c r="P1534" s="45">
        <v>0</v>
      </c>
      <c r="Q1534" s="45">
        <v>0</v>
      </c>
      <c r="R1534" s="57">
        <v>45292</v>
      </c>
      <c r="S1534" s="57">
        <v>45657</v>
      </c>
      <c r="U1534" s="143"/>
    </row>
    <row r="1535" spans="1:21" ht="20.3" x14ac:dyDescent="0.35">
      <c r="A1535" s="43">
        <f t="shared" si="189"/>
        <v>227</v>
      </c>
      <c r="B1535" s="46" t="s">
        <v>3409</v>
      </c>
      <c r="C1535" s="43">
        <v>32193</v>
      </c>
      <c r="D1535" s="43" t="s">
        <v>1899</v>
      </c>
      <c r="E1535" s="43">
        <v>1986</v>
      </c>
      <c r="F1535" s="43" t="s">
        <v>2131</v>
      </c>
      <c r="G1535" s="56" t="s">
        <v>2130</v>
      </c>
      <c r="H1535" s="43">
        <v>5</v>
      </c>
      <c r="I1535" s="43">
        <v>6</v>
      </c>
      <c r="J1535" s="43" t="s">
        <v>2131</v>
      </c>
      <c r="K1535" s="45">
        <v>4634.7</v>
      </c>
      <c r="L1535" s="45">
        <v>4177.8999999999996</v>
      </c>
      <c r="M1535" s="517">
        <f>VLOOKUP(C1535,'Раздел 2'!D1528:Q1556,14,0)</f>
        <v>11487792.629999999</v>
      </c>
      <c r="N1535" s="45">
        <f t="shared" ref="N1535:N1540" si="190">M1535</f>
        <v>11487792.629999999</v>
      </c>
      <c r="O1535" s="45">
        <v>0</v>
      </c>
      <c r="P1535" s="45">
        <v>0</v>
      </c>
      <c r="Q1535" s="45">
        <v>0</v>
      </c>
      <c r="R1535" s="57">
        <v>45292</v>
      </c>
      <c r="S1535" s="57">
        <v>45657</v>
      </c>
      <c r="U1535" s="143"/>
    </row>
    <row r="1536" spans="1:21" ht="20.3" x14ac:dyDescent="0.35">
      <c r="A1536" s="43">
        <f t="shared" si="189"/>
        <v>228</v>
      </c>
      <c r="B1536" s="46" t="s">
        <v>3420</v>
      </c>
      <c r="C1536" s="43">
        <v>32198</v>
      </c>
      <c r="D1536" s="43" t="s">
        <v>1899</v>
      </c>
      <c r="E1536" s="43">
        <v>1993</v>
      </c>
      <c r="F1536" s="43" t="s">
        <v>2131</v>
      </c>
      <c r="G1536" s="56" t="s">
        <v>2130</v>
      </c>
      <c r="H1536" s="43">
        <v>5</v>
      </c>
      <c r="I1536" s="43">
        <v>4</v>
      </c>
      <c r="J1536" s="43" t="s">
        <v>2131</v>
      </c>
      <c r="K1536" s="45">
        <v>3082.8</v>
      </c>
      <c r="L1536" s="45">
        <v>2711.6</v>
      </c>
      <c r="M1536" s="517">
        <f>VLOOKUP(C1536,'Раздел 2'!D1529:Q1556,14,0)</f>
        <v>7260651.4399999995</v>
      </c>
      <c r="N1536" s="45">
        <f t="shared" si="190"/>
        <v>7260651.4399999995</v>
      </c>
      <c r="O1536" s="45">
        <v>0</v>
      </c>
      <c r="P1536" s="45">
        <v>0</v>
      </c>
      <c r="Q1536" s="45">
        <v>0</v>
      </c>
      <c r="R1536" s="57">
        <v>45292</v>
      </c>
      <c r="S1536" s="57">
        <v>45657</v>
      </c>
      <c r="U1536" s="143"/>
    </row>
    <row r="1537" spans="1:21" ht="20.3" x14ac:dyDescent="0.35">
      <c r="A1537" s="43">
        <f t="shared" si="189"/>
        <v>229</v>
      </c>
      <c r="B1537" s="46" t="s">
        <v>3421</v>
      </c>
      <c r="C1537" s="43">
        <v>32247</v>
      </c>
      <c r="D1537" s="43" t="s">
        <v>1899</v>
      </c>
      <c r="E1537" s="43">
        <v>1987</v>
      </c>
      <c r="F1537" s="43" t="s">
        <v>2131</v>
      </c>
      <c r="G1537" s="56" t="s">
        <v>2130</v>
      </c>
      <c r="H1537" s="43">
        <v>5</v>
      </c>
      <c r="I1537" s="43">
        <v>6</v>
      </c>
      <c r="J1537" s="43" t="s">
        <v>2131</v>
      </c>
      <c r="K1537" s="45">
        <v>6283.9</v>
      </c>
      <c r="L1537" s="45">
        <v>5535.8</v>
      </c>
      <c r="M1537" s="517">
        <f>VLOOKUP(C1537,'Раздел 2'!D1530:Q1557,14,0)</f>
        <v>16161426.070000002</v>
      </c>
      <c r="N1537" s="45">
        <f t="shared" si="190"/>
        <v>16161426.070000002</v>
      </c>
      <c r="O1537" s="45">
        <v>0</v>
      </c>
      <c r="P1537" s="45">
        <v>0</v>
      </c>
      <c r="Q1537" s="45">
        <v>0</v>
      </c>
      <c r="R1537" s="57">
        <v>45292</v>
      </c>
      <c r="S1537" s="57">
        <v>45657</v>
      </c>
      <c r="U1537" s="143"/>
    </row>
    <row r="1538" spans="1:21" ht="20.3" x14ac:dyDescent="0.35">
      <c r="A1538" s="43">
        <f t="shared" si="189"/>
        <v>230</v>
      </c>
      <c r="B1538" s="46" t="s">
        <v>3422</v>
      </c>
      <c r="C1538" s="43">
        <v>32296</v>
      </c>
      <c r="D1538" s="43" t="s">
        <v>1899</v>
      </c>
      <c r="E1538" s="43">
        <v>1990</v>
      </c>
      <c r="F1538" s="43" t="s">
        <v>2131</v>
      </c>
      <c r="G1538" s="56" t="s">
        <v>2130</v>
      </c>
      <c r="H1538" s="43">
        <v>5</v>
      </c>
      <c r="I1538" s="43">
        <v>2</v>
      </c>
      <c r="J1538" s="43" t="s">
        <v>2131</v>
      </c>
      <c r="K1538" s="45">
        <v>2462.6999999999998</v>
      </c>
      <c r="L1538" s="45">
        <v>2268.1999999999998</v>
      </c>
      <c r="M1538" s="517">
        <f>VLOOKUP(C1538,'Раздел 2'!D1531:Q1559,14,0)</f>
        <v>3608342.3600000003</v>
      </c>
      <c r="N1538" s="45">
        <f t="shared" si="190"/>
        <v>3608342.3600000003</v>
      </c>
      <c r="O1538" s="45">
        <v>0</v>
      </c>
      <c r="P1538" s="45">
        <v>0</v>
      </c>
      <c r="Q1538" s="45">
        <v>0</v>
      </c>
      <c r="R1538" s="57">
        <v>45292</v>
      </c>
      <c r="S1538" s="57">
        <v>45657</v>
      </c>
      <c r="U1538" s="143"/>
    </row>
    <row r="1539" spans="1:21" ht="20.3" x14ac:dyDescent="0.35">
      <c r="A1539" s="43">
        <f t="shared" si="189"/>
        <v>231</v>
      </c>
      <c r="B1539" s="46" t="s">
        <v>3423</v>
      </c>
      <c r="C1539" s="43">
        <v>32306</v>
      </c>
      <c r="D1539" s="43" t="s">
        <v>1899</v>
      </c>
      <c r="E1539" s="43">
        <v>1991</v>
      </c>
      <c r="F1539" s="43" t="s">
        <v>2131</v>
      </c>
      <c r="G1539" s="56" t="s">
        <v>2130</v>
      </c>
      <c r="H1539" s="43">
        <v>5</v>
      </c>
      <c r="I1539" s="43">
        <v>4</v>
      </c>
      <c r="J1539" s="43" t="s">
        <v>2131</v>
      </c>
      <c r="K1539" s="45">
        <v>3874.8</v>
      </c>
      <c r="L1539" s="45">
        <v>2758.1</v>
      </c>
      <c r="M1539" s="517">
        <f>VLOOKUP(C1539,'Раздел 2'!D1532:Q1560,14,0)</f>
        <v>7779153.0899999999</v>
      </c>
      <c r="N1539" s="45">
        <f t="shared" si="190"/>
        <v>7779153.0899999999</v>
      </c>
      <c r="O1539" s="45">
        <v>0</v>
      </c>
      <c r="P1539" s="45">
        <v>0</v>
      </c>
      <c r="Q1539" s="45">
        <v>0</v>
      </c>
      <c r="R1539" s="57">
        <v>45292</v>
      </c>
      <c r="S1539" s="57">
        <v>45657</v>
      </c>
      <c r="U1539" s="143"/>
    </row>
    <row r="1540" spans="1:21" ht="20.3" x14ac:dyDescent="0.35">
      <c r="A1540" s="43">
        <f t="shared" si="189"/>
        <v>232</v>
      </c>
      <c r="B1540" s="46" t="s">
        <v>3424</v>
      </c>
      <c r="C1540" s="43">
        <v>32323</v>
      </c>
      <c r="D1540" s="43" t="s">
        <v>1899</v>
      </c>
      <c r="E1540" s="43">
        <v>1982</v>
      </c>
      <c r="F1540" s="43" t="s">
        <v>2131</v>
      </c>
      <c r="G1540" s="56" t="s">
        <v>2130</v>
      </c>
      <c r="H1540" s="43">
        <v>5</v>
      </c>
      <c r="I1540" s="43">
        <v>6</v>
      </c>
      <c r="J1540" s="43" t="s">
        <v>2131</v>
      </c>
      <c r="K1540" s="45">
        <v>4677.1000000000004</v>
      </c>
      <c r="L1540" s="45">
        <v>4072.7</v>
      </c>
      <c r="M1540" s="517">
        <f>VLOOKUP(C1540,'Раздел 2'!D1533:Q1561,14,0)</f>
        <v>11295246.76</v>
      </c>
      <c r="N1540" s="45">
        <f t="shared" si="190"/>
        <v>11295246.76</v>
      </c>
      <c r="O1540" s="45">
        <v>0</v>
      </c>
      <c r="P1540" s="45">
        <v>0</v>
      </c>
      <c r="Q1540" s="45">
        <v>0</v>
      </c>
      <c r="R1540" s="57">
        <v>45292</v>
      </c>
      <c r="S1540" s="57">
        <v>45657</v>
      </c>
      <c r="U1540" s="143"/>
    </row>
    <row r="1541" spans="1:21" ht="20.3" x14ac:dyDescent="0.35">
      <c r="A1541" s="43">
        <f>A1540+1</f>
        <v>233</v>
      </c>
      <c r="B1541" s="46" t="s">
        <v>3053</v>
      </c>
      <c r="C1541" s="43">
        <v>32183</v>
      </c>
      <c r="D1541" s="43" t="s">
        <v>1899</v>
      </c>
      <c r="E1541" s="43">
        <v>1971</v>
      </c>
      <c r="F1541" s="43" t="s">
        <v>2131</v>
      </c>
      <c r="G1541" s="56" t="s">
        <v>2098</v>
      </c>
      <c r="H1541" s="43">
        <v>4</v>
      </c>
      <c r="I1541" s="43">
        <v>3</v>
      </c>
      <c r="J1541" s="43" t="s">
        <v>2131</v>
      </c>
      <c r="K1541" s="45">
        <v>3554.8</v>
      </c>
      <c r="L1541" s="45">
        <v>2013.5</v>
      </c>
      <c r="M1541" s="517">
        <f>VLOOKUP(C1541,'Раздел 2'!D1534:Q1556,14,0)</f>
        <v>3754692.45</v>
      </c>
      <c r="N1541" s="45">
        <f t="shared" si="188"/>
        <v>3754692.45</v>
      </c>
      <c r="O1541" s="45">
        <v>0</v>
      </c>
      <c r="P1541" s="45">
        <v>0</v>
      </c>
      <c r="Q1541" s="45">
        <v>0</v>
      </c>
      <c r="R1541" s="57">
        <v>45292</v>
      </c>
      <c r="S1541" s="57">
        <v>45657</v>
      </c>
      <c r="U1541" s="143"/>
    </row>
    <row r="1542" spans="1:21" ht="20.3" x14ac:dyDescent="0.35">
      <c r="A1542" s="43">
        <f t="shared" si="189"/>
        <v>234</v>
      </c>
      <c r="B1542" s="46" t="s">
        <v>336</v>
      </c>
      <c r="C1542" s="43">
        <v>32302</v>
      </c>
      <c r="D1542" s="43" t="s">
        <v>1899</v>
      </c>
      <c r="E1542" s="43">
        <v>1975</v>
      </c>
      <c r="F1542" s="43" t="s">
        <v>2131</v>
      </c>
      <c r="G1542" s="56" t="s">
        <v>2098</v>
      </c>
      <c r="H1542" s="43">
        <v>5</v>
      </c>
      <c r="I1542" s="43">
        <v>6</v>
      </c>
      <c r="J1542" s="43" t="s">
        <v>2131</v>
      </c>
      <c r="K1542" s="45">
        <v>4918.7</v>
      </c>
      <c r="L1542" s="45">
        <v>4498</v>
      </c>
      <c r="M1542" s="517">
        <f>VLOOKUP(C1542,'Раздел 2'!D1535:Q1556,14,0)</f>
        <v>5259288.0199999996</v>
      </c>
      <c r="N1542" s="45">
        <f t="shared" si="188"/>
        <v>5259288.0199999996</v>
      </c>
      <c r="O1542" s="45">
        <v>0</v>
      </c>
      <c r="P1542" s="45">
        <v>0</v>
      </c>
      <c r="Q1542" s="45">
        <v>0</v>
      </c>
      <c r="R1542" s="57">
        <v>45292</v>
      </c>
      <c r="S1542" s="57">
        <v>45657</v>
      </c>
      <c r="U1542" s="143"/>
    </row>
    <row r="1543" spans="1:21" ht="20.3" x14ac:dyDescent="0.35">
      <c r="A1543" s="43">
        <f t="shared" si="189"/>
        <v>235</v>
      </c>
      <c r="B1543" s="46" t="s">
        <v>3754</v>
      </c>
      <c r="C1543" s="43">
        <v>32164</v>
      </c>
      <c r="D1543" s="43" t="s">
        <v>1899</v>
      </c>
      <c r="E1543" s="43">
        <v>1971</v>
      </c>
      <c r="F1543" s="43" t="s">
        <v>2131</v>
      </c>
      <c r="G1543" s="56" t="s">
        <v>2097</v>
      </c>
      <c r="H1543" s="43">
        <v>5</v>
      </c>
      <c r="I1543" s="43">
        <v>2</v>
      </c>
      <c r="J1543" s="43" t="s">
        <v>2131</v>
      </c>
      <c r="K1543" s="45">
        <v>2365.9</v>
      </c>
      <c r="L1543" s="45">
        <v>1469.3</v>
      </c>
      <c r="M1543" s="517">
        <f>VLOOKUP(C1543,'Раздел 2'!D1536:Q1564,14,0)</f>
        <v>2481249.5099999998</v>
      </c>
      <c r="N1543" s="45">
        <f t="shared" si="188"/>
        <v>2481249.5099999998</v>
      </c>
      <c r="O1543" s="45">
        <v>0</v>
      </c>
      <c r="P1543" s="45">
        <v>0</v>
      </c>
      <c r="Q1543" s="45">
        <v>0</v>
      </c>
      <c r="R1543" s="57">
        <v>45292</v>
      </c>
      <c r="S1543" s="57">
        <v>45657</v>
      </c>
      <c r="U1543" s="143"/>
    </row>
    <row r="1544" spans="1:21" ht="20.3" x14ac:dyDescent="0.35">
      <c r="A1544" s="43">
        <f t="shared" si="189"/>
        <v>236</v>
      </c>
      <c r="B1544" s="46" t="s">
        <v>3755</v>
      </c>
      <c r="C1544" s="43">
        <v>32149</v>
      </c>
      <c r="D1544" s="43" t="s">
        <v>1899</v>
      </c>
      <c r="E1544" s="43">
        <v>1970</v>
      </c>
      <c r="F1544" s="43" t="s">
        <v>2131</v>
      </c>
      <c r="G1544" s="56" t="s">
        <v>2097</v>
      </c>
      <c r="H1544" s="43">
        <v>5</v>
      </c>
      <c r="I1544" s="43">
        <v>4</v>
      </c>
      <c r="J1544" s="43" t="s">
        <v>2131</v>
      </c>
      <c r="K1544" s="45">
        <v>5550.7</v>
      </c>
      <c r="L1544" s="45">
        <v>3570.8</v>
      </c>
      <c r="M1544" s="517">
        <f>VLOOKUP(C1544,'Раздел 2'!D1537:Q1564,14,0)</f>
        <v>358282.39</v>
      </c>
      <c r="N1544" s="45">
        <f t="shared" si="188"/>
        <v>358282.39</v>
      </c>
      <c r="O1544" s="45">
        <v>0</v>
      </c>
      <c r="P1544" s="45">
        <v>0</v>
      </c>
      <c r="Q1544" s="45">
        <v>0</v>
      </c>
      <c r="R1544" s="57">
        <v>45292</v>
      </c>
      <c r="S1544" s="57">
        <v>45657</v>
      </c>
      <c r="U1544" s="143"/>
    </row>
    <row r="1545" spans="1:21" ht="20.3" x14ac:dyDescent="0.35">
      <c r="A1545" s="43">
        <f t="shared" si="189"/>
        <v>237</v>
      </c>
      <c r="B1545" s="46" t="s">
        <v>4004</v>
      </c>
      <c r="C1545" s="43">
        <v>32154</v>
      </c>
      <c r="D1545" s="43" t="s">
        <v>1899</v>
      </c>
      <c r="E1545" s="43">
        <v>1970</v>
      </c>
      <c r="F1545" s="43" t="s">
        <v>2131</v>
      </c>
      <c r="G1545" s="56" t="s">
        <v>2097</v>
      </c>
      <c r="H1545" s="43">
        <v>5</v>
      </c>
      <c r="I1545" s="43">
        <v>4</v>
      </c>
      <c r="J1545" s="43" t="s">
        <v>2131</v>
      </c>
      <c r="K1545" s="45">
        <v>5882.3</v>
      </c>
      <c r="L1545" s="45">
        <v>3833.3</v>
      </c>
      <c r="M1545" s="517">
        <f>VLOOKUP(C1545,'Раздел 2'!D1538:Q1565,14,0)</f>
        <v>3192718.9200000004</v>
      </c>
      <c r="N1545" s="45">
        <f>M1545</f>
        <v>3192718.9200000004</v>
      </c>
      <c r="O1545" s="45">
        <v>0</v>
      </c>
      <c r="P1545" s="45">
        <v>0</v>
      </c>
      <c r="Q1545" s="45">
        <v>0</v>
      </c>
      <c r="R1545" s="57">
        <v>45292</v>
      </c>
      <c r="S1545" s="57">
        <v>45657</v>
      </c>
      <c r="U1545" s="143"/>
    </row>
    <row r="1546" spans="1:21" ht="20.3" x14ac:dyDescent="0.35">
      <c r="A1546" s="43">
        <f t="shared" si="189"/>
        <v>238</v>
      </c>
      <c r="B1546" s="46" t="s">
        <v>4005</v>
      </c>
      <c r="C1546" s="43">
        <v>32159</v>
      </c>
      <c r="D1546" s="43" t="s">
        <v>1899</v>
      </c>
      <c r="E1546" s="43">
        <v>1970</v>
      </c>
      <c r="F1546" s="43" t="s">
        <v>2131</v>
      </c>
      <c r="G1546" s="56" t="s">
        <v>2097</v>
      </c>
      <c r="H1546" s="43">
        <v>5</v>
      </c>
      <c r="I1546" s="43">
        <v>4</v>
      </c>
      <c r="J1546" s="43" t="s">
        <v>2131</v>
      </c>
      <c r="K1546" s="45">
        <v>5882.3</v>
      </c>
      <c r="L1546" s="45">
        <v>3503.2</v>
      </c>
      <c r="M1546" s="517">
        <f>VLOOKUP(C1546,'Раздел 2'!D1539:Q1565,14,0)</f>
        <v>3360011.51</v>
      </c>
      <c r="N1546" s="45">
        <f>M1546</f>
        <v>3360011.51</v>
      </c>
      <c r="O1546" s="45">
        <v>0</v>
      </c>
      <c r="P1546" s="45">
        <v>0</v>
      </c>
      <c r="Q1546" s="45">
        <v>0</v>
      </c>
      <c r="R1546" s="57">
        <v>45292</v>
      </c>
      <c r="S1546" s="57">
        <v>45657</v>
      </c>
      <c r="U1546" s="143"/>
    </row>
    <row r="1547" spans="1:21" ht="20.3" x14ac:dyDescent="0.35">
      <c r="A1547" s="43">
        <f t="shared" si="189"/>
        <v>239</v>
      </c>
      <c r="B1547" s="46" t="s">
        <v>4624</v>
      </c>
      <c r="C1547" s="43">
        <v>32300</v>
      </c>
      <c r="D1547" s="43" t="s">
        <v>1900</v>
      </c>
      <c r="E1547" s="43">
        <v>2006</v>
      </c>
      <c r="F1547" s="43"/>
      <c r="G1547" s="56" t="s">
        <v>4640</v>
      </c>
      <c r="H1547" s="43">
        <v>5</v>
      </c>
      <c r="I1547" s="43">
        <v>8</v>
      </c>
      <c r="J1547" s="43"/>
      <c r="K1547" s="45">
        <v>6014.6</v>
      </c>
      <c r="L1547" s="45">
        <v>5500.31</v>
      </c>
      <c r="M1547" s="517">
        <f>VLOOKUP(C1547,'Раздел 2'!D1540:Q1566,14,0)</f>
        <v>588058</v>
      </c>
      <c r="N1547" s="45">
        <f>M1547</f>
        <v>588058</v>
      </c>
      <c r="O1547" s="45">
        <v>0</v>
      </c>
      <c r="P1547" s="45">
        <v>0</v>
      </c>
      <c r="Q1547" s="45">
        <v>0</v>
      </c>
      <c r="R1547" s="57">
        <v>45292</v>
      </c>
      <c r="S1547" s="57">
        <v>45657</v>
      </c>
      <c r="U1547" s="143"/>
    </row>
    <row r="1548" spans="1:21" ht="20.3" x14ac:dyDescent="0.3">
      <c r="A1548" s="46" t="s">
        <v>22</v>
      </c>
      <c r="B1548" s="46"/>
      <c r="C1548" s="403" t="s">
        <v>172</v>
      </c>
      <c r="D1548" s="403" t="s">
        <v>172</v>
      </c>
      <c r="E1548" s="403" t="s">
        <v>172</v>
      </c>
      <c r="F1548" s="403" t="s">
        <v>172</v>
      </c>
      <c r="G1548" s="403" t="s">
        <v>172</v>
      </c>
      <c r="H1548" s="403" t="s">
        <v>172</v>
      </c>
      <c r="I1548" s="403" t="s">
        <v>172</v>
      </c>
      <c r="J1548" s="49">
        <f>SUM(J1520:J1542)</f>
        <v>0</v>
      </c>
      <c r="K1548" s="49">
        <f>SUM(K1520:K1547)</f>
        <v>128102.7</v>
      </c>
      <c r="L1548" s="49">
        <f>SUM(L1520:L1547)</f>
        <v>95179.81</v>
      </c>
      <c r="M1548" s="518">
        <f>SUM(M1520:M1547)</f>
        <v>166122137.72999993</v>
      </c>
      <c r="N1548" s="49">
        <f>SUM(N1520:N1547)</f>
        <v>166122137.72999993</v>
      </c>
      <c r="O1548" s="49">
        <f>SUM(O1520:O1547)</f>
        <v>0</v>
      </c>
      <c r="P1548" s="49">
        <f t="shared" ref="P1548:Q1548" si="191">SUM(P1520:P1547)</f>
        <v>0</v>
      </c>
      <c r="Q1548" s="49">
        <f t="shared" si="191"/>
        <v>0</v>
      </c>
      <c r="R1548" s="403" t="s">
        <v>172</v>
      </c>
      <c r="S1548" s="403" t="s">
        <v>172</v>
      </c>
      <c r="U1548" s="143"/>
    </row>
    <row r="1549" spans="1:21" ht="19.649999999999999" x14ac:dyDescent="0.3">
      <c r="A1549" s="527" t="s">
        <v>1914</v>
      </c>
      <c r="B1549" s="527"/>
      <c r="C1549" s="527"/>
      <c r="D1549" s="527"/>
      <c r="E1549" s="527"/>
      <c r="F1549" s="527"/>
      <c r="G1549" s="527"/>
      <c r="H1549" s="527"/>
      <c r="I1549" s="527"/>
      <c r="J1549" s="527"/>
      <c r="K1549" s="527"/>
      <c r="L1549" s="527"/>
      <c r="M1549" s="527"/>
      <c r="N1549" s="527"/>
      <c r="O1549" s="527"/>
      <c r="P1549" s="527"/>
      <c r="Q1549" s="527"/>
      <c r="R1549" s="527"/>
      <c r="S1549" s="527"/>
      <c r="U1549" s="143"/>
    </row>
    <row r="1550" spans="1:21" ht="20.3" x14ac:dyDescent="0.35">
      <c r="A1550" s="43">
        <f>A1547+1</f>
        <v>240</v>
      </c>
      <c r="B1550" s="47" t="s">
        <v>816</v>
      </c>
      <c r="C1550" s="43">
        <v>33117</v>
      </c>
      <c r="D1550" s="43" t="s">
        <v>1899</v>
      </c>
      <c r="E1550" s="43">
        <v>1962</v>
      </c>
      <c r="F1550" s="43" t="s">
        <v>2131</v>
      </c>
      <c r="G1550" s="56" t="s">
        <v>2098</v>
      </c>
      <c r="H1550" s="43">
        <v>3</v>
      </c>
      <c r="I1550" s="43">
        <v>2</v>
      </c>
      <c r="J1550" s="43" t="s">
        <v>2131</v>
      </c>
      <c r="K1550" s="45">
        <v>1038.9000000000001</v>
      </c>
      <c r="L1550" s="45">
        <v>632.70000000000005</v>
      </c>
      <c r="M1550" s="517">
        <f>VLOOKUP(C1550,'Раздел 2'!D1533:Q1864,14,0)</f>
        <v>2539398.7100000004</v>
      </c>
      <c r="N1550" s="45">
        <f>M1550</f>
        <v>2539398.7100000004</v>
      </c>
      <c r="O1550" s="45">
        <v>0</v>
      </c>
      <c r="P1550" s="45">
        <v>0</v>
      </c>
      <c r="Q1550" s="45">
        <v>0</v>
      </c>
      <c r="R1550" s="57">
        <v>45292</v>
      </c>
      <c r="S1550" s="57">
        <v>45657</v>
      </c>
      <c r="U1550" s="143"/>
    </row>
    <row r="1551" spans="1:21" ht="20.3" x14ac:dyDescent="0.35">
      <c r="A1551" s="43">
        <f>A1550+1</f>
        <v>241</v>
      </c>
      <c r="B1551" s="47" t="s">
        <v>825</v>
      </c>
      <c r="C1551" s="43">
        <v>33500</v>
      </c>
      <c r="D1551" s="43" t="s">
        <v>1899</v>
      </c>
      <c r="E1551" s="43">
        <v>1960</v>
      </c>
      <c r="F1551" s="43" t="s">
        <v>2131</v>
      </c>
      <c r="G1551" s="56" t="s">
        <v>2098</v>
      </c>
      <c r="H1551" s="43">
        <v>4</v>
      </c>
      <c r="I1551" s="43">
        <v>4</v>
      </c>
      <c r="J1551" s="43" t="s">
        <v>2131</v>
      </c>
      <c r="K1551" s="45">
        <v>2828.1</v>
      </c>
      <c r="L1551" s="45">
        <v>1961.9</v>
      </c>
      <c r="M1551" s="517">
        <f>VLOOKUP(C1551,'Раздел 2'!D1544:Q1999,14,0)</f>
        <v>3394804.99</v>
      </c>
      <c r="N1551" s="45">
        <f t="shared" ref="N1551:N1613" si="192">M1551</f>
        <v>3394804.99</v>
      </c>
      <c r="O1551" s="45">
        <v>0</v>
      </c>
      <c r="P1551" s="45">
        <v>0</v>
      </c>
      <c r="Q1551" s="45">
        <v>0</v>
      </c>
      <c r="R1551" s="57">
        <v>45292</v>
      </c>
      <c r="S1551" s="57">
        <v>45657</v>
      </c>
      <c r="U1551" s="143"/>
    </row>
    <row r="1552" spans="1:21" ht="20.3" x14ac:dyDescent="0.35">
      <c r="A1552" s="43">
        <f t="shared" ref="A1552:A1612" si="193">A1551+1</f>
        <v>242</v>
      </c>
      <c r="B1552" s="47" t="s">
        <v>826</v>
      </c>
      <c r="C1552" s="43">
        <v>33507</v>
      </c>
      <c r="D1552" s="43" t="s">
        <v>1899</v>
      </c>
      <c r="E1552" s="43">
        <v>1968</v>
      </c>
      <c r="F1552" s="43" t="s">
        <v>2131</v>
      </c>
      <c r="G1552" s="56" t="s">
        <v>2097</v>
      </c>
      <c r="H1552" s="43">
        <v>9</v>
      </c>
      <c r="I1552" s="43">
        <v>2</v>
      </c>
      <c r="J1552" s="43" t="s">
        <v>2131</v>
      </c>
      <c r="K1552" s="45">
        <v>2457.5</v>
      </c>
      <c r="L1552" s="45">
        <v>1703.4</v>
      </c>
      <c r="M1552" s="517">
        <f>VLOOKUP(C1552,'Раздел 2'!D1545:Q2000,14,0)</f>
        <v>4349035.18</v>
      </c>
      <c r="N1552" s="45">
        <f t="shared" si="192"/>
        <v>4349035.18</v>
      </c>
      <c r="O1552" s="45">
        <v>0</v>
      </c>
      <c r="P1552" s="45">
        <v>0</v>
      </c>
      <c r="Q1552" s="45">
        <v>0</v>
      </c>
      <c r="R1552" s="57">
        <v>45292</v>
      </c>
      <c r="S1552" s="57">
        <v>45657</v>
      </c>
      <c r="U1552" s="143"/>
    </row>
    <row r="1553" spans="1:21" ht="20.3" x14ac:dyDescent="0.35">
      <c r="A1553" s="43">
        <f t="shared" si="193"/>
        <v>243</v>
      </c>
      <c r="B1553" s="47" t="s">
        <v>827</v>
      </c>
      <c r="C1553" s="43">
        <v>33508</v>
      </c>
      <c r="D1553" s="43" t="s">
        <v>1899</v>
      </c>
      <c r="E1553" s="43">
        <v>1969</v>
      </c>
      <c r="F1553" s="43" t="s">
        <v>2131</v>
      </c>
      <c r="G1553" s="56" t="s">
        <v>2098</v>
      </c>
      <c r="H1553" s="43">
        <v>4</v>
      </c>
      <c r="I1553" s="43">
        <v>4</v>
      </c>
      <c r="J1553" s="43" t="s">
        <v>2131</v>
      </c>
      <c r="K1553" s="45">
        <v>3794.4</v>
      </c>
      <c r="L1553" s="45">
        <v>2085.8000000000002</v>
      </c>
      <c r="M1553" s="517">
        <f>VLOOKUP(C1553,'Раздел 2'!D1546:Q2001,14,0)</f>
        <v>4906654.47</v>
      </c>
      <c r="N1553" s="45">
        <f t="shared" si="192"/>
        <v>4906654.47</v>
      </c>
      <c r="O1553" s="45">
        <v>0</v>
      </c>
      <c r="P1553" s="45">
        <v>0</v>
      </c>
      <c r="Q1553" s="45">
        <v>0</v>
      </c>
      <c r="R1553" s="57">
        <v>45292</v>
      </c>
      <c r="S1553" s="57">
        <v>45657</v>
      </c>
      <c r="U1553" s="143"/>
    </row>
    <row r="1554" spans="1:21" ht="20.3" x14ac:dyDescent="0.35">
      <c r="A1554" s="43">
        <f t="shared" si="193"/>
        <v>244</v>
      </c>
      <c r="B1554" s="47" t="s">
        <v>828</v>
      </c>
      <c r="C1554" s="43">
        <v>33516</v>
      </c>
      <c r="D1554" s="43" t="s">
        <v>1899</v>
      </c>
      <c r="E1554" s="43">
        <v>1932</v>
      </c>
      <c r="F1554" s="43" t="s">
        <v>2131</v>
      </c>
      <c r="G1554" s="56" t="s">
        <v>2103</v>
      </c>
      <c r="H1554" s="43">
        <v>2</v>
      </c>
      <c r="I1554" s="43">
        <v>1</v>
      </c>
      <c r="J1554" s="43" t="s">
        <v>2131</v>
      </c>
      <c r="K1554" s="45">
        <v>576.20000000000005</v>
      </c>
      <c r="L1554" s="45">
        <v>520.20000000000005</v>
      </c>
      <c r="M1554" s="517">
        <f>VLOOKUP(C1554,'Раздел 2'!D1547:Q2002,14,0)</f>
        <v>128098.74</v>
      </c>
      <c r="N1554" s="45">
        <f t="shared" si="192"/>
        <v>128098.74</v>
      </c>
      <c r="O1554" s="45">
        <v>0</v>
      </c>
      <c r="P1554" s="45">
        <v>0</v>
      </c>
      <c r="Q1554" s="45">
        <v>0</v>
      </c>
      <c r="R1554" s="57">
        <v>45292</v>
      </c>
      <c r="S1554" s="57">
        <v>45657</v>
      </c>
      <c r="U1554" s="143"/>
    </row>
    <row r="1555" spans="1:21" ht="20.3" x14ac:dyDescent="0.35">
      <c r="A1555" s="43">
        <f t="shared" si="193"/>
        <v>245</v>
      </c>
      <c r="B1555" s="47" t="s">
        <v>829</v>
      </c>
      <c r="C1555" s="43">
        <v>33511</v>
      </c>
      <c r="D1555" s="43" t="s">
        <v>1899</v>
      </c>
      <c r="E1555" s="43">
        <v>1968</v>
      </c>
      <c r="F1555" s="43" t="s">
        <v>2131</v>
      </c>
      <c r="G1555" s="56" t="s">
        <v>2098</v>
      </c>
      <c r="H1555" s="43">
        <v>4</v>
      </c>
      <c r="I1555" s="43">
        <v>3</v>
      </c>
      <c r="J1555" s="43" t="s">
        <v>2131</v>
      </c>
      <c r="K1555" s="45">
        <v>3815.2</v>
      </c>
      <c r="L1555" s="45">
        <v>2125.1999999999998</v>
      </c>
      <c r="M1555" s="517">
        <f>VLOOKUP(C1555,'Раздел 2'!D1548:Q2003,14,0)</f>
        <v>2639671.62</v>
      </c>
      <c r="N1555" s="45">
        <f t="shared" si="192"/>
        <v>2639671.62</v>
      </c>
      <c r="O1555" s="45">
        <v>0</v>
      </c>
      <c r="P1555" s="45">
        <v>0</v>
      </c>
      <c r="Q1555" s="45">
        <v>0</v>
      </c>
      <c r="R1555" s="57">
        <v>45292</v>
      </c>
      <c r="S1555" s="57">
        <v>45657</v>
      </c>
      <c r="U1555" s="143"/>
    </row>
    <row r="1556" spans="1:21" ht="20.3" x14ac:dyDescent="0.35">
      <c r="A1556" s="43">
        <f t="shared" si="193"/>
        <v>246</v>
      </c>
      <c r="B1556" s="47" t="s">
        <v>830</v>
      </c>
      <c r="C1556" s="43">
        <v>33575</v>
      </c>
      <c r="D1556" s="43" t="s">
        <v>1899</v>
      </c>
      <c r="E1556" s="43">
        <v>1970</v>
      </c>
      <c r="F1556" s="43" t="s">
        <v>2131</v>
      </c>
      <c r="G1556" s="56" t="s">
        <v>2098</v>
      </c>
      <c r="H1556" s="43">
        <v>4</v>
      </c>
      <c r="I1556" s="43">
        <v>3</v>
      </c>
      <c r="J1556" s="43" t="s">
        <v>2131</v>
      </c>
      <c r="K1556" s="45">
        <v>1419.2</v>
      </c>
      <c r="L1556" s="45">
        <v>1287.8</v>
      </c>
      <c r="M1556" s="517">
        <f>VLOOKUP(C1556,'Раздел 2'!D1549:Q2004,14,0)</f>
        <v>139342.47</v>
      </c>
      <c r="N1556" s="45">
        <f t="shared" si="192"/>
        <v>139342.47</v>
      </c>
      <c r="O1556" s="45">
        <v>0</v>
      </c>
      <c r="P1556" s="45">
        <v>0</v>
      </c>
      <c r="Q1556" s="45">
        <v>0</v>
      </c>
      <c r="R1556" s="57">
        <v>45292</v>
      </c>
      <c r="S1556" s="57">
        <v>45657</v>
      </c>
      <c r="U1556" s="143"/>
    </row>
    <row r="1557" spans="1:21" ht="20.3" x14ac:dyDescent="0.35">
      <c r="A1557" s="43">
        <f t="shared" si="193"/>
        <v>247</v>
      </c>
      <c r="B1557" s="47" t="s">
        <v>915</v>
      </c>
      <c r="C1557" s="43">
        <v>33580</v>
      </c>
      <c r="D1557" s="43" t="s">
        <v>1899</v>
      </c>
      <c r="E1557" s="43">
        <v>1975</v>
      </c>
      <c r="F1557" s="43" t="s">
        <v>2131</v>
      </c>
      <c r="G1557" s="56" t="s">
        <v>2098</v>
      </c>
      <c r="H1557" s="43">
        <v>5</v>
      </c>
      <c r="I1557" s="43">
        <v>4</v>
      </c>
      <c r="J1557" s="43" t="s">
        <v>2131</v>
      </c>
      <c r="K1557" s="45">
        <v>6291.9</v>
      </c>
      <c r="L1557" s="45">
        <v>3861</v>
      </c>
      <c r="M1557" s="517">
        <f>VLOOKUP(C1557,'Раздел 2'!D1550:Q2005,14,0)</f>
        <v>1442236.36</v>
      </c>
      <c r="N1557" s="45">
        <f t="shared" si="192"/>
        <v>1442236.36</v>
      </c>
      <c r="O1557" s="45">
        <v>0</v>
      </c>
      <c r="P1557" s="45">
        <v>0</v>
      </c>
      <c r="Q1557" s="45">
        <v>0</v>
      </c>
      <c r="R1557" s="57">
        <v>45292</v>
      </c>
      <c r="S1557" s="57">
        <v>45657</v>
      </c>
      <c r="U1557" s="143"/>
    </row>
    <row r="1558" spans="1:21" ht="20.3" x14ac:dyDescent="0.35">
      <c r="A1558" s="43">
        <f t="shared" si="193"/>
        <v>248</v>
      </c>
      <c r="B1558" s="47" t="s">
        <v>917</v>
      </c>
      <c r="C1558" s="43">
        <v>33583</v>
      </c>
      <c r="D1558" s="43" t="s">
        <v>1899</v>
      </c>
      <c r="E1558" s="43">
        <v>1974</v>
      </c>
      <c r="F1558" s="43" t="s">
        <v>2131</v>
      </c>
      <c r="G1558" s="56" t="s">
        <v>2097</v>
      </c>
      <c r="H1558" s="43">
        <v>5</v>
      </c>
      <c r="I1558" s="43">
        <v>6</v>
      </c>
      <c r="J1558" s="43" t="s">
        <v>2131</v>
      </c>
      <c r="K1558" s="45">
        <v>7030.8</v>
      </c>
      <c r="L1558" s="45">
        <v>4365.8999999999996</v>
      </c>
      <c r="M1558" s="517">
        <f>VLOOKUP(C1558,'Раздел 2'!D1551:Q2006,14,0)</f>
        <v>8127757.5799999991</v>
      </c>
      <c r="N1558" s="45">
        <f t="shared" si="192"/>
        <v>8127757.5799999991</v>
      </c>
      <c r="O1558" s="45">
        <v>0</v>
      </c>
      <c r="P1558" s="45">
        <v>0</v>
      </c>
      <c r="Q1558" s="45">
        <v>0</v>
      </c>
      <c r="R1558" s="57">
        <v>45292</v>
      </c>
      <c r="S1558" s="57">
        <v>45657</v>
      </c>
      <c r="U1558" s="143"/>
    </row>
    <row r="1559" spans="1:21" ht="20.3" x14ac:dyDescent="0.35">
      <c r="A1559" s="43">
        <f t="shared" si="193"/>
        <v>249</v>
      </c>
      <c r="B1559" s="47" t="s">
        <v>919</v>
      </c>
      <c r="C1559" s="43">
        <v>33586</v>
      </c>
      <c r="D1559" s="43" t="s">
        <v>1899</v>
      </c>
      <c r="E1559" s="43">
        <v>1967</v>
      </c>
      <c r="F1559" s="43" t="s">
        <v>2131</v>
      </c>
      <c r="G1559" s="56" t="s">
        <v>2097</v>
      </c>
      <c r="H1559" s="43">
        <v>5</v>
      </c>
      <c r="I1559" s="43">
        <v>3</v>
      </c>
      <c r="J1559" s="43" t="s">
        <v>2131</v>
      </c>
      <c r="K1559" s="45">
        <v>4127.6000000000004</v>
      </c>
      <c r="L1559" s="45">
        <v>2568.6</v>
      </c>
      <c r="M1559" s="517">
        <f>VLOOKUP(C1559,'Раздел 2'!D1552:Q2007,14,0)</f>
        <v>5250408.42</v>
      </c>
      <c r="N1559" s="45">
        <f t="shared" si="192"/>
        <v>5250408.42</v>
      </c>
      <c r="O1559" s="45">
        <v>0</v>
      </c>
      <c r="P1559" s="45">
        <v>0</v>
      </c>
      <c r="Q1559" s="45">
        <v>0</v>
      </c>
      <c r="R1559" s="57">
        <v>45292</v>
      </c>
      <c r="S1559" s="57">
        <v>45657</v>
      </c>
      <c r="U1559" s="143"/>
    </row>
    <row r="1560" spans="1:21" ht="20.3" x14ac:dyDescent="0.35">
      <c r="A1560" s="43">
        <f t="shared" si="193"/>
        <v>250</v>
      </c>
      <c r="B1560" s="47" t="s">
        <v>1701</v>
      </c>
      <c r="C1560" s="43">
        <v>33646</v>
      </c>
      <c r="D1560" s="43" t="s">
        <v>1899</v>
      </c>
      <c r="E1560" s="43">
        <v>1917</v>
      </c>
      <c r="F1560" s="43" t="s">
        <v>2131</v>
      </c>
      <c r="G1560" s="56" t="s">
        <v>2103</v>
      </c>
      <c r="H1560" s="43">
        <v>2</v>
      </c>
      <c r="I1560" s="43">
        <v>3</v>
      </c>
      <c r="J1560" s="43" t="s">
        <v>2131</v>
      </c>
      <c r="K1560" s="45">
        <v>826.7</v>
      </c>
      <c r="L1560" s="45">
        <v>771.3</v>
      </c>
      <c r="M1560" s="517">
        <f>VLOOKUP(C1560,'Раздел 2'!D1553:Q2023,14,0)</f>
        <v>254888.95999999999</v>
      </c>
      <c r="N1560" s="45">
        <f t="shared" si="192"/>
        <v>254888.95999999999</v>
      </c>
      <c r="O1560" s="45">
        <v>0</v>
      </c>
      <c r="P1560" s="45">
        <v>0</v>
      </c>
      <c r="Q1560" s="45">
        <v>0</v>
      </c>
      <c r="R1560" s="57">
        <v>45292</v>
      </c>
      <c r="S1560" s="57">
        <v>45657</v>
      </c>
      <c r="U1560" s="143"/>
    </row>
    <row r="1561" spans="1:21" ht="20.3" x14ac:dyDescent="0.35">
      <c r="A1561" s="43">
        <f t="shared" si="193"/>
        <v>251</v>
      </c>
      <c r="B1561" s="47" t="s">
        <v>831</v>
      </c>
      <c r="C1561" s="43">
        <v>33723</v>
      </c>
      <c r="D1561" s="43" t="s">
        <v>1899</v>
      </c>
      <c r="E1561" s="43">
        <v>1965</v>
      </c>
      <c r="F1561" s="43" t="s">
        <v>2131</v>
      </c>
      <c r="G1561" s="56" t="s">
        <v>2098</v>
      </c>
      <c r="H1561" s="43">
        <v>4</v>
      </c>
      <c r="I1561" s="43">
        <v>3</v>
      </c>
      <c r="J1561" s="43" t="s">
        <v>2131</v>
      </c>
      <c r="K1561" s="45">
        <v>2484.4</v>
      </c>
      <c r="L1561" s="45">
        <v>1525.7</v>
      </c>
      <c r="M1561" s="517">
        <f>VLOOKUP(C1561,'Раздел 2'!D1554:Q2023,14,0)</f>
        <v>2330221.4</v>
      </c>
      <c r="N1561" s="45">
        <f t="shared" si="192"/>
        <v>2330221.4</v>
      </c>
      <c r="O1561" s="45">
        <v>0</v>
      </c>
      <c r="P1561" s="45">
        <v>0</v>
      </c>
      <c r="Q1561" s="45">
        <v>0</v>
      </c>
      <c r="R1561" s="57">
        <v>45292</v>
      </c>
      <c r="S1561" s="57">
        <v>45657</v>
      </c>
      <c r="U1561" s="143"/>
    </row>
    <row r="1562" spans="1:21" ht="20.3" x14ac:dyDescent="0.35">
      <c r="A1562" s="43">
        <f t="shared" si="193"/>
        <v>252</v>
      </c>
      <c r="B1562" s="47" t="s">
        <v>832</v>
      </c>
      <c r="C1562" s="43">
        <v>33744</v>
      </c>
      <c r="D1562" s="43" t="s">
        <v>1899</v>
      </c>
      <c r="E1562" s="43">
        <v>1962</v>
      </c>
      <c r="F1562" s="43" t="s">
        <v>2131</v>
      </c>
      <c r="G1562" s="56" t="s">
        <v>2098</v>
      </c>
      <c r="H1562" s="43">
        <v>4</v>
      </c>
      <c r="I1562" s="43">
        <v>3</v>
      </c>
      <c r="J1562" s="43" t="s">
        <v>2131</v>
      </c>
      <c r="K1562" s="45">
        <v>4469.8999999999996</v>
      </c>
      <c r="L1562" s="45">
        <v>1960.3</v>
      </c>
      <c r="M1562" s="517">
        <f>VLOOKUP(C1562,'Раздел 2'!D1555:Q2028,14,0)</f>
        <v>4199913.0699999994</v>
      </c>
      <c r="N1562" s="45">
        <f t="shared" si="192"/>
        <v>4199913.0699999994</v>
      </c>
      <c r="O1562" s="45">
        <v>0</v>
      </c>
      <c r="P1562" s="45">
        <v>0</v>
      </c>
      <c r="Q1562" s="45">
        <v>0</v>
      </c>
      <c r="R1562" s="57">
        <v>45292</v>
      </c>
      <c r="S1562" s="57">
        <v>45657</v>
      </c>
      <c r="U1562" s="143"/>
    </row>
    <row r="1563" spans="1:21" ht="20.3" x14ac:dyDescent="0.35">
      <c r="A1563" s="43">
        <f t="shared" si="193"/>
        <v>253</v>
      </c>
      <c r="B1563" s="47" t="s">
        <v>833</v>
      </c>
      <c r="C1563" s="43">
        <v>33756</v>
      </c>
      <c r="D1563" s="43" t="s">
        <v>1899</v>
      </c>
      <c r="E1563" s="43">
        <v>1953</v>
      </c>
      <c r="F1563" s="43" t="s">
        <v>2131</v>
      </c>
      <c r="G1563" s="56" t="s">
        <v>2098</v>
      </c>
      <c r="H1563" s="43">
        <v>3</v>
      </c>
      <c r="I1563" s="43">
        <v>1</v>
      </c>
      <c r="J1563" s="43" t="s">
        <v>2131</v>
      </c>
      <c r="K1563" s="45">
        <v>2184.5</v>
      </c>
      <c r="L1563" s="45">
        <v>665.3</v>
      </c>
      <c r="M1563" s="517">
        <f>VLOOKUP(C1563,'Раздел 2'!D1556:Q2029,14,0)</f>
        <v>1608335.8599999999</v>
      </c>
      <c r="N1563" s="45">
        <f t="shared" si="192"/>
        <v>1608335.8599999999</v>
      </c>
      <c r="O1563" s="45">
        <v>0</v>
      </c>
      <c r="P1563" s="45">
        <v>0</v>
      </c>
      <c r="Q1563" s="45">
        <v>0</v>
      </c>
      <c r="R1563" s="57">
        <v>45292</v>
      </c>
      <c r="S1563" s="57">
        <v>45657</v>
      </c>
      <c r="U1563" s="143"/>
    </row>
    <row r="1564" spans="1:21" ht="20.3" x14ac:dyDescent="0.35">
      <c r="A1564" s="43">
        <f>A1563+1</f>
        <v>254</v>
      </c>
      <c r="B1564" s="47" t="s">
        <v>835</v>
      </c>
      <c r="C1564" s="43">
        <v>33870</v>
      </c>
      <c r="D1564" s="43" t="s">
        <v>1899</v>
      </c>
      <c r="E1564" s="43">
        <v>1973</v>
      </c>
      <c r="F1564" s="43" t="s">
        <v>2131</v>
      </c>
      <c r="G1564" s="56" t="s">
        <v>2097</v>
      </c>
      <c r="H1564" s="43">
        <v>5</v>
      </c>
      <c r="I1564" s="43">
        <v>6</v>
      </c>
      <c r="J1564" s="43" t="s">
        <v>2131</v>
      </c>
      <c r="K1564" s="45">
        <v>6568.1</v>
      </c>
      <c r="L1564" s="45">
        <v>4349.8999999999996</v>
      </c>
      <c r="M1564" s="517">
        <f>VLOOKUP(C1564,'Раздел 2'!D1557:Q2031,14,0)</f>
        <v>303526.74</v>
      </c>
      <c r="N1564" s="45">
        <f t="shared" si="192"/>
        <v>303526.74</v>
      </c>
      <c r="O1564" s="45">
        <v>0</v>
      </c>
      <c r="P1564" s="45">
        <v>0</v>
      </c>
      <c r="Q1564" s="45">
        <v>0</v>
      </c>
      <c r="R1564" s="57">
        <v>45292</v>
      </c>
      <c r="S1564" s="57">
        <v>45657</v>
      </c>
      <c r="U1564" s="143"/>
    </row>
    <row r="1565" spans="1:21" ht="20.3" x14ac:dyDescent="0.35">
      <c r="A1565" s="43">
        <f t="shared" si="193"/>
        <v>255</v>
      </c>
      <c r="B1565" s="47" t="s">
        <v>2229</v>
      </c>
      <c r="C1565" s="43">
        <v>33874</v>
      </c>
      <c r="D1565" s="43" t="s">
        <v>1899</v>
      </c>
      <c r="E1565" s="43">
        <v>1973</v>
      </c>
      <c r="F1565" s="43" t="s">
        <v>2131</v>
      </c>
      <c r="G1565" s="56" t="s">
        <v>2097</v>
      </c>
      <c r="H1565" s="43">
        <v>5</v>
      </c>
      <c r="I1565" s="43">
        <v>4</v>
      </c>
      <c r="J1565" s="43" t="s">
        <v>2131</v>
      </c>
      <c r="K1565" s="45">
        <v>4416.3999999999996</v>
      </c>
      <c r="L1565" s="45">
        <v>2717.2</v>
      </c>
      <c r="M1565" s="517">
        <f>VLOOKUP(C1565,'Раздел 2'!D1558:Q2032,14,0)</f>
        <v>704359.95</v>
      </c>
      <c r="N1565" s="45">
        <f t="shared" si="192"/>
        <v>704359.95</v>
      </c>
      <c r="O1565" s="45">
        <v>0</v>
      </c>
      <c r="P1565" s="45">
        <v>0</v>
      </c>
      <c r="Q1565" s="45">
        <v>0</v>
      </c>
      <c r="R1565" s="57">
        <v>45292</v>
      </c>
      <c r="S1565" s="57">
        <v>45657</v>
      </c>
      <c r="U1565" s="143"/>
    </row>
    <row r="1566" spans="1:21" ht="20.3" x14ac:dyDescent="0.35">
      <c r="A1566" s="43">
        <f t="shared" si="193"/>
        <v>256</v>
      </c>
      <c r="B1566" s="47" t="s">
        <v>836</v>
      </c>
      <c r="C1566" s="43">
        <v>33924</v>
      </c>
      <c r="D1566" s="43" t="s">
        <v>1899</v>
      </c>
      <c r="E1566" s="43">
        <v>1974</v>
      </c>
      <c r="F1566" s="43" t="s">
        <v>2131</v>
      </c>
      <c r="G1566" s="56" t="s">
        <v>2097</v>
      </c>
      <c r="H1566" s="43">
        <v>5</v>
      </c>
      <c r="I1566" s="43">
        <v>4</v>
      </c>
      <c r="J1566" s="43" t="s">
        <v>2131</v>
      </c>
      <c r="K1566" s="45">
        <v>4776.5</v>
      </c>
      <c r="L1566" s="45">
        <v>3039.7</v>
      </c>
      <c r="M1566" s="517">
        <f>VLOOKUP(C1566,'Раздел 2'!D1559:Q2032,14,0)</f>
        <v>6803420.5200000005</v>
      </c>
      <c r="N1566" s="45">
        <f t="shared" si="192"/>
        <v>6803420.5200000005</v>
      </c>
      <c r="O1566" s="45">
        <v>0</v>
      </c>
      <c r="P1566" s="45">
        <v>0</v>
      </c>
      <c r="Q1566" s="45">
        <v>0</v>
      </c>
      <c r="R1566" s="57">
        <v>45292</v>
      </c>
      <c r="S1566" s="57">
        <v>45657</v>
      </c>
      <c r="U1566" s="143"/>
    </row>
    <row r="1567" spans="1:21" ht="20.3" x14ac:dyDescent="0.35">
      <c r="A1567" s="43">
        <f t="shared" si="193"/>
        <v>257</v>
      </c>
      <c r="B1567" s="47" t="s">
        <v>837</v>
      </c>
      <c r="C1567" s="43">
        <v>33925</v>
      </c>
      <c r="D1567" s="43" t="s">
        <v>1899</v>
      </c>
      <c r="E1567" s="43">
        <v>1975</v>
      </c>
      <c r="F1567" s="43" t="s">
        <v>2131</v>
      </c>
      <c r="G1567" s="56" t="s">
        <v>2097</v>
      </c>
      <c r="H1567" s="43">
        <v>5</v>
      </c>
      <c r="I1567" s="43">
        <v>1</v>
      </c>
      <c r="J1567" s="43" t="s">
        <v>2131</v>
      </c>
      <c r="K1567" s="45">
        <v>1048.9000000000001</v>
      </c>
      <c r="L1567" s="45">
        <v>510.9</v>
      </c>
      <c r="M1567" s="517">
        <f>VLOOKUP(C1567,'Раздел 2'!D1560:Q2033,14,0)</f>
        <v>990913.57999999984</v>
      </c>
      <c r="N1567" s="45">
        <f t="shared" si="192"/>
        <v>990913.57999999984</v>
      </c>
      <c r="O1567" s="45">
        <v>0</v>
      </c>
      <c r="P1567" s="45">
        <v>0</v>
      </c>
      <c r="Q1567" s="45">
        <v>0</v>
      </c>
      <c r="R1567" s="57">
        <v>45292</v>
      </c>
      <c r="S1567" s="57">
        <v>45657</v>
      </c>
      <c r="U1567" s="143"/>
    </row>
    <row r="1568" spans="1:21" ht="20.3" x14ac:dyDescent="0.35">
      <c r="A1568" s="43">
        <f t="shared" si="193"/>
        <v>258</v>
      </c>
      <c r="B1568" s="47" t="s">
        <v>838</v>
      </c>
      <c r="C1568" s="43">
        <v>33719</v>
      </c>
      <c r="D1568" s="43" t="s">
        <v>1899</v>
      </c>
      <c r="E1568" s="43">
        <v>1955</v>
      </c>
      <c r="F1568" s="43" t="s">
        <v>2131</v>
      </c>
      <c r="G1568" s="56" t="s">
        <v>2103</v>
      </c>
      <c r="H1568" s="43">
        <v>2</v>
      </c>
      <c r="I1568" s="43">
        <v>2</v>
      </c>
      <c r="J1568" s="43" t="s">
        <v>2131</v>
      </c>
      <c r="K1568" s="45">
        <v>368.5</v>
      </c>
      <c r="L1568" s="45">
        <v>267</v>
      </c>
      <c r="M1568" s="517">
        <f>VLOOKUP(C1568,'Раздел 2'!D1561:Q2034,14,0)</f>
        <v>1166221.04</v>
      </c>
      <c r="N1568" s="45">
        <f t="shared" si="192"/>
        <v>1166221.04</v>
      </c>
      <c r="O1568" s="45">
        <v>0</v>
      </c>
      <c r="P1568" s="45">
        <v>0</v>
      </c>
      <c r="Q1568" s="45">
        <v>0</v>
      </c>
      <c r="R1568" s="57">
        <v>45292</v>
      </c>
      <c r="S1568" s="57">
        <v>45657</v>
      </c>
      <c r="U1568" s="143"/>
    </row>
    <row r="1569" spans="1:21" ht="20.3" x14ac:dyDescent="0.35">
      <c r="A1569" s="43">
        <f t="shared" si="193"/>
        <v>259</v>
      </c>
      <c r="B1569" s="47" t="s">
        <v>839</v>
      </c>
      <c r="C1569" s="43">
        <v>33720</v>
      </c>
      <c r="D1569" s="43" t="s">
        <v>1899</v>
      </c>
      <c r="E1569" s="43">
        <v>1966</v>
      </c>
      <c r="F1569" s="43" t="s">
        <v>2131</v>
      </c>
      <c r="G1569" s="56" t="s">
        <v>2098</v>
      </c>
      <c r="H1569" s="43">
        <v>5</v>
      </c>
      <c r="I1569" s="43">
        <v>2</v>
      </c>
      <c r="J1569" s="43" t="s">
        <v>2131</v>
      </c>
      <c r="K1569" s="45">
        <v>1984.5</v>
      </c>
      <c r="L1569" s="45">
        <v>1789.7</v>
      </c>
      <c r="M1569" s="517">
        <f>VLOOKUP(C1569,'Раздел 2'!D1562:Q2034,14,0)</f>
        <v>2000765.5999999999</v>
      </c>
      <c r="N1569" s="45">
        <f t="shared" si="192"/>
        <v>2000765.5999999999</v>
      </c>
      <c r="O1569" s="45">
        <v>0</v>
      </c>
      <c r="P1569" s="45">
        <v>0</v>
      </c>
      <c r="Q1569" s="45">
        <v>0</v>
      </c>
      <c r="R1569" s="57">
        <v>45292</v>
      </c>
      <c r="S1569" s="57">
        <v>45657</v>
      </c>
      <c r="U1569" s="143"/>
    </row>
    <row r="1570" spans="1:21" ht="20.3" x14ac:dyDescent="0.35">
      <c r="A1570" s="43">
        <f t="shared" si="193"/>
        <v>260</v>
      </c>
      <c r="B1570" s="47" t="s">
        <v>840</v>
      </c>
      <c r="C1570" s="43">
        <v>33980</v>
      </c>
      <c r="D1570" s="43" t="s">
        <v>1899</v>
      </c>
      <c r="E1570" s="43">
        <v>1930</v>
      </c>
      <c r="F1570" s="43" t="s">
        <v>2131</v>
      </c>
      <c r="G1570" s="56" t="s">
        <v>2103</v>
      </c>
      <c r="H1570" s="43">
        <v>2</v>
      </c>
      <c r="I1570" s="43">
        <v>2</v>
      </c>
      <c r="J1570" s="43" t="s">
        <v>2131</v>
      </c>
      <c r="K1570" s="45">
        <v>443.5</v>
      </c>
      <c r="L1570" s="45">
        <v>393</v>
      </c>
      <c r="M1570" s="517">
        <f>VLOOKUP(C1570,'Раздел 2'!D1563:Q2035,14,0)</f>
        <v>103615.32</v>
      </c>
      <c r="N1570" s="45">
        <f t="shared" si="192"/>
        <v>103615.32</v>
      </c>
      <c r="O1570" s="45">
        <v>0</v>
      </c>
      <c r="P1570" s="45">
        <v>0</v>
      </c>
      <c r="Q1570" s="45">
        <v>0</v>
      </c>
      <c r="R1570" s="57">
        <v>45292</v>
      </c>
      <c r="S1570" s="57">
        <v>45657</v>
      </c>
      <c r="U1570" s="143"/>
    </row>
    <row r="1571" spans="1:21" ht="20.3" x14ac:dyDescent="0.35">
      <c r="A1571" s="43">
        <f t="shared" si="193"/>
        <v>261</v>
      </c>
      <c r="B1571" s="47" t="s">
        <v>841</v>
      </c>
      <c r="C1571" s="43">
        <v>33986</v>
      </c>
      <c r="D1571" s="43" t="s">
        <v>1899</v>
      </c>
      <c r="E1571" s="43">
        <v>1952</v>
      </c>
      <c r="F1571" s="43" t="s">
        <v>2131</v>
      </c>
      <c r="G1571" s="56" t="s">
        <v>2103</v>
      </c>
      <c r="H1571" s="43">
        <v>2</v>
      </c>
      <c r="I1571" s="43">
        <v>1</v>
      </c>
      <c r="J1571" s="43" t="s">
        <v>2131</v>
      </c>
      <c r="K1571" s="45">
        <v>326.39999999999998</v>
      </c>
      <c r="L1571" s="45">
        <v>250</v>
      </c>
      <c r="M1571" s="517">
        <f>VLOOKUP(C1571,'Раздел 2'!D1564:Q2036,14,0)</f>
        <v>1033810.44</v>
      </c>
      <c r="N1571" s="45">
        <f t="shared" si="192"/>
        <v>1033810.44</v>
      </c>
      <c r="O1571" s="45">
        <v>0</v>
      </c>
      <c r="P1571" s="45">
        <v>0</v>
      </c>
      <c r="Q1571" s="45">
        <v>0</v>
      </c>
      <c r="R1571" s="57">
        <v>45292</v>
      </c>
      <c r="S1571" s="57">
        <v>45657</v>
      </c>
      <c r="U1571" s="143"/>
    </row>
    <row r="1572" spans="1:21" ht="20.3" x14ac:dyDescent="0.35">
      <c r="A1572" s="43">
        <f t="shared" si="193"/>
        <v>262</v>
      </c>
      <c r="B1572" s="47" t="s">
        <v>842</v>
      </c>
      <c r="C1572" s="43">
        <v>33987</v>
      </c>
      <c r="D1572" s="43" t="s">
        <v>1899</v>
      </c>
      <c r="E1572" s="43">
        <v>1952</v>
      </c>
      <c r="F1572" s="43" t="s">
        <v>2131</v>
      </c>
      <c r="G1572" s="56" t="s">
        <v>2103</v>
      </c>
      <c r="H1572" s="43">
        <v>2</v>
      </c>
      <c r="I1572" s="43">
        <v>2</v>
      </c>
      <c r="J1572" s="43" t="s">
        <v>2131</v>
      </c>
      <c r="K1572" s="45">
        <v>626</v>
      </c>
      <c r="L1572" s="45">
        <v>561.20000000000005</v>
      </c>
      <c r="M1572" s="517">
        <f>VLOOKUP(C1572,'Раздел 2'!D1565:Q2037,14,0)</f>
        <v>770229.7699999999</v>
      </c>
      <c r="N1572" s="45">
        <f t="shared" si="192"/>
        <v>770229.7699999999</v>
      </c>
      <c r="O1572" s="45">
        <v>0</v>
      </c>
      <c r="P1572" s="45">
        <v>0</v>
      </c>
      <c r="Q1572" s="45">
        <v>0</v>
      </c>
      <c r="R1572" s="57">
        <v>45292</v>
      </c>
      <c r="S1572" s="57">
        <v>45657</v>
      </c>
      <c r="U1572" s="143"/>
    </row>
    <row r="1573" spans="1:21" ht="20.3" x14ac:dyDescent="0.35">
      <c r="A1573" s="43">
        <f>A1572+1</f>
        <v>263</v>
      </c>
      <c r="B1573" s="47" t="s">
        <v>844</v>
      </c>
      <c r="C1573" s="43">
        <v>33992</v>
      </c>
      <c r="D1573" s="43" t="s">
        <v>1899</v>
      </c>
      <c r="E1573" s="43">
        <v>1952</v>
      </c>
      <c r="F1573" s="43" t="s">
        <v>2131</v>
      </c>
      <c r="G1573" s="56" t="s">
        <v>2103</v>
      </c>
      <c r="H1573" s="43">
        <v>2</v>
      </c>
      <c r="I1573" s="43">
        <v>1</v>
      </c>
      <c r="J1573" s="43" t="s">
        <v>2131</v>
      </c>
      <c r="K1573" s="45">
        <v>1521.5</v>
      </c>
      <c r="L1573" s="45">
        <v>1419.1</v>
      </c>
      <c r="M1573" s="517">
        <f>VLOOKUP(C1573,'Раздел 2'!D1566:Q2039,14,0)</f>
        <v>662315.8600000001</v>
      </c>
      <c r="N1573" s="45">
        <f t="shared" si="192"/>
        <v>662315.8600000001</v>
      </c>
      <c r="O1573" s="45">
        <v>0</v>
      </c>
      <c r="P1573" s="45">
        <v>0</v>
      </c>
      <c r="Q1573" s="45">
        <v>0</v>
      </c>
      <c r="R1573" s="57">
        <v>45292</v>
      </c>
      <c r="S1573" s="57">
        <v>45657</v>
      </c>
      <c r="U1573" s="143"/>
    </row>
    <row r="1574" spans="1:21" ht="20.3" x14ac:dyDescent="0.35">
      <c r="A1574" s="43">
        <f t="shared" si="193"/>
        <v>264</v>
      </c>
      <c r="B1574" s="47" t="s">
        <v>845</v>
      </c>
      <c r="C1574" s="43">
        <v>33993</v>
      </c>
      <c r="D1574" s="43" t="s">
        <v>1899</v>
      </c>
      <c r="E1574" s="43">
        <v>1952</v>
      </c>
      <c r="F1574" s="43" t="s">
        <v>2131</v>
      </c>
      <c r="G1574" s="56" t="s">
        <v>2103</v>
      </c>
      <c r="H1574" s="43">
        <v>2</v>
      </c>
      <c r="I1574" s="43">
        <v>1</v>
      </c>
      <c r="J1574" s="43" t="s">
        <v>2131</v>
      </c>
      <c r="K1574" s="45">
        <v>361.8</v>
      </c>
      <c r="L1574" s="45">
        <v>321.10000000000002</v>
      </c>
      <c r="M1574" s="517">
        <f>VLOOKUP(C1574,'Раздел 2'!D1567:Q2039,14,0)</f>
        <v>959799.44</v>
      </c>
      <c r="N1574" s="45">
        <f t="shared" si="192"/>
        <v>959799.44</v>
      </c>
      <c r="O1574" s="45">
        <v>0</v>
      </c>
      <c r="P1574" s="45">
        <v>0</v>
      </c>
      <c r="Q1574" s="45">
        <v>0</v>
      </c>
      <c r="R1574" s="57">
        <v>45292</v>
      </c>
      <c r="S1574" s="57">
        <v>45657</v>
      </c>
      <c r="U1574" s="143"/>
    </row>
    <row r="1575" spans="1:21" ht="20.3" x14ac:dyDescent="0.35">
      <c r="A1575" s="43">
        <f t="shared" si="193"/>
        <v>265</v>
      </c>
      <c r="B1575" s="47" t="s">
        <v>846</v>
      </c>
      <c r="C1575" s="43">
        <v>33994</v>
      </c>
      <c r="D1575" s="43" t="s">
        <v>1899</v>
      </c>
      <c r="E1575" s="43">
        <v>1952</v>
      </c>
      <c r="F1575" s="43" t="s">
        <v>2131</v>
      </c>
      <c r="G1575" s="56" t="s">
        <v>2103</v>
      </c>
      <c r="H1575" s="43">
        <v>2</v>
      </c>
      <c r="I1575" s="43">
        <v>1</v>
      </c>
      <c r="J1575" s="43" t="s">
        <v>2131</v>
      </c>
      <c r="K1575" s="45">
        <v>396.23</v>
      </c>
      <c r="L1575" s="45">
        <v>349.1</v>
      </c>
      <c r="M1575" s="517">
        <f>VLOOKUP(C1575,'Раздел 2'!D1568:Q2040,14,0)</f>
        <v>918401.72</v>
      </c>
      <c r="N1575" s="45">
        <f t="shared" si="192"/>
        <v>918401.72</v>
      </c>
      <c r="O1575" s="45">
        <v>0</v>
      </c>
      <c r="P1575" s="45">
        <v>0</v>
      </c>
      <c r="Q1575" s="45">
        <v>0</v>
      </c>
      <c r="R1575" s="57">
        <v>45292</v>
      </c>
      <c r="S1575" s="57">
        <v>45657</v>
      </c>
      <c r="U1575" s="143"/>
    </row>
    <row r="1576" spans="1:21" ht="20.3" x14ac:dyDescent="0.35">
      <c r="A1576" s="43">
        <f t="shared" si="193"/>
        <v>266</v>
      </c>
      <c r="B1576" s="47" t="s">
        <v>847</v>
      </c>
      <c r="C1576" s="43">
        <v>33995</v>
      </c>
      <c r="D1576" s="43" t="s">
        <v>1899</v>
      </c>
      <c r="E1576" s="43">
        <v>1952</v>
      </c>
      <c r="F1576" s="43" t="s">
        <v>2131</v>
      </c>
      <c r="G1576" s="56" t="s">
        <v>2103</v>
      </c>
      <c r="H1576" s="43">
        <v>2</v>
      </c>
      <c r="I1576" s="43">
        <v>1</v>
      </c>
      <c r="J1576" s="43" t="s">
        <v>2131</v>
      </c>
      <c r="K1576" s="45">
        <v>359.7</v>
      </c>
      <c r="L1576" s="45">
        <v>317.8</v>
      </c>
      <c r="M1576" s="517">
        <f>VLOOKUP(C1576,'Раздел 2'!D1569:Q2041,14,0)</f>
        <v>1134394.28</v>
      </c>
      <c r="N1576" s="45">
        <f t="shared" si="192"/>
        <v>1134394.28</v>
      </c>
      <c r="O1576" s="45">
        <v>0</v>
      </c>
      <c r="P1576" s="45">
        <v>0</v>
      </c>
      <c r="Q1576" s="45">
        <v>0</v>
      </c>
      <c r="R1576" s="57">
        <v>45292</v>
      </c>
      <c r="S1576" s="57">
        <v>45657</v>
      </c>
      <c r="U1576" s="143"/>
    </row>
    <row r="1577" spans="1:21" ht="20.3" x14ac:dyDescent="0.35">
      <c r="A1577" s="43">
        <f t="shared" si="193"/>
        <v>267</v>
      </c>
      <c r="B1577" s="47" t="s">
        <v>848</v>
      </c>
      <c r="C1577" s="43">
        <v>33999</v>
      </c>
      <c r="D1577" s="43" t="s">
        <v>1899</v>
      </c>
      <c r="E1577" s="43">
        <v>1952</v>
      </c>
      <c r="F1577" s="43" t="s">
        <v>2131</v>
      </c>
      <c r="G1577" s="56" t="s">
        <v>2103</v>
      </c>
      <c r="H1577" s="43">
        <v>2</v>
      </c>
      <c r="I1577" s="43">
        <v>1</v>
      </c>
      <c r="J1577" s="43" t="s">
        <v>2131</v>
      </c>
      <c r="K1577" s="45">
        <v>619</v>
      </c>
      <c r="L1577" s="45">
        <v>549.5</v>
      </c>
      <c r="M1577" s="517">
        <f>VLOOKUP(C1577,'Раздел 2'!D1570:Q2042,14,0)</f>
        <v>394931.46</v>
      </c>
      <c r="N1577" s="45">
        <f t="shared" si="192"/>
        <v>394931.46</v>
      </c>
      <c r="O1577" s="45">
        <v>0</v>
      </c>
      <c r="P1577" s="45">
        <v>0</v>
      </c>
      <c r="Q1577" s="45">
        <v>0</v>
      </c>
      <c r="R1577" s="57">
        <v>45292</v>
      </c>
      <c r="S1577" s="57">
        <v>45657</v>
      </c>
      <c r="U1577" s="143"/>
    </row>
    <row r="1578" spans="1:21" ht="20.3" x14ac:dyDescent="0.35">
      <c r="A1578" s="43">
        <f t="shared" si="193"/>
        <v>268</v>
      </c>
      <c r="B1578" s="47" t="s">
        <v>850</v>
      </c>
      <c r="C1578" s="43">
        <v>34005</v>
      </c>
      <c r="D1578" s="43" t="s">
        <v>1899</v>
      </c>
      <c r="E1578" s="43">
        <v>1958</v>
      </c>
      <c r="F1578" s="43" t="s">
        <v>2131</v>
      </c>
      <c r="G1578" s="56" t="s">
        <v>2103</v>
      </c>
      <c r="H1578" s="43">
        <v>2</v>
      </c>
      <c r="I1578" s="43">
        <v>1</v>
      </c>
      <c r="J1578" s="43" t="s">
        <v>2131</v>
      </c>
      <c r="K1578" s="45">
        <v>442.3</v>
      </c>
      <c r="L1578" s="45">
        <v>404.1</v>
      </c>
      <c r="M1578" s="517">
        <f>VLOOKUP(C1578,'Раздел 2'!D1571:Q2044,14,0)</f>
        <v>617907.89</v>
      </c>
      <c r="N1578" s="45">
        <f t="shared" si="192"/>
        <v>617907.89</v>
      </c>
      <c r="O1578" s="45">
        <v>0</v>
      </c>
      <c r="P1578" s="45">
        <v>0</v>
      </c>
      <c r="Q1578" s="45">
        <v>0</v>
      </c>
      <c r="R1578" s="57">
        <v>45292</v>
      </c>
      <c r="S1578" s="57">
        <v>45657</v>
      </c>
      <c r="U1578" s="143"/>
    </row>
    <row r="1579" spans="1:21" ht="20.3" x14ac:dyDescent="0.35">
      <c r="A1579" s="43">
        <f t="shared" si="193"/>
        <v>269</v>
      </c>
      <c r="B1579" s="47" t="s">
        <v>851</v>
      </c>
      <c r="C1579" s="43">
        <v>34007</v>
      </c>
      <c r="D1579" s="43" t="s">
        <v>1899</v>
      </c>
      <c r="E1579" s="43">
        <v>1960</v>
      </c>
      <c r="F1579" s="43" t="s">
        <v>2131</v>
      </c>
      <c r="G1579" s="56" t="s">
        <v>2103</v>
      </c>
      <c r="H1579" s="43">
        <v>2</v>
      </c>
      <c r="I1579" s="43">
        <v>1</v>
      </c>
      <c r="J1579" s="43" t="s">
        <v>2131</v>
      </c>
      <c r="K1579" s="45">
        <v>454.9</v>
      </c>
      <c r="L1579" s="45">
        <v>413.9</v>
      </c>
      <c r="M1579" s="517">
        <f>VLOOKUP(C1579,'Раздел 2'!D1572:Q2045,14,0)</f>
        <v>281848.72000000003</v>
      </c>
      <c r="N1579" s="45">
        <f t="shared" si="192"/>
        <v>281848.72000000003</v>
      </c>
      <c r="O1579" s="45">
        <v>0</v>
      </c>
      <c r="P1579" s="45">
        <v>0</v>
      </c>
      <c r="Q1579" s="45">
        <v>0</v>
      </c>
      <c r="R1579" s="57">
        <v>45292</v>
      </c>
      <c r="S1579" s="57">
        <v>45657</v>
      </c>
      <c r="U1579" s="143"/>
    </row>
    <row r="1580" spans="1:21" ht="20.3" x14ac:dyDescent="0.35">
      <c r="A1580" s="43">
        <f t="shared" si="193"/>
        <v>270</v>
      </c>
      <c r="B1580" s="47" t="s">
        <v>852</v>
      </c>
      <c r="C1580" s="43">
        <v>34012</v>
      </c>
      <c r="D1580" s="43" t="s">
        <v>1899</v>
      </c>
      <c r="E1580" s="43">
        <v>1960</v>
      </c>
      <c r="F1580" s="43" t="s">
        <v>2131</v>
      </c>
      <c r="G1580" s="56" t="s">
        <v>2103</v>
      </c>
      <c r="H1580" s="43">
        <v>2</v>
      </c>
      <c r="I1580" s="43">
        <v>2</v>
      </c>
      <c r="J1580" s="43" t="s">
        <v>2131</v>
      </c>
      <c r="K1580" s="45">
        <v>490.9</v>
      </c>
      <c r="L1580" s="45">
        <v>415.9</v>
      </c>
      <c r="M1580" s="517">
        <f>VLOOKUP(C1580,'Раздел 2'!D1573:Q2046,14,0)</f>
        <v>798972.52</v>
      </c>
      <c r="N1580" s="45">
        <f t="shared" si="192"/>
        <v>798972.52</v>
      </c>
      <c r="O1580" s="45">
        <v>0</v>
      </c>
      <c r="P1580" s="45">
        <v>0</v>
      </c>
      <c r="Q1580" s="45">
        <v>0</v>
      </c>
      <c r="R1580" s="57">
        <v>45292</v>
      </c>
      <c r="S1580" s="57">
        <v>45657</v>
      </c>
      <c r="U1580" s="143"/>
    </row>
    <row r="1581" spans="1:21" ht="20.3" x14ac:dyDescent="0.35">
      <c r="A1581" s="43">
        <f t="shared" si="193"/>
        <v>271</v>
      </c>
      <c r="B1581" s="47" t="s">
        <v>853</v>
      </c>
      <c r="C1581" s="43">
        <v>34014</v>
      </c>
      <c r="D1581" s="43" t="s">
        <v>1899</v>
      </c>
      <c r="E1581" s="43">
        <v>1960</v>
      </c>
      <c r="F1581" s="43" t="s">
        <v>2131</v>
      </c>
      <c r="G1581" s="56" t="s">
        <v>2103</v>
      </c>
      <c r="H1581" s="43">
        <v>2</v>
      </c>
      <c r="I1581" s="43">
        <v>1</v>
      </c>
      <c r="J1581" s="43" t="s">
        <v>2131</v>
      </c>
      <c r="K1581" s="45">
        <v>545.9</v>
      </c>
      <c r="L1581" s="45">
        <v>501.3</v>
      </c>
      <c r="M1581" s="517">
        <f>VLOOKUP(C1581,'Раздел 2'!D1574:Q2047,14,0)</f>
        <v>1057458.54</v>
      </c>
      <c r="N1581" s="45">
        <f t="shared" si="192"/>
        <v>1057458.54</v>
      </c>
      <c r="O1581" s="45">
        <v>0</v>
      </c>
      <c r="P1581" s="45">
        <v>0</v>
      </c>
      <c r="Q1581" s="45">
        <v>0</v>
      </c>
      <c r="R1581" s="57">
        <v>45292</v>
      </c>
      <c r="S1581" s="57">
        <v>45657</v>
      </c>
      <c r="U1581" s="143"/>
    </row>
    <row r="1582" spans="1:21" ht="20.3" x14ac:dyDescent="0.35">
      <c r="A1582" s="43">
        <f t="shared" si="193"/>
        <v>272</v>
      </c>
      <c r="B1582" s="47" t="s">
        <v>854</v>
      </c>
      <c r="C1582" s="43">
        <v>34015</v>
      </c>
      <c r="D1582" s="43" t="s">
        <v>1899</v>
      </c>
      <c r="E1582" s="43">
        <v>1963</v>
      </c>
      <c r="F1582" s="43" t="s">
        <v>2131</v>
      </c>
      <c r="G1582" s="56" t="s">
        <v>2103</v>
      </c>
      <c r="H1582" s="43">
        <v>2</v>
      </c>
      <c r="I1582" s="43">
        <v>1</v>
      </c>
      <c r="J1582" s="43" t="s">
        <v>2131</v>
      </c>
      <c r="K1582" s="45">
        <v>539</v>
      </c>
      <c r="L1582" s="45">
        <v>492.1</v>
      </c>
      <c r="M1582" s="517">
        <f>VLOOKUP(C1582,'Раздел 2'!D1575:Q2048,14,0)</f>
        <v>980392.12</v>
      </c>
      <c r="N1582" s="45">
        <f t="shared" si="192"/>
        <v>980392.12</v>
      </c>
      <c r="O1582" s="45">
        <v>0</v>
      </c>
      <c r="P1582" s="45">
        <v>0</v>
      </c>
      <c r="Q1582" s="45">
        <v>0</v>
      </c>
      <c r="R1582" s="57">
        <v>45292</v>
      </c>
      <c r="S1582" s="57">
        <v>45657</v>
      </c>
      <c r="U1582" s="143"/>
    </row>
    <row r="1583" spans="1:21" ht="20.3" x14ac:dyDescent="0.35">
      <c r="A1583" s="43">
        <f t="shared" si="193"/>
        <v>273</v>
      </c>
      <c r="B1583" s="47" t="s">
        <v>855</v>
      </c>
      <c r="C1583" s="43">
        <v>34016</v>
      </c>
      <c r="D1583" s="43" t="s">
        <v>1899</v>
      </c>
      <c r="E1583" s="43">
        <v>1960</v>
      </c>
      <c r="F1583" s="43" t="s">
        <v>2131</v>
      </c>
      <c r="G1583" s="56" t="s">
        <v>2103</v>
      </c>
      <c r="H1583" s="43">
        <v>2</v>
      </c>
      <c r="I1583" s="43">
        <v>1</v>
      </c>
      <c r="J1583" s="43" t="s">
        <v>2131</v>
      </c>
      <c r="K1583" s="45">
        <v>454.9</v>
      </c>
      <c r="L1583" s="45">
        <v>416.1</v>
      </c>
      <c r="M1583" s="517">
        <f>VLOOKUP(C1583,'Раздел 2'!D1576:Q2049,14,0)</f>
        <v>210576.12</v>
      </c>
      <c r="N1583" s="45">
        <f t="shared" si="192"/>
        <v>210576.12</v>
      </c>
      <c r="O1583" s="45">
        <v>0</v>
      </c>
      <c r="P1583" s="45">
        <v>0</v>
      </c>
      <c r="Q1583" s="45">
        <v>0</v>
      </c>
      <c r="R1583" s="57">
        <v>45292</v>
      </c>
      <c r="S1583" s="57">
        <v>45657</v>
      </c>
      <c r="U1583" s="143"/>
    </row>
    <row r="1584" spans="1:21" ht="20.3" x14ac:dyDescent="0.35">
      <c r="A1584" s="43">
        <f t="shared" si="193"/>
        <v>274</v>
      </c>
      <c r="B1584" s="47" t="s">
        <v>856</v>
      </c>
      <c r="C1584" s="43">
        <v>34017</v>
      </c>
      <c r="D1584" s="43" t="s">
        <v>1899</v>
      </c>
      <c r="E1584" s="43">
        <v>1960</v>
      </c>
      <c r="F1584" s="43" t="s">
        <v>2131</v>
      </c>
      <c r="G1584" s="56" t="s">
        <v>2103</v>
      </c>
      <c r="H1584" s="43">
        <v>2</v>
      </c>
      <c r="I1584" s="43">
        <v>1</v>
      </c>
      <c r="J1584" s="43" t="s">
        <v>2131</v>
      </c>
      <c r="K1584" s="45">
        <v>450.2</v>
      </c>
      <c r="L1584" s="45">
        <v>414.5</v>
      </c>
      <c r="M1584" s="517">
        <f>VLOOKUP(C1584,'Раздел 2'!D1577:Q2059,14,0)</f>
        <v>1047024.1</v>
      </c>
      <c r="N1584" s="45">
        <f t="shared" si="192"/>
        <v>1047024.1</v>
      </c>
      <c r="O1584" s="45">
        <v>0</v>
      </c>
      <c r="P1584" s="45">
        <v>0</v>
      </c>
      <c r="Q1584" s="45">
        <v>0</v>
      </c>
      <c r="R1584" s="57">
        <v>45292</v>
      </c>
      <c r="S1584" s="57">
        <v>45657</v>
      </c>
      <c r="U1584" s="143"/>
    </row>
    <row r="1585" spans="1:21" ht="20.3" x14ac:dyDescent="0.35">
      <c r="A1585" s="43">
        <f t="shared" si="193"/>
        <v>275</v>
      </c>
      <c r="B1585" s="47" t="s">
        <v>857</v>
      </c>
      <c r="C1585" s="43">
        <v>34018</v>
      </c>
      <c r="D1585" s="43" t="s">
        <v>1899</v>
      </c>
      <c r="E1585" s="43">
        <v>1960</v>
      </c>
      <c r="F1585" s="43" t="s">
        <v>2131</v>
      </c>
      <c r="G1585" s="56" t="s">
        <v>2103</v>
      </c>
      <c r="H1585" s="43">
        <v>2</v>
      </c>
      <c r="I1585" s="43">
        <v>1</v>
      </c>
      <c r="J1585" s="43" t="s">
        <v>2131</v>
      </c>
      <c r="K1585" s="45">
        <v>448.1</v>
      </c>
      <c r="L1585" s="45">
        <v>413.8</v>
      </c>
      <c r="M1585" s="517">
        <f>VLOOKUP(C1585,'Раздел 2'!D1578:Q2060,14,0)</f>
        <v>1160884.82</v>
      </c>
      <c r="N1585" s="45">
        <f t="shared" si="192"/>
        <v>1160884.82</v>
      </c>
      <c r="O1585" s="45">
        <v>0</v>
      </c>
      <c r="P1585" s="45">
        <v>0</v>
      </c>
      <c r="Q1585" s="45">
        <v>0</v>
      </c>
      <c r="R1585" s="57">
        <v>45292</v>
      </c>
      <c r="S1585" s="57">
        <v>45657</v>
      </c>
      <c r="U1585" s="143"/>
    </row>
    <row r="1586" spans="1:21" ht="20.3" x14ac:dyDescent="0.35">
      <c r="A1586" s="43">
        <f t="shared" si="193"/>
        <v>276</v>
      </c>
      <c r="B1586" s="47" t="s">
        <v>858</v>
      </c>
      <c r="C1586" s="43">
        <v>34019</v>
      </c>
      <c r="D1586" s="43" t="s">
        <v>1899</v>
      </c>
      <c r="E1586" s="43">
        <v>1960</v>
      </c>
      <c r="F1586" s="43" t="s">
        <v>2131</v>
      </c>
      <c r="G1586" s="56" t="s">
        <v>2103</v>
      </c>
      <c r="H1586" s="43">
        <v>2</v>
      </c>
      <c r="I1586" s="43">
        <v>1</v>
      </c>
      <c r="J1586" s="43" t="s">
        <v>2131</v>
      </c>
      <c r="K1586" s="45">
        <v>447.3</v>
      </c>
      <c r="L1586" s="45">
        <v>409.7</v>
      </c>
      <c r="M1586" s="517">
        <f>VLOOKUP(C1586,'Раздел 2'!D1579:Q2063,14,0)</f>
        <v>984203.23</v>
      </c>
      <c r="N1586" s="45">
        <f t="shared" si="192"/>
        <v>984203.23</v>
      </c>
      <c r="O1586" s="45">
        <v>0</v>
      </c>
      <c r="P1586" s="45">
        <v>0</v>
      </c>
      <c r="Q1586" s="45">
        <v>0</v>
      </c>
      <c r="R1586" s="57">
        <v>45292</v>
      </c>
      <c r="S1586" s="57">
        <v>45657</v>
      </c>
      <c r="U1586" s="143"/>
    </row>
    <row r="1587" spans="1:21" ht="20.3" x14ac:dyDescent="0.35">
      <c r="A1587" s="43">
        <f t="shared" si="193"/>
        <v>277</v>
      </c>
      <c r="B1587" s="47" t="s">
        <v>859</v>
      </c>
      <c r="C1587" s="43">
        <v>34020</v>
      </c>
      <c r="D1587" s="43" t="s">
        <v>1899</v>
      </c>
      <c r="E1587" s="43">
        <v>1960</v>
      </c>
      <c r="F1587" s="43" t="s">
        <v>2131</v>
      </c>
      <c r="G1587" s="56" t="s">
        <v>2103</v>
      </c>
      <c r="H1587" s="43">
        <v>2</v>
      </c>
      <c r="I1587" s="43">
        <v>1</v>
      </c>
      <c r="J1587" s="43" t="s">
        <v>2131</v>
      </c>
      <c r="K1587" s="45">
        <v>455.1</v>
      </c>
      <c r="L1587" s="45">
        <v>417.7</v>
      </c>
      <c r="M1587" s="517">
        <f>VLOOKUP(C1587,'Раздел 2'!D1580:Q2067,14,0)</f>
        <v>947670.15999999992</v>
      </c>
      <c r="N1587" s="45">
        <f t="shared" si="192"/>
        <v>947670.15999999992</v>
      </c>
      <c r="O1587" s="45">
        <v>0</v>
      </c>
      <c r="P1587" s="45">
        <v>0</v>
      </c>
      <c r="Q1587" s="45">
        <v>0</v>
      </c>
      <c r="R1587" s="57">
        <v>45292</v>
      </c>
      <c r="S1587" s="57">
        <v>45657</v>
      </c>
      <c r="U1587" s="143"/>
    </row>
    <row r="1588" spans="1:21" ht="20.3" x14ac:dyDescent="0.35">
      <c r="A1588" s="43">
        <f t="shared" si="193"/>
        <v>278</v>
      </c>
      <c r="B1588" s="47" t="s">
        <v>860</v>
      </c>
      <c r="C1588" s="43">
        <v>34021</v>
      </c>
      <c r="D1588" s="43" t="s">
        <v>1899</v>
      </c>
      <c r="E1588" s="43">
        <v>1960</v>
      </c>
      <c r="F1588" s="43" t="s">
        <v>2131</v>
      </c>
      <c r="G1588" s="56" t="s">
        <v>2103</v>
      </c>
      <c r="H1588" s="43">
        <v>2</v>
      </c>
      <c r="I1588" s="43">
        <v>1</v>
      </c>
      <c r="J1588" s="43" t="s">
        <v>2131</v>
      </c>
      <c r="K1588" s="45">
        <v>451.5</v>
      </c>
      <c r="L1588" s="45">
        <v>413.1</v>
      </c>
      <c r="M1588" s="517">
        <f>VLOOKUP(C1588,'Раздел 2'!D1581:Q2070,14,0)</f>
        <v>804999.0199999999</v>
      </c>
      <c r="N1588" s="45">
        <f t="shared" si="192"/>
        <v>804999.0199999999</v>
      </c>
      <c r="O1588" s="45">
        <v>0</v>
      </c>
      <c r="P1588" s="45">
        <v>0</v>
      </c>
      <c r="Q1588" s="45">
        <v>0</v>
      </c>
      <c r="R1588" s="57">
        <v>45292</v>
      </c>
      <c r="S1588" s="57">
        <v>45657</v>
      </c>
      <c r="U1588" s="143"/>
    </row>
    <row r="1589" spans="1:21" ht="20.3" x14ac:dyDescent="0.35">
      <c r="A1589" s="43">
        <f t="shared" si="193"/>
        <v>279</v>
      </c>
      <c r="B1589" s="47" t="s">
        <v>861</v>
      </c>
      <c r="C1589" s="43">
        <v>34022</v>
      </c>
      <c r="D1589" s="43" t="s">
        <v>1899</v>
      </c>
      <c r="E1589" s="43">
        <v>1960</v>
      </c>
      <c r="F1589" s="43" t="s">
        <v>2131</v>
      </c>
      <c r="G1589" s="56" t="s">
        <v>2103</v>
      </c>
      <c r="H1589" s="43">
        <v>2</v>
      </c>
      <c r="I1589" s="43">
        <v>1</v>
      </c>
      <c r="J1589" s="43" t="s">
        <v>2131</v>
      </c>
      <c r="K1589" s="45">
        <v>455.6</v>
      </c>
      <c r="L1589" s="45">
        <v>417.4</v>
      </c>
      <c r="M1589" s="517">
        <f>VLOOKUP(C1589,'Раздел 2'!D1582:Q2071,14,0)</f>
        <v>546023.33000000007</v>
      </c>
      <c r="N1589" s="45">
        <f t="shared" si="192"/>
        <v>546023.33000000007</v>
      </c>
      <c r="O1589" s="45">
        <v>0</v>
      </c>
      <c r="P1589" s="45">
        <v>0</v>
      </c>
      <c r="Q1589" s="45">
        <v>0</v>
      </c>
      <c r="R1589" s="57">
        <v>45292</v>
      </c>
      <c r="S1589" s="57">
        <v>45657</v>
      </c>
      <c r="U1589" s="143"/>
    </row>
    <row r="1590" spans="1:21" ht="20.3" x14ac:dyDescent="0.35">
      <c r="A1590" s="43">
        <f t="shared" si="193"/>
        <v>280</v>
      </c>
      <c r="B1590" s="47" t="s">
        <v>862</v>
      </c>
      <c r="C1590" s="43">
        <v>34023</v>
      </c>
      <c r="D1590" s="43" t="s">
        <v>1899</v>
      </c>
      <c r="E1590" s="43">
        <v>1960</v>
      </c>
      <c r="F1590" s="43" t="s">
        <v>2131</v>
      </c>
      <c r="G1590" s="56" t="s">
        <v>2103</v>
      </c>
      <c r="H1590" s="43">
        <v>2</v>
      </c>
      <c r="I1590" s="43">
        <v>1</v>
      </c>
      <c r="J1590" s="43" t="s">
        <v>2131</v>
      </c>
      <c r="K1590" s="45">
        <v>322.10000000000002</v>
      </c>
      <c r="L1590" s="45">
        <v>293.5</v>
      </c>
      <c r="M1590" s="517">
        <f>VLOOKUP(C1590,'Раздел 2'!D1583:Q2071,14,0)</f>
        <v>595079.8600000001</v>
      </c>
      <c r="N1590" s="45">
        <f t="shared" si="192"/>
        <v>595079.8600000001</v>
      </c>
      <c r="O1590" s="45">
        <v>0</v>
      </c>
      <c r="P1590" s="45">
        <v>0</v>
      </c>
      <c r="Q1590" s="45">
        <v>0</v>
      </c>
      <c r="R1590" s="57">
        <v>45292</v>
      </c>
      <c r="S1590" s="57">
        <v>45657</v>
      </c>
      <c r="U1590" s="143"/>
    </row>
    <row r="1591" spans="1:21" ht="20.3" x14ac:dyDescent="0.35">
      <c r="A1591" s="43">
        <f t="shared" si="193"/>
        <v>281</v>
      </c>
      <c r="B1591" s="47" t="s">
        <v>863</v>
      </c>
      <c r="C1591" s="43">
        <v>33944</v>
      </c>
      <c r="D1591" s="43" t="s">
        <v>1899</v>
      </c>
      <c r="E1591" s="43">
        <v>1959</v>
      </c>
      <c r="F1591" s="43" t="s">
        <v>2131</v>
      </c>
      <c r="G1591" s="56" t="s">
        <v>2098</v>
      </c>
      <c r="H1591" s="43">
        <v>4</v>
      </c>
      <c r="I1591" s="43">
        <v>2</v>
      </c>
      <c r="J1591" s="43" t="s">
        <v>2131</v>
      </c>
      <c r="K1591" s="45">
        <v>1647</v>
      </c>
      <c r="L1591" s="45">
        <v>1548.6</v>
      </c>
      <c r="M1591" s="517">
        <f>VLOOKUP(C1591,'Раздел 2'!D1584:Q2072,14,0)</f>
        <v>3366502.14</v>
      </c>
      <c r="N1591" s="45">
        <f t="shared" si="192"/>
        <v>3366502.14</v>
      </c>
      <c r="O1591" s="45">
        <v>0</v>
      </c>
      <c r="P1591" s="45">
        <v>0</v>
      </c>
      <c r="Q1591" s="45">
        <v>0</v>
      </c>
      <c r="R1591" s="57">
        <v>45292</v>
      </c>
      <c r="S1591" s="57">
        <v>45657</v>
      </c>
      <c r="U1591" s="143"/>
    </row>
    <row r="1592" spans="1:21" ht="20.3" x14ac:dyDescent="0.35">
      <c r="A1592" s="43">
        <f t="shared" si="193"/>
        <v>282</v>
      </c>
      <c r="B1592" s="47" t="s">
        <v>865</v>
      </c>
      <c r="C1592" s="43">
        <v>33946</v>
      </c>
      <c r="D1592" s="43" t="s">
        <v>1899</v>
      </c>
      <c r="E1592" s="43">
        <v>1961</v>
      </c>
      <c r="F1592" s="43" t="s">
        <v>2131</v>
      </c>
      <c r="G1592" s="56" t="s">
        <v>2098</v>
      </c>
      <c r="H1592" s="43">
        <v>5</v>
      </c>
      <c r="I1592" s="43">
        <v>3</v>
      </c>
      <c r="J1592" s="43" t="s">
        <v>2131</v>
      </c>
      <c r="K1592" s="45">
        <v>3189.8</v>
      </c>
      <c r="L1592" s="45">
        <v>2925.5</v>
      </c>
      <c r="M1592" s="517">
        <f>VLOOKUP(C1592,'Раздел 2'!D1585:Q2072,14,0)</f>
        <v>2102701.7000000002</v>
      </c>
      <c r="N1592" s="45">
        <f t="shared" si="192"/>
        <v>2102701.7000000002</v>
      </c>
      <c r="O1592" s="45">
        <v>0</v>
      </c>
      <c r="P1592" s="45">
        <v>0</v>
      </c>
      <c r="Q1592" s="45">
        <v>0</v>
      </c>
      <c r="R1592" s="57">
        <v>45292</v>
      </c>
      <c r="S1592" s="57">
        <v>45657</v>
      </c>
      <c r="U1592" s="143"/>
    </row>
    <row r="1593" spans="1:21" ht="20.3" x14ac:dyDescent="0.35">
      <c r="A1593" s="43">
        <f t="shared" si="193"/>
        <v>283</v>
      </c>
      <c r="B1593" s="47" t="s">
        <v>866</v>
      </c>
      <c r="C1593" s="43">
        <v>33952</v>
      </c>
      <c r="D1593" s="43" t="s">
        <v>1899</v>
      </c>
      <c r="E1593" s="43">
        <v>1966</v>
      </c>
      <c r="F1593" s="43" t="s">
        <v>2131</v>
      </c>
      <c r="G1593" s="56" t="s">
        <v>2098</v>
      </c>
      <c r="H1593" s="43">
        <v>5</v>
      </c>
      <c r="I1593" s="43">
        <v>3</v>
      </c>
      <c r="J1593" s="43" t="s">
        <v>2131</v>
      </c>
      <c r="K1593" s="45">
        <v>3259.1</v>
      </c>
      <c r="L1593" s="45">
        <v>3062.6</v>
      </c>
      <c r="M1593" s="517">
        <f>VLOOKUP(C1593,'Раздел 2'!D1586:Q2073,14,0)</f>
        <v>541315.00000000012</v>
      </c>
      <c r="N1593" s="45">
        <f t="shared" si="192"/>
        <v>541315.00000000012</v>
      </c>
      <c r="O1593" s="45">
        <v>0</v>
      </c>
      <c r="P1593" s="45">
        <v>0</v>
      </c>
      <c r="Q1593" s="45">
        <v>0</v>
      </c>
      <c r="R1593" s="57">
        <v>45292</v>
      </c>
      <c r="S1593" s="57">
        <v>45657</v>
      </c>
      <c r="U1593" s="143"/>
    </row>
    <row r="1594" spans="1:21" ht="20.3" x14ac:dyDescent="0.35">
      <c r="A1594" s="43">
        <f t="shared" si="193"/>
        <v>284</v>
      </c>
      <c r="B1594" s="47" t="s">
        <v>867</v>
      </c>
      <c r="C1594" s="43">
        <v>33953</v>
      </c>
      <c r="D1594" s="43" t="s">
        <v>1899</v>
      </c>
      <c r="E1594" s="43">
        <v>1966</v>
      </c>
      <c r="F1594" s="43" t="s">
        <v>2131</v>
      </c>
      <c r="G1594" s="56" t="s">
        <v>2098</v>
      </c>
      <c r="H1594" s="43">
        <v>5</v>
      </c>
      <c r="I1594" s="43">
        <v>3</v>
      </c>
      <c r="J1594" s="43" t="s">
        <v>2131</v>
      </c>
      <c r="K1594" s="45">
        <v>3034.1</v>
      </c>
      <c r="L1594" s="45">
        <v>2832.6</v>
      </c>
      <c r="M1594" s="517">
        <f>VLOOKUP(C1594,'Раздел 2'!D1587:Q2074,14,0)</f>
        <v>6115390.1000000006</v>
      </c>
      <c r="N1594" s="45">
        <f t="shared" si="192"/>
        <v>6115390.1000000006</v>
      </c>
      <c r="O1594" s="45">
        <v>0</v>
      </c>
      <c r="P1594" s="45">
        <v>0</v>
      </c>
      <c r="Q1594" s="45">
        <v>0</v>
      </c>
      <c r="R1594" s="57">
        <v>45292</v>
      </c>
      <c r="S1594" s="57">
        <v>45657</v>
      </c>
      <c r="U1594" s="143"/>
    </row>
    <row r="1595" spans="1:21" ht="20.3" x14ac:dyDescent="0.35">
      <c r="A1595" s="43">
        <f t="shared" si="193"/>
        <v>285</v>
      </c>
      <c r="B1595" s="47" t="s">
        <v>868</v>
      </c>
      <c r="C1595" s="43">
        <v>33966</v>
      </c>
      <c r="D1595" s="43" t="s">
        <v>1899</v>
      </c>
      <c r="E1595" s="43">
        <v>1959</v>
      </c>
      <c r="F1595" s="43" t="s">
        <v>2131</v>
      </c>
      <c r="G1595" s="56" t="s">
        <v>2103</v>
      </c>
      <c r="H1595" s="43">
        <v>2</v>
      </c>
      <c r="I1595" s="43">
        <v>1</v>
      </c>
      <c r="J1595" s="43" t="s">
        <v>2131</v>
      </c>
      <c r="K1595" s="45">
        <v>443.3</v>
      </c>
      <c r="L1595" s="45">
        <v>401.9</v>
      </c>
      <c r="M1595" s="517">
        <f>VLOOKUP(C1595,'Раздел 2'!D1588:Q2076,14,0)</f>
        <v>972244.15</v>
      </c>
      <c r="N1595" s="45">
        <f t="shared" si="192"/>
        <v>972244.15</v>
      </c>
      <c r="O1595" s="45">
        <v>0</v>
      </c>
      <c r="P1595" s="45">
        <v>0</v>
      </c>
      <c r="Q1595" s="45">
        <v>0</v>
      </c>
      <c r="R1595" s="57">
        <v>45292</v>
      </c>
      <c r="S1595" s="57">
        <v>45657</v>
      </c>
      <c r="U1595" s="143"/>
    </row>
    <row r="1596" spans="1:21" ht="20.3" x14ac:dyDescent="0.35">
      <c r="A1596" s="43">
        <f t="shared" si="193"/>
        <v>286</v>
      </c>
      <c r="B1596" s="47" t="s">
        <v>869</v>
      </c>
      <c r="C1596" s="43">
        <v>33968</v>
      </c>
      <c r="D1596" s="43" t="s">
        <v>1899</v>
      </c>
      <c r="E1596" s="43">
        <v>1959</v>
      </c>
      <c r="F1596" s="43" t="s">
        <v>2131</v>
      </c>
      <c r="G1596" s="56" t="s">
        <v>2103</v>
      </c>
      <c r="H1596" s="43">
        <v>2</v>
      </c>
      <c r="I1596" s="43">
        <v>1</v>
      </c>
      <c r="J1596" s="43" t="s">
        <v>2131</v>
      </c>
      <c r="K1596" s="45">
        <v>427.3</v>
      </c>
      <c r="L1596" s="45">
        <v>388.9</v>
      </c>
      <c r="M1596" s="517">
        <f>VLOOKUP(C1596,'Раздел 2'!D1589:Q2077,14,0)</f>
        <v>884299.46999999986</v>
      </c>
      <c r="N1596" s="45">
        <f t="shared" si="192"/>
        <v>884299.46999999986</v>
      </c>
      <c r="O1596" s="45">
        <v>0</v>
      </c>
      <c r="P1596" s="45">
        <v>0</v>
      </c>
      <c r="Q1596" s="45">
        <v>0</v>
      </c>
      <c r="R1596" s="57">
        <v>45292</v>
      </c>
      <c r="S1596" s="57">
        <v>45657</v>
      </c>
      <c r="U1596" s="143"/>
    </row>
    <row r="1597" spans="1:21" ht="20.3" x14ac:dyDescent="0.35">
      <c r="A1597" s="43">
        <f t="shared" si="193"/>
        <v>287</v>
      </c>
      <c r="B1597" s="47" t="s">
        <v>870</v>
      </c>
      <c r="C1597" s="43">
        <v>33971</v>
      </c>
      <c r="D1597" s="43" t="s">
        <v>1899</v>
      </c>
      <c r="E1597" s="43">
        <v>1959</v>
      </c>
      <c r="F1597" s="43" t="s">
        <v>2131</v>
      </c>
      <c r="G1597" s="56" t="s">
        <v>2103</v>
      </c>
      <c r="H1597" s="43">
        <v>2</v>
      </c>
      <c r="I1597" s="43">
        <v>1</v>
      </c>
      <c r="J1597" s="43" t="s">
        <v>2131</v>
      </c>
      <c r="K1597" s="45">
        <v>414</v>
      </c>
      <c r="L1597" s="45">
        <v>375</v>
      </c>
      <c r="M1597" s="517">
        <f>VLOOKUP(C1597,'Раздел 2'!D1590:Q2078,14,0)</f>
        <v>936609.10999999987</v>
      </c>
      <c r="N1597" s="45">
        <f t="shared" si="192"/>
        <v>936609.10999999987</v>
      </c>
      <c r="O1597" s="45">
        <v>0</v>
      </c>
      <c r="P1597" s="45">
        <v>0</v>
      </c>
      <c r="Q1597" s="45">
        <v>0</v>
      </c>
      <c r="R1597" s="57">
        <v>45292</v>
      </c>
      <c r="S1597" s="57">
        <v>45657</v>
      </c>
      <c r="U1597" s="143"/>
    </row>
    <row r="1598" spans="1:21" ht="20.3" x14ac:dyDescent="0.35">
      <c r="A1598" s="43">
        <f t="shared" si="193"/>
        <v>288</v>
      </c>
      <c r="B1598" s="47" t="s">
        <v>871</v>
      </c>
      <c r="C1598" s="43">
        <v>33976</v>
      </c>
      <c r="D1598" s="43" t="s">
        <v>1899</v>
      </c>
      <c r="E1598" s="43">
        <v>1959</v>
      </c>
      <c r="F1598" s="43" t="s">
        <v>2131</v>
      </c>
      <c r="G1598" s="56" t="s">
        <v>2103</v>
      </c>
      <c r="H1598" s="43">
        <v>2</v>
      </c>
      <c r="I1598" s="43">
        <v>1</v>
      </c>
      <c r="J1598" s="43" t="s">
        <v>2131</v>
      </c>
      <c r="K1598" s="45">
        <v>556.70000000000005</v>
      </c>
      <c r="L1598" s="45">
        <v>514.79999999999995</v>
      </c>
      <c r="M1598" s="517">
        <f>VLOOKUP(C1598,'Раздел 2'!D1591:Q2079,14,0)</f>
        <v>1041132.7600000001</v>
      </c>
      <c r="N1598" s="45">
        <f t="shared" si="192"/>
        <v>1041132.7600000001</v>
      </c>
      <c r="O1598" s="45">
        <v>0</v>
      </c>
      <c r="P1598" s="45">
        <v>0</v>
      </c>
      <c r="Q1598" s="45">
        <v>0</v>
      </c>
      <c r="R1598" s="57">
        <v>45292</v>
      </c>
      <c r="S1598" s="57">
        <v>45657</v>
      </c>
      <c r="U1598" s="143"/>
    </row>
    <row r="1599" spans="1:21" ht="20.3" x14ac:dyDescent="0.35">
      <c r="A1599" s="43">
        <f t="shared" si="193"/>
        <v>289</v>
      </c>
      <c r="B1599" s="47" t="s">
        <v>3759</v>
      </c>
      <c r="C1599" s="43">
        <v>34065</v>
      </c>
      <c r="D1599" s="43" t="s">
        <v>1899</v>
      </c>
      <c r="E1599" s="43">
        <v>1970</v>
      </c>
      <c r="F1599" s="43" t="s">
        <v>2131</v>
      </c>
      <c r="G1599" s="56" t="s">
        <v>2097</v>
      </c>
      <c r="H1599" s="43">
        <v>5</v>
      </c>
      <c r="I1599" s="43">
        <v>8</v>
      </c>
      <c r="J1599" s="43" t="s">
        <v>2131</v>
      </c>
      <c r="K1599" s="45">
        <v>10651.68</v>
      </c>
      <c r="L1599" s="45">
        <v>8048.7</v>
      </c>
      <c r="M1599" s="517">
        <f>VLOOKUP(C1599,'Раздел 2'!D1592:Q2080,14,0)</f>
        <v>5869490.3199999994</v>
      </c>
      <c r="N1599" s="45">
        <f t="shared" si="192"/>
        <v>5869490.3199999994</v>
      </c>
      <c r="O1599" s="45">
        <v>0</v>
      </c>
      <c r="P1599" s="45">
        <v>0</v>
      </c>
      <c r="Q1599" s="45">
        <v>0</v>
      </c>
      <c r="R1599" s="57">
        <v>45292</v>
      </c>
      <c r="S1599" s="57">
        <v>45657</v>
      </c>
      <c r="U1599" s="143"/>
    </row>
    <row r="1600" spans="1:21" ht="20.3" x14ac:dyDescent="0.35">
      <c r="A1600" s="43">
        <f t="shared" si="193"/>
        <v>290</v>
      </c>
      <c r="B1600" s="47" t="s">
        <v>872</v>
      </c>
      <c r="C1600" s="43">
        <v>34081</v>
      </c>
      <c r="D1600" s="43" t="s">
        <v>1899</v>
      </c>
      <c r="E1600" s="43">
        <v>1973</v>
      </c>
      <c r="F1600" s="43" t="s">
        <v>2131</v>
      </c>
      <c r="G1600" s="56" t="s">
        <v>2097</v>
      </c>
      <c r="H1600" s="43">
        <v>5</v>
      </c>
      <c r="I1600" s="43">
        <v>6</v>
      </c>
      <c r="J1600" s="43" t="s">
        <v>2131</v>
      </c>
      <c r="K1600" s="45">
        <v>9225.4599999999991</v>
      </c>
      <c r="L1600" s="45">
        <v>5807.8</v>
      </c>
      <c r="M1600" s="517">
        <f>VLOOKUP(C1600,'Раздел 2'!D1593:Q2080,14,0)</f>
        <v>360014.88</v>
      </c>
      <c r="N1600" s="45">
        <f t="shared" si="192"/>
        <v>360014.88</v>
      </c>
      <c r="O1600" s="45">
        <v>0</v>
      </c>
      <c r="P1600" s="45">
        <v>0</v>
      </c>
      <c r="Q1600" s="45">
        <v>0</v>
      </c>
      <c r="R1600" s="57">
        <v>45292</v>
      </c>
      <c r="S1600" s="57">
        <v>45657</v>
      </c>
      <c r="U1600" s="143"/>
    </row>
    <row r="1601" spans="1:21" ht="20.3" x14ac:dyDescent="0.35">
      <c r="A1601" s="43">
        <f t="shared" si="193"/>
        <v>291</v>
      </c>
      <c r="B1601" s="47" t="s">
        <v>873</v>
      </c>
      <c r="C1601" s="43">
        <v>34168</v>
      </c>
      <c r="D1601" s="43" t="s">
        <v>1899</v>
      </c>
      <c r="E1601" s="43">
        <v>1957</v>
      </c>
      <c r="F1601" s="43" t="s">
        <v>2131</v>
      </c>
      <c r="G1601" s="56" t="s">
        <v>2098</v>
      </c>
      <c r="H1601" s="43">
        <v>2</v>
      </c>
      <c r="I1601" s="43">
        <v>1</v>
      </c>
      <c r="J1601" s="43" t="s">
        <v>2131</v>
      </c>
      <c r="K1601" s="45">
        <v>498.7</v>
      </c>
      <c r="L1601" s="45">
        <v>498.7</v>
      </c>
      <c r="M1601" s="517">
        <f>VLOOKUP(C1601,'Раздел 2'!D1594:Q2080,14,0)</f>
        <v>1141537.7100000002</v>
      </c>
      <c r="N1601" s="45">
        <f t="shared" si="192"/>
        <v>1141537.7100000002</v>
      </c>
      <c r="O1601" s="45">
        <v>0</v>
      </c>
      <c r="P1601" s="45">
        <v>0</v>
      </c>
      <c r="Q1601" s="45">
        <v>0</v>
      </c>
      <c r="R1601" s="57">
        <v>45292</v>
      </c>
      <c r="S1601" s="57">
        <v>45657</v>
      </c>
      <c r="U1601" s="143"/>
    </row>
    <row r="1602" spans="1:21" ht="20.3" x14ac:dyDescent="0.35">
      <c r="A1602" s="43">
        <f t="shared" si="193"/>
        <v>292</v>
      </c>
      <c r="B1602" s="47" t="s">
        <v>874</v>
      </c>
      <c r="C1602" s="43">
        <v>34170</v>
      </c>
      <c r="D1602" s="43" t="s">
        <v>1899</v>
      </c>
      <c r="E1602" s="43">
        <v>1957</v>
      </c>
      <c r="F1602" s="43" t="s">
        <v>2131</v>
      </c>
      <c r="G1602" s="56" t="s">
        <v>2098</v>
      </c>
      <c r="H1602" s="43">
        <v>2</v>
      </c>
      <c r="I1602" s="43">
        <v>1</v>
      </c>
      <c r="J1602" s="43" t="s">
        <v>2131</v>
      </c>
      <c r="K1602" s="45">
        <v>500.2</v>
      </c>
      <c r="L1602" s="45">
        <v>500.2</v>
      </c>
      <c r="M1602" s="517">
        <f>VLOOKUP(C1602,'Раздел 2'!D1595:Q2081,14,0)</f>
        <v>1295809.96</v>
      </c>
      <c r="N1602" s="45">
        <f t="shared" si="192"/>
        <v>1295809.96</v>
      </c>
      <c r="O1602" s="45">
        <v>0</v>
      </c>
      <c r="P1602" s="45">
        <v>0</v>
      </c>
      <c r="Q1602" s="45">
        <v>0</v>
      </c>
      <c r="R1602" s="57">
        <v>45292</v>
      </c>
      <c r="S1602" s="57">
        <v>45657</v>
      </c>
      <c r="U1602" s="143"/>
    </row>
    <row r="1603" spans="1:21" ht="20.3" x14ac:dyDescent="0.35">
      <c r="A1603" s="43">
        <f t="shared" si="193"/>
        <v>293</v>
      </c>
      <c r="B1603" s="47" t="s">
        <v>875</v>
      </c>
      <c r="C1603" s="43">
        <v>34171</v>
      </c>
      <c r="D1603" s="43" t="s">
        <v>1899</v>
      </c>
      <c r="E1603" s="43">
        <v>1957</v>
      </c>
      <c r="F1603" s="43" t="s">
        <v>2131</v>
      </c>
      <c r="G1603" s="56" t="s">
        <v>2098</v>
      </c>
      <c r="H1603" s="43">
        <v>2</v>
      </c>
      <c r="I1603" s="43">
        <v>1</v>
      </c>
      <c r="J1603" s="43" t="s">
        <v>2131</v>
      </c>
      <c r="K1603" s="45">
        <v>496</v>
      </c>
      <c r="L1603" s="45">
        <v>496</v>
      </c>
      <c r="M1603" s="517">
        <f>VLOOKUP(C1603,'Раздел 2'!D1596:Q2091,14,0)</f>
        <v>1438980.8199999998</v>
      </c>
      <c r="N1603" s="45">
        <f t="shared" si="192"/>
        <v>1438980.8199999998</v>
      </c>
      <c r="O1603" s="45">
        <v>0</v>
      </c>
      <c r="P1603" s="45">
        <v>0</v>
      </c>
      <c r="Q1603" s="45">
        <v>0</v>
      </c>
      <c r="R1603" s="57">
        <v>45292</v>
      </c>
      <c r="S1603" s="57">
        <v>45657</v>
      </c>
      <c r="U1603" s="143"/>
    </row>
    <row r="1604" spans="1:21" ht="20.3" x14ac:dyDescent="0.35">
      <c r="A1604" s="43">
        <f t="shared" si="193"/>
        <v>294</v>
      </c>
      <c r="B1604" s="47" t="s">
        <v>876</v>
      </c>
      <c r="C1604" s="43">
        <v>34174</v>
      </c>
      <c r="D1604" s="43" t="s">
        <v>1899</v>
      </c>
      <c r="E1604" s="43">
        <v>1958</v>
      </c>
      <c r="F1604" s="43" t="s">
        <v>2131</v>
      </c>
      <c r="G1604" s="56" t="s">
        <v>2103</v>
      </c>
      <c r="H1604" s="43">
        <v>2</v>
      </c>
      <c r="I1604" s="43">
        <v>1</v>
      </c>
      <c r="J1604" s="43" t="s">
        <v>2131</v>
      </c>
      <c r="K1604" s="45">
        <v>408.7</v>
      </c>
      <c r="L1604" s="45">
        <v>408.7</v>
      </c>
      <c r="M1604" s="517">
        <f>VLOOKUP(C1604,'Раздел 2'!D1597:Q2092,14,0)</f>
        <v>493474.97999999992</v>
      </c>
      <c r="N1604" s="45">
        <f t="shared" si="192"/>
        <v>493474.97999999992</v>
      </c>
      <c r="O1604" s="45">
        <v>0</v>
      </c>
      <c r="P1604" s="45">
        <v>0</v>
      </c>
      <c r="Q1604" s="45">
        <v>0</v>
      </c>
      <c r="R1604" s="57">
        <v>45292</v>
      </c>
      <c r="S1604" s="57">
        <v>45657</v>
      </c>
      <c r="U1604" s="143"/>
    </row>
    <row r="1605" spans="1:21" ht="20.3" x14ac:dyDescent="0.35">
      <c r="A1605" s="43">
        <f t="shared" si="193"/>
        <v>295</v>
      </c>
      <c r="B1605" s="47" t="s">
        <v>878</v>
      </c>
      <c r="C1605" s="43">
        <v>34190</v>
      </c>
      <c r="D1605" s="43" t="s">
        <v>1899</v>
      </c>
      <c r="E1605" s="43">
        <v>1963</v>
      </c>
      <c r="F1605" s="43" t="s">
        <v>2131</v>
      </c>
      <c r="G1605" s="56" t="s">
        <v>2098</v>
      </c>
      <c r="H1605" s="43">
        <v>4</v>
      </c>
      <c r="I1605" s="43">
        <v>2</v>
      </c>
      <c r="J1605" s="43" t="s">
        <v>2131</v>
      </c>
      <c r="K1605" s="45">
        <v>1275.5999999999999</v>
      </c>
      <c r="L1605" s="45">
        <v>1275.5999999999999</v>
      </c>
      <c r="M1605" s="517">
        <f>VLOOKUP(C1605,'Раздел 2'!D1598:Q2095,14,0)</f>
        <v>2508490.5900000003</v>
      </c>
      <c r="N1605" s="45">
        <f t="shared" si="192"/>
        <v>2508490.5900000003</v>
      </c>
      <c r="O1605" s="45">
        <v>0</v>
      </c>
      <c r="P1605" s="45">
        <v>0</v>
      </c>
      <c r="Q1605" s="45">
        <v>0</v>
      </c>
      <c r="R1605" s="57">
        <v>45292</v>
      </c>
      <c r="S1605" s="57">
        <v>45657</v>
      </c>
      <c r="U1605" s="143"/>
    </row>
    <row r="1606" spans="1:21" ht="20.3" x14ac:dyDescent="0.35">
      <c r="A1606" s="43">
        <f t="shared" si="193"/>
        <v>296</v>
      </c>
      <c r="B1606" s="47" t="s">
        <v>879</v>
      </c>
      <c r="C1606" s="43">
        <v>34233</v>
      </c>
      <c r="D1606" s="43" t="s">
        <v>1899</v>
      </c>
      <c r="E1606" s="43">
        <v>1971</v>
      </c>
      <c r="F1606" s="43" t="s">
        <v>2131</v>
      </c>
      <c r="G1606" s="56" t="s">
        <v>2097</v>
      </c>
      <c r="H1606" s="43">
        <v>5</v>
      </c>
      <c r="I1606" s="43">
        <v>4</v>
      </c>
      <c r="J1606" s="43" t="s">
        <v>2131</v>
      </c>
      <c r="K1606" s="45">
        <v>3604.2</v>
      </c>
      <c r="L1606" s="45">
        <v>3496.2</v>
      </c>
      <c r="M1606" s="517">
        <f>VLOOKUP(C1606,'Раздел 2'!D1599:Q2096,14,0)</f>
        <v>6966211.2200000007</v>
      </c>
      <c r="N1606" s="45">
        <f t="shared" si="192"/>
        <v>6966211.2200000007</v>
      </c>
      <c r="O1606" s="45">
        <v>0</v>
      </c>
      <c r="P1606" s="45">
        <v>0</v>
      </c>
      <c r="Q1606" s="45">
        <v>0</v>
      </c>
      <c r="R1606" s="57">
        <v>45292</v>
      </c>
      <c r="S1606" s="57">
        <v>45657</v>
      </c>
      <c r="U1606" s="143"/>
    </row>
    <row r="1607" spans="1:21" ht="20.3" x14ac:dyDescent="0.35">
      <c r="A1607" s="43">
        <f t="shared" si="193"/>
        <v>297</v>
      </c>
      <c r="B1607" s="47" t="s">
        <v>880</v>
      </c>
      <c r="C1607" s="43">
        <v>34234</v>
      </c>
      <c r="D1607" s="43" t="s">
        <v>1899</v>
      </c>
      <c r="E1607" s="43">
        <v>1974</v>
      </c>
      <c r="F1607" s="43" t="s">
        <v>2131</v>
      </c>
      <c r="G1607" s="56" t="s">
        <v>2097</v>
      </c>
      <c r="H1607" s="43">
        <v>5</v>
      </c>
      <c r="I1607" s="43">
        <v>4</v>
      </c>
      <c r="J1607" s="43" t="s">
        <v>2131</v>
      </c>
      <c r="K1607" s="45">
        <v>3585.2</v>
      </c>
      <c r="L1607" s="45">
        <v>2681.6</v>
      </c>
      <c r="M1607" s="517">
        <f>VLOOKUP(C1607,'Раздел 2'!D1600:Q2096,14,0)</f>
        <v>218609.46</v>
      </c>
      <c r="N1607" s="45">
        <f t="shared" si="192"/>
        <v>218609.46</v>
      </c>
      <c r="O1607" s="45">
        <v>0</v>
      </c>
      <c r="P1607" s="45">
        <v>0</v>
      </c>
      <c r="Q1607" s="45">
        <v>0</v>
      </c>
      <c r="R1607" s="57">
        <v>45292</v>
      </c>
      <c r="S1607" s="57">
        <v>45657</v>
      </c>
      <c r="U1607" s="143"/>
    </row>
    <row r="1608" spans="1:21" ht="20.3" x14ac:dyDescent="0.35">
      <c r="A1608" s="43">
        <f t="shared" si="193"/>
        <v>298</v>
      </c>
      <c r="B1608" s="47" t="s">
        <v>881</v>
      </c>
      <c r="C1608" s="43">
        <v>34256</v>
      </c>
      <c r="D1608" s="43" t="s">
        <v>1899</v>
      </c>
      <c r="E1608" s="43">
        <v>1955</v>
      </c>
      <c r="F1608" s="43" t="s">
        <v>2131</v>
      </c>
      <c r="G1608" s="56" t="s">
        <v>2105</v>
      </c>
      <c r="H1608" s="43">
        <v>2</v>
      </c>
      <c r="I1608" s="43">
        <v>1</v>
      </c>
      <c r="J1608" s="43" t="s">
        <v>2131</v>
      </c>
      <c r="K1608" s="45">
        <v>402.6</v>
      </c>
      <c r="L1608" s="45">
        <v>402.6</v>
      </c>
      <c r="M1608" s="517">
        <f>VLOOKUP(C1608,'Раздел 2'!D1601:Q2097,14,0)</f>
        <v>345375.71</v>
      </c>
      <c r="N1608" s="45">
        <f t="shared" si="192"/>
        <v>345375.71</v>
      </c>
      <c r="O1608" s="45">
        <v>0</v>
      </c>
      <c r="P1608" s="45">
        <v>0</v>
      </c>
      <c r="Q1608" s="45">
        <v>0</v>
      </c>
      <c r="R1608" s="57">
        <v>45292</v>
      </c>
      <c r="S1608" s="57">
        <v>45657</v>
      </c>
      <c r="U1608" s="143"/>
    </row>
    <row r="1609" spans="1:21" ht="20.3" x14ac:dyDescent="0.35">
      <c r="A1609" s="43">
        <f t="shared" si="193"/>
        <v>299</v>
      </c>
      <c r="B1609" s="47" t="s">
        <v>883</v>
      </c>
      <c r="C1609" s="43">
        <v>34251</v>
      </c>
      <c r="D1609" s="43" t="s">
        <v>1899</v>
      </c>
      <c r="E1609" s="43">
        <v>1955</v>
      </c>
      <c r="F1609" s="43" t="s">
        <v>2131</v>
      </c>
      <c r="G1609" s="56" t="s">
        <v>2105</v>
      </c>
      <c r="H1609" s="43">
        <v>2</v>
      </c>
      <c r="I1609" s="43">
        <v>1</v>
      </c>
      <c r="J1609" s="43" t="s">
        <v>2131</v>
      </c>
      <c r="K1609" s="45">
        <v>406.4</v>
      </c>
      <c r="L1609" s="45">
        <v>406.4</v>
      </c>
      <c r="M1609" s="517">
        <f>VLOOKUP(C1609,'Раздел 2'!D1602:Q2098,14,0)</f>
        <v>915813.27</v>
      </c>
      <c r="N1609" s="45">
        <f t="shared" si="192"/>
        <v>915813.27</v>
      </c>
      <c r="O1609" s="45">
        <v>0</v>
      </c>
      <c r="P1609" s="45">
        <v>0</v>
      </c>
      <c r="Q1609" s="45">
        <v>0</v>
      </c>
      <c r="R1609" s="57">
        <v>45292</v>
      </c>
      <c r="S1609" s="57">
        <v>45657</v>
      </c>
      <c r="U1609" s="143"/>
    </row>
    <row r="1610" spans="1:21" ht="20.3" x14ac:dyDescent="0.35">
      <c r="A1610" s="43">
        <f>A1609+1</f>
        <v>300</v>
      </c>
      <c r="B1610" s="47" t="s">
        <v>885</v>
      </c>
      <c r="C1610" s="43">
        <v>34253</v>
      </c>
      <c r="D1610" s="43" t="s">
        <v>1899</v>
      </c>
      <c r="E1610" s="43">
        <v>1955</v>
      </c>
      <c r="F1610" s="43" t="s">
        <v>2131</v>
      </c>
      <c r="G1610" s="56" t="s">
        <v>2105</v>
      </c>
      <c r="H1610" s="43">
        <v>2</v>
      </c>
      <c r="I1610" s="43">
        <v>1</v>
      </c>
      <c r="J1610" s="43" t="s">
        <v>2131</v>
      </c>
      <c r="K1610" s="45">
        <v>410.3</v>
      </c>
      <c r="L1610" s="45">
        <v>410.3</v>
      </c>
      <c r="M1610" s="517">
        <f>VLOOKUP(C1610,'Раздел 2'!D1603:Q2100,14,0)</f>
        <v>921519.02</v>
      </c>
      <c r="N1610" s="45">
        <f t="shared" si="192"/>
        <v>921519.02</v>
      </c>
      <c r="O1610" s="45">
        <v>0</v>
      </c>
      <c r="P1610" s="45">
        <v>0</v>
      </c>
      <c r="Q1610" s="45">
        <v>0</v>
      </c>
      <c r="R1610" s="57">
        <v>45292</v>
      </c>
      <c r="S1610" s="57">
        <v>45657</v>
      </c>
      <c r="U1610" s="143"/>
    </row>
    <row r="1611" spans="1:21" ht="20.3" x14ac:dyDescent="0.35">
      <c r="A1611" s="43">
        <f t="shared" si="193"/>
        <v>301</v>
      </c>
      <c r="B1611" s="47" t="s">
        <v>888</v>
      </c>
      <c r="C1611" s="43">
        <v>34313</v>
      </c>
      <c r="D1611" s="43" t="s">
        <v>1899</v>
      </c>
      <c r="E1611" s="43">
        <v>1957</v>
      </c>
      <c r="F1611" s="43" t="s">
        <v>2131</v>
      </c>
      <c r="G1611" s="56" t="s">
        <v>2103</v>
      </c>
      <c r="H1611" s="43">
        <v>2</v>
      </c>
      <c r="I1611" s="43">
        <v>1</v>
      </c>
      <c r="J1611" s="43" t="s">
        <v>2131</v>
      </c>
      <c r="K1611" s="45">
        <v>413.6</v>
      </c>
      <c r="L1611" s="45">
        <v>248.1</v>
      </c>
      <c r="M1611" s="517">
        <f>VLOOKUP(C1611,'Раздел 2'!D1604:Q2101,14,0)</f>
        <v>39988.080000000002</v>
      </c>
      <c r="N1611" s="45">
        <f t="shared" si="192"/>
        <v>39988.080000000002</v>
      </c>
      <c r="O1611" s="45">
        <v>0</v>
      </c>
      <c r="P1611" s="45">
        <v>0</v>
      </c>
      <c r="Q1611" s="45">
        <v>0</v>
      </c>
      <c r="R1611" s="57">
        <v>45292</v>
      </c>
      <c r="S1611" s="57">
        <v>45657</v>
      </c>
      <c r="U1611" s="143"/>
    </row>
    <row r="1612" spans="1:21" ht="20.3" x14ac:dyDescent="0.35">
      <c r="A1612" s="43">
        <f t="shared" si="193"/>
        <v>302</v>
      </c>
      <c r="B1612" s="47" t="s">
        <v>889</v>
      </c>
      <c r="C1612" s="43">
        <v>34315</v>
      </c>
      <c r="D1612" s="43" t="s">
        <v>1899</v>
      </c>
      <c r="E1612" s="43">
        <v>1950</v>
      </c>
      <c r="F1612" s="43" t="s">
        <v>2131</v>
      </c>
      <c r="G1612" s="56" t="s">
        <v>2103</v>
      </c>
      <c r="H1612" s="43">
        <v>2</v>
      </c>
      <c r="I1612" s="43">
        <v>1</v>
      </c>
      <c r="J1612" s="43" t="s">
        <v>2131</v>
      </c>
      <c r="K1612" s="45">
        <v>481.5</v>
      </c>
      <c r="L1612" s="45">
        <v>319.2</v>
      </c>
      <c r="M1612" s="517">
        <f>VLOOKUP(C1612,'Раздел 2'!D1605:Q2103,14,0)</f>
        <v>46417.14</v>
      </c>
      <c r="N1612" s="45">
        <f t="shared" si="192"/>
        <v>46417.14</v>
      </c>
      <c r="O1612" s="45">
        <v>0</v>
      </c>
      <c r="P1612" s="45">
        <v>0</v>
      </c>
      <c r="Q1612" s="45">
        <v>0</v>
      </c>
      <c r="R1612" s="57">
        <v>45292</v>
      </c>
      <c r="S1612" s="57">
        <v>45657</v>
      </c>
      <c r="U1612" s="143"/>
    </row>
    <row r="1613" spans="1:21" ht="20.3" x14ac:dyDescent="0.35">
      <c r="A1613" s="43">
        <f t="shared" ref="A1613:A1672" si="194">A1612+1</f>
        <v>303</v>
      </c>
      <c r="B1613" s="47" t="s">
        <v>890</v>
      </c>
      <c r="C1613" s="43">
        <v>34319</v>
      </c>
      <c r="D1613" s="43" t="s">
        <v>1899</v>
      </c>
      <c r="E1613" s="43">
        <v>1959</v>
      </c>
      <c r="F1613" s="43" t="s">
        <v>2131</v>
      </c>
      <c r="G1613" s="56" t="s">
        <v>2103</v>
      </c>
      <c r="H1613" s="43">
        <v>2</v>
      </c>
      <c r="I1613" s="43">
        <v>1</v>
      </c>
      <c r="J1613" s="43" t="s">
        <v>2131</v>
      </c>
      <c r="K1613" s="45">
        <v>466.3</v>
      </c>
      <c r="L1613" s="45">
        <v>307.7</v>
      </c>
      <c r="M1613" s="517">
        <f>VLOOKUP(C1613,'Раздел 2'!D1606:Q2104,14,0)</f>
        <v>45272.7</v>
      </c>
      <c r="N1613" s="45">
        <f t="shared" si="192"/>
        <v>45272.7</v>
      </c>
      <c r="O1613" s="45">
        <v>0</v>
      </c>
      <c r="P1613" s="45">
        <v>0</v>
      </c>
      <c r="Q1613" s="45">
        <v>0</v>
      </c>
      <c r="R1613" s="57">
        <v>45292</v>
      </c>
      <c r="S1613" s="57">
        <v>45657</v>
      </c>
      <c r="U1613" s="143"/>
    </row>
    <row r="1614" spans="1:21" ht="20.3" x14ac:dyDescent="0.35">
      <c r="A1614" s="43">
        <f t="shared" si="194"/>
        <v>304</v>
      </c>
      <c r="B1614" s="47" t="s">
        <v>1679</v>
      </c>
      <c r="C1614" s="43">
        <v>34322</v>
      </c>
      <c r="D1614" s="43" t="s">
        <v>1899</v>
      </c>
      <c r="E1614" s="43">
        <v>1961</v>
      </c>
      <c r="F1614" s="43" t="s">
        <v>2131</v>
      </c>
      <c r="G1614" s="56" t="s">
        <v>2098</v>
      </c>
      <c r="H1614" s="43">
        <v>3</v>
      </c>
      <c r="I1614" s="43">
        <v>2</v>
      </c>
      <c r="J1614" s="43" t="s">
        <v>2131</v>
      </c>
      <c r="K1614" s="45">
        <v>863.4</v>
      </c>
      <c r="L1614" s="45">
        <v>751.9</v>
      </c>
      <c r="M1614" s="517">
        <f>VLOOKUP(C1614,'Раздел 2'!D1607:Q2105,14,0)</f>
        <v>57695.27</v>
      </c>
      <c r="N1614" s="45">
        <f>M1614</f>
        <v>57695.27</v>
      </c>
      <c r="O1614" s="45">
        <v>0</v>
      </c>
      <c r="P1614" s="45">
        <v>0</v>
      </c>
      <c r="Q1614" s="45">
        <v>0</v>
      </c>
      <c r="R1614" s="57">
        <v>45292</v>
      </c>
      <c r="S1614" s="57">
        <v>45657</v>
      </c>
      <c r="U1614" s="143"/>
    </row>
    <row r="1615" spans="1:21" ht="20.3" x14ac:dyDescent="0.35">
      <c r="A1615" s="43">
        <f>A1614+1</f>
        <v>305</v>
      </c>
      <c r="B1615" s="47" t="s">
        <v>894</v>
      </c>
      <c r="C1615" s="43">
        <v>34384</v>
      </c>
      <c r="D1615" s="43" t="s">
        <v>1899</v>
      </c>
      <c r="E1615" s="43">
        <v>1955</v>
      </c>
      <c r="F1615" s="43" t="s">
        <v>2131</v>
      </c>
      <c r="G1615" s="56" t="s">
        <v>2105</v>
      </c>
      <c r="H1615" s="43">
        <v>2</v>
      </c>
      <c r="I1615" s="43">
        <v>1</v>
      </c>
      <c r="J1615" s="43" t="s">
        <v>2131</v>
      </c>
      <c r="K1615" s="45">
        <v>408.5</v>
      </c>
      <c r="L1615" s="45">
        <v>257.8</v>
      </c>
      <c r="M1615" s="517">
        <f>VLOOKUP(C1615,'Раздел 2'!D1602:Q2108,14,0)</f>
        <v>3158599.46</v>
      </c>
      <c r="N1615" s="45">
        <f t="shared" ref="N1615:N1684" si="195">M1615</f>
        <v>3158599.46</v>
      </c>
      <c r="O1615" s="45">
        <v>0</v>
      </c>
      <c r="P1615" s="45">
        <v>0</v>
      </c>
      <c r="Q1615" s="45">
        <v>0</v>
      </c>
      <c r="R1615" s="57">
        <v>45292</v>
      </c>
      <c r="S1615" s="57">
        <v>45657</v>
      </c>
      <c r="U1615" s="143"/>
    </row>
    <row r="1616" spans="1:21" ht="20.3" x14ac:dyDescent="0.35">
      <c r="A1616" s="43">
        <f t="shared" si="194"/>
        <v>306</v>
      </c>
      <c r="B1616" s="47" t="s">
        <v>895</v>
      </c>
      <c r="C1616" s="43">
        <v>34383</v>
      </c>
      <c r="D1616" s="43" t="s">
        <v>1899</v>
      </c>
      <c r="E1616" s="43">
        <v>1955</v>
      </c>
      <c r="F1616" s="43" t="s">
        <v>2131</v>
      </c>
      <c r="G1616" s="56" t="s">
        <v>2105</v>
      </c>
      <c r="H1616" s="43">
        <v>2</v>
      </c>
      <c r="I1616" s="43">
        <v>1</v>
      </c>
      <c r="J1616" s="43" t="s">
        <v>2131</v>
      </c>
      <c r="K1616" s="45">
        <v>404.4</v>
      </c>
      <c r="L1616" s="45">
        <v>292.5</v>
      </c>
      <c r="M1616" s="517">
        <f>VLOOKUP(C1616,'Раздел 2'!D1609:Q2107,14,0)</f>
        <v>1038208.05</v>
      </c>
      <c r="N1616" s="45">
        <f t="shared" si="195"/>
        <v>1038208.05</v>
      </c>
      <c r="O1616" s="45">
        <v>0</v>
      </c>
      <c r="P1616" s="45">
        <v>0</v>
      </c>
      <c r="Q1616" s="45">
        <v>0</v>
      </c>
      <c r="R1616" s="57">
        <v>45292</v>
      </c>
      <c r="S1616" s="57">
        <v>45657</v>
      </c>
      <c r="U1616" s="143"/>
    </row>
    <row r="1617" spans="1:21" ht="20.3" x14ac:dyDescent="0.35">
      <c r="A1617" s="43">
        <f t="shared" si="194"/>
        <v>307</v>
      </c>
      <c r="B1617" s="47" t="s">
        <v>2218</v>
      </c>
      <c r="C1617" s="43">
        <v>34426</v>
      </c>
      <c r="D1617" s="43" t="s">
        <v>1899</v>
      </c>
      <c r="E1617" s="43">
        <v>1974</v>
      </c>
      <c r="F1617" s="43" t="s">
        <v>2131</v>
      </c>
      <c r="G1617" s="56" t="s">
        <v>2103</v>
      </c>
      <c r="H1617" s="43">
        <v>5</v>
      </c>
      <c r="I1617" s="43">
        <v>8</v>
      </c>
      <c r="J1617" s="43" t="s">
        <v>2131</v>
      </c>
      <c r="K1617" s="45">
        <v>10447.6</v>
      </c>
      <c r="L1617" s="45">
        <v>6290.7</v>
      </c>
      <c r="M1617" s="517">
        <f>VLOOKUP(C1617,'Раздел 2'!D1610:AB1610,14,0)</f>
        <v>6576166.54</v>
      </c>
      <c r="N1617" s="45">
        <f t="shared" si="195"/>
        <v>6576166.54</v>
      </c>
      <c r="O1617" s="45">
        <v>0</v>
      </c>
      <c r="P1617" s="45">
        <v>0</v>
      </c>
      <c r="Q1617" s="45">
        <v>0</v>
      </c>
      <c r="R1617" s="57">
        <v>45292</v>
      </c>
      <c r="S1617" s="57">
        <v>45657</v>
      </c>
      <c r="U1617" s="143"/>
    </row>
    <row r="1618" spans="1:21" ht="20.3" x14ac:dyDescent="0.35">
      <c r="A1618" s="43">
        <f t="shared" si="194"/>
        <v>308</v>
      </c>
      <c r="B1618" s="47" t="s">
        <v>897</v>
      </c>
      <c r="C1618" s="43">
        <v>34574</v>
      </c>
      <c r="D1618" s="43" t="s">
        <v>1899</v>
      </c>
      <c r="E1618" s="43">
        <v>1952</v>
      </c>
      <c r="F1618" s="43" t="s">
        <v>2131</v>
      </c>
      <c r="G1618" s="56" t="s">
        <v>2103</v>
      </c>
      <c r="H1618" s="43">
        <v>2</v>
      </c>
      <c r="I1618" s="43">
        <v>2</v>
      </c>
      <c r="J1618" s="43" t="s">
        <v>2131</v>
      </c>
      <c r="K1618" s="45">
        <v>741.9</v>
      </c>
      <c r="L1618" s="45">
        <v>536.1</v>
      </c>
      <c r="M1618" s="517">
        <f>VLOOKUP(C1618,'Раздел 2'!D1611:Q2108,14,0)</f>
        <v>100362.9</v>
      </c>
      <c r="N1618" s="45">
        <f t="shared" si="195"/>
        <v>100362.9</v>
      </c>
      <c r="O1618" s="45">
        <v>0</v>
      </c>
      <c r="P1618" s="45">
        <v>0</v>
      </c>
      <c r="Q1618" s="45">
        <v>0</v>
      </c>
      <c r="R1618" s="57">
        <v>45292</v>
      </c>
      <c r="S1618" s="57">
        <v>45657</v>
      </c>
      <c r="U1618" s="143"/>
    </row>
    <row r="1619" spans="1:21" ht="20.3" x14ac:dyDescent="0.35">
      <c r="A1619" s="43">
        <f t="shared" si="194"/>
        <v>309</v>
      </c>
      <c r="B1619" s="47" t="s">
        <v>898</v>
      </c>
      <c r="C1619" s="43">
        <v>34575</v>
      </c>
      <c r="D1619" s="43" t="s">
        <v>1899</v>
      </c>
      <c r="E1619" s="43">
        <v>1955</v>
      </c>
      <c r="F1619" s="43" t="s">
        <v>2131</v>
      </c>
      <c r="G1619" s="56" t="s">
        <v>2098</v>
      </c>
      <c r="H1619" s="43">
        <v>2</v>
      </c>
      <c r="I1619" s="43">
        <v>2</v>
      </c>
      <c r="J1619" s="43" t="s">
        <v>2131</v>
      </c>
      <c r="K1619" s="45">
        <v>440.8</v>
      </c>
      <c r="L1619" s="45">
        <v>306.2</v>
      </c>
      <c r="M1619" s="517">
        <f>VLOOKUP(C1619,'Раздел 2'!D1612:Q2109,14,0)</f>
        <v>404800.12</v>
      </c>
      <c r="N1619" s="45">
        <f t="shared" si="195"/>
        <v>404800.12</v>
      </c>
      <c r="O1619" s="45">
        <v>0</v>
      </c>
      <c r="P1619" s="45">
        <v>0</v>
      </c>
      <c r="Q1619" s="45">
        <v>0</v>
      </c>
      <c r="R1619" s="57">
        <v>45292</v>
      </c>
      <c r="S1619" s="57">
        <v>45657</v>
      </c>
      <c r="U1619" s="143"/>
    </row>
    <row r="1620" spans="1:21" ht="20.3" x14ac:dyDescent="0.35">
      <c r="A1620" s="43">
        <f t="shared" si="194"/>
        <v>310</v>
      </c>
      <c r="B1620" s="47" t="s">
        <v>899</v>
      </c>
      <c r="C1620" s="43">
        <v>34577</v>
      </c>
      <c r="D1620" s="43" t="s">
        <v>1899</v>
      </c>
      <c r="E1620" s="43">
        <v>1968</v>
      </c>
      <c r="F1620" s="43" t="s">
        <v>2131</v>
      </c>
      <c r="G1620" s="56" t="s">
        <v>2098</v>
      </c>
      <c r="H1620" s="43">
        <v>5</v>
      </c>
      <c r="I1620" s="43">
        <v>2</v>
      </c>
      <c r="J1620" s="43" t="s">
        <v>2131</v>
      </c>
      <c r="K1620" s="45">
        <v>2819.6</v>
      </c>
      <c r="L1620" s="45">
        <v>2100.1</v>
      </c>
      <c r="M1620" s="517">
        <f>VLOOKUP(C1620,'Раздел 2'!D1613:Q2110,14,0)</f>
        <v>972715.05999999994</v>
      </c>
      <c r="N1620" s="45">
        <f t="shared" si="195"/>
        <v>972715.05999999994</v>
      </c>
      <c r="O1620" s="45">
        <v>0</v>
      </c>
      <c r="P1620" s="45">
        <v>0</v>
      </c>
      <c r="Q1620" s="45">
        <v>0</v>
      </c>
      <c r="R1620" s="57">
        <v>45292</v>
      </c>
      <c r="S1620" s="57">
        <v>45657</v>
      </c>
      <c r="U1620" s="143"/>
    </row>
    <row r="1621" spans="1:21" ht="20.3" x14ac:dyDescent="0.35">
      <c r="A1621" s="43">
        <f t="shared" si="194"/>
        <v>311</v>
      </c>
      <c r="B1621" s="47" t="s">
        <v>900</v>
      </c>
      <c r="C1621" s="43">
        <v>34578</v>
      </c>
      <c r="D1621" s="43" t="s">
        <v>1899</v>
      </c>
      <c r="E1621" s="43">
        <v>1963</v>
      </c>
      <c r="F1621" s="43" t="s">
        <v>2131</v>
      </c>
      <c r="G1621" s="56" t="s">
        <v>2098</v>
      </c>
      <c r="H1621" s="43">
        <v>4</v>
      </c>
      <c r="I1621" s="43">
        <v>2</v>
      </c>
      <c r="J1621" s="43" t="s">
        <v>2131</v>
      </c>
      <c r="K1621" s="45">
        <v>3891.7</v>
      </c>
      <c r="L1621" s="45">
        <v>1329.7</v>
      </c>
      <c r="M1621" s="517">
        <f>VLOOKUP(C1621,'Раздел 2'!D1614:Q2111,14,0)</f>
        <v>1885886.2499999998</v>
      </c>
      <c r="N1621" s="45">
        <f t="shared" si="195"/>
        <v>1885886.2499999998</v>
      </c>
      <c r="O1621" s="45">
        <v>0</v>
      </c>
      <c r="P1621" s="45">
        <v>0</v>
      </c>
      <c r="Q1621" s="45">
        <v>0</v>
      </c>
      <c r="R1621" s="57">
        <v>45292</v>
      </c>
      <c r="S1621" s="57">
        <v>45657</v>
      </c>
      <c r="U1621" s="143"/>
    </row>
    <row r="1622" spans="1:21" ht="20.3" x14ac:dyDescent="0.35">
      <c r="A1622" s="43">
        <f t="shared" si="194"/>
        <v>312</v>
      </c>
      <c r="B1622" s="47" t="s">
        <v>901</v>
      </c>
      <c r="C1622" s="43">
        <v>34598</v>
      </c>
      <c r="D1622" s="43" t="s">
        <v>1899</v>
      </c>
      <c r="E1622" s="43">
        <v>1954</v>
      </c>
      <c r="F1622" s="43" t="s">
        <v>2131</v>
      </c>
      <c r="G1622" s="56" t="s">
        <v>2103</v>
      </c>
      <c r="H1622" s="43">
        <v>2</v>
      </c>
      <c r="I1622" s="43">
        <v>1</v>
      </c>
      <c r="J1622" s="43" t="s">
        <v>2131</v>
      </c>
      <c r="K1622" s="45">
        <v>533.79999999999995</v>
      </c>
      <c r="L1622" s="45">
        <v>373</v>
      </c>
      <c r="M1622" s="517">
        <f>VLOOKUP(C1622,'Раздел 2'!D1615:Q2112,14,0)</f>
        <v>60150.42</v>
      </c>
      <c r="N1622" s="45">
        <f t="shared" si="195"/>
        <v>60150.42</v>
      </c>
      <c r="O1622" s="45">
        <v>0</v>
      </c>
      <c r="P1622" s="45">
        <v>0</v>
      </c>
      <c r="Q1622" s="45">
        <v>0</v>
      </c>
      <c r="R1622" s="57">
        <v>45292</v>
      </c>
      <c r="S1622" s="57">
        <v>45657</v>
      </c>
      <c r="U1622" s="143"/>
    </row>
    <row r="1623" spans="1:21" ht="20.3" x14ac:dyDescent="0.35">
      <c r="A1623" s="43">
        <f t="shared" si="194"/>
        <v>313</v>
      </c>
      <c r="B1623" s="47" t="s">
        <v>902</v>
      </c>
      <c r="C1623" s="43">
        <v>34724</v>
      </c>
      <c r="D1623" s="43" t="s">
        <v>1899</v>
      </c>
      <c r="E1623" s="43">
        <v>1969</v>
      </c>
      <c r="F1623" s="43" t="s">
        <v>2131</v>
      </c>
      <c r="G1623" s="56" t="s">
        <v>2099</v>
      </c>
      <c r="H1623" s="43">
        <v>4</v>
      </c>
      <c r="I1623" s="43">
        <v>3</v>
      </c>
      <c r="J1623" s="43" t="s">
        <v>2131</v>
      </c>
      <c r="K1623" s="45">
        <v>5563.2</v>
      </c>
      <c r="L1623" s="45">
        <v>3115</v>
      </c>
      <c r="M1623" s="517">
        <f>VLOOKUP(C1623,'Раздел 2'!D1616:Q2113,14,0)</f>
        <v>199541.80999999997</v>
      </c>
      <c r="N1623" s="45">
        <f t="shared" si="195"/>
        <v>199541.80999999997</v>
      </c>
      <c r="O1623" s="45">
        <v>0</v>
      </c>
      <c r="P1623" s="45">
        <v>0</v>
      </c>
      <c r="Q1623" s="45">
        <v>0</v>
      </c>
      <c r="R1623" s="57">
        <v>45292</v>
      </c>
      <c r="S1623" s="57">
        <v>45657</v>
      </c>
      <c r="U1623" s="143"/>
    </row>
    <row r="1624" spans="1:21" ht="20.3" x14ac:dyDescent="0.35">
      <c r="A1624" s="43">
        <f t="shared" si="194"/>
        <v>314</v>
      </c>
      <c r="B1624" s="47" t="s">
        <v>2394</v>
      </c>
      <c r="C1624" s="43">
        <v>34746</v>
      </c>
      <c r="D1624" s="43" t="s">
        <v>1899</v>
      </c>
      <c r="E1624" s="43">
        <v>1936</v>
      </c>
      <c r="F1624" s="43" t="s">
        <v>2131</v>
      </c>
      <c r="G1624" s="56" t="s">
        <v>2098</v>
      </c>
      <c r="H1624" s="43">
        <v>4</v>
      </c>
      <c r="I1624" s="43">
        <v>4</v>
      </c>
      <c r="J1624" s="43" t="s">
        <v>2131</v>
      </c>
      <c r="K1624" s="45">
        <v>3386.7</v>
      </c>
      <c r="L1624" s="45">
        <v>2966.7</v>
      </c>
      <c r="M1624" s="517">
        <f>VLOOKUP(C1624,'Раздел 2'!D1617:Q2113,14,0)</f>
        <v>3798765.63</v>
      </c>
      <c r="N1624" s="45">
        <f t="shared" si="195"/>
        <v>3798765.63</v>
      </c>
      <c r="O1624" s="45">
        <v>0</v>
      </c>
      <c r="P1624" s="45">
        <v>0</v>
      </c>
      <c r="Q1624" s="45">
        <v>0</v>
      </c>
      <c r="R1624" s="57">
        <v>45292</v>
      </c>
      <c r="S1624" s="57">
        <v>45657</v>
      </c>
      <c r="U1624" s="143"/>
    </row>
    <row r="1625" spans="1:21" ht="20.3" x14ac:dyDescent="0.35">
      <c r="A1625" s="43">
        <f t="shared" si="194"/>
        <v>315</v>
      </c>
      <c r="B1625" s="47" t="s">
        <v>903</v>
      </c>
      <c r="C1625" s="43">
        <v>33157</v>
      </c>
      <c r="D1625" s="43" t="s">
        <v>1899</v>
      </c>
      <c r="E1625" s="43">
        <v>1936</v>
      </c>
      <c r="F1625" s="43" t="s">
        <v>2131</v>
      </c>
      <c r="G1625" s="56" t="s">
        <v>2103</v>
      </c>
      <c r="H1625" s="43">
        <v>2</v>
      </c>
      <c r="I1625" s="43">
        <v>2</v>
      </c>
      <c r="J1625" s="43" t="s">
        <v>2131</v>
      </c>
      <c r="K1625" s="45">
        <v>472.6</v>
      </c>
      <c r="L1625" s="45">
        <v>399.4</v>
      </c>
      <c r="M1625" s="517">
        <f>VLOOKUP(C1625,'Раздел 2'!D1618:Q2113,14,0)</f>
        <v>32233.49</v>
      </c>
      <c r="N1625" s="45">
        <f t="shared" si="195"/>
        <v>32233.49</v>
      </c>
      <c r="O1625" s="45">
        <v>0</v>
      </c>
      <c r="P1625" s="45">
        <v>0</v>
      </c>
      <c r="Q1625" s="45">
        <v>0</v>
      </c>
      <c r="R1625" s="57">
        <v>45292</v>
      </c>
      <c r="S1625" s="57">
        <v>45657</v>
      </c>
      <c r="U1625" s="143"/>
    </row>
    <row r="1626" spans="1:21" ht="20.3" x14ac:dyDescent="0.35">
      <c r="A1626" s="43">
        <f t="shared" si="194"/>
        <v>316</v>
      </c>
      <c r="B1626" s="47" t="s">
        <v>904</v>
      </c>
      <c r="C1626" s="43">
        <v>33159</v>
      </c>
      <c r="D1626" s="43" t="s">
        <v>1899</v>
      </c>
      <c r="E1626" s="43">
        <v>1964</v>
      </c>
      <c r="F1626" s="43" t="s">
        <v>2131</v>
      </c>
      <c r="G1626" s="56" t="s">
        <v>2098</v>
      </c>
      <c r="H1626" s="43">
        <v>4</v>
      </c>
      <c r="I1626" s="43">
        <v>2</v>
      </c>
      <c r="J1626" s="43" t="s">
        <v>2131</v>
      </c>
      <c r="K1626" s="45">
        <v>2269.9</v>
      </c>
      <c r="L1626" s="45">
        <v>1260.5</v>
      </c>
      <c r="M1626" s="517">
        <f>VLOOKUP(C1626,'Раздел 2'!D1619:Q2114,14,0)</f>
        <v>2336781.5199999996</v>
      </c>
      <c r="N1626" s="45">
        <f t="shared" si="195"/>
        <v>2336781.5199999996</v>
      </c>
      <c r="O1626" s="45">
        <v>0</v>
      </c>
      <c r="P1626" s="45">
        <v>0</v>
      </c>
      <c r="Q1626" s="45">
        <v>0</v>
      </c>
      <c r="R1626" s="57">
        <v>45292</v>
      </c>
      <c r="S1626" s="57">
        <v>45657</v>
      </c>
      <c r="U1626" s="143"/>
    </row>
    <row r="1627" spans="1:21" ht="20.3" x14ac:dyDescent="0.35">
      <c r="A1627" s="43">
        <f t="shared" si="194"/>
        <v>317</v>
      </c>
      <c r="B1627" s="47" t="s">
        <v>905</v>
      </c>
      <c r="C1627" s="43">
        <v>33160</v>
      </c>
      <c r="D1627" s="43" t="s">
        <v>1899</v>
      </c>
      <c r="E1627" s="43">
        <v>1965</v>
      </c>
      <c r="F1627" s="43" t="s">
        <v>2131</v>
      </c>
      <c r="G1627" s="56" t="s">
        <v>2098</v>
      </c>
      <c r="H1627" s="43">
        <v>4</v>
      </c>
      <c r="I1627" s="43">
        <v>2</v>
      </c>
      <c r="J1627" s="43" t="s">
        <v>2131</v>
      </c>
      <c r="K1627" s="45">
        <v>2306</v>
      </c>
      <c r="L1627" s="45">
        <v>1295</v>
      </c>
      <c r="M1627" s="517">
        <f>VLOOKUP(C1627,'Раздел 2'!D1620:Q2115,14,0)</f>
        <v>2268518.16</v>
      </c>
      <c r="N1627" s="45">
        <f t="shared" si="195"/>
        <v>2268518.16</v>
      </c>
      <c r="O1627" s="45">
        <v>0</v>
      </c>
      <c r="P1627" s="45">
        <v>0</v>
      </c>
      <c r="Q1627" s="45">
        <v>0</v>
      </c>
      <c r="R1627" s="57">
        <v>45292</v>
      </c>
      <c r="S1627" s="57">
        <v>45657</v>
      </c>
      <c r="U1627" s="143"/>
    </row>
    <row r="1628" spans="1:21" ht="20.3" x14ac:dyDescent="0.35">
      <c r="A1628" s="43">
        <f t="shared" si="194"/>
        <v>318</v>
      </c>
      <c r="B1628" s="47" t="s">
        <v>906</v>
      </c>
      <c r="C1628" s="43">
        <v>33155</v>
      </c>
      <c r="D1628" s="43" t="s">
        <v>1899</v>
      </c>
      <c r="E1628" s="43">
        <v>1937</v>
      </c>
      <c r="F1628" s="43" t="s">
        <v>2131</v>
      </c>
      <c r="G1628" s="56" t="s">
        <v>2103</v>
      </c>
      <c r="H1628" s="43">
        <v>2</v>
      </c>
      <c r="I1628" s="43">
        <v>2</v>
      </c>
      <c r="J1628" s="43" t="s">
        <v>2131</v>
      </c>
      <c r="K1628" s="45">
        <v>525.70000000000005</v>
      </c>
      <c r="L1628" s="45">
        <v>450.8</v>
      </c>
      <c r="M1628" s="517">
        <f>VLOOKUP(C1628,'Раздел 2'!D1621:Q2116,14,0)</f>
        <v>32233.49</v>
      </c>
      <c r="N1628" s="45">
        <f t="shared" si="195"/>
        <v>32233.49</v>
      </c>
      <c r="O1628" s="45">
        <v>0</v>
      </c>
      <c r="P1628" s="45">
        <v>0</v>
      </c>
      <c r="Q1628" s="45">
        <v>0</v>
      </c>
      <c r="R1628" s="57">
        <v>45292</v>
      </c>
      <c r="S1628" s="57">
        <v>45657</v>
      </c>
      <c r="U1628" s="143"/>
    </row>
    <row r="1629" spans="1:21" ht="20.3" x14ac:dyDescent="0.35">
      <c r="A1629" s="43">
        <f t="shared" si="194"/>
        <v>319</v>
      </c>
      <c r="B1629" s="47" t="s">
        <v>908</v>
      </c>
      <c r="C1629" s="43">
        <v>35382</v>
      </c>
      <c r="D1629" s="43" t="s">
        <v>1899</v>
      </c>
      <c r="E1629" s="43">
        <v>1977</v>
      </c>
      <c r="F1629" s="43" t="s">
        <v>2131</v>
      </c>
      <c r="G1629" s="56" t="s">
        <v>2097</v>
      </c>
      <c r="H1629" s="43">
        <v>5</v>
      </c>
      <c r="I1629" s="43">
        <v>6</v>
      </c>
      <c r="J1629" s="43" t="s">
        <v>2131</v>
      </c>
      <c r="K1629" s="45">
        <v>4386.5</v>
      </c>
      <c r="L1629" s="45">
        <v>4386.5</v>
      </c>
      <c r="M1629" s="517">
        <f>VLOOKUP(C1629,'Раздел 2'!D1622:Q2117,14,0)</f>
        <v>8578598.1300000008</v>
      </c>
      <c r="N1629" s="45">
        <f t="shared" si="195"/>
        <v>8578598.1300000008</v>
      </c>
      <c r="O1629" s="45">
        <v>0</v>
      </c>
      <c r="P1629" s="45">
        <v>0</v>
      </c>
      <c r="Q1629" s="45">
        <v>0</v>
      </c>
      <c r="R1629" s="57">
        <v>45292</v>
      </c>
      <c r="S1629" s="57">
        <v>45657</v>
      </c>
      <c r="U1629" s="143"/>
    </row>
    <row r="1630" spans="1:21" ht="20.3" x14ac:dyDescent="0.35">
      <c r="A1630" s="43">
        <f t="shared" si="194"/>
        <v>320</v>
      </c>
      <c r="B1630" s="47" t="s">
        <v>3528</v>
      </c>
      <c r="C1630" s="43">
        <v>35424</v>
      </c>
      <c r="D1630" s="43" t="s">
        <v>1899</v>
      </c>
      <c r="E1630" s="43">
        <v>1965</v>
      </c>
      <c r="F1630" s="43" t="s">
        <v>2131</v>
      </c>
      <c r="G1630" s="56" t="s">
        <v>3529</v>
      </c>
      <c r="H1630" s="43">
        <v>4</v>
      </c>
      <c r="I1630" s="43">
        <v>3</v>
      </c>
      <c r="J1630" s="43" t="s">
        <v>2131</v>
      </c>
      <c r="K1630" s="45">
        <v>1985.3</v>
      </c>
      <c r="L1630" s="45">
        <v>1983.1</v>
      </c>
      <c r="M1630" s="517">
        <f>VLOOKUP(C1630,'Раздел 2'!D1623:Q2118,14,0)</f>
        <v>52874.84</v>
      </c>
      <c r="N1630" s="45">
        <f t="shared" si="195"/>
        <v>52874.84</v>
      </c>
      <c r="O1630" s="45">
        <v>0</v>
      </c>
      <c r="P1630" s="45">
        <v>0</v>
      </c>
      <c r="Q1630" s="45">
        <v>0</v>
      </c>
      <c r="R1630" s="57">
        <v>45292</v>
      </c>
      <c r="S1630" s="57">
        <v>45657</v>
      </c>
      <c r="U1630" s="143"/>
    </row>
    <row r="1631" spans="1:21" ht="20.3" x14ac:dyDescent="0.35">
      <c r="A1631" s="43">
        <f t="shared" si="194"/>
        <v>321</v>
      </c>
      <c r="B1631" s="47" t="s">
        <v>909</v>
      </c>
      <c r="C1631" s="43">
        <v>35415</v>
      </c>
      <c r="D1631" s="43" t="s">
        <v>1899</v>
      </c>
      <c r="E1631" s="43">
        <v>1968</v>
      </c>
      <c r="F1631" s="43" t="s">
        <v>2131</v>
      </c>
      <c r="G1631" s="56" t="s">
        <v>2098</v>
      </c>
      <c r="H1631" s="43">
        <v>4</v>
      </c>
      <c r="I1631" s="43">
        <v>6</v>
      </c>
      <c r="J1631" s="43" t="s">
        <v>2131</v>
      </c>
      <c r="K1631" s="45">
        <v>4388.3900000000003</v>
      </c>
      <c r="L1631" s="45">
        <v>4388.3900000000003</v>
      </c>
      <c r="M1631" s="517">
        <f>VLOOKUP(C1631,'Раздел 2'!D1623:Q2118,14,0)</f>
        <v>12501472.269999998</v>
      </c>
      <c r="N1631" s="45">
        <f t="shared" si="195"/>
        <v>12501472.269999998</v>
      </c>
      <c r="O1631" s="45">
        <v>0</v>
      </c>
      <c r="P1631" s="45">
        <v>0</v>
      </c>
      <c r="Q1631" s="45">
        <v>0</v>
      </c>
      <c r="R1631" s="57">
        <v>45292</v>
      </c>
      <c r="S1631" s="57">
        <v>45657</v>
      </c>
      <c r="U1631" s="143"/>
    </row>
    <row r="1632" spans="1:21" ht="20.3" x14ac:dyDescent="0.35">
      <c r="A1632" s="43">
        <f t="shared" si="194"/>
        <v>322</v>
      </c>
      <c r="B1632" s="47" t="s">
        <v>910</v>
      </c>
      <c r="C1632" s="43">
        <v>35647</v>
      </c>
      <c r="D1632" s="43" t="s">
        <v>1899</v>
      </c>
      <c r="E1632" s="43">
        <v>1937</v>
      </c>
      <c r="F1632" s="43" t="s">
        <v>2131</v>
      </c>
      <c r="G1632" s="56" t="s">
        <v>2099</v>
      </c>
      <c r="H1632" s="43">
        <v>2</v>
      </c>
      <c r="I1632" s="43">
        <v>2</v>
      </c>
      <c r="J1632" s="43" t="s">
        <v>2131</v>
      </c>
      <c r="K1632" s="45">
        <v>720.5</v>
      </c>
      <c r="L1632" s="45">
        <v>697.6</v>
      </c>
      <c r="M1632" s="517">
        <f>VLOOKUP(C1632,'Раздел 2'!D1625:Q2119,14,0)</f>
        <v>1887101.2600000002</v>
      </c>
      <c r="N1632" s="45">
        <f t="shared" si="195"/>
        <v>1887101.2600000002</v>
      </c>
      <c r="O1632" s="45">
        <v>0</v>
      </c>
      <c r="P1632" s="45">
        <v>0</v>
      </c>
      <c r="Q1632" s="45">
        <v>0</v>
      </c>
      <c r="R1632" s="57">
        <v>45292</v>
      </c>
      <c r="S1632" s="57">
        <v>45657</v>
      </c>
      <c r="U1632" s="143"/>
    </row>
    <row r="1633" spans="1:21" ht="20.3" x14ac:dyDescent="0.35">
      <c r="A1633" s="43">
        <f>A1632+1</f>
        <v>323</v>
      </c>
      <c r="B1633" s="47" t="s">
        <v>911</v>
      </c>
      <c r="C1633" s="43">
        <v>35631</v>
      </c>
      <c r="D1633" s="43" t="s">
        <v>1899</v>
      </c>
      <c r="E1633" s="43">
        <v>1969</v>
      </c>
      <c r="F1633" s="43" t="s">
        <v>2131</v>
      </c>
      <c r="G1633" s="56" t="s">
        <v>2099</v>
      </c>
      <c r="H1633" s="43">
        <v>4</v>
      </c>
      <c r="I1633" s="43">
        <v>3</v>
      </c>
      <c r="J1633" s="43" t="s">
        <v>2131</v>
      </c>
      <c r="K1633" s="45">
        <v>3470.6</v>
      </c>
      <c r="L1633" s="45">
        <v>1834.9</v>
      </c>
      <c r="M1633" s="517">
        <f>VLOOKUP(C1633,'Раздел 2'!D1626:Q2120,14,0)</f>
        <v>112584.65</v>
      </c>
      <c r="N1633" s="45">
        <f t="shared" si="195"/>
        <v>112584.65</v>
      </c>
      <c r="O1633" s="45">
        <v>0</v>
      </c>
      <c r="P1633" s="45">
        <v>0</v>
      </c>
      <c r="Q1633" s="45">
        <v>0</v>
      </c>
      <c r="R1633" s="57">
        <v>45292</v>
      </c>
      <c r="S1633" s="57">
        <v>45657</v>
      </c>
      <c r="U1633" s="143"/>
    </row>
    <row r="1634" spans="1:21" ht="20.3" x14ac:dyDescent="0.35">
      <c r="A1634" s="43">
        <f t="shared" si="194"/>
        <v>324</v>
      </c>
      <c r="B1634" s="47" t="s">
        <v>1534</v>
      </c>
      <c r="C1634" s="43">
        <v>35687</v>
      </c>
      <c r="D1634" s="43" t="s">
        <v>1899</v>
      </c>
      <c r="E1634" s="43">
        <v>1951</v>
      </c>
      <c r="F1634" s="43" t="s">
        <v>2131</v>
      </c>
      <c r="G1634" s="56" t="s">
        <v>2103</v>
      </c>
      <c r="H1634" s="43">
        <v>2</v>
      </c>
      <c r="I1634" s="43">
        <v>1</v>
      </c>
      <c r="J1634" s="43" t="s">
        <v>2131</v>
      </c>
      <c r="K1634" s="45">
        <v>1191.3</v>
      </c>
      <c r="L1634" s="45">
        <v>661.8</v>
      </c>
      <c r="M1634" s="517">
        <f>VLOOKUP(C1634,'Раздел 2'!D1627:Q2121,14,0)</f>
        <v>41144.050000000003</v>
      </c>
      <c r="N1634" s="45">
        <f t="shared" si="195"/>
        <v>41144.050000000003</v>
      </c>
      <c r="O1634" s="45">
        <v>0</v>
      </c>
      <c r="P1634" s="45">
        <v>0</v>
      </c>
      <c r="Q1634" s="45">
        <v>0</v>
      </c>
      <c r="R1634" s="57">
        <v>45292</v>
      </c>
      <c r="S1634" s="57">
        <v>45657</v>
      </c>
      <c r="U1634" s="143"/>
    </row>
    <row r="1635" spans="1:21" ht="20.3" x14ac:dyDescent="0.35">
      <c r="A1635" s="43">
        <f t="shared" si="194"/>
        <v>325</v>
      </c>
      <c r="B1635" s="47" t="s">
        <v>1535</v>
      </c>
      <c r="C1635" s="43">
        <v>35690</v>
      </c>
      <c r="D1635" s="43" t="s">
        <v>1899</v>
      </c>
      <c r="E1635" s="43">
        <v>1951</v>
      </c>
      <c r="F1635" s="43" t="s">
        <v>2131</v>
      </c>
      <c r="G1635" s="56" t="s">
        <v>2103</v>
      </c>
      <c r="H1635" s="43">
        <v>2</v>
      </c>
      <c r="I1635" s="43">
        <v>1</v>
      </c>
      <c r="J1635" s="43" t="s">
        <v>2131</v>
      </c>
      <c r="K1635" s="45">
        <v>1032.2</v>
      </c>
      <c r="L1635" s="45">
        <v>563.9</v>
      </c>
      <c r="M1635" s="517">
        <f>VLOOKUP(C1635,'Раздел 2'!D1628:Q2122,14,0)</f>
        <v>949477.05999999994</v>
      </c>
      <c r="N1635" s="45">
        <f t="shared" si="195"/>
        <v>949477.05999999994</v>
      </c>
      <c r="O1635" s="45">
        <v>0</v>
      </c>
      <c r="P1635" s="45">
        <v>0</v>
      </c>
      <c r="Q1635" s="45">
        <v>0</v>
      </c>
      <c r="R1635" s="57">
        <v>45292</v>
      </c>
      <c r="S1635" s="57">
        <v>45657</v>
      </c>
      <c r="U1635" s="143"/>
    </row>
    <row r="1636" spans="1:21" ht="20.3" x14ac:dyDescent="0.35">
      <c r="A1636" s="43">
        <f t="shared" si="194"/>
        <v>326</v>
      </c>
      <c r="B1636" s="47" t="s">
        <v>913</v>
      </c>
      <c r="C1636" s="43">
        <v>35737</v>
      </c>
      <c r="D1636" s="43" t="s">
        <v>1899</v>
      </c>
      <c r="E1636" s="43">
        <v>1953</v>
      </c>
      <c r="F1636" s="43" t="s">
        <v>2131</v>
      </c>
      <c r="G1636" s="56" t="s">
        <v>2106</v>
      </c>
      <c r="H1636" s="43">
        <v>2</v>
      </c>
      <c r="I1636" s="43">
        <v>2</v>
      </c>
      <c r="J1636" s="43" t="s">
        <v>2131</v>
      </c>
      <c r="K1636" s="45">
        <v>395</v>
      </c>
      <c r="L1636" s="45">
        <v>395</v>
      </c>
      <c r="M1636" s="517">
        <f>VLOOKUP(C1636,'Раздел 2'!D1629:Q2123,14,0)</f>
        <v>1069872.7500000002</v>
      </c>
      <c r="N1636" s="45">
        <f t="shared" si="195"/>
        <v>1069872.7500000002</v>
      </c>
      <c r="O1636" s="45">
        <v>0</v>
      </c>
      <c r="P1636" s="45">
        <v>0</v>
      </c>
      <c r="Q1636" s="45">
        <v>0</v>
      </c>
      <c r="R1636" s="57">
        <v>45292</v>
      </c>
      <c r="S1636" s="57">
        <v>45657</v>
      </c>
      <c r="U1636" s="143"/>
    </row>
    <row r="1637" spans="1:21" ht="20.3" x14ac:dyDescent="0.35">
      <c r="A1637" s="43">
        <f>A1636+1</f>
        <v>327</v>
      </c>
      <c r="B1637" s="47" t="s">
        <v>916</v>
      </c>
      <c r="C1637" s="43">
        <v>35740</v>
      </c>
      <c r="D1637" s="43" t="s">
        <v>1899</v>
      </c>
      <c r="E1637" s="43">
        <v>1953</v>
      </c>
      <c r="F1637" s="43" t="s">
        <v>2131</v>
      </c>
      <c r="G1637" s="56" t="s">
        <v>2106</v>
      </c>
      <c r="H1637" s="43">
        <v>2</v>
      </c>
      <c r="I1637" s="43">
        <v>2</v>
      </c>
      <c r="J1637" s="43" t="s">
        <v>2131</v>
      </c>
      <c r="K1637" s="45">
        <v>405.5</v>
      </c>
      <c r="L1637" s="45">
        <v>405.5</v>
      </c>
      <c r="M1637" s="517">
        <f>VLOOKUP(C1637,'Раздел 2'!D1630:Q2127,14,0)</f>
        <v>486958.22999999992</v>
      </c>
      <c r="N1637" s="45">
        <f t="shared" si="195"/>
        <v>486958.22999999992</v>
      </c>
      <c r="O1637" s="45">
        <v>0</v>
      </c>
      <c r="P1637" s="45">
        <v>0</v>
      </c>
      <c r="Q1637" s="45">
        <v>0</v>
      </c>
      <c r="R1637" s="57">
        <v>45292</v>
      </c>
      <c r="S1637" s="57">
        <v>45657</v>
      </c>
      <c r="U1637" s="143"/>
    </row>
    <row r="1638" spans="1:21" ht="20.3" x14ac:dyDescent="0.35">
      <c r="A1638" s="43">
        <f t="shared" si="194"/>
        <v>328</v>
      </c>
      <c r="B1638" s="47" t="s">
        <v>918</v>
      </c>
      <c r="C1638" s="43">
        <v>35743</v>
      </c>
      <c r="D1638" s="43" t="s">
        <v>1899</v>
      </c>
      <c r="E1638" s="43">
        <v>1954</v>
      </c>
      <c r="F1638" s="43" t="s">
        <v>2131</v>
      </c>
      <c r="G1638" s="56" t="s">
        <v>2106</v>
      </c>
      <c r="H1638" s="43">
        <v>2</v>
      </c>
      <c r="I1638" s="43">
        <v>1</v>
      </c>
      <c r="J1638" s="43" t="s">
        <v>2131</v>
      </c>
      <c r="K1638" s="45">
        <v>410.1</v>
      </c>
      <c r="L1638" s="45">
        <v>410.1</v>
      </c>
      <c r="M1638" s="517">
        <f>VLOOKUP(C1638,'Раздел 2'!D1631:Q2128,14,0)</f>
        <v>298463.92999999993</v>
      </c>
      <c r="N1638" s="45">
        <f t="shared" si="195"/>
        <v>298463.92999999993</v>
      </c>
      <c r="O1638" s="45">
        <v>0</v>
      </c>
      <c r="P1638" s="45">
        <v>0</v>
      </c>
      <c r="Q1638" s="45">
        <v>0</v>
      </c>
      <c r="R1638" s="57">
        <v>45292</v>
      </c>
      <c r="S1638" s="57">
        <v>45657</v>
      </c>
      <c r="U1638" s="143"/>
    </row>
    <row r="1639" spans="1:21" ht="20.3" x14ac:dyDescent="0.35">
      <c r="A1639" s="43">
        <f t="shared" si="194"/>
        <v>329</v>
      </c>
      <c r="B1639" s="47" t="s">
        <v>920</v>
      </c>
      <c r="C1639" s="43">
        <v>35800</v>
      </c>
      <c r="D1639" s="43" t="s">
        <v>1899</v>
      </c>
      <c r="E1639" s="43">
        <v>1958</v>
      </c>
      <c r="F1639" s="43" t="s">
        <v>2131</v>
      </c>
      <c r="G1639" s="56" t="s">
        <v>2103</v>
      </c>
      <c r="H1639" s="43">
        <v>2</v>
      </c>
      <c r="I1639" s="43">
        <v>1</v>
      </c>
      <c r="J1639" s="43" t="s">
        <v>2131</v>
      </c>
      <c r="K1639" s="45">
        <v>453.8</v>
      </c>
      <c r="L1639" s="45">
        <v>415.3</v>
      </c>
      <c r="M1639" s="517">
        <f>VLOOKUP(C1639,'Раздел 2'!D1632:Q2128,14,0)</f>
        <v>221113.57</v>
      </c>
      <c r="N1639" s="45">
        <f t="shared" si="195"/>
        <v>221113.57</v>
      </c>
      <c r="O1639" s="45">
        <v>0</v>
      </c>
      <c r="P1639" s="45">
        <v>0</v>
      </c>
      <c r="Q1639" s="45">
        <v>0</v>
      </c>
      <c r="R1639" s="57">
        <v>45292</v>
      </c>
      <c r="S1639" s="57">
        <v>45657</v>
      </c>
      <c r="U1639" s="143"/>
    </row>
    <row r="1640" spans="1:21" ht="20.3" x14ac:dyDescent="0.35">
      <c r="A1640" s="43">
        <f t="shared" si="194"/>
        <v>330</v>
      </c>
      <c r="B1640" s="47" t="s">
        <v>921</v>
      </c>
      <c r="C1640" s="43">
        <v>35801</v>
      </c>
      <c r="D1640" s="43" t="s">
        <v>1899</v>
      </c>
      <c r="E1640" s="43">
        <v>1959</v>
      </c>
      <c r="F1640" s="43" t="s">
        <v>2131</v>
      </c>
      <c r="G1640" s="56" t="s">
        <v>2103</v>
      </c>
      <c r="H1640" s="43">
        <v>2</v>
      </c>
      <c r="I1640" s="43">
        <v>1</v>
      </c>
      <c r="J1640" s="43" t="s">
        <v>2131</v>
      </c>
      <c r="K1640" s="45">
        <v>458.4</v>
      </c>
      <c r="L1640" s="45">
        <v>420.2</v>
      </c>
      <c r="M1640" s="517">
        <f>VLOOKUP(C1640,'Раздел 2'!D1633:Q2128,14,0)</f>
        <v>924994.94</v>
      </c>
      <c r="N1640" s="45">
        <f t="shared" si="195"/>
        <v>924994.94</v>
      </c>
      <c r="O1640" s="45">
        <v>0</v>
      </c>
      <c r="P1640" s="45">
        <v>0</v>
      </c>
      <c r="Q1640" s="45">
        <v>0</v>
      </c>
      <c r="R1640" s="57">
        <v>45292</v>
      </c>
      <c r="S1640" s="57">
        <v>45657</v>
      </c>
      <c r="U1640" s="143"/>
    </row>
    <row r="1641" spans="1:21" ht="20.3" x14ac:dyDescent="0.35">
      <c r="A1641" s="43">
        <f t="shared" si="194"/>
        <v>331</v>
      </c>
      <c r="B1641" s="47" t="s">
        <v>922</v>
      </c>
      <c r="C1641" s="43">
        <v>35807</v>
      </c>
      <c r="D1641" s="43" t="s">
        <v>1899</v>
      </c>
      <c r="E1641" s="43">
        <v>1957</v>
      </c>
      <c r="F1641" s="43" t="s">
        <v>2131</v>
      </c>
      <c r="G1641" s="56" t="s">
        <v>2103</v>
      </c>
      <c r="H1641" s="43">
        <v>2</v>
      </c>
      <c r="I1641" s="43">
        <v>1</v>
      </c>
      <c r="J1641" s="43" t="s">
        <v>2131</v>
      </c>
      <c r="K1641" s="45">
        <v>555.4</v>
      </c>
      <c r="L1641" s="45">
        <v>507.4</v>
      </c>
      <c r="M1641" s="517">
        <f>VLOOKUP(C1641,'Раздел 2'!D1634:Q2128,14,0)</f>
        <v>413945.94</v>
      </c>
      <c r="N1641" s="45">
        <f t="shared" si="195"/>
        <v>413945.94</v>
      </c>
      <c r="O1641" s="45">
        <v>0</v>
      </c>
      <c r="P1641" s="45">
        <v>0</v>
      </c>
      <c r="Q1641" s="45">
        <v>0</v>
      </c>
      <c r="R1641" s="57">
        <v>45292</v>
      </c>
      <c r="S1641" s="57">
        <v>45657</v>
      </c>
      <c r="U1641" s="143"/>
    </row>
    <row r="1642" spans="1:21" ht="20.3" x14ac:dyDescent="0.35">
      <c r="A1642" s="43">
        <f t="shared" si="194"/>
        <v>332</v>
      </c>
      <c r="B1642" s="47" t="s">
        <v>923</v>
      </c>
      <c r="C1642" s="43">
        <v>35765</v>
      </c>
      <c r="D1642" s="43" t="s">
        <v>1899</v>
      </c>
      <c r="E1642" s="43">
        <v>1953</v>
      </c>
      <c r="F1642" s="43" t="s">
        <v>2131</v>
      </c>
      <c r="G1642" s="56" t="s">
        <v>2103</v>
      </c>
      <c r="H1642" s="43">
        <v>2</v>
      </c>
      <c r="I1642" s="43">
        <v>2</v>
      </c>
      <c r="J1642" s="43" t="s">
        <v>2131</v>
      </c>
      <c r="K1642" s="45">
        <v>384.5</v>
      </c>
      <c r="L1642" s="45">
        <v>351.7</v>
      </c>
      <c r="M1642" s="517">
        <f>VLOOKUP(C1642,'Раздел 2'!D1635:Q2128,14,0)</f>
        <v>775653.56000000017</v>
      </c>
      <c r="N1642" s="45">
        <f t="shared" si="195"/>
        <v>775653.56000000017</v>
      </c>
      <c r="O1642" s="45">
        <v>0</v>
      </c>
      <c r="P1642" s="45">
        <v>0</v>
      </c>
      <c r="Q1642" s="45">
        <v>0</v>
      </c>
      <c r="R1642" s="57">
        <v>45292</v>
      </c>
      <c r="S1642" s="57">
        <v>45657</v>
      </c>
      <c r="U1642" s="143"/>
    </row>
    <row r="1643" spans="1:21" ht="20.3" x14ac:dyDescent="0.35">
      <c r="A1643" s="43">
        <f t="shared" si="194"/>
        <v>333</v>
      </c>
      <c r="B1643" s="47" t="s">
        <v>924</v>
      </c>
      <c r="C1643" s="43">
        <v>35766</v>
      </c>
      <c r="D1643" s="43" t="s">
        <v>1899</v>
      </c>
      <c r="E1643" s="43">
        <v>1953</v>
      </c>
      <c r="F1643" s="43" t="s">
        <v>2131</v>
      </c>
      <c r="G1643" s="56" t="s">
        <v>2098</v>
      </c>
      <c r="H1643" s="43">
        <v>2</v>
      </c>
      <c r="I1643" s="43">
        <v>2</v>
      </c>
      <c r="J1643" s="43" t="s">
        <v>2131</v>
      </c>
      <c r="K1643" s="45">
        <v>626.79999999999995</v>
      </c>
      <c r="L1643" s="45">
        <v>541.79999999999995</v>
      </c>
      <c r="M1643" s="517">
        <f>VLOOKUP(C1643,'Раздел 2'!D1636:Q2128,14,0)</f>
        <v>1609200.3299999998</v>
      </c>
      <c r="N1643" s="45">
        <f t="shared" si="195"/>
        <v>1609200.3299999998</v>
      </c>
      <c r="O1643" s="45">
        <v>0</v>
      </c>
      <c r="P1643" s="45">
        <v>0</v>
      </c>
      <c r="Q1643" s="45">
        <v>0</v>
      </c>
      <c r="R1643" s="57">
        <v>45292</v>
      </c>
      <c r="S1643" s="57">
        <v>45657</v>
      </c>
      <c r="U1643" s="143"/>
    </row>
    <row r="1644" spans="1:21" ht="20.3" x14ac:dyDescent="0.35">
      <c r="A1644" s="43">
        <f t="shared" si="194"/>
        <v>334</v>
      </c>
      <c r="B1644" s="47" t="s">
        <v>925</v>
      </c>
      <c r="C1644" s="43">
        <v>35769</v>
      </c>
      <c r="D1644" s="43" t="s">
        <v>1899</v>
      </c>
      <c r="E1644" s="43">
        <v>1955</v>
      </c>
      <c r="F1644" s="43" t="s">
        <v>2131</v>
      </c>
      <c r="G1644" s="56" t="s">
        <v>2098</v>
      </c>
      <c r="H1644" s="43">
        <v>2</v>
      </c>
      <c r="I1644" s="43">
        <v>1</v>
      </c>
      <c r="J1644" s="43" t="s">
        <v>2131</v>
      </c>
      <c r="K1644" s="45">
        <v>602.1</v>
      </c>
      <c r="L1644" s="45">
        <v>534.1</v>
      </c>
      <c r="M1644" s="517">
        <f>VLOOKUP(C1644,'Раздел 2'!D1637:Q2129,14,0)</f>
        <v>86017.27</v>
      </c>
      <c r="N1644" s="45">
        <f t="shared" si="195"/>
        <v>86017.27</v>
      </c>
      <c r="O1644" s="45">
        <v>0</v>
      </c>
      <c r="P1644" s="45">
        <v>0</v>
      </c>
      <c r="Q1644" s="45">
        <v>0</v>
      </c>
      <c r="R1644" s="57">
        <v>45292</v>
      </c>
      <c r="S1644" s="57">
        <v>45657</v>
      </c>
      <c r="U1644" s="143"/>
    </row>
    <row r="1645" spans="1:21" ht="20.3" x14ac:dyDescent="0.35">
      <c r="A1645" s="43">
        <f t="shared" si="194"/>
        <v>335</v>
      </c>
      <c r="B1645" s="47" t="s">
        <v>926</v>
      </c>
      <c r="C1645" s="43">
        <v>35788</v>
      </c>
      <c r="D1645" s="43" t="s">
        <v>1899</v>
      </c>
      <c r="E1645" s="43">
        <v>1959</v>
      </c>
      <c r="F1645" s="43" t="s">
        <v>2131</v>
      </c>
      <c r="G1645" s="56" t="s">
        <v>2103</v>
      </c>
      <c r="H1645" s="43">
        <v>2</v>
      </c>
      <c r="I1645" s="43">
        <v>1</v>
      </c>
      <c r="J1645" s="43" t="s">
        <v>2131</v>
      </c>
      <c r="K1645" s="45">
        <v>453.5</v>
      </c>
      <c r="L1645" s="45">
        <v>416.5</v>
      </c>
      <c r="M1645" s="517">
        <f>VLOOKUP(C1645,'Раздел 2'!D1638:Q2173,14,0)</f>
        <v>394922.09</v>
      </c>
      <c r="N1645" s="45">
        <f t="shared" si="195"/>
        <v>394922.09</v>
      </c>
      <c r="O1645" s="45">
        <v>0</v>
      </c>
      <c r="P1645" s="45">
        <v>0</v>
      </c>
      <c r="Q1645" s="45">
        <v>0</v>
      </c>
      <c r="R1645" s="57">
        <v>45292</v>
      </c>
      <c r="S1645" s="57">
        <v>45657</v>
      </c>
      <c r="U1645" s="143"/>
    </row>
    <row r="1646" spans="1:21" ht="20.3" x14ac:dyDescent="0.35">
      <c r="A1646" s="43">
        <f t="shared" si="194"/>
        <v>336</v>
      </c>
      <c r="B1646" s="47" t="s">
        <v>927</v>
      </c>
      <c r="C1646" s="43">
        <v>35789</v>
      </c>
      <c r="D1646" s="43" t="s">
        <v>1899</v>
      </c>
      <c r="E1646" s="43">
        <v>1958</v>
      </c>
      <c r="F1646" s="43" t="s">
        <v>2131</v>
      </c>
      <c r="G1646" s="56" t="s">
        <v>2103</v>
      </c>
      <c r="H1646" s="43">
        <v>2</v>
      </c>
      <c r="I1646" s="43">
        <v>1</v>
      </c>
      <c r="J1646" s="43" t="s">
        <v>2131</v>
      </c>
      <c r="K1646" s="45">
        <v>445.9</v>
      </c>
      <c r="L1646" s="45">
        <v>406.1</v>
      </c>
      <c r="M1646" s="517">
        <f>VLOOKUP(C1646,'Раздел 2'!D1639:Q2174,14,0)</f>
        <v>724530.83</v>
      </c>
      <c r="N1646" s="45">
        <f t="shared" si="195"/>
        <v>724530.83</v>
      </c>
      <c r="O1646" s="45">
        <v>0</v>
      </c>
      <c r="P1646" s="45">
        <v>0</v>
      </c>
      <c r="Q1646" s="45">
        <v>0</v>
      </c>
      <c r="R1646" s="57">
        <v>45292</v>
      </c>
      <c r="S1646" s="57">
        <v>45657</v>
      </c>
      <c r="U1646" s="143"/>
    </row>
    <row r="1647" spans="1:21" ht="20.3" x14ac:dyDescent="0.35">
      <c r="A1647" s="43">
        <f t="shared" si="194"/>
        <v>337</v>
      </c>
      <c r="B1647" s="47" t="s">
        <v>928</v>
      </c>
      <c r="C1647" s="43">
        <v>35790</v>
      </c>
      <c r="D1647" s="43" t="s">
        <v>1899</v>
      </c>
      <c r="E1647" s="43">
        <v>1957</v>
      </c>
      <c r="F1647" s="43" t="s">
        <v>2131</v>
      </c>
      <c r="G1647" s="56" t="s">
        <v>2103</v>
      </c>
      <c r="H1647" s="43">
        <v>2</v>
      </c>
      <c r="I1647" s="43">
        <v>1</v>
      </c>
      <c r="J1647" s="43" t="s">
        <v>2131</v>
      </c>
      <c r="K1647" s="45">
        <v>450</v>
      </c>
      <c r="L1647" s="45">
        <v>410.1</v>
      </c>
      <c r="M1647" s="517">
        <f>VLOOKUP(C1647,'Раздел 2'!D1640:Q2174,14,0)</f>
        <v>714687.84</v>
      </c>
      <c r="N1647" s="45">
        <f t="shared" si="195"/>
        <v>714687.84</v>
      </c>
      <c r="O1647" s="45">
        <v>0</v>
      </c>
      <c r="P1647" s="45">
        <v>0</v>
      </c>
      <c r="Q1647" s="45">
        <v>0</v>
      </c>
      <c r="R1647" s="57">
        <v>45292</v>
      </c>
      <c r="S1647" s="57">
        <v>45657</v>
      </c>
      <c r="U1647" s="143"/>
    </row>
    <row r="1648" spans="1:21" ht="20.3" x14ac:dyDescent="0.35">
      <c r="A1648" s="43">
        <f t="shared" si="194"/>
        <v>338</v>
      </c>
      <c r="B1648" s="47" t="s">
        <v>929</v>
      </c>
      <c r="C1648" s="43">
        <v>35866</v>
      </c>
      <c r="D1648" s="43" t="s">
        <v>1899</v>
      </c>
      <c r="E1648" s="43">
        <v>1958</v>
      </c>
      <c r="F1648" s="43" t="s">
        <v>2131</v>
      </c>
      <c r="G1648" s="56" t="s">
        <v>2103</v>
      </c>
      <c r="H1648" s="43">
        <v>2</v>
      </c>
      <c r="I1648" s="43">
        <v>1</v>
      </c>
      <c r="J1648" s="43" t="s">
        <v>2131</v>
      </c>
      <c r="K1648" s="45">
        <v>408.2</v>
      </c>
      <c r="L1648" s="45">
        <v>408.2</v>
      </c>
      <c r="M1648" s="517">
        <f>VLOOKUP(C1648,'Раздел 2'!D1641:Q2174,14,0)</f>
        <v>1286701.43</v>
      </c>
      <c r="N1648" s="45">
        <f t="shared" si="195"/>
        <v>1286701.43</v>
      </c>
      <c r="O1648" s="45">
        <v>0</v>
      </c>
      <c r="P1648" s="45">
        <v>0</v>
      </c>
      <c r="Q1648" s="45">
        <v>0</v>
      </c>
      <c r="R1648" s="57">
        <v>45292</v>
      </c>
      <c r="S1648" s="57">
        <v>45657</v>
      </c>
      <c r="U1648" s="143"/>
    </row>
    <row r="1649" spans="1:21" ht="20.3" x14ac:dyDescent="0.35">
      <c r="A1649" s="43">
        <f t="shared" si="194"/>
        <v>339</v>
      </c>
      <c r="B1649" s="47" t="s">
        <v>2210</v>
      </c>
      <c r="C1649" s="43">
        <v>35851</v>
      </c>
      <c r="D1649" s="43" t="s">
        <v>1899</v>
      </c>
      <c r="E1649" s="43">
        <v>1938</v>
      </c>
      <c r="F1649" s="43" t="s">
        <v>2131</v>
      </c>
      <c r="G1649" s="56" t="s">
        <v>2098</v>
      </c>
      <c r="H1649" s="43">
        <v>4</v>
      </c>
      <c r="I1649" s="43">
        <v>6</v>
      </c>
      <c r="J1649" s="43" t="s">
        <v>2131</v>
      </c>
      <c r="K1649" s="45">
        <v>4419.1000000000004</v>
      </c>
      <c r="L1649" s="45">
        <v>3180.2</v>
      </c>
      <c r="M1649" s="517">
        <f>VLOOKUP(C1649,'Раздел 2'!D1642:Q2175,14,0)</f>
        <v>7009857.5699999994</v>
      </c>
      <c r="N1649" s="45">
        <f t="shared" si="195"/>
        <v>7009857.5699999994</v>
      </c>
      <c r="O1649" s="45">
        <v>0</v>
      </c>
      <c r="P1649" s="45">
        <v>0</v>
      </c>
      <c r="Q1649" s="45">
        <v>0</v>
      </c>
      <c r="R1649" s="57">
        <v>45292</v>
      </c>
      <c r="S1649" s="57">
        <v>45657</v>
      </c>
      <c r="U1649" s="143"/>
    </row>
    <row r="1650" spans="1:21" ht="20.3" x14ac:dyDescent="0.35">
      <c r="A1650" s="43">
        <f t="shared" si="194"/>
        <v>340</v>
      </c>
      <c r="B1650" s="47" t="s">
        <v>817</v>
      </c>
      <c r="C1650" s="43">
        <v>33102</v>
      </c>
      <c r="D1650" s="43" t="s">
        <v>1899</v>
      </c>
      <c r="E1650" s="43">
        <v>1958</v>
      </c>
      <c r="F1650" s="43" t="s">
        <v>2131</v>
      </c>
      <c r="G1650" s="56" t="s">
        <v>2098</v>
      </c>
      <c r="H1650" s="43">
        <v>2</v>
      </c>
      <c r="I1650" s="43">
        <v>2</v>
      </c>
      <c r="J1650" s="43" t="s">
        <v>2131</v>
      </c>
      <c r="K1650" s="45">
        <v>395.5</v>
      </c>
      <c r="L1650" s="45">
        <v>312.2</v>
      </c>
      <c r="M1650" s="517">
        <f>VLOOKUP(C1650,'Раздел 2'!D1643:Q2174,14,0)</f>
        <v>3871504.84</v>
      </c>
      <c r="N1650" s="45">
        <f t="shared" si="195"/>
        <v>3871504.84</v>
      </c>
      <c r="O1650" s="45">
        <v>0</v>
      </c>
      <c r="P1650" s="45">
        <v>0</v>
      </c>
      <c r="Q1650" s="45">
        <v>0</v>
      </c>
      <c r="R1650" s="57">
        <v>45292</v>
      </c>
      <c r="S1650" s="57">
        <v>45657</v>
      </c>
      <c r="U1650" s="143"/>
    </row>
    <row r="1651" spans="1:21" ht="20.3" x14ac:dyDescent="0.35">
      <c r="A1651" s="43">
        <f t="shared" si="194"/>
        <v>341</v>
      </c>
      <c r="B1651" s="47" t="s">
        <v>818</v>
      </c>
      <c r="C1651" s="43">
        <v>33104</v>
      </c>
      <c r="D1651" s="43" t="s">
        <v>1899</v>
      </c>
      <c r="E1651" s="43">
        <v>1958</v>
      </c>
      <c r="F1651" s="43" t="s">
        <v>2131</v>
      </c>
      <c r="G1651" s="56" t="s">
        <v>2098</v>
      </c>
      <c r="H1651" s="43">
        <v>2</v>
      </c>
      <c r="I1651" s="43">
        <v>1</v>
      </c>
      <c r="J1651" s="43" t="s">
        <v>2131</v>
      </c>
      <c r="K1651" s="45">
        <v>318</v>
      </c>
      <c r="L1651" s="45">
        <v>275.89999999999998</v>
      </c>
      <c r="M1651" s="517">
        <f>VLOOKUP(C1651,'Раздел 2'!D1644:Q2174,14,0)</f>
        <v>895152.64000000001</v>
      </c>
      <c r="N1651" s="45">
        <f t="shared" si="195"/>
        <v>895152.64000000001</v>
      </c>
      <c r="O1651" s="45">
        <v>0</v>
      </c>
      <c r="P1651" s="45">
        <v>0</v>
      </c>
      <c r="Q1651" s="45">
        <v>0</v>
      </c>
      <c r="R1651" s="57">
        <v>45292</v>
      </c>
      <c r="S1651" s="57">
        <v>45657</v>
      </c>
      <c r="U1651" s="143"/>
    </row>
    <row r="1652" spans="1:21" ht="20.3" x14ac:dyDescent="0.35">
      <c r="A1652" s="43">
        <f t="shared" si="194"/>
        <v>342</v>
      </c>
      <c r="B1652" s="47" t="s">
        <v>819</v>
      </c>
      <c r="C1652" s="43">
        <v>33105</v>
      </c>
      <c r="D1652" s="43" t="s">
        <v>1899</v>
      </c>
      <c r="E1652" s="43">
        <v>1958</v>
      </c>
      <c r="F1652" s="43" t="s">
        <v>2131</v>
      </c>
      <c r="G1652" s="56" t="s">
        <v>2098</v>
      </c>
      <c r="H1652" s="43">
        <v>2</v>
      </c>
      <c r="I1652" s="43">
        <v>2</v>
      </c>
      <c r="J1652" s="43" t="s">
        <v>2131</v>
      </c>
      <c r="K1652" s="45">
        <v>614.29999999999995</v>
      </c>
      <c r="L1652" s="45">
        <v>536.70000000000005</v>
      </c>
      <c r="M1652" s="517">
        <f>VLOOKUP(C1652,'Раздел 2'!D1645:Q2175,14,0)</f>
        <v>110647.98</v>
      </c>
      <c r="N1652" s="45">
        <f t="shared" si="195"/>
        <v>110647.98</v>
      </c>
      <c r="O1652" s="45">
        <v>0</v>
      </c>
      <c r="P1652" s="45">
        <v>0</v>
      </c>
      <c r="Q1652" s="45">
        <v>0</v>
      </c>
      <c r="R1652" s="57">
        <v>45292</v>
      </c>
      <c r="S1652" s="57">
        <v>45657</v>
      </c>
      <c r="U1652" s="143"/>
    </row>
    <row r="1653" spans="1:21" ht="20.3" x14ac:dyDescent="0.35">
      <c r="A1653" s="43">
        <f t="shared" si="194"/>
        <v>343</v>
      </c>
      <c r="B1653" s="47" t="s">
        <v>820</v>
      </c>
      <c r="C1653" s="43">
        <v>33106</v>
      </c>
      <c r="D1653" s="43" t="s">
        <v>1899</v>
      </c>
      <c r="E1653" s="43">
        <v>1958</v>
      </c>
      <c r="F1653" s="43" t="s">
        <v>2131</v>
      </c>
      <c r="G1653" s="56" t="s">
        <v>2098</v>
      </c>
      <c r="H1653" s="43">
        <v>2</v>
      </c>
      <c r="I1653" s="43">
        <v>1</v>
      </c>
      <c r="J1653" s="43" t="s">
        <v>2131</v>
      </c>
      <c r="K1653" s="45">
        <v>327.39999999999998</v>
      </c>
      <c r="L1653" s="45">
        <v>286.39999999999998</v>
      </c>
      <c r="M1653" s="517">
        <f>VLOOKUP(C1653,'Раздел 2'!D1646:Q2175,14,0)</f>
        <v>892071.33</v>
      </c>
      <c r="N1653" s="45">
        <f t="shared" si="195"/>
        <v>892071.33</v>
      </c>
      <c r="O1653" s="45">
        <v>0</v>
      </c>
      <c r="P1653" s="45">
        <v>0</v>
      </c>
      <c r="Q1653" s="45">
        <v>0</v>
      </c>
      <c r="R1653" s="57">
        <v>45292</v>
      </c>
      <c r="S1653" s="57">
        <v>45657</v>
      </c>
      <c r="U1653" s="143"/>
    </row>
    <row r="1654" spans="1:21" ht="20.3" x14ac:dyDescent="0.35">
      <c r="A1654" s="43">
        <f t="shared" si="194"/>
        <v>344</v>
      </c>
      <c r="B1654" s="47" t="s">
        <v>821</v>
      </c>
      <c r="C1654" s="43">
        <v>33107</v>
      </c>
      <c r="D1654" s="43" t="s">
        <v>1899</v>
      </c>
      <c r="E1654" s="43">
        <v>1959</v>
      </c>
      <c r="F1654" s="43" t="s">
        <v>2131</v>
      </c>
      <c r="G1654" s="56" t="s">
        <v>2098</v>
      </c>
      <c r="H1654" s="43">
        <v>2</v>
      </c>
      <c r="I1654" s="43">
        <v>1</v>
      </c>
      <c r="J1654" s="43" t="s">
        <v>2131</v>
      </c>
      <c r="K1654" s="45">
        <v>706.9</v>
      </c>
      <c r="L1654" s="45">
        <v>626.1</v>
      </c>
      <c r="M1654" s="517">
        <f>VLOOKUP(C1654,'Раздел 2'!D1647:Q2175,14,0)</f>
        <v>110647.98</v>
      </c>
      <c r="N1654" s="45">
        <f t="shared" si="195"/>
        <v>110647.98</v>
      </c>
      <c r="O1654" s="45">
        <v>0</v>
      </c>
      <c r="P1654" s="45">
        <v>0</v>
      </c>
      <c r="Q1654" s="45">
        <v>0</v>
      </c>
      <c r="R1654" s="57">
        <v>45292</v>
      </c>
      <c r="S1654" s="57">
        <v>45657</v>
      </c>
      <c r="U1654" s="143"/>
    </row>
    <row r="1655" spans="1:21" ht="20.3" x14ac:dyDescent="0.35">
      <c r="A1655" s="43">
        <f t="shared" si="194"/>
        <v>345</v>
      </c>
      <c r="B1655" s="47" t="s">
        <v>822</v>
      </c>
      <c r="C1655" s="43">
        <v>33108</v>
      </c>
      <c r="D1655" s="43" t="s">
        <v>1899</v>
      </c>
      <c r="E1655" s="43">
        <v>1958</v>
      </c>
      <c r="F1655" s="43" t="s">
        <v>2131</v>
      </c>
      <c r="G1655" s="56" t="s">
        <v>2098</v>
      </c>
      <c r="H1655" s="43">
        <v>2</v>
      </c>
      <c r="I1655" s="43">
        <v>1</v>
      </c>
      <c r="J1655" s="43" t="s">
        <v>2131</v>
      </c>
      <c r="K1655" s="45">
        <v>278.31</v>
      </c>
      <c r="L1655" s="45">
        <v>236.51</v>
      </c>
      <c r="M1655" s="517">
        <f>VLOOKUP(C1655,'Раздел 2'!D1648:Q2175,14,0)</f>
        <v>840163.39</v>
      </c>
      <c r="N1655" s="45">
        <f t="shared" si="195"/>
        <v>840163.39</v>
      </c>
      <c r="O1655" s="45">
        <v>0</v>
      </c>
      <c r="P1655" s="45">
        <v>0</v>
      </c>
      <c r="Q1655" s="45">
        <v>0</v>
      </c>
      <c r="R1655" s="57">
        <v>45292</v>
      </c>
      <c r="S1655" s="57">
        <v>45657</v>
      </c>
      <c r="U1655" s="143"/>
    </row>
    <row r="1656" spans="1:21" ht="20.3" x14ac:dyDescent="0.35">
      <c r="A1656" s="43">
        <f t="shared" si="194"/>
        <v>346</v>
      </c>
      <c r="B1656" s="47" t="s">
        <v>823</v>
      </c>
      <c r="C1656" s="43">
        <v>33109</v>
      </c>
      <c r="D1656" s="43" t="s">
        <v>1899</v>
      </c>
      <c r="E1656" s="43">
        <v>1958</v>
      </c>
      <c r="F1656" s="43" t="s">
        <v>2131</v>
      </c>
      <c r="G1656" s="56" t="s">
        <v>2098</v>
      </c>
      <c r="H1656" s="43">
        <v>2</v>
      </c>
      <c r="I1656" s="43">
        <v>1</v>
      </c>
      <c r="J1656" s="43" t="s">
        <v>2131</v>
      </c>
      <c r="K1656" s="45">
        <v>334.7</v>
      </c>
      <c r="L1656" s="45">
        <v>286.60000000000002</v>
      </c>
      <c r="M1656" s="517">
        <f>VLOOKUP(C1656,'Раздел 2'!D1649:Q2175,14,0)</f>
        <v>137668.20000000001</v>
      </c>
      <c r="N1656" s="45">
        <f t="shared" si="195"/>
        <v>137668.20000000001</v>
      </c>
      <c r="O1656" s="45">
        <v>0</v>
      </c>
      <c r="P1656" s="45">
        <v>0</v>
      </c>
      <c r="Q1656" s="45">
        <v>0</v>
      </c>
      <c r="R1656" s="57">
        <v>45292</v>
      </c>
      <c r="S1656" s="57">
        <v>45657</v>
      </c>
      <c r="U1656" s="143"/>
    </row>
    <row r="1657" spans="1:21" ht="20.3" x14ac:dyDescent="0.35">
      <c r="A1657" s="43">
        <f t="shared" si="194"/>
        <v>347</v>
      </c>
      <c r="B1657" s="47" t="s">
        <v>930</v>
      </c>
      <c r="C1657" s="43">
        <v>32674</v>
      </c>
      <c r="D1657" s="43" t="s">
        <v>1899</v>
      </c>
      <c r="E1657" s="43">
        <v>1985</v>
      </c>
      <c r="F1657" s="43" t="s">
        <v>2131</v>
      </c>
      <c r="G1657" s="56" t="s">
        <v>2097</v>
      </c>
      <c r="H1657" s="43">
        <v>9</v>
      </c>
      <c r="I1657" s="43">
        <v>1</v>
      </c>
      <c r="J1657" s="43" t="s">
        <v>2131</v>
      </c>
      <c r="K1657" s="45">
        <v>20986.3</v>
      </c>
      <c r="L1657" s="45">
        <v>13926.9</v>
      </c>
      <c r="M1657" s="517">
        <f>VLOOKUP(C1657,'Раздел 2'!D1650:Q2176,14,0)</f>
        <v>450063.97</v>
      </c>
      <c r="N1657" s="45">
        <f t="shared" si="195"/>
        <v>450063.97</v>
      </c>
      <c r="O1657" s="45">
        <v>0</v>
      </c>
      <c r="P1657" s="45">
        <v>0</v>
      </c>
      <c r="Q1657" s="45">
        <v>0</v>
      </c>
      <c r="R1657" s="57">
        <v>45292</v>
      </c>
      <c r="S1657" s="57">
        <v>45657</v>
      </c>
      <c r="U1657" s="143"/>
    </row>
    <row r="1658" spans="1:21" ht="20.3" x14ac:dyDescent="0.35">
      <c r="A1658" s="43">
        <f t="shared" si="194"/>
        <v>348</v>
      </c>
      <c r="B1658" s="47" t="s">
        <v>931</v>
      </c>
      <c r="C1658" s="43">
        <v>32678</v>
      </c>
      <c r="D1658" s="43" t="s">
        <v>1899</v>
      </c>
      <c r="E1658" s="43">
        <v>1985</v>
      </c>
      <c r="F1658" s="43" t="s">
        <v>2131</v>
      </c>
      <c r="G1658" s="56" t="s">
        <v>2097</v>
      </c>
      <c r="H1658" s="43">
        <v>9</v>
      </c>
      <c r="I1658" s="43">
        <v>1</v>
      </c>
      <c r="J1658" s="43" t="s">
        <v>2131</v>
      </c>
      <c r="K1658" s="45">
        <v>8544.1</v>
      </c>
      <c r="L1658" s="45">
        <v>5653</v>
      </c>
      <c r="M1658" s="517">
        <f>VLOOKUP(C1658,'Раздел 2'!D1651:Q2176,14,0)</f>
        <v>111842.79</v>
      </c>
      <c r="N1658" s="45">
        <f t="shared" si="195"/>
        <v>111842.79</v>
      </c>
      <c r="O1658" s="45">
        <v>0</v>
      </c>
      <c r="P1658" s="45">
        <v>0</v>
      </c>
      <c r="Q1658" s="45">
        <v>0</v>
      </c>
      <c r="R1658" s="57">
        <v>45292</v>
      </c>
      <c r="S1658" s="57">
        <v>45657</v>
      </c>
      <c r="U1658" s="143"/>
    </row>
    <row r="1659" spans="1:21" ht="20.3" x14ac:dyDescent="0.35">
      <c r="A1659" s="43">
        <f t="shared" si="194"/>
        <v>349</v>
      </c>
      <c r="B1659" s="47" t="s">
        <v>932</v>
      </c>
      <c r="C1659" s="43">
        <v>32709</v>
      </c>
      <c r="D1659" s="43" t="s">
        <v>1899</v>
      </c>
      <c r="E1659" s="43">
        <v>1981</v>
      </c>
      <c r="F1659" s="43" t="s">
        <v>2131</v>
      </c>
      <c r="G1659" s="56" t="s">
        <v>2097</v>
      </c>
      <c r="H1659" s="43">
        <v>9</v>
      </c>
      <c r="I1659" s="43">
        <v>4</v>
      </c>
      <c r="J1659" s="43" t="s">
        <v>2131</v>
      </c>
      <c r="K1659" s="45">
        <v>5386.4</v>
      </c>
      <c r="L1659" s="45">
        <v>3552</v>
      </c>
      <c r="M1659" s="517">
        <f>VLOOKUP(C1659,'Раздел 2'!D1652:Q2177,14,0)</f>
        <v>616334.49</v>
      </c>
      <c r="N1659" s="45">
        <f t="shared" si="195"/>
        <v>616334.49</v>
      </c>
      <c r="O1659" s="45">
        <v>0</v>
      </c>
      <c r="P1659" s="45">
        <v>0</v>
      </c>
      <c r="Q1659" s="45">
        <v>0</v>
      </c>
      <c r="R1659" s="57">
        <v>45292</v>
      </c>
      <c r="S1659" s="57">
        <v>45657</v>
      </c>
      <c r="U1659" s="143"/>
    </row>
    <row r="1660" spans="1:21" ht="20.3" x14ac:dyDescent="0.35">
      <c r="A1660" s="43">
        <f t="shared" si="194"/>
        <v>350</v>
      </c>
      <c r="B1660" s="47" t="s">
        <v>933</v>
      </c>
      <c r="C1660" s="43">
        <v>32712</v>
      </c>
      <c r="D1660" s="43" t="s">
        <v>1899</v>
      </c>
      <c r="E1660" s="43">
        <v>1981</v>
      </c>
      <c r="F1660" s="43" t="s">
        <v>2131</v>
      </c>
      <c r="G1660" s="56" t="s">
        <v>2097</v>
      </c>
      <c r="H1660" s="43">
        <v>9</v>
      </c>
      <c r="I1660" s="43">
        <v>1</v>
      </c>
      <c r="J1660" s="43" t="s">
        <v>2131</v>
      </c>
      <c r="K1660" s="45">
        <v>5435.8</v>
      </c>
      <c r="L1660" s="45">
        <v>3543.9</v>
      </c>
      <c r="M1660" s="517">
        <f>VLOOKUP(C1660,'Раздел 2'!D1653:Q2177,14,0)</f>
        <v>4567838.6800000006</v>
      </c>
      <c r="N1660" s="45">
        <f t="shared" si="195"/>
        <v>4567838.6800000006</v>
      </c>
      <c r="O1660" s="45">
        <v>0</v>
      </c>
      <c r="P1660" s="45">
        <v>0</v>
      </c>
      <c r="Q1660" s="45">
        <v>0</v>
      </c>
      <c r="R1660" s="57">
        <v>45292</v>
      </c>
      <c r="S1660" s="57">
        <v>45657</v>
      </c>
      <c r="U1660" s="143"/>
    </row>
    <row r="1661" spans="1:21" ht="20.3" x14ac:dyDescent="0.35">
      <c r="A1661" s="43">
        <f t="shared" si="194"/>
        <v>351</v>
      </c>
      <c r="B1661" s="47" t="s">
        <v>934</v>
      </c>
      <c r="C1661" s="43">
        <v>32714</v>
      </c>
      <c r="D1661" s="43" t="s">
        <v>1899</v>
      </c>
      <c r="E1661" s="43">
        <v>1981</v>
      </c>
      <c r="F1661" s="43" t="s">
        <v>2131</v>
      </c>
      <c r="G1661" s="56" t="s">
        <v>2097</v>
      </c>
      <c r="H1661" s="43">
        <v>9</v>
      </c>
      <c r="I1661" s="43">
        <v>1</v>
      </c>
      <c r="J1661" s="43" t="s">
        <v>2131</v>
      </c>
      <c r="K1661" s="45">
        <v>8629.6</v>
      </c>
      <c r="L1661" s="45">
        <v>5658.4</v>
      </c>
      <c r="M1661" s="517">
        <f>VLOOKUP(C1661,'Раздел 2'!D1654:Q2177,14,0)</f>
        <v>1028383.1100000001</v>
      </c>
      <c r="N1661" s="45">
        <f t="shared" si="195"/>
        <v>1028383.1100000001</v>
      </c>
      <c r="O1661" s="45">
        <v>0</v>
      </c>
      <c r="P1661" s="45">
        <v>0</v>
      </c>
      <c r="Q1661" s="45">
        <v>0</v>
      </c>
      <c r="R1661" s="57">
        <v>45292</v>
      </c>
      <c r="S1661" s="57">
        <v>45657</v>
      </c>
      <c r="U1661" s="143"/>
    </row>
    <row r="1662" spans="1:21" ht="20.3" x14ac:dyDescent="0.35">
      <c r="A1662" s="43">
        <f t="shared" si="194"/>
        <v>352</v>
      </c>
      <c r="B1662" s="47" t="s">
        <v>935</v>
      </c>
      <c r="C1662" s="43">
        <v>35956</v>
      </c>
      <c r="D1662" s="43" t="s">
        <v>1899</v>
      </c>
      <c r="E1662" s="43">
        <v>1968</v>
      </c>
      <c r="F1662" s="43" t="s">
        <v>2131</v>
      </c>
      <c r="G1662" s="56" t="s">
        <v>2098</v>
      </c>
      <c r="H1662" s="43">
        <v>4</v>
      </c>
      <c r="I1662" s="43">
        <v>6</v>
      </c>
      <c r="J1662" s="43" t="s">
        <v>2131</v>
      </c>
      <c r="K1662" s="45">
        <v>6114.85</v>
      </c>
      <c r="L1662" s="45">
        <v>4365.6499999999996</v>
      </c>
      <c r="M1662" s="517">
        <f>VLOOKUP(C1662,'Раздел 2'!D1655:Q2177,14,0)</f>
        <v>8674073.7399999984</v>
      </c>
      <c r="N1662" s="45">
        <f t="shared" si="195"/>
        <v>8674073.7399999984</v>
      </c>
      <c r="O1662" s="45">
        <v>0</v>
      </c>
      <c r="P1662" s="45">
        <v>0</v>
      </c>
      <c r="Q1662" s="45">
        <v>0</v>
      </c>
      <c r="R1662" s="57">
        <v>45292</v>
      </c>
      <c r="S1662" s="57">
        <v>45657</v>
      </c>
      <c r="U1662" s="143"/>
    </row>
    <row r="1663" spans="1:21" ht="20.3" x14ac:dyDescent="0.35">
      <c r="A1663" s="43">
        <f t="shared" si="194"/>
        <v>353</v>
      </c>
      <c r="B1663" s="47" t="s">
        <v>936</v>
      </c>
      <c r="C1663" s="43">
        <v>35959</v>
      </c>
      <c r="D1663" s="43" t="s">
        <v>1899</v>
      </c>
      <c r="E1663" s="43">
        <v>1973</v>
      </c>
      <c r="F1663" s="43" t="s">
        <v>2131</v>
      </c>
      <c r="G1663" s="56" t="s">
        <v>2098</v>
      </c>
      <c r="H1663" s="43">
        <v>5</v>
      </c>
      <c r="I1663" s="43">
        <v>4</v>
      </c>
      <c r="J1663" s="43" t="s">
        <v>2131</v>
      </c>
      <c r="K1663" s="45">
        <v>5916.7</v>
      </c>
      <c r="L1663" s="45">
        <v>3880.9</v>
      </c>
      <c r="M1663" s="517">
        <f>VLOOKUP(C1663,'Раздел 2'!D1656:Q2178,14,0)</f>
        <v>6172066.25</v>
      </c>
      <c r="N1663" s="45">
        <f t="shared" si="195"/>
        <v>6172066.25</v>
      </c>
      <c r="O1663" s="45">
        <v>0</v>
      </c>
      <c r="P1663" s="45">
        <v>0</v>
      </c>
      <c r="Q1663" s="45">
        <v>0</v>
      </c>
      <c r="R1663" s="57">
        <v>45292</v>
      </c>
      <c r="S1663" s="57">
        <v>45657</v>
      </c>
      <c r="U1663" s="143"/>
    </row>
    <row r="1664" spans="1:21" ht="20.3" x14ac:dyDescent="0.35">
      <c r="A1664" s="43">
        <f t="shared" si="194"/>
        <v>354</v>
      </c>
      <c r="B1664" s="47" t="s">
        <v>3978</v>
      </c>
      <c r="C1664" s="43">
        <v>35969</v>
      </c>
      <c r="D1664" s="43" t="s">
        <v>1899</v>
      </c>
      <c r="E1664" s="43">
        <v>1941</v>
      </c>
      <c r="F1664" s="43" t="s">
        <v>2131</v>
      </c>
      <c r="G1664" s="56" t="s">
        <v>2130</v>
      </c>
      <c r="H1664" s="43">
        <v>2</v>
      </c>
      <c r="I1664" s="43">
        <v>2</v>
      </c>
      <c r="J1664" s="43" t="s">
        <v>2131</v>
      </c>
      <c r="K1664" s="45">
        <v>549.9</v>
      </c>
      <c r="L1664" s="45">
        <v>448</v>
      </c>
      <c r="M1664" s="517">
        <f>VLOOKUP(C1664,'Раздел 2'!D1657:Q2179,14,0)</f>
        <v>328485.07</v>
      </c>
      <c r="N1664" s="45">
        <f t="shared" si="195"/>
        <v>328485.07</v>
      </c>
      <c r="O1664" s="45">
        <v>0</v>
      </c>
      <c r="P1664" s="45">
        <v>0</v>
      </c>
      <c r="Q1664" s="45">
        <v>0</v>
      </c>
      <c r="R1664" s="57">
        <v>45292</v>
      </c>
      <c r="S1664" s="57">
        <v>45657</v>
      </c>
      <c r="U1664" s="143"/>
    </row>
    <row r="1665" spans="1:21" ht="20.3" x14ac:dyDescent="0.35">
      <c r="A1665" s="43">
        <f t="shared" si="194"/>
        <v>355</v>
      </c>
      <c r="B1665" s="47" t="s">
        <v>938</v>
      </c>
      <c r="C1665" s="43">
        <v>36177</v>
      </c>
      <c r="D1665" s="43" t="s">
        <v>1899</v>
      </c>
      <c r="E1665" s="43">
        <v>1950</v>
      </c>
      <c r="F1665" s="43" t="s">
        <v>2131</v>
      </c>
      <c r="G1665" s="56" t="s">
        <v>2098</v>
      </c>
      <c r="H1665" s="43">
        <v>2</v>
      </c>
      <c r="I1665" s="43">
        <v>2</v>
      </c>
      <c r="J1665" s="43" t="s">
        <v>2131</v>
      </c>
      <c r="K1665" s="45">
        <v>697.4</v>
      </c>
      <c r="L1665" s="45">
        <v>697.4</v>
      </c>
      <c r="M1665" s="517">
        <f>VLOOKUP(C1665,'Раздел 2'!D1658:Q2179,14,0)</f>
        <v>998062.15</v>
      </c>
      <c r="N1665" s="45">
        <f t="shared" si="195"/>
        <v>998062.15</v>
      </c>
      <c r="O1665" s="45">
        <v>0</v>
      </c>
      <c r="P1665" s="45">
        <v>0</v>
      </c>
      <c r="Q1665" s="45">
        <v>0</v>
      </c>
      <c r="R1665" s="57">
        <v>45292</v>
      </c>
      <c r="S1665" s="57">
        <v>45657</v>
      </c>
      <c r="U1665" s="143"/>
    </row>
    <row r="1666" spans="1:21" ht="20.3" x14ac:dyDescent="0.35">
      <c r="A1666" s="43">
        <f t="shared" si="194"/>
        <v>356</v>
      </c>
      <c r="B1666" s="47" t="s">
        <v>940</v>
      </c>
      <c r="C1666" s="43">
        <v>36262</v>
      </c>
      <c r="D1666" s="43" t="s">
        <v>1899</v>
      </c>
      <c r="E1666" s="43">
        <v>1975</v>
      </c>
      <c r="F1666" s="43" t="s">
        <v>2131</v>
      </c>
      <c r="G1666" s="56" t="s">
        <v>2097</v>
      </c>
      <c r="H1666" s="43">
        <v>5</v>
      </c>
      <c r="I1666" s="43">
        <v>4</v>
      </c>
      <c r="J1666" s="43" t="s">
        <v>2131</v>
      </c>
      <c r="K1666" s="45">
        <v>4387.8999999999996</v>
      </c>
      <c r="L1666" s="45">
        <v>2702.2</v>
      </c>
      <c r="M1666" s="517">
        <f>VLOOKUP(C1666,'Раздел 2'!D1659:Q2179,14,0)</f>
        <v>3595530.0300000003</v>
      </c>
      <c r="N1666" s="45">
        <f t="shared" si="195"/>
        <v>3595530.0300000003</v>
      </c>
      <c r="O1666" s="45">
        <v>0</v>
      </c>
      <c r="P1666" s="45">
        <v>0</v>
      </c>
      <c r="Q1666" s="45">
        <v>0</v>
      </c>
      <c r="R1666" s="57">
        <v>45292</v>
      </c>
      <c r="S1666" s="57">
        <v>45657</v>
      </c>
      <c r="U1666" s="143"/>
    </row>
    <row r="1667" spans="1:21" ht="20.3" x14ac:dyDescent="0.35">
      <c r="A1667" s="43">
        <f t="shared" si="194"/>
        <v>357</v>
      </c>
      <c r="B1667" s="47" t="s">
        <v>941</v>
      </c>
      <c r="C1667" s="43">
        <v>36264</v>
      </c>
      <c r="D1667" s="43" t="s">
        <v>1899</v>
      </c>
      <c r="E1667" s="43">
        <v>1975</v>
      </c>
      <c r="F1667" s="43" t="s">
        <v>2131</v>
      </c>
      <c r="G1667" s="56" t="s">
        <v>2097</v>
      </c>
      <c r="H1667" s="43">
        <v>5</v>
      </c>
      <c r="I1667" s="43">
        <v>4</v>
      </c>
      <c r="J1667" s="43" t="s">
        <v>2131</v>
      </c>
      <c r="K1667" s="45">
        <v>4376</v>
      </c>
      <c r="L1667" s="45">
        <v>2690.3</v>
      </c>
      <c r="M1667" s="517">
        <f>VLOOKUP(C1667,'Раздел 2'!D1660:Q2180,14,0)</f>
        <v>286327.39</v>
      </c>
      <c r="N1667" s="45">
        <f t="shared" si="195"/>
        <v>286327.39</v>
      </c>
      <c r="O1667" s="45">
        <v>0</v>
      </c>
      <c r="P1667" s="45">
        <v>0</v>
      </c>
      <c r="Q1667" s="45">
        <v>0</v>
      </c>
      <c r="R1667" s="57">
        <v>45292</v>
      </c>
      <c r="S1667" s="57">
        <v>45657</v>
      </c>
      <c r="U1667" s="143"/>
    </row>
    <row r="1668" spans="1:21" ht="20.3" x14ac:dyDescent="0.35">
      <c r="A1668" s="43">
        <f t="shared" si="194"/>
        <v>358</v>
      </c>
      <c r="B1668" s="47" t="s">
        <v>942</v>
      </c>
      <c r="C1668" s="43">
        <v>36268</v>
      </c>
      <c r="D1668" s="43" t="s">
        <v>1899</v>
      </c>
      <c r="E1668" s="43">
        <v>1975</v>
      </c>
      <c r="F1668" s="43" t="s">
        <v>2131</v>
      </c>
      <c r="G1668" s="56" t="s">
        <v>2097</v>
      </c>
      <c r="H1668" s="43">
        <v>5</v>
      </c>
      <c r="I1668" s="43">
        <v>4</v>
      </c>
      <c r="J1668" s="43" t="s">
        <v>2131</v>
      </c>
      <c r="K1668" s="45">
        <v>4421.2</v>
      </c>
      <c r="L1668" s="45">
        <v>2653.8</v>
      </c>
      <c r="M1668" s="517">
        <f>VLOOKUP(C1668,'Раздел 2'!D1661:Q2181,14,0)</f>
        <v>124222.5</v>
      </c>
      <c r="N1668" s="45">
        <f t="shared" si="195"/>
        <v>124222.5</v>
      </c>
      <c r="O1668" s="45">
        <v>0</v>
      </c>
      <c r="P1668" s="45">
        <v>0</v>
      </c>
      <c r="Q1668" s="45">
        <v>0</v>
      </c>
      <c r="R1668" s="57">
        <v>45292</v>
      </c>
      <c r="S1668" s="57">
        <v>45657</v>
      </c>
      <c r="U1668" s="143"/>
    </row>
    <row r="1669" spans="1:21" ht="20.3" x14ac:dyDescent="0.35">
      <c r="A1669" s="43">
        <f t="shared" si="194"/>
        <v>359</v>
      </c>
      <c r="B1669" s="47" t="s">
        <v>943</v>
      </c>
      <c r="C1669" s="43">
        <v>36271</v>
      </c>
      <c r="D1669" s="43" t="s">
        <v>1899</v>
      </c>
      <c r="E1669" s="43">
        <v>1975</v>
      </c>
      <c r="F1669" s="43" t="s">
        <v>2131</v>
      </c>
      <c r="G1669" s="56" t="s">
        <v>2097</v>
      </c>
      <c r="H1669" s="43">
        <v>5</v>
      </c>
      <c r="I1669" s="43">
        <v>4</v>
      </c>
      <c r="J1669" s="43" t="s">
        <v>2131</v>
      </c>
      <c r="K1669" s="45">
        <v>5276.6</v>
      </c>
      <c r="L1669" s="45">
        <v>3322.2</v>
      </c>
      <c r="M1669" s="517">
        <f>VLOOKUP(C1669,'Раздел 2'!D1662:Q2182,14,0)</f>
        <v>152790</v>
      </c>
      <c r="N1669" s="45">
        <f t="shared" si="195"/>
        <v>152790</v>
      </c>
      <c r="O1669" s="45">
        <v>0</v>
      </c>
      <c r="P1669" s="45">
        <v>0</v>
      </c>
      <c r="Q1669" s="45">
        <v>0</v>
      </c>
      <c r="R1669" s="57">
        <v>45292</v>
      </c>
      <c r="S1669" s="57">
        <v>45657</v>
      </c>
      <c r="U1669" s="143"/>
    </row>
    <row r="1670" spans="1:21" ht="20.3" x14ac:dyDescent="0.35">
      <c r="A1670" s="43">
        <f t="shared" si="194"/>
        <v>360</v>
      </c>
      <c r="B1670" s="47" t="s">
        <v>944</v>
      </c>
      <c r="C1670" s="43">
        <v>36260</v>
      </c>
      <c r="D1670" s="43" t="s">
        <v>1899</v>
      </c>
      <c r="E1670" s="43">
        <v>1975</v>
      </c>
      <c r="F1670" s="43" t="s">
        <v>2131</v>
      </c>
      <c r="G1670" s="56" t="s">
        <v>2097</v>
      </c>
      <c r="H1670" s="43">
        <v>5</v>
      </c>
      <c r="I1670" s="43">
        <v>6</v>
      </c>
      <c r="J1670" s="43" t="s">
        <v>2131</v>
      </c>
      <c r="K1670" s="45">
        <v>7081</v>
      </c>
      <c r="L1670" s="45">
        <v>4313.7</v>
      </c>
      <c r="M1670" s="517">
        <f>VLOOKUP(C1670,'Раздел 2'!D1663:Q2183,14,0)</f>
        <v>195262.5</v>
      </c>
      <c r="N1670" s="45">
        <f t="shared" si="195"/>
        <v>195262.5</v>
      </c>
      <c r="O1670" s="45">
        <v>0</v>
      </c>
      <c r="P1670" s="45">
        <v>0</v>
      </c>
      <c r="Q1670" s="45">
        <v>0</v>
      </c>
      <c r="R1670" s="57">
        <v>45292</v>
      </c>
      <c r="S1670" s="57">
        <v>45657</v>
      </c>
      <c r="U1670" s="143"/>
    </row>
    <row r="1671" spans="1:21" ht="20.3" x14ac:dyDescent="0.35">
      <c r="A1671" s="43">
        <f t="shared" si="194"/>
        <v>361</v>
      </c>
      <c r="B1671" s="47" t="s">
        <v>945</v>
      </c>
      <c r="C1671" s="43">
        <v>36261</v>
      </c>
      <c r="D1671" s="43" t="s">
        <v>1899</v>
      </c>
      <c r="E1671" s="43">
        <v>1975</v>
      </c>
      <c r="F1671" s="43" t="s">
        <v>2131</v>
      </c>
      <c r="G1671" s="56" t="s">
        <v>2097</v>
      </c>
      <c r="H1671" s="43">
        <v>5</v>
      </c>
      <c r="I1671" s="43">
        <v>5</v>
      </c>
      <c r="J1671" s="43" t="s">
        <v>2131</v>
      </c>
      <c r="K1671" s="45">
        <v>5857.6</v>
      </c>
      <c r="L1671" s="45">
        <v>3518.2</v>
      </c>
      <c r="M1671" s="517">
        <f>VLOOKUP(C1671,'Раздел 2'!D1664:Q2184,14,0)</f>
        <v>163350</v>
      </c>
      <c r="N1671" s="45">
        <f t="shared" si="195"/>
        <v>163350</v>
      </c>
      <c r="O1671" s="45">
        <v>0</v>
      </c>
      <c r="P1671" s="45">
        <v>0</v>
      </c>
      <c r="Q1671" s="45">
        <v>0</v>
      </c>
      <c r="R1671" s="57">
        <v>45292</v>
      </c>
      <c r="S1671" s="57">
        <v>45657</v>
      </c>
      <c r="U1671" s="143"/>
    </row>
    <row r="1672" spans="1:21" ht="20.3" x14ac:dyDescent="0.35">
      <c r="A1672" s="43">
        <f t="shared" si="194"/>
        <v>362</v>
      </c>
      <c r="B1672" s="47" t="s">
        <v>946</v>
      </c>
      <c r="C1672" s="43">
        <v>36288</v>
      </c>
      <c r="D1672" s="43" t="s">
        <v>1899</v>
      </c>
      <c r="E1672" s="43">
        <v>1965</v>
      </c>
      <c r="F1672" s="43" t="s">
        <v>2131</v>
      </c>
      <c r="G1672" s="56" t="s">
        <v>2098</v>
      </c>
      <c r="H1672" s="43">
        <v>4</v>
      </c>
      <c r="I1672" s="43">
        <v>3</v>
      </c>
      <c r="J1672" s="43" t="s">
        <v>2131</v>
      </c>
      <c r="K1672" s="45">
        <v>3396.1</v>
      </c>
      <c r="L1672" s="45">
        <v>2041.2</v>
      </c>
      <c r="M1672" s="517">
        <f>VLOOKUP(C1672,'Раздел 2'!D1665:Q2185,14,0)</f>
        <v>1681468.8400000003</v>
      </c>
      <c r="N1672" s="45">
        <f t="shared" si="195"/>
        <v>1681468.8400000003</v>
      </c>
      <c r="O1672" s="45">
        <v>0</v>
      </c>
      <c r="P1672" s="45">
        <v>0</v>
      </c>
      <c r="Q1672" s="45">
        <v>0</v>
      </c>
      <c r="R1672" s="57">
        <v>45292</v>
      </c>
      <c r="S1672" s="57">
        <v>45657</v>
      </c>
      <c r="U1672" s="143"/>
    </row>
    <row r="1673" spans="1:21" ht="20.3" x14ac:dyDescent="0.35">
      <c r="A1673" s="43">
        <f t="shared" ref="A1673:A1736" si="196">A1672+1</f>
        <v>363</v>
      </c>
      <c r="B1673" s="47" t="s">
        <v>947</v>
      </c>
      <c r="C1673" s="43">
        <v>36290</v>
      </c>
      <c r="D1673" s="43" t="s">
        <v>1899</v>
      </c>
      <c r="E1673" s="43">
        <v>1965</v>
      </c>
      <c r="F1673" s="43" t="s">
        <v>2131</v>
      </c>
      <c r="G1673" s="56" t="s">
        <v>2098</v>
      </c>
      <c r="H1673" s="43">
        <v>4</v>
      </c>
      <c r="I1673" s="43">
        <v>3</v>
      </c>
      <c r="J1673" s="43" t="s">
        <v>2131</v>
      </c>
      <c r="K1673" s="45">
        <v>3739.6</v>
      </c>
      <c r="L1673" s="45">
        <v>2189.5</v>
      </c>
      <c r="M1673" s="517">
        <f>VLOOKUP(C1673,'Раздел 2'!D1666:Q2186,14,0)</f>
        <v>3668653.8599999994</v>
      </c>
      <c r="N1673" s="45">
        <f t="shared" si="195"/>
        <v>3668653.8599999994</v>
      </c>
      <c r="O1673" s="45">
        <v>0</v>
      </c>
      <c r="P1673" s="45">
        <v>0</v>
      </c>
      <c r="Q1673" s="45">
        <v>0</v>
      </c>
      <c r="R1673" s="57">
        <v>45292</v>
      </c>
      <c r="S1673" s="57">
        <v>45657</v>
      </c>
      <c r="U1673" s="143"/>
    </row>
    <row r="1674" spans="1:21" ht="20.3" x14ac:dyDescent="0.35">
      <c r="A1674" s="43">
        <f t="shared" si="196"/>
        <v>364</v>
      </c>
      <c r="B1674" s="47" t="s">
        <v>3377</v>
      </c>
      <c r="C1674" s="43">
        <v>36295</v>
      </c>
      <c r="D1674" s="43" t="s">
        <v>1899</v>
      </c>
      <c r="E1674" s="43">
        <v>1958</v>
      </c>
      <c r="F1674" s="43" t="s">
        <v>2131</v>
      </c>
      <c r="G1674" s="56" t="s">
        <v>3378</v>
      </c>
      <c r="H1674" s="43">
        <v>3</v>
      </c>
      <c r="I1674" s="43">
        <v>7</v>
      </c>
      <c r="J1674" s="43" t="s">
        <v>2131</v>
      </c>
      <c r="K1674" s="45">
        <v>4705.5</v>
      </c>
      <c r="L1674" s="45">
        <v>3033.6</v>
      </c>
      <c r="M1674" s="517">
        <f>VLOOKUP(C1674,'Раздел 2'!D1667:Q2187,14,0)</f>
        <v>103616.29</v>
      </c>
      <c r="N1674" s="45">
        <f t="shared" si="195"/>
        <v>103616.29</v>
      </c>
      <c r="O1674" s="45">
        <v>0</v>
      </c>
      <c r="P1674" s="45">
        <v>0</v>
      </c>
      <c r="Q1674" s="45">
        <v>0</v>
      </c>
      <c r="R1674" s="57">
        <v>45292</v>
      </c>
      <c r="S1674" s="57">
        <v>45657</v>
      </c>
      <c r="U1674" s="143"/>
    </row>
    <row r="1675" spans="1:21" ht="20.3" x14ac:dyDescent="0.35">
      <c r="A1675" s="43">
        <f t="shared" si="196"/>
        <v>365</v>
      </c>
      <c r="B1675" s="47" t="s">
        <v>948</v>
      </c>
      <c r="C1675" s="43">
        <v>36351</v>
      </c>
      <c r="D1675" s="43" t="s">
        <v>1899</v>
      </c>
      <c r="E1675" s="43">
        <v>1985</v>
      </c>
      <c r="F1675" s="43" t="s">
        <v>2131</v>
      </c>
      <c r="G1675" s="56" t="s">
        <v>2097</v>
      </c>
      <c r="H1675" s="43">
        <v>9</v>
      </c>
      <c r="I1675" s="43">
        <v>2</v>
      </c>
      <c r="J1675" s="43" t="s">
        <v>2131</v>
      </c>
      <c r="K1675" s="45">
        <v>5257.6</v>
      </c>
      <c r="L1675" s="45">
        <v>4015.1</v>
      </c>
      <c r="M1675" s="517">
        <f>VLOOKUP(C1675,'Раздел 2'!D1668:Q2187,14,0)</f>
        <v>318397.51</v>
      </c>
      <c r="N1675" s="45">
        <f t="shared" si="195"/>
        <v>318397.51</v>
      </c>
      <c r="O1675" s="45">
        <v>0</v>
      </c>
      <c r="P1675" s="45">
        <v>0</v>
      </c>
      <c r="Q1675" s="45">
        <v>0</v>
      </c>
      <c r="R1675" s="57">
        <v>45292</v>
      </c>
      <c r="S1675" s="57">
        <v>45657</v>
      </c>
      <c r="U1675" s="143"/>
    </row>
    <row r="1676" spans="1:21" ht="20.3" x14ac:dyDescent="0.35">
      <c r="A1676" s="43">
        <f t="shared" si="196"/>
        <v>366</v>
      </c>
      <c r="B1676" s="47" t="s">
        <v>949</v>
      </c>
      <c r="C1676" s="43">
        <v>36367</v>
      </c>
      <c r="D1676" s="43" t="s">
        <v>1899</v>
      </c>
      <c r="E1676" s="43">
        <v>1964</v>
      </c>
      <c r="F1676" s="43" t="s">
        <v>2131</v>
      </c>
      <c r="G1676" s="56" t="s">
        <v>2097</v>
      </c>
      <c r="H1676" s="43">
        <v>5</v>
      </c>
      <c r="I1676" s="43">
        <v>3</v>
      </c>
      <c r="J1676" s="43" t="s">
        <v>2131</v>
      </c>
      <c r="K1676" s="45">
        <v>4206.2</v>
      </c>
      <c r="L1676" s="45">
        <v>2635</v>
      </c>
      <c r="M1676" s="517">
        <f>VLOOKUP(C1676,'Раздел 2'!D1669:Q2188,14,0)</f>
        <v>173858.34</v>
      </c>
      <c r="N1676" s="45">
        <f t="shared" si="195"/>
        <v>173858.34</v>
      </c>
      <c r="O1676" s="45">
        <v>0</v>
      </c>
      <c r="P1676" s="45">
        <v>0</v>
      </c>
      <c r="Q1676" s="45">
        <v>0</v>
      </c>
      <c r="R1676" s="57">
        <v>45292</v>
      </c>
      <c r="S1676" s="57">
        <v>45657</v>
      </c>
      <c r="U1676" s="143"/>
    </row>
    <row r="1677" spans="1:21" ht="20.3" x14ac:dyDescent="0.35">
      <c r="A1677" s="43">
        <f t="shared" si="196"/>
        <v>367</v>
      </c>
      <c r="B1677" s="47" t="s">
        <v>950</v>
      </c>
      <c r="C1677" s="43">
        <v>36368</v>
      </c>
      <c r="D1677" s="43" t="s">
        <v>1899</v>
      </c>
      <c r="E1677" s="43">
        <v>1964</v>
      </c>
      <c r="F1677" s="43" t="s">
        <v>2131</v>
      </c>
      <c r="G1677" s="56" t="s">
        <v>2097</v>
      </c>
      <c r="H1677" s="43">
        <v>5</v>
      </c>
      <c r="I1677" s="43">
        <v>6</v>
      </c>
      <c r="J1677" s="43" t="s">
        <v>2131</v>
      </c>
      <c r="K1677" s="45">
        <v>8255.23</v>
      </c>
      <c r="L1677" s="45">
        <v>5232.43</v>
      </c>
      <c r="M1677" s="517">
        <f>VLOOKUP(C1677,'Раздел 2'!D1670:Q2189,14,0)</f>
        <v>8270570.79</v>
      </c>
      <c r="N1677" s="45">
        <f t="shared" si="195"/>
        <v>8270570.79</v>
      </c>
      <c r="O1677" s="45">
        <v>0</v>
      </c>
      <c r="P1677" s="45">
        <v>0</v>
      </c>
      <c r="Q1677" s="45">
        <v>0</v>
      </c>
      <c r="R1677" s="57">
        <v>45292</v>
      </c>
      <c r="S1677" s="57">
        <v>45657</v>
      </c>
      <c r="U1677" s="143"/>
    </row>
    <row r="1678" spans="1:21" ht="20.3" x14ac:dyDescent="0.35">
      <c r="A1678" s="43">
        <f t="shared" si="196"/>
        <v>368</v>
      </c>
      <c r="B1678" s="47" t="s">
        <v>951</v>
      </c>
      <c r="C1678" s="43">
        <v>36369</v>
      </c>
      <c r="D1678" s="43" t="s">
        <v>1899</v>
      </c>
      <c r="E1678" s="43">
        <v>1964</v>
      </c>
      <c r="F1678" s="43" t="s">
        <v>2131</v>
      </c>
      <c r="G1678" s="56" t="s">
        <v>2097</v>
      </c>
      <c r="H1678" s="43">
        <v>5</v>
      </c>
      <c r="I1678" s="43">
        <v>3</v>
      </c>
      <c r="J1678" s="43" t="s">
        <v>2131</v>
      </c>
      <c r="K1678" s="45">
        <v>4504.3999999999996</v>
      </c>
      <c r="L1678" s="45">
        <v>2920.6</v>
      </c>
      <c r="M1678" s="517">
        <f>VLOOKUP(C1678,'Раздел 2'!D1671:Q2190,14,0)</f>
        <v>3411703.9400000004</v>
      </c>
      <c r="N1678" s="45">
        <f t="shared" si="195"/>
        <v>3411703.9400000004</v>
      </c>
      <c r="O1678" s="45">
        <v>0</v>
      </c>
      <c r="P1678" s="45">
        <v>0</v>
      </c>
      <c r="Q1678" s="45">
        <v>0</v>
      </c>
      <c r="R1678" s="57">
        <v>45292</v>
      </c>
      <c r="S1678" s="57">
        <v>45657</v>
      </c>
      <c r="U1678" s="143"/>
    </row>
    <row r="1679" spans="1:21" ht="22.75" customHeight="1" x14ac:dyDescent="0.35">
      <c r="A1679" s="43">
        <f t="shared" si="196"/>
        <v>369</v>
      </c>
      <c r="B1679" s="48" t="s">
        <v>3799</v>
      </c>
      <c r="C1679" s="43">
        <v>36376</v>
      </c>
      <c r="D1679" s="43" t="s">
        <v>1899</v>
      </c>
      <c r="E1679" s="43">
        <v>1964</v>
      </c>
      <c r="F1679" s="43" t="s">
        <v>2131</v>
      </c>
      <c r="G1679" s="56" t="s">
        <v>2097</v>
      </c>
      <c r="H1679" s="43">
        <v>5</v>
      </c>
      <c r="I1679" s="43">
        <v>6</v>
      </c>
      <c r="J1679" s="43" t="s">
        <v>2131</v>
      </c>
      <c r="K1679" s="45">
        <v>8419.4</v>
      </c>
      <c r="L1679" s="45">
        <v>5293</v>
      </c>
      <c r="M1679" s="517">
        <f>VLOOKUP(C1679,'Раздел 2'!D1667:Q2191,14,0)</f>
        <v>1867954.68</v>
      </c>
      <c r="N1679" s="45">
        <f>M1679</f>
        <v>1867954.68</v>
      </c>
      <c r="O1679" s="45">
        <v>0</v>
      </c>
      <c r="P1679" s="45">
        <v>0</v>
      </c>
      <c r="Q1679" s="45">
        <v>0</v>
      </c>
      <c r="R1679" s="57">
        <v>45292</v>
      </c>
      <c r="S1679" s="57">
        <v>45657</v>
      </c>
      <c r="U1679" s="143"/>
    </row>
    <row r="1680" spans="1:21" ht="20.3" x14ac:dyDescent="0.35">
      <c r="A1680" s="43">
        <f t="shared" si="196"/>
        <v>370</v>
      </c>
      <c r="B1680" s="47" t="s">
        <v>952</v>
      </c>
      <c r="C1680" s="43">
        <v>36380</v>
      </c>
      <c r="D1680" s="43" t="s">
        <v>1899</v>
      </c>
      <c r="E1680" s="43">
        <v>1965</v>
      </c>
      <c r="F1680" s="43" t="s">
        <v>2131</v>
      </c>
      <c r="G1680" s="56" t="s">
        <v>2097</v>
      </c>
      <c r="H1680" s="43">
        <v>5</v>
      </c>
      <c r="I1680" s="43">
        <v>3</v>
      </c>
      <c r="J1680" s="43" t="s">
        <v>2131</v>
      </c>
      <c r="K1680" s="45">
        <v>4205.2</v>
      </c>
      <c r="L1680" s="45">
        <v>2633.6</v>
      </c>
      <c r="M1680" s="517">
        <f>VLOOKUP(C1680,'Раздел 2'!D1673:Q2191,14,0)</f>
        <v>172091.22</v>
      </c>
      <c r="N1680" s="45">
        <f t="shared" si="195"/>
        <v>172091.22</v>
      </c>
      <c r="O1680" s="45">
        <v>0</v>
      </c>
      <c r="P1680" s="45">
        <v>0</v>
      </c>
      <c r="Q1680" s="45">
        <v>0</v>
      </c>
      <c r="R1680" s="57">
        <v>45292</v>
      </c>
      <c r="S1680" s="57">
        <v>45657</v>
      </c>
      <c r="U1680" s="143"/>
    </row>
    <row r="1681" spans="1:21" ht="20.3" x14ac:dyDescent="0.35">
      <c r="A1681" s="43">
        <f t="shared" si="196"/>
        <v>371</v>
      </c>
      <c r="B1681" s="47" t="s">
        <v>953</v>
      </c>
      <c r="C1681" s="43">
        <v>36386</v>
      </c>
      <c r="D1681" s="43" t="s">
        <v>1899</v>
      </c>
      <c r="E1681" s="43">
        <v>1966</v>
      </c>
      <c r="F1681" s="43" t="s">
        <v>2131</v>
      </c>
      <c r="G1681" s="56" t="s">
        <v>2097</v>
      </c>
      <c r="H1681" s="43">
        <v>5</v>
      </c>
      <c r="I1681" s="43">
        <v>6</v>
      </c>
      <c r="J1681" s="43" t="s">
        <v>2131</v>
      </c>
      <c r="K1681" s="45">
        <v>8491.5</v>
      </c>
      <c r="L1681" s="45">
        <v>5370.1</v>
      </c>
      <c r="M1681" s="517">
        <f>VLOOKUP(C1681,'Раздел 2'!D1674:Q2191,14,0)</f>
        <v>323999.94</v>
      </c>
      <c r="N1681" s="45">
        <f t="shared" si="195"/>
        <v>323999.94</v>
      </c>
      <c r="O1681" s="45">
        <v>0</v>
      </c>
      <c r="P1681" s="45">
        <v>0</v>
      </c>
      <c r="Q1681" s="45">
        <v>0</v>
      </c>
      <c r="R1681" s="57">
        <v>45292</v>
      </c>
      <c r="S1681" s="57">
        <v>45657</v>
      </c>
      <c r="U1681" s="143"/>
    </row>
    <row r="1682" spans="1:21" ht="20.3" x14ac:dyDescent="0.35">
      <c r="A1682" s="43">
        <f t="shared" si="196"/>
        <v>372</v>
      </c>
      <c r="B1682" s="47" t="s">
        <v>955</v>
      </c>
      <c r="C1682" s="43">
        <v>36395</v>
      </c>
      <c r="D1682" s="43" t="s">
        <v>1899</v>
      </c>
      <c r="E1682" s="43">
        <v>1975</v>
      </c>
      <c r="F1682" s="43" t="s">
        <v>2131</v>
      </c>
      <c r="G1682" s="56" t="s">
        <v>2097</v>
      </c>
      <c r="H1682" s="43">
        <v>5</v>
      </c>
      <c r="I1682" s="43">
        <v>8</v>
      </c>
      <c r="J1682" s="43" t="s">
        <v>2131</v>
      </c>
      <c r="K1682" s="45">
        <v>13519.6</v>
      </c>
      <c r="L1682" s="45">
        <v>8974.7000000000007</v>
      </c>
      <c r="M1682" s="517">
        <f>VLOOKUP(C1682,'Раздел 2'!D1675:Q2192,14,0)</f>
        <v>8858227.3499999996</v>
      </c>
      <c r="N1682" s="45">
        <f t="shared" si="195"/>
        <v>8858227.3499999996</v>
      </c>
      <c r="O1682" s="45">
        <v>0</v>
      </c>
      <c r="P1682" s="45">
        <v>0</v>
      </c>
      <c r="Q1682" s="45">
        <v>0</v>
      </c>
      <c r="R1682" s="57">
        <v>45292</v>
      </c>
      <c r="S1682" s="57">
        <v>45657</v>
      </c>
      <c r="U1682" s="143"/>
    </row>
    <row r="1683" spans="1:21" ht="20.3" x14ac:dyDescent="0.35">
      <c r="A1683" s="43">
        <f t="shared" si="196"/>
        <v>373</v>
      </c>
      <c r="B1683" s="47" t="s">
        <v>956</v>
      </c>
      <c r="C1683" s="43">
        <v>36316</v>
      </c>
      <c r="D1683" s="43" t="s">
        <v>1899</v>
      </c>
      <c r="E1683" s="43">
        <v>1952</v>
      </c>
      <c r="F1683" s="43" t="s">
        <v>2131</v>
      </c>
      <c r="G1683" s="56" t="s">
        <v>2103</v>
      </c>
      <c r="H1683" s="43">
        <v>2</v>
      </c>
      <c r="I1683" s="43">
        <v>1</v>
      </c>
      <c r="J1683" s="43" t="s">
        <v>2131</v>
      </c>
      <c r="K1683" s="45">
        <v>443.8</v>
      </c>
      <c r="L1683" s="45">
        <v>405</v>
      </c>
      <c r="M1683" s="517">
        <f>VLOOKUP(C1683,'Раздел 2'!D1676:Q2193,14,0)</f>
        <v>79807.56</v>
      </c>
      <c r="N1683" s="45">
        <f t="shared" si="195"/>
        <v>79807.56</v>
      </c>
      <c r="O1683" s="45">
        <v>0</v>
      </c>
      <c r="P1683" s="45">
        <v>0</v>
      </c>
      <c r="Q1683" s="45">
        <v>0</v>
      </c>
      <c r="R1683" s="57">
        <v>45292</v>
      </c>
      <c r="S1683" s="57">
        <v>45657</v>
      </c>
      <c r="U1683" s="143"/>
    </row>
    <row r="1684" spans="1:21" ht="20.3" x14ac:dyDescent="0.35">
      <c r="A1684" s="43">
        <f t="shared" si="196"/>
        <v>374</v>
      </c>
      <c r="B1684" s="47" t="s">
        <v>957</v>
      </c>
      <c r="C1684" s="43">
        <v>36317</v>
      </c>
      <c r="D1684" s="43" t="s">
        <v>1899</v>
      </c>
      <c r="E1684" s="43">
        <v>1952</v>
      </c>
      <c r="F1684" s="43" t="s">
        <v>2131</v>
      </c>
      <c r="G1684" s="56" t="s">
        <v>2103</v>
      </c>
      <c r="H1684" s="43">
        <v>2</v>
      </c>
      <c r="I1684" s="43">
        <v>1</v>
      </c>
      <c r="J1684" s="43" t="s">
        <v>2131</v>
      </c>
      <c r="K1684" s="45">
        <v>436.6</v>
      </c>
      <c r="L1684" s="45">
        <v>396.9</v>
      </c>
      <c r="M1684" s="517">
        <f>VLOOKUP(C1684,'Раздел 2'!D1677:Q2204,14,0)</f>
        <v>79807.56</v>
      </c>
      <c r="N1684" s="45">
        <f t="shared" si="195"/>
        <v>79807.56</v>
      </c>
      <c r="O1684" s="45">
        <v>0</v>
      </c>
      <c r="P1684" s="45">
        <v>0</v>
      </c>
      <c r="Q1684" s="45">
        <v>0</v>
      </c>
      <c r="R1684" s="57">
        <v>45292</v>
      </c>
      <c r="S1684" s="57">
        <v>45657</v>
      </c>
      <c r="U1684" s="143"/>
    </row>
    <row r="1685" spans="1:21" ht="20.3" x14ac:dyDescent="0.35">
      <c r="A1685" s="43">
        <f t="shared" si="196"/>
        <v>375</v>
      </c>
      <c r="B1685" s="47" t="s">
        <v>958</v>
      </c>
      <c r="C1685" s="43">
        <v>36318</v>
      </c>
      <c r="D1685" s="43" t="s">
        <v>1899</v>
      </c>
      <c r="E1685" s="43">
        <v>1952</v>
      </c>
      <c r="F1685" s="43" t="s">
        <v>2131</v>
      </c>
      <c r="G1685" s="56" t="s">
        <v>2103</v>
      </c>
      <c r="H1685" s="43">
        <v>2</v>
      </c>
      <c r="I1685" s="43">
        <v>1</v>
      </c>
      <c r="J1685" s="43" t="s">
        <v>2131</v>
      </c>
      <c r="K1685" s="45">
        <v>437.7</v>
      </c>
      <c r="L1685" s="45">
        <v>399.1</v>
      </c>
      <c r="M1685" s="517">
        <f>VLOOKUP(C1685,'Раздел 2'!D1678:Q2205,14,0)</f>
        <v>160963.14000000001</v>
      </c>
      <c r="N1685" s="45">
        <f t="shared" ref="N1685:N1749" si="197">M1685</f>
        <v>160963.14000000001</v>
      </c>
      <c r="O1685" s="45">
        <v>0</v>
      </c>
      <c r="P1685" s="45">
        <v>0</v>
      </c>
      <c r="Q1685" s="45">
        <v>0</v>
      </c>
      <c r="R1685" s="57">
        <v>45292</v>
      </c>
      <c r="S1685" s="57">
        <v>45657</v>
      </c>
      <c r="U1685" s="143"/>
    </row>
    <row r="1686" spans="1:21" ht="20.3" x14ac:dyDescent="0.35">
      <c r="A1686" s="43">
        <f t="shared" si="196"/>
        <v>376</v>
      </c>
      <c r="B1686" s="47" t="s">
        <v>959</v>
      </c>
      <c r="C1686" s="43">
        <v>36450</v>
      </c>
      <c r="D1686" s="43" t="s">
        <v>1899</v>
      </c>
      <c r="E1686" s="43">
        <v>1942</v>
      </c>
      <c r="F1686" s="43" t="s">
        <v>2131</v>
      </c>
      <c r="G1686" s="56" t="s">
        <v>2103</v>
      </c>
      <c r="H1686" s="43">
        <v>2</v>
      </c>
      <c r="I1686" s="43">
        <v>2</v>
      </c>
      <c r="J1686" s="43" t="s">
        <v>2131</v>
      </c>
      <c r="K1686" s="45">
        <v>537.20000000000005</v>
      </c>
      <c r="L1686" s="45">
        <v>369.1</v>
      </c>
      <c r="M1686" s="517">
        <f>VLOOKUP(C1686,'Раздел 2'!D1679:Q2206,14,0)</f>
        <v>61216.32</v>
      </c>
      <c r="N1686" s="45">
        <f t="shared" si="197"/>
        <v>61216.32</v>
      </c>
      <c r="O1686" s="45">
        <v>0</v>
      </c>
      <c r="P1686" s="45">
        <v>0</v>
      </c>
      <c r="Q1686" s="45">
        <v>0</v>
      </c>
      <c r="R1686" s="57">
        <v>45292</v>
      </c>
      <c r="S1686" s="57">
        <v>45657</v>
      </c>
      <c r="U1686" s="143"/>
    </row>
    <row r="1687" spans="1:21" ht="20.3" x14ac:dyDescent="0.35">
      <c r="A1687" s="43">
        <f t="shared" si="196"/>
        <v>377</v>
      </c>
      <c r="B1687" s="47" t="s">
        <v>962</v>
      </c>
      <c r="C1687" s="43">
        <v>32401</v>
      </c>
      <c r="D1687" s="43" t="s">
        <v>1899</v>
      </c>
      <c r="E1687" s="43">
        <v>1967</v>
      </c>
      <c r="F1687" s="43" t="s">
        <v>2131</v>
      </c>
      <c r="G1687" s="56" t="s">
        <v>2097</v>
      </c>
      <c r="H1687" s="43">
        <v>5</v>
      </c>
      <c r="I1687" s="43">
        <v>3</v>
      </c>
      <c r="J1687" s="43" t="s">
        <v>2131</v>
      </c>
      <c r="K1687" s="45">
        <v>2574.9</v>
      </c>
      <c r="L1687" s="45">
        <v>1689.3</v>
      </c>
      <c r="M1687" s="517">
        <f>VLOOKUP(C1687,'Раздел 2'!D1680:Q2208,14,0)</f>
        <v>71914.25</v>
      </c>
      <c r="N1687" s="45">
        <f>M1687</f>
        <v>71914.25</v>
      </c>
      <c r="O1687" s="45">
        <v>0</v>
      </c>
      <c r="P1687" s="45">
        <v>0</v>
      </c>
      <c r="Q1687" s="45">
        <v>0</v>
      </c>
      <c r="R1687" s="57">
        <v>45292</v>
      </c>
      <c r="S1687" s="57">
        <v>45657</v>
      </c>
      <c r="U1687" s="143"/>
    </row>
    <row r="1688" spans="1:21" ht="20.3" x14ac:dyDescent="0.35">
      <c r="A1688" s="43">
        <f t="shared" si="196"/>
        <v>378</v>
      </c>
      <c r="B1688" s="47" t="s">
        <v>963</v>
      </c>
      <c r="C1688" s="43">
        <v>32409</v>
      </c>
      <c r="D1688" s="43" t="s">
        <v>1899</v>
      </c>
      <c r="E1688" s="43">
        <v>1968</v>
      </c>
      <c r="F1688" s="43" t="s">
        <v>2131</v>
      </c>
      <c r="G1688" s="56" t="s">
        <v>2097</v>
      </c>
      <c r="H1688" s="43">
        <v>5</v>
      </c>
      <c r="I1688" s="43">
        <v>6</v>
      </c>
      <c r="J1688" s="43" t="s">
        <v>2131</v>
      </c>
      <c r="K1688" s="45">
        <v>4105.6000000000004</v>
      </c>
      <c r="L1688" s="45">
        <v>2583.0500000000002</v>
      </c>
      <c r="M1688" s="517">
        <f>VLOOKUP(C1688,'Раздел 2'!D1681:Q2209,14,0)</f>
        <v>2522774.59</v>
      </c>
      <c r="N1688" s="45">
        <f t="shared" si="197"/>
        <v>2522774.59</v>
      </c>
      <c r="O1688" s="45">
        <v>0</v>
      </c>
      <c r="P1688" s="45">
        <v>0</v>
      </c>
      <c r="Q1688" s="45">
        <v>0</v>
      </c>
      <c r="R1688" s="57">
        <v>45292</v>
      </c>
      <c r="S1688" s="57">
        <v>45657</v>
      </c>
      <c r="U1688" s="143"/>
    </row>
    <row r="1689" spans="1:21" ht="20.3" x14ac:dyDescent="0.35">
      <c r="A1689" s="43">
        <f t="shared" si="196"/>
        <v>379</v>
      </c>
      <c r="B1689" s="47" t="s">
        <v>964</v>
      </c>
      <c r="C1689" s="43">
        <v>32411</v>
      </c>
      <c r="D1689" s="43" t="s">
        <v>1899</v>
      </c>
      <c r="E1689" s="43">
        <v>1969</v>
      </c>
      <c r="F1689" s="43" t="s">
        <v>2131</v>
      </c>
      <c r="G1689" s="56" t="s">
        <v>2097</v>
      </c>
      <c r="H1689" s="43">
        <v>4</v>
      </c>
      <c r="I1689" s="43">
        <v>3</v>
      </c>
      <c r="J1689" s="43" t="s">
        <v>2131</v>
      </c>
      <c r="K1689" s="45">
        <v>3533.1</v>
      </c>
      <c r="L1689" s="45">
        <v>2031.5</v>
      </c>
      <c r="M1689" s="517">
        <f>VLOOKUP(C1689,'Раздел 2'!D1682:Q2210,14,0)</f>
        <v>89341.83</v>
      </c>
      <c r="N1689" s="45">
        <f t="shared" si="197"/>
        <v>89341.83</v>
      </c>
      <c r="O1689" s="45">
        <v>0</v>
      </c>
      <c r="P1689" s="45">
        <v>0</v>
      </c>
      <c r="Q1689" s="45">
        <v>0</v>
      </c>
      <c r="R1689" s="57">
        <v>45292</v>
      </c>
      <c r="S1689" s="57">
        <v>45657</v>
      </c>
      <c r="U1689" s="143"/>
    </row>
    <row r="1690" spans="1:21" ht="20.3" x14ac:dyDescent="0.35">
      <c r="A1690" s="43">
        <f t="shared" si="196"/>
        <v>380</v>
      </c>
      <c r="B1690" s="47" t="s">
        <v>965</v>
      </c>
      <c r="C1690" s="43">
        <v>32415</v>
      </c>
      <c r="D1690" s="43" t="s">
        <v>1899</v>
      </c>
      <c r="E1690" s="43">
        <v>1969</v>
      </c>
      <c r="F1690" s="43" t="s">
        <v>2131</v>
      </c>
      <c r="G1690" s="56" t="s">
        <v>2097</v>
      </c>
      <c r="H1690" s="43">
        <v>4</v>
      </c>
      <c r="I1690" s="43">
        <v>3</v>
      </c>
      <c r="J1690" s="43" t="s">
        <v>2131</v>
      </c>
      <c r="K1690" s="45">
        <v>3550.8</v>
      </c>
      <c r="L1690" s="45">
        <v>2049.8000000000002</v>
      </c>
      <c r="M1690" s="517">
        <f>VLOOKUP(C1690,'Раздел 2'!D1683:Q2211,14,0)</f>
        <v>2588901.15</v>
      </c>
      <c r="N1690" s="45">
        <f t="shared" si="197"/>
        <v>2588901.15</v>
      </c>
      <c r="O1690" s="45">
        <v>0</v>
      </c>
      <c r="P1690" s="45">
        <v>0</v>
      </c>
      <c r="Q1690" s="45">
        <v>0</v>
      </c>
      <c r="R1690" s="57">
        <v>45292</v>
      </c>
      <c r="S1690" s="57">
        <v>45657</v>
      </c>
      <c r="U1690" s="143"/>
    </row>
    <row r="1691" spans="1:21" ht="20.3" x14ac:dyDescent="0.35">
      <c r="A1691" s="43">
        <f t="shared" si="196"/>
        <v>381</v>
      </c>
      <c r="B1691" s="47" t="s">
        <v>966</v>
      </c>
      <c r="C1691" s="43">
        <v>32417</v>
      </c>
      <c r="D1691" s="43" t="s">
        <v>1899</v>
      </c>
      <c r="E1691" s="43">
        <v>1975</v>
      </c>
      <c r="F1691" s="43" t="s">
        <v>2131</v>
      </c>
      <c r="G1691" s="56" t="s">
        <v>2097</v>
      </c>
      <c r="H1691" s="43">
        <v>5</v>
      </c>
      <c r="I1691" s="43">
        <v>8</v>
      </c>
      <c r="J1691" s="43" t="s">
        <v>2131</v>
      </c>
      <c r="K1691" s="45">
        <v>9223.5</v>
      </c>
      <c r="L1691" s="45">
        <v>5712.7</v>
      </c>
      <c r="M1691" s="517">
        <f>VLOOKUP(C1691,'Раздел 2'!D1684:Q2212,14,0)</f>
        <v>9114212.379999999</v>
      </c>
      <c r="N1691" s="45">
        <f t="shared" si="197"/>
        <v>9114212.379999999</v>
      </c>
      <c r="O1691" s="45">
        <v>0</v>
      </c>
      <c r="P1691" s="45">
        <v>0</v>
      </c>
      <c r="Q1691" s="45">
        <v>0</v>
      </c>
      <c r="R1691" s="57">
        <v>45292</v>
      </c>
      <c r="S1691" s="57">
        <v>45657</v>
      </c>
      <c r="U1691" s="143"/>
    </row>
    <row r="1692" spans="1:21" ht="20.3" x14ac:dyDescent="0.35">
      <c r="A1692" s="43">
        <f t="shared" si="196"/>
        <v>382</v>
      </c>
      <c r="B1692" s="47" t="s">
        <v>3778</v>
      </c>
      <c r="C1692" s="43">
        <v>32419</v>
      </c>
      <c r="D1692" s="43" t="s">
        <v>1899</v>
      </c>
      <c r="E1692" s="43">
        <v>1969</v>
      </c>
      <c r="F1692" s="43" t="s">
        <v>2131</v>
      </c>
      <c r="G1692" s="56" t="s">
        <v>2097</v>
      </c>
      <c r="H1692" s="43">
        <v>4</v>
      </c>
      <c r="I1692" s="43">
        <v>3</v>
      </c>
      <c r="J1692" s="43" t="s">
        <v>2131</v>
      </c>
      <c r="K1692" s="45">
        <v>3544.6</v>
      </c>
      <c r="L1692" s="45">
        <v>2042.6</v>
      </c>
      <c r="M1692" s="517">
        <f>VLOOKUP(C1692,'Раздел 2'!D1685:Q2213,14,0)</f>
        <v>1330748.42</v>
      </c>
      <c r="N1692" s="45">
        <f t="shared" si="197"/>
        <v>1330748.42</v>
      </c>
      <c r="O1692" s="45">
        <v>0</v>
      </c>
      <c r="P1692" s="45">
        <v>0</v>
      </c>
      <c r="Q1692" s="45">
        <v>0</v>
      </c>
      <c r="R1692" s="57">
        <v>45292</v>
      </c>
      <c r="S1692" s="57">
        <v>45657</v>
      </c>
      <c r="U1692" s="143"/>
    </row>
    <row r="1693" spans="1:21" ht="20.3" x14ac:dyDescent="0.35">
      <c r="A1693" s="43">
        <f t="shared" si="196"/>
        <v>383</v>
      </c>
      <c r="B1693" s="47" t="s">
        <v>967</v>
      </c>
      <c r="C1693" s="43">
        <v>32420</v>
      </c>
      <c r="D1693" s="43" t="s">
        <v>1899</v>
      </c>
      <c r="E1693" s="43">
        <v>1975</v>
      </c>
      <c r="F1693" s="43" t="s">
        <v>2131</v>
      </c>
      <c r="G1693" s="56" t="s">
        <v>2097</v>
      </c>
      <c r="H1693" s="43">
        <v>5</v>
      </c>
      <c r="I1693" s="43">
        <v>4</v>
      </c>
      <c r="J1693" s="43" t="s">
        <v>2131</v>
      </c>
      <c r="K1693" s="45">
        <v>4309.1000000000004</v>
      </c>
      <c r="L1693" s="45">
        <v>2630.3</v>
      </c>
      <c r="M1693" s="517">
        <f>VLOOKUP(C1693,'Раздел 2'!D1686:Q2213,14,0)</f>
        <v>3386929.4799999995</v>
      </c>
      <c r="N1693" s="45">
        <f t="shared" si="197"/>
        <v>3386929.4799999995</v>
      </c>
      <c r="O1693" s="45">
        <v>0</v>
      </c>
      <c r="P1693" s="45">
        <v>0</v>
      </c>
      <c r="Q1693" s="45">
        <v>0</v>
      </c>
      <c r="R1693" s="57">
        <v>45292</v>
      </c>
      <c r="S1693" s="57">
        <v>45657</v>
      </c>
      <c r="U1693" s="143"/>
    </row>
    <row r="1694" spans="1:21" ht="20.3" x14ac:dyDescent="0.35">
      <c r="A1694" s="43">
        <f t="shared" si="196"/>
        <v>384</v>
      </c>
      <c r="B1694" s="48" t="s">
        <v>968</v>
      </c>
      <c r="C1694" s="43">
        <v>32421</v>
      </c>
      <c r="D1694" s="43" t="s">
        <v>1899</v>
      </c>
      <c r="E1694" s="43">
        <v>1969</v>
      </c>
      <c r="F1694" s="43" t="s">
        <v>2131</v>
      </c>
      <c r="G1694" s="56" t="s">
        <v>2097</v>
      </c>
      <c r="H1694" s="43">
        <v>4</v>
      </c>
      <c r="I1694" s="43">
        <v>3</v>
      </c>
      <c r="J1694" s="43" t="s">
        <v>2131</v>
      </c>
      <c r="K1694" s="45">
        <v>3684.2</v>
      </c>
      <c r="L1694" s="45">
        <v>2068.5</v>
      </c>
      <c r="M1694" s="517">
        <f>VLOOKUP(C1694,'Раздел 2'!D1687:Q2214,14,0)</f>
        <v>69751.070000000007</v>
      </c>
      <c r="N1694" s="45">
        <f t="shared" si="197"/>
        <v>69751.070000000007</v>
      </c>
      <c r="O1694" s="45">
        <v>0</v>
      </c>
      <c r="P1694" s="45">
        <v>0</v>
      </c>
      <c r="Q1694" s="45">
        <v>0</v>
      </c>
      <c r="R1694" s="57">
        <v>45292</v>
      </c>
      <c r="S1694" s="57">
        <v>45657</v>
      </c>
      <c r="U1694" s="143"/>
    </row>
    <row r="1695" spans="1:21" ht="20.3" x14ac:dyDescent="0.35">
      <c r="A1695" s="43">
        <f t="shared" si="196"/>
        <v>385</v>
      </c>
      <c r="B1695" s="47" t="s">
        <v>969</v>
      </c>
      <c r="C1695" s="43">
        <v>32422</v>
      </c>
      <c r="D1695" s="43" t="s">
        <v>1899</v>
      </c>
      <c r="E1695" s="43">
        <v>1985</v>
      </c>
      <c r="F1695" s="43" t="s">
        <v>2131</v>
      </c>
      <c r="G1695" s="56" t="s">
        <v>2097</v>
      </c>
      <c r="H1695" s="43">
        <v>9</v>
      </c>
      <c r="I1695" s="43">
        <v>1</v>
      </c>
      <c r="J1695" s="43" t="s">
        <v>2131</v>
      </c>
      <c r="K1695" s="45">
        <v>28246.1</v>
      </c>
      <c r="L1695" s="45">
        <v>24607.200000000001</v>
      </c>
      <c r="M1695" s="517">
        <f>VLOOKUP(C1695,'Раздел 2'!D1688:Q2215,14,0)</f>
        <v>3509671.11</v>
      </c>
      <c r="N1695" s="45">
        <f t="shared" si="197"/>
        <v>3509671.11</v>
      </c>
      <c r="O1695" s="45">
        <v>0</v>
      </c>
      <c r="P1695" s="45">
        <v>0</v>
      </c>
      <c r="Q1695" s="45">
        <v>0</v>
      </c>
      <c r="R1695" s="57">
        <v>45292</v>
      </c>
      <c r="S1695" s="57">
        <v>45657</v>
      </c>
      <c r="U1695" s="143"/>
    </row>
    <row r="1696" spans="1:21" ht="20.3" x14ac:dyDescent="0.35">
      <c r="A1696" s="43">
        <f t="shared" si="196"/>
        <v>386</v>
      </c>
      <c r="B1696" s="47" t="s">
        <v>970</v>
      </c>
      <c r="C1696" s="43">
        <v>32437</v>
      </c>
      <c r="D1696" s="43" t="s">
        <v>1899</v>
      </c>
      <c r="E1696" s="43">
        <v>1971</v>
      </c>
      <c r="F1696" s="43" t="s">
        <v>2131</v>
      </c>
      <c r="G1696" s="56" t="s">
        <v>2097</v>
      </c>
      <c r="H1696" s="43">
        <v>4</v>
      </c>
      <c r="I1696" s="43">
        <v>3</v>
      </c>
      <c r="J1696" s="43" t="s">
        <v>2131</v>
      </c>
      <c r="K1696" s="45">
        <v>3558.5</v>
      </c>
      <c r="L1696" s="45">
        <v>2040.1</v>
      </c>
      <c r="M1696" s="517">
        <f>VLOOKUP(C1696,'Раздел 2'!D1689:Q2216,14,0)</f>
        <v>477332.16</v>
      </c>
      <c r="N1696" s="45">
        <f t="shared" si="197"/>
        <v>477332.16</v>
      </c>
      <c r="O1696" s="45">
        <v>0</v>
      </c>
      <c r="P1696" s="45">
        <v>0</v>
      </c>
      <c r="Q1696" s="45">
        <v>0</v>
      </c>
      <c r="R1696" s="57">
        <v>45292</v>
      </c>
      <c r="S1696" s="57">
        <v>45657</v>
      </c>
      <c r="U1696" s="143"/>
    </row>
    <row r="1697" spans="1:21" ht="20.3" x14ac:dyDescent="0.35">
      <c r="A1697" s="43">
        <f t="shared" si="196"/>
        <v>387</v>
      </c>
      <c r="B1697" s="47" t="s">
        <v>971</v>
      </c>
      <c r="C1697" s="43">
        <v>32441</v>
      </c>
      <c r="D1697" s="43" t="s">
        <v>1899</v>
      </c>
      <c r="E1697" s="43">
        <v>1975</v>
      </c>
      <c r="F1697" s="43" t="s">
        <v>2131</v>
      </c>
      <c r="G1697" s="56" t="s">
        <v>2097</v>
      </c>
      <c r="H1697" s="43">
        <v>5</v>
      </c>
      <c r="I1697" s="43">
        <v>4</v>
      </c>
      <c r="J1697" s="43" t="s">
        <v>2131</v>
      </c>
      <c r="K1697" s="45">
        <v>5301.7</v>
      </c>
      <c r="L1697" s="45">
        <v>3313.1</v>
      </c>
      <c r="M1697" s="517">
        <f>VLOOKUP(C1697,'Раздел 2'!D1690:Q2217,14,0)</f>
        <v>3617156.04</v>
      </c>
      <c r="N1697" s="45">
        <f t="shared" si="197"/>
        <v>3617156.04</v>
      </c>
      <c r="O1697" s="45">
        <v>0</v>
      </c>
      <c r="P1697" s="45">
        <v>0</v>
      </c>
      <c r="Q1697" s="45">
        <v>0</v>
      </c>
      <c r="R1697" s="57">
        <v>45292</v>
      </c>
      <c r="S1697" s="57">
        <v>45657</v>
      </c>
      <c r="U1697" s="143"/>
    </row>
    <row r="1698" spans="1:21" ht="20.3" x14ac:dyDescent="0.35">
      <c r="A1698" s="43">
        <f t="shared" si="196"/>
        <v>388</v>
      </c>
      <c r="B1698" s="47" t="s">
        <v>972</v>
      </c>
      <c r="C1698" s="43">
        <v>32444</v>
      </c>
      <c r="D1698" s="43" t="s">
        <v>1899</v>
      </c>
      <c r="E1698" s="43">
        <v>1970</v>
      </c>
      <c r="F1698" s="43" t="s">
        <v>2131</v>
      </c>
      <c r="G1698" s="56" t="s">
        <v>2098</v>
      </c>
      <c r="H1698" s="43">
        <v>4</v>
      </c>
      <c r="I1698" s="43">
        <v>4</v>
      </c>
      <c r="J1698" s="43" t="s">
        <v>2131</v>
      </c>
      <c r="K1698" s="45">
        <v>5663.1</v>
      </c>
      <c r="L1698" s="45">
        <v>3103.7</v>
      </c>
      <c r="M1698" s="517">
        <f>VLOOKUP(C1698,'Раздел 2'!D1691:Q2218,14,0)</f>
        <v>7271668.1499999994</v>
      </c>
      <c r="N1698" s="45">
        <f t="shared" si="197"/>
        <v>7271668.1499999994</v>
      </c>
      <c r="O1698" s="45">
        <v>0</v>
      </c>
      <c r="P1698" s="45">
        <v>0</v>
      </c>
      <c r="Q1698" s="45">
        <v>0</v>
      </c>
      <c r="R1698" s="57">
        <v>45292</v>
      </c>
      <c r="S1698" s="57">
        <v>45657</v>
      </c>
      <c r="U1698" s="143"/>
    </row>
    <row r="1699" spans="1:21" ht="20.3" x14ac:dyDescent="0.35">
      <c r="A1699" s="43">
        <f t="shared" si="196"/>
        <v>389</v>
      </c>
      <c r="B1699" s="47" t="s">
        <v>60</v>
      </c>
      <c r="C1699" s="43">
        <v>32445</v>
      </c>
      <c r="D1699" s="43" t="s">
        <v>1899</v>
      </c>
      <c r="E1699" s="43">
        <v>1968</v>
      </c>
      <c r="F1699" s="43" t="s">
        <v>2131</v>
      </c>
      <c r="G1699" s="56" t="s">
        <v>2097</v>
      </c>
      <c r="H1699" s="43">
        <v>5</v>
      </c>
      <c r="I1699" s="43">
        <v>3</v>
      </c>
      <c r="J1699" s="43" t="s">
        <v>2131</v>
      </c>
      <c r="K1699" s="45">
        <v>4044.2</v>
      </c>
      <c r="L1699" s="45">
        <v>2056</v>
      </c>
      <c r="M1699" s="517">
        <f>VLOOKUP(C1699,'Раздел 2'!D1692:Q2219,14,0)</f>
        <v>2283551.3899999997</v>
      </c>
      <c r="N1699" s="45">
        <f t="shared" si="197"/>
        <v>2283551.3899999997</v>
      </c>
      <c r="O1699" s="45">
        <v>0</v>
      </c>
      <c r="P1699" s="45">
        <v>0</v>
      </c>
      <c r="Q1699" s="45">
        <v>0</v>
      </c>
      <c r="R1699" s="57">
        <v>45292</v>
      </c>
      <c r="S1699" s="57">
        <v>45657</v>
      </c>
      <c r="U1699" s="143"/>
    </row>
    <row r="1700" spans="1:21" ht="20.3" x14ac:dyDescent="0.35">
      <c r="A1700" s="43">
        <f t="shared" si="196"/>
        <v>390</v>
      </c>
      <c r="B1700" s="47" t="s">
        <v>973</v>
      </c>
      <c r="C1700" s="43">
        <v>32446</v>
      </c>
      <c r="D1700" s="43" t="s">
        <v>1899</v>
      </c>
      <c r="E1700" s="43">
        <v>1975</v>
      </c>
      <c r="F1700" s="43" t="s">
        <v>2131</v>
      </c>
      <c r="G1700" s="56" t="s">
        <v>2097</v>
      </c>
      <c r="H1700" s="43">
        <v>5</v>
      </c>
      <c r="I1700" s="43">
        <v>4</v>
      </c>
      <c r="J1700" s="43" t="s">
        <v>2131</v>
      </c>
      <c r="K1700" s="45">
        <v>5308</v>
      </c>
      <c r="L1700" s="45">
        <v>3319.8</v>
      </c>
      <c r="M1700" s="517">
        <f>VLOOKUP(C1700,'Раздел 2'!D1693:Q2220,14,0)</f>
        <v>2996059.55</v>
      </c>
      <c r="N1700" s="45">
        <f t="shared" si="197"/>
        <v>2996059.55</v>
      </c>
      <c r="O1700" s="45">
        <v>0</v>
      </c>
      <c r="P1700" s="45">
        <v>0</v>
      </c>
      <c r="Q1700" s="45">
        <v>0</v>
      </c>
      <c r="R1700" s="57">
        <v>45292</v>
      </c>
      <c r="S1700" s="57">
        <v>45657</v>
      </c>
      <c r="U1700" s="143"/>
    </row>
    <row r="1701" spans="1:21" ht="20.3" x14ac:dyDescent="0.35">
      <c r="A1701" s="43">
        <f t="shared" si="196"/>
        <v>391</v>
      </c>
      <c r="B1701" s="47" t="s">
        <v>974</v>
      </c>
      <c r="C1701" s="43">
        <v>32448</v>
      </c>
      <c r="D1701" s="43" t="s">
        <v>1899</v>
      </c>
      <c r="E1701" s="43">
        <v>1970</v>
      </c>
      <c r="F1701" s="43" t="s">
        <v>2131</v>
      </c>
      <c r="G1701" s="56" t="s">
        <v>2098</v>
      </c>
      <c r="H1701" s="43">
        <v>4</v>
      </c>
      <c r="I1701" s="43">
        <v>4</v>
      </c>
      <c r="J1701" s="43" t="s">
        <v>2131</v>
      </c>
      <c r="K1701" s="45">
        <v>5578.9</v>
      </c>
      <c r="L1701" s="45">
        <v>3303.4</v>
      </c>
      <c r="M1701" s="517">
        <f>VLOOKUP(C1701,'Раздел 2'!D1694:Q2221,14,0)</f>
        <v>5715567.4100000011</v>
      </c>
      <c r="N1701" s="45">
        <f t="shared" si="197"/>
        <v>5715567.4100000011</v>
      </c>
      <c r="O1701" s="45">
        <v>0</v>
      </c>
      <c r="P1701" s="45">
        <v>0</v>
      </c>
      <c r="Q1701" s="45">
        <v>0</v>
      </c>
      <c r="R1701" s="57">
        <v>45292</v>
      </c>
      <c r="S1701" s="57">
        <v>45657</v>
      </c>
      <c r="U1701" s="143"/>
    </row>
    <row r="1702" spans="1:21" ht="20.3" x14ac:dyDescent="0.35">
      <c r="A1702" s="43">
        <f t="shared" si="196"/>
        <v>392</v>
      </c>
      <c r="B1702" s="47" t="s">
        <v>975</v>
      </c>
      <c r="C1702" s="43">
        <v>32451</v>
      </c>
      <c r="D1702" s="43" t="s">
        <v>1899</v>
      </c>
      <c r="E1702" s="43">
        <v>1971</v>
      </c>
      <c r="F1702" s="43" t="s">
        <v>2131</v>
      </c>
      <c r="G1702" s="56" t="s">
        <v>2098</v>
      </c>
      <c r="H1702" s="43">
        <v>4</v>
      </c>
      <c r="I1702" s="43">
        <v>4</v>
      </c>
      <c r="J1702" s="43" t="s">
        <v>2131</v>
      </c>
      <c r="K1702" s="45">
        <v>5122.3999999999996</v>
      </c>
      <c r="L1702" s="45">
        <v>3084.4</v>
      </c>
      <c r="M1702" s="517">
        <f>VLOOKUP(C1702,'Раздел 2'!D1695:Q2222,14,0)</f>
        <v>7150705.21</v>
      </c>
      <c r="N1702" s="45">
        <f t="shared" si="197"/>
        <v>7150705.21</v>
      </c>
      <c r="O1702" s="45">
        <v>0</v>
      </c>
      <c r="P1702" s="45">
        <v>0</v>
      </c>
      <c r="Q1702" s="45">
        <v>0</v>
      </c>
      <c r="R1702" s="57">
        <v>45292</v>
      </c>
      <c r="S1702" s="57">
        <v>45657</v>
      </c>
      <c r="U1702" s="143"/>
    </row>
    <row r="1703" spans="1:21" ht="20.3" x14ac:dyDescent="0.35">
      <c r="A1703" s="43">
        <f t="shared" si="196"/>
        <v>393</v>
      </c>
      <c r="B1703" s="47" t="s">
        <v>976</v>
      </c>
      <c r="C1703" s="43">
        <v>32383</v>
      </c>
      <c r="D1703" s="43" t="s">
        <v>1899</v>
      </c>
      <c r="E1703" s="43">
        <v>1971</v>
      </c>
      <c r="F1703" s="43" t="s">
        <v>2131</v>
      </c>
      <c r="G1703" s="56" t="s">
        <v>2097</v>
      </c>
      <c r="H1703" s="43">
        <v>5</v>
      </c>
      <c r="I1703" s="43">
        <v>8</v>
      </c>
      <c r="J1703" s="43" t="s">
        <v>2131</v>
      </c>
      <c r="K1703" s="45">
        <v>9277.7999999999993</v>
      </c>
      <c r="L1703" s="45">
        <v>5722.9</v>
      </c>
      <c r="M1703" s="517">
        <f>VLOOKUP(C1703,'Раздел 2'!D1696:Q2222,14,0)</f>
        <v>5341348.6000000006</v>
      </c>
      <c r="N1703" s="45">
        <f t="shared" si="197"/>
        <v>5341348.6000000006</v>
      </c>
      <c r="O1703" s="45">
        <v>0</v>
      </c>
      <c r="P1703" s="45">
        <v>0</v>
      </c>
      <c r="Q1703" s="45">
        <v>0</v>
      </c>
      <c r="R1703" s="57">
        <v>45292</v>
      </c>
      <c r="S1703" s="57">
        <v>45657</v>
      </c>
      <c r="U1703" s="143"/>
    </row>
    <row r="1704" spans="1:21" ht="20.3" x14ac:dyDescent="0.35">
      <c r="A1704" s="43">
        <f t="shared" si="196"/>
        <v>394</v>
      </c>
      <c r="B1704" s="47" t="s">
        <v>977</v>
      </c>
      <c r="C1704" s="43">
        <v>32384</v>
      </c>
      <c r="D1704" s="43" t="s">
        <v>1899</v>
      </c>
      <c r="E1704" s="43">
        <v>1966</v>
      </c>
      <c r="F1704" s="43" t="s">
        <v>2131</v>
      </c>
      <c r="G1704" s="56" t="s">
        <v>2097</v>
      </c>
      <c r="H1704" s="43">
        <v>5</v>
      </c>
      <c r="I1704" s="43">
        <v>6</v>
      </c>
      <c r="J1704" s="43" t="s">
        <v>2131</v>
      </c>
      <c r="K1704" s="45">
        <v>8301.7999999999993</v>
      </c>
      <c r="L1704" s="45">
        <v>5176.7</v>
      </c>
      <c r="M1704" s="517">
        <f>VLOOKUP(C1704,'Раздел 2'!D1697:Q2224,14,0)</f>
        <v>7177937.4800000004</v>
      </c>
      <c r="N1704" s="45">
        <f t="shared" si="197"/>
        <v>7177937.4800000004</v>
      </c>
      <c r="O1704" s="45">
        <v>0</v>
      </c>
      <c r="P1704" s="45">
        <v>0</v>
      </c>
      <c r="Q1704" s="45">
        <v>0</v>
      </c>
      <c r="R1704" s="57">
        <v>45292</v>
      </c>
      <c r="S1704" s="57">
        <v>45657</v>
      </c>
      <c r="U1704" s="143"/>
    </row>
    <row r="1705" spans="1:21" ht="20.3" x14ac:dyDescent="0.35">
      <c r="A1705" s="43">
        <f t="shared" si="196"/>
        <v>395</v>
      </c>
      <c r="B1705" s="47" t="s">
        <v>978</v>
      </c>
      <c r="C1705" s="43">
        <v>32454</v>
      </c>
      <c r="D1705" s="43" t="s">
        <v>1899</v>
      </c>
      <c r="E1705" s="43">
        <v>1974</v>
      </c>
      <c r="F1705" s="43" t="s">
        <v>2131</v>
      </c>
      <c r="G1705" s="56" t="s">
        <v>2098</v>
      </c>
      <c r="H1705" s="43">
        <v>5</v>
      </c>
      <c r="I1705" s="43">
        <v>4</v>
      </c>
      <c r="J1705" s="43" t="s">
        <v>2131</v>
      </c>
      <c r="K1705" s="45">
        <v>6736</v>
      </c>
      <c r="L1705" s="45">
        <v>4307.8999999999996</v>
      </c>
      <c r="M1705" s="517">
        <f>VLOOKUP(C1705,'Раздел 2'!D1698:Q2225,14,0)</f>
        <v>4736953.419999999</v>
      </c>
      <c r="N1705" s="45">
        <f t="shared" si="197"/>
        <v>4736953.419999999</v>
      </c>
      <c r="O1705" s="45">
        <v>0</v>
      </c>
      <c r="P1705" s="45">
        <v>0</v>
      </c>
      <c r="Q1705" s="45">
        <v>0</v>
      </c>
      <c r="R1705" s="57">
        <v>45292</v>
      </c>
      <c r="S1705" s="57">
        <v>45657</v>
      </c>
      <c r="U1705" s="143"/>
    </row>
    <row r="1706" spans="1:21" ht="20.3" x14ac:dyDescent="0.35">
      <c r="A1706" s="43">
        <f t="shared" si="196"/>
        <v>396</v>
      </c>
      <c r="B1706" s="47" t="s">
        <v>979</v>
      </c>
      <c r="C1706" s="43">
        <v>32385</v>
      </c>
      <c r="D1706" s="43" t="s">
        <v>1899</v>
      </c>
      <c r="E1706" s="43">
        <v>1974</v>
      </c>
      <c r="F1706" s="43" t="s">
        <v>2131</v>
      </c>
      <c r="G1706" s="56" t="s">
        <v>2097</v>
      </c>
      <c r="H1706" s="43">
        <v>5</v>
      </c>
      <c r="I1706" s="43">
        <v>4</v>
      </c>
      <c r="J1706" s="43" t="s">
        <v>2131</v>
      </c>
      <c r="K1706" s="45">
        <v>4116</v>
      </c>
      <c r="L1706" s="45">
        <v>2704.9</v>
      </c>
      <c r="M1706" s="517">
        <f>VLOOKUP(C1706,'Раздел 2'!D1699:Q2226,14,0)</f>
        <v>5036934.83</v>
      </c>
      <c r="N1706" s="45">
        <f t="shared" si="197"/>
        <v>5036934.83</v>
      </c>
      <c r="O1706" s="45">
        <v>0</v>
      </c>
      <c r="P1706" s="45">
        <v>0</v>
      </c>
      <c r="Q1706" s="45">
        <v>0</v>
      </c>
      <c r="R1706" s="57">
        <v>45292</v>
      </c>
      <c r="S1706" s="57">
        <v>45657</v>
      </c>
      <c r="U1706" s="143"/>
    </row>
    <row r="1707" spans="1:21" ht="20.3" x14ac:dyDescent="0.35">
      <c r="A1707" s="43">
        <f t="shared" si="196"/>
        <v>397</v>
      </c>
      <c r="B1707" s="47" t="s">
        <v>980</v>
      </c>
      <c r="C1707" s="43">
        <v>32462</v>
      </c>
      <c r="D1707" s="43" t="s">
        <v>1899</v>
      </c>
      <c r="E1707" s="43">
        <v>1968</v>
      </c>
      <c r="F1707" s="43" t="s">
        <v>2131</v>
      </c>
      <c r="G1707" s="56" t="s">
        <v>2097</v>
      </c>
      <c r="H1707" s="43">
        <v>4</v>
      </c>
      <c r="I1707" s="43">
        <v>6</v>
      </c>
      <c r="J1707" s="43" t="s">
        <v>2131</v>
      </c>
      <c r="K1707" s="45">
        <v>7769.5</v>
      </c>
      <c r="L1707" s="45">
        <v>4554.3</v>
      </c>
      <c r="M1707" s="517">
        <f>VLOOKUP(C1707,'Раздел 2'!D1700:Q2227,14,0)</f>
        <v>6101422.1099999994</v>
      </c>
      <c r="N1707" s="45">
        <f t="shared" si="197"/>
        <v>6101422.1099999994</v>
      </c>
      <c r="O1707" s="45">
        <v>0</v>
      </c>
      <c r="P1707" s="45">
        <v>0</v>
      </c>
      <c r="Q1707" s="45">
        <v>0</v>
      </c>
      <c r="R1707" s="57">
        <v>45292</v>
      </c>
      <c r="S1707" s="57">
        <v>45657</v>
      </c>
      <c r="U1707" s="143"/>
    </row>
    <row r="1708" spans="1:21" ht="20.3" x14ac:dyDescent="0.35">
      <c r="A1708" s="43">
        <f t="shared" si="196"/>
        <v>398</v>
      </c>
      <c r="B1708" s="47" t="s">
        <v>981</v>
      </c>
      <c r="C1708" s="43">
        <v>32464</v>
      </c>
      <c r="D1708" s="43" t="s">
        <v>1899</v>
      </c>
      <c r="E1708" s="43">
        <v>1968</v>
      </c>
      <c r="F1708" s="43" t="s">
        <v>2131</v>
      </c>
      <c r="G1708" s="56" t="s">
        <v>2097</v>
      </c>
      <c r="H1708" s="43">
        <v>4</v>
      </c>
      <c r="I1708" s="43">
        <v>6</v>
      </c>
      <c r="J1708" s="43" t="s">
        <v>2131</v>
      </c>
      <c r="K1708" s="45">
        <v>7739.8</v>
      </c>
      <c r="L1708" s="45">
        <v>4531.3999999999996</v>
      </c>
      <c r="M1708" s="517">
        <f>VLOOKUP(C1708,'Раздел 2'!D1701:Q2228,14,0)</f>
        <v>6501075.7199999988</v>
      </c>
      <c r="N1708" s="45">
        <f t="shared" si="197"/>
        <v>6501075.7199999988</v>
      </c>
      <c r="O1708" s="45">
        <v>0</v>
      </c>
      <c r="P1708" s="45">
        <v>0</v>
      </c>
      <c r="Q1708" s="45">
        <v>0</v>
      </c>
      <c r="R1708" s="57">
        <v>45292</v>
      </c>
      <c r="S1708" s="57">
        <v>45657</v>
      </c>
      <c r="U1708" s="143"/>
    </row>
    <row r="1709" spans="1:21" ht="20.3" x14ac:dyDescent="0.35">
      <c r="A1709" s="43">
        <f t="shared" si="196"/>
        <v>399</v>
      </c>
      <c r="B1709" s="47" t="s">
        <v>982</v>
      </c>
      <c r="C1709" s="43">
        <v>32469</v>
      </c>
      <c r="D1709" s="43" t="s">
        <v>1899</v>
      </c>
      <c r="E1709" s="43">
        <v>1969</v>
      </c>
      <c r="F1709" s="43" t="s">
        <v>2131</v>
      </c>
      <c r="G1709" s="56" t="s">
        <v>2097</v>
      </c>
      <c r="H1709" s="43">
        <v>5</v>
      </c>
      <c r="I1709" s="43">
        <v>4</v>
      </c>
      <c r="J1709" s="43" t="s">
        <v>2131</v>
      </c>
      <c r="K1709" s="45">
        <v>4419.7</v>
      </c>
      <c r="L1709" s="45">
        <v>2694.3</v>
      </c>
      <c r="M1709" s="517">
        <f>VLOOKUP(C1709,'Раздел 2'!D1702:Q2229,14,0)</f>
        <v>3801092.64</v>
      </c>
      <c r="N1709" s="45">
        <f t="shared" si="197"/>
        <v>3801092.64</v>
      </c>
      <c r="O1709" s="45">
        <v>0</v>
      </c>
      <c r="P1709" s="45">
        <v>0</v>
      </c>
      <c r="Q1709" s="45">
        <v>0</v>
      </c>
      <c r="R1709" s="57">
        <v>45292</v>
      </c>
      <c r="S1709" s="57">
        <v>45657</v>
      </c>
      <c r="U1709" s="143"/>
    </row>
    <row r="1710" spans="1:21" ht="20.3" x14ac:dyDescent="0.35">
      <c r="A1710" s="43">
        <f t="shared" si="196"/>
        <v>400</v>
      </c>
      <c r="B1710" s="47" t="s">
        <v>983</v>
      </c>
      <c r="C1710" s="43">
        <v>32389</v>
      </c>
      <c r="D1710" s="43" t="s">
        <v>1899</v>
      </c>
      <c r="E1710" s="43">
        <v>1973</v>
      </c>
      <c r="F1710" s="43" t="s">
        <v>2131</v>
      </c>
      <c r="G1710" s="56" t="s">
        <v>2097</v>
      </c>
      <c r="H1710" s="43">
        <v>5</v>
      </c>
      <c r="I1710" s="43">
        <v>8</v>
      </c>
      <c r="J1710" s="43" t="s">
        <v>2131</v>
      </c>
      <c r="K1710" s="45">
        <v>7863</v>
      </c>
      <c r="L1710" s="45">
        <v>5733.4</v>
      </c>
      <c r="M1710" s="517">
        <f>VLOOKUP(C1710,'Раздел 2'!D1703:Q2230,14,0)</f>
        <v>8300225.5700000003</v>
      </c>
      <c r="N1710" s="45">
        <f t="shared" si="197"/>
        <v>8300225.5700000003</v>
      </c>
      <c r="O1710" s="45">
        <v>0</v>
      </c>
      <c r="P1710" s="45">
        <v>0</v>
      </c>
      <c r="Q1710" s="45">
        <v>0</v>
      </c>
      <c r="R1710" s="57">
        <v>45292</v>
      </c>
      <c r="S1710" s="57">
        <v>45657</v>
      </c>
      <c r="U1710" s="143"/>
    </row>
    <row r="1711" spans="1:21" ht="20.3" x14ac:dyDescent="0.35">
      <c r="A1711" s="43">
        <f t="shared" si="196"/>
        <v>401</v>
      </c>
      <c r="B1711" s="47" t="s">
        <v>984</v>
      </c>
      <c r="C1711" s="43">
        <v>32394</v>
      </c>
      <c r="D1711" s="43" t="s">
        <v>1899</v>
      </c>
      <c r="E1711" s="43">
        <v>1967</v>
      </c>
      <c r="F1711" s="43" t="s">
        <v>2131</v>
      </c>
      <c r="G1711" s="56" t="s">
        <v>2097</v>
      </c>
      <c r="H1711" s="43">
        <v>5</v>
      </c>
      <c r="I1711" s="43">
        <v>4</v>
      </c>
      <c r="J1711" s="43" t="s">
        <v>2131</v>
      </c>
      <c r="K1711" s="45">
        <v>5660.6</v>
      </c>
      <c r="L1711" s="45">
        <v>3513.8</v>
      </c>
      <c r="M1711" s="517">
        <f>VLOOKUP(C1711,'Раздел 2'!D1704:Q2231,14,0)</f>
        <v>5776765.9300000016</v>
      </c>
      <c r="N1711" s="45">
        <f t="shared" si="197"/>
        <v>5776765.9300000016</v>
      </c>
      <c r="O1711" s="45">
        <v>0</v>
      </c>
      <c r="P1711" s="45">
        <v>0</v>
      </c>
      <c r="Q1711" s="45">
        <v>0</v>
      </c>
      <c r="R1711" s="57">
        <v>45292</v>
      </c>
      <c r="S1711" s="57">
        <v>45657</v>
      </c>
      <c r="U1711" s="143"/>
    </row>
    <row r="1712" spans="1:21" ht="20.3" x14ac:dyDescent="0.35">
      <c r="A1712" s="43">
        <f t="shared" si="196"/>
        <v>402</v>
      </c>
      <c r="B1712" s="47" t="s">
        <v>985</v>
      </c>
      <c r="C1712" s="43">
        <v>32395</v>
      </c>
      <c r="D1712" s="43" t="s">
        <v>1899</v>
      </c>
      <c r="E1712" s="43">
        <v>1975</v>
      </c>
      <c r="F1712" s="43" t="s">
        <v>2131</v>
      </c>
      <c r="G1712" s="56" t="s">
        <v>2097</v>
      </c>
      <c r="H1712" s="43">
        <v>5</v>
      </c>
      <c r="I1712" s="43">
        <v>4</v>
      </c>
      <c r="J1712" s="43" t="s">
        <v>2131</v>
      </c>
      <c r="K1712" s="45">
        <v>5722.6</v>
      </c>
      <c r="L1712" s="45">
        <v>2861.3</v>
      </c>
      <c r="M1712" s="517">
        <f>VLOOKUP(C1712,'Раздел 2'!D1705:Q2232,14,0)</f>
        <v>4634284.68</v>
      </c>
      <c r="N1712" s="45">
        <f t="shared" si="197"/>
        <v>4634284.68</v>
      </c>
      <c r="O1712" s="45">
        <v>0</v>
      </c>
      <c r="P1712" s="45">
        <v>0</v>
      </c>
      <c r="Q1712" s="45">
        <v>0</v>
      </c>
      <c r="R1712" s="57">
        <v>45292</v>
      </c>
      <c r="S1712" s="57">
        <v>45657</v>
      </c>
      <c r="U1712" s="143"/>
    </row>
    <row r="1713" spans="1:21" ht="20.3" x14ac:dyDescent="0.35">
      <c r="A1713" s="43">
        <f t="shared" si="196"/>
        <v>403</v>
      </c>
      <c r="B1713" s="47" t="s">
        <v>986</v>
      </c>
      <c r="C1713" s="43">
        <v>32398</v>
      </c>
      <c r="D1713" s="43" t="s">
        <v>1899</v>
      </c>
      <c r="E1713" s="43">
        <v>1972</v>
      </c>
      <c r="F1713" s="43" t="s">
        <v>2131</v>
      </c>
      <c r="G1713" s="56" t="s">
        <v>2097</v>
      </c>
      <c r="H1713" s="43">
        <v>5</v>
      </c>
      <c r="I1713" s="43">
        <v>8</v>
      </c>
      <c r="J1713" s="43" t="s">
        <v>2131</v>
      </c>
      <c r="K1713" s="45">
        <v>9289.9</v>
      </c>
      <c r="L1713" s="45">
        <v>5730.5</v>
      </c>
      <c r="M1713" s="517">
        <f>VLOOKUP(C1713,'Раздел 2'!D1706:Q2233,14,0)</f>
        <v>11631236.699999999</v>
      </c>
      <c r="N1713" s="45">
        <f t="shared" si="197"/>
        <v>11631236.699999999</v>
      </c>
      <c r="O1713" s="45">
        <v>0</v>
      </c>
      <c r="P1713" s="45">
        <v>0</v>
      </c>
      <c r="Q1713" s="45">
        <v>0</v>
      </c>
      <c r="R1713" s="57">
        <v>45292</v>
      </c>
      <c r="S1713" s="57">
        <v>45657</v>
      </c>
      <c r="U1713" s="143"/>
    </row>
    <row r="1714" spans="1:21" ht="20.3" x14ac:dyDescent="0.35">
      <c r="A1714" s="43">
        <f t="shared" si="196"/>
        <v>404</v>
      </c>
      <c r="B1714" s="47" t="s">
        <v>987</v>
      </c>
      <c r="C1714" s="43">
        <v>36492</v>
      </c>
      <c r="D1714" s="43" t="s">
        <v>1899</v>
      </c>
      <c r="E1714" s="43">
        <v>1960</v>
      </c>
      <c r="F1714" s="43" t="s">
        <v>2131</v>
      </c>
      <c r="G1714" s="56" t="s">
        <v>2103</v>
      </c>
      <c r="H1714" s="43">
        <v>2</v>
      </c>
      <c r="I1714" s="43">
        <v>2</v>
      </c>
      <c r="J1714" s="43" t="s">
        <v>2131</v>
      </c>
      <c r="K1714" s="45">
        <v>557</v>
      </c>
      <c r="L1714" s="45">
        <v>508.6</v>
      </c>
      <c r="M1714" s="517">
        <f>VLOOKUP(C1714,'Раздел 2'!D1707:Q2234,14,0)</f>
        <v>67092</v>
      </c>
      <c r="N1714" s="45">
        <f t="shared" si="197"/>
        <v>67092</v>
      </c>
      <c r="O1714" s="45">
        <v>0</v>
      </c>
      <c r="P1714" s="45">
        <v>0</v>
      </c>
      <c r="Q1714" s="45">
        <v>0</v>
      </c>
      <c r="R1714" s="57">
        <v>45292</v>
      </c>
      <c r="S1714" s="57">
        <v>45657</v>
      </c>
      <c r="U1714" s="143"/>
    </row>
    <row r="1715" spans="1:21" ht="20.3" x14ac:dyDescent="0.35">
      <c r="A1715" s="43">
        <f t="shared" si="196"/>
        <v>405</v>
      </c>
      <c r="B1715" s="47" t="s">
        <v>988</v>
      </c>
      <c r="C1715" s="43">
        <v>36493</v>
      </c>
      <c r="D1715" s="43" t="s">
        <v>1899</v>
      </c>
      <c r="E1715" s="43">
        <v>1961</v>
      </c>
      <c r="F1715" s="43" t="s">
        <v>2131</v>
      </c>
      <c r="G1715" s="56" t="s">
        <v>2103</v>
      </c>
      <c r="H1715" s="43">
        <v>3</v>
      </c>
      <c r="I1715" s="43">
        <v>2</v>
      </c>
      <c r="J1715" s="43" t="s">
        <v>2131</v>
      </c>
      <c r="K1715" s="45">
        <v>1044.0999999999999</v>
      </c>
      <c r="L1715" s="45">
        <v>958.1</v>
      </c>
      <c r="M1715" s="517">
        <f>VLOOKUP(C1715,'Раздел 2'!D1708:Q2235,14,0)</f>
        <v>2062939.47</v>
      </c>
      <c r="N1715" s="45">
        <f t="shared" si="197"/>
        <v>2062939.47</v>
      </c>
      <c r="O1715" s="45">
        <v>0</v>
      </c>
      <c r="P1715" s="45">
        <v>0</v>
      </c>
      <c r="Q1715" s="45">
        <v>0</v>
      </c>
      <c r="R1715" s="57">
        <v>45292</v>
      </c>
      <c r="S1715" s="57">
        <v>45657</v>
      </c>
      <c r="U1715" s="143"/>
    </row>
    <row r="1716" spans="1:21" ht="20.3" x14ac:dyDescent="0.35">
      <c r="A1716" s="43">
        <f t="shared" si="196"/>
        <v>406</v>
      </c>
      <c r="B1716" s="47" t="s">
        <v>989</v>
      </c>
      <c r="C1716" s="43">
        <v>36494</v>
      </c>
      <c r="D1716" s="43" t="s">
        <v>1899</v>
      </c>
      <c r="E1716" s="43">
        <v>1961</v>
      </c>
      <c r="F1716" s="43" t="s">
        <v>2131</v>
      </c>
      <c r="G1716" s="56" t="s">
        <v>2098</v>
      </c>
      <c r="H1716" s="43">
        <v>3</v>
      </c>
      <c r="I1716" s="43">
        <v>2</v>
      </c>
      <c r="J1716" s="43" t="s">
        <v>2131</v>
      </c>
      <c r="K1716" s="45">
        <v>1036.5999999999999</v>
      </c>
      <c r="L1716" s="45">
        <v>953.5</v>
      </c>
      <c r="M1716" s="517">
        <f>VLOOKUP(C1716,'Раздел 2'!D1709:Q2237,14,0)</f>
        <v>563086.11</v>
      </c>
      <c r="N1716" s="45">
        <f t="shared" si="197"/>
        <v>563086.11</v>
      </c>
      <c r="O1716" s="45">
        <v>0</v>
      </c>
      <c r="P1716" s="45">
        <v>0</v>
      </c>
      <c r="Q1716" s="45">
        <v>0</v>
      </c>
      <c r="R1716" s="57">
        <v>45292</v>
      </c>
      <c r="S1716" s="57">
        <v>45657</v>
      </c>
      <c r="U1716" s="143"/>
    </row>
    <row r="1717" spans="1:21" ht="20.3" x14ac:dyDescent="0.35">
      <c r="A1717" s="43">
        <f t="shared" si="196"/>
        <v>407</v>
      </c>
      <c r="B1717" s="47" t="s">
        <v>990</v>
      </c>
      <c r="C1717" s="43">
        <v>36496</v>
      </c>
      <c r="D1717" s="43" t="s">
        <v>1899</v>
      </c>
      <c r="E1717" s="43">
        <v>1962</v>
      </c>
      <c r="F1717" s="43" t="s">
        <v>2131</v>
      </c>
      <c r="G1717" s="56" t="s">
        <v>2098</v>
      </c>
      <c r="H1717" s="43">
        <v>3</v>
      </c>
      <c r="I1717" s="43">
        <v>2</v>
      </c>
      <c r="J1717" s="43" t="s">
        <v>2131</v>
      </c>
      <c r="K1717" s="45">
        <v>2029.3</v>
      </c>
      <c r="L1717" s="45">
        <v>1020</v>
      </c>
      <c r="M1717" s="517">
        <f>VLOOKUP(C1717,'Раздел 2'!D1710:Q2238,14,0)</f>
        <v>1570578.68</v>
      </c>
      <c r="N1717" s="45">
        <f t="shared" si="197"/>
        <v>1570578.68</v>
      </c>
      <c r="O1717" s="45">
        <v>0</v>
      </c>
      <c r="P1717" s="45">
        <v>0</v>
      </c>
      <c r="Q1717" s="45">
        <v>0</v>
      </c>
      <c r="R1717" s="57">
        <v>45292</v>
      </c>
      <c r="S1717" s="57">
        <v>45657</v>
      </c>
      <c r="U1717" s="143"/>
    </row>
    <row r="1718" spans="1:21" ht="20.3" x14ac:dyDescent="0.35">
      <c r="A1718" s="43">
        <f t="shared" si="196"/>
        <v>408</v>
      </c>
      <c r="B1718" s="47" t="s">
        <v>991</v>
      </c>
      <c r="C1718" s="43">
        <v>36498</v>
      </c>
      <c r="D1718" s="43" t="s">
        <v>1899</v>
      </c>
      <c r="E1718" s="43">
        <v>1965</v>
      </c>
      <c r="F1718" s="43" t="s">
        <v>2131</v>
      </c>
      <c r="G1718" s="56" t="s">
        <v>2097</v>
      </c>
      <c r="H1718" s="43">
        <v>5</v>
      </c>
      <c r="I1718" s="43">
        <v>3</v>
      </c>
      <c r="J1718" s="43" t="s">
        <v>2131</v>
      </c>
      <c r="K1718" s="45">
        <v>4230</v>
      </c>
      <c r="L1718" s="45">
        <v>2648.6</v>
      </c>
      <c r="M1718" s="517">
        <f>VLOOKUP(C1718,'Раздел 2'!D1711:Q2239,14,0)</f>
        <v>65114.26</v>
      </c>
      <c r="N1718" s="45">
        <f t="shared" si="197"/>
        <v>65114.26</v>
      </c>
      <c r="O1718" s="45">
        <v>0</v>
      </c>
      <c r="P1718" s="45">
        <v>0</v>
      </c>
      <c r="Q1718" s="45">
        <v>0</v>
      </c>
      <c r="R1718" s="57">
        <v>45292</v>
      </c>
      <c r="S1718" s="57">
        <v>45657</v>
      </c>
      <c r="U1718" s="143"/>
    </row>
    <row r="1719" spans="1:21" ht="20.3" x14ac:dyDescent="0.35">
      <c r="A1719" s="43">
        <f t="shared" si="196"/>
        <v>409</v>
      </c>
      <c r="B1719" s="47" t="s">
        <v>992</v>
      </c>
      <c r="C1719" s="43">
        <v>36501</v>
      </c>
      <c r="D1719" s="43" t="s">
        <v>1899</v>
      </c>
      <c r="E1719" s="43">
        <v>1970</v>
      </c>
      <c r="F1719" s="43" t="s">
        <v>2131</v>
      </c>
      <c r="G1719" s="56" t="s">
        <v>2097</v>
      </c>
      <c r="H1719" s="43">
        <v>5</v>
      </c>
      <c r="I1719" s="43">
        <v>4</v>
      </c>
      <c r="J1719" s="43" t="s">
        <v>2131</v>
      </c>
      <c r="K1719" s="45">
        <v>5582.4</v>
      </c>
      <c r="L1719" s="45">
        <v>3470.8</v>
      </c>
      <c r="M1719" s="517">
        <f>VLOOKUP(C1719,'Раздел 2'!D1712:Q2240,14,0)</f>
        <v>88499.85</v>
      </c>
      <c r="N1719" s="45">
        <f t="shared" si="197"/>
        <v>88499.85</v>
      </c>
      <c r="O1719" s="45">
        <v>0</v>
      </c>
      <c r="P1719" s="45">
        <v>0</v>
      </c>
      <c r="Q1719" s="45">
        <v>0</v>
      </c>
      <c r="R1719" s="57">
        <v>45292</v>
      </c>
      <c r="S1719" s="57">
        <v>45657</v>
      </c>
      <c r="U1719" s="143"/>
    </row>
    <row r="1720" spans="1:21" ht="20.3" x14ac:dyDescent="0.35">
      <c r="A1720" s="43">
        <f t="shared" si="196"/>
        <v>410</v>
      </c>
      <c r="B1720" s="47" t="s">
        <v>993</v>
      </c>
      <c r="C1720" s="43">
        <v>36510</v>
      </c>
      <c r="D1720" s="43" t="s">
        <v>1899</v>
      </c>
      <c r="E1720" s="43">
        <v>1971</v>
      </c>
      <c r="F1720" s="43" t="s">
        <v>2131</v>
      </c>
      <c r="G1720" s="56" t="s">
        <v>2097</v>
      </c>
      <c r="H1720" s="43">
        <v>5</v>
      </c>
      <c r="I1720" s="43">
        <v>6</v>
      </c>
      <c r="J1720" s="43" t="s">
        <v>2131</v>
      </c>
      <c r="K1720" s="45">
        <v>9590.6</v>
      </c>
      <c r="L1720" s="45">
        <v>6181</v>
      </c>
      <c r="M1720" s="517">
        <f>VLOOKUP(C1720,'Раздел 2'!D1713:Q2240,14,0)</f>
        <v>175913.76</v>
      </c>
      <c r="N1720" s="45">
        <f t="shared" si="197"/>
        <v>175913.76</v>
      </c>
      <c r="O1720" s="45">
        <v>0</v>
      </c>
      <c r="P1720" s="45">
        <v>0</v>
      </c>
      <c r="Q1720" s="45">
        <v>0</v>
      </c>
      <c r="R1720" s="57">
        <v>45292</v>
      </c>
      <c r="S1720" s="57">
        <v>45657</v>
      </c>
      <c r="U1720" s="143"/>
    </row>
    <row r="1721" spans="1:21" ht="20.3" x14ac:dyDescent="0.35">
      <c r="A1721" s="43">
        <f t="shared" si="196"/>
        <v>411</v>
      </c>
      <c r="B1721" s="47" t="s">
        <v>994</v>
      </c>
      <c r="C1721" s="43">
        <v>36512</v>
      </c>
      <c r="D1721" s="43" t="s">
        <v>1899</v>
      </c>
      <c r="E1721" s="43">
        <v>1972</v>
      </c>
      <c r="F1721" s="43" t="s">
        <v>2131</v>
      </c>
      <c r="G1721" s="56" t="s">
        <v>2097</v>
      </c>
      <c r="H1721" s="43">
        <v>5</v>
      </c>
      <c r="I1721" s="43">
        <v>4</v>
      </c>
      <c r="J1721" s="43" t="s">
        <v>2131</v>
      </c>
      <c r="K1721" s="45">
        <v>9389.9</v>
      </c>
      <c r="L1721" s="45">
        <v>5953.6</v>
      </c>
      <c r="M1721" s="517">
        <f>VLOOKUP(C1721,'Раздел 2'!D1714:Q2241,14,0)</f>
        <v>5694520.830000001</v>
      </c>
      <c r="N1721" s="45">
        <f t="shared" si="197"/>
        <v>5694520.830000001</v>
      </c>
      <c r="O1721" s="45">
        <v>0</v>
      </c>
      <c r="P1721" s="45">
        <v>0</v>
      </c>
      <c r="Q1721" s="45">
        <v>0</v>
      </c>
      <c r="R1721" s="57">
        <v>45292</v>
      </c>
      <c r="S1721" s="57">
        <v>45657</v>
      </c>
      <c r="U1721" s="143"/>
    </row>
    <row r="1722" spans="1:21" ht="20.3" x14ac:dyDescent="0.35">
      <c r="A1722" s="43">
        <f t="shared" si="196"/>
        <v>412</v>
      </c>
      <c r="B1722" s="47" t="s">
        <v>995</v>
      </c>
      <c r="C1722" s="43">
        <v>36515</v>
      </c>
      <c r="D1722" s="43" t="s">
        <v>1899</v>
      </c>
      <c r="E1722" s="43">
        <v>1972</v>
      </c>
      <c r="F1722" s="43" t="s">
        <v>2131</v>
      </c>
      <c r="G1722" s="56" t="s">
        <v>2097</v>
      </c>
      <c r="H1722" s="43">
        <v>5</v>
      </c>
      <c r="I1722" s="43">
        <v>4</v>
      </c>
      <c r="J1722" s="43" t="s">
        <v>2131</v>
      </c>
      <c r="K1722" s="45">
        <v>4949.1000000000004</v>
      </c>
      <c r="L1722" s="45">
        <v>4011.1</v>
      </c>
      <c r="M1722" s="517">
        <f>VLOOKUP(C1722,'Раздел 2'!D1715:Q2242,14,0)</f>
        <v>153750</v>
      </c>
      <c r="N1722" s="45">
        <f t="shared" si="197"/>
        <v>153750</v>
      </c>
      <c r="O1722" s="45">
        <v>0</v>
      </c>
      <c r="P1722" s="45">
        <v>0</v>
      </c>
      <c r="Q1722" s="45">
        <v>0</v>
      </c>
      <c r="R1722" s="57">
        <v>45292</v>
      </c>
      <c r="S1722" s="57">
        <v>45657</v>
      </c>
      <c r="U1722" s="143"/>
    </row>
    <row r="1723" spans="1:21" ht="20.3" x14ac:dyDescent="0.35">
      <c r="A1723" s="43">
        <f t="shared" si="196"/>
        <v>413</v>
      </c>
      <c r="B1723" s="47" t="s">
        <v>996</v>
      </c>
      <c r="C1723" s="43">
        <v>36522</v>
      </c>
      <c r="D1723" s="43" t="s">
        <v>1899</v>
      </c>
      <c r="E1723" s="43">
        <v>1964</v>
      </c>
      <c r="F1723" s="43" t="s">
        <v>2131</v>
      </c>
      <c r="G1723" s="56" t="s">
        <v>2098</v>
      </c>
      <c r="H1723" s="43">
        <v>5</v>
      </c>
      <c r="I1723" s="43">
        <v>3</v>
      </c>
      <c r="J1723" s="43" t="s">
        <v>2131</v>
      </c>
      <c r="K1723" s="45">
        <v>4120.6000000000004</v>
      </c>
      <c r="L1723" s="45">
        <v>2515.6999999999998</v>
      </c>
      <c r="M1723" s="517">
        <f>VLOOKUP(C1723,'Раздел 2'!D1716:Q2243,14,0)</f>
        <v>101765.81</v>
      </c>
      <c r="N1723" s="45">
        <f t="shared" si="197"/>
        <v>101765.81</v>
      </c>
      <c r="O1723" s="45">
        <v>0</v>
      </c>
      <c r="P1723" s="45">
        <v>0</v>
      </c>
      <c r="Q1723" s="45">
        <v>0</v>
      </c>
      <c r="R1723" s="57">
        <v>45292</v>
      </c>
      <c r="S1723" s="57">
        <v>45657</v>
      </c>
      <c r="U1723" s="143"/>
    </row>
    <row r="1724" spans="1:21" ht="20.3" x14ac:dyDescent="0.35">
      <c r="A1724" s="43">
        <f t="shared" si="196"/>
        <v>414</v>
      </c>
      <c r="B1724" s="47" t="s">
        <v>997</v>
      </c>
      <c r="C1724" s="43">
        <v>36536</v>
      </c>
      <c r="D1724" s="43" t="s">
        <v>1899</v>
      </c>
      <c r="E1724" s="43">
        <v>1970</v>
      </c>
      <c r="F1724" s="43" t="s">
        <v>2131</v>
      </c>
      <c r="G1724" s="56" t="s">
        <v>2097</v>
      </c>
      <c r="H1724" s="43">
        <v>4</v>
      </c>
      <c r="I1724" s="43">
        <v>4</v>
      </c>
      <c r="J1724" s="43" t="s">
        <v>2131</v>
      </c>
      <c r="K1724" s="45">
        <v>3924.9</v>
      </c>
      <c r="L1724" s="45">
        <v>2798.2</v>
      </c>
      <c r="M1724" s="517">
        <f>VLOOKUP(C1724,'Раздел 2'!D1717:Q2244,14,0)</f>
        <v>131404.79999999999</v>
      </c>
      <c r="N1724" s="45">
        <f t="shared" si="197"/>
        <v>131404.79999999999</v>
      </c>
      <c r="O1724" s="45">
        <v>0</v>
      </c>
      <c r="P1724" s="45">
        <v>0</v>
      </c>
      <c r="Q1724" s="45">
        <v>0</v>
      </c>
      <c r="R1724" s="57">
        <v>45292</v>
      </c>
      <c r="S1724" s="57">
        <v>45657</v>
      </c>
      <c r="U1724" s="143"/>
    </row>
    <row r="1725" spans="1:21" ht="20.3" x14ac:dyDescent="0.35">
      <c r="A1725" s="43">
        <f t="shared" si="196"/>
        <v>415</v>
      </c>
      <c r="B1725" s="47" t="s">
        <v>999</v>
      </c>
      <c r="C1725" s="43">
        <v>36591</v>
      </c>
      <c r="D1725" s="43" t="s">
        <v>1899</v>
      </c>
      <c r="E1725" s="43">
        <v>1957</v>
      </c>
      <c r="F1725" s="43" t="s">
        <v>2131</v>
      </c>
      <c r="G1725" s="56" t="s">
        <v>2103</v>
      </c>
      <c r="H1725" s="43">
        <v>2</v>
      </c>
      <c r="I1725" s="43">
        <v>1</v>
      </c>
      <c r="J1725" s="43" t="s">
        <v>2131</v>
      </c>
      <c r="K1725" s="45">
        <v>452.9</v>
      </c>
      <c r="L1725" s="45">
        <v>415.1</v>
      </c>
      <c r="M1725" s="517">
        <f>VLOOKUP(C1725,'Раздел 2'!D1718:Q2245,14,0)</f>
        <v>387738.87999999995</v>
      </c>
      <c r="N1725" s="45">
        <f t="shared" si="197"/>
        <v>387738.87999999995</v>
      </c>
      <c r="O1725" s="45">
        <v>0</v>
      </c>
      <c r="P1725" s="45">
        <v>0</v>
      </c>
      <c r="Q1725" s="45">
        <v>0</v>
      </c>
      <c r="R1725" s="57">
        <v>45292</v>
      </c>
      <c r="S1725" s="57">
        <v>45657</v>
      </c>
      <c r="U1725" s="143"/>
    </row>
    <row r="1726" spans="1:21" ht="20.3" x14ac:dyDescent="0.35">
      <c r="A1726" s="43">
        <f t="shared" si="196"/>
        <v>416</v>
      </c>
      <c r="B1726" s="47" t="s">
        <v>1000</v>
      </c>
      <c r="C1726" s="43">
        <v>36592</v>
      </c>
      <c r="D1726" s="43" t="s">
        <v>1899</v>
      </c>
      <c r="E1726" s="43">
        <v>1957</v>
      </c>
      <c r="F1726" s="43" t="s">
        <v>2131</v>
      </c>
      <c r="G1726" s="56" t="s">
        <v>2103</v>
      </c>
      <c r="H1726" s="43">
        <v>2</v>
      </c>
      <c r="I1726" s="43">
        <v>1</v>
      </c>
      <c r="J1726" s="43" t="s">
        <v>2131</v>
      </c>
      <c r="K1726" s="45">
        <v>456.9</v>
      </c>
      <c r="L1726" s="45">
        <v>416.3</v>
      </c>
      <c r="M1726" s="517">
        <f>VLOOKUP(C1726,'Раздел 2'!D1719:Q2246,14,0)</f>
        <v>353235.21</v>
      </c>
      <c r="N1726" s="45">
        <f t="shared" si="197"/>
        <v>353235.21</v>
      </c>
      <c r="O1726" s="45">
        <v>0</v>
      </c>
      <c r="P1726" s="45">
        <v>0</v>
      </c>
      <c r="Q1726" s="45">
        <v>0</v>
      </c>
      <c r="R1726" s="57">
        <v>45292</v>
      </c>
      <c r="S1726" s="57">
        <v>45657</v>
      </c>
      <c r="U1726" s="143"/>
    </row>
    <row r="1727" spans="1:21" ht="20.3" x14ac:dyDescent="0.35">
      <c r="A1727" s="43">
        <f t="shared" si="196"/>
        <v>417</v>
      </c>
      <c r="B1727" s="47" t="s">
        <v>3581</v>
      </c>
      <c r="C1727" s="43">
        <v>36560</v>
      </c>
      <c r="D1727" s="43" t="s">
        <v>1899</v>
      </c>
      <c r="E1727" s="43">
        <v>1939</v>
      </c>
      <c r="F1727" s="43" t="s">
        <v>2131</v>
      </c>
      <c r="G1727" s="56" t="s">
        <v>2878</v>
      </c>
      <c r="H1727" s="43">
        <v>4</v>
      </c>
      <c r="I1727" s="43">
        <v>7</v>
      </c>
      <c r="J1727" s="43" t="s">
        <v>2131</v>
      </c>
      <c r="K1727" s="45">
        <v>5248.9</v>
      </c>
      <c r="L1727" s="45">
        <v>6365.3</v>
      </c>
      <c r="M1727" s="517">
        <f>VLOOKUP(C1727,'Раздел 2'!D1720:Q2247,14,0)</f>
        <v>8636847.8999999985</v>
      </c>
      <c r="N1727" s="45">
        <f t="shared" si="197"/>
        <v>8636847.8999999985</v>
      </c>
      <c r="O1727" s="45">
        <v>0</v>
      </c>
      <c r="P1727" s="45">
        <v>0</v>
      </c>
      <c r="Q1727" s="45">
        <v>0</v>
      </c>
      <c r="R1727" s="57">
        <v>45292</v>
      </c>
      <c r="S1727" s="57">
        <v>45657</v>
      </c>
      <c r="U1727" s="143"/>
    </row>
    <row r="1728" spans="1:21" ht="20.3" x14ac:dyDescent="0.35">
      <c r="A1728" s="43">
        <f t="shared" si="196"/>
        <v>418</v>
      </c>
      <c r="B1728" s="47" t="s">
        <v>3041</v>
      </c>
      <c r="C1728" s="43">
        <v>33103</v>
      </c>
      <c r="D1728" s="43" t="s">
        <v>1899</v>
      </c>
      <c r="E1728" s="43">
        <v>1989</v>
      </c>
      <c r="F1728" s="43" t="s">
        <v>2131</v>
      </c>
      <c r="G1728" s="56" t="s">
        <v>2098</v>
      </c>
      <c r="H1728" s="43">
        <v>5</v>
      </c>
      <c r="I1728" s="43">
        <v>2</v>
      </c>
      <c r="J1728" s="43" t="s">
        <v>2131</v>
      </c>
      <c r="K1728" s="45">
        <v>6194</v>
      </c>
      <c r="L1728" s="45">
        <v>4301</v>
      </c>
      <c r="M1728" s="517">
        <f>VLOOKUP(C1728,'Раздел 2'!D1721:Q2247,14,0)</f>
        <v>8112467.5000000009</v>
      </c>
      <c r="N1728" s="45">
        <f t="shared" si="197"/>
        <v>8112467.5000000009</v>
      </c>
      <c r="O1728" s="45">
        <v>0</v>
      </c>
      <c r="P1728" s="45">
        <v>0</v>
      </c>
      <c r="Q1728" s="45">
        <v>0</v>
      </c>
      <c r="R1728" s="57">
        <v>45292</v>
      </c>
      <c r="S1728" s="57">
        <v>45657</v>
      </c>
      <c r="U1728" s="143"/>
    </row>
    <row r="1729" spans="1:21" ht="20.3" x14ac:dyDescent="0.35">
      <c r="A1729" s="43">
        <f t="shared" si="196"/>
        <v>419</v>
      </c>
      <c r="B1729" s="47" t="s">
        <v>1001</v>
      </c>
      <c r="C1729" s="43">
        <v>36789</v>
      </c>
      <c r="D1729" s="43" t="s">
        <v>1899</v>
      </c>
      <c r="E1729" s="43">
        <v>1986</v>
      </c>
      <c r="F1729" s="43" t="s">
        <v>2131</v>
      </c>
      <c r="G1729" s="56" t="s">
        <v>2097</v>
      </c>
      <c r="H1729" s="43">
        <v>9</v>
      </c>
      <c r="I1729" s="43">
        <v>2</v>
      </c>
      <c r="J1729" s="43" t="s">
        <v>2131</v>
      </c>
      <c r="K1729" s="45">
        <v>4058.8</v>
      </c>
      <c r="L1729" s="45">
        <v>2444.3000000000002</v>
      </c>
      <c r="M1729" s="517">
        <f>VLOOKUP(C1729,'Раздел 2'!D1722:Q2247,14,0)</f>
        <v>6256672.5199999996</v>
      </c>
      <c r="N1729" s="45">
        <f t="shared" si="197"/>
        <v>6256672.5199999996</v>
      </c>
      <c r="O1729" s="45">
        <v>0</v>
      </c>
      <c r="P1729" s="45">
        <v>0</v>
      </c>
      <c r="Q1729" s="45">
        <v>0</v>
      </c>
      <c r="R1729" s="57">
        <v>45292</v>
      </c>
      <c r="S1729" s="57">
        <v>45657</v>
      </c>
      <c r="U1729" s="143"/>
    </row>
    <row r="1730" spans="1:21" ht="20.3" x14ac:dyDescent="0.35">
      <c r="A1730" s="43">
        <f t="shared" si="196"/>
        <v>420</v>
      </c>
      <c r="B1730" s="47" t="s">
        <v>1002</v>
      </c>
      <c r="C1730" s="43">
        <v>36790</v>
      </c>
      <c r="D1730" s="43" t="s">
        <v>1899</v>
      </c>
      <c r="E1730" s="43">
        <v>1973</v>
      </c>
      <c r="F1730" s="43" t="s">
        <v>2131</v>
      </c>
      <c r="G1730" s="56" t="s">
        <v>2097</v>
      </c>
      <c r="H1730" s="43">
        <v>5</v>
      </c>
      <c r="I1730" s="43">
        <v>6</v>
      </c>
      <c r="J1730" s="43" t="s">
        <v>2131</v>
      </c>
      <c r="K1730" s="45">
        <v>6768.8</v>
      </c>
      <c r="L1730" s="45">
        <v>4093.7</v>
      </c>
      <c r="M1730" s="517">
        <f>VLOOKUP(C1730,'Раздел 2'!D1723:Q2249,14,0)</f>
        <v>302600.08999999997</v>
      </c>
      <c r="N1730" s="45">
        <f t="shared" si="197"/>
        <v>302600.08999999997</v>
      </c>
      <c r="O1730" s="45">
        <v>0</v>
      </c>
      <c r="P1730" s="45">
        <v>0</v>
      </c>
      <c r="Q1730" s="45">
        <v>0</v>
      </c>
      <c r="R1730" s="57">
        <v>45292</v>
      </c>
      <c r="S1730" s="57">
        <v>45657</v>
      </c>
      <c r="U1730" s="143"/>
    </row>
    <row r="1731" spans="1:21" ht="19.5" customHeight="1" x14ac:dyDescent="0.35">
      <c r="A1731" s="43">
        <f t="shared" si="196"/>
        <v>421</v>
      </c>
      <c r="B1731" s="47" t="s">
        <v>1003</v>
      </c>
      <c r="C1731" s="43">
        <v>36791</v>
      </c>
      <c r="D1731" s="43" t="s">
        <v>1899</v>
      </c>
      <c r="E1731" s="43">
        <v>1956</v>
      </c>
      <c r="F1731" s="43" t="s">
        <v>2131</v>
      </c>
      <c r="G1731" s="56" t="s">
        <v>2130</v>
      </c>
      <c r="H1731" s="43">
        <v>2</v>
      </c>
      <c r="I1731" s="43">
        <v>1</v>
      </c>
      <c r="J1731" s="43" t="s">
        <v>2131</v>
      </c>
      <c r="K1731" s="45">
        <v>508.8</v>
      </c>
      <c r="L1731" s="45">
        <v>508.8</v>
      </c>
      <c r="M1731" s="517">
        <f>VLOOKUP(C1731,'Раздел 2'!D1724:Q2250,14,0)</f>
        <v>20763.82</v>
      </c>
      <c r="N1731" s="45">
        <f t="shared" si="197"/>
        <v>20763.82</v>
      </c>
      <c r="O1731" s="45">
        <v>0</v>
      </c>
      <c r="P1731" s="45">
        <v>0</v>
      </c>
      <c r="Q1731" s="45">
        <v>0</v>
      </c>
      <c r="R1731" s="57">
        <v>45292</v>
      </c>
      <c r="S1731" s="57">
        <v>45657</v>
      </c>
      <c r="U1731" s="143"/>
    </row>
    <row r="1732" spans="1:21" ht="20.3" x14ac:dyDescent="0.35">
      <c r="A1732" s="43">
        <f t="shared" si="196"/>
        <v>422</v>
      </c>
      <c r="B1732" s="47" t="s">
        <v>1004</v>
      </c>
      <c r="C1732" s="43">
        <v>36792</v>
      </c>
      <c r="D1732" s="43" t="s">
        <v>1899</v>
      </c>
      <c r="E1732" s="43">
        <v>1959</v>
      </c>
      <c r="F1732" s="43" t="s">
        <v>2131</v>
      </c>
      <c r="G1732" s="56" t="s">
        <v>2103</v>
      </c>
      <c r="H1732" s="43">
        <v>2</v>
      </c>
      <c r="I1732" s="43">
        <v>1</v>
      </c>
      <c r="J1732" s="43" t="s">
        <v>2131</v>
      </c>
      <c r="K1732" s="45">
        <v>419.7</v>
      </c>
      <c r="L1732" s="45">
        <v>378.6</v>
      </c>
      <c r="M1732" s="517">
        <f>VLOOKUP(C1732,'Раздел 2'!D1725:Q2251,14,0)</f>
        <v>770488.4</v>
      </c>
      <c r="N1732" s="45">
        <f t="shared" si="197"/>
        <v>770488.4</v>
      </c>
      <c r="O1732" s="45">
        <v>0</v>
      </c>
      <c r="P1732" s="45">
        <v>0</v>
      </c>
      <c r="Q1732" s="45">
        <v>0</v>
      </c>
      <c r="R1732" s="57">
        <v>45292</v>
      </c>
      <c r="S1732" s="57">
        <v>45657</v>
      </c>
      <c r="U1732" s="143"/>
    </row>
    <row r="1733" spans="1:21" ht="20.3" x14ac:dyDescent="0.35">
      <c r="A1733" s="43">
        <f t="shared" si="196"/>
        <v>423</v>
      </c>
      <c r="B1733" s="47" t="s">
        <v>38</v>
      </c>
      <c r="C1733" s="43">
        <v>36915</v>
      </c>
      <c r="D1733" s="43" t="s">
        <v>1899</v>
      </c>
      <c r="E1733" s="43">
        <v>1961</v>
      </c>
      <c r="F1733" s="43" t="s">
        <v>2131</v>
      </c>
      <c r="G1733" s="56" t="s">
        <v>2098</v>
      </c>
      <c r="H1733" s="43">
        <v>5</v>
      </c>
      <c r="I1733" s="43">
        <v>3</v>
      </c>
      <c r="J1733" s="43" t="s">
        <v>2131</v>
      </c>
      <c r="K1733" s="45">
        <v>3327.4</v>
      </c>
      <c r="L1733" s="45">
        <v>2434.4</v>
      </c>
      <c r="M1733" s="517">
        <f>VLOOKUP(C1733,'Раздел 2'!D1726:Q2252,14,0)</f>
        <v>1356539.5399999998</v>
      </c>
      <c r="N1733" s="45">
        <f t="shared" si="197"/>
        <v>1356539.5399999998</v>
      </c>
      <c r="O1733" s="45">
        <v>0</v>
      </c>
      <c r="P1733" s="45">
        <v>0</v>
      </c>
      <c r="Q1733" s="45">
        <v>0</v>
      </c>
      <c r="R1733" s="57">
        <v>45292</v>
      </c>
      <c r="S1733" s="57">
        <v>45657</v>
      </c>
      <c r="U1733" s="143"/>
    </row>
    <row r="1734" spans="1:21" ht="20.3" x14ac:dyDescent="0.35">
      <c r="A1734" s="43">
        <f t="shared" si="196"/>
        <v>424</v>
      </c>
      <c r="B1734" s="47" t="s">
        <v>1005</v>
      </c>
      <c r="C1734" s="43">
        <v>36925</v>
      </c>
      <c r="D1734" s="43" t="s">
        <v>1899</v>
      </c>
      <c r="E1734" s="43">
        <v>1950</v>
      </c>
      <c r="F1734" s="43" t="s">
        <v>2131</v>
      </c>
      <c r="G1734" s="56" t="s">
        <v>2098</v>
      </c>
      <c r="H1734" s="43">
        <v>2</v>
      </c>
      <c r="I1734" s="43">
        <v>1</v>
      </c>
      <c r="J1734" s="43" t="s">
        <v>2131</v>
      </c>
      <c r="K1734" s="45">
        <v>581.20000000000005</v>
      </c>
      <c r="L1734" s="45">
        <v>533.70000000000005</v>
      </c>
      <c r="M1734" s="517">
        <f>VLOOKUP(C1734,'Раздел 2'!D1727:Q2252,14,0)</f>
        <v>1268267.93</v>
      </c>
      <c r="N1734" s="45">
        <f t="shared" si="197"/>
        <v>1268267.93</v>
      </c>
      <c r="O1734" s="45">
        <v>0</v>
      </c>
      <c r="P1734" s="45">
        <v>0</v>
      </c>
      <c r="Q1734" s="45">
        <v>0</v>
      </c>
      <c r="R1734" s="57">
        <v>45292</v>
      </c>
      <c r="S1734" s="57">
        <v>45657</v>
      </c>
      <c r="U1734" s="143"/>
    </row>
    <row r="1735" spans="1:21" ht="20.3" x14ac:dyDescent="0.35">
      <c r="A1735" s="43">
        <f t="shared" si="196"/>
        <v>425</v>
      </c>
      <c r="B1735" s="47" t="s">
        <v>1007</v>
      </c>
      <c r="C1735" s="43">
        <v>36919</v>
      </c>
      <c r="D1735" s="43" t="s">
        <v>1899</v>
      </c>
      <c r="E1735" s="43">
        <v>1953</v>
      </c>
      <c r="F1735" s="43" t="s">
        <v>2131</v>
      </c>
      <c r="G1735" s="56" t="s">
        <v>2098</v>
      </c>
      <c r="H1735" s="43">
        <v>3</v>
      </c>
      <c r="I1735" s="43">
        <v>3</v>
      </c>
      <c r="J1735" s="43" t="s">
        <v>2131</v>
      </c>
      <c r="K1735" s="45">
        <v>2507.5</v>
      </c>
      <c r="L1735" s="45">
        <v>2325.6999999999998</v>
      </c>
      <c r="M1735" s="517">
        <f>VLOOKUP(C1735,'Раздел 2'!D1728:Q2259,14,0)</f>
        <v>2855562.87</v>
      </c>
      <c r="N1735" s="45">
        <f t="shared" si="197"/>
        <v>2855562.87</v>
      </c>
      <c r="O1735" s="45">
        <v>0</v>
      </c>
      <c r="P1735" s="45">
        <v>0</v>
      </c>
      <c r="Q1735" s="45">
        <v>0</v>
      </c>
      <c r="R1735" s="57">
        <v>45292</v>
      </c>
      <c r="S1735" s="57">
        <v>45657</v>
      </c>
      <c r="U1735" s="143"/>
    </row>
    <row r="1736" spans="1:21" ht="20.3" x14ac:dyDescent="0.35">
      <c r="A1736" s="43">
        <f t="shared" si="196"/>
        <v>426</v>
      </c>
      <c r="B1736" s="47" t="s">
        <v>1008</v>
      </c>
      <c r="C1736" s="43">
        <v>36920</v>
      </c>
      <c r="D1736" s="43" t="s">
        <v>1899</v>
      </c>
      <c r="E1736" s="43">
        <v>1954</v>
      </c>
      <c r="F1736" s="43" t="s">
        <v>2131</v>
      </c>
      <c r="G1736" s="56" t="s">
        <v>2098</v>
      </c>
      <c r="H1736" s="43">
        <v>2</v>
      </c>
      <c r="I1736" s="43">
        <v>1</v>
      </c>
      <c r="J1736" s="43" t="s">
        <v>2131</v>
      </c>
      <c r="K1736" s="45">
        <v>554.1</v>
      </c>
      <c r="L1736" s="45">
        <v>509.9</v>
      </c>
      <c r="M1736" s="517">
        <f>VLOOKUP(C1736,'Раздел 2'!D1729:Q2260,14,0)</f>
        <v>1491541.9</v>
      </c>
      <c r="N1736" s="45">
        <f t="shared" si="197"/>
        <v>1491541.9</v>
      </c>
      <c r="O1736" s="45">
        <v>0</v>
      </c>
      <c r="P1736" s="45">
        <v>0</v>
      </c>
      <c r="Q1736" s="45">
        <v>0</v>
      </c>
      <c r="R1736" s="57">
        <v>45292</v>
      </c>
      <c r="S1736" s="57">
        <v>45657</v>
      </c>
      <c r="U1736" s="143"/>
    </row>
    <row r="1737" spans="1:21" ht="20.3" x14ac:dyDescent="0.35">
      <c r="A1737" s="43">
        <f t="shared" ref="A1737:A1794" si="198">A1736+1</f>
        <v>427</v>
      </c>
      <c r="B1737" s="47" t="s">
        <v>882</v>
      </c>
      <c r="C1737" s="43">
        <v>54837</v>
      </c>
      <c r="D1737" s="43" t="s">
        <v>1899</v>
      </c>
      <c r="E1737" s="43">
        <v>1955</v>
      </c>
      <c r="F1737" s="43" t="s">
        <v>2131</v>
      </c>
      <c r="G1737" s="56" t="s">
        <v>2105</v>
      </c>
      <c r="H1737" s="43">
        <v>2</v>
      </c>
      <c r="I1737" s="43">
        <v>1</v>
      </c>
      <c r="J1737" s="43" t="s">
        <v>2131</v>
      </c>
      <c r="K1737" s="45">
        <v>445.9</v>
      </c>
      <c r="L1737" s="45">
        <v>414.4</v>
      </c>
      <c r="M1737" s="517">
        <f>VLOOKUP(C1737,'Раздел 2'!D1730:Q2261,14,0)</f>
        <v>966658.66000000015</v>
      </c>
      <c r="N1737" s="45">
        <f t="shared" si="197"/>
        <v>966658.66000000015</v>
      </c>
      <c r="O1737" s="45">
        <v>0</v>
      </c>
      <c r="P1737" s="45">
        <v>0</v>
      </c>
      <c r="Q1737" s="45">
        <v>0</v>
      </c>
      <c r="R1737" s="57">
        <v>45292</v>
      </c>
      <c r="S1737" s="57">
        <v>45657</v>
      </c>
      <c r="U1737" s="143"/>
    </row>
    <row r="1738" spans="1:21" ht="20.3" x14ac:dyDescent="0.35">
      <c r="A1738" s="43">
        <f t="shared" si="198"/>
        <v>428</v>
      </c>
      <c r="B1738" s="47" t="s">
        <v>886</v>
      </c>
      <c r="C1738" s="43">
        <v>46408</v>
      </c>
      <c r="D1738" s="43" t="s">
        <v>1899</v>
      </c>
      <c r="E1738" s="43">
        <v>1958</v>
      </c>
      <c r="F1738" s="43" t="s">
        <v>2131</v>
      </c>
      <c r="G1738" s="56" t="s">
        <v>2108</v>
      </c>
      <c r="H1738" s="43">
        <v>2</v>
      </c>
      <c r="I1738" s="43">
        <v>1</v>
      </c>
      <c r="J1738" s="43" t="s">
        <v>2131</v>
      </c>
      <c r="K1738" s="45">
        <v>361.9</v>
      </c>
      <c r="L1738" s="45">
        <v>361.9</v>
      </c>
      <c r="M1738" s="517">
        <f>VLOOKUP(C1738,'Раздел 2'!D1731:Q2262,14,0)</f>
        <v>417132.01</v>
      </c>
      <c r="N1738" s="45">
        <f t="shared" si="197"/>
        <v>417132.01</v>
      </c>
      <c r="O1738" s="45">
        <v>0</v>
      </c>
      <c r="P1738" s="45">
        <v>0</v>
      </c>
      <c r="Q1738" s="45">
        <v>0</v>
      </c>
      <c r="R1738" s="57">
        <v>45292</v>
      </c>
      <c r="S1738" s="57">
        <v>45657</v>
      </c>
      <c r="U1738" s="143"/>
    </row>
    <row r="1739" spans="1:21" ht="20.3" x14ac:dyDescent="0.35">
      <c r="A1739" s="43">
        <f t="shared" si="198"/>
        <v>429</v>
      </c>
      <c r="B1739" s="47" t="s">
        <v>887</v>
      </c>
      <c r="C1739" s="43">
        <v>55315</v>
      </c>
      <c r="D1739" s="43" t="s">
        <v>1899</v>
      </c>
      <c r="E1739" s="43">
        <v>1955</v>
      </c>
      <c r="F1739" s="43" t="s">
        <v>2131</v>
      </c>
      <c r="G1739" s="56" t="s">
        <v>2105</v>
      </c>
      <c r="H1739" s="43">
        <v>2</v>
      </c>
      <c r="I1739" s="43">
        <v>1</v>
      </c>
      <c r="J1739" s="43" t="s">
        <v>2131</v>
      </c>
      <c r="K1739" s="45">
        <v>406.5</v>
      </c>
      <c r="L1739" s="45">
        <v>406.5</v>
      </c>
      <c r="M1739" s="517">
        <f>VLOOKUP(C1739,'Раздел 2'!D1732:Q2263,14,0)</f>
        <v>406670.08000000002</v>
      </c>
      <c r="N1739" s="45">
        <f t="shared" si="197"/>
        <v>406670.08000000002</v>
      </c>
      <c r="O1739" s="45">
        <v>0</v>
      </c>
      <c r="P1739" s="45">
        <v>0</v>
      </c>
      <c r="Q1739" s="45">
        <v>0</v>
      </c>
      <c r="R1739" s="57">
        <v>45292</v>
      </c>
      <c r="S1739" s="57">
        <v>45657</v>
      </c>
      <c r="U1739" s="143"/>
    </row>
    <row r="1740" spans="1:21" ht="20.3" x14ac:dyDescent="0.35">
      <c r="A1740" s="43">
        <f t="shared" si="198"/>
        <v>430</v>
      </c>
      <c r="B1740" s="47" t="s">
        <v>891</v>
      </c>
      <c r="C1740" s="43">
        <v>46457</v>
      </c>
      <c r="D1740" s="43" t="s">
        <v>1899</v>
      </c>
      <c r="E1740" s="43">
        <v>1962</v>
      </c>
      <c r="F1740" s="43" t="s">
        <v>2131</v>
      </c>
      <c r="G1740" s="56" t="s">
        <v>2108</v>
      </c>
      <c r="H1740" s="43">
        <v>2</v>
      </c>
      <c r="I1740" s="43">
        <v>2</v>
      </c>
      <c r="J1740" s="43" t="s">
        <v>2131</v>
      </c>
      <c r="K1740" s="45">
        <v>630.79999999999995</v>
      </c>
      <c r="L1740" s="45">
        <v>630.79999999999995</v>
      </c>
      <c r="M1740" s="517">
        <f>VLOOKUP(C1740,'Раздел 2'!D1733:Q2264,14,0)</f>
        <v>1657929</v>
      </c>
      <c r="N1740" s="45">
        <f t="shared" si="197"/>
        <v>1657929</v>
      </c>
      <c r="O1740" s="45">
        <v>0</v>
      </c>
      <c r="P1740" s="45">
        <v>0</v>
      </c>
      <c r="Q1740" s="45">
        <v>0</v>
      </c>
      <c r="R1740" s="57">
        <v>45292</v>
      </c>
      <c r="S1740" s="57">
        <v>45657</v>
      </c>
      <c r="U1740" s="143"/>
    </row>
    <row r="1741" spans="1:21" ht="20.3" x14ac:dyDescent="0.35">
      <c r="A1741" s="43">
        <f t="shared" si="198"/>
        <v>431</v>
      </c>
      <c r="B1741" s="47" t="s">
        <v>892</v>
      </c>
      <c r="C1741" s="43">
        <v>46454</v>
      </c>
      <c r="D1741" s="43" t="s">
        <v>1899</v>
      </c>
      <c r="E1741" s="43">
        <v>1962</v>
      </c>
      <c r="F1741" s="43" t="s">
        <v>2131</v>
      </c>
      <c r="G1741" s="56" t="s">
        <v>2108</v>
      </c>
      <c r="H1741" s="43">
        <v>2</v>
      </c>
      <c r="I1741" s="43">
        <v>2</v>
      </c>
      <c r="J1741" s="43" t="s">
        <v>2131</v>
      </c>
      <c r="K1741" s="45">
        <v>500.7</v>
      </c>
      <c r="L1741" s="45">
        <v>498.7</v>
      </c>
      <c r="M1741" s="517">
        <f>VLOOKUP(C1741,'Раздел 2'!D1734:Q2273,14,0)</f>
        <v>338949.75999999995</v>
      </c>
      <c r="N1741" s="45">
        <f t="shared" si="197"/>
        <v>338949.75999999995</v>
      </c>
      <c r="O1741" s="45">
        <v>0</v>
      </c>
      <c r="P1741" s="45">
        <v>0</v>
      </c>
      <c r="Q1741" s="45">
        <v>0</v>
      </c>
      <c r="R1741" s="57">
        <v>45292</v>
      </c>
      <c r="S1741" s="57">
        <v>45657</v>
      </c>
      <c r="U1741" s="143"/>
    </row>
    <row r="1742" spans="1:21" ht="20.3" x14ac:dyDescent="0.35">
      <c r="A1742" s="43">
        <f t="shared" si="198"/>
        <v>432</v>
      </c>
      <c r="B1742" s="47" t="s">
        <v>893</v>
      </c>
      <c r="C1742" s="43">
        <v>46455</v>
      </c>
      <c r="D1742" s="43" t="s">
        <v>1899</v>
      </c>
      <c r="E1742" s="43">
        <v>1961</v>
      </c>
      <c r="F1742" s="43" t="s">
        <v>2131</v>
      </c>
      <c r="G1742" s="56" t="s">
        <v>2108</v>
      </c>
      <c r="H1742" s="43">
        <v>2</v>
      </c>
      <c r="I1742" s="43">
        <v>2</v>
      </c>
      <c r="J1742" s="43" t="s">
        <v>2131</v>
      </c>
      <c r="K1742" s="45">
        <v>490.1</v>
      </c>
      <c r="L1742" s="45">
        <v>490.1</v>
      </c>
      <c r="M1742" s="517">
        <f>VLOOKUP(C1742,'Раздел 2'!D1735:Q2274,14,0)</f>
        <v>1290507.6299999999</v>
      </c>
      <c r="N1742" s="45">
        <f t="shared" si="197"/>
        <v>1290507.6299999999</v>
      </c>
      <c r="O1742" s="45">
        <v>0</v>
      </c>
      <c r="P1742" s="45">
        <v>0</v>
      </c>
      <c r="Q1742" s="45">
        <v>0</v>
      </c>
      <c r="R1742" s="57">
        <v>45292</v>
      </c>
      <c r="S1742" s="57">
        <v>45657</v>
      </c>
      <c r="U1742" s="143"/>
    </row>
    <row r="1743" spans="1:21" ht="20.3" x14ac:dyDescent="0.35">
      <c r="A1743" s="43">
        <f t="shared" si="198"/>
        <v>433</v>
      </c>
      <c r="B1743" s="47" t="s">
        <v>896</v>
      </c>
      <c r="C1743" s="43">
        <v>54860</v>
      </c>
      <c r="D1743" s="43" t="s">
        <v>1899</v>
      </c>
      <c r="E1743" s="43">
        <v>1962</v>
      </c>
      <c r="F1743" s="43" t="s">
        <v>2131</v>
      </c>
      <c r="G1743" s="56" t="s">
        <v>2108</v>
      </c>
      <c r="H1743" s="43">
        <v>4</v>
      </c>
      <c r="I1743" s="43">
        <v>2</v>
      </c>
      <c r="J1743" s="43" t="s">
        <v>2131</v>
      </c>
      <c r="K1743" s="45">
        <v>1455.9</v>
      </c>
      <c r="L1743" s="45">
        <v>1313.3</v>
      </c>
      <c r="M1743" s="517">
        <f>VLOOKUP(C1743,'Раздел 2'!D1736:Q2275,14,0)</f>
        <v>2370904.0499999998</v>
      </c>
      <c r="N1743" s="45">
        <f t="shared" si="197"/>
        <v>2370904.0499999998</v>
      </c>
      <c r="O1743" s="45">
        <v>0</v>
      </c>
      <c r="P1743" s="45">
        <v>0</v>
      </c>
      <c r="Q1743" s="45">
        <v>0</v>
      </c>
      <c r="R1743" s="57">
        <v>45292</v>
      </c>
      <c r="S1743" s="57">
        <v>45657</v>
      </c>
      <c r="U1743" s="143"/>
    </row>
    <row r="1744" spans="1:21" ht="20.3" x14ac:dyDescent="0.35">
      <c r="A1744" s="43">
        <f t="shared" si="198"/>
        <v>434</v>
      </c>
      <c r="B1744" s="47" t="s">
        <v>912</v>
      </c>
      <c r="C1744" s="43">
        <v>54925</v>
      </c>
      <c r="D1744" s="43" t="s">
        <v>1899</v>
      </c>
      <c r="E1744" s="43">
        <v>1960</v>
      </c>
      <c r="F1744" s="43" t="s">
        <v>2131</v>
      </c>
      <c r="G1744" s="56" t="s">
        <v>2108</v>
      </c>
      <c r="H1744" s="43">
        <v>2</v>
      </c>
      <c r="I1744" s="43">
        <v>4</v>
      </c>
      <c r="J1744" s="43" t="s">
        <v>2131</v>
      </c>
      <c r="K1744" s="45">
        <v>644.29999999999995</v>
      </c>
      <c r="L1744" s="45">
        <v>640</v>
      </c>
      <c r="M1744" s="517">
        <f>VLOOKUP(C1744,'Раздел 2'!D1737:Q2276,14,0)</f>
        <v>1942324.97</v>
      </c>
      <c r="N1744" s="45">
        <f t="shared" si="197"/>
        <v>1942324.97</v>
      </c>
      <c r="O1744" s="45">
        <v>0</v>
      </c>
      <c r="P1744" s="45">
        <v>0</v>
      </c>
      <c r="Q1744" s="45">
        <v>0</v>
      </c>
      <c r="R1744" s="57">
        <v>45292</v>
      </c>
      <c r="S1744" s="57">
        <v>45657</v>
      </c>
      <c r="U1744" s="143"/>
    </row>
    <row r="1745" spans="1:21" ht="20.3" x14ac:dyDescent="0.35">
      <c r="A1745" s="43">
        <f t="shared" si="198"/>
        <v>435</v>
      </c>
      <c r="B1745" s="47" t="s">
        <v>3134</v>
      </c>
      <c r="C1745" s="43">
        <v>55595</v>
      </c>
      <c r="D1745" s="43" t="s">
        <v>1899</v>
      </c>
      <c r="E1745" s="43">
        <v>1952</v>
      </c>
      <c r="F1745" s="43" t="s">
        <v>2131</v>
      </c>
      <c r="G1745" s="56" t="s">
        <v>2130</v>
      </c>
      <c r="H1745" s="43">
        <v>2</v>
      </c>
      <c r="I1745" s="43">
        <v>2</v>
      </c>
      <c r="J1745" s="43" t="s">
        <v>2131</v>
      </c>
      <c r="K1745" s="45">
        <v>521.5</v>
      </c>
      <c r="L1745" s="45">
        <v>437.5</v>
      </c>
      <c r="M1745" s="517">
        <f>VLOOKUP(C1745,'Раздел 2'!D1738:Q2281,14,0)</f>
        <v>507970.51</v>
      </c>
      <c r="N1745" s="45">
        <f t="shared" si="197"/>
        <v>507970.51</v>
      </c>
      <c r="O1745" s="45">
        <v>0</v>
      </c>
      <c r="P1745" s="45">
        <v>0</v>
      </c>
      <c r="Q1745" s="45">
        <v>0</v>
      </c>
      <c r="R1745" s="57">
        <v>45292</v>
      </c>
      <c r="S1745" s="57">
        <v>45657</v>
      </c>
      <c r="U1745" s="143"/>
    </row>
    <row r="1746" spans="1:21" ht="20.3" x14ac:dyDescent="0.35">
      <c r="A1746" s="43">
        <f t="shared" si="198"/>
        <v>436</v>
      </c>
      <c r="B1746" s="47" t="s">
        <v>960</v>
      </c>
      <c r="C1746" s="43">
        <v>54944</v>
      </c>
      <c r="D1746" s="43" t="s">
        <v>1899</v>
      </c>
      <c r="E1746" s="43">
        <v>1961</v>
      </c>
      <c r="F1746" s="43" t="s">
        <v>2131</v>
      </c>
      <c r="G1746" s="56" t="s">
        <v>2105</v>
      </c>
      <c r="H1746" s="43">
        <v>2</v>
      </c>
      <c r="I1746" s="43">
        <v>1</v>
      </c>
      <c r="J1746" s="43" t="s">
        <v>2131</v>
      </c>
      <c r="K1746" s="45">
        <v>828</v>
      </c>
      <c r="L1746" s="45">
        <v>413.5</v>
      </c>
      <c r="M1746" s="517">
        <f>VLOOKUP(C1746,'Раздел 2'!D1739:Q2282,14,0)</f>
        <v>490104.7</v>
      </c>
      <c r="N1746" s="45">
        <f t="shared" si="197"/>
        <v>490104.7</v>
      </c>
      <c r="O1746" s="45">
        <v>0</v>
      </c>
      <c r="P1746" s="45">
        <v>0</v>
      </c>
      <c r="Q1746" s="45">
        <v>0</v>
      </c>
      <c r="R1746" s="57">
        <v>45292</v>
      </c>
      <c r="S1746" s="57">
        <v>45657</v>
      </c>
      <c r="U1746" s="143"/>
    </row>
    <row r="1747" spans="1:21" ht="20.3" x14ac:dyDescent="0.35">
      <c r="A1747" s="43">
        <f t="shared" si="198"/>
        <v>437</v>
      </c>
      <c r="B1747" s="47" t="s">
        <v>1010</v>
      </c>
      <c r="C1747" s="43">
        <v>46621</v>
      </c>
      <c r="D1747" s="43" t="s">
        <v>1899</v>
      </c>
      <c r="E1747" s="43">
        <v>1958</v>
      </c>
      <c r="F1747" s="43" t="s">
        <v>2131</v>
      </c>
      <c r="G1747" s="56" t="s">
        <v>2108</v>
      </c>
      <c r="H1747" s="43">
        <v>2</v>
      </c>
      <c r="I1747" s="43">
        <v>1</v>
      </c>
      <c r="J1747" s="43" t="s">
        <v>2131</v>
      </c>
      <c r="K1747" s="45">
        <v>419</v>
      </c>
      <c r="L1747" s="45">
        <v>270</v>
      </c>
      <c r="M1747" s="517">
        <f>VLOOKUP(C1747,'Раздел 2'!D1740:Q2288,14,0)</f>
        <v>671808.60999999987</v>
      </c>
      <c r="N1747" s="45">
        <f t="shared" si="197"/>
        <v>671808.60999999987</v>
      </c>
      <c r="O1747" s="45">
        <v>0</v>
      </c>
      <c r="P1747" s="45">
        <v>0</v>
      </c>
      <c r="Q1747" s="45">
        <v>0</v>
      </c>
      <c r="R1747" s="57">
        <v>45292</v>
      </c>
      <c r="S1747" s="57">
        <v>45657</v>
      </c>
      <c r="U1747" s="143"/>
    </row>
    <row r="1748" spans="1:21" ht="20.3" x14ac:dyDescent="0.35">
      <c r="A1748" s="43">
        <f t="shared" si="198"/>
        <v>438</v>
      </c>
      <c r="B1748" s="47" t="s">
        <v>1011</v>
      </c>
      <c r="C1748" s="43">
        <v>46622</v>
      </c>
      <c r="D1748" s="43" t="s">
        <v>1899</v>
      </c>
      <c r="E1748" s="43">
        <v>1958</v>
      </c>
      <c r="F1748" s="43" t="s">
        <v>2131</v>
      </c>
      <c r="G1748" s="56" t="s">
        <v>2108</v>
      </c>
      <c r="H1748" s="43">
        <v>2</v>
      </c>
      <c r="I1748" s="43">
        <v>1</v>
      </c>
      <c r="J1748" s="43" t="s">
        <v>2131</v>
      </c>
      <c r="K1748" s="45">
        <v>326</v>
      </c>
      <c r="L1748" s="45">
        <v>251</v>
      </c>
      <c r="M1748" s="517">
        <f>VLOOKUP(C1748,'Раздел 2'!D1741:Q2289,14,0)</f>
        <v>631553.28999999992</v>
      </c>
      <c r="N1748" s="45">
        <f t="shared" si="197"/>
        <v>631553.28999999992</v>
      </c>
      <c r="O1748" s="45">
        <v>0</v>
      </c>
      <c r="P1748" s="45">
        <v>0</v>
      </c>
      <c r="Q1748" s="45">
        <v>0</v>
      </c>
      <c r="R1748" s="57">
        <v>45292</v>
      </c>
      <c r="S1748" s="57">
        <v>45657</v>
      </c>
      <c r="U1748" s="143"/>
    </row>
    <row r="1749" spans="1:21" ht="20.3" x14ac:dyDescent="0.35">
      <c r="A1749" s="43">
        <f t="shared" si="198"/>
        <v>439</v>
      </c>
      <c r="B1749" s="47" t="s">
        <v>1012</v>
      </c>
      <c r="C1749" s="43">
        <v>55464</v>
      </c>
      <c r="D1749" s="43" t="s">
        <v>1899</v>
      </c>
      <c r="E1749" s="43">
        <v>1957</v>
      </c>
      <c r="F1749" s="43" t="s">
        <v>2131</v>
      </c>
      <c r="G1749" s="56" t="s">
        <v>2878</v>
      </c>
      <c r="H1749" s="43">
        <v>2</v>
      </c>
      <c r="I1749" s="43">
        <v>1</v>
      </c>
      <c r="J1749" s="43" t="s">
        <v>2131</v>
      </c>
      <c r="K1749" s="45">
        <v>410.8</v>
      </c>
      <c r="L1749" s="45">
        <v>270</v>
      </c>
      <c r="M1749" s="517">
        <f>VLOOKUP(C1749,'Раздел 2'!D1742:Q2290,14,0)</f>
        <v>394338.51999999996</v>
      </c>
      <c r="N1749" s="45">
        <f t="shared" si="197"/>
        <v>394338.51999999996</v>
      </c>
      <c r="O1749" s="45">
        <v>0</v>
      </c>
      <c r="P1749" s="45">
        <v>0</v>
      </c>
      <c r="Q1749" s="45">
        <v>0</v>
      </c>
      <c r="R1749" s="57">
        <v>45292</v>
      </c>
      <c r="S1749" s="57">
        <v>45657</v>
      </c>
      <c r="U1749" s="143"/>
    </row>
    <row r="1750" spans="1:21" ht="20.3" x14ac:dyDescent="0.35">
      <c r="A1750" s="43">
        <f>A1749+1</f>
        <v>440</v>
      </c>
      <c r="B1750" s="47" t="s">
        <v>1014</v>
      </c>
      <c r="C1750" s="43">
        <v>37105</v>
      </c>
      <c r="D1750" s="43" t="s">
        <v>1899</v>
      </c>
      <c r="E1750" s="43">
        <v>1947</v>
      </c>
      <c r="F1750" s="43" t="s">
        <v>2131</v>
      </c>
      <c r="G1750" s="56" t="s">
        <v>2099</v>
      </c>
      <c r="H1750" s="43">
        <v>2</v>
      </c>
      <c r="I1750" s="43">
        <v>1</v>
      </c>
      <c r="J1750" s="43" t="s">
        <v>2131</v>
      </c>
      <c r="K1750" s="45">
        <v>467.5</v>
      </c>
      <c r="L1750" s="45">
        <v>280.5</v>
      </c>
      <c r="M1750" s="517">
        <f>VLOOKUP(C1750,'Раздел 2'!D1743:Q2292,14,0)</f>
        <v>27779</v>
      </c>
      <c r="N1750" s="45">
        <f t="shared" ref="N1750:N1807" si="199">M1750</f>
        <v>27779</v>
      </c>
      <c r="O1750" s="45">
        <v>0</v>
      </c>
      <c r="P1750" s="45">
        <v>0</v>
      </c>
      <c r="Q1750" s="45">
        <v>0</v>
      </c>
      <c r="R1750" s="57">
        <v>45292</v>
      </c>
      <c r="S1750" s="57">
        <v>45657</v>
      </c>
      <c r="U1750" s="143"/>
    </row>
    <row r="1751" spans="1:21" ht="20.3" x14ac:dyDescent="0.35">
      <c r="A1751" s="43">
        <f t="shared" si="198"/>
        <v>441</v>
      </c>
      <c r="B1751" s="47" t="s">
        <v>1015</v>
      </c>
      <c r="C1751" s="43">
        <v>37106</v>
      </c>
      <c r="D1751" s="43" t="s">
        <v>1899</v>
      </c>
      <c r="E1751" s="43">
        <v>1947</v>
      </c>
      <c r="F1751" s="43" t="s">
        <v>2131</v>
      </c>
      <c r="G1751" s="56" t="s">
        <v>2099</v>
      </c>
      <c r="H1751" s="43">
        <v>2</v>
      </c>
      <c r="I1751" s="43">
        <v>1</v>
      </c>
      <c r="J1751" s="43" t="s">
        <v>2131</v>
      </c>
      <c r="K1751" s="45">
        <v>467.5</v>
      </c>
      <c r="L1751" s="45">
        <v>249.4</v>
      </c>
      <c r="M1751" s="517">
        <f>VLOOKUP(C1751,'Раздел 2'!D1744:Q2293,14,0)</f>
        <v>454475.88</v>
      </c>
      <c r="N1751" s="45">
        <f t="shared" si="199"/>
        <v>454475.88</v>
      </c>
      <c r="O1751" s="45">
        <v>0</v>
      </c>
      <c r="P1751" s="45">
        <v>0</v>
      </c>
      <c r="Q1751" s="45">
        <v>0</v>
      </c>
      <c r="R1751" s="57">
        <v>45292</v>
      </c>
      <c r="S1751" s="57">
        <v>45657</v>
      </c>
      <c r="U1751" s="143"/>
    </row>
    <row r="1752" spans="1:21" ht="20.3" x14ac:dyDescent="0.35">
      <c r="A1752" s="43">
        <f t="shared" si="198"/>
        <v>442</v>
      </c>
      <c r="B1752" s="47" t="s">
        <v>1016</v>
      </c>
      <c r="C1752" s="43">
        <v>33089</v>
      </c>
      <c r="D1752" s="43" t="s">
        <v>1899</v>
      </c>
      <c r="E1752" s="43">
        <v>1975</v>
      </c>
      <c r="F1752" s="43" t="s">
        <v>2131</v>
      </c>
      <c r="G1752" s="56" t="s">
        <v>2097</v>
      </c>
      <c r="H1752" s="43">
        <v>5</v>
      </c>
      <c r="I1752" s="43">
        <v>4</v>
      </c>
      <c r="J1752" s="43" t="s">
        <v>2131</v>
      </c>
      <c r="K1752" s="45">
        <v>5302.4</v>
      </c>
      <c r="L1752" s="45">
        <v>3316</v>
      </c>
      <c r="M1752" s="517">
        <f>VLOOKUP(C1752,'Раздел 2'!D1745:Q2294,14,0)</f>
        <v>119234.28</v>
      </c>
      <c r="N1752" s="45">
        <f t="shared" si="199"/>
        <v>119234.28</v>
      </c>
      <c r="O1752" s="45">
        <v>0</v>
      </c>
      <c r="P1752" s="45">
        <v>0</v>
      </c>
      <c r="Q1752" s="45">
        <v>0</v>
      </c>
      <c r="R1752" s="57">
        <v>45292</v>
      </c>
      <c r="S1752" s="57">
        <v>45657</v>
      </c>
      <c r="U1752" s="143"/>
    </row>
    <row r="1753" spans="1:21" ht="20.3" x14ac:dyDescent="0.35">
      <c r="A1753" s="43">
        <f t="shared" si="198"/>
        <v>443</v>
      </c>
      <c r="B1753" s="47" t="s">
        <v>1017</v>
      </c>
      <c r="C1753" s="43">
        <v>33018</v>
      </c>
      <c r="D1753" s="43" t="s">
        <v>1899</v>
      </c>
      <c r="E1753" s="43">
        <v>1970</v>
      </c>
      <c r="F1753" s="43" t="s">
        <v>2131</v>
      </c>
      <c r="G1753" s="56" t="s">
        <v>2097</v>
      </c>
      <c r="H1753" s="43">
        <v>4</v>
      </c>
      <c r="I1753" s="43">
        <v>3</v>
      </c>
      <c r="J1753" s="43" t="s">
        <v>2131</v>
      </c>
      <c r="K1753" s="45">
        <v>4939.8999999999996</v>
      </c>
      <c r="L1753" s="45">
        <v>3126.7</v>
      </c>
      <c r="M1753" s="517">
        <f>VLOOKUP(C1753,'Раздел 2'!D1746:Q2295,14,0)</f>
        <v>92825.88</v>
      </c>
      <c r="N1753" s="45">
        <f t="shared" si="199"/>
        <v>92825.88</v>
      </c>
      <c r="O1753" s="45">
        <v>0</v>
      </c>
      <c r="P1753" s="45">
        <v>0</v>
      </c>
      <c r="Q1753" s="45">
        <v>0</v>
      </c>
      <c r="R1753" s="57">
        <v>45292</v>
      </c>
      <c r="S1753" s="57">
        <v>45657</v>
      </c>
      <c r="U1753" s="143"/>
    </row>
    <row r="1754" spans="1:21" ht="20.3" x14ac:dyDescent="0.35">
      <c r="A1754" s="43">
        <f t="shared" si="198"/>
        <v>444</v>
      </c>
      <c r="B1754" s="47" t="s">
        <v>1018</v>
      </c>
      <c r="C1754" s="43">
        <v>32979</v>
      </c>
      <c r="D1754" s="43" t="s">
        <v>1899</v>
      </c>
      <c r="E1754" s="43">
        <v>1970</v>
      </c>
      <c r="F1754" s="43" t="s">
        <v>2131</v>
      </c>
      <c r="G1754" s="56" t="s">
        <v>2097</v>
      </c>
      <c r="H1754" s="43">
        <v>5</v>
      </c>
      <c r="I1754" s="43">
        <v>6</v>
      </c>
      <c r="J1754" s="43" t="s">
        <v>2131</v>
      </c>
      <c r="K1754" s="45">
        <v>8777.2000000000007</v>
      </c>
      <c r="L1754" s="45">
        <v>5525.7</v>
      </c>
      <c r="M1754" s="517">
        <f>VLOOKUP(C1754,'Раздел 2'!D1747:Q2296,14,0)</f>
        <v>181927.67999999999</v>
      </c>
      <c r="N1754" s="45">
        <f t="shared" si="199"/>
        <v>181927.67999999999</v>
      </c>
      <c r="O1754" s="45">
        <v>0</v>
      </c>
      <c r="P1754" s="45">
        <v>0</v>
      </c>
      <c r="Q1754" s="45">
        <v>0</v>
      </c>
      <c r="R1754" s="57">
        <v>45292</v>
      </c>
      <c r="S1754" s="57">
        <v>45657</v>
      </c>
      <c r="U1754" s="143"/>
    </row>
    <row r="1755" spans="1:21" ht="20.3" x14ac:dyDescent="0.35">
      <c r="A1755" s="43">
        <f t="shared" si="198"/>
        <v>445</v>
      </c>
      <c r="B1755" s="47" t="s">
        <v>1019</v>
      </c>
      <c r="C1755" s="43">
        <v>33041</v>
      </c>
      <c r="D1755" s="43" t="s">
        <v>1899</v>
      </c>
      <c r="E1755" s="43">
        <v>1972</v>
      </c>
      <c r="F1755" s="43" t="s">
        <v>2131</v>
      </c>
      <c r="G1755" s="56" t="s">
        <v>2098</v>
      </c>
      <c r="H1755" s="43">
        <v>5</v>
      </c>
      <c r="I1755" s="43">
        <v>4</v>
      </c>
      <c r="J1755" s="43" t="s">
        <v>2131</v>
      </c>
      <c r="K1755" s="45">
        <v>5314.7</v>
      </c>
      <c r="L1755" s="45">
        <v>3321.6</v>
      </c>
      <c r="M1755" s="517">
        <f>VLOOKUP(C1755,'Раздел 2'!D1748:Q2297,14,0)</f>
        <v>204361.08</v>
      </c>
      <c r="N1755" s="45">
        <f t="shared" si="199"/>
        <v>204361.08</v>
      </c>
      <c r="O1755" s="45">
        <v>0</v>
      </c>
      <c r="P1755" s="45">
        <v>0</v>
      </c>
      <c r="Q1755" s="45">
        <v>0</v>
      </c>
      <c r="R1755" s="57">
        <v>45292</v>
      </c>
      <c r="S1755" s="57">
        <v>45657</v>
      </c>
      <c r="U1755" s="143"/>
    </row>
    <row r="1756" spans="1:21" ht="20.3" x14ac:dyDescent="0.35">
      <c r="A1756" s="43">
        <f t="shared" si="198"/>
        <v>446</v>
      </c>
      <c r="B1756" s="47" t="s">
        <v>1020</v>
      </c>
      <c r="C1756" s="43">
        <v>32982</v>
      </c>
      <c r="D1756" s="43" t="s">
        <v>1899</v>
      </c>
      <c r="E1756" s="43">
        <v>1970</v>
      </c>
      <c r="F1756" s="43" t="s">
        <v>2131</v>
      </c>
      <c r="G1756" s="56" t="s">
        <v>2097</v>
      </c>
      <c r="H1756" s="43">
        <v>5</v>
      </c>
      <c r="I1756" s="43">
        <v>4</v>
      </c>
      <c r="J1756" s="43" t="s">
        <v>2131</v>
      </c>
      <c r="K1756" s="45">
        <v>5716.1</v>
      </c>
      <c r="L1756" s="45">
        <v>3538.9</v>
      </c>
      <c r="M1756" s="517">
        <f>VLOOKUP(C1756,'Раздел 2'!D1749:Q2298,14,0)</f>
        <v>131949.96</v>
      </c>
      <c r="N1756" s="45">
        <f t="shared" si="199"/>
        <v>131949.96</v>
      </c>
      <c r="O1756" s="45">
        <v>0</v>
      </c>
      <c r="P1756" s="45">
        <v>0</v>
      </c>
      <c r="Q1756" s="45">
        <v>0</v>
      </c>
      <c r="R1756" s="57">
        <v>45292</v>
      </c>
      <c r="S1756" s="57">
        <v>45657</v>
      </c>
      <c r="U1756" s="143"/>
    </row>
    <row r="1757" spans="1:21" ht="20.3" x14ac:dyDescent="0.35">
      <c r="A1757" s="43">
        <f>A1756+1</f>
        <v>447</v>
      </c>
      <c r="B1757" s="47" t="s">
        <v>1021</v>
      </c>
      <c r="C1757" s="43">
        <v>33049</v>
      </c>
      <c r="D1757" s="43" t="s">
        <v>1899</v>
      </c>
      <c r="E1757" s="43">
        <v>1972</v>
      </c>
      <c r="F1757" s="43" t="s">
        <v>2131</v>
      </c>
      <c r="G1757" s="56" t="s">
        <v>2097</v>
      </c>
      <c r="H1757" s="43">
        <v>5</v>
      </c>
      <c r="I1757" s="43">
        <v>6</v>
      </c>
      <c r="J1757" s="43" t="s">
        <v>2131</v>
      </c>
      <c r="K1757" s="45">
        <v>7475.8</v>
      </c>
      <c r="L1757" s="45">
        <v>4642.7</v>
      </c>
      <c r="M1757" s="517">
        <f>VLOOKUP(C1757,'Раздел 2'!D1750:Q2299,14,0)</f>
        <v>144166.01999999999</v>
      </c>
      <c r="N1757" s="45">
        <f t="shared" si="199"/>
        <v>144166.01999999999</v>
      </c>
      <c r="O1757" s="45">
        <v>0</v>
      </c>
      <c r="P1757" s="45">
        <v>0</v>
      </c>
      <c r="Q1757" s="45">
        <v>0</v>
      </c>
      <c r="R1757" s="57">
        <v>45292</v>
      </c>
      <c r="S1757" s="57">
        <v>45657</v>
      </c>
      <c r="U1757" s="143"/>
    </row>
    <row r="1758" spans="1:21" ht="20.3" x14ac:dyDescent="0.35">
      <c r="A1758" s="43">
        <f t="shared" si="198"/>
        <v>448</v>
      </c>
      <c r="B1758" s="47" t="s">
        <v>1022</v>
      </c>
      <c r="C1758" s="43">
        <v>33060</v>
      </c>
      <c r="D1758" s="43" t="s">
        <v>1899</v>
      </c>
      <c r="E1758" s="43">
        <v>1974</v>
      </c>
      <c r="F1758" s="43" t="s">
        <v>2131</v>
      </c>
      <c r="G1758" s="56" t="s">
        <v>2097</v>
      </c>
      <c r="H1758" s="43">
        <v>5</v>
      </c>
      <c r="I1758" s="43">
        <v>4</v>
      </c>
      <c r="J1758" s="43" t="s">
        <v>2131</v>
      </c>
      <c r="K1758" s="45">
        <v>5291.7</v>
      </c>
      <c r="L1758" s="45">
        <v>3283.2</v>
      </c>
      <c r="M1758" s="517">
        <f>VLOOKUP(C1758,'Раздел 2'!D1751:Q2300,14,0)</f>
        <v>5174056.5199999996</v>
      </c>
      <c r="N1758" s="45">
        <f t="shared" si="199"/>
        <v>5174056.5199999996</v>
      </c>
      <c r="O1758" s="45">
        <v>0</v>
      </c>
      <c r="P1758" s="45">
        <v>0</v>
      </c>
      <c r="Q1758" s="45">
        <v>0</v>
      </c>
      <c r="R1758" s="57">
        <v>45292</v>
      </c>
      <c r="S1758" s="57">
        <v>45657</v>
      </c>
      <c r="U1758" s="143"/>
    </row>
    <row r="1759" spans="1:21" ht="20.3" x14ac:dyDescent="0.35">
      <c r="A1759" s="43">
        <f t="shared" si="198"/>
        <v>449</v>
      </c>
      <c r="B1759" s="47" t="s">
        <v>1023</v>
      </c>
      <c r="C1759" s="43">
        <v>33067</v>
      </c>
      <c r="D1759" s="43" t="s">
        <v>1899</v>
      </c>
      <c r="E1759" s="43">
        <v>1973</v>
      </c>
      <c r="F1759" s="43" t="s">
        <v>2131</v>
      </c>
      <c r="G1759" s="56" t="s">
        <v>2097</v>
      </c>
      <c r="H1759" s="43">
        <v>5</v>
      </c>
      <c r="I1759" s="43">
        <v>6</v>
      </c>
      <c r="J1759" s="43" t="s">
        <v>2131</v>
      </c>
      <c r="K1759" s="45">
        <v>7558.1</v>
      </c>
      <c r="L1759" s="45">
        <v>4701.8999999999996</v>
      </c>
      <c r="M1759" s="517">
        <f>VLOOKUP(C1759,'Раздел 2'!D1752:Q2301,14,0)</f>
        <v>141949.92000000001</v>
      </c>
      <c r="N1759" s="45">
        <f t="shared" si="199"/>
        <v>141949.92000000001</v>
      </c>
      <c r="O1759" s="45">
        <v>0</v>
      </c>
      <c r="P1759" s="45">
        <v>0</v>
      </c>
      <c r="Q1759" s="45">
        <v>0</v>
      </c>
      <c r="R1759" s="57">
        <v>45292</v>
      </c>
      <c r="S1759" s="57">
        <v>45657</v>
      </c>
      <c r="U1759" s="143"/>
    </row>
    <row r="1760" spans="1:21" ht="20.3" x14ac:dyDescent="0.35">
      <c r="A1760" s="43">
        <f>A1759+1</f>
        <v>450</v>
      </c>
      <c r="B1760" s="48" t="s">
        <v>3898</v>
      </c>
      <c r="C1760" s="43">
        <v>33011</v>
      </c>
      <c r="D1760" s="43" t="s">
        <v>1899</v>
      </c>
      <c r="E1760" s="43">
        <v>1971</v>
      </c>
      <c r="F1760" s="43" t="s">
        <v>2131</v>
      </c>
      <c r="G1760" s="56" t="s">
        <v>2098</v>
      </c>
      <c r="H1760" s="43">
        <v>4</v>
      </c>
      <c r="I1760" s="43">
        <v>3</v>
      </c>
      <c r="J1760" s="43" t="s">
        <v>2131</v>
      </c>
      <c r="K1760" s="45">
        <v>3532.1</v>
      </c>
      <c r="L1760" s="45">
        <v>2024.9</v>
      </c>
      <c r="M1760" s="517">
        <f>VLOOKUP(C1760,'Раздел 2'!D1753:Q2304,14,0)</f>
        <v>3112895.4</v>
      </c>
      <c r="N1760" s="45">
        <f t="shared" si="199"/>
        <v>3112895.4</v>
      </c>
      <c r="O1760" s="45">
        <v>0</v>
      </c>
      <c r="P1760" s="45">
        <v>0</v>
      </c>
      <c r="Q1760" s="45">
        <v>0</v>
      </c>
      <c r="R1760" s="57">
        <v>45292</v>
      </c>
      <c r="S1760" s="57">
        <v>45657</v>
      </c>
      <c r="U1760" s="143"/>
    </row>
    <row r="1761" spans="1:21" ht="20.3" x14ac:dyDescent="0.35">
      <c r="A1761" s="43">
        <f t="shared" si="198"/>
        <v>451</v>
      </c>
      <c r="B1761" s="47" t="s">
        <v>472</v>
      </c>
      <c r="C1761" s="43">
        <v>37066</v>
      </c>
      <c r="D1761" s="43" t="s">
        <v>1899</v>
      </c>
      <c r="E1761" s="43">
        <v>1960</v>
      </c>
      <c r="F1761" s="43" t="s">
        <v>2131</v>
      </c>
      <c r="G1761" s="56" t="s">
        <v>2098</v>
      </c>
      <c r="H1761" s="43">
        <v>2</v>
      </c>
      <c r="I1761" s="43">
        <v>1</v>
      </c>
      <c r="J1761" s="43" t="s">
        <v>2131</v>
      </c>
      <c r="K1761" s="45">
        <v>690.6</v>
      </c>
      <c r="L1761" s="45">
        <v>633.4</v>
      </c>
      <c r="M1761" s="517">
        <f>VLOOKUP(C1761,'Раздел 2'!D1754:Q2309,14,0)</f>
        <v>1290731.77</v>
      </c>
      <c r="N1761" s="45">
        <f t="shared" si="199"/>
        <v>1290731.77</v>
      </c>
      <c r="O1761" s="45">
        <v>0</v>
      </c>
      <c r="P1761" s="45">
        <v>0</v>
      </c>
      <c r="Q1761" s="45">
        <v>0</v>
      </c>
      <c r="R1761" s="57">
        <v>45292</v>
      </c>
      <c r="S1761" s="57">
        <v>45657</v>
      </c>
      <c r="U1761" s="143"/>
    </row>
    <row r="1762" spans="1:21" ht="20.3" x14ac:dyDescent="0.35">
      <c r="A1762" s="43">
        <f t="shared" si="198"/>
        <v>452</v>
      </c>
      <c r="B1762" s="47" t="s">
        <v>473</v>
      </c>
      <c r="C1762" s="43">
        <v>37067</v>
      </c>
      <c r="D1762" s="43" t="s">
        <v>1899</v>
      </c>
      <c r="E1762" s="43">
        <v>1959</v>
      </c>
      <c r="F1762" s="43" t="s">
        <v>2131</v>
      </c>
      <c r="G1762" s="56" t="s">
        <v>2098</v>
      </c>
      <c r="H1762" s="43">
        <v>2</v>
      </c>
      <c r="I1762" s="43">
        <v>1</v>
      </c>
      <c r="J1762" s="43" t="s">
        <v>2131</v>
      </c>
      <c r="K1762" s="45">
        <v>686.2</v>
      </c>
      <c r="L1762" s="45">
        <v>629.1</v>
      </c>
      <c r="M1762" s="517">
        <f>VLOOKUP(C1762,'Раздел 2'!D1755:Q2310,14,0)</f>
        <v>1290731.77</v>
      </c>
      <c r="N1762" s="45">
        <f t="shared" si="199"/>
        <v>1290731.77</v>
      </c>
      <c r="O1762" s="45">
        <v>0</v>
      </c>
      <c r="P1762" s="45">
        <v>0</v>
      </c>
      <c r="Q1762" s="45">
        <v>0</v>
      </c>
      <c r="R1762" s="57">
        <v>45292</v>
      </c>
      <c r="S1762" s="57">
        <v>45657</v>
      </c>
      <c r="U1762" s="143"/>
    </row>
    <row r="1763" spans="1:21" ht="20.3" x14ac:dyDescent="0.35">
      <c r="A1763" s="43">
        <f t="shared" si="198"/>
        <v>453</v>
      </c>
      <c r="B1763" s="48" t="s">
        <v>474</v>
      </c>
      <c r="C1763" s="43">
        <v>37068</v>
      </c>
      <c r="D1763" s="43" t="s">
        <v>1899</v>
      </c>
      <c r="E1763" s="43">
        <v>1960</v>
      </c>
      <c r="F1763" s="43" t="s">
        <v>2131</v>
      </c>
      <c r="G1763" s="56" t="s">
        <v>2098</v>
      </c>
      <c r="H1763" s="43">
        <v>2</v>
      </c>
      <c r="I1763" s="43">
        <v>1</v>
      </c>
      <c r="J1763" s="43" t="s">
        <v>2131</v>
      </c>
      <c r="K1763" s="45">
        <v>690.1</v>
      </c>
      <c r="L1763" s="45">
        <v>633.79999999999995</v>
      </c>
      <c r="M1763" s="517">
        <f>VLOOKUP(C1763,'Раздел 2'!D1756:Q2310,14,0)</f>
        <v>1130300.5699999998</v>
      </c>
      <c r="N1763" s="45">
        <f t="shared" si="199"/>
        <v>1130300.5699999998</v>
      </c>
      <c r="O1763" s="45">
        <v>0</v>
      </c>
      <c r="P1763" s="45">
        <v>0</v>
      </c>
      <c r="Q1763" s="45">
        <v>0</v>
      </c>
      <c r="R1763" s="57">
        <v>45292</v>
      </c>
      <c r="S1763" s="57">
        <v>45657</v>
      </c>
      <c r="U1763" s="143"/>
    </row>
    <row r="1764" spans="1:21" ht="20.3" x14ac:dyDescent="0.35">
      <c r="A1764" s="43">
        <f t="shared" si="198"/>
        <v>454</v>
      </c>
      <c r="B1764" s="48" t="s">
        <v>453</v>
      </c>
      <c r="C1764" s="43">
        <v>37081</v>
      </c>
      <c r="D1764" s="43" t="s">
        <v>1899</v>
      </c>
      <c r="E1764" s="43">
        <v>1954</v>
      </c>
      <c r="F1764" s="43" t="s">
        <v>2131</v>
      </c>
      <c r="G1764" s="56" t="s">
        <v>2098</v>
      </c>
      <c r="H1764" s="43">
        <v>3</v>
      </c>
      <c r="I1764" s="43">
        <v>2</v>
      </c>
      <c r="J1764" s="43" t="s">
        <v>2131</v>
      </c>
      <c r="K1764" s="45">
        <v>1399.3</v>
      </c>
      <c r="L1764" s="45">
        <v>1192</v>
      </c>
      <c r="M1764" s="517">
        <f>VLOOKUP(C1764,'Раздел 2'!D1757:Q2310,14,0)</f>
        <v>2997178.72</v>
      </c>
      <c r="N1764" s="45">
        <f t="shared" si="199"/>
        <v>2997178.72</v>
      </c>
      <c r="O1764" s="45">
        <v>0</v>
      </c>
      <c r="P1764" s="45">
        <v>0</v>
      </c>
      <c r="Q1764" s="45">
        <v>0</v>
      </c>
      <c r="R1764" s="57">
        <v>45292</v>
      </c>
      <c r="S1764" s="57">
        <v>45657</v>
      </c>
      <c r="U1764" s="143"/>
    </row>
    <row r="1765" spans="1:21" ht="20.3" x14ac:dyDescent="0.35">
      <c r="A1765" s="43">
        <f t="shared" si="198"/>
        <v>455</v>
      </c>
      <c r="B1765" s="47" t="s">
        <v>469</v>
      </c>
      <c r="C1765" s="43">
        <v>37064</v>
      </c>
      <c r="D1765" s="43" t="s">
        <v>1899</v>
      </c>
      <c r="E1765" s="43">
        <v>1960</v>
      </c>
      <c r="F1765" s="43" t="s">
        <v>2131</v>
      </c>
      <c r="G1765" s="56" t="s">
        <v>2098</v>
      </c>
      <c r="H1765" s="43">
        <v>2</v>
      </c>
      <c r="I1765" s="43">
        <v>1</v>
      </c>
      <c r="J1765" s="43" t="s">
        <v>2131</v>
      </c>
      <c r="K1765" s="45">
        <v>689.3</v>
      </c>
      <c r="L1765" s="45">
        <v>632.6</v>
      </c>
      <c r="M1765" s="517">
        <f>VLOOKUP(C1765,'Раздел 2'!D1758:Q2310,14,0)</f>
        <v>1168983.0699999998</v>
      </c>
      <c r="N1765" s="45">
        <f t="shared" si="199"/>
        <v>1168983.0699999998</v>
      </c>
      <c r="O1765" s="45">
        <v>0</v>
      </c>
      <c r="P1765" s="45">
        <v>0</v>
      </c>
      <c r="Q1765" s="45">
        <v>0</v>
      </c>
      <c r="R1765" s="57">
        <v>45292</v>
      </c>
      <c r="S1765" s="57">
        <v>45657</v>
      </c>
      <c r="U1765" s="143"/>
    </row>
    <row r="1766" spans="1:21" ht="20.3" x14ac:dyDescent="0.35">
      <c r="A1766" s="43">
        <f>A1765+1</f>
        <v>456</v>
      </c>
      <c r="B1766" s="47" t="s">
        <v>387</v>
      </c>
      <c r="C1766" s="43">
        <v>35768</v>
      </c>
      <c r="D1766" s="43" t="s">
        <v>1899</v>
      </c>
      <c r="E1766" s="43">
        <v>1955</v>
      </c>
      <c r="F1766" s="43" t="s">
        <v>2131</v>
      </c>
      <c r="G1766" s="56" t="s">
        <v>2103</v>
      </c>
      <c r="H1766" s="43">
        <v>2</v>
      </c>
      <c r="I1766" s="43">
        <v>1</v>
      </c>
      <c r="J1766" s="43" t="s">
        <v>2131</v>
      </c>
      <c r="K1766" s="45">
        <v>599.1</v>
      </c>
      <c r="L1766" s="45">
        <v>536.20000000000005</v>
      </c>
      <c r="M1766" s="517">
        <f>VLOOKUP(C1766,'Раздел 2'!D1759:Q2313,14,0)</f>
        <v>1592364.05</v>
      </c>
      <c r="N1766" s="45">
        <f t="shared" si="199"/>
        <v>1592364.05</v>
      </c>
      <c r="O1766" s="45">
        <v>0</v>
      </c>
      <c r="P1766" s="45">
        <v>0</v>
      </c>
      <c r="Q1766" s="45">
        <v>0</v>
      </c>
      <c r="R1766" s="57">
        <v>45292</v>
      </c>
      <c r="S1766" s="57">
        <v>45657</v>
      </c>
      <c r="U1766" s="143"/>
    </row>
    <row r="1767" spans="1:21" ht="20.3" x14ac:dyDescent="0.35">
      <c r="A1767" s="43">
        <f t="shared" si="198"/>
        <v>457</v>
      </c>
      <c r="B1767" s="47" t="s">
        <v>378</v>
      </c>
      <c r="C1767" s="43">
        <v>35453</v>
      </c>
      <c r="D1767" s="43" t="s">
        <v>1899</v>
      </c>
      <c r="E1767" s="43">
        <v>1957</v>
      </c>
      <c r="F1767" s="43" t="s">
        <v>2131</v>
      </c>
      <c r="G1767" s="56" t="s">
        <v>2103</v>
      </c>
      <c r="H1767" s="43">
        <v>2</v>
      </c>
      <c r="I1767" s="43">
        <v>2</v>
      </c>
      <c r="J1767" s="43" t="s">
        <v>2131</v>
      </c>
      <c r="K1767" s="45">
        <v>496.9</v>
      </c>
      <c r="L1767" s="45">
        <v>496.9</v>
      </c>
      <c r="M1767" s="517">
        <f>VLOOKUP(C1767,'Раздел 2'!D1760:Q2313,14,0)</f>
        <v>893815.46</v>
      </c>
      <c r="N1767" s="45">
        <f t="shared" si="199"/>
        <v>893815.46</v>
      </c>
      <c r="O1767" s="45">
        <v>0</v>
      </c>
      <c r="P1767" s="45">
        <v>0</v>
      </c>
      <c r="Q1767" s="45">
        <v>0</v>
      </c>
      <c r="R1767" s="57">
        <v>45292</v>
      </c>
      <c r="S1767" s="57">
        <v>45657</v>
      </c>
      <c r="U1767" s="143"/>
    </row>
    <row r="1768" spans="1:21" ht="20.3" x14ac:dyDescent="0.35">
      <c r="A1768" s="43">
        <f t="shared" si="198"/>
        <v>458</v>
      </c>
      <c r="B1768" s="47" t="s">
        <v>376</v>
      </c>
      <c r="C1768" s="43">
        <v>35450</v>
      </c>
      <c r="D1768" s="43" t="s">
        <v>1899</v>
      </c>
      <c r="E1768" s="43">
        <v>1958</v>
      </c>
      <c r="F1768" s="43" t="s">
        <v>2131</v>
      </c>
      <c r="G1768" s="56" t="s">
        <v>2103</v>
      </c>
      <c r="H1768" s="43">
        <v>2</v>
      </c>
      <c r="I1768" s="43">
        <v>2</v>
      </c>
      <c r="J1768" s="43" t="s">
        <v>2131</v>
      </c>
      <c r="K1768" s="45">
        <v>503.3</v>
      </c>
      <c r="L1768" s="45">
        <v>503.3</v>
      </c>
      <c r="M1768" s="517">
        <f>VLOOKUP(C1768,'Раздел 2'!D1761:Q2314,14,0)</f>
        <v>1005274.0900000001</v>
      </c>
      <c r="N1768" s="45">
        <f t="shared" si="199"/>
        <v>1005274.0900000001</v>
      </c>
      <c r="O1768" s="45">
        <v>0</v>
      </c>
      <c r="P1768" s="45">
        <v>0</v>
      </c>
      <c r="Q1768" s="45">
        <v>0</v>
      </c>
      <c r="R1768" s="57">
        <v>45292</v>
      </c>
      <c r="S1768" s="57">
        <v>45657</v>
      </c>
      <c r="U1768" s="143"/>
    </row>
    <row r="1769" spans="1:21" s="188" customFormat="1" ht="20.3" x14ac:dyDescent="0.35">
      <c r="A1769" s="43">
        <f t="shared" si="198"/>
        <v>459</v>
      </c>
      <c r="B1769" s="248" t="s">
        <v>3385</v>
      </c>
      <c r="C1769" s="184">
        <v>35456</v>
      </c>
      <c r="D1769" s="184" t="s">
        <v>1899</v>
      </c>
      <c r="E1769" s="184">
        <v>1965</v>
      </c>
      <c r="F1769" s="184">
        <v>2022</v>
      </c>
      <c r="G1769" s="185" t="s">
        <v>2129</v>
      </c>
      <c r="H1769" s="184">
        <v>5</v>
      </c>
      <c r="I1769" s="184">
        <v>4</v>
      </c>
      <c r="J1769" s="184" t="s">
        <v>2131</v>
      </c>
      <c r="K1769" s="186">
        <v>4043.5</v>
      </c>
      <c r="L1769" s="186">
        <v>3519.5</v>
      </c>
      <c r="M1769" s="517">
        <f>VLOOKUP(C1769,'Раздел 2'!D1762:Q2315,14,0)</f>
        <v>1764315.09</v>
      </c>
      <c r="N1769" s="186">
        <f>VLOOKUP(C1769,'Раздел 2'!D:Q,14,0)</f>
        <v>1764315.09</v>
      </c>
      <c r="O1769" s="186">
        <v>0</v>
      </c>
      <c r="P1769" s="186">
        <v>0</v>
      </c>
      <c r="Q1769" s="186">
        <v>0</v>
      </c>
      <c r="R1769" s="187">
        <v>45292</v>
      </c>
      <c r="S1769" s="187">
        <v>45657</v>
      </c>
      <c r="T1769"/>
      <c r="U1769" s="143"/>
    </row>
    <row r="1770" spans="1:21" ht="20.3" x14ac:dyDescent="0.35">
      <c r="A1770" s="43">
        <f>A1769+1</f>
        <v>460</v>
      </c>
      <c r="B1770" s="48" t="s">
        <v>43</v>
      </c>
      <c r="C1770" s="43">
        <v>35188</v>
      </c>
      <c r="D1770" s="43" t="s">
        <v>1899</v>
      </c>
      <c r="E1770" s="43">
        <v>1955</v>
      </c>
      <c r="F1770" s="43" t="s">
        <v>2131</v>
      </c>
      <c r="G1770" s="56" t="s">
        <v>2098</v>
      </c>
      <c r="H1770" s="43">
        <v>2</v>
      </c>
      <c r="I1770" s="43">
        <v>3</v>
      </c>
      <c r="J1770" s="43" t="s">
        <v>2131</v>
      </c>
      <c r="K1770" s="45">
        <v>3389.4</v>
      </c>
      <c r="L1770" s="45">
        <v>1269.7</v>
      </c>
      <c r="M1770" s="517">
        <f>VLOOKUP(C1770,'Раздел 2'!D1763:Q2316,14,0)</f>
        <v>7611150.0199999996</v>
      </c>
      <c r="N1770" s="45">
        <f>M1770</f>
        <v>7611150.0199999996</v>
      </c>
      <c r="O1770" s="45">
        <v>0</v>
      </c>
      <c r="P1770" s="45">
        <v>0</v>
      </c>
      <c r="Q1770" s="45">
        <v>0</v>
      </c>
      <c r="R1770" s="57">
        <v>45292</v>
      </c>
      <c r="S1770" s="57">
        <v>45657</v>
      </c>
      <c r="U1770" s="143"/>
    </row>
    <row r="1771" spans="1:21" ht="20.3" x14ac:dyDescent="0.35">
      <c r="A1771" s="43">
        <f t="shared" si="198"/>
        <v>461</v>
      </c>
      <c r="B1771" s="48" t="s">
        <v>1737</v>
      </c>
      <c r="C1771" s="43">
        <v>33284</v>
      </c>
      <c r="D1771" s="43" t="s">
        <v>1899</v>
      </c>
      <c r="E1771" s="43">
        <v>2002</v>
      </c>
      <c r="F1771" s="43" t="s">
        <v>2131</v>
      </c>
      <c r="G1771" s="56" t="s">
        <v>2098</v>
      </c>
      <c r="H1771" s="43">
        <v>5</v>
      </c>
      <c r="I1771" s="43">
        <v>1</v>
      </c>
      <c r="J1771" s="43" t="s">
        <v>2131</v>
      </c>
      <c r="K1771" s="45">
        <v>1213.67</v>
      </c>
      <c r="L1771" s="45">
        <v>1088.5</v>
      </c>
      <c r="M1771" s="517">
        <f>VLOOKUP(C1771,'Раздел 2'!D1764:Q2317,14,0)</f>
        <v>100924.04</v>
      </c>
      <c r="N1771" s="45">
        <f t="shared" si="199"/>
        <v>100924.04</v>
      </c>
      <c r="O1771" s="45">
        <v>0</v>
      </c>
      <c r="P1771" s="45">
        <v>0</v>
      </c>
      <c r="Q1771" s="45">
        <v>0</v>
      </c>
      <c r="R1771" s="57">
        <v>45292</v>
      </c>
      <c r="S1771" s="57">
        <v>45657</v>
      </c>
      <c r="U1771" s="143"/>
    </row>
    <row r="1772" spans="1:21" ht="20.3" x14ac:dyDescent="0.35">
      <c r="A1772" s="43">
        <f t="shared" si="198"/>
        <v>462</v>
      </c>
      <c r="B1772" s="47" t="s">
        <v>3126</v>
      </c>
      <c r="C1772" s="43">
        <v>33301</v>
      </c>
      <c r="D1772" s="43" t="s">
        <v>1899</v>
      </c>
      <c r="E1772" s="43">
        <v>1989</v>
      </c>
      <c r="F1772" s="43" t="s">
        <v>2131</v>
      </c>
      <c r="G1772" s="56" t="s">
        <v>2097</v>
      </c>
      <c r="H1772" s="43">
        <v>9</v>
      </c>
      <c r="I1772" s="43">
        <v>2</v>
      </c>
      <c r="J1772" s="43">
        <v>2</v>
      </c>
      <c r="K1772" s="45">
        <v>5512.6</v>
      </c>
      <c r="L1772" s="45" t="s">
        <v>2131</v>
      </c>
      <c r="M1772" s="517">
        <f>VLOOKUP(C1772,'Раздел 2'!D1765:Q2318,14,0)</f>
        <v>4592808.6199999992</v>
      </c>
      <c r="N1772" s="45">
        <f t="shared" si="199"/>
        <v>4592808.6199999992</v>
      </c>
      <c r="O1772" s="45">
        <v>0</v>
      </c>
      <c r="P1772" s="45">
        <v>0</v>
      </c>
      <c r="Q1772" s="45">
        <v>0</v>
      </c>
      <c r="R1772" s="57">
        <v>45292</v>
      </c>
      <c r="S1772" s="57">
        <v>45657</v>
      </c>
      <c r="U1772" s="143"/>
    </row>
    <row r="1773" spans="1:21" ht="20.3" x14ac:dyDescent="0.35">
      <c r="A1773" s="43">
        <f t="shared" si="198"/>
        <v>463</v>
      </c>
      <c r="B1773" s="47" t="s">
        <v>2430</v>
      </c>
      <c r="C1773" s="43">
        <v>34958</v>
      </c>
      <c r="D1773" s="43" t="s">
        <v>1900</v>
      </c>
      <c r="E1773" s="43">
        <v>1991</v>
      </c>
      <c r="F1773" s="43" t="s">
        <v>2131</v>
      </c>
      <c r="G1773" s="56" t="s">
        <v>2097</v>
      </c>
      <c r="H1773" s="43">
        <v>9</v>
      </c>
      <c r="I1773" s="43">
        <v>5</v>
      </c>
      <c r="J1773" s="43" t="s">
        <v>2131</v>
      </c>
      <c r="K1773" s="45">
        <v>17834.900000000001</v>
      </c>
      <c r="L1773" s="45" t="s">
        <v>2131</v>
      </c>
      <c r="M1773" s="517">
        <f>VLOOKUP(C1773,'Раздел 2'!D1766:Q2320,14,0)</f>
        <v>2700000</v>
      </c>
      <c r="N1773" s="45">
        <f t="shared" si="199"/>
        <v>2700000</v>
      </c>
      <c r="O1773" s="45">
        <v>0</v>
      </c>
      <c r="P1773" s="45">
        <v>0</v>
      </c>
      <c r="Q1773" s="45">
        <v>0</v>
      </c>
      <c r="R1773" s="57">
        <v>45292</v>
      </c>
      <c r="S1773" s="57">
        <v>45657</v>
      </c>
      <c r="U1773" s="143"/>
    </row>
    <row r="1774" spans="1:21" ht="20.3" x14ac:dyDescent="0.35">
      <c r="A1774" s="43">
        <f t="shared" si="198"/>
        <v>464</v>
      </c>
      <c r="B1774" s="47" t="s">
        <v>1741</v>
      </c>
      <c r="C1774" s="43">
        <v>34872</v>
      </c>
      <c r="D1774" s="43" t="s">
        <v>1899</v>
      </c>
      <c r="E1774" s="43">
        <v>1957</v>
      </c>
      <c r="F1774" s="43" t="s">
        <v>2131</v>
      </c>
      <c r="G1774" s="56" t="s">
        <v>2098</v>
      </c>
      <c r="H1774" s="43">
        <v>2</v>
      </c>
      <c r="I1774" s="43">
        <v>1</v>
      </c>
      <c r="J1774" s="43" t="s">
        <v>2131</v>
      </c>
      <c r="K1774" s="45">
        <v>543</v>
      </c>
      <c r="L1774" s="45">
        <v>509</v>
      </c>
      <c r="M1774" s="517">
        <f>VLOOKUP(C1774,'Раздел 2'!D1767:Q2321,14,0)</f>
        <v>2854733.42</v>
      </c>
      <c r="N1774" s="45">
        <f t="shared" si="199"/>
        <v>2854733.42</v>
      </c>
      <c r="O1774" s="45">
        <v>0</v>
      </c>
      <c r="P1774" s="45">
        <v>0</v>
      </c>
      <c r="Q1774" s="45">
        <v>0</v>
      </c>
      <c r="R1774" s="57">
        <v>45292</v>
      </c>
      <c r="S1774" s="57">
        <v>45657</v>
      </c>
      <c r="U1774" s="143"/>
    </row>
    <row r="1775" spans="1:21" ht="20.3" x14ac:dyDescent="0.35">
      <c r="A1775" s="43">
        <f t="shared" si="198"/>
        <v>465</v>
      </c>
      <c r="B1775" s="47" t="s">
        <v>2431</v>
      </c>
      <c r="C1775" s="43">
        <v>35250</v>
      </c>
      <c r="D1775" s="43" t="s">
        <v>1899</v>
      </c>
      <c r="E1775" s="43">
        <v>1934</v>
      </c>
      <c r="F1775" s="43" t="s">
        <v>2131</v>
      </c>
      <c r="G1775" s="56" t="s">
        <v>2098</v>
      </c>
      <c r="H1775" s="43">
        <v>2</v>
      </c>
      <c r="I1775" s="43">
        <v>2</v>
      </c>
      <c r="J1775" s="43" t="s">
        <v>2131</v>
      </c>
      <c r="K1775" s="45">
        <v>364.5</v>
      </c>
      <c r="L1775" s="45">
        <v>266.39999999999998</v>
      </c>
      <c r="M1775" s="517">
        <f>VLOOKUP(C1775,'Раздел 2'!D1769:Q2321,14,0)</f>
        <v>90013.63</v>
      </c>
      <c r="N1775" s="45">
        <f t="shared" si="199"/>
        <v>90013.63</v>
      </c>
      <c r="O1775" s="45">
        <v>0</v>
      </c>
      <c r="P1775" s="45">
        <v>0</v>
      </c>
      <c r="Q1775" s="45">
        <v>0</v>
      </c>
      <c r="R1775" s="57">
        <v>45292</v>
      </c>
      <c r="S1775" s="57">
        <v>45657</v>
      </c>
      <c r="U1775" s="143"/>
    </row>
    <row r="1776" spans="1:21" ht="20.3" x14ac:dyDescent="0.35">
      <c r="A1776" s="43">
        <f t="shared" si="198"/>
        <v>466</v>
      </c>
      <c r="B1776" s="47" t="s">
        <v>342</v>
      </c>
      <c r="C1776" s="43">
        <v>33436</v>
      </c>
      <c r="D1776" s="43" t="s">
        <v>1899</v>
      </c>
      <c r="E1776" s="43">
        <v>1977</v>
      </c>
      <c r="F1776" s="43" t="s">
        <v>2131</v>
      </c>
      <c r="G1776" s="56" t="s">
        <v>2098</v>
      </c>
      <c r="H1776" s="43">
        <v>9</v>
      </c>
      <c r="I1776" s="43">
        <v>2</v>
      </c>
      <c r="J1776" s="43" t="s">
        <v>2131</v>
      </c>
      <c r="K1776" s="45">
        <v>5253.1</v>
      </c>
      <c r="L1776" s="45">
        <v>4328.1000000000004</v>
      </c>
      <c r="M1776" s="517">
        <f>VLOOKUP(C1776,'Раздел 2'!D1770:Q2323,14,0)</f>
        <v>4037314.19</v>
      </c>
      <c r="N1776" s="45">
        <f t="shared" si="199"/>
        <v>4037314.19</v>
      </c>
      <c r="O1776" s="45">
        <v>0</v>
      </c>
      <c r="P1776" s="45">
        <v>0</v>
      </c>
      <c r="Q1776" s="45">
        <v>0</v>
      </c>
      <c r="R1776" s="57">
        <v>45292</v>
      </c>
      <c r="S1776" s="57">
        <v>45657</v>
      </c>
      <c r="U1776" s="143"/>
    </row>
    <row r="1777" spans="1:21" ht="20.3" x14ac:dyDescent="0.35">
      <c r="A1777" s="43">
        <f t="shared" si="198"/>
        <v>467</v>
      </c>
      <c r="B1777" s="47" t="s">
        <v>1543</v>
      </c>
      <c r="C1777" s="43">
        <v>32601</v>
      </c>
      <c r="D1777" s="43" t="s">
        <v>1899</v>
      </c>
      <c r="E1777" s="43">
        <v>1989</v>
      </c>
      <c r="F1777" s="43" t="s">
        <v>2131</v>
      </c>
      <c r="G1777" s="56" t="s">
        <v>2097</v>
      </c>
      <c r="H1777" s="43">
        <v>9</v>
      </c>
      <c r="I1777" s="43">
        <v>2</v>
      </c>
      <c r="J1777" s="43" t="s">
        <v>2131</v>
      </c>
      <c r="K1777" s="45">
        <v>6210.7</v>
      </c>
      <c r="L1777" s="45">
        <v>4113.8</v>
      </c>
      <c r="M1777" s="517">
        <f>VLOOKUP(C1777,'Раздел 2'!D1771:Q2324,14,0)</f>
        <v>10926157.02</v>
      </c>
      <c r="N1777" s="45">
        <f t="shared" si="199"/>
        <v>10926157.02</v>
      </c>
      <c r="O1777" s="45">
        <v>0</v>
      </c>
      <c r="P1777" s="45">
        <v>0</v>
      </c>
      <c r="Q1777" s="45">
        <v>0</v>
      </c>
      <c r="R1777" s="57">
        <v>45292</v>
      </c>
      <c r="S1777" s="57">
        <v>45657</v>
      </c>
      <c r="U1777" s="143"/>
    </row>
    <row r="1778" spans="1:21" ht="20.3" x14ac:dyDescent="0.35">
      <c r="A1778" s="43">
        <f t="shared" si="198"/>
        <v>468</v>
      </c>
      <c r="B1778" s="47" t="s">
        <v>371</v>
      </c>
      <c r="C1778" s="43">
        <v>35253</v>
      </c>
      <c r="D1778" s="43" t="s">
        <v>1899</v>
      </c>
      <c r="E1778" s="43">
        <v>1955</v>
      </c>
      <c r="F1778" s="43" t="s">
        <v>2131</v>
      </c>
      <c r="G1778" s="56" t="s">
        <v>2098</v>
      </c>
      <c r="H1778" s="43">
        <v>3</v>
      </c>
      <c r="I1778" s="43">
        <v>1</v>
      </c>
      <c r="J1778" s="43" t="s">
        <v>2131</v>
      </c>
      <c r="K1778" s="45">
        <v>1642.2</v>
      </c>
      <c r="L1778" s="45">
        <v>956.6</v>
      </c>
      <c r="M1778" s="517">
        <f>VLOOKUP(C1778,'Раздел 2'!D1772:Q2325,14,0)</f>
        <v>1696057.0699999998</v>
      </c>
      <c r="N1778" s="45">
        <f t="shared" si="199"/>
        <v>1696057.0699999998</v>
      </c>
      <c r="O1778" s="45">
        <v>0</v>
      </c>
      <c r="P1778" s="45">
        <v>0</v>
      </c>
      <c r="Q1778" s="45">
        <v>0</v>
      </c>
      <c r="R1778" s="57">
        <v>45292</v>
      </c>
      <c r="S1778" s="57">
        <v>45657</v>
      </c>
      <c r="U1778" s="143"/>
    </row>
    <row r="1779" spans="1:21" ht="20.3" x14ac:dyDescent="0.35">
      <c r="A1779" s="43">
        <f t="shared" si="198"/>
        <v>469</v>
      </c>
      <c r="B1779" s="47" t="s">
        <v>1544</v>
      </c>
      <c r="C1779" s="43">
        <v>35430</v>
      </c>
      <c r="D1779" s="43" t="s">
        <v>1899</v>
      </c>
      <c r="E1779" s="43">
        <v>1967</v>
      </c>
      <c r="F1779" s="43" t="s">
        <v>2131</v>
      </c>
      <c r="G1779" s="56" t="s">
        <v>2098</v>
      </c>
      <c r="H1779" s="43">
        <v>4</v>
      </c>
      <c r="I1779" s="43">
        <v>3</v>
      </c>
      <c r="J1779" s="43" t="s">
        <v>2131</v>
      </c>
      <c r="K1779" s="45">
        <v>2013.9</v>
      </c>
      <c r="L1779" s="45">
        <v>2013.9</v>
      </c>
      <c r="M1779" s="517">
        <f>VLOOKUP(C1779,'Раздел 2'!D1774:Q2327,14,0)</f>
        <v>2529143.48</v>
      </c>
      <c r="N1779" s="45">
        <f t="shared" si="199"/>
        <v>2529143.48</v>
      </c>
      <c r="O1779" s="45">
        <v>0</v>
      </c>
      <c r="P1779" s="45">
        <v>0</v>
      </c>
      <c r="Q1779" s="45">
        <v>0</v>
      </c>
      <c r="R1779" s="57">
        <v>45292</v>
      </c>
      <c r="S1779" s="57">
        <v>45657</v>
      </c>
      <c r="U1779" s="143"/>
    </row>
    <row r="1780" spans="1:21" ht="20.3" x14ac:dyDescent="0.35">
      <c r="A1780" s="43">
        <f t="shared" si="198"/>
        <v>470</v>
      </c>
      <c r="B1780" s="47" t="s">
        <v>2202</v>
      </c>
      <c r="C1780" s="43">
        <v>35404</v>
      </c>
      <c r="D1780" s="43" t="s">
        <v>1899</v>
      </c>
      <c r="E1780" s="43">
        <v>1966</v>
      </c>
      <c r="F1780" s="43" t="s">
        <v>2131</v>
      </c>
      <c r="G1780" s="56" t="s">
        <v>2097</v>
      </c>
      <c r="H1780" s="43">
        <v>4</v>
      </c>
      <c r="I1780" s="43">
        <v>3</v>
      </c>
      <c r="J1780" s="43" t="s">
        <v>2131</v>
      </c>
      <c r="K1780" s="45">
        <v>2278.4</v>
      </c>
      <c r="L1780" s="45">
        <v>2278.4</v>
      </c>
      <c r="M1780" s="517">
        <f>VLOOKUP(C1780,'Раздел 2'!D1773:Q1773,14,0)</f>
        <v>139190.54999999999</v>
      </c>
      <c r="N1780" s="45">
        <f t="shared" si="199"/>
        <v>139190.54999999999</v>
      </c>
      <c r="O1780" s="45">
        <v>0</v>
      </c>
      <c r="P1780" s="45">
        <v>0</v>
      </c>
      <c r="Q1780" s="45">
        <v>0</v>
      </c>
      <c r="R1780" s="57">
        <v>45292</v>
      </c>
      <c r="S1780" s="57">
        <v>45657</v>
      </c>
      <c r="U1780" s="143"/>
    </row>
    <row r="1781" spans="1:21" ht="20.3" x14ac:dyDescent="0.35">
      <c r="A1781" s="43">
        <f t="shared" si="198"/>
        <v>471</v>
      </c>
      <c r="B1781" s="47" t="s">
        <v>390</v>
      </c>
      <c r="C1781" s="43">
        <v>35924</v>
      </c>
      <c r="D1781" s="43" t="s">
        <v>1899</v>
      </c>
      <c r="E1781" s="43">
        <v>1961</v>
      </c>
      <c r="F1781" s="43" t="s">
        <v>2131</v>
      </c>
      <c r="G1781" s="56" t="s">
        <v>2097</v>
      </c>
      <c r="H1781" s="43">
        <v>5</v>
      </c>
      <c r="I1781" s="43">
        <v>3</v>
      </c>
      <c r="J1781" s="43" t="s">
        <v>2131</v>
      </c>
      <c r="K1781" s="45">
        <v>2588.6</v>
      </c>
      <c r="L1781" s="45">
        <v>2588.6</v>
      </c>
      <c r="M1781" s="517">
        <f>VLOOKUP(C1781,'Раздел 2'!D1777:Q2328,14,0)</f>
        <v>2717323.4799999995</v>
      </c>
      <c r="N1781" s="45">
        <f t="shared" si="199"/>
        <v>2717323.4799999995</v>
      </c>
      <c r="O1781" s="45">
        <v>0</v>
      </c>
      <c r="P1781" s="45">
        <v>0</v>
      </c>
      <c r="Q1781" s="45">
        <v>0</v>
      </c>
      <c r="R1781" s="57">
        <v>45292</v>
      </c>
      <c r="S1781" s="57">
        <v>45657</v>
      </c>
      <c r="U1781" s="143"/>
    </row>
    <row r="1782" spans="1:21" ht="20.3" x14ac:dyDescent="0.35">
      <c r="A1782" s="43">
        <f t="shared" si="198"/>
        <v>472</v>
      </c>
      <c r="B1782" s="47" t="s">
        <v>3472</v>
      </c>
      <c r="C1782" s="43">
        <v>35497</v>
      </c>
      <c r="D1782" s="43" t="s">
        <v>1899</v>
      </c>
      <c r="E1782" s="43">
        <v>1940</v>
      </c>
      <c r="F1782" s="43" t="s">
        <v>2131</v>
      </c>
      <c r="G1782" s="56" t="s">
        <v>3378</v>
      </c>
      <c r="H1782" s="43">
        <v>2</v>
      </c>
      <c r="I1782" s="43">
        <v>2</v>
      </c>
      <c r="J1782" s="43" t="s">
        <v>2131</v>
      </c>
      <c r="K1782" s="45">
        <v>393.1</v>
      </c>
      <c r="L1782" s="45">
        <v>393</v>
      </c>
      <c r="M1782" s="517">
        <f>VLOOKUP(C1782,'Раздел 2'!D1775:Q1775,14,0)</f>
        <v>1286668.0799999998</v>
      </c>
      <c r="N1782" s="45">
        <f t="shared" si="199"/>
        <v>1286668.0799999998</v>
      </c>
      <c r="O1782" s="45">
        <v>0</v>
      </c>
      <c r="P1782" s="45">
        <v>0</v>
      </c>
      <c r="Q1782" s="45">
        <v>0</v>
      </c>
      <c r="R1782" s="57">
        <v>45292</v>
      </c>
      <c r="S1782" s="57">
        <v>45657</v>
      </c>
      <c r="U1782" s="143"/>
    </row>
    <row r="1783" spans="1:21" ht="20.3" x14ac:dyDescent="0.35">
      <c r="A1783" s="43">
        <f t="shared" si="198"/>
        <v>473</v>
      </c>
      <c r="B1783" s="47" t="s">
        <v>379</v>
      </c>
      <c r="C1783" s="43">
        <v>35524</v>
      </c>
      <c r="D1783" s="43" t="s">
        <v>1899</v>
      </c>
      <c r="E1783" s="43">
        <v>1959</v>
      </c>
      <c r="F1783" s="43" t="s">
        <v>2131</v>
      </c>
      <c r="G1783" s="56" t="s">
        <v>2098</v>
      </c>
      <c r="H1783" s="43">
        <v>2</v>
      </c>
      <c r="I1783" s="43">
        <v>2</v>
      </c>
      <c r="J1783" s="43" t="s">
        <v>2131</v>
      </c>
      <c r="K1783" s="45">
        <v>643.6</v>
      </c>
      <c r="L1783" s="45">
        <v>401.2</v>
      </c>
      <c r="M1783" s="517">
        <f>VLOOKUP(C1783,'Раздел 2'!D1776:Q1776,14,0)</f>
        <v>3119634.7399999998</v>
      </c>
      <c r="N1783" s="45">
        <f>M1783</f>
        <v>3119634.7399999998</v>
      </c>
      <c r="O1783" s="45">
        <v>0</v>
      </c>
      <c r="P1783" s="45">
        <v>0</v>
      </c>
      <c r="Q1783" s="45">
        <v>0</v>
      </c>
      <c r="R1783" s="57">
        <v>45292</v>
      </c>
      <c r="S1783" s="57">
        <v>45657</v>
      </c>
      <c r="U1783" s="143"/>
    </row>
    <row r="1784" spans="1:21" ht="20.3" x14ac:dyDescent="0.35">
      <c r="A1784" s="43">
        <f t="shared" si="198"/>
        <v>474</v>
      </c>
      <c r="B1784" s="47" t="s">
        <v>3899</v>
      </c>
      <c r="C1784" s="43">
        <v>32345</v>
      </c>
      <c r="D1784" s="43" t="s">
        <v>1899</v>
      </c>
      <c r="E1784" s="43">
        <v>1964</v>
      </c>
      <c r="F1784" s="43" t="s">
        <v>2131</v>
      </c>
      <c r="G1784" s="56" t="s">
        <v>2097</v>
      </c>
      <c r="H1784" s="43">
        <v>5</v>
      </c>
      <c r="I1784" s="43">
        <v>3</v>
      </c>
      <c r="J1784" s="43" t="s">
        <v>2131</v>
      </c>
      <c r="K1784" s="45">
        <v>4036.52</v>
      </c>
      <c r="L1784" s="45">
        <v>2556.6</v>
      </c>
      <c r="M1784" s="517">
        <f>VLOOKUP(C1784,'Раздел 2'!D1778:Q2329,14,0)</f>
        <v>2775664.4399999995</v>
      </c>
      <c r="N1784" s="45">
        <f t="shared" si="199"/>
        <v>2775664.4399999995</v>
      </c>
      <c r="O1784" s="45">
        <v>0</v>
      </c>
      <c r="P1784" s="45">
        <v>0</v>
      </c>
      <c r="Q1784" s="45">
        <v>0</v>
      </c>
      <c r="R1784" s="57">
        <v>45292</v>
      </c>
      <c r="S1784" s="57">
        <v>45657</v>
      </c>
      <c r="U1784" s="143"/>
    </row>
    <row r="1785" spans="1:21" ht="20.3" x14ac:dyDescent="0.35">
      <c r="A1785" s="43">
        <f t="shared" si="198"/>
        <v>475</v>
      </c>
      <c r="B1785" s="47" t="s">
        <v>3900</v>
      </c>
      <c r="C1785" s="43">
        <v>32429</v>
      </c>
      <c r="D1785" s="43" t="s">
        <v>1899</v>
      </c>
      <c r="E1785" s="43">
        <v>1973</v>
      </c>
      <c r="F1785" s="43" t="s">
        <v>2131</v>
      </c>
      <c r="G1785" s="56" t="s">
        <v>2097</v>
      </c>
      <c r="H1785" s="43">
        <v>5</v>
      </c>
      <c r="I1785" s="43">
        <v>4</v>
      </c>
      <c r="J1785" s="43" t="s">
        <v>2131</v>
      </c>
      <c r="K1785" s="45">
        <v>5462.5</v>
      </c>
      <c r="L1785" s="45">
        <v>3389.7</v>
      </c>
      <c r="M1785" s="517">
        <f>VLOOKUP(C1785,'Раздел 2'!D1779:Q2330,14,0)</f>
        <v>9345333.0700000003</v>
      </c>
      <c r="N1785" s="45">
        <f t="shared" si="199"/>
        <v>9345333.0700000003</v>
      </c>
      <c r="O1785" s="45">
        <v>0</v>
      </c>
      <c r="P1785" s="45">
        <v>0</v>
      </c>
      <c r="Q1785" s="45">
        <v>0</v>
      </c>
      <c r="R1785" s="57">
        <v>45292</v>
      </c>
      <c r="S1785" s="57">
        <v>45657</v>
      </c>
      <c r="U1785" s="143"/>
    </row>
    <row r="1786" spans="1:21" ht="20.3" x14ac:dyDescent="0.35">
      <c r="A1786" s="43">
        <f t="shared" si="198"/>
        <v>476</v>
      </c>
      <c r="B1786" s="48" t="s">
        <v>3901</v>
      </c>
      <c r="C1786" s="43">
        <v>33009</v>
      </c>
      <c r="D1786" s="43" t="s">
        <v>1899</v>
      </c>
      <c r="E1786" s="43">
        <v>1970</v>
      </c>
      <c r="F1786" s="43" t="s">
        <v>2131</v>
      </c>
      <c r="G1786" s="56" t="s">
        <v>2098</v>
      </c>
      <c r="H1786" s="43">
        <v>4</v>
      </c>
      <c r="I1786" s="43">
        <v>8</v>
      </c>
      <c r="J1786" s="43" t="s">
        <v>2131</v>
      </c>
      <c r="K1786" s="45">
        <v>9708.2999999999993</v>
      </c>
      <c r="L1786" s="45">
        <v>5614.4</v>
      </c>
      <c r="M1786" s="517">
        <f>VLOOKUP(C1786,'Раздел 2'!D1780:Q2331,14,0)</f>
        <v>9586872.6899999995</v>
      </c>
      <c r="N1786" s="45">
        <f t="shared" si="199"/>
        <v>9586872.6899999995</v>
      </c>
      <c r="O1786" s="45">
        <v>0</v>
      </c>
      <c r="P1786" s="45">
        <v>0</v>
      </c>
      <c r="Q1786" s="45">
        <v>0</v>
      </c>
      <c r="R1786" s="57">
        <v>45292</v>
      </c>
      <c r="S1786" s="57">
        <v>45657</v>
      </c>
      <c r="U1786" s="143"/>
    </row>
    <row r="1787" spans="1:21" ht="20.3" x14ac:dyDescent="0.35">
      <c r="A1787" s="43">
        <f t="shared" si="198"/>
        <v>477</v>
      </c>
      <c r="B1787" s="48" t="s">
        <v>3902</v>
      </c>
      <c r="C1787" s="43">
        <v>33042</v>
      </c>
      <c r="D1787" s="43" t="s">
        <v>1899</v>
      </c>
      <c r="E1787" s="43">
        <v>1972</v>
      </c>
      <c r="F1787" s="43" t="s">
        <v>2131</v>
      </c>
      <c r="G1787" s="56" t="s">
        <v>2098</v>
      </c>
      <c r="H1787" s="43">
        <v>5</v>
      </c>
      <c r="I1787" s="43">
        <v>4</v>
      </c>
      <c r="J1787" s="43" t="s">
        <v>2131</v>
      </c>
      <c r="K1787" s="45">
        <v>5326.7</v>
      </c>
      <c r="L1787" s="45">
        <v>3332.4</v>
      </c>
      <c r="M1787" s="517">
        <f>VLOOKUP(C1787,'Раздел 2'!D1781:Q2332,14,0)</f>
        <v>4925586.37</v>
      </c>
      <c r="N1787" s="45">
        <f t="shared" si="199"/>
        <v>4925586.37</v>
      </c>
      <c r="O1787" s="45">
        <v>0</v>
      </c>
      <c r="P1787" s="45">
        <v>0</v>
      </c>
      <c r="Q1787" s="45">
        <v>0</v>
      </c>
      <c r="R1787" s="57">
        <v>45292</v>
      </c>
      <c r="S1787" s="57">
        <v>45657</v>
      </c>
      <c r="U1787" s="143"/>
    </row>
    <row r="1788" spans="1:21" ht="20.3" x14ac:dyDescent="0.35">
      <c r="A1788" s="43">
        <f t="shared" si="198"/>
        <v>478</v>
      </c>
      <c r="B1788" s="48" t="s">
        <v>3903</v>
      </c>
      <c r="C1788" s="43">
        <v>33065</v>
      </c>
      <c r="D1788" s="43" t="s">
        <v>1899</v>
      </c>
      <c r="E1788" s="43">
        <v>1974</v>
      </c>
      <c r="F1788" s="43" t="s">
        <v>2131</v>
      </c>
      <c r="G1788" s="56" t="s">
        <v>2097</v>
      </c>
      <c r="H1788" s="43">
        <v>5</v>
      </c>
      <c r="I1788" s="43">
        <v>4</v>
      </c>
      <c r="J1788" s="43" t="s">
        <v>2131</v>
      </c>
      <c r="K1788" s="45">
        <v>5304.3</v>
      </c>
      <c r="L1788" s="45">
        <v>3315.9</v>
      </c>
      <c r="M1788" s="517">
        <f>VLOOKUP(C1788,'Раздел 2'!D1782:Q2333,14,0)</f>
        <v>4914495.0799999991</v>
      </c>
      <c r="N1788" s="45">
        <f t="shared" si="199"/>
        <v>4914495.0799999991</v>
      </c>
      <c r="O1788" s="45">
        <v>0</v>
      </c>
      <c r="P1788" s="45">
        <v>0</v>
      </c>
      <c r="Q1788" s="45">
        <v>0</v>
      </c>
      <c r="R1788" s="57">
        <v>45292</v>
      </c>
      <c r="S1788" s="57">
        <v>45657</v>
      </c>
      <c r="U1788" s="143"/>
    </row>
    <row r="1789" spans="1:21" ht="20.3" x14ac:dyDescent="0.35">
      <c r="A1789" s="43">
        <f t="shared" si="198"/>
        <v>479</v>
      </c>
      <c r="B1789" s="48" t="s">
        <v>2184</v>
      </c>
      <c r="C1789" s="43">
        <v>34542</v>
      </c>
      <c r="D1789" s="43" t="s">
        <v>1899</v>
      </c>
      <c r="E1789" s="43">
        <v>1936</v>
      </c>
      <c r="F1789" s="43" t="s">
        <v>2131</v>
      </c>
      <c r="G1789" s="56" t="s">
        <v>2103</v>
      </c>
      <c r="H1789" s="43">
        <v>2</v>
      </c>
      <c r="I1789" s="43">
        <v>2</v>
      </c>
      <c r="J1789" s="43" t="s">
        <v>2131</v>
      </c>
      <c r="K1789" s="45">
        <v>644</v>
      </c>
      <c r="L1789" s="45">
        <v>580.4</v>
      </c>
      <c r="M1789" s="517">
        <f>VLOOKUP(C1789,'Раздел 2'!D1783:Q2334,14,0)</f>
        <v>856695.26</v>
      </c>
      <c r="N1789" s="45">
        <f t="shared" si="199"/>
        <v>856695.26</v>
      </c>
      <c r="O1789" s="45">
        <v>0</v>
      </c>
      <c r="P1789" s="45">
        <v>0</v>
      </c>
      <c r="Q1789" s="45">
        <v>0</v>
      </c>
      <c r="R1789" s="57">
        <v>45292</v>
      </c>
      <c r="S1789" s="57">
        <v>45657</v>
      </c>
      <c r="U1789" s="143"/>
    </row>
    <row r="1790" spans="1:21" ht="20.3" x14ac:dyDescent="0.35">
      <c r="A1790" s="43">
        <f t="shared" si="198"/>
        <v>480</v>
      </c>
      <c r="B1790" s="47" t="s">
        <v>362</v>
      </c>
      <c r="C1790" s="43">
        <v>34975</v>
      </c>
      <c r="D1790" s="43" t="s">
        <v>1899</v>
      </c>
      <c r="E1790" s="43">
        <v>1960</v>
      </c>
      <c r="F1790" s="43" t="s">
        <v>2131</v>
      </c>
      <c r="G1790" s="56" t="s">
        <v>2098</v>
      </c>
      <c r="H1790" s="43">
        <v>3</v>
      </c>
      <c r="I1790" s="43">
        <v>1</v>
      </c>
      <c r="J1790" s="43" t="s">
        <v>2131</v>
      </c>
      <c r="K1790" s="45">
        <v>937.7</v>
      </c>
      <c r="L1790" s="45">
        <v>816.7</v>
      </c>
      <c r="M1790" s="517">
        <f>VLOOKUP(C1790,'Раздел 2'!D1784:Q2335,14,0)</f>
        <v>562594.04</v>
      </c>
      <c r="N1790" s="45">
        <f t="shared" si="199"/>
        <v>562594.04</v>
      </c>
      <c r="O1790" s="45">
        <v>0</v>
      </c>
      <c r="P1790" s="45">
        <v>0</v>
      </c>
      <c r="Q1790" s="45">
        <v>0</v>
      </c>
      <c r="R1790" s="57">
        <v>45292</v>
      </c>
      <c r="S1790" s="57">
        <v>45657</v>
      </c>
      <c r="U1790" s="143"/>
    </row>
    <row r="1791" spans="1:21" ht="20.3" x14ac:dyDescent="0.35">
      <c r="A1791" s="43">
        <f t="shared" si="198"/>
        <v>481</v>
      </c>
      <c r="B1791" s="47" t="s">
        <v>386</v>
      </c>
      <c r="C1791" s="43">
        <v>35767</v>
      </c>
      <c r="D1791" s="43" t="s">
        <v>1899</v>
      </c>
      <c r="E1791" s="43">
        <v>1953</v>
      </c>
      <c r="F1791" s="43" t="s">
        <v>2131</v>
      </c>
      <c r="G1791" s="56" t="s">
        <v>2098</v>
      </c>
      <c r="H1791" s="43">
        <v>2</v>
      </c>
      <c r="I1791" s="43">
        <v>1</v>
      </c>
      <c r="J1791" s="43" t="s">
        <v>2131</v>
      </c>
      <c r="K1791" s="45">
        <v>633.5</v>
      </c>
      <c r="L1791" s="45">
        <v>550.1</v>
      </c>
      <c r="M1791" s="517">
        <f>VLOOKUP(C1791,'Раздел 2'!D1785:Q2342,14,0)</f>
        <v>1267381.8600000001</v>
      </c>
      <c r="N1791" s="45">
        <f t="shared" si="199"/>
        <v>1267381.8600000001</v>
      </c>
      <c r="O1791" s="45">
        <v>0</v>
      </c>
      <c r="P1791" s="45">
        <v>0</v>
      </c>
      <c r="Q1791" s="45">
        <v>0</v>
      </c>
      <c r="R1791" s="57">
        <v>45292</v>
      </c>
      <c r="S1791" s="57">
        <v>45657</v>
      </c>
      <c r="U1791" s="143"/>
    </row>
    <row r="1792" spans="1:21" ht="20.3" x14ac:dyDescent="0.35">
      <c r="A1792" s="43">
        <f t="shared" si="198"/>
        <v>482</v>
      </c>
      <c r="B1792" s="47" t="s">
        <v>415</v>
      </c>
      <c r="C1792" s="43">
        <v>32374</v>
      </c>
      <c r="D1792" s="43" t="s">
        <v>1899</v>
      </c>
      <c r="E1792" s="43">
        <v>1968</v>
      </c>
      <c r="F1792" s="43" t="s">
        <v>2131</v>
      </c>
      <c r="G1792" s="56" t="s">
        <v>2098</v>
      </c>
      <c r="H1792" s="43">
        <v>4</v>
      </c>
      <c r="I1792" s="43">
        <v>3</v>
      </c>
      <c r="J1792" s="43" t="s">
        <v>2131</v>
      </c>
      <c r="K1792" s="45">
        <v>4602.3999999999996</v>
      </c>
      <c r="L1792" s="45">
        <v>3461.3</v>
      </c>
      <c r="M1792" s="517">
        <f>VLOOKUP(C1792,'Раздел 2'!D1786:Q2343,14,0)</f>
        <v>3092181.21</v>
      </c>
      <c r="N1792" s="45">
        <f t="shared" si="199"/>
        <v>3092181.21</v>
      </c>
      <c r="O1792" s="45">
        <v>0</v>
      </c>
      <c r="P1792" s="45">
        <v>0</v>
      </c>
      <c r="Q1792" s="45">
        <v>0</v>
      </c>
      <c r="R1792" s="57">
        <v>45292</v>
      </c>
      <c r="S1792" s="57">
        <v>45657</v>
      </c>
      <c r="U1792" s="143"/>
    </row>
    <row r="1793" spans="1:21" ht="20.3" x14ac:dyDescent="0.35">
      <c r="A1793" s="43">
        <f t="shared" si="198"/>
        <v>483</v>
      </c>
      <c r="B1793" s="47" t="s">
        <v>421</v>
      </c>
      <c r="C1793" s="43">
        <v>32380</v>
      </c>
      <c r="D1793" s="43" t="s">
        <v>1899</v>
      </c>
      <c r="E1793" s="43">
        <v>1968</v>
      </c>
      <c r="F1793" s="43" t="s">
        <v>2131</v>
      </c>
      <c r="G1793" s="56" t="s">
        <v>2098</v>
      </c>
      <c r="H1793" s="43">
        <v>10</v>
      </c>
      <c r="I1793" s="43">
        <v>1</v>
      </c>
      <c r="J1793" s="43" t="s">
        <v>2131</v>
      </c>
      <c r="K1793" s="45">
        <v>4197.8</v>
      </c>
      <c r="L1793" s="45">
        <v>2472.6999999999998</v>
      </c>
      <c r="M1793" s="517">
        <f>VLOOKUP(C1793,'Раздел 2'!D1787:Q2344,14,0)</f>
        <v>1244163.76</v>
      </c>
      <c r="N1793" s="45">
        <f t="shared" si="199"/>
        <v>1244163.76</v>
      </c>
      <c r="O1793" s="45">
        <v>0</v>
      </c>
      <c r="P1793" s="45">
        <v>0</v>
      </c>
      <c r="Q1793" s="45">
        <v>0</v>
      </c>
      <c r="R1793" s="57">
        <v>45292</v>
      </c>
      <c r="S1793" s="57">
        <v>45657</v>
      </c>
      <c r="U1793" s="143"/>
    </row>
    <row r="1794" spans="1:21" ht="20.3" x14ac:dyDescent="0.35">
      <c r="A1794" s="43">
        <f t="shared" si="198"/>
        <v>484</v>
      </c>
      <c r="B1794" s="47" t="s">
        <v>28</v>
      </c>
      <c r="C1794" s="43">
        <v>35409</v>
      </c>
      <c r="D1794" s="43" t="s">
        <v>1899</v>
      </c>
      <c r="E1794" s="43">
        <v>1987</v>
      </c>
      <c r="F1794" s="43" t="s">
        <v>2131</v>
      </c>
      <c r="G1794" s="56" t="s">
        <v>2097</v>
      </c>
      <c r="H1794" s="43">
        <v>9</v>
      </c>
      <c r="I1794" s="43">
        <v>8</v>
      </c>
      <c r="J1794" s="43" t="s">
        <v>2131</v>
      </c>
      <c r="K1794" s="45">
        <v>22075.4</v>
      </c>
      <c r="L1794" s="45">
        <v>15592.7</v>
      </c>
      <c r="M1794" s="517">
        <f>VLOOKUP(C1794,'Раздел 2'!D1788:Q2345,14,0)</f>
        <v>3162943.7900000028</v>
      </c>
      <c r="N1794" s="45">
        <f t="shared" si="199"/>
        <v>3162943.7900000028</v>
      </c>
      <c r="O1794" s="45">
        <v>0</v>
      </c>
      <c r="P1794" s="45">
        <v>0</v>
      </c>
      <c r="Q1794" s="45">
        <v>0</v>
      </c>
      <c r="R1794" s="57">
        <v>45292</v>
      </c>
      <c r="S1794" s="57">
        <v>45657</v>
      </c>
      <c r="U1794" s="143"/>
    </row>
    <row r="1795" spans="1:21" ht="20.3" x14ac:dyDescent="0.35">
      <c r="A1795" s="43">
        <f>A1794+1</f>
        <v>485</v>
      </c>
      <c r="B1795" s="47" t="s">
        <v>1545</v>
      </c>
      <c r="C1795" s="43">
        <v>35434</v>
      </c>
      <c r="D1795" s="43" t="s">
        <v>1899</v>
      </c>
      <c r="E1795" s="43">
        <v>1994</v>
      </c>
      <c r="F1795" s="43" t="s">
        <v>2131</v>
      </c>
      <c r="G1795" s="56" t="s">
        <v>2097</v>
      </c>
      <c r="H1795" s="43">
        <v>7</v>
      </c>
      <c r="I1795" s="43">
        <v>1</v>
      </c>
      <c r="J1795" s="43" t="s">
        <v>2131</v>
      </c>
      <c r="K1795" s="45">
        <v>1427.4</v>
      </c>
      <c r="L1795" s="45">
        <v>1427.4</v>
      </c>
      <c r="M1795" s="517">
        <f>VLOOKUP(C1795,'Раздел 2'!D1789:Q2346,14,0)</f>
        <v>2744396.7600000002</v>
      </c>
      <c r="N1795" s="45">
        <f t="shared" si="199"/>
        <v>2744396.7600000002</v>
      </c>
      <c r="O1795" s="45">
        <v>0</v>
      </c>
      <c r="P1795" s="45">
        <v>0</v>
      </c>
      <c r="Q1795" s="45">
        <v>0</v>
      </c>
      <c r="R1795" s="57">
        <v>45292</v>
      </c>
      <c r="S1795" s="57">
        <v>45657</v>
      </c>
      <c r="U1795" s="143"/>
    </row>
    <row r="1796" spans="1:21" ht="20.3" x14ac:dyDescent="0.35">
      <c r="A1796" s="43">
        <f>A1795+1</f>
        <v>486</v>
      </c>
      <c r="B1796" s="47" t="s">
        <v>396</v>
      </c>
      <c r="C1796" s="43">
        <v>32719</v>
      </c>
      <c r="D1796" s="43" t="s">
        <v>1899</v>
      </c>
      <c r="E1796" s="43">
        <v>1981</v>
      </c>
      <c r="F1796" s="43" t="s">
        <v>2131</v>
      </c>
      <c r="G1796" s="56" t="s">
        <v>2097</v>
      </c>
      <c r="H1796" s="43">
        <v>9</v>
      </c>
      <c r="I1796" s="43">
        <v>1</v>
      </c>
      <c r="J1796" s="43" t="s">
        <v>2131</v>
      </c>
      <c r="K1796" s="45">
        <v>5562.6</v>
      </c>
      <c r="L1796" s="45">
        <v>3607.8</v>
      </c>
      <c r="M1796" s="517">
        <f>VLOOKUP(C1796,'Раздел 2'!D1790:Q2348,14,0)</f>
        <v>4669445.8600000003</v>
      </c>
      <c r="N1796" s="45">
        <f t="shared" si="199"/>
        <v>4669445.8600000003</v>
      </c>
      <c r="O1796" s="45">
        <v>0</v>
      </c>
      <c r="P1796" s="45">
        <v>0</v>
      </c>
      <c r="Q1796" s="45">
        <v>0</v>
      </c>
      <c r="R1796" s="57">
        <v>45292</v>
      </c>
      <c r="S1796" s="57">
        <v>45657</v>
      </c>
      <c r="U1796" s="143"/>
    </row>
    <row r="1797" spans="1:21" ht="20.3" x14ac:dyDescent="0.35">
      <c r="A1797" s="43">
        <f t="shared" ref="A1797:A1851" si="200">A1796+1</f>
        <v>487</v>
      </c>
      <c r="B1797" s="47" t="s">
        <v>420</v>
      </c>
      <c r="C1797" s="43">
        <v>32376</v>
      </c>
      <c r="D1797" s="43" t="s">
        <v>1899</v>
      </c>
      <c r="E1797" s="43">
        <v>1986</v>
      </c>
      <c r="F1797" s="43" t="s">
        <v>2131</v>
      </c>
      <c r="G1797" s="56" t="s">
        <v>2097</v>
      </c>
      <c r="H1797" s="43">
        <v>9</v>
      </c>
      <c r="I1797" s="43">
        <v>2</v>
      </c>
      <c r="J1797" s="43" t="s">
        <v>2131</v>
      </c>
      <c r="K1797" s="45">
        <v>5102.3</v>
      </c>
      <c r="L1797" s="45">
        <v>4108.2</v>
      </c>
      <c r="M1797" s="517">
        <f>VLOOKUP(C1797,'Раздел 2'!D1791:Q2349,14,0)</f>
        <v>4858279.6399999997</v>
      </c>
      <c r="N1797" s="45">
        <f t="shared" si="199"/>
        <v>4858279.6399999997</v>
      </c>
      <c r="O1797" s="45">
        <v>0</v>
      </c>
      <c r="P1797" s="45">
        <v>0</v>
      </c>
      <c r="Q1797" s="45">
        <v>0</v>
      </c>
      <c r="R1797" s="57">
        <v>45292</v>
      </c>
      <c r="S1797" s="57">
        <v>45657</v>
      </c>
      <c r="U1797" s="143"/>
    </row>
    <row r="1798" spans="1:21" ht="20.3" x14ac:dyDescent="0.35">
      <c r="A1798" s="43">
        <f t="shared" si="200"/>
        <v>488</v>
      </c>
      <c r="B1798" s="48" t="s">
        <v>2241</v>
      </c>
      <c r="C1798" s="43">
        <v>36735</v>
      </c>
      <c r="D1798" s="43" t="s">
        <v>1899</v>
      </c>
      <c r="E1798" s="43">
        <v>1965</v>
      </c>
      <c r="F1798" s="43" t="s">
        <v>2131</v>
      </c>
      <c r="G1798" s="56" t="s">
        <v>2098</v>
      </c>
      <c r="H1798" s="43">
        <v>5</v>
      </c>
      <c r="I1798" s="43">
        <v>4</v>
      </c>
      <c r="J1798" s="43" t="s">
        <v>2131</v>
      </c>
      <c r="K1798" s="45">
        <v>2600.7399999999998</v>
      </c>
      <c r="L1798" s="45">
        <v>2291.4</v>
      </c>
      <c r="M1798" s="517">
        <f>VLOOKUP(C1798,'Раздел 2'!D1792:Q2350,14,0)</f>
        <v>10110198.43</v>
      </c>
      <c r="N1798" s="45">
        <f t="shared" si="199"/>
        <v>10110198.43</v>
      </c>
      <c r="O1798" s="45">
        <v>0</v>
      </c>
      <c r="P1798" s="45">
        <v>0</v>
      </c>
      <c r="Q1798" s="45">
        <v>0</v>
      </c>
      <c r="R1798" s="57">
        <v>45292</v>
      </c>
      <c r="S1798" s="57">
        <v>45657</v>
      </c>
      <c r="U1798" s="143"/>
    </row>
    <row r="1799" spans="1:21" ht="20.3" x14ac:dyDescent="0.35">
      <c r="A1799" s="43">
        <f>A1798+1</f>
        <v>489</v>
      </c>
      <c r="B1799" s="48" t="s">
        <v>2322</v>
      </c>
      <c r="C1799" s="43">
        <v>34056</v>
      </c>
      <c r="D1799" s="43" t="s">
        <v>1899</v>
      </c>
      <c r="E1799" s="43">
        <v>1993</v>
      </c>
      <c r="F1799" s="43" t="s">
        <v>2131</v>
      </c>
      <c r="G1799" s="56" t="s">
        <v>2097</v>
      </c>
      <c r="H1799" s="43">
        <v>9</v>
      </c>
      <c r="I1799" s="43">
        <v>2</v>
      </c>
      <c r="J1799" s="43">
        <v>2</v>
      </c>
      <c r="K1799" s="45">
        <v>6533.8</v>
      </c>
      <c r="L1799" s="45">
        <v>4380.3999999999996</v>
      </c>
      <c r="M1799" s="517">
        <f>VLOOKUP(C1799,'Раздел 2'!D1793:Q2352,14,0)</f>
        <v>4781049.17</v>
      </c>
      <c r="N1799" s="45">
        <f t="shared" si="199"/>
        <v>4781049.17</v>
      </c>
      <c r="O1799" s="45">
        <v>0</v>
      </c>
      <c r="P1799" s="45">
        <v>0</v>
      </c>
      <c r="Q1799" s="45">
        <v>0</v>
      </c>
      <c r="R1799" s="57">
        <v>45292</v>
      </c>
      <c r="S1799" s="57">
        <v>45657</v>
      </c>
      <c r="U1799" s="143"/>
    </row>
    <row r="1800" spans="1:21" ht="20.3" x14ac:dyDescent="0.35">
      <c r="A1800" s="43">
        <f t="shared" si="200"/>
        <v>490</v>
      </c>
      <c r="B1800" s="48" t="s">
        <v>2323</v>
      </c>
      <c r="C1800" s="43">
        <v>33140</v>
      </c>
      <c r="D1800" s="43" t="s">
        <v>1899</v>
      </c>
      <c r="E1800" s="43">
        <v>1968</v>
      </c>
      <c r="F1800" s="43" t="s">
        <v>2131</v>
      </c>
      <c r="G1800" s="56" t="s">
        <v>2097</v>
      </c>
      <c r="H1800" s="43">
        <v>5</v>
      </c>
      <c r="I1800" s="43">
        <v>3</v>
      </c>
      <c r="J1800" s="43" t="s">
        <v>2131</v>
      </c>
      <c r="K1800" s="45">
        <v>2908.3</v>
      </c>
      <c r="L1800" s="45">
        <v>2691.5</v>
      </c>
      <c r="M1800" s="517">
        <f>VLOOKUP(C1800,'Раздел 2'!D1794:Q2353,14,0)</f>
        <v>3746530.8899999992</v>
      </c>
      <c r="N1800" s="45">
        <f t="shared" si="199"/>
        <v>3746530.8899999992</v>
      </c>
      <c r="O1800" s="45">
        <v>0</v>
      </c>
      <c r="P1800" s="45">
        <v>0</v>
      </c>
      <c r="Q1800" s="45">
        <v>0</v>
      </c>
      <c r="R1800" s="57">
        <v>45292</v>
      </c>
      <c r="S1800" s="57">
        <v>45657</v>
      </c>
      <c r="U1800" s="143"/>
    </row>
    <row r="1801" spans="1:21" ht="20.3" x14ac:dyDescent="0.35">
      <c r="A1801" s="43">
        <f t="shared" si="200"/>
        <v>491</v>
      </c>
      <c r="B1801" s="48" t="s">
        <v>2324</v>
      </c>
      <c r="C1801" s="43">
        <v>35352</v>
      </c>
      <c r="D1801" s="43" t="s">
        <v>1899</v>
      </c>
      <c r="E1801" s="43">
        <v>1966</v>
      </c>
      <c r="F1801" s="43" t="s">
        <v>2131</v>
      </c>
      <c r="G1801" s="56" t="s">
        <v>2098</v>
      </c>
      <c r="H1801" s="43">
        <v>5</v>
      </c>
      <c r="I1801" s="43">
        <v>6</v>
      </c>
      <c r="J1801" s="43" t="s">
        <v>2131</v>
      </c>
      <c r="K1801" s="45">
        <v>4099.1000000000004</v>
      </c>
      <c r="L1801" s="45">
        <v>2477.6</v>
      </c>
      <c r="M1801" s="517">
        <f>VLOOKUP(C1801,'Раздел 2'!D1795:Q2353,14,0)</f>
        <v>3343350.6300000004</v>
      </c>
      <c r="N1801" s="45">
        <f t="shared" si="199"/>
        <v>3343350.6300000004</v>
      </c>
      <c r="O1801" s="45">
        <v>0</v>
      </c>
      <c r="P1801" s="45">
        <v>0</v>
      </c>
      <c r="Q1801" s="45">
        <v>0</v>
      </c>
      <c r="R1801" s="57">
        <v>45292</v>
      </c>
      <c r="S1801" s="57">
        <v>45657</v>
      </c>
      <c r="U1801" s="143"/>
    </row>
    <row r="1802" spans="1:21" ht="20.3" x14ac:dyDescent="0.35">
      <c r="A1802" s="43">
        <f t="shared" si="200"/>
        <v>492</v>
      </c>
      <c r="B1802" s="48" t="s">
        <v>2325</v>
      </c>
      <c r="C1802" s="43">
        <v>32465</v>
      </c>
      <c r="D1802" s="43" t="s">
        <v>1899</v>
      </c>
      <c r="E1802" s="43">
        <v>1970</v>
      </c>
      <c r="F1802" s="43" t="s">
        <v>2131</v>
      </c>
      <c r="G1802" s="56" t="s">
        <v>2097</v>
      </c>
      <c r="H1802" s="43">
        <v>4</v>
      </c>
      <c r="I1802" s="43">
        <v>6</v>
      </c>
      <c r="J1802" s="43" t="s">
        <v>2131</v>
      </c>
      <c r="K1802" s="45">
        <v>5784.8</v>
      </c>
      <c r="L1802" s="45">
        <v>4108.3</v>
      </c>
      <c r="M1802" s="517">
        <f>VLOOKUP(C1802,'Раздел 2'!D1796:Q2353,14,0)</f>
        <v>6055508.4199999999</v>
      </c>
      <c r="N1802" s="45">
        <f t="shared" si="199"/>
        <v>6055508.4199999999</v>
      </c>
      <c r="O1802" s="45">
        <v>0</v>
      </c>
      <c r="P1802" s="45">
        <v>0</v>
      </c>
      <c r="Q1802" s="45">
        <v>0</v>
      </c>
      <c r="R1802" s="57">
        <v>45292</v>
      </c>
      <c r="S1802" s="57">
        <v>45657</v>
      </c>
      <c r="U1802" s="143"/>
    </row>
    <row r="1803" spans="1:21" ht="20.3" x14ac:dyDescent="0.35">
      <c r="A1803" s="43">
        <f t="shared" si="200"/>
        <v>493</v>
      </c>
      <c r="B1803" s="48" t="s">
        <v>2326</v>
      </c>
      <c r="C1803" s="43">
        <v>33691</v>
      </c>
      <c r="D1803" s="43" t="s">
        <v>1899</v>
      </c>
      <c r="E1803" s="43">
        <v>2008</v>
      </c>
      <c r="F1803" s="43" t="s">
        <v>2131</v>
      </c>
      <c r="G1803" s="56" t="s">
        <v>2098</v>
      </c>
      <c r="H1803" s="43">
        <v>5</v>
      </c>
      <c r="I1803" s="43">
        <v>1</v>
      </c>
      <c r="J1803" s="43" t="s">
        <v>2131</v>
      </c>
      <c r="K1803" s="45">
        <v>1726.6</v>
      </c>
      <c r="L1803" s="45">
        <v>1549.8</v>
      </c>
      <c r="M1803" s="517">
        <f>VLOOKUP(C1803,'Раздел 2'!D1797:Q2353,14,0)</f>
        <v>7699820.8200000003</v>
      </c>
      <c r="N1803" s="45">
        <f t="shared" si="199"/>
        <v>7699820.8200000003</v>
      </c>
      <c r="O1803" s="45">
        <v>0</v>
      </c>
      <c r="P1803" s="45">
        <v>0</v>
      </c>
      <c r="Q1803" s="45">
        <v>0</v>
      </c>
      <c r="R1803" s="57">
        <v>45292</v>
      </c>
      <c r="S1803" s="57">
        <v>45657</v>
      </c>
      <c r="U1803" s="143"/>
    </row>
    <row r="1804" spans="1:21" ht="20.3" x14ac:dyDescent="0.35">
      <c r="A1804" s="43">
        <f t="shared" si="200"/>
        <v>494</v>
      </c>
      <c r="B1804" s="48" t="s">
        <v>2327</v>
      </c>
      <c r="C1804" s="43">
        <v>33408</v>
      </c>
      <c r="D1804" s="43" t="s">
        <v>1899</v>
      </c>
      <c r="E1804" s="43">
        <v>1968</v>
      </c>
      <c r="F1804" s="43" t="s">
        <v>2131</v>
      </c>
      <c r="G1804" s="56" t="s">
        <v>2098</v>
      </c>
      <c r="H1804" s="43">
        <v>4</v>
      </c>
      <c r="I1804" s="43">
        <v>5</v>
      </c>
      <c r="J1804" s="43" t="s">
        <v>2131</v>
      </c>
      <c r="K1804" s="45">
        <v>3769.3</v>
      </c>
      <c r="L1804" s="45">
        <v>2072</v>
      </c>
      <c r="M1804" s="517">
        <f>VLOOKUP(C1804,'Раздел 2'!D1798:Q2354,14,0)</f>
        <v>3112697.36</v>
      </c>
      <c r="N1804" s="45">
        <f t="shared" si="199"/>
        <v>3112697.36</v>
      </c>
      <c r="O1804" s="45">
        <v>0</v>
      </c>
      <c r="P1804" s="45">
        <v>0</v>
      </c>
      <c r="Q1804" s="45">
        <v>0</v>
      </c>
      <c r="R1804" s="57">
        <v>45292</v>
      </c>
      <c r="S1804" s="57">
        <v>45657</v>
      </c>
      <c r="U1804" s="143"/>
    </row>
    <row r="1805" spans="1:21" ht="20.3" x14ac:dyDescent="0.35">
      <c r="A1805" s="43">
        <f t="shared" si="200"/>
        <v>495</v>
      </c>
      <c r="B1805" s="48" t="s">
        <v>2328</v>
      </c>
      <c r="C1805" s="43">
        <v>32932</v>
      </c>
      <c r="D1805" s="43" t="s">
        <v>1899</v>
      </c>
      <c r="E1805" s="43">
        <v>1993</v>
      </c>
      <c r="F1805" s="43" t="s">
        <v>2131</v>
      </c>
      <c r="G1805" s="56" t="s">
        <v>2097</v>
      </c>
      <c r="H1805" s="43">
        <v>9</v>
      </c>
      <c r="I1805" s="43">
        <v>3</v>
      </c>
      <c r="J1805" s="43" t="s">
        <v>2131</v>
      </c>
      <c r="K1805" s="45">
        <v>9823.5</v>
      </c>
      <c r="L1805" s="45">
        <v>6874.3</v>
      </c>
      <c r="M1805" s="517">
        <f>VLOOKUP(C1805,'Раздел 2'!D1799:Q2355,14,0)</f>
        <v>10116830.390000001</v>
      </c>
      <c r="N1805" s="45">
        <f t="shared" si="199"/>
        <v>10116830.390000001</v>
      </c>
      <c r="O1805" s="45">
        <v>0</v>
      </c>
      <c r="P1805" s="45">
        <v>0</v>
      </c>
      <c r="Q1805" s="45">
        <v>0</v>
      </c>
      <c r="R1805" s="57">
        <v>45292</v>
      </c>
      <c r="S1805" s="57">
        <v>45657</v>
      </c>
      <c r="U1805" s="143"/>
    </row>
    <row r="1806" spans="1:21" ht="20.3" x14ac:dyDescent="0.35">
      <c r="A1806" s="43">
        <f>A1805+1</f>
        <v>496</v>
      </c>
      <c r="B1806" s="48" t="s">
        <v>3904</v>
      </c>
      <c r="C1806" s="43">
        <v>37233</v>
      </c>
      <c r="D1806" s="43" t="s">
        <v>1899</v>
      </c>
      <c r="E1806" s="43">
        <v>1961</v>
      </c>
      <c r="F1806" s="43" t="s">
        <v>2131</v>
      </c>
      <c r="G1806" s="56" t="s">
        <v>2097</v>
      </c>
      <c r="H1806" s="43">
        <v>5</v>
      </c>
      <c r="I1806" s="43">
        <v>3</v>
      </c>
      <c r="J1806" s="43" t="s">
        <v>2131</v>
      </c>
      <c r="K1806" s="45">
        <v>2596</v>
      </c>
      <c r="L1806" s="45">
        <v>2412.1999999999998</v>
      </c>
      <c r="M1806" s="517">
        <f>VLOOKUP(C1806,'Раздел 2'!D1800:Q2359,14,0)</f>
        <v>1062790.3700000001</v>
      </c>
      <c r="N1806" s="45">
        <f t="shared" si="199"/>
        <v>1062790.3700000001</v>
      </c>
      <c r="O1806" s="45">
        <v>0</v>
      </c>
      <c r="P1806" s="45">
        <v>0</v>
      </c>
      <c r="Q1806" s="45">
        <v>0</v>
      </c>
      <c r="R1806" s="57">
        <v>45292</v>
      </c>
      <c r="S1806" s="57">
        <v>45657</v>
      </c>
      <c r="U1806" s="143"/>
    </row>
    <row r="1807" spans="1:21" ht="20.3" x14ac:dyDescent="0.35">
      <c r="A1807" s="43">
        <f t="shared" si="200"/>
        <v>497</v>
      </c>
      <c r="B1807" s="48" t="s">
        <v>2332</v>
      </c>
      <c r="C1807" s="43">
        <v>34558</v>
      </c>
      <c r="D1807" s="43" t="s">
        <v>1899</v>
      </c>
      <c r="E1807" s="43">
        <v>1974</v>
      </c>
      <c r="F1807" s="43" t="s">
        <v>2131</v>
      </c>
      <c r="G1807" s="56" t="s">
        <v>2098</v>
      </c>
      <c r="H1807" s="43">
        <v>6</v>
      </c>
      <c r="I1807" s="43">
        <v>8</v>
      </c>
      <c r="J1807" s="43" t="s">
        <v>2131</v>
      </c>
      <c r="K1807" s="45">
        <v>9582.7999999999993</v>
      </c>
      <c r="L1807" s="45">
        <v>5741.1</v>
      </c>
      <c r="M1807" s="517">
        <f>VLOOKUP(C1807,'Раздел 2'!D1801:Q2360,14,0)</f>
        <v>4201033.99</v>
      </c>
      <c r="N1807" s="45">
        <f t="shared" si="199"/>
        <v>4201033.99</v>
      </c>
      <c r="O1807" s="45">
        <v>0</v>
      </c>
      <c r="P1807" s="45">
        <v>0</v>
      </c>
      <c r="Q1807" s="45">
        <v>0</v>
      </c>
      <c r="R1807" s="57">
        <v>45292</v>
      </c>
      <c r="S1807" s="57">
        <v>45657</v>
      </c>
      <c r="U1807" s="143"/>
    </row>
    <row r="1808" spans="1:21" ht="20.3" x14ac:dyDescent="0.35">
      <c r="A1808" s="43">
        <f t="shared" si="200"/>
        <v>498</v>
      </c>
      <c r="B1808" s="48" t="s">
        <v>2333</v>
      </c>
      <c r="C1808" s="43">
        <v>35402</v>
      </c>
      <c r="D1808" s="43" t="s">
        <v>1899</v>
      </c>
      <c r="E1808" s="43">
        <v>1973</v>
      </c>
      <c r="F1808" s="43" t="s">
        <v>2131</v>
      </c>
      <c r="G1808" s="56" t="s">
        <v>2098</v>
      </c>
      <c r="H1808" s="43">
        <v>5</v>
      </c>
      <c r="I1808" s="43">
        <v>7</v>
      </c>
      <c r="J1808" s="43" t="s">
        <v>2131</v>
      </c>
      <c r="K1808" s="45">
        <v>3921.4</v>
      </c>
      <c r="L1808" s="45">
        <v>3921.4</v>
      </c>
      <c r="M1808" s="517">
        <f>VLOOKUP(C1808,'Раздел 2'!D1802:Q2361,14,0)</f>
        <v>1486687.6600000001</v>
      </c>
      <c r="N1808" s="45">
        <f t="shared" ref="N1808:N1867" si="201">M1808</f>
        <v>1486687.6600000001</v>
      </c>
      <c r="O1808" s="45">
        <v>0</v>
      </c>
      <c r="P1808" s="45">
        <v>0</v>
      </c>
      <c r="Q1808" s="45">
        <v>0</v>
      </c>
      <c r="R1808" s="57">
        <v>45292</v>
      </c>
      <c r="S1808" s="57">
        <v>45657</v>
      </c>
      <c r="U1808" s="143"/>
    </row>
    <row r="1809" spans="1:21" ht="20.3" x14ac:dyDescent="0.35">
      <c r="A1809" s="43">
        <f t="shared" si="200"/>
        <v>499</v>
      </c>
      <c r="B1809" s="48" t="s">
        <v>2334</v>
      </c>
      <c r="C1809" s="43">
        <v>35053</v>
      </c>
      <c r="D1809" s="43" t="s">
        <v>1899</v>
      </c>
      <c r="E1809" s="43">
        <v>1959</v>
      </c>
      <c r="F1809" s="43" t="s">
        <v>2131</v>
      </c>
      <c r="G1809" s="56" t="s">
        <v>2103</v>
      </c>
      <c r="H1809" s="43">
        <v>2</v>
      </c>
      <c r="I1809" s="43">
        <v>1</v>
      </c>
      <c r="J1809" s="43" t="s">
        <v>2131</v>
      </c>
      <c r="K1809" s="45">
        <v>414.9</v>
      </c>
      <c r="L1809" s="45">
        <v>287.39999999999998</v>
      </c>
      <c r="M1809" s="517">
        <f>VLOOKUP(C1809,'Раздел 2'!D1803:Q2362,14,0)</f>
        <v>1273274.24</v>
      </c>
      <c r="N1809" s="45">
        <f t="shared" si="201"/>
        <v>1273274.24</v>
      </c>
      <c r="O1809" s="45">
        <v>0</v>
      </c>
      <c r="P1809" s="45">
        <v>0</v>
      </c>
      <c r="Q1809" s="45">
        <v>0</v>
      </c>
      <c r="R1809" s="57">
        <v>45292</v>
      </c>
      <c r="S1809" s="57">
        <v>45657</v>
      </c>
      <c r="U1809" s="143"/>
    </row>
    <row r="1810" spans="1:21" ht="20.3" x14ac:dyDescent="0.35">
      <c r="A1810" s="43">
        <f t="shared" si="200"/>
        <v>500</v>
      </c>
      <c r="B1810" s="48" t="s">
        <v>2957</v>
      </c>
      <c r="C1810" s="43">
        <v>36890</v>
      </c>
      <c r="D1810" s="43" t="s">
        <v>1899</v>
      </c>
      <c r="E1810" s="43">
        <v>1956</v>
      </c>
      <c r="F1810" s="43" t="s">
        <v>2131</v>
      </c>
      <c r="G1810" s="56" t="s">
        <v>2098</v>
      </c>
      <c r="H1810" s="43">
        <v>2</v>
      </c>
      <c r="I1810" s="43">
        <v>2</v>
      </c>
      <c r="J1810" s="43" t="s">
        <v>2131</v>
      </c>
      <c r="K1810" s="45">
        <v>383.8</v>
      </c>
      <c r="L1810" s="45">
        <v>319.10000000000002</v>
      </c>
      <c r="M1810" s="517">
        <f>VLOOKUP(C1810,'Раздел 2'!D1804:Q2385,14,0)</f>
        <v>24885.06</v>
      </c>
      <c r="N1810" s="45">
        <f t="shared" si="201"/>
        <v>24885.06</v>
      </c>
      <c r="O1810" s="45">
        <v>0</v>
      </c>
      <c r="P1810" s="45">
        <v>0</v>
      </c>
      <c r="Q1810" s="45">
        <v>0</v>
      </c>
      <c r="R1810" s="57">
        <v>45292</v>
      </c>
      <c r="S1810" s="57">
        <v>45657</v>
      </c>
      <c r="U1810" s="143"/>
    </row>
    <row r="1811" spans="1:21" ht="20.3" x14ac:dyDescent="0.35">
      <c r="A1811" s="43">
        <f t="shared" si="200"/>
        <v>501</v>
      </c>
      <c r="B1811" s="48" t="s">
        <v>3905</v>
      </c>
      <c r="C1811" s="43">
        <v>35577</v>
      </c>
      <c r="D1811" s="43" t="s">
        <v>1899</v>
      </c>
      <c r="E1811" s="43">
        <v>1960</v>
      </c>
      <c r="F1811" s="43" t="s">
        <v>2131</v>
      </c>
      <c r="G1811" s="56" t="s">
        <v>2097</v>
      </c>
      <c r="H1811" s="43">
        <v>4</v>
      </c>
      <c r="I1811" s="43">
        <v>4</v>
      </c>
      <c r="J1811" s="43" t="s">
        <v>2131</v>
      </c>
      <c r="K1811" s="45">
        <v>3881.8</v>
      </c>
      <c r="L1811" s="45">
        <v>3550.7</v>
      </c>
      <c r="M1811" s="517">
        <f>VLOOKUP(C1811,'Раздел 2'!D1805:Q2389,14,0)</f>
        <v>1674217.9999999993</v>
      </c>
      <c r="N1811" s="45">
        <f t="shared" si="201"/>
        <v>1674217.9999999993</v>
      </c>
      <c r="O1811" s="45">
        <v>0</v>
      </c>
      <c r="P1811" s="45">
        <v>0</v>
      </c>
      <c r="Q1811" s="45">
        <v>0</v>
      </c>
      <c r="R1811" s="57">
        <v>45292</v>
      </c>
      <c r="S1811" s="57">
        <v>45657</v>
      </c>
      <c r="U1811" s="143"/>
    </row>
    <row r="1812" spans="1:21" ht="20.3" x14ac:dyDescent="0.35">
      <c r="A1812" s="43">
        <f t="shared" si="200"/>
        <v>502</v>
      </c>
      <c r="B1812" s="48" t="s">
        <v>2336</v>
      </c>
      <c r="C1812" s="43">
        <v>36795</v>
      </c>
      <c r="D1812" s="43" t="s">
        <v>1899</v>
      </c>
      <c r="E1812" s="43">
        <v>1966</v>
      </c>
      <c r="F1812" s="43" t="s">
        <v>2131</v>
      </c>
      <c r="G1812" s="56" t="s">
        <v>2098</v>
      </c>
      <c r="H1812" s="43">
        <v>5</v>
      </c>
      <c r="I1812" s="43">
        <v>3</v>
      </c>
      <c r="J1812" s="43" t="s">
        <v>2131</v>
      </c>
      <c r="K1812" s="45">
        <v>3554.88</v>
      </c>
      <c r="L1812" s="45">
        <v>2493.6999999999998</v>
      </c>
      <c r="M1812" s="517">
        <f>VLOOKUP(C1812,'Раздел 2'!D1806:Q2390,14,0)</f>
        <v>696217.47000000009</v>
      </c>
      <c r="N1812" s="45">
        <f t="shared" si="201"/>
        <v>696217.47000000009</v>
      </c>
      <c r="O1812" s="45">
        <v>0</v>
      </c>
      <c r="P1812" s="45">
        <v>0</v>
      </c>
      <c r="Q1812" s="45">
        <v>0</v>
      </c>
      <c r="R1812" s="57">
        <v>45292</v>
      </c>
      <c r="S1812" s="57">
        <v>45657</v>
      </c>
      <c r="U1812" s="143"/>
    </row>
    <row r="1813" spans="1:21" ht="20.3" x14ac:dyDescent="0.35">
      <c r="A1813" s="43">
        <f t="shared" si="200"/>
        <v>503</v>
      </c>
      <c r="B1813" s="48" t="s">
        <v>2337</v>
      </c>
      <c r="C1813" s="43">
        <v>33024</v>
      </c>
      <c r="D1813" s="43" t="s">
        <v>1899</v>
      </c>
      <c r="E1813" s="43">
        <v>1979</v>
      </c>
      <c r="F1813" s="43" t="s">
        <v>2131</v>
      </c>
      <c r="G1813" s="56" t="s">
        <v>2097</v>
      </c>
      <c r="H1813" s="43">
        <v>5</v>
      </c>
      <c r="I1813" s="43">
        <v>4</v>
      </c>
      <c r="J1813" s="43" t="s">
        <v>2131</v>
      </c>
      <c r="K1813" s="45">
        <v>5665</v>
      </c>
      <c r="L1813" s="45">
        <v>2677.3</v>
      </c>
      <c r="M1813" s="517">
        <f>VLOOKUP(C1813,'Раздел 2'!D1807:Q2391,14,0)</f>
        <v>3802779.0500000003</v>
      </c>
      <c r="N1813" s="45">
        <f t="shared" si="201"/>
        <v>3802779.0500000003</v>
      </c>
      <c r="O1813" s="45">
        <v>0</v>
      </c>
      <c r="P1813" s="45">
        <v>0</v>
      </c>
      <c r="Q1813" s="45">
        <v>0</v>
      </c>
      <c r="R1813" s="57">
        <v>45292</v>
      </c>
      <c r="S1813" s="57">
        <v>45657</v>
      </c>
      <c r="U1813" s="143"/>
    </row>
    <row r="1814" spans="1:21" ht="20.3" x14ac:dyDescent="0.35">
      <c r="A1814" s="43">
        <f t="shared" si="200"/>
        <v>504</v>
      </c>
      <c r="B1814" s="48" t="s">
        <v>2407</v>
      </c>
      <c r="C1814" s="43">
        <v>36434</v>
      </c>
      <c r="D1814" s="43" t="s">
        <v>1899</v>
      </c>
      <c r="E1814" s="43">
        <v>1936</v>
      </c>
      <c r="F1814" s="43" t="s">
        <v>2131</v>
      </c>
      <c r="G1814" s="56" t="s">
        <v>2098</v>
      </c>
      <c r="H1814" s="43">
        <v>3</v>
      </c>
      <c r="I1814" s="43">
        <v>2</v>
      </c>
      <c r="J1814" s="43" t="s">
        <v>2131</v>
      </c>
      <c r="K1814" s="45">
        <v>1259.5</v>
      </c>
      <c r="L1814" s="45">
        <v>1194.5999999999999</v>
      </c>
      <c r="M1814" s="517">
        <f>VLOOKUP(C1814,'Раздел 2'!D1808:Q2392,14,0)</f>
        <v>11340006.68</v>
      </c>
      <c r="N1814" s="45">
        <v>2840904.61</v>
      </c>
      <c r="O1814" s="45">
        <v>8499102.0700000003</v>
      </c>
      <c r="P1814" s="45">
        <v>0</v>
      </c>
      <c r="Q1814" s="45">
        <v>0</v>
      </c>
      <c r="R1814" s="57">
        <v>45292</v>
      </c>
      <c r="S1814" s="57">
        <v>45657</v>
      </c>
      <c r="U1814" s="143"/>
    </row>
    <row r="1815" spans="1:21" ht="20.3" x14ac:dyDescent="0.35">
      <c r="A1815" s="43">
        <f t="shared" si="200"/>
        <v>505</v>
      </c>
      <c r="B1815" s="48" t="s">
        <v>2411</v>
      </c>
      <c r="C1815" s="43">
        <v>36805</v>
      </c>
      <c r="D1815" s="43" t="s">
        <v>1899</v>
      </c>
      <c r="E1815" s="43">
        <v>1917</v>
      </c>
      <c r="F1815" s="43" t="s">
        <v>2131</v>
      </c>
      <c r="G1815" s="56" t="s">
        <v>2103</v>
      </c>
      <c r="H1815" s="43">
        <v>2</v>
      </c>
      <c r="I1815" s="43">
        <v>1</v>
      </c>
      <c r="J1815" s="43" t="s">
        <v>2131</v>
      </c>
      <c r="K1815" s="45">
        <v>850.5</v>
      </c>
      <c r="L1815" s="45">
        <v>754.6</v>
      </c>
      <c r="M1815" s="517">
        <f>VLOOKUP(C1815,'Раздел 2'!D1809:Q2394,14,0)</f>
        <v>7463385</v>
      </c>
      <c r="N1815" s="45">
        <v>1077844.81</v>
      </c>
      <c r="O1815" s="45">
        <v>6385540.1900000004</v>
      </c>
      <c r="P1815" s="45">
        <v>0</v>
      </c>
      <c r="Q1815" s="45">
        <v>0</v>
      </c>
      <c r="R1815" s="57">
        <v>45292</v>
      </c>
      <c r="S1815" s="57">
        <v>45657</v>
      </c>
      <c r="U1815" s="143"/>
    </row>
    <row r="1816" spans="1:21" ht="20.3" x14ac:dyDescent="0.35">
      <c r="A1816" s="43">
        <f t="shared" si="200"/>
        <v>506</v>
      </c>
      <c r="B1816" s="48" t="s">
        <v>2414</v>
      </c>
      <c r="C1816" s="43">
        <v>34985</v>
      </c>
      <c r="D1816" s="43" t="s">
        <v>1899</v>
      </c>
      <c r="E1816" s="43">
        <v>1917</v>
      </c>
      <c r="F1816" s="43" t="s">
        <v>2131</v>
      </c>
      <c r="G1816" s="56" t="s">
        <v>2098</v>
      </c>
      <c r="H1816" s="43">
        <v>2</v>
      </c>
      <c r="I1816" s="43">
        <v>1</v>
      </c>
      <c r="J1816" s="43" t="s">
        <v>2131</v>
      </c>
      <c r="K1816" s="45">
        <v>391.5</v>
      </c>
      <c r="L1816" s="45">
        <v>369.4</v>
      </c>
      <c r="M1816" s="517">
        <f>VLOOKUP(C1816,'Раздел 2'!D1810:Q2397,14,0)</f>
        <v>5169621.8899999997</v>
      </c>
      <c r="N1816" s="45">
        <v>1056232.45</v>
      </c>
      <c r="O1816" s="45">
        <v>4113389.44</v>
      </c>
      <c r="P1816" s="45">
        <v>0</v>
      </c>
      <c r="Q1816" s="45">
        <v>0</v>
      </c>
      <c r="R1816" s="57">
        <v>45292</v>
      </c>
      <c r="S1816" s="57">
        <v>45657</v>
      </c>
      <c r="U1816" s="143"/>
    </row>
    <row r="1817" spans="1:21" ht="20.3" x14ac:dyDescent="0.35">
      <c r="A1817" s="43">
        <f t="shared" si="200"/>
        <v>507</v>
      </c>
      <c r="B1817" s="48" t="s">
        <v>2396</v>
      </c>
      <c r="C1817" s="43">
        <v>34916</v>
      </c>
      <c r="D1817" s="43" t="s">
        <v>1899</v>
      </c>
      <c r="E1817" s="43">
        <v>1917</v>
      </c>
      <c r="F1817" s="43" t="s">
        <v>2131</v>
      </c>
      <c r="G1817" s="56" t="s">
        <v>2103</v>
      </c>
      <c r="H1817" s="43">
        <v>2</v>
      </c>
      <c r="I1817" s="43">
        <v>1</v>
      </c>
      <c r="J1817" s="43" t="s">
        <v>2131</v>
      </c>
      <c r="K1817" s="45">
        <v>692.12</v>
      </c>
      <c r="L1817" s="45">
        <v>609.79999999999995</v>
      </c>
      <c r="M1817" s="517">
        <f>VLOOKUP(C1817,'Раздел 2'!D1707:Q2398,14,0)</f>
        <v>270563.81000000006</v>
      </c>
      <c r="N1817" s="45">
        <f t="shared" si="201"/>
        <v>270563.81000000006</v>
      </c>
      <c r="O1817" s="45">
        <v>0</v>
      </c>
      <c r="P1817" s="45">
        <v>0</v>
      </c>
      <c r="Q1817" s="45">
        <v>0</v>
      </c>
      <c r="R1817" s="57">
        <v>45292</v>
      </c>
      <c r="S1817" s="57">
        <v>45657</v>
      </c>
      <c r="T1817" t="str">
        <f>C1817&amp;2024</f>
        <v>349162024</v>
      </c>
      <c r="U1817" s="143"/>
    </row>
    <row r="1818" spans="1:21" ht="20.3" x14ac:dyDescent="0.35">
      <c r="A1818" s="43">
        <f t="shared" si="200"/>
        <v>508</v>
      </c>
      <c r="B1818" s="47" t="s">
        <v>2423</v>
      </c>
      <c r="C1818" s="43">
        <v>34668</v>
      </c>
      <c r="D1818" s="43" t="s">
        <v>1899</v>
      </c>
      <c r="E1818" s="43">
        <v>1913</v>
      </c>
      <c r="F1818" s="43" t="s">
        <v>2131</v>
      </c>
      <c r="G1818" s="56" t="s">
        <v>2103</v>
      </c>
      <c r="H1818" s="43">
        <v>1</v>
      </c>
      <c r="I1818" s="43">
        <v>1</v>
      </c>
      <c r="J1818" s="43" t="s">
        <v>2131</v>
      </c>
      <c r="K1818" s="45">
        <v>260.39999999999998</v>
      </c>
      <c r="L1818" s="45">
        <v>162.1</v>
      </c>
      <c r="M1818" s="517">
        <f>VLOOKUP(C1818,'Раздел 2'!D1811:Q2399,14,0)</f>
        <v>5840311.4000000004</v>
      </c>
      <c r="N1818" s="45">
        <v>673055.28</v>
      </c>
      <c r="O1818" s="45">
        <v>5167256.12</v>
      </c>
      <c r="P1818" s="45">
        <v>0</v>
      </c>
      <c r="Q1818" s="45">
        <v>0</v>
      </c>
      <c r="R1818" s="57">
        <v>45292</v>
      </c>
      <c r="S1818" s="57">
        <v>45657</v>
      </c>
      <c r="U1818" s="143"/>
    </row>
    <row r="1819" spans="1:21" ht="20.3" x14ac:dyDescent="0.35">
      <c r="A1819" s="43">
        <f t="shared" si="200"/>
        <v>509</v>
      </c>
      <c r="B1819" s="47" t="s">
        <v>2420</v>
      </c>
      <c r="C1819" s="43">
        <v>34510</v>
      </c>
      <c r="D1819" s="43" t="s">
        <v>1899</v>
      </c>
      <c r="E1819" s="43">
        <v>1917</v>
      </c>
      <c r="F1819" s="43" t="s">
        <v>2131</v>
      </c>
      <c r="G1819" s="56" t="s">
        <v>2103</v>
      </c>
      <c r="H1819" s="43">
        <v>2</v>
      </c>
      <c r="I1819" s="43">
        <v>1</v>
      </c>
      <c r="J1819" s="43" t="s">
        <v>2131</v>
      </c>
      <c r="K1819" s="45">
        <v>311.38</v>
      </c>
      <c r="L1819" s="45">
        <v>279.60000000000002</v>
      </c>
      <c r="M1819" s="517">
        <f>VLOOKUP(C1819,'Раздел 2'!D1812:Q2400,14,0)</f>
        <v>4210271.96</v>
      </c>
      <c r="N1819" s="45">
        <v>470440.35</v>
      </c>
      <c r="O1819" s="45">
        <v>3739831.61</v>
      </c>
      <c r="P1819" s="45">
        <v>0</v>
      </c>
      <c r="Q1819" s="45">
        <v>0</v>
      </c>
      <c r="R1819" s="57">
        <v>45292</v>
      </c>
      <c r="S1819" s="57">
        <v>45657</v>
      </c>
      <c r="U1819" s="143"/>
    </row>
    <row r="1820" spans="1:21" ht="20.3" x14ac:dyDescent="0.35">
      <c r="A1820" s="43">
        <f t="shared" si="200"/>
        <v>510</v>
      </c>
      <c r="B1820" s="47" t="s">
        <v>3906</v>
      </c>
      <c r="C1820" s="43">
        <v>35659</v>
      </c>
      <c r="D1820" s="43" t="s">
        <v>1899</v>
      </c>
      <c r="E1820" s="43">
        <v>1966</v>
      </c>
      <c r="F1820" s="43" t="s">
        <v>2131</v>
      </c>
      <c r="G1820" s="56" t="s">
        <v>2097</v>
      </c>
      <c r="H1820" s="43">
        <v>5</v>
      </c>
      <c r="I1820" s="43">
        <v>4</v>
      </c>
      <c r="J1820" s="43" t="s">
        <v>2131</v>
      </c>
      <c r="K1820" s="45">
        <v>5663.1</v>
      </c>
      <c r="L1820" s="45">
        <v>3531</v>
      </c>
      <c r="M1820" s="517">
        <f>VLOOKUP(C1820,'Раздел 2'!D1813:Q2402,14,0)</f>
        <v>342704.27</v>
      </c>
      <c r="N1820" s="45">
        <f t="shared" si="201"/>
        <v>342704.27</v>
      </c>
      <c r="O1820" s="45">
        <v>0</v>
      </c>
      <c r="P1820" s="45">
        <v>0</v>
      </c>
      <c r="Q1820" s="45">
        <v>0</v>
      </c>
      <c r="R1820" s="57">
        <v>45292</v>
      </c>
      <c r="S1820" s="57">
        <v>45657</v>
      </c>
      <c r="U1820" s="143"/>
    </row>
    <row r="1821" spans="1:21" ht="20.3" x14ac:dyDescent="0.35">
      <c r="A1821" s="43">
        <f t="shared" si="200"/>
        <v>511</v>
      </c>
      <c r="B1821" s="48" t="s">
        <v>3907</v>
      </c>
      <c r="C1821" s="43">
        <v>32472</v>
      </c>
      <c r="D1821" s="43" t="s">
        <v>1899</v>
      </c>
      <c r="E1821" s="43">
        <v>1970</v>
      </c>
      <c r="F1821" s="43" t="s">
        <v>2131</v>
      </c>
      <c r="G1821" s="56" t="s">
        <v>2097</v>
      </c>
      <c r="H1821" s="43">
        <v>5</v>
      </c>
      <c r="I1821" s="43">
        <v>6</v>
      </c>
      <c r="J1821" s="43" t="s">
        <v>2131</v>
      </c>
      <c r="K1821" s="45">
        <v>7026.9</v>
      </c>
      <c r="L1821" s="45">
        <v>4322.1000000000004</v>
      </c>
      <c r="M1821" s="517">
        <f>VLOOKUP(C1821,'Раздел 2'!D1814:Q2402,14,0)</f>
        <v>4231862.6500000004</v>
      </c>
      <c r="N1821" s="45">
        <f t="shared" si="201"/>
        <v>4231862.6500000004</v>
      </c>
      <c r="O1821" s="45">
        <v>0</v>
      </c>
      <c r="P1821" s="45">
        <v>0</v>
      </c>
      <c r="Q1821" s="45">
        <v>0</v>
      </c>
      <c r="R1821" s="57">
        <v>45292</v>
      </c>
      <c r="S1821" s="57">
        <v>45657</v>
      </c>
      <c r="U1821" s="143"/>
    </row>
    <row r="1822" spans="1:21" ht="20.3" x14ac:dyDescent="0.35">
      <c r="A1822" s="43">
        <f t="shared" si="200"/>
        <v>512</v>
      </c>
      <c r="B1822" s="48" t="s">
        <v>367</v>
      </c>
      <c r="C1822" s="43">
        <v>35199</v>
      </c>
      <c r="D1822" s="43" t="s">
        <v>1899</v>
      </c>
      <c r="E1822" s="43">
        <v>1955</v>
      </c>
      <c r="F1822" s="43" t="s">
        <v>2131</v>
      </c>
      <c r="G1822" s="56" t="s">
        <v>2098</v>
      </c>
      <c r="H1822" s="43">
        <v>2</v>
      </c>
      <c r="I1822" s="43">
        <v>2</v>
      </c>
      <c r="J1822" s="43" t="s">
        <v>2131</v>
      </c>
      <c r="K1822" s="45">
        <v>844.1</v>
      </c>
      <c r="L1822" s="45">
        <v>844.1</v>
      </c>
      <c r="M1822" s="517">
        <f>VLOOKUP(C1822,'Раздел 2'!D1815:Q2403,14,0)</f>
        <v>3708290.4200000004</v>
      </c>
      <c r="N1822" s="45">
        <f t="shared" si="201"/>
        <v>3708290.4200000004</v>
      </c>
      <c r="O1822" s="45">
        <v>0</v>
      </c>
      <c r="P1822" s="45">
        <v>0</v>
      </c>
      <c r="Q1822" s="45">
        <v>0</v>
      </c>
      <c r="R1822" s="57">
        <v>45292</v>
      </c>
      <c r="S1822" s="57">
        <v>45657</v>
      </c>
      <c r="U1822" s="143"/>
    </row>
    <row r="1823" spans="1:21" ht="20.3" x14ac:dyDescent="0.35">
      <c r="A1823" s="43">
        <f t="shared" si="200"/>
        <v>513</v>
      </c>
      <c r="B1823" s="47" t="s">
        <v>3908</v>
      </c>
      <c r="C1823" s="43">
        <v>36782</v>
      </c>
      <c r="D1823" s="43" t="s">
        <v>1899</v>
      </c>
      <c r="E1823" s="43">
        <v>1968</v>
      </c>
      <c r="F1823" s="43" t="s">
        <v>2131</v>
      </c>
      <c r="G1823" s="56" t="s">
        <v>2097</v>
      </c>
      <c r="H1823" s="43">
        <v>5</v>
      </c>
      <c r="I1823" s="43">
        <v>10</v>
      </c>
      <c r="J1823" s="43" t="s">
        <v>2131</v>
      </c>
      <c r="K1823" s="45">
        <v>13235.7</v>
      </c>
      <c r="L1823" s="45">
        <v>10021.299999999999</v>
      </c>
      <c r="M1823" s="517">
        <f>VLOOKUP(C1823,'Раздел 2'!D1816:Q2400,14,0)</f>
        <v>258305.04</v>
      </c>
      <c r="N1823" s="45">
        <f t="shared" si="201"/>
        <v>258305.04</v>
      </c>
      <c r="O1823" s="45">
        <v>0</v>
      </c>
      <c r="P1823" s="45">
        <v>0</v>
      </c>
      <c r="Q1823" s="45">
        <v>0</v>
      </c>
      <c r="R1823" s="57">
        <v>45292</v>
      </c>
      <c r="S1823" s="57">
        <v>45657</v>
      </c>
      <c r="U1823" s="143"/>
    </row>
    <row r="1824" spans="1:21" ht="20.3" x14ac:dyDescent="0.35">
      <c r="A1824" s="43">
        <f t="shared" si="200"/>
        <v>514</v>
      </c>
      <c r="B1824" s="47" t="s">
        <v>3859</v>
      </c>
      <c r="C1824" s="43">
        <v>36951</v>
      </c>
      <c r="D1824" s="43" t="s">
        <v>1899</v>
      </c>
      <c r="E1824" s="43">
        <v>1968</v>
      </c>
      <c r="F1824" s="43" t="s">
        <v>2131</v>
      </c>
      <c r="G1824" s="56" t="s">
        <v>2097</v>
      </c>
      <c r="H1824" s="43">
        <v>5</v>
      </c>
      <c r="I1824" s="43">
        <v>2</v>
      </c>
      <c r="J1824" s="43" t="s">
        <v>2131</v>
      </c>
      <c r="K1824" s="45">
        <v>5475.7</v>
      </c>
      <c r="L1824" s="45">
        <v>3518.1</v>
      </c>
      <c r="M1824" s="517">
        <f>VLOOKUP(C1824,'Раздел 2'!D1817:Q2401,14,0)</f>
        <v>88579.26</v>
      </c>
      <c r="N1824" s="45">
        <f t="shared" si="201"/>
        <v>88579.26</v>
      </c>
      <c r="O1824" s="45">
        <v>0</v>
      </c>
      <c r="P1824" s="45">
        <v>0</v>
      </c>
      <c r="Q1824" s="45">
        <v>0</v>
      </c>
      <c r="R1824" s="57">
        <v>45292</v>
      </c>
      <c r="S1824" s="57">
        <v>45657</v>
      </c>
      <c r="U1824" s="143"/>
    </row>
    <row r="1825" spans="1:21" ht="20.3" x14ac:dyDescent="0.35">
      <c r="A1825" s="43">
        <f t="shared" si="200"/>
        <v>515</v>
      </c>
      <c r="B1825" s="48" t="s">
        <v>2183</v>
      </c>
      <c r="C1825" s="43">
        <v>36075</v>
      </c>
      <c r="D1825" s="43" t="s">
        <v>1899</v>
      </c>
      <c r="E1825" s="43">
        <v>1962</v>
      </c>
      <c r="F1825" s="43" t="s">
        <v>2131</v>
      </c>
      <c r="G1825" s="56" t="s">
        <v>2098</v>
      </c>
      <c r="H1825" s="43">
        <v>5</v>
      </c>
      <c r="I1825" s="43">
        <v>5</v>
      </c>
      <c r="J1825" s="43" t="s">
        <v>2131</v>
      </c>
      <c r="K1825" s="45">
        <v>5719.9</v>
      </c>
      <c r="L1825" s="45">
        <v>4354.6000000000004</v>
      </c>
      <c r="M1825" s="517">
        <f>VLOOKUP(C1825,'Раздел 2'!D1818:Q2402,14,0)</f>
        <v>4027975.8699999996</v>
      </c>
      <c r="N1825" s="45">
        <f t="shared" si="201"/>
        <v>4027975.8699999996</v>
      </c>
      <c r="O1825" s="45">
        <v>0</v>
      </c>
      <c r="P1825" s="45">
        <v>0</v>
      </c>
      <c r="Q1825" s="45">
        <v>0</v>
      </c>
      <c r="R1825" s="57">
        <v>45292</v>
      </c>
      <c r="S1825" s="57">
        <v>45657</v>
      </c>
      <c r="U1825" s="143"/>
    </row>
    <row r="1826" spans="1:21" ht="20.3" x14ac:dyDescent="0.35">
      <c r="A1826" s="43">
        <f t="shared" si="200"/>
        <v>516</v>
      </c>
      <c r="B1826" s="47" t="s">
        <v>3792</v>
      </c>
      <c r="C1826" s="43">
        <v>36899</v>
      </c>
      <c r="D1826" s="43" t="s">
        <v>1899</v>
      </c>
      <c r="E1826" s="43">
        <v>1972</v>
      </c>
      <c r="F1826" s="43" t="s">
        <v>2131</v>
      </c>
      <c r="G1826" s="56" t="s">
        <v>2097</v>
      </c>
      <c r="H1826" s="43">
        <v>5</v>
      </c>
      <c r="I1826" s="43">
        <v>3</v>
      </c>
      <c r="J1826" s="43" t="s">
        <v>2131</v>
      </c>
      <c r="K1826" s="45">
        <v>4109.7</v>
      </c>
      <c r="L1826" s="45">
        <v>2528.5</v>
      </c>
      <c r="M1826" s="517">
        <f>VLOOKUP(C1826,'Раздел 2'!D1819:Q2402,14,0)</f>
        <v>2195496.6800000002</v>
      </c>
      <c r="N1826" s="45">
        <f t="shared" si="201"/>
        <v>2195496.6800000002</v>
      </c>
      <c r="O1826" s="45">
        <v>0</v>
      </c>
      <c r="P1826" s="45">
        <v>0</v>
      </c>
      <c r="Q1826" s="45">
        <v>0</v>
      </c>
      <c r="R1826" s="57">
        <v>45292</v>
      </c>
      <c r="S1826" s="57">
        <v>45657</v>
      </c>
      <c r="U1826" s="143"/>
    </row>
    <row r="1827" spans="1:21" ht="20.3" x14ac:dyDescent="0.35">
      <c r="A1827" s="43">
        <f t="shared" si="200"/>
        <v>517</v>
      </c>
      <c r="B1827" s="47" t="s">
        <v>3909</v>
      </c>
      <c r="C1827" s="43">
        <v>36900</v>
      </c>
      <c r="D1827" s="43" t="s">
        <v>1899</v>
      </c>
      <c r="E1827" s="43">
        <v>1972</v>
      </c>
      <c r="F1827" s="43" t="s">
        <v>2131</v>
      </c>
      <c r="G1827" s="56" t="s">
        <v>2097</v>
      </c>
      <c r="H1827" s="43">
        <v>5</v>
      </c>
      <c r="I1827" s="43">
        <v>3</v>
      </c>
      <c r="J1827" s="43" t="s">
        <v>2131</v>
      </c>
      <c r="K1827" s="45">
        <v>4098.2</v>
      </c>
      <c r="L1827" s="45">
        <v>2532.1999999999998</v>
      </c>
      <c r="M1827" s="517">
        <f>VLOOKUP(C1827,'Раздел 2'!D1820:Q2405,14,0)</f>
        <v>2157659.17</v>
      </c>
      <c r="N1827" s="45">
        <f t="shared" si="201"/>
        <v>2157659.17</v>
      </c>
      <c r="O1827" s="45">
        <v>0</v>
      </c>
      <c r="P1827" s="45">
        <v>0</v>
      </c>
      <c r="Q1827" s="45">
        <v>0</v>
      </c>
      <c r="R1827" s="57">
        <v>45292</v>
      </c>
      <c r="S1827" s="57">
        <v>45657</v>
      </c>
      <c r="U1827" s="143"/>
    </row>
    <row r="1828" spans="1:21" ht="20.3" x14ac:dyDescent="0.35">
      <c r="A1828" s="43">
        <f t="shared" si="200"/>
        <v>518</v>
      </c>
      <c r="B1828" s="47" t="s">
        <v>3910</v>
      </c>
      <c r="C1828" s="43">
        <v>36901</v>
      </c>
      <c r="D1828" s="43" t="s">
        <v>1899</v>
      </c>
      <c r="E1828" s="43">
        <v>1970</v>
      </c>
      <c r="F1828" s="43" t="s">
        <v>2131</v>
      </c>
      <c r="G1828" s="56" t="s">
        <v>2097</v>
      </c>
      <c r="H1828" s="43">
        <v>4</v>
      </c>
      <c r="I1828" s="43">
        <v>4</v>
      </c>
      <c r="J1828" s="43" t="s">
        <v>2131</v>
      </c>
      <c r="K1828" s="45">
        <v>4837.6000000000004</v>
      </c>
      <c r="L1828" s="45">
        <v>2784.4</v>
      </c>
      <c r="M1828" s="517">
        <f>VLOOKUP(C1828,'Раздел 2'!D1821:Q2406,14,0)</f>
        <v>2478979.15</v>
      </c>
      <c r="N1828" s="45">
        <f t="shared" si="201"/>
        <v>2478979.15</v>
      </c>
      <c r="O1828" s="45">
        <v>0</v>
      </c>
      <c r="P1828" s="45">
        <v>0</v>
      </c>
      <c r="Q1828" s="45">
        <v>0</v>
      </c>
      <c r="R1828" s="57">
        <v>45292</v>
      </c>
      <c r="S1828" s="57">
        <v>45657</v>
      </c>
      <c r="U1828" s="143"/>
    </row>
    <row r="1829" spans="1:21" ht="20.3" x14ac:dyDescent="0.35">
      <c r="A1829" s="43">
        <f t="shared" si="200"/>
        <v>519</v>
      </c>
      <c r="B1829" s="47" t="s">
        <v>3045</v>
      </c>
      <c r="C1829" s="43">
        <v>32782</v>
      </c>
      <c r="D1829" s="43" t="s">
        <v>1899</v>
      </c>
      <c r="E1829" s="43">
        <v>1998</v>
      </c>
      <c r="F1829" s="43" t="s">
        <v>2131</v>
      </c>
      <c r="G1829" s="56" t="s">
        <v>2106</v>
      </c>
      <c r="H1829" s="43">
        <v>9</v>
      </c>
      <c r="I1829" s="43">
        <v>1</v>
      </c>
      <c r="J1829" s="43">
        <v>1</v>
      </c>
      <c r="K1829" s="45">
        <v>5520.9</v>
      </c>
      <c r="L1829" s="45">
        <v>4418.6400000000003</v>
      </c>
      <c r="M1829" s="517">
        <f>VLOOKUP(C1829,'Раздел 2'!D1822:Q2407,14,0)</f>
        <v>2306008.13</v>
      </c>
      <c r="N1829" s="45">
        <f t="shared" si="201"/>
        <v>2306008.13</v>
      </c>
      <c r="O1829" s="45">
        <v>0</v>
      </c>
      <c r="P1829" s="45">
        <v>0</v>
      </c>
      <c r="Q1829" s="45">
        <v>0</v>
      </c>
      <c r="R1829" s="57">
        <v>45292</v>
      </c>
      <c r="S1829" s="57">
        <v>45657</v>
      </c>
      <c r="U1829" s="143"/>
    </row>
    <row r="1830" spans="1:21" ht="20.3" x14ac:dyDescent="0.35">
      <c r="A1830" s="43">
        <f t="shared" si="200"/>
        <v>520</v>
      </c>
      <c r="B1830" s="47" t="s">
        <v>3046</v>
      </c>
      <c r="C1830" s="43">
        <v>36679</v>
      </c>
      <c r="D1830" s="43" t="s">
        <v>1899</v>
      </c>
      <c r="E1830" s="43">
        <v>1994</v>
      </c>
      <c r="F1830" s="43" t="s">
        <v>2131</v>
      </c>
      <c r="G1830" s="56" t="s">
        <v>2097</v>
      </c>
      <c r="H1830" s="43">
        <v>9</v>
      </c>
      <c r="I1830" s="43">
        <v>1</v>
      </c>
      <c r="J1830" s="43">
        <v>2</v>
      </c>
      <c r="K1830" s="45">
        <v>6439.8</v>
      </c>
      <c r="L1830" s="45">
        <v>5366.5</v>
      </c>
      <c r="M1830" s="517">
        <f>VLOOKUP(C1830,'Раздел 2'!D1823:Q2408,14,0)</f>
        <v>4761339.67</v>
      </c>
      <c r="N1830" s="45">
        <f t="shared" si="201"/>
        <v>4761339.67</v>
      </c>
      <c r="O1830" s="45">
        <v>0</v>
      </c>
      <c r="P1830" s="45">
        <v>0</v>
      </c>
      <c r="Q1830" s="45">
        <v>0</v>
      </c>
      <c r="R1830" s="57">
        <v>45292</v>
      </c>
      <c r="S1830" s="57">
        <v>45657</v>
      </c>
      <c r="U1830" s="143"/>
    </row>
    <row r="1831" spans="1:21" ht="20.3" x14ac:dyDescent="0.35">
      <c r="A1831" s="43">
        <f t="shared" si="200"/>
        <v>521</v>
      </c>
      <c r="B1831" s="47" t="s">
        <v>3047</v>
      </c>
      <c r="C1831" s="43">
        <v>32732</v>
      </c>
      <c r="D1831" s="43" t="s">
        <v>1899</v>
      </c>
      <c r="E1831" s="43">
        <v>1980</v>
      </c>
      <c r="F1831" s="43" t="s">
        <v>2131</v>
      </c>
      <c r="G1831" s="56" t="s">
        <v>2097</v>
      </c>
      <c r="H1831" s="43">
        <v>5</v>
      </c>
      <c r="I1831" s="43">
        <v>6</v>
      </c>
      <c r="J1831" s="43" t="s">
        <v>2131</v>
      </c>
      <c r="K1831" s="45">
        <v>6876.9</v>
      </c>
      <c r="L1831" s="45">
        <v>4253.5</v>
      </c>
      <c r="M1831" s="517">
        <f>VLOOKUP(C1831,'Раздел 2'!D1824:Q2409,14,0)</f>
        <v>6348681.1299999999</v>
      </c>
      <c r="N1831" s="45">
        <f t="shared" si="201"/>
        <v>6348681.1299999999</v>
      </c>
      <c r="O1831" s="45">
        <v>0</v>
      </c>
      <c r="P1831" s="45">
        <v>0</v>
      </c>
      <c r="Q1831" s="45">
        <v>0</v>
      </c>
      <c r="R1831" s="57">
        <v>45292</v>
      </c>
      <c r="S1831" s="57">
        <v>45657</v>
      </c>
      <c r="U1831" s="143"/>
    </row>
    <row r="1832" spans="1:21" ht="20.3" x14ac:dyDescent="0.35">
      <c r="A1832" s="43">
        <f t="shared" si="200"/>
        <v>522</v>
      </c>
      <c r="B1832" s="47" t="s">
        <v>3061</v>
      </c>
      <c r="C1832" s="43">
        <v>33517</v>
      </c>
      <c r="D1832" s="43" t="s">
        <v>1899</v>
      </c>
      <c r="E1832" s="43">
        <v>1970</v>
      </c>
      <c r="F1832" s="43" t="s">
        <v>2131</v>
      </c>
      <c r="G1832" s="56" t="s">
        <v>2097</v>
      </c>
      <c r="H1832" s="43">
        <v>5</v>
      </c>
      <c r="I1832" s="43">
        <v>4</v>
      </c>
      <c r="J1832" s="43" t="s">
        <v>2131</v>
      </c>
      <c r="K1832" s="45">
        <v>5822.8</v>
      </c>
      <c r="L1832" s="45">
        <v>3617.2</v>
      </c>
      <c r="M1832" s="517">
        <f>VLOOKUP(C1832,'Раздел 2'!D1825:Q2410,14,0)</f>
        <v>289296.65000000002</v>
      </c>
      <c r="N1832" s="45">
        <f>M1832</f>
        <v>289296.65000000002</v>
      </c>
      <c r="O1832" s="45">
        <v>0</v>
      </c>
      <c r="P1832" s="45">
        <v>0</v>
      </c>
      <c r="Q1832" s="45">
        <v>0</v>
      </c>
      <c r="R1832" s="57">
        <v>45292</v>
      </c>
      <c r="S1832" s="57">
        <v>45657</v>
      </c>
      <c r="U1832" s="143"/>
    </row>
    <row r="1833" spans="1:21" ht="20.3" x14ac:dyDescent="0.35">
      <c r="A1833" s="43">
        <f t="shared" si="200"/>
        <v>523</v>
      </c>
      <c r="B1833" s="47" t="s">
        <v>3062</v>
      </c>
      <c r="C1833" s="43">
        <v>33273</v>
      </c>
      <c r="D1833" s="43" t="s">
        <v>1899</v>
      </c>
      <c r="E1833" s="43">
        <v>1977</v>
      </c>
      <c r="F1833" s="43" t="s">
        <v>2131</v>
      </c>
      <c r="G1833" s="56" t="s">
        <v>2097</v>
      </c>
      <c r="H1833" s="43">
        <v>5</v>
      </c>
      <c r="I1833" s="43">
        <v>4</v>
      </c>
      <c r="J1833" s="43" t="s">
        <v>2131</v>
      </c>
      <c r="K1833" s="45">
        <v>4619.6000000000004</v>
      </c>
      <c r="L1833" s="45">
        <v>2675.2</v>
      </c>
      <c r="M1833" s="517">
        <f>VLOOKUP(C1833,'Раздел 2'!D1826:Q2411,14,0)</f>
        <v>10639008.549999999</v>
      </c>
      <c r="N1833" s="45">
        <f t="shared" si="201"/>
        <v>10639008.549999999</v>
      </c>
      <c r="O1833" s="45">
        <v>0</v>
      </c>
      <c r="P1833" s="45">
        <v>0</v>
      </c>
      <c r="Q1833" s="45">
        <v>0</v>
      </c>
      <c r="R1833" s="57">
        <v>45292</v>
      </c>
      <c r="S1833" s="57">
        <v>45657</v>
      </c>
      <c r="U1833" s="143"/>
    </row>
    <row r="1834" spans="1:21" ht="20.3" x14ac:dyDescent="0.35">
      <c r="A1834" s="43">
        <f t="shared" si="200"/>
        <v>524</v>
      </c>
      <c r="B1834" s="47" t="s">
        <v>3064</v>
      </c>
      <c r="C1834" s="43">
        <v>34293</v>
      </c>
      <c r="D1834" s="43" t="s">
        <v>1899</v>
      </c>
      <c r="E1834" s="43">
        <v>1979</v>
      </c>
      <c r="F1834" s="43" t="s">
        <v>2131</v>
      </c>
      <c r="G1834" s="56" t="s">
        <v>2097</v>
      </c>
      <c r="H1834" s="43">
        <v>5</v>
      </c>
      <c r="I1834" s="43">
        <v>6</v>
      </c>
      <c r="J1834" s="43" t="s">
        <v>2131</v>
      </c>
      <c r="K1834" s="45">
        <v>5990.1</v>
      </c>
      <c r="L1834" s="45">
        <v>4638.8</v>
      </c>
      <c r="M1834" s="517">
        <f>VLOOKUP(C1834,'Раздел 2'!D1827:Q2412,14,0)</f>
        <v>5720394.46</v>
      </c>
      <c r="N1834" s="45">
        <f t="shared" si="201"/>
        <v>5720394.46</v>
      </c>
      <c r="O1834" s="45">
        <v>0</v>
      </c>
      <c r="P1834" s="45">
        <v>0</v>
      </c>
      <c r="Q1834" s="45">
        <v>0</v>
      </c>
      <c r="R1834" s="57">
        <v>45292</v>
      </c>
      <c r="S1834" s="57">
        <v>45657</v>
      </c>
      <c r="U1834" s="143"/>
    </row>
    <row r="1835" spans="1:21" ht="20.3" x14ac:dyDescent="0.35">
      <c r="A1835" s="43">
        <f t="shared" si="200"/>
        <v>525</v>
      </c>
      <c r="B1835" s="47" t="s">
        <v>436</v>
      </c>
      <c r="C1835" s="43">
        <v>36848</v>
      </c>
      <c r="D1835" s="43" t="s">
        <v>1899</v>
      </c>
      <c r="E1835" s="43">
        <v>1991</v>
      </c>
      <c r="F1835" s="43" t="s">
        <v>2131</v>
      </c>
      <c r="G1835" s="56" t="s">
        <v>2097</v>
      </c>
      <c r="H1835" s="43">
        <v>9</v>
      </c>
      <c r="I1835" s="43">
        <v>2</v>
      </c>
      <c r="J1835" s="43" t="s">
        <v>2131</v>
      </c>
      <c r="K1835" s="45">
        <v>4071.9</v>
      </c>
      <c r="L1835" s="45">
        <v>3766.5</v>
      </c>
      <c r="M1835" s="517">
        <f>VLOOKUP(C1835,'Раздел 2'!D1828:Q2413,14,0)</f>
        <v>206281.76</v>
      </c>
      <c r="N1835" s="45">
        <f t="shared" si="201"/>
        <v>206281.76</v>
      </c>
      <c r="O1835" s="45">
        <v>0</v>
      </c>
      <c r="P1835" s="45">
        <v>0</v>
      </c>
      <c r="Q1835" s="45">
        <v>0</v>
      </c>
      <c r="R1835" s="57">
        <v>45292</v>
      </c>
      <c r="S1835" s="57">
        <v>45657</v>
      </c>
      <c r="U1835" s="143"/>
    </row>
    <row r="1836" spans="1:21" ht="20.3" x14ac:dyDescent="0.35">
      <c r="A1836" s="43">
        <f t="shared" si="200"/>
        <v>526</v>
      </c>
      <c r="B1836" s="47" t="s">
        <v>3079</v>
      </c>
      <c r="C1836" s="43">
        <v>34207</v>
      </c>
      <c r="D1836" s="43" t="s">
        <v>1899</v>
      </c>
      <c r="E1836" s="43">
        <v>1950</v>
      </c>
      <c r="F1836" s="43" t="s">
        <v>2131</v>
      </c>
      <c r="G1836" s="56" t="s">
        <v>2098</v>
      </c>
      <c r="H1836" s="43">
        <v>4</v>
      </c>
      <c r="I1836" s="43">
        <v>3</v>
      </c>
      <c r="J1836" s="43" t="s">
        <v>2131</v>
      </c>
      <c r="K1836" s="45">
        <v>3763.85</v>
      </c>
      <c r="L1836" s="45">
        <v>3610.05</v>
      </c>
      <c r="M1836" s="517">
        <f>VLOOKUP(C1836,'Раздел 2'!D1829:Q2414,14,0)</f>
        <v>1516351.27</v>
      </c>
      <c r="N1836" s="45">
        <f t="shared" si="201"/>
        <v>1516351.27</v>
      </c>
      <c r="O1836" s="45">
        <v>0</v>
      </c>
      <c r="P1836" s="45">
        <v>0</v>
      </c>
      <c r="Q1836" s="45">
        <v>0</v>
      </c>
      <c r="R1836" s="57">
        <v>45292</v>
      </c>
      <c r="S1836" s="57">
        <v>45657</v>
      </c>
      <c r="U1836" s="143"/>
    </row>
    <row r="1837" spans="1:21" ht="20.3" x14ac:dyDescent="0.35">
      <c r="A1837" s="43">
        <f>A1836+1</f>
        <v>527</v>
      </c>
      <c r="B1837" s="47" t="s">
        <v>3084</v>
      </c>
      <c r="C1837" s="43">
        <v>35007</v>
      </c>
      <c r="D1837" s="43" t="s">
        <v>1899</v>
      </c>
      <c r="E1837" s="43">
        <v>1940</v>
      </c>
      <c r="F1837" s="43" t="s">
        <v>2131</v>
      </c>
      <c r="G1837" s="56" t="s">
        <v>2098</v>
      </c>
      <c r="H1837" s="43">
        <v>4</v>
      </c>
      <c r="I1837" s="43">
        <v>2</v>
      </c>
      <c r="J1837" s="43" t="s">
        <v>2131</v>
      </c>
      <c r="K1837" s="45">
        <v>1920.6</v>
      </c>
      <c r="L1837" s="45">
        <v>1722.5</v>
      </c>
      <c r="M1837" s="517">
        <f>VLOOKUP(C1837,'Раздел 2'!D1830:Q2416,14,0)</f>
        <v>3164812.14</v>
      </c>
      <c r="N1837" s="45">
        <f t="shared" si="201"/>
        <v>3164812.14</v>
      </c>
      <c r="O1837" s="45">
        <v>0</v>
      </c>
      <c r="P1837" s="45">
        <v>0</v>
      </c>
      <c r="Q1837" s="45">
        <v>0</v>
      </c>
      <c r="R1837" s="57">
        <v>45292</v>
      </c>
      <c r="S1837" s="57">
        <v>45657</v>
      </c>
      <c r="U1837" s="143"/>
    </row>
    <row r="1838" spans="1:21" ht="20.3" x14ac:dyDescent="0.35">
      <c r="A1838" s="43">
        <f t="shared" si="200"/>
        <v>528</v>
      </c>
      <c r="B1838" s="47" t="s">
        <v>3085</v>
      </c>
      <c r="C1838" s="43">
        <v>35049</v>
      </c>
      <c r="D1838" s="43" t="s">
        <v>1899</v>
      </c>
      <c r="E1838" s="43">
        <v>1957</v>
      </c>
      <c r="F1838" s="43" t="s">
        <v>2131</v>
      </c>
      <c r="G1838" s="56" t="s">
        <v>2098</v>
      </c>
      <c r="H1838" s="43">
        <v>2</v>
      </c>
      <c r="I1838" s="43">
        <v>2</v>
      </c>
      <c r="J1838" s="43" t="s">
        <v>2131</v>
      </c>
      <c r="K1838" s="45">
        <v>995.6</v>
      </c>
      <c r="L1838" s="45">
        <v>631</v>
      </c>
      <c r="M1838" s="517">
        <f>VLOOKUP(C1838,'Раздел 2'!D1831:Q2417,14,0)</f>
        <v>751143.30999999994</v>
      </c>
      <c r="N1838" s="45">
        <f t="shared" si="201"/>
        <v>751143.30999999994</v>
      </c>
      <c r="O1838" s="45">
        <v>0</v>
      </c>
      <c r="P1838" s="45">
        <v>0</v>
      </c>
      <c r="Q1838" s="45">
        <v>0</v>
      </c>
      <c r="R1838" s="57">
        <v>45292</v>
      </c>
      <c r="S1838" s="57">
        <v>45657</v>
      </c>
      <c r="U1838" s="143"/>
    </row>
    <row r="1839" spans="1:21" ht="20.3" x14ac:dyDescent="0.35">
      <c r="A1839" s="43">
        <f t="shared" si="200"/>
        <v>529</v>
      </c>
      <c r="B1839" s="47" t="s">
        <v>3086</v>
      </c>
      <c r="C1839" s="43">
        <v>35426</v>
      </c>
      <c r="D1839" s="43" t="s">
        <v>1899</v>
      </c>
      <c r="E1839" s="43">
        <v>1965</v>
      </c>
      <c r="F1839" s="43" t="s">
        <v>2131</v>
      </c>
      <c r="G1839" s="56" t="s">
        <v>2098</v>
      </c>
      <c r="H1839" s="43">
        <v>4</v>
      </c>
      <c r="I1839" s="43">
        <v>3</v>
      </c>
      <c r="J1839" s="43" t="s">
        <v>2131</v>
      </c>
      <c r="K1839" s="45">
        <v>1969.1</v>
      </c>
      <c r="L1839" s="45">
        <v>1969.1</v>
      </c>
      <c r="M1839" s="517">
        <f>VLOOKUP(C1839,'Раздел 2'!D1832:Q2418,14,0)</f>
        <v>2850000</v>
      </c>
      <c r="N1839" s="45">
        <f t="shared" si="201"/>
        <v>2850000</v>
      </c>
      <c r="O1839" s="45">
        <v>0</v>
      </c>
      <c r="P1839" s="45">
        <v>0</v>
      </c>
      <c r="Q1839" s="45">
        <v>0</v>
      </c>
      <c r="R1839" s="57">
        <v>45292</v>
      </c>
      <c r="S1839" s="57">
        <v>45657</v>
      </c>
      <c r="U1839" s="143"/>
    </row>
    <row r="1840" spans="1:21" ht="20.3" x14ac:dyDescent="0.35">
      <c r="A1840" s="43">
        <f t="shared" si="200"/>
        <v>530</v>
      </c>
      <c r="B1840" s="47" t="s">
        <v>3087</v>
      </c>
      <c r="C1840" s="43">
        <v>35416</v>
      </c>
      <c r="D1840" s="43" t="s">
        <v>1899</v>
      </c>
      <c r="E1840" s="43">
        <v>1973</v>
      </c>
      <c r="F1840" s="43" t="s">
        <v>2131</v>
      </c>
      <c r="G1840" s="56" t="s">
        <v>2097</v>
      </c>
      <c r="H1840" s="43">
        <v>9</v>
      </c>
      <c r="I1840" s="43">
        <v>1</v>
      </c>
      <c r="J1840" s="43" t="s">
        <v>2131</v>
      </c>
      <c r="K1840" s="45">
        <v>1655.3</v>
      </c>
      <c r="L1840" s="45">
        <v>1655.3</v>
      </c>
      <c r="M1840" s="517">
        <f>VLOOKUP(C1840,'Раздел 2'!D1833:Q2419,14,0)</f>
        <v>3072481.46</v>
      </c>
      <c r="N1840" s="45">
        <f t="shared" si="201"/>
        <v>3072481.46</v>
      </c>
      <c r="O1840" s="45">
        <v>0</v>
      </c>
      <c r="P1840" s="45">
        <v>0</v>
      </c>
      <c r="Q1840" s="45">
        <v>0</v>
      </c>
      <c r="R1840" s="57">
        <v>45292</v>
      </c>
      <c r="S1840" s="57">
        <v>45657</v>
      </c>
      <c r="U1840" s="143"/>
    </row>
    <row r="1841" spans="1:21" ht="20.3" x14ac:dyDescent="0.35">
      <c r="A1841" s="43">
        <f t="shared" si="200"/>
        <v>531</v>
      </c>
      <c r="B1841" s="47" t="s">
        <v>52</v>
      </c>
      <c r="C1841" s="43">
        <v>35526</v>
      </c>
      <c r="D1841" s="43" t="s">
        <v>1899</v>
      </c>
      <c r="E1841" s="43">
        <v>1957</v>
      </c>
      <c r="F1841" s="43" t="s">
        <v>2131</v>
      </c>
      <c r="G1841" s="56" t="s">
        <v>2098</v>
      </c>
      <c r="H1841" s="43">
        <v>3</v>
      </c>
      <c r="I1841" s="43">
        <v>1</v>
      </c>
      <c r="J1841" s="43" t="s">
        <v>2131</v>
      </c>
      <c r="K1841" s="45">
        <v>1009.3</v>
      </c>
      <c r="L1841" s="45">
        <v>618.5</v>
      </c>
      <c r="M1841" s="517">
        <f>VLOOKUP(C1841,'Раздел 2'!D1834:Q2420,14,0)</f>
        <v>27055.3</v>
      </c>
      <c r="N1841" s="45">
        <f t="shared" si="201"/>
        <v>27055.3</v>
      </c>
      <c r="O1841" s="45">
        <v>0</v>
      </c>
      <c r="P1841" s="45">
        <v>0</v>
      </c>
      <c r="Q1841" s="45">
        <v>0</v>
      </c>
      <c r="R1841" s="57">
        <v>45292</v>
      </c>
      <c r="S1841" s="57">
        <v>45657</v>
      </c>
      <c r="U1841" s="143"/>
    </row>
    <row r="1842" spans="1:21" ht="20.3" x14ac:dyDescent="0.35">
      <c r="A1842" s="43">
        <f t="shared" si="200"/>
        <v>532</v>
      </c>
      <c r="B1842" s="47" t="s">
        <v>3089</v>
      </c>
      <c r="C1842" s="43">
        <v>36360</v>
      </c>
      <c r="D1842" s="43" t="s">
        <v>1899</v>
      </c>
      <c r="E1842" s="43">
        <v>1963</v>
      </c>
      <c r="F1842" s="43" t="s">
        <v>2131</v>
      </c>
      <c r="G1842" s="56" t="s">
        <v>2097</v>
      </c>
      <c r="H1842" s="43">
        <v>5</v>
      </c>
      <c r="I1842" s="43">
        <v>3</v>
      </c>
      <c r="J1842" s="43" t="s">
        <v>2131</v>
      </c>
      <c r="K1842" s="45">
        <v>4296.3</v>
      </c>
      <c r="L1842" s="45">
        <v>2734.3</v>
      </c>
      <c r="M1842" s="517">
        <f>VLOOKUP(C1842,'Раздел 2'!D1835:Q2420,14,0)</f>
        <v>214575.37</v>
      </c>
      <c r="N1842" s="45">
        <f t="shared" si="201"/>
        <v>214575.37</v>
      </c>
      <c r="O1842" s="45">
        <v>0</v>
      </c>
      <c r="P1842" s="45">
        <v>0</v>
      </c>
      <c r="Q1842" s="45">
        <v>0</v>
      </c>
      <c r="R1842" s="57">
        <v>45292</v>
      </c>
      <c r="S1842" s="57">
        <v>45657</v>
      </c>
      <c r="U1842" s="143"/>
    </row>
    <row r="1843" spans="1:21" ht="20.3" x14ac:dyDescent="0.35">
      <c r="A1843" s="43">
        <f t="shared" si="200"/>
        <v>533</v>
      </c>
      <c r="B1843" s="47" t="s">
        <v>3091</v>
      </c>
      <c r="C1843" s="43">
        <v>36561</v>
      </c>
      <c r="D1843" s="43" t="s">
        <v>1899</v>
      </c>
      <c r="E1843" s="43">
        <v>1963</v>
      </c>
      <c r="F1843" s="43" t="s">
        <v>2131</v>
      </c>
      <c r="G1843" s="56" t="s">
        <v>2097</v>
      </c>
      <c r="H1843" s="43">
        <v>5</v>
      </c>
      <c r="I1843" s="43">
        <v>4</v>
      </c>
      <c r="J1843" s="43" t="s">
        <v>2131</v>
      </c>
      <c r="K1843" s="45">
        <v>5817.6</v>
      </c>
      <c r="L1843" s="45">
        <v>3710.4</v>
      </c>
      <c r="M1843" s="517">
        <f>VLOOKUP(C1843,'Раздел 2'!D1836:Q2421,14,0)</f>
        <v>235850.09000000003</v>
      </c>
      <c r="N1843" s="45">
        <f t="shared" si="201"/>
        <v>235850.09000000003</v>
      </c>
      <c r="O1843" s="45">
        <v>0</v>
      </c>
      <c r="P1843" s="45">
        <v>0</v>
      </c>
      <c r="Q1843" s="45">
        <v>0</v>
      </c>
      <c r="R1843" s="57">
        <v>45292</v>
      </c>
      <c r="S1843" s="57">
        <v>45657</v>
      </c>
      <c r="U1843" s="143"/>
    </row>
    <row r="1844" spans="1:21" ht="20.3" x14ac:dyDescent="0.35">
      <c r="A1844" s="43">
        <f t="shared" si="200"/>
        <v>534</v>
      </c>
      <c r="B1844" s="47" t="s">
        <v>3094</v>
      </c>
      <c r="C1844" s="43">
        <v>37145</v>
      </c>
      <c r="D1844" s="43" t="s">
        <v>1899</v>
      </c>
      <c r="E1844" s="43">
        <v>1961</v>
      </c>
      <c r="F1844" s="43" t="s">
        <v>2131</v>
      </c>
      <c r="G1844" s="56" t="s">
        <v>2103</v>
      </c>
      <c r="H1844" s="43">
        <v>2</v>
      </c>
      <c r="I1844" s="43">
        <v>2</v>
      </c>
      <c r="J1844" s="43" t="s">
        <v>2131</v>
      </c>
      <c r="K1844" s="45">
        <v>631</v>
      </c>
      <c r="L1844" s="45">
        <v>570.70000000000005</v>
      </c>
      <c r="M1844" s="517">
        <f>VLOOKUP(C1844,'Раздел 2'!D1837:Q2422,14,0)</f>
        <v>182661.78</v>
      </c>
      <c r="N1844" s="45">
        <f t="shared" si="201"/>
        <v>182661.78</v>
      </c>
      <c r="O1844" s="45">
        <v>0</v>
      </c>
      <c r="P1844" s="45">
        <v>0</v>
      </c>
      <c r="Q1844" s="45">
        <v>0</v>
      </c>
      <c r="R1844" s="57">
        <v>45292</v>
      </c>
      <c r="S1844" s="57">
        <v>45657</v>
      </c>
      <c r="U1844" s="143"/>
    </row>
    <row r="1845" spans="1:21" ht="20.3" x14ac:dyDescent="0.35">
      <c r="A1845" s="43">
        <f t="shared" si="200"/>
        <v>535</v>
      </c>
      <c r="B1845" s="47" t="s">
        <v>3095</v>
      </c>
      <c r="C1845" s="43">
        <v>37146</v>
      </c>
      <c r="D1845" s="43" t="s">
        <v>1899</v>
      </c>
      <c r="E1845" s="43">
        <v>1961</v>
      </c>
      <c r="F1845" s="43" t="s">
        <v>2131</v>
      </c>
      <c r="G1845" s="56" t="s">
        <v>2103</v>
      </c>
      <c r="H1845" s="43">
        <v>2</v>
      </c>
      <c r="I1845" s="43">
        <v>2</v>
      </c>
      <c r="J1845" s="43" t="s">
        <v>2131</v>
      </c>
      <c r="K1845" s="45">
        <v>629.6</v>
      </c>
      <c r="L1845" s="45">
        <v>570.9</v>
      </c>
      <c r="M1845" s="517">
        <f>VLOOKUP(C1845,'Раздел 2'!D1838:Q2423,14,0)</f>
        <v>205270.87</v>
      </c>
      <c r="N1845" s="45">
        <f t="shared" si="201"/>
        <v>205270.87</v>
      </c>
      <c r="O1845" s="45">
        <v>0</v>
      </c>
      <c r="P1845" s="45">
        <v>0</v>
      </c>
      <c r="Q1845" s="45">
        <v>0</v>
      </c>
      <c r="R1845" s="57">
        <v>45292</v>
      </c>
      <c r="S1845" s="57">
        <v>45657</v>
      </c>
      <c r="U1845" s="143"/>
    </row>
    <row r="1846" spans="1:21" ht="20.3" x14ac:dyDescent="0.35">
      <c r="A1846" s="43">
        <f t="shared" si="200"/>
        <v>536</v>
      </c>
      <c r="B1846" s="47" t="s">
        <v>3911</v>
      </c>
      <c r="C1846" s="43">
        <v>35660</v>
      </c>
      <c r="D1846" s="43" t="s">
        <v>1899</v>
      </c>
      <c r="E1846" s="43">
        <v>1966</v>
      </c>
      <c r="F1846" s="43" t="s">
        <v>2131</v>
      </c>
      <c r="G1846" s="56" t="s">
        <v>2097</v>
      </c>
      <c r="H1846" s="43">
        <v>5</v>
      </c>
      <c r="I1846" s="43">
        <v>4</v>
      </c>
      <c r="J1846" s="43" t="s">
        <v>2131</v>
      </c>
      <c r="K1846" s="45">
        <v>5682.6</v>
      </c>
      <c r="L1846" s="45">
        <v>3584.1</v>
      </c>
      <c r="M1846" s="517">
        <f>VLOOKUP(C1846,'Раздел 2'!D1839:Q2424,14,0)</f>
        <v>267331.42</v>
      </c>
      <c r="N1846" s="45">
        <f t="shared" si="201"/>
        <v>267331.42</v>
      </c>
      <c r="O1846" s="45">
        <v>0</v>
      </c>
      <c r="P1846" s="45">
        <v>0</v>
      </c>
      <c r="Q1846" s="45">
        <v>0</v>
      </c>
      <c r="R1846" s="57">
        <v>45292</v>
      </c>
      <c r="S1846" s="57">
        <v>45657</v>
      </c>
      <c r="U1846" s="143"/>
    </row>
    <row r="1847" spans="1:21" ht="20.3" x14ac:dyDescent="0.35">
      <c r="A1847" s="43">
        <f t="shared" si="200"/>
        <v>537</v>
      </c>
      <c r="B1847" s="48" t="s">
        <v>3912</v>
      </c>
      <c r="C1847" s="43">
        <v>35902</v>
      </c>
      <c r="D1847" s="43" t="s">
        <v>1899</v>
      </c>
      <c r="E1847" s="43">
        <v>1975</v>
      </c>
      <c r="F1847" s="43" t="s">
        <v>2131</v>
      </c>
      <c r="G1847" s="56" t="s">
        <v>2097</v>
      </c>
      <c r="H1847" s="43">
        <v>5</v>
      </c>
      <c r="I1847" s="43">
        <v>4</v>
      </c>
      <c r="J1847" s="43" t="s">
        <v>2131</v>
      </c>
      <c r="K1847" s="45">
        <v>5618.8</v>
      </c>
      <c r="L1847" s="45">
        <v>3633.3</v>
      </c>
      <c r="M1847" s="517">
        <f>VLOOKUP(C1847,'Раздел 2'!D1840:Q2424,14,0)</f>
        <v>232251.79</v>
      </c>
      <c r="N1847" s="45">
        <f t="shared" si="201"/>
        <v>232251.79</v>
      </c>
      <c r="O1847" s="45">
        <v>0</v>
      </c>
      <c r="P1847" s="45">
        <v>0</v>
      </c>
      <c r="Q1847" s="45">
        <v>0</v>
      </c>
      <c r="R1847" s="57">
        <v>45292</v>
      </c>
      <c r="S1847" s="57">
        <v>45657</v>
      </c>
      <c r="U1847" s="143"/>
    </row>
    <row r="1848" spans="1:21" ht="20.3" x14ac:dyDescent="0.35">
      <c r="A1848" s="43">
        <f t="shared" si="200"/>
        <v>538</v>
      </c>
      <c r="B1848" s="48" t="s">
        <v>3913</v>
      </c>
      <c r="C1848" s="43">
        <v>34153</v>
      </c>
      <c r="D1848" s="43" t="s">
        <v>1899</v>
      </c>
      <c r="E1848" s="43">
        <v>1969</v>
      </c>
      <c r="F1848" s="43" t="s">
        <v>2131</v>
      </c>
      <c r="G1848" s="56" t="s">
        <v>2097</v>
      </c>
      <c r="H1848" s="43">
        <v>4</v>
      </c>
      <c r="I1848" s="43">
        <v>8</v>
      </c>
      <c r="J1848" s="43" t="s">
        <v>2131</v>
      </c>
      <c r="K1848" s="45">
        <v>7864.6</v>
      </c>
      <c r="L1848" s="45">
        <v>5600.6</v>
      </c>
      <c r="M1848" s="517">
        <f>VLOOKUP(C1848,'Раздел 2'!D1841:Q2424,14,0)</f>
        <v>413135.94</v>
      </c>
      <c r="N1848" s="45">
        <f t="shared" si="201"/>
        <v>413135.94</v>
      </c>
      <c r="O1848" s="45">
        <v>0</v>
      </c>
      <c r="P1848" s="45">
        <v>0</v>
      </c>
      <c r="Q1848" s="45">
        <v>0</v>
      </c>
      <c r="R1848" s="57">
        <v>45292</v>
      </c>
      <c r="S1848" s="57">
        <v>45657</v>
      </c>
      <c r="U1848" s="143"/>
    </row>
    <row r="1849" spans="1:21" ht="20.3" x14ac:dyDescent="0.35">
      <c r="A1849" s="43">
        <f t="shared" si="200"/>
        <v>539</v>
      </c>
      <c r="B1849" s="48" t="s">
        <v>3914</v>
      </c>
      <c r="C1849" s="43">
        <v>35657</v>
      </c>
      <c r="D1849" s="43" t="s">
        <v>1899</v>
      </c>
      <c r="E1849" s="43">
        <v>1972</v>
      </c>
      <c r="F1849" s="43" t="s">
        <v>2131</v>
      </c>
      <c r="G1849" s="56" t="s">
        <v>2097</v>
      </c>
      <c r="H1849" s="43">
        <v>5</v>
      </c>
      <c r="I1849" s="43">
        <v>4</v>
      </c>
      <c r="J1849" s="43" t="s">
        <v>2131</v>
      </c>
      <c r="K1849" s="45">
        <v>4462.3</v>
      </c>
      <c r="L1849" s="45">
        <v>2742.4</v>
      </c>
      <c r="M1849" s="517">
        <f>VLOOKUP(C1849,'Раздел 2'!D1842:Q2424,14,0)</f>
        <v>175876.2</v>
      </c>
      <c r="N1849" s="45">
        <f t="shared" si="201"/>
        <v>175876.2</v>
      </c>
      <c r="O1849" s="45">
        <v>0</v>
      </c>
      <c r="P1849" s="45">
        <v>0</v>
      </c>
      <c r="Q1849" s="45">
        <v>0</v>
      </c>
      <c r="R1849" s="57">
        <v>45292</v>
      </c>
      <c r="S1849" s="57">
        <v>45657</v>
      </c>
      <c r="U1849" s="143"/>
    </row>
    <row r="1850" spans="1:21" ht="20.3" x14ac:dyDescent="0.35">
      <c r="A1850" s="43">
        <f t="shared" si="200"/>
        <v>540</v>
      </c>
      <c r="B1850" s="48" t="s">
        <v>3915</v>
      </c>
      <c r="C1850" s="43">
        <v>35661</v>
      </c>
      <c r="D1850" s="43" t="s">
        <v>1899</v>
      </c>
      <c r="E1850" s="43">
        <v>1968</v>
      </c>
      <c r="F1850" s="43" t="s">
        <v>2131</v>
      </c>
      <c r="G1850" s="56" t="s">
        <v>2097</v>
      </c>
      <c r="H1850" s="43">
        <v>5</v>
      </c>
      <c r="I1850" s="43">
        <v>7</v>
      </c>
      <c r="J1850" s="43" t="s">
        <v>2131</v>
      </c>
      <c r="K1850" s="45">
        <v>8195.11</v>
      </c>
      <c r="L1850" s="45">
        <v>6120.81</v>
      </c>
      <c r="M1850" s="517">
        <f>VLOOKUP(C1850,'Раздел 2'!D1843:Q2441,14,0)</f>
        <v>383727.72</v>
      </c>
      <c r="N1850" s="45">
        <f t="shared" si="201"/>
        <v>383727.72</v>
      </c>
      <c r="O1850" s="45">
        <v>0</v>
      </c>
      <c r="P1850" s="45">
        <v>0</v>
      </c>
      <c r="Q1850" s="45">
        <v>0</v>
      </c>
      <c r="R1850" s="57">
        <v>45292</v>
      </c>
      <c r="S1850" s="57">
        <v>45657</v>
      </c>
      <c r="U1850" s="143"/>
    </row>
    <row r="1851" spans="1:21" ht="20.3" x14ac:dyDescent="0.35">
      <c r="A1851" s="43">
        <f t="shared" si="200"/>
        <v>541</v>
      </c>
      <c r="B1851" s="48" t="s">
        <v>3916</v>
      </c>
      <c r="C1851" s="43">
        <v>35662</v>
      </c>
      <c r="D1851" s="43" t="s">
        <v>1899</v>
      </c>
      <c r="E1851" s="43">
        <v>1966</v>
      </c>
      <c r="F1851" s="43" t="s">
        <v>2131</v>
      </c>
      <c r="G1851" s="56" t="s">
        <v>2097</v>
      </c>
      <c r="H1851" s="43">
        <v>5</v>
      </c>
      <c r="I1851" s="43">
        <v>4</v>
      </c>
      <c r="J1851" s="43" t="s">
        <v>2131</v>
      </c>
      <c r="K1851" s="45">
        <v>3372.4</v>
      </c>
      <c r="L1851" s="45">
        <v>2584.6999999999998</v>
      </c>
      <c r="M1851" s="517">
        <f>VLOOKUP(C1851,'Раздел 2'!D1844:Q2446,14,0)</f>
        <v>162121.32</v>
      </c>
      <c r="N1851" s="45">
        <f t="shared" si="201"/>
        <v>162121.32</v>
      </c>
      <c r="O1851" s="45">
        <v>0</v>
      </c>
      <c r="P1851" s="45">
        <v>0</v>
      </c>
      <c r="Q1851" s="45">
        <v>0</v>
      </c>
      <c r="R1851" s="57">
        <v>45292</v>
      </c>
      <c r="S1851" s="57">
        <v>45657</v>
      </c>
      <c r="U1851" s="143"/>
    </row>
    <row r="1852" spans="1:21" ht="20.3" x14ac:dyDescent="0.35">
      <c r="A1852" s="43">
        <f t="shared" ref="A1852:A1906" si="202">A1851+1</f>
        <v>542</v>
      </c>
      <c r="B1852" s="48" t="s">
        <v>3917</v>
      </c>
      <c r="C1852" s="43">
        <v>35663</v>
      </c>
      <c r="D1852" s="43" t="s">
        <v>1899</v>
      </c>
      <c r="E1852" s="43">
        <v>1966</v>
      </c>
      <c r="F1852" s="43" t="s">
        <v>2131</v>
      </c>
      <c r="G1852" s="56" t="s">
        <v>2097</v>
      </c>
      <c r="H1852" s="43">
        <v>5</v>
      </c>
      <c r="I1852" s="43">
        <v>4</v>
      </c>
      <c r="J1852" s="43" t="s">
        <v>2131</v>
      </c>
      <c r="K1852" s="45">
        <v>3339.9</v>
      </c>
      <c r="L1852" s="45">
        <v>2553.6</v>
      </c>
      <c r="M1852" s="517">
        <f>VLOOKUP(C1852,'Раздел 2'!D1845:Q2447,14,0)</f>
        <v>162121.32</v>
      </c>
      <c r="N1852" s="45">
        <f t="shared" si="201"/>
        <v>162121.32</v>
      </c>
      <c r="O1852" s="45">
        <v>0</v>
      </c>
      <c r="P1852" s="45">
        <v>0</v>
      </c>
      <c r="Q1852" s="45">
        <v>0</v>
      </c>
      <c r="R1852" s="57">
        <v>45292</v>
      </c>
      <c r="S1852" s="57">
        <v>45657</v>
      </c>
      <c r="U1852" s="143"/>
    </row>
    <row r="1853" spans="1:21" ht="20.3" x14ac:dyDescent="0.35">
      <c r="A1853" s="43">
        <f t="shared" si="202"/>
        <v>543</v>
      </c>
      <c r="B1853" s="48" t="s">
        <v>3918</v>
      </c>
      <c r="C1853" s="43">
        <v>35665</v>
      </c>
      <c r="D1853" s="43" t="s">
        <v>1899</v>
      </c>
      <c r="E1853" s="43">
        <v>1966</v>
      </c>
      <c r="F1853" s="43" t="s">
        <v>2131</v>
      </c>
      <c r="G1853" s="56" t="s">
        <v>2097</v>
      </c>
      <c r="H1853" s="43">
        <v>5</v>
      </c>
      <c r="I1853" s="43">
        <v>4</v>
      </c>
      <c r="J1853" s="43" t="s">
        <v>2131</v>
      </c>
      <c r="K1853" s="45">
        <v>4389</v>
      </c>
      <c r="L1853" s="45">
        <v>3492.7</v>
      </c>
      <c r="M1853" s="517">
        <f>VLOOKUP(C1853,'Раздел 2'!D1846:Q2448,14,0)</f>
        <v>218549.76000000001</v>
      </c>
      <c r="N1853" s="45">
        <f t="shared" si="201"/>
        <v>218549.76000000001</v>
      </c>
      <c r="O1853" s="45">
        <v>0</v>
      </c>
      <c r="P1853" s="45">
        <v>0</v>
      </c>
      <c r="Q1853" s="45">
        <v>0</v>
      </c>
      <c r="R1853" s="57">
        <v>45292</v>
      </c>
      <c r="S1853" s="57">
        <v>45657</v>
      </c>
      <c r="U1853" s="143"/>
    </row>
    <row r="1854" spans="1:21" ht="20.3" x14ac:dyDescent="0.35">
      <c r="A1854" s="43">
        <f t="shared" si="202"/>
        <v>544</v>
      </c>
      <c r="B1854" s="48" t="s">
        <v>3919</v>
      </c>
      <c r="C1854" s="43">
        <v>36616</v>
      </c>
      <c r="D1854" s="43" t="s">
        <v>1899</v>
      </c>
      <c r="E1854" s="43">
        <v>1968</v>
      </c>
      <c r="F1854" s="43" t="s">
        <v>2131</v>
      </c>
      <c r="G1854" s="56" t="s">
        <v>2097</v>
      </c>
      <c r="H1854" s="43">
        <v>4</v>
      </c>
      <c r="I1854" s="43">
        <v>3</v>
      </c>
      <c r="J1854" s="43" t="s">
        <v>2131</v>
      </c>
      <c r="K1854" s="45">
        <v>3647.4</v>
      </c>
      <c r="L1854" s="45">
        <v>2119.8000000000002</v>
      </c>
      <c r="M1854" s="517">
        <f>VLOOKUP(C1854,'Раздел 2'!D1847:Q2449,14,0)</f>
        <v>4060268.1900000004</v>
      </c>
      <c r="N1854" s="45">
        <f t="shared" si="201"/>
        <v>4060268.1900000004</v>
      </c>
      <c r="O1854" s="45">
        <v>0</v>
      </c>
      <c r="P1854" s="45">
        <v>0</v>
      </c>
      <c r="Q1854" s="45">
        <v>0</v>
      </c>
      <c r="R1854" s="57">
        <v>45292</v>
      </c>
      <c r="S1854" s="57">
        <v>45657</v>
      </c>
      <c r="U1854" s="143"/>
    </row>
    <row r="1855" spans="1:21" ht="20.3" x14ac:dyDescent="0.35">
      <c r="A1855" s="43">
        <f t="shared" si="202"/>
        <v>545</v>
      </c>
      <c r="B1855" s="48" t="s">
        <v>3920</v>
      </c>
      <c r="C1855" s="43">
        <v>36842</v>
      </c>
      <c r="D1855" s="43" t="s">
        <v>1899</v>
      </c>
      <c r="E1855" s="43">
        <v>1966</v>
      </c>
      <c r="F1855" s="43" t="s">
        <v>2131</v>
      </c>
      <c r="G1855" s="56" t="s">
        <v>2097</v>
      </c>
      <c r="H1855" s="43">
        <v>5</v>
      </c>
      <c r="I1855" s="43">
        <v>6</v>
      </c>
      <c r="J1855" s="43" t="s">
        <v>2131</v>
      </c>
      <c r="K1855" s="45">
        <v>8209.2999999999993</v>
      </c>
      <c r="L1855" s="45">
        <v>5095</v>
      </c>
      <c r="M1855" s="517">
        <f>VLOOKUP(C1855,'Раздел 2'!D1848:Q2450,14,0)</f>
        <v>154997.51999999999</v>
      </c>
      <c r="N1855" s="45">
        <f t="shared" si="201"/>
        <v>154997.51999999999</v>
      </c>
      <c r="O1855" s="45">
        <v>0</v>
      </c>
      <c r="P1855" s="45">
        <v>0</v>
      </c>
      <c r="Q1855" s="45">
        <v>0</v>
      </c>
      <c r="R1855" s="57">
        <v>45292</v>
      </c>
      <c r="S1855" s="57">
        <v>45657</v>
      </c>
      <c r="U1855" s="143"/>
    </row>
    <row r="1856" spans="1:21" ht="20.3" x14ac:dyDescent="0.35">
      <c r="A1856" s="43">
        <f t="shared" si="202"/>
        <v>546</v>
      </c>
      <c r="B1856" s="48" t="s">
        <v>3921</v>
      </c>
      <c r="C1856" s="43">
        <v>36830</v>
      </c>
      <c r="D1856" s="43" t="s">
        <v>1899</v>
      </c>
      <c r="E1856" s="43">
        <v>1970</v>
      </c>
      <c r="F1856" s="43" t="s">
        <v>2131</v>
      </c>
      <c r="G1856" s="56" t="s">
        <v>2097</v>
      </c>
      <c r="H1856" s="43">
        <v>5</v>
      </c>
      <c r="I1856" s="43">
        <v>8</v>
      </c>
      <c r="J1856" s="43" t="s">
        <v>2131</v>
      </c>
      <c r="K1856" s="45">
        <v>9656.2000000000007</v>
      </c>
      <c r="L1856" s="45">
        <v>5709.8</v>
      </c>
      <c r="M1856" s="517">
        <f>VLOOKUP(C1856,'Раздел 2'!D1849:Q2451,14,0)</f>
        <v>242842.5</v>
      </c>
      <c r="N1856" s="45">
        <f t="shared" si="201"/>
        <v>242842.5</v>
      </c>
      <c r="O1856" s="45">
        <v>0</v>
      </c>
      <c r="P1856" s="45">
        <v>0</v>
      </c>
      <c r="Q1856" s="45">
        <v>0</v>
      </c>
      <c r="R1856" s="57">
        <v>45292</v>
      </c>
      <c r="S1856" s="57">
        <v>45657</v>
      </c>
      <c r="U1856" s="143"/>
    </row>
    <row r="1857" spans="1:21" ht="20.3" x14ac:dyDescent="0.35">
      <c r="A1857" s="43">
        <f t="shared" si="202"/>
        <v>547</v>
      </c>
      <c r="B1857" s="48" t="s">
        <v>3922</v>
      </c>
      <c r="C1857" s="43">
        <v>36834</v>
      </c>
      <c r="D1857" s="43" t="s">
        <v>1899</v>
      </c>
      <c r="E1857" s="43">
        <v>1969</v>
      </c>
      <c r="F1857" s="43" t="s">
        <v>2131</v>
      </c>
      <c r="G1857" s="56" t="s">
        <v>2097</v>
      </c>
      <c r="H1857" s="43">
        <v>5</v>
      </c>
      <c r="I1857" s="43">
        <v>8</v>
      </c>
      <c r="J1857" s="43" t="s">
        <v>2131</v>
      </c>
      <c r="K1857" s="45">
        <v>9128.6</v>
      </c>
      <c r="L1857" s="45">
        <v>5482.7</v>
      </c>
      <c r="M1857" s="517">
        <f>VLOOKUP(C1857,'Раздел 2'!D1850:Q2452,14,0)</f>
        <v>168946.5</v>
      </c>
      <c r="N1857" s="45">
        <f t="shared" si="201"/>
        <v>168946.5</v>
      </c>
      <c r="O1857" s="45">
        <v>0</v>
      </c>
      <c r="P1857" s="45">
        <v>0</v>
      </c>
      <c r="Q1857" s="45">
        <v>0</v>
      </c>
      <c r="R1857" s="57">
        <v>45292</v>
      </c>
      <c r="S1857" s="57">
        <v>45657</v>
      </c>
      <c r="U1857" s="143"/>
    </row>
    <row r="1858" spans="1:21" ht="20.3" x14ac:dyDescent="0.35">
      <c r="A1858" s="43">
        <f t="shared" si="202"/>
        <v>548</v>
      </c>
      <c r="B1858" s="48" t="s">
        <v>3923</v>
      </c>
      <c r="C1858" s="43">
        <v>36861</v>
      </c>
      <c r="D1858" s="43" t="s">
        <v>1899</v>
      </c>
      <c r="E1858" s="43">
        <v>1974</v>
      </c>
      <c r="F1858" s="43" t="s">
        <v>2131</v>
      </c>
      <c r="G1858" s="56" t="s">
        <v>2097</v>
      </c>
      <c r="H1858" s="43">
        <v>5</v>
      </c>
      <c r="I1858" s="43">
        <v>8</v>
      </c>
      <c r="J1858" s="43" t="s">
        <v>2131</v>
      </c>
      <c r="K1858" s="45">
        <v>9145.7000000000007</v>
      </c>
      <c r="L1858" s="45">
        <v>5647.6</v>
      </c>
      <c r="M1858" s="517">
        <f>VLOOKUP(C1858,'Раздел 2'!D1851:Q2453,14,0)</f>
        <v>163617.9</v>
      </c>
      <c r="N1858" s="45">
        <f t="shared" si="201"/>
        <v>163617.9</v>
      </c>
      <c r="O1858" s="45">
        <v>0</v>
      </c>
      <c r="P1858" s="45">
        <v>0</v>
      </c>
      <c r="Q1858" s="45">
        <v>0</v>
      </c>
      <c r="R1858" s="57">
        <v>45292</v>
      </c>
      <c r="S1858" s="57">
        <v>45657</v>
      </c>
      <c r="U1858" s="143"/>
    </row>
    <row r="1859" spans="1:21" ht="20.3" x14ac:dyDescent="0.35">
      <c r="A1859" s="43">
        <f t="shared" si="202"/>
        <v>549</v>
      </c>
      <c r="B1859" s="48" t="s">
        <v>3305</v>
      </c>
      <c r="C1859" s="43">
        <v>36608</v>
      </c>
      <c r="D1859" s="43" t="s">
        <v>1899</v>
      </c>
      <c r="E1859" s="43">
        <v>1962</v>
      </c>
      <c r="F1859" s="43" t="s">
        <v>2131</v>
      </c>
      <c r="G1859" s="56" t="s">
        <v>2130</v>
      </c>
      <c r="H1859" s="43">
        <v>4</v>
      </c>
      <c r="I1859" s="43">
        <v>4</v>
      </c>
      <c r="J1859" s="43" t="s">
        <v>2131</v>
      </c>
      <c r="K1859" s="45">
        <v>3838.3</v>
      </c>
      <c r="L1859" s="45">
        <v>2490</v>
      </c>
      <c r="M1859" s="517">
        <f>VLOOKUP(C1859,'Раздел 2'!D1852:Q2453,14,0)</f>
        <v>734199.44000000006</v>
      </c>
      <c r="N1859" s="45">
        <f t="shared" si="201"/>
        <v>734199.44000000006</v>
      </c>
      <c r="O1859" s="45">
        <v>0</v>
      </c>
      <c r="P1859" s="45">
        <v>0</v>
      </c>
      <c r="Q1859" s="45">
        <v>0</v>
      </c>
      <c r="R1859" s="57">
        <v>45292</v>
      </c>
      <c r="S1859" s="57">
        <v>45657</v>
      </c>
      <c r="U1859" s="143"/>
    </row>
    <row r="1860" spans="1:21" ht="20.3" x14ac:dyDescent="0.35">
      <c r="A1860" s="43">
        <f t="shared" si="202"/>
        <v>550</v>
      </c>
      <c r="B1860" s="48" t="s">
        <v>1697</v>
      </c>
      <c r="C1860" s="43">
        <v>36696</v>
      </c>
      <c r="D1860" s="43" t="s">
        <v>1899</v>
      </c>
      <c r="E1860" s="43">
        <v>1912</v>
      </c>
      <c r="F1860" s="43" t="s">
        <v>2131</v>
      </c>
      <c r="G1860" s="56" t="s">
        <v>2106</v>
      </c>
      <c r="H1860" s="43">
        <v>2</v>
      </c>
      <c r="I1860" s="43">
        <v>2</v>
      </c>
      <c r="J1860" s="43" t="s">
        <v>2131</v>
      </c>
      <c r="K1860" s="45">
        <v>590.5</v>
      </c>
      <c r="L1860" s="45">
        <v>449.1</v>
      </c>
      <c r="M1860" s="517">
        <f>VLOOKUP(C1860,'Раздел 2'!D1852:Q2453,14,0)</f>
        <v>428100.55</v>
      </c>
      <c r="N1860" s="45">
        <f t="shared" si="201"/>
        <v>428100.55</v>
      </c>
      <c r="O1860" s="45">
        <v>0</v>
      </c>
      <c r="P1860" s="45">
        <v>0</v>
      </c>
      <c r="Q1860" s="45">
        <v>0</v>
      </c>
      <c r="R1860" s="57">
        <v>45292</v>
      </c>
      <c r="S1860" s="57">
        <v>45657</v>
      </c>
      <c r="U1860" s="143"/>
    </row>
    <row r="1861" spans="1:21" ht="20.3" x14ac:dyDescent="0.35">
      <c r="A1861" s="43">
        <f t="shared" si="202"/>
        <v>551</v>
      </c>
      <c r="B1861" s="48" t="s">
        <v>1734</v>
      </c>
      <c r="C1861" s="43">
        <v>36559</v>
      </c>
      <c r="D1861" s="43" t="s">
        <v>1899</v>
      </c>
      <c r="E1861" s="43">
        <v>1963</v>
      </c>
      <c r="F1861" s="43" t="s">
        <v>2131</v>
      </c>
      <c r="G1861" s="56" t="s">
        <v>2098</v>
      </c>
      <c r="H1861" s="43">
        <v>4</v>
      </c>
      <c r="I1861" s="43">
        <v>3</v>
      </c>
      <c r="J1861" s="43" t="s">
        <v>2131</v>
      </c>
      <c r="K1861" s="45">
        <v>2816.9</v>
      </c>
      <c r="L1861" s="45">
        <v>1970.7</v>
      </c>
      <c r="M1861" s="517">
        <f>VLOOKUP(C1861,'Раздел 2'!D1853:Q2453,14,0)</f>
        <v>342283.37999999995</v>
      </c>
      <c r="N1861" s="45">
        <f t="shared" si="201"/>
        <v>342283.37999999995</v>
      </c>
      <c r="O1861" s="45">
        <v>0</v>
      </c>
      <c r="P1861" s="45">
        <v>0</v>
      </c>
      <c r="Q1861" s="45">
        <v>0</v>
      </c>
      <c r="R1861" s="57">
        <v>45292</v>
      </c>
      <c r="S1861" s="57">
        <v>45657</v>
      </c>
      <c r="U1861" s="143"/>
    </row>
    <row r="1862" spans="1:21" ht="20.3" x14ac:dyDescent="0.35">
      <c r="A1862" s="43">
        <f t="shared" si="202"/>
        <v>552</v>
      </c>
      <c r="B1862" s="48" t="s">
        <v>1839</v>
      </c>
      <c r="C1862" s="43">
        <v>33648</v>
      </c>
      <c r="D1862" s="43" t="s">
        <v>1899</v>
      </c>
      <c r="E1862" s="43">
        <v>1917</v>
      </c>
      <c r="F1862" s="43" t="s">
        <v>2131</v>
      </c>
      <c r="G1862" s="56" t="s">
        <v>2103</v>
      </c>
      <c r="H1862" s="43">
        <v>2</v>
      </c>
      <c r="I1862" s="43">
        <v>2</v>
      </c>
      <c r="J1862" s="43" t="s">
        <v>2131</v>
      </c>
      <c r="K1862" s="45">
        <v>418.6</v>
      </c>
      <c r="L1862" s="45">
        <v>332.6</v>
      </c>
      <c r="M1862" s="517">
        <f>VLOOKUP(C1862,'Раздел 2'!D1855:Q2453,14,0)</f>
        <v>252735.12</v>
      </c>
      <c r="N1862" s="45">
        <f t="shared" si="201"/>
        <v>252735.12</v>
      </c>
      <c r="O1862" s="45">
        <v>0</v>
      </c>
      <c r="P1862" s="45">
        <v>0</v>
      </c>
      <c r="Q1862" s="45">
        <v>0</v>
      </c>
      <c r="R1862" s="57">
        <v>45292</v>
      </c>
      <c r="S1862" s="57">
        <v>45657</v>
      </c>
      <c r="U1862" s="143"/>
    </row>
    <row r="1863" spans="1:21" ht="20.3" x14ac:dyDescent="0.35">
      <c r="A1863" s="43">
        <f t="shared" si="202"/>
        <v>553</v>
      </c>
      <c r="B1863" s="48" t="s">
        <v>1301</v>
      </c>
      <c r="C1863" s="43">
        <v>36487</v>
      </c>
      <c r="D1863" s="43" t="s">
        <v>1899</v>
      </c>
      <c r="E1863" s="43">
        <v>1917</v>
      </c>
      <c r="F1863" s="43" t="s">
        <v>2131</v>
      </c>
      <c r="G1863" s="56" t="s">
        <v>2103</v>
      </c>
      <c r="H1863" s="43">
        <v>2</v>
      </c>
      <c r="I1863" s="43">
        <v>1</v>
      </c>
      <c r="J1863" s="43" t="s">
        <v>2131</v>
      </c>
      <c r="K1863" s="45">
        <v>323.10000000000002</v>
      </c>
      <c r="L1863" s="45">
        <v>249.6</v>
      </c>
      <c r="M1863" s="517">
        <f>VLOOKUP(C1863,'Раздел 2'!D1856:Q2454,14,0)</f>
        <v>113258.76</v>
      </c>
      <c r="N1863" s="45">
        <f t="shared" si="201"/>
        <v>113258.76</v>
      </c>
      <c r="O1863" s="45">
        <v>0</v>
      </c>
      <c r="P1863" s="45">
        <v>0</v>
      </c>
      <c r="Q1863" s="45">
        <v>0</v>
      </c>
      <c r="R1863" s="57">
        <v>45292</v>
      </c>
      <c r="S1863" s="57">
        <v>45657</v>
      </c>
      <c r="U1863" s="143"/>
    </row>
    <row r="1864" spans="1:21" ht="20.3" x14ac:dyDescent="0.35">
      <c r="A1864" s="43">
        <f t="shared" si="202"/>
        <v>554</v>
      </c>
      <c r="B1864" s="48" t="s">
        <v>3924</v>
      </c>
      <c r="C1864" s="43">
        <v>33052</v>
      </c>
      <c r="D1864" s="43" t="s">
        <v>1899</v>
      </c>
      <c r="E1864" s="43">
        <v>1973</v>
      </c>
      <c r="F1864" s="43" t="s">
        <v>2131</v>
      </c>
      <c r="G1864" s="56" t="s">
        <v>2097</v>
      </c>
      <c r="H1864" s="43">
        <v>5</v>
      </c>
      <c r="I1864" s="43">
        <v>4</v>
      </c>
      <c r="J1864" s="43" t="s">
        <v>2131</v>
      </c>
      <c r="K1864" s="45">
        <v>6326.6</v>
      </c>
      <c r="L1864" s="45">
        <v>3913.4</v>
      </c>
      <c r="M1864" s="517">
        <f>VLOOKUP(C1864,'Раздел 2'!D1857:Q2455,14,0)</f>
        <v>4606667.7600000007</v>
      </c>
      <c r="N1864" s="45">
        <f t="shared" si="201"/>
        <v>4606667.7600000007</v>
      </c>
      <c r="O1864" s="45">
        <v>0</v>
      </c>
      <c r="P1864" s="45">
        <v>0</v>
      </c>
      <c r="Q1864" s="45">
        <v>0</v>
      </c>
      <c r="R1864" s="57">
        <v>45292</v>
      </c>
      <c r="S1864" s="57">
        <v>45657</v>
      </c>
      <c r="U1864" s="143"/>
    </row>
    <row r="1865" spans="1:21" ht="20.3" x14ac:dyDescent="0.35">
      <c r="A1865" s="43">
        <f>A1864+1</f>
        <v>555</v>
      </c>
      <c r="B1865" s="48" t="s">
        <v>2213</v>
      </c>
      <c r="C1865" s="43">
        <v>36583</v>
      </c>
      <c r="D1865" s="43" t="s">
        <v>1899</v>
      </c>
      <c r="E1865" s="43">
        <v>1958</v>
      </c>
      <c r="F1865" s="43" t="s">
        <v>2131</v>
      </c>
      <c r="G1865" s="56" t="s">
        <v>2098</v>
      </c>
      <c r="H1865" s="43">
        <v>4</v>
      </c>
      <c r="I1865" s="43">
        <v>2</v>
      </c>
      <c r="J1865" s="43" t="s">
        <v>2131</v>
      </c>
      <c r="K1865" s="45">
        <v>1603.2</v>
      </c>
      <c r="L1865" s="45">
        <v>1241.9000000000001</v>
      </c>
      <c r="M1865" s="517">
        <f>VLOOKUP(C1865,'Раздел 2'!D1858:Q2457,14,0)</f>
        <v>1018699.8799999999</v>
      </c>
      <c r="N1865" s="45">
        <f t="shared" si="201"/>
        <v>1018699.8799999999</v>
      </c>
      <c r="O1865" s="45">
        <v>0</v>
      </c>
      <c r="P1865" s="45">
        <v>0</v>
      </c>
      <c r="Q1865" s="45">
        <v>0</v>
      </c>
      <c r="R1865" s="57">
        <v>45292</v>
      </c>
      <c r="S1865" s="57">
        <v>45657</v>
      </c>
      <c r="U1865" s="143"/>
    </row>
    <row r="1866" spans="1:21" ht="20.3" x14ac:dyDescent="0.35">
      <c r="A1866" s="43">
        <f>A1865+1</f>
        <v>556</v>
      </c>
      <c r="B1866" s="48" t="s">
        <v>355</v>
      </c>
      <c r="C1866" s="43">
        <v>34482</v>
      </c>
      <c r="D1866" s="43" t="s">
        <v>1899</v>
      </c>
      <c r="E1866" s="43">
        <v>1965</v>
      </c>
      <c r="F1866" s="43" t="s">
        <v>2131</v>
      </c>
      <c r="G1866" s="56" t="s">
        <v>2098</v>
      </c>
      <c r="H1866" s="43">
        <v>4</v>
      </c>
      <c r="I1866" s="43">
        <v>2</v>
      </c>
      <c r="J1866" s="43" t="s">
        <v>2131</v>
      </c>
      <c r="K1866" s="45">
        <v>2088.56</v>
      </c>
      <c r="L1866" s="45">
        <v>1591.4</v>
      </c>
      <c r="M1866" s="517">
        <f>VLOOKUP(C1866,'Раздел 2'!D1859:Q2459,14,0)</f>
        <v>259279.37</v>
      </c>
      <c r="N1866" s="45">
        <f t="shared" si="201"/>
        <v>259279.37</v>
      </c>
      <c r="O1866" s="45">
        <v>0</v>
      </c>
      <c r="P1866" s="45">
        <v>0</v>
      </c>
      <c r="Q1866" s="45">
        <v>0</v>
      </c>
      <c r="R1866" s="57">
        <v>45292</v>
      </c>
      <c r="S1866" s="57">
        <v>45657</v>
      </c>
      <c r="U1866" s="143"/>
    </row>
    <row r="1867" spans="1:21" ht="20.3" x14ac:dyDescent="0.35">
      <c r="A1867" s="43">
        <f>A1866+1</f>
        <v>557</v>
      </c>
      <c r="B1867" s="48" t="s">
        <v>2230</v>
      </c>
      <c r="C1867" s="43">
        <v>36631</v>
      </c>
      <c r="D1867" s="43" t="s">
        <v>1899</v>
      </c>
      <c r="E1867" s="43">
        <v>1964</v>
      </c>
      <c r="F1867" s="43" t="s">
        <v>2131</v>
      </c>
      <c r="G1867" s="56" t="s">
        <v>2098</v>
      </c>
      <c r="H1867" s="43">
        <v>5</v>
      </c>
      <c r="I1867" s="43">
        <v>3</v>
      </c>
      <c r="J1867" s="43" t="s">
        <v>2131</v>
      </c>
      <c r="K1867" s="45">
        <v>4009.6</v>
      </c>
      <c r="L1867" s="45">
        <v>2611.1999999999998</v>
      </c>
      <c r="M1867" s="517">
        <f>VLOOKUP(C1867,'Раздел 2'!D1860:Q2461,14,0)</f>
        <v>1391042.4700000002</v>
      </c>
      <c r="N1867" s="45">
        <f t="shared" si="201"/>
        <v>1391042.4700000002</v>
      </c>
      <c r="O1867" s="45">
        <v>0</v>
      </c>
      <c r="P1867" s="45">
        <v>0</v>
      </c>
      <c r="Q1867" s="45">
        <v>0</v>
      </c>
      <c r="R1867" s="57">
        <v>45292</v>
      </c>
      <c r="S1867" s="57">
        <v>45657</v>
      </c>
      <c r="U1867" s="143"/>
    </row>
    <row r="1868" spans="1:21" ht="20.3" x14ac:dyDescent="0.35">
      <c r="A1868" s="43">
        <f t="shared" si="202"/>
        <v>558</v>
      </c>
      <c r="B1868" s="48" t="s">
        <v>3800</v>
      </c>
      <c r="C1868" s="43">
        <v>32977</v>
      </c>
      <c r="D1868" s="43" t="s">
        <v>1899</v>
      </c>
      <c r="E1868" s="43">
        <v>1970</v>
      </c>
      <c r="F1868" s="43" t="s">
        <v>2131</v>
      </c>
      <c r="G1868" s="56" t="s">
        <v>2097</v>
      </c>
      <c r="H1868" s="43">
        <v>5</v>
      </c>
      <c r="I1868" s="43">
        <v>6</v>
      </c>
      <c r="J1868" s="43" t="s">
        <v>2131</v>
      </c>
      <c r="K1868" s="45">
        <v>8825</v>
      </c>
      <c r="L1868" s="45">
        <v>5556.6</v>
      </c>
      <c r="M1868" s="517">
        <f>VLOOKUP(C1868,'Раздел 2'!D1861:Q2462,14,0)</f>
        <v>14100905.15</v>
      </c>
      <c r="N1868" s="45">
        <f t="shared" ref="N1868:N1876" si="203">M1868</f>
        <v>14100905.15</v>
      </c>
      <c r="O1868" s="45">
        <v>0</v>
      </c>
      <c r="P1868" s="45">
        <v>0</v>
      </c>
      <c r="Q1868" s="45">
        <v>0</v>
      </c>
      <c r="R1868" s="57">
        <v>45292</v>
      </c>
      <c r="S1868" s="57">
        <v>45657</v>
      </c>
      <c r="U1868" s="143"/>
    </row>
    <row r="1869" spans="1:21" ht="20.3" x14ac:dyDescent="0.35">
      <c r="A1869" s="43">
        <f t="shared" si="202"/>
        <v>559</v>
      </c>
      <c r="B1869" s="48" t="s">
        <v>1578</v>
      </c>
      <c r="C1869" s="43">
        <v>33094</v>
      </c>
      <c r="D1869" s="43" t="s">
        <v>1899</v>
      </c>
      <c r="E1869" s="43">
        <v>1976</v>
      </c>
      <c r="F1869" s="43" t="s">
        <v>2131</v>
      </c>
      <c r="G1869" s="56" t="s">
        <v>2097</v>
      </c>
      <c r="H1869" s="43">
        <v>5</v>
      </c>
      <c r="I1869" s="43">
        <v>4</v>
      </c>
      <c r="J1869" s="43" t="s">
        <v>2131</v>
      </c>
      <c r="K1869" s="45">
        <v>5354.1</v>
      </c>
      <c r="L1869" s="45">
        <v>3348.3</v>
      </c>
      <c r="M1869" s="517">
        <f>VLOOKUP(C1869,'Раздел 2'!D1862:Q2463,14,0)</f>
        <v>9431794.6099999994</v>
      </c>
      <c r="N1869" s="45">
        <f t="shared" si="203"/>
        <v>9431794.6099999994</v>
      </c>
      <c r="O1869" s="45">
        <v>0</v>
      </c>
      <c r="P1869" s="45">
        <v>0</v>
      </c>
      <c r="Q1869" s="45">
        <v>0</v>
      </c>
      <c r="R1869" s="57">
        <v>45292</v>
      </c>
      <c r="S1869" s="57">
        <v>45657</v>
      </c>
      <c r="U1869" s="143"/>
    </row>
    <row r="1870" spans="1:21" ht="20.3" x14ac:dyDescent="0.35">
      <c r="A1870" s="43">
        <f t="shared" si="202"/>
        <v>560</v>
      </c>
      <c r="B1870" s="48" t="s">
        <v>1836</v>
      </c>
      <c r="C1870" s="43">
        <v>34277</v>
      </c>
      <c r="D1870" s="43" t="s">
        <v>1899</v>
      </c>
      <c r="E1870" s="43">
        <v>1976</v>
      </c>
      <c r="F1870" s="43" t="s">
        <v>2131</v>
      </c>
      <c r="G1870" s="56" t="s">
        <v>2097</v>
      </c>
      <c r="H1870" s="43">
        <v>5</v>
      </c>
      <c r="I1870" s="43">
        <v>6</v>
      </c>
      <c r="J1870" s="43" t="s">
        <v>2131</v>
      </c>
      <c r="K1870" s="45">
        <v>7679.6</v>
      </c>
      <c r="L1870" s="45">
        <v>4823.5</v>
      </c>
      <c r="M1870" s="517">
        <f>VLOOKUP(C1870,'Раздел 2'!D1863:Q2464,14,0)</f>
        <v>1702291.2000000002</v>
      </c>
      <c r="N1870" s="45">
        <f t="shared" si="203"/>
        <v>1702291.2000000002</v>
      </c>
      <c r="O1870" s="45">
        <v>0</v>
      </c>
      <c r="P1870" s="45">
        <v>0</v>
      </c>
      <c r="Q1870" s="45">
        <v>0</v>
      </c>
      <c r="R1870" s="57">
        <v>45292</v>
      </c>
      <c r="S1870" s="57">
        <v>45657</v>
      </c>
      <c r="U1870" s="143"/>
    </row>
    <row r="1871" spans="1:21" ht="20.3" x14ac:dyDescent="0.35">
      <c r="A1871" s="43">
        <f t="shared" si="202"/>
        <v>561</v>
      </c>
      <c r="B1871" s="48" t="s">
        <v>1837</v>
      </c>
      <c r="C1871" s="43">
        <v>36566</v>
      </c>
      <c r="D1871" s="43" t="s">
        <v>1899</v>
      </c>
      <c r="E1871" s="43">
        <v>1968</v>
      </c>
      <c r="F1871" s="43" t="s">
        <v>2131</v>
      </c>
      <c r="G1871" s="56" t="s">
        <v>2097</v>
      </c>
      <c r="H1871" s="43">
        <v>5</v>
      </c>
      <c r="I1871" s="43">
        <v>4</v>
      </c>
      <c r="J1871" s="43" t="s">
        <v>2131</v>
      </c>
      <c r="K1871" s="45">
        <v>5733.1</v>
      </c>
      <c r="L1871" s="45">
        <v>3625.1</v>
      </c>
      <c r="M1871" s="517">
        <f>VLOOKUP(C1871,'Раздел 2'!D1864:Q2465,14,0)</f>
        <v>5757156.8599999994</v>
      </c>
      <c r="N1871" s="45">
        <f t="shared" si="203"/>
        <v>5757156.8599999994</v>
      </c>
      <c r="O1871" s="45">
        <v>0</v>
      </c>
      <c r="P1871" s="45">
        <v>0</v>
      </c>
      <c r="Q1871" s="45">
        <v>0</v>
      </c>
      <c r="R1871" s="57">
        <v>45292</v>
      </c>
      <c r="S1871" s="57">
        <v>45657</v>
      </c>
      <c r="U1871" s="143"/>
    </row>
    <row r="1872" spans="1:21" ht="20.3" x14ac:dyDescent="0.35">
      <c r="A1872" s="43">
        <f t="shared" si="202"/>
        <v>562</v>
      </c>
      <c r="B1872" s="48" t="s">
        <v>2245</v>
      </c>
      <c r="C1872" s="43">
        <v>36558</v>
      </c>
      <c r="D1872" s="43" t="s">
        <v>1899</v>
      </c>
      <c r="E1872" s="43">
        <v>1961</v>
      </c>
      <c r="F1872" s="43" t="s">
        <v>2131</v>
      </c>
      <c r="G1872" s="56" t="s">
        <v>2097</v>
      </c>
      <c r="H1872" s="43">
        <v>5</v>
      </c>
      <c r="I1872" s="43">
        <v>4</v>
      </c>
      <c r="J1872" s="43" t="s">
        <v>2131</v>
      </c>
      <c r="K1872" s="45">
        <v>5763.9</v>
      </c>
      <c r="L1872" s="45">
        <v>3641.1</v>
      </c>
      <c r="M1872" s="517">
        <f>VLOOKUP(C1872,'Раздел 2'!D1865:Q2472,14,0)</f>
        <v>7513960.4900000002</v>
      </c>
      <c r="N1872" s="45">
        <f t="shared" si="203"/>
        <v>7513960.4900000002</v>
      </c>
      <c r="O1872" s="45">
        <v>0</v>
      </c>
      <c r="P1872" s="45">
        <v>0</v>
      </c>
      <c r="Q1872" s="45">
        <f>P1872</f>
        <v>0</v>
      </c>
      <c r="R1872" s="57">
        <v>45292</v>
      </c>
      <c r="S1872" s="57">
        <v>45657</v>
      </c>
      <c r="U1872" s="143"/>
    </row>
    <row r="1873" spans="1:21" ht="20.3" x14ac:dyDescent="0.35">
      <c r="A1873" s="43">
        <f t="shared" si="202"/>
        <v>563</v>
      </c>
      <c r="B1873" s="48" t="s">
        <v>2967</v>
      </c>
      <c r="C1873" s="43">
        <v>34981</v>
      </c>
      <c r="D1873" s="43" t="s">
        <v>1899</v>
      </c>
      <c r="E1873" s="43">
        <v>1954</v>
      </c>
      <c r="F1873" s="43" t="s">
        <v>2131</v>
      </c>
      <c r="G1873" s="56" t="s">
        <v>2098</v>
      </c>
      <c r="H1873" s="43">
        <v>3</v>
      </c>
      <c r="I1873" s="43">
        <v>2</v>
      </c>
      <c r="J1873" s="43" t="s">
        <v>2131</v>
      </c>
      <c r="K1873" s="45">
        <v>1323.4</v>
      </c>
      <c r="L1873" s="45">
        <v>1152.3</v>
      </c>
      <c r="M1873" s="517">
        <f>VLOOKUP(C1873,'Раздел 2'!D1866:Q2473,14,0)</f>
        <v>49434.71</v>
      </c>
      <c r="N1873" s="45">
        <f t="shared" si="203"/>
        <v>49434.71</v>
      </c>
      <c r="O1873" s="45">
        <v>0</v>
      </c>
      <c r="P1873" s="45">
        <v>0</v>
      </c>
      <c r="Q1873" s="45">
        <f>P1873</f>
        <v>0</v>
      </c>
      <c r="R1873" s="57">
        <v>45292</v>
      </c>
      <c r="S1873" s="57">
        <v>45657</v>
      </c>
      <c r="U1873" s="143"/>
    </row>
    <row r="1874" spans="1:21" ht="20.3" x14ac:dyDescent="0.35">
      <c r="A1874" s="43">
        <f t="shared" si="202"/>
        <v>564</v>
      </c>
      <c r="B1874" s="48" t="s">
        <v>3925</v>
      </c>
      <c r="C1874" s="43">
        <v>32361</v>
      </c>
      <c r="D1874" s="43" t="s">
        <v>1899</v>
      </c>
      <c r="E1874" s="43">
        <v>1966</v>
      </c>
      <c r="F1874" s="43" t="s">
        <v>2131</v>
      </c>
      <c r="G1874" s="56" t="s">
        <v>2097</v>
      </c>
      <c r="H1874" s="43">
        <v>5</v>
      </c>
      <c r="I1874" s="43">
        <v>6</v>
      </c>
      <c r="J1874" s="43" t="s">
        <v>2131</v>
      </c>
      <c r="K1874" s="45">
        <v>8048.4</v>
      </c>
      <c r="L1874" s="45">
        <v>5077.2</v>
      </c>
      <c r="M1874" s="517">
        <f>VLOOKUP(C1874,'Раздел 2'!D1867:Q2474,14,0)</f>
        <v>11567585.43</v>
      </c>
      <c r="N1874" s="45">
        <f>M1874</f>
        <v>11567585.43</v>
      </c>
      <c r="O1874" s="45">
        <v>0</v>
      </c>
      <c r="P1874" s="45">
        <v>0</v>
      </c>
      <c r="Q1874" s="45">
        <f>P1874</f>
        <v>0</v>
      </c>
      <c r="R1874" s="57">
        <v>45292</v>
      </c>
      <c r="S1874" s="57">
        <v>45657</v>
      </c>
      <c r="U1874" s="143"/>
    </row>
    <row r="1875" spans="1:21" ht="20.3" x14ac:dyDescent="0.35">
      <c r="A1875" s="43">
        <f t="shared" si="202"/>
        <v>565</v>
      </c>
      <c r="B1875" s="48" t="s">
        <v>3130</v>
      </c>
      <c r="C1875" s="43">
        <v>35576</v>
      </c>
      <c r="D1875" s="43" t="s">
        <v>1899</v>
      </c>
      <c r="E1875" s="43">
        <v>1963</v>
      </c>
      <c r="F1875" s="43" t="s">
        <v>2131</v>
      </c>
      <c r="G1875" s="56" t="s">
        <v>2098</v>
      </c>
      <c r="H1875" s="43">
        <v>5</v>
      </c>
      <c r="I1875" s="43">
        <v>6</v>
      </c>
      <c r="J1875" s="43" t="s">
        <v>2131</v>
      </c>
      <c r="K1875" s="45">
        <v>2633.88</v>
      </c>
      <c r="L1875" s="45">
        <v>2320.6</v>
      </c>
      <c r="M1875" s="517">
        <f>VLOOKUP(C1875,'Раздел 2'!D1868:Q2466,14,0)</f>
        <v>334230.2</v>
      </c>
      <c r="N1875" s="45">
        <f t="shared" si="203"/>
        <v>334230.2</v>
      </c>
      <c r="O1875" s="45">
        <v>0</v>
      </c>
      <c r="P1875" s="45">
        <v>0</v>
      </c>
      <c r="Q1875" s="45">
        <v>0</v>
      </c>
      <c r="R1875" s="57">
        <v>45292</v>
      </c>
      <c r="S1875" s="57">
        <v>45657</v>
      </c>
      <c r="U1875" s="143"/>
    </row>
    <row r="1876" spans="1:21" ht="20.3" x14ac:dyDescent="0.35">
      <c r="A1876" s="43">
        <f t="shared" si="202"/>
        <v>566</v>
      </c>
      <c r="B1876" s="48" t="s">
        <v>3926</v>
      </c>
      <c r="C1876" s="43">
        <v>36839</v>
      </c>
      <c r="D1876" s="43" t="s">
        <v>1899</v>
      </c>
      <c r="E1876" s="43">
        <v>1974</v>
      </c>
      <c r="F1876" s="43" t="s">
        <v>2131</v>
      </c>
      <c r="G1876" s="56" t="s">
        <v>2097</v>
      </c>
      <c r="H1876" s="43">
        <v>5</v>
      </c>
      <c r="I1876" s="43">
        <v>6</v>
      </c>
      <c r="J1876" s="43" t="s">
        <v>2131</v>
      </c>
      <c r="K1876" s="45">
        <v>6953.6</v>
      </c>
      <c r="L1876" s="45">
        <v>4286</v>
      </c>
      <c r="M1876" s="517">
        <f>VLOOKUP(C1876,'Раздел 2'!D1869:Q2467,14,0)</f>
        <v>110478</v>
      </c>
      <c r="N1876" s="45">
        <f t="shared" si="203"/>
        <v>110478</v>
      </c>
      <c r="O1876" s="45">
        <v>0</v>
      </c>
      <c r="P1876" s="45">
        <v>0</v>
      </c>
      <c r="Q1876" s="45">
        <v>0</v>
      </c>
      <c r="R1876" s="57">
        <v>45292</v>
      </c>
      <c r="S1876" s="57">
        <v>45657</v>
      </c>
      <c r="U1876" s="143"/>
    </row>
    <row r="1877" spans="1:21" ht="20.3" x14ac:dyDescent="0.35">
      <c r="A1877" s="43">
        <f t="shared" si="202"/>
        <v>567</v>
      </c>
      <c r="B1877" s="48" t="s">
        <v>3963</v>
      </c>
      <c r="C1877" s="43">
        <v>55918</v>
      </c>
      <c r="D1877" s="43" t="s">
        <v>1899</v>
      </c>
      <c r="E1877" s="43">
        <v>2017</v>
      </c>
      <c r="F1877" s="43" t="s">
        <v>2131</v>
      </c>
      <c r="G1877" s="56" t="s">
        <v>2108</v>
      </c>
      <c r="H1877" s="43">
        <v>12</v>
      </c>
      <c r="I1877" s="43">
        <v>1</v>
      </c>
      <c r="J1877" s="43" t="s">
        <v>2131</v>
      </c>
      <c r="K1877" s="45">
        <v>9499.9</v>
      </c>
      <c r="L1877" s="45">
        <v>9499.9</v>
      </c>
      <c r="M1877" s="517">
        <f>VLOOKUP(C1877,'Раздел 2'!D1870:Q2468,14,0)</f>
        <v>89815.05</v>
      </c>
      <c r="N1877" s="45">
        <f t="shared" ref="N1877:N1884" si="204">M1877</f>
        <v>89815.05</v>
      </c>
      <c r="O1877" s="45">
        <v>0</v>
      </c>
      <c r="P1877" s="45">
        <v>0</v>
      </c>
      <c r="Q1877" s="45">
        <v>0</v>
      </c>
      <c r="R1877" s="57">
        <v>45292</v>
      </c>
      <c r="S1877" s="57">
        <v>45657</v>
      </c>
      <c r="U1877" s="143"/>
    </row>
    <row r="1878" spans="1:21" ht="20.3" x14ac:dyDescent="0.35">
      <c r="A1878" s="43">
        <f t="shared" si="202"/>
        <v>568</v>
      </c>
      <c r="B1878" s="48" t="s">
        <v>3177</v>
      </c>
      <c r="C1878" s="43">
        <v>46536</v>
      </c>
      <c r="D1878" s="43" t="s">
        <v>1899</v>
      </c>
      <c r="E1878" s="43">
        <v>2009</v>
      </c>
      <c r="F1878" s="43" t="s">
        <v>2131</v>
      </c>
      <c r="G1878" s="56" t="s">
        <v>2108</v>
      </c>
      <c r="H1878" s="43">
        <v>8</v>
      </c>
      <c r="I1878" s="43">
        <v>1</v>
      </c>
      <c r="J1878" s="43" t="s">
        <v>2131</v>
      </c>
      <c r="K1878" s="45">
        <v>3230</v>
      </c>
      <c r="L1878" s="45">
        <v>3230</v>
      </c>
      <c r="M1878" s="517">
        <f>VLOOKUP(C1878,'Раздел 2'!D1871:Q2469,14,0)</f>
        <v>94557.62</v>
      </c>
      <c r="N1878" s="45">
        <f t="shared" si="204"/>
        <v>94557.62</v>
      </c>
      <c r="O1878" s="45">
        <v>0</v>
      </c>
      <c r="P1878" s="45">
        <v>0</v>
      </c>
      <c r="Q1878" s="45">
        <v>0</v>
      </c>
      <c r="R1878" s="57">
        <v>45292</v>
      </c>
      <c r="S1878" s="57">
        <v>45657</v>
      </c>
      <c r="U1878" s="143"/>
    </row>
    <row r="1879" spans="1:21" ht="20.3" x14ac:dyDescent="0.35">
      <c r="A1879" s="43">
        <f t="shared" si="202"/>
        <v>569</v>
      </c>
      <c r="B1879" s="48" t="s">
        <v>3178</v>
      </c>
      <c r="C1879" s="43">
        <v>32944</v>
      </c>
      <c r="D1879" s="43" t="s">
        <v>1899</v>
      </c>
      <c r="E1879" s="43">
        <v>1992</v>
      </c>
      <c r="F1879" s="43" t="s">
        <v>2131</v>
      </c>
      <c r="G1879" s="56" t="s">
        <v>2097</v>
      </c>
      <c r="H1879" s="43">
        <v>9</v>
      </c>
      <c r="I1879" s="43">
        <v>1</v>
      </c>
      <c r="J1879" s="43" t="s">
        <v>2131</v>
      </c>
      <c r="K1879" s="45">
        <v>2757.9</v>
      </c>
      <c r="L1879" s="45">
        <v>1910.4</v>
      </c>
      <c r="M1879" s="517">
        <f>VLOOKUP(C1879,'Раздел 2'!D1872:Q2470,14,0)</f>
        <v>869749.52999999991</v>
      </c>
      <c r="N1879" s="45">
        <f t="shared" si="204"/>
        <v>869749.52999999991</v>
      </c>
      <c r="O1879" s="45">
        <v>0</v>
      </c>
      <c r="P1879" s="45">
        <v>0</v>
      </c>
      <c r="Q1879" s="45">
        <v>0</v>
      </c>
      <c r="R1879" s="57">
        <v>45292</v>
      </c>
      <c r="S1879" s="57">
        <v>45657</v>
      </c>
      <c r="U1879" s="143"/>
    </row>
    <row r="1880" spans="1:21" ht="20.3" x14ac:dyDescent="0.35">
      <c r="A1880" s="43">
        <f t="shared" si="202"/>
        <v>570</v>
      </c>
      <c r="B1880" s="48" t="s">
        <v>3179</v>
      </c>
      <c r="C1880" s="43">
        <v>33916</v>
      </c>
      <c r="D1880" s="43" t="s">
        <v>1899</v>
      </c>
      <c r="E1880" s="43">
        <v>2008</v>
      </c>
      <c r="F1880" s="43" t="s">
        <v>2131</v>
      </c>
      <c r="G1880" s="56" t="s">
        <v>2098</v>
      </c>
      <c r="H1880" s="43">
        <v>9</v>
      </c>
      <c r="I1880" s="43">
        <v>1</v>
      </c>
      <c r="J1880" s="43" t="s">
        <v>2131</v>
      </c>
      <c r="K1880" s="45">
        <v>3896</v>
      </c>
      <c r="L1880" s="45">
        <v>2183.1</v>
      </c>
      <c r="M1880" s="517">
        <f>VLOOKUP(C1880,'Раздел 2'!D1873:Q2471,14,0)</f>
        <v>129463.03</v>
      </c>
      <c r="N1880" s="45">
        <f t="shared" si="204"/>
        <v>129463.03</v>
      </c>
      <c r="O1880" s="45">
        <v>0</v>
      </c>
      <c r="P1880" s="45">
        <v>0</v>
      </c>
      <c r="Q1880" s="45">
        <v>0</v>
      </c>
      <c r="R1880" s="57">
        <v>45292</v>
      </c>
      <c r="S1880" s="57">
        <v>45657</v>
      </c>
      <c r="U1880" s="143"/>
    </row>
    <row r="1881" spans="1:21" ht="20.3" x14ac:dyDescent="0.35">
      <c r="A1881" s="43">
        <f t="shared" si="202"/>
        <v>571</v>
      </c>
      <c r="B1881" s="48" t="s">
        <v>2397</v>
      </c>
      <c r="C1881" s="43">
        <v>35584</v>
      </c>
      <c r="D1881" s="43" t="s">
        <v>1899</v>
      </c>
      <c r="E1881" s="43">
        <v>1936</v>
      </c>
      <c r="F1881" s="43" t="s">
        <v>2131</v>
      </c>
      <c r="G1881" s="56" t="s">
        <v>2098</v>
      </c>
      <c r="H1881" s="43">
        <v>5</v>
      </c>
      <c r="I1881" s="43">
        <v>5</v>
      </c>
      <c r="J1881" s="43" t="s">
        <v>2131</v>
      </c>
      <c r="K1881" s="45">
        <v>4520.1000000000004</v>
      </c>
      <c r="L1881" s="45">
        <v>4186.2</v>
      </c>
      <c r="M1881" s="517">
        <f>VLOOKUP(C1881,'Раздел 2'!D1874:Q2472,14,0)</f>
        <v>10827515.199999999</v>
      </c>
      <c r="N1881" s="45">
        <v>4145048.93</v>
      </c>
      <c r="O1881" s="45">
        <v>6682466.2699999996</v>
      </c>
      <c r="P1881" s="45">
        <v>0</v>
      </c>
      <c r="Q1881" s="45">
        <v>0</v>
      </c>
      <c r="R1881" s="57">
        <v>45292</v>
      </c>
      <c r="S1881" s="57">
        <v>45657</v>
      </c>
      <c r="U1881" s="143"/>
    </row>
    <row r="1882" spans="1:21" ht="20.3" x14ac:dyDescent="0.35">
      <c r="A1882" s="43">
        <f t="shared" si="202"/>
        <v>572</v>
      </c>
      <c r="B1882" s="48" t="s">
        <v>1694</v>
      </c>
      <c r="C1882" s="43">
        <v>36486</v>
      </c>
      <c r="D1882" s="43" t="s">
        <v>1899</v>
      </c>
      <c r="E1882" s="43">
        <v>1917</v>
      </c>
      <c r="F1882" s="43" t="s">
        <v>2131</v>
      </c>
      <c r="G1882" s="56" t="s">
        <v>2098</v>
      </c>
      <c r="H1882" s="43">
        <v>3</v>
      </c>
      <c r="I1882" s="43">
        <v>2</v>
      </c>
      <c r="J1882" s="43" t="s">
        <v>2131</v>
      </c>
      <c r="K1882" s="45">
        <v>689</v>
      </c>
      <c r="L1882" s="45">
        <v>574.29999999999995</v>
      </c>
      <c r="M1882" s="517">
        <f>VLOOKUP(C1882,'Раздел 2'!D1875:Q2473,14,0)</f>
        <v>417710.3</v>
      </c>
      <c r="N1882" s="45">
        <f t="shared" si="204"/>
        <v>417710.3</v>
      </c>
      <c r="O1882" s="45">
        <v>0</v>
      </c>
      <c r="P1882" s="45">
        <v>0</v>
      </c>
      <c r="Q1882" s="45">
        <f>P1882</f>
        <v>0</v>
      </c>
      <c r="R1882" s="57">
        <v>45292</v>
      </c>
      <c r="S1882" s="57">
        <v>45657</v>
      </c>
      <c r="U1882" s="143"/>
    </row>
    <row r="1883" spans="1:21" ht="20.3" x14ac:dyDescent="0.35">
      <c r="A1883" s="43">
        <f t="shared" si="202"/>
        <v>573</v>
      </c>
      <c r="B1883" s="48" t="s">
        <v>1709</v>
      </c>
      <c r="C1883" s="43">
        <v>37062</v>
      </c>
      <c r="D1883" s="43" t="s">
        <v>1899</v>
      </c>
      <c r="E1883" s="43">
        <v>1917</v>
      </c>
      <c r="F1883" s="43" t="s">
        <v>2131</v>
      </c>
      <c r="G1883" s="56" t="s">
        <v>2098</v>
      </c>
      <c r="H1883" s="43">
        <v>2</v>
      </c>
      <c r="I1883" s="43">
        <v>2</v>
      </c>
      <c r="J1883" s="43" t="s">
        <v>2131</v>
      </c>
      <c r="K1883" s="45">
        <v>333.6</v>
      </c>
      <c r="L1883" s="45">
        <v>301.60000000000002</v>
      </c>
      <c r="M1883" s="517">
        <f>VLOOKUP(C1883,'Раздел 2'!D1876:Q2483,14,0)</f>
        <v>297850.61</v>
      </c>
      <c r="N1883" s="45">
        <f t="shared" si="204"/>
        <v>297850.61</v>
      </c>
      <c r="O1883" s="45">
        <v>0</v>
      </c>
      <c r="P1883" s="45">
        <v>0</v>
      </c>
      <c r="Q1883" s="45">
        <f>P1883</f>
        <v>0</v>
      </c>
      <c r="R1883" s="57">
        <v>45292</v>
      </c>
      <c r="S1883" s="57">
        <v>45657</v>
      </c>
      <c r="U1883" s="143"/>
    </row>
    <row r="1884" spans="1:21" ht="20.3" x14ac:dyDescent="0.35">
      <c r="A1884" s="43">
        <f t="shared" si="202"/>
        <v>574</v>
      </c>
      <c r="B1884" s="48" t="s">
        <v>3927</v>
      </c>
      <c r="C1884" s="43">
        <v>32432</v>
      </c>
      <c r="D1884" s="43" t="s">
        <v>1899</v>
      </c>
      <c r="E1884" s="43">
        <v>1974</v>
      </c>
      <c r="F1884" s="43" t="s">
        <v>2131</v>
      </c>
      <c r="G1884" s="56" t="s">
        <v>2097</v>
      </c>
      <c r="H1884" s="43">
        <v>5</v>
      </c>
      <c r="I1884" s="43">
        <v>4</v>
      </c>
      <c r="J1884" s="43" t="s">
        <v>2131</v>
      </c>
      <c r="K1884" s="45">
        <v>5324.8</v>
      </c>
      <c r="L1884" s="45">
        <v>3330.8</v>
      </c>
      <c r="M1884" s="517">
        <f>VLOOKUP(C1884,'Раздел 2'!D1877:Q2483,14,0)</f>
        <v>3115437.8000000003</v>
      </c>
      <c r="N1884" s="45">
        <f t="shared" si="204"/>
        <v>3115437.8000000003</v>
      </c>
      <c r="O1884" s="45">
        <v>0</v>
      </c>
      <c r="P1884" s="45">
        <v>0</v>
      </c>
      <c r="Q1884" s="45">
        <f>P1884</f>
        <v>0</v>
      </c>
      <c r="R1884" s="57">
        <v>45292</v>
      </c>
      <c r="S1884" s="57">
        <v>45657</v>
      </c>
      <c r="U1884" s="143"/>
    </row>
    <row r="1885" spans="1:21" ht="20.3" x14ac:dyDescent="0.35">
      <c r="A1885" s="43">
        <f t="shared" si="202"/>
        <v>575</v>
      </c>
      <c r="B1885" s="48" t="s">
        <v>3261</v>
      </c>
      <c r="C1885" s="43">
        <v>36144</v>
      </c>
      <c r="D1885" s="43" t="s">
        <v>1899</v>
      </c>
      <c r="E1885" s="43">
        <v>1917</v>
      </c>
      <c r="F1885" s="43" t="s">
        <v>2131</v>
      </c>
      <c r="G1885" s="56" t="s">
        <v>2130</v>
      </c>
      <c r="H1885" s="43">
        <v>3</v>
      </c>
      <c r="I1885" s="43">
        <v>2</v>
      </c>
      <c r="J1885" s="43" t="s">
        <v>2131</v>
      </c>
      <c r="K1885" s="45">
        <v>1272.2</v>
      </c>
      <c r="L1885" s="45">
        <v>1146.3</v>
      </c>
      <c r="M1885" s="517">
        <f>VLOOKUP(C1885,'Раздел 2'!D1878:Q2484,14,0)</f>
        <v>1566205.74</v>
      </c>
      <c r="N1885" s="45">
        <f t="shared" ref="N1885:N1900" si="205">M1885</f>
        <v>1566205.74</v>
      </c>
      <c r="O1885" s="45">
        <v>0</v>
      </c>
      <c r="P1885" s="45">
        <v>0</v>
      </c>
      <c r="Q1885" s="45">
        <f t="shared" ref="Q1885:Q1892" si="206">P1885</f>
        <v>0</v>
      </c>
      <c r="R1885" s="57">
        <v>45292</v>
      </c>
      <c r="S1885" s="57">
        <v>45657</v>
      </c>
      <c r="U1885" s="143"/>
    </row>
    <row r="1886" spans="1:21" ht="23.9" customHeight="1" x14ac:dyDescent="0.35">
      <c r="A1886" s="43">
        <f>A1885+1</f>
        <v>576</v>
      </c>
      <c r="B1886" s="48" t="s">
        <v>1314</v>
      </c>
      <c r="C1886" s="43">
        <v>36844</v>
      </c>
      <c r="D1886" s="43" t="s">
        <v>1899</v>
      </c>
      <c r="E1886" s="43">
        <v>1967</v>
      </c>
      <c r="F1886" s="43" t="s">
        <v>2131</v>
      </c>
      <c r="G1886" s="56" t="s">
        <v>2098</v>
      </c>
      <c r="H1886" s="43">
        <v>5</v>
      </c>
      <c r="I1886" s="43">
        <v>3</v>
      </c>
      <c r="J1886" s="43" t="s">
        <v>2131</v>
      </c>
      <c r="K1886" s="45">
        <v>4127.5</v>
      </c>
      <c r="L1886" s="45">
        <v>2519.1</v>
      </c>
      <c r="M1886" s="517">
        <f>VLOOKUP(C1886,'Раздел 2'!D1879:Q2483,14,0)</f>
        <v>99334.83</v>
      </c>
      <c r="N1886" s="45">
        <f t="shared" si="205"/>
        <v>99334.83</v>
      </c>
      <c r="O1886" s="45">
        <v>0</v>
      </c>
      <c r="P1886" s="45">
        <v>0</v>
      </c>
      <c r="Q1886" s="45">
        <v>0</v>
      </c>
      <c r="R1886" s="57">
        <v>45292</v>
      </c>
      <c r="S1886" s="57">
        <v>45657</v>
      </c>
      <c r="U1886" s="143"/>
    </row>
    <row r="1887" spans="1:21" ht="20.3" x14ac:dyDescent="0.35">
      <c r="A1887" s="43">
        <f t="shared" si="202"/>
        <v>577</v>
      </c>
      <c r="B1887" s="48" t="s">
        <v>1754</v>
      </c>
      <c r="C1887" s="43">
        <v>34748</v>
      </c>
      <c r="D1887" s="43" t="s">
        <v>1899</v>
      </c>
      <c r="E1887" s="43">
        <v>1917</v>
      </c>
      <c r="F1887" s="43" t="s">
        <v>2131</v>
      </c>
      <c r="G1887" s="56" t="s">
        <v>2103</v>
      </c>
      <c r="H1887" s="43">
        <v>1</v>
      </c>
      <c r="I1887" s="43">
        <v>1</v>
      </c>
      <c r="J1887" s="43" t="s">
        <v>2131</v>
      </c>
      <c r="K1887" s="45">
        <v>291.24</v>
      </c>
      <c r="L1887" s="45">
        <v>261</v>
      </c>
      <c r="M1887" s="517">
        <f>VLOOKUP(C1887,'Раздел 2'!D1880:Q2483,14,0)</f>
        <v>185598.86000000002</v>
      </c>
      <c r="N1887" s="45">
        <f t="shared" si="205"/>
        <v>185598.86000000002</v>
      </c>
      <c r="O1887" s="45">
        <v>0</v>
      </c>
      <c r="P1887" s="45">
        <v>0</v>
      </c>
      <c r="Q1887" s="45">
        <f t="shared" si="206"/>
        <v>0</v>
      </c>
      <c r="R1887" s="57">
        <v>45292</v>
      </c>
      <c r="S1887" s="57">
        <v>45657</v>
      </c>
      <c r="U1887" s="143"/>
    </row>
    <row r="1888" spans="1:21" ht="20.3" x14ac:dyDescent="0.35">
      <c r="A1888" s="43">
        <f>A1887+1</f>
        <v>578</v>
      </c>
      <c r="B1888" s="48" t="s">
        <v>1682</v>
      </c>
      <c r="C1888" s="43">
        <v>34514</v>
      </c>
      <c r="D1888" s="43" t="s">
        <v>1899</v>
      </c>
      <c r="E1888" s="43">
        <v>1917</v>
      </c>
      <c r="F1888" s="43" t="s">
        <v>2131</v>
      </c>
      <c r="G1888" s="56" t="s">
        <v>2103</v>
      </c>
      <c r="H1888" s="43">
        <v>2</v>
      </c>
      <c r="I1888" s="43">
        <v>1</v>
      </c>
      <c r="J1888" s="43" t="s">
        <v>2131</v>
      </c>
      <c r="K1888" s="45">
        <v>360.9</v>
      </c>
      <c r="L1888" s="45">
        <v>323.3</v>
      </c>
      <c r="M1888" s="517">
        <f>VLOOKUP(C1888,'Раздел 2'!D1881:Q2484,14,0)</f>
        <v>315747.83</v>
      </c>
      <c r="N1888" s="45">
        <f t="shared" si="205"/>
        <v>315747.83</v>
      </c>
      <c r="O1888" s="45">
        <v>0</v>
      </c>
      <c r="P1888" s="45">
        <v>0</v>
      </c>
      <c r="Q1888" s="45">
        <f t="shared" si="206"/>
        <v>0</v>
      </c>
      <c r="R1888" s="57">
        <v>45292</v>
      </c>
      <c r="S1888" s="57">
        <v>45657</v>
      </c>
      <c r="U1888" s="143"/>
    </row>
    <row r="1889" spans="1:21" ht="20.3" x14ac:dyDescent="0.35">
      <c r="A1889" s="43">
        <f t="shared" si="202"/>
        <v>579</v>
      </c>
      <c r="B1889" s="48" t="s">
        <v>3577</v>
      </c>
      <c r="C1889" s="43">
        <v>34535</v>
      </c>
      <c r="D1889" s="43" t="s">
        <v>1899</v>
      </c>
      <c r="E1889" s="43">
        <v>1958</v>
      </c>
      <c r="F1889" s="43" t="s">
        <v>2131</v>
      </c>
      <c r="G1889" s="56" t="s">
        <v>2130</v>
      </c>
      <c r="H1889" s="43">
        <v>4</v>
      </c>
      <c r="I1889" s="43">
        <v>5</v>
      </c>
      <c r="J1889" s="43" t="s">
        <v>2131</v>
      </c>
      <c r="K1889" s="45">
        <v>5655</v>
      </c>
      <c r="L1889" s="45">
        <v>4928.8999999999996</v>
      </c>
      <c r="M1889" s="517">
        <f>VLOOKUP(C1889,'Раздел 2'!D1882:Q2485,14,0)</f>
        <v>255839.84999999998</v>
      </c>
      <c r="N1889" s="45">
        <f t="shared" si="205"/>
        <v>255839.84999999998</v>
      </c>
      <c r="O1889" s="45">
        <v>0</v>
      </c>
      <c r="P1889" s="45">
        <v>0</v>
      </c>
      <c r="Q1889" s="45">
        <f>P1889</f>
        <v>0</v>
      </c>
      <c r="R1889" s="57">
        <v>45292</v>
      </c>
      <c r="S1889" s="57">
        <v>45657</v>
      </c>
      <c r="U1889" s="143"/>
    </row>
    <row r="1890" spans="1:21" ht="20.3" x14ac:dyDescent="0.35">
      <c r="A1890" s="43">
        <f t="shared" si="202"/>
        <v>580</v>
      </c>
      <c r="B1890" s="48" t="s">
        <v>3785</v>
      </c>
      <c r="C1890" s="43">
        <v>36557</v>
      </c>
      <c r="D1890" s="43" t="s">
        <v>1899</v>
      </c>
      <c r="E1890" s="43">
        <v>1966</v>
      </c>
      <c r="F1890" s="43" t="s">
        <v>2131</v>
      </c>
      <c r="G1890" s="56" t="s">
        <v>2097</v>
      </c>
      <c r="H1890" s="43">
        <v>5</v>
      </c>
      <c r="I1890" s="43">
        <v>4</v>
      </c>
      <c r="J1890" s="43" t="s">
        <v>2131</v>
      </c>
      <c r="K1890" s="45">
        <v>5620.4</v>
      </c>
      <c r="L1890" s="45">
        <v>3501.9</v>
      </c>
      <c r="M1890" s="517">
        <f>VLOOKUP(C1890,'Раздел 2'!D1883:Q2485,14,0)</f>
        <v>5480207.54</v>
      </c>
      <c r="N1890" s="45">
        <f t="shared" si="205"/>
        <v>5480207.54</v>
      </c>
      <c r="O1890" s="45">
        <v>0</v>
      </c>
      <c r="P1890" s="45">
        <v>0</v>
      </c>
      <c r="Q1890" s="45">
        <f t="shared" si="206"/>
        <v>0</v>
      </c>
      <c r="R1890" s="57">
        <v>45292</v>
      </c>
      <c r="S1890" s="57">
        <v>45657</v>
      </c>
      <c r="U1890" s="143"/>
    </row>
    <row r="1891" spans="1:21" ht="20.3" x14ac:dyDescent="0.35">
      <c r="A1891" s="43">
        <f t="shared" si="202"/>
        <v>581</v>
      </c>
      <c r="B1891" s="48" t="s">
        <v>3275</v>
      </c>
      <c r="C1891" s="43">
        <v>36926</v>
      </c>
      <c r="D1891" s="43" t="s">
        <v>1899</v>
      </c>
      <c r="E1891" s="43">
        <v>1953</v>
      </c>
      <c r="F1891" s="43" t="s">
        <v>2131</v>
      </c>
      <c r="G1891" s="56" t="s">
        <v>2108</v>
      </c>
      <c r="H1891" s="43">
        <v>3</v>
      </c>
      <c r="I1891" s="43">
        <v>3</v>
      </c>
      <c r="J1891" s="43" t="s">
        <v>2131</v>
      </c>
      <c r="K1891" s="45">
        <v>2606.6</v>
      </c>
      <c r="L1891" s="45">
        <v>1827.8</v>
      </c>
      <c r="M1891" s="517">
        <f>VLOOKUP(C1891,'Раздел 2'!D1884:Q2487,14,0)</f>
        <v>73892.06</v>
      </c>
      <c r="N1891" s="45">
        <f t="shared" si="205"/>
        <v>73892.06</v>
      </c>
      <c r="O1891" s="45">
        <v>0</v>
      </c>
      <c r="P1891" s="45">
        <v>0</v>
      </c>
      <c r="Q1891" s="45">
        <f t="shared" si="206"/>
        <v>0</v>
      </c>
      <c r="R1891" s="57">
        <v>45292</v>
      </c>
      <c r="S1891" s="57">
        <v>45657</v>
      </c>
      <c r="U1891" s="143"/>
    </row>
    <row r="1892" spans="1:21" ht="20.3" x14ac:dyDescent="0.35">
      <c r="A1892" s="43">
        <f t="shared" si="202"/>
        <v>582</v>
      </c>
      <c r="B1892" s="48" t="s">
        <v>1708</v>
      </c>
      <c r="C1892" s="43">
        <v>36989</v>
      </c>
      <c r="D1892" s="43" t="s">
        <v>1899</v>
      </c>
      <c r="E1892" s="43">
        <v>1917</v>
      </c>
      <c r="F1892" s="43" t="s">
        <v>2131</v>
      </c>
      <c r="G1892" s="56" t="s">
        <v>2103</v>
      </c>
      <c r="H1892" s="43">
        <v>2</v>
      </c>
      <c r="I1892" s="43">
        <v>1</v>
      </c>
      <c r="J1892" s="43" t="s">
        <v>2131</v>
      </c>
      <c r="K1892" s="45">
        <v>693.6</v>
      </c>
      <c r="L1892" s="45">
        <v>650.70000000000005</v>
      </c>
      <c r="M1892" s="517">
        <f>VLOOKUP(C1892,'Раздел 2'!D1885:Q2489,14,0)</f>
        <v>453528.5</v>
      </c>
      <c r="N1892" s="45">
        <f>M1892</f>
        <v>453528.5</v>
      </c>
      <c r="O1892" s="45">
        <v>0</v>
      </c>
      <c r="P1892" s="45">
        <v>0</v>
      </c>
      <c r="Q1892" s="45">
        <f t="shared" si="206"/>
        <v>0</v>
      </c>
      <c r="R1892" s="57">
        <v>45292</v>
      </c>
      <c r="S1892" s="57">
        <v>45657</v>
      </c>
      <c r="U1892" s="143"/>
    </row>
    <row r="1893" spans="1:21" ht="20.3" x14ac:dyDescent="0.35">
      <c r="A1893" s="43">
        <f t="shared" si="202"/>
        <v>583</v>
      </c>
      <c r="B1893" s="48" t="s">
        <v>3276</v>
      </c>
      <c r="C1893" s="43">
        <v>36358</v>
      </c>
      <c r="D1893" s="43" t="s">
        <v>1899</v>
      </c>
      <c r="E1893" s="43">
        <v>1964</v>
      </c>
      <c r="F1893" s="43" t="s">
        <v>2131</v>
      </c>
      <c r="G1893" s="56" t="s">
        <v>2129</v>
      </c>
      <c r="H1893" s="43">
        <v>5</v>
      </c>
      <c r="I1893" s="43">
        <v>3</v>
      </c>
      <c r="J1893" s="43" t="s">
        <v>2131</v>
      </c>
      <c r="K1893" s="45">
        <v>4217.8</v>
      </c>
      <c r="L1893" s="45">
        <v>2651.2</v>
      </c>
      <c r="M1893" s="517">
        <f>VLOOKUP(C1893,'Раздел 2'!D1886:Q2489,14,0)</f>
        <v>2308995.86</v>
      </c>
      <c r="N1893" s="45">
        <f t="shared" si="205"/>
        <v>2308995.86</v>
      </c>
      <c r="O1893" s="45">
        <v>0</v>
      </c>
      <c r="P1893" s="45">
        <v>0</v>
      </c>
      <c r="Q1893" s="45">
        <f>P1893</f>
        <v>0</v>
      </c>
      <c r="R1893" s="57">
        <v>45292</v>
      </c>
      <c r="S1893" s="57">
        <v>45657</v>
      </c>
      <c r="U1893" s="143"/>
    </row>
    <row r="1894" spans="1:21" ht="20.3" x14ac:dyDescent="0.35">
      <c r="A1894" s="43">
        <f t="shared" si="202"/>
        <v>584</v>
      </c>
      <c r="B1894" s="48" t="s">
        <v>3312</v>
      </c>
      <c r="C1894" s="43">
        <v>33609</v>
      </c>
      <c r="D1894" s="43" t="s">
        <v>1899</v>
      </c>
      <c r="E1894" s="43">
        <v>1988</v>
      </c>
      <c r="F1894" s="43">
        <v>2018</v>
      </c>
      <c r="G1894" s="56" t="s">
        <v>2129</v>
      </c>
      <c r="H1894" s="43">
        <v>10</v>
      </c>
      <c r="I1894" s="43">
        <v>1</v>
      </c>
      <c r="J1894" s="43" t="s">
        <v>2131</v>
      </c>
      <c r="K1894" s="45">
        <v>5336.53</v>
      </c>
      <c r="L1894" s="45">
        <v>3899.26</v>
      </c>
      <c r="M1894" s="517">
        <f>VLOOKUP(C1894,'Раздел 2'!D1887:Q2490,14,0)</f>
        <v>43139.92</v>
      </c>
      <c r="N1894" s="45">
        <f t="shared" si="205"/>
        <v>43139.92</v>
      </c>
      <c r="O1894" s="45">
        <v>0</v>
      </c>
      <c r="P1894" s="45">
        <v>0</v>
      </c>
      <c r="Q1894" s="45">
        <f t="shared" ref="Q1894:Q1900" si="207">P1894</f>
        <v>0</v>
      </c>
      <c r="R1894" s="57">
        <v>45292</v>
      </c>
      <c r="S1894" s="57">
        <v>45657</v>
      </c>
      <c r="U1894" s="143"/>
    </row>
    <row r="1895" spans="1:21" ht="20.3" x14ac:dyDescent="0.35">
      <c r="A1895" s="43">
        <f t="shared" si="202"/>
        <v>585</v>
      </c>
      <c r="B1895" s="48" t="s">
        <v>3332</v>
      </c>
      <c r="C1895" s="43">
        <v>36699</v>
      </c>
      <c r="D1895" s="43" t="s">
        <v>1899</v>
      </c>
      <c r="E1895" s="43">
        <v>1988</v>
      </c>
      <c r="F1895" s="43" t="s">
        <v>2131</v>
      </c>
      <c r="G1895" s="56" t="s">
        <v>2130</v>
      </c>
      <c r="H1895" s="43">
        <v>5</v>
      </c>
      <c r="I1895" s="43">
        <v>4</v>
      </c>
      <c r="J1895" s="43" t="s">
        <v>2131</v>
      </c>
      <c r="K1895" s="45">
        <v>7675</v>
      </c>
      <c r="L1895" s="45">
        <v>4324.7</v>
      </c>
      <c r="M1895" s="517">
        <f>VLOOKUP(C1895,'Раздел 2'!D1888:Q2493,14,0)</f>
        <v>7447104.8199999994</v>
      </c>
      <c r="N1895" s="45">
        <f t="shared" si="205"/>
        <v>7447104.8199999994</v>
      </c>
      <c r="O1895" s="45">
        <v>0</v>
      </c>
      <c r="P1895" s="45">
        <v>0</v>
      </c>
      <c r="Q1895" s="45">
        <f t="shared" si="207"/>
        <v>0</v>
      </c>
      <c r="R1895" s="57">
        <v>45292</v>
      </c>
      <c r="S1895" s="57">
        <v>45657</v>
      </c>
      <c r="U1895" s="143"/>
    </row>
    <row r="1896" spans="1:21" ht="20.3" x14ac:dyDescent="0.35">
      <c r="A1896" s="43">
        <f t="shared" si="202"/>
        <v>586</v>
      </c>
      <c r="B1896" s="48" t="s">
        <v>3333</v>
      </c>
      <c r="C1896" s="43">
        <v>35042</v>
      </c>
      <c r="D1896" s="43" t="s">
        <v>1899</v>
      </c>
      <c r="E1896" s="43">
        <v>1981</v>
      </c>
      <c r="F1896" s="43" t="s">
        <v>2131</v>
      </c>
      <c r="G1896" s="56" t="s">
        <v>2130</v>
      </c>
      <c r="H1896" s="43">
        <v>5</v>
      </c>
      <c r="I1896" s="43">
        <v>4</v>
      </c>
      <c r="J1896" s="43" t="s">
        <v>2131</v>
      </c>
      <c r="K1896" s="45">
        <v>6147.5</v>
      </c>
      <c r="L1896" s="45">
        <v>3927.9</v>
      </c>
      <c r="M1896" s="517">
        <f>VLOOKUP(C1896,'Раздел 2'!D1889:Q2494,14,0)</f>
        <v>64017</v>
      </c>
      <c r="N1896" s="45">
        <f t="shared" si="205"/>
        <v>64017</v>
      </c>
      <c r="O1896" s="45">
        <v>0</v>
      </c>
      <c r="P1896" s="45">
        <v>0</v>
      </c>
      <c r="Q1896" s="45">
        <f t="shared" si="207"/>
        <v>0</v>
      </c>
      <c r="R1896" s="57">
        <v>45292</v>
      </c>
      <c r="S1896" s="57">
        <v>45657</v>
      </c>
      <c r="U1896" s="143"/>
    </row>
    <row r="1897" spans="1:21" ht="20.3" x14ac:dyDescent="0.35">
      <c r="A1897" s="43">
        <f t="shared" si="202"/>
        <v>587</v>
      </c>
      <c r="B1897" s="48" t="s">
        <v>3338</v>
      </c>
      <c r="C1897" s="43">
        <v>36364</v>
      </c>
      <c r="D1897" s="43" t="s">
        <v>1899</v>
      </c>
      <c r="E1897" s="43">
        <v>1963</v>
      </c>
      <c r="F1897" s="43">
        <v>2019</v>
      </c>
      <c r="G1897" s="56" t="s">
        <v>2129</v>
      </c>
      <c r="H1897" s="43">
        <v>5</v>
      </c>
      <c r="I1897" s="43">
        <v>4</v>
      </c>
      <c r="J1897" s="43" t="s">
        <v>2131</v>
      </c>
      <c r="K1897" s="45">
        <v>5709.1</v>
      </c>
      <c r="L1897" s="45">
        <v>3575.9</v>
      </c>
      <c r="M1897" s="517">
        <f>VLOOKUP(C1897,'Раздел 2'!D1890:Q2495,14,0)</f>
        <v>289146.39</v>
      </c>
      <c r="N1897" s="45">
        <f t="shared" si="205"/>
        <v>289146.39</v>
      </c>
      <c r="O1897" s="45">
        <v>0</v>
      </c>
      <c r="P1897" s="45">
        <v>0</v>
      </c>
      <c r="Q1897" s="45">
        <f t="shared" si="207"/>
        <v>0</v>
      </c>
      <c r="R1897" s="57">
        <v>45292</v>
      </c>
      <c r="S1897" s="57">
        <v>45657</v>
      </c>
      <c r="U1897" s="143"/>
    </row>
    <row r="1898" spans="1:21" ht="20.3" x14ac:dyDescent="0.35">
      <c r="A1898" s="43">
        <f t="shared" si="202"/>
        <v>588</v>
      </c>
      <c r="B1898" s="48" t="s">
        <v>3335</v>
      </c>
      <c r="C1898" s="43">
        <v>33863</v>
      </c>
      <c r="D1898" s="43" t="s">
        <v>1899</v>
      </c>
      <c r="E1898" s="43">
        <v>1974</v>
      </c>
      <c r="F1898" s="43">
        <v>2022</v>
      </c>
      <c r="G1898" s="56" t="s">
        <v>2129</v>
      </c>
      <c r="H1898" s="43">
        <v>5</v>
      </c>
      <c r="I1898" s="43">
        <v>4</v>
      </c>
      <c r="J1898" s="43" t="s">
        <v>2131</v>
      </c>
      <c r="K1898" s="45">
        <v>4555.6000000000004</v>
      </c>
      <c r="L1898" s="45">
        <v>2866.8</v>
      </c>
      <c r="M1898" s="517">
        <f>VLOOKUP(C1898,'Раздел 2'!D1891:Q2498,14,0)</f>
        <v>3563325.2</v>
      </c>
      <c r="N1898" s="45">
        <f t="shared" si="205"/>
        <v>3563325.2</v>
      </c>
      <c r="O1898" s="45">
        <v>0</v>
      </c>
      <c r="P1898" s="45">
        <v>0</v>
      </c>
      <c r="Q1898" s="45">
        <f t="shared" si="207"/>
        <v>0</v>
      </c>
      <c r="R1898" s="57">
        <v>45292</v>
      </c>
      <c r="S1898" s="57">
        <v>45657</v>
      </c>
      <c r="U1898" s="143"/>
    </row>
    <row r="1899" spans="1:21" ht="20.3" x14ac:dyDescent="0.35">
      <c r="A1899" s="43">
        <f t="shared" si="202"/>
        <v>589</v>
      </c>
      <c r="B1899" s="48" t="s">
        <v>3336</v>
      </c>
      <c r="C1899" s="43">
        <v>36371</v>
      </c>
      <c r="D1899" s="43" t="s">
        <v>1899</v>
      </c>
      <c r="E1899" s="43">
        <v>1964</v>
      </c>
      <c r="F1899" s="43">
        <v>2022</v>
      </c>
      <c r="G1899" s="56" t="s">
        <v>2129</v>
      </c>
      <c r="H1899" s="43">
        <v>5</v>
      </c>
      <c r="I1899" s="43">
        <v>3</v>
      </c>
      <c r="J1899" s="43" t="s">
        <v>2131</v>
      </c>
      <c r="K1899" s="45">
        <v>4217.8</v>
      </c>
      <c r="L1899" s="45">
        <v>2651.2</v>
      </c>
      <c r="M1899" s="517">
        <f>VLOOKUP(C1899,'Раздел 2'!D1892:Q2499,14,0)</f>
        <v>714810.58</v>
      </c>
      <c r="N1899" s="45">
        <f t="shared" si="205"/>
        <v>714810.58</v>
      </c>
      <c r="O1899" s="45">
        <v>0</v>
      </c>
      <c r="P1899" s="45">
        <v>0</v>
      </c>
      <c r="Q1899" s="45">
        <f t="shared" si="207"/>
        <v>0</v>
      </c>
      <c r="R1899" s="57">
        <v>45292</v>
      </c>
      <c r="S1899" s="57">
        <v>45657</v>
      </c>
      <c r="U1899" s="143"/>
    </row>
    <row r="1900" spans="1:21" ht="20.3" x14ac:dyDescent="0.35">
      <c r="A1900" s="43">
        <f t="shared" si="202"/>
        <v>590</v>
      </c>
      <c r="B1900" s="48" t="s">
        <v>3337</v>
      </c>
      <c r="C1900" s="43">
        <v>36562</v>
      </c>
      <c r="D1900" s="43" t="s">
        <v>1899</v>
      </c>
      <c r="E1900" s="43">
        <v>1959</v>
      </c>
      <c r="F1900" s="43">
        <v>2019</v>
      </c>
      <c r="G1900" s="56" t="s">
        <v>2130</v>
      </c>
      <c r="H1900" s="43">
        <v>4</v>
      </c>
      <c r="I1900" s="43">
        <v>3</v>
      </c>
      <c r="J1900" s="43" t="s">
        <v>2131</v>
      </c>
      <c r="K1900" s="45">
        <v>2816.2</v>
      </c>
      <c r="L1900" s="45">
        <v>1967.2</v>
      </c>
      <c r="M1900" s="517">
        <f>VLOOKUP(C1900,'Раздел 2'!D1893:Q2500,14,0)</f>
        <v>179506.01</v>
      </c>
      <c r="N1900" s="45">
        <f t="shared" si="205"/>
        <v>179506.01</v>
      </c>
      <c r="O1900" s="45">
        <v>0</v>
      </c>
      <c r="P1900" s="45">
        <v>0</v>
      </c>
      <c r="Q1900" s="45">
        <f t="shared" si="207"/>
        <v>0</v>
      </c>
      <c r="R1900" s="57">
        <v>45292</v>
      </c>
      <c r="S1900" s="57">
        <v>45657</v>
      </c>
      <c r="U1900" s="143"/>
    </row>
    <row r="1901" spans="1:21" ht="20.3" x14ac:dyDescent="0.35">
      <c r="A1901" s="43">
        <f>A1900+1</f>
        <v>591</v>
      </c>
      <c r="B1901" s="48" t="s">
        <v>3391</v>
      </c>
      <c r="C1901" s="43">
        <v>34044</v>
      </c>
      <c r="D1901" s="43" t="s">
        <v>1899</v>
      </c>
      <c r="E1901" s="43">
        <v>1992</v>
      </c>
      <c r="F1901" s="43" t="s">
        <v>2131</v>
      </c>
      <c r="G1901" s="56" t="s">
        <v>2129</v>
      </c>
      <c r="H1901" s="43">
        <v>9</v>
      </c>
      <c r="I1901" s="43">
        <v>3</v>
      </c>
      <c r="J1901" s="43">
        <v>3</v>
      </c>
      <c r="K1901" s="45">
        <v>6339.7</v>
      </c>
      <c r="L1901" s="45">
        <v>5948</v>
      </c>
      <c r="M1901" s="517">
        <f>VLOOKUP(C1901,'Раздел 2'!D1894:Q2514,14,0)</f>
        <v>7517158.0100000007</v>
      </c>
      <c r="N1901" s="45">
        <f>M1901</f>
        <v>7517158.0100000007</v>
      </c>
      <c r="O1901" s="45">
        <v>0</v>
      </c>
      <c r="P1901" s="45">
        <v>0</v>
      </c>
      <c r="Q1901" s="45">
        <f>P1901</f>
        <v>0</v>
      </c>
      <c r="R1901" s="57">
        <v>45292</v>
      </c>
      <c r="S1901" s="57">
        <v>45657</v>
      </c>
      <c r="U1901" s="143"/>
    </row>
    <row r="1902" spans="1:21" ht="20.3" x14ac:dyDescent="0.35">
      <c r="A1902" s="43">
        <f t="shared" si="202"/>
        <v>592</v>
      </c>
      <c r="B1902" s="48" t="s">
        <v>3392</v>
      </c>
      <c r="C1902" s="43">
        <v>34046</v>
      </c>
      <c r="D1902" s="43" t="s">
        <v>1899</v>
      </c>
      <c r="E1902" s="43">
        <v>1992</v>
      </c>
      <c r="F1902" s="43" t="s">
        <v>2131</v>
      </c>
      <c r="G1902" s="56" t="s">
        <v>2129</v>
      </c>
      <c r="H1902" s="43">
        <v>9</v>
      </c>
      <c r="I1902" s="43">
        <v>1</v>
      </c>
      <c r="J1902" s="43">
        <v>1</v>
      </c>
      <c r="K1902" s="45">
        <v>1782.4</v>
      </c>
      <c r="L1902" s="45">
        <v>1782.4</v>
      </c>
      <c r="M1902" s="517">
        <f>VLOOKUP(C1902,'Раздел 2'!D1895:Q2515,14,0)</f>
        <v>2513850</v>
      </c>
      <c r="N1902" s="45">
        <f>M1902</f>
        <v>2513850</v>
      </c>
      <c r="O1902" s="45">
        <v>0</v>
      </c>
      <c r="P1902" s="45">
        <v>0</v>
      </c>
      <c r="Q1902" s="45">
        <f>P1902</f>
        <v>0</v>
      </c>
      <c r="R1902" s="57">
        <v>45292</v>
      </c>
      <c r="S1902" s="57">
        <v>45657</v>
      </c>
      <c r="U1902" s="143"/>
    </row>
    <row r="1903" spans="1:21" ht="20.3" x14ac:dyDescent="0.35">
      <c r="A1903" s="43">
        <f t="shared" si="202"/>
        <v>593</v>
      </c>
      <c r="B1903" s="48" t="s">
        <v>3393</v>
      </c>
      <c r="C1903" s="43">
        <v>34048</v>
      </c>
      <c r="D1903" s="43" t="s">
        <v>1899</v>
      </c>
      <c r="E1903" s="43">
        <v>1992</v>
      </c>
      <c r="F1903" s="43" t="s">
        <v>2131</v>
      </c>
      <c r="G1903" s="56" t="s">
        <v>2129</v>
      </c>
      <c r="H1903" s="43">
        <v>9</v>
      </c>
      <c r="I1903" s="43">
        <v>2</v>
      </c>
      <c r="J1903" s="43">
        <v>2</v>
      </c>
      <c r="K1903" s="45">
        <v>4098.3</v>
      </c>
      <c r="L1903" s="45">
        <v>4076.5</v>
      </c>
      <c r="M1903" s="517">
        <f>VLOOKUP(C1903,'Раздел 2'!D1896:Q2516,14,0)</f>
        <v>5016013.5500000007</v>
      </c>
      <c r="N1903" s="45">
        <f>M1903</f>
        <v>5016013.5500000007</v>
      </c>
      <c r="O1903" s="45">
        <v>0</v>
      </c>
      <c r="P1903" s="45">
        <v>0</v>
      </c>
      <c r="Q1903" s="45">
        <f>P1903</f>
        <v>0</v>
      </c>
      <c r="R1903" s="57">
        <v>45292</v>
      </c>
      <c r="S1903" s="57">
        <v>45657</v>
      </c>
      <c r="U1903" s="143"/>
    </row>
    <row r="1904" spans="1:21" ht="20.3" x14ac:dyDescent="0.35">
      <c r="A1904" s="43">
        <f t="shared" si="202"/>
        <v>594</v>
      </c>
      <c r="B1904" s="48" t="s">
        <v>3394</v>
      </c>
      <c r="C1904" s="43">
        <v>34050</v>
      </c>
      <c r="D1904" s="43" t="s">
        <v>1899</v>
      </c>
      <c r="E1904" s="43">
        <v>1992</v>
      </c>
      <c r="F1904" s="43" t="s">
        <v>2131</v>
      </c>
      <c r="G1904" s="56" t="s">
        <v>2129</v>
      </c>
      <c r="H1904" s="43">
        <v>9</v>
      </c>
      <c r="I1904" s="43">
        <v>3</v>
      </c>
      <c r="J1904" s="43">
        <v>3</v>
      </c>
      <c r="K1904" s="45">
        <v>5928</v>
      </c>
      <c r="L1904" s="45">
        <v>5928</v>
      </c>
      <c r="M1904" s="517">
        <f>VLOOKUP(C1904,'Раздел 2'!D1897:Q2517,14,0)</f>
        <v>7516070.2300000004</v>
      </c>
      <c r="N1904" s="45">
        <f>M1904</f>
        <v>7516070.2300000004</v>
      </c>
      <c r="O1904" s="45">
        <v>0</v>
      </c>
      <c r="P1904" s="45">
        <v>0</v>
      </c>
      <c r="Q1904" s="45">
        <f>P1904</f>
        <v>0</v>
      </c>
      <c r="R1904" s="57">
        <v>45292</v>
      </c>
      <c r="S1904" s="57">
        <v>45657</v>
      </c>
      <c r="U1904" s="143"/>
    </row>
    <row r="1905" spans="1:21" ht="20.3" x14ac:dyDescent="0.35">
      <c r="A1905" s="43">
        <f t="shared" si="202"/>
        <v>595</v>
      </c>
      <c r="B1905" s="48" t="s">
        <v>3395</v>
      </c>
      <c r="C1905" s="43">
        <v>34052</v>
      </c>
      <c r="D1905" s="43" t="s">
        <v>1899</v>
      </c>
      <c r="E1905" s="43">
        <v>1992</v>
      </c>
      <c r="F1905" s="43" t="s">
        <v>2131</v>
      </c>
      <c r="G1905" s="56" t="s">
        <v>2129</v>
      </c>
      <c r="H1905" s="43">
        <v>9</v>
      </c>
      <c r="I1905" s="43">
        <v>2</v>
      </c>
      <c r="J1905" s="43">
        <v>2</v>
      </c>
      <c r="K1905" s="45">
        <v>4094.7</v>
      </c>
      <c r="L1905" s="45">
        <v>4094.6</v>
      </c>
      <c r="M1905" s="517">
        <f>VLOOKUP(C1905,'Раздел 2'!D1898:Q2518,14,0)</f>
        <v>5016039.42</v>
      </c>
      <c r="N1905" s="45">
        <f>M1905</f>
        <v>5016039.42</v>
      </c>
      <c r="O1905" s="45">
        <v>0</v>
      </c>
      <c r="P1905" s="45">
        <v>0</v>
      </c>
      <c r="Q1905" s="45">
        <f>P1905</f>
        <v>0</v>
      </c>
      <c r="R1905" s="57">
        <v>45292</v>
      </c>
      <c r="S1905" s="57">
        <v>45657</v>
      </c>
      <c r="U1905" s="143"/>
    </row>
    <row r="1906" spans="1:21" ht="20.3" x14ac:dyDescent="0.35">
      <c r="A1906" s="43">
        <f t="shared" si="202"/>
        <v>596</v>
      </c>
      <c r="B1906" s="48" t="s">
        <v>3410</v>
      </c>
      <c r="C1906" s="43">
        <v>34301</v>
      </c>
      <c r="D1906" s="43" t="s">
        <v>1899</v>
      </c>
      <c r="E1906" s="43">
        <v>1977</v>
      </c>
      <c r="F1906" s="43" t="s">
        <v>2131</v>
      </c>
      <c r="G1906" s="56" t="s">
        <v>3378</v>
      </c>
      <c r="H1906" s="43">
        <v>5</v>
      </c>
      <c r="I1906" s="43">
        <v>6</v>
      </c>
      <c r="J1906" s="43" t="s">
        <v>2131</v>
      </c>
      <c r="K1906" s="45">
        <v>6067.1</v>
      </c>
      <c r="L1906" s="45">
        <v>4699.3999999999996</v>
      </c>
      <c r="M1906" s="517">
        <f>VLOOKUP(C1906,'Раздел 2'!D1899:Q2519,14,0)</f>
        <v>6663676.0299999993</v>
      </c>
      <c r="N1906" s="45">
        <f t="shared" ref="N1906:N1913" si="208">M1906</f>
        <v>6663676.0299999993</v>
      </c>
      <c r="O1906" s="45">
        <v>0</v>
      </c>
      <c r="P1906" s="45">
        <v>0</v>
      </c>
      <c r="Q1906" s="45">
        <f t="shared" ref="Q1906:Q1915" si="209">P1906</f>
        <v>0</v>
      </c>
      <c r="R1906" s="57">
        <v>45292</v>
      </c>
      <c r="S1906" s="57">
        <v>45657</v>
      </c>
      <c r="U1906" s="143"/>
    </row>
    <row r="1907" spans="1:21" ht="20.3" x14ac:dyDescent="0.35">
      <c r="A1907" s="43">
        <f>A1906+1</f>
        <v>597</v>
      </c>
      <c r="B1907" s="48" t="s">
        <v>3461</v>
      </c>
      <c r="C1907" s="43">
        <v>33766</v>
      </c>
      <c r="D1907" s="43" t="s">
        <v>1899</v>
      </c>
      <c r="E1907" s="43">
        <v>1962</v>
      </c>
      <c r="F1907" s="43">
        <v>2019</v>
      </c>
      <c r="G1907" s="56" t="s">
        <v>2129</v>
      </c>
      <c r="H1907" s="43">
        <v>5</v>
      </c>
      <c r="I1907" s="43">
        <v>4</v>
      </c>
      <c r="J1907" s="43" t="s">
        <v>2131</v>
      </c>
      <c r="K1907" s="45">
        <v>5597.68</v>
      </c>
      <c r="L1907" s="45">
        <v>3614.5</v>
      </c>
      <c r="M1907" s="517">
        <f>VLOOKUP(C1907,'Раздел 2'!D1900:Q2525,14,0)</f>
        <v>262775.7</v>
      </c>
      <c r="N1907" s="45">
        <f t="shared" si="208"/>
        <v>262775.7</v>
      </c>
      <c r="O1907" s="45">
        <v>0</v>
      </c>
      <c r="P1907" s="45">
        <v>0</v>
      </c>
      <c r="Q1907" s="45">
        <f t="shared" ref="Q1907:Q1913" si="210">P1907</f>
        <v>0</v>
      </c>
      <c r="R1907" s="57">
        <v>45292</v>
      </c>
      <c r="S1907" s="57">
        <v>45657</v>
      </c>
      <c r="U1907" s="143"/>
    </row>
    <row r="1908" spans="1:21" ht="20.3" x14ac:dyDescent="0.35">
      <c r="A1908" s="43">
        <f t="shared" ref="A1908:A1958" si="211">A1907+1</f>
        <v>598</v>
      </c>
      <c r="B1908" s="48" t="s">
        <v>350</v>
      </c>
      <c r="C1908" s="43">
        <v>34247</v>
      </c>
      <c r="D1908" s="43" t="s">
        <v>1899</v>
      </c>
      <c r="E1908" s="43">
        <v>1975</v>
      </c>
      <c r="F1908" s="43" t="s">
        <v>2131</v>
      </c>
      <c r="G1908" s="56" t="s">
        <v>2103</v>
      </c>
      <c r="H1908" s="43">
        <v>6</v>
      </c>
      <c r="I1908" s="43">
        <v>5</v>
      </c>
      <c r="J1908" s="43" t="s">
        <v>2131</v>
      </c>
      <c r="K1908" s="45">
        <v>2444.6</v>
      </c>
      <c r="L1908" s="45">
        <v>2190.3000000000002</v>
      </c>
      <c r="M1908" s="517">
        <f>VLOOKUP(C1908,'Раздел 2'!D1901:Q2526,14,0)</f>
        <v>3322892.2700000005</v>
      </c>
      <c r="N1908" s="45">
        <f t="shared" si="208"/>
        <v>3322892.2700000005</v>
      </c>
      <c r="O1908" s="45">
        <v>0</v>
      </c>
      <c r="P1908" s="45">
        <v>0</v>
      </c>
      <c r="Q1908" s="45">
        <f t="shared" si="210"/>
        <v>0</v>
      </c>
      <c r="R1908" s="57">
        <v>45292</v>
      </c>
      <c r="S1908" s="57">
        <v>45657</v>
      </c>
      <c r="U1908" s="143"/>
    </row>
    <row r="1909" spans="1:21" ht="20.3" x14ac:dyDescent="0.35">
      <c r="A1909" s="43">
        <f t="shared" si="211"/>
        <v>599</v>
      </c>
      <c r="B1909" s="48" t="s">
        <v>1706</v>
      </c>
      <c r="C1909" s="43">
        <v>54906</v>
      </c>
      <c r="D1909" s="43" t="s">
        <v>1899</v>
      </c>
      <c r="E1909" s="43">
        <v>1880</v>
      </c>
      <c r="F1909" s="43" t="s">
        <v>2131</v>
      </c>
      <c r="G1909" s="56" t="s">
        <v>2098</v>
      </c>
      <c r="H1909" s="43">
        <v>2</v>
      </c>
      <c r="I1909" s="43">
        <v>1</v>
      </c>
      <c r="J1909" s="43" t="s">
        <v>2131</v>
      </c>
      <c r="K1909" s="45">
        <v>1316.7</v>
      </c>
      <c r="L1909" s="45">
        <v>1316.7</v>
      </c>
      <c r="M1909" s="517">
        <f>VLOOKUP(C1909,'Раздел 2'!D1902:Q2527,14,0)</f>
        <v>329628.42</v>
      </c>
      <c r="N1909" s="45">
        <f t="shared" si="208"/>
        <v>329628.42</v>
      </c>
      <c r="O1909" s="45">
        <v>0</v>
      </c>
      <c r="P1909" s="45">
        <v>0</v>
      </c>
      <c r="Q1909" s="45">
        <f t="shared" si="210"/>
        <v>0</v>
      </c>
      <c r="R1909" s="57">
        <v>45292</v>
      </c>
      <c r="S1909" s="57">
        <v>45657</v>
      </c>
      <c r="U1909" s="143"/>
    </row>
    <row r="1910" spans="1:21" ht="20.3" x14ac:dyDescent="0.35">
      <c r="A1910" s="43">
        <f t="shared" si="211"/>
        <v>600</v>
      </c>
      <c r="B1910" s="48" t="s">
        <v>2199</v>
      </c>
      <c r="C1910" s="43">
        <v>34450</v>
      </c>
      <c r="D1910" s="43" t="s">
        <v>1899</v>
      </c>
      <c r="E1910" s="43">
        <v>1964</v>
      </c>
      <c r="F1910" s="43" t="s">
        <v>2131</v>
      </c>
      <c r="G1910" s="56" t="s">
        <v>2097</v>
      </c>
      <c r="H1910" s="43">
        <v>5</v>
      </c>
      <c r="I1910" s="43">
        <v>4</v>
      </c>
      <c r="J1910" s="43" t="s">
        <v>2131</v>
      </c>
      <c r="K1910" s="45">
        <v>5875.4</v>
      </c>
      <c r="L1910" s="45">
        <v>3755.4</v>
      </c>
      <c r="M1910" s="517">
        <f>VLOOKUP(C1910,'Раздел 2'!D1903:Q2528,14,0)</f>
        <v>162903.24</v>
      </c>
      <c r="N1910" s="45">
        <f t="shared" si="208"/>
        <v>162903.24</v>
      </c>
      <c r="O1910" s="45">
        <v>0</v>
      </c>
      <c r="P1910" s="45">
        <v>0</v>
      </c>
      <c r="Q1910" s="45">
        <f t="shared" si="210"/>
        <v>0</v>
      </c>
      <c r="R1910" s="57">
        <v>45292</v>
      </c>
      <c r="S1910" s="57">
        <v>45657</v>
      </c>
      <c r="U1910" s="143"/>
    </row>
    <row r="1911" spans="1:21" ht="20.3" x14ac:dyDescent="0.35">
      <c r="A1911" s="43">
        <f t="shared" si="211"/>
        <v>601</v>
      </c>
      <c r="B1911" s="48" t="s">
        <v>3543</v>
      </c>
      <c r="C1911" s="43">
        <v>36209</v>
      </c>
      <c r="D1911" s="43" t="s">
        <v>1899</v>
      </c>
      <c r="E1911" s="43">
        <v>1956</v>
      </c>
      <c r="F1911" s="43" t="s">
        <v>2131</v>
      </c>
      <c r="G1911" s="56" t="s">
        <v>2130</v>
      </c>
      <c r="H1911" s="43">
        <v>2</v>
      </c>
      <c r="I1911" s="43">
        <v>2</v>
      </c>
      <c r="J1911" s="43" t="s">
        <v>2131</v>
      </c>
      <c r="K1911" s="45">
        <v>729.4</v>
      </c>
      <c r="L1911" s="45">
        <v>671.8</v>
      </c>
      <c r="M1911" s="517">
        <f>VLOOKUP(C1911,'Раздел 2'!D1904:Q2529,14,0)</f>
        <v>103554.43000000001</v>
      </c>
      <c r="N1911" s="45">
        <f t="shared" si="208"/>
        <v>103554.43000000001</v>
      </c>
      <c r="O1911" s="45">
        <v>0</v>
      </c>
      <c r="P1911" s="45">
        <v>0</v>
      </c>
      <c r="Q1911" s="45">
        <f t="shared" si="210"/>
        <v>0</v>
      </c>
      <c r="R1911" s="57">
        <v>45292</v>
      </c>
      <c r="S1911" s="57">
        <v>45657</v>
      </c>
      <c r="U1911" s="143"/>
    </row>
    <row r="1912" spans="1:21" ht="20.3" x14ac:dyDescent="0.35">
      <c r="A1912" s="43">
        <f t="shared" si="211"/>
        <v>602</v>
      </c>
      <c r="B1912" s="48" t="s">
        <v>3928</v>
      </c>
      <c r="C1912" s="43">
        <v>36402</v>
      </c>
      <c r="D1912" s="43" t="s">
        <v>1899</v>
      </c>
      <c r="E1912" s="43">
        <v>1975</v>
      </c>
      <c r="F1912" s="43" t="s">
        <v>2131</v>
      </c>
      <c r="G1912" s="56" t="s">
        <v>2097</v>
      </c>
      <c r="H1912" s="43">
        <v>5</v>
      </c>
      <c r="I1912" s="43">
        <v>4</v>
      </c>
      <c r="J1912" s="43" t="s">
        <v>2131</v>
      </c>
      <c r="K1912" s="45">
        <v>5586.8</v>
      </c>
      <c r="L1912" s="45">
        <v>3589</v>
      </c>
      <c r="M1912" s="517">
        <f>VLOOKUP(C1912,'Раздел 2'!D1905:Q2530,14,0)</f>
        <v>2671611.44</v>
      </c>
      <c r="N1912" s="45">
        <f t="shared" si="208"/>
        <v>2671611.44</v>
      </c>
      <c r="O1912" s="45">
        <v>0</v>
      </c>
      <c r="P1912" s="45">
        <v>0</v>
      </c>
      <c r="Q1912" s="45">
        <f t="shared" si="210"/>
        <v>0</v>
      </c>
      <c r="R1912" s="57">
        <v>45292</v>
      </c>
      <c r="S1912" s="57">
        <v>45657</v>
      </c>
      <c r="U1912" s="143"/>
    </row>
    <row r="1913" spans="1:21" ht="20.3" x14ac:dyDescent="0.35">
      <c r="A1913" s="43">
        <f t="shared" si="211"/>
        <v>603</v>
      </c>
      <c r="B1913" s="48" t="s">
        <v>3489</v>
      </c>
      <c r="C1913" s="43">
        <v>34780</v>
      </c>
      <c r="D1913" s="43" t="s">
        <v>1899</v>
      </c>
      <c r="E1913" s="43">
        <v>1958</v>
      </c>
      <c r="F1913" s="43" t="s">
        <v>2131</v>
      </c>
      <c r="G1913" s="56" t="s">
        <v>2130</v>
      </c>
      <c r="H1913" s="43">
        <v>2</v>
      </c>
      <c r="I1913" s="43">
        <v>1</v>
      </c>
      <c r="J1913" s="43" t="s">
        <v>2131</v>
      </c>
      <c r="K1913" s="45">
        <v>426.3</v>
      </c>
      <c r="L1913" s="45">
        <v>426.3</v>
      </c>
      <c r="M1913" s="517">
        <f>VLOOKUP(C1913,'Раздел 2'!D1906:Q2531,14,0)</f>
        <v>1147396.06</v>
      </c>
      <c r="N1913" s="45">
        <f t="shared" si="208"/>
        <v>1147396.06</v>
      </c>
      <c r="O1913" s="45">
        <v>0</v>
      </c>
      <c r="P1913" s="45">
        <v>0</v>
      </c>
      <c r="Q1913" s="45">
        <f t="shared" si="210"/>
        <v>0</v>
      </c>
      <c r="R1913" s="57">
        <v>45292</v>
      </c>
      <c r="S1913" s="57">
        <v>45657</v>
      </c>
      <c r="U1913" s="143"/>
    </row>
    <row r="1914" spans="1:21" ht="20.3" x14ac:dyDescent="0.35">
      <c r="A1914" s="43">
        <f>A1913+1</f>
        <v>604</v>
      </c>
      <c r="B1914" s="294" t="s">
        <v>59</v>
      </c>
      <c r="C1914" s="43">
        <v>32588</v>
      </c>
      <c r="D1914" s="43" t="s">
        <v>1899</v>
      </c>
      <c r="E1914" s="43">
        <v>1986</v>
      </c>
      <c r="F1914" s="43">
        <v>2023</v>
      </c>
      <c r="G1914" s="56" t="s">
        <v>2130</v>
      </c>
      <c r="H1914" s="43">
        <v>9</v>
      </c>
      <c r="I1914" s="43">
        <v>2</v>
      </c>
      <c r="J1914" s="43" t="s">
        <v>2131</v>
      </c>
      <c r="K1914" s="45">
        <v>3784.4</v>
      </c>
      <c r="L1914" s="45">
        <v>4132.2</v>
      </c>
      <c r="M1914" s="517">
        <f>VLOOKUP(C1914,'Раздел 2'!D1907:Q2533,14,0)</f>
        <v>4055459.6500000004</v>
      </c>
      <c r="N1914" s="45">
        <f t="shared" ref="N1914:N1919" si="212">M1914</f>
        <v>4055459.6500000004</v>
      </c>
      <c r="O1914" s="45">
        <v>0</v>
      </c>
      <c r="P1914" s="45">
        <v>0</v>
      </c>
      <c r="Q1914" s="45">
        <f t="shared" si="209"/>
        <v>0</v>
      </c>
      <c r="R1914" s="57">
        <v>45292</v>
      </c>
      <c r="S1914" s="57">
        <v>45657</v>
      </c>
      <c r="U1914" s="143"/>
    </row>
    <row r="1915" spans="1:21" ht="20.3" x14ac:dyDescent="0.35">
      <c r="A1915" s="43">
        <f t="shared" si="211"/>
        <v>605</v>
      </c>
      <c r="B1915" s="48" t="s">
        <v>3980</v>
      </c>
      <c r="C1915" s="43">
        <v>36192</v>
      </c>
      <c r="D1915" s="43" t="s">
        <v>1899</v>
      </c>
      <c r="E1915" s="43">
        <v>1962</v>
      </c>
      <c r="F1915" s="43">
        <v>2023</v>
      </c>
      <c r="G1915" s="56" t="s">
        <v>2130</v>
      </c>
      <c r="H1915" s="43">
        <v>3</v>
      </c>
      <c r="I1915" s="43">
        <v>3</v>
      </c>
      <c r="J1915" s="43" t="s">
        <v>2131</v>
      </c>
      <c r="K1915" s="45">
        <v>1932.7</v>
      </c>
      <c r="L1915" s="45">
        <v>939.5</v>
      </c>
      <c r="M1915" s="517">
        <f>VLOOKUP(C1915,'Раздел 2'!D1908:Q2533,14,0)</f>
        <v>1461385.65</v>
      </c>
      <c r="N1915" s="45">
        <f t="shared" si="212"/>
        <v>1461385.65</v>
      </c>
      <c r="O1915" s="45">
        <v>0</v>
      </c>
      <c r="P1915" s="45">
        <v>0</v>
      </c>
      <c r="Q1915" s="45">
        <f t="shared" si="209"/>
        <v>0</v>
      </c>
      <c r="R1915" s="57">
        <v>45292</v>
      </c>
      <c r="S1915" s="57">
        <v>45657</v>
      </c>
      <c r="U1915" s="143"/>
    </row>
    <row r="1916" spans="1:21" ht="20.3" x14ac:dyDescent="0.3">
      <c r="A1916" s="43">
        <f t="shared" si="211"/>
        <v>606</v>
      </c>
      <c r="B1916" s="294" t="s">
        <v>1013</v>
      </c>
      <c r="C1916" s="184">
        <v>46618</v>
      </c>
      <c r="D1916" s="43" t="s">
        <v>1899</v>
      </c>
      <c r="E1916" s="43">
        <v>1959</v>
      </c>
      <c r="F1916" s="43"/>
      <c r="G1916" s="378" t="s">
        <v>2130</v>
      </c>
      <c r="H1916" s="43">
        <v>3</v>
      </c>
      <c r="I1916" s="43">
        <v>1</v>
      </c>
      <c r="J1916" s="43" t="s">
        <v>2131</v>
      </c>
      <c r="K1916" s="45">
        <v>1793.2</v>
      </c>
      <c r="L1916" s="45">
        <v>1557.2</v>
      </c>
      <c r="M1916" s="517">
        <f>VLOOKUP(C1916,'Раздел 2'!D1909:Q2534,14,0)</f>
        <v>11901407.309999999</v>
      </c>
      <c r="N1916" s="45">
        <f t="shared" si="212"/>
        <v>11901407.309999999</v>
      </c>
      <c r="O1916" s="45">
        <v>0</v>
      </c>
      <c r="P1916" s="45">
        <v>0</v>
      </c>
      <c r="Q1916" s="45">
        <f>P1916</f>
        <v>0</v>
      </c>
      <c r="R1916" s="57">
        <v>45292</v>
      </c>
      <c r="S1916" s="57">
        <v>45657</v>
      </c>
      <c r="U1916" s="143"/>
    </row>
    <row r="1917" spans="1:21" ht="20.3" x14ac:dyDescent="0.35">
      <c r="A1917" s="43">
        <f t="shared" si="211"/>
        <v>607</v>
      </c>
      <c r="B1917" s="294" t="s">
        <v>4011</v>
      </c>
      <c r="C1917" s="184">
        <v>36362</v>
      </c>
      <c r="D1917" s="43" t="s">
        <v>1899</v>
      </c>
      <c r="E1917" s="43">
        <v>1963</v>
      </c>
      <c r="F1917" s="43" t="s">
        <v>2131</v>
      </c>
      <c r="G1917" s="56" t="s">
        <v>2129</v>
      </c>
      <c r="H1917" s="43">
        <v>5</v>
      </c>
      <c r="I1917" s="43">
        <v>6</v>
      </c>
      <c r="J1917" s="43" t="s">
        <v>2131</v>
      </c>
      <c r="K1917" s="45">
        <v>8484.7000000000007</v>
      </c>
      <c r="L1917" s="45">
        <v>5344.7</v>
      </c>
      <c r="M1917" s="517">
        <f>VLOOKUP(C1917,'Раздел 2'!D1910:Q2535,14,0)</f>
        <v>200016.63</v>
      </c>
      <c r="N1917" s="45">
        <f t="shared" si="212"/>
        <v>200016.63</v>
      </c>
      <c r="O1917" s="45">
        <v>0</v>
      </c>
      <c r="P1917" s="45">
        <v>0</v>
      </c>
      <c r="Q1917" s="45">
        <f>P1917</f>
        <v>0</v>
      </c>
      <c r="R1917" s="57">
        <v>45292</v>
      </c>
      <c r="S1917" s="57">
        <v>45657</v>
      </c>
      <c r="U1917" s="143"/>
    </row>
    <row r="1918" spans="1:21" ht="20.3" x14ac:dyDescent="0.35">
      <c r="A1918" s="43">
        <f t="shared" si="211"/>
        <v>608</v>
      </c>
      <c r="B1918" s="294" t="s">
        <v>2223</v>
      </c>
      <c r="C1918" s="184">
        <v>35146</v>
      </c>
      <c r="D1918" s="43" t="s">
        <v>1899</v>
      </c>
      <c r="E1918" s="43">
        <v>1962</v>
      </c>
      <c r="F1918" s="43" t="s">
        <v>2131</v>
      </c>
      <c r="G1918" s="56" t="s">
        <v>2130</v>
      </c>
      <c r="H1918" s="43">
        <v>4</v>
      </c>
      <c r="I1918" s="43">
        <v>2</v>
      </c>
      <c r="J1918" s="43" t="s">
        <v>2131</v>
      </c>
      <c r="K1918" s="45">
        <v>1698.8</v>
      </c>
      <c r="L1918" s="45">
        <v>1251.2</v>
      </c>
      <c r="M1918" s="517">
        <f>VLOOKUP(C1918,'Раздел 2'!D1911:Q2536,14,0)</f>
        <v>633715.9</v>
      </c>
      <c r="N1918" s="45">
        <f t="shared" si="212"/>
        <v>633715.9</v>
      </c>
      <c r="O1918" s="45">
        <v>0</v>
      </c>
      <c r="P1918" s="45">
        <v>0</v>
      </c>
      <c r="Q1918" s="45">
        <f>P1918</f>
        <v>0</v>
      </c>
      <c r="R1918" s="57">
        <v>45292</v>
      </c>
      <c r="S1918" s="57">
        <v>45657</v>
      </c>
      <c r="U1918" s="143"/>
    </row>
    <row r="1919" spans="1:21" ht="20.3" x14ac:dyDescent="0.35">
      <c r="A1919" s="43">
        <f t="shared" si="211"/>
        <v>609</v>
      </c>
      <c r="B1919" s="294" t="s">
        <v>3795</v>
      </c>
      <c r="C1919" s="184">
        <v>33748</v>
      </c>
      <c r="D1919" s="43" t="s">
        <v>1899</v>
      </c>
      <c r="E1919" s="43">
        <v>1964</v>
      </c>
      <c r="F1919" s="43" t="s">
        <v>2131</v>
      </c>
      <c r="G1919" s="56" t="s">
        <v>2129</v>
      </c>
      <c r="H1919" s="43">
        <v>5</v>
      </c>
      <c r="I1919" s="43">
        <v>4</v>
      </c>
      <c r="J1919" s="43" t="s">
        <v>2131</v>
      </c>
      <c r="K1919" s="45">
        <v>5633.9</v>
      </c>
      <c r="L1919" s="45">
        <v>3520.3</v>
      </c>
      <c r="M1919" s="517">
        <f>VLOOKUP(C1919,'Раздел 2'!D1912:Q2537,14,0)</f>
        <v>8439068.3499999996</v>
      </c>
      <c r="N1919" s="45">
        <f t="shared" si="212"/>
        <v>8439068.3499999996</v>
      </c>
      <c r="O1919" s="45">
        <v>0</v>
      </c>
      <c r="P1919" s="45">
        <v>0</v>
      </c>
      <c r="Q1919" s="45">
        <f>P1919</f>
        <v>0</v>
      </c>
      <c r="R1919" s="57">
        <v>45292</v>
      </c>
      <c r="S1919" s="57">
        <v>45657</v>
      </c>
      <c r="U1919" s="143"/>
    </row>
    <row r="1920" spans="1:21" ht="20.3" x14ac:dyDescent="0.35">
      <c r="A1920" s="43">
        <f t="shared" si="211"/>
        <v>610</v>
      </c>
      <c r="B1920" s="294" t="s">
        <v>4402</v>
      </c>
      <c r="C1920" s="184">
        <v>33856</v>
      </c>
      <c r="D1920" s="43" t="s">
        <v>1899</v>
      </c>
      <c r="E1920" s="43">
        <v>1983</v>
      </c>
      <c r="F1920" s="43" t="s">
        <v>2131</v>
      </c>
      <c r="G1920" s="56" t="s">
        <v>2129</v>
      </c>
      <c r="H1920" s="43">
        <v>9</v>
      </c>
      <c r="I1920" s="43">
        <v>2</v>
      </c>
      <c r="J1920" s="43" t="s">
        <v>2131</v>
      </c>
      <c r="K1920" s="45">
        <v>6485.7</v>
      </c>
      <c r="L1920" s="45">
        <v>4792.25</v>
      </c>
      <c r="M1920" s="517">
        <f>VLOOKUP(C1920,'Раздел 2'!D1913:Q2538,14,0)</f>
        <v>3005620.57</v>
      </c>
      <c r="N1920" s="45">
        <f t="shared" ref="N1920:N1941" si="213">M1920</f>
        <v>3005620.57</v>
      </c>
      <c r="O1920" s="45">
        <v>0</v>
      </c>
      <c r="P1920" s="45">
        <v>0</v>
      </c>
      <c r="Q1920" s="45">
        <f>P1920</f>
        <v>0</v>
      </c>
      <c r="R1920" s="57">
        <v>45292</v>
      </c>
      <c r="S1920" s="57">
        <v>45657</v>
      </c>
      <c r="U1920" s="143"/>
    </row>
    <row r="1921" spans="1:21" ht="20.3" x14ac:dyDescent="0.35">
      <c r="A1921" s="43">
        <f t="shared" si="211"/>
        <v>611</v>
      </c>
      <c r="B1921" s="294" t="s">
        <v>3040</v>
      </c>
      <c r="C1921" s="184">
        <v>34291</v>
      </c>
      <c r="D1921" s="43" t="s">
        <v>1899</v>
      </c>
      <c r="E1921" s="43">
        <v>1995</v>
      </c>
      <c r="F1921" s="43" t="s">
        <v>2131</v>
      </c>
      <c r="G1921" s="56" t="s">
        <v>2129</v>
      </c>
      <c r="H1921" s="43">
        <v>7</v>
      </c>
      <c r="I1921" s="43">
        <v>2</v>
      </c>
      <c r="J1921" s="43" t="s">
        <v>2131</v>
      </c>
      <c r="K1921" s="45">
        <v>4830.1000000000004</v>
      </c>
      <c r="L1921" s="45">
        <v>3659.9</v>
      </c>
      <c r="M1921" s="517">
        <f>VLOOKUP(C1921,'Раздел 2'!D1914:Q2539,14,0)</f>
        <v>7822459.7799999993</v>
      </c>
      <c r="N1921" s="45">
        <f t="shared" si="213"/>
        <v>7822459.7799999993</v>
      </c>
      <c r="O1921" s="45">
        <v>0</v>
      </c>
      <c r="P1921" s="45">
        <v>0</v>
      </c>
      <c r="Q1921" s="45">
        <f t="shared" ref="Q1921:Q1930" si="214">P1921</f>
        <v>0</v>
      </c>
      <c r="R1921" s="57">
        <v>45292</v>
      </c>
      <c r="S1921" s="57">
        <v>45657</v>
      </c>
      <c r="U1921" s="143"/>
    </row>
    <row r="1922" spans="1:21" ht="20.3" x14ac:dyDescent="0.35">
      <c r="A1922" s="43">
        <f t="shared" si="211"/>
        <v>612</v>
      </c>
      <c r="B1922" s="294" t="s">
        <v>4056</v>
      </c>
      <c r="C1922" s="184">
        <v>35294</v>
      </c>
      <c r="D1922" s="43" t="s">
        <v>1899</v>
      </c>
      <c r="E1922" s="43">
        <v>1959</v>
      </c>
      <c r="F1922" s="43" t="s">
        <v>2131</v>
      </c>
      <c r="G1922" s="56" t="s">
        <v>2130</v>
      </c>
      <c r="H1922" s="43">
        <v>4</v>
      </c>
      <c r="I1922" s="43">
        <v>4</v>
      </c>
      <c r="J1922" s="43" t="s">
        <v>2131</v>
      </c>
      <c r="K1922" s="45">
        <v>2914.75</v>
      </c>
      <c r="L1922" s="45">
        <v>2922.3</v>
      </c>
      <c r="M1922" s="517">
        <f>VLOOKUP(C1922,'Раздел 2'!D1915:Q2540,14,0)</f>
        <v>5846229.3600000003</v>
      </c>
      <c r="N1922" s="45">
        <f t="shared" si="213"/>
        <v>5846229.3600000003</v>
      </c>
      <c r="O1922" s="45">
        <v>0</v>
      </c>
      <c r="P1922" s="45">
        <v>0</v>
      </c>
      <c r="Q1922" s="45">
        <f t="shared" si="214"/>
        <v>0</v>
      </c>
      <c r="R1922" s="57">
        <v>45292</v>
      </c>
      <c r="S1922" s="57">
        <v>45657</v>
      </c>
      <c r="U1922" s="143"/>
    </row>
    <row r="1923" spans="1:21" ht="20.3" x14ac:dyDescent="0.35">
      <c r="A1923" s="43">
        <f t="shared" si="211"/>
        <v>613</v>
      </c>
      <c r="B1923" s="294" t="s">
        <v>2412</v>
      </c>
      <c r="C1923" s="184">
        <v>36743</v>
      </c>
      <c r="D1923" s="43" t="s">
        <v>1899</v>
      </c>
      <c r="E1923" s="43">
        <v>1934</v>
      </c>
      <c r="F1923" s="43" t="s">
        <v>2131</v>
      </c>
      <c r="G1923" s="56" t="s">
        <v>2130</v>
      </c>
      <c r="H1923" s="43">
        <v>3</v>
      </c>
      <c r="I1923" s="43">
        <v>1</v>
      </c>
      <c r="J1923" s="43" t="s">
        <v>2131</v>
      </c>
      <c r="K1923" s="45">
        <v>743.3</v>
      </c>
      <c r="L1923" s="45">
        <v>663.4</v>
      </c>
      <c r="M1923" s="517">
        <f>VLOOKUP(C1923,'Раздел 2'!D1916:Q2541,14,0)</f>
        <v>8706836.1400000006</v>
      </c>
      <c r="N1923" s="45">
        <v>1802687.95</v>
      </c>
      <c r="O1923" s="45">
        <v>6904148.1900000004</v>
      </c>
      <c r="P1923" s="45">
        <v>0</v>
      </c>
      <c r="Q1923" s="45">
        <f t="shared" si="214"/>
        <v>0</v>
      </c>
      <c r="R1923" s="57">
        <v>45292</v>
      </c>
      <c r="S1923" s="57">
        <v>45657</v>
      </c>
      <c r="U1923" s="143"/>
    </row>
    <row r="1924" spans="1:21" ht="20.3" x14ac:dyDescent="0.35">
      <c r="A1924" s="43">
        <f t="shared" si="211"/>
        <v>614</v>
      </c>
      <c r="B1924" s="294" t="s">
        <v>2422</v>
      </c>
      <c r="C1924" s="184">
        <v>56048</v>
      </c>
      <c r="D1924" s="43" t="s">
        <v>1899</v>
      </c>
      <c r="E1924" s="43">
        <v>1917</v>
      </c>
      <c r="F1924" s="43" t="s">
        <v>2131</v>
      </c>
      <c r="G1924" s="56" t="s">
        <v>2109</v>
      </c>
      <c r="H1924" s="43">
        <v>2</v>
      </c>
      <c r="I1924" s="43">
        <v>2</v>
      </c>
      <c r="J1924" s="43" t="s">
        <v>2131</v>
      </c>
      <c r="K1924" s="45">
        <v>238.9</v>
      </c>
      <c r="L1924" s="45">
        <v>238.9</v>
      </c>
      <c r="M1924" s="517">
        <f>VLOOKUP(C1924,'Раздел 2'!D1917:Q2542,14,0)</f>
        <v>5565666.8599999994</v>
      </c>
      <c r="N1924" s="45">
        <v>536166.1</v>
      </c>
      <c r="O1924" s="45">
        <v>5029500.76</v>
      </c>
      <c r="P1924" s="45">
        <v>0</v>
      </c>
      <c r="Q1924" s="45">
        <f t="shared" si="214"/>
        <v>0</v>
      </c>
      <c r="R1924" s="57">
        <v>45292</v>
      </c>
      <c r="S1924" s="57">
        <v>45657</v>
      </c>
      <c r="U1924" s="143"/>
    </row>
    <row r="1925" spans="1:21" ht="20.3" x14ac:dyDescent="0.35">
      <c r="A1925" s="43">
        <f t="shared" si="211"/>
        <v>615</v>
      </c>
      <c r="B1925" s="48" t="s">
        <v>2410</v>
      </c>
      <c r="C1925" s="43">
        <v>36637</v>
      </c>
      <c r="D1925" s="43" t="s">
        <v>1899</v>
      </c>
      <c r="E1925" s="43">
        <v>1933</v>
      </c>
      <c r="F1925" s="43" t="s">
        <v>2131</v>
      </c>
      <c r="G1925" s="56" t="s">
        <v>2098</v>
      </c>
      <c r="H1925" s="43">
        <v>2</v>
      </c>
      <c r="I1925" s="43">
        <v>4</v>
      </c>
      <c r="J1925" s="43" t="s">
        <v>2131</v>
      </c>
      <c r="K1925" s="45">
        <v>1289.48</v>
      </c>
      <c r="L1925" s="45">
        <v>1084.08</v>
      </c>
      <c r="M1925" s="517">
        <f>VLOOKUP(C1925,'Раздел 2'!D1918:Q2543,14,0)</f>
        <v>30562329.600000001</v>
      </c>
      <c r="N1925" s="45">
        <v>2849680.97</v>
      </c>
      <c r="O1925" s="45">
        <v>27712648.629999999</v>
      </c>
      <c r="P1925" s="45">
        <v>0</v>
      </c>
      <c r="Q1925" s="45">
        <f t="shared" si="214"/>
        <v>0</v>
      </c>
      <c r="R1925" s="57">
        <v>45292</v>
      </c>
      <c r="S1925" s="57">
        <v>45657</v>
      </c>
      <c r="U1925" s="143"/>
    </row>
    <row r="1926" spans="1:21" ht="20.3" x14ac:dyDescent="0.35">
      <c r="A1926" s="43">
        <f>A1925+1</f>
        <v>616</v>
      </c>
      <c r="B1926" s="48" t="s">
        <v>2418</v>
      </c>
      <c r="C1926" s="43">
        <v>34216</v>
      </c>
      <c r="D1926" s="43" t="s">
        <v>1899</v>
      </c>
      <c r="E1926" s="43">
        <v>1907</v>
      </c>
      <c r="F1926" s="43" t="s">
        <v>2131</v>
      </c>
      <c r="G1926" s="56" t="s">
        <v>2103</v>
      </c>
      <c r="H1926" s="43">
        <v>2</v>
      </c>
      <c r="I1926" s="43">
        <v>1</v>
      </c>
      <c r="J1926" s="43" t="s">
        <v>2131</v>
      </c>
      <c r="K1926" s="45">
        <v>372.61</v>
      </c>
      <c r="L1926" s="45">
        <v>333</v>
      </c>
      <c r="M1926" s="517">
        <f>VLOOKUP(C1926,'Раздел 2'!D1919:Q2544,14,0)</f>
        <v>6195885.2000000011</v>
      </c>
      <c r="N1926" s="45">
        <v>853767.49</v>
      </c>
      <c r="O1926" s="45">
        <v>5342117.71</v>
      </c>
      <c r="P1926" s="45">
        <v>0</v>
      </c>
      <c r="Q1926" s="45">
        <f>P1926</f>
        <v>0</v>
      </c>
      <c r="R1926" s="57">
        <v>45292</v>
      </c>
      <c r="S1926" s="57">
        <v>45657</v>
      </c>
      <c r="U1926" s="143"/>
    </row>
    <row r="1927" spans="1:21" ht="20.3" x14ac:dyDescent="0.35">
      <c r="A1927" s="43">
        <f t="shared" si="211"/>
        <v>617</v>
      </c>
      <c r="B1927" s="48" t="s">
        <v>2417</v>
      </c>
      <c r="C1927" s="43">
        <v>33658</v>
      </c>
      <c r="D1927" s="43" t="s">
        <v>1899</v>
      </c>
      <c r="E1927" s="43">
        <v>1917</v>
      </c>
      <c r="F1927" s="43" t="s">
        <v>2131</v>
      </c>
      <c r="G1927" s="56" t="s">
        <v>2103</v>
      </c>
      <c r="H1927" s="43">
        <v>2</v>
      </c>
      <c r="I1927" s="43">
        <v>1</v>
      </c>
      <c r="J1927" s="43" t="s">
        <v>2131</v>
      </c>
      <c r="K1927" s="45">
        <v>389.1</v>
      </c>
      <c r="L1927" s="45">
        <v>374.5</v>
      </c>
      <c r="M1927" s="517">
        <f>VLOOKUP(C1927,'Раздел 2'!D1920:Q2545,14,0)</f>
        <v>5914441.0600000005</v>
      </c>
      <c r="N1927" s="45">
        <v>745494.68</v>
      </c>
      <c r="O1927" s="45">
        <v>5168946.38</v>
      </c>
      <c r="P1927" s="45">
        <v>0</v>
      </c>
      <c r="Q1927" s="45">
        <f>P1927</f>
        <v>0</v>
      </c>
      <c r="R1927" s="57">
        <v>45292</v>
      </c>
      <c r="S1927" s="57">
        <v>45657</v>
      </c>
      <c r="U1927" s="143"/>
    </row>
    <row r="1928" spans="1:21" ht="20.3" x14ac:dyDescent="0.35">
      <c r="A1928" s="43">
        <f t="shared" si="211"/>
        <v>618</v>
      </c>
      <c r="B1928" s="48" t="s">
        <v>1740</v>
      </c>
      <c r="C1928" s="43">
        <v>33577</v>
      </c>
      <c r="D1928" s="43" t="s">
        <v>1899</v>
      </c>
      <c r="E1928" s="43">
        <v>1962</v>
      </c>
      <c r="F1928" s="43" t="s">
        <v>2131</v>
      </c>
      <c r="G1928" s="56" t="s">
        <v>2097</v>
      </c>
      <c r="H1928" s="43">
        <v>5</v>
      </c>
      <c r="I1928" s="43">
        <v>3</v>
      </c>
      <c r="J1928" s="43" t="s">
        <v>2131</v>
      </c>
      <c r="K1928" s="45">
        <v>2546.6999999999998</v>
      </c>
      <c r="L1928" s="45">
        <v>1664.3</v>
      </c>
      <c r="M1928" s="517">
        <f>VLOOKUP(C1928,'Раздел 2'!D1921:Q2546,14,0)</f>
        <v>6400624.4799999995</v>
      </c>
      <c r="N1928" s="45">
        <f t="shared" si="213"/>
        <v>6400624.4799999995</v>
      </c>
      <c r="O1928" s="45">
        <v>0</v>
      </c>
      <c r="P1928" s="45">
        <v>0</v>
      </c>
      <c r="Q1928" s="45">
        <f>P1928</f>
        <v>0</v>
      </c>
      <c r="R1928" s="57">
        <v>45292</v>
      </c>
      <c r="S1928" s="57">
        <v>45657</v>
      </c>
      <c r="U1928" s="143"/>
    </row>
    <row r="1929" spans="1:21" ht="20.3" x14ac:dyDescent="0.35">
      <c r="A1929" s="43">
        <f t="shared" si="211"/>
        <v>619</v>
      </c>
      <c r="B1929" s="294" t="s">
        <v>2226</v>
      </c>
      <c r="C1929" s="184">
        <v>33179</v>
      </c>
      <c r="D1929" s="43" t="s">
        <v>1899</v>
      </c>
      <c r="E1929" s="43">
        <v>1958</v>
      </c>
      <c r="F1929" s="43">
        <v>2023</v>
      </c>
      <c r="G1929" s="56" t="s">
        <v>2098</v>
      </c>
      <c r="H1929" s="43">
        <v>4</v>
      </c>
      <c r="I1929" s="43">
        <v>3</v>
      </c>
      <c r="J1929" s="43" t="s">
        <v>2131</v>
      </c>
      <c r="K1929" s="45">
        <v>2202.5</v>
      </c>
      <c r="L1929" s="45">
        <v>1994.8</v>
      </c>
      <c r="M1929" s="517">
        <f>VLOOKUP(C1929,'Раздел 2'!D1922:Q2547,14,0)</f>
        <v>1624045.01</v>
      </c>
      <c r="N1929" s="45">
        <f t="shared" si="213"/>
        <v>1624045.01</v>
      </c>
      <c r="O1929" s="45">
        <v>0</v>
      </c>
      <c r="P1929" s="45">
        <v>0</v>
      </c>
      <c r="Q1929" s="45">
        <f t="shared" si="214"/>
        <v>0</v>
      </c>
      <c r="R1929" s="57">
        <v>45292</v>
      </c>
      <c r="S1929" s="57">
        <v>45657</v>
      </c>
      <c r="U1929" s="143"/>
    </row>
    <row r="1930" spans="1:21" ht="20.3" x14ac:dyDescent="0.35">
      <c r="A1930" s="43">
        <f t="shared" si="211"/>
        <v>620</v>
      </c>
      <c r="B1930" s="294" t="s">
        <v>4073</v>
      </c>
      <c r="C1930" s="184">
        <v>35367</v>
      </c>
      <c r="D1930" s="43" t="s">
        <v>1899</v>
      </c>
      <c r="E1930" s="43">
        <v>1971</v>
      </c>
      <c r="F1930" s="43" t="s">
        <v>2131</v>
      </c>
      <c r="G1930" s="56" t="s">
        <v>2097</v>
      </c>
      <c r="H1930" s="43">
        <v>5</v>
      </c>
      <c r="I1930" s="43">
        <v>4</v>
      </c>
      <c r="J1930" s="43" t="s">
        <v>2131</v>
      </c>
      <c r="K1930" s="45">
        <v>2770</v>
      </c>
      <c r="L1930" s="45">
        <v>2686.2</v>
      </c>
      <c r="M1930" s="517">
        <f>VLOOKUP(C1930,'Раздел 2'!D1923:Q2548,14,0)</f>
        <v>181838.88</v>
      </c>
      <c r="N1930" s="45">
        <f t="shared" si="213"/>
        <v>181838.88</v>
      </c>
      <c r="O1930" s="45">
        <v>0</v>
      </c>
      <c r="P1930" s="45">
        <v>0</v>
      </c>
      <c r="Q1930" s="45">
        <f t="shared" si="214"/>
        <v>0</v>
      </c>
      <c r="R1930" s="57">
        <v>45292</v>
      </c>
      <c r="S1930" s="57">
        <v>45657</v>
      </c>
      <c r="U1930" s="143"/>
    </row>
    <row r="1931" spans="1:21" ht="20.3" x14ac:dyDescent="0.35">
      <c r="A1931" s="43">
        <f t="shared" si="211"/>
        <v>621</v>
      </c>
      <c r="B1931" s="294" t="s">
        <v>3771</v>
      </c>
      <c r="C1931" s="184">
        <v>36134</v>
      </c>
      <c r="D1931" s="43" t="s">
        <v>1899</v>
      </c>
      <c r="E1931" s="43">
        <v>1975</v>
      </c>
      <c r="F1931" s="43" t="s">
        <v>2131</v>
      </c>
      <c r="G1931" s="56" t="s">
        <v>2097</v>
      </c>
      <c r="H1931" s="43">
        <v>5</v>
      </c>
      <c r="I1931" s="43">
        <v>4</v>
      </c>
      <c r="J1931" s="43" t="s">
        <v>2131</v>
      </c>
      <c r="K1931" s="45">
        <v>6943.7</v>
      </c>
      <c r="L1931" s="45">
        <v>4392.8</v>
      </c>
      <c r="M1931" s="517">
        <f>VLOOKUP(C1931,'Раздел 2'!D1924:Q2550,14,0)</f>
        <v>175031.75</v>
      </c>
      <c r="N1931" s="45">
        <f t="shared" si="213"/>
        <v>175031.75</v>
      </c>
      <c r="O1931" s="45">
        <v>0</v>
      </c>
      <c r="P1931" s="45">
        <v>0</v>
      </c>
      <c r="Q1931" s="45">
        <f t="shared" ref="Q1931:Q1938" si="215">P1931</f>
        <v>0</v>
      </c>
      <c r="R1931" s="57">
        <v>45292</v>
      </c>
      <c r="S1931" s="57">
        <v>45657</v>
      </c>
      <c r="U1931" s="143"/>
    </row>
    <row r="1932" spans="1:21" ht="20.3" x14ac:dyDescent="0.35">
      <c r="A1932" s="43">
        <f t="shared" si="211"/>
        <v>622</v>
      </c>
      <c r="B1932" s="294" t="s">
        <v>4078</v>
      </c>
      <c r="C1932" s="184">
        <v>35429</v>
      </c>
      <c r="D1932" s="43" t="s">
        <v>1899</v>
      </c>
      <c r="E1932" s="43">
        <v>1966</v>
      </c>
      <c r="F1932" s="43" t="s">
        <v>2131</v>
      </c>
      <c r="G1932" s="56" t="s">
        <v>2130</v>
      </c>
      <c r="H1932" s="43">
        <v>4</v>
      </c>
      <c r="I1932" s="43">
        <v>3</v>
      </c>
      <c r="J1932" s="43" t="s">
        <v>2131</v>
      </c>
      <c r="K1932" s="45">
        <v>1994.1</v>
      </c>
      <c r="L1932" s="45">
        <v>1994.4</v>
      </c>
      <c r="M1932" s="517">
        <f>VLOOKUP(C1932,'Раздел 2'!D1925:Q2551,14,0)</f>
        <v>59915.58</v>
      </c>
      <c r="N1932" s="45">
        <f t="shared" si="213"/>
        <v>59915.58</v>
      </c>
      <c r="O1932" s="45">
        <v>0</v>
      </c>
      <c r="P1932" s="45">
        <v>0</v>
      </c>
      <c r="Q1932" s="45">
        <f t="shared" si="215"/>
        <v>0</v>
      </c>
      <c r="R1932" s="57">
        <v>45292</v>
      </c>
      <c r="S1932" s="57">
        <v>45657</v>
      </c>
      <c r="U1932" s="143"/>
    </row>
    <row r="1933" spans="1:21" ht="20.3" x14ac:dyDescent="0.35">
      <c r="A1933" s="43">
        <f t="shared" si="211"/>
        <v>623</v>
      </c>
      <c r="B1933" s="48" t="s">
        <v>4335</v>
      </c>
      <c r="C1933" s="43">
        <v>36397</v>
      </c>
      <c r="D1933" s="43" t="s">
        <v>1899</v>
      </c>
      <c r="E1933" s="43">
        <v>1977</v>
      </c>
      <c r="F1933" s="43" t="s">
        <v>2131</v>
      </c>
      <c r="G1933" s="56" t="s">
        <v>2097</v>
      </c>
      <c r="H1933" s="43">
        <v>5</v>
      </c>
      <c r="I1933" s="43">
        <v>8</v>
      </c>
      <c r="J1933" s="43" t="s">
        <v>2131</v>
      </c>
      <c r="K1933" s="45">
        <v>9362.2999999999993</v>
      </c>
      <c r="L1933" s="45">
        <v>5710.1</v>
      </c>
      <c r="M1933" s="517">
        <f>VLOOKUP(C1933,'Раздел 2'!D1926:Q2552,14,0)</f>
        <v>163293.19</v>
      </c>
      <c r="N1933" s="45">
        <f t="shared" si="213"/>
        <v>163293.19</v>
      </c>
      <c r="O1933" s="45">
        <v>0</v>
      </c>
      <c r="P1933" s="45">
        <v>0</v>
      </c>
      <c r="Q1933" s="45">
        <f t="shared" si="215"/>
        <v>0</v>
      </c>
      <c r="R1933" s="57">
        <v>45292</v>
      </c>
      <c r="S1933" s="57">
        <v>45657</v>
      </c>
      <c r="U1933" s="143"/>
    </row>
    <row r="1934" spans="1:21" ht="20.3" x14ac:dyDescent="0.35">
      <c r="A1934" s="43">
        <f t="shared" si="211"/>
        <v>624</v>
      </c>
      <c r="B1934" s="48" t="s">
        <v>4334</v>
      </c>
      <c r="C1934" s="43">
        <v>36404</v>
      </c>
      <c r="D1934" s="43" t="s">
        <v>1899</v>
      </c>
      <c r="E1934" s="43">
        <v>1975</v>
      </c>
      <c r="F1934" s="43" t="s">
        <v>2131</v>
      </c>
      <c r="G1934" s="56" t="s">
        <v>2097</v>
      </c>
      <c r="H1934" s="43">
        <v>5</v>
      </c>
      <c r="I1934" s="43">
        <v>6</v>
      </c>
      <c r="J1934" s="43" t="s">
        <v>2131</v>
      </c>
      <c r="K1934" s="45">
        <v>7133.9</v>
      </c>
      <c r="L1934" s="45">
        <v>4401</v>
      </c>
      <c r="M1934" s="517">
        <f>VLOOKUP(C1934,'Раздел 2'!D1927:Q2553,14,0)</f>
        <v>142348.66</v>
      </c>
      <c r="N1934" s="45">
        <f t="shared" si="213"/>
        <v>142348.66</v>
      </c>
      <c r="O1934" s="45">
        <v>0</v>
      </c>
      <c r="P1934" s="45">
        <v>0</v>
      </c>
      <c r="Q1934" s="45">
        <f t="shared" si="215"/>
        <v>0</v>
      </c>
      <c r="R1934" s="57">
        <v>45292</v>
      </c>
      <c r="S1934" s="57">
        <v>45657</v>
      </c>
      <c r="U1934" s="143"/>
    </row>
    <row r="1935" spans="1:21" ht="20.3" x14ac:dyDescent="0.35">
      <c r="A1935" s="43">
        <f t="shared" si="211"/>
        <v>625</v>
      </c>
      <c r="B1935" s="294" t="s">
        <v>3791</v>
      </c>
      <c r="C1935" s="184">
        <v>36711</v>
      </c>
      <c r="D1935" s="43" t="s">
        <v>1899</v>
      </c>
      <c r="E1935" s="43">
        <v>1968</v>
      </c>
      <c r="F1935" s="43" t="s">
        <v>2131</v>
      </c>
      <c r="G1935" s="56" t="s">
        <v>2097</v>
      </c>
      <c r="H1935" s="43">
        <v>5</v>
      </c>
      <c r="I1935" s="43">
        <v>3</v>
      </c>
      <c r="J1935" s="43" t="s">
        <v>2131</v>
      </c>
      <c r="K1935" s="45">
        <v>4146.3</v>
      </c>
      <c r="L1935" s="45">
        <v>2573</v>
      </c>
      <c r="M1935" s="517">
        <f>VLOOKUP(C1935,'Раздел 2'!D1928:Q2554,14,0)</f>
        <v>65517.77</v>
      </c>
      <c r="N1935" s="45">
        <f t="shared" si="213"/>
        <v>65517.77</v>
      </c>
      <c r="O1935" s="45">
        <v>0</v>
      </c>
      <c r="P1935" s="45">
        <v>0</v>
      </c>
      <c r="Q1935" s="45">
        <f t="shared" si="215"/>
        <v>0</v>
      </c>
      <c r="R1935" s="57">
        <v>45292</v>
      </c>
      <c r="S1935" s="57">
        <v>45657</v>
      </c>
      <c r="U1935" s="143"/>
    </row>
    <row r="1936" spans="1:21" ht="20.3" x14ac:dyDescent="0.35">
      <c r="A1936" s="43">
        <f t="shared" si="211"/>
        <v>626</v>
      </c>
      <c r="B1936" s="48" t="s">
        <v>4407</v>
      </c>
      <c r="C1936" s="43">
        <v>33470</v>
      </c>
      <c r="D1936" s="43" t="s">
        <v>1899</v>
      </c>
      <c r="E1936" s="43">
        <v>1964</v>
      </c>
      <c r="F1936" s="43">
        <v>2022</v>
      </c>
      <c r="G1936" s="56" t="s">
        <v>2130</v>
      </c>
      <c r="H1936" s="43">
        <v>4</v>
      </c>
      <c r="I1936" s="43">
        <v>3</v>
      </c>
      <c r="J1936" s="43" t="s">
        <v>2131</v>
      </c>
      <c r="K1936" s="45">
        <v>2815.7</v>
      </c>
      <c r="L1936" s="45">
        <v>1968.5</v>
      </c>
      <c r="M1936" s="517">
        <f>VLOOKUP(C1936,'Раздел 2'!D1929:Q2555,14,0)</f>
        <v>40615.300000000003</v>
      </c>
      <c r="N1936" s="45">
        <f t="shared" si="213"/>
        <v>40615.300000000003</v>
      </c>
      <c r="O1936" s="45">
        <v>0</v>
      </c>
      <c r="P1936" s="45">
        <v>0</v>
      </c>
      <c r="Q1936" s="45">
        <f t="shared" si="215"/>
        <v>0</v>
      </c>
      <c r="R1936" s="57">
        <v>45292</v>
      </c>
      <c r="S1936" s="57">
        <v>45657</v>
      </c>
      <c r="U1936" s="143"/>
    </row>
    <row r="1937" spans="1:21" ht="20.3" x14ac:dyDescent="0.35">
      <c r="A1937" s="43">
        <f t="shared" si="211"/>
        <v>627</v>
      </c>
      <c r="B1937" s="48" t="s">
        <v>2179</v>
      </c>
      <c r="C1937" s="43">
        <v>36700</v>
      </c>
      <c r="D1937" s="43" t="s">
        <v>1899</v>
      </c>
      <c r="E1937" s="43">
        <v>1963</v>
      </c>
      <c r="F1937" s="43">
        <v>2023</v>
      </c>
      <c r="G1937" s="56" t="s">
        <v>2098</v>
      </c>
      <c r="H1937" s="43">
        <v>4</v>
      </c>
      <c r="I1937" s="43">
        <v>3</v>
      </c>
      <c r="J1937" s="43" t="s">
        <v>2131</v>
      </c>
      <c r="K1937" s="45">
        <v>3547.2</v>
      </c>
      <c r="L1937" s="45">
        <v>1982.4</v>
      </c>
      <c r="M1937" s="517">
        <f>VLOOKUP(C1937,'Раздел 2'!D1930:Q2556,14,0)</f>
        <v>1044983.85</v>
      </c>
      <c r="N1937" s="45">
        <f t="shared" si="213"/>
        <v>1044983.85</v>
      </c>
      <c r="O1937" s="45">
        <v>0</v>
      </c>
      <c r="P1937" s="45">
        <v>0</v>
      </c>
      <c r="Q1937" s="45">
        <f t="shared" si="215"/>
        <v>0</v>
      </c>
      <c r="R1937" s="57">
        <v>45292</v>
      </c>
      <c r="S1937" s="57">
        <v>45657</v>
      </c>
      <c r="U1937" s="143"/>
    </row>
    <row r="1938" spans="1:21" ht="20.3" x14ac:dyDescent="0.35">
      <c r="A1938" s="43">
        <f t="shared" si="211"/>
        <v>628</v>
      </c>
      <c r="B1938" s="294" t="s">
        <v>3082</v>
      </c>
      <c r="C1938" s="184">
        <v>34679</v>
      </c>
      <c r="D1938" s="43" t="s">
        <v>1899</v>
      </c>
      <c r="E1938" s="43">
        <v>1975</v>
      </c>
      <c r="F1938" s="43" t="s">
        <v>2131</v>
      </c>
      <c r="G1938" s="56" t="s">
        <v>2098</v>
      </c>
      <c r="H1938" s="43">
        <v>5</v>
      </c>
      <c r="I1938" s="43">
        <v>4</v>
      </c>
      <c r="J1938" s="43" t="s">
        <v>2131</v>
      </c>
      <c r="K1938" s="45">
        <v>6908.5</v>
      </c>
      <c r="L1938" s="45">
        <v>4389</v>
      </c>
      <c r="M1938" s="517">
        <f>VLOOKUP(C1938,'Раздел 2'!D1931:Q2557,14,0)</f>
        <v>92902.74</v>
      </c>
      <c r="N1938" s="45">
        <f t="shared" si="213"/>
        <v>92902.74</v>
      </c>
      <c r="O1938" s="45">
        <v>0</v>
      </c>
      <c r="P1938" s="45">
        <v>0</v>
      </c>
      <c r="Q1938" s="45">
        <f t="shared" si="215"/>
        <v>0</v>
      </c>
      <c r="R1938" s="57">
        <v>45292</v>
      </c>
      <c r="S1938" s="57">
        <v>45657</v>
      </c>
      <c r="U1938" s="143"/>
    </row>
    <row r="1939" spans="1:21" ht="20.3" x14ac:dyDescent="0.35">
      <c r="A1939" s="43">
        <f t="shared" si="211"/>
        <v>629</v>
      </c>
      <c r="B1939" s="294" t="s">
        <v>377</v>
      </c>
      <c r="C1939" s="184">
        <v>35451</v>
      </c>
      <c r="D1939" s="43" t="s">
        <v>1899</v>
      </c>
      <c r="E1939" s="43">
        <v>1957</v>
      </c>
      <c r="F1939" s="43" t="s">
        <v>2131</v>
      </c>
      <c r="G1939" s="56" t="s">
        <v>2103</v>
      </c>
      <c r="H1939" s="43">
        <v>2</v>
      </c>
      <c r="I1939" s="43">
        <v>2</v>
      </c>
      <c r="J1939" s="43" t="s">
        <v>2131</v>
      </c>
      <c r="K1939" s="45">
        <v>497.1</v>
      </c>
      <c r="L1939" s="45">
        <v>497.1</v>
      </c>
      <c r="M1939" s="517">
        <f>VLOOKUP(C1939,'Раздел 2'!D1932:Q2558,14,0)</f>
        <v>59528.06</v>
      </c>
      <c r="N1939" s="45">
        <f t="shared" si="213"/>
        <v>59528.06</v>
      </c>
      <c r="O1939" s="45">
        <v>0</v>
      </c>
      <c r="P1939" s="45">
        <v>0</v>
      </c>
      <c r="Q1939" s="45">
        <f t="shared" ref="Q1939:Q1945" si="216">P1939</f>
        <v>0</v>
      </c>
      <c r="R1939" s="57">
        <v>45292</v>
      </c>
      <c r="S1939" s="57">
        <v>45657</v>
      </c>
      <c r="U1939" s="143"/>
    </row>
    <row r="1940" spans="1:21" ht="20.3" x14ac:dyDescent="0.35">
      <c r="A1940" s="43">
        <f t="shared" si="211"/>
        <v>630</v>
      </c>
      <c r="B1940" s="294" t="s">
        <v>4378</v>
      </c>
      <c r="C1940" s="184">
        <v>34579</v>
      </c>
      <c r="D1940" s="43" t="s">
        <v>1899</v>
      </c>
      <c r="E1940" s="43">
        <v>1950</v>
      </c>
      <c r="F1940" s="43">
        <v>2021</v>
      </c>
      <c r="G1940" s="56" t="s">
        <v>2130</v>
      </c>
      <c r="H1940" s="43">
        <v>2</v>
      </c>
      <c r="I1940" s="43">
        <v>1</v>
      </c>
      <c r="J1940" s="43" t="s">
        <v>2131</v>
      </c>
      <c r="K1940" s="45">
        <v>885.1</v>
      </c>
      <c r="L1940" s="45">
        <v>434.4</v>
      </c>
      <c r="M1940" s="517">
        <f>VLOOKUP(C1940,'Раздел 2'!D1933:Q2559,14,0)</f>
        <v>1512016.5799999998</v>
      </c>
      <c r="N1940" s="45">
        <f t="shared" si="213"/>
        <v>1512016.5799999998</v>
      </c>
      <c r="O1940" s="45">
        <v>0</v>
      </c>
      <c r="P1940" s="45">
        <v>0</v>
      </c>
      <c r="Q1940" s="45">
        <f t="shared" si="216"/>
        <v>0</v>
      </c>
      <c r="R1940" s="57">
        <v>45292</v>
      </c>
      <c r="S1940" s="57">
        <v>45657</v>
      </c>
      <c r="U1940" s="143"/>
    </row>
    <row r="1941" spans="1:21" ht="20.3" x14ac:dyDescent="0.35">
      <c r="A1941" s="43">
        <f t="shared" si="211"/>
        <v>631</v>
      </c>
      <c r="B1941" s="294" t="s">
        <v>4321</v>
      </c>
      <c r="C1941" s="184">
        <v>36785</v>
      </c>
      <c r="D1941" s="43" t="s">
        <v>1899</v>
      </c>
      <c r="E1941" s="43">
        <v>1973</v>
      </c>
      <c r="F1941" s="43">
        <v>2022</v>
      </c>
      <c r="G1941" s="56" t="s">
        <v>2130</v>
      </c>
      <c r="H1941" s="43">
        <v>4</v>
      </c>
      <c r="I1941" s="43">
        <v>2</v>
      </c>
      <c r="J1941" s="43" t="s">
        <v>2131</v>
      </c>
      <c r="K1941" s="45">
        <v>3664.6</v>
      </c>
      <c r="L1941" s="45">
        <v>2420.8000000000002</v>
      </c>
      <c r="M1941" s="517">
        <f>VLOOKUP(C1941,'Раздел 2'!D1934:Q2560,14,0)</f>
        <v>46793.38</v>
      </c>
      <c r="N1941" s="45">
        <f t="shared" si="213"/>
        <v>46793.38</v>
      </c>
      <c r="O1941" s="45">
        <v>0</v>
      </c>
      <c r="P1941" s="45">
        <v>0</v>
      </c>
      <c r="Q1941" s="45">
        <f t="shared" si="216"/>
        <v>0</v>
      </c>
      <c r="R1941" s="57">
        <v>45292</v>
      </c>
      <c r="S1941" s="57">
        <v>45657</v>
      </c>
      <c r="U1941" s="143"/>
    </row>
    <row r="1942" spans="1:21" ht="20.3" x14ac:dyDescent="0.35">
      <c r="A1942" s="43">
        <f t="shared" si="211"/>
        <v>632</v>
      </c>
      <c r="B1942" s="294" t="s">
        <v>4384</v>
      </c>
      <c r="C1942" s="184">
        <v>34439</v>
      </c>
      <c r="D1942" s="43" t="s">
        <v>1899</v>
      </c>
      <c r="E1942" s="43">
        <v>1956</v>
      </c>
      <c r="F1942" s="43">
        <v>2022</v>
      </c>
      <c r="G1942" s="56" t="s">
        <v>2130</v>
      </c>
      <c r="H1942" s="43">
        <v>4</v>
      </c>
      <c r="I1942" s="43">
        <v>4</v>
      </c>
      <c r="J1942" s="43" t="s">
        <v>2131</v>
      </c>
      <c r="K1942" s="45">
        <v>3107.6</v>
      </c>
      <c r="L1942" s="45">
        <v>2981</v>
      </c>
      <c r="M1942" s="517">
        <f>VLOOKUP(C1942,'Раздел 2'!D1935:Q2561,14,0)</f>
        <v>6248464.9500000002</v>
      </c>
      <c r="N1942" s="45">
        <f t="shared" ref="N1942:N1947" si="217">M1942</f>
        <v>6248464.9500000002</v>
      </c>
      <c r="O1942" s="45">
        <v>0</v>
      </c>
      <c r="P1942" s="45">
        <v>0</v>
      </c>
      <c r="Q1942" s="45">
        <f t="shared" si="216"/>
        <v>0</v>
      </c>
      <c r="R1942" s="57">
        <v>45292</v>
      </c>
      <c r="S1942" s="57">
        <v>45657</v>
      </c>
      <c r="U1942" s="143"/>
    </row>
    <row r="1943" spans="1:21" s="189" customFormat="1" ht="20.3" x14ac:dyDescent="0.3">
      <c r="A1943" s="43">
        <f t="shared" si="211"/>
        <v>633</v>
      </c>
      <c r="B1943" s="169" t="s">
        <v>3788</v>
      </c>
      <c r="C1943" s="184">
        <v>36716</v>
      </c>
      <c r="D1943" s="43" t="s">
        <v>1899</v>
      </c>
      <c r="E1943" s="43">
        <v>1969</v>
      </c>
      <c r="F1943" s="43">
        <v>2023</v>
      </c>
      <c r="G1943" s="378" t="s">
        <v>2129</v>
      </c>
      <c r="H1943" s="43">
        <v>4</v>
      </c>
      <c r="I1943" s="43">
        <v>3</v>
      </c>
      <c r="J1943" s="43" t="s">
        <v>2131</v>
      </c>
      <c r="K1943" s="45">
        <v>3799.7</v>
      </c>
      <c r="L1943" s="45">
        <v>2266.6999999999998</v>
      </c>
      <c r="M1943" s="517">
        <f>VLOOKUP(C1943,'Раздел 2'!D1936:Q2562,14,0)</f>
        <v>215929.74</v>
      </c>
      <c r="N1943" s="45">
        <f t="shared" si="217"/>
        <v>215929.74</v>
      </c>
      <c r="O1943" s="45">
        <v>0</v>
      </c>
      <c r="P1943" s="45">
        <v>0</v>
      </c>
      <c r="Q1943" s="45">
        <f t="shared" si="216"/>
        <v>0</v>
      </c>
      <c r="R1943" s="57">
        <v>45292</v>
      </c>
      <c r="S1943" s="57">
        <v>45657</v>
      </c>
      <c r="U1943" s="143"/>
    </row>
    <row r="1944" spans="1:21" ht="20.3" x14ac:dyDescent="0.35">
      <c r="A1944" s="43">
        <f t="shared" si="211"/>
        <v>634</v>
      </c>
      <c r="B1944" s="294" t="s">
        <v>4367</v>
      </c>
      <c r="C1944" s="184">
        <v>35194</v>
      </c>
      <c r="D1944" s="43" t="s">
        <v>1899</v>
      </c>
      <c r="E1944" s="43">
        <v>1961</v>
      </c>
      <c r="F1944" s="43">
        <v>2019</v>
      </c>
      <c r="G1944" s="56" t="s">
        <v>2130</v>
      </c>
      <c r="H1944" s="43">
        <v>2</v>
      </c>
      <c r="I1944" s="43">
        <v>2</v>
      </c>
      <c r="J1944" s="43" t="s">
        <v>2131</v>
      </c>
      <c r="K1944" s="45">
        <v>1534.7</v>
      </c>
      <c r="L1944" s="45">
        <v>1272.3</v>
      </c>
      <c r="M1944" s="517">
        <f>VLOOKUP(C1944,'Раздел 2'!D1937:Q2562,14,0)</f>
        <v>2791232.1299999994</v>
      </c>
      <c r="N1944" s="45">
        <f t="shared" si="217"/>
        <v>2791232.1299999994</v>
      </c>
      <c r="O1944" s="45">
        <v>0</v>
      </c>
      <c r="P1944" s="45">
        <v>0</v>
      </c>
      <c r="Q1944" s="45">
        <f t="shared" si="216"/>
        <v>0</v>
      </c>
      <c r="R1944" s="57">
        <v>45292</v>
      </c>
      <c r="S1944" s="57">
        <v>45657</v>
      </c>
      <c r="U1944" s="143"/>
    </row>
    <row r="1945" spans="1:21" ht="20.3" x14ac:dyDescent="0.35">
      <c r="A1945" s="43">
        <f t="shared" si="211"/>
        <v>635</v>
      </c>
      <c r="B1945" s="294" t="s">
        <v>3104</v>
      </c>
      <c r="C1945" s="184">
        <v>33181</v>
      </c>
      <c r="D1945" s="43" t="s">
        <v>1899</v>
      </c>
      <c r="E1945" s="43">
        <v>1962</v>
      </c>
      <c r="F1945" s="43">
        <v>2023</v>
      </c>
      <c r="G1945" s="56" t="s">
        <v>2098</v>
      </c>
      <c r="H1945" s="43">
        <v>4</v>
      </c>
      <c r="I1945" s="43">
        <v>3</v>
      </c>
      <c r="J1945" s="43" t="s">
        <v>2131</v>
      </c>
      <c r="K1945" s="45">
        <v>2398.1</v>
      </c>
      <c r="L1945" s="45">
        <v>2237.4</v>
      </c>
      <c r="M1945" s="517">
        <f>VLOOKUP(C1945,'Раздел 2'!D1938:Q2563,14,0)</f>
        <v>1127131.6700000002</v>
      </c>
      <c r="N1945" s="45">
        <f t="shared" si="217"/>
        <v>1127131.6700000002</v>
      </c>
      <c r="O1945" s="45">
        <v>0</v>
      </c>
      <c r="P1945" s="45">
        <v>0</v>
      </c>
      <c r="Q1945" s="45">
        <f t="shared" si="216"/>
        <v>0</v>
      </c>
      <c r="R1945" s="57">
        <v>45292</v>
      </c>
      <c r="S1945" s="57">
        <v>45657</v>
      </c>
      <c r="U1945" s="143"/>
    </row>
    <row r="1946" spans="1:21" ht="20.3" x14ac:dyDescent="0.35">
      <c r="A1946" s="43">
        <f t="shared" si="211"/>
        <v>636</v>
      </c>
      <c r="B1946" s="294" t="s">
        <v>4409</v>
      </c>
      <c r="C1946" s="184">
        <v>33390</v>
      </c>
      <c r="D1946" s="43" t="s">
        <v>1899</v>
      </c>
      <c r="E1946" s="43">
        <v>1991</v>
      </c>
      <c r="F1946" s="43" t="s">
        <v>2131</v>
      </c>
      <c r="G1946" s="56" t="s">
        <v>2098</v>
      </c>
      <c r="H1946" s="43">
        <v>5</v>
      </c>
      <c r="I1946" s="43">
        <v>5</v>
      </c>
      <c r="J1946" s="43" t="s">
        <v>2131</v>
      </c>
      <c r="K1946" s="45">
        <v>7107.5</v>
      </c>
      <c r="L1946" s="45">
        <v>8737.2000000000007</v>
      </c>
      <c r="M1946" s="517">
        <f>VLOOKUP(C1946,'Раздел 2'!D1939:Q2564,14,0)</f>
        <v>609451.01</v>
      </c>
      <c r="N1946" s="45">
        <f t="shared" si="217"/>
        <v>609451.01</v>
      </c>
      <c r="O1946" s="45">
        <v>0</v>
      </c>
      <c r="P1946" s="45">
        <v>0</v>
      </c>
      <c r="Q1946" s="45">
        <f>P1946</f>
        <v>0</v>
      </c>
      <c r="R1946" s="57">
        <v>45292</v>
      </c>
      <c r="S1946" s="57">
        <v>45657</v>
      </c>
      <c r="U1946" s="143"/>
    </row>
    <row r="1947" spans="1:21" ht="20.3" x14ac:dyDescent="0.35">
      <c r="A1947" s="43">
        <f t="shared" si="211"/>
        <v>637</v>
      </c>
      <c r="B1947" s="294" t="s">
        <v>1847</v>
      </c>
      <c r="C1947" s="184">
        <v>33274</v>
      </c>
      <c r="D1947" s="43" t="s">
        <v>1899</v>
      </c>
      <c r="E1947" s="43">
        <v>1983</v>
      </c>
      <c r="F1947" s="43" t="s">
        <v>2131</v>
      </c>
      <c r="G1947" s="56" t="s">
        <v>2097</v>
      </c>
      <c r="H1947" s="43">
        <v>9</v>
      </c>
      <c r="I1947" s="43">
        <v>17</v>
      </c>
      <c r="J1947" s="43">
        <v>3</v>
      </c>
      <c r="K1947" s="45">
        <v>44367.5</v>
      </c>
      <c r="L1947" s="45">
        <v>34015.599999999999</v>
      </c>
      <c r="M1947" s="517">
        <f>VLOOKUP(C1947,'Раздел 2'!D1940:Q2565,14,0)</f>
        <v>283249.96999999997</v>
      </c>
      <c r="N1947" s="45">
        <f t="shared" si="217"/>
        <v>283249.96999999997</v>
      </c>
      <c r="O1947" s="45">
        <v>0</v>
      </c>
      <c r="P1947" s="45">
        <v>0</v>
      </c>
      <c r="Q1947" s="45">
        <f>P1947</f>
        <v>0</v>
      </c>
      <c r="R1947" s="57">
        <v>45292</v>
      </c>
      <c r="S1947" s="57">
        <v>45657</v>
      </c>
      <c r="U1947" s="143"/>
    </row>
    <row r="1948" spans="1:21" ht="20.3" x14ac:dyDescent="0.35">
      <c r="A1948" s="43">
        <f t="shared" si="211"/>
        <v>638</v>
      </c>
      <c r="B1948" s="294" t="s">
        <v>2225</v>
      </c>
      <c r="C1948" s="184">
        <v>34453</v>
      </c>
      <c r="D1948" s="43" t="s">
        <v>1899</v>
      </c>
      <c r="E1948" s="43">
        <v>1961</v>
      </c>
      <c r="F1948" s="43" t="s">
        <v>2131</v>
      </c>
      <c r="G1948" s="56" t="s">
        <v>2098</v>
      </c>
      <c r="H1948" s="43">
        <v>4</v>
      </c>
      <c r="I1948" s="43">
        <v>3</v>
      </c>
      <c r="J1948" s="43" t="s">
        <v>2131</v>
      </c>
      <c r="K1948" s="45">
        <v>2217.1</v>
      </c>
      <c r="L1948" s="45">
        <v>2059.1</v>
      </c>
      <c r="M1948" s="517">
        <f>VLOOKUP(C1948,'Раздел 2'!D1941:Q2566,14,0)</f>
        <v>1432744.5799999998</v>
      </c>
      <c r="N1948" s="45">
        <f t="shared" ref="N1948:N2005" si="218">M1948</f>
        <v>1432744.5799999998</v>
      </c>
      <c r="O1948" s="45">
        <v>0</v>
      </c>
      <c r="P1948" s="45">
        <v>0</v>
      </c>
      <c r="Q1948" s="45">
        <f>P1948</f>
        <v>0</v>
      </c>
      <c r="R1948" s="57">
        <v>45292</v>
      </c>
      <c r="S1948" s="57">
        <v>45657</v>
      </c>
      <c r="U1948" s="143"/>
    </row>
    <row r="1949" spans="1:21" ht="20.3" x14ac:dyDescent="0.35">
      <c r="A1949" s="43">
        <f t="shared" si="211"/>
        <v>639</v>
      </c>
      <c r="B1949" s="294" t="s">
        <v>4608</v>
      </c>
      <c r="C1949" s="184">
        <v>34099</v>
      </c>
      <c r="D1949" s="43" t="s">
        <v>1900</v>
      </c>
      <c r="E1949" s="43">
        <v>1987</v>
      </c>
      <c r="F1949" s="43"/>
      <c r="G1949" s="56" t="s">
        <v>2129</v>
      </c>
      <c r="H1949" s="43">
        <v>5</v>
      </c>
      <c r="I1949" s="43">
        <v>8</v>
      </c>
      <c r="J1949" s="43"/>
      <c r="K1949" s="45">
        <v>10064.6</v>
      </c>
      <c r="L1949" s="45">
        <v>6884.2</v>
      </c>
      <c r="M1949" s="517">
        <f>VLOOKUP(C1949,'Раздел 2'!D1942:Q2567,14,0)</f>
        <v>645517.07000000007</v>
      </c>
      <c r="N1949" s="45">
        <f t="shared" si="218"/>
        <v>645517.07000000007</v>
      </c>
      <c r="O1949" s="45">
        <v>0</v>
      </c>
      <c r="P1949" s="45">
        <v>0</v>
      </c>
      <c r="Q1949" s="45">
        <f t="shared" ref="Q1949:Q1961" si="219">P1949</f>
        <v>0</v>
      </c>
      <c r="R1949" s="57">
        <v>45292</v>
      </c>
      <c r="S1949" s="57">
        <v>45657</v>
      </c>
      <c r="U1949" s="143"/>
    </row>
    <row r="1950" spans="1:21" ht="20.3" x14ac:dyDescent="0.35">
      <c r="A1950" s="43">
        <f t="shared" si="211"/>
        <v>640</v>
      </c>
      <c r="B1950" s="294" t="s">
        <v>4609</v>
      </c>
      <c r="C1950" s="184">
        <v>36869</v>
      </c>
      <c r="D1950" s="43" t="s">
        <v>1900</v>
      </c>
      <c r="E1950" s="43">
        <v>1981</v>
      </c>
      <c r="F1950" s="43"/>
      <c r="G1950" s="56" t="s">
        <v>4640</v>
      </c>
      <c r="H1950" s="43">
        <v>5</v>
      </c>
      <c r="I1950" s="43">
        <v>16</v>
      </c>
      <c r="J1950" s="43"/>
      <c r="K1950" s="45">
        <v>18945</v>
      </c>
      <c r="L1950" s="45">
        <v>16277.7</v>
      </c>
      <c r="M1950" s="517">
        <f>VLOOKUP(C1950,'Раздел 2'!D1943:Q2568,14,0)</f>
        <v>1194788.3799999999</v>
      </c>
      <c r="N1950" s="45">
        <f t="shared" si="218"/>
        <v>1194788.3799999999</v>
      </c>
      <c r="O1950" s="45">
        <v>0</v>
      </c>
      <c r="P1950" s="45">
        <v>0</v>
      </c>
      <c r="Q1950" s="45">
        <f t="shared" si="219"/>
        <v>0</v>
      </c>
      <c r="R1950" s="57">
        <v>45292</v>
      </c>
      <c r="S1950" s="57">
        <v>45657</v>
      </c>
      <c r="U1950" s="143"/>
    </row>
    <row r="1951" spans="1:21" ht="20.3" x14ac:dyDescent="0.35">
      <c r="A1951" s="43">
        <f t="shared" si="211"/>
        <v>641</v>
      </c>
      <c r="B1951" s="294" t="s">
        <v>4612</v>
      </c>
      <c r="C1951" s="184">
        <v>35886</v>
      </c>
      <c r="D1951" s="43" t="s">
        <v>1900</v>
      </c>
      <c r="E1951" s="43">
        <v>2010</v>
      </c>
      <c r="F1951" s="43"/>
      <c r="G1951" s="56" t="s">
        <v>4641</v>
      </c>
      <c r="H1951" s="43">
        <v>9</v>
      </c>
      <c r="I1951" s="43">
        <v>2</v>
      </c>
      <c r="J1951" s="43"/>
      <c r="K1951" s="45">
        <v>8793.2999999999993</v>
      </c>
      <c r="L1951" s="45">
        <v>8474.34</v>
      </c>
      <c r="M1951" s="517">
        <f>VLOOKUP(C1951,'Раздел 2'!D1944:Q2569,14,0)</f>
        <v>318500</v>
      </c>
      <c r="N1951" s="45">
        <f t="shared" si="218"/>
        <v>318500</v>
      </c>
      <c r="O1951" s="45">
        <v>0</v>
      </c>
      <c r="P1951" s="45">
        <v>0</v>
      </c>
      <c r="Q1951" s="45">
        <f t="shared" si="219"/>
        <v>0</v>
      </c>
      <c r="R1951" s="57">
        <v>45292</v>
      </c>
      <c r="S1951" s="57">
        <v>45657</v>
      </c>
      <c r="U1951" s="143"/>
    </row>
    <row r="1952" spans="1:21" ht="20.3" x14ac:dyDescent="0.35">
      <c r="A1952" s="43">
        <f t="shared" si="211"/>
        <v>642</v>
      </c>
      <c r="B1952" s="294" t="s">
        <v>4611</v>
      </c>
      <c r="C1952" s="184">
        <v>32672</v>
      </c>
      <c r="D1952" s="43" t="s">
        <v>1900</v>
      </c>
      <c r="E1952" s="43">
        <v>1992</v>
      </c>
      <c r="F1952" s="43"/>
      <c r="G1952" s="56" t="s">
        <v>2129</v>
      </c>
      <c r="H1952" s="43">
        <v>5</v>
      </c>
      <c r="I1952" s="43">
        <v>4</v>
      </c>
      <c r="J1952" s="43"/>
      <c r="K1952" s="45">
        <v>5060.5</v>
      </c>
      <c r="L1952" s="45">
        <v>2905.4</v>
      </c>
      <c r="M1952" s="517">
        <f>VLOOKUP(C1952,'Раздел 2'!D1945:Q2570,14,0)</f>
        <v>756259.6</v>
      </c>
      <c r="N1952" s="45">
        <f t="shared" si="218"/>
        <v>756259.6</v>
      </c>
      <c r="O1952" s="45">
        <v>0</v>
      </c>
      <c r="P1952" s="45">
        <v>0</v>
      </c>
      <c r="Q1952" s="45">
        <f t="shared" si="219"/>
        <v>0</v>
      </c>
      <c r="R1952" s="57">
        <v>45292</v>
      </c>
      <c r="S1952" s="57">
        <v>45657</v>
      </c>
      <c r="U1952" s="143"/>
    </row>
    <row r="1953" spans="1:21" ht="20.3" x14ac:dyDescent="0.35">
      <c r="A1953" s="43">
        <f t="shared" si="211"/>
        <v>643</v>
      </c>
      <c r="B1953" s="294" t="s">
        <v>4610</v>
      </c>
      <c r="C1953" s="184">
        <v>37214</v>
      </c>
      <c r="D1953" s="43" t="s">
        <v>1900</v>
      </c>
      <c r="E1953" s="43">
        <v>2007</v>
      </c>
      <c r="F1953" s="43"/>
      <c r="G1953" s="56" t="s">
        <v>4640</v>
      </c>
      <c r="H1953" s="43">
        <v>9</v>
      </c>
      <c r="I1953" s="43">
        <v>1</v>
      </c>
      <c r="J1953" s="43"/>
      <c r="K1953" s="45">
        <v>4303.8999999999996</v>
      </c>
      <c r="L1953" s="45">
        <v>2833.8</v>
      </c>
      <c r="M1953" s="517">
        <f>VLOOKUP(C1953,'Раздел 2'!D1946:Q2571,14,0)</f>
        <v>907060.52</v>
      </c>
      <c r="N1953" s="45">
        <f t="shared" si="218"/>
        <v>907060.52</v>
      </c>
      <c r="O1953" s="45">
        <v>0</v>
      </c>
      <c r="P1953" s="45">
        <v>0</v>
      </c>
      <c r="Q1953" s="45">
        <f t="shared" si="219"/>
        <v>0</v>
      </c>
      <c r="R1953" s="57">
        <v>45292</v>
      </c>
      <c r="S1953" s="57">
        <v>45657</v>
      </c>
      <c r="U1953" s="143"/>
    </row>
    <row r="1954" spans="1:21" ht="20.3" x14ac:dyDescent="0.35">
      <c r="A1954" s="43">
        <f t="shared" si="211"/>
        <v>644</v>
      </c>
      <c r="B1954" s="294" t="s">
        <v>4625</v>
      </c>
      <c r="C1954" s="184">
        <v>54929</v>
      </c>
      <c r="D1954" s="43" t="s">
        <v>1900</v>
      </c>
      <c r="E1954" s="43">
        <v>2015</v>
      </c>
      <c r="F1954" s="43"/>
      <c r="G1954" s="56" t="s">
        <v>3378</v>
      </c>
      <c r="H1954" s="43">
        <v>3</v>
      </c>
      <c r="I1954" s="43">
        <v>1</v>
      </c>
      <c r="J1954" s="43"/>
      <c r="K1954" s="45">
        <v>1271.5999999999999</v>
      </c>
      <c r="L1954" s="45">
        <v>900.8</v>
      </c>
      <c r="M1954" s="517">
        <f>VLOOKUP(C1954,'Раздел 2'!D1947:Q2572,14,0)</f>
        <v>248430</v>
      </c>
      <c r="N1954" s="45">
        <f t="shared" si="218"/>
        <v>248430</v>
      </c>
      <c r="O1954" s="45">
        <v>0</v>
      </c>
      <c r="P1954" s="45">
        <v>0</v>
      </c>
      <c r="Q1954" s="45">
        <f t="shared" si="219"/>
        <v>0</v>
      </c>
      <c r="R1954" s="57">
        <v>45292</v>
      </c>
      <c r="S1954" s="57">
        <v>45657</v>
      </c>
      <c r="U1954" s="143"/>
    </row>
    <row r="1955" spans="1:21" ht="20.3" x14ac:dyDescent="0.35">
      <c r="A1955" s="43">
        <f t="shared" si="211"/>
        <v>645</v>
      </c>
      <c r="B1955" s="294" t="s">
        <v>4626</v>
      </c>
      <c r="C1955" s="184">
        <v>34146</v>
      </c>
      <c r="D1955" s="43" t="s">
        <v>1900</v>
      </c>
      <c r="E1955" s="43">
        <v>1979</v>
      </c>
      <c r="F1955" s="43"/>
      <c r="G1955" s="56" t="s">
        <v>2129</v>
      </c>
      <c r="H1955" s="43">
        <v>5</v>
      </c>
      <c r="I1955" s="43">
        <v>4</v>
      </c>
      <c r="J1955" s="43"/>
      <c r="K1955" s="45">
        <v>5308.9</v>
      </c>
      <c r="L1955" s="45">
        <v>3050.3</v>
      </c>
      <c r="M1955" s="517">
        <f>VLOOKUP(C1955,'Раздел 2'!D1948:Q2573,14,0)</f>
        <v>643981.22</v>
      </c>
      <c r="N1955" s="45">
        <f t="shared" si="218"/>
        <v>643981.22</v>
      </c>
      <c r="O1955" s="45">
        <v>0</v>
      </c>
      <c r="P1955" s="45">
        <v>0</v>
      </c>
      <c r="Q1955" s="45">
        <f t="shared" si="219"/>
        <v>0</v>
      </c>
      <c r="R1955" s="57">
        <v>45292</v>
      </c>
      <c r="S1955" s="57">
        <v>45657</v>
      </c>
      <c r="U1955" s="143"/>
    </row>
    <row r="1956" spans="1:21" ht="20.3" x14ac:dyDescent="0.35">
      <c r="A1956" s="43">
        <f t="shared" si="211"/>
        <v>646</v>
      </c>
      <c r="B1956" s="294" t="s">
        <v>4627</v>
      </c>
      <c r="C1956" s="184">
        <v>54930</v>
      </c>
      <c r="D1956" s="43" t="s">
        <v>1900</v>
      </c>
      <c r="E1956" s="43">
        <v>2015</v>
      </c>
      <c r="F1956" s="43"/>
      <c r="G1956" s="56" t="s">
        <v>3378</v>
      </c>
      <c r="H1956" s="43">
        <v>6</v>
      </c>
      <c r="I1956" s="43">
        <v>1</v>
      </c>
      <c r="J1956" s="43"/>
      <c r="K1956" s="45">
        <v>2221.5</v>
      </c>
      <c r="L1956" s="45">
        <v>1143</v>
      </c>
      <c r="M1956" s="517">
        <f>VLOOKUP(C1956,'Раздел 2'!D1949:Q2574,14,0)</f>
        <v>317205</v>
      </c>
      <c r="N1956" s="45">
        <f t="shared" si="218"/>
        <v>317205</v>
      </c>
      <c r="O1956" s="45">
        <v>0</v>
      </c>
      <c r="P1956" s="45">
        <v>0</v>
      </c>
      <c r="Q1956" s="45">
        <f t="shared" si="219"/>
        <v>0</v>
      </c>
      <c r="R1956" s="57">
        <v>45292</v>
      </c>
      <c r="S1956" s="57">
        <v>45657</v>
      </c>
      <c r="U1956" s="143"/>
    </row>
    <row r="1957" spans="1:21" ht="20.3" x14ac:dyDescent="0.35">
      <c r="A1957" s="43">
        <f t="shared" si="211"/>
        <v>647</v>
      </c>
      <c r="B1957" s="294" t="s">
        <v>4652</v>
      </c>
      <c r="C1957" s="184">
        <v>32579</v>
      </c>
      <c r="D1957" s="43" t="s">
        <v>1900</v>
      </c>
      <c r="E1957" s="43">
        <v>1991</v>
      </c>
      <c r="F1957" s="43"/>
      <c r="G1957" s="56" t="s">
        <v>4640</v>
      </c>
      <c r="H1957" s="43">
        <v>5</v>
      </c>
      <c r="I1957" s="43">
        <v>3</v>
      </c>
      <c r="J1957" s="43"/>
      <c r="K1957" s="45">
        <v>3787.7</v>
      </c>
      <c r="L1957" s="45">
        <v>3588.2</v>
      </c>
      <c r="M1957" s="517">
        <f>VLOOKUP(C1957,'Раздел 2'!D1950:Q2575,14,0)</f>
        <v>1454108.47</v>
      </c>
      <c r="N1957" s="45">
        <f t="shared" si="218"/>
        <v>1454108.47</v>
      </c>
      <c r="O1957" s="45">
        <v>0</v>
      </c>
      <c r="P1957" s="45">
        <v>0</v>
      </c>
      <c r="Q1957" s="45">
        <f t="shared" si="219"/>
        <v>0</v>
      </c>
      <c r="R1957" s="57">
        <v>45292</v>
      </c>
      <c r="S1957" s="57">
        <v>45657</v>
      </c>
      <c r="U1957" s="143"/>
    </row>
    <row r="1958" spans="1:21" ht="20.3" x14ac:dyDescent="0.35">
      <c r="A1958" s="43">
        <f t="shared" si="211"/>
        <v>648</v>
      </c>
      <c r="B1958" s="294" t="s">
        <v>4655</v>
      </c>
      <c r="C1958" s="184">
        <v>37153</v>
      </c>
      <c r="D1958" s="43" t="s">
        <v>1900</v>
      </c>
      <c r="E1958" s="43">
        <v>1988</v>
      </c>
      <c r="F1958" s="43"/>
      <c r="G1958" s="56" t="s">
        <v>4640</v>
      </c>
      <c r="H1958" s="43">
        <v>5</v>
      </c>
      <c r="I1958" s="43">
        <v>4</v>
      </c>
      <c r="J1958" s="43"/>
      <c r="K1958" s="45">
        <v>1986.02</v>
      </c>
      <c r="L1958" s="45">
        <v>2654.4</v>
      </c>
      <c r="M1958" s="517">
        <f>VLOOKUP(C1958,'Раздел 2'!D1951:Q2576,14,0)</f>
        <v>1350000</v>
      </c>
      <c r="N1958" s="45">
        <f t="shared" si="218"/>
        <v>1350000</v>
      </c>
      <c r="O1958" s="45">
        <v>0</v>
      </c>
      <c r="P1958" s="45">
        <v>0</v>
      </c>
      <c r="Q1958" s="45">
        <f t="shared" si="219"/>
        <v>0</v>
      </c>
      <c r="R1958" s="57">
        <v>45292</v>
      </c>
      <c r="S1958" s="57">
        <v>45657</v>
      </c>
      <c r="U1958" s="143"/>
    </row>
    <row r="1959" spans="1:21" ht="20.3" x14ac:dyDescent="0.35">
      <c r="A1959" s="43">
        <f t="shared" ref="A1959:A1967" si="220">A1958+1</f>
        <v>649</v>
      </c>
      <c r="B1959" s="294" t="s">
        <v>4656</v>
      </c>
      <c r="C1959" s="184">
        <v>37154</v>
      </c>
      <c r="D1959" s="43" t="s">
        <v>1900</v>
      </c>
      <c r="E1959" s="43">
        <v>1988</v>
      </c>
      <c r="F1959" s="43"/>
      <c r="G1959" s="56" t="s">
        <v>4640</v>
      </c>
      <c r="H1959" s="43">
        <v>5</v>
      </c>
      <c r="I1959" s="43">
        <v>4</v>
      </c>
      <c r="J1959" s="43"/>
      <c r="K1959" s="45">
        <v>1996.24</v>
      </c>
      <c r="L1959" s="45">
        <v>2404.3000000000002</v>
      </c>
      <c r="M1959" s="517">
        <f>VLOOKUP(C1959,'Раздел 2'!D1952:Q2577,14,0)</f>
        <v>1500000</v>
      </c>
      <c r="N1959" s="45">
        <f t="shared" si="218"/>
        <v>1500000</v>
      </c>
      <c r="O1959" s="45">
        <v>0</v>
      </c>
      <c r="P1959" s="45">
        <v>0</v>
      </c>
      <c r="Q1959" s="45">
        <f t="shared" si="219"/>
        <v>0</v>
      </c>
      <c r="R1959" s="57">
        <v>45292</v>
      </c>
      <c r="S1959" s="57">
        <v>45657</v>
      </c>
      <c r="U1959" s="143"/>
    </row>
    <row r="1960" spans="1:21" ht="20.3" x14ac:dyDescent="0.35">
      <c r="A1960" s="43">
        <f t="shared" si="220"/>
        <v>650</v>
      </c>
      <c r="B1960" s="408" t="s">
        <v>3655</v>
      </c>
      <c r="C1960" s="184">
        <v>33539</v>
      </c>
      <c r="D1960" s="43" t="s">
        <v>1900</v>
      </c>
      <c r="E1960" s="43">
        <v>1984</v>
      </c>
      <c r="F1960" s="43"/>
      <c r="G1960" s="56" t="s">
        <v>2129</v>
      </c>
      <c r="H1960" s="43">
        <v>9</v>
      </c>
      <c r="I1960" s="43">
        <v>14</v>
      </c>
      <c r="J1960" s="43"/>
      <c r="K1960" s="45">
        <v>12193.4</v>
      </c>
      <c r="L1960" s="45">
        <v>12122</v>
      </c>
      <c r="M1960" s="517">
        <f>VLOOKUP(C1960,'Раздел 2'!D1953:Q2578,14,0)</f>
        <v>566100</v>
      </c>
      <c r="N1960" s="45">
        <f t="shared" si="218"/>
        <v>566100</v>
      </c>
      <c r="O1960" s="45">
        <v>0</v>
      </c>
      <c r="P1960" s="45">
        <v>0</v>
      </c>
      <c r="Q1960" s="45">
        <f t="shared" ref="Q1960" si="221">P1960</f>
        <v>0</v>
      </c>
      <c r="R1960" s="57">
        <v>45292</v>
      </c>
      <c r="S1960" s="57">
        <v>45657</v>
      </c>
      <c r="U1960" s="143"/>
    </row>
    <row r="1961" spans="1:21" ht="20.3" x14ac:dyDescent="0.35">
      <c r="A1961" s="43">
        <f t="shared" si="220"/>
        <v>651</v>
      </c>
      <c r="B1961" s="408" t="s">
        <v>4657</v>
      </c>
      <c r="C1961" s="184">
        <v>33358</v>
      </c>
      <c r="D1961" s="43" t="s">
        <v>1900</v>
      </c>
      <c r="E1961" s="43">
        <v>1967</v>
      </c>
      <c r="F1961" s="43"/>
      <c r="G1961" s="56" t="s">
        <v>4641</v>
      </c>
      <c r="H1961" s="43">
        <v>15</v>
      </c>
      <c r="I1961" s="43">
        <v>2</v>
      </c>
      <c r="J1961" s="43"/>
      <c r="K1961" s="45">
        <v>1723.9</v>
      </c>
      <c r="L1961" s="45">
        <v>5280</v>
      </c>
      <c r="M1961" s="517">
        <f>VLOOKUP(C1961,'Раздел 2'!D1954:Q2578,14,0)</f>
        <v>3046871.97</v>
      </c>
      <c r="N1961" s="45">
        <f t="shared" si="218"/>
        <v>3046871.97</v>
      </c>
      <c r="O1961" s="45">
        <v>0</v>
      </c>
      <c r="P1961" s="45">
        <v>0</v>
      </c>
      <c r="Q1961" s="45">
        <f t="shared" si="219"/>
        <v>0</v>
      </c>
      <c r="R1961" s="57">
        <v>45292</v>
      </c>
      <c r="S1961" s="57">
        <v>45657</v>
      </c>
      <c r="U1961" s="143"/>
    </row>
    <row r="1962" spans="1:21" ht="20.3" x14ac:dyDescent="0.35">
      <c r="A1962" s="43">
        <f t="shared" si="220"/>
        <v>652</v>
      </c>
      <c r="B1962" s="408" t="s">
        <v>4658</v>
      </c>
      <c r="C1962" s="184">
        <v>33302</v>
      </c>
      <c r="D1962" s="184" t="s">
        <v>1900</v>
      </c>
      <c r="E1962" s="43">
        <v>1996</v>
      </c>
      <c r="F1962" s="43"/>
      <c r="G1962" s="56" t="s">
        <v>2129</v>
      </c>
      <c r="H1962" s="43">
        <v>10</v>
      </c>
      <c r="I1962" s="43">
        <v>1</v>
      </c>
      <c r="J1962" s="43"/>
      <c r="K1962" s="45">
        <v>3903.9</v>
      </c>
      <c r="L1962" s="45">
        <v>3903.9</v>
      </c>
      <c r="M1962" s="517">
        <f>VLOOKUP(C1962,'Раздел 2'!D1955:Q2579,14,0)</f>
        <v>694757.35</v>
      </c>
      <c r="N1962" s="45">
        <f t="shared" si="218"/>
        <v>694757.35</v>
      </c>
      <c r="O1962" s="45">
        <v>0</v>
      </c>
      <c r="P1962" s="45">
        <v>0</v>
      </c>
      <c r="Q1962" s="45">
        <f t="shared" ref="Q1962" si="222">P1962</f>
        <v>0</v>
      </c>
      <c r="R1962" s="57">
        <v>45292</v>
      </c>
      <c r="S1962" s="57">
        <v>45657</v>
      </c>
      <c r="U1962" s="143"/>
    </row>
    <row r="1963" spans="1:21" ht="20.3" x14ac:dyDescent="0.35">
      <c r="A1963" s="43">
        <f t="shared" si="220"/>
        <v>653</v>
      </c>
      <c r="B1963" s="408" t="s">
        <v>4676</v>
      </c>
      <c r="C1963" s="184">
        <v>33734</v>
      </c>
      <c r="D1963" s="43" t="s">
        <v>1900</v>
      </c>
      <c r="E1963" s="43">
        <v>2007</v>
      </c>
      <c r="F1963" s="43"/>
      <c r="G1963" s="56" t="s">
        <v>4640</v>
      </c>
      <c r="H1963" s="43">
        <v>13</v>
      </c>
      <c r="I1963" s="43">
        <v>1</v>
      </c>
      <c r="J1963" s="43"/>
      <c r="K1963" s="45">
        <v>5471</v>
      </c>
      <c r="L1963" s="45">
        <v>5471</v>
      </c>
      <c r="M1963" s="517">
        <f>VLOOKUP(C1963,'Раздел 2'!D1956:Q2580,14,0)</f>
        <v>171000</v>
      </c>
      <c r="N1963" s="45">
        <f t="shared" si="218"/>
        <v>171000</v>
      </c>
      <c r="O1963" s="45">
        <v>0</v>
      </c>
      <c r="P1963" s="45">
        <v>0</v>
      </c>
      <c r="Q1963" s="45">
        <f t="shared" ref="Q1963:Q1966" si="223">P1963</f>
        <v>0</v>
      </c>
      <c r="R1963" s="57">
        <v>45292</v>
      </c>
      <c r="S1963" s="57">
        <v>45657</v>
      </c>
      <c r="U1963" s="143"/>
    </row>
    <row r="1964" spans="1:21" ht="20.3" x14ac:dyDescent="0.35">
      <c r="A1964" s="43">
        <f t="shared" si="220"/>
        <v>654</v>
      </c>
      <c r="B1964" s="408" t="s">
        <v>3658</v>
      </c>
      <c r="C1964" s="184">
        <v>33872</v>
      </c>
      <c r="D1964" s="43" t="s">
        <v>1900</v>
      </c>
      <c r="E1964" s="43">
        <v>2003</v>
      </c>
      <c r="F1964" s="43"/>
      <c r="G1964" s="56" t="s">
        <v>4640</v>
      </c>
      <c r="H1964" s="43">
        <v>9</v>
      </c>
      <c r="I1964" s="43">
        <v>8</v>
      </c>
      <c r="J1964" s="43"/>
      <c r="K1964" s="45">
        <v>12878</v>
      </c>
      <c r="L1964" s="45">
        <v>12878</v>
      </c>
      <c r="M1964" s="517">
        <f>VLOOKUP(C1964,'Раздел 2'!D1957:Q2581,14,0)</f>
        <v>159331</v>
      </c>
      <c r="N1964" s="45">
        <f t="shared" si="218"/>
        <v>159331</v>
      </c>
      <c r="O1964" s="45">
        <v>0</v>
      </c>
      <c r="P1964" s="45">
        <v>0</v>
      </c>
      <c r="Q1964" s="45">
        <f t="shared" si="223"/>
        <v>0</v>
      </c>
      <c r="R1964" s="57">
        <v>45292</v>
      </c>
      <c r="S1964" s="57">
        <v>45657</v>
      </c>
      <c r="U1964" s="143"/>
    </row>
    <row r="1965" spans="1:21" ht="20.3" x14ac:dyDescent="0.35">
      <c r="A1965" s="43">
        <f t="shared" si="220"/>
        <v>655</v>
      </c>
      <c r="B1965" s="408" t="s">
        <v>4675</v>
      </c>
      <c r="C1965" s="184">
        <v>33876</v>
      </c>
      <c r="D1965" s="43" t="s">
        <v>1900</v>
      </c>
      <c r="E1965" s="43">
        <v>1973</v>
      </c>
      <c r="F1965" s="43"/>
      <c r="G1965" s="56" t="s">
        <v>2129</v>
      </c>
      <c r="H1965" s="43">
        <v>5</v>
      </c>
      <c r="I1965" s="43">
        <v>4</v>
      </c>
      <c r="J1965" s="43"/>
      <c r="K1965" s="45">
        <v>4384.8999999999996</v>
      </c>
      <c r="L1965" s="45">
        <v>4384.8999999999996</v>
      </c>
      <c r="M1965" s="517">
        <f>VLOOKUP(C1965,'Раздел 2'!D1958:Q2582,14,0)</f>
        <v>72119</v>
      </c>
      <c r="N1965" s="45">
        <f t="shared" si="218"/>
        <v>72119</v>
      </c>
      <c r="O1965" s="45">
        <v>0</v>
      </c>
      <c r="P1965" s="45">
        <v>0</v>
      </c>
      <c r="Q1965" s="45">
        <f t="shared" si="223"/>
        <v>0</v>
      </c>
      <c r="R1965" s="57">
        <v>45292</v>
      </c>
      <c r="S1965" s="57">
        <v>45657</v>
      </c>
      <c r="U1965" s="143"/>
    </row>
    <row r="1966" spans="1:21" ht="20.3" x14ac:dyDescent="0.35">
      <c r="A1966" s="43">
        <f t="shared" si="220"/>
        <v>656</v>
      </c>
      <c r="B1966" s="408" t="s">
        <v>4674</v>
      </c>
      <c r="C1966" s="184">
        <v>33900</v>
      </c>
      <c r="D1966" s="43" t="s">
        <v>1900</v>
      </c>
      <c r="E1966" s="43">
        <v>2005</v>
      </c>
      <c r="F1966" s="43"/>
      <c r="G1966" s="56" t="s">
        <v>4640</v>
      </c>
      <c r="H1966" s="43">
        <v>5</v>
      </c>
      <c r="I1966" s="43">
        <v>3</v>
      </c>
      <c r="J1966" s="43"/>
      <c r="K1966" s="45">
        <v>4671.7</v>
      </c>
      <c r="L1966" s="45">
        <v>4671.7</v>
      </c>
      <c r="M1966" s="517">
        <f>VLOOKUP(C1966,'Раздел 2'!D1959:Q2583,14,0)</f>
        <v>323001</v>
      </c>
      <c r="N1966" s="45">
        <f t="shared" si="218"/>
        <v>323001</v>
      </c>
      <c r="O1966" s="45">
        <v>0</v>
      </c>
      <c r="P1966" s="45">
        <v>0</v>
      </c>
      <c r="Q1966" s="45">
        <f t="shared" si="223"/>
        <v>0</v>
      </c>
      <c r="R1966" s="57">
        <v>45292</v>
      </c>
      <c r="S1966" s="57">
        <v>45657</v>
      </c>
      <c r="U1966" s="143"/>
    </row>
    <row r="1967" spans="1:21" ht="20.3" x14ac:dyDescent="0.35">
      <c r="A1967" s="43">
        <f t="shared" si="220"/>
        <v>657</v>
      </c>
      <c r="B1967" s="408" t="s">
        <v>4673</v>
      </c>
      <c r="C1967" s="184">
        <v>34033</v>
      </c>
      <c r="D1967" s="43" t="s">
        <v>1900</v>
      </c>
      <c r="E1967" s="43">
        <v>1982</v>
      </c>
      <c r="F1967" s="43"/>
      <c r="G1967" s="56" t="s">
        <v>2129</v>
      </c>
      <c r="H1967" s="43">
        <v>5</v>
      </c>
      <c r="I1967" s="43">
        <v>4</v>
      </c>
      <c r="J1967" s="43"/>
      <c r="K1967" s="45">
        <v>4415</v>
      </c>
      <c r="L1967" s="45">
        <v>4415</v>
      </c>
      <c r="M1967" s="517">
        <f>VLOOKUP(C1967,'Раздел 2'!D1960:Q2584,14,0)</f>
        <v>1473000</v>
      </c>
      <c r="N1967" s="45">
        <f t="shared" si="218"/>
        <v>1473000</v>
      </c>
      <c r="O1967" s="45">
        <v>0</v>
      </c>
      <c r="P1967" s="45">
        <v>0</v>
      </c>
      <c r="Q1967" s="45">
        <f t="shared" ref="Q1967:Q2005" si="224">P1967</f>
        <v>0</v>
      </c>
      <c r="R1967" s="57">
        <v>45292</v>
      </c>
      <c r="S1967" s="57">
        <v>45657</v>
      </c>
      <c r="U1967" s="143"/>
    </row>
    <row r="1968" spans="1:21" ht="20.3" x14ac:dyDescent="0.35">
      <c r="A1968" s="43">
        <f t="shared" ref="A1968:A2005" si="225">A1967+1</f>
        <v>658</v>
      </c>
      <c r="B1968" s="408" t="s">
        <v>4672</v>
      </c>
      <c r="C1968" s="184">
        <v>34036</v>
      </c>
      <c r="D1968" s="43" t="s">
        <v>1900</v>
      </c>
      <c r="E1968" s="43">
        <v>2009</v>
      </c>
      <c r="F1968" s="43"/>
      <c r="G1968" s="56" t="s">
        <v>2129</v>
      </c>
      <c r="H1968" s="43">
        <v>9</v>
      </c>
      <c r="I1968" s="43">
        <v>1</v>
      </c>
      <c r="J1968" s="43"/>
      <c r="K1968" s="45">
        <v>3623.35</v>
      </c>
      <c r="L1968" s="45">
        <v>3623.35</v>
      </c>
      <c r="M1968" s="517">
        <f>VLOOKUP(C1968,'Раздел 2'!D1961:Q2585,14,0)</f>
        <v>23400</v>
      </c>
      <c r="N1968" s="45">
        <f t="shared" si="218"/>
        <v>23400</v>
      </c>
      <c r="O1968" s="45">
        <v>0</v>
      </c>
      <c r="P1968" s="45">
        <v>0</v>
      </c>
      <c r="Q1968" s="45">
        <f t="shared" si="224"/>
        <v>0</v>
      </c>
      <c r="R1968" s="57">
        <v>45292</v>
      </c>
      <c r="S1968" s="57">
        <v>45657</v>
      </c>
      <c r="U1968" s="143"/>
    </row>
    <row r="1969" spans="1:21" ht="20.3" x14ac:dyDescent="0.35">
      <c r="A1969" s="43">
        <f t="shared" si="225"/>
        <v>659</v>
      </c>
      <c r="B1969" s="408" t="s">
        <v>4671</v>
      </c>
      <c r="C1969" s="184">
        <v>34057</v>
      </c>
      <c r="D1969" s="43" t="s">
        <v>1900</v>
      </c>
      <c r="E1969" s="43">
        <v>1993</v>
      </c>
      <c r="F1969" s="43"/>
      <c r="G1969" s="56" t="s">
        <v>2129</v>
      </c>
      <c r="H1969" s="43">
        <v>9</v>
      </c>
      <c r="I1969" s="43">
        <v>3</v>
      </c>
      <c r="J1969" s="43"/>
      <c r="K1969" s="45">
        <v>7641.86</v>
      </c>
      <c r="L1969" s="45">
        <v>7641.86</v>
      </c>
      <c r="M1969" s="517">
        <f>VLOOKUP(C1969,'Раздел 2'!D1962:Q2586,14,0)</f>
        <v>854307.56</v>
      </c>
      <c r="N1969" s="45">
        <f t="shared" si="218"/>
        <v>854307.56</v>
      </c>
      <c r="O1969" s="45">
        <v>0</v>
      </c>
      <c r="P1969" s="45">
        <v>0</v>
      </c>
      <c r="Q1969" s="45">
        <f t="shared" si="224"/>
        <v>0</v>
      </c>
      <c r="R1969" s="57">
        <v>45292</v>
      </c>
      <c r="S1969" s="57">
        <v>45657</v>
      </c>
      <c r="U1969" s="143"/>
    </row>
    <row r="1970" spans="1:21" ht="20.3" x14ac:dyDescent="0.35">
      <c r="A1970" s="43">
        <f t="shared" si="225"/>
        <v>660</v>
      </c>
      <c r="B1970" s="408" t="s">
        <v>4670</v>
      </c>
      <c r="C1970" s="184">
        <v>34058</v>
      </c>
      <c r="D1970" s="43" t="s">
        <v>1900</v>
      </c>
      <c r="E1970" s="43">
        <v>2010</v>
      </c>
      <c r="F1970" s="43"/>
      <c r="G1970" s="56" t="s">
        <v>4640</v>
      </c>
      <c r="H1970" s="43">
        <v>9</v>
      </c>
      <c r="I1970" s="43">
        <v>2</v>
      </c>
      <c r="J1970" s="43"/>
      <c r="K1970" s="45">
        <v>5921.2</v>
      </c>
      <c r="L1970" s="45">
        <v>5921.2</v>
      </c>
      <c r="M1970" s="517">
        <f>VLOOKUP(C1970,'Раздел 2'!D1963:Q2587,14,0)</f>
        <v>546250</v>
      </c>
      <c r="N1970" s="45">
        <f t="shared" si="218"/>
        <v>546250</v>
      </c>
      <c r="O1970" s="45">
        <v>0</v>
      </c>
      <c r="P1970" s="45">
        <v>0</v>
      </c>
      <c r="Q1970" s="45">
        <f t="shared" si="224"/>
        <v>0</v>
      </c>
      <c r="R1970" s="57">
        <v>45292</v>
      </c>
      <c r="S1970" s="57">
        <v>45657</v>
      </c>
      <c r="U1970" s="143"/>
    </row>
    <row r="1971" spans="1:21" ht="20.3" x14ac:dyDescent="0.35">
      <c r="A1971" s="43">
        <f t="shared" si="225"/>
        <v>661</v>
      </c>
      <c r="B1971" s="408" t="s">
        <v>4669</v>
      </c>
      <c r="C1971" s="184">
        <v>34062</v>
      </c>
      <c r="D1971" s="43" t="s">
        <v>1900</v>
      </c>
      <c r="E1971" s="43">
        <v>2009</v>
      </c>
      <c r="F1971" s="43"/>
      <c r="G1971" s="56" t="s">
        <v>4640</v>
      </c>
      <c r="H1971" s="43">
        <v>9</v>
      </c>
      <c r="I1971" s="43">
        <v>2</v>
      </c>
      <c r="J1971" s="43"/>
      <c r="K1971" s="45">
        <v>4960.3</v>
      </c>
      <c r="L1971" s="45">
        <v>4960.3</v>
      </c>
      <c r="M1971" s="517">
        <f>VLOOKUP(C1971,'Раздел 2'!D1964:Q2588,14,0)</f>
        <v>155000</v>
      </c>
      <c r="N1971" s="45">
        <f t="shared" si="218"/>
        <v>155000</v>
      </c>
      <c r="O1971" s="45">
        <v>0</v>
      </c>
      <c r="P1971" s="45">
        <v>0</v>
      </c>
      <c r="Q1971" s="45">
        <f t="shared" si="224"/>
        <v>0</v>
      </c>
      <c r="R1971" s="57">
        <v>45292</v>
      </c>
      <c r="S1971" s="57">
        <v>45657</v>
      </c>
      <c r="U1971" s="143"/>
    </row>
    <row r="1972" spans="1:21" ht="20.3" x14ac:dyDescent="0.35">
      <c r="A1972" s="43">
        <f t="shared" si="225"/>
        <v>662</v>
      </c>
      <c r="B1972" s="408" t="s">
        <v>4668</v>
      </c>
      <c r="C1972" s="184">
        <v>34064</v>
      </c>
      <c r="D1972" s="43" t="s">
        <v>1900</v>
      </c>
      <c r="E1972" s="43">
        <v>2009</v>
      </c>
      <c r="F1972" s="43"/>
      <c r="G1972" s="56" t="s">
        <v>4640</v>
      </c>
      <c r="H1972" s="43">
        <v>9</v>
      </c>
      <c r="I1972" s="43">
        <v>2</v>
      </c>
      <c r="J1972" s="43"/>
      <c r="K1972" s="45">
        <v>5394.2</v>
      </c>
      <c r="L1972" s="45">
        <v>5394.2</v>
      </c>
      <c r="M1972" s="517">
        <f>VLOOKUP(C1972,'Раздел 2'!D1965:Q2589,14,0)</f>
        <v>30000</v>
      </c>
      <c r="N1972" s="45">
        <f t="shared" si="218"/>
        <v>30000</v>
      </c>
      <c r="O1972" s="45">
        <v>0</v>
      </c>
      <c r="P1972" s="45">
        <v>0</v>
      </c>
      <c r="Q1972" s="45">
        <f t="shared" si="224"/>
        <v>0</v>
      </c>
      <c r="R1972" s="57">
        <v>45292</v>
      </c>
      <c r="S1972" s="57">
        <v>45657</v>
      </c>
      <c r="U1972" s="143"/>
    </row>
    <row r="1973" spans="1:21" ht="20.3" x14ac:dyDescent="0.35">
      <c r="A1973" s="43">
        <f t="shared" si="225"/>
        <v>663</v>
      </c>
      <c r="B1973" s="408" t="s">
        <v>4667</v>
      </c>
      <c r="C1973" s="184">
        <v>34073</v>
      </c>
      <c r="D1973" s="43" t="s">
        <v>1900</v>
      </c>
      <c r="E1973" s="43">
        <v>2011</v>
      </c>
      <c r="F1973" s="43"/>
      <c r="G1973" s="56" t="s">
        <v>4640</v>
      </c>
      <c r="H1973" s="43">
        <v>9</v>
      </c>
      <c r="I1973" s="43">
        <v>2</v>
      </c>
      <c r="J1973" s="43"/>
      <c r="K1973" s="45">
        <v>7551.4</v>
      </c>
      <c r="L1973" s="45">
        <v>7551.4</v>
      </c>
      <c r="M1973" s="517">
        <f>VLOOKUP(C1973,'Раздел 2'!D1963:Q2587,14,0)</f>
        <v>1233623</v>
      </c>
      <c r="N1973" s="45">
        <f t="shared" si="218"/>
        <v>1233623</v>
      </c>
      <c r="O1973" s="45">
        <v>0</v>
      </c>
      <c r="P1973" s="45">
        <v>0</v>
      </c>
      <c r="Q1973" s="45">
        <f t="shared" si="224"/>
        <v>0</v>
      </c>
      <c r="R1973" s="57">
        <v>45292</v>
      </c>
      <c r="S1973" s="57">
        <v>45657</v>
      </c>
      <c r="U1973" s="143"/>
    </row>
    <row r="1974" spans="1:21" ht="20.3" x14ac:dyDescent="0.35">
      <c r="A1974" s="43">
        <f t="shared" si="225"/>
        <v>664</v>
      </c>
      <c r="B1974" s="408" t="s">
        <v>4666</v>
      </c>
      <c r="C1974" s="184">
        <v>34075</v>
      </c>
      <c r="D1974" s="43" t="s">
        <v>1900</v>
      </c>
      <c r="E1974" s="43">
        <v>2011</v>
      </c>
      <c r="F1974" s="43"/>
      <c r="G1974" s="56" t="s">
        <v>4640</v>
      </c>
      <c r="H1974" s="43">
        <v>9</v>
      </c>
      <c r="I1974" s="43">
        <v>2</v>
      </c>
      <c r="J1974" s="43"/>
      <c r="K1974" s="45">
        <v>6147.7</v>
      </c>
      <c r="L1974" s="45">
        <v>6147.7</v>
      </c>
      <c r="M1974" s="517">
        <f>VLOOKUP(C1974,'Раздел 2'!D1964:Q2588,14,0)</f>
        <v>606653</v>
      </c>
      <c r="N1974" s="45">
        <f t="shared" si="218"/>
        <v>606653</v>
      </c>
      <c r="O1974" s="45">
        <v>0</v>
      </c>
      <c r="P1974" s="45">
        <v>0</v>
      </c>
      <c r="Q1974" s="45">
        <f t="shared" si="224"/>
        <v>0</v>
      </c>
      <c r="R1974" s="57">
        <v>45292</v>
      </c>
      <c r="S1974" s="57">
        <v>45657</v>
      </c>
      <c r="U1974" s="143"/>
    </row>
    <row r="1975" spans="1:21" ht="20.3" x14ac:dyDescent="0.35">
      <c r="A1975" s="43">
        <f t="shared" si="225"/>
        <v>665</v>
      </c>
      <c r="B1975" s="408" t="s">
        <v>4665</v>
      </c>
      <c r="C1975" s="184">
        <v>55370</v>
      </c>
      <c r="D1975" s="43" t="s">
        <v>1900</v>
      </c>
      <c r="E1975" s="43">
        <v>2015</v>
      </c>
      <c r="F1975" s="43"/>
      <c r="G1975" s="56" t="s">
        <v>4640</v>
      </c>
      <c r="H1975" s="43">
        <v>10</v>
      </c>
      <c r="I1975" s="43">
        <v>4</v>
      </c>
      <c r="J1975" s="43"/>
      <c r="K1975" s="45">
        <v>14576.1</v>
      </c>
      <c r="L1975" s="45">
        <v>14576.1</v>
      </c>
      <c r="M1975" s="517">
        <f>VLOOKUP(C1975,'Раздел 2'!D1965:Q2589,14,0)</f>
        <v>2660810</v>
      </c>
      <c r="N1975" s="45">
        <f t="shared" si="218"/>
        <v>2660810</v>
      </c>
      <c r="O1975" s="45">
        <v>0</v>
      </c>
      <c r="P1975" s="45">
        <v>0</v>
      </c>
      <c r="Q1975" s="45">
        <f t="shared" si="224"/>
        <v>0</v>
      </c>
      <c r="R1975" s="57">
        <v>45292</v>
      </c>
      <c r="S1975" s="57">
        <v>45657</v>
      </c>
      <c r="U1975" s="143"/>
    </row>
    <row r="1976" spans="1:21" ht="20.3" x14ac:dyDescent="0.35">
      <c r="A1976" s="43">
        <f t="shared" si="225"/>
        <v>666</v>
      </c>
      <c r="B1976" s="408" t="s">
        <v>4664</v>
      </c>
      <c r="C1976" s="184">
        <v>34116</v>
      </c>
      <c r="D1976" s="43" t="s">
        <v>1900</v>
      </c>
      <c r="E1976" s="43">
        <v>2009</v>
      </c>
      <c r="F1976" s="43"/>
      <c r="G1976" s="56" t="s">
        <v>4640</v>
      </c>
      <c r="H1976" s="43">
        <v>9</v>
      </c>
      <c r="I1976" s="43">
        <v>1</v>
      </c>
      <c r="J1976" s="43"/>
      <c r="K1976" s="45">
        <v>4204.2</v>
      </c>
      <c r="L1976" s="45">
        <v>4204.2</v>
      </c>
      <c r="M1976" s="517">
        <f>VLOOKUP(C1976,'Раздел 2'!D1966:Q2590,14,0)</f>
        <v>175375</v>
      </c>
      <c r="N1976" s="45">
        <f t="shared" si="218"/>
        <v>175375</v>
      </c>
      <c r="O1976" s="45">
        <v>0</v>
      </c>
      <c r="P1976" s="45">
        <v>0</v>
      </c>
      <c r="Q1976" s="45">
        <f t="shared" si="224"/>
        <v>0</v>
      </c>
      <c r="R1976" s="57">
        <v>45292</v>
      </c>
      <c r="S1976" s="57">
        <v>45657</v>
      </c>
      <c r="U1976" s="143"/>
    </row>
    <row r="1977" spans="1:21" ht="20.3" x14ac:dyDescent="0.35">
      <c r="A1977" s="43">
        <f t="shared" si="225"/>
        <v>667</v>
      </c>
      <c r="B1977" s="408" t="s">
        <v>4663</v>
      </c>
      <c r="C1977" s="184">
        <v>54831</v>
      </c>
      <c r="D1977" s="43" t="s">
        <v>1900</v>
      </c>
      <c r="E1977" s="43">
        <v>2012</v>
      </c>
      <c r="F1977" s="43"/>
      <c r="G1977" s="56" t="s">
        <v>4659</v>
      </c>
      <c r="H1977" s="43">
        <v>9</v>
      </c>
      <c r="I1977" s="43">
        <v>1</v>
      </c>
      <c r="J1977" s="43"/>
      <c r="K1977" s="45">
        <v>3007.9</v>
      </c>
      <c r="L1977" s="45">
        <v>3007.9</v>
      </c>
      <c r="M1977" s="517">
        <f>VLOOKUP(C1977,'Раздел 2'!D1967:Q2591,14,0)</f>
        <v>395000</v>
      </c>
      <c r="N1977" s="45">
        <f t="shared" si="218"/>
        <v>395000</v>
      </c>
      <c r="O1977" s="45">
        <v>0</v>
      </c>
      <c r="P1977" s="45">
        <v>0</v>
      </c>
      <c r="Q1977" s="45">
        <f t="shared" si="224"/>
        <v>0</v>
      </c>
      <c r="R1977" s="57">
        <v>45292</v>
      </c>
      <c r="S1977" s="57">
        <v>45657</v>
      </c>
      <c r="U1977" s="143"/>
    </row>
    <row r="1978" spans="1:21" ht="20.3" x14ac:dyDescent="0.35">
      <c r="A1978" s="43">
        <f t="shared" si="225"/>
        <v>668</v>
      </c>
      <c r="B1978" s="408" t="s">
        <v>4662</v>
      </c>
      <c r="C1978" s="184">
        <v>46405</v>
      </c>
      <c r="D1978" s="43" t="s">
        <v>1900</v>
      </c>
      <c r="E1978" s="43">
        <v>1958</v>
      </c>
      <c r="F1978" s="43"/>
      <c r="G1978" s="56" t="s">
        <v>4640</v>
      </c>
      <c r="H1978" s="43">
        <v>2</v>
      </c>
      <c r="I1978" s="43">
        <v>1</v>
      </c>
      <c r="J1978" s="43"/>
      <c r="K1978" s="45">
        <v>408.6</v>
      </c>
      <c r="L1978" s="45">
        <v>408.6</v>
      </c>
      <c r="M1978" s="517">
        <f>VLOOKUP(C1978,'Раздел 2'!D1968:Q2592,14,0)</f>
        <v>377461.8</v>
      </c>
      <c r="N1978" s="45">
        <f t="shared" si="218"/>
        <v>377461.8</v>
      </c>
      <c r="O1978" s="45">
        <v>0</v>
      </c>
      <c r="P1978" s="45">
        <v>0</v>
      </c>
      <c r="Q1978" s="45">
        <f t="shared" si="224"/>
        <v>0</v>
      </c>
      <c r="R1978" s="57">
        <v>45292</v>
      </c>
      <c r="S1978" s="57">
        <v>45657</v>
      </c>
      <c r="U1978" s="143"/>
    </row>
    <row r="1979" spans="1:21" ht="20.3" x14ac:dyDescent="0.35">
      <c r="A1979" s="43">
        <f t="shared" si="225"/>
        <v>669</v>
      </c>
      <c r="B1979" s="408" t="s">
        <v>3659</v>
      </c>
      <c r="C1979" s="184">
        <v>32450</v>
      </c>
      <c r="D1979" s="43" t="s">
        <v>1900</v>
      </c>
      <c r="E1979" s="43">
        <v>1969</v>
      </c>
      <c r="F1979" s="43"/>
      <c r="G1979" s="56" t="s">
        <v>4640</v>
      </c>
      <c r="H1979" s="43">
        <v>4</v>
      </c>
      <c r="I1979" s="43">
        <v>8</v>
      </c>
      <c r="J1979" s="43"/>
      <c r="K1979" s="45">
        <v>7641</v>
      </c>
      <c r="L1979" s="45">
        <v>7641</v>
      </c>
      <c r="M1979" s="517">
        <f>VLOOKUP(C1979,'Раздел 2'!D1969:Q2593,14,0)</f>
        <v>178962.95</v>
      </c>
      <c r="N1979" s="45">
        <f t="shared" si="218"/>
        <v>178962.95</v>
      </c>
      <c r="O1979" s="45">
        <v>0</v>
      </c>
      <c r="P1979" s="45">
        <v>0</v>
      </c>
      <c r="Q1979" s="45">
        <f t="shared" si="224"/>
        <v>0</v>
      </c>
      <c r="R1979" s="57">
        <v>45292</v>
      </c>
      <c r="S1979" s="57">
        <v>45657</v>
      </c>
      <c r="U1979" s="143"/>
    </row>
    <row r="1980" spans="1:21" ht="21.45" customHeight="1" x14ac:dyDescent="0.35">
      <c r="A1980" s="43">
        <f t="shared" si="225"/>
        <v>670</v>
      </c>
      <c r="B1980" s="408" t="s">
        <v>3660</v>
      </c>
      <c r="C1980" s="184">
        <v>34478</v>
      </c>
      <c r="D1980" s="43" t="s">
        <v>1900</v>
      </c>
      <c r="E1980" s="43">
        <v>2008</v>
      </c>
      <c r="F1980" s="43"/>
      <c r="G1980" s="56" t="s">
        <v>4640</v>
      </c>
      <c r="H1980" s="43">
        <v>11</v>
      </c>
      <c r="I1980" s="43">
        <v>2</v>
      </c>
      <c r="J1980" s="43"/>
      <c r="K1980" s="45">
        <v>8535.1</v>
      </c>
      <c r="L1980" s="45">
        <v>8535.1</v>
      </c>
      <c r="M1980" s="517">
        <f>VLOOKUP(C1980,'Раздел 2'!D1970:Q2594,14,0)</f>
        <v>24529.61</v>
      </c>
      <c r="N1980" s="45">
        <f t="shared" si="218"/>
        <v>24529.61</v>
      </c>
      <c r="O1980" s="45">
        <v>0</v>
      </c>
      <c r="P1980" s="45">
        <v>0</v>
      </c>
      <c r="Q1980" s="45">
        <f t="shared" si="224"/>
        <v>0</v>
      </c>
      <c r="R1980" s="57">
        <v>45292</v>
      </c>
      <c r="S1980" s="57">
        <v>45657</v>
      </c>
      <c r="U1980" s="143"/>
    </row>
    <row r="1981" spans="1:21" ht="21.45" customHeight="1" x14ac:dyDescent="0.35">
      <c r="A1981" s="43">
        <f t="shared" si="225"/>
        <v>671</v>
      </c>
      <c r="B1981" s="408" t="s">
        <v>3661</v>
      </c>
      <c r="C1981" s="184">
        <v>34479</v>
      </c>
      <c r="D1981" s="43" t="s">
        <v>1900</v>
      </c>
      <c r="E1981" s="43">
        <v>2007</v>
      </c>
      <c r="F1981" s="43"/>
      <c r="G1981" s="56" t="s">
        <v>4640</v>
      </c>
      <c r="H1981" s="43">
        <v>11</v>
      </c>
      <c r="I1981" s="43">
        <v>1</v>
      </c>
      <c r="J1981" s="43"/>
      <c r="K1981" s="45">
        <v>3773.4</v>
      </c>
      <c r="L1981" s="45">
        <v>3773.4</v>
      </c>
      <c r="M1981" s="517">
        <f>VLOOKUP(C1981,'Раздел 2'!D1971:Q2595,14,0)</f>
        <v>64869.84</v>
      </c>
      <c r="N1981" s="45">
        <f t="shared" si="218"/>
        <v>64869.84</v>
      </c>
      <c r="O1981" s="45">
        <v>0</v>
      </c>
      <c r="P1981" s="45">
        <v>0</v>
      </c>
      <c r="Q1981" s="45">
        <f t="shared" si="224"/>
        <v>0</v>
      </c>
      <c r="R1981" s="57">
        <v>45292</v>
      </c>
      <c r="S1981" s="57">
        <v>45657</v>
      </c>
      <c r="U1981" s="143"/>
    </row>
    <row r="1982" spans="1:21" ht="21.45" customHeight="1" x14ac:dyDescent="0.35">
      <c r="A1982" s="43">
        <f t="shared" si="225"/>
        <v>672</v>
      </c>
      <c r="B1982" s="408" t="s">
        <v>4661</v>
      </c>
      <c r="C1982" s="184">
        <v>34683</v>
      </c>
      <c r="D1982" s="43" t="s">
        <v>1900</v>
      </c>
      <c r="E1982" s="43">
        <v>1972</v>
      </c>
      <c r="F1982" s="43"/>
      <c r="G1982" s="56" t="s">
        <v>4640</v>
      </c>
      <c r="H1982" s="43">
        <v>5</v>
      </c>
      <c r="I1982" s="43">
        <v>3</v>
      </c>
      <c r="J1982" s="43"/>
      <c r="K1982" s="45">
        <v>4065.34</v>
      </c>
      <c r="L1982" s="45">
        <v>4065.34</v>
      </c>
      <c r="M1982" s="517">
        <f>VLOOKUP(C1982,'Раздел 2'!D1972:Q2596,14,0)</f>
        <v>586832</v>
      </c>
      <c r="N1982" s="45">
        <f t="shared" si="218"/>
        <v>586832</v>
      </c>
      <c r="O1982" s="45">
        <v>0</v>
      </c>
      <c r="P1982" s="45">
        <v>0</v>
      </c>
      <c r="Q1982" s="45">
        <f t="shared" si="224"/>
        <v>0</v>
      </c>
      <c r="R1982" s="57">
        <v>45292</v>
      </c>
      <c r="S1982" s="57">
        <v>45657</v>
      </c>
      <c r="U1982" s="143"/>
    </row>
    <row r="1983" spans="1:21" ht="21.45" customHeight="1" x14ac:dyDescent="0.35">
      <c r="A1983" s="43">
        <f t="shared" si="225"/>
        <v>673</v>
      </c>
      <c r="B1983" s="408" t="s">
        <v>4660</v>
      </c>
      <c r="C1983" s="184">
        <v>34854</v>
      </c>
      <c r="D1983" s="43" t="s">
        <v>1900</v>
      </c>
      <c r="E1983" s="43">
        <v>2012</v>
      </c>
      <c r="F1983" s="43"/>
      <c r="G1983" s="56" t="s">
        <v>4640</v>
      </c>
      <c r="H1983" s="43">
        <v>8</v>
      </c>
      <c r="I1983" s="43">
        <v>1</v>
      </c>
      <c r="J1983" s="43"/>
      <c r="K1983" s="45">
        <v>3804.3</v>
      </c>
      <c r="L1983" s="45">
        <v>3804.3</v>
      </c>
      <c r="M1983" s="517">
        <f>VLOOKUP(C1983,'Раздел 2'!D1973:Q2598,14,0)</f>
        <v>835264.8</v>
      </c>
      <c r="N1983" s="45">
        <f t="shared" si="218"/>
        <v>835264.8</v>
      </c>
      <c r="O1983" s="45">
        <v>0</v>
      </c>
      <c r="P1983" s="45">
        <v>0</v>
      </c>
      <c r="Q1983" s="45">
        <f t="shared" si="224"/>
        <v>0</v>
      </c>
      <c r="R1983" s="57">
        <v>45292</v>
      </c>
      <c r="S1983" s="57">
        <v>45657</v>
      </c>
      <c r="U1983" s="143"/>
    </row>
    <row r="1984" spans="1:21" ht="21.45" customHeight="1" x14ac:dyDescent="0.35">
      <c r="A1984" s="43">
        <f t="shared" si="225"/>
        <v>674</v>
      </c>
      <c r="B1984" s="408" t="s">
        <v>4677</v>
      </c>
      <c r="C1984" s="184">
        <v>35154</v>
      </c>
      <c r="D1984" s="43" t="s">
        <v>1900</v>
      </c>
      <c r="E1984" s="43">
        <v>2000</v>
      </c>
      <c r="F1984" s="43"/>
      <c r="G1984" s="56" t="s">
        <v>4640</v>
      </c>
      <c r="H1984" s="43">
        <v>5</v>
      </c>
      <c r="I1984" s="43">
        <v>1</v>
      </c>
      <c r="J1984" s="43"/>
      <c r="K1984" s="45">
        <v>2000</v>
      </c>
      <c r="L1984" s="45">
        <v>2000</v>
      </c>
      <c r="M1984" s="517">
        <f>VLOOKUP(C1984,'Раздел 2'!D1974:Q2599,14,0)</f>
        <v>120000</v>
      </c>
      <c r="N1984" s="45">
        <f t="shared" si="218"/>
        <v>120000</v>
      </c>
      <c r="O1984" s="45">
        <v>0</v>
      </c>
      <c r="P1984" s="45">
        <v>0</v>
      </c>
      <c r="Q1984" s="45">
        <f t="shared" si="224"/>
        <v>0</v>
      </c>
      <c r="R1984" s="57">
        <v>45292</v>
      </c>
      <c r="S1984" s="57">
        <v>45657</v>
      </c>
      <c r="U1984" s="143"/>
    </row>
    <row r="1985" spans="1:21" ht="21.45" customHeight="1" x14ac:dyDescent="0.35">
      <c r="A1985" s="43">
        <f t="shared" si="225"/>
        <v>675</v>
      </c>
      <c r="B1985" s="408" t="s">
        <v>4678</v>
      </c>
      <c r="C1985" s="184">
        <v>35155</v>
      </c>
      <c r="D1985" s="43" t="s">
        <v>1900</v>
      </c>
      <c r="E1985" s="43">
        <v>1981</v>
      </c>
      <c r="F1985" s="43"/>
      <c r="G1985" s="56" t="s">
        <v>4640</v>
      </c>
      <c r="H1985" s="43">
        <v>5</v>
      </c>
      <c r="I1985" s="43">
        <v>4</v>
      </c>
      <c r="J1985" s="43"/>
      <c r="K1985" s="45">
        <v>6899.6</v>
      </c>
      <c r="L1985" s="45">
        <v>6899.6</v>
      </c>
      <c r="M1985" s="517">
        <f>VLOOKUP(C1985,'Раздел 2'!D1975:Q2600,14,0)</f>
        <v>115004</v>
      </c>
      <c r="N1985" s="45">
        <f t="shared" si="218"/>
        <v>115004</v>
      </c>
      <c r="O1985" s="45">
        <v>0</v>
      </c>
      <c r="P1985" s="45">
        <v>0</v>
      </c>
      <c r="Q1985" s="45">
        <f t="shared" si="224"/>
        <v>0</v>
      </c>
      <c r="R1985" s="57">
        <v>45292</v>
      </c>
      <c r="S1985" s="57">
        <v>45657</v>
      </c>
      <c r="U1985" s="143"/>
    </row>
    <row r="1986" spans="1:21" ht="20.3" x14ac:dyDescent="0.35">
      <c r="A1986" s="43">
        <f t="shared" si="225"/>
        <v>676</v>
      </c>
      <c r="B1986" s="408" t="s">
        <v>3662</v>
      </c>
      <c r="C1986" s="184">
        <v>35184</v>
      </c>
      <c r="D1986" s="43" t="s">
        <v>1900</v>
      </c>
      <c r="E1986" s="43">
        <v>1972</v>
      </c>
      <c r="F1986" s="43"/>
      <c r="G1986" s="56" t="s">
        <v>2129</v>
      </c>
      <c r="H1986" s="43">
        <v>5</v>
      </c>
      <c r="I1986" s="43">
        <v>4</v>
      </c>
      <c r="J1986" s="43"/>
      <c r="K1986" s="45">
        <v>4369.3999999999996</v>
      </c>
      <c r="L1986" s="45">
        <v>4369.3999999999996</v>
      </c>
      <c r="M1986" s="517">
        <f>VLOOKUP(C1986,'Раздел 2'!D1976:Q2601,14,0)</f>
        <v>189955</v>
      </c>
      <c r="N1986" s="45">
        <f t="shared" si="218"/>
        <v>189955</v>
      </c>
      <c r="O1986" s="45">
        <v>0</v>
      </c>
      <c r="P1986" s="45">
        <v>0</v>
      </c>
      <c r="Q1986" s="45">
        <f t="shared" si="224"/>
        <v>0</v>
      </c>
      <c r="R1986" s="57">
        <v>45292</v>
      </c>
      <c r="S1986" s="57">
        <v>45657</v>
      </c>
      <c r="U1986" s="143"/>
    </row>
    <row r="1987" spans="1:21" ht="20.3" x14ac:dyDescent="0.35">
      <c r="A1987" s="43">
        <f t="shared" si="225"/>
        <v>677</v>
      </c>
      <c r="B1987" s="408" t="s">
        <v>3663</v>
      </c>
      <c r="C1987" s="184">
        <v>35373</v>
      </c>
      <c r="D1987" s="43" t="s">
        <v>1900</v>
      </c>
      <c r="E1987" s="43">
        <v>2011</v>
      </c>
      <c r="F1987" s="43"/>
      <c r="G1987" s="56" t="s">
        <v>2129</v>
      </c>
      <c r="H1987" s="43">
        <v>12</v>
      </c>
      <c r="I1987" s="43">
        <v>1</v>
      </c>
      <c r="J1987" s="43"/>
      <c r="K1987" s="45">
        <v>7128.2</v>
      </c>
      <c r="L1987" s="45">
        <v>7128.2</v>
      </c>
      <c r="M1987" s="517">
        <f>VLOOKUP(C1987,'Раздел 2'!D1977:Q2602,14,0)</f>
        <v>383633.67</v>
      </c>
      <c r="N1987" s="45">
        <f t="shared" si="218"/>
        <v>383633.67</v>
      </c>
      <c r="O1987" s="45">
        <v>0</v>
      </c>
      <c r="P1987" s="45">
        <v>0</v>
      </c>
      <c r="Q1987" s="45">
        <f t="shared" si="224"/>
        <v>0</v>
      </c>
      <c r="R1987" s="57">
        <v>45292</v>
      </c>
      <c r="S1987" s="57">
        <v>45657</v>
      </c>
      <c r="U1987" s="143"/>
    </row>
    <row r="1988" spans="1:21" ht="20.3" x14ac:dyDescent="0.35">
      <c r="A1988" s="43">
        <f>A1987+1</f>
        <v>678</v>
      </c>
      <c r="B1988" s="408" t="s">
        <v>3664</v>
      </c>
      <c r="C1988" s="184">
        <v>35395</v>
      </c>
      <c r="D1988" s="43" t="s">
        <v>1900</v>
      </c>
      <c r="E1988" s="43">
        <v>2011</v>
      </c>
      <c r="F1988" s="43"/>
      <c r="G1988" s="56" t="s">
        <v>4641</v>
      </c>
      <c r="H1988" s="43">
        <v>12</v>
      </c>
      <c r="I1988" s="43">
        <v>1</v>
      </c>
      <c r="J1988" s="43"/>
      <c r="K1988" s="45">
        <v>5086.4399999999996</v>
      </c>
      <c r="L1988" s="45">
        <v>5086.4399999999996</v>
      </c>
      <c r="M1988" s="517">
        <f>VLOOKUP(C1988,'Раздел 2'!D1979:Q2604,14,0)</f>
        <v>37100</v>
      </c>
      <c r="N1988" s="45">
        <f t="shared" si="218"/>
        <v>37100</v>
      </c>
      <c r="O1988" s="45">
        <v>0</v>
      </c>
      <c r="P1988" s="45">
        <v>0</v>
      </c>
      <c r="Q1988" s="45">
        <f t="shared" si="224"/>
        <v>0</v>
      </c>
      <c r="R1988" s="57">
        <v>45292</v>
      </c>
      <c r="S1988" s="57">
        <v>45657</v>
      </c>
      <c r="U1988" s="143"/>
    </row>
    <row r="1989" spans="1:21" ht="20.3" x14ac:dyDescent="0.35">
      <c r="A1989" s="43">
        <f t="shared" si="225"/>
        <v>679</v>
      </c>
      <c r="B1989" s="408" t="s">
        <v>3665</v>
      </c>
      <c r="C1989" s="184">
        <v>35396</v>
      </c>
      <c r="D1989" s="43" t="s">
        <v>1900</v>
      </c>
      <c r="E1989" s="43">
        <v>2011</v>
      </c>
      <c r="F1989" s="43"/>
      <c r="G1989" s="56" t="s">
        <v>4641</v>
      </c>
      <c r="H1989" s="43">
        <v>12</v>
      </c>
      <c r="I1989" s="43">
        <v>1</v>
      </c>
      <c r="J1989" s="43"/>
      <c r="K1989" s="45">
        <v>5250</v>
      </c>
      <c r="L1989" s="45">
        <v>5250</v>
      </c>
      <c r="M1989" s="517">
        <f>VLOOKUP(C1989,'Раздел 2'!D1980:Q2605,14,0)</f>
        <v>52100</v>
      </c>
      <c r="N1989" s="45">
        <f t="shared" si="218"/>
        <v>52100</v>
      </c>
      <c r="O1989" s="45">
        <v>0</v>
      </c>
      <c r="P1989" s="45">
        <v>0</v>
      </c>
      <c r="Q1989" s="45">
        <f t="shared" si="224"/>
        <v>0</v>
      </c>
      <c r="R1989" s="57">
        <v>45292</v>
      </c>
      <c r="S1989" s="57">
        <v>45657</v>
      </c>
      <c r="U1989" s="143"/>
    </row>
    <row r="1990" spans="1:21" ht="20.3" x14ac:dyDescent="0.35">
      <c r="A1990" s="43">
        <f t="shared" si="225"/>
        <v>680</v>
      </c>
      <c r="B1990" s="408" t="s">
        <v>3666</v>
      </c>
      <c r="C1990" s="184">
        <v>35397</v>
      </c>
      <c r="D1990" s="43" t="s">
        <v>1900</v>
      </c>
      <c r="E1990" s="43">
        <v>2011</v>
      </c>
      <c r="F1990" s="43"/>
      <c r="G1990" s="56" t="s">
        <v>4641</v>
      </c>
      <c r="H1990" s="43">
        <v>12</v>
      </c>
      <c r="I1990" s="43">
        <v>1</v>
      </c>
      <c r="J1990" s="43"/>
      <c r="K1990" s="45">
        <v>5077.1000000000004</v>
      </c>
      <c r="L1990" s="45">
        <v>5077.1000000000004</v>
      </c>
      <c r="M1990" s="517">
        <f>VLOOKUP(C1990,'Раздел 2'!D1981:Q2606,14,0)</f>
        <v>37100</v>
      </c>
      <c r="N1990" s="45">
        <f t="shared" si="218"/>
        <v>37100</v>
      </c>
      <c r="O1990" s="45">
        <v>0</v>
      </c>
      <c r="P1990" s="45">
        <v>0</v>
      </c>
      <c r="Q1990" s="45">
        <f t="shared" si="224"/>
        <v>0</v>
      </c>
      <c r="R1990" s="57">
        <v>45292</v>
      </c>
      <c r="S1990" s="57">
        <v>45657</v>
      </c>
      <c r="U1990" s="143"/>
    </row>
    <row r="1991" spans="1:21" ht="20.3" x14ac:dyDescent="0.35">
      <c r="A1991" s="43">
        <f t="shared" si="225"/>
        <v>681</v>
      </c>
      <c r="B1991" s="408" t="s">
        <v>4679</v>
      </c>
      <c r="C1991" s="184">
        <v>46870</v>
      </c>
      <c r="D1991" s="43" t="s">
        <v>1900</v>
      </c>
      <c r="E1991" s="43">
        <v>2011</v>
      </c>
      <c r="F1991" s="43"/>
      <c r="G1991" s="56" t="s">
        <v>4640</v>
      </c>
      <c r="H1991" s="43">
        <v>21</v>
      </c>
      <c r="I1991" s="43">
        <v>1</v>
      </c>
      <c r="J1991" s="43"/>
      <c r="K1991" s="45">
        <v>11845.6</v>
      </c>
      <c r="L1991" s="45">
        <v>11845.6</v>
      </c>
      <c r="M1991" s="517">
        <f>VLOOKUP(C1991,'Раздел 2'!D1981:Q2607,14,0)</f>
        <v>498269.69999999995</v>
      </c>
      <c r="N1991" s="45">
        <f t="shared" si="218"/>
        <v>498269.69999999995</v>
      </c>
      <c r="O1991" s="45">
        <v>0</v>
      </c>
      <c r="P1991" s="45">
        <v>0</v>
      </c>
      <c r="Q1991" s="45">
        <f t="shared" si="224"/>
        <v>0</v>
      </c>
      <c r="R1991" s="57">
        <v>45292</v>
      </c>
      <c r="S1991" s="57">
        <v>45657</v>
      </c>
      <c r="U1991" s="143"/>
    </row>
    <row r="1992" spans="1:21" ht="20.3" x14ac:dyDescent="0.35">
      <c r="A1992" s="43">
        <f t="shared" si="225"/>
        <v>682</v>
      </c>
      <c r="B1992" s="408" t="s">
        <v>4680</v>
      </c>
      <c r="C1992" s="184">
        <v>46873</v>
      </c>
      <c r="D1992" s="43" t="s">
        <v>1900</v>
      </c>
      <c r="E1992" s="43">
        <v>2011</v>
      </c>
      <c r="F1992" s="43"/>
      <c r="G1992" s="56" t="s">
        <v>4640</v>
      </c>
      <c r="H1992" s="43">
        <v>13</v>
      </c>
      <c r="I1992" s="43">
        <v>2</v>
      </c>
      <c r="J1992" s="43"/>
      <c r="K1992" s="45">
        <v>5140.08</v>
      </c>
      <c r="L1992" s="45">
        <v>5140.08</v>
      </c>
      <c r="M1992" s="517">
        <f>VLOOKUP(C1992,'Раздел 2'!D1982:Q2608,14,0)</f>
        <v>149700</v>
      </c>
      <c r="N1992" s="45">
        <f t="shared" si="218"/>
        <v>149700</v>
      </c>
      <c r="O1992" s="45">
        <v>0</v>
      </c>
      <c r="P1992" s="45">
        <v>0</v>
      </c>
      <c r="Q1992" s="45">
        <f t="shared" si="224"/>
        <v>0</v>
      </c>
      <c r="R1992" s="57">
        <v>45292</v>
      </c>
      <c r="S1992" s="57">
        <v>45657</v>
      </c>
      <c r="U1992" s="143"/>
    </row>
    <row r="1993" spans="1:21" ht="20.3" x14ac:dyDescent="0.35">
      <c r="A1993" s="43">
        <f t="shared" si="225"/>
        <v>683</v>
      </c>
      <c r="B1993" s="408" t="s">
        <v>4681</v>
      </c>
      <c r="C1993" s="184">
        <v>33267</v>
      </c>
      <c r="D1993" s="43" t="s">
        <v>1900</v>
      </c>
      <c r="E1993" s="43">
        <v>1976</v>
      </c>
      <c r="F1993" s="43"/>
      <c r="G1993" s="56" t="s">
        <v>2129</v>
      </c>
      <c r="H1993" s="43">
        <v>5</v>
      </c>
      <c r="I1993" s="43">
        <v>4</v>
      </c>
      <c r="J1993" s="43"/>
      <c r="K1993" s="45">
        <v>3022.9</v>
      </c>
      <c r="L1993" s="45">
        <v>3022.9</v>
      </c>
      <c r="M1993" s="517">
        <f>VLOOKUP(C1993,'Раздел 2'!D1983:Q2609,14,0)</f>
        <v>158760</v>
      </c>
      <c r="N1993" s="45">
        <f t="shared" si="218"/>
        <v>158760</v>
      </c>
      <c r="O1993" s="45">
        <v>0</v>
      </c>
      <c r="P1993" s="45">
        <v>0</v>
      </c>
      <c r="Q1993" s="45">
        <f t="shared" si="224"/>
        <v>0</v>
      </c>
      <c r="R1993" s="57">
        <v>45292</v>
      </c>
      <c r="S1993" s="57">
        <v>45657</v>
      </c>
      <c r="U1993" s="143"/>
    </row>
    <row r="1994" spans="1:21" ht="20.3" x14ac:dyDescent="0.35">
      <c r="A1994" s="43">
        <f t="shared" si="225"/>
        <v>684</v>
      </c>
      <c r="B1994" s="408" t="s">
        <v>4682</v>
      </c>
      <c r="C1994" s="184">
        <v>33272</v>
      </c>
      <c r="D1994" s="43" t="s">
        <v>1900</v>
      </c>
      <c r="E1994" s="43">
        <v>1984</v>
      </c>
      <c r="F1994" s="43"/>
      <c r="G1994" s="56" t="s">
        <v>2129</v>
      </c>
      <c r="H1994" s="43">
        <v>9</v>
      </c>
      <c r="I1994" s="43">
        <v>6</v>
      </c>
      <c r="J1994" s="43"/>
      <c r="K1994" s="45">
        <v>16183.8</v>
      </c>
      <c r="L1994" s="45">
        <v>16183.8</v>
      </c>
      <c r="M1994" s="517">
        <f>VLOOKUP(C1994,'Раздел 2'!D1984:Q2610,14,0)</f>
        <v>617100</v>
      </c>
      <c r="N1994" s="45">
        <f t="shared" si="218"/>
        <v>617100</v>
      </c>
      <c r="O1994" s="45">
        <v>0</v>
      </c>
      <c r="P1994" s="45">
        <v>0</v>
      </c>
      <c r="Q1994" s="45">
        <f t="shared" si="224"/>
        <v>0</v>
      </c>
      <c r="R1994" s="57">
        <v>45292</v>
      </c>
      <c r="S1994" s="57">
        <v>45657</v>
      </c>
      <c r="U1994" s="143"/>
    </row>
    <row r="1995" spans="1:21" ht="20.3" x14ac:dyDescent="0.35">
      <c r="A1995" s="43">
        <f t="shared" si="225"/>
        <v>685</v>
      </c>
      <c r="B1995" s="408" t="s">
        <v>4683</v>
      </c>
      <c r="C1995" s="184">
        <v>54915</v>
      </c>
      <c r="D1995" s="43" t="s">
        <v>1900</v>
      </c>
      <c r="E1995" s="43">
        <v>2011</v>
      </c>
      <c r="F1995" s="43"/>
      <c r="G1995" s="56" t="s">
        <v>4659</v>
      </c>
      <c r="H1995" s="43">
        <v>13</v>
      </c>
      <c r="I1995" s="43">
        <v>1</v>
      </c>
      <c r="J1995" s="43"/>
      <c r="K1995" s="45">
        <v>7732.2</v>
      </c>
      <c r="L1995" s="45">
        <v>7732.2</v>
      </c>
      <c r="M1995" s="517">
        <f>VLOOKUP(C1995,'Раздел 2'!D1985:Q2611,14,0)</f>
        <v>1406597.19</v>
      </c>
      <c r="N1995" s="45">
        <f t="shared" si="218"/>
        <v>1406597.19</v>
      </c>
      <c r="O1995" s="45">
        <v>0</v>
      </c>
      <c r="P1995" s="45">
        <v>0</v>
      </c>
      <c r="Q1995" s="45">
        <f t="shared" si="224"/>
        <v>0</v>
      </c>
      <c r="R1995" s="57">
        <v>45292</v>
      </c>
      <c r="S1995" s="57">
        <v>45657</v>
      </c>
      <c r="U1995" s="143"/>
    </row>
    <row r="1996" spans="1:21" ht="20.3" x14ac:dyDescent="0.35">
      <c r="A1996" s="43">
        <f t="shared" si="225"/>
        <v>686</v>
      </c>
      <c r="B1996" s="408" t="s">
        <v>3667</v>
      </c>
      <c r="C1996" s="184">
        <v>32677</v>
      </c>
      <c r="D1996" s="43" t="s">
        <v>1900</v>
      </c>
      <c r="E1996" s="43">
        <v>1981</v>
      </c>
      <c r="F1996" s="43"/>
      <c r="G1996" s="56" t="s">
        <v>2129</v>
      </c>
      <c r="H1996" s="43">
        <v>5</v>
      </c>
      <c r="I1996" s="43">
        <v>4</v>
      </c>
      <c r="J1996" s="43"/>
      <c r="K1996" s="45">
        <v>4287.6000000000004</v>
      </c>
      <c r="L1996" s="45">
        <v>4287.6000000000004</v>
      </c>
      <c r="M1996" s="517">
        <f>VLOOKUP(C1996,'Раздел 2'!D1986:Q2612,14,0)</f>
        <v>200000</v>
      </c>
      <c r="N1996" s="45">
        <f t="shared" si="218"/>
        <v>200000</v>
      </c>
      <c r="O1996" s="45">
        <v>0</v>
      </c>
      <c r="P1996" s="45">
        <v>0</v>
      </c>
      <c r="Q1996" s="45">
        <f t="shared" si="224"/>
        <v>0</v>
      </c>
      <c r="R1996" s="57">
        <v>45292</v>
      </c>
      <c r="S1996" s="57">
        <v>45657</v>
      </c>
      <c r="U1996" s="143"/>
    </row>
    <row r="1997" spans="1:21" ht="20.3" x14ac:dyDescent="0.35">
      <c r="A1997" s="43">
        <f t="shared" si="225"/>
        <v>687</v>
      </c>
      <c r="B1997" s="408" t="s">
        <v>4684</v>
      </c>
      <c r="C1997" s="184">
        <v>54952</v>
      </c>
      <c r="D1997" s="43" t="s">
        <v>1900</v>
      </c>
      <c r="E1997" s="43">
        <v>2012</v>
      </c>
      <c r="F1997" s="43"/>
      <c r="G1997" s="56" t="s">
        <v>4659</v>
      </c>
      <c r="H1997" s="43">
        <v>17</v>
      </c>
      <c r="I1997" s="43">
        <v>1</v>
      </c>
      <c r="J1997" s="43"/>
      <c r="K1997" s="45">
        <v>6177.6</v>
      </c>
      <c r="L1997" s="45">
        <v>6177.3</v>
      </c>
      <c r="M1997" s="517">
        <f>VLOOKUP(C1997,'Раздел 2'!D1987:Q2613,14,0)</f>
        <v>601000</v>
      </c>
      <c r="N1997" s="45">
        <f t="shared" si="218"/>
        <v>601000</v>
      </c>
      <c r="O1997" s="45">
        <v>0</v>
      </c>
      <c r="P1997" s="45">
        <v>0</v>
      </c>
      <c r="Q1997" s="45">
        <f t="shared" si="224"/>
        <v>0</v>
      </c>
      <c r="R1997" s="57">
        <v>45292</v>
      </c>
      <c r="S1997" s="57">
        <v>45657</v>
      </c>
      <c r="U1997" s="143"/>
    </row>
    <row r="1998" spans="1:21" ht="20.3" x14ac:dyDescent="0.35">
      <c r="A1998" s="43">
        <f t="shared" si="225"/>
        <v>688</v>
      </c>
      <c r="B1998" s="408" t="s">
        <v>3668</v>
      </c>
      <c r="C1998" s="184">
        <v>36624</v>
      </c>
      <c r="D1998" s="43" t="s">
        <v>1900</v>
      </c>
      <c r="E1998" s="43">
        <v>1967</v>
      </c>
      <c r="F1998" s="43"/>
      <c r="G1998" s="56" t="s">
        <v>4640</v>
      </c>
      <c r="H1998" s="43">
        <v>4</v>
      </c>
      <c r="I1998" s="43">
        <v>5</v>
      </c>
      <c r="J1998" s="43"/>
      <c r="K1998" s="45">
        <v>4142.3</v>
      </c>
      <c r="L1998" s="45">
        <v>4142.3</v>
      </c>
      <c r="M1998" s="517">
        <f>VLOOKUP(C1998,'Раздел 2'!D1988:Q2614,14,0)</f>
        <v>299986</v>
      </c>
      <c r="N1998" s="45">
        <f t="shared" si="218"/>
        <v>299986</v>
      </c>
      <c r="O1998" s="45">
        <v>0</v>
      </c>
      <c r="P1998" s="45">
        <v>0</v>
      </c>
      <c r="Q1998" s="45">
        <f t="shared" si="224"/>
        <v>0</v>
      </c>
      <c r="R1998" s="57">
        <v>45292</v>
      </c>
      <c r="S1998" s="57">
        <v>45657</v>
      </c>
      <c r="U1998" s="143"/>
    </row>
    <row r="1999" spans="1:21" ht="20.3" x14ac:dyDescent="0.35">
      <c r="A1999" s="43">
        <f t="shared" si="225"/>
        <v>689</v>
      </c>
      <c r="B1999" s="408" t="s">
        <v>4685</v>
      </c>
      <c r="C1999" s="184">
        <v>36680</v>
      </c>
      <c r="D1999" s="43" t="s">
        <v>1900</v>
      </c>
      <c r="E1999" s="43">
        <v>1998</v>
      </c>
      <c r="F1999" s="43"/>
      <c r="G1999" s="56" t="s">
        <v>2129</v>
      </c>
      <c r="H1999" s="43">
        <v>10</v>
      </c>
      <c r="I1999" s="43">
        <v>2</v>
      </c>
      <c r="J1999" s="43"/>
      <c r="K1999" s="45">
        <v>5959.7</v>
      </c>
      <c r="L1999" s="45">
        <v>5959.7</v>
      </c>
      <c r="M1999" s="517">
        <f>VLOOKUP(C1999,'Раздел 2'!D1989:Q2615,14,0)</f>
        <v>824400</v>
      </c>
      <c r="N1999" s="45">
        <f t="shared" si="218"/>
        <v>824400</v>
      </c>
      <c r="O1999" s="45">
        <v>0</v>
      </c>
      <c r="P1999" s="45">
        <v>0</v>
      </c>
      <c r="Q1999" s="45">
        <f t="shared" si="224"/>
        <v>0</v>
      </c>
      <c r="R1999" s="57">
        <v>45292</v>
      </c>
      <c r="S1999" s="57">
        <v>45657</v>
      </c>
      <c r="U1999" s="143"/>
    </row>
    <row r="2000" spans="1:21" ht="20.3" x14ac:dyDescent="0.35">
      <c r="A2000" s="43">
        <f t="shared" si="225"/>
        <v>690</v>
      </c>
      <c r="B2000" s="408" t="s">
        <v>4686</v>
      </c>
      <c r="C2000" s="184">
        <v>36685</v>
      </c>
      <c r="D2000" s="43" t="s">
        <v>1900</v>
      </c>
      <c r="E2000" s="43">
        <v>2004</v>
      </c>
      <c r="F2000" s="43"/>
      <c r="G2000" s="56" t="s">
        <v>2129</v>
      </c>
      <c r="H2000" s="43">
        <v>10</v>
      </c>
      <c r="I2000" s="43">
        <v>2</v>
      </c>
      <c r="J2000" s="43"/>
      <c r="K2000" s="45">
        <v>6196.3</v>
      </c>
      <c r="L2000" s="45">
        <v>6196.3</v>
      </c>
      <c r="M2000" s="517">
        <f>VLOOKUP(C2000,'Раздел 2'!D1990:Q2616,14,0)</f>
        <v>497400</v>
      </c>
      <c r="N2000" s="45">
        <f t="shared" si="218"/>
        <v>497400</v>
      </c>
      <c r="O2000" s="45">
        <v>0</v>
      </c>
      <c r="P2000" s="45">
        <v>0</v>
      </c>
      <c r="Q2000" s="45">
        <f t="shared" si="224"/>
        <v>0</v>
      </c>
      <c r="R2000" s="57">
        <v>45292</v>
      </c>
      <c r="S2000" s="57">
        <v>45657</v>
      </c>
      <c r="U2000" s="143"/>
    </row>
    <row r="2001" spans="1:21" ht="20.3" x14ac:dyDescent="0.3">
      <c r="A2001" s="43">
        <f t="shared" si="225"/>
        <v>691</v>
      </c>
      <c r="B2001" s="408" t="s">
        <v>4687</v>
      </c>
      <c r="C2001" s="184">
        <v>36777</v>
      </c>
      <c r="D2001" s="287" t="s">
        <v>1900</v>
      </c>
      <c r="E2001" s="43">
        <v>1988</v>
      </c>
      <c r="F2001" s="287"/>
      <c r="G2001" s="288" t="s">
        <v>4640</v>
      </c>
      <c r="H2001" s="43">
        <v>5</v>
      </c>
      <c r="I2001" s="43">
        <v>5</v>
      </c>
      <c r="J2001" s="289"/>
      <c r="K2001" s="289">
        <v>8215.66</v>
      </c>
      <c r="L2001" s="289">
        <v>8215.66</v>
      </c>
      <c r="M2001" s="517">
        <f>VLOOKUP(C2001,'Раздел 2'!D1991:Q2617,14,0)</f>
        <v>269256</v>
      </c>
      <c r="N2001" s="45">
        <f t="shared" si="218"/>
        <v>269256</v>
      </c>
      <c r="O2001" s="45">
        <v>0</v>
      </c>
      <c r="P2001" s="45">
        <v>0</v>
      </c>
      <c r="Q2001" s="45">
        <f t="shared" si="224"/>
        <v>0</v>
      </c>
      <c r="R2001" s="57">
        <v>45292</v>
      </c>
      <c r="S2001" s="57">
        <v>45657</v>
      </c>
      <c r="U2001" s="143"/>
    </row>
    <row r="2002" spans="1:21" ht="20.3" x14ac:dyDescent="0.35">
      <c r="A2002" s="43">
        <f t="shared" si="225"/>
        <v>692</v>
      </c>
      <c r="B2002" s="408" t="s">
        <v>4688</v>
      </c>
      <c r="C2002" s="184">
        <v>36857</v>
      </c>
      <c r="D2002" s="43" t="s">
        <v>1900</v>
      </c>
      <c r="E2002" s="43">
        <v>1997</v>
      </c>
      <c r="F2002" s="43"/>
      <c r="G2002" s="56" t="s">
        <v>2129</v>
      </c>
      <c r="H2002" s="43">
        <v>9</v>
      </c>
      <c r="I2002" s="43">
        <v>2</v>
      </c>
      <c r="J2002" s="43"/>
      <c r="K2002" s="45">
        <v>5453.6</v>
      </c>
      <c r="L2002" s="45">
        <v>5453.6</v>
      </c>
      <c r="M2002" s="517">
        <f>VLOOKUP(C2002,'Раздел 2'!D1992:Q2618,14,0)</f>
        <v>70560</v>
      </c>
      <c r="N2002" s="45">
        <f t="shared" si="218"/>
        <v>70560</v>
      </c>
      <c r="O2002" s="45">
        <v>0</v>
      </c>
      <c r="P2002" s="45">
        <v>0</v>
      </c>
      <c r="Q2002" s="45">
        <f t="shared" si="224"/>
        <v>0</v>
      </c>
      <c r="R2002" s="57">
        <v>45292</v>
      </c>
      <c r="S2002" s="57">
        <v>45657</v>
      </c>
      <c r="U2002" s="143"/>
    </row>
    <row r="2003" spans="1:21" ht="20.3" x14ac:dyDescent="0.35">
      <c r="A2003" s="43">
        <f t="shared" si="225"/>
        <v>693</v>
      </c>
      <c r="B2003" s="408" t="s">
        <v>4689</v>
      </c>
      <c r="C2003" s="184">
        <v>37169</v>
      </c>
      <c r="D2003" s="43" t="s">
        <v>1900</v>
      </c>
      <c r="E2003" s="43">
        <v>1996</v>
      </c>
      <c r="F2003" s="43"/>
      <c r="G2003" s="56" t="s">
        <v>2129</v>
      </c>
      <c r="H2003" s="43">
        <v>5</v>
      </c>
      <c r="I2003" s="43">
        <v>3</v>
      </c>
      <c r="J2003" s="43"/>
      <c r="K2003" s="45">
        <v>3085.1</v>
      </c>
      <c r="L2003" s="45">
        <v>3085.1</v>
      </c>
      <c r="M2003" s="517">
        <f>VLOOKUP(C2003,'Раздел 2'!D1990:Q2616,14,0)</f>
        <v>44160</v>
      </c>
      <c r="N2003" s="45">
        <f t="shared" si="218"/>
        <v>44160</v>
      </c>
      <c r="O2003" s="45">
        <v>0</v>
      </c>
      <c r="P2003" s="45">
        <v>0</v>
      </c>
      <c r="Q2003" s="45">
        <f t="shared" si="224"/>
        <v>0</v>
      </c>
      <c r="R2003" s="57">
        <v>45292</v>
      </c>
      <c r="S2003" s="57">
        <v>45657</v>
      </c>
      <c r="U2003" s="143"/>
    </row>
    <row r="2004" spans="1:21" ht="20.3" x14ac:dyDescent="0.35">
      <c r="A2004" s="43">
        <f t="shared" si="225"/>
        <v>694</v>
      </c>
      <c r="B2004" s="408" t="s">
        <v>4690</v>
      </c>
      <c r="C2004" s="184">
        <v>37256</v>
      </c>
      <c r="D2004" s="43" t="s">
        <v>1900</v>
      </c>
      <c r="E2004" s="43">
        <v>2004</v>
      </c>
      <c r="F2004" s="43"/>
      <c r="G2004" s="56" t="s">
        <v>4640</v>
      </c>
      <c r="H2004" s="43">
        <v>5</v>
      </c>
      <c r="I2004" s="43">
        <v>1</v>
      </c>
      <c r="J2004" s="43"/>
      <c r="K2004" s="45">
        <v>1875.1</v>
      </c>
      <c r="L2004" s="45">
        <v>1875.1</v>
      </c>
      <c r="M2004" s="517">
        <f>VLOOKUP(C2004,'Раздел 2'!D1991:Q2617,14,0)</f>
        <v>150000</v>
      </c>
      <c r="N2004" s="45">
        <f t="shared" si="218"/>
        <v>150000</v>
      </c>
      <c r="O2004" s="45">
        <v>0</v>
      </c>
      <c r="P2004" s="45">
        <v>0</v>
      </c>
      <c r="Q2004" s="45">
        <f t="shared" si="224"/>
        <v>0</v>
      </c>
      <c r="R2004" s="57">
        <v>45292</v>
      </c>
      <c r="S2004" s="57">
        <v>45657</v>
      </c>
      <c r="U2004" s="143"/>
    </row>
    <row r="2005" spans="1:21" ht="20.3" x14ac:dyDescent="0.35">
      <c r="A2005" s="43">
        <f t="shared" si="225"/>
        <v>695</v>
      </c>
      <c r="B2005" s="408" t="s">
        <v>4691</v>
      </c>
      <c r="C2005" s="184">
        <v>37259</v>
      </c>
      <c r="D2005" s="43" t="s">
        <v>1900</v>
      </c>
      <c r="E2005" s="43">
        <v>1989</v>
      </c>
      <c r="F2005" s="43"/>
      <c r="G2005" s="56" t="s">
        <v>4640</v>
      </c>
      <c r="H2005" s="43">
        <v>5</v>
      </c>
      <c r="I2005" s="43">
        <v>10</v>
      </c>
      <c r="J2005" s="43"/>
      <c r="K2005" s="45">
        <v>13028.1</v>
      </c>
      <c r="L2005" s="45">
        <v>13028.1</v>
      </c>
      <c r="M2005" s="517">
        <f>VLOOKUP(C2005,'Раздел 2'!D1992:Q2618,14,0)</f>
        <v>1517576</v>
      </c>
      <c r="N2005" s="45">
        <f t="shared" si="218"/>
        <v>1517576</v>
      </c>
      <c r="O2005" s="45">
        <v>0</v>
      </c>
      <c r="P2005" s="45">
        <v>0</v>
      </c>
      <c r="Q2005" s="45">
        <f t="shared" si="224"/>
        <v>0</v>
      </c>
      <c r="R2005" s="57">
        <v>45292</v>
      </c>
      <c r="S2005" s="57">
        <v>45657</v>
      </c>
      <c r="U2005" s="143"/>
    </row>
    <row r="2006" spans="1:21" ht="20.3" x14ac:dyDescent="0.3">
      <c r="A2006" s="46" t="s">
        <v>22</v>
      </c>
      <c r="B2006" s="46"/>
      <c r="C2006" s="403" t="s">
        <v>172</v>
      </c>
      <c r="D2006" s="403" t="s">
        <v>172</v>
      </c>
      <c r="E2006" s="403" t="s">
        <v>172</v>
      </c>
      <c r="F2006" s="403" t="s">
        <v>172</v>
      </c>
      <c r="G2006" s="403" t="s">
        <v>172</v>
      </c>
      <c r="H2006" s="403" t="s">
        <v>172</v>
      </c>
      <c r="I2006" s="403" t="s">
        <v>172</v>
      </c>
      <c r="J2006" s="73">
        <f>SUM(J1550:J1961)</f>
        <v>21</v>
      </c>
      <c r="K2006" s="49">
        <f t="shared" ref="K2006:Q2006" si="226">SUM(K1550:K2005)</f>
        <v>1783865.3400000015</v>
      </c>
      <c r="L2006" s="49">
        <f t="shared" si="226"/>
        <v>1327933.3900000008</v>
      </c>
      <c r="M2006" s="518">
        <f t="shared" si="226"/>
        <v>996178912.08999932</v>
      </c>
      <c r="N2006" s="49">
        <f t="shared" si="226"/>
        <v>911433964.71999931</v>
      </c>
      <c r="O2006" s="49">
        <f t="shared" si="226"/>
        <v>84744947.36999999</v>
      </c>
      <c r="P2006" s="49">
        <f t="shared" si="226"/>
        <v>0</v>
      </c>
      <c r="Q2006" s="49">
        <f t="shared" si="226"/>
        <v>0</v>
      </c>
      <c r="R2006" s="403" t="s">
        <v>172</v>
      </c>
      <c r="S2006" s="403" t="s">
        <v>172</v>
      </c>
      <c r="U2006" s="143"/>
    </row>
    <row r="2007" spans="1:21" ht="19.649999999999999" x14ac:dyDescent="0.3">
      <c r="A2007" s="527" t="s">
        <v>1915</v>
      </c>
      <c r="B2007" s="527"/>
      <c r="C2007" s="527"/>
      <c r="D2007" s="527"/>
      <c r="E2007" s="527"/>
      <c r="F2007" s="527"/>
      <c r="G2007" s="527"/>
      <c r="H2007" s="527"/>
      <c r="I2007" s="527"/>
      <c r="J2007" s="527"/>
      <c r="K2007" s="527"/>
      <c r="L2007" s="527"/>
      <c r="M2007" s="527"/>
      <c r="N2007" s="527"/>
      <c r="O2007" s="527"/>
      <c r="P2007" s="527"/>
      <c r="Q2007" s="527"/>
      <c r="R2007" s="527"/>
      <c r="S2007" s="527"/>
      <c r="U2007" s="143"/>
    </row>
    <row r="2008" spans="1:21" ht="20.3" x14ac:dyDescent="0.35">
      <c r="A2008" s="43">
        <f>A2005+1</f>
        <v>696</v>
      </c>
      <c r="B2008" s="44" t="s">
        <v>1650</v>
      </c>
      <c r="C2008" s="43">
        <v>37356</v>
      </c>
      <c r="D2008" s="43" t="s">
        <v>1900</v>
      </c>
      <c r="E2008" s="43">
        <v>1981</v>
      </c>
      <c r="F2008" s="43" t="s">
        <v>2131</v>
      </c>
      <c r="G2008" s="56" t="s">
        <v>2097</v>
      </c>
      <c r="H2008" s="43">
        <v>5</v>
      </c>
      <c r="I2008" s="43">
        <v>6</v>
      </c>
      <c r="J2008" s="43" t="s">
        <v>2131</v>
      </c>
      <c r="K2008" s="45">
        <v>4367.8</v>
      </c>
      <c r="L2008" s="45" t="s">
        <v>2131</v>
      </c>
      <c r="M2008" s="517">
        <f>VLOOKUP(C2008,'Раздел 2'!D1889:Q2039,14,0)</f>
        <v>2277869.4500000002</v>
      </c>
      <c r="N2008" s="45">
        <f t="shared" ref="N2008:N2029" si="227">M2008</f>
        <v>2277869.4500000002</v>
      </c>
      <c r="O2008" s="45">
        <v>0</v>
      </c>
      <c r="P2008" s="45">
        <v>0</v>
      </c>
      <c r="Q2008" s="45">
        <v>0</v>
      </c>
      <c r="R2008" s="57">
        <v>45292</v>
      </c>
      <c r="S2008" s="57">
        <v>45657</v>
      </c>
      <c r="U2008" s="143"/>
    </row>
    <row r="2009" spans="1:21" ht="20.3" x14ac:dyDescent="0.35">
      <c r="A2009" s="43">
        <f t="shared" ref="A2009:A2029" si="228">A2008+1</f>
        <v>697</v>
      </c>
      <c r="B2009" s="44" t="s">
        <v>1651</v>
      </c>
      <c r="C2009" s="43">
        <v>37393</v>
      </c>
      <c r="D2009" s="43" t="s">
        <v>1900</v>
      </c>
      <c r="E2009" s="43">
        <v>1978</v>
      </c>
      <c r="F2009" s="43" t="s">
        <v>2131</v>
      </c>
      <c r="G2009" s="56" t="s">
        <v>2097</v>
      </c>
      <c r="H2009" s="43">
        <v>5</v>
      </c>
      <c r="I2009" s="43">
        <v>12</v>
      </c>
      <c r="J2009" s="43" t="s">
        <v>2131</v>
      </c>
      <c r="K2009" s="45">
        <v>9422.2999999999993</v>
      </c>
      <c r="L2009" s="45" t="s">
        <v>2131</v>
      </c>
      <c r="M2009" s="517">
        <f>VLOOKUP(C2009,'Раздел 2'!D2002:Q2041,14,0)</f>
        <v>1018905.18</v>
      </c>
      <c r="N2009" s="45">
        <f t="shared" si="227"/>
        <v>1018905.18</v>
      </c>
      <c r="O2009" s="45">
        <v>0</v>
      </c>
      <c r="P2009" s="45">
        <v>0</v>
      </c>
      <c r="Q2009" s="45">
        <v>0</v>
      </c>
      <c r="R2009" s="57">
        <v>45292</v>
      </c>
      <c r="S2009" s="57">
        <v>45657</v>
      </c>
      <c r="U2009" s="143"/>
    </row>
    <row r="2010" spans="1:21" ht="20.3" x14ac:dyDescent="0.35">
      <c r="A2010" s="43">
        <f t="shared" si="228"/>
        <v>698</v>
      </c>
      <c r="B2010" s="44" t="s">
        <v>3135</v>
      </c>
      <c r="C2010" s="43">
        <v>37395</v>
      </c>
      <c r="D2010" s="43" t="s">
        <v>1900</v>
      </c>
      <c r="E2010" s="43">
        <v>1978</v>
      </c>
      <c r="F2010" s="43" t="s">
        <v>2131</v>
      </c>
      <c r="G2010" s="56" t="s">
        <v>2106</v>
      </c>
      <c r="H2010" s="43">
        <v>5</v>
      </c>
      <c r="I2010" s="43">
        <v>16</v>
      </c>
      <c r="J2010" s="43" t="s">
        <v>2131</v>
      </c>
      <c r="K2010" s="45">
        <v>11736.6</v>
      </c>
      <c r="L2010" s="45">
        <v>11736.6</v>
      </c>
      <c r="M2010" s="517">
        <f>VLOOKUP(C2010,'Раздел 2'!D2003:Q2042,14,0)</f>
        <v>3948280</v>
      </c>
      <c r="N2010" s="45">
        <f t="shared" si="227"/>
        <v>3948280</v>
      </c>
      <c r="O2010" s="45">
        <v>0</v>
      </c>
      <c r="P2010" s="45">
        <v>0</v>
      </c>
      <c r="Q2010" s="45">
        <v>0</v>
      </c>
      <c r="R2010" s="57">
        <v>45292</v>
      </c>
      <c r="S2010" s="57">
        <v>45657</v>
      </c>
      <c r="U2010" s="143"/>
    </row>
    <row r="2011" spans="1:21" ht="20.3" x14ac:dyDescent="0.35">
      <c r="A2011" s="43">
        <f t="shared" si="228"/>
        <v>699</v>
      </c>
      <c r="B2011" s="44" t="s">
        <v>3929</v>
      </c>
      <c r="C2011" s="43">
        <v>37369</v>
      </c>
      <c r="D2011" s="43" t="s">
        <v>1899</v>
      </c>
      <c r="E2011" s="43">
        <v>1976</v>
      </c>
      <c r="F2011" s="43" t="s">
        <v>2131</v>
      </c>
      <c r="G2011" s="56" t="s">
        <v>2097</v>
      </c>
      <c r="H2011" s="43">
        <v>5</v>
      </c>
      <c r="I2011" s="43">
        <v>2</v>
      </c>
      <c r="J2011" s="43" t="s">
        <v>2131</v>
      </c>
      <c r="K2011" s="45">
        <v>1473.7</v>
      </c>
      <c r="L2011" s="45">
        <v>1473.5</v>
      </c>
      <c r="M2011" s="517">
        <f>VLOOKUP(C2011,'Раздел 2'!D2004:Q2043,14,0)</f>
        <v>1365471.59</v>
      </c>
      <c r="N2011" s="45">
        <f t="shared" si="227"/>
        <v>1365471.59</v>
      </c>
      <c r="O2011" s="45">
        <v>0</v>
      </c>
      <c r="P2011" s="45">
        <v>0</v>
      </c>
      <c r="Q2011" s="45">
        <v>0</v>
      </c>
      <c r="R2011" s="57">
        <v>45292</v>
      </c>
      <c r="S2011" s="57">
        <v>45657</v>
      </c>
      <c r="U2011" s="143"/>
    </row>
    <row r="2012" spans="1:21" ht="20.3" x14ac:dyDescent="0.35">
      <c r="A2012" s="43">
        <f t="shared" si="228"/>
        <v>700</v>
      </c>
      <c r="B2012" s="44" t="s">
        <v>3930</v>
      </c>
      <c r="C2012" s="43">
        <v>37371</v>
      </c>
      <c r="D2012" s="43" t="s">
        <v>1899</v>
      </c>
      <c r="E2012" s="43">
        <v>1976</v>
      </c>
      <c r="F2012" s="43" t="s">
        <v>2131</v>
      </c>
      <c r="G2012" s="56" t="s">
        <v>2097</v>
      </c>
      <c r="H2012" s="43">
        <v>5</v>
      </c>
      <c r="I2012" s="43">
        <v>2</v>
      </c>
      <c r="J2012" s="43" t="s">
        <v>2131</v>
      </c>
      <c r="K2012" s="45">
        <v>1468.5</v>
      </c>
      <c r="L2012" s="45">
        <v>1467.2</v>
      </c>
      <c r="M2012" s="517">
        <f>VLOOKUP(C2012,'Раздел 2'!D2005:Q2044,14,0)</f>
        <v>1364279.58</v>
      </c>
      <c r="N2012" s="45">
        <f t="shared" si="227"/>
        <v>1364279.58</v>
      </c>
      <c r="O2012" s="45">
        <v>0</v>
      </c>
      <c r="P2012" s="45">
        <v>0</v>
      </c>
      <c r="Q2012" s="45">
        <v>0</v>
      </c>
      <c r="R2012" s="57">
        <v>45292</v>
      </c>
      <c r="S2012" s="57">
        <v>45657</v>
      </c>
      <c r="U2012" s="143"/>
    </row>
    <row r="2013" spans="1:21" ht="20.3" x14ac:dyDescent="0.35">
      <c r="A2013" s="43">
        <f t="shared" si="228"/>
        <v>701</v>
      </c>
      <c r="B2013" s="44" t="s">
        <v>3105</v>
      </c>
      <c r="C2013" s="43">
        <v>37362</v>
      </c>
      <c r="D2013" s="43" t="s">
        <v>1899</v>
      </c>
      <c r="E2013" s="43">
        <v>1989</v>
      </c>
      <c r="F2013" s="43" t="s">
        <v>2131</v>
      </c>
      <c r="G2013" s="56" t="s">
        <v>2097</v>
      </c>
      <c r="H2013" s="43">
        <v>9</v>
      </c>
      <c r="I2013" s="43">
        <v>5</v>
      </c>
      <c r="J2013" s="43" t="s">
        <v>2131</v>
      </c>
      <c r="K2013" s="45">
        <v>8691.2000000000007</v>
      </c>
      <c r="L2013" s="45">
        <v>8691.2000000000007</v>
      </c>
      <c r="M2013" s="517">
        <f>VLOOKUP(C2013,'Раздел 2'!D2006:Q2045,14,0)</f>
        <v>18164813.380000003</v>
      </c>
      <c r="N2013" s="45">
        <f t="shared" si="227"/>
        <v>18164813.380000003</v>
      </c>
      <c r="O2013" s="45">
        <v>0</v>
      </c>
      <c r="P2013" s="45">
        <v>0</v>
      </c>
      <c r="Q2013" s="45">
        <v>0</v>
      </c>
      <c r="R2013" s="57">
        <v>45292</v>
      </c>
      <c r="S2013" s="57">
        <v>45657</v>
      </c>
      <c r="U2013" s="143"/>
    </row>
    <row r="2014" spans="1:21" ht="20.3" x14ac:dyDescent="0.35">
      <c r="A2014" s="43">
        <f t="shared" si="228"/>
        <v>702</v>
      </c>
      <c r="B2014" s="44" t="s">
        <v>1652</v>
      </c>
      <c r="C2014" s="43">
        <v>37400</v>
      </c>
      <c r="D2014" s="43" t="s">
        <v>1900</v>
      </c>
      <c r="E2014" s="43">
        <v>1977</v>
      </c>
      <c r="F2014" s="43" t="s">
        <v>2131</v>
      </c>
      <c r="G2014" s="56" t="s">
        <v>2106</v>
      </c>
      <c r="H2014" s="43">
        <v>5</v>
      </c>
      <c r="I2014" s="43">
        <v>22</v>
      </c>
      <c r="J2014" s="43" t="s">
        <v>2131</v>
      </c>
      <c r="K2014" s="45">
        <v>18535</v>
      </c>
      <c r="L2014" s="45" t="s">
        <v>2131</v>
      </c>
      <c r="M2014" s="517">
        <f>VLOOKUP(C2014,'Раздел 2'!D2007:Q2046,14,0)</f>
        <v>3231629</v>
      </c>
      <c r="N2014" s="45">
        <f t="shared" si="227"/>
        <v>3231629</v>
      </c>
      <c r="O2014" s="45">
        <v>0</v>
      </c>
      <c r="P2014" s="45">
        <v>0</v>
      </c>
      <c r="Q2014" s="45">
        <v>0</v>
      </c>
      <c r="R2014" s="57">
        <v>45292</v>
      </c>
      <c r="S2014" s="57">
        <v>45657</v>
      </c>
      <c r="U2014" s="143"/>
    </row>
    <row r="2015" spans="1:21" ht="20.3" x14ac:dyDescent="0.35">
      <c r="A2015" s="43">
        <f t="shared" si="228"/>
        <v>703</v>
      </c>
      <c r="B2015" s="44" t="s">
        <v>4700</v>
      </c>
      <c r="C2015" s="43">
        <v>37278</v>
      </c>
      <c r="D2015" s="43" t="s">
        <v>1900</v>
      </c>
      <c r="E2015" s="43">
        <v>1991</v>
      </c>
      <c r="F2015" s="43"/>
      <c r="G2015" s="56" t="s">
        <v>2106</v>
      </c>
      <c r="H2015" s="43">
        <v>5</v>
      </c>
      <c r="I2015" s="43">
        <v>15</v>
      </c>
      <c r="J2015" s="43"/>
      <c r="K2015" s="45">
        <v>9281.9</v>
      </c>
      <c r="L2015" s="45">
        <v>9281.9</v>
      </c>
      <c r="M2015" s="517">
        <f>VLOOKUP(C2015,'Раздел 2'!D2008:Q2047,14,0)</f>
        <v>656113</v>
      </c>
      <c r="N2015" s="45">
        <f t="shared" si="227"/>
        <v>656113</v>
      </c>
      <c r="O2015" s="45">
        <v>0</v>
      </c>
      <c r="P2015" s="45">
        <v>0</v>
      </c>
      <c r="Q2015" s="45">
        <v>0</v>
      </c>
      <c r="R2015" s="57">
        <v>45292</v>
      </c>
      <c r="S2015" s="57">
        <v>45657</v>
      </c>
      <c r="U2015" s="143"/>
    </row>
    <row r="2016" spans="1:21" ht="20.3" x14ac:dyDescent="0.35">
      <c r="A2016" s="43">
        <f t="shared" si="228"/>
        <v>704</v>
      </c>
      <c r="B2016" s="44" t="s">
        <v>4701</v>
      </c>
      <c r="C2016" s="43">
        <v>37286</v>
      </c>
      <c r="D2016" s="43" t="s">
        <v>1900</v>
      </c>
      <c r="E2016" s="43">
        <v>1990</v>
      </c>
      <c r="F2016" s="43"/>
      <c r="G2016" s="56" t="s">
        <v>2106</v>
      </c>
      <c r="H2016" s="43">
        <v>5</v>
      </c>
      <c r="I2016" s="43">
        <v>16</v>
      </c>
      <c r="J2016" s="43"/>
      <c r="K2016" s="45">
        <v>11174.8</v>
      </c>
      <c r="L2016" s="45">
        <v>11174.8</v>
      </c>
      <c r="M2016" s="517">
        <f>VLOOKUP(C2016,'Раздел 2'!D2009:Q2048,14,0)</f>
        <v>1594144</v>
      </c>
      <c r="N2016" s="45">
        <f t="shared" si="227"/>
        <v>1594144</v>
      </c>
      <c r="O2016" s="45">
        <v>0</v>
      </c>
      <c r="P2016" s="45">
        <v>0</v>
      </c>
      <c r="Q2016" s="45">
        <v>0</v>
      </c>
      <c r="R2016" s="57">
        <v>45292</v>
      </c>
      <c r="S2016" s="57">
        <v>45657</v>
      </c>
      <c r="U2016" s="143"/>
    </row>
    <row r="2017" spans="1:21" ht="20.3" x14ac:dyDescent="0.35">
      <c r="A2017" s="43">
        <f t="shared" si="228"/>
        <v>705</v>
      </c>
      <c r="B2017" s="44" t="s">
        <v>4702</v>
      </c>
      <c r="C2017" s="43">
        <v>37290</v>
      </c>
      <c r="D2017" s="43" t="s">
        <v>1900</v>
      </c>
      <c r="E2017" s="43">
        <v>1993</v>
      </c>
      <c r="F2017" s="43"/>
      <c r="G2017" s="56" t="s">
        <v>2106</v>
      </c>
      <c r="H2017" s="43">
        <v>5</v>
      </c>
      <c r="I2017" s="43">
        <v>12</v>
      </c>
      <c r="J2017" s="43"/>
      <c r="K2017" s="45">
        <v>8738.6</v>
      </c>
      <c r="L2017" s="45">
        <v>8738.6</v>
      </c>
      <c r="M2017" s="517">
        <f>VLOOKUP(C2017,'Раздел 2'!D2010:Q2049,14,0)</f>
        <v>1132471</v>
      </c>
      <c r="N2017" s="45">
        <f t="shared" si="227"/>
        <v>1132471</v>
      </c>
      <c r="O2017" s="45">
        <v>0</v>
      </c>
      <c r="P2017" s="45">
        <v>0</v>
      </c>
      <c r="Q2017" s="45">
        <v>0</v>
      </c>
      <c r="R2017" s="57">
        <v>45292</v>
      </c>
      <c r="S2017" s="57">
        <v>45657</v>
      </c>
      <c r="U2017" s="143"/>
    </row>
    <row r="2018" spans="1:21" ht="20.3" x14ac:dyDescent="0.35">
      <c r="A2018" s="43">
        <f t="shared" si="228"/>
        <v>706</v>
      </c>
      <c r="B2018" s="44" t="s">
        <v>4703</v>
      </c>
      <c r="C2018" s="43">
        <v>37292</v>
      </c>
      <c r="D2018" s="43" t="s">
        <v>1900</v>
      </c>
      <c r="E2018" s="43">
        <v>1994</v>
      </c>
      <c r="F2018" s="43"/>
      <c r="G2018" s="56" t="s">
        <v>2106</v>
      </c>
      <c r="H2018" s="43">
        <v>5</v>
      </c>
      <c r="I2018" s="43">
        <v>13</v>
      </c>
      <c r="J2018" s="43"/>
      <c r="K2018" s="45">
        <v>9662.7999999999993</v>
      </c>
      <c r="L2018" s="45">
        <v>9662.7999999999993</v>
      </c>
      <c r="M2018" s="517">
        <f>VLOOKUP(C2018,'Раздел 2'!D2011:Q2050,14,0)</f>
        <v>178705</v>
      </c>
      <c r="N2018" s="45">
        <f t="shared" si="227"/>
        <v>178705</v>
      </c>
      <c r="O2018" s="45">
        <v>0</v>
      </c>
      <c r="P2018" s="45">
        <v>0</v>
      </c>
      <c r="Q2018" s="45">
        <v>0</v>
      </c>
      <c r="R2018" s="57">
        <v>45292</v>
      </c>
      <c r="S2018" s="57">
        <v>45657</v>
      </c>
      <c r="U2018" s="143"/>
    </row>
    <row r="2019" spans="1:21" ht="20.3" x14ac:dyDescent="0.35">
      <c r="A2019" s="43">
        <f t="shared" si="228"/>
        <v>707</v>
      </c>
      <c r="B2019" s="44" t="s">
        <v>4704</v>
      </c>
      <c r="C2019" s="43">
        <v>37293</v>
      </c>
      <c r="D2019" s="43" t="s">
        <v>1900</v>
      </c>
      <c r="E2019" s="43">
        <v>2002</v>
      </c>
      <c r="F2019" s="43"/>
      <c r="G2019" s="56" t="s">
        <v>2106</v>
      </c>
      <c r="H2019" s="43">
        <v>5</v>
      </c>
      <c r="I2019" s="43">
        <v>5</v>
      </c>
      <c r="J2019" s="43"/>
      <c r="K2019" s="45">
        <v>3647.7</v>
      </c>
      <c r="L2019" s="45">
        <v>3647.7</v>
      </c>
      <c r="M2019" s="517">
        <f>VLOOKUP(C2019,'Раздел 2'!D2012:Q2051,14,0)</f>
        <v>915872</v>
      </c>
      <c r="N2019" s="45">
        <f t="shared" si="227"/>
        <v>915872</v>
      </c>
      <c r="O2019" s="45">
        <v>0</v>
      </c>
      <c r="P2019" s="45">
        <v>0</v>
      </c>
      <c r="Q2019" s="45">
        <v>0</v>
      </c>
      <c r="R2019" s="57">
        <v>45292</v>
      </c>
      <c r="S2019" s="57">
        <v>45657</v>
      </c>
      <c r="U2019" s="143"/>
    </row>
    <row r="2020" spans="1:21" ht="20.3" x14ac:dyDescent="0.35">
      <c r="A2020" s="43">
        <f t="shared" si="228"/>
        <v>708</v>
      </c>
      <c r="B2020" s="44" t="s">
        <v>4705</v>
      </c>
      <c r="C2020" s="43">
        <v>37304</v>
      </c>
      <c r="D2020" s="43" t="s">
        <v>1900</v>
      </c>
      <c r="E2020" s="43">
        <v>1987</v>
      </c>
      <c r="F2020" s="43"/>
      <c r="G2020" s="56" t="s">
        <v>2106</v>
      </c>
      <c r="H2020" s="43">
        <v>5</v>
      </c>
      <c r="I2020" s="43">
        <v>18</v>
      </c>
      <c r="J2020" s="43"/>
      <c r="K2020" s="45">
        <v>12855.9</v>
      </c>
      <c r="L2020" s="45">
        <v>12855.9</v>
      </c>
      <c r="M2020" s="517">
        <f>VLOOKUP(C2020,'Раздел 2'!D2013:Q2052,14,0)</f>
        <v>1601579.89</v>
      </c>
      <c r="N2020" s="45">
        <f t="shared" si="227"/>
        <v>1601579.89</v>
      </c>
      <c r="O2020" s="45">
        <v>0</v>
      </c>
      <c r="P2020" s="45">
        <v>0</v>
      </c>
      <c r="Q2020" s="45">
        <v>0</v>
      </c>
      <c r="R2020" s="57">
        <v>45292</v>
      </c>
      <c r="S2020" s="57">
        <v>45657</v>
      </c>
      <c r="U2020" s="143"/>
    </row>
    <row r="2021" spans="1:21" ht="20.3" x14ac:dyDescent="0.35">
      <c r="A2021" s="43">
        <f t="shared" si="228"/>
        <v>709</v>
      </c>
      <c r="B2021" s="44" t="s">
        <v>4706</v>
      </c>
      <c r="C2021" s="43">
        <v>37321</v>
      </c>
      <c r="D2021" s="43" t="s">
        <v>1900</v>
      </c>
      <c r="E2021" s="43">
        <v>1981</v>
      </c>
      <c r="F2021" s="43"/>
      <c r="G2021" s="56" t="s">
        <v>2106</v>
      </c>
      <c r="H2021" s="43">
        <v>5</v>
      </c>
      <c r="I2021" s="43">
        <v>9</v>
      </c>
      <c r="J2021" s="43"/>
      <c r="K2021" s="45">
        <v>6576.85</v>
      </c>
      <c r="L2021" s="45">
        <v>6576.85</v>
      </c>
      <c r="M2021" s="517">
        <f>VLOOKUP(C2021,'Раздел 2'!D2014:Q2053,14,0)</f>
        <v>780000</v>
      </c>
      <c r="N2021" s="45">
        <f t="shared" si="227"/>
        <v>780000</v>
      </c>
      <c r="O2021" s="45">
        <v>0</v>
      </c>
      <c r="P2021" s="45">
        <v>0</v>
      </c>
      <c r="Q2021" s="45">
        <v>0</v>
      </c>
      <c r="R2021" s="57">
        <v>45292</v>
      </c>
      <c r="S2021" s="57">
        <v>45657</v>
      </c>
      <c r="U2021" s="143"/>
    </row>
    <row r="2022" spans="1:21" ht="20.3" x14ac:dyDescent="0.35">
      <c r="A2022" s="43">
        <f t="shared" si="228"/>
        <v>710</v>
      </c>
      <c r="B2022" s="44" t="s">
        <v>1644</v>
      </c>
      <c r="C2022" s="43">
        <v>37329</v>
      </c>
      <c r="D2022" s="43" t="s">
        <v>1900</v>
      </c>
      <c r="E2022" s="43">
        <v>1984</v>
      </c>
      <c r="F2022" s="43"/>
      <c r="G2022" s="56" t="s">
        <v>2106</v>
      </c>
      <c r="H2022" s="43">
        <v>5</v>
      </c>
      <c r="I2022" s="43">
        <v>13</v>
      </c>
      <c r="J2022" s="43"/>
      <c r="K2022" s="45">
        <v>10135.9</v>
      </c>
      <c r="L2022" s="45">
        <v>10135.9</v>
      </c>
      <c r="M2022" s="517">
        <f>VLOOKUP(C2022,'Раздел 2'!D2015:Q2054,14,0)</f>
        <v>654747.54</v>
      </c>
      <c r="N2022" s="45">
        <f t="shared" si="227"/>
        <v>654747.54</v>
      </c>
      <c r="O2022" s="45">
        <v>0</v>
      </c>
      <c r="P2022" s="45">
        <v>0</v>
      </c>
      <c r="Q2022" s="45">
        <v>0</v>
      </c>
      <c r="R2022" s="57">
        <v>45292</v>
      </c>
      <c r="S2022" s="57">
        <v>45657</v>
      </c>
      <c r="U2022" s="143"/>
    </row>
    <row r="2023" spans="1:21" ht="20.3" x14ac:dyDescent="0.3">
      <c r="A2023" s="43">
        <f t="shared" si="228"/>
        <v>711</v>
      </c>
      <c r="B2023" s="392" t="s">
        <v>4707</v>
      </c>
      <c r="C2023" s="184">
        <v>37337</v>
      </c>
      <c r="D2023" s="287" t="s">
        <v>4697</v>
      </c>
      <c r="E2023" s="287">
        <v>1989</v>
      </c>
      <c r="F2023" s="287"/>
      <c r="G2023" s="288" t="s">
        <v>2129</v>
      </c>
      <c r="H2023" s="43">
        <v>5</v>
      </c>
      <c r="I2023" s="43">
        <v>6</v>
      </c>
      <c r="J2023" s="289"/>
      <c r="K2023" s="289">
        <v>6911.1</v>
      </c>
      <c r="L2023" s="289">
        <v>6911.1</v>
      </c>
      <c r="M2023" s="517">
        <f>VLOOKUP(C2023,'Раздел 2'!D2016:Q2055,14,0)</f>
        <v>1379452.29</v>
      </c>
      <c r="N2023" s="45">
        <f t="shared" si="227"/>
        <v>1379452.29</v>
      </c>
      <c r="O2023" s="45">
        <v>0</v>
      </c>
      <c r="P2023" s="45">
        <v>0</v>
      </c>
      <c r="Q2023" s="45">
        <v>0</v>
      </c>
      <c r="R2023" s="57">
        <v>45292</v>
      </c>
      <c r="S2023" s="57">
        <v>45657</v>
      </c>
      <c r="U2023" s="143"/>
    </row>
    <row r="2024" spans="1:21" ht="20.3" x14ac:dyDescent="0.35">
      <c r="A2024" s="43">
        <f t="shared" si="228"/>
        <v>712</v>
      </c>
      <c r="B2024" s="392" t="s">
        <v>4708</v>
      </c>
      <c r="C2024" s="184">
        <v>37345</v>
      </c>
      <c r="D2024" s="43" t="s">
        <v>1900</v>
      </c>
      <c r="E2024" s="43">
        <v>1988</v>
      </c>
      <c r="F2024" s="43"/>
      <c r="G2024" s="56"/>
      <c r="H2024" s="43">
        <v>5</v>
      </c>
      <c r="I2024" s="43">
        <v>18</v>
      </c>
      <c r="J2024" s="43"/>
      <c r="K2024" s="45">
        <v>10402.4</v>
      </c>
      <c r="L2024" s="45">
        <v>10402.4</v>
      </c>
      <c r="M2024" s="517">
        <f>VLOOKUP(C2024,'Раздел 2'!D2017:Q2056,14,0)</f>
        <v>2713599</v>
      </c>
      <c r="N2024" s="45">
        <f t="shared" si="227"/>
        <v>2713599</v>
      </c>
      <c r="O2024" s="45">
        <v>0</v>
      </c>
      <c r="P2024" s="45">
        <v>0</v>
      </c>
      <c r="Q2024" s="45">
        <v>0</v>
      </c>
      <c r="R2024" s="57">
        <v>45292</v>
      </c>
      <c r="S2024" s="57">
        <v>45657</v>
      </c>
      <c r="U2024" s="143"/>
    </row>
    <row r="2025" spans="1:21" ht="20.3" x14ac:dyDescent="0.35">
      <c r="A2025" s="43">
        <f t="shared" si="228"/>
        <v>713</v>
      </c>
      <c r="B2025" s="392" t="s">
        <v>4709</v>
      </c>
      <c r="C2025" s="43">
        <v>37348</v>
      </c>
      <c r="D2025" s="43" t="s">
        <v>1900</v>
      </c>
      <c r="E2025" s="43">
        <v>1981</v>
      </c>
      <c r="F2025" s="43"/>
      <c r="G2025" s="56" t="s">
        <v>4641</v>
      </c>
      <c r="H2025" s="43">
        <v>5</v>
      </c>
      <c r="I2025" s="43">
        <v>20</v>
      </c>
      <c r="J2025" s="43"/>
      <c r="K2025" s="45">
        <v>14855.2</v>
      </c>
      <c r="L2025" s="45">
        <v>14855.2</v>
      </c>
      <c r="M2025" s="517">
        <f>VLOOKUP(C2025,'Раздел 2'!D2018:Q2057,14,0)</f>
        <v>1570415</v>
      </c>
      <c r="N2025" s="45">
        <f t="shared" si="227"/>
        <v>1570415</v>
      </c>
      <c r="O2025" s="45">
        <v>0</v>
      </c>
      <c r="P2025" s="45">
        <v>0</v>
      </c>
      <c r="Q2025" s="45">
        <v>0</v>
      </c>
      <c r="R2025" s="57">
        <v>45292</v>
      </c>
      <c r="S2025" s="57">
        <v>45657</v>
      </c>
      <c r="U2025" s="143"/>
    </row>
    <row r="2026" spans="1:21" ht="20.3" x14ac:dyDescent="0.35">
      <c r="A2026" s="43">
        <f t="shared" si="228"/>
        <v>714</v>
      </c>
      <c r="B2026" s="44" t="s">
        <v>4710</v>
      </c>
      <c r="C2026" s="43">
        <v>37374</v>
      </c>
      <c r="D2026" s="43"/>
      <c r="E2026" s="43">
        <v>1976</v>
      </c>
      <c r="F2026" s="43"/>
      <c r="G2026" s="56"/>
      <c r="H2026" s="43">
        <v>5</v>
      </c>
      <c r="I2026" s="43">
        <v>2</v>
      </c>
      <c r="J2026" s="43"/>
      <c r="K2026" s="45">
        <v>6103.6</v>
      </c>
      <c r="L2026" s="45">
        <v>6103.6</v>
      </c>
      <c r="M2026" s="517">
        <f>VLOOKUP(C2026,'Раздел 2'!D2019:Q2058,14,0)</f>
        <v>290000</v>
      </c>
      <c r="N2026" s="45">
        <f t="shared" si="227"/>
        <v>290000</v>
      </c>
      <c r="O2026" s="45">
        <v>0</v>
      </c>
      <c r="P2026" s="45">
        <v>0</v>
      </c>
      <c r="Q2026" s="45">
        <v>0</v>
      </c>
      <c r="R2026" s="57">
        <v>45292</v>
      </c>
      <c r="S2026" s="57">
        <v>45657</v>
      </c>
      <c r="U2026" s="143"/>
    </row>
    <row r="2027" spans="1:21" ht="20.3" x14ac:dyDescent="0.35">
      <c r="A2027" s="43">
        <f t="shared" si="228"/>
        <v>715</v>
      </c>
      <c r="B2027" s="392" t="s">
        <v>4711</v>
      </c>
      <c r="C2027" s="184">
        <v>37386</v>
      </c>
      <c r="D2027" s="43"/>
      <c r="E2027" s="43">
        <v>1988</v>
      </c>
      <c r="F2027" s="43"/>
      <c r="G2027" s="56" t="s">
        <v>4641</v>
      </c>
      <c r="H2027" s="43">
        <v>5</v>
      </c>
      <c r="I2027" s="43">
        <v>14</v>
      </c>
      <c r="J2027" s="43"/>
      <c r="K2027" s="45">
        <v>9800.7000000000007</v>
      </c>
      <c r="L2027" s="45">
        <v>9800.7000000000007</v>
      </c>
      <c r="M2027" s="517">
        <f>VLOOKUP(C2027,'Раздел 2'!D2020:Q2059,14,0)</f>
        <v>2863405.48</v>
      </c>
      <c r="N2027" s="45">
        <f t="shared" si="227"/>
        <v>2863405.48</v>
      </c>
      <c r="O2027" s="45">
        <v>0</v>
      </c>
      <c r="P2027" s="45">
        <v>0</v>
      </c>
      <c r="Q2027" s="45">
        <v>0</v>
      </c>
      <c r="R2027" s="57">
        <v>45292</v>
      </c>
      <c r="S2027" s="57">
        <v>45657</v>
      </c>
      <c r="U2027" s="143"/>
    </row>
    <row r="2028" spans="1:21" ht="20.3" x14ac:dyDescent="0.35">
      <c r="A2028" s="43">
        <f t="shared" si="228"/>
        <v>716</v>
      </c>
      <c r="B2028" s="392" t="s">
        <v>4712</v>
      </c>
      <c r="C2028" s="184">
        <v>37399</v>
      </c>
      <c r="D2028" s="43"/>
      <c r="E2028" s="43">
        <v>1977</v>
      </c>
      <c r="F2028" s="43"/>
      <c r="G2028" s="56" t="s">
        <v>4641</v>
      </c>
      <c r="H2028" s="43">
        <v>5</v>
      </c>
      <c r="I2028" s="43">
        <v>19</v>
      </c>
      <c r="J2028" s="43"/>
      <c r="K2028" s="45">
        <v>14254.9</v>
      </c>
      <c r="L2028" s="45">
        <v>14254.9</v>
      </c>
      <c r="M2028" s="517">
        <f>VLOOKUP(C2028,'Раздел 2'!D2021:Q2060,14,0)</f>
        <v>656113</v>
      </c>
      <c r="N2028" s="45">
        <f t="shared" si="227"/>
        <v>656113</v>
      </c>
      <c r="O2028" s="45">
        <v>0</v>
      </c>
      <c r="P2028" s="45">
        <v>0</v>
      </c>
      <c r="Q2028" s="45">
        <v>0</v>
      </c>
      <c r="R2028" s="57">
        <v>45292</v>
      </c>
      <c r="S2028" s="57">
        <v>45657</v>
      </c>
      <c r="U2028" s="143"/>
    </row>
    <row r="2029" spans="1:21" ht="20.3" x14ac:dyDescent="0.35">
      <c r="A2029" s="43">
        <f t="shared" si="228"/>
        <v>717</v>
      </c>
      <c r="B2029" s="392" t="s">
        <v>1667</v>
      </c>
      <c r="C2029" s="43">
        <v>45281</v>
      </c>
      <c r="D2029" s="43"/>
      <c r="E2029" s="43">
        <v>1977</v>
      </c>
      <c r="F2029" s="43"/>
      <c r="G2029" s="56" t="s">
        <v>2129</v>
      </c>
      <c r="H2029" s="43">
        <v>5</v>
      </c>
      <c r="I2029" s="43">
        <v>2</v>
      </c>
      <c r="J2029" s="43"/>
      <c r="K2029" s="45">
        <v>1466.7</v>
      </c>
      <c r="L2029" s="45">
        <v>1466.7</v>
      </c>
      <c r="M2029" s="517">
        <f>VLOOKUP(C2029,'Раздел 2'!D2022:Q2061,14,0)</f>
        <v>133360.71</v>
      </c>
      <c r="N2029" s="45">
        <f t="shared" si="227"/>
        <v>133360.71</v>
      </c>
      <c r="O2029" s="45">
        <v>0</v>
      </c>
      <c r="P2029" s="45">
        <v>0</v>
      </c>
      <c r="Q2029" s="45">
        <v>0</v>
      </c>
      <c r="R2029" s="57">
        <v>45292</v>
      </c>
      <c r="S2029" s="57">
        <v>45657</v>
      </c>
      <c r="U2029" s="143"/>
    </row>
    <row r="2030" spans="1:21" ht="20.3" x14ac:dyDescent="0.3">
      <c r="A2030" s="46" t="s">
        <v>22</v>
      </c>
      <c r="B2030" s="46"/>
      <c r="C2030" s="403" t="s">
        <v>172</v>
      </c>
      <c r="D2030" s="403" t="s">
        <v>172</v>
      </c>
      <c r="E2030" s="403" t="s">
        <v>172</v>
      </c>
      <c r="F2030" s="403" t="s">
        <v>172</v>
      </c>
      <c r="G2030" s="403" t="s">
        <v>172</v>
      </c>
      <c r="H2030" s="403" t="s">
        <v>172</v>
      </c>
      <c r="I2030" s="403" t="s">
        <v>172</v>
      </c>
      <c r="J2030" s="49">
        <f>SUM(J2008:J2014)</f>
        <v>0</v>
      </c>
      <c r="K2030" s="49">
        <f>SUM(K2008:K2029)</f>
        <v>191564.15000000002</v>
      </c>
      <c r="L2030" s="49">
        <f>SUM(L2008:L2029)</f>
        <v>159237.54999999999</v>
      </c>
      <c r="M2030" s="518">
        <f>SUM(M2008:M2029)</f>
        <v>48491226.090000004</v>
      </c>
      <c r="N2030" s="49">
        <f>SUM(N2008:N2029)</f>
        <v>48491226.090000004</v>
      </c>
      <c r="O2030" s="49">
        <f>SUM(O2008:O2014)</f>
        <v>0</v>
      </c>
      <c r="P2030" s="49">
        <f>SUM(P2008:P2014)</f>
        <v>0</v>
      </c>
      <c r="Q2030" s="49">
        <f>SUM(Q2008:Q2014)</f>
        <v>0</v>
      </c>
      <c r="R2030" s="403" t="s">
        <v>172</v>
      </c>
      <c r="S2030" s="403" t="s">
        <v>172</v>
      </c>
      <c r="U2030" s="143"/>
    </row>
    <row r="2031" spans="1:21" ht="19.649999999999999" x14ac:dyDescent="0.3">
      <c r="A2031" s="527" t="s">
        <v>2887</v>
      </c>
      <c r="B2031" s="527"/>
      <c r="C2031" s="527"/>
      <c r="D2031" s="527"/>
      <c r="E2031" s="527"/>
      <c r="F2031" s="527"/>
      <c r="G2031" s="527"/>
      <c r="H2031" s="527"/>
      <c r="I2031" s="527"/>
      <c r="J2031" s="527"/>
      <c r="K2031" s="527"/>
      <c r="L2031" s="527"/>
      <c r="M2031" s="527"/>
      <c r="N2031" s="527"/>
      <c r="O2031" s="527"/>
      <c r="P2031" s="527"/>
      <c r="Q2031" s="527"/>
      <c r="R2031" s="527"/>
      <c r="S2031" s="527"/>
      <c r="U2031" s="143"/>
    </row>
    <row r="2032" spans="1:21" ht="20.3" x14ac:dyDescent="0.35">
      <c r="A2032" s="43">
        <f>A2029+1</f>
        <v>718</v>
      </c>
      <c r="B2032" s="44" t="s">
        <v>1351</v>
      </c>
      <c r="C2032" s="43">
        <v>37494</v>
      </c>
      <c r="D2032" s="43" t="s">
        <v>1899</v>
      </c>
      <c r="E2032" s="43">
        <v>1940</v>
      </c>
      <c r="F2032" s="43" t="s">
        <v>2131</v>
      </c>
      <c r="G2032" s="56" t="s">
        <v>2113</v>
      </c>
      <c r="H2032" s="43">
        <v>3</v>
      </c>
      <c r="I2032" s="43">
        <v>3</v>
      </c>
      <c r="J2032" s="43" t="s">
        <v>2131</v>
      </c>
      <c r="K2032" s="45">
        <v>2452.33</v>
      </c>
      <c r="L2032" s="45">
        <v>1311.78</v>
      </c>
      <c r="M2032" s="517">
        <f>VLOOKUP(C2032,'Раздел 2'!D2023:Q2071,14,0)</f>
        <v>11613579.43</v>
      </c>
      <c r="N2032" s="45">
        <f>M2032-P2032</f>
        <v>11526179.43</v>
      </c>
      <c r="O2032" s="45">
        <v>0</v>
      </c>
      <c r="P2032" s="45">
        <v>87400</v>
      </c>
      <c r="Q2032" s="45">
        <v>0</v>
      </c>
      <c r="R2032" s="57">
        <v>45292</v>
      </c>
      <c r="S2032" s="57">
        <v>45657</v>
      </c>
      <c r="U2032" s="143"/>
    </row>
    <row r="2033" spans="1:21" ht="20.3" x14ac:dyDescent="0.35">
      <c r="A2033" s="43">
        <f>A2032+1</f>
        <v>719</v>
      </c>
      <c r="B2033" s="44" t="s">
        <v>4613</v>
      </c>
      <c r="C2033" s="43">
        <v>37479</v>
      </c>
      <c r="D2033" s="43" t="s">
        <v>1900</v>
      </c>
      <c r="E2033" s="43">
        <v>1986</v>
      </c>
      <c r="F2033" s="43" t="s">
        <v>2131</v>
      </c>
      <c r="G2033" s="56" t="s">
        <v>2129</v>
      </c>
      <c r="H2033" s="43">
        <v>5</v>
      </c>
      <c r="I2033" s="43">
        <v>6</v>
      </c>
      <c r="J2033" s="43" t="s">
        <v>2131</v>
      </c>
      <c r="K2033" s="45">
        <v>7250.34</v>
      </c>
      <c r="L2033" s="45">
        <v>4172.79</v>
      </c>
      <c r="M2033" s="517">
        <f>VLOOKUP(C2033,'Раздел 2'!D2024:Q2072,14,0)</f>
        <v>211921</v>
      </c>
      <c r="N2033" s="45">
        <f>M2033</f>
        <v>211921</v>
      </c>
      <c r="O2033" s="45">
        <v>0</v>
      </c>
      <c r="P2033" s="45">
        <v>0</v>
      </c>
      <c r="Q2033" s="45">
        <v>0</v>
      </c>
      <c r="R2033" s="57">
        <v>45292</v>
      </c>
      <c r="S2033" s="57">
        <v>45657</v>
      </c>
      <c r="U2033" s="143"/>
    </row>
    <row r="2034" spans="1:21" ht="20.3" x14ac:dyDescent="0.3">
      <c r="A2034" s="46" t="s">
        <v>22</v>
      </c>
      <c r="B2034" s="44"/>
      <c r="C2034" s="403" t="s">
        <v>172</v>
      </c>
      <c r="D2034" s="403" t="s">
        <v>172</v>
      </c>
      <c r="E2034" s="403" t="s">
        <v>172</v>
      </c>
      <c r="F2034" s="403" t="s">
        <v>172</v>
      </c>
      <c r="G2034" s="403" t="s">
        <v>172</v>
      </c>
      <c r="H2034" s="403" t="s">
        <v>172</v>
      </c>
      <c r="I2034" s="403" t="s">
        <v>172</v>
      </c>
      <c r="J2034" s="49">
        <f t="shared" ref="J2034" si="229">SUM(J2032:J2032)</f>
        <v>0</v>
      </c>
      <c r="K2034" s="49">
        <f>SUM(K2032:K2033)</f>
        <v>9702.67</v>
      </c>
      <c r="L2034" s="49">
        <f>SUM(L2032:L2033)</f>
        <v>5484.57</v>
      </c>
      <c r="M2034" s="518">
        <f>SUM(M2032:M2033)</f>
        <v>11825500.43</v>
      </c>
      <c r="N2034" s="49">
        <f>SUM(N2032:N2033)</f>
        <v>11738100.43</v>
      </c>
      <c r="O2034" s="49">
        <f t="shared" ref="O2034:Q2034" si="230">SUM(O2032:O2033)</f>
        <v>0</v>
      </c>
      <c r="P2034" s="49">
        <f t="shared" si="230"/>
        <v>87400</v>
      </c>
      <c r="Q2034" s="49">
        <f t="shared" si="230"/>
        <v>0</v>
      </c>
      <c r="R2034" s="403" t="s">
        <v>172</v>
      </c>
      <c r="S2034" s="403" t="s">
        <v>172</v>
      </c>
      <c r="U2034" s="143"/>
    </row>
    <row r="2035" spans="1:21" ht="19.649999999999999" x14ac:dyDescent="0.3">
      <c r="A2035" s="527" t="s">
        <v>2888</v>
      </c>
      <c r="B2035" s="527"/>
      <c r="C2035" s="527"/>
      <c r="D2035" s="527"/>
      <c r="E2035" s="527"/>
      <c r="F2035" s="527"/>
      <c r="G2035" s="527"/>
      <c r="H2035" s="527"/>
      <c r="I2035" s="527"/>
      <c r="J2035" s="527"/>
      <c r="K2035" s="527"/>
      <c r="L2035" s="527"/>
      <c r="M2035" s="527"/>
      <c r="N2035" s="527"/>
      <c r="O2035" s="527"/>
      <c r="P2035" s="527"/>
      <c r="Q2035" s="527"/>
      <c r="R2035" s="527"/>
      <c r="S2035" s="527"/>
      <c r="U2035" s="143"/>
    </row>
    <row r="2036" spans="1:21" ht="20.3" x14ac:dyDescent="0.35">
      <c r="A2036" s="43">
        <f>A2033+1</f>
        <v>720</v>
      </c>
      <c r="B2036" s="44" t="s">
        <v>1029</v>
      </c>
      <c r="C2036" s="43">
        <v>37633</v>
      </c>
      <c r="D2036" s="43" t="s">
        <v>1899</v>
      </c>
      <c r="E2036" s="43">
        <v>1963</v>
      </c>
      <c r="F2036" s="43" t="s">
        <v>2131</v>
      </c>
      <c r="G2036" s="56" t="s">
        <v>2098</v>
      </c>
      <c r="H2036" s="43">
        <v>2</v>
      </c>
      <c r="I2036" s="43">
        <v>2</v>
      </c>
      <c r="J2036" s="43" t="s">
        <v>2131</v>
      </c>
      <c r="K2036" s="45">
        <v>418.8</v>
      </c>
      <c r="L2036" s="45">
        <v>369.4</v>
      </c>
      <c r="M2036" s="517">
        <f>VLOOKUP(C2036,'Раздел 2'!D2029:Q2049,14,0)</f>
        <v>875653.45</v>
      </c>
      <c r="N2036" s="45">
        <f>M2036</f>
        <v>875653.45</v>
      </c>
      <c r="O2036" s="45">
        <v>0</v>
      </c>
      <c r="P2036" s="45">
        <v>0</v>
      </c>
      <c r="Q2036" s="45">
        <v>0</v>
      </c>
      <c r="R2036" s="57">
        <v>45292</v>
      </c>
      <c r="S2036" s="57">
        <v>45657</v>
      </c>
      <c r="U2036" s="143"/>
    </row>
    <row r="2037" spans="1:21" ht="20.3" x14ac:dyDescent="0.35">
      <c r="A2037" s="43">
        <f>A2036+1</f>
        <v>721</v>
      </c>
      <c r="B2037" s="44" t="s">
        <v>1027</v>
      </c>
      <c r="C2037" s="43">
        <v>37589</v>
      </c>
      <c r="D2037" s="43" t="s">
        <v>1899</v>
      </c>
      <c r="E2037" s="43">
        <v>1962</v>
      </c>
      <c r="F2037" s="43" t="s">
        <v>2131</v>
      </c>
      <c r="G2037" s="56" t="s">
        <v>2103</v>
      </c>
      <c r="H2037" s="43">
        <v>2</v>
      </c>
      <c r="I2037" s="43">
        <v>1</v>
      </c>
      <c r="J2037" s="43" t="s">
        <v>2131</v>
      </c>
      <c r="K2037" s="45">
        <v>350.4</v>
      </c>
      <c r="L2037" s="45">
        <v>329.9</v>
      </c>
      <c r="M2037" s="517">
        <f>VLOOKUP(C2037,'Раздел 2'!D2030:Q2050,14,0)</f>
        <v>650047.48</v>
      </c>
      <c r="N2037" s="45">
        <f t="shared" ref="N2037:N2056" si="231">M2037</f>
        <v>650047.48</v>
      </c>
      <c r="O2037" s="45">
        <v>0</v>
      </c>
      <c r="P2037" s="45">
        <v>0</v>
      </c>
      <c r="Q2037" s="45">
        <v>0</v>
      </c>
      <c r="R2037" s="57">
        <v>45292</v>
      </c>
      <c r="S2037" s="57">
        <v>45657</v>
      </c>
      <c r="U2037" s="143"/>
    </row>
    <row r="2038" spans="1:21" ht="20.3" x14ac:dyDescent="0.35">
      <c r="A2038" s="43">
        <f t="shared" ref="A2038:A2065" si="232">A2037+1</f>
        <v>722</v>
      </c>
      <c r="B2038" s="44" t="s">
        <v>1028</v>
      </c>
      <c r="C2038" s="43">
        <v>37592</v>
      </c>
      <c r="D2038" s="43" t="s">
        <v>1899</v>
      </c>
      <c r="E2038" s="43">
        <v>1960</v>
      </c>
      <c r="F2038" s="43" t="s">
        <v>2131</v>
      </c>
      <c r="G2038" s="56" t="s">
        <v>2103</v>
      </c>
      <c r="H2038" s="43">
        <v>2</v>
      </c>
      <c r="I2038" s="43">
        <v>1</v>
      </c>
      <c r="J2038" s="43" t="s">
        <v>2131</v>
      </c>
      <c r="K2038" s="45">
        <v>213.3</v>
      </c>
      <c r="L2038" s="45">
        <v>213.3</v>
      </c>
      <c r="M2038" s="517">
        <f>VLOOKUP(C2038,'Раздел 2'!D2031:Q2055,14,0)</f>
        <v>1038588.34</v>
      </c>
      <c r="N2038" s="45">
        <f t="shared" si="231"/>
        <v>1038588.34</v>
      </c>
      <c r="O2038" s="45">
        <v>0</v>
      </c>
      <c r="P2038" s="45">
        <v>0</v>
      </c>
      <c r="Q2038" s="45">
        <v>0</v>
      </c>
      <c r="R2038" s="57">
        <v>45292</v>
      </c>
      <c r="S2038" s="57">
        <v>45657</v>
      </c>
      <c r="U2038" s="143"/>
    </row>
    <row r="2039" spans="1:21" ht="20.3" x14ac:dyDescent="0.35">
      <c r="A2039" s="43">
        <f t="shared" si="232"/>
        <v>723</v>
      </c>
      <c r="B2039" s="44" t="s">
        <v>1032</v>
      </c>
      <c r="C2039" s="43">
        <v>37704</v>
      </c>
      <c r="D2039" s="43" t="s">
        <v>1899</v>
      </c>
      <c r="E2039" s="43">
        <v>1961</v>
      </c>
      <c r="F2039" s="43" t="s">
        <v>2131</v>
      </c>
      <c r="G2039" s="56" t="s">
        <v>2103</v>
      </c>
      <c r="H2039" s="43">
        <v>2</v>
      </c>
      <c r="I2039" s="43">
        <v>1</v>
      </c>
      <c r="J2039" s="43" t="s">
        <v>2131</v>
      </c>
      <c r="K2039" s="45">
        <v>353.4</v>
      </c>
      <c r="L2039" s="45">
        <v>351.4</v>
      </c>
      <c r="M2039" s="517">
        <f>VLOOKUP(C2039,'Раздел 2'!D2032:Q2056,14,0)</f>
        <v>622386.87</v>
      </c>
      <c r="N2039" s="45">
        <f t="shared" si="231"/>
        <v>622386.87</v>
      </c>
      <c r="O2039" s="45">
        <v>0</v>
      </c>
      <c r="P2039" s="45">
        <v>0</v>
      </c>
      <c r="Q2039" s="45">
        <v>0</v>
      </c>
      <c r="R2039" s="57">
        <v>45292</v>
      </c>
      <c r="S2039" s="57">
        <v>45657</v>
      </c>
      <c r="U2039" s="143"/>
    </row>
    <row r="2040" spans="1:21" ht="20.3" x14ac:dyDescent="0.35">
      <c r="A2040" s="43">
        <f t="shared" si="232"/>
        <v>724</v>
      </c>
      <c r="B2040" s="44" t="s">
        <v>1033</v>
      </c>
      <c r="C2040" s="43">
        <v>37705</v>
      </c>
      <c r="D2040" s="43" t="s">
        <v>1899</v>
      </c>
      <c r="E2040" s="43">
        <v>1961</v>
      </c>
      <c r="F2040" s="43" t="s">
        <v>2131</v>
      </c>
      <c r="G2040" s="56" t="s">
        <v>2103</v>
      </c>
      <c r="H2040" s="43">
        <v>2</v>
      </c>
      <c r="I2040" s="43">
        <v>1</v>
      </c>
      <c r="J2040" s="43" t="s">
        <v>2131</v>
      </c>
      <c r="K2040" s="45">
        <v>382.1</v>
      </c>
      <c r="L2040" s="45">
        <v>340.6</v>
      </c>
      <c r="M2040" s="517">
        <f>VLOOKUP(C2040,'Раздел 2'!D2033:Q2059,14,0)</f>
        <v>760962.76</v>
      </c>
      <c r="N2040" s="45">
        <f t="shared" si="231"/>
        <v>760962.76</v>
      </c>
      <c r="O2040" s="45">
        <v>0</v>
      </c>
      <c r="P2040" s="45">
        <v>0</v>
      </c>
      <c r="Q2040" s="45">
        <v>0</v>
      </c>
      <c r="R2040" s="57">
        <v>45292</v>
      </c>
      <c r="S2040" s="57">
        <v>45657</v>
      </c>
      <c r="U2040" s="143"/>
    </row>
    <row r="2041" spans="1:21" ht="20.3" x14ac:dyDescent="0.35">
      <c r="A2041" s="43">
        <f t="shared" si="232"/>
        <v>725</v>
      </c>
      <c r="B2041" s="44" t="s">
        <v>1034</v>
      </c>
      <c r="C2041" s="43">
        <v>37706</v>
      </c>
      <c r="D2041" s="43" t="s">
        <v>1899</v>
      </c>
      <c r="E2041" s="43">
        <v>1961</v>
      </c>
      <c r="F2041" s="43" t="s">
        <v>2131</v>
      </c>
      <c r="G2041" s="56" t="s">
        <v>2103</v>
      </c>
      <c r="H2041" s="43">
        <v>2</v>
      </c>
      <c r="I2041" s="43">
        <v>1</v>
      </c>
      <c r="J2041" s="43" t="s">
        <v>2131</v>
      </c>
      <c r="K2041" s="45">
        <v>382</v>
      </c>
      <c r="L2041" s="45">
        <v>353.5</v>
      </c>
      <c r="M2041" s="517">
        <f>VLOOKUP(C2041,'Раздел 2'!D2034:Q2060,14,0)</f>
        <v>774837.84</v>
      </c>
      <c r="N2041" s="45">
        <f t="shared" si="231"/>
        <v>774837.84</v>
      </c>
      <c r="O2041" s="45">
        <v>0</v>
      </c>
      <c r="P2041" s="45">
        <v>0</v>
      </c>
      <c r="Q2041" s="45">
        <v>0</v>
      </c>
      <c r="R2041" s="57">
        <v>45292</v>
      </c>
      <c r="S2041" s="57">
        <v>45657</v>
      </c>
      <c r="U2041" s="143"/>
    </row>
    <row r="2042" spans="1:21" ht="20.3" x14ac:dyDescent="0.35">
      <c r="A2042" s="43">
        <f>A2041+1</f>
        <v>726</v>
      </c>
      <c r="B2042" s="44" t="s">
        <v>1031</v>
      </c>
      <c r="C2042" s="43">
        <v>46899</v>
      </c>
      <c r="D2042" s="43" t="s">
        <v>1899</v>
      </c>
      <c r="E2042" s="43">
        <v>1962</v>
      </c>
      <c r="F2042" s="43" t="s">
        <v>2131</v>
      </c>
      <c r="G2042" s="56" t="s">
        <v>2108</v>
      </c>
      <c r="H2042" s="43">
        <v>2</v>
      </c>
      <c r="I2042" s="43">
        <v>1</v>
      </c>
      <c r="J2042" s="43" t="s">
        <v>2131</v>
      </c>
      <c r="K2042" s="45">
        <v>302.3</v>
      </c>
      <c r="L2042" s="45">
        <v>266.39999999999998</v>
      </c>
      <c r="M2042" s="517">
        <f>VLOOKUP(C2042,'Раздел 2'!D2035:Q2067,14,0)</f>
        <v>628142.21000000008</v>
      </c>
      <c r="N2042" s="45">
        <f t="shared" si="231"/>
        <v>628142.21000000008</v>
      </c>
      <c r="O2042" s="45">
        <v>0</v>
      </c>
      <c r="P2042" s="45">
        <v>0</v>
      </c>
      <c r="Q2042" s="45">
        <v>0</v>
      </c>
      <c r="R2042" s="57">
        <v>45292</v>
      </c>
      <c r="S2042" s="57">
        <v>45657</v>
      </c>
      <c r="U2042" s="143"/>
    </row>
    <row r="2043" spans="1:21" ht="20.3" x14ac:dyDescent="0.35">
      <c r="A2043" s="43">
        <f t="shared" si="232"/>
        <v>727</v>
      </c>
      <c r="B2043" s="44" t="s">
        <v>481</v>
      </c>
      <c r="C2043" s="43">
        <v>37593</v>
      </c>
      <c r="D2043" s="43" t="s">
        <v>1899</v>
      </c>
      <c r="E2043" s="43">
        <v>1965</v>
      </c>
      <c r="F2043" s="43" t="s">
        <v>2131</v>
      </c>
      <c r="G2043" s="56" t="s">
        <v>2103</v>
      </c>
      <c r="H2043" s="43">
        <v>2</v>
      </c>
      <c r="I2043" s="43">
        <v>2</v>
      </c>
      <c r="J2043" s="43" t="s">
        <v>2131</v>
      </c>
      <c r="K2043" s="45">
        <v>559</v>
      </c>
      <c r="L2043" s="45">
        <v>509.9</v>
      </c>
      <c r="M2043" s="517">
        <f>VLOOKUP(C2043,'Раздел 2'!D2036:Q2070,14,0)</f>
        <v>1107173.79</v>
      </c>
      <c r="N2043" s="45">
        <f t="shared" si="231"/>
        <v>1107173.79</v>
      </c>
      <c r="O2043" s="45">
        <v>0</v>
      </c>
      <c r="P2043" s="45">
        <v>0</v>
      </c>
      <c r="Q2043" s="45">
        <v>0</v>
      </c>
      <c r="R2043" s="57">
        <v>45292</v>
      </c>
      <c r="S2043" s="57">
        <v>45657</v>
      </c>
      <c r="U2043" s="143"/>
    </row>
    <row r="2044" spans="1:21" ht="20.3" x14ac:dyDescent="0.35">
      <c r="A2044" s="43">
        <f t="shared" si="232"/>
        <v>728</v>
      </c>
      <c r="B2044" s="44" t="s">
        <v>482</v>
      </c>
      <c r="C2044" s="43">
        <v>37587</v>
      </c>
      <c r="D2044" s="43" t="s">
        <v>1899</v>
      </c>
      <c r="E2044" s="43">
        <v>1958</v>
      </c>
      <c r="F2044" s="43" t="s">
        <v>2131</v>
      </c>
      <c r="G2044" s="56" t="s">
        <v>2103</v>
      </c>
      <c r="H2044" s="43">
        <v>2</v>
      </c>
      <c r="I2044" s="43">
        <v>1</v>
      </c>
      <c r="J2044" s="43" t="s">
        <v>2131</v>
      </c>
      <c r="K2044" s="45">
        <v>402</v>
      </c>
      <c r="L2044" s="45">
        <v>361.4</v>
      </c>
      <c r="M2044" s="517">
        <f>VLOOKUP(C2044,'Раздел 2'!D2037:Q2071,14,0)</f>
        <v>1252789.79</v>
      </c>
      <c r="N2044" s="45">
        <f t="shared" si="231"/>
        <v>1252789.79</v>
      </c>
      <c r="O2044" s="45">
        <v>0</v>
      </c>
      <c r="P2044" s="45">
        <v>0</v>
      </c>
      <c r="Q2044" s="45">
        <v>0</v>
      </c>
      <c r="R2044" s="57">
        <v>45292</v>
      </c>
      <c r="S2044" s="57">
        <v>45657</v>
      </c>
      <c r="U2044" s="143"/>
    </row>
    <row r="2045" spans="1:21" ht="20.3" x14ac:dyDescent="0.35">
      <c r="A2045" s="43">
        <f t="shared" si="232"/>
        <v>729</v>
      </c>
      <c r="B2045" s="44" t="s">
        <v>487</v>
      </c>
      <c r="C2045" s="43">
        <v>37743</v>
      </c>
      <c r="D2045" s="43" t="s">
        <v>1899</v>
      </c>
      <c r="E2045" s="43">
        <v>1963</v>
      </c>
      <c r="F2045" s="43" t="s">
        <v>2131</v>
      </c>
      <c r="G2045" s="56" t="s">
        <v>2103</v>
      </c>
      <c r="H2045" s="43">
        <v>2</v>
      </c>
      <c r="I2045" s="43">
        <v>1</v>
      </c>
      <c r="J2045" s="43" t="s">
        <v>2131</v>
      </c>
      <c r="K2045" s="45">
        <v>363.3</v>
      </c>
      <c r="L2045" s="45">
        <v>315.89999999999998</v>
      </c>
      <c r="M2045" s="517">
        <f>VLOOKUP(C2045,'Раздел 2'!D2038:Q2071,14,0)</f>
        <v>571374.36</v>
      </c>
      <c r="N2045" s="45">
        <f t="shared" si="231"/>
        <v>571374.36</v>
      </c>
      <c r="O2045" s="45">
        <v>0</v>
      </c>
      <c r="P2045" s="45">
        <v>0</v>
      </c>
      <c r="Q2045" s="45">
        <v>0</v>
      </c>
      <c r="R2045" s="57">
        <v>45292</v>
      </c>
      <c r="S2045" s="57">
        <v>45657</v>
      </c>
      <c r="U2045" s="143"/>
    </row>
    <row r="2046" spans="1:21" ht="20.3" x14ac:dyDescent="0.35">
      <c r="A2046" s="43">
        <f t="shared" si="232"/>
        <v>730</v>
      </c>
      <c r="B2046" s="44" t="s">
        <v>486</v>
      </c>
      <c r="C2046" s="43">
        <v>46898</v>
      </c>
      <c r="D2046" s="43" t="s">
        <v>1899</v>
      </c>
      <c r="E2046" s="43">
        <v>1964</v>
      </c>
      <c r="F2046" s="43" t="s">
        <v>2131</v>
      </c>
      <c r="G2046" s="56" t="s">
        <v>2108</v>
      </c>
      <c r="H2046" s="43">
        <v>2</v>
      </c>
      <c r="I2046" s="43">
        <v>1</v>
      </c>
      <c r="J2046" s="43" t="s">
        <v>2131</v>
      </c>
      <c r="K2046" s="45">
        <v>364.4</v>
      </c>
      <c r="L2046" s="45">
        <v>331.1</v>
      </c>
      <c r="M2046" s="517">
        <f>VLOOKUP(C2046,'Раздел 2'!D2039:Q2072,14,0)</f>
        <v>729799.82</v>
      </c>
      <c r="N2046" s="45">
        <f t="shared" si="231"/>
        <v>729799.82</v>
      </c>
      <c r="O2046" s="45">
        <v>0</v>
      </c>
      <c r="P2046" s="45">
        <v>0</v>
      </c>
      <c r="Q2046" s="45">
        <v>0</v>
      </c>
      <c r="R2046" s="57">
        <v>45292</v>
      </c>
      <c r="S2046" s="57">
        <v>45657</v>
      </c>
      <c r="U2046" s="143"/>
    </row>
    <row r="2047" spans="1:21" ht="20.3" x14ac:dyDescent="0.35">
      <c r="A2047" s="43">
        <f>A2046+1</f>
        <v>731</v>
      </c>
      <c r="B2047" s="44" t="s">
        <v>1352</v>
      </c>
      <c r="C2047" s="43">
        <v>37662</v>
      </c>
      <c r="D2047" s="43" t="s">
        <v>1899</v>
      </c>
      <c r="E2047" s="43">
        <v>1974</v>
      </c>
      <c r="F2047" s="43" t="s">
        <v>2131</v>
      </c>
      <c r="G2047" s="56" t="s">
        <v>2097</v>
      </c>
      <c r="H2047" s="43">
        <v>5</v>
      </c>
      <c r="I2047" s="43">
        <v>4</v>
      </c>
      <c r="J2047" s="43" t="s">
        <v>2131</v>
      </c>
      <c r="K2047" s="45">
        <v>3111.3</v>
      </c>
      <c r="L2047" s="45">
        <v>2681.8</v>
      </c>
      <c r="M2047" s="517">
        <f>VLOOKUP(C2047,'Раздел 2'!D2040:Q2074,14,0)</f>
        <v>130584.15</v>
      </c>
      <c r="N2047" s="45">
        <f t="shared" si="231"/>
        <v>130584.15</v>
      </c>
      <c r="O2047" s="45">
        <v>0</v>
      </c>
      <c r="P2047" s="45">
        <v>0</v>
      </c>
      <c r="Q2047" s="45">
        <v>0</v>
      </c>
      <c r="R2047" s="57">
        <v>45292</v>
      </c>
      <c r="S2047" s="57">
        <v>45657</v>
      </c>
      <c r="U2047" s="143"/>
    </row>
    <row r="2048" spans="1:21" ht="20.3" x14ac:dyDescent="0.35">
      <c r="A2048" s="43">
        <f t="shared" si="232"/>
        <v>732</v>
      </c>
      <c r="B2048" s="44" t="s">
        <v>1354</v>
      </c>
      <c r="C2048" s="43">
        <v>37707</v>
      </c>
      <c r="D2048" s="43" t="s">
        <v>1899</v>
      </c>
      <c r="E2048" s="43">
        <v>1961</v>
      </c>
      <c r="F2048" s="43" t="s">
        <v>2131</v>
      </c>
      <c r="G2048" s="56" t="s">
        <v>2103</v>
      </c>
      <c r="H2048" s="43">
        <v>2</v>
      </c>
      <c r="I2048" s="43">
        <v>1</v>
      </c>
      <c r="J2048" s="43" t="s">
        <v>2131</v>
      </c>
      <c r="K2048" s="45">
        <v>450.8</v>
      </c>
      <c r="L2048" s="45">
        <v>407.4</v>
      </c>
      <c r="M2048" s="517">
        <f>VLOOKUP(C2048,'Раздел 2'!D2041:Q2076,14,0)</f>
        <v>880178.18</v>
      </c>
      <c r="N2048" s="45">
        <f t="shared" si="231"/>
        <v>880178.18</v>
      </c>
      <c r="O2048" s="45">
        <v>0</v>
      </c>
      <c r="P2048" s="45">
        <v>0</v>
      </c>
      <c r="Q2048" s="45">
        <v>0</v>
      </c>
      <c r="R2048" s="57">
        <v>45292</v>
      </c>
      <c r="S2048" s="57">
        <v>45657</v>
      </c>
      <c r="U2048" s="143"/>
    </row>
    <row r="2049" spans="1:21" ht="20.3" x14ac:dyDescent="0.35">
      <c r="A2049" s="43">
        <f t="shared" si="232"/>
        <v>733</v>
      </c>
      <c r="B2049" s="44" t="s">
        <v>1355</v>
      </c>
      <c r="C2049" s="43">
        <v>37703</v>
      </c>
      <c r="D2049" s="43" t="s">
        <v>1899</v>
      </c>
      <c r="E2049" s="43">
        <v>1960</v>
      </c>
      <c r="F2049" s="43" t="s">
        <v>2131</v>
      </c>
      <c r="G2049" s="56" t="s">
        <v>2103</v>
      </c>
      <c r="H2049" s="43">
        <v>2</v>
      </c>
      <c r="I2049" s="43">
        <v>1</v>
      </c>
      <c r="J2049" s="43" t="s">
        <v>2131</v>
      </c>
      <c r="K2049" s="45">
        <v>316.60000000000002</v>
      </c>
      <c r="L2049" s="45">
        <v>287.89999999999998</v>
      </c>
      <c r="M2049" s="517">
        <f>VLOOKUP(C2049,'Раздел 2'!D2042:Q2077,14,0)</f>
        <v>890794.1</v>
      </c>
      <c r="N2049" s="45">
        <f t="shared" si="231"/>
        <v>890794.1</v>
      </c>
      <c r="O2049" s="45">
        <v>0</v>
      </c>
      <c r="P2049" s="45">
        <v>0</v>
      </c>
      <c r="Q2049" s="45">
        <v>0</v>
      </c>
      <c r="R2049" s="57">
        <v>45292</v>
      </c>
      <c r="S2049" s="57">
        <v>45657</v>
      </c>
      <c r="U2049" s="143"/>
    </row>
    <row r="2050" spans="1:21" ht="20.3" x14ac:dyDescent="0.35">
      <c r="A2050" s="43">
        <f t="shared" si="232"/>
        <v>734</v>
      </c>
      <c r="B2050" s="44" t="s">
        <v>1356</v>
      </c>
      <c r="C2050" s="43">
        <v>37709</v>
      </c>
      <c r="D2050" s="43" t="s">
        <v>1899</v>
      </c>
      <c r="E2050" s="43">
        <v>1970</v>
      </c>
      <c r="F2050" s="43" t="s">
        <v>2131</v>
      </c>
      <c r="G2050" s="56" t="s">
        <v>2098</v>
      </c>
      <c r="H2050" s="43">
        <v>5</v>
      </c>
      <c r="I2050" s="43">
        <v>3</v>
      </c>
      <c r="J2050" s="43" t="s">
        <v>2131</v>
      </c>
      <c r="K2050" s="45">
        <v>2133.1999999999998</v>
      </c>
      <c r="L2050" s="45">
        <v>1999.25</v>
      </c>
      <c r="M2050" s="517">
        <f>VLOOKUP(C2050,'Раздел 2'!D2043:Q2078,14,0)</f>
        <v>2944092.23</v>
      </c>
      <c r="N2050" s="45">
        <f t="shared" si="231"/>
        <v>2944092.23</v>
      </c>
      <c r="O2050" s="45">
        <v>0</v>
      </c>
      <c r="P2050" s="45">
        <v>0</v>
      </c>
      <c r="Q2050" s="45">
        <v>0</v>
      </c>
      <c r="R2050" s="57">
        <v>45292</v>
      </c>
      <c r="S2050" s="57">
        <v>45657</v>
      </c>
      <c r="U2050" s="143"/>
    </row>
    <row r="2051" spans="1:21" ht="20.3" x14ac:dyDescent="0.35">
      <c r="A2051" s="43">
        <f t="shared" si="232"/>
        <v>735</v>
      </c>
      <c r="B2051" s="44" t="s">
        <v>1357</v>
      </c>
      <c r="C2051" s="43">
        <v>37530</v>
      </c>
      <c r="D2051" s="43" t="s">
        <v>1899</v>
      </c>
      <c r="E2051" s="43">
        <v>1970</v>
      </c>
      <c r="F2051" s="43" t="s">
        <v>2131</v>
      </c>
      <c r="G2051" s="56" t="s">
        <v>2098</v>
      </c>
      <c r="H2051" s="43">
        <v>5</v>
      </c>
      <c r="I2051" s="43">
        <v>4</v>
      </c>
      <c r="J2051" s="43" t="s">
        <v>2131</v>
      </c>
      <c r="K2051" s="45">
        <v>3382</v>
      </c>
      <c r="L2051" s="45">
        <v>3153.35</v>
      </c>
      <c r="M2051" s="517">
        <f>VLOOKUP(C2051,'Раздел 2'!D2044:Q2079,14,0)</f>
        <v>130055.7</v>
      </c>
      <c r="N2051" s="45">
        <f t="shared" si="231"/>
        <v>130055.7</v>
      </c>
      <c r="O2051" s="45">
        <v>0</v>
      </c>
      <c r="P2051" s="45">
        <v>0</v>
      </c>
      <c r="Q2051" s="45">
        <v>0</v>
      </c>
      <c r="R2051" s="57">
        <v>45292</v>
      </c>
      <c r="S2051" s="57">
        <v>45657</v>
      </c>
      <c r="U2051" s="143"/>
    </row>
    <row r="2052" spans="1:21" ht="20.3" x14ac:dyDescent="0.35">
      <c r="A2052" s="43">
        <f t="shared" si="232"/>
        <v>736</v>
      </c>
      <c r="B2052" s="44" t="s">
        <v>1358</v>
      </c>
      <c r="C2052" s="43">
        <v>37531</v>
      </c>
      <c r="D2052" s="43" t="s">
        <v>1899</v>
      </c>
      <c r="E2052" s="43">
        <v>1970</v>
      </c>
      <c r="F2052" s="43" t="s">
        <v>2131</v>
      </c>
      <c r="G2052" s="56" t="s">
        <v>2098</v>
      </c>
      <c r="H2052" s="43">
        <v>5</v>
      </c>
      <c r="I2052" s="43">
        <v>2</v>
      </c>
      <c r="J2052" s="43" t="s">
        <v>2131</v>
      </c>
      <c r="K2052" s="45">
        <v>1642.6</v>
      </c>
      <c r="L2052" s="45">
        <v>1532.7</v>
      </c>
      <c r="M2052" s="517">
        <f>VLOOKUP(C2052,'Раздел 2'!D2045:Q2080,14,0)</f>
        <v>100565.98</v>
      </c>
      <c r="N2052" s="45">
        <f t="shared" si="231"/>
        <v>100565.98</v>
      </c>
      <c r="O2052" s="45">
        <v>0</v>
      </c>
      <c r="P2052" s="45">
        <v>0</v>
      </c>
      <c r="Q2052" s="45">
        <v>0</v>
      </c>
      <c r="R2052" s="57">
        <v>45292</v>
      </c>
      <c r="S2052" s="57">
        <v>45657</v>
      </c>
      <c r="U2052" s="143"/>
    </row>
    <row r="2053" spans="1:21" ht="20.3" x14ac:dyDescent="0.35">
      <c r="A2053" s="43">
        <f t="shared" si="232"/>
        <v>737</v>
      </c>
      <c r="B2053" s="44" t="s">
        <v>1359</v>
      </c>
      <c r="C2053" s="43">
        <v>37532</v>
      </c>
      <c r="D2053" s="43" t="s">
        <v>1899</v>
      </c>
      <c r="E2053" s="43">
        <v>1969</v>
      </c>
      <c r="F2053" s="43" t="s">
        <v>2131</v>
      </c>
      <c r="G2053" s="56" t="s">
        <v>2098</v>
      </c>
      <c r="H2053" s="43">
        <v>5</v>
      </c>
      <c r="I2053" s="43">
        <v>4</v>
      </c>
      <c r="J2053" s="43" t="s">
        <v>2131</v>
      </c>
      <c r="K2053" s="45">
        <v>3285</v>
      </c>
      <c r="L2053" s="45">
        <v>3085.42</v>
      </c>
      <c r="M2053" s="517">
        <f>VLOOKUP(C2053,'Раздел 2'!D2046:Q2080,14,0)</f>
        <v>211511.5</v>
      </c>
      <c r="N2053" s="45">
        <f t="shared" si="231"/>
        <v>211511.5</v>
      </c>
      <c r="O2053" s="45">
        <v>0</v>
      </c>
      <c r="P2053" s="45">
        <v>0</v>
      </c>
      <c r="Q2053" s="45">
        <v>0</v>
      </c>
      <c r="R2053" s="57">
        <v>45292</v>
      </c>
      <c r="S2053" s="57">
        <v>45657</v>
      </c>
      <c r="U2053" s="143"/>
    </row>
    <row r="2054" spans="1:21" ht="20.3" x14ac:dyDescent="0.35">
      <c r="A2054" s="43">
        <f t="shared" si="232"/>
        <v>738</v>
      </c>
      <c r="B2054" s="44" t="s">
        <v>1360</v>
      </c>
      <c r="C2054" s="43">
        <v>37534</v>
      </c>
      <c r="D2054" s="43" t="s">
        <v>1899</v>
      </c>
      <c r="E2054" s="43">
        <v>1969</v>
      </c>
      <c r="F2054" s="43" t="s">
        <v>2131</v>
      </c>
      <c r="G2054" s="56" t="s">
        <v>2098</v>
      </c>
      <c r="H2054" s="43">
        <v>5</v>
      </c>
      <c r="I2054" s="43">
        <v>2</v>
      </c>
      <c r="J2054" s="43" t="s">
        <v>2131</v>
      </c>
      <c r="K2054" s="45">
        <v>1698.5</v>
      </c>
      <c r="L2054" s="45">
        <v>1585.1</v>
      </c>
      <c r="M2054" s="517">
        <f>VLOOKUP(C2054,'Раздел 2'!D2047:Q2081,14,0)</f>
        <v>100565.98</v>
      </c>
      <c r="N2054" s="45">
        <f t="shared" si="231"/>
        <v>100565.98</v>
      </c>
      <c r="O2054" s="45">
        <v>0</v>
      </c>
      <c r="P2054" s="45">
        <v>0</v>
      </c>
      <c r="Q2054" s="45">
        <v>0</v>
      </c>
      <c r="R2054" s="57">
        <v>45292</v>
      </c>
      <c r="S2054" s="57">
        <v>45657</v>
      </c>
      <c r="U2054" s="143"/>
    </row>
    <row r="2055" spans="1:21" ht="20.3" x14ac:dyDescent="0.35">
      <c r="A2055" s="43">
        <f t="shared" si="232"/>
        <v>739</v>
      </c>
      <c r="B2055" s="44" t="s">
        <v>3059</v>
      </c>
      <c r="C2055" s="43">
        <v>37712</v>
      </c>
      <c r="D2055" s="43" t="s">
        <v>1899</v>
      </c>
      <c r="E2055" s="43">
        <v>1988</v>
      </c>
      <c r="F2055" s="43" t="s">
        <v>2131</v>
      </c>
      <c r="G2055" s="56" t="s">
        <v>2098</v>
      </c>
      <c r="H2055" s="43">
        <v>2</v>
      </c>
      <c r="I2055" s="43">
        <v>3</v>
      </c>
      <c r="J2055" s="43" t="s">
        <v>2131</v>
      </c>
      <c r="K2055" s="45">
        <v>1087.5</v>
      </c>
      <c r="L2055" s="45">
        <v>971.7</v>
      </c>
      <c r="M2055" s="517">
        <f>VLOOKUP(C2055,'Раздел 2'!D2048:Q2083,14,0)</f>
        <v>3657429.62</v>
      </c>
      <c r="N2055" s="45">
        <f t="shared" si="231"/>
        <v>3657429.62</v>
      </c>
      <c r="O2055" s="45">
        <v>0</v>
      </c>
      <c r="P2055" s="45">
        <v>0</v>
      </c>
      <c r="Q2055" s="45">
        <v>0</v>
      </c>
      <c r="R2055" s="57">
        <v>45292</v>
      </c>
      <c r="S2055" s="57">
        <v>45657</v>
      </c>
      <c r="U2055" s="143"/>
    </row>
    <row r="2056" spans="1:21" ht="20.3" x14ac:dyDescent="0.35">
      <c r="A2056" s="43">
        <f t="shared" si="232"/>
        <v>740</v>
      </c>
      <c r="B2056" s="44" t="s">
        <v>3097</v>
      </c>
      <c r="C2056" s="43">
        <v>37575</v>
      </c>
      <c r="D2056" s="43" t="s">
        <v>1899</v>
      </c>
      <c r="E2056" s="43">
        <v>1952</v>
      </c>
      <c r="F2056" s="43" t="s">
        <v>2131</v>
      </c>
      <c r="G2056" s="56" t="s">
        <v>2098</v>
      </c>
      <c r="H2056" s="43">
        <v>2</v>
      </c>
      <c r="I2056" s="43">
        <v>1</v>
      </c>
      <c r="J2056" s="43" t="s">
        <v>2131</v>
      </c>
      <c r="K2056" s="45">
        <v>542.70000000000005</v>
      </c>
      <c r="L2056" s="45">
        <v>496.42</v>
      </c>
      <c r="M2056" s="517">
        <f>VLOOKUP(C2056,'Раздел 2'!D2049:Q2086,14,0)</f>
        <v>218239.72999999998</v>
      </c>
      <c r="N2056" s="45">
        <f t="shared" si="231"/>
        <v>218239.72999999998</v>
      </c>
      <c r="O2056" s="45">
        <v>0</v>
      </c>
      <c r="P2056" s="45">
        <v>0</v>
      </c>
      <c r="Q2056" s="45">
        <v>0</v>
      </c>
      <c r="R2056" s="57">
        <v>45292</v>
      </c>
      <c r="S2056" s="57">
        <v>45657</v>
      </c>
      <c r="U2056" s="143"/>
    </row>
    <row r="2057" spans="1:21" ht="20.3" x14ac:dyDescent="0.35">
      <c r="A2057" s="43">
        <f t="shared" si="232"/>
        <v>741</v>
      </c>
      <c r="B2057" s="44" t="s">
        <v>3185</v>
      </c>
      <c r="C2057" s="43">
        <v>37625</v>
      </c>
      <c r="D2057" s="43" t="s">
        <v>1899</v>
      </c>
      <c r="E2057" s="43">
        <v>1986</v>
      </c>
      <c r="F2057" s="43" t="s">
        <v>2131</v>
      </c>
      <c r="G2057" s="56" t="s">
        <v>2098</v>
      </c>
      <c r="H2057" s="43">
        <v>2</v>
      </c>
      <c r="I2057" s="43">
        <v>3</v>
      </c>
      <c r="J2057" s="43" t="s">
        <v>2131</v>
      </c>
      <c r="K2057" s="45">
        <v>790.7</v>
      </c>
      <c r="L2057" s="45">
        <v>709.9</v>
      </c>
      <c r="M2057" s="517">
        <f>VLOOKUP(C2057,'Раздел 2'!D2050:Q2087,14,0)</f>
        <v>3708734.8699999996</v>
      </c>
      <c r="N2057" s="45">
        <f t="shared" ref="N2057:N2065" si="233">M2057</f>
        <v>3708734.8699999996</v>
      </c>
      <c r="O2057" s="45">
        <v>0</v>
      </c>
      <c r="P2057" s="45">
        <v>0</v>
      </c>
      <c r="Q2057" s="45">
        <v>0</v>
      </c>
      <c r="R2057" s="57">
        <v>45292</v>
      </c>
      <c r="S2057" s="57">
        <v>45657</v>
      </c>
      <c r="U2057" s="143"/>
    </row>
    <row r="2058" spans="1:21" ht="20.3" x14ac:dyDescent="0.35">
      <c r="A2058" s="43">
        <f t="shared" si="232"/>
        <v>742</v>
      </c>
      <c r="B2058" s="44" t="s">
        <v>3425</v>
      </c>
      <c r="C2058" s="43">
        <v>37665</v>
      </c>
      <c r="D2058" s="43" t="s">
        <v>1899</v>
      </c>
      <c r="E2058" s="43">
        <v>1990</v>
      </c>
      <c r="F2058" s="43" t="s">
        <v>2131</v>
      </c>
      <c r="G2058" s="56" t="s">
        <v>2129</v>
      </c>
      <c r="H2058" s="43">
        <v>5</v>
      </c>
      <c r="I2058" s="43">
        <v>5</v>
      </c>
      <c r="J2058" s="43" t="s">
        <v>2131</v>
      </c>
      <c r="K2058" s="45">
        <v>5785.5</v>
      </c>
      <c r="L2058" s="45">
        <v>5293.8</v>
      </c>
      <c r="M2058" s="517">
        <f>VLOOKUP(C2058,'Раздел 2'!D2051:Q2088,14,0)</f>
        <v>179316</v>
      </c>
      <c r="N2058" s="45">
        <f t="shared" si="233"/>
        <v>179316</v>
      </c>
      <c r="O2058" s="45">
        <v>0</v>
      </c>
      <c r="P2058" s="45">
        <v>0</v>
      </c>
      <c r="Q2058" s="45">
        <v>0</v>
      </c>
      <c r="R2058" s="57">
        <v>45292</v>
      </c>
      <c r="S2058" s="57">
        <v>45657</v>
      </c>
      <c r="U2058" s="143"/>
    </row>
    <row r="2059" spans="1:21" ht="20.3" x14ac:dyDescent="0.35">
      <c r="A2059" s="43">
        <f t="shared" si="232"/>
        <v>743</v>
      </c>
      <c r="B2059" s="44" t="s">
        <v>3426</v>
      </c>
      <c r="C2059" s="43">
        <v>37667</v>
      </c>
      <c r="D2059" s="43" t="s">
        <v>1899</v>
      </c>
      <c r="E2059" s="43">
        <v>1979</v>
      </c>
      <c r="F2059" s="43" t="s">
        <v>2131</v>
      </c>
      <c r="G2059" s="56" t="s">
        <v>2129</v>
      </c>
      <c r="H2059" s="43">
        <v>5</v>
      </c>
      <c r="I2059" s="43">
        <v>6</v>
      </c>
      <c r="J2059" s="43" t="s">
        <v>2131</v>
      </c>
      <c r="K2059" s="45">
        <v>4991</v>
      </c>
      <c r="L2059" s="45">
        <v>4625.1000000000004</v>
      </c>
      <c r="M2059" s="517">
        <f>VLOOKUP(C2059,'Раздел 2'!D2052:Q2091,14,0)</f>
        <v>100183.5</v>
      </c>
      <c r="N2059" s="45">
        <f t="shared" si="233"/>
        <v>100183.5</v>
      </c>
      <c r="O2059" s="45">
        <v>0</v>
      </c>
      <c r="P2059" s="45">
        <v>0</v>
      </c>
      <c r="Q2059" s="45">
        <v>0</v>
      </c>
      <c r="R2059" s="57">
        <v>45292</v>
      </c>
      <c r="S2059" s="57">
        <v>45657</v>
      </c>
      <c r="U2059" s="143"/>
    </row>
    <row r="2060" spans="1:21" ht="20.3" x14ac:dyDescent="0.35">
      <c r="A2060" s="43">
        <f t="shared" si="232"/>
        <v>744</v>
      </c>
      <c r="B2060" s="44" t="s">
        <v>3427</v>
      </c>
      <c r="C2060" s="43">
        <v>37683</v>
      </c>
      <c r="D2060" s="43" t="s">
        <v>1899</v>
      </c>
      <c r="E2060" s="43">
        <v>1989</v>
      </c>
      <c r="F2060" s="43" t="s">
        <v>2131</v>
      </c>
      <c r="G2060" s="56" t="s">
        <v>2129</v>
      </c>
      <c r="H2060" s="43">
        <v>5</v>
      </c>
      <c r="I2060" s="43">
        <v>6</v>
      </c>
      <c r="J2060" s="43" t="s">
        <v>2131</v>
      </c>
      <c r="K2060" s="45">
        <v>4786.8999999999996</v>
      </c>
      <c r="L2060" s="45">
        <v>4380.6000000000004</v>
      </c>
      <c r="M2060" s="517">
        <f>VLOOKUP(C2060,'Раздел 2'!D2053:Q2092,14,0)</f>
        <v>124771.5</v>
      </c>
      <c r="N2060" s="45">
        <f t="shared" si="233"/>
        <v>124771.5</v>
      </c>
      <c r="O2060" s="45">
        <v>0</v>
      </c>
      <c r="P2060" s="45">
        <v>0</v>
      </c>
      <c r="Q2060" s="45">
        <v>0</v>
      </c>
      <c r="R2060" s="57">
        <v>45292</v>
      </c>
      <c r="S2060" s="57">
        <v>45657</v>
      </c>
      <c r="U2060" s="143"/>
    </row>
    <row r="2061" spans="1:21" ht="20.3" x14ac:dyDescent="0.35">
      <c r="A2061" s="43">
        <f t="shared" si="232"/>
        <v>745</v>
      </c>
      <c r="B2061" s="44" t="s">
        <v>483</v>
      </c>
      <c r="C2061" s="43">
        <v>46747</v>
      </c>
      <c r="D2061" s="43" t="s">
        <v>1899</v>
      </c>
      <c r="E2061" s="43">
        <v>1960</v>
      </c>
      <c r="F2061" s="43" t="s">
        <v>2131</v>
      </c>
      <c r="G2061" s="56" t="s">
        <v>2108</v>
      </c>
      <c r="H2061" s="43">
        <v>2</v>
      </c>
      <c r="I2061" s="43">
        <v>1</v>
      </c>
      <c r="J2061" s="43" t="s">
        <v>2131</v>
      </c>
      <c r="K2061" s="45">
        <v>355.6</v>
      </c>
      <c r="L2061" s="45">
        <v>355.6</v>
      </c>
      <c r="M2061" s="517">
        <f>VLOOKUP(C2061,'Раздел 2'!D2054:Q2095,14,0)</f>
        <v>810944.72000000009</v>
      </c>
      <c r="N2061" s="45">
        <f t="shared" si="233"/>
        <v>810944.72000000009</v>
      </c>
      <c r="O2061" s="45">
        <v>0</v>
      </c>
      <c r="P2061" s="45">
        <v>0</v>
      </c>
      <c r="Q2061" s="45">
        <v>0</v>
      </c>
      <c r="R2061" s="57">
        <v>45292</v>
      </c>
      <c r="S2061" s="57">
        <v>45657</v>
      </c>
      <c r="U2061" s="143"/>
    </row>
    <row r="2062" spans="1:21" ht="20.3" x14ac:dyDescent="0.35">
      <c r="A2062" s="43">
        <f>A2061+1</f>
        <v>746</v>
      </c>
      <c r="B2062" s="44" t="s">
        <v>1353</v>
      </c>
      <c r="C2062" s="43">
        <v>37689</v>
      </c>
      <c r="D2062" s="43" t="s">
        <v>1899</v>
      </c>
      <c r="E2062" s="43">
        <v>1952</v>
      </c>
      <c r="F2062" s="43" t="s">
        <v>2131</v>
      </c>
      <c r="G2062" s="56" t="s">
        <v>2103</v>
      </c>
      <c r="H2062" s="43">
        <v>2</v>
      </c>
      <c r="I2062" s="43">
        <v>1</v>
      </c>
      <c r="J2062" s="43" t="s">
        <v>2131</v>
      </c>
      <c r="K2062" s="45">
        <v>391.6</v>
      </c>
      <c r="L2062" s="45">
        <v>391.6</v>
      </c>
      <c r="M2062" s="517">
        <f>VLOOKUP(C2062,'Раздел 2'!D2055:Q2091,14,0)</f>
        <v>921563.14</v>
      </c>
      <c r="N2062" s="45">
        <f t="shared" si="233"/>
        <v>921563.14</v>
      </c>
      <c r="O2062" s="45">
        <v>0</v>
      </c>
      <c r="P2062" s="45">
        <v>0</v>
      </c>
      <c r="Q2062" s="45">
        <v>0</v>
      </c>
      <c r="R2062" s="57">
        <v>45292</v>
      </c>
      <c r="S2062" s="57">
        <v>45657</v>
      </c>
      <c r="U2062" s="143"/>
    </row>
    <row r="2063" spans="1:21" ht="20.3" x14ac:dyDescent="0.35">
      <c r="A2063" s="43">
        <f t="shared" si="232"/>
        <v>747</v>
      </c>
      <c r="B2063" s="44" t="s">
        <v>488</v>
      </c>
      <c r="C2063" s="43">
        <v>37752</v>
      </c>
      <c r="D2063" s="43" t="s">
        <v>1899</v>
      </c>
      <c r="E2063" s="43">
        <v>1959</v>
      </c>
      <c r="F2063" s="43" t="s">
        <v>2131</v>
      </c>
      <c r="G2063" s="56" t="s">
        <v>2103</v>
      </c>
      <c r="H2063" s="43">
        <v>2</v>
      </c>
      <c r="I2063" s="43">
        <v>1</v>
      </c>
      <c r="J2063" s="43" t="s">
        <v>2131</v>
      </c>
      <c r="K2063" s="45">
        <v>562</v>
      </c>
      <c r="L2063" s="45">
        <v>159.75</v>
      </c>
      <c r="M2063" s="517">
        <f>VLOOKUP(C2063,'Раздел 2'!D2056:Q2092,14,0)</f>
        <v>238621.27</v>
      </c>
      <c r="N2063" s="45">
        <f t="shared" si="233"/>
        <v>238621.27</v>
      </c>
      <c r="O2063" s="45">
        <v>0</v>
      </c>
      <c r="P2063" s="45">
        <v>0</v>
      </c>
      <c r="Q2063" s="45">
        <v>0</v>
      </c>
      <c r="R2063" s="57">
        <v>45292</v>
      </c>
      <c r="S2063" s="57">
        <v>45657</v>
      </c>
      <c r="U2063" s="143"/>
    </row>
    <row r="2064" spans="1:21" ht="20.3" x14ac:dyDescent="0.35">
      <c r="A2064" s="43">
        <f t="shared" si="232"/>
        <v>748</v>
      </c>
      <c r="B2064" s="44" t="s">
        <v>3310</v>
      </c>
      <c r="C2064" s="43">
        <v>37576</v>
      </c>
      <c r="D2064" s="43" t="s">
        <v>1899</v>
      </c>
      <c r="E2064" s="43">
        <v>1973</v>
      </c>
      <c r="F2064" s="43" t="s">
        <v>2131</v>
      </c>
      <c r="G2064" s="56" t="s">
        <v>2130</v>
      </c>
      <c r="H2064" s="43">
        <v>5</v>
      </c>
      <c r="I2064" s="43">
        <v>4</v>
      </c>
      <c r="J2064" s="43" t="s">
        <v>2131</v>
      </c>
      <c r="K2064" s="45">
        <v>3499</v>
      </c>
      <c r="L2064" s="45">
        <v>3255</v>
      </c>
      <c r="M2064" s="517">
        <f>VLOOKUP(C2064,'Раздел 2'!D2057:Q2095,14,0)</f>
        <v>303413.25</v>
      </c>
      <c r="N2064" s="45">
        <f t="shared" si="233"/>
        <v>303413.25</v>
      </c>
      <c r="O2064" s="45">
        <v>0</v>
      </c>
      <c r="P2064" s="45">
        <v>0</v>
      </c>
      <c r="Q2064" s="45">
        <v>0</v>
      </c>
      <c r="R2064" s="57">
        <v>45292</v>
      </c>
      <c r="S2064" s="57">
        <v>45657</v>
      </c>
      <c r="U2064" s="143"/>
    </row>
    <row r="2065" spans="1:21" ht="20.3" x14ac:dyDescent="0.35">
      <c r="A2065" s="43">
        <f t="shared" si="232"/>
        <v>749</v>
      </c>
      <c r="B2065" s="44" t="s">
        <v>3311</v>
      </c>
      <c r="C2065" s="43">
        <v>37577</v>
      </c>
      <c r="D2065" s="43" t="s">
        <v>1899</v>
      </c>
      <c r="E2065" s="43">
        <v>1973</v>
      </c>
      <c r="F2065" s="43" t="s">
        <v>2131</v>
      </c>
      <c r="G2065" s="56" t="s">
        <v>2130</v>
      </c>
      <c r="H2065" s="43">
        <v>5</v>
      </c>
      <c r="I2065" s="43">
        <v>4</v>
      </c>
      <c r="J2065" s="43" t="s">
        <v>2131</v>
      </c>
      <c r="K2065" s="45">
        <v>3595.6</v>
      </c>
      <c r="L2065" s="45">
        <v>3351.6</v>
      </c>
      <c r="M2065" s="517">
        <f>VLOOKUP(C2065,'Раздел 2'!D2058:Q2096,14,0)</f>
        <v>311582.18</v>
      </c>
      <c r="N2065" s="45">
        <f t="shared" si="233"/>
        <v>311582.18</v>
      </c>
      <c r="O2065" s="45">
        <v>0</v>
      </c>
      <c r="P2065" s="45">
        <v>0</v>
      </c>
      <c r="Q2065" s="45">
        <v>0</v>
      </c>
      <c r="R2065" s="57">
        <v>45292</v>
      </c>
      <c r="S2065" s="57">
        <v>45657</v>
      </c>
      <c r="U2065" s="143"/>
    </row>
    <row r="2066" spans="1:21" ht="20.3" x14ac:dyDescent="0.3">
      <c r="A2066" s="46" t="s">
        <v>22</v>
      </c>
      <c r="B2066" s="46"/>
      <c r="C2066" s="403" t="s">
        <v>172</v>
      </c>
      <c r="D2066" s="403" t="s">
        <v>172</v>
      </c>
      <c r="E2066" s="403" t="s">
        <v>172</v>
      </c>
      <c r="F2066" s="403" t="s">
        <v>172</v>
      </c>
      <c r="G2066" s="403" t="s">
        <v>172</v>
      </c>
      <c r="H2066" s="403" t="s">
        <v>172</v>
      </c>
      <c r="I2066" s="403" t="s">
        <v>172</v>
      </c>
      <c r="J2066" s="49">
        <f>SUM(J2036:J2065)</f>
        <v>0</v>
      </c>
      <c r="K2066" s="49">
        <f>SUM(K2036:K2065)</f>
        <v>46499.1</v>
      </c>
      <c r="L2066" s="49">
        <f>SUM(L2036:L2065)</f>
        <v>42466.789999999994</v>
      </c>
      <c r="M2066" s="518">
        <f>SUM(M2036:M2065)</f>
        <v>24974904.310000002</v>
      </c>
      <c r="N2066" s="49">
        <f>SUM(N2036:N2065)</f>
        <v>24974904.310000002</v>
      </c>
      <c r="O2066" s="49">
        <f>SUM(O2036:O2063)</f>
        <v>0</v>
      </c>
      <c r="P2066" s="49">
        <f>SUM(P2036:P2063)</f>
        <v>0</v>
      </c>
      <c r="Q2066" s="49">
        <f>SUM(Q2036:Q2063)</f>
        <v>0</v>
      </c>
      <c r="R2066" s="403" t="s">
        <v>172</v>
      </c>
      <c r="S2066" s="403" t="s">
        <v>172</v>
      </c>
      <c r="U2066" s="143"/>
    </row>
    <row r="2067" spans="1:21" ht="19.649999999999999" x14ac:dyDescent="0.3">
      <c r="A2067" s="527" t="s">
        <v>2889</v>
      </c>
      <c r="B2067" s="527"/>
      <c r="C2067" s="527"/>
      <c r="D2067" s="527"/>
      <c r="E2067" s="527"/>
      <c r="F2067" s="527"/>
      <c r="G2067" s="527"/>
      <c r="H2067" s="527"/>
      <c r="I2067" s="527"/>
      <c r="J2067" s="527"/>
      <c r="K2067" s="527"/>
      <c r="L2067" s="527"/>
      <c r="M2067" s="527"/>
      <c r="N2067" s="527"/>
      <c r="O2067" s="527"/>
      <c r="P2067" s="527"/>
      <c r="Q2067" s="527"/>
      <c r="R2067" s="527"/>
      <c r="S2067" s="527"/>
      <c r="U2067" s="143"/>
    </row>
    <row r="2068" spans="1:21" ht="20.3" x14ac:dyDescent="0.35">
      <c r="A2068" s="43">
        <f>A2065+1</f>
        <v>750</v>
      </c>
      <c r="B2068" s="179" t="s">
        <v>1729</v>
      </c>
      <c r="C2068" s="405">
        <v>38046</v>
      </c>
      <c r="D2068" s="405" t="s">
        <v>1899</v>
      </c>
      <c r="E2068" s="405">
        <v>1967</v>
      </c>
      <c r="F2068" s="405" t="s">
        <v>2131</v>
      </c>
      <c r="G2068" s="405" t="s">
        <v>2097</v>
      </c>
      <c r="H2068" s="405">
        <v>4</v>
      </c>
      <c r="I2068" s="405">
        <v>4</v>
      </c>
      <c r="J2068" s="405" t="s">
        <v>2131</v>
      </c>
      <c r="K2068" s="181">
        <v>2966.65</v>
      </c>
      <c r="L2068" s="181">
        <v>2710.05</v>
      </c>
      <c r="M2068" s="517">
        <f>VLOOKUP(C2068,'Раздел 2'!D2061:Q2086,14,0)</f>
        <v>5162689.67</v>
      </c>
      <c r="N2068" s="180">
        <f>M2068-P2068</f>
        <v>5157048.37</v>
      </c>
      <c r="O2068" s="180">
        <v>0</v>
      </c>
      <c r="P2068" s="429">
        <v>5641.3</v>
      </c>
      <c r="Q2068" s="180">
        <v>0</v>
      </c>
      <c r="R2068" s="57">
        <v>45292</v>
      </c>
      <c r="S2068" s="57">
        <v>45657</v>
      </c>
      <c r="U2068" s="143"/>
    </row>
    <row r="2069" spans="1:21" ht="20.3" x14ac:dyDescent="0.35">
      <c r="A2069" s="43">
        <f t="shared" ref="A2069:A2077" si="234">A2068+1</f>
        <v>751</v>
      </c>
      <c r="B2069" s="179" t="s">
        <v>1732</v>
      </c>
      <c r="C2069" s="406">
        <v>38051</v>
      </c>
      <c r="D2069" s="406" t="s">
        <v>1899</v>
      </c>
      <c r="E2069" s="406">
        <v>1968</v>
      </c>
      <c r="F2069" s="406" t="s">
        <v>2131</v>
      </c>
      <c r="G2069" s="406" t="s">
        <v>2097</v>
      </c>
      <c r="H2069" s="406">
        <v>4</v>
      </c>
      <c r="I2069" s="406">
        <v>4</v>
      </c>
      <c r="J2069" s="406" t="s">
        <v>2131</v>
      </c>
      <c r="K2069" s="180">
        <v>3123.74</v>
      </c>
      <c r="L2069" s="180">
        <v>2884.38</v>
      </c>
      <c r="M2069" s="517">
        <f>VLOOKUP(C2069,'Раздел 2'!D2062:Q2087,14,0)</f>
        <v>5277021.4000000004</v>
      </c>
      <c r="N2069" s="180">
        <f t="shared" ref="N2069:N2098" si="235">M2069-P2069</f>
        <v>5270858.53</v>
      </c>
      <c r="O2069" s="180">
        <v>0</v>
      </c>
      <c r="P2069" s="429">
        <v>6162.87</v>
      </c>
      <c r="Q2069" s="180">
        <v>0</v>
      </c>
      <c r="R2069" s="57">
        <v>45292</v>
      </c>
      <c r="S2069" s="57">
        <v>45657</v>
      </c>
      <c r="U2069" s="143"/>
    </row>
    <row r="2070" spans="1:21" ht="20.3" x14ac:dyDescent="0.35">
      <c r="A2070" s="43">
        <f t="shared" si="234"/>
        <v>752</v>
      </c>
      <c r="B2070" s="48" t="s">
        <v>1040</v>
      </c>
      <c r="C2070" s="43">
        <v>38053</v>
      </c>
      <c r="D2070" s="43" t="s">
        <v>1899</v>
      </c>
      <c r="E2070" s="43">
        <v>1968</v>
      </c>
      <c r="F2070" s="43" t="s">
        <v>2131</v>
      </c>
      <c r="G2070" s="56" t="s">
        <v>2098</v>
      </c>
      <c r="H2070" s="43">
        <v>4</v>
      </c>
      <c r="I2070" s="43">
        <v>3</v>
      </c>
      <c r="J2070" s="43" t="s">
        <v>2131</v>
      </c>
      <c r="K2070" s="45">
        <v>3842.01</v>
      </c>
      <c r="L2070" s="45">
        <v>2502.3200000000002</v>
      </c>
      <c r="M2070" s="517">
        <f>VLOOKUP(C2070,'Раздел 2'!D2063:Q2088,14,0)</f>
        <v>3410672.72</v>
      </c>
      <c r="N2070" s="180">
        <f t="shared" si="235"/>
        <v>3407046.77</v>
      </c>
      <c r="O2070" s="45">
        <v>0</v>
      </c>
      <c r="P2070" s="425">
        <v>3625.95</v>
      </c>
      <c r="Q2070" s="45">
        <v>0</v>
      </c>
      <c r="R2070" s="57">
        <v>45292</v>
      </c>
      <c r="S2070" s="57">
        <v>45657</v>
      </c>
      <c r="U2070" s="143"/>
    </row>
    <row r="2071" spans="1:21" ht="20.3" x14ac:dyDescent="0.35">
      <c r="A2071" s="43">
        <f t="shared" si="234"/>
        <v>753</v>
      </c>
      <c r="B2071" s="48" t="s">
        <v>3931</v>
      </c>
      <c r="C2071" s="43">
        <v>37794</v>
      </c>
      <c r="D2071" s="43" t="s">
        <v>1899</v>
      </c>
      <c r="E2071" s="43">
        <v>1964</v>
      </c>
      <c r="F2071" s="43" t="s">
        <v>2131</v>
      </c>
      <c r="G2071" s="56" t="s">
        <v>2097</v>
      </c>
      <c r="H2071" s="43">
        <v>4</v>
      </c>
      <c r="I2071" s="43">
        <v>3</v>
      </c>
      <c r="J2071" s="43" t="s">
        <v>2131</v>
      </c>
      <c r="K2071" s="45">
        <v>3422.09</v>
      </c>
      <c r="L2071" s="45">
        <v>2020.8</v>
      </c>
      <c r="M2071" s="517">
        <f>VLOOKUP(C2071,'Раздел 2'!D2064:Q2091,14,0)</f>
        <v>3265857.69</v>
      </c>
      <c r="N2071" s="180">
        <f t="shared" si="235"/>
        <v>3261924.7199999997</v>
      </c>
      <c r="O2071" s="45">
        <v>0</v>
      </c>
      <c r="P2071" s="425">
        <v>3932.97</v>
      </c>
      <c r="Q2071" s="45">
        <v>0</v>
      </c>
      <c r="R2071" s="57">
        <v>45292</v>
      </c>
      <c r="S2071" s="57">
        <v>45657</v>
      </c>
      <c r="U2071" s="143"/>
    </row>
    <row r="2072" spans="1:21" ht="20.3" x14ac:dyDescent="0.35">
      <c r="A2072" s="43">
        <f t="shared" si="234"/>
        <v>754</v>
      </c>
      <c r="B2072" s="48" t="s">
        <v>3932</v>
      </c>
      <c r="C2072" s="43">
        <v>37798</v>
      </c>
      <c r="D2072" s="43" t="s">
        <v>1899</v>
      </c>
      <c r="E2072" s="43">
        <v>1964</v>
      </c>
      <c r="F2072" s="43" t="s">
        <v>2131</v>
      </c>
      <c r="G2072" s="56" t="s">
        <v>2097</v>
      </c>
      <c r="H2072" s="43">
        <v>4</v>
      </c>
      <c r="I2072" s="43">
        <v>3</v>
      </c>
      <c r="J2072" s="43" t="s">
        <v>2131</v>
      </c>
      <c r="K2072" s="45">
        <v>3595.79</v>
      </c>
      <c r="L2072" s="45">
        <v>2038.69</v>
      </c>
      <c r="M2072" s="517">
        <f>VLOOKUP(C2072,'Раздел 2'!D2065:Q2092,14,0)</f>
        <v>3671211.4600000004</v>
      </c>
      <c r="N2072" s="180">
        <f t="shared" si="235"/>
        <v>3665839.5600000005</v>
      </c>
      <c r="O2072" s="45">
        <v>0</v>
      </c>
      <c r="P2072" s="425">
        <v>5371.9</v>
      </c>
      <c r="Q2072" s="45">
        <v>0</v>
      </c>
      <c r="R2072" s="57">
        <v>45292</v>
      </c>
      <c r="S2072" s="57">
        <v>45657</v>
      </c>
      <c r="U2072" s="143"/>
    </row>
    <row r="2073" spans="1:21" ht="20.3" x14ac:dyDescent="0.35">
      <c r="A2073" s="43">
        <f t="shared" si="234"/>
        <v>755</v>
      </c>
      <c r="B2073" s="48" t="s">
        <v>1731</v>
      </c>
      <c r="C2073" s="43">
        <v>37807</v>
      </c>
      <c r="D2073" s="43" t="s">
        <v>1899</v>
      </c>
      <c r="E2073" s="43">
        <v>1967</v>
      </c>
      <c r="F2073" s="43" t="s">
        <v>2131</v>
      </c>
      <c r="G2073" s="56" t="s">
        <v>2097</v>
      </c>
      <c r="H2073" s="43">
        <v>5</v>
      </c>
      <c r="I2073" s="43">
        <v>4</v>
      </c>
      <c r="J2073" s="43" t="s">
        <v>2131</v>
      </c>
      <c r="K2073" s="45">
        <v>3590.28</v>
      </c>
      <c r="L2073" s="45">
        <v>2362.4899999999998</v>
      </c>
      <c r="M2073" s="517">
        <f>VLOOKUP(C2073,'Раздел 2'!D2066:Q2095,14,0)</f>
        <v>9937467.6500000004</v>
      </c>
      <c r="N2073" s="180">
        <f t="shared" si="235"/>
        <v>9925826.5999999996</v>
      </c>
      <c r="O2073" s="45">
        <v>0</v>
      </c>
      <c r="P2073" s="425">
        <v>11641.05</v>
      </c>
      <c r="Q2073" s="45">
        <v>0</v>
      </c>
      <c r="R2073" s="57">
        <v>45292</v>
      </c>
      <c r="S2073" s="57">
        <v>45657</v>
      </c>
      <c r="U2073" s="143"/>
    </row>
    <row r="2074" spans="1:21" ht="20.3" x14ac:dyDescent="0.35">
      <c r="A2074" s="43">
        <f t="shared" si="234"/>
        <v>756</v>
      </c>
      <c r="B2074" s="48" t="s">
        <v>504</v>
      </c>
      <c r="C2074" s="43">
        <v>37817</v>
      </c>
      <c r="D2074" s="43" t="s">
        <v>1899</v>
      </c>
      <c r="E2074" s="43">
        <v>1964</v>
      </c>
      <c r="F2074" s="43" t="s">
        <v>2131</v>
      </c>
      <c r="G2074" s="56" t="s">
        <v>2097</v>
      </c>
      <c r="H2074" s="43">
        <v>5</v>
      </c>
      <c r="I2074" s="43">
        <v>4</v>
      </c>
      <c r="J2074" s="43" t="s">
        <v>2131</v>
      </c>
      <c r="K2074" s="45">
        <v>3528.4</v>
      </c>
      <c r="L2074" s="45">
        <v>2352.48</v>
      </c>
      <c r="M2074" s="517">
        <f>VLOOKUP(C2074,'Раздел 2'!D2067:Q2091,14,0)</f>
        <v>9815874.370000001</v>
      </c>
      <c r="N2074" s="180">
        <f t="shared" si="235"/>
        <v>9804714.370000001</v>
      </c>
      <c r="O2074" s="45">
        <v>0</v>
      </c>
      <c r="P2074" s="425">
        <v>11160</v>
      </c>
      <c r="Q2074" s="45">
        <v>0</v>
      </c>
      <c r="R2074" s="57">
        <v>45292</v>
      </c>
      <c r="S2074" s="57">
        <v>45657</v>
      </c>
      <c r="U2074" s="143"/>
    </row>
    <row r="2075" spans="1:21" ht="28.5" customHeight="1" x14ac:dyDescent="0.35">
      <c r="A2075" s="43">
        <f t="shared" si="234"/>
        <v>757</v>
      </c>
      <c r="B2075" s="48" t="s">
        <v>3933</v>
      </c>
      <c r="C2075" s="43">
        <v>37824</v>
      </c>
      <c r="D2075" s="43" t="s">
        <v>1899</v>
      </c>
      <c r="E2075" s="43">
        <v>1965</v>
      </c>
      <c r="F2075" s="43" t="s">
        <v>2131</v>
      </c>
      <c r="G2075" s="56" t="s">
        <v>2097</v>
      </c>
      <c r="H2075" s="43">
        <v>4</v>
      </c>
      <c r="I2075" s="43">
        <v>3</v>
      </c>
      <c r="J2075" s="43" t="s">
        <v>2131</v>
      </c>
      <c r="K2075" s="45">
        <v>3427.11</v>
      </c>
      <c r="L2075" s="45">
        <v>2046.21</v>
      </c>
      <c r="M2075" s="517">
        <f>VLOOKUP(C2075,'Раздел 2'!D2068:Q2092,14,0)</f>
        <v>4347133.0000000009</v>
      </c>
      <c r="N2075" s="180">
        <f t="shared" si="235"/>
        <v>4341674.2200000007</v>
      </c>
      <c r="O2075" s="45">
        <v>0</v>
      </c>
      <c r="P2075" s="425">
        <v>5458.78</v>
      </c>
      <c r="Q2075" s="45">
        <v>0</v>
      </c>
      <c r="R2075" s="57">
        <v>45292</v>
      </c>
      <c r="S2075" s="57">
        <v>45657</v>
      </c>
      <c r="U2075" s="143"/>
    </row>
    <row r="2076" spans="1:21" ht="20.3" x14ac:dyDescent="0.35">
      <c r="A2076" s="43">
        <f t="shared" si="234"/>
        <v>758</v>
      </c>
      <c r="B2076" s="48" t="s">
        <v>3934</v>
      </c>
      <c r="C2076" s="43">
        <v>38150</v>
      </c>
      <c r="D2076" s="43" t="s">
        <v>1899</v>
      </c>
      <c r="E2076" s="43">
        <v>1964</v>
      </c>
      <c r="F2076" s="43" t="s">
        <v>2131</v>
      </c>
      <c r="G2076" s="56" t="s">
        <v>2097</v>
      </c>
      <c r="H2076" s="43">
        <v>4</v>
      </c>
      <c r="I2076" s="43">
        <v>4</v>
      </c>
      <c r="J2076" s="43" t="s">
        <v>2131</v>
      </c>
      <c r="K2076" s="45">
        <v>2808.78</v>
      </c>
      <c r="L2076" s="45">
        <v>1924.51</v>
      </c>
      <c r="M2076" s="517">
        <f>VLOOKUP(C2076,'Раздел 2'!D2069:Q2095,14,0)</f>
        <v>8019868.9900000002</v>
      </c>
      <c r="N2076" s="180">
        <f t="shared" si="235"/>
        <v>8010291.0600000005</v>
      </c>
      <c r="O2076" s="45">
        <v>0</v>
      </c>
      <c r="P2076" s="425">
        <v>9577.93</v>
      </c>
      <c r="Q2076" s="45">
        <v>0</v>
      </c>
      <c r="R2076" s="57">
        <v>45292</v>
      </c>
      <c r="S2076" s="57">
        <v>45657</v>
      </c>
      <c r="U2076" s="143"/>
    </row>
    <row r="2077" spans="1:21" ht="20.3" x14ac:dyDescent="0.35">
      <c r="A2077" s="43">
        <f t="shared" si="234"/>
        <v>759</v>
      </c>
      <c r="B2077" s="48" t="s">
        <v>1044</v>
      </c>
      <c r="C2077" s="43">
        <v>38442</v>
      </c>
      <c r="D2077" s="43" t="s">
        <v>1899</v>
      </c>
      <c r="E2077" s="43">
        <v>1962</v>
      </c>
      <c r="F2077" s="43" t="s">
        <v>2131</v>
      </c>
      <c r="G2077" s="56" t="s">
        <v>2099</v>
      </c>
      <c r="H2077" s="43">
        <v>2</v>
      </c>
      <c r="I2077" s="43">
        <v>2</v>
      </c>
      <c r="J2077" s="43" t="s">
        <v>2131</v>
      </c>
      <c r="K2077" s="45">
        <v>1580.16</v>
      </c>
      <c r="L2077" s="45">
        <v>618.55999999999995</v>
      </c>
      <c r="M2077" s="517">
        <f>VLOOKUP(C2077,'Раздел 2'!D2070:Q2092,14,0)</f>
        <v>1782841.01</v>
      </c>
      <c r="N2077" s="180">
        <f t="shared" si="235"/>
        <v>1780963.68</v>
      </c>
      <c r="O2077" s="45">
        <v>0</v>
      </c>
      <c r="P2077" s="425">
        <v>1877.33</v>
      </c>
      <c r="Q2077" s="45">
        <v>0</v>
      </c>
      <c r="R2077" s="57">
        <v>45292</v>
      </c>
      <c r="S2077" s="57">
        <v>45657</v>
      </c>
      <c r="U2077" s="143"/>
    </row>
    <row r="2078" spans="1:21" ht="20.3" x14ac:dyDescent="0.35">
      <c r="A2078" s="43">
        <f t="shared" ref="A2078:A2097" si="236">A2077+1</f>
        <v>760</v>
      </c>
      <c r="B2078" s="48" t="s">
        <v>3935</v>
      </c>
      <c r="C2078" s="43">
        <v>37935</v>
      </c>
      <c r="D2078" s="43" t="s">
        <v>1899</v>
      </c>
      <c r="E2078" s="43">
        <v>1962</v>
      </c>
      <c r="F2078" s="43" t="s">
        <v>2131</v>
      </c>
      <c r="G2078" s="56" t="s">
        <v>2098</v>
      </c>
      <c r="H2078" s="43">
        <v>4</v>
      </c>
      <c r="I2078" s="43">
        <v>2</v>
      </c>
      <c r="J2078" s="43" t="s">
        <v>2131</v>
      </c>
      <c r="K2078" s="45">
        <v>1895.56</v>
      </c>
      <c r="L2078" s="45">
        <v>1267.24</v>
      </c>
      <c r="M2078" s="517">
        <f>VLOOKUP(C2078,'Раздел 2'!D2071:Q2095,14,0)</f>
        <v>1362234.5899999999</v>
      </c>
      <c r="N2078" s="180">
        <f t="shared" si="235"/>
        <v>1360572.2499999998</v>
      </c>
      <c r="O2078" s="45">
        <v>0</v>
      </c>
      <c r="P2078" s="425">
        <v>1662.34</v>
      </c>
      <c r="Q2078" s="45">
        <v>0</v>
      </c>
      <c r="R2078" s="57">
        <v>45292</v>
      </c>
      <c r="S2078" s="57">
        <v>45657</v>
      </c>
      <c r="U2078" s="143"/>
    </row>
    <row r="2079" spans="1:21" ht="20.3" x14ac:dyDescent="0.35">
      <c r="A2079" s="43">
        <f t="shared" si="236"/>
        <v>761</v>
      </c>
      <c r="B2079" s="48" t="s">
        <v>529</v>
      </c>
      <c r="C2079" s="43">
        <v>38349</v>
      </c>
      <c r="D2079" s="43" t="s">
        <v>1899</v>
      </c>
      <c r="E2079" s="43">
        <v>1952</v>
      </c>
      <c r="F2079" s="43" t="s">
        <v>2131</v>
      </c>
      <c r="G2079" s="56" t="s">
        <v>2098</v>
      </c>
      <c r="H2079" s="43">
        <v>2</v>
      </c>
      <c r="I2079" s="43">
        <v>2</v>
      </c>
      <c r="J2079" s="43" t="s">
        <v>2131</v>
      </c>
      <c r="K2079" s="45">
        <v>1381.76</v>
      </c>
      <c r="L2079" s="45">
        <v>818.11</v>
      </c>
      <c r="M2079" s="517">
        <f>VLOOKUP(C2079,'Раздел 2'!D2072:Q2096,14,0)</f>
        <v>164053.97999999998</v>
      </c>
      <c r="N2079" s="180">
        <f t="shared" si="235"/>
        <v>163823.24</v>
      </c>
      <c r="O2079" s="45">
        <v>0</v>
      </c>
      <c r="P2079" s="425">
        <v>230.74</v>
      </c>
      <c r="Q2079" s="45">
        <v>0</v>
      </c>
      <c r="R2079" s="57">
        <v>45292</v>
      </c>
      <c r="S2079" s="57">
        <v>45657</v>
      </c>
      <c r="U2079" s="143"/>
    </row>
    <row r="2080" spans="1:21" ht="20.3" x14ac:dyDescent="0.35">
      <c r="A2080" s="43">
        <f t="shared" si="236"/>
        <v>762</v>
      </c>
      <c r="B2080" s="170" t="s">
        <v>1856</v>
      </c>
      <c r="C2080" s="168">
        <v>38114</v>
      </c>
      <c r="D2080" s="43" t="s">
        <v>1899</v>
      </c>
      <c r="E2080" s="43">
        <v>1975</v>
      </c>
      <c r="F2080" s="43" t="s">
        <v>2131</v>
      </c>
      <c r="G2080" s="56" t="s">
        <v>2097</v>
      </c>
      <c r="H2080" s="43">
        <v>5</v>
      </c>
      <c r="I2080" s="43">
        <v>6</v>
      </c>
      <c r="J2080" s="43" t="s">
        <v>2131</v>
      </c>
      <c r="K2080" s="45">
        <v>7510.29</v>
      </c>
      <c r="L2080" s="45">
        <v>4749.99</v>
      </c>
      <c r="M2080" s="517">
        <f>VLOOKUP(C2080,'Раздел 2'!D2073:Q2097,14,0)</f>
        <v>10988238.349999998</v>
      </c>
      <c r="N2080" s="180">
        <f t="shared" si="235"/>
        <v>10976450.399999999</v>
      </c>
      <c r="O2080" s="45">
        <v>0</v>
      </c>
      <c r="P2080" s="425">
        <v>11787.95</v>
      </c>
      <c r="Q2080" s="45">
        <v>0</v>
      </c>
      <c r="R2080" s="57">
        <v>45292</v>
      </c>
      <c r="S2080" s="57">
        <v>45657</v>
      </c>
      <c r="U2080" s="143"/>
    </row>
    <row r="2081" spans="1:21" ht="20.3" x14ac:dyDescent="0.35">
      <c r="A2081" s="43">
        <f t="shared" si="236"/>
        <v>763</v>
      </c>
      <c r="B2081" s="170" t="s">
        <v>1857</v>
      </c>
      <c r="C2081" s="168">
        <v>38118</v>
      </c>
      <c r="D2081" s="43" t="s">
        <v>1899</v>
      </c>
      <c r="E2081" s="43">
        <v>1978</v>
      </c>
      <c r="F2081" s="43" t="s">
        <v>2131</v>
      </c>
      <c r="G2081" s="56" t="s">
        <v>2097</v>
      </c>
      <c r="H2081" s="43">
        <v>5</v>
      </c>
      <c r="I2081" s="43">
        <v>4</v>
      </c>
      <c r="J2081" s="43" t="s">
        <v>2131</v>
      </c>
      <c r="K2081" s="45">
        <v>5515.43</v>
      </c>
      <c r="L2081" s="45">
        <v>3984.31</v>
      </c>
      <c r="M2081" s="517">
        <f>VLOOKUP(C2081,'Раздел 2'!D2074:Q2098,14,0)</f>
        <v>9292303.5500000007</v>
      </c>
      <c r="N2081" s="180">
        <f t="shared" si="235"/>
        <v>9282459.4199999999</v>
      </c>
      <c r="O2081" s="45">
        <v>0</v>
      </c>
      <c r="P2081" s="425">
        <v>9844.1299999999992</v>
      </c>
      <c r="Q2081" s="45">
        <v>0</v>
      </c>
      <c r="R2081" s="57">
        <v>45292</v>
      </c>
      <c r="S2081" s="57">
        <v>45657</v>
      </c>
      <c r="U2081" s="143"/>
    </row>
    <row r="2082" spans="1:21" ht="20.3" x14ac:dyDescent="0.35">
      <c r="A2082" s="43">
        <f t="shared" si="236"/>
        <v>764</v>
      </c>
      <c r="B2082" s="170" t="s">
        <v>519</v>
      </c>
      <c r="C2082" s="168">
        <v>37891</v>
      </c>
      <c r="D2082" s="43" t="s">
        <v>1899</v>
      </c>
      <c r="E2082" s="43">
        <v>1978</v>
      </c>
      <c r="F2082" s="43" t="s">
        <v>2131</v>
      </c>
      <c r="G2082" s="56" t="s">
        <v>2097</v>
      </c>
      <c r="H2082" s="43">
        <v>5</v>
      </c>
      <c r="I2082" s="43">
        <v>4</v>
      </c>
      <c r="J2082" s="43" t="s">
        <v>2131</v>
      </c>
      <c r="K2082" s="45">
        <v>5336.05</v>
      </c>
      <c r="L2082" s="45">
        <v>3385.45</v>
      </c>
      <c r="M2082" s="517">
        <f>VLOOKUP(C2082,'Раздел 2'!D2075:Q2099,14,0)</f>
        <v>3750664.21</v>
      </c>
      <c r="N2082" s="180">
        <f t="shared" si="235"/>
        <v>3746376.28</v>
      </c>
      <c r="O2082" s="45">
        <v>0</v>
      </c>
      <c r="P2082" s="425">
        <v>4287.93</v>
      </c>
      <c r="Q2082" s="45">
        <v>0</v>
      </c>
      <c r="R2082" s="57">
        <v>45292</v>
      </c>
      <c r="S2082" s="57">
        <v>45657</v>
      </c>
      <c r="U2082" s="143"/>
    </row>
    <row r="2083" spans="1:21" ht="20.3" x14ac:dyDescent="0.35">
      <c r="A2083" s="43">
        <f>A2082+1</f>
        <v>765</v>
      </c>
      <c r="B2083" s="170" t="s">
        <v>1858</v>
      </c>
      <c r="C2083" s="168">
        <v>37893</v>
      </c>
      <c r="D2083" s="43" t="s">
        <v>1899</v>
      </c>
      <c r="E2083" s="43">
        <v>1977</v>
      </c>
      <c r="F2083" s="43" t="s">
        <v>2131</v>
      </c>
      <c r="G2083" s="56" t="s">
        <v>2097</v>
      </c>
      <c r="H2083" s="43">
        <v>5</v>
      </c>
      <c r="I2083" s="43">
        <v>4</v>
      </c>
      <c r="J2083" s="43" t="s">
        <v>2131</v>
      </c>
      <c r="K2083" s="45">
        <v>5252.2</v>
      </c>
      <c r="L2083" s="45">
        <v>3300.59</v>
      </c>
      <c r="M2083" s="517">
        <f>VLOOKUP(C2083,'Раздел 2'!D2076:Q2099,14,0)</f>
        <v>10316065.299999999</v>
      </c>
      <c r="N2083" s="180">
        <f t="shared" si="235"/>
        <v>10306029.379999999</v>
      </c>
      <c r="O2083" s="45">
        <v>0</v>
      </c>
      <c r="P2083" s="425">
        <v>10035.92</v>
      </c>
      <c r="Q2083" s="45">
        <v>0</v>
      </c>
      <c r="R2083" s="57">
        <v>45292</v>
      </c>
      <c r="S2083" s="57">
        <v>45657</v>
      </c>
      <c r="U2083" s="143"/>
    </row>
    <row r="2084" spans="1:21" ht="20.3" x14ac:dyDescent="0.35">
      <c r="A2084" s="43">
        <f t="shared" si="236"/>
        <v>766</v>
      </c>
      <c r="B2084" s="170" t="s">
        <v>1867</v>
      </c>
      <c r="C2084" s="168">
        <v>38441</v>
      </c>
      <c r="D2084" s="43" t="s">
        <v>1899</v>
      </c>
      <c r="E2084" s="43">
        <v>1955</v>
      </c>
      <c r="F2084" s="43" t="s">
        <v>2131</v>
      </c>
      <c r="G2084" s="56" t="s">
        <v>2098</v>
      </c>
      <c r="H2084" s="43">
        <v>2</v>
      </c>
      <c r="I2084" s="43">
        <v>3</v>
      </c>
      <c r="J2084" s="43" t="s">
        <v>2131</v>
      </c>
      <c r="K2084" s="45">
        <v>2509.35</v>
      </c>
      <c r="L2084" s="45">
        <v>1484.44</v>
      </c>
      <c r="M2084" s="517">
        <f>VLOOKUP(C2084,'Раздел 2'!D2077:Q2100,14,0)</f>
        <v>4225303.7700000005</v>
      </c>
      <c r="N2084" s="180">
        <f t="shared" si="235"/>
        <v>4220782.57</v>
      </c>
      <c r="O2084" s="45">
        <v>0</v>
      </c>
      <c r="P2084" s="425">
        <v>4521.2</v>
      </c>
      <c r="Q2084" s="45">
        <v>0</v>
      </c>
      <c r="R2084" s="57">
        <v>45292</v>
      </c>
      <c r="S2084" s="57">
        <v>45657</v>
      </c>
      <c r="U2084" s="143"/>
    </row>
    <row r="2085" spans="1:21" ht="20.3" x14ac:dyDescent="0.35">
      <c r="A2085" s="43">
        <f t="shared" si="236"/>
        <v>767</v>
      </c>
      <c r="B2085" s="48" t="s">
        <v>3996</v>
      </c>
      <c r="C2085" s="43">
        <v>38281</v>
      </c>
      <c r="D2085" s="43" t="s">
        <v>1899</v>
      </c>
      <c r="E2085" s="43">
        <v>1993</v>
      </c>
      <c r="F2085" s="43" t="s">
        <v>2131</v>
      </c>
      <c r="G2085" s="56" t="s">
        <v>2097</v>
      </c>
      <c r="H2085" s="43">
        <v>5</v>
      </c>
      <c r="I2085" s="43">
        <v>4</v>
      </c>
      <c r="J2085" s="43" t="s">
        <v>2131</v>
      </c>
      <c r="K2085" s="45">
        <v>7031.15</v>
      </c>
      <c r="L2085" s="45">
        <v>4523.37</v>
      </c>
      <c r="M2085" s="517">
        <f>VLOOKUP(C2085,'Раздел 2'!D2078:Q2101,14,0)</f>
        <v>11891945.18</v>
      </c>
      <c r="N2085" s="180">
        <f t="shared" si="235"/>
        <v>11878055.92</v>
      </c>
      <c r="O2085" s="45">
        <v>0</v>
      </c>
      <c r="P2085" s="425">
        <v>13889.26</v>
      </c>
      <c r="Q2085" s="45">
        <v>0</v>
      </c>
      <c r="R2085" s="57">
        <v>45292</v>
      </c>
      <c r="S2085" s="57">
        <v>45657</v>
      </c>
      <c r="U2085" s="143"/>
    </row>
    <row r="2086" spans="1:21" ht="20.3" x14ac:dyDescent="0.35">
      <c r="A2086" s="43">
        <f t="shared" si="236"/>
        <v>768</v>
      </c>
      <c r="B2086" s="48" t="s">
        <v>2356</v>
      </c>
      <c r="C2086" s="43">
        <v>37881</v>
      </c>
      <c r="D2086" s="43" t="s">
        <v>1899</v>
      </c>
      <c r="E2086" s="43">
        <v>1982</v>
      </c>
      <c r="F2086" s="43" t="s">
        <v>2131</v>
      </c>
      <c r="G2086" s="56" t="s">
        <v>2097</v>
      </c>
      <c r="H2086" s="43">
        <v>5</v>
      </c>
      <c r="I2086" s="43">
        <v>4</v>
      </c>
      <c r="J2086" s="43" t="s">
        <v>2131</v>
      </c>
      <c r="K2086" s="45">
        <v>5332.38</v>
      </c>
      <c r="L2086" s="45">
        <v>3370.2</v>
      </c>
      <c r="M2086" s="517">
        <f>VLOOKUP(C2086,'Раздел 2'!D2079:Q2103,14,0)</f>
        <v>3984136.27</v>
      </c>
      <c r="N2086" s="180">
        <f t="shared" si="235"/>
        <v>3977978.09</v>
      </c>
      <c r="O2086" s="45">
        <v>0</v>
      </c>
      <c r="P2086" s="425">
        <v>6158.18</v>
      </c>
      <c r="Q2086" s="45">
        <v>0</v>
      </c>
      <c r="R2086" s="57">
        <v>45292</v>
      </c>
      <c r="S2086" s="57">
        <v>45657</v>
      </c>
      <c r="U2086" s="143"/>
    </row>
    <row r="2087" spans="1:21" ht="20.3" x14ac:dyDescent="0.35">
      <c r="A2087" s="43">
        <f t="shared" si="236"/>
        <v>769</v>
      </c>
      <c r="B2087" s="48" t="s">
        <v>2357</v>
      </c>
      <c r="C2087" s="43">
        <v>38348</v>
      </c>
      <c r="D2087" s="43" t="s">
        <v>1899</v>
      </c>
      <c r="E2087" s="43">
        <v>1978</v>
      </c>
      <c r="F2087" s="43" t="s">
        <v>2131</v>
      </c>
      <c r="G2087" s="56" t="s">
        <v>2097</v>
      </c>
      <c r="H2087" s="43">
        <v>5</v>
      </c>
      <c r="I2087" s="43">
        <v>8</v>
      </c>
      <c r="J2087" s="43" t="s">
        <v>2131</v>
      </c>
      <c r="K2087" s="45">
        <v>8774.6200000000008</v>
      </c>
      <c r="L2087" s="45">
        <v>5567.96</v>
      </c>
      <c r="M2087" s="517">
        <f>VLOOKUP(C2087,'Раздел 2'!D2080:Q2104,14,0)</f>
        <v>16129713.699999999</v>
      </c>
      <c r="N2087" s="180">
        <f t="shared" si="235"/>
        <v>16112750.16</v>
      </c>
      <c r="O2087" s="45">
        <v>0</v>
      </c>
      <c r="P2087" s="425">
        <v>16963.54</v>
      </c>
      <c r="Q2087" s="45">
        <v>0</v>
      </c>
      <c r="R2087" s="57">
        <v>45292</v>
      </c>
      <c r="S2087" s="57">
        <v>45657</v>
      </c>
      <c r="U2087" s="143"/>
    </row>
    <row r="2088" spans="1:21" ht="20.3" x14ac:dyDescent="0.35">
      <c r="A2088" s="43">
        <f>A2087+1</f>
        <v>770</v>
      </c>
      <c r="B2088" s="48" t="s">
        <v>57</v>
      </c>
      <c r="C2088" s="43">
        <v>38073</v>
      </c>
      <c r="D2088" s="43" t="s">
        <v>1899</v>
      </c>
      <c r="E2088" s="43">
        <v>1956</v>
      </c>
      <c r="F2088" s="43" t="s">
        <v>2131</v>
      </c>
      <c r="G2088" s="56" t="s">
        <v>2106</v>
      </c>
      <c r="H2088" s="43">
        <v>2</v>
      </c>
      <c r="I2088" s="43">
        <v>2</v>
      </c>
      <c r="J2088" s="43" t="s">
        <v>2131</v>
      </c>
      <c r="K2088" s="45">
        <v>713.85</v>
      </c>
      <c r="L2088" s="45">
        <v>473.57</v>
      </c>
      <c r="M2088" s="517">
        <f>VLOOKUP(C2088,'Раздел 2'!D2081:Q2107,14,0)</f>
        <v>1604547.23</v>
      </c>
      <c r="N2088" s="180">
        <f t="shared" si="235"/>
        <v>1602715.3</v>
      </c>
      <c r="O2088" s="45">
        <v>0</v>
      </c>
      <c r="P2088" s="425">
        <v>1831.93</v>
      </c>
      <c r="Q2088" s="45">
        <v>0</v>
      </c>
      <c r="R2088" s="57">
        <v>45292</v>
      </c>
      <c r="S2088" s="57">
        <v>45657</v>
      </c>
      <c r="U2088" s="143"/>
    </row>
    <row r="2089" spans="1:21" ht="20.3" x14ac:dyDescent="0.35">
      <c r="A2089" s="43">
        <f t="shared" si="236"/>
        <v>771</v>
      </c>
      <c r="B2089" s="48" t="s">
        <v>3823</v>
      </c>
      <c r="C2089" s="43">
        <v>37949</v>
      </c>
      <c r="D2089" s="43" t="s">
        <v>1899</v>
      </c>
      <c r="E2089" s="43">
        <v>1965</v>
      </c>
      <c r="F2089" s="43" t="s">
        <v>2131</v>
      </c>
      <c r="G2089" s="56" t="s">
        <v>2097</v>
      </c>
      <c r="H2089" s="43">
        <v>5</v>
      </c>
      <c r="I2089" s="43">
        <v>4</v>
      </c>
      <c r="J2089" s="43" t="s">
        <v>2131</v>
      </c>
      <c r="K2089" s="45">
        <v>3538.89</v>
      </c>
      <c r="L2089" s="45">
        <v>2331.5100000000002</v>
      </c>
      <c r="M2089" s="517">
        <f>VLOOKUP(C2089,'Раздел 2'!D2082:Q2108,14,0)</f>
        <v>9830614.0900000017</v>
      </c>
      <c r="N2089" s="180">
        <f t="shared" si="235"/>
        <v>9818828.4900000021</v>
      </c>
      <c r="O2089" s="45">
        <v>0</v>
      </c>
      <c r="P2089" s="425">
        <v>11785.6</v>
      </c>
      <c r="Q2089" s="45">
        <v>0</v>
      </c>
      <c r="R2089" s="57">
        <v>45292</v>
      </c>
      <c r="S2089" s="57">
        <v>45657</v>
      </c>
      <c r="U2089" s="143"/>
    </row>
    <row r="2090" spans="1:21" ht="20.3" x14ac:dyDescent="0.35">
      <c r="A2090" s="43">
        <f>A2089+1</f>
        <v>772</v>
      </c>
      <c r="B2090" s="170" t="s">
        <v>1863</v>
      </c>
      <c r="C2090" s="168">
        <v>37957</v>
      </c>
      <c r="D2090" s="43" t="s">
        <v>1899</v>
      </c>
      <c r="E2090" s="43">
        <v>1965</v>
      </c>
      <c r="F2090" s="43" t="s">
        <v>2131</v>
      </c>
      <c r="G2090" s="56" t="s">
        <v>2097</v>
      </c>
      <c r="H2090" s="43">
        <v>5</v>
      </c>
      <c r="I2090" s="43">
        <v>4</v>
      </c>
      <c r="J2090" s="43" t="s">
        <v>2131</v>
      </c>
      <c r="K2090" s="45">
        <v>5616.81</v>
      </c>
      <c r="L2090" s="45">
        <v>3505.41</v>
      </c>
      <c r="M2090" s="517">
        <f>VLOOKUP(C2090,'Раздел 2'!D2083:Q2108,14,0)</f>
        <v>2212563.4099999997</v>
      </c>
      <c r="N2090" s="180">
        <f t="shared" si="235"/>
        <v>2210081.2899999996</v>
      </c>
      <c r="O2090" s="45">
        <v>0</v>
      </c>
      <c r="P2090" s="425">
        <v>2482.12</v>
      </c>
      <c r="Q2090" s="45">
        <v>0</v>
      </c>
      <c r="R2090" s="57">
        <v>45292</v>
      </c>
      <c r="S2090" s="57">
        <v>45657</v>
      </c>
      <c r="U2090" s="143"/>
    </row>
    <row r="2091" spans="1:21" ht="20.3" x14ac:dyDescent="0.35">
      <c r="A2091" s="43">
        <f>A2090+1</f>
        <v>773</v>
      </c>
      <c r="B2091" s="170" t="s">
        <v>1730</v>
      </c>
      <c r="C2091" s="168">
        <v>38334</v>
      </c>
      <c r="D2091" s="43" t="s">
        <v>1899</v>
      </c>
      <c r="E2091" s="43">
        <v>1966</v>
      </c>
      <c r="F2091" s="43" t="s">
        <v>2131</v>
      </c>
      <c r="G2091" s="56" t="s">
        <v>2097</v>
      </c>
      <c r="H2091" s="43">
        <v>5</v>
      </c>
      <c r="I2091" s="43">
        <v>4</v>
      </c>
      <c r="J2091" s="43" t="s">
        <v>2131</v>
      </c>
      <c r="K2091" s="45">
        <v>2780.72</v>
      </c>
      <c r="L2091" s="45">
        <v>2535.84</v>
      </c>
      <c r="M2091" s="517">
        <f>VLOOKUP(C2091,'Раздел 2'!D2084:Q2110,14,0)</f>
        <v>5007409.1500000004</v>
      </c>
      <c r="N2091" s="180">
        <f t="shared" si="235"/>
        <v>5001332.46</v>
      </c>
      <c r="O2091" s="45">
        <v>0</v>
      </c>
      <c r="P2091" s="425">
        <v>6076.69</v>
      </c>
      <c r="Q2091" s="45">
        <v>0</v>
      </c>
      <c r="R2091" s="57">
        <v>45292</v>
      </c>
      <c r="S2091" s="57">
        <v>45657</v>
      </c>
      <c r="U2091" s="143"/>
    </row>
    <row r="2092" spans="1:21" ht="20.3" x14ac:dyDescent="0.35">
      <c r="A2092" s="43">
        <f>A2091+1</f>
        <v>774</v>
      </c>
      <c r="B2092" s="170" t="s">
        <v>1864</v>
      </c>
      <c r="C2092" s="168">
        <v>38345</v>
      </c>
      <c r="D2092" s="43" t="s">
        <v>1899</v>
      </c>
      <c r="E2092" s="43">
        <v>1976</v>
      </c>
      <c r="F2092" s="43" t="s">
        <v>2131</v>
      </c>
      <c r="G2092" s="56" t="s">
        <v>2097</v>
      </c>
      <c r="H2092" s="43">
        <v>5</v>
      </c>
      <c r="I2092" s="43">
        <v>6</v>
      </c>
      <c r="J2092" s="43" t="s">
        <v>2131</v>
      </c>
      <c r="K2092" s="45">
        <v>5071.3500000000004</v>
      </c>
      <c r="L2092" s="45">
        <v>4690.1499999999996</v>
      </c>
      <c r="M2092" s="517">
        <f>VLOOKUP(C2092,'Раздел 2'!D2085:Q2110,14,0)</f>
        <v>5061746.1600000011</v>
      </c>
      <c r="N2092" s="180">
        <f t="shared" si="235"/>
        <v>5053392.1000000015</v>
      </c>
      <c r="O2092" s="45">
        <v>0</v>
      </c>
      <c r="P2092" s="425">
        <v>8354.06</v>
      </c>
      <c r="Q2092" s="45">
        <v>0</v>
      </c>
      <c r="R2092" s="57">
        <v>45292</v>
      </c>
      <c r="S2092" s="57">
        <v>45657</v>
      </c>
      <c r="U2092" s="143"/>
    </row>
    <row r="2093" spans="1:21" ht="49.75" customHeight="1" x14ac:dyDescent="0.35">
      <c r="A2093" s="43">
        <f>A2092+1</f>
        <v>775</v>
      </c>
      <c r="B2093" s="52" t="s">
        <v>3936</v>
      </c>
      <c r="C2093" s="168">
        <v>38052</v>
      </c>
      <c r="D2093" s="43" t="s">
        <v>1899</v>
      </c>
      <c r="E2093" s="43">
        <v>1968</v>
      </c>
      <c r="F2093" s="43" t="s">
        <v>2131</v>
      </c>
      <c r="G2093" s="56" t="s">
        <v>2097</v>
      </c>
      <c r="H2093" s="43">
        <v>4</v>
      </c>
      <c r="I2093" s="43">
        <v>4</v>
      </c>
      <c r="J2093" s="43" t="s">
        <v>2131</v>
      </c>
      <c r="K2093" s="45">
        <v>3133.61</v>
      </c>
      <c r="L2093" s="45">
        <v>2894.07</v>
      </c>
      <c r="M2093" s="517">
        <f>VLOOKUP(C2093,'Раздел 2'!D2086:Q2109,14,0)</f>
        <v>1993546.29</v>
      </c>
      <c r="N2093" s="180">
        <f t="shared" si="235"/>
        <v>1991163.61</v>
      </c>
      <c r="O2093" s="45">
        <v>0</v>
      </c>
      <c r="P2093" s="425">
        <v>2382.6799999999998</v>
      </c>
      <c r="Q2093" s="45">
        <v>0</v>
      </c>
      <c r="R2093" s="57">
        <v>45292</v>
      </c>
      <c r="S2093" s="57">
        <v>45657</v>
      </c>
      <c r="U2093" s="143"/>
    </row>
    <row r="2094" spans="1:21" ht="22.75" customHeight="1" x14ac:dyDescent="0.35">
      <c r="A2094" s="43">
        <f t="shared" si="236"/>
        <v>776</v>
      </c>
      <c r="B2094" s="170" t="s">
        <v>3180</v>
      </c>
      <c r="C2094" s="168">
        <v>38202</v>
      </c>
      <c r="D2094" s="43" t="s">
        <v>1899</v>
      </c>
      <c r="E2094" s="43">
        <v>1986</v>
      </c>
      <c r="F2094" s="43" t="s">
        <v>2131</v>
      </c>
      <c r="G2094" s="56" t="s">
        <v>2098</v>
      </c>
      <c r="H2094" s="43">
        <v>5</v>
      </c>
      <c r="I2094" s="43">
        <v>4</v>
      </c>
      <c r="J2094" s="43" t="s">
        <v>2131</v>
      </c>
      <c r="K2094" s="45">
        <v>6974.47</v>
      </c>
      <c r="L2094" s="45">
        <v>4317.2700000000004</v>
      </c>
      <c r="M2094" s="517">
        <f>VLOOKUP(C2094,'Раздел 2'!D2087:Q2110,14,0)</f>
        <v>3805778.57</v>
      </c>
      <c r="N2094" s="180">
        <f t="shared" si="235"/>
        <v>3797890.7399999998</v>
      </c>
      <c r="O2094" s="45">
        <v>0</v>
      </c>
      <c r="P2094" s="425">
        <v>7887.83</v>
      </c>
      <c r="Q2094" s="45">
        <v>0</v>
      </c>
      <c r="R2094" s="57">
        <v>45292</v>
      </c>
      <c r="S2094" s="57">
        <v>45657</v>
      </c>
      <c r="U2094" s="143"/>
    </row>
    <row r="2095" spans="1:21" ht="22.75" customHeight="1" x14ac:dyDescent="0.35">
      <c r="A2095" s="43">
        <f t="shared" si="236"/>
        <v>777</v>
      </c>
      <c r="B2095" s="48" t="s">
        <v>3822</v>
      </c>
      <c r="C2095" s="43">
        <v>38161</v>
      </c>
      <c r="D2095" s="43" t="s">
        <v>1899</v>
      </c>
      <c r="E2095" s="43">
        <v>1964</v>
      </c>
      <c r="F2095" s="43" t="s">
        <v>2131</v>
      </c>
      <c r="G2095" s="56" t="s">
        <v>2097</v>
      </c>
      <c r="H2095" s="43">
        <v>5</v>
      </c>
      <c r="I2095" s="43">
        <v>3</v>
      </c>
      <c r="J2095" s="43" t="s">
        <v>2131</v>
      </c>
      <c r="K2095" s="45">
        <v>2555.5700000000002</v>
      </c>
      <c r="L2095" s="45">
        <v>1701.37</v>
      </c>
      <c r="M2095" s="517">
        <f>VLOOKUP(C2095,'Раздел 2'!D2088:Q2111,14,0)</f>
        <v>7498020.8100000005</v>
      </c>
      <c r="N2095" s="180">
        <f t="shared" si="235"/>
        <v>7489434.8300000001</v>
      </c>
      <c r="O2095" s="45">
        <v>0</v>
      </c>
      <c r="P2095" s="425">
        <v>8585.98</v>
      </c>
      <c r="Q2095" s="45">
        <v>0</v>
      </c>
      <c r="R2095" s="57">
        <v>45292</v>
      </c>
      <c r="S2095" s="57">
        <v>45657</v>
      </c>
      <c r="U2095" s="143"/>
    </row>
    <row r="2096" spans="1:21" ht="20.3" x14ac:dyDescent="0.35">
      <c r="A2096" s="43">
        <f t="shared" si="236"/>
        <v>778</v>
      </c>
      <c r="B2096" s="48" t="s">
        <v>4271</v>
      </c>
      <c r="C2096" s="43">
        <v>38338</v>
      </c>
      <c r="D2096" s="43" t="s">
        <v>1899</v>
      </c>
      <c r="E2096" s="43">
        <v>1965</v>
      </c>
      <c r="F2096" s="43" t="s">
        <v>2131</v>
      </c>
      <c r="G2096" s="56" t="s">
        <v>2097</v>
      </c>
      <c r="H2096" s="43">
        <v>5</v>
      </c>
      <c r="I2096" s="43">
        <v>4</v>
      </c>
      <c r="J2096" s="43" t="s">
        <v>2131</v>
      </c>
      <c r="K2096" s="45">
        <v>4619.91</v>
      </c>
      <c r="L2096" s="45">
        <v>3563.18</v>
      </c>
      <c r="M2096" s="517">
        <f>VLOOKUP(C2096,'Раздел 2'!D2089:Q2112,14,0)</f>
        <v>6498843.4899999993</v>
      </c>
      <c r="N2096" s="180">
        <f t="shared" si="235"/>
        <v>6492061.6499999994</v>
      </c>
      <c r="O2096" s="45">
        <v>0</v>
      </c>
      <c r="P2096" s="425">
        <v>6781.84</v>
      </c>
      <c r="Q2096" s="45">
        <v>0</v>
      </c>
      <c r="R2096" s="57">
        <v>45292</v>
      </c>
      <c r="S2096" s="57">
        <v>45657</v>
      </c>
      <c r="U2096" s="143"/>
    </row>
    <row r="2097" spans="1:21" ht="20.3" x14ac:dyDescent="0.35">
      <c r="A2097" s="43">
        <f t="shared" si="236"/>
        <v>779</v>
      </c>
      <c r="B2097" s="294" t="s">
        <v>4698</v>
      </c>
      <c r="C2097" s="184">
        <v>37878</v>
      </c>
      <c r="D2097" s="43" t="s">
        <v>1900</v>
      </c>
      <c r="E2097" s="43">
        <v>1990</v>
      </c>
      <c r="F2097" s="43"/>
      <c r="G2097" s="56" t="s">
        <v>2129</v>
      </c>
      <c r="H2097" s="43">
        <v>6</v>
      </c>
      <c r="I2097" s="43">
        <v>6</v>
      </c>
      <c r="J2097" s="43"/>
      <c r="K2097" s="45">
        <v>8599.8799999999992</v>
      </c>
      <c r="L2097" s="45">
        <v>8599.8799999999992</v>
      </c>
      <c r="M2097" s="517">
        <f>VLOOKUP(C2097,'Раздел 2'!D2090:Q2113,14,0)</f>
        <v>550000</v>
      </c>
      <c r="N2097" s="180">
        <f t="shared" si="235"/>
        <v>550000</v>
      </c>
      <c r="O2097" s="45">
        <v>0</v>
      </c>
      <c r="P2097" s="425">
        <v>0</v>
      </c>
      <c r="Q2097" s="45">
        <v>0</v>
      </c>
      <c r="R2097" s="57">
        <v>45292</v>
      </c>
      <c r="S2097" s="57">
        <v>45657</v>
      </c>
      <c r="U2097" s="143"/>
    </row>
    <row r="2098" spans="1:21" ht="20.3" x14ac:dyDescent="0.35">
      <c r="A2098" s="46" t="s">
        <v>22</v>
      </c>
      <c r="B2098" s="46"/>
      <c r="C2098" s="403" t="s">
        <v>172</v>
      </c>
      <c r="D2098" s="403" t="s">
        <v>172</v>
      </c>
      <c r="E2098" s="403" t="s">
        <v>172</v>
      </c>
      <c r="F2098" s="403" t="s">
        <v>172</v>
      </c>
      <c r="G2098" s="403" t="s">
        <v>172</v>
      </c>
      <c r="H2098" s="403" t="s">
        <v>172</v>
      </c>
      <c r="I2098" s="403" t="s">
        <v>172</v>
      </c>
      <c r="J2098" s="49">
        <f>SUM(J2068:J2096)</f>
        <v>0</v>
      </c>
      <c r="K2098" s="49">
        <f>SUM(K2068:K2097)</f>
        <v>126028.86000000003</v>
      </c>
      <c r="L2098" s="49">
        <f>SUM(L2068:L2097)</f>
        <v>88524.400000000009</v>
      </c>
      <c r="M2098" s="518">
        <f>SUM(M2068:M2097)</f>
        <v>170858366.05999997</v>
      </c>
      <c r="N2098" s="180">
        <f t="shared" si="235"/>
        <v>170658366.05999997</v>
      </c>
      <c r="O2098" s="49">
        <f>SUM(O2068:O2097)</f>
        <v>0</v>
      </c>
      <c r="P2098" s="49">
        <f t="shared" ref="P2098:Q2098" si="237">SUM(P2068:P2097)</f>
        <v>200000</v>
      </c>
      <c r="Q2098" s="49">
        <f t="shared" si="237"/>
        <v>0</v>
      </c>
      <c r="R2098" s="403" t="s">
        <v>172</v>
      </c>
      <c r="S2098" s="403" t="s">
        <v>172</v>
      </c>
      <c r="U2098" s="143"/>
    </row>
    <row r="2099" spans="1:21" ht="19.649999999999999" x14ac:dyDescent="0.3">
      <c r="A2099" s="527" t="s">
        <v>2890</v>
      </c>
      <c r="B2099" s="527"/>
      <c r="C2099" s="527"/>
      <c r="D2099" s="527"/>
      <c r="E2099" s="527"/>
      <c r="F2099" s="527"/>
      <c r="G2099" s="527"/>
      <c r="H2099" s="527"/>
      <c r="I2099" s="527"/>
      <c r="J2099" s="527"/>
      <c r="K2099" s="527"/>
      <c r="L2099" s="527"/>
      <c r="M2099" s="527"/>
      <c r="N2099" s="527"/>
      <c r="O2099" s="527"/>
      <c r="P2099" s="527"/>
      <c r="Q2099" s="527"/>
      <c r="R2099" s="527"/>
      <c r="S2099" s="527"/>
      <c r="U2099" s="143"/>
    </row>
    <row r="2100" spans="1:21" ht="20.3" x14ac:dyDescent="0.35">
      <c r="A2100" s="43">
        <f>A2097+1</f>
        <v>780</v>
      </c>
      <c r="B2100" s="47" t="s">
        <v>3622</v>
      </c>
      <c r="C2100" s="406">
        <v>38529</v>
      </c>
      <c r="D2100" s="406" t="s">
        <v>1899</v>
      </c>
      <c r="E2100" s="406" t="s">
        <v>3623</v>
      </c>
      <c r="F2100" s="406"/>
      <c r="G2100" s="406" t="s">
        <v>2129</v>
      </c>
      <c r="H2100" s="406" t="s">
        <v>3624</v>
      </c>
      <c r="I2100" s="406" t="s">
        <v>3380</v>
      </c>
      <c r="J2100" s="257">
        <v>1</v>
      </c>
      <c r="K2100" s="406">
        <v>1899.4</v>
      </c>
      <c r="L2100" s="406">
        <v>1899.4</v>
      </c>
      <c r="M2100" s="517">
        <f>VLOOKUP(C2100,'Раздел 2'!D2093:Q2093,14,0)</f>
        <v>3132557.47</v>
      </c>
      <c r="N2100" s="45">
        <f>M2100</f>
        <v>3132557.47</v>
      </c>
      <c r="O2100" s="45">
        <v>0</v>
      </c>
      <c r="P2100" s="45">
        <v>0</v>
      </c>
      <c r="Q2100" s="45">
        <v>0</v>
      </c>
      <c r="R2100" s="57">
        <v>45292</v>
      </c>
      <c r="S2100" s="57">
        <v>45657</v>
      </c>
      <c r="U2100" s="143"/>
    </row>
    <row r="2101" spans="1:21" ht="20.3" x14ac:dyDescent="0.3">
      <c r="A2101" s="43">
        <f>A2100+1</f>
        <v>781</v>
      </c>
      <c r="B2101" s="47" t="s">
        <v>1638</v>
      </c>
      <c r="C2101" s="43">
        <v>38582</v>
      </c>
      <c r="D2101" s="43" t="s">
        <v>1899</v>
      </c>
      <c r="E2101" s="43">
        <v>1990</v>
      </c>
      <c r="F2101" s="43" t="s">
        <v>2131</v>
      </c>
      <c r="G2101" s="43" t="s">
        <v>2103</v>
      </c>
      <c r="H2101" s="43">
        <v>2</v>
      </c>
      <c r="I2101" s="43">
        <v>2</v>
      </c>
      <c r="J2101" s="43" t="s">
        <v>2131</v>
      </c>
      <c r="K2101" s="45">
        <v>528.4</v>
      </c>
      <c r="L2101" s="45">
        <v>461.9</v>
      </c>
      <c r="M2101" s="517">
        <f>VLOOKUP(C2101,'Раздел 2'!D2094:Q2094,14,0)</f>
        <v>610765.13</v>
      </c>
      <c r="N2101" s="45">
        <f>M2101</f>
        <v>610765.13</v>
      </c>
      <c r="O2101" s="45">
        <v>0</v>
      </c>
      <c r="P2101" s="45">
        <v>0</v>
      </c>
      <c r="Q2101" s="45">
        <v>0</v>
      </c>
      <c r="R2101" s="57">
        <v>45292</v>
      </c>
      <c r="S2101" s="57">
        <v>45657</v>
      </c>
      <c r="U2101" s="143"/>
    </row>
    <row r="2102" spans="1:21" ht="20.3" x14ac:dyDescent="0.35">
      <c r="A2102" s="43">
        <f>A2101+1</f>
        <v>782</v>
      </c>
      <c r="B2102" s="47" t="s">
        <v>1047</v>
      </c>
      <c r="C2102" s="43">
        <v>38850</v>
      </c>
      <c r="D2102" s="43" t="s">
        <v>1899</v>
      </c>
      <c r="E2102" s="43">
        <v>1983</v>
      </c>
      <c r="F2102" s="43">
        <v>2018</v>
      </c>
      <c r="G2102" s="56" t="s">
        <v>2097</v>
      </c>
      <c r="H2102" s="43">
        <v>9</v>
      </c>
      <c r="I2102" s="43">
        <v>1</v>
      </c>
      <c r="J2102" s="43" t="s">
        <v>2131</v>
      </c>
      <c r="K2102" s="45">
        <v>2992.35</v>
      </c>
      <c r="L2102" s="45">
        <v>1841.9</v>
      </c>
      <c r="M2102" s="517">
        <f>VLOOKUP(C2102,'Раздел 2'!D2095:Q2105,14,0)</f>
        <v>4800514.3600000003</v>
      </c>
      <c r="N2102" s="45">
        <f>M2102</f>
        <v>4800514.3600000003</v>
      </c>
      <c r="O2102" s="45">
        <v>0</v>
      </c>
      <c r="P2102" s="45">
        <v>0</v>
      </c>
      <c r="Q2102" s="45">
        <v>0</v>
      </c>
      <c r="R2102" s="57">
        <v>45292</v>
      </c>
      <c r="S2102" s="57">
        <v>45657</v>
      </c>
      <c r="U2102" s="143"/>
    </row>
    <row r="2103" spans="1:21" ht="20.3" x14ac:dyDescent="0.35">
      <c r="A2103" s="43">
        <f>A2102+1</f>
        <v>783</v>
      </c>
      <c r="B2103" s="47" t="s">
        <v>1048</v>
      </c>
      <c r="C2103" s="43">
        <v>38851</v>
      </c>
      <c r="D2103" s="43" t="s">
        <v>1899</v>
      </c>
      <c r="E2103" s="43">
        <v>1985</v>
      </c>
      <c r="F2103" s="43">
        <v>2018</v>
      </c>
      <c r="G2103" s="56" t="s">
        <v>2097</v>
      </c>
      <c r="H2103" s="43">
        <v>9</v>
      </c>
      <c r="I2103" s="43">
        <v>7</v>
      </c>
      <c r="J2103" s="43" t="s">
        <v>2131</v>
      </c>
      <c r="K2103" s="45">
        <v>18987.830000000002</v>
      </c>
      <c r="L2103" s="45">
        <v>14145</v>
      </c>
      <c r="M2103" s="517">
        <f>VLOOKUP(C2103,'Раздел 2'!D2096:Q2107,14,0)</f>
        <v>20759754.530000001</v>
      </c>
      <c r="N2103" s="45">
        <f t="shared" ref="N2103:N2113" si="238">M2103</f>
        <v>20759754.530000001</v>
      </c>
      <c r="O2103" s="45">
        <v>0</v>
      </c>
      <c r="P2103" s="45">
        <v>0</v>
      </c>
      <c r="Q2103" s="45">
        <v>0</v>
      </c>
      <c r="R2103" s="57">
        <v>45292</v>
      </c>
      <c r="S2103" s="57">
        <v>45657</v>
      </c>
      <c r="U2103" s="143"/>
    </row>
    <row r="2104" spans="1:21" ht="20.3" x14ac:dyDescent="0.35">
      <c r="A2104" s="43">
        <f>A2103+1</f>
        <v>784</v>
      </c>
      <c r="B2104" s="47" t="s">
        <v>588</v>
      </c>
      <c r="C2104" s="43">
        <v>38846</v>
      </c>
      <c r="D2104" s="43" t="s">
        <v>1899</v>
      </c>
      <c r="E2104" s="43">
        <v>1965</v>
      </c>
      <c r="F2104" s="43" t="s">
        <v>2131</v>
      </c>
      <c r="G2104" s="56" t="s">
        <v>2103</v>
      </c>
      <c r="H2104" s="43">
        <v>2</v>
      </c>
      <c r="I2104" s="43">
        <v>3</v>
      </c>
      <c r="J2104" s="43" t="s">
        <v>2131</v>
      </c>
      <c r="K2104" s="45">
        <v>721.1</v>
      </c>
      <c r="L2104" s="45">
        <v>524.79999999999995</v>
      </c>
      <c r="M2104" s="517">
        <f>VLOOKUP(C2104,'Раздел 2'!D2097:Q2109,14,0)</f>
        <v>816235.33</v>
      </c>
      <c r="N2104" s="45">
        <f t="shared" si="238"/>
        <v>816235.33</v>
      </c>
      <c r="O2104" s="45">
        <v>0</v>
      </c>
      <c r="P2104" s="45">
        <v>0</v>
      </c>
      <c r="Q2104" s="45">
        <v>0</v>
      </c>
      <c r="R2104" s="57">
        <v>45292</v>
      </c>
      <c r="S2104" s="57">
        <v>45657</v>
      </c>
      <c r="U2104" s="143"/>
    </row>
    <row r="2105" spans="1:21" ht="20.3" x14ac:dyDescent="0.35">
      <c r="A2105" s="43">
        <f t="shared" ref="A2105:A2113" si="239">A2104+1</f>
        <v>785</v>
      </c>
      <c r="B2105" s="47" t="s">
        <v>2271</v>
      </c>
      <c r="C2105" s="43">
        <v>38473</v>
      </c>
      <c r="D2105" s="43" t="s">
        <v>1899</v>
      </c>
      <c r="E2105" s="43">
        <v>1977</v>
      </c>
      <c r="F2105" s="43" t="s">
        <v>2131</v>
      </c>
      <c r="G2105" s="56" t="s">
        <v>2097</v>
      </c>
      <c r="H2105" s="43">
        <v>9</v>
      </c>
      <c r="I2105" s="43">
        <v>4</v>
      </c>
      <c r="J2105" s="43" t="s">
        <v>2131</v>
      </c>
      <c r="K2105" s="45">
        <v>11090.18</v>
      </c>
      <c r="L2105" s="45">
        <v>8248.39</v>
      </c>
      <c r="M2105" s="517">
        <f>VLOOKUP(C2105,'Раздел 2'!D2098:Q2110,14,0)</f>
        <v>2931180.59</v>
      </c>
      <c r="N2105" s="45">
        <f t="shared" si="238"/>
        <v>2931180.59</v>
      </c>
      <c r="O2105" s="45">
        <v>0</v>
      </c>
      <c r="P2105" s="45">
        <v>0</v>
      </c>
      <c r="Q2105" s="45">
        <v>0</v>
      </c>
      <c r="R2105" s="57">
        <v>45292</v>
      </c>
      <c r="S2105" s="57">
        <v>45657</v>
      </c>
      <c r="U2105" s="143"/>
    </row>
    <row r="2106" spans="1:21" ht="20.3" x14ac:dyDescent="0.35">
      <c r="A2106" s="43">
        <f t="shared" si="239"/>
        <v>786</v>
      </c>
      <c r="B2106" s="47" t="s">
        <v>2433</v>
      </c>
      <c r="C2106" s="43">
        <v>38796</v>
      </c>
      <c r="D2106" s="43" t="s">
        <v>1899</v>
      </c>
      <c r="E2106" s="43">
        <v>1981</v>
      </c>
      <c r="F2106" s="43" t="s">
        <v>2131</v>
      </c>
      <c r="G2106" s="56" t="s">
        <v>2097</v>
      </c>
      <c r="H2106" s="43">
        <v>9</v>
      </c>
      <c r="I2106" s="43">
        <v>1</v>
      </c>
      <c r="J2106" s="43">
        <v>1</v>
      </c>
      <c r="K2106" s="45">
        <v>2856.8</v>
      </c>
      <c r="L2106" s="45">
        <v>1844</v>
      </c>
      <c r="M2106" s="517">
        <f>VLOOKUP(C2106,'Раздел 2'!D2099:Q2111,14,0)</f>
        <v>2658411.79</v>
      </c>
      <c r="N2106" s="45">
        <f t="shared" si="238"/>
        <v>2658411.79</v>
      </c>
      <c r="O2106" s="45">
        <v>0</v>
      </c>
      <c r="P2106" s="45">
        <v>0</v>
      </c>
      <c r="Q2106" s="45">
        <v>0</v>
      </c>
      <c r="R2106" s="57">
        <v>45292</v>
      </c>
      <c r="S2106" s="57">
        <v>45657</v>
      </c>
      <c r="U2106" s="143"/>
    </row>
    <row r="2107" spans="1:21" ht="20.3" x14ac:dyDescent="0.35">
      <c r="A2107" s="43">
        <f t="shared" si="239"/>
        <v>787</v>
      </c>
      <c r="B2107" s="47" t="s">
        <v>2434</v>
      </c>
      <c r="C2107" s="43">
        <v>38795</v>
      </c>
      <c r="D2107" s="43" t="s">
        <v>1899</v>
      </c>
      <c r="E2107" s="43">
        <v>1982</v>
      </c>
      <c r="F2107" s="43" t="s">
        <v>2131</v>
      </c>
      <c r="G2107" s="56" t="s">
        <v>2097</v>
      </c>
      <c r="H2107" s="43">
        <v>9</v>
      </c>
      <c r="I2107" s="43">
        <v>1</v>
      </c>
      <c r="J2107" s="43">
        <v>1</v>
      </c>
      <c r="K2107" s="45">
        <v>3946</v>
      </c>
      <c r="L2107" s="45">
        <v>2925.4</v>
      </c>
      <c r="M2107" s="517">
        <f>VLOOKUP(C2107,'Раздел 2'!D2100:Q2112,14,0)</f>
        <v>2658549.4000000004</v>
      </c>
      <c r="N2107" s="45">
        <f t="shared" si="238"/>
        <v>2658549.4000000004</v>
      </c>
      <c r="O2107" s="45">
        <v>0</v>
      </c>
      <c r="P2107" s="45">
        <v>0</v>
      </c>
      <c r="Q2107" s="45">
        <v>0</v>
      </c>
      <c r="R2107" s="57">
        <v>45292</v>
      </c>
      <c r="S2107" s="57">
        <v>45657</v>
      </c>
      <c r="U2107" s="143"/>
    </row>
    <row r="2108" spans="1:21" ht="20.3" x14ac:dyDescent="0.35">
      <c r="A2108" s="43">
        <f t="shared" si="239"/>
        <v>788</v>
      </c>
      <c r="B2108" s="47" t="s">
        <v>566</v>
      </c>
      <c r="C2108" s="43">
        <v>38674</v>
      </c>
      <c r="D2108" s="43" t="s">
        <v>1899</v>
      </c>
      <c r="E2108" s="43">
        <v>1991</v>
      </c>
      <c r="F2108" s="43" t="s">
        <v>2131</v>
      </c>
      <c r="G2108" s="56" t="s">
        <v>2097</v>
      </c>
      <c r="H2108" s="43">
        <v>9</v>
      </c>
      <c r="I2108" s="43">
        <v>1</v>
      </c>
      <c r="J2108" s="43" t="s">
        <v>2131</v>
      </c>
      <c r="K2108" s="45">
        <v>2472</v>
      </c>
      <c r="L2108" s="45">
        <v>1725.7</v>
      </c>
      <c r="M2108" s="517">
        <f>VLOOKUP(C2108,'Раздел 2'!D2101:Q2113,14,0)</f>
        <v>3818468.8899999997</v>
      </c>
      <c r="N2108" s="45">
        <f t="shared" si="238"/>
        <v>3818468.8899999997</v>
      </c>
      <c r="O2108" s="45">
        <v>0</v>
      </c>
      <c r="P2108" s="45">
        <v>0</v>
      </c>
      <c r="Q2108" s="45">
        <v>0</v>
      </c>
      <c r="R2108" s="57">
        <v>45292</v>
      </c>
      <c r="S2108" s="57">
        <v>45657</v>
      </c>
      <c r="U2108" s="143"/>
    </row>
    <row r="2109" spans="1:21" ht="20.3" x14ac:dyDescent="0.35">
      <c r="A2109" s="43">
        <f t="shared" si="239"/>
        <v>789</v>
      </c>
      <c r="B2109" s="47" t="s">
        <v>557</v>
      </c>
      <c r="C2109" s="43">
        <v>38630</v>
      </c>
      <c r="D2109" s="43" t="s">
        <v>1899</v>
      </c>
      <c r="E2109" s="43">
        <v>1980</v>
      </c>
      <c r="F2109" s="43" t="s">
        <v>2131</v>
      </c>
      <c r="G2109" s="56" t="s">
        <v>2097</v>
      </c>
      <c r="H2109" s="43">
        <v>9</v>
      </c>
      <c r="I2109" s="43">
        <v>2</v>
      </c>
      <c r="J2109" s="43" t="s">
        <v>2131</v>
      </c>
      <c r="K2109" s="45">
        <v>4373.32</v>
      </c>
      <c r="L2109" s="45">
        <v>3423.3</v>
      </c>
      <c r="M2109" s="517">
        <f>VLOOKUP(C2109,'Раздел 2'!D2102:Q2113,14,0)</f>
        <v>3888891.47</v>
      </c>
      <c r="N2109" s="45">
        <f t="shared" si="238"/>
        <v>3888891.47</v>
      </c>
      <c r="O2109" s="45">
        <v>0</v>
      </c>
      <c r="P2109" s="45">
        <v>0</v>
      </c>
      <c r="Q2109" s="45">
        <v>0</v>
      </c>
      <c r="R2109" s="57">
        <v>45292</v>
      </c>
      <c r="S2109" s="57">
        <v>45657</v>
      </c>
      <c r="U2109" s="143"/>
    </row>
    <row r="2110" spans="1:21" ht="20.3" x14ac:dyDescent="0.35">
      <c r="A2110" s="43">
        <f t="shared" si="239"/>
        <v>790</v>
      </c>
      <c r="B2110" s="47" t="s">
        <v>3042</v>
      </c>
      <c r="C2110" s="43">
        <v>38633</v>
      </c>
      <c r="D2110" s="43" t="s">
        <v>1899</v>
      </c>
      <c r="E2110" s="43">
        <v>1989</v>
      </c>
      <c r="F2110" s="43" t="s">
        <v>2131</v>
      </c>
      <c r="G2110" s="56" t="s">
        <v>2098</v>
      </c>
      <c r="H2110" s="43">
        <v>12</v>
      </c>
      <c r="I2110" s="43">
        <v>1</v>
      </c>
      <c r="J2110" s="43">
        <v>2</v>
      </c>
      <c r="K2110" s="45">
        <v>5806.3</v>
      </c>
      <c r="L2110" s="45">
        <v>3492</v>
      </c>
      <c r="M2110" s="517">
        <f>VLOOKUP(C2110,'Раздел 2'!D2103:Q2113,14,0)</f>
        <v>6327861.0299999993</v>
      </c>
      <c r="N2110" s="45">
        <f t="shared" si="238"/>
        <v>6327861.0299999993</v>
      </c>
      <c r="O2110" s="45">
        <v>0</v>
      </c>
      <c r="P2110" s="45">
        <v>0</v>
      </c>
      <c r="Q2110" s="45">
        <v>0</v>
      </c>
      <c r="R2110" s="57">
        <v>45292</v>
      </c>
      <c r="S2110" s="57">
        <v>45657</v>
      </c>
      <c r="U2110" s="143"/>
    </row>
    <row r="2111" spans="1:21" ht="20.3" x14ac:dyDescent="0.35">
      <c r="A2111" s="43">
        <f t="shared" si="239"/>
        <v>791</v>
      </c>
      <c r="B2111" s="47" t="s">
        <v>3043</v>
      </c>
      <c r="C2111" s="43">
        <v>38646</v>
      </c>
      <c r="D2111" s="43" t="s">
        <v>1899</v>
      </c>
      <c r="E2111" s="43">
        <v>1992</v>
      </c>
      <c r="F2111" s="43" t="s">
        <v>2131</v>
      </c>
      <c r="G2111" s="56" t="s">
        <v>2097</v>
      </c>
      <c r="H2111" s="43">
        <v>9</v>
      </c>
      <c r="I2111" s="43">
        <v>4</v>
      </c>
      <c r="J2111" s="43">
        <v>4</v>
      </c>
      <c r="K2111" s="45">
        <v>13526.4</v>
      </c>
      <c r="L2111" s="45">
        <v>9818.6</v>
      </c>
      <c r="M2111" s="517">
        <f>VLOOKUP(C2111,'Раздел 2'!D2104:Q2114,14,0)</f>
        <v>10664505.170000002</v>
      </c>
      <c r="N2111" s="45">
        <f t="shared" si="238"/>
        <v>10664505.170000002</v>
      </c>
      <c r="O2111" s="45">
        <v>0</v>
      </c>
      <c r="P2111" s="45">
        <v>0</v>
      </c>
      <c r="Q2111" s="45">
        <v>0</v>
      </c>
      <c r="R2111" s="57">
        <v>45292</v>
      </c>
      <c r="S2111" s="57">
        <v>45657</v>
      </c>
      <c r="U2111" s="143"/>
    </row>
    <row r="2112" spans="1:21" ht="20.3" x14ac:dyDescent="0.35">
      <c r="A2112" s="43">
        <f t="shared" si="239"/>
        <v>792</v>
      </c>
      <c r="B2112" s="47" t="s">
        <v>3106</v>
      </c>
      <c r="C2112" s="43">
        <v>38700</v>
      </c>
      <c r="D2112" s="43" t="s">
        <v>1899</v>
      </c>
      <c r="E2112" s="43">
        <v>1979</v>
      </c>
      <c r="F2112" s="43" t="s">
        <v>2131</v>
      </c>
      <c r="G2112" s="56" t="s">
        <v>2098</v>
      </c>
      <c r="H2112" s="43">
        <v>9</v>
      </c>
      <c r="I2112" s="43">
        <v>6</v>
      </c>
      <c r="J2112" s="43">
        <v>6</v>
      </c>
      <c r="K2112" s="45">
        <v>16391.009999999998</v>
      </c>
      <c r="L2112" s="45">
        <v>11728.5</v>
      </c>
      <c r="M2112" s="517">
        <f>VLOOKUP(C2112,'Раздел 2'!D2105:Q2115,14,0)</f>
        <v>15993293.649999999</v>
      </c>
      <c r="N2112" s="45">
        <f t="shared" si="238"/>
        <v>15993293.649999999</v>
      </c>
      <c r="O2112" s="45">
        <v>0</v>
      </c>
      <c r="P2112" s="45">
        <v>0</v>
      </c>
      <c r="Q2112" s="45">
        <v>0</v>
      </c>
      <c r="R2112" s="57">
        <v>45292</v>
      </c>
      <c r="S2112" s="57">
        <v>45657</v>
      </c>
      <c r="U2112" s="143"/>
    </row>
    <row r="2113" spans="1:21" ht="20.3" x14ac:dyDescent="0.35">
      <c r="A2113" s="43">
        <f t="shared" si="239"/>
        <v>793</v>
      </c>
      <c r="B2113" s="47" t="s">
        <v>573</v>
      </c>
      <c r="C2113" s="43">
        <v>38713</v>
      </c>
      <c r="D2113" s="43" t="s">
        <v>1899</v>
      </c>
      <c r="E2113" s="43">
        <v>1979</v>
      </c>
      <c r="F2113" s="43" t="s">
        <v>2131</v>
      </c>
      <c r="G2113" s="56" t="s">
        <v>2097</v>
      </c>
      <c r="H2113" s="43">
        <v>9</v>
      </c>
      <c r="I2113" s="43">
        <v>5</v>
      </c>
      <c r="J2113" s="43" t="s">
        <v>2131</v>
      </c>
      <c r="K2113" s="45">
        <v>13864.15</v>
      </c>
      <c r="L2113" s="45">
        <v>10227.19</v>
      </c>
      <c r="M2113" s="517">
        <f>VLOOKUP(C2113,'Раздел 2'!D2106:Q2106,14,0)</f>
        <v>12072877.18</v>
      </c>
      <c r="N2113" s="45">
        <f t="shared" si="238"/>
        <v>12072877.18</v>
      </c>
      <c r="O2113" s="45">
        <v>0</v>
      </c>
      <c r="P2113" s="45">
        <v>0</v>
      </c>
      <c r="Q2113" s="45">
        <v>0</v>
      </c>
      <c r="R2113" s="57">
        <v>45292</v>
      </c>
      <c r="S2113" s="57">
        <v>45657</v>
      </c>
      <c r="U2113" s="143"/>
    </row>
    <row r="2114" spans="1:21" ht="20.3" x14ac:dyDescent="0.3">
      <c r="A2114" s="46" t="s">
        <v>22</v>
      </c>
      <c r="B2114" s="46"/>
      <c r="C2114" s="403" t="s">
        <v>172</v>
      </c>
      <c r="D2114" s="403" t="s">
        <v>172</v>
      </c>
      <c r="E2114" s="403" t="s">
        <v>172</v>
      </c>
      <c r="F2114" s="403" t="s">
        <v>172</v>
      </c>
      <c r="G2114" s="403" t="s">
        <v>172</v>
      </c>
      <c r="H2114" s="403" t="s">
        <v>172</v>
      </c>
      <c r="I2114" s="403" t="s">
        <v>172</v>
      </c>
      <c r="J2114" s="49">
        <f>SUM(J2100:J2113)</f>
        <v>15</v>
      </c>
      <c r="K2114" s="49">
        <f t="shared" ref="K2114:Q2114" si="240">SUM(K2100:K2113)</f>
        <v>99455.239999999991</v>
      </c>
      <c r="L2114" s="49">
        <f t="shared" si="240"/>
        <v>72306.080000000002</v>
      </c>
      <c r="M2114" s="518">
        <f>SUM(M2100:M2113)</f>
        <v>91133865.99000001</v>
      </c>
      <c r="N2114" s="49">
        <f t="shared" si="240"/>
        <v>91133865.99000001</v>
      </c>
      <c r="O2114" s="49">
        <f t="shared" si="240"/>
        <v>0</v>
      </c>
      <c r="P2114" s="49">
        <f t="shared" si="240"/>
        <v>0</v>
      </c>
      <c r="Q2114" s="49">
        <f t="shared" si="240"/>
        <v>0</v>
      </c>
      <c r="R2114" s="403" t="s">
        <v>172</v>
      </c>
      <c r="S2114" s="403" t="s">
        <v>172</v>
      </c>
      <c r="U2114" s="143"/>
    </row>
    <row r="2115" spans="1:21" ht="19.649999999999999" x14ac:dyDescent="0.3">
      <c r="A2115" s="527" t="s">
        <v>2891</v>
      </c>
      <c r="B2115" s="527"/>
      <c r="C2115" s="527"/>
      <c r="D2115" s="527"/>
      <c r="E2115" s="527"/>
      <c r="F2115" s="527"/>
      <c r="G2115" s="527"/>
      <c r="H2115" s="527"/>
      <c r="I2115" s="527"/>
      <c r="J2115" s="527"/>
      <c r="K2115" s="527"/>
      <c r="L2115" s="527"/>
      <c r="M2115" s="527"/>
      <c r="N2115" s="527"/>
      <c r="O2115" s="527"/>
      <c r="P2115" s="527"/>
      <c r="Q2115" s="527"/>
      <c r="R2115" s="527"/>
      <c r="S2115" s="527"/>
      <c r="U2115" s="143"/>
    </row>
    <row r="2116" spans="1:21" ht="20.3" x14ac:dyDescent="0.35">
      <c r="A2116" s="43">
        <f>A2113+1</f>
        <v>794</v>
      </c>
      <c r="B2116" s="44" t="s">
        <v>1049</v>
      </c>
      <c r="C2116" s="43">
        <v>39031</v>
      </c>
      <c r="D2116" s="43" t="s">
        <v>1899</v>
      </c>
      <c r="E2116" s="43">
        <v>1935</v>
      </c>
      <c r="F2116" s="43" t="s">
        <v>2131</v>
      </c>
      <c r="G2116" s="56" t="s">
        <v>2105</v>
      </c>
      <c r="H2116" s="43">
        <v>2</v>
      </c>
      <c r="I2116" s="43">
        <v>3</v>
      </c>
      <c r="J2116" s="43" t="s">
        <v>2131</v>
      </c>
      <c r="K2116" s="45">
        <v>647.29999999999995</v>
      </c>
      <c r="L2116" s="45">
        <v>613.40000000000009</v>
      </c>
      <c r="M2116" s="517">
        <f>VLOOKUP(C2116,'Раздел 2'!D2109:Q2129,14,0)</f>
        <v>44270.41</v>
      </c>
      <c r="N2116" s="45">
        <f>M2116</f>
        <v>44270.41</v>
      </c>
      <c r="O2116" s="45">
        <v>0</v>
      </c>
      <c r="P2116" s="45">
        <v>0</v>
      </c>
      <c r="Q2116" s="45">
        <v>0</v>
      </c>
      <c r="R2116" s="57">
        <v>45292</v>
      </c>
      <c r="S2116" s="57">
        <v>45657</v>
      </c>
      <c r="U2116" s="143"/>
    </row>
    <row r="2117" spans="1:21" ht="20.3" x14ac:dyDescent="0.35">
      <c r="A2117" s="43">
        <f>A2116+1</f>
        <v>795</v>
      </c>
      <c r="B2117" s="44" t="s">
        <v>1050</v>
      </c>
      <c r="C2117" s="43">
        <v>39027</v>
      </c>
      <c r="D2117" s="43" t="s">
        <v>1899</v>
      </c>
      <c r="E2117" s="43">
        <v>1963</v>
      </c>
      <c r="F2117" s="43" t="s">
        <v>2131</v>
      </c>
      <c r="G2117" s="56" t="s">
        <v>2098</v>
      </c>
      <c r="H2117" s="43">
        <v>4</v>
      </c>
      <c r="I2117" s="43">
        <v>3</v>
      </c>
      <c r="J2117" s="43" t="s">
        <v>2131</v>
      </c>
      <c r="K2117" s="45">
        <v>2303.4</v>
      </c>
      <c r="L2117" s="45">
        <v>1991.2</v>
      </c>
      <c r="M2117" s="517">
        <f>VLOOKUP(C2117,'Раздел 2'!D2110:Q2173,14,0)</f>
        <v>536323.60000000009</v>
      </c>
      <c r="N2117" s="45">
        <f t="shared" ref="N2117:N2165" si="241">M2117</f>
        <v>536323.60000000009</v>
      </c>
      <c r="O2117" s="45">
        <v>0</v>
      </c>
      <c r="P2117" s="45">
        <v>0</v>
      </c>
      <c r="Q2117" s="45">
        <v>0</v>
      </c>
      <c r="R2117" s="57">
        <v>45292</v>
      </c>
      <c r="S2117" s="57">
        <v>45657</v>
      </c>
      <c r="U2117" s="143"/>
    </row>
    <row r="2118" spans="1:21" ht="20.3" x14ac:dyDescent="0.35">
      <c r="A2118" s="43">
        <f t="shared" ref="A2118:A2179" si="242">A2117+1</f>
        <v>796</v>
      </c>
      <c r="B2118" s="44" t="s">
        <v>1051</v>
      </c>
      <c r="C2118" s="43">
        <v>39028</v>
      </c>
      <c r="D2118" s="43" t="s">
        <v>1899</v>
      </c>
      <c r="E2118" s="43">
        <v>1963</v>
      </c>
      <c r="F2118" s="43" t="s">
        <v>2131</v>
      </c>
      <c r="G2118" s="56" t="s">
        <v>2098</v>
      </c>
      <c r="H2118" s="43">
        <v>4</v>
      </c>
      <c r="I2118" s="43">
        <v>2</v>
      </c>
      <c r="J2118" s="43" t="s">
        <v>2131</v>
      </c>
      <c r="K2118" s="45">
        <v>1331</v>
      </c>
      <c r="L2118" s="45">
        <v>1234.7</v>
      </c>
      <c r="M2118" s="517">
        <f>VLOOKUP(C2118,'Раздел 2'!D2111:Q2174,14,0)</f>
        <v>421381.22</v>
      </c>
      <c r="N2118" s="45">
        <f t="shared" si="241"/>
        <v>421381.22</v>
      </c>
      <c r="O2118" s="45">
        <v>0</v>
      </c>
      <c r="P2118" s="45">
        <v>0</v>
      </c>
      <c r="Q2118" s="45">
        <v>0</v>
      </c>
      <c r="R2118" s="57">
        <v>45292</v>
      </c>
      <c r="S2118" s="57">
        <v>45657</v>
      </c>
      <c r="U2118" s="143"/>
    </row>
    <row r="2119" spans="1:21" ht="20.3" x14ac:dyDescent="0.35">
      <c r="A2119" s="43">
        <f t="shared" si="242"/>
        <v>797</v>
      </c>
      <c r="B2119" s="44" t="s">
        <v>1052</v>
      </c>
      <c r="C2119" s="43">
        <v>38940</v>
      </c>
      <c r="D2119" s="43" t="s">
        <v>1899</v>
      </c>
      <c r="E2119" s="43">
        <v>1957</v>
      </c>
      <c r="F2119" s="43" t="s">
        <v>2131</v>
      </c>
      <c r="G2119" s="56" t="s">
        <v>2103</v>
      </c>
      <c r="H2119" s="43">
        <v>2</v>
      </c>
      <c r="I2119" s="43">
        <v>1</v>
      </c>
      <c r="J2119" s="43" t="s">
        <v>2131</v>
      </c>
      <c r="K2119" s="45">
        <v>352.4</v>
      </c>
      <c r="L2119" s="45">
        <v>327.5</v>
      </c>
      <c r="M2119" s="517">
        <f>VLOOKUP(C2119,'Раздел 2'!D2112:Q2174,14,0)</f>
        <v>58797.9</v>
      </c>
      <c r="N2119" s="45">
        <f t="shared" si="241"/>
        <v>58797.9</v>
      </c>
      <c r="O2119" s="45">
        <v>0</v>
      </c>
      <c r="P2119" s="45">
        <v>0</v>
      </c>
      <c r="Q2119" s="45">
        <v>0</v>
      </c>
      <c r="R2119" s="57">
        <v>45292</v>
      </c>
      <c r="S2119" s="57">
        <v>45657</v>
      </c>
      <c r="U2119" s="143"/>
    </row>
    <row r="2120" spans="1:21" ht="20.3" x14ac:dyDescent="0.35">
      <c r="A2120" s="43">
        <f t="shared" si="242"/>
        <v>798</v>
      </c>
      <c r="B2120" s="44" t="s">
        <v>1053</v>
      </c>
      <c r="C2120" s="43">
        <v>38941</v>
      </c>
      <c r="D2120" s="43" t="s">
        <v>1899</v>
      </c>
      <c r="E2120" s="43">
        <v>1957</v>
      </c>
      <c r="F2120" s="43" t="s">
        <v>2131</v>
      </c>
      <c r="G2120" s="56" t="s">
        <v>2103</v>
      </c>
      <c r="H2120" s="43">
        <v>2</v>
      </c>
      <c r="I2120" s="43">
        <v>1</v>
      </c>
      <c r="J2120" s="43" t="s">
        <v>2131</v>
      </c>
      <c r="K2120" s="45">
        <v>346.4</v>
      </c>
      <c r="L2120" s="45">
        <v>317.10000000000002</v>
      </c>
      <c r="M2120" s="517">
        <f>VLOOKUP(C2120,'Раздел 2'!D2113:Q2174,14,0)</f>
        <v>55600.2</v>
      </c>
      <c r="N2120" s="45">
        <f t="shared" si="241"/>
        <v>55600.2</v>
      </c>
      <c r="O2120" s="45">
        <v>0</v>
      </c>
      <c r="P2120" s="45">
        <v>0</v>
      </c>
      <c r="Q2120" s="45">
        <v>0</v>
      </c>
      <c r="R2120" s="57">
        <v>45292</v>
      </c>
      <c r="S2120" s="57">
        <v>45657</v>
      </c>
      <c r="U2120" s="143"/>
    </row>
    <row r="2121" spans="1:21" ht="20.3" x14ac:dyDescent="0.35">
      <c r="A2121" s="43">
        <f>A2120+1</f>
        <v>799</v>
      </c>
      <c r="B2121" s="44" t="s">
        <v>1055</v>
      </c>
      <c r="C2121" s="43">
        <v>39206</v>
      </c>
      <c r="D2121" s="43" t="s">
        <v>1899</v>
      </c>
      <c r="E2121" s="43">
        <v>1966</v>
      </c>
      <c r="F2121" s="43" t="s">
        <v>2131</v>
      </c>
      <c r="G2121" s="56" t="s">
        <v>2098</v>
      </c>
      <c r="H2121" s="43">
        <v>4</v>
      </c>
      <c r="I2121" s="43">
        <v>3</v>
      </c>
      <c r="J2121" s="43" t="s">
        <v>2131</v>
      </c>
      <c r="K2121" s="45">
        <v>2045.1</v>
      </c>
      <c r="L2121" s="45">
        <v>2045.1</v>
      </c>
      <c r="M2121" s="517">
        <f>VLOOKUP(C2121,'Раздел 2'!D2114:Q2174,14,0)</f>
        <v>110321.55</v>
      </c>
      <c r="N2121" s="45">
        <f t="shared" si="241"/>
        <v>110321.55</v>
      </c>
      <c r="O2121" s="45">
        <v>0</v>
      </c>
      <c r="P2121" s="45">
        <v>0</v>
      </c>
      <c r="Q2121" s="45">
        <v>0</v>
      </c>
      <c r="R2121" s="57">
        <v>45292</v>
      </c>
      <c r="S2121" s="57">
        <v>45657</v>
      </c>
      <c r="U2121" s="143"/>
    </row>
    <row r="2122" spans="1:21" ht="20.3" x14ac:dyDescent="0.35">
      <c r="A2122" s="43">
        <f t="shared" si="242"/>
        <v>800</v>
      </c>
      <c r="B2122" s="44" t="s">
        <v>1056</v>
      </c>
      <c r="C2122" s="43">
        <v>39254</v>
      </c>
      <c r="D2122" s="43" t="s">
        <v>1899</v>
      </c>
      <c r="E2122" s="43">
        <v>1962</v>
      </c>
      <c r="F2122" s="43" t="s">
        <v>2131</v>
      </c>
      <c r="G2122" s="56" t="s">
        <v>2103</v>
      </c>
      <c r="H2122" s="43">
        <v>2</v>
      </c>
      <c r="I2122" s="43">
        <v>1</v>
      </c>
      <c r="J2122" s="43" t="s">
        <v>2131</v>
      </c>
      <c r="K2122" s="45">
        <v>360.7</v>
      </c>
      <c r="L2122" s="45">
        <v>331.9</v>
      </c>
      <c r="M2122" s="517">
        <f>VLOOKUP(C2122,'Раздел 2'!D2115:Q2175,14,0)</f>
        <v>54672</v>
      </c>
      <c r="N2122" s="45">
        <f t="shared" si="241"/>
        <v>54672</v>
      </c>
      <c r="O2122" s="45">
        <v>0</v>
      </c>
      <c r="P2122" s="45">
        <v>0</v>
      </c>
      <c r="Q2122" s="45">
        <v>0</v>
      </c>
      <c r="R2122" s="57">
        <v>45292</v>
      </c>
      <c r="S2122" s="57">
        <v>45657</v>
      </c>
      <c r="U2122" s="143"/>
    </row>
    <row r="2123" spans="1:21" ht="20.3" x14ac:dyDescent="0.35">
      <c r="A2123" s="43">
        <f t="shared" si="242"/>
        <v>801</v>
      </c>
      <c r="B2123" s="44" t="s">
        <v>1057</v>
      </c>
      <c r="C2123" s="43">
        <v>39255</v>
      </c>
      <c r="D2123" s="43" t="s">
        <v>1899</v>
      </c>
      <c r="E2123" s="43">
        <v>1957</v>
      </c>
      <c r="F2123" s="43" t="s">
        <v>2131</v>
      </c>
      <c r="G2123" s="56" t="s">
        <v>2103</v>
      </c>
      <c r="H2123" s="43">
        <v>2</v>
      </c>
      <c r="I2123" s="43">
        <v>1</v>
      </c>
      <c r="J2123" s="43" t="s">
        <v>2131</v>
      </c>
      <c r="K2123" s="45">
        <v>561.20000000000005</v>
      </c>
      <c r="L2123" s="45">
        <v>499.5</v>
      </c>
      <c r="M2123" s="517">
        <f>VLOOKUP(C2123,'Раздел 2'!D2116:Q2175,14,0)</f>
        <v>222960.21</v>
      </c>
      <c r="N2123" s="45">
        <f t="shared" si="241"/>
        <v>222960.21</v>
      </c>
      <c r="O2123" s="45">
        <v>0</v>
      </c>
      <c r="P2123" s="45">
        <v>0</v>
      </c>
      <c r="Q2123" s="45">
        <v>0</v>
      </c>
      <c r="R2123" s="57">
        <v>45292</v>
      </c>
      <c r="S2123" s="57">
        <v>45657</v>
      </c>
      <c r="U2123" s="143"/>
    </row>
    <row r="2124" spans="1:21" ht="20.3" x14ac:dyDescent="0.35">
      <c r="A2124" s="43">
        <f t="shared" si="242"/>
        <v>802</v>
      </c>
      <c r="B2124" s="44" t="s">
        <v>1058</v>
      </c>
      <c r="C2124" s="43">
        <v>39256</v>
      </c>
      <c r="D2124" s="43" t="s">
        <v>1899</v>
      </c>
      <c r="E2124" s="43">
        <v>1958</v>
      </c>
      <c r="F2124" s="43" t="s">
        <v>2131</v>
      </c>
      <c r="G2124" s="56" t="s">
        <v>2103</v>
      </c>
      <c r="H2124" s="43">
        <v>2</v>
      </c>
      <c r="I2124" s="43">
        <v>1</v>
      </c>
      <c r="J2124" s="43" t="s">
        <v>2131</v>
      </c>
      <c r="K2124" s="45">
        <v>647.1</v>
      </c>
      <c r="L2124" s="45">
        <v>605.4</v>
      </c>
      <c r="M2124" s="517">
        <f>VLOOKUP(C2124,'Раздел 2'!D2117:Q2175,14,0)</f>
        <v>55029</v>
      </c>
      <c r="N2124" s="45">
        <f t="shared" si="241"/>
        <v>55029</v>
      </c>
      <c r="O2124" s="45">
        <v>0</v>
      </c>
      <c r="P2124" s="45">
        <v>0</v>
      </c>
      <c r="Q2124" s="45">
        <v>0</v>
      </c>
      <c r="R2124" s="57">
        <v>45292</v>
      </c>
      <c r="S2124" s="57">
        <v>45657</v>
      </c>
      <c r="U2124" s="143"/>
    </row>
    <row r="2125" spans="1:21" ht="20.3" x14ac:dyDescent="0.35">
      <c r="A2125" s="43">
        <f t="shared" si="242"/>
        <v>803</v>
      </c>
      <c r="B2125" s="44" t="s">
        <v>1059</v>
      </c>
      <c r="C2125" s="43">
        <v>39280</v>
      </c>
      <c r="D2125" s="43" t="s">
        <v>1899</v>
      </c>
      <c r="E2125" s="43">
        <v>1972</v>
      </c>
      <c r="F2125" s="43" t="s">
        <v>2131</v>
      </c>
      <c r="G2125" s="56" t="s">
        <v>2098</v>
      </c>
      <c r="H2125" s="43">
        <v>5</v>
      </c>
      <c r="I2125" s="43">
        <v>4</v>
      </c>
      <c r="J2125" s="43" t="s">
        <v>2131</v>
      </c>
      <c r="K2125" s="45">
        <v>4233.1000000000004</v>
      </c>
      <c r="L2125" s="45">
        <v>3878.62</v>
      </c>
      <c r="M2125" s="517">
        <f>VLOOKUP(C2125,'Раздел 2'!D2118:Q2175,14,0)</f>
        <v>6812370.7699999996</v>
      </c>
      <c r="N2125" s="45">
        <f t="shared" si="241"/>
        <v>6812370.7699999996</v>
      </c>
      <c r="O2125" s="45">
        <v>0</v>
      </c>
      <c r="P2125" s="45">
        <v>0</v>
      </c>
      <c r="Q2125" s="45">
        <v>0</v>
      </c>
      <c r="R2125" s="57">
        <v>45292</v>
      </c>
      <c r="S2125" s="57">
        <v>45657</v>
      </c>
      <c r="U2125" s="143"/>
    </row>
    <row r="2126" spans="1:21" ht="20.3" x14ac:dyDescent="0.35">
      <c r="A2126" s="43">
        <f t="shared" si="242"/>
        <v>804</v>
      </c>
      <c r="B2126" s="44" t="s">
        <v>1060</v>
      </c>
      <c r="C2126" s="43">
        <v>39282</v>
      </c>
      <c r="D2126" s="43" t="s">
        <v>1899</v>
      </c>
      <c r="E2126" s="43">
        <v>1934</v>
      </c>
      <c r="F2126" s="43" t="s">
        <v>2131</v>
      </c>
      <c r="G2126" s="56" t="s">
        <v>2098</v>
      </c>
      <c r="H2126" s="43">
        <v>2</v>
      </c>
      <c r="I2126" s="43">
        <v>2</v>
      </c>
      <c r="J2126" s="43" t="s">
        <v>2131</v>
      </c>
      <c r="K2126" s="45">
        <v>1280.3</v>
      </c>
      <c r="L2126" s="45">
        <v>552</v>
      </c>
      <c r="M2126" s="517">
        <f>VLOOKUP(C2126,'Раздел 2'!D2119:Q2175,14,0)</f>
        <v>1272658.23</v>
      </c>
      <c r="N2126" s="45">
        <f t="shared" si="241"/>
        <v>1272658.23</v>
      </c>
      <c r="O2126" s="45">
        <v>0</v>
      </c>
      <c r="P2126" s="45">
        <v>0</v>
      </c>
      <c r="Q2126" s="45">
        <v>0</v>
      </c>
      <c r="R2126" s="57">
        <v>45292</v>
      </c>
      <c r="S2126" s="57">
        <v>45657</v>
      </c>
      <c r="U2126" s="143"/>
    </row>
    <row r="2127" spans="1:21" ht="20.3" x14ac:dyDescent="0.35">
      <c r="A2127" s="43">
        <f t="shared" si="242"/>
        <v>805</v>
      </c>
      <c r="B2127" s="44" t="s">
        <v>1061</v>
      </c>
      <c r="C2127" s="43">
        <v>39284</v>
      </c>
      <c r="D2127" s="43" t="s">
        <v>1899</v>
      </c>
      <c r="E2127" s="43">
        <v>1957</v>
      </c>
      <c r="F2127" s="43" t="s">
        <v>2131</v>
      </c>
      <c r="G2127" s="56" t="s">
        <v>2098</v>
      </c>
      <c r="H2127" s="43">
        <v>2</v>
      </c>
      <c r="I2127" s="43">
        <v>2</v>
      </c>
      <c r="J2127" s="43" t="s">
        <v>2131</v>
      </c>
      <c r="K2127" s="45">
        <v>995.96</v>
      </c>
      <c r="L2127" s="45">
        <v>963.92000000000007</v>
      </c>
      <c r="M2127" s="517">
        <f>VLOOKUP(C2127,'Раздел 2'!D2120:Q2176,14,0)</f>
        <v>1689166.3600000003</v>
      </c>
      <c r="N2127" s="45">
        <f t="shared" si="241"/>
        <v>1689166.3600000003</v>
      </c>
      <c r="O2127" s="45">
        <v>0</v>
      </c>
      <c r="P2127" s="45">
        <v>0</v>
      </c>
      <c r="Q2127" s="45">
        <v>0</v>
      </c>
      <c r="R2127" s="57">
        <v>45292</v>
      </c>
      <c r="S2127" s="57">
        <v>45657</v>
      </c>
      <c r="U2127" s="143"/>
    </row>
    <row r="2128" spans="1:21" ht="20.3" x14ac:dyDescent="0.35">
      <c r="A2128" s="43">
        <f t="shared" si="242"/>
        <v>806</v>
      </c>
      <c r="B2128" s="44" t="s">
        <v>1062</v>
      </c>
      <c r="C2128" s="43">
        <v>38968</v>
      </c>
      <c r="D2128" s="43" t="s">
        <v>1899</v>
      </c>
      <c r="E2128" s="43">
        <v>1957</v>
      </c>
      <c r="F2128" s="43" t="s">
        <v>2131</v>
      </c>
      <c r="G2128" s="56" t="s">
        <v>2098</v>
      </c>
      <c r="H2128" s="43">
        <v>2</v>
      </c>
      <c r="I2128" s="43">
        <v>1</v>
      </c>
      <c r="J2128" s="43" t="s">
        <v>2131</v>
      </c>
      <c r="K2128" s="45">
        <v>1002.3</v>
      </c>
      <c r="L2128" s="45">
        <v>389.3</v>
      </c>
      <c r="M2128" s="517">
        <f>VLOOKUP(C2128,'Раздел 2'!D2121:Q2176,14,0)</f>
        <v>56010.239999999998</v>
      </c>
      <c r="N2128" s="45">
        <f t="shared" si="241"/>
        <v>56010.239999999998</v>
      </c>
      <c r="O2128" s="45">
        <v>0</v>
      </c>
      <c r="P2128" s="45">
        <v>0</v>
      </c>
      <c r="Q2128" s="45">
        <v>0</v>
      </c>
      <c r="R2128" s="57">
        <v>45292</v>
      </c>
      <c r="S2128" s="57">
        <v>45657</v>
      </c>
      <c r="U2128" s="143"/>
    </row>
    <row r="2129" spans="1:21" ht="20.3" x14ac:dyDescent="0.35">
      <c r="A2129" s="43">
        <f t="shared" si="242"/>
        <v>807</v>
      </c>
      <c r="B2129" s="44" t="s">
        <v>594</v>
      </c>
      <c r="C2129" s="43">
        <v>39001</v>
      </c>
      <c r="D2129" s="43" t="s">
        <v>1899</v>
      </c>
      <c r="E2129" s="43">
        <v>1960</v>
      </c>
      <c r="F2129" s="43" t="s">
        <v>2131</v>
      </c>
      <c r="G2129" s="56" t="s">
        <v>2103</v>
      </c>
      <c r="H2129" s="43">
        <v>2</v>
      </c>
      <c r="I2129" s="43">
        <v>1</v>
      </c>
      <c r="J2129" s="43" t="s">
        <v>2131</v>
      </c>
      <c r="K2129" s="45">
        <v>427.5</v>
      </c>
      <c r="L2129" s="45">
        <v>427.5</v>
      </c>
      <c r="M2129" s="517">
        <f>VLOOKUP(C2129,'Раздел 2'!D2122:Q2177,14,0)</f>
        <v>807765.27</v>
      </c>
      <c r="N2129" s="45">
        <f t="shared" si="241"/>
        <v>807765.27</v>
      </c>
      <c r="O2129" s="45">
        <v>0</v>
      </c>
      <c r="P2129" s="45">
        <v>0</v>
      </c>
      <c r="Q2129" s="45">
        <v>0</v>
      </c>
      <c r="R2129" s="57">
        <v>45292</v>
      </c>
      <c r="S2129" s="57">
        <v>45657</v>
      </c>
      <c r="U2129" s="143"/>
    </row>
    <row r="2130" spans="1:21" ht="20.3" x14ac:dyDescent="0.35">
      <c r="A2130" s="43">
        <f t="shared" si="242"/>
        <v>808</v>
      </c>
      <c r="B2130" s="44" t="s">
        <v>595</v>
      </c>
      <c r="C2130" s="43">
        <v>39008</v>
      </c>
      <c r="D2130" s="43" t="s">
        <v>1899</v>
      </c>
      <c r="E2130" s="43">
        <v>1954</v>
      </c>
      <c r="F2130" s="43" t="s">
        <v>2131</v>
      </c>
      <c r="G2130" s="56" t="s">
        <v>2098</v>
      </c>
      <c r="H2130" s="43">
        <v>2</v>
      </c>
      <c r="I2130" s="43">
        <v>2</v>
      </c>
      <c r="J2130" s="43" t="s">
        <v>2131</v>
      </c>
      <c r="K2130" s="45">
        <v>686.3</v>
      </c>
      <c r="L2130" s="45">
        <v>657.6</v>
      </c>
      <c r="M2130" s="517">
        <f>VLOOKUP(C2130,'Раздел 2'!D2123:Q2177,14,0)</f>
        <v>1484254.9</v>
      </c>
      <c r="N2130" s="45">
        <f t="shared" si="241"/>
        <v>1484254.9</v>
      </c>
      <c r="O2130" s="45">
        <v>0</v>
      </c>
      <c r="P2130" s="45">
        <v>0</v>
      </c>
      <c r="Q2130" s="45">
        <v>0</v>
      </c>
      <c r="R2130" s="57">
        <v>45292</v>
      </c>
      <c r="S2130" s="57">
        <v>45657</v>
      </c>
      <c r="U2130" s="143"/>
    </row>
    <row r="2131" spans="1:21" ht="20.3" x14ac:dyDescent="0.35">
      <c r="A2131" s="43">
        <f t="shared" si="242"/>
        <v>809</v>
      </c>
      <c r="B2131" s="44" t="s">
        <v>3428</v>
      </c>
      <c r="C2131" s="43">
        <v>39011</v>
      </c>
      <c r="D2131" s="43" t="s">
        <v>1899</v>
      </c>
      <c r="E2131" s="43">
        <v>1979</v>
      </c>
      <c r="F2131" s="43" t="s">
        <v>2131</v>
      </c>
      <c r="G2131" s="56" t="s">
        <v>2129</v>
      </c>
      <c r="H2131" s="43">
        <v>5</v>
      </c>
      <c r="I2131" s="43">
        <v>1</v>
      </c>
      <c r="J2131" s="43" t="s">
        <v>2131</v>
      </c>
      <c r="K2131" s="45">
        <v>1513.15</v>
      </c>
      <c r="L2131" s="45">
        <v>1212.7</v>
      </c>
      <c r="M2131" s="517">
        <f>VLOOKUP(C2131,'Раздел 2'!D2124:Q2177,14,0)</f>
        <v>40329</v>
      </c>
      <c r="N2131" s="45">
        <f>M2131</f>
        <v>40329</v>
      </c>
      <c r="O2131" s="45">
        <v>0</v>
      </c>
      <c r="P2131" s="45">
        <v>0</v>
      </c>
      <c r="Q2131" s="45">
        <v>0</v>
      </c>
      <c r="R2131" s="57">
        <v>45292</v>
      </c>
      <c r="S2131" s="57">
        <v>45657</v>
      </c>
      <c r="U2131" s="143"/>
    </row>
    <row r="2132" spans="1:21" ht="20.3" x14ac:dyDescent="0.35">
      <c r="A2132" s="43">
        <f t="shared" si="242"/>
        <v>810</v>
      </c>
      <c r="B2132" s="44" t="s">
        <v>3429</v>
      </c>
      <c r="C2132" s="43">
        <v>39012</v>
      </c>
      <c r="D2132" s="43" t="s">
        <v>1899</v>
      </c>
      <c r="E2132" s="43">
        <v>1979</v>
      </c>
      <c r="F2132" s="43" t="s">
        <v>2131</v>
      </c>
      <c r="G2132" s="56" t="s">
        <v>2129</v>
      </c>
      <c r="H2132" s="43">
        <v>5</v>
      </c>
      <c r="I2132" s="43">
        <v>1</v>
      </c>
      <c r="J2132" s="43" t="s">
        <v>2131</v>
      </c>
      <c r="K2132" s="45">
        <v>1513.3</v>
      </c>
      <c r="L2132" s="45">
        <v>1229.92</v>
      </c>
      <c r="M2132" s="517">
        <f>VLOOKUP(C2132,'Раздел 2'!D2125:Q2177,14,0)</f>
        <v>40329</v>
      </c>
      <c r="N2132" s="45">
        <f>M2132</f>
        <v>40329</v>
      </c>
      <c r="O2132" s="45">
        <v>0</v>
      </c>
      <c r="P2132" s="45">
        <v>0</v>
      </c>
      <c r="Q2132" s="45">
        <v>0</v>
      </c>
      <c r="R2132" s="57">
        <v>45292</v>
      </c>
      <c r="S2132" s="57">
        <v>45657</v>
      </c>
      <c r="U2132" s="143"/>
    </row>
    <row r="2133" spans="1:21" ht="20.3" x14ac:dyDescent="0.35">
      <c r="A2133" s="43">
        <f t="shared" si="242"/>
        <v>811</v>
      </c>
      <c r="B2133" s="44" t="s">
        <v>601</v>
      </c>
      <c r="C2133" s="43">
        <v>39125</v>
      </c>
      <c r="D2133" s="43" t="s">
        <v>1899</v>
      </c>
      <c r="E2133" s="43">
        <v>1985</v>
      </c>
      <c r="F2133" s="43" t="s">
        <v>2131</v>
      </c>
      <c r="G2133" s="56" t="s">
        <v>2097</v>
      </c>
      <c r="H2133" s="43">
        <v>5</v>
      </c>
      <c r="I2133" s="43">
        <v>4</v>
      </c>
      <c r="J2133" s="43" t="s">
        <v>2131</v>
      </c>
      <c r="K2133" s="45">
        <v>5287.1</v>
      </c>
      <c r="L2133" s="45">
        <v>3363.7</v>
      </c>
      <c r="M2133" s="517">
        <f>VLOOKUP(C2133,'Раздел 2'!D2126:Q2177,14,0)</f>
        <v>4080476.0400000005</v>
      </c>
      <c r="N2133" s="45">
        <f t="shared" si="241"/>
        <v>4080476.0400000005</v>
      </c>
      <c r="O2133" s="45">
        <v>0</v>
      </c>
      <c r="P2133" s="45">
        <v>0</v>
      </c>
      <c r="Q2133" s="45">
        <v>0</v>
      </c>
      <c r="R2133" s="57">
        <v>45292</v>
      </c>
      <c r="S2133" s="57">
        <v>45657</v>
      </c>
      <c r="U2133" s="143"/>
    </row>
    <row r="2134" spans="1:21" ht="20.3" x14ac:dyDescent="0.35">
      <c r="A2134" s="43">
        <f t="shared" si="242"/>
        <v>812</v>
      </c>
      <c r="B2134" s="44" t="s">
        <v>597</v>
      </c>
      <c r="C2134" s="43">
        <v>39033</v>
      </c>
      <c r="D2134" s="43" t="s">
        <v>1899</v>
      </c>
      <c r="E2134" s="43">
        <v>1959</v>
      </c>
      <c r="F2134" s="43" t="s">
        <v>2131</v>
      </c>
      <c r="G2134" s="56" t="s">
        <v>2098</v>
      </c>
      <c r="H2134" s="43">
        <v>3</v>
      </c>
      <c r="I2134" s="43">
        <v>4</v>
      </c>
      <c r="J2134" s="43" t="s">
        <v>2131</v>
      </c>
      <c r="K2134" s="45">
        <v>2343.8000000000002</v>
      </c>
      <c r="L2134" s="45">
        <v>2106.6999999999998</v>
      </c>
      <c r="M2134" s="517">
        <f>VLOOKUP(C2134,'Раздел 2'!D2127:Q2177,14,0)</f>
        <v>2034204.0000000002</v>
      </c>
      <c r="N2134" s="45">
        <f t="shared" si="241"/>
        <v>2034204.0000000002</v>
      </c>
      <c r="O2134" s="45">
        <v>0</v>
      </c>
      <c r="P2134" s="45">
        <v>0</v>
      </c>
      <c r="Q2134" s="45">
        <v>0</v>
      </c>
      <c r="R2134" s="57">
        <v>45292</v>
      </c>
      <c r="S2134" s="57">
        <v>45657</v>
      </c>
      <c r="U2134" s="143"/>
    </row>
    <row r="2135" spans="1:21" ht="20.3" x14ac:dyDescent="0.35">
      <c r="A2135" s="43">
        <f t="shared" si="242"/>
        <v>813</v>
      </c>
      <c r="B2135" s="44" t="s">
        <v>596</v>
      </c>
      <c r="C2135" s="43">
        <v>39026</v>
      </c>
      <c r="D2135" s="43" t="s">
        <v>1899</v>
      </c>
      <c r="E2135" s="43">
        <v>1964</v>
      </c>
      <c r="F2135" s="43" t="s">
        <v>2131</v>
      </c>
      <c r="G2135" s="56" t="s">
        <v>2098</v>
      </c>
      <c r="H2135" s="43">
        <v>4</v>
      </c>
      <c r="I2135" s="43">
        <v>2</v>
      </c>
      <c r="J2135" s="43" t="s">
        <v>2131</v>
      </c>
      <c r="K2135" s="45">
        <v>1438.7</v>
      </c>
      <c r="L2135" s="45">
        <v>1273.7</v>
      </c>
      <c r="M2135" s="517">
        <f>VLOOKUP(C2135,'Раздел 2'!D2128:Q2178,14,0)</f>
        <v>2501457.4000000004</v>
      </c>
      <c r="N2135" s="45">
        <f t="shared" si="241"/>
        <v>2501457.4000000004</v>
      </c>
      <c r="O2135" s="45">
        <v>0</v>
      </c>
      <c r="P2135" s="45">
        <v>0</v>
      </c>
      <c r="Q2135" s="45">
        <v>0</v>
      </c>
      <c r="R2135" s="57">
        <v>45292</v>
      </c>
      <c r="S2135" s="57">
        <v>45657</v>
      </c>
      <c r="U2135" s="143"/>
    </row>
    <row r="2136" spans="1:21" ht="20.3" x14ac:dyDescent="0.35">
      <c r="A2136" s="43">
        <f>A2135+1</f>
        <v>814</v>
      </c>
      <c r="B2136" s="44" t="s">
        <v>3103</v>
      </c>
      <c r="C2136" s="43">
        <v>39086</v>
      </c>
      <c r="D2136" s="43" t="s">
        <v>1899</v>
      </c>
      <c r="E2136" s="43">
        <v>1957</v>
      </c>
      <c r="F2136" s="43" t="s">
        <v>2131</v>
      </c>
      <c r="G2136" s="56" t="s">
        <v>2098</v>
      </c>
      <c r="H2136" s="43">
        <v>3</v>
      </c>
      <c r="I2136" s="43">
        <v>3</v>
      </c>
      <c r="J2136" s="43" t="s">
        <v>2131</v>
      </c>
      <c r="K2136" s="45">
        <v>3339.4</v>
      </c>
      <c r="L2136" s="45">
        <v>1306.9000000000001</v>
      </c>
      <c r="M2136" s="517">
        <f>VLOOKUP(C2136,'Раздел 2'!D2129:Q2183,14,0)</f>
        <v>488980.86000000004</v>
      </c>
      <c r="N2136" s="45">
        <f t="shared" si="241"/>
        <v>488980.86000000004</v>
      </c>
      <c r="O2136" s="45">
        <v>0</v>
      </c>
      <c r="P2136" s="45">
        <v>0</v>
      </c>
      <c r="Q2136" s="45">
        <v>0</v>
      </c>
      <c r="R2136" s="57">
        <v>45292</v>
      </c>
      <c r="S2136" s="57">
        <v>45657</v>
      </c>
      <c r="U2136" s="143"/>
    </row>
    <row r="2137" spans="1:21" ht="20.3" x14ac:dyDescent="0.35">
      <c r="A2137" s="43">
        <f t="shared" si="242"/>
        <v>815</v>
      </c>
      <c r="B2137" s="44" t="s">
        <v>3937</v>
      </c>
      <c r="C2137" s="43">
        <v>39319</v>
      </c>
      <c r="D2137" s="43" t="s">
        <v>1899</v>
      </c>
      <c r="E2137" s="43">
        <v>1974</v>
      </c>
      <c r="F2137" s="43" t="s">
        <v>2131</v>
      </c>
      <c r="G2137" s="56" t="s">
        <v>2097</v>
      </c>
      <c r="H2137" s="43">
        <v>5</v>
      </c>
      <c r="I2137" s="43">
        <v>4</v>
      </c>
      <c r="J2137" s="43" t="s">
        <v>2131</v>
      </c>
      <c r="K2137" s="45">
        <v>5193.13</v>
      </c>
      <c r="L2137" s="45">
        <v>3315.63</v>
      </c>
      <c r="M2137" s="517">
        <f>VLOOKUP(C2137,'Раздел 2'!D2130:Q2184,14,0)</f>
        <v>2103448.64</v>
      </c>
      <c r="N2137" s="45">
        <f t="shared" si="241"/>
        <v>2103448.64</v>
      </c>
      <c r="O2137" s="45">
        <v>0</v>
      </c>
      <c r="P2137" s="45">
        <v>0</v>
      </c>
      <c r="Q2137" s="45">
        <v>0</v>
      </c>
      <c r="R2137" s="57">
        <v>45292</v>
      </c>
      <c r="S2137" s="57">
        <v>45657</v>
      </c>
      <c r="U2137" s="143"/>
    </row>
    <row r="2138" spans="1:21" ht="20.3" x14ac:dyDescent="0.35">
      <c r="A2138" s="43">
        <f>A2137+1</f>
        <v>816</v>
      </c>
      <c r="B2138" s="44" t="s">
        <v>3938</v>
      </c>
      <c r="C2138" s="43">
        <v>39324</v>
      </c>
      <c r="D2138" s="43" t="s">
        <v>1899</v>
      </c>
      <c r="E2138" s="43">
        <v>1969</v>
      </c>
      <c r="F2138" s="43" t="s">
        <v>2131</v>
      </c>
      <c r="G2138" s="56" t="s">
        <v>2097</v>
      </c>
      <c r="H2138" s="43">
        <v>5</v>
      </c>
      <c r="I2138" s="43">
        <v>4</v>
      </c>
      <c r="J2138" s="43" t="s">
        <v>2131</v>
      </c>
      <c r="K2138" s="45">
        <v>3841.1</v>
      </c>
      <c r="L2138" s="45">
        <v>3658.9</v>
      </c>
      <c r="M2138" s="517">
        <f>VLOOKUP(C2138,'Раздел 2'!D2131:Q2186,14,0)</f>
        <v>1727971.8</v>
      </c>
      <c r="N2138" s="45">
        <f t="shared" si="241"/>
        <v>1727971.8</v>
      </c>
      <c r="O2138" s="45">
        <v>0</v>
      </c>
      <c r="P2138" s="45">
        <v>0</v>
      </c>
      <c r="Q2138" s="45">
        <v>0</v>
      </c>
      <c r="R2138" s="57">
        <v>45292</v>
      </c>
      <c r="S2138" s="57">
        <v>45657</v>
      </c>
      <c r="U2138" s="143"/>
    </row>
    <row r="2139" spans="1:21" ht="20.3" x14ac:dyDescent="0.35">
      <c r="A2139" s="43">
        <f>A2138+1</f>
        <v>817</v>
      </c>
      <c r="B2139" s="44" t="s">
        <v>1380</v>
      </c>
      <c r="C2139" s="43">
        <v>38935</v>
      </c>
      <c r="D2139" s="43" t="s">
        <v>1899</v>
      </c>
      <c r="E2139" s="43">
        <v>1957</v>
      </c>
      <c r="F2139" s="43" t="s">
        <v>2131</v>
      </c>
      <c r="G2139" s="56" t="s">
        <v>2103</v>
      </c>
      <c r="H2139" s="43">
        <v>2</v>
      </c>
      <c r="I2139" s="43">
        <v>1</v>
      </c>
      <c r="J2139" s="43" t="s">
        <v>2131</v>
      </c>
      <c r="K2139" s="45">
        <v>428</v>
      </c>
      <c r="L2139" s="45">
        <v>400</v>
      </c>
      <c r="M2139" s="517">
        <f>VLOOKUP(C2139,'Раздел 2'!D2132:Q2185,14,0)</f>
        <v>62954.400000000001</v>
      </c>
      <c r="N2139" s="45">
        <f t="shared" si="241"/>
        <v>62954.400000000001</v>
      </c>
      <c r="O2139" s="45">
        <v>0</v>
      </c>
      <c r="P2139" s="45">
        <v>0</v>
      </c>
      <c r="Q2139" s="45">
        <v>0</v>
      </c>
      <c r="R2139" s="57">
        <v>45292</v>
      </c>
      <c r="S2139" s="57">
        <v>45657</v>
      </c>
      <c r="U2139" s="143"/>
    </row>
    <row r="2140" spans="1:21" ht="20.3" x14ac:dyDescent="0.35">
      <c r="A2140" s="43">
        <f t="shared" si="242"/>
        <v>818</v>
      </c>
      <c r="B2140" s="44" t="s">
        <v>4000</v>
      </c>
      <c r="C2140" s="43">
        <v>38899</v>
      </c>
      <c r="D2140" s="43" t="s">
        <v>1899</v>
      </c>
      <c r="E2140" s="43">
        <v>1960</v>
      </c>
      <c r="F2140" s="43" t="s">
        <v>2131</v>
      </c>
      <c r="G2140" s="56" t="s">
        <v>2128</v>
      </c>
      <c r="H2140" s="43">
        <v>2</v>
      </c>
      <c r="I2140" s="43">
        <v>1</v>
      </c>
      <c r="J2140" s="43" t="s">
        <v>2131</v>
      </c>
      <c r="K2140" s="45">
        <v>353.2</v>
      </c>
      <c r="L2140" s="45">
        <v>326.8</v>
      </c>
      <c r="M2140" s="517">
        <f>VLOOKUP(C2140,'Раздел 2'!D2133:Q2182,14,0)</f>
        <v>56829.3</v>
      </c>
      <c r="N2140" s="45">
        <f t="shared" si="241"/>
        <v>56829.3</v>
      </c>
      <c r="O2140" s="45">
        <v>0</v>
      </c>
      <c r="P2140" s="45">
        <v>0</v>
      </c>
      <c r="Q2140" s="45">
        <v>0</v>
      </c>
      <c r="R2140" s="57">
        <v>45292</v>
      </c>
      <c r="S2140" s="57">
        <v>45657</v>
      </c>
      <c r="U2140" s="143"/>
    </row>
    <row r="2141" spans="1:21" ht="20.3" x14ac:dyDescent="0.35">
      <c r="A2141" s="43">
        <f t="shared" si="242"/>
        <v>819</v>
      </c>
      <c r="B2141" s="44" t="s">
        <v>4001</v>
      </c>
      <c r="C2141" s="43">
        <v>39000</v>
      </c>
      <c r="D2141" s="43" t="s">
        <v>1899</v>
      </c>
      <c r="E2141" s="43">
        <v>1960</v>
      </c>
      <c r="F2141" s="43" t="s">
        <v>2131</v>
      </c>
      <c r="G2141" s="56" t="s">
        <v>2128</v>
      </c>
      <c r="H2141" s="43">
        <v>2</v>
      </c>
      <c r="I2141" s="43">
        <v>1</v>
      </c>
      <c r="J2141" s="43" t="s">
        <v>2131</v>
      </c>
      <c r="K2141" s="45">
        <v>422.8</v>
      </c>
      <c r="L2141" s="45">
        <v>393.8</v>
      </c>
      <c r="M2141" s="517">
        <f>VLOOKUP(C2141,'Раздел 2'!D2134:Q2183,14,0)</f>
        <v>68615.399999999994</v>
      </c>
      <c r="N2141" s="45">
        <f t="shared" si="241"/>
        <v>68615.399999999994</v>
      </c>
      <c r="O2141" s="45">
        <v>0</v>
      </c>
      <c r="P2141" s="45">
        <v>0</v>
      </c>
      <c r="Q2141" s="45">
        <v>0</v>
      </c>
      <c r="R2141" s="57">
        <v>45292</v>
      </c>
      <c r="S2141" s="57">
        <v>45657</v>
      </c>
      <c r="U2141" s="143"/>
    </row>
    <row r="2142" spans="1:21" ht="20.3" x14ac:dyDescent="0.35">
      <c r="A2142" s="43">
        <f t="shared" si="242"/>
        <v>820</v>
      </c>
      <c r="B2142" s="44" t="s">
        <v>3316</v>
      </c>
      <c r="C2142" s="43">
        <v>39002</v>
      </c>
      <c r="D2142" s="43" t="s">
        <v>1899</v>
      </c>
      <c r="E2142" s="43">
        <v>1960</v>
      </c>
      <c r="F2142" s="43" t="s">
        <v>2131</v>
      </c>
      <c r="G2142" s="56" t="s">
        <v>2128</v>
      </c>
      <c r="H2142" s="43">
        <v>2</v>
      </c>
      <c r="I2142" s="43">
        <v>1</v>
      </c>
      <c r="J2142" s="43" t="s">
        <v>2131</v>
      </c>
      <c r="K2142" s="45">
        <v>417.1</v>
      </c>
      <c r="L2142" s="45">
        <v>391.1</v>
      </c>
      <c r="M2142" s="517">
        <f>VLOOKUP(C2142,'Раздел 2'!D2135:Q2188,14,0)</f>
        <v>69023.399999999994</v>
      </c>
      <c r="N2142" s="45">
        <f t="shared" si="241"/>
        <v>69023.399999999994</v>
      </c>
      <c r="O2142" s="45">
        <v>0</v>
      </c>
      <c r="P2142" s="45">
        <v>0</v>
      </c>
      <c r="Q2142" s="45">
        <v>0</v>
      </c>
      <c r="R2142" s="57">
        <v>45292</v>
      </c>
      <c r="S2142" s="57">
        <v>45657</v>
      </c>
      <c r="U2142" s="143"/>
    </row>
    <row r="2143" spans="1:21" ht="20.3" x14ac:dyDescent="0.35">
      <c r="A2143" s="43">
        <f t="shared" si="242"/>
        <v>821</v>
      </c>
      <c r="B2143" s="44" t="s">
        <v>3317</v>
      </c>
      <c r="C2143" s="43">
        <v>39004</v>
      </c>
      <c r="D2143" s="43" t="s">
        <v>1899</v>
      </c>
      <c r="E2143" s="43">
        <v>1950</v>
      </c>
      <c r="F2143" s="43" t="s">
        <v>2131</v>
      </c>
      <c r="G2143" s="56" t="s">
        <v>2128</v>
      </c>
      <c r="H2143" s="43">
        <v>2</v>
      </c>
      <c r="I2143" s="43">
        <v>2</v>
      </c>
      <c r="J2143" s="43" t="s">
        <v>2131</v>
      </c>
      <c r="K2143" s="45">
        <v>491</v>
      </c>
      <c r="L2143" s="45">
        <v>464</v>
      </c>
      <c r="M2143" s="517">
        <f>VLOOKUP(C2143,'Раздел 2'!D2136:Q2189,14,0)</f>
        <v>51963.9</v>
      </c>
      <c r="N2143" s="45">
        <f t="shared" si="241"/>
        <v>51963.9</v>
      </c>
      <c r="O2143" s="45">
        <v>0</v>
      </c>
      <c r="P2143" s="45">
        <v>0</v>
      </c>
      <c r="Q2143" s="45">
        <v>0</v>
      </c>
      <c r="R2143" s="57">
        <v>45292</v>
      </c>
      <c r="S2143" s="57">
        <v>45657</v>
      </c>
      <c r="U2143" s="143"/>
    </row>
    <row r="2144" spans="1:21" ht="20.3" x14ac:dyDescent="0.35">
      <c r="A2144" s="43">
        <f t="shared" si="242"/>
        <v>822</v>
      </c>
      <c r="B2144" s="44" t="s">
        <v>3318</v>
      </c>
      <c r="C2144" s="43">
        <v>39005</v>
      </c>
      <c r="D2144" s="43" t="s">
        <v>1899</v>
      </c>
      <c r="E2144" s="43">
        <v>1950</v>
      </c>
      <c r="F2144" s="43" t="s">
        <v>2131</v>
      </c>
      <c r="G2144" s="56" t="s">
        <v>2128</v>
      </c>
      <c r="H2144" s="43">
        <v>2</v>
      </c>
      <c r="I2144" s="43">
        <v>2</v>
      </c>
      <c r="J2144" s="43" t="s">
        <v>2131</v>
      </c>
      <c r="K2144" s="45">
        <v>465.5</v>
      </c>
      <c r="L2144" s="45">
        <v>438.5</v>
      </c>
      <c r="M2144" s="517">
        <f>VLOOKUP(C2144,'Раздел 2'!D2137:Q2190,14,0)</f>
        <v>51744.6</v>
      </c>
      <c r="N2144" s="45">
        <f t="shared" si="241"/>
        <v>51744.6</v>
      </c>
      <c r="O2144" s="45">
        <v>0</v>
      </c>
      <c r="P2144" s="45">
        <v>0</v>
      </c>
      <c r="Q2144" s="45">
        <v>0</v>
      </c>
      <c r="R2144" s="57">
        <v>45292</v>
      </c>
      <c r="S2144" s="57">
        <v>45657</v>
      </c>
      <c r="U2144" s="143"/>
    </row>
    <row r="2145" spans="1:21" ht="20.3" x14ac:dyDescent="0.35">
      <c r="A2145" s="43">
        <f t="shared" si="242"/>
        <v>823</v>
      </c>
      <c r="B2145" s="44" t="s">
        <v>3319</v>
      </c>
      <c r="C2145" s="43">
        <v>39006</v>
      </c>
      <c r="D2145" s="43" t="s">
        <v>1899</v>
      </c>
      <c r="E2145" s="43">
        <v>1950</v>
      </c>
      <c r="F2145" s="43" t="s">
        <v>2131</v>
      </c>
      <c r="G2145" s="56" t="s">
        <v>2128</v>
      </c>
      <c r="H2145" s="43">
        <v>2</v>
      </c>
      <c r="I2145" s="43">
        <v>2</v>
      </c>
      <c r="J2145" s="43" t="s">
        <v>2131</v>
      </c>
      <c r="K2145" s="45">
        <v>392.9</v>
      </c>
      <c r="L2145" s="45">
        <v>365.3</v>
      </c>
      <c r="M2145" s="517">
        <f>VLOOKUP(C2145,'Раздел 2'!D2138:Q2187,14,0)</f>
        <v>59318.1</v>
      </c>
      <c r="N2145" s="45">
        <f t="shared" si="241"/>
        <v>59318.1</v>
      </c>
      <c r="O2145" s="45">
        <v>0</v>
      </c>
      <c r="P2145" s="45">
        <v>0</v>
      </c>
      <c r="Q2145" s="45">
        <v>0</v>
      </c>
      <c r="R2145" s="57">
        <v>45292</v>
      </c>
      <c r="S2145" s="57">
        <v>45657</v>
      </c>
      <c r="U2145" s="143"/>
    </row>
    <row r="2146" spans="1:21" ht="20.3" x14ac:dyDescent="0.35">
      <c r="A2146" s="43">
        <f t="shared" si="242"/>
        <v>824</v>
      </c>
      <c r="B2146" s="44" t="s">
        <v>3320</v>
      </c>
      <c r="C2146" s="43">
        <v>39007</v>
      </c>
      <c r="D2146" s="43" t="s">
        <v>1899</v>
      </c>
      <c r="E2146" s="43">
        <v>1950</v>
      </c>
      <c r="F2146" s="43" t="s">
        <v>2131</v>
      </c>
      <c r="G2146" s="56" t="s">
        <v>2128</v>
      </c>
      <c r="H2146" s="43">
        <v>2</v>
      </c>
      <c r="I2146" s="43">
        <v>2</v>
      </c>
      <c r="J2146" s="43" t="s">
        <v>2131</v>
      </c>
      <c r="K2146" s="45">
        <v>395.9</v>
      </c>
      <c r="L2146" s="45">
        <v>366.8</v>
      </c>
      <c r="M2146" s="517">
        <f>VLOOKUP(C2146,'Раздел 2'!D2139:Q2188,14,0)</f>
        <v>62872.800000000003</v>
      </c>
      <c r="N2146" s="45">
        <f t="shared" si="241"/>
        <v>62872.800000000003</v>
      </c>
      <c r="O2146" s="45">
        <v>0</v>
      </c>
      <c r="P2146" s="45">
        <v>0</v>
      </c>
      <c r="Q2146" s="45">
        <v>0</v>
      </c>
      <c r="R2146" s="57">
        <v>45292</v>
      </c>
      <c r="S2146" s="57">
        <v>45657</v>
      </c>
      <c r="U2146" s="143"/>
    </row>
    <row r="2147" spans="1:21" ht="20.3" x14ac:dyDescent="0.35">
      <c r="A2147" s="43">
        <f t="shared" si="242"/>
        <v>825</v>
      </c>
      <c r="B2147" s="44" t="s">
        <v>4002</v>
      </c>
      <c r="C2147" s="43">
        <v>39003</v>
      </c>
      <c r="D2147" s="43" t="s">
        <v>1899</v>
      </c>
      <c r="E2147" s="43">
        <v>1960</v>
      </c>
      <c r="F2147" s="43" t="s">
        <v>2131</v>
      </c>
      <c r="G2147" s="56" t="s">
        <v>2128</v>
      </c>
      <c r="H2147" s="43">
        <v>2</v>
      </c>
      <c r="I2147" s="43">
        <v>1</v>
      </c>
      <c r="J2147" s="43" t="s">
        <v>2131</v>
      </c>
      <c r="K2147" s="45">
        <v>430.7</v>
      </c>
      <c r="L2147" s="45">
        <v>403.6</v>
      </c>
      <c r="M2147" s="517">
        <f>VLOOKUP(C2147,'Раздел 2'!D2140:Q2192,14,0)</f>
        <v>69625.2</v>
      </c>
      <c r="N2147" s="45">
        <f t="shared" si="241"/>
        <v>69625.2</v>
      </c>
      <c r="O2147" s="45">
        <v>0</v>
      </c>
      <c r="P2147" s="45">
        <v>0</v>
      </c>
      <c r="Q2147" s="45">
        <v>0</v>
      </c>
      <c r="R2147" s="57">
        <v>45292</v>
      </c>
      <c r="S2147" s="57">
        <v>45657</v>
      </c>
      <c r="U2147" s="143"/>
    </row>
    <row r="2148" spans="1:21" ht="20.3" x14ac:dyDescent="0.35">
      <c r="A2148" s="43">
        <f t="shared" si="242"/>
        <v>826</v>
      </c>
      <c r="B2148" s="44" t="s">
        <v>4003</v>
      </c>
      <c r="C2148" s="43">
        <v>38933</v>
      </c>
      <c r="D2148" s="43" t="s">
        <v>1899</v>
      </c>
      <c r="E2148" s="43">
        <v>1957</v>
      </c>
      <c r="F2148" s="43" t="s">
        <v>2131</v>
      </c>
      <c r="G2148" s="56" t="s">
        <v>2128</v>
      </c>
      <c r="H2148" s="43">
        <v>2</v>
      </c>
      <c r="I2148" s="43">
        <v>1</v>
      </c>
      <c r="J2148" s="43" t="s">
        <v>2131</v>
      </c>
      <c r="K2148" s="45">
        <v>437.3</v>
      </c>
      <c r="L2148" s="45">
        <v>408.3</v>
      </c>
      <c r="M2148" s="517">
        <f>VLOOKUP(C2148,'Раздел 2'!D2141:Q2193,14,0)</f>
        <v>65331</v>
      </c>
      <c r="N2148" s="45">
        <f t="shared" si="241"/>
        <v>65331</v>
      </c>
      <c r="O2148" s="45">
        <v>0</v>
      </c>
      <c r="P2148" s="45">
        <v>0</v>
      </c>
      <c r="Q2148" s="45">
        <v>0</v>
      </c>
      <c r="R2148" s="57">
        <v>45292</v>
      </c>
      <c r="S2148" s="57">
        <v>45657</v>
      </c>
      <c r="U2148" s="143"/>
    </row>
    <row r="2149" spans="1:21" ht="20.3" x14ac:dyDescent="0.35">
      <c r="A2149" s="43">
        <f t="shared" si="242"/>
        <v>827</v>
      </c>
      <c r="B2149" s="44" t="s">
        <v>3981</v>
      </c>
      <c r="C2149" s="43">
        <v>38936</v>
      </c>
      <c r="D2149" s="43" t="s">
        <v>1899</v>
      </c>
      <c r="E2149" s="43">
        <v>1957</v>
      </c>
      <c r="F2149" s="43" t="s">
        <v>2131</v>
      </c>
      <c r="G2149" s="56" t="s">
        <v>2128</v>
      </c>
      <c r="H2149" s="43">
        <v>2</v>
      </c>
      <c r="I2149" s="43">
        <v>1</v>
      </c>
      <c r="J2149" s="43" t="s">
        <v>2131</v>
      </c>
      <c r="K2149" s="45">
        <v>426.9</v>
      </c>
      <c r="L2149" s="45">
        <v>397.9</v>
      </c>
      <c r="M2149" s="517">
        <f>VLOOKUP(C2149,'Раздел 2'!D2142:Q2204,14,0)</f>
        <v>65331</v>
      </c>
      <c r="N2149" s="45">
        <f t="shared" si="241"/>
        <v>65331</v>
      </c>
      <c r="O2149" s="45">
        <v>0</v>
      </c>
      <c r="P2149" s="45">
        <v>0</v>
      </c>
      <c r="Q2149" s="45">
        <v>0</v>
      </c>
      <c r="R2149" s="57">
        <v>45292</v>
      </c>
      <c r="S2149" s="57">
        <v>45657</v>
      </c>
      <c r="U2149" s="143"/>
    </row>
    <row r="2150" spans="1:21" ht="20.3" x14ac:dyDescent="0.35">
      <c r="A2150" s="43">
        <f t="shared" si="242"/>
        <v>828</v>
      </c>
      <c r="B2150" s="44" t="s">
        <v>3324</v>
      </c>
      <c r="C2150" s="43">
        <v>38937</v>
      </c>
      <c r="D2150" s="43" t="s">
        <v>1899</v>
      </c>
      <c r="E2150" s="43">
        <v>1957</v>
      </c>
      <c r="F2150" s="43" t="s">
        <v>2131</v>
      </c>
      <c r="G2150" s="56" t="s">
        <v>2128</v>
      </c>
      <c r="H2150" s="43">
        <v>2</v>
      </c>
      <c r="I2150" s="43">
        <v>1</v>
      </c>
      <c r="J2150" s="43" t="s">
        <v>2131</v>
      </c>
      <c r="K2150" s="45">
        <v>349.3</v>
      </c>
      <c r="L2150" s="45">
        <v>322</v>
      </c>
      <c r="M2150" s="517">
        <f>VLOOKUP(C2150,'Раздел 2'!D2143:Q2191,14,0)</f>
        <v>65331</v>
      </c>
      <c r="N2150" s="45">
        <f t="shared" si="241"/>
        <v>65331</v>
      </c>
      <c r="O2150" s="45">
        <v>0</v>
      </c>
      <c r="P2150" s="45">
        <v>0</v>
      </c>
      <c r="Q2150" s="45">
        <v>0</v>
      </c>
      <c r="R2150" s="57">
        <v>45292</v>
      </c>
      <c r="S2150" s="57">
        <v>45657</v>
      </c>
      <c r="U2150" s="143"/>
    </row>
    <row r="2151" spans="1:21" ht="20.3" x14ac:dyDescent="0.35">
      <c r="A2151" s="43">
        <f t="shared" si="242"/>
        <v>829</v>
      </c>
      <c r="B2151" s="44" t="s">
        <v>3982</v>
      </c>
      <c r="C2151" s="43">
        <v>38938</v>
      </c>
      <c r="D2151" s="43" t="s">
        <v>1899</v>
      </c>
      <c r="E2151" s="43">
        <v>1957</v>
      </c>
      <c r="F2151" s="43" t="s">
        <v>2131</v>
      </c>
      <c r="G2151" s="56" t="s">
        <v>2128</v>
      </c>
      <c r="H2151" s="43">
        <v>2</v>
      </c>
      <c r="I2151" s="43">
        <v>1</v>
      </c>
      <c r="J2151" s="43" t="s">
        <v>2131</v>
      </c>
      <c r="K2151" s="45">
        <v>347.8</v>
      </c>
      <c r="L2151" s="45">
        <v>326.3</v>
      </c>
      <c r="M2151" s="517">
        <f>VLOOKUP(C2151,'Раздел 2'!D2144:Q2192,14,0)</f>
        <v>65331</v>
      </c>
      <c r="N2151" s="45">
        <f t="shared" si="241"/>
        <v>65331</v>
      </c>
      <c r="O2151" s="45">
        <v>0</v>
      </c>
      <c r="P2151" s="45">
        <v>0</v>
      </c>
      <c r="Q2151" s="45">
        <v>0</v>
      </c>
      <c r="R2151" s="57">
        <v>45292</v>
      </c>
      <c r="S2151" s="57">
        <v>45657</v>
      </c>
      <c r="U2151" s="143"/>
    </row>
    <row r="2152" spans="1:21" ht="20.3" x14ac:dyDescent="0.35">
      <c r="A2152" s="43">
        <f t="shared" si="242"/>
        <v>830</v>
      </c>
      <c r="B2152" s="44" t="s">
        <v>3326</v>
      </c>
      <c r="C2152" s="43">
        <v>38939</v>
      </c>
      <c r="D2152" s="43" t="s">
        <v>1899</v>
      </c>
      <c r="E2152" s="43">
        <v>1957</v>
      </c>
      <c r="F2152" s="43" t="s">
        <v>2131</v>
      </c>
      <c r="G2152" s="56" t="s">
        <v>2128</v>
      </c>
      <c r="H2152" s="43">
        <v>2</v>
      </c>
      <c r="I2152" s="43">
        <v>1</v>
      </c>
      <c r="J2152" s="43" t="s">
        <v>2131</v>
      </c>
      <c r="K2152" s="45">
        <v>351.2</v>
      </c>
      <c r="L2152" s="45">
        <v>324.5</v>
      </c>
      <c r="M2152" s="517">
        <f>VLOOKUP(C2152,'Раздел 2'!D2145:Q2207,14,0)</f>
        <v>65331</v>
      </c>
      <c r="N2152" s="45">
        <f t="shared" si="241"/>
        <v>65331</v>
      </c>
      <c r="O2152" s="45">
        <v>0</v>
      </c>
      <c r="P2152" s="45">
        <v>0</v>
      </c>
      <c r="Q2152" s="45">
        <v>0</v>
      </c>
      <c r="R2152" s="57">
        <v>45292</v>
      </c>
      <c r="S2152" s="57">
        <v>45657</v>
      </c>
      <c r="U2152" s="143"/>
    </row>
    <row r="2153" spans="1:21" ht="20.3" x14ac:dyDescent="0.35">
      <c r="A2153" s="43">
        <f t="shared" si="242"/>
        <v>831</v>
      </c>
      <c r="B2153" s="44" t="s">
        <v>3983</v>
      </c>
      <c r="C2153" s="43">
        <v>39295</v>
      </c>
      <c r="D2153" s="43" t="s">
        <v>1899</v>
      </c>
      <c r="E2153" s="43">
        <v>1959</v>
      </c>
      <c r="F2153" s="43" t="s">
        <v>2131</v>
      </c>
      <c r="G2153" s="56" t="s">
        <v>2128</v>
      </c>
      <c r="H2153" s="43">
        <v>2</v>
      </c>
      <c r="I2153" s="43">
        <v>1</v>
      </c>
      <c r="J2153" s="43" t="s">
        <v>2131</v>
      </c>
      <c r="K2153" s="45">
        <v>424.2</v>
      </c>
      <c r="L2153" s="45">
        <v>397.3</v>
      </c>
      <c r="M2153" s="517">
        <f>VLOOKUP(C2153,'Раздел 2'!D2146:Q2208,14,0)</f>
        <v>55901.1</v>
      </c>
      <c r="N2153" s="45">
        <f t="shared" si="241"/>
        <v>55901.1</v>
      </c>
      <c r="O2153" s="45">
        <v>0</v>
      </c>
      <c r="P2153" s="45">
        <v>0</v>
      </c>
      <c r="Q2153" s="45">
        <v>0</v>
      </c>
      <c r="R2153" s="57">
        <v>45292</v>
      </c>
      <c r="S2153" s="57">
        <v>45657</v>
      </c>
      <c r="U2153" s="143"/>
    </row>
    <row r="2154" spans="1:21" ht="20.3" x14ac:dyDescent="0.35">
      <c r="A2154" s="43">
        <f t="shared" si="242"/>
        <v>832</v>
      </c>
      <c r="B2154" s="44" t="s">
        <v>3328</v>
      </c>
      <c r="C2154" s="43">
        <v>39296</v>
      </c>
      <c r="D2154" s="43" t="s">
        <v>1899</v>
      </c>
      <c r="E2154" s="43">
        <v>1959</v>
      </c>
      <c r="F2154" s="43" t="s">
        <v>2131</v>
      </c>
      <c r="G2154" s="56" t="s">
        <v>2128</v>
      </c>
      <c r="H2154" s="43">
        <v>2</v>
      </c>
      <c r="I2154" s="43">
        <v>1</v>
      </c>
      <c r="J2154" s="43" t="s">
        <v>2131</v>
      </c>
      <c r="K2154" s="45">
        <v>428.1</v>
      </c>
      <c r="L2154" s="45">
        <v>398.8</v>
      </c>
      <c r="M2154" s="517">
        <f>VLOOKUP(C2154,'Раздел 2'!D2147:Q2209,14,0)</f>
        <v>58854</v>
      </c>
      <c r="N2154" s="45">
        <f t="shared" si="241"/>
        <v>58854</v>
      </c>
      <c r="O2154" s="45">
        <v>0</v>
      </c>
      <c r="P2154" s="45">
        <v>0</v>
      </c>
      <c r="Q2154" s="45">
        <v>0</v>
      </c>
      <c r="R2154" s="57">
        <v>45292</v>
      </c>
      <c r="S2154" s="57">
        <v>45657</v>
      </c>
      <c r="U2154" s="143"/>
    </row>
    <row r="2155" spans="1:21" ht="20.3" x14ac:dyDescent="0.35">
      <c r="A2155" s="43">
        <f t="shared" si="242"/>
        <v>833</v>
      </c>
      <c r="B2155" s="44" t="s">
        <v>3329</v>
      </c>
      <c r="C2155" s="43">
        <v>39297</v>
      </c>
      <c r="D2155" s="43" t="s">
        <v>1899</v>
      </c>
      <c r="E2155" s="43">
        <v>1959</v>
      </c>
      <c r="F2155" s="43" t="s">
        <v>2131</v>
      </c>
      <c r="G2155" s="56" t="s">
        <v>2128</v>
      </c>
      <c r="H2155" s="43">
        <v>2</v>
      </c>
      <c r="I2155" s="43">
        <v>1</v>
      </c>
      <c r="J2155" s="43" t="s">
        <v>2131</v>
      </c>
      <c r="K2155" s="45">
        <v>423.9</v>
      </c>
      <c r="L2155" s="45">
        <v>395.9</v>
      </c>
      <c r="M2155" s="517">
        <f>VLOOKUP(C2155,'Раздел 2'!D2148:Q2206,14,0)</f>
        <v>60577.8</v>
      </c>
      <c r="N2155" s="45">
        <f t="shared" si="241"/>
        <v>60577.8</v>
      </c>
      <c r="O2155" s="45">
        <v>0</v>
      </c>
      <c r="P2155" s="45">
        <v>0</v>
      </c>
      <c r="Q2155" s="45">
        <v>0</v>
      </c>
      <c r="R2155" s="57">
        <v>45292</v>
      </c>
      <c r="S2155" s="57">
        <v>45657</v>
      </c>
      <c r="U2155" s="143"/>
    </row>
    <row r="2156" spans="1:21" ht="20.3" x14ac:dyDescent="0.35">
      <c r="A2156" s="43">
        <f>A2155+1</f>
        <v>834</v>
      </c>
      <c r="B2156" s="44" t="s">
        <v>3330</v>
      </c>
      <c r="C2156" s="43">
        <v>39300</v>
      </c>
      <c r="D2156" s="43" t="s">
        <v>1899</v>
      </c>
      <c r="E2156" s="43">
        <v>1950</v>
      </c>
      <c r="F2156" s="43" t="s">
        <v>2131</v>
      </c>
      <c r="G2156" s="56" t="s">
        <v>2128</v>
      </c>
      <c r="H2156" s="43">
        <v>2</v>
      </c>
      <c r="I2156" s="43">
        <v>1</v>
      </c>
      <c r="J2156" s="43" t="s">
        <v>2131</v>
      </c>
      <c r="K2156" s="45">
        <v>541.29999999999995</v>
      </c>
      <c r="L2156" s="45">
        <v>512.29999999999995</v>
      </c>
      <c r="M2156" s="517">
        <f>VLOOKUP(C2156,'Раздел 2'!D2149:Q2207,14,0)</f>
        <v>53580.6</v>
      </c>
      <c r="N2156" s="45">
        <f t="shared" si="241"/>
        <v>53580.6</v>
      </c>
      <c r="O2156" s="45">
        <v>0</v>
      </c>
      <c r="P2156" s="45">
        <v>0</v>
      </c>
      <c r="Q2156" s="45">
        <v>0</v>
      </c>
      <c r="R2156" s="57">
        <v>45292</v>
      </c>
      <c r="S2156" s="57">
        <v>45657</v>
      </c>
      <c r="U2156" s="143"/>
    </row>
    <row r="2157" spans="1:21" ht="20.3" x14ac:dyDescent="0.35">
      <c r="A2157" s="43">
        <f t="shared" si="242"/>
        <v>835</v>
      </c>
      <c r="B2157" s="44" t="s">
        <v>3984</v>
      </c>
      <c r="C2157" s="43">
        <v>39201</v>
      </c>
      <c r="D2157" s="43" t="s">
        <v>1899</v>
      </c>
      <c r="E2157" s="43">
        <v>1962</v>
      </c>
      <c r="F2157" s="43" t="s">
        <v>2131</v>
      </c>
      <c r="G2157" s="56" t="s">
        <v>2130</v>
      </c>
      <c r="H2157" s="43">
        <v>4</v>
      </c>
      <c r="I2157" s="43">
        <v>3</v>
      </c>
      <c r="J2157" s="43" t="s">
        <v>2131</v>
      </c>
      <c r="K2157" s="45">
        <v>2123.6999999999998</v>
      </c>
      <c r="L2157" s="45">
        <v>2078.38</v>
      </c>
      <c r="M2157" s="517">
        <f>VLOOKUP(C2157,'Раздел 2'!D2150:Q2208,14,0)</f>
        <v>43411.5</v>
      </c>
      <c r="N2157" s="45">
        <f t="shared" si="241"/>
        <v>43411.5</v>
      </c>
      <c r="O2157" s="45">
        <v>0</v>
      </c>
      <c r="P2157" s="45">
        <v>0</v>
      </c>
      <c r="Q2157" s="45">
        <v>0</v>
      </c>
      <c r="R2157" s="57">
        <v>45292</v>
      </c>
      <c r="S2157" s="57">
        <v>45657</v>
      </c>
      <c r="U2157" s="143"/>
    </row>
    <row r="2158" spans="1:21" ht="20.3" x14ac:dyDescent="0.35">
      <c r="A2158" s="43">
        <f t="shared" si="242"/>
        <v>836</v>
      </c>
      <c r="B2158" s="44" t="s">
        <v>3985</v>
      </c>
      <c r="C2158" s="43">
        <v>39202</v>
      </c>
      <c r="D2158" s="43" t="s">
        <v>1899</v>
      </c>
      <c r="E2158" s="43">
        <v>1960</v>
      </c>
      <c r="F2158" s="43" t="s">
        <v>2131</v>
      </c>
      <c r="G2158" s="56" t="s">
        <v>2130</v>
      </c>
      <c r="H2158" s="43">
        <v>4</v>
      </c>
      <c r="I2158" s="43">
        <v>3</v>
      </c>
      <c r="J2158" s="43" t="s">
        <v>2131</v>
      </c>
      <c r="K2158" s="45">
        <v>2921.5</v>
      </c>
      <c r="L2158" s="45">
        <v>2847.01</v>
      </c>
      <c r="M2158" s="517">
        <f>VLOOKUP(C2158,'Раздел 2'!D2151:Q2209,14,0)</f>
        <v>61335</v>
      </c>
      <c r="N2158" s="45">
        <f t="shared" si="241"/>
        <v>61335</v>
      </c>
      <c r="O2158" s="45">
        <v>0</v>
      </c>
      <c r="P2158" s="45">
        <v>0</v>
      </c>
      <c r="Q2158" s="45">
        <v>0</v>
      </c>
      <c r="R2158" s="57">
        <v>45292</v>
      </c>
      <c r="S2158" s="57">
        <v>45657</v>
      </c>
      <c r="U2158" s="143"/>
    </row>
    <row r="2159" spans="1:21" ht="20.3" x14ac:dyDescent="0.35">
      <c r="A2159" s="43">
        <f t="shared" si="242"/>
        <v>837</v>
      </c>
      <c r="B2159" s="44" t="s">
        <v>3986</v>
      </c>
      <c r="C2159" s="43">
        <v>39203</v>
      </c>
      <c r="D2159" s="43" t="s">
        <v>1899</v>
      </c>
      <c r="E2159" s="43">
        <v>1960</v>
      </c>
      <c r="F2159" s="43" t="s">
        <v>2131</v>
      </c>
      <c r="G2159" s="56" t="s">
        <v>2130</v>
      </c>
      <c r="H2159" s="43">
        <v>4</v>
      </c>
      <c r="I2159" s="43">
        <v>2</v>
      </c>
      <c r="J2159" s="43" t="s">
        <v>2131</v>
      </c>
      <c r="K2159" s="45">
        <v>1346.9</v>
      </c>
      <c r="L2159" s="45">
        <v>1315.04</v>
      </c>
      <c r="M2159" s="517">
        <f>VLOOKUP(C2159,'Раздел 2'!D2152:Q2210,14,0)</f>
        <v>28422</v>
      </c>
      <c r="N2159" s="45">
        <f t="shared" si="241"/>
        <v>28422</v>
      </c>
      <c r="O2159" s="45">
        <v>0</v>
      </c>
      <c r="P2159" s="45">
        <v>0</v>
      </c>
      <c r="Q2159" s="45">
        <v>0</v>
      </c>
      <c r="R2159" s="57">
        <v>45292</v>
      </c>
      <c r="S2159" s="57">
        <v>45657</v>
      </c>
      <c r="U2159" s="143"/>
    </row>
    <row r="2160" spans="1:21" ht="20.3" x14ac:dyDescent="0.35">
      <c r="A2160" s="43">
        <f t="shared" si="242"/>
        <v>838</v>
      </c>
      <c r="B2160" s="44" t="s">
        <v>3987</v>
      </c>
      <c r="C2160" s="43">
        <v>39204</v>
      </c>
      <c r="D2160" s="43" t="s">
        <v>1899</v>
      </c>
      <c r="E2160" s="43">
        <v>1961</v>
      </c>
      <c r="F2160" s="43" t="s">
        <v>2131</v>
      </c>
      <c r="G2160" s="56" t="s">
        <v>2130</v>
      </c>
      <c r="H2160" s="43">
        <v>4</v>
      </c>
      <c r="I2160" s="43">
        <v>2</v>
      </c>
      <c r="J2160" s="43" t="s">
        <v>2131</v>
      </c>
      <c r="K2160" s="45">
        <v>1346.9</v>
      </c>
      <c r="L2160" s="45">
        <v>1278.55</v>
      </c>
      <c r="M2160" s="517">
        <f>VLOOKUP(C2160,'Раздел 2'!D2153:Q2211,14,0)</f>
        <v>25717.5</v>
      </c>
      <c r="N2160" s="45">
        <f t="shared" si="241"/>
        <v>25717.5</v>
      </c>
      <c r="O2160" s="45">
        <v>0</v>
      </c>
      <c r="P2160" s="45">
        <v>0</v>
      </c>
      <c r="Q2160" s="45">
        <v>0</v>
      </c>
      <c r="R2160" s="57">
        <v>45292</v>
      </c>
      <c r="S2160" s="57">
        <v>45657</v>
      </c>
      <c r="U2160" s="143"/>
    </row>
    <row r="2161" spans="1:21" ht="20.3" x14ac:dyDescent="0.35">
      <c r="A2161" s="43">
        <f t="shared" si="242"/>
        <v>839</v>
      </c>
      <c r="B2161" s="44" t="s">
        <v>3988</v>
      </c>
      <c r="C2161" s="43">
        <v>39207</v>
      </c>
      <c r="D2161" s="43" t="s">
        <v>1899</v>
      </c>
      <c r="E2161" s="43">
        <v>1962</v>
      </c>
      <c r="F2161" s="43" t="s">
        <v>2131</v>
      </c>
      <c r="G2161" s="56" t="s">
        <v>2130</v>
      </c>
      <c r="H2161" s="43">
        <v>4</v>
      </c>
      <c r="I2161" s="43">
        <v>3</v>
      </c>
      <c r="J2161" s="43" t="s">
        <v>2131</v>
      </c>
      <c r="K2161" s="45">
        <v>1264.5999999999999</v>
      </c>
      <c r="L2161" s="45">
        <v>1301.3</v>
      </c>
      <c r="M2161" s="517">
        <f>VLOOKUP(C2161,'Раздел 2'!D2154:Q2212,14,0)</f>
        <v>27445.5</v>
      </c>
      <c r="N2161" s="45">
        <f t="shared" si="241"/>
        <v>27445.5</v>
      </c>
      <c r="O2161" s="45">
        <v>0</v>
      </c>
      <c r="P2161" s="45">
        <v>0</v>
      </c>
      <c r="Q2161" s="45">
        <v>0</v>
      </c>
      <c r="R2161" s="57">
        <v>45292</v>
      </c>
      <c r="S2161" s="57">
        <v>45657</v>
      </c>
      <c r="U2161" s="143"/>
    </row>
    <row r="2162" spans="1:21" ht="20.3" x14ac:dyDescent="0.35">
      <c r="A2162" s="43">
        <f t="shared" si="242"/>
        <v>840</v>
      </c>
      <c r="B2162" s="44" t="s">
        <v>3989</v>
      </c>
      <c r="C2162" s="43">
        <v>39210</v>
      </c>
      <c r="D2162" s="43" t="s">
        <v>1899</v>
      </c>
      <c r="E2162" s="43">
        <v>1963</v>
      </c>
      <c r="F2162" s="43" t="s">
        <v>2131</v>
      </c>
      <c r="G2162" s="56" t="s">
        <v>2130</v>
      </c>
      <c r="H2162" s="43">
        <v>4</v>
      </c>
      <c r="I2162" s="43">
        <v>3</v>
      </c>
      <c r="J2162" s="43" t="s">
        <v>2131</v>
      </c>
      <c r="K2162" s="45">
        <v>2293.4</v>
      </c>
      <c r="L2162" s="45">
        <v>2099</v>
      </c>
      <c r="M2162" s="517">
        <f>VLOOKUP(C2162,'Раздел 2'!D2155:Q2213,14,0)</f>
        <v>43488</v>
      </c>
      <c r="N2162" s="45">
        <f t="shared" si="241"/>
        <v>43488</v>
      </c>
      <c r="O2162" s="45">
        <v>0</v>
      </c>
      <c r="P2162" s="45">
        <v>0</v>
      </c>
      <c r="Q2162" s="45">
        <v>0</v>
      </c>
      <c r="R2162" s="57">
        <v>45292</v>
      </c>
      <c r="S2162" s="57">
        <v>45657</v>
      </c>
      <c r="U2162" s="143"/>
    </row>
    <row r="2163" spans="1:21" ht="20.3" x14ac:dyDescent="0.35">
      <c r="A2163" s="43">
        <f t="shared" si="242"/>
        <v>841</v>
      </c>
      <c r="B2163" s="44" t="s">
        <v>3990</v>
      </c>
      <c r="C2163" s="43">
        <v>39189</v>
      </c>
      <c r="D2163" s="43" t="s">
        <v>1899</v>
      </c>
      <c r="E2163" s="43">
        <v>1957</v>
      </c>
      <c r="F2163" s="43" t="s">
        <v>2131</v>
      </c>
      <c r="G2163" s="56" t="s">
        <v>2130</v>
      </c>
      <c r="H2163" s="43">
        <v>4</v>
      </c>
      <c r="I2163" s="43">
        <v>4</v>
      </c>
      <c r="J2163" s="43" t="s">
        <v>2131</v>
      </c>
      <c r="K2163" s="45">
        <v>4372</v>
      </c>
      <c r="L2163" s="45">
        <v>4122.3</v>
      </c>
      <c r="M2163" s="517">
        <f>VLOOKUP(C2163,'Раздел 2'!D2156:Q2214,14,0)</f>
        <v>98482.5</v>
      </c>
      <c r="N2163" s="45">
        <f t="shared" si="241"/>
        <v>98482.5</v>
      </c>
      <c r="O2163" s="45">
        <v>0</v>
      </c>
      <c r="P2163" s="45">
        <v>0</v>
      </c>
      <c r="Q2163" s="45">
        <v>0</v>
      </c>
      <c r="R2163" s="57">
        <v>45292</v>
      </c>
      <c r="S2163" s="57">
        <v>45657</v>
      </c>
      <c r="U2163" s="143"/>
    </row>
    <row r="2164" spans="1:21" ht="20.3" x14ac:dyDescent="0.35">
      <c r="A2164" s="43">
        <f t="shared" si="242"/>
        <v>842</v>
      </c>
      <c r="B2164" s="44" t="s">
        <v>3991</v>
      </c>
      <c r="C2164" s="43">
        <v>39190</v>
      </c>
      <c r="D2164" s="43" t="s">
        <v>1899</v>
      </c>
      <c r="E2164" s="43">
        <v>1960</v>
      </c>
      <c r="F2164" s="43" t="s">
        <v>2131</v>
      </c>
      <c r="G2164" s="56" t="s">
        <v>2130</v>
      </c>
      <c r="H2164" s="43">
        <v>4</v>
      </c>
      <c r="I2164" s="43">
        <v>4</v>
      </c>
      <c r="J2164" s="43" t="s">
        <v>2131</v>
      </c>
      <c r="K2164" s="45">
        <v>2943.6</v>
      </c>
      <c r="L2164" s="45">
        <v>2576.4</v>
      </c>
      <c r="M2164" s="517">
        <f>VLOOKUP(C2164,'Раздел 2'!D2157:Q2215,14,0)</f>
        <v>54715.5</v>
      </c>
      <c r="N2164" s="45">
        <f t="shared" si="241"/>
        <v>54715.5</v>
      </c>
      <c r="O2164" s="45">
        <v>0</v>
      </c>
      <c r="P2164" s="45">
        <v>0</v>
      </c>
      <c r="Q2164" s="45">
        <v>0</v>
      </c>
      <c r="R2164" s="57">
        <v>45292</v>
      </c>
      <c r="S2164" s="57">
        <v>45657</v>
      </c>
      <c r="U2164" s="143"/>
    </row>
    <row r="2165" spans="1:21" ht="20.3" x14ac:dyDescent="0.35">
      <c r="A2165" s="43">
        <f t="shared" si="242"/>
        <v>843</v>
      </c>
      <c r="B2165" s="44" t="s">
        <v>3992</v>
      </c>
      <c r="C2165" s="43">
        <v>39191</v>
      </c>
      <c r="D2165" s="43" t="s">
        <v>1899</v>
      </c>
      <c r="E2165" s="43">
        <v>1957</v>
      </c>
      <c r="F2165" s="43" t="s">
        <v>2131</v>
      </c>
      <c r="G2165" s="56" t="s">
        <v>2130</v>
      </c>
      <c r="H2165" s="43">
        <v>4</v>
      </c>
      <c r="I2165" s="43">
        <v>4</v>
      </c>
      <c r="J2165" s="43" t="s">
        <v>2131</v>
      </c>
      <c r="K2165" s="45">
        <v>2179.6</v>
      </c>
      <c r="L2165" s="45">
        <v>2101.3000000000002</v>
      </c>
      <c r="M2165" s="517">
        <f>VLOOKUP(C2165,'Раздел 2'!D2158:Q2216,14,0)</f>
        <v>47700</v>
      </c>
      <c r="N2165" s="45">
        <f t="shared" si="241"/>
        <v>47700</v>
      </c>
      <c r="O2165" s="45">
        <v>0</v>
      </c>
      <c r="P2165" s="45">
        <v>0</v>
      </c>
      <c r="Q2165" s="45">
        <v>0</v>
      </c>
      <c r="R2165" s="57">
        <v>45292</v>
      </c>
      <c r="S2165" s="57">
        <v>45657</v>
      </c>
      <c r="U2165" s="143"/>
    </row>
    <row r="2166" spans="1:21" ht="20.3" x14ac:dyDescent="0.35">
      <c r="A2166" s="43">
        <f t="shared" si="242"/>
        <v>844</v>
      </c>
      <c r="B2166" s="44" t="s">
        <v>4090</v>
      </c>
      <c r="C2166" s="43">
        <v>38895</v>
      </c>
      <c r="D2166" s="43" t="s">
        <v>1899</v>
      </c>
      <c r="E2166" s="43">
        <v>1959</v>
      </c>
      <c r="F2166" s="43" t="s">
        <v>2131</v>
      </c>
      <c r="G2166" s="56" t="s">
        <v>2130</v>
      </c>
      <c r="H2166" s="43">
        <v>2</v>
      </c>
      <c r="I2166" s="43">
        <v>1</v>
      </c>
      <c r="J2166" s="43" t="s">
        <v>2131</v>
      </c>
      <c r="K2166" s="45">
        <v>931.97</v>
      </c>
      <c r="L2166" s="45">
        <v>401.81</v>
      </c>
      <c r="M2166" s="517">
        <f>VLOOKUP(C2166,'Раздел 2'!D2159:Q2217,14,0)</f>
        <v>12316.44</v>
      </c>
      <c r="N2166" s="45">
        <f t="shared" ref="N2166:N2177" si="243">M2166</f>
        <v>12316.44</v>
      </c>
      <c r="O2166" s="45">
        <v>0</v>
      </c>
      <c r="P2166" s="45">
        <v>0</v>
      </c>
      <c r="Q2166" s="45">
        <v>0</v>
      </c>
      <c r="R2166" s="57">
        <v>45292</v>
      </c>
      <c r="S2166" s="57">
        <v>45657</v>
      </c>
      <c r="U2166" s="143"/>
    </row>
    <row r="2167" spans="1:21" ht="20.3" x14ac:dyDescent="0.35">
      <c r="A2167" s="43">
        <f t="shared" si="242"/>
        <v>845</v>
      </c>
      <c r="B2167" s="44" t="s">
        <v>4091</v>
      </c>
      <c r="C2167" s="43">
        <v>38985</v>
      </c>
      <c r="D2167" s="43" t="s">
        <v>1899</v>
      </c>
      <c r="E2167" s="43">
        <v>2009</v>
      </c>
      <c r="F2167" s="43" t="s">
        <v>2131</v>
      </c>
      <c r="G2167" s="56" t="s">
        <v>2130</v>
      </c>
      <c r="H2167" s="43">
        <v>5</v>
      </c>
      <c r="I2167" s="43">
        <v>2</v>
      </c>
      <c r="J2167" s="43" t="s">
        <v>2131</v>
      </c>
      <c r="K2167" s="45">
        <v>1792.5</v>
      </c>
      <c r="L2167" s="45">
        <v>1671</v>
      </c>
      <c r="M2167" s="517">
        <f>VLOOKUP(C2167,'Раздел 2'!D2160:Q2218,14,0)</f>
        <v>76239</v>
      </c>
      <c r="N2167" s="45">
        <f t="shared" si="243"/>
        <v>76239</v>
      </c>
      <c r="O2167" s="45">
        <v>0</v>
      </c>
      <c r="P2167" s="45">
        <v>0</v>
      </c>
      <c r="Q2167" s="45">
        <v>0</v>
      </c>
      <c r="R2167" s="57">
        <v>45292</v>
      </c>
      <c r="S2167" s="57">
        <v>45657</v>
      </c>
      <c r="U2167" s="143"/>
    </row>
    <row r="2168" spans="1:21" ht="20.3" x14ac:dyDescent="0.35">
      <c r="A2168" s="43">
        <f t="shared" si="242"/>
        <v>846</v>
      </c>
      <c r="B2168" s="44" t="s">
        <v>4092</v>
      </c>
      <c r="C2168" s="43">
        <v>39070</v>
      </c>
      <c r="D2168" s="43" t="s">
        <v>1899</v>
      </c>
      <c r="E2168" s="43">
        <v>1959</v>
      </c>
      <c r="F2168" s="43" t="s">
        <v>2131</v>
      </c>
      <c r="G2168" s="56" t="s">
        <v>2130</v>
      </c>
      <c r="H2168" s="43">
        <v>3</v>
      </c>
      <c r="I2168" s="43">
        <v>3</v>
      </c>
      <c r="J2168" s="43" t="s">
        <v>2131</v>
      </c>
      <c r="K2168" s="45">
        <v>1370.6</v>
      </c>
      <c r="L2168" s="45">
        <v>1260.5</v>
      </c>
      <c r="M2168" s="517">
        <f>VLOOKUP(C2168,'Раздел 2'!D2161:Q2219,14,0)</f>
        <v>552112.18999999994</v>
      </c>
      <c r="N2168" s="45">
        <f t="shared" si="243"/>
        <v>552112.18999999994</v>
      </c>
      <c r="O2168" s="45">
        <v>0</v>
      </c>
      <c r="P2168" s="45">
        <v>0</v>
      </c>
      <c r="Q2168" s="45">
        <v>0</v>
      </c>
      <c r="R2168" s="57">
        <v>45292</v>
      </c>
      <c r="S2168" s="57">
        <v>45657</v>
      </c>
      <c r="U2168" s="143"/>
    </row>
    <row r="2169" spans="1:21" ht="20.3" x14ac:dyDescent="0.35">
      <c r="A2169" s="43">
        <f t="shared" si="242"/>
        <v>847</v>
      </c>
      <c r="B2169" s="44" t="s">
        <v>4089</v>
      </c>
      <c r="C2169" s="43">
        <v>39072</v>
      </c>
      <c r="D2169" s="43" t="s">
        <v>1899</v>
      </c>
      <c r="E2169" s="43">
        <v>1993</v>
      </c>
      <c r="F2169" s="43" t="s">
        <v>2131</v>
      </c>
      <c r="G2169" s="56" t="s">
        <v>2130</v>
      </c>
      <c r="H2169" s="43">
        <v>2</v>
      </c>
      <c r="I2169" s="43">
        <v>2</v>
      </c>
      <c r="J2169" s="43" t="s">
        <v>2131</v>
      </c>
      <c r="K2169" s="45">
        <v>890.8</v>
      </c>
      <c r="L2169" s="45">
        <v>841.7</v>
      </c>
      <c r="M2169" s="517">
        <f>VLOOKUP(C2169,'Раздел 2'!D2162:Q2220,14,0)</f>
        <v>126289.38</v>
      </c>
      <c r="N2169" s="45">
        <f t="shared" si="243"/>
        <v>126289.38</v>
      </c>
      <c r="O2169" s="45">
        <v>0</v>
      </c>
      <c r="P2169" s="45">
        <v>0</v>
      </c>
      <c r="Q2169" s="45">
        <v>0</v>
      </c>
      <c r="R2169" s="57">
        <v>45292</v>
      </c>
      <c r="S2169" s="57">
        <v>45657</v>
      </c>
      <c r="U2169" s="143"/>
    </row>
    <row r="2170" spans="1:21" ht="20.3" x14ac:dyDescent="0.35">
      <c r="A2170" s="43">
        <f t="shared" si="242"/>
        <v>848</v>
      </c>
      <c r="B2170" s="44" t="s">
        <v>4088</v>
      </c>
      <c r="C2170" s="43">
        <v>39268</v>
      </c>
      <c r="D2170" s="43" t="s">
        <v>1899</v>
      </c>
      <c r="E2170" s="43">
        <v>1994</v>
      </c>
      <c r="F2170" s="43" t="s">
        <v>2131</v>
      </c>
      <c r="G2170" s="56" t="s">
        <v>2129</v>
      </c>
      <c r="H2170" s="43">
        <v>5</v>
      </c>
      <c r="I2170" s="43">
        <v>3</v>
      </c>
      <c r="J2170" s="43" t="s">
        <v>2131</v>
      </c>
      <c r="K2170" s="45">
        <v>3389</v>
      </c>
      <c r="L2170" s="45">
        <v>2150.6999999999998</v>
      </c>
      <c r="M2170" s="517">
        <f>VLOOKUP(C2170,'Раздел 2'!D2163:Q2221,14,0)</f>
        <v>91841.4</v>
      </c>
      <c r="N2170" s="45">
        <f t="shared" si="243"/>
        <v>91841.4</v>
      </c>
      <c r="O2170" s="45">
        <v>0</v>
      </c>
      <c r="P2170" s="45">
        <v>0</v>
      </c>
      <c r="Q2170" s="45">
        <v>0</v>
      </c>
      <c r="R2170" s="57">
        <v>45292</v>
      </c>
      <c r="S2170" s="57">
        <v>45657</v>
      </c>
      <c r="U2170" s="143"/>
    </row>
    <row r="2171" spans="1:21" ht="20.3" x14ac:dyDescent="0.35">
      <c r="A2171" s="43">
        <f t="shared" si="242"/>
        <v>849</v>
      </c>
      <c r="B2171" s="44" t="s">
        <v>4087</v>
      </c>
      <c r="C2171" s="43">
        <v>39269</v>
      </c>
      <c r="D2171" s="43" t="s">
        <v>1899</v>
      </c>
      <c r="E2171" s="43">
        <v>1994</v>
      </c>
      <c r="F2171" s="43" t="s">
        <v>2131</v>
      </c>
      <c r="G2171" s="56" t="s">
        <v>2129</v>
      </c>
      <c r="H2171" s="43">
        <v>5</v>
      </c>
      <c r="I2171" s="43">
        <v>3</v>
      </c>
      <c r="J2171" s="43" t="s">
        <v>2131</v>
      </c>
      <c r="K2171" s="45">
        <v>2293.3000000000002</v>
      </c>
      <c r="L2171" s="45">
        <v>2205.1</v>
      </c>
      <c r="M2171" s="517">
        <f>VLOOKUP(C2171,'Раздел 2'!D2164:Q2222,14,0)</f>
        <v>87692.58</v>
      </c>
      <c r="N2171" s="45">
        <f t="shared" si="243"/>
        <v>87692.58</v>
      </c>
      <c r="O2171" s="45">
        <v>0</v>
      </c>
      <c r="P2171" s="45">
        <v>0</v>
      </c>
      <c r="Q2171" s="45">
        <v>0</v>
      </c>
      <c r="R2171" s="57">
        <v>45292</v>
      </c>
      <c r="S2171" s="57">
        <v>45657</v>
      </c>
      <c r="U2171" s="143"/>
    </row>
    <row r="2172" spans="1:21" ht="20.3" x14ac:dyDescent="0.35">
      <c r="A2172" s="43">
        <f t="shared" si="242"/>
        <v>850</v>
      </c>
      <c r="B2172" s="44" t="s">
        <v>4086</v>
      </c>
      <c r="C2172" s="43">
        <v>39315</v>
      </c>
      <c r="D2172" s="43" t="s">
        <v>1899</v>
      </c>
      <c r="E2172" s="43">
        <v>1967</v>
      </c>
      <c r="F2172" s="43" t="s">
        <v>2131</v>
      </c>
      <c r="G2172" s="56" t="s">
        <v>2130</v>
      </c>
      <c r="H2172" s="43">
        <v>4</v>
      </c>
      <c r="I2172" s="43">
        <v>3</v>
      </c>
      <c r="J2172" s="43" t="s">
        <v>2131</v>
      </c>
      <c r="K2172" s="45">
        <v>3543.66</v>
      </c>
      <c r="L2172" s="45">
        <v>1985.8</v>
      </c>
      <c r="M2172" s="517">
        <f>VLOOKUP(C2172,'Раздел 2'!D2165:Q2222,14,0)</f>
        <v>287509.68</v>
      </c>
      <c r="N2172" s="45">
        <f t="shared" si="243"/>
        <v>287509.68</v>
      </c>
      <c r="O2172" s="45">
        <v>0</v>
      </c>
      <c r="P2172" s="45">
        <v>0</v>
      </c>
      <c r="Q2172" s="45">
        <v>0</v>
      </c>
      <c r="R2172" s="57">
        <v>45292</v>
      </c>
      <c r="S2172" s="57">
        <v>45657</v>
      </c>
      <c r="U2172" s="143"/>
    </row>
    <row r="2173" spans="1:21" ht="20.3" x14ac:dyDescent="0.35">
      <c r="A2173" s="43">
        <f t="shared" si="242"/>
        <v>851</v>
      </c>
      <c r="B2173" s="44" t="s">
        <v>4085</v>
      </c>
      <c r="C2173" s="43">
        <v>39306</v>
      </c>
      <c r="D2173" s="43" t="s">
        <v>1899</v>
      </c>
      <c r="E2173" s="43">
        <v>2001</v>
      </c>
      <c r="F2173" s="43" t="s">
        <v>2131</v>
      </c>
      <c r="G2173" s="56" t="s">
        <v>2129</v>
      </c>
      <c r="H2173" s="43">
        <v>5</v>
      </c>
      <c r="I2173" s="43">
        <v>1</v>
      </c>
      <c r="J2173" s="43" t="s">
        <v>2131</v>
      </c>
      <c r="K2173" s="45">
        <v>1845.1</v>
      </c>
      <c r="L2173" s="45">
        <v>2266.1999999999998</v>
      </c>
      <c r="M2173" s="517">
        <f>VLOOKUP(C2173,'Раздел 2'!D2166:Q2224,14,0)</f>
        <v>98094.18</v>
      </c>
      <c r="N2173" s="45">
        <f t="shared" si="243"/>
        <v>98094.18</v>
      </c>
      <c r="O2173" s="45">
        <v>0</v>
      </c>
      <c r="P2173" s="45">
        <v>0</v>
      </c>
      <c r="Q2173" s="45">
        <v>0</v>
      </c>
      <c r="R2173" s="57">
        <v>45292</v>
      </c>
      <c r="S2173" s="57">
        <v>45657</v>
      </c>
      <c r="U2173" s="143"/>
    </row>
    <row r="2174" spans="1:21" ht="20.3" x14ac:dyDescent="0.35">
      <c r="A2174" s="43">
        <f t="shared" si="242"/>
        <v>852</v>
      </c>
      <c r="B2174" s="44" t="s">
        <v>4084</v>
      </c>
      <c r="C2174" s="43">
        <v>39308</v>
      </c>
      <c r="D2174" s="43" t="s">
        <v>1899</v>
      </c>
      <c r="E2174" s="43">
        <v>2000</v>
      </c>
      <c r="F2174" s="43" t="s">
        <v>2131</v>
      </c>
      <c r="G2174" s="56" t="s">
        <v>2129</v>
      </c>
      <c r="H2174" s="43">
        <v>5</v>
      </c>
      <c r="I2174" s="43">
        <v>1</v>
      </c>
      <c r="J2174" s="43" t="s">
        <v>2131</v>
      </c>
      <c r="K2174" s="45">
        <v>1226.4000000000001</v>
      </c>
      <c r="L2174" s="45">
        <v>1199.7</v>
      </c>
      <c r="M2174" s="517">
        <f>VLOOKUP(C2174,'Раздел 2'!D2167:Q2225,14,0)</f>
        <v>47800.08</v>
      </c>
      <c r="N2174" s="45">
        <f t="shared" si="243"/>
        <v>47800.08</v>
      </c>
      <c r="O2174" s="45">
        <v>0</v>
      </c>
      <c r="P2174" s="45">
        <v>0</v>
      </c>
      <c r="Q2174" s="45">
        <v>0</v>
      </c>
      <c r="R2174" s="57">
        <v>45292</v>
      </c>
      <c r="S2174" s="57">
        <v>45657</v>
      </c>
      <c r="U2174" s="143"/>
    </row>
    <row r="2175" spans="1:21" ht="20.3" x14ac:dyDescent="0.35">
      <c r="A2175" s="43">
        <f t="shared" si="242"/>
        <v>853</v>
      </c>
      <c r="B2175" s="44" t="s">
        <v>4093</v>
      </c>
      <c r="C2175" s="43">
        <v>39309</v>
      </c>
      <c r="D2175" s="43" t="s">
        <v>1899</v>
      </c>
      <c r="E2175" s="43">
        <v>2000</v>
      </c>
      <c r="F2175" s="43" t="s">
        <v>2131</v>
      </c>
      <c r="G2175" s="56" t="s">
        <v>2129</v>
      </c>
      <c r="H2175" s="43">
        <v>5</v>
      </c>
      <c r="I2175" s="43">
        <v>1</v>
      </c>
      <c r="J2175" s="43" t="s">
        <v>2131</v>
      </c>
      <c r="K2175" s="45">
        <v>1864.9</v>
      </c>
      <c r="L2175" s="45">
        <v>1121.7</v>
      </c>
      <c r="M2175" s="517">
        <f>VLOOKUP(C2175,'Раздел 2'!D2168:Q2226,14,0)</f>
        <v>47800.08</v>
      </c>
      <c r="N2175" s="45">
        <f t="shared" si="243"/>
        <v>47800.08</v>
      </c>
      <c r="O2175" s="45">
        <v>0</v>
      </c>
      <c r="P2175" s="45">
        <v>0</v>
      </c>
      <c r="Q2175" s="45">
        <v>0</v>
      </c>
      <c r="R2175" s="57">
        <v>45292</v>
      </c>
      <c r="S2175" s="57">
        <v>45657</v>
      </c>
      <c r="U2175" s="143"/>
    </row>
    <row r="2176" spans="1:21" ht="20.3" x14ac:dyDescent="0.35">
      <c r="A2176" s="43">
        <f t="shared" si="242"/>
        <v>854</v>
      </c>
      <c r="B2176" s="44" t="s">
        <v>4083</v>
      </c>
      <c r="C2176" s="43">
        <v>39312</v>
      </c>
      <c r="D2176" s="43" t="s">
        <v>1899</v>
      </c>
      <c r="E2176" s="43">
        <v>1993</v>
      </c>
      <c r="F2176" s="43" t="s">
        <v>2131</v>
      </c>
      <c r="G2176" s="56" t="s">
        <v>2129</v>
      </c>
      <c r="H2176" s="43">
        <v>5</v>
      </c>
      <c r="I2176" s="43">
        <v>3</v>
      </c>
      <c r="J2176" s="43" t="s">
        <v>2131</v>
      </c>
      <c r="K2176" s="45">
        <v>4395.8900000000003</v>
      </c>
      <c r="L2176" s="45">
        <v>2855.09</v>
      </c>
      <c r="M2176" s="517">
        <f>VLOOKUP(C2176,'Раздел 2'!D2169:Q2227,14,0)</f>
        <v>111462.6</v>
      </c>
      <c r="N2176" s="45">
        <f t="shared" si="243"/>
        <v>111462.6</v>
      </c>
      <c r="O2176" s="45">
        <v>0</v>
      </c>
      <c r="P2176" s="45">
        <v>0</v>
      </c>
      <c r="Q2176" s="45">
        <v>0</v>
      </c>
      <c r="R2176" s="57">
        <v>45292</v>
      </c>
      <c r="S2176" s="57">
        <v>45657</v>
      </c>
      <c r="U2176" s="143"/>
    </row>
    <row r="2177" spans="1:21" ht="20.3" x14ac:dyDescent="0.35">
      <c r="A2177" s="43">
        <f t="shared" si="242"/>
        <v>855</v>
      </c>
      <c r="B2177" s="44" t="s">
        <v>4082</v>
      </c>
      <c r="C2177" s="43">
        <v>39313</v>
      </c>
      <c r="D2177" s="43" t="s">
        <v>1899</v>
      </c>
      <c r="E2177" s="43">
        <v>1993</v>
      </c>
      <c r="F2177" s="43" t="s">
        <v>2131</v>
      </c>
      <c r="G2177" s="56" t="s">
        <v>2129</v>
      </c>
      <c r="H2177" s="43">
        <v>5</v>
      </c>
      <c r="I2177" s="43">
        <v>2</v>
      </c>
      <c r="J2177" s="43" t="s">
        <v>2131</v>
      </c>
      <c r="K2177" s="45">
        <v>2481</v>
      </c>
      <c r="L2177" s="45">
        <v>1557.5</v>
      </c>
      <c r="M2177" s="517">
        <f>VLOOKUP(C2177,'Раздел 2'!D2170:Q2228,14,0)</f>
        <v>59454.6</v>
      </c>
      <c r="N2177" s="45">
        <f t="shared" si="243"/>
        <v>59454.6</v>
      </c>
      <c r="O2177" s="45">
        <v>0</v>
      </c>
      <c r="P2177" s="45">
        <v>0</v>
      </c>
      <c r="Q2177" s="45">
        <v>0</v>
      </c>
      <c r="R2177" s="57">
        <v>45292</v>
      </c>
      <c r="S2177" s="57">
        <v>45657</v>
      </c>
      <c r="U2177" s="143"/>
    </row>
    <row r="2178" spans="1:21" ht="20.3" x14ac:dyDescent="0.35">
      <c r="A2178" s="43">
        <f t="shared" si="242"/>
        <v>856</v>
      </c>
      <c r="B2178" s="44" t="s">
        <v>3334</v>
      </c>
      <c r="C2178" s="43">
        <v>39042</v>
      </c>
      <c r="D2178" s="43" t="s">
        <v>1899</v>
      </c>
      <c r="E2178" s="43">
        <v>1984</v>
      </c>
      <c r="F2178" s="43">
        <v>2022</v>
      </c>
      <c r="G2178" s="56" t="s">
        <v>2129</v>
      </c>
      <c r="H2178" s="43">
        <v>5</v>
      </c>
      <c r="I2178" s="43">
        <v>6</v>
      </c>
      <c r="J2178" s="43" t="s">
        <v>2131</v>
      </c>
      <c r="K2178" s="45">
        <v>5169.8100000000004</v>
      </c>
      <c r="L2178" s="45">
        <v>5169.8100000000004</v>
      </c>
      <c r="M2178" s="517">
        <f>VLOOKUP(C2178,'Раздел 2'!D2171:Q2229,14,0)</f>
        <v>132210.54</v>
      </c>
      <c r="N2178" s="45">
        <f>M2178</f>
        <v>132210.54</v>
      </c>
      <c r="O2178" s="45">
        <v>0</v>
      </c>
      <c r="P2178" s="45">
        <v>0</v>
      </c>
      <c r="Q2178" s="45">
        <v>0</v>
      </c>
      <c r="R2178" s="57">
        <v>45292</v>
      </c>
      <c r="S2178" s="57">
        <v>45657</v>
      </c>
      <c r="U2178" s="143"/>
    </row>
    <row r="2179" spans="1:21" ht="20.3" x14ac:dyDescent="0.35">
      <c r="A2179" s="43">
        <f t="shared" si="242"/>
        <v>857</v>
      </c>
      <c r="B2179" s="44" t="s">
        <v>4251</v>
      </c>
      <c r="C2179" s="43">
        <v>39041</v>
      </c>
      <c r="D2179" s="43" t="s">
        <v>1899</v>
      </c>
      <c r="E2179" s="43">
        <v>1984</v>
      </c>
      <c r="F2179" s="43">
        <v>2022</v>
      </c>
      <c r="G2179" s="56" t="s">
        <v>2129</v>
      </c>
      <c r="H2179" s="43">
        <v>5</v>
      </c>
      <c r="I2179" s="43">
        <v>6</v>
      </c>
      <c r="J2179" s="43" t="s">
        <v>2131</v>
      </c>
      <c r="K2179" s="45">
        <v>5169.8100000000004</v>
      </c>
      <c r="L2179" s="45">
        <v>4834.8</v>
      </c>
      <c r="M2179" s="517">
        <f>VLOOKUP(C2179,'Раздел 2'!D2172:Q2230,14,0)</f>
        <v>166707.01999999999</v>
      </c>
      <c r="N2179" s="45">
        <f>M2179</f>
        <v>166707.01999999999</v>
      </c>
      <c r="O2179" s="45">
        <v>0</v>
      </c>
      <c r="P2179" s="45">
        <v>0</v>
      </c>
      <c r="Q2179" s="45">
        <v>0</v>
      </c>
      <c r="R2179" s="57">
        <v>45292</v>
      </c>
      <c r="S2179" s="57">
        <v>45657</v>
      </c>
      <c r="U2179" s="143"/>
    </row>
    <row r="2180" spans="1:21" ht="19.649999999999999" x14ac:dyDescent="0.3">
      <c r="A2180" s="53" t="s">
        <v>22</v>
      </c>
      <c r="B2180" s="53"/>
      <c r="C2180" s="403" t="s">
        <v>172</v>
      </c>
      <c r="D2180" s="403" t="s">
        <v>172</v>
      </c>
      <c r="E2180" s="403" t="s">
        <v>172</v>
      </c>
      <c r="F2180" s="403" t="s">
        <v>172</v>
      </c>
      <c r="G2180" s="403" t="s">
        <v>172</v>
      </c>
      <c r="H2180" s="403" t="s">
        <v>172</v>
      </c>
      <c r="I2180" s="403" t="s">
        <v>172</v>
      </c>
      <c r="J2180" s="49">
        <f>SUM(J2116:J2177)</f>
        <v>0</v>
      </c>
      <c r="K2180" s="49">
        <f t="shared" ref="K2180:Q2180" si="244">SUM(K2116:K2179)</f>
        <v>106373.78000000001</v>
      </c>
      <c r="L2180" s="49">
        <f t="shared" si="244"/>
        <v>88576.780000000028</v>
      </c>
      <c r="M2180" s="518">
        <f>SUM(M2116:M2179)</f>
        <v>30135541.469999995</v>
      </c>
      <c r="N2180" s="49">
        <f t="shared" si="244"/>
        <v>30135541.469999995</v>
      </c>
      <c r="O2180" s="49">
        <f t="shared" si="244"/>
        <v>0</v>
      </c>
      <c r="P2180" s="49">
        <f t="shared" si="244"/>
        <v>0</v>
      </c>
      <c r="Q2180" s="49">
        <f t="shared" si="244"/>
        <v>0</v>
      </c>
      <c r="R2180" s="403" t="s">
        <v>172</v>
      </c>
      <c r="S2180" s="403" t="s">
        <v>172</v>
      </c>
      <c r="U2180" s="143"/>
    </row>
    <row r="2181" spans="1:21" ht="19.649999999999999" x14ac:dyDescent="0.3">
      <c r="A2181" s="527" t="s">
        <v>2028</v>
      </c>
      <c r="B2181" s="527"/>
      <c r="C2181" s="527"/>
      <c r="D2181" s="527"/>
      <c r="E2181" s="527"/>
      <c r="F2181" s="527"/>
      <c r="G2181" s="527"/>
      <c r="H2181" s="527"/>
      <c r="I2181" s="527"/>
      <c r="J2181" s="527"/>
      <c r="K2181" s="527"/>
      <c r="L2181" s="527"/>
      <c r="M2181" s="527"/>
      <c r="N2181" s="527"/>
      <c r="O2181" s="527"/>
      <c r="P2181" s="527"/>
      <c r="Q2181" s="527"/>
      <c r="R2181" s="527"/>
      <c r="S2181" s="527"/>
      <c r="U2181" s="143"/>
    </row>
    <row r="2182" spans="1:21" ht="19.649999999999999" x14ac:dyDescent="0.3">
      <c r="A2182" s="527" t="s">
        <v>2029</v>
      </c>
      <c r="B2182" s="527"/>
      <c r="C2182" s="527"/>
      <c r="D2182" s="527"/>
      <c r="E2182" s="527"/>
      <c r="F2182" s="527"/>
      <c r="G2182" s="527"/>
      <c r="H2182" s="527"/>
      <c r="I2182" s="527"/>
      <c r="J2182" s="527"/>
      <c r="K2182" s="527"/>
      <c r="L2182" s="527"/>
      <c r="M2182" s="527"/>
      <c r="N2182" s="527"/>
      <c r="O2182" s="527"/>
      <c r="P2182" s="527"/>
      <c r="Q2182" s="527"/>
      <c r="R2182" s="527"/>
      <c r="S2182" s="527"/>
      <c r="U2182" s="143"/>
    </row>
    <row r="2183" spans="1:21" ht="20.3" x14ac:dyDescent="0.35">
      <c r="A2183" s="43">
        <f>A2179+1</f>
        <v>858</v>
      </c>
      <c r="B2183" s="47" t="s">
        <v>1074</v>
      </c>
      <c r="C2183" s="43">
        <v>41084</v>
      </c>
      <c r="D2183" s="43" t="s">
        <v>1899</v>
      </c>
      <c r="E2183" s="43">
        <v>1986</v>
      </c>
      <c r="F2183" s="43" t="s">
        <v>2131</v>
      </c>
      <c r="G2183" s="56" t="s">
        <v>2103</v>
      </c>
      <c r="H2183" s="43">
        <v>2</v>
      </c>
      <c r="I2183" s="43">
        <v>2</v>
      </c>
      <c r="J2183" s="43" t="s">
        <v>2131</v>
      </c>
      <c r="K2183" s="45">
        <v>752</v>
      </c>
      <c r="L2183" s="45">
        <v>561.1</v>
      </c>
      <c r="M2183" s="517">
        <f>VLOOKUP(C2183,'Раздел 2'!D2176:Q2206,14,0)</f>
        <v>771804.59000000008</v>
      </c>
      <c r="N2183" s="45">
        <f t="shared" ref="N2183:N2199" si="245">M2183</f>
        <v>771804.59000000008</v>
      </c>
      <c r="O2183" s="45">
        <v>0</v>
      </c>
      <c r="P2183" s="45">
        <v>0</v>
      </c>
      <c r="Q2183" s="45">
        <v>0</v>
      </c>
      <c r="R2183" s="57">
        <v>45292</v>
      </c>
      <c r="S2183" s="57">
        <v>45657</v>
      </c>
      <c r="U2183" s="143"/>
    </row>
    <row r="2184" spans="1:21" ht="20.3" x14ac:dyDescent="0.35">
      <c r="A2184" s="43">
        <f>A2183+1</f>
        <v>859</v>
      </c>
      <c r="B2184" s="47" t="s">
        <v>1076</v>
      </c>
      <c r="C2184" s="43">
        <v>41086</v>
      </c>
      <c r="D2184" s="43" t="s">
        <v>1899</v>
      </c>
      <c r="E2184" s="43">
        <v>1990</v>
      </c>
      <c r="F2184" s="43" t="s">
        <v>2131</v>
      </c>
      <c r="G2184" s="56" t="s">
        <v>2103</v>
      </c>
      <c r="H2184" s="43">
        <v>2</v>
      </c>
      <c r="I2184" s="43">
        <v>2</v>
      </c>
      <c r="J2184" s="43" t="s">
        <v>2131</v>
      </c>
      <c r="K2184" s="45">
        <v>726.8</v>
      </c>
      <c r="L2184" s="45">
        <v>578.15000000000009</v>
      </c>
      <c r="M2184" s="517">
        <f>VLOOKUP(C2184,'Раздел 2'!D2177:Q2208,14,0)</f>
        <v>952518.46000000008</v>
      </c>
      <c r="N2184" s="45">
        <f t="shared" si="245"/>
        <v>952518.46000000008</v>
      </c>
      <c r="O2184" s="45">
        <v>0</v>
      </c>
      <c r="P2184" s="45">
        <v>0</v>
      </c>
      <c r="Q2184" s="45">
        <v>0</v>
      </c>
      <c r="R2184" s="57">
        <v>45292</v>
      </c>
      <c r="S2184" s="57">
        <v>45657</v>
      </c>
      <c r="U2184" s="143"/>
    </row>
    <row r="2185" spans="1:21" ht="20.3" x14ac:dyDescent="0.35">
      <c r="A2185" s="43">
        <f t="shared" ref="A2185:A2199" si="246">A2184+1</f>
        <v>860</v>
      </c>
      <c r="B2185" s="47" t="s">
        <v>1063</v>
      </c>
      <c r="C2185" s="43">
        <v>41038</v>
      </c>
      <c r="D2185" s="43" t="s">
        <v>1899</v>
      </c>
      <c r="E2185" s="43">
        <v>1989</v>
      </c>
      <c r="F2185" s="43" t="s">
        <v>2131</v>
      </c>
      <c r="G2185" s="56" t="s">
        <v>2103</v>
      </c>
      <c r="H2185" s="43">
        <v>2</v>
      </c>
      <c r="I2185" s="43">
        <v>2</v>
      </c>
      <c r="J2185" s="43" t="s">
        <v>2131</v>
      </c>
      <c r="K2185" s="45">
        <v>720.6</v>
      </c>
      <c r="L2185" s="45">
        <v>714</v>
      </c>
      <c r="M2185" s="517">
        <f>VLOOKUP(C2185,'Раздел 2'!D2178:Q2212,14,0)</f>
        <v>2144145.75</v>
      </c>
      <c r="N2185" s="45">
        <f t="shared" si="245"/>
        <v>2144145.75</v>
      </c>
      <c r="O2185" s="45">
        <v>0</v>
      </c>
      <c r="P2185" s="45">
        <v>0</v>
      </c>
      <c r="Q2185" s="45">
        <v>0</v>
      </c>
      <c r="R2185" s="57">
        <v>45292</v>
      </c>
      <c r="S2185" s="57">
        <v>45657</v>
      </c>
      <c r="U2185" s="143"/>
    </row>
    <row r="2186" spans="1:21" ht="20.3" x14ac:dyDescent="0.35">
      <c r="A2186" s="43">
        <f t="shared" si="246"/>
        <v>861</v>
      </c>
      <c r="B2186" s="44" t="s">
        <v>1064</v>
      </c>
      <c r="C2186" s="43">
        <v>41045</v>
      </c>
      <c r="D2186" s="43" t="s">
        <v>1899</v>
      </c>
      <c r="E2186" s="43">
        <v>1987</v>
      </c>
      <c r="F2186" s="43" t="s">
        <v>2131</v>
      </c>
      <c r="G2186" s="56" t="s">
        <v>2103</v>
      </c>
      <c r="H2186" s="43">
        <v>2</v>
      </c>
      <c r="I2186" s="43">
        <v>2</v>
      </c>
      <c r="J2186" s="43" t="s">
        <v>2131</v>
      </c>
      <c r="K2186" s="45">
        <v>728.2</v>
      </c>
      <c r="L2186" s="45">
        <v>654.54</v>
      </c>
      <c r="M2186" s="517">
        <f>VLOOKUP(C2186,'Раздел 2'!D2179:Q2213,14,0)</f>
        <v>2037333.16</v>
      </c>
      <c r="N2186" s="45">
        <f t="shared" si="245"/>
        <v>2037333.16</v>
      </c>
      <c r="O2186" s="45">
        <v>0</v>
      </c>
      <c r="P2186" s="45">
        <v>0</v>
      </c>
      <c r="Q2186" s="45">
        <v>0</v>
      </c>
      <c r="R2186" s="57">
        <v>45292</v>
      </c>
      <c r="S2186" s="57">
        <v>45657</v>
      </c>
      <c r="U2186" s="143"/>
    </row>
    <row r="2187" spans="1:21" ht="20.3" x14ac:dyDescent="0.35">
      <c r="A2187" s="43">
        <f t="shared" si="246"/>
        <v>862</v>
      </c>
      <c r="B2187" s="44" t="s">
        <v>3071</v>
      </c>
      <c r="C2187" s="43">
        <v>46278</v>
      </c>
      <c r="D2187" s="43" t="s">
        <v>1899</v>
      </c>
      <c r="E2187" s="43">
        <v>1972</v>
      </c>
      <c r="F2187" s="43" t="s">
        <v>2131</v>
      </c>
      <c r="G2187" s="56" t="s">
        <v>2108</v>
      </c>
      <c r="H2187" s="43">
        <v>4</v>
      </c>
      <c r="I2187" s="43">
        <v>3</v>
      </c>
      <c r="J2187" s="43" t="s">
        <v>2131</v>
      </c>
      <c r="K2187" s="45">
        <v>2185.29</v>
      </c>
      <c r="L2187" s="45">
        <v>2185.29</v>
      </c>
      <c r="M2187" s="517">
        <f>VLOOKUP(C2187,'Раздел 2'!D2180:Q2215,14,0)</f>
        <v>412202.87</v>
      </c>
      <c r="N2187" s="45">
        <f t="shared" si="245"/>
        <v>412202.87</v>
      </c>
      <c r="O2187" s="45">
        <v>0</v>
      </c>
      <c r="P2187" s="45">
        <v>0</v>
      </c>
      <c r="Q2187" s="45">
        <v>0</v>
      </c>
      <c r="R2187" s="57">
        <v>45292</v>
      </c>
      <c r="S2187" s="57">
        <v>45657</v>
      </c>
      <c r="U2187" s="143"/>
    </row>
    <row r="2188" spans="1:21" ht="20.3" x14ac:dyDescent="0.35">
      <c r="A2188" s="43">
        <f t="shared" si="246"/>
        <v>863</v>
      </c>
      <c r="B2188" s="44" t="s">
        <v>3072</v>
      </c>
      <c r="C2188" s="43">
        <v>41076</v>
      </c>
      <c r="D2188" s="43" t="s">
        <v>1899</v>
      </c>
      <c r="E2188" s="43">
        <v>1974</v>
      </c>
      <c r="F2188" s="43" t="s">
        <v>2131</v>
      </c>
      <c r="G2188" s="56" t="s">
        <v>2098</v>
      </c>
      <c r="H2188" s="43">
        <v>4</v>
      </c>
      <c r="I2188" s="43">
        <v>4</v>
      </c>
      <c r="J2188" s="43" t="s">
        <v>2131</v>
      </c>
      <c r="K2188" s="45">
        <v>2637.2</v>
      </c>
      <c r="L2188" s="45">
        <v>2437.1999999999998</v>
      </c>
      <c r="M2188" s="517">
        <f>VLOOKUP(C2188,'Раздел 2'!D2181:Q2216,14,0)</f>
        <v>472628.62</v>
      </c>
      <c r="N2188" s="45">
        <f t="shared" si="245"/>
        <v>472628.62</v>
      </c>
      <c r="O2188" s="45">
        <v>0</v>
      </c>
      <c r="P2188" s="45">
        <v>0</v>
      </c>
      <c r="Q2188" s="45">
        <v>0</v>
      </c>
      <c r="R2188" s="57">
        <v>45292</v>
      </c>
      <c r="S2188" s="57">
        <v>45657</v>
      </c>
      <c r="U2188" s="143"/>
    </row>
    <row r="2189" spans="1:21" ht="20.3" x14ac:dyDescent="0.35">
      <c r="A2189" s="43">
        <f t="shared" si="246"/>
        <v>864</v>
      </c>
      <c r="B2189" s="44" t="s">
        <v>3073</v>
      </c>
      <c r="C2189" s="43">
        <v>41077</v>
      </c>
      <c r="D2189" s="43" t="s">
        <v>1899</v>
      </c>
      <c r="E2189" s="43">
        <v>1976</v>
      </c>
      <c r="F2189" s="43" t="s">
        <v>2131</v>
      </c>
      <c r="G2189" s="56" t="s">
        <v>2098</v>
      </c>
      <c r="H2189" s="43">
        <v>5</v>
      </c>
      <c r="I2189" s="43">
        <v>3</v>
      </c>
      <c r="J2189" s="43" t="s">
        <v>2131</v>
      </c>
      <c r="K2189" s="45">
        <v>4017</v>
      </c>
      <c r="L2189" s="45">
        <v>3797.2</v>
      </c>
      <c r="M2189" s="517">
        <f>VLOOKUP(C2189,'Раздел 2'!D2182:Q2217,14,0)</f>
        <v>389588.63</v>
      </c>
      <c r="N2189" s="45">
        <f t="shared" si="245"/>
        <v>389588.63</v>
      </c>
      <c r="O2189" s="45">
        <v>0</v>
      </c>
      <c r="P2189" s="45">
        <v>0</v>
      </c>
      <c r="Q2189" s="45">
        <v>0</v>
      </c>
      <c r="R2189" s="57">
        <v>45292</v>
      </c>
      <c r="S2189" s="57">
        <v>45657</v>
      </c>
      <c r="U2189" s="143"/>
    </row>
    <row r="2190" spans="1:21" ht="20.3" x14ac:dyDescent="0.35">
      <c r="A2190" s="43">
        <f t="shared" si="246"/>
        <v>865</v>
      </c>
      <c r="B2190" s="44" t="s">
        <v>3939</v>
      </c>
      <c r="C2190" s="43">
        <v>41101</v>
      </c>
      <c r="D2190" s="43" t="s">
        <v>1899</v>
      </c>
      <c r="E2190" s="43">
        <v>1978</v>
      </c>
      <c r="F2190" s="43" t="s">
        <v>2131</v>
      </c>
      <c r="G2190" s="56" t="s">
        <v>2097</v>
      </c>
      <c r="H2190" s="43">
        <v>5</v>
      </c>
      <c r="I2190" s="43">
        <v>4</v>
      </c>
      <c r="J2190" s="43" t="s">
        <v>2131</v>
      </c>
      <c r="K2190" s="45">
        <v>4233.3999999999996</v>
      </c>
      <c r="L2190" s="45">
        <v>3966.7</v>
      </c>
      <c r="M2190" s="517">
        <f>VLOOKUP(C2190,'Раздел 2'!D2183:Q2218,14,0)</f>
        <v>508711.61</v>
      </c>
      <c r="N2190" s="45">
        <f t="shared" si="245"/>
        <v>508711.61</v>
      </c>
      <c r="O2190" s="45">
        <v>0</v>
      </c>
      <c r="P2190" s="45">
        <v>0</v>
      </c>
      <c r="Q2190" s="45">
        <v>0</v>
      </c>
      <c r="R2190" s="57">
        <v>45292</v>
      </c>
      <c r="S2190" s="57">
        <v>45657</v>
      </c>
      <c r="U2190" s="143"/>
    </row>
    <row r="2191" spans="1:21" ht="20.3" x14ac:dyDescent="0.35">
      <c r="A2191" s="43">
        <f t="shared" si="246"/>
        <v>866</v>
      </c>
      <c r="B2191" s="44" t="s">
        <v>3075</v>
      </c>
      <c r="C2191" s="43">
        <v>41078</v>
      </c>
      <c r="D2191" s="43" t="s">
        <v>1899</v>
      </c>
      <c r="E2191" s="43">
        <v>1973</v>
      </c>
      <c r="F2191" s="43" t="s">
        <v>2131</v>
      </c>
      <c r="G2191" s="56" t="s">
        <v>2098</v>
      </c>
      <c r="H2191" s="43">
        <v>4</v>
      </c>
      <c r="I2191" s="43">
        <v>4</v>
      </c>
      <c r="J2191" s="43" t="s">
        <v>2131</v>
      </c>
      <c r="K2191" s="45">
        <v>2166</v>
      </c>
      <c r="L2191" s="45">
        <v>2001</v>
      </c>
      <c r="M2191" s="517">
        <f>VLOOKUP(C2191,'Раздел 2'!D2184:Q2219,14,0)</f>
        <v>423556.54000000004</v>
      </c>
      <c r="N2191" s="45">
        <f t="shared" si="245"/>
        <v>423556.54000000004</v>
      </c>
      <c r="O2191" s="45">
        <v>0</v>
      </c>
      <c r="P2191" s="45">
        <v>0</v>
      </c>
      <c r="Q2191" s="45">
        <v>0</v>
      </c>
      <c r="R2191" s="57">
        <v>45292</v>
      </c>
      <c r="S2191" s="57">
        <v>45657</v>
      </c>
      <c r="U2191" s="143"/>
    </row>
    <row r="2192" spans="1:21" ht="20.3" x14ac:dyDescent="0.35">
      <c r="A2192" s="43">
        <f t="shared" si="246"/>
        <v>867</v>
      </c>
      <c r="B2192" s="47" t="s">
        <v>3940</v>
      </c>
      <c r="C2192" s="43">
        <v>41054</v>
      </c>
      <c r="D2192" s="43" t="s">
        <v>1899</v>
      </c>
      <c r="E2192" s="43">
        <v>1983</v>
      </c>
      <c r="F2192" s="43" t="s">
        <v>2131</v>
      </c>
      <c r="G2192" s="56" t="s">
        <v>2097</v>
      </c>
      <c r="H2192" s="43">
        <v>5</v>
      </c>
      <c r="I2192" s="43">
        <v>4</v>
      </c>
      <c r="J2192" s="43" t="s">
        <v>2131</v>
      </c>
      <c r="K2192" s="45">
        <v>4139.0600000000004</v>
      </c>
      <c r="L2192" s="45">
        <v>3743.4</v>
      </c>
      <c r="M2192" s="517">
        <f>VLOOKUP(C2192,'Раздел 2'!D2185:Q2220,14,0)</f>
        <v>135815.64000000001</v>
      </c>
      <c r="N2192" s="45">
        <f t="shared" si="245"/>
        <v>135815.64000000001</v>
      </c>
      <c r="O2192" s="45">
        <v>0</v>
      </c>
      <c r="P2192" s="45">
        <v>0</v>
      </c>
      <c r="Q2192" s="45">
        <v>0</v>
      </c>
      <c r="R2192" s="57">
        <v>45292</v>
      </c>
      <c r="S2192" s="57">
        <v>45657</v>
      </c>
      <c r="U2192" s="143"/>
    </row>
    <row r="2193" spans="1:21" ht="20.3" x14ac:dyDescent="0.35">
      <c r="A2193" s="43">
        <f t="shared" si="246"/>
        <v>868</v>
      </c>
      <c r="B2193" s="44" t="s">
        <v>3941</v>
      </c>
      <c r="C2193" s="43">
        <v>41056</v>
      </c>
      <c r="D2193" s="43" t="s">
        <v>1899</v>
      </c>
      <c r="E2193" s="43">
        <v>1985</v>
      </c>
      <c r="F2193" s="43" t="s">
        <v>2131</v>
      </c>
      <c r="G2193" s="56" t="s">
        <v>2097</v>
      </c>
      <c r="H2193" s="43">
        <v>5</v>
      </c>
      <c r="I2193" s="43">
        <v>4</v>
      </c>
      <c r="J2193" s="43" t="s">
        <v>2131</v>
      </c>
      <c r="K2193" s="45">
        <v>4180.55</v>
      </c>
      <c r="L2193" s="45">
        <v>3594.4</v>
      </c>
      <c r="M2193" s="517">
        <f>VLOOKUP(C2193,'Раздел 2'!D2186:Q2221,14,0)</f>
        <v>135815.64000000001</v>
      </c>
      <c r="N2193" s="45">
        <f t="shared" si="245"/>
        <v>135815.64000000001</v>
      </c>
      <c r="O2193" s="45">
        <v>0</v>
      </c>
      <c r="P2193" s="45">
        <v>0</v>
      </c>
      <c r="Q2193" s="45">
        <v>0</v>
      </c>
      <c r="R2193" s="57">
        <v>45292</v>
      </c>
      <c r="S2193" s="57">
        <v>45657</v>
      </c>
      <c r="U2193" s="143"/>
    </row>
    <row r="2194" spans="1:21" ht="20.3" x14ac:dyDescent="0.35">
      <c r="A2194" s="43">
        <f t="shared" si="246"/>
        <v>869</v>
      </c>
      <c r="B2194" s="44" t="s">
        <v>3942</v>
      </c>
      <c r="C2194" s="43">
        <v>41057</v>
      </c>
      <c r="D2194" s="43" t="s">
        <v>1899</v>
      </c>
      <c r="E2194" s="43">
        <v>1981</v>
      </c>
      <c r="F2194" s="43" t="s">
        <v>2131</v>
      </c>
      <c r="G2194" s="56" t="s">
        <v>2097</v>
      </c>
      <c r="H2194" s="43">
        <v>6</v>
      </c>
      <c r="I2194" s="43">
        <v>4</v>
      </c>
      <c r="J2194" s="43" t="s">
        <v>2131</v>
      </c>
      <c r="K2194" s="45">
        <v>4759.38</v>
      </c>
      <c r="L2194" s="45">
        <v>4326.95</v>
      </c>
      <c r="M2194" s="517">
        <f>VLOOKUP(C2194,'Раздел 2'!D2187:Q2222,14,0)</f>
        <v>119765.28</v>
      </c>
      <c r="N2194" s="45">
        <f t="shared" si="245"/>
        <v>119765.28</v>
      </c>
      <c r="O2194" s="45">
        <v>0</v>
      </c>
      <c r="P2194" s="45">
        <v>0</v>
      </c>
      <c r="Q2194" s="45">
        <v>0</v>
      </c>
      <c r="R2194" s="57">
        <v>45292</v>
      </c>
      <c r="S2194" s="57">
        <v>45657</v>
      </c>
      <c r="U2194" s="143"/>
    </row>
    <row r="2195" spans="1:21" ht="20.3" x14ac:dyDescent="0.35">
      <c r="A2195" s="43">
        <f t="shared" si="246"/>
        <v>870</v>
      </c>
      <c r="B2195" s="47" t="s">
        <v>3943</v>
      </c>
      <c r="C2195" s="43">
        <v>41059</v>
      </c>
      <c r="D2195" s="43" t="s">
        <v>1899</v>
      </c>
      <c r="E2195" s="43">
        <v>1984</v>
      </c>
      <c r="F2195" s="43" t="s">
        <v>2131</v>
      </c>
      <c r="G2195" s="56" t="s">
        <v>2097</v>
      </c>
      <c r="H2195" s="43">
        <v>5</v>
      </c>
      <c r="I2195" s="43">
        <v>4</v>
      </c>
      <c r="J2195" s="43" t="s">
        <v>2131</v>
      </c>
      <c r="K2195" s="45">
        <v>4190.7</v>
      </c>
      <c r="L2195" s="45">
        <v>3231.6</v>
      </c>
      <c r="M2195" s="517">
        <f>VLOOKUP(C2195,'Раздел 2'!D2188:Q2222,14,0)</f>
        <v>144205.44</v>
      </c>
      <c r="N2195" s="45">
        <f t="shared" si="245"/>
        <v>144205.44</v>
      </c>
      <c r="O2195" s="45">
        <v>0</v>
      </c>
      <c r="P2195" s="45">
        <v>0</v>
      </c>
      <c r="Q2195" s="45">
        <v>0</v>
      </c>
      <c r="R2195" s="57">
        <v>45292</v>
      </c>
      <c r="S2195" s="57">
        <v>45657</v>
      </c>
      <c r="U2195" s="143"/>
    </row>
    <row r="2196" spans="1:21" ht="20.3" x14ac:dyDescent="0.35">
      <c r="A2196" s="43">
        <f t="shared" si="246"/>
        <v>871</v>
      </c>
      <c r="B2196" s="47" t="s">
        <v>3944</v>
      </c>
      <c r="C2196" s="43">
        <v>41103</v>
      </c>
      <c r="D2196" s="43" t="s">
        <v>1899</v>
      </c>
      <c r="E2196" s="43">
        <v>1983</v>
      </c>
      <c r="F2196" s="43" t="s">
        <v>2131</v>
      </c>
      <c r="G2196" s="56" t="s">
        <v>2097</v>
      </c>
      <c r="H2196" s="43">
        <v>6</v>
      </c>
      <c r="I2196" s="43">
        <v>4</v>
      </c>
      <c r="J2196" s="43" t="s">
        <v>2131</v>
      </c>
      <c r="K2196" s="45">
        <v>4551.3999999999996</v>
      </c>
      <c r="L2196" s="45">
        <v>3788.25</v>
      </c>
      <c r="M2196" s="517">
        <f>VLOOKUP(C2196,'Раздел 2'!D2189:Q2224,14,0)</f>
        <v>108267.36</v>
      </c>
      <c r="N2196" s="45">
        <f t="shared" si="245"/>
        <v>108267.36</v>
      </c>
      <c r="O2196" s="45">
        <v>0</v>
      </c>
      <c r="P2196" s="45">
        <v>0</v>
      </c>
      <c r="Q2196" s="45">
        <v>0</v>
      </c>
      <c r="R2196" s="57">
        <v>45292</v>
      </c>
      <c r="S2196" s="57">
        <v>45657</v>
      </c>
      <c r="U2196" s="143"/>
    </row>
    <row r="2197" spans="1:21" ht="20.3" x14ac:dyDescent="0.35">
      <c r="A2197" s="43">
        <f t="shared" si="246"/>
        <v>872</v>
      </c>
      <c r="B2197" s="44" t="s">
        <v>3945</v>
      </c>
      <c r="C2197" s="43">
        <v>41110</v>
      </c>
      <c r="D2197" s="43" t="s">
        <v>1899</v>
      </c>
      <c r="E2197" s="43">
        <v>1982</v>
      </c>
      <c r="F2197" s="43" t="s">
        <v>2131</v>
      </c>
      <c r="G2197" s="56" t="s">
        <v>2097</v>
      </c>
      <c r="H2197" s="43">
        <v>5</v>
      </c>
      <c r="I2197" s="43">
        <v>4</v>
      </c>
      <c r="J2197" s="43" t="s">
        <v>2131</v>
      </c>
      <c r="K2197" s="45">
        <v>4089</v>
      </c>
      <c r="L2197" s="45">
        <v>3503.4</v>
      </c>
      <c r="M2197" s="517">
        <f>VLOOKUP(C2197,'Раздел 2'!D2190:Q2225,14,0)</f>
        <v>134909.4</v>
      </c>
      <c r="N2197" s="45">
        <f t="shared" si="245"/>
        <v>134909.4</v>
      </c>
      <c r="O2197" s="45">
        <v>0</v>
      </c>
      <c r="P2197" s="45">
        <v>0</v>
      </c>
      <c r="Q2197" s="45">
        <v>0</v>
      </c>
      <c r="R2197" s="57">
        <v>45292</v>
      </c>
      <c r="S2197" s="57">
        <v>45657</v>
      </c>
      <c r="U2197" s="143"/>
    </row>
    <row r="2198" spans="1:21" ht="20.3" x14ac:dyDescent="0.35">
      <c r="A2198" s="43">
        <f t="shared" si="246"/>
        <v>873</v>
      </c>
      <c r="B2198" s="44" t="s">
        <v>1079</v>
      </c>
      <c r="C2198" s="43">
        <v>41102</v>
      </c>
      <c r="D2198" s="43" t="s">
        <v>1899</v>
      </c>
      <c r="E2198" s="43">
        <v>1983</v>
      </c>
      <c r="F2198" s="43" t="s">
        <v>2131</v>
      </c>
      <c r="G2198" s="56" t="s">
        <v>2097</v>
      </c>
      <c r="H2198" s="43">
        <v>5</v>
      </c>
      <c r="I2198" s="43">
        <v>4</v>
      </c>
      <c r="J2198" s="43" t="s">
        <v>2131</v>
      </c>
      <c r="K2198" s="45">
        <v>4148</v>
      </c>
      <c r="L2198" s="45">
        <v>3402.4</v>
      </c>
      <c r="M2198" s="517">
        <f>VLOOKUP(C2198,'Раздел 2'!D2191:Q2226,14,0)</f>
        <v>134909.4</v>
      </c>
      <c r="N2198" s="45">
        <f t="shared" si="245"/>
        <v>134909.4</v>
      </c>
      <c r="O2198" s="45">
        <v>0</v>
      </c>
      <c r="P2198" s="45">
        <v>0</v>
      </c>
      <c r="Q2198" s="45">
        <v>0</v>
      </c>
      <c r="R2198" s="57">
        <v>45292</v>
      </c>
      <c r="S2198" s="57">
        <v>45657</v>
      </c>
      <c r="U2198" s="143"/>
    </row>
    <row r="2199" spans="1:21" ht="20.3" x14ac:dyDescent="0.35">
      <c r="A2199" s="43">
        <f t="shared" si="246"/>
        <v>874</v>
      </c>
      <c r="B2199" s="47" t="s">
        <v>3946</v>
      </c>
      <c r="C2199" s="43">
        <v>41052</v>
      </c>
      <c r="D2199" s="43" t="s">
        <v>1899</v>
      </c>
      <c r="E2199" s="43">
        <v>1981</v>
      </c>
      <c r="F2199" s="43" t="s">
        <v>2131</v>
      </c>
      <c r="G2199" s="56" t="s">
        <v>2098</v>
      </c>
      <c r="H2199" s="43">
        <v>5</v>
      </c>
      <c r="I2199" s="43">
        <v>6</v>
      </c>
      <c r="J2199" s="43" t="s">
        <v>2131</v>
      </c>
      <c r="K2199" s="45">
        <v>5910.85</v>
      </c>
      <c r="L2199" s="45">
        <v>5137.6000000000004</v>
      </c>
      <c r="M2199" s="517">
        <f>VLOOKUP(C2199,'Раздел 2'!D2192:Q2228,14,0)</f>
        <v>3534919.9099999997</v>
      </c>
      <c r="N2199" s="45">
        <f t="shared" si="245"/>
        <v>3534919.9099999997</v>
      </c>
      <c r="O2199" s="45">
        <v>0</v>
      </c>
      <c r="P2199" s="45">
        <v>0</v>
      </c>
      <c r="Q2199" s="45">
        <v>0</v>
      </c>
      <c r="R2199" s="57">
        <v>45292</v>
      </c>
      <c r="S2199" s="57">
        <v>45657</v>
      </c>
      <c r="U2199" s="143"/>
    </row>
    <row r="2200" spans="1:21" ht="20.3" x14ac:dyDescent="0.3">
      <c r="A2200" s="46" t="s">
        <v>22</v>
      </c>
      <c r="B2200" s="46"/>
      <c r="C2200" s="403" t="s">
        <v>172</v>
      </c>
      <c r="D2200" s="403" t="s">
        <v>172</v>
      </c>
      <c r="E2200" s="403" t="s">
        <v>172</v>
      </c>
      <c r="F2200" s="403" t="s">
        <v>172</v>
      </c>
      <c r="G2200" s="403" t="s">
        <v>172</v>
      </c>
      <c r="H2200" s="403" t="s">
        <v>172</v>
      </c>
      <c r="I2200" s="403" t="s">
        <v>172</v>
      </c>
      <c r="J2200" s="49">
        <f t="shared" ref="J2200:Q2200" si="247">SUM(J2183:J2199)</f>
        <v>0</v>
      </c>
      <c r="K2200" s="49">
        <f t="shared" si="247"/>
        <v>54135.43</v>
      </c>
      <c r="L2200" s="49">
        <f t="shared" si="247"/>
        <v>47623.18</v>
      </c>
      <c r="M2200" s="518">
        <f t="shared" si="247"/>
        <v>12561098.299999999</v>
      </c>
      <c r="N2200" s="49">
        <f t="shared" si="247"/>
        <v>12561098.299999999</v>
      </c>
      <c r="O2200" s="49">
        <f t="shared" si="247"/>
        <v>0</v>
      </c>
      <c r="P2200" s="49">
        <f t="shared" si="247"/>
        <v>0</v>
      </c>
      <c r="Q2200" s="49">
        <f t="shared" si="247"/>
        <v>0</v>
      </c>
      <c r="R2200" s="403" t="s">
        <v>172</v>
      </c>
      <c r="S2200" s="403" t="s">
        <v>172</v>
      </c>
      <c r="U2200" s="143"/>
    </row>
    <row r="2201" spans="1:21" ht="19.649999999999999" x14ac:dyDescent="0.3">
      <c r="A2201" s="531" t="s">
        <v>4450</v>
      </c>
      <c r="B2201" s="536"/>
      <c r="C2201" s="536"/>
      <c r="D2201" s="536"/>
      <c r="E2201" s="536"/>
      <c r="F2201" s="536"/>
      <c r="G2201" s="536"/>
      <c r="H2201" s="536"/>
      <c r="I2201" s="536"/>
      <c r="J2201" s="536"/>
      <c r="K2201" s="536"/>
      <c r="L2201" s="536"/>
      <c r="M2201" s="536"/>
      <c r="N2201" s="536"/>
      <c r="O2201" s="536"/>
      <c r="P2201" s="536"/>
      <c r="Q2201" s="536"/>
      <c r="R2201" s="536"/>
      <c r="S2201" s="537"/>
      <c r="U2201" s="143"/>
    </row>
    <row r="2202" spans="1:21" ht="20.3" x14ac:dyDescent="0.3">
      <c r="A2202" s="43">
        <f>A2199+1</f>
        <v>875</v>
      </c>
      <c r="B2202" s="174" t="s">
        <v>624</v>
      </c>
      <c r="C2202" s="43">
        <v>41199</v>
      </c>
      <c r="D2202" s="43" t="s">
        <v>1899</v>
      </c>
      <c r="E2202" s="43">
        <v>1967</v>
      </c>
      <c r="F2202" s="43" t="s">
        <v>2131</v>
      </c>
      <c r="G2202" s="43" t="s">
        <v>2103</v>
      </c>
      <c r="H2202" s="43">
        <v>2</v>
      </c>
      <c r="I2202" s="43">
        <v>1</v>
      </c>
      <c r="J2202" s="45" t="s">
        <v>2131</v>
      </c>
      <c r="K2202" s="45">
        <v>723.5</v>
      </c>
      <c r="L2202" s="45">
        <v>589.6</v>
      </c>
      <c r="M2202" s="517">
        <f>VLOOKUP(C2202,'Раздел 2'!D2192:Q2227,14,0)</f>
        <v>551716.93000000005</v>
      </c>
      <c r="N2202" s="45">
        <f>M2202</f>
        <v>551716.93000000005</v>
      </c>
      <c r="O2202" s="45">
        <v>0</v>
      </c>
      <c r="P2202" s="45">
        <v>0</v>
      </c>
      <c r="Q2202" s="45">
        <v>0</v>
      </c>
      <c r="R2202" s="57">
        <v>45292</v>
      </c>
      <c r="S2202" s="57">
        <v>45657</v>
      </c>
      <c r="U2202" s="143"/>
    </row>
    <row r="2203" spans="1:21" ht="20.3" x14ac:dyDescent="0.3">
      <c r="A2203" s="46" t="s">
        <v>22</v>
      </c>
      <c r="B2203" s="46"/>
      <c r="C2203" s="403" t="s">
        <v>172</v>
      </c>
      <c r="D2203" s="403" t="s">
        <v>172</v>
      </c>
      <c r="E2203" s="403" t="s">
        <v>172</v>
      </c>
      <c r="F2203" s="403" t="s">
        <v>172</v>
      </c>
      <c r="G2203" s="403" t="s">
        <v>172</v>
      </c>
      <c r="H2203" s="403" t="s">
        <v>172</v>
      </c>
      <c r="I2203" s="403" t="s">
        <v>172</v>
      </c>
      <c r="J2203" s="49">
        <f>SUM(J2202)</f>
        <v>0</v>
      </c>
      <c r="K2203" s="49">
        <f>SUM(K2202:K2202)</f>
        <v>723.5</v>
      </c>
      <c r="L2203" s="49">
        <f>SUM(L2202:L2202)</f>
        <v>589.6</v>
      </c>
      <c r="M2203" s="518">
        <f>SUM(M2202:M2202)</f>
        <v>551716.93000000005</v>
      </c>
      <c r="N2203" s="49">
        <f>SUM(N2202:N2202)</f>
        <v>551716.93000000005</v>
      </c>
      <c r="O2203" s="49">
        <f>SUM(O2202)</f>
        <v>0</v>
      </c>
      <c r="P2203" s="49">
        <f>SUM(P2202)</f>
        <v>0</v>
      </c>
      <c r="Q2203" s="49">
        <f>SUM(Q2202)</f>
        <v>0</v>
      </c>
      <c r="R2203" s="403" t="s">
        <v>172</v>
      </c>
      <c r="S2203" s="403" t="s">
        <v>172</v>
      </c>
      <c r="U2203" s="143"/>
    </row>
    <row r="2204" spans="1:21" ht="19.649999999999999" x14ac:dyDescent="0.3">
      <c r="A2204" s="552" t="s">
        <v>4519</v>
      </c>
      <c r="B2204" s="552"/>
      <c r="C2204" s="552"/>
      <c r="D2204" s="552"/>
      <c r="E2204" s="552"/>
      <c r="F2204" s="552"/>
      <c r="G2204" s="552"/>
      <c r="H2204" s="552"/>
      <c r="I2204" s="552"/>
      <c r="J2204" s="552"/>
      <c r="K2204" s="552"/>
      <c r="L2204" s="552"/>
      <c r="M2204" s="552"/>
      <c r="N2204" s="552"/>
      <c r="O2204" s="552"/>
      <c r="P2204" s="552"/>
      <c r="Q2204" s="552"/>
      <c r="R2204" s="552"/>
      <c r="S2204" s="552"/>
      <c r="U2204" s="143"/>
    </row>
    <row r="2205" spans="1:21" ht="20.3" x14ac:dyDescent="0.3">
      <c r="A2205" s="43">
        <f>A2202+1</f>
        <v>876</v>
      </c>
      <c r="B2205" s="46" t="s">
        <v>1878</v>
      </c>
      <c r="C2205" s="43">
        <v>41247</v>
      </c>
      <c r="D2205" s="43" t="s">
        <v>1899</v>
      </c>
      <c r="E2205" s="43">
        <v>1958</v>
      </c>
      <c r="F2205" s="43" t="s">
        <v>2131</v>
      </c>
      <c r="G2205" s="43" t="s">
        <v>2103</v>
      </c>
      <c r="H2205" s="43">
        <v>2</v>
      </c>
      <c r="I2205" s="43">
        <v>1</v>
      </c>
      <c r="J2205" s="45" t="s">
        <v>2131</v>
      </c>
      <c r="K2205" s="45">
        <v>636.16</v>
      </c>
      <c r="L2205" s="45">
        <v>593.62</v>
      </c>
      <c r="M2205" s="517">
        <f>VLOOKUP(C2205,'Раздел 2'!D2189:Q2224,14,0)</f>
        <v>910527.14</v>
      </c>
      <c r="N2205" s="45">
        <f>M2205</f>
        <v>910527.14</v>
      </c>
      <c r="O2205" s="45">
        <v>0</v>
      </c>
      <c r="P2205" s="45">
        <v>0</v>
      </c>
      <c r="Q2205" s="45">
        <v>0</v>
      </c>
      <c r="R2205" s="57">
        <v>45292</v>
      </c>
      <c r="S2205" s="57">
        <v>45657</v>
      </c>
      <c r="U2205" s="143"/>
    </row>
    <row r="2206" spans="1:21" ht="20.3" x14ac:dyDescent="0.3">
      <c r="A2206" s="43">
        <f>A2205+1</f>
        <v>877</v>
      </c>
      <c r="B2206" s="46" t="s">
        <v>1879</v>
      </c>
      <c r="C2206" s="43">
        <v>41248</v>
      </c>
      <c r="D2206" s="43" t="s">
        <v>1899</v>
      </c>
      <c r="E2206" s="43">
        <v>1960</v>
      </c>
      <c r="F2206" s="43" t="s">
        <v>2131</v>
      </c>
      <c r="G2206" s="43" t="s">
        <v>2103</v>
      </c>
      <c r="H2206" s="43">
        <v>2</v>
      </c>
      <c r="I2206" s="43">
        <v>1</v>
      </c>
      <c r="J2206" s="45" t="s">
        <v>2131</v>
      </c>
      <c r="K2206" s="45">
        <v>637.20000000000005</v>
      </c>
      <c r="L2206" s="45">
        <v>637.20000000000005</v>
      </c>
      <c r="M2206" s="517">
        <f>VLOOKUP(C2206,'Раздел 2'!D2190:Q2225,14,0)</f>
        <v>360827.29000000004</v>
      </c>
      <c r="N2206" s="45">
        <f>M2206</f>
        <v>360827.29000000004</v>
      </c>
      <c r="O2206" s="45">
        <v>0</v>
      </c>
      <c r="P2206" s="45">
        <v>0</v>
      </c>
      <c r="Q2206" s="45">
        <v>0</v>
      </c>
      <c r="R2206" s="57">
        <v>45292</v>
      </c>
      <c r="S2206" s="57">
        <v>45657</v>
      </c>
      <c r="U2206" s="143"/>
    </row>
    <row r="2207" spans="1:21" ht="20.3" x14ac:dyDescent="0.3">
      <c r="A2207" s="43">
        <f>A2206+1</f>
        <v>878</v>
      </c>
      <c r="B2207" s="46" t="s">
        <v>1881</v>
      </c>
      <c r="C2207" s="43">
        <v>41252</v>
      </c>
      <c r="D2207" s="43" t="s">
        <v>1899</v>
      </c>
      <c r="E2207" s="43">
        <v>1959</v>
      </c>
      <c r="F2207" s="43" t="s">
        <v>2131</v>
      </c>
      <c r="G2207" s="43" t="s">
        <v>2103</v>
      </c>
      <c r="H2207" s="43">
        <v>2</v>
      </c>
      <c r="I2207" s="43">
        <v>1</v>
      </c>
      <c r="J2207" s="45" t="s">
        <v>2131</v>
      </c>
      <c r="K2207" s="45">
        <v>655.42</v>
      </c>
      <c r="L2207" s="45">
        <v>601.29999999999995</v>
      </c>
      <c r="M2207" s="517">
        <f>VLOOKUP(C2207,'Раздел 2'!D2191:Q2226,14,0)</f>
        <v>362450.6</v>
      </c>
      <c r="N2207" s="45">
        <f>M2207</f>
        <v>362450.6</v>
      </c>
      <c r="O2207" s="45">
        <v>0</v>
      </c>
      <c r="P2207" s="45">
        <v>0</v>
      </c>
      <c r="Q2207" s="45">
        <v>0</v>
      </c>
      <c r="R2207" s="57">
        <v>45292</v>
      </c>
      <c r="S2207" s="57">
        <v>45657</v>
      </c>
      <c r="U2207" s="143"/>
    </row>
    <row r="2208" spans="1:21" ht="20.3" x14ac:dyDescent="0.3">
      <c r="A2208" s="43">
        <f>A2207+1</f>
        <v>879</v>
      </c>
      <c r="B2208" s="46" t="s">
        <v>1873</v>
      </c>
      <c r="C2208" s="43">
        <v>41238</v>
      </c>
      <c r="D2208" s="43" t="s">
        <v>1899</v>
      </c>
      <c r="E2208" s="43">
        <v>1959</v>
      </c>
      <c r="F2208" s="43" t="s">
        <v>2131</v>
      </c>
      <c r="G2208" s="43" t="s">
        <v>2103</v>
      </c>
      <c r="H2208" s="43">
        <v>2</v>
      </c>
      <c r="I2208" s="43">
        <v>3</v>
      </c>
      <c r="J2208" s="45" t="s">
        <v>2131</v>
      </c>
      <c r="K2208" s="45">
        <v>714.75</v>
      </c>
      <c r="L2208" s="45">
        <v>714.75</v>
      </c>
      <c r="M2208" s="517">
        <f>VLOOKUP(C2208,'Раздел 2'!D2192:Q2227,14,0)</f>
        <v>917972.41999999993</v>
      </c>
      <c r="N2208" s="45">
        <f>M2208</f>
        <v>917972.41999999993</v>
      </c>
      <c r="O2208" s="45">
        <v>0</v>
      </c>
      <c r="P2208" s="45">
        <v>0</v>
      </c>
      <c r="Q2208" s="45">
        <v>0</v>
      </c>
      <c r="R2208" s="57">
        <v>45292</v>
      </c>
      <c r="S2208" s="57">
        <v>45657</v>
      </c>
      <c r="U2208" s="143"/>
    </row>
    <row r="2209" spans="1:21" ht="20.3" x14ac:dyDescent="0.3">
      <c r="A2209" s="43">
        <f>A2208+1</f>
        <v>880</v>
      </c>
      <c r="B2209" s="46" t="s">
        <v>1877</v>
      </c>
      <c r="C2209" s="43">
        <v>41243</v>
      </c>
      <c r="D2209" s="43" t="s">
        <v>1899</v>
      </c>
      <c r="E2209" s="43">
        <v>1960</v>
      </c>
      <c r="F2209" s="43" t="s">
        <v>2131</v>
      </c>
      <c r="G2209" s="43" t="s">
        <v>2103</v>
      </c>
      <c r="H2209" s="43">
        <v>2</v>
      </c>
      <c r="I2209" s="43">
        <v>1</v>
      </c>
      <c r="J2209" s="45" t="s">
        <v>2131</v>
      </c>
      <c r="K2209" s="45">
        <v>631.66999999999996</v>
      </c>
      <c r="L2209" s="45">
        <v>631.66999999999996</v>
      </c>
      <c r="M2209" s="517">
        <f>VLOOKUP(C2209,'Раздел 2'!D2192:Q2228,14,0)</f>
        <v>338338.42000000004</v>
      </c>
      <c r="N2209" s="45">
        <f>M2209</f>
        <v>338338.42000000004</v>
      </c>
      <c r="O2209" s="45">
        <v>0</v>
      </c>
      <c r="P2209" s="45">
        <v>0</v>
      </c>
      <c r="Q2209" s="45">
        <v>0</v>
      </c>
      <c r="R2209" s="57">
        <v>45292</v>
      </c>
      <c r="S2209" s="57">
        <v>45657</v>
      </c>
      <c r="U2209" s="143"/>
    </row>
    <row r="2210" spans="1:21" ht="20.3" x14ac:dyDescent="0.3">
      <c r="A2210" s="46" t="s">
        <v>22</v>
      </c>
      <c r="B2210" s="46"/>
      <c r="C2210" s="403" t="s">
        <v>172</v>
      </c>
      <c r="D2210" s="403" t="s">
        <v>172</v>
      </c>
      <c r="E2210" s="403" t="s">
        <v>172</v>
      </c>
      <c r="F2210" s="403" t="s">
        <v>172</v>
      </c>
      <c r="G2210" s="403" t="s">
        <v>172</v>
      </c>
      <c r="H2210" s="403" t="s">
        <v>172</v>
      </c>
      <c r="I2210" s="403" t="s">
        <v>172</v>
      </c>
      <c r="J2210" s="45">
        <f>SUM(J2205:J2209)</f>
        <v>0</v>
      </c>
      <c r="K2210" s="45">
        <f t="shared" ref="K2210:Q2210" si="248">SUM(K2205:K2209)</f>
        <v>3275.2000000000003</v>
      </c>
      <c r="L2210" s="45">
        <f t="shared" si="248"/>
        <v>3178.54</v>
      </c>
      <c r="M2210" s="517">
        <f t="shared" si="248"/>
        <v>2890115.87</v>
      </c>
      <c r="N2210" s="45">
        <f t="shared" si="248"/>
        <v>2890115.87</v>
      </c>
      <c r="O2210" s="45">
        <f t="shared" si="248"/>
        <v>0</v>
      </c>
      <c r="P2210" s="45">
        <f t="shared" si="248"/>
        <v>0</v>
      </c>
      <c r="Q2210" s="45">
        <f t="shared" si="248"/>
        <v>0</v>
      </c>
      <c r="R2210" s="403" t="s">
        <v>172</v>
      </c>
      <c r="S2210" s="403" t="s">
        <v>172</v>
      </c>
      <c r="U2210" s="143"/>
    </row>
    <row r="2211" spans="1:21" ht="19.649999999999999" x14ac:dyDescent="0.3">
      <c r="A2211" s="527" t="s">
        <v>4520</v>
      </c>
      <c r="B2211" s="527"/>
      <c r="C2211" s="527"/>
      <c r="D2211" s="527"/>
      <c r="E2211" s="527"/>
      <c r="F2211" s="527"/>
      <c r="G2211" s="527"/>
      <c r="H2211" s="527"/>
      <c r="I2211" s="527"/>
      <c r="J2211" s="527"/>
      <c r="K2211" s="527"/>
      <c r="L2211" s="527"/>
      <c r="M2211" s="527"/>
      <c r="N2211" s="527"/>
      <c r="O2211" s="527"/>
      <c r="P2211" s="527"/>
      <c r="Q2211" s="527"/>
      <c r="R2211" s="527"/>
      <c r="S2211" s="527"/>
      <c r="U2211" s="143"/>
    </row>
    <row r="2212" spans="1:21" ht="20.3" x14ac:dyDescent="0.35">
      <c r="A2212" s="43">
        <f>A2209+1</f>
        <v>881</v>
      </c>
      <c r="B2212" s="47" t="s">
        <v>2436</v>
      </c>
      <c r="C2212" s="43">
        <v>41119</v>
      </c>
      <c r="D2212" s="43" t="s">
        <v>1899</v>
      </c>
      <c r="E2212" s="43">
        <v>1975</v>
      </c>
      <c r="F2212" s="43" t="s">
        <v>2131</v>
      </c>
      <c r="G2212" s="56" t="s">
        <v>2103</v>
      </c>
      <c r="H2212" s="43">
        <v>2</v>
      </c>
      <c r="I2212" s="43">
        <v>2</v>
      </c>
      <c r="J2212" s="43" t="s">
        <v>2131</v>
      </c>
      <c r="K2212" s="45">
        <v>637.1</v>
      </c>
      <c r="L2212" s="45">
        <v>512.1</v>
      </c>
      <c r="M2212" s="517">
        <f>VLOOKUP(C2212,'Раздел 2'!D2196:Q2231,14,0)</f>
        <v>1069025.22</v>
      </c>
      <c r="N2212" s="45">
        <f>M2212</f>
        <v>1069025.22</v>
      </c>
      <c r="O2212" s="45">
        <v>0</v>
      </c>
      <c r="P2212" s="45">
        <v>0</v>
      </c>
      <c r="Q2212" s="45">
        <v>0</v>
      </c>
      <c r="R2212" s="57">
        <v>45292</v>
      </c>
      <c r="S2212" s="57">
        <v>45657</v>
      </c>
      <c r="U2212" s="143"/>
    </row>
    <row r="2213" spans="1:21" ht="20.3" x14ac:dyDescent="0.35">
      <c r="A2213" s="43">
        <f>A2212+1</f>
        <v>882</v>
      </c>
      <c r="B2213" s="47" t="s">
        <v>2359</v>
      </c>
      <c r="C2213" s="43">
        <v>41129</v>
      </c>
      <c r="D2213" s="43" t="s">
        <v>1899</v>
      </c>
      <c r="E2213" s="43">
        <v>1970</v>
      </c>
      <c r="F2213" s="43" t="s">
        <v>2131</v>
      </c>
      <c r="G2213" s="56" t="s">
        <v>2103</v>
      </c>
      <c r="H2213" s="43">
        <v>2</v>
      </c>
      <c r="I2213" s="43">
        <v>3</v>
      </c>
      <c r="J2213" s="43" t="s">
        <v>2131</v>
      </c>
      <c r="K2213" s="45">
        <v>669.6</v>
      </c>
      <c r="L2213" s="45">
        <v>545.4</v>
      </c>
      <c r="M2213" s="517">
        <f>VLOOKUP(C2213,'Раздел 2'!D2197:Q2232,14,0)</f>
        <v>1793792.35</v>
      </c>
      <c r="N2213" s="45">
        <f>M2213</f>
        <v>1793792.35</v>
      </c>
      <c r="O2213" s="45">
        <v>0</v>
      </c>
      <c r="P2213" s="45">
        <v>0</v>
      </c>
      <c r="Q2213" s="45">
        <v>0</v>
      </c>
      <c r="R2213" s="57">
        <v>45292</v>
      </c>
      <c r="S2213" s="57">
        <v>45657</v>
      </c>
      <c r="U2213" s="143"/>
    </row>
    <row r="2214" spans="1:21" ht="20.3" x14ac:dyDescent="0.35">
      <c r="A2214" s="43">
        <f>A2213+1</f>
        <v>883</v>
      </c>
      <c r="B2214" s="47" t="s">
        <v>2360</v>
      </c>
      <c r="C2214" s="43">
        <v>41130</v>
      </c>
      <c r="D2214" s="43" t="s">
        <v>1899</v>
      </c>
      <c r="E2214" s="43">
        <v>1971</v>
      </c>
      <c r="F2214" s="43" t="s">
        <v>2131</v>
      </c>
      <c r="G2214" s="56" t="s">
        <v>2103</v>
      </c>
      <c r="H2214" s="43">
        <v>2</v>
      </c>
      <c r="I2214" s="43">
        <v>1</v>
      </c>
      <c r="J2214" s="43" t="s">
        <v>2131</v>
      </c>
      <c r="K2214" s="45">
        <v>392</v>
      </c>
      <c r="L2214" s="45">
        <v>350</v>
      </c>
      <c r="M2214" s="517">
        <f>VLOOKUP(C2214,'Раздел 2'!D2198:Q2233,14,0)</f>
        <v>1057579.23</v>
      </c>
      <c r="N2214" s="45">
        <f>M2214</f>
        <v>1057579.23</v>
      </c>
      <c r="O2214" s="45">
        <v>0</v>
      </c>
      <c r="P2214" s="45">
        <v>0</v>
      </c>
      <c r="Q2214" s="45">
        <v>0</v>
      </c>
      <c r="R2214" s="57">
        <v>45292</v>
      </c>
      <c r="S2214" s="57">
        <v>45657</v>
      </c>
      <c r="U2214" s="143"/>
    </row>
    <row r="2215" spans="1:21" ht="20.3" x14ac:dyDescent="0.35">
      <c r="A2215" s="43">
        <f>A2214+1</f>
        <v>884</v>
      </c>
      <c r="B2215" s="47" t="s">
        <v>2361</v>
      </c>
      <c r="C2215" s="43">
        <v>41120</v>
      </c>
      <c r="D2215" s="43" t="s">
        <v>1899</v>
      </c>
      <c r="E2215" s="43">
        <v>1973</v>
      </c>
      <c r="F2215" s="43" t="s">
        <v>2131</v>
      </c>
      <c r="G2215" s="56" t="s">
        <v>2103</v>
      </c>
      <c r="H2215" s="43">
        <v>2</v>
      </c>
      <c r="I2215" s="43">
        <v>1</v>
      </c>
      <c r="J2215" s="43" t="s">
        <v>2131</v>
      </c>
      <c r="K2215" s="45">
        <v>393</v>
      </c>
      <c r="L2215" s="45">
        <v>349</v>
      </c>
      <c r="M2215" s="517">
        <f>VLOOKUP(C2215,'Раздел 2'!D2199:Q2234,14,0)</f>
        <v>1888958.3</v>
      </c>
      <c r="N2215" s="45">
        <f>M2215</f>
        <v>1888958.3</v>
      </c>
      <c r="O2215" s="45">
        <v>0</v>
      </c>
      <c r="P2215" s="45">
        <v>0</v>
      </c>
      <c r="Q2215" s="45">
        <v>0</v>
      </c>
      <c r="R2215" s="57">
        <v>45292</v>
      </c>
      <c r="S2215" s="57">
        <v>45657</v>
      </c>
      <c r="U2215" s="143"/>
    </row>
    <row r="2216" spans="1:21" ht="20.3" x14ac:dyDescent="0.35">
      <c r="A2216" s="43">
        <f>A2215+1</f>
        <v>885</v>
      </c>
      <c r="B2216" s="47" t="s">
        <v>2362</v>
      </c>
      <c r="C2216" s="43">
        <v>41121</v>
      </c>
      <c r="D2216" s="43" t="s">
        <v>1899</v>
      </c>
      <c r="E2216" s="43">
        <v>1974</v>
      </c>
      <c r="F2216" s="43" t="s">
        <v>2131</v>
      </c>
      <c r="G2216" s="56" t="s">
        <v>2103</v>
      </c>
      <c r="H2216" s="43">
        <v>2</v>
      </c>
      <c r="I2216" s="43">
        <v>2</v>
      </c>
      <c r="J2216" s="43" t="s">
        <v>2131</v>
      </c>
      <c r="K2216" s="45">
        <v>595.70000000000005</v>
      </c>
      <c r="L2216" s="45">
        <v>509.7</v>
      </c>
      <c r="M2216" s="517">
        <f>VLOOKUP(C2216,'Раздел 2'!D2200:Q2235,14,0)</f>
        <v>1837362.9599999997</v>
      </c>
      <c r="N2216" s="45">
        <f>M2216</f>
        <v>1837362.9599999997</v>
      </c>
      <c r="O2216" s="45">
        <v>0</v>
      </c>
      <c r="P2216" s="45">
        <v>0</v>
      </c>
      <c r="Q2216" s="45">
        <v>0</v>
      </c>
      <c r="R2216" s="57">
        <v>45292</v>
      </c>
      <c r="S2216" s="57">
        <v>45657</v>
      </c>
      <c r="U2216" s="143"/>
    </row>
    <row r="2217" spans="1:21" ht="20.3" x14ac:dyDescent="0.3">
      <c r="A2217" s="46" t="s">
        <v>22</v>
      </c>
      <c r="B2217" s="46"/>
      <c r="C2217" s="403" t="s">
        <v>172</v>
      </c>
      <c r="D2217" s="403" t="s">
        <v>172</v>
      </c>
      <c r="E2217" s="403" t="s">
        <v>172</v>
      </c>
      <c r="F2217" s="403" t="s">
        <v>172</v>
      </c>
      <c r="G2217" s="403" t="s">
        <v>172</v>
      </c>
      <c r="H2217" s="403" t="s">
        <v>172</v>
      </c>
      <c r="I2217" s="403" t="s">
        <v>172</v>
      </c>
      <c r="J2217" s="49">
        <f>SUM(J2212:J2213)</f>
        <v>0</v>
      </c>
      <c r="K2217" s="49">
        <f t="shared" ref="K2217:Q2217" si="249">SUM(K2212:K2216)</f>
        <v>2687.3999999999996</v>
      </c>
      <c r="L2217" s="49">
        <f t="shared" si="249"/>
        <v>2266.1999999999998</v>
      </c>
      <c r="M2217" s="518">
        <f t="shared" si="249"/>
        <v>7646718.0600000005</v>
      </c>
      <c r="N2217" s="49">
        <f t="shared" si="249"/>
        <v>7646718.0600000005</v>
      </c>
      <c r="O2217" s="49">
        <f t="shared" si="249"/>
        <v>0</v>
      </c>
      <c r="P2217" s="49">
        <f t="shared" si="249"/>
        <v>0</v>
      </c>
      <c r="Q2217" s="49">
        <f t="shared" si="249"/>
        <v>0</v>
      </c>
      <c r="R2217" s="403" t="s">
        <v>172</v>
      </c>
      <c r="S2217" s="403" t="s">
        <v>172</v>
      </c>
      <c r="U2217" s="143"/>
    </row>
    <row r="2218" spans="1:21" ht="19.649999999999999" x14ac:dyDescent="0.3">
      <c r="A2218" s="53" t="s">
        <v>34</v>
      </c>
      <c r="B2218" s="53"/>
      <c r="C2218" s="403" t="s">
        <v>172</v>
      </c>
      <c r="D2218" s="403" t="s">
        <v>172</v>
      </c>
      <c r="E2218" s="403" t="s">
        <v>172</v>
      </c>
      <c r="F2218" s="403" t="s">
        <v>172</v>
      </c>
      <c r="G2218" s="403" t="s">
        <v>172</v>
      </c>
      <c r="H2218" s="403" t="s">
        <v>172</v>
      </c>
      <c r="I2218" s="403" t="s">
        <v>172</v>
      </c>
      <c r="J2218" s="49">
        <f t="shared" ref="J2218:Q2218" si="250">J2200+J2217+J2210+J2203</f>
        <v>0</v>
      </c>
      <c r="K2218" s="49">
        <f t="shared" si="250"/>
        <v>60821.53</v>
      </c>
      <c r="L2218" s="49">
        <f t="shared" si="250"/>
        <v>53657.52</v>
      </c>
      <c r="M2218" s="518">
        <f t="shared" si="250"/>
        <v>23649649.16</v>
      </c>
      <c r="N2218" s="49">
        <f t="shared" si="250"/>
        <v>23649649.16</v>
      </c>
      <c r="O2218" s="49">
        <f t="shared" si="250"/>
        <v>0</v>
      </c>
      <c r="P2218" s="49">
        <f t="shared" si="250"/>
        <v>0</v>
      </c>
      <c r="Q2218" s="49">
        <f t="shared" si="250"/>
        <v>0</v>
      </c>
      <c r="R2218" s="403" t="s">
        <v>172</v>
      </c>
      <c r="S2218" s="403" t="s">
        <v>172</v>
      </c>
      <c r="U2218" s="143"/>
    </row>
    <row r="2219" spans="1:21" ht="19.649999999999999" x14ac:dyDescent="0.3">
      <c r="A2219" s="527" t="s">
        <v>1922</v>
      </c>
      <c r="B2219" s="527"/>
      <c r="C2219" s="527"/>
      <c r="D2219" s="527"/>
      <c r="E2219" s="527"/>
      <c r="F2219" s="527"/>
      <c r="G2219" s="527"/>
      <c r="H2219" s="527"/>
      <c r="I2219" s="527"/>
      <c r="J2219" s="527"/>
      <c r="K2219" s="527"/>
      <c r="L2219" s="527"/>
      <c r="M2219" s="527"/>
      <c r="N2219" s="527"/>
      <c r="O2219" s="527"/>
      <c r="P2219" s="527"/>
      <c r="Q2219" s="527"/>
      <c r="R2219" s="527"/>
      <c r="S2219" s="527"/>
      <c r="U2219" s="143"/>
    </row>
    <row r="2220" spans="1:21" ht="19.649999999999999" x14ac:dyDescent="0.3">
      <c r="A2220" s="527" t="s">
        <v>4453</v>
      </c>
      <c r="B2220" s="527"/>
      <c r="C2220" s="527"/>
      <c r="D2220" s="527"/>
      <c r="E2220" s="527"/>
      <c r="F2220" s="527"/>
      <c r="G2220" s="527"/>
      <c r="H2220" s="527"/>
      <c r="I2220" s="527"/>
      <c r="J2220" s="527"/>
      <c r="K2220" s="527"/>
      <c r="L2220" s="527"/>
      <c r="M2220" s="527"/>
      <c r="N2220" s="527"/>
      <c r="O2220" s="527"/>
      <c r="P2220" s="527"/>
      <c r="Q2220" s="527"/>
      <c r="R2220" s="527"/>
      <c r="S2220" s="527"/>
      <c r="U2220" s="143"/>
    </row>
    <row r="2221" spans="1:21" ht="20.3" x14ac:dyDescent="0.35">
      <c r="A2221" s="43">
        <f>A2216+1</f>
        <v>886</v>
      </c>
      <c r="B2221" s="47" t="s">
        <v>1080</v>
      </c>
      <c r="C2221" s="43">
        <v>41332</v>
      </c>
      <c r="D2221" s="43" t="s">
        <v>1899</v>
      </c>
      <c r="E2221" s="43">
        <v>1969</v>
      </c>
      <c r="F2221" s="43" t="s">
        <v>2131</v>
      </c>
      <c r="G2221" s="56" t="s">
        <v>2097</v>
      </c>
      <c r="H2221" s="43">
        <v>5</v>
      </c>
      <c r="I2221" s="43">
        <v>4</v>
      </c>
      <c r="J2221" s="43" t="s">
        <v>2131</v>
      </c>
      <c r="K2221" s="45">
        <v>5919.28</v>
      </c>
      <c r="L2221" s="45">
        <v>3947.87</v>
      </c>
      <c r="M2221" s="517">
        <f>VLOOKUP(C2221,'Раздел 2'!D2192:Q2227,14,0)</f>
        <v>6970372.0600000005</v>
      </c>
      <c r="N2221" s="45">
        <f t="shared" ref="N2221:N2229" si="251">M2221</f>
        <v>6970372.0600000005</v>
      </c>
      <c r="O2221" s="45">
        <v>0</v>
      </c>
      <c r="P2221" s="45">
        <v>0</v>
      </c>
      <c r="Q2221" s="45">
        <v>0</v>
      </c>
      <c r="R2221" s="57">
        <v>45292</v>
      </c>
      <c r="S2221" s="57">
        <v>45657</v>
      </c>
      <c r="U2221" s="143"/>
    </row>
    <row r="2222" spans="1:21" ht="20.3" x14ac:dyDescent="0.35">
      <c r="A2222" s="43">
        <f>A2221+1</f>
        <v>887</v>
      </c>
      <c r="B2222" s="47" t="s">
        <v>1081</v>
      </c>
      <c r="C2222" s="43">
        <v>41333</v>
      </c>
      <c r="D2222" s="43" t="s">
        <v>1899</v>
      </c>
      <c r="E2222" s="43">
        <v>1969</v>
      </c>
      <c r="F2222" s="43" t="s">
        <v>2131</v>
      </c>
      <c r="G2222" s="56" t="s">
        <v>2097</v>
      </c>
      <c r="H2222" s="43">
        <v>5</v>
      </c>
      <c r="I2222" s="43">
        <v>4</v>
      </c>
      <c r="J2222" s="43" t="s">
        <v>2131</v>
      </c>
      <c r="K2222" s="45">
        <v>5910.59</v>
      </c>
      <c r="L2222" s="45">
        <v>3940.09</v>
      </c>
      <c r="M2222" s="517">
        <f>VLOOKUP(C2222,'Раздел 2'!D2192:Q2228,14,0)</f>
        <v>6741992.9799999995</v>
      </c>
      <c r="N2222" s="45">
        <f t="shared" si="251"/>
        <v>6741992.9799999995</v>
      </c>
      <c r="O2222" s="45">
        <v>0</v>
      </c>
      <c r="P2222" s="45">
        <v>0</v>
      </c>
      <c r="Q2222" s="45">
        <v>0</v>
      </c>
      <c r="R2222" s="57">
        <v>45292</v>
      </c>
      <c r="S2222" s="57">
        <v>45657</v>
      </c>
      <c r="U2222" s="143"/>
    </row>
    <row r="2223" spans="1:21" ht="20.3" x14ac:dyDescent="0.35">
      <c r="A2223" s="43">
        <f t="shared" ref="A2223:A2230" si="252">A2222+1</f>
        <v>888</v>
      </c>
      <c r="B2223" s="47" t="s">
        <v>1082</v>
      </c>
      <c r="C2223" s="43">
        <v>41345</v>
      </c>
      <c r="D2223" s="43" t="s">
        <v>1899</v>
      </c>
      <c r="E2223" s="43">
        <v>1974</v>
      </c>
      <c r="F2223" s="43" t="s">
        <v>2131</v>
      </c>
      <c r="G2223" s="56" t="s">
        <v>2098</v>
      </c>
      <c r="H2223" s="43">
        <v>5</v>
      </c>
      <c r="I2223" s="43">
        <v>4</v>
      </c>
      <c r="J2223" s="43" t="s">
        <v>2131</v>
      </c>
      <c r="K2223" s="45">
        <v>4834.8999999999996</v>
      </c>
      <c r="L2223" s="45">
        <v>3364.69</v>
      </c>
      <c r="M2223" s="517">
        <f>VLOOKUP(C2223,'Раздел 2'!D2193:Q2229,14,0)</f>
        <v>8199760.9399999995</v>
      </c>
      <c r="N2223" s="45">
        <f t="shared" si="251"/>
        <v>8199760.9399999995</v>
      </c>
      <c r="O2223" s="45">
        <v>0</v>
      </c>
      <c r="P2223" s="45">
        <v>0</v>
      </c>
      <c r="Q2223" s="45">
        <v>0</v>
      </c>
      <c r="R2223" s="57">
        <v>45292</v>
      </c>
      <c r="S2223" s="57">
        <v>45657</v>
      </c>
      <c r="U2223" s="143"/>
    </row>
    <row r="2224" spans="1:21" ht="20.3" x14ac:dyDescent="0.35">
      <c r="A2224" s="43">
        <f t="shared" si="252"/>
        <v>889</v>
      </c>
      <c r="B2224" s="47" t="s">
        <v>1083</v>
      </c>
      <c r="C2224" s="43">
        <v>41383</v>
      </c>
      <c r="D2224" s="43" t="s">
        <v>1899</v>
      </c>
      <c r="E2224" s="43">
        <v>1968</v>
      </c>
      <c r="F2224" s="43" t="s">
        <v>2131</v>
      </c>
      <c r="G2224" s="56" t="s">
        <v>2098</v>
      </c>
      <c r="H2224" s="43">
        <v>4</v>
      </c>
      <c r="I2224" s="43">
        <v>3</v>
      </c>
      <c r="J2224" s="43" t="s">
        <v>2131</v>
      </c>
      <c r="K2224" s="45">
        <v>1898.62</v>
      </c>
      <c r="L2224" s="45">
        <v>1898.62</v>
      </c>
      <c r="M2224" s="517">
        <f>VLOOKUP(C2224,'Раздел 2'!D2194:Q2230,14,0)</f>
        <v>3587728.04</v>
      </c>
      <c r="N2224" s="45">
        <f t="shared" si="251"/>
        <v>3587728.04</v>
      </c>
      <c r="O2224" s="45">
        <v>0</v>
      </c>
      <c r="P2224" s="45">
        <v>0</v>
      </c>
      <c r="Q2224" s="45">
        <v>0</v>
      </c>
      <c r="R2224" s="57">
        <v>45292</v>
      </c>
      <c r="S2224" s="57">
        <v>45657</v>
      </c>
      <c r="U2224" s="143"/>
    </row>
    <row r="2225" spans="1:21" ht="20.3" x14ac:dyDescent="0.35">
      <c r="A2225" s="43">
        <f t="shared" si="252"/>
        <v>890</v>
      </c>
      <c r="B2225" s="47" t="s">
        <v>1084</v>
      </c>
      <c r="C2225" s="43">
        <v>41385</v>
      </c>
      <c r="D2225" s="43" t="s">
        <v>1899</v>
      </c>
      <c r="E2225" s="43">
        <v>1968</v>
      </c>
      <c r="F2225" s="43" t="s">
        <v>2131</v>
      </c>
      <c r="G2225" s="56" t="s">
        <v>2098</v>
      </c>
      <c r="H2225" s="43">
        <v>5</v>
      </c>
      <c r="I2225" s="43">
        <v>4</v>
      </c>
      <c r="J2225" s="43" t="s">
        <v>2131</v>
      </c>
      <c r="K2225" s="45">
        <v>4236.4799999999996</v>
      </c>
      <c r="L2225" s="45">
        <v>3491.14</v>
      </c>
      <c r="M2225" s="517">
        <f>VLOOKUP(C2225,'Раздел 2'!D2195:Q2231,14,0)</f>
        <v>5324344.5999999996</v>
      </c>
      <c r="N2225" s="45">
        <f t="shared" si="251"/>
        <v>5324344.5999999996</v>
      </c>
      <c r="O2225" s="45">
        <v>0</v>
      </c>
      <c r="P2225" s="45">
        <v>0</v>
      </c>
      <c r="Q2225" s="45">
        <v>0</v>
      </c>
      <c r="R2225" s="57">
        <v>45292</v>
      </c>
      <c r="S2225" s="57">
        <v>45657</v>
      </c>
      <c r="U2225" s="143"/>
    </row>
    <row r="2226" spans="1:21" ht="20.3" x14ac:dyDescent="0.35">
      <c r="A2226" s="43">
        <f t="shared" si="252"/>
        <v>891</v>
      </c>
      <c r="B2226" s="47" t="s">
        <v>1085</v>
      </c>
      <c r="C2226" s="43">
        <v>41386</v>
      </c>
      <c r="D2226" s="43" t="s">
        <v>1899</v>
      </c>
      <c r="E2226" s="43">
        <v>1974</v>
      </c>
      <c r="F2226" s="43" t="s">
        <v>2131</v>
      </c>
      <c r="G2226" s="56" t="s">
        <v>2098</v>
      </c>
      <c r="H2226" s="43">
        <v>5</v>
      </c>
      <c r="I2226" s="43">
        <v>4</v>
      </c>
      <c r="J2226" s="43" t="s">
        <v>2131</v>
      </c>
      <c r="K2226" s="45">
        <v>4096.82</v>
      </c>
      <c r="L2226" s="45">
        <v>3327.59</v>
      </c>
      <c r="M2226" s="517">
        <f>VLOOKUP(C2226,'Раздел 2'!D2196:Q2232,14,0)</f>
        <v>5100439.59</v>
      </c>
      <c r="N2226" s="45">
        <f t="shared" si="251"/>
        <v>5100439.59</v>
      </c>
      <c r="O2226" s="45">
        <v>0</v>
      </c>
      <c r="P2226" s="45">
        <v>0</v>
      </c>
      <c r="Q2226" s="45">
        <v>0</v>
      </c>
      <c r="R2226" s="57">
        <v>45292</v>
      </c>
      <c r="S2226" s="57">
        <v>45657</v>
      </c>
      <c r="U2226" s="143"/>
    </row>
    <row r="2227" spans="1:21" ht="20.3" x14ac:dyDescent="0.35">
      <c r="A2227" s="43">
        <f t="shared" si="252"/>
        <v>892</v>
      </c>
      <c r="B2227" s="47" t="s">
        <v>1086</v>
      </c>
      <c r="C2227" s="43">
        <v>41387</v>
      </c>
      <c r="D2227" s="43" t="s">
        <v>1899</v>
      </c>
      <c r="E2227" s="43">
        <v>1969</v>
      </c>
      <c r="F2227" s="43" t="s">
        <v>2131</v>
      </c>
      <c r="G2227" s="56" t="s">
        <v>2098</v>
      </c>
      <c r="H2227" s="43">
        <v>5</v>
      </c>
      <c r="I2227" s="43">
        <v>4</v>
      </c>
      <c r="J2227" s="43" t="s">
        <v>2131</v>
      </c>
      <c r="K2227" s="45">
        <v>5267.31</v>
      </c>
      <c r="L2227" s="45">
        <v>3383.29</v>
      </c>
      <c r="M2227" s="517">
        <f>VLOOKUP(C2227,'Раздел 2'!D2197:Q2233,14,0)</f>
        <v>5759258.21</v>
      </c>
      <c r="N2227" s="45">
        <f t="shared" si="251"/>
        <v>5759258.21</v>
      </c>
      <c r="O2227" s="45">
        <v>0</v>
      </c>
      <c r="P2227" s="45">
        <v>0</v>
      </c>
      <c r="Q2227" s="45">
        <v>0</v>
      </c>
      <c r="R2227" s="57">
        <v>45292</v>
      </c>
      <c r="S2227" s="57">
        <v>45657</v>
      </c>
      <c r="U2227" s="143"/>
    </row>
    <row r="2228" spans="1:21" ht="20.3" x14ac:dyDescent="0.35">
      <c r="A2228" s="43">
        <f t="shared" si="252"/>
        <v>893</v>
      </c>
      <c r="B2228" s="47" t="s">
        <v>1087</v>
      </c>
      <c r="C2228" s="43">
        <v>41388</v>
      </c>
      <c r="D2228" s="43" t="s">
        <v>1899</v>
      </c>
      <c r="E2228" s="43">
        <v>1975</v>
      </c>
      <c r="F2228" s="43" t="s">
        <v>2131</v>
      </c>
      <c r="G2228" s="56" t="s">
        <v>2097</v>
      </c>
      <c r="H2228" s="43">
        <v>5</v>
      </c>
      <c r="I2228" s="43">
        <v>2</v>
      </c>
      <c r="J2228" s="43" t="s">
        <v>2131</v>
      </c>
      <c r="K2228" s="45">
        <v>2328.56</v>
      </c>
      <c r="L2228" s="45">
        <v>1472.4</v>
      </c>
      <c r="M2228" s="517">
        <f>VLOOKUP(C2228,'Раздел 2'!D2198:Q2234,14,0)</f>
        <v>3618777.69</v>
      </c>
      <c r="N2228" s="45">
        <f t="shared" si="251"/>
        <v>3618777.69</v>
      </c>
      <c r="O2228" s="45">
        <v>0</v>
      </c>
      <c r="P2228" s="45">
        <v>0</v>
      </c>
      <c r="Q2228" s="45">
        <v>0</v>
      </c>
      <c r="R2228" s="57">
        <v>45292</v>
      </c>
      <c r="S2228" s="57">
        <v>45657</v>
      </c>
      <c r="U2228" s="143"/>
    </row>
    <row r="2229" spans="1:21" ht="20.3" x14ac:dyDescent="0.35">
      <c r="A2229" s="43">
        <f t="shared" si="252"/>
        <v>894</v>
      </c>
      <c r="B2229" s="47" t="s">
        <v>1088</v>
      </c>
      <c r="C2229" s="43">
        <v>41393</v>
      </c>
      <c r="D2229" s="43" t="s">
        <v>1899</v>
      </c>
      <c r="E2229" s="43">
        <v>1973</v>
      </c>
      <c r="F2229" s="43" t="s">
        <v>2131</v>
      </c>
      <c r="G2229" s="56" t="s">
        <v>2097</v>
      </c>
      <c r="H2229" s="43">
        <v>5</v>
      </c>
      <c r="I2229" s="43">
        <v>4</v>
      </c>
      <c r="J2229" s="43" t="s">
        <v>2131</v>
      </c>
      <c r="K2229" s="45">
        <v>5970.85</v>
      </c>
      <c r="L2229" s="45">
        <v>3776.92</v>
      </c>
      <c r="M2229" s="517">
        <f>VLOOKUP(C2229,'Раздел 2'!D2199:Q2235,14,0)</f>
        <v>2951887.1100000003</v>
      </c>
      <c r="N2229" s="45">
        <f t="shared" si="251"/>
        <v>2951887.1100000003</v>
      </c>
      <c r="O2229" s="45">
        <v>0</v>
      </c>
      <c r="P2229" s="45">
        <v>0</v>
      </c>
      <c r="Q2229" s="45">
        <v>0</v>
      </c>
      <c r="R2229" s="57">
        <v>45292</v>
      </c>
      <c r="S2229" s="57">
        <v>45657</v>
      </c>
      <c r="U2229" s="143"/>
    </row>
    <row r="2230" spans="1:21" ht="20.3" x14ac:dyDescent="0.35">
      <c r="A2230" s="43">
        <f t="shared" si="252"/>
        <v>895</v>
      </c>
      <c r="B2230" s="47" t="s">
        <v>1551</v>
      </c>
      <c r="C2230" s="43">
        <v>41425</v>
      </c>
      <c r="D2230" s="43" t="s">
        <v>1899</v>
      </c>
      <c r="E2230" s="43">
        <v>1990</v>
      </c>
      <c r="F2230" s="43" t="s">
        <v>2131</v>
      </c>
      <c r="G2230" s="56" t="s">
        <v>2097</v>
      </c>
      <c r="H2230" s="43">
        <v>5</v>
      </c>
      <c r="I2230" s="43">
        <v>5</v>
      </c>
      <c r="J2230" s="43" t="s">
        <v>2131</v>
      </c>
      <c r="K2230" s="45">
        <v>5895.6</v>
      </c>
      <c r="L2230" s="45">
        <v>5368.3200000000006</v>
      </c>
      <c r="M2230" s="517">
        <f>VLOOKUP(C2230,'Раздел 2'!D2200:Q2236,14,0)</f>
        <v>194169.86</v>
      </c>
      <c r="N2230" s="45">
        <f t="shared" ref="N2230" si="253">M2230</f>
        <v>194169.86</v>
      </c>
      <c r="O2230" s="45">
        <v>0</v>
      </c>
      <c r="P2230" s="45">
        <v>0</v>
      </c>
      <c r="Q2230" s="45">
        <v>0</v>
      </c>
      <c r="R2230" s="57">
        <v>45292</v>
      </c>
      <c r="S2230" s="57">
        <v>45657</v>
      </c>
      <c r="U2230" s="143"/>
    </row>
    <row r="2231" spans="1:21" ht="20.3" x14ac:dyDescent="0.3">
      <c r="A2231" s="46" t="s">
        <v>22</v>
      </c>
      <c r="B2231" s="46"/>
      <c r="C2231" s="403" t="s">
        <v>172</v>
      </c>
      <c r="D2231" s="403" t="s">
        <v>172</v>
      </c>
      <c r="E2231" s="403" t="s">
        <v>172</v>
      </c>
      <c r="F2231" s="403" t="s">
        <v>172</v>
      </c>
      <c r="G2231" s="403" t="s">
        <v>172</v>
      </c>
      <c r="H2231" s="403" t="s">
        <v>172</v>
      </c>
      <c r="I2231" s="403" t="s">
        <v>172</v>
      </c>
      <c r="J2231" s="49">
        <f>SUM(J2221:J2230)</f>
        <v>0</v>
      </c>
      <c r="K2231" s="49">
        <f>SUM(K2221:K2230)</f>
        <v>46359.009999999995</v>
      </c>
      <c r="L2231" s="49">
        <f t="shared" ref="L2231:Q2231" si="254">SUM(L2221:L2230)</f>
        <v>33970.93</v>
      </c>
      <c r="M2231" s="518">
        <f t="shared" si="254"/>
        <v>48448731.079999991</v>
      </c>
      <c r="N2231" s="49">
        <f t="shared" si="254"/>
        <v>48448731.079999991</v>
      </c>
      <c r="O2231" s="49">
        <f t="shared" si="254"/>
        <v>0</v>
      </c>
      <c r="P2231" s="49">
        <f t="shared" si="254"/>
        <v>0</v>
      </c>
      <c r="Q2231" s="49">
        <f t="shared" si="254"/>
        <v>0</v>
      </c>
      <c r="R2231" s="403" t="s">
        <v>172</v>
      </c>
      <c r="S2231" s="403" t="s">
        <v>172</v>
      </c>
      <c r="U2231" s="143"/>
    </row>
    <row r="2232" spans="1:21" ht="19.649999999999999" x14ac:dyDescent="0.3">
      <c r="A2232" s="53" t="s">
        <v>34</v>
      </c>
      <c r="B2232" s="53"/>
      <c r="C2232" s="403" t="s">
        <v>172</v>
      </c>
      <c r="D2232" s="403" t="s">
        <v>172</v>
      </c>
      <c r="E2232" s="403" t="s">
        <v>172</v>
      </c>
      <c r="F2232" s="403" t="s">
        <v>172</v>
      </c>
      <c r="G2232" s="403" t="s">
        <v>172</v>
      </c>
      <c r="H2232" s="403" t="s">
        <v>172</v>
      </c>
      <c r="I2232" s="403" t="s">
        <v>172</v>
      </c>
      <c r="J2232" s="49">
        <f>J2231</f>
        <v>0</v>
      </c>
      <c r="K2232" s="49">
        <f t="shared" ref="K2232:Q2232" si="255">K2231</f>
        <v>46359.009999999995</v>
      </c>
      <c r="L2232" s="49">
        <f t="shared" si="255"/>
        <v>33970.93</v>
      </c>
      <c r="M2232" s="518">
        <f t="shared" si="255"/>
        <v>48448731.079999991</v>
      </c>
      <c r="N2232" s="49">
        <f t="shared" si="255"/>
        <v>48448731.079999991</v>
      </c>
      <c r="O2232" s="49">
        <f t="shared" si="255"/>
        <v>0</v>
      </c>
      <c r="P2232" s="49">
        <f t="shared" si="255"/>
        <v>0</v>
      </c>
      <c r="Q2232" s="49">
        <f t="shared" si="255"/>
        <v>0</v>
      </c>
      <c r="R2232" s="403" t="s">
        <v>172</v>
      </c>
      <c r="S2232" s="403" t="s">
        <v>172</v>
      </c>
      <c r="U2232" s="143"/>
    </row>
    <row r="2233" spans="1:21" ht="19.649999999999999" x14ac:dyDescent="0.3">
      <c r="A2233" s="527" t="s">
        <v>4454</v>
      </c>
      <c r="B2233" s="527"/>
      <c r="C2233" s="527"/>
      <c r="D2233" s="527"/>
      <c r="E2233" s="527"/>
      <c r="F2233" s="527"/>
      <c r="G2233" s="527"/>
      <c r="H2233" s="527"/>
      <c r="I2233" s="527"/>
      <c r="J2233" s="527"/>
      <c r="K2233" s="527"/>
      <c r="L2233" s="527"/>
      <c r="M2233" s="527"/>
      <c r="N2233" s="527"/>
      <c r="O2233" s="527"/>
      <c r="P2233" s="527"/>
      <c r="Q2233" s="527"/>
      <c r="R2233" s="527"/>
      <c r="S2233" s="527"/>
      <c r="U2233" s="143"/>
    </row>
    <row r="2234" spans="1:21" ht="19.649999999999999" x14ac:dyDescent="0.3">
      <c r="A2234" s="527" t="s">
        <v>4521</v>
      </c>
      <c r="B2234" s="527"/>
      <c r="C2234" s="527"/>
      <c r="D2234" s="527"/>
      <c r="E2234" s="527"/>
      <c r="F2234" s="527"/>
      <c r="G2234" s="527"/>
      <c r="H2234" s="527"/>
      <c r="I2234" s="527"/>
      <c r="J2234" s="527"/>
      <c r="K2234" s="527"/>
      <c r="L2234" s="527"/>
      <c r="M2234" s="527"/>
      <c r="N2234" s="527"/>
      <c r="O2234" s="527"/>
      <c r="P2234" s="527"/>
      <c r="Q2234" s="527"/>
      <c r="R2234" s="527"/>
      <c r="S2234" s="527"/>
      <c r="U2234" s="143"/>
    </row>
    <row r="2235" spans="1:21" ht="20.3" x14ac:dyDescent="0.35">
      <c r="A2235" s="43">
        <f>A2230+1</f>
        <v>896</v>
      </c>
      <c r="B2235" s="46" t="s">
        <v>1883</v>
      </c>
      <c r="C2235" s="43">
        <v>41540</v>
      </c>
      <c r="D2235" s="43" t="s">
        <v>1899</v>
      </c>
      <c r="E2235" s="43">
        <v>1960</v>
      </c>
      <c r="F2235" s="43" t="s">
        <v>2131</v>
      </c>
      <c r="G2235" s="56" t="s">
        <v>2103</v>
      </c>
      <c r="H2235" s="43">
        <v>2</v>
      </c>
      <c r="I2235" s="43">
        <v>1</v>
      </c>
      <c r="J2235" s="43" t="s">
        <v>2131</v>
      </c>
      <c r="K2235" s="45">
        <v>727.4</v>
      </c>
      <c r="L2235" s="45">
        <v>368.6</v>
      </c>
      <c r="M2235" s="517">
        <f>VLOOKUP(C2235,'Раздел 2'!D2205:Q2241,14,0)</f>
        <v>127443.81999999999</v>
      </c>
      <c r="N2235" s="45">
        <f>M2235</f>
        <v>127443.81999999999</v>
      </c>
      <c r="O2235" s="45">
        <v>0</v>
      </c>
      <c r="P2235" s="45">
        <v>0</v>
      </c>
      <c r="Q2235" s="45">
        <v>0</v>
      </c>
      <c r="R2235" s="57">
        <v>45292</v>
      </c>
      <c r="S2235" s="57">
        <v>45657</v>
      </c>
      <c r="U2235" s="143"/>
    </row>
    <row r="2236" spans="1:21" ht="20.3" x14ac:dyDescent="0.35">
      <c r="A2236" s="43">
        <f>A2235+1</f>
        <v>897</v>
      </c>
      <c r="B2236" s="44" t="s">
        <v>1884</v>
      </c>
      <c r="C2236" s="43">
        <v>41541</v>
      </c>
      <c r="D2236" s="43" t="s">
        <v>1899</v>
      </c>
      <c r="E2236" s="43">
        <v>1960</v>
      </c>
      <c r="F2236" s="43" t="s">
        <v>2131</v>
      </c>
      <c r="G2236" s="56" t="s">
        <v>2103</v>
      </c>
      <c r="H2236" s="43">
        <v>2</v>
      </c>
      <c r="I2236" s="43">
        <v>1</v>
      </c>
      <c r="J2236" s="43" t="s">
        <v>2131</v>
      </c>
      <c r="K2236" s="45">
        <v>727.4</v>
      </c>
      <c r="L2236" s="45">
        <v>342.3</v>
      </c>
      <c r="M2236" s="517">
        <f>VLOOKUP(C2236,'Раздел 2'!D2206:Q2242,14,0)</f>
        <v>94318.17</v>
      </c>
      <c r="N2236" s="45">
        <f>M2236</f>
        <v>94318.17</v>
      </c>
      <c r="O2236" s="45">
        <v>0</v>
      </c>
      <c r="P2236" s="45">
        <v>0</v>
      </c>
      <c r="Q2236" s="45">
        <v>0</v>
      </c>
      <c r="R2236" s="57">
        <v>45292</v>
      </c>
      <c r="S2236" s="57">
        <v>45657</v>
      </c>
      <c r="U2236" s="143"/>
    </row>
    <row r="2237" spans="1:21" ht="20.3" x14ac:dyDescent="0.3">
      <c r="A2237" s="46" t="s">
        <v>22</v>
      </c>
      <c r="B2237" s="46"/>
      <c r="C2237" s="403" t="s">
        <v>172</v>
      </c>
      <c r="D2237" s="403" t="s">
        <v>172</v>
      </c>
      <c r="E2237" s="403" t="s">
        <v>172</v>
      </c>
      <c r="F2237" s="403" t="s">
        <v>172</v>
      </c>
      <c r="G2237" s="403" t="s">
        <v>172</v>
      </c>
      <c r="H2237" s="403" t="s">
        <v>172</v>
      </c>
      <c r="I2237" s="403" t="s">
        <v>172</v>
      </c>
      <c r="J2237" s="49">
        <f>SUM(J2235:J2236)</f>
        <v>0</v>
      </c>
      <c r="K2237" s="49">
        <f t="shared" ref="K2237:Q2237" si="256">SUM(K2235:K2236)</f>
        <v>1454.8</v>
      </c>
      <c r="L2237" s="49">
        <f t="shared" si="256"/>
        <v>710.90000000000009</v>
      </c>
      <c r="M2237" s="518">
        <f t="shared" si="256"/>
        <v>221761.99</v>
      </c>
      <c r="N2237" s="49">
        <f t="shared" si="256"/>
        <v>221761.99</v>
      </c>
      <c r="O2237" s="49">
        <f t="shared" si="256"/>
        <v>0</v>
      </c>
      <c r="P2237" s="49">
        <f t="shared" si="256"/>
        <v>0</v>
      </c>
      <c r="Q2237" s="49">
        <f t="shared" si="256"/>
        <v>0</v>
      </c>
      <c r="R2237" s="403" t="s">
        <v>172</v>
      </c>
      <c r="S2237" s="403" t="s">
        <v>172</v>
      </c>
      <c r="U2237" s="143"/>
    </row>
    <row r="2238" spans="1:21" ht="19.649999999999999" x14ac:dyDescent="0.3">
      <c r="A2238" s="527" t="s">
        <v>4522</v>
      </c>
      <c r="B2238" s="527"/>
      <c r="C2238" s="527"/>
      <c r="D2238" s="527"/>
      <c r="E2238" s="527"/>
      <c r="F2238" s="527"/>
      <c r="G2238" s="527"/>
      <c r="H2238" s="527"/>
      <c r="I2238" s="527"/>
      <c r="J2238" s="527"/>
      <c r="K2238" s="527"/>
      <c r="L2238" s="527"/>
      <c r="M2238" s="527"/>
      <c r="N2238" s="527"/>
      <c r="O2238" s="527"/>
      <c r="P2238" s="527"/>
      <c r="Q2238" s="527"/>
      <c r="R2238" s="527"/>
      <c r="S2238" s="527"/>
      <c r="U2238" s="143"/>
    </row>
    <row r="2239" spans="1:21" ht="20.3" x14ac:dyDescent="0.35">
      <c r="A2239" s="43">
        <f>A2236+1</f>
        <v>898</v>
      </c>
      <c r="B2239" s="44" t="s">
        <v>1414</v>
      </c>
      <c r="C2239" s="43">
        <v>41549</v>
      </c>
      <c r="D2239" s="43" t="s">
        <v>1899</v>
      </c>
      <c r="E2239" s="43">
        <v>1985</v>
      </c>
      <c r="F2239" s="43" t="s">
        <v>2131</v>
      </c>
      <c r="G2239" s="56" t="s">
        <v>2097</v>
      </c>
      <c r="H2239" s="43">
        <v>2</v>
      </c>
      <c r="I2239" s="43">
        <v>2</v>
      </c>
      <c r="J2239" s="43" t="s">
        <v>2131</v>
      </c>
      <c r="K2239" s="45">
        <v>1816.4</v>
      </c>
      <c r="L2239" s="45">
        <v>717.3</v>
      </c>
      <c r="M2239" s="517">
        <f>VLOOKUP(C2239,'Раздел 2'!D2209:Q2245,14,0)</f>
        <v>1192414.57</v>
      </c>
      <c r="N2239" s="45">
        <f>M2239</f>
        <v>1192414.57</v>
      </c>
      <c r="O2239" s="45">
        <v>0</v>
      </c>
      <c r="P2239" s="45">
        <v>0</v>
      </c>
      <c r="Q2239" s="45">
        <v>0</v>
      </c>
      <c r="R2239" s="57">
        <v>45292</v>
      </c>
      <c r="S2239" s="57">
        <v>45657</v>
      </c>
      <c r="U2239" s="143"/>
    </row>
    <row r="2240" spans="1:21" ht="20.3" x14ac:dyDescent="0.3">
      <c r="A2240" s="46" t="s">
        <v>22</v>
      </c>
      <c r="B2240" s="46"/>
      <c r="C2240" s="403" t="s">
        <v>172</v>
      </c>
      <c r="D2240" s="403" t="s">
        <v>172</v>
      </c>
      <c r="E2240" s="403" t="s">
        <v>172</v>
      </c>
      <c r="F2240" s="403" t="s">
        <v>172</v>
      </c>
      <c r="G2240" s="403" t="s">
        <v>172</v>
      </c>
      <c r="H2240" s="403" t="s">
        <v>172</v>
      </c>
      <c r="I2240" s="403" t="s">
        <v>172</v>
      </c>
      <c r="J2240" s="49">
        <f>SUM(J2239)</f>
        <v>0</v>
      </c>
      <c r="K2240" s="49">
        <f t="shared" ref="K2240:Q2240" si="257">SUM(K2239)</f>
        <v>1816.4</v>
      </c>
      <c r="L2240" s="49">
        <f t="shared" si="257"/>
        <v>717.3</v>
      </c>
      <c r="M2240" s="518">
        <f t="shared" si="257"/>
        <v>1192414.57</v>
      </c>
      <c r="N2240" s="49">
        <f t="shared" si="257"/>
        <v>1192414.57</v>
      </c>
      <c r="O2240" s="49">
        <f t="shared" si="257"/>
        <v>0</v>
      </c>
      <c r="P2240" s="49">
        <f t="shared" si="257"/>
        <v>0</v>
      </c>
      <c r="Q2240" s="49">
        <f t="shared" si="257"/>
        <v>0</v>
      </c>
      <c r="R2240" s="403" t="s">
        <v>172</v>
      </c>
      <c r="S2240" s="403" t="s">
        <v>172</v>
      </c>
      <c r="U2240" s="143"/>
    </row>
    <row r="2241" spans="1:21" ht="19.649999999999999" x14ac:dyDescent="0.3">
      <c r="A2241" s="527" t="s">
        <v>4523</v>
      </c>
      <c r="B2241" s="527"/>
      <c r="C2241" s="527"/>
      <c r="D2241" s="527"/>
      <c r="E2241" s="527"/>
      <c r="F2241" s="527"/>
      <c r="G2241" s="527"/>
      <c r="H2241" s="527"/>
      <c r="I2241" s="527"/>
      <c r="J2241" s="527"/>
      <c r="K2241" s="527"/>
      <c r="L2241" s="527"/>
      <c r="M2241" s="527"/>
      <c r="N2241" s="527"/>
      <c r="O2241" s="527"/>
      <c r="P2241" s="527"/>
      <c r="Q2241" s="527"/>
      <c r="R2241" s="527"/>
      <c r="S2241" s="527"/>
      <c r="U2241" s="143"/>
    </row>
    <row r="2242" spans="1:21" ht="20.3" x14ac:dyDescent="0.35">
      <c r="A2242" s="43">
        <f>A2239+1</f>
        <v>899</v>
      </c>
      <c r="B2242" s="44" t="s">
        <v>1415</v>
      </c>
      <c r="C2242" s="43">
        <v>41585</v>
      </c>
      <c r="D2242" s="43" t="s">
        <v>1899</v>
      </c>
      <c r="E2242" s="43">
        <v>1992</v>
      </c>
      <c r="F2242" s="43" t="s">
        <v>2131</v>
      </c>
      <c r="G2242" s="56" t="s">
        <v>2097</v>
      </c>
      <c r="H2242" s="43">
        <v>3</v>
      </c>
      <c r="I2242" s="43">
        <v>4</v>
      </c>
      <c r="J2242" s="43" t="s">
        <v>2131</v>
      </c>
      <c r="K2242" s="45">
        <v>2083.6799999999998</v>
      </c>
      <c r="L2242" s="45">
        <v>2049.89</v>
      </c>
      <c r="M2242" s="517">
        <f>VLOOKUP(C2242,'Раздел 2'!D2212:Q2248,14,0)</f>
        <v>56231.94</v>
      </c>
      <c r="N2242" s="45">
        <f>M2242</f>
        <v>56231.94</v>
      </c>
      <c r="O2242" s="45">
        <v>0</v>
      </c>
      <c r="P2242" s="45">
        <v>0</v>
      </c>
      <c r="Q2242" s="45">
        <v>0</v>
      </c>
      <c r="R2242" s="57">
        <v>45292</v>
      </c>
      <c r="S2242" s="57">
        <v>45657</v>
      </c>
      <c r="U2242" s="143"/>
    </row>
    <row r="2243" spans="1:21" ht="20.3" x14ac:dyDescent="0.35">
      <c r="A2243" s="43">
        <f>A2242+1</f>
        <v>900</v>
      </c>
      <c r="B2243" s="44" t="s">
        <v>1419</v>
      </c>
      <c r="C2243" s="43">
        <v>41591</v>
      </c>
      <c r="D2243" s="43" t="s">
        <v>1899</v>
      </c>
      <c r="E2243" s="43">
        <v>1986</v>
      </c>
      <c r="F2243" s="43" t="s">
        <v>2131</v>
      </c>
      <c r="G2243" s="56" t="s">
        <v>2097</v>
      </c>
      <c r="H2243" s="43">
        <v>3</v>
      </c>
      <c r="I2243" s="43">
        <v>4</v>
      </c>
      <c r="J2243" s="43" t="s">
        <v>2131</v>
      </c>
      <c r="K2243" s="45">
        <v>2087.6999999999998</v>
      </c>
      <c r="L2243" s="45">
        <v>2087.6999999999998</v>
      </c>
      <c r="M2243" s="517">
        <f>VLOOKUP(C2243,'Раздел 2'!D2213:Q2249,14,0)</f>
        <v>2774870.1399999997</v>
      </c>
      <c r="N2243" s="45">
        <f>M2243</f>
        <v>2774870.1399999997</v>
      </c>
      <c r="O2243" s="45">
        <v>0</v>
      </c>
      <c r="P2243" s="45">
        <v>0</v>
      </c>
      <c r="Q2243" s="45">
        <v>0</v>
      </c>
      <c r="R2243" s="57">
        <v>45292</v>
      </c>
      <c r="S2243" s="57">
        <v>45657</v>
      </c>
      <c r="U2243" s="143"/>
    </row>
    <row r="2244" spans="1:21" ht="20.3" x14ac:dyDescent="0.3">
      <c r="A2244" s="46" t="s">
        <v>22</v>
      </c>
      <c r="B2244" s="46"/>
      <c r="C2244" s="403" t="s">
        <v>172</v>
      </c>
      <c r="D2244" s="403" t="s">
        <v>172</v>
      </c>
      <c r="E2244" s="403" t="s">
        <v>172</v>
      </c>
      <c r="F2244" s="403" t="s">
        <v>172</v>
      </c>
      <c r="G2244" s="403" t="s">
        <v>172</v>
      </c>
      <c r="H2244" s="403" t="s">
        <v>172</v>
      </c>
      <c r="I2244" s="403" t="s">
        <v>172</v>
      </c>
      <c r="J2244" s="49">
        <f>SUM(J2242:J2242)</f>
        <v>0</v>
      </c>
      <c r="K2244" s="49">
        <f t="shared" ref="K2244:Q2244" si="258">SUM(K2242:K2243)</f>
        <v>4171.3799999999992</v>
      </c>
      <c r="L2244" s="49">
        <f t="shared" si="258"/>
        <v>4137.59</v>
      </c>
      <c r="M2244" s="518">
        <f t="shared" si="258"/>
        <v>2831102.0799999996</v>
      </c>
      <c r="N2244" s="49">
        <f t="shared" si="258"/>
        <v>2831102.0799999996</v>
      </c>
      <c r="O2244" s="49">
        <f t="shared" si="258"/>
        <v>0</v>
      </c>
      <c r="P2244" s="49">
        <f t="shared" si="258"/>
        <v>0</v>
      </c>
      <c r="Q2244" s="49">
        <f t="shared" si="258"/>
        <v>0</v>
      </c>
      <c r="R2244" s="403" t="s">
        <v>172</v>
      </c>
      <c r="S2244" s="403" t="s">
        <v>172</v>
      </c>
      <c r="U2244" s="143"/>
    </row>
    <row r="2245" spans="1:21" ht="19.649999999999999" x14ac:dyDescent="0.3">
      <c r="A2245" s="527" t="s">
        <v>4524</v>
      </c>
      <c r="B2245" s="527"/>
      <c r="C2245" s="527"/>
      <c r="D2245" s="527"/>
      <c r="E2245" s="527"/>
      <c r="F2245" s="527"/>
      <c r="G2245" s="527"/>
      <c r="H2245" s="527"/>
      <c r="I2245" s="527"/>
      <c r="J2245" s="527"/>
      <c r="K2245" s="527"/>
      <c r="L2245" s="527"/>
      <c r="M2245" s="527"/>
      <c r="N2245" s="527"/>
      <c r="O2245" s="527"/>
      <c r="P2245" s="527"/>
      <c r="Q2245" s="527"/>
      <c r="R2245" s="527"/>
      <c r="S2245" s="527"/>
      <c r="U2245" s="143"/>
    </row>
    <row r="2246" spans="1:21" ht="20.3" x14ac:dyDescent="0.35">
      <c r="A2246" s="43">
        <f>A2243+1</f>
        <v>901</v>
      </c>
      <c r="B2246" s="47" t="s">
        <v>1420</v>
      </c>
      <c r="C2246" s="43">
        <v>46679</v>
      </c>
      <c r="D2246" s="43" t="s">
        <v>1899</v>
      </c>
      <c r="E2246" s="43">
        <v>2013</v>
      </c>
      <c r="F2246" s="43" t="s">
        <v>2131</v>
      </c>
      <c r="G2246" s="56" t="s">
        <v>2108</v>
      </c>
      <c r="H2246" s="43">
        <v>3</v>
      </c>
      <c r="I2246" s="43">
        <v>2</v>
      </c>
      <c r="J2246" s="43" t="s">
        <v>2131</v>
      </c>
      <c r="K2246" s="45">
        <v>1468.8</v>
      </c>
      <c r="L2246" s="45">
        <v>1280.5</v>
      </c>
      <c r="M2246" s="517">
        <f>VLOOKUP(C2246,'Раздел 2'!D2239:Q2247,14,0)</f>
        <v>32223.84</v>
      </c>
      <c r="N2246" s="45">
        <f>M2246</f>
        <v>32223.84</v>
      </c>
      <c r="O2246" s="45">
        <v>0</v>
      </c>
      <c r="P2246" s="45">
        <v>0</v>
      </c>
      <c r="Q2246" s="45">
        <v>0</v>
      </c>
      <c r="R2246" s="57">
        <v>45292</v>
      </c>
      <c r="S2246" s="57">
        <v>45657</v>
      </c>
      <c r="U2246" s="143"/>
    </row>
    <row r="2247" spans="1:21" ht="20.3" x14ac:dyDescent="0.35">
      <c r="A2247" s="43">
        <f>A2246+1</f>
        <v>902</v>
      </c>
      <c r="B2247" s="47" t="s">
        <v>1421</v>
      </c>
      <c r="C2247" s="43">
        <v>46680</v>
      </c>
      <c r="D2247" s="43" t="s">
        <v>1899</v>
      </c>
      <c r="E2247" s="43">
        <v>2013</v>
      </c>
      <c r="F2247" s="43" t="s">
        <v>2131</v>
      </c>
      <c r="G2247" s="56" t="s">
        <v>2108</v>
      </c>
      <c r="H2247" s="43">
        <v>3</v>
      </c>
      <c r="I2247" s="43">
        <v>2</v>
      </c>
      <c r="J2247" s="43" t="s">
        <v>2131</v>
      </c>
      <c r="K2247" s="45">
        <v>1723.5</v>
      </c>
      <c r="L2247" s="45">
        <v>1583.6</v>
      </c>
      <c r="M2247" s="517">
        <f>VLOOKUP(C2247,'Раздел 2'!D2240:Q2249,14,0)</f>
        <v>32167.74</v>
      </c>
      <c r="N2247" s="45">
        <f t="shared" ref="N2247:N2254" si="259">M2247</f>
        <v>32167.74</v>
      </c>
      <c r="O2247" s="45">
        <v>0</v>
      </c>
      <c r="P2247" s="45">
        <v>0</v>
      </c>
      <c r="Q2247" s="45">
        <v>0</v>
      </c>
      <c r="R2247" s="57">
        <v>45292</v>
      </c>
      <c r="S2247" s="57">
        <v>45657</v>
      </c>
      <c r="U2247" s="143"/>
    </row>
    <row r="2248" spans="1:21" ht="20.3" x14ac:dyDescent="0.35">
      <c r="A2248" s="43">
        <f t="shared" ref="A2248:A2255" si="260">A2247+1</f>
        <v>903</v>
      </c>
      <c r="B2248" s="47" t="s">
        <v>1423</v>
      </c>
      <c r="C2248" s="43">
        <v>46685</v>
      </c>
      <c r="D2248" s="43" t="s">
        <v>1899</v>
      </c>
      <c r="E2248" s="43">
        <v>2013</v>
      </c>
      <c r="F2248" s="43" t="s">
        <v>2131</v>
      </c>
      <c r="G2248" s="56" t="s">
        <v>2108</v>
      </c>
      <c r="H2248" s="43">
        <v>3</v>
      </c>
      <c r="I2248" s="43">
        <v>2</v>
      </c>
      <c r="J2248" s="43" t="s">
        <v>2131</v>
      </c>
      <c r="K2248" s="45">
        <v>1980.4</v>
      </c>
      <c r="L2248" s="45">
        <v>1281.2</v>
      </c>
      <c r="M2248" s="517">
        <f>VLOOKUP(C2248,'Раздел 2'!D2241:Q2251,14,0)</f>
        <v>32223.84</v>
      </c>
      <c r="N2248" s="45">
        <f t="shared" si="259"/>
        <v>32223.84</v>
      </c>
      <c r="O2248" s="45">
        <v>0</v>
      </c>
      <c r="P2248" s="45">
        <v>0</v>
      </c>
      <c r="Q2248" s="45">
        <v>0</v>
      </c>
      <c r="R2248" s="57">
        <v>45292</v>
      </c>
      <c r="S2248" s="57">
        <v>45657</v>
      </c>
      <c r="U2248" s="143"/>
    </row>
    <row r="2249" spans="1:21" ht="20.3" x14ac:dyDescent="0.35">
      <c r="A2249" s="43">
        <f t="shared" si="260"/>
        <v>904</v>
      </c>
      <c r="B2249" s="47" t="s">
        <v>1424</v>
      </c>
      <c r="C2249" s="43">
        <v>46687</v>
      </c>
      <c r="D2249" s="43" t="s">
        <v>1899</v>
      </c>
      <c r="E2249" s="43">
        <v>2013</v>
      </c>
      <c r="F2249" s="43" t="s">
        <v>2131</v>
      </c>
      <c r="G2249" s="56" t="s">
        <v>2108</v>
      </c>
      <c r="H2249" s="43">
        <v>3</v>
      </c>
      <c r="I2249" s="43">
        <v>2</v>
      </c>
      <c r="J2249" s="43" t="s">
        <v>2131</v>
      </c>
      <c r="K2249" s="45">
        <v>1474</v>
      </c>
      <c r="L2249" s="45">
        <v>1225</v>
      </c>
      <c r="M2249" s="517">
        <f>VLOOKUP(C2249,'Раздел 2'!D2242:Q2252,14,0)</f>
        <v>32223.84</v>
      </c>
      <c r="N2249" s="45">
        <f t="shared" si="259"/>
        <v>32223.84</v>
      </c>
      <c r="O2249" s="45">
        <v>0</v>
      </c>
      <c r="P2249" s="45">
        <v>0</v>
      </c>
      <c r="Q2249" s="45">
        <v>0</v>
      </c>
      <c r="R2249" s="57">
        <v>45292</v>
      </c>
      <c r="S2249" s="57">
        <v>45657</v>
      </c>
      <c r="U2249" s="143"/>
    </row>
    <row r="2250" spans="1:21" ht="20.3" x14ac:dyDescent="0.35">
      <c r="A2250" s="43">
        <f t="shared" si="260"/>
        <v>905</v>
      </c>
      <c r="B2250" s="47" t="s">
        <v>1425</v>
      </c>
      <c r="C2250" s="43">
        <v>46688</v>
      </c>
      <c r="D2250" s="43" t="s">
        <v>1899</v>
      </c>
      <c r="E2250" s="43">
        <v>2013</v>
      </c>
      <c r="F2250" s="43" t="s">
        <v>2131</v>
      </c>
      <c r="G2250" s="56" t="s">
        <v>2108</v>
      </c>
      <c r="H2250" s="43">
        <v>4</v>
      </c>
      <c r="I2250" s="43">
        <v>2</v>
      </c>
      <c r="J2250" s="43" t="s">
        <v>2131</v>
      </c>
      <c r="K2250" s="45">
        <v>1970.1</v>
      </c>
      <c r="L2250" s="45">
        <v>1519.4</v>
      </c>
      <c r="M2250" s="517">
        <f>VLOOKUP(C2250,'Раздел 2'!D2243:Q2253,14,0)</f>
        <v>33256.080000000002</v>
      </c>
      <c r="N2250" s="45">
        <f t="shared" si="259"/>
        <v>33256.080000000002</v>
      </c>
      <c r="O2250" s="45">
        <v>0</v>
      </c>
      <c r="P2250" s="45">
        <v>0</v>
      </c>
      <c r="Q2250" s="45">
        <v>0</v>
      </c>
      <c r="R2250" s="57">
        <v>45292</v>
      </c>
      <c r="S2250" s="57">
        <v>45657</v>
      </c>
      <c r="U2250" s="143"/>
    </row>
    <row r="2251" spans="1:21" ht="20.3" x14ac:dyDescent="0.35">
      <c r="A2251" s="43">
        <f t="shared" si="260"/>
        <v>906</v>
      </c>
      <c r="B2251" s="47" t="s">
        <v>35</v>
      </c>
      <c r="C2251" s="43">
        <v>41725</v>
      </c>
      <c r="D2251" s="43" t="s">
        <v>1899</v>
      </c>
      <c r="E2251" s="43">
        <v>1967</v>
      </c>
      <c r="F2251" s="43" t="s">
        <v>2131</v>
      </c>
      <c r="G2251" s="56" t="s">
        <v>2098</v>
      </c>
      <c r="H2251" s="43">
        <v>2</v>
      </c>
      <c r="I2251" s="43">
        <v>2</v>
      </c>
      <c r="J2251" s="43" t="s">
        <v>2131</v>
      </c>
      <c r="K2251" s="45">
        <v>236.6</v>
      </c>
      <c r="L2251" s="45">
        <v>236.6</v>
      </c>
      <c r="M2251" s="517">
        <f>VLOOKUP(C2251,'Раздел 2'!D2244:Q2259,14,0)</f>
        <v>114254.01000000001</v>
      </c>
      <c r="N2251" s="45">
        <f t="shared" si="259"/>
        <v>114254.01000000001</v>
      </c>
      <c r="O2251" s="45">
        <v>0</v>
      </c>
      <c r="P2251" s="45">
        <v>0</v>
      </c>
      <c r="Q2251" s="45">
        <v>0</v>
      </c>
      <c r="R2251" s="57">
        <v>45292</v>
      </c>
      <c r="S2251" s="57">
        <v>45657</v>
      </c>
      <c r="U2251" s="143"/>
    </row>
    <row r="2252" spans="1:21" ht="20.3" x14ac:dyDescent="0.35">
      <c r="A2252" s="43">
        <f t="shared" si="260"/>
        <v>907</v>
      </c>
      <c r="B2252" s="47" t="s">
        <v>1426</v>
      </c>
      <c r="C2252" s="43">
        <v>46689</v>
      </c>
      <c r="D2252" s="43" t="s">
        <v>1899</v>
      </c>
      <c r="E2252" s="43">
        <v>2013</v>
      </c>
      <c r="F2252" s="43" t="s">
        <v>2131</v>
      </c>
      <c r="G2252" s="56" t="s">
        <v>2108</v>
      </c>
      <c r="H2252" s="43">
        <v>3</v>
      </c>
      <c r="I2252" s="43">
        <v>2</v>
      </c>
      <c r="J2252" s="43" t="s">
        <v>2131</v>
      </c>
      <c r="K2252" s="45">
        <v>1720.2</v>
      </c>
      <c r="L2252" s="45">
        <v>1720.2</v>
      </c>
      <c r="M2252" s="517">
        <f>VLOOKUP(C2252,'Раздел 2'!D2245:Q2260,14,0)</f>
        <v>30787.68</v>
      </c>
      <c r="N2252" s="45">
        <f t="shared" si="259"/>
        <v>30787.68</v>
      </c>
      <c r="O2252" s="45">
        <v>0</v>
      </c>
      <c r="P2252" s="45">
        <v>0</v>
      </c>
      <c r="Q2252" s="45">
        <v>0</v>
      </c>
      <c r="R2252" s="57">
        <v>45292</v>
      </c>
      <c r="S2252" s="57">
        <v>45657</v>
      </c>
      <c r="U2252" s="143"/>
    </row>
    <row r="2253" spans="1:21" ht="20.3" x14ac:dyDescent="0.35">
      <c r="A2253" s="43">
        <f t="shared" si="260"/>
        <v>908</v>
      </c>
      <c r="B2253" s="47" t="s">
        <v>1428</v>
      </c>
      <c r="C2253" s="43">
        <v>46691</v>
      </c>
      <c r="D2253" s="43" t="s">
        <v>1899</v>
      </c>
      <c r="E2253" s="43">
        <v>2013</v>
      </c>
      <c r="F2253" s="43" t="s">
        <v>2131</v>
      </c>
      <c r="G2253" s="56" t="s">
        <v>2108</v>
      </c>
      <c r="H2253" s="43">
        <v>3</v>
      </c>
      <c r="I2253" s="43">
        <v>2</v>
      </c>
      <c r="J2253" s="43" t="s">
        <v>2131</v>
      </c>
      <c r="K2253" s="45">
        <v>1459.3</v>
      </c>
      <c r="L2253" s="45">
        <v>1459.3</v>
      </c>
      <c r="M2253" s="517">
        <f>VLOOKUP(C2253,'Раздел 2'!D2246:Q2261,14,0)</f>
        <v>30787.68</v>
      </c>
      <c r="N2253" s="45">
        <f t="shared" si="259"/>
        <v>30787.68</v>
      </c>
      <c r="O2253" s="45">
        <v>0</v>
      </c>
      <c r="P2253" s="45">
        <v>0</v>
      </c>
      <c r="Q2253" s="45">
        <v>0</v>
      </c>
      <c r="R2253" s="57">
        <v>45292</v>
      </c>
      <c r="S2253" s="57">
        <v>45657</v>
      </c>
      <c r="U2253" s="143"/>
    </row>
    <row r="2254" spans="1:21" ht="20.3" x14ac:dyDescent="0.35">
      <c r="A2254" s="43">
        <f t="shared" si="260"/>
        <v>909</v>
      </c>
      <c r="B2254" s="47" t="s">
        <v>1429</v>
      </c>
      <c r="C2254" s="43">
        <v>55269</v>
      </c>
      <c r="D2254" s="43" t="s">
        <v>1899</v>
      </c>
      <c r="E2254" s="43">
        <v>2015</v>
      </c>
      <c r="F2254" s="43" t="s">
        <v>2131</v>
      </c>
      <c r="G2254" s="56" t="s">
        <v>2101</v>
      </c>
      <c r="H2254" s="43">
        <v>5</v>
      </c>
      <c r="I2254" s="43">
        <v>2</v>
      </c>
      <c r="J2254" s="43" t="s">
        <v>2131</v>
      </c>
      <c r="K2254" s="45">
        <v>3018.1</v>
      </c>
      <c r="L2254" s="45">
        <v>3018.1</v>
      </c>
      <c r="M2254" s="517">
        <f>VLOOKUP(C2254,'Раздел 2'!D2247:Q2262,14,0)</f>
        <v>27634.86</v>
      </c>
      <c r="N2254" s="45">
        <f t="shared" si="259"/>
        <v>27634.86</v>
      </c>
      <c r="O2254" s="45">
        <v>0</v>
      </c>
      <c r="P2254" s="45">
        <v>0</v>
      </c>
      <c r="Q2254" s="45">
        <v>0</v>
      </c>
      <c r="R2254" s="57">
        <v>45292</v>
      </c>
      <c r="S2254" s="57">
        <v>45657</v>
      </c>
      <c r="U2254" s="143"/>
    </row>
    <row r="2255" spans="1:21" ht="20.3" x14ac:dyDescent="0.35">
      <c r="A2255" s="43">
        <f t="shared" si="260"/>
        <v>910</v>
      </c>
      <c r="B2255" s="47" t="s">
        <v>4061</v>
      </c>
      <c r="C2255" s="43">
        <v>41717</v>
      </c>
      <c r="D2255" s="43" t="s">
        <v>1899</v>
      </c>
      <c r="E2255" s="43">
        <v>1990</v>
      </c>
      <c r="F2255" s="43" t="s">
        <v>2131</v>
      </c>
      <c r="G2255" s="56" t="s">
        <v>2130</v>
      </c>
      <c r="H2255" s="43">
        <v>5</v>
      </c>
      <c r="I2255" s="43">
        <v>4</v>
      </c>
      <c r="J2255" s="43" t="s">
        <v>2131</v>
      </c>
      <c r="K2255" s="45">
        <v>5104</v>
      </c>
      <c r="L2255" s="45">
        <v>3421</v>
      </c>
      <c r="M2255" s="517">
        <f>VLOOKUP(C2255,'Раздел 2'!D2248:Q2263,14,0)</f>
        <v>2587218.2999999998</v>
      </c>
      <c r="N2255" s="45">
        <f>M2255</f>
        <v>2587218.2999999998</v>
      </c>
      <c r="O2255" s="45">
        <v>0</v>
      </c>
      <c r="P2255" s="45">
        <v>0</v>
      </c>
      <c r="Q2255" s="45">
        <v>0</v>
      </c>
      <c r="R2255" s="57">
        <v>45292</v>
      </c>
      <c r="S2255" s="57">
        <v>45657</v>
      </c>
      <c r="U2255" s="143"/>
    </row>
    <row r="2256" spans="1:21" ht="20.3" x14ac:dyDescent="0.3">
      <c r="A2256" s="46" t="s">
        <v>22</v>
      </c>
      <c r="B2256" s="46"/>
      <c r="C2256" s="403" t="s">
        <v>172</v>
      </c>
      <c r="D2256" s="403" t="s">
        <v>172</v>
      </c>
      <c r="E2256" s="403" t="s">
        <v>172</v>
      </c>
      <c r="F2256" s="403" t="s">
        <v>172</v>
      </c>
      <c r="G2256" s="403" t="s">
        <v>172</v>
      </c>
      <c r="H2256" s="403" t="s">
        <v>172</v>
      </c>
      <c r="I2256" s="403" t="s">
        <v>172</v>
      </c>
      <c r="J2256" s="49">
        <f t="shared" ref="J2256:Q2256" si="261">SUM(J2246:J2255)</f>
        <v>0</v>
      </c>
      <c r="K2256" s="49">
        <f t="shared" si="261"/>
        <v>20155</v>
      </c>
      <c r="L2256" s="49">
        <f t="shared" si="261"/>
        <v>16744.900000000001</v>
      </c>
      <c r="M2256" s="518">
        <f t="shared" si="261"/>
        <v>2952777.8699999996</v>
      </c>
      <c r="N2256" s="49">
        <f t="shared" si="261"/>
        <v>2952777.8699999996</v>
      </c>
      <c r="O2256" s="49">
        <f t="shared" si="261"/>
        <v>0</v>
      </c>
      <c r="P2256" s="49">
        <f t="shared" si="261"/>
        <v>0</v>
      </c>
      <c r="Q2256" s="49">
        <f t="shared" si="261"/>
        <v>0</v>
      </c>
      <c r="R2256" s="403" t="s">
        <v>172</v>
      </c>
      <c r="S2256" s="403" t="s">
        <v>172</v>
      </c>
      <c r="U2256" s="143"/>
    </row>
    <row r="2257" spans="1:21" ht="19.649999999999999" x14ac:dyDescent="0.3">
      <c r="A2257" s="527" t="s">
        <v>4459</v>
      </c>
      <c r="B2257" s="527"/>
      <c r="C2257" s="527"/>
      <c r="D2257" s="527"/>
      <c r="E2257" s="527"/>
      <c r="F2257" s="527"/>
      <c r="G2257" s="527"/>
      <c r="H2257" s="527"/>
      <c r="I2257" s="527"/>
      <c r="J2257" s="527"/>
      <c r="K2257" s="527"/>
      <c r="L2257" s="527"/>
      <c r="M2257" s="527"/>
      <c r="N2257" s="527"/>
      <c r="O2257" s="527"/>
      <c r="P2257" s="527"/>
      <c r="Q2257" s="527"/>
      <c r="R2257" s="527"/>
      <c r="S2257" s="527"/>
      <c r="U2257" s="143"/>
    </row>
    <row r="2258" spans="1:21" ht="20.3" x14ac:dyDescent="0.35">
      <c r="A2258" s="43">
        <f>A2255+1</f>
        <v>911</v>
      </c>
      <c r="B2258" s="47" t="s">
        <v>2868</v>
      </c>
      <c r="C2258" s="43">
        <v>41563</v>
      </c>
      <c r="D2258" s="43" t="s">
        <v>1899</v>
      </c>
      <c r="E2258" s="43">
        <v>1964</v>
      </c>
      <c r="F2258" s="43" t="s">
        <v>2131</v>
      </c>
      <c r="G2258" s="56" t="s">
        <v>2098</v>
      </c>
      <c r="H2258" s="43">
        <v>4</v>
      </c>
      <c r="I2258" s="43">
        <v>3</v>
      </c>
      <c r="J2258" s="43" t="s">
        <v>2131</v>
      </c>
      <c r="K2258" s="45">
        <v>2906.1</v>
      </c>
      <c r="L2258" s="45">
        <v>1972.8</v>
      </c>
      <c r="M2258" s="517">
        <f>VLOOKUP(C2258,'Раздел 2'!D2251:Q2266,14,0)</f>
        <v>902438.6</v>
      </c>
      <c r="N2258" s="45">
        <f>M2258</f>
        <v>902438.6</v>
      </c>
      <c r="O2258" s="45">
        <v>0</v>
      </c>
      <c r="P2258" s="45">
        <v>0</v>
      </c>
      <c r="Q2258" s="45">
        <v>0</v>
      </c>
      <c r="R2258" s="57">
        <v>45292</v>
      </c>
      <c r="S2258" s="57">
        <v>45657</v>
      </c>
      <c r="U2258" s="143"/>
    </row>
    <row r="2259" spans="1:21" ht="20.3" x14ac:dyDescent="0.35">
      <c r="A2259" s="43">
        <f>A2258+1</f>
        <v>912</v>
      </c>
      <c r="B2259" s="47" t="s">
        <v>2869</v>
      </c>
      <c r="C2259" s="43">
        <v>41567</v>
      </c>
      <c r="D2259" s="43" t="s">
        <v>1899</v>
      </c>
      <c r="E2259" s="43">
        <v>1980</v>
      </c>
      <c r="F2259" s="43" t="s">
        <v>2131</v>
      </c>
      <c r="G2259" s="56" t="s">
        <v>2097</v>
      </c>
      <c r="H2259" s="43">
        <v>5</v>
      </c>
      <c r="I2259" s="43">
        <v>4</v>
      </c>
      <c r="J2259" s="43" t="s">
        <v>2131</v>
      </c>
      <c r="K2259" s="45">
        <v>4216.2</v>
      </c>
      <c r="L2259" s="45">
        <v>3373</v>
      </c>
      <c r="M2259" s="517">
        <f>VLOOKUP(C2259,'Раздел 2'!D2252:Q2267,14,0)</f>
        <v>1036410.5500000002</v>
      </c>
      <c r="N2259" s="45">
        <f>M2259</f>
        <v>1036410.5500000002</v>
      </c>
      <c r="O2259" s="45">
        <v>0</v>
      </c>
      <c r="P2259" s="45">
        <v>0</v>
      </c>
      <c r="Q2259" s="45">
        <v>0</v>
      </c>
      <c r="R2259" s="57">
        <v>45292</v>
      </c>
      <c r="S2259" s="57">
        <v>45657</v>
      </c>
      <c r="U2259" s="143"/>
    </row>
    <row r="2260" spans="1:21" ht="20.3" x14ac:dyDescent="0.3">
      <c r="A2260" s="46" t="s">
        <v>22</v>
      </c>
      <c r="B2260" s="46"/>
      <c r="C2260" s="403" t="s">
        <v>172</v>
      </c>
      <c r="D2260" s="403" t="s">
        <v>172</v>
      </c>
      <c r="E2260" s="403" t="s">
        <v>172</v>
      </c>
      <c r="F2260" s="403" t="s">
        <v>172</v>
      </c>
      <c r="G2260" s="403" t="s">
        <v>172</v>
      </c>
      <c r="H2260" s="403" t="s">
        <v>172</v>
      </c>
      <c r="I2260" s="403" t="s">
        <v>172</v>
      </c>
      <c r="J2260" s="49">
        <f>SUM(J2258:J2259)</f>
        <v>0</v>
      </c>
      <c r="K2260" s="49">
        <f t="shared" ref="K2260:Q2260" si="262">SUM(K2258:K2259)</f>
        <v>7122.2999999999993</v>
      </c>
      <c r="L2260" s="49">
        <f t="shared" si="262"/>
        <v>5345.8</v>
      </c>
      <c r="M2260" s="518">
        <f t="shared" si="262"/>
        <v>1938849.1500000001</v>
      </c>
      <c r="N2260" s="49">
        <f t="shared" si="262"/>
        <v>1938849.1500000001</v>
      </c>
      <c r="O2260" s="49">
        <f t="shared" si="262"/>
        <v>0</v>
      </c>
      <c r="P2260" s="49">
        <f t="shared" si="262"/>
        <v>0</v>
      </c>
      <c r="Q2260" s="49">
        <f t="shared" si="262"/>
        <v>0</v>
      </c>
      <c r="R2260" s="403" t="s">
        <v>172</v>
      </c>
      <c r="S2260" s="403" t="s">
        <v>172</v>
      </c>
      <c r="U2260" s="143"/>
    </row>
    <row r="2261" spans="1:21" ht="19.649999999999999" x14ac:dyDescent="0.3">
      <c r="A2261" s="531" t="s">
        <v>4460</v>
      </c>
      <c r="B2261" s="536"/>
      <c r="C2261" s="536"/>
      <c r="D2261" s="536"/>
      <c r="E2261" s="536"/>
      <c r="F2261" s="536"/>
      <c r="G2261" s="536"/>
      <c r="H2261" s="536"/>
      <c r="I2261" s="536"/>
      <c r="J2261" s="536"/>
      <c r="K2261" s="536"/>
      <c r="L2261" s="536"/>
      <c r="M2261" s="536"/>
      <c r="N2261" s="536"/>
      <c r="O2261" s="536"/>
      <c r="P2261" s="536"/>
      <c r="Q2261" s="536"/>
      <c r="R2261" s="536"/>
      <c r="S2261" s="537"/>
      <c r="U2261" s="143"/>
    </row>
    <row r="2262" spans="1:21" ht="20.3" x14ac:dyDescent="0.3">
      <c r="A2262" s="43">
        <f>A2259+1</f>
        <v>913</v>
      </c>
      <c r="B2262" s="47" t="s">
        <v>3435</v>
      </c>
      <c r="C2262" s="43">
        <v>56731</v>
      </c>
      <c r="D2262" s="43" t="s">
        <v>1899</v>
      </c>
      <c r="E2262" s="43">
        <v>2014</v>
      </c>
      <c r="F2262" s="43" t="s">
        <v>2131</v>
      </c>
      <c r="G2262" s="378" t="s">
        <v>3438</v>
      </c>
      <c r="H2262" s="43">
        <v>3</v>
      </c>
      <c r="I2262" s="43">
        <v>2</v>
      </c>
      <c r="J2262" s="43" t="s">
        <v>2131</v>
      </c>
      <c r="K2262" s="45">
        <v>859.9</v>
      </c>
      <c r="L2262" s="45">
        <v>771.7</v>
      </c>
      <c r="M2262" s="517">
        <f>VLOOKUP(C2262,'Раздел 2'!D2255:Q2272,14,0)</f>
        <v>288369.90000000002</v>
      </c>
      <c r="N2262" s="45">
        <f>M2262</f>
        <v>288369.90000000002</v>
      </c>
      <c r="O2262" s="45">
        <v>0</v>
      </c>
      <c r="P2262" s="45">
        <v>0</v>
      </c>
      <c r="Q2262" s="45">
        <v>0</v>
      </c>
      <c r="R2262" s="57">
        <v>45292</v>
      </c>
      <c r="S2262" s="57">
        <v>45657</v>
      </c>
      <c r="U2262" s="143"/>
    </row>
    <row r="2263" spans="1:21" ht="20.3" x14ac:dyDescent="0.3">
      <c r="A2263" s="43">
        <f>A2262+1</f>
        <v>914</v>
      </c>
      <c r="B2263" s="47" t="s">
        <v>3436</v>
      </c>
      <c r="C2263" s="43">
        <v>56732</v>
      </c>
      <c r="D2263" s="43" t="s">
        <v>1899</v>
      </c>
      <c r="E2263" s="43">
        <v>2014</v>
      </c>
      <c r="F2263" s="43" t="s">
        <v>2131</v>
      </c>
      <c r="G2263" s="378" t="s">
        <v>3438</v>
      </c>
      <c r="H2263" s="43">
        <v>3</v>
      </c>
      <c r="I2263" s="43">
        <v>1</v>
      </c>
      <c r="J2263" s="43" t="s">
        <v>2131</v>
      </c>
      <c r="K2263" s="45">
        <v>992</v>
      </c>
      <c r="L2263" s="45">
        <v>836.6</v>
      </c>
      <c r="M2263" s="517">
        <f>VLOOKUP(C2263,'Раздел 2'!D2256:Q2273,14,0)</f>
        <v>327143.7</v>
      </c>
      <c r="N2263" s="45">
        <f>M2263</f>
        <v>327143.7</v>
      </c>
      <c r="O2263" s="45">
        <v>0</v>
      </c>
      <c r="P2263" s="45">
        <v>0</v>
      </c>
      <c r="Q2263" s="45">
        <v>0</v>
      </c>
      <c r="R2263" s="57">
        <v>45292</v>
      </c>
      <c r="S2263" s="57">
        <v>45657</v>
      </c>
      <c r="U2263" s="143"/>
    </row>
    <row r="2264" spans="1:21" ht="20.3" x14ac:dyDescent="0.3">
      <c r="A2264" s="43">
        <f>A2263+1</f>
        <v>915</v>
      </c>
      <c r="B2264" s="47" t="s">
        <v>3437</v>
      </c>
      <c r="C2264" s="43">
        <v>56733</v>
      </c>
      <c r="D2264" s="43" t="s">
        <v>1899</v>
      </c>
      <c r="E2264" s="43">
        <v>2014</v>
      </c>
      <c r="F2264" s="43" t="s">
        <v>2131</v>
      </c>
      <c r="G2264" s="378" t="s">
        <v>3438</v>
      </c>
      <c r="H2264" s="43">
        <v>3</v>
      </c>
      <c r="I2264" s="43">
        <v>1</v>
      </c>
      <c r="J2264" s="43" t="s">
        <v>2131</v>
      </c>
      <c r="K2264" s="45">
        <v>992.2</v>
      </c>
      <c r="L2264" s="45">
        <v>839</v>
      </c>
      <c r="M2264" s="517">
        <f>VLOOKUP(C2264,'Раздел 2'!D2257:Q2274,14,0)</f>
        <v>327143.7</v>
      </c>
      <c r="N2264" s="45">
        <f>M2264</f>
        <v>327143.7</v>
      </c>
      <c r="O2264" s="45">
        <v>0</v>
      </c>
      <c r="P2264" s="45">
        <v>0</v>
      </c>
      <c r="Q2264" s="45">
        <v>0</v>
      </c>
      <c r="R2264" s="57">
        <v>45292</v>
      </c>
      <c r="S2264" s="57">
        <v>45657</v>
      </c>
      <c r="U2264" s="143"/>
    </row>
    <row r="2265" spans="1:21" ht="20.3" x14ac:dyDescent="0.3">
      <c r="A2265" s="46" t="s">
        <v>22</v>
      </c>
      <c r="B2265" s="46"/>
      <c r="C2265" s="403" t="s">
        <v>172</v>
      </c>
      <c r="D2265" s="403" t="s">
        <v>172</v>
      </c>
      <c r="E2265" s="403" t="s">
        <v>172</v>
      </c>
      <c r="F2265" s="403" t="s">
        <v>172</v>
      </c>
      <c r="G2265" s="403" t="s">
        <v>172</v>
      </c>
      <c r="H2265" s="403" t="s">
        <v>172</v>
      </c>
      <c r="I2265" s="403" t="s">
        <v>172</v>
      </c>
      <c r="J2265" s="49">
        <f>SUM(J2262:J2264)</f>
        <v>0</v>
      </c>
      <c r="K2265" s="49">
        <f t="shared" ref="K2265:Q2265" si="263">SUM(K2262:K2264)</f>
        <v>2844.1000000000004</v>
      </c>
      <c r="L2265" s="49">
        <f t="shared" si="263"/>
        <v>2447.3000000000002</v>
      </c>
      <c r="M2265" s="518">
        <f t="shared" si="263"/>
        <v>942657.3</v>
      </c>
      <c r="N2265" s="49">
        <f t="shared" si="263"/>
        <v>942657.3</v>
      </c>
      <c r="O2265" s="49">
        <f t="shared" si="263"/>
        <v>0</v>
      </c>
      <c r="P2265" s="49">
        <f t="shared" si="263"/>
        <v>0</v>
      </c>
      <c r="Q2265" s="49">
        <f t="shared" si="263"/>
        <v>0</v>
      </c>
      <c r="R2265" s="403" t="s">
        <v>172</v>
      </c>
      <c r="S2265" s="403" t="s">
        <v>172</v>
      </c>
      <c r="U2265" s="143"/>
    </row>
    <row r="2266" spans="1:21" ht="19.649999999999999" x14ac:dyDescent="0.3">
      <c r="A2266" s="527" t="s">
        <v>3626</v>
      </c>
      <c r="B2266" s="527"/>
      <c r="C2266" s="527"/>
      <c r="D2266" s="527"/>
      <c r="E2266" s="527"/>
      <c r="F2266" s="527"/>
      <c r="G2266" s="527"/>
      <c r="H2266" s="527"/>
      <c r="I2266" s="527"/>
      <c r="J2266" s="527"/>
      <c r="K2266" s="527"/>
      <c r="L2266" s="527"/>
      <c r="M2266" s="527"/>
      <c r="N2266" s="527"/>
      <c r="O2266" s="527"/>
      <c r="P2266" s="527"/>
      <c r="Q2266" s="527"/>
      <c r="R2266" s="527"/>
      <c r="S2266" s="527"/>
      <c r="U2266" s="143"/>
    </row>
    <row r="2267" spans="1:21" ht="20.3" x14ac:dyDescent="0.35">
      <c r="A2267" s="43">
        <f>A2264+1</f>
        <v>916</v>
      </c>
      <c r="B2267" s="47" t="s">
        <v>2870</v>
      </c>
      <c r="C2267" s="43">
        <v>41787</v>
      </c>
      <c r="D2267" s="43" t="s">
        <v>1899</v>
      </c>
      <c r="E2267" s="43">
        <v>1937</v>
      </c>
      <c r="F2267" s="43" t="s">
        <v>2131</v>
      </c>
      <c r="G2267" s="56" t="s">
        <v>2103</v>
      </c>
      <c r="H2267" s="43">
        <v>2</v>
      </c>
      <c r="I2267" s="43">
        <v>2</v>
      </c>
      <c r="J2267" s="43" t="s">
        <v>2131</v>
      </c>
      <c r="K2267" s="45">
        <v>542</v>
      </c>
      <c r="L2267" s="45">
        <v>542</v>
      </c>
      <c r="M2267" s="517">
        <f>VLOOKUP(C2267,'Раздел 2'!D2260:Q2277,14,0)</f>
        <v>40501.71</v>
      </c>
      <c r="N2267" s="45">
        <f>M2267</f>
        <v>40501.71</v>
      </c>
      <c r="O2267" s="45">
        <v>0</v>
      </c>
      <c r="P2267" s="45">
        <v>0</v>
      </c>
      <c r="Q2267" s="45">
        <v>0</v>
      </c>
      <c r="R2267" s="57">
        <v>45292</v>
      </c>
      <c r="S2267" s="57">
        <v>45657</v>
      </c>
      <c r="U2267" s="143"/>
    </row>
    <row r="2268" spans="1:21" ht="20.3" x14ac:dyDescent="0.35">
      <c r="A2268" s="43">
        <f>A2267+1</f>
        <v>917</v>
      </c>
      <c r="B2268" s="47" t="s">
        <v>2871</v>
      </c>
      <c r="C2268" s="43">
        <v>41791</v>
      </c>
      <c r="D2268" s="43" t="s">
        <v>1899</v>
      </c>
      <c r="E2268" s="43">
        <v>1938</v>
      </c>
      <c r="F2268" s="43" t="s">
        <v>2131</v>
      </c>
      <c r="G2268" s="56" t="s">
        <v>2103</v>
      </c>
      <c r="H2268" s="43">
        <v>2</v>
      </c>
      <c r="I2268" s="43">
        <v>2</v>
      </c>
      <c r="J2268" s="43" t="s">
        <v>2131</v>
      </c>
      <c r="K2268" s="45">
        <v>540.25</v>
      </c>
      <c r="L2268" s="45">
        <v>540.25</v>
      </c>
      <c r="M2268" s="517">
        <f>VLOOKUP(C2268,'Раздел 2'!D2261:Q2278,14,0)</f>
        <v>40501.71</v>
      </c>
      <c r="N2268" s="45">
        <f>M2268</f>
        <v>40501.71</v>
      </c>
      <c r="O2268" s="45">
        <v>0</v>
      </c>
      <c r="P2268" s="45">
        <v>0</v>
      </c>
      <c r="Q2268" s="45">
        <v>0</v>
      </c>
      <c r="R2268" s="57">
        <v>45292</v>
      </c>
      <c r="S2268" s="57">
        <v>45657</v>
      </c>
      <c r="U2268" s="143"/>
    </row>
    <row r="2269" spans="1:21" ht="20.3" x14ac:dyDescent="0.35">
      <c r="A2269" s="43">
        <f>A2268+1</f>
        <v>918</v>
      </c>
      <c r="B2269" s="47" t="s">
        <v>2872</v>
      </c>
      <c r="C2269" s="43">
        <v>41792</v>
      </c>
      <c r="D2269" s="43" t="s">
        <v>1899</v>
      </c>
      <c r="E2269" s="43">
        <v>1938</v>
      </c>
      <c r="F2269" s="43" t="s">
        <v>2131</v>
      </c>
      <c r="G2269" s="56" t="s">
        <v>2103</v>
      </c>
      <c r="H2269" s="43">
        <v>2</v>
      </c>
      <c r="I2269" s="43">
        <v>2</v>
      </c>
      <c r="J2269" s="43" t="s">
        <v>2131</v>
      </c>
      <c r="K2269" s="45">
        <v>554</v>
      </c>
      <c r="L2269" s="45">
        <v>554</v>
      </c>
      <c r="M2269" s="517">
        <f>VLOOKUP(C2269,'Раздел 2'!D2262:Q2279,14,0)</f>
        <v>40501.71</v>
      </c>
      <c r="N2269" s="45">
        <f>M2269</f>
        <v>40501.71</v>
      </c>
      <c r="O2269" s="45">
        <v>0</v>
      </c>
      <c r="P2269" s="45">
        <v>0</v>
      </c>
      <c r="Q2269" s="45">
        <v>0</v>
      </c>
      <c r="R2269" s="57">
        <v>45292</v>
      </c>
      <c r="S2269" s="57">
        <v>45657</v>
      </c>
      <c r="U2269" s="143"/>
    </row>
    <row r="2270" spans="1:21" ht="20.3" x14ac:dyDescent="0.3">
      <c r="A2270" s="46" t="s">
        <v>22</v>
      </c>
      <c r="B2270" s="46"/>
      <c r="C2270" s="403" t="s">
        <v>172</v>
      </c>
      <c r="D2270" s="403" t="s">
        <v>172</v>
      </c>
      <c r="E2270" s="403" t="s">
        <v>172</v>
      </c>
      <c r="F2270" s="403" t="s">
        <v>172</v>
      </c>
      <c r="G2270" s="403" t="s">
        <v>172</v>
      </c>
      <c r="H2270" s="403" t="s">
        <v>172</v>
      </c>
      <c r="I2270" s="403" t="s">
        <v>172</v>
      </c>
      <c r="J2270" s="49">
        <f>SUM(J2267:J2269)</f>
        <v>0</v>
      </c>
      <c r="K2270" s="49">
        <f t="shared" ref="K2270:Q2270" si="264">SUM(K2267:K2269)</f>
        <v>1636.25</v>
      </c>
      <c r="L2270" s="49">
        <f t="shared" si="264"/>
        <v>1636.25</v>
      </c>
      <c r="M2270" s="518">
        <f t="shared" si="264"/>
        <v>121505.13</v>
      </c>
      <c r="N2270" s="49">
        <f t="shared" si="264"/>
        <v>121505.13</v>
      </c>
      <c r="O2270" s="49">
        <f t="shared" si="264"/>
        <v>0</v>
      </c>
      <c r="P2270" s="49">
        <f t="shared" si="264"/>
        <v>0</v>
      </c>
      <c r="Q2270" s="49">
        <f t="shared" si="264"/>
        <v>0</v>
      </c>
      <c r="R2270" s="403" t="s">
        <v>172</v>
      </c>
      <c r="S2270" s="403" t="s">
        <v>172</v>
      </c>
      <c r="U2270" s="143"/>
    </row>
    <row r="2271" spans="1:21" ht="19.649999999999999" x14ac:dyDescent="0.3">
      <c r="A2271" s="53" t="s">
        <v>34</v>
      </c>
      <c r="B2271" s="53"/>
      <c r="C2271" s="403" t="s">
        <v>172</v>
      </c>
      <c r="D2271" s="403" t="s">
        <v>172</v>
      </c>
      <c r="E2271" s="403" t="s">
        <v>172</v>
      </c>
      <c r="F2271" s="403" t="s">
        <v>172</v>
      </c>
      <c r="G2271" s="403" t="s">
        <v>172</v>
      </c>
      <c r="H2271" s="403" t="s">
        <v>172</v>
      </c>
      <c r="I2271" s="403" t="s">
        <v>172</v>
      </c>
      <c r="J2271" s="49">
        <f>J2237+J2240+J2256+J2260+J2270+J2244+J2265</f>
        <v>0</v>
      </c>
      <c r="K2271" s="49">
        <f>K2237+K2240+K2256+K2260+K2270+K2244+K2265</f>
        <v>39200.229999999996</v>
      </c>
      <c r="L2271" s="49">
        <f>L2237+L2240+L2256+L2260+L2270+L2244+L2265</f>
        <v>31740.04</v>
      </c>
      <c r="M2271" s="518">
        <f>M2237+M2240+M2256+M2260+M2270+M2244+M2265</f>
        <v>10201068.09</v>
      </c>
      <c r="N2271" s="49">
        <f>N2237+N2240+N2256+N2260+N2270+N2244+N2265</f>
        <v>10201068.09</v>
      </c>
      <c r="O2271" s="49">
        <f>O2237+O2240+O2256+O2260+O2270+O2244</f>
        <v>0</v>
      </c>
      <c r="P2271" s="49">
        <f>P2237+P2240+P2256+P2260+P2270+P2244</f>
        <v>0</v>
      </c>
      <c r="Q2271" s="49">
        <f>Q2237+Q2240+Q2256+Q2260+Q2270+Q2244</f>
        <v>0</v>
      </c>
      <c r="R2271" s="403" t="s">
        <v>172</v>
      </c>
      <c r="S2271" s="403" t="s">
        <v>172</v>
      </c>
      <c r="U2271" s="143"/>
    </row>
    <row r="2272" spans="1:21" ht="19.649999999999999" x14ac:dyDescent="0.3">
      <c r="A2272" s="527" t="s">
        <v>4462</v>
      </c>
      <c r="B2272" s="527"/>
      <c r="C2272" s="527"/>
      <c r="D2272" s="527"/>
      <c r="E2272" s="527"/>
      <c r="F2272" s="527"/>
      <c r="G2272" s="527"/>
      <c r="H2272" s="527"/>
      <c r="I2272" s="527"/>
      <c r="J2272" s="527"/>
      <c r="K2272" s="527"/>
      <c r="L2272" s="527"/>
      <c r="M2272" s="527"/>
      <c r="N2272" s="527"/>
      <c r="O2272" s="527"/>
      <c r="P2272" s="527"/>
      <c r="Q2272" s="527"/>
      <c r="R2272" s="527"/>
      <c r="S2272" s="527"/>
      <c r="U2272" s="143"/>
    </row>
    <row r="2273" spans="1:21" ht="19.649999999999999" x14ac:dyDescent="0.3">
      <c r="A2273" s="527" t="s">
        <v>4463</v>
      </c>
      <c r="B2273" s="527"/>
      <c r="C2273" s="527"/>
      <c r="D2273" s="527"/>
      <c r="E2273" s="527"/>
      <c r="F2273" s="527"/>
      <c r="G2273" s="527"/>
      <c r="H2273" s="527"/>
      <c r="I2273" s="527"/>
      <c r="J2273" s="527"/>
      <c r="K2273" s="527"/>
      <c r="L2273" s="527"/>
      <c r="M2273" s="527"/>
      <c r="N2273" s="527"/>
      <c r="O2273" s="527"/>
      <c r="P2273" s="527"/>
      <c r="Q2273" s="527"/>
      <c r="R2273" s="527"/>
      <c r="S2273" s="527"/>
      <c r="U2273" s="143"/>
    </row>
    <row r="2274" spans="1:21" ht="20.3" x14ac:dyDescent="0.35">
      <c r="A2274" s="43">
        <f>A2269+1</f>
        <v>919</v>
      </c>
      <c r="B2274" s="47" t="s">
        <v>3403</v>
      </c>
      <c r="C2274" s="43">
        <v>55476</v>
      </c>
      <c r="D2274" s="43" t="s">
        <v>1899</v>
      </c>
      <c r="E2274" s="43">
        <v>2014</v>
      </c>
      <c r="F2274" s="43" t="s">
        <v>2131</v>
      </c>
      <c r="G2274" s="56" t="s">
        <v>3404</v>
      </c>
      <c r="H2274" s="43">
        <v>2</v>
      </c>
      <c r="I2274" s="43">
        <v>2</v>
      </c>
      <c r="J2274" s="43" t="s">
        <v>2131</v>
      </c>
      <c r="K2274" s="45">
        <v>1431.82</v>
      </c>
      <c r="L2274" s="45">
        <v>765.2</v>
      </c>
      <c r="M2274" s="517">
        <f>VLOOKUP(C2274,'Раздел 2'!D:Q,14,0)</f>
        <v>2232388.7600000002</v>
      </c>
      <c r="N2274" s="45">
        <f>M2274</f>
        <v>2232388.7600000002</v>
      </c>
      <c r="O2274" s="45">
        <v>0</v>
      </c>
      <c r="P2274" s="45">
        <v>0</v>
      </c>
      <c r="Q2274" s="45">
        <v>0</v>
      </c>
      <c r="R2274" s="57">
        <v>45292</v>
      </c>
      <c r="S2274" s="57">
        <v>45657</v>
      </c>
      <c r="U2274" s="143"/>
    </row>
    <row r="2275" spans="1:21" ht="20.3" x14ac:dyDescent="0.35">
      <c r="A2275" s="43">
        <f>A2274+1</f>
        <v>920</v>
      </c>
      <c r="B2275" s="47" t="s">
        <v>4079</v>
      </c>
      <c r="C2275" s="43">
        <v>56054</v>
      </c>
      <c r="D2275" s="43" t="s">
        <v>1899</v>
      </c>
      <c r="E2275" s="43">
        <v>2017</v>
      </c>
      <c r="F2275" s="43" t="s">
        <v>2131</v>
      </c>
      <c r="G2275" s="56" t="s">
        <v>3404</v>
      </c>
      <c r="H2275" s="43">
        <v>3</v>
      </c>
      <c r="I2275" s="43">
        <v>3</v>
      </c>
      <c r="J2275" s="43" t="s">
        <v>2131</v>
      </c>
      <c r="K2275" s="45">
        <v>1485.7</v>
      </c>
      <c r="L2275" s="45">
        <v>1296.5999999999999</v>
      </c>
      <c r="M2275" s="517">
        <f>VLOOKUP(C2275,'Раздел 2'!D:Q,14,0)</f>
        <v>130376.4</v>
      </c>
      <c r="N2275" s="45">
        <f>M2275</f>
        <v>130376.4</v>
      </c>
      <c r="O2275" s="45">
        <v>0</v>
      </c>
      <c r="P2275" s="45">
        <v>0</v>
      </c>
      <c r="Q2275" s="45">
        <v>0</v>
      </c>
      <c r="R2275" s="57">
        <v>45292</v>
      </c>
      <c r="S2275" s="57">
        <v>45657</v>
      </c>
      <c r="U2275" s="143"/>
    </row>
    <row r="2276" spans="1:21" ht="20.3" x14ac:dyDescent="0.35">
      <c r="A2276" s="43">
        <f>A2275+1</f>
        <v>921</v>
      </c>
      <c r="B2276" s="47" t="s">
        <v>4080</v>
      </c>
      <c r="C2276" s="43">
        <v>56484</v>
      </c>
      <c r="D2276" s="43" t="s">
        <v>1899</v>
      </c>
      <c r="E2276" s="43">
        <v>2018</v>
      </c>
      <c r="F2276" s="43" t="s">
        <v>2131</v>
      </c>
      <c r="G2276" s="56" t="s">
        <v>3404</v>
      </c>
      <c r="H2276" s="43">
        <v>3</v>
      </c>
      <c r="I2276" s="43">
        <v>3</v>
      </c>
      <c r="J2276" s="43" t="s">
        <v>2131</v>
      </c>
      <c r="K2276" s="45">
        <v>1471.6</v>
      </c>
      <c r="L2276" s="45">
        <v>1301.4000000000001</v>
      </c>
      <c r="M2276" s="517">
        <f>VLOOKUP(C2276,'Раздел 2'!D:Q,14,0)</f>
        <v>130376.4</v>
      </c>
      <c r="N2276" s="45">
        <f>M2276</f>
        <v>130376.4</v>
      </c>
      <c r="O2276" s="45">
        <v>0</v>
      </c>
      <c r="P2276" s="45">
        <v>0</v>
      </c>
      <c r="Q2276" s="45">
        <v>0</v>
      </c>
      <c r="R2276" s="57">
        <v>45292</v>
      </c>
      <c r="S2276" s="57">
        <v>45657</v>
      </c>
      <c r="U2276" s="143"/>
    </row>
    <row r="2277" spans="1:21" ht="20.3" x14ac:dyDescent="0.35">
      <c r="A2277" s="43">
        <f>A2276+1</f>
        <v>922</v>
      </c>
      <c r="B2277" s="47" t="s">
        <v>4081</v>
      </c>
      <c r="C2277" s="43">
        <v>56485</v>
      </c>
      <c r="D2277" s="43" t="s">
        <v>1899</v>
      </c>
      <c r="E2277" s="43">
        <v>2018</v>
      </c>
      <c r="F2277" s="43" t="s">
        <v>2131</v>
      </c>
      <c r="G2277" s="56" t="s">
        <v>3404</v>
      </c>
      <c r="H2277" s="43">
        <v>3</v>
      </c>
      <c r="I2277" s="43">
        <v>3</v>
      </c>
      <c r="J2277" s="43" t="s">
        <v>2131</v>
      </c>
      <c r="K2277" s="45">
        <v>1471.6</v>
      </c>
      <c r="L2277" s="45">
        <v>1301.4000000000001</v>
      </c>
      <c r="M2277" s="517">
        <f>VLOOKUP(C2277,'Раздел 2'!D:Q,14,0)</f>
        <v>130376.4</v>
      </c>
      <c r="N2277" s="45">
        <f>M2277</f>
        <v>130376.4</v>
      </c>
      <c r="O2277" s="45">
        <v>0</v>
      </c>
      <c r="P2277" s="45">
        <v>0</v>
      </c>
      <c r="Q2277" s="45">
        <v>0</v>
      </c>
      <c r="R2277" s="57">
        <v>45292</v>
      </c>
      <c r="S2277" s="57">
        <v>45657</v>
      </c>
      <c r="U2277" s="143"/>
    </row>
    <row r="2278" spans="1:21" ht="20.3" x14ac:dyDescent="0.3">
      <c r="A2278" s="46" t="s">
        <v>22</v>
      </c>
      <c r="B2278" s="46"/>
      <c r="C2278" s="403" t="s">
        <v>172</v>
      </c>
      <c r="D2278" s="403" t="s">
        <v>172</v>
      </c>
      <c r="E2278" s="403" t="s">
        <v>172</v>
      </c>
      <c r="F2278" s="403" t="s">
        <v>172</v>
      </c>
      <c r="G2278" s="403" t="s">
        <v>172</v>
      </c>
      <c r="H2278" s="403" t="s">
        <v>172</v>
      </c>
      <c r="I2278" s="403" t="s">
        <v>172</v>
      </c>
      <c r="J2278" s="49">
        <f>SUM(J2274:J2277)</f>
        <v>0</v>
      </c>
      <c r="K2278" s="49">
        <f>SUM(K2274:K2277)</f>
        <v>5860.7199999999993</v>
      </c>
      <c r="L2278" s="49">
        <f>SUM(L2274:L2277)</f>
        <v>4664.6000000000004</v>
      </c>
      <c r="M2278" s="518">
        <f>SUM(M2274:M2277)</f>
        <v>2623517.96</v>
      </c>
      <c r="N2278" s="49">
        <f>SUM(N2274:N2277)</f>
        <v>2623517.96</v>
      </c>
      <c r="O2278" s="49">
        <f>SUM(O2270:O2274)</f>
        <v>0</v>
      </c>
      <c r="P2278" s="49">
        <f>SUM(P2270:P2274)</f>
        <v>0</v>
      </c>
      <c r="Q2278" s="49">
        <f>SUM(Q2270:Q2274)</f>
        <v>0</v>
      </c>
      <c r="R2278" s="403" t="s">
        <v>172</v>
      </c>
      <c r="S2278" s="403" t="s">
        <v>172</v>
      </c>
      <c r="U2278" s="143"/>
    </row>
    <row r="2279" spans="1:21" ht="19.649999999999999" x14ac:dyDescent="0.3">
      <c r="A2279" s="53" t="s">
        <v>34</v>
      </c>
      <c r="B2279" s="53"/>
      <c r="C2279" s="403" t="s">
        <v>172</v>
      </c>
      <c r="D2279" s="403" t="s">
        <v>172</v>
      </c>
      <c r="E2279" s="403" t="s">
        <v>172</v>
      </c>
      <c r="F2279" s="403" t="s">
        <v>172</v>
      </c>
      <c r="G2279" s="403" t="s">
        <v>172</v>
      </c>
      <c r="H2279" s="403" t="s">
        <v>172</v>
      </c>
      <c r="I2279" s="403" t="s">
        <v>172</v>
      </c>
      <c r="J2279" s="49">
        <f>J2278</f>
        <v>0</v>
      </c>
      <c r="K2279" s="49">
        <f t="shared" ref="K2279:Q2279" si="265">K2278</f>
        <v>5860.7199999999993</v>
      </c>
      <c r="L2279" s="49">
        <f t="shared" si="265"/>
        <v>4664.6000000000004</v>
      </c>
      <c r="M2279" s="518">
        <f t="shared" si="265"/>
        <v>2623517.96</v>
      </c>
      <c r="N2279" s="49">
        <f t="shared" si="265"/>
        <v>2623517.96</v>
      </c>
      <c r="O2279" s="49">
        <f t="shared" si="265"/>
        <v>0</v>
      </c>
      <c r="P2279" s="49">
        <f t="shared" si="265"/>
        <v>0</v>
      </c>
      <c r="Q2279" s="49">
        <f t="shared" si="265"/>
        <v>0</v>
      </c>
      <c r="R2279" s="403" t="s">
        <v>172</v>
      </c>
      <c r="S2279" s="403" t="s">
        <v>172</v>
      </c>
      <c r="U2279" s="143"/>
    </row>
    <row r="2280" spans="1:21" ht="19.649999999999999" x14ac:dyDescent="0.3">
      <c r="A2280" s="527" t="s">
        <v>1925</v>
      </c>
      <c r="B2280" s="527"/>
      <c r="C2280" s="527"/>
      <c r="D2280" s="527"/>
      <c r="E2280" s="527"/>
      <c r="F2280" s="527"/>
      <c r="G2280" s="527"/>
      <c r="H2280" s="527"/>
      <c r="I2280" s="527"/>
      <c r="J2280" s="527"/>
      <c r="K2280" s="527"/>
      <c r="L2280" s="527"/>
      <c r="M2280" s="527"/>
      <c r="N2280" s="527"/>
      <c r="O2280" s="527"/>
      <c r="P2280" s="527"/>
      <c r="Q2280" s="527"/>
      <c r="R2280" s="527"/>
      <c r="S2280" s="527"/>
      <c r="U2280" s="143"/>
    </row>
    <row r="2281" spans="1:21" ht="19.649999999999999" x14ac:dyDescent="0.3">
      <c r="A2281" s="527" t="s">
        <v>1639</v>
      </c>
      <c r="B2281" s="527"/>
      <c r="C2281" s="527"/>
      <c r="D2281" s="527"/>
      <c r="E2281" s="527"/>
      <c r="F2281" s="527"/>
      <c r="G2281" s="527"/>
      <c r="H2281" s="527"/>
      <c r="I2281" s="527"/>
      <c r="J2281" s="527"/>
      <c r="K2281" s="527"/>
      <c r="L2281" s="527"/>
      <c r="M2281" s="527"/>
      <c r="N2281" s="527"/>
      <c r="O2281" s="527"/>
      <c r="P2281" s="527"/>
      <c r="Q2281" s="527"/>
      <c r="R2281" s="527"/>
      <c r="S2281" s="527"/>
      <c r="U2281" s="143"/>
    </row>
    <row r="2282" spans="1:21" ht="20.3" x14ac:dyDescent="0.35">
      <c r="A2282" s="43">
        <f>A2277+1</f>
        <v>923</v>
      </c>
      <c r="B2282" s="47" t="s">
        <v>1388</v>
      </c>
      <c r="C2282" s="43">
        <v>41471</v>
      </c>
      <c r="D2282" s="43" t="s">
        <v>1899</v>
      </c>
      <c r="E2282" s="43">
        <v>1963</v>
      </c>
      <c r="F2282" s="43" t="s">
        <v>2131</v>
      </c>
      <c r="G2282" s="56" t="s">
        <v>2103</v>
      </c>
      <c r="H2282" s="43">
        <v>2</v>
      </c>
      <c r="I2282" s="43">
        <v>3</v>
      </c>
      <c r="J2282" s="43" t="s">
        <v>2131</v>
      </c>
      <c r="K2282" s="45">
        <v>567.20000000000005</v>
      </c>
      <c r="L2282" s="45">
        <v>508.9</v>
      </c>
      <c r="M2282" s="517">
        <f>VLOOKUP(C2282,'Раздел 2'!D2275:Q2292,14,0)</f>
        <v>628964.74999999988</v>
      </c>
      <c r="N2282" s="45">
        <f t="shared" ref="N2282:N2287" si="266">M2282</f>
        <v>628964.74999999988</v>
      </c>
      <c r="O2282" s="45">
        <v>0</v>
      </c>
      <c r="P2282" s="45">
        <v>0</v>
      </c>
      <c r="Q2282" s="45">
        <v>0</v>
      </c>
      <c r="R2282" s="57">
        <v>45292</v>
      </c>
      <c r="S2282" s="57">
        <v>45657</v>
      </c>
      <c r="U2282" s="143"/>
    </row>
    <row r="2283" spans="1:21" ht="20.3" x14ac:dyDescent="0.35">
      <c r="A2283" s="43">
        <f>A2282+1</f>
        <v>924</v>
      </c>
      <c r="B2283" s="47" t="s">
        <v>1390</v>
      </c>
      <c r="C2283" s="43">
        <v>41489</v>
      </c>
      <c r="D2283" s="43" t="s">
        <v>1899</v>
      </c>
      <c r="E2283" s="43">
        <v>1972</v>
      </c>
      <c r="F2283" s="43" t="s">
        <v>2131</v>
      </c>
      <c r="G2283" s="56" t="s">
        <v>2103</v>
      </c>
      <c r="H2283" s="43">
        <v>2</v>
      </c>
      <c r="I2283" s="43">
        <v>3</v>
      </c>
      <c r="J2283" s="43" t="s">
        <v>2131</v>
      </c>
      <c r="K2283" s="45">
        <v>573.20000000000005</v>
      </c>
      <c r="L2283" s="45">
        <v>490.7</v>
      </c>
      <c r="M2283" s="517">
        <f>VLOOKUP(C2283,'Раздел 2'!D2276:Q2293,14,0)</f>
        <v>262011.4</v>
      </c>
      <c r="N2283" s="45">
        <f t="shared" si="266"/>
        <v>262011.4</v>
      </c>
      <c r="O2283" s="45">
        <v>0</v>
      </c>
      <c r="P2283" s="45">
        <v>0</v>
      </c>
      <c r="Q2283" s="45">
        <v>0</v>
      </c>
      <c r="R2283" s="57">
        <v>45292</v>
      </c>
      <c r="S2283" s="57">
        <v>45657</v>
      </c>
      <c r="U2283" s="143"/>
    </row>
    <row r="2284" spans="1:21" ht="20.3" x14ac:dyDescent="0.35">
      <c r="A2284" s="43">
        <f>A2283+1</f>
        <v>925</v>
      </c>
      <c r="B2284" s="47" t="s">
        <v>1393</v>
      </c>
      <c r="C2284" s="43">
        <v>41510</v>
      </c>
      <c r="D2284" s="43" t="s">
        <v>1899</v>
      </c>
      <c r="E2284" s="43">
        <v>1974</v>
      </c>
      <c r="F2284" s="43" t="s">
        <v>2131</v>
      </c>
      <c r="G2284" s="56" t="s">
        <v>2103</v>
      </c>
      <c r="H2284" s="43">
        <v>2</v>
      </c>
      <c r="I2284" s="43">
        <v>2</v>
      </c>
      <c r="J2284" s="43" t="s">
        <v>2131</v>
      </c>
      <c r="K2284" s="45">
        <v>558.5</v>
      </c>
      <c r="L2284" s="45">
        <v>495.2</v>
      </c>
      <c r="M2284" s="517">
        <f>VLOOKUP(C2284,'Раздел 2'!D2277:Q2294,14,0)</f>
        <v>1875624.3699999999</v>
      </c>
      <c r="N2284" s="45">
        <f t="shared" si="266"/>
        <v>1875624.3699999999</v>
      </c>
      <c r="O2284" s="45">
        <v>0</v>
      </c>
      <c r="P2284" s="45">
        <v>0</v>
      </c>
      <c r="Q2284" s="45">
        <v>0</v>
      </c>
      <c r="R2284" s="57">
        <v>45292</v>
      </c>
      <c r="S2284" s="57">
        <v>45657</v>
      </c>
      <c r="U2284" s="143"/>
    </row>
    <row r="2285" spans="1:21" ht="20.3" x14ac:dyDescent="0.35">
      <c r="A2285" s="43">
        <f>A2284+1</f>
        <v>926</v>
      </c>
      <c r="B2285" s="47" t="s">
        <v>1394</v>
      </c>
      <c r="C2285" s="43">
        <v>41512</v>
      </c>
      <c r="D2285" s="43" t="s">
        <v>1899</v>
      </c>
      <c r="E2285" s="43">
        <v>1975</v>
      </c>
      <c r="F2285" s="43" t="s">
        <v>2131</v>
      </c>
      <c r="G2285" s="56" t="s">
        <v>2103</v>
      </c>
      <c r="H2285" s="43">
        <v>2</v>
      </c>
      <c r="I2285" s="43">
        <v>2</v>
      </c>
      <c r="J2285" s="43" t="s">
        <v>2131</v>
      </c>
      <c r="K2285" s="45">
        <v>547.29999999999995</v>
      </c>
      <c r="L2285" s="45">
        <v>497.77</v>
      </c>
      <c r="M2285" s="517">
        <f>VLOOKUP(C2285,'Раздел 2'!D2278:Q2295,14,0)</f>
        <v>2500418.2100000004</v>
      </c>
      <c r="N2285" s="45">
        <f t="shared" si="266"/>
        <v>2500418.2100000004</v>
      </c>
      <c r="O2285" s="45">
        <v>0</v>
      </c>
      <c r="P2285" s="45">
        <v>0</v>
      </c>
      <c r="Q2285" s="45">
        <v>0</v>
      </c>
      <c r="R2285" s="57">
        <v>45292</v>
      </c>
      <c r="S2285" s="57">
        <v>45657</v>
      </c>
      <c r="U2285" s="143"/>
    </row>
    <row r="2286" spans="1:21" ht="20.3" x14ac:dyDescent="0.35">
      <c r="A2286" s="43">
        <f>A2285+1</f>
        <v>927</v>
      </c>
      <c r="B2286" s="47" t="s">
        <v>3490</v>
      </c>
      <c r="C2286" s="43">
        <v>41503</v>
      </c>
      <c r="D2286" s="43" t="s">
        <v>1899</v>
      </c>
      <c r="E2286" s="43">
        <v>1968</v>
      </c>
      <c r="F2286" s="43" t="s">
        <v>2131</v>
      </c>
      <c r="G2286" s="56" t="s">
        <v>2130</v>
      </c>
      <c r="H2286" s="43">
        <v>2</v>
      </c>
      <c r="I2286" s="43">
        <v>1</v>
      </c>
      <c r="J2286" s="43" t="s">
        <v>2131</v>
      </c>
      <c r="K2286" s="45">
        <v>410.8</v>
      </c>
      <c r="L2286" s="45">
        <v>362.3</v>
      </c>
      <c r="M2286" s="517">
        <f>VLOOKUP(C2286,'Раздел 2'!D2279:Q2296,14,0)</f>
        <v>822940.61</v>
      </c>
      <c r="N2286" s="45">
        <f t="shared" si="266"/>
        <v>822940.61</v>
      </c>
      <c r="O2286" s="45">
        <v>0</v>
      </c>
      <c r="P2286" s="45">
        <v>0</v>
      </c>
      <c r="Q2286" s="45">
        <v>0</v>
      </c>
      <c r="R2286" s="57">
        <v>45292</v>
      </c>
      <c r="S2286" s="57">
        <v>45657</v>
      </c>
      <c r="U2286" s="143"/>
    </row>
    <row r="2287" spans="1:21" ht="20.3" x14ac:dyDescent="0.35">
      <c r="A2287" s="43">
        <f>A2286+1</f>
        <v>928</v>
      </c>
      <c r="B2287" s="47" t="s">
        <v>1395</v>
      </c>
      <c r="C2287" s="43">
        <v>41513</v>
      </c>
      <c r="D2287" s="43" t="s">
        <v>1899</v>
      </c>
      <c r="E2287" s="43">
        <v>1975</v>
      </c>
      <c r="F2287" s="43" t="s">
        <v>2131</v>
      </c>
      <c r="G2287" s="56" t="s">
        <v>2103</v>
      </c>
      <c r="H2287" s="43">
        <v>2</v>
      </c>
      <c r="I2287" s="43">
        <v>2</v>
      </c>
      <c r="J2287" s="43" t="s">
        <v>2131</v>
      </c>
      <c r="K2287" s="45">
        <v>546.70000000000005</v>
      </c>
      <c r="L2287" s="45">
        <v>501.4</v>
      </c>
      <c r="M2287" s="517">
        <f>VLOOKUP(C2287,'Раздел 2'!D2280:Q2297,14,0)</f>
        <v>2066143.59</v>
      </c>
      <c r="N2287" s="45">
        <f t="shared" si="266"/>
        <v>2066143.59</v>
      </c>
      <c r="O2287" s="45">
        <v>0</v>
      </c>
      <c r="P2287" s="45">
        <v>0</v>
      </c>
      <c r="Q2287" s="45">
        <v>0</v>
      </c>
      <c r="R2287" s="57">
        <v>45292</v>
      </c>
      <c r="S2287" s="57">
        <v>45657</v>
      </c>
      <c r="U2287" s="143"/>
    </row>
    <row r="2288" spans="1:21" ht="20.3" x14ac:dyDescent="0.3">
      <c r="A2288" s="46" t="s">
        <v>22</v>
      </c>
      <c r="B2288" s="46"/>
      <c r="C2288" s="403" t="s">
        <v>172</v>
      </c>
      <c r="D2288" s="403" t="s">
        <v>172</v>
      </c>
      <c r="E2288" s="403" t="s">
        <v>172</v>
      </c>
      <c r="F2288" s="403" t="s">
        <v>172</v>
      </c>
      <c r="G2288" s="403" t="s">
        <v>172</v>
      </c>
      <c r="H2288" s="403" t="s">
        <v>172</v>
      </c>
      <c r="I2288" s="403" t="s">
        <v>172</v>
      </c>
      <c r="J2288" s="49">
        <f t="shared" ref="J2288:Q2288" si="267">SUM(J2282:J2287)</f>
        <v>0</v>
      </c>
      <c r="K2288" s="49">
        <f t="shared" si="267"/>
        <v>3203.7</v>
      </c>
      <c r="L2288" s="49">
        <f t="shared" si="267"/>
        <v>2856.27</v>
      </c>
      <c r="M2288" s="518">
        <f t="shared" si="267"/>
        <v>8156102.9300000006</v>
      </c>
      <c r="N2288" s="49">
        <f t="shared" si="267"/>
        <v>8156102.9300000006</v>
      </c>
      <c r="O2288" s="49">
        <f t="shared" si="267"/>
        <v>0</v>
      </c>
      <c r="P2288" s="49">
        <f t="shared" si="267"/>
        <v>0</v>
      </c>
      <c r="Q2288" s="49">
        <f t="shared" si="267"/>
        <v>0</v>
      </c>
      <c r="R2288" s="403" t="s">
        <v>172</v>
      </c>
      <c r="S2288" s="403" t="s">
        <v>172</v>
      </c>
      <c r="U2288" s="143"/>
    </row>
    <row r="2289" spans="1:21" ht="19.649999999999999" x14ac:dyDescent="0.3">
      <c r="A2289" s="53" t="s">
        <v>34</v>
      </c>
      <c r="B2289" s="53"/>
      <c r="C2289" s="403" t="s">
        <v>172</v>
      </c>
      <c r="D2289" s="403" t="s">
        <v>172</v>
      </c>
      <c r="E2289" s="403" t="s">
        <v>172</v>
      </c>
      <c r="F2289" s="403" t="s">
        <v>172</v>
      </c>
      <c r="G2289" s="403" t="s">
        <v>172</v>
      </c>
      <c r="H2289" s="403" t="s">
        <v>172</v>
      </c>
      <c r="I2289" s="403" t="s">
        <v>172</v>
      </c>
      <c r="J2289" s="49">
        <f>J2288</f>
        <v>0</v>
      </c>
      <c r="K2289" s="49">
        <f t="shared" ref="K2289:Q2289" si="268">K2288</f>
        <v>3203.7</v>
      </c>
      <c r="L2289" s="49">
        <f t="shared" si="268"/>
        <v>2856.27</v>
      </c>
      <c r="M2289" s="518">
        <f t="shared" si="268"/>
        <v>8156102.9300000006</v>
      </c>
      <c r="N2289" s="49">
        <f t="shared" si="268"/>
        <v>8156102.9300000006</v>
      </c>
      <c r="O2289" s="49">
        <f t="shared" si="268"/>
        <v>0</v>
      </c>
      <c r="P2289" s="49">
        <f t="shared" si="268"/>
        <v>0</v>
      </c>
      <c r="Q2289" s="49">
        <f t="shared" si="268"/>
        <v>0</v>
      </c>
      <c r="R2289" s="403" t="s">
        <v>172</v>
      </c>
      <c r="S2289" s="403" t="s">
        <v>172</v>
      </c>
      <c r="U2289" s="143"/>
    </row>
    <row r="2290" spans="1:21" ht="19.649999999999999" x14ac:dyDescent="0.3">
      <c r="A2290" s="531" t="s">
        <v>1887</v>
      </c>
      <c r="B2290" s="536"/>
      <c r="C2290" s="536"/>
      <c r="D2290" s="536"/>
      <c r="E2290" s="536"/>
      <c r="F2290" s="536"/>
      <c r="G2290" s="536"/>
      <c r="H2290" s="536"/>
      <c r="I2290" s="536"/>
      <c r="J2290" s="536"/>
      <c r="K2290" s="536"/>
      <c r="L2290" s="536"/>
      <c r="M2290" s="536"/>
      <c r="N2290" s="536"/>
      <c r="O2290" s="536"/>
      <c r="P2290" s="536"/>
      <c r="Q2290" s="536"/>
      <c r="R2290" s="536"/>
      <c r="S2290" s="537"/>
      <c r="U2290" s="143"/>
    </row>
    <row r="2291" spans="1:21" ht="19.649999999999999" x14ac:dyDescent="0.3">
      <c r="A2291" s="531" t="s">
        <v>1888</v>
      </c>
      <c r="B2291" s="536"/>
      <c r="C2291" s="536"/>
      <c r="D2291" s="536"/>
      <c r="E2291" s="536"/>
      <c r="F2291" s="536"/>
      <c r="G2291" s="536"/>
      <c r="H2291" s="536"/>
      <c r="I2291" s="536"/>
      <c r="J2291" s="536"/>
      <c r="K2291" s="536"/>
      <c r="L2291" s="536"/>
      <c r="M2291" s="536"/>
      <c r="N2291" s="536"/>
      <c r="O2291" s="536"/>
      <c r="P2291" s="536"/>
      <c r="Q2291" s="536"/>
      <c r="R2291" s="536"/>
      <c r="S2291" s="537"/>
      <c r="U2291" s="143"/>
    </row>
    <row r="2292" spans="1:21" ht="20.3" x14ac:dyDescent="0.3">
      <c r="A2292" s="43">
        <f>A2287+1</f>
        <v>929</v>
      </c>
      <c r="B2292" s="46" t="s">
        <v>1635</v>
      </c>
      <c r="C2292" s="43">
        <v>41531</v>
      </c>
      <c r="D2292" s="43" t="s">
        <v>1899</v>
      </c>
      <c r="E2292" s="43">
        <v>1965</v>
      </c>
      <c r="F2292" s="43">
        <v>2019</v>
      </c>
      <c r="G2292" s="43" t="s">
        <v>2097</v>
      </c>
      <c r="H2292" s="43">
        <v>2</v>
      </c>
      <c r="I2292" s="43">
        <v>2</v>
      </c>
      <c r="J2292" s="45" t="s">
        <v>2131</v>
      </c>
      <c r="K2292" s="45">
        <v>826.56</v>
      </c>
      <c r="L2292" s="45">
        <v>701.1</v>
      </c>
      <c r="M2292" s="517">
        <f>VLOOKUP(C2292,'Раздел 2'!D2285:Q2302,14,0)</f>
        <v>53652.2</v>
      </c>
      <c r="N2292" s="45">
        <f>VLOOKUP(C2292,'Раздел 2'!D:Q,14,0)</f>
        <v>53652.2</v>
      </c>
      <c r="O2292" s="45">
        <v>0</v>
      </c>
      <c r="P2292" s="45">
        <v>0</v>
      </c>
      <c r="Q2292" s="45">
        <v>0</v>
      </c>
      <c r="R2292" s="57">
        <v>45292</v>
      </c>
      <c r="S2292" s="57">
        <v>45657</v>
      </c>
      <c r="U2292" s="143"/>
    </row>
    <row r="2293" spans="1:21" ht="19.649999999999999" x14ac:dyDescent="0.3">
      <c r="A2293" s="53" t="s">
        <v>22</v>
      </c>
      <c r="B2293" s="53"/>
      <c r="C2293" s="403" t="s">
        <v>172</v>
      </c>
      <c r="D2293" s="403" t="s">
        <v>172</v>
      </c>
      <c r="E2293" s="403" t="s">
        <v>172</v>
      </c>
      <c r="F2293" s="403" t="s">
        <v>172</v>
      </c>
      <c r="G2293" s="403" t="s">
        <v>172</v>
      </c>
      <c r="H2293" s="403" t="s">
        <v>172</v>
      </c>
      <c r="I2293" s="403" t="s">
        <v>172</v>
      </c>
      <c r="J2293" s="49">
        <f t="shared" ref="J2293:Q2293" si="269">SUM(J2292:J2292)</f>
        <v>0</v>
      </c>
      <c r="K2293" s="49">
        <f t="shared" si="269"/>
        <v>826.56</v>
      </c>
      <c r="L2293" s="49">
        <f t="shared" si="269"/>
        <v>701.1</v>
      </c>
      <c r="M2293" s="518">
        <f t="shared" si="269"/>
        <v>53652.2</v>
      </c>
      <c r="N2293" s="49">
        <f t="shared" si="269"/>
        <v>53652.2</v>
      </c>
      <c r="O2293" s="49">
        <f t="shared" si="269"/>
        <v>0</v>
      </c>
      <c r="P2293" s="49">
        <f t="shared" si="269"/>
        <v>0</v>
      </c>
      <c r="Q2293" s="49">
        <f t="shared" si="269"/>
        <v>0</v>
      </c>
      <c r="R2293" s="403" t="s">
        <v>172</v>
      </c>
      <c r="S2293" s="403" t="s">
        <v>172</v>
      </c>
      <c r="U2293" s="143"/>
    </row>
    <row r="2294" spans="1:21" ht="19.649999999999999" x14ac:dyDescent="0.3">
      <c r="A2294" s="53" t="s">
        <v>34</v>
      </c>
      <c r="B2294" s="53"/>
      <c r="C2294" s="403" t="s">
        <v>172</v>
      </c>
      <c r="D2294" s="403" t="s">
        <v>172</v>
      </c>
      <c r="E2294" s="403" t="s">
        <v>172</v>
      </c>
      <c r="F2294" s="403" t="s">
        <v>172</v>
      </c>
      <c r="G2294" s="403" t="s">
        <v>172</v>
      </c>
      <c r="H2294" s="403" t="s">
        <v>172</v>
      </c>
      <c r="I2294" s="403" t="s">
        <v>172</v>
      </c>
      <c r="J2294" s="49">
        <f>SUM(J2293)</f>
        <v>0</v>
      </c>
      <c r="K2294" s="49">
        <f t="shared" ref="K2294:Q2294" si="270">SUM(K2293)</f>
        <v>826.56</v>
      </c>
      <c r="L2294" s="49">
        <f t="shared" si="270"/>
        <v>701.1</v>
      </c>
      <c r="M2294" s="518">
        <f t="shared" si="270"/>
        <v>53652.2</v>
      </c>
      <c r="N2294" s="49">
        <f t="shared" si="270"/>
        <v>53652.2</v>
      </c>
      <c r="O2294" s="49">
        <f t="shared" si="270"/>
        <v>0</v>
      </c>
      <c r="P2294" s="49">
        <f t="shared" si="270"/>
        <v>0</v>
      </c>
      <c r="Q2294" s="49">
        <f t="shared" si="270"/>
        <v>0</v>
      </c>
      <c r="R2294" s="403" t="s">
        <v>172</v>
      </c>
      <c r="S2294" s="403" t="s">
        <v>172</v>
      </c>
      <c r="U2294" s="143"/>
    </row>
    <row r="2295" spans="1:21" ht="19.649999999999999" x14ac:dyDescent="0.3">
      <c r="A2295" s="527" t="s">
        <v>4464</v>
      </c>
      <c r="B2295" s="527"/>
      <c r="C2295" s="527"/>
      <c r="D2295" s="527"/>
      <c r="E2295" s="527"/>
      <c r="F2295" s="527"/>
      <c r="G2295" s="527"/>
      <c r="H2295" s="527"/>
      <c r="I2295" s="527"/>
      <c r="J2295" s="527"/>
      <c r="K2295" s="527"/>
      <c r="L2295" s="527"/>
      <c r="M2295" s="527"/>
      <c r="N2295" s="527"/>
      <c r="O2295" s="527"/>
      <c r="P2295" s="527"/>
      <c r="Q2295" s="527"/>
      <c r="R2295" s="527"/>
      <c r="S2295" s="527"/>
      <c r="U2295" s="143"/>
    </row>
    <row r="2296" spans="1:21" ht="19.649999999999999" x14ac:dyDescent="0.3">
      <c r="A2296" s="527" t="s">
        <v>4465</v>
      </c>
      <c r="B2296" s="527"/>
      <c r="C2296" s="527"/>
      <c r="D2296" s="527"/>
      <c r="E2296" s="527"/>
      <c r="F2296" s="527"/>
      <c r="G2296" s="527"/>
      <c r="H2296" s="527"/>
      <c r="I2296" s="527"/>
      <c r="J2296" s="527"/>
      <c r="K2296" s="527"/>
      <c r="L2296" s="527"/>
      <c r="M2296" s="527"/>
      <c r="N2296" s="527"/>
      <c r="O2296" s="527"/>
      <c r="P2296" s="527"/>
      <c r="Q2296" s="527"/>
      <c r="R2296" s="527"/>
      <c r="S2296" s="527"/>
      <c r="U2296" s="143"/>
    </row>
    <row r="2297" spans="1:21" ht="20.3" x14ac:dyDescent="0.35">
      <c r="A2297" s="43">
        <f>A2292+1</f>
        <v>930</v>
      </c>
      <c r="B2297" s="47" t="s">
        <v>639</v>
      </c>
      <c r="C2297" s="43">
        <v>42968</v>
      </c>
      <c r="D2297" s="43" t="s">
        <v>1899</v>
      </c>
      <c r="E2297" s="43">
        <v>1968</v>
      </c>
      <c r="F2297" s="43" t="s">
        <v>2131</v>
      </c>
      <c r="G2297" s="56" t="s">
        <v>2098</v>
      </c>
      <c r="H2297" s="43">
        <v>2</v>
      </c>
      <c r="I2297" s="43">
        <v>2</v>
      </c>
      <c r="J2297" s="43" t="s">
        <v>2131</v>
      </c>
      <c r="K2297" s="45">
        <v>988</v>
      </c>
      <c r="L2297" s="45">
        <v>569.6</v>
      </c>
      <c r="M2297" s="517">
        <f>VLOOKUP(C2297,'Раздел 2'!D2290:Q2310,14,0)</f>
        <v>1616199.16</v>
      </c>
      <c r="N2297" s="45">
        <f>M2297</f>
        <v>1616199.16</v>
      </c>
      <c r="O2297" s="45">
        <v>0</v>
      </c>
      <c r="P2297" s="45">
        <v>0</v>
      </c>
      <c r="Q2297" s="45">
        <v>0</v>
      </c>
      <c r="R2297" s="57">
        <v>45292</v>
      </c>
      <c r="S2297" s="57">
        <v>45657</v>
      </c>
      <c r="U2297" s="143"/>
    </row>
    <row r="2298" spans="1:21" ht="20.3" x14ac:dyDescent="0.35">
      <c r="A2298" s="43">
        <f>A2297+1</f>
        <v>931</v>
      </c>
      <c r="B2298" s="47" t="s">
        <v>640</v>
      </c>
      <c r="C2298" s="43">
        <v>42970</v>
      </c>
      <c r="D2298" s="43" t="s">
        <v>1899</v>
      </c>
      <c r="E2298" s="43">
        <v>1968</v>
      </c>
      <c r="F2298" s="43" t="s">
        <v>2131</v>
      </c>
      <c r="G2298" s="56" t="s">
        <v>2098</v>
      </c>
      <c r="H2298" s="43">
        <v>2</v>
      </c>
      <c r="I2298" s="43">
        <v>2</v>
      </c>
      <c r="J2298" s="43" t="s">
        <v>2131</v>
      </c>
      <c r="K2298" s="45">
        <v>988</v>
      </c>
      <c r="L2298" s="45">
        <v>589.20000000000005</v>
      </c>
      <c r="M2298" s="517">
        <f>VLOOKUP(C2298,'Раздел 2'!D2291:Q2310,14,0)</f>
        <v>1765620.61</v>
      </c>
      <c r="N2298" s="45">
        <f>M2298</f>
        <v>1765620.61</v>
      </c>
      <c r="O2298" s="45">
        <v>0</v>
      </c>
      <c r="P2298" s="45">
        <v>0</v>
      </c>
      <c r="Q2298" s="45">
        <v>0</v>
      </c>
      <c r="R2298" s="57">
        <v>45292</v>
      </c>
      <c r="S2298" s="57">
        <v>45657</v>
      </c>
      <c r="U2298" s="143"/>
    </row>
    <row r="2299" spans="1:21" ht="20.3" x14ac:dyDescent="0.3">
      <c r="A2299" s="46" t="s">
        <v>22</v>
      </c>
      <c r="B2299" s="46"/>
      <c r="C2299" s="403" t="s">
        <v>172</v>
      </c>
      <c r="D2299" s="403" t="s">
        <v>172</v>
      </c>
      <c r="E2299" s="403" t="s">
        <v>172</v>
      </c>
      <c r="F2299" s="403" t="s">
        <v>172</v>
      </c>
      <c r="G2299" s="403" t="s">
        <v>172</v>
      </c>
      <c r="H2299" s="403" t="s">
        <v>172</v>
      </c>
      <c r="I2299" s="403" t="s">
        <v>172</v>
      </c>
      <c r="J2299" s="49">
        <f>SUM(J2297:J2298)</f>
        <v>0</v>
      </c>
      <c r="K2299" s="49">
        <f t="shared" ref="K2299:Q2299" si="271">SUM(K2297:K2298)</f>
        <v>1976</v>
      </c>
      <c r="L2299" s="49">
        <f t="shared" si="271"/>
        <v>1158.8000000000002</v>
      </c>
      <c r="M2299" s="518">
        <f t="shared" si="271"/>
        <v>3381819.77</v>
      </c>
      <c r="N2299" s="49">
        <f t="shared" si="271"/>
        <v>3381819.77</v>
      </c>
      <c r="O2299" s="49">
        <f t="shared" si="271"/>
        <v>0</v>
      </c>
      <c r="P2299" s="49">
        <f t="shared" si="271"/>
        <v>0</v>
      </c>
      <c r="Q2299" s="49">
        <f t="shared" si="271"/>
        <v>0</v>
      </c>
      <c r="R2299" s="403" t="s">
        <v>172</v>
      </c>
      <c r="S2299" s="403" t="s">
        <v>172</v>
      </c>
      <c r="U2299" s="143"/>
    </row>
    <row r="2300" spans="1:21" ht="19.649999999999999" x14ac:dyDescent="0.3">
      <c r="A2300" s="53" t="s">
        <v>34</v>
      </c>
      <c r="B2300" s="53"/>
      <c r="C2300" s="403" t="s">
        <v>172</v>
      </c>
      <c r="D2300" s="403" t="s">
        <v>172</v>
      </c>
      <c r="E2300" s="403" t="s">
        <v>172</v>
      </c>
      <c r="F2300" s="403" t="s">
        <v>172</v>
      </c>
      <c r="G2300" s="403" t="s">
        <v>172</v>
      </c>
      <c r="H2300" s="403" t="s">
        <v>172</v>
      </c>
      <c r="I2300" s="403" t="s">
        <v>172</v>
      </c>
      <c r="J2300" s="49">
        <f>SUM(J2299)</f>
        <v>0</v>
      </c>
      <c r="K2300" s="49">
        <f t="shared" ref="K2300:Q2300" si="272">SUM(K2299)</f>
        <v>1976</v>
      </c>
      <c r="L2300" s="49">
        <f t="shared" si="272"/>
        <v>1158.8000000000002</v>
      </c>
      <c r="M2300" s="518">
        <f t="shared" si="272"/>
        <v>3381819.77</v>
      </c>
      <c r="N2300" s="49">
        <f t="shared" si="272"/>
        <v>3381819.77</v>
      </c>
      <c r="O2300" s="49">
        <f t="shared" si="272"/>
        <v>0</v>
      </c>
      <c r="P2300" s="49">
        <f t="shared" si="272"/>
        <v>0</v>
      </c>
      <c r="Q2300" s="49">
        <f t="shared" si="272"/>
        <v>0</v>
      </c>
      <c r="R2300" s="403" t="s">
        <v>172</v>
      </c>
      <c r="S2300" s="403" t="s">
        <v>172</v>
      </c>
      <c r="U2300" s="143"/>
    </row>
    <row r="2301" spans="1:21" ht="19.649999999999999" x14ac:dyDescent="0.3">
      <c r="A2301" s="527" t="s">
        <v>4466</v>
      </c>
      <c r="B2301" s="527"/>
      <c r="C2301" s="527"/>
      <c r="D2301" s="527"/>
      <c r="E2301" s="527"/>
      <c r="F2301" s="527"/>
      <c r="G2301" s="527"/>
      <c r="H2301" s="527"/>
      <c r="I2301" s="527"/>
      <c r="J2301" s="527"/>
      <c r="K2301" s="527"/>
      <c r="L2301" s="527"/>
      <c r="M2301" s="527"/>
      <c r="N2301" s="527"/>
      <c r="O2301" s="527"/>
      <c r="P2301" s="527"/>
      <c r="Q2301" s="527"/>
      <c r="R2301" s="527"/>
      <c r="S2301" s="527"/>
      <c r="U2301" s="143"/>
    </row>
    <row r="2302" spans="1:21" ht="19.649999999999999" x14ac:dyDescent="0.3">
      <c r="A2302" s="527" t="s">
        <v>4525</v>
      </c>
      <c r="B2302" s="527"/>
      <c r="C2302" s="527"/>
      <c r="D2302" s="527"/>
      <c r="E2302" s="527"/>
      <c r="F2302" s="527"/>
      <c r="G2302" s="527"/>
      <c r="H2302" s="527"/>
      <c r="I2302" s="527"/>
      <c r="J2302" s="527"/>
      <c r="K2302" s="527"/>
      <c r="L2302" s="527"/>
      <c r="M2302" s="527"/>
      <c r="N2302" s="527"/>
      <c r="O2302" s="527"/>
      <c r="P2302" s="527"/>
      <c r="Q2302" s="527"/>
      <c r="R2302" s="527"/>
      <c r="S2302" s="527"/>
      <c r="U2302" s="143"/>
    </row>
    <row r="2303" spans="1:21" ht="20.3" x14ac:dyDescent="0.35">
      <c r="A2303" s="43">
        <f>A2298+1</f>
        <v>932</v>
      </c>
      <c r="B2303" s="47" t="s">
        <v>1089</v>
      </c>
      <c r="C2303" s="43">
        <v>41905</v>
      </c>
      <c r="D2303" s="43" t="s">
        <v>1899</v>
      </c>
      <c r="E2303" s="43">
        <v>1960</v>
      </c>
      <c r="F2303" s="43" t="s">
        <v>2131</v>
      </c>
      <c r="G2303" s="56" t="s">
        <v>2103</v>
      </c>
      <c r="H2303" s="43">
        <v>2</v>
      </c>
      <c r="I2303" s="43">
        <v>1</v>
      </c>
      <c r="J2303" s="43" t="s">
        <v>2131</v>
      </c>
      <c r="K2303" s="45">
        <v>357.2</v>
      </c>
      <c r="L2303" s="45">
        <v>135.69999999999999</v>
      </c>
      <c r="M2303" s="517">
        <f>VLOOKUP(C2303,'Раздел 2'!D2296:Q2312,14,0)</f>
        <v>126850.56</v>
      </c>
      <c r="N2303" s="45">
        <f>M2303</f>
        <v>126850.56</v>
      </c>
      <c r="O2303" s="45">
        <v>0</v>
      </c>
      <c r="P2303" s="45">
        <v>0</v>
      </c>
      <c r="Q2303" s="45">
        <v>0</v>
      </c>
      <c r="R2303" s="57">
        <v>45292</v>
      </c>
      <c r="S2303" s="57">
        <v>45657</v>
      </c>
      <c r="U2303" s="143"/>
    </row>
    <row r="2304" spans="1:21" ht="20.3" x14ac:dyDescent="0.35">
      <c r="A2304" s="43">
        <f>A2303+1</f>
        <v>933</v>
      </c>
      <c r="B2304" s="47" t="s">
        <v>1090</v>
      </c>
      <c r="C2304" s="43">
        <v>41926</v>
      </c>
      <c r="D2304" s="43" t="s">
        <v>1899</v>
      </c>
      <c r="E2304" s="43">
        <v>1970</v>
      </c>
      <c r="F2304" s="43" t="s">
        <v>2131</v>
      </c>
      <c r="G2304" s="56" t="s">
        <v>2103</v>
      </c>
      <c r="H2304" s="43">
        <v>2</v>
      </c>
      <c r="I2304" s="43">
        <v>3</v>
      </c>
      <c r="J2304" s="43" t="s">
        <v>2131</v>
      </c>
      <c r="K2304" s="45">
        <v>531.20000000000005</v>
      </c>
      <c r="L2304" s="45">
        <v>460.63</v>
      </c>
      <c r="M2304" s="517">
        <f>VLOOKUP(C2304,'Раздел 2'!D2297:Q2313,14,0)</f>
        <v>1016717.76</v>
      </c>
      <c r="N2304" s="45">
        <f>M2304</f>
        <v>1016717.76</v>
      </c>
      <c r="O2304" s="45">
        <v>0</v>
      </c>
      <c r="P2304" s="45">
        <v>0</v>
      </c>
      <c r="Q2304" s="45">
        <v>0</v>
      </c>
      <c r="R2304" s="57">
        <v>45292</v>
      </c>
      <c r="S2304" s="57">
        <v>45657</v>
      </c>
      <c r="U2304" s="143"/>
    </row>
    <row r="2305" spans="1:21" ht="20.3" x14ac:dyDescent="0.35">
      <c r="A2305" s="43">
        <f>A2304+1</f>
        <v>934</v>
      </c>
      <c r="B2305" s="47" t="s">
        <v>1091</v>
      </c>
      <c r="C2305" s="43">
        <v>41930</v>
      </c>
      <c r="D2305" s="43" t="s">
        <v>1899</v>
      </c>
      <c r="E2305" s="43">
        <v>1960</v>
      </c>
      <c r="F2305" s="43" t="s">
        <v>2131</v>
      </c>
      <c r="G2305" s="56" t="s">
        <v>2103</v>
      </c>
      <c r="H2305" s="43">
        <v>2</v>
      </c>
      <c r="I2305" s="43">
        <v>1</v>
      </c>
      <c r="J2305" s="43" t="s">
        <v>2131</v>
      </c>
      <c r="K2305" s="45">
        <v>385.6</v>
      </c>
      <c r="L2305" s="45">
        <v>335.6</v>
      </c>
      <c r="M2305" s="517">
        <f>VLOOKUP(C2305,'Раздел 2'!D2298:Q2313,14,0)</f>
        <v>434577.01999999996</v>
      </c>
      <c r="N2305" s="45">
        <f>M2305</f>
        <v>434577.01999999996</v>
      </c>
      <c r="O2305" s="45">
        <v>0</v>
      </c>
      <c r="P2305" s="45">
        <v>0</v>
      </c>
      <c r="Q2305" s="45">
        <v>0</v>
      </c>
      <c r="R2305" s="57">
        <v>45292</v>
      </c>
      <c r="S2305" s="57">
        <v>45657</v>
      </c>
      <c r="U2305" s="143"/>
    </row>
    <row r="2306" spans="1:21" ht="20.3" x14ac:dyDescent="0.3">
      <c r="A2306" s="46" t="s">
        <v>22</v>
      </c>
      <c r="B2306" s="46"/>
      <c r="C2306" s="403" t="s">
        <v>172</v>
      </c>
      <c r="D2306" s="403" t="s">
        <v>172</v>
      </c>
      <c r="E2306" s="403" t="s">
        <v>172</v>
      </c>
      <c r="F2306" s="403" t="s">
        <v>172</v>
      </c>
      <c r="G2306" s="403" t="s">
        <v>172</v>
      </c>
      <c r="H2306" s="403" t="s">
        <v>172</v>
      </c>
      <c r="I2306" s="403" t="s">
        <v>172</v>
      </c>
      <c r="J2306" s="49">
        <f>SUM(J2303:J2305)</f>
        <v>0</v>
      </c>
      <c r="K2306" s="49">
        <f t="shared" ref="K2306:Q2306" si="273">SUM(K2303:K2305)</f>
        <v>1274</v>
      </c>
      <c r="L2306" s="49">
        <f t="shared" si="273"/>
        <v>931.93</v>
      </c>
      <c r="M2306" s="518">
        <f t="shared" si="273"/>
        <v>1578145.34</v>
      </c>
      <c r="N2306" s="49">
        <f t="shared" si="273"/>
        <v>1578145.34</v>
      </c>
      <c r="O2306" s="49">
        <f t="shared" si="273"/>
        <v>0</v>
      </c>
      <c r="P2306" s="49">
        <f t="shared" si="273"/>
        <v>0</v>
      </c>
      <c r="Q2306" s="49">
        <f t="shared" si="273"/>
        <v>0</v>
      </c>
      <c r="R2306" s="403" t="s">
        <v>172</v>
      </c>
      <c r="S2306" s="403" t="s">
        <v>172</v>
      </c>
      <c r="U2306" s="143"/>
    </row>
    <row r="2307" spans="1:21" ht="19.649999999999999" x14ac:dyDescent="0.3">
      <c r="A2307" s="53" t="s">
        <v>34</v>
      </c>
      <c r="B2307" s="53"/>
      <c r="C2307" s="403" t="s">
        <v>172</v>
      </c>
      <c r="D2307" s="403" t="s">
        <v>172</v>
      </c>
      <c r="E2307" s="403" t="s">
        <v>172</v>
      </c>
      <c r="F2307" s="403" t="s">
        <v>172</v>
      </c>
      <c r="G2307" s="403" t="s">
        <v>172</v>
      </c>
      <c r="H2307" s="403" t="s">
        <v>172</v>
      </c>
      <c r="I2307" s="403" t="s">
        <v>172</v>
      </c>
      <c r="J2307" s="49">
        <f>J2306</f>
        <v>0</v>
      </c>
      <c r="K2307" s="49">
        <f t="shared" ref="K2307:Q2307" si="274">K2306</f>
        <v>1274</v>
      </c>
      <c r="L2307" s="49">
        <f t="shared" si="274"/>
        <v>931.93</v>
      </c>
      <c r="M2307" s="518">
        <f t="shared" si="274"/>
        <v>1578145.34</v>
      </c>
      <c r="N2307" s="49">
        <f t="shared" si="274"/>
        <v>1578145.34</v>
      </c>
      <c r="O2307" s="49">
        <f t="shared" si="274"/>
        <v>0</v>
      </c>
      <c r="P2307" s="49">
        <f t="shared" si="274"/>
        <v>0</v>
      </c>
      <c r="Q2307" s="49">
        <f t="shared" si="274"/>
        <v>0</v>
      </c>
      <c r="R2307" s="403" t="s">
        <v>172</v>
      </c>
      <c r="S2307" s="403" t="s">
        <v>172</v>
      </c>
      <c r="U2307" s="143"/>
    </row>
    <row r="2308" spans="1:21" ht="19.649999999999999" x14ac:dyDescent="0.3">
      <c r="A2308" s="527" t="s">
        <v>1935</v>
      </c>
      <c r="B2308" s="527"/>
      <c r="C2308" s="527"/>
      <c r="D2308" s="527"/>
      <c r="E2308" s="527"/>
      <c r="F2308" s="527"/>
      <c r="G2308" s="527"/>
      <c r="H2308" s="527"/>
      <c r="I2308" s="527"/>
      <c r="J2308" s="527"/>
      <c r="K2308" s="527"/>
      <c r="L2308" s="527"/>
      <c r="M2308" s="527"/>
      <c r="N2308" s="527"/>
      <c r="O2308" s="527"/>
      <c r="P2308" s="527"/>
      <c r="Q2308" s="527"/>
      <c r="R2308" s="527"/>
      <c r="S2308" s="527"/>
      <c r="U2308" s="143"/>
    </row>
    <row r="2309" spans="1:21" ht="19.649999999999999" x14ac:dyDescent="0.3">
      <c r="A2309" s="527" t="s">
        <v>1936</v>
      </c>
      <c r="B2309" s="527"/>
      <c r="C2309" s="527"/>
      <c r="D2309" s="527"/>
      <c r="E2309" s="527"/>
      <c r="F2309" s="527"/>
      <c r="G2309" s="527"/>
      <c r="H2309" s="527"/>
      <c r="I2309" s="527"/>
      <c r="J2309" s="527"/>
      <c r="K2309" s="527"/>
      <c r="L2309" s="527"/>
      <c r="M2309" s="527"/>
      <c r="N2309" s="527"/>
      <c r="O2309" s="527"/>
      <c r="P2309" s="527"/>
      <c r="Q2309" s="527"/>
      <c r="R2309" s="527"/>
      <c r="S2309" s="527"/>
      <c r="U2309" s="143"/>
    </row>
    <row r="2310" spans="1:21" ht="20.3" x14ac:dyDescent="0.35">
      <c r="A2310" s="43">
        <f>A2305+1</f>
        <v>935</v>
      </c>
      <c r="B2310" s="47" t="s">
        <v>642</v>
      </c>
      <c r="C2310" s="43">
        <v>42004</v>
      </c>
      <c r="D2310" s="43" t="s">
        <v>1899</v>
      </c>
      <c r="E2310" s="43">
        <v>1974</v>
      </c>
      <c r="F2310" s="43" t="s">
        <v>2131</v>
      </c>
      <c r="G2310" s="56" t="s">
        <v>2103</v>
      </c>
      <c r="H2310" s="43">
        <v>2</v>
      </c>
      <c r="I2310" s="43">
        <v>2</v>
      </c>
      <c r="J2310" s="43" t="s">
        <v>2131</v>
      </c>
      <c r="K2310" s="45">
        <v>542.20000000000005</v>
      </c>
      <c r="L2310" s="45">
        <v>478.5</v>
      </c>
      <c r="M2310" s="517">
        <f>VLOOKUP(C2310,'Раздел 2'!D2303:Q2318,14,0)</f>
        <v>649072.56000000006</v>
      </c>
      <c r="N2310" s="45">
        <f>M2310</f>
        <v>649072.56000000006</v>
      </c>
      <c r="O2310" s="45">
        <v>0</v>
      </c>
      <c r="P2310" s="45">
        <v>0</v>
      </c>
      <c r="Q2310" s="45">
        <v>0</v>
      </c>
      <c r="R2310" s="57">
        <v>45292</v>
      </c>
      <c r="S2310" s="57">
        <v>45657</v>
      </c>
      <c r="U2310" s="143"/>
    </row>
    <row r="2311" spans="1:21" ht="20.3" x14ac:dyDescent="0.35">
      <c r="A2311" s="43">
        <f>A2310+1</f>
        <v>936</v>
      </c>
      <c r="B2311" s="47" t="s">
        <v>641</v>
      </c>
      <c r="C2311" s="43">
        <v>42002</v>
      </c>
      <c r="D2311" s="43" t="s">
        <v>1899</v>
      </c>
      <c r="E2311" s="43">
        <v>1974</v>
      </c>
      <c r="F2311" s="43" t="s">
        <v>2131</v>
      </c>
      <c r="G2311" s="56" t="s">
        <v>2103</v>
      </c>
      <c r="H2311" s="43">
        <v>2</v>
      </c>
      <c r="I2311" s="43">
        <v>2</v>
      </c>
      <c r="J2311" s="43" t="s">
        <v>2131</v>
      </c>
      <c r="K2311" s="45">
        <v>552.73</v>
      </c>
      <c r="L2311" s="45">
        <v>530.70000000000005</v>
      </c>
      <c r="M2311" s="517">
        <f>VLOOKUP(C2311,'Раздел 2'!D2304:Q2319,14,0)</f>
        <v>407141.26999999996</v>
      </c>
      <c r="N2311" s="45">
        <f>M2311</f>
        <v>407141.26999999996</v>
      </c>
      <c r="O2311" s="45">
        <v>0</v>
      </c>
      <c r="P2311" s="45">
        <v>0</v>
      </c>
      <c r="Q2311" s="45">
        <v>0</v>
      </c>
      <c r="R2311" s="57">
        <v>45292</v>
      </c>
      <c r="S2311" s="57">
        <v>45657</v>
      </c>
      <c r="U2311" s="143"/>
    </row>
    <row r="2312" spans="1:21" ht="20.3" x14ac:dyDescent="0.35">
      <c r="A2312" s="43">
        <f>A2311+1</f>
        <v>937</v>
      </c>
      <c r="B2312" s="48" t="s">
        <v>4693</v>
      </c>
      <c r="C2312" s="43">
        <v>42001</v>
      </c>
      <c r="D2312" s="43" t="s">
        <v>1900</v>
      </c>
      <c r="E2312" s="43">
        <v>1991</v>
      </c>
      <c r="F2312" s="43"/>
      <c r="G2312" s="56" t="s">
        <v>4640</v>
      </c>
      <c r="H2312" s="43">
        <v>5</v>
      </c>
      <c r="I2312" s="43">
        <v>1</v>
      </c>
      <c r="J2312" s="43" t="s">
        <v>2131</v>
      </c>
      <c r="K2312" s="45">
        <v>1051.5</v>
      </c>
      <c r="L2312" s="45">
        <v>1051.5</v>
      </c>
      <c r="M2312" s="517">
        <f>VLOOKUP(C2312,'Раздел 2'!D2305:Q2320,14,0)</f>
        <v>29610</v>
      </c>
      <c r="N2312" s="45">
        <f t="shared" ref="N2312:N2314" si="275">M2312</f>
        <v>29610</v>
      </c>
      <c r="O2312" s="45">
        <v>0</v>
      </c>
      <c r="P2312" s="45">
        <v>0</v>
      </c>
      <c r="Q2312" s="45">
        <v>0</v>
      </c>
      <c r="R2312" s="57">
        <v>45292</v>
      </c>
      <c r="S2312" s="57">
        <v>45657</v>
      </c>
      <c r="U2312" s="143"/>
    </row>
    <row r="2313" spans="1:21" ht="20.3" x14ac:dyDescent="0.35">
      <c r="A2313" s="43">
        <f>A2312+1</f>
        <v>938</v>
      </c>
      <c r="B2313" s="294" t="s">
        <v>4694</v>
      </c>
      <c r="C2313" s="184">
        <v>42078</v>
      </c>
      <c r="D2313" s="43" t="s">
        <v>1900</v>
      </c>
      <c r="E2313" s="43">
        <v>1987</v>
      </c>
      <c r="F2313" s="43"/>
      <c r="G2313" s="56" t="s">
        <v>3367</v>
      </c>
      <c r="H2313" s="43">
        <v>5</v>
      </c>
      <c r="I2313" s="43">
        <v>4</v>
      </c>
      <c r="J2313" s="43" t="s">
        <v>2131</v>
      </c>
      <c r="K2313" s="45">
        <v>3259.5</v>
      </c>
      <c r="L2313" s="45">
        <v>3259.5</v>
      </c>
      <c r="M2313" s="517">
        <f>VLOOKUP(C2313,'Раздел 2'!D2306:Q2321,14,0)</f>
        <v>218569</v>
      </c>
      <c r="N2313" s="45">
        <f t="shared" si="275"/>
        <v>218569</v>
      </c>
      <c r="O2313" s="45">
        <v>0</v>
      </c>
      <c r="P2313" s="45">
        <v>0</v>
      </c>
      <c r="Q2313" s="45">
        <v>0</v>
      </c>
      <c r="R2313" s="57">
        <v>45292</v>
      </c>
      <c r="S2313" s="57">
        <v>45657</v>
      </c>
      <c r="U2313" s="143"/>
    </row>
    <row r="2314" spans="1:21" ht="20.3" x14ac:dyDescent="0.35">
      <c r="A2314" s="43">
        <f>A2313+1</f>
        <v>939</v>
      </c>
      <c r="B2314" s="294" t="s">
        <v>4695</v>
      </c>
      <c r="C2314" s="184">
        <v>42106</v>
      </c>
      <c r="D2314" s="43" t="s">
        <v>1900</v>
      </c>
      <c r="E2314" s="43">
        <v>1988</v>
      </c>
      <c r="F2314" s="43"/>
      <c r="G2314" s="56" t="s">
        <v>4640</v>
      </c>
      <c r="H2314" s="43">
        <v>4</v>
      </c>
      <c r="I2314" s="43">
        <v>1</v>
      </c>
      <c r="J2314" s="43"/>
      <c r="K2314" s="45">
        <v>817.1</v>
      </c>
      <c r="L2314" s="45">
        <v>817.1</v>
      </c>
      <c r="M2314" s="517">
        <f>VLOOKUP(C2314,'Раздел 2'!D2307:Q2322,14,0)</f>
        <v>29610</v>
      </c>
      <c r="N2314" s="45">
        <f t="shared" si="275"/>
        <v>29610</v>
      </c>
      <c r="O2314" s="45">
        <v>0</v>
      </c>
      <c r="P2314" s="45">
        <v>0</v>
      </c>
      <c r="Q2314" s="45">
        <v>0</v>
      </c>
      <c r="R2314" s="57">
        <v>45292</v>
      </c>
      <c r="S2314" s="57">
        <v>45657</v>
      </c>
      <c r="U2314" s="143"/>
    </row>
    <row r="2315" spans="1:21" ht="20.3" x14ac:dyDescent="0.35">
      <c r="A2315" s="43">
        <f>A2314+1</f>
        <v>940</v>
      </c>
      <c r="B2315" s="48" t="s">
        <v>4696</v>
      </c>
      <c r="C2315" s="43">
        <v>42107</v>
      </c>
      <c r="D2315" s="43" t="s">
        <v>1900</v>
      </c>
      <c r="E2315" s="43">
        <v>1993</v>
      </c>
      <c r="F2315" s="43"/>
      <c r="G2315" s="56" t="s">
        <v>3367</v>
      </c>
      <c r="H2315" s="43">
        <v>5</v>
      </c>
      <c r="I2315" s="43">
        <v>4</v>
      </c>
      <c r="J2315" s="43"/>
      <c r="K2315" s="45">
        <v>3398</v>
      </c>
      <c r="L2315" s="45">
        <v>3398</v>
      </c>
      <c r="M2315" s="517">
        <f>VLOOKUP(C2315,'Раздел 2'!D2308:Q2323,14,0)</f>
        <v>42017</v>
      </c>
      <c r="N2315" s="45">
        <f>M2315</f>
        <v>42017</v>
      </c>
      <c r="O2315" s="45">
        <v>0</v>
      </c>
      <c r="P2315" s="45">
        <v>0</v>
      </c>
      <c r="Q2315" s="45">
        <v>0</v>
      </c>
      <c r="R2315" s="57">
        <v>45292</v>
      </c>
      <c r="S2315" s="57">
        <v>45657</v>
      </c>
      <c r="U2315" s="143"/>
    </row>
    <row r="2316" spans="1:21" ht="20.3" x14ac:dyDescent="0.3">
      <c r="A2316" s="46" t="s">
        <v>22</v>
      </c>
      <c r="B2316" s="46"/>
      <c r="C2316" s="403" t="s">
        <v>172</v>
      </c>
      <c r="D2316" s="403" t="s">
        <v>172</v>
      </c>
      <c r="E2316" s="403" t="s">
        <v>172</v>
      </c>
      <c r="F2316" s="403" t="s">
        <v>172</v>
      </c>
      <c r="G2316" s="403" t="s">
        <v>172</v>
      </c>
      <c r="H2316" s="403" t="s">
        <v>172</v>
      </c>
      <c r="I2316" s="403" t="s">
        <v>172</v>
      </c>
      <c r="J2316" s="49">
        <f t="shared" ref="J2316:O2316" si="276">SUM(J2310:J2315)</f>
        <v>0</v>
      </c>
      <c r="K2316" s="49">
        <f t="shared" si="276"/>
        <v>9621.0300000000007</v>
      </c>
      <c r="L2316" s="49">
        <f t="shared" si="276"/>
        <v>9535.2999999999993</v>
      </c>
      <c r="M2316" s="518">
        <f t="shared" si="276"/>
        <v>1376019.83</v>
      </c>
      <c r="N2316" s="49">
        <f t="shared" si="276"/>
        <v>1376019.83</v>
      </c>
      <c r="O2316" s="49">
        <f t="shared" si="276"/>
        <v>0</v>
      </c>
      <c r="P2316" s="49">
        <f t="shared" ref="P2316:Q2316" si="277">SUM(P2310:P2315)</f>
        <v>0</v>
      </c>
      <c r="Q2316" s="49">
        <f t="shared" si="277"/>
        <v>0</v>
      </c>
      <c r="R2316" s="403" t="s">
        <v>172</v>
      </c>
      <c r="S2316" s="403" t="s">
        <v>172</v>
      </c>
      <c r="U2316" s="143"/>
    </row>
    <row r="2317" spans="1:21" ht="19.649999999999999" x14ac:dyDescent="0.3">
      <c r="A2317" s="527" t="s">
        <v>1937</v>
      </c>
      <c r="B2317" s="527"/>
      <c r="C2317" s="527"/>
      <c r="D2317" s="527"/>
      <c r="E2317" s="527"/>
      <c r="F2317" s="527"/>
      <c r="G2317" s="527"/>
      <c r="H2317" s="527"/>
      <c r="I2317" s="527"/>
      <c r="J2317" s="527"/>
      <c r="K2317" s="527"/>
      <c r="L2317" s="527"/>
      <c r="M2317" s="527"/>
      <c r="N2317" s="527"/>
      <c r="O2317" s="527"/>
      <c r="P2317" s="527"/>
      <c r="Q2317" s="527"/>
      <c r="R2317" s="527"/>
      <c r="S2317" s="527"/>
      <c r="U2317" s="143"/>
    </row>
    <row r="2318" spans="1:21" ht="20.3" x14ac:dyDescent="0.35">
      <c r="A2318" s="43">
        <f>A2315+1</f>
        <v>941</v>
      </c>
      <c r="B2318" s="47" t="s">
        <v>652</v>
      </c>
      <c r="C2318" s="43">
        <v>42133</v>
      </c>
      <c r="D2318" s="43" t="s">
        <v>1899</v>
      </c>
      <c r="E2318" s="43">
        <v>1970</v>
      </c>
      <c r="F2318" s="43" t="s">
        <v>2131</v>
      </c>
      <c r="G2318" s="56" t="s">
        <v>2103</v>
      </c>
      <c r="H2318" s="43">
        <v>2</v>
      </c>
      <c r="I2318" s="43">
        <v>3</v>
      </c>
      <c r="J2318" s="43" t="s">
        <v>2131</v>
      </c>
      <c r="K2318" s="45">
        <v>538.69000000000005</v>
      </c>
      <c r="L2318" s="45">
        <v>529.4</v>
      </c>
      <c r="M2318" s="517">
        <f>VLOOKUP(C2318,'Раздел 2'!D2311:Q2316,14,0)</f>
        <v>1136767.75</v>
      </c>
      <c r="N2318" s="45">
        <f t="shared" ref="N2318:N2320" si="278">M2318</f>
        <v>1136767.75</v>
      </c>
      <c r="O2318" s="45">
        <v>0</v>
      </c>
      <c r="P2318" s="45">
        <v>0</v>
      </c>
      <c r="Q2318" s="45">
        <v>0</v>
      </c>
      <c r="R2318" s="57">
        <v>45292</v>
      </c>
      <c r="S2318" s="57">
        <v>45657</v>
      </c>
      <c r="U2318" s="143"/>
    </row>
    <row r="2319" spans="1:21" ht="20.3" x14ac:dyDescent="0.35">
      <c r="A2319" s="43">
        <f>A2318+1</f>
        <v>942</v>
      </c>
      <c r="B2319" s="47" t="s">
        <v>656</v>
      </c>
      <c r="C2319" s="43">
        <v>42135</v>
      </c>
      <c r="D2319" s="43" t="s">
        <v>1899</v>
      </c>
      <c r="E2319" s="43">
        <v>1971</v>
      </c>
      <c r="F2319" s="43" t="s">
        <v>2131</v>
      </c>
      <c r="G2319" s="56" t="s">
        <v>2103</v>
      </c>
      <c r="H2319" s="43">
        <v>2</v>
      </c>
      <c r="I2319" s="43">
        <v>3</v>
      </c>
      <c r="J2319" s="43" t="s">
        <v>2131</v>
      </c>
      <c r="K2319" s="45">
        <v>557.45000000000005</v>
      </c>
      <c r="L2319" s="45">
        <v>544</v>
      </c>
      <c r="M2319" s="517">
        <f>VLOOKUP(C2319,'Раздел 2'!D2312:Q2317,14,0)</f>
        <v>1061593.51</v>
      </c>
      <c r="N2319" s="45">
        <f t="shared" si="278"/>
        <v>1061593.51</v>
      </c>
      <c r="O2319" s="45">
        <v>0</v>
      </c>
      <c r="P2319" s="45">
        <v>0</v>
      </c>
      <c r="Q2319" s="45">
        <v>0</v>
      </c>
      <c r="R2319" s="57">
        <v>45292</v>
      </c>
      <c r="S2319" s="57">
        <v>45657</v>
      </c>
      <c r="U2319" s="143"/>
    </row>
    <row r="2320" spans="1:21" ht="20.3" x14ac:dyDescent="0.35">
      <c r="A2320" s="43">
        <f t="shared" ref="A2320" si="279">A2319+1</f>
        <v>943</v>
      </c>
      <c r="B2320" s="47" t="s">
        <v>2873</v>
      </c>
      <c r="C2320" s="43">
        <v>42137</v>
      </c>
      <c r="D2320" s="43" t="s">
        <v>1899</v>
      </c>
      <c r="E2320" s="43">
        <v>1958</v>
      </c>
      <c r="F2320" s="43" t="s">
        <v>2131</v>
      </c>
      <c r="G2320" s="56" t="s">
        <v>2103</v>
      </c>
      <c r="H2320" s="43">
        <v>2</v>
      </c>
      <c r="I2320" s="43">
        <v>2</v>
      </c>
      <c r="J2320" s="43" t="s">
        <v>2131</v>
      </c>
      <c r="K2320" s="45">
        <v>829.02</v>
      </c>
      <c r="L2320" s="45">
        <v>734.68</v>
      </c>
      <c r="M2320" s="517">
        <f>VLOOKUP(C2320,'Раздел 2'!D2313:Q2318,14,0)</f>
        <v>76655.16</v>
      </c>
      <c r="N2320" s="45">
        <f t="shared" si="278"/>
        <v>76655.16</v>
      </c>
      <c r="O2320" s="45">
        <v>0</v>
      </c>
      <c r="P2320" s="45">
        <v>0</v>
      </c>
      <c r="Q2320" s="45">
        <v>0</v>
      </c>
      <c r="R2320" s="57">
        <v>45292</v>
      </c>
      <c r="S2320" s="57">
        <v>45657</v>
      </c>
      <c r="U2320" s="143"/>
    </row>
    <row r="2321" spans="1:21" ht="20.3" x14ac:dyDescent="0.3">
      <c r="A2321" s="46" t="s">
        <v>22</v>
      </c>
      <c r="B2321" s="46"/>
      <c r="C2321" s="403" t="s">
        <v>172</v>
      </c>
      <c r="D2321" s="403" t="s">
        <v>172</v>
      </c>
      <c r="E2321" s="403" t="s">
        <v>172</v>
      </c>
      <c r="F2321" s="403" t="s">
        <v>172</v>
      </c>
      <c r="G2321" s="403" t="s">
        <v>172</v>
      </c>
      <c r="H2321" s="403" t="s">
        <v>172</v>
      </c>
      <c r="I2321" s="403" t="s">
        <v>172</v>
      </c>
      <c r="J2321" s="49">
        <f>SUM(J2318:J2319)</f>
        <v>0</v>
      </c>
      <c r="K2321" s="49">
        <f t="shared" ref="K2321:Q2321" si="280">SUM(K2318:K2320)</f>
        <v>1925.16</v>
      </c>
      <c r="L2321" s="49">
        <f t="shared" si="280"/>
        <v>1808.08</v>
      </c>
      <c r="M2321" s="518">
        <f t="shared" si="280"/>
        <v>2275016.42</v>
      </c>
      <c r="N2321" s="49">
        <f t="shared" si="280"/>
        <v>2275016.42</v>
      </c>
      <c r="O2321" s="49">
        <f t="shared" si="280"/>
        <v>0</v>
      </c>
      <c r="P2321" s="49">
        <f t="shared" si="280"/>
        <v>0</v>
      </c>
      <c r="Q2321" s="49">
        <f t="shared" si="280"/>
        <v>0</v>
      </c>
      <c r="R2321" s="403" t="s">
        <v>172</v>
      </c>
      <c r="S2321" s="403" t="s">
        <v>172</v>
      </c>
      <c r="U2321" s="143"/>
    </row>
    <row r="2322" spans="1:21" ht="19.649999999999999" x14ac:dyDescent="0.3">
      <c r="A2322" s="53" t="s">
        <v>34</v>
      </c>
      <c r="B2322" s="53"/>
      <c r="C2322" s="403" t="s">
        <v>172</v>
      </c>
      <c r="D2322" s="403" t="s">
        <v>172</v>
      </c>
      <c r="E2322" s="403" t="s">
        <v>172</v>
      </c>
      <c r="F2322" s="403" t="s">
        <v>172</v>
      </c>
      <c r="G2322" s="403" t="s">
        <v>172</v>
      </c>
      <c r="H2322" s="403" t="s">
        <v>172</v>
      </c>
      <c r="I2322" s="403" t="s">
        <v>172</v>
      </c>
      <c r="J2322" s="49">
        <f>J2321</f>
        <v>0</v>
      </c>
      <c r="K2322" s="49">
        <f t="shared" ref="K2322:Q2322" si="281">K2316+K2321</f>
        <v>11546.19</v>
      </c>
      <c r="L2322" s="49">
        <f t="shared" si="281"/>
        <v>11343.38</v>
      </c>
      <c r="M2322" s="518">
        <f t="shared" si="281"/>
        <v>3651036.25</v>
      </c>
      <c r="N2322" s="49">
        <f t="shared" si="281"/>
        <v>3651036.25</v>
      </c>
      <c r="O2322" s="49">
        <f t="shared" si="281"/>
        <v>0</v>
      </c>
      <c r="P2322" s="49">
        <f t="shared" si="281"/>
        <v>0</v>
      </c>
      <c r="Q2322" s="49">
        <f t="shared" si="281"/>
        <v>0</v>
      </c>
      <c r="R2322" s="403" t="s">
        <v>172</v>
      </c>
      <c r="S2322" s="403" t="s">
        <v>172</v>
      </c>
      <c r="U2322" s="143"/>
    </row>
    <row r="2323" spans="1:21" ht="19.649999999999999" x14ac:dyDescent="0.3">
      <c r="A2323" s="527" t="s">
        <v>1938</v>
      </c>
      <c r="B2323" s="527"/>
      <c r="C2323" s="527"/>
      <c r="D2323" s="527"/>
      <c r="E2323" s="527"/>
      <c r="F2323" s="527"/>
      <c r="G2323" s="527"/>
      <c r="H2323" s="527"/>
      <c r="I2323" s="527"/>
      <c r="J2323" s="527"/>
      <c r="K2323" s="527"/>
      <c r="L2323" s="527"/>
      <c r="M2323" s="527"/>
      <c r="N2323" s="527"/>
      <c r="O2323" s="527"/>
      <c r="P2323" s="527"/>
      <c r="Q2323" s="527"/>
      <c r="R2323" s="527"/>
      <c r="S2323" s="527"/>
      <c r="U2323" s="143"/>
    </row>
    <row r="2324" spans="1:21" ht="19.649999999999999" x14ac:dyDescent="0.3">
      <c r="A2324" s="527" t="s">
        <v>1939</v>
      </c>
      <c r="B2324" s="527"/>
      <c r="C2324" s="527"/>
      <c r="D2324" s="527"/>
      <c r="E2324" s="527"/>
      <c r="F2324" s="527"/>
      <c r="G2324" s="527"/>
      <c r="H2324" s="527"/>
      <c r="I2324" s="527"/>
      <c r="J2324" s="527"/>
      <c r="K2324" s="527"/>
      <c r="L2324" s="527"/>
      <c r="M2324" s="527"/>
      <c r="N2324" s="527"/>
      <c r="O2324" s="527"/>
      <c r="P2324" s="527"/>
      <c r="Q2324" s="527"/>
      <c r="R2324" s="527"/>
      <c r="S2324" s="527"/>
      <c r="U2324" s="143"/>
    </row>
    <row r="2325" spans="1:21" ht="20.3" x14ac:dyDescent="0.35">
      <c r="A2325" s="43">
        <f>A2320+1</f>
        <v>944</v>
      </c>
      <c r="B2325" s="44" t="s">
        <v>1454</v>
      </c>
      <c r="C2325" s="43">
        <v>42311</v>
      </c>
      <c r="D2325" s="43" t="s">
        <v>1899</v>
      </c>
      <c r="E2325" s="43">
        <v>1974</v>
      </c>
      <c r="F2325" s="43" t="s">
        <v>2131</v>
      </c>
      <c r="G2325" s="56" t="s">
        <v>2097</v>
      </c>
      <c r="H2325" s="43">
        <v>2</v>
      </c>
      <c r="I2325" s="43">
        <v>3</v>
      </c>
      <c r="J2325" s="43" t="s">
        <v>2131</v>
      </c>
      <c r="K2325" s="45">
        <v>1428.9</v>
      </c>
      <c r="L2325" s="45">
        <v>819.9</v>
      </c>
      <c r="M2325" s="517">
        <f>VLOOKUP(C2325,'Раздел 2'!D2318:Q2318,14,0)</f>
        <v>1892478.29</v>
      </c>
      <c r="N2325" s="45">
        <f>M2325</f>
        <v>1892478.29</v>
      </c>
      <c r="O2325" s="45">
        <v>0</v>
      </c>
      <c r="P2325" s="45">
        <v>0</v>
      </c>
      <c r="Q2325" s="45">
        <v>0</v>
      </c>
      <c r="R2325" s="57">
        <v>45292</v>
      </c>
      <c r="S2325" s="57">
        <v>45657</v>
      </c>
      <c r="U2325" s="143"/>
    </row>
    <row r="2326" spans="1:21" ht="20.3" x14ac:dyDescent="0.35">
      <c r="A2326" s="43">
        <f>A2325+1</f>
        <v>945</v>
      </c>
      <c r="B2326" s="44" t="s">
        <v>1455</v>
      </c>
      <c r="C2326" s="43">
        <v>42316</v>
      </c>
      <c r="D2326" s="43" t="s">
        <v>1899</v>
      </c>
      <c r="E2326" s="43">
        <v>1974</v>
      </c>
      <c r="F2326" s="43" t="s">
        <v>2131</v>
      </c>
      <c r="G2326" s="56" t="s">
        <v>2097</v>
      </c>
      <c r="H2326" s="43">
        <v>2</v>
      </c>
      <c r="I2326" s="43">
        <v>3</v>
      </c>
      <c r="J2326" s="43" t="s">
        <v>2131</v>
      </c>
      <c r="K2326" s="45">
        <v>1420.7</v>
      </c>
      <c r="L2326" s="45">
        <v>818.7</v>
      </c>
      <c r="M2326" s="517">
        <f>VLOOKUP(C2326,'Раздел 2'!D2319:Q2319,14,0)</f>
        <v>2429693.15</v>
      </c>
      <c r="N2326" s="45">
        <f>M2326</f>
        <v>2429693.15</v>
      </c>
      <c r="O2326" s="45">
        <v>0</v>
      </c>
      <c r="P2326" s="45">
        <v>0</v>
      </c>
      <c r="Q2326" s="45">
        <v>0</v>
      </c>
      <c r="R2326" s="57">
        <v>45292</v>
      </c>
      <c r="S2326" s="57">
        <v>45657</v>
      </c>
      <c r="U2326" s="143"/>
    </row>
    <row r="2327" spans="1:21" ht="20.3" x14ac:dyDescent="0.3">
      <c r="A2327" s="46" t="s">
        <v>22</v>
      </c>
      <c r="B2327" s="46"/>
      <c r="C2327" s="403" t="s">
        <v>172</v>
      </c>
      <c r="D2327" s="403" t="s">
        <v>172</v>
      </c>
      <c r="E2327" s="403" t="s">
        <v>172</v>
      </c>
      <c r="F2327" s="403" t="s">
        <v>172</v>
      </c>
      <c r="G2327" s="403" t="s">
        <v>172</v>
      </c>
      <c r="H2327" s="403" t="s">
        <v>172</v>
      </c>
      <c r="I2327" s="403" t="s">
        <v>172</v>
      </c>
      <c r="J2327" s="49">
        <f>SUM(J2325:J2326)</f>
        <v>0</v>
      </c>
      <c r="K2327" s="49">
        <f t="shared" ref="K2327:Q2327" si="282">SUM(K2325:K2326)</f>
        <v>2849.6000000000004</v>
      </c>
      <c r="L2327" s="49">
        <f t="shared" si="282"/>
        <v>1638.6</v>
      </c>
      <c r="M2327" s="518">
        <f t="shared" si="282"/>
        <v>4322171.4399999995</v>
      </c>
      <c r="N2327" s="49">
        <f t="shared" si="282"/>
        <v>4322171.4399999995</v>
      </c>
      <c r="O2327" s="49">
        <f t="shared" si="282"/>
        <v>0</v>
      </c>
      <c r="P2327" s="49">
        <f t="shared" si="282"/>
        <v>0</v>
      </c>
      <c r="Q2327" s="49">
        <f t="shared" si="282"/>
        <v>0</v>
      </c>
      <c r="R2327" s="403" t="s">
        <v>172</v>
      </c>
      <c r="S2327" s="403" t="s">
        <v>172</v>
      </c>
      <c r="U2327" s="143"/>
    </row>
    <row r="2328" spans="1:21" ht="19.649999999999999" x14ac:dyDescent="0.3">
      <c r="A2328" s="527" t="s">
        <v>1940</v>
      </c>
      <c r="B2328" s="527"/>
      <c r="C2328" s="527"/>
      <c r="D2328" s="527"/>
      <c r="E2328" s="527"/>
      <c r="F2328" s="527"/>
      <c r="G2328" s="527"/>
      <c r="H2328" s="527"/>
      <c r="I2328" s="527"/>
      <c r="J2328" s="527"/>
      <c r="K2328" s="527"/>
      <c r="L2328" s="527"/>
      <c r="M2328" s="527"/>
      <c r="N2328" s="527"/>
      <c r="O2328" s="527"/>
      <c r="P2328" s="527"/>
      <c r="Q2328" s="527"/>
      <c r="R2328" s="527"/>
      <c r="S2328" s="527"/>
      <c r="U2328" s="143"/>
    </row>
    <row r="2329" spans="1:21" ht="20.3" x14ac:dyDescent="0.35">
      <c r="A2329" s="43">
        <f>A2326+1</f>
        <v>946</v>
      </c>
      <c r="B2329" s="44" t="s">
        <v>1092</v>
      </c>
      <c r="C2329" s="43">
        <v>42332</v>
      </c>
      <c r="D2329" s="43" t="s">
        <v>1899</v>
      </c>
      <c r="E2329" s="43">
        <v>1960</v>
      </c>
      <c r="F2329" s="43" t="s">
        <v>2131</v>
      </c>
      <c r="G2329" s="56" t="s">
        <v>2103</v>
      </c>
      <c r="H2329" s="43">
        <v>3</v>
      </c>
      <c r="I2329" s="43">
        <v>1</v>
      </c>
      <c r="J2329" s="43" t="s">
        <v>2131</v>
      </c>
      <c r="K2329" s="45">
        <v>3189.9</v>
      </c>
      <c r="L2329" s="45">
        <v>2005.8</v>
      </c>
      <c r="M2329" s="517">
        <f>VLOOKUP(C2329,'Раздел 2'!D2322:Q2335,14,0)</f>
        <v>3038593.1599999997</v>
      </c>
      <c r="N2329" s="45">
        <f>M2329</f>
        <v>3038593.1599999997</v>
      </c>
      <c r="O2329" s="45">
        <v>0</v>
      </c>
      <c r="P2329" s="45">
        <v>0</v>
      </c>
      <c r="Q2329" s="45">
        <v>0</v>
      </c>
      <c r="R2329" s="57">
        <v>45292</v>
      </c>
      <c r="S2329" s="57">
        <v>45657</v>
      </c>
      <c r="U2329" s="143"/>
    </row>
    <row r="2330" spans="1:21" ht="20.3" x14ac:dyDescent="0.35">
      <c r="A2330" s="43">
        <f>A2329+1</f>
        <v>947</v>
      </c>
      <c r="B2330" s="44" t="s">
        <v>1093</v>
      </c>
      <c r="C2330" s="43">
        <v>42318</v>
      </c>
      <c r="D2330" s="43" t="s">
        <v>1899</v>
      </c>
      <c r="E2330" s="43">
        <v>1959</v>
      </c>
      <c r="F2330" s="43" t="s">
        <v>2131</v>
      </c>
      <c r="G2330" s="56" t="s">
        <v>2103</v>
      </c>
      <c r="H2330" s="43">
        <v>3</v>
      </c>
      <c r="I2330" s="43">
        <v>1</v>
      </c>
      <c r="J2330" s="43" t="s">
        <v>2131</v>
      </c>
      <c r="K2330" s="45">
        <v>520.79999999999995</v>
      </c>
      <c r="L2330" s="45">
        <v>260.39999999999998</v>
      </c>
      <c r="M2330" s="517">
        <f>VLOOKUP(C2330,'Раздел 2'!D2323:Q2342,14,0)</f>
        <v>21682.080000000002</v>
      </c>
      <c r="N2330" s="45">
        <f t="shared" ref="N2330:N2342" si="283">M2330</f>
        <v>21682.080000000002</v>
      </c>
      <c r="O2330" s="45">
        <v>0</v>
      </c>
      <c r="P2330" s="45">
        <v>0</v>
      </c>
      <c r="Q2330" s="45">
        <v>0</v>
      </c>
      <c r="R2330" s="57">
        <v>45292</v>
      </c>
      <c r="S2330" s="57">
        <v>45657</v>
      </c>
      <c r="U2330" s="143"/>
    </row>
    <row r="2331" spans="1:21" ht="20.3" x14ac:dyDescent="0.35">
      <c r="A2331" s="43">
        <f t="shared" ref="A2331:A2343" si="284">A2330+1</f>
        <v>948</v>
      </c>
      <c r="B2331" s="44" t="s">
        <v>2000</v>
      </c>
      <c r="C2331" s="43">
        <v>42339</v>
      </c>
      <c r="D2331" s="43" t="s">
        <v>1899</v>
      </c>
      <c r="E2331" s="43">
        <v>1967</v>
      </c>
      <c r="F2331" s="43" t="s">
        <v>2131</v>
      </c>
      <c r="G2331" s="56" t="s">
        <v>2098</v>
      </c>
      <c r="H2331" s="43">
        <v>4</v>
      </c>
      <c r="I2331" s="43">
        <v>3</v>
      </c>
      <c r="J2331" s="43" t="s">
        <v>2131</v>
      </c>
      <c r="K2331" s="45">
        <v>2817.3</v>
      </c>
      <c r="L2331" s="45">
        <v>2044.2</v>
      </c>
      <c r="M2331" s="517">
        <f>VLOOKUP(C2331,'Раздел 2'!D2324:Q2343,14,0)</f>
        <v>6332855.0200000005</v>
      </c>
      <c r="N2331" s="45">
        <f t="shared" si="283"/>
        <v>6332855.0200000005</v>
      </c>
      <c r="O2331" s="45">
        <v>0</v>
      </c>
      <c r="P2331" s="45">
        <v>0</v>
      </c>
      <c r="Q2331" s="45">
        <v>0</v>
      </c>
      <c r="R2331" s="57">
        <v>45292</v>
      </c>
      <c r="S2331" s="57">
        <v>45657</v>
      </c>
      <c r="U2331" s="143"/>
    </row>
    <row r="2332" spans="1:21" ht="20.3" x14ac:dyDescent="0.35">
      <c r="A2332" s="43">
        <f t="shared" si="284"/>
        <v>949</v>
      </c>
      <c r="B2332" s="44" t="s">
        <v>1094</v>
      </c>
      <c r="C2332" s="43">
        <v>42340</v>
      </c>
      <c r="D2332" s="43" t="s">
        <v>1899</v>
      </c>
      <c r="E2332" s="43">
        <v>1969</v>
      </c>
      <c r="F2332" s="43" t="s">
        <v>2131</v>
      </c>
      <c r="G2332" s="56" t="s">
        <v>2098</v>
      </c>
      <c r="H2332" s="43">
        <v>5</v>
      </c>
      <c r="I2332" s="43">
        <v>4</v>
      </c>
      <c r="J2332" s="43" t="s">
        <v>2131</v>
      </c>
      <c r="K2332" s="45">
        <v>3768.4</v>
      </c>
      <c r="L2332" s="45">
        <v>3373.7</v>
      </c>
      <c r="M2332" s="517">
        <f>VLOOKUP(C2332,'Раздел 2'!D2325:Q2344,14,0)</f>
        <v>6931745.7100000009</v>
      </c>
      <c r="N2332" s="45">
        <f t="shared" si="283"/>
        <v>6931745.7100000009</v>
      </c>
      <c r="O2332" s="45">
        <v>0</v>
      </c>
      <c r="P2332" s="45">
        <v>0</v>
      </c>
      <c r="Q2332" s="45">
        <v>0</v>
      </c>
      <c r="R2332" s="57">
        <v>45292</v>
      </c>
      <c r="S2332" s="57">
        <v>45657</v>
      </c>
      <c r="U2332" s="143"/>
    </row>
    <row r="2333" spans="1:21" ht="20.3" x14ac:dyDescent="0.35">
      <c r="A2333" s="43">
        <f>A2332+1</f>
        <v>950</v>
      </c>
      <c r="B2333" s="44" t="s">
        <v>3430</v>
      </c>
      <c r="C2333" s="43">
        <v>42343</v>
      </c>
      <c r="D2333" s="43" t="s">
        <v>1899</v>
      </c>
      <c r="E2333" s="43">
        <v>1972</v>
      </c>
      <c r="F2333" s="43"/>
      <c r="G2333" s="56" t="s">
        <v>2130</v>
      </c>
      <c r="H2333" s="43">
        <v>3</v>
      </c>
      <c r="I2333" s="43">
        <v>2</v>
      </c>
      <c r="J2333" s="43" t="s">
        <v>2131</v>
      </c>
      <c r="K2333" s="45">
        <v>1628.9</v>
      </c>
      <c r="L2333" s="45">
        <v>745</v>
      </c>
      <c r="M2333" s="517">
        <f>VLOOKUP(C2333,'Раздел 2'!D2326:Q2345,14,0)</f>
        <v>67698</v>
      </c>
      <c r="N2333" s="45">
        <f>M2333</f>
        <v>67698</v>
      </c>
      <c r="O2333" s="45">
        <v>0</v>
      </c>
      <c r="P2333" s="45">
        <v>0</v>
      </c>
      <c r="Q2333" s="45">
        <v>0</v>
      </c>
      <c r="R2333" s="57">
        <v>45292</v>
      </c>
      <c r="S2333" s="57">
        <v>45657</v>
      </c>
      <c r="U2333" s="143"/>
    </row>
    <row r="2334" spans="1:21" ht="20.3" x14ac:dyDescent="0.35">
      <c r="A2334" s="43">
        <f>A2333+1</f>
        <v>951</v>
      </c>
      <c r="B2334" s="44" t="s">
        <v>1095</v>
      </c>
      <c r="C2334" s="43">
        <v>42344</v>
      </c>
      <c r="D2334" s="43" t="s">
        <v>1899</v>
      </c>
      <c r="E2334" s="43">
        <v>1970</v>
      </c>
      <c r="F2334" s="43" t="s">
        <v>2131</v>
      </c>
      <c r="G2334" s="56" t="s">
        <v>2098</v>
      </c>
      <c r="H2334" s="43">
        <v>5</v>
      </c>
      <c r="I2334" s="43">
        <v>4</v>
      </c>
      <c r="J2334" s="43" t="s">
        <v>2131</v>
      </c>
      <c r="K2334" s="45">
        <v>4520.1000000000004</v>
      </c>
      <c r="L2334" s="45">
        <v>3398.5</v>
      </c>
      <c r="M2334" s="517">
        <f>VLOOKUP(C2334,'Раздел 2'!D2327:Q2345,14,0)</f>
        <v>6603597.7799999993</v>
      </c>
      <c r="N2334" s="45">
        <f t="shared" si="283"/>
        <v>6603597.7799999993</v>
      </c>
      <c r="O2334" s="45">
        <v>0</v>
      </c>
      <c r="P2334" s="45">
        <v>0</v>
      </c>
      <c r="Q2334" s="45">
        <v>0</v>
      </c>
      <c r="R2334" s="57">
        <v>45292</v>
      </c>
      <c r="S2334" s="57">
        <v>45657</v>
      </c>
      <c r="U2334" s="143"/>
    </row>
    <row r="2335" spans="1:21" ht="20.3" x14ac:dyDescent="0.35">
      <c r="A2335" s="43">
        <f t="shared" si="284"/>
        <v>952</v>
      </c>
      <c r="B2335" s="44" t="s">
        <v>1096</v>
      </c>
      <c r="C2335" s="43">
        <v>42348</v>
      </c>
      <c r="D2335" s="43" t="s">
        <v>1899</v>
      </c>
      <c r="E2335" s="43">
        <v>1961</v>
      </c>
      <c r="F2335" s="43" t="s">
        <v>2131</v>
      </c>
      <c r="G2335" s="56" t="s">
        <v>2103</v>
      </c>
      <c r="H2335" s="43">
        <v>3</v>
      </c>
      <c r="I2335" s="43">
        <v>2</v>
      </c>
      <c r="J2335" s="43" t="s">
        <v>2131</v>
      </c>
      <c r="K2335" s="45">
        <v>618.1</v>
      </c>
      <c r="L2335" s="45">
        <v>579.6</v>
      </c>
      <c r="M2335" s="517">
        <f>VLOOKUP(C2335,'Раздел 2'!D2328:Q2346,14,0)</f>
        <v>64218.42</v>
      </c>
      <c r="N2335" s="45">
        <f t="shared" si="283"/>
        <v>64218.42</v>
      </c>
      <c r="O2335" s="45">
        <v>0</v>
      </c>
      <c r="P2335" s="45">
        <v>0</v>
      </c>
      <c r="Q2335" s="45">
        <v>0</v>
      </c>
      <c r="R2335" s="57">
        <v>45292</v>
      </c>
      <c r="S2335" s="57">
        <v>45657</v>
      </c>
      <c r="U2335" s="143"/>
    </row>
    <row r="2336" spans="1:21" ht="20.3" x14ac:dyDescent="0.35">
      <c r="A2336" s="43">
        <f t="shared" si="284"/>
        <v>953</v>
      </c>
      <c r="B2336" s="44" t="s">
        <v>1097</v>
      </c>
      <c r="C2336" s="43">
        <v>42372</v>
      </c>
      <c r="D2336" s="43" t="s">
        <v>1899</v>
      </c>
      <c r="E2336" s="43">
        <v>1962</v>
      </c>
      <c r="F2336" s="43" t="s">
        <v>2131</v>
      </c>
      <c r="G2336" s="56" t="s">
        <v>2103</v>
      </c>
      <c r="H2336" s="43">
        <v>3</v>
      </c>
      <c r="I2336" s="43">
        <v>2</v>
      </c>
      <c r="J2336" s="43" t="s">
        <v>2131</v>
      </c>
      <c r="K2336" s="45">
        <v>559.29999999999995</v>
      </c>
      <c r="L2336" s="45">
        <v>518.29999999999995</v>
      </c>
      <c r="M2336" s="517">
        <f>VLOOKUP(C2336,'Раздел 2'!D2329:Q2347,14,0)</f>
        <v>42536.34</v>
      </c>
      <c r="N2336" s="45">
        <f t="shared" si="283"/>
        <v>42536.34</v>
      </c>
      <c r="O2336" s="45">
        <v>0</v>
      </c>
      <c r="P2336" s="45">
        <v>0</v>
      </c>
      <c r="Q2336" s="45">
        <v>0</v>
      </c>
      <c r="R2336" s="57">
        <v>45292</v>
      </c>
      <c r="S2336" s="57">
        <v>45657</v>
      </c>
      <c r="U2336" s="143"/>
    </row>
    <row r="2337" spans="1:21" ht="20.3" x14ac:dyDescent="0.35">
      <c r="A2337" s="43">
        <f t="shared" si="284"/>
        <v>954</v>
      </c>
      <c r="B2337" s="44" t="s">
        <v>1098</v>
      </c>
      <c r="C2337" s="43">
        <v>42374</v>
      </c>
      <c r="D2337" s="43" t="s">
        <v>1899</v>
      </c>
      <c r="E2337" s="43">
        <v>1962</v>
      </c>
      <c r="F2337" s="43" t="s">
        <v>2131</v>
      </c>
      <c r="G2337" s="56" t="s">
        <v>2103</v>
      </c>
      <c r="H2337" s="43">
        <v>3</v>
      </c>
      <c r="I2337" s="43">
        <v>2</v>
      </c>
      <c r="J2337" s="43" t="s">
        <v>2131</v>
      </c>
      <c r="K2337" s="45">
        <v>574</v>
      </c>
      <c r="L2337" s="45">
        <v>529.5</v>
      </c>
      <c r="M2337" s="517">
        <f>VLOOKUP(C2337,'Раздел 2'!D2330:Q2348,14,0)</f>
        <v>42536.34</v>
      </c>
      <c r="N2337" s="45">
        <f t="shared" si="283"/>
        <v>42536.34</v>
      </c>
      <c r="O2337" s="45">
        <v>0</v>
      </c>
      <c r="P2337" s="45">
        <v>0</v>
      </c>
      <c r="Q2337" s="45">
        <v>0</v>
      </c>
      <c r="R2337" s="57">
        <v>45292</v>
      </c>
      <c r="S2337" s="57">
        <v>45657</v>
      </c>
      <c r="U2337" s="143"/>
    </row>
    <row r="2338" spans="1:21" ht="20.3" x14ac:dyDescent="0.35">
      <c r="A2338" s="43">
        <f t="shared" si="284"/>
        <v>955</v>
      </c>
      <c r="B2338" s="44" t="s">
        <v>1099</v>
      </c>
      <c r="C2338" s="43">
        <v>42375</v>
      </c>
      <c r="D2338" s="43" t="s">
        <v>1899</v>
      </c>
      <c r="E2338" s="43">
        <v>1962</v>
      </c>
      <c r="F2338" s="43" t="s">
        <v>2131</v>
      </c>
      <c r="G2338" s="56" t="s">
        <v>2103</v>
      </c>
      <c r="H2338" s="43">
        <v>3</v>
      </c>
      <c r="I2338" s="43">
        <v>2</v>
      </c>
      <c r="J2338" s="43" t="s">
        <v>2131</v>
      </c>
      <c r="K2338" s="45">
        <v>817.8</v>
      </c>
      <c r="L2338" s="45">
        <v>663.6</v>
      </c>
      <c r="M2338" s="517">
        <f>VLOOKUP(C2338,'Раздел 2'!D2331:Q2349,14,0)</f>
        <v>42536.34</v>
      </c>
      <c r="N2338" s="45">
        <f t="shared" si="283"/>
        <v>42536.34</v>
      </c>
      <c r="O2338" s="45">
        <v>0</v>
      </c>
      <c r="P2338" s="45">
        <v>0</v>
      </c>
      <c r="Q2338" s="45">
        <v>0</v>
      </c>
      <c r="R2338" s="57">
        <v>45292</v>
      </c>
      <c r="S2338" s="57">
        <v>45657</v>
      </c>
      <c r="U2338" s="143"/>
    </row>
    <row r="2339" spans="1:21" ht="20.3" x14ac:dyDescent="0.35">
      <c r="A2339" s="43">
        <f t="shared" si="284"/>
        <v>956</v>
      </c>
      <c r="B2339" s="44" t="s">
        <v>1100</v>
      </c>
      <c r="C2339" s="43">
        <v>42382</v>
      </c>
      <c r="D2339" s="43" t="s">
        <v>1899</v>
      </c>
      <c r="E2339" s="43">
        <v>1961</v>
      </c>
      <c r="F2339" s="43" t="s">
        <v>2131</v>
      </c>
      <c r="G2339" s="56" t="s">
        <v>2103</v>
      </c>
      <c r="H2339" s="43">
        <v>3</v>
      </c>
      <c r="I2339" s="43">
        <v>2</v>
      </c>
      <c r="J2339" s="43" t="s">
        <v>2131</v>
      </c>
      <c r="K2339" s="45">
        <v>740.6</v>
      </c>
      <c r="L2339" s="45">
        <v>651.70000000000005</v>
      </c>
      <c r="M2339" s="517">
        <f>VLOOKUP(C2339,'Раздел 2'!D2332:Q2350,14,0)</f>
        <v>42536.34</v>
      </c>
      <c r="N2339" s="45">
        <f t="shared" si="283"/>
        <v>42536.34</v>
      </c>
      <c r="O2339" s="45">
        <v>0</v>
      </c>
      <c r="P2339" s="45">
        <v>0</v>
      </c>
      <c r="Q2339" s="45">
        <v>0</v>
      </c>
      <c r="R2339" s="57">
        <v>45292</v>
      </c>
      <c r="S2339" s="57">
        <v>45657</v>
      </c>
      <c r="U2339" s="143"/>
    </row>
    <row r="2340" spans="1:21" ht="20.3" x14ac:dyDescent="0.35">
      <c r="A2340" s="43">
        <f t="shared" si="284"/>
        <v>957</v>
      </c>
      <c r="B2340" s="44" t="s">
        <v>1101</v>
      </c>
      <c r="C2340" s="43">
        <v>42388</v>
      </c>
      <c r="D2340" s="43" t="s">
        <v>1899</v>
      </c>
      <c r="E2340" s="43">
        <v>1961</v>
      </c>
      <c r="F2340" s="43" t="s">
        <v>2131</v>
      </c>
      <c r="G2340" s="56" t="s">
        <v>2103</v>
      </c>
      <c r="H2340" s="43">
        <v>3</v>
      </c>
      <c r="I2340" s="43">
        <v>2</v>
      </c>
      <c r="J2340" s="43" t="s">
        <v>2131</v>
      </c>
      <c r="K2340" s="45">
        <v>840.8</v>
      </c>
      <c r="L2340" s="45">
        <v>659.5</v>
      </c>
      <c r="M2340" s="517">
        <f>VLOOKUP(C2340,'Раздел 2'!D2333:Q2351,14,0)</f>
        <v>42536.34</v>
      </c>
      <c r="N2340" s="45">
        <f t="shared" si="283"/>
        <v>42536.34</v>
      </c>
      <c r="O2340" s="45">
        <v>0</v>
      </c>
      <c r="P2340" s="45">
        <v>0</v>
      </c>
      <c r="Q2340" s="45">
        <v>0</v>
      </c>
      <c r="R2340" s="57">
        <v>45292</v>
      </c>
      <c r="S2340" s="57">
        <v>45657</v>
      </c>
      <c r="U2340" s="143"/>
    </row>
    <row r="2341" spans="1:21" ht="20.3" x14ac:dyDescent="0.35">
      <c r="A2341" s="43">
        <f t="shared" si="284"/>
        <v>958</v>
      </c>
      <c r="B2341" s="44" t="s">
        <v>1102</v>
      </c>
      <c r="C2341" s="43">
        <v>42389</v>
      </c>
      <c r="D2341" s="43" t="s">
        <v>1899</v>
      </c>
      <c r="E2341" s="43">
        <v>1962</v>
      </c>
      <c r="F2341" s="43" t="s">
        <v>2131</v>
      </c>
      <c r="G2341" s="56" t="s">
        <v>2103</v>
      </c>
      <c r="H2341" s="43">
        <v>3</v>
      </c>
      <c r="I2341" s="43">
        <v>2</v>
      </c>
      <c r="J2341" s="43" t="s">
        <v>2131</v>
      </c>
      <c r="K2341" s="45">
        <v>817.5</v>
      </c>
      <c r="L2341" s="45">
        <v>687</v>
      </c>
      <c r="M2341" s="517">
        <f>VLOOKUP(C2341,'Раздел 2'!D2334:Q2352,14,0)</f>
        <v>42536.34</v>
      </c>
      <c r="N2341" s="45">
        <f t="shared" si="283"/>
        <v>42536.34</v>
      </c>
      <c r="O2341" s="45">
        <v>0</v>
      </c>
      <c r="P2341" s="45">
        <v>0</v>
      </c>
      <c r="Q2341" s="45">
        <v>0</v>
      </c>
      <c r="R2341" s="57">
        <v>45292</v>
      </c>
      <c r="S2341" s="57">
        <v>45657</v>
      </c>
      <c r="U2341" s="143"/>
    </row>
    <row r="2342" spans="1:21" ht="20.3" x14ac:dyDescent="0.35">
      <c r="A2342" s="43">
        <f t="shared" si="284"/>
        <v>959</v>
      </c>
      <c r="B2342" s="44" t="s">
        <v>3058</v>
      </c>
      <c r="C2342" s="43">
        <v>42456</v>
      </c>
      <c r="D2342" s="43" t="s">
        <v>1899</v>
      </c>
      <c r="E2342" s="43">
        <v>1996</v>
      </c>
      <c r="F2342" s="43" t="s">
        <v>2131</v>
      </c>
      <c r="G2342" s="56" t="s">
        <v>2098</v>
      </c>
      <c r="H2342" s="43">
        <v>5</v>
      </c>
      <c r="I2342" s="43">
        <v>7</v>
      </c>
      <c r="J2342" s="43" t="s">
        <v>2131</v>
      </c>
      <c r="K2342" s="45">
        <v>5887.1</v>
      </c>
      <c r="L2342" s="45">
        <v>4998.8</v>
      </c>
      <c r="M2342" s="517">
        <f>VLOOKUP(C2342,'Раздел 2'!D2335:Q2353,14,0)</f>
        <v>13595105.67</v>
      </c>
      <c r="N2342" s="45">
        <f t="shared" si="283"/>
        <v>13595105.67</v>
      </c>
      <c r="O2342" s="45">
        <v>0</v>
      </c>
      <c r="P2342" s="45">
        <v>0</v>
      </c>
      <c r="Q2342" s="45">
        <v>0</v>
      </c>
      <c r="R2342" s="57">
        <v>45292</v>
      </c>
      <c r="S2342" s="57">
        <v>45657</v>
      </c>
      <c r="U2342" s="143"/>
    </row>
    <row r="2343" spans="1:21" ht="20.3" x14ac:dyDescent="0.35">
      <c r="A2343" s="43">
        <f t="shared" si="284"/>
        <v>960</v>
      </c>
      <c r="B2343" s="44" t="s">
        <v>3432</v>
      </c>
      <c r="C2343" s="43">
        <v>42465</v>
      </c>
      <c r="D2343" s="43" t="s">
        <v>1899</v>
      </c>
      <c r="E2343" s="43">
        <v>1974</v>
      </c>
      <c r="F2343" s="43" t="s">
        <v>2131</v>
      </c>
      <c r="G2343" s="56" t="s">
        <v>3274</v>
      </c>
      <c r="H2343" s="43">
        <v>9</v>
      </c>
      <c r="I2343" s="43">
        <v>4</v>
      </c>
      <c r="J2343" s="43" t="s">
        <v>2131</v>
      </c>
      <c r="K2343" s="45">
        <v>8570</v>
      </c>
      <c r="L2343" s="45">
        <v>6896.5</v>
      </c>
      <c r="M2343" s="517">
        <f>VLOOKUP(C2343,'Раздел 2'!D2336:Q2353,14,0)</f>
        <v>6150436.8500000006</v>
      </c>
      <c r="N2343" s="45">
        <f t="shared" ref="N2343:N2348" si="285">M2343</f>
        <v>6150436.8500000006</v>
      </c>
      <c r="O2343" s="45">
        <v>0</v>
      </c>
      <c r="P2343" s="45">
        <v>0</v>
      </c>
      <c r="Q2343" s="45">
        <v>0</v>
      </c>
      <c r="R2343" s="57">
        <v>45292</v>
      </c>
      <c r="S2343" s="57">
        <v>45657</v>
      </c>
      <c r="U2343" s="143"/>
    </row>
    <row r="2344" spans="1:21" ht="20.3" x14ac:dyDescent="0.35">
      <c r="A2344" s="43">
        <f>A2343+1</f>
        <v>961</v>
      </c>
      <c r="B2344" s="44" t="s">
        <v>3433</v>
      </c>
      <c r="C2344" s="43">
        <v>42490</v>
      </c>
      <c r="D2344" s="43" t="s">
        <v>1899</v>
      </c>
      <c r="E2344" s="43">
        <v>1975</v>
      </c>
      <c r="F2344" s="43" t="s">
        <v>2131</v>
      </c>
      <c r="G2344" s="56" t="s">
        <v>3367</v>
      </c>
      <c r="H2344" s="43">
        <v>5</v>
      </c>
      <c r="I2344" s="43">
        <v>8</v>
      </c>
      <c r="J2344" s="43" t="s">
        <v>2131</v>
      </c>
      <c r="K2344" s="45">
        <v>7597.1</v>
      </c>
      <c r="L2344" s="45">
        <v>5773.3</v>
      </c>
      <c r="M2344" s="517">
        <f>VLOOKUP(C2344,'Раздел 2'!D2337:Q2353,14,0)</f>
        <v>6276529.7300000004</v>
      </c>
      <c r="N2344" s="45">
        <f t="shared" si="285"/>
        <v>6276529.7300000004</v>
      </c>
      <c r="O2344" s="45">
        <v>0</v>
      </c>
      <c r="P2344" s="45">
        <v>0</v>
      </c>
      <c r="Q2344" s="45">
        <v>0</v>
      </c>
      <c r="R2344" s="57">
        <v>45292</v>
      </c>
      <c r="S2344" s="57">
        <v>45657</v>
      </c>
      <c r="U2344" s="143"/>
    </row>
    <row r="2345" spans="1:21" ht="20.3" x14ac:dyDescent="0.35">
      <c r="A2345" s="43">
        <f>A2344+1</f>
        <v>962</v>
      </c>
      <c r="B2345" s="44" t="s">
        <v>3181</v>
      </c>
      <c r="C2345" s="43">
        <v>42493</v>
      </c>
      <c r="D2345" s="43" t="s">
        <v>1899</v>
      </c>
      <c r="E2345" s="43">
        <v>1990</v>
      </c>
      <c r="F2345" s="43" t="s">
        <v>2131</v>
      </c>
      <c r="G2345" s="56" t="s">
        <v>2098</v>
      </c>
      <c r="H2345" s="43">
        <v>5</v>
      </c>
      <c r="I2345" s="43">
        <v>3</v>
      </c>
      <c r="J2345" s="43" t="s">
        <v>2131</v>
      </c>
      <c r="K2345" s="45">
        <v>2407.3000000000002</v>
      </c>
      <c r="L2345" s="45">
        <v>1865</v>
      </c>
      <c r="M2345" s="517">
        <f>VLOOKUP(C2345,'Раздел 2'!D2337:Q2353,14,0)</f>
        <v>4318398.05</v>
      </c>
      <c r="N2345" s="45">
        <f t="shared" si="285"/>
        <v>4318398.05</v>
      </c>
      <c r="O2345" s="45">
        <v>0</v>
      </c>
      <c r="P2345" s="45">
        <v>0</v>
      </c>
      <c r="Q2345" s="45">
        <v>0</v>
      </c>
      <c r="R2345" s="57">
        <v>45292</v>
      </c>
      <c r="S2345" s="57">
        <v>45657</v>
      </c>
      <c r="U2345" s="143"/>
    </row>
    <row r="2346" spans="1:21" ht="20.3" x14ac:dyDescent="0.35">
      <c r="A2346" s="43">
        <f>A2345+1</f>
        <v>963</v>
      </c>
      <c r="B2346" s="44" t="s">
        <v>4008</v>
      </c>
      <c r="C2346" s="43">
        <v>42501</v>
      </c>
      <c r="D2346" s="43" t="s">
        <v>1899</v>
      </c>
      <c r="E2346" s="43">
        <v>1983</v>
      </c>
      <c r="F2346" s="43">
        <v>2022</v>
      </c>
      <c r="G2346" s="56" t="s">
        <v>2098</v>
      </c>
      <c r="H2346" s="43">
        <v>9</v>
      </c>
      <c r="I2346" s="43">
        <v>1</v>
      </c>
      <c r="J2346" s="43" t="s">
        <v>2131</v>
      </c>
      <c r="K2346" s="45">
        <v>5542.5</v>
      </c>
      <c r="L2346" s="45">
        <v>4213.8999999999996</v>
      </c>
      <c r="M2346" s="517">
        <f>VLOOKUP(C2346,'Раздел 2'!D2339:Q2355,14,0)</f>
        <v>4926046.95</v>
      </c>
      <c r="N2346" s="45">
        <f t="shared" si="285"/>
        <v>4926046.95</v>
      </c>
      <c r="O2346" s="45">
        <v>0</v>
      </c>
      <c r="P2346" s="45">
        <v>0</v>
      </c>
      <c r="Q2346" s="45">
        <v>0</v>
      </c>
      <c r="R2346" s="57">
        <v>45292</v>
      </c>
      <c r="S2346" s="57">
        <v>45657</v>
      </c>
      <c r="U2346" s="143"/>
    </row>
    <row r="2347" spans="1:21" ht="20.3" x14ac:dyDescent="0.35">
      <c r="A2347" s="43">
        <f>A2346+1</f>
        <v>964</v>
      </c>
      <c r="B2347" s="286" t="s">
        <v>4009</v>
      </c>
      <c r="C2347" s="184">
        <v>42437</v>
      </c>
      <c r="D2347" s="43" t="s">
        <v>1899</v>
      </c>
      <c r="E2347" s="43">
        <v>1969</v>
      </c>
      <c r="F2347" s="43" t="s">
        <v>2131</v>
      </c>
      <c r="G2347" s="56" t="s">
        <v>2098</v>
      </c>
      <c r="H2347" s="43">
        <v>5</v>
      </c>
      <c r="I2347" s="43">
        <v>1</v>
      </c>
      <c r="J2347" s="43" t="s">
        <v>2131</v>
      </c>
      <c r="K2347" s="45">
        <v>4238.2</v>
      </c>
      <c r="L2347" s="45">
        <v>2171.6999999999998</v>
      </c>
      <c r="M2347" s="517">
        <f>VLOOKUP(C2347,'Раздел 2'!D2339:Q2355,14,0)</f>
        <v>104042.4</v>
      </c>
      <c r="N2347" s="45">
        <f t="shared" si="285"/>
        <v>104042.4</v>
      </c>
      <c r="O2347" s="45">
        <v>0</v>
      </c>
      <c r="P2347" s="45">
        <v>0</v>
      </c>
      <c r="Q2347" s="45">
        <v>0</v>
      </c>
      <c r="R2347" s="57">
        <v>45292</v>
      </c>
      <c r="S2347" s="57">
        <v>45657</v>
      </c>
      <c r="U2347" s="143"/>
    </row>
    <row r="2348" spans="1:21" ht="20.3" x14ac:dyDescent="0.35">
      <c r="A2348" s="43">
        <f>A2347+1</f>
        <v>965</v>
      </c>
      <c r="B2348" s="44" t="s">
        <v>4010</v>
      </c>
      <c r="C2348" s="43">
        <v>42353</v>
      </c>
      <c r="D2348" s="43" t="s">
        <v>1899</v>
      </c>
      <c r="E2348" s="43">
        <v>1989</v>
      </c>
      <c r="F2348" s="43" t="s">
        <v>2131</v>
      </c>
      <c r="G2348" s="56" t="s">
        <v>2098</v>
      </c>
      <c r="H2348" s="43">
        <v>5</v>
      </c>
      <c r="I2348" s="43">
        <v>7</v>
      </c>
      <c r="J2348" s="43" t="s">
        <v>2131</v>
      </c>
      <c r="K2348" s="45">
        <v>5987</v>
      </c>
      <c r="L2348" s="45">
        <v>4207.6000000000004</v>
      </c>
      <c r="M2348" s="517">
        <f>VLOOKUP(C2348,'Раздел 2'!D2341:Q2357,14,0)</f>
        <v>9274398.7599999998</v>
      </c>
      <c r="N2348" s="45">
        <f t="shared" si="285"/>
        <v>9274398.7599999998</v>
      </c>
      <c r="O2348" s="45">
        <v>0</v>
      </c>
      <c r="P2348" s="45">
        <v>0</v>
      </c>
      <c r="Q2348" s="45">
        <v>0</v>
      </c>
      <c r="R2348" s="57">
        <v>45292</v>
      </c>
      <c r="S2348" s="57">
        <v>45657</v>
      </c>
      <c r="U2348" s="143"/>
    </row>
    <row r="2349" spans="1:21" ht="20.3" x14ac:dyDescent="0.3">
      <c r="A2349" s="46" t="s">
        <v>22</v>
      </c>
      <c r="B2349" s="46"/>
      <c r="C2349" s="403" t="s">
        <v>172</v>
      </c>
      <c r="D2349" s="403" t="s">
        <v>172</v>
      </c>
      <c r="E2349" s="403" t="s">
        <v>172</v>
      </c>
      <c r="F2349" s="403" t="s">
        <v>172</v>
      </c>
      <c r="G2349" s="403" t="s">
        <v>172</v>
      </c>
      <c r="H2349" s="403" t="s">
        <v>172</v>
      </c>
      <c r="I2349" s="403" t="s">
        <v>172</v>
      </c>
      <c r="J2349" s="49">
        <f>SUM(J2329:J2348)</f>
        <v>0</v>
      </c>
      <c r="K2349" s="49">
        <f>SUM(K2329:K2348)</f>
        <v>61642.7</v>
      </c>
      <c r="L2349" s="49">
        <f>SUM(L2329:L2348)</f>
        <v>46243.6</v>
      </c>
      <c r="M2349" s="518">
        <f>SUM(M2329:M2348)</f>
        <v>67960566.620000005</v>
      </c>
      <c r="N2349" s="49">
        <f>SUM(N2329:N2348)</f>
        <v>67960566.620000005</v>
      </c>
      <c r="O2349" s="49">
        <f>SUM(O2329:O2345)</f>
        <v>0</v>
      </c>
      <c r="P2349" s="49">
        <f>SUM(P2329:P2345)</f>
        <v>0</v>
      </c>
      <c r="Q2349" s="49">
        <f>SUM(Q2329:Q2345)</f>
        <v>0</v>
      </c>
      <c r="R2349" s="403" t="s">
        <v>172</v>
      </c>
      <c r="S2349" s="403" t="s">
        <v>172</v>
      </c>
      <c r="U2349" s="143"/>
    </row>
    <row r="2350" spans="1:21" ht="19.649999999999999" x14ac:dyDescent="0.3">
      <c r="A2350" s="53" t="s">
        <v>34</v>
      </c>
      <c r="B2350" s="53"/>
      <c r="C2350" s="403" t="s">
        <v>172</v>
      </c>
      <c r="D2350" s="403" t="s">
        <v>172</v>
      </c>
      <c r="E2350" s="403" t="s">
        <v>172</v>
      </c>
      <c r="F2350" s="403" t="s">
        <v>172</v>
      </c>
      <c r="G2350" s="403" t="s">
        <v>172</v>
      </c>
      <c r="H2350" s="403" t="s">
        <v>172</v>
      </c>
      <c r="I2350" s="403" t="s">
        <v>172</v>
      </c>
      <c r="J2350" s="49">
        <f t="shared" ref="J2350:Q2350" si="286">J2327+J2349</f>
        <v>0</v>
      </c>
      <c r="K2350" s="49">
        <f t="shared" si="286"/>
        <v>64492.299999999996</v>
      </c>
      <c r="L2350" s="49">
        <f t="shared" si="286"/>
        <v>47882.2</v>
      </c>
      <c r="M2350" s="518">
        <f>M2327+M2349</f>
        <v>72282738.060000002</v>
      </c>
      <c r="N2350" s="49">
        <f t="shared" si="286"/>
        <v>72282738.060000002</v>
      </c>
      <c r="O2350" s="49">
        <f t="shared" si="286"/>
        <v>0</v>
      </c>
      <c r="P2350" s="49">
        <f t="shared" si="286"/>
        <v>0</v>
      </c>
      <c r="Q2350" s="49">
        <f t="shared" si="286"/>
        <v>0</v>
      </c>
      <c r="R2350" s="403" t="s">
        <v>172</v>
      </c>
      <c r="S2350" s="403" t="s">
        <v>172</v>
      </c>
      <c r="U2350" s="143"/>
    </row>
    <row r="2351" spans="1:21" ht="19.649999999999999" x14ac:dyDescent="0.3">
      <c r="A2351" s="527" t="s">
        <v>1942</v>
      </c>
      <c r="B2351" s="527"/>
      <c r="C2351" s="527"/>
      <c r="D2351" s="527"/>
      <c r="E2351" s="527"/>
      <c r="F2351" s="527"/>
      <c r="G2351" s="527"/>
      <c r="H2351" s="527"/>
      <c r="I2351" s="527"/>
      <c r="J2351" s="527"/>
      <c r="K2351" s="527"/>
      <c r="L2351" s="527"/>
      <c r="M2351" s="527"/>
      <c r="N2351" s="527"/>
      <c r="O2351" s="527"/>
      <c r="P2351" s="527"/>
      <c r="Q2351" s="527"/>
      <c r="R2351" s="527"/>
      <c r="S2351" s="527"/>
      <c r="U2351" s="143"/>
    </row>
    <row r="2352" spans="1:21" ht="19.649999999999999" x14ac:dyDescent="0.3">
      <c r="A2352" s="527" t="s">
        <v>1943</v>
      </c>
      <c r="B2352" s="527"/>
      <c r="C2352" s="527"/>
      <c r="D2352" s="527"/>
      <c r="E2352" s="527"/>
      <c r="F2352" s="527"/>
      <c r="G2352" s="527"/>
      <c r="H2352" s="527"/>
      <c r="I2352" s="527"/>
      <c r="J2352" s="527"/>
      <c r="K2352" s="527"/>
      <c r="L2352" s="527"/>
      <c r="M2352" s="527"/>
      <c r="N2352" s="527"/>
      <c r="O2352" s="527"/>
      <c r="P2352" s="527"/>
      <c r="Q2352" s="527"/>
      <c r="R2352" s="527"/>
      <c r="S2352" s="527"/>
      <c r="U2352" s="143"/>
    </row>
    <row r="2353" spans="1:21" ht="20.3" x14ac:dyDescent="0.35">
      <c r="A2353" s="43">
        <f>A2348+1</f>
        <v>966</v>
      </c>
      <c r="B2353" s="44" t="s">
        <v>1107</v>
      </c>
      <c r="C2353" s="43">
        <v>42696</v>
      </c>
      <c r="D2353" s="43" t="s">
        <v>1899</v>
      </c>
      <c r="E2353" s="43">
        <v>1955</v>
      </c>
      <c r="F2353" s="43" t="s">
        <v>2131</v>
      </c>
      <c r="G2353" s="56" t="s">
        <v>2098</v>
      </c>
      <c r="H2353" s="43">
        <v>2</v>
      </c>
      <c r="I2353" s="43">
        <v>3</v>
      </c>
      <c r="J2353" s="43" t="s">
        <v>2131</v>
      </c>
      <c r="K2353" s="45">
        <v>1482.3</v>
      </c>
      <c r="L2353" s="45">
        <v>1048.21</v>
      </c>
      <c r="M2353" s="517">
        <f>VLOOKUP(C2353,'Раздел 2'!D2346:Q2356,14,0)</f>
        <v>2190390.5100000002</v>
      </c>
      <c r="N2353" s="45">
        <f>M2353</f>
        <v>2190390.5100000002</v>
      </c>
      <c r="O2353" s="45">
        <v>0</v>
      </c>
      <c r="P2353" s="45">
        <v>0</v>
      </c>
      <c r="Q2353" s="45">
        <v>0</v>
      </c>
      <c r="R2353" s="57">
        <v>45292</v>
      </c>
      <c r="S2353" s="57">
        <v>45657</v>
      </c>
      <c r="U2353" s="143"/>
    </row>
    <row r="2354" spans="1:21" ht="20.3" x14ac:dyDescent="0.35">
      <c r="A2354" s="43">
        <f>A2353+1</f>
        <v>967</v>
      </c>
      <c r="B2354" s="44" t="s">
        <v>1108</v>
      </c>
      <c r="C2354" s="43">
        <v>42697</v>
      </c>
      <c r="D2354" s="43" t="s">
        <v>1899</v>
      </c>
      <c r="E2354" s="43">
        <v>1955</v>
      </c>
      <c r="F2354" s="43" t="s">
        <v>2131</v>
      </c>
      <c r="G2354" s="56" t="s">
        <v>2098</v>
      </c>
      <c r="H2354" s="43">
        <v>2</v>
      </c>
      <c r="I2354" s="43">
        <v>1</v>
      </c>
      <c r="J2354" s="43" t="s">
        <v>2131</v>
      </c>
      <c r="K2354" s="45">
        <v>1068.9000000000001</v>
      </c>
      <c r="L2354" s="45">
        <v>725.37</v>
      </c>
      <c r="M2354" s="517">
        <f>VLOOKUP(C2354,'Раздел 2'!D2347:Q2357,14,0)</f>
        <v>1950985.15</v>
      </c>
      <c r="N2354" s="45">
        <f t="shared" ref="N2354:N2363" si="287">M2354</f>
        <v>1950985.15</v>
      </c>
      <c r="O2354" s="45">
        <v>0</v>
      </c>
      <c r="P2354" s="45">
        <v>0</v>
      </c>
      <c r="Q2354" s="45">
        <v>0</v>
      </c>
      <c r="R2354" s="57">
        <v>45292</v>
      </c>
      <c r="S2354" s="57">
        <v>45657</v>
      </c>
      <c r="U2354" s="143"/>
    </row>
    <row r="2355" spans="1:21" ht="20.3" x14ac:dyDescent="0.35">
      <c r="A2355" s="43">
        <f t="shared" ref="A2355:A2363" si="288">A2354+1</f>
        <v>968</v>
      </c>
      <c r="B2355" s="44" t="s">
        <v>1103</v>
      </c>
      <c r="C2355" s="43">
        <v>42679</v>
      </c>
      <c r="D2355" s="43" t="s">
        <v>1899</v>
      </c>
      <c r="E2355" s="43">
        <v>1959</v>
      </c>
      <c r="F2355" s="43" t="s">
        <v>2131</v>
      </c>
      <c r="G2355" s="56" t="s">
        <v>2098</v>
      </c>
      <c r="H2355" s="43">
        <v>2</v>
      </c>
      <c r="I2355" s="43">
        <v>2</v>
      </c>
      <c r="J2355" s="43" t="s">
        <v>2131</v>
      </c>
      <c r="K2355" s="45">
        <v>938.55</v>
      </c>
      <c r="L2355" s="45">
        <v>630.73</v>
      </c>
      <c r="M2355" s="517">
        <f>VLOOKUP(C2355,'Раздел 2'!D2348:Q2358,14,0)</f>
        <v>1317273.0699999998</v>
      </c>
      <c r="N2355" s="45">
        <f t="shared" si="287"/>
        <v>1317273.0699999998</v>
      </c>
      <c r="O2355" s="45">
        <v>0</v>
      </c>
      <c r="P2355" s="45">
        <v>0</v>
      </c>
      <c r="Q2355" s="45">
        <v>0</v>
      </c>
      <c r="R2355" s="57">
        <v>45292</v>
      </c>
      <c r="S2355" s="57">
        <v>45657</v>
      </c>
      <c r="U2355" s="143"/>
    </row>
    <row r="2356" spans="1:21" ht="20.3" x14ac:dyDescent="0.35">
      <c r="A2356" s="43">
        <f t="shared" si="288"/>
        <v>969</v>
      </c>
      <c r="B2356" s="44" t="s">
        <v>1104</v>
      </c>
      <c r="C2356" s="43">
        <v>42680</v>
      </c>
      <c r="D2356" s="43" t="s">
        <v>1899</v>
      </c>
      <c r="E2356" s="43">
        <v>1960</v>
      </c>
      <c r="F2356" s="43" t="s">
        <v>2131</v>
      </c>
      <c r="G2356" s="56" t="s">
        <v>2098</v>
      </c>
      <c r="H2356" s="43">
        <v>2</v>
      </c>
      <c r="I2356" s="43">
        <v>2</v>
      </c>
      <c r="J2356" s="43" t="s">
        <v>2131</v>
      </c>
      <c r="K2356" s="45">
        <v>937.8</v>
      </c>
      <c r="L2356" s="45">
        <v>626.29</v>
      </c>
      <c r="M2356" s="517">
        <f>VLOOKUP(C2356,'Раздел 2'!D2349:Q2359,14,0)</f>
        <v>1317273.0699999998</v>
      </c>
      <c r="N2356" s="45">
        <f t="shared" si="287"/>
        <v>1317273.0699999998</v>
      </c>
      <c r="O2356" s="45">
        <v>0</v>
      </c>
      <c r="P2356" s="45">
        <v>0</v>
      </c>
      <c r="Q2356" s="45">
        <v>0</v>
      </c>
      <c r="R2356" s="57">
        <v>45292</v>
      </c>
      <c r="S2356" s="57">
        <v>45657</v>
      </c>
      <c r="U2356" s="143"/>
    </row>
    <row r="2357" spans="1:21" ht="20.3" x14ac:dyDescent="0.35">
      <c r="A2357" s="43">
        <f t="shared" si="288"/>
        <v>970</v>
      </c>
      <c r="B2357" s="44" t="s">
        <v>1105</v>
      </c>
      <c r="C2357" s="43">
        <v>42681</v>
      </c>
      <c r="D2357" s="43" t="s">
        <v>1899</v>
      </c>
      <c r="E2357" s="43">
        <v>1960</v>
      </c>
      <c r="F2357" s="43" t="s">
        <v>2131</v>
      </c>
      <c r="G2357" s="56" t="s">
        <v>2111</v>
      </c>
      <c r="H2357" s="43">
        <v>2</v>
      </c>
      <c r="I2357" s="43">
        <v>2</v>
      </c>
      <c r="J2357" s="43" t="s">
        <v>2131</v>
      </c>
      <c r="K2357" s="45">
        <v>954.09</v>
      </c>
      <c r="L2357" s="45">
        <v>636.48</v>
      </c>
      <c r="M2357" s="517">
        <f>VLOOKUP(C2357,'Раздел 2'!D2350:Q2360,14,0)</f>
        <v>70512.960000000006</v>
      </c>
      <c r="N2357" s="45">
        <f t="shared" si="287"/>
        <v>70512.960000000006</v>
      </c>
      <c r="O2357" s="45">
        <v>0</v>
      </c>
      <c r="P2357" s="45">
        <v>0</v>
      </c>
      <c r="Q2357" s="45">
        <v>0</v>
      </c>
      <c r="R2357" s="57">
        <v>45292</v>
      </c>
      <c r="S2357" s="57">
        <v>45657</v>
      </c>
      <c r="U2357" s="143"/>
    </row>
    <row r="2358" spans="1:21" ht="20.3" x14ac:dyDescent="0.35">
      <c r="A2358" s="43">
        <f t="shared" si="288"/>
        <v>971</v>
      </c>
      <c r="B2358" s="44" t="s">
        <v>1106</v>
      </c>
      <c r="C2358" s="43">
        <v>42669</v>
      </c>
      <c r="D2358" s="43" t="s">
        <v>1899</v>
      </c>
      <c r="E2358" s="43">
        <v>1955</v>
      </c>
      <c r="F2358" s="43" t="s">
        <v>2131</v>
      </c>
      <c r="G2358" s="56" t="s">
        <v>2098</v>
      </c>
      <c r="H2358" s="43">
        <v>2</v>
      </c>
      <c r="I2358" s="43">
        <v>3</v>
      </c>
      <c r="J2358" s="43" t="s">
        <v>2131</v>
      </c>
      <c r="K2358" s="45">
        <v>1549.65</v>
      </c>
      <c r="L2358" s="45">
        <v>1024.1099999999999</v>
      </c>
      <c r="M2358" s="517">
        <f>VLOOKUP(C2358,'Раздел 2'!D2351:Q2361,14,0)</f>
        <v>2291811.52</v>
      </c>
      <c r="N2358" s="45">
        <f t="shared" si="287"/>
        <v>2291811.52</v>
      </c>
      <c r="O2358" s="45">
        <v>0</v>
      </c>
      <c r="P2358" s="45">
        <v>0</v>
      </c>
      <c r="Q2358" s="45">
        <v>0</v>
      </c>
      <c r="R2358" s="57">
        <v>45292</v>
      </c>
      <c r="S2358" s="57">
        <v>45657</v>
      </c>
      <c r="U2358" s="143"/>
    </row>
    <row r="2359" spans="1:21" ht="20.3" x14ac:dyDescent="0.35">
      <c r="A2359" s="43">
        <f t="shared" si="288"/>
        <v>972</v>
      </c>
      <c r="B2359" s="44" t="s">
        <v>1111</v>
      </c>
      <c r="C2359" s="43">
        <v>42670</v>
      </c>
      <c r="D2359" s="43" t="s">
        <v>1899</v>
      </c>
      <c r="E2359" s="43">
        <v>1955</v>
      </c>
      <c r="F2359" s="43" t="s">
        <v>2131</v>
      </c>
      <c r="G2359" s="56" t="s">
        <v>2098</v>
      </c>
      <c r="H2359" s="43">
        <v>2</v>
      </c>
      <c r="I2359" s="43">
        <v>1</v>
      </c>
      <c r="J2359" s="43" t="s">
        <v>2131</v>
      </c>
      <c r="K2359" s="45">
        <v>1545.15</v>
      </c>
      <c r="L2359" s="45">
        <v>774.93</v>
      </c>
      <c r="M2359" s="517">
        <f>VLOOKUP(C2359,'Раздел 2'!D2352:Q2362,14,0)</f>
        <v>1900057.8200000003</v>
      </c>
      <c r="N2359" s="45">
        <f t="shared" si="287"/>
        <v>1900057.8200000003</v>
      </c>
      <c r="O2359" s="45">
        <v>0</v>
      </c>
      <c r="P2359" s="45">
        <v>0</v>
      </c>
      <c r="Q2359" s="45">
        <v>0</v>
      </c>
      <c r="R2359" s="57">
        <v>45292</v>
      </c>
      <c r="S2359" s="57">
        <v>45657</v>
      </c>
      <c r="U2359" s="143"/>
    </row>
    <row r="2360" spans="1:21" ht="20.3" x14ac:dyDescent="0.35">
      <c r="A2360" s="43">
        <f t="shared" si="288"/>
        <v>973</v>
      </c>
      <c r="B2360" s="44" t="s">
        <v>1112</v>
      </c>
      <c r="C2360" s="43">
        <v>42675</v>
      </c>
      <c r="D2360" s="43" t="s">
        <v>1899</v>
      </c>
      <c r="E2360" s="43">
        <v>1958</v>
      </c>
      <c r="F2360" s="43" t="s">
        <v>2131</v>
      </c>
      <c r="G2360" s="56" t="s">
        <v>2098</v>
      </c>
      <c r="H2360" s="43">
        <v>2</v>
      </c>
      <c r="I2360" s="43">
        <v>1</v>
      </c>
      <c r="J2360" s="43" t="s">
        <v>2131</v>
      </c>
      <c r="K2360" s="45">
        <v>635.25</v>
      </c>
      <c r="L2360" s="45">
        <v>427.23</v>
      </c>
      <c r="M2360" s="517">
        <f>VLOOKUP(C2360,'Раздел 2'!D2353:Q2385,14,0)</f>
        <v>1230419.3199999998</v>
      </c>
      <c r="N2360" s="45">
        <f t="shared" si="287"/>
        <v>1230419.3199999998</v>
      </c>
      <c r="O2360" s="45">
        <v>0</v>
      </c>
      <c r="P2360" s="45">
        <v>0</v>
      </c>
      <c r="Q2360" s="45">
        <v>0</v>
      </c>
      <c r="R2360" s="57">
        <v>45292</v>
      </c>
      <c r="S2360" s="57">
        <v>45657</v>
      </c>
      <c r="U2360" s="143"/>
    </row>
    <row r="2361" spans="1:21" ht="20.3" x14ac:dyDescent="0.35">
      <c r="A2361" s="43">
        <f>A2360+1</f>
        <v>974</v>
      </c>
      <c r="B2361" s="44" t="s">
        <v>2874</v>
      </c>
      <c r="C2361" s="43">
        <v>42748</v>
      </c>
      <c r="D2361" s="43" t="s">
        <v>1899</v>
      </c>
      <c r="E2361" s="43">
        <v>1976</v>
      </c>
      <c r="F2361" s="43" t="s">
        <v>2131</v>
      </c>
      <c r="G2361" s="56" t="s">
        <v>2098</v>
      </c>
      <c r="H2361" s="43">
        <v>5</v>
      </c>
      <c r="I2361" s="43">
        <v>4</v>
      </c>
      <c r="J2361" s="43" t="s">
        <v>2131</v>
      </c>
      <c r="K2361" s="45">
        <v>4652.2</v>
      </c>
      <c r="L2361" s="45">
        <v>3323</v>
      </c>
      <c r="M2361" s="517">
        <f>VLOOKUP(C2361,'Раздел 2'!D2354:Q2392,14,0)</f>
        <v>7550837.0999999996</v>
      </c>
      <c r="N2361" s="45">
        <f t="shared" si="287"/>
        <v>7550837.0999999996</v>
      </c>
      <c r="O2361" s="45">
        <v>0</v>
      </c>
      <c r="P2361" s="45">
        <v>0</v>
      </c>
      <c r="Q2361" s="45">
        <v>0</v>
      </c>
      <c r="R2361" s="57">
        <v>45292</v>
      </c>
      <c r="S2361" s="57">
        <v>45657</v>
      </c>
      <c r="U2361" s="143"/>
    </row>
    <row r="2362" spans="1:21" ht="20.3" x14ac:dyDescent="0.35">
      <c r="A2362" s="43">
        <f t="shared" si="288"/>
        <v>975</v>
      </c>
      <c r="B2362" s="44" t="s">
        <v>1473</v>
      </c>
      <c r="C2362" s="43">
        <v>42821</v>
      </c>
      <c r="D2362" s="43" t="s">
        <v>1899</v>
      </c>
      <c r="E2362" s="43">
        <v>1972</v>
      </c>
      <c r="F2362" s="43" t="s">
        <v>2131</v>
      </c>
      <c r="G2362" s="56" t="s">
        <v>2098</v>
      </c>
      <c r="H2362" s="43">
        <v>5</v>
      </c>
      <c r="I2362" s="43">
        <v>3</v>
      </c>
      <c r="J2362" s="43" t="s">
        <v>2131</v>
      </c>
      <c r="K2362" s="45">
        <v>3671.5</v>
      </c>
      <c r="L2362" s="45">
        <v>3405.88</v>
      </c>
      <c r="M2362" s="517">
        <f>VLOOKUP(C2362,'Раздел 2'!D2355:Q2392,14,0)</f>
        <v>128400.28</v>
      </c>
      <c r="N2362" s="45">
        <f t="shared" si="287"/>
        <v>128400.28</v>
      </c>
      <c r="O2362" s="45">
        <v>0</v>
      </c>
      <c r="P2362" s="45">
        <v>0</v>
      </c>
      <c r="Q2362" s="45">
        <v>0</v>
      </c>
      <c r="R2362" s="57">
        <v>45292</v>
      </c>
      <c r="S2362" s="57">
        <v>45657</v>
      </c>
      <c r="U2362" s="143"/>
    </row>
    <row r="2363" spans="1:21" ht="20.3" x14ac:dyDescent="0.35">
      <c r="A2363" s="43">
        <f t="shared" si="288"/>
        <v>976</v>
      </c>
      <c r="B2363" s="44" t="s">
        <v>1474</v>
      </c>
      <c r="C2363" s="43">
        <v>42822</v>
      </c>
      <c r="D2363" s="43" t="s">
        <v>1899</v>
      </c>
      <c r="E2363" s="43">
        <v>1970</v>
      </c>
      <c r="F2363" s="43" t="s">
        <v>2131</v>
      </c>
      <c r="G2363" s="56" t="s">
        <v>2098</v>
      </c>
      <c r="H2363" s="43">
        <v>5</v>
      </c>
      <c r="I2363" s="43">
        <v>4</v>
      </c>
      <c r="J2363" s="43" t="s">
        <v>2131</v>
      </c>
      <c r="K2363" s="45">
        <v>4482.66</v>
      </c>
      <c r="L2363" s="45">
        <v>3201.9</v>
      </c>
      <c r="M2363" s="517">
        <f>VLOOKUP(C2363,'Раздел 2'!D2356:Q2393,14,0)</f>
        <v>119822.37</v>
      </c>
      <c r="N2363" s="45">
        <f t="shared" si="287"/>
        <v>119822.37</v>
      </c>
      <c r="O2363" s="45">
        <v>0</v>
      </c>
      <c r="P2363" s="45">
        <v>0</v>
      </c>
      <c r="Q2363" s="45">
        <v>0</v>
      </c>
      <c r="R2363" s="57">
        <v>45292</v>
      </c>
      <c r="S2363" s="57">
        <v>45657</v>
      </c>
      <c r="U2363" s="143"/>
    </row>
    <row r="2364" spans="1:21" ht="20.3" x14ac:dyDescent="0.3">
      <c r="A2364" s="46" t="s">
        <v>22</v>
      </c>
      <c r="B2364" s="46"/>
      <c r="C2364" s="403" t="s">
        <v>172</v>
      </c>
      <c r="D2364" s="403" t="s">
        <v>172</v>
      </c>
      <c r="E2364" s="403" t="s">
        <v>172</v>
      </c>
      <c r="F2364" s="403" t="s">
        <v>172</v>
      </c>
      <c r="G2364" s="403" t="s">
        <v>172</v>
      </c>
      <c r="H2364" s="403" t="s">
        <v>172</v>
      </c>
      <c r="I2364" s="403" t="s">
        <v>172</v>
      </c>
      <c r="J2364" s="49">
        <f t="shared" ref="J2364:Q2364" si="289">SUM(J2353:J2363)</f>
        <v>0</v>
      </c>
      <c r="K2364" s="49">
        <f t="shared" si="289"/>
        <v>21918.05</v>
      </c>
      <c r="L2364" s="49">
        <f t="shared" si="289"/>
        <v>15824.13</v>
      </c>
      <c r="M2364" s="518">
        <f t="shared" si="289"/>
        <v>20067783.170000006</v>
      </c>
      <c r="N2364" s="49">
        <f t="shared" si="289"/>
        <v>20067783.170000006</v>
      </c>
      <c r="O2364" s="49">
        <f t="shared" si="289"/>
        <v>0</v>
      </c>
      <c r="P2364" s="49">
        <f t="shared" si="289"/>
        <v>0</v>
      </c>
      <c r="Q2364" s="49">
        <f t="shared" si="289"/>
        <v>0</v>
      </c>
      <c r="R2364" s="403" t="s">
        <v>172</v>
      </c>
      <c r="S2364" s="403" t="s">
        <v>172</v>
      </c>
      <c r="U2364" s="143"/>
    </row>
    <row r="2365" spans="1:21" ht="19.649999999999999" x14ac:dyDescent="0.3">
      <c r="A2365" s="53" t="s">
        <v>34</v>
      </c>
      <c r="B2365" s="53"/>
      <c r="C2365" s="403" t="s">
        <v>172</v>
      </c>
      <c r="D2365" s="403" t="s">
        <v>172</v>
      </c>
      <c r="E2365" s="403" t="s">
        <v>172</v>
      </c>
      <c r="F2365" s="403" t="s">
        <v>172</v>
      </c>
      <c r="G2365" s="403" t="s">
        <v>172</v>
      </c>
      <c r="H2365" s="403" t="s">
        <v>172</v>
      </c>
      <c r="I2365" s="403" t="s">
        <v>172</v>
      </c>
      <c r="J2365" s="49">
        <f>SUM(J2353:J2360)</f>
        <v>0</v>
      </c>
      <c r="K2365" s="49">
        <f>K2364</f>
        <v>21918.05</v>
      </c>
      <c r="L2365" s="49">
        <f t="shared" ref="L2365:Q2365" si="290">L2364</f>
        <v>15824.13</v>
      </c>
      <c r="M2365" s="518">
        <f t="shared" si="290"/>
        <v>20067783.170000006</v>
      </c>
      <c r="N2365" s="49">
        <f t="shared" si="290"/>
        <v>20067783.170000006</v>
      </c>
      <c r="O2365" s="49">
        <f t="shared" si="290"/>
        <v>0</v>
      </c>
      <c r="P2365" s="49">
        <f t="shared" si="290"/>
        <v>0</v>
      </c>
      <c r="Q2365" s="49">
        <f t="shared" si="290"/>
        <v>0</v>
      </c>
      <c r="R2365" s="403" t="s">
        <v>172</v>
      </c>
      <c r="S2365" s="403" t="s">
        <v>172</v>
      </c>
      <c r="U2365" s="143"/>
    </row>
    <row r="2366" spans="1:21" ht="19.649999999999999" x14ac:dyDescent="0.3">
      <c r="A2366" s="527" t="s">
        <v>1944</v>
      </c>
      <c r="B2366" s="527"/>
      <c r="C2366" s="527"/>
      <c r="D2366" s="527"/>
      <c r="E2366" s="527"/>
      <c r="F2366" s="527"/>
      <c r="G2366" s="527"/>
      <c r="H2366" s="527"/>
      <c r="I2366" s="527"/>
      <c r="J2366" s="527"/>
      <c r="K2366" s="527"/>
      <c r="L2366" s="527"/>
      <c r="M2366" s="527"/>
      <c r="N2366" s="527"/>
      <c r="O2366" s="527"/>
      <c r="P2366" s="527"/>
      <c r="Q2366" s="527"/>
      <c r="R2366" s="527"/>
      <c r="S2366" s="527"/>
      <c r="U2366" s="143"/>
    </row>
    <row r="2367" spans="1:21" ht="19.649999999999999" x14ac:dyDescent="0.3">
      <c r="A2367" s="527" t="s">
        <v>4096</v>
      </c>
      <c r="B2367" s="527"/>
      <c r="C2367" s="527"/>
      <c r="D2367" s="527"/>
      <c r="E2367" s="527"/>
      <c r="F2367" s="527"/>
      <c r="G2367" s="527"/>
      <c r="H2367" s="527"/>
      <c r="I2367" s="527"/>
      <c r="J2367" s="527"/>
      <c r="K2367" s="527"/>
      <c r="L2367" s="527"/>
      <c r="M2367" s="527"/>
      <c r="N2367" s="527"/>
      <c r="O2367" s="527"/>
      <c r="P2367" s="527"/>
      <c r="Q2367" s="527"/>
      <c r="R2367" s="527"/>
      <c r="S2367" s="527"/>
      <c r="U2367" s="143"/>
    </row>
    <row r="2368" spans="1:21" ht="20.3" x14ac:dyDescent="0.35">
      <c r="A2368" s="43">
        <f>A2363+1</f>
        <v>977</v>
      </c>
      <c r="B2368" s="47" t="s">
        <v>1114</v>
      </c>
      <c r="C2368" s="43">
        <v>43075</v>
      </c>
      <c r="D2368" s="43" t="s">
        <v>1899</v>
      </c>
      <c r="E2368" s="43">
        <v>1966</v>
      </c>
      <c r="F2368" s="43" t="s">
        <v>2131</v>
      </c>
      <c r="G2368" s="56" t="s">
        <v>2103</v>
      </c>
      <c r="H2368" s="43">
        <v>2</v>
      </c>
      <c r="I2368" s="43">
        <v>3</v>
      </c>
      <c r="J2368" s="43" t="s">
        <v>2131</v>
      </c>
      <c r="K2368" s="45">
        <v>1734</v>
      </c>
      <c r="L2368" s="45">
        <v>780.5</v>
      </c>
      <c r="M2368" s="517">
        <f>VLOOKUP(C2368,'Раздел 2'!D2361:Q2398,14,0)</f>
        <v>2057953.7000000002</v>
      </c>
      <c r="N2368" s="45">
        <f>M2368</f>
        <v>2057953.7000000002</v>
      </c>
      <c r="O2368" s="45">
        <f>M2368-N2368</f>
        <v>0</v>
      </c>
      <c r="P2368" s="45">
        <v>0</v>
      </c>
      <c r="Q2368" s="45">
        <v>0</v>
      </c>
      <c r="R2368" s="57">
        <v>45292</v>
      </c>
      <c r="S2368" s="57">
        <v>45657</v>
      </c>
      <c r="U2368" s="143"/>
    </row>
    <row r="2369" spans="1:21" ht="20.3" x14ac:dyDescent="0.35">
      <c r="A2369" s="43">
        <f t="shared" ref="A2369:A2391" si="291">A2368+1</f>
        <v>978</v>
      </c>
      <c r="B2369" s="47" t="s">
        <v>1115</v>
      </c>
      <c r="C2369" s="43">
        <v>43096</v>
      </c>
      <c r="D2369" s="43" t="s">
        <v>1899</v>
      </c>
      <c r="E2369" s="43">
        <v>1966</v>
      </c>
      <c r="F2369" s="43" t="s">
        <v>2131</v>
      </c>
      <c r="G2369" s="56" t="s">
        <v>2103</v>
      </c>
      <c r="H2369" s="43">
        <v>2</v>
      </c>
      <c r="I2369" s="43">
        <v>3</v>
      </c>
      <c r="J2369" s="43" t="s">
        <v>2131</v>
      </c>
      <c r="K2369" s="45">
        <v>1676.23</v>
      </c>
      <c r="L2369" s="45">
        <v>777.8</v>
      </c>
      <c r="M2369" s="517">
        <f>VLOOKUP(C2369,'Раздел 2'!D:Q,14,0)</f>
        <v>58788</v>
      </c>
      <c r="N2369" s="45">
        <f t="shared" ref="N2369:N2392" si="292">M2369</f>
        <v>58788</v>
      </c>
      <c r="O2369" s="45">
        <v>0</v>
      </c>
      <c r="P2369" s="45">
        <v>0</v>
      </c>
      <c r="Q2369" s="45">
        <v>0</v>
      </c>
      <c r="R2369" s="57">
        <v>45292</v>
      </c>
      <c r="S2369" s="57">
        <v>45657</v>
      </c>
      <c r="U2369" s="143"/>
    </row>
    <row r="2370" spans="1:21" ht="20.3" x14ac:dyDescent="0.35">
      <c r="A2370" s="43">
        <f t="shared" si="291"/>
        <v>979</v>
      </c>
      <c r="B2370" s="47" t="s">
        <v>3553</v>
      </c>
      <c r="C2370" s="43">
        <v>43066</v>
      </c>
      <c r="D2370" s="43" t="s">
        <v>1899</v>
      </c>
      <c r="E2370" s="43">
        <v>1970</v>
      </c>
      <c r="F2370" s="43" t="s">
        <v>2131</v>
      </c>
      <c r="G2370" s="56" t="s">
        <v>2129</v>
      </c>
      <c r="H2370" s="43">
        <v>3</v>
      </c>
      <c r="I2370" s="43">
        <v>3</v>
      </c>
      <c r="J2370" s="43" t="s">
        <v>2131</v>
      </c>
      <c r="K2370" s="45">
        <v>2819.4</v>
      </c>
      <c r="L2370" s="45">
        <v>1516</v>
      </c>
      <c r="M2370" s="517">
        <f>VLOOKUP(C2370,'Раздел 2'!D:Q,14,0)</f>
        <v>87228</v>
      </c>
      <c r="N2370" s="45">
        <f t="shared" si="292"/>
        <v>87228</v>
      </c>
      <c r="O2370" s="45">
        <v>0</v>
      </c>
      <c r="P2370" s="45">
        <v>0</v>
      </c>
      <c r="Q2370" s="45">
        <v>0</v>
      </c>
      <c r="R2370" s="57">
        <v>45292</v>
      </c>
      <c r="S2370" s="57">
        <v>45657</v>
      </c>
      <c r="U2370" s="143"/>
    </row>
    <row r="2371" spans="1:21" ht="20.3" x14ac:dyDescent="0.35">
      <c r="A2371" s="43">
        <f>A2370+1</f>
        <v>980</v>
      </c>
      <c r="B2371" s="47" t="s">
        <v>3538</v>
      </c>
      <c r="C2371" s="43">
        <v>43108</v>
      </c>
      <c r="D2371" s="43" t="s">
        <v>1899</v>
      </c>
      <c r="E2371" s="43">
        <v>1970</v>
      </c>
      <c r="F2371" s="43" t="s">
        <v>2131</v>
      </c>
      <c r="G2371" s="56" t="s">
        <v>2097</v>
      </c>
      <c r="H2371" s="43">
        <v>3</v>
      </c>
      <c r="I2371" s="43">
        <v>3</v>
      </c>
      <c r="J2371" s="43" t="s">
        <v>2131</v>
      </c>
      <c r="K2371" s="45">
        <v>2786.3</v>
      </c>
      <c r="L2371" s="45">
        <v>1510.8</v>
      </c>
      <c r="M2371" s="517">
        <f>VLOOKUP(C2371,'Раздел 2'!D:Q,14,0)</f>
        <v>76682.759999999995</v>
      </c>
      <c r="N2371" s="45">
        <f t="shared" si="292"/>
        <v>76682.759999999995</v>
      </c>
      <c r="O2371" s="45">
        <v>0</v>
      </c>
      <c r="P2371" s="45">
        <v>0</v>
      </c>
      <c r="Q2371" s="45">
        <v>0</v>
      </c>
      <c r="R2371" s="57">
        <v>45292</v>
      </c>
      <c r="S2371" s="57">
        <v>45657</v>
      </c>
      <c r="U2371" s="143"/>
    </row>
    <row r="2372" spans="1:21" ht="20.3" x14ac:dyDescent="0.35">
      <c r="A2372" s="43">
        <f>A2371+1</f>
        <v>981</v>
      </c>
      <c r="B2372" s="47" t="s">
        <v>3492</v>
      </c>
      <c r="C2372" s="43">
        <v>43116</v>
      </c>
      <c r="D2372" s="43" t="s">
        <v>1899</v>
      </c>
      <c r="E2372" s="43">
        <v>1963</v>
      </c>
      <c r="F2372" s="43" t="s">
        <v>2131</v>
      </c>
      <c r="G2372" s="56" t="s">
        <v>2130</v>
      </c>
      <c r="H2372" s="43">
        <v>3</v>
      </c>
      <c r="I2372" s="43">
        <v>2</v>
      </c>
      <c r="J2372" s="43" t="s">
        <v>2131</v>
      </c>
      <c r="K2372" s="45">
        <v>1704.6</v>
      </c>
      <c r="L2372" s="45">
        <v>946.5</v>
      </c>
      <c r="M2372" s="517">
        <f>VLOOKUP(C2372,'Раздел 2'!D:Q,14,0)</f>
        <v>70337.52</v>
      </c>
      <c r="N2372" s="45">
        <f t="shared" si="292"/>
        <v>70337.52</v>
      </c>
      <c r="O2372" s="45">
        <v>0</v>
      </c>
      <c r="P2372" s="45">
        <v>0</v>
      </c>
      <c r="Q2372" s="45">
        <v>0</v>
      </c>
      <c r="R2372" s="57">
        <v>45292</v>
      </c>
      <c r="S2372" s="57">
        <v>45657</v>
      </c>
      <c r="U2372" s="143"/>
    </row>
    <row r="2373" spans="1:21" ht="20.3" x14ac:dyDescent="0.35">
      <c r="A2373" s="43">
        <f t="shared" si="291"/>
        <v>982</v>
      </c>
      <c r="B2373" s="47" t="s">
        <v>3493</v>
      </c>
      <c r="C2373" s="43">
        <v>43105</v>
      </c>
      <c r="D2373" s="43" t="s">
        <v>1899</v>
      </c>
      <c r="E2373" s="43">
        <v>1970</v>
      </c>
      <c r="F2373" s="43" t="s">
        <v>2131</v>
      </c>
      <c r="G2373" s="56" t="s">
        <v>2129</v>
      </c>
      <c r="H2373" s="43">
        <v>3</v>
      </c>
      <c r="I2373" s="43">
        <v>3</v>
      </c>
      <c r="J2373" s="43" t="s">
        <v>2131</v>
      </c>
      <c r="K2373" s="45">
        <v>2751.9</v>
      </c>
      <c r="L2373" s="45">
        <v>1517.5</v>
      </c>
      <c r="M2373" s="517">
        <f>VLOOKUP(C2373,'Раздел 2'!D:Q,14,0)</f>
        <v>87299.16</v>
      </c>
      <c r="N2373" s="45">
        <f t="shared" si="292"/>
        <v>87299.16</v>
      </c>
      <c r="O2373" s="45">
        <v>0</v>
      </c>
      <c r="P2373" s="45">
        <v>0</v>
      </c>
      <c r="Q2373" s="45">
        <v>0</v>
      </c>
      <c r="R2373" s="57">
        <v>45292</v>
      </c>
      <c r="S2373" s="57">
        <v>45657</v>
      </c>
      <c r="U2373" s="143"/>
    </row>
    <row r="2374" spans="1:21" ht="20.3" x14ac:dyDescent="0.35">
      <c r="A2374" s="43">
        <f t="shared" ref="A2374:A2379" si="293">A2373+1</f>
        <v>983</v>
      </c>
      <c r="B2374" s="47" t="s">
        <v>3068</v>
      </c>
      <c r="C2374" s="43">
        <v>43117</v>
      </c>
      <c r="D2374" s="43" t="s">
        <v>1899</v>
      </c>
      <c r="E2374" s="43">
        <v>1963</v>
      </c>
      <c r="F2374" s="43" t="s">
        <v>2131</v>
      </c>
      <c r="G2374" s="56" t="s">
        <v>2098</v>
      </c>
      <c r="H2374" s="43">
        <v>3</v>
      </c>
      <c r="I2374" s="43">
        <v>2</v>
      </c>
      <c r="J2374" s="43" t="s">
        <v>2131</v>
      </c>
      <c r="K2374" s="45">
        <v>1727.3</v>
      </c>
      <c r="L2374" s="45">
        <v>953.5</v>
      </c>
      <c r="M2374" s="517">
        <f>VLOOKUP(C2374,'Раздел 2'!D2367:Q2367,14,0)</f>
        <v>537430.48</v>
      </c>
      <c r="N2374" s="45">
        <f t="shared" si="292"/>
        <v>537430.48</v>
      </c>
      <c r="O2374" s="45">
        <v>0</v>
      </c>
      <c r="P2374" s="45">
        <v>0</v>
      </c>
      <c r="Q2374" s="45">
        <v>0</v>
      </c>
      <c r="R2374" s="57">
        <v>45292</v>
      </c>
      <c r="S2374" s="57">
        <v>45657</v>
      </c>
      <c r="U2374" s="143"/>
    </row>
    <row r="2375" spans="1:21" ht="20.3" x14ac:dyDescent="0.35">
      <c r="A2375" s="43">
        <f t="shared" si="293"/>
        <v>984</v>
      </c>
      <c r="B2375" s="47" t="s">
        <v>3295</v>
      </c>
      <c r="C2375" s="43">
        <v>43134</v>
      </c>
      <c r="D2375" s="43" t="s">
        <v>1899</v>
      </c>
      <c r="E2375" s="43">
        <v>1987</v>
      </c>
      <c r="F2375" s="43" t="s">
        <v>2131</v>
      </c>
      <c r="G2375" s="56" t="s">
        <v>2103</v>
      </c>
      <c r="H2375" s="43">
        <v>2</v>
      </c>
      <c r="I2375" s="43">
        <v>3</v>
      </c>
      <c r="J2375" s="43" t="s">
        <v>2131</v>
      </c>
      <c r="K2375" s="45">
        <v>1562.8</v>
      </c>
      <c r="L2375" s="45">
        <v>737.7</v>
      </c>
      <c r="M2375" s="517">
        <f>VLOOKUP(C2375,'Раздел 2'!D:Q,14,0)</f>
        <v>57054.54</v>
      </c>
      <c r="N2375" s="45">
        <f t="shared" si="292"/>
        <v>57054.54</v>
      </c>
      <c r="O2375" s="45">
        <v>0</v>
      </c>
      <c r="P2375" s="45">
        <v>0</v>
      </c>
      <c r="Q2375" s="45">
        <v>0</v>
      </c>
      <c r="R2375" s="57">
        <v>45292</v>
      </c>
      <c r="S2375" s="57">
        <v>45657</v>
      </c>
      <c r="U2375" s="143"/>
    </row>
    <row r="2376" spans="1:21" ht="20.3" x14ac:dyDescent="0.35">
      <c r="A2376" s="43">
        <f t="shared" si="293"/>
        <v>985</v>
      </c>
      <c r="B2376" s="47" t="s">
        <v>3398</v>
      </c>
      <c r="C2376" s="43">
        <v>43140</v>
      </c>
      <c r="D2376" s="43" t="s">
        <v>1899</v>
      </c>
      <c r="E2376" s="43">
        <v>2013</v>
      </c>
      <c r="F2376" s="43" t="s">
        <v>2131</v>
      </c>
      <c r="G2376" s="56" t="s">
        <v>3274</v>
      </c>
      <c r="H2376" s="43">
        <v>3</v>
      </c>
      <c r="I2376" s="43">
        <v>2</v>
      </c>
      <c r="J2376" s="43" t="s">
        <v>2131</v>
      </c>
      <c r="K2376" s="45">
        <v>1054.9000000000001</v>
      </c>
      <c r="L2376" s="45">
        <v>842</v>
      </c>
      <c r="M2376" s="517">
        <f>VLOOKUP(C2376,'Раздел 2'!D:Q,14,0)</f>
        <v>55350</v>
      </c>
      <c r="N2376" s="45">
        <f t="shared" si="292"/>
        <v>55350</v>
      </c>
      <c r="O2376" s="45">
        <v>0</v>
      </c>
      <c r="P2376" s="45">
        <v>0</v>
      </c>
      <c r="Q2376" s="45">
        <v>0</v>
      </c>
      <c r="R2376" s="57">
        <v>45292</v>
      </c>
      <c r="S2376" s="57">
        <v>45657</v>
      </c>
      <c r="U2376" s="143"/>
    </row>
    <row r="2377" spans="1:21" ht="20.3" x14ac:dyDescent="0.35">
      <c r="A2377" s="43">
        <f t="shared" si="293"/>
        <v>986</v>
      </c>
      <c r="B2377" s="47" t="s">
        <v>3399</v>
      </c>
      <c r="C2377" s="43">
        <v>46913</v>
      </c>
      <c r="D2377" s="43" t="s">
        <v>1899</v>
      </c>
      <c r="E2377" s="43">
        <v>2014</v>
      </c>
      <c r="F2377" s="43" t="s">
        <v>2131</v>
      </c>
      <c r="G2377" s="56" t="s">
        <v>3274</v>
      </c>
      <c r="H2377" s="43">
        <v>3</v>
      </c>
      <c r="I2377" s="43">
        <v>2</v>
      </c>
      <c r="J2377" s="43" t="s">
        <v>2131</v>
      </c>
      <c r="K2377" s="45">
        <v>1145.8</v>
      </c>
      <c r="L2377" s="45">
        <v>1041</v>
      </c>
      <c r="M2377" s="517">
        <f>VLOOKUP(C2377,'Раздел 2'!D:Q,14,0)</f>
        <v>66702</v>
      </c>
      <c r="N2377" s="45">
        <f t="shared" si="292"/>
        <v>66702</v>
      </c>
      <c r="O2377" s="45">
        <v>0</v>
      </c>
      <c r="P2377" s="45">
        <v>0</v>
      </c>
      <c r="Q2377" s="45">
        <v>0</v>
      </c>
      <c r="R2377" s="57">
        <v>45292</v>
      </c>
      <c r="S2377" s="57">
        <v>45657</v>
      </c>
      <c r="U2377" s="143"/>
    </row>
    <row r="2378" spans="1:21" ht="20.3" x14ac:dyDescent="0.35">
      <c r="A2378" s="43">
        <f t="shared" si="293"/>
        <v>987</v>
      </c>
      <c r="B2378" s="47" t="s">
        <v>3400</v>
      </c>
      <c r="C2378" s="43">
        <v>46914</v>
      </c>
      <c r="D2378" s="43" t="s">
        <v>1899</v>
      </c>
      <c r="E2378" s="43">
        <v>2014</v>
      </c>
      <c r="F2378" s="43" t="s">
        <v>2131</v>
      </c>
      <c r="G2378" s="56" t="s">
        <v>3274</v>
      </c>
      <c r="H2378" s="43">
        <v>3</v>
      </c>
      <c r="I2378" s="43">
        <v>2</v>
      </c>
      <c r="J2378" s="43" t="s">
        <v>2131</v>
      </c>
      <c r="K2378" s="45">
        <v>732.9</v>
      </c>
      <c r="L2378" s="45">
        <v>654.1</v>
      </c>
      <c r="M2378" s="517">
        <f>VLOOKUP(C2378,'Раздел 2'!D:Q,14,0)</f>
        <v>50307.12</v>
      </c>
      <c r="N2378" s="45">
        <f t="shared" si="292"/>
        <v>50307.12</v>
      </c>
      <c r="O2378" s="45">
        <v>0</v>
      </c>
      <c r="P2378" s="45">
        <v>0</v>
      </c>
      <c r="Q2378" s="45">
        <v>0</v>
      </c>
      <c r="R2378" s="57">
        <v>45292</v>
      </c>
      <c r="S2378" s="57">
        <v>45657</v>
      </c>
      <c r="U2378" s="143"/>
    </row>
    <row r="2379" spans="1:21" ht="20.3" x14ac:dyDescent="0.35">
      <c r="A2379" s="43">
        <f t="shared" si="293"/>
        <v>988</v>
      </c>
      <c r="B2379" s="47" t="s">
        <v>3296</v>
      </c>
      <c r="C2379" s="43">
        <v>43154</v>
      </c>
      <c r="D2379" s="43" t="s">
        <v>1899</v>
      </c>
      <c r="E2379" s="43">
        <v>1975</v>
      </c>
      <c r="F2379" s="43" t="s">
        <v>2131</v>
      </c>
      <c r="G2379" s="56" t="s">
        <v>2129</v>
      </c>
      <c r="H2379" s="43">
        <v>3</v>
      </c>
      <c r="I2379" s="43">
        <v>3</v>
      </c>
      <c r="J2379" s="43" t="s">
        <v>2131</v>
      </c>
      <c r="K2379" s="45">
        <v>2785.7</v>
      </c>
      <c r="L2379" s="45">
        <v>1529.4</v>
      </c>
      <c r="M2379" s="517">
        <f>VLOOKUP(C2379,'Раздел 2'!D:Q,14,0)</f>
        <v>89674.559999999998</v>
      </c>
      <c r="N2379" s="45">
        <f t="shared" si="292"/>
        <v>89674.559999999998</v>
      </c>
      <c r="O2379" s="45">
        <v>0</v>
      </c>
      <c r="P2379" s="45">
        <v>0</v>
      </c>
      <c r="Q2379" s="45">
        <v>0</v>
      </c>
      <c r="R2379" s="57">
        <v>45292</v>
      </c>
      <c r="S2379" s="57">
        <v>45657</v>
      </c>
      <c r="U2379" s="143"/>
    </row>
    <row r="2380" spans="1:21" ht="20.3" x14ac:dyDescent="0.35">
      <c r="A2380" s="43">
        <f t="shared" si="291"/>
        <v>989</v>
      </c>
      <c r="B2380" s="47" t="s">
        <v>3297</v>
      </c>
      <c r="C2380" s="43">
        <v>43164</v>
      </c>
      <c r="D2380" s="43" t="s">
        <v>1899</v>
      </c>
      <c r="E2380" s="43">
        <v>1978</v>
      </c>
      <c r="F2380" s="43" t="s">
        <v>2131</v>
      </c>
      <c r="G2380" s="56" t="s">
        <v>2129</v>
      </c>
      <c r="H2380" s="43">
        <v>5</v>
      </c>
      <c r="I2380" s="43">
        <v>1</v>
      </c>
      <c r="J2380" s="43" t="s">
        <v>2131</v>
      </c>
      <c r="K2380" s="45">
        <v>1868.7</v>
      </c>
      <c r="L2380" s="45">
        <v>1121.5</v>
      </c>
      <c r="M2380" s="517">
        <f>VLOOKUP(C2380,'Раздел 2'!D:Q,14,0)</f>
        <v>46005.72</v>
      </c>
      <c r="N2380" s="45">
        <f t="shared" si="292"/>
        <v>46005.72</v>
      </c>
      <c r="O2380" s="45">
        <v>0</v>
      </c>
      <c r="P2380" s="45">
        <v>0</v>
      </c>
      <c r="Q2380" s="45">
        <v>0</v>
      </c>
      <c r="R2380" s="57">
        <v>45292</v>
      </c>
      <c r="S2380" s="57">
        <v>45657</v>
      </c>
      <c r="U2380" s="143"/>
    </row>
    <row r="2381" spans="1:21" ht="20.3" x14ac:dyDescent="0.35">
      <c r="A2381" s="43">
        <f t="shared" si="291"/>
        <v>990</v>
      </c>
      <c r="B2381" s="47" t="s">
        <v>3298</v>
      </c>
      <c r="C2381" s="43">
        <v>43170</v>
      </c>
      <c r="D2381" s="43" t="s">
        <v>1899</v>
      </c>
      <c r="E2381" s="43">
        <v>1980</v>
      </c>
      <c r="F2381" s="43" t="s">
        <v>2131</v>
      </c>
      <c r="G2381" s="56" t="s">
        <v>2129</v>
      </c>
      <c r="H2381" s="43">
        <v>3</v>
      </c>
      <c r="I2381" s="43">
        <v>4</v>
      </c>
      <c r="J2381" s="43" t="s">
        <v>2131</v>
      </c>
      <c r="K2381" s="45">
        <v>3363.3</v>
      </c>
      <c r="L2381" s="45">
        <v>1826.1</v>
      </c>
      <c r="M2381" s="517">
        <f>VLOOKUP(C2381,'Раздел 2'!D:Q,14,0)</f>
        <v>108016.5</v>
      </c>
      <c r="N2381" s="45">
        <f t="shared" si="292"/>
        <v>108016.5</v>
      </c>
      <c r="O2381" s="45">
        <v>0</v>
      </c>
      <c r="P2381" s="45">
        <v>0</v>
      </c>
      <c r="Q2381" s="45">
        <v>0</v>
      </c>
      <c r="R2381" s="57">
        <v>45292</v>
      </c>
      <c r="S2381" s="57">
        <v>45657</v>
      </c>
      <c r="U2381" s="143"/>
    </row>
    <row r="2382" spans="1:21" ht="20.3" x14ac:dyDescent="0.35">
      <c r="A2382" s="43">
        <f t="shared" si="291"/>
        <v>991</v>
      </c>
      <c r="B2382" s="47" t="s">
        <v>3299</v>
      </c>
      <c r="C2382" s="43">
        <v>43194</v>
      </c>
      <c r="D2382" s="43" t="s">
        <v>1899</v>
      </c>
      <c r="E2382" s="43">
        <v>1990</v>
      </c>
      <c r="F2382" s="43" t="s">
        <v>2131</v>
      </c>
      <c r="G2382" s="56" t="s">
        <v>2129</v>
      </c>
      <c r="H2382" s="43">
        <v>3</v>
      </c>
      <c r="I2382" s="43">
        <v>5</v>
      </c>
      <c r="J2382" s="43" t="s">
        <v>2131</v>
      </c>
      <c r="K2382" s="45">
        <v>4116.3999999999996</v>
      </c>
      <c r="L2382" s="45">
        <v>2275</v>
      </c>
      <c r="M2382" s="517">
        <f>VLOOKUP(C2382,'Раздел 2'!D:Q,14,0)</f>
        <v>133722.18</v>
      </c>
      <c r="N2382" s="45">
        <f t="shared" si="292"/>
        <v>133722.18</v>
      </c>
      <c r="O2382" s="45">
        <v>0</v>
      </c>
      <c r="P2382" s="45">
        <v>0</v>
      </c>
      <c r="Q2382" s="45">
        <v>0</v>
      </c>
      <c r="R2382" s="57">
        <v>45292</v>
      </c>
      <c r="S2382" s="57">
        <v>45657</v>
      </c>
      <c r="U2382" s="143"/>
    </row>
    <row r="2383" spans="1:21" ht="20.3" x14ac:dyDescent="0.35">
      <c r="A2383" s="43">
        <f t="shared" si="291"/>
        <v>992</v>
      </c>
      <c r="B2383" s="47" t="s">
        <v>3300</v>
      </c>
      <c r="C2383" s="43">
        <v>43069</v>
      </c>
      <c r="D2383" s="43" t="s">
        <v>1899</v>
      </c>
      <c r="E2383" s="43">
        <v>1966</v>
      </c>
      <c r="F2383" s="43" t="s">
        <v>2131</v>
      </c>
      <c r="G2383" s="56" t="s">
        <v>2128</v>
      </c>
      <c r="H2383" s="43">
        <v>2</v>
      </c>
      <c r="I2383" s="43">
        <v>3</v>
      </c>
      <c r="J2383" s="43" t="s">
        <v>2131</v>
      </c>
      <c r="K2383" s="45">
        <v>1693.5</v>
      </c>
      <c r="L2383" s="45">
        <v>770.3</v>
      </c>
      <c r="M2383" s="517">
        <f>VLOOKUP(C2383,'Раздел 2'!D:Q,14,0)</f>
        <v>66106.740000000005</v>
      </c>
      <c r="N2383" s="45">
        <f t="shared" si="292"/>
        <v>66106.740000000005</v>
      </c>
      <c r="O2383" s="45">
        <v>0</v>
      </c>
      <c r="P2383" s="45">
        <v>0</v>
      </c>
      <c r="Q2383" s="45">
        <v>0</v>
      </c>
      <c r="R2383" s="57">
        <v>45292</v>
      </c>
      <c r="S2383" s="57">
        <v>45657</v>
      </c>
      <c r="U2383" s="143"/>
    </row>
    <row r="2384" spans="1:21" ht="20.3" x14ac:dyDescent="0.35">
      <c r="A2384" s="43">
        <f t="shared" si="291"/>
        <v>993</v>
      </c>
      <c r="B2384" s="47" t="s">
        <v>3301</v>
      </c>
      <c r="C2384" s="43">
        <v>43072</v>
      </c>
      <c r="D2384" s="43" t="s">
        <v>1899</v>
      </c>
      <c r="E2384" s="43">
        <v>1965</v>
      </c>
      <c r="F2384" s="43" t="s">
        <v>2131</v>
      </c>
      <c r="G2384" s="56" t="s">
        <v>2128</v>
      </c>
      <c r="H2384" s="43">
        <v>2</v>
      </c>
      <c r="I2384" s="43">
        <v>3</v>
      </c>
      <c r="J2384" s="43" t="s">
        <v>2131</v>
      </c>
      <c r="K2384" s="45">
        <v>1671.7</v>
      </c>
      <c r="L2384" s="45">
        <v>766.9</v>
      </c>
      <c r="M2384" s="517">
        <f>VLOOKUP(C2384,'Раздел 2'!D:Q,14,0)</f>
        <v>64450.38</v>
      </c>
      <c r="N2384" s="45">
        <f t="shared" si="292"/>
        <v>64450.38</v>
      </c>
      <c r="O2384" s="45">
        <v>0</v>
      </c>
      <c r="P2384" s="45">
        <v>0</v>
      </c>
      <c r="Q2384" s="45">
        <v>0</v>
      </c>
      <c r="R2384" s="57">
        <v>45292</v>
      </c>
      <c r="S2384" s="57">
        <v>45657</v>
      </c>
      <c r="U2384" s="143"/>
    </row>
    <row r="2385" spans="1:21" ht="20.3" x14ac:dyDescent="0.35">
      <c r="A2385" s="43">
        <f t="shared" si="291"/>
        <v>994</v>
      </c>
      <c r="B2385" s="47" t="s">
        <v>3411</v>
      </c>
      <c r="C2385" s="43">
        <v>43152</v>
      </c>
      <c r="D2385" s="43" t="s">
        <v>1899</v>
      </c>
      <c r="E2385" s="43">
        <v>1974</v>
      </c>
      <c r="F2385" s="43" t="s">
        <v>2131</v>
      </c>
      <c r="G2385" s="56" t="s">
        <v>3367</v>
      </c>
      <c r="H2385" s="43">
        <v>3</v>
      </c>
      <c r="I2385" s="43">
        <v>3</v>
      </c>
      <c r="J2385" s="43" t="s">
        <v>2131</v>
      </c>
      <c r="K2385" s="45">
        <v>2663.5</v>
      </c>
      <c r="L2385" s="45">
        <v>1530.1</v>
      </c>
      <c r="M2385" s="517">
        <f>VLOOKUP(C2385,'Раздел 2'!D:Q,14,0)</f>
        <v>89674.559999999998</v>
      </c>
      <c r="N2385" s="45">
        <f t="shared" si="292"/>
        <v>89674.559999999998</v>
      </c>
      <c r="O2385" s="45">
        <v>0</v>
      </c>
      <c r="P2385" s="45">
        <v>0</v>
      </c>
      <c r="Q2385" s="45">
        <v>0</v>
      </c>
      <c r="R2385" s="57">
        <v>45292</v>
      </c>
      <c r="S2385" s="57">
        <v>45657</v>
      </c>
      <c r="U2385" s="143"/>
    </row>
    <row r="2386" spans="1:21" ht="20.3" x14ac:dyDescent="0.35">
      <c r="A2386" s="43">
        <f t="shared" si="291"/>
        <v>995</v>
      </c>
      <c r="B2386" s="47" t="s">
        <v>3412</v>
      </c>
      <c r="C2386" s="43">
        <v>43259</v>
      </c>
      <c r="D2386" s="43" t="s">
        <v>1899</v>
      </c>
      <c r="E2386" s="43">
        <v>1989</v>
      </c>
      <c r="F2386" s="43" t="s">
        <v>2131</v>
      </c>
      <c r="G2386" s="56" t="s">
        <v>2130</v>
      </c>
      <c r="H2386" s="43">
        <v>3</v>
      </c>
      <c r="I2386" s="43">
        <v>4</v>
      </c>
      <c r="J2386" s="43" t="s">
        <v>2131</v>
      </c>
      <c r="K2386" s="45">
        <v>2536</v>
      </c>
      <c r="L2386" s="45">
        <v>2536.1</v>
      </c>
      <c r="M2386" s="517">
        <f>VLOOKUP(C2386,'Раздел 2'!D:Q,14,0)</f>
        <v>133690.07999999999</v>
      </c>
      <c r="N2386" s="45">
        <f t="shared" si="292"/>
        <v>133690.07999999999</v>
      </c>
      <c r="O2386" s="45">
        <v>0</v>
      </c>
      <c r="P2386" s="45">
        <v>0</v>
      </c>
      <c r="Q2386" s="45">
        <v>0</v>
      </c>
      <c r="R2386" s="57">
        <v>45292</v>
      </c>
      <c r="S2386" s="57">
        <v>45657</v>
      </c>
      <c r="U2386" s="143"/>
    </row>
    <row r="2387" spans="1:21" ht="20.3" x14ac:dyDescent="0.35">
      <c r="A2387" s="43">
        <f t="shared" si="291"/>
        <v>996</v>
      </c>
      <c r="B2387" s="47" t="s">
        <v>3413</v>
      </c>
      <c r="C2387" s="43">
        <v>43074</v>
      </c>
      <c r="D2387" s="43" t="s">
        <v>1899</v>
      </c>
      <c r="E2387" s="43">
        <v>1966</v>
      </c>
      <c r="F2387" s="43" t="s">
        <v>2131</v>
      </c>
      <c r="G2387" s="56" t="s">
        <v>2128</v>
      </c>
      <c r="H2387" s="43">
        <v>2</v>
      </c>
      <c r="I2387" s="43">
        <v>3</v>
      </c>
      <c r="J2387" s="43" t="s">
        <v>2131</v>
      </c>
      <c r="K2387" s="45">
        <v>1788.7</v>
      </c>
      <c r="L2387" s="45">
        <v>775.7</v>
      </c>
      <c r="M2387" s="517">
        <f>VLOOKUP(C2387,'Раздел 2'!D:Q,14,0)</f>
        <v>64450.38</v>
      </c>
      <c r="N2387" s="45">
        <f t="shared" si="292"/>
        <v>64450.38</v>
      </c>
      <c r="O2387" s="45">
        <v>0</v>
      </c>
      <c r="P2387" s="45">
        <v>0</v>
      </c>
      <c r="Q2387" s="45">
        <v>0</v>
      </c>
      <c r="R2387" s="57">
        <v>45292</v>
      </c>
      <c r="S2387" s="57">
        <v>45657</v>
      </c>
      <c r="U2387" s="143"/>
    </row>
    <row r="2388" spans="1:21" ht="20.3" x14ac:dyDescent="0.35">
      <c r="A2388" s="43">
        <f t="shared" si="291"/>
        <v>997</v>
      </c>
      <c r="B2388" s="47" t="s">
        <v>3414</v>
      </c>
      <c r="C2388" s="43">
        <v>43081</v>
      </c>
      <c r="D2388" s="43" t="s">
        <v>1899</v>
      </c>
      <c r="E2388" s="43">
        <v>1966</v>
      </c>
      <c r="F2388" s="43" t="s">
        <v>2131</v>
      </c>
      <c r="G2388" s="56" t="s">
        <v>2128</v>
      </c>
      <c r="H2388" s="43">
        <v>2</v>
      </c>
      <c r="I2388" s="43">
        <v>3</v>
      </c>
      <c r="J2388" s="43" t="s">
        <v>2131</v>
      </c>
      <c r="K2388" s="45">
        <v>1671</v>
      </c>
      <c r="L2388" s="45">
        <v>779</v>
      </c>
      <c r="M2388" s="517">
        <f>VLOOKUP(C2388,'Раздел 2'!D:Q,14,0)</f>
        <v>67345.8</v>
      </c>
      <c r="N2388" s="45">
        <f t="shared" si="292"/>
        <v>67345.8</v>
      </c>
      <c r="O2388" s="45">
        <v>0</v>
      </c>
      <c r="P2388" s="45">
        <v>0</v>
      </c>
      <c r="Q2388" s="45">
        <v>0</v>
      </c>
      <c r="R2388" s="57">
        <v>45292</v>
      </c>
      <c r="S2388" s="57">
        <v>45657</v>
      </c>
      <c r="U2388" s="143"/>
    </row>
    <row r="2389" spans="1:21" ht="20.3" x14ac:dyDescent="0.35">
      <c r="A2389" s="43">
        <f t="shared" si="291"/>
        <v>998</v>
      </c>
      <c r="B2389" s="47" t="s">
        <v>3415</v>
      </c>
      <c r="C2389" s="43">
        <v>43084</v>
      </c>
      <c r="D2389" s="43" t="s">
        <v>1899</v>
      </c>
      <c r="E2389" s="43">
        <v>1966</v>
      </c>
      <c r="F2389" s="43" t="s">
        <v>2131</v>
      </c>
      <c r="G2389" s="56" t="s">
        <v>2128</v>
      </c>
      <c r="H2389" s="43">
        <v>2</v>
      </c>
      <c r="I2389" s="43">
        <v>3</v>
      </c>
      <c r="J2389" s="43" t="s">
        <v>2131</v>
      </c>
      <c r="K2389" s="45">
        <v>1662.6</v>
      </c>
      <c r="L2389" s="45">
        <v>784.8</v>
      </c>
      <c r="M2389" s="517">
        <f>VLOOKUP(C2389,'Раздел 2'!D:Q,14,0)</f>
        <v>61940.160000000003</v>
      </c>
      <c r="N2389" s="45">
        <f t="shared" si="292"/>
        <v>61940.160000000003</v>
      </c>
      <c r="O2389" s="45">
        <v>0</v>
      </c>
      <c r="P2389" s="45">
        <v>0</v>
      </c>
      <c r="Q2389" s="45">
        <v>0</v>
      </c>
      <c r="R2389" s="57">
        <v>45292</v>
      </c>
      <c r="S2389" s="57">
        <v>45657</v>
      </c>
      <c r="U2389" s="143"/>
    </row>
    <row r="2390" spans="1:21" ht="20.3" x14ac:dyDescent="0.35">
      <c r="A2390" s="43">
        <f t="shared" si="291"/>
        <v>999</v>
      </c>
      <c r="B2390" s="47" t="s">
        <v>3416</v>
      </c>
      <c r="C2390" s="43">
        <v>43138</v>
      </c>
      <c r="D2390" s="43" t="s">
        <v>1899</v>
      </c>
      <c r="E2390" s="43">
        <v>1996</v>
      </c>
      <c r="F2390" s="43" t="s">
        <v>2131</v>
      </c>
      <c r="G2390" s="56" t="s">
        <v>2128</v>
      </c>
      <c r="H2390" s="43">
        <v>3</v>
      </c>
      <c r="I2390" s="43">
        <v>6</v>
      </c>
      <c r="J2390" s="43" t="s">
        <v>2131</v>
      </c>
      <c r="K2390" s="45">
        <v>5003.3</v>
      </c>
      <c r="L2390" s="45">
        <v>2730.8</v>
      </c>
      <c r="M2390" s="517">
        <f>VLOOKUP(C2390,'Раздел 2'!D:Q,14,0)</f>
        <v>167176.79999999999</v>
      </c>
      <c r="N2390" s="45">
        <f t="shared" si="292"/>
        <v>167176.79999999999</v>
      </c>
      <c r="O2390" s="45">
        <v>0</v>
      </c>
      <c r="P2390" s="45">
        <v>0</v>
      </c>
      <c r="Q2390" s="45">
        <v>0</v>
      </c>
      <c r="R2390" s="57">
        <v>45292</v>
      </c>
      <c r="S2390" s="57">
        <v>45657</v>
      </c>
      <c r="U2390" s="143"/>
    </row>
    <row r="2391" spans="1:21" ht="20.3" x14ac:dyDescent="0.35">
      <c r="A2391" s="43">
        <f t="shared" si="291"/>
        <v>1000</v>
      </c>
      <c r="B2391" s="47" t="s">
        <v>3417</v>
      </c>
      <c r="C2391" s="43">
        <v>43180</v>
      </c>
      <c r="D2391" s="43" t="s">
        <v>1899</v>
      </c>
      <c r="E2391" s="43">
        <v>1985</v>
      </c>
      <c r="F2391" s="43" t="s">
        <v>2131</v>
      </c>
      <c r="G2391" s="56" t="s">
        <v>2129</v>
      </c>
      <c r="H2391" s="43">
        <v>3</v>
      </c>
      <c r="I2391" s="43">
        <v>5</v>
      </c>
      <c r="J2391" s="43" t="s">
        <v>2131</v>
      </c>
      <c r="K2391" s="45">
        <v>4059.1</v>
      </c>
      <c r="L2391" s="45">
        <v>2280.1999999999998</v>
      </c>
      <c r="M2391" s="517">
        <f>VLOOKUP(C2391,'Раздел 2'!D:Q,14,0)</f>
        <v>133343.4</v>
      </c>
      <c r="N2391" s="45">
        <f t="shared" si="292"/>
        <v>133343.4</v>
      </c>
      <c r="O2391" s="45">
        <v>0</v>
      </c>
      <c r="P2391" s="45">
        <v>0</v>
      </c>
      <c r="Q2391" s="45">
        <v>0</v>
      </c>
      <c r="R2391" s="57">
        <v>45292</v>
      </c>
      <c r="S2391" s="57">
        <v>45657</v>
      </c>
      <c r="U2391" s="143"/>
    </row>
    <row r="2392" spans="1:21" ht="20.3" x14ac:dyDescent="0.3">
      <c r="A2392" s="46" t="s">
        <v>22</v>
      </c>
      <c r="B2392" s="46"/>
      <c r="C2392" s="403" t="s">
        <v>172</v>
      </c>
      <c r="D2392" s="403" t="s">
        <v>172</v>
      </c>
      <c r="E2392" s="403" t="s">
        <v>172</v>
      </c>
      <c r="F2392" s="403" t="s">
        <v>172</v>
      </c>
      <c r="G2392" s="403" t="s">
        <v>172</v>
      </c>
      <c r="H2392" s="403" t="s">
        <v>172</v>
      </c>
      <c r="I2392" s="403" t="s">
        <v>172</v>
      </c>
      <c r="J2392" s="49">
        <f t="shared" ref="J2392:Q2392" si="294">SUM(J2368:J2391)</f>
        <v>0</v>
      </c>
      <c r="K2392" s="49">
        <f t="shared" si="294"/>
        <v>54579.63</v>
      </c>
      <c r="L2392" s="49">
        <f t="shared" si="294"/>
        <v>30983.3</v>
      </c>
      <c r="M2392" s="518">
        <f>SUM(M2368:M2391)</f>
        <v>4430730.540000001</v>
      </c>
      <c r="N2392" s="45">
        <f t="shared" si="292"/>
        <v>4430730.540000001</v>
      </c>
      <c r="O2392" s="49">
        <f t="shared" si="294"/>
        <v>0</v>
      </c>
      <c r="P2392" s="49">
        <f t="shared" si="294"/>
        <v>0</v>
      </c>
      <c r="Q2392" s="49">
        <f t="shared" si="294"/>
        <v>0</v>
      </c>
      <c r="R2392" s="403" t="s">
        <v>172</v>
      </c>
      <c r="S2392" s="403" t="s">
        <v>172</v>
      </c>
      <c r="U2392" s="143"/>
    </row>
    <row r="2393" spans="1:21" ht="20.3" x14ac:dyDescent="0.3">
      <c r="A2393" s="531" t="s">
        <v>4097</v>
      </c>
      <c r="B2393" s="532"/>
      <c r="C2393" s="532"/>
      <c r="D2393" s="532"/>
      <c r="E2393" s="532"/>
      <c r="F2393" s="532"/>
      <c r="G2393" s="532"/>
      <c r="H2393" s="532"/>
      <c r="I2393" s="532"/>
      <c r="J2393" s="532"/>
      <c r="K2393" s="532"/>
      <c r="L2393" s="532"/>
      <c r="M2393" s="532"/>
      <c r="N2393" s="532"/>
      <c r="O2393" s="532"/>
      <c r="P2393" s="532"/>
      <c r="Q2393" s="532"/>
      <c r="R2393" s="532"/>
      <c r="S2393" s="533"/>
      <c r="U2393" s="143"/>
    </row>
    <row r="2394" spans="1:21" ht="20.3" x14ac:dyDescent="0.35">
      <c r="A2394" s="43">
        <f>A2391+1</f>
        <v>1001</v>
      </c>
      <c r="B2394" s="47" t="s">
        <v>3451</v>
      </c>
      <c r="C2394" s="43">
        <v>43537</v>
      </c>
      <c r="D2394" s="43" t="s">
        <v>1899</v>
      </c>
      <c r="E2394" s="43">
        <v>1973</v>
      </c>
      <c r="F2394" s="43" t="s">
        <v>2131</v>
      </c>
      <c r="G2394" s="56" t="s">
        <v>2128</v>
      </c>
      <c r="H2394" s="43">
        <v>2</v>
      </c>
      <c r="I2394" s="43">
        <v>2</v>
      </c>
      <c r="J2394" s="43" t="s">
        <v>2131</v>
      </c>
      <c r="K2394" s="45">
        <v>521.6</v>
      </c>
      <c r="L2394" s="45">
        <v>481.9</v>
      </c>
      <c r="M2394" s="517">
        <f>VLOOKUP(C2394,'Раздел 2'!D:Q,14,0)</f>
        <v>70396.23</v>
      </c>
      <c r="N2394" s="45">
        <f>M2394</f>
        <v>70396.23</v>
      </c>
      <c r="O2394" s="45">
        <v>0</v>
      </c>
      <c r="P2394" s="45">
        <v>0</v>
      </c>
      <c r="Q2394" s="45">
        <v>0</v>
      </c>
      <c r="R2394" s="57">
        <v>45292</v>
      </c>
      <c r="S2394" s="57">
        <v>45657</v>
      </c>
      <c r="U2394" s="143"/>
    </row>
    <row r="2395" spans="1:21" ht="20.3" x14ac:dyDescent="0.3">
      <c r="A2395" s="46" t="s">
        <v>22</v>
      </c>
      <c r="B2395" s="46"/>
      <c r="C2395" s="403" t="s">
        <v>172</v>
      </c>
      <c r="D2395" s="403" t="s">
        <v>172</v>
      </c>
      <c r="E2395" s="403" t="s">
        <v>172</v>
      </c>
      <c r="F2395" s="403" t="s">
        <v>172</v>
      </c>
      <c r="G2395" s="403" t="s">
        <v>172</v>
      </c>
      <c r="H2395" s="403" t="s">
        <v>172</v>
      </c>
      <c r="I2395" s="403" t="s">
        <v>172</v>
      </c>
      <c r="J2395" s="49">
        <f>SUM(J2394)</f>
        <v>0</v>
      </c>
      <c r="K2395" s="49">
        <f>SUM(K2394)</f>
        <v>521.6</v>
      </c>
      <c r="L2395" s="49">
        <f>SUM(L2394)</f>
        <v>481.9</v>
      </c>
      <c r="M2395" s="518">
        <f>SUM(M2394)</f>
        <v>70396.23</v>
      </c>
      <c r="N2395" s="49">
        <f>SUM(N2394)</f>
        <v>70396.23</v>
      </c>
      <c r="O2395" s="49">
        <f>SUM(O2375:O2387)</f>
        <v>0</v>
      </c>
      <c r="P2395" s="49">
        <f>SUM(P2375:P2387)</f>
        <v>0</v>
      </c>
      <c r="Q2395" s="49">
        <f>SUM(Q2375:Q2387)</f>
        <v>0</v>
      </c>
      <c r="R2395" s="403" t="s">
        <v>172</v>
      </c>
      <c r="S2395" s="403" t="s">
        <v>172</v>
      </c>
      <c r="U2395" s="143"/>
    </row>
    <row r="2396" spans="1:21" ht="19.649999999999999" x14ac:dyDescent="0.3">
      <c r="A2396" s="527" t="s">
        <v>4098</v>
      </c>
      <c r="B2396" s="527"/>
      <c r="C2396" s="527"/>
      <c r="D2396" s="527"/>
      <c r="E2396" s="527"/>
      <c r="F2396" s="527"/>
      <c r="G2396" s="527"/>
      <c r="H2396" s="527"/>
      <c r="I2396" s="527"/>
      <c r="J2396" s="527"/>
      <c r="K2396" s="527"/>
      <c r="L2396" s="527"/>
      <c r="M2396" s="527"/>
      <c r="N2396" s="527"/>
      <c r="O2396" s="527"/>
      <c r="P2396" s="527"/>
      <c r="Q2396" s="527"/>
      <c r="R2396" s="527"/>
      <c r="S2396" s="527"/>
      <c r="U2396" s="143"/>
    </row>
    <row r="2397" spans="1:21" ht="20.3" x14ac:dyDescent="0.35">
      <c r="A2397" s="43">
        <f>A2394+1</f>
        <v>1002</v>
      </c>
      <c r="B2397" s="44" t="s">
        <v>1117</v>
      </c>
      <c r="C2397" s="43">
        <v>43324</v>
      </c>
      <c r="D2397" s="43" t="s">
        <v>1899</v>
      </c>
      <c r="E2397" s="43">
        <v>1960</v>
      </c>
      <c r="F2397" s="43" t="s">
        <v>2131</v>
      </c>
      <c r="G2397" s="56" t="s">
        <v>2098</v>
      </c>
      <c r="H2397" s="43">
        <v>2</v>
      </c>
      <c r="I2397" s="43">
        <v>2</v>
      </c>
      <c r="J2397" s="43" t="s">
        <v>2131</v>
      </c>
      <c r="K2397" s="45">
        <v>902</v>
      </c>
      <c r="L2397" s="45">
        <v>524</v>
      </c>
      <c r="M2397" s="517">
        <f>VLOOKUP(C2397,'Раздел 2'!D2390:Q2403,14,0)</f>
        <v>1440038.78</v>
      </c>
      <c r="N2397" s="45">
        <f t="shared" ref="N2397:N2411" si="295">M2397</f>
        <v>1440038.78</v>
      </c>
      <c r="O2397" s="45">
        <v>0</v>
      </c>
      <c r="P2397" s="45">
        <v>0</v>
      </c>
      <c r="Q2397" s="45">
        <v>0</v>
      </c>
      <c r="R2397" s="57">
        <v>45292</v>
      </c>
      <c r="S2397" s="57">
        <v>45657</v>
      </c>
      <c r="U2397" s="143"/>
    </row>
    <row r="2398" spans="1:21" ht="20.3" x14ac:dyDescent="0.35">
      <c r="A2398" s="43">
        <f>A2397+1</f>
        <v>1003</v>
      </c>
      <c r="B2398" s="44" t="s">
        <v>1118</v>
      </c>
      <c r="C2398" s="43">
        <v>43326</v>
      </c>
      <c r="D2398" s="43" t="s">
        <v>1899</v>
      </c>
      <c r="E2398" s="43">
        <v>1963</v>
      </c>
      <c r="F2398" s="43" t="s">
        <v>2131</v>
      </c>
      <c r="G2398" s="56" t="s">
        <v>2099</v>
      </c>
      <c r="H2398" s="43">
        <v>2</v>
      </c>
      <c r="I2398" s="43">
        <v>2</v>
      </c>
      <c r="J2398" s="43" t="s">
        <v>2131</v>
      </c>
      <c r="K2398" s="45">
        <v>933</v>
      </c>
      <c r="L2398" s="45">
        <v>504.1</v>
      </c>
      <c r="M2398" s="517">
        <f>VLOOKUP(C2398,'Раздел 2'!D2391:Q2404,14,0)</f>
        <v>1470640.2299999997</v>
      </c>
      <c r="N2398" s="45">
        <f t="shared" si="295"/>
        <v>1470640.2299999997</v>
      </c>
      <c r="O2398" s="45">
        <v>0</v>
      </c>
      <c r="P2398" s="45">
        <v>0</v>
      </c>
      <c r="Q2398" s="45">
        <v>0</v>
      </c>
      <c r="R2398" s="57">
        <v>45292</v>
      </c>
      <c r="S2398" s="57">
        <v>45657</v>
      </c>
      <c r="U2398" s="143"/>
    </row>
    <row r="2399" spans="1:21" ht="20.3" x14ac:dyDescent="0.35">
      <c r="A2399" s="43">
        <f t="shared" ref="A2399:A2411" si="296">A2398+1</f>
        <v>1004</v>
      </c>
      <c r="B2399" s="44" t="s">
        <v>676</v>
      </c>
      <c r="C2399" s="43">
        <v>43347</v>
      </c>
      <c r="D2399" s="43" t="s">
        <v>1899</v>
      </c>
      <c r="E2399" s="43">
        <v>1955</v>
      </c>
      <c r="F2399" s="43" t="s">
        <v>2131</v>
      </c>
      <c r="G2399" s="56" t="s">
        <v>2098</v>
      </c>
      <c r="H2399" s="43">
        <v>2</v>
      </c>
      <c r="I2399" s="43">
        <v>1</v>
      </c>
      <c r="J2399" s="43" t="s">
        <v>2131</v>
      </c>
      <c r="K2399" s="45">
        <v>920.9</v>
      </c>
      <c r="L2399" s="45">
        <v>502.6</v>
      </c>
      <c r="M2399" s="517">
        <f>VLOOKUP(C2399,'Раздел 2'!D2392:Q2405,14,0)</f>
        <v>1404339.0299999998</v>
      </c>
      <c r="N2399" s="45">
        <f t="shared" si="295"/>
        <v>1404339.0299999998</v>
      </c>
      <c r="O2399" s="45">
        <v>0</v>
      </c>
      <c r="P2399" s="45">
        <v>0</v>
      </c>
      <c r="Q2399" s="45">
        <v>0</v>
      </c>
      <c r="R2399" s="57">
        <v>45292</v>
      </c>
      <c r="S2399" s="57">
        <v>45657</v>
      </c>
      <c r="U2399" s="143"/>
    </row>
    <row r="2400" spans="1:21" ht="20.3" x14ac:dyDescent="0.35">
      <c r="A2400" s="43">
        <f>A2399+1</f>
        <v>1005</v>
      </c>
      <c r="B2400" s="44" t="s">
        <v>678</v>
      </c>
      <c r="C2400" s="43">
        <v>43380</v>
      </c>
      <c r="D2400" s="43" t="s">
        <v>1899</v>
      </c>
      <c r="E2400" s="43">
        <v>1957</v>
      </c>
      <c r="F2400" s="43" t="s">
        <v>2131</v>
      </c>
      <c r="G2400" s="56" t="s">
        <v>2103</v>
      </c>
      <c r="H2400" s="43">
        <v>2</v>
      </c>
      <c r="I2400" s="43">
        <v>1</v>
      </c>
      <c r="J2400" s="43" t="s">
        <v>2131</v>
      </c>
      <c r="K2400" s="45">
        <v>686.4</v>
      </c>
      <c r="L2400" s="45">
        <v>395</v>
      </c>
      <c r="M2400" s="517">
        <f>VLOOKUP(C2400,'Раздел 2'!D2393:Q2407,14,0)</f>
        <v>1077084.3499999999</v>
      </c>
      <c r="N2400" s="45">
        <f t="shared" si="295"/>
        <v>1077084.3499999999</v>
      </c>
      <c r="O2400" s="45">
        <v>0</v>
      </c>
      <c r="P2400" s="45">
        <v>0</v>
      </c>
      <c r="Q2400" s="45">
        <v>0</v>
      </c>
      <c r="R2400" s="57">
        <v>45292</v>
      </c>
      <c r="S2400" s="57">
        <v>45657</v>
      </c>
      <c r="U2400" s="143"/>
    </row>
    <row r="2401" spans="1:21" ht="20.3" x14ac:dyDescent="0.35">
      <c r="A2401" s="43">
        <f t="shared" si="296"/>
        <v>1006</v>
      </c>
      <c r="B2401" s="44" t="s">
        <v>1120</v>
      </c>
      <c r="C2401" s="43">
        <v>43299</v>
      </c>
      <c r="D2401" s="43" t="s">
        <v>1899</v>
      </c>
      <c r="E2401" s="43">
        <v>1957</v>
      </c>
      <c r="F2401" s="43" t="s">
        <v>2131</v>
      </c>
      <c r="G2401" s="56" t="s">
        <v>2098</v>
      </c>
      <c r="H2401" s="43">
        <v>2</v>
      </c>
      <c r="I2401" s="43">
        <v>2</v>
      </c>
      <c r="J2401" s="43" t="s">
        <v>2131</v>
      </c>
      <c r="K2401" s="45">
        <v>740.6</v>
      </c>
      <c r="L2401" s="45">
        <v>392.1</v>
      </c>
      <c r="M2401" s="517">
        <f>VLOOKUP(C2401,'Раздел 2'!D2394:Q2408,14,0)</f>
        <v>181323.18</v>
      </c>
      <c r="N2401" s="45">
        <f t="shared" si="295"/>
        <v>181323.18</v>
      </c>
      <c r="O2401" s="45">
        <v>0</v>
      </c>
      <c r="P2401" s="45">
        <v>0</v>
      </c>
      <c r="Q2401" s="45">
        <v>0</v>
      </c>
      <c r="R2401" s="57">
        <v>45292</v>
      </c>
      <c r="S2401" s="57">
        <v>45657</v>
      </c>
      <c r="U2401" s="143"/>
    </row>
    <row r="2402" spans="1:21" ht="20.3" x14ac:dyDescent="0.35">
      <c r="A2402" s="43">
        <f t="shared" si="296"/>
        <v>1007</v>
      </c>
      <c r="B2402" s="44" t="s">
        <v>1121</v>
      </c>
      <c r="C2402" s="43">
        <v>43300</v>
      </c>
      <c r="D2402" s="43" t="s">
        <v>1899</v>
      </c>
      <c r="E2402" s="43">
        <v>1957</v>
      </c>
      <c r="F2402" s="43" t="s">
        <v>2131</v>
      </c>
      <c r="G2402" s="56" t="s">
        <v>2098</v>
      </c>
      <c r="H2402" s="43">
        <v>2</v>
      </c>
      <c r="I2402" s="43">
        <v>2</v>
      </c>
      <c r="J2402" s="43" t="s">
        <v>2131</v>
      </c>
      <c r="K2402" s="45">
        <v>742.6</v>
      </c>
      <c r="L2402" s="45">
        <v>389.4</v>
      </c>
      <c r="M2402" s="517">
        <f>VLOOKUP(C2402,'Раздел 2'!D2395:Q2409,14,0)</f>
        <v>949079.54999999993</v>
      </c>
      <c r="N2402" s="45">
        <f t="shared" si="295"/>
        <v>949079.54999999993</v>
      </c>
      <c r="O2402" s="45">
        <v>0</v>
      </c>
      <c r="P2402" s="45">
        <v>0</v>
      </c>
      <c r="Q2402" s="45">
        <v>0</v>
      </c>
      <c r="R2402" s="57">
        <v>45292</v>
      </c>
      <c r="S2402" s="57">
        <v>45657</v>
      </c>
      <c r="U2402" s="143"/>
    </row>
    <row r="2403" spans="1:21" ht="20.3" x14ac:dyDescent="0.35">
      <c r="A2403" s="43">
        <f t="shared" si="296"/>
        <v>1008</v>
      </c>
      <c r="B2403" s="44" t="s">
        <v>1122</v>
      </c>
      <c r="C2403" s="43">
        <v>43418</v>
      </c>
      <c r="D2403" s="43" t="s">
        <v>1899</v>
      </c>
      <c r="E2403" s="43">
        <v>1957</v>
      </c>
      <c r="F2403" s="43" t="s">
        <v>2131</v>
      </c>
      <c r="G2403" s="56" t="s">
        <v>2098</v>
      </c>
      <c r="H2403" s="43">
        <v>2</v>
      </c>
      <c r="I2403" s="43">
        <v>2</v>
      </c>
      <c r="J2403" s="43" t="s">
        <v>2131</v>
      </c>
      <c r="K2403" s="45">
        <v>724.1</v>
      </c>
      <c r="L2403" s="45">
        <v>381</v>
      </c>
      <c r="M2403" s="517">
        <f>VLOOKUP(C2403,'Раздел 2'!D2396:Q2410,14,0)</f>
        <v>228848.24</v>
      </c>
      <c r="N2403" s="45">
        <f t="shared" si="295"/>
        <v>228848.24</v>
      </c>
      <c r="O2403" s="45">
        <v>0</v>
      </c>
      <c r="P2403" s="45">
        <v>0</v>
      </c>
      <c r="Q2403" s="45">
        <v>0</v>
      </c>
      <c r="R2403" s="57">
        <v>45292</v>
      </c>
      <c r="S2403" s="57">
        <v>45657</v>
      </c>
      <c r="U2403" s="143"/>
    </row>
    <row r="2404" spans="1:21" ht="20.3" x14ac:dyDescent="0.35">
      <c r="A2404" s="43">
        <f t="shared" si="296"/>
        <v>1009</v>
      </c>
      <c r="B2404" s="44" t="s">
        <v>682</v>
      </c>
      <c r="C2404" s="43">
        <v>43413</v>
      </c>
      <c r="D2404" s="43" t="s">
        <v>1899</v>
      </c>
      <c r="E2404" s="43">
        <v>1957</v>
      </c>
      <c r="F2404" s="43" t="s">
        <v>2131</v>
      </c>
      <c r="G2404" s="56" t="s">
        <v>2098</v>
      </c>
      <c r="H2404" s="43">
        <v>2</v>
      </c>
      <c r="I2404" s="43">
        <v>2</v>
      </c>
      <c r="J2404" s="43" t="s">
        <v>2131</v>
      </c>
      <c r="K2404" s="45">
        <v>740.8</v>
      </c>
      <c r="L2404" s="45">
        <v>388</v>
      </c>
      <c r="M2404" s="517">
        <f>VLOOKUP(C2404,'Раздел 2'!D2397:Q2411,14,0)</f>
        <v>904512.68</v>
      </c>
      <c r="N2404" s="45">
        <f t="shared" si="295"/>
        <v>904512.68</v>
      </c>
      <c r="O2404" s="45">
        <v>0</v>
      </c>
      <c r="P2404" s="45">
        <v>0</v>
      </c>
      <c r="Q2404" s="45">
        <v>0</v>
      </c>
      <c r="R2404" s="57">
        <v>45292</v>
      </c>
      <c r="S2404" s="57">
        <v>45657</v>
      </c>
      <c r="U2404" s="143"/>
    </row>
    <row r="2405" spans="1:21" ht="20.3" x14ac:dyDescent="0.35">
      <c r="A2405" s="43">
        <f t="shared" si="296"/>
        <v>1010</v>
      </c>
      <c r="B2405" s="44" t="s">
        <v>1124</v>
      </c>
      <c r="C2405" s="43">
        <v>43269</v>
      </c>
      <c r="D2405" s="43" t="s">
        <v>1899</v>
      </c>
      <c r="E2405" s="43">
        <v>1957</v>
      </c>
      <c r="F2405" s="43" t="s">
        <v>2131</v>
      </c>
      <c r="G2405" s="56" t="s">
        <v>2098</v>
      </c>
      <c r="H2405" s="43">
        <v>2</v>
      </c>
      <c r="I2405" s="43">
        <v>2</v>
      </c>
      <c r="J2405" s="43" t="s">
        <v>2131</v>
      </c>
      <c r="K2405" s="45">
        <v>1296.8</v>
      </c>
      <c r="L2405" s="45">
        <v>701</v>
      </c>
      <c r="M2405" s="517">
        <f>VLOOKUP(C2405,'Раздел 2'!D2398:Q2413,14,0)</f>
        <v>316049.43000000005</v>
      </c>
      <c r="N2405" s="45">
        <f t="shared" si="295"/>
        <v>316049.43000000005</v>
      </c>
      <c r="O2405" s="45">
        <v>0</v>
      </c>
      <c r="P2405" s="45">
        <v>0</v>
      </c>
      <c r="Q2405" s="45">
        <v>0</v>
      </c>
      <c r="R2405" s="57">
        <v>45292</v>
      </c>
      <c r="S2405" s="57">
        <v>45657</v>
      </c>
      <c r="U2405" s="143"/>
    </row>
    <row r="2406" spans="1:21" ht="20.3" x14ac:dyDescent="0.35">
      <c r="A2406" s="43">
        <f t="shared" si="296"/>
        <v>1011</v>
      </c>
      <c r="B2406" s="44" t="s">
        <v>1125</v>
      </c>
      <c r="C2406" s="43">
        <v>43280</v>
      </c>
      <c r="D2406" s="43" t="s">
        <v>1899</v>
      </c>
      <c r="E2406" s="43">
        <v>1961</v>
      </c>
      <c r="F2406" s="43" t="s">
        <v>2131</v>
      </c>
      <c r="G2406" s="56" t="s">
        <v>2098</v>
      </c>
      <c r="H2406" s="43">
        <v>2</v>
      </c>
      <c r="I2406" s="43">
        <v>1</v>
      </c>
      <c r="J2406" s="43" t="s">
        <v>2131</v>
      </c>
      <c r="K2406" s="45">
        <v>830.8</v>
      </c>
      <c r="L2406" s="45">
        <v>526.29999999999995</v>
      </c>
      <c r="M2406" s="517">
        <f>VLOOKUP(C2406,'Раздел 2'!D2399:Q2414,14,0)</f>
        <v>185788.22999999998</v>
      </c>
      <c r="N2406" s="45">
        <f t="shared" si="295"/>
        <v>185788.22999999998</v>
      </c>
      <c r="O2406" s="45">
        <v>0</v>
      </c>
      <c r="P2406" s="45">
        <v>0</v>
      </c>
      <c r="Q2406" s="45">
        <v>0</v>
      </c>
      <c r="R2406" s="57">
        <v>45292</v>
      </c>
      <c r="S2406" s="57">
        <v>45657</v>
      </c>
      <c r="U2406" s="143"/>
    </row>
    <row r="2407" spans="1:21" ht="20.3" x14ac:dyDescent="0.35">
      <c r="A2407" s="43">
        <f t="shared" si="296"/>
        <v>1012</v>
      </c>
      <c r="B2407" s="44" t="s">
        <v>691</v>
      </c>
      <c r="C2407" s="43">
        <v>43285</v>
      </c>
      <c r="D2407" s="43" t="s">
        <v>1899</v>
      </c>
      <c r="E2407" s="43">
        <v>1965</v>
      </c>
      <c r="F2407" s="43" t="s">
        <v>2131</v>
      </c>
      <c r="G2407" s="56" t="s">
        <v>2098</v>
      </c>
      <c r="H2407" s="43">
        <v>2</v>
      </c>
      <c r="I2407" s="43">
        <v>2</v>
      </c>
      <c r="J2407" s="43" t="s">
        <v>2131</v>
      </c>
      <c r="K2407" s="45">
        <v>1066.7</v>
      </c>
      <c r="L2407" s="45">
        <v>583.70000000000005</v>
      </c>
      <c r="M2407" s="517">
        <f>VLOOKUP(C2407,'Раздел 2'!D2400:Q2415,14,0)</f>
        <v>688129.78000000014</v>
      </c>
      <c r="N2407" s="45">
        <f t="shared" si="295"/>
        <v>688129.78000000014</v>
      </c>
      <c r="O2407" s="45">
        <v>0</v>
      </c>
      <c r="P2407" s="45">
        <v>0</v>
      </c>
      <c r="Q2407" s="45">
        <v>0</v>
      </c>
      <c r="R2407" s="57">
        <v>45292</v>
      </c>
      <c r="S2407" s="57">
        <v>45657</v>
      </c>
      <c r="U2407" s="143"/>
    </row>
    <row r="2408" spans="1:21" ht="20.3" x14ac:dyDescent="0.35">
      <c r="A2408" s="43">
        <f>A2407+1</f>
        <v>1013</v>
      </c>
      <c r="B2408" s="44" t="s">
        <v>1128</v>
      </c>
      <c r="C2408" s="43">
        <v>43293</v>
      </c>
      <c r="D2408" s="43" t="s">
        <v>1899</v>
      </c>
      <c r="E2408" s="43">
        <v>1956</v>
      </c>
      <c r="F2408" s="43" t="s">
        <v>2131</v>
      </c>
      <c r="G2408" s="56" t="s">
        <v>2099</v>
      </c>
      <c r="H2408" s="43">
        <v>2</v>
      </c>
      <c r="I2408" s="43">
        <v>2</v>
      </c>
      <c r="J2408" s="43" t="s">
        <v>2131</v>
      </c>
      <c r="K2408" s="45">
        <v>1003.7</v>
      </c>
      <c r="L2408" s="45">
        <v>383.3</v>
      </c>
      <c r="M2408" s="517">
        <f>VLOOKUP(C2408,'Раздел 2'!D2401:Q2418,14,0)</f>
        <v>911952.84000000008</v>
      </c>
      <c r="N2408" s="45">
        <f t="shared" si="295"/>
        <v>911952.84000000008</v>
      </c>
      <c r="O2408" s="45">
        <v>0</v>
      </c>
      <c r="P2408" s="45">
        <v>0</v>
      </c>
      <c r="Q2408" s="45">
        <v>0</v>
      </c>
      <c r="R2408" s="57">
        <v>45292</v>
      </c>
      <c r="S2408" s="57">
        <v>45657</v>
      </c>
      <c r="U2408" s="143"/>
    </row>
    <row r="2409" spans="1:21" ht="20.3" x14ac:dyDescent="0.35">
      <c r="A2409" s="43">
        <f t="shared" si="296"/>
        <v>1014</v>
      </c>
      <c r="B2409" s="44" t="s">
        <v>2138</v>
      </c>
      <c r="C2409" s="43">
        <v>43455</v>
      </c>
      <c r="D2409" s="43" t="s">
        <v>1899</v>
      </c>
      <c r="E2409" s="43">
        <v>1968</v>
      </c>
      <c r="F2409" s="43" t="s">
        <v>2131</v>
      </c>
      <c r="G2409" s="56" t="s">
        <v>2098</v>
      </c>
      <c r="H2409" s="43">
        <v>2</v>
      </c>
      <c r="I2409" s="43">
        <v>2</v>
      </c>
      <c r="J2409" s="43" t="s">
        <v>2131</v>
      </c>
      <c r="K2409" s="45">
        <v>1086</v>
      </c>
      <c r="L2409" s="45">
        <v>612.9</v>
      </c>
      <c r="M2409" s="517">
        <f>VLOOKUP(C2409,'Раздел 2'!D2402:Q2419,14,0)</f>
        <v>1759824.6099999999</v>
      </c>
      <c r="N2409" s="45">
        <f t="shared" si="295"/>
        <v>1759824.6099999999</v>
      </c>
      <c r="O2409" s="45">
        <v>0</v>
      </c>
      <c r="P2409" s="45">
        <v>0</v>
      </c>
      <c r="Q2409" s="45">
        <v>0</v>
      </c>
      <c r="R2409" s="57">
        <v>45292</v>
      </c>
      <c r="S2409" s="57">
        <v>45657</v>
      </c>
      <c r="U2409" s="143"/>
    </row>
    <row r="2410" spans="1:21" ht="20.3" x14ac:dyDescent="0.35">
      <c r="A2410" s="43">
        <f>A2409+1</f>
        <v>1015</v>
      </c>
      <c r="B2410" s="44" t="s">
        <v>2427</v>
      </c>
      <c r="C2410" s="43">
        <v>43349</v>
      </c>
      <c r="D2410" s="43" t="s">
        <v>1899</v>
      </c>
      <c r="E2410" s="43">
        <v>1906</v>
      </c>
      <c r="F2410" s="43" t="s">
        <v>2131</v>
      </c>
      <c r="G2410" s="56" t="s">
        <v>2103</v>
      </c>
      <c r="H2410" s="43">
        <v>1</v>
      </c>
      <c r="I2410" s="43">
        <v>2</v>
      </c>
      <c r="J2410" s="43" t="s">
        <v>2131</v>
      </c>
      <c r="K2410" s="45">
        <v>516.45000000000005</v>
      </c>
      <c r="L2410" s="45">
        <v>191.5</v>
      </c>
      <c r="M2410" s="517">
        <f>VLOOKUP(C2410,'Раздел 2'!D2403:Q2421,14,0)</f>
        <v>5211626.43</v>
      </c>
      <c r="N2410" s="45">
        <v>521573.8</v>
      </c>
      <c r="O2410" s="45">
        <v>4690052.63</v>
      </c>
      <c r="P2410" s="45">
        <v>0</v>
      </c>
      <c r="Q2410" s="45">
        <v>0</v>
      </c>
      <c r="R2410" s="57">
        <v>45292</v>
      </c>
      <c r="S2410" s="57">
        <v>45657</v>
      </c>
      <c r="U2410" s="143"/>
    </row>
    <row r="2411" spans="1:21" ht="20.3" x14ac:dyDescent="0.35">
      <c r="A2411" s="43">
        <f t="shared" si="296"/>
        <v>1016</v>
      </c>
      <c r="B2411" s="44" t="s">
        <v>684</v>
      </c>
      <c r="C2411" s="43">
        <v>43519</v>
      </c>
      <c r="D2411" s="43" t="s">
        <v>1899</v>
      </c>
      <c r="E2411" s="43">
        <v>1957</v>
      </c>
      <c r="F2411" s="43" t="s">
        <v>2131</v>
      </c>
      <c r="G2411" s="56" t="s">
        <v>2098</v>
      </c>
      <c r="H2411" s="43">
        <v>2</v>
      </c>
      <c r="I2411" s="43">
        <v>2</v>
      </c>
      <c r="J2411" s="43" t="s">
        <v>2131</v>
      </c>
      <c r="K2411" s="45">
        <v>1185.8</v>
      </c>
      <c r="L2411" s="45">
        <v>615.4</v>
      </c>
      <c r="M2411" s="517">
        <f>VLOOKUP(C2411,'Раздел 2'!D2404:Q2422,14,0)</f>
        <v>1383315.35</v>
      </c>
      <c r="N2411" s="45">
        <f t="shared" si="295"/>
        <v>1383315.35</v>
      </c>
      <c r="O2411" s="45">
        <v>0</v>
      </c>
      <c r="P2411" s="45">
        <v>0</v>
      </c>
      <c r="Q2411" s="45">
        <v>0</v>
      </c>
      <c r="R2411" s="57">
        <v>45292</v>
      </c>
      <c r="S2411" s="57">
        <v>45657</v>
      </c>
      <c r="U2411" s="143"/>
    </row>
    <row r="2412" spans="1:21" ht="20.3" x14ac:dyDescent="0.3">
      <c r="A2412" s="46" t="s">
        <v>22</v>
      </c>
      <c r="B2412" s="46"/>
      <c r="C2412" s="403" t="s">
        <v>172</v>
      </c>
      <c r="D2412" s="403" t="s">
        <v>172</v>
      </c>
      <c r="E2412" s="403" t="s">
        <v>172</v>
      </c>
      <c r="F2412" s="403" t="s">
        <v>172</v>
      </c>
      <c r="G2412" s="403" t="s">
        <v>172</v>
      </c>
      <c r="H2412" s="403" t="s">
        <v>172</v>
      </c>
      <c r="I2412" s="403" t="s">
        <v>172</v>
      </c>
      <c r="J2412" s="49">
        <f>SUM(J2397:J2409)</f>
        <v>0</v>
      </c>
      <c r="K2412" s="49">
        <f t="shared" ref="K2412:Q2412" si="297">SUM(K2397:K2411)</f>
        <v>13376.650000000003</v>
      </c>
      <c r="L2412" s="49">
        <f t="shared" si="297"/>
        <v>7090.2999999999993</v>
      </c>
      <c r="M2412" s="518">
        <f t="shared" si="297"/>
        <v>18112552.709999997</v>
      </c>
      <c r="N2412" s="49">
        <f t="shared" si="297"/>
        <v>13422500.079999996</v>
      </c>
      <c r="O2412" s="49">
        <f t="shared" si="297"/>
        <v>4690052.63</v>
      </c>
      <c r="P2412" s="49">
        <f t="shared" si="297"/>
        <v>0</v>
      </c>
      <c r="Q2412" s="49">
        <f t="shared" si="297"/>
        <v>0</v>
      </c>
      <c r="R2412" s="403" t="s">
        <v>172</v>
      </c>
      <c r="S2412" s="403" t="s">
        <v>172</v>
      </c>
      <c r="U2412" s="143"/>
    </row>
    <row r="2413" spans="1:21" ht="19.649999999999999" x14ac:dyDescent="0.3">
      <c r="A2413" s="53" t="s">
        <v>34</v>
      </c>
      <c r="B2413" s="53"/>
      <c r="C2413" s="403" t="s">
        <v>172</v>
      </c>
      <c r="D2413" s="403" t="s">
        <v>172</v>
      </c>
      <c r="E2413" s="403" t="s">
        <v>172</v>
      </c>
      <c r="F2413" s="403" t="s">
        <v>172</v>
      </c>
      <c r="G2413" s="403" t="s">
        <v>172</v>
      </c>
      <c r="H2413" s="403" t="s">
        <v>172</v>
      </c>
      <c r="I2413" s="403" t="s">
        <v>172</v>
      </c>
      <c r="J2413" s="49">
        <f t="shared" ref="J2413:Q2413" si="298">J2392+J2412+J2395</f>
        <v>0</v>
      </c>
      <c r="K2413" s="49">
        <f t="shared" si="298"/>
        <v>68477.88</v>
      </c>
      <c r="L2413" s="49">
        <f t="shared" si="298"/>
        <v>38555.5</v>
      </c>
      <c r="M2413" s="518">
        <f t="shared" si="298"/>
        <v>22613679.48</v>
      </c>
      <c r="N2413" s="49">
        <f t="shared" si="298"/>
        <v>17923626.849999998</v>
      </c>
      <c r="O2413" s="49">
        <f t="shared" si="298"/>
        <v>4690052.63</v>
      </c>
      <c r="P2413" s="49">
        <f t="shared" si="298"/>
        <v>0</v>
      </c>
      <c r="Q2413" s="49">
        <f t="shared" si="298"/>
        <v>0</v>
      </c>
      <c r="R2413" s="403" t="s">
        <v>172</v>
      </c>
      <c r="S2413" s="403" t="s">
        <v>172</v>
      </c>
      <c r="U2413" s="143"/>
    </row>
    <row r="2414" spans="1:21" ht="19.649999999999999" x14ac:dyDescent="0.3">
      <c r="A2414" s="527" t="s">
        <v>4472</v>
      </c>
      <c r="B2414" s="527"/>
      <c r="C2414" s="527"/>
      <c r="D2414" s="527"/>
      <c r="E2414" s="527"/>
      <c r="F2414" s="527"/>
      <c r="G2414" s="527"/>
      <c r="H2414" s="527"/>
      <c r="I2414" s="527"/>
      <c r="J2414" s="527"/>
      <c r="K2414" s="527"/>
      <c r="L2414" s="527"/>
      <c r="M2414" s="527"/>
      <c r="N2414" s="527"/>
      <c r="O2414" s="527"/>
      <c r="P2414" s="527"/>
      <c r="Q2414" s="527"/>
      <c r="R2414" s="527"/>
      <c r="S2414" s="527"/>
      <c r="U2414" s="143"/>
    </row>
    <row r="2415" spans="1:21" ht="19.649999999999999" x14ac:dyDescent="0.3">
      <c r="A2415" s="527" t="s">
        <v>4473</v>
      </c>
      <c r="B2415" s="527"/>
      <c r="C2415" s="527"/>
      <c r="D2415" s="527"/>
      <c r="E2415" s="527"/>
      <c r="F2415" s="527"/>
      <c r="G2415" s="527"/>
      <c r="H2415" s="527"/>
      <c r="I2415" s="527"/>
      <c r="J2415" s="527"/>
      <c r="K2415" s="527"/>
      <c r="L2415" s="527"/>
      <c r="M2415" s="527"/>
      <c r="N2415" s="527"/>
      <c r="O2415" s="527"/>
      <c r="P2415" s="527"/>
      <c r="Q2415" s="527"/>
      <c r="R2415" s="527"/>
      <c r="S2415" s="527"/>
      <c r="U2415" s="143"/>
    </row>
    <row r="2416" spans="1:21" ht="20.3" x14ac:dyDescent="0.35">
      <c r="A2416" s="43">
        <f>A2411+1</f>
        <v>1017</v>
      </c>
      <c r="B2416" s="44" t="s">
        <v>2352</v>
      </c>
      <c r="C2416" s="43">
        <v>56603</v>
      </c>
      <c r="D2416" s="43" t="s">
        <v>1899</v>
      </c>
      <c r="E2416" s="43">
        <v>1985</v>
      </c>
      <c r="F2416" s="43" t="s">
        <v>2131</v>
      </c>
      <c r="G2416" s="56" t="s">
        <v>2875</v>
      </c>
      <c r="H2416" s="43">
        <v>2</v>
      </c>
      <c r="I2416" s="43">
        <v>2</v>
      </c>
      <c r="J2416" s="43" t="s">
        <v>2131</v>
      </c>
      <c r="K2416" s="45">
        <v>643</v>
      </c>
      <c r="L2416" s="45">
        <v>543</v>
      </c>
      <c r="M2416" s="517">
        <f>VLOOKUP(C2416,'Раздел 2'!D:Q,14,0)</f>
        <v>877167.46</v>
      </c>
      <c r="N2416" s="45">
        <f>M2416</f>
        <v>877167.46</v>
      </c>
      <c r="O2416" s="45">
        <v>0</v>
      </c>
      <c r="P2416" s="45">
        <v>0</v>
      </c>
      <c r="Q2416" s="45">
        <v>0</v>
      </c>
      <c r="R2416" s="57">
        <v>45292</v>
      </c>
      <c r="S2416" s="57">
        <v>45657</v>
      </c>
      <c r="U2416" s="143"/>
    </row>
    <row r="2417" spans="1:21" ht="20.3" x14ac:dyDescent="0.35">
      <c r="A2417" s="43">
        <f>A2416+1</f>
        <v>1018</v>
      </c>
      <c r="B2417" s="44" t="s">
        <v>2353</v>
      </c>
      <c r="C2417" s="43">
        <v>56604</v>
      </c>
      <c r="D2417" s="43" t="s">
        <v>1899</v>
      </c>
      <c r="E2417" s="43">
        <v>1972</v>
      </c>
      <c r="F2417" s="43" t="s">
        <v>2131</v>
      </c>
      <c r="G2417" s="56" t="s">
        <v>2875</v>
      </c>
      <c r="H2417" s="43">
        <v>2</v>
      </c>
      <c r="I2417" s="43">
        <v>2</v>
      </c>
      <c r="J2417" s="43" t="s">
        <v>2131</v>
      </c>
      <c r="K2417" s="45">
        <v>763</v>
      </c>
      <c r="L2417" s="45">
        <v>372</v>
      </c>
      <c r="M2417" s="517">
        <f>VLOOKUP(C2417,'Раздел 2'!D:Q,14,0)</f>
        <v>655096.13</v>
      </c>
      <c r="N2417" s="45">
        <f>M2417</f>
        <v>655096.13</v>
      </c>
      <c r="O2417" s="45">
        <v>0</v>
      </c>
      <c r="P2417" s="45">
        <v>0</v>
      </c>
      <c r="Q2417" s="45">
        <v>0</v>
      </c>
      <c r="R2417" s="57">
        <v>45292</v>
      </c>
      <c r="S2417" s="57">
        <v>45657</v>
      </c>
      <c r="U2417" s="143"/>
    </row>
    <row r="2418" spans="1:21" ht="20.3" x14ac:dyDescent="0.3">
      <c r="A2418" s="46" t="s">
        <v>22</v>
      </c>
      <c r="B2418" s="46"/>
      <c r="C2418" s="403" t="s">
        <v>172</v>
      </c>
      <c r="D2418" s="403" t="s">
        <v>172</v>
      </c>
      <c r="E2418" s="403" t="s">
        <v>172</v>
      </c>
      <c r="F2418" s="403" t="s">
        <v>172</v>
      </c>
      <c r="G2418" s="403" t="s">
        <v>172</v>
      </c>
      <c r="H2418" s="403" t="s">
        <v>172</v>
      </c>
      <c r="I2418" s="403" t="s">
        <v>172</v>
      </c>
      <c r="J2418" s="49">
        <f>SUM(J2416:J2417)</f>
        <v>0</v>
      </c>
      <c r="K2418" s="49">
        <f t="shared" ref="K2418:Q2418" si="299">SUM(K2416:K2417)</f>
        <v>1406</v>
      </c>
      <c r="L2418" s="49">
        <f t="shared" si="299"/>
        <v>915</v>
      </c>
      <c r="M2418" s="518">
        <f t="shared" si="299"/>
        <v>1532263.5899999999</v>
      </c>
      <c r="N2418" s="49">
        <f t="shared" si="299"/>
        <v>1532263.5899999999</v>
      </c>
      <c r="O2418" s="49">
        <f t="shared" si="299"/>
        <v>0</v>
      </c>
      <c r="P2418" s="49">
        <f t="shared" si="299"/>
        <v>0</v>
      </c>
      <c r="Q2418" s="49">
        <f t="shared" si="299"/>
        <v>0</v>
      </c>
      <c r="R2418" s="403" t="s">
        <v>172</v>
      </c>
      <c r="S2418" s="403" t="s">
        <v>172</v>
      </c>
      <c r="U2418" s="143"/>
    </row>
    <row r="2419" spans="1:21" ht="19.649999999999999" x14ac:dyDescent="0.3">
      <c r="A2419" s="53" t="s">
        <v>34</v>
      </c>
      <c r="B2419" s="53"/>
      <c r="C2419" s="403" t="s">
        <v>172</v>
      </c>
      <c r="D2419" s="403" t="s">
        <v>172</v>
      </c>
      <c r="E2419" s="403" t="s">
        <v>172</v>
      </c>
      <c r="F2419" s="403" t="s">
        <v>172</v>
      </c>
      <c r="G2419" s="403" t="s">
        <v>172</v>
      </c>
      <c r="H2419" s="403" t="s">
        <v>172</v>
      </c>
      <c r="I2419" s="403" t="s">
        <v>172</v>
      </c>
      <c r="J2419" s="49">
        <f>J2418</f>
        <v>0</v>
      </c>
      <c r="K2419" s="49">
        <f t="shared" ref="K2419:Q2419" si="300">K2418</f>
        <v>1406</v>
      </c>
      <c r="L2419" s="49">
        <f t="shared" si="300"/>
        <v>915</v>
      </c>
      <c r="M2419" s="518">
        <f t="shared" si="300"/>
        <v>1532263.5899999999</v>
      </c>
      <c r="N2419" s="49">
        <f t="shared" si="300"/>
        <v>1532263.5899999999</v>
      </c>
      <c r="O2419" s="49">
        <f t="shared" si="300"/>
        <v>0</v>
      </c>
      <c r="P2419" s="49">
        <f t="shared" si="300"/>
        <v>0</v>
      </c>
      <c r="Q2419" s="49">
        <f t="shared" si="300"/>
        <v>0</v>
      </c>
      <c r="R2419" s="403" t="s">
        <v>172</v>
      </c>
      <c r="S2419" s="403" t="s">
        <v>172</v>
      </c>
      <c r="U2419" s="143"/>
    </row>
    <row r="2420" spans="1:21" ht="19.649999999999999" x14ac:dyDescent="0.3">
      <c r="A2420" s="527" t="s">
        <v>4474</v>
      </c>
      <c r="B2420" s="527"/>
      <c r="C2420" s="527"/>
      <c r="D2420" s="527"/>
      <c r="E2420" s="527"/>
      <c r="F2420" s="527"/>
      <c r="G2420" s="527"/>
      <c r="H2420" s="527"/>
      <c r="I2420" s="527"/>
      <c r="J2420" s="527"/>
      <c r="K2420" s="527"/>
      <c r="L2420" s="527"/>
      <c r="M2420" s="527"/>
      <c r="N2420" s="527"/>
      <c r="O2420" s="527"/>
      <c r="P2420" s="527"/>
      <c r="Q2420" s="527"/>
      <c r="R2420" s="527"/>
      <c r="S2420" s="527"/>
      <c r="U2420" s="143"/>
    </row>
    <row r="2421" spans="1:21" ht="19.649999999999999" x14ac:dyDescent="0.3">
      <c r="A2421" s="527" t="s">
        <v>4475</v>
      </c>
      <c r="B2421" s="527"/>
      <c r="C2421" s="527"/>
      <c r="D2421" s="527"/>
      <c r="E2421" s="527"/>
      <c r="F2421" s="527"/>
      <c r="G2421" s="527"/>
      <c r="H2421" s="527"/>
      <c r="I2421" s="527"/>
      <c r="J2421" s="527"/>
      <c r="K2421" s="527"/>
      <c r="L2421" s="527"/>
      <c r="M2421" s="527"/>
      <c r="N2421" s="527"/>
      <c r="O2421" s="527"/>
      <c r="P2421" s="527"/>
      <c r="Q2421" s="527"/>
      <c r="R2421" s="527"/>
      <c r="S2421" s="527"/>
      <c r="U2421" s="143"/>
    </row>
    <row r="2422" spans="1:21" ht="20.3" x14ac:dyDescent="0.35">
      <c r="A2422" s="43">
        <f>A2417+1</f>
        <v>1019</v>
      </c>
      <c r="B2422" s="44" t="s">
        <v>693</v>
      </c>
      <c r="C2422" s="43">
        <v>42238</v>
      </c>
      <c r="D2422" s="43" t="s">
        <v>1899</v>
      </c>
      <c r="E2422" s="43">
        <v>1972</v>
      </c>
      <c r="F2422" s="43" t="s">
        <v>2131</v>
      </c>
      <c r="G2422" s="56" t="s">
        <v>2103</v>
      </c>
      <c r="H2422" s="43">
        <v>2</v>
      </c>
      <c r="I2422" s="43">
        <v>2</v>
      </c>
      <c r="J2422" s="43" t="s">
        <v>2131</v>
      </c>
      <c r="K2422" s="45">
        <v>1187.4000000000001</v>
      </c>
      <c r="L2422" s="45">
        <v>503.5</v>
      </c>
      <c r="M2422" s="517">
        <f>VLOOKUP(C2422,'Раздел 2'!D2415:Q2429,14,0)</f>
        <v>1583216.55</v>
      </c>
      <c r="N2422" s="45">
        <f t="shared" ref="N2422:N2427" si="301">M2422</f>
        <v>1583216.55</v>
      </c>
      <c r="O2422" s="45">
        <v>0</v>
      </c>
      <c r="P2422" s="45">
        <v>0</v>
      </c>
      <c r="Q2422" s="45">
        <v>0</v>
      </c>
      <c r="R2422" s="57">
        <v>45292</v>
      </c>
      <c r="S2422" s="57">
        <v>45657</v>
      </c>
      <c r="U2422" s="143"/>
    </row>
    <row r="2423" spans="1:21" ht="20.3" x14ac:dyDescent="0.35">
      <c r="A2423" s="43">
        <f>A2422+1</f>
        <v>1020</v>
      </c>
      <c r="B2423" s="44" t="s">
        <v>694</v>
      </c>
      <c r="C2423" s="43">
        <v>42255</v>
      </c>
      <c r="D2423" s="43" t="s">
        <v>1899</v>
      </c>
      <c r="E2423" s="43">
        <v>1972</v>
      </c>
      <c r="F2423" s="43" t="s">
        <v>2131</v>
      </c>
      <c r="G2423" s="56" t="s">
        <v>2103</v>
      </c>
      <c r="H2423" s="43">
        <v>2</v>
      </c>
      <c r="I2423" s="43">
        <v>2</v>
      </c>
      <c r="J2423" s="43" t="s">
        <v>2131</v>
      </c>
      <c r="K2423" s="45">
        <v>1325.6</v>
      </c>
      <c r="L2423" s="45">
        <v>509.2</v>
      </c>
      <c r="M2423" s="517">
        <f>VLOOKUP(C2423,'Раздел 2'!D2416:Q2430,14,0)</f>
        <v>1613499.4000000001</v>
      </c>
      <c r="N2423" s="45">
        <f t="shared" si="301"/>
        <v>1613499.4000000001</v>
      </c>
      <c r="O2423" s="45">
        <v>0</v>
      </c>
      <c r="P2423" s="45">
        <v>0</v>
      </c>
      <c r="Q2423" s="45">
        <v>0</v>
      </c>
      <c r="R2423" s="57">
        <v>45292</v>
      </c>
      <c r="S2423" s="57">
        <v>45657</v>
      </c>
      <c r="U2423" s="143"/>
    </row>
    <row r="2424" spans="1:21" ht="20.3" x14ac:dyDescent="0.35">
      <c r="A2424" s="43">
        <f>A2423+1</f>
        <v>1021</v>
      </c>
      <c r="B2424" s="44" t="s">
        <v>695</v>
      </c>
      <c r="C2424" s="43">
        <v>42274</v>
      </c>
      <c r="D2424" s="43" t="s">
        <v>1899</v>
      </c>
      <c r="E2424" s="43">
        <v>1967</v>
      </c>
      <c r="F2424" s="43" t="s">
        <v>2131</v>
      </c>
      <c r="G2424" s="56" t="s">
        <v>2103</v>
      </c>
      <c r="H2424" s="43">
        <v>2</v>
      </c>
      <c r="I2424" s="43">
        <v>3</v>
      </c>
      <c r="J2424" s="43" t="s">
        <v>2131</v>
      </c>
      <c r="K2424" s="45">
        <v>1307.5999999999999</v>
      </c>
      <c r="L2424" s="45">
        <v>513.29999999999995</v>
      </c>
      <c r="M2424" s="517">
        <f>VLOOKUP(C2424,'Раздел 2'!D2417:Q2431,14,0)</f>
        <v>1658820.29</v>
      </c>
      <c r="N2424" s="45">
        <f t="shared" si="301"/>
        <v>1658820.29</v>
      </c>
      <c r="O2424" s="45">
        <v>0</v>
      </c>
      <c r="P2424" s="45">
        <v>0</v>
      </c>
      <c r="Q2424" s="45">
        <v>0</v>
      </c>
      <c r="R2424" s="57">
        <v>45292</v>
      </c>
      <c r="S2424" s="57">
        <v>45657</v>
      </c>
      <c r="U2424" s="143"/>
    </row>
    <row r="2425" spans="1:21" ht="20.3" x14ac:dyDescent="0.35">
      <c r="A2425" s="43">
        <f>A2424+1</f>
        <v>1022</v>
      </c>
      <c r="B2425" s="44" t="s">
        <v>696</v>
      </c>
      <c r="C2425" s="43">
        <v>42283</v>
      </c>
      <c r="D2425" s="43" t="s">
        <v>1899</v>
      </c>
      <c r="E2425" s="43">
        <v>1972</v>
      </c>
      <c r="F2425" s="43" t="s">
        <v>2131</v>
      </c>
      <c r="G2425" s="56" t="s">
        <v>2103</v>
      </c>
      <c r="H2425" s="43">
        <v>2</v>
      </c>
      <c r="I2425" s="43">
        <v>2</v>
      </c>
      <c r="J2425" s="43" t="s">
        <v>2131</v>
      </c>
      <c r="K2425" s="45">
        <v>1298.3</v>
      </c>
      <c r="L2425" s="45">
        <v>498.5</v>
      </c>
      <c r="M2425" s="517">
        <f>VLOOKUP(C2425,'Раздел 2'!D2418:Q2432,14,0)</f>
        <v>197990.77000000002</v>
      </c>
      <c r="N2425" s="45">
        <f t="shared" si="301"/>
        <v>197990.77000000002</v>
      </c>
      <c r="O2425" s="45">
        <v>0</v>
      </c>
      <c r="P2425" s="45">
        <v>0</v>
      </c>
      <c r="Q2425" s="45">
        <v>0</v>
      </c>
      <c r="R2425" s="57">
        <v>45292</v>
      </c>
      <c r="S2425" s="57">
        <v>45657</v>
      </c>
      <c r="U2425" s="143"/>
    </row>
    <row r="2426" spans="1:21" ht="20.3" x14ac:dyDescent="0.35">
      <c r="A2426" s="43">
        <f>A2425+1</f>
        <v>1023</v>
      </c>
      <c r="B2426" s="44" t="s">
        <v>697</v>
      </c>
      <c r="C2426" s="43">
        <v>42284</v>
      </c>
      <c r="D2426" s="43" t="s">
        <v>1899</v>
      </c>
      <c r="E2426" s="43">
        <v>1971</v>
      </c>
      <c r="F2426" s="43" t="s">
        <v>2131</v>
      </c>
      <c r="G2426" s="56" t="s">
        <v>2103</v>
      </c>
      <c r="H2426" s="43">
        <v>2</v>
      </c>
      <c r="I2426" s="43">
        <v>2</v>
      </c>
      <c r="J2426" s="43" t="s">
        <v>2131</v>
      </c>
      <c r="K2426" s="45">
        <v>1194.5</v>
      </c>
      <c r="L2426" s="45">
        <v>509.2</v>
      </c>
      <c r="M2426" s="517">
        <f>VLOOKUP(C2426,'Раздел 2'!D2419:Q2433,14,0)</f>
        <v>1599841.06</v>
      </c>
      <c r="N2426" s="45">
        <f t="shared" si="301"/>
        <v>1599841.06</v>
      </c>
      <c r="O2426" s="45">
        <v>0</v>
      </c>
      <c r="P2426" s="45">
        <v>0</v>
      </c>
      <c r="Q2426" s="45">
        <v>0</v>
      </c>
      <c r="R2426" s="57">
        <v>45292</v>
      </c>
      <c r="S2426" s="57">
        <v>45657</v>
      </c>
      <c r="U2426" s="143"/>
    </row>
    <row r="2427" spans="1:21" ht="20.3" x14ac:dyDescent="0.35">
      <c r="A2427" s="43">
        <f>A2426+1</f>
        <v>1024</v>
      </c>
      <c r="B2427" s="44" t="s">
        <v>692</v>
      </c>
      <c r="C2427" s="43">
        <v>42213</v>
      </c>
      <c r="D2427" s="43" t="s">
        <v>1899</v>
      </c>
      <c r="E2427" s="43">
        <v>1975</v>
      </c>
      <c r="F2427" s="43" t="s">
        <v>2131</v>
      </c>
      <c r="G2427" s="56" t="s">
        <v>2103</v>
      </c>
      <c r="H2427" s="43">
        <v>2</v>
      </c>
      <c r="I2427" s="43">
        <v>2</v>
      </c>
      <c r="J2427" s="43" t="s">
        <v>2131</v>
      </c>
      <c r="K2427" s="45">
        <v>524.4</v>
      </c>
      <c r="L2427" s="45">
        <v>522.5</v>
      </c>
      <c r="M2427" s="517">
        <f>VLOOKUP(C2427,'Раздел 2'!D2420:Q2434,14,0)</f>
        <v>702590.12</v>
      </c>
      <c r="N2427" s="45">
        <f t="shared" si="301"/>
        <v>702590.12</v>
      </c>
      <c r="O2427" s="45">
        <v>0</v>
      </c>
      <c r="P2427" s="45">
        <v>0</v>
      </c>
      <c r="Q2427" s="45">
        <v>0</v>
      </c>
      <c r="R2427" s="57">
        <v>45292</v>
      </c>
      <c r="S2427" s="57">
        <v>45657</v>
      </c>
      <c r="U2427" s="143"/>
    </row>
    <row r="2428" spans="1:21" ht="19.649999999999999" x14ac:dyDescent="0.3">
      <c r="A2428" s="53" t="s">
        <v>34</v>
      </c>
      <c r="B2428" s="53"/>
      <c r="C2428" s="403" t="s">
        <v>172</v>
      </c>
      <c r="D2428" s="403" t="s">
        <v>172</v>
      </c>
      <c r="E2428" s="403" t="s">
        <v>172</v>
      </c>
      <c r="F2428" s="403" t="s">
        <v>172</v>
      </c>
      <c r="G2428" s="403" t="s">
        <v>172</v>
      </c>
      <c r="H2428" s="403" t="s">
        <v>172</v>
      </c>
      <c r="I2428" s="403" t="s">
        <v>172</v>
      </c>
      <c r="J2428" s="49">
        <f t="shared" ref="J2428:Q2428" si="302">SUM(J2422:J2427)</f>
        <v>0</v>
      </c>
      <c r="K2428" s="49">
        <f t="shared" si="302"/>
        <v>6837.7999999999993</v>
      </c>
      <c r="L2428" s="49">
        <f t="shared" si="302"/>
        <v>3056.2</v>
      </c>
      <c r="M2428" s="518">
        <f t="shared" si="302"/>
        <v>7355958.1900000004</v>
      </c>
      <c r="N2428" s="49">
        <f t="shared" si="302"/>
        <v>7355958.1900000004</v>
      </c>
      <c r="O2428" s="49">
        <f t="shared" si="302"/>
        <v>0</v>
      </c>
      <c r="P2428" s="49">
        <f t="shared" si="302"/>
        <v>0</v>
      </c>
      <c r="Q2428" s="49">
        <f t="shared" si="302"/>
        <v>0</v>
      </c>
      <c r="R2428" s="403" t="s">
        <v>172</v>
      </c>
      <c r="S2428" s="403" t="s">
        <v>172</v>
      </c>
      <c r="U2428" s="143"/>
    </row>
    <row r="2429" spans="1:21" ht="19.649999999999999" x14ac:dyDescent="0.3">
      <c r="A2429" s="527" t="s">
        <v>4099</v>
      </c>
      <c r="B2429" s="527"/>
      <c r="C2429" s="527"/>
      <c r="D2429" s="527"/>
      <c r="E2429" s="527"/>
      <c r="F2429" s="527"/>
      <c r="G2429" s="527"/>
      <c r="H2429" s="527"/>
      <c r="I2429" s="527"/>
      <c r="J2429" s="527"/>
      <c r="K2429" s="527"/>
      <c r="L2429" s="527"/>
      <c r="M2429" s="527"/>
      <c r="N2429" s="527"/>
      <c r="O2429" s="527"/>
      <c r="P2429" s="527"/>
      <c r="Q2429" s="527"/>
      <c r="R2429" s="527"/>
      <c r="S2429" s="527"/>
      <c r="U2429" s="143"/>
    </row>
    <row r="2430" spans="1:21" ht="19.649999999999999" x14ac:dyDescent="0.3">
      <c r="A2430" s="527" t="s">
        <v>4526</v>
      </c>
      <c r="B2430" s="527"/>
      <c r="C2430" s="527"/>
      <c r="D2430" s="527"/>
      <c r="E2430" s="527"/>
      <c r="F2430" s="527"/>
      <c r="G2430" s="527"/>
      <c r="H2430" s="527"/>
      <c r="I2430" s="527"/>
      <c r="J2430" s="527"/>
      <c r="K2430" s="527"/>
      <c r="L2430" s="527"/>
      <c r="M2430" s="527"/>
      <c r="N2430" s="527"/>
      <c r="O2430" s="527"/>
      <c r="P2430" s="527"/>
      <c r="Q2430" s="527"/>
      <c r="R2430" s="527"/>
      <c r="S2430" s="527"/>
      <c r="U2430" s="143"/>
    </row>
    <row r="2431" spans="1:21" ht="20.3" x14ac:dyDescent="0.35">
      <c r="A2431" s="43">
        <f>A2427+1</f>
        <v>1025</v>
      </c>
      <c r="B2431" s="44" t="s">
        <v>3063</v>
      </c>
      <c r="C2431" s="43">
        <v>43570</v>
      </c>
      <c r="D2431" s="43" t="s">
        <v>1899</v>
      </c>
      <c r="E2431" s="43">
        <v>1992</v>
      </c>
      <c r="F2431" s="43" t="s">
        <v>2131</v>
      </c>
      <c r="G2431" s="56" t="s">
        <v>2097</v>
      </c>
      <c r="H2431" s="43">
        <v>5</v>
      </c>
      <c r="I2431" s="43">
        <v>4</v>
      </c>
      <c r="J2431" s="43" t="s">
        <v>2131</v>
      </c>
      <c r="K2431" s="45">
        <v>7893.31</v>
      </c>
      <c r="L2431" s="45">
        <v>4954.3999999999996</v>
      </c>
      <c r="M2431" s="517">
        <f>VLOOKUP(C2431,'Раздел 2'!D2424:Q2453,14,0)</f>
        <v>12284517.729999999</v>
      </c>
      <c r="N2431" s="45">
        <f t="shared" ref="N2431:N2438" si="303">M2431</f>
        <v>12284517.729999999</v>
      </c>
      <c r="O2431" s="45">
        <v>0</v>
      </c>
      <c r="P2431" s="45">
        <v>0</v>
      </c>
      <c r="Q2431" s="45">
        <v>0</v>
      </c>
      <c r="R2431" s="57">
        <v>45292</v>
      </c>
      <c r="S2431" s="57">
        <v>45657</v>
      </c>
      <c r="U2431" s="143"/>
    </row>
    <row r="2432" spans="1:21" ht="20.3" x14ac:dyDescent="0.35">
      <c r="A2432" s="43">
        <f t="shared" ref="A2432:A2439" si="304">A2431+1</f>
        <v>1026</v>
      </c>
      <c r="B2432" s="44" t="s">
        <v>2174</v>
      </c>
      <c r="C2432" s="43">
        <v>43567</v>
      </c>
      <c r="D2432" s="43" t="s">
        <v>1899</v>
      </c>
      <c r="E2432" s="43">
        <v>1980</v>
      </c>
      <c r="F2432" s="43" t="s">
        <v>2131</v>
      </c>
      <c r="G2432" s="56" t="s">
        <v>2097</v>
      </c>
      <c r="H2432" s="43">
        <v>5</v>
      </c>
      <c r="I2432" s="43">
        <v>4</v>
      </c>
      <c r="J2432" s="43" t="s">
        <v>2131</v>
      </c>
      <c r="K2432" s="45">
        <v>5227.7</v>
      </c>
      <c r="L2432" s="45">
        <v>3773.8</v>
      </c>
      <c r="M2432" s="517">
        <f>VLOOKUP(C2432,'Раздел 2'!D2425:Q2454,14,0)</f>
        <v>2462542.2000000002</v>
      </c>
      <c r="N2432" s="45">
        <f t="shared" si="303"/>
        <v>2462542.2000000002</v>
      </c>
      <c r="O2432" s="45">
        <v>0</v>
      </c>
      <c r="P2432" s="45">
        <v>0</v>
      </c>
      <c r="Q2432" s="45">
        <v>0</v>
      </c>
      <c r="R2432" s="57">
        <v>45292</v>
      </c>
      <c r="S2432" s="57">
        <v>45657</v>
      </c>
      <c r="U2432" s="143"/>
    </row>
    <row r="2433" spans="1:21" ht="20.3" x14ac:dyDescent="0.35">
      <c r="A2433" s="43">
        <f t="shared" si="304"/>
        <v>1027</v>
      </c>
      <c r="B2433" s="44" t="s">
        <v>3565</v>
      </c>
      <c r="C2433" s="43">
        <v>43568</v>
      </c>
      <c r="D2433" s="43" t="s">
        <v>1899</v>
      </c>
      <c r="E2433" s="43">
        <v>1981</v>
      </c>
      <c r="F2433" s="43" t="s">
        <v>2131</v>
      </c>
      <c r="G2433" s="56" t="s">
        <v>2129</v>
      </c>
      <c r="H2433" s="43">
        <v>5</v>
      </c>
      <c r="I2433" s="43">
        <v>6</v>
      </c>
      <c r="J2433" s="43" t="s">
        <v>2131</v>
      </c>
      <c r="K2433" s="45">
        <v>7465.3</v>
      </c>
      <c r="L2433" s="45">
        <v>4725</v>
      </c>
      <c r="M2433" s="517">
        <f>VLOOKUP(C2433,'Раздел 2'!D2426:Q2455,14,0)</f>
        <v>2032901.6800000002</v>
      </c>
      <c r="N2433" s="45">
        <f t="shared" si="303"/>
        <v>2032901.6800000002</v>
      </c>
      <c r="O2433" s="45">
        <v>0</v>
      </c>
      <c r="P2433" s="45">
        <v>0</v>
      </c>
      <c r="Q2433" s="45">
        <v>0</v>
      </c>
      <c r="R2433" s="57">
        <v>45292</v>
      </c>
      <c r="S2433" s="57">
        <v>45657</v>
      </c>
      <c r="U2433" s="143"/>
    </row>
    <row r="2434" spans="1:21" ht="20.3" x14ac:dyDescent="0.35">
      <c r="A2434" s="43">
        <f t="shared" si="304"/>
        <v>1028</v>
      </c>
      <c r="B2434" s="44" t="s">
        <v>3566</v>
      </c>
      <c r="C2434" s="43">
        <v>43569</v>
      </c>
      <c r="D2434" s="43" t="s">
        <v>1899</v>
      </c>
      <c r="E2434" s="43">
        <v>1983</v>
      </c>
      <c r="F2434" s="43" t="s">
        <v>2131</v>
      </c>
      <c r="G2434" s="56" t="s">
        <v>2129</v>
      </c>
      <c r="H2434" s="43">
        <v>5</v>
      </c>
      <c r="I2434" s="43">
        <v>6</v>
      </c>
      <c r="J2434" s="43" t="s">
        <v>2131</v>
      </c>
      <c r="K2434" s="45">
        <v>7282.06</v>
      </c>
      <c r="L2434" s="45">
        <v>4655.6499999999996</v>
      </c>
      <c r="M2434" s="517">
        <f>VLOOKUP(C2434,'Раздел 2'!D:Q,14,0)</f>
        <v>1978750.61</v>
      </c>
      <c r="N2434" s="45">
        <f t="shared" si="303"/>
        <v>1978750.61</v>
      </c>
      <c r="O2434" s="45">
        <v>0</v>
      </c>
      <c r="P2434" s="45">
        <v>0</v>
      </c>
      <c r="Q2434" s="45">
        <v>0</v>
      </c>
      <c r="R2434" s="57">
        <v>45292</v>
      </c>
      <c r="S2434" s="57">
        <v>45657</v>
      </c>
      <c r="U2434" s="143"/>
    </row>
    <row r="2435" spans="1:21" ht="20.3" x14ac:dyDescent="0.35">
      <c r="A2435" s="43">
        <f t="shared" si="304"/>
        <v>1029</v>
      </c>
      <c r="B2435" s="44" t="s">
        <v>2175</v>
      </c>
      <c r="C2435" s="43">
        <v>43592</v>
      </c>
      <c r="D2435" s="43" t="s">
        <v>1899</v>
      </c>
      <c r="E2435" s="43">
        <v>1987</v>
      </c>
      <c r="F2435" s="43" t="s">
        <v>2131</v>
      </c>
      <c r="G2435" s="56" t="s">
        <v>2097</v>
      </c>
      <c r="H2435" s="43">
        <v>5</v>
      </c>
      <c r="I2435" s="43">
        <v>4</v>
      </c>
      <c r="J2435" s="43" t="s">
        <v>2131</v>
      </c>
      <c r="K2435" s="45">
        <v>5126.8</v>
      </c>
      <c r="L2435" s="45">
        <v>3303.1</v>
      </c>
      <c r="M2435" s="517">
        <f>VLOOKUP(C2435,'Раздел 2'!D2428:Q2455,14,0)</f>
        <v>3178208.04</v>
      </c>
      <c r="N2435" s="45">
        <f t="shared" si="303"/>
        <v>3178208.04</v>
      </c>
      <c r="O2435" s="45">
        <v>0</v>
      </c>
      <c r="P2435" s="45">
        <v>0</v>
      </c>
      <c r="Q2435" s="45">
        <v>0</v>
      </c>
      <c r="R2435" s="57">
        <v>45292</v>
      </c>
      <c r="S2435" s="57">
        <v>45657</v>
      </c>
      <c r="U2435" s="143"/>
    </row>
    <row r="2436" spans="1:21" ht="20.3" x14ac:dyDescent="0.35">
      <c r="A2436" s="43">
        <f t="shared" si="304"/>
        <v>1030</v>
      </c>
      <c r="B2436" s="44" t="s">
        <v>2176</v>
      </c>
      <c r="C2436" s="43">
        <v>43593</v>
      </c>
      <c r="D2436" s="43" t="s">
        <v>1899</v>
      </c>
      <c r="E2436" s="43">
        <v>1991</v>
      </c>
      <c r="F2436" s="43" t="s">
        <v>2131</v>
      </c>
      <c r="G2436" s="56" t="s">
        <v>2097</v>
      </c>
      <c r="H2436" s="43">
        <v>5</v>
      </c>
      <c r="I2436" s="43">
        <v>5</v>
      </c>
      <c r="J2436" s="43" t="s">
        <v>2131</v>
      </c>
      <c r="K2436" s="45">
        <v>4619</v>
      </c>
      <c r="L2436" s="45">
        <v>4209</v>
      </c>
      <c r="M2436" s="517">
        <f>VLOOKUP(C2436,'Раздел 2'!D2429:Q2429,14,0)</f>
        <v>2244841.1399999997</v>
      </c>
      <c r="N2436" s="45">
        <f t="shared" si="303"/>
        <v>2244841.1399999997</v>
      </c>
      <c r="O2436" s="45">
        <v>0</v>
      </c>
      <c r="P2436" s="45">
        <v>0</v>
      </c>
      <c r="Q2436" s="45">
        <v>0</v>
      </c>
      <c r="R2436" s="57">
        <v>45292</v>
      </c>
      <c r="S2436" s="57">
        <v>45657</v>
      </c>
      <c r="U2436" s="143"/>
    </row>
    <row r="2437" spans="1:21" ht="20.3" x14ac:dyDescent="0.35">
      <c r="A2437" s="43">
        <f>A2436+1</f>
        <v>1031</v>
      </c>
      <c r="B2437" s="44" t="s">
        <v>3575</v>
      </c>
      <c r="C2437" s="43">
        <v>43587</v>
      </c>
      <c r="D2437" s="43" t="s">
        <v>1899</v>
      </c>
      <c r="E2437" s="43">
        <v>1952</v>
      </c>
      <c r="F2437" s="43" t="s">
        <v>2131</v>
      </c>
      <c r="G2437" s="56" t="s">
        <v>3576</v>
      </c>
      <c r="H2437" s="43">
        <v>2</v>
      </c>
      <c r="I2437" s="43">
        <v>1</v>
      </c>
      <c r="J2437" s="43" t="s">
        <v>2131</v>
      </c>
      <c r="K2437" s="45">
        <v>411</v>
      </c>
      <c r="L2437" s="45">
        <v>411</v>
      </c>
      <c r="M2437" s="517">
        <f>VLOOKUP(C2437,'Раздел 2'!D2430:Q2456,14,0)</f>
        <v>89271.88</v>
      </c>
      <c r="N2437" s="45">
        <f t="shared" si="303"/>
        <v>89271.88</v>
      </c>
      <c r="O2437" s="45">
        <v>0</v>
      </c>
      <c r="P2437" s="45">
        <v>0</v>
      </c>
      <c r="Q2437" s="45">
        <v>0</v>
      </c>
      <c r="R2437" s="57">
        <v>45292</v>
      </c>
      <c r="S2437" s="57">
        <v>45657</v>
      </c>
      <c r="U2437" s="143"/>
    </row>
    <row r="2438" spans="1:21" ht="20.3" x14ac:dyDescent="0.35">
      <c r="A2438" s="43">
        <f t="shared" si="304"/>
        <v>1032</v>
      </c>
      <c r="B2438" s="44" t="s">
        <v>3573</v>
      </c>
      <c r="C2438" s="43">
        <v>43588</v>
      </c>
      <c r="D2438" s="43" t="s">
        <v>1899</v>
      </c>
      <c r="E2438" s="43">
        <v>1958</v>
      </c>
      <c r="F2438" s="43" t="s">
        <v>2131</v>
      </c>
      <c r="G2438" s="56" t="s">
        <v>3576</v>
      </c>
      <c r="H2438" s="43">
        <v>2</v>
      </c>
      <c r="I2438" s="43">
        <v>1</v>
      </c>
      <c r="J2438" s="43" t="s">
        <v>2131</v>
      </c>
      <c r="K2438" s="45">
        <v>467.3</v>
      </c>
      <c r="L2438" s="45">
        <v>425.9</v>
      </c>
      <c r="M2438" s="517">
        <f>VLOOKUP(C2438,'Раздел 2'!D2431:Q2456,14,0)</f>
        <v>188896.50999999998</v>
      </c>
      <c r="N2438" s="45">
        <f t="shared" si="303"/>
        <v>188896.50999999998</v>
      </c>
      <c r="O2438" s="45">
        <v>0</v>
      </c>
      <c r="P2438" s="45">
        <v>0</v>
      </c>
      <c r="Q2438" s="45">
        <v>0</v>
      </c>
      <c r="R2438" s="57">
        <v>45292</v>
      </c>
      <c r="S2438" s="57">
        <v>45657</v>
      </c>
      <c r="U2438" s="143"/>
    </row>
    <row r="2439" spans="1:21" ht="20.3" x14ac:dyDescent="0.35">
      <c r="A2439" s="43">
        <f t="shared" si="304"/>
        <v>1033</v>
      </c>
      <c r="B2439" s="44" t="s">
        <v>3442</v>
      </c>
      <c r="C2439" s="43">
        <v>43556</v>
      </c>
      <c r="D2439" s="43" t="s">
        <v>1899</v>
      </c>
      <c r="E2439" s="43">
        <v>1986</v>
      </c>
      <c r="F2439" s="43" t="s">
        <v>2131</v>
      </c>
      <c r="G2439" s="56" t="s">
        <v>2129</v>
      </c>
      <c r="H2439" s="43">
        <v>5</v>
      </c>
      <c r="I2439" s="43">
        <v>6</v>
      </c>
      <c r="J2439" s="43" t="s">
        <v>2131</v>
      </c>
      <c r="K2439" s="45">
        <v>5674.9</v>
      </c>
      <c r="L2439" s="45">
        <v>4803</v>
      </c>
      <c r="M2439" s="517">
        <f>VLOOKUP(C2439,'Раздел 2'!D2432:Q2454,14,0)</f>
        <v>1067290.0899999999</v>
      </c>
      <c r="N2439" s="45">
        <f t="shared" ref="N2439:N2447" si="305">M2439</f>
        <v>1067290.0899999999</v>
      </c>
      <c r="O2439" s="45">
        <v>0</v>
      </c>
      <c r="P2439" s="45">
        <v>0</v>
      </c>
      <c r="Q2439" s="45">
        <v>0</v>
      </c>
      <c r="R2439" s="57">
        <v>45292</v>
      </c>
      <c r="S2439" s="57">
        <v>45657</v>
      </c>
      <c r="U2439" s="143"/>
    </row>
    <row r="2440" spans="1:21" ht="20.3" x14ac:dyDescent="0.35">
      <c r="A2440" s="43">
        <f t="shared" ref="A2440:A2447" si="306">A2439+1</f>
        <v>1034</v>
      </c>
      <c r="B2440" s="44" t="s">
        <v>3443</v>
      </c>
      <c r="C2440" s="43">
        <v>43595</v>
      </c>
      <c r="D2440" s="43" t="s">
        <v>1899</v>
      </c>
      <c r="E2440" s="43">
        <v>1989</v>
      </c>
      <c r="F2440" s="43" t="s">
        <v>2131</v>
      </c>
      <c r="G2440" s="56" t="s">
        <v>2129</v>
      </c>
      <c r="H2440" s="43">
        <v>5</v>
      </c>
      <c r="I2440" s="43">
        <v>4</v>
      </c>
      <c r="J2440" s="43" t="s">
        <v>2131</v>
      </c>
      <c r="K2440" s="45">
        <v>4744</v>
      </c>
      <c r="L2440" s="45">
        <v>3602.2</v>
      </c>
      <c r="M2440" s="517">
        <f>VLOOKUP(C2440,'Раздел 2'!D2433:Q2455,14,0)</f>
        <v>1174549.0999999999</v>
      </c>
      <c r="N2440" s="45">
        <f t="shared" si="305"/>
        <v>1174549.0999999999</v>
      </c>
      <c r="O2440" s="45">
        <v>0</v>
      </c>
      <c r="P2440" s="45">
        <v>0</v>
      </c>
      <c r="Q2440" s="45">
        <v>0</v>
      </c>
      <c r="R2440" s="57">
        <v>45292</v>
      </c>
      <c r="S2440" s="57">
        <v>45657</v>
      </c>
      <c r="U2440" s="143"/>
    </row>
    <row r="2441" spans="1:21" ht="20.3" x14ac:dyDescent="0.35">
      <c r="A2441" s="43">
        <f t="shared" si="306"/>
        <v>1035</v>
      </c>
      <c r="B2441" s="44" t="s">
        <v>3572</v>
      </c>
      <c r="C2441" s="43">
        <v>43597</v>
      </c>
      <c r="D2441" s="43" t="s">
        <v>1899</v>
      </c>
      <c r="E2441" s="43">
        <v>1976</v>
      </c>
      <c r="F2441" s="43" t="s">
        <v>2131</v>
      </c>
      <c r="G2441" s="56" t="s">
        <v>2129</v>
      </c>
      <c r="H2441" s="43">
        <v>5</v>
      </c>
      <c r="I2441" s="43">
        <v>4</v>
      </c>
      <c r="J2441" s="43" t="s">
        <v>2131</v>
      </c>
      <c r="K2441" s="45">
        <v>5391.3</v>
      </c>
      <c r="L2441" s="45">
        <v>3429.7</v>
      </c>
      <c r="M2441" s="517">
        <f>VLOOKUP(C2441,'Раздел 2'!D2434:Q2456,14,0)</f>
        <v>125683.01000000001</v>
      </c>
      <c r="N2441" s="45">
        <f>M2441</f>
        <v>125683.01000000001</v>
      </c>
      <c r="O2441" s="45">
        <v>0</v>
      </c>
      <c r="P2441" s="45">
        <v>0</v>
      </c>
      <c r="Q2441" s="45">
        <v>0</v>
      </c>
      <c r="R2441" s="57">
        <v>45292</v>
      </c>
      <c r="S2441" s="57">
        <v>45657</v>
      </c>
      <c r="U2441" s="143"/>
    </row>
    <row r="2442" spans="1:21" ht="20.3" x14ac:dyDescent="0.35">
      <c r="A2442" s="43">
        <f>A2441+1</f>
        <v>1036</v>
      </c>
      <c r="B2442" s="44" t="s">
        <v>3539</v>
      </c>
      <c r="C2442" s="43">
        <v>43602</v>
      </c>
      <c r="D2442" s="43" t="s">
        <v>1899</v>
      </c>
      <c r="E2442" s="43">
        <v>1954</v>
      </c>
      <c r="F2442" s="43" t="s">
        <v>2131</v>
      </c>
      <c r="G2442" s="56" t="s">
        <v>2129</v>
      </c>
      <c r="H2442" s="43">
        <v>2</v>
      </c>
      <c r="I2442" s="43">
        <v>1</v>
      </c>
      <c r="J2442" s="43" t="s">
        <v>2131</v>
      </c>
      <c r="K2442" s="45">
        <v>506.8</v>
      </c>
      <c r="L2442" s="45">
        <v>506.8</v>
      </c>
      <c r="M2442" s="517">
        <f>VLOOKUP(C2442,'Раздел 2'!D2435:Q2456,14,0)</f>
        <v>386778.24000000005</v>
      </c>
      <c r="N2442" s="45">
        <f t="shared" si="305"/>
        <v>386778.24000000005</v>
      </c>
      <c r="O2442" s="45">
        <v>0</v>
      </c>
      <c r="P2442" s="45">
        <v>0</v>
      </c>
      <c r="Q2442" s="45">
        <v>0</v>
      </c>
      <c r="R2442" s="57">
        <v>45292</v>
      </c>
      <c r="S2442" s="57">
        <v>45657</v>
      </c>
      <c r="U2442" s="143"/>
    </row>
    <row r="2443" spans="1:21" ht="20.3" x14ac:dyDescent="0.35">
      <c r="A2443" s="43">
        <f>A2442+1</f>
        <v>1037</v>
      </c>
      <c r="B2443" s="44" t="s">
        <v>3585</v>
      </c>
      <c r="C2443" s="43">
        <v>43609</v>
      </c>
      <c r="D2443" s="43" t="s">
        <v>1899</v>
      </c>
      <c r="E2443" s="43">
        <v>1963</v>
      </c>
      <c r="F2443" s="43" t="s">
        <v>2131</v>
      </c>
      <c r="G2443" s="56" t="s">
        <v>2130</v>
      </c>
      <c r="H2443" s="43">
        <v>2</v>
      </c>
      <c r="I2443" s="43">
        <v>2</v>
      </c>
      <c r="J2443" s="43" t="s">
        <v>2131</v>
      </c>
      <c r="K2443" s="45">
        <v>1105.8</v>
      </c>
      <c r="L2443" s="45">
        <v>617.70000000000005</v>
      </c>
      <c r="M2443" s="517">
        <f>VLOOKUP(C2443,'Раздел 2'!D2436:Q2460,14,0)</f>
        <v>479094.49000000005</v>
      </c>
      <c r="N2443" s="45">
        <f t="shared" si="305"/>
        <v>479094.49000000005</v>
      </c>
      <c r="O2443" s="45">
        <v>0</v>
      </c>
      <c r="P2443" s="45">
        <v>0</v>
      </c>
      <c r="Q2443" s="45">
        <v>0</v>
      </c>
      <c r="R2443" s="57">
        <v>45292</v>
      </c>
      <c r="S2443" s="57">
        <v>45657</v>
      </c>
      <c r="U2443" s="143"/>
    </row>
    <row r="2444" spans="1:21" ht="20.3" x14ac:dyDescent="0.35">
      <c r="A2444" s="43">
        <f>A2443+1</f>
        <v>1038</v>
      </c>
      <c r="B2444" s="44" t="s">
        <v>3444</v>
      </c>
      <c r="C2444" s="43">
        <v>43610</v>
      </c>
      <c r="D2444" s="43" t="s">
        <v>1899</v>
      </c>
      <c r="E2444" s="43">
        <v>1960</v>
      </c>
      <c r="F2444" s="43" t="s">
        <v>2131</v>
      </c>
      <c r="G2444" s="56" t="s">
        <v>2128</v>
      </c>
      <c r="H2444" s="43">
        <v>2</v>
      </c>
      <c r="I2444" s="43">
        <v>2</v>
      </c>
      <c r="J2444" s="43" t="s">
        <v>2131</v>
      </c>
      <c r="K2444" s="45">
        <v>885.5</v>
      </c>
      <c r="L2444" s="45">
        <v>491.4</v>
      </c>
      <c r="M2444" s="517">
        <f>VLOOKUP(C2444,'Раздел 2'!D2437:Q2456,14,0)</f>
        <v>382374.41</v>
      </c>
      <c r="N2444" s="45">
        <f t="shared" si="305"/>
        <v>382374.41</v>
      </c>
      <c r="O2444" s="45">
        <v>0</v>
      </c>
      <c r="P2444" s="45">
        <v>0</v>
      </c>
      <c r="Q2444" s="45">
        <v>0</v>
      </c>
      <c r="R2444" s="57">
        <v>45292</v>
      </c>
      <c r="S2444" s="57">
        <v>45657</v>
      </c>
      <c r="U2444" s="143"/>
    </row>
    <row r="2445" spans="1:21" ht="20.3" x14ac:dyDescent="0.35">
      <c r="A2445" s="43">
        <f t="shared" si="306"/>
        <v>1039</v>
      </c>
      <c r="B2445" s="44" t="s">
        <v>3571</v>
      </c>
      <c r="C2445" s="43">
        <v>43611</v>
      </c>
      <c r="D2445" s="43" t="s">
        <v>1899</v>
      </c>
      <c r="E2445" s="43">
        <v>1955</v>
      </c>
      <c r="F2445" s="43" t="s">
        <v>2131</v>
      </c>
      <c r="G2445" s="56" t="s">
        <v>2128</v>
      </c>
      <c r="H2445" s="43">
        <v>2</v>
      </c>
      <c r="I2445" s="43">
        <v>2</v>
      </c>
      <c r="J2445" s="43" t="s">
        <v>2131</v>
      </c>
      <c r="K2445" s="45">
        <v>848.9</v>
      </c>
      <c r="L2445" s="45">
        <v>483.8</v>
      </c>
      <c r="M2445" s="517">
        <f>VLOOKUP(C2445,'Раздел 2'!D2438:Q2457,14,0)</f>
        <v>633921.05999999994</v>
      </c>
      <c r="N2445" s="45">
        <f t="shared" si="305"/>
        <v>633921.05999999994</v>
      </c>
      <c r="O2445" s="45">
        <v>0</v>
      </c>
      <c r="P2445" s="45">
        <v>0</v>
      </c>
      <c r="Q2445" s="45">
        <v>0</v>
      </c>
      <c r="R2445" s="57">
        <v>45292</v>
      </c>
      <c r="S2445" s="57">
        <v>45657</v>
      </c>
      <c r="U2445" s="143"/>
    </row>
    <row r="2446" spans="1:21" ht="20.3" x14ac:dyDescent="0.35">
      <c r="A2446" s="43">
        <f>A2445+1</f>
        <v>1040</v>
      </c>
      <c r="B2446" s="44" t="s">
        <v>3445</v>
      </c>
      <c r="C2446" s="43">
        <v>43612</v>
      </c>
      <c r="D2446" s="43" t="s">
        <v>1899</v>
      </c>
      <c r="E2446" s="43">
        <v>1960</v>
      </c>
      <c r="F2446" s="43" t="s">
        <v>2131</v>
      </c>
      <c r="G2446" s="56" t="s">
        <v>2128</v>
      </c>
      <c r="H2446" s="43">
        <v>1</v>
      </c>
      <c r="I2446" s="43">
        <v>2</v>
      </c>
      <c r="J2446" s="43" t="s">
        <v>2131</v>
      </c>
      <c r="K2446" s="45">
        <v>885.5</v>
      </c>
      <c r="L2446" s="45">
        <v>514.5</v>
      </c>
      <c r="M2446" s="517">
        <f>VLOOKUP(C2446,'Раздел 2'!D2439:Q2457,14,0)</f>
        <v>244248.90000000002</v>
      </c>
      <c r="N2446" s="45">
        <f t="shared" si="305"/>
        <v>244248.90000000002</v>
      </c>
      <c r="O2446" s="45">
        <v>0</v>
      </c>
      <c r="P2446" s="45">
        <v>0</v>
      </c>
      <c r="Q2446" s="45">
        <v>0</v>
      </c>
      <c r="R2446" s="57">
        <v>45292</v>
      </c>
      <c r="S2446" s="57">
        <v>45657</v>
      </c>
      <c r="U2446" s="143"/>
    </row>
    <row r="2447" spans="1:21" ht="20.3" x14ac:dyDescent="0.35">
      <c r="A2447" s="43">
        <f t="shared" si="306"/>
        <v>1041</v>
      </c>
      <c r="B2447" s="44" t="s">
        <v>3446</v>
      </c>
      <c r="C2447" s="43">
        <v>43613</v>
      </c>
      <c r="D2447" s="43" t="s">
        <v>1899</v>
      </c>
      <c r="E2447" s="43">
        <v>1965</v>
      </c>
      <c r="F2447" s="43" t="s">
        <v>2131</v>
      </c>
      <c r="G2447" s="56" t="s">
        <v>2128</v>
      </c>
      <c r="H2447" s="43">
        <v>2</v>
      </c>
      <c r="I2447" s="43">
        <v>2</v>
      </c>
      <c r="J2447" s="43" t="s">
        <v>2131</v>
      </c>
      <c r="K2447" s="45">
        <v>851.8</v>
      </c>
      <c r="L2447" s="45">
        <v>517.70000000000005</v>
      </c>
      <c r="M2447" s="517">
        <f>VLOOKUP(C2447,'Раздел 2'!D2440:Q2458,14,0)</f>
        <v>457275.37999999995</v>
      </c>
      <c r="N2447" s="45">
        <f t="shared" si="305"/>
        <v>457275.37999999995</v>
      </c>
      <c r="O2447" s="45">
        <v>0</v>
      </c>
      <c r="P2447" s="45">
        <v>0</v>
      </c>
      <c r="Q2447" s="45">
        <v>0</v>
      </c>
      <c r="R2447" s="57">
        <v>45292</v>
      </c>
      <c r="S2447" s="57">
        <v>45657</v>
      </c>
      <c r="U2447" s="143"/>
    </row>
    <row r="2448" spans="1:21" ht="20.3" x14ac:dyDescent="0.3">
      <c r="A2448" s="46" t="s">
        <v>22</v>
      </c>
      <c r="B2448" s="46"/>
      <c r="C2448" s="403" t="s">
        <v>172</v>
      </c>
      <c r="D2448" s="403" t="s">
        <v>172</v>
      </c>
      <c r="E2448" s="403" t="s">
        <v>172</v>
      </c>
      <c r="F2448" s="403" t="s">
        <v>172</v>
      </c>
      <c r="G2448" s="403" t="s">
        <v>172</v>
      </c>
      <c r="H2448" s="403" t="s">
        <v>172</v>
      </c>
      <c r="I2448" s="403" t="s">
        <v>172</v>
      </c>
      <c r="J2448" s="49">
        <f t="shared" ref="J2448:Q2448" si="307">SUM(J2431:J2447)</f>
        <v>0</v>
      </c>
      <c r="K2448" s="49">
        <f t="shared" si="307"/>
        <v>59386.970000000023</v>
      </c>
      <c r="L2448" s="49">
        <f t="shared" si="307"/>
        <v>41424.649999999994</v>
      </c>
      <c r="M2448" s="518">
        <f t="shared" si="307"/>
        <v>29411144.469999995</v>
      </c>
      <c r="N2448" s="49">
        <f t="shared" si="307"/>
        <v>29411144.469999995</v>
      </c>
      <c r="O2448" s="49">
        <f t="shared" si="307"/>
        <v>0</v>
      </c>
      <c r="P2448" s="49">
        <f t="shared" si="307"/>
        <v>0</v>
      </c>
      <c r="Q2448" s="49">
        <f t="shared" si="307"/>
        <v>0</v>
      </c>
      <c r="R2448" s="403" t="s">
        <v>172</v>
      </c>
      <c r="S2448" s="403" t="s">
        <v>172</v>
      </c>
      <c r="U2448" s="143"/>
    </row>
    <row r="2449" spans="1:21" ht="20.3" x14ac:dyDescent="0.3">
      <c r="A2449" s="531" t="s">
        <v>4646</v>
      </c>
      <c r="B2449" s="532"/>
      <c r="C2449" s="532"/>
      <c r="D2449" s="532"/>
      <c r="E2449" s="532"/>
      <c r="F2449" s="532"/>
      <c r="G2449" s="532"/>
      <c r="H2449" s="532"/>
      <c r="I2449" s="532"/>
      <c r="J2449" s="532"/>
      <c r="K2449" s="532"/>
      <c r="L2449" s="532"/>
      <c r="M2449" s="532"/>
      <c r="N2449" s="532"/>
      <c r="O2449" s="532"/>
      <c r="P2449" s="532"/>
      <c r="Q2449" s="532"/>
      <c r="R2449" s="532"/>
      <c r="S2449" s="533"/>
      <c r="U2449" s="143"/>
    </row>
    <row r="2450" spans="1:21" ht="20.3" x14ac:dyDescent="0.3">
      <c r="A2450" s="43">
        <f>A2447+1</f>
        <v>1042</v>
      </c>
      <c r="B2450" s="46" t="s">
        <v>1133</v>
      </c>
      <c r="C2450" s="43">
        <v>43838</v>
      </c>
      <c r="D2450" s="43" t="s">
        <v>1899</v>
      </c>
      <c r="E2450" s="43">
        <v>1964</v>
      </c>
      <c r="F2450" s="43" t="s">
        <v>2131</v>
      </c>
      <c r="G2450" s="43" t="s">
        <v>2103</v>
      </c>
      <c r="H2450" s="43">
        <v>2</v>
      </c>
      <c r="I2450" s="43">
        <v>1</v>
      </c>
      <c r="J2450" s="45" t="s">
        <v>2131</v>
      </c>
      <c r="K2450" s="45">
        <v>354.2</v>
      </c>
      <c r="L2450" s="45">
        <v>354.2</v>
      </c>
      <c r="M2450" s="517">
        <f>VLOOKUP(C2450,'Раздел 2'!D:Q,14,0)</f>
        <v>698273.86</v>
      </c>
      <c r="N2450" s="45">
        <f>M2450</f>
        <v>698273.86</v>
      </c>
      <c r="O2450" s="45">
        <v>0</v>
      </c>
      <c r="P2450" s="45">
        <v>0</v>
      </c>
      <c r="Q2450" s="45">
        <v>0</v>
      </c>
      <c r="R2450" s="57">
        <v>45292</v>
      </c>
      <c r="S2450" s="57">
        <v>45657</v>
      </c>
      <c r="U2450" s="143"/>
    </row>
    <row r="2451" spans="1:21" ht="20.3" x14ac:dyDescent="0.3">
      <c r="A2451" s="43">
        <f>A2450+1</f>
        <v>1043</v>
      </c>
      <c r="B2451" s="46" t="s">
        <v>1134</v>
      </c>
      <c r="C2451" s="43">
        <v>43839</v>
      </c>
      <c r="D2451" s="43" t="s">
        <v>1899</v>
      </c>
      <c r="E2451" s="43">
        <v>1964</v>
      </c>
      <c r="F2451" s="43" t="s">
        <v>2131</v>
      </c>
      <c r="G2451" s="43" t="s">
        <v>2103</v>
      </c>
      <c r="H2451" s="43">
        <v>2</v>
      </c>
      <c r="I2451" s="43">
        <v>1</v>
      </c>
      <c r="J2451" s="45" t="s">
        <v>2131</v>
      </c>
      <c r="K2451" s="45">
        <v>336.9</v>
      </c>
      <c r="L2451" s="45">
        <v>336.9</v>
      </c>
      <c r="M2451" s="517">
        <f>VLOOKUP(C2451,'Раздел 2'!D:Q,14,0)</f>
        <v>680366.8</v>
      </c>
      <c r="N2451" s="45">
        <f>M2451</f>
        <v>680366.8</v>
      </c>
      <c r="O2451" s="45">
        <v>0</v>
      </c>
      <c r="P2451" s="45">
        <v>0</v>
      </c>
      <c r="Q2451" s="45">
        <v>0</v>
      </c>
      <c r="R2451" s="57">
        <v>45292</v>
      </c>
      <c r="S2451" s="57">
        <v>45657</v>
      </c>
      <c r="U2451" s="143"/>
    </row>
    <row r="2452" spans="1:21" ht="20.3" x14ac:dyDescent="0.3">
      <c r="A2452" s="46" t="s">
        <v>22</v>
      </c>
      <c r="B2452" s="46"/>
      <c r="C2452" s="403" t="s">
        <v>172</v>
      </c>
      <c r="D2452" s="403" t="s">
        <v>172</v>
      </c>
      <c r="E2452" s="403" t="s">
        <v>172</v>
      </c>
      <c r="F2452" s="403" t="s">
        <v>172</v>
      </c>
      <c r="G2452" s="403" t="s">
        <v>172</v>
      </c>
      <c r="H2452" s="403" t="s">
        <v>172</v>
      </c>
      <c r="I2452" s="403" t="s">
        <v>172</v>
      </c>
      <c r="J2452" s="49">
        <f>SUM(J2450:J2451)</f>
        <v>0</v>
      </c>
      <c r="K2452" s="49">
        <f t="shared" ref="K2452:Q2452" si="308">SUM(K2450:K2451)</f>
        <v>691.09999999999991</v>
      </c>
      <c r="L2452" s="49">
        <f t="shared" si="308"/>
        <v>691.09999999999991</v>
      </c>
      <c r="M2452" s="518">
        <f t="shared" si="308"/>
        <v>1378640.6600000001</v>
      </c>
      <c r="N2452" s="49">
        <f t="shared" si="308"/>
        <v>1378640.6600000001</v>
      </c>
      <c r="O2452" s="49">
        <f t="shared" si="308"/>
        <v>0</v>
      </c>
      <c r="P2452" s="49">
        <f t="shared" si="308"/>
        <v>0</v>
      </c>
      <c r="Q2452" s="49">
        <f t="shared" si="308"/>
        <v>0</v>
      </c>
      <c r="R2452" s="403" t="s">
        <v>172</v>
      </c>
      <c r="S2452" s="403" t="s">
        <v>172</v>
      </c>
      <c r="U2452" s="143"/>
    </row>
    <row r="2453" spans="1:21" ht="19.649999999999999" x14ac:dyDescent="0.3">
      <c r="A2453" s="527" t="s">
        <v>4645</v>
      </c>
      <c r="B2453" s="527"/>
      <c r="C2453" s="527"/>
      <c r="D2453" s="527"/>
      <c r="E2453" s="527"/>
      <c r="F2453" s="527"/>
      <c r="G2453" s="527"/>
      <c r="H2453" s="527"/>
      <c r="I2453" s="527"/>
      <c r="J2453" s="527"/>
      <c r="K2453" s="527"/>
      <c r="L2453" s="527"/>
      <c r="M2453" s="527"/>
      <c r="N2453" s="527"/>
      <c r="O2453" s="527"/>
      <c r="P2453" s="527"/>
      <c r="Q2453" s="527"/>
      <c r="R2453" s="527"/>
      <c r="S2453" s="527"/>
      <c r="U2453" s="143"/>
    </row>
    <row r="2454" spans="1:21" ht="20.3" x14ac:dyDescent="0.35">
      <c r="A2454" s="43">
        <f>A2451+1</f>
        <v>1044</v>
      </c>
      <c r="B2454" s="44" t="s">
        <v>42</v>
      </c>
      <c r="C2454" s="43">
        <v>43689</v>
      </c>
      <c r="D2454" s="43" t="s">
        <v>1899</v>
      </c>
      <c r="E2454" s="43">
        <v>1958</v>
      </c>
      <c r="F2454" s="43">
        <v>2021</v>
      </c>
      <c r="G2454" s="56" t="s">
        <v>2098</v>
      </c>
      <c r="H2454" s="43">
        <v>2</v>
      </c>
      <c r="I2454" s="43">
        <v>1</v>
      </c>
      <c r="J2454" s="43" t="s">
        <v>2131</v>
      </c>
      <c r="K2454" s="45">
        <v>682.35</v>
      </c>
      <c r="L2454" s="45">
        <v>440.4</v>
      </c>
      <c r="M2454" s="517">
        <f>VLOOKUP(C2454,'Раздел 2'!D2447:Q2456,14,0)</f>
        <v>250753.5</v>
      </c>
      <c r="N2454" s="45">
        <f>M2454</f>
        <v>250753.5</v>
      </c>
      <c r="O2454" s="45">
        <v>0</v>
      </c>
      <c r="P2454" s="45">
        <v>0</v>
      </c>
      <c r="Q2454" s="45">
        <v>0</v>
      </c>
      <c r="R2454" s="57">
        <v>45292</v>
      </c>
      <c r="S2454" s="57">
        <v>45657</v>
      </c>
      <c r="U2454" s="143"/>
    </row>
    <row r="2455" spans="1:21" ht="20.3" x14ac:dyDescent="0.35">
      <c r="A2455" s="43">
        <f>A2454+1</f>
        <v>1045</v>
      </c>
      <c r="B2455" s="44" t="s">
        <v>699</v>
      </c>
      <c r="C2455" s="43">
        <v>43650</v>
      </c>
      <c r="D2455" s="43" t="s">
        <v>1899</v>
      </c>
      <c r="E2455" s="43">
        <v>1972</v>
      </c>
      <c r="F2455" s="43" t="s">
        <v>2131</v>
      </c>
      <c r="G2455" s="56" t="s">
        <v>2098</v>
      </c>
      <c r="H2455" s="43">
        <v>5</v>
      </c>
      <c r="I2455" s="43">
        <v>4</v>
      </c>
      <c r="J2455" s="43" t="s">
        <v>2131</v>
      </c>
      <c r="K2455" s="45">
        <v>3829</v>
      </c>
      <c r="L2455" s="45">
        <v>3299.8</v>
      </c>
      <c r="M2455" s="517">
        <f>VLOOKUP(C2455,'Раздел 2'!D2448:Q2457,14,0)</f>
        <v>5524282.6299999999</v>
      </c>
      <c r="N2455" s="45">
        <f t="shared" ref="N2455:N2460" si="309">M2455</f>
        <v>5524282.6299999999</v>
      </c>
      <c r="O2455" s="45">
        <v>0</v>
      </c>
      <c r="P2455" s="45">
        <v>0</v>
      </c>
      <c r="Q2455" s="45">
        <v>0</v>
      </c>
      <c r="R2455" s="57">
        <v>45292</v>
      </c>
      <c r="S2455" s="57">
        <v>45657</v>
      </c>
      <c r="U2455" s="143"/>
    </row>
    <row r="2456" spans="1:21" ht="20.3" x14ac:dyDescent="0.35">
      <c r="A2456" s="43">
        <f t="shared" ref="A2456:A2463" si="310">A2455+1</f>
        <v>1046</v>
      </c>
      <c r="B2456" s="44" t="s">
        <v>700</v>
      </c>
      <c r="C2456" s="43">
        <v>43651</v>
      </c>
      <c r="D2456" s="43" t="s">
        <v>1899</v>
      </c>
      <c r="E2456" s="43">
        <v>1970</v>
      </c>
      <c r="F2456" s="43" t="s">
        <v>2131</v>
      </c>
      <c r="G2456" s="56" t="s">
        <v>2098</v>
      </c>
      <c r="H2456" s="43">
        <v>5</v>
      </c>
      <c r="I2456" s="43">
        <v>4</v>
      </c>
      <c r="J2456" s="43" t="s">
        <v>2131</v>
      </c>
      <c r="K2456" s="45">
        <v>3941</v>
      </c>
      <c r="L2456" s="45">
        <v>3491.4</v>
      </c>
      <c r="M2456" s="517">
        <f>VLOOKUP(C2456,'Раздел 2'!D2449:Q2458,14,0)</f>
        <v>5203806.57</v>
      </c>
      <c r="N2456" s="45">
        <f t="shared" si="309"/>
        <v>5203806.57</v>
      </c>
      <c r="O2456" s="45">
        <v>0</v>
      </c>
      <c r="P2456" s="45">
        <v>0</v>
      </c>
      <c r="Q2456" s="45">
        <v>0</v>
      </c>
      <c r="R2456" s="57">
        <v>45292</v>
      </c>
      <c r="S2456" s="57">
        <v>45657</v>
      </c>
      <c r="U2456" s="143"/>
    </row>
    <row r="2457" spans="1:21" ht="20.3" x14ac:dyDescent="0.35">
      <c r="A2457" s="43">
        <f t="shared" si="310"/>
        <v>1047</v>
      </c>
      <c r="B2457" s="44" t="s">
        <v>1506</v>
      </c>
      <c r="C2457" s="43">
        <v>43787</v>
      </c>
      <c r="D2457" s="43" t="s">
        <v>1899</v>
      </c>
      <c r="E2457" s="43">
        <v>1966</v>
      </c>
      <c r="F2457" s="43" t="s">
        <v>2131</v>
      </c>
      <c r="G2457" s="56" t="s">
        <v>2098</v>
      </c>
      <c r="H2457" s="43">
        <v>4</v>
      </c>
      <c r="I2457" s="43">
        <v>2</v>
      </c>
      <c r="J2457" s="43" t="s">
        <v>2131</v>
      </c>
      <c r="K2457" s="45">
        <v>2136.3000000000002</v>
      </c>
      <c r="L2457" s="45">
        <v>1289.7</v>
      </c>
      <c r="M2457" s="517">
        <f>VLOOKUP(C2457,'Раздел 2'!D2450:Q2459,14,0)</f>
        <v>1629497.2799999998</v>
      </c>
      <c r="N2457" s="45">
        <f t="shared" si="309"/>
        <v>1629497.2799999998</v>
      </c>
      <c r="O2457" s="45">
        <v>0</v>
      </c>
      <c r="P2457" s="45">
        <v>0</v>
      </c>
      <c r="Q2457" s="45">
        <v>0</v>
      </c>
      <c r="R2457" s="57">
        <v>45292</v>
      </c>
      <c r="S2457" s="57">
        <v>45657</v>
      </c>
      <c r="U2457" s="143"/>
    </row>
    <row r="2458" spans="1:21" ht="20.3" x14ac:dyDescent="0.35">
      <c r="A2458" s="43">
        <f t="shared" si="310"/>
        <v>1048</v>
      </c>
      <c r="B2458" s="44" t="s">
        <v>1507</v>
      </c>
      <c r="C2458" s="43">
        <v>43784</v>
      </c>
      <c r="D2458" s="43" t="s">
        <v>1899</v>
      </c>
      <c r="E2458" s="43">
        <v>1958</v>
      </c>
      <c r="F2458" s="43" t="s">
        <v>2131</v>
      </c>
      <c r="G2458" s="56" t="s">
        <v>2099</v>
      </c>
      <c r="H2458" s="43">
        <v>2</v>
      </c>
      <c r="I2458" s="43">
        <v>2</v>
      </c>
      <c r="J2458" s="43" t="s">
        <v>2131</v>
      </c>
      <c r="K2458" s="45">
        <v>647.70000000000005</v>
      </c>
      <c r="L2458" s="45">
        <v>425.3</v>
      </c>
      <c r="M2458" s="517">
        <f>VLOOKUP(C2458,'Раздел 2'!D2451:Q2460,14,0)</f>
        <v>39940.49</v>
      </c>
      <c r="N2458" s="45">
        <f t="shared" si="309"/>
        <v>39940.49</v>
      </c>
      <c r="O2458" s="45">
        <v>0</v>
      </c>
      <c r="P2458" s="45">
        <v>0</v>
      </c>
      <c r="Q2458" s="45">
        <v>0</v>
      </c>
      <c r="R2458" s="57">
        <v>45292</v>
      </c>
      <c r="S2458" s="57">
        <v>45657</v>
      </c>
      <c r="U2458" s="143"/>
    </row>
    <row r="2459" spans="1:21" ht="20.3" x14ac:dyDescent="0.35">
      <c r="A2459" s="43">
        <f t="shared" si="310"/>
        <v>1049</v>
      </c>
      <c r="B2459" s="44" t="s">
        <v>1508</v>
      </c>
      <c r="C2459" s="43">
        <v>43791</v>
      </c>
      <c r="D2459" s="43" t="s">
        <v>1899</v>
      </c>
      <c r="E2459" s="43">
        <v>1969</v>
      </c>
      <c r="F2459" s="43" t="s">
        <v>2131</v>
      </c>
      <c r="G2459" s="56" t="s">
        <v>2098</v>
      </c>
      <c r="H2459" s="43">
        <v>5</v>
      </c>
      <c r="I2459" s="43">
        <v>4</v>
      </c>
      <c r="J2459" s="43" t="s">
        <v>2131</v>
      </c>
      <c r="K2459" s="45">
        <v>4887.8999999999996</v>
      </c>
      <c r="L2459" s="45">
        <v>3077.4</v>
      </c>
      <c r="M2459" s="517">
        <f>VLOOKUP(C2459,'Раздел 2'!D2452:Q2461,14,0)</f>
        <v>123695.07</v>
      </c>
      <c r="N2459" s="45">
        <f t="shared" si="309"/>
        <v>123695.07</v>
      </c>
      <c r="O2459" s="45">
        <v>0</v>
      </c>
      <c r="P2459" s="45">
        <v>0</v>
      </c>
      <c r="Q2459" s="45">
        <v>0</v>
      </c>
      <c r="R2459" s="57">
        <v>45292</v>
      </c>
      <c r="S2459" s="57">
        <v>45657</v>
      </c>
      <c r="U2459" s="143"/>
    </row>
    <row r="2460" spans="1:21" ht="20.3" x14ac:dyDescent="0.35">
      <c r="A2460" s="43">
        <f t="shared" si="310"/>
        <v>1050</v>
      </c>
      <c r="B2460" s="44" t="s">
        <v>1505</v>
      </c>
      <c r="C2460" s="43">
        <v>43750</v>
      </c>
      <c r="D2460" s="43" t="s">
        <v>1899</v>
      </c>
      <c r="E2460" s="43">
        <v>1973</v>
      </c>
      <c r="F2460" s="43" t="s">
        <v>2131</v>
      </c>
      <c r="G2460" s="56" t="s">
        <v>2098</v>
      </c>
      <c r="H2460" s="43">
        <v>5</v>
      </c>
      <c r="I2460" s="43">
        <v>4</v>
      </c>
      <c r="J2460" s="43" t="s">
        <v>2131</v>
      </c>
      <c r="K2460" s="45">
        <v>5031.3</v>
      </c>
      <c r="L2460" s="45">
        <v>3371.3</v>
      </c>
      <c r="M2460" s="517">
        <f>VLOOKUP(C2460,'Раздел 2'!D2453:Q2462,14,0)</f>
        <v>3298175.78</v>
      </c>
      <c r="N2460" s="45">
        <f t="shared" si="309"/>
        <v>3298175.78</v>
      </c>
      <c r="O2460" s="45">
        <v>0</v>
      </c>
      <c r="P2460" s="45">
        <v>0</v>
      </c>
      <c r="Q2460" s="45">
        <v>0</v>
      </c>
      <c r="R2460" s="57">
        <v>45292</v>
      </c>
      <c r="S2460" s="57">
        <v>45657</v>
      </c>
      <c r="U2460" s="143"/>
    </row>
    <row r="2461" spans="1:21" ht="20.3" x14ac:dyDescent="0.35">
      <c r="A2461" s="43">
        <f t="shared" si="310"/>
        <v>1051</v>
      </c>
      <c r="B2461" s="44" t="s">
        <v>3947</v>
      </c>
      <c r="C2461" s="43">
        <v>43742</v>
      </c>
      <c r="D2461" s="43" t="s">
        <v>1899</v>
      </c>
      <c r="E2461" s="43">
        <v>1975</v>
      </c>
      <c r="F2461" s="43" t="s">
        <v>2131</v>
      </c>
      <c r="G2461" s="56" t="s">
        <v>2097</v>
      </c>
      <c r="H2461" s="43">
        <v>5</v>
      </c>
      <c r="I2461" s="43">
        <v>5</v>
      </c>
      <c r="J2461" s="43" t="s">
        <v>2131</v>
      </c>
      <c r="K2461" s="45">
        <v>5640.5</v>
      </c>
      <c r="L2461" s="45">
        <v>4672.5</v>
      </c>
      <c r="M2461" s="517">
        <f>VLOOKUP(C2461,'Раздел 2'!D2454:Q2465,14,0)</f>
        <v>302345.34000000003</v>
      </c>
      <c r="N2461" s="45">
        <f>M2461</f>
        <v>302345.34000000003</v>
      </c>
      <c r="O2461" s="45">
        <v>0</v>
      </c>
      <c r="P2461" s="45">
        <v>0</v>
      </c>
      <c r="Q2461" s="45">
        <v>0</v>
      </c>
      <c r="R2461" s="57">
        <v>45292</v>
      </c>
      <c r="S2461" s="57">
        <v>45657</v>
      </c>
      <c r="U2461" s="143"/>
    </row>
    <row r="2462" spans="1:21" ht="20.3" x14ac:dyDescent="0.35">
      <c r="A2462" s="43">
        <f t="shared" si="310"/>
        <v>1052</v>
      </c>
      <c r="B2462" s="44" t="s">
        <v>1853</v>
      </c>
      <c r="C2462" s="43">
        <v>43792</v>
      </c>
      <c r="D2462" s="43" t="s">
        <v>1899</v>
      </c>
      <c r="E2462" s="43">
        <v>1979</v>
      </c>
      <c r="F2462" s="43" t="s">
        <v>2131</v>
      </c>
      <c r="G2462" s="56" t="s">
        <v>2098</v>
      </c>
      <c r="H2462" s="43">
        <v>5</v>
      </c>
      <c r="I2462" s="43">
        <v>6</v>
      </c>
      <c r="J2462" s="43" t="s">
        <v>2131</v>
      </c>
      <c r="K2462" s="45">
        <v>7257.9</v>
      </c>
      <c r="L2462" s="45">
        <v>4520.8</v>
      </c>
      <c r="M2462" s="517">
        <f>VLOOKUP(C2462,'Раздел 2'!D2455:Q2466,14,0)</f>
        <v>2505249.86</v>
      </c>
      <c r="N2462" s="45">
        <f>M2462</f>
        <v>2505249.86</v>
      </c>
      <c r="O2462" s="45">
        <v>0</v>
      </c>
      <c r="P2462" s="45">
        <v>0</v>
      </c>
      <c r="Q2462" s="45">
        <v>0</v>
      </c>
      <c r="R2462" s="57">
        <v>45292</v>
      </c>
      <c r="S2462" s="57">
        <v>45657</v>
      </c>
      <c r="U2462" s="143"/>
    </row>
    <row r="2463" spans="1:21" ht="20.3" x14ac:dyDescent="0.35">
      <c r="A2463" s="43">
        <f t="shared" si="310"/>
        <v>1053</v>
      </c>
      <c r="B2463" s="44" t="s">
        <v>1854</v>
      </c>
      <c r="C2463" s="43">
        <v>43794</v>
      </c>
      <c r="D2463" s="43" t="s">
        <v>1899</v>
      </c>
      <c r="E2463" s="43">
        <v>1979</v>
      </c>
      <c r="F2463" s="43" t="s">
        <v>2131</v>
      </c>
      <c r="G2463" s="56" t="s">
        <v>2097</v>
      </c>
      <c r="H2463" s="43">
        <v>5</v>
      </c>
      <c r="I2463" s="43">
        <v>4</v>
      </c>
      <c r="J2463" s="43" t="s">
        <v>2131</v>
      </c>
      <c r="K2463" s="45">
        <v>5089.1000000000004</v>
      </c>
      <c r="L2463" s="45">
        <v>3387.5</v>
      </c>
      <c r="M2463" s="517">
        <f>VLOOKUP(C2463,'Раздел 2'!D2456:Q2467,14,0)</f>
        <v>1742644.5999999999</v>
      </c>
      <c r="N2463" s="45">
        <f>M2463</f>
        <v>1742644.5999999999</v>
      </c>
      <c r="O2463" s="45">
        <v>0</v>
      </c>
      <c r="P2463" s="45">
        <v>0</v>
      </c>
      <c r="Q2463" s="45">
        <v>0</v>
      </c>
      <c r="R2463" s="57">
        <v>45292</v>
      </c>
      <c r="S2463" s="57">
        <v>45657</v>
      </c>
      <c r="U2463" s="143"/>
    </row>
    <row r="2464" spans="1:21" ht="20.3" x14ac:dyDescent="0.3">
      <c r="A2464" s="46" t="s">
        <v>22</v>
      </c>
      <c r="B2464" s="46"/>
      <c r="C2464" s="403" t="s">
        <v>172</v>
      </c>
      <c r="D2464" s="403" t="s">
        <v>172</v>
      </c>
      <c r="E2464" s="403" t="s">
        <v>172</v>
      </c>
      <c r="F2464" s="403" t="s">
        <v>172</v>
      </c>
      <c r="G2464" s="403" t="s">
        <v>172</v>
      </c>
      <c r="H2464" s="403" t="s">
        <v>172</v>
      </c>
      <c r="I2464" s="403" t="s">
        <v>172</v>
      </c>
      <c r="J2464" s="49">
        <f>SUM(J2454:J2460)</f>
        <v>0</v>
      </c>
      <c r="K2464" s="49">
        <f t="shared" ref="K2464:Q2464" si="311">SUM(K2454:K2463)</f>
        <v>39143.050000000003</v>
      </c>
      <c r="L2464" s="49">
        <f t="shared" si="311"/>
        <v>27976.1</v>
      </c>
      <c r="M2464" s="518">
        <f t="shared" si="311"/>
        <v>20620391.120000001</v>
      </c>
      <c r="N2464" s="49">
        <f t="shared" si="311"/>
        <v>20620391.120000001</v>
      </c>
      <c r="O2464" s="49">
        <f t="shared" si="311"/>
        <v>0</v>
      </c>
      <c r="P2464" s="49">
        <f t="shared" si="311"/>
        <v>0</v>
      </c>
      <c r="Q2464" s="49">
        <f t="shared" si="311"/>
        <v>0</v>
      </c>
      <c r="R2464" s="403" t="s">
        <v>172</v>
      </c>
      <c r="S2464" s="403" t="s">
        <v>172</v>
      </c>
      <c r="U2464" s="143"/>
    </row>
    <row r="2465" spans="1:21" ht="19.649999999999999" x14ac:dyDescent="0.3">
      <c r="A2465" s="527" t="s">
        <v>4479</v>
      </c>
      <c r="B2465" s="527"/>
      <c r="C2465" s="527"/>
      <c r="D2465" s="527"/>
      <c r="E2465" s="527"/>
      <c r="F2465" s="527"/>
      <c r="G2465" s="527"/>
      <c r="H2465" s="527"/>
      <c r="I2465" s="527"/>
      <c r="J2465" s="527"/>
      <c r="K2465" s="527"/>
      <c r="L2465" s="527"/>
      <c r="M2465" s="527"/>
      <c r="N2465" s="527"/>
      <c r="O2465" s="527"/>
      <c r="P2465" s="527"/>
      <c r="Q2465" s="527"/>
      <c r="R2465" s="527"/>
      <c r="S2465" s="527"/>
      <c r="U2465" s="143"/>
    </row>
    <row r="2466" spans="1:21" ht="20.3" x14ac:dyDescent="0.35">
      <c r="A2466" s="43">
        <f>A2463+1</f>
        <v>1054</v>
      </c>
      <c r="B2466" s="44" t="s">
        <v>708</v>
      </c>
      <c r="C2466" s="43">
        <v>43853</v>
      </c>
      <c r="D2466" s="43" t="s">
        <v>1899</v>
      </c>
      <c r="E2466" s="43">
        <v>1961</v>
      </c>
      <c r="F2466" s="43" t="s">
        <v>2131</v>
      </c>
      <c r="G2466" s="56" t="s">
        <v>2103</v>
      </c>
      <c r="H2466" s="43">
        <v>2</v>
      </c>
      <c r="I2466" s="43">
        <v>1</v>
      </c>
      <c r="J2466" s="43" t="s">
        <v>2131</v>
      </c>
      <c r="K2466" s="45">
        <v>422</v>
      </c>
      <c r="L2466" s="45">
        <v>387</v>
      </c>
      <c r="M2466" s="517">
        <f>VLOOKUP(C2466,'Раздел 2'!D2459:Q2472,14,0)</f>
        <v>647816.63</v>
      </c>
      <c r="N2466" s="45">
        <f t="shared" ref="N2466:N2479" si="312">M2466</f>
        <v>647816.63</v>
      </c>
      <c r="O2466" s="45">
        <v>0</v>
      </c>
      <c r="P2466" s="45">
        <v>0</v>
      </c>
      <c r="Q2466" s="45">
        <v>0</v>
      </c>
      <c r="R2466" s="57">
        <v>45292</v>
      </c>
      <c r="S2466" s="57">
        <v>45657</v>
      </c>
      <c r="U2466" s="143"/>
    </row>
    <row r="2467" spans="1:21" ht="20.3" x14ac:dyDescent="0.35">
      <c r="A2467" s="43">
        <f>A2466+1</f>
        <v>1055</v>
      </c>
      <c r="B2467" s="44" t="s">
        <v>709</v>
      </c>
      <c r="C2467" s="43">
        <v>43854</v>
      </c>
      <c r="D2467" s="43" t="s">
        <v>1899</v>
      </c>
      <c r="E2467" s="43">
        <v>1961</v>
      </c>
      <c r="F2467" s="43" t="s">
        <v>2131</v>
      </c>
      <c r="G2467" s="56" t="s">
        <v>2103</v>
      </c>
      <c r="H2467" s="43">
        <v>2</v>
      </c>
      <c r="I2467" s="43">
        <v>1</v>
      </c>
      <c r="J2467" s="43" t="s">
        <v>2131</v>
      </c>
      <c r="K2467" s="45">
        <v>382.3</v>
      </c>
      <c r="L2467" s="45">
        <v>382.3</v>
      </c>
      <c r="M2467" s="517">
        <f>VLOOKUP(C2467,'Раздел 2'!D2460:Q2473,14,0)</f>
        <v>644445.69999999995</v>
      </c>
      <c r="N2467" s="45">
        <f t="shared" si="312"/>
        <v>644445.69999999995</v>
      </c>
      <c r="O2467" s="45">
        <v>0</v>
      </c>
      <c r="P2467" s="45">
        <v>0</v>
      </c>
      <c r="Q2467" s="45">
        <v>0</v>
      </c>
      <c r="R2467" s="57">
        <v>45292</v>
      </c>
      <c r="S2467" s="57">
        <v>45657</v>
      </c>
      <c r="U2467" s="143"/>
    </row>
    <row r="2468" spans="1:21" ht="20.3" x14ac:dyDescent="0.35">
      <c r="A2468" s="43">
        <f t="shared" ref="A2468:A2479" si="313">A2467+1</f>
        <v>1056</v>
      </c>
      <c r="B2468" s="44" t="s">
        <v>710</v>
      </c>
      <c r="C2468" s="43">
        <v>43855</v>
      </c>
      <c r="D2468" s="43" t="s">
        <v>1899</v>
      </c>
      <c r="E2468" s="43">
        <v>1961</v>
      </c>
      <c r="F2468" s="43" t="s">
        <v>2131</v>
      </c>
      <c r="G2468" s="56" t="s">
        <v>2103</v>
      </c>
      <c r="H2468" s="43">
        <v>2</v>
      </c>
      <c r="I2468" s="43">
        <v>1</v>
      </c>
      <c r="J2468" s="43" t="s">
        <v>2131</v>
      </c>
      <c r="K2468" s="45">
        <v>390.9</v>
      </c>
      <c r="L2468" s="45">
        <v>384</v>
      </c>
      <c r="M2468" s="517">
        <f>VLOOKUP(C2468,'Раздел 2'!D2461:Q2474,14,0)</f>
        <v>672546.64999999991</v>
      </c>
      <c r="N2468" s="45">
        <f t="shared" si="312"/>
        <v>672546.64999999991</v>
      </c>
      <c r="O2468" s="45">
        <v>0</v>
      </c>
      <c r="P2468" s="45">
        <v>0</v>
      </c>
      <c r="Q2468" s="45">
        <v>0</v>
      </c>
      <c r="R2468" s="57">
        <v>45292</v>
      </c>
      <c r="S2468" s="57">
        <v>45657</v>
      </c>
      <c r="U2468" s="143"/>
    </row>
    <row r="2469" spans="1:21" ht="20.3" x14ac:dyDescent="0.35">
      <c r="A2469" s="43">
        <f t="shared" si="313"/>
        <v>1057</v>
      </c>
      <c r="B2469" s="44" t="s">
        <v>711</v>
      </c>
      <c r="C2469" s="43">
        <v>43856</v>
      </c>
      <c r="D2469" s="43" t="s">
        <v>1899</v>
      </c>
      <c r="E2469" s="43">
        <v>1961</v>
      </c>
      <c r="F2469" s="43" t="s">
        <v>2131</v>
      </c>
      <c r="G2469" s="56" t="s">
        <v>2103</v>
      </c>
      <c r="H2469" s="43">
        <v>2</v>
      </c>
      <c r="I2469" s="43">
        <v>1</v>
      </c>
      <c r="J2469" s="43" t="s">
        <v>2131</v>
      </c>
      <c r="K2469" s="45">
        <v>413.5</v>
      </c>
      <c r="L2469" s="45">
        <v>400</v>
      </c>
      <c r="M2469" s="517">
        <f>VLOOKUP(C2469,'Раздел 2'!D2462:Q2480,14,0)</f>
        <v>659429.34000000008</v>
      </c>
      <c r="N2469" s="45">
        <f t="shared" si="312"/>
        <v>659429.34000000008</v>
      </c>
      <c r="O2469" s="45">
        <v>0</v>
      </c>
      <c r="P2469" s="45">
        <v>0</v>
      </c>
      <c r="Q2469" s="45">
        <v>0</v>
      </c>
      <c r="R2469" s="57">
        <v>45292</v>
      </c>
      <c r="S2469" s="57">
        <v>45657</v>
      </c>
      <c r="U2469" s="143"/>
    </row>
    <row r="2470" spans="1:21" ht="20.3" x14ac:dyDescent="0.35">
      <c r="A2470" s="43">
        <f t="shared" si="313"/>
        <v>1058</v>
      </c>
      <c r="B2470" s="44" t="s">
        <v>712</v>
      </c>
      <c r="C2470" s="43">
        <v>43890</v>
      </c>
      <c r="D2470" s="43" t="s">
        <v>1899</v>
      </c>
      <c r="E2470" s="43">
        <v>1958</v>
      </c>
      <c r="F2470" s="43" t="s">
        <v>2131</v>
      </c>
      <c r="G2470" s="56" t="s">
        <v>2103</v>
      </c>
      <c r="H2470" s="43">
        <v>2</v>
      </c>
      <c r="I2470" s="43">
        <v>1</v>
      </c>
      <c r="J2470" s="43" t="s">
        <v>2131</v>
      </c>
      <c r="K2470" s="45">
        <v>401.4</v>
      </c>
      <c r="L2470" s="45">
        <v>401.4</v>
      </c>
      <c r="M2470" s="517">
        <f>VLOOKUP(C2470,'Раздел 2'!D2463:Q2481,14,0)</f>
        <v>745882.97</v>
      </c>
      <c r="N2470" s="45">
        <f t="shared" si="312"/>
        <v>745882.97</v>
      </c>
      <c r="O2470" s="45">
        <v>0</v>
      </c>
      <c r="P2470" s="45">
        <v>0</v>
      </c>
      <c r="Q2470" s="45">
        <v>0</v>
      </c>
      <c r="R2470" s="57">
        <v>45292</v>
      </c>
      <c r="S2470" s="57">
        <v>45657</v>
      </c>
      <c r="U2470" s="143"/>
    </row>
    <row r="2471" spans="1:21" ht="20.3" x14ac:dyDescent="0.35">
      <c r="A2471" s="43">
        <f t="shared" si="313"/>
        <v>1059</v>
      </c>
      <c r="B2471" s="44" t="s">
        <v>713</v>
      </c>
      <c r="C2471" s="43">
        <v>43884</v>
      </c>
      <c r="D2471" s="43" t="s">
        <v>1899</v>
      </c>
      <c r="E2471" s="43">
        <v>1958</v>
      </c>
      <c r="F2471" s="43" t="s">
        <v>2131</v>
      </c>
      <c r="G2471" s="56" t="s">
        <v>2103</v>
      </c>
      <c r="H2471" s="43">
        <v>2</v>
      </c>
      <c r="I2471" s="43">
        <v>1</v>
      </c>
      <c r="J2471" s="43" t="s">
        <v>2131</v>
      </c>
      <c r="K2471" s="45">
        <v>405.2</v>
      </c>
      <c r="L2471" s="45">
        <v>345.1</v>
      </c>
      <c r="M2471" s="517">
        <f>VLOOKUP(C2471,'Раздел 2'!D2464:Q2482,14,0)</f>
        <v>904062.33</v>
      </c>
      <c r="N2471" s="45">
        <f t="shared" si="312"/>
        <v>904062.33</v>
      </c>
      <c r="O2471" s="45">
        <v>0</v>
      </c>
      <c r="P2471" s="45">
        <v>0</v>
      </c>
      <c r="Q2471" s="45">
        <v>0</v>
      </c>
      <c r="R2471" s="57">
        <v>45292</v>
      </c>
      <c r="S2471" s="57">
        <v>45657</v>
      </c>
      <c r="U2471" s="143"/>
    </row>
    <row r="2472" spans="1:21" ht="20.3" x14ac:dyDescent="0.35">
      <c r="A2472" s="43">
        <f t="shared" si="313"/>
        <v>1060</v>
      </c>
      <c r="B2472" s="44" t="s">
        <v>714</v>
      </c>
      <c r="C2472" s="43">
        <v>43885</v>
      </c>
      <c r="D2472" s="43" t="s">
        <v>1899</v>
      </c>
      <c r="E2472" s="43">
        <v>1957</v>
      </c>
      <c r="F2472" s="43" t="s">
        <v>2131</v>
      </c>
      <c r="G2472" s="56" t="s">
        <v>2103</v>
      </c>
      <c r="H2472" s="43">
        <v>2</v>
      </c>
      <c r="I2472" s="43">
        <v>1</v>
      </c>
      <c r="J2472" s="43" t="s">
        <v>2131</v>
      </c>
      <c r="K2472" s="45">
        <v>402.2</v>
      </c>
      <c r="L2472" s="45">
        <v>401.5</v>
      </c>
      <c r="M2472" s="517">
        <f>VLOOKUP(C2472,'Раздел 2'!D2465:Q2483,14,0)</f>
        <v>795474.48</v>
      </c>
      <c r="N2472" s="45">
        <f t="shared" si="312"/>
        <v>795474.48</v>
      </c>
      <c r="O2472" s="45">
        <v>0</v>
      </c>
      <c r="P2472" s="45">
        <v>0</v>
      </c>
      <c r="Q2472" s="45">
        <v>0</v>
      </c>
      <c r="R2472" s="57">
        <v>45292</v>
      </c>
      <c r="S2472" s="57">
        <v>45657</v>
      </c>
      <c r="U2472" s="143"/>
    </row>
    <row r="2473" spans="1:21" ht="20.3" x14ac:dyDescent="0.35">
      <c r="A2473" s="43">
        <f t="shared" si="313"/>
        <v>1061</v>
      </c>
      <c r="B2473" s="44" t="s">
        <v>1493</v>
      </c>
      <c r="C2473" s="43">
        <v>43873</v>
      </c>
      <c r="D2473" s="43" t="s">
        <v>1899</v>
      </c>
      <c r="E2473" s="43">
        <v>1962</v>
      </c>
      <c r="F2473" s="43" t="s">
        <v>2131</v>
      </c>
      <c r="G2473" s="56" t="s">
        <v>2103</v>
      </c>
      <c r="H2473" s="43">
        <v>2</v>
      </c>
      <c r="I2473" s="43">
        <v>1</v>
      </c>
      <c r="J2473" s="43" t="s">
        <v>2131</v>
      </c>
      <c r="K2473" s="45">
        <v>386.1</v>
      </c>
      <c r="L2473" s="45">
        <v>293.2</v>
      </c>
      <c r="M2473" s="517">
        <f>VLOOKUP(C2473,'Раздел 2'!D2466:Q2484,14,0)</f>
        <v>700826.19000000006</v>
      </c>
      <c r="N2473" s="45">
        <f t="shared" si="312"/>
        <v>700826.19000000006</v>
      </c>
      <c r="O2473" s="45">
        <v>0</v>
      </c>
      <c r="P2473" s="45">
        <v>0</v>
      </c>
      <c r="Q2473" s="45">
        <v>0</v>
      </c>
      <c r="R2473" s="57">
        <v>45292</v>
      </c>
      <c r="S2473" s="57">
        <v>45657</v>
      </c>
      <c r="U2473" s="143"/>
    </row>
    <row r="2474" spans="1:21" ht="20.3" x14ac:dyDescent="0.35">
      <c r="A2474" s="43">
        <f t="shared" si="313"/>
        <v>1062</v>
      </c>
      <c r="B2474" s="44" t="s">
        <v>1494</v>
      </c>
      <c r="C2474" s="43">
        <v>43874</v>
      </c>
      <c r="D2474" s="43" t="s">
        <v>1899</v>
      </c>
      <c r="E2474" s="43">
        <v>1959</v>
      </c>
      <c r="F2474" s="43" t="s">
        <v>2131</v>
      </c>
      <c r="G2474" s="56" t="s">
        <v>2103</v>
      </c>
      <c r="H2474" s="43">
        <v>2</v>
      </c>
      <c r="I2474" s="43">
        <v>1</v>
      </c>
      <c r="J2474" s="43" t="s">
        <v>2131</v>
      </c>
      <c r="K2474" s="45">
        <v>386.7</v>
      </c>
      <c r="L2474" s="45">
        <v>386.7</v>
      </c>
      <c r="M2474" s="517">
        <f>VLOOKUP(C2474,'Раздел 2'!D2467:Q2485,14,0)</f>
        <v>810829.95</v>
      </c>
      <c r="N2474" s="45">
        <f t="shared" si="312"/>
        <v>810829.95</v>
      </c>
      <c r="O2474" s="45">
        <v>0</v>
      </c>
      <c r="P2474" s="45">
        <v>0</v>
      </c>
      <c r="Q2474" s="45">
        <v>0</v>
      </c>
      <c r="R2474" s="57">
        <v>45292</v>
      </c>
      <c r="S2474" s="57">
        <v>45657</v>
      </c>
      <c r="U2474" s="143"/>
    </row>
    <row r="2475" spans="1:21" ht="20.3" x14ac:dyDescent="0.35">
      <c r="A2475" s="43">
        <f t="shared" si="313"/>
        <v>1063</v>
      </c>
      <c r="B2475" s="44" t="s">
        <v>1495</v>
      </c>
      <c r="C2475" s="43">
        <v>43876</v>
      </c>
      <c r="D2475" s="43" t="s">
        <v>1899</v>
      </c>
      <c r="E2475" s="43">
        <v>1960</v>
      </c>
      <c r="F2475" s="43" t="s">
        <v>2131</v>
      </c>
      <c r="G2475" s="56" t="s">
        <v>2103</v>
      </c>
      <c r="H2475" s="43">
        <v>2</v>
      </c>
      <c r="I2475" s="43">
        <v>1</v>
      </c>
      <c r="J2475" s="43" t="s">
        <v>2131</v>
      </c>
      <c r="K2475" s="45">
        <v>331</v>
      </c>
      <c r="L2475" s="45">
        <v>331</v>
      </c>
      <c r="M2475" s="517">
        <f>VLOOKUP(C2475,'Раздел 2'!D2468:Q2487,14,0)</f>
        <v>616219.91</v>
      </c>
      <c r="N2475" s="45">
        <f t="shared" si="312"/>
        <v>616219.91</v>
      </c>
      <c r="O2475" s="45">
        <v>0</v>
      </c>
      <c r="P2475" s="45">
        <v>0</v>
      </c>
      <c r="Q2475" s="45">
        <v>0</v>
      </c>
      <c r="R2475" s="57">
        <v>45292</v>
      </c>
      <c r="S2475" s="57">
        <v>45657</v>
      </c>
      <c r="U2475" s="143"/>
    </row>
    <row r="2476" spans="1:21" ht="20.3" x14ac:dyDescent="0.35">
      <c r="A2476" s="43">
        <f t="shared" si="313"/>
        <v>1064</v>
      </c>
      <c r="B2476" s="44" t="s">
        <v>1496</v>
      </c>
      <c r="C2476" s="43">
        <v>43862</v>
      </c>
      <c r="D2476" s="43" t="s">
        <v>1899</v>
      </c>
      <c r="E2476" s="43">
        <v>1960</v>
      </c>
      <c r="F2476" s="43" t="s">
        <v>2131</v>
      </c>
      <c r="G2476" s="56" t="s">
        <v>2103</v>
      </c>
      <c r="H2476" s="43">
        <v>2</v>
      </c>
      <c r="I2476" s="43">
        <v>1</v>
      </c>
      <c r="J2476" s="43" t="s">
        <v>2131</v>
      </c>
      <c r="K2476" s="45">
        <v>401.6</v>
      </c>
      <c r="L2476" s="45">
        <v>401.6</v>
      </c>
      <c r="M2476" s="517">
        <f>VLOOKUP(C2476,'Раздел 2'!D2469:Q2489,14,0)</f>
        <v>772427.62</v>
      </c>
      <c r="N2476" s="45">
        <f t="shared" si="312"/>
        <v>772427.62</v>
      </c>
      <c r="O2476" s="45">
        <v>0</v>
      </c>
      <c r="P2476" s="45">
        <v>0</v>
      </c>
      <c r="Q2476" s="45">
        <v>0</v>
      </c>
      <c r="R2476" s="57">
        <v>45292</v>
      </c>
      <c r="S2476" s="57">
        <v>45657</v>
      </c>
      <c r="U2476" s="143"/>
    </row>
    <row r="2477" spans="1:21" ht="20.3" x14ac:dyDescent="0.35">
      <c r="A2477" s="43">
        <f t="shared" si="313"/>
        <v>1065</v>
      </c>
      <c r="B2477" s="44" t="s">
        <v>1498</v>
      </c>
      <c r="C2477" s="43">
        <v>43911</v>
      </c>
      <c r="D2477" s="43" t="s">
        <v>1899</v>
      </c>
      <c r="E2477" s="43">
        <v>1958</v>
      </c>
      <c r="F2477" s="43" t="s">
        <v>2131</v>
      </c>
      <c r="G2477" s="56" t="s">
        <v>2103</v>
      </c>
      <c r="H2477" s="43">
        <v>2</v>
      </c>
      <c r="I2477" s="43">
        <v>1</v>
      </c>
      <c r="J2477" s="43" t="s">
        <v>2131</v>
      </c>
      <c r="K2477" s="45">
        <v>435.2</v>
      </c>
      <c r="L2477" s="45">
        <v>388.6</v>
      </c>
      <c r="M2477" s="517">
        <f>VLOOKUP(C2477,'Раздел 2'!D2470:Q2490,14,0)</f>
        <v>758640.96000000008</v>
      </c>
      <c r="N2477" s="45">
        <f t="shared" si="312"/>
        <v>758640.96000000008</v>
      </c>
      <c r="O2477" s="45">
        <v>0</v>
      </c>
      <c r="P2477" s="45">
        <v>0</v>
      </c>
      <c r="Q2477" s="45">
        <v>0</v>
      </c>
      <c r="R2477" s="57">
        <v>45292</v>
      </c>
      <c r="S2477" s="57">
        <v>45657</v>
      </c>
      <c r="U2477" s="143"/>
    </row>
    <row r="2478" spans="1:21" ht="20.3" x14ac:dyDescent="0.35">
      <c r="A2478" s="43">
        <f t="shared" si="313"/>
        <v>1066</v>
      </c>
      <c r="B2478" s="44" t="s">
        <v>1503</v>
      </c>
      <c r="C2478" s="43">
        <v>43923</v>
      </c>
      <c r="D2478" s="43" t="s">
        <v>1899</v>
      </c>
      <c r="E2478" s="43">
        <v>1965</v>
      </c>
      <c r="F2478" s="43" t="s">
        <v>2131</v>
      </c>
      <c r="G2478" s="56" t="s">
        <v>2098</v>
      </c>
      <c r="H2478" s="43">
        <v>2</v>
      </c>
      <c r="I2478" s="43">
        <v>2</v>
      </c>
      <c r="J2478" s="43" t="s">
        <v>2131</v>
      </c>
      <c r="K2478" s="45">
        <v>650.4</v>
      </c>
      <c r="L2478" s="45">
        <v>617.1</v>
      </c>
      <c r="M2478" s="517">
        <f>VLOOKUP(C2478,'Раздел 2'!D2471:Q2491,14,0)</f>
        <v>1536444.91</v>
      </c>
      <c r="N2478" s="45">
        <f t="shared" si="312"/>
        <v>1536444.91</v>
      </c>
      <c r="O2478" s="45">
        <v>0</v>
      </c>
      <c r="P2478" s="45">
        <v>0</v>
      </c>
      <c r="Q2478" s="45">
        <v>0</v>
      </c>
      <c r="R2478" s="57">
        <v>45292</v>
      </c>
      <c r="S2478" s="57">
        <v>45657</v>
      </c>
      <c r="U2478" s="143"/>
    </row>
    <row r="2479" spans="1:21" ht="20.3" x14ac:dyDescent="0.35">
      <c r="A2479" s="43">
        <f t="shared" si="313"/>
        <v>1067</v>
      </c>
      <c r="B2479" s="44" t="s">
        <v>1502</v>
      </c>
      <c r="C2479" s="43">
        <v>43922</v>
      </c>
      <c r="D2479" s="43" t="s">
        <v>1899</v>
      </c>
      <c r="E2479" s="43">
        <v>1964</v>
      </c>
      <c r="F2479" s="43" t="s">
        <v>2131</v>
      </c>
      <c r="G2479" s="56" t="s">
        <v>2098</v>
      </c>
      <c r="H2479" s="43">
        <v>2</v>
      </c>
      <c r="I2479" s="43">
        <v>2</v>
      </c>
      <c r="J2479" s="43" t="s">
        <v>2131</v>
      </c>
      <c r="K2479" s="45">
        <v>645.1</v>
      </c>
      <c r="L2479" s="45">
        <v>617</v>
      </c>
      <c r="M2479" s="517">
        <f>VLOOKUP(C2479,'Раздел 2'!D2472:Q2492,14,0)</f>
        <v>1374673.79</v>
      </c>
      <c r="N2479" s="45">
        <f t="shared" si="312"/>
        <v>1374673.79</v>
      </c>
      <c r="O2479" s="45">
        <v>0</v>
      </c>
      <c r="P2479" s="45">
        <v>0</v>
      </c>
      <c r="Q2479" s="45">
        <v>0</v>
      </c>
      <c r="R2479" s="57">
        <v>45292</v>
      </c>
      <c r="S2479" s="57">
        <v>45657</v>
      </c>
      <c r="U2479" s="143"/>
    </row>
    <row r="2480" spans="1:21" ht="20.3" x14ac:dyDescent="0.3">
      <c r="A2480" s="46" t="s">
        <v>22</v>
      </c>
      <c r="B2480" s="46"/>
      <c r="C2480" s="403" t="s">
        <v>172</v>
      </c>
      <c r="D2480" s="403" t="s">
        <v>172</v>
      </c>
      <c r="E2480" s="403" t="s">
        <v>172</v>
      </c>
      <c r="F2480" s="403" t="s">
        <v>172</v>
      </c>
      <c r="G2480" s="403" t="s">
        <v>172</v>
      </c>
      <c r="H2480" s="403" t="s">
        <v>172</v>
      </c>
      <c r="I2480" s="403" t="s">
        <v>172</v>
      </c>
      <c r="J2480" s="49">
        <f>SUM(J2466:J2478)</f>
        <v>0</v>
      </c>
      <c r="K2480" s="49">
        <f>SUM(K2466:K2479)</f>
        <v>6053.5999999999995</v>
      </c>
      <c r="L2480" s="49">
        <f t="shared" ref="L2480:Q2480" si="314">SUM(L2466:L2479)</f>
        <v>5736.5</v>
      </c>
      <c r="M2480" s="518">
        <f>SUM(M2466:M2479)</f>
        <v>11639721.43</v>
      </c>
      <c r="N2480" s="49">
        <f t="shared" si="314"/>
        <v>11639721.43</v>
      </c>
      <c r="O2480" s="49">
        <f t="shared" si="314"/>
        <v>0</v>
      </c>
      <c r="P2480" s="49">
        <f t="shared" si="314"/>
        <v>0</v>
      </c>
      <c r="Q2480" s="49">
        <f t="shared" si="314"/>
        <v>0</v>
      </c>
      <c r="R2480" s="403" t="s">
        <v>172</v>
      </c>
      <c r="S2480" s="403" t="s">
        <v>172</v>
      </c>
      <c r="U2480" s="143"/>
    </row>
    <row r="2481" spans="1:21" ht="19.649999999999999" x14ac:dyDescent="0.3">
      <c r="A2481" s="53" t="s">
        <v>34</v>
      </c>
      <c r="B2481" s="53"/>
      <c r="C2481" s="403" t="s">
        <v>172</v>
      </c>
      <c r="D2481" s="403" t="s">
        <v>172</v>
      </c>
      <c r="E2481" s="403" t="s">
        <v>172</v>
      </c>
      <c r="F2481" s="403" t="s">
        <v>172</v>
      </c>
      <c r="G2481" s="403" t="s">
        <v>172</v>
      </c>
      <c r="H2481" s="403" t="s">
        <v>172</v>
      </c>
      <c r="I2481" s="403" t="s">
        <v>172</v>
      </c>
      <c r="J2481" s="49">
        <f>J2448+J2464+J2480+J2452</f>
        <v>0</v>
      </c>
      <c r="K2481" s="49">
        <f t="shared" ref="K2481:Q2481" si="315">K2448+K2464+K2480+K2452</f>
        <v>105274.72000000003</v>
      </c>
      <c r="L2481" s="49">
        <f t="shared" si="315"/>
        <v>75828.350000000006</v>
      </c>
      <c r="M2481" s="518">
        <f>M2448+M2464+M2480+M2452</f>
        <v>63049897.679999992</v>
      </c>
      <c r="N2481" s="49">
        <f t="shared" si="315"/>
        <v>63049897.679999992</v>
      </c>
      <c r="O2481" s="49">
        <f t="shared" si="315"/>
        <v>0</v>
      </c>
      <c r="P2481" s="49">
        <f t="shared" si="315"/>
        <v>0</v>
      </c>
      <c r="Q2481" s="49">
        <f t="shared" si="315"/>
        <v>0</v>
      </c>
      <c r="R2481" s="403" t="s">
        <v>172</v>
      </c>
      <c r="S2481" s="403" t="s">
        <v>172</v>
      </c>
      <c r="U2481" s="143"/>
    </row>
    <row r="2482" spans="1:21" ht="19.649999999999999" x14ac:dyDescent="0.3">
      <c r="A2482" s="531" t="s">
        <v>4480</v>
      </c>
      <c r="B2482" s="536"/>
      <c r="C2482" s="536"/>
      <c r="D2482" s="536"/>
      <c r="E2482" s="536"/>
      <c r="F2482" s="536"/>
      <c r="G2482" s="536"/>
      <c r="H2482" s="536"/>
      <c r="I2482" s="536"/>
      <c r="J2482" s="536"/>
      <c r="K2482" s="536"/>
      <c r="L2482" s="536"/>
      <c r="M2482" s="536"/>
      <c r="N2482" s="536"/>
      <c r="O2482" s="536"/>
      <c r="P2482" s="536"/>
      <c r="Q2482" s="536"/>
      <c r="R2482" s="536"/>
      <c r="S2482" s="537"/>
      <c r="U2482" s="143"/>
    </row>
    <row r="2483" spans="1:21" ht="19.649999999999999" x14ac:dyDescent="0.3">
      <c r="A2483" s="531" t="s">
        <v>4643</v>
      </c>
      <c r="B2483" s="536"/>
      <c r="C2483" s="536"/>
      <c r="D2483" s="536"/>
      <c r="E2483" s="536"/>
      <c r="F2483" s="536"/>
      <c r="G2483" s="536"/>
      <c r="H2483" s="536"/>
      <c r="I2483" s="536"/>
      <c r="J2483" s="536"/>
      <c r="K2483" s="536"/>
      <c r="L2483" s="536"/>
      <c r="M2483" s="536"/>
      <c r="N2483" s="536"/>
      <c r="O2483" s="536"/>
      <c r="P2483" s="536"/>
      <c r="Q2483" s="536"/>
      <c r="R2483" s="536"/>
      <c r="S2483" s="537"/>
      <c r="U2483" s="143"/>
    </row>
    <row r="2484" spans="1:21" ht="20.3" x14ac:dyDescent="0.3">
      <c r="A2484" s="43">
        <f>A2479+1</f>
        <v>1068</v>
      </c>
      <c r="B2484" s="46" t="s">
        <v>717</v>
      </c>
      <c r="C2484" s="43">
        <v>43935</v>
      </c>
      <c r="D2484" s="43" t="s">
        <v>1899</v>
      </c>
      <c r="E2484" s="43">
        <v>1970</v>
      </c>
      <c r="F2484" s="43" t="s">
        <v>2131</v>
      </c>
      <c r="G2484" s="43" t="s">
        <v>2097</v>
      </c>
      <c r="H2484" s="43">
        <v>2</v>
      </c>
      <c r="I2484" s="43">
        <v>2</v>
      </c>
      <c r="J2484" s="45" t="s">
        <v>2131</v>
      </c>
      <c r="K2484" s="45">
        <v>1527.1</v>
      </c>
      <c r="L2484" s="45">
        <v>630</v>
      </c>
      <c r="M2484" s="517">
        <f>VLOOKUP(C2484,'Раздел 2'!D2477:Q2492,14,0)</f>
        <v>535644.99</v>
      </c>
      <c r="N2484" s="45">
        <f>M2484</f>
        <v>535644.99</v>
      </c>
      <c r="O2484" s="45">
        <v>0</v>
      </c>
      <c r="P2484" s="45">
        <v>0</v>
      </c>
      <c r="Q2484" s="45">
        <v>0</v>
      </c>
      <c r="R2484" s="57">
        <v>45292</v>
      </c>
      <c r="S2484" s="57">
        <v>45657</v>
      </c>
      <c r="U2484" s="143"/>
    </row>
    <row r="2485" spans="1:21" ht="19.649999999999999" x14ac:dyDescent="0.3">
      <c r="A2485" s="53" t="s">
        <v>22</v>
      </c>
      <c r="B2485" s="53"/>
      <c r="C2485" s="403" t="s">
        <v>172</v>
      </c>
      <c r="D2485" s="403" t="s">
        <v>172</v>
      </c>
      <c r="E2485" s="403" t="s">
        <v>172</v>
      </c>
      <c r="F2485" s="403" t="s">
        <v>172</v>
      </c>
      <c r="G2485" s="403" t="s">
        <v>172</v>
      </c>
      <c r="H2485" s="403" t="s">
        <v>172</v>
      </c>
      <c r="I2485" s="403" t="s">
        <v>172</v>
      </c>
      <c r="J2485" s="49">
        <f t="shared" ref="J2485:Q2485" si="316">SUM(J2484:J2484)</f>
        <v>0</v>
      </c>
      <c r="K2485" s="49">
        <f t="shared" si="316"/>
        <v>1527.1</v>
      </c>
      <c r="L2485" s="49">
        <f t="shared" si="316"/>
        <v>630</v>
      </c>
      <c r="M2485" s="518">
        <f t="shared" si="316"/>
        <v>535644.99</v>
      </c>
      <c r="N2485" s="49">
        <f t="shared" si="316"/>
        <v>535644.99</v>
      </c>
      <c r="O2485" s="49">
        <f t="shared" si="316"/>
        <v>0</v>
      </c>
      <c r="P2485" s="49">
        <f t="shared" si="316"/>
        <v>0</v>
      </c>
      <c r="Q2485" s="49">
        <f t="shared" si="316"/>
        <v>0</v>
      </c>
      <c r="R2485" s="403" t="s">
        <v>172</v>
      </c>
      <c r="S2485" s="403" t="s">
        <v>172</v>
      </c>
      <c r="U2485" s="143"/>
    </row>
    <row r="2486" spans="1:21" ht="19.649999999999999" x14ac:dyDescent="0.3">
      <c r="A2486" s="53" t="s">
        <v>34</v>
      </c>
      <c r="B2486" s="53"/>
      <c r="C2486" s="403" t="s">
        <v>172</v>
      </c>
      <c r="D2486" s="403" t="s">
        <v>172</v>
      </c>
      <c r="E2486" s="403" t="s">
        <v>172</v>
      </c>
      <c r="F2486" s="403" t="s">
        <v>172</v>
      </c>
      <c r="G2486" s="403" t="s">
        <v>172</v>
      </c>
      <c r="H2486" s="403" t="s">
        <v>172</v>
      </c>
      <c r="I2486" s="403" t="s">
        <v>172</v>
      </c>
      <c r="J2486" s="49">
        <f>J2485</f>
        <v>0</v>
      </c>
      <c r="K2486" s="49">
        <f t="shared" ref="K2486:Q2486" si="317">K2485</f>
        <v>1527.1</v>
      </c>
      <c r="L2486" s="49">
        <f t="shared" si="317"/>
        <v>630</v>
      </c>
      <c r="M2486" s="518">
        <f t="shared" si="317"/>
        <v>535644.99</v>
      </c>
      <c r="N2486" s="49">
        <f t="shared" si="317"/>
        <v>535644.99</v>
      </c>
      <c r="O2486" s="49">
        <f t="shared" si="317"/>
        <v>0</v>
      </c>
      <c r="P2486" s="49">
        <f t="shared" si="317"/>
        <v>0</v>
      </c>
      <c r="Q2486" s="49">
        <f t="shared" si="317"/>
        <v>0</v>
      </c>
      <c r="R2486" s="403" t="s">
        <v>172</v>
      </c>
      <c r="S2486" s="403" t="s">
        <v>172</v>
      </c>
      <c r="U2486" s="143"/>
    </row>
    <row r="2487" spans="1:21" ht="19.649999999999999" x14ac:dyDescent="0.3">
      <c r="A2487" s="527" t="s">
        <v>4482</v>
      </c>
      <c r="B2487" s="527"/>
      <c r="C2487" s="527"/>
      <c r="D2487" s="527"/>
      <c r="E2487" s="527"/>
      <c r="F2487" s="527"/>
      <c r="G2487" s="527"/>
      <c r="H2487" s="527"/>
      <c r="I2487" s="527"/>
      <c r="J2487" s="527"/>
      <c r="K2487" s="527"/>
      <c r="L2487" s="527"/>
      <c r="M2487" s="527"/>
      <c r="N2487" s="527"/>
      <c r="O2487" s="527"/>
      <c r="P2487" s="527"/>
      <c r="Q2487" s="527"/>
      <c r="R2487" s="527"/>
      <c r="S2487" s="527"/>
      <c r="U2487" s="143"/>
    </row>
    <row r="2488" spans="1:21" ht="19.649999999999999" x14ac:dyDescent="0.3">
      <c r="A2488" s="527" t="s">
        <v>4644</v>
      </c>
      <c r="B2488" s="527"/>
      <c r="C2488" s="527"/>
      <c r="D2488" s="527"/>
      <c r="E2488" s="527"/>
      <c r="F2488" s="527"/>
      <c r="G2488" s="527"/>
      <c r="H2488" s="527"/>
      <c r="I2488" s="527"/>
      <c r="J2488" s="527"/>
      <c r="K2488" s="527"/>
      <c r="L2488" s="527"/>
      <c r="M2488" s="527"/>
      <c r="N2488" s="527"/>
      <c r="O2488" s="527"/>
      <c r="P2488" s="527"/>
      <c r="Q2488" s="527"/>
      <c r="R2488" s="527"/>
      <c r="S2488" s="527"/>
      <c r="U2488" s="143"/>
    </row>
    <row r="2489" spans="1:21" ht="20.3" x14ac:dyDescent="0.35">
      <c r="A2489" s="43">
        <f>A2484+1</f>
        <v>1069</v>
      </c>
      <c r="B2489" s="46" t="s">
        <v>1135</v>
      </c>
      <c r="C2489" s="43">
        <v>43963</v>
      </c>
      <c r="D2489" s="43" t="s">
        <v>1899</v>
      </c>
      <c r="E2489" s="43">
        <v>1960</v>
      </c>
      <c r="F2489" s="43" t="s">
        <v>2131</v>
      </c>
      <c r="G2489" s="56" t="s">
        <v>2098</v>
      </c>
      <c r="H2489" s="43">
        <v>2</v>
      </c>
      <c r="I2489" s="43">
        <v>1</v>
      </c>
      <c r="J2489" s="43" t="s">
        <v>2131</v>
      </c>
      <c r="K2489" s="45">
        <v>696.1</v>
      </c>
      <c r="L2489" s="45">
        <v>439.21</v>
      </c>
      <c r="M2489" s="517">
        <f>VLOOKUP(C2489,'Раздел 2'!D2482:Q2497,14,0)</f>
        <v>691656.12999999989</v>
      </c>
      <c r="N2489" s="45">
        <f>M2489</f>
        <v>691656.12999999989</v>
      </c>
      <c r="O2489" s="45">
        <v>0</v>
      </c>
      <c r="P2489" s="45">
        <v>0</v>
      </c>
      <c r="Q2489" s="45">
        <v>0</v>
      </c>
      <c r="R2489" s="57">
        <v>45292</v>
      </c>
      <c r="S2489" s="57">
        <v>45657</v>
      </c>
      <c r="U2489" s="143"/>
    </row>
    <row r="2490" spans="1:21" ht="20.3" x14ac:dyDescent="0.35">
      <c r="A2490" s="43">
        <f>A2489+1</f>
        <v>1070</v>
      </c>
      <c r="B2490" s="46" t="s">
        <v>1136</v>
      </c>
      <c r="C2490" s="43">
        <v>43964</v>
      </c>
      <c r="D2490" s="43" t="s">
        <v>1899</v>
      </c>
      <c r="E2490" s="43">
        <v>1973</v>
      </c>
      <c r="F2490" s="43" t="s">
        <v>2131</v>
      </c>
      <c r="G2490" s="56" t="s">
        <v>2098</v>
      </c>
      <c r="H2490" s="43">
        <v>2</v>
      </c>
      <c r="I2490" s="43">
        <v>1</v>
      </c>
      <c r="J2490" s="43" t="s">
        <v>2131</v>
      </c>
      <c r="K2490" s="45">
        <v>721.09</v>
      </c>
      <c r="L2490" s="45">
        <v>359.87</v>
      </c>
      <c r="M2490" s="517">
        <f>VLOOKUP(C2490,'Раздел 2'!D2483:Q2498,14,0)</f>
        <v>483682.93</v>
      </c>
      <c r="N2490" s="45">
        <f>M2490</f>
        <v>483682.93</v>
      </c>
      <c r="O2490" s="45">
        <v>0</v>
      </c>
      <c r="P2490" s="45">
        <v>0</v>
      </c>
      <c r="Q2490" s="45">
        <v>0</v>
      </c>
      <c r="R2490" s="57">
        <v>45292</v>
      </c>
      <c r="S2490" s="57">
        <v>45657</v>
      </c>
      <c r="U2490" s="143"/>
    </row>
    <row r="2491" spans="1:21" ht="20.3" x14ac:dyDescent="0.3">
      <c r="A2491" s="46" t="s">
        <v>22</v>
      </c>
      <c r="B2491" s="46"/>
      <c r="C2491" s="403" t="s">
        <v>172</v>
      </c>
      <c r="D2491" s="403" t="s">
        <v>172</v>
      </c>
      <c r="E2491" s="403" t="s">
        <v>172</v>
      </c>
      <c r="F2491" s="403" t="s">
        <v>172</v>
      </c>
      <c r="G2491" s="403" t="s">
        <v>172</v>
      </c>
      <c r="H2491" s="403" t="s">
        <v>172</v>
      </c>
      <c r="I2491" s="403" t="s">
        <v>172</v>
      </c>
      <c r="J2491" s="49">
        <f>SUM(J2489:J2490)</f>
        <v>0</v>
      </c>
      <c r="K2491" s="49">
        <f t="shared" ref="K2491:Q2491" si="318">SUM(K2489:K2490)</f>
        <v>1417.19</v>
      </c>
      <c r="L2491" s="49">
        <f t="shared" si="318"/>
        <v>799.07999999999993</v>
      </c>
      <c r="M2491" s="518">
        <f t="shared" si="318"/>
        <v>1175339.0599999998</v>
      </c>
      <c r="N2491" s="49">
        <f t="shared" si="318"/>
        <v>1175339.0599999998</v>
      </c>
      <c r="O2491" s="49">
        <f t="shared" si="318"/>
        <v>0</v>
      </c>
      <c r="P2491" s="49">
        <f t="shared" si="318"/>
        <v>0</v>
      </c>
      <c r="Q2491" s="49">
        <f t="shared" si="318"/>
        <v>0</v>
      </c>
      <c r="R2491" s="403" t="s">
        <v>172</v>
      </c>
      <c r="S2491" s="403" t="s">
        <v>172</v>
      </c>
      <c r="U2491" s="143"/>
    </row>
    <row r="2492" spans="1:21" ht="19.649999999999999" x14ac:dyDescent="0.3">
      <c r="A2492" s="527" t="s">
        <v>4647</v>
      </c>
      <c r="B2492" s="527"/>
      <c r="C2492" s="527"/>
      <c r="D2492" s="527"/>
      <c r="E2492" s="527"/>
      <c r="F2492" s="527"/>
      <c r="G2492" s="527"/>
      <c r="H2492" s="527"/>
      <c r="I2492" s="527"/>
      <c r="J2492" s="527"/>
      <c r="K2492" s="527"/>
      <c r="L2492" s="527"/>
      <c r="M2492" s="527"/>
      <c r="N2492" s="527"/>
      <c r="O2492" s="527"/>
      <c r="P2492" s="527"/>
      <c r="Q2492" s="527"/>
      <c r="R2492" s="527"/>
      <c r="S2492" s="527"/>
      <c r="U2492" s="143"/>
    </row>
    <row r="2493" spans="1:21" ht="20.3" x14ac:dyDescent="0.35">
      <c r="A2493" s="43">
        <f>A2490+1</f>
        <v>1071</v>
      </c>
      <c r="B2493" s="390" t="s">
        <v>4425</v>
      </c>
      <c r="C2493" s="406">
        <v>44064</v>
      </c>
      <c r="D2493" s="406" t="s">
        <v>1899</v>
      </c>
      <c r="E2493" s="406">
        <v>1975</v>
      </c>
      <c r="F2493" s="406" t="s">
        <v>2131</v>
      </c>
      <c r="G2493" s="406" t="s">
        <v>2097</v>
      </c>
      <c r="H2493" s="406">
        <v>5</v>
      </c>
      <c r="I2493" s="406">
        <v>6</v>
      </c>
      <c r="J2493" s="406" t="s">
        <v>2131</v>
      </c>
      <c r="K2493" s="45">
        <v>7371.6</v>
      </c>
      <c r="L2493" s="45">
        <v>4720.63</v>
      </c>
      <c r="M2493" s="517">
        <f>VLOOKUP(C2493,'Раздел 2'!D2486:Q2500,14,0)</f>
        <v>359182.91</v>
      </c>
      <c r="N2493" s="45">
        <f t="shared" ref="N2493:N2499" si="319">M2493</f>
        <v>359182.91</v>
      </c>
      <c r="O2493" s="45">
        <v>0</v>
      </c>
      <c r="P2493" s="45">
        <v>0</v>
      </c>
      <c r="Q2493" s="45">
        <v>0</v>
      </c>
      <c r="R2493" s="57">
        <v>45292</v>
      </c>
      <c r="S2493" s="57">
        <v>45657</v>
      </c>
      <c r="U2493" s="143"/>
    </row>
    <row r="2494" spans="1:21" ht="20.3" x14ac:dyDescent="0.35">
      <c r="A2494" s="43">
        <f t="shared" ref="A2494:A2499" si="320">A2493+1</f>
        <v>1072</v>
      </c>
      <c r="B2494" s="44" t="s">
        <v>4424</v>
      </c>
      <c r="C2494" s="43">
        <v>44068</v>
      </c>
      <c r="D2494" s="43" t="s">
        <v>1899</v>
      </c>
      <c r="E2494" s="43">
        <v>1981</v>
      </c>
      <c r="F2494" s="43" t="s">
        <v>2131</v>
      </c>
      <c r="G2494" s="56" t="s">
        <v>2097</v>
      </c>
      <c r="H2494" s="43">
        <v>5</v>
      </c>
      <c r="I2494" s="43">
        <v>1</v>
      </c>
      <c r="J2494" s="43" t="s">
        <v>2131</v>
      </c>
      <c r="K2494" s="45">
        <v>4738.42</v>
      </c>
      <c r="L2494" s="45">
        <v>1315.6</v>
      </c>
      <c r="M2494" s="517">
        <f>VLOOKUP(C2494,'Раздел 2'!D2487:Q2501,14,0)</f>
        <v>1236724.1900000002</v>
      </c>
      <c r="N2494" s="45">
        <f t="shared" si="319"/>
        <v>1236724.1900000002</v>
      </c>
      <c r="O2494" s="45">
        <v>0</v>
      </c>
      <c r="P2494" s="45">
        <v>0</v>
      </c>
      <c r="Q2494" s="45">
        <v>0</v>
      </c>
      <c r="R2494" s="57">
        <v>45292</v>
      </c>
      <c r="S2494" s="57">
        <v>45657</v>
      </c>
      <c r="U2494" s="143"/>
    </row>
    <row r="2495" spans="1:21" ht="20.3" x14ac:dyDescent="0.35">
      <c r="A2495" s="43">
        <f t="shared" si="320"/>
        <v>1073</v>
      </c>
      <c r="B2495" s="44" t="s">
        <v>4726</v>
      </c>
      <c r="C2495" s="43">
        <v>44071</v>
      </c>
      <c r="D2495" s="43" t="s">
        <v>1900</v>
      </c>
      <c r="E2495" s="43">
        <v>1993</v>
      </c>
      <c r="F2495" s="43"/>
      <c r="G2495" s="56" t="s">
        <v>2129</v>
      </c>
      <c r="H2495" s="43">
        <v>5</v>
      </c>
      <c r="I2495" s="43">
        <v>8</v>
      </c>
      <c r="J2495" s="43"/>
      <c r="K2495" s="45">
        <v>9202.68</v>
      </c>
      <c r="L2495" s="45">
        <v>9202.68</v>
      </c>
      <c r="M2495" s="517">
        <f>VLOOKUP(C2495,'Раздел 2'!D2488:Q2502,14,0)</f>
        <v>1100550</v>
      </c>
      <c r="N2495" s="45">
        <f t="shared" si="319"/>
        <v>1100550</v>
      </c>
      <c r="O2495" s="45">
        <v>0</v>
      </c>
      <c r="P2495" s="45">
        <v>0</v>
      </c>
      <c r="Q2495" s="45">
        <v>0</v>
      </c>
      <c r="R2495" s="57">
        <v>45292</v>
      </c>
      <c r="S2495" s="57">
        <v>45657</v>
      </c>
      <c r="U2495" s="143"/>
    </row>
    <row r="2496" spans="1:21" ht="20.3" x14ac:dyDescent="0.35">
      <c r="A2496" s="43">
        <f t="shared" si="320"/>
        <v>1074</v>
      </c>
      <c r="B2496" s="47" t="s">
        <v>1045</v>
      </c>
      <c r="C2496" s="43">
        <v>55879</v>
      </c>
      <c r="D2496" s="43" t="s">
        <v>1899</v>
      </c>
      <c r="E2496" s="43">
        <v>1964</v>
      </c>
      <c r="F2496" s="43" t="s">
        <v>2131</v>
      </c>
      <c r="G2496" s="56" t="s">
        <v>2110</v>
      </c>
      <c r="H2496" s="257">
        <v>4</v>
      </c>
      <c r="I2496" s="43">
        <v>4</v>
      </c>
      <c r="J2496" s="43" t="s">
        <v>2131</v>
      </c>
      <c r="K2496" s="45">
        <v>2827</v>
      </c>
      <c r="L2496" s="45">
        <v>2745.2</v>
      </c>
      <c r="M2496" s="517">
        <f>VLOOKUP(C2496,'Раздел 2'!D2489:Q2502,14,0)</f>
        <v>3592450.3099999996</v>
      </c>
      <c r="N2496" s="45">
        <f t="shared" si="319"/>
        <v>3592450.3099999996</v>
      </c>
      <c r="O2496" s="45">
        <v>0</v>
      </c>
      <c r="P2496" s="45">
        <v>0</v>
      </c>
      <c r="Q2496" s="45">
        <v>0</v>
      </c>
      <c r="R2496" s="57">
        <v>45292</v>
      </c>
      <c r="S2496" s="57">
        <v>45657</v>
      </c>
      <c r="U2496" s="143"/>
    </row>
    <row r="2497" spans="1:21" ht="20.3" x14ac:dyDescent="0.35">
      <c r="A2497" s="43">
        <f t="shared" si="320"/>
        <v>1075</v>
      </c>
      <c r="B2497" s="47" t="s">
        <v>1046</v>
      </c>
      <c r="C2497" s="43">
        <v>55880</v>
      </c>
      <c r="D2497" s="43" t="s">
        <v>1899</v>
      </c>
      <c r="E2497" s="43">
        <v>1965</v>
      </c>
      <c r="F2497" s="43" t="s">
        <v>2131</v>
      </c>
      <c r="G2497" s="56" t="s">
        <v>2110</v>
      </c>
      <c r="H2497" s="257">
        <v>4</v>
      </c>
      <c r="I2497" s="43">
        <v>4</v>
      </c>
      <c r="J2497" s="43" t="s">
        <v>2131</v>
      </c>
      <c r="K2497" s="45">
        <v>2827</v>
      </c>
      <c r="L2497" s="45">
        <v>2802.2</v>
      </c>
      <c r="M2497" s="517">
        <f>VLOOKUP(C2497,'Раздел 2'!D2490:Q2514,14,0)</f>
        <v>3396707.4099999997</v>
      </c>
      <c r="N2497" s="45">
        <f t="shared" si="319"/>
        <v>3396707.4099999997</v>
      </c>
      <c r="O2497" s="45">
        <v>0</v>
      </c>
      <c r="P2497" s="45">
        <v>0</v>
      </c>
      <c r="Q2497" s="45">
        <v>0</v>
      </c>
      <c r="R2497" s="57">
        <v>45292</v>
      </c>
      <c r="S2497" s="57">
        <v>45657</v>
      </c>
      <c r="U2497" s="143"/>
    </row>
    <row r="2498" spans="1:21" ht="20.3" x14ac:dyDescent="0.35">
      <c r="A2498" s="43">
        <f t="shared" si="320"/>
        <v>1076</v>
      </c>
      <c r="B2498" s="47" t="s">
        <v>1367</v>
      </c>
      <c r="C2498" s="43">
        <v>55881</v>
      </c>
      <c r="D2498" s="43" t="s">
        <v>1899</v>
      </c>
      <c r="E2498" s="43">
        <v>1965</v>
      </c>
      <c r="F2498" s="43" t="s">
        <v>2131</v>
      </c>
      <c r="G2498" s="56" t="s">
        <v>2129</v>
      </c>
      <c r="H2498" s="257">
        <v>4</v>
      </c>
      <c r="I2498" s="43">
        <v>4</v>
      </c>
      <c r="J2498" s="43" t="s">
        <v>2131</v>
      </c>
      <c r="K2498" s="45">
        <v>2827</v>
      </c>
      <c r="L2498" s="45">
        <v>2799.6</v>
      </c>
      <c r="M2498" s="517">
        <f>VLOOKUP(C2498,'Раздел 2'!D2491:Q2515,14,0)</f>
        <v>3635024.0599999996</v>
      </c>
      <c r="N2498" s="45">
        <f t="shared" si="319"/>
        <v>3635024.0599999996</v>
      </c>
      <c r="O2498" s="45">
        <v>0</v>
      </c>
      <c r="P2498" s="45">
        <v>0</v>
      </c>
      <c r="Q2498" s="45">
        <v>0</v>
      </c>
      <c r="R2498" s="57">
        <v>45292</v>
      </c>
      <c r="S2498" s="57">
        <v>45657</v>
      </c>
      <c r="U2498" s="143"/>
    </row>
    <row r="2499" spans="1:21" ht="20.3" x14ac:dyDescent="0.35">
      <c r="A2499" s="43">
        <f t="shared" si="320"/>
        <v>1077</v>
      </c>
      <c r="B2499" s="47" t="s">
        <v>1368</v>
      </c>
      <c r="C2499" s="43">
        <v>55882</v>
      </c>
      <c r="D2499" s="43" t="s">
        <v>1899</v>
      </c>
      <c r="E2499" s="43">
        <v>1965</v>
      </c>
      <c r="F2499" s="43" t="s">
        <v>2131</v>
      </c>
      <c r="G2499" s="56" t="s">
        <v>2097</v>
      </c>
      <c r="H2499" s="257">
        <v>4</v>
      </c>
      <c r="I2499" s="43">
        <v>4</v>
      </c>
      <c r="J2499" s="43" t="s">
        <v>2131</v>
      </c>
      <c r="K2499" s="45">
        <v>2827</v>
      </c>
      <c r="L2499" s="45">
        <v>2797.8</v>
      </c>
      <c r="M2499" s="517">
        <f>VLOOKUP(C2499,'Раздел 2'!D2492:Q2516,14,0)</f>
        <v>3638269.6999999997</v>
      </c>
      <c r="N2499" s="45">
        <f t="shared" si="319"/>
        <v>3638269.6999999997</v>
      </c>
      <c r="O2499" s="45">
        <v>0</v>
      </c>
      <c r="P2499" s="45">
        <v>0</v>
      </c>
      <c r="Q2499" s="45">
        <v>0</v>
      </c>
      <c r="R2499" s="57">
        <v>45292</v>
      </c>
      <c r="S2499" s="57">
        <v>45657</v>
      </c>
      <c r="U2499" s="143"/>
    </row>
    <row r="2500" spans="1:21" ht="20.3" x14ac:dyDescent="0.3">
      <c r="A2500" s="46" t="s">
        <v>22</v>
      </c>
      <c r="B2500" s="46"/>
      <c r="C2500" s="403" t="s">
        <v>172</v>
      </c>
      <c r="D2500" s="403" t="s">
        <v>172</v>
      </c>
      <c r="E2500" s="403" t="s">
        <v>172</v>
      </c>
      <c r="F2500" s="403" t="s">
        <v>172</v>
      </c>
      <c r="G2500" s="403" t="s">
        <v>172</v>
      </c>
      <c r="H2500" s="403" t="s">
        <v>172</v>
      </c>
      <c r="I2500" s="403" t="s">
        <v>172</v>
      </c>
      <c r="J2500" s="49">
        <f>SUM(J2494:J2497)</f>
        <v>0</v>
      </c>
      <c r="K2500" s="49">
        <f t="shared" ref="K2500:Q2500" si="321">SUM(K2494:K2499)</f>
        <v>25249.1</v>
      </c>
      <c r="L2500" s="49">
        <f t="shared" si="321"/>
        <v>21663.079999999998</v>
      </c>
      <c r="M2500" s="518">
        <f>SUM(M2493:M2499)</f>
        <v>16958908.579999998</v>
      </c>
      <c r="N2500" s="49">
        <f>SUM(N2493:N2499)</f>
        <v>16958908.579999998</v>
      </c>
      <c r="O2500" s="49">
        <f>SUM(O2493:O2499)</f>
        <v>0</v>
      </c>
      <c r="P2500" s="49">
        <f t="shared" si="321"/>
        <v>0</v>
      </c>
      <c r="Q2500" s="49">
        <f t="shared" si="321"/>
        <v>0</v>
      </c>
      <c r="R2500" s="403" t="s">
        <v>172</v>
      </c>
      <c r="S2500" s="403" t="s">
        <v>172</v>
      </c>
      <c r="U2500" s="143"/>
    </row>
    <row r="2501" spans="1:21" ht="19.649999999999999" x14ac:dyDescent="0.3">
      <c r="A2501" s="527" t="s">
        <v>4485</v>
      </c>
      <c r="B2501" s="527"/>
      <c r="C2501" s="527"/>
      <c r="D2501" s="527"/>
      <c r="E2501" s="527"/>
      <c r="F2501" s="527"/>
      <c r="G2501" s="527"/>
      <c r="H2501" s="527"/>
      <c r="I2501" s="527"/>
      <c r="J2501" s="527"/>
      <c r="K2501" s="527"/>
      <c r="L2501" s="527"/>
      <c r="M2501" s="527"/>
      <c r="N2501" s="527"/>
      <c r="O2501" s="527"/>
      <c r="P2501" s="527"/>
      <c r="Q2501" s="527"/>
      <c r="R2501" s="527"/>
      <c r="S2501" s="527"/>
      <c r="U2501" s="143"/>
    </row>
    <row r="2502" spans="1:21" ht="20.3" x14ac:dyDescent="0.35">
      <c r="A2502" s="43">
        <f>A2499+1</f>
        <v>1078</v>
      </c>
      <c r="B2502" s="44" t="s">
        <v>721</v>
      </c>
      <c r="C2502" s="43">
        <v>55833</v>
      </c>
      <c r="D2502" s="43" t="s">
        <v>1899</v>
      </c>
      <c r="E2502" s="43">
        <v>1971</v>
      </c>
      <c r="F2502" s="43" t="s">
        <v>2131</v>
      </c>
      <c r="G2502" s="56" t="s">
        <v>2110</v>
      </c>
      <c r="H2502" s="43">
        <v>4</v>
      </c>
      <c r="I2502" s="43">
        <v>4</v>
      </c>
      <c r="J2502" s="43" t="s">
        <v>2131</v>
      </c>
      <c r="K2502" s="45">
        <v>2818</v>
      </c>
      <c r="L2502" s="45" t="s">
        <v>2131</v>
      </c>
      <c r="M2502" s="517">
        <f>VLOOKUP(C2502,'Раздел 2'!D2495:Q2519,14,0)</f>
        <v>4820801.95</v>
      </c>
      <c r="N2502" s="45">
        <f>M2502</f>
        <v>4820801.95</v>
      </c>
      <c r="O2502" s="45">
        <v>0</v>
      </c>
      <c r="P2502" s="45">
        <v>0</v>
      </c>
      <c r="Q2502" s="45">
        <v>0</v>
      </c>
      <c r="R2502" s="57">
        <v>45292</v>
      </c>
      <c r="S2502" s="57">
        <v>45657</v>
      </c>
      <c r="U2502" s="143"/>
    </row>
    <row r="2503" spans="1:21" ht="19" customHeight="1" x14ac:dyDescent="0.35">
      <c r="A2503" s="43">
        <f>A2502+1</f>
        <v>1079</v>
      </c>
      <c r="B2503" s="44" t="s">
        <v>2279</v>
      </c>
      <c r="C2503" s="43">
        <v>55823</v>
      </c>
      <c r="D2503" s="43" t="s">
        <v>1899</v>
      </c>
      <c r="E2503" s="43">
        <v>1962</v>
      </c>
      <c r="F2503" s="43" t="s">
        <v>2131</v>
      </c>
      <c r="G2503" s="56" t="s">
        <v>2129</v>
      </c>
      <c r="H2503" s="43">
        <v>4</v>
      </c>
      <c r="I2503" s="43">
        <v>3</v>
      </c>
      <c r="J2503" s="43" t="s">
        <v>2131</v>
      </c>
      <c r="K2503" s="45">
        <v>2998</v>
      </c>
      <c r="L2503" s="45" t="s">
        <v>2131</v>
      </c>
      <c r="M2503" s="517">
        <f>VLOOKUP(C2503,'Раздел 2'!D2496:Q2520,14,0)</f>
        <v>11256960.359999998</v>
      </c>
      <c r="N2503" s="45">
        <f>M2503</f>
        <v>11256960.359999998</v>
      </c>
      <c r="O2503" s="45">
        <v>0</v>
      </c>
      <c r="P2503" s="45">
        <v>0</v>
      </c>
      <c r="Q2503" s="45">
        <v>0</v>
      </c>
      <c r="R2503" s="57">
        <v>45292</v>
      </c>
      <c r="S2503" s="57">
        <v>45657</v>
      </c>
      <c r="U2503" s="143"/>
    </row>
    <row r="2504" spans="1:21" ht="19" customHeight="1" x14ac:dyDescent="0.3">
      <c r="A2504" s="46" t="s">
        <v>22</v>
      </c>
      <c r="B2504" s="46"/>
      <c r="C2504" s="403" t="s">
        <v>172</v>
      </c>
      <c r="D2504" s="403" t="s">
        <v>172</v>
      </c>
      <c r="E2504" s="403" t="s">
        <v>172</v>
      </c>
      <c r="F2504" s="403" t="s">
        <v>172</v>
      </c>
      <c r="G2504" s="403" t="s">
        <v>172</v>
      </c>
      <c r="H2504" s="403" t="s">
        <v>172</v>
      </c>
      <c r="I2504" s="403" t="s">
        <v>172</v>
      </c>
      <c r="J2504" s="49">
        <f>SUM(J2502)</f>
        <v>0</v>
      </c>
      <c r="K2504" s="49">
        <f t="shared" ref="K2504:Q2504" si="322">SUM(K2502:K2503)</f>
        <v>5816</v>
      </c>
      <c r="L2504" s="49">
        <f t="shared" si="322"/>
        <v>0</v>
      </c>
      <c r="M2504" s="518">
        <f t="shared" si="322"/>
        <v>16077762.309999999</v>
      </c>
      <c r="N2504" s="49">
        <f t="shared" si="322"/>
        <v>16077762.309999999</v>
      </c>
      <c r="O2504" s="49">
        <f t="shared" si="322"/>
        <v>0</v>
      </c>
      <c r="P2504" s="49">
        <f t="shared" si="322"/>
        <v>0</v>
      </c>
      <c r="Q2504" s="49">
        <f t="shared" si="322"/>
        <v>0</v>
      </c>
      <c r="R2504" s="403" t="s">
        <v>172</v>
      </c>
      <c r="S2504" s="403" t="s">
        <v>172</v>
      </c>
      <c r="U2504" s="143"/>
    </row>
    <row r="2505" spans="1:21" ht="19" customHeight="1" x14ac:dyDescent="0.3">
      <c r="A2505" s="527" t="s">
        <v>4486</v>
      </c>
      <c r="B2505" s="527"/>
      <c r="C2505" s="527"/>
      <c r="D2505" s="527"/>
      <c r="E2505" s="527"/>
      <c r="F2505" s="527"/>
      <c r="G2505" s="527"/>
      <c r="H2505" s="527"/>
      <c r="I2505" s="527"/>
      <c r="J2505" s="527"/>
      <c r="K2505" s="527"/>
      <c r="L2505" s="527"/>
      <c r="M2505" s="527"/>
      <c r="N2505" s="527"/>
      <c r="O2505" s="527"/>
      <c r="P2505" s="527"/>
      <c r="Q2505" s="527"/>
      <c r="R2505" s="527"/>
      <c r="S2505" s="527"/>
      <c r="U2505" s="143"/>
    </row>
    <row r="2506" spans="1:21" ht="20.3" x14ac:dyDescent="0.35">
      <c r="A2506" s="43">
        <f>A2503+1</f>
        <v>1080</v>
      </c>
      <c r="B2506" s="47" t="s">
        <v>723</v>
      </c>
      <c r="C2506" s="43">
        <v>44118</v>
      </c>
      <c r="D2506" s="43" t="s">
        <v>1899</v>
      </c>
      <c r="E2506" s="43">
        <v>1967</v>
      </c>
      <c r="F2506" s="43" t="s">
        <v>2131</v>
      </c>
      <c r="G2506" s="56" t="s">
        <v>2098</v>
      </c>
      <c r="H2506" s="43">
        <v>2</v>
      </c>
      <c r="I2506" s="43">
        <v>2</v>
      </c>
      <c r="J2506" s="43" t="s">
        <v>2131</v>
      </c>
      <c r="K2506" s="45">
        <v>508.52</v>
      </c>
      <c r="L2506" s="45">
        <v>450.88</v>
      </c>
      <c r="M2506" s="517">
        <f>VLOOKUP(C2506,'Раздел 2'!D2499:Q2523,14,0)</f>
        <v>871106.87999999989</v>
      </c>
      <c r="N2506" s="45">
        <f>M2506</f>
        <v>871106.87999999989</v>
      </c>
      <c r="O2506" s="45">
        <v>0</v>
      </c>
      <c r="P2506" s="45">
        <v>0</v>
      </c>
      <c r="Q2506" s="45">
        <v>0</v>
      </c>
      <c r="R2506" s="57">
        <v>45292</v>
      </c>
      <c r="S2506" s="57">
        <v>45657</v>
      </c>
      <c r="U2506" s="143"/>
    </row>
    <row r="2507" spans="1:21" ht="20.3" x14ac:dyDescent="0.35">
      <c r="A2507" s="43">
        <f>A2506+1</f>
        <v>1081</v>
      </c>
      <c r="B2507" s="47" t="s">
        <v>724</v>
      </c>
      <c r="C2507" s="43">
        <v>44119</v>
      </c>
      <c r="D2507" s="43" t="s">
        <v>1899</v>
      </c>
      <c r="E2507" s="43">
        <v>1968</v>
      </c>
      <c r="F2507" s="43" t="s">
        <v>2131</v>
      </c>
      <c r="G2507" s="56" t="s">
        <v>2098</v>
      </c>
      <c r="H2507" s="43">
        <v>2</v>
      </c>
      <c r="I2507" s="43">
        <v>2</v>
      </c>
      <c r="J2507" s="43" t="s">
        <v>2131</v>
      </c>
      <c r="K2507" s="45">
        <v>467.64</v>
      </c>
      <c r="L2507" s="45">
        <v>442.34</v>
      </c>
      <c r="M2507" s="517">
        <f>VLOOKUP(C2507,'Раздел 2'!D2500:Q2524,14,0)</f>
        <v>859560.73</v>
      </c>
      <c r="N2507" s="45">
        <f>M2507</f>
        <v>859560.73</v>
      </c>
      <c r="O2507" s="45">
        <v>0</v>
      </c>
      <c r="P2507" s="45">
        <v>0</v>
      </c>
      <c r="Q2507" s="45">
        <v>0</v>
      </c>
      <c r="R2507" s="57">
        <v>45292</v>
      </c>
      <c r="S2507" s="57">
        <v>45657</v>
      </c>
      <c r="U2507" s="143"/>
    </row>
    <row r="2508" spans="1:21" ht="20.3" x14ac:dyDescent="0.3">
      <c r="A2508" s="46" t="s">
        <v>22</v>
      </c>
      <c r="B2508" s="46"/>
      <c r="C2508" s="403" t="s">
        <v>172</v>
      </c>
      <c r="D2508" s="403" t="s">
        <v>172</v>
      </c>
      <c r="E2508" s="403" t="s">
        <v>172</v>
      </c>
      <c r="F2508" s="403" t="s">
        <v>172</v>
      </c>
      <c r="G2508" s="403" t="s">
        <v>172</v>
      </c>
      <c r="H2508" s="403" t="s">
        <v>172</v>
      </c>
      <c r="I2508" s="403" t="s">
        <v>172</v>
      </c>
      <c r="J2508" s="71">
        <f>SUM(J2506:J2507)</f>
        <v>0</v>
      </c>
      <c r="K2508" s="49">
        <f>SUM(K2506:K2507)</f>
        <v>976.16</v>
      </c>
      <c r="L2508" s="49">
        <f t="shared" ref="L2508:Q2508" si="323">SUM(L2506:L2507)</f>
        <v>893.22</v>
      </c>
      <c r="M2508" s="518">
        <f t="shared" si="323"/>
        <v>1730667.6099999999</v>
      </c>
      <c r="N2508" s="49">
        <f t="shared" si="323"/>
        <v>1730667.6099999999</v>
      </c>
      <c r="O2508" s="49">
        <f t="shared" si="323"/>
        <v>0</v>
      </c>
      <c r="P2508" s="49">
        <f t="shared" si="323"/>
        <v>0</v>
      </c>
      <c r="Q2508" s="49">
        <f t="shared" si="323"/>
        <v>0</v>
      </c>
      <c r="R2508" s="403" t="s">
        <v>172</v>
      </c>
      <c r="S2508" s="403" t="s">
        <v>172</v>
      </c>
      <c r="U2508" s="143"/>
    </row>
    <row r="2509" spans="1:21" ht="19.649999999999999" x14ac:dyDescent="0.3">
      <c r="A2509" s="53" t="s">
        <v>34</v>
      </c>
      <c r="B2509" s="53"/>
      <c r="C2509" s="403" t="s">
        <v>172</v>
      </c>
      <c r="D2509" s="403" t="s">
        <v>172</v>
      </c>
      <c r="E2509" s="403" t="s">
        <v>172</v>
      </c>
      <c r="F2509" s="403" t="s">
        <v>172</v>
      </c>
      <c r="G2509" s="403" t="s">
        <v>172</v>
      </c>
      <c r="H2509" s="403" t="s">
        <v>172</v>
      </c>
      <c r="I2509" s="403" t="s">
        <v>172</v>
      </c>
      <c r="J2509" s="49">
        <f t="shared" ref="J2509:Q2509" si="324">J2491+J2500+J2504+J2508</f>
        <v>0</v>
      </c>
      <c r="K2509" s="49">
        <f t="shared" si="324"/>
        <v>33458.449999999997</v>
      </c>
      <c r="L2509" s="49">
        <f t="shared" si="324"/>
        <v>23355.379999999997</v>
      </c>
      <c r="M2509" s="518">
        <f t="shared" si="324"/>
        <v>35942677.559999995</v>
      </c>
      <c r="N2509" s="49">
        <f t="shared" si="324"/>
        <v>35942677.559999995</v>
      </c>
      <c r="O2509" s="49">
        <f t="shared" si="324"/>
        <v>0</v>
      </c>
      <c r="P2509" s="49">
        <f t="shared" si="324"/>
        <v>0</v>
      </c>
      <c r="Q2509" s="49">
        <f t="shared" si="324"/>
        <v>0</v>
      </c>
      <c r="R2509" s="403" t="s">
        <v>172</v>
      </c>
      <c r="S2509" s="403" t="s">
        <v>172</v>
      </c>
      <c r="U2509" s="143"/>
    </row>
    <row r="2510" spans="1:21" ht="19.649999999999999" x14ac:dyDescent="0.3">
      <c r="A2510" s="544" t="s">
        <v>4628</v>
      </c>
      <c r="B2510" s="545"/>
      <c r="C2510" s="545"/>
      <c r="D2510" s="545"/>
      <c r="E2510" s="545"/>
      <c r="F2510" s="545"/>
      <c r="G2510" s="545"/>
      <c r="H2510" s="545"/>
      <c r="I2510" s="545"/>
      <c r="J2510" s="545"/>
      <c r="K2510" s="545"/>
      <c r="L2510" s="545"/>
      <c r="M2510" s="545"/>
      <c r="N2510" s="545"/>
      <c r="O2510" s="545"/>
      <c r="P2510" s="545"/>
      <c r="Q2510" s="545"/>
      <c r="R2510" s="545"/>
      <c r="S2510" s="546"/>
      <c r="U2510" s="143"/>
    </row>
    <row r="2511" spans="1:21" ht="19.649999999999999" x14ac:dyDescent="0.3">
      <c r="A2511" s="547" t="s">
        <v>2962</v>
      </c>
      <c r="B2511" s="548"/>
      <c r="C2511" s="548"/>
      <c r="D2511" s="548"/>
      <c r="E2511" s="548"/>
      <c r="F2511" s="548"/>
      <c r="G2511" s="548"/>
      <c r="H2511" s="548"/>
      <c r="I2511" s="548"/>
      <c r="J2511" s="548"/>
      <c r="K2511" s="548"/>
      <c r="L2511" s="548"/>
      <c r="M2511" s="548"/>
      <c r="N2511" s="548"/>
      <c r="O2511" s="548"/>
      <c r="P2511" s="548"/>
      <c r="Q2511" s="548"/>
      <c r="R2511" s="548"/>
      <c r="S2511" s="549"/>
      <c r="U2511" s="143"/>
    </row>
    <row r="2512" spans="1:21" ht="40.6" x14ac:dyDescent="0.3">
      <c r="A2512" s="43">
        <f>A2507+1</f>
        <v>1082</v>
      </c>
      <c r="B2512" s="44" t="s">
        <v>4614</v>
      </c>
      <c r="C2512" s="184">
        <v>44199</v>
      </c>
      <c r="D2512" s="43" t="s">
        <v>1900</v>
      </c>
      <c r="E2512" s="43">
        <v>1988</v>
      </c>
      <c r="F2512" s="43" t="s">
        <v>2131</v>
      </c>
      <c r="G2512" s="43" t="s">
        <v>2129</v>
      </c>
      <c r="H2512" s="43">
        <v>5</v>
      </c>
      <c r="I2512" s="43">
        <v>8</v>
      </c>
      <c r="J2512" s="45" t="s">
        <v>2131</v>
      </c>
      <c r="K2512" s="45">
        <v>6958.6</v>
      </c>
      <c r="L2512" s="45">
        <v>5055.3999999999996</v>
      </c>
      <c r="M2512" s="517">
        <f>VLOOKUP(C2512,'Раздел 2'!D2505:Q2529,14,0)</f>
        <v>1376336.77</v>
      </c>
      <c r="N2512" s="49">
        <f>M2512</f>
        <v>1376336.77</v>
      </c>
      <c r="O2512" s="45">
        <v>0</v>
      </c>
      <c r="P2512" s="45">
        <v>0</v>
      </c>
      <c r="Q2512" s="45">
        <v>0</v>
      </c>
      <c r="R2512" s="57">
        <v>45292</v>
      </c>
      <c r="S2512" s="57">
        <v>45657</v>
      </c>
      <c r="U2512" s="143"/>
    </row>
    <row r="2513" spans="1:21" ht="40.6" x14ac:dyDescent="0.3">
      <c r="A2513" s="43">
        <f>A2512+1</f>
        <v>1083</v>
      </c>
      <c r="B2513" s="44" t="s">
        <v>4615</v>
      </c>
      <c r="C2513" s="184">
        <v>44200</v>
      </c>
      <c r="D2513" s="43" t="s">
        <v>1900</v>
      </c>
      <c r="E2513" s="43">
        <v>1985</v>
      </c>
      <c r="F2513" s="43" t="s">
        <v>2131</v>
      </c>
      <c r="G2513" s="43" t="s">
        <v>2129</v>
      </c>
      <c r="H2513" s="43">
        <v>5</v>
      </c>
      <c r="I2513" s="43">
        <v>8</v>
      </c>
      <c r="J2513" s="45" t="s">
        <v>2131</v>
      </c>
      <c r="K2513" s="45">
        <v>7327.4</v>
      </c>
      <c r="L2513" s="45">
        <v>5449.6</v>
      </c>
      <c r="M2513" s="517">
        <f>VLOOKUP(C2513,'Раздел 2'!D2506:Q2530,14,0)</f>
        <v>601828.34</v>
      </c>
      <c r="N2513" s="49">
        <f t="shared" ref="N2513:N2519" si="325">M2513</f>
        <v>601828.34</v>
      </c>
      <c r="O2513" s="45">
        <v>0</v>
      </c>
      <c r="P2513" s="45">
        <v>0</v>
      </c>
      <c r="Q2513" s="45">
        <v>0</v>
      </c>
      <c r="R2513" s="57">
        <v>45292</v>
      </c>
      <c r="S2513" s="57">
        <v>45657</v>
      </c>
      <c r="U2513" s="143"/>
    </row>
    <row r="2514" spans="1:21" ht="20.3" x14ac:dyDescent="0.3">
      <c r="A2514" s="43">
        <f>A2513+1</f>
        <v>1084</v>
      </c>
      <c r="B2514" s="44" t="s">
        <v>4616</v>
      </c>
      <c r="C2514" s="184">
        <v>44192</v>
      </c>
      <c r="D2514" s="43" t="s">
        <v>1900</v>
      </c>
      <c r="E2514" s="43">
        <v>1986</v>
      </c>
      <c r="F2514" s="43" t="s">
        <v>2131</v>
      </c>
      <c r="G2514" s="43" t="s">
        <v>4640</v>
      </c>
      <c r="H2514" s="43">
        <v>5</v>
      </c>
      <c r="I2514" s="43">
        <v>6</v>
      </c>
      <c r="J2514" s="45" t="s">
        <v>2131</v>
      </c>
      <c r="K2514" s="45">
        <v>4780.6000000000004</v>
      </c>
      <c r="L2514" s="45">
        <v>3884.37</v>
      </c>
      <c r="M2514" s="517">
        <f>VLOOKUP(C2514,'Раздел 2'!D2507:Q2531,14,0)</f>
        <v>418156.54</v>
      </c>
      <c r="N2514" s="49">
        <f t="shared" si="325"/>
        <v>418156.54</v>
      </c>
      <c r="O2514" s="45">
        <v>0</v>
      </c>
      <c r="P2514" s="45">
        <v>0</v>
      </c>
      <c r="Q2514" s="45">
        <v>0</v>
      </c>
      <c r="R2514" s="57">
        <v>45292</v>
      </c>
      <c r="S2514" s="57">
        <v>45657</v>
      </c>
      <c r="U2514" s="143"/>
    </row>
    <row r="2515" spans="1:21" ht="40.6" x14ac:dyDescent="0.3">
      <c r="A2515" s="43">
        <f t="shared" ref="A2515" si="326">A2514+1</f>
        <v>1085</v>
      </c>
      <c r="B2515" s="44" t="s">
        <v>4617</v>
      </c>
      <c r="C2515" s="184">
        <v>44175</v>
      </c>
      <c r="D2515" s="43" t="s">
        <v>1900</v>
      </c>
      <c r="E2515" s="43">
        <v>1993</v>
      </c>
      <c r="F2515" s="43" t="s">
        <v>2131</v>
      </c>
      <c r="G2515" s="43" t="s">
        <v>2129</v>
      </c>
      <c r="H2515" s="43">
        <v>5</v>
      </c>
      <c r="I2515" s="43">
        <v>5</v>
      </c>
      <c r="J2515" s="45" t="s">
        <v>2131</v>
      </c>
      <c r="K2515" s="45">
        <v>6391.3</v>
      </c>
      <c r="L2515" s="45">
        <v>5259.4</v>
      </c>
      <c r="M2515" s="517">
        <f>VLOOKUP(C2515,'Раздел 2'!D2508:Q2532,14,0)</f>
        <v>399091.9</v>
      </c>
      <c r="N2515" s="49">
        <f t="shared" si="325"/>
        <v>399091.9</v>
      </c>
      <c r="O2515" s="45">
        <v>0</v>
      </c>
      <c r="P2515" s="45">
        <v>0</v>
      </c>
      <c r="Q2515" s="45">
        <v>0</v>
      </c>
      <c r="R2515" s="57">
        <v>45292</v>
      </c>
      <c r="S2515" s="57">
        <v>45657</v>
      </c>
      <c r="U2515" s="143"/>
    </row>
    <row r="2516" spans="1:21" ht="20.3" x14ac:dyDescent="0.3">
      <c r="A2516" s="43">
        <f>A2515+1</f>
        <v>1086</v>
      </c>
      <c r="B2516" s="44" t="s">
        <v>4618</v>
      </c>
      <c r="C2516" s="184">
        <v>44174</v>
      </c>
      <c r="D2516" s="43" t="s">
        <v>1900</v>
      </c>
      <c r="E2516" s="43">
        <v>1988</v>
      </c>
      <c r="F2516" s="43" t="s">
        <v>2131</v>
      </c>
      <c r="G2516" s="43" t="s">
        <v>4640</v>
      </c>
      <c r="H2516" s="43">
        <v>5</v>
      </c>
      <c r="I2516" s="43">
        <v>8</v>
      </c>
      <c r="J2516" s="45" t="s">
        <v>2131</v>
      </c>
      <c r="K2516" s="45">
        <v>6958.6</v>
      </c>
      <c r="L2516" s="45">
        <v>4392.3</v>
      </c>
      <c r="M2516" s="517">
        <f>VLOOKUP(C2516,'Раздел 2'!D2509:Q2533,14,0)</f>
        <v>418156.54</v>
      </c>
      <c r="N2516" s="49">
        <f t="shared" si="325"/>
        <v>418156.54</v>
      </c>
      <c r="O2516" s="45">
        <v>0</v>
      </c>
      <c r="P2516" s="45">
        <v>0</v>
      </c>
      <c r="Q2516" s="45">
        <v>0</v>
      </c>
      <c r="R2516" s="57">
        <v>45292</v>
      </c>
      <c r="S2516" s="57">
        <v>45657</v>
      </c>
      <c r="U2516" s="143"/>
    </row>
    <row r="2517" spans="1:21" ht="40.6" x14ac:dyDescent="0.3">
      <c r="A2517" s="43">
        <f>A2516+1</f>
        <v>1087</v>
      </c>
      <c r="B2517" s="44" t="s">
        <v>4619</v>
      </c>
      <c r="C2517" s="184">
        <v>44198</v>
      </c>
      <c r="D2517" s="43" t="s">
        <v>1900</v>
      </c>
      <c r="E2517" s="43">
        <v>1982</v>
      </c>
      <c r="F2517" s="43" t="s">
        <v>2131</v>
      </c>
      <c r="G2517" s="43" t="s">
        <v>2129</v>
      </c>
      <c r="H2517" s="43">
        <v>5</v>
      </c>
      <c r="I2517" s="43">
        <v>8</v>
      </c>
      <c r="J2517" s="45" t="s">
        <v>2131</v>
      </c>
      <c r="K2517" s="45">
        <v>6933</v>
      </c>
      <c r="L2517" s="45">
        <v>4813.3999999999996</v>
      </c>
      <c r="M2517" s="517">
        <f>VLOOKUP(C2517,'Раздел 2'!D2510:Q2534,14,0)</f>
        <v>1145988.19</v>
      </c>
      <c r="N2517" s="49">
        <f t="shared" si="325"/>
        <v>1145988.19</v>
      </c>
      <c r="O2517" s="45">
        <v>0</v>
      </c>
      <c r="P2517" s="45">
        <v>0</v>
      </c>
      <c r="Q2517" s="45">
        <v>0</v>
      </c>
      <c r="R2517" s="57">
        <v>45292</v>
      </c>
      <c r="S2517" s="57">
        <v>45657</v>
      </c>
      <c r="U2517" s="143"/>
    </row>
    <row r="2518" spans="1:21" ht="20.3" x14ac:dyDescent="0.3">
      <c r="A2518" s="43">
        <f>A2517+1</f>
        <v>1088</v>
      </c>
      <c r="B2518" s="44" t="s">
        <v>4620</v>
      </c>
      <c r="C2518" s="184">
        <v>44168</v>
      </c>
      <c r="D2518" s="43" t="s">
        <v>1900</v>
      </c>
      <c r="E2518" s="43">
        <v>1985</v>
      </c>
      <c r="F2518" s="43" t="s">
        <v>2131</v>
      </c>
      <c r="G2518" s="43" t="s">
        <v>2129</v>
      </c>
      <c r="H2518" s="43">
        <v>5</v>
      </c>
      <c r="I2518" s="43">
        <v>4</v>
      </c>
      <c r="J2518" s="45" t="s">
        <v>2131</v>
      </c>
      <c r="K2518" s="45">
        <v>3220.2</v>
      </c>
      <c r="L2518" s="45">
        <v>2908.9</v>
      </c>
      <c r="M2518" s="517">
        <f>VLOOKUP(C2518,'Раздел 2'!D2511:Q2535,14,0)</f>
        <v>105239.25</v>
      </c>
      <c r="N2518" s="49">
        <f t="shared" si="325"/>
        <v>105239.25</v>
      </c>
      <c r="O2518" s="45">
        <v>0</v>
      </c>
      <c r="P2518" s="45">
        <v>0</v>
      </c>
      <c r="Q2518" s="45">
        <v>0</v>
      </c>
      <c r="R2518" s="57">
        <v>45292</v>
      </c>
      <c r="S2518" s="57">
        <v>45657</v>
      </c>
      <c r="U2518" s="143"/>
    </row>
    <row r="2519" spans="1:21" ht="20.3" x14ac:dyDescent="0.3">
      <c r="A2519" s="170" t="s">
        <v>22</v>
      </c>
      <c r="B2519" s="170"/>
      <c r="C2519" s="403" t="s">
        <v>172</v>
      </c>
      <c r="D2519" s="403" t="s">
        <v>172</v>
      </c>
      <c r="E2519" s="403" t="s">
        <v>172</v>
      </c>
      <c r="F2519" s="403" t="s">
        <v>172</v>
      </c>
      <c r="G2519" s="403" t="s">
        <v>172</v>
      </c>
      <c r="H2519" s="403" t="s">
        <v>172</v>
      </c>
      <c r="I2519" s="403" t="s">
        <v>172</v>
      </c>
      <c r="J2519" s="49">
        <v>0</v>
      </c>
      <c r="K2519" s="49">
        <f>SUM(K2512:K2518)</f>
        <v>42569.7</v>
      </c>
      <c r="L2519" s="49">
        <f>SUM(L2512:L2518)</f>
        <v>31763.369999999995</v>
      </c>
      <c r="M2519" s="517">
        <f>SUM(M2512:M2518)</f>
        <v>4464797.5299999993</v>
      </c>
      <c r="N2519" s="49">
        <f t="shared" si="325"/>
        <v>4464797.5299999993</v>
      </c>
      <c r="O2519" s="49">
        <f>SUM(O2512:O2518)</f>
        <v>0</v>
      </c>
      <c r="P2519" s="49">
        <f t="shared" ref="P2519:Q2519" si="327">SUM(P2512:P2518)</f>
        <v>0</v>
      </c>
      <c r="Q2519" s="49">
        <f t="shared" si="327"/>
        <v>0</v>
      </c>
      <c r="R2519" s="403" t="s">
        <v>172</v>
      </c>
      <c r="S2519" s="403" t="s">
        <v>172</v>
      </c>
      <c r="U2519" s="143"/>
    </row>
    <row r="2520" spans="1:21" ht="19.649999999999999" x14ac:dyDescent="0.3">
      <c r="A2520" s="550" t="s">
        <v>34</v>
      </c>
      <c r="B2520" s="551"/>
      <c r="C2520" s="403" t="s">
        <v>172</v>
      </c>
      <c r="D2520" s="403" t="s">
        <v>172</v>
      </c>
      <c r="E2520" s="403" t="s">
        <v>172</v>
      </c>
      <c r="F2520" s="403" t="s">
        <v>172</v>
      </c>
      <c r="G2520" s="403" t="s">
        <v>172</v>
      </c>
      <c r="H2520" s="403" t="s">
        <v>172</v>
      </c>
      <c r="I2520" s="403" t="s">
        <v>172</v>
      </c>
      <c r="J2520" s="49">
        <v>0</v>
      </c>
      <c r="K2520" s="49">
        <f>K2519</f>
        <v>42569.7</v>
      </c>
      <c r="L2520" s="49">
        <f>L2519</f>
        <v>31763.369999999995</v>
      </c>
      <c r="M2520" s="518">
        <f t="shared" ref="M2520:Q2520" si="328">M2519</f>
        <v>4464797.5299999993</v>
      </c>
      <c r="N2520" s="49">
        <f t="shared" si="328"/>
        <v>4464797.5299999993</v>
      </c>
      <c r="O2520" s="49">
        <f t="shared" si="328"/>
        <v>0</v>
      </c>
      <c r="P2520" s="49">
        <f t="shared" si="328"/>
        <v>0</v>
      </c>
      <c r="Q2520" s="49">
        <f t="shared" si="328"/>
        <v>0</v>
      </c>
      <c r="R2520" s="403" t="s">
        <v>172</v>
      </c>
      <c r="S2520" s="403" t="s">
        <v>172</v>
      </c>
      <c r="U2520" s="143"/>
    </row>
    <row r="2521" spans="1:21" ht="19.649999999999999" x14ac:dyDescent="0.3">
      <c r="A2521" s="527" t="s">
        <v>4629</v>
      </c>
      <c r="B2521" s="527"/>
      <c r="C2521" s="527"/>
      <c r="D2521" s="527"/>
      <c r="E2521" s="527"/>
      <c r="F2521" s="527"/>
      <c r="G2521" s="527"/>
      <c r="H2521" s="527"/>
      <c r="I2521" s="527"/>
      <c r="J2521" s="527"/>
      <c r="K2521" s="527"/>
      <c r="L2521" s="527"/>
      <c r="M2521" s="527"/>
      <c r="N2521" s="527"/>
      <c r="O2521" s="527"/>
      <c r="P2521" s="527"/>
      <c r="Q2521" s="527"/>
      <c r="R2521" s="527"/>
      <c r="S2521" s="527"/>
      <c r="U2521" s="143"/>
    </row>
    <row r="2522" spans="1:21" ht="19.649999999999999" x14ac:dyDescent="0.3">
      <c r="A2522" s="527" t="s">
        <v>4648</v>
      </c>
      <c r="B2522" s="527"/>
      <c r="C2522" s="527"/>
      <c r="D2522" s="527"/>
      <c r="E2522" s="527"/>
      <c r="F2522" s="527"/>
      <c r="G2522" s="527"/>
      <c r="H2522" s="527"/>
      <c r="I2522" s="527"/>
      <c r="J2522" s="527"/>
      <c r="K2522" s="527"/>
      <c r="L2522" s="527"/>
      <c r="M2522" s="527"/>
      <c r="N2522" s="527"/>
      <c r="O2522" s="527"/>
      <c r="P2522" s="527"/>
      <c r="Q2522" s="527"/>
      <c r="R2522" s="527"/>
      <c r="S2522" s="527"/>
      <c r="U2522" s="143"/>
    </row>
    <row r="2523" spans="1:21" ht="20.3" x14ac:dyDescent="0.35">
      <c r="A2523" s="43">
        <f>A2518+1</f>
        <v>1089</v>
      </c>
      <c r="B2523" s="44" t="s">
        <v>1138</v>
      </c>
      <c r="C2523" s="43">
        <v>44621</v>
      </c>
      <c r="D2523" s="43" t="s">
        <v>1899</v>
      </c>
      <c r="E2523" s="43">
        <v>1981</v>
      </c>
      <c r="F2523" s="43" t="s">
        <v>2131</v>
      </c>
      <c r="G2523" s="56" t="s">
        <v>2098</v>
      </c>
      <c r="H2523" s="43">
        <v>5</v>
      </c>
      <c r="I2523" s="43">
        <v>1</v>
      </c>
      <c r="J2523" s="43" t="s">
        <v>2131</v>
      </c>
      <c r="K2523" s="45">
        <v>939.8</v>
      </c>
      <c r="L2523" s="45">
        <v>839</v>
      </c>
      <c r="M2523" s="517">
        <f>VLOOKUP(C2523,'Раздел 2'!D2516:Q2529,14,0)</f>
        <v>1485888.9999999998</v>
      </c>
      <c r="N2523" s="45">
        <f>M2523</f>
        <v>1485888.9999999998</v>
      </c>
      <c r="O2523" s="45">
        <v>0</v>
      </c>
      <c r="P2523" s="45">
        <v>0</v>
      </c>
      <c r="Q2523" s="45">
        <v>0</v>
      </c>
      <c r="R2523" s="57">
        <v>45292</v>
      </c>
      <c r="S2523" s="57">
        <v>45657</v>
      </c>
      <c r="U2523" s="143"/>
    </row>
    <row r="2524" spans="1:21" ht="20.3" x14ac:dyDescent="0.35">
      <c r="A2524" s="43">
        <f>A2523+1</f>
        <v>1090</v>
      </c>
      <c r="B2524" s="44" t="s">
        <v>1139</v>
      </c>
      <c r="C2524" s="43">
        <v>44622</v>
      </c>
      <c r="D2524" s="43" t="s">
        <v>1899</v>
      </c>
      <c r="E2524" s="43">
        <v>1981</v>
      </c>
      <c r="F2524" s="43" t="s">
        <v>2131</v>
      </c>
      <c r="G2524" s="56" t="s">
        <v>2098</v>
      </c>
      <c r="H2524" s="43">
        <v>5</v>
      </c>
      <c r="I2524" s="43">
        <v>1</v>
      </c>
      <c r="J2524" s="43" t="s">
        <v>2131</v>
      </c>
      <c r="K2524" s="45">
        <v>944</v>
      </c>
      <c r="L2524" s="45">
        <v>834.8</v>
      </c>
      <c r="M2524" s="517">
        <f>VLOOKUP(C2524,'Раздел 2'!D2517:Q2530,14,0)</f>
        <v>1314464.2199999997</v>
      </c>
      <c r="N2524" s="45">
        <f>M2524</f>
        <v>1314464.2199999997</v>
      </c>
      <c r="O2524" s="45">
        <v>0</v>
      </c>
      <c r="P2524" s="45">
        <v>0</v>
      </c>
      <c r="Q2524" s="45">
        <v>0</v>
      </c>
      <c r="R2524" s="57">
        <v>45292</v>
      </c>
      <c r="S2524" s="57">
        <v>45657</v>
      </c>
      <c r="U2524" s="143"/>
    </row>
    <row r="2525" spans="1:21" ht="20.3" x14ac:dyDescent="0.3">
      <c r="A2525" s="46" t="s">
        <v>22</v>
      </c>
      <c r="B2525" s="46"/>
      <c r="C2525" s="403" t="s">
        <v>172</v>
      </c>
      <c r="D2525" s="403" t="s">
        <v>172</v>
      </c>
      <c r="E2525" s="403" t="s">
        <v>172</v>
      </c>
      <c r="F2525" s="403" t="s">
        <v>172</v>
      </c>
      <c r="G2525" s="403" t="s">
        <v>172</v>
      </c>
      <c r="H2525" s="403" t="s">
        <v>172</v>
      </c>
      <c r="I2525" s="403" t="s">
        <v>172</v>
      </c>
      <c r="J2525" s="49">
        <f>SUM(J2523:J2524)</f>
        <v>0</v>
      </c>
      <c r="K2525" s="49">
        <f t="shared" ref="K2525:Q2525" si="329">SUM(K2523:K2524)</f>
        <v>1883.8</v>
      </c>
      <c r="L2525" s="49">
        <f t="shared" si="329"/>
        <v>1673.8</v>
      </c>
      <c r="M2525" s="518">
        <f t="shared" si="329"/>
        <v>2800353.2199999997</v>
      </c>
      <c r="N2525" s="49">
        <f t="shared" si="329"/>
        <v>2800353.2199999997</v>
      </c>
      <c r="O2525" s="49">
        <f t="shared" si="329"/>
        <v>0</v>
      </c>
      <c r="P2525" s="49">
        <f t="shared" si="329"/>
        <v>0</v>
      </c>
      <c r="Q2525" s="49">
        <f t="shared" si="329"/>
        <v>0</v>
      </c>
      <c r="R2525" s="403" t="s">
        <v>172</v>
      </c>
      <c r="S2525" s="403" t="s">
        <v>172</v>
      </c>
      <c r="U2525" s="143"/>
    </row>
    <row r="2526" spans="1:21" ht="19.649999999999999" x14ac:dyDescent="0.3">
      <c r="A2526" s="527" t="s">
        <v>4649</v>
      </c>
      <c r="B2526" s="527"/>
      <c r="C2526" s="527"/>
      <c r="D2526" s="527"/>
      <c r="E2526" s="527"/>
      <c r="F2526" s="527"/>
      <c r="G2526" s="527"/>
      <c r="H2526" s="527"/>
      <c r="I2526" s="527"/>
      <c r="J2526" s="527"/>
      <c r="K2526" s="527"/>
      <c r="L2526" s="527"/>
      <c r="M2526" s="527"/>
      <c r="N2526" s="527"/>
      <c r="O2526" s="527"/>
      <c r="P2526" s="527"/>
      <c r="Q2526" s="527"/>
      <c r="R2526" s="527"/>
      <c r="S2526" s="527"/>
      <c r="U2526" s="143"/>
    </row>
    <row r="2527" spans="1:21" ht="20.3" x14ac:dyDescent="0.35">
      <c r="A2527" s="43">
        <f>A2524+1</f>
        <v>1091</v>
      </c>
      <c r="B2527" s="44" t="s">
        <v>36</v>
      </c>
      <c r="C2527" s="43">
        <v>44334</v>
      </c>
      <c r="D2527" s="43" t="s">
        <v>1899</v>
      </c>
      <c r="E2527" s="43">
        <v>1987</v>
      </c>
      <c r="F2527" s="43" t="s">
        <v>2131</v>
      </c>
      <c r="G2527" s="56" t="s">
        <v>2098</v>
      </c>
      <c r="H2527" s="43">
        <v>9</v>
      </c>
      <c r="I2527" s="43">
        <v>2</v>
      </c>
      <c r="J2527" s="43" t="s">
        <v>2131</v>
      </c>
      <c r="K2527" s="45">
        <v>8792.5</v>
      </c>
      <c r="L2527" s="45">
        <v>6979.2999999999993</v>
      </c>
      <c r="M2527" s="517">
        <f>VLOOKUP(C2527,'Раздел 2'!D2520:Q2533,14,0)</f>
        <v>16628881.720000001</v>
      </c>
      <c r="N2527" s="45">
        <f>M2527</f>
        <v>16628881.720000001</v>
      </c>
      <c r="O2527" s="45">
        <v>0</v>
      </c>
      <c r="P2527" s="45">
        <v>0</v>
      </c>
      <c r="Q2527" s="45">
        <v>0</v>
      </c>
      <c r="R2527" s="57">
        <v>45292</v>
      </c>
      <c r="S2527" s="57">
        <v>45657</v>
      </c>
      <c r="U2527" s="143"/>
    </row>
    <row r="2528" spans="1:21" ht="20.3" x14ac:dyDescent="0.35">
      <c r="A2528" s="43">
        <f>A2527+1</f>
        <v>1092</v>
      </c>
      <c r="B2528" s="44" t="s">
        <v>2280</v>
      </c>
      <c r="C2528" s="43">
        <v>44298</v>
      </c>
      <c r="D2528" s="43" t="s">
        <v>1899</v>
      </c>
      <c r="E2528" s="43">
        <v>1960</v>
      </c>
      <c r="F2528" s="43" t="s">
        <v>2131</v>
      </c>
      <c r="G2528" s="56" t="s">
        <v>2103</v>
      </c>
      <c r="H2528" s="43">
        <v>2</v>
      </c>
      <c r="I2528" s="43">
        <v>2</v>
      </c>
      <c r="J2528" s="43" t="s">
        <v>2131</v>
      </c>
      <c r="K2528" s="45">
        <v>590.1</v>
      </c>
      <c r="L2528" s="45">
        <v>526.79999999999995</v>
      </c>
      <c r="M2528" s="517">
        <f>VLOOKUP(C2528,'Раздел 2'!D2520:Q2533,14,0)</f>
        <v>981796.69</v>
      </c>
      <c r="N2528" s="45">
        <f>M2528</f>
        <v>981796.69</v>
      </c>
      <c r="O2528" s="45">
        <v>0</v>
      </c>
      <c r="P2528" s="45">
        <v>0</v>
      </c>
      <c r="Q2528" s="45">
        <v>0</v>
      </c>
      <c r="R2528" s="57">
        <v>45292</v>
      </c>
      <c r="S2528" s="57">
        <v>45657</v>
      </c>
      <c r="U2528" s="143"/>
    </row>
    <row r="2529" spans="1:21" ht="20.3" x14ac:dyDescent="0.35">
      <c r="A2529" s="43">
        <f>A2528+1</f>
        <v>1093</v>
      </c>
      <c r="B2529" s="44" t="s">
        <v>2281</v>
      </c>
      <c r="C2529" s="43">
        <v>44299</v>
      </c>
      <c r="D2529" s="43" t="s">
        <v>1899</v>
      </c>
      <c r="E2529" s="43">
        <v>1960</v>
      </c>
      <c r="F2529" s="43" t="s">
        <v>2131</v>
      </c>
      <c r="G2529" s="56" t="s">
        <v>2103</v>
      </c>
      <c r="H2529" s="43">
        <v>2</v>
      </c>
      <c r="I2529" s="43">
        <v>2</v>
      </c>
      <c r="J2529" s="43" t="s">
        <v>2131</v>
      </c>
      <c r="K2529" s="45">
        <v>595.9</v>
      </c>
      <c r="L2529" s="45">
        <v>532.29999999999995</v>
      </c>
      <c r="M2529" s="517">
        <f>VLOOKUP(C2529,'Раздел 2'!D2521:Q2535,14,0)</f>
        <v>849188.95</v>
      </c>
      <c r="N2529" s="45">
        <f>M2529</f>
        <v>849188.95</v>
      </c>
      <c r="O2529" s="45">
        <v>0</v>
      </c>
      <c r="P2529" s="45">
        <v>0</v>
      </c>
      <c r="Q2529" s="45">
        <v>0</v>
      </c>
      <c r="R2529" s="57">
        <v>45292</v>
      </c>
      <c r="S2529" s="57">
        <v>45657</v>
      </c>
      <c r="U2529" s="143"/>
    </row>
    <row r="2530" spans="1:21" ht="20.3" x14ac:dyDescent="0.35">
      <c r="A2530" s="43">
        <f>A2529+1</f>
        <v>1094</v>
      </c>
      <c r="B2530" s="44" t="s">
        <v>1143</v>
      </c>
      <c r="C2530" s="171">
        <v>44412</v>
      </c>
      <c r="D2530" s="43" t="s">
        <v>1899</v>
      </c>
      <c r="E2530" s="43">
        <v>1972</v>
      </c>
      <c r="F2530" s="43" t="s">
        <v>2131</v>
      </c>
      <c r="G2530" s="56" t="s">
        <v>2098</v>
      </c>
      <c r="H2530" s="43">
        <v>2</v>
      </c>
      <c r="I2530" s="43">
        <v>2</v>
      </c>
      <c r="J2530" s="43" t="s">
        <v>2131</v>
      </c>
      <c r="K2530" s="45">
        <v>806.5</v>
      </c>
      <c r="L2530" s="45">
        <v>725.30000000000007</v>
      </c>
      <c r="M2530" s="517">
        <f>VLOOKUP(C2530,'Раздел 2'!D2523:Q2535,14,0)</f>
        <v>1832193.45</v>
      </c>
      <c r="N2530" s="45">
        <f t="shared" ref="N2530:N2541" si="330">M2530</f>
        <v>1832193.45</v>
      </c>
      <c r="O2530" s="45">
        <v>0</v>
      </c>
      <c r="P2530" s="45">
        <v>0</v>
      </c>
      <c r="Q2530" s="45">
        <v>0</v>
      </c>
      <c r="R2530" s="57">
        <v>45292</v>
      </c>
      <c r="S2530" s="57">
        <v>45657</v>
      </c>
      <c r="U2530" s="143"/>
    </row>
    <row r="2531" spans="1:21" ht="20.3" x14ac:dyDescent="0.35">
      <c r="A2531" s="43">
        <f t="shared" ref="A2531:A2540" si="331">A2530+1</f>
        <v>1095</v>
      </c>
      <c r="B2531" s="44" t="s">
        <v>71</v>
      </c>
      <c r="C2531" s="171">
        <v>44302</v>
      </c>
      <c r="D2531" s="43" t="s">
        <v>1899</v>
      </c>
      <c r="E2531" s="43">
        <v>1984</v>
      </c>
      <c r="F2531" s="43" t="s">
        <v>2131</v>
      </c>
      <c r="G2531" s="56" t="s">
        <v>2098</v>
      </c>
      <c r="H2531" s="43">
        <v>9</v>
      </c>
      <c r="I2531" s="43">
        <v>1</v>
      </c>
      <c r="J2531" s="43" t="s">
        <v>2131</v>
      </c>
      <c r="K2531" s="45">
        <v>2255.1999999999998</v>
      </c>
      <c r="L2531" s="45">
        <v>1757.1</v>
      </c>
      <c r="M2531" s="517">
        <f>VLOOKUP(C2531,'Раздел 2'!D2524:Q2536,14,0)</f>
        <v>5217083.209999999</v>
      </c>
      <c r="N2531" s="45">
        <f t="shared" si="330"/>
        <v>5217083.209999999</v>
      </c>
      <c r="O2531" s="45">
        <v>0</v>
      </c>
      <c r="P2531" s="45">
        <v>0</v>
      </c>
      <c r="Q2531" s="45">
        <v>0</v>
      </c>
      <c r="R2531" s="57">
        <v>45292</v>
      </c>
      <c r="S2531" s="57">
        <v>45657</v>
      </c>
      <c r="U2531" s="143"/>
    </row>
    <row r="2532" spans="1:21" ht="20.3" x14ac:dyDescent="0.35">
      <c r="A2532" s="43">
        <f>A2531+1</f>
        <v>1096</v>
      </c>
      <c r="B2532" s="44" t="s">
        <v>1636</v>
      </c>
      <c r="C2532" s="171">
        <v>44221</v>
      </c>
      <c r="D2532" s="43" t="s">
        <v>1899</v>
      </c>
      <c r="E2532" s="43">
        <v>1959</v>
      </c>
      <c r="F2532" s="43" t="s">
        <v>2131</v>
      </c>
      <c r="G2532" s="56" t="s">
        <v>2098</v>
      </c>
      <c r="H2532" s="43">
        <v>2</v>
      </c>
      <c r="I2532" s="43">
        <v>2</v>
      </c>
      <c r="J2532" s="43" t="s">
        <v>2131</v>
      </c>
      <c r="K2532" s="45">
        <v>676.1</v>
      </c>
      <c r="L2532" s="45">
        <v>607.19999999999993</v>
      </c>
      <c r="M2532" s="517">
        <f>VLOOKUP(C2532,'Раздел 2'!D2524:Q2536,14,0)</f>
        <v>1416023.34</v>
      </c>
      <c r="N2532" s="45">
        <f t="shared" si="330"/>
        <v>1416023.34</v>
      </c>
      <c r="O2532" s="45">
        <v>0</v>
      </c>
      <c r="P2532" s="45">
        <v>0</v>
      </c>
      <c r="Q2532" s="45">
        <v>0</v>
      </c>
      <c r="R2532" s="57">
        <v>45292</v>
      </c>
      <c r="S2532" s="57">
        <v>45657</v>
      </c>
      <c r="U2532" s="143"/>
    </row>
    <row r="2533" spans="1:21" ht="20.3" x14ac:dyDescent="0.35">
      <c r="A2533" s="43">
        <f>A2532+1</f>
        <v>1097</v>
      </c>
      <c r="B2533" s="44" t="s">
        <v>3948</v>
      </c>
      <c r="C2533" s="171">
        <v>44501</v>
      </c>
      <c r="D2533" s="43" t="s">
        <v>1899</v>
      </c>
      <c r="E2533" s="43">
        <v>1980</v>
      </c>
      <c r="F2533" s="43" t="s">
        <v>2131</v>
      </c>
      <c r="G2533" s="56" t="s">
        <v>2097</v>
      </c>
      <c r="H2533" s="43">
        <v>5</v>
      </c>
      <c r="I2533" s="43">
        <v>6</v>
      </c>
      <c r="J2533" s="43" t="s">
        <v>2131</v>
      </c>
      <c r="K2533" s="45">
        <v>5323.3</v>
      </c>
      <c r="L2533" s="45">
        <v>4712.6000000000004</v>
      </c>
      <c r="M2533" s="517">
        <f>VLOOKUP(C2533,'Раздел 2'!D2526:Q2537,14,0)</f>
        <v>4963995.9400000013</v>
      </c>
      <c r="N2533" s="45">
        <f t="shared" si="330"/>
        <v>4963995.9400000013</v>
      </c>
      <c r="O2533" s="45">
        <v>0</v>
      </c>
      <c r="P2533" s="45">
        <v>0</v>
      </c>
      <c r="Q2533" s="45">
        <v>0</v>
      </c>
      <c r="R2533" s="57">
        <v>45292</v>
      </c>
      <c r="S2533" s="57">
        <v>45657</v>
      </c>
      <c r="U2533" s="143"/>
    </row>
    <row r="2534" spans="1:21" ht="20.3" x14ac:dyDescent="0.35">
      <c r="A2534" s="43">
        <f t="shared" si="331"/>
        <v>1098</v>
      </c>
      <c r="B2534" s="44" t="s">
        <v>1520</v>
      </c>
      <c r="C2534" s="171">
        <v>44510</v>
      </c>
      <c r="D2534" s="43" t="s">
        <v>1899</v>
      </c>
      <c r="E2534" s="43">
        <v>1979</v>
      </c>
      <c r="F2534" s="43" t="s">
        <v>2131</v>
      </c>
      <c r="G2534" s="56" t="s">
        <v>2098</v>
      </c>
      <c r="H2534" s="43">
        <v>5</v>
      </c>
      <c r="I2534" s="43">
        <v>8</v>
      </c>
      <c r="J2534" s="43" t="s">
        <v>2131</v>
      </c>
      <c r="K2534" s="45">
        <v>8346.2999999999993</v>
      </c>
      <c r="L2534" s="45">
        <v>6789.5000000000009</v>
      </c>
      <c r="M2534" s="517">
        <f>VLOOKUP(C2534,'Раздел 2'!D2527:Q2537,14,0)</f>
        <v>15918973.220000001</v>
      </c>
      <c r="N2534" s="45">
        <f t="shared" si="330"/>
        <v>15918973.220000001</v>
      </c>
      <c r="O2534" s="45">
        <v>0</v>
      </c>
      <c r="P2534" s="45">
        <v>0</v>
      </c>
      <c r="Q2534" s="45">
        <v>0</v>
      </c>
      <c r="R2534" s="57">
        <v>45292</v>
      </c>
      <c r="S2534" s="57">
        <v>45657</v>
      </c>
      <c r="U2534" s="143"/>
    </row>
    <row r="2535" spans="1:21" ht="20.3" x14ac:dyDescent="0.35">
      <c r="A2535" s="43">
        <f t="shared" si="331"/>
        <v>1099</v>
      </c>
      <c r="B2535" s="44" t="s">
        <v>3949</v>
      </c>
      <c r="C2535" s="43">
        <v>44585</v>
      </c>
      <c r="D2535" s="43" t="s">
        <v>1899</v>
      </c>
      <c r="E2535" s="43">
        <v>1982</v>
      </c>
      <c r="F2535" s="43" t="s">
        <v>2131</v>
      </c>
      <c r="G2535" s="56" t="s">
        <v>2097</v>
      </c>
      <c r="H2535" s="43">
        <v>5</v>
      </c>
      <c r="I2535" s="43">
        <v>6</v>
      </c>
      <c r="J2535" s="43" t="s">
        <v>2131</v>
      </c>
      <c r="K2535" s="45">
        <v>5315.2</v>
      </c>
      <c r="L2535" s="45">
        <v>4711.8</v>
      </c>
      <c r="M2535" s="517">
        <f>VLOOKUP(C2535,'Раздел 2'!D2528:Q2539,14,0)</f>
        <v>9209893.9000000004</v>
      </c>
      <c r="N2535" s="45">
        <f t="shared" si="330"/>
        <v>9209893.9000000004</v>
      </c>
      <c r="O2535" s="45">
        <v>0</v>
      </c>
      <c r="P2535" s="45">
        <v>0</v>
      </c>
      <c r="Q2535" s="45">
        <v>0</v>
      </c>
      <c r="R2535" s="57">
        <v>45292</v>
      </c>
      <c r="S2535" s="57">
        <v>45657</v>
      </c>
      <c r="U2535" s="143"/>
    </row>
    <row r="2536" spans="1:21" ht="20.3" x14ac:dyDescent="0.35">
      <c r="A2536" s="43">
        <f t="shared" si="331"/>
        <v>1100</v>
      </c>
      <c r="B2536" s="44" t="s">
        <v>1514</v>
      </c>
      <c r="C2536" s="43">
        <v>44422</v>
      </c>
      <c r="D2536" s="43" t="s">
        <v>1899</v>
      </c>
      <c r="E2536" s="43">
        <v>1969</v>
      </c>
      <c r="F2536" s="43" t="s">
        <v>2131</v>
      </c>
      <c r="G2536" s="56" t="s">
        <v>2098</v>
      </c>
      <c r="H2536" s="43">
        <v>3</v>
      </c>
      <c r="I2536" s="43">
        <v>2</v>
      </c>
      <c r="J2536" s="43" t="s">
        <v>2131</v>
      </c>
      <c r="K2536" s="45">
        <v>1067.5999999999999</v>
      </c>
      <c r="L2536" s="45">
        <v>954.40000000000009</v>
      </c>
      <c r="M2536" s="517">
        <f>VLOOKUP(C2536,'Раздел 2'!D2529:Q2540,14,0)</f>
        <v>1976424.7499999998</v>
      </c>
      <c r="N2536" s="45">
        <f t="shared" si="330"/>
        <v>1976424.7499999998</v>
      </c>
      <c r="O2536" s="45">
        <v>0</v>
      </c>
      <c r="P2536" s="45">
        <v>0</v>
      </c>
      <c r="Q2536" s="45">
        <v>0</v>
      </c>
      <c r="R2536" s="57">
        <v>45292</v>
      </c>
      <c r="S2536" s="57">
        <v>45657</v>
      </c>
      <c r="U2536" s="143"/>
    </row>
    <row r="2537" spans="1:21" ht="20.3" x14ac:dyDescent="0.35">
      <c r="A2537" s="43">
        <f t="shared" si="331"/>
        <v>1101</v>
      </c>
      <c r="B2537" s="44" t="s">
        <v>1516</v>
      </c>
      <c r="C2537" s="43">
        <v>44410</v>
      </c>
      <c r="D2537" s="43" t="s">
        <v>1899</v>
      </c>
      <c r="E2537" s="43">
        <v>1972</v>
      </c>
      <c r="F2537" s="43" t="s">
        <v>2131</v>
      </c>
      <c r="G2537" s="56" t="s">
        <v>2098</v>
      </c>
      <c r="H2537" s="43">
        <v>2</v>
      </c>
      <c r="I2537" s="43">
        <v>2</v>
      </c>
      <c r="J2537" s="43" t="s">
        <v>2131</v>
      </c>
      <c r="K2537" s="45">
        <v>807.4</v>
      </c>
      <c r="L2537" s="45">
        <v>722.2</v>
      </c>
      <c r="M2537" s="517">
        <f>VLOOKUP(C2537,'Раздел 2'!D2530:Q2546,14,0)</f>
        <v>1834581.2999999998</v>
      </c>
      <c r="N2537" s="45">
        <f t="shared" si="330"/>
        <v>1834581.2999999998</v>
      </c>
      <c r="O2537" s="45">
        <v>0</v>
      </c>
      <c r="P2537" s="45">
        <v>0</v>
      </c>
      <c r="Q2537" s="45">
        <v>0</v>
      </c>
      <c r="R2537" s="57">
        <v>45292</v>
      </c>
      <c r="S2537" s="57">
        <v>45657</v>
      </c>
      <c r="U2537" s="143"/>
    </row>
    <row r="2538" spans="1:21" ht="20.3" x14ac:dyDescent="0.35">
      <c r="A2538" s="43">
        <f t="shared" si="331"/>
        <v>1102</v>
      </c>
      <c r="B2538" s="44" t="s">
        <v>1518</v>
      </c>
      <c r="C2538" s="43">
        <v>44468</v>
      </c>
      <c r="D2538" s="43" t="s">
        <v>1899</v>
      </c>
      <c r="E2538" s="43">
        <v>1983</v>
      </c>
      <c r="F2538" s="43" t="s">
        <v>2131</v>
      </c>
      <c r="G2538" s="56" t="s">
        <v>2098</v>
      </c>
      <c r="H2538" s="43">
        <v>5</v>
      </c>
      <c r="I2538" s="43">
        <v>6</v>
      </c>
      <c r="J2538" s="43" t="s">
        <v>2131</v>
      </c>
      <c r="K2538" s="45">
        <v>4716.3</v>
      </c>
      <c r="L2538" s="45">
        <v>3941</v>
      </c>
      <c r="M2538" s="517">
        <f>VLOOKUP(C2538,'Раздел 2'!D2531:Q2547,14,0)</f>
        <v>4616920.05</v>
      </c>
      <c r="N2538" s="45">
        <f t="shared" si="330"/>
        <v>4616920.05</v>
      </c>
      <c r="O2538" s="45">
        <v>0</v>
      </c>
      <c r="P2538" s="45">
        <v>0</v>
      </c>
      <c r="Q2538" s="45">
        <v>0</v>
      </c>
      <c r="R2538" s="57">
        <v>45292</v>
      </c>
      <c r="S2538" s="57">
        <v>45657</v>
      </c>
      <c r="U2538" s="143"/>
    </row>
    <row r="2539" spans="1:21" ht="20.3" x14ac:dyDescent="0.35">
      <c r="A2539" s="43">
        <f t="shared" si="331"/>
        <v>1103</v>
      </c>
      <c r="B2539" s="44" t="s">
        <v>1519</v>
      </c>
      <c r="C2539" s="43">
        <v>44463</v>
      </c>
      <c r="D2539" s="43" t="s">
        <v>1899</v>
      </c>
      <c r="E2539" s="43">
        <v>1984</v>
      </c>
      <c r="F2539" s="43" t="s">
        <v>2131</v>
      </c>
      <c r="G2539" s="56" t="s">
        <v>2097</v>
      </c>
      <c r="H2539" s="43">
        <v>5</v>
      </c>
      <c r="I2539" s="43">
        <v>3</v>
      </c>
      <c r="J2539" s="43" t="s">
        <v>2131</v>
      </c>
      <c r="K2539" s="45">
        <v>6131</v>
      </c>
      <c r="L2539" s="45">
        <v>5292.7</v>
      </c>
      <c r="M2539" s="517">
        <f>VLOOKUP(C2539,'Раздел 2'!D2532:Q2548,14,0)</f>
        <v>9841658.7599999998</v>
      </c>
      <c r="N2539" s="45">
        <f t="shared" si="330"/>
        <v>9841658.7599999998</v>
      </c>
      <c r="O2539" s="45">
        <v>0</v>
      </c>
      <c r="P2539" s="45">
        <v>0</v>
      </c>
      <c r="Q2539" s="45">
        <v>0</v>
      </c>
      <c r="R2539" s="57">
        <v>45292</v>
      </c>
      <c r="S2539" s="57">
        <v>45657</v>
      </c>
      <c r="U2539" s="143"/>
    </row>
    <row r="2540" spans="1:21" ht="20.3" x14ac:dyDescent="0.35">
      <c r="A2540" s="43">
        <f t="shared" si="331"/>
        <v>1104</v>
      </c>
      <c r="B2540" s="44" t="s">
        <v>2368</v>
      </c>
      <c r="C2540" s="43">
        <v>44442</v>
      </c>
      <c r="D2540" s="43" t="s">
        <v>1899</v>
      </c>
      <c r="E2540" s="43">
        <v>1957</v>
      </c>
      <c r="F2540" s="43" t="s">
        <v>2131</v>
      </c>
      <c r="G2540" s="56" t="s">
        <v>2106</v>
      </c>
      <c r="H2540" s="43">
        <v>2</v>
      </c>
      <c r="I2540" s="43">
        <v>2</v>
      </c>
      <c r="J2540" s="43" t="s">
        <v>2131</v>
      </c>
      <c r="K2540" s="45">
        <v>839</v>
      </c>
      <c r="L2540" s="45">
        <v>756.4</v>
      </c>
      <c r="M2540" s="517">
        <f>VLOOKUP(C2540,'Раздел 2'!D2533:Q2550,14,0)</f>
        <v>190923.87</v>
      </c>
      <c r="N2540" s="45">
        <f t="shared" si="330"/>
        <v>190923.87</v>
      </c>
      <c r="O2540" s="45">
        <v>0</v>
      </c>
      <c r="P2540" s="45">
        <v>0</v>
      </c>
      <c r="Q2540" s="45">
        <v>0</v>
      </c>
      <c r="R2540" s="57">
        <v>45292</v>
      </c>
      <c r="S2540" s="57">
        <v>45657</v>
      </c>
      <c r="U2540" s="143"/>
    </row>
    <row r="2541" spans="1:21" ht="20.3" x14ac:dyDescent="0.35">
      <c r="A2541" s="43">
        <f>A2540+1</f>
        <v>1105</v>
      </c>
      <c r="B2541" s="44" t="s">
        <v>3993</v>
      </c>
      <c r="C2541" s="43">
        <v>44326</v>
      </c>
      <c r="D2541" s="43" t="s">
        <v>1899</v>
      </c>
      <c r="E2541" s="43">
        <v>1992</v>
      </c>
      <c r="F2541" s="43" t="s">
        <v>2131</v>
      </c>
      <c r="G2541" s="56" t="s">
        <v>2098</v>
      </c>
      <c r="H2541" s="43">
        <v>5</v>
      </c>
      <c r="I2541" s="43">
        <v>6</v>
      </c>
      <c r="J2541" s="43" t="s">
        <v>2131</v>
      </c>
      <c r="K2541" s="45">
        <v>4361</v>
      </c>
      <c r="L2541" s="45">
        <v>3370.2</v>
      </c>
      <c r="M2541" s="517">
        <f>VLOOKUP(C2541,'Раздел 2'!D2534:Q2552,14,0)</f>
        <v>57837.899999999994</v>
      </c>
      <c r="N2541" s="45">
        <f t="shared" si="330"/>
        <v>57837.899999999994</v>
      </c>
      <c r="O2541" s="45">
        <v>0</v>
      </c>
      <c r="P2541" s="45">
        <v>0</v>
      </c>
      <c r="Q2541" s="45">
        <v>0</v>
      </c>
      <c r="R2541" s="57">
        <v>45292</v>
      </c>
      <c r="S2541" s="57">
        <v>45657</v>
      </c>
      <c r="U2541" s="143"/>
    </row>
    <row r="2542" spans="1:21" ht="20.3" x14ac:dyDescent="0.3">
      <c r="A2542" s="46" t="s">
        <v>22</v>
      </c>
      <c r="B2542" s="46"/>
      <c r="C2542" s="403" t="s">
        <v>172</v>
      </c>
      <c r="D2542" s="403" t="s">
        <v>172</v>
      </c>
      <c r="E2542" s="403" t="s">
        <v>172</v>
      </c>
      <c r="F2542" s="403" t="s">
        <v>172</v>
      </c>
      <c r="G2542" s="403" t="s">
        <v>172</v>
      </c>
      <c r="H2542" s="403" t="s">
        <v>172</v>
      </c>
      <c r="I2542" s="403" t="s">
        <v>172</v>
      </c>
      <c r="J2542" s="49">
        <f t="shared" ref="J2542:Q2542" si="332">SUM(J2527:J2541)</f>
        <v>0</v>
      </c>
      <c r="K2542" s="49">
        <f t="shared" si="332"/>
        <v>50623.400000000009</v>
      </c>
      <c r="L2542" s="49">
        <f t="shared" si="332"/>
        <v>42378.799999999996</v>
      </c>
      <c r="M2542" s="518">
        <f t="shared" si="332"/>
        <v>75536377.049999997</v>
      </c>
      <c r="N2542" s="49">
        <f t="shared" si="332"/>
        <v>75536377.049999997</v>
      </c>
      <c r="O2542" s="49">
        <f t="shared" si="332"/>
        <v>0</v>
      </c>
      <c r="P2542" s="49">
        <f t="shared" si="332"/>
        <v>0</v>
      </c>
      <c r="Q2542" s="49">
        <f t="shared" si="332"/>
        <v>0</v>
      </c>
      <c r="R2542" s="403" t="s">
        <v>172</v>
      </c>
      <c r="S2542" s="403" t="s">
        <v>172</v>
      </c>
      <c r="U2542" s="143"/>
    </row>
    <row r="2543" spans="1:21" ht="19.649999999999999" x14ac:dyDescent="0.3">
      <c r="A2543" s="527" t="s">
        <v>4650</v>
      </c>
      <c r="B2543" s="527"/>
      <c r="C2543" s="527"/>
      <c r="D2543" s="527"/>
      <c r="E2543" s="527"/>
      <c r="F2543" s="527"/>
      <c r="G2543" s="527"/>
      <c r="H2543" s="527"/>
      <c r="I2543" s="527"/>
      <c r="J2543" s="527"/>
      <c r="K2543" s="527"/>
      <c r="L2543" s="527"/>
      <c r="M2543" s="527"/>
      <c r="N2543" s="527"/>
      <c r="O2543" s="527"/>
      <c r="P2543" s="527"/>
      <c r="Q2543" s="527"/>
      <c r="R2543" s="527"/>
      <c r="S2543" s="527"/>
      <c r="U2543" s="143"/>
    </row>
    <row r="2544" spans="1:21" ht="20.3" x14ac:dyDescent="0.35">
      <c r="A2544" s="43">
        <f>A2541+1</f>
        <v>1106</v>
      </c>
      <c r="B2544" s="44" t="s">
        <v>1145</v>
      </c>
      <c r="C2544" s="43">
        <v>44668</v>
      </c>
      <c r="D2544" s="43" t="s">
        <v>1899</v>
      </c>
      <c r="E2544" s="43">
        <v>1980</v>
      </c>
      <c r="F2544" s="43" t="s">
        <v>2131</v>
      </c>
      <c r="G2544" s="56" t="s">
        <v>2099</v>
      </c>
      <c r="H2544" s="43">
        <v>5</v>
      </c>
      <c r="I2544" s="43">
        <v>6</v>
      </c>
      <c r="J2544" s="43" t="s">
        <v>2131</v>
      </c>
      <c r="K2544" s="45">
        <v>6228.7</v>
      </c>
      <c r="L2544" s="45">
        <v>4560.8</v>
      </c>
      <c r="M2544" s="517">
        <f>VLOOKUP(C2544,'Раздел 2'!D2537:Q2552,14,0)</f>
        <v>4784751.6500000004</v>
      </c>
      <c r="N2544" s="45">
        <f>M2544</f>
        <v>4784751.6500000004</v>
      </c>
      <c r="O2544" s="45">
        <v>0</v>
      </c>
      <c r="P2544" s="45">
        <v>0</v>
      </c>
      <c r="Q2544" s="45">
        <v>0</v>
      </c>
      <c r="R2544" s="57">
        <v>45292</v>
      </c>
      <c r="S2544" s="57">
        <v>45657</v>
      </c>
      <c r="U2544" s="143"/>
    </row>
    <row r="2545" spans="1:21" ht="20.3" x14ac:dyDescent="0.35">
      <c r="A2545" s="43">
        <f>A2544+1</f>
        <v>1107</v>
      </c>
      <c r="B2545" s="44" t="s">
        <v>3995</v>
      </c>
      <c r="C2545" s="43">
        <v>44647</v>
      </c>
      <c r="D2545" s="43" t="s">
        <v>1899</v>
      </c>
      <c r="E2545" s="43">
        <v>1977</v>
      </c>
      <c r="F2545" s="43" t="s">
        <v>2131</v>
      </c>
      <c r="G2545" s="56" t="s">
        <v>2099</v>
      </c>
      <c r="H2545" s="43">
        <v>2</v>
      </c>
      <c r="I2545" s="43">
        <v>2</v>
      </c>
      <c r="J2545" s="43" t="s">
        <v>2131</v>
      </c>
      <c r="K2545" s="45">
        <v>316.60000000000002</v>
      </c>
      <c r="L2545" s="45">
        <v>283.5</v>
      </c>
      <c r="M2545" s="517">
        <f>VLOOKUP(C2545,'Раздел 2'!D2538:Q2553,14,0)</f>
        <v>17560.75</v>
      </c>
      <c r="N2545" s="45">
        <f>VLOOKUP(C2545,'Раздел 2'!D:Q,14,0)</f>
        <v>17560.75</v>
      </c>
      <c r="O2545" s="45">
        <v>0</v>
      </c>
      <c r="P2545" s="45">
        <v>0</v>
      </c>
      <c r="Q2545" s="45">
        <v>0</v>
      </c>
      <c r="R2545" s="57">
        <v>45292</v>
      </c>
      <c r="S2545" s="57">
        <v>45657</v>
      </c>
      <c r="U2545" s="143"/>
    </row>
    <row r="2546" spans="1:21" ht="20.3" x14ac:dyDescent="0.3">
      <c r="A2546" s="46" t="s">
        <v>22</v>
      </c>
      <c r="B2546" s="46"/>
      <c r="C2546" s="403" t="s">
        <v>172</v>
      </c>
      <c r="D2546" s="403" t="s">
        <v>172</v>
      </c>
      <c r="E2546" s="403" t="s">
        <v>172</v>
      </c>
      <c r="F2546" s="403" t="s">
        <v>172</v>
      </c>
      <c r="G2546" s="403" t="s">
        <v>172</v>
      </c>
      <c r="H2546" s="403" t="s">
        <v>172</v>
      </c>
      <c r="I2546" s="403" t="s">
        <v>172</v>
      </c>
      <c r="J2546" s="49">
        <f>SUM(J2544:J2544)</f>
        <v>0</v>
      </c>
      <c r="K2546" s="49">
        <f t="shared" ref="K2546:Q2546" si="333">SUM(K2544:K2545)</f>
        <v>6545.3</v>
      </c>
      <c r="L2546" s="49">
        <f t="shared" si="333"/>
        <v>4844.3</v>
      </c>
      <c r="M2546" s="518">
        <f t="shared" si="333"/>
        <v>4802312.4000000004</v>
      </c>
      <c r="N2546" s="49">
        <f t="shared" si="333"/>
        <v>4802312.4000000004</v>
      </c>
      <c r="O2546" s="49">
        <f t="shared" si="333"/>
        <v>0</v>
      </c>
      <c r="P2546" s="49">
        <f t="shared" si="333"/>
        <v>0</v>
      </c>
      <c r="Q2546" s="49">
        <f t="shared" si="333"/>
        <v>0</v>
      </c>
      <c r="R2546" s="403" t="s">
        <v>172</v>
      </c>
      <c r="S2546" s="403" t="s">
        <v>172</v>
      </c>
      <c r="U2546" s="143"/>
    </row>
    <row r="2547" spans="1:21" ht="19.649999999999999" x14ac:dyDescent="0.3">
      <c r="A2547" s="53" t="s">
        <v>34</v>
      </c>
      <c r="B2547" s="53"/>
      <c r="C2547" s="403" t="s">
        <v>172</v>
      </c>
      <c r="D2547" s="403" t="s">
        <v>172</v>
      </c>
      <c r="E2547" s="403" t="s">
        <v>172</v>
      </c>
      <c r="F2547" s="403" t="s">
        <v>172</v>
      </c>
      <c r="G2547" s="403" t="s">
        <v>172</v>
      </c>
      <c r="H2547" s="403" t="s">
        <v>172</v>
      </c>
      <c r="I2547" s="403" t="s">
        <v>172</v>
      </c>
      <c r="J2547" s="49">
        <f>J2525+J2542</f>
        <v>0</v>
      </c>
      <c r="K2547" s="49">
        <f t="shared" ref="K2547:Q2547" si="334">K2525+K2542+K2546</f>
        <v>59052.500000000015</v>
      </c>
      <c r="L2547" s="49">
        <f t="shared" si="334"/>
        <v>48896.9</v>
      </c>
      <c r="M2547" s="518">
        <f t="shared" si="334"/>
        <v>83139042.670000002</v>
      </c>
      <c r="N2547" s="49">
        <f t="shared" si="334"/>
        <v>83139042.670000002</v>
      </c>
      <c r="O2547" s="49">
        <f t="shared" si="334"/>
        <v>0</v>
      </c>
      <c r="P2547" s="49">
        <f t="shared" si="334"/>
        <v>0</v>
      </c>
      <c r="Q2547" s="49">
        <f t="shared" si="334"/>
        <v>0</v>
      </c>
      <c r="R2547" s="403" t="s">
        <v>172</v>
      </c>
      <c r="S2547" s="403" t="s">
        <v>172</v>
      </c>
      <c r="U2547" s="143"/>
    </row>
    <row r="2548" spans="1:21" ht="19.649999999999999" x14ac:dyDescent="0.3">
      <c r="A2548" s="531" t="s">
        <v>4633</v>
      </c>
      <c r="B2548" s="536"/>
      <c r="C2548" s="536"/>
      <c r="D2548" s="536"/>
      <c r="E2548" s="536"/>
      <c r="F2548" s="536"/>
      <c r="G2548" s="536"/>
      <c r="H2548" s="536"/>
      <c r="I2548" s="536"/>
      <c r="J2548" s="536"/>
      <c r="K2548" s="536"/>
      <c r="L2548" s="536"/>
      <c r="M2548" s="536"/>
      <c r="N2548" s="536"/>
      <c r="O2548" s="536"/>
      <c r="P2548" s="536"/>
      <c r="Q2548" s="536"/>
      <c r="R2548" s="536"/>
      <c r="S2548" s="537"/>
      <c r="U2548" s="143"/>
    </row>
    <row r="2549" spans="1:21" ht="19.649999999999999" x14ac:dyDescent="0.3">
      <c r="A2549" s="531" t="s">
        <v>4651</v>
      </c>
      <c r="B2549" s="536"/>
      <c r="C2549" s="536"/>
      <c r="D2549" s="536"/>
      <c r="E2549" s="536"/>
      <c r="F2549" s="536"/>
      <c r="G2549" s="536"/>
      <c r="H2549" s="536"/>
      <c r="I2549" s="536"/>
      <c r="J2549" s="536"/>
      <c r="K2549" s="536"/>
      <c r="L2549" s="536"/>
      <c r="M2549" s="536"/>
      <c r="N2549" s="536"/>
      <c r="O2549" s="536"/>
      <c r="P2549" s="536"/>
      <c r="Q2549" s="536"/>
      <c r="R2549" s="536"/>
      <c r="S2549" s="537"/>
      <c r="U2549" s="143"/>
    </row>
    <row r="2550" spans="1:21" ht="20.3" x14ac:dyDescent="0.3">
      <c r="A2550" s="43">
        <f>A2545+1</f>
        <v>1108</v>
      </c>
      <c r="B2550" s="46" t="s">
        <v>3309</v>
      </c>
      <c r="C2550" s="43">
        <v>44681</v>
      </c>
      <c r="D2550" s="43" t="s">
        <v>1899</v>
      </c>
      <c r="E2550" s="43">
        <v>1977</v>
      </c>
      <c r="F2550" s="43" t="s">
        <v>2131</v>
      </c>
      <c r="G2550" s="43" t="s">
        <v>2130</v>
      </c>
      <c r="H2550" s="43">
        <v>2</v>
      </c>
      <c r="I2550" s="43">
        <v>3</v>
      </c>
      <c r="J2550" s="45" t="s">
        <v>2131</v>
      </c>
      <c r="K2550" s="45">
        <v>935.3</v>
      </c>
      <c r="L2550" s="45">
        <v>849.03</v>
      </c>
      <c r="M2550" s="517">
        <f>VLOOKUP(C2550,'Раздел 2'!D2543:Q2558,14,0)</f>
        <v>1167904.9200000002</v>
      </c>
      <c r="N2550" s="45">
        <f>M2550</f>
        <v>1167904.9200000002</v>
      </c>
      <c r="O2550" s="45">
        <v>0</v>
      </c>
      <c r="P2550" s="45">
        <v>0</v>
      </c>
      <c r="Q2550" s="45">
        <v>0</v>
      </c>
      <c r="R2550" s="57">
        <v>45292</v>
      </c>
      <c r="S2550" s="57">
        <v>45657</v>
      </c>
      <c r="U2550" s="143"/>
    </row>
    <row r="2551" spans="1:21" ht="19.649999999999999" x14ac:dyDescent="0.3">
      <c r="A2551" s="53" t="s">
        <v>22</v>
      </c>
      <c r="B2551" s="53"/>
      <c r="C2551" s="403" t="s">
        <v>172</v>
      </c>
      <c r="D2551" s="403" t="s">
        <v>172</v>
      </c>
      <c r="E2551" s="403" t="s">
        <v>172</v>
      </c>
      <c r="F2551" s="403" t="s">
        <v>172</v>
      </c>
      <c r="G2551" s="403" t="s">
        <v>172</v>
      </c>
      <c r="H2551" s="403" t="s">
        <v>172</v>
      </c>
      <c r="I2551" s="403" t="s">
        <v>172</v>
      </c>
      <c r="J2551" s="49">
        <v>0</v>
      </c>
      <c r="K2551" s="49">
        <f>SUM(K2550)</f>
        <v>935.3</v>
      </c>
      <c r="L2551" s="49">
        <f>SUM(L2550)</f>
        <v>849.03</v>
      </c>
      <c r="M2551" s="518">
        <f>SUM(M2550:M2550)</f>
        <v>1167904.9200000002</v>
      </c>
      <c r="N2551" s="49">
        <f>SUM(N2550:N2550)</f>
        <v>1167904.9200000002</v>
      </c>
      <c r="O2551" s="49">
        <f>SUM(O2550:O2550)</f>
        <v>0</v>
      </c>
      <c r="P2551" s="49">
        <f>SUM(P2550:P2550)</f>
        <v>0</v>
      </c>
      <c r="Q2551" s="49">
        <f>SUM(Q2550:Q2550)</f>
        <v>0</v>
      </c>
      <c r="R2551" s="403" t="s">
        <v>172</v>
      </c>
      <c r="S2551" s="403" t="s">
        <v>172</v>
      </c>
      <c r="U2551" s="143"/>
    </row>
    <row r="2552" spans="1:21" ht="19.649999999999999" x14ac:dyDescent="0.3">
      <c r="A2552" s="53" t="s">
        <v>34</v>
      </c>
      <c r="B2552" s="53"/>
      <c r="C2552" s="403" t="s">
        <v>172</v>
      </c>
      <c r="D2552" s="403" t="s">
        <v>172</v>
      </c>
      <c r="E2552" s="403" t="s">
        <v>172</v>
      </c>
      <c r="F2552" s="403" t="s">
        <v>172</v>
      </c>
      <c r="G2552" s="403" t="s">
        <v>172</v>
      </c>
      <c r="H2552" s="403" t="s">
        <v>172</v>
      </c>
      <c r="I2552" s="403" t="s">
        <v>172</v>
      </c>
      <c r="J2552" s="49">
        <v>0</v>
      </c>
      <c r="K2552" s="49">
        <f>K2551</f>
        <v>935.3</v>
      </c>
      <c r="L2552" s="49">
        <f>L2551</f>
        <v>849.03</v>
      </c>
      <c r="M2552" s="518">
        <f>M2551</f>
        <v>1167904.9200000002</v>
      </c>
      <c r="N2552" s="49">
        <f>N2551</f>
        <v>1167904.9200000002</v>
      </c>
      <c r="O2552" s="49">
        <v>0</v>
      </c>
      <c r="P2552" s="49">
        <v>0</v>
      </c>
      <c r="Q2552" s="49">
        <v>0</v>
      </c>
      <c r="R2552" s="403" t="s">
        <v>172</v>
      </c>
      <c r="S2552" s="403" t="s">
        <v>172</v>
      </c>
      <c r="U2552" s="143"/>
    </row>
    <row r="2553" spans="1:21" ht="19.649999999999999" x14ac:dyDescent="0.3">
      <c r="A2553" s="527" t="s">
        <v>2945</v>
      </c>
      <c r="B2553" s="527"/>
      <c r="C2553" s="527"/>
      <c r="D2553" s="527"/>
      <c r="E2553" s="527"/>
      <c r="F2553" s="527"/>
      <c r="G2553" s="527"/>
      <c r="H2553" s="527"/>
      <c r="I2553" s="527"/>
      <c r="J2553" s="527"/>
      <c r="K2553" s="527"/>
      <c r="L2553" s="527"/>
      <c r="M2553" s="527"/>
      <c r="N2553" s="527"/>
      <c r="O2553" s="527"/>
      <c r="P2553" s="527"/>
      <c r="Q2553" s="527"/>
      <c r="R2553" s="527"/>
      <c r="S2553" s="527"/>
      <c r="U2553" s="143"/>
    </row>
    <row r="2554" spans="1:21" ht="19.649999999999999" x14ac:dyDescent="0.3">
      <c r="A2554" s="527" t="s">
        <v>2946</v>
      </c>
      <c r="B2554" s="527"/>
      <c r="C2554" s="527"/>
      <c r="D2554" s="527"/>
      <c r="E2554" s="527"/>
      <c r="F2554" s="527"/>
      <c r="G2554" s="527"/>
      <c r="H2554" s="527"/>
      <c r="I2554" s="527"/>
      <c r="J2554" s="527"/>
      <c r="K2554" s="527"/>
      <c r="L2554" s="527"/>
      <c r="M2554" s="527"/>
      <c r="N2554" s="527"/>
      <c r="O2554" s="527"/>
      <c r="P2554" s="527"/>
      <c r="Q2554" s="527"/>
      <c r="R2554" s="527"/>
      <c r="S2554" s="527"/>
      <c r="U2554" s="143"/>
    </row>
    <row r="2555" spans="1:21" ht="20.3" x14ac:dyDescent="0.35">
      <c r="A2555" s="43">
        <f>A2550+1</f>
        <v>1109</v>
      </c>
      <c r="B2555" s="47" t="s">
        <v>3950</v>
      </c>
      <c r="C2555" s="43">
        <v>44695</v>
      </c>
      <c r="D2555" s="43" t="s">
        <v>1899</v>
      </c>
      <c r="E2555" s="43">
        <v>1973</v>
      </c>
      <c r="F2555" s="43" t="s">
        <v>2131</v>
      </c>
      <c r="G2555" s="56" t="s">
        <v>2097</v>
      </c>
      <c r="H2555" s="43">
        <v>5</v>
      </c>
      <c r="I2555" s="43">
        <v>4</v>
      </c>
      <c r="J2555" s="43" t="s">
        <v>2131</v>
      </c>
      <c r="K2555" s="45">
        <v>4013.5</v>
      </c>
      <c r="L2555" s="45">
        <v>3510.79</v>
      </c>
      <c r="M2555" s="517">
        <f>VLOOKUP(C2555,'Раздел 2'!D2548:Q2562,14,0)</f>
        <v>2409616.5499999998</v>
      </c>
      <c r="N2555" s="45">
        <f>M2555</f>
        <v>2409616.5499999998</v>
      </c>
      <c r="O2555" s="45">
        <v>0</v>
      </c>
      <c r="P2555" s="45">
        <v>0</v>
      </c>
      <c r="Q2555" s="45">
        <v>0</v>
      </c>
      <c r="R2555" s="57">
        <v>45292</v>
      </c>
      <c r="S2555" s="57">
        <v>45657</v>
      </c>
      <c r="U2555" s="143"/>
    </row>
    <row r="2556" spans="1:21" ht="20.3" x14ac:dyDescent="0.35">
      <c r="A2556" s="43">
        <f>A2555+1</f>
        <v>1110</v>
      </c>
      <c r="B2556" s="47" t="s">
        <v>3843</v>
      </c>
      <c r="C2556" s="43">
        <v>44713</v>
      </c>
      <c r="D2556" s="43" t="s">
        <v>1899</v>
      </c>
      <c r="E2556" s="43">
        <v>1977</v>
      </c>
      <c r="F2556" s="43" t="s">
        <v>2131</v>
      </c>
      <c r="G2556" s="56" t="s">
        <v>2097</v>
      </c>
      <c r="H2556" s="43">
        <v>5</v>
      </c>
      <c r="I2556" s="43">
        <v>4</v>
      </c>
      <c r="J2556" s="43" t="s">
        <v>2131</v>
      </c>
      <c r="K2556" s="45">
        <v>3607.17</v>
      </c>
      <c r="L2556" s="45">
        <v>3329.19</v>
      </c>
      <c r="M2556" s="517">
        <f>VLOOKUP(C2556,'Раздел 2'!D2549:Q2563,14,0)</f>
        <v>5406672.0899999999</v>
      </c>
      <c r="N2556" s="45">
        <f>M2556</f>
        <v>5406672.0899999999</v>
      </c>
      <c r="O2556" s="45">
        <v>0</v>
      </c>
      <c r="P2556" s="45">
        <v>0</v>
      </c>
      <c r="Q2556" s="45">
        <v>0</v>
      </c>
      <c r="R2556" s="57">
        <v>45292</v>
      </c>
      <c r="S2556" s="57">
        <v>45657</v>
      </c>
      <c r="U2556" s="143"/>
    </row>
    <row r="2557" spans="1:21" ht="20.3" x14ac:dyDescent="0.3">
      <c r="A2557" s="46" t="s">
        <v>22</v>
      </c>
      <c r="B2557" s="46"/>
      <c r="C2557" s="403" t="s">
        <v>172</v>
      </c>
      <c r="D2557" s="403" t="s">
        <v>172</v>
      </c>
      <c r="E2557" s="403" t="s">
        <v>172</v>
      </c>
      <c r="F2557" s="403" t="s">
        <v>172</v>
      </c>
      <c r="G2557" s="403" t="s">
        <v>172</v>
      </c>
      <c r="H2557" s="403" t="s">
        <v>172</v>
      </c>
      <c r="I2557" s="403" t="s">
        <v>172</v>
      </c>
      <c r="J2557" s="49">
        <f t="shared" ref="J2557:Q2557" si="335">SUM(J2555:J2556)</f>
        <v>0</v>
      </c>
      <c r="K2557" s="49">
        <f t="shared" si="335"/>
        <v>7620.67</v>
      </c>
      <c r="L2557" s="49">
        <f t="shared" si="335"/>
        <v>6839.98</v>
      </c>
      <c r="M2557" s="518">
        <f t="shared" si="335"/>
        <v>7816288.6399999997</v>
      </c>
      <c r="N2557" s="49">
        <f t="shared" si="335"/>
        <v>7816288.6399999997</v>
      </c>
      <c r="O2557" s="49">
        <f t="shared" si="335"/>
        <v>0</v>
      </c>
      <c r="P2557" s="49">
        <f t="shared" si="335"/>
        <v>0</v>
      </c>
      <c r="Q2557" s="49">
        <f t="shared" si="335"/>
        <v>0</v>
      </c>
      <c r="R2557" s="403" t="s">
        <v>172</v>
      </c>
      <c r="S2557" s="403" t="s">
        <v>172</v>
      </c>
      <c r="U2557" s="143"/>
    </row>
    <row r="2558" spans="1:21" ht="19.649999999999999" x14ac:dyDescent="0.3">
      <c r="A2558" s="53" t="s">
        <v>34</v>
      </c>
      <c r="B2558" s="53"/>
      <c r="C2558" s="403" t="s">
        <v>172</v>
      </c>
      <c r="D2558" s="403" t="s">
        <v>172</v>
      </c>
      <c r="E2558" s="403" t="s">
        <v>172</v>
      </c>
      <c r="F2558" s="403" t="s">
        <v>172</v>
      </c>
      <c r="G2558" s="403" t="s">
        <v>172</v>
      </c>
      <c r="H2558" s="403" t="s">
        <v>172</v>
      </c>
      <c r="I2558" s="403" t="s">
        <v>172</v>
      </c>
      <c r="J2558" s="49">
        <f>J2557</f>
        <v>0</v>
      </c>
      <c r="K2558" s="49">
        <f t="shared" ref="K2558:Q2558" si="336">K2557</f>
        <v>7620.67</v>
      </c>
      <c r="L2558" s="49">
        <f t="shared" si="336"/>
        <v>6839.98</v>
      </c>
      <c r="M2558" s="518">
        <f t="shared" si="336"/>
        <v>7816288.6399999997</v>
      </c>
      <c r="N2558" s="49">
        <f t="shared" si="336"/>
        <v>7816288.6399999997</v>
      </c>
      <c r="O2558" s="49">
        <f t="shared" si="336"/>
        <v>0</v>
      </c>
      <c r="P2558" s="49">
        <f t="shared" si="336"/>
        <v>0</v>
      </c>
      <c r="Q2558" s="49">
        <f t="shared" si="336"/>
        <v>0</v>
      </c>
      <c r="R2558" s="403" t="s">
        <v>172</v>
      </c>
      <c r="S2558" s="403" t="s">
        <v>172</v>
      </c>
      <c r="U2558" s="143"/>
    </row>
    <row r="2559" spans="1:21" ht="19.649999999999999" x14ac:dyDescent="0.3">
      <c r="A2559" s="527" t="s">
        <v>2947</v>
      </c>
      <c r="B2559" s="527"/>
      <c r="C2559" s="527"/>
      <c r="D2559" s="527"/>
      <c r="E2559" s="527"/>
      <c r="F2559" s="527"/>
      <c r="G2559" s="527"/>
      <c r="H2559" s="527"/>
      <c r="I2559" s="527"/>
      <c r="J2559" s="527"/>
      <c r="K2559" s="527"/>
      <c r="L2559" s="527"/>
      <c r="M2559" s="527"/>
      <c r="N2559" s="527"/>
      <c r="O2559" s="527"/>
      <c r="P2559" s="527"/>
      <c r="Q2559" s="527"/>
      <c r="R2559" s="527"/>
      <c r="S2559" s="527"/>
      <c r="U2559" s="143"/>
    </row>
    <row r="2560" spans="1:21" ht="19.649999999999999" x14ac:dyDescent="0.3">
      <c r="A2560" s="527" t="s">
        <v>2948</v>
      </c>
      <c r="B2560" s="527"/>
      <c r="C2560" s="527"/>
      <c r="D2560" s="527"/>
      <c r="E2560" s="527"/>
      <c r="F2560" s="527"/>
      <c r="G2560" s="527"/>
      <c r="H2560" s="527"/>
      <c r="I2560" s="527"/>
      <c r="J2560" s="527"/>
      <c r="K2560" s="527"/>
      <c r="L2560" s="527"/>
      <c r="M2560" s="527"/>
      <c r="N2560" s="527"/>
      <c r="O2560" s="527"/>
      <c r="P2560" s="527"/>
      <c r="Q2560" s="527"/>
      <c r="R2560" s="527"/>
      <c r="S2560" s="527"/>
      <c r="U2560" s="143"/>
    </row>
    <row r="2561" spans="1:21" ht="20.3" x14ac:dyDescent="0.35">
      <c r="A2561" s="43">
        <f>A2556+1</f>
        <v>1111</v>
      </c>
      <c r="B2561" s="44" t="s">
        <v>745</v>
      </c>
      <c r="C2561" s="43">
        <v>44847</v>
      </c>
      <c r="D2561" s="43" t="s">
        <v>1899</v>
      </c>
      <c r="E2561" s="43">
        <v>1961</v>
      </c>
      <c r="F2561" s="43" t="s">
        <v>2131</v>
      </c>
      <c r="G2561" s="56" t="s">
        <v>2103</v>
      </c>
      <c r="H2561" s="43">
        <v>2</v>
      </c>
      <c r="I2561" s="43">
        <v>2</v>
      </c>
      <c r="J2561" s="43" t="s">
        <v>2131</v>
      </c>
      <c r="K2561" s="45">
        <v>1088.03</v>
      </c>
      <c r="L2561" s="45">
        <v>649.55999999999995</v>
      </c>
      <c r="M2561" s="517">
        <f>VLOOKUP(C2561,'Раздел 2'!D2554:Q2567,14,0)</f>
        <v>1235720.9300000002</v>
      </c>
      <c r="N2561" s="45">
        <f t="shared" ref="N2561:N2567" si="337">M2561</f>
        <v>1235720.9300000002</v>
      </c>
      <c r="O2561" s="45">
        <v>0</v>
      </c>
      <c r="P2561" s="45">
        <v>0</v>
      </c>
      <c r="Q2561" s="45">
        <v>0</v>
      </c>
      <c r="R2561" s="57">
        <v>45292</v>
      </c>
      <c r="S2561" s="57">
        <v>45657</v>
      </c>
      <c r="U2561" s="143"/>
    </row>
    <row r="2562" spans="1:21" ht="20.3" x14ac:dyDescent="0.35">
      <c r="A2562" s="43">
        <f t="shared" ref="A2562:A2567" si="338">A2561+1</f>
        <v>1112</v>
      </c>
      <c r="B2562" s="44" t="s">
        <v>746</v>
      </c>
      <c r="C2562" s="43">
        <v>44842</v>
      </c>
      <c r="D2562" s="43" t="s">
        <v>1899</v>
      </c>
      <c r="E2562" s="43">
        <v>1961</v>
      </c>
      <c r="F2562" s="43" t="s">
        <v>2131</v>
      </c>
      <c r="G2562" s="56" t="s">
        <v>2103</v>
      </c>
      <c r="H2562" s="43">
        <v>2</v>
      </c>
      <c r="I2562" s="43">
        <v>2</v>
      </c>
      <c r="J2562" s="43" t="s">
        <v>2131</v>
      </c>
      <c r="K2562" s="45">
        <v>1503.43</v>
      </c>
      <c r="L2562" s="45">
        <v>589.95000000000005</v>
      </c>
      <c r="M2562" s="517">
        <f>VLOOKUP(C2562,'Раздел 2'!D2555:Q2568,14,0)</f>
        <v>1240331.1599999999</v>
      </c>
      <c r="N2562" s="45">
        <f t="shared" si="337"/>
        <v>1240331.1599999999</v>
      </c>
      <c r="O2562" s="45">
        <v>0</v>
      </c>
      <c r="P2562" s="45">
        <v>0</v>
      </c>
      <c r="Q2562" s="45">
        <v>0</v>
      </c>
      <c r="R2562" s="57">
        <v>45292</v>
      </c>
      <c r="S2562" s="57">
        <v>45657</v>
      </c>
      <c r="U2562" s="143"/>
    </row>
    <row r="2563" spans="1:21" ht="20.3" x14ac:dyDescent="0.35">
      <c r="A2563" s="43">
        <f t="shared" si="338"/>
        <v>1113</v>
      </c>
      <c r="B2563" s="44" t="s">
        <v>747</v>
      </c>
      <c r="C2563" s="43">
        <v>44843</v>
      </c>
      <c r="D2563" s="43" t="s">
        <v>1899</v>
      </c>
      <c r="E2563" s="43">
        <v>1961</v>
      </c>
      <c r="F2563" s="43" t="s">
        <v>2131</v>
      </c>
      <c r="G2563" s="56" t="s">
        <v>2103</v>
      </c>
      <c r="H2563" s="43">
        <v>2</v>
      </c>
      <c r="I2563" s="43">
        <v>2</v>
      </c>
      <c r="J2563" s="43" t="s">
        <v>2131</v>
      </c>
      <c r="K2563" s="45">
        <v>1517.6</v>
      </c>
      <c r="L2563" s="45">
        <v>672.68</v>
      </c>
      <c r="M2563" s="517">
        <f>VLOOKUP(C2563,'Раздел 2'!D2556:Q2569,14,0)</f>
        <v>1019289.7100000001</v>
      </c>
      <c r="N2563" s="45">
        <f t="shared" si="337"/>
        <v>1019289.7100000001</v>
      </c>
      <c r="O2563" s="45">
        <v>0</v>
      </c>
      <c r="P2563" s="45">
        <v>0</v>
      </c>
      <c r="Q2563" s="45">
        <v>0</v>
      </c>
      <c r="R2563" s="57">
        <v>45292</v>
      </c>
      <c r="S2563" s="57">
        <v>45657</v>
      </c>
      <c r="U2563" s="143"/>
    </row>
    <row r="2564" spans="1:21" ht="20.3" x14ac:dyDescent="0.35">
      <c r="A2564" s="43">
        <f t="shared" si="338"/>
        <v>1114</v>
      </c>
      <c r="B2564" s="44" t="s">
        <v>748</v>
      </c>
      <c r="C2564" s="43">
        <v>44844</v>
      </c>
      <c r="D2564" s="43" t="s">
        <v>1899</v>
      </c>
      <c r="E2564" s="43">
        <v>1961</v>
      </c>
      <c r="F2564" s="43" t="s">
        <v>2131</v>
      </c>
      <c r="G2564" s="56" t="s">
        <v>2103</v>
      </c>
      <c r="H2564" s="43">
        <v>2</v>
      </c>
      <c r="I2564" s="43">
        <v>2</v>
      </c>
      <c r="J2564" s="43" t="s">
        <v>2131</v>
      </c>
      <c r="K2564" s="45">
        <v>933.84</v>
      </c>
      <c r="L2564" s="45">
        <v>539.11</v>
      </c>
      <c r="M2564" s="517">
        <f>VLOOKUP(C2564,'Раздел 2'!D2557:Q2570,14,0)</f>
        <v>922794.90999999992</v>
      </c>
      <c r="N2564" s="45">
        <f t="shared" si="337"/>
        <v>922794.90999999992</v>
      </c>
      <c r="O2564" s="45">
        <v>0</v>
      </c>
      <c r="P2564" s="45">
        <v>0</v>
      </c>
      <c r="Q2564" s="45">
        <v>0</v>
      </c>
      <c r="R2564" s="57">
        <v>45292</v>
      </c>
      <c r="S2564" s="57">
        <v>45657</v>
      </c>
      <c r="U2564" s="143"/>
    </row>
    <row r="2565" spans="1:21" ht="20.3" x14ac:dyDescent="0.35">
      <c r="A2565" s="43">
        <f t="shared" si="338"/>
        <v>1115</v>
      </c>
      <c r="B2565" s="44" t="s">
        <v>3175</v>
      </c>
      <c r="C2565" s="43">
        <v>55975</v>
      </c>
      <c r="D2565" s="43" t="s">
        <v>1899</v>
      </c>
      <c r="E2565" s="43">
        <v>2018</v>
      </c>
      <c r="F2565" s="43" t="s">
        <v>2131</v>
      </c>
      <c r="G2565" s="56" t="s">
        <v>2100</v>
      </c>
      <c r="H2565" s="43">
        <v>3</v>
      </c>
      <c r="I2565" s="43">
        <v>3</v>
      </c>
      <c r="J2565" s="43" t="s">
        <v>2131</v>
      </c>
      <c r="K2565" s="45">
        <v>1485.7</v>
      </c>
      <c r="L2565" s="45">
        <v>1485.7</v>
      </c>
      <c r="M2565" s="517">
        <f>VLOOKUP(C2565,'Раздел 2'!D2558:Q2571,14,0)</f>
        <v>3062798.25</v>
      </c>
      <c r="N2565" s="45">
        <f t="shared" si="337"/>
        <v>3062798.25</v>
      </c>
      <c r="O2565" s="45">
        <v>0</v>
      </c>
      <c r="P2565" s="45">
        <v>0</v>
      </c>
      <c r="Q2565" s="45">
        <v>0</v>
      </c>
      <c r="R2565" s="57">
        <v>45292</v>
      </c>
      <c r="S2565" s="57">
        <v>45657</v>
      </c>
      <c r="U2565" s="143"/>
    </row>
    <row r="2566" spans="1:21" ht="20.3" x14ac:dyDescent="0.35">
      <c r="A2566" s="43">
        <f t="shared" si="338"/>
        <v>1116</v>
      </c>
      <c r="B2566" s="44" t="s">
        <v>3951</v>
      </c>
      <c r="C2566" s="43">
        <v>44819</v>
      </c>
      <c r="D2566" s="43" t="s">
        <v>1899</v>
      </c>
      <c r="E2566" s="43">
        <v>1972</v>
      </c>
      <c r="F2566" s="43" t="s">
        <v>2131</v>
      </c>
      <c r="G2566" s="56" t="s">
        <v>2097</v>
      </c>
      <c r="H2566" s="43">
        <v>5</v>
      </c>
      <c r="I2566" s="43">
        <v>4</v>
      </c>
      <c r="J2566" s="43" t="s">
        <v>2131</v>
      </c>
      <c r="K2566" s="45">
        <v>6141.91</v>
      </c>
      <c r="L2566" s="45">
        <v>3974.89</v>
      </c>
      <c r="M2566" s="517">
        <f>VLOOKUP(C2566,'Раздел 2'!D2559:Q2572,14,0)</f>
        <v>2709120.8200000003</v>
      </c>
      <c r="N2566" s="45">
        <f t="shared" si="337"/>
        <v>2709120.8200000003</v>
      </c>
      <c r="O2566" s="45">
        <v>0</v>
      </c>
      <c r="P2566" s="45">
        <v>0</v>
      </c>
      <c r="Q2566" s="45">
        <v>0</v>
      </c>
      <c r="R2566" s="57">
        <v>45292</v>
      </c>
      <c r="S2566" s="57">
        <v>45657</v>
      </c>
      <c r="U2566" s="143"/>
    </row>
    <row r="2567" spans="1:21" ht="20.3" x14ac:dyDescent="0.35">
      <c r="A2567" s="43">
        <f t="shared" si="338"/>
        <v>1117</v>
      </c>
      <c r="B2567" s="44" t="s">
        <v>3952</v>
      </c>
      <c r="C2567" s="43">
        <v>44820</v>
      </c>
      <c r="D2567" s="43" t="s">
        <v>1899</v>
      </c>
      <c r="E2567" s="43">
        <v>1973</v>
      </c>
      <c r="F2567" s="43" t="s">
        <v>2131</v>
      </c>
      <c r="G2567" s="56" t="s">
        <v>2097</v>
      </c>
      <c r="H2567" s="43">
        <v>5</v>
      </c>
      <c r="I2567" s="43">
        <v>4</v>
      </c>
      <c r="J2567" s="43" t="s">
        <v>2131</v>
      </c>
      <c r="K2567" s="45">
        <v>6434.32</v>
      </c>
      <c r="L2567" s="45">
        <v>3907.45</v>
      </c>
      <c r="M2567" s="517">
        <f>VLOOKUP(C2567,'Раздел 2'!D2560:Q2573,14,0)</f>
        <v>2707827.2800000003</v>
      </c>
      <c r="N2567" s="45">
        <f t="shared" si="337"/>
        <v>2707827.2800000003</v>
      </c>
      <c r="O2567" s="45">
        <v>0</v>
      </c>
      <c r="P2567" s="45">
        <v>0</v>
      </c>
      <c r="Q2567" s="45">
        <v>0</v>
      </c>
      <c r="R2567" s="57">
        <v>45292</v>
      </c>
      <c r="S2567" s="57">
        <v>45657</v>
      </c>
      <c r="U2567" s="143"/>
    </row>
    <row r="2568" spans="1:21" ht="20.3" x14ac:dyDescent="0.3">
      <c r="A2568" s="46" t="s">
        <v>22</v>
      </c>
      <c r="B2568" s="46"/>
      <c r="C2568" s="403" t="s">
        <v>172</v>
      </c>
      <c r="D2568" s="403" t="s">
        <v>172</v>
      </c>
      <c r="E2568" s="403" t="s">
        <v>172</v>
      </c>
      <c r="F2568" s="403" t="s">
        <v>172</v>
      </c>
      <c r="G2568" s="403" t="s">
        <v>172</v>
      </c>
      <c r="H2568" s="403" t="s">
        <v>172</v>
      </c>
      <c r="I2568" s="403" t="s">
        <v>172</v>
      </c>
      <c r="J2568" s="49">
        <f>SUM(J2561:J2564)</f>
        <v>0</v>
      </c>
      <c r="K2568" s="49">
        <f t="shared" ref="K2568:Q2568" si="339">SUM(K2561:K2567)</f>
        <v>19104.829999999998</v>
      </c>
      <c r="L2568" s="49">
        <f t="shared" si="339"/>
        <v>11819.34</v>
      </c>
      <c r="M2568" s="518">
        <f t="shared" si="339"/>
        <v>12897883.060000002</v>
      </c>
      <c r="N2568" s="49">
        <f t="shared" si="339"/>
        <v>12897883.060000002</v>
      </c>
      <c r="O2568" s="49">
        <f t="shared" si="339"/>
        <v>0</v>
      </c>
      <c r="P2568" s="49">
        <f t="shared" si="339"/>
        <v>0</v>
      </c>
      <c r="Q2568" s="49">
        <f t="shared" si="339"/>
        <v>0</v>
      </c>
      <c r="R2568" s="403" t="s">
        <v>172</v>
      </c>
      <c r="S2568" s="403" t="s">
        <v>172</v>
      </c>
      <c r="U2568" s="143"/>
    </row>
    <row r="2569" spans="1:21" ht="19.649999999999999" x14ac:dyDescent="0.3">
      <c r="A2569" s="527" t="s">
        <v>2949</v>
      </c>
      <c r="B2569" s="527"/>
      <c r="C2569" s="527"/>
      <c r="D2569" s="527"/>
      <c r="E2569" s="527"/>
      <c r="F2569" s="527"/>
      <c r="G2569" s="527"/>
      <c r="H2569" s="527"/>
      <c r="I2569" s="527"/>
      <c r="J2569" s="527"/>
      <c r="K2569" s="527"/>
      <c r="L2569" s="527"/>
      <c r="M2569" s="527"/>
      <c r="N2569" s="527"/>
      <c r="O2569" s="527"/>
      <c r="P2569" s="527"/>
      <c r="Q2569" s="527"/>
      <c r="R2569" s="527"/>
      <c r="S2569" s="527"/>
      <c r="U2569" s="143"/>
    </row>
    <row r="2570" spans="1:21" ht="20.3" x14ac:dyDescent="0.35">
      <c r="A2570" s="43">
        <f>A2567+1</f>
        <v>1118</v>
      </c>
      <c r="B2570" s="47" t="s">
        <v>3953</v>
      </c>
      <c r="C2570" s="43">
        <v>44761</v>
      </c>
      <c r="D2570" s="43" t="s">
        <v>1899</v>
      </c>
      <c r="E2570" s="43">
        <v>1970</v>
      </c>
      <c r="F2570" s="43" t="s">
        <v>2131</v>
      </c>
      <c r="G2570" s="56" t="s">
        <v>2097</v>
      </c>
      <c r="H2570" s="43">
        <v>5</v>
      </c>
      <c r="I2570" s="43">
        <v>4</v>
      </c>
      <c r="J2570" s="43" t="s">
        <v>2131</v>
      </c>
      <c r="K2570" s="45">
        <v>6189.8</v>
      </c>
      <c r="L2570" s="45">
        <v>3805.8</v>
      </c>
      <c r="M2570" s="517">
        <f>VLOOKUP(C2570,'Раздел 2'!D2563:Q2577,14,0)</f>
        <v>3936301.64</v>
      </c>
      <c r="N2570" s="45">
        <f>M2570</f>
        <v>3936301.64</v>
      </c>
      <c r="O2570" s="45">
        <v>0</v>
      </c>
      <c r="P2570" s="45">
        <v>0</v>
      </c>
      <c r="Q2570" s="45">
        <v>0</v>
      </c>
      <c r="R2570" s="57">
        <v>45292</v>
      </c>
      <c r="S2570" s="57">
        <v>45657</v>
      </c>
      <c r="U2570" s="143"/>
    </row>
    <row r="2571" spans="1:21" ht="20.3" x14ac:dyDescent="0.3">
      <c r="A2571" s="46" t="s">
        <v>22</v>
      </c>
      <c r="B2571" s="46"/>
      <c r="C2571" s="403" t="s">
        <v>172</v>
      </c>
      <c r="D2571" s="403" t="s">
        <v>172</v>
      </c>
      <c r="E2571" s="403" t="s">
        <v>172</v>
      </c>
      <c r="F2571" s="403" t="s">
        <v>172</v>
      </c>
      <c r="G2571" s="403" t="s">
        <v>172</v>
      </c>
      <c r="H2571" s="403" t="s">
        <v>172</v>
      </c>
      <c r="I2571" s="403" t="s">
        <v>172</v>
      </c>
      <c r="J2571" s="71">
        <f>SUM(J2570)</f>
        <v>0</v>
      </c>
      <c r="K2571" s="49">
        <f t="shared" ref="K2571:Q2571" si="340">SUM(K2570:K2570)</f>
        <v>6189.8</v>
      </c>
      <c r="L2571" s="49">
        <f t="shared" si="340"/>
        <v>3805.8</v>
      </c>
      <c r="M2571" s="518">
        <f t="shared" si="340"/>
        <v>3936301.64</v>
      </c>
      <c r="N2571" s="49">
        <f t="shared" si="340"/>
        <v>3936301.64</v>
      </c>
      <c r="O2571" s="49">
        <f t="shared" si="340"/>
        <v>0</v>
      </c>
      <c r="P2571" s="49">
        <f t="shared" si="340"/>
        <v>0</v>
      </c>
      <c r="Q2571" s="49">
        <f t="shared" si="340"/>
        <v>0</v>
      </c>
      <c r="R2571" s="403" t="s">
        <v>172</v>
      </c>
      <c r="S2571" s="403" t="s">
        <v>172</v>
      </c>
      <c r="U2571" s="143"/>
    </row>
    <row r="2572" spans="1:21" ht="19.649999999999999" x14ac:dyDescent="0.3">
      <c r="A2572" s="53" t="s">
        <v>34</v>
      </c>
      <c r="B2572" s="53"/>
      <c r="C2572" s="403" t="s">
        <v>172</v>
      </c>
      <c r="D2572" s="403" t="s">
        <v>172</v>
      </c>
      <c r="E2572" s="403" t="s">
        <v>172</v>
      </c>
      <c r="F2572" s="403" t="s">
        <v>172</v>
      </c>
      <c r="G2572" s="403" t="s">
        <v>172</v>
      </c>
      <c r="H2572" s="403" t="s">
        <v>172</v>
      </c>
      <c r="I2572" s="403" t="s">
        <v>172</v>
      </c>
      <c r="J2572" s="49">
        <f t="shared" ref="J2572:Q2572" si="341">J2568+J2571</f>
        <v>0</v>
      </c>
      <c r="K2572" s="49">
        <f t="shared" si="341"/>
        <v>25294.629999999997</v>
      </c>
      <c r="L2572" s="49">
        <f t="shared" si="341"/>
        <v>15625.14</v>
      </c>
      <c r="M2572" s="518">
        <f t="shared" si="341"/>
        <v>16834184.700000003</v>
      </c>
      <c r="N2572" s="49">
        <f t="shared" si="341"/>
        <v>16834184.700000003</v>
      </c>
      <c r="O2572" s="49">
        <f t="shared" si="341"/>
        <v>0</v>
      </c>
      <c r="P2572" s="49">
        <f t="shared" si="341"/>
        <v>0</v>
      </c>
      <c r="Q2572" s="49">
        <f t="shared" si="341"/>
        <v>0</v>
      </c>
      <c r="R2572" s="403" t="s">
        <v>172</v>
      </c>
      <c r="S2572" s="403" t="s">
        <v>172</v>
      </c>
      <c r="U2572" s="143"/>
    </row>
    <row r="2573" spans="1:21" ht="19.649999999999999" x14ac:dyDescent="0.3">
      <c r="A2573" s="527" t="s">
        <v>2950</v>
      </c>
      <c r="B2573" s="527"/>
      <c r="C2573" s="527"/>
      <c r="D2573" s="527"/>
      <c r="E2573" s="527"/>
      <c r="F2573" s="527"/>
      <c r="G2573" s="527"/>
      <c r="H2573" s="527"/>
      <c r="I2573" s="527"/>
      <c r="J2573" s="527"/>
      <c r="K2573" s="527"/>
      <c r="L2573" s="527"/>
      <c r="M2573" s="527"/>
      <c r="N2573" s="527"/>
      <c r="O2573" s="527"/>
      <c r="P2573" s="527"/>
      <c r="Q2573" s="527"/>
      <c r="R2573" s="527"/>
      <c r="S2573" s="527"/>
      <c r="U2573" s="143"/>
    </row>
    <row r="2574" spans="1:21" ht="19.649999999999999" x14ac:dyDescent="0.3">
      <c r="A2574" s="527" t="s">
        <v>2951</v>
      </c>
      <c r="B2574" s="527"/>
      <c r="C2574" s="527"/>
      <c r="D2574" s="527"/>
      <c r="E2574" s="527"/>
      <c r="F2574" s="527"/>
      <c r="G2574" s="527"/>
      <c r="H2574" s="527"/>
      <c r="I2574" s="527"/>
      <c r="J2574" s="527"/>
      <c r="K2574" s="527"/>
      <c r="L2574" s="527"/>
      <c r="M2574" s="527"/>
      <c r="N2574" s="527"/>
      <c r="O2574" s="527"/>
      <c r="P2574" s="527"/>
      <c r="Q2574" s="527"/>
      <c r="R2574" s="527"/>
      <c r="S2574" s="527"/>
      <c r="U2574" s="143"/>
    </row>
    <row r="2575" spans="1:21" ht="20.3" x14ac:dyDescent="0.35">
      <c r="A2575" s="43">
        <f>A2570+1</f>
        <v>1119</v>
      </c>
      <c r="B2575" s="44" t="s">
        <v>1153</v>
      </c>
      <c r="C2575" s="43">
        <v>44904</v>
      </c>
      <c r="D2575" s="43" t="s">
        <v>1899</v>
      </c>
      <c r="E2575" s="43">
        <v>1967</v>
      </c>
      <c r="F2575" s="43" t="s">
        <v>2131</v>
      </c>
      <c r="G2575" s="56" t="s">
        <v>2097</v>
      </c>
      <c r="H2575" s="43">
        <v>4</v>
      </c>
      <c r="I2575" s="43">
        <v>3</v>
      </c>
      <c r="J2575" s="43" t="s">
        <v>2131</v>
      </c>
      <c r="K2575" s="45">
        <v>3670.3</v>
      </c>
      <c r="L2575" s="45">
        <v>2297.5</v>
      </c>
      <c r="M2575" s="517">
        <f>VLOOKUP(C2575,'Раздел 2'!D2568:Q2591,14,0)</f>
        <v>5830269.8700000001</v>
      </c>
      <c r="N2575" s="45">
        <f>M2575</f>
        <v>5830269.8700000001</v>
      </c>
      <c r="O2575" s="45">
        <v>0</v>
      </c>
      <c r="P2575" s="45">
        <v>0</v>
      </c>
      <c r="Q2575" s="45">
        <v>0</v>
      </c>
      <c r="R2575" s="57">
        <v>45292</v>
      </c>
      <c r="S2575" s="57">
        <v>45657</v>
      </c>
      <c r="U2575" s="143"/>
    </row>
    <row r="2576" spans="1:21" ht="20.3" x14ac:dyDescent="0.35">
      <c r="A2576" s="43">
        <f>A2575+1</f>
        <v>1120</v>
      </c>
      <c r="B2576" s="44" t="s">
        <v>1154</v>
      </c>
      <c r="C2576" s="43">
        <v>44905</v>
      </c>
      <c r="D2576" s="43" t="s">
        <v>1899</v>
      </c>
      <c r="E2576" s="43">
        <v>1967</v>
      </c>
      <c r="F2576" s="43" t="s">
        <v>2131</v>
      </c>
      <c r="G2576" s="56" t="s">
        <v>2097</v>
      </c>
      <c r="H2576" s="43">
        <v>4</v>
      </c>
      <c r="I2576" s="43">
        <v>3</v>
      </c>
      <c r="J2576" s="43" t="s">
        <v>2131</v>
      </c>
      <c r="K2576" s="45">
        <v>3667.5</v>
      </c>
      <c r="L2576" s="45">
        <v>2301.4</v>
      </c>
      <c r="M2576" s="517">
        <f>VLOOKUP(C2576,'Раздел 2'!D2569:Q2598,14,0)</f>
        <v>6241880.3599999994</v>
      </c>
      <c r="N2576" s="45">
        <f t="shared" ref="N2576:N2599" si="342">M2576</f>
        <v>6241880.3599999994</v>
      </c>
      <c r="O2576" s="45">
        <v>0</v>
      </c>
      <c r="P2576" s="45">
        <v>0</v>
      </c>
      <c r="Q2576" s="45">
        <v>0</v>
      </c>
      <c r="R2576" s="57">
        <v>45292</v>
      </c>
      <c r="S2576" s="57">
        <v>45657</v>
      </c>
      <c r="U2576" s="143"/>
    </row>
    <row r="2577" spans="1:21" ht="20.3" x14ac:dyDescent="0.35">
      <c r="A2577" s="43">
        <f t="shared" ref="A2577:A2604" si="343">A2576+1</f>
        <v>1121</v>
      </c>
      <c r="B2577" s="44" t="s">
        <v>1156</v>
      </c>
      <c r="C2577" s="43">
        <v>44907</v>
      </c>
      <c r="D2577" s="43" t="s">
        <v>1899</v>
      </c>
      <c r="E2577" s="43">
        <v>1968</v>
      </c>
      <c r="F2577" s="43" t="s">
        <v>2131</v>
      </c>
      <c r="G2577" s="56" t="s">
        <v>2097</v>
      </c>
      <c r="H2577" s="43">
        <v>4</v>
      </c>
      <c r="I2577" s="43">
        <v>3</v>
      </c>
      <c r="J2577" s="43" t="s">
        <v>2131</v>
      </c>
      <c r="K2577" s="45">
        <v>3291.8</v>
      </c>
      <c r="L2577" s="45">
        <v>2109.1</v>
      </c>
      <c r="M2577" s="517">
        <f>VLOOKUP(C2577,'Раздел 2'!D2570:Q2603,14,0)</f>
        <v>2194554.29</v>
      </c>
      <c r="N2577" s="45">
        <f t="shared" si="342"/>
        <v>2194554.29</v>
      </c>
      <c r="O2577" s="45">
        <v>0</v>
      </c>
      <c r="P2577" s="45">
        <v>0</v>
      </c>
      <c r="Q2577" s="45">
        <v>0</v>
      </c>
      <c r="R2577" s="57">
        <v>45292</v>
      </c>
      <c r="S2577" s="57">
        <v>45657</v>
      </c>
      <c r="U2577" s="143"/>
    </row>
    <row r="2578" spans="1:21" ht="20.3" x14ac:dyDescent="0.35">
      <c r="A2578" s="43">
        <f t="shared" si="343"/>
        <v>1122</v>
      </c>
      <c r="B2578" s="44" t="s">
        <v>3535</v>
      </c>
      <c r="C2578" s="43">
        <v>44993</v>
      </c>
      <c r="D2578" s="43" t="s">
        <v>1899</v>
      </c>
      <c r="E2578" s="43">
        <v>1958</v>
      </c>
      <c r="F2578" s="43">
        <v>2021</v>
      </c>
      <c r="G2578" s="56" t="s">
        <v>2130</v>
      </c>
      <c r="H2578" s="43">
        <v>2</v>
      </c>
      <c r="I2578" s="43">
        <v>2</v>
      </c>
      <c r="J2578" s="43" t="s">
        <v>2131</v>
      </c>
      <c r="K2578" s="45">
        <v>1227.5999999999999</v>
      </c>
      <c r="L2578" s="45">
        <v>647.70000000000005</v>
      </c>
      <c r="M2578" s="517">
        <f>VLOOKUP(C2578,'Раздел 2'!D2571:Q2604,14,0)</f>
        <v>1526525.14</v>
      </c>
      <c r="N2578" s="45">
        <f t="shared" si="342"/>
        <v>1526525.14</v>
      </c>
      <c r="O2578" s="45">
        <v>0</v>
      </c>
      <c r="P2578" s="45">
        <v>0</v>
      </c>
      <c r="Q2578" s="45">
        <v>0</v>
      </c>
      <c r="R2578" s="57">
        <v>45292</v>
      </c>
      <c r="S2578" s="57">
        <v>45657</v>
      </c>
      <c r="U2578" s="143"/>
    </row>
    <row r="2579" spans="1:21" ht="20.3" x14ac:dyDescent="0.35">
      <c r="A2579" s="43">
        <f>A2578+1</f>
        <v>1123</v>
      </c>
      <c r="B2579" s="44" t="s">
        <v>1166</v>
      </c>
      <c r="C2579" s="43">
        <v>44996</v>
      </c>
      <c r="D2579" s="43" t="s">
        <v>1899</v>
      </c>
      <c r="E2579" s="43">
        <v>1964</v>
      </c>
      <c r="F2579" s="43" t="s">
        <v>2131</v>
      </c>
      <c r="G2579" s="56" t="s">
        <v>2098</v>
      </c>
      <c r="H2579" s="43">
        <v>5</v>
      </c>
      <c r="I2579" s="43">
        <v>2</v>
      </c>
      <c r="J2579" s="43" t="s">
        <v>2131</v>
      </c>
      <c r="K2579" s="45">
        <v>6101</v>
      </c>
      <c r="L2579" s="45">
        <v>3418.9</v>
      </c>
      <c r="M2579" s="517">
        <f>VLOOKUP(C2579,'Раздел 2'!D2572:Q2604,14,0)</f>
        <v>244008.22999999998</v>
      </c>
      <c r="N2579" s="45">
        <f t="shared" si="342"/>
        <v>244008.22999999998</v>
      </c>
      <c r="O2579" s="45">
        <v>0</v>
      </c>
      <c r="P2579" s="45">
        <v>0</v>
      </c>
      <c r="Q2579" s="45">
        <v>0</v>
      </c>
      <c r="R2579" s="57">
        <v>45292</v>
      </c>
      <c r="S2579" s="57">
        <v>45657</v>
      </c>
      <c r="U2579" s="143"/>
    </row>
    <row r="2580" spans="1:21" ht="20.3" x14ac:dyDescent="0.35">
      <c r="A2580" s="43">
        <f t="shared" si="343"/>
        <v>1124</v>
      </c>
      <c r="B2580" s="44" t="s">
        <v>3449</v>
      </c>
      <c r="C2580" s="43">
        <v>44999</v>
      </c>
      <c r="D2580" s="43" t="s">
        <v>1899</v>
      </c>
      <c r="E2580" s="43">
        <v>1962</v>
      </c>
      <c r="F2580" s="43" t="s">
        <v>2131</v>
      </c>
      <c r="G2580" s="56" t="s">
        <v>2129</v>
      </c>
      <c r="H2580" s="43">
        <v>4</v>
      </c>
      <c r="I2580" s="43">
        <v>3</v>
      </c>
      <c r="J2580" s="43" t="s">
        <v>2131</v>
      </c>
      <c r="K2580" s="45">
        <v>3648.3</v>
      </c>
      <c r="L2580" s="45">
        <v>2243.6999999999998</v>
      </c>
      <c r="M2580" s="517">
        <f>VLOOKUP(C2580,'Раздел 2'!D2573:Q2605,14,0)</f>
        <v>2728098.5700000003</v>
      </c>
      <c r="N2580" s="45">
        <f t="shared" si="342"/>
        <v>2728098.5700000003</v>
      </c>
      <c r="O2580" s="45">
        <v>0</v>
      </c>
      <c r="P2580" s="45">
        <v>0</v>
      </c>
      <c r="Q2580" s="45">
        <v>0</v>
      </c>
      <c r="R2580" s="57">
        <v>45292</v>
      </c>
      <c r="S2580" s="57">
        <v>45657</v>
      </c>
      <c r="U2580" s="143"/>
    </row>
    <row r="2581" spans="1:21" ht="20.3" x14ac:dyDescent="0.35">
      <c r="A2581" s="43">
        <f>A2580+1</f>
        <v>1125</v>
      </c>
      <c r="B2581" s="44" t="s">
        <v>1524</v>
      </c>
      <c r="C2581" s="43">
        <v>45011</v>
      </c>
      <c r="D2581" s="43" t="s">
        <v>1899</v>
      </c>
      <c r="E2581" s="43">
        <v>1966</v>
      </c>
      <c r="F2581" s="43" t="s">
        <v>2131</v>
      </c>
      <c r="G2581" s="56" t="s">
        <v>2097</v>
      </c>
      <c r="H2581" s="43">
        <v>4</v>
      </c>
      <c r="I2581" s="43">
        <v>3</v>
      </c>
      <c r="J2581" s="43" t="s">
        <v>2131</v>
      </c>
      <c r="K2581" s="45">
        <v>3423.1</v>
      </c>
      <c r="L2581" s="45">
        <v>2083.9</v>
      </c>
      <c r="M2581" s="517">
        <f>VLOOKUP(C2581,'Раздел 2'!D2574:Q2605,14,0)</f>
        <v>475193.08999999997</v>
      </c>
      <c r="N2581" s="45">
        <f t="shared" si="342"/>
        <v>475193.08999999997</v>
      </c>
      <c r="O2581" s="45">
        <v>0</v>
      </c>
      <c r="P2581" s="45">
        <v>0</v>
      </c>
      <c r="Q2581" s="45">
        <v>0</v>
      </c>
      <c r="R2581" s="57">
        <v>45292</v>
      </c>
      <c r="S2581" s="57">
        <v>45657</v>
      </c>
      <c r="U2581" s="143"/>
    </row>
    <row r="2582" spans="1:21" ht="20.3" x14ac:dyDescent="0.35">
      <c r="A2582" s="43">
        <f t="shared" si="343"/>
        <v>1126</v>
      </c>
      <c r="B2582" s="44" t="s">
        <v>1525</v>
      </c>
      <c r="C2582" s="43">
        <v>45012</v>
      </c>
      <c r="D2582" s="43" t="s">
        <v>1899</v>
      </c>
      <c r="E2582" s="43">
        <v>1966</v>
      </c>
      <c r="F2582" s="43" t="s">
        <v>2131</v>
      </c>
      <c r="G2582" s="56" t="s">
        <v>2097</v>
      </c>
      <c r="H2582" s="43">
        <v>4</v>
      </c>
      <c r="I2582" s="43">
        <v>3</v>
      </c>
      <c r="J2582" s="43" t="s">
        <v>2131</v>
      </c>
      <c r="K2582" s="45">
        <v>3414.3</v>
      </c>
      <c r="L2582" s="45">
        <v>2072.6999999999998</v>
      </c>
      <c r="M2582" s="517">
        <f>VLOOKUP(C2582,'Раздел 2'!D2575:Q2606,14,0)</f>
        <v>1745759.77</v>
      </c>
      <c r="N2582" s="45">
        <f t="shared" si="342"/>
        <v>1745759.77</v>
      </c>
      <c r="O2582" s="45">
        <v>0</v>
      </c>
      <c r="P2582" s="45">
        <v>0</v>
      </c>
      <c r="Q2582" s="45">
        <v>0</v>
      </c>
      <c r="R2582" s="57">
        <v>45292</v>
      </c>
      <c r="S2582" s="57">
        <v>45657</v>
      </c>
      <c r="U2582" s="143"/>
    </row>
    <row r="2583" spans="1:21" ht="20.3" x14ac:dyDescent="0.35">
      <c r="A2583" s="43">
        <f t="shared" si="343"/>
        <v>1127</v>
      </c>
      <c r="B2583" s="44" t="s">
        <v>1526</v>
      </c>
      <c r="C2583" s="43">
        <v>45020</v>
      </c>
      <c r="D2583" s="43" t="s">
        <v>1899</v>
      </c>
      <c r="E2583" s="43">
        <v>1966</v>
      </c>
      <c r="F2583" s="43" t="s">
        <v>2131</v>
      </c>
      <c r="G2583" s="56" t="s">
        <v>2098</v>
      </c>
      <c r="H2583" s="43">
        <v>4</v>
      </c>
      <c r="I2583" s="43">
        <v>3</v>
      </c>
      <c r="J2583" s="43" t="s">
        <v>2131</v>
      </c>
      <c r="K2583" s="45">
        <v>3337.2</v>
      </c>
      <c r="L2583" s="45">
        <v>2418.3000000000002</v>
      </c>
      <c r="M2583" s="517">
        <f>VLOOKUP(C2583,'Раздел 2'!D2576:Q2607,14,0)</f>
        <v>523167.22999999986</v>
      </c>
      <c r="N2583" s="45">
        <f t="shared" si="342"/>
        <v>523167.22999999986</v>
      </c>
      <c r="O2583" s="45">
        <v>0</v>
      </c>
      <c r="P2583" s="45">
        <v>0</v>
      </c>
      <c r="Q2583" s="45">
        <v>0</v>
      </c>
      <c r="R2583" s="57">
        <v>45292</v>
      </c>
      <c r="S2583" s="57">
        <v>45657</v>
      </c>
      <c r="U2583" s="143"/>
    </row>
    <row r="2584" spans="1:21" ht="20.3" x14ac:dyDescent="0.35">
      <c r="A2584" s="43">
        <f t="shared" si="343"/>
        <v>1128</v>
      </c>
      <c r="B2584" s="44" t="s">
        <v>2247</v>
      </c>
      <c r="C2584" s="43">
        <v>45086</v>
      </c>
      <c r="D2584" s="43" t="s">
        <v>1899</v>
      </c>
      <c r="E2584" s="43">
        <v>1990</v>
      </c>
      <c r="F2584" s="43" t="s">
        <v>2131</v>
      </c>
      <c r="G2584" s="56" t="s">
        <v>2097</v>
      </c>
      <c r="H2584" s="43">
        <v>9</v>
      </c>
      <c r="I2584" s="43">
        <v>2</v>
      </c>
      <c r="J2584" s="43" t="s">
        <v>2131</v>
      </c>
      <c r="K2584" s="45">
        <v>6038.3</v>
      </c>
      <c r="L2584" s="45">
        <v>4115.1000000000004</v>
      </c>
      <c r="M2584" s="517">
        <f>VLOOKUP(C2584,'Раздел 2'!D2577:Q2608,14,0)</f>
        <v>6822631.9100000001</v>
      </c>
      <c r="N2584" s="45">
        <f>M2584</f>
        <v>6822631.9100000001</v>
      </c>
      <c r="O2584" s="45">
        <v>0</v>
      </c>
      <c r="P2584" s="45">
        <v>0</v>
      </c>
      <c r="Q2584" s="45">
        <v>0</v>
      </c>
      <c r="R2584" s="57">
        <v>45292</v>
      </c>
      <c r="S2584" s="57">
        <v>45657</v>
      </c>
      <c r="U2584" s="143"/>
    </row>
    <row r="2585" spans="1:21" ht="20.3" x14ac:dyDescent="0.35">
      <c r="A2585" s="43">
        <f>A2584+1</f>
        <v>1129</v>
      </c>
      <c r="B2585" s="44" t="s">
        <v>1527</v>
      </c>
      <c r="C2585" s="43">
        <v>45021</v>
      </c>
      <c r="D2585" s="43" t="s">
        <v>1899</v>
      </c>
      <c r="E2585" s="43">
        <v>1966</v>
      </c>
      <c r="F2585" s="43" t="s">
        <v>2131</v>
      </c>
      <c r="G2585" s="56" t="s">
        <v>2098</v>
      </c>
      <c r="H2585" s="43">
        <v>4</v>
      </c>
      <c r="I2585" s="43">
        <v>3</v>
      </c>
      <c r="J2585" s="43" t="s">
        <v>2131</v>
      </c>
      <c r="K2585" s="45">
        <v>3491.6</v>
      </c>
      <c r="L2585" s="45">
        <v>2031.1</v>
      </c>
      <c r="M2585" s="517">
        <f>VLOOKUP(C2585,'Раздел 2'!D2577:Q2608,14,0)</f>
        <v>1663979.41</v>
      </c>
      <c r="N2585" s="45">
        <f t="shared" si="342"/>
        <v>1663979.41</v>
      </c>
      <c r="O2585" s="45">
        <v>0</v>
      </c>
      <c r="P2585" s="45">
        <v>0</v>
      </c>
      <c r="Q2585" s="45">
        <v>0</v>
      </c>
      <c r="R2585" s="57">
        <v>45292</v>
      </c>
      <c r="S2585" s="57">
        <v>45657</v>
      </c>
      <c r="U2585" s="143"/>
    </row>
    <row r="2586" spans="1:21" ht="20.3" x14ac:dyDescent="0.35">
      <c r="A2586" s="43">
        <f t="shared" si="343"/>
        <v>1130</v>
      </c>
      <c r="B2586" s="44" t="s">
        <v>1528</v>
      </c>
      <c r="C2586" s="43">
        <v>45022</v>
      </c>
      <c r="D2586" s="43" t="s">
        <v>1899</v>
      </c>
      <c r="E2586" s="43">
        <v>1969</v>
      </c>
      <c r="F2586" s="43" t="s">
        <v>2131</v>
      </c>
      <c r="G2586" s="56" t="s">
        <v>2097</v>
      </c>
      <c r="H2586" s="43">
        <v>4</v>
      </c>
      <c r="I2586" s="43">
        <v>3</v>
      </c>
      <c r="J2586" s="43" t="s">
        <v>2131</v>
      </c>
      <c r="K2586" s="45">
        <v>3771.9</v>
      </c>
      <c r="L2586" s="45">
        <v>2276.3000000000002</v>
      </c>
      <c r="M2586" s="517">
        <f>VLOOKUP(C2586,'Раздел 2'!D2578:Q2609,14,0)</f>
        <v>2497844.21</v>
      </c>
      <c r="N2586" s="45">
        <f t="shared" si="342"/>
        <v>2497844.21</v>
      </c>
      <c r="O2586" s="45">
        <v>0</v>
      </c>
      <c r="P2586" s="45">
        <v>0</v>
      </c>
      <c r="Q2586" s="45">
        <v>0</v>
      </c>
      <c r="R2586" s="57">
        <v>45292</v>
      </c>
      <c r="S2586" s="57">
        <v>45657</v>
      </c>
      <c r="U2586" s="143"/>
    </row>
    <row r="2587" spans="1:21" ht="20.3" x14ac:dyDescent="0.35">
      <c r="A2587" s="43">
        <f t="shared" si="343"/>
        <v>1131</v>
      </c>
      <c r="B2587" s="44" t="s">
        <v>1529</v>
      </c>
      <c r="C2587" s="43">
        <v>45031</v>
      </c>
      <c r="D2587" s="43" t="s">
        <v>1899</v>
      </c>
      <c r="E2587" s="43">
        <v>1962</v>
      </c>
      <c r="F2587" s="43" t="s">
        <v>2131</v>
      </c>
      <c r="G2587" s="56" t="s">
        <v>2098</v>
      </c>
      <c r="H2587" s="43">
        <v>3</v>
      </c>
      <c r="I2587" s="43">
        <v>2</v>
      </c>
      <c r="J2587" s="43" t="s">
        <v>2131</v>
      </c>
      <c r="K2587" s="45">
        <v>1772.6</v>
      </c>
      <c r="L2587" s="45">
        <v>971.2</v>
      </c>
      <c r="M2587" s="517">
        <f>VLOOKUP(C2587,'Раздел 2'!D2580:Q2610,14,0)</f>
        <v>1337041.1800000002</v>
      </c>
      <c r="N2587" s="45">
        <f t="shared" si="342"/>
        <v>1337041.1800000002</v>
      </c>
      <c r="O2587" s="45">
        <v>0</v>
      </c>
      <c r="P2587" s="45">
        <v>0</v>
      </c>
      <c r="Q2587" s="45">
        <v>0</v>
      </c>
      <c r="R2587" s="57">
        <v>45292</v>
      </c>
      <c r="S2587" s="57">
        <v>45657</v>
      </c>
      <c r="U2587" s="143"/>
    </row>
    <row r="2588" spans="1:21" ht="20.3" x14ac:dyDescent="0.35">
      <c r="A2588" s="43">
        <f t="shared" si="343"/>
        <v>1132</v>
      </c>
      <c r="B2588" s="44" t="s">
        <v>1530</v>
      </c>
      <c r="C2588" s="43">
        <v>45032</v>
      </c>
      <c r="D2588" s="43" t="s">
        <v>1899</v>
      </c>
      <c r="E2588" s="43">
        <v>1962</v>
      </c>
      <c r="F2588" s="43" t="s">
        <v>2131</v>
      </c>
      <c r="G2588" s="56" t="s">
        <v>2098</v>
      </c>
      <c r="H2588" s="43">
        <v>3</v>
      </c>
      <c r="I2588" s="43">
        <v>2</v>
      </c>
      <c r="J2588" s="43" t="s">
        <v>2131</v>
      </c>
      <c r="K2588" s="45">
        <v>1463.9</v>
      </c>
      <c r="L2588" s="45">
        <v>975.3</v>
      </c>
      <c r="M2588" s="517">
        <f>VLOOKUP(C2588,'Раздел 2'!D2581:Q2611,14,0)</f>
        <v>1438909.95</v>
      </c>
      <c r="N2588" s="45">
        <f t="shared" si="342"/>
        <v>1438909.95</v>
      </c>
      <c r="O2588" s="45">
        <v>0</v>
      </c>
      <c r="P2588" s="45">
        <v>0</v>
      </c>
      <c r="Q2588" s="45">
        <v>0</v>
      </c>
      <c r="R2588" s="57">
        <v>45292</v>
      </c>
      <c r="S2588" s="57">
        <v>45657</v>
      </c>
      <c r="U2588" s="143"/>
    </row>
    <row r="2589" spans="1:21" ht="20.3" x14ac:dyDescent="0.35">
      <c r="A2589" s="43">
        <f t="shared" si="343"/>
        <v>1133</v>
      </c>
      <c r="B2589" s="44" t="s">
        <v>1160</v>
      </c>
      <c r="C2589" s="43">
        <v>44944</v>
      </c>
      <c r="D2589" s="43" t="s">
        <v>1899</v>
      </c>
      <c r="E2589" s="43">
        <v>1969</v>
      </c>
      <c r="F2589" s="43" t="s">
        <v>2131</v>
      </c>
      <c r="G2589" s="56" t="s">
        <v>2098</v>
      </c>
      <c r="H2589" s="43">
        <v>4</v>
      </c>
      <c r="I2589" s="43">
        <v>4</v>
      </c>
      <c r="J2589" s="43" t="s">
        <v>2131</v>
      </c>
      <c r="K2589" s="45">
        <v>5252.4</v>
      </c>
      <c r="L2589" s="45">
        <v>3078.9</v>
      </c>
      <c r="M2589" s="517">
        <f>VLOOKUP(C2589,'Раздел 2'!D2582:Q2612,14,0)</f>
        <v>2725647.7199999997</v>
      </c>
      <c r="N2589" s="45">
        <f t="shared" si="342"/>
        <v>2725647.7199999997</v>
      </c>
      <c r="O2589" s="45">
        <v>0</v>
      </c>
      <c r="P2589" s="45">
        <v>0</v>
      </c>
      <c r="Q2589" s="45">
        <v>0</v>
      </c>
      <c r="R2589" s="57">
        <v>45292</v>
      </c>
      <c r="S2589" s="57">
        <v>45657</v>
      </c>
      <c r="U2589" s="143"/>
    </row>
    <row r="2590" spans="1:21" ht="20.3" x14ac:dyDescent="0.35">
      <c r="A2590" s="43">
        <f t="shared" si="343"/>
        <v>1134</v>
      </c>
      <c r="B2590" s="44" t="s">
        <v>1161</v>
      </c>
      <c r="C2590" s="43">
        <v>44947</v>
      </c>
      <c r="D2590" s="43" t="s">
        <v>1899</v>
      </c>
      <c r="E2590" s="43">
        <v>1969</v>
      </c>
      <c r="F2590" s="43" t="s">
        <v>2131</v>
      </c>
      <c r="G2590" s="56" t="s">
        <v>2097</v>
      </c>
      <c r="H2590" s="43">
        <v>4</v>
      </c>
      <c r="I2590" s="43">
        <v>3</v>
      </c>
      <c r="J2590" s="43" t="s">
        <v>2131</v>
      </c>
      <c r="K2590" s="45">
        <v>3780.8</v>
      </c>
      <c r="L2590" s="45">
        <v>2298.4</v>
      </c>
      <c r="M2590" s="517">
        <f>VLOOKUP(C2590,'Раздел 2'!D2583:Q2613,14,0)</f>
        <v>2335113.13</v>
      </c>
      <c r="N2590" s="45">
        <f t="shared" si="342"/>
        <v>2335113.13</v>
      </c>
      <c r="O2590" s="45">
        <v>0</v>
      </c>
      <c r="P2590" s="45">
        <v>0</v>
      </c>
      <c r="Q2590" s="45">
        <v>0</v>
      </c>
      <c r="R2590" s="57">
        <v>45292</v>
      </c>
      <c r="S2590" s="57">
        <v>45657</v>
      </c>
      <c r="U2590" s="143"/>
    </row>
    <row r="2591" spans="1:21" ht="20.3" x14ac:dyDescent="0.35">
      <c r="A2591" s="43">
        <f t="shared" si="343"/>
        <v>1135</v>
      </c>
      <c r="B2591" s="44" t="s">
        <v>1162</v>
      </c>
      <c r="C2591" s="43">
        <v>44948</v>
      </c>
      <c r="D2591" s="43" t="s">
        <v>1899</v>
      </c>
      <c r="E2591" s="43">
        <v>1969</v>
      </c>
      <c r="F2591" s="43" t="s">
        <v>2131</v>
      </c>
      <c r="G2591" s="56" t="s">
        <v>2097</v>
      </c>
      <c r="H2591" s="43">
        <v>4</v>
      </c>
      <c r="I2591" s="43">
        <v>3</v>
      </c>
      <c r="J2591" s="43" t="s">
        <v>2131</v>
      </c>
      <c r="K2591" s="45">
        <v>3482.7</v>
      </c>
      <c r="L2591" s="45">
        <v>2069.1</v>
      </c>
      <c r="M2591" s="517">
        <f>VLOOKUP(C2591,'Раздел 2'!D2584:Q2614,14,0)</f>
        <v>1676360.7599999998</v>
      </c>
      <c r="N2591" s="45">
        <f t="shared" si="342"/>
        <v>1676360.7599999998</v>
      </c>
      <c r="O2591" s="45">
        <v>0</v>
      </c>
      <c r="P2591" s="45">
        <v>0</v>
      </c>
      <c r="Q2591" s="45">
        <v>0</v>
      </c>
      <c r="R2591" s="57">
        <v>45292</v>
      </c>
      <c r="S2591" s="57">
        <v>45657</v>
      </c>
      <c r="U2591" s="143"/>
    </row>
    <row r="2592" spans="1:21" ht="20.3" x14ac:dyDescent="0.35">
      <c r="A2592" s="43">
        <f t="shared" si="343"/>
        <v>1136</v>
      </c>
      <c r="B2592" s="44" t="s">
        <v>1163</v>
      </c>
      <c r="C2592" s="43">
        <v>44949</v>
      </c>
      <c r="D2592" s="43" t="s">
        <v>1899</v>
      </c>
      <c r="E2592" s="43">
        <v>1969</v>
      </c>
      <c r="F2592" s="43" t="s">
        <v>2131</v>
      </c>
      <c r="G2592" s="56" t="s">
        <v>2097</v>
      </c>
      <c r="H2592" s="43">
        <v>4</v>
      </c>
      <c r="I2592" s="43">
        <v>6</v>
      </c>
      <c r="J2592" s="43" t="s">
        <v>2131</v>
      </c>
      <c r="K2592" s="45">
        <v>7713.3</v>
      </c>
      <c r="L2592" s="45">
        <v>4541.1000000000004</v>
      </c>
      <c r="M2592" s="517">
        <f>VLOOKUP(C2592,'Раздел 2'!D2585:Q2615,14,0)</f>
        <v>3334186.6600000011</v>
      </c>
      <c r="N2592" s="45">
        <f t="shared" si="342"/>
        <v>3334186.6600000011</v>
      </c>
      <c r="O2592" s="45">
        <v>0</v>
      </c>
      <c r="P2592" s="45">
        <v>0</v>
      </c>
      <c r="Q2592" s="45">
        <v>0</v>
      </c>
      <c r="R2592" s="57">
        <v>45292</v>
      </c>
      <c r="S2592" s="57">
        <v>45657</v>
      </c>
      <c r="U2592" s="143"/>
    </row>
    <row r="2593" spans="1:21" ht="20.3" x14ac:dyDescent="0.35">
      <c r="A2593" s="43">
        <f>A2592+1</f>
        <v>1137</v>
      </c>
      <c r="B2593" s="44" t="s">
        <v>2339</v>
      </c>
      <c r="C2593" s="43">
        <v>44924</v>
      </c>
      <c r="D2593" s="43" t="s">
        <v>1899</v>
      </c>
      <c r="E2593" s="43">
        <v>1959</v>
      </c>
      <c r="F2593" s="43" t="s">
        <v>2131</v>
      </c>
      <c r="G2593" s="56" t="s">
        <v>2103</v>
      </c>
      <c r="H2593" s="43">
        <v>4</v>
      </c>
      <c r="I2593" s="43">
        <v>1</v>
      </c>
      <c r="J2593" s="43" t="s">
        <v>2131</v>
      </c>
      <c r="K2593" s="45">
        <v>692.4</v>
      </c>
      <c r="L2593" s="45">
        <v>408.5</v>
      </c>
      <c r="M2593" s="517">
        <f>VLOOKUP(C2593,'Раздел 2'!D2586:Q2617,14,0)</f>
        <v>380371.1100000001</v>
      </c>
      <c r="N2593" s="45">
        <f t="shared" si="342"/>
        <v>380371.1100000001</v>
      </c>
      <c r="O2593" s="45">
        <v>0</v>
      </c>
      <c r="P2593" s="45">
        <v>0</v>
      </c>
      <c r="Q2593" s="45">
        <v>0</v>
      </c>
      <c r="R2593" s="57">
        <v>45292</v>
      </c>
      <c r="S2593" s="57">
        <v>45657</v>
      </c>
      <c r="U2593" s="143"/>
    </row>
    <row r="2594" spans="1:21" ht="20.3" x14ac:dyDescent="0.35">
      <c r="A2594" s="43">
        <f t="shared" si="343"/>
        <v>1138</v>
      </c>
      <c r="B2594" s="44" t="s">
        <v>2340</v>
      </c>
      <c r="C2594" s="43">
        <v>45060</v>
      </c>
      <c r="D2594" s="43" t="s">
        <v>1899</v>
      </c>
      <c r="E2594" s="43">
        <v>1959</v>
      </c>
      <c r="F2594" s="43" t="s">
        <v>2131</v>
      </c>
      <c r="G2594" s="56" t="s">
        <v>2098</v>
      </c>
      <c r="H2594" s="43">
        <v>2</v>
      </c>
      <c r="I2594" s="43">
        <v>2</v>
      </c>
      <c r="J2594" s="43" t="s">
        <v>2131</v>
      </c>
      <c r="K2594" s="45">
        <v>1596</v>
      </c>
      <c r="L2594" s="45">
        <v>665.3</v>
      </c>
      <c r="M2594" s="517">
        <f>VLOOKUP(C2594,'Раздел 2'!D2587:Q2622,14,0)</f>
        <v>644349.46</v>
      </c>
      <c r="N2594" s="45">
        <f t="shared" si="342"/>
        <v>644349.46</v>
      </c>
      <c r="O2594" s="45">
        <v>0</v>
      </c>
      <c r="P2594" s="45">
        <v>0</v>
      </c>
      <c r="Q2594" s="45">
        <v>0</v>
      </c>
      <c r="R2594" s="57">
        <v>45292</v>
      </c>
      <c r="S2594" s="57">
        <v>45657</v>
      </c>
      <c r="U2594" s="143"/>
    </row>
    <row r="2595" spans="1:21" ht="20.3" x14ac:dyDescent="0.35">
      <c r="A2595" s="43">
        <f t="shared" si="343"/>
        <v>1139</v>
      </c>
      <c r="B2595" s="44" t="s">
        <v>1155</v>
      </c>
      <c r="C2595" s="43">
        <v>44906</v>
      </c>
      <c r="D2595" s="43" t="s">
        <v>1899</v>
      </c>
      <c r="E2595" s="43">
        <v>1968</v>
      </c>
      <c r="F2595" s="43" t="s">
        <v>2131</v>
      </c>
      <c r="G2595" s="56" t="s">
        <v>2097</v>
      </c>
      <c r="H2595" s="43">
        <v>4</v>
      </c>
      <c r="I2595" s="43">
        <v>3</v>
      </c>
      <c r="J2595" s="43" t="s">
        <v>2131</v>
      </c>
      <c r="K2595" s="45">
        <v>3620.8</v>
      </c>
      <c r="L2595" s="45">
        <v>2283.6</v>
      </c>
      <c r="M2595" s="517">
        <f>VLOOKUP(C2595,'Раздел 2'!D2588:Q2623,14,0)</f>
        <v>3864293.76</v>
      </c>
      <c r="N2595" s="45">
        <f t="shared" si="342"/>
        <v>3864293.76</v>
      </c>
      <c r="O2595" s="45">
        <v>0</v>
      </c>
      <c r="P2595" s="45">
        <v>0</v>
      </c>
      <c r="Q2595" s="45">
        <v>0</v>
      </c>
      <c r="R2595" s="57">
        <v>45292</v>
      </c>
      <c r="S2595" s="57">
        <v>45657</v>
      </c>
      <c r="U2595" s="143"/>
    </row>
    <row r="2596" spans="1:21" ht="20.3" x14ac:dyDescent="0.35">
      <c r="A2596" s="43">
        <f t="shared" si="343"/>
        <v>1140</v>
      </c>
      <c r="B2596" s="44" t="s">
        <v>1157</v>
      </c>
      <c r="C2596" s="43">
        <v>44910</v>
      </c>
      <c r="D2596" s="43" t="s">
        <v>1899</v>
      </c>
      <c r="E2596" s="43">
        <v>1968</v>
      </c>
      <c r="F2596" s="43" t="s">
        <v>2131</v>
      </c>
      <c r="G2596" s="56" t="s">
        <v>2097</v>
      </c>
      <c r="H2596" s="43">
        <v>4</v>
      </c>
      <c r="I2596" s="43">
        <v>3</v>
      </c>
      <c r="J2596" s="43" t="s">
        <v>2131</v>
      </c>
      <c r="K2596" s="45">
        <v>3290.5</v>
      </c>
      <c r="L2596" s="45">
        <v>2058.1999999999998</v>
      </c>
      <c r="M2596" s="517">
        <f>VLOOKUP(C2596,'Раздел 2'!D2589:Q2624,14,0)</f>
        <v>4056518.45</v>
      </c>
      <c r="N2596" s="45">
        <f t="shared" si="342"/>
        <v>4056518.45</v>
      </c>
      <c r="O2596" s="45">
        <v>0</v>
      </c>
      <c r="P2596" s="45">
        <v>0</v>
      </c>
      <c r="Q2596" s="45">
        <v>0</v>
      </c>
      <c r="R2596" s="57">
        <v>45292</v>
      </c>
      <c r="S2596" s="57">
        <v>45657</v>
      </c>
      <c r="U2596" s="143"/>
    </row>
    <row r="2597" spans="1:21" ht="20.3" x14ac:dyDescent="0.35">
      <c r="A2597" s="43">
        <f t="shared" si="343"/>
        <v>1141</v>
      </c>
      <c r="B2597" s="44" t="s">
        <v>3060</v>
      </c>
      <c r="C2597" s="43">
        <v>45205</v>
      </c>
      <c r="D2597" s="43" t="s">
        <v>1899</v>
      </c>
      <c r="E2597" s="43">
        <v>1986</v>
      </c>
      <c r="F2597" s="43" t="s">
        <v>2131</v>
      </c>
      <c r="G2597" s="56" t="s">
        <v>2097</v>
      </c>
      <c r="H2597" s="43">
        <v>5</v>
      </c>
      <c r="I2597" s="43">
        <v>2</v>
      </c>
      <c r="J2597" s="43" t="s">
        <v>2131</v>
      </c>
      <c r="K2597" s="45">
        <v>2621.3000000000002</v>
      </c>
      <c r="L2597" s="45">
        <v>2045.3</v>
      </c>
      <c r="M2597" s="517">
        <f>VLOOKUP(C2597,'Раздел 2'!D2590:Q2625,14,0)</f>
        <v>2994259.5599999996</v>
      </c>
      <c r="N2597" s="45">
        <f t="shared" si="342"/>
        <v>2994259.5599999996</v>
      </c>
      <c r="O2597" s="45">
        <v>0</v>
      </c>
      <c r="P2597" s="45">
        <v>0</v>
      </c>
      <c r="Q2597" s="45">
        <v>0</v>
      </c>
      <c r="R2597" s="57">
        <v>45292</v>
      </c>
      <c r="S2597" s="57">
        <v>45657</v>
      </c>
      <c r="U2597" s="143"/>
    </row>
    <row r="2598" spans="1:21" ht="20.3" x14ac:dyDescent="0.35">
      <c r="A2598" s="43">
        <f t="shared" si="343"/>
        <v>1142</v>
      </c>
      <c r="B2598" s="44" t="s">
        <v>1159</v>
      </c>
      <c r="C2598" s="43">
        <v>44943</v>
      </c>
      <c r="D2598" s="43" t="s">
        <v>1899</v>
      </c>
      <c r="E2598" s="43">
        <v>1968</v>
      </c>
      <c r="F2598" s="43" t="s">
        <v>2131</v>
      </c>
      <c r="G2598" s="56" t="s">
        <v>2097</v>
      </c>
      <c r="H2598" s="43">
        <v>4</v>
      </c>
      <c r="I2598" s="43">
        <v>3</v>
      </c>
      <c r="J2598" s="43" t="s">
        <v>2131</v>
      </c>
      <c r="K2598" s="45">
        <v>3444.2</v>
      </c>
      <c r="L2598" s="45">
        <v>2070.3000000000002</v>
      </c>
      <c r="M2598" s="517">
        <f>VLOOKUP(C2598,'Раздел 2'!D2591:Q2626,14,0)</f>
        <v>1269992.3400000001</v>
      </c>
      <c r="N2598" s="45">
        <f t="shared" si="342"/>
        <v>1269992.3400000001</v>
      </c>
      <c r="O2598" s="45">
        <v>0</v>
      </c>
      <c r="P2598" s="45">
        <v>0</v>
      </c>
      <c r="Q2598" s="45">
        <v>0</v>
      </c>
      <c r="R2598" s="57">
        <v>45292</v>
      </c>
      <c r="S2598" s="57">
        <v>45657</v>
      </c>
      <c r="U2598" s="143"/>
    </row>
    <row r="2599" spans="1:21" ht="20.3" x14ac:dyDescent="0.35">
      <c r="A2599" s="43">
        <f>A2598+1</f>
        <v>1143</v>
      </c>
      <c r="B2599" s="44" t="s">
        <v>3269</v>
      </c>
      <c r="C2599" s="43">
        <v>55013</v>
      </c>
      <c r="D2599" s="43" t="s">
        <v>1899</v>
      </c>
      <c r="E2599" s="43">
        <v>2014</v>
      </c>
      <c r="F2599" s="43" t="s">
        <v>2131</v>
      </c>
      <c r="G2599" s="56" t="s">
        <v>3274</v>
      </c>
      <c r="H2599" s="43">
        <v>3</v>
      </c>
      <c r="I2599" s="43">
        <v>6</v>
      </c>
      <c r="J2599" s="43" t="s">
        <v>2131</v>
      </c>
      <c r="K2599" s="45">
        <v>3518.7</v>
      </c>
      <c r="L2599" s="45">
        <v>2351.3000000000002</v>
      </c>
      <c r="M2599" s="517">
        <f>VLOOKUP(C2599,'Раздел 2'!D2592:Q2628,14,0)</f>
        <v>635744.19999999995</v>
      </c>
      <c r="N2599" s="45">
        <f t="shared" si="342"/>
        <v>635744.19999999995</v>
      </c>
      <c r="O2599" s="45">
        <v>0</v>
      </c>
      <c r="P2599" s="45">
        <v>0</v>
      </c>
      <c r="Q2599" s="45">
        <v>0</v>
      </c>
      <c r="R2599" s="57">
        <v>45292</v>
      </c>
      <c r="S2599" s="57">
        <v>45657</v>
      </c>
      <c r="U2599" s="143"/>
    </row>
    <row r="2600" spans="1:21" ht="20.3" x14ac:dyDescent="0.35">
      <c r="A2600" s="43">
        <f t="shared" si="343"/>
        <v>1144</v>
      </c>
      <c r="B2600" s="44" t="s">
        <v>3270</v>
      </c>
      <c r="C2600" s="43">
        <v>55590</v>
      </c>
      <c r="D2600" s="43" t="s">
        <v>1899</v>
      </c>
      <c r="E2600" s="43">
        <v>2015</v>
      </c>
      <c r="F2600" s="43" t="s">
        <v>2131</v>
      </c>
      <c r="G2600" s="56" t="s">
        <v>3274</v>
      </c>
      <c r="H2600" s="43">
        <v>3</v>
      </c>
      <c r="I2600" s="43">
        <v>8</v>
      </c>
      <c r="J2600" s="43" t="s">
        <v>2131</v>
      </c>
      <c r="K2600" s="45">
        <v>4119.3</v>
      </c>
      <c r="L2600" s="45">
        <v>3212</v>
      </c>
      <c r="M2600" s="517">
        <f>VLOOKUP(C2600,'Раздел 2'!D2593:Q2629,14,0)</f>
        <v>10069021.430000002</v>
      </c>
      <c r="N2600" s="45">
        <f>7388982.204+138732.11+105518.4-220620.44</f>
        <v>7412612.2740000002</v>
      </c>
      <c r="O2600" s="425">
        <f>1976872.88+458915.84</f>
        <v>2435788.7199999997</v>
      </c>
      <c r="P2600" s="45">
        <v>0</v>
      </c>
      <c r="Q2600" s="45">
        <v>0</v>
      </c>
      <c r="R2600" s="57">
        <v>45292</v>
      </c>
      <c r="S2600" s="57">
        <v>45657</v>
      </c>
      <c r="U2600" s="143"/>
    </row>
    <row r="2601" spans="1:21" ht="20.3" x14ac:dyDescent="0.35">
      <c r="A2601" s="43">
        <f t="shared" si="343"/>
        <v>1145</v>
      </c>
      <c r="B2601" s="44" t="s">
        <v>3271</v>
      </c>
      <c r="C2601" s="43">
        <v>56218</v>
      </c>
      <c r="D2601" s="43" t="s">
        <v>1899</v>
      </c>
      <c r="E2601" s="43">
        <v>2016</v>
      </c>
      <c r="F2601" s="43" t="s">
        <v>2131</v>
      </c>
      <c r="G2601" s="56" t="s">
        <v>3274</v>
      </c>
      <c r="H2601" s="43">
        <v>3</v>
      </c>
      <c r="I2601" s="43">
        <v>6</v>
      </c>
      <c r="J2601" s="43" t="s">
        <v>2131</v>
      </c>
      <c r="K2601" s="45">
        <v>3649.6</v>
      </c>
      <c r="L2601" s="45">
        <v>3649.6</v>
      </c>
      <c r="M2601" s="517">
        <f>VLOOKUP(C2601,'Раздел 2'!D2594:Q2630,14,0)</f>
        <v>7641008.6099999994</v>
      </c>
      <c r="N2601" s="45">
        <f>4985160.631+111055.14+83972.4-220620.44</f>
        <v>4959567.7309999997</v>
      </c>
      <c r="O2601" s="425">
        <f>1861841.63+598978.81</f>
        <v>2460820.44</v>
      </c>
      <c r="P2601" s="45">
        <v>0</v>
      </c>
      <c r="Q2601" s="45">
        <v>0</v>
      </c>
      <c r="R2601" s="57">
        <v>45292</v>
      </c>
      <c r="S2601" s="57">
        <v>45657</v>
      </c>
      <c r="U2601" s="143"/>
    </row>
    <row r="2602" spans="1:21" ht="20.3" x14ac:dyDescent="0.35">
      <c r="A2602" s="43">
        <f t="shared" si="343"/>
        <v>1146</v>
      </c>
      <c r="B2602" s="44" t="s">
        <v>3272</v>
      </c>
      <c r="C2602" s="43">
        <v>56219</v>
      </c>
      <c r="D2602" s="43" t="s">
        <v>1899</v>
      </c>
      <c r="E2602" s="43">
        <v>2016</v>
      </c>
      <c r="F2602" s="43" t="s">
        <v>2131</v>
      </c>
      <c r="G2602" s="56" t="s">
        <v>3274</v>
      </c>
      <c r="H2602" s="43">
        <v>3</v>
      </c>
      <c r="I2602" s="43">
        <v>6</v>
      </c>
      <c r="J2602" s="43" t="s">
        <v>2131</v>
      </c>
      <c r="K2602" s="45">
        <v>3647</v>
      </c>
      <c r="L2602" s="45">
        <v>3647</v>
      </c>
      <c r="M2602" s="517">
        <f>VLOOKUP(C2602,'Раздел 2'!D2595:Q2631,14,0)</f>
        <v>7640098.2799999993</v>
      </c>
      <c r="N2602" s="45">
        <f>4971001.263+87384+109771.72-220620.44</f>
        <v>4947536.5429999996</v>
      </c>
      <c r="O2602" s="425">
        <f>1870009.97+601931.32</f>
        <v>2471941.29</v>
      </c>
      <c r="P2602" s="45">
        <v>0</v>
      </c>
      <c r="Q2602" s="45">
        <v>0</v>
      </c>
      <c r="R2602" s="57">
        <v>45292</v>
      </c>
      <c r="S2602" s="57">
        <v>45657</v>
      </c>
      <c r="U2602" s="143"/>
    </row>
    <row r="2603" spans="1:21" ht="20.3" x14ac:dyDescent="0.35">
      <c r="A2603" s="43">
        <f t="shared" si="343"/>
        <v>1147</v>
      </c>
      <c r="B2603" s="286" t="s">
        <v>4110</v>
      </c>
      <c r="C2603" s="184">
        <v>45034</v>
      </c>
      <c r="D2603" s="43" t="s">
        <v>1899</v>
      </c>
      <c r="E2603" s="43">
        <v>1962</v>
      </c>
      <c r="F2603" s="43">
        <v>2020</v>
      </c>
      <c r="G2603" s="56" t="s">
        <v>2130</v>
      </c>
      <c r="H2603" s="43">
        <v>3</v>
      </c>
      <c r="I2603" s="43">
        <v>2</v>
      </c>
      <c r="J2603" s="43" t="s">
        <v>2131</v>
      </c>
      <c r="K2603" s="45">
        <v>1465.9</v>
      </c>
      <c r="L2603" s="45">
        <v>975.7</v>
      </c>
      <c r="M2603" s="517">
        <f>VLOOKUP(C2603,'Раздел 2'!D2596:Q2632,14,0)</f>
        <v>401031.97</v>
      </c>
      <c r="N2603" s="45">
        <f>M2603</f>
        <v>401031.97</v>
      </c>
      <c r="O2603" s="45">
        <v>0</v>
      </c>
      <c r="P2603" s="45">
        <v>0</v>
      </c>
      <c r="Q2603" s="45">
        <v>0</v>
      </c>
      <c r="R2603" s="57">
        <v>45292</v>
      </c>
      <c r="S2603" s="57">
        <v>45657</v>
      </c>
      <c r="U2603" s="143"/>
    </row>
    <row r="2604" spans="1:21" ht="20.3" x14ac:dyDescent="0.35">
      <c r="A2604" s="43">
        <f t="shared" si="343"/>
        <v>1148</v>
      </c>
      <c r="B2604" s="286" t="s">
        <v>4699</v>
      </c>
      <c r="C2604" s="184">
        <v>45145</v>
      </c>
      <c r="D2604" s="43" t="s">
        <v>1900</v>
      </c>
      <c r="E2604" s="43">
        <v>1981</v>
      </c>
      <c r="F2604" s="43"/>
      <c r="G2604" s="56" t="s">
        <v>2129</v>
      </c>
      <c r="H2604" s="43">
        <v>5</v>
      </c>
      <c r="I2604" s="43">
        <v>8</v>
      </c>
      <c r="J2604" s="43"/>
      <c r="K2604" s="45">
        <v>7323.4</v>
      </c>
      <c r="L2604" s="45">
        <v>7323.4</v>
      </c>
      <c r="M2604" s="517">
        <f>VLOOKUP(C2604,'Раздел 2'!D2597:Q2633,14,0)</f>
        <v>345916</v>
      </c>
      <c r="N2604" s="45">
        <f>M2604</f>
        <v>345916</v>
      </c>
      <c r="O2604" s="45">
        <v>0</v>
      </c>
      <c r="P2604" s="45">
        <v>0</v>
      </c>
      <c r="Q2604" s="45">
        <v>0</v>
      </c>
      <c r="R2604" s="57">
        <v>45292</v>
      </c>
      <c r="S2604" s="57">
        <v>45657</v>
      </c>
      <c r="U2604" s="143"/>
    </row>
    <row r="2605" spans="1:21" ht="20.3" x14ac:dyDescent="0.3">
      <c r="A2605" s="46" t="s">
        <v>22</v>
      </c>
      <c r="B2605" s="46"/>
      <c r="C2605" s="403" t="s">
        <v>172</v>
      </c>
      <c r="D2605" s="403" t="s">
        <v>172</v>
      </c>
      <c r="E2605" s="403" t="s">
        <v>172</v>
      </c>
      <c r="F2605" s="403" t="s">
        <v>172</v>
      </c>
      <c r="G2605" s="403" t="s">
        <v>172</v>
      </c>
      <c r="H2605" s="403" t="s">
        <v>172</v>
      </c>
      <c r="I2605" s="403" t="s">
        <v>172</v>
      </c>
      <c r="J2605" s="71">
        <f>SUM(J2575:J2588)</f>
        <v>0</v>
      </c>
      <c r="K2605" s="49">
        <f>SUM(K2575:K2604)</f>
        <v>107537.7</v>
      </c>
      <c r="L2605" s="49">
        <f>SUM(L2575:L2604)</f>
        <v>72639.899999999994</v>
      </c>
      <c r="M2605" s="518">
        <f>SUM(M2575:M2604)</f>
        <v>85283776.650000021</v>
      </c>
      <c r="N2605" s="49">
        <f>SUM(N2575:N2604)</f>
        <v>77253364.878000021</v>
      </c>
      <c r="O2605" s="49">
        <f>SUM(O2575:O2604)</f>
        <v>7368550.4500000002</v>
      </c>
      <c r="P2605" s="49">
        <f t="shared" ref="P2605:Q2605" si="344">SUM(P2575:P2604)</f>
        <v>0</v>
      </c>
      <c r="Q2605" s="49">
        <f t="shared" si="344"/>
        <v>0</v>
      </c>
      <c r="R2605" s="403" t="s">
        <v>172</v>
      </c>
      <c r="S2605" s="403" t="s">
        <v>172</v>
      </c>
      <c r="U2605" s="143"/>
    </row>
    <row r="2606" spans="1:21" ht="19.649999999999999" x14ac:dyDescent="0.3">
      <c r="A2606" s="536" t="s">
        <v>4638</v>
      </c>
      <c r="B2606" s="536"/>
      <c r="C2606" s="536"/>
      <c r="D2606" s="536"/>
      <c r="E2606" s="536"/>
      <c r="F2606" s="536"/>
      <c r="G2606" s="536"/>
      <c r="H2606" s="536"/>
      <c r="I2606" s="536"/>
      <c r="J2606" s="536"/>
      <c r="K2606" s="536"/>
      <c r="L2606" s="536"/>
      <c r="M2606" s="536"/>
      <c r="N2606" s="536"/>
      <c r="O2606" s="536"/>
      <c r="P2606" s="536"/>
      <c r="Q2606" s="536"/>
      <c r="R2606" s="536"/>
      <c r="S2606" s="536"/>
      <c r="U2606" s="143"/>
    </row>
    <row r="2607" spans="1:21" ht="20.3" x14ac:dyDescent="0.3">
      <c r="A2607" s="404">
        <f>A2604+1</f>
        <v>1149</v>
      </c>
      <c r="B2607" s="172" t="s">
        <v>3308</v>
      </c>
      <c r="C2607" s="43">
        <v>55901</v>
      </c>
      <c r="D2607" s="43" t="s">
        <v>1899</v>
      </c>
      <c r="E2607" s="43">
        <v>1974</v>
      </c>
      <c r="F2607" s="43" t="s">
        <v>2131</v>
      </c>
      <c r="G2607" s="43" t="s">
        <v>2129</v>
      </c>
      <c r="H2607" s="43">
        <v>5</v>
      </c>
      <c r="I2607" s="43">
        <v>6</v>
      </c>
      <c r="J2607" s="43" t="s">
        <v>2131</v>
      </c>
      <c r="K2607" s="45">
        <v>6262.4</v>
      </c>
      <c r="L2607" s="45">
        <f>3434.7+1238.7</f>
        <v>4673.3999999999996</v>
      </c>
      <c r="M2607" s="517">
        <f>VLOOKUP(C2607,'Раздел 2'!D2600:Q2625,14,0)</f>
        <v>562287.05999999994</v>
      </c>
      <c r="N2607" s="45">
        <f>M2607</f>
        <v>562287.05999999994</v>
      </c>
      <c r="O2607" s="45">
        <v>0</v>
      </c>
      <c r="P2607" s="45">
        <v>0</v>
      </c>
      <c r="Q2607" s="45">
        <v>0</v>
      </c>
      <c r="R2607" s="57">
        <v>45292</v>
      </c>
      <c r="S2607" s="57">
        <v>45657</v>
      </c>
      <c r="U2607" s="143"/>
    </row>
    <row r="2608" spans="1:21" ht="20.3" x14ac:dyDescent="0.3">
      <c r="A2608" s="55">
        <f>A2607+1</f>
        <v>1150</v>
      </c>
      <c r="B2608" s="46" t="s">
        <v>3294</v>
      </c>
      <c r="C2608" s="43">
        <v>55808</v>
      </c>
      <c r="D2608" s="43" t="s">
        <v>1899</v>
      </c>
      <c r="E2608" s="43">
        <v>1980</v>
      </c>
      <c r="F2608" s="43" t="s">
        <v>2131</v>
      </c>
      <c r="G2608" s="43" t="s">
        <v>2129</v>
      </c>
      <c r="H2608" s="43">
        <v>5</v>
      </c>
      <c r="I2608" s="43">
        <v>6</v>
      </c>
      <c r="J2608" s="173" t="s">
        <v>2131</v>
      </c>
      <c r="K2608" s="45">
        <v>5937.4</v>
      </c>
      <c r="L2608" s="45">
        <f>3213.7+1152.3</f>
        <v>4366</v>
      </c>
      <c r="M2608" s="517">
        <f>VLOOKUP(C2608,'Раздел 2'!D2601:Q2626,14,0)</f>
        <v>148779.56</v>
      </c>
      <c r="N2608" s="45">
        <f>M2608</f>
        <v>148779.56</v>
      </c>
      <c r="O2608" s="45">
        <v>0</v>
      </c>
      <c r="P2608" s="45">
        <v>0</v>
      </c>
      <c r="Q2608" s="45">
        <v>0</v>
      </c>
      <c r="R2608" s="57">
        <v>45292</v>
      </c>
      <c r="S2608" s="57">
        <v>45657</v>
      </c>
      <c r="U2608" s="143"/>
    </row>
    <row r="2609" spans="1:22" ht="20.3" x14ac:dyDescent="0.3">
      <c r="A2609" s="46" t="s">
        <v>22</v>
      </c>
      <c r="B2609" s="46"/>
      <c r="C2609" s="403" t="s">
        <v>172</v>
      </c>
      <c r="D2609" s="403" t="s">
        <v>172</v>
      </c>
      <c r="E2609" s="403" t="s">
        <v>172</v>
      </c>
      <c r="F2609" s="403" t="s">
        <v>172</v>
      </c>
      <c r="G2609" s="403" t="s">
        <v>172</v>
      </c>
      <c r="H2609" s="403" t="s">
        <v>172</v>
      </c>
      <c r="I2609" s="403" t="s">
        <v>172</v>
      </c>
      <c r="J2609" s="71">
        <f>SUM(J2608)</f>
        <v>0</v>
      </c>
      <c r="K2609" s="49">
        <f>SUM(K2607:K2608)</f>
        <v>12199.8</v>
      </c>
      <c r="L2609" s="49">
        <f t="shared" ref="L2609:Q2609" si="345">SUM(L2608)</f>
        <v>4366</v>
      </c>
      <c r="M2609" s="518">
        <f>SUM(M2607:M2608)</f>
        <v>711066.61999999988</v>
      </c>
      <c r="N2609" s="49">
        <f>SUM(N2607:N2608)</f>
        <v>711066.61999999988</v>
      </c>
      <c r="O2609" s="49">
        <f t="shared" si="345"/>
        <v>0</v>
      </c>
      <c r="P2609" s="49">
        <f t="shared" si="345"/>
        <v>0</v>
      </c>
      <c r="Q2609" s="49">
        <f t="shared" si="345"/>
        <v>0</v>
      </c>
      <c r="R2609" s="403" t="s">
        <v>172</v>
      </c>
      <c r="S2609" s="403" t="s">
        <v>172</v>
      </c>
      <c r="U2609" s="143"/>
    </row>
    <row r="2610" spans="1:22" ht="19.649999999999999" x14ac:dyDescent="0.3">
      <c r="A2610" s="53" t="s">
        <v>34</v>
      </c>
      <c r="B2610" s="53"/>
      <c r="C2610" s="403" t="s">
        <v>172</v>
      </c>
      <c r="D2610" s="403" t="s">
        <v>172</v>
      </c>
      <c r="E2610" s="403" t="s">
        <v>172</v>
      </c>
      <c r="F2610" s="403" t="s">
        <v>172</v>
      </c>
      <c r="G2610" s="403" t="s">
        <v>172</v>
      </c>
      <c r="H2610" s="403" t="s">
        <v>172</v>
      </c>
      <c r="I2610" s="403" t="s">
        <v>172</v>
      </c>
      <c r="J2610" s="49">
        <f>J2605</f>
        <v>0</v>
      </c>
      <c r="K2610" s="49">
        <f>K2605+K2609</f>
        <v>119737.5</v>
      </c>
      <c r="L2610" s="49">
        <f t="shared" ref="L2610:Q2610" si="346">L2605+L2609</f>
        <v>77005.899999999994</v>
      </c>
      <c r="M2610" s="518">
        <f t="shared" si="346"/>
        <v>85994843.270000026</v>
      </c>
      <c r="N2610" s="49">
        <f t="shared" si="346"/>
        <v>77964431.498000026</v>
      </c>
      <c r="O2610" s="49">
        <f t="shared" si="346"/>
        <v>7368550.4500000002</v>
      </c>
      <c r="P2610" s="49">
        <f t="shared" si="346"/>
        <v>0</v>
      </c>
      <c r="Q2610" s="49">
        <f t="shared" si="346"/>
        <v>0</v>
      </c>
      <c r="R2610" s="403" t="s">
        <v>172</v>
      </c>
      <c r="S2610" s="403" t="s">
        <v>172</v>
      </c>
      <c r="U2610" s="143"/>
    </row>
    <row r="2611" spans="1:22" ht="19.649999999999999" x14ac:dyDescent="0.3">
      <c r="A2611" s="527" t="s">
        <v>2952</v>
      </c>
      <c r="B2611" s="527"/>
      <c r="C2611" s="527"/>
      <c r="D2611" s="527"/>
      <c r="E2611" s="527"/>
      <c r="F2611" s="527"/>
      <c r="G2611" s="527"/>
      <c r="H2611" s="527"/>
      <c r="I2611" s="527"/>
      <c r="J2611" s="527"/>
      <c r="K2611" s="527"/>
      <c r="L2611" s="527"/>
      <c r="M2611" s="527"/>
      <c r="N2611" s="527"/>
      <c r="O2611" s="527"/>
      <c r="P2611" s="527"/>
      <c r="Q2611" s="527"/>
      <c r="R2611" s="527"/>
      <c r="S2611" s="527"/>
      <c r="U2611" s="143"/>
    </row>
    <row r="2612" spans="1:22" ht="19.649999999999999" x14ac:dyDescent="0.3">
      <c r="A2612" s="527" t="s">
        <v>2953</v>
      </c>
      <c r="B2612" s="527"/>
      <c r="C2612" s="527"/>
      <c r="D2612" s="527"/>
      <c r="E2612" s="527"/>
      <c r="F2612" s="527"/>
      <c r="G2612" s="527"/>
      <c r="H2612" s="527"/>
      <c r="I2612" s="527"/>
      <c r="J2612" s="527"/>
      <c r="K2612" s="527"/>
      <c r="L2612" s="527"/>
      <c r="M2612" s="527"/>
      <c r="N2612" s="527"/>
      <c r="O2612" s="527"/>
      <c r="P2612" s="527"/>
      <c r="Q2612" s="527"/>
      <c r="R2612" s="527"/>
      <c r="S2612" s="527"/>
      <c r="U2612" s="143"/>
    </row>
    <row r="2613" spans="1:22" ht="20.3" x14ac:dyDescent="0.35">
      <c r="A2613" s="43">
        <f>A2608+1</f>
        <v>1151</v>
      </c>
      <c r="B2613" s="44" t="s">
        <v>1167</v>
      </c>
      <c r="C2613" s="43">
        <v>45244</v>
      </c>
      <c r="D2613" s="43" t="s">
        <v>1899</v>
      </c>
      <c r="E2613" s="43">
        <v>1965</v>
      </c>
      <c r="F2613" s="43" t="s">
        <v>2131</v>
      </c>
      <c r="G2613" s="56" t="s">
        <v>2098</v>
      </c>
      <c r="H2613" s="43">
        <v>3</v>
      </c>
      <c r="I2613" s="43">
        <v>2</v>
      </c>
      <c r="J2613" s="43" t="s">
        <v>2131</v>
      </c>
      <c r="K2613" s="45">
        <v>1824.6</v>
      </c>
      <c r="L2613" s="45">
        <v>939.9</v>
      </c>
      <c r="M2613" s="517">
        <f>VLOOKUP(C2613,'Раздел 2'!D2606:Q2631,14,0)</f>
        <v>1622423.98</v>
      </c>
      <c r="N2613" s="45">
        <f>M2613</f>
        <v>1622423.98</v>
      </c>
      <c r="O2613" s="45">
        <v>0</v>
      </c>
      <c r="P2613" s="45">
        <v>0</v>
      </c>
      <c r="Q2613" s="45">
        <v>0</v>
      </c>
      <c r="R2613" s="57">
        <v>45292</v>
      </c>
      <c r="S2613" s="57">
        <v>45657</v>
      </c>
      <c r="U2613" s="143"/>
    </row>
    <row r="2614" spans="1:22" ht="20.3" x14ac:dyDescent="0.35">
      <c r="A2614" s="43">
        <f>A2613+1</f>
        <v>1152</v>
      </c>
      <c r="B2614" s="44" t="s">
        <v>1168</v>
      </c>
      <c r="C2614" s="43">
        <v>45246</v>
      </c>
      <c r="D2614" s="43" t="s">
        <v>1899</v>
      </c>
      <c r="E2614" s="43">
        <v>1965</v>
      </c>
      <c r="F2614" s="43" t="s">
        <v>2131</v>
      </c>
      <c r="G2614" s="56" t="s">
        <v>2098</v>
      </c>
      <c r="H2614" s="43">
        <v>3</v>
      </c>
      <c r="I2614" s="43">
        <v>2</v>
      </c>
      <c r="J2614" s="43" t="s">
        <v>2131</v>
      </c>
      <c r="K2614" s="45">
        <v>1824.6</v>
      </c>
      <c r="L2614" s="45">
        <v>925.4</v>
      </c>
      <c r="M2614" s="517">
        <f>VLOOKUP(C2614,'Раздел 2'!D2607:Q2632,14,0)</f>
        <v>1764393.19</v>
      </c>
      <c r="N2614" s="45">
        <f>M2614</f>
        <v>1764393.19</v>
      </c>
      <c r="O2614" s="45">
        <v>0</v>
      </c>
      <c r="P2614" s="45">
        <v>0</v>
      </c>
      <c r="Q2614" s="45">
        <v>0</v>
      </c>
      <c r="R2614" s="57">
        <v>45292</v>
      </c>
      <c r="S2614" s="57">
        <v>45657</v>
      </c>
      <c r="U2614" s="143"/>
    </row>
    <row r="2615" spans="1:22" ht="20.3" x14ac:dyDescent="0.35">
      <c r="A2615" s="43">
        <f>A2614+1</f>
        <v>1153</v>
      </c>
      <c r="B2615" s="44" t="s">
        <v>1169</v>
      </c>
      <c r="C2615" s="43">
        <v>45247</v>
      </c>
      <c r="D2615" s="43" t="s">
        <v>1899</v>
      </c>
      <c r="E2615" s="43">
        <v>1965</v>
      </c>
      <c r="F2615" s="43" t="s">
        <v>2131</v>
      </c>
      <c r="G2615" s="56" t="s">
        <v>2098</v>
      </c>
      <c r="H2615" s="43">
        <v>3</v>
      </c>
      <c r="I2615" s="43">
        <v>2</v>
      </c>
      <c r="J2615" s="43" t="s">
        <v>2131</v>
      </c>
      <c r="K2615" s="45">
        <v>1888.1</v>
      </c>
      <c r="L2615" s="45">
        <v>930.69</v>
      </c>
      <c r="M2615" s="517">
        <f>VLOOKUP(C2615,'Раздел 2'!D2608:Q2633,14,0)</f>
        <v>1831813.5399999998</v>
      </c>
      <c r="N2615" s="45">
        <f>M2615</f>
        <v>1831813.5399999998</v>
      </c>
      <c r="O2615" s="45">
        <v>0</v>
      </c>
      <c r="P2615" s="45">
        <v>0</v>
      </c>
      <c r="Q2615" s="45">
        <v>0</v>
      </c>
      <c r="R2615" s="57">
        <v>45292</v>
      </c>
      <c r="S2615" s="57">
        <v>45657</v>
      </c>
      <c r="U2615" s="143"/>
    </row>
    <row r="2616" spans="1:22" ht="20.3" x14ac:dyDescent="0.35">
      <c r="A2616" s="43">
        <f>A2615+1</f>
        <v>1154</v>
      </c>
      <c r="B2616" s="44" t="s">
        <v>1170</v>
      </c>
      <c r="C2616" s="43">
        <v>45248</v>
      </c>
      <c r="D2616" s="43" t="s">
        <v>1899</v>
      </c>
      <c r="E2616" s="43">
        <v>1965</v>
      </c>
      <c r="F2616" s="43" t="s">
        <v>2131</v>
      </c>
      <c r="G2616" s="56" t="s">
        <v>2098</v>
      </c>
      <c r="H2616" s="43">
        <v>3</v>
      </c>
      <c r="I2616" s="43">
        <v>2</v>
      </c>
      <c r="J2616" s="43" t="s">
        <v>2131</v>
      </c>
      <c r="K2616" s="45">
        <v>1824.6</v>
      </c>
      <c r="L2616" s="45">
        <v>980.4</v>
      </c>
      <c r="M2616" s="517">
        <f>VLOOKUP(C2616,'Раздел 2'!D2609:Q2634,14,0)</f>
        <v>773208.82000000007</v>
      </c>
      <c r="N2616" s="45">
        <f>M2616</f>
        <v>773208.82000000007</v>
      </c>
      <c r="O2616" s="45">
        <v>0</v>
      </c>
      <c r="P2616" s="45">
        <v>0</v>
      </c>
      <c r="Q2616" s="45">
        <v>0</v>
      </c>
      <c r="R2616" s="57">
        <v>45292</v>
      </c>
      <c r="S2616" s="57">
        <v>45657</v>
      </c>
      <c r="U2616" s="143"/>
    </row>
    <row r="2617" spans="1:22" ht="20.3" x14ac:dyDescent="0.3">
      <c r="A2617" s="46" t="s">
        <v>22</v>
      </c>
      <c r="B2617" s="46"/>
      <c r="C2617" s="403" t="s">
        <v>172</v>
      </c>
      <c r="D2617" s="403" t="s">
        <v>172</v>
      </c>
      <c r="E2617" s="403" t="s">
        <v>172</v>
      </c>
      <c r="F2617" s="403" t="s">
        <v>172</v>
      </c>
      <c r="G2617" s="403" t="s">
        <v>172</v>
      </c>
      <c r="H2617" s="403" t="s">
        <v>172</v>
      </c>
      <c r="I2617" s="403" t="s">
        <v>172</v>
      </c>
      <c r="J2617" s="71">
        <f>SUM(J2613:J2616)</f>
        <v>0</v>
      </c>
      <c r="K2617" s="49">
        <f t="shared" ref="K2617:Q2617" si="347">SUM(K2613:K2616)</f>
        <v>7361.9</v>
      </c>
      <c r="L2617" s="49">
        <f t="shared" si="347"/>
        <v>3776.39</v>
      </c>
      <c r="M2617" s="518">
        <f>SUM(M2613:M2616)</f>
        <v>5991839.5300000003</v>
      </c>
      <c r="N2617" s="49">
        <f t="shared" si="347"/>
        <v>5991839.5300000003</v>
      </c>
      <c r="O2617" s="49">
        <f t="shared" si="347"/>
        <v>0</v>
      </c>
      <c r="P2617" s="49">
        <f t="shared" si="347"/>
        <v>0</v>
      </c>
      <c r="Q2617" s="49">
        <f t="shared" si="347"/>
        <v>0</v>
      </c>
      <c r="R2617" s="403" t="s">
        <v>172</v>
      </c>
      <c r="S2617" s="403" t="s">
        <v>172</v>
      </c>
      <c r="U2617" s="143"/>
    </row>
    <row r="2618" spans="1:22" ht="19.649999999999999" x14ac:dyDescent="0.3">
      <c r="A2618" s="53" t="s">
        <v>34</v>
      </c>
      <c r="B2618" s="53"/>
      <c r="C2618" s="403" t="s">
        <v>172</v>
      </c>
      <c r="D2618" s="403" t="s">
        <v>172</v>
      </c>
      <c r="E2618" s="403" t="s">
        <v>172</v>
      </c>
      <c r="F2618" s="403" t="s">
        <v>172</v>
      </c>
      <c r="G2618" s="403" t="s">
        <v>172</v>
      </c>
      <c r="H2618" s="403" t="s">
        <v>172</v>
      </c>
      <c r="I2618" s="403" t="s">
        <v>172</v>
      </c>
      <c r="J2618" s="71">
        <f>J2617</f>
        <v>0</v>
      </c>
      <c r="K2618" s="49">
        <f t="shared" ref="K2618:Q2618" si="348">K2617</f>
        <v>7361.9</v>
      </c>
      <c r="L2618" s="49">
        <f t="shared" si="348"/>
        <v>3776.39</v>
      </c>
      <c r="M2618" s="518">
        <f t="shared" si="348"/>
        <v>5991839.5300000003</v>
      </c>
      <c r="N2618" s="49">
        <f t="shared" si="348"/>
        <v>5991839.5300000003</v>
      </c>
      <c r="O2618" s="49">
        <f t="shared" si="348"/>
        <v>0</v>
      </c>
      <c r="P2618" s="49">
        <f t="shared" si="348"/>
        <v>0</v>
      </c>
      <c r="Q2618" s="49">
        <f t="shared" si="348"/>
        <v>0</v>
      </c>
      <c r="R2618" s="403" t="s">
        <v>172</v>
      </c>
      <c r="S2618" s="403" t="s">
        <v>172</v>
      </c>
      <c r="U2618" s="143"/>
    </row>
    <row r="2619" spans="1:22" ht="19.649999999999999" x14ac:dyDescent="0.3">
      <c r="A2619" s="53" t="s">
        <v>83</v>
      </c>
      <c r="B2619" s="53"/>
      <c r="C2619" s="403" t="s">
        <v>172</v>
      </c>
      <c r="D2619" s="403" t="s">
        <v>172</v>
      </c>
      <c r="E2619" s="403" t="s">
        <v>172</v>
      </c>
      <c r="F2619" s="403" t="s">
        <v>172</v>
      </c>
      <c r="G2619" s="403" t="s">
        <v>172</v>
      </c>
      <c r="H2619" s="403" t="s">
        <v>172</v>
      </c>
      <c r="I2619" s="403" t="s">
        <v>172</v>
      </c>
      <c r="J2619" s="49">
        <f>J1436+J1518+J2006+J2030+J2034+J2066+J2098+J2114+J2180+J2232+J2289+J2307+J2322+J2350+J2365+J2413+J2428+J2481+J2509+J2547+J2572+J2610+J2618+J1548+J2300+J2558+J2419+J2271+J2218+J2552+J2294+J2279+J2486</f>
        <v>44</v>
      </c>
      <c r="K2619" s="49">
        <f>K1436+K1518+K2006+K2030+K2034+K2066+K2098+K2114+K2180+K2232+K2289+K2307+K2322+K2350+K2365+K2413+K2428+K2481+K2509+K2547+K2572+K2610+K2618+K1548+K2300+K2558+K2419+K2271+K2218+K2552+K2294+K2279+K2486</f>
        <v>4068038.7500000005</v>
      </c>
      <c r="L2619" s="49">
        <f>L1436+L1518+L2006+L2030+L2034+L2066+L2098+L2114+L2180+L2232+L2289+L2307+L2322+L2350+L2365+L2413+L2428+L2481+L2509+L2547+L2572+L2610+L2618+L1548+L2300+L2558+L2419+L2271+L2218+L2552+L2294+L2279+L2486</f>
        <v>2974543.4460000014</v>
      </c>
      <c r="M2619" s="520">
        <f>M1436+M1518+M2006+M2030+M2066+M2098+M2114+M2180+M2232+M2034+M2289+M2307+M2322+M2350+M2365+M2413+M2428+M2481+M2509+M2520+M2547+M2572+M2610+M2618+M1548+M2300+M2558+M2419+M2271+M2218+M2552+M2294+M2279+M2486</f>
        <v>2714203199.6099987</v>
      </c>
      <c r="N2619" s="520">
        <f>N1436+N1518+N2006+N2030+N2066+N2098+N2114+N2180+N2232+N2034+N2289+N2307+N2322+N2350+N2365+N2413+N2428+N2481+N2509+N2520+N2547+N2572+N2610+N2618+N1548+N2300+N2558+N2419+N2271+N2218+N2552+N2294+N2279+N2486</f>
        <v>2616445387.8379989</v>
      </c>
      <c r="O2619" s="49">
        <f>O1436+O1518+O2006+O2030+O2066+O2098+O2114+O2180+O2232+O2289+O2307+O2322+O2350+O2365+O2413+O2428+O2481+O2509+O2547+O2572+O2610+O2618+O1548+O2300+O2558+O2419+O2271+O2218+O2552+O2294+O2279</f>
        <v>96803550.449999988</v>
      </c>
      <c r="P2619" s="49">
        <f>P1436+P1518+P2006+P2030+P2066+P2098+P2034+P2114+P2180+P2232+P2289+P2307+P2322+P2350+P2365+P2413+P2428+P2481+P2509+P2547+P2572+P2610+P2618+P1548+P2300+P2558+P2419+P2271+P2218+P2552+P2294+P2279</f>
        <v>292400</v>
      </c>
      <c r="Q2619" s="49">
        <f>Q1436+Q1518+Q2006+Q2030+Q2066+Q2098+Q2114+Q2180+Q2232+Q2289+Q2307+Q2322+Q2350+Q2365+Q2413+Q2428+Q2481+Q2509+Q2547+Q2572+Q2610+Q2618+Q1548+Q2300+Q2558+Q2419+Q2271+Q2218+Q2552+Q2294+Q2279</f>
        <v>0</v>
      </c>
      <c r="R2619" s="403" t="s">
        <v>172</v>
      </c>
      <c r="S2619" s="403" t="s">
        <v>172</v>
      </c>
      <c r="U2619" s="143"/>
      <c r="V2619" s="143"/>
    </row>
    <row r="2620" spans="1:22" s="245" customFormat="1" ht="20.95" customHeight="1" x14ac:dyDescent="0.3">
      <c r="A2620" s="542" t="s">
        <v>79</v>
      </c>
      <c r="B2620" s="542"/>
      <c r="C2620" s="542"/>
      <c r="D2620" s="542"/>
      <c r="E2620" s="542"/>
      <c r="F2620" s="542"/>
      <c r="G2620" s="542"/>
      <c r="H2620" s="542"/>
      <c r="I2620" s="542"/>
      <c r="J2620" s="542"/>
      <c r="K2620" s="542"/>
      <c r="L2620" s="542"/>
      <c r="M2620" s="542"/>
      <c r="N2620" s="542"/>
      <c r="O2620" s="542"/>
      <c r="P2620" s="542"/>
      <c r="Q2620" s="542"/>
      <c r="R2620" s="542"/>
      <c r="S2620" s="542"/>
      <c r="U2620" s="143"/>
    </row>
    <row r="2621" spans="1:22" s="245" customFormat="1" ht="20.95" customHeight="1" x14ac:dyDescent="0.3">
      <c r="A2621" s="535" t="s">
        <v>4944</v>
      </c>
      <c r="B2621" s="535"/>
      <c r="C2621" s="535"/>
      <c r="D2621" s="535"/>
      <c r="E2621" s="535"/>
      <c r="F2621" s="535"/>
      <c r="G2621" s="535"/>
      <c r="H2621" s="535"/>
      <c r="I2621" s="535"/>
      <c r="J2621" s="535"/>
      <c r="K2621" s="535"/>
      <c r="L2621" s="535"/>
      <c r="M2621" s="535"/>
      <c r="N2621" s="535"/>
      <c r="O2621" s="535"/>
      <c r="P2621" s="535"/>
      <c r="Q2621" s="535"/>
      <c r="R2621" s="535"/>
      <c r="S2621" s="535"/>
      <c r="U2621" s="143"/>
    </row>
    <row r="2622" spans="1:22" ht="20.3" x14ac:dyDescent="0.3">
      <c r="A2622" s="43">
        <v>1</v>
      </c>
      <c r="B2622" s="44" t="s">
        <v>1172</v>
      </c>
      <c r="C2622" s="43">
        <v>39585</v>
      </c>
      <c r="D2622" s="43" t="s">
        <v>1899</v>
      </c>
      <c r="E2622" s="43">
        <v>1970</v>
      </c>
      <c r="F2622" s="43" t="s">
        <v>2131</v>
      </c>
      <c r="G2622" s="378" t="s">
        <v>2098</v>
      </c>
      <c r="H2622" s="43">
        <v>5</v>
      </c>
      <c r="I2622" s="43">
        <v>4</v>
      </c>
      <c r="J2622" s="43" t="s">
        <v>2131</v>
      </c>
      <c r="K2622" s="45">
        <v>6587.5</v>
      </c>
      <c r="L2622" s="45">
        <v>4206.5</v>
      </c>
      <c r="M2622" s="517">
        <f>VLOOKUP(C2622,'Раздел 2'!D2615:Q2615,14,0)</f>
        <v>10219643.44345</v>
      </c>
      <c r="N2622" s="45">
        <f t="shared" ref="N2622:N2629" si="349">M2622</f>
        <v>10219643.44345</v>
      </c>
      <c r="O2622" s="45">
        <v>0</v>
      </c>
      <c r="P2622" s="45">
        <v>0</v>
      </c>
      <c r="Q2622" s="45">
        <v>0</v>
      </c>
      <c r="R2622" s="57">
        <v>45658</v>
      </c>
      <c r="S2622" s="57">
        <v>46022</v>
      </c>
      <c r="U2622" s="143"/>
    </row>
    <row r="2623" spans="1:22" ht="20.3" x14ac:dyDescent="0.3">
      <c r="A2623" s="43">
        <f>A2622+1</f>
        <v>2</v>
      </c>
      <c r="B2623" s="44" t="s">
        <v>1173</v>
      </c>
      <c r="C2623" s="43">
        <v>40614</v>
      </c>
      <c r="D2623" s="43" t="s">
        <v>1899</v>
      </c>
      <c r="E2623" s="43">
        <v>1958</v>
      </c>
      <c r="F2623" s="43" t="s">
        <v>2131</v>
      </c>
      <c r="G2623" s="378" t="s">
        <v>4583</v>
      </c>
      <c r="H2623" s="43">
        <v>3</v>
      </c>
      <c r="I2623" s="43">
        <v>4</v>
      </c>
      <c r="J2623" s="43" t="s">
        <v>2131</v>
      </c>
      <c r="K2623" s="45">
        <v>4144.6000000000004</v>
      </c>
      <c r="L2623" s="45">
        <v>1997.7</v>
      </c>
      <c r="M2623" s="517">
        <f>VLOOKUP(C2623,'Раздел 2'!D2616:Q2616,14,0)</f>
        <v>6120235.6399999997</v>
      </c>
      <c r="N2623" s="45">
        <f t="shared" si="349"/>
        <v>6120235.6399999997</v>
      </c>
      <c r="O2623" s="45">
        <v>0</v>
      </c>
      <c r="P2623" s="45">
        <v>0</v>
      </c>
      <c r="Q2623" s="45">
        <v>0</v>
      </c>
      <c r="R2623" s="57">
        <v>45658</v>
      </c>
      <c r="S2623" s="57">
        <v>46022</v>
      </c>
      <c r="U2623" s="143"/>
    </row>
    <row r="2624" spans="1:22" ht="20.3" x14ac:dyDescent="0.3">
      <c r="A2624" s="43">
        <f t="shared" ref="A2624:A2690" si="350">A2623+1</f>
        <v>3</v>
      </c>
      <c r="B2624" s="44" t="s">
        <v>1174</v>
      </c>
      <c r="C2624" s="43">
        <v>40647</v>
      </c>
      <c r="D2624" s="43" t="s">
        <v>1899</v>
      </c>
      <c r="E2624" s="43">
        <v>1958</v>
      </c>
      <c r="F2624" s="43" t="s">
        <v>2131</v>
      </c>
      <c r="G2624" s="378" t="s">
        <v>4583</v>
      </c>
      <c r="H2624" s="43">
        <v>3</v>
      </c>
      <c r="I2624" s="43">
        <v>3</v>
      </c>
      <c r="J2624" s="43" t="s">
        <v>2131</v>
      </c>
      <c r="K2624" s="45">
        <v>3152.2</v>
      </c>
      <c r="L2624" s="45">
        <v>1518.9</v>
      </c>
      <c r="M2624" s="517">
        <f>VLOOKUP(C2624,'Раздел 2'!D2617:Q2617,14,0)</f>
        <v>2779269.9245500001</v>
      </c>
      <c r="N2624" s="45">
        <f t="shared" si="349"/>
        <v>2779269.9245500001</v>
      </c>
      <c r="O2624" s="45">
        <v>0</v>
      </c>
      <c r="P2624" s="45">
        <v>0</v>
      </c>
      <c r="Q2624" s="45">
        <v>0</v>
      </c>
      <c r="R2624" s="57">
        <v>45658</v>
      </c>
      <c r="S2624" s="57">
        <v>46022</v>
      </c>
      <c r="U2624" s="143"/>
    </row>
    <row r="2625" spans="1:21" ht="20.3" x14ac:dyDescent="0.3">
      <c r="A2625" s="43">
        <f>A2624+1</f>
        <v>4</v>
      </c>
      <c r="B2625" s="44" t="s">
        <v>89</v>
      </c>
      <c r="C2625" s="43">
        <v>39571</v>
      </c>
      <c r="D2625" s="43" t="s">
        <v>1899</v>
      </c>
      <c r="E2625" s="43">
        <v>1972</v>
      </c>
      <c r="F2625" s="43" t="s">
        <v>2131</v>
      </c>
      <c r="G2625" s="378" t="s">
        <v>2097</v>
      </c>
      <c r="H2625" s="43">
        <v>5</v>
      </c>
      <c r="I2625" s="43">
        <v>8</v>
      </c>
      <c r="J2625" s="43" t="s">
        <v>2131</v>
      </c>
      <c r="K2625" s="45">
        <v>12349.81</v>
      </c>
      <c r="L2625" s="45">
        <v>7917.1</v>
      </c>
      <c r="M2625" s="517">
        <f>VLOOKUP(C2625,'Раздел 2'!D2618:Q2618,14,0)</f>
        <v>2449982.0499999998</v>
      </c>
      <c r="N2625" s="45">
        <f t="shared" si="349"/>
        <v>2449982.0499999998</v>
      </c>
      <c r="O2625" s="45">
        <v>0</v>
      </c>
      <c r="P2625" s="45">
        <v>0</v>
      </c>
      <c r="Q2625" s="45">
        <v>0</v>
      </c>
      <c r="R2625" s="57">
        <v>45658</v>
      </c>
      <c r="S2625" s="57">
        <v>46022</v>
      </c>
      <c r="U2625" s="143"/>
    </row>
    <row r="2626" spans="1:21" ht="20.3" x14ac:dyDescent="0.3">
      <c r="A2626" s="43">
        <f>A2625+1</f>
        <v>5</v>
      </c>
      <c r="B2626" s="44" t="s">
        <v>118</v>
      </c>
      <c r="C2626" s="43">
        <v>40826</v>
      </c>
      <c r="D2626" s="43" t="s">
        <v>1899</v>
      </c>
      <c r="E2626" s="43">
        <v>1966</v>
      </c>
      <c r="F2626" s="43" t="s">
        <v>2131</v>
      </c>
      <c r="G2626" s="378" t="s">
        <v>2098</v>
      </c>
      <c r="H2626" s="43">
        <v>5</v>
      </c>
      <c r="I2626" s="43">
        <v>4</v>
      </c>
      <c r="J2626" s="43" t="s">
        <v>2131</v>
      </c>
      <c r="K2626" s="45">
        <v>5434.68</v>
      </c>
      <c r="L2626" s="45">
        <v>4031.1</v>
      </c>
      <c r="M2626" s="517">
        <f>VLOOKUP(C2626,'Раздел 2'!D2619:Q2619,14,0)</f>
        <v>1040983.42</v>
      </c>
      <c r="N2626" s="45">
        <f t="shared" si="349"/>
        <v>1040983.42</v>
      </c>
      <c r="O2626" s="45">
        <v>0</v>
      </c>
      <c r="P2626" s="45">
        <v>0</v>
      </c>
      <c r="Q2626" s="45">
        <v>0</v>
      </c>
      <c r="R2626" s="57">
        <v>45658</v>
      </c>
      <c r="S2626" s="57">
        <v>46022</v>
      </c>
      <c r="U2626" s="143"/>
    </row>
    <row r="2627" spans="1:21" ht="20.3" x14ac:dyDescent="0.3">
      <c r="A2627" s="43">
        <f>A2626+1</f>
        <v>6</v>
      </c>
      <c r="B2627" s="44" t="s">
        <v>3954</v>
      </c>
      <c r="C2627" s="43">
        <v>40676</v>
      </c>
      <c r="D2627" s="43" t="s">
        <v>1899</v>
      </c>
      <c r="E2627" s="43">
        <v>1961</v>
      </c>
      <c r="F2627" s="43" t="s">
        <v>2131</v>
      </c>
      <c r="G2627" s="378" t="s">
        <v>2097</v>
      </c>
      <c r="H2627" s="43">
        <v>5</v>
      </c>
      <c r="I2627" s="43">
        <v>4</v>
      </c>
      <c r="J2627" s="43" t="s">
        <v>2131</v>
      </c>
      <c r="K2627" s="45">
        <v>5436.5</v>
      </c>
      <c r="L2627" s="45">
        <v>3484.4</v>
      </c>
      <c r="M2627" s="517">
        <f>VLOOKUP(C2627,'Раздел 2'!D2620:Q2620,14,0)</f>
        <v>7228651.4500000002</v>
      </c>
      <c r="N2627" s="45">
        <f t="shared" si="349"/>
        <v>7228651.4500000002</v>
      </c>
      <c r="O2627" s="45">
        <v>0</v>
      </c>
      <c r="P2627" s="45">
        <v>0</v>
      </c>
      <c r="Q2627" s="45">
        <v>0</v>
      </c>
      <c r="R2627" s="57">
        <v>45658</v>
      </c>
      <c r="S2627" s="57">
        <v>46022</v>
      </c>
      <c r="U2627" s="143"/>
    </row>
    <row r="2628" spans="1:21" ht="20.3" x14ac:dyDescent="0.3">
      <c r="A2628" s="43">
        <f>A2627+1</f>
        <v>7</v>
      </c>
      <c r="B2628" s="44" t="s">
        <v>3955</v>
      </c>
      <c r="C2628" s="43">
        <v>40681</v>
      </c>
      <c r="D2628" s="43" t="s">
        <v>1899</v>
      </c>
      <c r="E2628" s="43">
        <v>1961</v>
      </c>
      <c r="F2628" s="43" t="s">
        <v>2131</v>
      </c>
      <c r="G2628" s="378" t="s">
        <v>2129</v>
      </c>
      <c r="H2628" s="43">
        <v>5</v>
      </c>
      <c r="I2628" s="43">
        <v>3</v>
      </c>
      <c r="J2628" s="43" t="s">
        <v>2131</v>
      </c>
      <c r="K2628" s="45">
        <v>3996.13</v>
      </c>
      <c r="L2628" s="45">
        <v>2550.9</v>
      </c>
      <c r="M2628" s="517">
        <f>VLOOKUP(C2628,'Раздел 2'!D2621:Q2621,14,0)</f>
        <v>611132.12930000003</v>
      </c>
      <c r="N2628" s="45">
        <f t="shared" si="349"/>
        <v>611132.12930000003</v>
      </c>
      <c r="O2628" s="45">
        <v>0</v>
      </c>
      <c r="P2628" s="45">
        <v>0</v>
      </c>
      <c r="Q2628" s="45">
        <v>0</v>
      </c>
      <c r="R2628" s="57">
        <v>45658</v>
      </c>
      <c r="S2628" s="57">
        <v>46022</v>
      </c>
      <c r="U2628" s="143"/>
    </row>
    <row r="2629" spans="1:21" ht="20.3" x14ac:dyDescent="0.3">
      <c r="A2629" s="43">
        <f>A2628+1</f>
        <v>8</v>
      </c>
      <c r="B2629" s="44" t="s">
        <v>1175</v>
      </c>
      <c r="C2629" s="43">
        <v>39650</v>
      </c>
      <c r="D2629" s="43" t="s">
        <v>1899</v>
      </c>
      <c r="E2629" s="43">
        <v>1974</v>
      </c>
      <c r="F2629" s="43" t="s">
        <v>2131</v>
      </c>
      <c r="G2629" s="378" t="s">
        <v>2097</v>
      </c>
      <c r="H2629" s="43">
        <v>5</v>
      </c>
      <c r="I2629" s="43">
        <v>5</v>
      </c>
      <c r="J2629" s="43" t="s">
        <v>2131</v>
      </c>
      <c r="K2629" s="45">
        <v>7202.9</v>
      </c>
      <c r="L2629" s="45">
        <v>4544.7</v>
      </c>
      <c r="M2629" s="517">
        <f>VLOOKUP(C2629,'Раздел 2'!D2622:Q2622,14,0)</f>
        <v>12437324.460000001</v>
      </c>
      <c r="N2629" s="45">
        <f t="shared" si="349"/>
        <v>12437324.460000001</v>
      </c>
      <c r="O2629" s="45">
        <v>0</v>
      </c>
      <c r="P2629" s="45">
        <v>0</v>
      </c>
      <c r="Q2629" s="45">
        <v>0</v>
      </c>
      <c r="R2629" s="57">
        <v>45658</v>
      </c>
      <c r="S2629" s="57">
        <v>46022</v>
      </c>
      <c r="U2629" s="143"/>
    </row>
    <row r="2630" spans="1:21" ht="20.3" x14ac:dyDescent="0.3">
      <c r="A2630" s="43">
        <f t="shared" si="350"/>
        <v>9</v>
      </c>
      <c r="B2630" s="44" t="s">
        <v>1176</v>
      </c>
      <c r="C2630" s="43">
        <v>39651</v>
      </c>
      <c r="D2630" s="43" t="s">
        <v>1899</v>
      </c>
      <c r="E2630" s="43">
        <v>1968</v>
      </c>
      <c r="F2630" s="43" t="s">
        <v>2131</v>
      </c>
      <c r="G2630" s="378" t="s">
        <v>2097</v>
      </c>
      <c r="H2630" s="43">
        <v>5</v>
      </c>
      <c r="I2630" s="43">
        <v>4</v>
      </c>
      <c r="J2630" s="43" t="s">
        <v>2131</v>
      </c>
      <c r="K2630" s="45">
        <v>6153</v>
      </c>
      <c r="L2630" s="45">
        <v>3896.5</v>
      </c>
      <c r="M2630" s="517">
        <f>VLOOKUP(C2630,'Раздел 2'!D2623:Q2623,14,0)</f>
        <v>13176467.370000001</v>
      </c>
      <c r="N2630" s="45">
        <f t="shared" ref="N2630:N2687" si="351">M2630</f>
        <v>13176467.370000001</v>
      </c>
      <c r="O2630" s="45">
        <v>0</v>
      </c>
      <c r="P2630" s="45">
        <v>0</v>
      </c>
      <c r="Q2630" s="45">
        <v>0</v>
      </c>
      <c r="R2630" s="57">
        <v>45658</v>
      </c>
      <c r="S2630" s="57">
        <v>46022</v>
      </c>
      <c r="U2630" s="143"/>
    </row>
    <row r="2631" spans="1:21" ht="20.3" x14ac:dyDescent="0.3">
      <c r="A2631" s="43">
        <f t="shared" si="350"/>
        <v>10</v>
      </c>
      <c r="B2631" s="44" t="s">
        <v>1177</v>
      </c>
      <c r="C2631" s="43">
        <v>39657</v>
      </c>
      <c r="D2631" s="43" t="s">
        <v>1899</v>
      </c>
      <c r="E2631" s="43">
        <v>1973</v>
      </c>
      <c r="F2631" s="43" t="s">
        <v>2131</v>
      </c>
      <c r="G2631" s="378" t="s">
        <v>2097</v>
      </c>
      <c r="H2631" s="43">
        <v>5</v>
      </c>
      <c r="I2631" s="43">
        <v>4</v>
      </c>
      <c r="J2631" s="43" t="s">
        <v>2131</v>
      </c>
      <c r="K2631" s="45">
        <v>6078.6</v>
      </c>
      <c r="L2631" s="45">
        <v>3912.2</v>
      </c>
      <c r="M2631" s="517">
        <f>VLOOKUP(C2631,'Раздел 2'!D2624:Q2624,14,0)</f>
        <v>7575016.1000000006</v>
      </c>
      <c r="N2631" s="45">
        <f t="shared" si="351"/>
        <v>7575016.1000000006</v>
      </c>
      <c r="O2631" s="45">
        <v>0</v>
      </c>
      <c r="P2631" s="45">
        <v>0</v>
      </c>
      <c r="Q2631" s="45">
        <v>0</v>
      </c>
      <c r="R2631" s="57">
        <v>45658</v>
      </c>
      <c r="S2631" s="57">
        <v>46022</v>
      </c>
      <c r="U2631" s="143"/>
    </row>
    <row r="2632" spans="1:21" ht="20.3" x14ac:dyDescent="0.3">
      <c r="A2632" s="43">
        <f t="shared" si="350"/>
        <v>11</v>
      </c>
      <c r="B2632" s="44" t="s">
        <v>1178</v>
      </c>
      <c r="C2632" s="43">
        <v>39659</v>
      </c>
      <c r="D2632" s="43" t="s">
        <v>1899</v>
      </c>
      <c r="E2632" s="43">
        <v>1985</v>
      </c>
      <c r="F2632" s="43" t="s">
        <v>2131</v>
      </c>
      <c r="G2632" s="378" t="s">
        <v>2097</v>
      </c>
      <c r="H2632" s="43">
        <v>9</v>
      </c>
      <c r="I2632" s="43">
        <v>3</v>
      </c>
      <c r="J2632" s="43" t="s">
        <v>2131</v>
      </c>
      <c r="K2632" s="45">
        <v>9709.6</v>
      </c>
      <c r="L2632" s="45">
        <v>6855.1</v>
      </c>
      <c r="M2632" s="517">
        <f>VLOOKUP(C2632,'Раздел 2'!D2625:Q2625,14,0)</f>
        <v>7132425.1600000001</v>
      </c>
      <c r="N2632" s="45">
        <f t="shared" si="351"/>
        <v>7132425.1600000001</v>
      </c>
      <c r="O2632" s="45">
        <v>0</v>
      </c>
      <c r="P2632" s="45">
        <v>0</v>
      </c>
      <c r="Q2632" s="45">
        <v>0</v>
      </c>
      <c r="R2632" s="57">
        <v>45658</v>
      </c>
      <c r="S2632" s="57">
        <v>46022</v>
      </c>
      <c r="U2632" s="143"/>
    </row>
    <row r="2633" spans="1:21" ht="20.3" x14ac:dyDescent="0.3">
      <c r="A2633" s="43">
        <f t="shared" si="350"/>
        <v>12</v>
      </c>
      <c r="B2633" s="47" t="s">
        <v>1179</v>
      </c>
      <c r="C2633" s="43">
        <v>40098</v>
      </c>
      <c r="D2633" s="43" t="s">
        <v>1899</v>
      </c>
      <c r="E2633" s="43">
        <v>1965</v>
      </c>
      <c r="F2633" s="43" t="s">
        <v>2131</v>
      </c>
      <c r="G2633" s="378" t="s">
        <v>2097</v>
      </c>
      <c r="H2633" s="43">
        <v>5</v>
      </c>
      <c r="I2633" s="43">
        <v>4</v>
      </c>
      <c r="J2633" s="43" t="s">
        <v>2131</v>
      </c>
      <c r="K2633" s="45">
        <v>6109.6</v>
      </c>
      <c r="L2633" s="45">
        <v>3835.6</v>
      </c>
      <c r="M2633" s="517">
        <f>VLOOKUP(C2633,'Раздел 2'!D2626:Q2626,14,0)</f>
        <v>11664702.689999999</v>
      </c>
      <c r="N2633" s="45">
        <f t="shared" si="351"/>
        <v>11664702.689999999</v>
      </c>
      <c r="O2633" s="45">
        <v>0</v>
      </c>
      <c r="P2633" s="45">
        <v>0</v>
      </c>
      <c r="Q2633" s="45">
        <v>0</v>
      </c>
      <c r="R2633" s="57">
        <v>45658</v>
      </c>
      <c r="S2633" s="57">
        <v>46022</v>
      </c>
      <c r="U2633" s="143"/>
    </row>
    <row r="2634" spans="1:21" ht="20.3" x14ac:dyDescent="0.35">
      <c r="A2634" s="43">
        <f t="shared" si="350"/>
        <v>13</v>
      </c>
      <c r="B2634" s="48" t="s">
        <v>1180</v>
      </c>
      <c r="C2634" s="43">
        <v>40085</v>
      </c>
      <c r="D2634" s="43" t="s">
        <v>1899</v>
      </c>
      <c r="E2634" s="43">
        <v>1964</v>
      </c>
      <c r="F2634" s="43" t="s">
        <v>2131</v>
      </c>
      <c r="G2634" s="56" t="s">
        <v>2097</v>
      </c>
      <c r="H2634" s="43">
        <v>5</v>
      </c>
      <c r="I2634" s="43">
        <v>6</v>
      </c>
      <c r="J2634" s="43" t="s">
        <v>2131</v>
      </c>
      <c r="K2634" s="45">
        <v>9236.4</v>
      </c>
      <c r="L2634" s="45">
        <v>5784</v>
      </c>
      <c r="M2634" s="517">
        <f>VLOOKUP(C2634,'Раздел 2'!D2627:Q2627,14,0)</f>
        <v>15553445.810000001</v>
      </c>
      <c r="N2634" s="45">
        <f t="shared" si="351"/>
        <v>15553445.810000001</v>
      </c>
      <c r="O2634" s="45">
        <v>0</v>
      </c>
      <c r="P2634" s="45">
        <v>0</v>
      </c>
      <c r="Q2634" s="45">
        <v>0</v>
      </c>
      <c r="R2634" s="57">
        <v>45658</v>
      </c>
      <c r="S2634" s="57">
        <v>46022</v>
      </c>
      <c r="U2634" s="143"/>
    </row>
    <row r="2635" spans="1:21" ht="20.3" x14ac:dyDescent="0.35">
      <c r="A2635" s="43">
        <f t="shared" si="350"/>
        <v>14</v>
      </c>
      <c r="B2635" s="47" t="s">
        <v>1181</v>
      </c>
      <c r="C2635" s="43">
        <v>40138</v>
      </c>
      <c r="D2635" s="43" t="s">
        <v>1899</v>
      </c>
      <c r="E2635" s="43">
        <v>1958</v>
      </c>
      <c r="F2635" s="43" t="s">
        <v>2131</v>
      </c>
      <c r="G2635" s="56" t="s">
        <v>2099</v>
      </c>
      <c r="H2635" s="43">
        <v>4</v>
      </c>
      <c r="I2635" s="43">
        <v>4</v>
      </c>
      <c r="J2635" s="43" t="s">
        <v>2131</v>
      </c>
      <c r="K2635" s="45">
        <v>3898.1</v>
      </c>
      <c r="L2635" s="45">
        <v>2089</v>
      </c>
      <c r="M2635" s="517">
        <f>VLOOKUP(C2635,'Раздел 2'!D2628:Q2628,14,0)</f>
        <v>5656639.1299999999</v>
      </c>
      <c r="N2635" s="45">
        <f t="shared" si="351"/>
        <v>5656639.1299999999</v>
      </c>
      <c r="O2635" s="45">
        <v>0</v>
      </c>
      <c r="P2635" s="45">
        <v>0</v>
      </c>
      <c r="Q2635" s="45">
        <v>0</v>
      </c>
      <c r="R2635" s="57">
        <v>45658</v>
      </c>
      <c r="S2635" s="57">
        <v>46022</v>
      </c>
      <c r="U2635" s="143"/>
    </row>
    <row r="2636" spans="1:21" ht="20.3" x14ac:dyDescent="0.35">
      <c r="A2636" s="43">
        <f t="shared" si="350"/>
        <v>15</v>
      </c>
      <c r="B2636" s="44" t="s">
        <v>1182</v>
      </c>
      <c r="C2636" s="43">
        <v>40385</v>
      </c>
      <c r="D2636" s="43" t="s">
        <v>1899</v>
      </c>
      <c r="E2636" s="43">
        <v>1954</v>
      </c>
      <c r="F2636" s="43" t="s">
        <v>2131</v>
      </c>
      <c r="G2636" s="56" t="s">
        <v>2099</v>
      </c>
      <c r="H2636" s="43">
        <v>2</v>
      </c>
      <c r="I2636" s="43">
        <v>1</v>
      </c>
      <c r="J2636" s="43" t="s">
        <v>2131</v>
      </c>
      <c r="K2636" s="45">
        <v>1116.49</v>
      </c>
      <c r="L2636" s="45">
        <v>538.6</v>
      </c>
      <c r="M2636" s="517">
        <f>VLOOKUP(C2636,'Раздел 2'!D2629:Q2629,14,0)</f>
        <v>1106175.6099999999</v>
      </c>
      <c r="N2636" s="45">
        <f t="shared" si="351"/>
        <v>1106175.6099999999</v>
      </c>
      <c r="O2636" s="45">
        <v>0</v>
      </c>
      <c r="P2636" s="45">
        <v>0</v>
      </c>
      <c r="Q2636" s="45">
        <v>0</v>
      </c>
      <c r="R2636" s="57">
        <v>45658</v>
      </c>
      <c r="S2636" s="57">
        <v>46022</v>
      </c>
      <c r="U2636" s="143"/>
    </row>
    <row r="2637" spans="1:21" ht="20.3" x14ac:dyDescent="0.35">
      <c r="A2637" s="43">
        <f t="shared" si="350"/>
        <v>16</v>
      </c>
      <c r="B2637" s="44" t="s">
        <v>1183</v>
      </c>
      <c r="C2637" s="43">
        <v>40550</v>
      </c>
      <c r="D2637" s="43" t="s">
        <v>1899</v>
      </c>
      <c r="E2637" s="43">
        <v>1954</v>
      </c>
      <c r="F2637" s="43" t="s">
        <v>2131</v>
      </c>
      <c r="G2637" s="56" t="s">
        <v>2099</v>
      </c>
      <c r="H2637" s="43">
        <v>3</v>
      </c>
      <c r="I2637" s="43">
        <v>3</v>
      </c>
      <c r="J2637" s="43" t="s">
        <v>2131</v>
      </c>
      <c r="K2637" s="45">
        <v>3719</v>
      </c>
      <c r="L2637" s="45">
        <v>2144</v>
      </c>
      <c r="M2637" s="517">
        <f>VLOOKUP(C2637,'Раздел 2'!D2630:Q2630,14,0)</f>
        <v>4394043.38</v>
      </c>
      <c r="N2637" s="45">
        <f t="shared" si="351"/>
        <v>4394043.38</v>
      </c>
      <c r="O2637" s="45">
        <v>0</v>
      </c>
      <c r="P2637" s="45">
        <v>0</v>
      </c>
      <c r="Q2637" s="45">
        <v>0</v>
      </c>
      <c r="R2637" s="57">
        <v>45658</v>
      </c>
      <c r="S2637" s="57">
        <v>46022</v>
      </c>
      <c r="U2637" s="143"/>
    </row>
    <row r="2638" spans="1:21" ht="20.3" x14ac:dyDescent="0.35">
      <c r="A2638" s="43">
        <f t="shared" si="350"/>
        <v>17</v>
      </c>
      <c r="B2638" s="47" t="s">
        <v>1184</v>
      </c>
      <c r="C2638" s="43">
        <v>40656</v>
      </c>
      <c r="D2638" s="43" t="s">
        <v>1899</v>
      </c>
      <c r="E2638" s="43">
        <v>1956</v>
      </c>
      <c r="F2638" s="43" t="s">
        <v>2131</v>
      </c>
      <c r="G2638" s="56" t="s">
        <v>2099</v>
      </c>
      <c r="H2638" s="43">
        <v>2</v>
      </c>
      <c r="I2638" s="43">
        <v>1</v>
      </c>
      <c r="J2638" s="43" t="s">
        <v>2131</v>
      </c>
      <c r="K2638" s="45">
        <v>1039.52</v>
      </c>
      <c r="L2638" s="45">
        <v>528</v>
      </c>
      <c r="M2638" s="517">
        <f>VLOOKUP(C2638,'Раздел 2'!D2631:Q2631,14,0)</f>
        <v>1728398</v>
      </c>
      <c r="N2638" s="45">
        <f t="shared" si="351"/>
        <v>1728398</v>
      </c>
      <c r="O2638" s="45">
        <v>0</v>
      </c>
      <c r="P2638" s="45">
        <v>0</v>
      </c>
      <c r="Q2638" s="45">
        <v>0</v>
      </c>
      <c r="R2638" s="57">
        <v>45658</v>
      </c>
      <c r="S2638" s="57">
        <v>46022</v>
      </c>
      <c r="U2638" s="143"/>
    </row>
    <row r="2639" spans="1:21" ht="20.3" x14ac:dyDescent="0.35">
      <c r="A2639" s="43">
        <f t="shared" si="350"/>
        <v>18</v>
      </c>
      <c r="B2639" s="47" t="s">
        <v>1185</v>
      </c>
      <c r="C2639" s="43">
        <v>40659</v>
      </c>
      <c r="D2639" s="43" t="s">
        <v>1899</v>
      </c>
      <c r="E2639" s="43">
        <v>1956</v>
      </c>
      <c r="F2639" s="43" t="s">
        <v>2131</v>
      </c>
      <c r="G2639" s="56" t="s">
        <v>2099</v>
      </c>
      <c r="H2639" s="43">
        <v>2</v>
      </c>
      <c r="I2639" s="43">
        <v>1</v>
      </c>
      <c r="J2639" s="43" t="s">
        <v>2131</v>
      </c>
      <c r="K2639" s="45">
        <v>1032.75</v>
      </c>
      <c r="L2639" s="45">
        <v>524.4</v>
      </c>
      <c r="M2639" s="517">
        <f>VLOOKUP(C2639,'Раздел 2'!D2632:Q2632,14,0)</f>
        <v>1052346.81</v>
      </c>
      <c r="N2639" s="45">
        <f t="shared" si="351"/>
        <v>1052346.81</v>
      </c>
      <c r="O2639" s="45">
        <v>0</v>
      </c>
      <c r="P2639" s="45">
        <v>0</v>
      </c>
      <c r="Q2639" s="45">
        <v>0</v>
      </c>
      <c r="R2639" s="57">
        <v>45658</v>
      </c>
      <c r="S2639" s="57">
        <v>46022</v>
      </c>
      <c r="U2639" s="143"/>
    </row>
    <row r="2640" spans="1:21" ht="20.3" x14ac:dyDescent="0.35">
      <c r="A2640" s="43">
        <f t="shared" si="350"/>
        <v>19</v>
      </c>
      <c r="B2640" s="47" t="s">
        <v>1186</v>
      </c>
      <c r="C2640" s="43">
        <v>40662</v>
      </c>
      <c r="D2640" s="43" t="s">
        <v>1899</v>
      </c>
      <c r="E2640" s="43">
        <v>1956</v>
      </c>
      <c r="F2640" s="43" t="s">
        <v>2131</v>
      </c>
      <c r="G2640" s="56" t="s">
        <v>2098</v>
      </c>
      <c r="H2640" s="43">
        <v>3</v>
      </c>
      <c r="I2640" s="43">
        <v>3</v>
      </c>
      <c r="J2640" s="43" t="s">
        <v>2131</v>
      </c>
      <c r="K2640" s="45">
        <v>3280.71</v>
      </c>
      <c r="L2640" s="45">
        <v>1863.5</v>
      </c>
      <c r="M2640" s="517">
        <f>VLOOKUP(C2640,'Раздел 2'!D2633:Q2633,14,0)</f>
        <v>5970800</v>
      </c>
      <c r="N2640" s="45">
        <f t="shared" si="351"/>
        <v>5970800</v>
      </c>
      <c r="O2640" s="45">
        <v>0</v>
      </c>
      <c r="P2640" s="45">
        <v>0</v>
      </c>
      <c r="Q2640" s="45">
        <v>0</v>
      </c>
      <c r="R2640" s="57">
        <v>45658</v>
      </c>
      <c r="S2640" s="57">
        <v>46022</v>
      </c>
      <c r="U2640" s="143"/>
    </row>
    <row r="2641" spans="1:21" ht="20.3" x14ac:dyDescent="0.35">
      <c r="A2641" s="43">
        <f t="shared" si="350"/>
        <v>20</v>
      </c>
      <c r="B2641" s="47" t="s">
        <v>1187</v>
      </c>
      <c r="C2641" s="43">
        <v>40663</v>
      </c>
      <c r="D2641" s="43" t="s">
        <v>1899</v>
      </c>
      <c r="E2641" s="43">
        <v>1955</v>
      </c>
      <c r="F2641" s="43" t="s">
        <v>2131</v>
      </c>
      <c r="G2641" s="56" t="s">
        <v>2099</v>
      </c>
      <c r="H2641" s="43">
        <v>2</v>
      </c>
      <c r="I2641" s="43">
        <v>2</v>
      </c>
      <c r="J2641" s="43" t="s">
        <v>2131</v>
      </c>
      <c r="K2641" s="45">
        <v>1669.08</v>
      </c>
      <c r="L2641" s="45">
        <v>888.1</v>
      </c>
      <c r="M2641" s="517">
        <f>VLOOKUP(C2641,'Раздел 2'!D2634:Q2634,14,0)</f>
        <v>2415229.09</v>
      </c>
      <c r="N2641" s="45">
        <f t="shared" si="351"/>
        <v>2415229.09</v>
      </c>
      <c r="O2641" s="45">
        <v>0</v>
      </c>
      <c r="P2641" s="45">
        <v>0</v>
      </c>
      <c r="Q2641" s="45">
        <v>0</v>
      </c>
      <c r="R2641" s="57">
        <v>45658</v>
      </c>
      <c r="S2641" s="57">
        <v>46022</v>
      </c>
      <c r="U2641" s="143"/>
    </row>
    <row r="2642" spans="1:21" ht="20.3" x14ac:dyDescent="0.35">
      <c r="A2642" s="43">
        <f t="shared" si="350"/>
        <v>21</v>
      </c>
      <c r="B2642" s="47" t="s">
        <v>1188</v>
      </c>
      <c r="C2642" s="43">
        <v>40664</v>
      </c>
      <c r="D2642" s="43" t="s">
        <v>1899</v>
      </c>
      <c r="E2642" s="43">
        <v>1956</v>
      </c>
      <c r="F2642" s="43" t="s">
        <v>2131</v>
      </c>
      <c r="G2642" s="56" t="s">
        <v>2099</v>
      </c>
      <c r="H2642" s="43">
        <v>2</v>
      </c>
      <c r="I2642" s="43">
        <v>2</v>
      </c>
      <c r="J2642" s="43" t="s">
        <v>2131</v>
      </c>
      <c r="K2642" s="45">
        <v>1747.08</v>
      </c>
      <c r="L2642" s="45">
        <v>877.7</v>
      </c>
      <c r="M2642" s="517">
        <f>VLOOKUP(C2642,'Раздел 2'!D2635:Q2635,14,0)</f>
        <v>2226336.1800000002</v>
      </c>
      <c r="N2642" s="45">
        <f t="shared" si="351"/>
        <v>2226336.1800000002</v>
      </c>
      <c r="O2642" s="45">
        <v>0</v>
      </c>
      <c r="P2642" s="45">
        <v>0</v>
      </c>
      <c r="Q2642" s="45">
        <v>0</v>
      </c>
      <c r="R2642" s="57">
        <v>45658</v>
      </c>
      <c r="S2642" s="57">
        <v>46022</v>
      </c>
      <c r="U2642" s="143"/>
    </row>
    <row r="2643" spans="1:21" ht="20.3" x14ac:dyDescent="0.35">
      <c r="A2643" s="43">
        <f t="shared" si="350"/>
        <v>22</v>
      </c>
      <c r="B2643" s="47" t="s">
        <v>1189</v>
      </c>
      <c r="C2643" s="43">
        <v>40665</v>
      </c>
      <c r="D2643" s="43" t="s">
        <v>1899</v>
      </c>
      <c r="E2643" s="43">
        <v>1955</v>
      </c>
      <c r="F2643" s="43" t="s">
        <v>2131</v>
      </c>
      <c r="G2643" s="56" t="s">
        <v>2099</v>
      </c>
      <c r="H2643" s="43">
        <v>2</v>
      </c>
      <c r="I2643" s="43">
        <v>2</v>
      </c>
      <c r="J2643" s="43" t="s">
        <v>2131</v>
      </c>
      <c r="K2643" s="45">
        <v>1741.66</v>
      </c>
      <c r="L2643" s="45">
        <v>875.4</v>
      </c>
      <c r="M2643" s="517">
        <f>VLOOKUP(C2643,'Раздел 2'!D2636:Q2636,14,0)</f>
        <v>2714680</v>
      </c>
      <c r="N2643" s="45">
        <f t="shared" si="351"/>
        <v>2714680</v>
      </c>
      <c r="O2643" s="45">
        <v>0</v>
      </c>
      <c r="P2643" s="45">
        <v>0</v>
      </c>
      <c r="Q2643" s="45">
        <v>0</v>
      </c>
      <c r="R2643" s="57">
        <v>45658</v>
      </c>
      <c r="S2643" s="57">
        <v>46022</v>
      </c>
      <c r="U2643" s="143"/>
    </row>
    <row r="2644" spans="1:21" ht="20.3" x14ac:dyDescent="0.35">
      <c r="A2644" s="43">
        <f t="shared" si="350"/>
        <v>23</v>
      </c>
      <c r="B2644" s="47" t="s">
        <v>1190</v>
      </c>
      <c r="C2644" s="43">
        <v>40666</v>
      </c>
      <c r="D2644" s="43" t="s">
        <v>1899</v>
      </c>
      <c r="E2644" s="43">
        <v>1955</v>
      </c>
      <c r="F2644" s="43" t="s">
        <v>2131</v>
      </c>
      <c r="G2644" s="56" t="s">
        <v>2099</v>
      </c>
      <c r="H2644" s="43">
        <v>2</v>
      </c>
      <c r="I2644" s="43">
        <v>2</v>
      </c>
      <c r="J2644" s="43" t="s">
        <v>2131</v>
      </c>
      <c r="K2644" s="45">
        <v>1766.81</v>
      </c>
      <c r="L2644" s="45">
        <v>877.1</v>
      </c>
      <c r="M2644" s="517">
        <f>VLOOKUP(C2644,'Раздел 2'!D2637:Q2637,14,0)</f>
        <v>1657050.57</v>
      </c>
      <c r="N2644" s="45">
        <f t="shared" si="351"/>
        <v>1657050.57</v>
      </c>
      <c r="O2644" s="45">
        <v>0</v>
      </c>
      <c r="P2644" s="45">
        <v>0</v>
      </c>
      <c r="Q2644" s="45">
        <v>0</v>
      </c>
      <c r="R2644" s="57">
        <v>45658</v>
      </c>
      <c r="S2644" s="57">
        <v>46022</v>
      </c>
      <c r="U2644" s="143"/>
    </row>
    <row r="2645" spans="1:21" ht="20.3" x14ac:dyDescent="0.35">
      <c r="A2645" s="43">
        <f t="shared" si="350"/>
        <v>24</v>
      </c>
      <c r="B2645" s="47" t="s">
        <v>1191</v>
      </c>
      <c r="C2645" s="43">
        <v>40667</v>
      </c>
      <c r="D2645" s="43" t="s">
        <v>1899</v>
      </c>
      <c r="E2645" s="43">
        <v>1956</v>
      </c>
      <c r="F2645" s="43" t="s">
        <v>2131</v>
      </c>
      <c r="G2645" s="56" t="s">
        <v>2099</v>
      </c>
      <c r="H2645" s="43">
        <v>2</v>
      </c>
      <c r="I2645" s="43">
        <v>1</v>
      </c>
      <c r="J2645" s="43" t="s">
        <v>2131</v>
      </c>
      <c r="K2645" s="45">
        <v>1016.06</v>
      </c>
      <c r="L2645" s="45">
        <v>515.1</v>
      </c>
      <c r="M2645" s="517">
        <f>VLOOKUP(C2645,'Раздел 2'!D2638:Q2638,14,0)</f>
        <v>1670383.86</v>
      </c>
      <c r="N2645" s="45">
        <f t="shared" si="351"/>
        <v>1670383.86</v>
      </c>
      <c r="O2645" s="45">
        <v>0</v>
      </c>
      <c r="P2645" s="45">
        <v>0</v>
      </c>
      <c r="Q2645" s="45">
        <v>0</v>
      </c>
      <c r="R2645" s="57">
        <v>45658</v>
      </c>
      <c r="S2645" s="57">
        <v>46022</v>
      </c>
      <c r="U2645" s="143"/>
    </row>
    <row r="2646" spans="1:21" ht="20.3" x14ac:dyDescent="0.35">
      <c r="A2646" s="43">
        <f t="shared" si="350"/>
        <v>25</v>
      </c>
      <c r="B2646" s="47" t="s">
        <v>1192</v>
      </c>
      <c r="C2646" s="43">
        <v>40652</v>
      </c>
      <c r="D2646" s="43" t="s">
        <v>1899</v>
      </c>
      <c r="E2646" s="43">
        <v>1956</v>
      </c>
      <c r="F2646" s="43" t="s">
        <v>2131</v>
      </c>
      <c r="G2646" s="56" t="s">
        <v>2099</v>
      </c>
      <c r="H2646" s="43">
        <v>2</v>
      </c>
      <c r="I2646" s="43">
        <v>3</v>
      </c>
      <c r="J2646" s="43" t="s">
        <v>2131</v>
      </c>
      <c r="K2646" s="45">
        <v>2757.21</v>
      </c>
      <c r="L2646" s="45">
        <v>1397.1</v>
      </c>
      <c r="M2646" s="517">
        <f>VLOOKUP(C2646,'Раздел 2'!D2639:Q2639,14,0)</f>
        <v>4535946.8100000005</v>
      </c>
      <c r="N2646" s="45">
        <f t="shared" si="351"/>
        <v>4535946.8100000005</v>
      </c>
      <c r="O2646" s="45">
        <v>0</v>
      </c>
      <c r="P2646" s="45">
        <v>0</v>
      </c>
      <c r="Q2646" s="45">
        <v>0</v>
      </c>
      <c r="R2646" s="57">
        <v>45658</v>
      </c>
      <c r="S2646" s="57">
        <v>46022</v>
      </c>
      <c r="U2646" s="143"/>
    </row>
    <row r="2647" spans="1:21" ht="20.3" x14ac:dyDescent="0.35">
      <c r="A2647" s="43">
        <f t="shared" si="350"/>
        <v>26</v>
      </c>
      <c r="B2647" s="47" t="s">
        <v>1193</v>
      </c>
      <c r="C2647" s="43">
        <v>40654</v>
      </c>
      <c r="D2647" s="43" t="s">
        <v>1899</v>
      </c>
      <c r="E2647" s="43">
        <v>1956</v>
      </c>
      <c r="F2647" s="43" t="s">
        <v>2131</v>
      </c>
      <c r="G2647" s="56" t="s">
        <v>2099</v>
      </c>
      <c r="H2647" s="43">
        <v>2</v>
      </c>
      <c r="I2647" s="43">
        <v>1</v>
      </c>
      <c r="J2647" s="43" t="s">
        <v>2131</v>
      </c>
      <c r="K2647" s="45">
        <v>1034.4100000000001</v>
      </c>
      <c r="L2647" s="45">
        <v>518.79999999999995</v>
      </c>
      <c r="M2647" s="517">
        <f>VLOOKUP(C2647,'Раздел 2'!D2640:Q2640,14,0)</f>
        <v>1081878.55</v>
      </c>
      <c r="N2647" s="45">
        <f t="shared" si="351"/>
        <v>1081878.55</v>
      </c>
      <c r="O2647" s="45">
        <v>0</v>
      </c>
      <c r="P2647" s="45">
        <v>0</v>
      </c>
      <c r="Q2647" s="45">
        <v>0</v>
      </c>
      <c r="R2647" s="57">
        <v>45658</v>
      </c>
      <c r="S2647" s="57">
        <v>46022</v>
      </c>
      <c r="U2647" s="143"/>
    </row>
    <row r="2648" spans="1:21" ht="20.3" x14ac:dyDescent="0.35">
      <c r="A2648" s="43">
        <f t="shared" si="350"/>
        <v>27</v>
      </c>
      <c r="B2648" s="44" t="s">
        <v>1194</v>
      </c>
      <c r="C2648" s="43">
        <v>40695</v>
      </c>
      <c r="D2648" s="43" t="s">
        <v>1899</v>
      </c>
      <c r="E2648" s="43">
        <v>1957</v>
      </c>
      <c r="F2648" s="43" t="s">
        <v>2131</v>
      </c>
      <c r="G2648" s="56" t="s">
        <v>2098</v>
      </c>
      <c r="H2648" s="43">
        <v>3</v>
      </c>
      <c r="I2648" s="43">
        <v>2</v>
      </c>
      <c r="J2648" s="43" t="s">
        <v>2131</v>
      </c>
      <c r="K2648" s="45">
        <v>2412.15</v>
      </c>
      <c r="L2648" s="45">
        <v>1406.2</v>
      </c>
      <c r="M2648" s="517">
        <f>VLOOKUP(C2648,'Раздел 2'!D2641:Q2641,14,0)</f>
        <v>4554000</v>
      </c>
      <c r="N2648" s="45">
        <f t="shared" si="351"/>
        <v>4554000</v>
      </c>
      <c r="O2648" s="45">
        <v>0</v>
      </c>
      <c r="P2648" s="45">
        <v>0</v>
      </c>
      <c r="Q2648" s="45">
        <v>0</v>
      </c>
      <c r="R2648" s="57">
        <v>45658</v>
      </c>
      <c r="S2648" s="57">
        <v>46022</v>
      </c>
      <c r="U2648" s="143"/>
    </row>
    <row r="2649" spans="1:21" ht="20.3" x14ac:dyDescent="0.35">
      <c r="A2649" s="43">
        <f t="shared" si="350"/>
        <v>28</v>
      </c>
      <c r="B2649" s="47" t="s">
        <v>1195</v>
      </c>
      <c r="C2649" s="43">
        <v>40686</v>
      </c>
      <c r="D2649" s="43" t="s">
        <v>1899</v>
      </c>
      <c r="E2649" s="43">
        <v>1957</v>
      </c>
      <c r="F2649" s="43" t="s">
        <v>2131</v>
      </c>
      <c r="G2649" s="56" t="s">
        <v>2098</v>
      </c>
      <c r="H2649" s="43">
        <v>4</v>
      </c>
      <c r="I2649" s="43">
        <v>2</v>
      </c>
      <c r="J2649" s="43" t="s">
        <v>2131</v>
      </c>
      <c r="K2649" s="45">
        <v>2830.47</v>
      </c>
      <c r="L2649" s="45">
        <v>1794.6</v>
      </c>
      <c r="M2649" s="517">
        <f>VLOOKUP(C2649,'Раздел 2'!D2642:Q2642,14,0)</f>
        <v>2476758.9499999997</v>
      </c>
      <c r="N2649" s="45">
        <f t="shared" si="351"/>
        <v>2476758.9499999997</v>
      </c>
      <c r="O2649" s="45">
        <v>0</v>
      </c>
      <c r="P2649" s="45">
        <v>0</v>
      </c>
      <c r="Q2649" s="45">
        <v>0</v>
      </c>
      <c r="R2649" s="57">
        <v>45658</v>
      </c>
      <c r="S2649" s="57">
        <v>46022</v>
      </c>
      <c r="U2649" s="143"/>
    </row>
    <row r="2650" spans="1:21" ht="20.3" x14ac:dyDescent="0.35">
      <c r="A2650" s="43">
        <f t="shared" si="350"/>
        <v>29</v>
      </c>
      <c r="B2650" s="44" t="s">
        <v>1196</v>
      </c>
      <c r="C2650" s="43">
        <v>40687</v>
      </c>
      <c r="D2650" s="43" t="s">
        <v>1899</v>
      </c>
      <c r="E2650" s="43">
        <v>1957</v>
      </c>
      <c r="F2650" s="43" t="s">
        <v>2131</v>
      </c>
      <c r="G2650" s="56" t="s">
        <v>2098</v>
      </c>
      <c r="H2650" s="43">
        <v>4</v>
      </c>
      <c r="I2650" s="43">
        <v>3</v>
      </c>
      <c r="J2650" s="43" t="s">
        <v>2131</v>
      </c>
      <c r="K2650" s="45">
        <v>3198.3</v>
      </c>
      <c r="L2650" s="45">
        <v>1457.8</v>
      </c>
      <c r="M2650" s="517">
        <f>VLOOKUP(C2650,'Раздел 2'!D2643:Q2643,14,0)</f>
        <v>5819000</v>
      </c>
      <c r="N2650" s="45">
        <f t="shared" si="351"/>
        <v>5819000</v>
      </c>
      <c r="O2650" s="45">
        <v>0</v>
      </c>
      <c r="P2650" s="45">
        <v>0</v>
      </c>
      <c r="Q2650" s="45">
        <v>0</v>
      </c>
      <c r="R2650" s="57">
        <v>45658</v>
      </c>
      <c r="S2650" s="57">
        <v>46022</v>
      </c>
      <c r="U2650" s="143"/>
    </row>
    <row r="2651" spans="1:21" ht="20.3" x14ac:dyDescent="0.35">
      <c r="A2651" s="43">
        <f t="shared" si="350"/>
        <v>30</v>
      </c>
      <c r="B2651" s="44" t="s">
        <v>1197</v>
      </c>
      <c r="C2651" s="43">
        <v>40694</v>
      </c>
      <c r="D2651" s="43" t="s">
        <v>1899</v>
      </c>
      <c r="E2651" s="43">
        <v>1956</v>
      </c>
      <c r="F2651" s="43" t="s">
        <v>2131</v>
      </c>
      <c r="G2651" s="56" t="s">
        <v>2098</v>
      </c>
      <c r="H2651" s="43">
        <v>4</v>
      </c>
      <c r="I2651" s="43">
        <v>4</v>
      </c>
      <c r="J2651" s="43" t="s">
        <v>2131</v>
      </c>
      <c r="K2651" s="45">
        <v>6237.4</v>
      </c>
      <c r="L2651" s="45">
        <v>4000.6</v>
      </c>
      <c r="M2651" s="517">
        <f>VLOOKUP(C2651,'Раздел 2'!D2644:Q2644,14,0)</f>
        <v>12871950.590000002</v>
      </c>
      <c r="N2651" s="45">
        <f t="shared" si="351"/>
        <v>12871950.590000002</v>
      </c>
      <c r="O2651" s="45">
        <v>0</v>
      </c>
      <c r="P2651" s="45">
        <v>0</v>
      </c>
      <c r="Q2651" s="45">
        <v>0</v>
      </c>
      <c r="R2651" s="57">
        <v>45658</v>
      </c>
      <c r="S2651" s="57">
        <v>46022</v>
      </c>
      <c r="U2651" s="143"/>
    </row>
    <row r="2652" spans="1:21" ht="20.3" x14ac:dyDescent="0.35">
      <c r="A2652" s="43">
        <f t="shared" si="350"/>
        <v>31</v>
      </c>
      <c r="B2652" s="44" t="s">
        <v>1198</v>
      </c>
      <c r="C2652" s="43">
        <v>40697</v>
      </c>
      <c r="D2652" s="43" t="s">
        <v>1899</v>
      </c>
      <c r="E2652" s="43">
        <v>1957</v>
      </c>
      <c r="F2652" s="43" t="s">
        <v>2131</v>
      </c>
      <c r="G2652" s="56" t="s">
        <v>2098</v>
      </c>
      <c r="H2652" s="43">
        <v>4</v>
      </c>
      <c r="I2652" s="43">
        <v>3</v>
      </c>
      <c r="J2652" s="43" t="s">
        <v>2131</v>
      </c>
      <c r="K2652" s="45">
        <v>4818.3100000000004</v>
      </c>
      <c r="L2652" s="45">
        <v>2989.4</v>
      </c>
      <c r="M2652" s="517">
        <f>VLOOKUP(C2652,'Раздел 2'!D2645:Q2645,14,0)</f>
        <v>9742086.4693999998</v>
      </c>
      <c r="N2652" s="45">
        <f t="shared" si="351"/>
        <v>9742086.4693999998</v>
      </c>
      <c r="O2652" s="45">
        <v>0</v>
      </c>
      <c r="P2652" s="45">
        <v>0</v>
      </c>
      <c r="Q2652" s="45">
        <v>0</v>
      </c>
      <c r="R2652" s="57">
        <v>45658</v>
      </c>
      <c r="S2652" s="57">
        <v>46022</v>
      </c>
      <c r="U2652" s="143"/>
    </row>
    <row r="2653" spans="1:21" ht="20.3" x14ac:dyDescent="0.35">
      <c r="A2653" s="43">
        <f t="shared" si="350"/>
        <v>32</v>
      </c>
      <c r="B2653" s="44" t="s">
        <v>1199</v>
      </c>
      <c r="C2653" s="43">
        <v>40707</v>
      </c>
      <c r="D2653" s="43" t="s">
        <v>1899</v>
      </c>
      <c r="E2653" s="43">
        <v>1957</v>
      </c>
      <c r="F2653" s="43" t="s">
        <v>2131</v>
      </c>
      <c r="G2653" s="56" t="s">
        <v>2098</v>
      </c>
      <c r="H2653" s="43">
        <v>4</v>
      </c>
      <c r="I2653" s="43">
        <v>3</v>
      </c>
      <c r="J2653" s="43" t="s">
        <v>2131</v>
      </c>
      <c r="K2653" s="45">
        <v>4742.16</v>
      </c>
      <c r="L2653" s="45">
        <v>2856.7</v>
      </c>
      <c r="M2653" s="517">
        <f>VLOOKUP(C2653,'Раздел 2'!D2646:Q2646,14,0)</f>
        <v>8610939.7400000002</v>
      </c>
      <c r="N2653" s="45">
        <f t="shared" si="351"/>
        <v>8610939.7400000002</v>
      </c>
      <c r="O2653" s="45">
        <v>0</v>
      </c>
      <c r="P2653" s="45">
        <v>0</v>
      </c>
      <c r="Q2653" s="45">
        <v>0</v>
      </c>
      <c r="R2653" s="57">
        <v>45658</v>
      </c>
      <c r="S2653" s="57">
        <v>46022</v>
      </c>
      <c r="U2653" s="143"/>
    </row>
    <row r="2654" spans="1:21" ht="20.3" x14ac:dyDescent="0.35">
      <c r="A2654" s="43">
        <f t="shared" si="350"/>
        <v>33</v>
      </c>
      <c r="B2654" s="47" t="s">
        <v>1200</v>
      </c>
      <c r="C2654" s="43">
        <v>40700</v>
      </c>
      <c r="D2654" s="43" t="s">
        <v>1899</v>
      </c>
      <c r="E2654" s="43">
        <v>1957</v>
      </c>
      <c r="F2654" s="43" t="s">
        <v>2131</v>
      </c>
      <c r="G2654" s="56" t="s">
        <v>2098</v>
      </c>
      <c r="H2654" s="43">
        <v>4</v>
      </c>
      <c r="I2654" s="43">
        <v>3</v>
      </c>
      <c r="J2654" s="43" t="s">
        <v>2131</v>
      </c>
      <c r="K2654" s="45">
        <v>4181.8999999999996</v>
      </c>
      <c r="L2654" s="45">
        <v>2354.1999999999998</v>
      </c>
      <c r="M2654" s="517">
        <f>VLOOKUP(C2654,'Раздел 2'!D2647:Q2647,14,0)</f>
        <v>8602000</v>
      </c>
      <c r="N2654" s="45">
        <f t="shared" si="351"/>
        <v>8602000</v>
      </c>
      <c r="O2654" s="45">
        <v>0</v>
      </c>
      <c r="P2654" s="45">
        <v>0</v>
      </c>
      <c r="Q2654" s="45">
        <v>0</v>
      </c>
      <c r="R2654" s="57">
        <v>45658</v>
      </c>
      <c r="S2654" s="57">
        <v>46022</v>
      </c>
      <c r="U2654" s="143"/>
    </row>
    <row r="2655" spans="1:21" ht="20.3" x14ac:dyDescent="0.35">
      <c r="A2655" s="43">
        <f t="shared" si="350"/>
        <v>34</v>
      </c>
      <c r="B2655" s="44" t="s">
        <v>1201</v>
      </c>
      <c r="C2655" s="43">
        <v>40704</v>
      </c>
      <c r="D2655" s="43" t="s">
        <v>1899</v>
      </c>
      <c r="E2655" s="43">
        <v>1957</v>
      </c>
      <c r="F2655" s="43" t="s">
        <v>2131</v>
      </c>
      <c r="G2655" s="56" t="s">
        <v>2098</v>
      </c>
      <c r="H2655" s="43">
        <v>4</v>
      </c>
      <c r="I2655" s="43">
        <v>3</v>
      </c>
      <c r="J2655" s="43" t="s">
        <v>2131</v>
      </c>
      <c r="K2655" s="45">
        <v>5130.4799999999996</v>
      </c>
      <c r="L2655" s="45">
        <v>3150.2</v>
      </c>
      <c r="M2655" s="517">
        <f>VLOOKUP(C2655,'Раздел 2'!D2648:Q2648,14,0)</f>
        <v>9102173.3599999994</v>
      </c>
      <c r="N2655" s="45">
        <f t="shared" si="351"/>
        <v>9102173.3599999994</v>
      </c>
      <c r="O2655" s="45">
        <v>0</v>
      </c>
      <c r="P2655" s="45">
        <v>0</v>
      </c>
      <c r="Q2655" s="45">
        <v>0</v>
      </c>
      <c r="R2655" s="57">
        <v>45658</v>
      </c>
      <c r="S2655" s="57">
        <v>46022</v>
      </c>
      <c r="U2655" s="143"/>
    </row>
    <row r="2656" spans="1:21" ht="20.3" x14ac:dyDescent="0.35">
      <c r="A2656" s="43">
        <f t="shared" si="350"/>
        <v>35</v>
      </c>
      <c r="B2656" s="44" t="s">
        <v>1202</v>
      </c>
      <c r="C2656" s="43">
        <v>40705</v>
      </c>
      <c r="D2656" s="43" t="s">
        <v>1899</v>
      </c>
      <c r="E2656" s="43">
        <v>1957</v>
      </c>
      <c r="F2656" s="43" t="s">
        <v>2131</v>
      </c>
      <c r="G2656" s="56" t="s">
        <v>2098</v>
      </c>
      <c r="H2656" s="43">
        <v>4</v>
      </c>
      <c r="I2656" s="43">
        <v>3</v>
      </c>
      <c r="J2656" s="43" t="s">
        <v>2131</v>
      </c>
      <c r="K2656" s="45">
        <v>4581.13</v>
      </c>
      <c r="L2656" s="45">
        <v>2787.6</v>
      </c>
      <c r="M2656" s="517">
        <f>VLOOKUP(C2656,'Раздел 2'!D2649:Q2649,14,0)</f>
        <v>9163113.6499999985</v>
      </c>
      <c r="N2656" s="45">
        <f t="shared" si="351"/>
        <v>9163113.6499999985</v>
      </c>
      <c r="O2656" s="45">
        <v>0</v>
      </c>
      <c r="P2656" s="45">
        <v>0</v>
      </c>
      <c r="Q2656" s="45">
        <v>0</v>
      </c>
      <c r="R2656" s="57">
        <v>45658</v>
      </c>
      <c r="S2656" s="57">
        <v>46022</v>
      </c>
      <c r="U2656" s="143"/>
    </row>
    <row r="2657" spans="1:21" ht="20.3" x14ac:dyDescent="0.35">
      <c r="A2657" s="43">
        <f t="shared" si="350"/>
        <v>36</v>
      </c>
      <c r="B2657" s="44" t="s">
        <v>1203</v>
      </c>
      <c r="C2657" s="43">
        <v>40706</v>
      </c>
      <c r="D2657" s="43" t="s">
        <v>1899</v>
      </c>
      <c r="E2657" s="43">
        <v>1957</v>
      </c>
      <c r="F2657" s="43" t="s">
        <v>2131</v>
      </c>
      <c r="G2657" s="56" t="s">
        <v>2098</v>
      </c>
      <c r="H2657" s="43">
        <v>4</v>
      </c>
      <c r="I2657" s="43">
        <v>3</v>
      </c>
      <c r="J2657" s="43" t="s">
        <v>2131</v>
      </c>
      <c r="K2657" s="45">
        <v>4723.97</v>
      </c>
      <c r="L2657" s="45">
        <v>3049.7</v>
      </c>
      <c r="M2657" s="517">
        <f>VLOOKUP(C2657,'Раздел 2'!D2650:Q2650,14,0)</f>
        <v>8483693.4199999999</v>
      </c>
      <c r="N2657" s="45">
        <f t="shared" si="351"/>
        <v>8483693.4199999999</v>
      </c>
      <c r="O2657" s="45">
        <v>0</v>
      </c>
      <c r="P2657" s="45">
        <v>0</v>
      </c>
      <c r="Q2657" s="45">
        <v>0</v>
      </c>
      <c r="R2657" s="57">
        <v>45658</v>
      </c>
      <c r="S2657" s="57">
        <v>46022</v>
      </c>
      <c r="U2657" s="143"/>
    </row>
    <row r="2658" spans="1:21" ht="20.3" x14ac:dyDescent="0.35">
      <c r="A2658" s="43">
        <f t="shared" si="350"/>
        <v>37</v>
      </c>
      <c r="B2658" s="44" t="s">
        <v>1204</v>
      </c>
      <c r="C2658" s="43">
        <v>40727</v>
      </c>
      <c r="D2658" s="43" t="s">
        <v>1899</v>
      </c>
      <c r="E2658" s="43">
        <v>1957</v>
      </c>
      <c r="F2658" s="43" t="s">
        <v>2131</v>
      </c>
      <c r="G2658" s="56" t="s">
        <v>2098</v>
      </c>
      <c r="H2658" s="43">
        <v>3</v>
      </c>
      <c r="I2658" s="43">
        <v>2</v>
      </c>
      <c r="J2658" s="43" t="s">
        <v>2131</v>
      </c>
      <c r="K2658" s="45">
        <v>2190.1999999999998</v>
      </c>
      <c r="L2658" s="45">
        <v>1308.3</v>
      </c>
      <c r="M2658" s="517">
        <f>VLOOKUP(C2658,'Раздел 2'!D2651:Q2651,14,0)</f>
        <v>3371758.05</v>
      </c>
      <c r="N2658" s="45">
        <f t="shared" si="351"/>
        <v>3371758.05</v>
      </c>
      <c r="O2658" s="45">
        <v>0</v>
      </c>
      <c r="P2658" s="45">
        <v>0</v>
      </c>
      <c r="Q2658" s="45">
        <v>0</v>
      </c>
      <c r="R2658" s="57">
        <v>45658</v>
      </c>
      <c r="S2658" s="57">
        <v>46022</v>
      </c>
      <c r="U2658" s="143"/>
    </row>
    <row r="2659" spans="1:21" ht="20.3" x14ac:dyDescent="0.35">
      <c r="A2659" s="43">
        <f t="shared" si="350"/>
        <v>38</v>
      </c>
      <c r="B2659" s="44" t="s">
        <v>1205</v>
      </c>
      <c r="C2659" s="43">
        <v>40719</v>
      </c>
      <c r="D2659" s="43" t="s">
        <v>1899</v>
      </c>
      <c r="E2659" s="43">
        <v>1954</v>
      </c>
      <c r="F2659" s="43" t="s">
        <v>2131</v>
      </c>
      <c r="G2659" s="56" t="s">
        <v>2130</v>
      </c>
      <c r="H2659" s="43">
        <v>3</v>
      </c>
      <c r="I2659" s="43">
        <v>2</v>
      </c>
      <c r="J2659" s="43" t="s">
        <v>2131</v>
      </c>
      <c r="K2659" s="45">
        <v>1812.45</v>
      </c>
      <c r="L2659" s="45">
        <v>1035.0999999999999</v>
      </c>
      <c r="M2659" s="517">
        <f>VLOOKUP(C2659,'Раздел 2'!D2652:Q2652,14,0)</f>
        <v>3803616.9800000004</v>
      </c>
      <c r="N2659" s="45">
        <f t="shared" si="351"/>
        <v>3803616.9800000004</v>
      </c>
      <c r="O2659" s="45">
        <v>0</v>
      </c>
      <c r="P2659" s="45">
        <v>0</v>
      </c>
      <c r="Q2659" s="45">
        <v>0</v>
      </c>
      <c r="R2659" s="57">
        <v>45658</v>
      </c>
      <c r="S2659" s="57">
        <v>46022</v>
      </c>
      <c r="U2659" s="143"/>
    </row>
    <row r="2660" spans="1:21" ht="20.3" x14ac:dyDescent="0.35">
      <c r="A2660" s="43">
        <f t="shared" si="350"/>
        <v>39</v>
      </c>
      <c r="B2660" s="44" t="s">
        <v>1206</v>
      </c>
      <c r="C2660" s="43">
        <v>40748</v>
      </c>
      <c r="D2660" s="43" t="s">
        <v>1899</v>
      </c>
      <c r="E2660" s="43">
        <v>1956</v>
      </c>
      <c r="F2660" s="43" t="s">
        <v>2131</v>
      </c>
      <c r="G2660" s="56" t="s">
        <v>2098</v>
      </c>
      <c r="H2660" s="43">
        <v>3</v>
      </c>
      <c r="I2660" s="43">
        <v>2</v>
      </c>
      <c r="J2660" s="43" t="s">
        <v>2131</v>
      </c>
      <c r="K2660" s="45">
        <v>2648.4</v>
      </c>
      <c r="L2660" s="45">
        <v>1412.8</v>
      </c>
      <c r="M2660" s="517">
        <f>VLOOKUP(C2660,'Раздел 2'!D2653:Q2653,14,0)</f>
        <v>4123990.81</v>
      </c>
      <c r="N2660" s="45">
        <f t="shared" si="351"/>
        <v>4123990.81</v>
      </c>
      <c r="O2660" s="45">
        <v>0</v>
      </c>
      <c r="P2660" s="45">
        <v>0</v>
      </c>
      <c r="Q2660" s="45">
        <v>0</v>
      </c>
      <c r="R2660" s="57">
        <v>45658</v>
      </c>
      <c r="S2660" s="57">
        <v>46022</v>
      </c>
      <c r="U2660" s="143"/>
    </row>
    <row r="2661" spans="1:21" ht="20.3" x14ac:dyDescent="0.35">
      <c r="A2661" s="43">
        <f t="shared" si="350"/>
        <v>40</v>
      </c>
      <c r="B2661" s="44" t="s">
        <v>1208</v>
      </c>
      <c r="C2661" s="43">
        <v>40780</v>
      </c>
      <c r="D2661" s="43" t="s">
        <v>1899</v>
      </c>
      <c r="E2661" s="43">
        <v>1959</v>
      </c>
      <c r="F2661" s="43" t="s">
        <v>2131</v>
      </c>
      <c r="G2661" s="56" t="s">
        <v>2099</v>
      </c>
      <c r="H2661" s="43">
        <v>4</v>
      </c>
      <c r="I2661" s="43">
        <v>4</v>
      </c>
      <c r="J2661" s="43" t="s">
        <v>2131</v>
      </c>
      <c r="K2661" s="45">
        <v>3415.02</v>
      </c>
      <c r="L2661" s="45">
        <v>2087</v>
      </c>
      <c r="M2661" s="517">
        <f>VLOOKUP(C2661,'Раздел 2'!D2654:Q2654,14,0)</f>
        <v>5960013.8599999994</v>
      </c>
      <c r="N2661" s="45">
        <f t="shared" si="351"/>
        <v>5960013.8599999994</v>
      </c>
      <c r="O2661" s="45">
        <v>0</v>
      </c>
      <c r="P2661" s="45">
        <v>0</v>
      </c>
      <c r="Q2661" s="45">
        <v>0</v>
      </c>
      <c r="R2661" s="57">
        <v>45658</v>
      </c>
      <c r="S2661" s="57">
        <v>46022</v>
      </c>
      <c r="U2661" s="143"/>
    </row>
    <row r="2662" spans="1:21" ht="20.3" x14ac:dyDescent="0.35">
      <c r="A2662" s="43">
        <f t="shared" si="350"/>
        <v>41</v>
      </c>
      <c r="B2662" s="44" t="s">
        <v>1209</v>
      </c>
      <c r="C2662" s="43">
        <v>40771</v>
      </c>
      <c r="D2662" s="43" t="s">
        <v>1899</v>
      </c>
      <c r="E2662" s="43">
        <v>1959</v>
      </c>
      <c r="F2662" s="43" t="s">
        <v>2131</v>
      </c>
      <c r="G2662" s="56" t="s">
        <v>2098</v>
      </c>
      <c r="H2662" s="43">
        <v>4</v>
      </c>
      <c r="I2662" s="43">
        <v>3</v>
      </c>
      <c r="J2662" s="43" t="s">
        <v>2131</v>
      </c>
      <c r="K2662" s="45">
        <v>4432.9399999999996</v>
      </c>
      <c r="L2662" s="45">
        <v>2746.3</v>
      </c>
      <c r="M2662" s="517">
        <f>VLOOKUP(C2662,'Раздел 2'!D2655:Q2655,14,0)</f>
        <v>7633883.7300000004</v>
      </c>
      <c r="N2662" s="45">
        <f t="shared" si="351"/>
        <v>7633883.7300000004</v>
      </c>
      <c r="O2662" s="45">
        <v>0</v>
      </c>
      <c r="P2662" s="45">
        <v>0</v>
      </c>
      <c r="Q2662" s="45">
        <v>0</v>
      </c>
      <c r="R2662" s="57">
        <v>45658</v>
      </c>
      <c r="S2662" s="57">
        <v>46022</v>
      </c>
      <c r="U2662" s="143"/>
    </row>
    <row r="2663" spans="1:21" ht="20.3" x14ac:dyDescent="0.35">
      <c r="A2663" s="43">
        <f t="shared" si="350"/>
        <v>42</v>
      </c>
      <c r="B2663" s="44" t="s">
        <v>1210</v>
      </c>
      <c r="C2663" s="43">
        <v>40793</v>
      </c>
      <c r="D2663" s="43" t="s">
        <v>1899</v>
      </c>
      <c r="E2663" s="43">
        <v>1958</v>
      </c>
      <c r="F2663" s="43" t="s">
        <v>2131</v>
      </c>
      <c r="G2663" s="56" t="s">
        <v>2099</v>
      </c>
      <c r="H2663" s="43">
        <v>4</v>
      </c>
      <c r="I2663" s="43">
        <v>4</v>
      </c>
      <c r="J2663" s="43" t="s">
        <v>2131</v>
      </c>
      <c r="K2663" s="45">
        <v>3117.87</v>
      </c>
      <c r="L2663" s="45">
        <v>2073.6</v>
      </c>
      <c r="M2663" s="517">
        <f>VLOOKUP(C2663,'Раздел 2'!D2656:Q2656,14,0)</f>
        <v>6679200</v>
      </c>
      <c r="N2663" s="45">
        <f t="shared" si="351"/>
        <v>6679200</v>
      </c>
      <c r="O2663" s="45">
        <v>0</v>
      </c>
      <c r="P2663" s="45">
        <v>0</v>
      </c>
      <c r="Q2663" s="45">
        <v>0</v>
      </c>
      <c r="R2663" s="57">
        <v>45658</v>
      </c>
      <c r="S2663" s="57">
        <v>46022</v>
      </c>
      <c r="U2663" s="143"/>
    </row>
    <row r="2664" spans="1:21" ht="20.3" x14ac:dyDescent="0.35">
      <c r="A2664" s="43">
        <f t="shared" si="350"/>
        <v>43</v>
      </c>
      <c r="B2664" s="47" t="s">
        <v>1211</v>
      </c>
      <c r="C2664" s="43">
        <v>40796</v>
      </c>
      <c r="D2664" s="43" t="s">
        <v>1899</v>
      </c>
      <c r="E2664" s="43">
        <v>1958</v>
      </c>
      <c r="F2664" s="43" t="s">
        <v>2131</v>
      </c>
      <c r="G2664" s="56" t="s">
        <v>2099</v>
      </c>
      <c r="H2664" s="43">
        <v>4</v>
      </c>
      <c r="I2664" s="43">
        <v>4</v>
      </c>
      <c r="J2664" s="43" t="s">
        <v>2131</v>
      </c>
      <c r="K2664" s="45">
        <v>3756.65</v>
      </c>
      <c r="L2664" s="45">
        <v>2073.9</v>
      </c>
      <c r="M2664" s="517">
        <f>VLOOKUP(C2664,'Раздел 2'!D2657:Q2657,14,0)</f>
        <v>4332509.25</v>
      </c>
      <c r="N2664" s="45">
        <f t="shared" si="351"/>
        <v>4332509.25</v>
      </c>
      <c r="O2664" s="45">
        <v>0</v>
      </c>
      <c r="P2664" s="45">
        <v>0</v>
      </c>
      <c r="Q2664" s="45">
        <v>0</v>
      </c>
      <c r="R2664" s="57">
        <v>45658</v>
      </c>
      <c r="S2664" s="57">
        <v>46022</v>
      </c>
      <c r="U2664" s="143"/>
    </row>
    <row r="2665" spans="1:21" ht="20.3" x14ac:dyDescent="0.35">
      <c r="A2665" s="43">
        <f t="shared" si="350"/>
        <v>44</v>
      </c>
      <c r="B2665" s="47" t="s">
        <v>1212</v>
      </c>
      <c r="C2665" s="43">
        <v>40788</v>
      </c>
      <c r="D2665" s="43" t="s">
        <v>1899</v>
      </c>
      <c r="E2665" s="43">
        <v>1959</v>
      </c>
      <c r="F2665" s="43" t="s">
        <v>2131</v>
      </c>
      <c r="G2665" s="56" t="s">
        <v>2101</v>
      </c>
      <c r="H2665" s="43">
        <v>4</v>
      </c>
      <c r="I2665" s="43">
        <v>4</v>
      </c>
      <c r="J2665" s="43" t="s">
        <v>2131</v>
      </c>
      <c r="K2665" s="45">
        <v>2519.3000000000002</v>
      </c>
      <c r="L2665" s="45">
        <v>588</v>
      </c>
      <c r="M2665" s="517">
        <f>VLOOKUP(C2665,'Раздел 2'!D2658:Q2658,14,0)</f>
        <v>5186283.4000000004</v>
      </c>
      <c r="N2665" s="45">
        <f t="shared" si="351"/>
        <v>5186283.4000000004</v>
      </c>
      <c r="O2665" s="45">
        <v>0</v>
      </c>
      <c r="P2665" s="45">
        <v>0</v>
      </c>
      <c r="Q2665" s="45">
        <v>0</v>
      </c>
      <c r="R2665" s="57">
        <v>45658</v>
      </c>
      <c r="S2665" s="57">
        <v>46022</v>
      </c>
      <c r="U2665" s="143"/>
    </row>
    <row r="2666" spans="1:21" ht="20.3" x14ac:dyDescent="0.35">
      <c r="A2666" s="43">
        <f t="shared" si="350"/>
        <v>45</v>
      </c>
      <c r="B2666" s="47" t="s">
        <v>1213</v>
      </c>
      <c r="C2666" s="43">
        <v>40789</v>
      </c>
      <c r="D2666" s="43" t="s">
        <v>1899</v>
      </c>
      <c r="E2666" s="43">
        <v>1959</v>
      </c>
      <c r="F2666" s="43" t="s">
        <v>2131</v>
      </c>
      <c r="G2666" s="56" t="s">
        <v>2099</v>
      </c>
      <c r="H2666" s="43">
        <v>4</v>
      </c>
      <c r="I2666" s="43">
        <v>6</v>
      </c>
      <c r="J2666" s="43" t="s">
        <v>2131</v>
      </c>
      <c r="K2666" s="45">
        <v>6343</v>
      </c>
      <c r="L2666" s="45">
        <v>3585.3</v>
      </c>
      <c r="M2666" s="517">
        <f>VLOOKUP(C2666,'Раздел 2'!D2659:Q2659,14,0)</f>
        <v>6094123.7599999998</v>
      </c>
      <c r="N2666" s="45">
        <f t="shared" si="351"/>
        <v>6094123.7599999998</v>
      </c>
      <c r="O2666" s="45">
        <v>0</v>
      </c>
      <c r="P2666" s="45">
        <v>0</v>
      </c>
      <c r="Q2666" s="45">
        <v>0</v>
      </c>
      <c r="R2666" s="57">
        <v>45658</v>
      </c>
      <c r="S2666" s="57">
        <v>46022</v>
      </c>
      <c r="U2666" s="143"/>
    </row>
    <row r="2667" spans="1:21" ht="20.3" x14ac:dyDescent="0.35">
      <c r="A2667" s="43">
        <f>A2666+1</f>
        <v>46</v>
      </c>
      <c r="B2667" s="47" t="s">
        <v>1214</v>
      </c>
      <c r="C2667" s="43">
        <v>40813</v>
      </c>
      <c r="D2667" s="43" t="s">
        <v>1899</v>
      </c>
      <c r="E2667" s="43">
        <v>1962</v>
      </c>
      <c r="F2667" s="43" t="s">
        <v>2131</v>
      </c>
      <c r="G2667" s="56" t="s">
        <v>2097</v>
      </c>
      <c r="H2667" s="43">
        <v>5</v>
      </c>
      <c r="I2667" s="43">
        <v>3</v>
      </c>
      <c r="J2667" s="43" t="s">
        <v>2131</v>
      </c>
      <c r="K2667" s="45">
        <v>4568.41</v>
      </c>
      <c r="L2667" s="45">
        <v>2958.6</v>
      </c>
      <c r="M2667" s="517">
        <f>VLOOKUP(C2667,'Раздел 2'!D2660:Q2667,14,0)</f>
        <v>4748638.8499999996</v>
      </c>
      <c r="N2667" s="45">
        <f>M2667</f>
        <v>4748638.8499999996</v>
      </c>
      <c r="O2667" s="45">
        <v>0</v>
      </c>
      <c r="P2667" s="45">
        <v>0</v>
      </c>
      <c r="Q2667" s="45">
        <v>0</v>
      </c>
      <c r="R2667" s="57">
        <v>45658</v>
      </c>
      <c r="S2667" s="57">
        <v>46022</v>
      </c>
      <c r="U2667" s="143"/>
    </row>
    <row r="2668" spans="1:21" ht="20.3" x14ac:dyDescent="0.35">
      <c r="A2668" s="43">
        <f>A2667+1</f>
        <v>47</v>
      </c>
      <c r="B2668" s="47" t="s">
        <v>1215</v>
      </c>
      <c r="C2668" s="43">
        <v>39387</v>
      </c>
      <c r="D2668" s="43" t="s">
        <v>1899</v>
      </c>
      <c r="E2668" s="43">
        <v>1963</v>
      </c>
      <c r="F2668" s="43" t="s">
        <v>2131</v>
      </c>
      <c r="G2668" s="56" t="s">
        <v>2098</v>
      </c>
      <c r="H2668" s="43">
        <v>5</v>
      </c>
      <c r="I2668" s="43">
        <v>3</v>
      </c>
      <c r="J2668" s="43" t="s">
        <v>2131</v>
      </c>
      <c r="K2668" s="45">
        <v>4357.1000000000004</v>
      </c>
      <c r="L2668" s="45">
        <v>2666.1</v>
      </c>
      <c r="M2668" s="517">
        <f>VLOOKUP(C2668,'Раздел 2'!D2661:Q2668,14,0)</f>
        <v>7421018.0300000003</v>
      </c>
      <c r="N2668" s="45">
        <f>M2668</f>
        <v>7421018.0300000003</v>
      </c>
      <c r="O2668" s="45">
        <v>0</v>
      </c>
      <c r="P2668" s="45">
        <v>0</v>
      </c>
      <c r="Q2668" s="45">
        <v>0</v>
      </c>
      <c r="R2668" s="57">
        <v>45658</v>
      </c>
      <c r="S2668" s="57">
        <v>46022</v>
      </c>
      <c r="U2668" s="143"/>
    </row>
    <row r="2669" spans="1:21" ht="20.3" x14ac:dyDescent="0.35">
      <c r="A2669" s="43">
        <f>A2668+1</f>
        <v>48</v>
      </c>
      <c r="B2669" s="47" t="s">
        <v>1216</v>
      </c>
      <c r="C2669" s="43">
        <v>39423</v>
      </c>
      <c r="D2669" s="43" t="s">
        <v>1899</v>
      </c>
      <c r="E2669" s="43">
        <v>1964</v>
      </c>
      <c r="F2669" s="43" t="s">
        <v>2131</v>
      </c>
      <c r="G2669" s="56" t="s">
        <v>2098</v>
      </c>
      <c r="H2669" s="43">
        <v>5</v>
      </c>
      <c r="I2669" s="43">
        <v>3</v>
      </c>
      <c r="J2669" s="43" t="s">
        <v>2131</v>
      </c>
      <c r="K2669" s="45">
        <v>4480.3</v>
      </c>
      <c r="L2669" s="45">
        <v>2682.1</v>
      </c>
      <c r="M2669" s="517">
        <f>VLOOKUP(C2669,'Раздел 2'!D2662:Q2670,14,0)</f>
        <v>2236274.0008999999</v>
      </c>
      <c r="N2669" s="45">
        <f t="shared" si="351"/>
        <v>2236274.0008999999</v>
      </c>
      <c r="O2669" s="45">
        <v>0</v>
      </c>
      <c r="P2669" s="45">
        <v>0</v>
      </c>
      <c r="Q2669" s="45">
        <v>0</v>
      </c>
      <c r="R2669" s="57">
        <v>45658</v>
      </c>
      <c r="S2669" s="57">
        <v>46022</v>
      </c>
      <c r="U2669" s="143"/>
    </row>
    <row r="2670" spans="1:21" ht="20.3" x14ac:dyDescent="0.35">
      <c r="A2670" s="43">
        <f t="shared" si="350"/>
        <v>49</v>
      </c>
      <c r="B2670" s="44" t="s">
        <v>1217</v>
      </c>
      <c r="C2670" s="43">
        <v>39425</v>
      </c>
      <c r="D2670" s="43" t="s">
        <v>1899</v>
      </c>
      <c r="E2670" s="43">
        <v>1965</v>
      </c>
      <c r="F2670" s="43" t="s">
        <v>2131</v>
      </c>
      <c r="G2670" s="56" t="s">
        <v>2098</v>
      </c>
      <c r="H2670" s="43">
        <v>5</v>
      </c>
      <c r="I2670" s="43">
        <v>3</v>
      </c>
      <c r="J2670" s="43" t="s">
        <v>2131</v>
      </c>
      <c r="K2670" s="45">
        <v>4425.7</v>
      </c>
      <c r="L2670" s="45">
        <v>2729.9</v>
      </c>
      <c r="M2670" s="517">
        <f>VLOOKUP(C2670,'Раздел 2'!D2663:Q2671,14,0)</f>
        <v>6103049.8738000002</v>
      </c>
      <c r="N2670" s="45">
        <f t="shared" si="351"/>
        <v>6103049.8738000002</v>
      </c>
      <c r="O2670" s="45">
        <v>0</v>
      </c>
      <c r="P2670" s="45">
        <v>0</v>
      </c>
      <c r="Q2670" s="45">
        <v>0</v>
      </c>
      <c r="R2670" s="57">
        <v>45658</v>
      </c>
      <c r="S2670" s="57">
        <v>46022</v>
      </c>
      <c r="U2670" s="143"/>
    </row>
    <row r="2671" spans="1:21" ht="20.3" x14ac:dyDescent="0.35">
      <c r="A2671" s="43">
        <f t="shared" si="350"/>
        <v>50</v>
      </c>
      <c r="B2671" s="44" t="s">
        <v>1218</v>
      </c>
      <c r="C2671" s="43">
        <v>39530</v>
      </c>
      <c r="D2671" s="43" t="s">
        <v>1899</v>
      </c>
      <c r="E2671" s="43">
        <v>1959</v>
      </c>
      <c r="F2671" s="43" t="s">
        <v>2131</v>
      </c>
      <c r="G2671" s="56" t="s">
        <v>3293</v>
      </c>
      <c r="H2671" s="43">
        <v>4</v>
      </c>
      <c r="I2671" s="43">
        <v>4</v>
      </c>
      <c r="J2671" s="43" t="s">
        <v>2131</v>
      </c>
      <c r="K2671" s="45">
        <v>4711.2</v>
      </c>
      <c r="L2671" s="45">
        <v>2568.5</v>
      </c>
      <c r="M2671" s="517">
        <f>VLOOKUP(C2671,'Раздел 2'!D2664:Q2664,14,0)</f>
        <v>8298400</v>
      </c>
      <c r="N2671" s="45">
        <f t="shared" si="351"/>
        <v>8298400</v>
      </c>
      <c r="O2671" s="45">
        <v>0</v>
      </c>
      <c r="P2671" s="45">
        <v>0</v>
      </c>
      <c r="Q2671" s="45">
        <v>0</v>
      </c>
      <c r="R2671" s="57">
        <v>45658</v>
      </c>
      <c r="S2671" s="57">
        <v>46022</v>
      </c>
      <c r="U2671" s="143"/>
    </row>
    <row r="2672" spans="1:21" ht="20.3" x14ac:dyDescent="0.35">
      <c r="A2672" s="43">
        <f t="shared" si="350"/>
        <v>51</v>
      </c>
      <c r="B2672" s="44" t="s">
        <v>1591</v>
      </c>
      <c r="C2672" s="43">
        <v>40416</v>
      </c>
      <c r="D2672" s="43" t="s">
        <v>1899</v>
      </c>
      <c r="E2672" s="43">
        <v>1958</v>
      </c>
      <c r="F2672" s="43" t="s">
        <v>2131</v>
      </c>
      <c r="G2672" s="56" t="s">
        <v>2098</v>
      </c>
      <c r="H2672" s="43">
        <v>4</v>
      </c>
      <c r="I2672" s="43">
        <v>4</v>
      </c>
      <c r="J2672" s="43" t="s">
        <v>2131</v>
      </c>
      <c r="K2672" s="45">
        <v>6750.4</v>
      </c>
      <c r="L2672" s="45">
        <v>4024.3</v>
      </c>
      <c r="M2672" s="517">
        <f>VLOOKUP(C2672,'Раздел 2'!D2665:Q2665,14,0)</f>
        <v>2748619.02</v>
      </c>
      <c r="N2672" s="45">
        <f t="shared" si="351"/>
        <v>2748619.02</v>
      </c>
      <c r="O2672" s="45">
        <v>0</v>
      </c>
      <c r="P2672" s="45">
        <v>0</v>
      </c>
      <c r="Q2672" s="45">
        <v>0</v>
      </c>
      <c r="R2672" s="57">
        <v>45658</v>
      </c>
      <c r="S2672" s="57">
        <v>46022</v>
      </c>
      <c r="U2672" s="143"/>
    </row>
    <row r="2673" spans="1:21" ht="20.3" x14ac:dyDescent="0.35">
      <c r="A2673" s="43">
        <f t="shared" si="350"/>
        <v>52</v>
      </c>
      <c r="B2673" s="44" t="s">
        <v>1592</v>
      </c>
      <c r="C2673" s="43">
        <v>39512</v>
      </c>
      <c r="D2673" s="43" t="s">
        <v>1899</v>
      </c>
      <c r="E2673" s="43">
        <v>1962</v>
      </c>
      <c r="F2673" s="43" t="s">
        <v>2131</v>
      </c>
      <c r="G2673" s="56" t="s">
        <v>2097</v>
      </c>
      <c r="H2673" s="43">
        <v>5</v>
      </c>
      <c r="I2673" s="43">
        <v>3</v>
      </c>
      <c r="J2673" s="43" t="s">
        <v>2131</v>
      </c>
      <c r="K2673" s="45">
        <v>4120.1000000000004</v>
      </c>
      <c r="L2673" s="45">
        <v>2559.3000000000002</v>
      </c>
      <c r="M2673" s="517">
        <f>VLOOKUP(C2673,'Раздел 2'!D2666:Q2666,14,0)</f>
        <v>123604.8</v>
      </c>
      <c r="N2673" s="45">
        <f t="shared" si="351"/>
        <v>123604.8</v>
      </c>
      <c r="O2673" s="45">
        <v>0</v>
      </c>
      <c r="P2673" s="45">
        <v>0</v>
      </c>
      <c r="Q2673" s="45">
        <v>0</v>
      </c>
      <c r="R2673" s="57">
        <v>45658</v>
      </c>
      <c r="S2673" s="57">
        <v>46022</v>
      </c>
      <c r="U2673" s="143"/>
    </row>
    <row r="2674" spans="1:21" ht="20.3" x14ac:dyDescent="0.35">
      <c r="A2674" s="43">
        <f t="shared" si="350"/>
        <v>53</v>
      </c>
      <c r="B2674" s="44" t="s">
        <v>1593</v>
      </c>
      <c r="C2674" s="43">
        <v>39590</v>
      </c>
      <c r="D2674" s="43" t="s">
        <v>1899</v>
      </c>
      <c r="E2674" s="43">
        <v>1962</v>
      </c>
      <c r="F2674" s="43" t="s">
        <v>2131</v>
      </c>
      <c r="G2674" s="56" t="s">
        <v>2097</v>
      </c>
      <c r="H2674" s="43">
        <v>5</v>
      </c>
      <c r="I2674" s="43">
        <v>3</v>
      </c>
      <c r="J2674" s="43" t="s">
        <v>2131</v>
      </c>
      <c r="K2674" s="45">
        <v>26958.3</v>
      </c>
      <c r="L2674" s="45">
        <v>25408.3</v>
      </c>
      <c r="M2674" s="517">
        <f>VLOOKUP(C2674,'Раздел 2'!D2667:Q2667,14,0)</f>
        <v>2494621.2799999998</v>
      </c>
      <c r="N2674" s="45">
        <f t="shared" si="351"/>
        <v>2494621.2799999998</v>
      </c>
      <c r="O2674" s="45">
        <v>0</v>
      </c>
      <c r="P2674" s="45">
        <v>0</v>
      </c>
      <c r="Q2674" s="45">
        <v>0</v>
      </c>
      <c r="R2674" s="57">
        <v>45658</v>
      </c>
      <c r="S2674" s="57">
        <v>46022</v>
      </c>
      <c r="U2674" s="143"/>
    </row>
    <row r="2675" spans="1:21" ht="20.3" x14ac:dyDescent="0.35">
      <c r="A2675" s="43">
        <f t="shared" si="350"/>
        <v>54</v>
      </c>
      <c r="B2675" s="44" t="s">
        <v>47</v>
      </c>
      <c r="C2675" s="43">
        <v>40479</v>
      </c>
      <c r="D2675" s="43" t="s">
        <v>1899</v>
      </c>
      <c r="E2675" s="43">
        <v>1952</v>
      </c>
      <c r="F2675" s="43" t="s">
        <v>2131</v>
      </c>
      <c r="G2675" s="56" t="s">
        <v>2099</v>
      </c>
      <c r="H2675" s="43">
        <v>2</v>
      </c>
      <c r="I2675" s="43">
        <v>3</v>
      </c>
      <c r="J2675" s="43" t="s">
        <v>2131</v>
      </c>
      <c r="K2675" s="45">
        <v>2268.7600000000002</v>
      </c>
      <c r="L2675" s="45">
        <v>1125.4000000000001</v>
      </c>
      <c r="M2675" s="517">
        <f>VLOOKUP(C2675,'Раздел 2'!D2668:Q2668,14,0)</f>
        <v>50000</v>
      </c>
      <c r="N2675" s="45">
        <f t="shared" si="351"/>
        <v>50000</v>
      </c>
      <c r="O2675" s="45">
        <v>0</v>
      </c>
      <c r="P2675" s="45">
        <v>0</v>
      </c>
      <c r="Q2675" s="45">
        <v>0</v>
      </c>
      <c r="R2675" s="57">
        <v>45658</v>
      </c>
      <c r="S2675" s="57">
        <v>46022</v>
      </c>
      <c r="U2675" s="143"/>
    </row>
    <row r="2676" spans="1:21" ht="20.3" x14ac:dyDescent="0.35">
      <c r="A2676" s="43">
        <f>A2675+1</f>
        <v>55</v>
      </c>
      <c r="B2676" s="44" t="s">
        <v>1594</v>
      </c>
      <c r="C2676" s="43">
        <v>39623</v>
      </c>
      <c r="D2676" s="43" t="s">
        <v>1899</v>
      </c>
      <c r="E2676" s="43">
        <v>1962</v>
      </c>
      <c r="F2676" s="43" t="s">
        <v>2131</v>
      </c>
      <c r="G2676" s="56" t="s">
        <v>2097</v>
      </c>
      <c r="H2676" s="43">
        <v>5</v>
      </c>
      <c r="I2676" s="43">
        <v>3</v>
      </c>
      <c r="J2676" s="43" t="s">
        <v>2131</v>
      </c>
      <c r="K2676" s="45">
        <v>4120.13</v>
      </c>
      <c r="L2676" s="45">
        <v>2553.8000000000002</v>
      </c>
      <c r="M2676" s="517">
        <f>VLOOKUP(C2676,'Раздел 2'!D2669:Q2669,14,0)</f>
        <v>1407043.8109000002</v>
      </c>
      <c r="N2676" s="45">
        <f t="shared" si="351"/>
        <v>1407043.8109000002</v>
      </c>
      <c r="O2676" s="45">
        <v>0</v>
      </c>
      <c r="P2676" s="45">
        <v>0</v>
      </c>
      <c r="Q2676" s="45">
        <v>0</v>
      </c>
      <c r="R2676" s="57">
        <v>45658</v>
      </c>
      <c r="S2676" s="57">
        <v>46022</v>
      </c>
      <c r="U2676" s="143"/>
    </row>
    <row r="2677" spans="1:21" ht="20.3" x14ac:dyDescent="0.35">
      <c r="A2677" s="43">
        <f t="shared" si="350"/>
        <v>56</v>
      </c>
      <c r="B2677" s="44" t="s">
        <v>1595</v>
      </c>
      <c r="C2677" s="43">
        <v>40023</v>
      </c>
      <c r="D2677" s="43" t="s">
        <v>1899</v>
      </c>
      <c r="E2677" s="43">
        <v>1962</v>
      </c>
      <c r="F2677" s="43" t="s">
        <v>2131</v>
      </c>
      <c r="G2677" s="56" t="s">
        <v>2097</v>
      </c>
      <c r="H2677" s="43">
        <v>4</v>
      </c>
      <c r="I2677" s="43">
        <v>3</v>
      </c>
      <c r="J2677" s="43" t="s">
        <v>2131</v>
      </c>
      <c r="K2677" s="45">
        <v>3540.7</v>
      </c>
      <c r="L2677" s="45">
        <v>2036.5</v>
      </c>
      <c r="M2677" s="517">
        <f>VLOOKUP(C2677,'Раздел 2'!D2670:Q2670,14,0)</f>
        <v>76105.119999999995</v>
      </c>
      <c r="N2677" s="45">
        <f t="shared" si="351"/>
        <v>76105.119999999995</v>
      </c>
      <c r="O2677" s="45">
        <v>0</v>
      </c>
      <c r="P2677" s="45">
        <v>0</v>
      </c>
      <c r="Q2677" s="45">
        <v>0</v>
      </c>
      <c r="R2677" s="57">
        <v>45658</v>
      </c>
      <c r="S2677" s="57">
        <v>46022</v>
      </c>
      <c r="U2677" s="143"/>
    </row>
    <row r="2678" spans="1:21" ht="20.3" x14ac:dyDescent="0.35">
      <c r="A2678" s="43">
        <f t="shared" si="350"/>
        <v>57</v>
      </c>
      <c r="B2678" s="44" t="s">
        <v>1596</v>
      </c>
      <c r="C2678" s="43">
        <v>40024</v>
      </c>
      <c r="D2678" s="43" t="s">
        <v>1899</v>
      </c>
      <c r="E2678" s="43">
        <v>1962</v>
      </c>
      <c r="F2678" s="43" t="s">
        <v>2131</v>
      </c>
      <c r="G2678" s="56" t="s">
        <v>2097</v>
      </c>
      <c r="H2678" s="43">
        <v>4</v>
      </c>
      <c r="I2678" s="43">
        <v>3</v>
      </c>
      <c r="J2678" s="43" t="s">
        <v>2131</v>
      </c>
      <c r="K2678" s="45">
        <v>3569.3</v>
      </c>
      <c r="L2678" s="45">
        <v>2049.5</v>
      </c>
      <c r="M2678" s="517">
        <f>VLOOKUP(C2678,'Раздел 2'!D2671:Q2671,14,0)</f>
        <v>76813.38</v>
      </c>
      <c r="N2678" s="45">
        <f t="shared" si="351"/>
        <v>76813.38</v>
      </c>
      <c r="O2678" s="45">
        <v>0</v>
      </c>
      <c r="P2678" s="45">
        <v>0</v>
      </c>
      <c r="Q2678" s="45">
        <v>0</v>
      </c>
      <c r="R2678" s="57">
        <v>45658</v>
      </c>
      <c r="S2678" s="57">
        <v>46022</v>
      </c>
      <c r="U2678" s="143"/>
    </row>
    <row r="2679" spans="1:21" ht="20.3" x14ac:dyDescent="0.35">
      <c r="A2679" s="43">
        <f t="shared" si="350"/>
        <v>58</v>
      </c>
      <c r="B2679" s="44" t="s">
        <v>1597</v>
      </c>
      <c r="C2679" s="43">
        <v>40127</v>
      </c>
      <c r="D2679" s="43" t="s">
        <v>1899</v>
      </c>
      <c r="E2679" s="43">
        <v>1959</v>
      </c>
      <c r="F2679" s="43" t="s">
        <v>2131</v>
      </c>
      <c r="G2679" s="56" t="s">
        <v>2099</v>
      </c>
      <c r="H2679" s="43">
        <v>4</v>
      </c>
      <c r="I2679" s="43">
        <v>4</v>
      </c>
      <c r="J2679" s="43" t="s">
        <v>2131</v>
      </c>
      <c r="K2679" s="45">
        <v>4189.1000000000004</v>
      </c>
      <c r="L2679" s="45">
        <v>2383.6999999999998</v>
      </c>
      <c r="M2679" s="517">
        <f>VLOOKUP(C2679,'Раздел 2'!D2672:Q2672,14,0)</f>
        <v>121650</v>
      </c>
      <c r="N2679" s="45">
        <f t="shared" si="351"/>
        <v>121650</v>
      </c>
      <c r="O2679" s="45">
        <v>0</v>
      </c>
      <c r="P2679" s="45">
        <v>0</v>
      </c>
      <c r="Q2679" s="45">
        <v>0</v>
      </c>
      <c r="R2679" s="57">
        <v>45658</v>
      </c>
      <c r="S2679" s="57">
        <v>46022</v>
      </c>
      <c r="U2679" s="143"/>
    </row>
    <row r="2680" spans="1:21" ht="20.3" x14ac:dyDescent="0.35">
      <c r="A2680" s="43">
        <f t="shared" si="350"/>
        <v>59</v>
      </c>
      <c r="B2680" s="44" t="s">
        <v>1598</v>
      </c>
      <c r="C2680" s="43">
        <v>40128</v>
      </c>
      <c r="D2680" s="43" t="s">
        <v>1899</v>
      </c>
      <c r="E2680" s="43">
        <v>1959</v>
      </c>
      <c r="F2680" s="43" t="s">
        <v>2131</v>
      </c>
      <c r="G2680" s="56" t="s">
        <v>2099</v>
      </c>
      <c r="H2680" s="43">
        <v>4</v>
      </c>
      <c r="I2680" s="43">
        <v>4</v>
      </c>
      <c r="J2680" s="43" t="s">
        <v>2131</v>
      </c>
      <c r="K2680" s="45">
        <v>3978.3</v>
      </c>
      <c r="L2680" s="45">
        <v>2168.5</v>
      </c>
      <c r="M2680" s="517">
        <f>VLOOKUP(C2680,'Раздел 2'!D2673:Q2673,14,0)</f>
        <v>121650</v>
      </c>
      <c r="N2680" s="45">
        <f t="shared" si="351"/>
        <v>121650</v>
      </c>
      <c r="O2680" s="45">
        <v>0</v>
      </c>
      <c r="P2680" s="45">
        <v>0</v>
      </c>
      <c r="Q2680" s="45">
        <v>0</v>
      </c>
      <c r="R2680" s="57">
        <v>45658</v>
      </c>
      <c r="S2680" s="57">
        <v>46022</v>
      </c>
      <c r="U2680" s="143"/>
    </row>
    <row r="2681" spans="1:21" ht="20.3" x14ac:dyDescent="0.35">
      <c r="A2681" s="43">
        <f t="shared" si="350"/>
        <v>60</v>
      </c>
      <c r="B2681" s="44" t="s">
        <v>1599</v>
      </c>
      <c r="C2681" s="43">
        <v>40129</v>
      </c>
      <c r="D2681" s="43" t="s">
        <v>1899</v>
      </c>
      <c r="E2681" s="43">
        <v>1960</v>
      </c>
      <c r="F2681" s="43" t="s">
        <v>2131</v>
      </c>
      <c r="G2681" s="56" t="s">
        <v>2099</v>
      </c>
      <c r="H2681" s="43">
        <v>4</v>
      </c>
      <c r="I2681" s="43">
        <v>6</v>
      </c>
      <c r="J2681" s="43" t="s">
        <v>2131</v>
      </c>
      <c r="K2681" s="45">
        <v>6589.71</v>
      </c>
      <c r="L2681" s="45">
        <v>3807.6</v>
      </c>
      <c r="M2681" s="517">
        <f>VLOOKUP(C2681,'Раздел 2'!D2674:Q2674,14,0)</f>
        <v>164138.4</v>
      </c>
      <c r="N2681" s="45">
        <f t="shared" si="351"/>
        <v>164138.4</v>
      </c>
      <c r="O2681" s="45">
        <v>0</v>
      </c>
      <c r="P2681" s="45">
        <v>0</v>
      </c>
      <c r="Q2681" s="45">
        <v>0</v>
      </c>
      <c r="R2681" s="57">
        <v>45658</v>
      </c>
      <c r="S2681" s="57">
        <v>46022</v>
      </c>
      <c r="U2681" s="143"/>
    </row>
    <row r="2682" spans="1:21" ht="20.3" x14ac:dyDescent="0.35">
      <c r="A2682" s="43">
        <f t="shared" si="350"/>
        <v>61</v>
      </c>
      <c r="B2682" s="44" t="s">
        <v>1600</v>
      </c>
      <c r="C2682" s="43">
        <v>40774</v>
      </c>
      <c r="D2682" s="43" t="s">
        <v>1899</v>
      </c>
      <c r="E2682" s="43">
        <v>1958</v>
      </c>
      <c r="F2682" s="43" t="s">
        <v>2131</v>
      </c>
      <c r="G2682" s="56" t="s">
        <v>2099</v>
      </c>
      <c r="H2682" s="43">
        <v>4</v>
      </c>
      <c r="I2682" s="43">
        <v>6</v>
      </c>
      <c r="J2682" s="43" t="s">
        <v>2131</v>
      </c>
      <c r="K2682" s="45">
        <v>6287.48</v>
      </c>
      <c r="L2682" s="45">
        <v>3626.4</v>
      </c>
      <c r="M2682" s="517">
        <f>VLOOKUP(C2682,'Раздел 2'!D2675:Q2675,14,0)</f>
        <v>1856319</v>
      </c>
      <c r="N2682" s="45">
        <f t="shared" si="351"/>
        <v>1856319</v>
      </c>
      <c r="O2682" s="45">
        <v>0</v>
      </c>
      <c r="P2682" s="45">
        <v>0</v>
      </c>
      <c r="Q2682" s="45">
        <v>0</v>
      </c>
      <c r="R2682" s="57">
        <v>45658</v>
      </c>
      <c r="S2682" s="57">
        <v>46022</v>
      </c>
      <c r="U2682" s="143"/>
    </row>
    <row r="2683" spans="1:21" ht="20.3" x14ac:dyDescent="0.35">
      <c r="A2683" s="43">
        <f t="shared" si="350"/>
        <v>62</v>
      </c>
      <c r="B2683" s="44" t="s">
        <v>1601</v>
      </c>
      <c r="C2683" s="43">
        <v>40728</v>
      </c>
      <c r="D2683" s="43" t="s">
        <v>1899</v>
      </c>
      <c r="E2683" s="43">
        <v>1954</v>
      </c>
      <c r="F2683" s="43" t="s">
        <v>2131</v>
      </c>
      <c r="G2683" s="56" t="s">
        <v>2098</v>
      </c>
      <c r="H2683" s="43">
        <v>3</v>
      </c>
      <c r="I2683" s="43">
        <v>2</v>
      </c>
      <c r="J2683" s="43" t="s">
        <v>2131</v>
      </c>
      <c r="K2683" s="45">
        <v>1813.9</v>
      </c>
      <c r="L2683" s="45">
        <v>1031.4000000000001</v>
      </c>
      <c r="M2683" s="517">
        <f>VLOOKUP(C2683,'Раздел 2'!D2676:Q2676,14,0)</f>
        <v>607200</v>
      </c>
      <c r="N2683" s="45">
        <f t="shared" si="351"/>
        <v>607200</v>
      </c>
      <c r="O2683" s="45">
        <v>0</v>
      </c>
      <c r="P2683" s="45">
        <v>0</v>
      </c>
      <c r="Q2683" s="45">
        <v>0</v>
      </c>
      <c r="R2683" s="57">
        <v>45658</v>
      </c>
      <c r="S2683" s="57">
        <v>46022</v>
      </c>
      <c r="U2683" s="143"/>
    </row>
    <row r="2684" spans="1:21" ht="20.3" x14ac:dyDescent="0.35">
      <c r="A2684" s="43">
        <f t="shared" si="350"/>
        <v>63</v>
      </c>
      <c r="B2684" s="44" t="s">
        <v>1602</v>
      </c>
      <c r="C2684" s="43">
        <v>40716</v>
      </c>
      <c r="D2684" s="43" t="s">
        <v>1899</v>
      </c>
      <c r="E2684" s="43">
        <v>1956</v>
      </c>
      <c r="F2684" s="43" t="s">
        <v>2131</v>
      </c>
      <c r="G2684" s="56" t="s">
        <v>2098</v>
      </c>
      <c r="H2684" s="43">
        <v>3</v>
      </c>
      <c r="I2684" s="43">
        <v>2</v>
      </c>
      <c r="J2684" s="43" t="s">
        <v>2131</v>
      </c>
      <c r="K2684" s="45">
        <v>1809.4</v>
      </c>
      <c r="L2684" s="45">
        <v>1039.3</v>
      </c>
      <c r="M2684" s="517">
        <f>VLOOKUP(C2684,'Раздел 2'!D2677:Q2677,14,0)</f>
        <v>50000</v>
      </c>
      <c r="N2684" s="45">
        <f t="shared" si="351"/>
        <v>50000</v>
      </c>
      <c r="O2684" s="45">
        <v>0</v>
      </c>
      <c r="P2684" s="45">
        <v>0</v>
      </c>
      <c r="Q2684" s="45">
        <v>0</v>
      </c>
      <c r="R2684" s="57">
        <v>45658</v>
      </c>
      <c r="S2684" s="57">
        <v>46022</v>
      </c>
      <c r="U2684" s="143"/>
    </row>
    <row r="2685" spans="1:21" ht="20.3" x14ac:dyDescent="0.35">
      <c r="A2685" s="43">
        <f t="shared" si="350"/>
        <v>64</v>
      </c>
      <c r="B2685" s="44" t="s">
        <v>1603</v>
      </c>
      <c r="C2685" s="43">
        <v>40784</v>
      </c>
      <c r="D2685" s="43" t="s">
        <v>1899</v>
      </c>
      <c r="E2685" s="43">
        <v>1956</v>
      </c>
      <c r="F2685" s="43" t="s">
        <v>2131</v>
      </c>
      <c r="G2685" s="56" t="s">
        <v>2099</v>
      </c>
      <c r="H2685" s="43">
        <v>4</v>
      </c>
      <c r="I2685" s="43">
        <v>4</v>
      </c>
      <c r="J2685" s="43" t="s">
        <v>2131</v>
      </c>
      <c r="K2685" s="45">
        <v>3679.47</v>
      </c>
      <c r="L2685" s="45">
        <v>2082</v>
      </c>
      <c r="M2685" s="517">
        <f>VLOOKUP(C2685,'Раздел 2'!D2678:Q2678,14,0)</f>
        <v>2631200</v>
      </c>
      <c r="N2685" s="45">
        <f t="shared" si="351"/>
        <v>2631200</v>
      </c>
      <c r="O2685" s="45">
        <v>0</v>
      </c>
      <c r="P2685" s="45">
        <v>0</v>
      </c>
      <c r="Q2685" s="45">
        <v>0</v>
      </c>
      <c r="R2685" s="57">
        <v>45658</v>
      </c>
      <c r="S2685" s="57">
        <v>46022</v>
      </c>
      <c r="U2685" s="143"/>
    </row>
    <row r="2686" spans="1:21" ht="20.3" x14ac:dyDescent="0.35">
      <c r="A2686" s="43">
        <f t="shared" si="350"/>
        <v>65</v>
      </c>
      <c r="B2686" s="44" t="s">
        <v>1604</v>
      </c>
      <c r="C2686" s="43">
        <v>40806</v>
      </c>
      <c r="D2686" s="43" t="s">
        <v>1899</v>
      </c>
      <c r="E2686" s="43">
        <v>1961</v>
      </c>
      <c r="F2686" s="43" t="s">
        <v>2131</v>
      </c>
      <c r="G2686" s="56" t="s">
        <v>2097</v>
      </c>
      <c r="H2686" s="43">
        <v>5</v>
      </c>
      <c r="I2686" s="43">
        <v>3</v>
      </c>
      <c r="J2686" s="43" t="s">
        <v>2131</v>
      </c>
      <c r="K2686" s="45">
        <v>3982.79</v>
      </c>
      <c r="L2686" s="45">
        <v>2559.6999999999998</v>
      </c>
      <c r="M2686" s="517">
        <f>VLOOKUP(C2686,'Раздел 2'!D2679:Q2679,14,0)</f>
        <v>113260.2</v>
      </c>
      <c r="N2686" s="45">
        <f t="shared" si="351"/>
        <v>113260.2</v>
      </c>
      <c r="O2686" s="45">
        <v>0</v>
      </c>
      <c r="P2686" s="45">
        <v>0</v>
      </c>
      <c r="Q2686" s="45">
        <v>0</v>
      </c>
      <c r="R2686" s="57">
        <v>45658</v>
      </c>
      <c r="S2686" s="57">
        <v>46022</v>
      </c>
      <c r="U2686" s="143"/>
    </row>
    <row r="2687" spans="1:21" ht="20.3" x14ac:dyDescent="0.35">
      <c r="A2687" s="43">
        <f t="shared" si="350"/>
        <v>66</v>
      </c>
      <c r="B2687" s="44" t="s">
        <v>1605</v>
      </c>
      <c r="C2687" s="43">
        <v>40814</v>
      </c>
      <c r="D2687" s="43" t="s">
        <v>1899</v>
      </c>
      <c r="E2687" s="43">
        <v>1962</v>
      </c>
      <c r="F2687" s="43" t="s">
        <v>2131</v>
      </c>
      <c r="G2687" s="56" t="s">
        <v>2097</v>
      </c>
      <c r="H2687" s="43">
        <v>5</v>
      </c>
      <c r="I2687" s="43">
        <v>4</v>
      </c>
      <c r="J2687" s="43" t="s">
        <v>2131</v>
      </c>
      <c r="K2687" s="45">
        <v>5496.04</v>
      </c>
      <c r="L2687" s="45">
        <v>3523.7</v>
      </c>
      <c r="M2687" s="517">
        <f>VLOOKUP(C2687,'Раздел 2'!D2680:Q2680,14,0)</f>
        <v>5082467.95</v>
      </c>
      <c r="N2687" s="45">
        <f t="shared" si="351"/>
        <v>5082467.95</v>
      </c>
      <c r="O2687" s="45">
        <v>0</v>
      </c>
      <c r="P2687" s="45">
        <v>0</v>
      </c>
      <c r="Q2687" s="45">
        <v>0</v>
      </c>
      <c r="R2687" s="57">
        <v>45658</v>
      </c>
      <c r="S2687" s="57">
        <v>46022</v>
      </c>
      <c r="U2687" s="143"/>
    </row>
    <row r="2688" spans="1:21" ht="20.3" x14ac:dyDescent="0.35">
      <c r="A2688" s="43">
        <f>A2687+1</f>
        <v>67</v>
      </c>
      <c r="B2688" s="44" t="s">
        <v>1606</v>
      </c>
      <c r="C2688" s="43">
        <v>40875</v>
      </c>
      <c r="D2688" s="43" t="s">
        <v>1899</v>
      </c>
      <c r="E2688" s="43">
        <v>1961</v>
      </c>
      <c r="F2688" s="43" t="s">
        <v>2131</v>
      </c>
      <c r="G2688" s="56" t="s">
        <v>2097</v>
      </c>
      <c r="H2688" s="43">
        <v>5</v>
      </c>
      <c r="I2688" s="43">
        <v>4</v>
      </c>
      <c r="J2688" s="43" t="s">
        <v>2131</v>
      </c>
      <c r="K2688" s="45">
        <v>5425.59</v>
      </c>
      <c r="L2688" s="45">
        <v>3474.2</v>
      </c>
      <c r="M2688" s="517">
        <f>VLOOKUP(C2688,'Раздел 2'!D2681:Q2681,14,0)</f>
        <v>506126.68</v>
      </c>
      <c r="N2688" s="45">
        <f t="shared" ref="N2688:N2698" si="352">M2688</f>
        <v>506126.68</v>
      </c>
      <c r="O2688" s="45">
        <v>0</v>
      </c>
      <c r="P2688" s="45">
        <v>0</v>
      </c>
      <c r="Q2688" s="45">
        <v>0</v>
      </c>
      <c r="R2688" s="57">
        <v>45658</v>
      </c>
      <c r="S2688" s="57">
        <v>46022</v>
      </c>
      <c r="U2688" s="143"/>
    </row>
    <row r="2689" spans="1:21" ht="20.3" x14ac:dyDescent="0.35">
      <c r="A2689" s="43">
        <f t="shared" si="350"/>
        <v>68</v>
      </c>
      <c r="B2689" s="44" t="s">
        <v>1607</v>
      </c>
      <c r="C2689" s="43">
        <v>40894</v>
      </c>
      <c r="D2689" s="43" t="s">
        <v>1899</v>
      </c>
      <c r="E2689" s="43">
        <v>1961</v>
      </c>
      <c r="F2689" s="43" t="s">
        <v>2131</v>
      </c>
      <c r="G2689" s="56" t="s">
        <v>2097</v>
      </c>
      <c r="H2689" s="43">
        <v>4</v>
      </c>
      <c r="I2689" s="43">
        <v>4</v>
      </c>
      <c r="J2689" s="43" t="s">
        <v>2131</v>
      </c>
      <c r="K2689" s="45">
        <v>4655.58</v>
      </c>
      <c r="L2689" s="45">
        <v>2773.3</v>
      </c>
      <c r="M2689" s="517">
        <f>VLOOKUP(C2689,'Раздел 2'!D2682:Q2682,14,0)</f>
        <v>128449.2</v>
      </c>
      <c r="N2689" s="45">
        <f t="shared" si="352"/>
        <v>128449.2</v>
      </c>
      <c r="O2689" s="45">
        <v>0</v>
      </c>
      <c r="P2689" s="45">
        <v>0</v>
      </c>
      <c r="Q2689" s="45">
        <v>0</v>
      </c>
      <c r="R2689" s="57">
        <v>45658</v>
      </c>
      <c r="S2689" s="57">
        <v>46022</v>
      </c>
      <c r="U2689" s="143"/>
    </row>
    <row r="2690" spans="1:21" ht="20.3" x14ac:dyDescent="0.35">
      <c r="A2690" s="43">
        <f t="shared" si="350"/>
        <v>69</v>
      </c>
      <c r="B2690" s="44" t="s">
        <v>1608</v>
      </c>
      <c r="C2690" s="43">
        <v>40883</v>
      </c>
      <c r="D2690" s="43" t="s">
        <v>1899</v>
      </c>
      <c r="E2690" s="43">
        <v>1961</v>
      </c>
      <c r="F2690" s="43" t="s">
        <v>2131</v>
      </c>
      <c r="G2690" s="56" t="s">
        <v>2097</v>
      </c>
      <c r="H2690" s="43">
        <v>5</v>
      </c>
      <c r="I2690" s="43">
        <v>4</v>
      </c>
      <c r="J2690" s="43" t="s">
        <v>2131</v>
      </c>
      <c r="K2690" s="45">
        <v>5484.84</v>
      </c>
      <c r="L2690" s="45">
        <v>3501.8</v>
      </c>
      <c r="M2690" s="517">
        <f>VLOOKUP(C2690,'Раздел 2'!D2683:Q2683,14,0)</f>
        <v>2291438.91</v>
      </c>
      <c r="N2690" s="45">
        <f t="shared" si="352"/>
        <v>2291438.91</v>
      </c>
      <c r="O2690" s="45">
        <v>0</v>
      </c>
      <c r="P2690" s="45">
        <v>0</v>
      </c>
      <c r="Q2690" s="45">
        <v>0</v>
      </c>
      <c r="R2690" s="57">
        <v>45658</v>
      </c>
      <c r="S2690" s="57">
        <v>46022</v>
      </c>
      <c r="U2690" s="143"/>
    </row>
    <row r="2691" spans="1:21" ht="20.3" x14ac:dyDescent="0.35">
      <c r="A2691" s="43">
        <f t="shared" ref="A2691:A2786" si="353">A2690+1</f>
        <v>70</v>
      </c>
      <c r="B2691" s="44" t="s">
        <v>1609</v>
      </c>
      <c r="C2691" s="43">
        <v>40891</v>
      </c>
      <c r="D2691" s="43" t="s">
        <v>1899</v>
      </c>
      <c r="E2691" s="43">
        <v>1960</v>
      </c>
      <c r="F2691" s="43" t="s">
        <v>2131</v>
      </c>
      <c r="G2691" s="56" t="s">
        <v>2097</v>
      </c>
      <c r="H2691" s="43">
        <v>4</v>
      </c>
      <c r="I2691" s="43">
        <v>4</v>
      </c>
      <c r="J2691" s="43" t="s">
        <v>2131</v>
      </c>
      <c r="K2691" s="45">
        <v>4653.24</v>
      </c>
      <c r="L2691" s="45">
        <v>2783.8</v>
      </c>
      <c r="M2691" s="517">
        <f>VLOOKUP(C2691,'Раздел 2'!D2684:Q2684,14,0)</f>
        <v>2406268.56</v>
      </c>
      <c r="N2691" s="45">
        <f t="shared" si="352"/>
        <v>2406268.56</v>
      </c>
      <c r="O2691" s="45">
        <v>0</v>
      </c>
      <c r="P2691" s="45">
        <v>0</v>
      </c>
      <c r="Q2691" s="45">
        <v>0</v>
      </c>
      <c r="R2691" s="57">
        <v>45658</v>
      </c>
      <c r="S2691" s="57">
        <v>46022</v>
      </c>
      <c r="U2691" s="143"/>
    </row>
    <row r="2692" spans="1:21" ht="20.3" x14ac:dyDescent="0.35">
      <c r="A2692" s="43">
        <f t="shared" si="353"/>
        <v>71</v>
      </c>
      <c r="B2692" s="44" t="s">
        <v>1610</v>
      </c>
      <c r="C2692" s="43">
        <v>40898</v>
      </c>
      <c r="D2692" s="43" t="s">
        <v>1899</v>
      </c>
      <c r="E2692" s="43">
        <v>1961</v>
      </c>
      <c r="F2692" s="43" t="s">
        <v>2131</v>
      </c>
      <c r="G2692" s="56" t="s">
        <v>2097</v>
      </c>
      <c r="H2692" s="43">
        <v>4</v>
      </c>
      <c r="I2692" s="43">
        <v>2</v>
      </c>
      <c r="J2692" s="43" t="s">
        <v>2131</v>
      </c>
      <c r="K2692" s="45">
        <v>3428.68</v>
      </c>
      <c r="L2692" s="45">
        <v>2048.6999999999998</v>
      </c>
      <c r="M2692" s="517">
        <f>VLOOKUP(C2692,'Раздел 2'!D2685:Q2685,14,0)</f>
        <v>100568.4</v>
      </c>
      <c r="N2692" s="45">
        <f t="shared" si="352"/>
        <v>100568.4</v>
      </c>
      <c r="O2692" s="45">
        <v>0</v>
      </c>
      <c r="P2692" s="45">
        <v>0</v>
      </c>
      <c r="Q2692" s="45">
        <v>0</v>
      </c>
      <c r="R2692" s="57">
        <v>45658</v>
      </c>
      <c r="S2692" s="57">
        <v>46022</v>
      </c>
      <c r="U2692" s="143"/>
    </row>
    <row r="2693" spans="1:21" ht="20.3" x14ac:dyDescent="0.35">
      <c r="A2693" s="43">
        <f t="shared" si="353"/>
        <v>72</v>
      </c>
      <c r="B2693" s="44" t="s">
        <v>1611</v>
      </c>
      <c r="C2693" s="43">
        <v>40899</v>
      </c>
      <c r="D2693" s="43" t="s">
        <v>1899</v>
      </c>
      <c r="E2693" s="43">
        <v>1960</v>
      </c>
      <c r="F2693" s="43" t="s">
        <v>2131</v>
      </c>
      <c r="G2693" s="56" t="s">
        <v>2097</v>
      </c>
      <c r="H2693" s="43">
        <v>4</v>
      </c>
      <c r="I2693" s="43">
        <v>4</v>
      </c>
      <c r="J2693" s="43" t="s">
        <v>2131</v>
      </c>
      <c r="K2693" s="45">
        <v>4669.6099999999997</v>
      </c>
      <c r="L2693" s="45">
        <v>2777.7</v>
      </c>
      <c r="M2693" s="517">
        <f>VLOOKUP(C2693,'Раздел 2'!D2686:Q2686,14,0)</f>
        <v>106399.2</v>
      </c>
      <c r="N2693" s="45">
        <f t="shared" si="352"/>
        <v>106399.2</v>
      </c>
      <c r="O2693" s="45">
        <v>0</v>
      </c>
      <c r="P2693" s="45">
        <v>0</v>
      </c>
      <c r="Q2693" s="45">
        <v>0</v>
      </c>
      <c r="R2693" s="57">
        <v>45658</v>
      </c>
      <c r="S2693" s="57">
        <v>46022</v>
      </c>
      <c r="U2693" s="143"/>
    </row>
    <row r="2694" spans="1:21" ht="20.3" x14ac:dyDescent="0.35">
      <c r="A2694" s="43">
        <f t="shared" si="353"/>
        <v>73</v>
      </c>
      <c r="B2694" s="44" t="s">
        <v>1612</v>
      </c>
      <c r="C2694" s="43">
        <v>39537</v>
      </c>
      <c r="D2694" s="43" t="s">
        <v>1899</v>
      </c>
      <c r="E2694" s="43">
        <v>1959</v>
      </c>
      <c r="F2694" s="43" t="s">
        <v>2131</v>
      </c>
      <c r="G2694" s="56" t="s">
        <v>2099</v>
      </c>
      <c r="H2694" s="43">
        <v>4</v>
      </c>
      <c r="I2694" s="43">
        <v>6</v>
      </c>
      <c r="J2694" s="43" t="s">
        <v>2131</v>
      </c>
      <c r="K2694" s="45">
        <v>5690.1</v>
      </c>
      <c r="L2694" s="45">
        <v>3578.3</v>
      </c>
      <c r="M2694" s="517">
        <f>VLOOKUP(C2694,'Раздел 2'!D2687:Q2687,14,0)</f>
        <v>2530000</v>
      </c>
      <c r="N2694" s="45">
        <f t="shared" si="352"/>
        <v>2530000</v>
      </c>
      <c r="O2694" s="45">
        <v>0</v>
      </c>
      <c r="P2694" s="45">
        <v>0</v>
      </c>
      <c r="Q2694" s="45">
        <v>0</v>
      </c>
      <c r="R2694" s="57">
        <v>45658</v>
      </c>
      <c r="S2694" s="57">
        <v>46022</v>
      </c>
      <c r="U2694" s="143"/>
    </row>
    <row r="2695" spans="1:21" ht="20.3" x14ac:dyDescent="0.35">
      <c r="A2695" s="43">
        <f t="shared" si="353"/>
        <v>74</v>
      </c>
      <c r="B2695" s="44" t="s">
        <v>1641</v>
      </c>
      <c r="C2695" s="43">
        <v>39464</v>
      </c>
      <c r="D2695" s="43" t="s">
        <v>1900</v>
      </c>
      <c r="E2695" s="43">
        <v>1964</v>
      </c>
      <c r="F2695" s="43" t="s">
        <v>2131</v>
      </c>
      <c r="G2695" s="56" t="s">
        <v>2097</v>
      </c>
      <c r="H2695" s="43">
        <v>5</v>
      </c>
      <c r="I2695" s="43">
        <v>5</v>
      </c>
      <c r="J2695" s="43" t="s">
        <v>2131</v>
      </c>
      <c r="K2695" s="45">
        <v>6877.5</v>
      </c>
      <c r="L2695" s="45" t="s">
        <v>2131</v>
      </c>
      <c r="M2695" s="517">
        <f>VLOOKUP(C2695,'Раздел 2'!D2688:Q2688,14,0)</f>
        <v>1000000</v>
      </c>
      <c r="N2695" s="45">
        <f t="shared" si="352"/>
        <v>1000000</v>
      </c>
      <c r="O2695" s="45">
        <v>0</v>
      </c>
      <c r="P2695" s="45">
        <v>0</v>
      </c>
      <c r="Q2695" s="45">
        <v>0</v>
      </c>
      <c r="R2695" s="57">
        <v>45658</v>
      </c>
      <c r="S2695" s="57">
        <v>46022</v>
      </c>
      <c r="U2695" s="143"/>
    </row>
    <row r="2696" spans="1:21" ht="20.3" x14ac:dyDescent="0.35">
      <c r="A2696" s="43">
        <f t="shared" si="353"/>
        <v>75</v>
      </c>
      <c r="B2696" s="47" t="s">
        <v>2301</v>
      </c>
      <c r="C2696" s="43">
        <v>40892</v>
      </c>
      <c r="D2696" s="43" t="s">
        <v>1899</v>
      </c>
      <c r="E2696" s="43">
        <v>1961</v>
      </c>
      <c r="F2696" s="43" t="s">
        <v>2131</v>
      </c>
      <c r="G2696" s="56" t="s">
        <v>2098</v>
      </c>
      <c r="H2696" s="43">
        <v>4</v>
      </c>
      <c r="I2696" s="43">
        <v>3</v>
      </c>
      <c r="J2696" s="43" t="s">
        <v>2131</v>
      </c>
      <c r="K2696" s="45">
        <v>3210.9</v>
      </c>
      <c r="L2696" s="45">
        <v>2467.1</v>
      </c>
      <c r="M2696" s="517">
        <f>VLOOKUP(C2696,'Раздел 2'!D2689:Q2689,14,0)</f>
        <v>211836</v>
      </c>
      <c r="N2696" s="45">
        <f t="shared" si="352"/>
        <v>211836</v>
      </c>
      <c r="O2696" s="45">
        <v>0</v>
      </c>
      <c r="P2696" s="45">
        <v>0</v>
      </c>
      <c r="Q2696" s="45">
        <v>0</v>
      </c>
      <c r="R2696" s="57">
        <v>45658</v>
      </c>
      <c r="S2696" s="57">
        <v>46022</v>
      </c>
      <c r="U2696" s="143"/>
    </row>
    <row r="2697" spans="1:21" ht="20.3" x14ac:dyDescent="0.35">
      <c r="A2697" s="43">
        <f t="shared" si="353"/>
        <v>76</v>
      </c>
      <c r="B2697" s="47" t="s">
        <v>2302</v>
      </c>
      <c r="C2697" s="43">
        <v>40893</v>
      </c>
      <c r="D2697" s="43" t="s">
        <v>1899</v>
      </c>
      <c r="E2697" s="43">
        <v>1961</v>
      </c>
      <c r="F2697" s="43" t="s">
        <v>2131</v>
      </c>
      <c r="G2697" s="56" t="s">
        <v>2098</v>
      </c>
      <c r="H2697" s="43">
        <v>4</v>
      </c>
      <c r="I2697" s="43">
        <v>3</v>
      </c>
      <c r="J2697" s="43" t="s">
        <v>2131</v>
      </c>
      <c r="K2697" s="45">
        <v>3144.9</v>
      </c>
      <c r="L2697" s="45">
        <v>2355.9</v>
      </c>
      <c r="M2697" s="517">
        <f>VLOOKUP(C2697,'Раздел 2'!D2690:Q2690,14,0)</f>
        <v>211836</v>
      </c>
      <c r="N2697" s="45">
        <f t="shared" si="352"/>
        <v>211836</v>
      </c>
      <c r="O2697" s="45">
        <v>0</v>
      </c>
      <c r="P2697" s="45">
        <v>0</v>
      </c>
      <c r="Q2697" s="45">
        <v>0</v>
      </c>
      <c r="R2697" s="57">
        <v>45658</v>
      </c>
      <c r="S2697" s="57">
        <v>46022</v>
      </c>
      <c r="U2697" s="143"/>
    </row>
    <row r="2698" spans="1:21" ht="20.3" x14ac:dyDescent="0.35">
      <c r="A2698" s="43">
        <f t="shared" si="353"/>
        <v>77</v>
      </c>
      <c r="B2698" s="47" t="s">
        <v>3733</v>
      </c>
      <c r="C2698" s="43">
        <v>39437</v>
      </c>
      <c r="D2698" s="43" t="s">
        <v>1899</v>
      </c>
      <c r="E2698" s="43">
        <v>1964</v>
      </c>
      <c r="F2698" s="43" t="s">
        <v>2131</v>
      </c>
      <c r="G2698" s="56" t="s">
        <v>2097</v>
      </c>
      <c r="H2698" s="43">
        <v>5</v>
      </c>
      <c r="I2698" s="43">
        <v>5</v>
      </c>
      <c r="J2698" s="43" t="s">
        <v>2131</v>
      </c>
      <c r="K2698" s="45">
        <v>7194.9</v>
      </c>
      <c r="L2698" s="45">
        <v>4462</v>
      </c>
      <c r="M2698" s="517">
        <f>VLOOKUP(C2698,'Раздел 2'!D2691:Q2691,14,0)</f>
        <v>320280</v>
      </c>
      <c r="N2698" s="45">
        <f t="shared" si="352"/>
        <v>320280</v>
      </c>
      <c r="O2698" s="45">
        <v>0</v>
      </c>
      <c r="P2698" s="45">
        <v>0</v>
      </c>
      <c r="Q2698" s="45">
        <v>0</v>
      </c>
      <c r="R2698" s="57">
        <v>45658</v>
      </c>
      <c r="S2698" s="57">
        <v>46022</v>
      </c>
      <c r="U2698" s="143"/>
    </row>
    <row r="2699" spans="1:21" ht="20.3" x14ac:dyDescent="0.35">
      <c r="A2699" s="43">
        <f>A2698+1</f>
        <v>78</v>
      </c>
      <c r="B2699" s="47" t="s">
        <v>4070</v>
      </c>
      <c r="C2699" s="43">
        <v>39379</v>
      </c>
      <c r="D2699" s="43" t="s">
        <v>1899</v>
      </c>
      <c r="E2699" s="43">
        <v>1963</v>
      </c>
      <c r="F2699" s="43" t="s">
        <v>2131</v>
      </c>
      <c r="G2699" s="56" t="s">
        <v>2129</v>
      </c>
      <c r="H2699" s="43">
        <v>5</v>
      </c>
      <c r="I2699" s="43">
        <v>4</v>
      </c>
      <c r="J2699" s="43" t="s">
        <v>2131</v>
      </c>
      <c r="K2699" s="45">
        <v>5508</v>
      </c>
      <c r="L2699" s="45">
        <v>3530.3</v>
      </c>
      <c r="M2699" s="517">
        <f>VLOOKUP(C2699,'Раздел 2'!D2692:Q2692,14,0)</f>
        <v>3278401.98</v>
      </c>
      <c r="N2699" s="45">
        <f t="shared" ref="N2699:N2704" si="354">M2699</f>
        <v>3278401.98</v>
      </c>
      <c r="O2699" s="45">
        <v>0</v>
      </c>
      <c r="P2699" s="45">
        <v>0</v>
      </c>
      <c r="Q2699" s="45">
        <v>0</v>
      </c>
      <c r="R2699" s="57">
        <v>45658</v>
      </c>
      <c r="S2699" s="57">
        <v>46022</v>
      </c>
      <c r="U2699" s="143"/>
    </row>
    <row r="2700" spans="1:21" ht="20.3" x14ac:dyDescent="0.35">
      <c r="A2700" s="43">
        <f t="shared" si="353"/>
        <v>79</v>
      </c>
      <c r="B2700" s="47" t="s">
        <v>4071</v>
      </c>
      <c r="C2700" s="43">
        <v>40911</v>
      </c>
      <c r="D2700" s="43" t="s">
        <v>1899</v>
      </c>
      <c r="E2700" s="43">
        <v>1961</v>
      </c>
      <c r="F2700" s="43">
        <v>2019</v>
      </c>
      <c r="G2700" s="56" t="s">
        <v>2129</v>
      </c>
      <c r="H2700" s="43">
        <v>4</v>
      </c>
      <c r="I2700" s="43">
        <v>4</v>
      </c>
      <c r="J2700" s="43" t="s">
        <v>2131</v>
      </c>
      <c r="K2700" s="45">
        <v>4679.8100000000004</v>
      </c>
      <c r="L2700" s="45">
        <v>2804.9</v>
      </c>
      <c r="M2700" s="517">
        <f>VLOOKUP(C2700,'Раздел 2'!D2693:Q2693,14,0)</f>
        <v>4564409.62</v>
      </c>
      <c r="N2700" s="45">
        <f t="shared" si="354"/>
        <v>4564409.62</v>
      </c>
      <c r="O2700" s="45">
        <v>0</v>
      </c>
      <c r="P2700" s="45">
        <v>0</v>
      </c>
      <c r="Q2700" s="45">
        <v>0</v>
      </c>
      <c r="R2700" s="57">
        <v>45658</v>
      </c>
      <c r="S2700" s="57">
        <v>46022</v>
      </c>
      <c r="U2700" s="143"/>
    </row>
    <row r="2701" spans="1:21" ht="20.3" x14ac:dyDescent="0.35">
      <c r="A2701" s="43">
        <f t="shared" si="353"/>
        <v>80</v>
      </c>
      <c r="B2701" s="47" t="s">
        <v>4211</v>
      </c>
      <c r="C2701" s="43">
        <v>40046</v>
      </c>
      <c r="D2701" s="43" t="s">
        <v>1899</v>
      </c>
      <c r="E2701" s="43">
        <v>1955</v>
      </c>
      <c r="F2701" s="43" t="s">
        <v>2131</v>
      </c>
      <c r="G2701" s="56" t="s">
        <v>2130</v>
      </c>
      <c r="H2701" s="43">
        <v>2</v>
      </c>
      <c r="I2701" s="43">
        <v>1</v>
      </c>
      <c r="J2701" s="43" t="s">
        <v>2131</v>
      </c>
      <c r="K2701" s="45">
        <v>854</v>
      </c>
      <c r="L2701" s="45">
        <v>389.7</v>
      </c>
      <c r="M2701" s="517">
        <f>VLOOKUP(C2701,'Раздел 2'!D2694:Q2694,14,0)</f>
        <v>1147705.6499999999</v>
      </c>
      <c r="N2701" s="45">
        <f t="shared" si="354"/>
        <v>1147705.6499999999</v>
      </c>
      <c r="O2701" s="45">
        <v>0</v>
      </c>
      <c r="P2701" s="45">
        <v>0</v>
      </c>
      <c r="Q2701" s="45">
        <v>0</v>
      </c>
      <c r="R2701" s="57">
        <v>45658</v>
      </c>
      <c r="S2701" s="57">
        <v>46022</v>
      </c>
      <c r="U2701" s="143"/>
    </row>
    <row r="2702" spans="1:21" ht="20.3" x14ac:dyDescent="0.35">
      <c r="A2702" s="43">
        <f t="shared" si="353"/>
        <v>81</v>
      </c>
      <c r="B2702" s="47" t="s">
        <v>4190</v>
      </c>
      <c r="C2702" s="43">
        <v>40816</v>
      </c>
      <c r="D2702" s="43" t="s">
        <v>1899</v>
      </c>
      <c r="E2702" s="43">
        <v>1971</v>
      </c>
      <c r="F2702" s="43">
        <v>2019</v>
      </c>
      <c r="G2702" s="56" t="s">
        <v>2129</v>
      </c>
      <c r="H2702" s="43">
        <v>9</v>
      </c>
      <c r="I2702" s="43">
        <v>1</v>
      </c>
      <c r="J2702" s="43">
        <v>1</v>
      </c>
      <c r="K2702" s="45">
        <v>2987</v>
      </c>
      <c r="L2702" s="45">
        <v>2195.8000000000002</v>
      </c>
      <c r="M2702" s="517">
        <f>VLOOKUP(C2702,'Раздел 2'!D2695:Q2695,14,0)</f>
        <v>3202092.4899999998</v>
      </c>
      <c r="N2702" s="45">
        <f t="shared" si="354"/>
        <v>3202092.4899999998</v>
      </c>
      <c r="O2702" s="45">
        <v>0</v>
      </c>
      <c r="P2702" s="45">
        <v>0</v>
      </c>
      <c r="Q2702" s="45">
        <v>0</v>
      </c>
      <c r="R2702" s="57">
        <v>45658</v>
      </c>
      <c r="S2702" s="57">
        <v>46022</v>
      </c>
      <c r="U2702" s="143"/>
    </row>
    <row r="2703" spans="1:21" ht="20.3" x14ac:dyDescent="0.35">
      <c r="A2703" s="43">
        <f t="shared" si="353"/>
        <v>82</v>
      </c>
      <c r="B2703" s="47" t="s">
        <v>4212</v>
      </c>
      <c r="C2703" s="43">
        <v>39949</v>
      </c>
      <c r="D2703" s="43" t="s">
        <v>1899</v>
      </c>
      <c r="E2703" s="43">
        <v>1981</v>
      </c>
      <c r="F2703" s="43" t="s">
        <v>2131</v>
      </c>
      <c r="G2703" s="56" t="s">
        <v>2129</v>
      </c>
      <c r="H2703" s="43">
        <v>9</v>
      </c>
      <c r="I2703" s="43">
        <v>10</v>
      </c>
      <c r="J2703" s="43">
        <v>10</v>
      </c>
      <c r="K2703" s="45">
        <v>29015.200000000001</v>
      </c>
      <c r="L2703" s="45">
        <v>19355.400000000001</v>
      </c>
      <c r="M2703" s="517">
        <f>VLOOKUP(C2703,'Раздел 2'!D2696:Q2696,14,0)</f>
        <v>29543580.25</v>
      </c>
      <c r="N2703" s="45">
        <f t="shared" si="354"/>
        <v>29543580.25</v>
      </c>
      <c r="O2703" s="45">
        <v>0</v>
      </c>
      <c r="P2703" s="45">
        <v>0</v>
      </c>
      <c r="Q2703" s="45">
        <v>0</v>
      </c>
      <c r="R2703" s="57">
        <v>45658</v>
      </c>
      <c r="S2703" s="57">
        <v>46022</v>
      </c>
      <c r="U2703" s="143"/>
    </row>
    <row r="2704" spans="1:21" ht="20.3" x14ac:dyDescent="0.35">
      <c r="A2704" s="43">
        <f t="shared" si="353"/>
        <v>83</v>
      </c>
      <c r="B2704" s="47" t="s">
        <v>4208</v>
      </c>
      <c r="C2704" s="43">
        <v>40501</v>
      </c>
      <c r="D2704" s="43" t="s">
        <v>1899</v>
      </c>
      <c r="E2704" s="43">
        <v>1952</v>
      </c>
      <c r="F2704" s="43" t="s">
        <v>2131</v>
      </c>
      <c r="G2704" s="56" t="s">
        <v>2130</v>
      </c>
      <c r="H2704" s="43">
        <v>2</v>
      </c>
      <c r="I2704" s="43">
        <v>1</v>
      </c>
      <c r="J2704" s="43" t="s">
        <v>2131</v>
      </c>
      <c r="K2704" s="45">
        <v>870.4</v>
      </c>
      <c r="L2704" s="45">
        <v>870.4</v>
      </c>
      <c r="M2704" s="517">
        <f>VLOOKUP(C2704,'Раздел 2'!D2697:Q2697,14,0)</f>
        <v>1022056.14</v>
      </c>
      <c r="N2704" s="45">
        <f t="shared" si="354"/>
        <v>1022056.14</v>
      </c>
      <c r="O2704" s="45">
        <v>0</v>
      </c>
      <c r="P2704" s="45">
        <v>0</v>
      </c>
      <c r="Q2704" s="45">
        <v>0</v>
      </c>
      <c r="R2704" s="57">
        <v>45658</v>
      </c>
      <c r="S2704" s="57">
        <v>46022</v>
      </c>
      <c r="U2704" s="143"/>
    </row>
    <row r="2705" spans="1:21" ht="20.3" x14ac:dyDescent="0.35">
      <c r="A2705" s="43">
        <f t="shared" si="353"/>
        <v>84</v>
      </c>
      <c r="B2705" s="47" t="s">
        <v>136</v>
      </c>
      <c r="C2705" s="43">
        <v>39930</v>
      </c>
      <c r="D2705" s="43" t="s">
        <v>1899</v>
      </c>
      <c r="E2705" s="43">
        <v>1979</v>
      </c>
      <c r="F2705" s="43" t="s">
        <v>2131</v>
      </c>
      <c r="G2705" s="56" t="s">
        <v>2097</v>
      </c>
      <c r="H2705" s="43">
        <v>9</v>
      </c>
      <c r="I2705" s="43">
        <v>1</v>
      </c>
      <c r="J2705" s="43" t="s">
        <v>2131</v>
      </c>
      <c r="K2705" s="45">
        <v>3083.5</v>
      </c>
      <c r="L2705" s="45">
        <v>2061.9</v>
      </c>
      <c r="M2705" s="517">
        <f>VLOOKUP(C2705,'Раздел 2'!D2698:Q2698,14,0)</f>
        <v>6113696.2300000004</v>
      </c>
      <c r="N2705" s="45">
        <f t="shared" ref="N2705:N2706" si="355">M2705</f>
        <v>6113696.2300000004</v>
      </c>
      <c r="O2705" s="45">
        <v>0</v>
      </c>
      <c r="P2705" s="45">
        <v>0</v>
      </c>
      <c r="Q2705" s="45">
        <v>0</v>
      </c>
      <c r="R2705" s="57">
        <v>45658</v>
      </c>
      <c r="S2705" s="57">
        <v>46022</v>
      </c>
      <c r="U2705" s="143"/>
    </row>
    <row r="2706" spans="1:21" ht="20.3" x14ac:dyDescent="0.35">
      <c r="A2706" s="43">
        <f t="shared" si="353"/>
        <v>85</v>
      </c>
      <c r="B2706" s="47" t="s">
        <v>3671</v>
      </c>
      <c r="C2706" s="43">
        <v>40361</v>
      </c>
      <c r="D2706" s="43" t="s">
        <v>1899</v>
      </c>
      <c r="E2706" s="43">
        <v>1965</v>
      </c>
      <c r="F2706" s="43" t="s">
        <v>2131</v>
      </c>
      <c r="G2706" s="56" t="s">
        <v>2097</v>
      </c>
      <c r="H2706" s="43">
        <v>5</v>
      </c>
      <c r="I2706" s="43">
        <v>5</v>
      </c>
      <c r="J2706" s="43" t="s">
        <v>2131</v>
      </c>
      <c r="K2706" s="45">
        <v>5800.4</v>
      </c>
      <c r="L2706" s="45">
        <v>3456.3</v>
      </c>
      <c r="M2706" s="517">
        <f>VLOOKUP(C2706,'Раздел 2'!D2699:Q2699,14,0)</f>
        <v>3623240.7700999998</v>
      </c>
      <c r="N2706" s="45">
        <f t="shared" si="355"/>
        <v>3623240.7700999998</v>
      </c>
      <c r="O2706" s="45">
        <v>0</v>
      </c>
      <c r="P2706" s="45">
        <v>0</v>
      </c>
      <c r="Q2706" s="45">
        <v>0</v>
      </c>
      <c r="R2706" s="57">
        <v>45658</v>
      </c>
      <c r="S2706" s="57">
        <v>46022</v>
      </c>
      <c r="U2706" s="143"/>
    </row>
    <row r="2707" spans="1:21" ht="20.3" x14ac:dyDescent="0.35">
      <c r="A2707" s="43">
        <f t="shared" si="353"/>
        <v>86</v>
      </c>
      <c r="B2707" s="47" t="s">
        <v>2291</v>
      </c>
      <c r="C2707" s="43">
        <v>39377</v>
      </c>
      <c r="D2707" s="43" t="s">
        <v>1899</v>
      </c>
      <c r="E2707" s="43">
        <v>1962</v>
      </c>
      <c r="F2707" s="43" t="s">
        <v>2131</v>
      </c>
      <c r="G2707" s="56" t="s">
        <v>2097</v>
      </c>
      <c r="H2707" s="43">
        <v>5</v>
      </c>
      <c r="I2707" s="43">
        <v>4</v>
      </c>
      <c r="J2707" s="43" t="s">
        <v>2131</v>
      </c>
      <c r="K2707" s="45">
        <v>5548.62</v>
      </c>
      <c r="L2707" s="45">
        <v>3574.6</v>
      </c>
      <c r="M2707" s="517">
        <f>VLOOKUP(C2707,'Раздел 2'!D2700:Q2700,14,0)</f>
        <v>878532</v>
      </c>
      <c r="N2707" s="45">
        <f t="shared" ref="N2707" si="356">M2707</f>
        <v>878532</v>
      </c>
      <c r="O2707" s="45">
        <v>0</v>
      </c>
      <c r="P2707" s="45">
        <v>0</v>
      </c>
      <c r="Q2707" s="45">
        <v>0</v>
      </c>
      <c r="R2707" s="57">
        <v>45658</v>
      </c>
      <c r="S2707" s="57">
        <v>46022</v>
      </c>
      <c r="U2707" s="143"/>
    </row>
    <row r="2708" spans="1:21" ht="20.3" x14ac:dyDescent="0.35">
      <c r="A2708" s="43">
        <f t="shared" si="353"/>
        <v>87</v>
      </c>
      <c r="B2708" s="47" t="s">
        <v>4574</v>
      </c>
      <c r="C2708" s="43">
        <v>40974</v>
      </c>
      <c r="D2708" s="43" t="s">
        <v>1899</v>
      </c>
      <c r="E2708" s="43">
        <v>1976</v>
      </c>
      <c r="F2708" s="43" t="s">
        <v>2131</v>
      </c>
      <c r="G2708" s="56" t="s">
        <v>2130</v>
      </c>
      <c r="H2708" s="43">
        <v>5</v>
      </c>
      <c r="I2708" s="43">
        <v>3</v>
      </c>
      <c r="J2708" s="43" t="s">
        <v>2131</v>
      </c>
      <c r="K2708" s="45">
        <v>3316.6</v>
      </c>
      <c r="L2708" s="45">
        <v>3316.6</v>
      </c>
      <c r="M2708" s="517">
        <f>VLOOKUP(C2708,'Раздел 2'!D2701:Q2701,14,0)</f>
        <v>112250</v>
      </c>
      <c r="N2708" s="45">
        <f t="shared" ref="N2708" si="357">M2708</f>
        <v>112250</v>
      </c>
      <c r="O2708" s="45">
        <v>0</v>
      </c>
      <c r="P2708" s="45">
        <v>0</v>
      </c>
      <c r="Q2708" s="45">
        <v>0</v>
      </c>
      <c r="R2708" s="57">
        <v>45658</v>
      </c>
      <c r="S2708" s="57">
        <v>46022</v>
      </c>
      <c r="U2708" s="143"/>
    </row>
    <row r="2709" spans="1:21" ht="20.3" x14ac:dyDescent="0.35">
      <c r="A2709" s="43">
        <f t="shared" si="353"/>
        <v>88</v>
      </c>
      <c r="B2709" s="47" t="s">
        <v>1537</v>
      </c>
      <c r="C2709" s="43">
        <v>40405</v>
      </c>
      <c r="D2709" s="43" t="s">
        <v>1899</v>
      </c>
      <c r="E2709" s="43">
        <v>1956</v>
      </c>
      <c r="F2709" s="43" t="s">
        <v>2131</v>
      </c>
      <c r="G2709" s="56" t="s">
        <v>2098</v>
      </c>
      <c r="H2709" s="43">
        <v>4</v>
      </c>
      <c r="I2709" s="43">
        <v>3</v>
      </c>
      <c r="J2709" s="43" t="s">
        <v>2131</v>
      </c>
      <c r="K2709" s="45">
        <v>4836.1000000000004</v>
      </c>
      <c r="L2709" s="45">
        <v>2752.6</v>
      </c>
      <c r="M2709" s="517">
        <f>VLOOKUP(C2709,'Раздел 2'!D2702:Q2702,14,0)</f>
        <v>106399.2</v>
      </c>
      <c r="N2709" s="45">
        <f t="shared" ref="N2709:N2710" si="358">M2709</f>
        <v>106399.2</v>
      </c>
      <c r="O2709" s="45">
        <v>0</v>
      </c>
      <c r="P2709" s="45">
        <v>0</v>
      </c>
      <c r="Q2709" s="45">
        <v>0</v>
      </c>
      <c r="R2709" s="57">
        <v>45658</v>
      </c>
      <c r="S2709" s="57">
        <v>46022</v>
      </c>
      <c r="U2709" s="143"/>
    </row>
    <row r="2710" spans="1:21" ht="20.3" x14ac:dyDescent="0.35">
      <c r="A2710" s="43">
        <f t="shared" si="353"/>
        <v>89</v>
      </c>
      <c r="B2710" s="47" t="s">
        <v>4185</v>
      </c>
      <c r="C2710" s="43">
        <v>40870</v>
      </c>
      <c r="D2710" s="43" t="s">
        <v>1899</v>
      </c>
      <c r="E2710" s="43">
        <v>1973</v>
      </c>
      <c r="F2710" s="43" t="s">
        <v>2131</v>
      </c>
      <c r="G2710" s="56" t="s">
        <v>2097</v>
      </c>
      <c r="H2710" s="43">
        <v>9</v>
      </c>
      <c r="I2710" s="43">
        <v>1</v>
      </c>
      <c r="J2710" s="43">
        <v>1</v>
      </c>
      <c r="K2710" s="45">
        <v>3257.35</v>
      </c>
      <c r="L2710" s="45">
        <v>3257.35</v>
      </c>
      <c r="M2710" s="517">
        <f>VLOOKUP(C2710,'Раздел 2'!D2703:Q2703,14,0)</f>
        <v>4922750</v>
      </c>
      <c r="N2710" s="45">
        <f t="shared" si="358"/>
        <v>4922750</v>
      </c>
      <c r="O2710" s="45">
        <v>0</v>
      </c>
      <c r="P2710" s="45">
        <v>0</v>
      </c>
      <c r="Q2710" s="45">
        <v>0</v>
      </c>
      <c r="R2710" s="57">
        <v>45658</v>
      </c>
      <c r="S2710" s="57">
        <v>46022</v>
      </c>
      <c r="U2710" s="143"/>
    </row>
    <row r="2711" spans="1:21" ht="20.3" x14ac:dyDescent="0.35">
      <c r="A2711" s="43">
        <f t="shared" si="353"/>
        <v>90</v>
      </c>
      <c r="B2711" s="47" t="s">
        <v>4184</v>
      </c>
      <c r="C2711" s="43">
        <v>40871</v>
      </c>
      <c r="D2711" s="43" t="s">
        <v>1899</v>
      </c>
      <c r="E2711" s="43">
        <v>1973</v>
      </c>
      <c r="F2711" s="43" t="s">
        <v>2131</v>
      </c>
      <c r="G2711" s="56" t="s">
        <v>2097</v>
      </c>
      <c r="H2711" s="43">
        <v>9</v>
      </c>
      <c r="I2711" s="43">
        <v>1</v>
      </c>
      <c r="J2711" s="43">
        <v>1</v>
      </c>
      <c r="K2711" s="45">
        <v>3350.2</v>
      </c>
      <c r="L2711" s="45">
        <v>3350.2</v>
      </c>
      <c r="M2711" s="517">
        <f>VLOOKUP(C2711,'Раздел 2'!D2704:Q2704,14,0)</f>
        <v>4618250</v>
      </c>
      <c r="N2711" s="45">
        <f t="shared" ref="N2711:N2713" si="359">M2711</f>
        <v>4618250</v>
      </c>
      <c r="O2711" s="45">
        <v>0</v>
      </c>
      <c r="P2711" s="45">
        <v>0</v>
      </c>
      <c r="Q2711" s="45">
        <v>0</v>
      </c>
      <c r="R2711" s="57">
        <v>45658</v>
      </c>
      <c r="S2711" s="57">
        <v>46022</v>
      </c>
      <c r="U2711" s="143"/>
    </row>
    <row r="2712" spans="1:21" ht="20.3" x14ac:dyDescent="0.35">
      <c r="A2712" s="43">
        <f t="shared" si="353"/>
        <v>91</v>
      </c>
      <c r="B2712" s="47" t="s">
        <v>4183</v>
      </c>
      <c r="C2712" s="43">
        <v>40872</v>
      </c>
      <c r="D2712" s="43" t="s">
        <v>1899</v>
      </c>
      <c r="E2712" s="43">
        <v>1973</v>
      </c>
      <c r="F2712" s="43" t="s">
        <v>2131</v>
      </c>
      <c r="G2712" s="56" t="s">
        <v>2097</v>
      </c>
      <c r="H2712" s="43">
        <v>9</v>
      </c>
      <c r="I2712" s="43">
        <v>1</v>
      </c>
      <c r="J2712" s="43">
        <v>1</v>
      </c>
      <c r="K2712" s="45">
        <v>2345.1999999999998</v>
      </c>
      <c r="L2712" s="45">
        <v>2199.1999999999998</v>
      </c>
      <c r="M2712" s="517">
        <f>VLOOKUP(C2712,'Раздел 2'!D2705:Q2705,14,0)</f>
        <v>6984819.5199999996</v>
      </c>
      <c r="N2712" s="45">
        <f t="shared" si="359"/>
        <v>6984819.5199999996</v>
      </c>
      <c r="O2712" s="45">
        <v>0</v>
      </c>
      <c r="P2712" s="45">
        <v>0</v>
      </c>
      <c r="Q2712" s="45">
        <v>0</v>
      </c>
      <c r="R2712" s="57">
        <v>45658</v>
      </c>
      <c r="S2712" s="57">
        <v>46022</v>
      </c>
      <c r="U2712" s="143"/>
    </row>
    <row r="2713" spans="1:21" ht="20.3" x14ac:dyDescent="0.3">
      <c r="A2713" s="43">
        <f t="shared" si="353"/>
        <v>92</v>
      </c>
      <c r="B2713" s="47" t="s">
        <v>2162</v>
      </c>
      <c r="C2713" s="43">
        <v>40917</v>
      </c>
      <c r="D2713" s="43" t="s">
        <v>1899</v>
      </c>
      <c r="E2713" s="43">
        <v>1960</v>
      </c>
      <c r="F2713" s="43" t="s">
        <v>2131</v>
      </c>
      <c r="G2713" s="378" t="s">
        <v>4583</v>
      </c>
      <c r="H2713" s="43">
        <v>4</v>
      </c>
      <c r="I2713" s="43">
        <v>4</v>
      </c>
      <c r="J2713" s="43" t="s">
        <v>2131</v>
      </c>
      <c r="K2713" s="45">
        <v>3817.8</v>
      </c>
      <c r="L2713" s="45">
        <v>2549.5</v>
      </c>
      <c r="M2713" s="517">
        <f>VLOOKUP(C2713,'Раздел 2'!D2706:Q2706,14,0)</f>
        <v>6090000</v>
      </c>
      <c r="N2713" s="45">
        <f t="shared" si="359"/>
        <v>6090000</v>
      </c>
      <c r="O2713" s="45">
        <v>0</v>
      </c>
      <c r="P2713" s="45">
        <v>0</v>
      </c>
      <c r="Q2713" s="45">
        <v>0</v>
      </c>
      <c r="R2713" s="57">
        <v>45658</v>
      </c>
      <c r="S2713" s="57">
        <v>46022</v>
      </c>
      <c r="U2713" s="143"/>
    </row>
    <row r="2714" spans="1:21" ht="20.3" x14ac:dyDescent="0.35">
      <c r="A2714" s="43">
        <f t="shared" si="353"/>
        <v>93</v>
      </c>
      <c r="B2714" s="47" t="s">
        <v>4227</v>
      </c>
      <c r="C2714" s="43">
        <v>39385</v>
      </c>
      <c r="D2714" s="43" t="s">
        <v>1899</v>
      </c>
      <c r="E2714" s="43">
        <v>1963</v>
      </c>
      <c r="F2714" s="43" t="s">
        <v>2131</v>
      </c>
      <c r="G2714" s="56" t="s">
        <v>2097</v>
      </c>
      <c r="H2714" s="43">
        <v>5</v>
      </c>
      <c r="I2714" s="43">
        <v>3</v>
      </c>
      <c r="J2714" s="43" t="s">
        <v>2131</v>
      </c>
      <c r="K2714" s="45">
        <v>4037.1</v>
      </c>
      <c r="L2714" s="45">
        <v>4037.1</v>
      </c>
      <c r="M2714" s="517">
        <f>VLOOKUP(C2714,'Раздел 2'!D2707:Q2707,14,0)</f>
        <v>5522559.3000000007</v>
      </c>
      <c r="N2714" s="45">
        <f t="shared" ref="N2714:N2716" si="360">M2714</f>
        <v>5522559.3000000007</v>
      </c>
      <c r="O2714" s="45">
        <v>0</v>
      </c>
      <c r="P2714" s="45">
        <v>0</v>
      </c>
      <c r="Q2714" s="45">
        <v>0</v>
      </c>
      <c r="R2714" s="57">
        <v>45658</v>
      </c>
      <c r="S2714" s="57">
        <v>46022</v>
      </c>
      <c r="U2714" s="143"/>
    </row>
    <row r="2715" spans="1:21" ht="20.3" x14ac:dyDescent="0.35">
      <c r="A2715" s="43">
        <f t="shared" si="353"/>
        <v>94</v>
      </c>
      <c r="B2715" s="47" t="s">
        <v>3677</v>
      </c>
      <c r="C2715" s="43">
        <v>39638</v>
      </c>
      <c r="D2715" s="43" t="s">
        <v>1899</v>
      </c>
      <c r="E2715" s="43">
        <v>1967</v>
      </c>
      <c r="F2715" s="43" t="s">
        <v>2131</v>
      </c>
      <c r="G2715" s="56" t="s">
        <v>2097</v>
      </c>
      <c r="H2715" s="43">
        <v>5</v>
      </c>
      <c r="I2715" s="43">
        <v>6</v>
      </c>
      <c r="J2715" s="43" t="s">
        <v>2131</v>
      </c>
      <c r="K2715" s="45">
        <v>9246.5</v>
      </c>
      <c r="L2715" s="45">
        <v>5807.9</v>
      </c>
      <c r="M2715" s="517">
        <f>VLOOKUP(C2715,'Раздел 2'!D2708:Q2708,14,0)</f>
        <v>4009250</v>
      </c>
      <c r="N2715" s="45">
        <f t="shared" si="360"/>
        <v>4009250</v>
      </c>
      <c r="O2715" s="45">
        <v>0</v>
      </c>
      <c r="P2715" s="45">
        <v>0</v>
      </c>
      <c r="Q2715" s="45">
        <v>0</v>
      </c>
      <c r="R2715" s="57">
        <v>45658</v>
      </c>
      <c r="S2715" s="57">
        <v>46022</v>
      </c>
      <c r="U2715" s="143"/>
    </row>
    <row r="2716" spans="1:21" ht="20.3" x14ac:dyDescent="0.35">
      <c r="A2716" s="43">
        <f t="shared" si="353"/>
        <v>95</v>
      </c>
      <c r="B2716" s="47" t="s">
        <v>3676</v>
      </c>
      <c r="C2716" s="43">
        <v>39646</v>
      </c>
      <c r="D2716" s="43" t="s">
        <v>1899</v>
      </c>
      <c r="E2716" s="43">
        <v>1967</v>
      </c>
      <c r="F2716" s="43" t="s">
        <v>2131</v>
      </c>
      <c r="G2716" s="56" t="s">
        <v>2097</v>
      </c>
      <c r="H2716" s="43">
        <v>5</v>
      </c>
      <c r="I2716" s="43">
        <v>5</v>
      </c>
      <c r="J2716" s="43" t="s">
        <v>2131</v>
      </c>
      <c r="K2716" s="45">
        <v>7144.9</v>
      </c>
      <c r="L2716" s="45">
        <v>4681.3</v>
      </c>
      <c r="M2716" s="517">
        <f>VLOOKUP(C2716,'Раздел 2'!D2709:Q2709,14,0)</f>
        <v>2233000</v>
      </c>
      <c r="N2716" s="45">
        <f t="shared" si="360"/>
        <v>2233000</v>
      </c>
      <c r="O2716" s="45">
        <v>0</v>
      </c>
      <c r="P2716" s="45">
        <v>0</v>
      </c>
      <c r="Q2716" s="45">
        <v>0</v>
      </c>
      <c r="R2716" s="57">
        <v>45658</v>
      </c>
      <c r="S2716" s="57">
        <v>46022</v>
      </c>
      <c r="U2716" s="143"/>
    </row>
    <row r="2717" spans="1:21" ht="20.3" x14ac:dyDescent="0.35">
      <c r="A2717" s="43">
        <f t="shared" si="353"/>
        <v>96</v>
      </c>
      <c r="B2717" s="47" t="s">
        <v>3673</v>
      </c>
      <c r="C2717" s="43">
        <v>39596</v>
      </c>
      <c r="D2717" s="43" t="s">
        <v>1899</v>
      </c>
      <c r="E2717" s="43">
        <v>1967</v>
      </c>
      <c r="F2717" s="43" t="s">
        <v>2131</v>
      </c>
      <c r="G2717" s="56" t="s">
        <v>2097</v>
      </c>
      <c r="H2717" s="43">
        <v>5</v>
      </c>
      <c r="I2717" s="43">
        <v>5</v>
      </c>
      <c r="J2717" s="43" t="s">
        <v>2131</v>
      </c>
      <c r="K2717" s="45">
        <v>7223.1</v>
      </c>
      <c r="L2717" s="45">
        <v>4509.3</v>
      </c>
      <c r="M2717" s="517">
        <f>VLOOKUP(C2717,'Раздел 2'!D2710:Q2710,14,0)</f>
        <v>2791250</v>
      </c>
      <c r="N2717" s="45">
        <f t="shared" ref="N2717:N2719" si="361">M2717</f>
        <v>2791250</v>
      </c>
      <c r="O2717" s="45">
        <v>0</v>
      </c>
      <c r="P2717" s="45">
        <v>0</v>
      </c>
      <c r="Q2717" s="45">
        <v>0</v>
      </c>
      <c r="R2717" s="57">
        <v>45658</v>
      </c>
      <c r="S2717" s="57">
        <v>46022</v>
      </c>
      <c r="U2717" s="143"/>
    </row>
    <row r="2718" spans="1:21" ht="20.3" x14ac:dyDescent="0.35">
      <c r="A2718" s="43">
        <f t="shared" si="353"/>
        <v>97</v>
      </c>
      <c r="B2718" s="47" t="s">
        <v>4217</v>
      </c>
      <c r="C2718" s="43">
        <v>39599</v>
      </c>
      <c r="D2718" s="43" t="s">
        <v>1899</v>
      </c>
      <c r="E2718" s="43">
        <v>1971</v>
      </c>
      <c r="F2718" s="43" t="s">
        <v>2131</v>
      </c>
      <c r="G2718" s="56" t="s">
        <v>2098</v>
      </c>
      <c r="H2718" s="43">
        <v>9</v>
      </c>
      <c r="I2718" s="43">
        <v>1</v>
      </c>
      <c r="J2718" s="43" t="s">
        <v>2131</v>
      </c>
      <c r="K2718" s="45">
        <v>3140.2</v>
      </c>
      <c r="L2718" s="45">
        <v>2290.6999999999998</v>
      </c>
      <c r="M2718" s="517">
        <f>VLOOKUP(C2718,'Раздел 2'!D2711:Q2711,14,0)</f>
        <v>3654000</v>
      </c>
      <c r="N2718" s="45">
        <f t="shared" si="361"/>
        <v>3654000</v>
      </c>
      <c r="O2718" s="45">
        <v>0</v>
      </c>
      <c r="P2718" s="45">
        <v>0</v>
      </c>
      <c r="Q2718" s="45">
        <v>0</v>
      </c>
      <c r="R2718" s="57">
        <v>45658</v>
      </c>
      <c r="S2718" s="57">
        <v>46022</v>
      </c>
      <c r="U2718" s="143"/>
    </row>
    <row r="2719" spans="1:21" ht="20.3" x14ac:dyDescent="0.35">
      <c r="A2719" s="43">
        <f t="shared" si="353"/>
        <v>98</v>
      </c>
      <c r="B2719" s="47" t="s">
        <v>3704</v>
      </c>
      <c r="C2719" s="43">
        <v>40881</v>
      </c>
      <c r="D2719" s="43" t="s">
        <v>1899</v>
      </c>
      <c r="E2719" s="43">
        <v>1961</v>
      </c>
      <c r="F2719" s="43" t="s">
        <v>2131</v>
      </c>
      <c r="G2719" s="56" t="s">
        <v>2097</v>
      </c>
      <c r="H2719" s="43">
        <v>5</v>
      </c>
      <c r="I2719" s="43">
        <v>4</v>
      </c>
      <c r="J2719" s="43" t="s">
        <v>2131</v>
      </c>
      <c r="K2719" s="45">
        <v>5469.3</v>
      </c>
      <c r="L2719" s="45">
        <v>3493.4</v>
      </c>
      <c r="M2719" s="517">
        <f>VLOOKUP(C2719,'Раздел 2'!D2712:Q2712,14,0)</f>
        <v>1593550</v>
      </c>
      <c r="N2719" s="45">
        <f t="shared" si="361"/>
        <v>1593550</v>
      </c>
      <c r="O2719" s="45">
        <v>0</v>
      </c>
      <c r="P2719" s="45">
        <v>0</v>
      </c>
      <c r="Q2719" s="45">
        <v>0</v>
      </c>
      <c r="R2719" s="57">
        <v>45658</v>
      </c>
      <c r="S2719" s="57">
        <v>46022</v>
      </c>
      <c r="U2719" s="143"/>
    </row>
    <row r="2720" spans="1:21" ht="20.3" x14ac:dyDescent="0.35">
      <c r="A2720" s="43">
        <f t="shared" si="353"/>
        <v>99</v>
      </c>
      <c r="B2720" s="47" t="s">
        <v>3675</v>
      </c>
      <c r="C2720" s="43">
        <v>39644</v>
      </c>
      <c r="D2720" s="43" t="s">
        <v>1899</v>
      </c>
      <c r="E2720" s="43">
        <v>1967</v>
      </c>
      <c r="F2720" s="43">
        <v>2023</v>
      </c>
      <c r="G2720" s="56" t="s">
        <v>2097</v>
      </c>
      <c r="H2720" s="43">
        <v>5</v>
      </c>
      <c r="I2720" s="43">
        <v>6</v>
      </c>
      <c r="J2720" s="43" t="s">
        <v>2131</v>
      </c>
      <c r="K2720" s="45">
        <v>8835.2999999999993</v>
      </c>
      <c r="L2720" s="45">
        <v>5725.6</v>
      </c>
      <c r="M2720" s="517">
        <f>VLOOKUP(C2720,'Раздел 2'!D2713:Q2713,14,0)</f>
        <v>2222850</v>
      </c>
      <c r="N2720" s="45">
        <f t="shared" ref="N2720:N2722" si="362">M2720</f>
        <v>2222850</v>
      </c>
      <c r="O2720" s="45">
        <v>0</v>
      </c>
      <c r="P2720" s="45">
        <v>0</v>
      </c>
      <c r="Q2720" s="45">
        <v>0</v>
      </c>
      <c r="R2720" s="57">
        <v>45658</v>
      </c>
      <c r="S2720" s="57">
        <v>46022</v>
      </c>
      <c r="U2720" s="143"/>
    </row>
    <row r="2721" spans="1:21" ht="20.3" x14ac:dyDescent="0.35">
      <c r="A2721" s="43">
        <f t="shared" si="353"/>
        <v>100</v>
      </c>
      <c r="B2721" s="47" t="s">
        <v>3674</v>
      </c>
      <c r="C2721" s="43">
        <v>39610</v>
      </c>
      <c r="D2721" s="43" t="s">
        <v>1899</v>
      </c>
      <c r="E2721" s="43">
        <v>1967</v>
      </c>
      <c r="F2721" s="43" t="s">
        <v>2131</v>
      </c>
      <c r="G2721" s="56" t="s">
        <v>2097</v>
      </c>
      <c r="H2721" s="43">
        <v>5</v>
      </c>
      <c r="I2721" s="43">
        <v>4</v>
      </c>
      <c r="J2721" s="43" t="s">
        <v>2131</v>
      </c>
      <c r="K2721" s="45">
        <v>6160.5</v>
      </c>
      <c r="L2721" s="45">
        <v>3874.4</v>
      </c>
      <c r="M2721" s="517">
        <f>VLOOKUP(C2721,'Раздел 2'!D2714:Q2714,14,0)</f>
        <v>2148206.088</v>
      </c>
      <c r="N2721" s="45">
        <f t="shared" si="362"/>
        <v>2148206.088</v>
      </c>
      <c r="O2721" s="45">
        <v>0</v>
      </c>
      <c r="P2721" s="45">
        <v>0</v>
      </c>
      <c r="Q2721" s="45">
        <v>0</v>
      </c>
      <c r="R2721" s="57">
        <v>45658</v>
      </c>
      <c r="S2721" s="57">
        <v>46022</v>
      </c>
      <c r="U2721" s="143"/>
    </row>
    <row r="2722" spans="1:21" ht="20.3" x14ac:dyDescent="0.35">
      <c r="A2722" s="43">
        <f t="shared" si="353"/>
        <v>101</v>
      </c>
      <c r="B2722" s="47" t="s">
        <v>3672</v>
      </c>
      <c r="C2722" s="43">
        <v>39594</v>
      </c>
      <c r="D2722" s="43" t="s">
        <v>1899</v>
      </c>
      <c r="E2722" s="43">
        <v>1967</v>
      </c>
      <c r="F2722" s="43" t="s">
        <v>2131</v>
      </c>
      <c r="G2722" s="56" t="s">
        <v>2097</v>
      </c>
      <c r="H2722" s="43">
        <v>5</v>
      </c>
      <c r="I2722" s="43">
        <v>4</v>
      </c>
      <c r="J2722" s="43" t="s">
        <v>2131</v>
      </c>
      <c r="K2722" s="45">
        <v>6215.4</v>
      </c>
      <c r="L2722" s="45">
        <v>3916.3</v>
      </c>
      <c r="M2722" s="517">
        <f>VLOOKUP(C2722,'Раздел 2'!D2715:Q2715,14,0)</f>
        <v>4110750</v>
      </c>
      <c r="N2722" s="45">
        <f t="shared" si="362"/>
        <v>4110750</v>
      </c>
      <c r="O2722" s="45">
        <v>0</v>
      </c>
      <c r="P2722" s="45">
        <v>0</v>
      </c>
      <c r="Q2722" s="45">
        <v>0</v>
      </c>
      <c r="R2722" s="57">
        <v>45658</v>
      </c>
      <c r="S2722" s="57">
        <v>46022</v>
      </c>
      <c r="U2722" s="143"/>
    </row>
    <row r="2723" spans="1:21" ht="20.3" x14ac:dyDescent="0.35">
      <c r="A2723" s="43">
        <f t="shared" si="353"/>
        <v>102</v>
      </c>
      <c r="B2723" s="47" t="s">
        <v>4202</v>
      </c>
      <c r="C2723" s="43">
        <v>40718</v>
      </c>
      <c r="D2723" s="43" t="s">
        <v>1899</v>
      </c>
      <c r="E2723" s="43">
        <v>1956</v>
      </c>
      <c r="F2723" s="43">
        <v>2022</v>
      </c>
      <c r="G2723" s="56" t="s">
        <v>2098</v>
      </c>
      <c r="H2723" s="43">
        <v>3</v>
      </c>
      <c r="I2723" s="43">
        <v>2</v>
      </c>
      <c r="J2723" s="43" t="s">
        <v>2131</v>
      </c>
      <c r="K2723" s="45">
        <v>2147.1</v>
      </c>
      <c r="L2723" s="45">
        <v>2147.1</v>
      </c>
      <c r="M2723" s="517">
        <f>VLOOKUP(C2723,'Раздел 2'!D2716:Q2716,14,0)</f>
        <v>2138460.4</v>
      </c>
      <c r="N2723" s="45">
        <f t="shared" ref="N2723:N2727" si="363">M2723</f>
        <v>2138460.4</v>
      </c>
      <c r="O2723" s="45">
        <v>0</v>
      </c>
      <c r="P2723" s="45">
        <v>0</v>
      </c>
      <c r="Q2723" s="45">
        <v>0</v>
      </c>
      <c r="R2723" s="57">
        <v>45658</v>
      </c>
      <c r="S2723" s="57">
        <v>46022</v>
      </c>
      <c r="U2723" s="143"/>
    </row>
    <row r="2724" spans="1:21" ht="20.3" x14ac:dyDescent="0.35">
      <c r="A2724" s="43">
        <f t="shared" si="353"/>
        <v>103</v>
      </c>
      <c r="B2724" s="47" t="s">
        <v>3713</v>
      </c>
      <c r="C2724" s="43">
        <v>39372</v>
      </c>
      <c r="D2724" s="43" t="s">
        <v>1899</v>
      </c>
      <c r="E2724" s="43">
        <v>1960</v>
      </c>
      <c r="F2724" s="43" t="s">
        <v>2131</v>
      </c>
      <c r="G2724" s="56" t="s">
        <v>2097</v>
      </c>
      <c r="H2724" s="43">
        <v>5</v>
      </c>
      <c r="I2724" s="43">
        <v>4</v>
      </c>
      <c r="J2724" s="43" t="s">
        <v>2131</v>
      </c>
      <c r="K2724" s="45">
        <v>6472</v>
      </c>
      <c r="L2724" s="45">
        <v>4187.3999999999996</v>
      </c>
      <c r="M2724" s="517">
        <f>VLOOKUP(C2724,'Раздел 2'!D2717:Q2717,14,0)</f>
        <v>5715540.5300000003</v>
      </c>
      <c r="N2724" s="45">
        <f t="shared" si="363"/>
        <v>5715540.5300000003</v>
      </c>
      <c r="O2724" s="45">
        <v>0</v>
      </c>
      <c r="P2724" s="45">
        <v>0</v>
      </c>
      <c r="Q2724" s="45">
        <v>0</v>
      </c>
      <c r="R2724" s="57">
        <v>45658</v>
      </c>
      <c r="S2724" s="57">
        <v>46022</v>
      </c>
      <c r="U2724" s="143"/>
    </row>
    <row r="2725" spans="1:21" ht="20.3" x14ac:dyDescent="0.35">
      <c r="A2725" s="43">
        <f t="shared" si="353"/>
        <v>104</v>
      </c>
      <c r="B2725" s="47" t="s">
        <v>3698</v>
      </c>
      <c r="C2725" s="43">
        <v>40861</v>
      </c>
      <c r="D2725" s="43" t="s">
        <v>1899</v>
      </c>
      <c r="E2725" s="43">
        <v>1961</v>
      </c>
      <c r="F2725" s="43" t="s">
        <v>2131</v>
      </c>
      <c r="G2725" s="56" t="s">
        <v>2097</v>
      </c>
      <c r="H2725" s="43">
        <v>5</v>
      </c>
      <c r="I2725" s="43">
        <v>4</v>
      </c>
      <c r="J2725" s="43" t="s">
        <v>2131</v>
      </c>
      <c r="K2725" s="45">
        <v>5408.81</v>
      </c>
      <c r="L2725" s="45">
        <v>3485.6</v>
      </c>
      <c r="M2725" s="517">
        <f>VLOOKUP(C2725,'Раздел 2'!D2718:Q2718,14,0)</f>
        <v>7216183.0999999996</v>
      </c>
      <c r="N2725" s="45">
        <f t="shared" si="363"/>
        <v>7216183.0999999996</v>
      </c>
      <c r="O2725" s="45">
        <v>0</v>
      </c>
      <c r="P2725" s="45">
        <v>0</v>
      </c>
      <c r="Q2725" s="45">
        <v>0</v>
      </c>
      <c r="R2725" s="57">
        <v>45658</v>
      </c>
      <c r="S2725" s="57">
        <v>46022</v>
      </c>
      <c r="U2725" s="143"/>
    </row>
    <row r="2726" spans="1:21" ht="20.3" x14ac:dyDescent="0.35">
      <c r="A2726" s="43">
        <f t="shared" si="353"/>
        <v>105</v>
      </c>
      <c r="B2726" s="47" t="s">
        <v>4186</v>
      </c>
      <c r="C2726" s="43">
        <v>40859</v>
      </c>
      <c r="D2726" s="43" t="s">
        <v>1899</v>
      </c>
      <c r="E2726" s="43">
        <v>1961</v>
      </c>
      <c r="F2726" s="43" t="s">
        <v>2131</v>
      </c>
      <c r="G2726" s="56" t="s">
        <v>2097</v>
      </c>
      <c r="H2726" s="43">
        <v>5</v>
      </c>
      <c r="I2726" s="43">
        <v>4</v>
      </c>
      <c r="J2726" s="43" t="s">
        <v>2131</v>
      </c>
      <c r="K2726" s="45">
        <v>5397.89</v>
      </c>
      <c r="L2726" s="45">
        <v>4187.3999999999996</v>
      </c>
      <c r="M2726" s="517">
        <f>VLOOKUP(C2726,'Раздел 2'!D2719:Q2719,14,0)</f>
        <v>5186183.0999999996</v>
      </c>
      <c r="N2726" s="45">
        <f t="shared" si="363"/>
        <v>5186183.0999999996</v>
      </c>
      <c r="O2726" s="45">
        <v>0</v>
      </c>
      <c r="P2726" s="45">
        <v>0</v>
      </c>
      <c r="Q2726" s="45">
        <v>0</v>
      </c>
      <c r="R2726" s="57">
        <v>45658</v>
      </c>
      <c r="S2726" s="57">
        <v>46022</v>
      </c>
      <c r="U2726" s="143"/>
    </row>
    <row r="2727" spans="1:21" ht="20.3" x14ac:dyDescent="0.35">
      <c r="A2727" s="43">
        <f t="shared" si="353"/>
        <v>106</v>
      </c>
      <c r="B2727" s="47" t="s">
        <v>4187</v>
      </c>
      <c r="C2727" s="43">
        <v>40858</v>
      </c>
      <c r="D2727" s="43" t="s">
        <v>1899</v>
      </c>
      <c r="E2727" s="43">
        <v>1962</v>
      </c>
      <c r="F2727" s="43" t="s">
        <v>2131</v>
      </c>
      <c r="G2727" s="56" t="s">
        <v>2129</v>
      </c>
      <c r="H2727" s="43">
        <v>5</v>
      </c>
      <c r="I2727" s="43">
        <v>4</v>
      </c>
      <c r="J2727" s="43" t="s">
        <v>2131</v>
      </c>
      <c r="K2727" s="45">
        <v>5408.81</v>
      </c>
      <c r="L2727" s="45">
        <v>3485.6</v>
      </c>
      <c r="M2727" s="517">
        <f>VLOOKUP(C2727,'Раздел 2'!D2720:Q2720,14,0)</f>
        <v>10007433.1</v>
      </c>
      <c r="N2727" s="45">
        <f t="shared" si="363"/>
        <v>10007433.1</v>
      </c>
      <c r="O2727" s="45">
        <v>0</v>
      </c>
      <c r="P2727" s="45">
        <v>0</v>
      </c>
      <c r="Q2727" s="45">
        <v>0</v>
      </c>
      <c r="R2727" s="57">
        <v>45658</v>
      </c>
      <c r="S2727" s="57">
        <v>46022</v>
      </c>
      <c r="U2727" s="143"/>
    </row>
    <row r="2728" spans="1:21" ht="20.3" x14ac:dyDescent="0.35">
      <c r="A2728" s="43">
        <f t="shared" si="353"/>
        <v>107</v>
      </c>
      <c r="B2728" s="47" t="s">
        <v>3696</v>
      </c>
      <c r="C2728" s="43">
        <v>40854</v>
      </c>
      <c r="D2728" s="43" t="s">
        <v>1899</v>
      </c>
      <c r="E2728" s="43">
        <v>1961</v>
      </c>
      <c r="F2728" s="43" t="s">
        <v>2131</v>
      </c>
      <c r="G2728" s="56" t="s">
        <v>2129</v>
      </c>
      <c r="H2728" s="43">
        <v>5</v>
      </c>
      <c r="I2728" s="43">
        <v>4</v>
      </c>
      <c r="J2728" s="43" t="s">
        <v>2131</v>
      </c>
      <c r="K2728" s="45">
        <v>5437.62</v>
      </c>
      <c r="L2728" s="45">
        <v>3509.8</v>
      </c>
      <c r="M2728" s="517">
        <f>VLOOKUP(C2728,'Раздел 2'!D2721:Q2721,14,0)</f>
        <v>3959691.64</v>
      </c>
      <c r="N2728" s="45">
        <f t="shared" ref="N2728:N2729" si="364">M2728</f>
        <v>3959691.64</v>
      </c>
      <c r="O2728" s="45">
        <v>0</v>
      </c>
      <c r="P2728" s="45">
        <v>0</v>
      </c>
      <c r="Q2728" s="45">
        <v>0</v>
      </c>
      <c r="R2728" s="57">
        <v>45658</v>
      </c>
      <c r="S2728" s="57">
        <v>46022</v>
      </c>
      <c r="U2728" s="143"/>
    </row>
    <row r="2729" spans="1:21" ht="20.3" x14ac:dyDescent="0.35">
      <c r="A2729" s="43">
        <f t="shared" si="353"/>
        <v>108</v>
      </c>
      <c r="B2729" s="47" t="s">
        <v>4188</v>
      </c>
      <c r="C2729" s="43">
        <v>40853</v>
      </c>
      <c r="D2729" s="43" t="s">
        <v>1899</v>
      </c>
      <c r="E2729" s="43">
        <v>1963</v>
      </c>
      <c r="F2729" s="43" t="s">
        <v>2131</v>
      </c>
      <c r="G2729" s="56" t="s">
        <v>2129</v>
      </c>
      <c r="H2729" s="43">
        <v>5</v>
      </c>
      <c r="I2729" s="43">
        <v>3</v>
      </c>
      <c r="J2729" s="43" t="s">
        <v>2131</v>
      </c>
      <c r="K2729" s="45">
        <v>4037.1</v>
      </c>
      <c r="L2729" s="45">
        <v>3995</v>
      </c>
      <c r="M2729" s="517">
        <f>VLOOKUP(C2729,'Раздел 2'!D2722:Q2722,14,0)</f>
        <v>4880463.4400000004</v>
      </c>
      <c r="N2729" s="45">
        <f t="shared" si="364"/>
        <v>4880463.4400000004</v>
      </c>
      <c r="O2729" s="45">
        <v>0</v>
      </c>
      <c r="P2729" s="45">
        <v>0</v>
      </c>
      <c r="Q2729" s="45">
        <v>0</v>
      </c>
      <c r="R2729" s="57">
        <v>45658</v>
      </c>
      <c r="S2729" s="57">
        <v>46022</v>
      </c>
      <c r="U2729" s="143"/>
    </row>
    <row r="2730" spans="1:21" ht="20.3" x14ac:dyDescent="0.35">
      <c r="A2730" s="43">
        <f t="shared" si="353"/>
        <v>109</v>
      </c>
      <c r="B2730" s="47" t="s">
        <v>3720</v>
      </c>
      <c r="C2730" s="43">
        <v>39383</v>
      </c>
      <c r="D2730" s="43" t="s">
        <v>1899</v>
      </c>
      <c r="E2730" s="43">
        <v>1963</v>
      </c>
      <c r="F2730" s="43" t="s">
        <v>2131</v>
      </c>
      <c r="G2730" s="56" t="s">
        <v>2129</v>
      </c>
      <c r="H2730" s="43">
        <v>5</v>
      </c>
      <c r="I2730" s="43">
        <v>4</v>
      </c>
      <c r="J2730" s="43" t="s">
        <v>2131</v>
      </c>
      <c r="K2730" s="45">
        <v>5497.6</v>
      </c>
      <c r="L2730" s="45">
        <v>3530.1</v>
      </c>
      <c r="M2730" s="517">
        <f>VLOOKUP(C2730,'Раздел 2'!D2723:Q2723,14,0)</f>
        <v>1844762.21</v>
      </c>
      <c r="N2730" s="45">
        <f t="shared" ref="N2730:N2732" si="365">M2730</f>
        <v>1844762.21</v>
      </c>
      <c r="O2730" s="45">
        <v>0</v>
      </c>
      <c r="P2730" s="45">
        <v>0</v>
      </c>
      <c r="Q2730" s="45">
        <v>0</v>
      </c>
      <c r="R2730" s="57">
        <v>45658</v>
      </c>
      <c r="S2730" s="57">
        <v>46022</v>
      </c>
      <c r="U2730" s="143"/>
    </row>
    <row r="2731" spans="1:21" ht="20.3" x14ac:dyDescent="0.35">
      <c r="A2731" s="43">
        <f t="shared" si="353"/>
        <v>110</v>
      </c>
      <c r="B2731" s="47" t="s">
        <v>4225</v>
      </c>
      <c r="C2731" s="43">
        <v>39391</v>
      </c>
      <c r="D2731" s="43" t="s">
        <v>1899</v>
      </c>
      <c r="E2731" s="43">
        <v>1963</v>
      </c>
      <c r="F2731" s="43" t="s">
        <v>2131</v>
      </c>
      <c r="G2731" s="56" t="s">
        <v>2129</v>
      </c>
      <c r="H2731" s="43">
        <v>5</v>
      </c>
      <c r="I2731" s="43">
        <v>3</v>
      </c>
      <c r="J2731" s="43" t="s">
        <v>2131</v>
      </c>
      <c r="K2731" s="45">
        <v>3316.6</v>
      </c>
      <c r="L2731" s="45">
        <v>3316.6</v>
      </c>
      <c r="M2731" s="517">
        <f>VLOOKUP(C2731,'Раздел 2'!D2724:Q2724,14,0)</f>
        <v>4648992.6800000006</v>
      </c>
      <c r="N2731" s="45">
        <f t="shared" si="365"/>
        <v>4648992.6800000006</v>
      </c>
      <c r="O2731" s="45">
        <v>0</v>
      </c>
      <c r="P2731" s="45">
        <v>0</v>
      </c>
      <c r="Q2731" s="45">
        <v>0</v>
      </c>
      <c r="R2731" s="57">
        <v>45658</v>
      </c>
      <c r="S2731" s="57">
        <v>46022</v>
      </c>
      <c r="U2731" s="143"/>
    </row>
    <row r="2732" spans="1:21" ht="20.3" x14ac:dyDescent="0.35">
      <c r="A2732" s="43">
        <f t="shared" si="353"/>
        <v>111</v>
      </c>
      <c r="B2732" s="47" t="s">
        <v>4224</v>
      </c>
      <c r="C2732" s="43">
        <v>39394</v>
      </c>
      <c r="D2732" s="43" t="s">
        <v>1899</v>
      </c>
      <c r="E2732" s="43">
        <v>1961</v>
      </c>
      <c r="F2732" s="43" t="s">
        <v>2131</v>
      </c>
      <c r="G2732" s="56" t="s">
        <v>2129</v>
      </c>
      <c r="H2732" s="43">
        <v>5</v>
      </c>
      <c r="I2732" s="43">
        <v>3</v>
      </c>
      <c r="J2732" s="43" t="s">
        <v>2131</v>
      </c>
      <c r="K2732" s="45">
        <v>3033.5</v>
      </c>
      <c r="L2732" s="45">
        <v>2599.3000000000002</v>
      </c>
      <c r="M2732" s="517">
        <f>VLOOKUP(C2732,'Раздел 2'!D2725:Q2725,14,0)</f>
        <v>1116500</v>
      </c>
      <c r="N2732" s="45">
        <f t="shared" si="365"/>
        <v>1116500</v>
      </c>
      <c r="O2732" s="45">
        <v>0</v>
      </c>
      <c r="P2732" s="45">
        <v>0</v>
      </c>
      <c r="Q2732" s="45">
        <v>0</v>
      </c>
      <c r="R2732" s="57">
        <v>45658</v>
      </c>
      <c r="S2732" s="57">
        <v>46022</v>
      </c>
      <c r="U2732" s="143"/>
    </row>
    <row r="2733" spans="1:21" ht="20.3" x14ac:dyDescent="0.35">
      <c r="A2733" s="43">
        <f t="shared" si="353"/>
        <v>112</v>
      </c>
      <c r="B2733" s="47" t="s">
        <v>796</v>
      </c>
      <c r="C2733" s="43">
        <v>40557</v>
      </c>
      <c r="D2733" s="43" t="s">
        <v>1899</v>
      </c>
      <c r="E2733" s="43">
        <v>1952</v>
      </c>
      <c r="F2733" s="43" t="s">
        <v>2131</v>
      </c>
      <c r="G2733" s="56" t="s">
        <v>3293</v>
      </c>
      <c r="H2733" s="43">
        <v>2</v>
      </c>
      <c r="I2733" s="43">
        <v>2</v>
      </c>
      <c r="J2733" s="43" t="s">
        <v>2131</v>
      </c>
      <c r="K2733" s="45">
        <v>1542.4</v>
      </c>
      <c r="L2733" s="45">
        <v>844.4</v>
      </c>
      <c r="M2733" s="517">
        <f>VLOOKUP(C2733,'Раздел 2'!D2726:Q2726,14,0)</f>
        <v>700350</v>
      </c>
      <c r="N2733" s="45">
        <f t="shared" ref="N2733:N2736" si="366">M2733</f>
        <v>700350</v>
      </c>
      <c r="O2733" s="45">
        <v>0</v>
      </c>
      <c r="P2733" s="45">
        <v>0</v>
      </c>
      <c r="Q2733" s="45">
        <v>0</v>
      </c>
      <c r="R2733" s="57">
        <v>45658</v>
      </c>
      <c r="S2733" s="57">
        <v>46022</v>
      </c>
      <c r="U2733" s="143"/>
    </row>
    <row r="2734" spans="1:21" ht="20.3" x14ac:dyDescent="0.35">
      <c r="A2734" s="43">
        <f t="shared" si="353"/>
        <v>113</v>
      </c>
      <c r="B2734" s="47" t="s">
        <v>4198</v>
      </c>
      <c r="C2734" s="43">
        <v>40741</v>
      </c>
      <c r="D2734" s="43" t="s">
        <v>1899</v>
      </c>
      <c r="E2734" s="43">
        <v>1956</v>
      </c>
      <c r="F2734" s="43" t="s">
        <v>2131</v>
      </c>
      <c r="G2734" s="56" t="s">
        <v>2130</v>
      </c>
      <c r="H2734" s="43">
        <v>4</v>
      </c>
      <c r="I2734" s="43">
        <v>3</v>
      </c>
      <c r="J2734" s="43" t="s">
        <v>2131</v>
      </c>
      <c r="K2734" s="45">
        <v>5367.26</v>
      </c>
      <c r="L2734" s="45">
        <v>3003.3</v>
      </c>
      <c r="M2734" s="517">
        <f>VLOOKUP(C2734,'Раздел 2'!D2727:Q2727,14,0)</f>
        <v>2629997.23</v>
      </c>
      <c r="N2734" s="45">
        <f t="shared" si="366"/>
        <v>2629997.23</v>
      </c>
      <c r="O2734" s="45">
        <v>0</v>
      </c>
      <c r="P2734" s="45">
        <v>0</v>
      </c>
      <c r="Q2734" s="45">
        <v>0</v>
      </c>
      <c r="R2734" s="57">
        <v>45658</v>
      </c>
      <c r="S2734" s="57">
        <v>46022</v>
      </c>
      <c r="U2734" s="143"/>
    </row>
    <row r="2735" spans="1:21" ht="20.3" x14ac:dyDescent="0.35">
      <c r="A2735" s="43">
        <f t="shared" si="353"/>
        <v>114</v>
      </c>
      <c r="B2735" s="47" t="s">
        <v>4181</v>
      </c>
      <c r="C2735" s="43">
        <v>40885</v>
      </c>
      <c r="D2735" s="43" t="s">
        <v>1899</v>
      </c>
      <c r="E2735" s="43">
        <v>1961</v>
      </c>
      <c r="F2735" s="43" t="s">
        <v>2131</v>
      </c>
      <c r="G2735" s="56" t="s">
        <v>2129</v>
      </c>
      <c r="H2735" s="43">
        <v>5</v>
      </c>
      <c r="I2735" s="43">
        <v>4</v>
      </c>
      <c r="J2735" s="43" t="s">
        <v>2131</v>
      </c>
      <c r="K2735" s="45">
        <v>5430.22</v>
      </c>
      <c r="L2735" s="45">
        <v>3495</v>
      </c>
      <c r="M2735" s="517">
        <f>VLOOKUP(C2735,'Раздел 2'!D2728:Q2728,14,0)</f>
        <v>913500</v>
      </c>
      <c r="N2735" s="45">
        <f t="shared" si="366"/>
        <v>913500</v>
      </c>
      <c r="O2735" s="45">
        <v>0</v>
      </c>
      <c r="P2735" s="45">
        <v>0</v>
      </c>
      <c r="Q2735" s="45">
        <v>0</v>
      </c>
      <c r="R2735" s="57">
        <v>45658</v>
      </c>
      <c r="S2735" s="57">
        <v>46022</v>
      </c>
      <c r="U2735" s="143"/>
    </row>
    <row r="2736" spans="1:21" ht="20.3" x14ac:dyDescent="0.35">
      <c r="A2736" s="43">
        <f t="shared" si="353"/>
        <v>115</v>
      </c>
      <c r="B2736" s="47" t="s">
        <v>4180</v>
      </c>
      <c r="C2736" s="43">
        <v>40895</v>
      </c>
      <c r="D2736" s="43" t="s">
        <v>1899</v>
      </c>
      <c r="E2736" s="43">
        <v>1961</v>
      </c>
      <c r="F2736" s="43" t="s">
        <v>2131</v>
      </c>
      <c r="G2736" s="56" t="s">
        <v>2129</v>
      </c>
      <c r="H2736" s="43">
        <v>4</v>
      </c>
      <c r="I2736" s="43">
        <v>3</v>
      </c>
      <c r="J2736" s="43" t="s">
        <v>2131</v>
      </c>
      <c r="K2736" s="45">
        <v>3420</v>
      </c>
      <c r="L2736" s="45">
        <v>2032.2</v>
      </c>
      <c r="M2736" s="517">
        <f>VLOOKUP(C2736,'Раздел 2'!D2729:Q2729,14,0)</f>
        <v>3220838.87</v>
      </c>
      <c r="N2736" s="45">
        <f t="shared" si="366"/>
        <v>3220838.87</v>
      </c>
      <c r="O2736" s="45">
        <v>0</v>
      </c>
      <c r="P2736" s="45">
        <v>0</v>
      </c>
      <c r="Q2736" s="45">
        <v>0</v>
      </c>
      <c r="R2736" s="57">
        <v>45658</v>
      </c>
      <c r="S2736" s="57">
        <v>46022</v>
      </c>
      <c r="U2736" s="143"/>
    </row>
    <row r="2737" spans="1:21" ht="20.3" x14ac:dyDescent="0.35">
      <c r="A2737" s="43">
        <f t="shared" si="353"/>
        <v>116</v>
      </c>
      <c r="B2737" s="47" t="s">
        <v>4179</v>
      </c>
      <c r="C2737" s="43">
        <v>40903</v>
      </c>
      <c r="D2737" s="43" t="s">
        <v>1899</v>
      </c>
      <c r="E2737" s="43">
        <v>1961</v>
      </c>
      <c r="F2737" s="43" t="s">
        <v>2131</v>
      </c>
      <c r="G2737" s="56" t="s">
        <v>2129</v>
      </c>
      <c r="H2737" s="43">
        <v>4</v>
      </c>
      <c r="I2737" s="43">
        <v>4</v>
      </c>
      <c r="J2737" s="43" t="s">
        <v>2131</v>
      </c>
      <c r="K2737" s="45">
        <v>2797.5</v>
      </c>
      <c r="L2737" s="45">
        <v>2797.5</v>
      </c>
      <c r="M2737" s="517">
        <f>VLOOKUP(C2737,'Раздел 2'!D2730:Q2730,14,0)</f>
        <v>1820400</v>
      </c>
      <c r="N2737" s="45">
        <f t="shared" ref="N2737:N2738" si="367">M2737</f>
        <v>1820400</v>
      </c>
      <c r="O2737" s="45">
        <v>0</v>
      </c>
      <c r="P2737" s="45">
        <v>0</v>
      </c>
      <c r="Q2737" s="45">
        <v>0</v>
      </c>
      <c r="R2737" s="57">
        <v>45658</v>
      </c>
      <c r="S2737" s="57">
        <v>46022</v>
      </c>
      <c r="U2737" s="143"/>
    </row>
    <row r="2738" spans="1:21" ht="20.3" x14ac:dyDescent="0.35">
      <c r="A2738" s="43">
        <f t="shared" si="353"/>
        <v>117</v>
      </c>
      <c r="B2738" s="47" t="s">
        <v>3710</v>
      </c>
      <c r="C2738" s="43">
        <v>40936</v>
      </c>
      <c r="D2738" s="43" t="s">
        <v>1899</v>
      </c>
      <c r="E2738" s="43">
        <v>1961</v>
      </c>
      <c r="F2738" s="43" t="s">
        <v>2131</v>
      </c>
      <c r="G2738" s="56" t="s">
        <v>2129</v>
      </c>
      <c r="H2738" s="43">
        <v>5</v>
      </c>
      <c r="I2738" s="43">
        <v>4</v>
      </c>
      <c r="J2738" s="43" t="s">
        <v>2131</v>
      </c>
      <c r="K2738" s="45">
        <v>5641.9</v>
      </c>
      <c r="L2738" s="45">
        <v>3475.6</v>
      </c>
      <c r="M2738" s="517">
        <f>VLOOKUP(C2738,'Раздел 2'!D2731:Q2731,14,0)</f>
        <v>1618000</v>
      </c>
      <c r="N2738" s="45">
        <f t="shared" si="367"/>
        <v>1618000</v>
      </c>
      <c r="O2738" s="45">
        <v>0</v>
      </c>
      <c r="P2738" s="45">
        <v>0</v>
      </c>
      <c r="Q2738" s="45">
        <v>0</v>
      </c>
      <c r="R2738" s="57">
        <v>45658</v>
      </c>
      <c r="S2738" s="57">
        <v>46022</v>
      </c>
      <c r="U2738" s="143"/>
    </row>
    <row r="2739" spans="1:21" ht="20.3" x14ac:dyDescent="0.35">
      <c r="A2739" s="43">
        <f t="shared" si="353"/>
        <v>118</v>
      </c>
      <c r="B2739" s="47" t="s">
        <v>4219</v>
      </c>
      <c r="C2739" s="43">
        <v>39541</v>
      </c>
      <c r="D2739" s="43" t="s">
        <v>1899</v>
      </c>
      <c r="E2739" s="43">
        <v>1958</v>
      </c>
      <c r="F2739" s="43" t="s">
        <v>2131</v>
      </c>
      <c r="G2739" s="56" t="s">
        <v>2129</v>
      </c>
      <c r="H2739" s="43">
        <v>4</v>
      </c>
      <c r="I2739" s="43">
        <v>6</v>
      </c>
      <c r="J2739" s="43" t="s">
        <v>2131</v>
      </c>
      <c r="K2739" s="45">
        <v>5660.9</v>
      </c>
      <c r="L2739" s="45">
        <v>5660.9</v>
      </c>
      <c r="M2739" s="517">
        <f>VLOOKUP(C2739,'Раздел 2'!D2732:Q2732,14,0)</f>
        <v>9014686.6000000015</v>
      </c>
      <c r="N2739" s="45">
        <f t="shared" ref="N2739:N2740" si="368">M2739</f>
        <v>9014686.6000000015</v>
      </c>
      <c r="O2739" s="45">
        <v>0</v>
      </c>
      <c r="P2739" s="45">
        <v>0</v>
      </c>
      <c r="Q2739" s="45">
        <v>0</v>
      </c>
      <c r="R2739" s="57">
        <v>45658</v>
      </c>
      <c r="S2739" s="57">
        <v>46022</v>
      </c>
      <c r="U2739" s="143"/>
    </row>
    <row r="2740" spans="1:21" ht="20.3" x14ac:dyDescent="0.35">
      <c r="A2740" s="43">
        <f t="shared" si="353"/>
        <v>119</v>
      </c>
      <c r="B2740" s="47" t="s">
        <v>4218</v>
      </c>
      <c r="C2740" s="43">
        <v>39551</v>
      </c>
      <c r="D2740" s="43" t="s">
        <v>1899</v>
      </c>
      <c r="E2740" s="43">
        <v>1958</v>
      </c>
      <c r="F2740" s="43" t="s">
        <v>2131</v>
      </c>
      <c r="G2740" s="56" t="s">
        <v>2129</v>
      </c>
      <c r="H2740" s="43">
        <v>4</v>
      </c>
      <c r="I2740" s="43">
        <v>4</v>
      </c>
      <c r="J2740" s="43" t="s">
        <v>2131</v>
      </c>
      <c r="K2740" s="45">
        <v>4672.7</v>
      </c>
      <c r="L2740" s="45">
        <v>4672.7</v>
      </c>
      <c r="M2740" s="517">
        <f>VLOOKUP(C2740,'Раздел 2'!D2733:Q2733,14,0)</f>
        <v>5990304.4264000002</v>
      </c>
      <c r="N2740" s="45">
        <f t="shared" si="368"/>
        <v>5990304.4264000002</v>
      </c>
      <c r="O2740" s="45">
        <v>0</v>
      </c>
      <c r="P2740" s="45">
        <v>0</v>
      </c>
      <c r="Q2740" s="45">
        <v>0</v>
      </c>
      <c r="R2740" s="57">
        <v>45658</v>
      </c>
      <c r="S2740" s="57">
        <v>46022</v>
      </c>
      <c r="U2740" s="143"/>
    </row>
    <row r="2741" spans="1:21" ht="20.3" x14ac:dyDescent="0.3">
      <c r="A2741" s="43">
        <f t="shared" si="353"/>
        <v>120</v>
      </c>
      <c r="B2741" s="47" t="s">
        <v>4213</v>
      </c>
      <c r="C2741" s="43">
        <v>39779</v>
      </c>
      <c r="D2741" s="43" t="s">
        <v>1899</v>
      </c>
      <c r="E2741" s="43">
        <v>1987</v>
      </c>
      <c r="F2741" s="43" t="s">
        <v>2131</v>
      </c>
      <c r="G2741" s="378" t="s">
        <v>2129</v>
      </c>
      <c r="H2741" s="43">
        <v>10</v>
      </c>
      <c r="I2741" s="43">
        <v>6</v>
      </c>
      <c r="J2741" s="43" t="s">
        <v>2131</v>
      </c>
      <c r="K2741" s="45">
        <v>19065.5</v>
      </c>
      <c r="L2741" s="45">
        <v>13539.7</v>
      </c>
      <c r="M2741" s="517">
        <f>VLOOKUP(C2741,'Раздел 2'!D2734:Q2734,14,0)</f>
        <v>36445165.505000003</v>
      </c>
      <c r="N2741" s="45">
        <f t="shared" ref="N2741" si="369">M2741</f>
        <v>36445165.505000003</v>
      </c>
      <c r="O2741" s="45">
        <v>0</v>
      </c>
      <c r="P2741" s="45">
        <v>0</v>
      </c>
      <c r="Q2741" s="45">
        <v>0</v>
      </c>
      <c r="R2741" s="57">
        <v>45658</v>
      </c>
      <c r="S2741" s="57">
        <v>46022</v>
      </c>
      <c r="U2741" s="143"/>
    </row>
    <row r="2742" spans="1:21" ht="20.3" x14ac:dyDescent="0.3">
      <c r="A2742" s="43">
        <f t="shared" si="353"/>
        <v>121</v>
      </c>
      <c r="B2742" s="47" t="s">
        <v>4020</v>
      </c>
      <c r="C2742" s="43">
        <v>39591</v>
      </c>
      <c r="D2742" s="43" t="s">
        <v>1899</v>
      </c>
      <c r="E2742" s="43">
        <v>1977</v>
      </c>
      <c r="F2742" s="43" t="s">
        <v>2131</v>
      </c>
      <c r="G2742" s="378" t="s">
        <v>2130</v>
      </c>
      <c r="H2742" s="43">
        <v>10</v>
      </c>
      <c r="I2742" s="43">
        <v>3</v>
      </c>
      <c r="J2742" s="43" t="s">
        <v>2131</v>
      </c>
      <c r="K2742" s="45">
        <v>13284.3</v>
      </c>
      <c r="L2742" s="45">
        <v>8118.3</v>
      </c>
      <c r="M2742" s="517">
        <f>VLOOKUP(C2742,'Раздел 2'!D2735:Q2735,14,0)</f>
        <v>7339382.4601999996</v>
      </c>
      <c r="N2742" s="45">
        <f t="shared" ref="N2742:N2743" si="370">M2742</f>
        <v>7339382.4601999996</v>
      </c>
      <c r="O2742" s="45">
        <v>0</v>
      </c>
      <c r="P2742" s="45">
        <v>0</v>
      </c>
      <c r="Q2742" s="45">
        <v>0</v>
      </c>
      <c r="R2742" s="57">
        <v>45658</v>
      </c>
      <c r="S2742" s="57">
        <v>46022</v>
      </c>
      <c r="U2742" s="143"/>
    </row>
    <row r="2743" spans="1:21" ht="20.3" x14ac:dyDescent="0.3">
      <c r="A2743" s="43">
        <f t="shared" si="353"/>
        <v>122</v>
      </c>
      <c r="B2743" s="47" t="s">
        <v>4722</v>
      </c>
      <c r="C2743" s="43">
        <v>41002</v>
      </c>
      <c r="D2743" s="43" t="s">
        <v>1899</v>
      </c>
      <c r="E2743" s="43">
        <v>1984</v>
      </c>
      <c r="F2743" s="43" t="s">
        <v>2131</v>
      </c>
      <c r="G2743" s="378" t="s">
        <v>2130</v>
      </c>
      <c r="H2743" s="43">
        <v>2</v>
      </c>
      <c r="I2743" s="43">
        <v>2</v>
      </c>
      <c r="J2743" s="43" t="s">
        <v>2131</v>
      </c>
      <c r="K2743" s="45">
        <v>1335.9</v>
      </c>
      <c r="L2743" s="45">
        <v>1335.9</v>
      </c>
      <c r="M2743" s="517">
        <f>VLOOKUP(C2743,'Раздел 2'!D2736:Q2736,14,0)</f>
        <v>1776250</v>
      </c>
      <c r="N2743" s="45">
        <f t="shared" si="370"/>
        <v>1776250</v>
      </c>
      <c r="O2743" s="45">
        <v>0</v>
      </c>
      <c r="P2743" s="45">
        <v>0</v>
      </c>
      <c r="Q2743" s="45">
        <v>0</v>
      </c>
      <c r="R2743" s="57">
        <v>45658</v>
      </c>
      <c r="S2743" s="57">
        <v>46022</v>
      </c>
      <c r="U2743" s="143"/>
    </row>
    <row r="2744" spans="1:21" ht="20.3" x14ac:dyDescent="0.3">
      <c r="A2744" s="43">
        <f t="shared" si="353"/>
        <v>123</v>
      </c>
      <c r="B2744" s="44" t="s">
        <v>150</v>
      </c>
      <c r="C2744" s="472">
        <v>39442</v>
      </c>
      <c r="D2744" s="43" t="s">
        <v>1899</v>
      </c>
      <c r="E2744" s="43">
        <v>1972</v>
      </c>
      <c r="F2744" s="43" t="s">
        <v>2131</v>
      </c>
      <c r="G2744" s="378" t="s">
        <v>2098</v>
      </c>
      <c r="H2744" s="43">
        <v>9</v>
      </c>
      <c r="I2744" s="43">
        <v>1</v>
      </c>
      <c r="J2744" s="43" t="s">
        <v>2131</v>
      </c>
      <c r="K2744" s="45">
        <v>3388.9</v>
      </c>
      <c r="L2744" s="45">
        <v>2090.9</v>
      </c>
      <c r="M2744" s="517">
        <f>VLOOKUP(C2744,'Раздел 2'!D2737:Q2737,14,0)</f>
        <v>2342314.42</v>
      </c>
      <c r="N2744" s="45">
        <f t="shared" ref="N2744:N2748" si="371">M2744</f>
        <v>2342314.42</v>
      </c>
      <c r="O2744" s="45">
        <v>0</v>
      </c>
      <c r="P2744" s="45">
        <v>0</v>
      </c>
      <c r="Q2744" s="45">
        <v>0</v>
      </c>
      <c r="R2744" s="57">
        <v>45658</v>
      </c>
      <c r="S2744" s="57">
        <v>46022</v>
      </c>
      <c r="U2744" s="143"/>
    </row>
    <row r="2745" spans="1:21" ht="20.3" x14ac:dyDescent="0.3">
      <c r="A2745" s="43">
        <f t="shared" si="353"/>
        <v>124</v>
      </c>
      <c r="B2745" s="286" t="s">
        <v>4740</v>
      </c>
      <c r="C2745" s="184">
        <v>39895</v>
      </c>
      <c r="D2745" s="43" t="s">
        <v>4697</v>
      </c>
      <c r="E2745" s="43">
        <v>1989</v>
      </c>
      <c r="F2745" s="43" t="s">
        <v>2131</v>
      </c>
      <c r="G2745" s="378" t="s">
        <v>2129</v>
      </c>
      <c r="H2745" s="43">
        <v>8</v>
      </c>
      <c r="I2745" s="43">
        <v>18</v>
      </c>
      <c r="J2745" s="43" t="s">
        <v>2131</v>
      </c>
      <c r="K2745" s="45">
        <v>23579.4</v>
      </c>
      <c r="L2745" s="45">
        <v>23579.4</v>
      </c>
      <c r="M2745" s="517">
        <f>VLOOKUP(C2745,'Раздел 2'!D2738:Q2738,14,0)</f>
        <v>1569574.5</v>
      </c>
      <c r="N2745" s="45">
        <f t="shared" si="371"/>
        <v>1569574.5</v>
      </c>
      <c r="O2745" s="45">
        <v>0</v>
      </c>
      <c r="P2745" s="45">
        <v>0</v>
      </c>
      <c r="Q2745" s="45">
        <v>0</v>
      </c>
      <c r="R2745" s="57">
        <v>45658</v>
      </c>
      <c r="S2745" s="57">
        <v>46022</v>
      </c>
      <c r="U2745" s="143"/>
    </row>
    <row r="2746" spans="1:21" ht="20.3" x14ac:dyDescent="0.3">
      <c r="A2746" s="43">
        <f t="shared" si="353"/>
        <v>125</v>
      </c>
      <c r="B2746" s="44" t="s">
        <v>4196</v>
      </c>
      <c r="C2746" s="43">
        <v>40759</v>
      </c>
      <c r="D2746" s="43" t="s">
        <v>1899</v>
      </c>
      <c r="E2746" s="43">
        <v>1956</v>
      </c>
      <c r="F2746" s="43" t="s">
        <v>2131</v>
      </c>
      <c r="G2746" s="378" t="s">
        <v>2098</v>
      </c>
      <c r="H2746" s="43">
        <v>4</v>
      </c>
      <c r="I2746" s="43">
        <v>3</v>
      </c>
      <c r="J2746" s="43" t="s">
        <v>2131</v>
      </c>
      <c r="K2746" s="45">
        <v>4606.6000000000004</v>
      </c>
      <c r="L2746" s="45">
        <v>2760.81</v>
      </c>
      <c r="M2746" s="517">
        <f>VLOOKUP(C2746,'Раздел 2'!D2739:Q2739,14,0)</f>
        <v>3922642.5430000001</v>
      </c>
      <c r="N2746" s="45">
        <f t="shared" si="371"/>
        <v>3922642.5430000001</v>
      </c>
      <c r="O2746" s="45">
        <v>0</v>
      </c>
      <c r="P2746" s="45">
        <v>0</v>
      </c>
      <c r="Q2746" s="45">
        <v>0</v>
      </c>
      <c r="R2746" s="57">
        <v>45658</v>
      </c>
      <c r="S2746" s="57">
        <v>46022</v>
      </c>
      <c r="U2746" s="143"/>
    </row>
    <row r="2747" spans="1:21" ht="20.3" x14ac:dyDescent="0.3">
      <c r="A2747" s="43">
        <f t="shared" si="353"/>
        <v>126</v>
      </c>
      <c r="B2747" s="44" t="s">
        <v>4223</v>
      </c>
      <c r="C2747" s="43">
        <v>39397</v>
      </c>
      <c r="D2747" s="43" t="s">
        <v>1899</v>
      </c>
      <c r="E2747" s="43">
        <v>1965</v>
      </c>
      <c r="F2747" s="43" t="s">
        <v>2131</v>
      </c>
      <c r="G2747" s="378" t="s">
        <v>2129</v>
      </c>
      <c r="H2747" s="43">
        <v>5</v>
      </c>
      <c r="I2747" s="43">
        <v>4</v>
      </c>
      <c r="J2747" s="43" t="s">
        <v>2131</v>
      </c>
      <c r="K2747" s="45">
        <v>5476.8</v>
      </c>
      <c r="L2747" s="45">
        <v>3506.9</v>
      </c>
      <c r="M2747" s="517">
        <f>VLOOKUP(C2747,'Раздел 2'!D2740:Q2740,14,0)</f>
        <v>5930991</v>
      </c>
      <c r="N2747" s="45">
        <f t="shared" si="371"/>
        <v>5930991</v>
      </c>
      <c r="O2747" s="45">
        <v>0</v>
      </c>
      <c r="P2747" s="45">
        <v>0</v>
      </c>
      <c r="Q2747" s="45">
        <v>0</v>
      </c>
      <c r="R2747" s="57">
        <v>45658</v>
      </c>
      <c r="S2747" s="57">
        <v>46022</v>
      </c>
      <c r="U2747" s="143"/>
    </row>
    <row r="2748" spans="1:21" ht="20.3" x14ac:dyDescent="0.3">
      <c r="A2748" s="43">
        <f t="shared" si="353"/>
        <v>127</v>
      </c>
      <c r="B2748" s="44" t="s">
        <v>3730</v>
      </c>
      <c r="C2748" s="43">
        <v>39433</v>
      </c>
      <c r="D2748" s="43" t="s">
        <v>1899</v>
      </c>
      <c r="E2748" s="43">
        <v>1963</v>
      </c>
      <c r="F2748" s="43" t="s">
        <v>2131</v>
      </c>
      <c r="G2748" s="378" t="s">
        <v>2097</v>
      </c>
      <c r="H2748" s="43">
        <v>5</v>
      </c>
      <c r="I2748" s="43">
        <v>3</v>
      </c>
      <c r="J2748" s="43" t="s">
        <v>2131</v>
      </c>
      <c r="K2748" s="45">
        <v>4150.1000000000004</v>
      </c>
      <c r="L2748" s="45">
        <v>2572.1</v>
      </c>
      <c r="M2748" s="517">
        <f>VLOOKUP(C2748,'Раздел 2'!D2741:Q2741,14,0)</f>
        <v>1565714</v>
      </c>
      <c r="N2748" s="45">
        <f t="shared" si="371"/>
        <v>1565714</v>
      </c>
      <c r="O2748" s="45">
        <v>0</v>
      </c>
      <c r="P2748" s="45">
        <v>0</v>
      </c>
      <c r="Q2748" s="45">
        <v>0</v>
      </c>
      <c r="R2748" s="57">
        <v>45658</v>
      </c>
      <c r="S2748" s="57">
        <v>46022</v>
      </c>
      <c r="U2748" s="143"/>
    </row>
    <row r="2749" spans="1:21" ht="20.3" x14ac:dyDescent="0.3">
      <c r="A2749" s="43">
        <f t="shared" si="353"/>
        <v>128</v>
      </c>
      <c r="B2749" s="44" t="s">
        <v>4216</v>
      </c>
      <c r="C2749" s="43">
        <v>39635</v>
      </c>
      <c r="D2749" s="43" t="s">
        <v>1899</v>
      </c>
      <c r="E2749" s="43">
        <v>1985</v>
      </c>
      <c r="F2749" s="43" t="s">
        <v>2131</v>
      </c>
      <c r="G2749" s="378" t="s">
        <v>2097</v>
      </c>
      <c r="H2749" s="43">
        <v>9</v>
      </c>
      <c r="I2749" s="43">
        <v>14</v>
      </c>
      <c r="J2749" s="43" t="s">
        <v>2131</v>
      </c>
      <c r="K2749" s="45">
        <v>19510.900000000001</v>
      </c>
      <c r="L2749" s="45">
        <v>11714.4</v>
      </c>
      <c r="M2749" s="517">
        <f>VLOOKUP(C2749,'Раздел 2'!D2742:Q2742,14,0)</f>
        <v>29381719.907600004</v>
      </c>
      <c r="N2749" s="45">
        <f t="shared" ref="N2749:N2764" si="372">M2749</f>
        <v>29381719.907600004</v>
      </c>
      <c r="O2749" s="45">
        <v>0</v>
      </c>
      <c r="P2749" s="45">
        <v>0</v>
      </c>
      <c r="Q2749" s="45">
        <v>0</v>
      </c>
      <c r="R2749" s="57">
        <v>45658</v>
      </c>
      <c r="S2749" s="57">
        <v>46022</v>
      </c>
      <c r="U2749" s="143"/>
    </row>
    <row r="2750" spans="1:21" ht="20.3" x14ac:dyDescent="0.3">
      <c r="A2750" s="43">
        <f t="shared" si="353"/>
        <v>129</v>
      </c>
      <c r="B2750" s="44" t="s">
        <v>4851</v>
      </c>
      <c r="C2750" s="43">
        <v>40955</v>
      </c>
      <c r="D2750" s="43" t="s">
        <v>1899</v>
      </c>
      <c r="E2750" s="43">
        <v>1982</v>
      </c>
      <c r="F2750" s="43" t="s">
        <v>2131</v>
      </c>
      <c r="G2750" s="378" t="s">
        <v>2097</v>
      </c>
      <c r="H2750" s="43">
        <v>5</v>
      </c>
      <c r="I2750" s="43">
        <v>4</v>
      </c>
      <c r="J2750" s="43" t="s">
        <v>2131</v>
      </c>
      <c r="K2750" s="45">
        <v>2718.7</v>
      </c>
      <c r="L2750" s="45">
        <v>2718.7</v>
      </c>
      <c r="M2750" s="517">
        <f>VLOOKUP(C2750,'Раздел 2'!D2743:Q2743,14,0)</f>
        <v>113916.76</v>
      </c>
      <c r="N2750" s="45">
        <f t="shared" si="372"/>
        <v>113916.76</v>
      </c>
      <c r="O2750" s="45">
        <v>0</v>
      </c>
      <c r="P2750" s="45">
        <v>0</v>
      </c>
      <c r="Q2750" s="45">
        <v>0</v>
      </c>
      <c r="R2750" s="57">
        <v>45658</v>
      </c>
      <c r="S2750" s="57">
        <v>46022</v>
      </c>
      <c r="U2750" s="143"/>
    </row>
    <row r="2751" spans="1:21" ht="20.3" x14ac:dyDescent="0.3">
      <c r="A2751" s="43">
        <f t="shared" si="353"/>
        <v>130</v>
      </c>
      <c r="B2751" s="44" t="s">
        <v>1542</v>
      </c>
      <c r="C2751" s="43">
        <v>39513</v>
      </c>
      <c r="D2751" s="43" t="s">
        <v>1899</v>
      </c>
      <c r="E2751" s="43">
        <v>1961</v>
      </c>
      <c r="F2751" s="43" t="s">
        <v>2131</v>
      </c>
      <c r="G2751" s="378" t="s">
        <v>4583</v>
      </c>
      <c r="H2751" s="43">
        <v>3</v>
      </c>
      <c r="I2751" s="43">
        <v>2</v>
      </c>
      <c r="J2751" s="43" t="s">
        <v>2131</v>
      </c>
      <c r="K2751" s="45">
        <v>1620.5</v>
      </c>
      <c r="L2751" s="45">
        <v>823.2</v>
      </c>
      <c r="M2751" s="517">
        <f>VLOOKUP(C2751,'Раздел 2'!D2744:Q2744,14,0)</f>
        <v>1446360.4000000001</v>
      </c>
      <c r="N2751" s="45">
        <f t="shared" si="372"/>
        <v>1446360.4000000001</v>
      </c>
      <c r="O2751" s="45">
        <v>0</v>
      </c>
      <c r="P2751" s="45">
        <v>0</v>
      </c>
      <c r="Q2751" s="45">
        <v>0</v>
      </c>
      <c r="R2751" s="57">
        <v>45658</v>
      </c>
      <c r="S2751" s="57">
        <v>46022</v>
      </c>
      <c r="U2751" s="143"/>
    </row>
    <row r="2752" spans="1:21" ht="20.3" x14ac:dyDescent="0.3">
      <c r="A2752" s="43">
        <f t="shared" si="353"/>
        <v>131</v>
      </c>
      <c r="B2752" s="44" t="s">
        <v>4182</v>
      </c>
      <c r="C2752" s="43">
        <v>40882</v>
      </c>
      <c r="D2752" s="43" t="s">
        <v>1899</v>
      </c>
      <c r="E2752" s="43">
        <v>1960</v>
      </c>
      <c r="F2752" s="43" t="s">
        <v>2131</v>
      </c>
      <c r="G2752" s="378" t="s">
        <v>2098</v>
      </c>
      <c r="H2752" s="43">
        <v>5</v>
      </c>
      <c r="I2752" s="43">
        <v>3</v>
      </c>
      <c r="J2752" s="43" t="s">
        <v>2131</v>
      </c>
      <c r="K2752" s="45">
        <v>3826.8</v>
      </c>
      <c r="L2752" s="45">
        <v>3185.3</v>
      </c>
      <c r="M2752" s="517">
        <f>VLOOKUP(C2752,'Раздел 2'!D2745:Q2745,14,0)</f>
        <v>4203383.9000000004</v>
      </c>
      <c r="N2752" s="45">
        <f t="shared" si="372"/>
        <v>4203383.9000000004</v>
      </c>
      <c r="O2752" s="45">
        <v>0</v>
      </c>
      <c r="P2752" s="45">
        <v>0</v>
      </c>
      <c r="Q2752" s="45">
        <v>0</v>
      </c>
      <c r="R2752" s="57">
        <v>45658</v>
      </c>
      <c r="S2752" s="57">
        <v>46022</v>
      </c>
      <c r="U2752" s="143"/>
    </row>
    <row r="2753" spans="1:21" ht="20.3" x14ac:dyDescent="0.3">
      <c r="A2753" s="43">
        <f t="shared" si="353"/>
        <v>132</v>
      </c>
      <c r="B2753" s="44" t="s">
        <v>1841</v>
      </c>
      <c r="C2753" s="43">
        <v>40787</v>
      </c>
      <c r="D2753" s="43" t="s">
        <v>1899</v>
      </c>
      <c r="E2753" s="43">
        <v>1959</v>
      </c>
      <c r="F2753" s="43" t="s">
        <v>2131</v>
      </c>
      <c r="G2753" s="378" t="s">
        <v>4583</v>
      </c>
      <c r="H2753" s="43">
        <v>4</v>
      </c>
      <c r="I2753" s="43">
        <v>4</v>
      </c>
      <c r="J2753" s="43" t="s">
        <v>2131</v>
      </c>
      <c r="K2753" s="45">
        <v>4165.38</v>
      </c>
      <c r="L2753" s="45">
        <v>2544.6999999999998</v>
      </c>
      <c r="M2753" s="517">
        <f>VLOOKUP(C2753,'Раздел 2'!D2746:Q2746,14,0)</f>
        <v>329851.45</v>
      </c>
      <c r="N2753" s="45">
        <f t="shared" si="372"/>
        <v>329851.45</v>
      </c>
      <c r="O2753" s="45">
        <v>0</v>
      </c>
      <c r="P2753" s="45">
        <v>0</v>
      </c>
      <c r="Q2753" s="45">
        <v>0</v>
      </c>
      <c r="R2753" s="57">
        <v>45658</v>
      </c>
      <c r="S2753" s="57">
        <v>46022</v>
      </c>
      <c r="U2753" s="143"/>
    </row>
    <row r="2754" spans="1:21" ht="20.3" x14ac:dyDescent="0.3">
      <c r="A2754" s="43">
        <f t="shared" si="353"/>
        <v>133</v>
      </c>
      <c r="B2754" s="44" t="s">
        <v>4215</v>
      </c>
      <c r="C2754" s="43">
        <v>39728</v>
      </c>
      <c r="D2754" s="43" t="s">
        <v>1899</v>
      </c>
      <c r="E2754" s="43">
        <v>1982</v>
      </c>
      <c r="F2754" s="43" t="s">
        <v>2131</v>
      </c>
      <c r="G2754" s="378" t="s">
        <v>2097</v>
      </c>
      <c r="H2754" s="43">
        <v>5</v>
      </c>
      <c r="I2754" s="43">
        <v>8</v>
      </c>
      <c r="J2754" s="43" t="s">
        <v>2131</v>
      </c>
      <c r="K2754" s="45">
        <v>9667.1</v>
      </c>
      <c r="L2754" s="45">
        <v>9667.1</v>
      </c>
      <c r="M2754" s="517">
        <f>VLOOKUP(C2754,'Раздел 2'!D2747:Q2747,14,0)</f>
        <v>1980196.58</v>
      </c>
      <c r="N2754" s="45">
        <f t="shared" si="372"/>
        <v>1980196.58</v>
      </c>
      <c r="O2754" s="45">
        <v>0</v>
      </c>
      <c r="P2754" s="45">
        <v>0</v>
      </c>
      <c r="Q2754" s="45">
        <v>0</v>
      </c>
      <c r="R2754" s="57">
        <v>45658</v>
      </c>
      <c r="S2754" s="57">
        <v>46022</v>
      </c>
      <c r="U2754" s="143"/>
    </row>
    <row r="2755" spans="1:21" ht="20.3" x14ac:dyDescent="0.3">
      <c r="A2755" s="43">
        <f t="shared" si="353"/>
        <v>134</v>
      </c>
      <c r="B2755" s="44" t="s">
        <v>4220</v>
      </c>
      <c r="C2755" s="43">
        <v>39465</v>
      </c>
      <c r="D2755" s="43" t="s">
        <v>1899</v>
      </c>
      <c r="E2755" s="43">
        <v>1964</v>
      </c>
      <c r="F2755" s="43" t="s">
        <v>2131</v>
      </c>
      <c r="G2755" s="378" t="s">
        <v>2097</v>
      </c>
      <c r="H2755" s="43">
        <v>5</v>
      </c>
      <c r="I2755" s="43">
        <v>6</v>
      </c>
      <c r="J2755" s="43" t="s">
        <v>2131</v>
      </c>
      <c r="K2755" s="45">
        <v>8882.1</v>
      </c>
      <c r="L2755" s="45">
        <v>8882.1</v>
      </c>
      <c r="M2755" s="517">
        <f>VLOOKUP(C2755,'Раздел 2'!D2748:Q2748,14,0)</f>
        <v>16601001.709999997</v>
      </c>
      <c r="N2755" s="45">
        <f t="shared" si="372"/>
        <v>16601001.709999997</v>
      </c>
      <c r="O2755" s="45">
        <v>0</v>
      </c>
      <c r="P2755" s="45">
        <v>0</v>
      </c>
      <c r="Q2755" s="45">
        <v>0</v>
      </c>
      <c r="R2755" s="57">
        <v>45658</v>
      </c>
      <c r="S2755" s="57">
        <v>46022</v>
      </c>
      <c r="U2755" s="143"/>
    </row>
    <row r="2756" spans="1:21" ht="20.3" x14ac:dyDescent="0.3">
      <c r="A2756" s="43">
        <f t="shared" si="353"/>
        <v>135</v>
      </c>
      <c r="B2756" s="44" t="s">
        <v>4221</v>
      </c>
      <c r="C2756" s="43">
        <v>39454</v>
      </c>
      <c r="D2756" s="43" t="s">
        <v>1899</v>
      </c>
      <c r="E2756" s="43">
        <v>1964</v>
      </c>
      <c r="F2756" s="43" t="s">
        <v>2131</v>
      </c>
      <c r="G2756" s="378" t="s">
        <v>2097</v>
      </c>
      <c r="H2756" s="43">
        <v>5</v>
      </c>
      <c r="I2756" s="43">
        <v>5</v>
      </c>
      <c r="J2756" s="43" t="s">
        <v>2131</v>
      </c>
      <c r="K2756" s="45">
        <v>6944.2</v>
      </c>
      <c r="L2756" s="45">
        <v>6944.2</v>
      </c>
      <c r="M2756" s="517">
        <f>VLOOKUP(C2756,'Раздел 2'!D2749:Q2749,14,0)</f>
        <v>9863461.1999999993</v>
      </c>
      <c r="N2756" s="45">
        <f t="shared" si="372"/>
        <v>9863461.1999999993</v>
      </c>
      <c r="O2756" s="45">
        <v>0</v>
      </c>
      <c r="P2756" s="45">
        <v>0</v>
      </c>
      <c r="Q2756" s="45">
        <v>0</v>
      </c>
      <c r="R2756" s="57">
        <v>45658</v>
      </c>
      <c r="S2756" s="57">
        <v>46022</v>
      </c>
      <c r="U2756" s="143"/>
    </row>
    <row r="2757" spans="1:21" ht="20.3" x14ac:dyDescent="0.3">
      <c r="A2757" s="43">
        <f t="shared" si="353"/>
        <v>136</v>
      </c>
      <c r="B2757" s="44" t="s">
        <v>4205</v>
      </c>
      <c r="C2757" s="43">
        <v>40711</v>
      </c>
      <c r="D2757" s="43" t="s">
        <v>1899</v>
      </c>
      <c r="E2757" s="43">
        <v>1956</v>
      </c>
      <c r="F2757" s="43" t="s">
        <v>2131</v>
      </c>
      <c r="G2757" s="378" t="s">
        <v>2098</v>
      </c>
      <c r="H2757" s="43">
        <v>4</v>
      </c>
      <c r="I2757" s="43">
        <v>4</v>
      </c>
      <c r="J2757" s="43" t="s">
        <v>2131</v>
      </c>
      <c r="K2757" s="45">
        <v>5497.5</v>
      </c>
      <c r="L2757" s="45">
        <v>5497.5</v>
      </c>
      <c r="M2757" s="517">
        <f>VLOOKUP(C2757,'Раздел 2'!D2750:Q2750,14,0)</f>
        <v>9337199.4600000009</v>
      </c>
      <c r="N2757" s="45">
        <f t="shared" si="372"/>
        <v>9337199.4600000009</v>
      </c>
      <c r="O2757" s="45">
        <v>0</v>
      </c>
      <c r="P2757" s="45">
        <v>0</v>
      </c>
      <c r="Q2757" s="45">
        <v>0</v>
      </c>
      <c r="R2757" s="57">
        <v>45658</v>
      </c>
      <c r="S2757" s="57">
        <v>46022</v>
      </c>
      <c r="U2757" s="143"/>
    </row>
    <row r="2758" spans="1:21" ht="20.3" x14ac:dyDescent="0.35">
      <c r="A2758" s="43">
        <f t="shared" si="353"/>
        <v>137</v>
      </c>
      <c r="B2758" s="44" t="s">
        <v>4226</v>
      </c>
      <c r="C2758" s="43">
        <v>39389</v>
      </c>
      <c r="D2758" s="43" t="s">
        <v>1899</v>
      </c>
      <c r="E2758" s="43">
        <v>1963</v>
      </c>
      <c r="F2758" s="43" t="s">
        <v>2131</v>
      </c>
      <c r="G2758" s="56" t="s">
        <v>2097</v>
      </c>
      <c r="H2758" s="43">
        <v>5</v>
      </c>
      <c r="I2758" s="43">
        <v>5</v>
      </c>
      <c r="J2758" s="43" t="s">
        <v>2131</v>
      </c>
      <c r="K2758" s="45">
        <v>7007.6</v>
      </c>
      <c r="L2758" s="45">
        <v>7007.6</v>
      </c>
      <c r="M2758" s="517">
        <f>VLOOKUP(C2758,'Раздел 2'!D2751:Q2751,14,0)</f>
        <v>11348854</v>
      </c>
      <c r="N2758" s="45">
        <f t="shared" si="372"/>
        <v>11348854</v>
      </c>
      <c r="O2758" s="45">
        <v>0</v>
      </c>
      <c r="P2758" s="45">
        <v>0</v>
      </c>
      <c r="Q2758" s="45">
        <v>0</v>
      </c>
      <c r="R2758" s="57">
        <v>45658</v>
      </c>
      <c r="S2758" s="57">
        <v>46022</v>
      </c>
      <c r="U2758" s="143"/>
    </row>
    <row r="2759" spans="1:21" ht="20.3" x14ac:dyDescent="0.35">
      <c r="A2759" s="43">
        <f t="shared" si="353"/>
        <v>138</v>
      </c>
      <c r="B2759" s="44" t="s">
        <v>3716</v>
      </c>
      <c r="C2759" s="43">
        <v>40939</v>
      </c>
      <c r="D2759" s="43" t="s">
        <v>1899</v>
      </c>
      <c r="E2759" s="43">
        <v>1962</v>
      </c>
      <c r="F2759" s="43" t="s">
        <v>2131</v>
      </c>
      <c r="G2759" s="56" t="s">
        <v>2097</v>
      </c>
      <c r="H2759" s="43">
        <v>5</v>
      </c>
      <c r="I2759" s="43">
        <v>4</v>
      </c>
      <c r="J2759" s="43" t="s">
        <v>2131</v>
      </c>
      <c r="K2759" s="45">
        <v>4661.6000000000004</v>
      </c>
      <c r="L2759" s="45">
        <v>3516</v>
      </c>
      <c r="M2759" s="517">
        <f>VLOOKUP(C2759,'Раздел 2'!D2752:Q2752,14,0)</f>
        <v>4599822.04</v>
      </c>
      <c r="N2759" s="45">
        <f t="shared" si="372"/>
        <v>4599822.04</v>
      </c>
      <c r="O2759" s="45">
        <v>0</v>
      </c>
      <c r="P2759" s="45">
        <v>0</v>
      </c>
      <c r="Q2759" s="45">
        <v>0</v>
      </c>
      <c r="R2759" s="57">
        <v>45658</v>
      </c>
      <c r="S2759" s="57">
        <v>46022</v>
      </c>
      <c r="U2759" s="143"/>
    </row>
    <row r="2760" spans="1:21" ht="20.3" x14ac:dyDescent="0.35">
      <c r="A2760" s="43">
        <f t="shared" si="353"/>
        <v>139</v>
      </c>
      <c r="B2760" s="44" t="s">
        <v>4222</v>
      </c>
      <c r="C2760" s="43">
        <v>39447</v>
      </c>
      <c r="D2760" s="43" t="s">
        <v>1899</v>
      </c>
      <c r="E2760" s="43">
        <v>1964</v>
      </c>
      <c r="F2760" s="43" t="s">
        <v>2131</v>
      </c>
      <c r="G2760" s="56" t="s">
        <v>2097</v>
      </c>
      <c r="H2760" s="43">
        <v>5</v>
      </c>
      <c r="I2760" s="43">
        <v>5</v>
      </c>
      <c r="J2760" s="43" t="s">
        <v>2131</v>
      </c>
      <c r="K2760" s="45">
        <v>7017.2</v>
      </c>
      <c r="L2760" s="45">
        <v>7017.2</v>
      </c>
      <c r="M2760" s="517">
        <f>VLOOKUP(C2760,'Раздел 2'!D2753:Q2753,14,0)</f>
        <v>8181114.6660000002</v>
      </c>
      <c r="N2760" s="45">
        <f t="shared" si="372"/>
        <v>8181114.6660000002</v>
      </c>
      <c r="O2760" s="45">
        <v>0</v>
      </c>
      <c r="P2760" s="45">
        <v>0</v>
      </c>
      <c r="Q2760" s="45">
        <v>0</v>
      </c>
      <c r="R2760" s="57">
        <v>45658</v>
      </c>
      <c r="S2760" s="57">
        <v>46022</v>
      </c>
      <c r="U2760" s="143"/>
    </row>
    <row r="2761" spans="1:21" ht="20.3" x14ac:dyDescent="0.35">
      <c r="A2761" s="43">
        <f t="shared" si="353"/>
        <v>140</v>
      </c>
      <c r="B2761" s="44" t="s">
        <v>4192</v>
      </c>
      <c r="C2761" s="43">
        <v>40810</v>
      </c>
      <c r="D2761" s="43" t="s">
        <v>1899</v>
      </c>
      <c r="E2761" s="43">
        <v>1961</v>
      </c>
      <c r="F2761" s="43" t="s">
        <v>2131</v>
      </c>
      <c r="G2761" s="56" t="s">
        <v>2097</v>
      </c>
      <c r="H2761" s="43">
        <v>5</v>
      </c>
      <c r="I2761" s="43">
        <v>3</v>
      </c>
      <c r="J2761" s="43" t="s">
        <v>2131</v>
      </c>
      <c r="K2761" s="45">
        <v>4038</v>
      </c>
      <c r="L2761" s="45">
        <v>4038</v>
      </c>
      <c r="M2761" s="517">
        <f>VLOOKUP(C2761,'Раздел 2'!D2754:Q2754,14,0)</f>
        <v>6757329.1459999997</v>
      </c>
      <c r="N2761" s="45">
        <f t="shared" si="372"/>
        <v>6757329.1459999997</v>
      </c>
      <c r="O2761" s="45">
        <v>0</v>
      </c>
      <c r="P2761" s="45">
        <v>0</v>
      </c>
      <c r="Q2761" s="45">
        <v>0</v>
      </c>
      <c r="R2761" s="57">
        <v>45658</v>
      </c>
      <c r="S2761" s="57">
        <v>46022</v>
      </c>
      <c r="U2761" s="143"/>
    </row>
    <row r="2762" spans="1:21" ht="20.3" x14ac:dyDescent="0.35">
      <c r="A2762" s="43">
        <f t="shared" si="353"/>
        <v>141</v>
      </c>
      <c r="B2762" s="44" t="s">
        <v>2150</v>
      </c>
      <c r="C2762" s="43">
        <v>40725</v>
      </c>
      <c r="D2762" s="43" t="s">
        <v>1899</v>
      </c>
      <c r="E2762" s="43">
        <v>1954</v>
      </c>
      <c r="F2762" s="43" t="s">
        <v>2131</v>
      </c>
      <c r="G2762" s="56" t="s">
        <v>2098</v>
      </c>
      <c r="H2762" s="43">
        <v>3</v>
      </c>
      <c r="I2762" s="43">
        <v>2</v>
      </c>
      <c r="J2762" s="43" t="s">
        <v>2131</v>
      </c>
      <c r="K2762" s="45">
        <v>2235.5</v>
      </c>
      <c r="L2762" s="45">
        <v>1317.7</v>
      </c>
      <c r="M2762" s="517">
        <f>VLOOKUP(C2762,'Раздел 2'!D2755:Q2755,14,0)</f>
        <v>3048653.15864</v>
      </c>
      <c r="N2762" s="45">
        <f t="shared" si="372"/>
        <v>3048653.15864</v>
      </c>
      <c r="O2762" s="45">
        <v>0</v>
      </c>
      <c r="P2762" s="45">
        <v>0</v>
      </c>
      <c r="Q2762" s="45">
        <v>0</v>
      </c>
      <c r="R2762" s="57">
        <v>45658</v>
      </c>
      <c r="S2762" s="57">
        <v>46022</v>
      </c>
      <c r="U2762" s="143"/>
    </row>
    <row r="2763" spans="1:21" ht="20.3" x14ac:dyDescent="0.3">
      <c r="A2763" s="43">
        <f t="shared" si="353"/>
        <v>142</v>
      </c>
      <c r="B2763" s="44" t="s">
        <v>4199</v>
      </c>
      <c r="C2763" s="43">
        <v>40734</v>
      </c>
      <c r="D2763" s="43" t="s">
        <v>1899</v>
      </c>
      <c r="E2763" s="43">
        <v>1958</v>
      </c>
      <c r="F2763" s="43" t="s">
        <v>2131</v>
      </c>
      <c r="G2763" s="378" t="s">
        <v>2098</v>
      </c>
      <c r="H2763" s="43">
        <v>4</v>
      </c>
      <c r="I2763" s="43">
        <v>4</v>
      </c>
      <c r="J2763" s="43" t="s">
        <v>2131</v>
      </c>
      <c r="K2763" s="45">
        <v>6350.6</v>
      </c>
      <c r="L2763" s="45">
        <v>6350.6</v>
      </c>
      <c r="M2763" s="517">
        <f>VLOOKUP(C2763,'Раздел 2'!D2756:Q2756,14,0)</f>
        <v>9038836.6000000015</v>
      </c>
      <c r="N2763" s="45">
        <f t="shared" si="372"/>
        <v>9038836.6000000015</v>
      </c>
      <c r="O2763" s="45">
        <v>0</v>
      </c>
      <c r="P2763" s="45">
        <v>0</v>
      </c>
      <c r="Q2763" s="45">
        <v>0</v>
      </c>
      <c r="R2763" s="57">
        <v>45658</v>
      </c>
      <c r="S2763" s="57">
        <v>46022</v>
      </c>
      <c r="U2763" s="143"/>
    </row>
    <row r="2764" spans="1:21" ht="20.3" x14ac:dyDescent="0.3">
      <c r="A2764" s="43">
        <f t="shared" si="353"/>
        <v>143</v>
      </c>
      <c r="B2764" s="44" t="s">
        <v>4200</v>
      </c>
      <c r="C2764" s="43">
        <v>40731</v>
      </c>
      <c r="D2764" s="43" t="s">
        <v>1899</v>
      </c>
      <c r="E2764" s="43">
        <v>1957</v>
      </c>
      <c r="F2764" s="43" t="s">
        <v>2131</v>
      </c>
      <c r="G2764" s="378" t="s">
        <v>2098</v>
      </c>
      <c r="H2764" s="43">
        <v>4</v>
      </c>
      <c r="I2764" s="43">
        <v>5</v>
      </c>
      <c r="J2764" s="43" t="s">
        <v>2131</v>
      </c>
      <c r="K2764" s="45">
        <v>8153.7</v>
      </c>
      <c r="L2764" s="45">
        <v>8153.7</v>
      </c>
      <c r="M2764" s="517">
        <f>VLOOKUP(C2764,'Раздел 2'!D2758:Q2758,14,0)</f>
        <v>4563852.71</v>
      </c>
      <c r="N2764" s="45">
        <f t="shared" si="372"/>
        <v>4563852.71</v>
      </c>
      <c r="O2764" s="45">
        <v>0</v>
      </c>
      <c r="P2764" s="45">
        <v>0</v>
      </c>
      <c r="Q2764" s="45">
        <v>0</v>
      </c>
      <c r="R2764" s="57">
        <v>45658</v>
      </c>
      <c r="S2764" s="57">
        <v>46022</v>
      </c>
      <c r="U2764" s="143"/>
    </row>
    <row r="2765" spans="1:21" ht="20.3" x14ac:dyDescent="0.3">
      <c r="A2765" s="43">
        <f t="shared" si="353"/>
        <v>144</v>
      </c>
      <c r="B2765" s="44" t="s">
        <v>2151</v>
      </c>
      <c r="C2765" s="43">
        <v>40712</v>
      </c>
      <c r="D2765" s="43" t="s">
        <v>1899</v>
      </c>
      <c r="E2765" s="43">
        <v>1957</v>
      </c>
      <c r="F2765" s="43" t="s">
        <v>2131</v>
      </c>
      <c r="G2765" s="378" t="s">
        <v>4583</v>
      </c>
      <c r="H2765" s="43">
        <v>3</v>
      </c>
      <c r="I2765" s="43">
        <v>3</v>
      </c>
      <c r="J2765" s="43" t="s">
        <v>2131</v>
      </c>
      <c r="K2765" s="45">
        <v>3743.4</v>
      </c>
      <c r="L2765" s="45">
        <v>2091.4</v>
      </c>
      <c r="M2765" s="517">
        <f>VLOOKUP(C2765,'Раздел 2'!D2759:Q2759,14,0)</f>
        <v>1808322.3204000001</v>
      </c>
      <c r="N2765" s="45">
        <f t="shared" ref="N2765" si="373">M2765</f>
        <v>1808322.3204000001</v>
      </c>
      <c r="O2765" s="45">
        <v>0</v>
      </c>
      <c r="P2765" s="45">
        <v>0</v>
      </c>
      <c r="Q2765" s="45">
        <v>0</v>
      </c>
      <c r="R2765" s="57">
        <v>45658</v>
      </c>
      <c r="S2765" s="57">
        <v>46022</v>
      </c>
      <c r="U2765" s="143"/>
    </row>
    <row r="2766" spans="1:21" ht="20.3" x14ac:dyDescent="0.35">
      <c r="A2766" s="43">
        <f t="shared" si="353"/>
        <v>145</v>
      </c>
      <c r="B2766" s="44" t="s">
        <v>3701</v>
      </c>
      <c r="C2766" s="43">
        <v>40888</v>
      </c>
      <c r="D2766" s="43" t="s">
        <v>1899</v>
      </c>
      <c r="E2766" s="43">
        <v>1960</v>
      </c>
      <c r="F2766" s="43" t="s">
        <v>2131</v>
      </c>
      <c r="G2766" s="56" t="s">
        <v>2097</v>
      </c>
      <c r="H2766" s="43">
        <v>5</v>
      </c>
      <c r="I2766" s="43">
        <v>3</v>
      </c>
      <c r="J2766" s="43" t="s">
        <v>2131</v>
      </c>
      <c r="K2766" s="45">
        <v>3981.12</v>
      </c>
      <c r="L2766" s="45">
        <v>2535.9</v>
      </c>
      <c r="M2766" s="517">
        <f>VLOOKUP(C2766,'Раздел 2'!D2760:Q2760,14,0)</f>
        <v>1921674.23</v>
      </c>
      <c r="N2766" s="45">
        <f t="shared" ref="N2766" si="374">M2766</f>
        <v>1921674.23</v>
      </c>
      <c r="O2766" s="45">
        <v>0</v>
      </c>
      <c r="P2766" s="45">
        <v>0</v>
      </c>
      <c r="Q2766" s="45">
        <v>0</v>
      </c>
      <c r="R2766" s="57">
        <v>45658</v>
      </c>
      <c r="S2766" s="57">
        <v>46022</v>
      </c>
      <c r="U2766" s="143"/>
    </row>
    <row r="2767" spans="1:21" ht="20.3" x14ac:dyDescent="0.3">
      <c r="A2767" s="43">
        <f t="shared" si="353"/>
        <v>146</v>
      </c>
      <c r="B2767" s="44" t="s">
        <v>4176</v>
      </c>
      <c r="C2767" s="43">
        <v>40921</v>
      </c>
      <c r="D2767" s="43" t="s">
        <v>1899</v>
      </c>
      <c r="E2767" s="43">
        <v>1959</v>
      </c>
      <c r="F2767" s="43" t="s">
        <v>2131</v>
      </c>
      <c r="G2767" s="378" t="s">
        <v>2098</v>
      </c>
      <c r="H2767" s="43">
        <v>4</v>
      </c>
      <c r="I2767" s="43">
        <v>4</v>
      </c>
      <c r="J2767" s="43" t="s">
        <v>2131</v>
      </c>
      <c r="K2767" s="45">
        <v>3473.3</v>
      </c>
      <c r="L2767" s="45">
        <v>3473.3</v>
      </c>
      <c r="M2767" s="517">
        <f>VLOOKUP(C2767,'Раздел 2'!D2761:Q2761,14,0)</f>
        <v>1854664.08</v>
      </c>
      <c r="N2767" s="45">
        <f t="shared" ref="N2767:N2768" si="375">M2767</f>
        <v>1854664.08</v>
      </c>
      <c r="O2767" s="45">
        <v>0</v>
      </c>
      <c r="P2767" s="45">
        <v>0</v>
      </c>
      <c r="Q2767" s="45">
        <v>0</v>
      </c>
      <c r="R2767" s="57">
        <v>45658</v>
      </c>
      <c r="S2767" s="57">
        <v>46022</v>
      </c>
      <c r="U2767" s="143"/>
    </row>
    <row r="2768" spans="1:21" ht="20.3" x14ac:dyDescent="0.3">
      <c r="A2768" s="43">
        <f t="shared" si="353"/>
        <v>147</v>
      </c>
      <c r="B2768" s="44" t="s">
        <v>4197</v>
      </c>
      <c r="C2768" s="43">
        <v>40743</v>
      </c>
      <c r="D2768" s="43" t="s">
        <v>1899</v>
      </c>
      <c r="E2768" s="43">
        <v>1958</v>
      </c>
      <c r="F2768" s="43" t="s">
        <v>2131</v>
      </c>
      <c r="G2768" s="378" t="s">
        <v>2098</v>
      </c>
      <c r="H2768" s="43">
        <v>3</v>
      </c>
      <c r="I2768" s="43">
        <v>2</v>
      </c>
      <c r="J2768" s="43" t="s">
        <v>2131</v>
      </c>
      <c r="K2768" s="45">
        <v>2509.6999999999998</v>
      </c>
      <c r="L2768" s="45">
        <v>2509.6999999999998</v>
      </c>
      <c r="M2768" s="517">
        <f>VLOOKUP(C2768,'Раздел 2'!D2762:Q2762,14,0)</f>
        <v>2726123.18</v>
      </c>
      <c r="N2768" s="45">
        <f t="shared" si="375"/>
        <v>2726123.18</v>
      </c>
      <c r="O2768" s="45">
        <v>0</v>
      </c>
      <c r="P2768" s="45">
        <v>0</v>
      </c>
      <c r="Q2768" s="45">
        <v>0</v>
      </c>
      <c r="R2768" s="57">
        <v>45658</v>
      </c>
      <c r="S2768" s="57">
        <v>46022</v>
      </c>
      <c r="U2768" s="143"/>
    </row>
    <row r="2769" spans="1:21" ht="20.3" x14ac:dyDescent="0.3">
      <c r="A2769" s="43">
        <f t="shared" si="353"/>
        <v>148</v>
      </c>
      <c r="B2769" s="44" t="s">
        <v>4206</v>
      </c>
      <c r="C2769" s="43">
        <v>40710</v>
      </c>
      <c r="D2769" s="43" t="s">
        <v>1899</v>
      </c>
      <c r="E2769" s="43">
        <v>1958</v>
      </c>
      <c r="F2769" s="43" t="s">
        <v>2131</v>
      </c>
      <c r="G2769" s="378" t="s">
        <v>2098</v>
      </c>
      <c r="H2769" s="43">
        <v>3</v>
      </c>
      <c r="I2769" s="43">
        <v>4</v>
      </c>
      <c r="J2769" s="43" t="s">
        <v>2131</v>
      </c>
      <c r="K2769" s="45">
        <v>3743.4</v>
      </c>
      <c r="L2769" s="45">
        <v>3743.4</v>
      </c>
      <c r="M2769" s="517">
        <f>VLOOKUP(C2769,'Раздел 2'!D2743:Q2768,14,0)</f>
        <v>3385323.9204000002</v>
      </c>
      <c r="N2769" s="45">
        <f t="shared" ref="N2769:N2770" si="376">M2769</f>
        <v>3385323.9204000002</v>
      </c>
      <c r="O2769" s="45">
        <v>0</v>
      </c>
      <c r="P2769" s="45">
        <v>0</v>
      </c>
      <c r="Q2769" s="45">
        <v>0</v>
      </c>
      <c r="R2769" s="57">
        <v>45658</v>
      </c>
      <c r="S2769" s="57">
        <v>46022</v>
      </c>
      <c r="U2769" s="143"/>
    </row>
    <row r="2770" spans="1:21" ht="20.3" x14ac:dyDescent="0.35">
      <c r="A2770" s="43">
        <f t="shared" si="353"/>
        <v>149</v>
      </c>
      <c r="B2770" s="44" t="s">
        <v>4175</v>
      </c>
      <c r="C2770" s="43">
        <v>40933</v>
      </c>
      <c r="D2770" s="43" t="s">
        <v>1899</v>
      </c>
      <c r="E2770" s="43">
        <v>1961</v>
      </c>
      <c r="F2770" s="43">
        <v>2021</v>
      </c>
      <c r="G2770" s="56" t="s">
        <v>2129</v>
      </c>
      <c r="H2770" s="43">
        <v>4</v>
      </c>
      <c r="I2770" s="43">
        <v>4</v>
      </c>
      <c r="J2770" s="43" t="s">
        <v>2131</v>
      </c>
      <c r="K2770" s="45">
        <v>4679.8100000000004</v>
      </c>
      <c r="L2770" s="45">
        <v>2804.9</v>
      </c>
      <c r="M2770" s="517">
        <f>VLOOKUP(C2770,'Раздел 2'!D2763:Q2763,14,0)</f>
        <v>1780740.27</v>
      </c>
      <c r="N2770" s="45">
        <f t="shared" si="376"/>
        <v>1780740.27</v>
      </c>
      <c r="O2770" s="45">
        <v>0</v>
      </c>
      <c r="P2770" s="45">
        <v>0</v>
      </c>
      <c r="Q2770" s="45">
        <v>0</v>
      </c>
      <c r="R2770" s="57">
        <v>45658</v>
      </c>
      <c r="S2770" s="57">
        <v>46022</v>
      </c>
      <c r="U2770" s="143"/>
    </row>
    <row r="2771" spans="1:21" ht="20.3" x14ac:dyDescent="0.35">
      <c r="A2771" s="43">
        <f t="shared" si="353"/>
        <v>150</v>
      </c>
      <c r="B2771" s="44" t="s">
        <v>4195</v>
      </c>
      <c r="C2771" s="43">
        <v>40770</v>
      </c>
      <c r="D2771" s="43" t="s">
        <v>1899</v>
      </c>
      <c r="E2771" s="43">
        <v>1960</v>
      </c>
      <c r="F2771" s="43" t="s">
        <v>2131</v>
      </c>
      <c r="G2771" s="56" t="s">
        <v>2129</v>
      </c>
      <c r="H2771" s="43">
        <v>4</v>
      </c>
      <c r="I2771" s="43">
        <v>5</v>
      </c>
      <c r="J2771" s="43" t="s">
        <v>2131</v>
      </c>
      <c r="K2771" s="45">
        <v>7633.78</v>
      </c>
      <c r="L2771" s="45">
        <v>7633.78</v>
      </c>
      <c r="M2771" s="517">
        <f>VLOOKUP(C2771,'Раздел 2'!D2745:Q2770,14,0)</f>
        <v>8669887.3599999975</v>
      </c>
      <c r="N2771" s="45">
        <f t="shared" ref="N2771" si="377">M2771</f>
        <v>8669887.3599999975</v>
      </c>
      <c r="O2771" s="45">
        <v>0</v>
      </c>
      <c r="P2771" s="45">
        <v>0</v>
      </c>
      <c r="Q2771" s="45">
        <v>0</v>
      </c>
      <c r="R2771" s="57">
        <v>45658</v>
      </c>
      <c r="S2771" s="57">
        <v>46022</v>
      </c>
      <c r="U2771" s="143"/>
    </row>
    <row r="2772" spans="1:21" ht="20.3" x14ac:dyDescent="0.35">
      <c r="A2772" s="43">
        <f t="shared" si="353"/>
        <v>151</v>
      </c>
      <c r="B2772" s="44" t="s">
        <v>3718</v>
      </c>
      <c r="C2772" s="43">
        <v>40941</v>
      </c>
      <c r="D2772" s="43" t="s">
        <v>1899</v>
      </c>
      <c r="E2772" s="43">
        <v>1962</v>
      </c>
      <c r="F2772" s="43" t="s">
        <v>2131</v>
      </c>
      <c r="G2772" s="56" t="s">
        <v>2129</v>
      </c>
      <c r="H2772" s="43">
        <v>5</v>
      </c>
      <c r="I2772" s="43">
        <v>4</v>
      </c>
      <c r="J2772" s="43" t="s">
        <v>2131</v>
      </c>
      <c r="K2772" s="45">
        <v>5516.7</v>
      </c>
      <c r="L2772" s="45">
        <v>5516.7</v>
      </c>
      <c r="M2772" s="517">
        <f>VLOOKUP(C2772,'Раздел 2'!D2746:Q2771,14,0)</f>
        <v>2280805.9</v>
      </c>
      <c r="N2772" s="45">
        <f t="shared" ref="N2772" si="378">M2772</f>
        <v>2280805.9</v>
      </c>
      <c r="O2772" s="45">
        <v>0</v>
      </c>
      <c r="P2772" s="45">
        <v>0</v>
      </c>
      <c r="Q2772" s="45">
        <v>0</v>
      </c>
      <c r="R2772" s="57">
        <v>45658</v>
      </c>
      <c r="S2772" s="57">
        <v>46022</v>
      </c>
      <c r="U2772" s="143"/>
    </row>
    <row r="2773" spans="1:21" ht="20.3" x14ac:dyDescent="0.3">
      <c r="A2773" s="43">
        <f t="shared" si="353"/>
        <v>152</v>
      </c>
      <c r="B2773" s="44" t="s">
        <v>2316</v>
      </c>
      <c r="C2773" s="43">
        <v>40781</v>
      </c>
      <c r="D2773" s="43" t="s">
        <v>1899</v>
      </c>
      <c r="E2773" s="43">
        <v>1956</v>
      </c>
      <c r="F2773" s="43" t="s">
        <v>2131</v>
      </c>
      <c r="G2773" s="378" t="s">
        <v>4583</v>
      </c>
      <c r="H2773" s="43">
        <v>4</v>
      </c>
      <c r="I2773" s="43">
        <v>4</v>
      </c>
      <c r="J2773" s="43" t="s">
        <v>2131</v>
      </c>
      <c r="K2773" s="45">
        <v>3706.88</v>
      </c>
      <c r="L2773" s="45">
        <v>2092.1999999999998</v>
      </c>
      <c r="M2773" s="517">
        <f>VLOOKUP(C2773,'Раздел 2'!D2747:Q2772,14,0)</f>
        <v>4705226</v>
      </c>
      <c r="N2773" s="45">
        <f t="shared" ref="N2773" si="379">M2773</f>
        <v>4705226</v>
      </c>
      <c r="O2773" s="45">
        <v>0</v>
      </c>
      <c r="P2773" s="45">
        <v>0</v>
      </c>
      <c r="Q2773" s="45">
        <v>0</v>
      </c>
      <c r="R2773" s="57">
        <v>45658</v>
      </c>
      <c r="S2773" s="57">
        <v>46022</v>
      </c>
      <c r="U2773" s="143"/>
    </row>
    <row r="2774" spans="1:21" ht="20.3" x14ac:dyDescent="0.35">
      <c r="A2774" s="43">
        <f t="shared" si="353"/>
        <v>153</v>
      </c>
      <c r="B2774" s="44" t="s">
        <v>87</v>
      </c>
      <c r="C2774" s="43">
        <v>40592</v>
      </c>
      <c r="D2774" s="43" t="s">
        <v>1899</v>
      </c>
      <c r="E2774" s="43">
        <v>1956</v>
      </c>
      <c r="F2774" s="43" t="s">
        <v>2131</v>
      </c>
      <c r="G2774" s="56" t="s">
        <v>2129</v>
      </c>
      <c r="H2774" s="43">
        <v>4</v>
      </c>
      <c r="I2774" s="43">
        <v>3</v>
      </c>
      <c r="J2774" s="43" t="s">
        <v>2131</v>
      </c>
      <c r="K2774" s="45">
        <v>4832</v>
      </c>
      <c r="L2774" s="45">
        <v>4832</v>
      </c>
      <c r="M2774" s="517">
        <f>VLOOKUP(C2774,'Раздел 2'!D2748:Q2773,14,0)</f>
        <v>3922533.7259999998</v>
      </c>
      <c r="N2774" s="45">
        <f t="shared" ref="N2774" si="380">M2774</f>
        <v>3922533.7259999998</v>
      </c>
      <c r="O2774" s="45">
        <v>0</v>
      </c>
      <c r="P2774" s="45">
        <v>0</v>
      </c>
      <c r="Q2774" s="45">
        <v>0</v>
      </c>
      <c r="R2774" s="57">
        <v>45658</v>
      </c>
      <c r="S2774" s="57">
        <v>46022</v>
      </c>
      <c r="U2774" s="143"/>
    </row>
    <row r="2775" spans="1:21" ht="20.3" x14ac:dyDescent="0.35">
      <c r="A2775" s="43">
        <f t="shared" si="353"/>
        <v>154</v>
      </c>
      <c r="B2775" s="44" t="s">
        <v>4209</v>
      </c>
      <c r="C2775" s="43">
        <v>40493</v>
      </c>
      <c r="D2775" s="43" t="s">
        <v>1899</v>
      </c>
      <c r="E2775" s="43">
        <v>1959</v>
      </c>
      <c r="F2775" s="43" t="s">
        <v>2131</v>
      </c>
      <c r="G2775" s="56" t="s">
        <v>2129</v>
      </c>
      <c r="H2775" s="43">
        <v>4</v>
      </c>
      <c r="I2775" s="43">
        <v>4</v>
      </c>
      <c r="J2775" s="43" t="s">
        <v>2131</v>
      </c>
      <c r="K2775" s="45">
        <v>6575.1</v>
      </c>
      <c r="L2775" s="45">
        <v>6575.1</v>
      </c>
      <c r="M2775" s="517">
        <f>VLOOKUP(C2775,'Раздел 2'!D2749:Q2774,14,0)</f>
        <v>5822394.5999999996</v>
      </c>
      <c r="N2775" s="45">
        <f t="shared" ref="N2775:N2777" si="381">M2775</f>
        <v>5822394.5999999996</v>
      </c>
      <c r="O2775" s="45">
        <v>0</v>
      </c>
      <c r="P2775" s="45">
        <v>0</v>
      </c>
      <c r="Q2775" s="45">
        <v>0</v>
      </c>
      <c r="R2775" s="57">
        <v>45658</v>
      </c>
      <c r="S2775" s="57">
        <v>46022</v>
      </c>
      <c r="U2775" s="143"/>
    </row>
    <row r="2776" spans="1:21" ht="20.3" x14ac:dyDescent="0.3">
      <c r="A2776" s="43">
        <f t="shared" si="353"/>
        <v>155</v>
      </c>
      <c r="B2776" s="44" t="s">
        <v>4203</v>
      </c>
      <c r="C2776" s="43">
        <v>40714</v>
      </c>
      <c r="D2776" s="43" t="s">
        <v>1899</v>
      </c>
      <c r="E2776" s="43">
        <v>1957</v>
      </c>
      <c r="F2776" s="43" t="s">
        <v>2131</v>
      </c>
      <c r="G2776" s="378" t="s">
        <v>2098</v>
      </c>
      <c r="H2776" s="43">
        <v>3</v>
      </c>
      <c r="I2776" s="43">
        <v>2</v>
      </c>
      <c r="J2776" s="43" t="s">
        <v>2131</v>
      </c>
      <c r="K2776" s="45">
        <v>1796.9</v>
      </c>
      <c r="L2776" s="45">
        <v>1796.9</v>
      </c>
      <c r="M2776" s="517">
        <f>VLOOKUP(C2776,'Раздел 2'!D2750:Q2775,14,0)</f>
        <v>1891429.2243999999</v>
      </c>
      <c r="N2776" s="45">
        <f t="shared" si="381"/>
        <v>1891429.2243999999</v>
      </c>
      <c r="O2776" s="45">
        <v>0</v>
      </c>
      <c r="P2776" s="45">
        <v>0</v>
      </c>
      <c r="Q2776" s="45">
        <v>0</v>
      </c>
      <c r="R2776" s="57">
        <v>45658</v>
      </c>
      <c r="S2776" s="57">
        <v>46022</v>
      </c>
      <c r="U2776" s="143"/>
    </row>
    <row r="2777" spans="1:21" ht="20.3" x14ac:dyDescent="0.3">
      <c r="A2777" s="43">
        <f t="shared" si="353"/>
        <v>156</v>
      </c>
      <c r="B2777" s="44" t="s">
        <v>4207</v>
      </c>
      <c r="C2777" s="43">
        <v>40570</v>
      </c>
      <c r="D2777" s="43" t="s">
        <v>1899</v>
      </c>
      <c r="E2777" s="43">
        <v>1957</v>
      </c>
      <c r="F2777" s="43" t="s">
        <v>2131</v>
      </c>
      <c r="G2777" s="378" t="s">
        <v>2098</v>
      </c>
      <c r="H2777" s="43">
        <v>4</v>
      </c>
      <c r="I2777" s="43">
        <v>3</v>
      </c>
      <c r="J2777" s="43" t="s">
        <v>2131</v>
      </c>
      <c r="K2777" s="45">
        <v>4760</v>
      </c>
      <c r="L2777" s="45">
        <v>4760</v>
      </c>
      <c r="M2777" s="517">
        <f>VLOOKUP(C2777,'Раздел 2'!D2751:Q2776,14,0)</f>
        <v>5854190.2235999992</v>
      </c>
      <c r="N2777" s="45">
        <f t="shared" si="381"/>
        <v>5854190.2235999992</v>
      </c>
      <c r="O2777" s="45">
        <v>0</v>
      </c>
      <c r="P2777" s="45">
        <v>0</v>
      </c>
      <c r="Q2777" s="45">
        <v>0</v>
      </c>
      <c r="R2777" s="57">
        <v>45658</v>
      </c>
      <c r="S2777" s="57">
        <v>46022</v>
      </c>
      <c r="U2777" s="143"/>
    </row>
    <row r="2778" spans="1:21" ht="20.3" x14ac:dyDescent="0.35">
      <c r="A2778" s="43">
        <f t="shared" si="353"/>
        <v>157</v>
      </c>
      <c r="B2778" s="44" t="s">
        <v>4177</v>
      </c>
      <c r="C2778" s="43">
        <v>40918</v>
      </c>
      <c r="D2778" s="43" t="s">
        <v>1899</v>
      </c>
      <c r="E2778" s="43">
        <v>1959</v>
      </c>
      <c r="F2778" s="43" t="s">
        <v>2131</v>
      </c>
      <c r="G2778" s="56" t="s">
        <v>4583</v>
      </c>
      <c r="H2778" s="43">
        <v>4</v>
      </c>
      <c r="I2778" s="43">
        <v>4</v>
      </c>
      <c r="J2778" s="43" t="s">
        <v>2131</v>
      </c>
      <c r="K2778" s="45">
        <v>4138.7</v>
      </c>
      <c r="L2778" s="45">
        <v>2560.6999999999998</v>
      </c>
      <c r="M2778" s="517">
        <f>VLOOKUP(C2778,'Раздел 2'!D2752:Q2777,14,0)</f>
        <v>5117337.7001999998</v>
      </c>
      <c r="N2778" s="45">
        <f t="shared" ref="N2778:N2779" si="382">M2778</f>
        <v>5117337.7001999998</v>
      </c>
      <c r="O2778" s="45">
        <v>0</v>
      </c>
      <c r="P2778" s="45">
        <v>0</v>
      </c>
      <c r="Q2778" s="45">
        <v>0</v>
      </c>
      <c r="R2778" s="57">
        <v>45658</v>
      </c>
      <c r="S2778" s="57">
        <v>46022</v>
      </c>
      <c r="U2778" s="143"/>
    </row>
    <row r="2779" spans="1:21" ht="20.3" x14ac:dyDescent="0.35">
      <c r="A2779" s="43">
        <f t="shared" si="353"/>
        <v>158</v>
      </c>
      <c r="B2779" s="44" t="s">
        <v>3684</v>
      </c>
      <c r="C2779" s="43">
        <v>39898</v>
      </c>
      <c r="D2779" s="43" t="s">
        <v>1899</v>
      </c>
      <c r="E2779" s="43">
        <v>1962</v>
      </c>
      <c r="F2779" s="43" t="s">
        <v>2131</v>
      </c>
      <c r="G2779" s="56" t="s">
        <v>2097</v>
      </c>
      <c r="H2779" s="43">
        <v>4</v>
      </c>
      <c r="I2779" s="43">
        <v>3</v>
      </c>
      <c r="J2779" s="43" t="s">
        <v>2131</v>
      </c>
      <c r="K2779" s="45">
        <v>3578.6</v>
      </c>
      <c r="L2779" s="45">
        <v>2064.1</v>
      </c>
      <c r="M2779" s="517">
        <f>VLOOKUP(C2779,'Раздел 2'!D2753:Q2777,14,0)</f>
        <v>7845422.6900000004</v>
      </c>
      <c r="N2779" s="45">
        <f t="shared" si="382"/>
        <v>7845422.6900000004</v>
      </c>
      <c r="O2779" s="45">
        <v>0</v>
      </c>
      <c r="P2779" s="45">
        <v>0</v>
      </c>
      <c r="Q2779" s="45">
        <v>0</v>
      </c>
      <c r="R2779" s="57">
        <v>45658</v>
      </c>
      <c r="S2779" s="57">
        <v>46022</v>
      </c>
      <c r="U2779" s="143"/>
    </row>
    <row r="2780" spans="1:21" ht="20.3" x14ac:dyDescent="0.35">
      <c r="A2780" s="43">
        <f t="shared" si="353"/>
        <v>159</v>
      </c>
      <c r="B2780" s="44" t="s">
        <v>4194</v>
      </c>
      <c r="C2780" s="43">
        <v>40773</v>
      </c>
      <c r="D2780" s="43" t="s">
        <v>1899</v>
      </c>
      <c r="E2780" s="43">
        <v>1960</v>
      </c>
      <c r="F2780" s="43" t="s">
        <v>2131</v>
      </c>
      <c r="G2780" s="56" t="s">
        <v>2097</v>
      </c>
      <c r="H2780" s="43">
        <v>4</v>
      </c>
      <c r="I2780" s="43">
        <v>5</v>
      </c>
      <c r="J2780" s="43" t="s">
        <v>2131</v>
      </c>
      <c r="K2780" s="45">
        <v>7789.2</v>
      </c>
      <c r="L2780" s="45">
        <v>7789.2</v>
      </c>
      <c r="M2780" s="517">
        <f>VLOOKUP(C2780,'Раздел 2'!D2754:Q2777,14,0)</f>
        <v>12441989.964000002</v>
      </c>
      <c r="N2780" s="45">
        <f t="shared" ref="N2780" si="383">M2780</f>
        <v>12441989.964000002</v>
      </c>
      <c r="O2780" s="45">
        <v>0</v>
      </c>
      <c r="P2780" s="45">
        <v>0</v>
      </c>
      <c r="Q2780" s="45">
        <v>0</v>
      </c>
      <c r="R2780" s="57">
        <v>45658</v>
      </c>
      <c r="S2780" s="57">
        <v>46022</v>
      </c>
      <c r="U2780" s="143"/>
    </row>
    <row r="2781" spans="1:21" ht="20.3" x14ac:dyDescent="0.35">
      <c r="A2781" s="43">
        <f t="shared" si="353"/>
        <v>160</v>
      </c>
      <c r="B2781" s="44" t="s">
        <v>3691</v>
      </c>
      <c r="C2781" s="43">
        <v>40674</v>
      </c>
      <c r="D2781" s="43" t="s">
        <v>1899</v>
      </c>
      <c r="E2781" s="43">
        <v>1961</v>
      </c>
      <c r="F2781" s="43" t="s">
        <v>2131</v>
      </c>
      <c r="G2781" s="56" t="s">
        <v>2098</v>
      </c>
      <c r="H2781" s="43">
        <v>4</v>
      </c>
      <c r="I2781" s="43">
        <v>3</v>
      </c>
      <c r="J2781" s="43" t="s">
        <v>2131</v>
      </c>
      <c r="K2781" s="45">
        <v>3468.8</v>
      </c>
      <c r="L2781" s="45">
        <v>3468.8</v>
      </c>
      <c r="M2781" s="517">
        <f>VLOOKUP(C2781,'Раздел 2'!D2755:Q2778,14,0)</f>
        <v>3267660.02</v>
      </c>
      <c r="N2781" s="45">
        <f t="shared" ref="N2781:N2784" si="384">M2781</f>
        <v>3267660.02</v>
      </c>
      <c r="O2781" s="45">
        <v>0</v>
      </c>
      <c r="P2781" s="45">
        <v>0</v>
      </c>
      <c r="Q2781" s="45">
        <v>0</v>
      </c>
      <c r="R2781" s="57">
        <v>45658</v>
      </c>
      <c r="S2781" s="57">
        <v>46022</v>
      </c>
      <c r="U2781" s="143"/>
    </row>
    <row r="2782" spans="1:21" ht="20.3" x14ac:dyDescent="0.35">
      <c r="A2782" s="43">
        <f t="shared" si="353"/>
        <v>161</v>
      </c>
      <c r="B2782" s="44" t="s">
        <v>4856</v>
      </c>
      <c r="C2782" s="43">
        <v>40547</v>
      </c>
      <c r="D2782" s="43" t="s">
        <v>1899</v>
      </c>
      <c r="E2782" s="43">
        <v>1956</v>
      </c>
      <c r="F2782" s="43" t="s">
        <v>2131</v>
      </c>
      <c r="G2782" s="56" t="s">
        <v>2098</v>
      </c>
      <c r="H2782" s="43">
        <v>4</v>
      </c>
      <c r="I2782" s="43">
        <v>4</v>
      </c>
      <c r="J2782" s="43" t="s">
        <v>2131</v>
      </c>
      <c r="K2782" s="45">
        <v>3929.2</v>
      </c>
      <c r="L2782" s="45">
        <v>2929.2</v>
      </c>
      <c r="M2782" s="517">
        <f>VLOOKUP(C2782,'Раздел 2'!D2756:Q2778,14,0)</f>
        <v>5219716.67</v>
      </c>
      <c r="N2782" s="45">
        <f t="shared" si="384"/>
        <v>5219716.67</v>
      </c>
      <c r="O2782" s="45">
        <v>0</v>
      </c>
      <c r="P2782" s="45">
        <v>0</v>
      </c>
      <c r="Q2782" s="45">
        <v>0</v>
      </c>
      <c r="R2782" s="57">
        <v>45658</v>
      </c>
      <c r="S2782" s="57">
        <v>46022</v>
      </c>
      <c r="U2782" s="143"/>
    </row>
    <row r="2783" spans="1:21" ht="20.3" x14ac:dyDescent="0.35">
      <c r="A2783" s="43">
        <f t="shared" si="353"/>
        <v>162</v>
      </c>
      <c r="B2783" s="44" t="s">
        <v>4857</v>
      </c>
      <c r="C2783" s="43">
        <v>40749</v>
      </c>
      <c r="D2783" s="43" t="s">
        <v>1899</v>
      </c>
      <c r="E2783" s="43">
        <v>1958</v>
      </c>
      <c r="F2783" s="43" t="s">
        <v>2131</v>
      </c>
      <c r="G2783" s="56" t="s">
        <v>2098</v>
      </c>
      <c r="H2783" s="43">
        <v>4</v>
      </c>
      <c r="I2783" s="43">
        <v>3</v>
      </c>
      <c r="J2783" s="43" t="s">
        <v>2131</v>
      </c>
      <c r="K2783" s="45">
        <v>3692.5</v>
      </c>
      <c r="L2783" s="45">
        <v>2417.1</v>
      </c>
      <c r="M2783" s="517">
        <f>VLOOKUP(C2783,'Раздел 2'!D2757:Q2778,14,0)</f>
        <v>5532014.6699999999</v>
      </c>
      <c r="N2783" s="45">
        <f t="shared" ref="N2783" si="385">M2783</f>
        <v>5532014.6699999999</v>
      </c>
      <c r="O2783" s="45">
        <v>0</v>
      </c>
      <c r="P2783" s="45">
        <v>0</v>
      </c>
      <c r="Q2783" s="45">
        <v>0</v>
      </c>
      <c r="R2783" s="57">
        <v>45658</v>
      </c>
      <c r="S2783" s="57">
        <v>46022</v>
      </c>
      <c r="U2783" s="143"/>
    </row>
    <row r="2784" spans="1:21" ht="20.3" x14ac:dyDescent="0.35">
      <c r="A2784" s="43">
        <f t="shared" si="353"/>
        <v>163</v>
      </c>
      <c r="B2784" s="286" t="s">
        <v>4189</v>
      </c>
      <c r="C2784" s="184">
        <v>40852</v>
      </c>
      <c r="D2784" s="43" t="s">
        <v>1899</v>
      </c>
      <c r="E2784" s="43">
        <v>1962</v>
      </c>
      <c r="F2784" s="43" t="s">
        <v>2131</v>
      </c>
      <c r="G2784" s="56" t="s">
        <v>2098</v>
      </c>
      <c r="H2784" s="43">
        <v>5</v>
      </c>
      <c r="I2784" s="43">
        <v>3</v>
      </c>
      <c r="J2784" s="43" t="s">
        <v>2131</v>
      </c>
      <c r="K2784" s="45">
        <v>3807.6</v>
      </c>
      <c r="L2784" s="45">
        <v>3807.6</v>
      </c>
      <c r="M2784" s="517">
        <f>VLOOKUP(C2784,'Раздел 2'!D2758:Q2778,14,0)</f>
        <v>241848</v>
      </c>
      <c r="N2784" s="45">
        <f t="shared" si="384"/>
        <v>241848</v>
      </c>
      <c r="O2784" s="45">
        <v>0</v>
      </c>
      <c r="P2784" s="45">
        <v>0</v>
      </c>
      <c r="Q2784" s="45">
        <v>0</v>
      </c>
      <c r="R2784" s="57">
        <v>45658</v>
      </c>
      <c r="S2784" s="57">
        <v>46022</v>
      </c>
      <c r="U2784" s="143"/>
    </row>
    <row r="2785" spans="1:21" ht="20.3" x14ac:dyDescent="0.35">
      <c r="A2785" s="43">
        <f>A2784+1</f>
        <v>164</v>
      </c>
      <c r="B2785" s="44" t="s">
        <v>4860</v>
      </c>
      <c r="C2785" s="43">
        <v>40944</v>
      </c>
      <c r="D2785" s="43" t="s">
        <v>1899</v>
      </c>
      <c r="E2785" s="43">
        <v>1962</v>
      </c>
      <c r="F2785" s="43" t="s">
        <v>2131</v>
      </c>
      <c r="G2785" s="56" t="s">
        <v>2098</v>
      </c>
      <c r="H2785" s="43">
        <v>5</v>
      </c>
      <c r="I2785" s="43">
        <v>3</v>
      </c>
      <c r="J2785" s="43" t="s">
        <v>2131</v>
      </c>
      <c r="K2785" s="45">
        <v>3840.1</v>
      </c>
      <c r="L2785" s="45">
        <v>2888.8</v>
      </c>
      <c r="M2785" s="517">
        <f>VLOOKUP(C2785,'Раздел 2'!D2759:Q2781,14,0)</f>
        <v>4014855.48</v>
      </c>
      <c r="N2785" s="45">
        <f t="shared" ref="N2785:N2788" si="386">M2785</f>
        <v>4014855.48</v>
      </c>
      <c r="O2785" s="45">
        <v>0</v>
      </c>
      <c r="P2785" s="45">
        <v>0</v>
      </c>
      <c r="Q2785" s="45">
        <v>0</v>
      </c>
      <c r="R2785" s="57">
        <v>45658</v>
      </c>
      <c r="S2785" s="57">
        <v>46022</v>
      </c>
      <c r="U2785" s="143"/>
    </row>
    <row r="2786" spans="1:21" ht="20.3" x14ac:dyDescent="0.35">
      <c r="A2786" s="43">
        <f t="shared" si="353"/>
        <v>165</v>
      </c>
      <c r="B2786" s="44" t="s">
        <v>4864</v>
      </c>
      <c r="C2786" s="43">
        <v>46845</v>
      </c>
      <c r="D2786" s="43" t="s">
        <v>1899</v>
      </c>
      <c r="E2786" s="43">
        <v>1972</v>
      </c>
      <c r="F2786" s="43" t="s">
        <v>2131</v>
      </c>
      <c r="G2786" s="56" t="s">
        <v>2098</v>
      </c>
      <c r="H2786" s="43">
        <v>1</v>
      </c>
      <c r="I2786" s="43">
        <v>4</v>
      </c>
      <c r="J2786" s="43" t="s">
        <v>2131</v>
      </c>
      <c r="K2786" s="45">
        <v>894</v>
      </c>
      <c r="L2786" s="45">
        <v>894</v>
      </c>
      <c r="M2786" s="517">
        <f>VLOOKUP(C2786,'Раздел 2'!D2760:Q2781,14,0)</f>
        <v>58980</v>
      </c>
      <c r="N2786" s="45">
        <f t="shared" si="386"/>
        <v>58980</v>
      </c>
      <c r="O2786" s="45">
        <v>0</v>
      </c>
      <c r="P2786" s="45">
        <v>0</v>
      </c>
      <c r="Q2786" s="45">
        <v>0</v>
      </c>
      <c r="R2786" s="57">
        <v>45658</v>
      </c>
      <c r="S2786" s="57">
        <v>46022</v>
      </c>
      <c r="U2786" s="143"/>
    </row>
    <row r="2787" spans="1:21" ht="20.3" x14ac:dyDescent="0.35">
      <c r="A2787" s="43">
        <f t="shared" ref="A2787" si="387">A2786+1</f>
        <v>166</v>
      </c>
      <c r="B2787" s="44" t="s">
        <v>4210</v>
      </c>
      <c r="C2787" s="43">
        <v>40464</v>
      </c>
      <c r="D2787" s="43" t="s">
        <v>1899</v>
      </c>
      <c r="E2787" s="43">
        <v>1951</v>
      </c>
      <c r="F2787" s="43" t="s">
        <v>2131</v>
      </c>
      <c r="G2787" s="56" t="s">
        <v>2098</v>
      </c>
      <c r="H2787" s="43">
        <v>2</v>
      </c>
      <c r="I2787" s="43">
        <v>1</v>
      </c>
      <c r="J2787" s="43" t="s">
        <v>2131</v>
      </c>
      <c r="K2787" s="45">
        <v>1163.4000000000001</v>
      </c>
      <c r="L2787" s="45">
        <v>1163.4000000000001</v>
      </c>
      <c r="M2787" s="517">
        <f>VLOOKUP(C2787,'Раздел 2'!D2761:Q2781,14,0)</f>
        <v>35737.86</v>
      </c>
      <c r="N2787" s="45">
        <f t="shared" si="386"/>
        <v>35737.86</v>
      </c>
      <c r="O2787" s="45">
        <v>0</v>
      </c>
      <c r="P2787" s="45">
        <v>0</v>
      </c>
      <c r="Q2787" s="45">
        <v>0</v>
      </c>
      <c r="R2787" s="57">
        <v>45658</v>
      </c>
      <c r="S2787" s="57">
        <v>46022</v>
      </c>
      <c r="U2787" s="143"/>
    </row>
    <row r="2788" spans="1:21" ht="20.3" x14ac:dyDescent="0.35">
      <c r="A2788" s="43">
        <f>A2787+1</f>
        <v>167</v>
      </c>
      <c r="B2788" s="44" t="s">
        <v>4214</v>
      </c>
      <c r="C2788" s="43">
        <v>39752</v>
      </c>
      <c r="D2788" s="43" t="s">
        <v>1899</v>
      </c>
      <c r="E2788" s="43">
        <v>1981</v>
      </c>
      <c r="F2788" s="43" t="s">
        <v>2131</v>
      </c>
      <c r="G2788" s="56" t="s">
        <v>2098</v>
      </c>
      <c r="H2788" s="43">
        <v>9</v>
      </c>
      <c r="I2788" s="43">
        <v>1</v>
      </c>
      <c r="J2788" s="43" t="s">
        <v>2131</v>
      </c>
      <c r="K2788" s="45">
        <v>2090.6999999999998</v>
      </c>
      <c r="L2788" s="45">
        <v>2090.6999999999998</v>
      </c>
      <c r="M2788" s="517">
        <f>VLOOKUP(C2788,'Раздел 2'!D2762:Q2784,14,0)</f>
        <v>27933.85</v>
      </c>
      <c r="N2788" s="45">
        <f t="shared" si="386"/>
        <v>27933.85</v>
      </c>
      <c r="O2788" s="45">
        <v>0</v>
      </c>
      <c r="P2788" s="45">
        <v>0</v>
      </c>
      <c r="Q2788" s="45">
        <v>0</v>
      </c>
      <c r="R2788" s="57">
        <v>45658</v>
      </c>
      <c r="S2788" s="57">
        <v>46022</v>
      </c>
      <c r="U2788" s="143"/>
    </row>
    <row r="2789" spans="1:21" ht="20.3" x14ac:dyDescent="0.3">
      <c r="A2789" s="46" t="s">
        <v>22</v>
      </c>
      <c r="B2789" s="46"/>
      <c r="C2789" s="403" t="s">
        <v>172</v>
      </c>
      <c r="D2789" s="403" t="s">
        <v>172</v>
      </c>
      <c r="E2789" s="403" t="s">
        <v>172</v>
      </c>
      <c r="F2789" s="403" t="s">
        <v>172</v>
      </c>
      <c r="G2789" s="403" t="s">
        <v>172</v>
      </c>
      <c r="H2789" s="403" t="s">
        <v>172</v>
      </c>
      <c r="I2789" s="403" t="s">
        <v>172</v>
      </c>
      <c r="J2789" s="73">
        <f t="shared" ref="J2789:P2789" si="388">SUM(J2622:J2788)</f>
        <v>14</v>
      </c>
      <c r="K2789" s="49">
        <f t="shared" si="388"/>
        <v>840597.08999999985</v>
      </c>
      <c r="L2789" s="49">
        <f t="shared" si="388"/>
        <v>600483.33999999985</v>
      </c>
      <c r="M2789" s="518">
        <f t="shared" si="388"/>
        <v>766385846.94224</v>
      </c>
      <c r="N2789" s="49">
        <f t="shared" si="388"/>
        <v>766385846.94224</v>
      </c>
      <c r="O2789" s="49">
        <f t="shared" si="388"/>
        <v>0</v>
      </c>
      <c r="P2789" s="49">
        <f t="shared" si="388"/>
        <v>0</v>
      </c>
      <c r="Q2789" s="49">
        <f>SUM(Q2622:Q2743)</f>
        <v>0</v>
      </c>
      <c r="R2789" s="403" t="s">
        <v>172</v>
      </c>
      <c r="S2789" s="403" t="s">
        <v>172</v>
      </c>
      <c r="U2789" s="143"/>
    </row>
    <row r="2790" spans="1:21" ht="19.649999999999999" x14ac:dyDescent="0.3">
      <c r="A2790" s="535" t="s">
        <v>1912</v>
      </c>
      <c r="B2790" s="535"/>
      <c r="C2790" s="535"/>
      <c r="D2790" s="535"/>
      <c r="E2790" s="535"/>
      <c r="F2790" s="535"/>
      <c r="G2790" s="535"/>
      <c r="H2790" s="535"/>
      <c r="I2790" s="535"/>
      <c r="J2790" s="535"/>
      <c r="K2790" s="535"/>
      <c r="L2790" s="535"/>
      <c r="M2790" s="535"/>
      <c r="N2790" s="535"/>
      <c r="O2790" s="535"/>
      <c r="P2790" s="535"/>
      <c r="Q2790" s="535"/>
      <c r="R2790" s="535"/>
      <c r="S2790" s="535"/>
      <c r="U2790" s="143"/>
    </row>
    <row r="2791" spans="1:21" ht="23.9" customHeight="1" x14ac:dyDescent="0.3">
      <c r="A2791" s="43">
        <f>A2788+1</f>
        <v>168</v>
      </c>
      <c r="B2791" s="48" t="s">
        <v>4051</v>
      </c>
      <c r="C2791" s="43">
        <v>30931</v>
      </c>
      <c r="D2791" s="43" t="s">
        <v>1899</v>
      </c>
      <c r="E2791" s="43">
        <v>1959</v>
      </c>
      <c r="F2791" s="43" t="s">
        <v>2131</v>
      </c>
      <c r="G2791" s="378" t="s">
        <v>2103</v>
      </c>
      <c r="H2791" s="43">
        <v>2</v>
      </c>
      <c r="I2791" s="43">
        <v>1</v>
      </c>
      <c r="J2791" s="43" t="s">
        <v>2131</v>
      </c>
      <c r="K2791" s="45">
        <v>488.1</v>
      </c>
      <c r="L2791" s="45">
        <v>378.4</v>
      </c>
      <c r="M2791" s="517">
        <f>VLOOKUP(C2791,'Раздел 2'!D2700:Q2877,14,0)</f>
        <v>29396.28</v>
      </c>
      <c r="N2791" s="45">
        <f t="shared" ref="N2791:N2798" si="389">M2791</f>
        <v>29396.28</v>
      </c>
      <c r="O2791" s="45">
        <v>0</v>
      </c>
      <c r="P2791" s="45">
        <v>0</v>
      </c>
      <c r="Q2791" s="45">
        <v>0</v>
      </c>
      <c r="R2791" s="57">
        <v>45658</v>
      </c>
      <c r="S2791" s="57">
        <v>46022</v>
      </c>
      <c r="U2791" s="143"/>
    </row>
    <row r="2792" spans="1:21" ht="23.9" customHeight="1" x14ac:dyDescent="0.3">
      <c r="A2792" s="43">
        <f>A2791+1</f>
        <v>169</v>
      </c>
      <c r="B2792" s="48" t="s">
        <v>4530</v>
      </c>
      <c r="C2792" s="43">
        <v>31819</v>
      </c>
      <c r="D2792" s="43" t="s">
        <v>1899</v>
      </c>
      <c r="E2792" s="43">
        <v>1967</v>
      </c>
      <c r="F2792" s="43" t="s">
        <v>2131</v>
      </c>
      <c r="G2792" s="378" t="s">
        <v>2097</v>
      </c>
      <c r="H2792" s="43">
        <v>5</v>
      </c>
      <c r="I2792" s="43">
        <v>6</v>
      </c>
      <c r="J2792" s="43" t="s">
        <v>2131</v>
      </c>
      <c r="K2792" s="45">
        <v>5884.95</v>
      </c>
      <c r="L2792" s="45">
        <v>4457.2</v>
      </c>
      <c r="M2792" s="517">
        <f>VLOOKUP(C2792,'Раздел 2'!D2701:Q2878,14,0)</f>
        <v>1996132.3427499998</v>
      </c>
      <c r="N2792" s="45">
        <f t="shared" si="389"/>
        <v>1996132.3427499998</v>
      </c>
      <c r="O2792" s="45">
        <v>0</v>
      </c>
      <c r="P2792" s="45">
        <v>0</v>
      </c>
      <c r="Q2792" s="45">
        <v>0</v>
      </c>
      <c r="R2792" s="57">
        <v>45658</v>
      </c>
      <c r="S2792" s="57">
        <v>46022</v>
      </c>
      <c r="U2792" s="143"/>
    </row>
    <row r="2793" spans="1:21" ht="23.9" customHeight="1" x14ac:dyDescent="0.3">
      <c r="A2793" s="43">
        <f>A2792+1</f>
        <v>170</v>
      </c>
      <c r="B2793" s="48" t="s">
        <v>240</v>
      </c>
      <c r="C2793" s="43">
        <v>31441</v>
      </c>
      <c r="D2793" s="43" t="s">
        <v>1899</v>
      </c>
      <c r="E2793" s="43">
        <v>1964</v>
      </c>
      <c r="F2793" s="43" t="s">
        <v>2131</v>
      </c>
      <c r="G2793" s="378" t="s">
        <v>2098</v>
      </c>
      <c r="H2793" s="43">
        <v>5</v>
      </c>
      <c r="I2793" s="43">
        <v>4</v>
      </c>
      <c r="J2793" s="43" t="s">
        <v>2131</v>
      </c>
      <c r="K2793" s="45">
        <v>3432.59</v>
      </c>
      <c r="L2793" s="45">
        <v>3273</v>
      </c>
      <c r="M2793" s="517">
        <f>VLOOKUP(C2793,'Раздел 2'!D2737:Q2879,14,0)</f>
        <v>1019667.13</v>
      </c>
      <c r="N2793" s="45">
        <f t="shared" si="389"/>
        <v>1019667.13</v>
      </c>
      <c r="O2793" s="45">
        <v>0</v>
      </c>
      <c r="P2793" s="45">
        <v>0</v>
      </c>
      <c r="Q2793" s="45">
        <v>0</v>
      </c>
      <c r="R2793" s="57">
        <v>45658</v>
      </c>
      <c r="S2793" s="57">
        <v>46022</v>
      </c>
      <c r="U2793" s="143"/>
    </row>
    <row r="2794" spans="1:21" ht="23.9" customHeight="1" x14ac:dyDescent="0.3">
      <c r="A2794" s="43">
        <f>A2793+1</f>
        <v>171</v>
      </c>
      <c r="B2794" s="48" t="s">
        <v>2363</v>
      </c>
      <c r="C2794" s="43">
        <v>31795</v>
      </c>
      <c r="D2794" s="43" t="s">
        <v>1899</v>
      </c>
      <c r="E2794" s="43">
        <v>1964</v>
      </c>
      <c r="F2794" s="43" t="s">
        <v>2131</v>
      </c>
      <c r="G2794" s="378" t="s">
        <v>2098</v>
      </c>
      <c r="H2794" s="43">
        <v>5</v>
      </c>
      <c r="I2794" s="43">
        <v>4</v>
      </c>
      <c r="J2794" s="43" t="s">
        <v>2131</v>
      </c>
      <c r="K2794" s="45">
        <v>4251.8500000000004</v>
      </c>
      <c r="L2794" s="45">
        <v>3201.4</v>
      </c>
      <c r="M2794" s="517">
        <f>VLOOKUP(C2794,'Раздел 2'!D2737:Q2880,14,0)</f>
        <v>62670</v>
      </c>
      <c r="N2794" s="45">
        <f t="shared" si="389"/>
        <v>62670</v>
      </c>
      <c r="O2794" s="45">
        <v>0</v>
      </c>
      <c r="P2794" s="45">
        <v>0</v>
      </c>
      <c r="Q2794" s="45">
        <v>0</v>
      </c>
      <c r="R2794" s="57">
        <v>45658</v>
      </c>
      <c r="S2794" s="57">
        <v>46022</v>
      </c>
      <c r="U2794" s="143"/>
    </row>
    <row r="2795" spans="1:21" ht="23.9" customHeight="1" x14ac:dyDescent="0.3">
      <c r="A2795" s="43">
        <f t="shared" ref="A2795:A2863" si="390">A2794+1</f>
        <v>172</v>
      </c>
      <c r="B2795" s="48" t="s">
        <v>4529</v>
      </c>
      <c r="C2795" s="43">
        <v>30677</v>
      </c>
      <c r="D2795" s="43" t="s">
        <v>1899</v>
      </c>
      <c r="E2795" s="43">
        <v>1980</v>
      </c>
      <c r="F2795" s="43" t="s">
        <v>2131</v>
      </c>
      <c r="G2795" s="378" t="s">
        <v>2097</v>
      </c>
      <c r="H2795" s="43">
        <v>9</v>
      </c>
      <c r="I2795" s="43">
        <v>1</v>
      </c>
      <c r="J2795" s="43" t="s">
        <v>2131</v>
      </c>
      <c r="K2795" s="45">
        <v>2756.6</v>
      </c>
      <c r="L2795" s="45">
        <v>2064.6999999999998</v>
      </c>
      <c r="M2795" s="517">
        <f>VLOOKUP(C2795,'Раздел 2'!D2782:Q2881,14,0)</f>
        <v>10604.88</v>
      </c>
      <c r="N2795" s="45">
        <f t="shared" si="389"/>
        <v>10604.88</v>
      </c>
      <c r="O2795" s="45">
        <v>0</v>
      </c>
      <c r="P2795" s="45">
        <v>0</v>
      </c>
      <c r="Q2795" s="45">
        <v>0</v>
      </c>
      <c r="R2795" s="57">
        <v>45658</v>
      </c>
      <c r="S2795" s="57">
        <v>46022</v>
      </c>
      <c r="U2795" s="143"/>
    </row>
    <row r="2796" spans="1:21" ht="23.9" customHeight="1" x14ac:dyDescent="0.3">
      <c r="A2796" s="43">
        <f t="shared" si="390"/>
        <v>173</v>
      </c>
      <c r="B2796" s="48" t="s">
        <v>4532</v>
      </c>
      <c r="C2796" s="43">
        <v>31949</v>
      </c>
      <c r="D2796" s="43" t="s">
        <v>1899</v>
      </c>
      <c r="E2796" s="43">
        <v>1978</v>
      </c>
      <c r="F2796" s="43" t="s">
        <v>2131</v>
      </c>
      <c r="G2796" s="378" t="s">
        <v>2097</v>
      </c>
      <c r="H2796" s="43">
        <v>9</v>
      </c>
      <c r="I2796" s="43">
        <v>5</v>
      </c>
      <c r="J2796" s="43" t="s">
        <v>2131</v>
      </c>
      <c r="K2796" s="45">
        <v>15057.7</v>
      </c>
      <c r="L2796" s="45">
        <v>10122.1</v>
      </c>
      <c r="M2796" s="517">
        <f>VLOOKUP(C2796,'Раздел 2'!D2783:Q2882,14,0)</f>
        <v>24855.599999999999</v>
      </c>
      <c r="N2796" s="45">
        <f t="shared" si="389"/>
        <v>24855.599999999999</v>
      </c>
      <c r="O2796" s="45">
        <v>0</v>
      </c>
      <c r="P2796" s="45">
        <v>0</v>
      </c>
      <c r="Q2796" s="45">
        <v>0</v>
      </c>
      <c r="R2796" s="57">
        <v>45658</v>
      </c>
      <c r="S2796" s="57">
        <v>46022</v>
      </c>
      <c r="U2796" s="143"/>
    </row>
    <row r="2797" spans="1:21" ht="23.9" customHeight="1" x14ac:dyDescent="0.3">
      <c r="A2797" s="43">
        <f t="shared" si="390"/>
        <v>174</v>
      </c>
      <c r="B2797" s="48" t="s">
        <v>4531</v>
      </c>
      <c r="C2797" s="43">
        <v>30876</v>
      </c>
      <c r="D2797" s="43" t="s">
        <v>1899</v>
      </c>
      <c r="E2797" s="43">
        <v>1997</v>
      </c>
      <c r="F2797" s="43" t="s">
        <v>2131</v>
      </c>
      <c r="G2797" s="378" t="s">
        <v>2097</v>
      </c>
      <c r="H2797" s="43">
        <v>9</v>
      </c>
      <c r="I2797" s="43">
        <v>1</v>
      </c>
      <c r="J2797" s="43" t="s">
        <v>2131</v>
      </c>
      <c r="K2797" s="45">
        <v>2840.4</v>
      </c>
      <c r="L2797" s="45">
        <v>2121.3000000000002</v>
      </c>
      <c r="M2797" s="517">
        <f>VLOOKUP(C2797,'Раздел 2'!D2784:Q2883,14,0)</f>
        <v>5823640</v>
      </c>
      <c r="N2797" s="45">
        <f t="shared" si="389"/>
        <v>5823640</v>
      </c>
      <c r="O2797" s="45">
        <v>0</v>
      </c>
      <c r="P2797" s="45">
        <v>0</v>
      </c>
      <c r="Q2797" s="45">
        <v>0</v>
      </c>
      <c r="R2797" s="57">
        <v>45658</v>
      </c>
      <c r="S2797" s="57">
        <v>46022</v>
      </c>
      <c r="U2797" s="143"/>
    </row>
    <row r="2798" spans="1:21" ht="23.9" customHeight="1" x14ac:dyDescent="0.3">
      <c r="A2798" s="43">
        <f t="shared" si="390"/>
        <v>175</v>
      </c>
      <c r="B2798" s="48" t="s">
        <v>4533</v>
      </c>
      <c r="C2798" s="43">
        <v>31032</v>
      </c>
      <c r="D2798" s="43" t="s">
        <v>1899</v>
      </c>
      <c r="E2798" s="43">
        <v>1976</v>
      </c>
      <c r="F2798" s="43" t="s">
        <v>2131</v>
      </c>
      <c r="G2798" s="378" t="s">
        <v>2097</v>
      </c>
      <c r="H2798" s="43">
        <v>9</v>
      </c>
      <c r="I2798" s="43">
        <v>4</v>
      </c>
      <c r="J2798" s="43" t="s">
        <v>2131</v>
      </c>
      <c r="K2798" s="45">
        <v>9990.7000000000007</v>
      </c>
      <c r="L2798" s="45">
        <v>8061.3</v>
      </c>
      <c r="M2798" s="517">
        <f>VLOOKUP(C2798,'Раздел 2'!D2785:Q2884,14,0)</f>
        <v>76694.64</v>
      </c>
      <c r="N2798" s="45">
        <f t="shared" si="389"/>
        <v>76694.64</v>
      </c>
      <c r="O2798" s="45">
        <v>0</v>
      </c>
      <c r="P2798" s="45">
        <v>0</v>
      </c>
      <c r="Q2798" s="45">
        <v>0</v>
      </c>
      <c r="R2798" s="57">
        <v>45658</v>
      </c>
      <c r="S2798" s="57">
        <v>46022</v>
      </c>
      <c r="U2798" s="143"/>
    </row>
    <row r="2799" spans="1:21" ht="23.9" customHeight="1" x14ac:dyDescent="0.3">
      <c r="A2799" s="43">
        <f t="shared" si="390"/>
        <v>176</v>
      </c>
      <c r="B2799" s="48" t="s">
        <v>4534</v>
      </c>
      <c r="C2799" s="43">
        <v>31189</v>
      </c>
      <c r="D2799" s="43" t="s">
        <v>1899</v>
      </c>
      <c r="E2799" s="43">
        <v>1968</v>
      </c>
      <c r="F2799" s="43" t="s">
        <v>2131</v>
      </c>
      <c r="G2799" s="378" t="s">
        <v>2129</v>
      </c>
      <c r="H2799" s="43">
        <v>5</v>
      </c>
      <c r="I2799" s="43">
        <v>5</v>
      </c>
      <c r="J2799" s="43" t="s">
        <v>2131</v>
      </c>
      <c r="K2799" s="45">
        <v>5437.07</v>
      </c>
      <c r="L2799" s="45">
        <v>4162.67</v>
      </c>
      <c r="M2799" s="517">
        <f>VLOOKUP(C2799,'Раздел 2'!D2786:Q2885,14,0)</f>
        <v>42540.959999999999</v>
      </c>
      <c r="N2799" s="45">
        <f t="shared" ref="N2799:N2809" si="391">M2799</f>
        <v>42540.959999999999</v>
      </c>
      <c r="O2799" s="45">
        <v>0</v>
      </c>
      <c r="P2799" s="45">
        <v>0</v>
      </c>
      <c r="Q2799" s="45">
        <v>0</v>
      </c>
      <c r="R2799" s="57">
        <v>45658</v>
      </c>
      <c r="S2799" s="57">
        <v>46022</v>
      </c>
      <c r="U2799" s="143"/>
    </row>
    <row r="2800" spans="1:21" ht="23.9" customHeight="1" x14ac:dyDescent="0.3">
      <c r="A2800" s="43">
        <f t="shared" si="390"/>
        <v>177</v>
      </c>
      <c r="B2800" s="48" t="s">
        <v>4535</v>
      </c>
      <c r="C2800" s="43">
        <v>31208</v>
      </c>
      <c r="D2800" s="43" t="s">
        <v>1899</v>
      </c>
      <c r="E2800" s="43">
        <v>1971</v>
      </c>
      <c r="F2800" s="43" t="s">
        <v>2131</v>
      </c>
      <c r="G2800" s="378" t="s">
        <v>2129</v>
      </c>
      <c r="H2800" s="43">
        <v>5</v>
      </c>
      <c r="I2800" s="43">
        <v>7</v>
      </c>
      <c r="J2800" s="43" t="s">
        <v>2131</v>
      </c>
      <c r="K2800" s="45">
        <v>6694.56</v>
      </c>
      <c r="L2800" s="45">
        <v>4977.67</v>
      </c>
      <c r="M2800" s="517">
        <f>VLOOKUP(C2800,'Раздел 2'!D2787:Q2886,14,0)</f>
        <v>60672.480000000003</v>
      </c>
      <c r="N2800" s="45">
        <f t="shared" si="391"/>
        <v>60672.480000000003</v>
      </c>
      <c r="O2800" s="45">
        <v>0</v>
      </c>
      <c r="P2800" s="45">
        <v>0</v>
      </c>
      <c r="Q2800" s="45">
        <v>0</v>
      </c>
      <c r="R2800" s="57">
        <v>45658</v>
      </c>
      <c r="S2800" s="57">
        <v>46022</v>
      </c>
      <c r="U2800" s="143"/>
    </row>
    <row r="2801" spans="1:21" ht="23.9" customHeight="1" x14ac:dyDescent="0.3">
      <c r="A2801" s="43">
        <f t="shared" si="390"/>
        <v>178</v>
      </c>
      <c r="B2801" s="48" t="s">
        <v>4536</v>
      </c>
      <c r="C2801" s="43">
        <v>30893</v>
      </c>
      <c r="D2801" s="43" t="s">
        <v>1899</v>
      </c>
      <c r="E2801" s="43">
        <v>1978</v>
      </c>
      <c r="F2801" s="43" t="s">
        <v>2131</v>
      </c>
      <c r="G2801" s="378" t="s">
        <v>2129</v>
      </c>
      <c r="H2801" s="43">
        <v>5</v>
      </c>
      <c r="I2801" s="43">
        <v>3</v>
      </c>
      <c r="J2801" s="43" t="s">
        <v>2131</v>
      </c>
      <c r="K2801" s="45">
        <v>4004.4</v>
      </c>
      <c r="L2801" s="45">
        <v>3275.3</v>
      </c>
      <c r="M2801" s="517">
        <f>VLOOKUP(C2801,'Раздел 2'!D2788:Q2887,14,0)</f>
        <v>39908.879999999997</v>
      </c>
      <c r="N2801" s="45">
        <f t="shared" si="391"/>
        <v>39908.879999999997</v>
      </c>
      <c r="O2801" s="45">
        <v>0</v>
      </c>
      <c r="P2801" s="45">
        <v>0</v>
      </c>
      <c r="Q2801" s="45">
        <v>0</v>
      </c>
      <c r="R2801" s="57">
        <v>45658</v>
      </c>
      <c r="S2801" s="57">
        <v>46022</v>
      </c>
      <c r="U2801" s="143"/>
    </row>
    <row r="2802" spans="1:21" ht="23.9" customHeight="1" x14ac:dyDescent="0.3">
      <c r="A2802" s="43">
        <f t="shared" si="390"/>
        <v>179</v>
      </c>
      <c r="B2802" s="48" t="s">
        <v>4537</v>
      </c>
      <c r="C2802" s="43">
        <v>30891</v>
      </c>
      <c r="D2802" s="43" t="s">
        <v>1899</v>
      </c>
      <c r="E2802" s="43">
        <v>1978</v>
      </c>
      <c r="F2802" s="43" t="s">
        <v>2131</v>
      </c>
      <c r="G2802" s="378" t="s">
        <v>2129</v>
      </c>
      <c r="H2802" s="43">
        <v>5</v>
      </c>
      <c r="I2802" s="43">
        <v>6</v>
      </c>
      <c r="J2802" s="43" t="s">
        <v>2131</v>
      </c>
      <c r="K2802" s="45">
        <v>8348.2000000000007</v>
      </c>
      <c r="L2802" s="45">
        <v>6883.4</v>
      </c>
      <c r="M2802" s="517">
        <f>VLOOKUP(C2802,'Раздел 2'!D2789:Q2888,14,0)</f>
        <v>78173.039999999994</v>
      </c>
      <c r="N2802" s="45">
        <f t="shared" si="391"/>
        <v>78173.039999999994</v>
      </c>
      <c r="O2802" s="45">
        <v>0</v>
      </c>
      <c r="P2802" s="45">
        <v>0</v>
      </c>
      <c r="Q2802" s="45">
        <v>0</v>
      </c>
      <c r="R2802" s="57">
        <v>45658</v>
      </c>
      <c r="S2802" s="57">
        <v>46022</v>
      </c>
      <c r="U2802" s="143"/>
    </row>
    <row r="2803" spans="1:21" ht="23.9" customHeight="1" x14ac:dyDescent="0.3">
      <c r="A2803" s="43">
        <f t="shared" si="390"/>
        <v>180</v>
      </c>
      <c r="B2803" s="48" t="s">
        <v>4538</v>
      </c>
      <c r="C2803" s="43">
        <v>30887</v>
      </c>
      <c r="D2803" s="43" t="s">
        <v>1899</v>
      </c>
      <c r="E2803" s="43">
        <v>1979</v>
      </c>
      <c r="F2803" s="43" t="s">
        <v>2131</v>
      </c>
      <c r="G2803" s="378" t="s">
        <v>2129</v>
      </c>
      <c r="H2803" s="43">
        <v>5</v>
      </c>
      <c r="I2803" s="43">
        <v>3</v>
      </c>
      <c r="J2803" s="43" t="s">
        <v>2131</v>
      </c>
      <c r="K2803" s="45">
        <v>4004.4</v>
      </c>
      <c r="L2803" s="45">
        <v>3267.4</v>
      </c>
      <c r="M2803" s="517">
        <f>VLOOKUP(C2803,'Раздел 2'!D2790:Q2889,14,0)</f>
        <v>27289.68</v>
      </c>
      <c r="N2803" s="45">
        <f t="shared" si="391"/>
        <v>27289.68</v>
      </c>
      <c r="O2803" s="45">
        <v>0</v>
      </c>
      <c r="P2803" s="45">
        <v>0</v>
      </c>
      <c r="Q2803" s="45">
        <v>0</v>
      </c>
      <c r="R2803" s="57">
        <v>45658</v>
      </c>
      <c r="S2803" s="57">
        <v>46022</v>
      </c>
      <c r="U2803" s="143"/>
    </row>
    <row r="2804" spans="1:21" ht="23.9" customHeight="1" x14ac:dyDescent="0.3">
      <c r="A2804" s="43">
        <f t="shared" si="390"/>
        <v>181</v>
      </c>
      <c r="B2804" s="48" t="s">
        <v>4539</v>
      </c>
      <c r="C2804" s="43">
        <v>31286</v>
      </c>
      <c r="D2804" s="43" t="s">
        <v>1899</v>
      </c>
      <c r="E2804" s="43">
        <v>1976</v>
      </c>
      <c r="F2804" s="43" t="s">
        <v>2131</v>
      </c>
      <c r="G2804" s="378" t="s">
        <v>2129</v>
      </c>
      <c r="H2804" s="43">
        <v>5</v>
      </c>
      <c r="I2804" s="43">
        <v>8</v>
      </c>
      <c r="J2804" s="43" t="s">
        <v>2131</v>
      </c>
      <c r="K2804" s="45">
        <v>7933.8</v>
      </c>
      <c r="L2804" s="45">
        <v>6071.2</v>
      </c>
      <c r="M2804" s="517">
        <f>VLOOKUP(C2804,'Раздел 2'!D2791:Q2890,14,0)</f>
        <v>75601.679999999993</v>
      </c>
      <c r="N2804" s="45">
        <f t="shared" si="391"/>
        <v>75601.679999999993</v>
      </c>
      <c r="O2804" s="45">
        <v>0</v>
      </c>
      <c r="P2804" s="45">
        <v>0</v>
      </c>
      <c r="Q2804" s="45">
        <v>0</v>
      </c>
      <c r="R2804" s="57">
        <v>45658</v>
      </c>
      <c r="S2804" s="57">
        <v>46022</v>
      </c>
      <c r="U2804" s="143"/>
    </row>
    <row r="2805" spans="1:21" ht="23.9" customHeight="1" x14ac:dyDescent="0.3">
      <c r="A2805" s="43">
        <f t="shared" si="390"/>
        <v>182</v>
      </c>
      <c r="B2805" s="48" t="s">
        <v>4540</v>
      </c>
      <c r="C2805" s="43">
        <v>31293</v>
      </c>
      <c r="D2805" s="43" t="s">
        <v>1899</v>
      </c>
      <c r="E2805" s="43">
        <v>1978</v>
      </c>
      <c r="F2805" s="43" t="s">
        <v>2131</v>
      </c>
      <c r="G2805" s="378" t="s">
        <v>2129</v>
      </c>
      <c r="H2805" s="43">
        <v>9</v>
      </c>
      <c r="I2805" s="43">
        <v>5</v>
      </c>
      <c r="J2805" s="43" t="s">
        <v>2131</v>
      </c>
      <c r="K2805" s="45">
        <v>13372.38</v>
      </c>
      <c r="L2805" s="45">
        <v>10154.9</v>
      </c>
      <c r="M2805" s="517">
        <f>VLOOKUP(C2805,'Раздел 2'!D2792:Q2891,14,0)</f>
        <v>69630</v>
      </c>
      <c r="N2805" s="45">
        <f t="shared" si="391"/>
        <v>69630</v>
      </c>
      <c r="O2805" s="45">
        <v>0</v>
      </c>
      <c r="P2805" s="45">
        <v>0</v>
      </c>
      <c r="Q2805" s="45">
        <v>0</v>
      </c>
      <c r="R2805" s="57">
        <v>45658</v>
      </c>
      <c r="S2805" s="57">
        <v>46022</v>
      </c>
      <c r="U2805" s="143"/>
    </row>
    <row r="2806" spans="1:21" ht="23.9" customHeight="1" x14ac:dyDescent="0.3">
      <c r="A2806" s="43">
        <f t="shared" si="390"/>
        <v>183</v>
      </c>
      <c r="B2806" s="48" t="s">
        <v>4541</v>
      </c>
      <c r="C2806" s="43">
        <v>31491</v>
      </c>
      <c r="D2806" s="43" t="s">
        <v>1899</v>
      </c>
      <c r="E2806" s="43">
        <v>1991</v>
      </c>
      <c r="F2806" s="43" t="s">
        <v>2131</v>
      </c>
      <c r="G2806" s="378" t="s">
        <v>2129</v>
      </c>
      <c r="H2806" s="43">
        <v>14</v>
      </c>
      <c r="I2806" s="43">
        <v>1</v>
      </c>
      <c r="J2806" s="43" t="s">
        <v>2131</v>
      </c>
      <c r="K2806" s="45">
        <v>10918.8</v>
      </c>
      <c r="L2806" s="45">
        <v>7604.1</v>
      </c>
      <c r="M2806" s="517">
        <f>VLOOKUP(C2806,'Раздел 2'!D2793:Q2892,14,0)</f>
        <v>174506.64</v>
      </c>
      <c r="N2806" s="45">
        <f t="shared" si="391"/>
        <v>174506.64</v>
      </c>
      <c r="O2806" s="45">
        <v>0</v>
      </c>
      <c r="P2806" s="45">
        <v>0</v>
      </c>
      <c r="Q2806" s="45">
        <v>0</v>
      </c>
      <c r="R2806" s="57">
        <v>45658</v>
      </c>
      <c r="S2806" s="57">
        <v>46022</v>
      </c>
      <c r="U2806" s="143"/>
    </row>
    <row r="2807" spans="1:21" ht="23.9" customHeight="1" x14ac:dyDescent="0.3">
      <c r="A2807" s="43">
        <f t="shared" si="390"/>
        <v>184</v>
      </c>
      <c r="B2807" s="48" t="s">
        <v>4542</v>
      </c>
      <c r="C2807" s="43">
        <v>31635</v>
      </c>
      <c r="D2807" s="43" t="s">
        <v>1899</v>
      </c>
      <c r="E2807" s="43">
        <v>1983</v>
      </c>
      <c r="F2807" s="43" t="s">
        <v>2131</v>
      </c>
      <c r="G2807" s="378" t="s">
        <v>2129</v>
      </c>
      <c r="H2807" s="43">
        <v>9</v>
      </c>
      <c r="I2807" s="43">
        <v>1</v>
      </c>
      <c r="J2807" s="43" t="s">
        <v>2131</v>
      </c>
      <c r="K2807" s="45">
        <v>3091</v>
      </c>
      <c r="L2807" s="45">
        <v>1928.6</v>
      </c>
      <c r="M2807" s="517">
        <f>VLOOKUP(C2807,'Раздел 2'!D2794:Q2906,14,0)</f>
        <v>16529.04</v>
      </c>
      <c r="N2807" s="45">
        <f t="shared" si="391"/>
        <v>16529.04</v>
      </c>
      <c r="O2807" s="45">
        <v>0</v>
      </c>
      <c r="P2807" s="45">
        <v>0</v>
      </c>
      <c r="Q2807" s="45">
        <v>0</v>
      </c>
      <c r="R2807" s="57">
        <v>45658</v>
      </c>
      <c r="S2807" s="57">
        <v>46022</v>
      </c>
      <c r="U2807" s="143"/>
    </row>
    <row r="2808" spans="1:21" ht="23.9" customHeight="1" x14ac:dyDescent="0.3">
      <c r="A2808" s="43">
        <f t="shared" si="390"/>
        <v>185</v>
      </c>
      <c r="B2808" s="48" t="s">
        <v>4543</v>
      </c>
      <c r="C2808" s="43">
        <v>31875</v>
      </c>
      <c r="D2808" s="43" t="s">
        <v>1899</v>
      </c>
      <c r="E2808" s="43">
        <v>1978</v>
      </c>
      <c r="F2808" s="43" t="s">
        <v>2131</v>
      </c>
      <c r="G2808" s="378" t="s">
        <v>2129</v>
      </c>
      <c r="H2808" s="43">
        <v>5</v>
      </c>
      <c r="I2808" s="43">
        <v>4</v>
      </c>
      <c r="J2808" s="43" t="s">
        <v>2131</v>
      </c>
      <c r="K2808" s="401">
        <v>4050.4</v>
      </c>
      <c r="L2808" s="45">
        <v>3654.9</v>
      </c>
      <c r="M2808" s="517">
        <f>VLOOKUP(C2808,'Раздел 2'!D2795:Q2907,14,0)</f>
        <v>52192.800000000003</v>
      </c>
      <c r="N2808" s="45">
        <f t="shared" si="391"/>
        <v>52192.800000000003</v>
      </c>
      <c r="O2808" s="45">
        <v>0</v>
      </c>
      <c r="P2808" s="45">
        <v>0</v>
      </c>
      <c r="Q2808" s="45">
        <v>0</v>
      </c>
      <c r="R2808" s="57">
        <v>45658</v>
      </c>
      <c r="S2808" s="57">
        <v>46022</v>
      </c>
      <c r="U2808" s="143"/>
    </row>
    <row r="2809" spans="1:21" ht="23.9" customHeight="1" x14ac:dyDescent="0.3">
      <c r="A2809" s="43">
        <f t="shared" si="390"/>
        <v>186</v>
      </c>
      <c r="B2809" s="48" t="s">
        <v>4544</v>
      </c>
      <c r="C2809" s="43">
        <v>31874</v>
      </c>
      <c r="D2809" s="43" t="s">
        <v>1899</v>
      </c>
      <c r="E2809" s="43">
        <v>1983</v>
      </c>
      <c r="F2809" s="43" t="s">
        <v>2131</v>
      </c>
      <c r="G2809" s="378" t="s">
        <v>2129</v>
      </c>
      <c r="H2809" s="43">
        <v>9</v>
      </c>
      <c r="I2809" s="43">
        <v>1</v>
      </c>
      <c r="J2809" s="43" t="s">
        <v>2131</v>
      </c>
      <c r="K2809" s="45">
        <v>4195.5</v>
      </c>
      <c r="L2809" s="45">
        <v>3289.5</v>
      </c>
      <c r="M2809" s="517">
        <f>VLOOKUP(C2809,'Раздел 2'!D2796:Q2908,14,0)</f>
        <v>16560.72</v>
      </c>
      <c r="N2809" s="45">
        <f t="shared" si="391"/>
        <v>16560.72</v>
      </c>
      <c r="O2809" s="45">
        <v>0</v>
      </c>
      <c r="P2809" s="45">
        <v>0</v>
      </c>
      <c r="Q2809" s="45">
        <v>0</v>
      </c>
      <c r="R2809" s="57">
        <v>45658</v>
      </c>
      <c r="S2809" s="57">
        <v>46022</v>
      </c>
      <c r="U2809" s="143"/>
    </row>
    <row r="2810" spans="1:21" ht="23.9" customHeight="1" x14ac:dyDescent="0.3">
      <c r="A2810" s="43">
        <f>A2809+1</f>
        <v>187</v>
      </c>
      <c r="B2810" s="48" t="s">
        <v>4545</v>
      </c>
      <c r="C2810" s="43">
        <v>30565</v>
      </c>
      <c r="D2810" s="43" t="s">
        <v>1899</v>
      </c>
      <c r="E2810" s="43">
        <v>1986</v>
      </c>
      <c r="F2810" s="43" t="s">
        <v>2131</v>
      </c>
      <c r="G2810" s="378" t="s">
        <v>2129</v>
      </c>
      <c r="H2810" s="43">
        <v>9</v>
      </c>
      <c r="I2810" s="43">
        <v>7</v>
      </c>
      <c r="J2810" s="43" t="s">
        <v>2131</v>
      </c>
      <c r="K2810" s="45">
        <v>19163.599999999999</v>
      </c>
      <c r="L2810" s="45">
        <v>14396.2</v>
      </c>
      <c r="M2810" s="517">
        <f>VLOOKUP(C2810,'Раздел 2'!D2798:Q2910,14,0)</f>
        <v>37786.32</v>
      </c>
      <c r="N2810" s="45">
        <f t="shared" ref="N2810:N2815" si="392">M2810</f>
        <v>37786.32</v>
      </c>
      <c r="O2810" s="45">
        <v>0</v>
      </c>
      <c r="P2810" s="45">
        <v>0</v>
      </c>
      <c r="Q2810" s="45">
        <v>0</v>
      </c>
      <c r="R2810" s="57">
        <v>45658</v>
      </c>
      <c r="S2810" s="57">
        <v>46022</v>
      </c>
      <c r="U2810" s="143"/>
    </row>
    <row r="2811" spans="1:21" ht="23.9" customHeight="1" x14ac:dyDescent="0.3">
      <c r="A2811" s="43">
        <f t="shared" si="390"/>
        <v>188</v>
      </c>
      <c r="B2811" s="48" t="s">
        <v>4546</v>
      </c>
      <c r="C2811" s="43">
        <v>31358</v>
      </c>
      <c r="D2811" s="43" t="s">
        <v>1899</v>
      </c>
      <c r="E2811" s="43">
        <v>1979</v>
      </c>
      <c r="F2811" s="43" t="s">
        <v>2131</v>
      </c>
      <c r="G2811" s="378" t="s">
        <v>2129</v>
      </c>
      <c r="H2811" s="43">
        <v>5</v>
      </c>
      <c r="I2811" s="43">
        <v>4</v>
      </c>
      <c r="J2811" s="43" t="s">
        <v>2131</v>
      </c>
      <c r="K2811" s="45">
        <v>5372.5</v>
      </c>
      <c r="L2811" s="45">
        <v>4006.4</v>
      </c>
      <c r="M2811" s="517">
        <f>VLOOKUP(C2811,'Раздел 2'!D2799:Q2911,14,0)</f>
        <v>18530.16</v>
      </c>
      <c r="N2811" s="45">
        <f t="shared" si="392"/>
        <v>18530.16</v>
      </c>
      <c r="O2811" s="45">
        <v>0</v>
      </c>
      <c r="P2811" s="45">
        <v>0</v>
      </c>
      <c r="Q2811" s="45">
        <v>0</v>
      </c>
      <c r="R2811" s="57">
        <v>45658</v>
      </c>
      <c r="S2811" s="57">
        <v>46022</v>
      </c>
      <c r="U2811" s="143"/>
    </row>
    <row r="2812" spans="1:21" ht="23.9" customHeight="1" x14ac:dyDescent="0.3">
      <c r="A2812" s="43">
        <f t="shared" si="390"/>
        <v>189</v>
      </c>
      <c r="B2812" s="48" t="s">
        <v>4547</v>
      </c>
      <c r="C2812" s="43">
        <v>31798</v>
      </c>
      <c r="D2812" s="43" t="s">
        <v>1899</v>
      </c>
      <c r="E2812" s="43">
        <v>1980</v>
      </c>
      <c r="F2812" s="43" t="s">
        <v>2131</v>
      </c>
      <c r="G2812" s="378" t="s">
        <v>2129</v>
      </c>
      <c r="H2812" s="43">
        <v>9</v>
      </c>
      <c r="I2812" s="43">
        <v>1</v>
      </c>
      <c r="J2812" s="43" t="s">
        <v>2131</v>
      </c>
      <c r="K2812" s="45">
        <v>2748.6</v>
      </c>
      <c r="L2812" s="45">
        <v>2077.9</v>
      </c>
      <c r="M2812" s="517">
        <f>VLOOKUP(C2812,'Раздел 2'!D2800:Q2912,14,0)</f>
        <v>8033.52</v>
      </c>
      <c r="N2812" s="45">
        <f t="shared" si="392"/>
        <v>8033.52</v>
      </c>
      <c r="O2812" s="45">
        <v>0</v>
      </c>
      <c r="P2812" s="45">
        <v>0</v>
      </c>
      <c r="Q2812" s="45">
        <v>0</v>
      </c>
      <c r="R2812" s="57">
        <v>45658</v>
      </c>
      <c r="S2812" s="57">
        <v>46022</v>
      </c>
      <c r="U2812" s="143"/>
    </row>
    <row r="2813" spans="1:21" ht="23.9" customHeight="1" x14ac:dyDescent="0.3">
      <c r="A2813" s="43">
        <f t="shared" si="390"/>
        <v>190</v>
      </c>
      <c r="B2813" s="48" t="s">
        <v>4548</v>
      </c>
      <c r="C2813" s="43">
        <v>31937</v>
      </c>
      <c r="D2813" s="43" t="s">
        <v>1899</v>
      </c>
      <c r="E2813" s="43">
        <v>1986</v>
      </c>
      <c r="F2813" s="43" t="s">
        <v>2131</v>
      </c>
      <c r="G2813" s="378" t="s">
        <v>2129</v>
      </c>
      <c r="H2813" s="43">
        <v>9</v>
      </c>
      <c r="I2813" s="43">
        <v>1</v>
      </c>
      <c r="J2813" s="43" t="s">
        <v>2131</v>
      </c>
      <c r="K2813" s="45">
        <v>2198.8000000000002</v>
      </c>
      <c r="L2813" s="45">
        <v>1725.8</v>
      </c>
      <c r="M2813" s="517">
        <f>VLOOKUP(C2813,'Раздел 2'!D2801:Q2913,14,0)</f>
        <v>3954.72</v>
      </c>
      <c r="N2813" s="45">
        <f t="shared" si="392"/>
        <v>3954.72</v>
      </c>
      <c r="O2813" s="45">
        <v>0</v>
      </c>
      <c r="P2813" s="45">
        <v>0</v>
      </c>
      <c r="Q2813" s="45">
        <v>0</v>
      </c>
      <c r="R2813" s="57">
        <v>45658</v>
      </c>
      <c r="S2813" s="57">
        <v>46022</v>
      </c>
      <c r="U2813" s="143"/>
    </row>
    <row r="2814" spans="1:21" ht="23.9" customHeight="1" x14ac:dyDescent="0.3">
      <c r="A2814" s="43">
        <f t="shared" si="390"/>
        <v>191</v>
      </c>
      <c r="B2814" s="48" t="s">
        <v>4549</v>
      </c>
      <c r="C2814" s="43">
        <v>31930</v>
      </c>
      <c r="D2814" s="43" t="s">
        <v>1899</v>
      </c>
      <c r="E2814" s="43">
        <v>1986</v>
      </c>
      <c r="F2814" s="43" t="s">
        <v>2131</v>
      </c>
      <c r="G2814" s="378" t="s">
        <v>2129</v>
      </c>
      <c r="H2814" s="43">
        <v>9</v>
      </c>
      <c r="I2814" s="43">
        <v>7</v>
      </c>
      <c r="J2814" s="43" t="s">
        <v>2131</v>
      </c>
      <c r="K2814" s="45">
        <v>16006.5</v>
      </c>
      <c r="L2814" s="45">
        <v>12434.3</v>
      </c>
      <c r="M2814" s="517">
        <f>VLOOKUP(C2814,'Раздел 2'!D2802:Q2914,14,0)</f>
        <v>26872.560000000001</v>
      </c>
      <c r="N2814" s="45">
        <f t="shared" si="392"/>
        <v>26872.560000000001</v>
      </c>
      <c r="O2814" s="45">
        <v>0</v>
      </c>
      <c r="P2814" s="45">
        <v>0</v>
      </c>
      <c r="Q2814" s="45">
        <v>0</v>
      </c>
      <c r="R2814" s="57">
        <v>45658</v>
      </c>
      <c r="S2814" s="57">
        <v>46022</v>
      </c>
      <c r="U2814" s="143"/>
    </row>
    <row r="2815" spans="1:21" ht="23.9" customHeight="1" x14ac:dyDescent="0.3">
      <c r="A2815" s="43">
        <f t="shared" si="390"/>
        <v>192</v>
      </c>
      <c r="B2815" s="48" t="s">
        <v>4550</v>
      </c>
      <c r="C2815" s="43">
        <v>31359</v>
      </c>
      <c r="D2815" s="43" t="s">
        <v>1899</v>
      </c>
      <c r="E2815" s="43">
        <v>1980</v>
      </c>
      <c r="F2815" s="43" t="s">
        <v>2131</v>
      </c>
      <c r="G2815" s="378" t="s">
        <v>2129</v>
      </c>
      <c r="H2815" s="43">
        <v>5</v>
      </c>
      <c r="I2815" s="43">
        <v>6</v>
      </c>
      <c r="J2815" s="43" t="s">
        <v>2131</v>
      </c>
      <c r="K2815" s="45">
        <v>8443.4</v>
      </c>
      <c r="L2815" s="45">
        <v>6066.6</v>
      </c>
      <c r="M2815" s="517">
        <f>VLOOKUP(C2815,'Раздел 2'!D2803:Q2915,14,0)</f>
        <v>69706.559999999998</v>
      </c>
      <c r="N2815" s="45">
        <f t="shared" si="392"/>
        <v>69706.559999999998</v>
      </c>
      <c r="O2815" s="45">
        <v>0</v>
      </c>
      <c r="P2815" s="45">
        <v>0</v>
      </c>
      <c r="Q2815" s="45">
        <v>0</v>
      </c>
      <c r="R2815" s="57">
        <v>45658</v>
      </c>
      <c r="S2815" s="57">
        <v>46022</v>
      </c>
      <c r="U2815" s="143"/>
    </row>
    <row r="2816" spans="1:21" ht="23.9" customHeight="1" x14ac:dyDescent="0.3">
      <c r="A2816" s="43">
        <f t="shared" si="390"/>
        <v>193</v>
      </c>
      <c r="B2816" s="48" t="s">
        <v>3343</v>
      </c>
      <c r="C2816" s="43">
        <v>31826</v>
      </c>
      <c r="D2816" s="43" t="s">
        <v>1899</v>
      </c>
      <c r="E2816" s="43">
        <v>1974</v>
      </c>
      <c r="F2816" s="43">
        <v>2016</v>
      </c>
      <c r="G2816" s="378" t="s">
        <v>2129</v>
      </c>
      <c r="H2816" s="43">
        <v>9</v>
      </c>
      <c r="I2816" s="43">
        <v>5</v>
      </c>
      <c r="J2816" s="43" t="s">
        <v>2131</v>
      </c>
      <c r="K2816" s="45">
        <v>9462.6</v>
      </c>
      <c r="L2816" s="45">
        <v>9404</v>
      </c>
      <c r="M2816" s="517">
        <f>VLOOKUP(C2816,'Раздел 2'!D2804:Q2916,14,0)</f>
        <v>11896834.629999999</v>
      </c>
      <c r="N2816" s="45">
        <f t="shared" ref="N2816" si="393">M2816</f>
        <v>11896834.629999999</v>
      </c>
      <c r="O2816" s="45">
        <v>0</v>
      </c>
      <c r="P2816" s="45">
        <v>0</v>
      </c>
      <c r="Q2816" s="45">
        <v>0</v>
      </c>
      <c r="R2816" s="57">
        <v>45658</v>
      </c>
      <c r="S2816" s="57">
        <v>46022</v>
      </c>
      <c r="U2816" s="143"/>
    </row>
    <row r="2817" spans="1:21" ht="23.9" customHeight="1" x14ac:dyDescent="0.3">
      <c r="A2817" s="43">
        <f t="shared" si="390"/>
        <v>194</v>
      </c>
      <c r="B2817" s="48" t="s">
        <v>4570</v>
      </c>
      <c r="C2817" s="43">
        <v>30559</v>
      </c>
      <c r="D2817" s="43" t="s">
        <v>1899</v>
      </c>
      <c r="E2817" s="43">
        <v>1989</v>
      </c>
      <c r="F2817" s="43">
        <v>2021</v>
      </c>
      <c r="G2817" s="378" t="s">
        <v>2129</v>
      </c>
      <c r="H2817" s="43">
        <v>14</v>
      </c>
      <c r="I2817" s="43">
        <v>1</v>
      </c>
      <c r="J2817" s="43" t="s">
        <v>2131</v>
      </c>
      <c r="K2817" s="45">
        <v>6116.8</v>
      </c>
      <c r="L2817" s="45">
        <v>4338.6000000000004</v>
      </c>
      <c r="M2817" s="517">
        <f>VLOOKUP(C2817,'Раздел 2'!D2805:Q2917,14,0)</f>
        <v>56726.94</v>
      </c>
      <c r="N2817" s="45">
        <f t="shared" ref="N2817" si="394">M2817</f>
        <v>56726.94</v>
      </c>
      <c r="O2817" s="45">
        <v>0</v>
      </c>
      <c r="P2817" s="45">
        <v>0</v>
      </c>
      <c r="Q2817" s="45">
        <v>0</v>
      </c>
      <c r="R2817" s="57">
        <v>45658</v>
      </c>
      <c r="S2817" s="57">
        <v>46022</v>
      </c>
      <c r="U2817" s="143"/>
    </row>
    <row r="2818" spans="1:21" ht="23.9" customHeight="1" x14ac:dyDescent="0.3">
      <c r="A2818" s="43">
        <f t="shared" si="390"/>
        <v>195</v>
      </c>
      <c r="B2818" s="48" t="s">
        <v>4577</v>
      </c>
      <c r="C2818" s="43">
        <v>31967</v>
      </c>
      <c r="D2818" s="43" t="s">
        <v>1899</v>
      </c>
      <c r="E2818" s="43">
        <v>1982</v>
      </c>
      <c r="F2818" s="43" t="s">
        <v>2131</v>
      </c>
      <c r="G2818" s="378" t="s">
        <v>2129</v>
      </c>
      <c r="H2818" s="43">
        <v>5</v>
      </c>
      <c r="I2818" s="43">
        <v>7</v>
      </c>
      <c r="J2818" s="43" t="s">
        <v>2131</v>
      </c>
      <c r="K2818" s="45">
        <v>10535.5</v>
      </c>
      <c r="L2818" s="45">
        <v>10535.5</v>
      </c>
      <c r="M2818" s="517">
        <f>VLOOKUP(C2818,'Раздел 2'!D2806:Q2918,14,0)</f>
        <v>184716.45</v>
      </c>
      <c r="N2818" s="45">
        <f t="shared" ref="N2818:N2819" si="395">M2818</f>
        <v>184716.45</v>
      </c>
      <c r="O2818" s="45">
        <v>0</v>
      </c>
      <c r="P2818" s="45">
        <v>0</v>
      </c>
      <c r="Q2818" s="45">
        <v>0</v>
      </c>
      <c r="R2818" s="57">
        <v>45658</v>
      </c>
      <c r="S2818" s="57">
        <v>46022</v>
      </c>
      <c r="U2818" s="143"/>
    </row>
    <row r="2819" spans="1:21" ht="23.9" customHeight="1" x14ac:dyDescent="0.3">
      <c r="A2819" s="43">
        <f t="shared" si="390"/>
        <v>196</v>
      </c>
      <c r="B2819" s="48" t="s">
        <v>4578</v>
      </c>
      <c r="C2819" s="43">
        <v>31054</v>
      </c>
      <c r="D2819" s="43" t="s">
        <v>1899</v>
      </c>
      <c r="E2819" s="43">
        <v>1994</v>
      </c>
      <c r="F2819" s="43" t="s">
        <v>2131</v>
      </c>
      <c r="G2819" s="378" t="s">
        <v>4575</v>
      </c>
      <c r="H2819" s="43">
        <v>2</v>
      </c>
      <c r="I2819" s="43">
        <v>3</v>
      </c>
      <c r="J2819" s="43" t="s">
        <v>2131</v>
      </c>
      <c r="K2819" s="45">
        <v>1734.9</v>
      </c>
      <c r="L2819" s="45">
        <v>1734.9</v>
      </c>
      <c r="M2819" s="517">
        <f>VLOOKUP(C2819,'Раздел 2'!D2807:Q2919,14,0)</f>
        <v>41863.68</v>
      </c>
      <c r="N2819" s="45">
        <f t="shared" si="395"/>
        <v>41863.68</v>
      </c>
      <c r="O2819" s="45">
        <v>0</v>
      </c>
      <c r="P2819" s="45">
        <v>0</v>
      </c>
      <c r="Q2819" s="45">
        <v>0</v>
      </c>
      <c r="R2819" s="57">
        <v>45658</v>
      </c>
      <c r="S2819" s="57">
        <v>46022</v>
      </c>
      <c r="U2819" s="143"/>
    </row>
    <row r="2820" spans="1:21" ht="23.9" customHeight="1" x14ac:dyDescent="0.3">
      <c r="A2820" s="43">
        <f t="shared" si="390"/>
        <v>197</v>
      </c>
      <c r="B2820" s="48" t="s">
        <v>212</v>
      </c>
      <c r="C2820" s="43">
        <v>31183</v>
      </c>
      <c r="D2820" s="43" t="s">
        <v>1899</v>
      </c>
      <c r="E2820" s="43">
        <v>1965</v>
      </c>
      <c r="F2820" s="43" t="s">
        <v>2131</v>
      </c>
      <c r="G2820" s="378" t="s">
        <v>2098</v>
      </c>
      <c r="H2820" s="43">
        <v>5</v>
      </c>
      <c r="I2820" s="43">
        <v>4</v>
      </c>
      <c r="J2820" s="43" t="s">
        <v>2131</v>
      </c>
      <c r="K2820" s="45">
        <v>5044.8999999999996</v>
      </c>
      <c r="L2820" s="45">
        <v>3955.9</v>
      </c>
      <c r="M2820" s="517">
        <f>VLOOKUP(C2820,'Раздел 2'!D2808:Q2919,14,0)</f>
        <v>3938985.3257999998</v>
      </c>
      <c r="N2820" s="45">
        <f t="shared" ref="N2820" si="396">M2820</f>
        <v>3938985.3257999998</v>
      </c>
      <c r="O2820" s="45">
        <v>0</v>
      </c>
      <c r="P2820" s="45">
        <v>0</v>
      </c>
      <c r="Q2820" s="45">
        <v>0</v>
      </c>
      <c r="R2820" s="57">
        <v>45658</v>
      </c>
      <c r="S2820" s="57">
        <v>46022</v>
      </c>
      <c r="U2820" s="143"/>
    </row>
    <row r="2821" spans="1:21" ht="23.9" customHeight="1" x14ac:dyDescent="0.3">
      <c r="A2821" s="43">
        <f t="shared" si="390"/>
        <v>198</v>
      </c>
      <c r="B2821" s="48" t="s">
        <v>238</v>
      </c>
      <c r="C2821" s="43">
        <v>31439</v>
      </c>
      <c r="D2821" s="43" t="s">
        <v>1899</v>
      </c>
      <c r="E2821" s="43">
        <v>1962</v>
      </c>
      <c r="F2821" s="43" t="s">
        <v>2131</v>
      </c>
      <c r="G2821" s="378" t="s">
        <v>2098</v>
      </c>
      <c r="H2821" s="43">
        <v>4</v>
      </c>
      <c r="I2821" s="43">
        <v>3</v>
      </c>
      <c r="J2821" s="43" t="s">
        <v>2131</v>
      </c>
      <c r="K2821" s="45">
        <v>2636.5</v>
      </c>
      <c r="L2821" s="45">
        <v>2476.5300000000002</v>
      </c>
      <c r="M2821" s="517">
        <f>VLOOKUP(C2821,'Раздел 2'!D2809:Q2920,14,0)</f>
        <v>3495660</v>
      </c>
      <c r="N2821" s="45">
        <f t="shared" ref="N2821" si="397">M2821</f>
        <v>3495660</v>
      </c>
      <c r="O2821" s="45">
        <v>0</v>
      </c>
      <c r="P2821" s="45">
        <v>0</v>
      </c>
      <c r="Q2821" s="45">
        <v>0</v>
      </c>
      <c r="R2821" s="57">
        <v>45658</v>
      </c>
      <c r="S2821" s="57">
        <v>46022</v>
      </c>
      <c r="U2821" s="143"/>
    </row>
    <row r="2822" spans="1:21" ht="23.9" customHeight="1" x14ac:dyDescent="0.3">
      <c r="A2822" s="43">
        <f t="shared" si="390"/>
        <v>199</v>
      </c>
      <c r="B2822" s="48" t="s">
        <v>317</v>
      </c>
      <c r="C2822" s="43">
        <v>31923</v>
      </c>
      <c r="D2822" s="43" t="s">
        <v>1899</v>
      </c>
      <c r="E2822" s="43">
        <v>1993</v>
      </c>
      <c r="F2822" s="43" t="s">
        <v>2131</v>
      </c>
      <c r="G2822" s="378" t="s">
        <v>2098</v>
      </c>
      <c r="H2822" s="43">
        <v>14</v>
      </c>
      <c r="I2822" s="43">
        <v>1</v>
      </c>
      <c r="J2822" s="43" t="s">
        <v>2131</v>
      </c>
      <c r="K2822" s="45">
        <v>5485.5</v>
      </c>
      <c r="L2822" s="45">
        <v>4281.6000000000004</v>
      </c>
      <c r="M2822" s="517">
        <f>VLOOKUP(C2822,'Раздел 2'!D2810:Q2921,14,0)</f>
        <v>105373.96</v>
      </c>
      <c r="N2822" s="45">
        <f t="shared" ref="N2822" si="398">M2822</f>
        <v>105373.96</v>
      </c>
      <c r="O2822" s="45">
        <v>0</v>
      </c>
      <c r="P2822" s="45">
        <v>0</v>
      </c>
      <c r="Q2822" s="45">
        <v>0</v>
      </c>
      <c r="R2822" s="57">
        <v>45658</v>
      </c>
      <c r="S2822" s="57">
        <v>46022</v>
      </c>
      <c r="U2822" s="143"/>
    </row>
    <row r="2823" spans="1:21" ht="23.9" customHeight="1" x14ac:dyDescent="0.3">
      <c r="A2823" s="43">
        <f t="shared" si="390"/>
        <v>200</v>
      </c>
      <c r="B2823" s="48" t="s">
        <v>4042</v>
      </c>
      <c r="C2823" s="43">
        <v>31863</v>
      </c>
      <c r="D2823" s="43" t="s">
        <v>1899</v>
      </c>
      <c r="E2823" s="43">
        <v>1994</v>
      </c>
      <c r="F2823" s="43" t="s">
        <v>2131</v>
      </c>
      <c r="G2823" s="378" t="s">
        <v>2098</v>
      </c>
      <c r="H2823" s="43">
        <v>5</v>
      </c>
      <c r="I2823" s="43">
        <v>8</v>
      </c>
      <c r="J2823" s="43" t="s">
        <v>2131</v>
      </c>
      <c r="K2823" s="45">
        <v>7511</v>
      </c>
      <c r="L2823" s="45">
        <v>5718</v>
      </c>
      <c r="M2823" s="517">
        <f>VLOOKUP(C2823,'Раздел 2'!D2811:Q2922,14,0)</f>
        <v>9256858.3300000001</v>
      </c>
      <c r="N2823" s="45">
        <f t="shared" ref="N2823" si="399">M2823</f>
        <v>9256858.3300000001</v>
      </c>
      <c r="O2823" s="45">
        <v>0</v>
      </c>
      <c r="P2823" s="45">
        <v>0</v>
      </c>
      <c r="Q2823" s="45">
        <v>0</v>
      </c>
      <c r="R2823" s="57">
        <v>45658</v>
      </c>
      <c r="S2823" s="57">
        <v>46022</v>
      </c>
      <c r="U2823" s="143"/>
    </row>
    <row r="2824" spans="1:21" ht="23.9" customHeight="1" x14ac:dyDescent="0.3">
      <c r="A2824" s="43">
        <f t="shared" si="390"/>
        <v>201</v>
      </c>
      <c r="B2824" s="48" t="s">
        <v>4598</v>
      </c>
      <c r="C2824" s="43">
        <v>31619</v>
      </c>
      <c r="D2824" s="43" t="s">
        <v>1899</v>
      </c>
      <c r="E2824" s="43">
        <v>1970</v>
      </c>
      <c r="F2824" s="43">
        <v>2019</v>
      </c>
      <c r="G2824" s="378" t="s">
        <v>2129</v>
      </c>
      <c r="H2824" s="43">
        <v>9</v>
      </c>
      <c r="I2824" s="43">
        <v>1</v>
      </c>
      <c r="J2824" s="43">
        <v>1</v>
      </c>
      <c r="K2824" s="45">
        <v>3248.66</v>
      </c>
      <c r="L2824" s="45">
        <v>3248.66</v>
      </c>
      <c r="M2824" s="517">
        <f>VLOOKUP(C2824,'Раздел 2'!D2812:Q2923,14,0)</f>
        <v>3211605.78</v>
      </c>
      <c r="N2824" s="45">
        <f t="shared" ref="N2824" si="400">M2824</f>
        <v>3211605.78</v>
      </c>
      <c r="O2824" s="45">
        <v>0</v>
      </c>
      <c r="P2824" s="45">
        <v>0</v>
      </c>
      <c r="Q2824" s="45">
        <v>0</v>
      </c>
      <c r="R2824" s="57">
        <v>45658</v>
      </c>
      <c r="S2824" s="57">
        <v>46022</v>
      </c>
      <c r="U2824" s="143"/>
    </row>
    <row r="2825" spans="1:21" ht="23.9" customHeight="1" x14ac:dyDescent="0.3">
      <c r="A2825" s="43">
        <f t="shared" si="390"/>
        <v>202</v>
      </c>
      <c r="B2825" s="48" t="s">
        <v>209</v>
      </c>
      <c r="C2825" s="43">
        <v>31084</v>
      </c>
      <c r="D2825" s="43" t="s">
        <v>1899</v>
      </c>
      <c r="E2825" s="43">
        <v>1979</v>
      </c>
      <c r="F2825" s="43" t="s">
        <v>2131</v>
      </c>
      <c r="G2825" s="378" t="s">
        <v>2098</v>
      </c>
      <c r="H2825" s="43">
        <v>9</v>
      </c>
      <c r="I2825" s="43">
        <v>1</v>
      </c>
      <c r="J2825" s="43" t="s">
        <v>2131</v>
      </c>
      <c r="K2825" s="45">
        <v>2798.9</v>
      </c>
      <c r="L2825" s="45">
        <v>2147.4</v>
      </c>
      <c r="M2825" s="517">
        <f>VLOOKUP(C2825,'Раздел 2'!D2813:Q2924,14,0)</f>
        <v>3674323.53</v>
      </c>
      <c r="N2825" s="45">
        <f t="shared" ref="N2825:N2826" si="401">M2825</f>
        <v>3674323.53</v>
      </c>
      <c r="O2825" s="45">
        <v>0</v>
      </c>
      <c r="P2825" s="45">
        <v>0</v>
      </c>
      <c r="Q2825" s="45">
        <v>0</v>
      </c>
      <c r="R2825" s="57">
        <v>45658</v>
      </c>
      <c r="S2825" s="57">
        <v>46022</v>
      </c>
      <c r="U2825" s="143"/>
    </row>
    <row r="2826" spans="1:21" ht="23.9" customHeight="1" x14ac:dyDescent="0.3">
      <c r="A2826" s="43">
        <f t="shared" si="390"/>
        <v>203</v>
      </c>
      <c r="B2826" s="48" t="s">
        <v>3056</v>
      </c>
      <c r="C2826" s="43">
        <v>31179</v>
      </c>
      <c r="D2826" s="43" t="s">
        <v>1899</v>
      </c>
      <c r="E2826" s="43">
        <v>1965</v>
      </c>
      <c r="F2826" s="43" t="s">
        <v>2131</v>
      </c>
      <c r="G2826" s="378" t="s">
        <v>2098</v>
      </c>
      <c r="H2826" s="43">
        <v>5</v>
      </c>
      <c r="I2826" s="43">
        <v>4</v>
      </c>
      <c r="J2826" s="43" t="s">
        <v>2131</v>
      </c>
      <c r="K2826" s="45">
        <v>4307.3</v>
      </c>
      <c r="L2826" s="45">
        <v>2606.3000000000002</v>
      </c>
      <c r="M2826" s="517">
        <f>VLOOKUP(C2826,'Раздел 2'!D2814:Q2925,14,0)</f>
        <v>343921.14</v>
      </c>
      <c r="N2826" s="45">
        <f t="shared" si="401"/>
        <v>343921.14</v>
      </c>
      <c r="O2826" s="45">
        <v>0</v>
      </c>
      <c r="P2826" s="45">
        <v>0</v>
      </c>
      <c r="Q2826" s="45">
        <v>0</v>
      </c>
      <c r="R2826" s="57">
        <v>45658</v>
      </c>
      <c r="S2826" s="57">
        <v>46022</v>
      </c>
      <c r="U2826" s="143"/>
    </row>
    <row r="2827" spans="1:21" ht="23.9" customHeight="1" x14ac:dyDescent="0.3">
      <c r="A2827" s="43">
        <f t="shared" si="390"/>
        <v>204</v>
      </c>
      <c r="B2827" s="48" t="s">
        <v>307</v>
      </c>
      <c r="C2827" s="43">
        <v>31797</v>
      </c>
      <c r="D2827" s="43" t="s">
        <v>1899</v>
      </c>
      <c r="E2827" s="43">
        <v>1964</v>
      </c>
      <c r="F2827" s="43" t="s">
        <v>2131</v>
      </c>
      <c r="G2827" s="378" t="s">
        <v>2098</v>
      </c>
      <c r="H2827" s="43">
        <v>5</v>
      </c>
      <c r="I2827" s="43">
        <v>2</v>
      </c>
      <c r="J2827" s="43" t="s">
        <v>2131</v>
      </c>
      <c r="K2827" s="45">
        <v>2074.86</v>
      </c>
      <c r="L2827" s="45">
        <v>1605.56</v>
      </c>
      <c r="M2827" s="517">
        <f>VLOOKUP(C2827,'Раздел 2'!D2815:Q2926,14,0)</f>
        <v>1064521.73835</v>
      </c>
      <c r="N2827" s="45">
        <f t="shared" ref="N2827" si="402">M2827</f>
        <v>1064521.73835</v>
      </c>
      <c r="O2827" s="45">
        <v>0</v>
      </c>
      <c r="P2827" s="45">
        <v>0</v>
      </c>
      <c r="Q2827" s="45">
        <v>0</v>
      </c>
      <c r="R2827" s="57">
        <v>45658</v>
      </c>
      <c r="S2827" s="57">
        <v>46022</v>
      </c>
      <c r="U2827" s="143"/>
    </row>
    <row r="2828" spans="1:21" ht="23.9" customHeight="1" x14ac:dyDescent="0.3">
      <c r="A2828" s="43">
        <f t="shared" si="390"/>
        <v>205</v>
      </c>
      <c r="B2828" s="48" t="s">
        <v>266</v>
      </c>
      <c r="C2828" s="43">
        <v>31566</v>
      </c>
      <c r="D2828" s="43" t="s">
        <v>1899</v>
      </c>
      <c r="E2828" s="43">
        <v>1964</v>
      </c>
      <c r="F2828" s="43" t="s">
        <v>2131</v>
      </c>
      <c r="G2828" s="378" t="s">
        <v>2098</v>
      </c>
      <c r="H2828" s="43">
        <v>5</v>
      </c>
      <c r="I2828" s="43">
        <v>2</v>
      </c>
      <c r="J2828" s="43" t="s">
        <v>2131</v>
      </c>
      <c r="K2828" s="45">
        <v>1982.26</v>
      </c>
      <c r="L2828" s="45">
        <v>1526.24</v>
      </c>
      <c r="M2828" s="517">
        <f>VLOOKUP(C2828,'Раздел 2'!D2816:Q2927,14,0)</f>
        <v>1065750</v>
      </c>
      <c r="N2828" s="45">
        <f t="shared" ref="N2828" si="403">M2828</f>
        <v>1065750</v>
      </c>
      <c r="O2828" s="45">
        <v>0</v>
      </c>
      <c r="P2828" s="45">
        <v>0</v>
      </c>
      <c r="Q2828" s="45">
        <v>0</v>
      </c>
      <c r="R2828" s="57">
        <v>45658</v>
      </c>
      <c r="S2828" s="57">
        <v>46022</v>
      </c>
      <c r="U2828" s="143"/>
    </row>
    <row r="2829" spans="1:21" ht="23.9" customHeight="1" x14ac:dyDescent="0.3">
      <c r="A2829" s="43">
        <f t="shared" si="390"/>
        <v>206</v>
      </c>
      <c r="B2829" s="48" t="s">
        <v>4725</v>
      </c>
      <c r="C2829" s="43">
        <v>31985</v>
      </c>
      <c r="D2829" s="43" t="s">
        <v>1899</v>
      </c>
      <c r="E2829" s="43">
        <v>1993</v>
      </c>
      <c r="F2829" s="43" t="s">
        <v>2131</v>
      </c>
      <c r="G2829" s="378" t="s">
        <v>4575</v>
      </c>
      <c r="H2829" s="43">
        <v>2</v>
      </c>
      <c r="I2829" s="43">
        <v>2</v>
      </c>
      <c r="J2829" s="43" t="s">
        <v>2131</v>
      </c>
      <c r="K2829" s="45">
        <v>1441.4</v>
      </c>
      <c r="L2829" s="45">
        <v>828.4</v>
      </c>
      <c r="M2829" s="517">
        <f>VLOOKUP(C2829,'Раздел 2'!D2817:Q2928,14,0)</f>
        <v>3022235.15</v>
      </c>
      <c r="N2829" s="45">
        <f t="shared" ref="N2829:N2833" si="404">M2829</f>
        <v>3022235.15</v>
      </c>
      <c r="O2829" s="45">
        <v>0</v>
      </c>
      <c r="P2829" s="45">
        <v>0</v>
      </c>
      <c r="Q2829" s="45">
        <v>0</v>
      </c>
      <c r="R2829" s="57">
        <v>45658</v>
      </c>
      <c r="S2829" s="57">
        <v>46022</v>
      </c>
      <c r="U2829" s="143"/>
    </row>
    <row r="2830" spans="1:21" ht="23.9" customHeight="1" x14ac:dyDescent="0.3">
      <c r="A2830" s="43">
        <f t="shared" si="390"/>
        <v>207</v>
      </c>
      <c r="B2830" s="48" t="s">
        <v>4730</v>
      </c>
      <c r="C2830" s="43">
        <v>31053</v>
      </c>
      <c r="D2830" s="43" t="s">
        <v>1899</v>
      </c>
      <c r="E2830" s="43">
        <v>1991</v>
      </c>
      <c r="F2830" s="43" t="s">
        <v>2131</v>
      </c>
      <c r="G2830" s="378" t="s">
        <v>2129</v>
      </c>
      <c r="H2830" s="43">
        <v>3</v>
      </c>
      <c r="I2830" s="43">
        <v>3</v>
      </c>
      <c r="J2830" s="43" t="s">
        <v>2131</v>
      </c>
      <c r="K2830" s="45">
        <v>2391.9</v>
      </c>
      <c r="L2830" s="45">
        <v>2391.9</v>
      </c>
      <c r="M2830" s="517">
        <f>VLOOKUP(C2830,'Раздел 2'!D2818:Q2929,14,0)</f>
        <v>60979.199999999997</v>
      </c>
      <c r="N2830" s="45">
        <f t="shared" ref="N2830:N2832" si="405">M2830</f>
        <v>60979.199999999997</v>
      </c>
      <c r="O2830" s="45">
        <v>0</v>
      </c>
      <c r="P2830" s="45">
        <v>0</v>
      </c>
      <c r="Q2830" s="45">
        <v>0</v>
      </c>
      <c r="R2830" s="57">
        <v>45658</v>
      </c>
      <c r="S2830" s="57">
        <v>46022</v>
      </c>
      <c r="U2830" s="143"/>
    </row>
    <row r="2831" spans="1:21" ht="23.9" customHeight="1" x14ac:dyDescent="0.3">
      <c r="A2831" s="43">
        <f t="shared" si="390"/>
        <v>208</v>
      </c>
      <c r="B2831" s="294" t="s">
        <v>4733</v>
      </c>
      <c r="C2831" s="184">
        <v>31045</v>
      </c>
      <c r="D2831" s="43" t="s">
        <v>1899</v>
      </c>
      <c r="E2831" s="43">
        <v>1995</v>
      </c>
      <c r="F2831" s="43" t="s">
        <v>2131</v>
      </c>
      <c r="G2831" s="378" t="s">
        <v>2129</v>
      </c>
      <c r="H2831" s="43">
        <v>6</v>
      </c>
      <c r="I2831" s="43">
        <v>8</v>
      </c>
      <c r="J2831" s="43" t="s">
        <v>2131</v>
      </c>
      <c r="K2831" s="45">
        <v>10714.7</v>
      </c>
      <c r="L2831" s="45">
        <v>10714.7</v>
      </c>
      <c r="M2831" s="517">
        <f>VLOOKUP(C2831,'Раздел 2'!D2819:Q2930,14,0)</f>
        <v>275292</v>
      </c>
      <c r="N2831" s="45">
        <f t="shared" si="404"/>
        <v>275292</v>
      </c>
      <c r="O2831" s="45">
        <v>0</v>
      </c>
      <c r="P2831" s="45">
        <v>0</v>
      </c>
      <c r="Q2831" s="45">
        <v>0</v>
      </c>
      <c r="R2831" s="57">
        <v>45658</v>
      </c>
      <c r="S2831" s="57">
        <v>46022</v>
      </c>
      <c r="U2831" s="143"/>
    </row>
    <row r="2832" spans="1:21" ht="23.9" customHeight="1" x14ac:dyDescent="0.3">
      <c r="A2832" s="43">
        <f t="shared" si="390"/>
        <v>209</v>
      </c>
      <c r="B2832" s="48" t="s">
        <v>4734</v>
      </c>
      <c r="C2832" s="43">
        <v>31654</v>
      </c>
      <c r="D2832" s="43" t="s">
        <v>1899</v>
      </c>
      <c r="E2832" s="43">
        <v>1972</v>
      </c>
      <c r="F2832" s="43" t="s">
        <v>2131</v>
      </c>
      <c r="G2832" s="378" t="s">
        <v>2129</v>
      </c>
      <c r="H2832" s="43">
        <v>5</v>
      </c>
      <c r="I2832" s="43">
        <v>1</v>
      </c>
      <c r="J2832" s="43" t="s">
        <v>2131</v>
      </c>
      <c r="K2832" s="45">
        <v>4207</v>
      </c>
      <c r="L2832" s="45">
        <v>4207</v>
      </c>
      <c r="M2832" s="517">
        <f>VLOOKUP(C2832,'Раздел 2'!D2820:Q2931,14,0)</f>
        <v>126180</v>
      </c>
      <c r="N2832" s="45">
        <f t="shared" si="405"/>
        <v>126180</v>
      </c>
      <c r="O2832" s="45">
        <v>0</v>
      </c>
      <c r="P2832" s="45">
        <v>0</v>
      </c>
      <c r="Q2832" s="45">
        <v>0</v>
      </c>
      <c r="R2832" s="57">
        <v>45658</v>
      </c>
      <c r="S2832" s="57">
        <v>46022</v>
      </c>
      <c r="U2832" s="143"/>
    </row>
    <row r="2833" spans="1:21" ht="23.9" customHeight="1" x14ac:dyDescent="0.3">
      <c r="A2833" s="43">
        <f t="shared" si="390"/>
        <v>210</v>
      </c>
      <c r="B2833" s="48" t="s">
        <v>4735</v>
      </c>
      <c r="C2833" s="43">
        <v>31811</v>
      </c>
      <c r="D2833" s="43" t="s">
        <v>1899</v>
      </c>
      <c r="E2833" s="43">
        <v>1985</v>
      </c>
      <c r="F2833" s="43" t="s">
        <v>2131</v>
      </c>
      <c r="G2833" s="378" t="s">
        <v>2129</v>
      </c>
      <c r="H2833" s="43">
        <v>5</v>
      </c>
      <c r="I2833" s="43">
        <v>1</v>
      </c>
      <c r="J2833" s="43" t="s">
        <v>2131</v>
      </c>
      <c r="K2833" s="45">
        <v>6004.6</v>
      </c>
      <c r="L2833" s="45">
        <v>6004.6</v>
      </c>
      <c r="M2833" s="517">
        <f>VLOOKUP(C2833,'Раздел 2'!D2821:Q2932,14,0)</f>
        <v>132492</v>
      </c>
      <c r="N2833" s="45">
        <f t="shared" si="404"/>
        <v>132492</v>
      </c>
      <c r="O2833" s="45">
        <v>0</v>
      </c>
      <c r="P2833" s="45">
        <v>0</v>
      </c>
      <c r="Q2833" s="45">
        <v>0</v>
      </c>
      <c r="R2833" s="57">
        <v>45658</v>
      </c>
      <c r="S2833" s="57">
        <v>46022</v>
      </c>
      <c r="U2833" s="143"/>
    </row>
    <row r="2834" spans="1:21" ht="23.9" customHeight="1" x14ac:dyDescent="0.3">
      <c r="A2834" s="43">
        <f t="shared" si="390"/>
        <v>211</v>
      </c>
      <c r="B2834" s="48" t="s">
        <v>226</v>
      </c>
      <c r="C2834" s="43">
        <v>31240</v>
      </c>
      <c r="D2834" s="43" t="s">
        <v>1899</v>
      </c>
      <c r="E2834" s="43">
        <v>1965</v>
      </c>
      <c r="F2834" s="43" t="s">
        <v>2131</v>
      </c>
      <c r="G2834" s="378" t="s">
        <v>2097</v>
      </c>
      <c r="H2834" s="43">
        <v>5</v>
      </c>
      <c r="I2834" s="43">
        <v>3</v>
      </c>
      <c r="J2834" s="43" t="s">
        <v>2131</v>
      </c>
      <c r="K2834" s="45">
        <v>3541</v>
      </c>
      <c r="L2834" s="45">
        <v>2655.64</v>
      </c>
      <c r="M2834" s="517">
        <f>VLOOKUP(C2834,'Раздел 2'!D2822:Q2933,14,0)</f>
        <v>2446789.31</v>
      </c>
      <c r="N2834" s="45">
        <f t="shared" ref="N2834" si="406">M2834</f>
        <v>2446789.31</v>
      </c>
      <c r="O2834" s="45">
        <v>0</v>
      </c>
      <c r="P2834" s="45">
        <v>0</v>
      </c>
      <c r="Q2834" s="45">
        <v>0</v>
      </c>
      <c r="R2834" s="57">
        <v>45658</v>
      </c>
      <c r="S2834" s="57">
        <v>46022</v>
      </c>
      <c r="U2834" s="143"/>
    </row>
    <row r="2835" spans="1:21" ht="23.9" customHeight="1" x14ac:dyDescent="0.3">
      <c r="A2835" s="43">
        <f t="shared" si="390"/>
        <v>212</v>
      </c>
      <c r="B2835" s="48" t="s">
        <v>279</v>
      </c>
      <c r="C2835" s="43">
        <v>31621</v>
      </c>
      <c r="D2835" s="43" t="s">
        <v>1899</v>
      </c>
      <c r="E2835" s="43">
        <v>1965</v>
      </c>
      <c r="F2835" s="43" t="s">
        <v>2131</v>
      </c>
      <c r="G2835" s="378" t="s">
        <v>2097</v>
      </c>
      <c r="H2835" s="43">
        <v>5</v>
      </c>
      <c r="I2835" s="43">
        <v>3</v>
      </c>
      <c r="J2835" s="43" t="s">
        <v>2131</v>
      </c>
      <c r="K2835" s="45">
        <v>3490.9</v>
      </c>
      <c r="L2835" s="45">
        <v>2676.8</v>
      </c>
      <c r="M2835" s="517">
        <f>VLOOKUP(C2835,'Раздел 2'!D2823:Q2934,14,0)</f>
        <v>1959325.5</v>
      </c>
      <c r="N2835" s="45">
        <f t="shared" ref="N2835" si="407">M2835</f>
        <v>1959325.5</v>
      </c>
      <c r="O2835" s="45">
        <v>0</v>
      </c>
      <c r="P2835" s="45">
        <v>0</v>
      </c>
      <c r="Q2835" s="45">
        <v>0</v>
      </c>
      <c r="R2835" s="57">
        <v>45658</v>
      </c>
      <c r="S2835" s="57">
        <v>46022</v>
      </c>
      <c r="U2835" s="143"/>
    </row>
    <row r="2836" spans="1:21" ht="23.9" customHeight="1" x14ac:dyDescent="0.3">
      <c r="A2836" s="43">
        <f t="shared" si="390"/>
        <v>213</v>
      </c>
      <c r="B2836" s="48" t="s">
        <v>1554</v>
      </c>
      <c r="C2836" s="43">
        <v>30590</v>
      </c>
      <c r="D2836" s="43" t="s">
        <v>1899</v>
      </c>
      <c r="E2836" s="43">
        <v>1971</v>
      </c>
      <c r="F2836" s="43" t="s">
        <v>2131</v>
      </c>
      <c r="G2836" s="378" t="s">
        <v>2097</v>
      </c>
      <c r="H2836" s="43">
        <v>9</v>
      </c>
      <c r="I2836" s="43">
        <v>4</v>
      </c>
      <c r="J2836" s="43" t="s">
        <v>2131</v>
      </c>
      <c r="K2836" s="45">
        <v>9050.64</v>
      </c>
      <c r="L2836" s="45">
        <v>6984.3</v>
      </c>
      <c r="M2836" s="517">
        <f>VLOOKUP(C2836,'Раздел 2'!D2824:Q2935,14,0)</f>
        <v>10545940.550000001</v>
      </c>
      <c r="N2836" s="45">
        <f t="shared" ref="N2836" si="408">M2836</f>
        <v>10545940.550000001</v>
      </c>
      <c r="O2836" s="45">
        <v>0</v>
      </c>
      <c r="P2836" s="45">
        <v>0</v>
      </c>
      <c r="Q2836" s="45">
        <v>0</v>
      </c>
      <c r="R2836" s="57">
        <v>45658</v>
      </c>
      <c r="S2836" s="57">
        <v>46022</v>
      </c>
      <c r="U2836" s="143"/>
    </row>
    <row r="2837" spans="1:21" ht="23.9" customHeight="1" x14ac:dyDescent="0.3">
      <c r="A2837" s="43">
        <f t="shared" si="390"/>
        <v>214</v>
      </c>
      <c r="B2837" s="48" t="s">
        <v>4745</v>
      </c>
      <c r="C2837" s="43">
        <v>30733</v>
      </c>
      <c r="D2837" s="43" t="s">
        <v>1899</v>
      </c>
      <c r="E2837" s="43">
        <v>30733</v>
      </c>
      <c r="F2837" s="43" t="s">
        <v>2131</v>
      </c>
      <c r="G2837" s="378" t="s">
        <v>2098</v>
      </c>
      <c r="H2837" s="43">
        <v>5</v>
      </c>
      <c r="I2837" s="43">
        <v>1</v>
      </c>
      <c r="J2837" s="43" t="s">
        <v>2131</v>
      </c>
      <c r="K2837" s="45">
        <v>1889.9</v>
      </c>
      <c r="L2837" s="45">
        <v>1889.9</v>
      </c>
      <c r="M2837" s="517">
        <f>VLOOKUP(C2837,'Раздел 2'!D2825:Q2936,14,0)</f>
        <v>106631</v>
      </c>
      <c r="N2837" s="45">
        <f t="shared" ref="N2837:N2845" si="409">M2837</f>
        <v>106631</v>
      </c>
      <c r="O2837" s="45">
        <v>0</v>
      </c>
      <c r="P2837" s="45">
        <v>0</v>
      </c>
      <c r="Q2837" s="45">
        <v>0</v>
      </c>
      <c r="R2837" s="57">
        <v>45658</v>
      </c>
      <c r="S2837" s="57">
        <v>46022</v>
      </c>
      <c r="U2837" s="143"/>
    </row>
    <row r="2838" spans="1:21" ht="23.9" customHeight="1" x14ac:dyDescent="0.3">
      <c r="A2838" s="43">
        <f t="shared" si="390"/>
        <v>215</v>
      </c>
      <c r="B2838" s="48" t="s">
        <v>4746</v>
      </c>
      <c r="C2838" s="43">
        <v>31095</v>
      </c>
      <c r="D2838" s="43" t="s">
        <v>1899</v>
      </c>
      <c r="E2838" s="43">
        <v>1968</v>
      </c>
      <c r="F2838" s="43" t="s">
        <v>2131</v>
      </c>
      <c r="G2838" s="378" t="s">
        <v>2097</v>
      </c>
      <c r="H2838" s="43">
        <v>4</v>
      </c>
      <c r="I2838" s="43">
        <v>2</v>
      </c>
      <c r="J2838" s="43" t="s">
        <v>2131</v>
      </c>
      <c r="K2838" s="45">
        <v>2090</v>
      </c>
      <c r="L2838" s="45">
        <v>2090</v>
      </c>
      <c r="M2838" s="517">
        <f>VLOOKUP(C2838,'Раздел 2'!D2826:Q2937,14,0)</f>
        <v>111414</v>
      </c>
      <c r="N2838" s="45">
        <f t="shared" si="409"/>
        <v>111414</v>
      </c>
      <c r="O2838" s="45">
        <v>0</v>
      </c>
      <c r="P2838" s="45">
        <v>0</v>
      </c>
      <c r="Q2838" s="45">
        <v>0</v>
      </c>
      <c r="R2838" s="57">
        <v>45658</v>
      </c>
      <c r="S2838" s="57">
        <v>46022</v>
      </c>
      <c r="U2838" s="143"/>
    </row>
    <row r="2839" spans="1:21" ht="23.9" customHeight="1" x14ac:dyDescent="0.3">
      <c r="A2839" s="43">
        <f t="shared" si="390"/>
        <v>216</v>
      </c>
      <c r="B2839" s="48" t="s">
        <v>4747</v>
      </c>
      <c r="C2839" s="43">
        <v>31113</v>
      </c>
      <c r="D2839" s="43" t="s">
        <v>1899</v>
      </c>
      <c r="E2839" s="43">
        <v>31113</v>
      </c>
      <c r="F2839" s="43" t="s">
        <v>2131</v>
      </c>
      <c r="G2839" s="378" t="s">
        <v>2097</v>
      </c>
      <c r="H2839" s="43">
        <v>5</v>
      </c>
      <c r="I2839" s="43">
        <v>4</v>
      </c>
      <c r="J2839" s="43" t="s">
        <v>2131</v>
      </c>
      <c r="K2839" s="45">
        <v>6768</v>
      </c>
      <c r="L2839" s="45">
        <v>6768</v>
      </c>
      <c r="M2839" s="517">
        <f>VLOOKUP(C2839,'Раздел 2'!D2827:Q2938,14,0)</f>
        <v>148774</v>
      </c>
      <c r="N2839" s="45">
        <f t="shared" si="409"/>
        <v>148774</v>
      </c>
      <c r="O2839" s="45">
        <v>0</v>
      </c>
      <c r="P2839" s="45">
        <v>0</v>
      </c>
      <c r="Q2839" s="45">
        <v>0</v>
      </c>
      <c r="R2839" s="57">
        <v>45658</v>
      </c>
      <c r="S2839" s="57">
        <v>46022</v>
      </c>
      <c r="U2839" s="143"/>
    </row>
    <row r="2840" spans="1:21" ht="23.9" customHeight="1" x14ac:dyDescent="0.3">
      <c r="A2840" s="43">
        <f t="shared" si="390"/>
        <v>217</v>
      </c>
      <c r="B2840" s="48" t="s">
        <v>4748</v>
      </c>
      <c r="C2840" s="43">
        <v>31820</v>
      </c>
      <c r="D2840" s="43" t="s">
        <v>1899</v>
      </c>
      <c r="E2840" s="43">
        <v>1974</v>
      </c>
      <c r="F2840" s="43" t="s">
        <v>2131</v>
      </c>
      <c r="G2840" s="378" t="s">
        <v>2097</v>
      </c>
      <c r="H2840" s="43">
        <v>5</v>
      </c>
      <c r="I2840" s="43">
        <v>6</v>
      </c>
      <c r="J2840" s="43" t="s">
        <v>2131</v>
      </c>
      <c r="K2840" s="45">
        <v>5757</v>
      </c>
      <c r="L2840" s="45">
        <v>5757</v>
      </c>
      <c r="M2840" s="517">
        <f>VLOOKUP(C2840,'Раздел 2'!D2828:Q2939,14,0)</f>
        <v>130673</v>
      </c>
      <c r="N2840" s="45">
        <f t="shared" si="409"/>
        <v>130673</v>
      </c>
      <c r="O2840" s="45">
        <v>0</v>
      </c>
      <c r="P2840" s="45">
        <v>0</v>
      </c>
      <c r="Q2840" s="45">
        <v>0</v>
      </c>
      <c r="R2840" s="57">
        <v>45658</v>
      </c>
      <c r="S2840" s="57">
        <v>46022</v>
      </c>
      <c r="U2840" s="143"/>
    </row>
    <row r="2841" spans="1:21" ht="23.9" customHeight="1" x14ac:dyDescent="0.3">
      <c r="A2841" s="43">
        <f t="shared" si="390"/>
        <v>218</v>
      </c>
      <c r="B2841" s="48" t="s">
        <v>4749</v>
      </c>
      <c r="C2841" s="43">
        <v>31836</v>
      </c>
      <c r="D2841" s="43" t="s">
        <v>1899</v>
      </c>
      <c r="E2841" s="43">
        <v>1985</v>
      </c>
      <c r="F2841" s="43" t="s">
        <v>2131</v>
      </c>
      <c r="G2841" s="378" t="s">
        <v>2097</v>
      </c>
      <c r="H2841" s="43">
        <v>5</v>
      </c>
      <c r="I2841" s="43">
        <v>3</v>
      </c>
      <c r="J2841" s="43" t="s">
        <v>2131</v>
      </c>
      <c r="K2841" s="45">
        <v>4259.5</v>
      </c>
      <c r="L2841" s="45">
        <v>4259.5</v>
      </c>
      <c r="M2841" s="517">
        <f>VLOOKUP(C2841,'Раздел 2'!D2829:Q2940,14,0)</f>
        <v>60242</v>
      </c>
      <c r="N2841" s="45">
        <f t="shared" si="409"/>
        <v>60242</v>
      </c>
      <c r="O2841" s="45">
        <v>0</v>
      </c>
      <c r="P2841" s="45">
        <v>0</v>
      </c>
      <c r="Q2841" s="45">
        <v>0</v>
      </c>
      <c r="R2841" s="57">
        <v>45658</v>
      </c>
      <c r="S2841" s="57">
        <v>46022</v>
      </c>
      <c r="U2841" s="143"/>
    </row>
    <row r="2842" spans="1:21" ht="23.9" customHeight="1" x14ac:dyDescent="0.3">
      <c r="A2842" s="43">
        <f t="shared" si="390"/>
        <v>219</v>
      </c>
      <c r="B2842" s="48" t="s">
        <v>1718</v>
      </c>
      <c r="C2842" s="43">
        <v>30749</v>
      </c>
      <c r="D2842" s="43" t="s">
        <v>1899</v>
      </c>
      <c r="E2842" s="43">
        <v>1993</v>
      </c>
      <c r="F2842" s="43" t="s">
        <v>2131</v>
      </c>
      <c r="G2842" s="378" t="s">
        <v>2129</v>
      </c>
      <c r="H2842" s="43">
        <v>10</v>
      </c>
      <c r="I2842" s="43">
        <v>3</v>
      </c>
      <c r="J2842" s="43" t="s">
        <v>2131</v>
      </c>
      <c r="K2842" s="45">
        <v>10197.700000000001</v>
      </c>
      <c r="L2842" s="45">
        <v>7172.6</v>
      </c>
      <c r="M2842" s="517">
        <f>VLOOKUP(C2842,'Раздел 2'!D2830:Q2940,14,0)</f>
        <v>296774</v>
      </c>
      <c r="N2842" s="45">
        <f t="shared" si="409"/>
        <v>296774</v>
      </c>
      <c r="O2842" s="45">
        <v>0</v>
      </c>
      <c r="P2842" s="45">
        <v>0</v>
      </c>
      <c r="Q2842" s="45">
        <v>0</v>
      </c>
      <c r="R2842" s="57">
        <v>45658</v>
      </c>
      <c r="S2842" s="57">
        <v>46022</v>
      </c>
      <c r="U2842" s="143"/>
    </row>
    <row r="2843" spans="1:21" ht="23.9" customHeight="1" x14ac:dyDescent="0.35">
      <c r="A2843" s="43">
        <f t="shared" si="390"/>
        <v>220</v>
      </c>
      <c r="B2843" s="294" t="s">
        <v>242</v>
      </c>
      <c r="C2843" s="184">
        <v>31454</v>
      </c>
      <c r="D2843" s="43" t="s">
        <v>1899</v>
      </c>
      <c r="E2843" s="43">
        <v>1964</v>
      </c>
      <c r="F2843" s="43" t="s">
        <v>2131</v>
      </c>
      <c r="G2843" s="56" t="s">
        <v>2098</v>
      </c>
      <c r="H2843" s="43">
        <v>5</v>
      </c>
      <c r="I2843" s="43">
        <v>3</v>
      </c>
      <c r="J2843" s="43" t="s">
        <v>2131</v>
      </c>
      <c r="K2843" s="45">
        <v>3315.9</v>
      </c>
      <c r="L2843" s="45">
        <v>2518.1</v>
      </c>
      <c r="M2843" s="517">
        <f>VLOOKUP(C2843,'Раздел 2'!D2831:Q2941,14,0)</f>
        <v>382427.64</v>
      </c>
      <c r="N2843" s="45">
        <f t="shared" si="409"/>
        <v>382427.64</v>
      </c>
      <c r="O2843" s="45">
        <v>0</v>
      </c>
      <c r="P2843" s="45">
        <v>0</v>
      </c>
      <c r="Q2843" s="45">
        <v>0</v>
      </c>
      <c r="R2843" s="57">
        <v>45658</v>
      </c>
      <c r="S2843" s="57">
        <v>46022</v>
      </c>
      <c r="U2843" s="143"/>
    </row>
    <row r="2844" spans="1:21" ht="23.9" customHeight="1" x14ac:dyDescent="0.35">
      <c r="A2844" s="43">
        <f t="shared" si="390"/>
        <v>221</v>
      </c>
      <c r="B2844" s="294" t="s">
        <v>243</v>
      </c>
      <c r="C2844" s="184">
        <v>31458</v>
      </c>
      <c r="D2844" s="43" t="s">
        <v>1899</v>
      </c>
      <c r="E2844" s="43">
        <v>1960</v>
      </c>
      <c r="F2844" s="43" t="s">
        <v>2131</v>
      </c>
      <c r="G2844" s="56" t="s">
        <v>2098</v>
      </c>
      <c r="H2844" s="43">
        <v>5</v>
      </c>
      <c r="I2844" s="43">
        <v>4</v>
      </c>
      <c r="J2844" s="43" t="s">
        <v>2131</v>
      </c>
      <c r="K2844" s="45">
        <v>4427.6000000000004</v>
      </c>
      <c r="L2844" s="45">
        <v>3200.05</v>
      </c>
      <c r="M2844" s="517">
        <f>VLOOKUP(C2844,'Раздел 2'!D2832:Q2942,14,0)</f>
        <v>2464670.48</v>
      </c>
      <c r="N2844" s="45">
        <f t="shared" si="409"/>
        <v>2464670.48</v>
      </c>
      <c r="O2844" s="45">
        <v>0</v>
      </c>
      <c r="P2844" s="45">
        <v>0</v>
      </c>
      <c r="Q2844" s="45">
        <v>0</v>
      </c>
      <c r="R2844" s="57">
        <v>45658</v>
      </c>
      <c r="S2844" s="57">
        <v>46022</v>
      </c>
      <c r="U2844" s="143"/>
    </row>
    <row r="2845" spans="1:21" ht="23.9" customHeight="1" x14ac:dyDescent="0.35">
      <c r="A2845" s="43">
        <f t="shared" si="390"/>
        <v>222</v>
      </c>
      <c r="B2845" s="294" t="s">
        <v>311</v>
      </c>
      <c r="C2845" s="184">
        <v>31804</v>
      </c>
      <c r="D2845" s="43" t="s">
        <v>1899</v>
      </c>
      <c r="E2845" s="43">
        <v>1963</v>
      </c>
      <c r="F2845" s="43" t="s">
        <v>2131</v>
      </c>
      <c r="G2845" s="56" t="s">
        <v>2098</v>
      </c>
      <c r="H2845" s="43">
        <v>5</v>
      </c>
      <c r="I2845" s="43">
        <v>4</v>
      </c>
      <c r="J2845" s="43" t="s">
        <v>2131</v>
      </c>
      <c r="K2845" s="45">
        <v>4051.2</v>
      </c>
      <c r="L2845" s="45">
        <v>3162.55</v>
      </c>
      <c r="M2845" s="517">
        <f>VLOOKUP(C2845,'Раздел 2'!D2833:Q2943,14,0)</f>
        <v>1608019.9300000002</v>
      </c>
      <c r="N2845" s="45">
        <f t="shared" si="409"/>
        <v>1608019.9300000002</v>
      </c>
      <c r="O2845" s="45">
        <v>0</v>
      </c>
      <c r="P2845" s="45">
        <v>0</v>
      </c>
      <c r="Q2845" s="45">
        <v>0</v>
      </c>
      <c r="R2845" s="57">
        <v>45658</v>
      </c>
      <c r="S2845" s="57">
        <v>46022</v>
      </c>
      <c r="U2845" s="143"/>
    </row>
    <row r="2846" spans="1:21" ht="23.9" customHeight="1" x14ac:dyDescent="0.3">
      <c r="A2846" s="43">
        <f t="shared" si="390"/>
        <v>223</v>
      </c>
      <c r="B2846" s="48" t="s">
        <v>296</v>
      </c>
      <c r="C2846" s="43">
        <v>31760</v>
      </c>
      <c r="D2846" s="43" t="s">
        <v>1899</v>
      </c>
      <c r="E2846" s="43">
        <v>1964</v>
      </c>
      <c r="F2846" s="43" t="s">
        <v>2131</v>
      </c>
      <c r="G2846" s="378" t="s">
        <v>2098</v>
      </c>
      <c r="H2846" s="43">
        <v>5</v>
      </c>
      <c r="I2846" s="43">
        <v>4</v>
      </c>
      <c r="J2846" s="43" t="s">
        <v>2131</v>
      </c>
      <c r="K2846" s="45">
        <v>4314.5</v>
      </c>
      <c r="L2846" s="45">
        <v>3177.15</v>
      </c>
      <c r="M2846" s="517">
        <f>VLOOKUP(C2846,'Раздел 2'!D2834:Q2944,14,0)</f>
        <v>523917.38</v>
      </c>
      <c r="N2846" s="45">
        <f t="shared" ref="N2846:N2847" si="410">M2846</f>
        <v>523917.38</v>
      </c>
      <c r="O2846" s="45">
        <v>0</v>
      </c>
      <c r="P2846" s="45">
        <v>0</v>
      </c>
      <c r="Q2846" s="45">
        <v>0</v>
      </c>
      <c r="R2846" s="57">
        <v>45658</v>
      </c>
      <c r="S2846" s="57">
        <v>46022</v>
      </c>
      <c r="U2846" s="143"/>
    </row>
    <row r="2847" spans="1:21" ht="23.9" customHeight="1" x14ac:dyDescent="0.3">
      <c r="A2847" s="43">
        <f t="shared" si="390"/>
        <v>224</v>
      </c>
      <c r="B2847" s="48" t="s">
        <v>4818</v>
      </c>
      <c r="C2847" s="43">
        <v>31348</v>
      </c>
      <c r="D2847" s="43" t="s">
        <v>1899</v>
      </c>
      <c r="E2847" s="43">
        <v>1963</v>
      </c>
      <c r="F2847" s="43" t="s">
        <v>2131</v>
      </c>
      <c r="G2847" s="378" t="s">
        <v>2097</v>
      </c>
      <c r="H2847" s="43">
        <v>5</v>
      </c>
      <c r="I2847" s="43">
        <v>4</v>
      </c>
      <c r="J2847" s="43" t="s">
        <v>2131</v>
      </c>
      <c r="K2847" s="45">
        <v>4139.6499999999996</v>
      </c>
      <c r="L2847" s="45">
        <v>4139.6499999999996</v>
      </c>
      <c r="M2847" s="517">
        <f>VLOOKUP(C2847,'Раздел 2'!D2835:Q2945,14,0)</f>
        <v>798869</v>
      </c>
      <c r="N2847" s="45">
        <f t="shared" si="410"/>
        <v>798869</v>
      </c>
      <c r="O2847" s="45">
        <v>0</v>
      </c>
      <c r="P2847" s="45">
        <v>0</v>
      </c>
      <c r="Q2847" s="45">
        <v>0</v>
      </c>
      <c r="R2847" s="57">
        <v>45658</v>
      </c>
      <c r="S2847" s="57">
        <v>46022</v>
      </c>
      <c r="U2847" s="143"/>
    </row>
    <row r="2848" spans="1:21" ht="23.9" customHeight="1" x14ac:dyDescent="0.3">
      <c r="A2848" s="43">
        <f t="shared" si="390"/>
        <v>225</v>
      </c>
      <c r="B2848" s="48" t="s">
        <v>4817</v>
      </c>
      <c r="C2848" s="43">
        <v>31349</v>
      </c>
      <c r="D2848" s="43" t="s">
        <v>1899</v>
      </c>
      <c r="E2848" s="43">
        <v>1962</v>
      </c>
      <c r="F2848" s="43" t="s">
        <v>2131</v>
      </c>
      <c r="G2848" s="378" t="s">
        <v>2097</v>
      </c>
      <c r="H2848" s="43">
        <v>5</v>
      </c>
      <c r="I2848" s="43">
        <v>4</v>
      </c>
      <c r="J2848" s="43" t="s">
        <v>2131</v>
      </c>
      <c r="K2848" s="45">
        <v>4138.3</v>
      </c>
      <c r="L2848" s="45">
        <v>4138.3</v>
      </c>
      <c r="M2848" s="517">
        <f>VLOOKUP(C2848,'Раздел 2'!D2836:Q2946,14,0)</f>
        <v>123684</v>
      </c>
      <c r="N2848" s="45">
        <f t="shared" ref="N2848:N2861" si="411">M2848</f>
        <v>123684</v>
      </c>
      <c r="O2848" s="45">
        <v>0</v>
      </c>
      <c r="P2848" s="45">
        <v>0</v>
      </c>
      <c r="Q2848" s="45">
        <v>0</v>
      </c>
      <c r="R2848" s="57">
        <v>45658</v>
      </c>
      <c r="S2848" s="57">
        <v>46022</v>
      </c>
      <c r="U2848" s="143"/>
    </row>
    <row r="2849" spans="1:21" ht="23.9" customHeight="1" x14ac:dyDescent="0.3">
      <c r="A2849" s="43">
        <f t="shared" si="390"/>
        <v>226</v>
      </c>
      <c r="B2849" s="48" t="s">
        <v>309</v>
      </c>
      <c r="C2849" s="43">
        <v>31802</v>
      </c>
      <c r="D2849" s="43" t="s">
        <v>1899</v>
      </c>
      <c r="E2849" s="43">
        <v>1964</v>
      </c>
      <c r="F2849" s="43" t="s">
        <v>2131</v>
      </c>
      <c r="G2849" s="378" t="s">
        <v>2098</v>
      </c>
      <c r="H2849" s="43">
        <v>5</v>
      </c>
      <c r="I2849" s="43">
        <v>4</v>
      </c>
      <c r="J2849" s="43" t="s">
        <v>2131</v>
      </c>
      <c r="K2849" s="45">
        <v>3927.5</v>
      </c>
      <c r="L2849" s="45">
        <v>3184.6</v>
      </c>
      <c r="M2849" s="517">
        <f>VLOOKUP(C2849,'Раздел 2'!D2837:Q2947,14,0)</f>
        <v>139788</v>
      </c>
      <c r="N2849" s="45">
        <f t="shared" si="411"/>
        <v>139788</v>
      </c>
      <c r="O2849" s="45">
        <v>0</v>
      </c>
      <c r="P2849" s="45">
        <v>0</v>
      </c>
      <c r="Q2849" s="45">
        <v>0</v>
      </c>
      <c r="R2849" s="57">
        <v>45658</v>
      </c>
      <c r="S2849" s="57">
        <v>46022</v>
      </c>
      <c r="U2849" s="143"/>
    </row>
    <row r="2850" spans="1:21" ht="23.9" customHeight="1" x14ac:dyDescent="0.3">
      <c r="A2850" s="43">
        <f t="shared" si="390"/>
        <v>227</v>
      </c>
      <c r="B2850" s="48" t="s">
        <v>4816</v>
      </c>
      <c r="C2850" s="43">
        <v>31557</v>
      </c>
      <c r="D2850" s="43" t="s">
        <v>1899</v>
      </c>
      <c r="E2850" s="43">
        <v>1962</v>
      </c>
      <c r="F2850" s="43" t="s">
        <v>2131</v>
      </c>
      <c r="G2850" s="378" t="s">
        <v>2098</v>
      </c>
      <c r="H2850" s="43">
        <v>5</v>
      </c>
      <c r="I2850" s="43">
        <v>4</v>
      </c>
      <c r="J2850" s="43" t="s">
        <v>2131</v>
      </c>
      <c r="K2850" s="45">
        <v>4065.8</v>
      </c>
      <c r="L2850" s="45">
        <v>4065.8</v>
      </c>
      <c r="M2850" s="517">
        <f>VLOOKUP(C2850,'Раздел 2'!D2838:Q2948,14,0)</f>
        <v>135604</v>
      </c>
      <c r="N2850" s="45">
        <f t="shared" si="411"/>
        <v>135604</v>
      </c>
      <c r="O2850" s="45">
        <v>0</v>
      </c>
      <c r="P2850" s="45">
        <v>0</v>
      </c>
      <c r="Q2850" s="45">
        <v>0</v>
      </c>
      <c r="R2850" s="57">
        <v>45658</v>
      </c>
      <c r="S2850" s="57">
        <v>46022</v>
      </c>
      <c r="U2850" s="143"/>
    </row>
    <row r="2851" spans="1:21" ht="23.9" customHeight="1" x14ac:dyDescent="0.3">
      <c r="A2851" s="43">
        <f t="shared" si="390"/>
        <v>228</v>
      </c>
      <c r="B2851" s="48" t="s">
        <v>261</v>
      </c>
      <c r="C2851" s="43">
        <v>31559</v>
      </c>
      <c r="D2851" s="43" t="s">
        <v>1899</v>
      </c>
      <c r="E2851" s="43">
        <v>1962</v>
      </c>
      <c r="F2851" s="43" t="s">
        <v>2131</v>
      </c>
      <c r="G2851" s="378" t="s">
        <v>2098</v>
      </c>
      <c r="H2851" s="43">
        <v>5</v>
      </c>
      <c r="I2851" s="43">
        <v>4</v>
      </c>
      <c r="J2851" s="43" t="s">
        <v>2131</v>
      </c>
      <c r="K2851" s="45">
        <v>3919.3</v>
      </c>
      <c r="L2851" s="45">
        <v>3206.4</v>
      </c>
      <c r="M2851" s="517">
        <f>VLOOKUP(C2851,'Раздел 2'!D2839:Q2949,14,0)</f>
        <v>131036</v>
      </c>
      <c r="N2851" s="45">
        <f t="shared" si="411"/>
        <v>131036</v>
      </c>
      <c r="O2851" s="45">
        <v>0</v>
      </c>
      <c r="P2851" s="45">
        <v>0</v>
      </c>
      <c r="Q2851" s="45">
        <v>0</v>
      </c>
      <c r="R2851" s="57">
        <v>45658</v>
      </c>
      <c r="S2851" s="57">
        <v>46022</v>
      </c>
      <c r="U2851" s="143"/>
    </row>
    <row r="2852" spans="1:21" ht="23.9" customHeight="1" x14ac:dyDescent="0.3">
      <c r="A2852" s="43">
        <f t="shared" si="390"/>
        <v>229</v>
      </c>
      <c r="B2852" s="48" t="s">
        <v>265</v>
      </c>
      <c r="C2852" s="43">
        <v>31565</v>
      </c>
      <c r="D2852" s="43" t="s">
        <v>1899</v>
      </c>
      <c r="E2852" s="43">
        <v>1963</v>
      </c>
      <c r="F2852" s="43" t="s">
        <v>2131</v>
      </c>
      <c r="G2852" s="378" t="s">
        <v>2098</v>
      </c>
      <c r="H2852" s="43">
        <v>5</v>
      </c>
      <c r="I2852" s="43">
        <v>4</v>
      </c>
      <c r="J2852" s="43" t="s">
        <v>2131</v>
      </c>
      <c r="K2852" s="45">
        <v>4177.6000000000004</v>
      </c>
      <c r="L2852" s="45">
        <v>3085.2</v>
      </c>
      <c r="M2852" s="517">
        <f>VLOOKUP(C2852,'Раздел 2'!D2840:Q2950,14,0)</f>
        <v>137625</v>
      </c>
      <c r="N2852" s="45">
        <f t="shared" si="411"/>
        <v>137625</v>
      </c>
      <c r="O2852" s="45">
        <v>0</v>
      </c>
      <c r="P2852" s="45">
        <v>0</v>
      </c>
      <c r="Q2852" s="45">
        <v>0</v>
      </c>
      <c r="R2852" s="57">
        <v>45658</v>
      </c>
      <c r="S2852" s="57">
        <v>46022</v>
      </c>
      <c r="U2852" s="143"/>
    </row>
    <row r="2853" spans="1:21" ht="23.9" customHeight="1" x14ac:dyDescent="0.3">
      <c r="A2853" s="43">
        <f t="shared" si="390"/>
        <v>230</v>
      </c>
      <c r="B2853" s="48" t="s">
        <v>270</v>
      </c>
      <c r="C2853" s="43">
        <v>31576</v>
      </c>
      <c r="D2853" s="43" t="s">
        <v>1899</v>
      </c>
      <c r="E2853" s="43">
        <v>1965</v>
      </c>
      <c r="F2853" s="43" t="s">
        <v>2131</v>
      </c>
      <c r="G2853" s="378" t="s">
        <v>2098</v>
      </c>
      <c r="H2853" s="43">
        <v>5</v>
      </c>
      <c r="I2853" s="43">
        <v>4</v>
      </c>
      <c r="J2853" s="43" t="s">
        <v>2131</v>
      </c>
      <c r="K2853" s="45">
        <v>4590.2</v>
      </c>
      <c r="L2853" s="45">
        <v>3575.8</v>
      </c>
      <c r="M2853" s="517">
        <f>VLOOKUP(C2853,'Раздел 2'!D2841:Q2951,14,0)</f>
        <v>4110637.7</v>
      </c>
      <c r="N2853" s="45">
        <f t="shared" si="411"/>
        <v>4110637.7</v>
      </c>
      <c r="O2853" s="45">
        <v>0</v>
      </c>
      <c r="P2853" s="45">
        <v>0</v>
      </c>
      <c r="Q2853" s="45">
        <v>0</v>
      </c>
      <c r="R2853" s="57">
        <v>45658</v>
      </c>
      <c r="S2853" s="57">
        <v>46022</v>
      </c>
      <c r="U2853" s="143"/>
    </row>
    <row r="2854" spans="1:21" ht="23.9" customHeight="1" x14ac:dyDescent="0.3">
      <c r="A2854" s="43">
        <f t="shared" si="390"/>
        <v>231</v>
      </c>
      <c r="B2854" s="48" t="s">
        <v>271</v>
      </c>
      <c r="C2854" s="43">
        <v>31577</v>
      </c>
      <c r="D2854" s="43" t="s">
        <v>1899</v>
      </c>
      <c r="E2854" s="43">
        <v>1965</v>
      </c>
      <c r="F2854" s="43" t="s">
        <v>2131</v>
      </c>
      <c r="G2854" s="378" t="s">
        <v>2098</v>
      </c>
      <c r="H2854" s="43">
        <v>5</v>
      </c>
      <c r="I2854" s="43">
        <v>4</v>
      </c>
      <c r="J2854" s="43" t="s">
        <v>2131</v>
      </c>
      <c r="K2854" s="45">
        <v>4590.2</v>
      </c>
      <c r="L2854" s="45">
        <v>3575.8</v>
      </c>
      <c r="M2854" s="517">
        <f>VLOOKUP(C2854,'Раздел 2'!D2842:Q2952,14,0)</f>
        <v>4090193.7800000003</v>
      </c>
      <c r="N2854" s="45">
        <f t="shared" si="411"/>
        <v>4090193.7800000003</v>
      </c>
      <c r="O2854" s="45">
        <v>0</v>
      </c>
      <c r="P2854" s="45">
        <v>0</v>
      </c>
      <c r="Q2854" s="45">
        <v>0</v>
      </c>
      <c r="R2854" s="57">
        <v>45658</v>
      </c>
      <c r="S2854" s="57">
        <v>46022</v>
      </c>
      <c r="U2854" s="143"/>
    </row>
    <row r="2855" spans="1:21" ht="23.9" customHeight="1" x14ac:dyDescent="0.3">
      <c r="A2855" s="43">
        <f t="shared" si="390"/>
        <v>232</v>
      </c>
      <c r="B2855" s="48" t="s">
        <v>272</v>
      </c>
      <c r="C2855" s="43">
        <v>31578</v>
      </c>
      <c r="D2855" s="43" t="s">
        <v>1899</v>
      </c>
      <c r="E2855" s="43">
        <v>1965</v>
      </c>
      <c r="F2855" s="43" t="s">
        <v>2131</v>
      </c>
      <c r="G2855" s="378" t="s">
        <v>2098</v>
      </c>
      <c r="H2855" s="43">
        <v>5</v>
      </c>
      <c r="I2855" s="43">
        <v>4</v>
      </c>
      <c r="J2855" s="43" t="s">
        <v>2131</v>
      </c>
      <c r="K2855" s="45">
        <v>4590.2</v>
      </c>
      <c r="L2855" s="45">
        <v>3575.8</v>
      </c>
      <c r="M2855" s="517">
        <f>VLOOKUP(C2855,'Раздел 2'!D2843:Q2953,14,0)</f>
        <v>2887291.3600000003</v>
      </c>
      <c r="N2855" s="45">
        <f t="shared" si="411"/>
        <v>2887291.3600000003</v>
      </c>
      <c r="O2855" s="45">
        <v>0</v>
      </c>
      <c r="P2855" s="45">
        <v>0</v>
      </c>
      <c r="Q2855" s="45">
        <v>0</v>
      </c>
      <c r="R2855" s="57">
        <v>45658</v>
      </c>
      <c r="S2855" s="57">
        <v>46022</v>
      </c>
      <c r="U2855" s="143"/>
    </row>
    <row r="2856" spans="1:21" ht="23.9" customHeight="1" x14ac:dyDescent="0.3">
      <c r="A2856" s="43">
        <f t="shared" si="390"/>
        <v>233</v>
      </c>
      <c r="B2856" s="294" t="s">
        <v>4770</v>
      </c>
      <c r="C2856" s="184">
        <v>30866</v>
      </c>
      <c r="D2856" s="43" t="s">
        <v>1899</v>
      </c>
      <c r="E2856" s="43">
        <v>1979</v>
      </c>
      <c r="F2856" s="43" t="s">
        <v>2131</v>
      </c>
      <c r="G2856" s="378" t="s">
        <v>2129</v>
      </c>
      <c r="H2856" s="43">
        <v>9</v>
      </c>
      <c r="I2856" s="43">
        <v>4</v>
      </c>
      <c r="J2856" s="43" t="s">
        <v>2131</v>
      </c>
      <c r="K2856" s="45">
        <v>12288.3</v>
      </c>
      <c r="L2856" s="45">
        <v>8325.9</v>
      </c>
      <c r="M2856" s="517">
        <f>VLOOKUP(C2856,'Раздел 2'!D2844:Q2954,14,0)</f>
        <v>9509609.8699999992</v>
      </c>
      <c r="N2856" s="45">
        <f t="shared" si="411"/>
        <v>9509609.8699999992</v>
      </c>
      <c r="O2856" s="45">
        <v>0</v>
      </c>
      <c r="P2856" s="45">
        <v>0</v>
      </c>
      <c r="Q2856" s="45">
        <v>0</v>
      </c>
      <c r="R2856" s="57">
        <v>45658</v>
      </c>
      <c r="S2856" s="57">
        <v>46022</v>
      </c>
      <c r="U2856" s="143"/>
    </row>
    <row r="2857" spans="1:21" ht="23.9" customHeight="1" x14ac:dyDescent="0.3">
      <c r="A2857" s="43">
        <f t="shared" si="390"/>
        <v>234</v>
      </c>
      <c r="B2857" s="294" t="s">
        <v>2274</v>
      </c>
      <c r="C2857" s="184">
        <v>31548</v>
      </c>
      <c r="D2857" s="43" t="s">
        <v>1899</v>
      </c>
      <c r="E2857" s="43">
        <v>1963</v>
      </c>
      <c r="F2857" s="43" t="s">
        <v>2131</v>
      </c>
      <c r="G2857" s="378" t="s">
        <v>2129</v>
      </c>
      <c r="H2857" s="43">
        <v>5</v>
      </c>
      <c r="I2857" s="43">
        <v>4</v>
      </c>
      <c r="J2857" s="43" t="s">
        <v>2131</v>
      </c>
      <c r="K2857" s="45">
        <v>4558.3</v>
      </c>
      <c r="L2857" s="45">
        <v>3524.9</v>
      </c>
      <c r="M2857" s="517">
        <f>VLOOKUP(C2857,'Раздел 2'!D2845:Q2955,14,0)</f>
        <v>2727094.3200000003</v>
      </c>
      <c r="N2857" s="45">
        <f t="shared" si="411"/>
        <v>2727094.3200000003</v>
      </c>
      <c r="O2857" s="45">
        <v>0</v>
      </c>
      <c r="P2857" s="45">
        <v>0</v>
      </c>
      <c r="Q2857" s="45">
        <v>0</v>
      </c>
      <c r="R2857" s="57">
        <v>45658</v>
      </c>
      <c r="S2857" s="57">
        <v>46022</v>
      </c>
      <c r="U2857" s="143"/>
    </row>
    <row r="2858" spans="1:21" ht="23.9" customHeight="1" x14ac:dyDescent="0.3">
      <c r="A2858" s="43">
        <f t="shared" si="390"/>
        <v>235</v>
      </c>
      <c r="B2858" s="169" t="s">
        <v>273</v>
      </c>
      <c r="C2858" s="184">
        <v>31552</v>
      </c>
      <c r="D2858" s="43" t="s">
        <v>1899</v>
      </c>
      <c r="E2858" s="43">
        <v>1963</v>
      </c>
      <c r="F2858" s="43" t="s">
        <v>2131</v>
      </c>
      <c r="G2858" s="378" t="s">
        <v>2129</v>
      </c>
      <c r="H2858" s="43">
        <v>5</v>
      </c>
      <c r="I2858" s="43">
        <v>4</v>
      </c>
      <c r="J2858" s="43" t="s">
        <v>2131</v>
      </c>
      <c r="K2858" s="45">
        <v>4626.22</v>
      </c>
      <c r="L2858" s="45">
        <v>3569.86</v>
      </c>
      <c r="M2858" s="517">
        <f>VLOOKUP(C2858,'Раздел 2'!D2846:Q2956,14,0)</f>
        <v>3254673.57</v>
      </c>
      <c r="N2858" s="45">
        <f t="shared" si="411"/>
        <v>3254673.57</v>
      </c>
      <c r="O2858" s="45">
        <v>0</v>
      </c>
      <c r="P2858" s="45">
        <v>0</v>
      </c>
      <c r="Q2858" s="45">
        <v>0</v>
      </c>
      <c r="R2858" s="57">
        <v>45658</v>
      </c>
      <c r="S2858" s="57">
        <v>46022</v>
      </c>
      <c r="U2858" s="143"/>
    </row>
    <row r="2859" spans="1:21" ht="23.25" customHeight="1" x14ac:dyDescent="0.3">
      <c r="A2859" s="43">
        <f t="shared" si="390"/>
        <v>236</v>
      </c>
      <c r="B2859" s="169" t="s">
        <v>274</v>
      </c>
      <c r="C2859" s="184">
        <v>31555</v>
      </c>
      <c r="D2859" s="43" t="s">
        <v>1899</v>
      </c>
      <c r="E2859" s="43">
        <v>1964</v>
      </c>
      <c r="F2859" s="43" t="s">
        <v>2131</v>
      </c>
      <c r="G2859" s="378" t="s">
        <v>2129</v>
      </c>
      <c r="H2859" s="43">
        <v>5</v>
      </c>
      <c r="I2859" s="43">
        <v>4</v>
      </c>
      <c r="J2859" s="43" t="s">
        <v>2131</v>
      </c>
      <c r="K2859" s="45">
        <v>4566</v>
      </c>
      <c r="L2859" s="45">
        <v>3510.3</v>
      </c>
      <c r="M2859" s="517">
        <f>VLOOKUP(C2859,'Раздел 2'!D2847:Q2957,14,0)</f>
        <v>2992517.65</v>
      </c>
      <c r="N2859" s="45">
        <f t="shared" si="411"/>
        <v>2992517.65</v>
      </c>
      <c r="O2859" s="45">
        <v>0</v>
      </c>
      <c r="P2859" s="45">
        <v>0</v>
      </c>
      <c r="Q2859" s="45">
        <v>0</v>
      </c>
      <c r="R2859" s="57">
        <v>45658</v>
      </c>
      <c r="S2859" s="57">
        <v>46022</v>
      </c>
      <c r="U2859" s="143"/>
    </row>
    <row r="2860" spans="1:21" ht="23.25" customHeight="1" x14ac:dyDescent="0.3">
      <c r="A2860" s="43">
        <f>A2859+1</f>
        <v>237</v>
      </c>
      <c r="B2860" s="169" t="s">
        <v>2365</v>
      </c>
      <c r="C2860" s="184">
        <v>31573</v>
      </c>
      <c r="D2860" s="43" t="s">
        <v>1899</v>
      </c>
      <c r="E2860" s="43">
        <v>1965</v>
      </c>
      <c r="F2860" s="43" t="s">
        <v>2131</v>
      </c>
      <c r="G2860" s="378" t="s">
        <v>2129</v>
      </c>
      <c r="H2860" s="43">
        <v>5</v>
      </c>
      <c r="I2860" s="43">
        <v>4</v>
      </c>
      <c r="J2860" s="43" t="s">
        <v>2131</v>
      </c>
      <c r="K2860" s="45">
        <v>4576.8</v>
      </c>
      <c r="L2860" s="45">
        <v>3571.1</v>
      </c>
      <c r="M2860" s="517">
        <f>VLOOKUP(C2860,'Раздел 2'!D2849:Q2959,14,0)</f>
        <v>1680723.52</v>
      </c>
      <c r="N2860" s="45">
        <f t="shared" si="411"/>
        <v>1680723.52</v>
      </c>
      <c r="O2860" s="45">
        <v>0</v>
      </c>
      <c r="P2860" s="45">
        <v>0</v>
      </c>
      <c r="Q2860" s="45">
        <v>0</v>
      </c>
      <c r="R2860" s="57">
        <v>45658</v>
      </c>
      <c r="S2860" s="57">
        <v>46022</v>
      </c>
      <c r="U2860" s="143"/>
    </row>
    <row r="2861" spans="1:21" ht="23.25" customHeight="1" x14ac:dyDescent="0.3">
      <c r="A2861" s="43">
        <f t="shared" si="390"/>
        <v>238</v>
      </c>
      <c r="B2861" s="169" t="s">
        <v>290</v>
      </c>
      <c r="C2861" s="184">
        <v>31706</v>
      </c>
      <c r="D2861" s="43" t="s">
        <v>1899</v>
      </c>
      <c r="E2861" s="43">
        <v>1963</v>
      </c>
      <c r="F2861" s="43" t="s">
        <v>2131</v>
      </c>
      <c r="G2861" s="378" t="s">
        <v>2129</v>
      </c>
      <c r="H2861" s="43">
        <v>5</v>
      </c>
      <c r="I2861" s="43">
        <v>4</v>
      </c>
      <c r="J2861" s="43" t="s">
        <v>2131</v>
      </c>
      <c r="K2861" s="45">
        <v>4418.3999999999996</v>
      </c>
      <c r="L2861" s="45">
        <v>3515.8</v>
      </c>
      <c r="M2861" s="517">
        <f>VLOOKUP(C2861,'Раздел 2'!D2850:Q2960,14,0)</f>
        <v>3014729.39</v>
      </c>
      <c r="N2861" s="45">
        <f t="shared" si="411"/>
        <v>3014729.39</v>
      </c>
      <c r="O2861" s="45">
        <v>0</v>
      </c>
      <c r="P2861" s="45">
        <v>0</v>
      </c>
      <c r="Q2861" s="45">
        <v>0</v>
      </c>
      <c r="R2861" s="57">
        <v>45658</v>
      </c>
      <c r="S2861" s="57">
        <v>46022</v>
      </c>
      <c r="U2861" s="143"/>
    </row>
    <row r="2862" spans="1:21" ht="23.25" customHeight="1" x14ac:dyDescent="0.3">
      <c r="A2862" s="43">
        <f t="shared" si="390"/>
        <v>239</v>
      </c>
      <c r="B2862" s="169" t="s">
        <v>305</v>
      </c>
      <c r="C2862" s="184">
        <v>31791</v>
      </c>
      <c r="D2862" s="43" t="s">
        <v>1899</v>
      </c>
      <c r="E2862" s="43">
        <v>1961</v>
      </c>
      <c r="F2862" s="43" t="s">
        <v>2131</v>
      </c>
      <c r="G2862" s="378" t="s">
        <v>2130</v>
      </c>
      <c r="H2862" s="43">
        <v>5</v>
      </c>
      <c r="I2862" s="43">
        <v>4</v>
      </c>
      <c r="J2862" s="43" t="s">
        <v>2131</v>
      </c>
      <c r="K2862" s="45">
        <v>4125.7</v>
      </c>
      <c r="L2862" s="45">
        <v>3192.2</v>
      </c>
      <c r="M2862" s="517">
        <f>VLOOKUP(C2862,'Раздел 2'!D2851:Q2961,14,0)</f>
        <v>4757810.2799999993</v>
      </c>
      <c r="N2862" s="45">
        <f t="shared" ref="N2862:N2863" si="412">M2862</f>
        <v>4757810.2799999993</v>
      </c>
      <c r="O2862" s="45">
        <v>0</v>
      </c>
      <c r="P2862" s="45">
        <v>0</v>
      </c>
      <c r="Q2862" s="45">
        <v>0</v>
      </c>
      <c r="R2862" s="57">
        <v>45658</v>
      </c>
      <c r="S2862" s="57">
        <v>46022</v>
      </c>
      <c r="U2862" s="143"/>
    </row>
    <row r="2863" spans="1:21" ht="23.25" customHeight="1" x14ac:dyDescent="0.3">
      <c r="A2863" s="43">
        <f t="shared" si="390"/>
        <v>240</v>
      </c>
      <c r="B2863" s="169" t="s">
        <v>4916</v>
      </c>
      <c r="C2863" s="184">
        <v>31047</v>
      </c>
      <c r="D2863" s="43" t="s">
        <v>1899</v>
      </c>
      <c r="E2863" s="43">
        <v>1993</v>
      </c>
      <c r="F2863" s="43" t="s">
        <v>2131</v>
      </c>
      <c r="G2863" s="378" t="s">
        <v>2130</v>
      </c>
      <c r="H2863" s="43">
        <v>14</v>
      </c>
      <c r="I2863" s="43">
        <v>1</v>
      </c>
      <c r="J2863" s="43" t="s">
        <v>2131</v>
      </c>
      <c r="K2863" s="45">
        <v>3959.28</v>
      </c>
      <c r="L2863" s="45">
        <v>5148.6000000000004</v>
      </c>
      <c r="M2863" s="517">
        <f>VLOOKUP(C2863,'Раздел 2'!D2852:Q2962,14,0)</f>
        <v>950000</v>
      </c>
      <c r="N2863" s="45">
        <f t="shared" si="412"/>
        <v>950000</v>
      </c>
      <c r="O2863" s="45">
        <v>0</v>
      </c>
      <c r="P2863" s="45">
        <v>0</v>
      </c>
      <c r="Q2863" s="45">
        <v>0</v>
      </c>
      <c r="R2863" s="57">
        <v>45658</v>
      </c>
      <c r="S2863" s="57">
        <v>46022</v>
      </c>
      <c r="U2863" s="143"/>
    </row>
    <row r="2864" spans="1:21" ht="23.25" customHeight="1" x14ac:dyDescent="0.3">
      <c r="A2864" s="43">
        <f t="shared" ref="A2864:A2882" si="413">A2863+1</f>
        <v>241</v>
      </c>
      <c r="B2864" s="169" t="s">
        <v>4917</v>
      </c>
      <c r="C2864" s="184">
        <v>31366</v>
      </c>
      <c r="D2864" s="43" t="s">
        <v>1899</v>
      </c>
      <c r="E2864" s="43">
        <v>1977</v>
      </c>
      <c r="F2864" s="43" t="s">
        <v>2131</v>
      </c>
      <c r="G2864" s="378" t="s">
        <v>2129</v>
      </c>
      <c r="H2864" s="43">
        <v>5</v>
      </c>
      <c r="I2864" s="43">
        <v>4</v>
      </c>
      <c r="J2864" s="43" t="s">
        <v>2131</v>
      </c>
      <c r="K2864" s="45">
        <v>3623.9</v>
      </c>
      <c r="L2864" s="45">
        <v>2738.7</v>
      </c>
      <c r="M2864" s="517">
        <f>VLOOKUP(C2864,'Раздел 2'!D2853:Q2963,14,0)</f>
        <v>60000</v>
      </c>
      <c r="N2864" s="45">
        <f t="shared" ref="N2864:N2865" si="414">M2864</f>
        <v>60000</v>
      </c>
      <c r="O2864" s="45">
        <v>0</v>
      </c>
      <c r="P2864" s="45">
        <v>0</v>
      </c>
      <c r="Q2864" s="45">
        <v>0</v>
      </c>
      <c r="R2864" s="57">
        <v>45658</v>
      </c>
      <c r="S2864" s="57">
        <v>46022</v>
      </c>
      <c r="U2864" s="143"/>
    </row>
    <row r="2865" spans="1:21" ht="23.25" customHeight="1" x14ac:dyDescent="0.3">
      <c r="A2865" s="43">
        <f t="shared" si="413"/>
        <v>242</v>
      </c>
      <c r="B2865" s="169" t="s">
        <v>4918</v>
      </c>
      <c r="C2865" s="184">
        <v>31265</v>
      </c>
      <c r="D2865" s="43" t="s">
        <v>1899</v>
      </c>
      <c r="E2865" s="43">
        <v>1986</v>
      </c>
      <c r="F2865" s="43" t="s">
        <v>2131</v>
      </c>
      <c r="G2865" s="378" t="s">
        <v>2129</v>
      </c>
      <c r="H2865" s="43">
        <v>9</v>
      </c>
      <c r="I2865" s="43">
        <v>1</v>
      </c>
      <c r="J2865" s="43" t="s">
        <v>2131</v>
      </c>
      <c r="K2865" s="45">
        <v>3227.3</v>
      </c>
      <c r="L2865" s="45">
        <v>2393.6999999999998</v>
      </c>
      <c r="M2865" s="517">
        <f>VLOOKUP(C2865,'Раздел 2'!D2854:Q2964,14,0)</f>
        <v>103401.37</v>
      </c>
      <c r="N2865" s="45">
        <f t="shared" si="414"/>
        <v>103401.37</v>
      </c>
      <c r="O2865" s="45">
        <v>0</v>
      </c>
      <c r="P2865" s="45">
        <v>0</v>
      </c>
      <c r="Q2865" s="45">
        <v>0</v>
      </c>
      <c r="R2865" s="57">
        <v>45658</v>
      </c>
      <c r="S2865" s="57">
        <v>46022</v>
      </c>
      <c r="U2865" s="143"/>
    </row>
    <row r="2866" spans="1:21" ht="23.25" customHeight="1" x14ac:dyDescent="0.3">
      <c r="A2866" s="43">
        <f t="shared" si="413"/>
        <v>243</v>
      </c>
      <c r="B2866" s="169" t="s">
        <v>4919</v>
      </c>
      <c r="C2866" s="184">
        <v>30651</v>
      </c>
      <c r="D2866" s="43" t="s">
        <v>1899</v>
      </c>
      <c r="E2866" s="43">
        <v>1992</v>
      </c>
      <c r="F2866" s="43" t="s">
        <v>2131</v>
      </c>
      <c r="G2866" s="378" t="s">
        <v>2130</v>
      </c>
      <c r="H2866" s="43">
        <v>13</v>
      </c>
      <c r="I2866" s="43">
        <v>1</v>
      </c>
      <c r="J2866" s="43" t="s">
        <v>2131</v>
      </c>
      <c r="K2866" s="45">
        <v>7353.5</v>
      </c>
      <c r="L2866" s="45">
        <v>5661.6</v>
      </c>
      <c r="M2866" s="517">
        <f>VLOOKUP(C2866,'Раздел 2'!D2855:Q2965,14,0)</f>
        <v>531890.23</v>
      </c>
      <c r="N2866" s="45">
        <f t="shared" ref="N2866:N2880" si="415">M2866</f>
        <v>531890.23</v>
      </c>
      <c r="O2866" s="45">
        <v>0</v>
      </c>
      <c r="P2866" s="45">
        <v>0</v>
      </c>
      <c r="Q2866" s="45">
        <v>0</v>
      </c>
      <c r="R2866" s="57">
        <v>45658</v>
      </c>
      <c r="S2866" s="57">
        <v>46022</v>
      </c>
      <c r="U2866" s="143"/>
    </row>
    <row r="2867" spans="1:21" ht="23.25" customHeight="1" x14ac:dyDescent="0.35">
      <c r="A2867" s="43">
        <f t="shared" si="413"/>
        <v>244</v>
      </c>
      <c r="B2867" s="169" t="s">
        <v>4920</v>
      </c>
      <c r="C2867" s="184">
        <v>31381</v>
      </c>
      <c r="D2867" s="43" t="s">
        <v>1899</v>
      </c>
      <c r="E2867" s="43">
        <v>1975</v>
      </c>
      <c r="F2867" s="43" t="s">
        <v>2131</v>
      </c>
      <c r="G2867" s="56" t="s">
        <v>4575</v>
      </c>
      <c r="H2867" s="43">
        <v>2</v>
      </c>
      <c r="I2867" s="43">
        <v>2</v>
      </c>
      <c r="J2867" s="43" t="s">
        <v>2131</v>
      </c>
      <c r="K2867" s="45">
        <v>886.82</v>
      </c>
      <c r="L2867" s="45">
        <v>514.22</v>
      </c>
      <c r="M2867" s="517">
        <f>VLOOKUP(C2867,'Раздел 2'!D2856:Q2966,14,0)</f>
        <v>37205.69</v>
      </c>
      <c r="N2867" s="45">
        <f t="shared" si="415"/>
        <v>37205.69</v>
      </c>
      <c r="O2867" s="45">
        <v>0</v>
      </c>
      <c r="P2867" s="45">
        <v>0</v>
      </c>
      <c r="Q2867" s="45">
        <v>0</v>
      </c>
      <c r="R2867" s="57">
        <v>45658</v>
      </c>
      <c r="S2867" s="57">
        <v>46022</v>
      </c>
      <c r="U2867" s="143"/>
    </row>
    <row r="2868" spans="1:21" ht="23.25" customHeight="1" x14ac:dyDescent="0.35">
      <c r="A2868" s="43">
        <f t="shared" si="413"/>
        <v>245</v>
      </c>
      <c r="B2868" s="169" t="s">
        <v>4921</v>
      </c>
      <c r="C2868" s="184">
        <v>31384</v>
      </c>
      <c r="D2868" s="43" t="s">
        <v>1899</v>
      </c>
      <c r="E2868" s="43">
        <v>1983</v>
      </c>
      <c r="F2868" s="43" t="s">
        <v>2131</v>
      </c>
      <c r="G2868" s="56" t="s">
        <v>4575</v>
      </c>
      <c r="H2868" s="43">
        <v>2</v>
      </c>
      <c r="I2868" s="43">
        <v>3</v>
      </c>
      <c r="J2868" s="43" t="s">
        <v>2131</v>
      </c>
      <c r="K2868" s="45">
        <v>1713.4</v>
      </c>
      <c r="L2868" s="45">
        <v>728.5</v>
      </c>
      <c r="M2868" s="517">
        <f>VLOOKUP(C2868,'Раздел 2'!D2857:Q2967,14,0)</f>
        <v>50127.43</v>
      </c>
      <c r="N2868" s="45">
        <f t="shared" si="415"/>
        <v>50127.43</v>
      </c>
      <c r="O2868" s="45">
        <v>0</v>
      </c>
      <c r="P2868" s="45">
        <v>0</v>
      </c>
      <c r="Q2868" s="45">
        <v>0</v>
      </c>
      <c r="R2868" s="57">
        <v>45658</v>
      </c>
      <c r="S2868" s="57">
        <v>46022</v>
      </c>
      <c r="U2868" s="143"/>
    </row>
    <row r="2869" spans="1:21" ht="23.25" customHeight="1" x14ac:dyDescent="0.3">
      <c r="A2869" s="43">
        <f t="shared" si="413"/>
        <v>246</v>
      </c>
      <c r="B2869" s="169" t="s">
        <v>4922</v>
      </c>
      <c r="C2869" s="184">
        <v>31912</v>
      </c>
      <c r="D2869" s="43" t="s">
        <v>1899</v>
      </c>
      <c r="E2869" s="43">
        <v>1991</v>
      </c>
      <c r="F2869" s="43" t="s">
        <v>2131</v>
      </c>
      <c r="G2869" s="378" t="s">
        <v>2130</v>
      </c>
      <c r="H2869" s="43">
        <v>5</v>
      </c>
      <c r="I2869" s="43">
        <v>6</v>
      </c>
      <c r="J2869" s="43" t="s">
        <v>2131</v>
      </c>
      <c r="K2869" s="45">
        <v>4845</v>
      </c>
      <c r="L2869" s="45">
        <v>4060.9</v>
      </c>
      <c r="M2869" s="517">
        <f>VLOOKUP(C2869,'Раздел 2'!D2858:Q2968,14,0)</f>
        <v>168110.28</v>
      </c>
      <c r="N2869" s="45">
        <f t="shared" si="415"/>
        <v>168110.28</v>
      </c>
      <c r="O2869" s="45">
        <v>0</v>
      </c>
      <c r="P2869" s="45">
        <v>0</v>
      </c>
      <c r="Q2869" s="45">
        <v>0</v>
      </c>
      <c r="R2869" s="57">
        <v>45658</v>
      </c>
      <c r="S2869" s="57">
        <v>46022</v>
      </c>
      <c r="U2869" s="143"/>
    </row>
    <row r="2870" spans="1:21" ht="23.25" customHeight="1" x14ac:dyDescent="0.3">
      <c r="A2870" s="43">
        <f t="shared" si="413"/>
        <v>247</v>
      </c>
      <c r="B2870" s="169" t="s">
        <v>4923</v>
      </c>
      <c r="C2870" s="184">
        <v>31907</v>
      </c>
      <c r="D2870" s="43" t="s">
        <v>1899</v>
      </c>
      <c r="E2870" s="43">
        <v>1984</v>
      </c>
      <c r="F2870" s="43" t="s">
        <v>2131</v>
      </c>
      <c r="G2870" s="378" t="s">
        <v>2129</v>
      </c>
      <c r="H2870" s="43">
        <v>5</v>
      </c>
      <c r="I2870" s="43">
        <v>3</v>
      </c>
      <c r="J2870" s="43" t="s">
        <v>2131</v>
      </c>
      <c r="K2870" s="45">
        <v>4345.5</v>
      </c>
      <c r="L2870" s="45">
        <v>3116</v>
      </c>
      <c r="M2870" s="517">
        <f>VLOOKUP(C2870,'Раздел 2'!D2859:Q2969,14,0)</f>
        <v>206151.32</v>
      </c>
      <c r="N2870" s="45">
        <f t="shared" si="415"/>
        <v>206151.32</v>
      </c>
      <c r="O2870" s="45">
        <v>0</v>
      </c>
      <c r="P2870" s="45">
        <v>0</v>
      </c>
      <c r="Q2870" s="45">
        <v>0</v>
      </c>
      <c r="R2870" s="57">
        <v>45658</v>
      </c>
      <c r="S2870" s="57">
        <v>46022</v>
      </c>
      <c r="U2870" s="143"/>
    </row>
    <row r="2871" spans="1:21" ht="23.25" customHeight="1" x14ac:dyDescent="0.3">
      <c r="A2871" s="43">
        <f t="shared" si="413"/>
        <v>248</v>
      </c>
      <c r="B2871" s="169" t="s">
        <v>4924</v>
      </c>
      <c r="C2871" s="184">
        <v>31968</v>
      </c>
      <c r="D2871" s="43" t="s">
        <v>1899</v>
      </c>
      <c r="E2871" s="43">
        <v>1988</v>
      </c>
      <c r="F2871" s="43" t="s">
        <v>2131</v>
      </c>
      <c r="G2871" s="378" t="s">
        <v>2129</v>
      </c>
      <c r="H2871" s="43">
        <v>5</v>
      </c>
      <c r="I2871" s="43">
        <v>5</v>
      </c>
      <c r="J2871" s="43" t="s">
        <v>2131</v>
      </c>
      <c r="K2871" s="45">
        <v>8638.7000000000007</v>
      </c>
      <c r="L2871" s="45">
        <v>5324.1</v>
      </c>
      <c r="M2871" s="517">
        <f>VLOOKUP(C2871,'Раздел 2'!D2860:Q2970,14,0)</f>
        <v>174436.22</v>
      </c>
      <c r="N2871" s="45">
        <f t="shared" si="415"/>
        <v>174436.22</v>
      </c>
      <c r="O2871" s="45">
        <v>0</v>
      </c>
      <c r="P2871" s="45">
        <v>0</v>
      </c>
      <c r="Q2871" s="45">
        <v>0</v>
      </c>
      <c r="R2871" s="57">
        <v>45658</v>
      </c>
      <c r="S2871" s="57">
        <v>46022</v>
      </c>
      <c r="U2871" s="143"/>
    </row>
    <row r="2872" spans="1:21" ht="23.25" customHeight="1" x14ac:dyDescent="0.3">
      <c r="A2872" s="43">
        <f t="shared" si="413"/>
        <v>249</v>
      </c>
      <c r="B2872" s="169" t="s">
        <v>4925</v>
      </c>
      <c r="C2872" s="184">
        <v>30922</v>
      </c>
      <c r="D2872" s="43" t="s">
        <v>1899</v>
      </c>
      <c r="E2872" s="43">
        <v>1978</v>
      </c>
      <c r="F2872" s="43" t="s">
        <v>2131</v>
      </c>
      <c r="G2872" s="378" t="s">
        <v>4575</v>
      </c>
      <c r="H2872" s="43">
        <v>2</v>
      </c>
      <c r="I2872" s="43">
        <v>2</v>
      </c>
      <c r="J2872" s="43" t="s">
        <v>2131</v>
      </c>
      <c r="K2872" s="45">
        <v>919.8</v>
      </c>
      <c r="L2872" s="45">
        <v>553.4</v>
      </c>
      <c r="M2872" s="517">
        <f>VLOOKUP(C2872,'Раздел 2'!D2861:Q2971,14,0)</f>
        <v>43537.54</v>
      </c>
      <c r="N2872" s="45">
        <f t="shared" si="415"/>
        <v>43537.54</v>
      </c>
      <c r="O2872" s="45">
        <v>0</v>
      </c>
      <c r="P2872" s="45">
        <v>0</v>
      </c>
      <c r="Q2872" s="45">
        <v>0</v>
      </c>
      <c r="R2872" s="57">
        <v>45658</v>
      </c>
      <c r="S2872" s="57">
        <v>46022</v>
      </c>
      <c r="U2872" s="143"/>
    </row>
    <row r="2873" spans="1:21" ht="23.25" customHeight="1" x14ac:dyDescent="0.3">
      <c r="A2873" s="43">
        <f t="shared" si="413"/>
        <v>250</v>
      </c>
      <c r="B2873" s="169" t="s">
        <v>4926</v>
      </c>
      <c r="C2873" s="184">
        <v>30923</v>
      </c>
      <c r="D2873" s="43" t="s">
        <v>1899</v>
      </c>
      <c r="E2873" s="43">
        <v>1985</v>
      </c>
      <c r="F2873" s="43" t="s">
        <v>2131</v>
      </c>
      <c r="G2873" s="378" t="s">
        <v>4575</v>
      </c>
      <c r="H2873" s="43">
        <v>2</v>
      </c>
      <c r="I2873" s="43">
        <v>4</v>
      </c>
      <c r="J2873" s="43" t="s">
        <v>2131</v>
      </c>
      <c r="K2873" s="45">
        <v>1759</v>
      </c>
      <c r="L2873" s="45">
        <v>995.6</v>
      </c>
      <c r="M2873" s="517">
        <f>VLOOKUP(C2873,'Раздел 2'!D2862:Q2971,14,0)</f>
        <v>53831.96</v>
      </c>
      <c r="N2873" s="45">
        <f t="shared" si="415"/>
        <v>53831.96</v>
      </c>
      <c r="O2873" s="45">
        <v>0</v>
      </c>
      <c r="P2873" s="45">
        <v>0</v>
      </c>
      <c r="Q2873" s="45">
        <v>0</v>
      </c>
      <c r="R2873" s="57">
        <v>45658</v>
      </c>
      <c r="S2873" s="57">
        <v>46022</v>
      </c>
      <c r="U2873" s="143"/>
    </row>
    <row r="2874" spans="1:21" ht="23.25" customHeight="1" x14ac:dyDescent="0.3">
      <c r="A2874" s="43">
        <f t="shared" si="413"/>
        <v>251</v>
      </c>
      <c r="B2874" s="169" t="s">
        <v>4927</v>
      </c>
      <c r="C2874" s="184">
        <v>30928</v>
      </c>
      <c r="D2874" s="43" t="s">
        <v>1899</v>
      </c>
      <c r="E2874" s="43">
        <v>1958</v>
      </c>
      <c r="F2874" s="43" t="s">
        <v>2131</v>
      </c>
      <c r="G2874" s="378" t="s">
        <v>4575</v>
      </c>
      <c r="H2874" s="43">
        <v>2</v>
      </c>
      <c r="I2874" s="43">
        <v>2</v>
      </c>
      <c r="J2874" s="43" t="s">
        <v>2131</v>
      </c>
      <c r="K2874" s="45">
        <v>919.8</v>
      </c>
      <c r="L2874" s="45">
        <v>444.4</v>
      </c>
      <c r="M2874" s="517">
        <f>VLOOKUP(C2874,'Раздел 2'!D2863:Q2972,14,0)</f>
        <v>56494.080000000002</v>
      </c>
      <c r="N2874" s="45">
        <f t="shared" si="415"/>
        <v>56494.080000000002</v>
      </c>
      <c r="O2874" s="45">
        <v>0</v>
      </c>
      <c r="P2874" s="45">
        <v>0</v>
      </c>
      <c r="Q2874" s="45">
        <v>0</v>
      </c>
      <c r="R2874" s="57">
        <v>45658</v>
      </c>
      <c r="S2874" s="57">
        <v>46022</v>
      </c>
      <c r="U2874" s="143"/>
    </row>
    <row r="2875" spans="1:21" ht="23.25" customHeight="1" x14ac:dyDescent="0.3">
      <c r="A2875" s="43">
        <f t="shared" si="413"/>
        <v>252</v>
      </c>
      <c r="B2875" s="169" t="s">
        <v>4928</v>
      </c>
      <c r="C2875" s="184">
        <v>30619</v>
      </c>
      <c r="D2875" s="43" t="s">
        <v>1899</v>
      </c>
      <c r="E2875" s="43">
        <v>2004</v>
      </c>
      <c r="F2875" s="43" t="s">
        <v>2131</v>
      </c>
      <c r="G2875" s="378" t="s">
        <v>4575</v>
      </c>
      <c r="H2875" s="43">
        <v>2</v>
      </c>
      <c r="I2875" s="43">
        <v>2</v>
      </c>
      <c r="J2875" s="43" t="s">
        <v>2131</v>
      </c>
      <c r="K2875" s="45">
        <v>1010.57</v>
      </c>
      <c r="L2875" s="45">
        <v>449.6</v>
      </c>
      <c r="M2875" s="517">
        <f>VLOOKUP(C2875,'Раздел 2'!D2864:Q2973,14,0)</f>
        <v>150371.32999999999</v>
      </c>
      <c r="N2875" s="45">
        <f t="shared" si="415"/>
        <v>150371.32999999999</v>
      </c>
      <c r="O2875" s="45">
        <v>0</v>
      </c>
      <c r="P2875" s="45">
        <v>0</v>
      </c>
      <c r="Q2875" s="45">
        <v>0</v>
      </c>
      <c r="R2875" s="57">
        <v>45658</v>
      </c>
      <c r="S2875" s="57">
        <v>46022</v>
      </c>
      <c r="U2875" s="143"/>
    </row>
    <row r="2876" spans="1:21" ht="23.25" customHeight="1" x14ac:dyDescent="0.3">
      <c r="A2876" s="43">
        <f t="shared" si="413"/>
        <v>253</v>
      </c>
      <c r="B2876" s="169" t="s">
        <v>4929</v>
      </c>
      <c r="C2876" s="184">
        <v>31271</v>
      </c>
      <c r="D2876" s="43" t="s">
        <v>1899</v>
      </c>
      <c r="E2876" s="43">
        <v>1988</v>
      </c>
      <c r="F2876" s="43" t="s">
        <v>2131</v>
      </c>
      <c r="G2876" s="378" t="s">
        <v>4575</v>
      </c>
      <c r="H2876" s="43">
        <v>2</v>
      </c>
      <c r="I2876" s="43">
        <v>3</v>
      </c>
      <c r="J2876" s="43" t="s">
        <v>2131</v>
      </c>
      <c r="K2876" s="45">
        <v>1300.8</v>
      </c>
      <c r="L2876" s="45">
        <v>726.5</v>
      </c>
      <c r="M2876" s="517">
        <f>VLOOKUP(C2876,'Раздел 2'!D2865:Q2974,14,0)</f>
        <v>50329.120000000003</v>
      </c>
      <c r="N2876" s="45">
        <f t="shared" si="415"/>
        <v>50329.120000000003</v>
      </c>
      <c r="O2876" s="45">
        <v>0</v>
      </c>
      <c r="P2876" s="45">
        <v>0</v>
      </c>
      <c r="Q2876" s="45">
        <v>0</v>
      </c>
      <c r="R2876" s="57">
        <v>45658</v>
      </c>
      <c r="S2876" s="57">
        <v>46022</v>
      </c>
      <c r="U2876" s="143"/>
    </row>
    <row r="2877" spans="1:21" ht="23.25" customHeight="1" x14ac:dyDescent="0.3">
      <c r="A2877" s="43">
        <f t="shared" si="413"/>
        <v>254</v>
      </c>
      <c r="B2877" s="169" t="s">
        <v>4930</v>
      </c>
      <c r="C2877" s="184">
        <v>32043</v>
      </c>
      <c r="D2877" s="43" t="s">
        <v>1899</v>
      </c>
      <c r="E2877" s="43">
        <v>1989</v>
      </c>
      <c r="F2877" s="43" t="s">
        <v>2131</v>
      </c>
      <c r="G2877" s="378" t="s">
        <v>2129</v>
      </c>
      <c r="H2877" s="43">
        <v>5</v>
      </c>
      <c r="I2877" s="43">
        <v>3</v>
      </c>
      <c r="J2877" s="43" t="s">
        <v>2131</v>
      </c>
      <c r="K2877" s="45">
        <v>3536.6</v>
      </c>
      <c r="L2877" s="45">
        <v>2175.8000000000002</v>
      </c>
      <c r="M2877" s="517">
        <f>VLOOKUP(C2877,'Раздел 2'!D2866:Q2975,14,0)</f>
        <v>62733.38</v>
      </c>
      <c r="N2877" s="45">
        <f t="shared" si="415"/>
        <v>62733.38</v>
      </c>
      <c r="O2877" s="45">
        <v>0</v>
      </c>
      <c r="P2877" s="45">
        <v>0</v>
      </c>
      <c r="Q2877" s="45">
        <v>0</v>
      </c>
      <c r="R2877" s="57">
        <v>45658</v>
      </c>
      <c r="S2877" s="57">
        <v>46022</v>
      </c>
      <c r="U2877" s="143"/>
    </row>
    <row r="2878" spans="1:21" ht="23.25" customHeight="1" x14ac:dyDescent="0.3">
      <c r="A2878" s="43">
        <f t="shared" si="413"/>
        <v>255</v>
      </c>
      <c r="B2878" s="169" t="s">
        <v>4931</v>
      </c>
      <c r="C2878" s="184">
        <v>31668</v>
      </c>
      <c r="D2878" s="43" t="s">
        <v>1899</v>
      </c>
      <c r="E2878" s="43">
        <v>1987</v>
      </c>
      <c r="F2878" s="43" t="s">
        <v>2131</v>
      </c>
      <c r="G2878" s="378" t="s">
        <v>4575</v>
      </c>
      <c r="H2878" s="43">
        <v>2</v>
      </c>
      <c r="I2878" s="43">
        <v>2</v>
      </c>
      <c r="J2878" s="43" t="s">
        <v>2131</v>
      </c>
      <c r="K2878" s="45">
        <v>919.8</v>
      </c>
      <c r="L2878" s="45">
        <v>495.8</v>
      </c>
      <c r="M2878" s="517">
        <f>VLOOKUP(C2878,'Раздел 2'!D2867:Q2976,14,0)</f>
        <v>44558.21</v>
      </c>
      <c r="N2878" s="45">
        <f t="shared" si="415"/>
        <v>44558.21</v>
      </c>
      <c r="O2878" s="45">
        <v>0</v>
      </c>
      <c r="P2878" s="45">
        <v>0</v>
      </c>
      <c r="Q2878" s="45">
        <v>0</v>
      </c>
      <c r="R2878" s="57">
        <v>45658</v>
      </c>
      <c r="S2878" s="57">
        <v>46022</v>
      </c>
      <c r="U2878" s="143"/>
    </row>
    <row r="2879" spans="1:21" ht="23.25" customHeight="1" x14ac:dyDescent="0.3">
      <c r="A2879" s="43">
        <f t="shared" si="413"/>
        <v>256</v>
      </c>
      <c r="B2879" s="169" t="s">
        <v>4932</v>
      </c>
      <c r="C2879" s="184">
        <v>30845</v>
      </c>
      <c r="D2879" s="43" t="s">
        <v>1899</v>
      </c>
      <c r="E2879" s="43">
        <v>1992</v>
      </c>
      <c r="F2879" s="43" t="s">
        <v>2131</v>
      </c>
      <c r="G2879" s="378" t="s">
        <v>2129</v>
      </c>
      <c r="H2879" s="43">
        <v>10</v>
      </c>
      <c r="I2879" s="43">
        <v>1</v>
      </c>
      <c r="J2879" s="43" t="s">
        <v>2131</v>
      </c>
      <c r="K2879" s="45">
        <v>2418</v>
      </c>
      <c r="L2879" s="45">
        <v>3064.2</v>
      </c>
      <c r="M2879" s="517">
        <f>VLOOKUP(C2879,'Раздел 2'!D2868:Q2977,14,0)</f>
        <v>47505.64</v>
      </c>
      <c r="N2879" s="45">
        <f t="shared" si="415"/>
        <v>47505.64</v>
      </c>
      <c r="O2879" s="45">
        <v>0</v>
      </c>
      <c r="P2879" s="45">
        <v>0</v>
      </c>
      <c r="Q2879" s="45">
        <v>0</v>
      </c>
      <c r="R2879" s="57">
        <v>45658</v>
      </c>
      <c r="S2879" s="57">
        <v>46022</v>
      </c>
      <c r="U2879" s="143"/>
    </row>
    <row r="2880" spans="1:21" ht="23.25" customHeight="1" x14ac:dyDescent="0.3">
      <c r="A2880" s="43">
        <f t="shared" si="413"/>
        <v>257</v>
      </c>
      <c r="B2880" s="169" t="s">
        <v>4933</v>
      </c>
      <c r="C2880" s="184">
        <v>30846</v>
      </c>
      <c r="D2880" s="43" t="s">
        <v>1899</v>
      </c>
      <c r="E2880" s="43">
        <v>1992</v>
      </c>
      <c r="F2880" s="43" t="s">
        <v>2131</v>
      </c>
      <c r="G2880" s="378" t="s">
        <v>2129</v>
      </c>
      <c r="H2880" s="43">
        <v>10</v>
      </c>
      <c r="I2880" s="43">
        <v>1</v>
      </c>
      <c r="J2880" s="43" t="s">
        <v>2131</v>
      </c>
      <c r="K2880" s="45">
        <v>2363</v>
      </c>
      <c r="L2880" s="45">
        <v>2996.8</v>
      </c>
      <c r="M2880" s="517">
        <f>VLOOKUP(C2880,'Раздел 2'!D2869:Q2978,14,0)</f>
        <v>47505.64</v>
      </c>
      <c r="N2880" s="45">
        <f t="shared" si="415"/>
        <v>47505.64</v>
      </c>
      <c r="O2880" s="45">
        <v>0</v>
      </c>
      <c r="P2880" s="45">
        <v>0</v>
      </c>
      <c r="Q2880" s="45">
        <v>0</v>
      </c>
      <c r="R2880" s="57">
        <v>45658</v>
      </c>
      <c r="S2880" s="57">
        <v>46022</v>
      </c>
      <c r="U2880" s="143"/>
    </row>
    <row r="2881" spans="1:21" ht="23.25" customHeight="1" x14ac:dyDescent="0.3">
      <c r="A2881" s="43">
        <f t="shared" si="413"/>
        <v>258</v>
      </c>
      <c r="B2881" s="169" t="s">
        <v>4942</v>
      </c>
      <c r="C2881" s="184">
        <v>31924</v>
      </c>
      <c r="D2881" s="43" t="s">
        <v>1899</v>
      </c>
      <c r="E2881" s="43">
        <v>1986</v>
      </c>
      <c r="F2881" s="43" t="s">
        <v>2131</v>
      </c>
      <c r="G2881" s="378" t="s">
        <v>2097</v>
      </c>
      <c r="H2881" s="43">
        <v>9</v>
      </c>
      <c r="I2881" s="43">
        <v>1</v>
      </c>
      <c r="J2881" s="43" t="s">
        <v>2131</v>
      </c>
      <c r="K2881" s="45">
        <v>1565.7</v>
      </c>
      <c r="L2881" s="45">
        <v>2067.1</v>
      </c>
      <c r="M2881" s="517">
        <f>VLOOKUP(C2881,'Раздел 2'!D2870:Q2979,14,0)</f>
        <v>100314.85</v>
      </c>
      <c r="N2881" s="45">
        <f t="shared" ref="N2881:N2882" si="416">M2881</f>
        <v>100314.85</v>
      </c>
      <c r="O2881" s="45">
        <v>0</v>
      </c>
      <c r="P2881" s="45">
        <v>0</v>
      </c>
      <c r="Q2881" s="45">
        <v>0</v>
      </c>
      <c r="R2881" s="57">
        <v>45658</v>
      </c>
      <c r="S2881" s="57">
        <v>46022</v>
      </c>
      <c r="U2881" s="143"/>
    </row>
    <row r="2882" spans="1:21" ht="23.25" customHeight="1" x14ac:dyDescent="0.3">
      <c r="A2882" s="43">
        <f t="shared" si="413"/>
        <v>259</v>
      </c>
      <c r="B2882" s="169" t="s">
        <v>247</v>
      </c>
      <c r="C2882" s="184">
        <v>31482</v>
      </c>
      <c r="D2882" s="43" t="s">
        <v>1899</v>
      </c>
      <c r="E2882" s="43">
        <v>1972</v>
      </c>
      <c r="F2882" s="43" t="s">
        <v>2131</v>
      </c>
      <c r="G2882" s="378" t="s">
        <v>2130</v>
      </c>
      <c r="H2882" s="43">
        <v>9</v>
      </c>
      <c r="I2882" s="43">
        <v>1</v>
      </c>
      <c r="J2882" s="43" t="s">
        <v>2131</v>
      </c>
      <c r="K2882" s="45">
        <v>2678.14</v>
      </c>
      <c r="L2882" s="45">
        <v>2321.15</v>
      </c>
      <c r="M2882" s="517">
        <f>VLOOKUP(C2882,'Раздел 2'!D2871:Q2980,14,0)</f>
        <v>30000</v>
      </c>
      <c r="N2882" s="45">
        <f t="shared" si="416"/>
        <v>30000</v>
      </c>
      <c r="O2882" s="45">
        <v>0</v>
      </c>
      <c r="P2882" s="45">
        <v>0</v>
      </c>
      <c r="Q2882" s="45">
        <v>0</v>
      </c>
      <c r="R2882" s="57">
        <v>45658</v>
      </c>
      <c r="S2882" s="57">
        <v>46022</v>
      </c>
      <c r="U2882" s="143"/>
    </row>
    <row r="2883" spans="1:21" ht="20.3" x14ac:dyDescent="0.3">
      <c r="A2883" s="43" t="s">
        <v>22</v>
      </c>
      <c r="B2883" s="46"/>
      <c r="C2883" s="403" t="s">
        <v>172</v>
      </c>
      <c r="D2883" s="403" t="s">
        <v>172</v>
      </c>
      <c r="E2883" s="403" t="s">
        <v>172</v>
      </c>
      <c r="F2883" s="403" t="s">
        <v>172</v>
      </c>
      <c r="G2883" s="403" t="s">
        <v>172</v>
      </c>
      <c r="H2883" s="403" t="s">
        <v>172</v>
      </c>
      <c r="I2883" s="403" t="s">
        <v>172</v>
      </c>
      <c r="J2883" s="73">
        <f t="shared" ref="J2883:O2883" si="417">SUM(J2791:J2882)</f>
        <v>1</v>
      </c>
      <c r="K2883" s="49">
        <f t="shared" si="417"/>
        <v>456823.00000000006</v>
      </c>
      <c r="L2883" s="49">
        <f t="shared" si="417"/>
        <v>367427.69999999984</v>
      </c>
      <c r="M2883" s="518">
        <f t="shared" si="417"/>
        <v>116062461.00690001</v>
      </c>
      <c r="N2883" s="49">
        <f t="shared" si="417"/>
        <v>116062461.00690001</v>
      </c>
      <c r="O2883" s="49">
        <f t="shared" si="417"/>
        <v>0</v>
      </c>
      <c r="P2883" s="49">
        <f>SUM(P2791:P2872)</f>
        <v>0</v>
      </c>
      <c r="Q2883" s="49">
        <f>SUM(Q2791:Q2878)</f>
        <v>0</v>
      </c>
      <c r="R2883" s="403" t="s">
        <v>172</v>
      </c>
      <c r="S2883" s="403" t="s">
        <v>172</v>
      </c>
      <c r="U2883" s="143"/>
    </row>
    <row r="2884" spans="1:21" ht="19.649999999999999" x14ac:dyDescent="0.3">
      <c r="A2884" s="535" t="s">
        <v>1913</v>
      </c>
      <c r="B2884" s="535"/>
      <c r="C2884" s="535"/>
      <c r="D2884" s="535"/>
      <c r="E2884" s="535"/>
      <c r="F2884" s="535"/>
      <c r="G2884" s="535"/>
      <c r="H2884" s="535"/>
      <c r="I2884" s="535"/>
      <c r="J2884" s="535"/>
      <c r="K2884" s="535"/>
      <c r="L2884" s="535"/>
      <c r="M2884" s="535"/>
      <c r="N2884" s="535"/>
      <c r="O2884" s="535"/>
      <c r="P2884" s="535"/>
      <c r="Q2884" s="535"/>
      <c r="R2884" s="535"/>
      <c r="S2884" s="535"/>
      <c r="U2884" s="143"/>
    </row>
    <row r="2885" spans="1:21" ht="20.3" x14ac:dyDescent="0.35">
      <c r="A2885" s="43">
        <f>A2882+1</f>
        <v>260</v>
      </c>
      <c r="B2885" s="46" t="s">
        <v>4043</v>
      </c>
      <c r="C2885" s="43">
        <v>32263</v>
      </c>
      <c r="D2885" s="43" t="s">
        <v>1899</v>
      </c>
      <c r="E2885" s="43">
        <v>1983</v>
      </c>
      <c r="F2885" s="43" t="s">
        <v>2131</v>
      </c>
      <c r="G2885" s="56" t="s">
        <v>2130</v>
      </c>
      <c r="H2885" s="43">
        <v>3</v>
      </c>
      <c r="I2885" s="43">
        <v>2</v>
      </c>
      <c r="J2885" s="43" t="s">
        <v>2131</v>
      </c>
      <c r="K2885" s="45">
        <v>868.2</v>
      </c>
      <c r="L2885" s="45">
        <v>955.3</v>
      </c>
      <c r="M2885" s="517">
        <f>VLOOKUP(C2885,'Раздел 2'!D2878:Q2928,14,0)</f>
        <v>1805295.9200000002</v>
      </c>
      <c r="N2885" s="45">
        <f t="shared" ref="N2885:N2900" si="418">M2885</f>
        <v>1805295.9200000002</v>
      </c>
      <c r="O2885" s="45">
        <v>0</v>
      </c>
      <c r="P2885" s="45">
        <v>0</v>
      </c>
      <c r="Q2885" s="45">
        <v>0</v>
      </c>
      <c r="R2885" s="57">
        <v>45658</v>
      </c>
      <c r="S2885" s="57">
        <v>46022</v>
      </c>
      <c r="U2885" s="143"/>
    </row>
    <row r="2886" spans="1:21" ht="20.3" x14ac:dyDescent="0.35">
      <c r="A2886" s="43">
        <f t="shared" ref="A2886:A2912" si="419">A2885+1</f>
        <v>261</v>
      </c>
      <c r="B2886" s="46" t="s">
        <v>4044</v>
      </c>
      <c r="C2886" s="43">
        <v>32199</v>
      </c>
      <c r="D2886" s="43" t="s">
        <v>1899</v>
      </c>
      <c r="E2886" s="43">
        <v>1998</v>
      </c>
      <c r="F2886" s="43" t="s">
        <v>2131</v>
      </c>
      <c r="G2886" s="56" t="s">
        <v>2130</v>
      </c>
      <c r="H2886" s="43">
        <v>5</v>
      </c>
      <c r="I2886" s="43">
        <v>6</v>
      </c>
      <c r="J2886" s="43" t="s">
        <v>2131</v>
      </c>
      <c r="K2886" s="45">
        <v>3423.7</v>
      </c>
      <c r="L2886" s="45">
        <v>3931</v>
      </c>
      <c r="M2886" s="517">
        <f>VLOOKUP(C2886,'Раздел 2'!D2878:Q2929,14,0)</f>
        <v>6974761.8899999997</v>
      </c>
      <c r="N2886" s="45">
        <f t="shared" si="418"/>
        <v>6974761.8899999997</v>
      </c>
      <c r="O2886" s="45">
        <v>0</v>
      </c>
      <c r="P2886" s="45">
        <v>0</v>
      </c>
      <c r="Q2886" s="45">
        <v>0</v>
      </c>
      <c r="R2886" s="57">
        <v>45658</v>
      </c>
      <c r="S2886" s="57">
        <v>46022</v>
      </c>
      <c r="U2886" s="143"/>
    </row>
    <row r="2887" spans="1:21" ht="20.3" x14ac:dyDescent="0.35">
      <c r="A2887" s="43">
        <f t="shared" si="419"/>
        <v>262</v>
      </c>
      <c r="B2887" s="46" t="s">
        <v>4045</v>
      </c>
      <c r="C2887" s="43">
        <v>32319</v>
      </c>
      <c r="D2887" s="43" t="s">
        <v>1899</v>
      </c>
      <c r="E2887" s="43">
        <v>1993</v>
      </c>
      <c r="F2887" s="43" t="s">
        <v>2131</v>
      </c>
      <c r="G2887" s="56" t="s">
        <v>2130</v>
      </c>
      <c r="H2887" s="43">
        <v>5</v>
      </c>
      <c r="I2887" s="43">
        <v>4</v>
      </c>
      <c r="J2887" s="43" t="s">
        <v>2131</v>
      </c>
      <c r="K2887" s="45">
        <v>2290.4</v>
      </c>
      <c r="L2887" s="45">
        <v>2656</v>
      </c>
      <c r="M2887" s="517">
        <f>VLOOKUP(C2887,'Раздел 2'!D2879:Q2930,14,0)</f>
        <v>5293974.08</v>
      </c>
      <c r="N2887" s="45">
        <f t="shared" si="418"/>
        <v>5293974.08</v>
      </c>
      <c r="O2887" s="45">
        <v>0</v>
      </c>
      <c r="P2887" s="45">
        <v>0</v>
      </c>
      <c r="Q2887" s="45">
        <v>0</v>
      </c>
      <c r="R2887" s="57">
        <v>45658</v>
      </c>
      <c r="S2887" s="57">
        <v>46022</v>
      </c>
      <c r="U2887" s="143"/>
    </row>
    <row r="2888" spans="1:21" ht="20.3" x14ac:dyDescent="0.35">
      <c r="A2888" s="43">
        <f t="shared" si="419"/>
        <v>263</v>
      </c>
      <c r="B2888" s="46" t="s">
        <v>4046</v>
      </c>
      <c r="C2888" s="43">
        <v>32297</v>
      </c>
      <c r="D2888" s="43" t="s">
        <v>1899</v>
      </c>
      <c r="E2888" s="43">
        <v>1987</v>
      </c>
      <c r="F2888" s="43" t="s">
        <v>2131</v>
      </c>
      <c r="G2888" s="56" t="s">
        <v>2130</v>
      </c>
      <c r="H2888" s="43">
        <v>5</v>
      </c>
      <c r="I2888" s="43">
        <v>4</v>
      </c>
      <c r="J2888" s="43" t="s">
        <v>2131</v>
      </c>
      <c r="K2888" s="45">
        <v>2867</v>
      </c>
      <c r="L2888" s="45">
        <v>3152.9</v>
      </c>
      <c r="M2888" s="517">
        <f>VLOOKUP(C2888,'Раздел 2'!D2880:Q2931,14,0)</f>
        <v>5858685.9499999993</v>
      </c>
      <c r="N2888" s="45">
        <f t="shared" si="418"/>
        <v>5858685.9499999993</v>
      </c>
      <c r="O2888" s="45">
        <v>0</v>
      </c>
      <c r="P2888" s="45">
        <v>0</v>
      </c>
      <c r="Q2888" s="45">
        <v>0</v>
      </c>
      <c r="R2888" s="57">
        <v>45658</v>
      </c>
      <c r="S2888" s="57">
        <v>46022</v>
      </c>
      <c r="U2888" s="143"/>
    </row>
    <row r="2889" spans="1:21" ht="20.3" x14ac:dyDescent="0.35">
      <c r="A2889" s="43">
        <f t="shared" si="419"/>
        <v>264</v>
      </c>
      <c r="B2889" s="46" t="s">
        <v>4047</v>
      </c>
      <c r="C2889" s="43">
        <v>32148</v>
      </c>
      <c r="D2889" s="43" t="s">
        <v>1899</v>
      </c>
      <c r="E2889" s="43">
        <v>1973</v>
      </c>
      <c r="F2889" s="43" t="s">
        <v>2131</v>
      </c>
      <c r="G2889" s="56" t="s">
        <v>2129</v>
      </c>
      <c r="H2889" s="43">
        <v>5</v>
      </c>
      <c r="I2889" s="43">
        <v>6</v>
      </c>
      <c r="J2889" s="43" t="s">
        <v>2131</v>
      </c>
      <c r="K2889" s="45">
        <v>8962.2000000000007</v>
      </c>
      <c r="L2889" s="45">
        <v>5830.4</v>
      </c>
      <c r="M2889" s="517">
        <f>VLOOKUP(C2889,'Раздел 2'!D2881:Q2932,14,0)</f>
        <v>8464322.8900000006</v>
      </c>
      <c r="N2889" s="45">
        <f t="shared" si="418"/>
        <v>8464322.8900000006</v>
      </c>
      <c r="O2889" s="45">
        <v>0</v>
      </c>
      <c r="P2889" s="45">
        <v>0</v>
      </c>
      <c r="Q2889" s="45">
        <v>0</v>
      </c>
      <c r="R2889" s="57">
        <v>45658</v>
      </c>
      <c r="S2889" s="57">
        <v>46022</v>
      </c>
      <c r="U2889" s="143"/>
    </row>
    <row r="2890" spans="1:21" ht="20.3" x14ac:dyDescent="0.35">
      <c r="A2890" s="43">
        <f t="shared" si="419"/>
        <v>265</v>
      </c>
      <c r="B2890" s="46" t="s">
        <v>3756</v>
      </c>
      <c r="C2890" s="43">
        <v>32152</v>
      </c>
      <c r="D2890" s="43" t="s">
        <v>1899</v>
      </c>
      <c r="E2890" s="43">
        <v>1973</v>
      </c>
      <c r="F2890" s="43" t="s">
        <v>2131</v>
      </c>
      <c r="G2890" s="56" t="s">
        <v>2129</v>
      </c>
      <c r="H2890" s="43">
        <v>5</v>
      </c>
      <c r="I2890" s="43">
        <v>5</v>
      </c>
      <c r="J2890" s="43" t="s">
        <v>2131</v>
      </c>
      <c r="K2890" s="45">
        <v>6840.5</v>
      </c>
      <c r="L2890" s="45">
        <v>4409.0700000000006</v>
      </c>
      <c r="M2890" s="517">
        <f>VLOOKUP(C2890,'Раздел 2'!D2882:Q2933,14,0)</f>
        <v>1089083.3500000001</v>
      </c>
      <c r="N2890" s="45">
        <f t="shared" si="418"/>
        <v>1089083.3500000001</v>
      </c>
      <c r="O2890" s="45">
        <v>0</v>
      </c>
      <c r="P2890" s="45">
        <v>0</v>
      </c>
      <c r="Q2890" s="45">
        <v>0</v>
      </c>
      <c r="R2890" s="57">
        <v>45658</v>
      </c>
      <c r="S2890" s="57">
        <v>46022</v>
      </c>
      <c r="U2890" s="143"/>
    </row>
    <row r="2891" spans="1:21" ht="20.3" x14ac:dyDescent="0.35">
      <c r="A2891" s="43">
        <f>A2890+1</f>
        <v>266</v>
      </c>
      <c r="B2891" s="46" t="s">
        <v>4048</v>
      </c>
      <c r="C2891" s="43">
        <v>32156</v>
      </c>
      <c r="D2891" s="43" t="s">
        <v>1899</v>
      </c>
      <c r="E2891" s="43">
        <v>1972</v>
      </c>
      <c r="F2891" s="43" t="s">
        <v>2131</v>
      </c>
      <c r="G2891" s="56" t="s">
        <v>2129</v>
      </c>
      <c r="H2891" s="43">
        <v>5</v>
      </c>
      <c r="I2891" s="43">
        <v>4</v>
      </c>
      <c r="J2891" s="43" t="s">
        <v>2131</v>
      </c>
      <c r="K2891" s="45">
        <v>3843.5</v>
      </c>
      <c r="L2891" s="45">
        <v>5910.8</v>
      </c>
      <c r="M2891" s="517">
        <f>VLOOKUP(C2891,'Раздел 2'!D2883:Q2934,14,0)</f>
        <v>2157844.7599999998</v>
      </c>
      <c r="N2891" s="45">
        <f t="shared" si="418"/>
        <v>2157844.7599999998</v>
      </c>
      <c r="O2891" s="45">
        <v>0</v>
      </c>
      <c r="P2891" s="45">
        <v>0</v>
      </c>
      <c r="Q2891" s="45">
        <v>0</v>
      </c>
      <c r="R2891" s="57">
        <v>45658</v>
      </c>
      <c r="S2891" s="57">
        <v>46022</v>
      </c>
      <c r="U2891" s="143"/>
    </row>
    <row r="2892" spans="1:21" ht="20.3" x14ac:dyDescent="0.35">
      <c r="A2892" s="43">
        <f t="shared" si="419"/>
        <v>267</v>
      </c>
      <c r="B2892" s="46" t="s">
        <v>4049</v>
      </c>
      <c r="C2892" s="43">
        <v>32161</v>
      </c>
      <c r="D2892" s="43" t="s">
        <v>1899</v>
      </c>
      <c r="E2892" s="43">
        <v>1971</v>
      </c>
      <c r="F2892" s="43" t="s">
        <v>2131</v>
      </c>
      <c r="G2892" s="56" t="s">
        <v>2129</v>
      </c>
      <c r="H2892" s="43">
        <v>5</v>
      </c>
      <c r="I2892" s="43">
        <v>2</v>
      </c>
      <c r="J2892" s="43" t="s">
        <v>2131</v>
      </c>
      <c r="K2892" s="45">
        <v>1464.2</v>
      </c>
      <c r="L2892" s="45">
        <v>2379</v>
      </c>
      <c r="M2892" s="517">
        <f>VLOOKUP(C2892,'Раздел 2'!D2884:Q2935,14,0)</f>
        <v>2287570.2700000005</v>
      </c>
      <c r="N2892" s="45">
        <f t="shared" si="418"/>
        <v>2287570.2700000005</v>
      </c>
      <c r="O2892" s="45">
        <v>0</v>
      </c>
      <c r="P2892" s="45">
        <v>0</v>
      </c>
      <c r="Q2892" s="45">
        <v>0</v>
      </c>
      <c r="R2892" s="57">
        <v>45658</v>
      </c>
      <c r="S2892" s="57">
        <v>46022</v>
      </c>
      <c r="U2892" s="143"/>
    </row>
    <row r="2893" spans="1:21" ht="20.3" x14ac:dyDescent="0.35">
      <c r="A2893" s="43">
        <f t="shared" si="419"/>
        <v>268</v>
      </c>
      <c r="B2893" s="46" t="s">
        <v>4050</v>
      </c>
      <c r="C2893" s="43">
        <v>32163</v>
      </c>
      <c r="D2893" s="43" t="s">
        <v>1899</v>
      </c>
      <c r="E2893" s="43">
        <v>1970</v>
      </c>
      <c r="F2893" s="43" t="s">
        <v>2131</v>
      </c>
      <c r="G2893" s="56" t="s">
        <v>2129</v>
      </c>
      <c r="H2893" s="43">
        <v>5</v>
      </c>
      <c r="I2893" s="43">
        <v>2</v>
      </c>
      <c r="J2893" s="43" t="s">
        <v>2131</v>
      </c>
      <c r="K2893" s="45">
        <v>1482</v>
      </c>
      <c r="L2893" s="45">
        <v>2354.9</v>
      </c>
      <c r="M2893" s="517">
        <f>VLOOKUP(C2893,'Раздел 2'!D2885:Q2936,14,0)</f>
        <v>1371570.57</v>
      </c>
      <c r="N2893" s="45">
        <f t="shared" si="418"/>
        <v>1371570.57</v>
      </c>
      <c r="O2893" s="45">
        <v>0</v>
      </c>
      <c r="P2893" s="45">
        <v>0</v>
      </c>
      <c r="Q2893" s="45">
        <v>0</v>
      </c>
      <c r="R2893" s="57">
        <v>45658</v>
      </c>
      <c r="S2893" s="57">
        <v>46022</v>
      </c>
      <c r="U2893" s="143"/>
    </row>
    <row r="2894" spans="1:21" ht="20.3" x14ac:dyDescent="0.35">
      <c r="A2894" s="43">
        <f t="shared" si="419"/>
        <v>269</v>
      </c>
      <c r="B2894" s="46" t="s">
        <v>4052</v>
      </c>
      <c r="C2894" s="43">
        <v>32211</v>
      </c>
      <c r="D2894" s="43" t="s">
        <v>1899</v>
      </c>
      <c r="E2894" s="43">
        <v>1976</v>
      </c>
      <c r="F2894" s="43" t="s">
        <v>2131</v>
      </c>
      <c r="G2894" s="56" t="s">
        <v>2130</v>
      </c>
      <c r="H2894" s="43">
        <v>5</v>
      </c>
      <c r="I2894" s="43">
        <v>4</v>
      </c>
      <c r="J2894" s="43" t="s">
        <v>2131</v>
      </c>
      <c r="K2894" s="45">
        <v>5422.7</v>
      </c>
      <c r="L2894" s="45">
        <v>3422.3</v>
      </c>
      <c r="M2894" s="517">
        <f>VLOOKUP(C2894,'Раздел 2'!D2886:Q2937,14,0)</f>
        <v>5825208.1500000004</v>
      </c>
      <c r="N2894" s="45">
        <f t="shared" si="418"/>
        <v>5825208.1500000004</v>
      </c>
      <c r="O2894" s="45">
        <v>0</v>
      </c>
      <c r="P2894" s="45">
        <v>0</v>
      </c>
      <c r="Q2894" s="45">
        <v>0</v>
      </c>
      <c r="R2894" s="57">
        <v>45658</v>
      </c>
      <c r="S2894" s="57">
        <v>46022</v>
      </c>
      <c r="U2894" s="143"/>
    </row>
    <row r="2895" spans="1:21" ht="20.3" x14ac:dyDescent="0.3">
      <c r="A2895" s="43">
        <f t="shared" si="419"/>
        <v>270</v>
      </c>
      <c r="B2895" s="46" t="s">
        <v>4053</v>
      </c>
      <c r="C2895" s="43">
        <v>32248</v>
      </c>
      <c r="D2895" s="43" t="s">
        <v>1899</v>
      </c>
      <c r="E2895" s="43">
        <v>1970</v>
      </c>
      <c r="F2895" s="43" t="s">
        <v>2131</v>
      </c>
      <c r="G2895" s="378" t="s">
        <v>2130</v>
      </c>
      <c r="H2895" s="43">
        <v>4</v>
      </c>
      <c r="I2895" s="43">
        <v>4</v>
      </c>
      <c r="J2895" s="43" t="s">
        <v>2131</v>
      </c>
      <c r="K2895" s="45">
        <v>3005</v>
      </c>
      <c r="L2895" s="45">
        <v>2605.1999999999998</v>
      </c>
      <c r="M2895" s="517">
        <f>VLOOKUP(C2895,'Раздел 2'!D2887:Q2938,14,0)</f>
        <v>1190245.52</v>
      </c>
      <c r="N2895" s="45">
        <f t="shared" si="418"/>
        <v>1190245.52</v>
      </c>
      <c r="O2895" s="45">
        <v>0</v>
      </c>
      <c r="P2895" s="45">
        <v>0</v>
      </c>
      <c r="Q2895" s="45">
        <v>0</v>
      </c>
      <c r="R2895" s="57">
        <v>45658</v>
      </c>
      <c r="S2895" s="57">
        <v>46022</v>
      </c>
      <c r="U2895" s="143"/>
    </row>
    <row r="2896" spans="1:21" ht="20.3" x14ac:dyDescent="0.3">
      <c r="A2896" s="43">
        <f>A2895+1</f>
        <v>271</v>
      </c>
      <c r="B2896" s="46" t="s">
        <v>4054</v>
      </c>
      <c r="C2896" s="43">
        <v>32249</v>
      </c>
      <c r="D2896" s="43" t="s">
        <v>1899</v>
      </c>
      <c r="E2896" s="43">
        <v>1970</v>
      </c>
      <c r="F2896" s="43" t="s">
        <v>2131</v>
      </c>
      <c r="G2896" s="378" t="s">
        <v>2130</v>
      </c>
      <c r="H2896" s="43">
        <v>4</v>
      </c>
      <c r="I2896" s="43">
        <v>4</v>
      </c>
      <c r="J2896" s="43" t="s">
        <v>2131</v>
      </c>
      <c r="K2896" s="45">
        <v>2752.8</v>
      </c>
      <c r="L2896" s="45">
        <v>2565.1</v>
      </c>
      <c r="M2896" s="517">
        <f>VLOOKUP(C2896,'Раздел 2'!D2888:Q2938,14,0)</f>
        <v>2243457.37</v>
      </c>
      <c r="N2896" s="45">
        <f t="shared" si="418"/>
        <v>2243457.37</v>
      </c>
      <c r="O2896" s="45">
        <v>0</v>
      </c>
      <c r="P2896" s="45">
        <v>0</v>
      </c>
      <c r="Q2896" s="45">
        <v>0</v>
      </c>
      <c r="R2896" s="57">
        <v>45658</v>
      </c>
      <c r="S2896" s="57">
        <v>46022</v>
      </c>
      <c r="U2896" s="143"/>
    </row>
    <row r="2897" spans="1:21" ht="20.3" x14ac:dyDescent="0.3">
      <c r="A2897" s="43">
        <f t="shared" si="419"/>
        <v>272</v>
      </c>
      <c r="B2897" s="46" t="s">
        <v>337</v>
      </c>
      <c r="C2897" s="43">
        <v>32174</v>
      </c>
      <c r="D2897" s="43" t="s">
        <v>1899</v>
      </c>
      <c r="E2897" s="43">
        <v>1967</v>
      </c>
      <c r="F2897" s="43" t="s">
        <v>2131</v>
      </c>
      <c r="G2897" s="378" t="s">
        <v>2098</v>
      </c>
      <c r="H2897" s="43">
        <v>4</v>
      </c>
      <c r="I2897" s="43">
        <v>3</v>
      </c>
      <c r="J2897" s="43" t="s">
        <v>2131</v>
      </c>
      <c r="K2897" s="45">
        <v>2137.8000000000002</v>
      </c>
      <c r="L2897" s="45">
        <v>1853.6</v>
      </c>
      <c r="M2897" s="517">
        <f>VLOOKUP(C2897,'Раздел 2'!D2889:Q2939,14,0)</f>
        <v>1568226.2</v>
      </c>
      <c r="N2897" s="45">
        <f t="shared" si="418"/>
        <v>1568226.2</v>
      </c>
      <c r="O2897" s="45">
        <v>0</v>
      </c>
      <c r="P2897" s="45">
        <v>0</v>
      </c>
      <c r="Q2897" s="45">
        <v>0</v>
      </c>
      <c r="R2897" s="57">
        <v>45658</v>
      </c>
      <c r="S2897" s="57">
        <v>46022</v>
      </c>
      <c r="U2897" s="143"/>
    </row>
    <row r="2898" spans="1:21" ht="20.3" x14ac:dyDescent="0.3">
      <c r="A2898" s="43">
        <f t="shared" si="419"/>
        <v>273</v>
      </c>
      <c r="B2898" s="46" t="s">
        <v>1790</v>
      </c>
      <c r="C2898" s="43">
        <v>32157</v>
      </c>
      <c r="D2898" s="43" t="s">
        <v>1899</v>
      </c>
      <c r="E2898" s="43">
        <v>1972</v>
      </c>
      <c r="F2898" s="43" t="s">
        <v>2131</v>
      </c>
      <c r="G2898" s="378" t="s">
        <v>2098</v>
      </c>
      <c r="H2898" s="43">
        <v>5</v>
      </c>
      <c r="I2898" s="43">
        <v>4</v>
      </c>
      <c r="J2898" s="43" t="s">
        <v>2131</v>
      </c>
      <c r="K2898" s="45">
        <v>5405.8</v>
      </c>
      <c r="L2898" s="45">
        <v>2706</v>
      </c>
      <c r="M2898" s="517">
        <f>VLOOKUP(C2898,'Раздел 2'!D2890:Q2940,14,0)</f>
        <v>174351.81</v>
      </c>
      <c r="N2898" s="45">
        <f t="shared" si="418"/>
        <v>174351.81</v>
      </c>
      <c r="O2898" s="45">
        <v>0</v>
      </c>
      <c r="P2898" s="45">
        <v>0</v>
      </c>
      <c r="Q2898" s="45">
        <v>0</v>
      </c>
      <c r="R2898" s="57">
        <v>45658</v>
      </c>
      <c r="S2898" s="57">
        <v>46022</v>
      </c>
      <c r="U2898" s="143"/>
    </row>
    <row r="2899" spans="1:21" ht="20.3" x14ac:dyDescent="0.3">
      <c r="A2899" s="43">
        <f t="shared" si="419"/>
        <v>274</v>
      </c>
      <c r="B2899" s="46" t="s">
        <v>49</v>
      </c>
      <c r="C2899" s="43">
        <v>32158</v>
      </c>
      <c r="D2899" s="43" t="s">
        <v>1899</v>
      </c>
      <c r="E2899" s="43">
        <v>1972</v>
      </c>
      <c r="F2899" s="43" t="s">
        <v>2131</v>
      </c>
      <c r="G2899" s="378" t="s">
        <v>2098</v>
      </c>
      <c r="H2899" s="43">
        <v>5</v>
      </c>
      <c r="I2899" s="43">
        <v>4</v>
      </c>
      <c r="J2899" s="43" t="s">
        <v>2131</v>
      </c>
      <c r="K2899" s="45">
        <v>5496.3</v>
      </c>
      <c r="L2899" s="45">
        <v>4199.1000000000004</v>
      </c>
      <c r="M2899" s="517">
        <f>VLOOKUP(C2899,'Раздел 2'!D2891:Q2940,14,0)</f>
        <v>218682.69</v>
      </c>
      <c r="N2899" s="45">
        <f t="shared" si="418"/>
        <v>218682.69</v>
      </c>
      <c r="O2899" s="45">
        <v>0</v>
      </c>
      <c r="P2899" s="45">
        <v>0</v>
      </c>
      <c r="Q2899" s="45">
        <v>0</v>
      </c>
      <c r="R2899" s="57">
        <v>45658</v>
      </c>
      <c r="S2899" s="57">
        <v>46022</v>
      </c>
      <c r="U2899" s="143"/>
    </row>
    <row r="2900" spans="1:21" ht="20.3" x14ac:dyDescent="0.35">
      <c r="A2900" s="43">
        <f t="shared" si="419"/>
        <v>275</v>
      </c>
      <c r="B2900" s="409" t="s">
        <v>3048</v>
      </c>
      <c r="C2900" s="184">
        <v>32208</v>
      </c>
      <c r="D2900" s="43" t="s">
        <v>1899</v>
      </c>
      <c r="E2900" s="43">
        <v>1982</v>
      </c>
      <c r="F2900" s="43" t="s">
        <v>2131</v>
      </c>
      <c r="G2900" s="56" t="s">
        <v>2097</v>
      </c>
      <c r="H2900" s="43">
        <v>5</v>
      </c>
      <c r="I2900" s="43">
        <v>6</v>
      </c>
      <c r="J2900" s="43" t="s">
        <v>2131</v>
      </c>
      <c r="K2900" s="45">
        <v>7019.2</v>
      </c>
      <c r="L2900" s="45">
        <v>4438.8999999999996</v>
      </c>
      <c r="M2900" s="517">
        <f>VLOOKUP(C2900,'Раздел 2'!D2892:Q2941,14,0)</f>
        <v>5115087.8099999996</v>
      </c>
      <c r="N2900" s="45">
        <f t="shared" si="418"/>
        <v>5115087.8099999996</v>
      </c>
      <c r="O2900" s="45">
        <v>0</v>
      </c>
      <c r="P2900" s="45">
        <v>0</v>
      </c>
      <c r="Q2900" s="45">
        <v>0</v>
      </c>
      <c r="R2900" s="57">
        <v>45658</v>
      </c>
      <c r="S2900" s="57">
        <v>46022</v>
      </c>
      <c r="U2900" s="143"/>
    </row>
    <row r="2901" spans="1:21" ht="20.3" x14ac:dyDescent="0.3">
      <c r="A2901" s="43">
        <f t="shared" si="419"/>
        <v>276</v>
      </c>
      <c r="B2901" s="46" t="s">
        <v>1796</v>
      </c>
      <c r="C2901" s="43">
        <v>32220</v>
      </c>
      <c r="D2901" s="43" t="s">
        <v>1899</v>
      </c>
      <c r="E2901" s="43">
        <v>1985</v>
      </c>
      <c r="F2901" s="43" t="s">
        <v>2131</v>
      </c>
      <c r="G2901" s="378" t="s">
        <v>2098</v>
      </c>
      <c r="H2901" s="43">
        <v>5</v>
      </c>
      <c r="I2901" s="43">
        <v>4</v>
      </c>
      <c r="J2901" s="43" t="s">
        <v>2131</v>
      </c>
      <c r="K2901" s="45">
        <v>4040.3</v>
      </c>
      <c r="L2901" s="45">
        <v>2797.2</v>
      </c>
      <c r="M2901" s="517">
        <f>VLOOKUP(C2901,'Раздел 2'!D2893:Q2942,14,0)</f>
        <v>2723050.9</v>
      </c>
      <c r="N2901" s="45">
        <f t="shared" ref="N2901" si="420">M2901</f>
        <v>2723050.9</v>
      </c>
      <c r="O2901" s="45">
        <v>0</v>
      </c>
      <c r="P2901" s="45">
        <v>0</v>
      </c>
      <c r="Q2901" s="45">
        <v>0</v>
      </c>
      <c r="R2901" s="57">
        <v>45658</v>
      </c>
      <c r="S2901" s="57">
        <v>46022</v>
      </c>
      <c r="U2901" s="143"/>
    </row>
    <row r="2902" spans="1:21" ht="20.3" x14ac:dyDescent="0.3">
      <c r="A2902" s="43">
        <f t="shared" si="419"/>
        <v>277</v>
      </c>
      <c r="B2902" s="46" t="s">
        <v>3420</v>
      </c>
      <c r="C2902" s="43">
        <v>32198</v>
      </c>
      <c r="D2902" s="43" t="s">
        <v>1899</v>
      </c>
      <c r="E2902" s="43">
        <v>1993</v>
      </c>
      <c r="F2902" s="43" t="s">
        <v>2131</v>
      </c>
      <c r="G2902" s="378" t="s">
        <v>2130</v>
      </c>
      <c r="H2902" s="43">
        <v>5</v>
      </c>
      <c r="I2902" s="43">
        <v>4</v>
      </c>
      <c r="J2902" s="43" t="s">
        <v>2131</v>
      </c>
      <c r="K2902" s="45">
        <v>3082.8</v>
      </c>
      <c r="L2902" s="45">
        <v>2711.6</v>
      </c>
      <c r="M2902" s="517">
        <f>VLOOKUP(C2902,'Раздел 2'!D2894:Q2943,14,0)</f>
        <v>798852</v>
      </c>
      <c r="N2902" s="45">
        <f t="shared" ref="N2902:N2903" si="421">M2902</f>
        <v>798852</v>
      </c>
      <c r="O2902" s="45">
        <v>0</v>
      </c>
      <c r="P2902" s="45">
        <v>0</v>
      </c>
      <c r="Q2902" s="45">
        <v>0</v>
      </c>
      <c r="R2902" s="57">
        <v>45658</v>
      </c>
      <c r="S2902" s="57">
        <v>46022</v>
      </c>
      <c r="U2902" s="143"/>
    </row>
    <row r="2903" spans="1:21" ht="20.3" x14ac:dyDescent="0.35">
      <c r="A2903" s="43">
        <f t="shared" si="419"/>
        <v>278</v>
      </c>
      <c r="B2903" s="46" t="s">
        <v>4422</v>
      </c>
      <c r="C2903" s="43">
        <v>32236</v>
      </c>
      <c r="D2903" s="43" t="s">
        <v>1899</v>
      </c>
      <c r="E2903" s="43">
        <v>1993</v>
      </c>
      <c r="F2903" s="43" t="s">
        <v>2131</v>
      </c>
      <c r="G2903" s="56" t="s">
        <v>2097</v>
      </c>
      <c r="H2903" s="43">
        <v>5</v>
      </c>
      <c r="I2903" s="43">
        <v>6</v>
      </c>
      <c r="J2903" s="43" t="s">
        <v>2131</v>
      </c>
      <c r="K2903" s="45">
        <v>5135</v>
      </c>
      <c r="L2903" s="45">
        <v>5061.8999999999996</v>
      </c>
      <c r="M2903" s="517">
        <f>VLOOKUP(C2903,'Раздел 2'!D2895:Q2944,14,0)</f>
        <v>250000</v>
      </c>
      <c r="N2903" s="45">
        <f t="shared" si="421"/>
        <v>250000</v>
      </c>
      <c r="O2903" s="45">
        <v>0</v>
      </c>
      <c r="P2903" s="45">
        <v>0</v>
      </c>
      <c r="Q2903" s="45">
        <v>0</v>
      </c>
      <c r="R2903" s="57">
        <v>45658</v>
      </c>
      <c r="S2903" s="57">
        <v>46022</v>
      </c>
      <c r="U2903" s="143"/>
    </row>
    <row r="2904" spans="1:21" ht="20.3" x14ac:dyDescent="0.3">
      <c r="A2904" s="43">
        <f t="shared" si="419"/>
        <v>279</v>
      </c>
      <c r="B2904" s="46" t="s">
        <v>1805</v>
      </c>
      <c r="C2904" s="43">
        <v>32151</v>
      </c>
      <c r="D2904" s="43" t="s">
        <v>1899</v>
      </c>
      <c r="E2904" s="43">
        <v>1972</v>
      </c>
      <c r="F2904" s="43" t="s">
        <v>2131</v>
      </c>
      <c r="G2904" s="378" t="s">
        <v>2097</v>
      </c>
      <c r="H2904" s="43">
        <v>5</v>
      </c>
      <c r="I2904" s="43">
        <v>5</v>
      </c>
      <c r="J2904" s="43" t="s">
        <v>2131</v>
      </c>
      <c r="K2904" s="45">
        <v>7176.4</v>
      </c>
      <c r="L2904" s="45">
        <v>4662.2999999999993</v>
      </c>
      <c r="M2904" s="517">
        <f>VLOOKUP(C2904,'Раздел 2'!D2896:Q2945,14,0)</f>
        <v>250000</v>
      </c>
      <c r="N2904" s="45">
        <f t="shared" ref="N2904:N2905" si="422">M2904</f>
        <v>250000</v>
      </c>
      <c r="O2904" s="45">
        <v>0</v>
      </c>
      <c r="P2904" s="45">
        <v>0</v>
      </c>
      <c r="Q2904" s="45">
        <v>0</v>
      </c>
      <c r="R2904" s="57">
        <v>45658</v>
      </c>
      <c r="S2904" s="57">
        <v>46022</v>
      </c>
      <c r="U2904" s="143"/>
    </row>
    <row r="2905" spans="1:21" ht="20.3" x14ac:dyDescent="0.3">
      <c r="A2905" s="43">
        <f t="shared" si="419"/>
        <v>280</v>
      </c>
      <c r="B2905" s="46" t="s">
        <v>1794</v>
      </c>
      <c r="C2905" s="43">
        <v>32273</v>
      </c>
      <c r="D2905" s="43" t="s">
        <v>1899</v>
      </c>
      <c r="E2905" s="43">
        <v>1981</v>
      </c>
      <c r="F2905" s="43" t="s">
        <v>2131</v>
      </c>
      <c r="G2905" s="378" t="s">
        <v>2097</v>
      </c>
      <c r="H2905" s="43">
        <v>5</v>
      </c>
      <c r="I2905" s="43">
        <v>4</v>
      </c>
      <c r="J2905" s="43" t="s">
        <v>2131</v>
      </c>
      <c r="K2905" s="45">
        <v>6662.7</v>
      </c>
      <c r="L2905" s="45">
        <v>4088.9</v>
      </c>
      <c r="M2905" s="517">
        <f>VLOOKUP(C2905,'Раздел 2'!D2897:Q2946,14,0)</f>
        <v>251000</v>
      </c>
      <c r="N2905" s="45">
        <f t="shared" si="422"/>
        <v>251000</v>
      </c>
      <c r="O2905" s="45">
        <v>0</v>
      </c>
      <c r="P2905" s="45">
        <v>0</v>
      </c>
      <c r="Q2905" s="45">
        <v>0</v>
      </c>
      <c r="R2905" s="57">
        <v>45658</v>
      </c>
      <c r="S2905" s="57">
        <v>46022</v>
      </c>
      <c r="U2905" s="143"/>
    </row>
    <row r="2906" spans="1:21" ht="20.3" x14ac:dyDescent="0.3">
      <c r="A2906" s="43">
        <f t="shared" si="419"/>
        <v>281</v>
      </c>
      <c r="B2906" s="46" t="s">
        <v>1801</v>
      </c>
      <c r="C2906" s="43">
        <v>32266</v>
      </c>
      <c r="D2906" s="43" t="s">
        <v>1899</v>
      </c>
      <c r="E2906" s="43">
        <v>1991</v>
      </c>
      <c r="F2906" s="43" t="s">
        <v>2131</v>
      </c>
      <c r="G2906" s="378" t="s">
        <v>2098</v>
      </c>
      <c r="H2906" s="43">
        <v>5</v>
      </c>
      <c r="I2906" s="43">
        <v>6</v>
      </c>
      <c r="J2906" s="43" t="s">
        <v>2131</v>
      </c>
      <c r="K2906" s="45">
        <v>4820.6000000000004</v>
      </c>
      <c r="L2906" s="45">
        <v>4149.1000000000004</v>
      </c>
      <c r="M2906" s="517">
        <f>VLOOKUP(C2906,'Раздел 2'!D2898:Q2947,14,0)</f>
        <v>5263014</v>
      </c>
      <c r="N2906" s="45">
        <f t="shared" ref="N2906" si="423">M2906</f>
        <v>5263014</v>
      </c>
      <c r="O2906" s="45">
        <v>0</v>
      </c>
      <c r="P2906" s="45">
        <v>0</v>
      </c>
      <c r="Q2906" s="45">
        <v>0</v>
      </c>
      <c r="R2906" s="57">
        <v>45658</v>
      </c>
      <c r="S2906" s="57">
        <v>46022</v>
      </c>
      <c r="U2906" s="143"/>
    </row>
    <row r="2907" spans="1:21" ht="20.3" x14ac:dyDescent="0.3">
      <c r="A2907" s="43">
        <f t="shared" si="419"/>
        <v>282</v>
      </c>
      <c r="B2907" s="46" t="s">
        <v>3409</v>
      </c>
      <c r="C2907" s="43">
        <v>32193</v>
      </c>
      <c r="D2907" s="43" t="s">
        <v>1899</v>
      </c>
      <c r="E2907" s="43">
        <v>1986</v>
      </c>
      <c r="F2907" s="43" t="s">
        <v>2131</v>
      </c>
      <c r="G2907" s="378" t="s">
        <v>2130</v>
      </c>
      <c r="H2907" s="43">
        <v>5</v>
      </c>
      <c r="I2907" s="43">
        <v>6</v>
      </c>
      <c r="J2907" s="43" t="s">
        <v>2131</v>
      </c>
      <c r="K2907" s="45">
        <v>4634.7</v>
      </c>
      <c r="L2907" s="45">
        <v>4177.8999999999996</v>
      </c>
      <c r="M2907" s="517">
        <f>VLOOKUP(C2907,'Раздел 2'!D2899:Q2948,14,0)</f>
        <v>4875469.08</v>
      </c>
      <c r="N2907" s="45">
        <f t="shared" ref="N2907" si="424">M2907</f>
        <v>4875469.08</v>
      </c>
      <c r="O2907" s="45">
        <v>0</v>
      </c>
      <c r="P2907" s="45">
        <v>0</v>
      </c>
      <c r="Q2907" s="45">
        <v>0</v>
      </c>
      <c r="R2907" s="57">
        <v>45658</v>
      </c>
      <c r="S2907" s="57">
        <v>46022</v>
      </c>
      <c r="U2907" s="143"/>
    </row>
    <row r="2908" spans="1:21" ht="20.3" x14ac:dyDescent="0.3">
      <c r="A2908" s="43">
        <f t="shared" si="419"/>
        <v>283</v>
      </c>
      <c r="B2908" s="46" t="s">
        <v>2343</v>
      </c>
      <c r="C2908" s="43">
        <v>32182</v>
      </c>
      <c r="D2908" s="43" t="s">
        <v>1899</v>
      </c>
      <c r="E2908" s="43">
        <v>1993</v>
      </c>
      <c r="F2908" s="43" t="s">
        <v>2131</v>
      </c>
      <c r="G2908" s="378" t="s">
        <v>2099</v>
      </c>
      <c r="H2908" s="43">
        <v>5</v>
      </c>
      <c r="I2908" s="43">
        <v>4</v>
      </c>
      <c r="J2908" s="43" t="s">
        <v>2131</v>
      </c>
      <c r="K2908" s="45">
        <v>4409.3999999999996</v>
      </c>
      <c r="L2908" s="45">
        <v>2917.7</v>
      </c>
      <c r="M2908" s="517">
        <f>VLOOKUP(C2908,'Раздел 2'!D2900:Q2949,14,0)</f>
        <v>7664435.6900000004</v>
      </c>
      <c r="N2908" s="45">
        <f t="shared" ref="N2908" si="425">M2908</f>
        <v>7664435.6900000004</v>
      </c>
      <c r="O2908" s="45">
        <v>0</v>
      </c>
      <c r="P2908" s="45">
        <v>0</v>
      </c>
      <c r="Q2908" s="45">
        <v>0</v>
      </c>
      <c r="R2908" s="57">
        <v>45658</v>
      </c>
      <c r="S2908" s="57">
        <v>46022</v>
      </c>
      <c r="U2908" s="143"/>
    </row>
    <row r="2909" spans="1:21" ht="20.3" x14ac:dyDescent="0.3">
      <c r="A2909" s="43">
        <f t="shared" si="419"/>
        <v>284</v>
      </c>
      <c r="B2909" s="46" t="s">
        <v>4421</v>
      </c>
      <c r="C2909" s="43">
        <v>32308</v>
      </c>
      <c r="D2909" s="43" t="s">
        <v>1899</v>
      </c>
      <c r="E2909" s="43">
        <v>1960</v>
      </c>
      <c r="F2909" s="43" t="s">
        <v>2131</v>
      </c>
      <c r="G2909" s="378" t="s">
        <v>2130</v>
      </c>
      <c r="H2909" s="43">
        <v>3</v>
      </c>
      <c r="I2909" s="43">
        <v>2</v>
      </c>
      <c r="J2909" s="43" t="s">
        <v>2131</v>
      </c>
      <c r="K2909" s="45">
        <v>1992.7</v>
      </c>
      <c r="L2909" s="45">
        <v>1992.7</v>
      </c>
      <c r="M2909" s="517">
        <f>VLOOKUP(C2909,'Раздел 2'!D2901:Q2950,14,0)</f>
        <v>4301612.1400000006</v>
      </c>
      <c r="N2909" s="45">
        <f t="shared" ref="N2909" si="426">M2909</f>
        <v>4301612.1400000006</v>
      </c>
      <c r="O2909" s="45">
        <v>0</v>
      </c>
      <c r="P2909" s="45">
        <v>0</v>
      </c>
      <c r="Q2909" s="45">
        <v>0</v>
      </c>
      <c r="R2909" s="57">
        <v>45658</v>
      </c>
      <c r="S2909" s="57">
        <v>46022</v>
      </c>
      <c r="U2909" s="143"/>
    </row>
    <row r="2910" spans="1:21" ht="20.3" x14ac:dyDescent="0.3">
      <c r="A2910" s="43">
        <f t="shared" si="419"/>
        <v>285</v>
      </c>
      <c r="B2910" s="46" t="s">
        <v>3755</v>
      </c>
      <c r="C2910" s="43">
        <v>32149</v>
      </c>
      <c r="D2910" s="43" t="s">
        <v>1899</v>
      </c>
      <c r="E2910" s="43">
        <v>1970</v>
      </c>
      <c r="F2910" s="43" t="s">
        <v>2131</v>
      </c>
      <c r="G2910" s="378" t="s">
        <v>2097</v>
      </c>
      <c r="H2910" s="43">
        <v>5</v>
      </c>
      <c r="I2910" s="43">
        <v>4</v>
      </c>
      <c r="J2910" s="43" t="s">
        <v>2131</v>
      </c>
      <c r="K2910" s="45">
        <v>5550.7</v>
      </c>
      <c r="L2910" s="45">
        <v>3570.8</v>
      </c>
      <c r="M2910" s="517">
        <f>VLOOKUP(C2910,'Раздел 2'!D2902:Q2951,14,0)</f>
        <v>10084019.57</v>
      </c>
      <c r="N2910" s="45">
        <f t="shared" ref="N2910" si="427">M2910</f>
        <v>10084019.57</v>
      </c>
      <c r="O2910" s="45">
        <v>0</v>
      </c>
      <c r="P2910" s="45">
        <v>0</v>
      </c>
      <c r="Q2910" s="45">
        <v>0</v>
      </c>
      <c r="R2910" s="57">
        <v>45658</v>
      </c>
      <c r="S2910" s="57">
        <v>46022</v>
      </c>
      <c r="U2910" s="143"/>
    </row>
    <row r="2911" spans="1:21" ht="20.3" x14ac:dyDescent="0.3">
      <c r="A2911" s="43">
        <f t="shared" si="419"/>
        <v>286</v>
      </c>
      <c r="B2911" s="46" t="s">
        <v>1795</v>
      </c>
      <c r="C2911" s="43">
        <v>32219</v>
      </c>
      <c r="D2911" s="43" t="s">
        <v>1899</v>
      </c>
      <c r="E2911" s="43">
        <v>1985</v>
      </c>
      <c r="F2911" s="43" t="s">
        <v>2131</v>
      </c>
      <c r="G2911" s="378" t="s">
        <v>2098</v>
      </c>
      <c r="H2911" s="43">
        <v>5</v>
      </c>
      <c r="I2911" s="43">
        <v>2</v>
      </c>
      <c r="J2911" s="43" t="s">
        <v>2131</v>
      </c>
      <c r="K2911" s="45">
        <v>2388</v>
      </c>
      <c r="L2911" s="45">
        <v>1436.2</v>
      </c>
      <c r="M2911" s="517">
        <f>VLOOKUP(C2911,'Раздел 2'!D2903:Q2952,14,0)</f>
        <v>2348808.3600000003</v>
      </c>
      <c r="N2911" s="45">
        <f t="shared" ref="N2911:N2912" si="428">M2911</f>
        <v>2348808.3600000003</v>
      </c>
      <c r="O2911" s="45">
        <v>0</v>
      </c>
      <c r="P2911" s="45">
        <v>0</v>
      </c>
      <c r="Q2911" s="45">
        <v>0</v>
      </c>
      <c r="R2911" s="57">
        <v>45658</v>
      </c>
      <c r="S2911" s="57">
        <v>46022</v>
      </c>
      <c r="U2911" s="143"/>
    </row>
    <row r="2912" spans="1:21" ht="20.3" x14ac:dyDescent="0.3">
      <c r="A2912" s="43">
        <f t="shared" si="419"/>
        <v>287</v>
      </c>
      <c r="B2912" s="46" t="s">
        <v>3053</v>
      </c>
      <c r="C2912" s="43">
        <v>32183</v>
      </c>
      <c r="D2912" s="43" t="s">
        <v>1899</v>
      </c>
      <c r="E2912" s="43">
        <v>1971</v>
      </c>
      <c r="F2912" s="43" t="s">
        <v>2131</v>
      </c>
      <c r="G2912" s="378" t="s">
        <v>2098</v>
      </c>
      <c r="H2912" s="43">
        <v>4</v>
      </c>
      <c r="I2912" s="43">
        <v>3</v>
      </c>
      <c r="J2912" s="43" t="s">
        <v>2131</v>
      </c>
      <c r="K2912" s="45">
        <v>3554.8</v>
      </c>
      <c r="L2912" s="45">
        <v>2013.5</v>
      </c>
      <c r="M2912" s="517">
        <f>VLOOKUP(C2912,'Раздел 2'!D2904:Q2953,14,0)</f>
        <v>1508799.19</v>
      </c>
      <c r="N2912" s="45">
        <f t="shared" si="428"/>
        <v>1508799.19</v>
      </c>
      <c r="O2912" s="45">
        <v>0</v>
      </c>
      <c r="P2912" s="45">
        <v>0</v>
      </c>
      <c r="Q2912" s="45">
        <v>0</v>
      </c>
      <c r="R2912" s="57">
        <v>45658</v>
      </c>
      <c r="S2912" s="57">
        <v>46022</v>
      </c>
      <c r="U2912" s="143"/>
    </row>
    <row r="2913" spans="1:21" ht="20.3" x14ac:dyDescent="0.3">
      <c r="A2913" s="46" t="s">
        <v>22</v>
      </c>
      <c r="B2913" s="46"/>
      <c r="C2913" s="403" t="s">
        <v>172</v>
      </c>
      <c r="D2913" s="403" t="s">
        <v>172</v>
      </c>
      <c r="E2913" s="403" t="s">
        <v>172</v>
      </c>
      <c r="F2913" s="403" t="s">
        <v>172</v>
      </c>
      <c r="G2913" s="403" t="s">
        <v>172</v>
      </c>
      <c r="H2913" s="403" t="s">
        <v>172</v>
      </c>
      <c r="I2913" s="403" t="s">
        <v>172</v>
      </c>
      <c r="J2913" s="49">
        <f t="shared" ref="J2913" si="429">SUM(J2885:J2911)</f>
        <v>0</v>
      </c>
      <c r="K2913" s="49">
        <f>SUM(K2885:K2912)</f>
        <v>116729.4</v>
      </c>
      <c r="L2913" s="49">
        <f>SUM(L2885:L2912)</f>
        <v>92949.369999999981</v>
      </c>
      <c r="M2913" s="518">
        <f>SUM(M2885:M2912)</f>
        <v>91957430.160000011</v>
      </c>
      <c r="N2913" s="49">
        <f>SUM(N2885:N2912)</f>
        <v>91957430.160000011</v>
      </c>
      <c r="O2913" s="49">
        <f t="shared" ref="O2913:Q2913" si="430">SUM(O2885:O2899)</f>
        <v>0</v>
      </c>
      <c r="P2913" s="49">
        <f t="shared" si="430"/>
        <v>0</v>
      </c>
      <c r="Q2913" s="49">
        <f t="shared" si="430"/>
        <v>0</v>
      </c>
      <c r="R2913" s="403" t="s">
        <v>172</v>
      </c>
      <c r="S2913" s="403" t="s">
        <v>172</v>
      </c>
      <c r="U2913" s="143"/>
    </row>
    <row r="2914" spans="1:21" ht="19.649999999999999" x14ac:dyDescent="0.3">
      <c r="A2914" s="527" t="s">
        <v>1914</v>
      </c>
      <c r="B2914" s="527"/>
      <c r="C2914" s="527"/>
      <c r="D2914" s="527"/>
      <c r="E2914" s="527"/>
      <c r="F2914" s="527"/>
      <c r="G2914" s="527"/>
      <c r="H2914" s="527"/>
      <c r="I2914" s="527"/>
      <c r="J2914" s="527"/>
      <c r="K2914" s="527"/>
      <c r="L2914" s="527"/>
      <c r="M2914" s="527"/>
      <c r="N2914" s="527"/>
      <c r="O2914" s="527"/>
      <c r="P2914" s="527"/>
      <c r="Q2914" s="527"/>
      <c r="R2914" s="527"/>
      <c r="S2914" s="527"/>
      <c r="U2914" s="143"/>
    </row>
    <row r="2915" spans="1:21" ht="22.95" customHeight="1" x14ac:dyDescent="0.35">
      <c r="A2915" s="43">
        <f>A2912+1</f>
        <v>288</v>
      </c>
      <c r="B2915" s="48" t="s">
        <v>1654</v>
      </c>
      <c r="C2915" s="43">
        <v>33512</v>
      </c>
      <c r="D2915" s="43" t="s">
        <v>1900</v>
      </c>
      <c r="E2915" s="43">
        <v>1973</v>
      </c>
      <c r="F2915" s="43" t="s">
        <v>2131</v>
      </c>
      <c r="G2915" s="56" t="s">
        <v>2098</v>
      </c>
      <c r="H2915" s="43">
        <v>4</v>
      </c>
      <c r="I2915" s="43">
        <v>3</v>
      </c>
      <c r="J2915" s="43" t="s">
        <v>2131</v>
      </c>
      <c r="K2915" s="45">
        <v>2991.1</v>
      </c>
      <c r="L2915" s="45" t="s">
        <v>2131</v>
      </c>
      <c r="M2915" s="517">
        <f>VLOOKUP(C2915,'Раздел 2'!D2907:Q3737,14,0)</f>
        <v>750000</v>
      </c>
      <c r="N2915" s="45">
        <f>M2915</f>
        <v>750000</v>
      </c>
      <c r="O2915" s="45">
        <v>0</v>
      </c>
      <c r="P2915" s="45">
        <v>0</v>
      </c>
      <c r="Q2915" s="45">
        <v>0</v>
      </c>
      <c r="R2915" s="57">
        <v>45658</v>
      </c>
      <c r="S2915" s="57">
        <v>46022</v>
      </c>
      <c r="U2915" s="143"/>
    </row>
    <row r="2916" spans="1:21" ht="20.3" x14ac:dyDescent="0.35">
      <c r="A2916" s="43">
        <f>A2915+1</f>
        <v>289</v>
      </c>
      <c r="B2916" s="47" t="s">
        <v>826</v>
      </c>
      <c r="C2916" s="43">
        <v>33507</v>
      </c>
      <c r="D2916" s="43" t="s">
        <v>1899</v>
      </c>
      <c r="E2916" s="43">
        <v>1968</v>
      </c>
      <c r="F2916" s="43" t="s">
        <v>2131</v>
      </c>
      <c r="G2916" s="56" t="s">
        <v>2097</v>
      </c>
      <c r="H2916" s="43">
        <v>9</v>
      </c>
      <c r="I2916" s="43">
        <v>2</v>
      </c>
      <c r="J2916" s="43" t="s">
        <v>2131</v>
      </c>
      <c r="K2916" s="45">
        <v>2457.5</v>
      </c>
      <c r="L2916" s="45">
        <v>1703.4</v>
      </c>
      <c r="M2916" s="517">
        <f>VLOOKUP(C2916,'Раздел 2'!D2908:Q3738,14,0)</f>
        <v>3374872.4624999999</v>
      </c>
      <c r="N2916" s="45">
        <f t="shared" ref="N2916:N2921" si="431">M2916</f>
        <v>3374872.4624999999</v>
      </c>
      <c r="O2916" s="45">
        <v>0</v>
      </c>
      <c r="P2916" s="45">
        <v>0</v>
      </c>
      <c r="Q2916" s="45">
        <v>0</v>
      </c>
      <c r="R2916" s="57">
        <v>45658</v>
      </c>
      <c r="S2916" s="57">
        <v>46022</v>
      </c>
      <c r="U2916" s="143"/>
    </row>
    <row r="2917" spans="1:21" ht="20.3" x14ac:dyDescent="0.35">
      <c r="A2917" s="43">
        <f t="shared" ref="A2917:A2977" si="432">A2916+1</f>
        <v>290</v>
      </c>
      <c r="B2917" s="47" t="s">
        <v>1655</v>
      </c>
      <c r="C2917" s="43">
        <v>33818</v>
      </c>
      <c r="D2917" s="43" t="s">
        <v>1900</v>
      </c>
      <c r="E2917" s="43">
        <v>1971</v>
      </c>
      <c r="F2917" s="43" t="s">
        <v>2131</v>
      </c>
      <c r="G2917" s="56" t="s">
        <v>2097</v>
      </c>
      <c r="H2917" s="43">
        <v>5</v>
      </c>
      <c r="I2917" s="43">
        <v>8</v>
      </c>
      <c r="J2917" s="43" t="s">
        <v>2131</v>
      </c>
      <c r="K2917" s="45">
        <v>7176.4</v>
      </c>
      <c r="L2917" s="45" t="s">
        <v>2131</v>
      </c>
      <c r="M2917" s="517">
        <f>VLOOKUP(C2917,'Раздел 2'!D2909:Q3739,14,0)</f>
        <v>500000</v>
      </c>
      <c r="N2917" s="45">
        <f t="shared" si="431"/>
        <v>500000</v>
      </c>
      <c r="O2917" s="45">
        <v>0</v>
      </c>
      <c r="P2917" s="45">
        <v>0</v>
      </c>
      <c r="Q2917" s="45">
        <v>0</v>
      </c>
      <c r="R2917" s="57">
        <v>45658</v>
      </c>
      <c r="S2917" s="57">
        <v>46022</v>
      </c>
      <c r="U2917" s="143"/>
    </row>
    <row r="2918" spans="1:21" ht="20.3" x14ac:dyDescent="0.35">
      <c r="A2918" s="43">
        <f t="shared" si="432"/>
        <v>291</v>
      </c>
      <c r="B2918" s="47" t="s">
        <v>1656</v>
      </c>
      <c r="C2918" s="43">
        <v>33833</v>
      </c>
      <c r="D2918" s="43" t="s">
        <v>1900</v>
      </c>
      <c r="E2918" s="43">
        <v>1970</v>
      </c>
      <c r="F2918" s="43" t="s">
        <v>2131</v>
      </c>
      <c r="G2918" s="56" t="s">
        <v>2097</v>
      </c>
      <c r="H2918" s="43">
        <v>5</v>
      </c>
      <c r="I2918" s="43">
        <v>8</v>
      </c>
      <c r="J2918" s="43" t="s">
        <v>2131</v>
      </c>
      <c r="K2918" s="45">
        <v>4458.8999999999996</v>
      </c>
      <c r="L2918" s="45" t="s">
        <v>2131</v>
      </c>
      <c r="M2918" s="517">
        <f>VLOOKUP(C2918,'Раздел 2'!D2910:Q3739,14,0)</f>
        <v>500000</v>
      </c>
      <c r="N2918" s="45">
        <f t="shared" si="431"/>
        <v>500000</v>
      </c>
      <c r="O2918" s="45">
        <v>0</v>
      </c>
      <c r="P2918" s="45">
        <v>0</v>
      </c>
      <c r="Q2918" s="45">
        <v>0</v>
      </c>
      <c r="R2918" s="57">
        <v>45658</v>
      </c>
      <c r="S2918" s="57">
        <v>46022</v>
      </c>
      <c r="U2918" s="143"/>
    </row>
    <row r="2919" spans="1:21" ht="20.3" x14ac:dyDescent="0.35">
      <c r="A2919" s="43">
        <f>A2918+1</f>
        <v>292</v>
      </c>
      <c r="B2919" s="47" t="s">
        <v>2416</v>
      </c>
      <c r="C2919" s="43">
        <v>34913</v>
      </c>
      <c r="D2919" s="43" t="s">
        <v>1899</v>
      </c>
      <c r="E2919" s="43">
        <v>1917</v>
      </c>
      <c r="F2919" s="43" t="s">
        <v>2131</v>
      </c>
      <c r="G2919" s="56" t="s">
        <v>2103</v>
      </c>
      <c r="H2919" s="43">
        <v>2</v>
      </c>
      <c r="I2919" s="43">
        <v>1</v>
      </c>
      <c r="J2919" s="43" t="s">
        <v>2131</v>
      </c>
      <c r="K2919" s="45">
        <v>382.13</v>
      </c>
      <c r="L2919" s="45">
        <v>342.3</v>
      </c>
      <c r="M2919" s="517">
        <f>VLOOKUP(C2919,'Раздел 2'!D2911:Q3740,14,0)</f>
        <v>7438936.1499999994</v>
      </c>
      <c r="N2919" s="45">
        <f t="shared" si="431"/>
        <v>7438936.1499999994</v>
      </c>
      <c r="O2919" s="45">
        <v>0</v>
      </c>
      <c r="P2919" s="45">
        <v>0</v>
      </c>
      <c r="Q2919" s="45">
        <v>0</v>
      </c>
      <c r="R2919" s="57">
        <v>45658</v>
      </c>
      <c r="S2919" s="57">
        <v>46022</v>
      </c>
      <c r="U2919" s="143"/>
    </row>
    <row r="2920" spans="1:21" ht="20.3" x14ac:dyDescent="0.35">
      <c r="A2920" s="43">
        <f>A2919+1</f>
        <v>293</v>
      </c>
      <c r="B2920" s="48" t="s">
        <v>4936</v>
      </c>
      <c r="C2920" s="43">
        <v>34266</v>
      </c>
      <c r="D2920" s="43" t="s">
        <v>1899</v>
      </c>
      <c r="E2920" s="43">
        <v>1957</v>
      </c>
      <c r="F2920" s="43" t="s">
        <v>2131</v>
      </c>
      <c r="G2920" s="56" t="s">
        <v>2103</v>
      </c>
      <c r="H2920" s="43">
        <v>2</v>
      </c>
      <c r="I2920" s="43">
        <v>1</v>
      </c>
      <c r="J2920" s="43" t="s">
        <v>2131</v>
      </c>
      <c r="K2920" s="45">
        <v>673.8</v>
      </c>
      <c r="L2920" s="45">
        <v>411.2</v>
      </c>
      <c r="M2920" s="517">
        <f>VLOOKUP(C2920,'Раздел 2'!D2912:Q3740,14,0)</f>
        <v>65875.5</v>
      </c>
      <c r="N2920" s="45">
        <f t="shared" si="431"/>
        <v>65875.5</v>
      </c>
      <c r="O2920" s="45">
        <v>0</v>
      </c>
      <c r="P2920" s="45">
        <v>0</v>
      </c>
      <c r="Q2920" s="45">
        <v>0</v>
      </c>
      <c r="R2920" s="57">
        <v>45658</v>
      </c>
      <c r="S2920" s="57">
        <v>46022</v>
      </c>
      <c r="U2920" s="143"/>
    </row>
    <row r="2921" spans="1:21" ht="20.3" x14ac:dyDescent="0.35">
      <c r="A2921" s="43">
        <f t="shared" si="432"/>
        <v>294</v>
      </c>
      <c r="B2921" s="48" t="s">
        <v>4937</v>
      </c>
      <c r="C2921" s="43">
        <v>34267</v>
      </c>
      <c r="D2921" s="43" t="s">
        <v>1899</v>
      </c>
      <c r="E2921" s="43">
        <v>1957</v>
      </c>
      <c r="F2921" s="43" t="s">
        <v>2131</v>
      </c>
      <c r="G2921" s="56" t="s">
        <v>2103</v>
      </c>
      <c r="H2921" s="43">
        <v>2</v>
      </c>
      <c r="I2921" s="43">
        <v>1</v>
      </c>
      <c r="J2921" s="43" t="s">
        <v>2131</v>
      </c>
      <c r="K2921" s="45">
        <v>682.6</v>
      </c>
      <c r="L2921" s="45">
        <v>412.9</v>
      </c>
      <c r="M2921" s="517">
        <f>VLOOKUP(C2921,'Раздел 2'!D2913:Q3740,14,0)</f>
        <v>65875.5</v>
      </c>
      <c r="N2921" s="45">
        <f t="shared" si="431"/>
        <v>65875.5</v>
      </c>
      <c r="O2921" s="45">
        <v>0</v>
      </c>
      <c r="P2921" s="45">
        <v>0</v>
      </c>
      <c r="Q2921" s="45">
        <v>0</v>
      </c>
      <c r="R2921" s="57">
        <v>45658</v>
      </c>
      <c r="S2921" s="57">
        <v>46022</v>
      </c>
      <c r="U2921" s="143"/>
    </row>
    <row r="2922" spans="1:21" ht="20.3" x14ac:dyDescent="0.35">
      <c r="A2922" s="43">
        <f t="shared" si="432"/>
        <v>295</v>
      </c>
      <c r="B2922" s="48" t="s">
        <v>4938</v>
      </c>
      <c r="C2922" s="43">
        <v>34268</v>
      </c>
      <c r="D2922" s="43" t="s">
        <v>1899</v>
      </c>
      <c r="E2922" s="43">
        <v>1957</v>
      </c>
      <c r="F2922" s="43" t="s">
        <v>2131</v>
      </c>
      <c r="G2922" s="56" t="s">
        <v>2103</v>
      </c>
      <c r="H2922" s="43">
        <v>2</v>
      </c>
      <c r="I2922" s="43">
        <v>1</v>
      </c>
      <c r="J2922" s="43" t="s">
        <v>2131</v>
      </c>
      <c r="K2922" s="45">
        <v>666.3</v>
      </c>
      <c r="L2922" s="45">
        <v>405.4</v>
      </c>
      <c r="M2922" s="517">
        <f>VLOOKUP(C2922,'Раздел 2'!D2914:Q3741,14,0)</f>
        <v>65875.5</v>
      </c>
      <c r="N2922" s="45">
        <f t="shared" ref="N2922:N2979" si="433">M2922</f>
        <v>65875.5</v>
      </c>
      <c r="O2922" s="45">
        <v>0</v>
      </c>
      <c r="P2922" s="45">
        <v>0</v>
      </c>
      <c r="Q2922" s="45">
        <v>0</v>
      </c>
      <c r="R2922" s="57">
        <v>45658</v>
      </c>
      <c r="S2922" s="57">
        <v>46022</v>
      </c>
      <c r="U2922" s="143"/>
    </row>
    <row r="2923" spans="1:21" ht="20.3" x14ac:dyDescent="0.35">
      <c r="A2923" s="43">
        <f t="shared" si="432"/>
        <v>296</v>
      </c>
      <c r="B2923" s="48" t="s">
        <v>4939</v>
      </c>
      <c r="C2923" s="43">
        <v>34269</v>
      </c>
      <c r="D2923" s="43" t="s">
        <v>1899</v>
      </c>
      <c r="E2923" s="43">
        <v>1957</v>
      </c>
      <c r="F2923" s="43" t="s">
        <v>2131</v>
      </c>
      <c r="G2923" s="56" t="s">
        <v>2103</v>
      </c>
      <c r="H2923" s="43">
        <v>2</v>
      </c>
      <c r="I2923" s="43">
        <v>1</v>
      </c>
      <c r="J2923" s="43" t="s">
        <v>2131</v>
      </c>
      <c r="K2923" s="45">
        <v>662.8</v>
      </c>
      <c r="L2923" s="45">
        <v>401.7</v>
      </c>
      <c r="M2923" s="517">
        <f>VLOOKUP(C2923,'Раздел 2'!D2915:Q3743,14,0)</f>
        <v>66793.5</v>
      </c>
      <c r="N2923" s="45">
        <f t="shared" si="433"/>
        <v>66793.5</v>
      </c>
      <c r="O2923" s="45">
        <v>0</v>
      </c>
      <c r="P2923" s="45">
        <v>0</v>
      </c>
      <c r="Q2923" s="45">
        <v>0</v>
      </c>
      <c r="R2923" s="57">
        <v>45658</v>
      </c>
      <c r="S2923" s="57">
        <v>46022</v>
      </c>
      <c r="U2923" s="143"/>
    </row>
    <row r="2924" spans="1:21" ht="20.3" x14ac:dyDescent="0.35">
      <c r="A2924" s="43">
        <f t="shared" si="432"/>
        <v>297</v>
      </c>
      <c r="B2924" s="47" t="s">
        <v>1225</v>
      </c>
      <c r="C2924" s="43">
        <v>34270</v>
      </c>
      <c r="D2924" s="43" t="s">
        <v>1899</v>
      </c>
      <c r="E2924" s="43">
        <v>1957</v>
      </c>
      <c r="F2924" s="43" t="s">
        <v>2131</v>
      </c>
      <c r="G2924" s="56" t="s">
        <v>2103</v>
      </c>
      <c r="H2924" s="43">
        <v>2</v>
      </c>
      <c r="I2924" s="43">
        <v>1</v>
      </c>
      <c r="J2924" s="43" t="s">
        <v>2131</v>
      </c>
      <c r="K2924" s="45">
        <v>662.9</v>
      </c>
      <c r="L2924" s="45">
        <v>403.8</v>
      </c>
      <c r="M2924" s="517">
        <f>VLOOKUP(C2924,'Раздел 2'!D2916:Q3744,14,0)</f>
        <v>3128599.5800000005</v>
      </c>
      <c r="N2924" s="45">
        <f t="shared" si="433"/>
        <v>3128599.5800000005</v>
      </c>
      <c r="O2924" s="45">
        <v>0</v>
      </c>
      <c r="P2924" s="45">
        <v>0</v>
      </c>
      <c r="Q2924" s="45">
        <v>0</v>
      </c>
      <c r="R2924" s="57">
        <v>45658</v>
      </c>
      <c r="S2924" s="57">
        <v>46022</v>
      </c>
      <c r="U2924" s="143"/>
    </row>
    <row r="2925" spans="1:21" ht="20.3" x14ac:dyDescent="0.35">
      <c r="A2925" s="43">
        <f t="shared" si="432"/>
        <v>298</v>
      </c>
      <c r="B2925" s="48" t="s">
        <v>4940</v>
      </c>
      <c r="C2925" s="43">
        <v>34271</v>
      </c>
      <c r="D2925" s="43" t="s">
        <v>1899</v>
      </c>
      <c r="E2925" s="43">
        <v>1957</v>
      </c>
      <c r="F2925" s="43" t="s">
        <v>2131</v>
      </c>
      <c r="G2925" s="56" t="s">
        <v>2103</v>
      </c>
      <c r="H2925" s="43">
        <v>2</v>
      </c>
      <c r="I2925" s="43">
        <v>1</v>
      </c>
      <c r="J2925" s="43" t="s">
        <v>2131</v>
      </c>
      <c r="K2925" s="45">
        <v>705.5</v>
      </c>
      <c r="L2925" s="45">
        <v>435.3</v>
      </c>
      <c r="M2925" s="517">
        <f>VLOOKUP(C2925,'Раздел 2'!D2917:Q3746,14,0)</f>
        <v>65875.5</v>
      </c>
      <c r="N2925" s="45">
        <f t="shared" si="433"/>
        <v>65875.5</v>
      </c>
      <c r="O2925" s="45">
        <v>0</v>
      </c>
      <c r="P2925" s="45">
        <v>0</v>
      </c>
      <c r="Q2925" s="45">
        <v>0</v>
      </c>
      <c r="R2925" s="57">
        <v>45658</v>
      </c>
      <c r="S2925" s="57">
        <v>46022</v>
      </c>
      <c r="U2925" s="143"/>
    </row>
    <row r="2926" spans="1:21" ht="20.3" x14ac:dyDescent="0.35">
      <c r="A2926" s="43">
        <f t="shared" si="432"/>
        <v>299</v>
      </c>
      <c r="B2926" s="48" t="s">
        <v>4941</v>
      </c>
      <c r="C2926" s="43">
        <v>34272</v>
      </c>
      <c r="D2926" s="43" t="s">
        <v>1899</v>
      </c>
      <c r="E2926" s="43">
        <v>1957</v>
      </c>
      <c r="F2926" s="43" t="s">
        <v>2131</v>
      </c>
      <c r="G2926" s="56" t="s">
        <v>2103</v>
      </c>
      <c r="H2926" s="43">
        <v>2</v>
      </c>
      <c r="I2926" s="43">
        <v>1</v>
      </c>
      <c r="J2926" s="43" t="s">
        <v>2131</v>
      </c>
      <c r="K2926" s="45">
        <v>704.6</v>
      </c>
      <c r="L2926" s="45">
        <v>405.6</v>
      </c>
      <c r="M2926" s="517">
        <f>VLOOKUP(C2926,'Раздел 2'!D2918:Q3747,14,0)</f>
        <v>65875.5</v>
      </c>
      <c r="N2926" s="45">
        <f t="shared" si="433"/>
        <v>65875.5</v>
      </c>
      <c r="O2926" s="45">
        <v>0</v>
      </c>
      <c r="P2926" s="45">
        <v>0</v>
      </c>
      <c r="Q2926" s="45">
        <v>0</v>
      </c>
      <c r="R2926" s="57">
        <v>45658</v>
      </c>
      <c r="S2926" s="57">
        <v>46022</v>
      </c>
      <c r="U2926" s="143"/>
    </row>
    <row r="2927" spans="1:21" ht="20.3" x14ac:dyDescent="0.35">
      <c r="A2927" s="43">
        <f>A2926+1</f>
        <v>300</v>
      </c>
      <c r="B2927" s="47" t="s">
        <v>1229</v>
      </c>
      <c r="C2927" s="43">
        <v>34355</v>
      </c>
      <c r="D2927" s="43" t="s">
        <v>1899</v>
      </c>
      <c r="E2927" s="43">
        <v>1953</v>
      </c>
      <c r="F2927" s="43" t="s">
        <v>2131</v>
      </c>
      <c r="G2927" s="56" t="s">
        <v>2098</v>
      </c>
      <c r="H2927" s="43">
        <v>2</v>
      </c>
      <c r="I2927" s="43">
        <v>1</v>
      </c>
      <c r="J2927" s="43" t="s">
        <v>2131</v>
      </c>
      <c r="K2927" s="45">
        <v>706.4</v>
      </c>
      <c r="L2927" s="45">
        <v>405.7</v>
      </c>
      <c r="M2927" s="517">
        <f>VLOOKUP(C2927,'Раздел 2'!D2920:Q3749,14,0)</f>
        <v>23549.4</v>
      </c>
      <c r="N2927" s="45">
        <f t="shared" si="433"/>
        <v>23549.4</v>
      </c>
      <c r="O2927" s="45">
        <v>0</v>
      </c>
      <c r="P2927" s="45">
        <v>0</v>
      </c>
      <c r="Q2927" s="45">
        <v>0</v>
      </c>
      <c r="R2927" s="57">
        <v>45658</v>
      </c>
      <c r="S2927" s="57">
        <v>46022</v>
      </c>
      <c r="U2927" s="143"/>
    </row>
    <row r="2928" spans="1:21" ht="20.3" x14ac:dyDescent="0.35">
      <c r="A2928" s="43">
        <f t="shared" si="432"/>
        <v>301</v>
      </c>
      <c r="B2928" s="47" t="s">
        <v>1230</v>
      </c>
      <c r="C2928" s="43">
        <v>34357</v>
      </c>
      <c r="D2928" s="43" t="s">
        <v>1899</v>
      </c>
      <c r="E2928" s="43">
        <v>1952</v>
      </c>
      <c r="F2928" s="43" t="s">
        <v>2131</v>
      </c>
      <c r="G2928" s="56" t="s">
        <v>2098</v>
      </c>
      <c r="H2928" s="43">
        <v>2</v>
      </c>
      <c r="I2928" s="43">
        <v>1</v>
      </c>
      <c r="J2928" s="43" t="s">
        <v>2131</v>
      </c>
      <c r="K2928" s="45">
        <v>707.9</v>
      </c>
      <c r="L2928" s="45">
        <v>402.4</v>
      </c>
      <c r="M2928" s="517">
        <f>VLOOKUP(C2928,'Раздел 2'!D2920:Q3750,14,0)</f>
        <v>69156</v>
      </c>
      <c r="N2928" s="45">
        <f t="shared" si="433"/>
        <v>69156</v>
      </c>
      <c r="O2928" s="45">
        <v>0</v>
      </c>
      <c r="P2928" s="45">
        <v>0</v>
      </c>
      <c r="Q2928" s="45">
        <v>0</v>
      </c>
      <c r="R2928" s="57">
        <v>45658</v>
      </c>
      <c r="S2928" s="57">
        <v>46022</v>
      </c>
      <c r="U2928" s="143"/>
    </row>
    <row r="2929" spans="1:21" ht="20.3" x14ac:dyDescent="0.35">
      <c r="A2929" s="43">
        <f t="shared" si="432"/>
        <v>302</v>
      </c>
      <c r="B2929" s="47" t="s">
        <v>1231</v>
      </c>
      <c r="C2929" s="43">
        <v>34350</v>
      </c>
      <c r="D2929" s="43" t="s">
        <v>1899</v>
      </c>
      <c r="E2929" s="43">
        <v>1964</v>
      </c>
      <c r="F2929" s="43" t="s">
        <v>2131</v>
      </c>
      <c r="G2929" s="56" t="s">
        <v>2098</v>
      </c>
      <c r="H2929" s="43">
        <v>2</v>
      </c>
      <c r="I2929" s="43">
        <v>1</v>
      </c>
      <c r="J2929" s="43" t="s">
        <v>2131</v>
      </c>
      <c r="K2929" s="45">
        <v>639.70000000000005</v>
      </c>
      <c r="L2929" s="45">
        <v>270.5</v>
      </c>
      <c r="M2929" s="517">
        <f>VLOOKUP(C2929,'Раздел 2'!D2921:Q3751,14,0)</f>
        <v>30824.639999999999</v>
      </c>
      <c r="N2929" s="45">
        <f t="shared" si="433"/>
        <v>30824.639999999999</v>
      </c>
      <c r="O2929" s="45">
        <v>0</v>
      </c>
      <c r="P2929" s="45">
        <v>0</v>
      </c>
      <c r="Q2929" s="45">
        <v>0</v>
      </c>
      <c r="R2929" s="57">
        <v>45658</v>
      </c>
      <c r="S2929" s="57">
        <v>46022</v>
      </c>
      <c r="U2929" s="143"/>
    </row>
    <row r="2930" spans="1:21" ht="20.3" x14ac:dyDescent="0.35">
      <c r="A2930" s="43">
        <f t="shared" si="432"/>
        <v>303</v>
      </c>
      <c r="B2930" s="47" t="s">
        <v>1232</v>
      </c>
      <c r="C2930" s="43">
        <v>34352</v>
      </c>
      <c r="D2930" s="43" t="s">
        <v>1899</v>
      </c>
      <c r="E2930" s="43">
        <v>1952</v>
      </c>
      <c r="F2930" s="43" t="s">
        <v>2131</v>
      </c>
      <c r="G2930" s="56" t="s">
        <v>2098</v>
      </c>
      <c r="H2930" s="43">
        <v>2</v>
      </c>
      <c r="I2930" s="43">
        <v>2</v>
      </c>
      <c r="J2930" s="43" t="s">
        <v>2131</v>
      </c>
      <c r="K2930" s="45">
        <v>1166.7</v>
      </c>
      <c r="L2930" s="45">
        <v>641.1</v>
      </c>
      <c r="M2930" s="517">
        <f>VLOOKUP(C2930,'Раздел 2'!D2922:Q3752,14,0)</f>
        <v>42627.6</v>
      </c>
      <c r="N2930" s="45">
        <f t="shared" si="433"/>
        <v>42627.6</v>
      </c>
      <c r="O2930" s="45">
        <v>0</v>
      </c>
      <c r="P2930" s="45">
        <v>0</v>
      </c>
      <c r="Q2930" s="45">
        <v>0</v>
      </c>
      <c r="R2930" s="57">
        <v>45658</v>
      </c>
      <c r="S2930" s="57">
        <v>46022</v>
      </c>
      <c r="U2930" s="143"/>
    </row>
    <row r="2931" spans="1:21" ht="20.3" x14ac:dyDescent="0.35">
      <c r="A2931" s="43">
        <f t="shared" si="432"/>
        <v>304</v>
      </c>
      <c r="B2931" s="47" t="s">
        <v>1233</v>
      </c>
      <c r="C2931" s="43">
        <v>34388</v>
      </c>
      <c r="D2931" s="43" t="s">
        <v>1899</v>
      </c>
      <c r="E2931" s="43">
        <v>1962</v>
      </c>
      <c r="F2931" s="43" t="s">
        <v>2131</v>
      </c>
      <c r="G2931" s="56" t="s">
        <v>2098</v>
      </c>
      <c r="H2931" s="43">
        <v>2</v>
      </c>
      <c r="I2931" s="43">
        <v>2</v>
      </c>
      <c r="J2931" s="43" t="s">
        <v>2131</v>
      </c>
      <c r="K2931" s="45">
        <v>669.1</v>
      </c>
      <c r="L2931" s="45">
        <v>612.29999999999995</v>
      </c>
      <c r="M2931" s="517">
        <f>VLOOKUP(C2931,'Раздел 2'!D2923:Q3753,14,0)</f>
        <v>1695437.65</v>
      </c>
      <c r="N2931" s="45">
        <f t="shared" si="433"/>
        <v>1695437.65</v>
      </c>
      <c r="O2931" s="45">
        <v>0</v>
      </c>
      <c r="P2931" s="45">
        <v>0</v>
      </c>
      <c r="Q2931" s="45">
        <v>0</v>
      </c>
      <c r="R2931" s="57">
        <v>45658</v>
      </c>
      <c r="S2931" s="57">
        <v>46022</v>
      </c>
      <c r="U2931" s="143"/>
    </row>
    <row r="2932" spans="1:21" ht="20.3" x14ac:dyDescent="0.35">
      <c r="A2932" s="43">
        <f t="shared" si="432"/>
        <v>305</v>
      </c>
      <c r="B2932" s="47" t="s">
        <v>1234</v>
      </c>
      <c r="C2932" s="43">
        <v>34389</v>
      </c>
      <c r="D2932" s="43" t="s">
        <v>1899</v>
      </c>
      <c r="E2932" s="43">
        <v>1962</v>
      </c>
      <c r="F2932" s="43" t="s">
        <v>2131</v>
      </c>
      <c r="G2932" s="56" t="s">
        <v>2098</v>
      </c>
      <c r="H2932" s="43">
        <v>2</v>
      </c>
      <c r="I2932" s="43">
        <v>2</v>
      </c>
      <c r="J2932" s="43" t="s">
        <v>2131</v>
      </c>
      <c r="K2932" s="45">
        <v>734.5</v>
      </c>
      <c r="L2932" s="45">
        <v>656.9</v>
      </c>
      <c r="M2932" s="517">
        <f>VLOOKUP(C2932,'Раздел 2'!D2924:Q3754,14,0)</f>
        <v>1912519.99</v>
      </c>
      <c r="N2932" s="45">
        <f t="shared" si="433"/>
        <v>1912519.99</v>
      </c>
      <c r="O2932" s="45">
        <v>0</v>
      </c>
      <c r="P2932" s="45">
        <v>0</v>
      </c>
      <c r="Q2932" s="45">
        <v>0</v>
      </c>
      <c r="R2932" s="57">
        <v>45658</v>
      </c>
      <c r="S2932" s="57">
        <v>46022</v>
      </c>
      <c r="U2932" s="143"/>
    </row>
    <row r="2933" spans="1:21" ht="20.3" x14ac:dyDescent="0.35">
      <c r="A2933" s="43">
        <f t="shared" si="432"/>
        <v>306</v>
      </c>
      <c r="B2933" s="47" t="s">
        <v>1235</v>
      </c>
      <c r="C2933" s="43">
        <v>34390</v>
      </c>
      <c r="D2933" s="43" t="s">
        <v>1899</v>
      </c>
      <c r="E2933" s="43">
        <v>1961</v>
      </c>
      <c r="F2933" s="43" t="s">
        <v>2131</v>
      </c>
      <c r="G2933" s="56" t="s">
        <v>2098</v>
      </c>
      <c r="H2933" s="43">
        <v>2</v>
      </c>
      <c r="I2933" s="43">
        <v>2</v>
      </c>
      <c r="J2933" s="43" t="s">
        <v>2131</v>
      </c>
      <c r="K2933" s="45">
        <v>725.5</v>
      </c>
      <c r="L2933" s="45">
        <v>673.1</v>
      </c>
      <c r="M2933" s="517">
        <f>VLOOKUP(C2933,'Раздел 2'!D2925:Q3755,14,0)</f>
        <v>1904166.9000000001</v>
      </c>
      <c r="N2933" s="45">
        <f t="shared" si="433"/>
        <v>1904166.9000000001</v>
      </c>
      <c r="O2933" s="45">
        <v>0</v>
      </c>
      <c r="P2933" s="45">
        <v>0</v>
      </c>
      <c r="Q2933" s="45">
        <v>0</v>
      </c>
      <c r="R2933" s="57">
        <v>45658</v>
      </c>
      <c r="S2933" s="57">
        <v>46022</v>
      </c>
      <c r="U2933" s="143"/>
    </row>
    <row r="2934" spans="1:21" ht="20.3" x14ac:dyDescent="0.35">
      <c r="A2934" s="43">
        <f t="shared" si="432"/>
        <v>307</v>
      </c>
      <c r="B2934" s="47" t="s">
        <v>1236</v>
      </c>
      <c r="C2934" s="43">
        <v>34391</v>
      </c>
      <c r="D2934" s="43" t="s">
        <v>1899</v>
      </c>
      <c r="E2934" s="43">
        <v>1962</v>
      </c>
      <c r="F2934" s="43" t="s">
        <v>2131</v>
      </c>
      <c r="G2934" s="56" t="s">
        <v>2098</v>
      </c>
      <c r="H2934" s="43">
        <v>2</v>
      </c>
      <c r="I2934" s="43">
        <v>2</v>
      </c>
      <c r="J2934" s="43" t="s">
        <v>2131</v>
      </c>
      <c r="K2934" s="45">
        <v>728</v>
      </c>
      <c r="L2934" s="45">
        <v>675</v>
      </c>
      <c r="M2934" s="517">
        <f>VLOOKUP(C2934,'Раздел 2'!D2926:Q3756,14,0)</f>
        <v>1972763.12</v>
      </c>
      <c r="N2934" s="45">
        <f t="shared" si="433"/>
        <v>1972763.12</v>
      </c>
      <c r="O2934" s="45">
        <v>0</v>
      </c>
      <c r="P2934" s="45">
        <v>0</v>
      </c>
      <c r="Q2934" s="45">
        <v>0</v>
      </c>
      <c r="R2934" s="57">
        <v>45658</v>
      </c>
      <c r="S2934" s="57">
        <v>46022</v>
      </c>
      <c r="U2934" s="143"/>
    </row>
    <row r="2935" spans="1:21" ht="20.3" x14ac:dyDescent="0.35">
      <c r="A2935" s="43">
        <f t="shared" si="432"/>
        <v>308</v>
      </c>
      <c r="B2935" s="47" t="s">
        <v>1237</v>
      </c>
      <c r="C2935" s="43">
        <v>34428</v>
      </c>
      <c r="D2935" s="43" t="s">
        <v>1899</v>
      </c>
      <c r="E2935" s="43">
        <v>1917</v>
      </c>
      <c r="F2935" s="43" t="s">
        <v>2131</v>
      </c>
      <c r="G2935" s="56" t="s">
        <v>2103</v>
      </c>
      <c r="H2935" s="43">
        <v>2</v>
      </c>
      <c r="I2935" s="43">
        <v>1</v>
      </c>
      <c r="J2935" s="43" t="s">
        <v>2131</v>
      </c>
      <c r="K2935" s="45">
        <v>242.5</v>
      </c>
      <c r="L2935" s="45">
        <v>234.9</v>
      </c>
      <c r="M2935" s="517">
        <f>VLOOKUP(C2935,'Раздел 2'!D2927:Q3757,14,0)</f>
        <v>102204</v>
      </c>
      <c r="N2935" s="45">
        <f t="shared" si="433"/>
        <v>102204</v>
      </c>
      <c r="O2935" s="45">
        <v>0</v>
      </c>
      <c r="P2935" s="45">
        <v>0</v>
      </c>
      <c r="Q2935" s="45">
        <v>0</v>
      </c>
      <c r="R2935" s="57">
        <v>45658</v>
      </c>
      <c r="S2935" s="57">
        <v>46022</v>
      </c>
      <c r="U2935" s="143"/>
    </row>
    <row r="2936" spans="1:21" ht="20.3" x14ac:dyDescent="0.35">
      <c r="A2936" s="43">
        <f t="shared" si="432"/>
        <v>309</v>
      </c>
      <c r="B2936" s="47" t="s">
        <v>1239</v>
      </c>
      <c r="C2936" s="43">
        <v>33147</v>
      </c>
      <c r="D2936" s="43" t="s">
        <v>1899</v>
      </c>
      <c r="E2936" s="43">
        <v>1960</v>
      </c>
      <c r="F2936" s="43" t="s">
        <v>2131</v>
      </c>
      <c r="G2936" s="56" t="s">
        <v>2098</v>
      </c>
      <c r="H2936" s="43">
        <v>2</v>
      </c>
      <c r="I2936" s="43">
        <v>2</v>
      </c>
      <c r="J2936" s="43" t="s">
        <v>2131</v>
      </c>
      <c r="K2936" s="45">
        <v>691.4</v>
      </c>
      <c r="L2936" s="45">
        <v>634.70000000000005</v>
      </c>
      <c r="M2936" s="517">
        <f>VLOOKUP(C2936,'Раздел 2'!D2928:Q3758,14,0)</f>
        <v>102840</v>
      </c>
      <c r="N2936" s="45">
        <f t="shared" si="433"/>
        <v>102840</v>
      </c>
      <c r="O2936" s="45">
        <v>0</v>
      </c>
      <c r="P2936" s="45">
        <v>0</v>
      </c>
      <c r="Q2936" s="45">
        <v>0</v>
      </c>
      <c r="R2936" s="57">
        <v>45658</v>
      </c>
      <c r="S2936" s="57">
        <v>46022</v>
      </c>
      <c r="U2936" s="143"/>
    </row>
    <row r="2937" spans="1:21" ht="20.3" x14ac:dyDescent="0.35">
      <c r="A2937" s="43">
        <f t="shared" si="432"/>
        <v>310</v>
      </c>
      <c r="B2937" s="47" t="s">
        <v>1240</v>
      </c>
      <c r="C2937" s="43">
        <v>34635</v>
      </c>
      <c r="D2937" s="43" t="s">
        <v>1899</v>
      </c>
      <c r="E2937" s="43">
        <v>1954</v>
      </c>
      <c r="F2937" s="43" t="s">
        <v>2131</v>
      </c>
      <c r="G2937" s="56" t="s">
        <v>2103</v>
      </c>
      <c r="H2937" s="43">
        <v>2</v>
      </c>
      <c r="I2937" s="43">
        <v>1</v>
      </c>
      <c r="J2937" s="43" t="s">
        <v>2131</v>
      </c>
      <c r="K2937" s="45">
        <v>425.5</v>
      </c>
      <c r="L2937" s="45">
        <v>387.4</v>
      </c>
      <c r="M2937" s="517">
        <f>VLOOKUP(C2937,'Раздел 2'!D2929:Q3759,14,0)</f>
        <v>1342242.4959999998</v>
      </c>
      <c r="N2937" s="45">
        <f t="shared" si="433"/>
        <v>1342242.4959999998</v>
      </c>
      <c r="O2937" s="45">
        <v>0</v>
      </c>
      <c r="P2937" s="45">
        <v>0</v>
      </c>
      <c r="Q2937" s="45">
        <v>0</v>
      </c>
      <c r="R2937" s="57">
        <v>45658</v>
      </c>
      <c r="S2937" s="57">
        <v>46022</v>
      </c>
      <c r="U2937" s="143"/>
    </row>
    <row r="2938" spans="1:21" ht="20.3" x14ac:dyDescent="0.35">
      <c r="A2938" s="43">
        <f t="shared" si="432"/>
        <v>311</v>
      </c>
      <c r="B2938" s="47" t="s">
        <v>1241</v>
      </c>
      <c r="C2938" s="43">
        <v>34667</v>
      </c>
      <c r="D2938" s="43" t="s">
        <v>1899</v>
      </c>
      <c r="E2938" s="43">
        <v>1936</v>
      </c>
      <c r="F2938" s="43" t="s">
        <v>2131</v>
      </c>
      <c r="G2938" s="56" t="s">
        <v>2098</v>
      </c>
      <c r="H2938" s="43">
        <v>3</v>
      </c>
      <c r="I2938" s="43">
        <v>3</v>
      </c>
      <c r="J2938" s="43" t="s">
        <v>2131</v>
      </c>
      <c r="K2938" s="45">
        <v>1568.4</v>
      </c>
      <c r="L2938" s="45">
        <v>1383.4</v>
      </c>
      <c r="M2938" s="517">
        <f>VLOOKUP(C2938,'Раздел 2'!D2930:Q3760,14,0)</f>
        <v>50920.800000000003</v>
      </c>
      <c r="N2938" s="45">
        <f t="shared" si="433"/>
        <v>50920.800000000003</v>
      </c>
      <c r="O2938" s="45">
        <v>0</v>
      </c>
      <c r="P2938" s="45">
        <v>0</v>
      </c>
      <c r="Q2938" s="45">
        <v>0</v>
      </c>
      <c r="R2938" s="57">
        <v>45658</v>
      </c>
      <c r="S2938" s="57">
        <v>46022</v>
      </c>
      <c r="U2938" s="143"/>
    </row>
    <row r="2939" spans="1:21" ht="20.3" x14ac:dyDescent="0.35">
      <c r="A2939" s="43">
        <f>A2938+1</f>
        <v>312</v>
      </c>
      <c r="B2939" s="47" t="s">
        <v>58</v>
      </c>
      <c r="C2939" s="43">
        <v>32585</v>
      </c>
      <c r="D2939" s="43" t="s">
        <v>1899</v>
      </c>
      <c r="E2939" s="43">
        <v>1986</v>
      </c>
      <c r="F2939" s="43" t="s">
        <v>2131</v>
      </c>
      <c r="G2939" s="56" t="s">
        <v>2098</v>
      </c>
      <c r="H2939" s="43">
        <v>9</v>
      </c>
      <c r="I2939" s="43">
        <v>2</v>
      </c>
      <c r="J2939" s="43" t="s">
        <v>2131</v>
      </c>
      <c r="K2939" s="45">
        <v>3815.4</v>
      </c>
      <c r="L2939" s="45">
        <v>3815.4</v>
      </c>
      <c r="M2939" s="517">
        <f>VLOOKUP(C2939,'Раздел 2'!D2931:Q3761,14,0)</f>
        <v>153807.6</v>
      </c>
      <c r="N2939" s="45">
        <f t="shared" si="433"/>
        <v>153807.6</v>
      </c>
      <c r="O2939" s="45">
        <v>0</v>
      </c>
      <c r="P2939" s="45">
        <v>0</v>
      </c>
      <c r="Q2939" s="45">
        <v>0</v>
      </c>
      <c r="R2939" s="57">
        <v>45658</v>
      </c>
      <c r="S2939" s="57">
        <v>46022</v>
      </c>
      <c r="U2939" s="143"/>
    </row>
    <row r="2940" spans="1:21" ht="20.3" x14ac:dyDescent="0.35">
      <c r="A2940" s="43">
        <f t="shared" si="432"/>
        <v>313</v>
      </c>
      <c r="B2940" s="47" t="s">
        <v>1244</v>
      </c>
      <c r="C2940" s="43">
        <v>34825</v>
      </c>
      <c r="D2940" s="43" t="s">
        <v>1899</v>
      </c>
      <c r="E2940" s="43">
        <v>1966</v>
      </c>
      <c r="F2940" s="43" t="s">
        <v>2131</v>
      </c>
      <c r="G2940" s="56" t="s">
        <v>2098</v>
      </c>
      <c r="H2940" s="43">
        <v>5</v>
      </c>
      <c r="I2940" s="43">
        <v>6</v>
      </c>
      <c r="J2940" s="43" t="s">
        <v>2131</v>
      </c>
      <c r="K2940" s="45">
        <v>4011.3</v>
      </c>
      <c r="L2940" s="45">
        <v>2427.5</v>
      </c>
      <c r="M2940" s="517">
        <f>VLOOKUP(C2940,'Раздел 2'!D2932:Q3764,14,0)</f>
        <v>7014247.04</v>
      </c>
      <c r="N2940" s="45">
        <f t="shared" si="433"/>
        <v>7014247.04</v>
      </c>
      <c r="O2940" s="45">
        <v>0</v>
      </c>
      <c r="P2940" s="45">
        <v>0</v>
      </c>
      <c r="Q2940" s="45">
        <v>0</v>
      </c>
      <c r="R2940" s="57">
        <v>45658</v>
      </c>
      <c r="S2940" s="57">
        <v>46022</v>
      </c>
      <c r="U2940" s="143"/>
    </row>
    <row r="2941" spans="1:21" ht="20.3" x14ac:dyDescent="0.35">
      <c r="A2941" s="43">
        <f t="shared" si="432"/>
        <v>314</v>
      </c>
      <c r="B2941" s="47" t="s">
        <v>3189</v>
      </c>
      <c r="C2941" s="43">
        <v>34912</v>
      </c>
      <c r="D2941" s="43" t="s">
        <v>1899</v>
      </c>
      <c r="E2941" s="43">
        <v>1917</v>
      </c>
      <c r="F2941" s="43" t="s">
        <v>2131</v>
      </c>
      <c r="G2941" s="56" t="s">
        <v>2103</v>
      </c>
      <c r="H2941" s="43">
        <v>2</v>
      </c>
      <c r="I2941" s="43">
        <v>1</v>
      </c>
      <c r="J2941" s="43" t="s">
        <v>2131</v>
      </c>
      <c r="K2941" s="45">
        <v>437.88</v>
      </c>
      <c r="L2941" s="45">
        <v>385.8</v>
      </c>
      <c r="M2941" s="517">
        <f>VLOOKUP(C2941,'Раздел 2'!D2933:Q3765,14,0)</f>
        <v>50000</v>
      </c>
      <c r="N2941" s="45">
        <f t="shared" si="433"/>
        <v>50000</v>
      </c>
      <c r="O2941" s="45">
        <v>0</v>
      </c>
      <c r="P2941" s="45">
        <v>0</v>
      </c>
      <c r="Q2941" s="45">
        <v>0</v>
      </c>
      <c r="R2941" s="57">
        <v>45658</v>
      </c>
      <c r="S2941" s="57">
        <v>46022</v>
      </c>
      <c r="U2941" s="143"/>
    </row>
    <row r="2942" spans="1:21" ht="20.3" x14ac:dyDescent="0.35">
      <c r="A2942" s="43">
        <f>A2941+1</f>
        <v>315</v>
      </c>
      <c r="B2942" s="47" t="s">
        <v>1245</v>
      </c>
      <c r="C2942" s="43">
        <v>34938</v>
      </c>
      <c r="D2942" s="43" t="s">
        <v>1899</v>
      </c>
      <c r="E2942" s="43">
        <v>1938</v>
      </c>
      <c r="F2942" s="43" t="s">
        <v>2131</v>
      </c>
      <c r="G2942" s="56" t="s">
        <v>2103</v>
      </c>
      <c r="H2942" s="43">
        <v>2</v>
      </c>
      <c r="I2942" s="43">
        <v>3</v>
      </c>
      <c r="J2942" s="43" t="s">
        <v>2131</v>
      </c>
      <c r="K2942" s="45">
        <v>499.6</v>
      </c>
      <c r="L2942" s="45">
        <v>361.6</v>
      </c>
      <c r="M2942" s="517">
        <f>VLOOKUP(C2942,'Раздел 2'!D2934:Q3766,14,0)</f>
        <v>18572.400000000001</v>
      </c>
      <c r="N2942" s="45">
        <f t="shared" si="433"/>
        <v>18572.400000000001</v>
      </c>
      <c r="O2942" s="45">
        <v>0</v>
      </c>
      <c r="P2942" s="45">
        <v>0</v>
      </c>
      <c r="Q2942" s="45">
        <v>0</v>
      </c>
      <c r="R2942" s="57">
        <v>45658</v>
      </c>
      <c r="S2942" s="57">
        <v>46022</v>
      </c>
      <c r="U2942" s="143"/>
    </row>
    <row r="2943" spans="1:21" ht="20.3" x14ac:dyDescent="0.35">
      <c r="A2943" s="43">
        <f t="shared" si="432"/>
        <v>316</v>
      </c>
      <c r="B2943" s="47" t="s">
        <v>1246</v>
      </c>
      <c r="C2943" s="43">
        <v>34901</v>
      </c>
      <c r="D2943" s="43" t="s">
        <v>1899</v>
      </c>
      <c r="E2943" s="43">
        <v>1952</v>
      </c>
      <c r="F2943" s="43" t="s">
        <v>2131</v>
      </c>
      <c r="G2943" s="56" t="s">
        <v>2098</v>
      </c>
      <c r="H2943" s="43">
        <v>3</v>
      </c>
      <c r="I2943" s="43">
        <v>2</v>
      </c>
      <c r="J2943" s="43" t="s">
        <v>2131</v>
      </c>
      <c r="K2943" s="45">
        <v>2250.3000000000002</v>
      </c>
      <c r="L2943" s="45">
        <v>1111.4000000000001</v>
      </c>
      <c r="M2943" s="517">
        <f>VLOOKUP(C2943,'Раздел 2'!D2935:Q3767,14,0)</f>
        <v>830307.66999999993</v>
      </c>
      <c r="N2943" s="45">
        <f t="shared" si="433"/>
        <v>830307.66999999993</v>
      </c>
      <c r="O2943" s="45">
        <v>0</v>
      </c>
      <c r="P2943" s="45">
        <v>0</v>
      </c>
      <c r="Q2943" s="45">
        <v>0</v>
      </c>
      <c r="R2943" s="57">
        <v>45658</v>
      </c>
      <c r="S2943" s="57">
        <v>46022</v>
      </c>
      <c r="U2943" s="143"/>
    </row>
    <row r="2944" spans="1:21" ht="20.3" x14ac:dyDescent="0.35">
      <c r="A2944" s="43">
        <f t="shared" si="432"/>
        <v>317</v>
      </c>
      <c r="B2944" s="47" t="s">
        <v>1250</v>
      </c>
      <c r="C2944" s="43">
        <v>35015</v>
      </c>
      <c r="D2944" s="43" t="s">
        <v>1899</v>
      </c>
      <c r="E2944" s="43">
        <v>1954</v>
      </c>
      <c r="F2944" s="43" t="s">
        <v>2131</v>
      </c>
      <c r="G2944" s="56" t="s">
        <v>2098</v>
      </c>
      <c r="H2944" s="43">
        <v>3</v>
      </c>
      <c r="I2944" s="43">
        <v>2</v>
      </c>
      <c r="J2944" s="43" t="s">
        <v>2131</v>
      </c>
      <c r="K2944" s="45">
        <v>1394.7</v>
      </c>
      <c r="L2944" s="45">
        <v>1222.3</v>
      </c>
      <c r="M2944" s="517">
        <f>VLOOKUP(C2944,'Раздел 2'!D2936:Q3768,14,0)</f>
        <v>4453770.8</v>
      </c>
      <c r="N2944" s="45">
        <f t="shared" si="433"/>
        <v>4453770.8</v>
      </c>
      <c r="O2944" s="45">
        <v>0</v>
      </c>
      <c r="P2944" s="45">
        <v>0</v>
      </c>
      <c r="Q2944" s="45">
        <v>0</v>
      </c>
      <c r="R2944" s="57">
        <v>45658</v>
      </c>
      <c r="S2944" s="57">
        <v>46022</v>
      </c>
      <c r="U2944" s="143"/>
    </row>
    <row r="2945" spans="1:21" ht="20.3" x14ac:dyDescent="0.35">
      <c r="A2945" s="43">
        <f t="shared" si="432"/>
        <v>318</v>
      </c>
      <c r="B2945" s="47" t="s">
        <v>1251</v>
      </c>
      <c r="C2945" s="43">
        <v>35020</v>
      </c>
      <c r="D2945" s="43" t="s">
        <v>1899</v>
      </c>
      <c r="E2945" s="43">
        <v>1953</v>
      </c>
      <c r="F2945" s="43" t="s">
        <v>2131</v>
      </c>
      <c r="G2945" s="56" t="s">
        <v>2103</v>
      </c>
      <c r="H2945" s="43">
        <v>2</v>
      </c>
      <c r="I2945" s="43">
        <v>1</v>
      </c>
      <c r="J2945" s="43" t="s">
        <v>2131</v>
      </c>
      <c r="K2945" s="45">
        <v>452.52</v>
      </c>
      <c r="L2945" s="45">
        <v>398.7</v>
      </c>
      <c r="M2945" s="517">
        <f>VLOOKUP(C2945,'Раздел 2'!D2937:Q3769,14,0)</f>
        <v>69505.679999999993</v>
      </c>
      <c r="N2945" s="45">
        <f t="shared" si="433"/>
        <v>69505.679999999993</v>
      </c>
      <c r="O2945" s="45">
        <v>0</v>
      </c>
      <c r="P2945" s="45">
        <v>0</v>
      </c>
      <c r="Q2945" s="45">
        <v>0</v>
      </c>
      <c r="R2945" s="57">
        <v>45658</v>
      </c>
      <c r="S2945" s="57">
        <v>46022</v>
      </c>
      <c r="U2945" s="143"/>
    </row>
    <row r="2946" spans="1:21" ht="20.3" x14ac:dyDescent="0.35">
      <c r="A2946" s="43">
        <f>A2945+1</f>
        <v>319</v>
      </c>
      <c r="B2946" s="47" t="s">
        <v>1255</v>
      </c>
      <c r="C2946" s="43">
        <v>35040</v>
      </c>
      <c r="D2946" s="43" t="s">
        <v>1899</v>
      </c>
      <c r="E2946" s="43">
        <v>1966</v>
      </c>
      <c r="F2946" s="43" t="s">
        <v>2131</v>
      </c>
      <c r="G2946" s="56" t="s">
        <v>2098</v>
      </c>
      <c r="H2946" s="43">
        <v>5</v>
      </c>
      <c r="I2946" s="43">
        <v>4</v>
      </c>
      <c r="J2946" s="43" t="s">
        <v>2131</v>
      </c>
      <c r="K2946" s="45">
        <v>4478.7</v>
      </c>
      <c r="L2946" s="45">
        <v>2485.1</v>
      </c>
      <c r="M2946" s="517">
        <f>VLOOKUP(C2946,'Раздел 2'!D2939:Q3771,14,0)</f>
        <v>4072816.92</v>
      </c>
      <c r="N2946" s="45">
        <f t="shared" si="433"/>
        <v>4072816.92</v>
      </c>
      <c r="O2946" s="45">
        <v>0</v>
      </c>
      <c r="P2946" s="45">
        <v>0</v>
      </c>
      <c r="Q2946" s="45">
        <v>0</v>
      </c>
      <c r="R2946" s="57">
        <v>45658</v>
      </c>
      <c r="S2946" s="57">
        <v>46022</v>
      </c>
      <c r="U2946" s="143"/>
    </row>
    <row r="2947" spans="1:21" ht="20.3" x14ac:dyDescent="0.35">
      <c r="A2947" s="43">
        <f t="shared" si="432"/>
        <v>320</v>
      </c>
      <c r="B2947" s="47" t="s">
        <v>1256</v>
      </c>
      <c r="C2947" s="43">
        <v>35096</v>
      </c>
      <c r="D2947" s="43" t="s">
        <v>1899</v>
      </c>
      <c r="E2947" s="43">
        <v>1958</v>
      </c>
      <c r="F2947" s="43" t="s">
        <v>2131</v>
      </c>
      <c r="G2947" s="56" t="s">
        <v>2103</v>
      </c>
      <c r="H2947" s="43">
        <v>3</v>
      </c>
      <c r="I2947" s="43">
        <v>1</v>
      </c>
      <c r="J2947" s="43" t="s">
        <v>2131</v>
      </c>
      <c r="K2947" s="45">
        <v>665.2</v>
      </c>
      <c r="L2947" s="45">
        <v>602.4</v>
      </c>
      <c r="M2947" s="517">
        <f>VLOOKUP(C2947,'Раздел 2'!D2939:Q3772,14,0)</f>
        <v>1356983.35115</v>
      </c>
      <c r="N2947" s="45">
        <f t="shared" si="433"/>
        <v>1356983.35115</v>
      </c>
      <c r="O2947" s="45">
        <v>0</v>
      </c>
      <c r="P2947" s="45">
        <v>0</v>
      </c>
      <c r="Q2947" s="45">
        <v>0</v>
      </c>
      <c r="R2947" s="57">
        <v>45658</v>
      </c>
      <c r="S2947" s="57">
        <v>46022</v>
      </c>
      <c r="U2947" s="143"/>
    </row>
    <row r="2948" spans="1:21" ht="20.3" x14ac:dyDescent="0.35">
      <c r="A2948" s="43">
        <f>A2947+1</f>
        <v>321</v>
      </c>
      <c r="B2948" s="47" t="s">
        <v>1259</v>
      </c>
      <c r="C2948" s="43">
        <v>35198</v>
      </c>
      <c r="D2948" s="43" t="s">
        <v>1899</v>
      </c>
      <c r="E2948" s="43">
        <v>1955</v>
      </c>
      <c r="F2948" s="43" t="s">
        <v>2131</v>
      </c>
      <c r="G2948" s="56" t="s">
        <v>2098</v>
      </c>
      <c r="H2948" s="43">
        <v>2</v>
      </c>
      <c r="I2948" s="43">
        <v>2</v>
      </c>
      <c r="J2948" s="43" t="s">
        <v>2131</v>
      </c>
      <c r="K2948" s="45">
        <v>848.5</v>
      </c>
      <c r="L2948" s="45">
        <v>848.5</v>
      </c>
      <c r="M2948" s="517">
        <f>VLOOKUP(C2948,'Раздел 2'!D2941:Q3774,14,0)</f>
        <v>2583038.3607000001</v>
      </c>
      <c r="N2948" s="45">
        <f t="shared" si="433"/>
        <v>2583038.3607000001</v>
      </c>
      <c r="O2948" s="45">
        <v>0</v>
      </c>
      <c r="P2948" s="45">
        <v>0</v>
      </c>
      <c r="Q2948" s="45">
        <v>0</v>
      </c>
      <c r="R2948" s="57">
        <v>45658</v>
      </c>
      <c r="S2948" s="57">
        <v>46022</v>
      </c>
      <c r="U2948" s="143"/>
    </row>
    <row r="2949" spans="1:21" ht="20.3" x14ac:dyDescent="0.35">
      <c r="A2949" s="43">
        <f t="shared" si="432"/>
        <v>322</v>
      </c>
      <c r="B2949" s="47" t="s">
        <v>1260</v>
      </c>
      <c r="C2949" s="43">
        <v>35200</v>
      </c>
      <c r="D2949" s="43" t="s">
        <v>1899</v>
      </c>
      <c r="E2949" s="43">
        <v>1955</v>
      </c>
      <c r="F2949" s="43" t="s">
        <v>2131</v>
      </c>
      <c r="G2949" s="56" t="s">
        <v>2105</v>
      </c>
      <c r="H2949" s="43">
        <v>2</v>
      </c>
      <c r="I2949" s="43">
        <v>1</v>
      </c>
      <c r="J2949" s="43" t="s">
        <v>2131</v>
      </c>
      <c r="K2949" s="45">
        <v>414.3</v>
      </c>
      <c r="L2949" s="45">
        <v>414.3</v>
      </c>
      <c r="M2949" s="517">
        <f>VLOOKUP(C2949,'Раздел 2'!D2941:Q3778,14,0)</f>
        <v>900260.93</v>
      </c>
      <c r="N2949" s="45">
        <f t="shared" si="433"/>
        <v>900260.93</v>
      </c>
      <c r="O2949" s="45">
        <v>0</v>
      </c>
      <c r="P2949" s="45">
        <v>0</v>
      </c>
      <c r="Q2949" s="45">
        <v>0</v>
      </c>
      <c r="R2949" s="57">
        <v>45658</v>
      </c>
      <c r="S2949" s="57">
        <v>46022</v>
      </c>
      <c r="U2949" s="143"/>
    </row>
    <row r="2950" spans="1:21" ht="20.3" x14ac:dyDescent="0.35">
      <c r="A2950" s="43">
        <f t="shared" si="432"/>
        <v>323</v>
      </c>
      <c r="B2950" s="47" t="s">
        <v>1261</v>
      </c>
      <c r="C2950" s="43">
        <v>35203</v>
      </c>
      <c r="D2950" s="43" t="s">
        <v>1899</v>
      </c>
      <c r="E2950" s="43">
        <v>1955</v>
      </c>
      <c r="F2950" s="43" t="s">
        <v>2131</v>
      </c>
      <c r="G2950" s="56" t="s">
        <v>2105</v>
      </c>
      <c r="H2950" s="43">
        <v>2</v>
      </c>
      <c r="I2950" s="43">
        <v>1</v>
      </c>
      <c r="J2950" s="43" t="s">
        <v>2131</v>
      </c>
      <c r="K2950" s="45">
        <v>416.8</v>
      </c>
      <c r="L2950" s="45">
        <v>416.8</v>
      </c>
      <c r="M2950" s="517">
        <f>VLOOKUP(C2950,'Раздел 2'!D2942:Q3779,14,0)</f>
        <v>1310044.26</v>
      </c>
      <c r="N2950" s="45">
        <f t="shared" si="433"/>
        <v>1310044.26</v>
      </c>
      <c r="O2950" s="45">
        <v>0</v>
      </c>
      <c r="P2950" s="45">
        <v>0</v>
      </c>
      <c r="Q2950" s="45">
        <v>0</v>
      </c>
      <c r="R2950" s="57">
        <v>45658</v>
      </c>
      <c r="S2950" s="57">
        <v>46022</v>
      </c>
      <c r="U2950" s="143"/>
    </row>
    <row r="2951" spans="1:21" ht="20.3" x14ac:dyDescent="0.35">
      <c r="A2951" s="43">
        <f t="shared" si="432"/>
        <v>324</v>
      </c>
      <c r="B2951" s="47" t="s">
        <v>1262</v>
      </c>
      <c r="C2951" s="43">
        <v>35204</v>
      </c>
      <c r="D2951" s="43" t="s">
        <v>1899</v>
      </c>
      <c r="E2951" s="43">
        <v>1955</v>
      </c>
      <c r="F2951" s="43" t="s">
        <v>2131</v>
      </c>
      <c r="G2951" s="56" t="s">
        <v>2105</v>
      </c>
      <c r="H2951" s="43">
        <v>2</v>
      </c>
      <c r="I2951" s="43">
        <v>1</v>
      </c>
      <c r="J2951" s="43" t="s">
        <v>2131</v>
      </c>
      <c r="K2951" s="45">
        <v>407.7</v>
      </c>
      <c r="L2951" s="45">
        <v>407.7</v>
      </c>
      <c r="M2951" s="517">
        <f>VLOOKUP(C2951,'Раздел 2'!D2943:Q3779,14,0)</f>
        <v>3580796.9400000004</v>
      </c>
      <c r="N2951" s="45">
        <f t="shared" si="433"/>
        <v>3580796.9400000004</v>
      </c>
      <c r="O2951" s="45">
        <v>0</v>
      </c>
      <c r="P2951" s="45">
        <v>0</v>
      </c>
      <c r="Q2951" s="45">
        <v>0</v>
      </c>
      <c r="R2951" s="57">
        <v>45658</v>
      </c>
      <c r="S2951" s="57">
        <v>46022</v>
      </c>
      <c r="U2951" s="143"/>
    </row>
    <row r="2952" spans="1:21" ht="20.3" x14ac:dyDescent="0.35">
      <c r="A2952" s="43">
        <f t="shared" si="432"/>
        <v>325</v>
      </c>
      <c r="B2952" s="47" t="s">
        <v>1263</v>
      </c>
      <c r="C2952" s="43">
        <v>35205</v>
      </c>
      <c r="D2952" s="43" t="s">
        <v>1899</v>
      </c>
      <c r="E2952" s="43">
        <v>1955</v>
      </c>
      <c r="F2952" s="43" t="s">
        <v>2131</v>
      </c>
      <c r="G2952" s="56" t="s">
        <v>2105</v>
      </c>
      <c r="H2952" s="43">
        <v>2</v>
      </c>
      <c r="I2952" s="43">
        <v>1</v>
      </c>
      <c r="J2952" s="43" t="s">
        <v>2131</v>
      </c>
      <c r="K2952" s="45">
        <v>408.3</v>
      </c>
      <c r="L2952" s="45">
        <v>408.3</v>
      </c>
      <c r="M2952" s="517">
        <f>VLOOKUP(C2952,'Раздел 2'!D2944:Q3780,14,0)</f>
        <v>1284978</v>
      </c>
      <c r="N2952" s="45">
        <f t="shared" si="433"/>
        <v>1284978</v>
      </c>
      <c r="O2952" s="45">
        <v>0</v>
      </c>
      <c r="P2952" s="45">
        <v>0</v>
      </c>
      <c r="Q2952" s="45">
        <v>0</v>
      </c>
      <c r="R2952" s="57">
        <v>45658</v>
      </c>
      <c r="S2952" s="57">
        <v>46022</v>
      </c>
      <c r="U2952" s="143"/>
    </row>
    <row r="2953" spans="1:21" ht="20.3" x14ac:dyDescent="0.35">
      <c r="A2953" s="43">
        <f t="shared" si="432"/>
        <v>326</v>
      </c>
      <c r="B2953" s="47" t="s">
        <v>1657</v>
      </c>
      <c r="C2953" s="43">
        <v>35348</v>
      </c>
      <c r="D2953" s="43" t="s">
        <v>1900</v>
      </c>
      <c r="E2953" s="43">
        <v>1961</v>
      </c>
      <c r="F2953" s="43" t="s">
        <v>2131</v>
      </c>
      <c r="G2953" s="56" t="s">
        <v>2098</v>
      </c>
      <c r="H2953" s="43">
        <v>4</v>
      </c>
      <c r="I2953" s="43">
        <v>2</v>
      </c>
      <c r="J2953" s="43" t="s">
        <v>2131</v>
      </c>
      <c r="K2953" s="45">
        <v>4559.3999999999996</v>
      </c>
      <c r="L2953" s="45" t="s">
        <v>2131</v>
      </c>
      <c r="M2953" s="517">
        <f>VLOOKUP(C2953,'Раздел 2'!D2945:Q3781,14,0)</f>
        <v>1000000</v>
      </c>
      <c r="N2953" s="45">
        <f t="shared" si="433"/>
        <v>1000000</v>
      </c>
      <c r="O2953" s="45">
        <v>0</v>
      </c>
      <c r="P2953" s="45">
        <v>0</v>
      </c>
      <c r="Q2953" s="45">
        <v>0</v>
      </c>
      <c r="R2953" s="57">
        <v>45658</v>
      </c>
      <c r="S2953" s="57">
        <v>46022</v>
      </c>
      <c r="U2953" s="143"/>
    </row>
    <row r="2954" spans="1:21" ht="20.3" x14ac:dyDescent="0.35">
      <c r="A2954" s="43">
        <f t="shared" si="432"/>
        <v>327</v>
      </c>
      <c r="B2954" s="47" t="s">
        <v>1264</v>
      </c>
      <c r="C2954" s="43">
        <v>35475</v>
      </c>
      <c r="D2954" s="43" t="s">
        <v>1899</v>
      </c>
      <c r="E2954" s="43">
        <v>1947</v>
      </c>
      <c r="F2954" s="43" t="s">
        <v>2131</v>
      </c>
      <c r="G2954" s="56" t="s">
        <v>2098</v>
      </c>
      <c r="H2954" s="43">
        <v>2</v>
      </c>
      <c r="I2954" s="43">
        <v>1</v>
      </c>
      <c r="J2954" s="43" t="s">
        <v>2131</v>
      </c>
      <c r="K2954" s="45">
        <v>526.85</v>
      </c>
      <c r="L2954" s="45">
        <v>472.25</v>
      </c>
      <c r="M2954" s="517">
        <f>VLOOKUP(C2954,'Раздел 2'!D2946:Q3782,14,0)</f>
        <v>463304.47414999997</v>
      </c>
      <c r="N2954" s="45">
        <f t="shared" si="433"/>
        <v>463304.47414999997</v>
      </c>
      <c r="O2954" s="45">
        <v>0</v>
      </c>
      <c r="P2954" s="45">
        <v>0</v>
      </c>
      <c r="Q2954" s="45">
        <v>0</v>
      </c>
      <c r="R2954" s="57">
        <v>45658</v>
      </c>
      <c r="S2954" s="57">
        <v>46022</v>
      </c>
      <c r="U2954" s="143"/>
    </row>
    <row r="2955" spans="1:21" ht="20.3" x14ac:dyDescent="0.35">
      <c r="A2955" s="43">
        <f t="shared" si="432"/>
        <v>328</v>
      </c>
      <c r="B2955" s="47" t="s">
        <v>1265</v>
      </c>
      <c r="C2955" s="43">
        <v>35507</v>
      </c>
      <c r="D2955" s="43" t="s">
        <v>1899</v>
      </c>
      <c r="E2955" s="43">
        <v>1954</v>
      </c>
      <c r="F2955" s="43" t="s">
        <v>2131</v>
      </c>
      <c r="G2955" s="56" t="s">
        <v>2103</v>
      </c>
      <c r="H2955" s="43">
        <v>2</v>
      </c>
      <c r="I2955" s="43">
        <v>1</v>
      </c>
      <c r="J2955" s="43" t="s">
        <v>2131</v>
      </c>
      <c r="K2955" s="45">
        <v>419.1</v>
      </c>
      <c r="L2955" s="45">
        <v>385.1</v>
      </c>
      <c r="M2955" s="517">
        <f>VLOOKUP(C2955,'Раздел 2'!D2947:Q3783,14,0)</f>
        <v>87015.6</v>
      </c>
      <c r="N2955" s="45">
        <f t="shared" si="433"/>
        <v>87015.6</v>
      </c>
      <c r="O2955" s="45">
        <v>0</v>
      </c>
      <c r="P2955" s="45">
        <v>0</v>
      </c>
      <c r="Q2955" s="45">
        <v>0</v>
      </c>
      <c r="R2955" s="57">
        <v>45658</v>
      </c>
      <c r="S2955" s="57">
        <v>46022</v>
      </c>
      <c r="U2955" s="143"/>
    </row>
    <row r="2956" spans="1:21" ht="20.3" x14ac:dyDescent="0.35">
      <c r="A2956" s="43">
        <f t="shared" si="432"/>
        <v>329</v>
      </c>
      <c r="B2956" s="47" t="s">
        <v>1266</v>
      </c>
      <c r="C2956" s="43">
        <v>35515</v>
      </c>
      <c r="D2956" s="43" t="s">
        <v>1899</v>
      </c>
      <c r="E2956" s="43">
        <v>1975</v>
      </c>
      <c r="F2956" s="43" t="s">
        <v>2131</v>
      </c>
      <c r="G2956" s="56" t="s">
        <v>2098</v>
      </c>
      <c r="H2956" s="43">
        <v>5</v>
      </c>
      <c r="I2956" s="43">
        <v>3</v>
      </c>
      <c r="J2956" s="43" t="s">
        <v>2131</v>
      </c>
      <c r="K2956" s="45">
        <v>4347.1000000000004</v>
      </c>
      <c r="L2956" s="45">
        <v>2754.3</v>
      </c>
      <c r="M2956" s="517">
        <f>VLOOKUP(C2956,'Раздел 2'!D2948:Q3783,14,0)</f>
        <v>4578835.9400000004</v>
      </c>
      <c r="N2956" s="45">
        <f t="shared" si="433"/>
        <v>4578835.9400000004</v>
      </c>
      <c r="O2956" s="45">
        <v>0</v>
      </c>
      <c r="P2956" s="45">
        <v>0</v>
      </c>
      <c r="Q2956" s="45">
        <v>0</v>
      </c>
      <c r="R2956" s="57">
        <v>45658</v>
      </c>
      <c r="S2956" s="57">
        <v>46022</v>
      </c>
      <c r="U2956" s="143"/>
    </row>
    <row r="2957" spans="1:21" ht="20.3" x14ac:dyDescent="0.35">
      <c r="A2957" s="43">
        <f t="shared" si="432"/>
        <v>330</v>
      </c>
      <c r="B2957" s="47" t="s">
        <v>1267</v>
      </c>
      <c r="C2957" s="43">
        <v>35519</v>
      </c>
      <c r="D2957" s="43" t="s">
        <v>1899</v>
      </c>
      <c r="E2957" s="43">
        <v>1954</v>
      </c>
      <c r="F2957" s="43" t="s">
        <v>2131</v>
      </c>
      <c r="G2957" s="56" t="s">
        <v>2098</v>
      </c>
      <c r="H2957" s="43">
        <v>2</v>
      </c>
      <c r="I2957" s="43">
        <v>2</v>
      </c>
      <c r="J2957" s="43" t="s">
        <v>2131</v>
      </c>
      <c r="K2957" s="45">
        <v>371.5</v>
      </c>
      <c r="L2957" s="45">
        <v>260.10000000000002</v>
      </c>
      <c r="M2957" s="517">
        <f>VLOOKUP(C2957,'Раздел 2'!D2949:Q3784,14,0)</f>
        <v>1214839</v>
      </c>
      <c r="N2957" s="45">
        <f t="shared" si="433"/>
        <v>1214839</v>
      </c>
      <c r="O2957" s="45">
        <v>0</v>
      </c>
      <c r="P2957" s="45">
        <v>0</v>
      </c>
      <c r="Q2957" s="45">
        <v>0</v>
      </c>
      <c r="R2957" s="57">
        <v>45658</v>
      </c>
      <c r="S2957" s="57">
        <v>46022</v>
      </c>
      <c r="U2957" s="143"/>
    </row>
    <row r="2958" spans="1:21" ht="20.3" x14ac:dyDescent="0.35">
      <c r="A2958" s="43">
        <f t="shared" si="432"/>
        <v>331</v>
      </c>
      <c r="B2958" s="47" t="s">
        <v>30</v>
      </c>
      <c r="C2958" s="43">
        <v>33260</v>
      </c>
      <c r="D2958" s="43" t="s">
        <v>1899</v>
      </c>
      <c r="E2958" s="43">
        <v>1976</v>
      </c>
      <c r="F2958" s="43" t="s">
        <v>2131</v>
      </c>
      <c r="G2958" s="56" t="s">
        <v>2097</v>
      </c>
      <c r="H2958" s="43">
        <v>5</v>
      </c>
      <c r="I2958" s="43">
        <v>10</v>
      </c>
      <c r="J2958" s="43" t="s">
        <v>2131</v>
      </c>
      <c r="K2958" s="45">
        <v>7436.7</v>
      </c>
      <c r="L2958" s="45">
        <v>6687.7</v>
      </c>
      <c r="M2958" s="517">
        <f>VLOOKUP(C2958,'Раздел 2'!D2950:Q3784,14,0)</f>
        <v>3465264.7</v>
      </c>
      <c r="N2958" s="45">
        <f t="shared" si="433"/>
        <v>3465264.7</v>
      </c>
      <c r="O2958" s="45">
        <v>0</v>
      </c>
      <c r="P2958" s="45">
        <v>0</v>
      </c>
      <c r="Q2958" s="45">
        <v>0</v>
      </c>
      <c r="R2958" s="57">
        <v>45658</v>
      </c>
      <c r="S2958" s="57">
        <v>46022</v>
      </c>
      <c r="U2958" s="143"/>
    </row>
    <row r="2959" spans="1:21" ht="20.3" x14ac:dyDescent="0.35">
      <c r="A2959" s="43">
        <f t="shared" si="432"/>
        <v>332</v>
      </c>
      <c r="B2959" s="47" t="s">
        <v>1268</v>
      </c>
      <c r="C2959" s="43">
        <v>33324</v>
      </c>
      <c r="D2959" s="43" t="s">
        <v>1899</v>
      </c>
      <c r="E2959" s="43">
        <v>1958</v>
      </c>
      <c r="F2959" s="43" t="s">
        <v>2131</v>
      </c>
      <c r="G2959" s="56" t="s">
        <v>2103</v>
      </c>
      <c r="H2959" s="43">
        <v>2</v>
      </c>
      <c r="I2959" s="43">
        <v>1</v>
      </c>
      <c r="J2959" s="43" t="s">
        <v>2131</v>
      </c>
      <c r="K2959" s="45">
        <v>663.1</v>
      </c>
      <c r="L2959" s="45">
        <v>402.8</v>
      </c>
      <c r="M2959" s="517">
        <f>VLOOKUP(C2959,'Раздел 2'!D2951:Q3785,14,0)</f>
        <v>1984883.29</v>
      </c>
      <c r="N2959" s="45">
        <f t="shared" si="433"/>
        <v>1984883.29</v>
      </c>
      <c r="O2959" s="45">
        <v>0</v>
      </c>
      <c r="P2959" s="45">
        <v>0</v>
      </c>
      <c r="Q2959" s="45">
        <v>0</v>
      </c>
      <c r="R2959" s="57">
        <v>45658</v>
      </c>
      <c r="S2959" s="57">
        <v>46022</v>
      </c>
      <c r="U2959" s="143"/>
    </row>
    <row r="2960" spans="1:21" ht="20.3" x14ac:dyDescent="0.35">
      <c r="A2960" s="43">
        <f t="shared" si="432"/>
        <v>333</v>
      </c>
      <c r="B2960" s="47" t="s">
        <v>1274</v>
      </c>
      <c r="C2960" s="43">
        <v>35692</v>
      </c>
      <c r="D2960" s="43" t="s">
        <v>1899</v>
      </c>
      <c r="E2960" s="43">
        <v>1938</v>
      </c>
      <c r="F2960" s="43" t="s">
        <v>2131</v>
      </c>
      <c r="G2960" s="56" t="s">
        <v>2098</v>
      </c>
      <c r="H2960" s="43">
        <v>3</v>
      </c>
      <c r="I2960" s="43">
        <v>3</v>
      </c>
      <c r="J2960" s="43" t="s">
        <v>2131</v>
      </c>
      <c r="K2960" s="45">
        <v>1131.5</v>
      </c>
      <c r="L2960" s="45">
        <v>992.3</v>
      </c>
      <c r="M2960" s="517">
        <f>VLOOKUP(C2960,'Раздел 2'!D2952:Q3786,14,0)</f>
        <v>65140.65</v>
      </c>
      <c r="N2960" s="45">
        <f t="shared" si="433"/>
        <v>65140.65</v>
      </c>
      <c r="O2960" s="45">
        <v>0</v>
      </c>
      <c r="P2960" s="45">
        <v>0</v>
      </c>
      <c r="Q2960" s="45">
        <v>0</v>
      </c>
      <c r="R2960" s="57">
        <v>45658</v>
      </c>
      <c r="S2960" s="57">
        <v>46022</v>
      </c>
      <c r="U2960" s="143"/>
    </row>
    <row r="2961" spans="1:21" ht="20.3" x14ac:dyDescent="0.35">
      <c r="A2961" s="43">
        <f t="shared" si="432"/>
        <v>334</v>
      </c>
      <c r="B2961" s="47" t="s">
        <v>1275</v>
      </c>
      <c r="C2961" s="43">
        <v>35713</v>
      </c>
      <c r="D2961" s="43" t="s">
        <v>1899</v>
      </c>
      <c r="E2961" s="43">
        <v>1948</v>
      </c>
      <c r="F2961" s="43" t="s">
        <v>2131</v>
      </c>
      <c r="G2961" s="56" t="s">
        <v>2098</v>
      </c>
      <c r="H2961" s="43">
        <v>2</v>
      </c>
      <c r="I2961" s="43">
        <v>1</v>
      </c>
      <c r="J2961" s="43" t="s">
        <v>2131</v>
      </c>
      <c r="K2961" s="45">
        <v>548.1</v>
      </c>
      <c r="L2961" s="45">
        <v>504.4</v>
      </c>
      <c r="M2961" s="517">
        <f>VLOOKUP(C2961,'Раздел 2'!D2953:Q3787,14,0)</f>
        <v>2290369.56</v>
      </c>
      <c r="N2961" s="45">
        <f t="shared" si="433"/>
        <v>2290369.56</v>
      </c>
      <c r="O2961" s="45">
        <v>0</v>
      </c>
      <c r="P2961" s="45">
        <v>0</v>
      </c>
      <c r="Q2961" s="45">
        <v>0</v>
      </c>
      <c r="R2961" s="57">
        <v>45658</v>
      </c>
      <c r="S2961" s="57">
        <v>46022</v>
      </c>
      <c r="U2961" s="143"/>
    </row>
    <row r="2962" spans="1:21" ht="20.3" x14ac:dyDescent="0.35">
      <c r="A2962" s="43">
        <f t="shared" si="432"/>
        <v>335</v>
      </c>
      <c r="B2962" s="47" t="s">
        <v>1276</v>
      </c>
      <c r="C2962" s="43">
        <v>35833</v>
      </c>
      <c r="D2962" s="43" t="s">
        <v>1899</v>
      </c>
      <c r="E2962" s="43">
        <v>1962</v>
      </c>
      <c r="F2962" s="43" t="s">
        <v>2131</v>
      </c>
      <c r="G2962" s="56" t="s">
        <v>2103</v>
      </c>
      <c r="H2962" s="43">
        <v>2</v>
      </c>
      <c r="I2962" s="43">
        <v>2</v>
      </c>
      <c r="J2962" s="43" t="s">
        <v>2131</v>
      </c>
      <c r="K2962" s="45">
        <v>668.3</v>
      </c>
      <c r="L2962" s="45">
        <v>608.29999999999995</v>
      </c>
      <c r="M2962" s="517">
        <f>VLOOKUP(C2962,'Раздел 2'!D2954:Q3788,14,0)</f>
        <v>1474961.83</v>
      </c>
      <c r="N2962" s="45">
        <f t="shared" si="433"/>
        <v>1474961.83</v>
      </c>
      <c r="O2962" s="45">
        <v>0</v>
      </c>
      <c r="P2962" s="45">
        <v>0</v>
      </c>
      <c r="Q2962" s="45">
        <v>0</v>
      </c>
      <c r="R2962" s="57">
        <v>45658</v>
      </c>
      <c r="S2962" s="57">
        <v>46022</v>
      </c>
      <c r="U2962" s="143"/>
    </row>
    <row r="2963" spans="1:21" ht="20.3" x14ac:dyDescent="0.35">
      <c r="A2963" s="43">
        <f t="shared" si="432"/>
        <v>336</v>
      </c>
      <c r="B2963" s="47" t="s">
        <v>1277</v>
      </c>
      <c r="C2963" s="43">
        <v>35834</v>
      </c>
      <c r="D2963" s="43" t="s">
        <v>1899</v>
      </c>
      <c r="E2963" s="43">
        <v>1962</v>
      </c>
      <c r="F2963" s="43" t="s">
        <v>2131</v>
      </c>
      <c r="G2963" s="56" t="s">
        <v>2103</v>
      </c>
      <c r="H2963" s="43">
        <v>2</v>
      </c>
      <c r="I2963" s="43">
        <v>2</v>
      </c>
      <c r="J2963" s="43" t="s">
        <v>2131</v>
      </c>
      <c r="K2963" s="45">
        <v>742.2</v>
      </c>
      <c r="L2963" s="45">
        <v>681.1</v>
      </c>
      <c r="M2963" s="517">
        <f>VLOOKUP(C2963,'Раздел 2'!D2955:Q3793,14,0)</f>
        <v>2386178.9300000002</v>
      </c>
      <c r="N2963" s="45">
        <f t="shared" si="433"/>
        <v>2386178.9300000002</v>
      </c>
      <c r="O2963" s="45">
        <v>0</v>
      </c>
      <c r="P2963" s="45">
        <v>0</v>
      </c>
      <c r="Q2963" s="45">
        <v>0</v>
      </c>
      <c r="R2963" s="57">
        <v>45658</v>
      </c>
      <c r="S2963" s="57">
        <v>46022</v>
      </c>
      <c r="U2963" s="143"/>
    </row>
    <row r="2964" spans="1:21" ht="20.3" x14ac:dyDescent="0.35">
      <c r="A2964" s="43">
        <f t="shared" si="432"/>
        <v>337</v>
      </c>
      <c r="B2964" s="47" t="s">
        <v>1278</v>
      </c>
      <c r="C2964" s="43">
        <v>35835</v>
      </c>
      <c r="D2964" s="43" t="s">
        <v>1899</v>
      </c>
      <c r="E2964" s="43">
        <v>1962</v>
      </c>
      <c r="F2964" s="43" t="s">
        <v>2131</v>
      </c>
      <c r="G2964" s="56" t="s">
        <v>2103</v>
      </c>
      <c r="H2964" s="43">
        <v>2</v>
      </c>
      <c r="I2964" s="43">
        <v>2</v>
      </c>
      <c r="J2964" s="43" t="s">
        <v>2131</v>
      </c>
      <c r="K2964" s="45">
        <v>607.70000000000005</v>
      </c>
      <c r="L2964" s="45">
        <v>547.1</v>
      </c>
      <c r="M2964" s="517">
        <f>VLOOKUP(C2964,'Раздел 2'!D2956:Q3794,14,0)</f>
        <v>2319319.77</v>
      </c>
      <c r="N2964" s="45">
        <f t="shared" si="433"/>
        <v>2319319.77</v>
      </c>
      <c r="O2964" s="45">
        <v>0</v>
      </c>
      <c r="P2964" s="45">
        <v>0</v>
      </c>
      <c r="Q2964" s="45">
        <v>0</v>
      </c>
      <c r="R2964" s="57">
        <v>45658</v>
      </c>
      <c r="S2964" s="57">
        <v>46022</v>
      </c>
      <c r="U2964" s="143"/>
    </row>
    <row r="2965" spans="1:21" ht="20.3" x14ac:dyDescent="0.35">
      <c r="A2965" s="43">
        <f t="shared" si="432"/>
        <v>338</v>
      </c>
      <c r="B2965" s="47" t="s">
        <v>1279</v>
      </c>
      <c r="C2965" s="43">
        <v>35839</v>
      </c>
      <c r="D2965" s="43" t="s">
        <v>1899</v>
      </c>
      <c r="E2965" s="43">
        <v>1962</v>
      </c>
      <c r="F2965" s="43" t="s">
        <v>2131</v>
      </c>
      <c r="G2965" s="56" t="s">
        <v>2098</v>
      </c>
      <c r="H2965" s="43">
        <v>2</v>
      </c>
      <c r="I2965" s="43">
        <v>2</v>
      </c>
      <c r="J2965" s="43" t="s">
        <v>2131</v>
      </c>
      <c r="K2965" s="45">
        <v>672.2</v>
      </c>
      <c r="L2965" s="45">
        <v>620.20000000000005</v>
      </c>
      <c r="M2965" s="517">
        <f>VLOOKUP(C2965,'Раздел 2'!D2957:Q3795,14,0)</f>
        <v>1240652.04</v>
      </c>
      <c r="N2965" s="45">
        <f t="shared" si="433"/>
        <v>1240652.04</v>
      </c>
      <c r="O2965" s="45">
        <v>0</v>
      </c>
      <c r="P2965" s="45">
        <v>0</v>
      </c>
      <c r="Q2965" s="45">
        <v>0</v>
      </c>
      <c r="R2965" s="57">
        <v>45658</v>
      </c>
      <c r="S2965" s="57">
        <v>46022</v>
      </c>
      <c r="U2965" s="143"/>
    </row>
    <row r="2966" spans="1:21" ht="20.3" x14ac:dyDescent="0.35">
      <c r="A2966" s="43">
        <f t="shared" si="432"/>
        <v>339</v>
      </c>
      <c r="B2966" s="47" t="s">
        <v>1280</v>
      </c>
      <c r="C2966" s="43">
        <v>35840</v>
      </c>
      <c r="D2966" s="43" t="s">
        <v>1899</v>
      </c>
      <c r="E2966" s="43">
        <v>1962</v>
      </c>
      <c r="F2966" s="43" t="s">
        <v>2131</v>
      </c>
      <c r="G2966" s="56" t="s">
        <v>2098</v>
      </c>
      <c r="H2966" s="43">
        <v>2</v>
      </c>
      <c r="I2966" s="43">
        <v>2</v>
      </c>
      <c r="J2966" s="43" t="s">
        <v>2131</v>
      </c>
      <c r="K2966" s="45">
        <v>674.21</v>
      </c>
      <c r="L2966" s="45">
        <v>619.20000000000005</v>
      </c>
      <c r="M2966" s="517">
        <f>VLOOKUP(C2966,'Раздел 2'!D2958:Q3796,14,0)</f>
        <v>1192733.3699999999</v>
      </c>
      <c r="N2966" s="45">
        <f t="shared" si="433"/>
        <v>1192733.3699999999</v>
      </c>
      <c r="O2966" s="45">
        <v>0</v>
      </c>
      <c r="P2966" s="45">
        <v>0</v>
      </c>
      <c r="Q2966" s="45">
        <v>0</v>
      </c>
      <c r="R2966" s="57">
        <v>45658</v>
      </c>
      <c r="S2966" s="57">
        <v>46022</v>
      </c>
      <c r="U2966" s="143"/>
    </row>
    <row r="2967" spans="1:21" ht="20.3" x14ac:dyDescent="0.35">
      <c r="A2967" s="43">
        <f t="shared" si="432"/>
        <v>340</v>
      </c>
      <c r="B2967" s="47" t="s">
        <v>1283</v>
      </c>
      <c r="C2967" s="43">
        <v>35861</v>
      </c>
      <c r="D2967" s="43" t="s">
        <v>1899</v>
      </c>
      <c r="E2967" s="43">
        <v>1967</v>
      </c>
      <c r="F2967" s="43" t="s">
        <v>2131</v>
      </c>
      <c r="G2967" s="56" t="s">
        <v>2098</v>
      </c>
      <c r="H2967" s="43">
        <v>4</v>
      </c>
      <c r="I2967" s="43">
        <v>6</v>
      </c>
      <c r="J2967" s="43" t="s">
        <v>2131</v>
      </c>
      <c r="K2967" s="45">
        <v>6158</v>
      </c>
      <c r="L2967" s="45">
        <v>4527.5</v>
      </c>
      <c r="M2967" s="517">
        <f>VLOOKUP(C2967,'Раздел 2'!D2959:Q3797,14,0)</f>
        <v>7868357.2599999998</v>
      </c>
      <c r="N2967" s="45">
        <f t="shared" si="433"/>
        <v>7868357.2599999998</v>
      </c>
      <c r="O2967" s="45">
        <v>0</v>
      </c>
      <c r="P2967" s="45">
        <v>0</v>
      </c>
      <c r="Q2967" s="45">
        <v>0</v>
      </c>
      <c r="R2967" s="57">
        <v>45658</v>
      </c>
      <c r="S2967" s="57">
        <v>46022</v>
      </c>
      <c r="U2967" s="143"/>
    </row>
    <row r="2968" spans="1:21" ht="20.3" x14ac:dyDescent="0.35">
      <c r="A2968" s="43">
        <f t="shared" si="432"/>
        <v>341</v>
      </c>
      <c r="B2968" s="47" t="s">
        <v>1285</v>
      </c>
      <c r="C2968" s="43">
        <v>35919</v>
      </c>
      <c r="D2968" s="43" t="s">
        <v>1899</v>
      </c>
      <c r="E2968" s="43">
        <v>1985</v>
      </c>
      <c r="F2968" s="43" t="s">
        <v>2131</v>
      </c>
      <c r="G2968" s="56" t="s">
        <v>2097</v>
      </c>
      <c r="H2968" s="43">
        <v>9</v>
      </c>
      <c r="I2968" s="43">
        <v>5</v>
      </c>
      <c r="J2968" s="43" t="s">
        <v>2131</v>
      </c>
      <c r="K2968" s="45">
        <v>15295.6</v>
      </c>
      <c r="L2968" s="45">
        <v>10064.4</v>
      </c>
      <c r="M2968" s="517">
        <f>VLOOKUP(C2968,'Раздел 2'!D2960:Q3798,14,0)</f>
        <v>20884952.48</v>
      </c>
      <c r="N2968" s="45">
        <f t="shared" si="433"/>
        <v>20884952.48</v>
      </c>
      <c r="O2968" s="45">
        <v>0</v>
      </c>
      <c r="P2968" s="45">
        <v>0</v>
      </c>
      <c r="Q2968" s="45">
        <v>0</v>
      </c>
      <c r="R2968" s="57">
        <v>45658</v>
      </c>
      <c r="S2968" s="57">
        <v>46022</v>
      </c>
      <c r="U2968" s="143"/>
    </row>
    <row r="2969" spans="1:21" ht="20.3" x14ac:dyDescent="0.35">
      <c r="A2969" s="43">
        <f>A2968+1</f>
        <v>342</v>
      </c>
      <c r="B2969" s="47" t="s">
        <v>1658</v>
      </c>
      <c r="C2969" s="43">
        <v>35916</v>
      </c>
      <c r="D2969" s="43" t="s">
        <v>1900</v>
      </c>
      <c r="E2969" s="43">
        <v>1969</v>
      </c>
      <c r="F2969" s="43" t="s">
        <v>2131</v>
      </c>
      <c r="G2969" s="56" t="s">
        <v>2098</v>
      </c>
      <c r="H2969" s="43">
        <v>4</v>
      </c>
      <c r="I2969" s="43">
        <v>4</v>
      </c>
      <c r="J2969" s="43" t="s">
        <v>2131</v>
      </c>
      <c r="K2969" s="45">
        <v>4178.6000000000004</v>
      </c>
      <c r="L2969" s="45" t="s">
        <v>2131</v>
      </c>
      <c r="M2969" s="517">
        <f>VLOOKUP(C2969,'Раздел 2'!D2962:Q3800,14,0)</f>
        <v>1000000</v>
      </c>
      <c r="N2969" s="45">
        <f t="shared" si="433"/>
        <v>1000000</v>
      </c>
      <c r="O2969" s="45">
        <v>0</v>
      </c>
      <c r="P2969" s="45">
        <v>0</v>
      </c>
      <c r="Q2969" s="45">
        <v>0</v>
      </c>
      <c r="R2969" s="57">
        <v>45658</v>
      </c>
      <c r="S2969" s="57">
        <v>46022</v>
      </c>
      <c r="U2969" s="143"/>
    </row>
    <row r="2970" spans="1:21" ht="20.3" x14ac:dyDescent="0.35">
      <c r="A2970" s="43">
        <f t="shared" si="432"/>
        <v>343</v>
      </c>
      <c r="B2970" s="47" t="s">
        <v>1289</v>
      </c>
      <c r="C2970" s="43">
        <v>33195</v>
      </c>
      <c r="D2970" s="43" t="s">
        <v>1899</v>
      </c>
      <c r="E2970" s="43">
        <v>1966</v>
      </c>
      <c r="F2970" s="43" t="s">
        <v>2131</v>
      </c>
      <c r="G2970" s="56" t="s">
        <v>2098</v>
      </c>
      <c r="H2970" s="43">
        <v>5</v>
      </c>
      <c r="I2970" s="43">
        <v>4</v>
      </c>
      <c r="J2970" s="43" t="s">
        <v>2131</v>
      </c>
      <c r="K2970" s="45">
        <v>3695.1</v>
      </c>
      <c r="L2970" s="45">
        <v>3474.2</v>
      </c>
      <c r="M2970" s="517">
        <f>VLOOKUP(C2970,'Раздел 2'!D2962:Q3801,14,0)</f>
        <v>4696589.9634500006</v>
      </c>
      <c r="N2970" s="45">
        <f t="shared" si="433"/>
        <v>4696589.9634500006</v>
      </c>
      <c r="O2970" s="45">
        <v>0</v>
      </c>
      <c r="P2970" s="45">
        <v>0</v>
      </c>
      <c r="Q2970" s="45">
        <v>0</v>
      </c>
      <c r="R2970" s="57">
        <v>45658</v>
      </c>
      <c r="S2970" s="57">
        <v>46022</v>
      </c>
      <c r="U2970" s="143"/>
    </row>
    <row r="2971" spans="1:21" ht="20.3" x14ac:dyDescent="0.35">
      <c r="A2971" s="43">
        <f t="shared" si="432"/>
        <v>344</v>
      </c>
      <c r="B2971" s="47" t="s">
        <v>1287</v>
      </c>
      <c r="C2971" s="43">
        <v>35940</v>
      </c>
      <c r="D2971" s="43" t="s">
        <v>1899</v>
      </c>
      <c r="E2971" s="43">
        <v>1961</v>
      </c>
      <c r="F2971" s="43" t="s">
        <v>2131</v>
      </c>
      <c r="G2971" s="56" t="s">
        <v>2098</v>
      </c>
      <c r="H2971" s="43">
        <v>2</v>
      </c>
      <c r="I2971" s="43">
        <v>2</v>
      </c>
      <c r="J2971" s="43" t="s">
        <v>2131</v>
      </c>
      <c r="K2971" s="45">
        <v>809.48</v>
      </c>
      <c r="L2971" s="45">
        <v>713.2</v>
      </c>
      <c r="M2971" s="517">
        <f>VLOOKUP(C2971,'Раздел 2'!D2963:Q3802,14,0)</f>
        <v>4026117.21</v>
      </c>
      <c r="N2971" s="45">
        <f t="shared" si="433"/>
        <v>4026117.21</v>
      </c>
      <c r="O2971" s="45">
        <v>0</v>
      </c>
      <c r="P2971" s="45">
        <v>0</v>
      </c>
      <c r="Q2971" s="45">
        <v>0</v>
      </c>
      <c r="R2971" s="57">
        <v>45658</v>
      </c>
      <c r="S2971" s="57">
        <v>46022</v>
      </c>
      <c r="U2971" s="143"/>
    </row>
    <row r="2972" spans="1:21" ht="20.3" x14ac:dyDescent="0.35">
      <c r="A2972" s="43">
        <f t="shared" si="432"/>
        <v>345</v>
      </c>
      <c r="B2972" s="47" t="s">
        <v>1288</v>
      </c>
      <c r="C2972" s="43">
        <v>36127</v>
      </c>
      <c r="D2972" s="43" t="s">
        <v>1899</v>
      </c>
      <c r="E2972" s="43">
        <v>1957</v>
      </c>
      <c r="F2972" s="43" t="s">
        <v>2131</v>
      </c>
      <c r="G2972" s="56" t="s">
        <v>2103</v>
      </c>
      <c r="H2972" s="43">
        <v>2</v>
      </c>
      <c r="I2972" s="43">
        <v>1</v>
      </c>
      <c r="J2972" s="43" t="s">
        <v>2131</v>
      </c>
      <c r="K2972" s="45">
        <v>443.8</v>
      </c>
      <c r="L2972" s="45">
        <v>409.4</v>
      </c>
      <c r="M2972" s="517">
        <f>VLOOKUP(C2972,'Раздел 2'!D2964:Q3803,14,0)</f>
        <v>21715.15</v>
      </c>
      <c r="N2972" s="45">
        <f t="shared" si="433"/>
        <v>21715.15</v>
      </c>
      <c r="O2972" s="45">
        <v>0</v>
      </c>
      <c r="P2972" s="45">
        <v>0</v>
      </c>
      <c r="Q2972" s="45">
        <v>0</v>
      </c>
      <c r="R2972" s="57">
        <v>45658</v>
      </c>
      <c r="S2972" s="57">
        <v>46022</v>
      </c>
      <c r="U2972" s="143"/>
    </row>
    <row r="2973" spans="1:21" ht="20.3" x14ac:dyDescent="0.35">
      <c r="A2973" s="43">
        <f t="shared" si="432"/>
        <v>346</v>
      </c>
      <c r="B2973" s="47" t="s">
        <v>1290</v>
      </c>
      <c r="C2973" s="43">
        <v>33201</v>
      </c>
      <c r="D2973" s="43" t="s">
        <v>1899</v>
      </c>
      <c r="E2973" s="43">
        <v>1953</v>
      </c>
      <c r="F2973" s="43" t="s">
        <v>2131</v>
      </c>
      <c r="G2973" s="56" t="s">
        <v>2098</v>
      </c>
      <c r="H2973" s="43">
        <v>2</v>
      </c>
      <c r="I2973" s="43">
        <v>1</v>
      </c>
      <c r="J2973" s="43" t="s">
        <v>2131</v>
      </c>
      <c r="K2973" s="45">
        <v>902.1</v>
      </c>
      <c r="L2973" s="45">
        <v>542.1</v>
      </c>
      <c r="M2973" s="517">
        <f>VLOOKUP(C2973,'Раздел 2'!D2965:Q3804,14,0)</f>
        <v>1599206.99</v>
      </c>
      <c r="N2973" s="45">
        <f t="shared" si="433"/>
        <v>1599206.99</v>
      </c>
      <c r="O2973" s="45">
        <v>0</v>
      </c>
      <c r="P2973" s="45">
        <v>0</v>
      </c>
      <c r="Q2973" s="45">
        <v>0</v>
      </c>
      <c r="R2973" s="57">
        <v>45658</v>
      </c>
      <c r="S2973" s="57">
        <v>46022</v>
      </c>
      <c r="U2973" s="143"/>
    </row>
    <row r="2974" spans="1:21" ht="20.3" x14ac:dyDescent="0.35">
      <c r="A2974" s="43">
        <f t="shared" si="432"/>
        <v>347</v>
      </c>
      <c r="B2974" s="47" t="s">
        <v>1291</v>
      </c>
      <c r="C2974" s="43">
        <v>36202</v>
      </c>
      <c r="D2974" s="43" t="s">
        <v>1899</v>
      </c>
      <c r="E2974" s="43">
        <v>1955</v>
      </c>
      <c r="F2974" s="43" t="s">
        <v>2131</v>
      </c>
      <c r="G2974" s="56" t="s">
        <v>2098</v>
      </c>
      <c r="H2974" s="43">
        <v>3</v>
      </c>
      <c r="I2974" s="43">
        <v>1</v>
      </c>
      <c r="J2974" s="43" t="s">
        <v>2131</v>
      </c>
      <c r="K2974" s="45">
        <v>545</v>
      </c>
      <c r="L2974" s="45">
        <v>492.8</v>
      </c>
      <c r="M2974" s="517">
        <f>VLOOKUP(C2974,'Раздел 2'!D2966:Q3805,14,0)</f>
        <v>1481333.87</v>
      </c>
      <c r="N2974" s="45">
        <f t="shared" si="433"/>
        <v>1481333.87</v>
      </c>
      <c r="O2974" s="45">
        <v>0</v>
      </c>
      <c r="P2974" s="45">
        <v>0</v>
      </c>
      <c r="Q2974" s="45">
        <v>0</v>
      </c>
      <c r="R2974" s="57">
        <v>45658</v>
      </c>
      <c r="S2974" s="57">
        <v>46022</v>
      </c>
      <c r="U2974" s="143"/>
    </row>
    <row r="2975" spans="1:21" ht="20.3" x14ac:dyDescent="0.35">
      <c r="A2975" s="43">
        <f t="shared" si="432"/>
        <v>348</v>
      </c>
      <c r="B2975" s="47" t="s">
        <v>1292</v>
      </c>
      <c r="C2975" s="43">
        <v>36223</v>
      </c>
      <c r="D2975" s="43" t="s">
        <v>1899</v>
      </c>
      <c r="E2975" s="43">
        <v>1953</v>
      </c>
      <c r="F2975" s="43" t="s">
        <v>2131</v>
      </c>
      <c r="G2975" s="56" t="s">
        <v>2103</v>
      </c>
      <c r="H2975" s="43">
        <v>2</v>
      </c>
      <c r="I2975" s="43">
        <v>1</v>
      </c>
      <c r="J2975" s="43" t="s">
        <v>2131</v>
      </c>
      <c r="K2975" s="45">
        <v>577.9</v>
      </c>
      <c r="L2975" s="45">
        <v>541.79999999999995</v>
      </c>
      <c r="M2975" s="517">
        <f>VLOOKUP(C2975,'Раздел 2'!D2967:Q3815,14,0)</f>
        <v>889976.21</v>
      </c>
      <c r="N2975" s="45">
        <f t="shared" si="433"/>
        <v>889976.21</v>
      </c>
      <c r="O2975" s="45">
        <v>0</v>
      </c>
      <c r="P2975" s="45">
        <v>0</v>
      </c>
      <c r="Q2975" s="45">
        <v>0</v>
      </c>
      <c r="R2975" s="57">
        <v>45658</v>
      </c>
      <c r="S2975" s="57">
        <v>46022</v>
      </c>
      <c r="U2975" s="143"/>
    </row>
    <row r="2976" spans="1:21" ht="20.3" x14ac:dyDescent="0.35">
      <c r="A2976" s="43">
        <f t="shared" si="432"/>
        <v>349</v>
      </c>
      <c r="B2976" s="47" t="s">
        <v>1293</v>
      </c>
      <c r="C2976" s="43">
        <v>36224</v>
      </c>
      <c r="D2976" s="43" t="s">
        <v>1899</v>
      </c>
      <c r="E2976" s="43">
        <v>1952</v>
      </c>
      <c r="F2976" s="43" t="s">
        <v>2131</v>
      </c>
      <c r="G2976" s="56" t="s">
        <v>2103</v>
      </c>
      <c r="H2976" s="43">
        <v>1</v>
      </c>
      <c r="I2976" s="43">
        <v>3</v>
      </c>
      <c r="J2976" s="43" t="s">
        <v>2131</v>
      </c>
      <c r="K2976" s="45">
        <v>665.34</v>
      </c>
      <c r="L2976" s="45">
        <v>586.20000000000005</v>
      </c>
      <c r="M2976" s="517">
        <f>VLOOKUP(C2976,'Раздел 2'!D2968:Q3816,14,0)</f>
        <v>816188.19000000006</v>
      </c>
      <c r="N2976" s="45">
        <f t="shared" si="433"/>
        <v>816188.19000000006</v>
      </c>
      <c r="O2976" s="45">
        <v>0</v>
      </c>
      <c r="P2976" s="45">
        <v>0</v>
      </c>
      <c r="Q2976" s="45">
        <v>0</v>
      </c>
      <c r="R2976" s="57">
        <v>45658</v>
      </c>
      <c r="S2976" s="57">
        <v>46022</v>
      </c>
      <c r="U2976" s="143"/>
    </row>
    <row r="2977" spans="1:21" ht="20.3" x14ac:dyDescent="0.35">
      <c r="A2977" s="43">
        <f t="shared" si="432"/>
        <v>350</v>
      </c>
      <c r="B2977" s="47" t="s">
        <v>1659</v>
      </c>
      <c r="C2977" s="43">
        <v>36266</v>
      </c>
      <c r="D2977" s="43" t="s">
        <v>1900</v>
      </c>
      <c r="E2977" s="43">
        <v>1975</v>
      </c>
      <c r="F2977" s="43" t="s">
        <v>2131</v>
      </c>
      <c r="G2977" s="56" t="s">
        <v>2097</v>
      </c>
      <c r="H2977" s="43">
        <v>5</v>
      </c>
      <c r="I2977" s="43">
        <v>4</v>
      </c>
      <c r="J2977" s="43" t="s">
        <v>2131</v>
      </c>
      <c r="K2977" s="45">
        <v>2712.2</v>
      </c>
      <c r="L2977" s="45" t="s">
        <v>2131</v>
      </c>
      <c r="M2977" s="517">
        <f>VLOOKUP(C2977,'Раздел 2'!D2969:Q3817,14,0)</f>
        <v>500000</v>
      </c>
      <c r="N2977" s="45">
        <f t="shared" si="433"/>
        <v>500000</v>
      </c>
      <c r="O2977" s="45">
        <v>0</v>
      </c>
      <c r="P2977" s="45">
        <v>0</v>
      </c>
      <c r="Q2977" s="45">
        <v>0</v>
      </c>
      <c r="R2977" s="57">
        <v>45658</v>
      </c>
      <c r="S2977" s="57">
        <v>46022</v>
      </c>
      <c r="U2977" s="143"/>
    </row>
    <row r="2978" spans="1:21" ht="20.3" x14ac:dyDescent="0.35">
      <c r="A2978" s="43">
        <f t="shared" ref="A2978:A3032" si="434">A2977+1</f>
        <v>351</v>
      </c>
      <c r="B2978" s="47" t="s">
        <v>1294</v>
      </c>
      <c r="C2978" s="43">
        <v>36436</v>
      </c>
      <c r="D2978" s="43" t="s">
        <v>1899</v>
      </c>
      <c r="E2978" s="43">
        <v>1956</v>
      </c>
      <c r="F2978" s="43" t="s">
        <v>2131</v>
      </c>
      <c r="G2978" s="56" t="s">
        <v>2098</v>
      </c>
      <c r="H2978" s="43">
        <v>4</v>
      </c>
      <c r="I2978" s="43">
        <v>2</v>
      </c>
      <c r="J2978" s="43" t="s">
        <v>2131</v>
      </c>
      <c r="K2978" s="45">
        <v>2441.1</v>
      </c>
      <c r="L2978" s="45">
        <v>1309.2</v>
      </c>
      <c r="M2978" s="517">
        <f>VLOOKUP(C2978,'Раздел 2'!D2970:Q3818,14,0)</f>
        <v>498894.46</v>
      </c>
      <c r="N2978" s="45">
        <f t="shared" si="433"/>
        <v>498894.46</v>
      </c>
      <c r="O2978" s="45">
        <v>0</v>
      </c>
      <c r="P2978" s="45">
        <v>0</v>
      </c>
      <c r="Q2978" s="45">
        <v>0</v>
      </c>
      <c r="R2978" s="57">
        <v>45658</v>
      </c>
      <c r="S2978" s="57">
        <v>46022</v>
      </c>
      <c r="U2978" s="143"/>
    </row>
    <row r="2979" spans="1:21" ht="20.3" x14ac:dyDescent="0.35">
      <c r="A2979" s="43">
        <f>A2978+1</f>
        <v>352</v>
      </c>
      <c r="B2979" s="47" t="s">
        <v>1298</v>
      </c>
      <c r="C2979" s="43">
        <v>36461</v>
      </c>
      <c r="D2979" s="43" t="s">
        <v>1899</v>
      </c>
      <c r="E2979" s="43">
        <v>1958</v>
      </c>
      <c r="F2979" s="43" t="s">
        <v>2131</v>
      </c>
      <c r="G2979" s="56" t="s">
        <v>2103</v>
      </c>
      <c r="H2979" s="43">
        <v>2</v>
      </c>
      <c r="I2979" s="43">
        <v>1</v>
      </c>
      <c r="J2979" s="43" t="s">
        <v>2131</v>
      </c>
      <c r="K2979" s="45">
        <v>495.7</v>
      </c>
      <c r="L2979" s="45">
        <v>460.4</v>
      </c>
      <c r="M2979" s="517">
        <f>VLOOKUP(C2979,'Раздел 2'!D2972:Q3821,14,0)</f>
        <v>167964</v>
      </c>
      <c r="N2979" s="45">
        <f t="shared" si="433"/>
        <v>167964</v>
      </c>
      <c r="O2979" s="45">
        <v>0</v>
      </c>
      <c r="P2979" s="45">
        <v>0</v>
      </c>
      <c r="Q2979" s="45">
        <v>0</v>
      </c>
      <c r="R2979" s="57">
        <v>45658</v>
      </c>
      <c r="S2979" s="57">
        <v>46022</v>
      </c>
      <c r="U2979" s="143"/>
    </row>
    <row r="2980" spans="1:21" ht="20.3" x14ac:dyDescent="0.35">
      <c r="A2980" s="43">
        <f t="shared" si="434"/>
        <v>353</v>
      </c>
      <c r="B2980" s="47" t="s">
        <v>1299</v>
      </c>
      <c r="C2980" s="43">
        <v>36467</v>
      </c>
      <c r="D2980" s="43" t="s">
        <v>1899</v>
      </c>
      <c r="E2980" s="43">
        <v>1958</v>
      </c>
      <c r="F2980" s="43" t="s">
        <v>2131</v>
      </c>
      <c r="G2980" s="56" t="s">
        <v>2103</v>
      </c>
      <c r="H2980" s="43">
        <v>2</v>
      </c>
      <c r="I2980" s="43">
        <v>1</v>
      </c>
      <c r="J2980" s="43" t="s">
        <v>2131</v>
      </c>
      <c r="K2980" s="45">
        <v>449.2</v>
      </c>
      <c r="L2980" s="45">
        <v>411.2</v>
      </c>
      <c r="M2980" s="517">
        <f>VLOOKUP(C2980,'Раздел 2'!D2972:Q3822,14,0)</f>
        <v>166644</v>
      </c>
      <c r="N2980" s="45">
        <f t="shared" ref="N2980:N3036" si="435">M2980</f>
        <v>166644</v>
      </c>
      <c r="O2980" s="45">
        <v>0</v>
      </c>
      <c r="P2980" s="45">
        <v>0</v>
      </c>
      <c r="Q2980" s="45">
        <v>0</v>
      </c>
      <c r="R2980" s="57">
        <v>45658</v>
      </c>
      <c r="S2980" s="57">
        <v>46022</v>
      </c>
      <c r="U2980" s="143"/>
    </row>
    <row r="2981" spans="1:21" ht="20.3" x14ac:dyDescent="0.35">
      <c r="A2981" s="43">
        <f t="shared" si="434"/>
        <v>354</v>
      </c>
      <c r="B2981" s="47" t="s">
        <v>1300</v>
      </c>
      <c r="C2981" s="43">
        <v>36470</v>
      </c>
      <c r="D2981" s="43" t="s">
        <v>1899</v>
      </c>
      <c r="E2981" s="43">
        <v>1959</v>
      </c>
      <c r="F2981" s="43" t="s">
        <v>2131</v>
      </c>
      <c r="G2981" s="56" t="s">
        <v>2103</v>
      </c>
      <c r="H2981" s="43">
        <v>2</v>
      </c>
      <c r="I2981" s="43">
        <v>1</v>
      </c>
      <c r="J2981" s="43" t="s">
        <v>2131</v>
      </c>
      <c r="K2981" s="45">
        <v>446.7</v>
      </c>
      <c r="L2981" s="45">
        <v>409</v>
      </c>
      <c r="M2981" s="517">
        <f>VLOOKUP(C2981,'Раздел 2'!D2973:Q3823,14,0)</f>
        <v>205824</v>
      </c>
      <c r="N2981" s="45">
        <f t="shared" si="435"/>
        <v>205824</v>
      </c>
      <c r="O2981" s="45">
        <v>0</v>
      </c>
      <c r="P2981" s="45">
        <v>0</v>
      </c>
      <c r="Q2981" s="45">
        <v>0</v>
      </c>
      <c r="R2981" s="57">
        <v>45658</v>
      </c>
      <c r="S2981" s="57">
        <v>46022</v>
      </c>
      <c r="U2981" s="143"/>
    </row>
    <row r="2982" spans="1:21" ht="20.3" x14ac:dyDescent="0.35">
      <c r="A2982" s="43">
        <f t="shared" si="434"/>
        <v>355</v>
      </c>
      <c r="B2982" s="47" t="s">
        <v>1302</v>
      </c>
      <c r="C2982" s="43">
        <v>36554</v>
      </c>
      <c r="D2982" s="43" t="s">
        <v>1899</v>
      </c>
      <c r="E2982" s="43">
        <v>1965</v>
      </c>
      <c r="F2982" s="43" t="s">
        <v>2131</v>
      </c>
      <c r="G2982" s="56" t="s">
        <v>2098</v>
      </c>
      <c r="H2982" s="43">
        <v>4</v>
      </c>
      <c r="I2982" s="43">
        <v>2</v>
      </c>
      <c r="J2982" s="43" t="s">
        <v>2131</v>
      </c>
      <c r="K2982" s="45">
        <v>1962.8</v>
      </c>
      <c r="L2982" s="45">
        <v>1606.2</v>
      </c>
      <c r="M2982" s="517">
        <f>VLOOKUP(C2982,'Раздел 2'!D2974:Q3824,14,0)</f>
        <v>4792078.62</v>
      </c>
      <c r="N2982" s="45">
        <f t="shared" si="435"/>
        <v>4792078.62</v>
      </c>
      <c r="O2982" s="45">
        <v>0</v>
      </c>
      <c r="P2982" s="45">
        <v>0</v>
      </c>
      <c r="Q2982" s="45">
        <v>0</v>
      </c>
      <c r="R2982" s="57">
        <v>45658</v>
      </c>
      <c r="S2982" s="57">
        <v>46022</v>
      </c>
      <c r="U2982" s="143"/>
    </row>
    <row r="2983" spans="1:21" ht="20.3" x14ac:dyDescent="0.35">
      <c r="A2983" s="43">
        <f t="shared" si="434"/>
        <v>356</v>
      </c>
      <c r="B2983" s="47" t="s">
        <v>1303</v>
      </c>
      <c r="C2983" s="43">
        <v>36643</v>
      </c>
      <c r="D2983" s="43" t="s">
        <v>1899</v>
      </c>
      <c r="E2983" s="43">
        <v>1954</v>
      </c>
      <c r="F2983" s="43" t="s">
        <v>2131</v>
      </c>
      <c r="G2983" s="56" t="s">
        <v>2097</v>
      </c>
      <c r="H2983" s="43">
        <v>2</v>
      </c>
      <c r="I2983" s="43">
        <v>1</v>
      </c>
      <c r="J2983" s="43" t="s">
        <v>2131</v>
      </c>
      <c r="K2983" s="45">
        <v>750.7</v>
      </c>
      <c r="L2983" s="45">
        <v>402.9</v>
      </c>
      <c r="M2983" s="517">
        <f>VLOOKUP(C2983,'Раздел 2'!D2975:Q3828,14,0)</f>
        <v>315282.15000000002</v>
      </c>
      <c r="N2983" s="45">
        <f t="shared" si="435"/>
        <v>315282.15000000002</v>
      </c>
      <c r="O2983" s="45">
        <v>0</v>
      </c>
      <c r="P2983" s="45">
        <v>0</v>
      </c>
      <c r="Q2983" s="45">
        <v>0</v>
      </c>
      <c r="R2983" s="57">
        <v>45658</v>
      </c>
      <c r="S2983" s="57">
        <v>46022</v>
      </c>
      <c r="U2983" s="143"/>
    </row>
    <row r="2984" spans="1:21" ht="20.3" x14ac:dyDescent="0.35">
      <c r="A2984" s="43">
        <f t="shared" si="434"/>
        <v>357</v>
      </c>
      <c r="B2984" s="47" t="s">
        <v>1660</v>
      </c>
      <c r="C2984" s="43">
        <v>36670</v>
      </c>
      <c r="D2984" s="43" t="s">
        <v>1900</v>
      </c>
      <c r="E2984" s="43">
        <v>1971</v>
      </c>
      <c r="F2984" s="43" t="s">
        <v>2131</v>
      </c>
      <c r="G2984" s="56" t="s">
        <v>2097</v>
      </c>
      <c r="H2984" s="43">
        <v>4</v>
      </c>
      <c r="I2984" s="43">
        <v>4</v>
      </c>
      <c r="J2984" s="43" t="s">
        <v>2131</v>
      </c>
      <c r="K2984" s="45">
        <v>3746.4</v>
      </c>
      <c r="L2984" s="45" t="s">
        <v>2131</v>
      </c>
      <c r="M2984" s="517">
        <f>VLOOKUP(C2984,'Раздел 2'!D2976:Q3829,14,0)</f>
        <v>2000000</v>
      </c>
      <c r="N2984" s="45">
        <f t="shared" si="435"/>
        <v>2000000</v>
      </c>
      <c r="O2984" s="45">
        <v>0</v>
      </c>
      <c r="P2984" s="45">
        <v>0</v>
      </c>
      <c r="Q2984" s="45">
        <v>0</v>
      </c>
      <c r="R2984" s="57">
        <v>45658</v>
      </c>
      <c r="S2984" s="57">
        <v>46022</v>
      </c>
      <c r="U2984" s="143"/>
    </row>
    <row r="2985" spans="1:21" ht="20.3" x14ac:dyDescent="0.35">
      <c r="A2985" s="43">
        <f t="shared" si="434"/>
        <v>358</v>
      </c>
      <c r="B2985" s="47" t="s">
        <v>1305</v>
      </c>
      <c r="C2985" s="43">
        <v>36622</v>
      </c>
      <c r="D2985" s="43" t="s">
        <v>1899</v>
      </c>
      <c r="E2985" s="43">
        <v>1966</v>
      </c>
      <c r="F2985" s="43" t="s">
        <v>2131</v>
      </c>
      <c r="G2985" s="56" t="s">
        <v>2098</v>
      </c>
      <c r="H2985" s="43">
        <v>5</v>
      </c>
      <c r="I2985" s="43">
        <v>3</v>
      </c>
      <c r="J2985" s="43" t="s">
        <v>2131</v>
      </c>
      <c r="K2985" s="45">
        <v>3793.9</v>
      </c>
      <c r="L2985" s="45">
        <v>2410</v>
      </c>
      <c r="M2985" s="517">
        <f>VLOOKUP(C2985,'Раздел 2'!D2977:Q3830,14,0)</f>
        <v>6797071.1300000008</v>
      </c>
      <c r="N2985" s="45">
        <f t="shared" si="435"/>
        <v>6797071.1300000008</v>
      </c>
      <c r="O2985" s="45">
        <v>0</v>
      </c>
      <c r="P2985" s="45">
        <v>0</v>
      </c>
      <c r="Q2985" s="45">
        <v>0</v>
      </c>
      <c r="R2985" s="57">
        <v>45658</v>
      </c>
      <c r="S2985" s="57">
        <v>46022</v>
      </c>
      <c r="U2985" s="143"/>
    </row>
    <row r="2986" spans="1:21" ht="20.3" x14ac:dyDescent="0.35">
      <c r="A2986" s="43">
        <f>A2985+1</f>
        <v>359</v>
      </c>
      <c r="B2986" s="47" t="s">
        <v>1308</v>
      </c>
      <c r="C2986" s="43">
        <v>36779</v>
      </c>
      <c r="D2986" s="43" t="s">
        <v>1899</v>
      </c>
      <c r="E2986" s="43">
        <v>1974</v>
      </c>
      <c r="F2986" s="43" t="s">
        <v>2131</v>
      </c>
      <c r="G2986" s="56" t="s">
        <v>2098</v>
      </c>
      <c r="H2986" s="43">
        <v>5</v>
      </c>
      <c r="I2986" s="43">
        <v>9</v>
      </c>
      <c r="J2986" s="43" t="s">
        <v>2131</v>
      </c>
      <c r="K2986" s="45">
        <v>11235.6</v>
      </c>
      <c r="L2986" s="45">
        <v>8661.6</v>
      </c>
      <c r="M2986" s="517">
        <f>VLOOKUP(C2986,'Раздел 2'!D2979:Q3887,14,0)</f>
        <v>2105724.6799999997</v>
      </c>
      <c r="N2986" s="45">
        <f t="shared" si="435"/>
        <v>2105724.6799999997</v>
      </c>
      <c r="O2986" s="45">
        <v>0</v>
      </c>
      <c r="P2986" s="45">
        <v>0</v>
      </c>
      <c r="Q2986" s="45">
        <v>0</v>
      </c>
      <c r="R2986" s="57">
        <v>45658</v>
      </c>
      <c r="S2986" s="57">
        <v>46022</v>
      </c>
      <c r="U2986" s="143"/>
    </row>
    <row r="2987" spans="1:21" ht="20.3" x14ac:dyDescent="0.35">
      <c r="A2987" s="43">
        <f>A2986+1</f>
        <v>360</v>
      </c>
      <c r="B2987" s="47" t="s">
        <v>3926</v>
      </c>
      <c r="C2987" s="43">
        <v>36839</v>
      </c>
      <c r="D2987" s="43" t="s">
        <v>1899</v>
      </c>
      <c r="E2987" s="43">
        <v>1974</v>
      </c>
      <c r="F2987" s="43" t="s">
        <v>2131</v>
      </c>
      <c r="G2987" s="56" t="s">
        <v>2097</v>
      </c>
      <c r="H2987" s="43">
        <v>5</v>
      </c>
      <c r="I2987" s="43">
        <v>6</v>
      </c>
      <c r="J2987" s="43" t="s">
        <v>2131</v>
      </c>
      <c r="K2987" s="45">
        <v>6953.6</v>
      </c>
      <c r="L2987" s="45">
        <v>4286</v>
      </c>
      <c r="M2987" s="517">
        <f>VLOOKUP(C2987,'Раздел 2'!D2980:Q3889,14,0)</f>
        <v>11197272.52</v>
      </c>
      <c r="N2987" s="45">
        <f t="shared" si="435"/>
        <v>11197272.52</v>
      </c>
      <c r="O2987" s="45">
        <v>0</v>
      </c>
      <c r="P2987" s="45">
        <v>0</v>
      </c>
      <c r="Q2987" s="45">
        <v>0</v>
      </c>
      <c r="R2987" s="57">
        <v>45658</v>
      </c>
      <c r="S2987" s="57">
        <v>46022</v>
      </c>
      <c r="U2987" s="143"/>
    </row>
    <row r="2988" spans="1:21" ht="20.3" x14ac:dyDescent="0.35">
      <c r="A2988" s="43">
        <f t="shared" si="434"/>
        <v>361</v>
      </c>
      <c r="B2988" s="47" t="s">
        <v>1314</v>
      </c>
      <c r="C2988" s="43">
        <v>36844</v>
      </c>
      <c r="D2988" s="43" t="s">
        <v>1899</v>
      </c>
      <c r="E2988" s="43">
        <v>1967</v>
      </c>
      <c r="F2988" s="43" t="s">
        <v>2131</v>
      </c>
      <c r="G2988" s="56" t="s">
        <v>2098</v>
      </c>
      <c r="H2988" s="43">
        <v>5</v>
      </c>
      <c r="I2988" s="43">
        <v>3</v>
      </c>
      <c r="J2988" s="43" t="s">
        <v>2131</v>
      </c>
      <c r="K2988" s="45">
        <v>4127.5</v>
      </c>
      <c r="L2988" s="45">
        <v>2519.1</v>
      </c>
      <c r="M2988" s="517">
        <f>VLOOKUP(C2988,'Раздел 2'!D2980:Q3890,14,0)</f>
        <v>5163678.4119999995</v>
      </c>
      <c r="N2988" s="45">
        <f t="shared" si="435"/>
        <v>5163678.4119999995</v>
      </c>
      <c r="O2988" s="45">
        <v>0</v>
      </c>
      <c r="P2988" s="45">
        <v>0</v>
      </c>
      <c r="Q2988" s="45">
        <v>0</v>
      </c>
      <c r="R2988" s="57">
        <v>45658</v>
      </c>
      <c r="S2988" s="57">
        <v>46022</v>
      </c>
      <c r="U2988" s="143"/>
    </row>
    <row r="2989" spans="1:21" ht="20.3" x14ac:dyDescent="0.35">
      <c r="A2989" s="43">
        <f t="shared" si="434"/>
        <v>362</v>
      </c>
      <c r="B2989" s="47" t="s">
        <v>1315</v>
      </c>
      <c r="C2989" s="43">
        <v>36847</v>
      </c>
      <c r="D2989" s="43" t="s">
        <v>1899</v>
      </c>
      <c r="E2989" s="43">
        <v>1968</v>
      </c>
      <c r="F2989" s="43" t="s">
        <v>2131</v>
      </c>
      <c r="G2989" s="56" t="s">
        <v>2098</v>
      </c>
      <c r="H2989" s="43">
        <v>5</v>
      </c>
      <c r="I2989" s="43">
        <v>3</v>
      </c>
      <c r="J2989" s="43" t="s">
        <v>2131</v>
      </c>
      <c r="K2989" s="45">
        <v>4036.5</v>
      </c>
      <c r="L2989" s="45">
        <v>2492.4</v>
      </c>
      <c r="M2989" s="517">
        <f>VLOOKUP(C2989,'Раздел 2'!D2981:Q3891,14,0)</f>
        <v>4019248.1900000004</v>
      </c>
      <c r="N2989" s="45">
        <f t="shared" si="435"/>
        <v>4019248.1900000004</v>
      </c>
      <c r="O2989" s="45">
        <v>0</v>
      </c>
      <c r="P2989" s="45">
        <v>0</v>
      </c>
      <c r="Q2989" s="45">
        <v>0</v>
      </c>
      <c r="R2989" s="57">
        <v>45658</v>
      </c>
      <c r="S2989" s="57">
        <v>46022</v>
      </c>
      <c r="U2989" s="143"/>
    </row>
    <row r="2990" spans="1:21" ht="20.3" x14ac:dyDescent="0.35">
      <c r="A2990" s="43">
        <f t="shared" si="434"/>
        <v>363</v>
      </c>
      <c r="B2990" s="47" t="s">
        <v>1316</v>
      </c>
      <c r="C2990" s="43">
        <v>36822</v>
      </c>
      <c r="D2990" s="43" t="s">
        <v>1899</v>
      </c>
      <c r="E2990" s="43">
        <v>1972</v>
      </c>
      <c r="F2990" s="43" t="s">
        <v>2131</v>
      </c>
      <c r="G2990" s="56" t="s">
        <v>2098</v>
      </c>
      <c r="H2990" s="43">
        <v>4</v>
      </c>
      <c r="I2990" s="43">
        <v>6</v>
      </c>
      <c r="J2990" s="43" t="s">
        <v>2131</v>
      </c>
      <c r="K2990" s="45">
        <v>5155.3</v>
      </c>
      <c r="L2990" s="45">
        <v>4678.1000000000004</v>
      </c>
      <c r="M2990" s="517">
        <f>VLOOKUP(C2990,'Раздел 2'!D2982:Q3892,14,0)</f>
        <v>9178439.4800000004</v>
      </c>
      <c r="N2990" s="45">
        <f t="shared" si="435"/>
        <v>9178439.4800000004</v>
      </c>
      <c r="O2990" s="45">
        <v>0</v>
      </c>
      <c r="P2990" s="45">
        <v>0</v>
      </c>
      <c r="Q2990" s="45">
        <v>0</v>
      </c>
      <c r="R2990" s="57">
        <v>45658</v>
      </c>
      <c r="S2990" s="57">
        <v>46022</v>
      </c>
      <c r="U2990" s="143"/>
    </row>
    <row r="2991" spans="1:21" ht="20.3" x14ac:dyDescent="0.35">
      <c r="A2991" s="43">
        <f t="shared" si="434"/>
        <v>364</v>
      </c>
      <c r="B2991" s="47" t="s">
        <v>1319</v>
      </c>
      <c r="C2991" s="43">
        <v>36887</v>
      </c>
      <c r="D2991" s="43" t="s">
        <v>1899</v>
      </c>
      <c r="E2991" s="43">
        <v>1960</v>
      </c>
      <c r="F2991" s="43" t="s">
        <v>2131</v>
      </c>
      <c r="G2991" s="56" t="s">
        <v>2103</v>
      </c>
      <c r="H2991" s="43">
        <v>2</v>
      </c>
      <c r="I2991" s="43">
        <v>1</v>
      </c>
      <c r="J2991" s="43" t="s">
        <v>2131</v>
      </c>
      <c r="K2991" s="45">
        <v>261.39999999999998</v>
      </c>
      <c r="L2991" s="45">
        <v>164.4</v>
      </c>
      <c r="M2991" s="517">
        <f>VLOOKUP(C2991,'Раздел 2'!D2983:Q3893,14,0)</f>
        <v>382384.73</v>
      </c>
      <c r="N2991" s="45">
        <f t="shared" si="435"/>
        <v>382384.73</v>
      </c>
      <c r="O2991" s="45">
        <v>0</v>
      </c>
      <c r="P2991" s="45">
        <v>0</v>
      </c>
      <c r="Q2991" s="45">
        <v>0</v>
      </c>
      <c r="R2991" s="57">
        <v>45658</v>
      </c>
      <c r="S2991" s="57">
        <v>46022</v>
      </c>
      <c r="U2991" s="143"/>
    </row>
    <row r="2992" spans="1:21" ht="20.3" x14ac:dyDescent="0.35">
      <c r="A2992" s="43">
        <f t="shared" si="434"/>
        <v>365</v>
      </c>
      <c r="B2992" s="47" t="s">
        <v>1320</v>
      </c>
      <c r="C2992" s="43">
        <v>36888</v>
      </c>
      <c r="D2992" s="43" t="s">
        <v>1899</v>
      </c>
      <c r="E2992" s="43">
        <v>1961</v>
      </c>
      <c r="F2992" s="43" t="s">
        <v>2131</v>
      </c>
      <c r="G2992" s="56" t="s">
        <v>2098</v>
      </c>
      <c r="H2992" s="43">
        <v>2</v>
      </c>
      <c r="I2992" s="43">
        <v>2</v>
      </c>
      <c r="J2992" s="43" t="s">
        <v>2131</v>
      </c>
      <c r="K2992" s="45">
        <v>621.5</v>
      </c>
      <c r="L2992" s="45">
        <v>440.2</v>
      </c>
      <c r="M2992" s="517">
        <f>VLOOKUP(C2992,'Раздел 2'!D2984:Q3894,14,0)</f>
        <v>4423751.87</v>
      </c>
      <c r="N2992" s="45">
        <f t="shared" si="435"/>
        <v>4423751.87</v>
      </c>
      <c r="O2992" s="45">
        <v>0</v>
      </c>
      <c r="P2992" s="45">
        <v>0</v>
      </c>
      <c r="Q2992" s="45">
        <v>0</v>
      </c>
      <c r="R2992" s="57">
        <v>45658</v>
      </c>
      <c r="S2992" s="57">
        <v>46022</v>
      </c>
      <c r="U2992" s="143"/>
    </row>
    <row r="2993" spans="1:21" ht="20.3" x14ac:dyDescent="0.35">
      <c r="A2993" s="43">
        <f t="shared" si="434"/>
        <v>366</v>
      </c>
      <c r="B2993" s="47" t="s">
        <v>1321</v>
      </c>
      <c r="C2993" s="43">
        <v>36889</v>
      </c>
      <c r="D2993" s="43" t="s">
        <v>1899</v>
      </c>
      <c r="E2993" s="43">
        <v>1959</v>
      </c>
      <c r="F2993" s="43" t="s">
        <v>2131</v>
      </c>
      <c r="G2993" s="56" t="s">
        <v>2098</v>
      </c>
      <c r="H2993" s="43">
        <v>2</v>
      </c>
      <c r="I2993" s="43">
        <v>2</v>
      </c>
      <c r="J2993" s="43" t="s">
        <v>2131</v>
      </c>
      <c r="K2993" s="45">
        <v>831.3</v>
      </c>
      <c r="L2993" s="45">
        <v>610.29999999999995</v>
      </c>
      <c r="M2993" s="517">
        <f>VLOOKUP(C2993,'Раздел 2'!D2985:Q3895,14,0)</f>
        <v>1920379.66505</v>
      </c>
      <c r="N2993" s="45">
        <f t="shared" si="435"/>
        <v>1920379.66505</v>
      </c>
      <c r="O2993" s="45">
        <v>0</v>
      </c>
      <c r="P2993" s="45">
        <v>0</v>
      </c>
      <c r="Q2993" s="45">
        <v>0</v>
      </c>
      <c r="R2993" s="57">
        <v>45658</v>
      </c>
      <c r="S2993" s="57">
        <v>46022</v>
      </c>
      <c r="U2993" s="143"/>
    </row>
    <row r="2994" spans="1:21" ht="20.3" x14ac:dyDescent="0.35">
      <c r="A2994" s="43">
        <f t="shared" si="434"/>
        <v>367</v>
      </c>
      <c r="B2994" s="47" t="s">
        <v>1322</v>
      </c>
      <c r="C2994" s="43">
        <v>36891</v>
      </c>
      <c r="D2994" s="43" t="s">
        <v>1899</v>
      </c>
      <c r="E2994" s="43">
        <v>1958</v>
      </c>
      <c r="F2994" s="43" t="s">
        <v>2131</v>
      </c>
      <c r="G2994" s="56" t="s">
        <v>2098</v>
      </c>
      <c r="H2994" s="43">
        <v>2</v>
      </c>
      <c r="I2994" s="43">
        <v>1</v>
      </c>
      <c r="J2994" s="43" t="s">
        <v>2131</v>
      </c>
      <c r="K2994" s="45">
        <v>391.3</v>
      </c>
      <c r="L2994" s="45">
        <v>305.39999999999998</v>
      </c>
      <c r="M2994" s="517">
        <f>VLOOKUP(C2994,'Раздел 2'!D2986:Q3896,14,0)</f>
        <v>62268</v>
      </c>
      <c r="N2994" s="45">
        <f t="shared" si="435"/>
        <v>62268</v>
      </c>
      <c r="O2994" s="45">
        <v>0</v>
      </c>
      <c r="P2994" s="45">
        <v>0</v>
      </c>
      <c r="Q2994" s="45">
        <v>0</v>
      </c>
      <c r="R2994" s="57">
        <v>45658</v>
      </c>
      <c r="S2994" s="57">
        <v>46022</v>
      </c>
      <c r="U2994" s="143"/>
    </row>
    <row r="2995" spans="1:21" ht="20.3" x14ac:dyDescent="0.35">
      <c r="A2995" s="43">
        <f t="shared" si="434"/>
        <v>368</v>
      </c>
      <c r="B2995" s="47" t="s">
        <v>1324</v>
      </c>
      <c r="C2995" s="43">
        <v>36875</v>
      </c>
      <c r="D2995" s="43" t="s">
        <v>1899</v>
      </c>
      <c r="E2995" s="43">
        <v>1971</v>
      </c>
      <c r="F2995" s="43" t="s">
        <v>2131</v>
      </c>
      <c r="G2995" s="56" t="s">
        <v>2098</v>
      </c>
      <c r="H2995" s="43">
        <v>4</v>
      </c>
      <c r="I2995" s="43">
        <v>6</v>
      </c>
      <c r="J2995" s="43" t="s">
        <v>2131</v>
      </c>
      <c r="K2995" s="45">
        <v>6633.8</v>
      </c>
      <c r="L2995" s="45">
        <v>4578.3</v>
      </c>
      <c r="M2995" s="517">
        <f>VLOOKUP(C2995,'Раздел 2'!D2987:Q3900,14,0)</f>
        <v>3490954.9000000008</v>
      </c>
      <c r="N2995" s="45">
        <f t="shared" si="435"/>
        <v>3490954.9000000008</v>
      </c>
      <c r="O2995" s="45">
        <v>0</v>
      </c>
      <c r="P2995" s="45">
        <v>0</v>
      </c>
      <c r="Q2995" s="45">
        <v>0</v>
      </c>
      <c r="R2995" s="57">
        <v>45658</v>
      </c>
      <c r="S2995" s="57">
        <v>46022</v>
      </c>
      <c r="U2995" s="143"/>
    </row>
    <row r="2996" spans="1:21" ht="20.3" x14ac:dyDescent="0.35">
      <c r="A2996" s="43">
        <f t="shared" si="434"/>
        <v>369</v>
      </c>
      <c r="B2996" s="47" t="s">
        <v>1238</v>
      </c>
      <c r="C2996" s="43">
        <v>54855</v>
      </c>
      <c r="D2996" s="43" t="s">
        <v>1899</v>
      </c>
      <c r="E2996" s="43">
        <v>1930</v>
      </c>
      <c r="F2996" s="43" t="s">
        <v>2131</v>
      </c>
      <c r="G2996" s="56" t="s">
        <v>2098</v>
      </c>
      <c r="H2996" s="43">
        <v>3</v>
      </c>
      <c r="I2996" s="43">
        <v>2</v>
      </c>
      <c r="J2996" s="43" t="s">
        <v>2131</v>
      </c>
      <c r="K2996" s="45">
        <v>1044.3</v>
      </c>
      <c r="L2996" s="45">
        <v>900.8</v>
      </c>
      <c r="M2996" s="517">
        <f>VLOOKUP(C2996,'Раздел 2'!D2988:Q3901,14,0)</f>
        <v>3073165.12</v>
      </c>
      <c r="N2996" s="45">
        <f t="shared" si="435"/>
        <v>3073165.12</v>
      </c>
      <c r="O2996" s="45">
        <v>0</v>
      </c>
      <c r="P2996" s="45">
        <v>0</v>
      </c>
      <c r="Q2996" s="45">
        <v>0</v>
      </c>
      <c r="R2996" s="57">
        <v>45658</v>
      </c>
      <c r="S2996" s="57">
        <v>46022</v>
      </c>
      <c r="U2996" s="143"/>
    </row>
    <row r="2997" spans="1:21" ht="20.3" x14ac:dyDescent="0.35">
      <c r="A2997" s="43">
        <f t="shared" si="434"/>
        <v>370</v>
      </c>
      <c r="B2997" s="47" t="s">
        <v>1247</v>
      </c>
      <c r="C2997" s="43">
        <v>54876</v>
      </c>
      <c r="D2997" s="43" t="s">
        <v>1899</v>
      </c>
      <c r="E2997" s="43">
        <v>1958</v>
      </c>
      <c r="F2997" s="43" t="s">
        <v>2131</v>
      </c>
      <c r="G2997" s="56" t="s">
        <v>2105</v>
      </c>
      <c r="H2997" s="43">
        <v>2</v>
      </c>
      <c r="I2997" s="43">
        <v>1</v>
      </c>
      <c r="J2997" s="43" t="s">
        <v>2131</v>
      </c>
      <c r="K2997" s="45">
        <v>417</v>
      </c>
      <c r="L2997" s="45">
        <v>412.5</v>
      </c>
      <c r="M2997" s="517">
        <f>VLOOKUP(C2997,'Раздел 2'!D2989:Q3902,14,0)</f>
        <v>594253</v>
      </c>
      <c r="N2997" s="45">
        <f t="shared" si="435"/>
        <v>594253</v>
      </c>
      <c r="O2997" s="45">
        <v>0</v>
      </c>
      <c r="P2997" s="45">
        <v>0</v>
      </c>
      <c r="Q2997" s="45">
        <v>0</v>
      </c>
      <c r="R2997" s="57">
        <v>45658</v>
      </c>
      <c r="S2997" s="57">
        <v>46022</v>
      </c>
      <c r="U2997" s="143"/>
    </row>
    <row r="2998" spans="1:21" ht="20.3" x14ac:dyDescent="0.35">
      <c r="A2998" s="43">
        <f t="shared" si="434"/>
        <v>371</v>
      </c>
      <c r="B2998" s="47" t="s">
        <v>1248</v>
      </c>
      <c r="C2998" s="43">
        <v>54877</v>
      </c>
      <c r="D2998" s="43" t="s">
        <v>1899</v>
      </c>
      <c r="E2998" s="43">
        <v>1958</v>
      </c>
      <c r="F2998" s="43" t="s">
        <v>2131</v>
      </c>
      <c r="G2998" s="56" t="s">
        <v>2105</v>
      </c>
      <c r="H2998" s="43">
        <v>2</v>
      </c>
      <c r="I2998" s="43">
        <v>1</v>
      </c>
      <c r="J2998" s="43" t="s">
        <v>2131</v>
      </c>
      <c r="K2998" s="45">
        <v>411</v>
      </c>
      <c r="L2998" s="45">
        <v>393.7</v>
      </c>
      <c r="M2998" s="517">
        <f>VLOOKUP(C2998,'Раздел 2'!D2990:Q3913,14,0)</f>
        <v>592713</v>
      </c>
      <c r="N2998" s="45">
        <f t="shared" si="435"/>
        <v>592713</v>
      </c>
      <c r="O2998" s="45">
        <v>0</v>
      </c>
      <c r="P2998" s="45">
        <v>0</v>
      </c>
      <c r="Q2998" s="45">
        <v>0</v>
      </c>
      <c r="R2998" s="57">
        <v>45658</v>
      </c>
      <c r="S2998" s="57">
        <v>46022</v>
      </c>
      <c r="U2998" s="143"/>
    </row>
    <row r="2999" spans="1:21" ht="20.3" x14ac:dyDescent="0.35">
      <c r="A2999" s="43">
        <f t="shared" si="434"/>
        <v>372</v>
      </c>
      <c r="B2999" s="47" t="s">
        <v>1249</v>
      </c>
      <c r="C2999" s="43">
        <v>54878</v>
      </c>
      <c r="D2999" s="43" t="s">
        <v>1899</v>
      </c>
      <c r="E2999" s="43">
        <v>1958</v>
      </c>
      <c r="F2999" s="43" t="s">
        <v>2131</v>
      </c>
      <c r="G2999" s="56" t="s">
        <v>2105</v>
      </c>
      <c r="H2999" s="43">
        <v>2</v>
      </c>
      <c r="I2999" s="43">
        <v>1</v>
      </c>
      <c r="J2999" s="43" t="s">
        <v>2131</v>
      </c>
      <c r="K2999" s="45">
        <v>454</v>
      </c>
      <c r="L2999" s="45">
        <v>402.2</v>
      </c>
      <c r="M2999" s="517">
        <f>VLOOKUP(C2999,'Раздел 2'!D2991:Q3914,14,0)</f>
        <v>596068</v>
      </c>
      <c r="N2999" s="45">
        <f t="shared" si="435"/>
        <v>596068</v>
      </c>
      <c r="O2999" s="45">
        <v>0</v>
      </c>
      <c r="P2999" s="45">
        <v>0</v>
      </c>
      <c r="Q2999" s="45">
        <v>0</v>
      </c>
      <c r="R2999" s="57">
        <v>45658</v>
      </c>
      <c r="S2999" s="57">
        <v>46022</v>
      </c>
      <c r="U2999" s="143"/>
    </row>
    <row r="3000" spans="1:21" ht="20.3" x14ac:dyDescent="0.35">
      <c r="A3000" s="43">
        <f t="shared" si="434"/>
        <v>373</v>
      </c>
      <c r="B3000" s="47" t="s">
        <v>1254</v>
      </c>
      <c r="C3000" s="43">
        <v>54881</v>
      </c>
      <c r="D3000" s="43" t="s">
        <v>1899</v>
      </c>
      <c r="E3000" s="43">
        <v>1948</v>
      </c>
      <c r="F3000" s="43" t="s">
        <v>2131</v>
      </c>
      <c r="G3000" s="56" t="s">
        <v>2112</v>
      </c>
      <c r="H3000" s="43">
        <v>2</v>
      </c>
      <c r="I3000" s="43">
        <v>1</v>
      </c>
      <c r="J3000" s="43" t="s">
        <v>2131</v>
      </c>
      <c r="K3000" s="45">
        <v>412.7</v>
      </c>
      <c r="L3000" s="45">
        <v>407.6</v>
      </c>
      <c r="M3000" s="517">
        <f>VLOOKUP(C3000,'Раздел 2'!D2992:Q3915,14,0)</f>
        <v>1276038.29</v>
      </c>
      <c r="N3000" s="45">
        <f t="shared" si="435"/>
        <v>1276038.29</v>
      </c>
      <c r="O3000" s="45">
        <v>0</v>
      </c>
      <c r="P3000" s="45">
        <v>0</v>
      </c>
      <c r="Q3000" s="45">
        <v>0</v>
      </c>
      <c r="R3000" s="57">
        <v>45658</v>
      </c>
      <c r="S3000" s="57">
        <v>46022</v>
      </c>
      <c r="U3000" s="143"/>
    </row>
    <row r="3001" spans="1:21" ht="20.3" x14ac:dyDescent="0.35">
      <c r="A3001" s="43">
        <f t="shared" si="434"/>
        <v>374</v>
      </c>
      <c r="B3001" s="47" t="s">
        <v>1282</v>
      </c>
      <c r="C3001" s="43">
        <v>55457</v>
      </c>
      <c r="D3001" s="43" t="s">
        <v>1899</v>
      </c>
      <c r="E3001" s="43">
        <v>1937</v>
      </c>
      <c r="F3001" s="43" t="s">
        <v>2131</v>
      </c>
      <c r="G3001" s="56" t="s">
        <v>2130</v>
      </c>
      <c r="H3001" s="43">
        <v>4</v>
      </c>
      <c r="I3001" s="43">
        <v>1</v>
      </c>
      <c r="J3001" s="43" t="s">
        <v>2131</v>
      </c>
      <c r="K3001" s="45">
        <v>3111.8</v>
      </c>
      <c r="L3001" s="45">
        <v>2090.8000000000002</v>
      </c>
      <c r="M3001" s="517">
        <f>VLOOKUP(C3001,'Раздел 2'!D2993:Q3916,14,0)</f>
        <v>4344839</v>
      </c>
      <c r="N3001" s="45">
        <f t="shared" si="435"/>
        <v>4344839</v>
      </c>
      <c r="O3001" s="45">
        <v>0</v>
      </c>
      <c r="P3001" s="45">
        <v>0</v>
      </c>
      <c r="Q3001" s="45">
        <v>0</v>
      </c>
      <c r="R3001" s="57">
        <v>45658</v>
      </c>
      <c r="S3001" s="57">
        <v>46022</v>
      </c>
      <c r="U3001" s="143"/>
    </row>
    <row r="3002" spans="1:21" ht="20.3" x14ac:dyDescent="0.35">
      <c r="A3002" s="43">
        <f t="shared" si="434"/>
        <v>375</v>
      </c>
      <c r="B3002" s="47" t="s">
        <v>1325</v>
      </c>
      <c r="C3002" s="43">
        <v>55661</v>
      </c>
      <c r="D3002" s="43" t="s">
        <v>1899</v>
      </c>
      <c r="E3002" s="43">
        <v>1957</v>
      </c>
      <c r="F3002" s="43" t="s">
        <v>2131</v>
      </c>
      <c r="G3002" s="56" t="s">
        <v>2098</v>
      </c>
      <c r="H3002" s="43">
        <v>2</v>
      </c>
      <c r="I3002" s="43">
        <v>1</v>
      </c>
      <c r="J3002" s="43" t="s">
        <v>2131</v>
      </c>
      <c r="K3002" s="45">
        <v>448.7</v>
      </c>
      <c r="L3002" s="45">
        <v>439.3</v>
      </c>
      <c r="M3002" s="517">
        <f>VLOOKUP(C3002,'Раздел 2'!D2994:Q3917,14,0)</f>
        <v>4686955.5</v>
      </c>
      <c r="N3002" s="45">
        <f t="shared" si="435"/>
        <v>4686955.5</v>
      </c>
      <c r="O3002" s="45">
        <v>0</v>
      </c>
      <c r="P3002" s="45">
        <v>0</v>
      </c>
      <c r="Q3002" s="45">
        <v>0</v>
      </c>
      <c r="R3002" s="57">
        <v>45658</v>
      </c>
      <c r="S3002" s="57">
        <v>46022</v>
      </c>
      <c r="U3002" s="143"/>
    </row>
    <row r="3003" spans="1:21" ht="20.3" x14ac:dyDescent="0.35">
      <c r="A3003" s="43">
        <f t="shared" si="434"/>
        <v>376</v>
      </c>
      <c r="B3003" s="47" t="s">
        <v>1326</v>
      </c>
      <c r="C3003" s="43">
        <v>55711</v>
      </c>
      <c r="D3003" s="43" t="s">
        <v>1899</v>
      </c>
      <c r="E3003" s="43">
        <v>1915</v>
      </c>
      <c r="F3003" s="43" t="s">
        <v>2131</v>
      </c>
      <c r="G3003" s="56" t="s">
        <v>2105</v>
      </c>
      <c r="H3003" s="43">
        <v>2</v>
      </c>
      <c r="I3003" s="43">
        <v>2</v>
      </c>
      <c r="J3003" s="43" t="s">
        <v>2131</v>
      </c>
      <c r="K3003" s="45">
        <v>600</v>
      </c>
      <c r="L3003" s="45">
        <v>493.9</v>
      </c>
      <c r="M3003" s="517">
        <f>VLOOKUP(C3003,'Раздел 2'!D2995:Q3918,14,0)</f>
        <v>102348</v>
      </c>
      <c r="N3003" s="45">
        <f t="shared" si="435"/>
        <v>102348</v>
      </c>
      <c r="O3003" s="45">
        <v>0</v>
      </c>
      <c r="P3003" s="45">
        <v>0</v>
      </c>
      <c r="Q3003" s="45">
        <v>0</v>
      </c>
      <c r="R3003" s="57">
        <v>45658</v>
      </c>
      <c r="S3003" s="57">
        <v>46022</v>
      </c>
      <c r="U3003" s="143"/>
    </row>
    <row r="3004" spans="1:21" ht="20.3" x14ac:dyDescent="0.35">
      <c r="A3004" s="43">
        <f t="shared" si="434"/>
        <v>377</v>
      </c>
      <c r="B3004" s="47" t="s">
        <v>1327</v>
      </c>
      <c r="C3004" s="43">
        <v>55713</v>
      </c>
      <c r="D3004" s="43" t="s">
        <v>1899</v>
      </c>
      <c r="E3004" s="43">
        <v>1912</v>
      </c>
      <c r="F3004" s="43" t="s">
        <v>2131</v>
      </c>
      <c r="G3004" s="56" t="s">
        <v>2105</v>
      </c>
      <c r="H3004" s="43">
        <v>1</v>
      </c>
      <c r="I3004" s="43">
        <v>2</v>
      </c>
      <c r="J3004" s="43" t="s">
        <v>2131</v>
      </c>
      <c r="K3004" s="45">
        <v>158.19999999999999</v>
      </c>
      <c r="L3004" s="45">
        <v>109.3</v>
      </c>
      <c r="M3004" s="517">
        <f>VLOOKUP(C3004,'Раздел 2'!D2996:Q3919,14,0)</f>
        <v>136632</v>
      </c>
      <c r="N3004" s="45">
        <f t="shared" si="435"/>
        <v>136632</v>
      </c>
      <c r="O3004" s="45">
        <v>0</v>
      </c>
      <c r="P3004" s="45">
        <v>0</v>
      </c>
      <c r="Q3004" s="45">
        <v>0</v>
      </c>
      <c r="R3004" s="57">
        <v>45658</v>
      </c>
      <c r="S3004" s="57">
        <v>46022</v>
      </c>
      <c r="U3004" s="143"/>
    </row>
    <row r="3005" spans="1:21" ht="20.3" x14ac:dyDescent="0.35">
      <c r="A3005" s="43">
        <f t="shared" si="434"/>
        <v>378</v>
      </c>
      <c r="B3005" s="47" t="s">
        <v>1328</v>
      </c>
      <c r="C3005" s="43">
        <v>55716</v>
      </c>
      <c r="D3005" s="43" t="s">
        <v>1899</v>
      </c>
      <c r="E3005" s="43">
        <v>1909</v>
      </c>
      <c r="F3005" s="43" t="s">
        <v>2131</v>
      </c>
      <c r="G3005" s="56" t="s">
        <v>2105</v>
      </c>
      <c r="H3005" s="43">
        <v>1</v>
      </c>
      <c r="I3005" s="43">
        <v>3</v>
      </c>
      <c r="J3005" s="43" t="s">
        <v>2131</v>
      </c>
      <c r="K3005" s="45">
        <v>215</v>
      </c>
      <c r="L3005" s="45">
        <v>195.6</v>
      </c>
      <c r="M3005" s="517">
        <f>VLOOKUP(C3005,'Раздел 2'!D2997:Q3920,14,0)</f>
        <v>126492</v>
      </c>
      <c r="N3005" s="45">
        <f t="shared" si="435"/>
        <v>126492</v>
      </c>
      <c r="O3005" s="45">
        <v>0</v>
      </c>
      <c r="P3005" s="45">
        <v>0</v>
      </c>
      <c r="Q3005" s="45">
        <v>0</v>
      </c>
      <c r="R3005" s="57">
        <v>45658</v>
      </c>
      <c r="S3005" s="57">
        <v>46022</v>
      </c>
      <c r="U3005" s="143"/>
    </row>
    <row r="3006" spans="1:21" ht="20.3" x14ac:dyDescent="0.35">
      <c r="A3006" s="43">
        <f t="shared" si="434"/>
        <v>379</v>
      </c>
      <c r="B3006" s="47" t="s">
        <v>1330</v>
      </c>
      <c r="C3006" s="43">
        <v>36933</v>
      </c>
      <c r="D3006" s="43" t="s">
        <v>1899</v>
      </c>
      <c r="E3006" s="43">
        <v>1959</v>
      </c>
      <c r="F3006" s="43" t="s">
        <v>2131</v>
      </c>
      <c r="G3006" s="56" t="s">
        <v>2103</v>
      </c>
      <c r="H3006" s="43">
        <v>2</v>
      </c>
      <c r="I3006" s="43">
        <v>1</v>
      </c>
      <c r="J3006" s="43" t="s">
        <v>2131</v>
      </c>
      <c r="K3006" s="45">
        <v>301.12</v>
      </c>
      <c r="L3006" s="45">
        <v>265.3</v>
      </c>
      <c r="M3006" s="517">
        <f>VLOOKUP(C3006,'Раздел 2'!D2998:Q3921,14,0)</f>
        <v>183480</v>
      </c>
      <c r="N3006" s="45">
        <f t="shared" si="435"/>
        <v>183480</v>
      </c>
      <c r="O3006" s="45">
        <v>0</v>
      </c>
      <c r="P3006" s="45">
        <v>0</v>
      </c>
      <c r="Q3006" s="45">
        <v>0</v>
      </c>
      <c r="R3006" s="57">
        <v>45658</v>
      </c>
      <c r="S3006" s="57">
        <v>46022</v>
      </c>
      <c r="U3006" s="143"/>
    </row>
    <row r="3007" spans="1:21" ht="20.3" x14ac:dyDescent="0.35">
      <c r="A3007" s="43">
        <f t="shared" si="434"/>
        <v>380</v>
      </c>
      <c r="B3007" s="47" t="s">
        <v>1331</v>
      </c>
      <c r="C3007" s="43">
        <v>36945</v>
      </c>
      <c r="D3007" s="43" t="s">
        <v>1899</v>
      </c>
      <c r="E3007" s="43">
        <v>1952</v>
      </c>
      <c r="F3007" s="43" t="s">
        <v>2131</v>
      </c>
      <c r="G3007" s="56" t="s">
        <v>2103</v>
      </c>
      <c r="H3007" s="43">
        <v>2</v>
      </c>
      <c r="I3007" s="43">
        <v>1</v>
      </c>
      <c r="J3007" s="43" t="s">
        <v>2131</v>
      </c>
      <c r="K3007" s="45">
        <v>388.3</v>
      </c>
      <c r="L3007" s="45">
        <v>353.2</v>
      </c>
      <c r="M3007" s="517">
        <f>VLOOKUP(C3007,'Раздел 2'!D2999:Q3922,14,0)</f>
        <v>142296</v>
      </c>
      <c r="N3007" s="45">
        <f t="shared" si="435"/>
        <v>142296</v>
      </c>
      <c r="O3007" s="45">
        <v>0</v>
      </c>
      <c r="P3007" s="45">
        <v>0</v>
      </c>
      <c r="Q3007" s="45">
        <v>0</v>
      </c>
      <c r="R3007" s="57">
        <v>45658</v>
      </c>
      <c r="S3007" s="57">
        <v>46022</v>
      </c>
      <c r="U3007" s="143"/>
    </row>
    <row r="3008" spans="1:21" ht="20.3" x14ac:dyDescent="0.35">
      <c r="A3008" s="43">
        <f t="shared" si="434"/>
        <v>381</v>
      </c>
      <c r="B3008" s="47" t="s">
        <v>1332</v>
      </c>
      <c r="C3008" s="43">
        <v>36946</v>
      </c>
      <c r="D3008" s="43" t="s">
        <v>1899</v>
      </c>
      <c r="E3008" s="43">
        <v>1951</v>
      </c>
      <c r="F3008" s="43" t="s">
        <v>2131</v>
      </c>
      <c r="G3008" s="56" t="s">
        <v>2103</v>
      </c>
      <c r="H3008" s="43">
        <v>2</v>
      </c>
      <c r="I3008" s="43">
        <v>1</v>
      </c>
      <c r="J3008" s="43" t="s">
        <v>2131</v>
      </c>
      <c r="K3008" s="45">
        <v>291.8</v>
      </c>
      <c r="L3008" s="45">
        <v>257.60000000000002</v>
      </c>
      <c r="M3008" s="517">
        <f>VLOOKUP(C3008,'Раздел 2'!D3000:Q3923,14,0)</f>
        <v>142296</v>
      </c>
      <c r="N3008" s="45">
        <f t="shared" si="435"/>
        <v>142296</v>
      </c>
      <c r="O3008" s="45">
        <v>0</v>
      </c>
      <c r="P3008" s="45">
        <v>0</v>
      </c>
      <c r="Q3008" s="45">
        <v>0</v>
      </c>
      <c r="R3008" s="57">
        <v>45658</v>
      </c>
      <c r="S3008" s="57">
        <v>46022</v>
      </c>
      <c r="U3008" s="143"/>
    </row>
    <row r="3009" spans="1:21" ht="20.3" x14ac:dyDescent="0.35">
      <c r="A3009" s="43">
        <f t="shared" si="434"/>
        <v>382</v>
      </c>
      <c r="B3009" s="47" t="s">
        <v>1333</v>
      </c>
      <c r="C3009" s="43">
        <v>36947</v>
      </c>
      <c r="D3009" s="43" t="s">
        <v>1899</v>
      </c>
      <c r="E3009" s="43">
        <v>1952</v>
      </c>
      <c r="F3009" s="43" t="s">
        <v>2131</v>
      </c>
      <c r="G3009" s="56" t="s">
        <v>2103</v>
      </c>
      <c r="H3009" s="43">
        <v>2</v>
      </c>
      <c r="I3009" s="43">
        <v>1</v>
      </c>
      <c r="J3009" s="43" t="s">
        <v>2131</v>
      </c>
      <c r="K3009" s="45">
        <v>379.8</v>
      </c>
      <c r="L3009" s="45">
        <v>342.3</v>
      </c>
      <c r="M3009" s="517">
        <f>VLOOKUP(C3009,'Раздел 2'!D3001:Q3924,14,0)</f>
        <v>142296</v>
      </c>
      <c r="N3009" s="45">
        <f t="shared" si="435"/>
        <v>142296</v>
      </c>
      <c r="O3009" s="45">
        <v>0</v>
      </c>
      <c r="P3009" s="45">
        <v>0</v>
      </c>
      <c r="Q3009" s="45">
        <v>0</v>
      </c>
      <c r="R3009" s="57">
        <v>45658</v>
      </c>
      <c r="S3009" s="57">
        <v>46022</v>
      </c>
      <c r="U3009" s="143"/>
    </row>
    <row r="3010" spans="1:21" ht="20.3" x14ac:dyDescent="0.35">
      <c r="A3010" s="43">
        <f t="shared" si="434"/>
        <v>383</v>
      </c>
      <c r="B3010" s="47" t="s">
        <v>1334</v>
      </c>
      <c r="C3010" s="43">
        <v>36948</v>
      </c>
      <c r="D3010" s="43" t="s">
        <v>1899</v>
      </c>
      <c r="E3010" s="43">
        <v>1952</v>
      </c>
      <c r="F3010" s="43" t="s">
        <v>2131</v>
      </c>
      <c r="G3010" s="56" t="s">
        <v>2103</v>
      </c>
      <c r="H3010" s="43">
        <v>2</v>
      </c>
      <c r="I3010" s="43">
        <v>1</v>
      </c>
      <c r="J3010" s="43" t="s">
        <v>2131</v>
      </c>
      <c r="K3010" s="45">
        <v>383.1</v>
      </c>
      <c r="L3010" s="45">
        <v>349</v>
      </c>
      <c r="M3010" s="517">
        <f>VLOOKUP(C3010,'Раздел 2'!D3002:Q3925,14,0)</f>
        <v>142296</v>
      </c>
      <c r="N3010" s="45">
        <f t="shared" si="435"/>
        <v>142296</v>
      </c>
      <c r="O3010" s="45">
        <v>0</v>
      </c>
      <c r="P3010" s="45">
        <v>0</v>
      </c>
      <c r="Q3010" s="45">
        <v>0</v>
      </c>
      <c r="R3010" s="57">
        <v>45658</v>
      </c>
      <c r="S3010" s="57">
        <v>46022</v>
      </c>
      <c r="U3010" s="143"/>
    </row>
    <row r="3011" spans="1:21" ht="20.3" x14ac:dyDescent="0.35">
      <c r="A3011" s="43">
        <f t="shared" si="434"/>
        <v>384</v>
      </c>
      <c r="B3011" s="47" t="s">
        <v>1336</v>
      </c>
      <c r="C3011" s="43">
        <v>36980</v>
      </c>
      <c r="D3011" s="43" t="s">
        <v>1899</v>
      </c>
      <c r="E3011" s="43">
        <v>1951</v>
      </c>
      <c r="F3011" s="43" t="s">
        <v>2131</v>
      </c>
      <c r="G3011" s="56" t="s">
        <v>2103</v>
      </c>
      <c r="H3011" s="43">
        <v>2</v>
      </c>
      <c r="I3011" s="43">
        <v>2</v>
      </c>
      <c r="J3011" s="43" t="s">
        <v>2131</v>
      </c>
      <c r="K3011" s="45">
        <v>750.4</v>
      </c>
      <c r="L3011" s="45">
        <v>738.4</v>
      </c>
      <c r="M3011" s="517">
        <f>VLOOKUP(C3011,'Раздел 2'!D3003:Q3933,14,0)</f>
        <v>124162</v>
      </c>
      <c r="N3011" s="45">
        <f t="shared" si="435"/>
        <v>124162</v>
      </c>
      <c r="O3011" s="45">
        <v>0</v>
      </c>
      <c r="P3011" s="45">
        <v>0</v>
      </c>
      <c r="Q3011" s="45">
        <v>0</v>
      </c>
      <c r="R3011" s="57">
        <v>45658</v>
      </c>
      <c r="S3011" s="57">
        <v>46022</v>
      </c>
      <c r="U3011" s="143"/>
    </row>
    <row r="3012" spans="1:21" ht="20.3" x14ac:dyDescent="0.35">
      <c r="A3012" s="43">
        <f t="shared" si="434"/>
        <v>385</v>
      </c>
      <c r="B3012" s="47" t="s">
        <v>1337</v>
      </c>
      <c r="C3012" s="43">
        <v>36991</v>
      </c>
      <c r="D3012" s="43" t="s">
        <v>1899</v>
      </c>
      <c r="E3012" s="43">
        <v>1969</v>
      </c>
      <c r="F3012" s="43" t="s">
        <v>2131</v>
      </c>
      <c r="G3012" s="56" t="s">
        <v>2098</v>
      </c>
      <c r="H3012" s="43">
        <v>4</v>
      </c>
      <c r="I3012" s="43">
        <v>3</v>
      </c>
      <c r="J3012" s="43" t="s">
        <v>2131</v>
      </c>
      <c r="K3012" s="45">
        <v>2332.5</v>
      </c>
      <c r="L3012" s="45">
        <v>2123.1</v>
      </c>
      <c r="M3012" s="517">
        <f>VLOOKUP(C3012,'Раздел 2'!D3004:Q3934,14,0)</f>
        <v>3739543.9361</v>
      </c>
      <c r="N3012" s="45">
        <f t="shared" si="435"/>
        <v>3739543.9361</v>
      </c>
      <c r="O3012" s="45">
        <v>0</v>
      </c>
      <c r="P3012" s="45">
        <v>0</v>
      </c>
      <c r="Q3012" s="45">
        <v>0</v>
      </c>
      <c r="R3012" s="57">
        <v>45658</v>
      </c>
      <c r="S3012" s="57">
        <v>46022</v>
      </c>
      <c r="U3012" s="143"/>
    </row>
    <row r="3013" spans="1:21" ht="20.3" x14ac:dyDescent="0.35">
      <c r="A3013" s="43">
        <f t="shared" si="434"/>
        <v>386</v>
      </c>
      <c r="B3013" s="47" t="s">
        <v>1338</v>
      </c>
      <c r="C3013" s="43">
        <v>36994</v>
      </c>
      <c r="D3013" s="43" t="s">
        <v>1899</v>
      </c>
      <c r="E3013" s="43">
        <v>1912</v>
      </c>
      <c r="F3013" s="43" t="s">
        <v>2131</v>
      </c>
      <c r="G3013" s="56" t="s">
        <v>2103</v>
      </c>
      <c r="H3013" s="43">
        <v>1</v>
      </c>
      <c r="I3013" s="43">
        <v>1</v>
      </c>
      <c r="J3013" s="43" t="s">
        <v>2131</v>
      </c>
      <c r="K3013" s="45">
        <v>793.7</v>
      </c>
      <c r="L3013" s="45">
        <v>442.6</v>
      </c>
      <c r="M3013" s="517">
        <f>VLOOKUP(C3013,'Раздел 2'!D3005:Q3935,14,0)</f>
        <v>189036</v>
      </c>
      <c r="N3013" s="45">
        <f t="shared" si="435"/>
        <v>189036</v>
      </c>
      <c r="O3013" s="45">
        <v>0</v>
      </c>
      <c r="P3013" s="45">
        <v>0</v>
      </c>
      <c r="Q3013" s="45">
        <v>0</v>
      </c>
      <c r="R3013" s="57">
        <v>45658</v>
      </c>
      <c r="S3013" s="57">
        <v>46022</v>
      </c>
      <c r="U3013" s="143"/>
    </row>
    <row r="3014" spans="1:21" ht="20.3" x14ac:dyDescent="0.35">
      <c r="A3014" s="43">
        <f t="shared" si="434"/>
        <v>387</v>
      </c>
      <c r="B3014" s="47" t="s">
        <v>1339</v>
      </c>
      <c r="C3014" s="43">
        <v>37084</v>
      </c>
      <c r="D3014" s="43" t="s">
        <v>1899</v>
      </c>
      <c r="E3014" s="43">
        <v>1964</v>
      </c>
      <c r="F3014" s="43" t="s">
        <v>2131</v>
      </c>
      <c r="G3014" s="56" t="s">
        <v>2098</v>
      </c>
      <c r="H3014" s="43">
        <v>2</v>
      </c>
      <c r="I3014" s="43">
        <v>2</v>
      </c>
      <c r="J3014" s="43" t="s">
        <v>2131</v>
      </c>
      <c r="K3014" s="45">
        <v>872.6</v>
      </c>
      <c r="L3014" s="45">
        <v>786.5</v>
      </c>
      <c r="M3014" s="517">
        <f>VLOOKUP(C3014,'Раздел 2'!D3006:Q3936,14,0)</f>
        <v>323974</v>
      </c>
      <c r="N3014" s="45">
        <f t="shared" si="435"/>
        <v>323974</v>
      </c>
      <c r="O3014" s="45">
        <v>0</v>
      </c>
      <c r="P3014" s="45">
        <v>0</v>
      </c>
      <c r="Q3014" s="45">
        <v>0</v>
      </c>
      <c r="R3014" s="57">
        <v>45658</v>
      </c>
      <c r="S3014" s="57">
        <v>46022</v>
      </c>
      <c r="U3014" s="143"/>
    </row>
    <row r="3015" spans="1:21" ht="20.3" x14ac:dyDescent="0.35">
      <c r="A3015" s="43">
        <f t="shared" si="434"/>
        <v>388</v>
      </c>
      <c r="B3015" s="47" t="s">
        <v>1340</v>
      </c>
      <c r="C3015" s="43">
        <v>37147</v>
      </c>
      <c r="D3015" s="43" t="s">
        <v>1899</v>
      </c>
      <c r="E3015" s="43">
        <v>1961</v>
      </c>
      <c r="F3015" s="43" t="s">
        <v>2131</v>
      </c>
      <c r="G3015" s="56" t="s">
        <v>2103</v>
      </c>
      <c r="H3015" s="43">
        <v>2</v>
      </c>
      <c r="I3015" s="43">
        <v>1</v>
      </c>
      <c r="J3015" s="43" t="s">
        <v>2131</v>
      </c>
      <c r="K3015" s="45">
        <v>529.5</v>
      </c>
      <c r="L3015" s="45">
        <v>481.7</v>
      </c>
      <c r="M3015" s="517">
        <f>VLOOKUP(C3015,'Раздел 2'!D3007:Q3937,14,0)</f>
        <v>1644550.46</v>
      </c>
      <c r="N3015" s="45">
        <f t="shared" si="435"/>
        <v>1644550.46</v>
      </c>
      <c r="O3015" s="45">
        <v>0</v>
      </c>
      <c r="P3015" s="45">
        <v>0</v>
      </c>
      <c r="Q3015" s="45">
        <v>0</v>
      </c>
      <c r="R3015" s="57">
        <v>45658</v>
      </c>
      <c r="S3015" s="57">
        <v>46022</v>
      </c>
      <c r="U3015" s="143"/>
    </row>
    <row r="3016" spans="1:21" ht="20.3" x14ac:dyDescent="0.35">
      <c r="A3016" s="43">
        <f t="shared" si="434"/>
        <v>389</v>
      </c>
      <c r="B3016" s="47" t="s">
        <v>1341</v>
      </c>
      <c r="C3016" s="43">
        <v>37148</v>
      </c>
      <c r="D3016" s="43" t="s">
        <v>1899</v>
      </c>
      <c r="E3016" s="43">
        <v>1961</v>
      </c>
      <c r="F3016" s="43" t="s">
        <v>2131</v>
      </c>
      <c r="G3016" s="56" t="s">
        <v>2103</v>
      </c>
      <c r="H3016" s="43">
        <v>1</v>
      </c>
      <c r="I3016" s="43">
        <v>1</v>
      </c>
      <c r="J3016" s="43" t="s">
        <v>2131</v>
      </c>
      <c r="K3016" s="45">
        <v>589</v>
      </c>
      <c r="L3016" s="45">
        <v>530</v>
      </c>
      <c r="M3016" s="517">
        <f>VLOOKUP(C3016,'Раздел 2'!D3008:Q3938,14,0)</f>
        <v>1622243.6</v>
      </c>
      <c r="N3016" s="45">
        <f t="shared" si="435"/>
        <v>1622243.6</v>
      </c>
      <c r="O3016" s="45">
        <v>0</v>
      </c>
      <c r="P3016" s="45">
        <v>0</v>
      </c>
      <c r="Q3016" s="45">
        <v>0</v>
      </c>
      <c r="R3016" s="57">
        <v>45658</v>
      </c>
      <c r="S3016" s="57">
        <v>46022</v>
      </c>
      <c r="U3016" s="143"/>
    </row>
    <row r="3017" spans="1:21" ht="20.3" x14ac:dyDescent="0.35">
      <c r="A3017" s="43">
        <f t="shared" si="434"/>
        <v>390</v>
      </c>
      <c r="B3017" s="47" t="s">
        <v>1342</v>
      </c>
      <c r="C3017" s="43">
        <v>37150</v>
      </c>
      <c r="D3017" s="43" t="s">
        <v>1899</v>
      </c>
      <c r="E3017" s="43">
        <v>1961</v>
      </c>
      <c r="F3017" s="43" t="s">
        <v>2131</v>
      </c>
      <c r="G3017" s="56" t="s">
        <v>2103</v>
      </c>
      <c r="H3017" s="43">
        <v>2</v>
      </c>
      <c r="I3017" s="43">
        <v>1</v>
      </c>
      <c r="J3017" s="43" t="s">
        <v>2131</v>
      </c>
      <c r="K3017" s="45">
        <v>557.29999999999995</v>
      </c>
      <c r="L3017" s="45">
        <v>509.1</v>
      </c>
      <c r="M3017" s="517">
        <f>VLOOKUP(C3017,'Раздел 2'!D3009:Q3939,14,0)</f>
        <v>1644550.49</v>
      </c>
      <c r="N3017" s="45">
        <f t="shared" si="435"/>
        <v>1644550.49</v>
      </c>
      <c r="O3017" s="45">
        <v>0</v>
      </c>
      <c r="P3017" s="45">
        <v>0</v>
      </c>
      <c r="Q3017" s="45">
        <v>0</v>
      </c>
      <c r="R3017" s="57">
        <v>45658</v>
      </c>
      <c r="S3017" s="57">
        <v>46022</v>
      </c>
      <c r="U3017" s="143"/>
    </row>
    <row r="3018" spans="1:21" ht="20.3" x14ac:dyDescent="0.35">
      <c r="A3018" s="43">
        <f t="shared" si="434"/>
        <v>391</v>
      </c>
      <c r="B3018" s="47" t="s">
        <v>1343</v>
      </c>
      <c r="C3018" s="43">
        <v>37152</v>
      </c>
      <c r="D3018" s="43" t="s">
        <v>1899</v>
      </c>
      <c r="E3018" s="43">
        <v>1961</v>
      </c>
      <c r="F3018" s="43" t="s">
        <v>2131</v>
      </c>
      <c r="G3018" s="56" t="s">
        <v>2103</v>
      </c>
      <c r="H3018" s="43">
        <v>2</v>
      </c>
      <c r="I3018" s="43">
        <v>1</v>
      </c>
      <c r="J3018" s="43" t="s">
        <v>2131</v>
      </c>
      <c r="K3018" s="45">
        <v>467.5</v>
      </c>
      <c r="L3018" s="45">
        <v>398.6</v>
      </c>
      <c r="M3018" s="517">
        <f>VLOOKUP(C3018,'Раздел 2'!D3010:Q3940,14,0)</f>
        <v>200640</v>
      </c>
      <c r="N3018" s="45">
        <f t="shared" si="435"/>
        <v>200640</v>
      </c>
      <c r="O3018" s="45">
        <v>0</v>
      </c>
      <c r="P3018" s="45">
        <v>0</v>
      </c>
      <c r="Q3018" s="45">
        <v>0</v>
      </c>
      <c r="R3018" s="57">
        <v>45658</v>
      </c>
      <c r="S3018" s="57">
        <v>46022</v>
      </c>
      <c r="U3018" s="143"/>
    </row>
    <row r="3019" spans="1:21" ht="20.3" x14ac:dyDescent="0.35">
      <c r="A3019" s="43">
        <f t="shared" si="434"/>
        <v>392</v>
      </c>
      <c r="B3019" s="47" t="s">
        <v>1661</v>
      </c>
      <c r="C3019" s="43">
        <v>33030</v>
      </c>
      <c r="D3019" s="43" t="s">
        <v>1900</v>
      </c>
      <c r="E3019" s="43">
        <v>1974</v>
      </c>
      <c r="F3019" s="43" t="s">
        <v>2131</v>
      </c>
      <c r="G3019" s="56" t="s">
        <v>2097</v>
      </c>
      <c r="H3019" s="43">
        <v>5</v>
      </c>
      <c r="I3019" s="43">
        <v>4</v>
      </c>
      <c r="J3019" s="43" t="s">
        <v>2131</v>
      </c>
      <c r="K3019" s="45">
        <v>6465.5</v>
      </c>
      <c r="L3019" s="45" t="s">
        <v>2131</v>
      </c>
      <c r="M3019" s="517">
        <f>VLOOKUP(C3019,'Раздел 2'!D3011:Q3942,14,0)</f>
        <v>2296980.48</v>
      </c>
      <c r="N3019" s="45">
        <f t="shared" si="435"/>
        <v>2296980.48</v>
      </c>
      <c r="O3019" s="45">
        <v>0</v>
      </c>
      <c r="P3019" s="45">
        <v>0</v>
      </c>
      <c r="Q3019" s="45">
        <v>0</v>
      </c>
      <c r="R3019" s="57">
        <v>45658</v>
      </c>
      <c r="S3019" s="57">
        <v>46022</v>
      </c>
      <c r="U3019" s="143"/>
    </row>
    <row r="3020" spans="1:21" ht="20.3" x14ac:dyDescent="0.35">
      <c r="A3020" s="43">
        <f t="shared" si="434"/>
        <v>393</v>
      </c>
      <c r="B3020" s="47" t="s">
        <v>1344</v>
      </c>
      <c r="C3020" s="43">
        <v>37163</v>
      </c>
      <c r="D3020" s="43" t="s">
        <v>1899</v>
      </c>
      <c r="E3020" s="43">
        <v>1953</v>
      </c>
      <c r="F3020" s="43" t="s">
        <v>2131</v>
      </c>
      <c r="G3020" s="56" t="s">
        <v>2098</v>
      </c>
      <c r="H3020" s="43">
        <v>2</v>
      </c>
      <c r="I3020" s="43">
        <v>2</v>
      </c>
      <c r="J3020" s="43" t="s">
        <v>2131</v>
      </c>
      <c r="K3020" s="45">
        <v>934</v>
      </c>
      <c r="L3020" s="45">
        <v>861.2</v>
      </c>
      <c r="M3020" s="517">
        <f>VLOOKUP(C3020,'Раздел 2'!D3012:Q3943,14,0)</f>
        <v>3533673.4400000004</v>
      </c>
      <c r="N3020" s="45">
        <f t="shared" si="435"/>
        <v>3533673.4400000004</v>
      </c>
      <c r="O3020" s="45">
        <v>0</v>
      </c>
      <c r="P3020" s="45">
        <v>0</v>
      </c>
      <c r="Q3020" s="45">
        <v>0</v>
      </c>
      <c r="R3020" s="57">
        <v>45658</v>
      </c>
      <c r="S3020" s="57">
        <v>46022</v>
      </c>
      <c r="U3020" s="143"/>
    </row>
    <row r="3021" spans="1:21" ht="20.3" x14ac:dyDescent="0.35">
      <c r="A3021" s="43">
        <f t="shared" si="434"/>
        <v>394</v>
      </c>
      <c r="B3021" s="47" t="s">
        <v>1663</v>
      </c>
      <c r="C3021" s="43">
        <v>33146</v>
      </c>
      <c r="D3021" s="43" t="s">
        <v>1900</v>
      </c>
      <c r="E3021" s="43">
        <v>1958</v>
      </c>
      <c r="F3021" s="43" t="s">
        <v>2131</v>
      </c>
      <c r="G3021" s="56" t="s">
        <v>2098</v>
      </c>
      <c r="H3021" s="43">
        <v>2</v>
      </c>
      <c r="I3021" s="43">
        <v>2</v>
      </c>
      <c r="J3021" s="43" t="s">
        <v>2131</v>
      </c>
      <c r="K3021" s="45">
        <v>897.1</v>
      </c>
      <c r="L3021" s="45" t="s">
        <v>2131</v>
      </c>
      <c r="M3021" s="517">
        <f>VLOOKUP(C3021,'Раздел 2'!D3013:Q3945,14,0)</f>
        <v>300000</v>
      </c>
      <c r="N3021" s="45">
        <f t="shared" si="435"/>
        <v>300000</v>
      </c>
      <c r="O3021" s="45">
        <v>0</v>
      </c>
      <c r="P3021" s="45">
        <v>0</v>
      </c>
      <c r="Q3021" s="45">
        <v>0</v>
      </c>
      <c r="R3021" s="57">
        <v>45658</v>
      </c>
      <c r="S3021" s="57">
        <v>46022</v>
      </c>
      <c r="U3021" s="143"/>
    </row>
    <row r="3022" spans="1:21" ht="20.3" x14ac:dyDescent="0.35">
      <c r="A3022" s="43">
        <f t="shared" si="434"/>
        <v>395</v>
      </c>
      <c r="B3022" s="47" t="s">
        <v>1613</v>
      </c>
      <c r="C3022" s="43">
        <v>33536</v>
      </c>
      <c r="D3022" s="43" t="s">
        <v>1899</v>
      </c>
      <c r="E3022" s="43">
        <v>1962</v>
      </c>
      <c r="F3022" s="43" t="s">
        <v>2131</v>
      </c>
      <c r="G3022" s="56" t="s">
        <v>2098</v>
      </c>
      <c r="H3022" s="43">
        <v>4</v>
      </c>
      <c r="I3022" s="43">
        <v>3</v>
      </c>
      <c r="J3022" s="43" t="s">
        <v>2131</v>
      </c>
      <c r="K3022" s="45">
        <v>2011.9</v>
      </c>
      <c r="L3022" s="45">
        <v>2011.9</v>
      </c>
      <c r="M3022" s="517">
        <f>VLOOKUP(C3022,'Раздел 2'!D3014:Q3946,14,0)</f>
        <v>954776.72000000009</v>
      </c>
      <c r="N3022" s="45">
        <f t="shared" si="435"/>
        <v>954776.72000000009</v>
      </c>
      <c r="O3022" s="45">
        <v>0</v>
      </c>
      <c r="P3022" s="45">
        <v>0</v>
      </c>
      <c r="Q3022" s="45">
        <v>0</v>
      </c>
      <c r="R3022" s="57">
        <v>45658</v>
      </c>
      <c r="S3022" s="57">
        <v>46022</v>
      </c>
      <c r="U3022" s="143"/>
    </row>
    <row r="3023" spans="1:21" ht="20.3" x14ac:dyDescent="0.35">
      <c r="A3023" s="43">
        <f>A3022+1</f>
        <v>396</v>
      </c>
      <c r="B3023" s="47" t="s">
        <v>1615</v>
      </c>
      <c r="C3023" s="43">
        <v>33538</v>
      </c>
      <c r="D3023" s="43" t="s">
        <v>1899</v>
      </c>
      <c r="E3023" s="43">
        <v>1962</v>
      </c>
      <c r="F3023" s="43" t="s">
        <v>2131</v>
      </c>
      <c r="G3023" s="56" t="s">
        <v>2098</v>
      </c>
      <c r="H3023" s="43">
        <v>4</v>
      </c>
      <c r="I3023" s="43">
        <v>3</v>
      </c>
      <c r="J3023" s="43" t="s">
        <v>2131</v>
      </c>
      <c r="K3023" s="45">
        <v>2011</v>
      </c>
      <c r="L3023" s="45">
        <v>2011</v>
      </c>
      <c r="M3023" s="517">
        <f>VLOOKUP(C3023,'Раздел 2'!D3016:Q3948,14,0)</f>
        <v>954776.72000000009</v>
      </c>
      <c r="N3023" s="45">
        <f t="shared" si="435"/>
        <v>954776.72000000009</v>
      </c>
      <c r="O3023" s="45">
        <v>0</v>
      </c>
      <c r="P3023" s="45">
        <v>0</v>
      </c>
      <c r="Q3023" s="45">
        <v>0</v>
      </c>
      <c r="R3023" s="57">
        <v>45658</v>
      </c>
      <c r="S3023" s="57">
        <v>46022</v>
      </c>
      <c r="U3023" s="143"/>
    </row>
    <row r="3024" spans="1:21" ht="20.3" x14ac:dyDescent="0.35">
      <c r="A3024" s="43">
        <f>A3023+1</f>
        <v>397</v>
      </c>
      <c r="B3024" s="47" t="s">
        <v>3339</v>
      </c>
      <c r="C3024" s="43">
        <v>34551</v>
      </c>
      <c r="D3024" s="43" t="s">
        <v>1899</v>
      </c>
      <c r="E3024" s="43">
        <v>1961</v>
      </c>
      <c r="F3024" s="43">
        <v>2019</v>
      </c>
      <c r="G3024" s="56" t="s">
        <v>2129</v>
      </c>
      <c r="H3024" s="43">
        <v>4</v>
      </c>
      <c r="I3024" s="43">
        <v>4</v>
      </c>
      <c r="J3024" s="43" t="s">
        <v>2131</v>
      </c>
      <c r="K3024" s="45">
        <v>7280.6</v>
      </c>
      <c r="L3024" s="45">
        <v>2562.5</v>
      </c>
      <c r="M3024" s="517">
        <f>VLOOKUP(C3024,'Раздел 2'!D3017:Q3950,14,0)</f>
        <v>5531457.4199999999</v>
      </c>
      <c r="N3024" s="45">
        <f t="shared" si="435"/>
        <v>5531457.4199999999</v>
      </c>
      <c r="O3024" s="45">
        <v>0</v>
      </c>
      <c r="P3024" s="45">
        <v>0</v>
      </c>
      <c r="Q3024" s="45">
        <v>0</v>
      </c>
      <c r="R3024" s="57">
        <v>45658</v>
      </c>
      <c r="S3024" s="57">
        <v>46022</v>
      </c>
      <c r="U3024" s="143"/>
    </row>
    <row r="3025" spans="1:21" ht="20.3" x14ac:dyDescent="0.35">
      <c r="A3025" s="43">
        <f>A3024+1</f>
        <v>398</v>
      </c>
      <c r="B3025" s="47" t="s">
        <v>1617</v>
      </c>
      <c r="C3025" s="43">
        <v>34564</v>
      </c>
      <c r="D3025" s="43" t="s">
        <v>1899</v>
      </c>
      <c r="E3025" s="43">
        <v>1961</v>
      </c>
      <c r="F3025" s="43" t="s">
        <v>2131</v>
      </c>
      <c r="G3025" s="56" t="s">
        <v>2098</v>
      </c>
      <c r="H3025" s="43">
        <v>4</v>
      </c>
      <c r="I3025" s="43">
        <v>4</v>
      </c>
      <c r="J3025" s="43" t="s">
        <v>2131</v>
      </c>
      <c r="K3025" s="45">
        <v>4477.8</v>
      </c>
      <c r="L3025" s="45">
        <v>2518.9</v>
      </c>
      <c r="M3025" s="517">
        <f>VLOOKUP(C3025,'Раздел 2'!D3017:Q3951,14,0)</f>
        <v>1000392.39</v>
      </c>
      <c r="N3025" s="45">
        <f t="shared" si="435"/>
        <v>1000392.39</v>
      </c>
      <c r="O3025" s="45">
        <v>0</v>
      </c>
      <c r="P3025" s="45">
        <v>0</v>
      </c>
      <c r="Q3025" s="45">
        <v>0</v>
      </c>
      <c r="R3025" s="57">
        <v>45658</v>
      </c>
      <c r="S3025" s="57">
        <v>46022</v>
      </c>
      <c r="U3025" s="143"/>
    </row>
    <row r="3026" spans="1:21" ht="20.3" x14ac:dyDescent="0.35">
      <c r="A3026" s="43">
        <f t="shared" si="434"/>
        <v>399</v>
      </c>
      <c r="B3026" s="47" t="s">
        <v>1618</v>
      </c>
      <c r="C3026" s="43">
        <v>34972</v>
      </c>
      <c r="D3026" s="43" t="s">
        <v>1899</v>
      </c>
      <c r="E3026" s="43">
        <v>1963</v>
      </c>
      <c r="F3026" s="43" t="s">
        <v>2131</v>
      </c>
      <c r="G3026" s="56" t="s">
        <v>2097</v>
      </c>
      <c r="H3026" s="43">
        <v>5</v>
      </c>
      <c r="I3026" s="43">
        <v>3</v>
      </c>
      <c r="J3026" s="43" t="s">
        <v>2131</v>
      </c>
      <c r="K3026" s="45">
        <v>4148</v>
      </c>
      <c r="L3026" s="45">
        <v>2590.9</v>
      </c>
      <c r="M3026" s="517">
        <f>VLOOKUP(C3026,'Раздел 2'!D3018:Q3952,14,0)</f>
        <v>957314.63194999995</v>
      </c>
      <c r="N3026" s="45">
        <f t="shared" si="435"/>
        <v>957314.63194999995</v>
      </c>
      <c r="O3026" s="45">
        <v>0</v>
      </c>
      <c r="P3026" s="45">
        <v>0</v>
      </c>
      <c r="Q3026" s="45">
        <v>0</v>
      </c>
      <c r="R3026" s="57">
        <v>45658</v>
      </c>
      <c r="S3026" s="57">
        <v>46022</v>
      </c>
      <c r="U3026" s="143"/>
    </row>
    <row r="3027" spans="1:21" ht="20.3" x14ac:dyDescent="0.35">
      <c r="A3027" s="43">
        <f t="shared" si="434"/>
        <v>400</v>
      </c>
      <c r="B3027" s="47" t="s">
        <v>1619</v>
      </c>
      <c r="C3027" s="43">
        <v>35191</v>
      </c>
      <c r="D3027" s="43" t="s">
        <v>1899</v>
      </c>
      <c r="E3027" s="43">
        <v>1962</v>
      </c>
      <c r="F3027" s="43" t="s">
        <v>2131</v>
      </c>
      <c r="G3027" s="56" t="s">
        <v>2098</v>
      </c>
      <c r="H3027" s="43">
        <v>4</v>
      </c>
      <c r="I3027" s="43">
        <v>2</v>
      </c>
      <c r="J3027" s="43" t="s">
        <v>2131</v>
      </c>
      <c r="K3027" s="45">
        <v>2352</v>
      </c>
      <c r="L3027" s="45">
        <v>1301.0999999999999</v>
      </c>
      <c r="M3027" s="517">
        <f>VLOOKUP(C3027,'Раздел 2'!D3019:Q3953,14,0)</f>
        <v>663890.43999999994</v>
      </c>
      <c r="N3027" s="45">
        <f t="shared" si="435"/>
        <v>663890.43999999994</v>
      </c>
      <c r="O3027" s="45">
        <v>0</v>
      </c>
      <c r="P3027" s="45">
        <v>0</v>
      </c>
      <c r="Q3027" s="45">
        <v>0</v>
      </c>
      <c r="R3027" s="57">
        <v>45658</v>
      </c>
      <c r="S3027" s="57">
        <v>46022</v>
      </c>
      <c r="U3027" s="143"/>
    </row>
    <row r="3028" spans="1:21" ht="20.3" x14ac:dyDescent="0.35">
      <c r="A3028" s="43">
        <f>A3027+1</f>
        <v>401</v>
      </c>
      <c r="B3028" s="47" t="s">
        <v>1621</v>
      </c>
      <c r="C3028" s="43">
        <v>35349</v>
      </c>
      <c r="D3028" s="43" t="s">
        <v>1899</v>
      </c>
      <c r="E3028" s="43">
        <v>1963</v>
      </c>
      <c r="F3028" s="43" t="s">
        <v>2131</v>
      </c>
      <c r="G3028" s="56" t="s">
        <v>2098</v>
      </c>
      <c r="H3028" s="43">
        <v>5</v>
      </c>
      <c r="I3028" s="43">
        <v>6</v>
      </c>
      <c r="J3028" s="43" t="s">
        <v>2131</v>
      </c>
      <c r="K3028" s="45">
        <v>4109.1000000000004</v>
      </c>
      <c r="L3028" s="45">
        <v>2509.9</v>
      </c>
      <c r="M3028" s="517">
        <f>VLOOKUP(C3028,'Раздел 2'!D3021:Q3955,14,0)</f>
        <v>883129.62</v>
      </c>
      <c r="N3028" s="45">
        <f t="shared" si="435"/>
        <v>883129.62</v>
      </c>
      <c r="O3028" s="45">
        <v>0</v>
      </c>
      <c r="P3028" s="45">
        <v>0</v>
      </c>
      <c r="Q3028" s="45">
        <v>0</v>
      </c>
      <c r="R3028" s="57">
        <v>45658</v>
      </c>
      <c r="S3028" s="57">
        <v>46022</v>
      </c>
      <c r="U3028" s="143"/>
    </row>
    <row r="3029" spans="1:21" ht="20.3" x14ac:dyDescent="0.35">
      <c r="A3029" s="43">
        <f t="shared" si="434"/>
        <v>402</v>
      </c>
      <c r="B3029" s="47" t="s">
        <v>3528</v>
      </c>
      <c r="C3029" s="43">
        <v>35424</v>
      </c>
      <c r="D3029" s="43" t="s">
        <v>1899</v>
      </c>
      <c r="E3029" s="43">
        <v>1965</v>
      </c>
      <c r="F3029" s="43" t="s">
        <v>2131</v>
      </c>
      <c r="G3029" s="56" t="s">
        <v>3529</v>
      </c>
      <c r="H3029" s="43">
        <v>4</v>
      </c>
      <c r="I3029" s="43">
        <v>3</v>
      </c>
      <c r="J3029" s="43" t="s">
        <v>2131</v>
      </c>
      <c r="K3029" s="45">
        <v>1985.3</v>
      </c>
      <c r="L3029" s="45">
        <v>1983.1</v>
      </c>
      <c r="M3029" s="517">
        <f>VLOOKUP(C3029,'Раздел 2'!D3021:Q3956,14,0)</f>
        <v>3700212.3299999996</v>
      </c>
      <c r="N3029" s="45">
        <f t="shared" si="435"/>
        <v>3700212.3299999996</v>
      </c>
      <c r="O3029" s="45">
        <v>0</v>
      </c>
      <c r="P3029" s="45">
        <v>0</v>
      </c>
      <c r="Q3029" s="45">
        <v>0</v>
      </c>
      <c r="R3029" s="57">
        <v>45658</v>
      </c>
      <c r="S3029" s="57">
        <v>46022</v>
      </c>
      <c r="U3029" s="143"/>
    </row>
    <row r="3030" spans="1:21" ht="20.3" x14ac:dyDescent="0.35">
      <c r="A3030" s="43">
        <f>A3029+1</f>
        <v>403</v>
      </c>
      <c r="B3030" s="47" t="s">
        <v>1622</v>
      </c>
      <c r="C3030" s="43">
        <v>35650</v>
      </c>
      <c r="D3030" s="43" t="s">
        <v>1899</v>
      </c>
      <c r="E3030" s="43">
        <v>1961</v>
      </c>
      <c r="F3030" s="43" t="s">
        <v>2131</v>
      </c>
      <c r="G3030" s="56" t="s">
        <v>2098</v>
      </c>
      <c r="H3030" s="43">
        <v>3</v>
      </c>
      <c r="I3030" s="43">
        <v>2</v>
      </c>
      <c r="J3030" s="43" t="s">
        <v>2131</v>
      </c>
      <c r="K3030" s="45">
        <v>932.8</v>
      </c>
      <c r="L3030" s="45">
        <v>932.8</v>
      </c>
      <c r="M3030" s="517">
        <f>VLOOKUP(C3030,'Раздел 2'!D3022:Q3957,14,0)</f>
        <v>50000</v>
      </c>
      <c r="N3030" s="45">
        <f t="shared" si="435"/>
        <v>50000</v>
      </c>
      <c r="O3030" s="45">
        <v>0</v>
      </c>
      <c r="P3030" s="45">
        <v>0</v>
      </c>
      <c r="Q3030" s="45">
        <v>0</v>
      </c>
      <c r="R3030" s="57">
        <v>45658</v>
      </c>
      <c r="S3030" s="57">
        <v>46022</v>
      </c>
      <c r="U3030" s="143"/>
    </row>
    <row r="3031" spans="1:21" ht="20.3" x14ac:dyDescent="0.35">
      <c r="A3031" s="43">
        <f t="shared" si="434"/>
        <v>404</v>
      </c>
      <c r="B3031" s="47" t="s">
        <v>1623</v>
      </c>
      <c r="C3031" s="43">
        <v>36160</v>
      </c>
      <c r="D3031" s="43" t="s">
        <v>1899</v>
      </c>
      <c r="E3031" s="43">
        <v>1963</v>
      </c>
      <c r="F3031" s="43" t="s">
        <v>2131</v>
      </c>
      <c r="G3031" s="56" t="s">
        <v>2098</v>
      </c>
      <c r="H3031" s="43">
        <v>4</v>
      </c>
      <c r="I3031" s="43">
        <v>2</v>
      </c>
      <c r="J3031" s="43" t="s">
        <v>2131</v>
      </c>
      <c r="K3031" s="45">
        <v>1264.0999999999999</v>
      </c>
      <c r="L3031" s="45">
        <v>772.1</v>
      </c>
      <c r="M3031" s="517">
        <f>VLOOKUP(C3031,'Раздел 2'!D3023:Q3964,14,0)</f>
        <v>691612.57</v>
      </c>
      <c r="N3031" s="45">
        <f t="shared" si="435"/>
        <v>691612.57</v>
      </c>
      <c r="O3031" s="45">
        <v>0</v>
      </c>
      <c r="P3031" s="45">
        <v>0</v>
      </c>
      <c r="Q3031" s="45">
        <v>0</v>
      </c>
      <c r="R3031" s="57">
        <v>45658</v>
      </c>
      <c r="S3031" s="57">
        <v>46022</v>
      </c>
      <c r="U3031" s="143"/>
    </row>
    <row r="3032" spans="1:21" ht="20.3" x14ac:dyDescent="0.35">
      <c r="A3032" s="43">
        <f t="shared" si="434"/>
        <v>405</v>
      </c>
      <c r="B3032" s="47" t="s">
        <v>1624</v>
      </c>
      <c r="C3032" s="43">
        <v>36657</v>
      </c>
      <c r="D3032" s="43" t="s">
        <v>1899</v>
      </c>
      <c r="E3032" s="43">
        <v>1961</v>
      </c>
      <c r="F3032" s="43" t="s">
        <v>2131</v>
      </c>
      <c r="G3032" s="56" t="s">
        <v>2098</v>
      </c>
      <c r="H3032" s="43">
        <v>4</v>
      </c>
      <c r="I3032" s="43">
        <v>3</v>
      </c>
      <c r="J3032" s="43" t="s">
        <v>2131</v>
      </c>
      <c r="K3032" s="45">
        <v>3593.7</v>
      </c>
      <c r="L3032" s="45">
        <v>2002.1</v>
      </c>
      <c r="M3032" s="517">
        <f>VLOOKUP(C3032,'Раздел 2'!D3024:Q3966,14,0)</f>
        <v>110320.8</v>
      </c>
      <c r="N3032" s="45">
        <f t="shared" si="435"/>
        <v>110320.8</v>
      </c>
      <c r="O3032" s="45">
        <v>0</v>
      </c>
      <c r="P3032" s="45">
        <v>0</v>
      </c>
      <c r="Q3032" s="45">
        <v>0</v>
      </c>
      <c r="R3032" s="57">
        <v>45658</v>
      </c>
      <c r="S3032" s="57">
        <v>46022</v>
      </c>
      <c r="U3032" s="143"/>
    </row>
    <row r="3033" spans="1:21" ht="20.3" x14ac:dyDescent="0.35">
      <c r="A3033" s="43">
        <f>A3032+1</f>
        <v>406</v>
      </c>
      <c r="B3033" s="47" t="s">
        <v>1626</v>
      </c>
      <c r="C3033" s="43">
        <v>36922</v>
      </c>
      <c r="D3033" s="43" t="s">
        <v>1899</v>
      </c>
      <c r="E3033" s="43">
        <v>1954</v>
      </c>
      <c r="F3033" s="43" t="s">
        <v>2131</v>
      </c>
      <c r="G3033" s="56" t="s">
        <v>2098</v>
      </c>
      <c r="H3033" s="43">
        <v>2</v>
      </c>
      <c r="I3033" s="43">
        <v>1</v>
      </c>
      <c r="J3033" s="43" t="s">
        <v>2131</v>
      </c>
      <c r="K3033" s="45">
        <v>556.21</v>
      </c>
      <c r="L3033" s="45">
        <v>511.01</v>
      </c>
      <c r="M3033" s="517">
        <f>VLOOKUP(C3033,'Раздел 2'!D3026:Q3971,14,0)</f>
        <v>2350029.5</v>
      </c>
      <c r="N3033" s="45">
        <f t="shared" si="435"/>
        <v>2350029.5</v>
      </c>
      <c r="O3033" s="45">
        <v>0</v>
      </c>
      <c r="P3033" s="45">
        <v>0</v>
      </c>
      <c r="Q3033" s="45">
        <v>0</v>
      </c>
      <c r="R3033" s="57">
        <v>45658</v>
      </c>
      <c r="S3033" s="57">
        <v>46022</v>
      </c>
      <c r="U3033" s="143"/>
    </row>
    <row r="3034" spans="1:21" ht="20.3" x14ac:dyDescent="0.35">
      <c r="A3034" s="43">
        <f t="shared" ref="A3034:A3095" si="436">A3033+1</f>
        <v>407</v>
      </c>
      <c r="B3034" s="47" t="s">
        <v>54</v>
      </c>
      <c r="C3034" s="43">
        <v>37100</v>
      </c>
      <c r="D3034" s="43" t="s">
        <v>1899</v>
      </c>
      <c r="E3034" s="43">
        <v>1938</v>
      </c>
      <c r="F3034" s="43" t="s">
        <v>2131</v>
      </c>
      <c r="G3034" s="56" t="s">
        <v>2106</v>
      </c>
      <c r="H3034" s="43">
        <v>2</v>
      </c>
      <c r="I3034" s="43">
        <v>1</v>
      </c>
      <c r="J3034" s="43" t="s">
        <v>2131</v>
      </c>
      <c r="K3034" s="45">
        <v>824.67</v>
      </c>
      <c r="L3034" s="45">
        <v>446.3</v>
      </c>
      <c r="M3034" s="517">
        <f>VLOOKUP(C3034,'Раздел 2'!D3026:Q3972,14,0)</f>
        <v>382531</v>
      </c>
      <c r="N3034" s="45">
        <f t="shared" si="435"/>
        <v>382531</v>
      </c>
      <c r="O3034" s="45">
        <v>0</v>
      </c>
      <c r="P3034" s="45">
        <v>0</v>
      </c>
      <c r="Q3034" s="45">
        <v>0</v>
      </c>
      <c r="R3034" s="57">
        <v>45658</v>
      </c>
      <c r="S3034" s="57">
        <v>46022</v>
      </c>
      <c r="U3034" s="143"/>
    </row>
    <row r="3035" spans="1:21" ht="20.3" x14ac:dyDescent="0.35">
      <c r="A3035" s="43">
        <f t="shared" si="436"/>
        <v>408</v>
      </c>
      <c r="B3035" s="47" t="s">
        <v>3885</v>
      </c>
      <c r="C3035" s="43">
        <v>32353</v>
      </c>
      <c r="D3035" s="43" t="s">
        <v>1899</v>
      </c>
      <c r="E3035" s="43">
        <v>1966</v>
      </c>
      <c r="F3035" s="43" t="s">
        <v>2131</v>
      </c>
      <c r="G3035" s="56" t="s">
        <v>2097</v>
      </c>
      <c r="H3035" s="43">
        <v>5</v>
      </c>
      <c r="I3035" s="43">
        <v>3</v>
      </c>
      <c r="J3035" s="43" t="s">
        <v>2131</v>
      </c>
      <c r="K3035" s="45">
        <v>4070.16</v>
      </c>
      <c r="L3035" s="45">
        <v>2551.1999999999998</v>
      </c>
      <c r="M3035" s="517">
        <f>VLOOKUP(C3035,'Раздел 2'!D3027:Q3973,14,0)</f>
        <v>208644.46</v>
      </c>
      <c r="N3035" s="45">
        <f t="shared" si="435"/>
        <v>208644.46</v>
      </c>
      <c r="O3035" s="45">
        <v>0</v>
      </c>
      <c r="P3035" s="45">
        <v>0</v>
      </c>
      <c r="Q3035" s="45">
        <v>0</v>
      </c>
      <c r="R3035" s="57">
        <v>45658</v>
      </c>
      <c r="S3035" s="57">
        <v>46022</v>
      </c>
      <c r="U3035" s="143"/>
    </row>
    <row r="3036" spans="1:21" ht="20.3" x14ac:dyDescent="0.35">
      <c r="A3036" s="43">
        <f>A3035+1</f>
        <v>409</v>
      </c>
      <c r="B3036" s="47" t="s">
        <v>66</v>
      </c>
      <c r="C3036" s="43">
        <v>36584</v>
      </c>
      <c r="D3036" s="43" t="s">
        <v>1899</v>
      </c>
      <c r="E3036" s="43">
        <v>1959</v>
      </c>
      <c r="F3036" s="43" t="s">
        <v>2131</v>
      </c>
      <c r="G3036" s="56" t="s">
        <v>2098</v>
      </c>
      <c r="H3036" s="43">
        <v>4</v>
      </c>
      <c r="I3036" s="43">
        <v>5</v>
      </c>
      <c r="J3036" s="43" t="s">
        <v>2131</v>
      </c>
      <c r="K3036" s="45">
        <v>5664.4</v>
      </c>
      <c r="L3036" s="45">
        <v>3918.6</v>
      </c>
      <c r="M3036" s="517">
        <f>VLOOKUP(C3036,'Раздел 2'!D3029:Q3975,14,0)</f>
        <v>166693.20000000001</v>
      </c>
      <c r="N3036" s="45">
        <f t="shared" si="435"/>
        <v>166693.20000000001</v>
      </c>
      <c r="O3036" s="45">
        <v>0</v>
      </c>
      <c r="P3036" s="45">
        <v>0</v>
      </c>
      <c r="Q3036" s="45">
        <v>0</v>
      </c>
      <c r="R3036" s="57">
        <v>45658</v>
      </c>
      <c r="S3036" s="57">
        <v>46022</v>
      </c>
      <c r="U3036" s="143"/>
    </row>
    <row r="3037" spans="1:21" ht="20.3" x14ac:dyDescent="0.35">
      <c r="A3037" s="43">
        <f t="shared" si="436"/>
        <v>410</v>
      </c>
      <c r="B3037" s="47" t="s">
        <v>69</v>
      </c>
      <c r="C3037" s="43">
        <v>32360</v>
      </c>
      <c r="D3037" s="43" t="s">
        <v>1899</v>
      </c>
      <c r="E3037" s="43">
        <v>1964</v>
      </c>
      <c r="F3037" s="43" t="s">
        <v>2131</v>
      </c>
      <c r="G3037" s="56" t="s">
        <v>2097</v>
      </c>
      <c r="H3037" s="43">
        <v>5</v>
      </c>
      <c r="I3037" s="43">
        <v>3</v>
      </c>
      <c r="J3037" s="43" t="s">
        <v>2131</v>
      </c>
      <c r="K3037" s="45">
        <v>4036.72</v>
      </c>
      <c r="L3037" s="45">
        <v>2584.1</v>
      </c>
      <c r="M3037" s="517">
        <f>VLOOKUP(C3037,'Раздел 2'!D3026:Q3976,14,0)</f>
        <v>6327370.8300000001</v>
      </c>
      <c r="N3037" s="45">
        <f t="shared" ref="N3037:N3097" si="437">M3037</f>
        <v>6327370.8300000001</v>
      </c>
      <c r="O3037" s="45">
        <v>0</v>
      </c>
      <c r="P3037" s="45">
        <v>0</v>
      </c>
      <c r="Q3037" s="45">
        <v>0</v>
      </c>
      <c r="R3037" s="57">
        <v>45658</v>
      </c>
      <c r="S3037" s="57">
        <v>46022</v>
      </c>
      <c r="U3037" s="143"/>
    </row>
    <row r="3038" spans="1:21" ht="20.3" x14ac:dyDescent="0.35">
      <c r="A3038" s="43">
        <f>A3037+1</f>
        <v>411</v>
      </c>
      <c r="B3038" s="47" t="s">
        <v>1771</v>
      </c>
      <c r="C3038" s="43">
        <v>35290</v>
      </c>
      <c r="D3038" s="43" t="s">
        <v>1900</v>
      </c>
      <c r="E3038" s="43">
        <v>1948</v>
      </c>
      <c r="F3038" s="43" t="s">
        <v>2131</v>
      </c>
      <c r="G3038" s="56" t="s">
        <v>2098</v>
      </c>
      <c r="H3038" s="43">
        <v>4</v>
      </c>
      <c r="I3038" s="43">
        <v>3</v>
      </c>
      <c r="J3038" s="43" t="s">
        <v>2131</v>
      </c>
      <c r="K3038" s="45">
        <v>3006.4</v>
      </c>
      <c r="L3038" s="45" t="s">
        <v>2131</v>
      </c>
      <c r="M3038" s="517">
        <f>VLOOKUP(C3038,'Раздел 2'!D3030:Q3977,14,0)</f>
        <v>500000</v>
      </c>
      <c r="N3038" s="45">
        <f t="shared" si="437"/>
        <v>500000</v>
      </c>
      <c r="O3038" s="45">
        <v>0</v>
      </c>
      <c r="P3038" s="45">
        <v>0</v>
      </c>
      <c r="Q3038" s="45">
        <v>0</v>
      </c>
      <c r="R3038" s="57">
        <v>45658</v>
      </c>
      <c r="S3038" s="57">
        <v>46022</v>
      </c>
      <c r="U3038" s="143"/>
    </row>
    <row r="3039" spans="1:21" ht="20.3" x14ac:dyDescent="0.35">
      <c r="A3039" s="43">
        <f t="shared" si="436"/>
        <v>412</v>
      </c>
      <c r="B3039" s="48" t="s">
        <v>3886</v>
      </c>
      <c r="C3039" s="43">
        <v>36411</v>
      </c>
      <c r="D3039" s="43" t="s">
        <v>1900</v>
      </c>
      <c r="E3039" s="43">
        <v>1975</v>
      </c>
      <c r="F3039" s="43" t="s">
        <v>2131</v>
      </c>
      <c r="G3039" s="56" t="s">
        <v>2097</v>
      </c>
      <c r="H3039" s="43">
        <v>5</v>
      </c>
      <c r="I3039" s="43">
        <v>4</v>
      </c>
      <c r="J3039" s="43" t="s">
        <v>2131</v>
      </c>
      <c r="K3039" s="45">
        <v>6230</v>
      </c>
      <c r="L3039" s="45" t="s">
        <v>2131</v>
      </c>
      <c r="M3039" s="517">
        <f>VLOOKUP(C3039,'Раздел 2'!D3031:Q3978,14,0)</f>
        <v>500000</v>
      </c>
      <c r="N3039" s="45">
        <f t="shared" si="437"/>
        <v>500000</v>
      </c>
      <c r="O3039" s="45">
        <v>0</v>
      </c>
      <c r="P3039" s="45">
        <v>0</v>
      </c>
      <c r="Q3039" s="45">
        <v>0</v>
      </c>
      <c r="R3039" s="57">
        <v>45658</v>
      </c>
      <c r="S3039" s="57">
        <v>46022</v>
      </c>
      <c r="U3039" s="143"/>
    </row>
    <row r="3040" spans="1:21" ht="20.3" x14ac:dyDescent="0.35">
      <c r="A3040" s="43">
        <f t="shared" si="436"/>
        <v>413</v>
      </c>
      <c r="B3040" s="48" t="s">
        <v>3956</v>
      </c>
      <c r="C3040" s="43">
        <v>32427</v>
      </c>
      <c r="D3040" s="43" t="s">
        <v>1900</v>
      </c>
      <c r="E3040" s="43">
        <v>1971</v>
      </c>
      <c r="F3040" s="43" t="s">
        <v>2131</v>
      </c>
      <c r="G3040" s="56" t="s">
        <v>2097</v>
      </c>
      <c r="H3040" s="43">
        <v>4</v>
      </c>
      <c r="I3040" s="43">
        <v>3</v>
      </c>
      <c r="J3040" s="43" t="s">
        <v>2131</v>
      </c>
      <c r="K3040" s="45">
        <v>4266.8999999999996</v>
      </c>
      <c r="L3040" s="45" t="s">
        <v>2131</v>
      </c>
      <c r="M3040" s="517">
        <f>VLOOKUP(C3040,'Раздел 2'!D3032:Q3983,14,0)</f>
        <v>662953.16</v>
      </c>
      <c r="N3040" s="45">
        <f t="shared" si="437"/>
        <v>662953.16</v>
      </c>
      <c r="O3040" s="45">
        <v>0</v>
      </c>
      <c r="P3040" s="45">
        <v>0</v>
      </c>
      <c r="Q3040" s="45">
        <v>0</v>
      </c>
      <c r="R3040" s="57">
        <v>45658</v>
      </c>
      <c r="S3040" s="57">
        <v>46022</v>
      </c>
      <c r="U3040" s="143"/>
    </row>
    <row r="3041" spans="1:21" ht="20.3" x14ac:dyDescent="0.35">
      <c r="A3041" s="43">
        <f t="shared" si="436"/>
        <v>414</v>
      </c>
      <c r="B3041" s="47" t="s">
        <v>2859</v>
      </c>
      <c r="C3041" s="43">
        <v>56631</v>
      </c>
      <c r="D3041" s="43" t="s">
        <v>1899</v>
      </c>
      <c r="E3041" s="43">
        <v>1959</v>
      </c>
      <c r="F3041" s="43" t="s">
        <v>2131</v>
      </c>
      <c r="G3041" s="56" t="s">
        <v>2103</v>
      </c>
      <c r="H3041" s="43">
        <v>2</v>
      </c>
      <c r="I3041" s="43">
        <v>1</v>
      </c>
      <c r="J3041" s="43" t="s">
        <v>2131</v>
      </c>
      <c r="K3041" s="45">
        <v>413.7</v>
      </c>
      <c r="L3041" s="45">
        <v>281.60000000000002</v>
      </c>
      <c r="M3041" s="517">
        <f>VLOOKUP(C3041,'Раздел 2'!D3033:Q3984,14,0)</f>
        <v>166236</v>
      </c>
      <c r="N3041" s="45">
        <f t="shared" si="437"/>
        <v>166236</v>
      </c>
      <c r="O3041" s="45">
        <v>0</v>
      </c>
      <c r="P3041" s="45">
        <v>0</v>
      </c>
      <c r="Q3041" s="45">
        <v>0</v>
      </c>
      <c r="R3041" s="57">
        <v>45658</v>
      </c>
      <c r="S3041" s="57">
        <v>46022</v>
      </c>
      <c r="U3041" s="143"/>
    </row>
    <row r="3042" spans="1:21" ht="20.3" x14ac:dyDescent="0.35">
      <c r="A3042" s="43">
        <f t="shared" si="436"/>
        <v>415</v>
      </c>
      <c r="B3042" s="47" t="s">
        <v>2860</v>
      </c>
      <c r="C3042" s="43">
        <v>56632</v>
      </c>
      <c r="D3042" s="43" t="s">
        <v>1899</v>
      </c>
      <c r="E3042" s="43">
        <v>1959</v>
      </c>
      <c r="F3042" s="43" t="s">
        <v>2131</v>
      </c>
      <c r="G3042" s="56" t="s">
        <v>2103</v>
      </c>
      <c r="H3042" s="43">
        <v>2</v>
      </c>
      <c r="I3042" s="43">
        <v>1</v>
      </c>
      <c r="J3042" s="43" t="s">
        <v>2131</v>
      </c>
      <c r="K3042" s="45">
        <v>415.9</v>
      </c>
      <c r="L3042" s="45">
        <v>282.60000000000002</v>
      </c>
      <c r="M3042" s="517">
        <f>VLOOKUP(C3042,'Раздел 2'!D3034:Q3985,14,0)</f>
        <v>174204</v>
      </c>
      <c r="N3042" s="45">
        <f t="shared" si="437"/>
        <v>174204</v>
      </c>
      <c r="O3042" s="45">
        <v>0</v>
      </c>
      <c r="P3042" s="45">
        <v>0</v>
      </c>
      <c r="Q3042" s="45">
        <v>0</v>
      </c>
      <c r="R3042" s="57">
        <v>45658</v>
      </c>
      <c r="S3042" s="57">
        <v>46022</v>
      </c>
      <c r="U3042" s="143"/>
    </row>
    <row r="3043" spans="1:21" ht="20.3" x14ac:dyDescent="0.35">
      <c r="A3043" s="43">
        <f t="shared" si="436"/>
        <v>416</v>
      </c>
      <c r="B3043" s="47" t="s">
        <v>2861</v>
      </c>
      <c r="C3043" s="43">
        <v>56633</v>
      </c>
      <c r="D3043" s="43" t="s">
        <v>1899</v>
      </c>
      <c r="E3043" s="43">
        <v>1959</v>
      </c>
      <c r="F3043" s="43" t="s">
        <v>2131</v>
      </c>
      <c r="G3043" s="56" t="s">
        <v>2103</v>
      </c>
      <c r="H3043" s="43">
        <v>2</v>
      </c>
      <c r="I3043" s="43">
        <v>1</v>
      </c>
      <c r="J3043" s="43" t="s">
        <v>2131</v>
      </c>
      <c r="K3043" s="45">
        <v>413.2</v>
      </c>
      <c r="L3043" s="45">
        <v>281.3</v>
      </c>
      <c r="M3043" s="517">
        <f>VLOOKUP(C3043,'Раздел 2'!D3035:Q3986,14,0)</f>
        <v>45960</v>
      </c>
      <c r="N3043" s="45">
        <f t="shared" si="437"/>
        <v>45960</v>
      </c>
      <c r="O3043" s="45">
        <v>0</v>
      </c>
      <c r="P3043" s="45">
        <v>0</v>
      </c>
      <c r="Q3043" s="45">
        <v>0</v>
      </c>
      <c r="R3043" s="57">
        <v>45658</v>
      </c>
      <c r="S3043" s="57">
        <v>46022</v>
      </c>
      <c r="U3043" s="143"/>
    </row>
    <row r="3044" spans="1:21" ht="20.3" x14ac:dyDescent="0.35">
      <c r="A3044" s="43">
        <f t="shared" si="436"/>
        <v>417</v>
      </c>
      <c r="B3044" s="47" t="s">
        <v>2369</v>
      </c>
      <c r="C3044" s="43">
        <v>36451</v>
      </c>
      <c r="D3044" s="43" t="s">
        <v>1899</v>
      </c>
      <c r="E3044" s="43">
        <v>1961</v>
      </c>
      <c r="F3044" s="43" t="s">
        <v>2131</v>
      </c>
      <c r="G3044" s="56" t="s">
        <v>2103</v>
      </c>
      <c r="H3044" s="43">
        <v>2</v>
      </c>
      <c r="I3044" s="43">
        <v>1</v>
      </c>
      <c r="J3044" s="43" t="s">
        <v>2131</v>
      </c>
      <c r="K3044" s="45">
        <v>420.5</v>
      </c>
      <c r="L3044" s="45">
        <v>381.7</v>
      </c>
      <c r="M3044" s="517">
        <f>VLOOKUP(C3044,'Раздел 2'!D3036:Q3987,14,0)</f>
        <v>1705164</v>
      </c>
      <c r="N3044" s="45">
        <f t="shared" si="437"/>
        <v>1705164</v>
      </c>
      <c r="O3044" s="45">
        <v>0</v>
      </c>
      <c r="P3044" s="45">
        <v>0</v>
      </c>
      <c r="Q3044" s="45">
        <v>0</v>
      </c>
      <c r="R3044" s="57">
        <v>45658</v>
      </c>
      <c r="S3044" s="57">
        <v>46022</v>
      </c>
      <c r="U3044" s="143"/>
    </row>
    <row r="3045" spans="1:21" ht="20.3" x14ac:dyDescent="0.35">
      <c r="A3045" s="43">
        <f t="shared" si="436"/>
        <v>418</v>
      </c>
      <c r="B3045" s="47" t="s">
        <v>2370</v>
      </c>
      <c r="C3045" s="43">
        <v>36912</v>
      </c>
      <c r="D3045" s="43" t="s">
        <v>1899</v>
      </c>
      <c r="E3045" s="43">
        <v>1938</v>
      </c>
      <c r="F3045" s="43" t="s">
        <v>2131</v>
      </c>
      <c r="G3045" s="56" t="s">
        <v>2098</v>
      </c>
      <c r="H3045" s="43">
        <v>4</v>
      </c>
      <c r="I3045" s="43">
        <v>7</v>
      </c>
      <c r="J3045" s="43" t="s">
        <v>2131</v>
      </c>
      <c r="K3045" s="45">
        <v>5896.8</v>
      </c>
      <c r="L3045" s="45">
        <v>4790.7</v>
      </c>
      <c r="M3045" s="517">
        <f>VLOOKUP(C3045,'Раздел 2'!D3037:Q3989,14,0)</f>
        <v>8691212.1300000008</v>
      </c>
      <c r="N3045" s="45">
        <f t="shared" si="437"/>
        <v>8691212.1300000008</v>
      </c>
      <c r="O3045" s="45">
        <v>0</v>
      </c>
      <c r="P3045" s="45">
        <v>0</v>
      </c>
      <c r="Q3045" s="45">
        <v>0</v>
      </c>
      <c r="R3045" s="57">
        <v>45658</v>
      </c>
      <c r="S3045" s="57">
        <v>46022</v>
      </c>
      <c r="U3045" s="143"/>
    </row>
    <row r="3046" spans="1:21" ht="20.3" x14ac:dyDescent="0.35">
      <c r="A3046" s="43">
        <f t="shared" si="436"/>
        <v>419</v>
      </c>
      <c r="B3046" s="47" t="s">
        <v>2371</v>
      </c>
      <c r="C3046" s="43">
        <v>35508</v>
      </c>
      <c r="D3046" s="43" t="s">
        <v>1899</v>
      </c>
      <c r="E3046" s="43">
        <v>1952</v>
      </c>
      <c r="F3046" s="43" t="s">
        <v>2131</v>
      </c>
      <c r="G3046" s="56" t="s">
        <v>2103</v>
      </c>
      <c r="H3046" s="43">
        <v>2</v>
      </c>
      <c r="I3046" s="43">
        <v>1</v>
      </c>
      <c r="J3046" s="43" t="s">
        <v>2131</v>
      </c>
      <c r="K3046" s="45">
        <v>432.1</v>
      </c>
      <c r="L3046" s="45">
        <v>284.2</v>
      </c>
      <c r="M3046" s="517">
        <f>VLOOKUP(C3046,'Раздел 2'!D3038:Q3990,14,0)</f>
        <v>420299.59</v>
      </c>
      <c r="N3046" s="45">
        <f t="shared" si="437"/>
        <v>420299.59</v>
      </c>
      <c r="O3046" s="45">
        <v>0</v>
      </c>
      <c r="P3046" s="45">
        <v>0</v>
      </c>
      <c r="Q3046" s="45">
        <v>0</v>
      </c>
      <c r="R3046" s="57">
        <v>45658</v>
      </c>
      <c r="S3046" s="57">
        <v>46022</v>
      </c>
      <c r="U3046" s="143"/>
    </row>
    <row r="3047" spans="1:21" ht="20.3" x14ac:dyDescent="0.35">
      <c r="A3047" s="43">
        <f t="shared" si="436"/>
        <v>420</v>
      </c>
      <c r="B3047" s="47" t="s">
        <v>2372</v>
      </c>
      <c r="C3047" s="43">
        <v>35208</v>
      </c>
      <c r="D3047" s="43" t="s">
        <v>1899</v>
      </c>
      <c r="E3047" s="43">
        <v>1950</v>
      </c>
      <c r="F3047" s="43" t="s">
        <v>2131</v>
      </c>
      <c r="G3047" s="56" t="s">
        <v>2099</v>
      </c>
      <c r="H3047" s="43">
        <v>1</v>
      </c>
      <c r="I3047" s="43">
        <v>4</v>
      </c>
      <c r="J3047" s="43" t="s">
        <v>2131</v>
      </c>
      <c r="K3047" s="45">
        <v>449.31</v>
      </c>
      <c r="L3047" s="45">
        <v>428.41</v>
      </c>
      <c r="M3047" s="517">
        <f>VLOOKUP(C3047,'Раздел 2'!D3039:Q3991,14,0)</f>
        <v>568406.02909999993</v>
      </c>
      <c r="N3047" s="45">
        <f t="shared" si="437"/>
        <v>568406.02909999993</v>
      </c>
      <c r="O3047" s="45">
        <v>0</v>
      </c>
      <c r="P3047" s="45">
        <v>0</v>
      </c>
      <c r="Q3047" s="45">
        <v>0</v>
      </c>
      <c r="R3047" s="57">
        <v>45658</v>
      </c>
      <c r="S3047" s="57">
        <v>46022</v>
      </c>
      <c r="U3047" s="143"/>
    </row>
    <row r="3048" spans="1:21" ht="20.3" x14ac:dyDescent="0.35">
      <c r="A3048" s="43">
        <f t="shared" si="436"/>
        <v>421</v>
      </c>
      <c r="B3048" s="47" t="s">
        <v>2374</v>
      </c>
      <c r="C3048" s="43">
        <v>34436</v>
      </c>
      <c r="D3048" s="43" t="s">
        <v>1899</v>
      </c>
      <c r="E3048" s="43">
        <v>1964</v>
      </c>
      <c r="F3048" s="43" t="s">
        <v>2131</v>
      </c>
      <c r="G3048" s="56" t="s">
        <v>2098</v>
      </c>
      <c r="H3048" s="43">
        <v>5</v>
      </c>
      <c r="I3048" s="43">
        <v>2</v>
      </c>
      <c r="J3048" s="43" t="s">
        <v>2131</v>
      </c>
      <c r="K3048" s="45">
        <v>1853.4</v>
      </c>
      <c r="L3048" s="45">
        <v>1621.7</v>
      </c>
      <c r="M3048" s="517">
        <f>VLOOKUP(C3048,'Раздел 2'!D3040:Q3992,14,0)</f>
        <v>3964633.47</v>
      </c>
      <c r="N3048" s="45">
        <f t="shared" si="437"/>
        <v>3964633.47</v>
      </c>
      <c r="O3048" s="45">
        <v>0</v>
      </c>
      <c r="P3048" s="45">
        <v>0</v>
      </c>
      <c r="Q3048" s="45">
        <v>0</v>
      </c>
      <c r="R3048" s="57">
        <v>45658</v>
      </c>
      <c r="S3048" s="57">
        <v>46022</v>
      </c>
      <c r="U3048" s="143"/>
    </row>
    <row r="3049" spans="1:21" ht="20.3" x14ac:dyDescent="0.35">
      <c r="A3049" s="43">
        <f t="shared" si="436"/>
        <v>422</v>
      </c>
      <c r="B3049" s="47" t="s">
        <v>2375</v>
      </c>
      <c r="C3049" s="43">
        <v>35263</v>
      </c>
      <c r="D3049" s="43" t="s">
        <v>1899</v>
      </c>
      <c r="E3049" s="43">
        <v>1947</v>
      </c>
      <c r="F3049" s="43" t="s">
        <v>2131</v>
      </c>
      <c r="G3049" s="56" t="s">
        <v>2098</v>
      </c>
      <c r="H3049" s="43">
        <v>2</v>
      </c>
      <c r="I3049" s="43">
        <v>2</v>
      </c>
      <c r="J3049" s="43" t="s">
        <v>2131</v>
      </c>
      <c r="K3049" s="45">
        <v>743</v>
      </c>
      <c r="L3049" s="45">
        <v>688.4</v>
      </c>
      <c r="M3049" s="517">
        <f>VLOOKUP(C3049,'Раздел 2'!D3041:Q3993,14,0)</f>
        <v>1771895.71</v>
      </c>
      <c r="N3049" s="45">
        <f t="shared" si="437"/>
        <v>1771895.71</v>
      </c>
      <c r="O3049" s="45">
        <v>0</v>
      </c>
      <c r="P3049" s="45">
        <v>0</v>
      </c>
      <c r="Q3049" s="45">
        <v>0</v>
      </c>
      <c r="R3049" s="57">
        <v>45658</v>
      </c>
      <c r="S3049" s="57">
        <v>46022</v>
      </c>
      <c r="U3049" s="143"/>
    </row>
    <row r="3050" spans="1:21" ht="21.6" customHeight="1" x14ac:dyDescent="0.35">
      <c r="A3050" s="43">
        <f t="shared" si="436"/>
        <v>423</v>
      </c>
      <c r="B3050" s="47" t="s">
        <v>4055</v>
      </c>
      <c r="C3050" s="43">
        <v>36730</v>
      </c>
      <c r="D3050" s="43" t="s">
        <v>1899</v>
      </c>
      <c r="E3050" s="43">
        <v>1917</v>
      </c>
      <c r="F3050" s="43" t="s">
        <v>2131</v>
      </c>
      <c r="G3050" s="56" t="s">
        <v>2103</v>
      </c>
      <c r="H3050" s="43">
        <v>2</v>
      </c>
      <c r="I3050" s="43">
        <v>1</v>
      </c>
      <c r="J3050" s="43" t="s">
        <v>2131</v>
      </c>
      <c r="K3050" s="45">
        <v>206.2</v>
      </c>
      <c r="L3050" s="45">
        <v>189.2</v>
      </c>
      <c r="M3050" s="517">
        <f>VLOOKUP(C3050,'Раздел 2'!D3042:Q3994,14,0)</f>
        <v>55000</v>
      </c>
      <c r="N3050" s="45">
        <f t="shared" si="437"/>
        <v>55000</v>
      </c>
      <c r="O3050" s="45">
        <v>0</v>
      </c>
      <c r="P3050" s="45">
        <v>0</v>
      </c>
      <c r="Q3050" s="45">
        <v>0</v>
      </c>
      <c r="R3050" s="57">
        <v>45658</v>
      </c>
      <c r="S3050" s="57">
        <v>46022</v>
      </c>
      <c r="U3050" s="143"/>
    </row>
    <row r="3051" spans="1:21" ht="20.3" x14ac:dyDescent="0.35">
      <c r="A3051" s="43">
        <f t="shared" si="436"/>
        <v>424</v>
      </c>
      <c r="B3051" s="47" t="s">
        <v>2419</v>
      </c>
      <c r="C3051" s="43">
        <v>34217</v>
      </c>
      <c r="D3051" s="43" t="s">
        <v>1899</v>
      </c>
      <c r="E3051" s="43">
        <v>1917</v>
      </c>
      <c r="F3051" s="43" t="s">
        <v>2131</v>
      </c>
      <c r="G3051" s="56" t="s">
        <v>2103</v>
      </c>
      <c r="H3051" s="43">
        <v>2</v>
      </c>
      <c r="I3051" s="43">
        <v>1</v>
      </c>
      <c r="J3051" s="43" t="s">
        <v>2131</v>
      </c>
      <c r="K3051" s="45">
        <v>332.54</v>
      </c>
      <c r="L3051" s="45">
        <v>297.7</v>
      </c>
      <c r="M3051" s="517">
        <f>VLOOKUP(C3051,'Раздел 2'!D3043:Q3995,14,0)</f>
        <v>4207718.0299999993</v>
      </c>
      <c r="N3051" s="45">
        <f t="shared" si="437"/>
        <v>4207718.0299999993</v>
      </c>
      <c r="O3051" s="45">
        <v>0</v>
      </c>
      <c r="P3051" s="45">
        <v>0</v>
      </c>
      <c r="Q3051" s="45">
        <v>0</v>
      </c>
      <c r="R3051" s="57">
        <v>45658</v>
      </c>
      <c r="S3051" s="57">
        <v>46022</v>
      </c>
      <c r="U3051" s="143"/>
    </row>
    <row r="3052" spans="1:21" ht="20.3" x14ac:dyDescent="0.35">
      <c r="A3052" s="43">
        <f t="shared" si="436"/>
        <v>425</v>
      </c>
      <c r="B3052" s="47" t="s">
        <v>2421</v>
      </c>
      <c r="C3052" s="43">
        <v>34517</v>
      </c>
      <c r="D3052" s="43" t="s">
        <v>1899</v>
      </c>
      <c r="E3052" s="43">
        <v>1917</v>
      </c>
      <c r="F3052" s="43" t="s">
        <v>2131</v>
      </c>
      <c r="G3052" s="56" t="s">
        <v>2103</v>
      </c>
      <c r="H3052" s="43">
        <v>2</v>
      </c>
      <c r="I3052" s="43">
        <v>1</v>
      </c>
      <c r="J3052" s="43" t="s">
        <v>2131</v>
      </c>
      <c r="K3052" s="45">
        <v>338.23</v>
      </c>
      <c r="L3052" s="45">
        <v>298</v>
      </c>
      <c r="M3052" s="517">
        <f>VLOOKUP(C3052,'Раздел 2'!D3044:Q3996,14,0)</f>
        <v>7514296.6699999999</v>
      </c>
      <c r="N3052" s="45">
        <f t="shared" si="437"/>
        <v>7514296.6699999999</v>
      </c>
      <c r="O3052" s="45">
        <v>0</v>
      </c>
      <c r="P3052" s="45">
        <v>0</v>
      </c>
      <c r="Q3052" s="45">
        <v>0</v>
      </c>
      <c r="R3052" s="57">
        <v>45658</v>
      </c>
      <c r="S3052" s="57">
        <v>46022</v>
      </c>
      <c r="U3052" s="143"/>
    </row>
    <row r="3053" spans="1:21" ht="20.3" x14ac:dyDescent="0.35">
      <c r="A3053" s="43">
        <f>A3052+1</f>
        <v>426</v>
      </c>
      <c r="B3053" s="47" t="s">
        <v>2426</v>
      </c>
      <c r="C3053" s="43">
        <v>35633</v>
      </c>
      <c r="D3053" s="43" t="s">
        <v>1899</v>
      </c>
      <c r="E3053" s="43">
        <v>1917</v>
      </c>
      <c r="F3053" s="43" t="s">
        <v>2131</v>
      </c>
      <c r="G3053" s="56" t="s">
        <v>2103</v>
      </c>
      <c r="H3053" s="43">
        <v>2</v>
      </c>
      <c r="I3053" s="43">
        <v>1</v>
      </c>
      <c r="J3053" s="43" t="s">
        <v>2131</v>
      </c>
      <c r="K3053" s="45">
        <v>240.7</v>
      </c>
      <c r="L3053" s="45">
        <v>110.9</v>
      </c>
      <c r="M3053" s="517">
        <f>VLOOKUP(C3053,'Раздел 2'!D3046:Q3998,14,0)</f>
        <v>3589314.6599999997</v>
      </c>
      <c r="N3053" s="45">
        <f t="shared" si="437"/>
        <v>3589314.6599999997</v>
      </c>
      <c r="O3053" s="45">
        <v>0</v>
      </c>
      <c r="P3053" s="45">
        <v>0</v>
      </c>
      <c r="Q3053" s="45">
        <v>0</v>
      </c>
      <c r="R3053" s="57">
        <v>45658</v>
      </c>
      <c r="S3053" s="57">
        <v>46022</v>
      </c>
      <c r="U3053" s="143"/>
    </row>
    <row r="3054" spans="1:21" ht="20.3" x14ac:dyDescent="0.35">
      <c r="A3054" s="43">
        <f t="shared" si="436"/>
        <v>427</v>
      </c>
      <c r="B3054" s="47" t="s">
        <v>2425</v>
      </c>
      <c r="C3054" s="43">
        <v>36204</v>
      </c>
      <c r="D3054" s="43" t="s">
        <v>1899</v>
      </c>
      <c r="E3054" s="43">
        <v>1917</v>
      </c>
      <c r="F3054" s="43" t="s">
        <v>2131</v>
      </c>
      <c r="G3054" s="56" t="s">
        <v>2103</v>
      </c>
      <c r="H3054" s="43">
        <v>2</v>
      </c>
      <c r="I3054" s="43">
        <v>1</v>
      </c>
      <c r="J3054" s="43" t="s">
        <v>2131</v>
      </c>
      <c r="K3054" s="45">
        <v>347.91</v>
      </c>
      <c r="L3054" s="45">
        <v>311.8</v>
      </c>
      <c r="M3054" s="517">
        <f>VLOOKUP(C3054,'Раздел 2'!D3046:Q4002,14,0)</f>
        <v>55000</v>
      </c>
      <c r="N3054" s="45">
        <f t="shared" si="437"/>
        <v>55000</v>
      </c>
      <c r="O3054" s="45">
        <v>0</v>
      </c>
      <c r="P3054" s="45">
        <v>0</v>
      </c>
      <c r="Q3054" s="45">
        <v>0</v>
      </c>
      <c r="R3054" s="57">
        <v>45658</v>
      </c>
      <c r="S3054" s="57">
        <v>46022</v>
      </c>
      <c r="U3054" s="143"/>
    </row>
    <row r="3055" spans="1:21" ht="20.3" x14ac:dyDescent="0.35">
      <c r="A3055" s="43">
        <f t="shared" si="436"/>
        <v>428</v>
      </c>
      <c r="B3055" s="48" t="s">
        <v>2398</v>
      </c>
      <c r="C3055" s="43">
        <v>34666</v>
      </c>
      <c r="D3055" s="43" t="s">
        <v>1899</v>
      </c>
      <c r="E3055" s="43">
        <v>1937</v>
      </c>
      <c r="F3055" s="43" t="s">
        <v>2131</v>
      </c>
      <c r="G3055" s="56" t="s">
        <v>2098</v>
      </c>
      <c r="H3055" s="43">
        <v>3</v>
      </c>
      <c r="I3055" s="43">
        <v>2</v>
      </c>
      <c r="J3055" s="43" t="s">
        <v>2131</v>
      </c>
      <c r="K3055" s="45">
        <v>1080.0999999999999</v>
      </c>
      <c r="L3055" s="45">
        <v>953</v>
      </c>
      <c r="M3055" s="517">
        <f>VLOOKUP(C3055,'Раздел 2'!D3047:Q4003,14,0)</f>
        <v>3142516.96</v>
      </c>
      <c r="N3055" s="45">
        <f t="shared" si="437"/>
        <v>3142516.96</v>
      </c>
      <c r="O3055" s="45">
        <v>0</v>
      </c>
      <c r="P3055" s="45">
        <v>0</v>
      </c>
      <c r="Q3055" s="45">
        <v>0</v>
      </c>
      <c r="R3055" s="57">
        <v>45658</v>
      </c>
      <c r="S3055" s="57">
        <v>46022</v>
      </c>
      <c r="U3055" s="143"/>
    </row>
    <row r="3056" spans="1:21" ht="20.3" x14ac:dyDescent="0.35">
      <c r="A3056" s="43">
        <f t="shared" si="436"/>
        <v>429</v>
      </c>
      <c r="B3056" s="48" t="s">
        <v>2413</v>
      </c>
      <c r="C3056" s="43">
        <v>46465</v>
      </c>
      <c r="D3056" s="43" t="s">
        <v>1899</v>
      </c>
      <c r="E3056" s="43">
        <v>1917</v>
      </c>
      <c r="F3056" s="43" t="s">
        <v>2131</v>
      </c>
      <c r="G3056" s="56" t="s">
        <v>2105</v>
      </c>
      <c r="H3056" s="43">
        <v>2</v>
      </c>
      <c r="I3056" s="43">
        <v>1</v>
      </c>
      <c r="J3056" s="43" t="s">
        <v>2131</v>
      </c>
      <c r="K3056" s="45">
        <v>299.5</v>
      </c>
      <c r="L3056" s="45">
        <v>299.5</v>
      </c>
      <c r="M3056" s="517">
        <f>VLOOKUP(C3056,'Раздел 2'!D3048:Q4006,14,0)</f>
        <v>4855958.24</v>
      </c>
      <c r="N3056" s="45">
        <f t="shared" si="437"/>
        <v>4855958.24</v>
      </c>
      <c r="O3056" s="45">
        <v>0</v>
      </c>
      <c r="P3056" s="45">
        <v>0</v>
      </c>
      <c r="Q3056" s="45">
        <v>0</v>
      </c>
      <c r="R3056" s="57">
        <v>45658</v>
      </c>
      <c r="S3056" s="57">
        <v>46022</v>
      </c>
      <c r="U3056" s="143"/>
    </row>
    <row r="3057" spans="1:21" ht="20.3" x14ac:dyDescent="0.35">
      <c r="A3057" s="43">
        <f>A3056+1</f>
        <v>430</v>
      </c>
      <c r="B3057" s="48" t="s">
        <v>1848</v>
      </c>
      <c r="C3057" s="43">
        <v>36300</v>
      </c>
      <c r="D3057" s="43" t="s">
        <v>1899</v>
      </c>
      <c r="E3057" s="43">
        <v>1957</v>
      </c>
      <c r="F3057" s="43" t="s">
        <v>2131</v>
      </c>
      <c r="G3057" s="56" t="s">
        <v>2098</v>
      </c>
      <c r="H3057" s="43">
        <v>3</v>
      </c>
      <c r="I3057" s="43">
        <v>3</v>
      </c>
      <c r="J3057" s="43" t="s">
        <v>2131</v>
      </c>
      <c r="K3057" s="45">
        <v>3073.9</v>
      </c>
      <c r="L3057" s="45">
        <v>2074.6</v>
      </c>
      <c r="M3057" s="517">
        <f>VLOOKUP(C3057,'Раздел 2'!D3050:Q4008,14,0)</f>
        <v>1070640.1100000001</v>
      </c>
      <c r="N3057" s="45">
        <f t="shared" si="437"/>
        <v>1070640.1100000001</v>
      </c>
      <c r="O3057" s="45">
        <v>0</v>
      </c>
      <c r="P3057" s="45">
        <v>0</v>
      </c>
      <c r="Q3057" s="45">
        <v>0</v>
      </c>
      <c r="R3057" s="57">
        <v>45658</v>
      </c>
      <c r="S3057" s="57">
        <v>46022</v>
      </c>
      <c r="U3057" s="143"/>
    </row>
    <row r="3058" spans="1:21" ht="20.3" x14ac:dyDescent="0.35">
      <c r="A3058" s="43">
        <f t="shared" si="436"/>
        <v>431</v>
      </c>
      <c r="B3058" s="47" t="s">
        <v>844</v>
      </c>
      <c r="C3058" s="43">
        <v>33992</v>
      </c>
      <c r="D3058" s="43" t="s">
        <v>1899</v>
      </c>
      <c r="E3058" s="43">
        <v>1952</v>
      </c>
      <c r="F3058" s="43" t="s">
        <v>2131</v>
      </c>
      <c r="G3058" s="56" t="s">
        <v>2103</v>
      </c>
      <c r="H3058" s="43">
        <v>2</v>
      </c>
      <c r="I3058" s="43">
        <v>1</v>
      </c>
      <c r="J3058" s="43" t="s">
        <v>2131</v>
      </c>
      <c r="K3058" s="45">
        <v>1521.5</v>
      </c>
      <c r="L3058" s="45">
        <v>1419.1</v>
      </c>
      <c r="M3058" s="517">
        <f>VLOOKUP(C3058,'Раздел 2'!D3050:Q4009,14,0)</f>
        <v>2285747.91</v>
      </c>
      <c r="N3058" s="45">
        <f t="shared" si="437"/>
        <v>2285747.91</v>
      </c>
      <c r="O3058" s="45">
        <v>0</v>
      </c>
      <c r="P3058" s="45">
        <v>0</v>
      </c>
      <c r="Q3058" s="45">
        <v>0</v>
      </c>
      <c r="R3058" s="57">
        <v>45658</v>
      </c>
      <c r="S3058" s="57">
        <v>46022</v>
      </c>
      <c r="U3058" s="143"/>
    </row>
    <row r="3059" spans="1:21" ht="20.3" x14ac:dyDescent="0.35">
      <c r="A3059" s="43">
        <f t="shared" si="436"/>
        <v>432</v>
      </c>
      <c r="B3059" s="47" t="s">
        <v>932</v>
      </c>
      <c r="C3059" s="43">
        <v>32709</v>
      </c>
      <c r="D3059" s="43" t="s">
        <v>1899</v>
      </c>
      <c r="E3059" s="43">
        <v>1981</v>
      </c>
      <c r="F3059" s="43" t="s">
        <v>2131</v>
      </c>
      <c r="G3059" s="56" t="s">
        <v>2097</v>
      </c>
      <c r="H3059" s="43">
        <v>9</v>
      </c>
      <c r="I3059" s="43">
        <v>4</v>
      </c>
      <c r="J3059" s="43" t="s">
        <v>2131</v>
      </c>
      <c r="K3059" s="45">
        <v>5386.4</v>
      </c>
      <c r="L3059" s="45">
        <v>3552</v>
      </c>
      <c r="M3059" s="517">
        <f>VLOOKUP(C3059,'Раздел 2'!D3051:Q4010,14,0)</f>
        <v>5959243.6399999997</v>
      </c>
      <c r="N3059" s="45">
        <f t="shared" si="437"/>
        <v>5959243.6399999997</v>
      </c>
      <c r="O3059" s="45">
        <v>0</v>
      </c>
      <c r="P3059" s="45">
        <v>0</v>
      </c>
      <c r="Q3059" s="45">
        <v>0</v>
      </c>
      <c r="R3059" s="57">
        <v>45658</v>
      </c>
      <c r="S3059" s="57">
        <v>46022</v>
      </c>
      <c r="U3059" s="143"/>
    </row>
    <row r="3060" spans="1:21" ht="20.3" x14ac:dyDescent="0.35">
      <c r="A3060" s="43">
        <f t="shared" si="436"/>
        <v>433</v>
      </c>
      <c r="B3060" s="47" t="s">
        <v>3618</v>
      </c>
      <c r="C3060" s="43">
        <v>36143</v>
      </c>
      <c r="D3060" s="43" t="s">
        <v>1899</v>
      </c>
      <c r="E3060" s="43">
        <v>1917</v>
      </c>
      <c r="F3060" s="43" t="s">
        <v>2131</v>
      </c>
      <c r="G3060" s="56" t="s">
        <v>2128</v>
      </c>
      <c r="H3060" s="43">
        <v>2</v>
      </c>
      <c r="I3060" s="43">
        <v>1</v>
      </c>
      <c r="J3060" s="43" t="s">
        <v>2131</v>
      </c>
      <c r="K3060" s="45">
        <v>419.61</v>
      </c>
      <c r="L3060" s="45">
        <v>254.1</v>
      </c>
      <c r="M3060" s="517">
        <f>VLOOKUP(C3060,'Раздел 2'!D3052:Q4011,14,0)</f>
        <v>55000</v>
      </c>
      <c r="N3060" s="45">
        <f t="shared" si="437"/>
        <v>55000</v>
      </c>
      <c r="O3060" s="45">
        <v>0</v>
      </c>
      <c r="P3060" s="45">
        <v>0</v>
      </c>
      <c r="Q3060" s="45">
        <v>0</v>
      </c>
      <c r="R3060" s="57">
        <v>45658</v>
      </c>
      <c r="S3060" s="57">
        <v>46022</v>
      </c>
      <c r="U3060" s="143"/>
    </row>
    <row r="3061" spans="1:21" ht="20.3" x14ac:dyDescent="0.35">
      <c r="A3061" s="43">
        <f t="shared" si="436"/>
        <v>434</v>
      </c>
      <c r="B3061" s="48" t="s">
        <v>2333</v>
      </c>
      <c r="C3061" s="43">
        <v>35402</v>
      </c>
      <c r="D3061" s="43" t="s">
        <v>1899</v>
      </c>
      <c r="E3061" s="43">
        <v>1973</v>
      </c>
      <c r="F3061" s="43" t="s">
        <v>2131</v>
      </c>
      <c r="G3061" s="56" t="s">
        <v>2098</v>
      </c>
      <c r="H3061" s="43">
        <v>5</v>
      </c>
      <c r="I3061" s="43">
        <v>7</v>
      </c>
      <c r="J3061" s="43" t="s">
        <v>2131</v>
      </c>
      <c r="K3061" s="45">
        <v>3921.4</v>
      </c>
      <c r="L3061" s="45">
        <v>3921.4</v>
      </c>
      <c r="M3061" s="517">
        <f>VLOOKUP(C3061,'Раздел 2'!D3053:Q4012,14,0)</f>
        <v>8902482.1699999999</v>
      </c>
      <c r="N3061" s="45">
        <f t="shared" si="437"/>
        <v>8902482.1699999999</v>
      </c>
      <c r="O3061" s="45">
        <v>0</v>
      </c>
      <c r="P3061" s="45">
        <v>0</v>
      </c>
      <c r="Q3061" s="45">
        <v>0</v>
      </c>
      <c r="R3061" s="57">
        <v>45658</v>
      </c>
      <c r="S3061" s="57">
        <v>46022</v>
      </c>
      <c r="U3061" s="143"/>
    </row>
    <row r="3062" spans="1:21" ht="20.3" x14ac:dyDescent="0.35">
      <c r="A3062" s="43">
        <f t="shared" si="436"/>
        <v>435</v>
      </c>
      <c r="B3062" s="48" t="s">
        <v>3905</v>
      </c>
      <c r="C3062" s="43">
        <v>35577</v>
      </c>
      <c r="D3062" s="43" t="s">
        <v>1899</v>
      </c>
      <c r="E3062" s="43">
        <v>1960</v>
      </c>
      <c r="F3062" s="43" t="s">
        <v>2131</v>
      </c>
      <c r="G3062" s="56" t="s">
        <v>2097</v>
      </c>
      <c r="H3062" s="43">
        <v>4</v>
      </c>
      <c r="I3062" s="43">
        <v>4</v>
      </c>
      <c r="J3062" s="43" t="s">
        <v>2131</v>
      </c>
      <c r="K3062" s="45">
        <v>3881.8</v>
      </c>
      <c r="L3062" s="45">
        <v>3550.7</v>
      </c>
      <c r="M3062" s="517">
        <f>VLOOKUP(C3062,'Раздел 2'!D3054:Q4013,14,0)</f>
        <v>5330856.5310000004</v>
      </c>
      <c r="N3062" s="45">
        <f t="shared" si="437"/>
        <v>5330856.5310000004</v>
      </c>
      <c r="O3062" s="45">
        <v>0</v>
      </c>
      <c r="P3062" s="45">
        <v>0</v>
      </c>
      <c r="Q3062" s="45">
        <v>0</v>
      </c>
      <c r="R3062" s="57">
        <v>45658</v>
      </c>
      <c r="S3062" s="57">
        <v>46022</v>
      </c>
      <c r="U3062" s="143"/>
    </row>
    <row r="3063" spans="1:21" ht="20.3" x14ac:dyDescent="0.35">
      <c r="A3063" s="43">
        <f t="shared" si="436"/>
        <v>436</v>
      </c>
      <c r="B3063" s="48" t="s">
        <v>1737</v>
      </c>
      <c r="C3063" s="43">
        <v>33284</v>
      </c>
      <c r="D3063" s="43" t="s">
        <v>1899</v>
      </c>
      <c r="E3063" s="43">
        <v>2002</v>
      </c>
      <c r="F3063" s="43" t="s">
        <v>2131</v>
      </c>
      <c r="G3063" s="56" t="s">
        <v>2098</v>
      </c>
      <c r="H3063" s="43">
        <v>5</v>
      </c>
      <c r="I3063" s="43">
        <v>1</v>
      </c>
      <c r="J3063" s="43" t="s">
        <v>2131</v>
      </c>
      <c r="K3063" s="45">
        <v>1213.67</v>
      </c>
      <c r="L3063" s="45">
        <v>1088.5</v>
      </c>
      <c r="M3063" s="517">
        <f>VLOOKUP(C3063,'Раздел 2'!D3055:Q4014,14,0)</f>
        <v>5071946.88</v>
      </c>
      <c r="N3063" s="45">
        <f t="shared" si="437"/>
        <v>5071946.88</v>
      </c>
      <c r="O3063" s="45">
        <v>0</v>
      </c>
      <c r="P3063" s="45">
        <v>0</v>
      </c>
      <c r="Q3063" s="45">
        <v>0</v>
      </c>
      <c r="R3063" s="57">
        <v>45658</v>
      </c>
      <c r="S3063" s="57">
        <v>46022</v>
      </c>
      <c r="U3063" s="143"/>
    </row>
    <row r="3064" spans="1:21" ht="20.3" x14ac:dyDescent="0.35">
      <c r="A3064" s="43">
        <f>A3063+1</f>
        <v>437</v>
      </c>
      <c r="B3064" s="47" t="s">
        <v>3061</v>
      </c>
      <c r="C3064" s="43">
        <v>33517</v>
      </c>
      <c r="D3064" s="43" t="s">
        <v>1899</v>
      </c>
      <c r="E3064" s="43">
        <v>1970</v>
      </c>
      <c r="F3064" s="43" t="s">
        <v>2131</v>
      </c>
      <c r="G3064" s="56" t="s">
        <v>2097</v>
      </c>
      <c r="H3064" s="43">
        <v>5</v>
      </c>
      <c r="I3064" s="43">
        <v>4</v>
      </c>
      <c r="J3064" s="43" t="s">
        <v>2131</v>
      </c>
      <c r="K3064" s="45">
        <v>5822.8</v>
      </c>
      <c r="L3064" s="45">
        <v>3617.2</v>
      </c>
      <c r="M3064" s="517">
        <f>VLOOKUP(C3064,'Раздел 2'!D3056:Q4015,14,0)</f>
        <v>8709631.8699999992</v>
      </c>
      <c r="N3064" s="45">
        <f t="shared" si="437"/>
        <v>8709631.8699999992</v>
      </c>
      <c r="O3064" s="45">
        <v>0</v>
      </c>
      <c r="P3064" s="45">
        <v>0</v>
      </c>
      <c r="Q3064" s="45">
        <v>0</v>
      </c>
      <c r="R3064" s="57">
        <v>45658</v>
      </c>
      <c r="S3064" s="57">
        <v>46022</v>
      </c>
      <c r="U3064" s="143"/>
    </row>
    <row r="3065" spans="1:21" ht="20.3" x14ac:dyDescent="0.35">
      <c r="A3065" s="43">
        <f t="shared" si="436"/>
        <v>438</v>
      </c>
      <c r="B3065" s="47" t="s">
        <v>373</v>
      </c>
      <c r="C3065" s="43">
        <v>54905</v>
      </c>
      <c r="D3065" s="43" t="s">
        <v>1899</v>
      </c>
      <c r="E3065" s="43">
        <v>1958</v>
      </c>
      <c r="F3065" s="43" t="s">
        <v>2131</v>
      </c>
      <c r="G3065" s="56" t="s">
        <v>2108</v>
      </c>
      <c r="H3065" s="43">
        <v>4</v>
      </c>
      <c r="I3065" s="43">
        <v>2</v>
      </c>
      <c r="J3065" s="43" t="s">
        <v>2131</v>
      </c>
      <c r="K3065" s="45">
        <v>1543.8</v>
      </c>
      <c r="L3065" s="45">
        <v>1543.8</v>
      </c>
      <c r="M3065" s="517">
        <f>VLOOKUP(C3065,'Раздел 2'!D3057:Q4016,14,0)</f>
        <v>4874653.51</v>
      </c>
      <c r="N3065" s="45">
        <f t="shared" si="437"/>
        <v>4874653.51</v>
      </c>
      <c r="O3065" s="45">
        <v>0</v>
      </c>
      <c r="P3065" s="45">
        <v>0</v>
      </c>
      <c r="Q3065" s="45">
        <v>0</v>
      </c>
      <c r="R3065" s="57">
        <v>45658</v>
      </c>
      <c r="S3065" s="57">
        <v>46022</v>
      </c>
      <c r="U3065" s="143"/>
    </row>
    <row r="3066" spans="1:21" ht="20.3" x14ac:dyDescent="0.35">
      <c r="A3066" s="43">
        <f t="shared" si="436"/>
        <v>439</v>
      </c>
      <c r="B3066" s="47" t="s">
        <v>3994</v>
      </c>
      <c r="C3066" s="43">
        <v>56238</v>
      </c>
      <c r="D3066" s="43" t="s">
        <v>1899</v>
      </c>
      <c r="E3066" s="43">
        <v>2016</v>
      </c>
      <c r="F3066" s="43" t="s">
        <v>2131</v>
      </c>
      <c r="G3066" s="56" t="s">
        <v>2130</v>
      </c>
      <c r="H3066" s="43">
        <v>8</v>
      </c>
      <c r="I3066" s="43">
        <v>2</v>
      </c>
      <c r="J3066" s="43" t="s">
        <v>2131</v>
      </c>
      <c r="K3066" s="45">
        <v>4609</v>
      </c>
      <c r="L3066" s="45">
        <v>3429.6</v>
      </c>
      <c r="M3066" s="517">
        <f>VLOOKUP(C3066,'Раздел 2'!D3058:Q4017,14,0)</f>
        <v>5571195</v>
      </c>
      <c r="N3066" s="45">
        <f t="shared" si="437"/>
        <v>5571195</v>
      </c>
      <c r="O3066" s="45">
        <v>0</v>
      </c>
      <c r="P3066" s="45">
        <v>0</v>
      </c>
      <c r="Q3066" s="45">
        <v>0</v>
      </c>
      <c r="R3066" s="57">
        <v>45658</v>
      </c>
      <c r="S3066" s="57">
        <v>46022</v>
      </c>
      <c r="U3066" s="143"/>
    </row>
    <row r="3067" spans="1:21" ht="20.3" x14ac:dyDescent="0.35">
      <c r="A3067" s="43">
        <f t="shared" si="436"/>
        <v>440</v>
      </c>
      <c r="B3067" s="47" t="s">
        <v>3313</v>
      </c>
      <c r="C3067" s="43">
        <v>33057</v>
      </c>
      <c r="D3067" s="43" t="s">
        <v>1899</v>
      </c>
      <c r="E3067" s="43">
        <v>1974</v>
      </c>
      <c r="F3067" s="43" t="s">
        <v>2131</v>
      </c>
      <c r="G3067" s="56" t="s">
        <v>2129</v>
      </c>
      <c r="H3067" s="43">
        <v>5</v>
      </c>
      <c r="I3067" s="43">
        <v>6</v>
      </c>
      <c r="J3067" s="43" t="s">
        <v>2131</v>
      </c>
      <c r="K3067" s="45">
        <v>7508.2</v>
      </c>
      <c r="L3067" s="45">
        <v>4692</v>
      </c>
      <c r="M3067" s="517">
        <f>VLOOKUP(C3067,'Раздел 2'!D3059:Q4018,14,0)</f>
        <v>6297335</v>
      </c>
      <c r="N3067" s="45">
        <f t="shared" si="437"/>
        <v>6297335</v>
      </c>
      <c r="O3067" s="45">
        <v>0</v>
      </c>
      <c r="P3067" s="45">
        <v>0</v>
      </c>
      <c r="Q3067" s="45">
        <v>0</v>
      </c>
      <c r="R3067" s="57">
        <v>45658</v>
      </c>
      <c r="S3067" s="57">
        <v>46022</v>
      </c>
      <c r="U3067" s="143"/>
    </row>
    <row r="3068" spans="1:21" ht="20.3" x14ac:dyDescent="0.35">
      <c r="A3068" s="43">
        <f>A3067+1</f>
        <v>441</v>
      </c>
      <c r="B3068" s="47" t="s">
        <v>3999</v>
      </c>
      <c r="C3068" s="43">
        <v>33246</v>
      </c>
      <c r="D3068" s="43" t="s">
        <v>1899</v>
      </c>
      <c r="E3068" s="43">
        <v>1980</v>
      </c>
      <c r="F3068" s="43" t="s">
        <v>2131</v>
      </c>
      <c r="G3068" s="56" t="s">
        <v>2097</v>
      </c>
      <c r="H3068" s="43">
        <v>9</v>
      </c>
      <c r="I3068" s="43">
        <v>11</v>
      </c>
      <c r="J3068" s="43" t="s">
        <v>2131</v>
      </c>
      <c r="K3068" s="45">
        <v>31776.5</v>
      </c>
      <c r="L3068" s="45">
        <v>22149.8</v>
      </c>
      <c r="M3068" s="517">
        <f>VLOOKUP(C3068,'Раздел 2'!D3061:Q4020,14,0)</f>
        <v>20490065.779999997</v>
      </c>
      <c r="N3068" s="45">
        <f t="shared" si="437"/>
        <v>20490065.779999997</v>
      </c>
      <c r="O3068" s="45">
        <v>0</v>
      </c>
      <c r="P3068" s="45">
        <v>0</v>
      </c>
      <c r="Q3068" s="45">
        <v>0</v>
      </c>
      <c r="R3068" s="57">
        <v>45658</v>
      </c>
      <c r="S3068" s="57">
        <v>46022</v>
      </c>
      <c r="U3068" s="143"/>
    </row>
    <row r="3069" spans="1:21" ht="20.3" x14ac:dyDescent="0.35">
      <c r="A3069" s="43">
        <f>A3068+1</f>
        <v>442</v>
      </c>
      <c r="B3069" s="248" t="s">
        <v>4040</v>
      </c>
      <c r="C3069" s="184">
        <v>33203</v>
      </c>
      <c r="D3069" s="43" t="s">
        <v>1899</v>
      </c>
      <c r="E3069" s="43">
        <v>1961</v>
      </c>
      <c r="F3069" s="43" t="s">
        <v>2131</v>
      </c>
      <c r="G3069" s="56" t="s">
        <v>2097</v>
      </c>
      <c r="H3069" s="43">
        <v>5</v>
      </c>
      <c r="I3069" s="43">
        <v>3</v>
      </c>
      <c r="J3069" s="43" t="s">
        <v>2131</v>
      </c>
      <c r="K3069" s="45">
        <v>3155.8</v>
      </c>
      <c r="L3069" s="45">
        <v>2449.8000000000002</v>
      </c>
      <c r="M3069" s="517">
        <f>VLOOKUP(C3069,'Раздел 2'!D3061:Q4021,14,0)</f>
        <v>4648794.17</v>
      </c>
      <c r="N3069" s="45">
        <f t="shared" si="437"/>
        <v>4648794.17</v>
      </c>
      <c r="O3069" s="45">
        <v>0</v>
      </c>
      <c r="P3069" s="45">
        <v>0</v>
      </c>
      <c r="Q3069" s="45">
        <v>0</v>
      </c>
      <c r="R3069" s="57">
        <v>45658</v>
      </c>
      <c r="S3069" s="57">
        <v>46022</v>
      </c>
      <c r="U3069" s="143"/>
    </row>
    <row r="3070" spans="1:21" ht="20.3" x14ac:dyDescent="0.35">
      <c r="A3070" s="43">
        <f t="shared" si="436"/>
        <v>443</v>
      </c>
      <c r="B3070" s="47" t="s">
        <v>931</v>
      </c>
      <c r="C3070" s="43">
        <v>32678</v>
      </c>
      <c r="D3070" s="43" t="s">
        <v>1899</v>
      </c>
      <c r="E3070" s="43">
        <v>1985</v>
      </c>
      <c r="F3070" s="43" t="s">
        <v>2131</v>
      </c>
      <c r="G3070" s="56" t="s">
        <v>2097</v>
      </c>
      <c r="H3070" s="43">
        <v>9</v>
      </c>
      <c r="I3070" s="43">
        <v>1</v>
      </c>
      <c r="J3070" s="43" t="s">
        <v>2131</v>
      </c>
      <c r="K3070" s="45">
        <v>8544.1</v>
      </c>
      <c r="L3070" s="45">
        <v>5653</v>
      </c>
      <c r="M3070" s="517">
        <f>VLOOKUP(C3070,'Раздел 2'!D3062:Q4022,14,0)</f>
        <v>17007868.989999998</v>
      </c>
      <c r="N3070" s="45">
        <f t="shared" si="437"/>
        <v>17007868.989999998</v>
      </c>
      <c r="O3070" s="45">
        <v>0</v>
      </c>
      <c r="P3070" s="45">
        <v>0</v>
      </c>
      <c r="Q3070" s="45">
        <v>0</v>
      </c>
      <c r="R3070" s="57">
        <v>45658</v>
      </c>
      <c r="S3070" s="57">
        <v>46022</v>
      </c>
      <c r="U3070" s="143"/>
    </row>
    <row r="3071" spans="1:21" ht="20.3" x14ac:dyDescent="0.35">
      <c r="A3071" s="43">
        <f t="shared" si="436"/>
        <v>444</v>
      </c>
      <c r="B3071" s="294" t="s">
        <v>2409</v>
      </c>
      <c r="C3071" s="184">
        <v>35593</v>
      </c>
      <c r="D3071" s="43" t="s">
        <v>1899</v>
      </c>
      <c r="E3071" s="43">
        <v>1917</v>
      </c>
      <c r="F3071" s="43" t="s">
        <v>2131</v>
      </c>
      <c r="G3071" s="56" t="s">
        <v>2103</v>
      </c>
      <c r="H3071" s="43">
        <v>2</v>
      </c>
      <c r="I3071" s="43">
        <v>1</v>
      </c>
      <c r="J3071" s="43" t="s">
        <v>2131</v>
      </c>
      <c r="K3071" s="45">
        <v>1244.4000000000001</v>
      </c>
      <c r="L3071" s="45">
        <v>655.9</v>
      </c>
      <c r="M3071" s="517">
        <f>VLOOKUP(C3071,'Раздел 2'!D3063:Q4023,14,0)</f>
        <v>3795861.42</v>
      </c>
      <c r="N3071" s="45">
        <f t="shared" si="437"/>
        <v>3795861.42</v>
      </c>
      <c r="O3071" s="45">
        <v>0</v>
      </c>
      <c r="P3071" s="45">
        <v>0</v>
      </c>
      <c r="Q3071" s="45">
        <v>0</v>
      </c>
      <c r="R3071" s="57">
        <v>45658</v>
      </c>
      <c r="S3071" s="57">
        <v>46022</v>
      </c>
      <c r="U3071" s="143"/>
    </row>
    <row r="3072" spans="1:21" ht="20.3" x14ac:dyDescent="0.35">
      <c r="A3072" s="43">
        <f t="shared" si="436"/>
        <v>445</v>
      </c>
      <c r="B3072" s="47" t="s">
        <v>3963</v>
      </c>
      <c r="C3072" s="43">
        <v>55918</v>
      </c>
      <c r="D3072" s="43" t="s">
        <v>1899</v>
      </c>
      <c r="E3072" s="43">
        <v>2017</v>
      </c>
      <c r="F3072" s="43" t="s">
        <v>2131</v>
      </c>
      <c r="G3072" s="56" t="s">
        <v>2108</v>
      </c>
      <c r="H3072" s="43">
        <v>12</v>
      </c>
      <c r="I3072" s="43">
        <v>1</v>
      </c>
      <c r="J3072" s="43" t="s">
        <v>2131</v>
      </c>
      <c r="K3072" s="45">
        <v>9499.9</v>
      </c>
      <c r="L3072" s="45">
        <v>9499.9</v>
      </c>
      <c r="M3072" s="517">
        <f>VLOOKUP(C3072,'Раздел 2'!D3064:Q4023,14,0)</f>
        <v>10876629.98</v>
      </c>
      <c r="N3072" s="45">
        <f t="shared" si="437"/>
        <v>10876629.98</v>
      </c>
      <c r="O3072" s="45">
        <v>0</v>
      </c>
      <c r="P3072" s="45">
        <v>0</v>
      </c>
      <c r="Q3072" s="45">
        <v>0</v>
      </c>
      <c r="R3072" s="57">
        <v>45658</v>
      </c>
      <c r="S3072" s="57">
        <v>46022</v>
      </c>
      <c r="U3072" s="143"/>
    </row>
    <row r="3073" spans="1:21" ht="20.3" x14ac:dyDescent="0.35">
      <c r="A3073" s="43">
        <f t="shared" si="436"/>
        <v>446</v>
      </c>
      <c r="B3073" s="47" t="s">
        <v>4069</v>
      </c>
      <c r="C3073" s="43">
        <v>33315</v>
      </c>
      <c r="D3073" s="43" t="s">
        <v>1899</v>
      </c>
      <c r="E3073" s="43">
        <v>1998</v>
      </c>
      <c r="F3073" s="43" t="s">
        <v>2131</v>
      </c>
      <c r="G3073" s="56" t="s">
        <v>2098</v>
      </c>
      <c r="H3073" s="43">
        <v>5</v>
      </c>
      <c r="I3073" s="43">
        <v>3</v>
      </c>
      <c r="J3073" s="43" t="s">
        <v>2131</v>
      </c>
      <c r="K3073" s="45">
        <v>2430.1</v>
      </c>
      <c r="L3073" s="45">
        <v>1944</v>
      </c>
      <c r="M3073" s="517">
        <f>VLOOKUP(C3073,'Раздел 2'!D3065:Q4024,14,0)</f>
        <v>5776100.1200000001</v>
      </c>
      <c r="N3073" s="45">
        <f t="shared" si="437"/>
        <v>5776100.1200000001</v>
      </c>
      <c r="O3073" s="45">
        <v>0</v>
      </c>
      <c r="P3073" s="45">
        <v>0</v>
      </c>
      <c r="Q3073" s="45">
        <v>0</v>
      </c>
      <c r="R3073" s="57">
        <v>45658</v>
      </c>
      <c r="S3073" s="57">
        <v>46022</v>
      </c>
      <c r="U3073" s="143"/>
    </row>
    <row r="3074" spans="1:21" ht="20.3" x14ac:dyDescent="0.35">
      <c r="A3074" s="43">
        <f t="shared" si="436"/>
        <v>447</v>
      </c>
      <c r="B3074" s="47" t="s">
        <v>27</v>
      </c>
      <c r="C3074" s="43">
        <v>35006</v>
      </c>
      <c r="D3074" s="43" t="s">
        <v>1899</v>
      </c>
      <c r="E3074" s="43">
        <v>1956</v>
      </c>
      <c r="F3074" s="43" t="s">
        <v>2131</v>
      </c>
      <c r="G3074" s="56" t="s">
        <v>2130</v>
      </c>
      <c r="H3074" s="43">
        <v>4</v>
      </c>
      <c r="I3074" s="43">
        <v>2</v>
      </c>
      <c r="J3074" s="43" t="s">
        <v>2131</v>
      </c>
      <c r="K3074" s="45">
        <v>1323</v>
      </c>
      <c r="L3074" s="45">
        <v>1147.9000000000001</v>
      </c>
      <c r="M3074" s="517">
        <f>VLOOKUP(C3074,'Раздел 2'!D3066:Q4025,14,0)</f>
        <v>2051526.12</v>
      </c>
      <c r="N3074" s="45">
        <f t="shared" si="437"/>
        <v>2051526.12</v>
      </c>
      <c r="O3074" s="45">
        <v>0</v>
      </c>
      <c r="P3074" s="45">
        <v>0</v>
      </c>
      <c r="Q3074" s="45">
        <v>0</v>
      </c>
      <c r="R3074" s="57">
        <v>45658</v>
      </c>
      <c r="S3074" s="57">
        <v>46022</v>
      </c>
      <c r="U3074" s="143"/>
    </row>
    <row r="3075" spans="1:21" ht="20.3" x14ac:dyDescent="0.35">
      <c r="A3075" s="43">
        <f t="shared" si="436"/>
        <v>448</v>
      </c>
      <c r="B3075" s="47" t="s">
        <v>4072</v>
      </c>
      <c r="C3075" s="43">
        <v>56730</v>
      </c>
      <c r="D3075" s="43" t="s">
        <v>1899</v>
      </c>
      <c r="E3075" s="43">
        <v>1917</v>
      </c>
      <c r="F3075" s="43" t="s">
        <v>2131</v>
      </c>
      <c r="G3075" s="56" t="s">
        <v>2130</v>
      </c>
      <c r="H3075" s="43">
        <v>2</v>
      </c>
      <c r="I3075" s="43">
        <v>1</v>
      </c>
      <c r="J3075" s="43" t="s">
        <v>2131</v>
      </c>
      <c r="K3075" s="45">
        <v>327.3</v>
      </c>
      <c r="L3075" s="45">
        <v>272.3</v>
      </c>
      <c r="M3075" s="517">
        <f>VLOOKUP(C3075,'Раздел 2'!D3067:Q4026,14,0)</f>
        <v>306144</v>
      </c>
      <c r="N3075" s="45">
        <f t="shared" si="437"/>
        <v>306144</v>
      </c>
      <c r="O3075" s="45">
        <v>0</v>
      </c>
      <c r="P3075" s="45">
        <v>0</v>
      </c>
      <c r="Q3075" s="45">
        <v>0</v>
      </c>
      <c r="R3075" s="57">
        <v>45658</v>
      </c>
      <c r="S3075" s="57">
        <v>46022</v>
      </c>
      <c r="U3075" s="143"/>
    </row>
    <row r="3076" spans="1:21" ht="20.3" x14ac:dyDescent="0.35">
      <c r="A3076" s="43">
        <f t="shared" si="436"/>
        <v>449</v>
      </c>
      <c r="B3076" s="47" t="s">
        <v>976</v>
      </c>
      <c r="C3076" s="43">
        <v>32383</v>
      </c>
      <c r="D3076" s="43" t="s">
        <v>1899</v>
      </c>
      <c r="E3076" s="43">
        <v>1971</v>
      </c>
      <c r="F3076" s="43" t="s">
        <v>2131</v>
      </c>
      <c r="G3076" s="56" t="s">
        <v>2097</v>
      </c>
      <c r="H3076" s="43">
        <v>5</v>
      </c>
      <c r="I3076" s="43">
        <v>8</v>
      </c>
      <c r="J3076" s="43" t="s">
        <v>2131</v>
      </c>
      <c r="K3076" s="45">
        <v>9277.7999999999993</v>
      </c>
      <c r="L3076" s="45">
        <v>5722.9</v>
      </c>
      <c r="M3076" s="517">
        <f>VLOOKUP(C3076,'Раздел 2'!D3068:Q4027,14,0)</f>
        <v>6802910.7536499994</v>
      </c>
      <c r="N3076" s="45">
        <f t="shared" si="437"/>
        <v>6802910.7536499994</v>
      </c>
      <c r="O3076" s="45">
        <v>0</v>
      </c>
      <c r="P3076" s="45">
        <v>0</v>
      </c>
      <c r="Q3076" s="45">
        <v>0</v>
      </c>
      <c r="R3076" s="57">
        <v>45658</v>
      </c>
      <c r="S3076" s="57">
        <v>46022</v>
      </c>
      <c r="U3076" s="143"/>
    </row>
    <row r="3077" spans="1:21" ht="20.3" x14ac:dyDescent="0.35">
      <c r="A3077" s="43">
        <f t="shared" si="436"/>
        <v>450</v>
      </c>
      <c r="B3077" s="47" t="s">
        <v>29</v>
      </c>
      <c r="C3077" s="43">
        <v>35564</v>
      </c>
      <c r="D3077" s="43" t="s">
        <v>1899</v>
      </c>
      <c r="E3077" s="43">
        <v>1987</v>
      </c>
      <c r="F3077" s="43" t="s">
        <v>2131</v>
      </c>
      <c r="G3077" s="56" t="s">
        <v>2097</v>
      </c>
      <c r="H3077" s="43">
        <v>9</v>
      </c>
      <c r="I3077" s="43">
        <v>4</v>
      </c>
      <c r="J3077" s="43" t="s">
        <v>2131</v>
      </c>
      <c r="K3077" s="45">
        <v>9048.7000000000007</v>
      </c>
      <c r="L3077" s="45">
        <v>8226.1</v>
      </c>
      <c r="M3077" s="517">
        <f>VLOOKUP(C3077,'Раздел 2'!D3069:Q4028,14,0)</f>
        <v>3733313.12</v>
      </c>
      <c r="N3077" s="45">
        <f t="shared" si="437"/>
        <v>3733313.12</v>
      </c>
      <c r="O3077" s="45">
        <v>0</v>
      </c>
      <c r="P3077" s="45">
        <v>0</v>
      </c>
      <c r="Q3077" s="45">
        <v>0</v>
      </c>
      <c r="R3077" s="57">
        <v>45658</v>
      </c>
      <c r="S3077" s="57">
        <v>46022</v>
      </c>
      <c r="U3077" s="143"/>
    </row>
    <row r="3078" spans="1:21" ht="20.3" x14ac:dyDescent="0.35">
      <c r="A3078" s="43">
        <f t="shared" si="436"/>
        <v>451</v>
      </c>
      <c r="B3078" s="47" t="s">
        <v>4335</v>
      </c>
      <c r="C3078" s="43">
        <v>36397</v>
      </c>
      <c r="D3078" s="43" t="s">
        <v>1899</v>
      </c>
      <c r="E3078" s="43">
        <v>1977</v>
      </c>
      <c r="F3078" s="43" t="s">
        <v>2131</v>
      </c>
      <c r="G3078" s="56" t="s">
        <v>2097</v>
      </c>
      <c r="H3078" s="43">
        <v>5</v>
      </c>
      <c r="I3078" s="43">
        <v>8</v>
      </c>
      <c r="J3078" s="43" t="s">
        <v>2131</v>
      </c>
      <c r="K3078" s="45">
        <v>9362.2999999999993</v>
      </c>
      <c r="L3078" s="45">
        <v>5710.1</v>
      </c>
      <c r="M3078" s="517">
        <f>VLOOKUP(C3078,'Раздел 2'!D3070:Q4029,14,0)</f>
        <v>7675918.6700000009</v>
      </c>
      <c r="N3078" s="45">
        <f t="shared" si="437"/>
        <v>7675918.6700000009</v>
      </c>
      <c r="O3078" s="45">
        <v>0</v>
      </c>
      <c r="P3078" s="45">
        <v>0</v>
      </c>
      <c r="Q3078" s="45">
        <v>0</v>
      </c>
      <c r="R3078" s="57">
        <v>45658</v>
      </c>
      <c r="S3078" s="57">
        <v>46022</v>
      </c>
      <c r="U3078" s="143"/>
    </row>
    <row r="3079" spans="1:21" ht="20.3" x14ac:dyDescent="0.35">
      <c r="A3079" s="43">
        <f t="shared" si="436"/>
        <v>452</v>
      </c>
      <c r="B3079" s="47" t="s">
        <v>4334</v>
      </c>
      <c r="C3079" s="43">
        <v>36404</v>
      </c>
      <c r="D3079" s="43" t="s">
        <v>1899</v>
      </c>
      <c r="E3079" s="43">
        <v>1975</v>
      </c>
      <c r="F3079" s="43" t="s">
        <v>2131</v>
      </c>
      <c r="G3079" s="56" t="s">
        <v>2097</v>
      </c>
      <c r="H3079" s="43">
        <v>5</v>
      </c>
      <c r="I3079" s="43">
        <v>6</v>
      </c>
      <c r="J3079" s="43" t="s">
        <v>2131</v>
      </c>
      <c r="K3079" s="45">
        <v>7133.9</v>
      </c>
      <c r="L3079" s="45">
        <v>4401</v>
      </c>
      <c r="M3079" s="517">
        <f>VLOOKUP(C3079,'Раздел 2'!D3071:Q4030,14,0)</f>
        <v>6346718.54</v>
      </c>
      <c r="N3079" s="45">
        <f t="shared" si="437"/>
        <v>6346718.54</v>
      </c>
      <c r="O3079" s="45">
        <v>0</v>
      </c>
      <c r="P3079" s="45">
        <v>0</v>
      </c>
      <c r="Q3079" s="45">
        <v>0</v>
      </c>
      <c r="R3079" s="57">
        <v>45658</v>
      </c>
      <c r="S3079" s="57">
        <v>46022</v>
      </c>
      <c r="U3079" s="143"/>
    </row>
    <row r="3080" spans="1:21" ht="20.3" x14ac:dyDescent="0.35">
      <c r="A3080" s="43">
        <f t="shared" si="436"/>
        <v>453</v>
      </c>
      <c r="B3080" s="47" t="s">
        <v>3791</v>
      </c>
      <c r="C3080" s="43">
        <v>36711</v>
      </c>
      <c r="D3080" s="43" t="s">
        <v>1899</v>
      </c>
      <c r="E3080" s="43">
        <v>1968</v>
      </c>
      <c r="F3080" s="43" t="s">
        <v>2131</v>
      </c>
      <c r="G3080" s="56" t="s">
        <v>2097</v>
      </c>
      <c r="H3080" s="43">
        <v>5</v>
      </c>
      <c r="I3080" s="43">
        <v>3</v>
      </c>
      <c r="J3080" s="43" t="s">
        <v>2131</v>
      </c>
      <c r="K3080" s="45">
        <v>4146.3</v>
      </c>
      <c r="L3080" s="45">
        <v>2573</v>
      </c>
      <c r="M3080" s="517">
        <f>VLOOKUP(C3080,'Раздел 2'!D3072:Q4040,14,0)</f>
        <v>3013211.72</v>
      </c>
      <c r="N3080" s="45">
        <f t="shared" si="437"/>
        <v>3013211.72</v>
      </c>
      <c r="O3080" s="45">
        <v>0</v>
      </c>
      <c r="P3080" s="45">
        <v>0</v>
      </c>
      <c r="Q3080" s="45">
        <v>0</v>
      </c>
      <c r="R3080" s="57">
        <v>45658</v>
      </c>
      <c r="S3080" s="57">
        <v>46022</v>
      </c>
      <c r="U3080" s="143"/>
    </row>
    <row r="3081" spans="1:21" ht="20.3" x14ac:dyDescent="0.35">
      <c r="A3081" s="43">
        <f t="shared" si="436"/>
        <v>454</v>
      </c>
      <c r="B3081" s="47" t="s">
        <v>4407</v>
      </c>
      <c r="C3081" s="43">
        <v>33470</v>
      </c>
      <c r="D3081" s="43" t="s">
        <v>1899</v>
      </c>
      <c r="E3081" s="43">
        <v>1964</v>
      </c>
      <c r="F3081" s="43">
        <v>2022</v>
      </c>
      <c r="G3081" s="56" t="s">
        <v>2130</v>
      </c>
      <c r="H3081" s="43">
        <v>4</v>
      </c>
      <c r="I3081" s="43">
        <v>3</v>
      </c>
      <c r="J3081" s="43" t="s">
        <v>2131</v>
      </c>
      <c r="K3081" s="45">
        <v>2815.7</v>
      </c>
      <c r="L3081" s="45">
        <v>1968.5</v>
      </c>
      <c r="M3081" s="517">
        <f>VLOOKUP(C3081,'Раздел 2'!D3073:Q4044,14,0)</f>
        <v>1982177.77</v>
      </c>
      <c r="N3081" s="45">
        <f t="shared" si="437"/>
        <v>1982177.77</v>
      </c>
      <c r="O3081" s="45">
        <v>0</v>
      </c>
      <c r="P3081" s="45">
        <v>0</v>
      </c>
      <c r="Q3081" s="45">
        <v>0</v>
      </c>
      <c r="R3081" s="57">
        <v>45658</v>
      </c>
      <c r="S3081" s="57">
        <v>46022</v>
      </c>
      <c r="U3081" s="143"/>
    </row>
    <row r="3082" spans="1:21" ht="20.3" x14ac:dyDescent="0.35">
      <c r="A3082" s="43">
        <f t="shared" si="436"/>
        <v>455</v>
      </c>
      <c r="B3082" s="47" t="s">
        <v>946</v>
      </c>
      <c r="C3082" s="43">
        <v>36288</v>
      </c>
      <c r="D3082" s="43" t="s">
        <v>1899</v>
      </c>
      <c r="E3082" s="43">
        <v>1965</v>
      </c>
      <c r="F3082" s="43">
        <v>2024</v>
      </c>
      <c r="G3082" s="56" t="s">
        <v>2098</v>
      </c>
      <c r="H3082" s="43">
        <v>4</v>
      </c>
      <c r="I3082" s="43">
        <v>3</v>
      </c>
      <c r="J3082" s="43" t="s">
        <v>2131</v>
      </c>
      <c r="K3082" s="45">
        <v>3396.1</v>
      </c>
      <c r="L3082" s="45">
        <v>2041.2</v>
      </c>
      <c r="M3082" s="517">
        <f>VLOOKUP(C3082,'Раздел 2'!D3074:Q4045,14,0)</f>
        <v>1287015.58</v>
      </c>
      <c r="N3082" s="45">
        <f t="shared" si="437"/>
        <v>1287015.58</v>
      </c>
      <c r="O3082" s="45">
        <v>0</v>
      </c>
      <c r="P3082" s="45">
        <v>0</v>
      </c>
      <c r="Q3082" s="45">
        <v>0</v>
      </c>
      <c r="R3082" s="57">
        <v>45658</v>
      </c>
      <c r="S3082" s="57">
        <v>46022</v>
      </c>
      <c r="U3082" s="143"/>
    </row>
    <row r="3083" spans="1:21" ht="20.3" x14ac:dyDescent="0.35">
      <c r="A3083" s="43">
        <f t="shared" si="436"/>
        <v>456</v>
      </c>
      <c r="B3083" s="248" t="s">
        <v>4376</v>
      </c>
      <c r="C3083" s="184">
        <v>34762</v>
      </c>
      <c r="D3083" s="43" t="s">
        <v>1899</v>
      </c>
      <c r="E3083" s="43">
        <v>1964</v>
      </c>
      <c r="F3083" s="43">
        <v>2021</v>
      </c>
      <c r="G3083" s="56" t="s">
        <v>2130</v>
      </c>
      <c r="H3083" s="43">
        <v>4</v>
      </c>
      <c r="I3083" s="43">
        <v>3</v>
      </c>
      <c r="J3083" s="43" t="s">
        <v>2131</v>
      </c>
      <c r="K3083" s="45">
        <v>3732.8</v>
      </c>
      <c r="L3083" s="45">
        <v>2460.1</v>
      </c>
      <c r="M3083" s="517">
        <f>VLOOKUP(C3083,'Раздел 2'!D3075:Q4046,14,0)</f>
        <v>1018075.6799999999</v>
      </c>
      <c r="N3083" s="45">
        <f t="shared" si="437"/>
        <v>1018075.6799999999</v>
      </c>
      <c r="O3083" s="45">
        <v>0</v>
      </c>
      <c r="P3083" s="45">
        <v>0</v>
      </c>
      <c r="Q3083" s="45">
        <v>0</v>
      </c>
      <c r="R3083" s="57">
        <v>45658</v>
      </c>
      <c r="S3083" s="57">
        <v>46022</v>
      </c>
      <c r="U3083" s="143"/>
    </row>
    <row r="3084" spans="1:21" ht="20.3" x14ac:dyDescent="0.35">
      <c r="A3084" s="43">
        <f t="shared" si="436"/>
        <v>457</v>
      </c>
      <c r="B3084" s="248" t="s">
        <v>4401</v>
      </c>
      <c r="C3084" s="184">
        <v>33870</v>
      </c>
      <c r="D3084" s="43" t="s">
        <v>1899</v>
      </c>
      <c r="E3084" s="43">
        <v>1973</v>
      </c>
      <c r="F3084" s="43">
        <v>2024</v>
      </c>
      <c r="G3084" s="56" t="s">
        <v>2097</v>
      </c>
      <c r="H3084" s="43">
        <v>5</v>
      </c>
      <c r="I3084" s="43">
        <v>6</v>
      </c>
      <c r="J3084" s="43" t="s">
        <v>2131</v>
      </c>
      <c r="K3084" s="45">
        <v>6568.1</v>
      </c>
      <c r="L3084" s="45">
        <v>4349.8999999999996</v>
      </c>
      <c r="M3084" s="517">
        <f>VLOOKUP(C3084,'Раздел 2'!D3076:Q4047,14,0)</f>
        <v>12458371.890000001</v>
      </c>
      <c r="N3084" s="45">
        <f t="shared" si="437"/>
        <v>12458371.890000001</v>
      </c>
      <c r="O3084" s="45">
        <v>0</v>
      </c>
      <c r="P3084" s="45">
        <v>0</v>
      </c>
      <c r="Q3084" s="45">
        <v>0</v>
      </c>
      <c r="R3084" s="57">
        <v>45658</v>
      </c>
      <c r="S3084" s="57">
        <v>46022</v>
      </c>
      <c r="U3084" s="143"/>
    </row>
    <row r="3085" spans="1:21" ht="20.3" x14ac:dyDescent="0.35">
      <c r="A3085" s="43">
        <f t="shared" si="436"/>
        <v>458</v>
      </c>
      <c r="B3085" s="248" t="s">
        <v>941</v>
      </c>
      <c r="C3085" s="184">
        <v>36264</v>
      </c>
      <c r="D3085" s="43" t="s">
        <v>1899</v>
      </c>
      <c r="E3085" s="43">
        <v>1975</v>
      </c>
      <c r="F3085" s="43" t="s">
        <v>2131</v>
      </c>
      <c r="G3085" s="56" t="s">
        <v>2097</v>
      </c>
      <c r="H3085" s="43">
        <v>5</v>
      </c>
      <c r="I3085" s="43">
        <v>4</v>
      </c>
      <c r="J3085" s="43" t="s">
        <v>2131</v>
      </c>
      <c r="K3085" s="45">
        <v>4376</v>
      </c>
      <c r="L3085" s="45">
        <v>2690.3</v>
      </c>
      <c r="M3085" s="517">
        <f>VLOOKUP(C3085,'Раздел 2'!D3077:Q4048,14,0)</f>
        <v>6077149.5600000005</v>
      </c>
      <c r="N3085" s="45">
        <f t="shared" si="437"/>
        <v>6077149.5600000005</v>
      </c>
      <c r="O3085" s="45">
        <v>0</v>
      </c>
      <c r="P3085" s="45">
        <v>0</v>
      </c>
      <c r="Q3085" s="45">
        <v>0</v>
      </c>
      <c r="R3085" s="57">
        <v>45658</v>
      </c>
      <c r="S3085" s="57">
        <v>46022</v>
      </c>
      <c r="U3085" s="143"/>
    </row>
    <row r="3086" spans="1:21" ht="20.3" x14ac:dyDescent="0.35">
      <c r="A3086" s="43">
        <f t="shared" si="436"/>
        <v>459</v>
      </c>
      <c r="B3086" s="248" t="s">
        <v>978</v>
      </c>
      <c r="C3086" s="184">
        <v>32454</v>
      </c>
      <c r="D3086" s="43" t="s">
        <v>1899</v>
      </c>
      <c r="E3086" s="43">
        <v>1974</v>
      </c>
      <c r="F3086" s="43" t="s">
        <v>2131</v>
      </c>
      <c r="G3086" s="56" t="s">
        <v>2098</v>
      </c>
      <c r="H3086" s="43">
        <v>5</v>
      </c>
      <c r="I3086" s="43">
        <v>4</v>
      </c>
      <c r="J3086" s="43" t="s">
        <v>2131</v>
      </c>
      <c r="K3086" s="45">
        <v>6736</v>
      </c>
      <c r="L3086" s="45">
        <v>4307.8999999999996</v>
      </c>
      <c r="M3086" s="517">
        <f>VLOOKUP(C3086,'Раздел 2'!D3078:Q4049,14,0)</f>
        <v>7612685.7699999996</v>
      </c>
      <c r="N3086" s="45">
        <f t="shared" si="437"/>
        <v>7612685.7699999996</v>
      </c>
      <c r="O3086" s="45">
        <v>0</v>
      </c>
      <c r="P3086" s="45">
        <v>0</v>
      </c>
      <c r="Q3086" s="45">
        <v>0</v>
      </c>
      <c r="R3086" s="57">
        <v>45658</v>
      </c>
      <c r="S3086" s="57">
        <v>46022</v>
      </c>
      <c r="U3086" s="143"/>
    </row>
    <row r="3087" spans="1:21" ht="20.3" x14ac:dyDescent="0.35">
      <c r="A3087" s="43">
        <f t="shared" si="436"/>
        <v>460</v>
      </c>
      <c r="B3087" s="248" t="s">
        <v>4366</v>
      </c>
      <c r="C3087" s="184">
        <v>35202</v>
      </c>
      <c r="D3087" s="43" t="s">
        <v>1899</v>
      </c>
      <c r="E3087" s="43">
        <v>1955</v>
      </c>
      <c r="F3087" s="43">
        <v>2022</v>
      </c>
      <c r="G3087" s="56" t="s">
        <v>2103</v>
      </c>
      <c r="H3087" s="43">
        <v>2</v>
      </c>
      <c r="I3087" s="43">
        <v>1</v>
      </c>
      <c r="J3087" s="43" t="s">
        <v>2131</v>
      </c>
      <c r="K3087" s="45">
        <v>416.6</v>
      </c>
      <c r="L3087" s="45">
        <v>416.6</v>
      </c>
      <c r="M3087" s="517">
        <f>VLOOKUP(C3087,'Раздел 2'!D3079:Q4050,14,0)</f>
        <v>2451532.87</v>
      </c>
      <c r="N3087" s="45">
        <f t="shared" si="437"/>
        <v>2451532.87</v>
      </c>
      <c r="O3087" s="45">
        <v>0</v>
      </c>
      <c r="P3087" s="45">
        <v>0</v>
      </c>
      <c r="Q3087" s="45">
        <v>0</v>
      </c>
      <c r="R3087" s="57">
        <v>45658</v>
      </c>
      <c r="S3087" s="57">
        <v>46022</v>
      </c>
      <c r="U3087" s="143"/>
    </row>
    <row r="3088" spans="1:21" ht="20.3" x14ac:dyDescent="0.35">
      <c r="A3088" s="43">
        <f t="shared" si="436"/>
        <v>461</v>
      </c>
      <c r="B3088" s="248" t="s">
        <v>4410</v>
      </c>
      <c r="C3088" s="184">
        <v>33359</v>
      </c>
      <c r="D3088" s="43" t="s">
        <v>1899</v>
      </c>
      <c r="E3088" s="43">
        <v>1960</v>
      </c>
      <c r="F3088" s="43">
        <v>2018</v>
      </c>
      <c r="G3088" s="56" t="s">
        <v>2098</v>
      </c>
      <c r="H3088" s="43">
        <v>4</v>
      </c>
      <c r="I3088" s="43">
        <v>5</v>
      </c>
      <c r="J3088" s="43" t="s">
        <v>2131</v>
      </c>
      <c r="K3088" s="45">
        <v>5009.1000000000004</v>
      </c>
      <c r="L3088" s="45">
        <v>3323</v>
      </c>
      <c r="M3088" s="517">
        <f>VLOOKUP(C3088,'Раздел 2'!D3080:Q4051,14,0)</f>
        <v>3422618.84</v>
      </c>
      <c r="N3088" s="45">
        <f t="shared" si="437"/>
        <v>3422618.84</v>
      </c>
      <c r="O3088" s="45">
        <v>0</v>
      </c>
      <c r="P3088" s="45">
        <v>0</v>
      </c>
      <c r="Q3088" s="45">
        <v>0</v>
      </c>
      <c r="R3088" s="57">
        <v>45658</v>
      </c>
      <c r="S3088" s="57">
        <v>46022</v>
      </c>
      <c r="U3088" s="143"/>
    </row>
    <row r="3089" spans="1:21" ht="20.3" x14ac:dyDescent="0.35">
      <c r="A3089" s="43">
        <f t="shared" si="436"/>
        <v>462</v>
      </c>
      <c r="B3089" s="248" t="s">
        <v>1847</v>
      </c>
      <c r="C3089" s="184">
        <v>33274</v>
      </c>
      <c r="D3089" s="43" t="s">
        <v>1899</v>
      </c>
      <c r="E3089" s="43">
        <v>1983</v>
      </c>
      <c r="F3089" s="43" t="s">
        <v>2131</v>
      </c>
      <c r="G3089" s="56" t="s">
        <v>2097</v>
      </c>
      <c r="H3089" s="43">
        <v>9</v>
      </c>
      <c r="I3089" s="43">
        <v>17</v>
      </c>
      <c r="J3089" s="43" t="s">
        <v>2131</v>
      </c>
      <c r="K3089" s="45">
        <v>44367.5</v>
      </c>
      <c r="L3089" s="45">
        <v>34015.599999999999</v>
      </c>
      <c r="M3089" s="517">
        <f>VLOOKUP(C3089,'Раздел 2'!D3081:Q4052,14,0)</f>
        <v>31075589.869999997</v>
      </c>
      <c r="N3089" s="45">
        <f t="shared" si="437"/>
        <v>31075589.869999997</v>
      </c>
      <c r="O3089" s="45">
        <v>0</v>
      </c>
      <c r="P3089" s="45">
        <v>0</v>
      </c>
      <c r="Q3089" s="45">
        <v>0</v>
      </c>
      <c r="R3089" s="57">
        <v>45658</v>
      </c>
      <c r="S3089" s="57">
        <v>46022</v>
      </c>
      <c r="U3089" s="143"/>
    </row>
    <row r="3090" spans="1:21" ht="20.3" x14ac:dyDescent="0.35">
      <c r="A3090" s="43">
        <f t="shared" si="436"/>
        <v>463</v>
      </c>
      <c r="B3090" s="248" t="s">
        <v>4441</v>
      </c>
      <c r="C3090" s="184">
        <v>46932</v>
      </c>
      <c r="D3090" s="43" t="s">
        <v>1899</v>
      </c>
      <c r="E3090" s="43">
        <v>1971</v>
      </c>
      <c r="F3090" s="43" t="s">
        <v>2131</v>
      </c>
      <c r="G3090" s="56" t="s">
        <v>2103</v>
      </c>
      <c r="H3090" s="43">
        <v>2</v>
      </c>
      <c r="I3090" s="43">
        <v>2</v>
      </c>
      <c r="J3090" s="43" t="s">
        <v>2131</v>
      </c>
      <c r="K3090" s="45">
        <v>1219.4000000000001</v>
      </c>
      <c r="L3090" s="45">
        <v>640.9</v>
      </c>
      <c r="M3090" s="517">
        <f>VLOOKUP(C3090,'Раздел 2'!D3082:Q4053,14,0)</f>
        <v>201552</v>
      </c>
      <c r="N3090" s="45">
        <f t="shared" si="437"/>
        <v>201552</v>
      </c>
      <c r="O3090" s="45">
        <v>0</v>
      </c>
      <c r="P3090" s="45">
        <v>0</v>
      </c>
      <c r="Q3090" s="45">
        <v>0</v>
      </c>
      <c r="R3090" s="57">
        <v>45658</v>
      </c>
      <c r="S3090" s="57">
        <v>46022</v>
      </c>
      <c r="U3090" s="143"/>
    </row>
    <row r="3091" spans="1:21" ht="20.3" x14ac:dyDescent="0.35">
      <c r="A3091" s="43">
        <f t="shared" si="436"/>
        <v>464</v>
      </c>
      <c r="B3091" s="248" t="s">
        <v>830</v>
      </c>
      <c r="C3091" s="184">
        <v>33575</v>
      </c>
      <c r="D3091" s="43" t="s">
        <v>1899</v>
      </c>
      <c r="E3091" s="43">
        <v>1970</v>
      </c>
      <c r="F3091" s="43" t="s">
        <v>2131</v>
      </c>
      <c r="G3091" s="56" t="s">
        <v>2098</v>
      </c>
      <c r="H3091" s="43">
        <v>4</v>
      </c>
      <c r="I3091" s="43">
        <v>3</v>
      </c>
      <c r="J3091" s="43" t="s">
        <v>2131</v>
      </c>
      <c r="K3091" s="45">
        <v>1419.2</v>
      </c>
      <c r="L3091" s="45">
        <v>1287.8</v>
      </c>
      <c r="M3091" s="517">
        <f>VLOOKUP(C3091,'Раздел 2'!D3083:Q4054,14,0)</f>
        <v>4863598.3899999997</v>
      </c>
      <c r="N3091" s="45">
        <f t="shared" si="437"/>
        <v>4863598.3899999997</v>
      </c>
      <c r="O3091" s="45">
        <v>0</v>
      </c>
      <c r="P3091" s="45">
        <v>0</v>
      </c>
      <c r="Q3091" s="45">
        <v>0</v>
      </c>
      <c r="R3091" s="57">
        <v>45658</v>
      </c>
      <c r="S3091" s="57">
        <v>46022</v>
      </c>
      <c r="U3091" s="143"/>
    </row>
    <row r="3092" spans="1:21" ht="20.3" x14ac:dyDescent="0.35">
      <c r="A3092" s="43">
        <f t="shared" si="436"/>
        <v>465</v>
      </c>
      <c r="B3092" s="248" t="s">
        <v>915</v>
      </c>
      <c r="C3092" s="184">
        <v>33580</v>
      </c>
      <c r="D3092" s="43" t="s">
        <v>1899</v>
      </c>
      <c r="E3092" s="43">
        <v>1975</v>
      </c>
      <c r="F3092" s="43" t="s">
        <v>2131</v>
      </c>
      <c r="G3092" s="56" t="s">
        <v>2098</v>
      </c>
      <c r="H3092" s="43">
        <v>5</v>
      </c>
      <c r="I3092" s="43">
        <v>4</v>
      </c>
      <c r="J3092" s="43" t="s">
        <v>2131</v>
      </c>
      <c r="K3092" s="45">
        <v>6291.9</v>
      </c>
      <c r="L3092" s="45">
        <v>3861</v>
      </c>
      <c r="M3092" s="517">
        <f>VLOOKUP(C3092,'Раздел 2'!D3084:Q4055,14,0)</f>
        <v>3427127.0100000002</v>
      </c>
      <c r="N3092" s="45">
        <f t="shared" si="437"/>
        <v>3427127.0100000002</v>
      </c>
      <c r="O3092" s="45">
        <v>0</v>
      </c>
      <c r="P3092" s="45">
        <v>0</v>
      </c>
      <c r="Q3092" s="45">
        <v>0</v>
      </c>
      <c r="R3092" s="57">
        <v>45658</v>
      </c>
      <c r="S3092" s="57">
        <v>46022</v>
      </c>
      <c r="U3092" s="143"/>
    </row>
    <row r="3093" spans="1:21" ht="20.3" x14ac:dyDescent="0.35">
      <c r="A3093" s="43">
        <f t="shared" si="436"/>
        <v>466</v>
      </c>
      <c r="B3093" s="248" t="s">
        <v>917</v>
      </c>
      <c r="C3093" s="184">
        <v>33583</v>
      </c>
      <c r="D3093" s="43" t="s">
        <v>1899</v>
      </c>
      <c r="E3093" s="43">
        <v>1974</v>
      </c>
      <c r="F3093" s="43" t="s">
        <v>2131</v>
      </c>
      <c r="G3093" s="56" t="s">
        <v>2097</v>
      </c>
      <c r="H3093" s="43">
        <v>5</v>
      </c>
      <c r="I3093" s="43">
        <v>6</v>
      </c>
      <c r="J3093" s="43" t="s">
        <v>2131</v>
      </c>
      <c r="K3093" s="45">
        <v>7030.8</v>
      </c>
      <c r="L3093" s="45">
        <v>4365.8999999999996</v>
      </c>
      <c r="M3093" s="517">
        <f>VLOOKUP(C3093,'Раздел 2'!D3085:Q4056,14,0)</f>
        <v>3874529</v>
      </c>
      <c r="N3093" s="45">
        <f t="shared" si="437"/>
        <v>3874529</v>
      </c>
      <c r="O3093" s="45">
        <v>0</v>
      </c>
      <c r="P3093" s="45">
        <v>0</v>
      </c>
      <c r="Q3093" s="45">
        <v>0</v>
      </c>
      <c r="R3093" s="57">
        <v>45658</v>
      </c>
      <c r="S3093" s="57">
        <v>46022</v>
      </c>
      <c r="U3093" s="143"/>
    </row>
    <row r="3094" spans="1:21" ht="20.3" x14ac:dyDescent="0.35">
      <c r="A3094" s="43">
        <f t="shared" si="436"/>
        <v>467</v>
      </c>
      <c r="B3094" s="248" t="s">
        <v>866</v>
      </c>
      <c r="C3094" s="184">
        <v>33952</v>
      </c>
      <c r="D3094" s="43" t="s">
        <v>1899</v>
      </c>
      <c r="E3094" s="43">
        <v>1966</v>
      </c>
      <c r="F3094" s="43" t="s">
        <v>2131</v>
      </c>
      <c r="G3094" s="56" t="s">
        <v>2098</v>
      </c>
      <c r="H3094" s="43">
        <v>5</v>
      </c>
      <c r="I3094" s="43">
        <v>3</v>
      </c>
      <c r="J3094" s="43" t="s">
        <v>2131</v>
      </c>
      <c r="K3094" s="45">
        <v>3259.1</v>
      </c>
      <c r="L3094" s="45">
        <v>3062.6</v>
      </c>
      <c r="M3094" s="517">
        <f>VLOOKUP(C3094,'Раздел 2'!D3086:Q4057,14,0)</f>
        <v>5246030.3014000002</v>
      </c>
      <c r="N3094" s="45">
        <f t="shared" si="437"/>
        <v>5246030.3014000002</v>
      </c>
      <c r="O3094" s="45">
        <v>0</v>
      </c>
      <c r="P3094" s="45">
        <v>0</v>
      </c>
      <c r="Q3094" s="45">
        <v>0</v>
      </c>
      <c r="R3094" s="57">
        <v>45658</v>
      </c>
      <c r="S3094" s="57">
        <v>46022</v>
      </c>
      <c r="U3094" s="143"/>
    </row>
    <row r="3095" spans="1:21" ht="20.3" x14ac:dyDescent="0.35">
      <c r="A3095" s="43">
        <f t="shared" si="436"/>
        <v>468</v>
      </c>
      <c r="B3095" s="248" t="s">
        <v>879</v>
      </c>
      <c r="C3095" s="184">
        <v>34233</v>
      </c>
      <c r="D3095" s="43" t="s">
        <v>1899</v>
      </c>
      <c r="E3095" s="43">
        <v>1971</v>
      </c>
      <c r="F3095" s="43" t="s">
        <v>2131</v>
      </c>
      <c r="G3095" s="56" t="s">
        <v>2097</v>
      </c>
      <c r="H3095" s="43">
        <v>5</v>
      </c>
      <c r="I3095" s="43">
        <v>4</v>
      </c>
      <c r="J3095" s="43" t="s">
        <v>2131</v>
      </c>
      <c r="K3095" s="45">
        <v>3604.2</v>
      </c>
      <c r="L3095" s="45">
        <v>3496.2</v>
      </c>
      <c r="M3095" s="517">
        <f>VLOOKUP(C3095,'Раздел 2'!D3087:Q4058,14,0)</f>
        <v>2628418.7199999997</v>
      </c>
      <c r="N3095" s="45">
        <f t="shared" si="437"/>
        <v>2628418.7199999997</v>
      </c>
      <c r="O3095" s="45">
        <v>0</v>
      </c>
      <c r="P3095" s="45">
        <v>0</v>
      </c>
      <c r="Q3095" s="45">
        <v>0</v>
      </c>
      <c r="R3095" s="57">
        <v>45658</v>
      </c>
      <c r="S3095" s="57">
        <v>46022</v>
      </c>
      <c r="U3095" s="143"/>
    </row>
    <row r="3096" spans="1:21" ht="20.3" x14ac:dyDescent="0.35">
      <c r="A3096" s="43">
        <f t="shared" ref="A3096:A3159" si="438">A3095+1</f>
        <v>469</v>
      </c>
      <c r="B3096" s="248" t="s">
        <v>1534</v>
      </c>
      <c r="C3096" s="184">
        <v>35687</v>
      </c>
      <c r="D3096" s="43" t="s">
        <v>1899</v>
      </c>
      <c r="E3096" s="43">
        <v>1951</v>
      </c>
      <c r="F3096" s="43" t="s">
        <v>2131</v>
      </c>
      <c r="G3096" s="56" t="s">
        <v>2103</v>
      </c>
      <c r="H3096" s="43">
        <v>2</v>
      </c>
      <c r="I3096" s="43">
        <v>1</v>
      </c>
      <c r="J3096" s="43" t="s">
        <v>2131</v>
      </c>
      <c r="K3096" s="45">
        <v>1191.3</v>
      </c>
      <c r="L3096" s="45">
        <v>661.8</v>
      </c>
      <c r="M3096" s="517">
        <f>VLOOKUP(C3096,'Раздел 2'!D3088:Q4059,14,0)</f>
        <v>825744</v>
      </c>
      <c r="N3096" s="45">
        <f t="shared" si="437"/>
        <v>825744</v>
      </c>
      <c r="O3096" s="45">
        <v>0</v>
      </c>
      <c r="P3096" s="45">
        <v>0</v>
      </c>
      <c r="Q3096" s="45">
        <v>0</v>
      </c>
      <c r="R3096" s="57">
        <v>45658</v>
      </c>
      <c r="S3096" s="57">
        <v>46022</v>
      </c>
      <c r="U3096" s="143"/>
    </row>
    <row r="3097" spans="1:21" ht="20.3" x14ac:dyDescent="0.35">
      <c r="A3097" s="43">
        <f t="shared" si="438"/>
        <v>470</v>
      </c>
      <c r="B3097" s="248" t="s">
        <v>934</v>
      </c>
      <c r="C3097" s="184">
        <v>32714</v>
      </c>
      <c r="D3097" s="43" t="s">
        <v>1899</v>
      </c>
      <c r="E3097" s="43">
        <v>1981</v>
      </c>
      <c r="F3097" s="43" t="s">
        <v>2131</v>
      </c>
      <c r="G3097" s="56" t="s">
        <v>2097</v>
      </c>
      <c r="H3097" s="43">
        <v>9</v>
      </c>
      <c r="I3097" s="43">
        <v>1</v>
      </c>
      <c r="J3097" s="43" t="s">
        <v>2131</v>
      </c>
      <c r="K3097" s="45">
        <v>8629.6</v>
      </c>
      <c r="L3097" s="45">
        <v>5658.4</v>
      </c>
      <c r="M3097" s="517">
        <f>VLOOKUP(C3097,'Раздел 2'!D3089:Q4060,14,0)</f>
        <v>7133308.9400000004</v>
      </c>
      <c r="N3097" s="45">
        <f t="shared" si="437"/>
        <v>7133308.9400000004</v>
      </c>
      <c r="O3097" s="45">
        <v>0</v>
      </c>
      <c r="P3097" s="45">
        <v>0</v>
      </c>
      <c r="Q3097" s="45">
        <v>0</v>
      </c>
      <c r="R3097" s="57">
        <v>45658</v>
      </c>
      <c r="S3097" s="57">
        <v>46022</v>
      </c>
      <c r="U3097" s="143"/>
    </row>
    <row r="3098" spans="1:21" ht="20.3" x14ac:dyDescent="0.35">
      <c r="A3098" s="43">
        <f t="shared" si="438"/>
        <v>471</v>
      </c>
      <c r="B3098" s="248" t="s">
        <v>969</v>
      </c>
      <c r="C3098" s="184">
        <v>32422</v>
      </c>
      <c r="D3098" s="43" t="s">
        <v>1899</v>
      </c>
      <c r="E3098" s="43">
        <v>1985</v>
      </c>
      <c r="F3098" s="43" t="s">
        <v>2131</v>
      </c>
      <c r="G3098" s="56" t="s">
        <v>2097</v>
      </c>
      <c r="H3098" s="43">
        <v>9</v>
      </c>
      <c r="I3098" s="43">
        <v>1</v>
      </c>
      <c r="J3098" s="43" t="s">
        <v>2131</v>
      </c>
      <c r="K3098" s="45">
        <v>28246.1</v>
      </c>
      <c r="L3098" s="45">
        <v>24607.200000000001</v>
      </c>
      <c r="M3098" s="517">
        <f>VLOOKUP(C3098,'Раздел 2'!D3090:Q4061,14,0)</f>
        <v>23747582.84</v>
      </c>
      <c r="N3098" s="45">
        <f t="shared" ref="N3098:N3127" si="439">M3098</f>
        <v>23747582.84</v>
      </c>
      <c r="O3098" s="45">
        <v>0</v>
      </c>
      <c r="P3098" s="45">
        <v>0</v>
      </c>
      <c r="Q3098" s="45">
        <v>0</v>
      </c>
      <c r="R3098" s="57">
        <v>45658</v>
      </c>
      <c r="S3098" s="57">
        <v>46022</v>
      </c>
      <c r="U3098" s="143"/>
    </row>
    <row r="3099" spans="1:21" ht="20.3" x14ac:dyDescent="0.35">
      <c r="A3099" s="43">
        <f t="shared" si="438"/>
        <v>472</v>
      </c>
      <c r="B3099" s="248" t="s">
        <v>3377</v>
      </c>
      <c r="C3099" s="184">
        <v>36295</v>
      </c>
      <c r="D3099" s="43" t="s">
        <v>1899</v>
      </c>
      <c r="E3099" s="43">
        <v>1958</v>
      </c>
      <c r="F3099" s="43" t="s">
        <v>2131</v>
      </c>
      <c r="G3099" s="56" t="s">
        <v>3378</v>
      </c>
      <c r="H3099" s="43">
        <v>3</v>
      </c>
      <c r="I3099" s="43">
        <v>7</v>
      </c>
      <c r="J3099" s="43" t="s">
        <v>2131</v>
      </c>
      <c r="K3099" s="45">
        <v>4705.5</v>
      </c>
      <c r="L3099" s="45">
        <v>3033.6</v>
      </c>
      <c r="M3099" s="517">
        <f>VLOOKUP(C3099,'Раздел 2'!D3091:Q4062,14,0)</f>
        <v>3540471.2349999999</v>
      </c>
      <c r="N3099" s="45">
        <f t="shared" si="439"/>
        <v>3540471.2349999999</v>
      </c>
      <c r="O3099" s="45">
        <v>0</v>
      </c>
      <c r="P3099" s="45">
        <v>0</v>
      </c>
      <c r="Q3099" s="45">
        <v>0</v>
      </c>
      <c r="R3099" s="57">
        <v>45658</v>
      </c>
      <c r="S3099" s="57">
        <v>46022</v>
      </c>
      <c r="U3099" s="143"/>
    </row>
    <row r="3100" spans="1:21" ht="20.3" x14ac:dyDescent="0.35">
      <c r="A3100" s="43">
        <f t="shared" si="438"/>
        <v>473</v>
      </c>
      <c r="B3100" s="248" t="s">
        <v>971</v>
      </c>
      <c r="C3100" s="184">
        <v>32441</v>
      </c>
      <c r="D3100" s="43" t="s">
        <v>1899</v>
      </c>
      <c r="E3100" s="43">
        <v>1975</v>
      </c>
      <c r="F3100" s="43" t="s">
        <v>2131</v>
      </c>
      <c r="G3100" s="56" t="s">
        <v>2097</v>
      </c>
      <c r="H3100" s="43">
        <v>5</v>
      </c>
      <c r="I3100" s="43">
        <v>4</v>
      </c>
      <c r="J3100" s="43" t="s">
        <v>2131</v>
      </c>
      <c r="K3100" s="45">
        <v>5301.7</v>
      </c>
      <c r="L3100" s="45">
        <v>3313.1</v>
      </c>
      <c r="M3100" s="517">
        <f>VLOOKUP(C3100,'Раздел 2'!D3092:Q4063,14,0)</f>
        <v>4021506.38</v>
      </c>
      <c r="N3100" s="45">
        <f t="shared" si="439"/>
        <v>4021506.38</v>
      </c>
      <c r="O3100" s="45">
        <v>0</v>
      </c>
      <c r="P3100" s="45">
        <v>0</v>
      </c>
      <c r="Q3100" s="45">
        <v>0</v>
      </c>
      <c r="R3100" s="57">
        <v>45658</v>
      </c>
      <c r="S3100" s="57">
        <v>46022</v>
      </c>
      <c r="U3100" s="143"/>
    </row>
    <row r="3101" spans="1:21" ht="20.3" x14ac:dyDescent="0.35">
      <c r="A3101" s="43">
        <f t="shared" si="438"/>
        <v>474</v>
      </c>
      <c r="B3101" s="248" t="s">
        <v>973</v>
      </c>
      <c r="C3101" s="184">
        <v>32446</v>
      </c>
      <c r="D3101" s="43" t="s">
        <v>1899</v>
      </c>
      <c r="E3101" s="43">
        <v>1975</v>
      </c>
      <c r="F3101" s="43" t="s">
        <v>2131</v>
      </c>
      <c r="G3101" s="56" t="s">
        <v>2097</v>
      </c>
      <c r="H3101" s="43">
        <v>5</v>
      </c>
      <c r="I3101" s="43">
        <v>4</v>
      </c>
      <c r="J3101" s="43" t="s">
        <v>2131</v>
      </c>
      <c r="K3101" s="45">
        <v>5308</v>
      </c>
      <c r="L3101" s="45">
        <v>3319.8</v>
      </c>
      <c r="M3101" s="517">
        <f>VLOOKUP(C3101,'Раздел 2'!D3093:Q4064,14,0)</f>
        <v>4021353.12</v>
      </c>
      <c r="N3101" s="45">
        <f t="shared" si="439"/>
        <v>4021353.12</v>
      </c>
      <c r="O3101" s="45">
        <v>0</v>
      </c>
      <c r="P3101" s="45">
        <v>0</v>
      </c>
      <c r="Q3101" s="45">
        <v>0</v>
      </c>
      <c r="R3101" s="57">
        <v>45658</v>
      </c>
      <c r="S3101" s="57">
        <v>46022</v>
      </c>
      <c r="U3101" s="143"/>
    </row>
    <row r="3102" spans="1:21" ht="20.3" x14ac:dyDescent="0.35">
      <c r="A3102" s="43">
        <f t="shared" si="438"/>
        <v>475</v>
      </c>
      <c r="B3102" s="248" t="s">
        <v>977</v>
      </c>
      <c r="C3102" s="184">
        <v>32384</v>
      </c>
      <c r="D3102" s="43" t="s">
        <v>1899</v>
      </c>
      <c r="E3102" s="43">
        <v>1966</v>
      </c>
      <c r="F3102" s="43" t="s">
        <v>2131</v>
      </c>
      <c r="G3102" s="56" t="s">
        <v>2097</v>
      </c>
      <c r="H3102" s="43">
        <v>5</v>
      </c>
      <c r="I3102" s="43">
        <v>6</v>
      </c>
      <c r="J3102" s="43" t="s">
        <v>2131</v>
      </c>
      <c r="K3102" s="45">
        <v>8301.7999999999993</v>
      </c>
      <c r="L3102" s="45">
        <v>5176.7</v>
      </c>
      <c r="M3102" s="517">
        <f>VLOOKUP(C3102,'Раздел 2'!D3094:Q4065,14,0)</f>
        <v>7380844.4000000004</v>
      </c>
      <c r="N3102" s="45">
        <f t="shared" si="439"/>
        <v>7380844.4000000004</v>
      </c>
      <c r="O3102" s="45">
        <v>0</v>
      </c>
      <c r="P3102" s="45">
        <v>0</v>
      </c>
      <c r="Q3102" s="45">
        <v>0</v>
      </c>
      <c r="R3102" s="57">
        <v>45658</v>
      </c>
      <c r="S3102" s="57">
        <v>46022</v>
      </c>
      <c r="U3102" s="143"/>
    </row>
    <row r="3103" spans="1:21" ht="20.3" x14ac:dyDescent="0.35">
      <c r="A3103" s="43">
        <f t="shared" si="438"/>
        <v>476</v>
      </c>
      <c r="B3103" s="248" t="s">
        <v>979</v>
      </c>
      <c r="C3103" s="184">
        <v>32385</v>
      </c>
      <c r="D3103" s="43" t="s">
        <v>1899</v>
      </c>
      <c r="E3103" s="43">
        <v>1974</v>
      </c>
      <c r="F3103" s="43" t="s">
        <v>2131</v>
      </c>
      <c r="G3103" s="56" t="s">
        <v>2097</v>
      </c>
      <c r="H3103" s="43">
        <v>5</v>
      </c>
      <c r="I3103" s="43">
        <v>4</v>
      </c>
      <c r="J3103" s="43" t="s">
        <v>2131</v>
      </c>
      <c r="K3103" s="45">
        <v>4116</v>
      </c>
      <c r="L3103" s="45">
        <v>2704.9</v>
      </c>
      <c r="M3103" s="517">
        <f>VLOOKUP(C3103,'Раздел 2'!D3095:Q4066,14,0)</f>
        <v>2048509</v>
      </c>
      <c r="N3103" s="45">
        <f t="shared" si="439"/>
        <v>2048509</v>
      </c>
      <c r="O3103" s="45">
        <v>0</v>
      </c>
      <c r="P3103" s="45">
        <v>0</v>
      </c>
      <c r="Q3103" s="45">
        <v>0</v>
      </c>
      <c r="R3103" s="57">
        <v>45658</v>
      </c>
      <c r="S3103" s="57">
        <v>46022</v>
      </c>
      <c r="U3103" s="143"/>
    </row>
    <row r="3104" spans="1:21" ht="20.3" x14ac:dyDescent="0.35">
      <c r="A3104" s="43">
        <f t="shared" si="438"/>
        <v>477</v>
      </c>
      <c r="B3104" s="248" t="s">
        <v>980</v>
      </c>
      <c r="C3104" s="184">
        <v>32462</v>
      </c>
      <c r="D3104" s="43" t="s">
        <v>1899</v>
      </c>
      <c r="E3104" s="43">
        <v>1968</v>
      </c>
      <c r="F3104" s="43" t="s">
        <v>2131</v>
      </c>
      <c r="G3104" s="56" t="s">
        <v>2097</v>
      </c>
      <c r="H3104" s="43">
        <v>4</v>
      </c>
      <c r="I3104" s="43">
        <v>6</v>
      </c>
      <c r="J3104" s="43" t="s">
        <v>2131</v>
      </c>
      <c r="K3104" s="45">
        <v>7769.5</v>
      </c>
      <c r="L3104" s="45">
        <v>4554.3</v>
      </c>
      <c r="M3104" s="517">
        <f>VLOOKUP(C3104,'Раздел 2'!D3096:Q4067,14,0)</f>
        <v>7777185</v>
      </c>
      <c r="N3104" s="45">
        <f t="shared" si="439"/>
        <v>7777185</v>
      </c>
      <c r="O3104" s="45">
        <v>0</v>
      </c>
      <c r="P3104" s="45">
        <v>0</v>
      </c>
      <c r="Q3104" s="45">
        <v>0</v>
      </c>
      <c r="R3104" s="57">
        <v>45658</v>
      </c>
      <c r="S3104" s="57">
        <v>46022</v>
      </c>
      <c r="U3104" s="143"/>
    </row>
    <row r="3105" spans="1:21" ht="20.3" x14ac:dyDescent="0.35">
      <c r="A3105" s="43">
        <f t="shared" si="438"/>
        <v>478</v>
      </c>
      <c r="B3105" s="248" t="s">
        <v>981</v>
      </c>
      <c r="C3105" s="184">
        <v>32464</v>
      </c>
      <c r="D3105" s="43" t="s">
        <v>1899</v>
      </c>
      <c r="E3105" s="43">
        <v>1968</v>
      </c>
      <c r="F3105" s="43" t="s">
        <v>2131</v>
      </c>
      <c r="G3105" s="56" t="s">
        <v>2097</v>
      </c>
      <c r="H3105" s="43">
        <v>4</v>
      </c>
      <c r="I3105" s="43">
        <v>6</v>
      </c>
      <c r="J3105" s="43" t="s">
        <v>2131</v>
      </c>
      <c r="K3105" s="45">
        <v>7739.8</v>
      </c>
      <c r="L3105" s="45">
        <v>4531.3999999999996</v>
      </c>
      <c r="M3105" s="517">
        <f>VLOOKUP(C3105,'Раздел 2'!D3097:Q4068,14,0)</f>
        <v>13059569.780000001</v>
      </c>
      <c r="N3105" s="45">
        <f t="shared" si="439"/>
        <v>13059569.780000001</v>
      </c>
      <c r="O3105" s="45">
        <v>0</v>
      </c>
      <c r="P3105" s="45">
        <v>0</v>
      </c>
      <c r="Q3105" s="45">
        <v>0</v>
      </c>
      <c r="R3105" s="57">
        <v>45658</v>
      </c>
      <c r="S3105" s="57">
        <v>46022</v>
      </c>
      <c r="U3105" s="143"/>
    </row>
    <row r="3106" spans="1:21" ht="20.3" x14ac:dyDescent="0.35">
      <c r="A3106" s="43">
        <f t="shared" si="438"/>
        <v>479</v>
      </c>
      <c r="B3106" s="248" t="s">
        <v>982</v>
      </c>
      <c r="C3106" s="184">
        <v>32469</v>
      </c>
      <c r="D3106" s="43" t="s">
        <v>1899</v>
      </c>
      <c r="E3106" s="43">
        <v>1969</v>
      </c>
      <c r="F3106" s="43" t="s">
        <v>2131</v>
      </c>
      <c r="G3106" s="56" t="s">
        <v>2097</v>
      </c>
      <c r="H3106" s="43">
        <v>5</v>
      </c>
      <c r="I3106" s="43">
        <v>4</v>
      </c>
      <c r="J3106" s="43" t="s">
        <v>2131</v>
      </c>
      <c r="K3106" s="45">
        <v>4419.7</v>
      </c>
      <c r="L3106" s="45">
        <v>2694.3</v>
      </c>
      <c r="M3106" s="517">
        <f>VLOOKUP(C3106,'Раздел 2'!D3098:Q4069,14,0)</f>
        <v>6124854.0999999996</v>
      </c>
      <c r="N3106" s="45">
        <f t="shared" si="439"/>
        <v>6124854.0999999996</v>
      </c>
      <c r="O3106" s="45">
        <v>0</v>
      </c>
      <c r="P3106" s="45">
        <v>0</v>
      </c>
      <c r="Q3106" s="45">
        <v>0</v>
      </c>
      <c r="R3106" s="57">
        <v>45658</v>
      </c>
      <c r="S3106" s="57">
        <v>46022</v>
      </c>
      <c r="U3106" s="143"/>
    </row>
    <row r="3107" spans="1:21" ht="20.3" x14ac:dyDescent="0.35">
      <c r="A3107" s="43">
        <f t="shared" si="438"/>
        <v>480</v>
      </c>
      <c r="B3107" s="248" t="s">
        <v>983</v>
      </c>
      <c r="C3107" s="184">
        <v>32389</v>
      </c>
      <c r="D3107" s="43" t="s">
        <v>1899</v>
      </c>
      <c r="E3107" s="43">
        <v>1973</v>
      </c>
      <c r="F3107" s="43" t="s">
        <v>2131</v>
      </c>
      <c r="G3107" s="56" t="s">
        <v>2097</v>
      </c>
      <c r="H3107" s="43">
        <v>5</v>
      </c>
      <c r="I3107" s="43">
        <v>8</v>
      </c>
      <c r="J3107" s="43" t="s">
        <v>2131</v>
      </c>
      <c r="K3107" s="45">
        <v>7863</v>
      </c>
      <c r="L3107" s="45">
        <v>5733.4</v>
      </c>
      <c r="M3107" s="517">
        <f>VLOOKUP(C3107,'Раздел 2'!D3099:Q4070,14,0)</f>
        <v>8588268</v>
      </c>
      <c r="N3107" s="45">
        <f t="shared" si="439"/>
        <v>8588268</v>
      </c>
      <c r="O3107" s="45">
        <v>0</v>
      </c>
      <c r="P3107" s="45">
        <v>0</v>
      </c>
      <c r="Q3107" s="45">
        <v>0</v>
      </c>
      <c r="R3107" s="57">
        <v>45658</v>
      </c>
      <c r="S3107" s="57">
        <v>46022</v>
      </c>
      <c r="U3107" s="143"/>
    </row>
    <row r="3108" spans="1:21" ht="20.3" x14ac:dyDescent="0.35">
      <c r="A3108" s="43">
        <f t="shared" si="438"/>
        <v>481</v>
      </c>
      <c r="B3108" s="248" t="s">
        <v>996</v>
      </c>
      <c r="C3108" s="184">
        <v>36522</v>
      </c>
      <c r="D3108" s="43" t="s">
        <v>1899</v>
      </c>
      <c r="E3108" s="43">
        <v>1964</v>
      </c>
      <c r="F3108" s="43" t="s">
        <v>2131</v>
      </c>
      <c r="G3108" s="56" t="s">
        <v>2098</v>
      </c>
      <c r="H3108" s="43">
        <v>5</v>
      </c>
      <c r="I3108" s="43">
        <v>3</v>
      </c>
      <c r="J3108" s="43" t="s">
        <v>2131</v>
      </c>
      <c r="K3108" s="45">
        <v>4120.6000000000004</v>
      </c>
      <c r="L3108" s="45">
        <v>2515.6999999999998</v>
      </c>
      <c r="M3108" s="517">
        <f>VLOOKUP(C3108,'Раздел 2'!D3100:Q4071,14,0)</f>
        <v>6468754.8099999996</v>
      </c>
      <c r="N3108" s="45">
        <f t="shared" si="439"/>
        <v>6468754.8099999996</v>
      </c>
      <c r="O3108" s="45">
        <v>0</v>
      </c>
      <c r="P3108" s="45">
        <v>0</v>
      </c>
      <c r="Q3108" s="45">
        <v>0</v>
      </c>
      <c r="R3108" s="57">
        <v>45658</v>
      </c>
      <c r="S3108" s="57">
        <v>46022</v>
      </c>
      <c r="U3108" s="143"/>
    </row>
    <row r="3109" spans="1:21" ht="20.3" x14ac:dyDescent="0.35">
      <c r="A3109" s="43">
        <f t="shared" si="438"/>
        <v>482</v>
      </c>
      <c r="B3109" s="248" t="s">
        <v>994</v>
      </c>
      <c r="C3109" s="184">
        <v>36512</v>
      </c>
      <c r="D3109" s="43" t="s">
        <v>1899</v>
      </c>
      <c r="E3109" s="43">
        <v>1972</v>
      </c>
      <c r="F3109" s="43" t="s">
        <v>2131</v>
      </c>
      <c r="G3109" s="56" t="s">
        <v>2097</v>
      </c>
      <c r="H3109" s="43">
        <v>5</v>
      </c>
      <c r="I3109" s="43">
        <v>4</v>
      </c>
      <c r="J3109" s="43" t="s">
        <v>2131</v>
      </c>
      <c r="K3109" s="45">
        <v>9389.9</v>
      </c>
      <c r="L3109" s="45">
        <v>5953.6</v>
      </c>
      <c r="M3109" s="517">
        <f>VLOOKUP(C3109,'Раздел 2'!D3101:Q4072,14,0)</f>
        <v>9952816.4800000004</v>
      </c>
      <c r="N3109" s="45">
        <f t="shared" si="439"/>
        <v>9952816.4800000004</v>
      </c>
      <c r="O3109" s="45">
        <v>0</v>
      </c>
      <c r="P3109" s="45">
        <v>0</v>
      </c>
      <c r="Q3109" s="45">
        <v>0</v>
      </c>
      <c r="R3109" s="57">
        <v>45658</v>
      </c>
      <c r="S3109" s="57">
        <v>46022</v>
      </c>
      <c r="U3109" s="143"/>
    </row>
    <row r="3110" spans="1:21" ht="20.3" x14ac:dyDescent="0.35">
      <c r="A3110" s="43">
        <f t="shared" si="438"/>
        <v>483</v>
      </c>
      <c r="B3110" s="248" t="s">
        <v>1002</v>
      </c>
      <c r="C3110" s="184">
        <v>36790</v>
      </c>
      <c r="D3110" s="43" t="s">
        <v>1899</v>
      </c>
      <c r="E3110" s="43">
        <v>1973</v>
      </c>
      <c r="F3110" s="43" t="s">
        <v>2131</v>
      </c>
      <c r="G3110" s="56" t="s">
        <v>2097</v>
      </c>
      <c r="H3110" s="43">
        <v>5</v>
      </c>
      <c r="I3110" s="43">
        <v>6</v>
      </c>
      <c r="J3110" s="43" t="s">
        <v>2131</v>
      </c>
      <c r="K3110" s="45">
        <v>6768.8</v>
      </c>
      <c r="L3110" s="45">
        <v>4093.7</v>
      </c>
      <c r="M3110" s="517">
        <f>VLOOKUP(C3110,'Раздел 2'!D3102:Q4073,14,0)</f>
        <v>10930264.025450001</v>
      </c>
      <c r="N3110" s="45">
        <f t="shared" si="439"/>
        <v>10930264.025450001</v>
      </c>
      <c r="O3110" s="45">
        <v>0</v>
      </c>
      <c r="P3110" s="45">
        <v>0</v>
      </c>
      <c r="Q3110" s="45">
        <v>0</v>
      </c>
      <c r="R3110" s="57">
        <v>45658</v>
      </c>
      <c r="S3110" s="57">
        <v>46022</v>
      </c>
      <c r="U3110" s="143"/>
    </row>
    <row r="3111" spans="1:21" ht="20.3" x14ac:dyDescent="0.35">
      <c r="A3111" s="43">
        <f t="shared" si="438"/>
        <v>484</v>
      </c>
      <c r="B3111" s="248" t="s">
        <v>3911</v>
      </c>
      <c r="C3111" s="184">
        <v>35660</v>
      </c>
      <c r="D3111" s="43" t="s">
        <v>1899</v>
      </c>
      <c r="E3111" s="43">
        <v>1966</v>
      </c>
      <c r="F3111" s="43" t="s">
        <v>2131</v>
      </c>
      <c r="G3111" s="56" t="s">
        <v>2097</v>
      </c>
      <c r="H3111" s="43">
        <v>5</v>
      </c>
      <c r="I3111" s="43">
        <v>4</v>
      </c>
      <c r="J3111" s="43" t="s">
        <v>2131</v>
      </c>
      <c r="K3111" s="45">
        <v>5682.6</v>
      </c>
      <c r="L3111" s="45">
        <v>3584.1</v>
      </c>
      <c r="M3111" s="517">
        <f>VLOOKUP(C3111,'Раздел 2'!D3103:Q4074,14,0)</f>
        <v>4365861.74</v>
      </c>
      <c r="N3111" s="45">
        <f t="shared" si="439"/>
        <v>4365861.74</v>
      </c>
      <c r="O3111" s="45">
        <v>0</v>
      </c>
      <c r="P3111" s="45">
        <v>0</v>
      </c>
      <c r="Q3111" s="45">
        <v>0</v>
      </c>
      <c r="R3111" s="57">
        <v>45658</v>
      </c>
      <c r="S3111" s="57">
        <v>46022</v>
      </c>
      <c r="U3111" s="143"/>
    </row>
    <row r="3112" spans="1:21" ht="20.3" x14ac:dyDescent="0.35">
      <c r="A3112" s="43">
        <f t="shared" si="438"/>
        <v>485</v>
      </c>
      <c r="B3112" s="248" t="s">
        <v>1849</v>
      </c>
      <c r="C3112" s="184">
        <v>36964</v>
      </c>
      <c r="D3112" s="43" t="s">
        <v>1899</v>
      </c>
      <c r="E3112" s="43">
        <v>1992</v>
      </c>
      <c r="F3112" s="43" t="s">
        <v>2131</v>
      </c>
      <c r="G3112" s="56" t="s">
        <v>2098</v>
      </c>
      <c r="H3112" s="43">
        <v>5</v>
      </c>
      <c r="I3112" s="43">
        <v>3</v>
      </c>
      <c r="J3112" s="43" t="s">
        <v>2131</v>
      </c>
      <c r="K3112" s="45">
        <v>3120.3</v>
      </c>
      <c r="L3112" s="45">
        <v>2074.4</v>
      </c>
      <c r="M3112" s="517">
        <f>VLOOKUP(C3112,'Раздел 2'!D3104:Q4075,14,0)</f>
        <v>361908</v>
      </c>
      <c r="N3112" s="45">
        <f t="shared" si="439"/>
        <v>361908</v>
      </c>
      <c r="O3112" s="45">
        <v>0</v>
      </c>
      <c r="P3112" s="45">
        <v>0</v>
      </c>
      <c r="Q3112" s="45">
        <v>0</v>
      </c>
      <c r="R3112" s="57">
        <v>45658</v>
      </c>
      <c r="S3112" s="57">
        <v>46022</v>
      </c>
      <c r="U3112" s="143"/>
    </row>
    <row r="3113" spans="1:21" ht="20.3" x14ac:dyDescent="0.35">
      <c r="A3113" s="43">
        <f t="shared" si="438"/>
        <v>486</v>
      </c>
      <c r="B3113" s="248" t="s">
        <v>3906</v>
      </c>
      <c r="C3113" s="184">
        <v>35659</v>
      </c>
      <c r="D3113" s="43" t="s">
        <v>1899</v>
      </c>
      <c r="E3113" s="43">
        <v>1966</v>
      </c>
      <c r="F3113" s="43" t="s">
        <v>2131</v>
      </c>
      <c r="G3113" s="56" t="s">
        <v>2097</v>
      </c>
      <c r="H3113" s="43">
        <v>5</v>
      </c>
      <c r="I3113" s="43">
        <v>4</v>
      </c>
      <c r="J3113" s="43" t="s">
        <v>2131</v>
      </c>
      <c r="K3113" s="45">
        <v>5663.1</v>
      </c>
      <c r="L3113" s="45">
        <v>3531</v>
      </c>
      <c r="M3113" s="517">
        <f>VLOOKUP(C3113,'Раздел 2'!D3105:Q4076,14,0)</f>
        <v>10151495.949999999</v>
      </c>
      <c r="N3113" s="45">
        <f t="shared" si="439"/>
        <v>10151495.949999999</v>
      </c>
      <c r="O3113" s="45">
        <v>0</v>
      </c>
      <c r="P3113" s="45">
        <v>0</v>
      </c>
      <c r="Q3113" s="45">
        <v>0</v>
      </c>
      <c r="R3113" s="57">
        <v>45658</v>
      </c>
      <c r="S3113" s="57">
        <v>46022</v>
      </c>
      <c r="U3113" s="143"/>
    </row>
    <row r="3114" spans="1:21" ht="20.3" x14ac:dyDescent="0.35">
      <c r="A3114" s="43">
        <f t="shared" si="438"/>
        <v>487</v>
      </c>
      <c r="B3114" s="248" t="s">
        <v>4348</v>
      </c>
      <c r="C3114" s="184">
        <v>35455</v>
      </c>
      <c r="D3114" s="43" t="s">
        <v>1899</v>
      </c>
      <c r="E3114" s="43">
        <v>1938</v>
      </c>
      <c r="F3114" s="43" t="s">
        <v>2131</v>
      </c>
      <c r="G3114" s="56" t="s">
        <v>2098</v>
      </c>
      <c r="H3114" s="43">
        <v>5</v>
      </c>
      <c r="I3114" s="43">
        <v>5</v>
      </c>
      <c r="J3114" s="43" t="s">
        <v>2131</v>
      </c>
      <c r="K3114" s="45">
        <v>5884</v>
      </c>
      <c r="L3114" s="45">
        <v>4389.2</v>
      </c>
      <c r="M3114" s="517">
        <f>VLOOKUP(C3114,'Раздел 2'!D3106:Q4077,14,0)</f>
        <v>258477.6</v>
      </c>
      <c r="N3114" s="45">
        <f t="shared" si="439"/>
        <v>258477.6</v>
      </c>
      <c r="O3114" s="45">
        <v>0</v>
      </c>
      <c r="P3114" s="45">
        <v>0</v>
      </c>
      <c r="Q3114" s="45">
        <v>0</v>
      </c>
      <c r="R3114" s="57">
        <v>45658</v>
      </c>
      <c r="S3114" s="57">
        <v>46022</v>
      </c>
      <c r="U3114" s="143"/>
    </row>
    <row r="3115" spans="1:21" ht="20.3" x14ac:dyDescent="0.35">
      <c r="A3115" s="43">
        <f t="shared" si="438"/>
        <v>488</v>
      </c>
      <c r="B3115" s="248" t="s">
        <v>4364</v>
      </c>
      <c r="C3115" s="184">
        <v>35252</v>
      </c>
      <c r="D3115" s="43" t="s">
        <v>1899</v>
      </c>
      <c r="E3115" s="43">
        <v>1976</v>
      </c>
      <c r="F3115" s="43" t="s">
        <v>2131</v>
      </c>
      <c r="G3115" s="56" t="s">
        <v>2098</v>
      </c>
      <c r="H3115" s="43">
        <v>4</v>
      </c>
      <c r="I3115" s="43">
        <v>4</v>
      </c>
      <c r="J3115" s="43" t="s">
        <v>2131</v>
      </c>
      <c r="K3115" s="45">
        <v>3049</v>
      </c>
      <c r="L3115" s="45">
        <v>2625</v>
      </c>
      <c r="M3115" s="517">
        <f>VLOOKUP(C3115,'Раздел 2'!D3107:Q4078,14,0)</f>
        <v>389070.98</v>
      </c>
      <c r="N3115" s="45">
        <f t="shared" si="439"/>
        <v>389070.98</v>
      </c>
      <c r="O3115" s="45">
        <v>0</v>
      </c>
      <c r="P3115" s="45">
        <v>0</v>
      </c>
      <c r="Q3115" s="45">
        <v>0</v>
      </c>
      <c r="R3115" s="57">
        <v>45658</v>
      </c>
      <c r="S3115" s="57">
        <v>46022</v>
      </c>
      <c r="U3115" s="143"/>
    </row>
    <row r="3116" spans="1:21" ht="20.3" x14ac:dyDescent="0.35">
      <c r="A3116" s="43">
        <f t="shared" si="438"/>
        <v>489</v>
      </c>
      <c r="B3116" s="248" t="s">
        <v>831</v>
      </c>
      <c r="C3116" s="184">
        <v>33723</v>
      </c>
      <c r="D3116" s="43" t="s">
        <v>1899</v>
      </c>
      <c r="E3116" s="43">
        <v>1965</v>
      </c>
      <c r="F3116" s="43" t="s">
        <v>2131</v>
      </c>
      <c r="G3116" s="56" t="s">
        <v>2098</v>
      </c>
      <c r="H3116" s="43">
        <v>4</v>
      </c>
      <c r="I3116" s="43">
        <v>3</v>
      </c>
      <c r="J3116" s="43" t="s">
        <v>2131</v>
      </c>
      <c r="K3116" s="45">
        <v>2484.4</v>
      </c>
      <c r="L3116" s="45">
        <v>1525.7</v>
      </c>
      <c r="M3116" s="517">
        <f>VLOOKUP(C3116,'Раздел 2'!D3108:Q4079,14,0)</f>
        <v>122911.2</v>
      </c>
      <c r="N3116" s="45">
        <f t="shared" si="439"/>
        <v>122911.2</v>
      </c>
      <c r="O3116" s="45">
        <v>0</v>
      </c>
      <c r="P3116" s="45">
        <v>0</v>
      </c>
      <c r="Q3116" s="45">
        <v>0</v>
      </c>
      <c r="R3116" s="57">
        <v>45658</v>
      </c>
      <c r="S3116" s="57">
        <v>46022</v>
      </c>
      <c r="U3116" s="143"/>
    </row>
    <row r="3117" spans="1:21" ht="20.3" x14ac:dyDescent="0.35">
      <c r="A3117" s="43">
        <f t="shared" si="438"/>
        <v>490</v>
      </c>
      <c r="B3117" s="248" t="s">
        <v>4318</v>
      </c>
      <c r="C3117" s="184">
        <v>37035</v>
      </c>
      <c r="D3117" s="43" t="s">
        <v>1899</v>
      </c>
      <c r="E3117" s="43">
        <v>1961</v>
      </c>
      <c r="F3117" s="43"/>
      <c r="G3117" s="56" t="s">
        <v>2098</v>
      </c>
      <c r="H3117" s="43">
        <v>3</v>
      </c>
      <c r="I3117" s="43">
        <v>2</v>
      </c>
      <c r="J3117" s="43" t="s">
        <v>2131</v>
      </c>
      <c r="K3117" s="45">
        <v>1336.2</v>
      </c>
      <c r="L3117" s="45">
        <v>1466.2</v>
      </c>
      <c r="M3117" s="517">
        <f>VLOOKUP(C3117,'Раздел 2'!D3109:Q4080,14,0)</f>
        <v>40000</v>
      </c>
      <c r="N3117" s="45">
        <f t="shared" si="439"/>
        <v>40000</v>
      </c>
      <c r="O3117" s="45">
        <v>0</v>
      </c>
      <c r="P3117" s="45">
        <v>0</v>
      </c>
      <c r="Q3117" s="45">
        <v>0</v>
      </c>
      <c r="R3117" s="57">
        <v>45658</v>
      </c>
      <c r="S3117" s="57">
        <v>46022</v>
      </c>
      <c r="U3117" s="143"/>
    </row>
    <row r="3118" spans="1:21" ht="20.3" x14ac:dyDescent="0.35">
      <c r="A3118" s="43">
        <f t="shared" si="438"/>
        <v>491</v>
      </c>
      <c r="B3118" s="248" t="s">
        <v>2330</v>
      </c>
      <c r="C3118" s="184">
        <v>35520</v>
      </c>
      <c r="D3118" s="43" t="s">
        <v>1899</v>
      </c>
      <c r="E3118" s="43">
        <v>1954</v>
      </c>
      <c r="F3118" s="43" t="s">
        <v>2131</v>
      </c>
      <c r="G3118" s="56" t="s">
        <v>2098</v>
      </c>
      <c r="H3118" s="43">
        <v>2</v>
      </c>
      <c r="I3118" s="43">
        <v>2</v>
      </c>
      <c r="J3118" s="43" t="s">
        <v>2131</v>
      </c>
      <c r="K3118" s="45">
        <v>365.9</v>
      </c>
      <c r="L3118" s="45">
        <v>304.60000000000002</v>
      </c>
      <c r="M3118" s="517">
        <f>VLOOKUP(C3118,'Раздел 2'!D3110:Q4081,14,0)</f>
        <v>1673133.32</v>
      </c>
      <c r="N3118" s="45">
        <f t="shared" si="439"/>
        <v>1673133.32</v>
      </c>
      <c r="O3118" s="45">
        <v>0</v>
      </c>
      <c r="P3118" s="45">
        <v>0</v>
      </c>
      <c r="Q3118" s="45">
        <v>0</v>
      </c>
      <c r="R3118" s="57">
        <v>45658</v>
      </c>
      <c r="S3118" s="57">
        <v>46022</v>
      </c>
      <c r="U3118" s="143"/>
    </row>
    <row r="3119" spans="1:21" ht="20.3" x14ac:dyDescent="0.35">
      <c r="A3119" s="43">
        <f t="shared" si="438"/>
        <v>492</v>
      </c>
      <c r="B3119" s="248" t="s">
        <v>4373</v>
      </c>
      <c r="C3119" s="184">
        <v>34875</v>
      </c>
      <c r="D3119" s="43" t="s">
        <v>1899</v>
      </c>
      <c r="E3119" s="43">
        <v>1954</v>
      </c>
      <c r="F3119" s="43"/>
      <c r="G3119" s="56" t="s">
        <v>2098</v>
      </c>
      <c r="H3119" s="43">
        <v>2</v>
      </c>
      <c r="I3119" s="43">
        <v>1</v>
      </c>
      <c r="J3119" s="43" t="s">
        <v>2131</v>
      </c>
      <c r="K3119" s="45">
        <v>408.3</v>
      </c>
      <c r="L3119" s="45">
        <v>410.3</v>
      </c>
      <c r="M3119" s="517">
        <f>VLOOKUP(C3119,'Раздел 2'!D3111:Q4082,14,0)</f>
        <v>2209720.9699999997</v>
      </c>
      <c r="N3119" s="45">
        <f t="shared" si="439"/>
        <v>2209720.9699999997</v>
      </c>
      <c r="O3119" s="45">
        <v>0</v>
      </c>
      <c r="P3119" s="45">
        <v>0</v>
      </c>
      <c r="Q3119" s="45">
        <v>0</v>
      </c>
      <c r="R3119" s="57">
        <v>45658</v>
      </c>
      <c r="S3119" s="57">
        <v>46022</v>
      </c>
      <c r="U3119" s="143"/>
    </row>
    <row r="3120" spans="1:21" ht="20.3" x14ac:dyDescent="0.35">
      <c r="A3120" s="43">
        <f t="shared" si="438"/>
        <v>493</v>
      </c>
      <c r="B3120" s="248" t="s">
        <v>2198</v>
      </c>
      <c r="C3120" s="184">
        <v>33724</v>
      </c>
      <c r="D3120" s="43" t="s">
        <v>1899</v>
      </c>
      <c r="E3120" s="43">
        <v>1963</v>
      </c>
      <c r="F3120" s="43" t="s">
        <v>2131</v>
      </c>
      <c r="G3120" s="56" t="s">
        <v>2098</v>
      </c>
      <c r="H3120" s="43">
        <v>4</v>
      </c>
      <c r="I3120" s="43">
        <v>6</v>
      </c>
      <c r="J3120" s="43" t="s">
        <v>2131</v>
      </c>
      <c r="K3120" s="45">
        <v>5916.9</v>
      </c>
      <c r="L3120" s="45">
        <v>3991.2</v>
      </c>
      <c r="M3120" s="517">
        <f>VLOOKUP(C3120,'Раздел 2'!D3112:Q4083,14,0)</f>
        <v>837951.1</v>
      </c>
      <c r="N3120" s="45">
        <f t="shared" si="439"/>
        <v>837951.1</v>
      </c>
      <c r="O3120" s="45">
        <v>0</v>
      </c>
      <c r="P3120" s="45">
        <v>0</v>
      </c>
      <c r="Q3120" s="45">
        <v>0</v>
      </c>
      <c r="R3120" s="57">
        <v>45658</v>
      </c>
      <c r="S3120" s="57">
        <v>46022</v>
      </c>
      <c r="U3120" s="143"/>
    </row>
    <row r="3121" spans="1:21" ht="20.3" x14ac:dyDescent="0.35">
      <c r="A3121" s="43">
        <f t="shared" si="438"/>
        <v>494</v>
      </c>
      <c r="B3121" s="248" t="s">
        <v>930</v>
      </c>
      <c r="C3121" s="184">
        <v>32674</v>
      </c>
      <c r="D3121" s="43" t="s">
        <v>1899</v>
      </c>
      <c r="E3121" s="43">
        <v>1985</v>
      </c>
      <c r="F3121" s="43" t="s">
        <v>2131</v>
      </c>
      <c r="G3121" s="56" t="s">
        <v>2097</v>
      </c>
      <c r="H3121" s="43">
        <v>9</v>
      </c>
      <c r="I3121" s="43">
        <v>1</v>
      </c>
      <c r="J3121" s="43" t="s">
        <v>2131</v>
      </c>
      <c r="K3121" s="45">
        <v>20986.3</v>
      </c>
      <c r="L3121" s="45">
        <v>13926.9</v>
      </c>
      <c r="M3121" s="517">
        <f>VLOOKUP(C3121,'Раздел 2'!D3113:Q4084,14,0)</f>
        <v>12163675.879999999</v>
      </c>
      <c r="N3121" s="45">
        <f t="shared" si="439"/>
        <v>12163675.879999999</v>
      </c>
      <c r="O3121" s="45">
        <v>0</v>
      </c>
      <c r="P3121" s="45">
        <v>0</v>
      </c>
      <c r="Q3121" s="45">
        <v>0</v>
      </c>
      <c r="R3121" s="57">
        <v>45658</v>
      </c>
      <c r="S3121" s="57">
        <v>46022</v>
      </c>
      <c r="U3121" s="143"/>
    </row>
    <row r="3122" spans="1:21" ht="20.3" x14ac:dyDescent="0.35">
      <c r="A3122" s="43">
        <f>A3121+1</f>
        <v>495</v>
      </c>
      <c r="B3122" s="248" t="s">
        <v>4403</v>
      </c>
      <c r="C3122" s="184">
        <v>33802</v>
      </c>
      <c r="D3122" s="43" t="s">
        <v>1899</v>
      </c>
      <c r="E3122" s="43">
        <v>1982</v>
      </c>
      <c r="F3122" s="43" t="s">
        <v>2131</v>
      </c>
      <c r="G3122" s="56" t="s">
        <v>2097</v>
      </c>
      <c r="H3122" s="43">
        <v>9</v>
      </c>
      <c r="I3122" s="43">
        <v>3</v>
      </c>
      <c r="J3122" s="43" t="s">
        <v>2131</v>
      </c>
      <c r="K3122" s="45">
        <v>8034.8</v>
      </c>
      <c r="L3122" s="45">
        <v>5738.4</v>
      </c>
      <c r="M3122" s="517">
        <f>VLOOKUP(C3122,'Раздел 2'!D3115:Q4086,14,0)</f>
        <v>8066282.7599999998</v>
      </c>
      <c r="N3122" s="45">
        <f t="shared" si="439"/>
        <v>8066282.7599999998</v>
      </c>
      <c r="O3122" s="45">
        <v>0</v>
      </c>
      <c r="P3122" s="45">
        <v>0</v>
      </c>
      <c r="Q3122" s="45">
        <v>0</v>
      </c>
      <c r="R3122" s="57">
        <v>45658</v>
      </c>
      <c r="S3122" s="57">
        <v>46022</v>
      </c>
      <c r="U3122" s="143"/>
    </row>
    <row r="3123" spans="1:21" ht="20.3" x14ac:dyDescent="0.35">
      <c r="A3123" s="43">
        <f t="shared" si="438"/>
        <v>496</v>
      </c>
      <c r="B3123" s="248" t="s">
        <v>911</v>
      </c>
      <c r="C3123" s="184">
        <v>35631</v>
      </c>
      <c r="D3123" s="43" t="s">
        <v>1899</v>
      </c>
      <c r="E3123" s="43">
        <v>1969</v>
      </c>
      <c r="F3123" s="43" t="s">
        <v>2131</v>
      </c>
      <c r="G3123" s="410" t="s">
        <v>2099</v>
      </c>
      <c r="H3123" s="43">
        <v>4</v>
      </c>
      <c r="I3123" s="43">
        <v>3</v>
      </c>
      <c r="J3123" s="43" t="s">
        <v>2131</v>
      </c>
      <c r="K3123" s="45">
        <v>3470.6</v>
      </c>
      <c r="L3123" s="45">
        <v>1834.9</v>
      </c>
      <c r="M3123" s="517">
        <f>VLOOKUP(C3123,'Раздел 2'!D3115:Q4087,14,0)</f>
        <v>3348861</v>
      </c>
      <c r="N3123" s="45">
        <f t="shared" si="439"/>
        <v>3348861</v>
      </c>
      <c r="O3123" s="45">
        <v>0</v>
      </c>
      <c r="P3123" s="45">
        <v>0</v>
      </c>
      <c r="Q3123" s="45">
        <v>0</v>
      </c>
      <c r="R3123" s="57">
        <v>45658</v>
      </c>
      <c r="S3123" s="57">
        <v>46022</v>
      </c>
      <c r="U3123" s="143"/>
    </row>
    <row r="3124" spans="1:21" ht="20.3" x14ac:dyDescent="0.35">
      <c r="A3124" s="43">
        <f t="shared" si="438"/>
        <v>497</v>
      </c>
      <c r="B3124" s="248" t="s">
        <v>4414</v>
      </c>
      <c r="C3124" s="184">
        <v>33127</v>
      </c>
      <c r="D3124" s="43" t="s">
        <v>1899</v>
      </c>
      <c r="E3124" s="43">
        <v>1962</v>
      </c>
      <c r="F3124" s="43">
        <v>2019</v>
      </c>
      <c r="G3124" s="56" t="s">
        <v>2098</v>
      </c>
      <c r="H3124" s="43">
        <v>5</v>
      </c>
      <c r="I3124" s="43">
        <v>3</v>
      </c>
      <c r="J3124" s="43" t="s">
        <v>2131</v>
      </c>
      <c r="K3124" s="45">
        <v>1860.86</v>
      </c>
      <c r="L3124" s="45">
        <v>1860.86</v>
      </c>
      <c r="M3124" s="517">
        <f>VLOOKUP(C3124,'Раздел 2'!D3116:Q4088,14,0)</f>
        <v>1232780.0900000001</v>
      </c>
      <c r="N3124" s="45">
        <f t="shared" si="439"/>
        <v>1232780.0900000001</v>
      </c>
      <c r="O3124" s="45">
        <v>0</v>
      </c>
      <c r="P3124" s="45">
        <v>0</v>
      </c>
      <c r="Q3124" s="45">
        <v>0</v>
      </c>
      <c r="R3124" s="57">
        <v>45658</v>
      </c>
      <c r="S3124" s="57">
        <v>46022</v>
      </c>
      <c r="U3124" s="143"/>
    </row>
    <row r="3125" spans="1:21" ht="20.3" x14ac:dyDescent="0.35">
      <c r="A3125" s="43">
        <f t="shared" si="438"/>
        <v>498</v>
      </c>
      <c r="B3125" s="248" t="s">
        <v>4338</v>
      </c>
      <c r="C3125" s="184">
        <v>36299</v>
      </c>
      <c r="D3125" s="43" t="s">
        <v>1899</v>
      </c>
      <c r="E3125" s="43">
        <v>1957</v>
      </c>
      <c r="F3125" s="43" t="s">
        <v>2131</v>
      </c>
      <c r="G3125" s="56" t="s">
        <v>2098</v>
      </c>
      <c r="H3125" s="43">
        <v>3</v>
      </c>
      <c r="I3125" s="43">
        <v>3</v>
      </c>
      <c r="J3125" s="43" t="s">
        <v>2131</v>
      </c>
      <c r="K3125" s="45">
        <v>2146.3000000000002</v>
      </c>
      <c r="L3125" s="45">
        <v>1863.81</v>
      </c>
      <c r="M3125" s="517">
        <f>VLOOKUP(C3125,'Раздел 2'!D3117:Q4089,14,0)</f>
        <v>50488.800000000003</v>
      </c>
      <c r="N3125" s="45">
        <f t="shared" si="439"/>
        <v>50488.800000000003</v>
      </c>
      <c r="O3125" s="45">
        <v>0</v>
      </c>
      <c r="P3125" s="45">
        <v>0</v>
      </c>
      <c r="Q3125" s="45">
        <v>0</v>
      </c>
      <c r="R3125" s="57">
        <v>45658</v>
      </c>
      <c r="S3125" s="57">
        <v>46022</v>
      </c>
      <c r="U3125" s="143"/>
    </row>
    <row r="3126" spans="1:21" ht="20.3" x14ac:dyDescent="0.35">
      <c r="A3126" s="43">
        <f t="shared" si="438"/>
        <v>499</v>
      </c>
      <c r="B3126" s="248" t="s">
        <v>4415</v>
      </c>
      <c r="C3126" s="184">
        <v>33115</v>
      </c>
      <c r="D3126" s="43" t="s">
        <v>1899</v>
      </c>
      <c r="E3126" s="43">
        <v>1962</v>
      </c>
      <c r="F3126" s="43">
        <v>2022</v>
      </c>
      <c r="G3126" s="56" t="s">
        <v>2098</v>
      </c>
      <c r="H3126" s="43">
        <v>3</v>
      </c>
      <c r="I3126" s="43">
        <v>2</v>
      </c>
      <c r="J3126" s="43" t="s">
        <v>2131</v>
      </c>
      <c r="K3126" s="45">
        <v>1034.2</v>
      </c>
      <c r="L3126" s="45">
        <v>950.7</v>
      </c>
      <c r="M3126" s="517">
        <f>VLOOKUP(C3126,'Раздел 2'!D3118:Q4090,14,0)</f>
        <v>2443907.5499999998</v>
      </c>
      <c r="N3126" s="45">
        <f t="shared" si="439"/>
        <v>2443907.5499999998</v>
      </c>
      <c r="O3126" s="45">
        <v>0</v>
      </c>
      <c r="P3126" s="45">
        <v>0</v>
      </c>
      <c r="Q3126" s="45">
        <v>0</v>
      </c>
      <c r="R3126" s="57">
        <v>45658</v>
      </c>
      <c r="S3126" s="57">
        <v>46022</v>
      </c>
      <c r="U3126" s="143"/>
    </row>
    <row r="3127" spans="1:21" ht="20.3" x14ac:dyDescent="0.35">
      <c r="A3127" s="43">
        <f t="shared" si="438"/>
        <v>500</v>
      </c>
      <c r="B3127" s="248" t="s">
        <v>4404</v>
      </c>
      <c r="C3127" s="184">
        <v>33738</v>
      </c>
      <c r="D3127" s="43" t="s">
        <v>1899</v>
      </c>
      <c r="E3127" s="43">
        <v>1958</v>
      </c>
      <c r="F3127" s="43">
        <v>2022</v>
      </c>
      <c r="G3127" s="56" t="s">
        <v>2098</v>
      </c>
      <c r="H3127" s="43">
        <v>2</v>
      </c>
      <c r="I3127" s="43">
        <v>3</v>
      </c>
      <c r="J3127" s="43" t="s">
        <v>2131</v>
      </c>
      <c r="K3127" s="45">
        <v>886.7</v>
      </c>
      <c r="L3127" s="45">
        <v>863.9</v>
      </c>
      <c r="M3127" s="517">
        <f>VLOOKUP(C3127,'Раздел 2'!D3119:Q4091,14,0)</f>
        <v>59373.120000000003</v>
      </c>
      <c r="N3127" s="45">
        <f t="shared" si="439"/>
        <v>59373.120000000003</v>
      </c>
      <c r="O3127" s="45">
        <v>0</v>
      </c>
      <c r="P3127" s="45">
        <v>0</v>
      </c>
      <c r="Q3127" s="45">
        <v>0</v>
      </c>
      <c r="R3127" s="57">
        <v>45658</v>
      </c>
      <c r="S3127" s="57">
        <v>46022</v>
      </c>
      <c r="U3127" s="143"/>
    </row>
    <row r="3128" spans="1:21" ht="20.3" x14ac:dyDescent="0.35">
      <c r="A3128" s="43">
        <f t="shared" si="438"/>
        <v>501</v>
      </c>
      <c r="B3128" s="248" t="s">
        <v>1003</v>
      </c>
      <c r="C3128" s="184">
        <v>36791</v>
      </c>
      <c r="D3128" s="43" t="s">
        <v>1899</v>
      </c>
      <c r="E3128" s="43">
        <v>1956</v>
      </c>
      <c r="F3128" s="43" t="s">
        <v>2131</v>
      </c>
      <c r="G3128" s="56" t="s">
        <v>2098</v>
      </c>
      <c r="H3128" s="43">
        <v>2</v>
      </c>
      <c r="I3128" s="43">
        <v>1</v>
      </c>
      <c r="J3128" s="43" t="s">
        <v>2131</v>
      </c>
      <c r="K3128" s="45">
        <v>508.8</v>
      </c>
      <c r="L3128" s="45">
        <v>508.8</v>
      </c>
      <c r="M3128" s="517">
        <f>VLOOKUP(C3128,'Раздел 2'!D3120:Q4092,14,0)</f>
        <v>1277900</v>
      </c>
      <c r="N3128" s="45">
        <f t="shared" ref="N3128:N3134" si="440">M3128</f>
        <v>1277900</v>
      </c>
      <c r="O3128" s="45">
        <v>0</v>
      </c>
      <c r="P3128" s="45">
        <v>0</v>
      </c>
      <c r="Q3128" s="45">
        <v>0</v>
      </c>
      <c r="R3128" s="57">
        <v>45658</v>
      </c>
      <c r="S3128" s="57">
        <v>46022</v>
      </c>
      <c r="U3128" s="143"/>
    </row>
    <row r="3129" spans="1:21" ht="20.3" x14ac:dyDescent="0.35">
      <c r="A3129" s="43">
        <f t="shared" si="438"/>
        <v>502</v>
      </c>
      <c r="B3129" s="248" t="s">
        <v>938</v>
      </c>
      <c r="C3129" s="184">
        <v>36177</v>
      </c>
      <c r="D3129" s="43" t="s">
        <v>1899</v>
      </c>
      <c r="E3129" s="43">
        <v>1950</v>
      </c>
      <c r="F3129" s="43" t="s">
        <v>2131</v>
      </c>
      <c r="G3129" s="56" t="s">
        <v>2098</v>
      </c>
      <c r="H3129" s="43">
        <v>2</v>
      </c>
      <c r="I3129" s="43">
        <v>2</v>
      </c>
      <c r="J3129" s="43" t="s">
        <v>2131</v>
      </c>
      <c r="K3129" s="45">
        <v>697.4</v>
      </c>
      <c r="L3129" s="45">
        <v>697.4</v>
      </c>
      <c r="M3129" s="517">
        <f>VLOOKUP(C3129,'Раздел 2'!D3121:Q4093,14,0)</f>
        <v>518900</v>
      </c>
      <c r="N3129" s="45">
        <f t="shared" si="440"/>
        <v>518900</v>
      </c>
      <c r="O3129" s="45">
        <v>0</v>
      </c>
      <c r="P3129" s="45">
        <v>0</v>
      </c>
      <c r="Q3129" s="45">
        <v>0</v>
      </c>
      <c r="R3129" s="57">
        <v>45658</v>
      </c>
      <c r="S3129" s="57">
        <v>46022</v>
      </c>
      <c r="U3129" s="143"/>
    </row>
    <row r="3130" spans="1:21" ht="20.3" x14ac:dyDescent="0.35">
      <c r="A3130" s="43">
        <f t="shared" si="438"/>
        <v>503</v>
      </c>
      <c r="B3130" s="248" t="s">
        <v>4374</v>
      </c>
      <c r="C3130" s="184">
        <v>34821</v>
      </c>
      <c r="D3130" s="43" t="s">
        <v>1899</v>
      </c>
      <c r="E3130" s="43">
        <v>1958</v>
      </c>
      <c r="F3130" s="43">
        <v>2020</v>
      </c>
      <c r="G3130" s="56" t="s">
        <v>2098</v>
      </c>
      <c r="H3130" s="43">
        <v>4</v>
      </c>
      <c r="I3130" s="43">
        <v>4</v>
      </c>
      <c r="J3130" s="43" t="s">
        <v>2131</v>
      </c>
      <c r="K3130" s="45">
        <v>4712.8</v>
      </c>
      <c r="L3130" s="45">
        <v>4524.8</v>
      </c>
      <c r="M3130" s="517">
        <f>VLOOKUP(C3130,'Раздел 2'!D3122:Q4094,14,0)</f>
        <v>5302280.1900000004</v>
      </c>
      <c r="N3130" s="45">
        <f t="shared" si="440"/>
        <v>5302280.1900000004</v>
      </c>
      <c r="O3130" s="45">
        <v>0</v>
      </c>
      <c r="P3130" s="45">
        <v>0</v>
      </c>
      <c r="Q3130" s="45">
        <v>0</v>
      </c>
      <c r="R3130" s="57">
        <v>45658</v>
      </c>
      <c r="S3130" s="57">
        <v>46022</v>
      </c>
      <c r="U3130" s="143"/>
    </row>
    <row r="3131" spans="1:21" ht="20.3" x14ac:dyDescent="0.35">
      <c r="A3131" s="43">
        <f t="shared" si="438"/>
        <v>504</v>
      </c>
      <c r="B3131" s="248" t="s">
        <v>2395</v>
      </c>
      <c r="C3131" s="184">
        <v>36733</v>
      </c>
      <c r="D3131" s="43" t="s">
        <v>1899</v>
      </c>
      <c r="E3131" s="43">
        <v>1917</v>
      </c>
      <c r="F3131" s="43" t="s">
        <v>2131</v>
      </c>
      <c r="G3131" s="56" t="s">
        <v>2103</v>
      </c>
      <c r="H3131" s="43">
        <v>2</v>
      </c>
      <c r="I3131" s="43">
        <v>1</v>
      </c>
      <c r="J3131" s="43" t="s">
        <v>2131</v>
      </c>
      <c r="K3131" s="45">
        <v>327.39999999999998</v>
      </c>
      <c r="L3131" s="45">
        <v>327.39999999999998</v>
      </c>
      <c r="M3131" s="517">
        <f>VLOOKUP(C3131,'Раздел 2'!D3123:Q4095,14,0)</f>
        <v>435000</v>
      </c>
      <c r="N3131" s="45">
        <f t="shared" si="440"/>
        <v>435000</v>
      </c>
      <c r="O3131" s="45">
        <v>0</v>
      </c>
      <c r="P3131" s="45">
        <v>0</v>
      </c>
      <c r="Q3131" s="45">
        <v>0</v>
      </c>
      <c r="R3131" s="57">
        <v>45658</v>
      </c>
      <c r="S3131" s="57">
        <v>46022</v>
      </c>
      <c r="U3131" s="143"/>
    </row>
    <row r="3132" spans="1:21" ht="20.3" x14ac:dyDescent="0.35">
      <c r="A3132" s="43">
        <f t="shared" si="438"/>
        <v>505</v>
      </c>
      <c r="B3132" s="248" t="s">
        <v>1835</v>
      </c>
      <c r="C3132" s="184">
        <v>32744</v>
      </c>
      <c r="D3132" s="43" t="s">
        <v>1899</v>
      </c>
      <c r="E3132" s="43">
        <v>1996</v>
      </c>
      <c r="F3132" s="43" t="s">
        <v>2131</v>
      </c>
      <c r="G3132" s="56" t="s">
        <v>2097</v>
      </c>
      <c r="H3132" s="43">
        <v>9</v>
      </c>
      <c r="I3132" s="43">
        <v>2</v>
      </c>
      <c r="J3132" s="43" t="s">
        <v>2131</v>
      </c>
      <c r="K3132" s="45">
        <v>4277.7</v>
      </c>
      <c r="L3132" s="45">
        <v>3179.1</v>
      </c>
      <c r="M3132" s="517">
        <f>VLOOKUP(C3132,'Раздел 2'!D3124:Q4096,14,0)</f>
        <v>223418</v>
      </c>
      <c r="N3132" s="45">
        <f t="shared" si="440"/>
        <v>223418</v>
      </c>
      <c r="O3132" s="45">
        <v>0</v>
      </c>
      <c r="P3132" s="45">
        <v>0</v>
      </c>
      <c r="Q3132" s="45">
        <v>0</v>
      </c>
      <c r="R3132" s="57">
        <v>45658</v>
      </c>
      <c r="S3132" s="57">
        <v>46022</v>
      </c>
      <c r="U3132" s="143"/>
    </row>
    <row r="3133" spans="1:21" ht="20.3" x14ac:dyDescent="0.35">
      <c r="A3133" s="43">
        <f t="shared" si="438"/>
        <v>506</v>
      </c>
      <c r="B3133" s="248" t="s">
        <v>3275</v>
      </c>
      <c r="C3133" s="184">
        <v>36926</v>
      </c>
      <c r="D3133" s="43" t="s">
        <v>1899</v>
      </c>
      <c r="E3133" s="43">
        <v>1953</v>
      </c>
      <c r="F3133" s="43" t="s">
        <v>2131</v>
      </c>
      <c r="G3133" s="56" t="s">
        <v>2130</v>
      </c>
      <c r="H3133" s="43">
        <v>3</v>
      </c>
      <c r="I3133" s="43">
        <v>3</v>
      </c>
      <c r="J3133" s="43" t="s">
        <v>2131</v>
      </c>
      <c r="K3133" s="45">
        <v>2606.6</v>
      </c>
      <c r="L3133" s="45">
        <v>1827.8</v>
      </c>
      <c r="M3133" s="517">
        <f>VLOOKUP(C3133,'Раздел 2'!D3125:Q4097,14,0)</f>
        <v>2410549.86</v>
      </c>
      <c r="N3133" s="45">
        <f t="shared" si="440"/>
        <v>2410549.86</v>
      </c>
      <c r="O3133" s="45">
        <v>0</v>
      </c>
      <c r="P3133" s="45">
        <v>0</v>
      </c>
      <c r="Q3133" s="45">
        <v>0</v>
      </c>
      <c r="R3133" s="57">
        <v>45658</v>
      </c>
      <c r="S3133" s="57">
        <v>46022</v>
      </c>
      <c r="U3133" s="143"/>
    </row>
    <row r="3134" spans="1:21" ht="20.3" x14ac:dyDescent="0.35">
      <c r="A3134" s="43">
        <f t="shared" si="438"/>
        <v>507</v>
      </c>
      <c r="B3134" s="248" t="s">
        <v>3808</v>
      </c>
      <c r="C3134" s="184">
        <v>33051</v>
      </c>
      <c r="D3134" s="43" t="s">
        <v>1899</v>
      </c>
      <c r="E3134" s="43">
        <v>1972</v>
      </c>
      <c r="F3134" s="43" t="s">
        <v>2131</v>
      </c>
      <c r="G3134" s="56" t="s">
        <v>2097</v>
      </c>
      <c r="H3134" s="43">
        <v>5</v>
      </c>
      <c r="I3134" s="43">
        <v>4</v>
      </c>
      <c r="J3134" s="43" t="s">
        <v>2131</v>
      </c>
      <c r="K3134" s="45">
        <v>4360.2</v>
      </c>
      <c r="L3134" s="45">
        <v>2688.2</v>
      </c>
      <c r="M3134" s="517">
        <f>VLOOKUP(C3134,'Раздел 2'!D3126:Q4098,14,0)</f>
        <v>4016177.8899999997</v>
      </c>
      <c r="N3134" s="45">
        <f t="shared" si="440"/>
        <v>4016177.8899999997</v>
      </c>
      <c r="O3134" s="45">
        <v>0</v>
      </c>
      <c r="P3134" s="45">
        <v>0</v>
      </c>
      <c r="Q3134" s="45">
        <v>0</v>
      </c>
      <c r="R3134" s="57">
        <v>45658</v>
      </c>
      <c r="S3134" s="57">
        <v>46022</v>
      </c>
      <c r="U3134" s="143"/>
    </row>
    <row r="3135" spans="1:21" ht="20.3" x14ac:dyDescent="0.35">
      <c r="A3135" s="43">
        <f t="shared" si="438"/>
        <v>508</v>
      </c>
      <c r="B3135" s="248" t="s">
        <v>25</v>
      </c>
      <c r="C3135" s="184">
        <v>34362</v>
      </c>
      <c r="D3135" s="43" t="s">
        <v>1899</v>
      </c>
      <c r="E3135" s="43">
        <v>1962</v>
      </c>
      <c r="F3135" s="43" t="s">
        <v>2131</v>
      </c>
      <c r="G3135" s="56" t="s">
        <v>2098</v>
      </c>
      <c r="H3135" s="43">
        <v>4</v>
      </c>
      <c r="I3135" s="43">
        <v>3</v>
      </c>
      <c r="J3135" s="43" t="s">
        <v>2131</v>
      </c>
      <c r="K3135" s="45">
        <v>1984.8</v>
      </c>
      <c r="L3135" s="45">
        <v>1282.0999999999999</v>
      </c>
      <c r="M3135" s="517">
        <f>VLOOKUP(C3135,'Раздел 2'!D3127:Q4099,14,0)</f>
        <v>54363.02</v>
      </c>
      <c r="N3135" s="45">
        <f t="shared" ref="N3135:N3136" si="441">M3135</f>
        <v>54363.02</v>
      </c>
      <c r="O3135" s="45">
        <v>0</v>
      </c>
      <c r="P3135" s="45">
        <v>0</v>
      </c>
      <c r="Q3135" s="45">
        <v>0</v>
      </c>
      <c r="R3135" s="57">
        <v>45658</v>
      </c>
      <c r="S3135" s="57">
        <v>46022</v>
      </c>
      <c r="U3135" s="143"/>
    </row>
    <row r="3136" spans="1:21" ht="20.3" x14ac:dyDescent="0.35">
      <c r="A3136" s="43">
        <f t="shared" si="438"/>
        <v>509</v>
      </c>
      <c r="B3136" s="248" t="s">
        <v>3786</v>
      </c>
      <c r="C3136" s="184">
        <v>36714</v>
      </c>
      <c r="D3136" s="43" t="s">
        <v>1899</v>
      </c>
      <c r="E3136" s="43">
        <v>1969</v>
      </c>
      <c r="F3136" s="43" t="s">
        <v>2131</v>
      </c>
      <c r="G3136" s="56" t="s">
        <v>2097</v>
      </c>
      <c r="H3136" s="43">
        <v>4</v>
      </c>
      <c r="I3136" s="43">
        <v>3</v>
      </c>
      <c r="J3136" s="43" t="s">
        <v>2131</v>
      </c>
      <c r="K3136" s="45">
        <v>3895.7</v>
      </c>
      <c r="L3136" s="45">
        <v>2374.6999999999998</v>
      </c>
      <c r="M3136" s="517">
        <f>VLOOKUP(C3136,'Раздел 2'!D3128:Q4100,14,0)</f>
        <v>2012971.9600000002</v>
      </c>
      <c r="N3136" s="45">
        <f t="shared" si="441"/>
        <v>2012971.9600000002</v>
      </c>
      <c r="O3136" s="45">
        <v>0</v>
      </c>
      <c r="P3136" s="45">
        <v>0</v>
      </c>
      <c r="Q3136" s="45">
        <v>0</v>
      </c>
      <c r="R3136" s="57">
        <v>45658</v>
      </c>
      <c r="S3136" s="57">
        <v>46022</v>
      </c>
      <c r="U3136" s="143"/>
    </row>
    <row r="3137" spans="1:21" ht="20.3" x14ac:dyDescent="0.35">
      <c r="A3137" s="43">
        <f>A3136+1</f>
        <v>510</v>
      </c>
      <c r="B3137" s="248" t="s">
        <v>4060</v>
      </c>
      <c r="C3137" s="184">
        <v>37026</v>
      </c>
      <c r="D3137" s="43" t="s">
        <v>1899</v>
      </c>
      <c r="E3137" s="43">
        <v>1960</v>
      </c>
      <c r="F3137" s="43" t="s">
        <v>2131</v>
      </c>
      <c r="G3137" s="56" t="s">
        <v>2098</v>
      </c>
      <c r="H3137" s="43">
        <v>4</v>
      </c>
      <c r="I3137" s="43">
        <v>2</v>
      </c>
      <c r="J3137" s="43" t="s">
        <v>2131</v>
      </c>
      <c r="K3137" s="45">
        <v>4665.3999999999996</v>
      </c>
      <c r="L3137" s="45">
        <v>3228.8</v>
      </c>
      <c r="M3137" s="517">
        <f>VLOOKUP(C3137,'Раздел 2'!D3130:Q4102,14,0)</f>
        <v>3064764.3499999996</v>
      </c>
      <c r="N3137" s="45">
        <f t="shared" ref="N3137" si="442">M3137</f>
        <v>3064764.3499999996</v>
      </c>
      <c r="O3137" s="45">
        <v>0</v>
      </c>
      <c r="P3137" s="45">
        <v>0</v>
      </c>
      <c r="Q3137" s="45">
        <v>0</v>
      </c>
      <c r="R3137" s="57">
        <v>45658</v>
      </c>
      <c r="S3137" s="57">
        <v>46022</v>
      </c>
      <c r="U3137" s="143"/>
    </row>
    <row r="3138" spans="1:21" ht="20.3" x14ac:dyDescent="0.35">
      <c r="A3138" s="43">
        <f t="shared" si="438"/>
        <v>511</v>
      </c>
      <c r="B3138" s="248" t="s">
        <v>67</v>
      </c>
      <c r="C3138" s="184">
        <v>32713</v>
      </c>
      <c r="D3138" s="43" t="s">
        <v>1899</v>
      </c>
      <c r="E3138" s="43">
        <v>1980</v>
      </c>
      <c r="F3138" s="43" t="s">
        <v>2131</v>
      </c>
      <c r="G3138" s="56" t="s">
        <v>2097</v>
      </c>
      <c r="H3138" s="43">
        <v>9</v>
      </c>
      <c r="I3138" s="43">
        <v>1</v>
      </c>
      <c r="J3138" s="43">
        <v>1</v>
      </c>
      <c r="K3138" s="45">
        <v>3106.9</v>
      </c>
      <c r="L3138" s="45">
        <v>2095.8000000000002</v>
      </c>
      <c r="M3138" s="517">
        <f>VLOOKUP(C3138,'Раздел 2'!D3130:Q4103,14,0)</f>
        <v>3040147.07</v>
      </c>
      <c r="N3138" s="45">
        <f t="shared" ref="N3138" si="443">M3138</f>
        <v>3040147.07</v>
      </c>
      <c r="O3138" s="45">
        <v>0</v>
      </c>
      <c r="P3138" s="45">
        <v>0</v>
      </c>
      <c r="Q3138" s="45">
        <v>0</v>
      </c>
      <c r="R3138" s="57">
        <v>45658</v>
      </c>
      <c r="S3138" s="57">
        <v>46022</v>
      </c>
      <c r="U3138" s="143"/>
    </row>
    <row r="3139" spans="1:21" ht="20.3" x14ac:dyDescent="0.35">
      <c r="A3139" s="43">
        <f t="shared" si="438"/>
        <v>512</v>
      </c>
      <c r="B3139" s="248" t="s">
        <v>2967</v>
      </c>
      <c r="C3139" s="184">
        <v>34981</v>
      </c>
      <c r="D3139" s="43" t="s">
        <v>1899</v>
      </c>
      <c r="E3139" s="43">
        <v>1954</v>
      </c>
      <c r="F3139" s="43" t="s">
        <v>2131</v>
      </c>
      <c r="G3139" s="56" t="s">
        <v>2098</v>
      </c>
      <c r="H3139" s="43">
        <v>3</v>
      </c>
      <c r="I3139" s="43">
        <v>2</v>
      </c>
      <c r="J3139" s="43" t="s">
        <v>2131</v>
      </c>
      <c r="K3139" s="45">
        <v>1323.4</v>
      </c>
      <c r="L3139" s="45">
        <v>1152.3</v>
      </c>
      <c r="M3139" s="517">
        <f>VLOOKUP(C3139,'Раздел 2'!D3131:Q4104,14,0)</f>
        <v>2409819.77</v>
      </c>
      <c r="N3139" s="45">
        <f t="shared" ref="N3139" si="444">M3139</f>
        <v>2409819.77</v>
      </c>
      <c r="O3139" s="45">
        <v>0</v>
      </c>
      <c r="P3139" s="45">
        <v>0</v>
      </c>
      <c r="Q3139" s="45">
        <v>0</v>
      </c>
      <c r="R3139" s="57">
        <v>45658</v>
      </c>
      <c r="S3139" s="57">
        <v>46022</v>
      </c>
      <c r="U3139" s="143"/>
    </row>
    <row r="3140" spans="1:21" ht="20.3" x14ac:dyDescent="0.35">
      <c r="A3140" s="43">
        <f t="shared" si="438"/>
        <v>513</v>
      </c>
      <c r="B3140" s="248" t="s">
        <v>3763</v>
      </c>
      <c r="C3140" s="184">
        <v>35902</v>
      </c>
      <c r="D3140" s="43" t="s">
        <v>1899</v>
      </c>
      <c r="E3140" s="43">
        <v>1975</v>
      </c>
      <c r="F3140" s="43" t="s">
        <v>2131</v>
      </c>
      <c r="G3140" s="56" t="s">
        <v>2097</v>
      </c>
      <c r="H3140" s="43">
        <v>5</v>
      </c>
      <c r="I3140" s="43">
        <v>4</v>
      </c>
      <c r="J3140" s="43" t="s">
        <v>2131</v>
      </c>
      <c r="K3140" s="45">
        <v>5618.8</v>
      </c>
      <c r="L3140" s="45">
        <v>3633.3</v>
      </c>
      <c r="M3140" s="517">
        <f>VLOOKUP(C3140,'Раздел 2'!D3132:Q4105,14,0)</f>
        <v>8814432.7699999996</v>
      </c>
      <c r="N3140" s="45">
        <f t="shared" ref="N3140:N3142" si="445">M3140</f>
        <v>8814432.7699999996</v>
      </c>
      <c r="O3140" s="45">
        <v>0</v>
      </c>
      <c r="P3140" s="45">
        <v>0</v>
      </c>
      <c r="Q3140" s="45">
        <v>0</v>
      </c>
      <c r="R3140" s="57">
        <v>45658</v>
      </c>
      <c r="S3140" s="57">
        <v>46022</v>
      </c>
      <c r="U3140" s="143"/>
    </row>
    <row r="3141" spans="1:21" ht="20.3" x14ac:dyDescent="0.35">
      <c r="A3141" s="43">
        <f t="shared" si="438"/>
        <v>514</v>
      </c>
      <c r="B3141" s="248" t="s">
        <v>4564</v>
      </c>
      <c r="C3141" s="184">
        <v>32591</v>
      </c>
      <c r="D3141" s="43" t="s">
        <v>1899</v>
      </c>
      <c r="E3141" s="43">
        <v>1992</v>
      </c>
      <c r="F3141" s="43" t="s">
        <v>2131</v>
      </c>
      <c r="G3141" s="56" t="s">
        <v>2097</v>
      </c>
      <c r="H3141" s="43">
        <v>9</v>
      </c>
      <c r="I3141" s="43">
        <v>2</v>
      </c>
      <c r="J3141" s="43" t="s">
        <v>2131</v>
      </c>
      <c r="K3141" s="45">
        <v>6239.2</v>
      </c>
      <c r="L3141" s="45">
        <v>4137.5</v>
      </c>
      <c r="M3141" s="517">
        <f>VLOOKUP(C3141,'Раздел 2'!D3133:Q4106,14,0)</f>
        <v>214920</v>
      </c>
      <c r="N3141" s="45">
        <f t="shared" si="445"/>
        <v>214920</v>
      </c>
      <c r="O3141" s="45">
        <v>0</v>
      </c>
      <c r="P3141" s="45">
        <v>0</v>
      </c>
      <c r="Q3141" s="45">
        <v>0</v>
      </c>
      <c r="R3141" s="57">
        <v>45658</v>
      </c>
      <c r="S3141" s="57">
        <v>46022</v>
      </c>
      <c r="U3141" s="143"/>
    </row>
    <row r="3142" spans="1:21" ht="20.3" x14ac:dyDescent="0.35">
      <c r="A3142" s="43">
        <f t="shared" si="438"/>
        <v>515</v>
      </c>
      <c r="B3142" s="248" t="s">
        <v>4565</v>
      </c>
      <c r="C3142" s="184">
        <v>32592</v>
      </c>
      <c r="D3142" s="43" t="s">
        <v>1899</v>
      </c>
      <c r="E3142" s="43">
        <v>1991</v>
      </c>
      <c r="F3142" s="43" t="s">
        <v>2131</v>
      </c>
      <c r="G3142" s="56" t="s">
        <v>2098</v>
      </c>
      <c r="H3142" s="43">
        <v>9</v>
      </c>
      <c r="I3142" s="43">
        <v>2</v>
      </c>
      <c r="J3142" s="43" t="s">
        <v>2131</v>
      </c>
      <c r="K3142" s="45">
        <v>3831.4</v>
      </c>
      <c r="L3142" s="45">
        <v>3215.5</v>
      </c>
      <c r="M3142" s="517">
        <f>VLOOKUP(C3142,'Раздел 2'!D3134:Q4107,14,0)</f>
        <v>180852</v>
      </c>
      <c r="N3142" s="45">
        <f t="shared" si="445"/>
        <v>180852</v>
      </c>
      <c r="O3142" s="45">
        <v>0</v>
      </c>
      <c r="P3142" s="45">
        <v>0</v>
      </c>
      <c r="Q3142" s="45">
        <v>0</v>
      </c>
      <c r="R3142" s="57">
        <v>45658</v>
      </c>
      <c r="S3142" s="57">
        <v>46022</v>
      </c>
      <c r="U3142" s="143"/>
    </row>
    <row r="3143" spans="1:21" ht="20.3" x14ac:dyDescent="0.35">
      <c r="A3143" s="43">
        <f t="shared" si="438"/>
        <v>516</v>
      </c>
      <c r="B3143" s="248" t="s">
        <v>4563</v>
      </c>
      <c r="C3143" s="184">
        <v>32576</v>
      </c>
      <c r="D3143" s="43" t="s">
        <v>1899</v>
      </c>
      <c r="E3143" s="43">
        <v>1987</v>
      </c>
      <c r="F3143" s="43" t="s">
        <v>2131</v>
      </c>
      <c r="G3143" s="56" t="s">
        <v>2097</v>
      </c>
      <c r="H3143" s="43">
        <v>5</v>
      </c>
      <c r="I3143" s="43">
        <v>4</v>
      </c>
      <c r="J3143" s="43" t="s">
        <v>2131</v>
      </c>
      <c r="K3143" s="45">
        <v>4325.2</v>
      </c>
      <c r="L3143" s="45">
        <v>4325.2</v>
      </c>
      <c r="M3143" s="517">
        <f>VLOOKUP(C3143,'Раздел 2'!D3135:Q4108,14,0)</f>
        <v>156012</v>
      </c>
      <c r="N3143" s="45">
        <f t="shared" ref="N3143:N3144" si="446">M3143</f>
        <v>156012</v>
      </c>
      <c r="O3143" s="45">
        <v>0</v>
      </c>
      <c r="P3143" s="45">
        <v>0</v>
      </c>
      <c r="Q3143" s="45">
        <v>0</v>
      </c>
      <c r="R3143" s="57">
        <v>45658</v>
      </c>
      <c r="S3143" s="57">
        <v>46022</v>
      </c>
      <c r="U3143" s="143"/>
    </row>
    <row r="3144" spans="1:21" ht="20.3" x14ac:dyDescent="0.35">
      <c r="A3144" s="43">
        <f t="shared" si="438"/>
        <v>517</v>
      </c>
      <c r="B3144" s="248" t="s">
        <v>4566</v>
      </c>
      <c r="C3144" s="184">
        <v>32602</v>
      </c>
      <c r="D3144" s="43" t="s">
        <v>1899</v>
      </c>
      <c r="E3144" s="43">
        <v>1992</v>
      </c>
      <c r="F3144" s="43" t="s">
        <v>2131</v>
      </c>
      <c r="G3144" s="56" t="s">
        <v>2097</v>
      </c>
      <c r="H3144" s="43">
        <v>5</v>
      </c>
      <c r="I3144" s="43">
        <v>4</v>
      </c>
      <c r="J3144" s="43" t="s">
        <v>2131</v>
      </c>
      <c r="K3144" s="45">
        <v>4800.7</v>
      </c>
      <c r="L3144" s="45">
        <v>3176.4</v>
      </c>
      <c r="M3144" s="517">
        <f>VLOOKUP(C3144,'Раздел 2'!D3136:Q4109,14,0)</f>
        <v>223944</v>
      </c>
      <c r="N3144" s="45">
        <f t="shared" si="446"/>
        <v>223944</v>
      </c>
      <c r="O3144" s="45">
        <v>0</v>
      </c>
      <c r="P3144" s="45">
        <v>0</v>
      </c>
      <c r="Q3144" s="45">
        <v>0</v>
      </c>
      <c r="R3144" s="57">
        <v>45658</v>
      </c>
      <c r="S3144" s="57">
        <v>46022</v>
      </c>
      <c r="U3144" s="143"/>
    </row>
    <row r="3145" spans="1:21" ht="20.3" x14ac:dyDescent="0.35">
      <c r="A3145" s="43">
        <f t="shared" si="438"/>
        <v>518</v>
      </c>
      <c r="B3145" s="248" t="s">
        <v>4420</v>
      </c>
      <c r="C3145" s="184">
        <v>32337</v>
      </c>
      <c r="D3145" s="43" t="s">
        <v>1899</v>
      </c>
      <c r="E3145" s="43">
        <v>1961</v>
      </c>
      <c r="F3145" s="43" t="s">
        <v>2131</v>
      </c>
      <c r="G3145" s="56" t="s">
        <v>2098</v>
      </c>
      <c r="H3145" s="43">
        <v>4</v>
      </c>
      <c r="I3145" s="43">
        <v>2</v>
      </c>
      <c r="J3145" s="43" t="s">
        <v>2131</v>
      </c>
      <c r="K3145" s="45">
        <v>1528.5</v>
      </c>
      <c r="L3145" s="45">
        <v>1528.5</v>
      </c>
      <c r="M3145" s="517">
        <f>VLOOKUP(C3145,'Раздел 2'!D3137:Q4110,14,0)</f>
        <v>2798835.22</v>
      </c>
      <c r="N3145" s="45">
        <f t="shared" ref="N3145" si="447">M3145</f>
        <v>2798835.22</v>
      </c>
      <c r="O3145" s="45">
        <v>0</v>
      </c>
      <c r="P3145" s="45">
        <v>0</v>
      </c>
      <c r="Q3145" s="45">
        <v>0</v>
      </c>
      <c r="R3145" s="57">
        <v>45658</v>
      </c>
      <c r="S3145" s="57">
        <v>46022</v>
      </c>
      <c r="U3145" s="143"/>
    </row>
    <row r="3146" spans="1:21" ht="20.3" x14ac:dyDescent="0.35">
      <c r="A3146" s="43">
        <f t="shared" si="438"/>
        <v>519</v>
      </c>
      <c r="B3146" s="248" t="s">
        <v>4328</v>
      </c>
      <c r="C3146" s="184">
        <v>36615</v>
      </c>
      <c r="D3146" s="43" t="s">
        <v>1899</v>
      </c>
      <c r="E3146" s="43">
        <v>1971</v>
      </c>
      <c r="F3146" s="43" t="s">
        <v>2131</v>
      </c>
      <c r="G3146" s="56" t="s">
        <v>2098</v>
      </c>
      <c r="H3146" s="43">
        <v>4</v>
      </c>
      <c r="I3146" s="43">
        <v>3</v>
      </c>
      <c r="J3146" s="43" t="s">
        <v>2131</v>
      </c>
      <c r="K3146" s="45">
        <v>2714.3</v>
      </c>
      <c r="L3146" s="45">
        <v>2714.3</v>
      </c>
      <c r="M3146" s="517">
        <f>VLOOKUP(C3146,'Раздел 2'!D3138:Q4111,14,0)</f>
        <v>3293970.81</v>
      </c>
      <c r="N3146" s="45">
        <f t="shared" ref="N3146" si="448">M3146</f>
        <v>3293970.81</v>
      </c>
      <c r="O3146" s="45">
        <v>0</v>
      </c>
      <c r="P3146" s="45">
        <v>0</v>
      </c>
      <c r="Q3146" s="45">
        <v>0</v>
      </c>
      <c r="R3146" s="57">
        <v>45658</v>
      </c>
      <c r="S3146" s="57">
        <v>46022</v>
      </c>
      <c r="U3146" s="143"/>
    </row>
    <row r="3147" spans="1:21" ht="20.3" x14ac:dyDescent="0.35">
      <c r="A3147" s="43">
        <f t="shared" si="438"/>
        <v>520</v>
      </c>
      <c r="B3147" s="248" t="s">
        <v>4319</v>
      </c>
      <c r="C3147" s="184">
        <v>37001</v>
      </c>
      <c r="D3147" s="43" t="s">
        <v>1899</v>
      </c>
      <c r="E3147" s="43">
        <v>1995</v>
      </c>
      <c r="F3147" s="43" t="s">
        <v>2131</v>
      </c>
      <c r="G3147" s="56" t="s">
        <v>2097</v>
      </c>
      <c r="H3147" s="43">
        <v>5</v>
      </c>
      <c r="I3147" s="43">
        <v>4</v>
      </c>
      <c r="J3147" s="43" t="s">
        <v>2131</v>
      </c>
      <c r="K3147" s="45">
        <v>4637.3999999999996</v>
      </c>
      <c r="L3147" s="45">
        <v>4637.3999999999996</v>
      </c>
      <c r="M3147" s="517">
        <f>VLOOKUP(C3147,'Раздел 2'!D3139:Q4112,14,0)</f>
        <v>104427.36</v>
      </c>
      <c r="N3147" s="45">
        <f t="shared" ref="N3147" si="449">M3147</f>
        <v>104427.36</v>
      </c>
      <c r="O3147" s="45">
        <v>0</v>
      </c>
      <c r="P3147" s="45">
        <v>0</v>
      </c>
      <c r="Q3147" s="45">
        <v>0</v>
      </c>
      <c r="R3147" s="57">
        <v>45658</v>
      </c>
      <c r="S3147" s="57">
        <v>46022</v>
      </c>
      <c r="U3147" s="143"/>
    </row>
    <row r="3148" spans="1:21" ht="20.3" x14ac:dyDescent="0.35">
      <c r="A3148" s="43">
        <f>A3147+1</f>
        <v>521</v>
      </c>
      <c r="B3148" s="248" t="s">
        <v>2202</v>
      </c>
      <c r="C3148" s="184">
        <v>35404</v>
      </c>
      <c r="D3148" s="43" t="s">
        <v>1899</v>
      </c>
      <c r="E3148" s="43">
        <v>1966</v>
      </c>
      <c r="F3148" s="43" t="s">
        <v>2131</v>
      </c>
      <c r="G3148" s="56" t="s">
        <v>2097</v>
      </c>
      <c r="H3148" s="43">
        <v>4</v>
      </c>
      <c r="I3148" s="43">
        <v>3</v>
      </c>
      <c r="J3148" s="43" t="s">
        <v>2131</v>
      </c>
      <c r="K3148" s="45">
        <v>2278.4</v>
      </c>
      <c r="L3148" s="45">
        <v>2278.4</v>
      </c>
      <c r="M3148" s="517">
        <f>VLOOKUP(C3148,'Раздел 2'!D3141:Q4114,14,0)</f>
        <v>200000</v>
      </c>
      <c r="N3148" s="45">
        <f t="shared" ref="N3148" si="450">M3148</f>
        <v>200000</v>
      </c>
      <c r="O3148" s="45">
        <v>0</v>
      </c>
      <c r="P3148" s="45">
        <v>0</v>
      </c>
      <c r="Q3148" s="45">
        <v>0</v>
      </c>
      <c r="R3148" s="57">
        <v>45658</v>
      </c>
      <c r="S3148" s="57">
        <v>46022</v>
      </c>
      <c r="U3148" s="143"/>
    </row>
    <row r="3149" spans="1:21" ht="20.3" x14ac:dyDescent="0.35">
      <c r="A3149" s="43">
        <f t="shared" si="438"/>
        <v>522</v>
      </c>
      <c r="B3149" s="248" t="s">
        <v>4411</v>
      </c>
      <c r="C3149" s="184">
        <v>33176</v>
      </c>
      <c r="D3149" s="43" t="s">
        <v>1899</v>
      </c>
      <c r="E3149" s="43">
        <v>1957</v>
      </c>
      <c r="F3149" s="43" t="s">
        <v>2131</v>
      </c>
      <c r="G3149" s="56" t="s">
        <v>2130</v>
      </c>
      <c r="H3149" s="43">
        <v>4</v>
      </c>
      <c r="I3149" s="43">
        <v>5</v>
      </c>
      <c r="J3149" s="43" t="s">
        <v>2131</v>
      </c>
      <c r="K3149" s="45">
        <v>5265.6</v>
      </c>
      <c r="L3149" s="45">
        <v>3497</v>
      </c>
      <c r="M3149" s="517">
        <f>VLOOKUP(C3149,'Раздел 2'!D3141:Q4115,14,0)</f>
        <v>6706346.2300000004</v>
      </c>
      <c r="N3149" s="45">
        <f t="shared" ref="N3149" si="451">M3149</f>
        <v>6706346.2300000004</v>
      </c>
      <c r="O3149" s="45">
        <v>0</v>
      </c>
      <c r="P3149" s="45">
        <v>0</v>
      </c>
      <c r="Q3149" s="45">
        <v>0</v>
      </c>
      <c r="R3149" s="57">
        <v>45658</v>
      </c>
      <c r="S3149" s="57">
        <v>46022</v>
      </c>
      <c r="U3149" s="143"/>
    </row>
    <row r="3150" spans="1:21" ht="20.3" x14ac:dyDescent="0.35">
      <c r="A3150" s="43">
        <f t="shared" si="438"/>
        <v>523</v>
      </c>
      <c r="B3150" s="248" t="s">
        <v>4388</v>
      </c>
      <c r="C3150" s="184">
        <v>34382</v>
      </c>
      <c r="D3150" s="43" t="s">
        <v>1899</v>
      </c>
      <c r="E3150" s="43">
        <v>1966</v>
      </c>
      <c r="F3150" s="43" t="s">
        <v>2131</v>
      </c>
      <c r="G3150" s="56" t="s">
        <v>2130</v>
      </c>
      <c r="H3150" s="43">
        <v>4</v>
      </c>
      <c r="I3150" s="43">
        <v>3</v>
      </c>
      <c r="J3150" s="43" t="s">
        <v>2131</v>
      </c>
      <c r="K3150" s="45">
        <v>1967.9</v>
      </c>
      <c r="L3150" s="45">
        <v>1968.7</v>
      </c>
      <c r="M3150" s="517">
        <f>VLOOKUP(C3150,'Раздел 2'!D3142:Q4116,14,0)</f>
        <v>40836.959999999999</v>
      </c>
      <c r="N3150" s="45">
        <f t="shared" ref="N3150" si="452">M3150</f>
        <v>40836.959999999999</v>
      </c>
      <c r="O3150" s="45">
        <v>0</v>
      </c>
      <c r="P3150" s="45">
        <v>0</v>
      </c>
      <c r="Q3150" s="45">
        <v>0</v>
      </c>
      <c r="R3150" s="57">
        <v>45658</v>
      </c>
      <c r="S3150" s="57">
        <v>46022</v>
      </c>
      <c r="U3150" s="143"/>
    </row>
    <row r="3151" spans="1:21" ht="20.3" x14ac:dyDescent="0.35">
      <c r="A3151" s="43">
        <f t="shared" si="438"/>
        <v>524</v>
      </c>
      <c r="B3151" s="248" t="s">
        <v>4359</v>
      </c>
      <c r="C3151" s="184">
        <v>35394</v>
      </c>
      <c r="D3151" s="43" t="s">
        <v>1899</v>
      </c>
      <c r="E3151" s="43">
        <v>1969</v>
      </c>
      <c r="F3151" s="43" t="s">
        <v>2131</v>
      </c>
      <c r="G3151" s="56" t="s">
        <v>2097</v>
      </c>
      <c r="H3151" s="43">
        <v>4</v>
      </c>
      <c r="I3151" s="43">
        <v>3</v>
      </c>
      <c r="J3151" s="43" t="s">
        <v>2131</v>
      </c>
      <c r="K3151" s="45">
        <v>3548.6</v>
      </c>
      <c r="L3151" s="45">
        <v>3555.1</v>
      </c>
      <c r="M3151" s="517">
        <f>VLOOKUP(C3151,'Раздел 2'!D3143:Q4117,14,0)</f>
        <v>102914.88</v>
      </c>
      <c r="N3151" s="45">
        <f t="shared" ref="N3151:N3152" si="453">M3151</f>
        <v>102914.88</v>
      </c>
      <c r="O3151" s="45">
        <v>0</v>
      </c>
      <c r="P3151" s="45">
        <v>0</v>
      </c>
      <c r="Q3151" s="45">
        <v>0</v>
      </c>
      <c r="R3151" s="57">
        <v>45658</v>
      </c>
      <c r="S3151" s="57">
        <v>46022</v>
      </c>
      <c r="U3151" s="143"/>
    </row>
    <row r="3152" spans="1:21" ht="20.3" x14ac:dyDescent="0.35">
      <c r="A3152" s="43">
        <f t="shared" si="438"/>
        <v>525</v>
      </c>
      <c r="B3152" s="248" t="s">
        <v>4360</v>
      </c>
      <c r="C3152" s="184">
        <v>35381</v>
      </c>
      <c r="D3152" s="43" t="s">
        <v>1899</v>
      </c>
      <c r="E3152" s="43">
        <v>1978</v>
      </c>
      <c r="F3152" s="43" t="s">
        <v>2131</v>
      </c>
      <c r="G3152" s="56" t="s">
        <v>2097</v>
      </c>
      <c r="H3152" s="43">
        <v>5</v>
      </c>
      <c r="I3152" s="43">
        <v>4</v>
      </c>
      <c r="J3152" s="43" t="s">
        <v>2131</v>
      </c>
      <c r="K3152" s="45">
        <v>2704.4</v>
      </c>
      <c r="L3152" s="45">
        <v>2703.1</v>
      </c>
      <c r="M3152" s="517">
        <f>VLOOKUP(C3152,'Раздел 2'!D3144:Q4118,14,0)</f>
        <v>38877.360000000001</v>
      </c>
      <c r="N3152" s="45">
        <f t="shared" si="453"/>
        <v>38877.360000000001</v>
      </c>
      <c r="O3152" s="45">
        <v>0</v>
      </c>
      <c r="P3152" s="45">
        <v>0</v>
      </c>
      <c r="Q3152" s="45">
        <v>0</v>
      </c>
      <c r="R3152" s="57">
        <v>45658</v>
      </c>
      <c r="S3152" s="57">
        <v>46022</v>
      </c>
      <c r="U3152" s="143"/>
    </row>
    <row r="3153" spans="1:21" ht="20.3" x14ac:dyDescent="0.35">
      <c r="A3153" s="43">
        <f t="shared" si="438"/>
        <v>526</v>
      </c>
      <c r="B3153" s="248" t="s">
        <v>4339</v>
      </c>
      <c r="C3153" s="184">
        <v>36089</v>
      </c>
      <c r="D3153" s="43" t="s">
        <v>1899</v>
      </c>
      <c r="E3153" s="43">
        <v>1969</v>
      </c>
      <c r="F3153" s="43" t="s">
        <v>2131</v>
      </c>
      <c r="G3153" s="56" t="s">
        <v>2130</v>
      </c>
      <c r="H3153" s="43">
        <v>4</v>
      </c>
      <c r="I3153" s="43">
        <v>3</v>
      </c>
      <c r="J3153" s="43" t="s">
        <v>2131</v>
      </c>
      <c r="K3153" s="45">
        <v>2057.3000000000002</v>
      </c>
      <c r="L3153" s="45">
        <v>2056.8000000000002</v>
      </c>
      <c r="M3153" s="517">
        <f>VLOOKUP(C3153,'Раздел 2'!D3145:Q4119,14,0)</f>
        <v>43282.32</v>
      </c>
      <c r="N3153" s="45">
        <f t="shared" ref="N3153" si="454">M3153</f>
        <v>43282.32</v>
      </c>
      <c r="O3153" s="45">
        <v>0</v>
      </c>
      <c r="P3153" s="45">
        <v>0</v>
      </c>
      <c r="Q3153" s="45">
        <v>0</v>
      </c>
      <c r="R3153" s="57">
        <v>45658</v>
      </c>
      <c r="S3153" s="57">
        <v>46022</v>
      </c>
      <c r="U3153" s="143"/>
    </row>
    <row r="3154" spans="1:21" ht="20.3" x14ac:dyDescent="0.35">
      <c r="A3154" s="43">
        <f t="shared" si="438"/>
        <v>527</v>
      </c>
      <c r="B3154" s="248" t="s">
        <v>4375</v>
      </c>
      <c r="C3154" s="184">
        <v>34818</v>
      </c>
      <c r="D3154" s="43" t="s">
        <v>1899</v>
      </c>
      <c r="E3154" s="43">
        <v>2003</v>
      </c>
      <c r="F3154" s="43" t="s">
        <v>2131</v>
      </c>
      <c r="G3154" s="56" t="s">
        <v>2130</v>
      </c>
      <c r="H3154" s="43">
        <v>8</v>
      </c>
      <c r="I3154" s="43">
        <v>2</v>
      </c>
      <c r="J3154" s="43" t="s">
        <v>2131</v>
      </c>
      <c r="K3154" s="45">
        <v>4115.5</v>
      </c>
      <c r="L3154" s="45">
        <v>3689</v>
      </c>
      <c r="M3154" s="517">
        <f>VLOOKUP(C3154,'Раздел 2'!D3146:Q4120,14,0)</f>
        <v>286588.79999999999</v>
      </c>
      <c r="N3154" s="45">
        <f t="shared" ref="N3154" si="455">M3154</f>
        <v>286588.79999999999</v>
      </c>
      <c r="O3154" s="45">
        <v>0</v>
      </c>
      <c r="P3154" s="45">
        <v>0</v>
      </c>
      <c r="Q3154" s="45">
        <v>0</v>
      </c>
      <c r="R3154" s="57">
        <v>45658</v>
      </c>
      <c r="S3154" s="57">
        <v>46022</v>
      </c>
      <c r="U3154" s="143"/>
    </row>
    <row r="3155" spans="1:21" ht="20.3" x14ac:dyDescent="0.35">
      <c r="A3155" s="43">
        <f t="shared" si="438"/>
        <v>528</v>
      </c>
      <c r="B3155" s="248" t="s">
        <v>437</v>
      </c>
      <c r="C3155" s="184">
        <v>36855</v>
      </c>
      <c r="D3155" s="43" t="s">
        <v>1899</v>
      </c>
      <c r="E3155" s="43">
        <v>1994</v>
      </c>
      <c r="F3155" s="43" t="s">
        <v>2131</v>
      </c>
      <c r="G3155" s="56" t="s">
        <v>2097</v>
      </c>
      <c r="H3155" s="43">
        <v>9</v>
      </c>
      <c r="I3155" s="43">
        <v>1</v>
      </c>
      <c r="J3155" s="43" t="s">
        <v>2131</v>
      </c>
      <c r="K3155" s="45">
        <v>2812.8</v>
      </c>
      <c r="L3155" s="45">
        <v>2078.1999999999998</v>
      </c>
      <c r="M3155" s="517">
        <f>VLOOKUP(C3155,'Раздел 2'!D3147:Q4121,14,0)</f>
        <v>46632.959999999999</v>
      </c>
      <c r="N3155" s="45">
        <f t="shared" ref="N3155" si="456">M3155</f>
        <v>46632.959999999999</v>
      </c>
      <c r="O3155" s="45">
        <v>0</v>
      </c>
      <c r="P3155" s="45">
        <v>0</v>
      </c>
      <c r="Q3155" s="45">
        <v>0</v>
      </c>
      <c r="R3155" s="57">
        <v>45658</v>
      </c>
      <c r="S3155" s="57">
        <v>46022</v>
      </c>
      <c r="U3155" s="143"/>
    </row>
    <row r="3156" spans="1:21" ht="20.3" x14ac:dyDescent="0.35">
      <c r="A3156" s="43">
        <f t="shared" si="438"/>
        <v>529</v>
      </c>
      <c r="B3156" s="248" t="s">
        <v>4370</v>
      </c>
      <c r="C3156" s="184">
        <v>35061</v>
      </c>
      <c r="D3156" s="43" t="s">
        <v>1899</v>
      </c>
      <c r="E3156" s="43">
        <v>1978</v>
      </c>
      <c r="F3156" s="43" t="s">
        <v>2131</v>
      </c>
      <c r="G3156" s="56" t="s">
        <v>2097</v>
      </c>
      <c r="H3156" s="43">
        <v>5</v>
      </c>
      <c r="I3156" s="43">
        <v>2</v>
      </c>
      <c r="J3156" s="43" t="s">
        <v>2131</v>
      </c>
      <c r="K3156" s="45">
        <v>4672.2</v>
      </c>
      <c r="L3156" s="45">
        <v>3465.3</v>
      </c>
      <c r="M3156" s="517">
        <f>VLOOKUP(C3156,'Раздел 2'!D3148:Q4122,14,0)</f>
        <v>106938.96</v>
      </c>
      <c r="N3156" s="45">
        <f t="shared" ref="N3156" si="457">M3156</f>
        <v>106938.96</v>
      </c>
      <c r="O3156" s="45">
        <v>0</v>
      </c>
      <c r="P3156" s="45">
        <v>0</v>
      </c>
      <c r="Q3156" s="45">
        <v>0</v>
      </c>
      <c r="R3156" s="57">
        <v>45658</v>
      </c>
      <c r="S3156" s="57">
        <v>46022</v>
      </c>
      <c r="U3156" s="143"/>
    </row>
    <row r="3157" spans="1:21" ht="20.3" x14ac:dyDescent="0.35">
      <c r="A3157" s="43">
        <f t="shared" si="438"/>
        <v>530</v>
      </c>
      <c r="B3157" s="248" t="s">
        <v>4100</v>
      </c>
      <c r="C3157" s="184">
        <v>56512</v>
      </c>
      <c r="D3157" s="43" t="s">
        <v>1899</v>
      </c>
      <c r="E3157" s="43">
        <v>1982</v>
      </c>
      <c r="F3157" s="43" t="s">
        <v>2131</v>
      </c>
      <c r="G3157" s="56" t="s">
        <v>2097</v>
      </c>
      <c r="H3157" s="43">
        <v>5</v>
      </c>
      <c r="I3157" s="43">
        <v>4</v>
      </c>
      <c r="J3157" s="43" t="s">
        <v>2131</v>
      </c>
      <c r="K3157" s="45">
        <v>5427.3</v>
      </c>
      <c r="L3157" s="45">
        <v>5427.3</v>
      </c>
      <c r="M3157" s="517">
        <f>VLOOKUP(C3157,'Раздел 2'!D3149:Q4123,14,0)</f>
        <v>323579.57</v>
      </c>
      <c r="N3157" s="45">
        <f t="shared" ref="N3157" si="458">M3157</f>
        <v>323579.57</v>
      </c>
      <c r="O3157" s="45">
        <v>0</v>
      </c>
      <c r="P3157" s="45">
        <v>0</v>
      </c>
      <c r="Q3157" s="45">
        <v>0</v>
      </c>
      <c r="R3157" s="57">
        <v>45658</v>
      </c>
      <c r="S3157" s="57">
        <v>46022</v>
      </c>
      <c r="U3157" s="143"/>
    </row>
    <row r="3158" spans="1:21" ht="20.3" x14ac:dyDescent="0.35">
      <c r="A3158" s="43">
        <f t="shared" ref="A3158:A3163" si="459">A3157+1</f>
        <v>531</v>
      </c>
      <c r="B3158" s="248" t="s">
        <v>4357</v>
      </c>
      <c r="C3158" s="184">
        <v>35405</v>
      </c>
      <c r="D3158" s="43" t="s">
        <v>1899</v>
      </c>
      <c r="E3158" s="43">
        <v>1977</v>
      </c>
      <c r="F3158" s="43" t="s">
        <v>2131</v>
      </c>
      <c r="G3158" s="56" t="s">
        <v>2097</v>
      </c>
      <c r="H3158" s="43">
        <v>5</v>
      </c>
      <c r="I3158" s="43">
        <v>2</v>
      </c>
      <c r="J3158" s="43" t="s">
        <v>2131</v>
      </c>
      <c r="K3158" s="45">
        <v>1499.5</v>
      </c>
      <c r="L3158" s="45">
        <v>1499.5</v>
      </c>
      <c r="M3158" s="517">
        <f>VLOOKUP(C3158,'Раздел 2'!D3150:Q4124,14,0)</f>
        <v>655176</v>
      </c>
      <c r="N3158" s="45">
        <f t="shared" ref="N3158:N3160" si="460">M3158</f>
        <v>655176</v>
      </c>
      <c r="O3158" s="45">
        <v>0</v>
      </c>
      <c r="P3158" s="45">
        <v>0</v>
      </c>
      <c r="Q3158" s="45">
        <v>0</v>
      </c>
      <c r="R3158" s="57">
        <v>45658</v>
      </c>
      <c r="S3158" s="57">
        <v>46022</v>
      </c>
      <c r="U3158" s="143"/>
    </row>
    <row r="3159" spans="1:21" ht="20.3" x14ac:dyDescent="0.35">
      <c r="A3159" s="43">
        <f t="shared" si="438"/>
        <v>532</v>
      </c>
      <c r="B3159" s="248" t="s">
        <v>4356</v>
      </c>
      <c r="C3159" s="184">
        <v>35406</v>
      </c>
      <c r="D3159" s="43" t="s">
        <v>1899</v>
      </c>
      <c r="E3159" s="43">
        <v>1977</v>
      </c>
      <c r="F3159" s="43" t="s">
        <v>2131</v>
      </c>
      <c r="G3159" s="56" t="s">
        <v>2097</v>
      </c>
      <c r="H3159" s="43">
        <v>5</v>
      </c>
      <c r="I3159" s="43">
        <v>2</v>
      </c>
      <c r="J3159" s="43" t="s">
        <v>2131</v>
      </c>
      <c r="K3159" s="45">
        <v>1497</v>
      </c>
      <c r="L3159" s="45">
        <v>1497</v>
      </c>
      <c r="M3159" s="517">
        <f>VLOOKUP(C3159,'Раздел 2'!D3151:Q4125,14,0)</f>
        <v>584868</v>
      </c>
      <c r="N3159" s="45">
        <f t="shared" si="460"/>
        <v>584868</v>
      </c>
      <c r="O3159" s="45">
        <v>0</v>
      </c>
      <c r="P3159" s="45">
        <v>0</v>
      </c>
      <c r="Q3159" s="45">
        <v>0</v>
      </c>
      <c r="R3159" s="57">
        <v>45658</v>
      </c>
      <c r="S3159" s="57">
        <v>46022</v>
      </c>
      <c r="U3159" s="143"/>
    </row>
    <row r="3160" spans="1:21" ht="20.3" x14ac:dyDescent="0.35">
      <c r="A3160" s="43">
        <f t="shared" si="459"/>
        <v>533</v>
      </c>
      <c r="B3160" s="248" t="s">
        <v>4355</v>
      </c>
      <c r="C3160" s="184">
        <v>35407</v>
      </c>
      <c r="D3160" s="43" t="s">
        <v>1899</v>
      </c>
      <c r="E3160" s="43">
        <v>1982</v>
      </c>
      <c r="F3160" s="43" t="s">
        <v>2131</v>
      </c>
      <c r="G3160" s="56" t="s">
        <v>2097</v>
      </c>
      <c r="H3160" s="43">
        <v>5</v>
      </c>
      <c r="I3160" s="43">
        <v>2</v>
      </c>
      <c r="J3160" s="43" t="s">
        <v>2131</v>
      </c>
      <c r="K3160" s="45">
        <v>1611.5</v>
      </c>
      <c r="L3160" s="45">
        <v>1611.5</v>
      </c>
      <c r="M3160" s="517">
        <f>VLOOKUP(C3160,'Раздел 2'!D3152:Q4126,14,0)</f>
        <v>156605.72</v>
      </c>
      <c r="N3160" s="45">
        <f t="shared" si="460"/>
        <v>156605.72</v>
      </c>
      <c r="O3160" s="45">
        <v>0</v>
      </c>
      <c r="P3160" s="45">
        <v>0</v>
      </c>
      <c r="Q3160" s="45">
        <v>0</v>
      </c>
      <c r="R3160" s="57">
        <v>45658</v>
      </c>
      <c r="S3160" s="57">
        <v>46022</v>
      </c>
      <c r="U3160" s="143"/>
    </row>
    <row r="3161" spans="1:21" ht="20.3" x14ac:dyDescent="0.35">
      <c r="A3161" s="43">
        <f>A3160+1</f>
        <v>534</v>
      </c>
      <c r="B3161" s="248" t="s">
        <v>4361</v>
      </c>
      <c r="C3161" s="184">
        <v>35379</v>
      </c>
      <c r="D3161" s="43" t="s">
        <v>1899</v>
      </c>
      <c r="E3161" s="43">
        <v>1979</v>
      </c>
      <c r="F3161" s="43" t="s">
        <v>2131</v>
      </c>
      <c r="G3161" s="56" t="s">
        <v>2097</v>
      </c>
      <c r="H3161" s="43">
        <v>5</v>
      </c>
      <c r="I3161" s="43">
        <v>4</v>
      </c>
      <c r="J3161" s="43" t="s">
        <v>2131</v>
      </c>
      <c r="K3161" s="45">
        <v>2653.4</v>
      </c>
      <c r="L3161" s="45">
        <v>2653.4</v>
      </c>
      <c r="M3161" s="517">
        <f>VLOOKUP(C3161,'Раздел 2'!D3152:Q4126,14,0)</f>
        <v>818880</v>
      </c>
      <c r="N3161" s="45">
        <f t="shared" ref="N3161" si="461">M3161</f>
        <v>818880</v>
      </c>
      <c r="O3161" s="45">
        <v>0</v>
      </c>
      <c r="P3161" s="45">
        <v>0</v>
      </c>
      <c r="Q3161" s="45">
        <v>0</v>
      </c>
      <c r="R3161" s="57">
        <v>45658</v>
      </c>
      <c r="S3161" s="57">
        <v>46022</v>
      </c>
      <c r="U3161" s="143"/>
    </row>
    <row r="3162" spans="1:21" ht="20.3" x14ac:dyDescent="0.35">
      <c r="A3162" s="43">
        <f t="shared" ref="A3162:A3166" si="462">A3161+1</f>
        <v>535</v>
      </c>
      <c r="B3162" s="248" t="s">
        <v>4350</v>
      </c>
      <c r="C3162" s="184">
        <v>35435</v>
      </c>
      <c r="D3162" s="43" t="s">
        <v>1899</v>
      </c>
      <c r="E3162" s="43">
        <v>1994</v>
      </c>
      <c r="F3162" s="43" t="s">
        <v>2131</v>
      </c>
      <c r="G3162" s="56" t="s">
        <v>2130</v>
      </c>
      <c r="H3162" s="43">
        <v>7</v>
      </c>
      <c r="I3162" s="43">
        <v>1</v>
      </c>
      <c r="J3162" s="43" t="s">
        <v>2131</v>
      </c>
      <c r="K3162" s="45">
        <v>1406</v>
      </c>
      <c r="L3162" s="45">
        <v>1406.5</v>
      </c>
      <c r="M3162" s="517">
        <f>VLOOKUP(C3162,'Раздел 2'!D3154:Q4127,14,0)</f>
        <v>500000</v>
      </c>
      <c r="N3162" s="45">
        <f t="shared" ref="N3162" si="463">M3162</f>
        <v>500000</v>
      </c>
      <c r="O3162" s="45">
        <v>0</v>
      </c>
      <c r="P3162" s="45">
        <v>0</v>
      </c>
      <c r="Q3162" s="45">
        <v>0</v>
      </c>
      <c r="R3162" s="57">
        <v>45658</v>
      </c>
      <c r="S3162" s="57">
        <v>46022</v>
      </c>
      <c r="U3162" s="143"/>
    </row>
    <row r="3163" spans="1:21" ht="20.3" x14ac:dyDescent="0.35">
      <c r="A3163" s="43">
        <f t="shared" si="459"/>
        <v>536</v>
      </c>
      <c r="B3163" s="248" t="s">
        <v>4349</v>
      </c>
      <c r="C3163" s="184">
        <v>35436</v>
      </c>
      <c r="D3163" s="43" t="s">
        <v>1899</v>
      </c>
      <c r="E3163" s="43">
        <v>1995</v>
      </c>
      <c r="F3163" s="43" t="s">
        <v>2131</v>
      </c>
      <c r="G3163" s="56" t="s">
        <v>2097</v>
      </c>
      <c r="H3163" s="43">
        <v>9</v>
      </c>
      <c r="I3163" s="43">
        <v>2</v>
      </c>
      <c r="J3163" s="43" t="s">
        <v>2131</v>
      </c>
      <c r="K3163" s="45">
        <v>4025.9</v>
      </c>
      <c r="L3163" s="45">
        <v>4025.9</v>
      </c>
      <c r="M3163" s="517">
        <f>VLOOKUP(C3163,'Раздел 2'!D3155:Q4128,14,0)</f>
        <v>7021412.25</v>
      </c>
      <c r="N3163" s="45">
        <f t="shared" ref="N3163:N3164" si="464">M3163</f>
        <v>7021412.25</v>
      </c>
      <c r="O3163" s="45">
        <v>0</v>
      </c>
      <c r="P3163" s="45">
        <v>0</v>
      </c>
      <c r="Q3163" s="45">
        <v>0</v>
      </c>
      <c r="R3163" s="57">
        <v>45658</v>
      </c>
      <c r="S3163" s="57">
        <v>46022</v>
      </c>
      <c r="U3163" s="143"/>
    </row>
    <row r="3164" spans="1:21" ht="20.3" x14ac:dyDescent="0.35">
      <c r="A3164" s="43">
        <f t="shared" si="462"/>
        <v>537</v>
      </c>
      <c r="B3164" s="248" t="s">
        <v>4352</v>
      </c>
      <c r="C3164" s="184">
        <v>35425</v>
      </c>
      <c r="D3164" s="43" t="s">
        <v>1899</v>
      </c>
      <c r="E3164" s="43">
        <v>1964</v>
      </c>
      <c r="F3164" s="43">
        <v>2020</v>
      </c>
      <c r="G3164" s="56" t="s">
        <v>2097</v>
      </c>
      <c r="H3164" s="43">
        <v>4</v>
      </c>
      <c r="I3164" s="43">
        <v>3</v>
      </c>
      <c r="J3164" s="43" t="s">
        <v>2131</v>
      </c>
      <c r="K3164" s="45">
        <v>1898.6</v>
      </c>
      <c r="L3164" s="45">
        <v>1898.6</v>
      </c>
      <c r="M3164" s="517">
        <f>VLOOKUP(C3164,'Раздел 2'!D3156:Q4129,14,0)</f>
        <v>3358127.6599999997</v>
      </c>
      <c r="N3164" s="45">
        <f t="shared" si="464"/>
        <v>3358127.6599999997</v>
      </c>
      <c r="O3164" s="45">
        <v>0</v>
      </c>
      <c r="P3164" s="45">
        <v>0</v>
      </c>
      <c r="Q3164" s="45">
        <v>0</v>
      </c>
      <c r="R3164" s="57">
        <v>45658</v>
      </c>
      <c r="S3164" s="57">
        <v>46022</v>
      </c>
      <c r="U3164" s="143"/>
    </row>
    <row r="3165" spans="1:21" ht="20.3" x14ac:dyDescent="0.35">
      <c r="A3165" s="43">
        <f t="shared" si="462"/>
        <v>538</v>
      </c>
      <c r="B3165" s="248" t="s">
        <v>4392</v>
      </c>
      <c r="C3165" s="184">
        <v>34373</v>
      </c>
      <c r="D3165" s="43" t="s">
        <v>1899</v>
      </c>
      <c r="E3165" s="43">
        <v>1965</v>
      </c>
      <c r="F3165" s="43" t="s">
        <v>2131</v>
      </c>
      <c r="G3165" s="56" t="s">
        <v>2130</v>
      </c>
      <c r="H3165" s="43">
        <v>4</v>
      </c>
      <c r="I3165" s="43">
        <v>3</v>
      </c>
      <c r="J3165" s="43" t="s">
        <v>2131</v>
      </c>
      <c r="K3165" s="45">
        <v>2006.1</v>
      </c>
      <c r="L3165" s="45">
        <v>2006.1</v>
      </c>
      <c r="M3165" s="517">
        <f>VLOOKUP(C3165,'Раздел 2'!D3157:Q4130,14,0)</f>
        <v>652236</v>
      </c>
      <c r="N3165" s="45">
        <f t="shared" ref="N3165" si="465">M3165</f>
        <v>652236</v>
      </c>
      <c r="O3165" s="45">
        <v>0</v>
      </c>
      <c r="P3165" s="45">
        <v>0</v>
      </c>
      <c r="Q3165" s="45">
        <v>0</v>
      </c>
      <c r="R3165" s="57">
        <v>45658</v>
      </c>
      <c r="S3165" s="57">
        <v>46022</v>
      </c>
      <c r="U3165" s="143"/>
    </row>
    <row r="3166" spans="1:21" ht="20.3" x14ac:dyDescent="0.35">
      <c r="A3166" s="43">
        <f t="shared" si="462"/>
        <v>539</v>
      </c>
      <c r="B3166" s="248" t="s">
        <v>3337</v>
      </c>
      <c r="C3166" s="184">
        <v>36562</v>
      </c>
      <c r="D3166" s="43" t="s">
        <v>1899</v>
      </c>
      <c r="E3166" s="43">
        <v>1959</v>
      </c>
      <c r="F3166" s="43">
        <v>2019</v>
      </c>
      <c r="G3166" s="56" t="s">
        <v>2130</v>
      </c>
      <c r="H3166" s="43">
        <v>4</v>
      </c>
      <c r="I3166" s="43">
        <v>3</v>
      </c>
      <c r="J3166" s="43" t="s">
        <v>2131</v>
      </c>
      <c r="K3166" s="45">
        <v>2816.2</v>
      </c>
      <c r="L3166" s="45">
        <v>1967.2</v>
      </c>
      <c r="M3166" s="517">
        <f>VLOOKUP(C3166,'Раздел 2'!D3158:Q4131,14,0)</f>
        <v>2347183</v>
      </c>
      <c r="N3166" s="45">
        <f t="shared" ref="N3166" si="466">M3166</f>
        <v>2347183</v>
      </c>
      <c r="O3166" s="45">
        <v>0</v>
      </c>
      <c r="P3166" s="45">
        <v>0</v>
      </c>
      <c r="Q3166" s="45">
        <v>0</v>
      </c>
      <c r="R3166" s="57">
        <v>45658</v>
      </c>
      <c r="S3166" s="57">
        <v>46022</v>
      </c>
      <c r="U3166" s="143"/>
    </row>
    <row r="3167" spans="1:21" ht="20.3" x14ac:dyDescent="0.35">
      <c r="A3167" s="43">
        <f>A3166+1</f>
        <v>540</v>
      </c>
      <c r="B3167" s="248" t="s">
        <v>4330</v>
      </c>
      <c r="C3167" s="184">
        <v>36569</v>
      </c>
      <c r="D3167" s="43" t="s">
        <v>1899</v>
      </c>
      <c r="E3167" s="43">
        <v>1963</v>
      </c>
      <c r="F3167" s="43">
        <v>2018</v>
      </c>
      <c r="G3167" s="56" t="s">
        <v>2130</v>
      </c>
      <c r="H3167" s="43">
        <v>5</v>
      </c>
      <c r="I3167" s="43">
        <v>4</v>
      </c>
      <c r="J3167" s="43" t="s">
        <v>2131</v>
      </c>
      <c r="K3167" s="45">
        <v>4747.5</v>
      </c>
      <c r="L3167" s="45">
        <v>4747.5</v>
      </c>
      <c r="M3167" s="517">
        <f>VLOOKUP(C3167,'Раздел 2'!D3159:Q4132,14,0)</f>
        <v>6815782.1100000003</v>
      </c>
      <c r="N3167" s="45">
        <f t="shared" ref="N3167" si="467">M3167</f>
        <v>6815782.1100000003</v>
      </c>
      <c r="O3167" s="45">
        <v>0</v>
      </c>
      <c r="P3167" s="45">
        <v>0</v>
      </c>
      <c r="Q3167" s="45">
        <v>0</v>
      </c>
      <c r="R3167" s="57">
        <v>45658</v>
      </c>
      <c r="S3167" s="57">
        <v>46022</v>
      </c>
      <c r="U3167" s="143"/>
    </row>
    <row r="3168" spans="1:21" ht="20.3" x14ac:dyDescent="0.35">
      <c r="A3168" s="43">
        <f t="shared" ref="A3168:A3234" si="468">A3167+1</f>
        <v>541</v>
      </c>
      <c r="B3168" s="248" t="s">
        <v>4329</v>
      </c>
      <c r="C3168" s="184">
        <v>36577</v>
      </c>
      <c r="D3168" s="43" t="s">
        <v>1899</v>
      </c>
      <c r="E3168" s="43">
        <v>1956</v>
      </c>
      <c r="F3168" s="43">
        <v>2018</v>
      </c>
      <c r="G3168" s="56" t="s">
        <v>2130</v>
      </c>
      <c r="H3168" s="43">
        <v>4</v>
      </c>
      <c r="I3168" s="43">
        <v>12</v>
      </c>
      <c r="J3168" s="43" t="s">
        <v>2131</v>
      </c>
      <c r="K3168" s="45">
        <v>12783.6</v>
      </c>
      <c r="L3168" s="45">
        <v>12783.6</v>
      </c>
      <c r="M3168" s="517">
        <f>VLOOKUP(C3168,'Раздел 2'!D3160:Q4133,14,0)</f>
        <v>312890</v>
      </c>
      <c r="N3168" s="45">
        <f t="shared" ref="N3168:N3169" si="469">M3168</f>
        <v>312890</v>
      </c>
      <c r="O3168" s="45">
        <v>0</v>
      </c>
      <c r="P3168" s="45">
        <v>0</v>
      </c>
      <c r="Q3168" s="45">
        <v>0</v>
      </c>
      <c r="R3168" s="57">
        <v>45658</v>
      </c>
      <c r="S3168" s="57">
        <v>46022</v>
      </c>
      <c r="U3168" s="143"/>
    </row>
    <row r="3169" spans="1:21" ht="20.3" x14ac:dyDescent="0.35">
      <c r="A3169" s="43">
        <f t="shared" si="468"/>
        <v>542</v>
      </c>
      <c r="B3169" s="248" t="s">
        <v>2240</v>
      </c>
      <c r="C3169" s="184">
        <v>36567</v>
      </c>
      <c r="D3169" s="43" t="s">
        <v>1899</v>
      </c>
      <c r="E3169" s="43">
        <v>1960</v>
      </c>
      <c r="F3169" s="43" t="s">
        <v>2131</v>
      </c>
      <c r="G3169" s="56" t="s">
        <v>2098</v>
      </c>
      <c r="H3169" s="43">
        <v>4</v>
      </c>
      <c r="I3169" s="43">
        <v>3</v>
      </c>
      <c r="J3169" s="43" t="s">
        <v>2131</v>
      </c>
      <c r="K3169" s="45">
        <v>2812.4</v>
      </c>
      <c r="L3169" s="45">
        <v>1969.5</v>
      </c>
      <c r="M3169" s="517">
        <f>VLOOKUP(C3169,'Раздел 2'!D3161:Q4134,14,0)</f>
        <v>2144083.6452000001</v>
      </c>
      <c r="N3169" s="45">
        <f t="shared" si="469"/>
        <v>2144083.6452000001</v>
      </c>
      <c r="O3169" s="45">
        <v>0</v>
      </c>
      <c r="P3169" s="45">
        <v>0</v>
      </c>
      <c r="Q3169" s="45">
        <v>0</v>
      </c>
      <c r="R3169" s="57">
        <v>45658</v>
      </c>
      <c r="S3169" s="57">
        <v>46022</v>
      </c>
      <c r="U3169" s="143"/>
    </row>
    <row r="3170" spans="1:21" ht="20.3" x14ac:dyDescent="0.35">
      <c r="A3170" s="43">
        <f t="shared" si="468"/>
        <v>543</v>
      </c>
      <c r="B3170" s="248" t="s">
        <v>3312</v>
      </c>
      <c r="C3170" s="184">
        <v>33609</v>
      </c>
      <c r="D3170" s="43" t="s">
        <v>1899</v>
      </c>
      <c r="E3170" s="43">
        <v>1988</v>
      </c>
      <c r="F3170" s="43">
        <v>2018</v>
      </c>
      <c r="G3170" s="56" t="s">
        <v>2129</v>
      </c>
      <c r="H3170" s="43">
        <v>10</v>
      </c>
      <c r="I3170" s="43">
        <v>1</v>
      </c>
      <c r="J3170" s="43" t="s">
        <v>2131</v>
      </c>
      <c r="K3170" s="45">
        <v>5336.53</v>
      </c>
      <c r="L3170" s="45">
        <v>3899.26</v>
      </c>
      <c r="M3170" s="517">
        <f>VLOOKUP(C3170,'Раздел 2'!D3162:Q4135,14,0)</f>
        <v>5497495.7800000003</v>
      </c>
      <c r="N3170" s="45">
        <f t="shared" ref="N3170:N3172" si="470">M3170</f>
        <v>5497495.7800000003</v>
      </c>
      <c r="O3170" s="45">
        <v>0</v>
      </c>
      <c r="P3170" s="45">
        <v>0</v>
      </c>
      <c r="Q3170" s="45">
        <v>0</v>
      </c>
      <c r="R3170" s="57">
        <v>45658</v>
      </c>
      <c r="S3170" s="57">
        <v>46022</v>
      </c>
      <c r="U3170" s="143"/>
    </row>
    <row r="3171" spans="1:21" ht="20.3" x14ac:dyDescent="0.35">
      <c r="A3171" s="43">
        <f t="shared" si="468"/>
        <v>544</v>
      </c>
      <c r="B3171" s="248" t="s">
        <v>3855</v>
      </c>
      <c r="C3171" s="184">
        <v>33011</v>
      </c>
      <c r="D3171" s="43" t="s">
        <v>1899</v>
      </c>
      <c r="E3171" s="43">
        <v>1971</v>
      </c>
      <c r="F3171" s="43" t="s">
        <v>2131</v>
      </c>
      <c r="G3171" s="56" t="s">
        <v>2098</v>
      </c>
      <c r="H3171" s="43">
        <v>4</v>
      </c>
      <c r="I3171" s="43">
        <v>3</v>
      </c>
      <c r="J3171" s="43" t="s">
        <v>2131</v>
      </c>
      <c r="K3171" s="45">
        <v>3532.1</v>
      </c>
      <c r="L3171" s="45">
        <v>2024.9</v>
      </c>
      <c r="M3171" s="517">
        <f>VLOOKUP(C3171,'Раздел 2'!D3163:Q4136,14,0)</f>
        <v>2945859.61</v>
      </c>
      <c r="N3171" s="45">
        <f t="shared" si="470"/>
        <v>2945859.61</v>
      </c>
      <c r="O3171" s="45">
        <v>0</v>
      </c>
      <c r="P3171" s="45">
        <v>0</v>
      </c>
      <c r="Q3171" s="45">
        <v>0</v>
      </c>
      <c r="R3171" s="57">
        <v>45658</v>
      </c>
      <c r="S3171" s="57">
        <v>46022</v>
      </c>
      <c r="U3171" s="143"/>
    </row>
    <row r="3172" spans="1:21" ht="20.3" x14ac:dyDescent="0.35">
      <c r="A3172" s="43">
        <f t="shared" si="468"/>
        <v>545</v>
      </c>
      <c r="B3172" s="248" t="s">
        <v>3177</v>
      </c>
      <c r="C3172" s="184">
        <v>46536</v>
      </c>
      <c r="D3172" s="43" t="s">
        <v>1899</v>
      </c>
      <c r="E3172" s="43">
        <v>2009</v>
      </c>
      <c r="F3172" s="43" t="s">
        <v>2131</v>
      </c>
      <c r="G3172" s="56" t="s">
        <v>2108</v>
      </c>
      <c r="H3172" s="43">
        <v>8</v>
      </c>
      <c r="I3172" s="43">
        <v>1</v>
      </c>
      <c r="J3172" s="43" t="s">
        <v>2131</v>
      </c>
      <c r="K3172" s="45">
        <v>3230</v>
      </c>
      <c r="L3172" s="45">
        <v>3230</v>
      </c>
      <c r="M3172" s="517">
        <f>VLOOKUP(C3172,'Раздел 2'!D3164:Q4137,14,0)</f>
        <v>4577991.79</v>
      </c>
      <c r="N3172" s="45">
        <f t="shared" si="470"/>
        <v>4577991.79</v>
      </c>
      <c r="O3172" s="45">
        <v>0</v>
      </c>
      <c r="P3172" s="45">
        <v>0</v>
      </c>
      <c r="Q3172" s="45">
        <v>0</v>
      </c>
      <c r="R3172" s="57">
        <v>45658</v>
      </c>
      <c r="S3172" s="57">
        <v>46022</v>
      </c>
      <c r="U3172" s="143"/>
    </row>
    <row r="3173" spans="1:21" ht="20.3" x14ac:dyDescent="0.35">
      <c r="A3173" s="43">
        <f t="shared" si="468"/>
        <v>546</v>
      </c>
      <c r="B3173" s="248" t="s">
        <v>937</v>
      </c>
      <c r="C3173" s="184">
        <v>32759</v>
      </c>
      <c r="D3173" s="43" t="s">
        <v>1899</v>
      </c>
      <c r="E3173" s="43">
        <v>1971</v>
      </c>
      <c r="F3173" s="43" t="s">
        <v>2131</v>
      </c>
      <c r="G3173" s="56" t="s">
        <v>2097</v>
      </c>
      <c r="H3173" s="43">
        <v>5</v>
      </c>
      <c r="I3173" s="43">
        <v>6</v>
      </c>
      <c r="J3173" s="43" t="s">
        <v>2131</v>
      </c>
      <c r="K3173" s="45">
        <v>6988.7</v>
      </c>
      <c r="L3173" s="45">
        <v>4323.1000000000004</v>
      </c>
      <c r="M3173" s="517">
        <f>VLOOKUP(C3173,'Раздел 2'!D3165:Q4138,14,0)</f>
        <v>1804884.165</v>
      </c>
      <c r="N3173" s="45">
        <f t="shared" ref="N3173" si="471">M3173</f>
        <v>1804884.165</v>
      </c>
      <c r="O3173" s="45">
        <v>0</v>
      </c>
      <c r="P3173" s="45">
        <v>0</v>
      </c>
      <c r="Q3173" s="45">
        <v>0</v>
      </c>
      <c r="R3173" s="57">
        <v>45658</v>
      </c>
      <c r="S3173" s="57">
        <v>46022</v>
      </c>
      <c r="U3173" s="143"/>
    </row>
    <row r="3174" spans="1:21" ht="20.3" x14ac:dyDescent="0.35">
      <c r="A3174" s="43">
        <f t="shared" si="468"/>
        <v>547</v>
      </c>
      <c r="B3174" s="248" t="s">
        <v>2192</v>
      </c>
      <c r="C3174" s="184">
        <v>36431</v>
      </c>
      <c r="D3174" s="43" t="s">
        <v>1899</v>
      </c>
      <c r="E3174" s="43">
        <v>1955</v>
      </c>
      <c r="F3174" s="43" t="s">
        <v>2131</v>
      </c>
      <c r="G3174" s="56" t="s">
        <v>2098</v>
      </c>
      <c r="H3174" s="43">
        <v>5</v>
      </c>
      <c r="I3174" s="43">
        <v>4</v>
      </c>
      <c r="J3174" s="43" t="s">
        <v>2131</v>
      </c>
      <c r="K3174" s="45">
        <v>3605.8</v>
      </c>
      <c r="L3174" s="45">
        <v>3137.4</v>
      </c>
      <c r="M3174" s="517">
        <f>VLOOKUP(C3174,'Раздел 2'!D3166:Q4139,14,0)</f>
        <v>2096228.75</v>
      </c>
      <c r="N3174" s="45">
        <f t="shared" ref="N3174" si="472">M3174</f>
        <v>2096228.75</v>
      </c>
      <c r="O3174" s="45">
        <v>0</v>
      </c>
      <c r="P3174" s="45">
        <v>0</v>
      </c>
      <c r="Q3174" s="45">
        <v>0</v>
      </c>
      <c r="R3174" s="57">
        <v>45658</v>
      </c>
      <c r="S3174" s="57">
        <v>46022</v>
      </c>
      <c r="U3174" s="143"/>
    </row>
    <row r="3175" spans="1:21" ht="20.3" x14ac:dyDescent="0.35">
      <c r="A3175" s="43">
        <f t="shared" si="468"/>
        <v>548</v>
      </c>
      <c r="B3175" s="248" t="s">
        <v>4573</v>
      </c>
      <c r="C3175" s="184">
        <v>33177</v>
      </c>
      <c r="D3175" s="43" t="s">
        <v>1899</v>
      </c>
      <c r="E3175" s="43">
        <v>1917</v>
      </c>
      <c r="F3175" s="43" t="s">
        <v>2131</v>
      </c>
      <c r="G3175" s="56" t="s">
        <v>2103</v>
      </c>
      <c r="H3175" s="43">
        <v>2</v>
      </c>
      <c r="I3175" s="43">
        <v>1</v>
      </c>
      <c r="J3175" s="43" t="s">
        <v>2131</v>
      </c>
      <c r="K3175" s="45">
        <v>334.19</v>
      </c>
      <c r="L3175" s="45">
        <v>233.8</v>
      </c>
      <c r="M3175" s="517">
        <f>VLOOKUP(C3175,'Раздел 2'!D3167:Q4140,14,0)</f>
        <v>734063</v>
      </c>
      <c r="N3175" s="45">
        <f t="shared" ref="N3175" si="473">M3175</f>
        <v>734063</v>
      </c>
      <c r="O3175" s="45">
        <v>0</v>
      </c>
      <c r="P3175" s="45">
        <v>0</v>
      </c>
      <c r="Q3175" s="45">
        <v>0</v>
      </c>
      <c r="R3175" s="57">
        <v>45658</v>
      </c>
      <c r="S3175" s="57">
        <v>46022</v>
      </c>
      <c r="U3175" s="143"/>
    </row>
    <row r="3176" spans="1:21" ht="20.3" x14ac:dyDescent="0.35">
      <c r="A3176" s="43">
        <f t="shared" si="468"/>
        <v>549</v>
      </c>
      <c r="B3176" s="248" t="s">
        <v>3897</v>
      </c>
      <c r="C3176" s="184">
        <v>33046</v>
      </c>
      <c r="D3176" s="43" t="s">
        <v>1899</v>
      </c>
      <c r="E3176" s="43">
        <v>1973</v>
      </c>
      <c r="F3176" s="43" t="s">
        <v>2131</v>
      </c>
      <c r="G3176" s="56" t="s">
        <v>2097</v>
      </c>
      <c r="H3176" s="43">
        <v>5</v>
      </c>
      <c r="I3176" s="43">
        <v>6</v>
      </c>
      <c r="J3176" s="43" t="s">
        <v>2131</v>
      </c>
      <c r="K3176" s="45">
        <v>7575.5</v>
      </c>
      <c r="L3176" s="45">
        <v>4832.5</v>
      </c>
      <c r="M3176" s="517">
        <f>VLOOKUP(C3176,'Раздел 2'!D3168:Q4141,14,0)</f>
        <v>2584966.4750000001</v>
      </c>
      <c r="N3176" s="45">
        <f t="shared" ref="N3176" si="474">M3176</f>
        <v>2584966.4750000001</v>
      </c>
      <c r="O3176" s="45">
        <v>0</v>
      </c>
      <c r="P3176" s="45">
        <v>0</v>
      </c>
      <c r="Q3176" s="45">
        <v>0</v>
      </c>
      <c r="R3176" s="57">
        <v>45658</v>
      </c>
      <c r="S3176" s="57">
        <v>46022</v>
      </c>
      <c r="U3176" s="143"/>
    </row>
    <row r="3177" spans="1:21" ht="20.3" x14ac:dyDescent="0.35">
      <c r="A3177" s="43">
        <f t="shared" si="468"/>
        <v>550</v>
      </c>
      <c r="B3177" s="248" t="s">
        <v>2209</v>
      </c>
      <c r="C3177" s="184">
        <v>36169</v>
      </c>
      <c r="D3177" s="43" t="s">
        <v>1899</v>
      </c>
      <c r="E3177" s="43">
        <v>1955</v>
      </c>
      <c r="F3177" s="43" t="s">
        <v>2131</v>
      </c>
      <c r="G3177" s="56" t="s">
        <v>2098</v>
      </c>
      <c r="H3177" s="43">
        <v>3</v>
      </c>
      <c r="I3177" s="43">
        <v>3</v>
      </c>
      <c r="J3177" s="43" t="s">
        <v>2131</v>
      </c>
      <c r="K3177" s="45">
        <v>2035.8</v>
      </c>
      <c r="L3177" s="45">
        <v>1289.2</v>
      </c>
      <c r="M3177" s="517">
        <f>VLOOKUP(C3177,'Раздел 2'!D3169:Q4142,14,0)</f>
        <v>512949</v>
      </c>
      <c r="N3177" s="45">
        <f t="shared" ref="N3177" si="475">M3177</f>
        <v>512949</v>
      </c>
      <c r="O3177" s="45">
        <v>0</v>
      </c>
      <c r="P3177" s="45">
        <v>0</v>
      </c>
      <c r="Q3177" s="45">
        <v>0</v>
      </c>
      <c r="R3177" s="57">
        <v>45658</v>
      </c>
      <c r="S3177" s="57">
        <v>46022</v>
      </c>
      <c r="U3177" s="143"/>
    </row>
    <row r="3178" spans="1:21" ht="20.3" x14ac:dyDescent="0.35">
      <c r="A3178" s="43">
        <f t="shared" si="468"/>
        <v>551</v>
      </c>
      <c r="B3178" s="248" t="s">
        <v>4371</v>
      </c>
      <c r="C3178" s="184">
        <v>35060</v>
      </c>
      <c r="D3178" s="43" t="s">
        <v>1899</v>
      </c>
      <c r="E3178" s="43">
        <v>1977</v>
      </c>
      <c r="F3178" s="43" t="s">
        <v>2131</v>
      </c>
      <c r="G3178" s="56" t="s">
        <v>2097</v>
      </c>
      <c r="H3178" s="43">
        <v>5</v>
      </c>
      <c r="I3178" s="43">
        <v>6</v>
      </c>
      <c r="J3178" s="43" t="s">
        <v>2131</v>
      </c>
      <c r="K3178" s="45">
        <v>4345</v>
      </c>
      <c r="L3178" s="45">
        <v>4350.1000000000004</v>
      </c>
      <c r="M3178" s="517">
        <f>VLOOKUP(C3178,'Раздел 2'!D3170:Q4143,14,0)</f>
        <v>248444</v>
      </c>
      <c r="N3178" s="45">
        <f t="shared" ref="N3178" si="476">M3178</f>
        <v>248444</v>
      </c>
      <c r="O3178" s="45">
        <v>0</v>
      </c>
      <c r="P3178" s="45">
        <v>0</v>
      </c>
      <c r="Q3178" s="45">
        <v>0</v>
      </c>
      <c r="R3178" s="57">
        <v>45658</v>
      </c>
      <c r="S3178" s="57">
        <v>46022</v>
      </c>
      <c r="U3178" s="143"/>
    </row>
    <row r="3179" spans="1:21" ht="20.3" x14ac:dyDescent="0.35">
      <c r="A3179" s="43">
        <f t="shared" si="468"/>
        <v>552</v>
      </c>
      <c r="B3179" s="248" t="s">
        <v>4395</v>
      </c>
      <c r="C3179" s="184">
        <v>34290</v>
      </c>
      <c r="D3179" s="43" t="s">
        <v>1899</v>
      </c>
      <c r="E3179" s="43">
        <v>1994</v>
      </c>
      <c r="F3179" s="43"/>
      <c r="G3179" s="56" t="s">
        <v>2097</v>
      </c>
      <c r="H3179" s="43">
        <v>5</v>
      </c>
      <c r="I3179" s="43">
        <v>2</v>
      </c>
      <c r="J3179" s="43" t="s">
        <v>2131</v>
      </c>
      <c r="K3179" s="45">
        <v>3875.4</v>
      </c>
      <c r="L3179" s="45">
        <v>2977.3</v>
      </c>
      <c r="M3179" s="517">
        <f>VLOOKUP(C3179,'Раздел 2'!D3171:Q4144,14,0)</f>
        <v>130000</v>
      </c>
      <c r="N3179" s="45">
        <f t="shared" ref="N3179" si="477">M3179</f>
        <v>130000</v>
      </c>
      <c r="O3179" s="45">
        <v>0</v>
      </c>
      <c r="P3179" s="45">
        <v>0</v>
      </c>
      <c r="Q3179" s="45">
        <v>0</v>
      </c>
      <c r="R3179" s="57">
        <v>45658</v>
      </c>
      <c r="S3179" s="57">
        <v>46022</v>
      </c>
      <c r="U3179" s="143"/>
    </row>
    <row r="3180" spans="1:21" ht="20.3" x14ac:dyDescent="0.35">
      <c r="A3180" s="43">
        <f t="shared" si="468"/>
        <v>553</v>
      </c>
      <c r="B3180" s="248" t="s">
        <v>3859</v>
      </c>
      <c r="C3180" s="184">
        <v>36951</v>
      </c>
      <c r="D3180" s="43" t="s">
        <v>1899</v>
      </c>
      <c r="E3180" s="43">
        <v>1968</v>
      </c>
      <c r="F3180" s="43" t="s">
        <v>2131</v>
      </c>
      <c r="G3180" s="56" t="s">
        <v>2097</v>
      </c>
      <c r="H3180" s="43">
        <v>5</v>
      </c>
      <c r="I3180" s="43">
        <v>2</v>
      </c>
      <c r="J3180" s="43" t="s">
        <v>2131</v>
      </c>
      <c r="K3180" s="45">
        <v>5475.7</v>
      </c>
      <c r="L3180" s="45">
        <v>3518.1</v>
      </c>
      <c r="M3180" s="517">
        <f>VLOOKUP(C3180,'Раздел 2'!D3172:Q4145,14,0)</f>
        <v>328594</v>
      </c>
      <c r="N3180" s="45">
        <f t="shared" ref="N3180" si="478">M3180</f>
        <v>328594</v>
      </c>
      <c r="O3180" s="45">
        <v>0</v>
      </c>
      <c r="P3180" s="45">
        <v>0</v>
      </c>
      <c r="Q3180" s="45">
        <v>0</v>
      </c>
      <c r="R3180" s="57">
        <v>45658</v>
      </c>
      <c r="S3180" s="57">
        <v>46022</v>
      </c>
      <c r="U3180" s="143"/>
    </row>
    <row r="3181" spans="1:21" ht="20.3" x14ac:dyDescent="0.35">
      <c r="A3181" s="43">
        <f t="shared" si="468"/>
        <v>554</v>
      </c>
      <c r="B3181" s="248" t="s">
        <v>827</v>
      </c>
      <c r="C3181" s="184">
        <v>33508</v>
      </c>
      <c r="D3181" s="43" t="s">
        <v>1899</v>
      </c>
      <c r="E3181" s="43">
        <v>1969</v>
      </c>
      <c r="F3181" s="43" t="s">
        <v>2131</v>
      </c>
      <c r="G3181" s="56" t="s">
        <v>2098</v>
      </c>
      <c r="H3181" s="43">
        <v>4</v>
      </c>
      <c r="I3181" s="43">
        <v>4</v>
      </c>
      <c r="J3181" s="43" t="s">
        <v>2131</v>
      </c>
      <c r="K3181" s="45">
        <v>3794.4</v>
      </c>
      <c r="L3181" s="45">
        <v>2085.8000000000002</v>
      </c>
      <c r="M3181" s="517">
        <f>VLOOKUP(C3181,'Раздел 2'!D3173:Q4146,14,0)</f>
        <v>461347</v>
      </c>
      <c r="N3181" s="45">
        <f t="shared" ref="N3181" si="479">M3181</f>
        <v>461347</v>
      </c>
      <c r="O3181" s="45">
        <v>0</v>
      </c>
      <c r="P3181" s="45">
        <v>0</v>
      </c>
      <c r="Q3181" s="45">
        <v>0</v>
      </c>
      <c r="R3181" s="57">
        <v>45658</v>
      </c>
      <c r="S3181" s="57">
        <v>46022</v>
      </c>
      <c r="U3181" s="143"/>
    </row>
    <row r="3182" spans="1:21" ht="20.3" x14ac:dyDescent="0.35">
      <c r="A3182" s="43">
        <f t="shared" si="468"/>
        <v>555</v>
      </c>
      <c r="B3182" s="248" t="s">
        <v>4341</v>
      </c>
      <c r="C3182" s="184">
        <v>36078</v>
      </c>
      <c r="D3182" s="43" t="s">
        <v>1899</v>
      </c>
      <c r="E3182" s="43">
        <v>1977</v>
      </c>
      <c r="F3182" s="43" t="s">
        <v>2131</v>
      </c>
      <c r="G3182" s="56" t="s">
        <v>2098</v>
      </c>
      <c r="H3182" s="43">
        <v>5</v>
      </c>
      <c r="I3182" s="43">
        <v>4</v>
      </c>
      <c r="J3182" s="43" t="s">
        <v>2131</v>
      </c>
      <c r="K3182" s="45">
        <v>2684.7</v>
      </c>
      <c r="L3182" s="45">
        <v>2684.7</v>
      </c>
      <c r="M3182" s="517">
        <f>VLOOKUP(C3182,'Раздел 2'!D3174:Q4147,14,0)</f>
        <v>782364</v>
      </c>
      <c r="N3182" s="45">
        <f t="shared" ref="N3182" si="480">M3182</f>
        <v>782364</v>
      </c>
      <c r="O3182" s="45">
        <v>0</v>
      </c>
      <c r="P3182" s="45">
        <v>0</v>
      </c>
      <c r="Q3182" s="45">
        <v>0</v>
      </c>
      <c r="R3182" s="57">
        <v>45658</v>
      </c>
      <c r="S3182" s="57">
        <v>46022</v>
      </c>
      <c r="U3182" s="143"/>
    </row>
    <row r="3183" spans="1:21" ht="20.3" x14ac:dyDescent="0.35">
      <c r="A3183" s="43">
        <f t="shared" si="468"/>
        <v>556</v>
      </c>
      <c r="B3183" s="248" t="s">
        <v>3924</v>
      </c>
      <c r="C3183" s="184">
        <v>33052</v>
      </c>
      <c r="D3183" s="43" t="s">
        <v>1899</v>
      </c>
      <c r="E3183" s="43">
        <v>1973</v>
      </c>
      <c r="F3183" s="43" t="s">
        <v>2131</v>
      </c>
      <c r="G3183" s="56" t="s">
        <v>2097</v>
      </c>
      <c r="H3183" s="43">
        <v>5</v>
      </c>
      <c r="I3183" s="43">
        <v>4</v>
      </c>
      <c r="J3183" s="43" t="s">
        <v>2131</v>
      </c>
      <c r="K3183" s="45">
        <v>6326.6</v>
      </c>
      <c r="L3183" s="45">
        <v>3913.4</v>
      </c>
      <c r="M3183" s="517">
        <f>VLOOKUP(C3183,'Раздел 2'!D3175:Q4148,14,0)</f>
        <v>6379762.75825</v>
      </c>
      <c r="N3183" s="45">
        <f t="shared" ref="N3183" si="481">M3183</f>
        <v>6379762.75825</v>
      </c>
      <c r="O3183" s="45">
        <v>0</v>
      </c>
      <c r="P3183" s="45">
        <v>0</v>
      </c>
      <c r="Q3183" s="45">
        <v>0</v>
      </c>
      <c r="R3183" s="57">
        <v>45658</v>
      </c>
      <c r="S3183" s="57">
        <v>46022</v>
      </c>
      <c r="U3183" s="143"/>
    </row>
    <row r="3184" spans="1:21" ht="20.3" x14ac:dyDescent="0.35">
      <c r="A3184" s="43">
        <f t="shared" si="468"/>
        <v>557</v>
      </c>
      <c r="B3184" s="248" t="s">
        <v>2228</v>
      </c>
      <c r="C3184" s="184">
        <v>35283</v>
      </c>
      <c r="D3184" s="43" t="s">
        <v>1899</v>
      </c>
      <c r="E3184" s="43">
        <v>1917</v>
      </c>
      <c r="F3184" s="43" t="s">
        <v>2131</v>
      </c>
      <c r="G3184" s="56" t="s">
        <v>2098</v>
      </c>
      <c r="H3184" s="43">
        <v>4</v>
      </c>
      <c r="I3184" s="43">
        <v>3</v>
      </c>
      <c r="J3184" s="43" t="s">
        <v>2131</v>
      </c>
      <c r="K3184" s="45">
        <v>2105.1</v>
      </c>
      <c r="L3184" s="45">
        <v>1809.3</v>
      </c>
      <c r="M3184" s="517">
        <f>VLOOKUP(C3184,'Раздел 2'!D3176:Q4149,14,0)</f>
        <v>5453531.8568500001</v>
      </c>
      <c r="N3184" s="45">
        <f t="shared" ref="N3184" si="482">M3184</f>
        <v>5453531.8568500001</v>
      </c>
      <c r="O3184" s="45">
        <v>0</v>
      </c>
      <c r="P3184" s="45">
        <v>0</v>
      </c>
      <c r="Q3184" s="45">
        <v>0</v>
      </c>
      <c r="R3184" s="57">
        <v>45658</v>
      </c>
      <c r="S3184" s="57">
        <v>46022</v>
      </c>
      <c r="U3184" s="143"/>
    </row>
    <row r="3185" spans="1:21" ht="20.3" x14ac:dyDescent="0.35">
      <c r="A3185" s="43">
        <f t="shared" si="468"/>
        <v>558</v>
      </c>
      <c r="B3185" s="248" t="s">
        <v>367</v>
      </c>
      <c r="C3185" s="184">
        <v>35199</v>
      </c>
      <c r="D3185" s="43" t="s">
        <v>1899</v>
      </c>
      <c r="E3185" s="43">
        <v>1955</v>
      </c>
      <c r="F3185" s="43" t="s">
        <v>2131</v>
      </c>
      <c r="G3185" s="56" t="s">
        <v>2098</v>
      </c>
      <c r="H3185" s="43">
        <v>2</v>
      </c>
      <c r="I3185" s="43">
        <v>2</v>
      </c>
      <c r="J3185" s="43" t="s">
        <v>2131</v>
      </c>
      <c r="K3185" s="45">
        <v>844.1</v>
      </c>
      <c r="L3185" s="45">
        <v>844.1</v>
      </c>
      <c r="M3185" s="517">
        <f>VLOOKUP(C3185,'Раздел 2'!D3177:Q4150,14,0)</f>
        <v>3539029.8944000001</v>
      </c>
      <c r="N3185" s="45">
        <f t="shared" ref="N3185" si="483">M3185</f>
        <v>3539029.8944000001</v>
      </c>
      <c r="O3185" s="45">
        <v>0</v>
      </c>
      <c r="P3185" s="45">
        <v>0</v>
      </c>
      <c r="Q3185" s="45">
        <v>0</v>
      </c>
      <c r="R3185" s="57">
        <v>45658</v>
      </c>
      <c r="S3185" s="57">
        <v>46022</v>
      </c>
      <c r="U3185" s="143"/>
    </row>
    <row r="3186" spans="1:21" ht="20.3" x14ac:dyDescent="0.35">
      <c r="A3186" s="43">
        <f t="shared" si="468"/>
        <v>559</v>
      </c>
      <c r="B3186" s="248" t="s">
        <v>2188</v>
      </c>
      <c r="C3186" s="184">
        <v>35457</v>
      </c>
      <c r="D3186" s="43" t="s">
        <v>1899</v>
      </c>
      <c r="E3186" s="43">
        <v>1958</v>
      </c>
      <c r="F3186" s="43" t="s">
        <v>2131</v>
      </c>
      <c r="G3186" s="56" t="s">
        <v>2098</v>
      </c>
      <c r="H3186" s="43">
        <v>4</v>
      </c>
      <c r="I3186" s="43">
        <v>2</v>
      </c>
      <c r="J3186" s="43" t="s">
        <v>2131</v>
      </c>
      <c r="K3186" s="45">
        <v>1270</v>
      </c>
      <c r="L3186" s="45">
        <v>1126.9000000000001</v>
      </c>
      <c r="M3186" s="517">
        <f>VLOOKUP(C3186,'Раздел 2'!D3178:Q4151,14,0)</f>
        <v>2991111.1124999998</v>
      </c>
      <c r="N3186" s="45">
        <f t="shared" ref="N3186" si="484">M3186</f>
        <v>2991111.1124999998</v>
      </c>
      <c r="O3186" s="45">
        <v>0</v>
      </c>
      <c r="P3186" s="45">
        <v>0</v>
      </c>
      <c r="Q3186" s="45">
        <v>0</v>
      </c>
      <c r="R3186" s="57">
        <v>45658</v>
      </c>
      <c r="S3186" s="57">
        <v>46022</v>
      </c>
      <c r="U3186" s="143"/>
    </row>
    <row r="3187" spans="1:21" ht="20.3" x14ac:dyDescent="0.35">
      <c r="A3187" s="43">
        <f t="shared" si="468"/>
        <v>560</v>
      </c>
      <c r="B3187" s="248" t="s">
        <v>4382</v>
      </c>
      <c r="C3187" s="184">
        <v>34452</v>
      </c>
      <c r="D3187" s="43" t="s">
        <v>1899</v>
      </c>
      <c r="E3187" s="43">
        <v>1961</v>
      </c>
      <c r="F3187" s="43"/>
      <c r="G3187" s="56" t="s">
        <v>2098</v>
      </c>
      <c r="H3187" s="43">
        <v>4</v>
      </c>
      <c r="I3187" s="43">
        <v>3</v>
      </c>
      <c r="J3187" s="43" t="s">
        <v>2131</v>
      </c>
      <c r="K3187" s="45">
        <v>2828.2</v>
      </c>
      <c r="L3187" s="45">
        <v>2828.2</v>
      </c>
      <c r="M3187" s="517">
        <f>VLOOKUP(C3187,'Раздел 2'!D3179:Q4152,14,0)</f>
        <v>109834.8</v>
      </c>
      <c r="N3187" s="45">
        <f t="shared" ref="N3187" si="485">M3187</f>
        <v>109834.8</v>
      </c>
      <c r="O3187" s="45">
        <v>0</v>
      </c>
      <c r="P3187" s="45">
        <v>0</v>
      </c>
      <c r="Q3187" s="45">
        <v>0</v>
      </c>
      <c r="R3187" s="57">
        <v>45658</v>
      </c>
      <c r="S3187" s="57">
        <v>46022</v>
      </c>
      <c r="U3187" s="143"/>
    </row>
    <row r="3188" spans="1:21" ht="20.3" x14ac:dyDescent="0.35">
      <c r="A3188" s="43">
        <f>A3187+1</f>
        <v>561</v>
      </c>
      <c r="B3188" s="248" t="s">
        <v>1001</v>
      </c>
      <c r="C3188" s="184">
        <v>36789</v>
      </c>
      <c r="D3188" s="43" t="s">
        <v>1899</v>
      </c>
      <c r="E3188" s="43">
        <v>1986</v>
      </c>
      <c r="F3188" s="43" t="s">
        <v>2131</v>
      </c>
      <c r="G3188" s="56" t="s">
        <v>2097</v>
      </c>
      <c r="H3188" s="43">
        <v>9</v>
      </c>
      <c r="I3188" s="43">
        <v>2</v>
      </c>
      <c r="J3188" s="43" t="s">
        <v>2131</v>
      </c>
      <c r="K3188" s="45">
        <v>4058.8</v>
      </c>
      <c r="L3188" s="45">
        <v>2444.3000000000002</v>
      </c>
      <c r="M3188" s="517">
        <f>VLOOKUP(C3188,'Раздел 2'!D3181:Q4154,14,0)</f>
        <v>87039.6</v>
      </c>
      <c r="N3188" s="45">
        <f t="shared" ref="N3188" si="486">M3188</f>
        <v>87039.6</v>
      </c>
      <c r="O3188" s="45">
        <v>0</v>
      </c>
      <c r="P3188" s="45">
        <v>0</v>
      </c>
      <c r="Q3188" s="45">
        <v>0</v>
      </c>
      <c r="R3188" s="57">
        <v>45658</v>
      </c>
      <c r="S3188" s="57">
        <v>46022</v>
      </c>
      <c r="U3188" s="143"/>
    </row>
    <row r="3189" spans="1:21" ht="20.3" x14ac:dyDescent="0.35">
      <c r="A3189" s="43">
        <f t="shared" si="468"/>
        <v>562</v>
      </c>
      <c r="B3189" s="248" t="s">
        <v>4322</v>
      </c>
      <c r="C3189" s="184">
        <v>36739</v>
      </c>
      <c r="D3189" s="43" t="s">
        <v>1899</v>
      </c>
      <c r="E3189" s="43">
        <v>1951</v>
      </c>
      <c r="F3189" s="43" t="s">
        <v>2131</v>
      </c>
      <c r="G3189" s="56" t="s">
        <v>2098</v>
      </c>
      <c r="H3189" s="43">
        <v>2</v>
      </c>
      <c r="I3189" s="43">
        <v>1</v>
      </c>
      <c r="J3189" s="43" t="s">
        <v>2131</v>
      </c>
      <c r="K3189" s="45">
        <v>678.1</v>
      </c>
      <c r="L3189" s="45">
        <v>678.1</v>
      </c>
      <c r="M3189" s="517">
        <f>VLOOKUP(C3189,'Раздел 2'!D3181:Q4155,14,0)</f>
        <v>42837.599999999999</v>
      </c>
      <c r="N3189" s="45">
        <f t="shared" ref="N3189" si="487">M3189</f>
        <v>42837.599999999999</v>
      </c>
      <c r="O3189" s="45">
        <v>0</v>
      </c>
      <c r="P3189" s="45">
        <v>0</v>
      </c>
      <c r="Q3189" s="45">
        <v>0</v>
      </c>
      <c r="R3189" s="57">
        <v>45658</v>
      </c>
      <c r="S3189" s="57">
        <v>46022</v>
      </c>
      <c r="U3189" s="143"/>
    </row>
    <row r="3190" spans="1:21" ht="20.3" x14ac:dyDescent="0.35">
      <c r="A3190" s="43">
        <f t="shared" si="468"/>
        <v>563</v>
      </c>
      <c r="B3190" s="248" t="s">
        <v>4399</v>
      </c>
      <c r="C3190" s="184">
        <v>33920</v>
      </c>
      <c r="D3190" s="43" t="s">
        <v>1899</v>
      </c>
      <c r="E3190" s="43">
        <v>1984</v>
      </c>
      <c r="F3190" s="43" t="s">
        <v>2131</v>
      </c>
      <c r="G3190" s="56" t="s">
        <v>2097</v>
      </c>
      <c r="H3190" s="43">
        <v>5</v>
      </c>
      <c r="I3190" s="43">
        <v>4</v>
      </c>
      <c r="J3190" s="43" t="s">
        <v>2131</v>
      </c>
      <c r="K3190" s="45">
        <v>4467.3</v>
      </c>
      <c r="L3190" s="45">
        <v>4467.3</v>
      </c>
      <c r="M3190" s="517">
        <f>VLOOKUP(C3190,'Раздел 2'!D3182:Q4156,14,0)</f>
        <v>90022.16</v>
      </c>
      <c r="N3190" s="45">
        <f t="shared" ref="N3190" si="488">M3190</f>
        <v>90022.16</v>
      </c>
      <c r="O3190" s="45">
        <v>0</v>
      </c>
      <c r="P3190" s="45">
        <v>0</v>
      </c>
      <c r="Q3190" s="45">
        <v>0</v>
      </c>
      <c r="R3190" s="57">
        <v>45658</v>
      </c>
      <c r="S3190" s="57">
        <v>46022</v>
      </c>
      <c r="U3190" s="143"/>
    </row>
    <row r="3191" spans="1:21" ht="20.3" x14ac:dyDescent="0.35">
      <c r="A3191" s="43">
        <f t="shared" si="468"/>
        <v>564</v>
      </c>
      <c r="B3191" s="248" t="s">
        <v>4400</v>
      </c>
      <c r="C3191" s="184">
        <v>33881</v>
      </c>
      <c r="D3191" s="43" t="s">
        <v>1899</v>
      </c>
      <c r="E3191" s="43">
        <v>1976</v>
      </c>
      <c r="F3191" s="43" t="s">
        <v>2131</v>
      </c>
      <c r="G3191" s="56" t="s">
        <v>2097</v>
      </c>
      <c r="H3191" s="43">
        <v>5</v>
      </c>
      <c r="I3191" s="43">
        <v>4</v>
      </c>
      <c r="J3191" s="43"/>
      <c r="K3191" s="45">
        <v>4374.1000000000004</v>
      </c>
      <c r="L3191" s="45">
        <v>4374.1000000000004</v>
      </c>
      <c r="M3191" s="517">
        <f>VLOOKUP(C3191,'Раздел 2'!D3183:Q4157,14,0)</f>
        <v>232000</v>
      </c>
      <c r="N3191" s="45">
        <f t="shared" ref="N3191" si="489">M3191</f>
        <v>232000</v>
      </c>
      <c r="O3191" s="45">
        <v>0</v>
      </c>
      <c r="P3191" s="45">
        <v>0</v>
      </c>
      <c r="Q3191" s="45">
        <v>0</v>
      </c>
      <c r="R3191" s="57">
        <v>45658</v>
      </c>
      <c r="S3191" s="57">
        <v>46022</v>
      </c>
      <c r="U3191" s="143"/>
    </row>
    <row r="3192" spans="1:21" ht="20.3" x14ac:dyDescent="0.35">
      <c r="A3192" s="43">
        <f t="shared" si="468"/>
        <v>565</v>
      </c>
      <c r="B3192" s="248" t="s">
        <v>843</v>
      </c>
      <c r="C3192" s="184">
        <v>33988</v>
      </c>
      <c r="D3192" s="43" t="s">
        <v>1899</v>
      </c>
      <c r="E3192" s="43">
        <v>1952</v>
      </c>
      <c r="F3192" s="43" t="s">
        <v>2131</v>
      </c>
      <c r="G3192" s="56" t="s">
        <v>2103</v>
      </c>
      <c r="H3192" s="43">
        <v>2</v>
      </c>
      <c r="I3192" s="43">
        <v>2</v>
      </c>
      <c r="J3192" s="43" t="s">
        <v>2131</v>
      </c>
      <c r="K3192" s="45">
        <v>707.5</v>
      </c>
      <c r="L3192" s="45">
        <v>637.1</v>
      </c>
      <c r="M3192" s="517">
        <f>VLOOKUP(C3192,'Раздел 2'!D3184:Q4158,14,0)</f>
        <v>114528</v>
      </c>
      <c r="N3192" s="45">
        <f t="shared" ref="N3192" si="490">M3192</f>
        <v>114528</v>
      </c>
      <c r="O3192" s="45">
        <v>0</v>
      </c>
      <c r="P3192" s="45">
        <v>0</v>
      </c>
      <c r="Q3192" s="45">
        <v>0</v>
      </c>
      <c r="R3192" s="57">
        <v>45658</v>
      </c>
      <c r="S3192" s="57">
        <v>46022</v>
      </c>
      <c r="U3192" s="143"/>
    </row>
    <row r="3193" spans="1:21" ht="20.3" x14ac:dyDescent="0.35">
      <c r="A3193" s="43">
        <f>A3192+1</f>
        <v>566</v>
      </c>
      <c r="B3193" s="248" t="s">
        <v>2196</v>
      </c>
      <c r="C3193" s="184">
        <v>33387</v>
      </c>
      <c r="D3193" s="43" t="s">
        <v>1899</v>
      </c>
      <c r="E3193" s="43">
        <v>1951</v>
      </c>
      <c r="F3193" s="43" t="s">
        <v>2131</v>
      </c>
      <c r="G3193" s="56" t="s">
        <v>2098</v>
      </c>
      <c r="H3193" s="43">
        <v>2</v>
      </c>
      <c r="I3193" s="43">
        <v>2</v>
      </c>
      <c r="J3193" s="43" t="s">
        <v>2131</v>
      </c>
      <c r="K3193" s="45">
        <v>568.9</v>
      </c>
      <c r="L3193" s="45">
        <v>515.5</v>
      </c>
      <c r="M3193" s="517">
        <f>VLOOKUP(C3193,'Раздел 2'!D3186:Q4160,14,0)</f>
        <v>491980.24</v>
      </c>
      <c r="N3193" s="45">
        <f t="shared" ref="N3193" si="491">M3193</f>
        <v>491980.24</v>
      </c>
      <c r="O3193" s="45">
        <v>0</v>
      </c>
      <c r="P3193" s="45">
        <v>0</v>
      </c>
      <c r="Q3193" s="45">
        <v>0</v>
      </c>
      <c r="R3193" s="57">
        <v>45658</v>
      </c>
      <c r="S3193" s="57">
        <v>46022</v>
      </c>
      <c r="U3193" s="143"/>
    </row>
    <row r="3194" spans="1:21" ht="20.3" x14ac:dyDescent="0.35">
      <c r="A3194" s="43">
        <f t="shared" si="468"/>
        <v>567</v>
      </c>
      <c r="B3194" s="248" t="s">
        <v>4336</v>
      </c>
      <c r="C3194" s="184">
        <v>36348</v>
      </c>
      <c r="D3194" s="43" t="s">
        <v>1899</v>
      </c>
      <c r="E3194" s="43">
        <v>1968</v>
      </c>
      <c r="F3194" s="43" t="s">
        <v>2131</v>
      </c>
      <c r="G3194" s="56" t="s">
        <v>2097</v>
      </c>
      <c r="H3194" s="43">
        <v>5</v>
      </c>
      <c r="I3194" s="43">
        <v>6</v>
      </c>
      <c r="J3194" s="43" t="s">
        <v>2131</v>
      </c>
      <c r="K3194" s="45">
        <v>6645.4</v>
      </c>
      <c r="L3194" s="45">
        <v>5757.2</v>
      </c>
      <c r="M3194" s="517">
        <f>VLOOKUP(C3194,'Раздел 2'!D3186:Q4161,14,0)</f>
        <v>305160</v>
      </c>
      <c r="N3194" s="45">
        <f t="shared" ref="N3194:N3196" si="492">M3194</f>
        <v>305160</v>
      </c>
      <c r="O3194" s="45">
        <v>0</v>
      </c>
      <c r="P3194" s="45">
        <v>0</v>
      </c>
      <c r="Q3194" s="45">
        <v>0</v>
      </c>
      <c r="R3194" s="57">
        <v>45658</v>
      </c>
      <c r="S3194" s="57">
        <v>46022</v>
      </c>
      <c r="U3194" s="143"/>
    </row>
    <row r="3195" spans="1:21" ht="20.3" x14ac:dyDescent="0.35">
      <c r="A3195" s="43">
        <f t="shared" si="468"/>
        <v>568</v>
      </c>
      <c r="B3195" s="248" t="s">
        <v>4417</v>
      </c>
      <c r="C3195" s="184">
        <v>32768</v>
      </c>
      <c r="D3195" s="43" t="s">
        <v>1899</v>
      </c>
      <c r="E3195" s="43">
        <v>1971</v>
      </c>
      <c r="F3195" s="43" t="s">
        <v>2131</v>
      </c>
      <c r="G3195" s="56" t="s">
        <v>2097</v>
      </c>
      <c r="H3195" s="43">
        <v>5</v>
      </c>
      <c r="I3195" s="43">
        <v>4</v>
      </c>
      <c r="J3195" s="43" t="s">
        <v>2131</v>
      </c>
      <c r="K3195" s="45">
        <v>3567.86</v>
      </c>
      <c r="L3195" s="45">
        <v>2682.8</v>
      </c>
      <c r="M3195" s="517">
        <f>VLOOKUP(C3195,'Раздел 2'!D3187:Q4162,14,0)</f>
        <v>232000</v>
      </c>
      <c r="N3195" s="45">
        <f t="shared" si="492"/>
        <v>232000</v>
      </c>
      <c r="O3195" s="45">
        <v>0</v>
      </c>
      <c r="P3195" s="45">
        <v>0</v>
      </c>
      <c r="Q3195" s="45">
        <v>0</v>
      </c>
      <c r="R3195" s="57">
        <v>45658</v>
      </c>
      <c r="S3195" s="57">
        <v>46022</v>
      </c>
      <c r="U3195" s="143"/>
    </row>
    <row r="3196" spans="1:21" ht="20.3" x14ac:dyDescent="0.35">
      <c r="A3196" s="43">
        <f t="shared" si="468"/>
        <v>569</v>
      </c>
      <c r="B3196" s="248" t="s">
        <v>2863</v>
      </c>
      <c r="C3196" s="184">
        <v>34284</v>
      </c>
      <c r="D3196" s="43" t="s">
        <v>1899</v>
      </c>
      <c r="E3196" s="43">
        <v>1992</v>
      </c>
      <c r="F3196" s="43" t="s">
        <v>2131</v>
      </c>
      <c r="G3196" s="56" t="s">
        <v>2097</v>
      </c>
      <c r="H3196" s="43">
        <v>5</v>
      </c>
      <c r="I3196" s="43">
        <v>3</v>
      </c>
      <c r="J3196" s="43" t="s">
        <v>2131</v>
      </c>
      <c r="K3196" s="45">
        <v>5540.1</v>
      </c>
      <c r="L3196" s="45">
        <v>4082.8</v>
      </c>
      <c r="M3196" s="517">
        <f>VLOOKUP(C3196,'Раздел 2'!D3188:Q4163,14,0)</f>
        <v>500000</v>
      </c>
      <c r="N3196" s="45">
        <f t="shared" si="492"/>
        <v>500000</v>
      </c>
      <c r="O3196" s="45">
        <v>0</v>
      </c>
      <c r="P3196" s="45">
        <v>0</v>
      </c>
      <c r="Q3196" s="45">
        <v>0</v>
      </c>
      <c r="R3196" s="57">
        <v>45658</v>
      </c>
      <c r="S3196" s="57">
        <v>46022</v>
      </c>
      <c r="U3196" s="143"/>
    </row>
    <row r="3197" spans="1:21" ht="20.3" x14ac:dyDescent="0.35">
      <c r="A3197" s="43">
        <f t="shared" si="468"/>
        <v>570</v>
      </c>
      <c r="B3197" s="248" t="s">
        <v>884</v>
      </c>
      <c r="C3197" s="184">
        <v>34252</v>
      </c>
      <c r="D3197" s="43" t="s">
        <v>1899</v>
      </c>
      <c r="E3197" s="43">
        <v>1955</v>
      </c>
      <c r="F3197" s="43" t="s">
        <v>2131</v>
      </c>
      <c r="G3197" s="56" t="s">
        <v>2105</v>
      </c>
      <c r="H3197" s="43">
        <v>2</v>
      </c>
      <c r="I3197" s="43">
        <v>1</v>
      </c>
      <c r="J3197" s="43" t="s">
        <v>2131</v>
      </c>
      <c r="K3197" s="45">
        <v>404</v>
      </c>
      <c r="L3197" s="45">
        <v>404</v>
      </c>
      <c r="M3197" s="517">
        <f>VLOOKUP(C3197,'Раздел 2'!D3189:Q4164,14,0)</f>
        <v>361543.23345</v>
      </c>
      <c r="N3197" s="45">
        <f t="shared" ref="N3197" si="493">M3197</f>
        <v>361543.23345</v>
      </c>
      <c r="O3197" s="45">
        <v>0</v>
      </c>
      <c r="P3197" s="45">
        <v>0</v>
      </c>
      <c r="Q3197" s="45">
        <v>0</v>
      </c>
      <c r="R3197" s="57">
        <v>45658</v>
      </c>
      <c r="S3197" s="57">
        <v>46022</v>
      </c>
      <c r="U3197" s="143"/>
    </row>
    <row r="3198" spans="1:21" ht="20.3" x14ac:dyDescent="0.35">
      <c r="A3198" s="43">
        <f t="shared" si="468"/>
        <v>571</v>
      </c>
      <c r="B3198" s="248" t="s">
        <v>3332</v>
      </c>
      <c r="C3198" s="184">
        <v>36699</v>
      </c>
      <c r="D3198" s="43" t="s">
        <v>1899</v>
      </c>
      <c r="E3198" s="43">
        <v>1988</v>
      </c>
      <c r="F3198" s="43" t="s">
        <v>2131</v>
      </c>
      <c r="G3198" s="56" t="s">
        <v>2130</v>
      </c>
      <c r="H3198" s="43">
        <v>5</v>
      </c>
      <c r="I3198" s="43">
        <v>4</v>
      </c>
      <c r="J3198" s="43" t="s">
        <v>2131</v>
      </c>
      <c r="K3198" s="45">
        <v>7675</v>
      </c>
      <c r="L3198" s="45">
        <v>4324.7</v>
      </c>
      <c r="M3198" s="517">
        <f>VLOOKUP(C3198,'Раздел 2'!D3190:Q4165,14,0)</f>
        <v>4336495.2872500001</v>
      </c>
      <c r="N3198" s="45">
        <f t="shared" ref="N3198" si="494">M3198</f>
        <v>4336495.2872500001</v>
      </c>
      <c r="O3198" s="45">
        <v>0</v>
      </c>
      <c r="P3198" s="45">
        <v>0</v>
      </c>
      <c r="Q3198" s="45">
        <v>0</v>
      </c>
      <c r="R3198" s="57">
        <v>45658</v>
      </c>
      <c r="S3198" s="57">
        <v>46022</v>
      </c>
      <c r="U3198" s="143"/>
    </row>
    <row r="3199" spans="1:21" ht="20.3" x14ac:dyDescent="0.35">
      <c r="A3199" s="43">
        <f t="shared" si="468"/>
        <v>572</v>
      </c>
      <c r="B3199" s="294" t="s">
        <v>4581</v>
      </c>
      <c r="C3199" s="184">
        <v>33576</v>
      </c>
      <c r="D3199" s="43" t="s">
        <v>1899</v>
      </c>
      <c r="E3199" s="43">
        <v>1964</v>
      </c>
      <c r="F3199" s="43" t="s">
        <v>2131</v>
      </c>
      <c r="G3199" s="56" t="s">
        <v>2097</v>
      </c>
      <c r="H3199" s="43">
        <v>5</v>
      </c>
      <c r="I3199" s="43">
        <v>3</v>
      </c>
      <c r="J3199" s="43" t="s">
        <v>2131</v>
      </c>
      <c r="K3199" s="45">
        <v>3966.6</v>
      </c>
      <c r="L3199" s="45">
        <v>3966.6</v>
      </c>
      <c r="M3199" s="517">
        <f>VLOOKUP(C3199,'Раздел 2'!D3191:Q4166,14,0)</f>
        <v>198031.38</v>
      </c>
      <c r="N3199" s="45">
        <f t="shared" ref="N3199" si="495">M3199</f>
        <v>198031.38</v>
      </c>
      <c r="O3199" s="45">
        <v>0</v>
      </c>
      <c r="P3199" s="45">
        <v>0</v>
      </c>
      <c r="Q3199" s="45">
        <v>0</v>
      </c>
      <c r="R3199" s="57">
        <v>45658</v>
      </c>
      <c r="S3199" s="57">
        <v>46022</v>
      </c>
      <c r="U3199" s="143"/>
    </row>
    <row r="3200" spans="1:21" ht="20.3" x14ac:dyDescent="0.35">
      <c r="A3200" s="43">
        <f t="shared" si="468"/>
        <v>573</v>
      </c>
      <c r="B3200" s="248" t="s">
        <v>4324</v>
      </c>
      <c r="C3200" s="184">
        <v>36705</v>
      </c>
      <c r="D3200" s="43" t="s">
        <v>1899</v>
      </c>
      <c r="E3200" s="43">
        <v>1967</v>
      </c>
      <c r="F3200" s="43" t="s">
        <v>2131</v>
      </c>
      <c r="G3200" s="56" t="s">
        <v>2097</v>
      </c>
      <c r="H3200" s="43">
        <v>5</v>
      </c>
      <c r="I3200" s="43">
        <v>3</v>
      </c>
      <c r="J3200" s="43" t="s">
        <v>2131</v>
      </c>
      <c r="K3200" s="45">
        <v>3532.13</v>
      </c>
      <c r="L3200" s="45">
        <v>2532.13</v>
      </c>
      <c r="M3200" s="517">
        <f>VLOOKUP(C3200,'Раздел 2'!D3192:Q4167,14,0)</f>
        <v>70032</v>
      </c>
      <c r="N3200" s="45">
        <f t="shared" ref="N3200" si="496">M3200</f>
        <v>70032</v>
      </c>
      <c r="O3200" s="45">
        <v>0</v>
      </c>
      <c r="P3200" s="45">
        <v>0</v>
      </c>
      <c r="Q3200" s="45">
        <v>0</v>
      </c>
      <c r="R3200" s="57">
        <v>45658</v>
      </c>
      <c r="S3200" s="57">
        <v>46022</v>
      </c>
      <c r="U3200" s="143"/>
    </row>
    <row r="3201" spans="1:21" ht="20.3" x14ac:dyDescent="0.35">
      <c r="A3201" s="43">
        <f t="shared" si="468"/>
        <v>574</v>
      </c>
      <c r="B3201" s="248" t="s">
        <v>3473</v>
      </c>
      <c r="C3201" s="184">
        <v>36961</v>
      </c>
      <c r="D3201" s="43" t="s">
        <v>1899</v>
      </c>
      <c r="E3201" s="43">
        <v>1933</v>
      </c>
      <c r="F3201" s="43" t="s">
        <v>2131</v>
      </c>
      <c r="G3201" s="56" t="s">
        <v>3378</v>
      </c>
      <c r="H3201" s="43">
        <v>4</v>
      </c>
      <c r="I3201" s="43">
        <v>3</v>
      </c>
      <c r="J3201" s="43" t="s">
        <v>2131</v>
      </c>
      <c r="K3201" s="45">
        <v>1108.2</v>
      </c>
      <c r="L3201" s="45">
        <v>1108.2</v>
      </c>
      <c r="M3201" s="517">
        <f>VLOOKUP(C3201,'Раздел 2'!D3193:Q4168,14,0)</f>
        <v>2804353.77</v>
      </c>
      <c r="N3201" s="45">
        <f t="shared" ref="N3201" si="497">M3201</f>
        <v>2804353.77</v>
      </c>
      <c r="O3201" s="45">
        <v>0</v>
      </c>
      <c r="P3201" s="45">
        <v>0</v>
      </c>
      <c r="Q3201" s="45">
        <v>0</v>
      </c>
      <c r="R3201" s="57">
        <v>45658</v>
      </c>
      <c r="S3201" s="57">
        <v>46022</v>
      </c>
      <c r="U3201" s="143"/>
    </row>
    <row r="3202" spans="1:21" ht="20.3" x14ac:dyDescent="0.35">
      <c r="A3202" s="43">
        <f t="shared" si="468"/>
        <v>575</v>
      </c>
      <c r="B3202" s="248" t="s">
        <v>2243</v>
      </c>
      <c r="C3202" s="184">
        <v>33908</v>
      </c>
      <c r="D3202" s="43" t="s">
        <v>1899</v>
      </c>
      <c r="E3202" s="43">
        <v>1974</v>
      </c>
      <c r="F3202" s="43" t="s">
        <v>2131</v>
      </c>
      <c r="G3202" s="56" t="s">
        <v>2097</v>
      </c>
      <c r="H3202" s="43">
        <v>5</v>
      </c>
      <c r="I3202" s="43">
        <v>6</v>
      </c>
      <c r="J3202" s="43" t="s">
        <v>2131</v>
      </c>
      <c r="K3202" s="45">
        <v>6080.9</v>
      </c>
      <c r="L3202" s="45">
        <v>4389.5</v>
      </c>
      <c r="M3202" s="517">
        <f>VLOOKUP(C3202,'Раздел 2'!D3194:Q4169,14,0)</f>
        <v>2947857</v>
      </c>
      <c r="N3202" s="45">
        <f t="shared" ref="N3202" si="498">M3202</f>
        <v>2947857</v>
      </c>
      <c r="O3202" s="45">
        <v>0</v>
      </c>
      <c r="P3202" s="45">
        <v>0</v>
      </c>
      <c r="Q3202" s="45">
        <v>0</v>
      </c>
      <c r="R3202" s="57">
        <v>45658</v>
      </c>
      <c r="S3202" s="57">
        <v>46022</v>
      </c>
      <c r="U3202" s="143"/>
    </row>
    <row r="3203" spans="1:21" ht="20.3" x14ac:dyDescent="0.35">
      <c r="A3203" s="43">
        <f t="shared" si="468"/>
        <v>576</v>
      </c>
      <c r="B3203" s="248" t="s">
        <v>2239</v>
      </c>
      <c r="C3203" s="184">
        <v>33468</v>
      </c>
      <c r="D3203" s="43" t="s">
        <v>1899</v>
      </c>
      <c r="E3203" s="43">
        <v>1961</v>
      </c>
      <c r="F3203" s="43" t="s">
        <v>2131</v>
      </c>
      <c r="G3203" s="56" t="s">
        <v>2098</v>
      </c>
      <c r="H3203" s="43">
        <v>4</v>
      </c>
      <c r="I3203" s="43">
        <v>3</v>
      </c>
      <c r="J3203" s="43" t="s">
        <v>2131</v>
      </c>
      <c r="K3203" s="45">
        <v>2667.2</v>
      </c>
      <c r="L3203" s="45">
        <v>1968</v>
      </c>
      <c r="M3203" s="517">
        <f>VLOOKUP(C3203,'Раздел 2'!D3195:Q4170,14,0)</f>
        <v>1363072.07</v>
      </c>
      <c r="N3203" s="45">
        <f t="shared" ref="N3203:N3204" si="499">M3203</f>
        <v>1363072.07</v>
      </c>
      <c r="O3203" s="45">
        <v>0</v>
      </c>
      <c r="P3203" s="45">
        <v>0</v>
      </c>
      <c r="Q3203" s="45">
        <v>0</v>
      </c>
      <c r="R3203" s="57">
        <v>45658</v>
      </c>
      <c r="S3203" s="57">
        <v>46022</v>
      </c>
      <c r="U3203" s="143"/>
    </row>
    <row r="3204" spans="1:21" ht="20.3" x14ac:dyDescent="0.35">
      <c r="A3204" s="43">
        <f t="shared" si="468"/>
        <v>577</v>
      </c>
      <c r="B3204" s="248" t="s">
        <v>4372</v>
      </c>
      <c r="C3204" s="184">
        <v>35003</v>
      </c>
      <c r="D3204" s="43" t="s">
        <v>1899</v>
      </c>
      <c r="E3204" s="43">
        <v>1973</v>
      </c>
      <c r="F3204" s="43">
        <v>2022</v>
      </c>
      <c r="G3204" s="56" t="s">
        <v>2097</v>
      </c>
      <c r="H3204" s="43">
        <v>5</v>
      </c>
      <c r="I3204" s="43">
        <v>4</v>
      </c>
      <c r="J3204" s="43" t="s">
        <v>2131</v>
      </c>
      <c r="K3204" s="45">
        <v>1973</v>
      </c>
      <c r="L3204" s="45">
        <v>1973</v>
      </c>
      <c r="M3204" s="517">
        <f>VLOOKUP(C3204,'Раздел 2'!D3196:Q4171,14,0)</f>
        <v>4233104</v>
      </c>
      <c r="N3204" s="45">
        <f t="shared" si="499"/>
        <v>4233104</v>
      </c>
      <c r="O3204" s="45">
        <v>0</v>
      </c>
      <c r="P3204" s="45">
        <v>0</v>
      </c>
      <c r="Q3204" s="45">
        <v>0</v>
      </c>
      <c r="R3204" s="57">
        <v>45658</v>
      </c>
      <c r="S3204" s="57">
        <v>46022</v>
      </c>
      <c r="U3204" s="143"/>
    </row>
    <row r="3205" spans="1:21" ht="20.3" x14ac:dyDescent="0.35">
      <c r="A3205" s="43">
        <f t="shared" si="468"/>
        <v>578</v>
      </c>
      <c r="B3205" s="248" t="s">
        <v>3104</v>
      </c>
      <c r="C3205" s="184">
        <v>33181</v>
      </c>
      <c r="D3205" s="43" t="s">
        <v>1899</v>
      </c>
      <c r="E3205" s="43">
        <v>1962</v>
      </c>
      <c r="F3205" s="43" t="s">
        <v>2131</v>
      </c>
      <c r="G3205" s="56" t="s">
        <v>2098</v>
      </c>
      <c r="H3205" s="43">
        <v>4</v>
      </c>
      <c r="I3205" s="43">
        <v>3</v>
      </c>
      <c r="J3205" s="43" t="s">
        <v>2131</v>
      </c>
      <c r="K3205" s="45">
        <v>2398.1</v>
      </c>
      <c r="L3205" s="45">
        <v>2237.4</v>
      </c>
      <c r="M3205" s="517">
        <f>VLOOKUP(C3205,'Раздел 2'!D3197:Q4172,14,0)</f>
        <v>4120122.12</v>
      </c>
      <c r="N3205" s="45">
        <f t="shared" ref="N3205:N3206" si="500">M3205</f>
        <v>4120122.12</v>
      </c>
      <c r="O3205" s="45">
        <v>0</v>
      </c>
      <c r="P3205" s="45">
        <v>0</v>
      </c>
      <c r="Q3205" s="45">
        <v>0</v>
      </c>
      <c r="R3205" s="57">
        <v>45658</v>
      </c>
      <c r="S3205" s="57">
        <v>46022</v>
      </c>
      <c r="U3205" s="143"/>
    </row>
    <row r="3206" spans="1:21" ht="20.3" x14ac:dyDescent="0.35">
      <c r="A3206" s="43">
        <f t="shared" si="468"/>
        <v>579</v>
      </c>
      <c r="B3206" s="248" t="s">
        <v>1697</v>
      </c>
      <c r="C3206" s="184">
        <v>36696</v>
      </c>
      <c r="D3206" s="43" t="s">
        <v>1899</v>
      </c>
      <c r="E3206" s="43">
        <v>1912</v>
      </c>
      <c r="F3206" s="43" t="s">
        <v>2131</v>
      </c>
      <c r="G3206" s="56" t="s">
        <v>2098</v>
      </c>
      <c r="H3206" s="43">
        <v>2</v>
      </c>
      <c r="I3206" s="43">
        <v>2</v>
      </c>
      <c r="J3206" s="43" t="s">
        <v>2131</v>
      </c>
      <c r="K3206" s="45">
        <v>590.5</v>
      </c>
      <c r="L3206" s="45">
        <v>590.5</v>
      </c>
      <c r="M3206" s="517">
        <f>VLOOKUP(C3206,'Раздел 2'!D3198:Q4173,14,0)</f>
        <v>15335300.83</v>
      </c>
      <c r="N3206" s="45">
        <f t="shared" si="500"/>
        <v>15335300.83</v>
      </c>
      <c r="O3206" s="45">
        <v>0</v>
      </c>
      <c r="P3206" s="45">
        <v>0</v>
      </c>
      <c r="Q3206" s="45">
        <v>0</v>
      </c>
      <c r="R3206" s="57">
        <v>45658</v>
      </c>
      <c r="S3206" s="57">
        <v>46022</v>
      </c>
      <c r="U3206" s="143"/>
    </row>
    <row r="3207" spans="1:21" ht="20.3" x14ac:dyDescent="0.35">
      <c r="A3207" s="43">
        <f t="shared" si="468"/>
        <v>580</v>
      </c>
      <c r="B3207" s="248" t="s">
        <v>1680</v>
      </c>
      <c r="C3207" s="184">
        <v>32332</v>
      </c>
      <c r="D3207" s="43" t="s">
        <v>1899</v>
      </c>
      <c r="E3207" s="43">
        <v>1917</v>
      </c>
      <c r="F3207" s="43" t="s">
        <v>2131</v>
      </c>
      <c r="G3207" s="56" t="s">
        <v>2103</v>
      </c>
      <c r="H3207" s="43">
        <v>2</v>
      </c>
      <c r="I3207" s="43">
        <v>3</v>
      </c>
      <c r="J3207" s="43" t="s">
        <v>2131</v>
      </c>
      <c r="K3207" s="45">
        <v>638.20000000000005</v>
      </c>
      <c r="L3207" s="45">
        <v>638.20000000000005</v>
      </c>
      <c r="M3207" s="517">
        <f>VLOOKUP(C3207,'Раздел 2'!D3199:Q4174,14,0)</f>
        <v>14016141.030000001</v>
      </c>
      <c r="N3207" s="45">
        <f t="shared" ref="N3207" si="501">M3207</f>
        <v>14016141.030000001</v>
      </c>
      <c r="O3207" s="45">
        <v>0</v>
      </c>
      <c r="P3207" s="45">
        <v>0</v>
      </c>
      <c r="Q3207" s="45">
        <v>0</v>
      </c>
      <c r="R3207" s="57">
        <v>45658</v>
      </c>
      <c r="S3207" s="57">
        <v>46022</v>
      </c>
      <c r="U3207" s="143"/>
    </row>
    <row r="3208" spans="1:21" ht="20.3" x14ac:dyDescent="0.35">
      <c r="A3208" s="43">
        <f t="shared" si="468"/>
        <v>581</v>
      </c>
      <c r="B3208" s="248" t="s">
        <v>2205</v>
      </c>
      <c r="C3208" s="184">
        <v>33509</v>
      </c>
      <c r="D3208" s="43" t="s">
        <v>1899</v>
      </c>
      <c r="E3208" s="43">
        <v>1969</v>
      </c>
      <c r="F3208" s="43" t="s">
        <v>2131</v>
      </c>
      <c r="G3208" s="56" t="s">
        <v>2098</v>
      </c>
      <c r="H3208" s="43">
        <v>4</v>
      </c>
      <c r="I3208" s="43">
        <v>3</v>
      </c>
      <c r="J3208" s="43" t="s">
        <v>2131</v>
      </c>
      <c r="K3208" s="45">
        <v>3957.3</v>
      </c>
      <c r="L3208" s="45">
        <v>2259.9</v>
      </c>
      <c r="M3208" s="517">
        <f>VLOOKUP(C3208,'Раздел 2'!D3200:Q4175,14,0)</f>
        <v>1696455.13</v>
      </c>
      <c r="N3208" s="45">
        <f t="shared" ref="N3208" si="502">M3208</f>
        <v>1696455.13</v>
      </c>
      <c r="O3208" s="45">
        <v>0</v>
      </c>
      <c r="P3208" s="45">
        <v>0</v>
      </c>
      <c r="Q3208" s="45">
        <v>0</v>
      </c>
      <c r="R3208" s="57">
        <v>45658</v>
      </c>
      <c r="S3208" s="57">
        <v>46022</v>
      </c>
      <c r="U3208" s="143"/>
    </row>
    <row r="3209" spans="1:21" ht="20.3" x14ac:dyDescent="0.35">
      <c r="A3209" s="43">
        <f t="shared" si="468"/>
        <v>582</v>
      </c>
      <c r="B3209" s="248" t="s">
        <v>386</v>
      </c>
      <c r="C3209" s="184">
        <v>35767</v>
      </c>
      <c r="D3209" s="43" t="s">
        <v>1899</v>
      </c>
      <c r="E3209" s="43">
        <v>1953</v>
      </c>
      <c r="F3209" s="43" t="s">
        <v>2131</v>
      </c>
      <c r="G3209" s="56" t="s">
        <v>2098</v>
      </c>
      <c r="H3209" s="43">
        <v>2</v>
      </c>
      <c r="I3209" s="43">
        <v>1</v>
      </c>
      <c r="J3209" s="43" t="s">
        <v>2131</v>
      </c>
      <c r="K3209" s="45">
        <v>633.5</v>
      </c>
      <c r="L3209" s="45">
        <v>550.1</v>
      </c>
      <c r="M3209" s="517">
        <f>VLOOKUP(C3209,'Раздел 2'!D3201:Q4176,14,0)</f>
        <v>311426</v>
      </c>
      <c r="N3209" s="45">
        <f t="shared" ref="N3209" si="503">M3209</f>
        <v>311426</v>
      </c>
      <c r="O3209" s="45">
        <v>0</v>
      </c>
      <c r="P3209" s="45">
        <v>0</v>
      </c>
      <c r="Q3209" s="45">
        <v>0</v>
      </c>
      <c r="R3209" s="57">
        <v>45658</v>
      </c>
      <c r="S3209" s="57">
        <v>46022</v>
      </c>
      <c r="U3209" s="143"/>
    </row>
    <row r="3210" spans="1:21" ht="20.3" x14ac:dyDescent="0.35">
      <c r="A3210" s="43">
        <f t="shared" si="468"/>
        <v>583</v>
      </c>
      <c r="B3210" s="47" t="s">
        <v>375</v>
      </c>
      <c r="C3210" s="43">
        <v>35351</v>
      </c>
      <c r="D3210" s="43" t="s">
        <v>1899</v>
      </c>
      <c r="E3210" s="43">
        <v>1962</v>
      </c>
      <c r="F3210" s="43" t="s">
        <v>2131</v>
      </c>
      <c r="G3210" s="56" t="s">
        <v>2098</v>
      </c>
      <c r="H3210" s="43">
        <v>4</v>
      </c>
      <c r="I3210" s="43">
        <v>6</v>
      </c>
      <c r="J3210" s="43" t="s">
        <v>2131</v>
      </c>
      <c r="K3210" s="45">
        <v>1989.6</v>
      </c>
      <c r="L3210" s="45">
        <v>1783</v>
      </c>
      <c r="M3210" s="517">
        <f>VLOOKUP(C3210,'Раздел 2'!D3202:Q4177,14,0)</f>
        <v>200000</v>
      </c>
      <c r="N3210" s="45">
        <f t="shared" ref="N3210:N3211" si="504">M3210</f>
        <v>200000</v>
      </c>
      <c r="O3210" s="45">
        <v>0</v>
      </c>
      <c r="P3210" s="45">
        <v>0</v>
      </c>
      <c r="Q3210" s="45">
        <v>0</v>
      </c>
      <c r="R3210" s="57">
        <v>45658</v>
      </c>
      <c r="S3210" s="57">
        <v>46022</v>
      </c>
      <c r="U3210" s="143"/>
    </row>
    <row r="3211" spans="1:21" ht="20.3" x14ac:dyDescent="0.35">
      <c r="A3211" s="43">
        <f t="shared" si="468"/>
        <v>584</v>
      </c>
      <c r="B3211" s="248" t="s">
        <v>3800</v>
      </c>
      <c r="C3211" s="184">
        <v>32977</v>
      </c>
      <c r="D3211" s="43" t="s">
        <v>1899</v>
      </c>
      <c r="E3211" s="43">
        <v>1970</v>
      </c>
      <c r="F3211" s="43" t="s">
        <v>2131</v>
      </c>
      <c r="G3211" s="56" t="s">
        <v>2097</v>
      </c>
      <c r="H3211" s="43">
        <v>5</v>
      </c>
      <c r="I3211" s="43">
        <v>6</v>
      </c>
      <c r="J3211" s="43" t="s">
        <v>2131</v>
      </c>
      <c r="K3211" s="45">
        <v>8825</v>
      </c>
      <c r="L3211" s="45">
        <v>5556.6</v>
      </c>
      <c r="M3211" s="517">
        <f>VLOOKUP(C3211,'Раздел 2'!D3203:Q4178,14,0)</f>
        <v>328594</v>
      </c>
      <c r="N3211" s="45">
        <f t="shared" si="504"/>
        <v>328594</v>
      </c>
      <c r="O3211" s="45">
        <v>0</v>
      </c>
      <c r="P3211" s="45">
        <v>0</v>
      </c>
      <c r="Q3211" s="45">
        <v>0</v>
      </c>
      <c r="R3211" s="57">
        <v>45658</v>
      </c>
      <c r="S3211" s="57">
        <v>46022</v>
      </c>
      <c r="U3211" s="143"/>
    </row>
    <row r="3212" spans="1:21" ht="20.3" x14ac:dyDescent="0.35">
      <c r="A3212" s="43">
        <f t="shared" si="468"/>
        <v>585</v>
      </c>
      <c r="B3212" s="248" t="s">
        <v>4345</v>
      </c>
      <c r="C3212" s="184">
        <v>35843</v>
      </c>
      <c r="D3212" s="43" t="s">
        <v>1899</v>
      </c>
      <c r="E3212" s="43">
        <v>2002</v>
      </c>
      <c r="F3212" s="43" t="s">
        <v>2131</v>
      </c>
      <c r="G3212" s="56" t="s">
        <v>2098</v>
      </c>
      <c r="H3212" s="43">
        <v>9</v>
      </c>
      <c r="I3212" s="43">
        <v>4</v>
      </c>
      <c r="J3212" s="43">
        <v>1</v>
      </c>
      <c r="K3212" s="45">
        <v>3971.78</v>
      </c>
      <c r="L3212" s="45">
        <v>3971.78</v>
      </c>
      <c r="M3212" s="517">
        <f>VLOOKUP(C3212,'Раздел 2'!D3204:Q4179,14,0)</f>
        <v>3209025.39</v>
      </c>
      <c r="N3212" s="45">
        <f t="shared" ref="N3212:N3213" si="505">M3212</f>
        <v>3209025.39</v>
      </c>
      <c r="O3212" s="45">
        <v>0</v>
      </c>
      <c r="P3212" s="45">
        <v>0</v>
      </c>
      <c r="Q3212" s="45">
        <v>0</v>
      </c>
      <c r="R3212" s="57">
        <v>45658</v>
      </c>
      <c r="S3212" s="57">
        <v>46022</v>
      </c>
      <c r="U3212" s="143"/>
    </row>
    <row r="3213" spans="1:21" ht="20.3" x14ac:dyDescent="0.35">
      <c r="A3213" s="43">
        <f t="shared" si="468"/>
        <v>586</v>
      </c>
      <c r="B3213" s="248" t="s">
        <v>4344</v>
      </c>
      <c r="C3213" s="184">
        <v>35844</v>
      </c>
      <c r="D3213" s="43" t="s">
        <v>1899</v>
      </c>
      <c r="E3213" s="43">
        <v>2002</v>
      </c>
      <c r="F3213" s="43" t="s">
        <v>2131</v>
      </c>
      <c r="G3213" s="56" t="s">
        <v>2098</v>
      </c>
      <c r="H3213" s="43">
        <v>9</v>
      </c>
      <c r="I3213" s="43">
        <v>4</v>
      </c>
      <c r="J3213" s="43">
        <v>1</v>
      </c>
      <c r="K3213" s="45">
        <v>4425.13</v>
      </c>
      <c r="L3213" s="45">
        <v>4425.13</v>
      </c>
      <c r="M3213" s="517">
        <f>VLOOKUP(C3213,'Раздел 2'!D3205:Q4180,14,0)</f>
        <v>2975872.5300000003</v>
      </c>
      <c r="N3213" s="45">
        <f t="shared" si="505"/>
        <v>2975872.5300000003</v>
      </c>
      <c r="O3213" s="45">
        <v>0</v>
      </c>
      <c r="P3213" s="45">
        <v>0</v>
      </c>
      <c r="Q3213" s="45">
        <v>0</v>
      </c>
      <c r="R3213" s="57">
        <v>45658</v>
      </c>
      <c r="S3213" s="57">
        <v>46022</v>
      </c>
      <c r="U3213" s="143"/>
    </row>
    <row r="3214" spans="1:21" ht="20.3" x14ac:dyDescent="0.35">
      <c r="A3214" s="43">
        <f t="shared" si="468"/>
        <v>587</v>
      </c>
      <c r="B3214" s="248" t="s">
        <v>4343</v>
      </c>
      <c r="C3214" s="184">
        <v>35882</v>
      </c>
      <c r="D3214" s="43" t="s">
        <v>1899</v>
      </c>
      <c r="E3214" s="43">
        <v>1960</v>
      </c>
      <c r="F3214" s="43" t="s">
        <v>2131</v>
      </c>
      <c r="G3214" s="56" t="s">
        <v>2097</v>
      </c>
      <c r="H3214" s="43">
        <v>4</v>
      </c>
      <c r="I3214" s="43">
        <v>3</v>
      </c>
      <c r="J3214" s="43" t="s">
        <v>2131</v>
      </c>
      <c r="K3214" s="45">
        <v>3555.4</v>
      </c>
      <c r="L3214" s="45">
        <v>3555.4</v>
      </c>
      <c r="M3214" s="517">
        <f>VLOOKUP(C3214,'Раздел 2'!D3206:Q4181,14,0)</f>
        <v>3009829.58</v>
      </c>
      <c r="N3214" s="45">
        <f t="shared" ref="N3214" si="506">M3214</f>
        <v>3009829.58</v>
      </c>
      <c r="O3214" s="45">
        <v>0</v>
      </c>
      <c r="P3214" s="45">
        <v>0</v>
      </c>
      <c r="Q3214" s="45">
        <v>0</v>
      </c>
      <c r="R3214" s="57">
        <v>45658</v>
      </c>
      <c r="S3214" s="57">
        <v>46022</v>
      </c>
      <c r="U3214" s="143"/>
    </row>
    <row r="3215" spans="1:21" ht="20.3" x14ac:dyDescent="0.35">
      <c r="A3215" s="43">
        <f>A3214+1</f>
        <v>588</v>
      </c>
      <c r="B3215" s="248" t="s">
        <v>2218</v>
      </c>
      <c r="C3215" s="184">
        <v>34426</v>
      </c>
      <c r="D3215" s="43" t="s">
        <v>1899</v>
      </c>
      <c r="E3215" s="43">
        <v>1974</v>
      </c>
      <c r="F3215" s="43" t="s">
        <v>2131</v>
      </c>
      <c r="G3215" s="56" t="s">
        <v>2103</v>
      </c>
      <c r="H3215" s="43">
        <v>5</v>
      </c>
      <c r="I3215" s="43">
        <v>8</v>
      </c>
      <c r="J3215" s="43" t="s">
        <v>2131</v>
      </c>
      <c r="K3215" s="45">
        <v>10447.6</v>
      </c>
      <c r="L3215" s="45">
        <v>6290.7</v>
      </c>
      <c r="M3215" s="517">
        <f>VLOOKUP(C3215,'Раздел 2'!D3208:Q4183,14,0)</f>
        <v>135096</v>
      </c>
      <c r="N3215" s="45">
        <f t="shared" ref="N3215" si="507">M3215</f>
        <v>135096</v>
      </c>
      <c r="O3215" s="45">
        <v>0</v>
      </c>
      <c r="P3215" s="45">
        <v>0</v>
      </c>
      <c r="Q3215" s="45">
        <v>0</v>
      </c>
      <c r="R3215" s="57">
        <v>45658</v>
      </c>
      <c r="S3215" s="57">
        <v>46022</v>
      </c>
      <c r="U3215" s="143"/>
    </row>
    <row r="3216" spans="1:21" ht="20.3" x14ac:dyDescent="0.35">
      <c r="A3216" s="43">
        <f t="shared" si="468"/>
        <v>589</v>
      </c>
      <c r="B3216" s="248" t="s">
        <v>2211</v>
      </c>
      <c r="C3216" s="184">
        <v>35591</v>
      </c>
      <c r="D3216" s="43" t="s">
        <v>1899</v>
      </c>
      <c r="E3216" s="43">
        <v>1957</v>
      </c>
      <c r="F3216" s="43" t="s">
        <v>2131</v>
      </c>
      <c r="G3216" s="56" t="s">
        <v>2098</v>
      </c>
      <c r="H3216" s="43">
        <v>4</v>
      </c>
      <c r="I3216" s="43">
        <v>3</v>
      </c>
      <c r="J3216" s="43" t="s">
        <v>2131</v>
      </c>
      <c r="K3216" s="45">
        <v>2646.4</v>
      </c>
      <c r="L3216" s="45">
        <v>2375.9</v>
      </c>
      <c r="M3216" s="517">
        <f>VLOOKUP(C3216,'Раздел 2'!D3208:Q4184,14,0)</f>
        <v>1560000</v>
      </c>
      <c r="N3216" s="45">
        <f t="shared" ref="N3216" si="508">M3216</f>
        <v>1560000</v>
      </c>
      <c r="O3216" s="45">
        <v>0</v>
      </c>
      <c r="P3216" s="45">
        <v>0</v>
      </c>
      <c r="Q3216" s="45">
        <v>0</v>
      </c>
      <c r="R3216" s="57">
        <v>45658</v>
      </c>
      <c r="S3216" s="57">
        <v>46022</v>
      </c>
      <c r="U3216" s="143"/>
    </row>
    <row r="3217" spans="1:21" ht="20.3" x14ac:dyDescent="0.35">
      <c r="A3217" s="43">
        <f t="shared" si="468"/>
        <v>590</v>
      </c>
      <c r="B3217" s="248" t="s">
        <v>4599</v>
      </c>
      <c r="C3217" s="184">
        <v>36678</v>
      </c>
      <c r="D3217" s="43" t="s">
        <v>1899</v>
      </c>
      <c r="E3217" s="43">
        <v>1995</v>
      </c>
      <c r="F3217" s="43" t="s">
        <v>2131</v>
      </c>
      <c r="G3217" s="56" t="s">
        <v>2097</v>
      </c>
      <c r="H3217" s="43">
        <v>9</v>
      </c>
      <c r="I3217" s="43">
        <v>2</v>
      </c>
      <c r="J3217" s="43">
        <v>2</v>
      </c>
      <c r="K3217" s="45">
        <v>5796.7</v>
      </c>
      <c r="L3217" s="45">
        <v>5796.7</v>
      </c>
      <c r="M3217" s="517">
        <f>VLOOKUP(C3217,'Раздел 2'!D3209:Q4185,14,0)</f>
        <v>6239191</v>
      </c>
      <c r="N3217" s="45">
        <f t="shared" ref="N3217" si="509">M3217</f>
        <v>6239191</v>
      </c>
      <c r="O3217" s="45">
        <v>0</v>
      </c>
      <c r="P3217" s="45">
        <v>0</v>
      </c>
      <c r="Q3217" s="45">
        <v>0</v>
      </c>
      <c r="R3217" s="57">
        <v>45658</v>
      </c>
      <c r="S3217" s="57">
        <v>46022</v>
      </c>
      <c r="U3217" s="143"/>
    </row>
    <row r="3218" spans="1:21" ht="20.3" x14ac:dyDescent="0.35">
      <c r="A3218" s="43">
        <f t="shared" si="468"/>
        <v>591</v>
      </c>
      <c r="B3218" s="248" t="s">
        <v>415</v>
      </c>
      <c r="C3218" s="184">
        <v>32374</v>
      </c>
      <c r="D3218" s="43" t="s">
        <v>1899</v>
      </c>
      <c r="E3218" s="43">
        <v>1968</v>
      </c>
      <c r="F3218" s="43" t="s">
        <v>2131</v>
      </c>
      <c r="G3218" s="56" t="s">
        <v>2098</v>
      </c>
      <c r="H3218" s="43">
        <v>4</v>
      </c>
      <c r="I3218" s="43">
        <v>3</v>
      </c>
      <c r="J3218" s="43" t="s">
        <v>2131</v>
      </c>
      <c r="K3218" s="45">
        <v>4602.3999999999996</v>
      </c>
      <c r="L3218" s="45">
        <v>3461.3</v>
      </c>
      <c r="M3218" s="517">
        <f>VLOOKUP(C3218,'Раздел 2'!D3210:Q4186,14,0)</f>
        <v>1763906.57</v>
      </c>
      <c r="N3218" s="45">
        <f t="shared" ref="N3218" si="510">M3218</f>
        <v>1763906.57</v>
      </c>
      <c r="O3218" s="45">
        <v>0</v>
      </c>
      <c r="P3218" s="45">
        <v>0</v>
      </c>
      <c r="Q3218" s="45">
        <v>0</v>
      </c>
      <c r="R3218" s="57">
        <v>45658</v>
      </c>
      <c r="S3218" s="57">
        <v>46022</v>
      </c>
      <c r="U3218" s="143"/>
    </row>
    <row r="3219" spans="1:21" ht="20.3" x14ac:dyDescent="0.35">
      <c r="A3219" s="43">
        <f t="shared" si="468"/>
        <v>592</v>
      </c>
      <c r="B3219" s="248" t="s">
        <v>4600</v>
      </c>
      <c r="C3219" s="184">
        <v>32523</v>
      </c>
      <c r="D3219" s="43" t="s">
        <v>1899</v>
      </c>
      <c r="E3219" s="43">
        <v>2007</v>
      </c>
      <c r="F3219" s="43" t="s">
        <v>2131</v>
      </c>
      <c r="G3219" s="56" t="s">
        <v>4601</v>
      </c>
      <c r="H3219" s="43">
        <v>3</v>
      </c>
      <c r="I3219" s="43">
        <v>3</v>
      </c>
      <c r="J3219" s="43" t="s">
        <v>2131</v>
      </c>
      <c r="K3219" s="45">
        <v>1156.8</v>
      </c>
      <c r="L3219" s="45">
        <v>1156.8</v>
      </c>
      <c r="M3219" s="517">
        <f>VLOOKUP(C3219,'Раздел 2'!D3211:Q4187,14,0)</f>
        <v>14165138.9</v>
      </c>
      <c r="N3219" s="45">
        <f t="shared" ref="N3219" si="511">M3219</f>
        <v>14165138.9</v>
      </c>
      <c r="O3219" s="45">
        <v>0</v>
      </c>
      <c r="P3219" s="45">
        <v>0</v>
      </c>
      <c r="Q3219" s="45">
        <v>0</v>
      </c>
      <c r="R3219" s="57">
        <v>45658</v>
      </c>
      <c r="S3219" s="57">
        <v>46022</v>
      </c>
      <c r="U3219" s="143"/>
    </row>
    <row r="3220" spans="1:21" ht="20.3" x14ac:dyDescent="0.35">
      <c r="A3220" s="43">
        <f t="shared" si="468"/>
        <v>593</v>
      </c>
      <c r="B3220" s="248" t="s">
        <v>3082</v>
      </c>
      <c r="C3220" s="184">
        <v>34679</v>
      </c>
      <c r="D3220" s="43" t="s">
        <v>1899</v>
      </c>
      <c r="E3220" s="43">
        <v>1975</v>
      </c>
      <c r="F3220" s="43" t="s">
        <v>2131</v>
      </c>
      <c r="G3220" s="56" t="s">
        <v>2098</v>
      </c>
      <c r="H3220" s="43">
        <v>5</v>
      </c>
      <c r="I3220" s="43">
        <v>4</v>
      </c>
      <c r="J3220" s="43" t="s">
        <v>2131</v>
      </c>
      <c r="K3220" s="45">
        <v>6908.5</v>
      </c>
      <c r="L3220" s="45">
        <v>4389</v>
      </c>
      <c r="M3220" s="517">
        <f>VLOOKUP(C3220,'Раздел 2'!D3212:Q4188,14,0)</f>
        <v>4047438.55</v>
      </c>
      <c r="N3220" s="45">
        <f t="shared" ref="N3220" si="512">M3220</f>
        <v>4047438.55</v>
      </c>
      <c r="O3220" s="45">
        <v>0</v>
      </c>
      <c r="P3220" s="45">
        <v>0</v>
      </c>
      <c r="Q3220" s="45">
        <v>0</v>
      </c>
      <c r="R3220" s="57">
        <v>45658</v>
      </c>
      <c r="S3220" s="57">
        <v>46022</v>
      </c>
      <c r="U3220" s="143"/>
    </row>
    <row r="3221" spans="1:21" ht="20.3" x14ac:dyDescent="0.35">
      <c r="A3221" s="43">
        <f t="shared" si="468"/>
        <v>594</v>
      </c>
      <c r="B3221" s="248" t="s">
        <v>4387</v>
      </c>
      <c r="C3221" s="184">
        <v>34393</v>
      </c>
      <c r="D3221" s="43" t="s">
        <v>1899</v>
      </c>
      <c r="E3221" s="43">
        <v>1959</v>
      </c>
      <c r="F3221" s="43" t="s">
        <v>2131</v>
      </c>
      <c r="G3221" s="56" t="s">
        <v>2098</v>
      </c>
      <c r="H3221" s="43">
        <v>3</v>
      </c>
      <c r="I3221" s="43">
        <v>3</v>
      </c>
      <c r="J3221" s="43" t="s">
        <v>2131</v>
      </c>
      <c r="K3221" s="45">
        <v>2458</v>
      </c>
      <c r="L3221" s="45">
        <v>1663.6</v>
      </c>
      <c r="M3221" s="517">
        <f>VLOOKUP(C3221,'Раздел 2'!D3213:Q4189,14,0)</f>
        <v>5008558</v>
      </c>
      <c r="N3221" s="45">
        <f t="shared" ref="N3221" si="513">M3221</f>
        <v>5008558</v>
      </c>
      <c r="O3221" s="45">
        <v>0</v>
      </c>
      <c r="P3221" s="45">
        <v>0</v>
      </c>
      <c r="Q3221" s="45">
        <v>0</v>
      </c>
      <c r="R3221" s="57">
        <v>45658</v>
      </c>
      <c r="S3221" s="57">
        <v>46022</v>
      </c>
      <c r="U3221" s="143"/>
    </row>
    <row r="3222" spans="1:21" ht="20.3" x14ac:dyDescent="0.35">
      <c r="A3222" s="43">
        <f t="shared" si="468"/>
        <v>595</v>
      </c>
      <c r="B3222" s="248" t="s">
        <v>3908</v>
      </c>
      <c r="C3222" s="184">
        <v>36782</v>
      </c>
      <c r="D3222" s="43" t="s">
        <v>1899</v>
      </c>
      <c r="E3222" s="43">
        <v>1968</v>
      </c>
      <c r="F3222" s="43" t="s">
        <v>2131</v>
      </c>
      <c r="G3222" s="56" t="s">
        <v>2097</v>
      </c>
      <c r="H3222" s="43">
        <v>5</v>
      </c>
      <c r="I3222" s="43">
        <v>10</v>
      </c>
      <c r="J3222" s="43" t="s">
        <v>2131</v>
      </c>
      <c r="K3222" s="45">
        <v>13235.7</v>
      </c>
      <c r="L3222" s="45">
        <v>10021.299999999999</v>
      </c>
      <c r="M3222" s="517">
        <f>VLOOKUP(C3222,'Раздел 2'!D3214:Q4190,14,0)</f>
        <v>11201755.27</v>
      </c>
      <c r="N3222" s="45">
        <f t="shared" ref="N3222" si="514">M3222</f>
        <v>11201755.27</v>
      </c>
      <c r="O3222" s="45">
        <v>0</v>
      </c>
      <c r="P3222" s="45">
        <v>0</v>
      </c>
      <c r="Q3222" s="45">
        <v>0</v>
      </c>
      <c r="R3222" s="57">
        <v>45658</v>
      </c>
      <c r="S3222" s="57">
        <v>46022</v>
      </c>
      <c r="U3222" s="143"/>
    </row>
    <row r="3223" spans="1:21" ht="20.3" x14ac:dyDescent="0.35">
      <c r="A3223" s="43">
        <f t="shared" si="468"/>
        <v>596</v>
      </c>
      <c r="B3223" s="248" t="s">
        <v>4408</v>
      </c>
      <c r="C3223" s="184">
        <v>33449</v>
      </c>
      <c r="D3223" s="43" t="s">
        <v>1899</v>
      </c>
      <c r="E3223" s="43">
        <v>1969</v>
      </c>
      <c r="F3223" s="43" t="s">
        <v>2131</v>
      </c>
      <c r="G3223" s="56" t="s">
        <v>2098</v>
      </c>
      <c r="H3223" s="43">
        <v>4</v>
      </c>
      <c r="I3223" s="43">
        <v>4</v>
      </c>
      <c r="J3223" s="43" t="s">
        <v>2131</v>
      </c>
      <c r="K3223" s="45">
        <v>3022.8</v>
      </c>
      <c r="L3223" s="45">
        <v>3022.8</v>
      </c>
      <c r="M3223" s="517">
        <f>VLOOKUP(C3223,'Раздел 2'!D3215:Q4191,14,0)</f>
        <v>1172446.26</v>
      </c>
      <c r="N3223" s="45">
        <f t="shared" ref="N3223" si="515">M3223</f>
        <v>1172446.26</v>
      </c>
      <c r="O3223" s="45">
        <v>0</v>
      </c>
      <c r="P3223" s="45">
        <v>0</v>
      </c>
      <c r="Q3223" s="45">
        <v>0</v>
      </c>
      <c r="R3223" s="57">
        <v>45658</v>
      </c>
      <c r="S3223" s="57">
        <v>46022</v>
      </c>
      <c r="U3223" s="143"/>
    </row>
    <row r="3224" spans="1:21" ht="20.3" x14ac:dyDescent="0.35">
      <c r="A3224" s="43">
        <f t="shared" si="468"/>
        <v>597</v>
      </c>
      <c r="B3224" s="248" t="s">
        <v>985</v>
      </c>
      <c r="C3224" s="184">
        <v>32395</v>
      </c>
      <c r="D3224" s="43" t="s">
        <v>1899</v>
      </c>
      <c r="E3224" s="43">
        <v>1975</v>
      </c>
      <c r="F3224" s="43" t="s">
        <v>2131</v>
      </c>
      <c r="G3224" s="56" t="s">
        <v>2097</v>
      </c>
      <c r="H3224" s="43">
        <v>5</v>
      </c>
      <c r="I3224" s="43">
        <v>4</v>
      </c>
      <c r="J3224" s="43" t="s">
        <v>2131</v>
      </c>
      <c r="K3224" s="45">
        <v>5722.6</v>
      </c>
      <c r="L3224" s="45">
        <v>2861.3</v>
      </c>
      <c r="M3224" s="517">
        <f>VLOOKUP(C3224,'Раздел 2'!D3216:Q4192,14,0)</f>
        <v>1956277</v>
      </c>
      <c r="N3224" s="45">
        <f t="shared" ref="N3224:N3225" si="516">M3224</f>
        <v>1956277</v>
      </c>
      <c r="O3224" s="45">
        <v>0</v>
      </c>
      <c r="P3224" s="45">
        <v>0</v>
      </c>
      <c r="Q3224" s="45">
        <v>0</v>
      </c>
      <c r="R3224" s="57">
        <v>45658</v>
      </c>
      <c r="S3224" s="57">
        <v>46022</v>
      </c>
      <c r="U3224" s="143"/>
    </row>
    <row r="3225" spans="1:21" ht="20.3" x14ac:dyDescent="0.35">
      <c r="A3225" s="43">
        <f t="shared" si="468"/>
        <v>598</v>
      </c>
      <c r="B3225" s="248" t="s">
        <v>2195</v>
      </c>
      <c r="C3225" s="184">
        <v>37021</v>
      </c>
      <c r="D3225" s="43" t="s">
        <v>1899</v>
      </c>
      <c r="E3225" s="43">
        <v>1961</v>
      </c>
      <c r="F3225" s="43" t="s">
        <v>2131</v>
      </c>
      <c r="G3225" s="56" t="s">
        <v>2098</v>
      </c>
      <c r="H3225" s="43">
        <v>4</v>
      </c>
      <c r="I3225" s="43">
        <v>3</v>
      </c>
      <c r="J3225" s="43" t="s">
        <v>2131</v>
      </c>
      <c r="K3225" s="45">
        <v>4626</v>
      </c>
      <c r="L3225" s="45">
        <v>2058.6</v>
      </c>
      <c r="M3225" s="517">
        <f>VLOOKUP(C3225,'Раздел 2'!D3217:Q4193,14,0)</f>
        <v>117380.3</v>
      </c>
      <c r="N3225" s="45">
        <f t="shared" si="516"/>
        <v>117380.3</v>
      </c>
      <c r="O3225" s="45">
        <v>0</v>
      </c>
      <c r="P3225" s="45">
        <v>0</v>
      </c>
      <c r="Q3225" s="45">
        <v>0</v>
      </c>
      <c r="R3225" s="57">
        <v>45658</v>
      </c>
      <c r="S3225" s="57">
        <v>46022</v>
      </c>
      <c r="U3225" s="143"/>
    </row>
    <row r="3226" spans="1:21" ht="20.3" x14ac:dyDescent="0.35">
      <c r="A3226" s="43">
        <f t="shared" si="468"/>
        <v>599</v>
      </c>
      <c r="B3226" s="248" t="s">
        <v>4320</v>
      </c>
      <c r="C3226" s="184">
        <v>36983</v>
      </c>
      <c r="D3226" s="43" t="s">
        <v>1899</v>
      </c>
      <c r="E3226" s="43">
        <v>1955</v>
      </c>
      <c r="F3226" s="43" t="s">
        <v>2131</v>
      </c>
      <c r="G3226" s="56" t="s">
        <v>2098</v>
      </c>
      <c r="H3226" s="43">
        <v>4</v>
      </c>
      <c r="I3226" s="43">
        <v>4</v>
      </c>
      <c r="J3226" s="43" t="s">
        <v>2131</v>
      </c>
      <c r="K3226" s="45">
        <v>3036.7</v>
      </c>
      <c r="L3226" s="45">
        <v>3036.7</v>
      </c>
      <c r="M3226" s="517">
        <f>VLOOKUP(C3226,'Раздел 2'!D3218:Q4194,14,0)</f>
        <v>2674306.91</v>
      </c>
      <c r="N3226" s="45">
        <f t="shared" ref="N3226" si="517">M3226</f>
        <v>2674306.91</v>
      </c>
      <c r="O3226" s="45">
        <v>0</v>
      </c>
      <c r="P3226" s="45">
        <v>0</v>
      </c>
      <c r="Q3226" s="45">
        <v>0</v>
      </c>
      <c r="R3226" s="57">
        <v>45658</v>
      </c>
      <c r="S3226" s="57">
        <v>46022</v>
      </c>
      <c r="U3226" s="143"/>
    </row>
    <row r="3227" spans="1:21" ht="20.3" x14ac:dyDescent="0.35">
      <c r="A3227" s="43">
        <f t="shared" si="468"/>
        <v>600</v>
      </c>
      <c r="B3227" s="248" t="s">
        <v>873</v>
      </c>
      <c r="C3227" s="184">
        <v>34168</v>
      </c>
      <c r="D3227" s="43" t="s">
        <v>1899</v>
      </c>
      <c r="E3227" s="43">
        <v>1957</v>
      </c>
      <c r="F3227" s="43" t="s">
        <v>2131</v>
      </c>
      <c r="G3227" s="56" t="s">
        <v>2098</v>
      </c>
      <c r="H3227" s="43">
        <v>2</v>
      </c>
      <c r="I3227" s="43">
        <v>1</v>
      </c>
      <c r="J3227" s="43" t="s">
        <v>2131</v>
      </c>
      <c r="K3227" s="45">
        <v>498.7</v>
      </c>
      <c r="L3227" s="45">
        <v>498.7</v>
      </c>
      <c r="M3227" s="517">
        <f>VLOOKUP(C3227,'Раздел 2'!D3219:Q4195,14,0)</f>
        <v>263147.20494999998</v>
      </c>
      <c r="N3227" s="45">
        <f t="shared" ref="N3227" si="518">M3227</f>
        <v>263147.20494999998</v>
      </c>
      <c r="O3227" s="45">
        <v>0</v>
      </c>
      <c r="P3227" s="45">
        <v>0</v>
      </c>
      <c r="Q3227" s="45">
        <v>0</v>
      </c>
      <c r="R3227" s="57">
        <v>45658</v>
      </c>
      <c r="S3227" s="57">
        <v>46022</v>
      </c>
      <c r="U3227" s="143"/>
    </row>
    <row r="3228" spans="1:21" ht="20.3" x14ac:dyDescent="0.35">
      <c r="A3228" s="43">
        <f t="shared" si="468"/>
        <v>601</v>
      </c>
      <c r="B3228" s="248" t="s">
        <v>4108</v>
      </c>
      <c r="C3228" s="184">
        <v>46463</v>
      </c>
      <c r="D3228" s="43" t="s">
        <v>1899</v>
      </c>
      <c r="E3228" s="43">
        <v>1957</v>
      </c>
      <c r="F3228" s="43" t="s">
        <v>2131</v>
      </c>
      <c r="G3228" s="56" t="s">
        <v>2098</v>
      </c>
      <c r="H3228" s="43">
        <v>5</v>
      </c>
      <c r="I3228" s="43">
        <v>4</v>
      </c>
      <c r="J3228" s="43" t="s">
        <v>2131</v>
      </c>
      <c r="K3228" s="45">
        <v>3980.8</v>
      </c>
      <c r="L3228" s="45">
        <v>3980.8</v>
      </c>
      <c r="M3228" s="517">
        <f>VLOOKUP(C3228,'Раздел 2'!D3220:Q4196,14,0)</f>
        <v>128961</v>
      </c>
      <c r="N3228" s="45">
        <f t="shared" ref="N3228:N3229" si="519">M3228</f>
        <v>128961</v>
      </c>
      <c r="O3228" s="45">
        <v>0</v>
      </c>
      <c r="P3228" s="45">
        <v>0</v>
      </c>
      <c r="Q3228" s="45">
        <v>0</v>
      </c>
      <c r="R3228" s="57">
        <v>45658</v>
      </c>
      <c r="S3228" s="57">
        <v>46022</v>
      </c>
      <c r="U3228" s="143"/>
    </row>
    <row r="3229" spans="1:21" ht="20.3" x14ac:dyDescent="0.35">
      <c r="A3229" s="43">
        <f t="shared" si="468"/>
        <v>602</v>
      </c>
      <c r="B3229" s="248" t="s">
        <v>4353</v>
      </c>
      <c r="C3229" s="184">
        <v>35417</v>
      </c>
      <c r="D3229" s="43" t="s">
        <v>1899</v>
      </c>
      <c r="E3229" s="43">
        <v>1973</v>
      </c>
      <c r="F3229" s="43" t="s">
        <v>2131</v>
      </c>
      <c r="G3229" s="56" t="s">
        <v>2097</v>
      </c>
      <c r="H3229" s="43">
        <v>9</v>
      </c>
      <c r="I3229" s="43">
        <v>1</v>
      </c>
      <c r="J3229" s="43" t="s">
        <v>2131</v>
      </c>
      <c r="K3229" s="45">
        <v>1654.2</v>
      </c>
      <c r="L3229" s="45">
        <v>1654.2</v>
      </c>
      <c r="M3229" s="517">
        <f>VLOOKUP(C3229,'Раздел 2'!D3221:Q4197,14,0)</f>
        <v>2050043.98</v>
      </c>
      <c r="N3229" s="45">
        <f t="shared" si="519"/>
        <v>2050043.98</v>
      </c>
      <c r="O3229" s="45">
        <v>0</v>
      </c>
      <c r="P3229" s="45">
        <v>0</v>
      </c>
      <c r="Q3229" s="45">
        <v>0</v>
      </c>
      <c r="R3229" s="57">
        <v>45658</v>
      </c>
      <c r="S3229" s="57">
        <v>46022</v>
      </c>
      <c r="U3229" s="143"/>
    </row>
    <row r="3230" spans="1:21" ht="20.3" x14ac:dyDescent="0.35">
      <c r="A3230" s="43">
        <f t="shared" si="468"/>
        <v>603</v>
      </c>
      <c r="B3230" s="248" t="s">
        <v>52</v>
      </c>
      <c r="C3230" s="184">
        <v>35526</v>
      </c>
      <c r="D3230" s="43" t="s">
        <v>1899</v>
      </c>
      <c r="E3230" s="43">
        <v>1957</v>
      </c>
      <c r="F3230" s="43" t="s">
        <v>2131</v>
      </c>
      <c r="G3230" s="56" t="s">
        <v>2098</v>
      </c>
      <c r="H3230" s="43">
        <v>3</v>
      </c>
      <c r="I3230" s="43">
        <v>1</v>
      </c>
      <c r="J3230" s="43" t="s">
        <v>2131</v>
      </c>
      <c r="K3230" s="45">
        <v>1009.3</v>
      </c>
      <c r="L3230" s="45">
        <v>618.5</v>
      </c>
      <c r="M3230" s="517">
        <f>VLOOKUP(C3230,'Раздел 2'!D3222:Q4198,14,0)</f>
        <v>377722.8714</v>
      </c>
      <c r="N3230" s="45">
        <f t="shared" ref="N3230" si="520">M3230</f>
        <v>377722.8714</v>
      </c>
      <c r="O3230" s="45">
        <v>0</v>
      </c>
      <c r="P3230" s="45">
        <v>0</v>
      </c>
      <c r="Q3230" s="45">
        <v>0</v>
      </c>
      <c r="R3230" s="57">
        <v>45658</v>
      </c>
      <c r="S3230" s="57">
        <v>46022</v>
      </c>
      <c r="U3230" s="143"/>
    </row>
    <row r="3231" spans="1:21" ht="20.3" x14ac:dyDescent="0.35">
      <c r="A3231" s="43">
        <f t="shared" si="468"/>
        <v>604</v>
      </c>
      <c r="B3231" s="248" t="s">
        <v>4347</v>
      </c>
      <c r="C3231" s="184">
        <v>35596</v>
      </c>
      <c r="D3231" s="43" t="s">
        <v>1899</v>
      </c>
      <c r="E3231" s="43">
        <v>1974</v>
      </c>
      <c r="F3231" s="43" t="s">
        <v>2131</v>
      </c>
      <c r="G3231" s="56" t="s">
        <v>2097</v>
      </c>
      <c r="H3231" s="43">
        <v>5</v>
      </c>
      <c r="I3231" s="43">
        <v>6</v>
      </c>
      <c r="J3231" s="43" t="s">
        <v>2131</v>
      </c>
      <c r="K3231" s="45">
        <v>5668</v>
      </c>
      <c r="L3231" s="45">
        <v>5668</v>
      </c>
      <c r="M3231" s="517">
        <f>VLOOKUP(C3231,'Раздел 2'!D3223:Q4199,14,0)</f>
        <v>2270173.15</v>
      </c>
      <c r="N3231" s="45">
        <f t="shared" ref="N3231" si="521">M3231</f>
        <v>2270173.15</v>
      </c>
      <c r="O3231" s="45">
        <v>0</v>
      </c>
      <c r="P3231" s="45">
        <v>0</v>
      </c>
      <c r="Q3231" s="45">
        <v>0</v>
      </c>
      <c r="R3231" s="57">
        <v>45658</v>
      </c>
      <c r="S3231" s="57">
        <v>46022</v>
      </c>
      <c r="U3231" s="143"/>
    </row>
    <row r="3232" spans="1:21" ht="20.3" x14ac:dyDescent="0.35">
      <c r="A3232" s="43">
        <f t="shared" si="468"/>
        <v>605</v>
      </c>
      <c r="B3232" s="248" t="s">
        <v>955</v>
      </c>
      <c r="C3232" s="184">
        <v>36395</v>
      </c>
      <c r="D3232" s="43" t="s">
        <v>1899</v>
      </c>
      <c r="E3232" s="43">
        <v>1975</v>
      </c>
      <c r="F3232" s="43" t="s">
        <v>2131</v>
      </c>
      <c r="G3232" s="56" t="s">
        <v>2097</v>
      </c>
      <c r="H3232" s="43">
        <v>5</v>
      </c>
      <c r="I3232" s="43">
        <v>8</v>
      </c>
      <c r="J3232" s="43" t="s">
        <v>2131</v>
      </c>
      <c r="K3232" s="45">
        <v>13519.6</v>
      </c>
      <c r="L3232" s="45">
        <v>8974.7000000000007</v>
      </c>
      <c r="M3232" s="517">
        <f>VLOOKUP(C3232,'Раздел 2'!D3224:Q4200,14,0)</f>
        <v>9170471.2050000001</v>
      </c>
      <c r="N3232" s="45">
        <f t="shared" ref="N3232:N3236" si="522">M3232</f>
        <v>9170471.2050000001</v>
      </c>
      <c r="O3232" s="45">
        <v>0</v>
      </c>
      <c r="P3232" s="45">
        <v>0</v>
      </c>
      <c r="Q3232" s="45">
        <v>0</v>
      </c>
      <c r="R3232" s="57">
        <v>45658</v>
      </c>
      <c r="S3232" s="57">
        <v>46022</v>
      </c>
      <c r="U3232" s="143"/>
    </row>
    <row r="3233" spans="1:21" ht="20.3" x14ac:dyDescent="0.35">
      <c r="A3233" s="43">
        <f t="shared" si="468"/>
        <v>606</v>
      </c>
      <c r="B3233" s="248" t="s">
        <v>966</v>
      </c>
      <c r="C3233" s="184">
        <v>32417</v>
      </c>
      <c r="D3233" s="43" t="s">
        <v>1899</v>
      </c>
      <c r="E3233" s="43">
        <v>1975</v>
      </c>
      <c r="F3233" s="43" t="s">
        <v>2131</v>
      </c>
      <c r="G3233" s="56" t="s">
        <v>2097</v>
      </c>
      <c r="H3233" s="43">
        <v>5</v>
      </c>
      <c r="I3233" s="43">
        <v>8</v>
      </c>
      <c r="J3233" s="43" t="s">
        <v>2131</v>
      </c>
      <c r="K3233" s="45">
        <v>9223.5</v>
      </c>
      <c r="L3233" s="45">
        <v>5712.7</v>
      </c>
      <c r="M3233" s="517">
        <f>VLOOKUP(C3233,'Раздел 2'!D3225:Q4201,14,0)</f>
        <v>2074135.92</v>
      </c>
      <c r="N3233" s="45">
        <f t="shared" ref="N3233:N3235" si="523">M3233</f>
        <v>2074135.92</v>
      </c>
      <c r="O3233" s="45">
        <v>0</v>
      </c>
      <c r="P3233" s="45">
        <v>0</v>
      </c>
      <c r="Q3233" s="45">
        <v>0</v>
      </c>
      <c r="R3233" s="57">
        <v>45658</v>
      </c>
      <c r="S3233" s="57">
        <v>46022</v>
      </c>
      <c r="U3233" s="143"/>
    </row>
    <row r="3234" spans="1:21" ht="20.3" x14ac:dyDescent="0.35">
      <c r="A3234" s="43">
        <f t="shared" si="468"/>
        <v>607</v>
      </c>
      <c r="B3234" s="248" t="s">
        <v>4418</v>
      </c>
      <c r="C3234" s="184">
        <v>32732</v>
      </c>
      <c r="D3234" s="43" t="s">
        <v>1899</v>
      </c>
      <c r="E3234" s="43">
        <v>1980</v>
      </c>
      <c r="F3234" s="43" t="s">
        <v>2131</v>
      </c>
      <c r="G3234" s="56" t="s">
        <v>2097</v>
      </c>
      <c r="H3234" s="43">
        <v>5</v>
      </c>
      <c r="I3234" s="43">
        <v>6</v>
      </c>
      <c r="J3234" s="43" t="s">
        <v>2131</v>
      </c>
      <c r="K3234" s="45">
        <v>6876.9</v>
      </c>
      <c r="L3234" s="45">
        <v>4253.5</v>
      </c>
      <c r="M3234" s="517">
        <f>VLOOKUP(C3234,'Раздел 2'!D3226:Q4202,14,0)</f>
        <v>163448.4</v>
      </c>
      <c r="N3234" s="45">
        <f t="shared" si="522"/>
        <v>163448.4</v>
      </c>
      <c r="O3234" s="45">
        <v>0</v>
      </c>
      <c r="P3234" s="45">
        <v>0</v>
      </c>
      <c r="Q3234" s="45">
        <v>0</v>
      </c>
      <c r="R3234" s="57">
        <v>45658</v>
      </c>
      <c r="S3234" s="57">
        <v>46022</v>
      </c>
      <c r="U3234" s="143"/>
    </row>
    <row r="3235" spans="1:21" ht="20.3" x14ac:dyDescent="0.35">
      <c r="A3235" s="43">
        <f t="shared" ref="A3235:A3258" si="524">A3234+1</f>
        <v>608</v>
      </c>
      <c r="B3235" s="248" t="s">
        <v>4419</v>
      </c>
      <c r="C3235" s="184">
        <v>32711</v>
      </c>
      <c r="D3235" s="43" t="s">
        <v>1899</v>
      </c>
      <c r="E3235" s="43">
        <v>1980</v>
      </c>
      <c r="F3235" s="43" t="s">
        <v>2131</v>
      </c>
      <c r="G3235" s="56" t="s">
        <v>2097</v>
      </c>
      <c r="H3235" s="43">
        <v>9</v>
      </c>
      <c r="I3235" s="43">
        <v>1</v>
      </c>
      <c r="J3235" s="43" t="s">
        <v>2131</v>
      </c>
      <c r="K3235" s="45">
        <v>3104</v>
      </c>
      <c r="L3235" s="45">
        <v>2089</v>
      </c>
      <c r="M3235" s="517">
        <f>VLOOKUP(C3235,'Раздел 2'!D3227:Q4203,14,0)</f>
        <v>8435747.7400000002</v>
      </c>
      <c r="N3235" s="45">
        <f t="shared" si="523"/>
        <v>8435747.7400000002</v>
      </c>
      <c r="O3235" s="45">
        <v>0</v>
      </c>
      <c r="P3235" s="45">
        <v>0</v>
      </c>
      <c r="Q3235" s="45">
        <v>0</v>
      </c>
      <c r="R3235" s="57">
        <v>45658</v>
      </c>
      <c r="S3235" s="57">
        <v>46022</v>
      </c>
      <c r="U3235" s="143"/>
    </row>
    <row r="3236" spans="1:21" ht="20.3" x14ac:dyDescent="0.35">
      <c r="A3236" s="43">
        <f t="shared" si="524"/>
        <v>609</v>
      </c>
      <c r="B3236" s="248" t="s">
        <v>4397</v>
      </c>
      <c r="C3236" s="184">
        <v>34170</v>
      </c>
      <c r="D3236" s="43" t="s">
        <v>1899</v>
      </c>
      <c r="E3236" s="43">
        <v>1957</v>
      </c>
      <c r="F3236" s="43" t="s">
        <v>2131</v>
      </c>
      <c r="G3236" s="56" t="s">
        <v>2097</v>
      </c>
      <c r="H3236" s="43">
        <v>2</v>
      </c>
      <c r="I3236" s="43">
        <v>1</v>
      </c>
      <c r="J3236" s="43" t="s">
        <v>2131</v>
      </c>
      <c r="K3236" s="45">
        <v>500.2</v>
      </c>
      <c r="L3236" s="45">
        <v>500.2</v>
      </c>
      <c r="M3236" s="517">
        <f>VLOOKUP(C3236,'Раздел 2'!D3228:Q4204,14,0)</f>
        <v>1377893.57</v>
      </c>
      <c r="N3236" s="45">
        <f t="shared" si="522"/>
        <v>1377893.57</v>
      </c>
      <c r="O3236" s="45">
        <v>0</v>
      </c>
      <c r="P3236" s="45">
        <v>0</v>
      </c>
      <c r="Q3236" s="45">
        <v>0</v>
      </c>
      <c r="R3236" s="57">
        <v>45658</v>
      </c>
      <c r="S3236" s="57">
        <v>46022</v>
      </c>
      <c r="U3236" s="143"/>
    </row>
    <row r="3237" spans="1:21" ht="20.3" x14ac:dyDescent="0.35">
      <c r="A3237" s="43">
        <f>A3236+1</f>
        <v>610</v>
      </c>
      <c r="B3237" s="248" t="s">
        <v>963</v>
      </c>
      <c r="C3237" s="184">
        <v>32409</v>
      </c>
      <c r="D3237" s="43" t="s">
        <v>1899</v>
      </c>
      <c r="E3237" s="43">
        <v>1968</v>
      </c>
      <c r="F3237" s="43" t="s">
        <v>2131</v>
      </c>
      <c r="G3237" s="56" t="s">
        <v>2097</v>
      </c>
      <c r="H3237" s="43">
        <v>5</v>
      </c>
      <c r="I3237" s="43">
        <v>6</v>
      </c>
      <c r="J3237" s="43" t="s">
        <v>2131</v>
      </c>
      <c r="K3237" s="45">
        <v>4105.6000000000004</v>
      </c>
      <c r="L3237" s="45">
        <v>2583.0500000000002</v>
      </c>
      <c r="M3237" s="517">
        <f>VLOOKUP(C3237,'Раздел 2'!D3230:Q4206,14,0)</f>
        <v>100000</v>
      </c>
      <c r="N3237" s="45">
        <f t="shared" ref="N3237" si="525">M3237</f>
        <v>100000</v>
      </c>
      <c r="O3237" s="45">
        <v>0</v>
      </c>
      <c r="P3237" s="45">
        <v>0</v>
      </c>
      <c r="Q3237" s="45">
        <v>0</v>
      </c>
      <c r="R3237" s="57">
        <v>45658</v>
      </c>
      <c r="S3237" s="57">
        <v>46022</v>
      </c>
      <c r="U3237" s="143"/>
    </row>
    <row r="3238" spans="1:21" ht="20.3" x14ac:dyDescent="0.35">
      <c r="A3238" s="43">
        <f t="shared" si="524"/>
        <v>611</v>
      </c>
      <c r="B3238" s="248" t="s">
        <v>4381</v>
      </c>
      <c r="C3238" s="184">
        <v>34529</v>
      </c>
      <c r="D3238" s="43" t="s">
        <v>1899</v>
      </c>
      <c r="E3238" s="43">
        <v>1960</v>
      </c>
      <c r="F3238" s="43">
        <v>2022</v>
      </c>
      <c r="G3238" s="56" t="s">
        <v>2098</v>
      </c>
      <c r="H3238" s="43">
        <v>4</v>
      </c>
      <c r="I3238" s="43">
        <v>6</v>
      </c>
      <c r="J3238" s="43" t="s">
        <v>2131</v>
      </c>
      <c r="K3238" s="45">
        <v>5904.8</v>
      </c>
      <c r="L3238" s="45">
        <v>5904.8</v>
      </c>
      <c r="M3238" s="517">
        <f>VLOOKUP(C3238,'Раздел 2'!D3230:Q4207,14,0)</f>
        <v>225297</v>
      </c>
      <c r="N3238" s="45">
        <f t="shared" ref="N3238" si="526">M3238</f>
        <v>225297</v>
      </c>
      <c r="O3238" s="45">
        <v>0</v>
      </c>
      <c r="P3238" s="45">
        <v>0</v>
      </c>
      <c r="Q3238" s="45">
        <v>0</v>
      </c>
      <c r="R3238" s="57">
        <v>45658</v>
      </c>
      <c r="S3238" s="57">
        <v>46022</v>
      </c>
      <c r="U3238" s="143"/>
    </row>
    <row r="3239" spans="1:21" ht="20.3" x14ac:dyDescent="0.35">
      <c r="A3239" s="43">
        <f t="shared" si="524"/>
        <v>612</v>
      </c>
      <c r="B3239" s="248" t="s">
        <v>4385</v>
      </c>
      <c r="C3239" s="184">
        <v>34411</v>
      </c>
      <c r="D3239" s="43" t="s">
        <v>1899</v>
      </c>
      <c r="E3239" s="43">
        <v>1961</v>
      </c>
      <c r="F3239" s="43">
        <v>2018</v>
      </c>
      <c r="G3239" s="56" t="s">
        <v>2098</v>
      </c>
      <c r="H3239" s="43">
        <v>4</v>
      </c>
      <c r="I3239" s="43">
        <v>2</v>
      </c>
      <c r="J3239" s="43" t="s">
        <v>2131</v>
      </c>
      <c r="K3239" s="45">
        <v>2274.9</v>
      </c>
      <c r="L3239" s="45">
        <v>1278.4000000000001</v>
      </c>
      <c r="M3239" s="517">
        <f>VLOOKUP(C3239,'Раздел 2'!D3231:Q4208,14,0)</f>
        <v>820585</v>
      </c>
      <c r="N3239" s="45">
        <f t="shared" ref="N3239:N3243" si="527">M3239</f>
        <v>820585</v>
      </c>
      <c r="O3239" s="45">
        <v>0</v>
      </c>
      <c r="P3239" s="45">
        <v>0</v>
      </c>
      <c r="Q3239" s="45">
        <v>0</v>
      </c>
      <c r="R3239" s="57">
        <v>45658</v>
      </c>
      <c r="S3239" s="57">
        <v>46022</v>
      </c>
      <c r="U3239" s="143"/>
    </row>
    <row r="3240" spans="1:21" ht="20.3" x14ac:dyDescent="0.35">
      <c r="A3240" s="43">
        <f t="shared" si="524"/>
        <v>613</v>
      </c>
      <c r="B3240" s="248" t="s">
        <v>4333</v>
      </c>
      <c r="C3240" s="184">
        <v>36424</v>
      </c>
      <c r="D3240" s="43" t="s">
        <v>1899</v>
      </c>
      <c r="E3240" s="43">
        <v>1960</v>
      </c>
      <c r="F3240" s="43" t="s">
        <v>2131</v>
      </c>
      <c r="G3240" s="56" t="s">
        <v>2098</v>
      </c>
      <c r="H3240" s="43">
        <v>4</v>
      </c>
      <c r="I3240" s="43">
        <v>3</v>
      </c>
      <c r="J3240" s="43" t="s">
        <v>2131</v>
      </c>
      <c r="K3240" s="45">
        <v>2557.4</v>
      </c>
      <c r="L3240" s="45">
        <v>2557.4</v>
      </c>
      <c r="M3240" s="517">
        <f>VLOOKUP(C3240,'Раздел 2'!D3232:Q4209,14,0)</f>
        <v>122583</v>
      </c>
      <c r="N3240" s="45">
        <f t="shared" ref="N3240:N3242" si="528">M3240</f>
        <v>122583</v>
      </c>
      <c r="O3240" s="45">
        <v>0</v>
      </c>
      <c r="P3240" s="45">
        <v>0</v>
      </c>
      <c r="Q3240" s="45">
        <v>0</v>
      </c>
      <c r="R3240" s="57">
        <v>45658</v>
      </c>
      <c r="S3240" s="57">
        <v>46022</v>
      </c>
      <c r="U3240" s="143"/>
    </row>
    <row r="3241" spans="1:21" ht="20.3" x14ac:dyDescent="0.35">
      <c r="A3241" s="43">
        <f t="shared" si="524"/>
        <v>614</v>
      </c>
      <c r="B3241" s="248" t="s">
        <v>3771</v>
      </c>
      <c r="C3241" s="184">
        <v>36134</v>
      </c>
      <c r="D3241" s="43" t="s">
        <v>1899</v>
      </c>
      <c r="E3241" s="43">
        <v>1975</v>
      </c>
      <c r="F3241" s="43" t="s">
        <v>2131</v>
      </c>
      <c r="G3241" s="56" t="s">
        <v>2097</v>
      </c>
      <c r="H3241" s="43">
        <v>5</v>
      </c>
      <c r="I3241" s="43">
        <v>4</v>
      </c>
      <c r="J3241" s="43" t="s">
        <v>2131</v>
      </c>
      <c r="K3241" s="45">
        <v>6943.7</v>
      </c>
      <c r="L3241" s="45">
        <v>6943.7</v>
      </c>
      <c r="M3241" s="517">
        <f>VLOOKUP(C3241,'Раздел 2'!D3233:Q4210,14,0)</f>
        <v>10201624.08</v>
      </c>
      <c r="N3241" s="45">
        <f t="shared" si="527"/>
        <v>10201624.08</v>
      </c>
      <c r="O3241" s="45">
        <v>0</v>
      </c>
      <c r="P3241" s="45">
        <v>0</v>
      </c>
      <c r="Q3241" s="45">
        <v>0</v>
      </c>
      <c r="R3241" s="57">
        <v>45658</v>
      </c>
      <c r="S3241" s="57">
        <v>46022</v>
      </c>
      <c r="U3241" s="143"/>
    </row>
    <row r="3242" spans="1:21" ht="20.3" x14ac:dyDescent="0.35">
      <c r="A3242" s="43">
        <f t="shared" si="524"/>
        <v>615</v>
      </c>
      <c r="B3242" s="248" t="s">
        <v>895</v>
      </c>
      <c r="C3242" s="184">
        <v>34383</v>
      </c>
      <c r="D3242" s="43" t="s">
        <v>1899</v>
      </c>
      <c r="E3242" s="43">
        <v>1955</v>
      </c>
      <c r="F3242" s="43" t="s">
        <v>2131</v>
      </c>
      <c r="G3242" s="56" t="s">
        <v>2105</v>
      </c>
      <c r="H3242" s="43">
        <v>2</v>
      </c>
      <c r="I3242" s="43">
        <v>1</v>
      </c>
      <c r="J3242" s="43" t="s">
        <v>2131</v>
      </c>
      <c r="K3242" s="45">
        <v>404.4</v>
      </c>
      <c r="L3242" s="45">
        <v>292.5</v>
      </c>
      <c r="M3242" s="517">
        <f>VLOOKUP(C3242,'Раздел 2'!D3234:Q4211,14,0)</f>
        <v>3214107.9000000004</v>
      </c>
      <c r="N3242" s="45">
        <f t="shared" si="528"/>
        <v>3214107.9000000004</v>
      </c>
      <c r="O3242" s="45">
        <v>0</v>
      </c>
      <c r="P3242" s="45">
        <v>0</v>
      </c>
      <c r="Q3242" s="45">
        <v>0</v>
      </c>
      <c r="R3242" s="57">
        <v>45658</v>
      </c>
      <c r="S3242" s="57">
        <v>46022</v>
      </c>
      <c r="U3242" s="143"/>
    </row>
    <row r="3243" spans="1:21" ht="20.3" x14ac:dyDescent="0.35">
      <c r="A3243" s="43">
        <f t="shared" si="524"/>
        <v>616</v>
      </c>
      <c r="B3243" s="248" t="s">
        <v>3867</v>
      </c>
      <c r="C3243" s="184">
        <v>36842</v>
      </c>
      <c r="D3243" s="43" t="s">
        <v>1899</v>
      </c>
      <c r="E3243" s="43">
        <v>1966</v>
      </c>
      <c r="F3243" s="43" t="s">
        <v>2131</v>
      </c>
      <c r="G3243" s="56" t="s">
        <v>2097</v>
      </c>
      <c r="H3243" s="43">
        <v>5</v>
      </c>
      <c r="I3243" s="43">
        <v>6</v>
      </c>
      <c r="J3243" s="43" t="s">
        <v>2131</v>
      </c>
      <c r="K3243" s="45">
        <v>8209.2999999999993</v>
      </c>
      <c r="L3243" s="45">
        <v>5095</v>
      </c>
      <c r="M3243" s="517">
        <f>VLOOKUP(C3243,'Раздел 2'!D3235:Q4212,14,0)</f>
        <v>8202045.0899999999</v>
      </c>
      <c r="N3243" s="45">
        <f t="shared" si="527"/>
        <v>8202045.0899999999</v>
      </c>
      <c r="O3243" s="45">
        <v>0</v>
      </c>
      <c r="P3243" s="45">
        <v>0</v>
      </c>
      <c r="Q3243" s="45">
        <v>0</v>
      </c>
      <c r="R3243" s="57">
        <v>45658</v>
      </c>
      <c r="S3243" s="57">
        <v>46022</v>
      </c>
      <c r="U3243" s="143"/>
    </row>
    <row r="3244" spans="1:21" ht="20.3" x14ac:dyDescent="0.35">
      <c r="A3244" s="43">
        <f t="shared" si="524"/>
        <v>617</v>
      </c>
      <c r="B3244" s="248" t="s">
        <v>3336</v>
      </c>
      <c r="C3244" s="184">
        <v>36371</v>
      </c>
      <c r="D3244" s="43" t="s">
        <v>1899</v>
      </c>
      <c r="E3244" s="43">
        <v>1964</v>
      </c>
      <c r="F3244" s="43">
        <v>2022</v>
      </c>
      <c r="G3244" s="56" t="s">
        <v>2129</v>
      </c>
      <c r="H3244" s="43">
        <v>5</v>
      </c>
      <c r="I3244" s="43">
        <v>3</v>
      </c>
      <c r="J3244" s="43" t="s">
        <v>2131</v>
      </c>
      <c r="K3244" s="45">
        <v>4217.8</v>
      </c>
      <c r="L3244" s="45">
        <v>2651.2</v>
      </c>
      <c r="M3244" s="517">
        <f>VLOOKUP(C3244,'Раздел 2'!D3236:Q4213,14,0)</f>
        <v>1834465.06</v>
      </c>
      <c r="N3244" s="45">
        <f t="shared" ref="N3244" si="529">M3244</f>
        <v>1834465.06</v>
      </c>
      <c r="O3244" s="45">
        <v>0</v>
      </c>
      <c r="P3244" s="45">
        <v>0</v>
      </c>
      <c r="Q3244" s="45">
        <v>0</v>
      </c>
      <c r="R3244" s="57">
        <v>45658</v>
      </c>
      <c r="S3244" s="57">
        <v>46022</v>
      </c>
      <c r="U3244" s="143"/>
    </row>
    <row r="3245" spans="1:21" ht="20.3" x14ac:dyDescent="0.35">
      <c r="A3245" s="43">
        <f t="shared" si="524"/>
        <v>618</v>
      </c>
      <c r="B3245" s="248" t="s">
        <v>3760</v>
      </c>
      <c r="C3245" s="184">
        <v>34071</v>
      </c>
      <c r="D3245" s="43" t="s">
        <v>1899</v>
      </c>
      <c r="E3245" s="43">
        <v>1973</v>
      </c>
      <c r="F3245" s="43" t="s">
        <v>2131</v>
      </c>
      <c r="G3245" s="56" t="s">
        <v>2097</v>
      </c>
      <c r="H3245" s="43">
        <v>5</v>
      </c>
      <c r="I3245" s="43">
        <v>4</v>
      </c>
      <c r="J3245" s="43" t="s">
        <v>2131</v>
      </c>
      <c r="K3245" s="45">
        <v>5486.2</v>
      </c>
      <c r="L3245" s="45">
        <v>3530.8</v>
      </c>
      <c r="M3245" s="517">
        <f>VLOOKUP(C3245,'Раздел 2'!D3237:Q4214,14,0)</f>
        <v>1400208.6</v>
      </c>
      <c r="N3245" s="45">
        <f t="shared" ref="N3245:N3257" si="530">M3245</f>
        <v>1400208.6</v>
      </c>
      <c r="O3245" s="45">
        <v>0</v>
      </c>
      <c r="P3245" s="45">
        <v>0</v>
      </c>
      <c r="Q3245" s="45">
        <v>0</v>
      </c>
      <c r="R3245" s="57">
        <v>45658</v>
      </c>
      <c r="S3245" s="57">
        <v>46022</v>
      </c>
      <c r="U3245" s="143"/>
    </row>
    <row r="3246" spans="1:21" ht="20.3" x14ac:dyDescent="0.35">
      <c r="A3246" s="43">
        <f t="shared" si="524"/>
        <v>619</v>
      </c>
      <c r="B3246" s="248" t="s">
        <v>949</v>
      </c>
      <c r="C3246" s="184">
        <v>36367</v>
      </c>
      <c r="D3246" s="43" t="s">
        <v>1899</v>
      </c>
      <c r="E3246" s="43">
        <v>1964</v>
      </c>
      <c r="F3246" s="43" t="s">
        <v>2131</v>
      </c>
      <c r="G3246" s="56" t="s">
        <v>2097</v>
      </c>
      <c r="H3246" s="43">
        <v>5</v>
      </c>
      <c r="I3246" s="43">
        <v>3</v>
      </c>
      <c r="J3246" s="43" t="s">
        <v>2131</v>
      </c>
      <c r="K3246" s="45">
        <v>4206.2</v>
      </c>
      <c r="L3246" s="45">
        <v>2635</v>
      </c>
      <c r="M3246" s="517">
        <f>VLOOKUP(C3246,'Раздел 2'!D3238:Q4215,14,0)</f>
        <v>4097374.4</v>
      </c>
      <c r="N3246" s="45">
        <f t="shared" ref="N3246:N3258" si="531">M3246</f>
        <v>4097374.4</v>
      </c>
      <c r="O3246" s="45">
        <v>0</v>
      </c>
      <c r="P3246" s="45">
        <v>0</v>
      </c>
      <c r="Q3246" s="45">
        <v>0</v>
      </c>
      <c r="R3246" s="57">
        <v>45658</v>
      </c>
      <c r="S3246" s="57">
        <v>46022</v>
      </c>
      <c r="U3246" s="143"/>
    </row>
    <row r="3247" spans="1:21" ht="20.3" x14ac:dyDescent="0.35">
      <c r="A3247" s="43">
        <f t="shared" si="524"/>
        <v>620</v>
      </c>
      <c r="B3247" s="454" t="s">
        <v>3860</v>
      </c>
      <c r="C3247" s="184">
        <v>34153</v>
      </c>
      <c r="D3247" s="43" t="s">
        <v>1899</v>
      </c>
      <c r="E3247" s="43">
        <v>1969</v>
      </c>
      <c r="F3247" s="43">
        <v>2024</v>
      </c>
      <c r="G3247" s="56" t="s">
        <v>2097</v>
      </c>
      <c r="H3247" s="43">
        <v>4</v>
      </c>
      <c r="I3247" s="43">
        <v>8</v>
      </c>
      <c r="J3247" s="43" t="s">
        <v>2131</v>
      </c>
      <c r="K3247" s="45">
        <v>7864.6</v>
      </c>
      <c r="L3247" s="45">
        <v>5600.6</v>
      </c>
      <c r="M3247" s="517">
        <f>VLOOKUP(C3247,'Раздел 2'!D3239:Q4216,14,0)</f>
        <v>11255000</v>
      </c>
      <c r="N3247" s="45">
        <f t="shared" si="530"/>
        <v>11255000</v>
      </c>
      <c r="O3247" s="45">
        <v>0</v>
      </c>
      <c r="P3247" s="45">
        <v>0</v>
      </c>
      <c r="Q3247" s="45">
        <v>0</v>
      </c>
      <c r="R3247" s="57">
        <v>45658</v>
      </c>
      <c r="S3247" s="57">
        <v>46022</v>
      </c>
      <c r="U3247" s="143"/>
    </row>
    <row r="3248" spans="1:21" ht="20.3" x14ac:dyDescent="0.35">
      <c r="A3248" s="43">
        <f t="shared" si="524"/>
        <v>621</v>
      </c>
      <c r="B3248" s="453" t="s">
        <v>3861</v>
      </c>
      <c r="C3248" s="184">
        <v>35657</v>
      </c>
      <c r="D3248" s="43" t="s">
        <v>1899</v>
      </c>
      <c r="E3248" s="43">
        <v>1972</v>
      </c>
      <c r="F3248" s="43">
        <v>2024</v>
      </c>
      <c r="G3248" s="56" t="s">
        <v>2097</v>
      </c>
      <c r="H3248" s="43">
        <v>5</v>
      </c>
      <c r="I3248" s="43">
        <v>4</v>
      </c>
      <c r="J3248" s="43" t="s">
        <v>2131</v>
      </c>
      <c r="K3248" s="45">
        <v>4462.3</v>
      </c>
      <c r="L3248" s="45">
        <v>2742.4</v>
      </c>
      <c r="M3248" s="517">
        <f>VLOOKUP(C3248,'Раздел 2'!D3240:Q4217,14,0)</f>
        <v>4524340.6899999995</v>
      </c>
      <c r="N3248" s="45">
        <f t="shared" si="531"/>
        <v>4524340.6899999995</v>
      </c>
      <c r="O3248" s="45">
        <v>0</v>
      </c>
      <c r="P3248" s="45">
        <v>0</v>
      </c>
      <c r="Q3248" s="45">
        <v>0</v>
      </c>
      <c r="R3248" s="57">
        <v>45658</v>
      </c>
      <c r="S3248" s="57">
        <v>46022</v>
      </c>
      <c r="U3248" s="143"/>
    </row>
    <row r="3249" spans="1:21" ht="20.3" x14ac:dyDescent="0.35">
      <c r="A3249" s="43">
        <f t="shared" si="524"/>
        <v>622</v>
      </c>
      <c r="B3249" s="453" t="s">
        <v>3862</v>
      </c>
      <c r="C3249" s="184">
        <v>35661</v>
      </c>
      <c r="D3249" s="43" t="s">
        <v>1899</v>
      </c>
      <c r="E3249" s="43">
        <v>1968</v>
      </c>
      <c r="F3249" s="43">
        <v>2024</v>
      </c>
      <c r="G3249" s="56" t="s">
        <v>2097</v>
      </c>
      <c r="H3249" s="43">
        <v>5</v>
      </c>
      <c r="I3249" s="43">
        <v>7</v>
      </c>
      <c r="J3249" s="43" t="s">
        <v>2131</v>
      </c>
      <c r="K3249" s="45">
        <v>8195.11</v>
      </c>
      <c r="L3249" s="45">
        <v>6120.81</v>
      </c>
      <c r="M3249" s="517">
        <f>VLOOKUP(C3249,'Раздел 2'!D3241:Q4218,14,0)</f>
        <v>7057855.9900000002</v>
      </c>
      <c r="N3249" s="45">
        <f t="shared" si="530"/>
        <v>7057855.9900000002</v>
      </c>
      <c r="O3249" s="45">
        <v>0</v>
      </c>
      <c r="P3249" s="45">
        <v>0</v>
      </c>
      <c r="Q3249" s="45">
        <v>0</v>
      </c>
      <c r="R3249" s="57">
        <v>45658</v>
      </c>
      <c r="S3249" s="57">
        <v>46022</v>
      </c>
      <c r="U3249" s="143"/>
    </row>
    <row r="3250" spans="1:21" ht="20.3" x14ac:dyDescent="0.35">
      <c r="A3250" s="43">
        <f t="shared" si="524"/>
        <v>623</v>
      </c>
      <c r="B3250" s="453" t="s">
        <v>3863</v>
      </c>
      <c r="C3250" s="184">
        <v>35662</v>
      </c>
      <c r="D3250" s="43" t="s">
        <v>1899</v>
      </c>
      <c r="E3250" s="43">
        <v>1966</v>
      </c>
      <c r="F3250" s="43">
        <v>2024</v>
      </c>
      <c r="G3250" s="56" t="s">
        <v>2097</v>
      </c>
      <c r="H3250" s="43">
        <v>5</v>
      </c>
      <c r="I3250" s="43">
        <v>4</v>
      </c>
      <c r="J3250" s="43" t="s">
        <v>2131</v>
      </c>
      <c r="K3250" s="45">
        <v>3372.4</v>
      </c>
      <c r="L3250" s="45">
        <v>2584.6999999999998</v>
      </c>
      <c r="M3250" s="517">
        <f>VLOOKUP(C3250,'Раздел 2'!D3242:Q4219,14,0)</f>
        <v>3187873.2800000003</v>
      </c>
      <c r="N3250" s="45">
        <f t="shared" si="531"/>
        <v>3187873.2800000003</v>
      </c>
      <c r="O3250" s="45">
        <v>0</v>
      </c>
      <c r="P3250" s="45">
        <v>0</v>
      </c>
      <c r="Q3250" s="45">
        <v>0</v>
      </c>
      <c r="R3250" s="57">
        <v>45658</v>
      </c>
      <c r="S3250" s="57">
        <v>46022</v>
      </c>
      <c r="U3250" s="143"/>
    </row>
    <row r="3251" spans="1:21" ht="20.3" x14ac:dyDescent="0.35">
      <c r="A3251" s="43">
        <f t="shared" si="524"/>
        <v>624</v>
      </c>
      <c r="B3251" s="453" t="s">
        <v>3864</v>
      </c>
      <c r="C3251" s="184">
        <v>35663</v>
      </c>
      <c r="D3251" s="43" t="s">
        <v>1899</v>
      </c>
      <c r="E3251" s="43">
        <v>1966</v>
      </c>
      <c r="F3251" s="43">
        <v>2024</v>
      </c>
      <c r="G3251" s="56" t="s">
        <v>2097</v>
      </c>
      <c r="H3251" s="43">
        <v>5</v>
      </c>
      <c r="I3251" s="43">
        <v>4</v>
      </c>
      <c r="J3251" s="43" t="s">
        <v>2131</v>
      </c>
      <c r="K3251" s="45">
        <v>3339.9</v>
      </c>
      <c r="L3251" s="45">
        <v>2553.6</v>
      </c>
      <c r="M3251" s="517">
        <f>VLOOKUP(C3251,'Раздел 2'!D3243:Q4220,14,0)</f>
        <v>3119797.68</v>
      </c>
      <c r="N3251" s="45">
        <f t="shared" si="530"/>
        <v>3119797.68</v>
      </c>
      <c r="O3251" s="45">
        <v>0</v>
      </c>
      <c r="P3251" s="45">
        <v>0</v>
      </c>
      <c r="Q3251" s="45">
        <v>0</v>
      </c>
      <c r="R3251" s="57">
        <v>45658</v>
      </c>
      <c r="S3251" s="57">
        <v>46022</v>
      </c>
      <c r="U3251" s="143"/>
    </row>
    <row r="3252" spans="1:21" ht="20.3" x14ac:dyDescent="0.35">
      <c r="A3252" s="43">
        <f t="shared" si="524"/>
        <v>625</v>
      </c>
      <c r="B3252" s="453" t="s">
        <v>3865</v>
      </c>
      <c r="C3252" s="184">
        <v>35665</v>
      </c>
      <c r="D3252" s="43" t="s">
        <v>1899</v>
      </c>
      <c r="E3252" s="43">
        <v>1966</v>
      </c>
      <c r="F3252" s="43">
        <v>2024</v>
      </c>
      <c r="G3252" s="56" t="s">
        <v>2097</v>
      </c>
      <c r="H3252" s="43">
        <v>5</v>
      </c>
      <c r="I3252" s="43">
        <v>4</v>
      </c>
      <c r="J3252" s="43" t="s">
        <v>2131</v>
      </c>
      <c r="K3252" s="45">
        <v>4389</v>
      </c>
      <c r="L3252" s="45">
        <v>3492.7</v>
      </c>
      <c r="M3252" s="517">
        <f>VLOOKUP(C3252,'Раздел 2'!D3244:Q4221,14,0)</f>
        <v>5244238.16</v>
      </c>
      <c r="N3252" s="45">
        <f t="shared" si="531"/>
        <v>5244238.16</v>
      </c>
      <c r="O3252" s="45">
        <v>0</v>
      </c>
      <c r="P3252" s="45">
        <v>0</v>
      </c>
      <c r="Q3252" s="45">
        <v>0</v>
      </c>
      <c r="R3252" s="57">
        <v>45658</v>
      </c>
      <c r="S3252" s="57">
        <v>46022</v>
      </c>
      <c r="U3252" s="143"/>
    </row>
    <row r="3253" spans="1:21" ht="20.3" x14ac:dyDescent="0.35">
      <c r="A3253" s="43">
        <f t="shared" si="524"/>
        <v>626</v>
      </c>
      <c r="B3253" s="170" t="s">
        <v>974</v>
      </c>
      <c r="C3253" s="184">
        <v>32448</v>
      </c>
      <c r="D3253" s="43" t="s">
        <v>1899</v>
      </c>
      <c r="E3253" s="43">
        <v>1970</v>
      </c>
      <c r="F3253" s="43">
        <v>2024</v>
      </c>
      <c r="G3253" s="56" t="s">
        <v>2098</v>
      </c>
      <c r="H3253" s="43">
        <v>4</v>
      </c>
      <c r="I3253" s="43">
        <v>4</v>
      </c>
      <c r="J3253" s="43" t="s">
        <v>2131</v>
      </c>
      <c r="K3253" s="45">
        <v>5578.9</v>
      </c>
      <c r="L3253" s="45">
        <v>3303.4</v>
      </c>
      <c r="M3253" s="517">
        <f>VLOOKUP(C3253,'Раздел 2'!D3245:Q4222,14,0)</f>
        <v>2961099.27</v>
      </c>
      <c r="N3253" s="45">
        <f t="shared" si="530"/>
        <v>2961099.27</v>
      </c>
      <c r="O3253" s="45">
        <v>0</v>
      </c>
      <c r="P3253" s="45">
        <v>0</v>
      </c>
      <c r="Q3253" s="45">
        <v>0</v>
      </c>
      <c r="R3253" s="57">
        <v>45658</v>
      </c>
      <c r="S3253" s="57">
        <v>46022</v>
      </c>
      <c r="U3253" s="143"/>
    </row>
    <row r="3254" spans="1:21" ht="20.3" x14ac:dyDescent="0.35">
      <c r="A3254" s="43">
        <f t="shared" si="524"/>
        <v>627</v>
      </c>
      <c r="B3254" s="453" t="s">
        <v>952</v>
      </c>
      <c r="C3254" s="320">
        <v>36380</v>
      </c>
      <c r="D3254" s="43" t="s">
        <v>1899</v>
      </c>
      <c r="E3254" s="43">
        <v>1965</v>
      </c>
      <c r="F3254" s="43">
        <v>2024</v>
      </c>
      <c r="G3254" s="56" t="s">
        <v>2097</v>
      </c>
      <c r="H3254" s="43">
        <v>5</v>
      </c>
      <c r="I3254" s="43">
        <v>3</v>
      </c>
      <c r="J3254" s="43" t="s">
        <v>2131</v>
      </c>
      <c r="K3254" s="45">
        <v>4205.2</v>
      </c>
      <c r="L3254" s="45">
        <v>2633.6</v>
      </c>
      <c r="M3254" s="517">
        <f>VLOOKUP(C3254,'Раздел 2'!D3246:Q4223,14,0)</f>
        <v>4064557.47</v>
      </c>
      <c r="N3254" s="45">
        <f t="shared" si="531"/>
        <v>4064557.47</v>
      </c>
      <c r="O3254" s="45">
        <v>0</v>
      </c>
      <c r="P3254" s="45">
        <v>0</v>
      </c>
      <c r="Q3254" s="45">
        <v>0</v>
      </c>
      <c r="R3254" s="57">
        <v>45658</v>
      </c>
      <c r="S3254" s="57">
        <v>46022</v>
      </c>
      <c r="U3254" s="143"/>
    </row>
    <row r="3255" spans="1:21" ht="20.3" x14ac:dyDescent="0.35">
      <c r="A3255" s="43">
        <f t="shared" si="524"/>
        <v>628</v>
      </c>
      <c r="B3255" s="453" t="s">
        <v>3868</v>
      </c>
      <c r="C3255" s="320">
        <v>36830</v>
      </c>
      <c r="D3255" s="43" t="s">
        <v>1899</v>
      </c>
      <c r="E3255" s="43">
        <v>1970</v>
      </c>
      <c r="F3255" s="43">
        <v>2024</v>
      </c>
      <c r="G3255" s="56" t="s">
        <v>2097</v>
      </c>
      <c r="H3255" s="43">
        <v>5</v>
      </c>
      <c r="I3255" s="43">
        <v>8</v>
      </c>
      <c r="J3255" s="43" t="s">
        <v>2131</v>
      </c>
      <c r="K3255" s="45">
        <v>9656.2000000000007</v>
      </c>
      <c r="L3255" s="45">
        <v>5709.8</v>
      </c>
      <c r="M3255" s="517">
        <f>VLOOKUP(C3255,'Раздел 2'!D3247:Q4224,14,0)</f>
        <v>6861364.9500000002</v>
      </c>
      <c r="N3255" s="45">
        <f t="shared" si="530"/>
        <v>6861364.9500000002</v>
      </c>
      <c r="O3255" s="45">
        <v>0</v>
      </c>
      <c r="P3255" s="45">
        <v>0</v>
      </c>
      <c r="Q3255" s="45">
        <v>0</v>
      </c>
      <c r="R3255" s="57">
        <v>45658</v>
      </c>
      <c r="S3255" s="57">
        <v>46022</v>
      </c>
      <c r="U3255" s="143"/>
    </row>
    <row r="3256" spans="1:21" ht="20.3" x14ac:dyDescent="0.35">
      <c r="A3256" s="43">
        <f t="shared" si="524"/>
        <v>629</v>
      </c>
      <c r="B3256" s="170" t="s">
        <v>1021</v>
      </c>
      <c r="C3256" s="184">
        <v>33049</v>
      </c>
      <c r="D3256" s="43" t="s">
        <v>1899</v>
      </c>
      <c r="E3256" s="43">
        <v>1972</v>
      </c>
      <c r="F3256" s="43">
        <v>2024</v>
      </c>
      <c r="G3256" s="56" t="s">
        <v>2097</v>
      </c>
      <c r="H3256" s="43">
        <v>5</v>
      </c>
      <c r="I3256" s="43">
        <v>6</v>
      </c>
      <c r="J3256" s="43" t="s">
        <v>2131</v>
      </c>
      <c r="K3256" s="45">
        <v>7475.8</v>
      </c>
      <c r="L3256" s="45">
        <v>4642.7</v>
      </c>
      <c r="M3256" s="517">
        <f>VLOOKUP(C3256,'Раздел 2'!D3248:Q4225,14,0)</f>
        <v>7996475.7100000009</v>
      </c>
      <c r="N3256" s="45">
        <f t="shared" si="531"/>
        <v>7996475.7100000009</v>
      </c>
      <c r="O3256" s="45">
        <v>0</v>
      </c>
      <c r="P3256" s="45">
        <v>0</v>
      </c>
      <c r="Q3256" s="45">
        <v>0</v>
      </c>
      <c r="R3256" s="57">
        <v>45658</v>
      </c>
      <c r="S3256" s="57">
        <v>46022</v>
      </c>
      <c r="U3256" s="143"/>
    </row>
    <row r="3257" spans="1:21" ht="20.3" x14ac:dyDescent="0.35">
      <c r="A3257" s="43">
        <f t="shared" si="524"/>
        <v>630</v>
      </c>
      <c r="B3257" s="170" t="s">
        <v>1023</v>
      </c>
      <c r="C3257" s="184">
        <v>33067</v>
      </c>
      <c r="D3257" s="43" t="s">
        <v>1899</v>
      </c>
      <c r="E3257" s="43">
        <v>1973</v>
      </c>
      <c r="F3257" s="43">
        <v>2024</v>
      </c>
      <c r="G3257" s="56" t="s">
        <v>2097</v>
      </c>
      <c r="H3257" s="43">
        <v>5</v>
      </c>
      <c r="I3257" s="43">
        <v>6</v>
      </c>
      <c r="J3257" s="43" t="s">
        <v>2131</v>
      </c>
      <c r="K3257" s="45">
        <v>7558.1</v>
      </c>
      <c r="L3257" s="45">
        <v>4701.8999999999996</v>
      </c>
      <c r="M3257" s="517">
        <f>VLOOKUP(C3257,'Раздел 2'!D3249:Q4226,14,0)</f>
        <v>2928133.09</v>
      </c>
      <c r="N3257" s="45">
        <f t="shared" si="530"/>
        <v>2928133.09</v>
      </c>
      <c r="O3257" s="45">
        <v>0</v>
      </c>
      <c r="P3257" s="45">
        <v>0</v>
      </c>
      <c r="Q3257" s="45">
        <v>0</v>
      </c>
      <c r="R3257" s="57">
        <v>45658</v>
      </c>
      <c r="S3257" s="57">
        <v>46022</v>
      </c>
      <c r="U3257" s="143"/>
    </row>
    <row r="3258" spans="1:21" ht="20.3" x14ac:dyDescent="0.35">
      <c r="A3258" s="43">
        <f t="shared" si="524"/>
        <v>631</v>
      </c>
      <c r="B3258" s="248" t="s">
        <v>4739</v>
      </c>
      <c r="C3258" s="184">
        <v>35170</v>
      </c>
      <c r="D3258" s="43" t="s">
        <v>1899</v>
      </c>
      <c r="E3258" s="43">
        <v>1975</v>
      </c>
      <c r="F3258" s="43"/>
      <c r="G3258" s="56" t="s">
        <v>2097</v>
      </c>
      <c r="H3258" s="43">
        <v>5</v>
      </c>
      <c r="I3258" s="43">
        <v>4</v>
      </c>
      <c r="J3258" s="43" t="s">
        <v>2131</v>
      </c>
      <c r="K3258" s="45">
        <v>3703</v>
      </c>
      <c r="L3258" s="45">
        <v>3703</v>
      </c>
      <c r="M3258" s="517">
        <f>VLOOKUP(C3258,'Раздел 2'!D3250:Q4227,14,0)</f>
        <v>10540230.700000001</v>
      </c>
      <c r="N3258" s="45">
        <f t="shared" si="531"/>
        <v>10540230.700000001</v>
      </c>
      <c r="O3258" s="45">
        <v>0</v>
      </c>
      <c r="P3258" s="45">
        <v>0</v>
      </c>
      <c r="Q3258" s="45">
        <v>0</v>
      </c>
      <c r="R3258" s="57">
        <v>45658</v>
      </c>
      <c r="S3258" s="57">
        <v>46022</v>
      </c>
      <c r="U3258" s="143"/>
    </row>
    <row r="3259" spans="1:21" ht="20.3" x14ac:dyDescent="0.35">
      <c r="A3259" s="43">
        <f>A3258+1</f>
        <v>632</v>
      </c>
      <c r="B3259" s="248" t="s">
        <v>4380</v>
      </c>
      <c r="C3259" s="184">
        <v>34530</v>
      </c>
      <c r="D3259" s="43" t="s">
        <v>1899</v>
      </c>
      <c r="E3259" s="43">
        <v>1960</v>
      </c>
      <c r="F3259" s="43">
        <v>2022</v>
      </c>
      <c r="G3259" s="56" t="s">
        <v>2098</v>
      </c>
      <c r="H3259" s="43">
        <v>4</v>
      </c>
      <c r="I3259" s="43">
        <v>6</v>
      </c>
      <c r="J3259" s="43" t="s">
        <v>2131</v>
      </c>
      <c r="K3259" s="45">
        <v>6033.5</v>
      </c>
      <c r="L3259" s="45">
        <v>6033.5</v>
      </c>
      <c r="M3259" s="517">
        <f>VLOOKUP(C3259,'Раздел 2'!D3251:Q4228,14,0)</f>
        <v>2467733</v>
      </c>
      <c r="N3259" s="45">
        <f t="shared" ref="N3259:N3261" si="532">M3259</f>
        <v>2467733</v>
      </c>
      <c r="O3259" s="45">
        <v>0</v>
      </c>
      <c r="P3259" s="45">
        <v>0</v>
      </c>
      <c r="Q3259" s="45">
        <v>0</v>
      </c>
      <c r="R3259" s="57">
        <v>45658</v>
      </c>
      <c r="S3259" s="57">
        <v>46022</v>
      </c>
      <c r="U3259" s="143"/>
    </row>
    <row r="3260" spans="1:21" ht="20.3" x14ac:dyDescent="0.35">
      <c r="A3260" s="43">
        <f t="shared" ref="A3260:A3319" si="533">A3259+1</f>
        <v>633</v>
      </c>
      <c r="B3260" s="248" t="s">
        <v>3765</v>
      </c>
      <c r="C3260" s="184">
        <v>32359</v>
      </c>
      <c r="D3260" s="43" t="s">
        <v>1899</v>
      </c>
      <c r="E3260" s="43">
        <v>1966</v>
      </c>
      <c r="F3260" s="43" t="s">
        <v>2131</v>
      </c>
      <c r="G3260" s="56" t="s">
        <v>2097</v>
      </c>
      <c r="H3260" s="43">
        <v>5</v>
      </c>
      <c r="I3260" s="43">
        <v>3</v>
      </c>
      <c r="J3260" s="43" t="s">
        <v>2131</v>
      </c>
      <c r="K3260" s="45">
        <v>4058.28</v>
      </c>
      <c r="L3260" s="45">
        <v>2579.9</v>
      </c>
      <c r="M3260" s="517">
        <f>VLOOKUP(C3260,'Раздел 2'!D3252:Q4229,14,0)</f>
        <v>3252991.1399999997</v>
      </c>
      <c r="N3260" s="45">
        <f t="shared" ref="N3260" si="534">M3260</f>
        <v>3252991.1399999997</v>
      </c>
      <c r="O3260" s="45">
        <v>0</v>
      </c>
      <c r="P3260" s="45">
        <v>0</v>
      </c>
      <c r="Q3260" s="45">
        <v>0</v>
      </c>
      <c r="R3260" s="57">
        <v>45658</v>
      </c>
      <c r="S3260" s="57">
        <v>46022</v>
      </c>
      <c r="U3260" s="143"/>
    </row>
    <row r="3261" spans="1:21" ht="20.3" x14ac:dyDescent="0.35">
      <c r="A3261" s="43">
        <f t="shared" si="533"/>
        <v>634</v>
      </c>
      <c r="B3261" s="248" t="s">
        <v>1734</v>
      </c>
      <c r="C3261" s="184">
        <v>36559</v>
      </c>
      <c r="D3261" s="43" t="s">
        <v>1899</v>
      </c>
      <c r="E3261" s="43">
        <v>1963</v>
      </c>
      <c r="F3261" s="43" t="s">
        <v>2131</v>
      </c>
      <c r="G3261" s="56" t="s">
        <v>2098</v>
      </c>
      <c r="H3261" s="43">
        <v>4</v>
      </c>
      <c r="I3261" s="43">
        <v>3</v>
      </c>
      <c r="J3261" s="43" t="s">
        <v>2131</v>
      </c>
      <c r="K3261" s="45">
        <v>2816.9</v>
      </c>
      <c r="L3261" s="45">
        <v>1970.7</v>
      </c>
      <c r="M3261" s="517">
        <f>VLOOKUP(C3261,'Раздел 2'!D3253:Q4230,14,0)</f>
        <v>109268.4</v>
      </c>
      <c r="N3261" s="45">
        <f t="shared" si="532"/>
        <v>109268.4</v>
      </c>
      <c r="O3261" s="45">
        <v>0</v>
      </c>
      <c r="P3261" s="45">
        <v>0</v>
      </c>
      <c r="Q3261" s="45">
        <v>0</v>
      </c>
      <c r="R3261" s="57">
        <v>45658</v>
      </c>
      <c r="S3261" s="57">
        <v>46022</v>
      </c>
      <c r="U3261" s="143"/>
    </row>
    <row r="3262" spans="1:21" ht="20.3" x14ac:dyDescent="0.35">
      <c r="A3262" s="43">
        <f t="shared" si="533"/>
        <v>635</v>
      </c>
      <c r="B3262" s="248" t="s">
        <v>4327</v>
      </c>
      <c r="C3262" s="184">
        <v>36649</v>
      </c>
      <c r="D3262" s="43" t="s">
        <v>1899</v>
      </c>
      <c r="E3262" s="43">
        <v>1958</v>
      </c>
      <c r="F3262" s="43">
        <v>2018</v>
      </c>
      <c r="G3262" s="56" t="s">
        <v>2098</v>
      </c>
      <c r="H3262" s="43">
        <v>4</v>
      </c>
      <c r="I3262" s="43">
        <v>4</v>
      </c>
      <c r="J3262" s="43" t="s">
        <v>2131</v>
      </c>
      <c r="K3262" s="45">
        <v>4371.1000000000004</v>
      </c>
      <c r="L3262" s="45">
        <v>4371.1000000000004</v>
      </c>
      <c r="M3262" s="517">
        <f>VLOOKUP(C3262,'Раздел 2'!D3254:Q4231,14,0)</f>
        <v>5755118.3499999996</v>
      </c>
      <c r="N3262" s="45">
        <f t="shared" ref="N3262" si="535">M3262</f>
        <v>5755118.3499999996</v>
      </c>
      <c r="O3262" s="45">
        <v>0</v>
      </c>
      <c r="P3262" s="45">
        <v>0</v>
      </c>
      <c r="Q3262" s="45">
        <v>0</v>
      </c>
      <c r="R3262" s="57">
        <v>45658</v>
      </c>
      <c r="S3262" s="57">
        <v>46022</v>
      </c>
      <c r="U3262" s="143"/>
    </row>
    <row r="3263" spans="1:21" ht="20.3" x14ac:dyDescent="0.35">
      <c r="A3263" s="43">
        <f t="shared" si="533"/>
        <v>636</v>
      </c>
      <c r="B3263" s="248" t="s">
        <v>4331</v>
      </c>
      <c r="C3263" s="184">
        <v>36565</v>
      </c>
      <c r="D3263" s="43" t="s">
        <v>1899</v>
      </c>
      <c r="E3263" s="43">
        <v>1962</v>
      </c>
      <c r="F3263" s="43">
        <v>2018</v>
      </c>
      <c r="G3263" s="56" t="s">
        <v>2097</v>
      </c>
      <c r="H3263" s="43">
        <v>5</v>
      </c>
      <c r="I3263" s="43">
        <v>4</v>
      </c>
      <c r="J3263" s="43" t="s">
        <v>2131</v>
      </c>
      <c r="K3263" s="45">
        <v>4787.8</v>
      </c>
      <c r="L3263" s="45">
        <v>4787.8</v>
      </c>
      <c r="M3263" s="517">
        <f>VLOOKUP(C3263,'Раздел 2'!D3255:Q4232,14,0)</f>
        <v>390709</v>
      </c>
      <c r="N3263" s="45">
        <f t="shared" ref="N3263" si="536">M3263</f>
        <v>390709</v>
      </c>
      <c r="O3263" s="45">
        <v>0</v>
      </c>
      <c r="P3263" s="45">
        <v>0</v>
      </c>
      <c r="Q3263" s="45">
        <v>0</v>
      </c>
      <c r="R3263" s="57">
        <v>45658</v>
      </c>
      <c r="S3263" s="57">
        <v>46022</v>
      </c>
      <c r="U3263" s="143"/>
    </row>
    <row r="3264" spans="1:21" ht="20.3" x14ac:dyDescent="0.35">
      <c r="A3264" s="43">
        <f t="shared" si="533"/>
        <v>637</v>
      </c>
      <c r="B3264" s="248" t="s">
        <v>4393</v>
      </c>
      <c r="C3264" s="184">
        <v>34300</v>
      </c>
      <c r="D3264" s="43" t="s">
        <v>1899</v>
      </c>
      <c r="E3264" s="43">
        <v>1978</v>
      </c>
      <c r="F3264" s="43"/>
      <c r="G3264" s="56" t="s">
        <v>2097</v>
      </c>
      <c r="H3264" s="43">
        <v>5</v>
      </c>
      <c r="I3264" s="43">
        <v>4</v>
      </c>
      <c r="J3264" s="43" t="s">
        <v>2131</v>
      </c>
      <c r="K3264" s="45">
        <v>3573.2</v>
      </c>
      <c r="L3264" s="45">
        <v>2683.3</v>
      </c>
      <c r="M3264" s="517">
        <f>VLOOKUP(C3264,'Раздел 2'!D3256:Q4233,14,0)</f>
        <v>206155</v>
      </c>
      <c r="N3264" s="45">
        <f t="shared" ref="N3264" si="537">M3264</f>
        <v>206155</v>
      </c>
      <c r="O3264" s="45">
        <v>0</v>
      </c>
      <c r="P3264" s="45">
        <v>0</v>
      </c>
      <c r="Q3264" s="45">
        <v>0</v>
      </c>
      <c r="R3264" s="57">
        <v>45658</v>
      </c>
      <c r="S3264" s="57">
        <v>46022</v>
      </c>
      <c r="U3264" s="143"/>
    </row>
    <row r="3265" spans="1:21" ht="20.3" x14ac:dyDescent="0.35">
      <c r="A3265" s="43">
        <f t="shared" si="533"/>
        <v>638</v>
      </c>
      <c r="B3265" s="248" t="s">
        <v>4398</v>
      </c>
      <c r="C3265" s="184">
        <v>34060</v>
      </c>
      <c r="D3265" s="43" t="s">
        <v>1899</v>
      </c>
      <c r="E3265" s="43">
        <v>1969</v>
      </c>
      <c r="F3265" s="43">
        <v>2022</v>
      </c>
      <c r="G3265" s="56" t="s">
        <v>2097</v>
      </c>
      <c r="H3265" s="43">
        <v>5</v>
      </c>
      <c r="I3265" s="43">
        <v>4</v>
      </c>
      <c r="J3265" s="43" t="s">
        <v>2131</v>
      </c>
      <c r="K3265" s="45">
        <v>6526.9</v>
      </c>
      <c r="L3265" s="45">
        <v>4025.6</v>
      </c>
      <c r="M3265" s="517">
        <f>VLOOKUP(C3265,'Раздел 2'!D3257:Q4234,14,0)</f>
        <v>143678</v>
      </c>
      <c r="N3265" s="45">
        <f t="shared" ref="N3265" si="538">M3265</f>
        <v>143678</v>
      </c>
      <c r="O3265" s="45">
        <v>0</v>
      </c>
      <c r="P3265" s="45">
        <v>0</v>
      </c>
      <c r="Q3265" s="45">
        <v>0</v>
      </c>
      <c r="R3265" s="57">
        <v>45658</v>
      </c>
      <c r="S3265" s="57">
        <v>46022</v>
      </c>
      <c r="U3265" s="143"/>
    </row>
    <row r="3266" spans="1:21" ht="20.3" x14ac:dyDescent="0.35">
      <c r="A3266" s="43">
        <f t="shared" si="533"/>
        <v>639</v>
      </c>
      <c r="B3266" s="248" t="s">
        <v>4386</v>
      </c>
      <c r="C3266" s="184">
        <v>34408</v>
      </c>
      <c r="D3266" s="43" t="s">
        <v>1899</v>
      </c>
      <c r="E3266" s="43">
        <v>1961</v>
      </c>
      <c r="F3266" s="43"/>
      <c r="G3266" s="56" t="s">
        <v>2098</v>
      </c>
      <c r="H3266" s="43">
        <v>4</v>
      </c>
      <c r="I3266" s="43">
        <v>2</v>
      </c>
      <c r="J3266" s="43" t="s">
        <v>2131</v>
      </c>
      <c r="K3266" s="45">
        <v>2233.6</v>
      </c>
      <c r="L3266" s="45">
        <v>1463.4</v>
      </c>
      <c r="M3266" s="517">
        <f>VLOOKUP(C3266,'Раздел 2'!D3258:Q4235,14,0)</f>
        <v>115000</v>
      </c>
      <c r="N3266" s="45">
        <f t="shared" ref="N3266:N3269" si="539">M3266</f>
        <v>115000</v>
      </c>
      <c r="O3266" s="45">
        <v>0</v>
      </c>
      <c r="P3266" s="45">
        <v>0</v>
      </c>
      <c r="Q3266" s="45">
        <v>0</v>
      </c>
      <c r="R3266" s="57">
        <v>45658</v>
      </c>
      <c r="S3266" s="57">
        <v>46022</v>
      </c>
      <c r="U3266" s="143"/>
    </row>
    <row r="3267" spans="1:21" ht="20.3" x14ac:dyDescent="0.35">
      <c r="A3267" s="43">
        <f t="shared" si="533"/>
        <v>640</v>
      </c>
      <c r="B3267" s="248" t="s">
        <v>995</v>
      </c>
      <c r="C3267" s="184">
        <v>36515</v>
      </c>
      <c r="D3267" s="43" t="s">
        <v>1899</v>
      </c>
      <c r="E3267" s="43">
        <v>1972</v>
      </c>
      <c r="F3267" s="43" t="s">
        <v>2131</v>
      </c>
      <c r="G3267" s="56" t="s">
        <v>2097</v>
      </c>
      <c r="H3267" s="43">
        <v>5</v>
      </c>
      <c r="I3267" s="43">
        <v>4</v>
      </c>
      <c r="J3267" s="43" t="s">
        <v>2131</v>
      </c>
      <c r="K3267" s="45">
        <v>4949.1000000000004</v>
      </c>
      <c r="L3267" s="45">
        <v>4011.1</v>
      </c>
      <c r="M3267" s="517">
        <f>VLOOKUP(C3267,'Раздел 2'!D3259:Q4236,14,0)</f>
        <v>334630</v>
      </c>
      <c r="N3267" s="45">
        <f t="shared" ref="N3267" si="540">M3267</f>
        <v>334630</v>
      </c>
      <c r="O3267" s="45">
        <v>0</v>
      </c>
      <c r="P3267" s="45">
        <v>0</v>
      </c>
      <c r="Q3267" s="45">
        <v>0</v>
      </c>
      <c r="R3267" s="57">
        <v>45658</v>
      </c>
      <c r="S3267" s="57">
        <v>46022</v>
      </c>
      <c r="U3267" s="143"/>
    </row>
    <row r="3268" spans="1:21" ht="20.3" x14ac:dyDescent="0.35">
      <c r="A3268" s="43">
        <f t="shared" si="533"/>
        <v>641</v>
      </c>
      <c r="B3268" s="248" t="s">
        <v>4337</v>
      </c>
      <c r="C3268" s="184">
        <v>36338</v>
      </c>
      <c r="D3268" s="43" t="s">
        <v>1899</v>
      </c>
      <c r="E3268" s="43">
        <v>1961</v>
      </c>
      <c r="F3268" s="43">
        <v>2018</v>
      </c>
      <c r="G3268" s="56" t="s">
        <v>2130</v>
      </c>
      <c r="H3268" s="43">
        <v>3</v>
      </c>
      <c r="I3268" s="43">
        <v>3</v>
      </c>
      <c r="J3268" s="43" t="s">
        <v>2131</v>
      </c>
      <c r="K3268" s="45">
        <v>1589.7</v>
      </c>
      <c r="L3268" s="45">
        <v>1589.7</v>
      </c>
      <c r="M3268" s="517">
        <f>VLOOKUP(C3268,'Раздел 2'!D3260:Q4237,14,0)</f>
        <v>2564938.39</v>
      </c>
      <c r="N3268" s="45">
        <f t="shared" si="539"/>
        <v>2564938.39</v>
      </c>
      <c r="O3268" s="45">
        <v>0</v>
      </c>
      <c r="P3268" s="45">
        <v>0</v>
      </c>
      <c r="Q3268" s="45">
        <v>0</v>
      </c>
      <c r="R3268" s="57">
        <v>45658</v>
      </c>
      <c r="S3268" s="57">
        <v>46022</v>
      </c>
      <c r="U3268" s="143"/>
    </row>
    <row r="3269" spans="1:21" ht="20.3" x14ac:dyDescent="0.35">
      <c r="A3269" s="43">
        <f t="shared" si="533"/>
        <v>642</v>
      </c>
      <c r="B3269" s="248" t="s">
        <v>880</v>
      </c>
      <c r="C3269" s="184">
        <v>34234</v>
      </c>
      <c r="D3269" s="43" t="s">
        <v>1899</v>
      </c>
      <c r="E3269" s="43">
        <v>1974</v>
      </c>
      <c r="F3269" s="43" t="s">
        <v>2131</v>
      </c>
      <c r="G3269" s="56" t="s">
        <v>2097</v>
      </c>
      <c r="H3269" s="43">
        <v>5</v>
      </c>
      <c r="I3269" s="43">
        <v>4</v>
      </c>
      <c r="J3269" s="43" t="s">
        <v>2131</v>
      </c>
      <c r="K3269" s="45">
        <v>3585.2</v>
      </c>
      <c r="L3269" s="45">
        <v>2691.7</v>
      </c>
      <c r="M3269" s="517">
        <f>VLOOKUP(C3269,'Раздел 2'!D3261:Q4238,14,0)</f>
        <v>4245343.82</v>
      </c>
      <c r="N3269" s="45">
        <f t="shared" si="539"/>
        <v>4245343.82</v>
      </c>
      <c r="O3269" s="45">
        <v>0</v>
      </c>
      <c r="P3269" s="45">
        <v>0</v>
      </c>
      <c r="Q3269" s="45">
        <v>0</v>
      </c>
      <c r="R3269" s="57">
        <v>45658</v>
      </c>
      <c r="S3269" s="57">
        <v>46022</v>
      </c>
      <c r="U3269" s="143"/>
    </row>
    <row r="3270" spans="1:21" ht="20.3" x14ac:dyDescent="0.35">
      <c r="A3270" s="43">
        <f t="shared" si="533"/>
        <v>643</v>
      </c>
      <c r="B3270" s="248" t="s">
        <v>4368</v>
      </c>
      <c r="C3270" s="184">
        <v>35190</v>
      </c>
      <c r="D3270" s="43" t="s">
        <v>1899</v>
      </c>
      <c r="E3270" s="43">
        <v>1965</v>
      </c>
      <c r="F3270" s="43"/>
      <c r="G3270" s="56" t="s">
        <v>2097</v>
      </c>
      <c r="H3270" s="43">
        <v>5</v>
      </c>
      <c r="I3270" s="43">
        <v>3</v>
      </c>
      <c r="J3270" s="43" t="s">
        <v>2131</v>
      </c>
      <c r="K3270" s="45">
        <v>4092.7</v>
      </c>
      <c r="L3270" s="45">
        <v>2549.8000000000002</v>
      </c>
      <c r="M3270" s="517">
        <f>VLOOKUP(C3270,'Раздел 2'!D3262:Q4239,14,0)</f>
        <v>2976625.48</v>
      </c>
      <c r="N3270" s="45">
        <f t="shared" ref="N3270:N3271" si="541">M3270</f>
        <v>2976625.48</v>
      </c>
      <c r="O3270" s="45">
        <v>0</v>
      </c>
      <c r="P3270" s="45">
        <v>0</v>
      </c>
      <c r="Q3270" s="45">
        <v>0</v>
      </c>
      <c r="R3270" s="57">
        <v>45658</v>
      </c>
      <c r="S3270" s="57">
        <v>46022</v>
      </c>
      <c r="U3270" s="143"/>
    </row>
    <row r="3271" spans="1:21" ht="20.3" x14ac:dyDescent="0.35">
      <c r="A3271" s="43">
        <f t="shared" si="533"/>
        <v>644</v>
      </c>
      <c r="B3271" s="248" t="s">
        <v>4323</v>
      </c>
      <c r="C3271" s="184">
        <v>36729</v>
      </c>
      <c r="D3271" s="43" t="s">
        <v>1899</v>
      </c>
      <c r="E3271" s="43">
        <v>1958</v>
      </c>
      <c r="F3271" s="43" t="s">
        <v>2131</v>
      </c>
      <c r="G3271" s="56" t="s">
        <v>2130</v>
      </c>
      <c r="H3271" s="43">
        <v>4</v>
      </c>
      <c r="I3271" s="43">
        <v>4</v>
      </c>
      <c r="J3271" s="43" t="s">
        <v>2131</v>
      </c>
      <c r="K3271" s="45">
        <v>2604.9</v>
      </c>
      <c r="L3271" s="45">
        <v>2206.5</v>
      </c>
      <c r="M3271" s="517">
        <f>VLOOKUP(C3271,'Раздел 2'!D3263:Q4240,14,0)</f>
        <v>5362813.7</v>
      </c>
      <c r="N3271" s="45">
        <f t="shared" si="541"/>
        <v>5362813.7</v>
      </c>
      <c r="O3271" s="45">
        <v>0</v>
      </c>
      <c r="P3271" s="45">
        <v>0</v>
      </c>
      <c r="Q3271" s="45">
        <v>0</v>
      </c>
      <c r="R3271" s="57">
        <v>45658</v>
      </c>
      <c r="S3271" s="57">
        <v>46022</v>
      </c>
      <c r="U3271" s="143"/>
    </row>
    <row r="3272" spans="1:21" ht="20.3" x14ac:dyDescent="0.35">
      <c r="A3272" s="43">
        <f t="shared" si="533"/>
        <v>645</v>
      </c>
      <c r="B3272" s="248" t="s">
        <v>3901</v>
      </c>
      <c r="C3272" s="184">
        <v>33009</v>
      </c>
      <c r="D3272" s="43" t="s">
        <v>1899</v>
      </c>
      <c r="E3272" s="43">
        <v>1970</v>
      </c>
      <c r="F3272" s="43" t="s">
        <v>2131</v>
      </c>
      <c r="G3272" s="56" t="s">
        <v>2098</v>
      </c>
      <c r="H3272" s="43">
        <v>4</v>
      </c>
      <c r="I3272" s="43">
        <v>8</v>
      </c>
      <c r="J3272" s="43" t="s">
        <v>2131</v>
      </c>
      <c r="K3272" s="45">
        <v>9708.2999999999993</v>
      </c>
      <c r="L3272" s="45">
        <v>5614.4</v>
      </c>
      <c r="M3272" s="517">
        <f>VLOOKUP(C3272,'Раздел 2'!D3264:Q4241,14,0)</f>
        <v>7682760.3100000005</v>
      </c>
      <c r="N3272" s="45">
        <f t="shared" ref="N3272" si="542">M3272</f>
        <v>7682760.3100000005</v>
      </c>
      <c r="O3272" s="45">
        <v>0</v>
      </c>
      <c r="P3272" s="45">
        <v>0</v>
      </c>
      <c r="Q3272" s="45">
        <v>0</v>
      </c>
      <c r="R3272" s="57">
        <v>45658</v>
      </c>
      <c r="S3272" s="57">
        <v>46022</v>
      </c>
      <c r="U3272" s="143"/>
    </row>
    <row r="3273" spans="1:21" ht="20.3" x14ac:dyDescent="0.35">
      <c r="A3273" s="43">
        <f t="shared" si="533"/>
        <v>646</v>
      </c>
      <c r="B3273" s="248" t="s">
        <v>2223</v>
      </c>
      <c r="C3273" s="184">
        <v>35146</v>
      </c>
      <c r="D3273" s="43" t="s">
        <v>1899</v>
      </c>
      <c r="E3273" s="43">
        <v>1962</v>
      </c>
      <c r="F3273" s="43" t="s">
        <v>2131</v>
      </c>
      <c r="G3273" s="56" t="s">
        <v>2130</v>
      </c>
      <c r="H3273" s="43">
        <v>4</v>
      </c>
      <c r="I3273" s="43">
        <v>2</v>
      </c>
      <c r="J3273" s="43" t="s">
        <v>2131</v>
      </c>
      <c r="K3273" s="45">
        <v>1698.8</v>
      </c>
      <c r="L3273" s="45">
        <v>1251.2</v>
      </c>
      <c r="M3273" s="517">
        <f>VLOOKUP(C3273,'Раздел 2'!D3265:Q4242,14,0)</f>
        <v>481627.21</v>
      </c>
      <c r="N3273" s="45">
        <f t="shared" ref="N3273" si="543">M3273</f>
        <v>481627.21</v>
      </c>
      <c r="O3273" s="45">
        <v>0</v>
      </c>
      <c r="P3273" s="45">
        <v>0</v>
      </c>
      <c r="Q3273" s="45">
        <v>0</v>
      </c>
      <c r="R3273" s="57">
        <v>45658</v>
      </c>
      <c r="S3273" s="57">
        <v>46022</v>
      </c>
      <c r="U3273" s="143"/>
    </row>
    <row r="3274" spans="1:21" ht="20.3" x14ac:dyDescent="0.35">
      <c r="A3274" s="43">
        <f t="shared" si="533"/>
        <v>647</v>
      </c>
      <c r="B3274" s="248" t="s">
        <v>942</v>
      </c>
      <c r="C3274" s="184">
        <v>36268</v>
      </c>
      <c r="D3274" s="43" t="s">
        <v>1899</v>
      </c>
      <c r="E3274" s="43">
        <v>1975</v>
      </c>
      <c r="F3274" s="43" t="s">
        <v>2131</v>
      </c>
      <c r="G3274" s="56" t="s">
        <v>2097</v>
      </c>
      <c r="H3274" s="43">
        <v>5</v>
      </c>
      <c r="I3274" s="43">
        <v>4</v>
      </c>
      <c r="J3274" s="43" t="s">
        <v>2131</v>
      </c>
      <c r="K3274" s="45">
        <v>4421.2</v>
      </c>
      <c r="L3274" s="45">
        <v>2653.8</v>
      </c>
      <c r="M3274" s="517">
        <f>VLOOKUP(C3274,'Раздел 2'!D3266:Q4243,14,0)</f>
        <v>3783752</v>
      </c>
      <c r="N3274" s="45">
        <f t="shared" ref="N3274:N3276" si="544">M3274</f>
        <v>3783752</v>
      </c>
      <c r="O3274" s="45">
        <v>0</v>
      </c>
      <c r="P3274" s="45">
        <v>0</v>
      </c>
      <c r="Q3274" s="45">
        <v>0</v>
      </c>
      <c r="R3274" s="57">
        <v>45658</v>
      </c>
      <c r="S3274" s="57">
        <v>46022</v>
      </c>
      <c r="U3274" s="143"/>
    </row>
    <row r="3275" spans="1:21" ht="20.3" x14ac:dyDescent="0.35">
      <c r="A3275" s="43">
        <f t="shared" si="533"/>
        <v>648</v>
      </c>
      <c r="B3275" s="248" t="s">
        <v>4379</v>
      </c>
      <c r="C3275" s="184">
        <v>34562</v>
      </c>
      <c r="D3275" s="43" t="s">
        <v>1899</v>
      </c>
      <c r="E3275" s="43">
        <v>1957</v>
      </c>
      <c r="F3275" s="43" t="s">
        <v>2131</v>
      </c>
      <c r="G3275" s="56" t="s">
        <v>2130</v>
      </c>
      <c r="H3275" s="43">
        <v>2</v>
      </c>
      <c r="I3275" s="43">
        <v>2</v>
      </c>
      <c r="J3275" s="43" t="s">
        <v>2131</v>
      </c>
      <c r="K3275" s="45">
        <v>1206.5</v>
      </c>
      <c r="L3275" s="45">
        <v>406.5</v>
      </c>
      <c r="M3275" s="517">
        <f>VLOOKUP(C3275,'Раздел 2'!D3267:Q4244,14,0)</f>
        <v>1309908.82</v>
      </c>
      <c r="N3275" s="45">
        <f t="shared" ref="N3275" si="545">M3275</f>
        <v>1309908.82</v>
      </c>
      <c r="O3275" s="45">
        <v>0</v>
      </c>
      <c r="P3275" s="45">
        <v>0</v>
      </c>
      <c r="Q3275" s="45">
        <v>0</v>
      </c>
      <c r="R3275" s="57">
        <v>45658</v>
      </c>
      <c r="S3275" s="57">
        <v>46022</v>
      </c>
      <c r="U3275" s="143"/>
    </row>
    <row r="3276" spans="1:21" ht="20.3" x14ac:dyDescent="0.35">
      <c r="A3276" s="43">
        <f t="shared" si="533"/>
        <v>649</v>
      </c>
      <c r="B3276" s="248" t="s">
        <v>4365</v>
      </c>
      <c r="C3276" s="184">
        <v>35240</v>
      </c>
      <c r="D3276" s="43" t="s">
        <v>1899</v>
      </c>
      <c r="E3276" s="43">
        <v>1958</v>
      </c>
      <c r="F3276" s="43" t="s">
        <v>2131</v>
      </c>
      <c r="G3276" s="56" t="s">
        <v>4575</v>
      </c>
      <c r="H3276" s="43">
        <v>2</v>
      </c>
      <c r="I3276" s="43">
        <v>1</v>
      </c>
      <c r="J3276" s="43" t="s">
        <v>2131</v>
      </c>
      <c r="K3276" s="45">
        <v>507.2</v>
      </c>
      <c r="L3276" s="45">
        <v>422</v>
      </c>
      <c r="M3276" s="517">
        <f>VLOOKUP(C3276,'Раздел 2'!D3268:Q4245,14,0)</f>
        <v>1125265.19</v>
      </c>
      <c r="N3276" s="45">
        <f t="shared" si="544"/>
        <v>1125265.19</v>
      </c>
      <c r="O3276" s="45">
        <v>0</v>
      </c>
      <c r="P3276" s="45">
        <v>0</v>
      </c>
      <c r="Q3276" s="45">
        <v>0</v>
      </c>
      <c r="R3276" s="57">
        <v>45658</v>
      </c>
      <c r="S3276" s="57">
        <v>46022</v>
      </c>
      <c r="U3276" s="143"/>
    </row>
    <row r="3277" spans="1:21" ht="20.3" x14ac:dyDescent="0.35">
      <c r="A3277" s="43">
        <f t="shared" si="533"/>
        <v>650</v>
      </c>
      <c r="B3277" s="248" t="s">
        <v>4369</v>
      </c>
      <c r="C3277" s="184">
        <v>35095</v>
      </c>
      <c r="D3277" s="43" t="s">
        <v>1899</v>
      </c>
      <c r="E3277" s="43">
        <v>1960</v>
      </c>
      <c r="F3277" s="43" t="s">
        <v>2131</v>
      </c>
      <c r="G3277" s="56" t="s">
        <v>2130</v>
      </c>
      <c r="H3277" s="43">
        <v>4</v>
      </c>
      <c r="I3277" s="43">
        <v>6</v>
      </c>
      <c r="J3277" s="43" t="s">
        <v>2131</v>
      </c>
      <c r="K3277" s="45">
        <v>5917.6</v>
      </c>
      <c r="L3277" s="45">
        <v>5917.6</v>
      </c>
      <c r="M3277" s="517">
        <f>VLOOKUP(C3277,'Раздел 2'!D3269:Q4246,14,0)</f>
        <v>2882532</v>
      </c>
      <c r="N3277" s="45">
        <f t="shared" ref="N3277" si="546">M3277</f>
        <v>2882532</v>
      </c>
      <c r="O3277" s="45">
        <v>0</v>
      </c>
      <c r="P3277" s="45">
        <v>0</v>
      </c>
      <c r="Q3277" s="45">
        <v>0</v>
      </c>
      <c r="R3277" s="57">
        <v>45658</v>
      </c>
      <c r="S3277" s="57">
        <v>46022</v>
      </c>
      <c r="U3277" s="143"/>
    </row>
    <row r="3278" spans="1:21" ht="20.3" x14ac:dyDescent="0.35">
      <c r="A3278" s="43">
        <f t="shared" si="533"/>
        <v>651</v>
      </c>
      <c r="B3278" s="248" t="s">
        <v>4358</v>
      </c>
      <c r="C3278" s="184">
        <v>35399</v>
      </c>
      <c r="D3278" s="43" t="s">
        <v>1899</v>
      </c>
      <c r="E3278" s="43">
        <v>1972</v>
      </c>
      <c r="F3278" s="43" t="s">
        <v>2131</v>
      </c>
      <c r="G3278" s="56" t="s">
        <v>2097</v>
      </c>
      <c r="H3278" s="43">
        <v>4</v>
      </c>
      <c r="I3278" s="43">
        <v>6</v>
      </c>
      <c r="J3278" s="43" t="s">
        <v>2131</v>
      </c>
      <c r="K3278" s="45">
        <v>3872.9</v>
      </c>
      <c r="L3278" s="45">
        <v>3872.9</v>
      </c>
      <c r="M3278" s="517">
        <f>VLOOKUP(C3278,'Раздел 2'!D3270:Q4247,14,0)</f>
        <v>377665</v>
      </c>
      <c r="N3278" s="45">
        <f t="shared" ref="N3278:N3280" si="547">M3278</f>
        <v>377665</v>
      </c>
      <c r="O3278" s="45">
        <v>0</v>
      </c>
      <c r="P3278" s="45">
        <v>0</v>
      </c>
      <c r="Q3278" s="45">
        <v>0</v>
      </c>
      <c r="R3278" s="57">
        <v>45658</v>
      </c>
      <c r="S3278" s="57">
        <v>46022</v>
      </c>
      <c r="U3278" s="143"/>
    </row>
    <row r="3279" spans="1:21" ht="20.3" x14ac:dyDescent="0.35">
      <c r="A3279" s="43">
        <f t="shared" si="533"/>
        <v>652</v>
      </c>
      <c r="B3279" s="460" t="s">
        <v>2327</v>
      </c>
      <c r="C3279" s="184">
        <v>33408</v>
      </c>
      <c r="D3279" s="43" t="s">
        <v>1899</v>
      </c>
      <c r="E3279" s="43">
        <v>1968</v>
      </c>
      <c r="F3279" s="43" t="s">
        <v>2131</v>
      </c>
      <c r="G3279" s="56" t="s">
        <v>2130</v>
      </c>
      <c r="H3279" s="43">
        <v>4</v>
      </c>
      <c r="I3279" s="43">
        <v>5</v>
      </c>
      <c r="J3279" s="43" t="s">
        <v>2131</v>
      </c>
      <c r="K3279" s="45">
        <v>3769.3</v>
      </c>
      <c r="L3279" s="45">
        <v>3769.3</v>
      </c>
      <c r="M3279" s="517">
        <f>VLOOKUP(C3279,'Раздел 2'!D3271:Q4248,14,0)</f>
        <v>452216.91</v>
      </c>
      <c r="N3279" s="45">
        <f t="shared" si="547"/>
        <v>452216.91</v>
      </c>
      <c r="O3279" s="45">
        <v>0</v>
      </c>
      <c r="P3279" s="45">
        <v>0</v>
      </c>
      <c r="Q3279" s="45">
        <v>0</v>
      </c>
      <c r="R3279" s="57">
        <v>45658</v>
      </c>
      <c r="S3279" s="57">
        <v>46022</v>
      </c>
      <c r="U3279" s="143"/>
    </row>
    <row r="3280" spans="1:21" ht="20.3" x14ac:dyDescent="0.35">
      <c r="A3280" s="43">
        <f t="shared" si="533"/>
        <v>653</v>
      </c>
      <c r="B3280" s="248" t="s">
        <v>4829</v>
      </c>
      <c r="C3280" s="184">
        <v>36425</v>
      </c>
      <c r="D3280" s="43" t="s">
        <v>1899</v>
      </c>
      <c r="E3280" s="43">
        <v>1984</v>
      </c>
      <c r="F3280" s="43" t="s">
        <v>2131</v>
      </c>
      <c r="G3280" s="56" t="s">
        <v>2130</v>
      </c>
      <c r="H3280" s="43">
        <v>6</v>
      </c>
      <c r="I3280" s="43">
        <v>6</v>
      </c>
      <c r="J3280" s="43" t="s">
        <v>2131</v>
      </c>
      <c r="K3280" s="45">
        <v>4277.3999999999996</v>
      </c>
      <c r="L3280" s="45">
        <v>3592.4</v>
      </c>
      <c r="M3280" s="517">
        <f>VLOOKUP(C3280,'Раздел 2'!D3272:Q4249,14,0)</f>
        <v>192228</v>
      </c>
      <c r="N3280" s="45">
        <f t="shared" si="547"/>
        <v>192228</v>
      </c>
      <c r="O3280" s="45">
        <v>0</v>
      </c>
      <c r="P3280" s="45">
        <v>0</v>
      </c>
      <c r="Q3280" s="45">
        <v>0</v>
      </c>
      <c r="R3280" s="57">
        <v>45658</v>
      </c>
      <c r="S3280" s="57">
        <v>46022</v>
      </c>
      <c r="U3280" s="143"/>
    </row>
    <row r="3281" spans="1:21" ht="20.3" x14ac:dyDescent="0.35">
      <c r="A3281" s="43">
        <f t="shared" si="533"/>
        <v>654</v>
      </c>
      <c r="B3281" s="248" t="s">
        <v>4363</v>
      </c>
      <c r="C3281" s="184">
        <v>35363</v>
      </c>
      <c r="D3281" s="43" t="s">
        <v>1899</v>
      </c>
      <c r="E3281" s="43">
        <v>1971</v>
      </c>
      <c r="F3281" s="43" t="s">
        <v>2131</v>
      </c>
      <c r="G3281" s="56" t="s">
        <v>2097</v>
      </c>
      <c r="H3281" s="43">
        <v>5</v>
      </c>
      <c r="I3281" s="43">
        <v>4</v>
      </c>
      <c r="J3281" s="43" t="s">
        <v>2131</v>
      </c>
      <c r="K3281" s="45">
        <v>2651</v>
      </c>
      <c r="L3281" s="45">
        <v>2650.1</v>
      </c>
      <c r="M3281" s="517">
        <f>VLOOKUP(C3281,'Раздел 2'!D3273:Q4250,14,0)</f>
        <v>313416</v>
      </c>
      <c r="N3281" s="45">
        <f t="shared" ref="N3281" si="548">M3281</f>
        <v>313416</v>
      </c>
      <c r="O3281" s="45">
        <v>0</v>
      </c>
      <c r="P3281" s="45">
        <v>0</v>
      </c>
      <c r="Q3281" s="45">
        <v>0</v>
      </c>
      <c r="R3281" s="57">
        <v>45658</v>
      </c>
      <c r="S3281" s="57">
        <v>46022</v>
      </c>
      <c r="U3281" s="143"/>
    </row>
    <row r="3282" spans="1:21" ht="20.3" x14ac:dyDescent="0.35">
      <c r="A3282" s="43">
        <f t="shared" si="533"/>
        <v>655</v>
      </c>
      <c r="B3282" s="248" t="s">
        <v>4831</v>
      </c>
      <c r="C3282" s="184">
        <v>32569</v>
      </c>
      <c r="D3282" s="43" t="s">
        <v>1899</v>
      </c>
      <c r="E3282" s="43">
        <v>1988</v>
      </c>
      <c r="F3282" s="43" t="s">
        <v>2131</v>
      </c>
      <c r="G3282" s="56" t="s">
        <v>2097</v>
      </c>
      <c r="H3282" s="43">
        <v>5</v>
      </c>
      <c r="I3282" s="43">
        <v>4</v>
      </c>
      <c r="J3282" s="43" t="s">
        <v>2131</v>
      </c>
      <c r="K3282" s="45">
        <v>3127.5</v>
      </c>
      <c r="L3282" s="45">
        <v>3127.5</v>
      </c>
      <c r="M3282" s="517">
        <f>VLOOKUP(C3282,'Раздел 2'!D3274:Q4251,14,0)</f>
        <v>250000</v>
      </c>
      <c r="N3282" s="45">
        <f t="shared" ref="N3282" si="549">M3282</f>
        <v>250000</v>
      </c>
      <c r="O3282" s="45">
        <v>0</v>
      </c>
      <c r="P3282" s="45">
        <v>0</v>
      </c>
      <c r="Q3282" s="45">
        <v>0</v>
      </c>
      <c r="R3282" s="57">
        <v>45658</v>
      </c>
      <c r="S3282" s="57">
        <v>46022</v>
      </c>
      <c r="U3282" s="143"/>
    </row>
    <row r="3283" spans="1:21" ht="20.3" x14ac:dyDescent="0.35">
      <c r="A3283" s="43">
        <f t="shared" si="533"/>
        <v>656</v>
      </c>
      <c r="B3283" s="248" t="s">
        <v>3079</v>
      </c>
      <c r="C3283" s="184">
        <v>34207</v>
      </c>
      <c r="D3283" s="43" t="s">
        <v>1899</v>
      </c>
      <c r="E3283" s="43">
        <v>1950</v>
      </c>
      <c r="F3283" s="43" t="s">
        <v>2131</v>
      </c>
      <c r="G3283" s="56" t="s">
        <v>2098</v>
      </c>
      <c r="H3283" s="43">
        <v>4</v>
      </c>
      <c r="I3283" s="43">
        <v>3</v>
      </c>
      <c r="J3283" s="43" t="s">
        <v>2131</v>
      </c>
      <c r="K3283" s="45">
        <v>3763.85</v>
      </c>
      <c r="L3283" s="45">
        <v>3610.05</v>
      </c>
      <c r="M3283" s="517">
        <f>VLOOKUP(C3283,'Раздел 2'!D3275:Q4252,14,0)</f>
        <v>92304</v>
      </c>
      <c r="N3283" s="45">
        <f t="shared" ref="N3283:N3286" si="550">M3283</f>
        <v>92304</v>
      </c>
      <c r="O3283" s="45">
        <v>0</v>
      </c>
      <c r="P3283" s="45">
        <v>0</v>
      </c>
      <c r="Q3283" s="45">
        <v>0</v>
      </c>
      <c r="R3283" s="57">
        <v>45658</v>
      </c>
      <c r="S3283" s="57">
        <v>46022</v>
      </c>
      <c r="U3283" s="143"/>
    </row>
    <row r="3284" spans="1:21" ht="20.3" x14ac:dyDescent="0.35">
      <c r="A3284" s="43">
        <f t="shared" si="533"/>
        <v>657</v>
      </c>
      <c r="B3284" s="248" t="s">
        <v>896</v>
      </c>
      <c r="C3284" s="184">
        <v>54860</v>
      </c>
      <c r="D3284" s="43" t="s">
        <v>1899</v>
      </c>
      <c r="E3284" s="43">
        <v>1962</v>
      </c>
      <c r="F3284" s="43" t="s">
        <v>2131</v>
      </c>
      <c r="G3284" s="56" t="s">
        <v>2108</v>
      </c>
      <c r="H3284" s="43">
        <v>4</v>
      </c>
      <c r="I3284" s="43">
        <v>2</v>
      </c>
      <c r="J3284" s="43" t="s">
        <v>2131</v>
      </c>
      <c r="K3284" s="45">
        <v>1455.9</v>
      </c>
      <c r="L3284" s="45">
        <v>1313.3</v>
      </c>
      <c r="M3284" s="517">
        <f>VLOOKUP(C3284,'Раздел 2'!D3276:Q4253,14,0)</f>
        <v>3279945.5500000003</v>
      </c>
      <c r="N3284" s="45">
        <f t="shared" si="550"/>
        <v>3279945.5500000003</v>
      </c>
      <c r="O3284" s="45">
        <v>0</v>
      </c>
      <c r="P3284" s="45">
        <v>0</v>
      </c>
      <c r="Q3284" s="45">
        <v>0</v>
      </c>
      <c r="R3284" s="57">
        <v>45658</v>
      </c>
      <c r="S3284" s="57">
        <v>46022</v>
      </c>
      <c r="U3284" s="143"/>
    </row>
    <row r="3285" spans="1:21" ht="20.3" x14ac:dyDescent="0.35">
      <c r="A3285" s="43">
        <f t="shared" si="533"/>
        <v>658</v>
      </c>
      <c r="B3285" s="248" t="s">
        <v>940</v>
      </c>
      <c r="C3285" s="184">
        <v>36262</v>
      </c>
      <c r="D3285" s="43" t="s">
        <v>1899</v>
      </c>
      <c r="E3285" s="43">
        <v>1975</v>
      </c>
      <c r="F3285" s="43" t="s">
        <v>2131</v>
      </c>
      <c r="G3285" s="56" t="s">
        <v>2097</v>
      </c>
      <c r="H3285" s="43">
        <v>5</v>
      </c>
      <c r="I3285" s="43">
        <v>4</v>
      </c>
      <c r="J3285" s="43" t="s">
        <v>2131</v>
      </c>
      <c r="K3285" s="45">
        <v>4387.8999999999996</v>
      </c>
      <c r="L3285" s="45">
        <v>2702.2</v>
      </c>
      <c r="M3285" s="517">
        <f>VLOOKUP(C3285,'Раздел 2'!D3277:Q4254,14,0)</f>
        <v>4129185.7399999998</v>
      </c>
      <c r="N3285" s="45">
        <f t="shared" ref="N3285" si="551">M3285</f>
        <v>4129185.7399999998</v>
      </c>
      <c r="O3285" s="45">
        <v>0</v>
      </c>
      <c r="P3285" s="45">
        <v>0</v>
      </c>
      <c r="Q3285" s="45">
        <v>0</v>
      </c>
      <c r="R3285" s="57">
        <v>45658</v>
      </c>
      <c r="S3285" s="57">
        <v>46022</v>
      </c>
      <c r="U3285" s="143"/>
    </row>
    <row r="3286" spans="1:21" ht="20.3" x14ac:dyDescent="0.35">
      <c r="A3286" s="43">
        <f t="shared" si="533"/>
        <v>659</v>
      </c>
      <c r="B3286" s="248" t="s">
        <v>902</v>
      </c>
      <c r="C3286" s="184">
        <v>34724</v>
      </c>
      <c r="D3286" s="43" t="s">
        <v>1899</v>
      </c>
      <c r="E3286" s="43">
        <v>1969</v>
      </c>
      <c r="F3286" s="43" t="s">
        <v>2131</v>
      </c>
      <c r="G3286" s="56" t="s">
        <v>2099</v>
      </c>
      <c r="H3286" s="43">
        <v>4</v>
      </c>
      <c r="I3286" s="43">
        <v>3</v>
      </c>
      <c r="J3286" s="43" t="s">
        <v>2131</v>
      </c>
      <c r="K3286" s="45">
        <v>5563.2</v>
      </c>
      <c r="L3286" s="45">
        <v>3115</v>
      </c>
      <c r="M3286" s="517">
        <f>VLOOKUP(C3286,'Раздел 2'!D3278:Q4255,14,0)</f>
        <v>1883015.2</v>
      </c>
      <c r="N3286" s="45">
        <f t="shared" si="550"/>
        <v>1883015.2</v>
      </c>
      <c r="O3286" s="45">
        <v>0</v>
      </c>
      <c r="P3286" s="45">
        <v>0</v>
      </c>
      <c r="Q3286" s="45">
        <v>0</v>
      </c>
      <c r="R3286" s="57">
        <v>45658</v>
      </c>
      <c r="S3286" s="57">
        <v>46022</v>
      </c>
      <c r="U3286" s="143"/>
    </row>
    <row r="3287" spans="1:21" ht="20.3" x14ac:dyDescent="0.35">
      <c r="A3287" s="43">
        <f t="shared" si="533"/>
        <v>660</v>
      </c>
      <c r="B3287" s="248" t="s">
        <v>992</v>
      </c>
      <c r="C3287" s="184">
        <v>36501</v>
      </c>
      <c r="D3287" s="43" t="s">
        <v>1899</v>
      </c>
      <c r="E3287" s="43">
        <v>1970</v>
      </c>
      <c r="F3287" s="43" t="s">
        <v>2131</v>
      </c>
      <c r="G3287" s="56" t="s">
        <v>2097</v>
      </c>
      <c r="H3287" s="43">
        <v>5</v>
      </c>
      <c r="I3287" s="43">
        <v>4</v>
      </c>
      <c r="J3287" s="43" t="s">
        <v>2131</v>
      </c>
      <c r="K3287" s="45">
        <v>5582.4</v>
      </c>
      <c r="L3287" s="45">
        <v>3470.8</v>
      </c>
      <c r="M3287" s="517">
        <f>VLOOKUP(C3287,'Раздел 2'!D3279:Q4256,14,0)</f>
        <v>4414346</v>
      </c>
      <c r="N3287" s="45">
        <f t="shared" ref="N3287:N3289" si="552">M3287</f>
        <v>4414346</v>
      </c>
      <c r="O3287" s="45">
        <v>0</v>
      </c>
      <c r="P3287" s="45">
        <v>0</v>
      </c>
      <c r="Q3287" s="45">
        <v>0</v>
      </c>
      <c r="R3287" s="57">
        <v>45658</v>
      </c>
      <c r="S3287" s="57">
        <v>46022</v>
      </c>
      <c r="U3287" s="143"/>
    </row>
    <row r="3288" spans="1:21" ht="20.3" x14ac:dyDescent="0.35">
      <c r="A3288" s="43">
        <f t="shared" si="533"/>
        <v>661</v>
      </c>
      <c r="B3288" s="248" t="s">
        <v>4394</v>
      </c>
      <c r="C3288" s="184">
        <v>34294</v>
      </c>
      <c r="D3288" s="43" t="s">
        <v>1899</v>
      </c>
      <c r="E3288" s="43">
        <v>1980</v>
      </c>
      <c r="F3288" s="43" t="s">
        <v>2131</v>
      </c>
      <c r="G3288" s="56" t="s">
        <v>2097</v>
      </c>
      <c r="H3288" s="43">
        <v>5</v>
      </c>
      <c r="I3288" s="43">
        <v>8</v>
      </c>
      <c r="J3288" s="43" t="s">
        <v>2131</v>
      </c>
      <c r="K3288" s="45">
        <v>7935.9</v>
      </c>
      <c r="L3288" s="45">
        <v>7935.9</v>
      </c>
      <c r="M3288" s="517">
        <f>VLOOKUP(C3288,'Раздел 2'!D3280:Q4257,14,0)</f>
        <v>291300</v>
      </c>
      <c r="N3288" s="45">
        <f t="shared" ref="N3288:N3291" si="553">M3288</f>
        <v>291300</v>
      </c>
      <c r="O3288" s="45">
        <v>0</v>
      </c>
      <c r="P3288" s="45">
        <v>0</v>
      </c>
      <c r="Q3288" s="45">
        <v>0</v>
      </c>
      <c r="R3288" s="57">
        <v>45658</v>
      </c>
      <c r="S3288" s="57">
        <v>46022</v>
      </c>
      <c r="U3288" s="143"/>
    </row>
    <row r="3289" spans="1:21" ht="20.3" x14ac:dyDescent="0.35">
      <c r="A3289" s="43">
        <f t="shared" si="533"/>
        <v>662</v>
      </c>
      <c r="B3289" s="393" t="s">
        <v>3577</v>
      </c>
      <c r="C3289" s="184">
        <v>34535</v>
      </c>
      <c r="D3289" s="43" t="s">
        <v>1899</v>
      </c>
      <c r="E3289" s="43">
        <v>1958</v>
      </c>
      <c r="F3289" s="43" t="s">
        <v>2131</v>
      </c>
      <c r="G3289" s="56" t="s">
        <v>2130</v>
      </c>
      <c r="H3289" s="43">
        <v>4</v>
      </c>
      <c r="I3289" s="43">
        <v>5</v>
      </c>
      <c r="J3289" s="43" t="s">
        <v>2131</v>
      </c>
      <c r="K3289" s="45">
        <v>5655</v>
      </c>
      <c r="L3289" s="45">
        <v>4928.8999999999996</v>
      </c>
      <c r="M3289" s="517">
        <f>VLOOKUP(C3289,'Раздел 2'!D3281:Q4258,14,0)</f>
        <v>17242884.949999999</v>
      </c>
      <c r="N3289" s="45">
        <f t="shared" si="552"/>
        <v>17242884.949999999</v>
      </c>
      <c r="O3289" s="45">
        <v>0</v>
      </c>
      <c r="P3289" s="45">
        <v>0</v>
      </c>
      <c r="Q3289" s="45">
        <v>0</v>
      </c>
      <c r="R3289" s="57">
        <v>45658</v>
      </c>
      <c r="S3289" s="57">
        <v>46022</v>
      </c>
      <c r="U3289" s="143"/>
    </row>
    <row r="3290" spans="1:21" ht="20.3" x14ac:dyDescent="0.35">
      <c r="A3290" s="43">
        <f t="shared" si="533"/>
        <v>663</v>
      </c>
      <c r="B3290" s="248" t="s">
        <v>964</v>
      </c>
      <c r="C3290" s="184">
        <v>32411</v>
      </c>
      <c r="D3290" s="43" t="s">
        <v>1899</v>
      </c>
      <c r="E3290" s="43">
        <v>1969</v>
      </c>
      <c r="F3290" s="43" t="s">
        <v>2131</v>
      </c>
      <c r="G3290" s="56" t="s">
        <v>2097</v>
      </c>
      <c r="H3290" s="43">
        <v>4</v>
      </c>
      <c r="I3290" s="43">
        <v>3</v>
      </c>
      <c r="J3290" s="43" t="s">
        <v>2131</v>
      </c>
      <c r="K3290" s="45">
        <v>3533.1</v>
      </c>
      <c r="L3290" s="45">
        <v>2031.5</v>
      </c>
      <c r="M3290" s="517">
        <f>VLOOKUP(C3290,'Раздел 2'!D3282:Q4259,14,0)</f>
        <v>3269909.34</v>
      </c>
      <c r="N3290" s="45">
        <f t="shared" si="553"/>
        <v>3269909.34</v>
      </c>
      <c r="O3290" s="45">
        <v>0</v>
      </c>
      <c r="P3290" s="45">
        <v>0</v>
      </c>
      <c r="Q3290" s="45">
        <v>0</v>
      </c>
      <c r="R3290" s="57">
        <v>45658</v>
      </c>
      <c r="S3290" s="57">
        <v>46022</v>
      </c>
      <c r="U3290" s="143"/>
    </row>
    <row r="3291" spans="1:21" ht="20.3" x14ac:dyDescent="0.35">
      <c r="A3291" s="43">
        <f t="shared" si="533"/>
        <v>664</v>
      </c>
      <c r="B3291" s="248" t="s">
        <v>4391</v>
      </c>
      <c r="C3291" s="184">
        <v>34375</v>
      </c>
      <c r="D3291" s="43" t="s">
        <v>1899</v>
      </c>
      <c r="E3291" s="43">
        <v>1974</v>
      </c>
      <c r="F3291" s="43" t="s">
        <v>2131</v>
      </c>
      <c r="G3291" s="56" t="s">
        <v>2129</v>
      </c>
      <c r="H3291" s="43">
        <v>5</v>
      </c>
      <c r="I3291" s="43">
        <v>4</v>
      </c>
      <c r="J3291" s="43" t="s">
        <v>2131</v>
      </c>
      <c r="K3291" s="45">
        <v>2688</v>
      </c>
      <c r="L3291" s="45">
        <v>2688</v>
      </c>
      <c r="M3291" s="517">
        <f>VLOOKUP(C3291,'Раздел 2'!D3283:Q4260,14,0)</f>
        <v>182407.3</v>
      </c>
      <c r="N3291" s="45">
        <f t="shared" si="553"/>
        <v>182407.3</v>
      </c>
      <c r="O3291" s="45">
        <v>0</v>
      </c>
      <c r="P3291" s="45">
        <v>0</v>
      </c>
      <c r="Q3291" s="45">
        <v>0</v>
      </c>
      <c r="R3291" s="57">
        <v>45658</v>
      </c>
      <c r="S3291" s="57">
        <v>46022</v>
      </c>
      <c r="U3291" s="143"/>
    </row>
    <row r="3292" spans="1:21" ht="20.3" x14ac:dyDescent="0.35">
      <c r="A3292" s="43">
        <f t="shared" si="533"/>
        <v>665</v>
      </c>
      <c r="B3292" s="248" t="s">
        <v>4396</v>
      </c>
      <c r="C3292" s="184">
        <v>34220</v>
      </c>
      <c r="D3292" s="43" t="s">
        <v>1899</v>
      </c>
      <c r="E3292" s="43">
        <v>1938</v>
      </c>
      <c r="F3292" s="43" t="s">
        <v>2131</v>
      </c>
      <c r="G3292" s="56" t="s">
        <v>2130</v>
      </c>
      <c r="H3292" s="43">
        <v>4</v>
      </c>
      <c r="I3292" s="43">
        <v>5</v>
      </c>
      <c r="J3292" s="43" t="s">
        <v>2131</v>
      </c>
      <c r="K3292" s="45">
        <v>4862.2</v>
      </c>
      <c r="L3292" s="45">
        <v>4862.2</v>
      </c>
      <c r="M3292" s="517">
        <f>VLOOKUP(C3292,'Раздел 2'!D3284:Q4261,14,0)</f>
        <v>15430986.51</v>
      </c>
      <c r="N3292" s="45">
        <f t="shared" ref="N3292:N3293" si="554">M3292</f>
        <v>15430986.51</v>
      </c>
      <c r="O3292" s="45">
        <v>0</v>
      </c>
      <c r="P3292" s="45">
        <v>0</v>
      </c>
      <c r="Q3292" s="45">
        <v>0</v>
      </c>
      <c r="R3292" s="57">
        <v>45658</v>
      </c>
      <c r="S3292" s="57">
        <v>46022</v>
      </c>
      <c r="U3292" s="143"/>
    </row>
    <row r="3293" spans="1:21" ht="20.3" x14ac:dyDescent="0.35">
      <c r="A3293" s="43">
        <f t="shared" si="533"/>
        <v>666</v>
      </c>
      <c r="B3293" s="248" t="s">
        <v>4362</v>
      </c>
      <c r="C3293" s="184">
        <v>35377</v>
      </c>
      <c r="D3293" s="43" t="s">
        <v>1899</v>
      </c>
      <c r="E3293" s="43">
        <v>1976</v>
      </c>
      <c r="F3293" s="43" t="s">
        <v>2131</v>
      </c>
      <c r="G3293" s="56" t="s">
        <v>2129</v>
      </c>
      <c r="H3293" s="43">
        <v>5</v>
      </c>
      <c r="I3293" s="43">
        <v>8</v>
      </c>
      <c r="J3293" s="43" t="s">
        <v>2131</v>
      </c>
      <c r="K3293" s="45">
        <v>5709.9</v>
      </c>
      <c r="L3293" s="45">
        <v>5709.9</v>
      </c>
      <c r="M3293" s="517">
        <f>VLOOKUP(C3293,'Раздел 2'!D3285:Q4262,14,0)</f>
        <v>500000</v>
      </c>
      <c r="N3293" s="45">
        <f t="shared" si="554"/>
        <v>500000</v>
      </c>
      <c r="O3293" s="45">
        <v>0</v>
      </c>
      <c r="P3293" s="45">
        <v>0</v>
      </c>
      <c r="Q3293" s="45">
        <v>0</v>
      </c>
      <c r="R3293" s="57">
        <v>45658</v>
      </c>
      <c r="S3293" s="57">
        <v>46022</v>
      </c>
      <c r="U3293" s="143"/>
    </row>
    <row r="3294" spans="1:21" ht="20.3" x14ac:dyDescent="0.35">
      <c r="A3294" s="43">
        <f t="shared" si="533"/>
        <v>667</v>
      </c>
      <c r="B3294" s="248" t="s">
        <v>4354</v>
      </c>
      <c r="C3294" s="184">
        <v>35413</v>
      </c>
      <c r="D3294" s="43" t="s">
        <v>1899</v>
      </c>
      <c r="E3294" s="43">
        <v>1966</v>
      </c>
      <c r="F3294" s="43" t="s">
        <v>2131</v>
      </c>
      <c r="G3294" s="56" t="s">
        <v>2129</v>
      </c>
      <c r="H3294" s="43">
        <v>4</v>
      </c>
      <c r="I3294" s="43">
        <v>3</v>
      </c>
      <c r="J3294" s="43" t="s">
        <v>2131</v>
      </c>
      <c r="K3294" s="45">
        <v>2171.1999999999998</v>
      </c>
      <c r="L3294" s="45">
        <v>2171.1999999999998</v>
      </c>
      <c r="M3294" s="517">
        <f>VLOOKUP(C3294,'Раздел 2'!D3286:Q4263,14,0)</f>
        <v>332136</v>
      </c>
      <c r="N3294" s="45">
        <f t="shared" ref="N3294:N3295" si="555">M3294</f>
        <v>332136</v>
      </c>
      <c r="O3294" s="45">
        <v>0</v>
      </c>
      <c r="P3294" s="45">
        <v>0</v>
      </c>
      <c r="Q3294" s="45">
        <v>0</v>
      </c>
      <c r="R3294" s="57">
        <v>45658</v>
      </c>
      <c r="S3294" s="57">
        <v>46022</v>
      </c>
      <c r="U3294" s="143"/>
    </row>
    <row r="3295" spans="1:21" ht="20.3" x14ac:dyDescent="0.35">
      <c r="A3295" s="43">
        <f t="shared" si="533"/>
        <v>668</v>
      </c>
      <c r="B3295" s="248" t="s">
        <v>4340</v>
      </c>
      <c r="C3295" s="184">
        <v>36086</v>
      </c>
      <c r="D3295" s="43" t="s">
        <v>1899</v>
      </c>
      <c r="E3295" s="43">
        <v>1977</v>
      </c>
      <c r="F3295" s="43" t="s">
        <v>2131</v>
      </c>
      <c r="G3295" s="56" t="s">
        <v>2130</v>
      </c>
      <c r="H3295" s="43">
        <v>5</v>
      </c>
      <c r="I3295" s="43">
        <v>4</v>
      </c>
      <c r="J3295" s="43" t="s">
        <v>2131</v>
      </c>
      <c r="K3295" s="45">
        <v>3214.2</v>
      </c>
      <c r="L3295" s="45">
        <v>3214.2</v>
      </c>
      <c r="M3295" s="517">
        <f>VLOOKUP(C3295,'Раздел 2'!D3287:Q4264,14,0)</f>
        <v>42753.96</v>
      </c>
      <c r="N3295" s="45">
        <f t="shared" si="555"/>
        <v>42753.96</v>
      </c>
      <c r="O3295" s="45">
        <v>0</v>
      </c>
      <c r="P3295" s="45">
        <v>0</v>
      </c>
      <c r="Q3295" s="45">
        <v>0</v>
      </c>
      <c r="R3295" s="57">
        <v>45658</v>
      </c>
      <c r="S3295" s="57">
        <v>46022</v>
      </c>
      <c r="U3295" s="143"/>
    </row>
    <row r="3296" spans="1:21" ht="20.3" x14ac:dyDescent="0.35">
      <c r="A3296" s="43">
        <f t="shared" si="533"/>
        <v>669</v>
      </c>
      <c r="B3296" s="248" t="s">
        <v>59</v>
      </c>
      <c r="C3296" s="184">
        <v>32588</v>
      </c>
      <c r="D3296" s="43" t="s">
        <v>1899</v>
      </c>
      <c r="E3296" s="43">
        <v>1986</v>
      </c>
      <c r="F3296" s="43">
        <v>2023</v>
      </c>
      <c r="G3296" s="56" t="s">
        <v>2130</v>
      </c>
      <c r="H3296" s="43">
        <v>9</v>
      </c>
      <c r="I3296" s="43">
        <v>2</v>
      </c>
      <c r="J3296" s="43" t="s">
        <v>2131</v>
      </c>
      <c r="K3296" s="45">
        <v>3784.4</v>
      </c>
      <c r="L3296" s="45">
        <v>4132.2</v>
      </c>
      <c r="M3296" s="517">
        <f>VLOOKUP(C3296,'Раздел 2'!D3288:Q4265,14,0)</f>
        <v>651220</v>
      </c>
      <c r="N3296" s="45">
        <f t="shared" ref="N3296:N3298" si="556">M3296</f>
        <v>651220</v>
      </c>
      <c r="O3296" s="45">
        <v>0</v>
      </c>
      <c r="P3296" s="45">
        <v>0</v>
      </c>
      <c r="Q3296" s="45">
        <v>0</v>
      </c>
      <c r="R3296" s="57">
        <v>45658</v>
      </c>
      <c r="S3296" s="57">
        <v>46022</v>
      </c>
      <c r="U3296" s="143"/>
    </row>
    <row r="3297" spans="1:21" ht="20.3" x14ac:dyDescent="0.35">
      <c r="A3297" s="43">
        <f t="shared" si="533"/>
        <v>670</v>
      </c>
      <c r="B3297" s="248" t="s">
        <v>1019</v>
      </c>
      <c r="C3297" s="184">
        <v>33041</v>
      </c>
      <c r="D3297" s="43" t="s">
        <v>1899</v>
      </c>
      <c r="E3297" s="43">
        <v>1972</v>
      </c>
      <c r="F3297" s="43" t="s">
        <v>2131</v>
      </c>
      <c r="G3297" s="56" t="s">
        <v>2098</v>
      </c>
      <c r="H3297" s="43">
        <v>5</v>
      </c>
      <c r="I3297" s="43">
        <v>4</v>
      </c>
      <c r="J3297" s="43" t="s">
        <v>2131</v>
      </c>
      <c r="K3297" s="45">
        <v>5314.7</v>
      </c>
      <c r="L3297" s="45">
        <v>3321.6</v>
      </c>
      <c r="M3297" s="517">
        <f>VLOOKUP(C3297,'Раздел 2'!D3289:Q4266,14,0)</f>
        <v>3741384</v>
      </c>
      <c r="N3297" s="45">
        <f t="shared" ref="N3297" si="557">M3297</f>
        <v>3741384</v>
      </c>
      <c r="O3297" s="45">
        <v>0</v>
      </c>
      <c r="P3297" s="45">
        <v>0</v>
      </c>
      <c r="Q3297" s="45">
        <v>0</v>
      </c>
      <c r="R3297" s="57">
        <v>45658</v>
      </c>
      <c r="S3297" s="57">
        <v>46022</v>
      </c>
      <c r="U3297" s="143"/>
    </row>
    <row r="3298" spans="1:21" ht="20.3" x14ac:dyDescent="0.35">
      <c r="A3298" s="43">
        <f t="shared" si="533"/>
        <v>671</v>
      </c>
      <c r="B3298" s="248" t="s">
        <v>3091</v>
      </c>
      <c r="C3298" s="184">
        <v>36561</v>
      </c>
      <c r="D3298" s="43" t="s">
        <v>1899</v>
      </c>
      <c r="E3298" s="43">
        <v>1963</v>
      </c>
      <c r="F3298" s="43" t="s">
        <v>2131</v>
      </c>
      <c r="G3298" s="56" t="s">
        <v>2097</v>
      </c>
      <c r="H3298" s="43">
        <v>5</v>
      </c>
      <c r="I3298" s="43">
        <v>4</v>
      </c>
      <c r="J3298" s="43" t="s">
        <v>2131</v>
      </c>
      <c r="K3298" s="45">
        <v>5817.6</v>
      </c>
      <c r="L3298" s="45">
        <v>3710.4</v>
      </c>
      <c r="M3298" s="517">
        <f>VLOOKUP(C3298,'Раздел 2'!D3290:Q4267,14,0)</f>
        <v>11465847.77</v>
      </c>
      <c r="N3298" s="45">
        <f t="shared" si="556"/>
        <v>11465847.77</v>
      </c>
      <c r="O3298" s="45">
        <v>0</v>
      </c>
      <c r="P3298" s="45">
        <v>0</v>
      </c>
      <c r="Q3298" s="45">
        <v>0</v>
      </c>
      <c r="R3298" s="57">
        <v>45658</v>
      </c>
      <c r="S3298" s="57">
        <v>46022</v>
      </c>
      <c r="U3298" s="143"/>
    </row>
    <row r="3299" spans="1:21" ht="20.3" x14ac:dyDescent="0.35">
      <c r="A3299" s="43">
        <f t="shared" si="533"/>
        <v>672</v>
      </c>
      <c r="B3299" s="248" t="s">
        <v>1741</v>
      </c>
      <c r="C3299" s="184">
        <v>34872</v>
      </c>
      <c r="D3299" s="43" t="s">
        <v>1899</v>
      </c>
      <c r="E3299" s="43">
        <v>1957</v>
      </c>
      <c r="F3299" s="43" t="s">
        <v>2131</v>
      </c>
      <c r="G3299" s="56" t="s">
        <v>2098</v>
      </c>
      <c r="H3299" s="43">
        <v>2</v>
      </c>
      <c r="I3299" s="43">
        <v>1</v>
      </c>
      <c r="J3299" s="43" t="s">
        <v>2131</v>
      </c>
      <c r="K3299" s="45">
        <v>543</v>
      </c>
      <c r="L3299" s="45">
        <v>509</v>
      </c>
      <c r="M3299" s="517">
        <f>VLOOKUP(C3299,'Раздел 2'!D3291:Q4268,14,0)</f>
        <v>2815400.4899999998</v>
      </c>
      <c r="N3299" s="45">
        <f t="shared" ref="N3299" si="558">M3299</f>
        <v>2815400.4899999998</v>
      </c>
      <c r="O3299" s="45">
        <v>0</v>
      </c>
      <c r="P3299" s="45">
        <v>0</v>
      </c>
      <c r="Q3299" s="45">
        <v>0</v>
      </c>
      <c r="R3299" s="57">
        <v>45658</v>
      </c>
      <c r="S3299" s="57">
        <v>46022</v>
      </c>
      <c r="U3299" s="143"/>
    </row>
    <row r="3300" spans="1:21" ht="20.3" x14ac:dyDescent="0.35">
      <c r="A3300" s="43">
        <f t="shared" si="533"/>
        <v>673</v>
      </c>
      <c r="B3300" s="248" t="s">
        <v>4106</v>
      </c>
      <c r="C3300" s="184">
        <v>54861</v>
      </c>
      <c r="D3300" s="43" t="s">
        <v>1899</v>
      </c>
      <c r="E3300" s="43">
        <v>1983</v>
      </c>
      <c r="F3300" s="43" t="s">
        <v>2131</v>
      </c>
      <c r="G3300" s="56" t="s">
        <v>2097</v>
      </c>
      <c r="H3300" s="43">
        <v>7</v>
      </c>
      <c r="I3300" s="43">
        <v>7</v>
      </c>
      <c r="J3300" s="43" t="s">
        <v>2131</v>
      </c>
      <c r="K3300" s="45">
        <v>11544.49</v>
      </c>
      <c r="L3300" s="45">
        <v>11544.49</v>
      </c>
      <c r="M3300" s="517">
        <f>VLOOKUP(C3300,'Раздел 2'!D3292:Q4269,14,0)</f>
        <v>182407.3</v>
      </c>
      <c r="N3300" s="45">
        <f t="shared" ref="N3300" si="559">M3300</f>
        <v>182407.3</v>
      </c>
      <c r="O3300" s="45">
        <v>0</v>
      </c>
      <c r="P3300" s="45">
        <v>0</v>
      </c>
      <c r="Q3300" s="45">
        <v>0</v>
      </c>
      <c r="R3300" s="57">
        <v>45658</v>
      </c>
      <c r="S3300" s="57">
        <v>46022</v>
      </c>
      <c r="U3300" s="143"/>
    </row>
    <row r="3301" spans="1:21" ht="20.3" x14ac:dyDescent="0.35">
      <c r="A3301" s="43">
        <f t="shared" si="533"/>
        <v>674</v>
      </c>
      <c r="B3301" s="248" t="s">
        <v>1008</v>
      </c>
      <c r="C3301" s="184">
        <v>36920</v>
      </c>
      <c r="D3301" s="43" t="s">
        <v>1899</v>
      </c>
      <c r="E3301" s="43">
        <v>1954</v>
      </c>
      <c r="F3301" s="43" t="s">
        <v>2131</v>
      </c>
      <c r="G3301" s="56" t="s">
        <v>2098</v>
      </c>
      <c r="H3301" s="43">
        <v>2</v>
      </c>
      <c r="I3301" s="43">
        <v>1</v>
      </c>
      <c r="J3301" s="43" t="s">
        <v>2131</v>
      </c>
      <c r="K3301" s="45">
        <v>554.1</v>
      </c>
      <c r="L3301" s="45">
        <v>509.9</v>
      </c>
      <c r="M3301" s="517">
        <f>VLOOKUP(C3301,'Раздел 2'!D3293:Q4270,14,0)</f>
        <v>138160</v>
      </c>
      <c r="N3301" s="45">
        <f t="shared" ref="N3301:N3302" si="560">M3301</f>
        <v>138160</v>
      </c>
      <c r="O3301" s="45">
        <v>0</v>
      </c>
      <c r="P3301" s="45">
        <v>0</v>
      </c>
      <c r="Q3301" s="45">
        <v>0</v>
      </c>
      <c r="R3301" s="57">
        <v>45658</v>
      </c>
      <c r="S3301" s="57">
        <v>46022</v>
      </c>
      <c r="U3301" s="143"/>
    </row>
    <row r="3302" spans="1:21" ht="20.3" x14ac:dyDescent="0.35">
      <c r="A3302" s="43">
        <f t="shared" si="533"/>
        <v>675</v>
      </c>
      <c r="B3302" s="248" t="s">
        <v>3919</v>
      </c>
      <c r="C3302" s="184">
        <v>36616</v>
      </c>
      <c r="D3302" s="43" t="s">
        <v>1899</v>
      </c>
      <c r="E3302" s="43">
        <v>1968</v>
      </c>
      <c r="F3302" s="43" t="s">
        <v>2131</v>
      </c>
      <c r="G3302" s="56" t="s">
        <v>2097</v>
      </c>
      <c r="H3302" s="43">
        <v>4</v>
      </c>
      <c r="I3302" s="43">
        <v>3</v>
      </c>
      <c r="J3302" s="43" t="s">
        <v>2131</v>
      </c>
      <c r="K3302" s="45">
        <v>3647.4</v>
      </c>
      <c r="L3302" s="45">
        <v>2119.8000000000002</v>
      </c>
      <c r="M3302" s="517">
        <f>VLOOKUP(C3302,'Раздел 2'!D3294:Q4271,14,0)</f>
        <v>2487917</v>
      </c>
      <c r="N3302" s="45">
        <f t="shared" si="560"/>
        <v>2487917</v>
      </c>
      <c r="O3302" s="45">
        <v>0</v>
      </c>
      <c r="P3302" s="45">
        <v>0</v>
      </c>
      <c r="Q3302" s="45">
        <v>0</v>
      </c>
      <c r="R3302" s="57">
        <v>45658</v>
      </c>
      <c r="S3302" s="57">
        <v>46022</v>
      </c>
      <c r="U3302" s="143"/>
    </row>
    <row r="3303" spans="1:21" ht="20.3" x14ac:dyDescent="0.35">
      <c r="A3303" s="43">
        <f t="shared" si="533"/>
        <v>676</v>
      </c>
      <c r="B3303" s="248" t="s">
        <v>4406</v>
      </c>
      <c r="C3303" s="184">
        <v>33633</v>
      </c>
      <c r="D3303" s="43" t="s">
        <v>1899</v>
      </c>
      <c r="E3303" s="43">
        <v>1964</v>
      </c>
      <c r="F3303" s="43">
        <v>2021</v>
      </c>
      <c r="G3303" s="56" t="s">
        <v>2098</v>
      </c>
      <c r="H3303" s="43">
        <v>4</v>
      </c>
      <c r="I3303" s="43">
        <v>3</v>
      </c>
      <c r="J3303" s="43" t="s">
        <v>2131</v>
      </c>
      <c r="K3303" s="45">
        <v>2711.1</v>
      </c>
      <c r="L3303" s="45">
        <v>2711.1</v>
      </c>
      <c r="M3303" s="517">
        <f>VLOOKUP(C3303,'Раздел 2'!D3295:Q4272,14,0)</f>
        <v>3648731.6222000001</v>
      </c>
      <c r="N3303" s="45">
        <f t="shared" ref="N3303:N3305" si="561">M3303</f>
        <v>3648731.6222000001</v>
      </c>
      <c r="O3303" s="45">
        <v>0</v>
      </c>
      <c r="P3303" s="45">
        <v>0</v>
      </c>
      <c r="Q3303" s="45">
        <v>0</v>
      </c>
      <c r="R3303" s="57">
        <v>45658</v>
      </c>
      <c r="S3303" s="57">
        <v>46022</v>
      </c>
      <c r="U3303" s="143"/>
    </row>
    <row r="3304" spans="1:21" ht="20.3" x14ac:dyDescent="0.35">
      <c r="A3304" s="43">
        <f t="shared" si="533"/>
        <v>677</v>
      </c>
      <c r="B3304" s="248" t="s">
        <v>4861</v>
      </c>
      <c r="C3304" s="184">
        <v>35415</v>
      </c>
      <c r="D3304" s="43" t="s">
        <v>1899</v>
      </c>
      <c r="E3304" s="43">
        <v>1968</v>
      </c>
      <c r="F3304" s="43" t="s">
        <v>2131</v>
      </c>
      <c r="G3304" s="56" t="s">
        <v>2098</v>
      </c>
      <c r="H3304" s="43">
        <v>4</v>
      </c>
      <c r="I3304" s="43">
        <v>6</v>
      </c>
      <c r="J3304" s="43" t="s">
        <v>2131</v>
      </c>
      <c r="K3304" s="45">
        <v>4388.3900000000003</v>
      </c>
      <c r="L3304" s="45">
        <v>4388.3900000000003</v>
      </c>
      <c r="M3304" s="517">
        <f>VLOOKUP(C3304,'Раздел 2'!D3296:Q4273,14,0)</f>
        <v>302000</v>
      </c>
      <c r="N3304" s="45">
        <f t="shared" si="561"/>
        <v>302000</v>
      </c>
      <c r="O3304" s="45">
        <v>0</v>
      </c>
      <c r="P3304" s="45">
        <v>0</v>
      </c>
      <c r="Q3304" s="45">
        <v>0</v>
      </c>
      <c r="R3304" s="57">
        <v>45658</v>
      </c>
      <c r="S3304" s="57">
        <v>46022</v>
      </c>
      <c r="U3304" s="143"/>
    </row>
    <row r="3305" spans="1:21" ht="20.3" x14ac:dyDescent="0.35">
      <c r="A3305" s="43">
        <f t="shared" si="533"/>
        <v>678</v>
      </c>
      <c r="B3305" s="248" t="s">
        <v>4412</v>
      </c>
      <c r="C3305" s="184">
        <v>33140</v>
      </c>
      <c r="D3305" s="43" t="s">
        <v>1899</v>
      </c>
      <c r="E3305" s="43">
        <v>1968</v>
      </c>
      <c r="F3305" s="43" t="s">
        <v>2131</v>
      </c>
      <c r="G3305" s="56" t="s">
        <v>2097</v>
      </c>
      <c r="H3305" s="43">
        <v>5</v>
      </c>
      <c r="I3305" s="43">
        <v>3</v>
      </c>
      <c r="J3305" s="43" t="s">
        <v>2131</v>
      </c>
      <c r="K3305" s="45">
        <v>2908.3</v>
      </c>
      <c r="L3305" s="45">
        <v>2691.5</v>
      </c>
      <c r="M3305" s="517">
        <f>VLOOKUP(C3305,'Раздел 2'!D3297:Q4274,14,0)</f>
        <v>301380.17000000004</v>
      </c>
      <c r="N3305" s="45">
        <f t="shared" si="561"/>
        <v>301380.17000000004</v>
      </c>
      <c r="O3305" s="45">
        <v>0</v>
      </c>
      <c r="P3305" s="45">
        <v>0</v>
      </c>
      <c r="Q3305" s="45">
        <v>0</v>
      </c>
      <c r="R3305" s="57">
        <v>45658</v>
      </c>
      <c r="S3305" s="57">
        <v>46022</v>
      </c>
      <c r="U3305" s="143"/>
    </row>
    <row r="3306" spans="1:21" ht="20.3" x14ac:dyDescent="0.35">
      <c r="A3306" s="43">
        <f t="shared" si="533"/>
        <v>679</v>
      </c>
      <c r="B3306" s="248" t="s">
        <v>3759</v>
      </c>
      <c r="C3306" s="184">
        <v>34065</v>
      </c>
      <c r="D3306" s="43" t="s">
        <v>1899</v>
      </c>
      <c r="E3306" s="43">
        <v>1970</v>
      </c>
      <c r="F3306" s="43" t="s">
        <v>2131</v>
      </c>
      <c r="G3306" s="56" t="s">
        <v>2097</v>
      </c>
      <c r="H3306" s="43">
        <v>5</v>
      </c>
      <c r="I3306" s="43">
        <v>8</v>
      </c>
      <c r="J3306" s="43" t="s">
        <v>2131</v>
      </c>
      <c r="K3306" s="45">
        <v>10651.68</v>
      </c>
      <c r="L3306" s="45">
        <v>8048.7</v>
      </c>
      <c r="M3306" s="517">
        <f>VLOOKUP(C3306,'Раздел 2'!D3298:Q4275,14,0)</f>
        <v>1151662.1499999999</v>
      </c>
      <c r="N3306" s="45">
        <f t="shared" ref="N3306" si="562">M3306</f>
        <v>1151662.1499999999</v>
      </c>
      <c r="O3306" s="45">
        <v>0</v>
      </c>
      <c r="P3306" s="45">
        <v>0</v>
      </c>
      <c r="Q3306" s="45">
        <v>0</v>
      </c>
      <c r="R3306" s="57">
        <v>45658</v>
      </c>
      <c r="S3306" s="57">
        <v>46022</v>
      </c>
      <c r="U3306" s="143"/>
    </row>
    <row r="3307" spans="1:21" ht="20.3" x14ac:dyDescent="0.3">
      <c r="A3307" s="43">
        <f t="shared" si="533"/>
        <v>680</v>
      </c>
      <c r="B3307" s="248" t="s">
        <v>3333</v>
      </c>
      <c r="C3307" s="184">
        <v>35042</v>
      </c>
      <c r="D3307" s="43" t="s">
        <v>1899</v>
      </c>
      <c r="E3307" s="43">
        <v>1981</v>
      </c>
      <c r="F3307" s="43" t="s">
        <v>2131</v>
      </c>
      <c r="G3307" s="378" t="s">
        <v>2130</v>
      </c>
      <c r="H3307" s="43">
        <v>5</v>
      </c>
      <c r="I3307" s="43">
        <v>4</v>
      </c>
      <c r="J3307" s="43" t="s">
        <v>2131</v>
      </c>
      <c r="K3307" s="45">
        <v>6147.5</v>
      </c>
      <c r="L3307" s="45">
        <v>3927.9</v>
      </c>
      <c r="M3307" s="517">
        <f>VLOOKUP(C3307,'Раздел 2'!D3299:Q4276,14,0)</f>
        <v>4832252.1399999997</v>
      </c>
      <c r="N3307" s="45">
        <f t="shared" ref="N3307" si="563">M3307</f>
        <v>4832252.1399999997</v>
      </c>
      <c r="O3307" s="45">
        <v>0</v>
      </c>
      <c r="P3307" s="45">
        <v>0</v>
      </c>
      <c r="Q3307" s="45">
        <v>0</v>
      </c>
      <c r="R3307" s="57">
        <v>45658</v>
      </c>
      <c r="S3307" s="57">
        <v>46022</v>
      </c>
      <c r="U3307" s="143"/>
    </row>
    <row r="3308" spans="1:21" ht="20.3" x14ac:dyDescent="0.3">
      <c r="A3308" s="43">
        <f t="shared" si="533"/>
        <v>681</v>
      </c>
      <c r="B3308" s="248" t="s">
        <v>4390</v>
      </c>
      <c r="C3308" s="184">
        <v>34376</v>
      </c>
      <c r="D3308" s="43" t="s">
        <v>1899</v>
      </c>
      <c r="E3308" s="43">
        <v>1975</v>
      </c>
      <c r="F3308" s="43" t="s">
        <v>2131</v>
      </c>
      <c r="G3308" s="378" t="s">
        <v>2130</v>
      </c>
      <c r="H3308" s="43">
        <v>5</v>
      </c>
      <c r="I3308" s="43">
        <v>3</v>
      </c>
      <c r="J3308" s="43" t="s">
        <v>2131</v>
      </c>
      <c r="K3308" s="45">
        <v>2936.1</v>
      </c>
      <c r="L3308" s="45">
        <v>2936.1</v>
      </c>
      <c r="M3308" s="517">
        <f>VLOOKUP(C3308,'Раздел 2'!D3300:Q4277,14,0)</f>
        <v>94343</v>
      </c>
      <c r="N3308" s="45">
        <f t="shared" ref="N3308" si="564">M3308</f>
        <v>94343</v>
      </c>
      <c r="O3308" s="45">
        <v>0</v>
      </c>
      <c r="P3308" s="45">
        <v>0</v>
      </c>
      <c r="Q3308" s="45">
        <v>0</v>
      </c>
      <c r="R3308" s="57">
        <v>45658</v>
      </c>
      <c r="S3308" s="57">
        <v>46022</v>
      </c>
      <c r="U3308" s="143"/>
    </row>
    <row r="3309" spans="1:21" ht="20.3" x14ac:dyDescent="0.3">
      <c r="A3309" s="43">
        <f t="shared" si="533"/>
        <v>682</v>
      </c>
      <c r="B3309" s="248" t="s">
        <v>4377</v>
      </c>
      <c r="C3309" s="184">
        <v>34614</v>
      </c>
      <c r="D3309" s="43" t="s">
        <v>1899</v>
      </c>
      <c r="E3309" s="43">
        <v>1970</v>
      </c>
      <c r="F3309" s="43" t="s">
        <v>2131</v>
      </c>
      <c r="G3309" s="378" t="s">
        <v>2130</v>
      </c>
      <c r="H3309" s="43">
        <v>4</v>
      </c>
      <c r="I3309" s="43">
        <v>3</v>
      </c>
      <c r="J3309" s="43" t="s">
        <v>2131</v>
      </c>
      <c r="K3309" s="45">
        <v>3111.89</v>
      </c>
      <c r="L3309" s="45">
        <v>3111.89</v>
      </c>
      <c r="M3309" s="517">
        <f>VLOOKUP(C3309,'Раздел 2'!D3301:Q4278,14,0)</f>
        <v>388608</v>
      </c>
      <c r="N3309" s="45">
        <f t="shared" ref="N3309" si="565">M3309</f>
        <v>388608</v>
      </c>
      <c r="O3309" s="45">
        <v>0</v>
      </c>
      <c r="P3309" s="45">
        <v>0</v>
      </c>
      <c r="Q3309" s="45">
        <v>0</v>
      </c>
      <c r="R3309" s="57">
        <v>45658</v>
      </c>
      <c r="S3309" s="57">
        <v>46022</v>
      </c>
      <c r="U3309" s="143"/>
    </row>
    <row r="3310" spans="1:21" ht="20.3" x14ac:dyDescent="0.3">
      <c r="A3310" s="43">
        <f t="shared" si="533"/>
        <v>683</v>
      </c>
      <c r="B3310" s="248" t="s">
        <v>4351</v>
      </c>
      <c r="C3310" s="184">
        <v>35433</v>
      </c>
      <c r="D3310" s="43" t="s">
        <v>1899</v>
      </c>
      <c r="E3310" s="43">
        <v>1990</v>
      </c>
      <c r="F3310" s="43" t="s">
        <v>2131</v>
      </c>
      <c r="G3310" s="378" t="s">
        <v>2097</v>
      </c>
      <c r="H3310" s="43">
        <v>9</v>
      </c>
      <c r="I3310" s="43">
        <v>9</v>
      </c>
      <c r="J3310" s="43" t="s">
        <v>2131</v>
      </c>
      <c r="K3310" s="45">
        <v>17182</v>
      </c>
      <c r="L3310" s="45">
        <v>17182</v>
      </c>
      <c r="M3310" s="517">
        <f>VLOOKUP(C3310,'Раздел 2'!D3302:Q4279,14,0)</f>
        <v>249358.62</v>
      </c>
      <c r="N3310" s="45">
        <f t="shared" ref="N3310:N3311" si="566">M3310</f>
        <v>249358.62</v>
      </c>
      <c r="O3310" s="45">
        <v>0</v>
      </c>
      <c r="P3310" s="45">
        <v>0</v>
      </c>
      <c r="Q3310" s="45">
        <v>0</v>
      </c>
      <c r="R3310" s="57">
        <v>45658</v>
      </c>
      <c r="S3310" s="57">
        <v>46022</v>
      </c>
      <c r="U3310" s="143"/>
    </row>
    <row r="3311" spans="1:21" ht="20.3" x14ac:dyDescent="0.3">
      <c r="A3311" s="43">
        <f t="shared" si="533"/>
        <v>684</v>
      </c>
      <c r="B3311" s="248" t="s">
        <v>4405</v>
      </c>
      <c r="C3311" s="184">
        <v>33664</v>
      </c>
      <c r="D3311" s="43" t="s">
        <v>1899</v>
      </c>
      <c r="E3311" s="43">
        <v>2008</v>
      </c>
      <c r="F3311" s="43" t="s">
        <v>2131</v>
      </c>
      <c r="G3311" s="378" t="s">
        <v>2130</v>
      </c>
      <c r="H3311" s="43">
        <v>5</v>
      </c>
      <c r="I3311" s="43">
        <v>3</v>
      </c>
      <c r="J3311" s="43" t="s">
        <v>2131</v>
      </c>
      <c r="K3311" s="45">
        <v>1076.5</v>
      </c>
      <c r="L3311" s="45">
        <v>1076.5</v>
      </c>
      <c r="M3311" s="517">
        <f>VLOOKUP(C3311,'Раздел 2'!D3303:Q4280,14,0)</f>
        <v>118584</v>
      </c>
      <c r="N3311" s="45">
        <f t="shared" si="566"/>
        <v>118584</v>
      </c>
      <c r="O3311" s="45">
        <v>0</v>
      </c>
      <c r="P3311" s="45">
        <v>0</v>
      </c>
      <c r="Q3311" s="45">
        <v>0</v>
      </c>
      <c r="R3311" s="57">
        <v>45658</v>
      </c>
      <c r="S3311" s="57">
        <v>46022</v>
      </c>
      <c r="U3311" s="143"/>
    </row>
    <row r="3312" spans="1:21" ht="20.3" x14ac:dyDescent="0.3">
      <c r="A3312" s="43">
        <f t="shared" si="533"/>
        <v>685</v>
      </c>
      <c r="B3312" s="248" t="s">
        <v>4389</v>
      </c>
      <c r="C3312" s="184">
        <v>34378</v>
      </c>
      <c r="D3312" s="43" t="s">
        <v>1899</v>
      </c>
      <c r="E3312" s="43">
        <v>1977</v>
      </c>
      <c r="F3312" s="43" t="s">
        <v>2131</v>
      </c>
      <c r="G3312" s="378" t="s">
        <v>2130</v>
      </c>
      <c r="H3312" s="43">
        <v>5</v>
      </c>
      <c r="I3312" s="43">
        <v>3</v>
      </c>
      <c r="J3312" s="43" t="s">
        <v>2131</v>
      </c>
      <c r="K3312" s="45">
        <v>2833.8</v>
      </c>
      <c r="L3312" s="45">
        <v>2833.8</v>
      </c>
      <c r="M3312" s="517">
        <f>VLOOKUP(C3312,'Раздел 2'!D3304:Q4281,14,0)</f>
        <v>2364955.2999999998</v>
      </c>
      <c r="N3312" s="45">
        <f t="shared" ref="N3312" si="567">M3312</f>
        <v>2364955.2999999998</v>
      </c>
      <c r="O3312" s="45">
        <v>0</v>
      </c>
      <c r="P3312" s="45">
        <v>0</v>
      </c>
      <c r="Q3312" s="45">
        <v>0</v>
      </c>
      <c r="R3312" s="57">
        <v>45658</v>
      </c>
      <c r="S3312" s="57">
        <v>46022</v>
      </c>
      <c r="U3312" s="143"/>
    </row>
    <row r="3313" spans="1:21" ht="20.3" x14ac:dyDescent="0.3">
      <c r="A3313" s="43">
        <f t="shared" si="533"/>
        <v>686</v>
      </c>
      <c r="B3313" s="248" t="s">
        <v>53</v>
      </c>
      <c r="C3313" s="184">
        <v>32366</v>
      </c>
      <c r="D3313" s="43" t="s">
        <v>1899</v>
      </c>
      <c r="E3313" s="43">
        <v>1992</v>
      </c>
      <c r="F3313" s="43" t="s">
        <v>2131</v>
      </c>
      <c r="G3313" s="378" t="s">
        <v>2097</v>
      </c>
      <c r="H3313" s="43">
        <v>9</v>
      </c>
      <c r="I3313" s="43">
        <v>4</v>
      </c>
      <c r="J3313" s="43" t="s">
        <v>2131</v>
      </c>
      <c r="K3313" s="45">
        <v>11924.26</v>
      </c>
      <c r="L3313" s="45">
        <v>8278.4</v>
      </c>
      <c r="M3313" s="517">
        <f>VLOOKUP(C3313,'Раздел 2'!D3305:Q4282,14,0)</f>
        <v>652000</v>
      </c>
      <c r="N3313" s="45">
        <f t="shared" ref="N3313:N3314" si="568">M3313</f>
        <v>652000</v>
      </c>
      <c r="O3313" s="45">
        <v>0</v>
      </c>
      <c r="P3313" s="45">
        <v>0</v>
      </c>
      <c r="Q3313" s="45">
        <v>0</v>
      </c>
      <c r="R3313" s="57">
        <v>45658</v>
      </c>
      <c r="S3313" s="57">
        <v>46022</v>
      </c>
      <c r="U3313" s="143"/>
    </row>
    <row r="3314" spans="1:21" ht="20.3" x14ac:dyDescent="0.3">
      <c r="A3314" s="43">
        <f t="shared" si="533"/>
        <v>687</v>
      </c>
      <c r="B3314" s="248" t="s">
        <v>4383</v>
      </c>
      <c r="C3314" s="184">
        <v>34448</v>
      </c>
      <c r="D3314" s="43" t="s">
        <v>1899</v>
      </c>
      <c r="E3314" s="43">
        <v>1977</v>
      </c>
      <c r="F3314" s="43" t="s">
        <v>2131</v>
      </c>
      <c r="G3314" s="378" t="s">
        <v>2130</v>
      </c>
      <c r="H3314" s="43">
        <v>5</v>
      </c>
      <c r="I3314" s="43">
        <v>4</v>
      </c>
      <c r="J3314" s="43" t="s">
        <v>2131</v>
      </c>
      <c r="K3314" s="45">
        <v>3308.1</v>
      </c>
      <c r="L3314" s="45">
        <v>4302</v>
      </c>
      <c r="M3314" s="517">
        <f>VLOOKUP(C3314,'Раздел 2'!D3306:Q4283,14,0)</f>
        <v>239566.07999999999</v>
      </c>
      <c r="N3314" s="45">
        <f t="shared" si="568"/>
        <v>239566.07999999999</v>
      </c>
      <c r="O3314" s="45">
        <v>0</v>
      </c>
      <c r="P3314" s="45">
        <v>0</v>
      </c>
      <c r="Q3314" s="45">
        <v>0</v>
      </c>
      <c r="R3314" s="57">
        <v>45658</v>
      </c>
      <c r="S3314" s="57">
        <v>46022</v>
      </c>
      <c r="U3314" s="143"/>
    </row>
    <row r="3315" spans="1:21" ht="20.3" x14ac:dyDescent="0.3">
      <c r="A3315" s="43">
        <f t="shared" si="533"/>
        <v>688</v>
      </c>
      <c r="B3315" s="248" t="s">
        <v>4346</v>
      </c>
      <c r="C3315" s="184">
        <v>35651</v>
      </c>
      <c r="D3315" s="43" t="s">
        <v>1899</v>
      </c>
      <c r="E3315" s="43">
        <v>1977</v>
      </c>
      <c r="F3315" s="43" t="s">
        <v>2131</v>
      </c>
      <c r="G3315" s="378" t="s">
        <v>2097</v>
      </c>
      <c r="H3315" s="43">
        <v>5</v>
      </c>
      <c r="I3315" s="43">
        <v>4</v>
      </c>
      <c r="J3315" s="43" t="s">
        <v>2131</v>
      </c>
      <c r="K3315" s="45">
        <v>2616.8000000000002</v>
      </c>
      <c r="L3315" s="45">
        <v>4418.6000000000004</v>
      </c>
      <c r="M3315" s="517">
        <f>VLOOKUP(C3315,'Раздел 2'!D3307:Q4284,14,0)</f>
        <v>166778.04</v>
      </c>
      <c r="N3315" s="45">
        <f t="shared" ref="N3315:N3316" si="569">M3315</f>
        <v>166778.04</v>
      </c>
      <c r="O3315" s="45">
        <v>0</v>
      </c>
      <c r="P3315" s="45">
        <v>0</v>
      </c>
      <c r="Q3315" s="45">
        <v>0</v>
      </c>
      <c r="R3315" s="57">
        <v>45658</v>
      </c>
      <c r="S3315" s="57">
        <v>46022</v>
      </c>
      <c r="U3315" s="143"/>
    </row>
    <row r="3316" spans="1:21" ht="20.3" x14ac:dyDescent="0.3">
      <c r="A3316" s="43">
        <f t="shared" si="533"/>
        <v>689</v>
      </c>
      <c r="B3316" s="248" t="s">
        <v>4342</v>
      </c>
      <c r="C3316" s="184">
        <v>35950</v>
      </c>
      <c r="D3316" s="43" t="s">
        <v>1899</v>
      </c>
      <c r="E3316" s="43">
        <v>1987</v>
      </c>
      <c r="F3316" s="43" t="s">
        <v>2131</v>
      </c>
      <c r="G3316" s="378" t="s">
        <v>2097</v>
      </c>
      <c r="H3316" s="43">
        <v>5</v>
      </c>
      <c r="I3316" s="43">
        <v>1</v>
      </c>
      <c r="J3316" s="43" t="s">
        <v>2131</v>
      </c>
      <c r="K3316" s="45">
        <v>1047.9000000000001</v>
      </c>
      <c r="L3316" s="45">
        <v>1922.4</v>
      </c>
      <c r="M3316" s="517">
        <f>VLOOKUP(C3316,'Раздел 2'!D3308:Q4285,14,0)</f>
        <v>138312</v>
      </c>
      <c r="N3316" s="45">
        <f t="shared" si="569"/>
        <v>138312</v>
      </c>
      <c r="O3316" s="45">
        <v>0</v>
      </c>
      <c r="P3316" s="45">
        <v>0</v>
      </c>
      <c r="Q3316" s="45">
        <v>0</v>
      </c>
      <c r="R3316" s="57">
        <v>45658</v>
      </c>
      <c r="S3316" s="57">
        <v>46022</v>
      </c>
      <c r="U3316" s="143"/>
    </row>
    <row r="3317" spans="1:21" ht="20.3" x14ac:dyDescent="0.3">
      <c r="A3317" s="43">
        <f t="shared" si="533"/>
        <v>690</v>
      </c>
      <c r="B3317" s="248" t="s">
        <v>4326</v>
      </c>
      <c r="C3317" s="184">
        <v>36656</v>
      </c>
      <c r="D3317" s="43" t="s">
        <v>1899</v>
      </c>
      <c r="E3317" s="43">
        <v>1979</v>
      </c>
      <c r="F3317" s="43" t="s">
        <v>2131</v>
      </c>
      <c r="G3317" s="378" t="s">
        <v>2130</v>
      </c>
      <c r="H3317" s="43">
        <v>5</v>
      </c>
      <c r="I3317" s="43">
        <v>4</v>
      </c>
      <c r="J3317" s="43" t="s">
        <v>2131</v>
      </c>
      <c r="K3317" s="45">
        <v>4750.82</v>
      </c>
      <c r="L3317" s="45">
        <v>4750.82</v>
      </c>
      <c r="M3317" s="517">
        <f>VLOOKUP(C3317,'Раздел 2'!D3309:Q4286,14,0)</f>
        <v>211066.82</v>
      </c>
      <c r="N3317" s="45">
        <f t="shared" ref="N3317:N3318" si="570">M3317</f>
        <v>211066.82</v>
      </c>
      <c r="O3317" s="45">
        <v>0</v>
      </c>
      <c r="P3317" s="45">
        <v>0</v>
      </c>
      <c r="Q3317" s="45">
        <v>0</v>
      </c>
      <c r="R3317" s="57">
        <v>45658</v>
      </c>
      <c r="S3317" s="57">
        <v>46022</v>
      </c>
      <c r="U3317" s="143"/>
    </row>
    <row r="3318" spans="1:21" ht="20.3" x14ac:dyDescent="0.3">
      <c r="A3318" s="43">
        <f t="shared" si="533"/>
        <v>691</v>
      </c>
      <c r="B3318" s="248" t="s">
        <v>4413</v>
      </c>
      <c r="C3318" s="184">
        <v>33128</v>
      </c>
      <c r="D3318" s="43" t="s">
        <v>1899</v>
      </c>
      <c r="E3318" s="43">
        <v>1978</v>
      </c>
      <c r="F3318" s="43" t="s">
        <v>2131</v>
      </c>
      <c r="G3318" s="378" t="s">
        <v>2130</v>
      </c>
      <c r="H3318" s="43">
        <v>5</v>
      </c>
      <c r="I3318" s="43">
        <v>3</v>
      </c>
      <c r="J3318" s="43" t="s">
        <v>2131</v>
      </c>
      <c r="K3318" s="45">
        <v>2644.2</v>
      </c>
      <c r="L3318" s="45">
        <v>2644.2</v>
      </c>
      <c r="M3318" s="517">
        <f>VLOOKUP(C3318,'Раздел 2'!D3310:Q4287,14,0)</f>
        <v>213413.22</v>
      </c>
      <c r="N3318" s="45">
        <f t="shared" si="570"/>
        <v>213413.22</v>
      </c>
      <c r="O3318" s="45">
        <v>0</v>
      </c>
      <c r="P3318" s="45">
        <v>0</v>
      </c>
      <c r="Q3318" s="45">
        <v>0</v>
      </c>
      <c r="R3318" s="57">
        <v>45658</v>
      </c>
      <c r="S3318" s="57">
        <v>46022</v>
      </c>
      <c r="U3318" s="143"/>
    </row>
    <row r="3319" spans="1:21" ht="20.3" x14ac:dyDescent="0.3">
      <c r="A3319" s="43">
        <f t="shared" si="533"/>
        <v>692</v>
      </c>
      <c r="B3319" s="248" t="s">
        <v>4416</v>
      </c>
      <c r="C3319" s="184">
        <v>33068</v>
      </c>
      <c r="D3319" s="43" t="s">
        <v>1899</v>
      </c>
      <c r="E3319" s="43">
        <v>1973</v>
      </c>
      <c r="F3319" s="43" t="s">
        <v>2131</v>
      </c>
      <c r="G3319" s="378" t="s">
        <v>2129</v>
      </c>
      <c r="H3319" s="43">
        <v>5</v>
      </c>
      <c r="I3319" s="43">
        <v>4</v>
      </c>
      <c r="J3319" s="43" t="s">
        <v>2131</v>
      </c>
      <c r="K3319" s="45">
        <v>5333.2</v>
      </c>
      <c r="L3319" s="45">
        <v>3345.3</v>
      </c>
      <c r="M3319" s="517">
        <f>VLOOKUP(C3319,'Раздел 2'!D3311:Q4288,14,0)</f>
        <v>357825.25</v>
      </c>
      <c r="N3319" s="45">
        <f t="shared" ref="N3319" si="571">M3319</f>
        <v>357825.25</v>
      </c>
      <c r="O3319" s="45">
        <v>0</v>
      </c>
      <c r="P3319" s="45">
        <v>0</v>
      </c>
      <c r="Q3319" s="45">
        <v>0</v>
      </c>
      <c r="R3319" s="57">
        <v>45658</v>
      </c>
      <c r="S3319" s="57">
        <v>46022</v>
      </c>
      <c r="U3319" s="143"/>
    </row>
    <row r="3320" spans="1:21" ht="20.3" x14ac:dyDescent="0.3">
      <c r="A3320" s="46" t="s">
        <v>22</v>
      </c>
      <c r="B3320" s="46"/>
      <c r="C3320" s="403" t="s">
        <v>172</v>
      </c>
      <c r="D3320" s="403" t="s">
        <v>172</v>
      </c>
      <c r="E3320" s="403" t="s">
        <v>172</v>
      </c>
      <c r="F3320" s="403" t="s">
        <v>172</v>
      </c>
      <c r="G3320" s="403" t="s">
        <v>172</v>
      </c>
      <c r="H3320" s="403" t="s">
        <v>172</v>
      </c>
      <c r="I3320" s="403" t="s">
        <v>172</v>
      </c>
      <c r="J3320" s="73">
        <f>SUM(J2915:J3318)</f>
        <v>5</v>
      </c>
      <c r="K3320" s="49">
        <f>SUM(K2915:K3318)</f>
        <v>1469056.209999999</v>
      </c>
      <c r="L3320" s="49">
        <f>SUM(L2915:L3318)</f>
        <v>1083592.3400000001</v>
      </c>
      <c r="M3320" s="518">
        <f>SUM(M2915:M3319)</f>
        <v>1164256833.8501008</v>
      </c>
      <c r="N3320" s="49">
        <f>SUM(N2915:N3319)</f>
        <v>1164256833.8501008</v>
      </c>
      <c r="O3320" s="49">
        <f>SUM(O2915:O3319)</f>
        <v>0</v>
      </c>
      <c r="P3320" s="49">
        <f>SUM(P2915:P3303)</f>
        <v>0</v>
      </c>
      <c r="Q3320" s="49">
        <f>SUM(Q2915:Q3233)</f>
        <v>0</v>
      </c>
      <c r="R3320" s="403" t="s">
        <v>172</v>
      </c>
      <c r="S3320" s="403" t="s">
        <v>172</v>
      </c>
      <c r="U3320" s="143"/>
    </row>
    <row r="3321" spans="1:21" ht="19.649999999999999" x14ac:dyDescent="0.3">
      <c r="A3321" s="527" t="s">
        <v>1915</v>
      </c>
      <c r="B3321" s="527"/>
      <c r="C3321" s="527"/>
      <c r="D3321" s="527"/>
      <c r="E3321" s="527"/>
      <c r="F3321" s="527"/>
      <c r="G3321" s="527"/>
      <c r="H3321" s="527"/>
      <c r="I3321" s="527"/>
      <c r="J3321" s="527"/>
      <c r="K3321" s="527"/>
      <c r="L3321" s="527"/>
      <c r="M3321" s="527"/>
      <c r="N3321" s="527"/>
      <c r="O3321" s="527"/>
      <c r="P3321" s="527"/>
      <c r="Q3321" s="527"/>
      <c r="R3321" s="527"/>
      <c r="S3321" s="527"/>
      <c r="U3321" s="143"/>
    </row>
    <row r="3322" spans="1:21" ht="20.3" x14ac:dyDescent="0.35">
      <c r="A3322" s="43">
        <f>A3319+1</f>
        <v>693</v>
      </c>
      <c r="B3322" s="44" t="s">
        <v>4723</v>
      </c>
      <c r="C3322" s="43">
        <v>37307</v>
      </c>
      <c r="D3322" s="43" t="s">
        <v>1899</v>
      </c>
      <c r="E3322" s="43">
        <v>1991</v>
      </c>
      <c r="F3322" s="43" t="s">
        <v>2131</v>
      </c>
      <c r="G3322" s="56" t="s">
        <v>2097</v>
      </c>
      <c r="H3322" s="43">
        <v>9</v>
      </c>
      <c r="I3322" s="43">
        <v>5</v>
      </c>
      <c r="J3322" s="43" t="s">
        <v>2131</v>
      </c>
      <c r="K3322" s="45">
        <v>8690</v>
      </c>
      <c r="L3322" s="45">
        <v>8690</v>
      </c>
      <c r="M3322" s="517">
        <f>VLOOKUP(C3322,'Раздел 2'!D3315:Q3414,14,0)</f>
        <v>18388639.560000002</v>
      </c>
      <c r="N3322" s="45">
        <f>M3322-O3322-P3322-Q3322</f>
        <v>18384630.340000004</v>
      </c>
      <c r="O3322" s="45">
        <v>0</v>
      </c>
      <c r="P3322" s="45">
        <v>4009.22</v>
      </c>
      <c r="Q3322" s="45">
        <v>0</v>
      </c>
      <c r="R3322" s="57">
        <v>45658</v>
      </c>
      <c r="S3322" s="57">
        <v>46022</v>
      </c>
      <c r="U3322" s="143"/>
    </row>
    <row r="3323" spans="1:21" ht="20.3" x14ac:dyDescent="0.35">
      <c r="A3323" s="43">
        <f>A3322+1</f>
        <v>694</v>
      </c>
      <c r="B3323" s="44" t="s">
        <v>4317</v>
      </c>
      <c r="C3323" s="43">
        <v>37338</v>
      </c>
      <c r="D3323" s="43" t="s">
        <v>1899</v>
      </c>
      <c r="E3323" s="43">
        <v>1990</v>
      </c>
      <c r="F3323" s="43">
        <v>2020</v>
      </c>
      <c r="G3323" s="56" t="s">
        <v>2097</v>
      </c>
      <c r="H3323" s="43">
        <v>9</v>
      </c>
      <c r="I3323" s="43">
        <v>10</v>
      </c>
      <c r="J3323" s="43">
        <v>5</v>
      </c>
      <c r="K3323" s="45">
        <v>22100.400000000001</v>
      </c>
      <c r="L3323" s="45">
        <v>22100.400000000001</v>
      </c>
      <c r="M3323" s="517">
        <f>VLOOKUP(C3323,'Раздел 2'!D3316:Q3415,14,0)</f>
        <v>15875194.470000001</v>
      </c>
      <c r="N3323" s="45">
        <f t="shared" ref="N3323:N3335" si="572">M3323-O3323-P3323-Q3323</f>
        <v>15869296.99</v>
      </c>
      <c r="O3323" s="45">
        <v>0</v>
      </c>
      <c r="P3323" s="45">
        <v>5897.48</v>
      </c>
      <c r="Q3323" s="45">
        <v>0</v>
      </c>
      <c r="R3323" s="57">
        <v>45658</v>
      </c>
      <c r="S3323" s="57">
        <v>46022</v>
      </c>
      <c r="U3323" s="143"/>
    </row>
    <row r="3324" spans="1:21" ht="20.3" x14ac:dyDescent="0.35">
      <c r="A3324" s="43">
        <f>A3323+1</f>
        <v>695</v>
      </c>
      <c r="B3324" s="44" t="s">
        <v>1664</v>
      </c>
      <c r="C3324" s="43">
        <v>37328</v>
      </c>
      <c r="D3324" s="43" t="s">
        <v>1900</v>
      </c>
      <c r="E3324" s="43">
        <v>1984</v>
      </c>
      <c r="F3324" s="43" t="s">
        <v>2131</v>
      </c>
      <c r="G3324" s="56" t="s">
        <v>2097</v>
      </c>
      <c r="H3324" s="43">
        <v>5</v>
      </c>
      <c r="I3324" s="43">
        <v>6</v>
      </c>
      <c r="J3324" s="43" t="s">
        <v>2131</v>
      </c>
      <c r="K3324" s="45">
        <v>4407.8</v>
      </c>
      <c r="L3324" s="45" t="s">
        <v>2131</v>
      </c>
      <c r="M3324" s="517">
        <f>VLOOKUP(C3324,'Раздел 2'!D3317:Q3416,14,0)</f>
        <v>6203514.4000000004</v>
      </c>
      <c r="N3324" s="45">
        <f t="shared" si="572"/>
        <v>6203514.4000000004</v>
      </c>
      <c r="O3324" s="45">
        <v>0</v>
      </c>
      <c r="P3324" s="45">
        <v>0</v>
      </c>
      <c r="Q3324" s="45">
        <v>0</v>
      </c>
      <c r="R3324" s="57">
        <v>45658</v>
      </c>
      <c r="S3324" s="57">
        <v>46022</v>
      </c>
      <c r="U3324" s="143"/>
    </row>
    <row r="3325" spans="1:21" ht="20.3" x14ac:dyDescent="0.35">
      <c r="A3325" s="43">
        <f>A3324+1</f>
        <v>696</v>
      </c>
      <c r="B3325" s="44" t="s">
        <v>1665</v>
      </c>
      <c r="C3325" s="43">
        <v>37402</v>
      </c>
      <c r="D3325" s="43" t="s">
        <v>1900</v>
      </c>
      <c r="E3325" s="43">
        <v>1977</v>
      </c>
      <c r="F3325" s="43" t="s">
        <v>2131</v>
      </c>
      <c r="G3325" s="56" t="s">
        <v>2098</v>
      </c>
      <c r="H3325" s="43">
        <v>5</v>
      </c>
      <c r="I3325" s="43">
        <v>2</v>
      </c>
      <c r="J3325" s="43" t="s">
        <v>2131</v>
      </c>
      <c r="K3325" s="45">
        <v>1967.1</v>
      </c>
      <c r="L3325" s="45" t="s">
        <v>2131</v>
      </c>
      <c r="M3325" s="517">
        <f>VLOOKUP(C3325,'Раздел 2'!D3318:Q3417,14,0)</f>
        <v>11566374</v>
      </c>
      <c r="N3325" s="45">
        <f t="shared" si="572"/>
        <v>11566374</v>
      </c>
      <c r="O3325" s="45">
        <v>0</v>
      </c>
      <c r="P3325" s="45">
        <v>0</v>
      </c>
      <c r="Q3325" s="45">
        <v>0</v>
      </c>
      <c r="R3325" s="57">
        <v>45658</v>
      </c>
      <c r="S3325" s="57">
        <v>46022</v>
      </c>
      <c r="U3325" s="143"/>
    </row>
    <row r="3326" spans="1:21" ht="20.3" x14ac:dyDescent="0.35">
      <c r="A3326" s="43">
        <f>A3325+1</f>
        <v>697</v>
      </c>
      <c r="B3326" s="44" t="s">
        <v>1666</v>
      </c>
      <c r="C3326" s="43">
        <v>37403</v>
      </c>
      <c r="D3326" s="43" t="s">
        <v>1900</v>
      </c>
      <c r="E3326" s="43">
        <v>1977</v>
      </c>
      <c r="F3326" s="43" t="s">
        <v>2131</v>
      </c>
      <c r="G3326" s="56" t="s">
        <v>2097</v>
      </c>
      <c r="H3326" s="43">
        <v>5</v>
      </c>
      <c r="I3326" s="43">
        <v>2</v>
      </c>
      <c r="J3326" s="43" t="s">
        <v>2131</v>
      </c>
      <c r="K3326" s="45">
        <v>1468.8</v>
      </c>
      <c r="L3326" s="45" t="s">
        <v>2131</v>
      </c>
      <c r="M3326" s="517">
        <f>VLOOKUP(C3326,'Раздел 2'!D3319:Q3418,14,0)</f>
        <v>2431130.5</v>
      </c>
      <c r="N3326" s="45">
        <f t="shared" si="572"/>
        <v>2431130.5</v>
      </c>
      <c r="O3326" s="45">
        <v>0</v>
      </c>
      <c r="P3326" s="45">
        <v>0</v>
      </c>
      <c r="Q3326" s="45">
        <v>0</v>
      </c>
      <c r="R3326" s="57">
        <v>45658</v>
      </c>
      <c r="S3326" s="57">
        <v>46022</v>
      </c>
      <c r="U3326" s="143"/>
    </row>
    <row r="3327" spans="1:21" ht="20.3" x14ac:dyDescent="0.3">
      <c r="A3327" s="43">
        <f>A3326+1</f>
        <v>698</v>
      </c>
      <c r="B3327" s="44" t="s">
        <v>1646</v>
      </c>
      <c r="C3327" s="43">
        <v>37361</v>
      </c>
      <c r="D3327" s="43" t="s">
        <v>1900</v>
      </c>
      <c r="E3327" s="43">
        <v>1982</v>
      </c>
      <c r="F3327" s="43" t="s">
        <v>2131</v>
      </c>
      <c r="G3327" s="378" t="s">
        <v>2106</v>
      </c>
      <c r="H3327" s="43">
        <v>5</v>
      </c>
      <c r="I3327" s="43">
        <v>23</v>
      </c>
      <c r="J3327" s="43" t="s">
        <v>2131</v>
      </c>
      <c r="K3327" s="45">
        <v>16521.3</v>
      </c>
      <c r="L3327" s="45" t="s">
        <v>2131</v>
      </c>
      <c r="M3327" s="517">
        <f>VLOOKUP(C3327,'Раздел 2'!D3320:Q3428,14,0)</f>
        <v>6649037.5999999996</v>
      </c>
      <c r="N3327" s="45">
        <f t="shared" si="572"/>
        <v>6649037.5999999996</v>
      </c>
      <c r="O3327" s="45">
        <v>0</v>
      </c>
      <c r="P3327" s="45">
        <v>0</v>
      </c>
      <c r="Q3327" s="45">
        <v>0</v>
      </c>
      <c r="R3327" s="57">
        <v>45658</v>
      </c>
      <c r="S3327" s="57">
        <v>46022</v>
      </c>
      <c r="U3327" s="143"/>
    </row>
    <row r="3328" spans="1:21" ht="20.3" x14ac:dyDescent="0.35">
      <c r="A3328" s="43">
        <f t="shared" ref="A3328:A3335" si="573">A3327+1</f>
        <v>699</v>
      </c>
      <c r="B3328" s="44" t="s">
        <v>4313</v>
      </c>
      <c r="C3328" s="43">
        <v>37366</v>
      </c>
      <c r="D3328" s="43" t="s">
        <v>1899</v>
      </c>
      <c r="E3328" s="43">
        <v>1974</v>
      </c>
      <c r="F3328" s="43" t="s">
        <v>2131</v>
      </c>
      <c r="G3328" s="56" t="s">
        <v>2097</v>
      </c>
      <c r="H3328" s="43">
        <v>5</v>
      </c>
      <c r="I3328" s="43">
        <v>5</v>
      </c>
      <c r="J3328" s="43" t="s">
        <v>2131</v>
      </c>
      <c r="K3328" s="45">
        <v>4422</v>
      </c>
      <c r="L3328" s="45">
        <v>4422</v>
      </c>
      <c r="M3328" s="517">
        <f>VLOOKUP(C3328,'Раздел 2'!D3320:Q3420,14,0)</f>
        <v>10213030.529999999</v>
      </c>
      <c r="N3328" s="45">
        <f t="shared" si="572"/>
        <v>10211687.479999999</v>
      </c>
      <c r="O3328" s="45">
        <v>0</v>
      </c>
      <c r="P3328" s="45">
        <v>1343.05</v>
      </c>
      <c r="Q3328" s="45">
        <v>0</v>
      </c>
      <c r="R3328" s="57">
        <v>45658</v>
      </c>
      <c r="S3328" s="57">
        <v>46022</v>
      </c>
      <c r="U3328" s="143"/>
    </row>
    <row r="3329" spans="1:21" ht="20.3" x14ac:dyDescent="0.35">
      <c r="A3329" s="43">
        <f t="shared" si="573"/>
        <v>700</v>
      </c>
      <c r="B3329" s="44" t="s">
        <v>4312</v>
      </c>
      <c r="C3329" s="43">
        <v>37367</v>
      </c>
      <c r="D3329" s="43" t="s">
        <v>1899</v>
      </c>
      <c r="E3329" s="43">
        <v>1974</v>
      </c>
      <c r="F3329" s="43" t="s">
        <v>2131</v>
      </c>
      <c r="G3329" s="56" t="s">
        <v>2097</v>
      </c>
      <c r="H3329" s="43">
        <v>5</v>
      </c>
      <c r="I3329" s="43">
        <v>5</v>
      </c>
      <c r="J3329" s="43" t="s">
        <v>2131</v>
      </c>
      <c r="K3329" s="45">
        <v>4478.8999999999996</v>
      </c>
      <c r="L3329" s="45">
        <v>4478.8999999999996</v>
      </c>
      <c r="M3329" s="517">
        <f>VLOOKUP(C3329,'Раздел 2'!D3322:Q3430,14,0)</f>
        <v>8255621.5499999998</v>
      </c>
      <c r="N3329" s="45">
        <f t="shared" si="572"/>
        <v>8254278.5</v>
      </c>
      <c r="O3329" s="45">
        <v>0</v>
      </c>
      <c r="P3329" s="45">
        <v>1343.05</v>
      </c>
      <c r="Q3329" s="45">
        <v>0</v>
      </c>
      <c r="R3329" s="57">
        <v>45658</v>
      </c>
      <c r="S3329" s="57">
        <v>46022</v>
      </c>
      <c r="U3329" s="143"/>
    </row>
    <row r="3330" spans="1:21" ht="20.3" x14ac:dyDescent="0.35">
      <c r="A3330" s="43">
        <f t="shared" si="573"/>
        <v>701</v>
      </c>
      <c r="B3330" s="44" t="s">
        <v>4724</v>
      </c>
      <c r="C3330" s="43">
        <v>37381</v>
      </c>
      <c r="D3330" s="43" t="s">
        <v>1899</v>
      </c>
      <c r="E3330" s="43">
        <v>1975</v>
      </c>
      <c r="F3330" s="43" t="s">
        <v>2131</v>
      </c>
      <c r="G3330" s="56" t="s">
        <v>2097</v>
      </c>
      <c r="H3330" s="43">
        <v>5</v>
      </c>
      <c r="I3330" s="43">
        <v>5</v>
      </c>
      <c r="J3330" s="43" t="s">
        <v>2131</v>
      </c>
      <c r="K3330" s="45">
        <v>4369.1000000000004</v>
      </c>
      <c r="L3330" s="45">
        <v>4369.1000000000004</v>
      </c>
      <c r="M3330" s="517">
        <f>VLOOKUP(C3330,'Раздел 2'!D3322:Q3422,14,0)</f>
        <v>18410486.149999999</v>
      </c>
      <c r="N3330" s="45">
        <f t="shared" si="572"/>
        <v>18404930.059999999</v>
      </c>
      <c r="O3330" s="45">
        <v>0</v>
      </c>
      <c r="P3330" s="45">
        <v>5556.09</v>
      </c>
      <c r="Q3330" s="45">
        <v>0</v>
      </c>
      <c r="R3330" s="57">
        <v>45658</v>
      </c>
      <c r="S3330" s="57">
        <v>46022</v>
      </c>
      <c r="U3330" s="143"/>
    </row>
    <row r="3331" spans="1:21" ht="20.3" x14ac:dyDescent="0.35">
      <c r="A3331" s="43">
        <f t="shared" si="573"/>
        <v>702</v>
      </c>
      <c r="B3331" s="44" t="s">
        <v>4311</v>
      </c>
      <c r="C3331" s="43">
        <v>37382</v>
      </c>
      <c r="D3331" s="43" t="s">
        <v>1899</v>
      </c>
      <c r="E3331" s="43">
        <v>1975</v>
      </c>
      <c r="F3331" s="43" t="s">
        <v>2131</v>
      </c>
      <c r="G3331" s="56" t="s">
        <v>2097</v>
      </c>
      <c r="H3331" s="43">
        <v>5</v>
      </c>
      <c r="I3331" s="43">
        <v>5</v>
      </c>
      <c r="J3331" s="43" t="s">
        <v>2131</v>
      </c>
      <c r="K3331" s="45">
        <v>4369.1000000000004</v>
      </c>
      <c r="L3331" s="45">
        <v>4372.6000000000004</v>
      </c>
      <c r="M3331" s="517">
        <f>VLOOKUP(C3331,'Раздел 2'!D3324:Q3432,14,0)</f>
        <v>16440583.410000002</v>
      </c>
      <c r="N3331" s="45">
        <f t="shared" si="572"/>
        <v>16435027.320000002</v>
      </c>
      <c r="O3331" s="45">
        <v>0</v>
      </c>
      <c r="P3331" s="45">
        <v>5556.09</v>
      </c>
      <c r="Q3331" s="45">
        <v>0</v>
      </c>
      <c r="R3331" s="57">
        <v>45658</v>
      </c>
      <c r="S3331" s="57">
        <v>46022</v>
      </c>
      <c r="U3331" s="143"/>
    </row>
    <row r="3332" spans="1:21" ht="20.3" x14ac:dyDescent="0.35">
      <c r="A3332" s="43">
        <f t="shared" si="573"/>
        <v>703</v>
      </c>
      <c r="B3332" s="44" t="s">
        <v>4310</v>
      </c>
      <c r="C3332" s="43">
        <v>37383</v>
      </c>
      <c r="D3332" s="43" t="s">
        <v>1899</v>
      </c>
      <c r="E3332" s="43">
        <v>1975</v>
      </c>
      <c r="F3332" s="43" t="s">
        <v>2131</v>
      </c>
      <c r="G3332" s="56" t="s">
        <v>2097</v>
      </c>
      <c r="H3332" s="43">
        <v>5</v>
      </c>
      <c r="I3332" s="43">
        <v>5</v>
      </c>
      <c r="J3332" s="43" t="s">
        <v>2131</v>
      </c>
      <c r="K3332" s="45">
        <v>4302.3999999999996</v>
      </c>
      <c r="L3332" s="45">
        <v>4302.3999999999996</v>
      </c>
      <c r="M3332" s="517">
        <f>VLOOKUP(C3332,'Раздел 2'!D3324:Q3429,14,0)</f>
        <v>9973697</v>
      </c>
      <c r="N3332" s="45">
        <f t="shared" si="572"/>
        <v>9967765.4600000009</v>
      </c>
      <c r="O3332" s="45">
        <v>0</v>
      </c>
      <c r="P3332" s="45">
        <v>5931.54</v>
      </c>
      <c r="Q3332" s="45">
        <v>0</v>
      </c>
      <c r="R3332" s="57">
        <v>45658</v>
      </c>
      <c r="S3332" s="57">
        <v>46022</v>
      </c>
      <c r="U3332" s="143"/>
    </row>
    <row r="3333" spans="1:21" ht="20.3" x14ac:dyDescent="0.35">
      <c r="A3333" s="43">
        <f t="shared" si="573"/>
        <v>704</v>
      </c>
      <c r="B3333" s="44" t="s">
        <v>4316</v>
      </c>
      <c r="C3333" s="43">
        <v>37346</v>
      </c>
      <c r="D3333" s="43" t="s">
        <v>1899</v>
      </c>
      <c r="E3333" s="43">
        <v>1981</v>
      </c>
      <c r="F3333" s="43" t="s">
        <v>2131</v>
      </c>
      <c r="G3333" s="56" t="s">
        <v>2097</v>
      </c>
      <c r="H3333" s="43">
        <v>5</v>
      </c>
      <c r="I3333" s="43">
        <v>13</v>
      </c>
      <c r="J3333" s="43" t="s">
        <v>2131</v>
      </c>
      <c r="K3333" s="45">
        <v>9722.2999999999993</v>
      </c>
      <c r="L3333" s="45">
        <v>9722.2999999999993</v>
      </c>
      <c r="M3333" s="517">
        <f>VLOOKUP(C3333,'Раздел 2'!D3326:Q3434,14,0)</f>
        <v>26858117.280000001</v>
      </c>
      <c r="N3333" s="45">
        <f t="shared" si="572"/>
        <v>26854549.420000002</v>
      </c>
      <c r="O3333" s="45">
        <v>0</v>
      </c>
      <c r="P3333" s="45">
        <v>3567.86</v>
      </c>
      <c r="Q3333" s="45">
        <v>0</v>
      </c>
      <c r="R3333" s="57">
        <v>45658</v>
      </c>
      <c r="S3333" s="57">
        <v>46022</v>
      </c>
      <c r="U3333" s="143"/>
    </row>
    <row r="3334" spans="1:21" ht="20.3" x14ac:dyDescent="0.35">
      <c r="A3334" s="43">
        <f t="shared" si="573"/>
        <v>705</v>
      </c>
      <c r="B3334" s="44" t="s">
        <v>4315</v>
      </c>
      <c r="C3334" s="43">
        <v>37357</v>
      </c>
      <c r="D3334" s="43" t="s">
        <v>1899</v>
      </c>
      <c r="E3334" s="43">
        <v>1982</v>
      </c>
      <c r="F3334" s="43" t="s">
        <v>2131</v>
      </c>
      <c r="G3334" s="56" t="s">
        <v>2097</v>
      </c>
      <c r="H3334" s="43">
        <v>5</v>
      </c>
      <c r="I3334" s="43">
        <v>17</v>
      </c>
      <c r="J3334" s="43" t="s">
        <v>2131</v>
      </c>
      <c r="K3334" s="45">
        <v>12417.1</v>
      </c>
      <c r="L3334" s="45">
        <v>12417.1</v>
      </c>
      <c r="M3334" s="517">
        <f>VLOOKUP(C3334,'Раздел 2'!D3326:Q3431,14,0)</f>
        <v>29829254.200000003</v>
      </c>
      <c r="N3334" s="45">
        <f t="shared" si="572"/>
        <v>29815967.340000004</v>
      </c>
      <c r="O3334" s="45">
        <v>0</v>
      </c>
      <c r="P3334" s="45">
        <v>13286.86</v>
      </c>
      <c r="Q3334" s="45">
        <v>0</v>
      </c>
      <c r="R3334" s="57">
        <v>45658</v>
      </c>
      <c r="S3334" s="57">
        <v>46022</v>
      </c>
      <c r="U3334" s="143"/>
    </row>
    <row r="3335" spans="1:21" ht="20.3" x14ac:dyDescent="0.35">
      <c r="A3335" s="43">
        <f t="shared" si="573"/>
        <v>706</v>
      </c>
      <c r="B3335" s="44" t="s">
        <v>4314</v>
      </c>
      <c r="C3335" s="43">
        <v>37360</v>
      </c>
      <c r="D3335" s="43" t="s">
        <v>1899</v>
      </c>
      <c r="E3335" s="43">
        <v>1983</v>
      </c>
      <c r="F3335" s="43" t="s">
        <v>2131</v>
      </c>
      <c r="G3335" s="56" t="s">
        <v>2097</v>
      </c>
      <c r="H3335" s="43">
        <v>5</v>
      </c>
      <c r="I3335" s="43">
        <v>17</v>
      </c>
      <c r="J3335" s="43" t="s">
        <v>2131</v>
      </c>
      <c r="K3335" s="45">
        <v>12213.9</v>
      </c>
      <c r="L3335" s="45">
        <v>12213.9</v>
      </c>
      <c r="M3335" s="517">
        <f>VLOOKUP(C3335,'Раздел 2'!D3328:Q3435,14,0)</f>
        <v>35495906.140000001</v>
      </c>
      <c r="N3335" s="45">
        <f t="shared" si="572"/>
        <v>35492397.380000003</v>
      </c>
      <c r="O3335" s="45">
        <v>0</v>
      </c>
      <c r="P3335" s="45">
        <v>3508.76</v>
      </c>
      <c r="Q3335" s="45">
        <v>0</v>
      </c>
      <c r="R3335" s="57">
        <v>45658</v>
      </c>
      <c r="S3335" s="57">
        <v>46022</v>
      </c>
      <c r="U3335" s="143"/>
    </row>
    <row r="3336" spans="1:21" ht="20.3" x14ac:dyDescent="0.3">
      <c r="A3336" s="46" t="s">
        <v>22</v>
      </c>
      <c r="B3336" s="46"/>
      <c r="C3336" s="403" t="s">
        <v>172</v>
      </c>
      <c r="D3336" s="403" t="s">
        <v>172</v>
      </c>
      <c r="E3336" s="403" t="s">
        <v>172</v>
      </c>
      <c r="F3336" s="403" t="s">
        <v>172</v>
      </c>
      <c r="G3336" s="403" t="s">
        <v>172</v>
      </c>
      <c r="H3336" s="403" t="s">
        <v>172</v>
      </c>
      <c r="I3336" s="403" t="s">
        <v>172</v>
      </c>
      <c r="J3336" s="49">
        <f>SUM(J3322:J3335)</f>
        <v>5</v>
      </c>
      <c r="K3336" s="49">
        <f>SUM(K3322:K3335)</f>
        <v>111450.20000000001</v>
      </c>
      <c r="L3336" s="49">
        <f>SUM(L3322:L3335)</f>
        <v>87088.7</v>
      </c>
      <c r="M3336" s="518">
        <f>SUM(M3322:M3335)</f>
        <v>216590586.78999996</v>
      </c>
      <c r="N3336" s="49">
        <f>SUM(N3322:N3335)</f>
        <v>216540586.78999999</v>
      </c>
      <c r="O3336" s="49">
        <f t="shared" ref="O3336:Q3336" si="574">SUM(O3322:O3335)</f>
        <v>0</v>
      </c>
      <c r="P3336" s="49">
        <f t="shared" si="574"/>
        <v>50000</v>
      </c>
      <c r="Q3336" s="49">
        <f t="shared" si="574"/>
        <v>0</v>
      </c>
      <c r="R3336" s="403" t="s">
        <v>172</v>
      </c>
      <c r="S3336" s="403" t="s">
        <v>172</v>
      </c>
      <c r="U3336" s="143"/>
    </row>
    <row r="3337" spans="1:21" ht="19.649999999999999" x14ac:dyDescent="0.3">
      <c r="A3337" s="527" t="s">
        <v>2887</v>
      </c>
      <c r="B3337" s="527"/>
      <c r="C3337" s="527"/>
      <c r="D3337" s="527"/>
      <c r="E3337" s="527"/>
      <c r="F3337" s="527"/>
      <c r="G3337" s="527"/>
      <c r="H3337" s="527"/>
      <c r="I3337" s="527"/>
      <c r="J3337" s="527"/>
      <c r="K3337" s="527"/>
      <c r="L3337" s="527"/>
      <c r="M3337" s="527"/>
      <c r="N3337" s="527"/>
      <c r="O3337" s="527"/>
      <c r="P3337" s="527"/>
      <c r="Q3337" s="527"/>
      <c r="R3337" s="527"/>
      <c r="S3337" s="527"/>
      <c r="U3337" s="143"/>
    </row>
    <row r="3338" spans="1:21" ht="20.3" x14ac:dyDescent="0.35">
      <c r="A3338" s="43">
        <f>A3335+1</f>
        <v>707</v>
      </c>
      <c r="B3338" s="44" t="s">
        <v>479</v>
      </c>
      <c r="C3338" s="43">
        <v>37416</v>
      </c>
      <c r="D3338" s="43" t="s">
        <v>1899</v>
      </c>
      <c r="E3338" s="43">
        <v>1956</v>
      </c>
      <c r="F3338" s="43" t="s">
        <v>2131</v>
      </c>
      <c r="G3338" s="56" t="s">
        <v>2098</v>
      </c>
      <c r="H3338" s="43">
        <v>2</v>
      </c>
      <c r="I3338" s="43">
        <v>1</v>
      </c>
      <c r="J3338" s="43" t="s">
        <v>2131</v>
      </c>
      <c r="K3338" s="45">
        <v>669.04</v>
      </c>
      <c r="L3338" s="45">
        <v>381.8</v>
      </c>
      <c r="M3338" s="517">
        <f>VLOOKUP(C3338,'Раздел 2'!D3331:Q3432,14,0)</f>
        <v>1175263.7</v>
      </c>
      <c r="N3338" s="45">
        <f>M3338</f>
        <v>1175263.7</v>
      </c>
      <c r="O3338" s="45">
        <v>0</v>
      </c>
      <c r="P3338" s="45">
        <v>0</v>
      </c>
      <c r="Q3338" s="45">
        <v>0</v>
      </c>
      <c r="R3338" s="57">
        <v>45658</v>
      </c>
      <c r="S3338" s="57">
        <v>46022</v>
      </c>
      <c r="U3338" s="143"/>
    </row>
    <row r="3339" spans="1:21" ht="20.3" x14ac:dyDescent="0.35">
      <c r="A3339" s="43">
        <f>A3338+1</f>
        <v>708</v>
      </c>
      <c r="B3339" s="44" t="s">
        <v>480</v>
      </c>
      <c r="C3339" s="43">
        <v>37452</v>
      </c>
      <c r="D3339" s="43" t="s">
        <v>1899</v>
      </c>
      <c r="E3339" s="43">
        <v>1961</v>
      </c>
      <c r="F3339" s="43" t="s">
        <v>2131</v>
      </c>
      <c r="G3339" s="56" t="s">
        <v>2098</v>
      </c>
      <c r="H3339" s="43">
        <v>2</v>
      </c>
      <c r="I3339" s="43">
        <v>1</v>
      </c>
      <c r="J3339" s="43" t="s">
        <v>2131</v>
      </c>
      <c r="K3339" s="45">
        <v>945.96</v>
      </c>
      <c r="L3339" s="45">
        <v>490.23</v>
      </c>
      <c r="M3339" s="517">
        <f>VLOOKUP(C3339,'Раздел 2'!D3332:Q3433,14,0)</f>
        <v>1625890</v>
      </c>
      <c r="N3339" s="45">
        <f>M3339</f>
        <v>1625890</v>
      </c>
      <c r="O3339" s="45">
        <v>0</v>
      </c>
      <c r="P3339" s="45">
        <v>0</v>
      </c>
      <c r="Q3339" s="45">
        <v>0</v>
      </c>
      <c r="R3339" s="57">
        <v>45658</v>
      </c>
      <c r="S3339" s="57">
        <v>46022</v>
      </c>
      <c r="U3339" s="143"/>
    </row>
    <row r="3340" spans="1:21" ht="20.3" x14ac:dyDescent="0.35">
      <c r="A3340" s="43">
        <f>A3339+1</f>
        <v>709</v>
      </c>
      <c r="B3340" s="44" t="s">
        <v>1025</v>
      </c>
      <c r="C3340" s="43">
        <v>37456</v>
      </c>
      <c r="D3340" s="43" t="s">
        <v>1899</v>
      </c>
      <c r="E3340" s="43">
        <v>1960</v>
      </c>
      <c r="F3340" s="43" t="s">
        <v>2131</v>
      </c>
      <c r="G3340" s="56" t="s">
        <v>2098</v>
      </c>
      <c r="H3340" s="43">
        <v>2</v>
      </c>
      <c r="I3340" s="43">
        <v>1</v>
      </c>
      <c r="J3340" s="43" t="s">
        <v>2131</v>
      </c>
      <c r="K3340" s="45">
        <v>708.68</v>
      </c>
      <c r="L3340" s="45">
        <v>316.52</v>
      </c>
      <c r="M3340" s="517">
        <f>VLOOKUP(C3340,'Раздел 2'!D3333:Q3434,14,0)</f>
        <v>951905.89</v>
      </c>
      <c r="N3340" s="45">
        <f>M3340</f>
        <v>951905.89</v>
      </c>
      <c r="O3340" s="45">
        <v>0</v>
      </c>
      <c r="P3340" s="45">
        <v>0</v>
      </c>
      <c r="Q3340" s="45">
        <v>0</v>
      </c>
      <c r="R3340" s="57">
        <v>45658</v>
      </c>
      <c r="S3340" s="57">
        <v>46022</v>
      </c>
      <c r="U3340" s="143"/>
    </row>
    <row r="3341" spans="1:21" ht="20.3" x14ac:dyDescent="0.35">
      <c r="A3341" s="43">
        <f>A3340+1</f>
        <v>710</v>
      </c>
      <c r="B3341" s="44" t="s">
        <v>1026</v>
      </c>
      <c r="C3341" s="43">
        <v>37484</v>
      </c>
      <c r="D3341" s="43" t="s">
        <v>1899</v>
      </c>
      <c r="E3341" s="43">
        <v>1960</v>
      </c>
      <c r="F3341" s="43" t="s">
        <v>2131</v>
      </c>
      <c r="G3341" s="56" t="s">
        <v>2098</v>
      </c>
      <c r="H3341" s="43">
        <v>2</v>
      </c>
      <c r="I3341" s="43">
        <v>2</v>
      </c>
      <c r="J3341" s="43" t="s">
        <v>2131</v>
      </c>
      <c r="K3341" s="45">
        <v>1436.2</v>
      </c>
      <c r="L3341" s="45">
        <v>636.38</v>
      </c>
      <c r="M3341" s="517">
        <f>VLOOKUP(C3341,'Раздел 2'!D3334:Q3434,14,0)</f>
        <v>1751906.1283500001</v>
      </c>
      <c r="N3341" s="45">
        <f>M3341</f>
        <v>1751906.1283500001</v>
      </c>
      <c r="O3341" s="45">
        <v>0</v>
      </c>
      <c r="P3341" s="45">
        <v>0</v>
      </c>
      <c r="Q3341" s="45">
        <v>0</v>
      </c>
      <c r="R3341" s="57">
        <v>45658</v>
      </c>
      <c r="S3341" s="57">
        <v>46022</v>
      </c>
      <c r="U3341" s="143"/>
    </row>
    <row r="3342" spans="1:21" ht="20.3" x14ac:dyDescent="0.35">
      <c r="A3342" s="43">
        <f t="shared" ref="A3342:A3349" si="575">A3341+1</f>
        <v>711</v>
      </c>
      <c r="B3342" s="44" t="s">
        <v>4587</v>
      </c>
      <c r="C3342" s="43">
        <v>37435</v>
      </c>
      <c r="D3342" s="43" t="s">
        <v>1899</v>
      </c>
      <c r="E3342" s="43">
        <v>1961</v>
      </c>
      <c r="F3342" s="43">
        <v>2015</v>
      </c>
      <c r="G3342" s="56" t="s">
        <v>2097</v>
      </c>
      <c r="H3342" s="43">
        <v>3</v>
      </c>
      <c r="I3342" s="43">
        <v>2</v>
      </c>
      <c r="J3342" s="43" t="s">
        <v>2131</v>
      </c>
      <c r="K3342" s="45">
        <v>1892.42</v>
      </c>
      <c r="L3342" s="45">
        <v>1055.0999999999999</v>
      </c>
      <c r="M3342" s="517">
        <f>VLOOKUP(C3342,'Раздел 2'!D3335:Q3435,14,0)</f>
        <v>3146500</v>
      </c>
      <c r="N3342" s="45">
        <f t="shared" ref="N3342:N3349" si="576">M3342</f>
        <v>3146500</v>
      </c>
      <c r="O3342" s="45">
        <v>0</v>
      </c>
      <c r="P3342" s="45">
        <v>0</v>
      </c>
      <c r="Q3342" s="45">
        <v>0</v>
      </c>
      <c r="R3342" s="57">
        <v>45658</v>
      </c>
      <c r="S3342" s="57">
        <v>46022</v>
      </c>
      <c r="U3342" s="143"/>
    </row>
    <row r="3343" spans="1:21" ht="20.3" x14ac:dyDescent="0.35">
      <c r="A3343" s="43">
        <f t="shared" si="575"/>
        <v>712</v>
      </c>
      <c r="B3343" s="44" t="s">
        <v>4588</v>
      </c>
      <c r="C3343" s="43">
        <v>37436</v>
      </c>
      <c r="D3343" s="43" t="s">
        <v>1899</v>
      </c>
      <c r="E3343" s="43">
        <v>1961</v>
      </c>
      <c r="F3343" s="43">
        <v>2015</v>
      </c>
      <c r="G3343" s="56" t="s">
        <v>2097</v>
      </c>
      <c r="H3343" s="43">
        <v>3</v>
      </c>
      <c r="I3343" s="43">
        <v>2</v>
      </c>
      <c r="J3343" s="43" t="s">
        <v>2131</v>
      </c>
      <c r="K3343" s="45">
        <v>1937.95</v>
      </c>
      <c r="L3343" s="45">
        <v>1021.1</v>
      </c>
      <c r="M3343" s="517">
        <f>VLOOKUP(C3343,'Раздел 2'!D3336:Q3436,14,0)</f>
        <v>3060225</v>
      </c>
      <c r="N3343" s="45">
        <f t="shared" si="576"/>
        <v>3060225</v>
      </c>
      <c r="O3343" s="45">
        <v>0</v>
      </c>
      <c r="P3343" s="45">
        <v>0</v>
      </c>
      <c r="Q3343" s="45">
        <v>0</v>
      </c>
      <c r="R3343" s="57">
        <v>45658</v>
      </c>
      <c r="S3343" s="57">
        <v>46022</v>
      </c>
      <c r="U3343" s="143"/>
    </row>
    <row r="3344" spans="1:21" ht="20.3" x14ac:dyDescent="0.35">
      <c r="A3344" s="43">
        <f t="shared" si="575"/>
        <v>713</v>
      </c>
      <c r="B3344" s="44" t="s">
        <v>4589</v>
      </c>
      <c r="C3344" s="43">
        <v>37453</v>
      </c>
      <c r="D3344" s="43" t="s">
        <v>1899</v>
      </c>
      <c r="E3344" s="43">
        <v>1972</v>
      </c>
      <c r="F3344" s="43">
        <v>2018</v>
      </c>
      <c r="G3344" s="56" t="s">
        <v>2097</v>
      </c>
      <c r="H3344" s="43">
        <v>5</v>
      </c>
      <c r="I3344" s="43">
        <v>3</v>
      </c>
      <c r="J3344" s="43" t="s">
        <v>2131</v>
      </c>
      <c r="K3344" s="45">
        <v>3992.67</v>
      </c>
      <c r="L3344" s="45">
        <v>2532.3000000000002</v>
      </c>
      <c r="M3344" s="517">
        <f>VLOOKUP(C3344,'Раздел 2'!D3337:Q3437,14,0)</f>
        <v>1928500</v>
      </c>
      <c r="N3344" s="45">
        <f t="shared" si="576"/>
        <v>1928500</v>
      </c>
      <c r="O3344" s="45">
        <v>0</v>
      </c>
      <c r="P3344" s="45">
        <v>0</v>
      </c>
      <c r="Q3344" s="45">
        <v>0</v>
      </c>
      <c r="R3344" s="57">
        <v>45658</v>
      </c>
      <c r="S3344" s="57">
        <v>46022</v>
      </c>
      <c r="U3344" s="143"/>
    </row>
    <row r="3345" spans="1:21" ht="20.3" x14ac:dyDescent="0.35">
      <c r="A3345" s="43">
        <f t="shared" si="575"/>
        <v>714</v>
      </c>
      <c r="B3345" s="44" t="s">
        <v>4590</v>
      </c>
      <c r="C3345" s="43">
        <v>37508</v>
      </c>
      <c r="D3345" s="43" t="s">
        <v>1899</v>
      </c>
      <c r="E3345" s="43">
        <v>1965</v>
      </c>
      <c r="F3345" s="43">
        <v>2022</v>
      </c>
      <c r="G3345" s="56" t="s">
        <v>2098</v>
      </c>
      <c r="H3345" s="43">
        <v>2</v>
      </c>
      <c r="I3345" s="43">
        <v>2</v>
      </c>
      <c r="J3345" s="43" t="s">
        <v>2131</v>
      </c>
      <c r="K3345" s="45">
        <v>1667.68</v>
      </c>
      <c r="L3345" s="45">
        <v>757.6</v>
      </c>
      <c r="M3345" s="517">
        <f>VLOOKUP(C3345,'Раздел 2'!D3338:Q3438,14,0)</f>
        <v>1025150</v>
      </c>
      <c r="N3345" s="45">
        <f t="shared" si="576"/>
        <v>1025150</v>
      </c>
      <c r="O3345" s="45">
        <v>0</v>
      </c>
      <c r="P3345" s="45">
        <v>0</v>
      </c>
      <c r="Q3345" s="45">
        <v>0</v>
      </c>
      <c r="R3345" s="57">
        <v>45658</v>
      </c>
      <c r="S3345" s="57">
        <v>46022</v>
      </c>
      <c r="U3345" s="143"/>
    </row>
    <row r="3346" spans="1:21" ht="20.3" x14ac:dyDescent="0.35">
      <c r="A3346" s="43">
        <f t="shared" si="575"/>
        <v>715</v>
      </c>
      <c r="B3346" s="44" t="s">
        <v>4591</v>
      </c>
      <c r="C3346" s="43">
        <v>37405</v>
      </c>
      <c r="D3346" s="43" t="s">
        <v>1899</v>
      </c>
      <c r="E3346" s="43">
        <v>1960</v>
      </c>
      <c r="F3346" s="43">
        <v>2015</v>
      </c>
      <c r="G3346" s="56" t="s">
        <v>2097</v>
      </c>
      <c r="H3346" s="43">
        <v>4</v>
      </c>
      <c r="I3346" s="43">
        <v>3</v>
      </c>
      <c r="J3346" s="43" t="s">
        <v>2131</v>
      </c>
      <c r="K3346" s="45">
        <v>4771.45</v>
      </c>
      <c r="L3346" s="45">
        <v>3131.01</v>
      </c>
      <c r="M3346" s="517">
        <f>VLOOKUP(C3346,'Раздел 2'!D3339:Q3439,14,0)</f>
        <v>7917000</v>
      </c>
      <c r="N3346" s="45">
        <f t="shared" si="576"/>
        <v>7917000</v>
      </c>
      <c r="O3346" s="45">
        <v>0</v>
      </c>
      <c r="P3346" s="45">
        <v>0</v>
      </c>
      <c r="Q3346" s="45">
        <v>0</v>
      </c>
      <c r="R3346" s="57">
        <v>45658</v>
      </c>
      <c r="S3346" s="57">
        <v>46022</v>
      </c>
      <c r="U3346" s="143"/>
    </row>
    <row r="3347" spans="1:21" ht="20.3" x14ac:dyDescent="0.35">
      <c r="A3347" s="43">
        <f t="shared" si="575"/>
        <v>716</v>
      </c>
      <c r="B3347" s="44" t="s">
        <v>4592</v>
      </c>
      <c r="C3347" s="43">
        <v>37406</v>
      </c>
      <c r="D3347" s="43" t="s">
        <v>1899</v>
      </c>
      <c r="E3347" s="43">
        <v>1960</v>
      </c>
      <c r="F3347" s="43">
        <v>2015</v>
      </c>
      <c r="G3347" s="56" t="s">
        <v>2098</v>
      </c>
      <c r="H3347" s="43">
        <v>4</v>
      </c>
      <c r="I3347" s="43">
        <v>3</v>
      </c>
      <c r="J3347" s="43" t="s">
        <v>2131</v>
      </c>
      <c r="K3347" s="45">
        <v>5202.05</v>
      </c>
      <c r="L3347" s="45">
        <v>3151.22</v>
      </c>
      <c r="M3347" s="517">
        <f>VLOOKUP(C3347,'Раздел 2'!D3340:Q3439,14,0)</f>
        <v>5582500</v>
      </c>
      <c r="N3347" s="45">
        <f t="shared" si="576"/>
        <v>5582500</v>
      </c>
      <c r="O3347" s="45">
        <v>0</v>
      </c>
      <c r="P3347" s="45">
        <v>0</v>
      </c>
      <c r="Q3347" s="45">
        <v>0</v>
      </c>
      <c r="R3347" s="57">
        <v>45658</v>
      </c>
      <c r="S3347" s="57">
        <v>46022</v>
      </c>
      <c r="U3347" s="143"/>
    </row>
    <row r="3348" spans="1:21" ht="20.3" x14ac:dyDescent="0.35">
      <c r="A3348" s="43">
        <f t="shared" si="575"/>
        <v>717</v>
      </c>
      <c r="B3348" s="44" t="s">
        <v>4593</v>
      </c>
      <c r="C3348" s="43">
        <v>37407</v>
      </c>
      <c r="D3348" s="43" t="s">
        <v>1899</v>
      </c>
      <c r="E3348" s="43">
        <v>1960</v>
      </c>
      <c r="F3348" s="43">
        <v>2015</v>
      </c>
      <c r="G3348" s="56" t="s">
        <v>2098</v>
      </c>
      <c r="H3348" s="43">
        <v>4</v>
      </c>
      <c r="I3348" s="43">
        <v>4</v>
      </c>
      <c r="J3348" s="43" t="s">
        <v>2131</v>
      </c>
      <c r="K3348" s="45">
        <v>4901.42</v>
      </c>
      <c r="L3348" s="45">
        <v>2322.21</v>
      </c>
      <c r="M3348" s="517">
        <f>VLOOKUP(C3348,'Раздел 2'!D3341:Q3440,14,0)</f>
        <v>6988500</v>
      </c>
      <c r="N3348" s="45">
        <f t="shared" si="576"/>
        <v>6988500</v>
      </c>
      <c r="O3348" s="45">
        <v>0</v>
      </c>
      <c r="P3348" s="45">
        <v>0</v>
      </c>
      <c r="Q3348" s="45">
        <v>0</v>
      </c>
      <c r="R3348" s="57">
        <v>45658</v>
      </c>
      <c r="S3348" s="57">
        <v>46022</v>
      </c>
      <c r="U3348" s="143"/>
    </row>
    <row r="3349" spans="1:21" ht="20.3" x14ac:dyDescent="0.35">
      <c r="A3349" s="43">
        <f t="shared" si="575"/>
        <v>718</v>
      </c>
      <c r="B3349" s="44" t="s">
        <v>4594</v>
      </c>
      <c r="C3349" s="43">
        <v>37463</v>
      </c>
      <c r="D3349" s="43" t="s">
        <v>1899</v>
      </c>
      <c r="E3349" s="43">
        <v>1963</v>
      </c>
      <c r="F3349" s="43">
        <v>2020</v>
      </c>
      <c r="G3349" s="56" t="s">
        <v>2097</v>
      </c>
      <c r="H3349" s="43">
        <v>3</v>
      </c>
      <c r="I3349" s="43">
        <v>2</v>
      </c>
      <c r="J3349" s="43" t="s">
        <v>2131</v>
      </c>
      <c r="K3349" s="45">
        <v>1687.24</v>
      </c>
      <c r="L3349" s="45">
        <v>931.2</v>
      </c>
      <c r="M3349" s="517">
        <f>VLOOKUP(C3349,'Раздел 2'!D3342:Q3441,14,0)</f>
        <v>1218000</v>
      </c>
      <c r="N3349" s="45">
        <f t="shared" si="576"/>
        <v>1218000</v>
      </c>
      <c r="O3349" s="45">
        <v>0</v>
      </c>
      <c r="P3349" s="45">
        <v>0</v>
      </c>
      <c r="Q3349" s="45">
        <v>0</v>
      </c>
      <c r="R3349" s="57">
        <v>45658</v>
      </c>
      <c r="S3349" s="57">
        <v>46022</v>
      </c>
      <c r="U3349" s="143"/>
    </row>
    <row r="3350" spans="1:21" ht="20.3" x14ac:dyDescent="0.3">
      <c r="A3350" s="46" t="s">
        <v>22</v>
      </c>
      <c r="B3350" s="44"/>
      <c r="C3350" s="403" t="s">
        <v>172</v>
      </c>
      <c r="D3350" s="403" t="s">
        <v>172</v>
      </c>
      <c r="E3350" s="403" t="s">
        <v>172</v>
      </c>
      <c r="F3350" s="403" t="s">
        <v>172</v>
      </c>
      <c r="G3350" s="403" t="s">
        <v>172</v>
      </c>
      <c r="H3350" s="403" t="s">
        <v>172</v>
      </c>
      <c r="I3350" s="403" t="s">
        <v>172</v>
      </c>
      <c r="J3350" s="49">
        <f t="shared" ref="J3350:Q3350" si="577">SUM(J3338:J3349)</f>
        <v>0</v>
      </c>
      <c r="K3350" s="49">
        <f t="shared" si="577"/>
        <v>29812.76</v>
      </c>
      <c r="L3350" s="49">
        <f t="shared" si="577"/>
        <v>16726.670000000002</v>
      </c>
      <c r="M3350" s="518">
        <f t="shared" si="577"/>
        <v>36371340.718350001</v>
      </c>
      <c r="N3350" s="49">
        <f t="shared" si="577"/>
        <v>36371340.718350001</v>
      </c>
      <c r="O3350" s="49">
        <f t="shared" si="577"/>
        <v>0</v>
      </c>
      <c r="P3350" s="49">
        <f t="shared" si="577"/>
        <v>0</v>
      </c>
      <c r="Q3350" s="49">
        <f t="shared" si="577"/>
        <v>0</v>
      </c>
      <c r="R3350" s="403" t="s">
        <v>172</v>
      </c>
      <c r="S3350" s="403" t="s">
        <v>172</v>
      </c>
      <c r="U3350" s="143"/>
    </row>
    <row r="3351" spans="1:21" ht="19.649999999999999" x14ac:dyDescent="0.3">
      <c r="A3351" s="527" t="s">
        <v>2888</v>
      </c>
      <c r="B3351" s="527"/>
      <c r="C3351" s="527"/>
      <c r="D3351" s="527"/>
      <c r="E3351" s="527"/>
      <c r="F3351" s="527"/>
      <c r="G3351" s="527"/>
      <c r="H3351" s="527"/>
      <c r="I3351" s="527"/>
      <c r="J3351" s="527"/>
      <c r="K3351" s="527"/>
      <c r="L3351" s="527"/>
      <c r="M3351" s="527"/>
      <c r="N3351" s="527"/>
      <c r="O3351" s="527"/>
      <c r="P3351" s="527"/>
      <c r="Q3351" s="527"/>
      <c r="R3351" s="527"/>
      <c r="S3351" s="527"/>
      <c r="U3351" s="143"/>
    </row>
    <row r="3352" spans="1:21" ht="20.3" x14ac:dyDescent="0.35">
      <c r="A3352" s="43">
        <f>A3349+1</f>
        <v>719</v>
      </c>
      <c r="B3352" s="44" t="s">
        <v>1627</v>
      </c>
      <c r="C3352" s="43">
        <v>46894</v>
      </c>
      <c r="D3352" s="43" t="s">
        <v>1899</v>
      </c>
      <c r="E3352" s="43">
        <v>1965</v>
      </c>
      <c r="F3352" s="43" t="s">
        <v>2131</v>
      </c>
      <c r="G3352" s="56" t="s">
        <v>2130</v>
      </c>
      <c r="H3352" s="43">
        <v>2</v>
      </c>
      <c r="I3352" s="43">
        <v>2</v>
      </c>
      <c r="J3352" s="43" t="s">
        <v>2131</v>
      </c>
      <c r="K3352" s="45">
        <v>559</v>
      </c>
      <c r="L3352" s="45">
        <v>531.9</v>
      </c>
      <c r="M3352" s="517">
        <f>VLOOKUP(C3352,'Раздел 2'!D3345:Q3437,14,0)</f>
        <v>651999.66</v>
      </c>
      <c r="N3352" s="45">
        <f t="shared" ref="N3352:N3359" si="578">M3352</f>
        <v>651999.66</v>
      </c>
      <c r="O3352" s="45">
        <v>0</v>
      </c>
      <c r="P3352" s="45">
        <v>0</v>
      </c>
      <c r="Q3352" s="45">
        <v>0</v>
      </c>
      <c r="R3352" s="57">
        <v>45658</v>
      </c>
      <c r="S3352" s="57">
        <v>46022</v>
      </c>
      <c r="U3352" s="143"/>
    </row>
    <row r="3353" spans="1:21" ht="20.3" x14ac:dyDescent="0.35">
      <c r="A3353" s="43">
        <f t="shared" ref="A3353:A3394" si="579">A3352+1</f>
        <v>720</v>
      </c>
      <c r="B3353" s="44" t="s">
        <v>31</v>
      </c>
      <c r="C3353" s="43">
        <v>37567</v>
      </c>
      <c r="D3353" s="43" t="s">
        <v>1899</v>
      </c>
      <c r="E3353" s="43">
        <v>1956</v>
      </c>
      <c r="F3353" s="43" t="s">
        <v>2131</v>
      </c>
      <c r="G3353" s="56" t="s">
        <v>2103</v>
      </c>
      <c r="H3353" s="43">
        <v>2</v>
      </c>
      <c r="I3353" s="43">
        <v>2</v>
      </c>
      <c r="J3353" s="43" t="s">
        <v>2131</v>
      </c>
      <c r="K3353" s="45">
        <v>961</v>
      </c>
      <c r="L3353" s="45">
        <v>908.6</v>
      </c>
      <c r="M3353" s="517">
        <f>VLOOKUP(C3353,'Раздел 2'!D3346:Q3438,14,0)</f>
        <v>1645762</v>
      </c>
      <c r="N3353" s="45">
        <f t="shared" si="578"/>
        <v>1645762</v>
      </c>
      <c r="O3353" s="45">
        <v>0</v>
      </c>
      <c r="P3353" s="45">
        <v>0</v>
      </c>
      <c r="Q3353" s="45">
        <v>0</v>
      </c>
      <c r="R3353" s="57">
        <v>45658</v>
      </c>
      <c r="S3353" s="57">
        <v>46022</v>
      </c>
      <c r="U3353" s="143"/>
    </row>
    <row r="3354" spans="1:21" ht="20.3" x14ac:dyDescent="0.35">
      <c r="A3354" s="43">
        <f t="shared" si="579"/>
        <v>721</v>
      </c>
      <c r="B3354" s="44" t="s">
        <v>32</v>
      </c>
      <c r="C3354" s="43">
        <v>37569</v>
      </c>
      <c r="D3354" s="43" t="s">
        <v>1899</v>
      </c>
      <c r="E3354" s="43">
        <v>1964</v>
      </c>
      <c r="F3354" s="43" t="s">
        <v>2131</v>
      </c>
      <c r="G3354" s="56" t="s">
        <v>2103</v>
      </c>
      <c r="H3354" s="43">
        <v>2</v>
      </c>
      <c r="I3354" s="43">
        <v>1</v>
      </c>
      <c r="J3354" s="43" t="s">
        <v>2131</v>
      </c>
      <c r="K3354" s="45">
        <v>540.5</v>
      </c>
      <c r="L3354" s="45">
        <v>531.20000000000005</v>
      </c>
      <c r="M3354" s="517">
        <f>VLOOKUP(C3354,'Раздел 2'!D3347:Q3439,14,0)</f>
        <v>71364</v>
      </c>
      <c r="N3354" s="45">
        <f t="shared" si="578"/>
        <v>71364</v>
      </c>
      <c r="O3354" s="45">
        <v>0</v>
      </c>
      <c r="P3354" s="45">
        <v>0</v>
      </c>
      <c r="Q3354" s="45">
        <v>0</v>
      </c>
      <c r="R3354" s="57">
        <v>45658</v>
      </c>
      <c r="S3354" s="57">
        <v>46022</v>
      </c>
      <c r="U3354" s="143"/>
    </row>
    <row r="3355" spans="1:21" ht="20.3" x14ac:dyDescent="0.35">
      <c r="A3355" s="43">
        <f t="shared" si="579"/>
        <v>722</v>
      </c>
      <c r="B3355" s="44" t="s">
        <v>4309</v>
      </c>
      <c r="C3355" s="43">
        <v>37523</v>
      </c>
      <c r="D3355" s="43" t="s">
        <v>1899</v>
      </c>
      <c r="E3355" s="43">
        <v>1979</v>
      </c>
      <c r="F3355" s="43" t="s">
        <v>2131</v>
      </c>
      <c r="G3355" s="56" t="s">
        <v>2097</v>
      </c>
      <c r="H3355" s="43">
        <v>5</v>
      </c>
      <c r="I3355" s="43">
        <v>4</v>
      </c>
      <c r="J3355" s="43" t="s">
        <v>2131</v>
      </c>
      <c r="K3355" s="45">
        <v>3503</v>
      </c>
      <c r="L3355" s="45">
        <v>3500.24</v>
      </c>
      <c r="M3355" s="517">
        <f>VLOOKUP(C3355,'Раздел 2'!D3348:Q3439,14,0)</f>
        <v>66066</v>
      </c>
      <c r="N3355" s="45">
        <f t="shared" si="578"/>
        <v>66066</v>
      </c>
      <c r="O3355" s="45">
        <v>0</v>
      </c>
      <c r="P3355" s="45">
        <v>0</v>
      </c>
      <c r="Q3355" s="45">
        <v>0</v>
      </c>
      <c r="R3355" s="57">
        <v>45658</v>
      </c>
      <c r="S3355" s="57">
        <v>46022</v>
      </c>
      <c r="U3355" s="143"/>
    </row>
    <row r="3356" spans="1:21" ht="20.3" x14ac:dyDescent="0.35">
      <c r="A3356" s="43">
        <f t="shared" si="579"/>
        <v>723</v>
      </c>
      <c r="B3356" s="44" t="s">
        <v>4308</v>
      </c>
      <c r="C3356" s="43">
        <v>37524</v>
      </c>
      <c r="D3356" s="43" t="s">
        <v>1899</v>
      </c>
      <c r="E3356" s="43">
        <v>1982</v>
      </c>
      <c r="F3356" s="43" t="s">
        <v>2131</v>
      </c>
      <c r="G3356" s="56" t="s">
        <v>2097</v>
      </c>
      <c r="H3356" s="43">
        <v>5</v>
      </c>
      <c r="I3356" s="43">
        <v>4</v>
      </c>
      <c r="J3356" s="43" t="s">
        <v>2131</v>
      </c>
      <c r="K3356" s="45">
        <v>3612.5</v>
      </c>
      <c r="L3356" s="45">
        <v>3282</v>
      </c>
      <c r="M3356" s="517">
        <f>VLOOKUP(C3356,'Раздел 2'!D3349:Q3440,14,0)</f>
        <v>66066</v>
      </c>
      <c r="N3356" s="45">
        <f t="shared" si="578"/>
        <v>66066</v>
      </c>
      <c r="O3356" s="45">
        <v>0</v>
      </c>
      <c r="P3356" s="45">
        <v>0</v>
      </c>
      <c r="Q3356" s="45">
        <v>0</v>
      </c>
      <c r="R3356" s="57">
        <v>45658</v>
      </c>
      <c r="S3356" s="57">
        <v>46022</v>
      </c>
      <c r="U3356" s="143"/>
    </row>
    <row r="3357" spans="1:21" ht="20.3" x14ac:dyDescent="0.35">
      <c r="A3357" s="43">
        <f t="shared" si="579"/>
        <v>724</v>
      </c>
      <c r="B3357" s="44" t="s">
        <v>4305</v>
      </c>
      <c r="C3357" s="43">
        <v>37638</v>
      </c>
      <c r="D3357" s="43" t="s">
        <v>1899</v>
      </c>
      <c r="E3357" s="43">
        <v>1988</v>
      </c>
      <c r="F3357" s="43" t="s">
        <v>2131</v>
      </c>
      <c r="G3357" s="56" t="s">
        <v>2097</v>
      </c>
      <c r="H3357" s="43">
        <v>5</v>
      </c>
      <c r="I3357" s="43">
        <v>6</v>
      </c>
      <c r="J3357" s="43" t="s">
        <v>2131</v>
      </c>
      <c r="K3357" s="45">
        <v>4657.3</v>
      </c>
      <c r="L3357" s="45">
        <v>4654</v>
      </c>
      <c r="M3357" s="517">
        <f>VLOOKUP(C3357,'Раздел 2'!D3350:Q3441,14,0)</f>
        <v>113067.9</v>
      </c>
      <c r="N3357" s="45">
        <f t="shared" si="578"/>
        <v>113067.9</v>
      </c>
      <c r="O3357" s="45">
        <v>0</v>
      </c>
      <c r="P3357" s="45">
        <v>0</v>
      </c>
      <c r="Q3357" s="45">
        <v>0</v>
      </c>
      <c r="R3357" s="57">
        <v>45658</v>
      </c>
      <c r="S3357" s="57">
        <v>46022</v>
      </c>
      <c r="U3357" s="143"/>
    </row>
    <row r="3358" spans="1:21" ht="20.3" x14ac:dyDescent="0.35">
      <c r="A3358" s="43">
        <f t="shared" si="579"/>
        <v>725</v>
      </c>
      <c r="B3358" s="44" t="s">
        <v>4304</v>
      </c>
      <c r="C3358" s="43">
        <v>37639</v>
      </c>
      <c r="D3358" s="43" t="s">
        <v>1899</v>
      </c>
      <c r="E3358" s="43">
        <v>1990</v>
      </c>
      <c r="F3358" s="43" t="s">
        <v>2131</v>
      </c>
      <c r="G3358" s="56" t="s">
        <v>2097</v>
      </c>
      <c r="H3358" s="43">
        <v>5</v>
      </c>
      <c r="I3358" s="43">
        <v>3</v>
      </c>
      <c r="J3358" s="43" t="s">
        <v>2131</v>
      </c>
      <c r="K3358" s="45">
        <v>2256</v>
      </c>
      <c r="L3358" s="45">
        <v>2256</v>
      </c>
      <c r="M3358" s="517">
        <f>VLOOKUP(C3358,'Раздел 2'!D3351:Q3442,14,0)</f>
        <v>50272.2</v>
      </c>
      <c r="N3358" s="45">
        <f t="shared" si="578"/>
        <v>50272.2</v>
      </c>
      <c r="O3358" s="45">
        <v>0</v>
      </c>
      <c r="P3358" s="45">
        <v>0</v>
      </c>
      <c r="Q3358" s="45">
        <v>0</v>
      </c>
      <c r="R3358" s="57">
        <v>45658</v>
      </c>
      <c r="S3358" s="57">
        <v>46022</v>
      </c>
      <c r="U3358" s="143"/>
    </row>
    <row r="3359" spans="1:21" ht="20.3" x14ac:dyDescent="0.35">
      <c r="A3359" s="43">
        <f t="shared" si="579"/>
        <v>726</v>
      </c>
      <c r="B3359" s="44" t="s">
        <v>4301</v>
      </c>
      <c r="C3359" s="43">
        <v>37650</v>
      </c>
      <c r="D3359" s="43" t="s">
        <v>1899</v>
      </c>
      <c r="E3359" s="43">
        <v>1987</v>
      </c>
      <c r="F3359" s="43" t="s">
        <v>2131</v>
      </c>
      <c r="G3359" s="56" t="s">
        <v>2097</v>
      </c>
      <c r="H3359" s="43">
        <v>5</v>
      </c>
      <c r="I3359" s="43">
        <v>4</v>
      </c>
      <c r="J3359" s="43" t="s">
        <v>2131</v>
      </c>
      <c r="K3359" s="45">
        <v>4769.8</v>
      </c>
      <c r="L3359" s="45">
        <v>4256.3</v>
      </c>
      <c r="M3359" s="517">
        <f>VLOOKUP(C3359,'Раздел 2'!D3352:Q3443,14,0)</f>
        <v>8585420.5</v>
      </c>
      <c r="N3359" s="45">
        <f t="shared" si="578"/>
        <v>8585420.5</v>
      </c>
      <c r="O3359" s="45">
        <v>0</v>
      </c>
      <c r="P3359" s="45">
        <v>0</v>
      </c>
      <c r="Q3359" s="45">
        <v>0</v>
      </c>
      <c r="R3359" s="57">
        <v>45658</v>
      </c>
      <c r="S3359" s="57">
        <v>46022</v>
      </c>
      <c r="U3359" s="143"/>
    </row>
    <row r="3360" spans="1:21" ht="20.3" x14ac:dyDescent="0.35">
      <c r="A3360" s="43">
        <f t="shared" si="579"/>
        <v>727</v>
      </c>
      <c r="B3360" s="44" t="s">
        <v>1357</v>
      </c>
      <c r="C3360" s="43">
        <v>37530</v>
      </c>
      <c r="D3360" s="43" t="s">
        <v>1899</v>
      </c>
      <c r="E3360" s="43">
        <v>1970</v>
      </c>
      <c r="F3360" s="43" t="s">
        <v>2131</v>
      </c>
      <c r="G3360" s="56" t="s">
        <v>2098</v>
      </c>
      <c r="H3360" s="43">
        <v>5</v>
      </c>
      <c r="I3360" s="43">
        <v>4</v>
      </c>
      <c r="J3360" s="43" t="s">
        <v>2131</v>
      </c>
      <c r="K3360" s="45">
        <v>3382</v>
      </c>
      <c r="L3360" s="45">
        <v>3153.35</v>
      </c>
      <c r="M3360" s="517">
        <f>VLOOKUP(C3360,'Раздел 2'!D3353:Q3444,14,0)</f>
        <v>2669792.8466999996</v>
      </c>
      <c r="N3360" s="45">
        <f t="shared" ref="N3360:N3362" si="580">M3360</f>
        <v>2669792.8466999996</v>
      </c>
      <c r="O3360" s="45">
        <v>0</v>
      </c>
      <c r="P3360" s="45">
        <v>0</v>
      </c>
      <c r="Q3360" s="45">
        <v>0</v>
      </c>
      <c r="R3360" s="57">
        <v>45658</v>
      </c>
      <c r="S3360" s="57">
        <v>46022</v>
      </c>
      <c r="U3360" s="143"/>
    </row>
    <row r="3361" spans="1:21" ht="20.3" x14ac:dyDescent="0.35">
      <c r="A3361" s="43">
        <f t="shared" si="579"/>
        <v>728</v>
      </c>
      <c r="B3361" s="44" t="s">
        <v>1358</v>
      </c>
      <c r="C3361" s="43">
        <v>37531</v>
      </c>
      <c r="D3361" s="43" t="s">
        <v>1899</v>
      </c>
      <c r="E3361" s="43">
        <v>1970</v>
      </c>
      <c r="F3361" s="43" t="s">
        <v>2131</v>
      </c>
      <c r="G3361" s="56" t="s">
        <v>2098</v>
      </c>
      <c r="H3361" s="43">
        <v>5</v>
      </c>
      <c r="I3361" s="43">
        <v>2</v>
      </c>
      <c r="J3361" s="43" t="s">
        <v>2131</v>
      </c>
      <c r="K3361" s="45">
        <v>1642.6</v>
      </c>
      <c r="L3361" s="45">
        <v>1532.7</v>
      </c>
      <c r="M3361" s="517">
        <f>VLOOKUP(C3361,'Раздел 2'!D3354:Q3445,14,0)</f>
        <v>2036282.9819499999</v>
      </c>
      <c r="N3361" s="45">
        <f t="shared" si="580"/>
        <v>2036282.9819499999</v>
      </c>
      <c r="O3361" s="45">
        <v>0</v>
      </c>
      <c r="P3361" s="45">
        <v>0</v>
      </c>
      <c r="Q3361" s="45">
        <v>0</v>
      </c>
      <c r="R3361" s="57">
        <v>45658</v>
      </c>
      <c r="S3361" s="57">
        <v>46022</v>
      </c>
      <c r="U3361" s="143"/>
    </row>
    <row r="3362" spans="1:21" ht="20.3" x14ac:dyDescent="0.35">
      <c r="A3362" s="43">
        <f t="shared" si="579"/>
        <v>729</v>
      </c>
      <c r="B3362" s="44" t="s">
        <v>1359</v>
      </c>
      <c r="C3362" s="43">
        <v>37532</v>
      </c>
      <c r="D3362" s="43" t="s">
        <v>1899</v>
      </c>
      <c r="E3362" s="43">
        <v>1969</v>
      </c>
      <c r="F3362" s="43" t="s">
        <v>2131</v>
      </c>
      <c r="G3362" s="56" t="s">
        <v>2098</v>
      </c>
      <c r="H3362" s="43">
        <v>5</v>
      </c>
      <c r="I3362" s="43">
        <v>4</v>
      </c>
      <c r="J3362" s="43" t="s">
        <v>2131</v>
      </c>
      <c r="K3362" s="45">
        <v>3285</v>
      </c>
      <c r="L3362" s="45">
        <v>3085.42</v>
      </c>
      <c r="M3362" s="517">
        <f>VLOOKUP(C3362,'Раздел 2'!D3355:Q3446,14,0)</f>
        <v>337608.59964999999</v>
      </c>
      <c r="N3362" s="45">
        <f t="shared" si="580"/>
        <v>337608.59964999999</v>
      </c>
      <c r="O3362" s="45">
        <v>0</v>
      </c>
      <c r="P3362" s="45">
        <v>0</v>
      </c>
      <c r="Q3362" s="45">
        <v>0</v>
      </c>
      <c r="R3362" s="57">
        <v>45658</v>
      </c>
      <c r="S3362" s="57">
        <v>46022</v>
      </c>
      <c r="U3362" s="143"/>
    </row>
    <row r="3363" spans="1:21" ht="20.3" x14ac:dyDescent="0.35">
      <c r="A3363" s="43">
        <f t="shared" si="579"/>
        <v>730</v>
      </c>
      <c r="B3363" s="44" t="s">
        <v>4299</v>
      </c>
      <c r="C3363" s="43">
        <v>37664</v>
      </c>
      <c r="D3363" s="43" t="s">
        <v>1899</v>
      </c>
      <c r="E3363" s="43">
        <v>1982</v>
      </c>
      <c r="F3363" s="43" t="s">
        <v>2131</v>
      </c>
      <c r="G3363" s="56" t="s">
        <v>2129</v>
      </c>
      <c r="H3363" s="43">
        <v>5</v>
      </c>
      <c r="I3363" s="43">
        <v>6</v>
      </c>
      <c r="J3363" s="43" t="s">
        <v>2131</v>
      </c>
      <c r="K3363" s="45">
        <v>4991</v>
      </c>
      <c r="L3363" s="45">
        <v>4767</v>
      </c>
      <c r="M3363" s="517">
        <f>VLOOKUP(C3363,'Раздел 2'!D3356:Q3447,14,0)</f>
        <v>27197.279999999999</v>
      </c>
      <c r="N3363" s="45">
        <f t="shared" ref="N3363:N3369" si="581">M3363</f>
        <v>27197.279999999999</v>
      </c>
      <c r="O3363" s="45">
        <v>0</v>
      </c>
      <c r="P3363" s="45">
        <v>0</v>
      </c>
      <c r="Q3363" s="45">
        <v>0</v>
      </c>
      <c r="R3363" s="57">
        <v>45658</v>
      </c>
      <c r="S3363" s="57">
        <v>46022</v>
      </c>
      <c r="U3363" s="143"/>
    </row>
    <row r="3364" spans="1:21" ht="20.3" x14ac:dyDescent="0.35">
      <c r="A3364" s="43">
        <f t="shared" si="579"/>
        <v>731</v>
      </c>
      <c r="B3364" s="44" t="s">
        <v>4296</v>
      </c>
      <c r="C3364" s="43">
        <v>37669</v>
      </c>
      <c r="D3364" s="43" t="s">
        <v>1899</v>
      </c>
      <c r="E3364" s="43">
        <v>1980</v>
      </c>
      <c r="F3364" s="43" t="s">
        <v>2131</v>
      </c>
      <c r="G3364" s="56" t="s">
        <v>2129</v>
      </c>
      <c r="H3364" s="43">
        <v>5</v>
      </c>
      <c r="I3364" s="43">
        <v>4</v>
      </c>
      <c r="J3364" s="43" t="s">
        <v>2131</v>
      </c>
      <c r="K3364" s="45">
        <v>3563.3</v>
      </c>
      <c r="L3364" s="45">
        <v>3316.2</v>
      </c>
      <c r="M3364" s="517">
        <f>VLOOKUP(C3364,'Раздел 2'!D3357:Q3448,14,0)</f>
        <v>28904.04</v>
      </c>
      <c r="N3364" s="45">
        <f t="shared" si="581"/>
        <v>28904.04</v>
      </c>
      <c r="O3364" s="45">
        <v>0</v>
      </c>
      <c r="P3364" s="45">
        <v>0</v>
      </c>
      <c r="Q3364" s="45">
        <v>0</v>
      </c>
      <c r="R3364" s="57">
        <v>45658</v>
      </c>
      <c r="S3364" s="57">
        <v>46022</v>
      </c>
      <c r="U3364" s="143"/>
    </row>
    <row r="3365" spans="1:21" ht="20.3" x14ac:dyDescent="0.35">
      <c r="A3365" s="43">
        <f t="shared" si="579"/>
        <v>732</v>
      </c>
      <c r="B3365" s="44" t="s">
        <v>4295</v>
      </c>
      <c r="C3365" s="43">
        <v>37670</v>
      </c>
      <c r="D3365" s="43" t="s">
        <v>1899</v>
      </c>
      <c r="E3365" s="43">
        <v>1982</v>
      </c>
      <c r="F3365" s="43" t="s">
        <v>2131</v>
      </c>
      <c r="G3365" s="56" t="s">
        <v>2129</v>
      </c>
      <c r="H3365" s="43">
        <v>5</v>
      </c>
      <c r="I3365" s="43">
        <v>4</v>
      </c>
      <c r="J3365" s="43" t="s">
        <v>2131</v>
      </c>
      <c r="K3365" s="45">
        <v>3545.6</v>
      </c>
      <c r="L3365" s="45">
        <v>3481.7</v>
      </c>
      <c r="M3365" s="517">
        <f>VLOOKUP(C3365,'Раздел 2'!D3358:Q3449,14,0)</f>
        <v>34792.559999999998</v>
      </c>
      <c r="N3365" s="45">
        <f t="shared" si="581"/>
        <v>34792.559999999998</v>
      </c>
      <c r="O3365" s="45">
        <v>0</v>
      </c>
      <c r="P3365" s="45">
        <v>0</v>
      </c>
      <c r="Q3365" s="45">
        <v>0</v>
      </c>
      <c r="R3365" s="57">
        <v>45658</v>
      </c>
      <c r="S3365" s="57">
        <v>46022</v>
      </c>
      <c r="U3365" s="143"/>
    </row>
    <row r="3366" spans="1:21" ht="20.3" x14ac:dyDescent="0.35">
      <c r="A3366" s="43">
        <f t="shared" si="579"/>
        <v>733</v>
      </c>
      <c r="B3366" s="286" t="s">
        <v>4294</v>
      </c>
      <c r="C3366" s="184">
        <v>37671</v>
      </c>
      <c r="D3366" s="43" t="s">
        <v>1899</v>
      </c>
      <c r="E3366" s="43">
        <v>1983</v>
      </c>
      <c r="F3366" s="43" t="s">
        <v>2131</v>
      </c>
      <c r="G3366" s="56" t="s">
        <v>2129</v>
      </c>
      <c r="H3366" s="43">
        <v>5</v>
      </c>
      <c r="I3366" s="43">
        <v>4</v>
      </c>
      <c r="J3366" s="43" t="s">
        <v>2131</v>
      </c>
      <c r="K3366" s="45">
        <v>3323.1</v>
      </c>
      <c r="L3366" s="45">
        <v>3322.8</v>
      </c>
      <c r="M3366" s="517">
        <f>VLOOKUP(C3366,'Раздел 2'!D3359:Q3450,14,0)</f>
        <v>123036</v>
      </c>
      <c r="N3366" s="45">
        <f t="shared" ref="N3366" si="582">M3366</f>
        <v>123036</v>
      </c>
      <c r="O3366" s="45">
        <v>0</v>
      </c>
      <c r="P3366" s="45">
        <v>0</v>
      </c>
      <c r="Q3366" s="45">
        <v>0</v>
      </c>
      <c r="R3366" s="57">
        <v>45658</v>
      </c>
      <c r="S3366" s="57">
        <v>46022</v>
      </c>
      <c r="U3366" s="143"/>
    </row>
    <row r="3367" spans="1:21" ht="20.3" x14ac:dyDescent="0.35">
      <c r="A3367" s="43">
        <f t="shared" si="579"/>
        <v>734</v>
      </c>
      <c r="B3367" s="44" t="s">
        <v>4292</v>
      </c>
      <c r="C3367" s="43">
        <v>37673</v>
      </c>
      <c r="D3367" s="43" t="s">
        <v>1899</v>
      </c>
      <c r="E3367" s="43">
        <v>1988</v>
      </c>
      <c r="F3367" s="43" t="s">
        <v>2131</v>
      </c>
      <c r="G3367" s="56" t="s">
        <v>2129</v>
      </c>
      <c r="H3367" s="43">
        <v>5</v>
      </c>
      <c r="I3367" s="43">
        <v>6</v>
      </c>
      <c r="J3367" s="43" t="s">
        <v>2131</v>
      </c>
      <c r="K3367" s="45">
        <v>4467.5</v>
      </c>
      <c r="L3367" s="45">
        <v>4240.8999999999996</v>
      </c>
      <c r="M3367" s="517">
        <f>VLOOKUP(C3367,'Раздел 2'!D3360:Q3450,14,0)</f>
        <v>37517.040000000001</v>
      </c>
      <c r="N3367" s="45">
        <f t="shared" si="581"/>
        <v>37517.040000000001</v>
      </c>
      <c r="O3367" s="45">
        <v>0</v>
      </c>
      <c r="P3367" s="45">
        <v>0</v>
      </c>
      <c r="Q3367" s="45">
        <v>0</v>
      </c>
      <c r="R3367" s="57">
        <v>45658</v>
      </c>
      <c r="S3367" s="57">
        <v>46022</v>
      </c>
      <c r="U3367" s="143"/>
    </row>
    <row r="3368" spans="1:21" ht="20.3" x14ac:dyDescent="0.35">
      <c r="A3368" s="43">
        <f t="shared" si="579"/>
        <v>735</v>
      </c>
      <c r="B3368" s="44" t="s">
        <v>4291</v>
      </c>
      <c r="C3368" s="43">
        <v>37674</v>
      </c>
      <c r="D3368" s="43" t="s">
        <v>1899</v>
      </c>
      <c r="E3368" s="43">
        <v>1986</v>
      </c>
      <c r="F3368" s="43" t="s">
        <v>2131</v>
      </c>
      <c r="G3368" s="56" t="s">
        <v>2129</v>
      </c>
      <c r="H3368" s="43">
        <v>5</v>
      </c>
      <c r="I3368" s="43">
        <v>4</v>
      </c>
      <c r="J3368" s="43" t="s">
        <v>2131</v>
      </c>
      <c r="K3368" s="45">
        <v>3511</v>
      </c>
      <c r="L3368" s="45">
        <v>3423.1</v>
      </c>
      <c r="M3368" s="517">
        <f>VLOOKUP(C3368,'Раздел 2'!D3361:Q3451,14,0)</f>
        <v>28234.799999999999</v>
      </c>
      <c r="N3368" s="45">
        <f t="shared" si="581"/>
        <v>28234.799999999999</v>
      </c>
      <c r="O3368" s="45">
        <v>0</v>
      </c>
      <c r="P3368" s="45">
        <v>0</v>
      </c>
      <c r="Q3368" s="45">
        <v>0</v>
      </c>
      <c r="R3368" s="57">
        <v>45658</v>
      </c>
      <c r="S3368" s="57">
        <v>46022</v>
      </c>
      <c r="U3368" s="143"/>
    </row>
    <row r="3369" spans="1:21" ht="20.3" x14ac:dyDescent="0.35">
      <c r="A3369" s="43">
        <f t="shared" si="579"/>
        <v>736</v>
      </c>
      <c r="B3369" s="44" t="s">
        <v>4290</v>
      </c>
      <c r="C3369" s="43">
        <v>37675</v>
      </c>
      <c r="D3369" s="43" t="s">
        <v>1899</v>
      </c>
      <c r="E3369" s="43">
        <v>1986</v>
      </c>
      <c r="F3369" s="43" t="s">
        <v>2131</v>
      </c>
      <c r="G3369" s="56" t="s">
        <v>2129</v>
      </c>
      <c r="H3369" s="43">
        <v>5</v>
      </c>
      <c r="I3369" s="43">
        <v>4</v>
      </c>
      <c r="J3369" s="43" t="s">
        <v>2131</v>
      </c>
      <c r="K3369" s="45">
        <v>3430.5</v>
      </c>
      <c r="L3369" s="45">
        <v>3269.9</v>
      </c>
      <c r="M3369" s="517">
        <f>VLOOKUP(C3369,'Раздел 2'!D3362:Q3452,14,0)</f>
        <v>25233.119999999999</v>
      </c>
      <c r="N3369" s="45">
        <f t="shared" si="581"/>
        <v>25233.119999999999</v>
      </c>
      <c r="O3369" s="45">
        <v>0</v>
      </c>
      <c r="P3369" s="45">
        <v>0</v>
      </c>
      <c r="Q3369" s="45">
        <v>0</v>
      </c>
      <c r="R3369" s="57">
        <v>45658</v>
      </c>
      <c r="S3369" s="57">
        <v>46022</v>
      </c>
      <c r="U3369" s="143"/>
    </row>
    <row r="3370" spans="1:21" ht="20.3" x14ac:dyDescent="0.35">
      <c r="A3370" s="43">
        <f t="shared" si="579"/>
        <v>737</v>
      </c>
      <c r="B3370" s="44" t="s">
        <v>4289</v>
      </c>
      <c r="C3370" s="43">
        <v>37676</v>
      </c>
      <c r="D3370" s="43" t="s">
        <v>1899</v>
      </c>
      <c r="E3370" s="43">
        <v>1987</v>
      </c>
      <c r="F3370" s="43" t="s">
        <v>2131</v>
      </c>
      <c r="G3370" s="56" t="s">
        <v>2129</v>
      </c>
      <c r="H3370" s="43">
        <v>5</v>
      </c>
      <c r="I3370" s="43">
        <v>4</v>
      </c>
      <c r="J3370" s="43" t="s">
        <v>2131</v>
      </c>
      <c r="K3370" s="45">
        <v>3574</v>
      </c>
      <c r="L3370" s="45">
        <v>3574</v>
      </c>
      <c r="M3370" s="517">
        <f>VLOOKUP(C3370,'Раздел 2'!D3363:Q3453,14,0)</f>
        <v>123036</v>
      </c>
      <c r="N3370" s="45">
        <f t="shared" ref="N3370:N3381" si="583">M3370</f>
        <v>123036</v>
      </c>
      <c r="O3370" s="45">
        <v>0</v>
      </c>
      <c r="P3370" s="45">
        <v>0</v>
      </c>
      <c r="Q3370" s="45">
        <v>0</v>
      </c>
      <c r="R3370" s="57">
        <v>45658</v>
      </c>
      <c r="S3370" s="57">
        <v>46022</v>
      </c>
      <c r="U3370" s="143"/>
    </row>
    <row r="3371" spans="1:21" ht="20.3" x14ac:dyDescent="0.35">
      <c r="A3371" s="43">
        <f t="shared" si="579"/>
        <v>738</v>
      </c>
      <c r="B3371" s="44" t="s">
        <v>4288</v>
      </c>
      <c r="C3371" s="43">
        <v>37677</v>
      </c>
      <c r="D3371" s="43" t="s">
        <v>1899</v>
      </c>
      <c r="E3371" s="43">
        <v>1986</v>
      </c>
      <c r="F3371" s="43" t="s">
        <v>2131</v>
      </c>
      <c r="G3371" s="56" t="s">
        <v>2129</v>
      </c>
      <c r="H3371" s="43">
        <v>5</v>
      </c>
      <c r="I3371" s="43">
        <v>4</v>
      </c>
      <c r="J3371" s="43" t="s">
        <v>2131</v>
      </c>
      <c r="K3371" s="45">
        <v>3467.4</v>
      </c>
      <c r="L3371" s="45">
        <v>3304.2</v>
      </c>
      <c r="M3371" s="517">
        <f>VLOOKUP(C3371,'Раздел 2'!D3364:Q3454,14,0)</f>
        <v>25720.2</v>
      </c>
      <c r="N3371" s="45">
        <f t="shared" si="583"/>
        <v>25720.2</v>
      </c>
      <c r="O3371" s="45">
        <v>0</v>
      </c>
      <c r="P3371" s="45">
        <v>0</v>
      </c>
      <c r="Q3371" s="45">
        <v>0</v>
      </c>
      <c r="R3371" s="57">
        <v>45658</v>
      </c>
      <c r="S3371" s="57">
        <v>46022</v>
      </c>
      <c r="U3371" s="143"/>
    </row>
    <row r="3372" spans="1:21" ht="20.3" x14ac:dyDescent="0.35">
      <c r="A3372" s="43">
        <f t="shared" si="579"/>
        <v>739</v>
      </c>
      <c r="B3372" s="44" t="s">
        <v>4287</v>
      </c>
      <c r="C3372" s="43">
        <v>37678</v>
      </c>
      <c r="D3372" s="43" t="s">
        <v>1899</v>
      </c>
      <c r="E3372" s="43">
        <v>1984</v>
      </c>
      <c r="F3372" s="43" t="s">
        <v>2131</v>
      </c>
      <c r="G3372" s="56" t="s">
        <v>2129</v>
      </c>
      <c r="H3372" s="43">
        <v>5</v>
      </c>
      <c r="I3372" s="43">
        <v>4</v>
      </c>
      <c r="J3372" s="43" t="s">
        <v>2131</v>
      </c>
      <c r="K3372" s="45">
        <v>3492.5</v>
      </c>
      <c r="L3372" s="45">
        <v>3492.5</v>
      </c>
      <c r="M3372" s="517">
        <f>VLOOKUP(C3372,'Раздел 2'!D3365:Q3455,14,0)</f>
        <v>123036</v>
      </c>
      <c r="N3372" s="45">
        <f t="shared" si="583"/>
        <v>123036</v>
      </c>
      <c r="O3372" s="45">
        <v>0</v>
      </c>
      <c r="P3372" s="45">
        <v>0</v>
      </c>
      <c r="Q3372" s="45">
        <v>0</v>
      </c>
      <c r="R3372" s="57">
        <v>45658</v>
      </c>
      <c r="S3372" s="57">
        <v>46022</v>
      </c>
      <c r="U3372" s="143"/>
    </row>
    <row r="3373" spans="1:21" ht="20.3" x14ac:dyDescent="0.35">
      <c r="A3373" s="43">
        <f t="shared" si="579"/>
        <v>740</v>
      </c>
      <c r="B3373" s="44" t="s">
        <v>4286</v>
      </c>
      <c r="C3373" s="43">
        <v>37679</v>
      </c>
      <c r="D3373" s="43" t="s">
        <v>1899</v>
      </c>
      <c r="E3373" s="43">
        <v>1981</v>
      </c>
      <c r="F3373" s="43" t="s">
        <v>2131</v>
      </c>
      <c r="G3373" s="56" t="s">
        <v>2129</v>
      </c>
      <c r="H3373" s="43">
        <v>5</v>
      </c>
      <c r="I3373" s="43">
        <v>4</v>
      </c>
      <c r="J3373" s="43" t="s">
        <v>2131</v>
      </c>
      <c r="K3373" s="45">
        <v>3265</v>
      </c>
      <c r="L3373" s="45">
        <v>3112.4</v>
      </c>
      <c r="M3373" s="517">
        <f>VLOOKUP(C3373,'Раздел 2'!D3366:Q3456,14,0)</f>
        <v>25557.84</v>
      </c>
      <c r="N3373" s="45">
        <f t="shared" si="583"/>
        <v>25557.84</v>
      </c>
      <c r="O3373" s="45">
        <v>0</v>
      </c>
      <c r="P3373" s="45">
        <v>0</v>
      </c>
      <c r="Q3373" s="45">
        <v>0</v>
      </c>
      <c r="R3373" s="57">
        <v>45658</v>
      </c>
      <c r="S3373" s="57">
        <v>46022</v>
      </c>
      <c r="U3373" s="143"/>
    </row>
    <row r="3374" spans="1:21" ht="20.3" x14ac:dyDescent="0.35">
      <c r="A3374" s="43">
        <f t="shared" si="579"/>
        <v>741</v>
      </c>
      <c r="B3374" s="44" t="s">
        <v>4285</v>
      </c>
      <c r="C3374" s="43">
        <v>37680</v>
      </c>
      <c r="D3374" s="43" t="s">
        <v>1899</v>
      </c>
      <c r="E3374" s="43">
        <v>1988</v>
      </c>
      <c r="F3374" s="43" t="s">
        <v>2131</v>
      </c>
      <c r="G3374" s="56" t="s">
        <v>2129</v>
      </c>
      <c r="H3374" s="43">
        <v>5</v>
      </c>
      <c r="I3374" s="43">
        <v>6</v>
      </c>
      <c r="J3374" s="43" t="s">
        <v>2131</v>
      </c>
      <c r="K3374" s="45">
        <v>4681.3999999999996</v>
      </c>
      <c r="L3374" s="45">
        <v>4681.3999999999996</v>
      </c>
      <c r="M3374" s="517">
        <f>VLOOKUP(C3374,'Раздел 2'!D3367:Q3457,14,0)</f>
        <v>192288</v>
      </c>
      <c r="N3374" s="45">
        <f t="shared" si="583"/>
        <v>192288</v>
      </c>
      <c r="O3374" s="45">
        <v>0</v>
      </c>
      <c r="P3374" s="45">
        <v>0</v>
      </c>
      <c r="Q3374" s="45">
        <v>0</v>
      </c>
      <c r="R3374" s="57">
        <v>45658</v>
      </c>
      <c r="S3374" s="57">
        <v>46022</v>
      </c>
      <c r="U3374" s="143"/>
    </row>
    <row r="3375" spans="1:21" ht="20.3" x14ac:dyDescent="0.35">
      <c r="A3375" s="43">
        <f t="shared" si="579"/>
        <v>742</v>
      </c>
      <c r="B3375" s="44" t="s">
        <v>4282</v>
      </c>
      <c r="C3375" s="43">
        <v>37684</v>
      </c>
      <c r="D3375" s="43" t="s">
        <v>1899</v>
      </c>
      <c r="E3375" s="43">
        <v>37684</v>
      </c>
      <c r="F3375" s="43" t="s">
        <v>2131</v>
      </c>
      <c r="G3375" s="56" t="s">
        <v>2129</v>
      </c>
      <c r="H3375" s="43">
        <v>5</v>
      </c>
      <c r="I3375" s="43">
        <v>3</v>
      </c>
      <c r="J3375" s="43" t="s">
        <v>2131</v>
      </c>
      <c r="K3375" s="45">
        <v>2354.1999999999998</v>
      </c>
      <c r="L3375" s="45">
        <v>2354.1999999999998</v>
      </c>
      <c r="M3375" s="517">
        <f>VLOOKUP(C3375,'Раздел 2'!D3368:Q3458,14,0)</f>
        <v>90168</v>
      </c>
      <c r="N3375" s="45">
        <f t="shared" si="583"/>
        <v>90168</v>
      </c>
      <c r="O3375" s="45">
        <v>0</v>
      </c>
      <c r="P3375" s="45">
        <v>0</v>
      </c>
      <c r="Q3375" s="45">
        <v>0</v>
      </c>
      <c r="R3375" s="57">
        <v>45658</v>
      </c>
      <c r="S3375" s="57">
        <v>46022</v>
      </c>
      <c r="U3375" s="143"/>
    </row>
    <row r="3376" spans="1:21" ht="20.3" x14ac:dyDescent="0.35">
      <c r="A3376" s="43">
        <f t="shared" si="579"/>
        <v>743</v>
      </c>
      <c r="B3376" s="44" t="s">
        <v>4284</v>
      </c>
      <c r="C3376" s="43">
        <v>37681</v>
      </c>
      <c r="D3376" s="43" t="s">
        <v>1899</v>
      </c>
      <c r="E3376" s="43">
        <v>1986</v>
      </c>
      <c r="F3376" s="43" t="s">
        <v>2131</v>
      </c>
      <c r="G3376" s="56" t="s">
        <v>2129</v>
      </c>
      <c r="H3376" s="43">
        <v>5</v>
      </c>
      <c r="I3376" s="43">
        <v>4</v>
      </c>
      <c r="J3376" s="43" t="s">
        <v>2131</v>
      </c>
      <c r="K3376" s="45">
        <v>3473.9</v>
      </c>
      <c r="L3376" s="45">
        <v>3309.5</v>
      </c>
      <c r="M3376" s="517">
        <f>VLOOKUP(C3376,'Раздел 2'!D3369:Q3459,14,0)</f>
        <v>224800</v>
      </c>
      <c r="N3376" s="45">
        <f t="shared" si="583"/>
        <v>224800</v>
      </c>
      <c r="O3376" s="45">
        <v>0</v>
      </c>
      <c r="P3376" s="45">
        <v>0</v>
      </c>
      <c r="Q3376" s="45">
        <v>0</v>
      </c>
      <c r="R3376" s="57">
        <v>45658</v>
      </c>
      <c r="S3376" s="57">
        <v>46022</v>
      </c>
      <c r="U3376" s="143"/>
    </row>
    <row r="3377" spans="1:21" ht="20.3" x14ac:dyDescent="0.35">
      <c r="A3377" s="43">
        <f t="shared" si="579"/>
        <v>744</v>
      </c>
      <c r="B3377" s="44" t="s">
        <v>4281</v>
      </c>
      <c r="C3377" s="43">
        <v>37686</v>
      </c>
      <c r="D3377" s="43" t="s">
        <v>1899</v>
      </c>
      <c r="E3377" s="43">
        <v>1976</v>
      </c>
      <c r="F3377" s="43" t="s">
        <v>2131</v>
      </c>
      <c r="G3377" s="56" t="s">
        <v>2129</v>
      </c>
      <c r="H3377" s="43">
        <v>5</v>
      </c>
      <c r="I3377" s="43">
        <v>4</v>
      </c>
      <c r="J3377" s="43" t="s">
        <v>2131</v>
      </c>
      <c r="K3377" s="45">
        <v>3650.1</v>
      </c>
      <c r="L3377" s="45">
        <v>3650.1</v>
      </c>
      <c r="M3377" s="517">
        <f>VLOOKUP(C3377,'Раздел 2'!D3370:Q3460,14,0)</f>
        <v>124872</v>
      </c>
      <c r="N3377" s="45">
        <f t="shared" si="583"/>
        <v>124872</v>
      </c>
      <c r="O3377" s="45">
        <v>0</v>
      </c>
      <c r="P3377" s="45">
        <v>0</v>
      </c>
      <c r="Q3377" s="45">
        <v>0</v>
      </c>
      <c r="R3377" s="57">
        <v>45658</v>
      </c>
      <c r="S3377" s="57">
        <v>46022</v>
      </c>
      <c r="U3377" s="143"/>
    </row>
    <row r="3378" spans="1:21" ht="20.3" x14ac:dyDescent="0.35">
      <c r="A3378" s="43">
        <f t="shared" si="579"/>
        <v>745</v>
      </c>
      <c r="B3378" s="44" t="s">
        <v>4280</v>
      </c>
      <c r="C3378" s="43">
        <v>37687</v>
      </c>
      <c r="D3378" s="43" t="s">
        <v>1899</v>
      </c>
      <c r="E3378" s="43">
        <v>1979</v>
      </c>
      <c r="F3378" s="43" t="s">
        <v>2131</v>
      </c>
      <c r="G3378" s="56" t="s">
        <v>2129</v>
      </c>
      <c r="H3378" s="43">
        <v>5</v>
      </c>
      <c r="I3378" s="43">
        <v>4</v>
      </c>
      <c r="J3378" s="43" t="s">
        <v>2131</v>
      </c>
      <c r="K3378" s="45">
        <v>3428.2</v>
      </c>
      <c r="L3378" s="45">
        <v>3476.4</v>
      </c>
      <c r="M3378" s="517">
        <f>VLOOKUP(C3378,'Раздел 2'!D3371:Q3461,14,0)</f>
        <v>24979.68</v>
      </c>
      <c r="N3378" s="45">
        <f t="shared" si="583"/>
        <v>24979.68</v>
      </c>
      <c r="O3378" s="45">
        <v>0</v>
      </c>
      <c r="P3378" s="45">
        <v>0</v>
      </c>
      <c r="Q3378" s="45">
        <v>0</v>
      </c>
      <c r="R3378" s="57">
        <v>45658</v>
      </c>
      <c r="S3378" s="57">
        <v>46022</v>
      </c>
      <c r="U3378" s="143"/>
    </row>
    <row r="3379" spans="1:21" ht="20.3" x14ac:dyDescent="0.35">
      <c r="A3379" s="43">
        <f t="shared" si="579"/>
        <v>746</v>
      </c>
      <c r="B3379" s="44" t="s">
        <v>4279</v>
      </c>
      <c r="C3379" s="43">
        <v>37688</v>
      </c>
      <c r="D3379" s="43" t="s">
        <v>1899</v>
      </c>
      <c r="E3379" s="43">
        <v>1986</v>
      </c>
      <c r="F3379" s="43" t="s">
        <v>2131</v>
      </c>
      <c r="G3379" s="56" t="s">
        <v>2129</v>
      </c>
      <c r="H3379" s="43">
        <v>5</v>
      </c>
      <c r="I3379" s="43">
        <v>4</v>
      </c>
      <c r="J3379" s="43" t="s">
        <v>2131</v>
      </c>
      <c r="K3379" s="45">
        <v>2724.4</v>
      </c>
      <c r="L3379" s="45">
        <v>2724.4</v>
      </c>
      <c r="M3379" s="517">
        <f>VLOOKUP(C3379,'Раздел 2'!D3372:Q3462,14,0)</f>
        <v>126720</v>
      </c>
      <c r="N3379" s="45">
        <f t="shared" si="583"/>
        <v>126720</v>
      </c>
      <c r="O3379" s="45">
        <v>0</v>
      </c>
      <c r="P3379" s="45">
        <v>0</v>
      </c>
      <c r="Q3379" s="45">
        <v>0</v>
      </c>
      <c r="R3379" s="57">
        <v>45658</v>
      </c>
      <c r="S3379" s="57">
        <v>46022</v>
      </c>
      <c r="U3379" s="143"/>
    </row>
    <row r="3380" spans="1:21" ht="20.3" x14ac:dyDescent="0.35">
      <c r="A3380" s="43">
        <f t="shared" si="579"/>
        <v>747</v>
      </c>
      <c r="B3380" s="44" t="s">
        <v>4277</v>
      </c>
      <c r="C3380" s="43">
        <v>37765</v>
      </c>
      <c r="D3380" s="43" t="s">
        <v>1899</v>
      </c>
      <c r="E3380" s="43">
        <v>1997</v>
      </c>
      <c r="F3380" s="43" t="s">
        <v>2131</v>
      </c>
      <c r="G3380" s="56" t="s">
        <v>2129</v>
      </c>
      <c r="H3380" s="43">
        <v>5</v>
      </c>
      <c r="I3380" s="43">
        <v>6</v>
      </c>
      <c r="J3380" s="43" t="s">
        <v>2131</v>
      </c>
      <c r="K3380" s="45">
        <v>4786.8999999999996</v>
      </c>
      <c r="L3380" s="45">
        <v>4444.3999999999996</v>
      </c>
      <c r="M3380" s="517">
        <f>VLOOKUP(C3380,'Раздел 2'!D3373:Q3463,14,0)</f>
        <v>42201.72</v>
      </c>
      <c r="N3380" s="45">
        <f t="shared" si="583"/>
        <v>42201.72</v>
      </c>
      <c r="O3380" s="45">
        <v>0</v>
      </c>
      <c r="P3380" s="45">
        <v>0</v>
      </c>
      <c r="Q3380" s="45">
        <v>0</v>
      </c>
      <c r="R3380" s="57">
        <v>45658</v>
      </c>
      <c r="S3380" s="57">
        <v>46022</v>
      </c>
      <c r="U3380" s="143"/>
    </row>
    <row r="3381" spans="1:21" ht="20.3" x14ac:dyDescent="0.35">
      <c r="A3381" s="43">
        <f t="shared" si="579"/>
        <v>748</v>
      </c>
      <c r="B3381" s="44" t="s">
        <v>4303</v>
      </c>
      <c r="C3381" s="43">
        <v>37648</v>
      </c>
      <c r="D3381" s="43" t="s">
        <v>1899</v>
      </c>
      <c r="E3381" s="43">
        <v>1991</v>
      </c>
      <c r="F3381" s="43" t="s">
        <v>2131</v>
      </c>
      <c r="G3381" s="56" t="s">
        <v>2129</v>
      </c>
      <c r="H3381" s="43">
        <v>5</v>
      </c>
      <c r="I3381" s="43">
        <v>4</v>
      </c>
      <c r="J3381" s="43" t="s">
        <v>2131</v>
      </c>
      <c r="K3381" s="45">
        <v>3635</v>
      </c>
      <c r="L3381" s="45">
        <v>3635</v>
      </c>
      <c r="M3381" s="517">
        <f>VLOOKUP(C3381,'Раздел 2'!D3374:Q3464,14,0)</f>
        <v>101744.28</v>
      </c>
      <c r="N3381" s="45">
        <f t="shared" si="583"/>
        <v>101744.28</v>
      </c>
      <c r="O3381" s="45">
        <v>0</v>
      </c>
      <c r="P3381" s="45">
        <v>0</v>
      </c>
      <c r="Q3381" s="45">
        <v>0</v>
      </c>
      <c r="R3381" s="57">
        <v>45658</v>
      </c>
      <c r="S3381" s="57">
        <v>46022</v>
      </c>
      <c r="U3381" s="143"/>
    </row>
    <row r="3382" spans="1:21" ht="20.3" x14ac:dyDescent="0.35">
      <c r="A3382" s="43">
        <f t="shared" si="579"/>
        <v>749</v>
      </c>
      <c r="B3382" s="44" t="s">
        <v>4302</v>
      </c>
      <c r="C3382" s="43">
        <v>37649</v>
      </c>
      <c r="D3382" s="43" t="s">
        <v>1899</v>
      </c>
      <c r="E3382" s="43">
        <v>1988</v>
      </c>
      <c r="F3382" s="43" t="s">
        <v>2131</v>
      </c>
      <c r="G3382" s="56" t="s">
        <v>2129</v>
      </c>
      <c r="H3382" s="43">
        <v>5</v>
      </c>
      <c r="I3382" s="43">
        <v>5</v>
      </c>
      <c r="J3382" s="43" t="s">
        <v>2131</v>
      </c>
      <c r="K3382" s="45">
        <v>3969</v>
      </c>
      <c r="L3382" s="45">
        <v>3969</v>
      </c>
      <c r="M3382" s="517">
        <f>VLOOKUP(C3382,'Раздел 2'!D3375:Q3459,14,0)</f>
        <v>101744.28</v>
      </c>
      <c r="N3382" s="45">
        <f t="shared" ref="N3382" si="584">M3382</f>
        <v>101744.28</v>
      </c>
      <c r="O3382" s="45">
        <v>0</v>
      </c>
      <c r="P3382" s="45">
        <v>0</v>
      </c>
      <c r="Q3382" s="45">
        <v>0</v>
      </c>
      <c r="R3382" s="57">
        <v>45658</v>
      </c>
      <c r="S3382" s="57">
        <v>46022</v>
      </c>
      <c r="U3382" s="143"/>
    </row>
    <row r="3383" spans="1:21" ht="20.3" x14ac:dyDescent="0.35">
      <c r="A3383" s="43">
        <f t="shared" si="579"/>
        <v>750</v>
      </c>
      <c r="B3383" s="44" t="s">
        <v>4300</v>
      </c>
      <c r="C3383" s="43">
        <v>37663</v>
      </c>
      <c r="D3383" s="43" t="s">
        <v>1899</v>
      </c>
      <c r="E3383" s="43">
        <v>1984</v>
      </c>
      <c r="F3383" s="43" t="s">
        <v>2131</v>
      </c>
      <c r="G3383" s="56" t="s">
        <v>2129</v>
      </c>
      <c r="H3383" s="43">
        <v>5</v>
      </c>
      <c r="I3383" s="43">
        <v>6</v>
      </c>
      <c r="J3383" s="43" t="s">
        <v>2131</v>
      </c>
      <c r="K3383" s="45">
        <v>4892.8999999999996</v>
      </c>
      <c r="L3383" s="45">
        <v>4892.8999999999996</v>
      </c>
      <c r="M3383" s="517">
        <f>VLOOKUP(C3383,'Раздел 2'!D3376:Q3460,14,0)</f>
        <v>112503.6</v>
      </c>
      <c r="N3383" s="45">
        <f t="shared" ref="N3383:N3387" si="585">M3383</f>
        <v>112503.6</v>
      </c>
      <c r="O3383" s="45">
        <v>0</v>
      </c>
      <c r="P3383" s="45">
        <v>0</v>
      </c>
      <c r="Q3383" s="45">
        <v>0</v>
      </c>
      <c r="R3383" s="57">
        <v>45658</v>
      </c>
      <c r="S3383" s="57">
        <v>46022</v>
      </c>
      <c r="U3383" s="143"/>
    </row>
    <row r="3384" spans="1:21" ht="20.3" x14ac:dyDescent="0.35">
      <c r="A3384" s="43">
        <f t="shared" si="579"/>
        <v>751</v>
      </c>
      <c r="B3384" s="44" t="s">
        <v>4298</v>
      </c>
      <c r="C3384" s="43">
        <v>37666</v>
      </c>
      <c r="D3384" s="43" t="s">
        <v>1899</v>
      </c>
      <c r="E3384" s="43">
        <v>1980</v>
      </c>
      <c r="F3384" s="43" t="s">
        <v>2131</v>
      </c>
      <c r="G3384" s="56" t="s">
        <v>2129</v>
      </c>
      <c r="H3384" s="43">
        <v>5</v>
      </c>
      <c r="I3384" s="43">
        <v>6</v>
      </c>
      <c r="J3384" s="43" t="s">
        <v>2131</v>
      </c>
      <c r="K3384" s="45">
        <v>4892.8999999999996</v>
      </c>
      <c r="L3384" s="45">
        <v>4892.8999999999996</v>
      </c>
      <c r="M3384" s="517">
        <f>VLOOKUP(C3384,'Раздел 2'!D3377:Q3505,14,0)</f>
        <v>114234.12</v>
      </c>
      <c r="N3384" s="45">
        <f t="shared" si="585"/>
        <v>114234.12</v>
      </c>
      <c r="O3384" s="45">
        <v>0</v>
      </c>
      <c r="P3384" s="45">
        <v>0</v>
      </c>
      <c r="Q3384" s="45">
        <v>0</v>
      </c>
      <c r="R3384" s="57">
        <v>45658</v>
      </c>
      <c r="S3384" s="57">
        <v>46022</v>
      </c>
      <c r="U3384" s="143"/>
    </row>
    <row r="3385" spans="1:21" ht="20.3" x14ac:dyDescent="0.35">
      <c r="A3385" s="43">
        <f t="shared" si="579"/>
        <v>752</v>
      </c>
      <c r="B3385" s="44" t="s">
        <v>4297</v>
      </c>
      <c r="C3385" s="43">
        <v>37668</v>
      </c>
      <c r="D3385" s="43" t="s">
        <v>1899</v>
      </c>
      <c r="E3385" s="43">
        <v>1982</v>
      </c>
      <c r="F3385" s="43" t="s">
        <v>2131</v>
      </c>
      <c r="G3385" s="56" t="s">
        <v>2129</v>
      </c>
      <c r="H3385" s="43">
        <v>5</v>
      </c>
      <c r="I3385" s="43">
        <v>4</v>
      </c>
      <c r="J3385" s="43" t="s">
        <v>2131</v>
      </c>
      <c r="K3385" s="45">
        <v>3606.8</v>
      </c>
      <c r="L3385" s="45">
        <v>3606.8</v>
      </c>
      <c r="M3385" s="517">
        <f>VLOOKUP(C3385,'Раздел 2'!D3378:Q3506,14,0)</f>
        <v>79255.44</v>
      </c>
      <c r="N3385" s="45">
        <f t="shared" si="585"/>
        <v>79255.44</v>
      </c>
      <c r="O3385" s="45">
        <v>0</v>
      </c>
      <c r="P3385" s="45">
        <v>0</v>
      </c>
      <c r="Q3385" s="45">
        <v>0</v>
      </c>
      <c r="R3385" s="57">
        <v>45658</v>
      </c>
      <c r="S3385" s="57">
        <v>46022</v>
      </c>
      <c r="U3385" s="143"/>
    </row>
    <row r="3386" spans="1:21" ht="20.3" x14ac:dyDescent="0.35">
      <c r="A3386" s="43">
        <f t="shared" si="579"/>
        <v>753</v>
      </c>
      <c r="B3386" s="44" t="s">
        <v>4293</v>
      </c>
      <c r="C3386" s="43">
        <v>37672</v>
      </c>
      <c r="D3386" s="43" t="s">
        <v>1899</v>
      </c>
      <c r="E3386" s="43">
        <v>1984</v>
      </c>
      <c r="F3386" s="43" t="s">
        <v>2131</v>
      </c>
      <c r="G3386" s="56" t="s">
        <v>2129</v>
      </c>
      <c r="H3386" s="43">
        <v>5</v>
      </c>
      <c r="I3386" s="43">
        <v>4</v>
      </c>
      <c r="J3386" s="43" t="s">
        <v>2131</v>
      </c>
      <c r="K3386" s="45">
        <v>3538.5</v>
      </c>
      <c r="L3386" s="45">
        <v>3538.5</v>
      </c>
      <c r="M3386" s="517">
        <f>VLOOKUP(C3386,'Раздел 2'!D3379:Q3507,14,0)</f>
        <v>76348.800000000003</v>
      </c>
      <c r="N3386" s="45">
        <f t="shared" si="585"/>
        <v>76348.800000000003</v>
      </c>
      <c r="O3386" s="45">
        <v>0</v>
      </c>
      <c r="P3386" s="45">
        <v>0</v>
      </c>
      <c r="Q3386" s="45">
        <v>0</v>
      </c>
      <c r="R3386" s="57">
        <v>45658</v>
      </c>
      <c r="S3386" s="57">
        <v>46022</v>
      </c>
      <c r="U3386" s="143"/>
    </row>
    <row r="3387" spans="1:21" ht="20.3" x14ac:dyDescent="0.35">
      <c r="A3387" s="43">
        <f t="shared" si="579"/>
        <v>754</v>
      </c>
      <c r="B3387" s="44" t="s">
        <v>4307</v>
      </c>
      <c r="C3387" s="43">
        <v>37578</v>
      </c>
      <c r="D3387" s="43" t="s">
        <v>1899</v>
      </c>
      <c r="E3387" s="43">
        <v>1977</v>
      </c>
      <c r="F3387" s="43" t="s">
        <v>2131</v>
      </c>
      <c r="G3387" s="56" t="s">
        <v>2098</v>
      </c>
      <c r="H3387" s="43">
        <v>5</v>
      </c>
      <c r="I3387" s="43">
        <v>4</v>
      </c>
      <c r="J3387" s="43" t="s">
        <v>2131</v>
      </c>
      <c r="K3387" s="45">
        <v>3328</v>
      </c>
      <c r="L3387" s="45">
        <v>3175.52</v>
      </c>
      <c r="M3387" s="517">
        <f>VLOOKUP(C3387,'Раздел 2'!D3380:Q3508,14,0)</f>
        <v>45670.239999999998</v>
      </c>
      <c r="N3387" s="45">
        <f t="shared" si="585"/>
        <v>45670.239999999998</v>
      </c>
      <c r="O3387" s="45">
        <v>0</v>
      </c>
      <c r="P3387" s="45">
        <v>0</v>
      </c>
      <c r="Q3387" s="45">
        <v>0</v>
      </c>
      <c r="R3387" s="57">
        <v>45658</v>
      </c>
      <c r="S3387" s="57">
        <v>46022</v>
      </c>
      <c r="U3387" s="143"/>
    </row>
    <row r="3388" spans="1:21" ht="20.3" x14ac:dyDescent="0.35">
      <c r="A3388" s="43">
        <f t="shared" si="579"/>
        <v>755</v>
      </c>
      <c r="B3388" s="44" t="s">
        <v>4278</v>
      </c>
      <c r="C3388" s="43">
        <v>37753</v>
      </c>
      <c r="D3388" s="43" t="s">
        <v>1899</v>
      </c>
      <c r="E3388" s="43">
        <v>1950</v>
      </c>
      <c r="F3388" s="43" t="s">
        <v>2131</v>
      </c>
      <c r="G3388" s="56" t="s">
        <v>2103</v>
      </c>
      <c r="H3388" s="43">
        <v>2</v>
      </c>
      <c r="I3388" s="43">
        <v>1</v>
      </c>
      <c r="J3388" s="43" t="s">
        <v>2131</v>
      </c>
      <c r="K3388" s="45">
        <v>232.8</v>
      </c>
      <c r="L3388" s="45">
        <v>232.8</v>
      </c>
      <c r="M3388" s="517">
        <f>VLOOKUP(C3388,'Раздел 2'!D3381:Q3509,14,0)</f>
        <v>31669.65</v>
      </c>
      <c r="N3388" s="45">
        <f t="shared" ref="N3388:N3389" si="586">M3388</f>
        <v>31669.65</v>
      </c>
      <c r="O3388" s="45">
        <v>0</v>
      </c>
      <c r="P3388" s="45">
        <v>0</v>
      </c>
      <c r="Q3388" s="45">
        <v>0</v>
      </c>
      <c r="R3388" s="57">
        <v>45658</v>
      </c>
      <c r="S3388" s="57">
        <v>46022</v>
      </c>
      <c r="U3388" s="143"/>
    </row>
    <row r="3389" spans="1:21" ht="20.3" x14ac:dyDescent="0.35">
      <c r="A3389" s="43">
        <f t="shared" si="579"/>
        <v>756</v>
      </c>
      <c r="B3389" s="44" t="s">
        <v>4283</v>
      </c>
      <c r="C3389" s="43">
        <v>37682</v>
      </c>
      <c r="D3389" s="43" t="s">
        <v>1899</v>
      </c>
      <c r="E3389" s="43">
        <v>1994</v>
      </c>
      <c r="F3389" s="43" t="s">
        <v>2131</v>
      </c>
      <c r="G3389" s="56" t="s">
        <v>2129</v>
      </c>
      <c r="H3389" s="43">
        <v>5</v>
      </c>
      <c r="I3389" s="43">
        <v>3</v>
      </c>
      <c r="J3389" s="43" t="s">
        <v>2131</v>
      </c>
      <c r="K3389" s="45">
        <v>3601</v>
      </c>
      <c r="L3389" s="45">
        <v>3032.36</v>
      </c>
      <c r="M3389" s="517">
        <f>VLOOKUP(C3389,'Раздел 2'!D3382:Q3510,14,0)</f>
        <v>100000</v>
      </c>
      <c r="N3389" s="45">
        <f t="shared" si="586"/>
        <v>100000</v>
      </c>
      <c r="O3389" s="45">
        <v>0</v>
      </c>
      <c r="P3389" s="45">
        <v>0</v>
      </c>
      <c r="Q3389" s="45">
        <v>0</v>
      </c>
      <c r="R3389" s="57">
        <v>45658</v>
      </c>
      <c r="S3389" s="57">
        <v>46022</v>
      </c>
      <c r="U3389" s="143"/>
    </row>
    <row r="3390" spans="1:21" ht="20.3" x14ac:dyDescent="0.35">
      <c r="A3390" s="43">
        <f t="shared" si="579"/>
        <v>757</v>
      </c>
      <c r="B3390" s="44" t="s">
        <v>4306</v>
      </c>
      <c r="C3390" s="43">
        <v>37586</v>
      </c>
      <c r="D3390" s="43" t="s">
        <v>1899</v>
      </c>
      <c r="E3390" s="43">
        <v>1986</v>
      </c>
      <c r="F3390" s="43" t="s">
        <v>2131</v>
      </c>
      <c r="G3390" s="56" t="s">
        <v>2098</v>
      </c>
      <c r="H3390" s="43">
        <v>2</v>
      </c>
      <c r="I3390" s="43">
        <v>3</v>
      </c>
      <c r="J3390" s="43" t="s">
        <v>2131</v>
      </c>
      <c r="K3390" s="45">
        <v>719.4</v>
      </c>
      <c r="L3390" s="45">
        <v>719.4</v>
      </c>
      <c r="M3390" s="517">
        <f>VLOOKUP(C3390,'Раздел 2'!D3383:Q3511,14,0)</f>
        <v>100000</v>
      </c>
      <c r="N3390" s="45">
        <f t="shared" ref="N3390" si="587">M3390</f>
        <v>100000</v>
      </c>
      <c r="O3390" s="45">
        <v>0</v>
      </c>
      <c r="P3390" s="45">
        <v>0</v>
      </c>
      <c r="Q3390" s="45">
        <v>0</v>
      </c>
      <c r="R3390" s="57">
        <v>45658</v>
      </c>
      <c r="S3390" s="57">
        <v>46022</v>
      </c>
      <c r="U3390" s="143"/>
    </row>
    <row r="3391" spans="1:21" ht="20.3" x14ac:dyDescent="0.35">
      <c r="A3391" s="43">
        <f t="shared" si="579"/>
        <v>758</v>
      </c>
      <c r="B3391" s="44" t="s">
        <v>1356</v>
      </c>
      <c r="C3391" s="43">
        <v>37709</v>
      </c>
      <c r="D3391" s="43" t="s">
        <v>1899</v>
      </c>
      <c r="E3391" s="43">
        <v>1970</v>
      </c>
      <c r="F3391" s="43" t="s">
        <v>2131</v>
      </c>
      <c r="G3391" s="56" t="s">
        <v>2098</v>
      </c>
      <c r="H3391" s="43">
        <v>5</v>
      </c>
      <c r="I3391" s="43">
        <v>3</v>
      </c>
      <c r="J3391" s="43" t="s">
        <v>2131</v>
      </c>
      <c r="K3391" s="45">
        <v>2133.1999999999998</v>
      </c>
      <c r="L3391" s="45">
        <v>1999.25</v>
      </c>
      <c r="M3391" s="517">
        <f>VLOOKUP(C3391,'Раздел 2'!D3384:Q3512,14,0)</f>
        <v>1122000</v>
      </c>
      <c r="N3391" s="45">
        <f t="shared" ref="N3391" si="588">M3391</f>
        <v>1122000</v>
      </c>
      <c r="O3391" s="45">
        <v>0</v>
      </c>
      <c r="P3391" s="45">
        <v>0</v>
      </c>
      <c r="Q3391" s="45">
        <v>0</v>
      </c>
      <c r="R3391" s="57">
        <v>45658</v>
      </c>
      <c r="S3391" s="57">
        <v>46022</v>
      </c>
      <c r="U3391" s="143"/>
    </row>
    <row r="3392" spans="1:21" ht="20.3" x14ac:dyDescent="0.35">
      <c r="A3392" s="43">
        <f t="shared" si="579"/>
        <v>759</v>
      </c>
      <c r="B3392" s="44" t="s">
        <v>3810</v>
      </c>
      <c r="C3392" s="43">
        <v>37690</v>
      </c>
      <c r="D3392" s="43" t="s">
        <v>1899</v>
      </c>
      <c r="E3392" s="43">
        <v>1974</v>
      </c>
      <c r="F3392" s="43">
        <v>2023</v>
      </c>
      <c r="G3392" s="56" t="s">
        <v>2097</v>
      </c>
      <c r="H3392" s="43">
        <v>5</v>
      </c>
      <c r="I3392" s="43">
        <v>4</v>
      </c>
      <c r="J3392" s="43" t="s">
        <v>2131</v>
      </c>
      <c r="K3392" s="45">
        <v>1974</v>
      </c>
      <c r="L3392" s="45">
        <v>1974</v>
      </c>
      <c r="M3392" s="517">
        <f>VLOOKUP(C3392,'Раздел 2'!D3385:Q3513,14,0)</f>
        <v>134486</v>
      </c>
      <c r="N3392" s="45">
        <f t="shared" ref="N3392" si="589">M3392</f>
        <v>134486</v>
      </c>
      <c r="O3392" s="45">
        <v>0</v>
      </c>
      <c r="P3392" s="45">
        <v>0</v>
      </c>
      <c r="Q3392" s="45">
        <v>0</v>
      </c>
      <c r="R3392" s="57">
        <v>45658</v>
      </c>
      <c r="S3392" s="57">
        <v>46022</v>
      </c>
      <c r="U3392" s="143"/>
    </row>
    <row r="3393" spans="1:21" ht="20.3" x14ac:dyDescent="0.35">
      <c r="A3393" s="43">
        <f t="shared" si="579"/>
        <v>760</v>
      </c>
      <c r="B3393" s="44" t="s">
        <v>1028</v>
      </c>
      <c r="C3393" s="43">
        <v>37592</v>
      </c>
      <c r="D3393" s="43" t="s">
        <v>1899</v>
      </c>
      <c r="E3393" s="43">
        <v>1960</v>
      </c>
      <c r="F3393" s="43" t="s">
        <v>2131</v>
      </c>
      <c r="G3393" s="56" t="s">
        <v>2103</v>
      </c>
      <c r="H3393" s="43">
        <v>2</v>
      </c>
      <c r="I3393" s="43">
        <v>1</v>
      </c>
      <c r="J3393" s="43" t="s">
        <v>2131</v>
      </c>
      <c r="K3393" s="45">
        <v>213.3</v>
      </c>
      <c r="L3393" s="45">
        <v>213.3</v>
      </c>
      <c r="M3393" s="517">
        <f>VLOOKUP(C3393,'Раздел 2'!D3386:Q3514,14,0)</f>
        <v>304108.72000000003</v>
      </c>
      <c r="N3393" s="45">
        <f t="shared" ref="N3393" si="590">M3393</f>
        <v>304108.72000000003</v>
      </c>
      <c r="O3393" s="45">
        <v>0</v>
      </c>
      <c r="P3393" s="45">
        <v>0</v>
      </c>
      <c r="Q3393" s="45">
        <v>0</v>
      </c>
      <c r="R3393" s="57">
        <v>45658</v>
      </c>
      <c r="S3393" s="57">
        <v>46022</v>
      </c>
      <c r="U3393" s="143"/>
    </row>
    <row r="3394" spans="1:21" ht="20.3" x14ac:dyDescent="0.35">
      <c r="A3394" s="43">
        <f t="shared" si="579"/>
        <v>761</v>
      </c>
      <c r="B3394" s="44" t="s">
        <v>4945</v>
      </c>
      <c r="C3394" s="43">
        <v>37619</v>
      </c>
      <c r="D3394" s="43" t="s">
        <v>1899</v>
      </c>
      <c r="E3394" s="43">
        <v>1953</v>
      </c>
      <c r="F3394" s="43">
        <v>2018</v>
      </c>
      <c r="G3394" s="56" t="s">
        <v>2103</v>
      </c>
      <c r="H3394" s="43">
        <v>2</v>
      </c>
      <c r="I3394" s="43">
        <v>1</v>
      </c>
      <c r="J3394" s="43" t="s">
        <v>2131</v>
      </c>
      <c r="K3394" s="45">
        <v>394.7</v>
      </c>
      <c r="L3394" s="45">
        <v>394.7</v>
      </c>
      <c r="M3394" s="517">
        <f>VLOOKUP(C3394,'Раздел 2'!D3387:Q3515,14,0)</f>
        <v>724450.56</v>
      </c>
      <c r="N3394" s="45">
        <f t="shared" ref="N3394" si="591">M3394</f>
        <v>724450.56</v>
      </c>
      <c r="O3394" s="45">
        <v>0</v>
      </c>
      <c r="P3394" s="45">
        <v>0</v>
      </c>
      <c r="Q3394" s="45">
        <v>0</v>
      </c>
      <c r="R3394" s="57">
        <v>45658</v>
      </c>
      <c r="S3394" s="57">
        <v>46022</v>
      </c>
      <c r="U3394" s="143"/>
    </row>
    <row r="3395" spans="1:21" ht="20.3" x14ac:dyDescent="0.3">
      <c r="A3395" s="46" t="s">
        <v>22</v>
      </c>
      <c r="B3395" s="46"/>
      <c r="C3395" s="403" t="s">
        <v>172</v>
      </c>
      <c r="D3395" s="403" t="s">
        <v>172</v>
      </c>
      <c r="E3395" s="403" t="s">
        <v>172</v>
      </c>
      <c r="F3395" s="403" t="s">
        <v>172</v>
      </c>
      <c r="G3395" s="403" t="s">
        <v>172</v>
      </c>
      <c r="H3395" s="403" t="s">
        <v>172</v>
      </c>
      <c r="I3395" s="403" t="s">
        <v>172</v>
      </c>
      <c r="J3395" s="49">
        <f>SUM(J3352:J3394)</f>
        <v>0</v>
      </c>
      <c r="K3395" s="49">
        <f>SUM(K3352:K3394)</f>
        <v>132030.19999999995</v>
      </c>
      <c r="L3395" s="49">
        <f>SUM(L3352:L3394)</f>
        <v>127913.23999999996</v>
      </c>
      <c r="M3395" s="518">
        <f>SUM(M3352:M3394)</f>
        <v>20870212.658299997</v>
      </c>
      <c r="N3395" s="49">
        <f>SUM(N3352:N3394)</f>
        <v>20870212.658299997</v>
      </c>
      <c r="O3395" s="49">
        <f t="shared" ref="O3395:Q3395" si="592">SUM(O3352:O3388)</f>
        <v>0</v>
      </c>
      <c r="P3395" s="49">
        <f t="shared" si="592"/>
        <v>0</v>
      </c>
      <c r="Q3395" s="49">
        <f t="shared" si="592"/>
        <v>0</v>
      </c>
      <c r="R3395" s="403" t="s">
        <v>172</v>
      </c>
      <c r="S3395" s="403" t="s">
        <v>172</v>
      </c>
      <c r="U3395" s="143"/>
    </row>
    <row r="3396" spans="1:21" ht="19.649999999999999" x14ac:dyDescent="0.3">
      <c r="A3396" s="527" t="s">
        <v>2889</v>
      </c>
      <c r="B3396" s="527"/>
      <c r="C3396" s="527"/>
      <c r="D3396" s="527"/>
      <c r="E3396" s="527"/>
      <c r="F3396" s="527"/>
      <c r="G3396" s="527"/>
      <c r="H3396" s="527"/>
      <c r="I3396" s="527"/>
      <c r="J3396" s="527"/>
      <c r="K3396" s="527"/>
      <c r="L3396" s="527"/>
      <c r="M3396" s="527"/>
      <c r="N3396" s="527"/>
      <c r="O3396" s="527"/>
      <c r="P3396" s="527"/>
      <c r="Q3396" s="527"/>
      <c r="R3396" s="527"/>
      <c r="S3396" s="527"/>
      <c r="U3396" s="143"/>
    </row>
    <row r="3397" spans="1:21" ht="20.3" x14ac:dyDescent="0.35">
      <c r="A3397" s="43">
        <f>A3394+1</f>
        <v>762</v>
      </c>
      <c r="B3397" s="183" t="s">
        <v>3811</v>
      </c>
      <c r="C3397" s="406">
        <v>38038</v>
      </c>
      <c r="D3397" s="43" t="s">
        <v>1899</v>
      </c>
      <c r="E3397" s="406">
        <v>1969</v>
      </c>
      <c r="F3397" s="402" t="s">
        <v>2131</v>
      </c>
      <c r="G3397" s="406" t="s">
        <v>3367</v>
      </c>
      <c r="H3397" s="257">
        <v>5</v>
      </c>
      <c r="I3397" s="257">
        <v>4</v>
      </c>
      <c r="J3397" s="402" t="s">
        <v>2131</v>
      </c>
      <c r="K3397" s="45">
        <v>5693.49</v>
      </c>
      <c r="L3397" s="45">
        <v>3605.04</v>
      </c>
      <c r="M3397" s="517">
        <f>VLOOKUP(C3397,'Раздел 2'!D3390:Q3441,14,0)</f>
        <v>6775125</v>
      </c>
      <c r="N3397" s="45">
        <f>M3397</f>
        <v>6775125</v>
      </c>
      <c r="O3397" s="45">
        <v>0</v>
      </c>
      <c r="P3397" s="45">
        <v>0</v>
      </c>
      <c r="Q3397" s="45">
        <v>0</v>
      </c>
      <c r="R3397" s="57">
        <v>45658</v>
      </c>
      <c r="S3397" s="57">
        <v>46022</v>
      </c>
      <c r="U3397" s="143"/>
    </row>
    <row r="3398" spans="1:21" ht="20.3" x14ac:dyDescent="0.35">
      <c r="A3398" s="43">
        <f>A3397+1</f>
        <v>763</v>
      </c>
      <c r="B3398" s="183" t="s">
        <v>3812</v>
      </c>
      <c r="C3398" s="406">
        <v>38044</v>
      </c>
      <c r="D3398" s="43" t="s">
        <v>1899</v>
      </c>
      <c r="E3398" s="406">
        <v>1968</v>
      </c>
      <c r="F3398" s="402" t="s">
        <v>2131</v>
      </c>
      <c r="G3398" s="406" t="s">
        <v>3367</v>
      </c>
      <c r="H3398" s="257">
        <v>5</v>
      </c>
      <c r="I3398" s="257">
        <v>4</v>
      </c>
      <c r="J3398" s="402" t="s">
        <v>2131</v>
      </c>
      <c r="K3398" s="45">
        <v>3874.77</v>
      </c>
      <c r="L3398" s="45">
        <v>3623.97</v>
      </c>
      <c r="M3398" s="517">
        <f>VLOOKUP(C3398,'Раздел 2'!D3391:Q3442,14,0)</f>
        <v>6258794.5</v>
      </c>
      <c r="N3398" s="45">
        <f t="shared" ref="N3398:N3415" si="593">M3398</f>
        <v>6258794.5</v>
      </c>
      <c r="O3398" s="45">
        <v>0</v>
      </c>
      <c r="P3398" s="45">
        <v>0</v>
      </c>
      <c r="Q3398" s="45">
        <v>0</v>
      </c>
      <c r="R3398" s="57">
        <v>45658</v>
      </c>
      <c r="S3398" s="57">
        <v>46022</v>
      </c>
      <c r="U3398" s="143"/>
    </row>
    <row r="3399" spans="1:21" ht="20.3" x14ac:dyDescent="0.35">
      <c r="A3399" s="43">
        <f>A3398+1</f>
        <v>764</v>
      </c>
      <c r="B3399" s="183" t="s">
        <v>3887</v>
      </c>
      <c r="C3399" s="406">
        <v>37792</v>
      </c>
      <c r="D3399" s="43" t="s">
        <v>1899</v>
      </c>
      <c r="E3399" s="406">
        <v>1963</v>
      </c>
      <c r="F3399" s="402" t="s">
        <v>2131</v>
      </c>
      <c r="G3399" s="406" t="s">
        <v>3367</v>
      </c>
      <c r="H3399" s="257">
        <v>5</v>
      </c>
      <c r="I3399" s="257">
        <v>4</v>
      </c>
      <c r="J3399" s="402" t="s">
        <v>2131</v>
      </c>
      <c r="K3399" s="45">
        <v>5574.43</v>
      </c>
      <c r="L3399" s="45">
        <v>3513.99</v>
      </c>
      <c r="M3399" s="517">
        <f>VLOOKUP(C3399,'Раздел 2'!D3392:Q3443,14,0)</f>
        <v>11474447.109999999</v>
      </c>
      <c r="N3399" s="45">
        <f t="shared" si="593"/>
        <v>11474447.109999999</v>
      </c>
      <c r="O3399" s="45">
        <v>0</v>
      </c>
      <c r="P3399" s="45">
        <v>0</v>
      </c>
      <c r="Q3399" s="45">
        <v>0</v>
      </c>
      <c r="R3399" s="57">
        <v>45658</v>
      </c>
      <c r="S3399" s="57">
        <v>46022</v>
      </c>
      <c r="U3399" s="143"/>
    </row>
    <row r="3400" spans="1:21" ht="20.3" x14ac:dyDescent="0.35">
      <c r="A3400" s="43">
        <f t="shared" ref="A3400:A3418" si="594">A3399+1</f>
        <v>765</v>
      </c>
      <c r="B3400" s="183" t="s">
        <v>4276</v>
      </c>
      <c r="C3400" s="257">
        <v>37873</v>
      </c>
      <c r="D3400" s="43" t="s">
        <v>1899</v>
      </c>
      <c r="E3400" s="406" t="s">
        <v>3654</v>
      </c>
      <c r="F3400" s="402" t="s">
        <v>2131</v>
      </c>
      <c r="G3400" s="406" t="s">
        <v>3367</v>
      </c>
      <c r="H3400" s="257">
        <v>6</v>
      </c>
      <c r="I3400" s="257">
        <v>6</v>
      </c>
      <c r="J3400" s="402" t="s">
        <v>2131</v>
      </c>
      <c r="K3400" s="45">
        <v>5639.73</v>
      </c>
      <c r="L3400" s="45">
        <v>5639.73</v>
      </c>
      <c r="M3400" s="517">
        <f>VLOOKUP(C3400,'Раздел 2'!D3393:Q3518,14,0)</f>
        <v>9459479.3817999996</v>
      </c>
      <c r="N3400" s="45">
        <f t="shared" si="593"/>
        <v>9459479.3817999996</v>
      </c>
      <c r="O3400" s="45">
        <v>0</v>
      </c>
      <c r="P3400" s="45">
        <v>0</v>
      </c>
      <c r="Q3400" s="45">
        <v>0</v>
      </c>
      <c r="R3400" s="57">
        <v>45658</v>
      </c>
      <c r="S3400" s="57">
        <v>46022</v>
      </c>
      <c r="U3400" s="143"/>
    </row>
    <row r="3401" spans="1:21" ht="20.3" x14ac:dyDescent="0.35">
      <c r="A3401" s="43">
        <f t="shared" si="594"/>
        <v>766</v>
      </c>
      <c r="B3401" s="179" t="s">
        <v>4273</v>
      </c>
      <c r="C3401" s="257">
        <v>38007</v>
      </c>
      <c r="D3401" s="43" t="s">
        <v>1899</v>
      </c>
      <c r="E3401" s="406" t="s">
        <v>4582</v>
      </c>
      <c r="F3401" s="402" t="s">
        <v>2131</v>
      </c>
      <c r="G3401" s="56" t="s">
        <v>2099</v>
      </c>
      <c r="H3401" s="257">
        <v>4</v>
      </c>
      <c r="I3401" s="257">
        <v>2</v>
      </c>
      <c r="J3401" s="402" t="s">
        <v>2131</v>
      </c>
      <c r="K3401" s="45">
        <v>2641.12</v>
      </c>
      <c r="L3401" s="45">
        <v>2641.12</v>
      </c>
      <c r="M3401" s="517">
        <f>VLOOKUP(C3401,'Раздел 2'!D3394:Q3443,14,0)</f>
        <v>1443295.49</v>
      </c>
      <c r="N3401" s="45">
        <f t="shared" si="593"/>
        <v>1443295.49</v>
      </c>
      <c r="O3401" s="45">
        <v>0</v>
      </c>
      <c r="P3401" s="45">
        <v>0</v>
      </c>
      <c r="Q3401" s="45">
        <v>0</v>
      </c>
      <c r="R3401" s="57">
        <v>45658</v>
      </c>
      <c r="S3401" s="57">
        <v>46022</v>
      </c>
      <c r="U3401" s="143"/>
    </row>
    <row r="3402" spans="1:21" ht="20.3" x14ac:dyDescent="0.35">
      <c r="A3402" s="43">
        <f t="shared" si="594"/>
        <v>767</v>
      </c>
      <c r="B3402" s="428" t="s">
        <v>510</v>
      </c>
      <c r="C3402" s="43">
        <v>38075</v>
      </c>
      <c r="D3402" s="43" t="s">
        <v>1899</v>
      </c>
      <c r="E3402" s="43">
        <v>1956</v>
      </c>
      <c r="F3402" s="43" t="s">
        <v>2131</v>
      </c>
      <c r="G3402" s="56" t="s">
        <v>2106</v>
      </c>
      <c r="H3402" s="43">
        <v>2</v>
      </c>
      <c r="I3402" s="43">
        <v>2</v>
      </c>
      <c r="J3402" s="43" t="s">
        <v>2131</v>
      </c>
      <c r="K3402" s="45">
        <v>708.57</v>
      </c>
      <c r="L3402" s="45">
        <v>488.31</v>
      </c>
      <c r="M3402" s="517">
        <f>VLOOKUP(C3402,'Раздел 2'!D3395:Q3446,14,0)</f>
        <v>237778.36599999998</v>
      </c>
      <c r="N3402" s="45">
        <f t="shared" ref="N3402:N3403" si="595">M3402</f>
        <v>237778.36599999998</v>
      </c>
      <c r="O3402" s="45">
        <v>0</v>
      </c>
      <c r="P3402" s="45">
        <v>0</v>
      </c>
      <c r="Q3402" s="45">
        <v>0</v>
      </c>
      <c r="R3402" s="57">
        <v>45658</v>
      </c>
      <c r="S3402" s="57">
        <v>46022</v>
      </c>
      <c r="U3402" s="143"/>
    </row>
    <row r="3403" spans="1:21" ht="20.3" x14ac:dyDescent="0.35">
      <c r="A3403" s="43">
        <f t="shared" si="594"/>
        <v>768</v>
      </c>
      <c r="B3403" s="428" t="s">
        <v>3957</v>
      </c>
      <c r="C3403" s="43">
        <v>38082</v>
      </c>
      <c r="D3403" s="43" t="s">
        <v>1899</v>
      </c>
      <c r="E3403" s="43">
        <v>1962</v>
      </c>
      <c r="F3403" s="43" t="s">
        <v>2131</v>
      </c>
      <c r="G3403" s="56" t="s">
        <v>3367</v>
      </c>
      <c r="H3403" s="43">
        <v>4</v>
      </c>
      <c r="I3403" s="43">
        <v>4</v>
      </c>
      <c r="J3403" s="43" t="s">
        <v>2131</v>
      </c>
      <c r="K3403" s="45">
        <v>4728.8</v>
      </c>
      <c r="L3403" s="45">
        <v>2795.01</v>
      </c>
      <c r="M3403" s="517">
        <f>VLOOKUP(C3403,'Раздел 2'!D3396:Q3447,14,0)</f>
        <v>6013737.3700000001</v>
      </c>
      <c r="N3403" s="45">
        <f t="shared" si="595"/>
        <v>6013737.3700000001</v>
      </c>
      <c r="O3403" s="45">
        <v>0</v>
      </c>
      <c r="P3403" s="45">
        <v>0</v>
      </c>
      <c r="Q3403" s="45">
        <v>0</v>
      </c>
      <c r="R3403" s="57">
        <v>45658</v>
      </c>
      <c r="S3403" s="57">
        <v>46022</v>
      </c>
      <c r="U3403" s="143"/>
    </row>
    <row r="3404" spans="1:21" ht="20.3" x14ac:dyDescent="0.35">
      <c r="A3404" s="43">
        <f t="shared" si="594"/>
        <v>769</v>
      </c>
      <c r="B3404" s="428" t="s">
        <v>3958</v>
      </c>
      <c r="C3404" s="43">
        <v>38083</v>
      </c>
      <c r="D3404" s="43" t="s">
        <v>1899</v>
      </c>
      <c r="E3404" s="43">
        <v>1962</v>
      </c>
      <c r="F3404" s="43" t="s">
        <v>2131</v>
      </c>
      <c r="G3404" s="56" t="s">
        <v>3367</v>
      </c>
      <c r="H3404" s="43">
        <v>4</v>
      </c>
      <c r="I3404" s="43">
        <v>4</v>
      </c>
      <c r="J3404" s="43" t="s">
        <v>2131</v>
      </c>
      <c r="K3404" s="45">
        <v>4038.01</v>
      </c>
      <c r="L3404" s="45">
        <v>2834.13</v>
      </c>
      <c r="M3404" s="517">
        <f>VLOOKUP(C3404,'Раздел 2'!D3397:Q3446,14,0)</f>
        <v>4299640.1906500002</v>
      </c>
      <c r="N3404" s="45">
        <f t="shared" si="593"/>
        <v>4299640.1906500002</v>
      </c>
      <c r="O3404" s="45">
        <v>0</v>
      </c>
      <c r="P3404" s="45">
        <v>0</v>
      </c>
      <c r="Q3404" s="45">
        <v>0</v>
      </c>
      <c r="R3404" s="57">
        <v>45658</v>
      </c>
      <c r="S3404" s="57">
        <v>46022</v>
      </c>
      <c r="U3404" s="143"/>
    </row>
    <row r="3405" spans="1:21" ht="20.3" x14ac:dyDescent="0.35">
      <c r="A3405" s="43">
        <f t="shared" si="594"/>
        <v>770</v>
      </c>
      <c r="B3405" s="48" t="s">
        <v>63</v>
      </c>
      <c r="C3405" s="43">
        <v>38130</v>
      </c>
      <c r="D3405" s="43" t="s">
        <v>1899</v>
      </c>
      <c r="E3405" s="43">
        <v>1958</v>
      </c>
      <c r="F3405" s="43" t="s">
        <v>2131</v>
      </c>
      <c r="G3405" s="56" t="s">
        <v>2099</v>
      </c>
      <c r="H3405" s="43">
        <v>2</v>
      </c>
      <c r="I3405" s="43">
        <v>3</v>
      </c>
      <c r="J3405" s="43" t="s">
        <v>2131</v>
      </c>
      <c r="K3405" s="45">
        <v>1610.25</v>
      </c>
      <c r="L3405" s="45">
        <v>1466.6</v>
      </c>
      <c r="M3405" s="517">
        <f>VLOOKUP(C3405,'Раздел 2'!D3398:Q3447,14,0)</f>
        <v>3369381.0688999998</v>
      </c>
      <c r="N3405" s="45">
        <f t="shared" si="593"/>
        <v>3369381.0688999998</v>
      </c>
      <c r="O3405" s="45">
        <v>0</v>
      </c>
      <c r="P3405" s="45">
        <v>0</v>
      </c>
      <c r="Q3405" s="45">
        <v>0</v>
      </c>
      <c r="R3405" s="57">
        <v>45658</v>
      </c>
      <c r="S3405" s="57">
        <v>46022</v>
      </c>
      <c r="U3405" s="143"/>
    </row>
    <row r="3406" spans="1:21" ht="20.3" x14ac:dyDescent="0.35">
      <c r="A3406" s="43">
        <f t="shared" si="594"/>
        <v>771</v>
      </c>
      <c r="B3406" s="170" t="s">
        <v>1860</v>
      </c>
      <c r="C3406" s="168">
        <v>37889</v>
      </c>
      <c r="D3406" s="43" t="s">
        <v>1899</v>
      </c>
      <c r="E3406" s="43">
        <v>1976</v>
      </c>
      <c r="F3406" s="43" t="s">
        <v>2131</v>
      </c>
      <c r="G3406" s="56" t="s">
        <v>2097</v>
      </c>
      <c r="H3406" s="43">
        <v>5</v>
      </c>
      <c r="I3406" s="43">
        <v>6</v>
      </c>
      <c r="J3406" s="43" t="s">
        <v>2131</v>
      </c>
      <c r="K3406" s="45">
        <v>7652.06</v>
      </c>
      <c r="L3406" s="45">
        <v>4849.62</v>
      </c>
      <c r="M3406" s="517">
        <f>VLOOKUP(C3406,'Раздел 2'!D3399:Q3448,14,0)</f>
        <v>14973280</v>
      </c>
      <c r="N3406" s="45">
        <f t="shared" si="593"/>
        <v>14973280</v>
      </c>
      <c r="O3406" s="45">
        <v>0</v>
      </c>
      <c r="P3406" s="45">
        <v>0</v>
      </c>
      <c r="Q3406" s="45">
        <v>0</v>
      </c>
      <c r="R3406" s="57">
        <v>45658</v>
      </c>
      <c r="S3406" s="57">
        <v>46022</v>
      </c>
      <c r="U3406" s="143"/>
    </row>
    <row r="3407" spans="1:21" ht="20.3" x14ac:dyDescent="0.35">
      <c r="A3407" s="43">
        <f t="shared" si="594"/>
        <v>772</v>
      </c>
      <c r="B3407" s="170" t="s">
        <v>3959</v>
      </c>
      <c r="C3407" s="168">
        <v>37934</v>
      </c>
      <c r="D3407" s="43" t="s">
        <v>1899</v>
      </c>
      <c r="E3407" s="43">
        <v>1964</v>
      </c>
      <c r="F3407" s="43" t="s">
        <v>2131</v>
      </c>
      <c r="G3407" s="56" t="s">
        <v>3367</v>
      </c>
      <c r="H3407" s="43">
        <v>5</v>
      </c>
      <c r="I3407" s="43">
        <v>4</v>
      </c>
      <c r="J3407" s="43" t="s">
        <v>2131</v>
      </c>
      <c r="K3407" s="45">
        <v>5669.07</v>
      </c>
      <c r="L3407" s="45">
        <v>3553.81</v>
      </c>
      <c r="M3407" s="517">
        <f>VLOOKUP(C3407,'Раздел 2'!D3400:Q3449,14,0)</f>
        <v>10781346.016700001</v>
      </c>
      <c r="N3407" s="45">
        <f t="shared" si="593"/>
        <v>10781346.016700001</v>
      </c>
      <c r="O3407" s="45">
        <v>0</v>
      </c>
      <c r="P3407" s="45">
        <v>0</v>
      </c>
      <c r="Q3407" s="45">
        <v>0</v>
      </c>
      <c r="R3407" s="57">
        <v>45658</v>
      </c>
      <c r="S3407" s="57">
        <v>46022</v>
      </c>
      <c r="U3407" s="143"/>
    </row>
    <row r="3408" spans="1:21" ht="20.3" x14ac:dyDescent="0.35">
      <c r="A3408" s="43">
        <f t="shared" si="594"/>
        <v>773</v>
      </c>
      <c r="B3408" s="170" t="s">
        <v>3889</v>
      </c>
      <c r="C3408" s="168">
        <v>37951</v>
      </c>
      <c r="D3408" s="43" t="s">
        <v>1899</v>
      </c>
      <c r="E3408" s="43">
        <v>1965</v>
      </c>
      <c r="F3408" s="43" t="s">
        <v>2131</v>
      </c>
      <c r="G3408" s="56" t="s">
        <v>3367</v>
      </c>
      <c r="H3408" s="43">
        <v>5</v>
      </c>
      <c r="I3408" s="43">
        <v>4</v>
      </c>
      <c r="J3408" s="43" t="s">
        <v>2131</v>
      </c>
      <c r="K3408" s="45">
        <v>3534.44</v>
      </c>
      <c r="L3408" s="45">
        <v>3534.51</v>
      </c>
      <c r="M3408" s="517">
        <f>VLOOKUP(C3408,'Раздел 2'!D3401:Q3450,14,0)</f>
        <v>11863532.000000002</v>
      </c>
      <c r="N3408" s="45">
        <f t="shared" si="593"/>
        <v>11863532.000000002</v>
      </c>
      <c r="O3408" s="45">
        <v>0</v>
      </c>
      <c r="P3408" s="45">
        <v>0</v>
      </c>
      <c r="Q3408" s="45">
        <v>0</v>
      </c>
      <c r="R3408" s="57">
        <v>45658</v>
      </c>
      <c r="S3408" s="57">
        <v>46022</v>
      </c>
      <c r="U3408" s="143"/>
    </row>
    <row r="3409" spans="1:21" ht="20.3" x14ac:dyDescent="0.35">
      <c r="A3409" s="43">
        <f t="shared" si="594"/>
        <v>774</v>
      </c>
      <c r="B3409" s="170" t="s">
        <v>3890</v>
      </c>
      <c r="C3409" s="168">
        <v>37953</v>
      </c>
      <c r="D3409" s="43" t="s">
        <v>1899</v>
      </c>
      <c r="E3409" s="43">
        <v>1965</v>
      </c>
      <c r="F3409" s="43" t="s">
        <v>2131</v>
      </c>
      <c r="G3409" s="56" t="s">
        <v>3367</v>
      </c>
      <c r="H3409" s="43">
        <v>5</v>
      </c>
      <c r="I3409" s="43">
        <v>4</v>
      </c>
      <c r="J3409" s="43" t="s">
        <v>2131</v>
      </c>
      <c r="K3409" s="45">
        <v>3517.45</v>
      </c>
      <c r="L3409" s="45">
        <v>3517.45</v>
      </c>
      <c r="M3409" s="517">
        <f>VLOOKUP(C3409,'Раздел 2'!D3402:Q3451,14,0)</f>
        <v>11519936.76</v>
      </c>
      <c r="N3409" s="45">
        <f t="shared" si="593"/>
        <v>11519936.76</v>
      </c>
      <c r="O3409" s="45">
        <v>0</v>
      </c>
      <c r="P3409" s="45">
        <v>0</v>
      </c>
      <c r="Q3409" s="45">
        <v>0</v>
      </c>
      <c r="R3409" s="57">
        <v>45658</v>
      </c>
      <c r="S3409" s="57">
        <v>46022</v>
      </c>
      <c r="U3409" s="143"/>
    </row>
    <row r="3410" spans="1:21" ht="20.3" x14ac:dyDescent="0.35">
      <c r="A3410" s="43">
        <f t="shared" si="594"/>
        <v>775</v>
      </c>
      <c r="B3410" s="170" t="s">
        <v>3891</v>
      </c>
      <c r="C3410" s="168">
        <v>38299</v>
      </c>
      <c r="D3410" s="43" t="s">
        <v>1899</v>
      </c>
      <c r="E3410" s="43">
        <v>1961</v>
      </c>
      <c r="F3410" s="43" t="s">
        <v>2131</v>
      </c>
      <c r="G3410" s="56" t="s">
        <v>3367</v>
      </c>
      <c r="H3410" s="43">
        <v>2</v>
      </c>
      <c r="I3410" s="43">
        <v>3</v>
      </c>
      <c r="J3410" s="43" t="s">
        <v>2131</v>
      </c>
      <c r="K3410" s="45">
        <v>3483.04</v>
      </c>
      <c r="L3410" s="45">
        <v>2016.63</v>
      </c>
      <c r="M3410" s="517">
        <f>VLOOKUP(C3410,'Раздел 2'!D3403:Q3452,14,0)</f>
        <v>4022169.1331500001</v>
      </c>
      <c r="N3410" s="45">
        <f t="shared" si="593"/>
        <v>4022169.1331500001</v>
      </c>
      <c r="O3410" s="45">
        <v>0</v>
      </c>
      <c r="P3410" s="45">
        <v>0</v>
      </c>
      <c r="Q3410" s="45">
        <v>0</v>
      </c>
      <c r="R3410" s="57">
        <v>45658</v>
      </c>
      <c r="S3410" s="57">
        <v>46022</v>
      </c>
      <c r="U3410" s="143"/>
    </row>
    <row r="3411" spans="1:21" ht="20.3" x14ac:dyDescent="0.35">
      <c r="A3411" s="43">
        <f t="shared" si="594"/>
        <v>776</v>
      </c>
      <c r="B3411" s="170" t="s">
        <v>4584</v>
      </c>
      <c r="C3411" s="168">
        <v>38374</v>
      </c>
      <c r="D3411" s="43" t="s">
        <v>1899</v>
      </c>
      <c r="E3411" s="43">
        <v>1971</v>
      </c>
      <c r="F3411" s="43" t="s">
        <v>2131</v>
      </c>
      <c r="G3411" s="56" t="s">
        <v>3367</v>
      </c>
      <c r="H3411" s="43">
        <v>4</v>
      </c>
      <c r="I3411" s="43">
        <v>3</v>
      </c>
      <c r="J3411" s="43" t="s">
        <v>2131</v>
      </c>
      <c r="K3411" s="45">
        <v>3579.1</v>
      </c>
      <c r="L3411" s="45">
        <v>2094.83</v>
      </c>
      <c r="M3411" s="517">
        <f>VLOOKUP(C3411,'Раздел 2'!D3404:Q3453,14,0)</f>
        <v>3915420.1519999998</v>
      </c>
      <c r="N3411" s="45">
        <f t="shared" si="593"/>
        <v>3915420.1519999998</v>
      </c>
      <c r="O3411" s="45">
        <v>0</v>
      </c>
      <c r="P3411" s="45">
        <v>0</v>
      </c>
      <c r="Q3411" s="45">
        <v>0</v>
      </c>
      <c r="R3411" s="57">
        <v>45658</v>
      </c>
      <c r="S3411" s="57">
        <v>46022</v>
      </c>
      <c r="U3411" s="143"/>
    </row>
    <row r="3412" spans="1:21" ht="20.3" x14ac:dyDescent="0.35">
      <c r="A3412" s="43">
        <f t="shared" si="594"/>
        <v>777</v>
      </c>
      <c r="B3412" s="170" t="s">
        <v>3893</v>
      </c>
      <c r="C3412" s="168">
        <v>38376</v>
      </c>
      <c r="D3412" s="43" t="s">
        <v>1899</v>
      </c>
      <c r="E3412" s="43">
        <v>1971</v>
      </c>
      <c r="F3412" s="43" t="s">
        <v>2131</v>
      </c>
      <c r="G3412" s="56" t="s">
        <v>3367</v>
      </c>
      <c r="H3412" s="43">
        <v>4</v>
      </c>
      <c r="I3412" s="43">
        <v>3</v>
      </c>
      <c r="J3412" s="43" t="s">
        <v>2131</v>
      </c>
      <c r="K3412" s="45">
        <v>3572.48</v>
      </c>
      <c r="L3412" s="45">
        <v>2069.35</v>
      </c>
      <c r="M3412" s="517">
        <f>VLOOKUP(C3412,'Раздел 2'!D3405:Q3454,14,0)</f>
        <v>4998329.1938999994</v>
      </c>
      <c r="N3412" s="45">
        <f t="shared" si="593"/>
        <v>4998329.1938999994</v>
      </c>
      <c r="O3412" s="45">
        <v>0</v>
      </c>
      <c r="P3412" s="45">
        <v>0</v>
      </c>
      <c r="Q3412" s="45">
        <v>0</v>
      </c>
      <c r="R3412" s="57">
        <v>45658</v>
      </c>
      <c r="S3412" s="57">
        <v>46022</v>
      </c>
      <c r="U3412" s="143"/>
    </row>
    <row r="3413" spans="1:21" ht="20.3" x14ac:dyDescent="0.35">
      <c r="A3413" s="43">
        <f t="shared" si="594"/>
        <v>778</v>
      </c>
      <c r="B3413" s="170" t="s">
        <v>3894</v>
      </c>
      <c r="C3413" s="168">
        <v>38399</v>
      </c>
      <c r="D3413" s="43" t="s">
        <v>1899</v>
      </c>
      <c r="E3413" s="43">
        <v>1965</v>
      </c>
      <c r="F3413" s="43" t="s">
        <v>2131</v>
      </c>
      <c r="G3413" s="56" t="s">
        <v>3367</v>
      </c>
      <c r="H3413" s="43">
        <v>5</v>
      </c>
      <c r="I3413" s="43">
        <v>4</v>
      </c>
      <c r="J3413" s="43" t="s">
        <v>2131</v>
      </c>
      <c r="K3413" s="45">
        <v>4777.3</v>
      </c>
      <c r="L3413" s="45">
        <v>2830.06</v>
      </c>
      <c r="M3413" s="517">
        <f>VLOOKUP(C3413,'Раздел 2'!D3406:Q3455,14,0)</f>
        <v>6028348.9000000004</v>
      </c>
      <c r="N3413" s="45">
        <f t="shared" si="593"/>
        <v>6028348.9000000004</v>
      </c>
      <c r="O3413" s="45">
        <v>0</v>
      </c>
      <c r="P3413" s="45">
        <v>0</v>
      </c>
      <c r="Q3413" s="45">
        <v>0</v>
      </c>
      <c r="R3413" s="57">
        <v>45658</v>
      </c>
      <c r="S3413" s="57">
        <v>46022</v>
      </c>
      <c r="U3413" s="143"/>
    </row>
    <row r="3414" spans="1:21" ht="20.3" x14ac:dyDescent="0.35">
      <c r="A3414" s="43">
        <f t="shared" si="594"/>
        <v>779</v>
      </c>
      <c r="B3414" s="48" t="s">
        <v>1043</v>
      </c>
      <c r="C3414" s="43">
        <v>38420</v>
      </c>
      <c r="D3414" s="43" t="s">
        <v>1899</v>
      </c>
      <c r="E3414" s="43">
        <v>1967</v>
      </c>
      <c r="F3414" s="43" t="s">
        <v>2131</v>
      </c>
      <c r="G3414" s="56" t="s">
        <v>2098</v>
      </c>
      <c r="H3414" s="43">
        <v>4</v>
      </c>
      <c r="I3414" s="43">
        <v>3</v>
      </c>
      <c r="J3414" s="43" t="s">
        <v>2131</v>
      </c>
      <c r="K3414" s="45">
        <v>3323.72</v>
      </c>
      <c r="L3414" s="45">
        <v>2169.56</v>
      </c>
      <c r="M3414" s="517">
        <f>VLOOKUP(C3414,'Раздел 2'!D3407:Q3456,14,0)</f>
        <v>7624986.5300000003</v>
      </c>
      <c r="N3414" s="45">
        <f t="shared" si="593"/>
        <v>7624986.5300000003</v>
      </c>
      <c r="O3414" s="45">
        <v>0</v>
      </c>
      <c r="P3414" s="45">
        <v>0</v>
      </c>
      <c r="Q3414" s="45">
        <v>0</v>
      </c>
      <c r="R3414" s="57">
        <v>45658</v>
      </c>
      <c r="S3414" s="57">
        <v>46022</v>
      </c>
      <c r="U3414" s="143"/>
    </row>
    <row r="3415" spans="1:21" ht="20.3" x14ac:dyDescent="0.35">
      <c r="A3415" s="43">
        <f t="shared" si="594"/>
        <v>780</v>
      </c>
      <c r="B3415" s="48" t="s">
        <v>4272</v>
      </c>
      <c r="C3415" s="43">
        <v>38089</v>
      </c>
      <c r="D3415" s="43" t="s">
        <v>1899</v>
      </c>
      <c r="E3415" s="43">
        <v>1977</v>
      </c>
      <c r="F3415" s="43" t="s">
        <v>2131</v>
      </c>
      <c r="G3415" s="56" t="s">
        <v>3367</v>
      </c>
      <c r="H3415" s="43">
        <v>5</v>
      </c>
      <c r="I3415" s="43">
        <v>6</v>
      </c>
      <c r="J3415" s="43" t="s">
        <v>2131</v>
      </c>
      <c r="K3415" s="45">
        <v>8177.85</v>
      </c>
      <c r="L3415" s="45">
        <v>5328.25</v>
      </c>
      <c r="M3415" s="517">
        <f>VLOOKUP(C3415,'Раздел 2'!D3408:Q3457,14,0)</f>
        <v>323266.13</v>
      </c>
      <c r="N3415" s="45">
        <f t="shared" si="593"/>
        <v>323266.13</v>
      </c>
      <c r="O3415" s="45">
        <v>0</v>
      </c>
      <c r="P3415" s="45">
        <v>0</v>
      </c>
      <c r="Q3415" s="45">
        <v>0</v>
      </c>
      <c r="R3415" s="57">
        <v>45658</v>
      </c>
      <c r="S3415" s="57">
        <v>46022</v>
      </c>
      <c r="U3415" s="143"/>
    </row>
    <row r="3416" spans="1:21" ht="20.3" x14ac:dyDescent="0.35">
      <c r="A3416" s="43">
        <f t="shared" si="594"/>
        <v>781</v>
      </c>
      <c r="B3416" s="48" t="s">
        <v>4274</v>
      </c>
      <c r="C3416" s="43">
        <v>38000</v>
      </c>
      <c r="D3416" s="43" t="s">
        <v>1899</v>
      </c>
      <c r="E3416" s="43">
        <v>1961</v>
      </c>
      <c r="F3416" s="43" t="s">
        <v>2131</v>
      </c>
      <c r="G3416" s="56" t="s">
        <v>3367</v>
      </c>
      <c r="H3416" s="43">
        <v>4</v>
      </c>
      <c r="I3416" s="43">
        <v>2</v>
      </c>
      <c r="J3416" s="43" t="s">
        <v>2131</v>
      </c>
      <c r="K3416" s="45">
        <v>2200</v>
      </c>
      <c r="L3416" s="45">
        <v>2200</v>
      </c>
      <c r="M3416" s="517">
        <f>VLOOKUP(C3416,'Раздел 2'!D3409:Q3458,14,0)</f>
        <v>3047000</v>
      </c>
      <c r="N3416" s="45">
        <f t="shared" ref="N3416:N3418" si="596">M3416</f>
        <v>3047000</v>
      </c>
      <c r="O3416" s="45">
        <v>0</v>
      </c>
      <c r="P3416" s="45">
        <v>0</v>
      </c>
      <c r="Q3416" s="45">
        <v>0</v>
      </c>
      <c r="R3416" s="57">
        <v>45658</v>
      </c>
      <c r="S3416" s="57">
        <v>46022</v>
      </c>
      <c r="U3416" s="143"/>
    </row>
    <row r="3417" spans="1:21" ht="20.3" x14ac:dyDescent="0.35">
      <c r="A3417" s="43">
        <f t="shared" si="594"/>
        <v>782</v>
      </c>
      <c r="B3417" s="48" t="s">
        <v>517</v>
      </c>
      <c r="C3417" s="43">
        <v>56122</v>
      </c>
      <c r="D3417" s="43" t="s">
        <v>1899</v>
      </c>
      <c r="E3417" s="43">
        <v>1989</v>
      </c>
      <c r="F3417" s="43" t="s">
        <v>2131</v>
      </c>
      <c r="G3417" s="56" t="s">
        <v>2129</v>
      </c>
      <c r="H3417" s="43">
        <v>5</v>
      </c>
      <c r="I3417" s="43">
        <v>3</v>
      </c>
      <c r="J3417" s="43" t="s">
        <v>2131</v>
      </c>
      <c r="K3417" s="45">
        <v>2836</v>
      </c>
      <c r="L3417" s="45">
        <v>2202.91</v>
      </c>
      <c r="M3417" s="517">
        <f>VLOOKUP(C3417,'Раздел 2'!D3410:Q3459,14,0)</f>
        <v>3839726.9</v>
      </c>
      <c r="N3417" s="45">
        <f t="shared" si="596"/>
        <v>3839726.9</v>
      </c>
      <c r="O3417" s="45">
        <v>0</v>
      </c>
      <c r="P3417" s="45">
        <v>0</v>
      </c>
      <c r="Q3417" s="45">
        <v>0</v>
      </c>
      <c r="R3417" s="57">
        <v>45658</v>
      </c>
      <c r="S3417" s="57">
        <v>46022</v>
      </c>
      <c r="U3417" s="143"/>
    </row>
    <row r="3418" spans="1:21" ht="20.3" x14ac:dyDescent="0.35">
      <c r="A3418" s="43">
        <f t="shared" si="594"/>
        <v>783</v>
      </c>
      <c r="B3418" s="48" t="s">
        <v>4275</v>
      </c>
      <c r="C3418" s="43">
        <v>37916</v>
      </c>
      <c r="D3418" s="43" t="s">
        <v>1899</v>
      </c>
      <c r="E3418" s="43">
        <v>1982</v>
      </c>
      <c r="F3418" s="43" t="s">
        <v>2131</v>
      </c>
      <c r="G3418" s="56" t="s">
        <v>2129</v>
      </c>
      <c r="H3418" s="43">
        <v>5</v>
      </c>
      <c r="I3418" s="43">
        <v>4</v>
      </c>
      <c r="J3418" s="43" t="s">
        <v>2131</v>
      </c>
      <c r="K3418" s="45">
        <v>6712</v>
      </c>
      <c r="L3418" s="45">
        <v>6712</v>
      </c>
      <c r="M3418" s="517">
        <f>VLOOKUP(C3418,'Раздел 2'!D3411:Q3460,14,0)</f>
        <v>252626</v>
      </c>
      <c r="N3418" s="45">
        <f t="shared" si="596"/>
        <v>252626</v>
      </c>
      <c r="O3418" s="45">
        <v>0</v>
      </c>
      <c r="P3418" s="45">
        <v>0</v>
      </c>
      <c r="Q3418" s="45">
        <v>0</v>
      </c>
      <c r="R3418" s="57">
        <v>45658</v>
      </c>
      <c r="S3418" s="57">
        <v>46022</v>
      </c>
      <c r="U3418" s="143"/>
    </row>
    <row r="3419" spans="1:21" ht="20.3" x14ac:dyDescent="0.3">
      <c r="A3419" s="46" t="s">
        <v>22</v>
      </c>
      <c r="B3419" s="46"/>
      <c r="C3419" s="403" t="s">
        <v>172</v>
      </c>
      <c r="D3419" s="403" t="s">
        <v>172</v>
      </c>
      <c r="E3419" s="403" t="s">
        <v>172</v>
      </c>
      <c r="F3419" s="403" t="s">
        <v>172</v>
      </c>
      <c r="G3419" s="403" t="s">
        <v>172</v>
      </c>
      <c r="H3419" s="403" t="s">
        <v>172</v>
      </c>
      <c r="I3419" s="403" t="s">
        <v>172</v>
      </c>
      <c r="J3419" s="49">
        <f>SUM(J3397:J3418)</f>
        <v>0</v>
      </c>
      <c r="K3419" s="49">
        <f>SUM(K3397:K3418)</f>
        <v>93543.680000000008</v>
      </c>
      <c r="L3419" s="49">
        <f>SUM(L3397:L3418)</f>
        <v>69686.87999999999</v>
      </c>
      <c r="M3419" s="518">
        <f>SUM(M3397:M3418)</f>
        <v>132521646.19310001</v>
      </c>
      <c r="N3419" s="49">
        <f>SUM(N3397:N3418)</f>
        <v>132521646.19310001</v>
      </c>
      <c r="O3419" s="49">
        <f>SUM(O3402:O3418)</f>
        <v>0</v>
      </c>
      <c r="P3419" s="49">
        <f>SUM(P3402:P3415)</f>
        <v>0</v>
      </c>
      <c r="Q3419" s="49">
        <f>SUM(Q3402:Q3415)</f>
        <v>0</v>
      </c>
      <c r="R3419" s="403" t="s">
        <v>172</v>
      </c>
      <c r="S3419" s="403" t="s">
        <v>172</v>
      </c>
      <c r="U3419" s="143"/>
    </row>
    <row r="3420" spans="1:21" ht="19.649999999999999" x14ac:dyDescent="0.3">
      <c r="A3420" s="527" t="s">
        <v>2890</v>
      </c>
      <c r="B3420" s="527"/>
      <c r="C3420" s="527"/>
      <c r="D3420" s="527"/>
      <c r="E3420" s="527"/>
      <c r="F3420" s="527"/>
      <c r="G3420" s="527"/>
      <c r="H3420" s="527"/>
      <c r="I3420" s="527"/>
      <c r="J3420" s="527"/>
      <c r="K3420" s="527"/>
      <c r="L3420" s="527"/>
      <c r="M3420" s="527"/>
      <c r="N3420" s="527"/>
      <c r="O3420" s="527"/>
      <c r="P3420" s="527"/>
      <c r="Q3420" s="527"/>
      <c r="R3420" s="527"/>
      <c r="S3420" s="527"/>
      <c r="U3420" s="143"/>
    </row>
    <row r="3421" spans="1:21" ht="20.3" x14ac:dyDescent="0.35">
      <c r="A3421" s="43">
        <f>A3418+1</f>
        <v>784</v>
      </c>
      <c r="B3421" s="47" t="s">
        <v>1363</v>
      </c>
      <c r="C3421" s="43">
        <v>38809</v>
      </c>
      <c r="D3421" s="43" t="s">
        <v>1899</v>
      </c>
      <c r="E3421" s="43">
        <v>1984</v>
      </c>
      <c r="F3421" s="43">
        <v>2018</v>
      </c>
      <c r="G3421" s="56" t="s">
        <v>2097</v>
      </c>
      <c r="H3421" s="43">
        <v>9</v>
      </c>
      <c r="I3421" s="43">
        <v>9</v>
      </c>
      <c r="J3421" s="43" t="s">
        <v>2131</v>
      </c>
      <c r="K3421" s="45">
        <v>22456.3</v>
      </c>
      <c r="L3421" s="45">
        <v>18788.099999999999</v>
      </c>
      <c r="M3421" s="517">
        <f>VLOOKUP(C3421,'Раздел 2'!D3412:Q4113,14,0)</f>
        <v>18024629.34</v>
      </c>
      <c r="N3421" s="45">
        <f t="shared" ref="N3421:N3426" si="597">M3421</f>
        <v>18024629.34</v>
      </c>
      <c r="O3421" s="45">
        <v>0</v>
      </c>
      <c r="P3421" s="45">
        <v>0</v>
      </c>
      <c r="Q3421" s="45">
        <v>0</v>
      </c>
      <c r="R3421" s="57">
        <v>45658</v>
      </c>
      <c r="S3421" s="57">
        <v>46022</v>
      </c>
      <c r="U3421" s="143"/>
    </row>
    <row r="3422" spans="1:21" ht="20.3" x14ac:dyDescent="0.35">
      <c r="A3422" s="43">
        <f t="shared" ref="A3422:A3434" si="598">A3421+1</f>
        <v>785</v>
      </c>
      <c r="B3422" s="47" t="s">
        <v>1364</v>
      </c>
      <c r="C3422" s="43">
        <v>38771</v>
      </c>
      <c r="D3422" s="43" t="s">
        <v>1899</v>
      </c>
      <c r="E3422" s="43">
        <v>1978</v>
      </c>
      <c r="F3422" s="43">
        <v>2019</v>
      </c>
      <c r="G3422" s="56" t="s">
        <v>2097</v>
      </c>
      <c r="H3422" s="43">
        <v>9</v>
      </c>
      <c r="I3422" s="43">
        <v>3</v>
      </c>
      <c r="J3422" s="43" t="s">
        <v>2131</v>
      </c>
      <c r="K3422" s="45">
        <v>8336.99</v>
      </c>
      <c r="L3422" s="45">
        <v>6226.86</v>
      </c>
      <c r="M3422" s="517">
        <f>VLOOKUP(C3422,'Раздел 2'!D3413:Q4114,14,0)</f>
        <v>2213926.3899999997</v>
      </c>
      <c r="N3422" s="45">
        <f t="shared" si="597"/>
        <v>2213926.3899999997</v>
      </c>
      <c r="O3422" s="45">
        <v>0</v>
      </c>
      <c r="P3422" s="45">
        <v>0</v>
      </c>
      <c r="Q3422" s="45">
        <v>0</v>
      </c>
      <c r="R3422" s="57">
        <v>45658</v>
      </c>
      <c r="S3422" s="57">
        <v>46022</v>
      </c>
      <c r="U3422" s="143"/>
    </row>
    <row r="3423" spans="1:21" ht="20.3" x14ac:dyDescent="0.35">
      <c r="A3423" s="43">
        <f t="shared" si="598"/>
        <v>786</v>
      </c>
      <c r="B3423" s="47" t="s">
        <v>548</v>
      </c>
      <c r="C3423" s="43">
        <v>38545</v>
      </c>
      <c r="D3423" s="43" t="s">
        <v>1899</v>
      </c>
      <c r="E3423" s="43">
        <v>1969</v>
      </c>
      <c r="F3423" s="43" t="s">
        <v>2131</v>
      </c>
      <c r="G3423" s="56" t="s">
        <v>2103</v>
      </c>
      <c r="H3423" s="43">
        <v>2</v>
      </c>
      <c r="I3423" s="43">
        <v>3</v>
      </c>
      <c r="J3423" s="43" t="s">
        <v>2131</v>
      </c>
      <c r="K3423" s="45">
        <v>715.3</v>
      </c>
      <c r="L3423" s="45">
        <v>520.9</v>
      </c>
      <c r="M3423" s="517">
        <f>VLOOKUP(C3423,'Раздел 2'!D3414:Q4115,14,0)</f>
        <v>84548</v>
      </c>
      <c r="N3423" s="45">
        <f t="shared" si="597"/>
        <v>84548</v>
      </c>
      <c r="O3423" s="45">
        <v>0</v>
      </c>
      <c r="P3423" s="45">
        <v>0</v>
      </c>
      <c r="Q3423" s="45">
        <v>0</v>
      </c>
      <c r="R3423" s="57">
        <v>45658</v>
      </c>
      <c r="S3423" s="57">
        <v>46022</v>
      </c>
      <c r="U3423" s="143"/>
    </row>
    <row r="3424" spans="1:21" ht="20.3" x14ac:dyDescent="0.35">
      <c r="A3424" s="43">
        <f t="shared" si="598"/>
        <v>787</v>
      </c>
      <c r="B3424" s="47" t="s">
        <v>1365</v>
      </c>
      <c r="C3424" s="43">
        <v>38454</v>
      </c>
      <c r="D3424" s="43" t="s">
        <v>1899</v>
      </c>
      <c r="E3424" s="43">
        <v>1975</v>
      </c>
      <c r="F3424" s="43" t="s">
        <v>2131</v>
      </c>
      <c r="G3424" s="56" t="s">
        <v>2097</v>
      </c>
      <c r="H3424" s="43">
        <v>5</v>
      </c>
      <c r="I3424" s="43">
        <v>8</v>
      </c>
      <c r="J3424" s="43" t="s">
        <v>2131</v>
      </c>
      <c r="K3424" s="45">
        <v>7961.46</v>
      </c>
      <c r="L3424" s="45">
        <v>5943.89</v>
      </c>
      <c r="M3424" s="517">
        <f>VLOOKUP(C3424,'Раздел 2'!D3415:Q4116,14,0)</f>
        <v>11389031.779999999</v>
      </c>
      <c r="N3424" s="45">
        <f t="shared" si="597"/>
        <v>11389031.779999999</v>
      </c>
      <c r="O3424" s="45">
        <v>0</v>
      </c>
      <c r="P3424" s="45">
        <v>0</v>
      </c>
      <c r="Q3424" s="45">
        <v>0</v>
      </c>
      <c r="R3424" s="57">
        <v>45658</v>
      </c>
      <c r="S3424" s="57">
        <v>46022</v>
      </c>
      <c r="U3424" s="143"/>
    </row>
    <row r="3425" spans="1:21" ht="20.3" x14ac:dyDescent="0.35">
      <c r="A3425" s="43">
        <f t="shared" si="598"/>
        <v>788</v>
      </c>
      <c r="B3425" s="47" t="s">
        <v>1366</v>
      </c>
      <c r="C3425" s="43">
        <v>38456</v>
      </c>
      <c r="D3425" s="43" t="s">
        <v>1899</v>
      </c>
      <c r="E3425" s="43">
        <v>1975</v>
      </c>
      <c r="F3425" s="43" t="s">
        <v>2131</v>
      </c>
      <c r="G3425" s="56" t="s">
        <v>2097</v>
      </c>
      <c r="H3425" s="43">
        <v>5</v>
      </c>
      <c r="I3425" s="43">
        <v>8</v>
      </c>
      <c r="J3425" s="43" t="s">
        <v>2131</v>
      </c>
      <c r="K3425" s="45">
        <v>7895.84</v>
      </c>
      <c r="L3425" s="45">
        <v>5998</v>
      </c>
      <c r="M3425" s="517">
        <f>VLOOKUP(C3425,'Раздел 2'!D3416:Q4117,14,0)</f>
        <v>11389031.779999999</v>
      </c>
      <c r="N3425" s="45">
        <f t="shared" si="597"/>
        <v>11389031.779999999</v>
      </c>
      <c r="O3425" s="45">
        <v>0</v>
      </c>
      <c r="P3425" s="45">
        <v>0</v>
      </c>
      <c r="Q3425" s="45">
        <v>0</v>
      </c>
      <c r="R3425" s="57">
        <v>45658</v>
      </c>
      <c r="S3425" s="57">
        <v>46022</v>
      </c>
      <c r="U3425" s="143"/>
    </row>
    <row r="3426" spans="1:21" ht="20.3" x14ac:dyDescent="0.35">
      <c r="A3426" s="43">
        <f t="shared" si="598"/>
        <v>789</v>
      </c>
      <c r="B3426" s="47" t="s">
        <v>557</v>
      </c>
      <c r="C3426" s="43">
        <v>38630</v>
      </c>
      <c r="D3426" s="43" t="s">
        <v>1899</v>
      </c>
      <c r="E3426" s="43">
        <v>1980</v>
      </c>
      <c r="F3426" s="43">
        <v>2023</v>
      </c>
      <c r="G3426" s="56" t="s">
        <v>2097</v>
      </c>
      <c r="H3426" s="43">
        <v>9</v>
      </c>
      <c r="I3426" s="43">
        <v>2</v>
      </c>
      <c r="J3426" s="43" t="s">
        <v>2131</v>
      </c>
      <c r="K3426" s="45">
        <v>4373.32</v>
      </c>
      <c r="L3426" s="45">
        <v>3423.3</v>
      </c>
      <c r="M3426" s="517">
        <f>VLOOKUP(C3426,'Раздел 2'!D3417:Q4118,14,0)</f>
        <v>1725670</v>
      </c>
      <c r="N3426" s="45">
        <f t="shared" si="597"/>
        <v>1725670</v>
      </c>
      <c r="O3426" s="45">
        <v>0</v>
      </c>
      <c r="P3426" s="45">
        <v>0</v>
      </c>
      <c r="Q3426" s="45">
        <v>0</v>
      </c>
      <c r="R3426" s="57">
        <v>45658</v>
      </c>
      <c r="S3426" s="57">
        <v>46022</v>
      </c>
      <c r="U3426" s="143"/>
    </row>
    <row r="3427" spans="1:21" ht="20.3" x14ac:dyDescent="0.35">
      <c r="A3427" s="43">
        <f t="shared" si="598"/>
        <v>790</v>
      </c>
      <c r="B3427" s="47" t="s">
        <v>1769</v>
      </c>
      <c r="C3427" s="43">
        <v>38502</v>
      </c>
      <c r="D3427" s="43" t="s">
        <v>1899</v>
      </c>
      <c r="E3427" s="43">
        <v>1986</v>
      </c>
      <c r="F3427" s="43" t="s">
        <v>2131</v>
      </c>
      <c r="G3427" s="56" t="s">
        <v>2097</v>
      </c>
      <c r="H3427" s="43">
        <v>9</v>
      </c>
      <c r="I3427" s="43">
        <v>7</v>
      </c>
      <c r="J3427" s="43" t="s">
        <v>2131</v>
      </c>
      <c r="K3427" s="45">
        <v>17673.080000000002</v>
      </c>
      <c r="L3427" s="45">
        <v>12579.13</v>
      </c>
      <c r="M3427" s="517">
        <f>VLOOKUP(C3427,'Раздел 2'!D3418:Q4119,14,0)</f>
        <v>23871823</v>
      </c>
      <c r="N3427" s="45">
        <f t="shared" ref="N3427:N3433" si="599">M3427</f>
        <v>23871823</v>
      </c>
      <c r="O3427" s="45">
        <v>0</v>
      </c>
      <c r="P3427" s="45">
        <v>0</v>
      </c>
      <c r="Q3427" s="45">
        <v>0</v>
      </c>
      <c r="R3427" s="57">
        <v>45658</v>
      </c>
      <c r="S3427" s="57">
        <v>46022</v>
      </c>
      <c r="U3427" s="143"/>
    </row>
    <row r="3428" spans="1:21" ht="20.3" x14ac:dyDescent="0.35">
      <c r="A3428" s="43">
        <f t="shared" si="598"/>
        <v>791</v>
      </c>
      <c r="B3428" s="47" t="s">
        <v>2271</v>
      </c>
      <c r="C3428" s="43">
        <v>38473</v>
      </c>
      <c r="D3428" s="43" t="s">
        <v>1899</v>
      </c>
      <c r="E3428" s="43">
        <v>1977</v>
      </c>
      <c r="F3428" s="43" t="s">
        <v>2131</v>
      </c>
      <c r="G3428" s="56" t="s">
        <v>2097</v>
      </c>
      <c r="H3428" s="43">
        <v>9</v>
      </c>
      <c r="I3428" s="43">
        <v>4</v>
      </c>
      <c r="J3428" s="43" t="s">
        <v>2131</v>
      </c>
      <c r="K3428" s="45">
        <v>11090.18</v>
      </c>
      <c r="L3428" s="45">
        <v>8248.39</v>
      </c>
      <c r="M3428" s="517">
        <f>VLOOKUP(C3428,'Раздел 2'!D3419:Q4120,14,0)</f>
        <v>17380251.152249999</v>
      </c>
      <c r="N3428" s="45">
        <f t="shared" si="599"/>
        <v>17380251.152249999</v>
      </c>
      <c r="O3428" s="45">
        <v>0</v>
      </c>
      <c r="P3428" s="45">
        <v>0</v>
      </c>
      <c r="Q3428" s="45">
        <v>0</v>
      </c>
      <c r="R3428" s="57">
        <v>45658</v>
      </c>
      <c r="S3428" s="57">
        <v>46022</v>
      </c>
      <c r="U3428" s="143"/>
    </row>
    <row r="3429" spans="1:21" ht="20.3" x14ac:dyDescent="0.35">
      <c r="A3429" s="43">
        <f t="shared" si="598"/>
        <v>792</v>
      </c>
      <c r="B3429" s="47" t="s">
        <v>571</v>
      </c>
      <c r="C3429" s="43">
        <v>38709</v>
      </c>
      <c r="D3429" s="43" t="s">
        <v>1899</v>
      </c>
      <c r="E3429" s="43">
        <v>1986</v>
      </c>
      <c r="F3429" s="43" t="s">
        <v>2131</v>
      </c>
      <c r="G3429" s="56" t="s">
        <v>2097</v>
      </c>
      <c r="H3429" s="43">
        <v>9</v>
      </c>
      <c r="I3429" s="43">
        <v>2</v>
      </c>
      <c r="J3429" s="43" t="s">
        <v>2131</v>
      </c>
      <c r="K3429" s="45">
        <v>4512.5600000000004</v>
      </c>
      <c r="L3429" s="45">
        <v>3387.1</v>
      </c>
      <c r="M3429" s="517">
        <f>VLOOKUP(C3429,'Раздел 2'!D3420:Q4121,14,0)</f>
        <v>274634.40000000002</v>
      </c>
      <c r="N3429" s="45">
        <f t="shared" si="599"/>
        <v>274634.40000000002</v>
      </c>
      <c r="O3429" s="45">
        <v>0</v>
      </c>
      <c r="P3429" s="45">
        <v>0</v>
      </c>
      <c r="Q3429" s="45">
        <v>0</v>
      </c>
      <c r="R3429" s="57">
        <v>45658</v>
      </c>
      <c r="S3429" s="57">
        <v>46022</v>
      </c>
      <c r="U3429" s="143"/>
    </row>
    <row r="3430" spans="1:21" ht="20.3" x14ac:dyDescent="0.35">
      <c r="A3430" s="43">
        <f t="shared" si="598"/>
        <v>793</v>
      </c>
      <c r="B3430" s="393" t="s">
        <v>1048</v>
      </c>
      <c r="C3430" s="184">
        <v>38851</v>
      </c>
      <c r="D3430" s="43" t="s">
        <v>1899</v>
      </c>
      <c r="E3430" s="43">
        <v>1985</v>
      </c>
      <c r="F3430" s="43">
        <v>2018</v>
      </c>
      <c r="G3430" s="56" t="s">
        <v>2097</v>
      </c>
      <c r="H3430" s="43">
        <v>9</v>
      </c>
      <c r="I3430" s="43">
        <v>7</v>
      </c>
      <c r="J3430" s="43" t="s">
        <v>2131</v>
      </c>
      <c r="K3430" s="45">
        <v>18987.830000000002</v>
      </c>
      <c r="L3430" s="45">
        <v>14145</v>
      </c>
      <c r="M3430" s="517">
        <f>VLOOKUP(C3430,'Раздел 2'!D3421:Q4122,14,0)</f>
        <v>16899518.940000001</v>
      </c>
      <c r="N3430" s="45">
        <f t="shared" si="599"/>
        <v>16899518.940000001</v>
      </c>
      <c r="O3430" s="45">
        <v>0</v>
      </c>
      <c r="P3430" s="45">
        <v>0</v>
      </c>
      <c r="Q3430" s="45">
        <v>0</v>
      </c>
      <c r="R3430" s="57">
        <v>45658</v>
      </c>
      <c r="S3430" s="57">
        <v>46022</v>
      </c>
      <c r="U3430" s="143"/>
    </row>
    <row r="3431" spans="1:21" ht="20.3" x14ac:dyDescent="0.35">
      <c r="A3431" s="43">
        <f t="shared" si="598"/>
        <v>794</v>
      </c>
      <c r="B3431" s="47" t="s">
        <v>4269</v>
      </c>
      <c r="C3431" s="43">
        <v>38718</v>
      </c>
      <c r="D3431" s="43" t="s">
        <v>1899</v>
      </c>
      <c r="E3431" s="43">
        <v>1980</v>
      </c>
      <c r="F3431" s="43" t="s">
        <v>2131</v>
      </c>
      <c r="G3431" s="56" t="s">
        <v>2097</v>
      </c>
      <c r="H3431" s="43">
        <v>9</v>
      </c>
      <c r="I3431" s="43">
        <v>4</v>
      </c>
      <c r="J3431" s="43" t="s">
        <v>2131</v>
      </c>
      <c r="K3431" s="45">
        <v>11170.5</v>
      </c>
      <c r="L3431" s="45">
        <v>11170.5</v>
      </c>
      <c r="M3431" s="517">
        <f>VLOOKUP(C3431,'Раздел 2'!D3422:Q4123,14,0)</f>
        <v>21781392.159999996</v>
      </c>
      <c r="N3431" s="45">
        <f t="shared" si="599"/>
        <v>21781392.159999996</v>
      </c>
      <c r="O3431" s="45">
        <v>0</v>
      </c>
      <c r="P3431" s="45">
        <v>0</v>
      </c>
      <c r="Q3431" s="45">
        <v>0</v>
      </c>
      <c r="R3431" s="57">
        <v>45658</v>
      </c>
      <c r="S3431" s="57">
        <v>46022</v>
      </c>
      <c r="U3431" s="143"/>
    </row>
    <row r="3432" spans="1:21" ht="20.3" x14ac:dyDescent="0.35">
      <c r="A3432" s="43">
        <f t="shared" si="598"/>
        <v>795</v>
      </c>
      <c r="B3432" s="47" t="s">
        <v>4268</v>
      </c>
      <c r="C3432" s="43">
        <v>38741</v>
      </c>
      <c r="D3432" s="43" t="s">
        <v>1899</v>
      </c>
      <c r="E3432" s="43">
        <v>1980</v>
      </c>
      <c r="F3432" s="43">
        <v>2020</v>
      </c>
      <c r="G3432" s="56" t="s">
        <v>2097</v>
      </c>
      <c r="H3432" s="43">
        <v>9</v>
      </c>
      <c r="I3432" s="43">
        <v>1</v>
      </c>
      <c r="J3432" s="43" t="s">
        <v>2131</v>
      </c>
      <c r="K3432" s="45">
        <v>2777.78</v>
      </c>
      <c r="L3432" s="45">
        <v>2074.3000000000002</v>
      </c>
      <c r="M3432" s="517">
        <f>VLOOKUP(C3432,'Раздел 2'!D3423:Q4124,14,0)</f>
        <v>5729905.9299999997</v>
      </c>
      <c r="N3432" s="45">
        <f t="shared" si="599"/>
        <v>5729905.9299999997</v>
      </c>
      <c r="O3432" s="45">
        <v>0</v>
      </c>
      <c r="P3432" s="45">
        <v>0</v>
      </c>
      <c r="Q3432" s="45">
        <v>0</v>
      </c>
      <c r="R3432" s="57">
        <v>45658</v>
      </c>
      <c r="S3432" s="57">
        <v>46022</v>
      </c>
      <c r="U3432" s="143"/>
    </row>
    <row r="3433" spans="1:21" ht="20.3" x14ac:dyDescent="0.35">
      <c r="A3433" s="43">
        <f t="shared" si="598"/>
        <v>796</v>
      </c>
      <c r="B3433" s="47" t="s">
        <v>2270</v>
      </c>
      <c r="C3433" s="43">
        <v>38789</v>
      </c>
      <c r="D3433" s="43" t="s">
        <v>1899</v>
      </c>
      <c r="E3433" s="43">
        <v>1980</v>
      </c>
      <c r="F3433" s="43">
        <v>2020</v>
      </c>
      <c r="G3433" s="56" t="s">
        <v>2097</v>
      </c>
      <c r="H3433" s="43">
        <v>9</v>
      </c>
      <c r="I3433" s="43">
        <v>1</v>
      </c>
      <c r="J3433" s="43" t="s">
        <v>2131</v>
      </c>
      <c r="K3433" s="45">
        <v>2777.78</v>
      </c>
      <c r="L3433" s="45">
        <v>2174.3000000000002</v>
      </c>
      <c r="M3433" s="517">
        <f>VLOOKUP(C3433,'Раздел 2'!D3424:Q4125,14,0)</f>
        <v>3330151.4</v>
      </c>
      <c r="N3433" s="45">
        <f t="shared" si="599"/>
        <v>3330151.4</v>
      </c>
      <c r="O3433" s="45">
        <v>0</v>
      </c>
      <c r="P3433" s="45">
        <v>0</v>
      </c>
      <c r="Q3433" s="45">
        <v>0</v>
      </c>
      <c r="R3433" s="57">
        <v>45658</v>
      </c>
      <c r="S3433" s="57">
        <v>46022</v>
      </c>
      <c r="U3433" s="143"/>
    </row>
    <row r="3434" spans="1:21" ht="20.3" x14ac:dyDescent="0.35">
      <c r="A3434" s="43">
        <f t="shared" si="598"/>
        <v>797</v>
      </c>
      <c r="B3434" s="47" t="s">
        <v>4270</v>
      </c>
      <c r="C3434" s="43">
        <v>38482</v>
      </c>
      <c r="D3434" s="43" t="s">
        <v>1899</v>
      </c>
      <c r="E3434" s="43">
        <v>1983</v>
      </c>
      <c r="F3434" s="43" t="s">
        <v>2131</v>
      </c>
      <c r="G3434" s="56" t="s">
        <v>2097</v>
      </c>
      <c r="H3434" s="43">
        <v>9</v>
      </c>
      <c r="I3434" s="43">
        <v>7</v>
      </c>
      <c r="J3434" s="43" t="s">
        <v>2131</v>
      </c>
      <c r="K3434" s="45">
        <v>18614.97</v>
      </c>
      <c r="L3434" s="45">
        <v>18614.97</v>
      </c>
      <c r="M3434" s="517">
        <f>VLOOKUP(C3434,'Раздел 2'!D3425:Q4126,14,0)</f>
        <v>51554954.280000001</v>
      </c>
      <c r="N3434" s="45">
        <f t="shared" ref="N3434" si="600">M3434</f>
        <v>51554954.280000001</v>
      </c>
      <c r="O3434" s="45">
        <v>0</v>
      </c>
      <c r="P3434" s="45">
        <v>0</v>
      </c>
      <c r="Q3434" s="45">
        <v>0</v>
      </c>
      <c r="R3434" s="57">
        <v>45658</v>
      </c>
      <c r="S3434" s="57">
        <v>46022</v>
      </c>
      <c r="U3434" s="143"/>
    </row>
    <row r="3435" spans="1:21" ht="20.3" x14ac:dyDescent="0.3">
      <c r="A3435" s="46" t="s">
        <v>22</v>
      </c>
      <c r="B3435" s="46"/>
      <c r="C3435" s="403" t="s">
        <v>172</v>
      </c>
      <c r="D3435" s="403" t="s">
        <v>172</v>
      </c>
      <c r="E3435" s="403" t="s">
        <v>172</v>
      </c>
      <c r="F3435" s="403" t="s">
        <v>172</v>
      </c>
      <c r="G3435" s="403" t="s">
        <v>172</v>
      </c>
      <c r="H3435" s="403" t="s">
        <v>172</v>
      </c>
      <c r="I3435" s="403" t="s">
        <v>172</v>
      </c>
      <c r="J3435" s="49">
        <f t="shared" ref="J3435:Q3435" si="601">SUM(J3421:J3434)</f>
        <v>0</v>
      </c>
      <c r="K3435" s="49">
        <f t="shared" si="601"/>
        <v>139343.89000000001</v>
      </c>
      <c r="L3435" s="49">
        <f t="shared" si="601"/>
        <v>113294.74</v>
      </c>
      <c r="M3435" s="518">
        <f t="shared" si="601"/>
        <v>185649468.55225</v>
      </c>
      <c r="N3435" s="49">
        <f t="shared" si="601"/>
        <v>185649468.55225</v>
      </c>
      <c r="O3435" s="49">
        <f t="shared" si="601"/>
        <v>0</v>
      </c>
      <c r="P3435" s="49">
        <f t="shared" si="601"/>
        <v>0</v>
      </c>
      <c r="Q3435" s="49">
        <f t="shared" si="601"/>
        <v>0</v>
      </c>
      <c r="R3435" s="403" t="s">
        <v>172</v>
      </c>
      <c r="S3435" s="403" t="s">
        <v>172</v>
      </c>
      <c r="U3435" s="143"/>
    </row>
    <row r="3436" spans="1:21" ht="19.649999999999999" x14ac:dyDescent="0.3">
      <c r="A3436" s="527" t="s">
        <v>2891</v>
      </c>
      <c r="B3436" s="527"/>
      <c r="C3436" s="527"/>
      <c r="D3436" s="527"/>
      <c r="E3436" s="527"/>
      <c r="F3436" s="527"/>
      <c r="G3436" s="527"/>
      <c r="H3436" s="527"/>
      <c r="I3436" s="527"/>
      <c r="J3436" s="527"/>
      <c r="K3436" s="527"/>
      <c r="L3436" s="527"/>
      <c r="M3436" s="527"/>
      <c r="N3436" s="527"/>
      <c r="O3436" s="527"/>
      <c r="P3436" s="527"/>
      <c r="Q3436" s="527"/>
      <c r="R3436" s="527"/>
      <c r="S3436" s="527"/>
      <c r="U3436" s="143"/>
    </row>
    <row r="3437" spans="1:21" ht="20.3" x14ac:dyDescent="0.35">
      <c r="A3437" s="43">
        <f>A3434+1</f>
        <v>798</v>
      </c>
      <c r="B3437" s="44" t="s">
        <v>1369</v>
      </c>
      <c r="C3437" s="43">
        <v>39013</v>
      </c>
      <c r="D3437" s="43" t="s">
        <v>1899</v>
      </c>
      <c r="E3437" s="43">
        <v>1950</v>
      </c>
      <c r="F3437" s="43" t="s">
        <v>2131</v>
      </c>
      <c r="G3437" s="56" t="s">
        <v>2098</v>
      </c>
      <c r="H3437" s="43">
        <v>2</v>
      </c>
      <c r="I3437" s="43">
        <v>2</v>
      </c>
      <c r="J3437" s="43" t="s">
        <v>2131</v>
      </c>
      <c r="K3437" s="45">
        <v>889</v>
      </c>
      <c r="L3437" s="45">
        <v>874.9</v>
      </c>
      <c r="M3437" s="517">
        <f>VLOOKUP(C3437,'Раздел 2'!D3430:Q3545,14,0)</f>
        <v>3859173.21</v>
      </c>
      <c r="N3437" s="45">
        <f t="shared" ref="N3437:N3451" si="602">M3437</f>
        <v>3859173.21</v>
      </c>
      <c r="O3437" s="45">
        <v>0</v>
      </c>
      <c r="P3437" s="45">
        <v>0</v>
      </c>
      <c r="Q3437" s="45">
        <v>0</v>
      </c>
      <c r="R3437" s="57">
        <v>45658</v>
      </c>
      <c r="S3437" s="57">
        <v>46022</v>
      </c>
      <c r="U3437" s="143"/>
    </row>
    <row r="3438" spans="1:21" ht="20.3" x14ac:dyDescent="0.35">
      <c r="A3438" s="43">
        <f>A3437+1</f>
        <v>799</v>
      </c>
      <c r="B3438" s="44" t="s">
        <v>1370</v>
      </c>
      <c r="C3438" s="43">
        <v>39014</v>
      </c>
      <c r="D3438" s="43" t="s">
        <v>1899</v>
      </c>
      <c r="E3438" s="43">
        <v>1950</v>
      </c>
      <c r="F3438" s="43" t="s">
        <v>2131</v>
      </c>
      <c r="G3438" s="56" t="s">
        <v>2098</v>
      </c>
      <c r="H3438" s="43">
        <v>2</v>
      </c>
      <c r="I3438" s="43">
        <v>2</v>
      </c>
      <c r="J3438" s="43" t="s">
        <v>2131</v>
      </c>
      <c r="K3438" s="45">
        <v>539.79999999999995</v>
      </c>
      <c r="L3438" s="45">
        <v>520.70000000000005</v>
      </c>
      <c r="M3438" s="517">
        <f>VLOOKUP(C3438,'Раздел 2'!D3431:Q3545,14,0)</f>
        <v>1608041.5999999999</v>
      </c>
      <c r="N3438" s="45">
        <f t="shared" si="602"/>
        <v>1608041.5999999999</v>
      </c>
      <c r="O3438" s="45">
        <v>0</v>
      </c>
      <c r="P3438" s="45">
        <v>0</v>
      </c>
      <c r="Q3438" s="45">
        <v>0</v>
      </c>
      <c r="R3438" s="57">
        <v>45658</v>
      </c>
      <c r="S3438" s="57">
        <v>46022</v>
      </c>
      <c r="U3438" s="143"/>
    </row>
    <row r="3439" spans="1:21" ht="20.3" x14ac:dyDescent="0.35">
      <c r="A3439" s="43">
        <f t="shared" ref="A3439:A3452" si="603">A3438+1</f>
        <v>800</v>
      </c>
      <c r="B3439" s="44" t="s">
        <v>1371</v>
      </c>
      <c r="C3439" s="43">
        <v>38999</v>
      </c>
      <c r="D3439" s="43" t="s">
        <v>1899</v>
      </c>
      <c r="E3439" s="43">
        <v>1957</v>
      </c>
      <c r="F3439" s="43" t="s">
        <v>2131</v>
      </c>
      <c r="G3439" s="56" t="s">
        <v>2098</v>
      </c>
      <c r="H3439" s="43">
        <v>5</v>
      </c>
      <c r="I3439" s="43">
        <v>2</v>
      </c>
      <c r="J3439" s="43" t="s">
        <v>2131</v>
      </c>
      <c r="K3439" s="45">
        <v>2273.9</v>
      </c>
      <c r="L3439" s="45">
        <v>2072.8000000000002</v>
      </c>
      <c r="M3439" s="517">
        <f>VLOOKUP(C3439,'Раздел 2'!D3432:Q3545,14,0)</f>
        <v>3230435.34</v>
      </c>
      <c r="N3439" s="45">
        <f t="shared" si="602"/>
        <v>3230435.34</v>
      </c>
      <c r="O3439" s="45">
        <v>0</v>
      </c>
      <c r="P3439" s="45">
        <v>0</v>
      </c>
      <c r="Q3439" s="45">
        <v>0</v>
      </c>
      <c r="R3439" s="57">
        <v>45658</v>
      </c>
      <c r="S3439" s="57">
        <v>46022</v>
      </c>
      <c r="U3439" s="143"/>
    </row>
    <row r="3440" spans="1:21" ht="20.3" x14ac:dyDescent="0.35">
      <c r="A3440" s="43">
        <f t="shared" si="603"/>
        <v>801</v>
      </c>
      <c r="B3440" s="44" t="s">
        <v>1372</v>
      </c>
      <c r="C3440" s="43">
        <v>39015</v>
      </c>
      <c r="D3440" s="43" t="s">
        <v>1899</v>
      </c>
      <c r="E3440" s="43">
        <v>1967</v>
      </c>
      <c r="F3440" s="43" t="s">
        <v>2131</v>
      </c>
      <c r="G3440" s="56" t="s">
        <v>2098</v>
      </c>
      <c r="H3440" s="43">
        <v>4</v>
      </c>
      <c r="I3440" s="43">
        <v>4</v>
      </c>
      <c r="J3440" s="43" t="s">
        <v>2131</v>
      </c>
      <c r="K3440" s="45">
        <v>3035.3</v>
      </c>
      <c r="L3440" s="45">
        <v>3010.2</v>
      </c>
      <c r="M3440" s="517">
        <f>VLOOKUP(C3440,'Раздел 2'!D3433:Q3546,14,0)</f>
        <v>7748776.9000000004</v>
      </c>
      <c r="N3440" s="45">
        <f t="shared" si="602"/>
        <v>7748776.9000000004</v>
      </c>
      <c r="O3440" s="45">
        <v>0</v>
      </c>
      <c r="P3440" s="45">
        <v>0</v>
      </c>
      <c r="Q3440" s="45">
        <v>0</v>
      </c>
      <c r="R3440" s="57">
        <v>45658</v>
      </c>
      <c r="S3440" s="57">
        <v>46022</v>
      </c>
      <c r="U3440" s="143"/>
    </row>
    <row r="3441" spans="1:21" ht="20.3" x14ac:dyDescent="0.35">
      <c r="A3441" s="43">
        <f t="shared" si="603"/>
        <v>802</v>
      </c>
      <c r="B3441" s="44" t="s">
        <v>1373</v>
      </c>
      <c r="C3441" s="43">
        <v>39023</v>
      </c>
      <c r="D3441" s="43" t="s">
        <v>1899</v>
      </c>
      <c r="E3441" s="43">
        <v>1963</v>
      </c>
      <c r="F3441" s="43" t="s">
        <v>2131</v>
      </c>
      <c r="G3441" s="56" t="s">
        <v>2103</v>
      </c>
      <c r="H3441" s="43">
        <v>5</v>
      </c>
      <c r="I3441" s="43">
        <v>2</v>
      </c>
      <c r="J3441" s="43" t="s">
        <v>2131</v>
      </c>
      <c r="K3441" s="45">
        <v>1321.1</v>
      </c>
      <c r="L3441" s="45">
        <v>1240.8</v>
      </c>
      <c r="M3441" s="517">
        <f>VLOOKUP(C3441,'Раздел 2'!D3434:Q3547,14,0)</f>
        <v>3258736</v>
      </c>
      <c r="N3441" s="45">
        <f t="shared" si="602"/>
        <v>3258736</v>
      </c>
      <c r="O3441" s="45">
        <v>0</v>
      </c>
      <c r="P3441" s="45">
        <v>0</v>
      </c>
      <c r="Q3441" s="45">
        <v>0</v>
      </c>
      <c r="R3441" s="57">
        <v>45658</v>
      </c>
      <c r="S3441" s="57">
        <v>46022</v>
      </c>
      <c r="U3441" s="143"/>
    </row>
    <row r="3442" spans="1:21" ht="20.3" x14ac:dyDescent="0.35">
      <c r="A3442" s="43">
        <f>A3441+1</f>
        <v>803</v>
      </c>
      <c r="B3442" s="44" t="s">
        <v>1375</v>
      </c>
      <c r="C3442" s="43">
        <v>38907</v>
      </c>
      <c r="D3442" s="43" t="s">
        <v>1899</v>
      </c>
      <c r="E3442" s="43">
        <v>1960</v>
      </c>
      <c r="F3442" s="43" t="s">
        <v>2131</v>
      </c>
      <c r="G3442" s="56" t="s">
        <v>2103</v>
      </c>
      <c r="H3442" s="43">
        <v>2</v>
      </c>
      <c r="I3442" s="43">
        <v>1</v>
      </c>
      <c r="J3442" s="43" t="s">
        <v>2131</v>
      </c>
      <c r="K3442" s="45">
        <v>935.12</v>
      </c>
      <c r="L3442" s="45">
        <v>403.77</v>
      </c>
      <c r="M3442" s="517">
        <f>VLOOKUP(C3442,'Раздел 2'!D3435:Q3549,14,0)</f>
        <v>30678.66</v>
      </c>
      <c r="N3442" s="45">
        <f t="shared" si="602"/>
        <v>30678.66</v>
      </c>
      <c r="O3442" s="45">
        <v>0</v>
      </c>
      <c r="P3442" s="45">
        <v>0</v>
      </c>
      <c r="Q3442" s="45">
        <v>0</v>
      </c>
      <c r="R3442" s="57">
        <v>45658</v>
      </c>
      <c r="S3442" s="57">
        <v>46022</v>
      </c>
      <c r="U3442" s="143"/>
    </row>
    <row r="3443" spans="1:21" ht="20.3" x14ac:dyDescent="0.35">
      <c r="A3443" s="43">
        <f t="shared" si="603"/>
        <v>804</v>
      </c>
      <c r="B3443" s="44" t="s">
        <v>1377</v>
      </c>
      <c r="C3443" s="43">
        <v>39077</v>
      </c>
      <c r="D3443" s="43" t="s">
        <v>1899</v>
      </c>
      <c r="E3443" s="43">
        <v>1959</v>
      </c>
      <c r="F3443" s="43" t="s">
        <v>2131</v>
      </c>
      <c r="G3443" s="56" t="s">
        <v>2098</v>
      </c>
      <c r="H3443" s="43">
        <v>2</v>
      </c>
      <c r="I3443" s="43">
        <v>1</v>
      </c>
      <c r="J3443" s="43" t="s">
        <v>2131</v>
      </c>
      <c r="K3443" s="45">
        <v>1020.72</v>
      </c>
      <c r="L3443" s="45">
        <v>387.52</v>
      </c>
      <c r="M3443" s="517">
        <f>VLOOKUP(C3443,'Раздел 2'!D3436:Q3552,14,0)</f>
        <v>760289.44</v>
      </c>
      <c r="N3443" s="45">
        <f t="shared" si="602"/>
        <v>760289.44</v>
      </c>
      <c r="O3443" s="45">
        <v>0</v>
      </c>
      <c r="P3443" s="45">
        <v>0</v>
      </c>
      <c r="Q3443" s="45">
        <v>0</v>
      </c>
      <c r="R3443" s="57">
        <v>45658</v>
      </c>
      <c r="S3443" s="57">
        <v>46022</v>
      </c>
      <c r="U3443" s="143"/>
    </row>
    <row r="3444" spans="1:21" ht="20.3" x14ac:dyDescent="0.35">
      <c r="A3444" s="43">
        <f t="shared" si="603"/>
        <v>805</v>
      </c>
      <c r="B3444" s="44" t="s">
        <v>1378</v>
      </c>
      <c r="C3444" s="43">
        <v>39146</v>
      </c>
      <c r="D3444" s="43" t="s">
        <v>1899</v>
      </c>
      <c r="E3444" s="43">
        <v>1950</v>
      </c>
      <c r="F3444" s="43" t="s">
        <v>2131</v>
      </c>
      <c r="G3444" s="56" t="s">
        <v>2103</v>
      </c>
      <c r="H3444" s="43">
        <v>2</v>
      </c>
      <c r="I3444" s="43">
        <v>1</v>
      </c>
      <c r="J3444" s="43" t="s">
        <v>2131</v>
      </c>
      <c r="K3444" s="45">
        <v>480.29</v>
      </c>
      <c r="L3444" s="45">
        <v>428.89</v>
      </c>
      <c r="M3444" s="517">
        <f>VLOOKUP(C3444,'Раздел 2'!D3437:Q3553,14,0)</f>
        <v>68153.52</v>
      </c>
      <c r="N3444" s="45">
        <f t="shared" si="602"/>
        <v>68153.52</v>
      </c>
      <c r="O3444" s="45">
        <v>0</v>
      </c>
      <c r="P3444" s="45">
        <v>0</v>
      </c>
      <c r="Q3444" s="45">
        <v>0</v>
      </c>
      <c r="R3444" s="57">
        <v>45658</v>
      </c>
      <c r="S3444" s="57">
        <v>46022</v>
      </c>
      <c r="U3444" s="143"/>
    </row>
    <row r="3445" spans="1:21" ht="20.3" x14ac:dyDescent="0.35">
      <c r="A3445" s="43">
        <f t="shared" si="603"/>
        <v>806</v>
      </c>
      <c r="B3445" s="44" t="s">
        <v>1379</v>
      </c>
      <c r="C3445" s="43">
        <v>39152</v>
      </c>
      <c r="D3445" s="43" t="s">
        <v>1899</v>
      </c>
      <c r="E3445" s="43">
        <v>1950</v>
      </c>
      <c r="F3445" s="43" t="s">
        <v>2131</v>
      </c>
      <c r="G3445" s="56" t="s">
        <v>2099</v>
      </c>
      <c r="H3445" s="43">
        <v>2</v>
      </c>
      <c r="I3445" s="43">
        <v>2</v>
      </c>
      <c r="J3445" s="43" t="s">
        <v>2131</v>
      </c>
      <c r="K3445" s="45">
        <v>554.9</v>
      </c>
      <c r="L3445" s="45">
        <v>527</v>
      </c>
      <c r="M3445" s="517">
        <f>VLOOKUP(C3445,'Раздел 2'!D3438:Q3554,14,0)</f>
        <v>37778.28</v>
      </c>
      <c r="N3445" s="45">
        <f t="shared" si="602"/>
        <v>37778.28</v>
      </c>
      <c r="O3445" s="45">
        <v>0</v>
      </c>
      <c r="P3445" s="45">
        <v>0</v>
      </c>
      <c r="Q3445" s="45">
        <v>0</v>
      </c>
      <c r="R3445" s="57">
        <v>45658</v>
      </c>
      <c r="S3445" s="57">
        <v>46022</v>
      </c>
      <c r="U3445" s="143"/>
    </row>
    <row r="3446" spans="1:21" ht="20.3" x14ac:dyDescent="0.35">
      <c r="A3446" s="43">
        <f t="shared" si="603"/>
        <v>807</v>
      </c>
      <c r="B3446" s="44" t="s">
        <v>1054</v>
      </c>
      <c r="C3446" s="43">
        <v>39193</v>
      </c>
      <c r="D3446" s="43" t="s">
        <v>1899</v>
      </c>
      <c r="E3446" s="43">
        <v>1949</v>
      </c>
      <c r="F3446" s="43" t="s">
        <v>2131</v>
      </c>
      <c r="G3446" s="56" t="s">
        <v>2103</v>
      </c>
      <c r="H3446" s="43">
        <v>2</v>
      </c>
      <c r="I3446" s="43">
        <v>2</v>
      </c>
      <c r="J3446" s="43" t="s">
        <v>2131</v>
      </c>
      <c r="K3446" s="45">
        <v>594.29999999999995</v>
      </c>
      <c r="L3446" s="45">
        <v>551.5</v>
      </c>
      <c r="M3446" s="517">
        <f>VLOOKUP(C3446,'Раздел 2'!D3439:Q3555,14,0)</f>
        <v>68931</v>
      </c>
      <c r="N3446" s="45">
        <f>M3446</f>
        <v>68931</v>
      </c>
      <c r="O3446" s="45">
        <v>0</v>
      </c>
      <c r="P3446" s="45">
        <v>0</v>
      </c>
      <c r="Q3446" s="45">
        <v>0</v>
      </c>
      <c r="R3446" s="57">
        <v>45658</v>
      </c>
      <c r="S3446" s="57">
        <v>46022</v>
      </c>
      <c r="U3446" s="143"/>
    </row>
    <row r="3447" spans="1:21" ht="20.3" x14ac:dyDescent="0.35">
      <c r="A3447" s="43">
        <f>A3446+1</f>
        <v>808</v>
      </c>
      <c r="B3447" s="44" t="s">
        <v>3334</v>
      </c>
      <c r="C3447" s="43">
        <v>39042</v>
      </c>
      <c r="D3447" s="43" t="s">
        <v>1899</v>
      </c>
      <c r="E3447" s="43">
        <v>1984</v>
      </c>
      <c r="F3447" s="43" t="s">
        <v>2131</v>
      </c>
      <c r="G3447" s="56" t="s">
        <v>2129</v>
      </c>
      <c r="H3447" s="43">
        <v>5</v>
      </c>
      <c r="I3447" s="43">
        <v>6</v>
      </c>
      <c r="J3447" s="43" t="s">
        <v>2131</v>
      </c>
      <c r="K3447" s="45">
        <v>5169.8100000000004</v>
      </c>
      <c r="L3447" s="45">
        <v>5169.8100000000004</v>
      </c>
      <c r="M3447" s="517">
        <f>VLOOKUP(C3447,'Раздел 2'!D3440:Q3557,14,0)</f>
        <v>10416003.890000001</v>
      </c>
      <c r="N3447" s="45">
        <f>M3447</f>
        <v>10416003.890000001</v>
      </c>
      <c r="O3447" s="45">
        <v>0</v>
      </c>
      <c r="P3447" s="45">
        <v>0</v>
      </c>
      <c r="Q3447" s="45">
        <v>0</v>
      </c>
      <c r="R3447" s="57">
        <v>45658</v>
      </c>
      <c r="S3447" s="57">
        <v>46022</v>
      </c>
      <c r="U3447" s="143"/>
    </row>
    <row r="3448" spans="1:21" ht="20.3" x14ac:dyDescent="0.35">
      <c r="A3448" s="43">
        <f>A3447+1</f>
        <v>809</v>
      </c>
      <c r="B3448" s="44" t="s">
        <v>1381</v>
      </c>
      <c r="C3448" s="43">
        <v>39347</v>
      </c>
      <c r="D3448" s="43" t="s">
        <v>1899</v>
      </c>
      <c r="E3448" s="43">
        <v>1972</v>
      </c>
      <c r="F3448" s="43" t="s">
        <v>2131</v>
      </c>
      <c r="G3448" s="56" t="s">
        <v>2098</v>
      </c>
      <c r="H3448" s="43">
        <v>5</v>
      </c>
      <c r="I3448" s="43">
        <v>3</v>
      </c>
      <c r="J3448" s="43" t="s">
        <v>2131</v>
      </c>
      <c r="K3448" s="45">
        <v>2731.3</v>
      </c>
      <c r="L3448" s="45">
        <v>2583.6999999999998</v>
      </c>
      <c r="M3448" s="517">
        <f>VLOOKUP(C3448,'Раздел 2'!D3441:Q3558,14,0)</f>
        <v>121258.8</v>
      </c>
      <c r="N3448" s="45">
        <f t="shared" si="602"/>
        <v>121258.8</v>
      </c>
      <c r="O3448" s="45">
        <v>0</v>
      </c>
      <c r="P3448" s="45">
        <v>0</v>
      </c>
      <c r="Q3448" s="45">
        <v>0</v>
      </c>
      <c r="R3448" s="57">
        <v>45658</v>
      </c>
      <c r="S3448" s="57">
        <v>46022</v>
      </c>
      <c r="U3448" s="143"/>
    </row>
    <row r="3449" spans="1:21" ht="20.3" x14ac:dyDescent="0.35">
      <c r="A3449" s="43">
        <f t="shared" si="603"/>
        <v>810</v>
      </c>
      <c r="B3449" s="44" t="s">
        <v>1050</v>
      </c>
      <c r="C3449" s="43">
        <v>39027</v>
      </c>
      <c r="D3449" s="43" t="s">
        <v>1899</v>
      </c>
      <c r="E3449" s="43">
        <v>1963</v>
      </c>
      <c r="F3449" s="43" t="s">
        <v>2131</v>
      </c>
      <c r="G3449" s="56" t="s">
        <v>2098</v>
      </c>
      <c r="H3449" s="43">
        <v>4</v>
      </c>
      <c r="I3449" s="43">
        <v>3</v>
      </c>
      <c r="J3449" s="43" t="s">
        <v>2131</v>
      </c>
      <c r="K3449" s="45">
        <v>2303.4</v>
      </c>
      <c r="L3449" s="45">
        <v>1991.2</v>
      </c>
      <c r="M3449" s="517">
        <f>VLOOKUP(C3449,'Раздел 2'!D3442:Q3559,14,0)</f>
        <v>1725328.18</v>
      </c>
      <c r="N3449" s="45">
        <f t="shared" si="602"/>
        <v>1725328.18</v>
      </c>
      <c r="O3449" s="45">
        <v>0</v>
      </c>
      <c r="P3449" s="45">
        <v>0</v>
      </c>
      <c r="Q3449" s="45">
        <v>0</v>
      </c>
      <c r="R3449" s="57">
        <v>45658</v>
      </c>
      <c r="S3449" s="57">
        <v>46022</v>
      </c>
      <c r="U3449" s="143"/>
    </row>
    <row r="3450" spans="1:21" ht="20.3" x14ac:dyDescent="0.35">
      <c r="A3450" s="43">
        <f t="shared" si="603"/>
        <v>811</v>
      </c>
      <c r="B3450" s="44" t="s">
        <v>1051</v>
      </c>
      <c r="C3450" s="43">
        <v>39028</v>
      </c>
      <c r="D3450" s="43" t="s">
        <v>1899</v>
      </c>
      <c r="E3450" s="43">
        <v>1963</v>
      </c>
      <c r="F3450" s="43" t="s">
        <v>2131</v>
      </c>
      <c r="G3450" s="56" t="s">
        <v>2098</v>
      </c>
      <c r="H3450" s="43">
        <v>4</v>
      </c>
      <c r="I3450" s="43">
        <v>2</v>
      </c>
      <c r="J3450" s="43" t="s">
        <v>2131</v>
      </c>
      <c r="K3450" s="45">
        <v>1331</v>
      </c>
      <c r="L3450" s="45">
        <v>1234.7</v>
      </c>
      <c r="M3450" s="517">
        <f>VLOOKUP(C3450,'Раздел 2'!D3443:Q3560,14,0)</f>
        <v>1350365.9500000002</v>
      </c>
      <c r="N3450" s="45">
        <f t="shared" si="602"/>
        <v>1350365.9500000002</v>
      </c>
      <c r="O3450" s="45">
        <v>0</v>
      </c>
      <c r="P3450" s="45">
        <v>0</v>
      </c>
      <c r="Q3450" s="45">
        <v>0</v>
      </c>
      <c r="R3450" s="57">
        <v>45658</v>
      </c>
      <c r="S3450" s="57">
        <v>46022</v>
      </c>
      <c r="U3450" s="143"/>
    </row>
    <row r="3451" spans="1:21" ht="20.3" x14ac:dyDescent="0.35">
      <c r="A3451" s="43">
        <f t="shared" si="603"/>
        <v>812</v>
      </c>
      <c r="B3451" s="44" t="s">
        <v>1055</v>
      </c>
      <c r="C3451" s="43">
        <v>39206</v>
      </c>
      <c r="D3451" s="43" t="s">
        <v>1899</v>
      </c>
      <c r="E3451" s="43">
        <v>1966</v>
      </c>
      <c r="F3451" s="43" t="s">
        <v>2131</v>
      </c>
      <c r="G3451" s="56" t="s">
        <v>2098</v>
      </c>
      <c r="H3451" s="43">
        <v>4</v>
      </c>
      <c r="I3451" s="43">
        <v>3</v>
      </c>
      <c r="J3451" s="43" t="s">
        <v>2131</v>
      </c>
      <c r="K3451" s="45">
        <v>2045.1</v>
      </c>
      <c r="L3451" s="45">
        <v>2045.1</v>
      </c>
      <c r="M3451" s="517">
        <f>VLOOKUP(C3451,'Раздел 2'!D3444:Q3565,14,0)</f>
        <v>8017803.1600000001</v>
      </c>
      <c r="N3451" s="45">
        <f t="shared" si="602"/>
        <v>8017803.1600000001</v>
      </c>
      <c r="O3451" s="45">
        <v>0</v>
      </c>
      <c r="P3451" s="45">
        <v>0</v>
      </c>
      <c r="Q3451" s="45">
        <v>0</v>
      </c>
      <c r="R3451" s="57">
        <v>45658</v>
      </c>
      <c r="S3451" s="57">
        <v>46022</v>
      </c>
      <c r="U3451" s="143"/>
    </row>
    <row r="3452" spans="1:21" ht="20.3" x14ac:dyDescent="0.35">
      <c r="A3452" s="43">
        <f t="shared" si="603"/>
        <v>813</v>
      </c>
      <c r="B3452" s="44" t="s">
        <v>2251</v>
      </c>
      <c r="C3452" s="43">
        <v>39241</v>
      </c>
      <c r="D3452" s="43" t="s">
        <v>1899</v>
      </c>
      <c r="E3452" s="43">
        <v>1976</v>
      </c>
      <c r="F3452" s="43" t="s">
        <v>2131</v>
      </c>
      <c r="G3452" s="56" t="s">
        <v>2097</v>
      </c>
      <c r="H3452" s="43">
        <v>5</v>
      </c>
      <c r="I3452" s="43">
        <v>4</v>
      </c>
      <c r="J3452" s="43" t="s">
        <v>2131</v>
      </c>
      <c r="K3452" s="45">
        <v>3570.4</v>
      </c>
      <c r="L3452" s="45">
        <v>3307</v>
      </c>
      <c r="M3452" s="517">
        <f>VLOOKUP(C3452,'Раздел 2'!D3445:Q3566,14,0)</f>
        <v>5333218.21</v>
      </c>
      <c r="N3452" s="45">
        <f t="shared" ref="N3452:N3465" si="604">M3452</f>
        <v>5333218.21</v>
      </c>
      <c r="O3452" s="45">
        <v>0</v>
      </c>
      <c r="P3452" s="45">
        <v>0</v>
      </c>
      <c r="Q3452" s="45">
        <v>0</v>
      </c>
      <c r="R3452" s="57">
        <v>45658</v>
      </c>
      <c r="S3452" s="57">
        <v>46022</v>
      </c>
      <c r="U3452" s="143"/>
    </row>
    <row r="3453" spans="1:21" ht="20.3" x14ac:dyDescent="0.35">
      <c r="A3453" s="43">
        <f>A3452+1</f>
        <v>814</v>
      </c>
      <c r="B3453" s="44" t="s">
        <v>607</v>
      </c>
      <c r="C3453" s="43">
        <v>39322</v>
      </c>
      <c r="D3453" s="43" t="s">
        <v>1899</v>
      </c>
      <c r="E3453" s="43">
        <v>1948</v>
      </c>
      <c r="F3453" s="43" t="s">
        <v>2131</v>
      </c>
      <c r="G3453" s="56" t="s">
        <v>2099</v>
      </c>
      <c r="H3453" s="43">
        <v>2</v>
      </c>
      <c r="I3453" s="43">
        <v>3</v>
      </c>
      <c r="J3453" s="43" t="s">
        <v>2131</v>
      </c>
      <c r="K3453" s="45">
        <v>2444.77</v>
      </c>
      <c r="L3453" s="45">
        <v>725.8</v>
      </c>
      <c r="M3453" s="517">
        <f>VLOOKUP(C3453,'Раздел 2'!D3446:Q3567,14,0)</f>
        <v>143208</v>
      </c>
      <c r="N3453" s="45">
        <f t="shared" si="604"/>
        <v>143208</v>
      </c>
      <c r="O3453" s="45">
        <v>0</v>
      </c>
      <c r="P3453" s="45">
        <v>0</v>
      </c>
      <c r="Q3453" s="45">
        <v>0</v>
      </c>
      <c r="R3453" s="57">
        <v>45658</v>
      </c>
      <c r="S3453" s="57">
        <v>46022</v>
      </c>
      <c r="U3453" s="143"/>
    </row>
    <row r="3454" spans="1:21" ht="20.3" x14ac:dyDescent="0.35">
      <c r="A3454" s="43">
        <f t="shared" ref="A3454:A3511" si="605">A3453+1</f>
        <v>815</v>
      </c>
      <c r="B3454" s="44" t="s">
        <v>3984</v>
      </c>
      <c r="C3454" s="43">
        <v>39201</v>
      </c>
      <c r="D3454" s="43" t="s">
        <v>1899</v>
      </c>
      <c r="E3454" s="43">
        <v>1962</v>
      </c>
      <c r="F3454" s="43" t="s">
        <v>2131</v>
      </c>
      <c r="G3454" s="56" t="s">
        <v>2130</v>
      </c>
      <c r="H3454" s="43">
        <v>4</v>
      </c>
      <c r="I3454" s="43">
        <v>3</v>
      </c>
      <c r="J3454" s="43" t="s">
        <v>2131</v>
      </c>
      <c r="K3454" s="45">
        <v>2123.6999999999998</v>
      </c>
      <c r="L3454" s="45">
        <v>2078.38</v>
      </c>
      <c r="M3454" s="517">
        <f>VLOOKUP(C3454,'Раздел 2'!D3447:Q3568,14,0)</f>
        <v>4875791.9000000004</v>
      </c>
      <c r="N3454" s="45">
        <f t="shared" si="604"/>
        <v>4875791.9000000004</v>
      </c>
      <c r="O3454" s="45">
        <v>0</v>
      </c>
      <c r="P3454" s="45">
        <v>0</v>
      </c>
      <c r="Q3454" s="45">
        <v>0</v>
      </c>
      <c r="R3454" s="57">
        <v>45658</v>
      </c>
      <c r="S3454" s="57">
        <v>46022</v>
      </c>
      <c r="U3454" s="143"/>
    </row>
    <row r="3455" spans="1:21" ht="20.3" x14ac:dyDescent="0.35">
      <c r="A3455" s="43">
        <f t="shared" si="605"/>
        <v>816</v>
      </c>
      <c r="B3455" s="44" t="s">
        <v>3985</v>
      </c>
      <c r="C3455" s="43">
        <v>39202</v>
      </c>
      <c r="D3455" s="43" t="s">
        <v>1899</v>
      </c>
      <c r="E3455" s="43">
        <v>1960</v>
      </c>
      <c r="F3455" s="43" t="s">
        <v>2131</v>
      </c>
      <c r="G3455" s="56" t="s">
        <v>2130</v>
      </c>
      <c r="H3455" s="43">
        <v>4</v>
      </c>
      <c r="I3455" s="43">
        <v>3</v>
      </c>
      <c r="J3455" s="43" t="s">
        <v>2131</v>
      </c>
      <c r="K3455" s="45">
        <v>2921.5</v>
      </c>
      <c r="L3455" s="45">
        <v>2847.01</v>
      </c>
      <c r="M3455" s="517">
        <f>VLOOKUP(C3455,'Раздел 2'!D3448:Q3569,14,0)</f>
        <v>7097208.3900000006</v>
      </c>
      <c r="N3455" s="45">
        <f t="shared" si="604"/>
        <v>7097208.3900000006</v>
      </c>
      <c r="O3455" s="45">
        <v>0</v>
      </c>
      <c r="P3455" s="45">
        <v>0</v>
      </c>
      <c r="Q3455" s="45">
        <v>0</v>
      </c>
      <c r="R3455" s="57">
        <v>45658</v>
      </c>
      <c r="S3455" s="57">
        <v>46022</v>
      </c>
      <c r="U3455" s="143"/>
    </row>
    <row r="3456" spans="1:21" ht="20.3" x14ac:dyDescent="0.35">
      <c r="A3456" s="43">
        <f t="shared" si="605"/>
        <v>817</v>
      </c>
      <c r="B3456" s="44" t="s">
        <v>3988</v>
      </c>
      <c r="C3456" s="43">
        <v>39207</v>
      </c>
      <c r="D3456" s="43" t="s">
        <v>1899</v>
      </c>
      <c r="E3456" s="43">
        <v>1962</v>
      </c>
      <c r="F3456" s="43" t="s">
        <v>2131</v>
      </c>
      <c r="G3456" s="56" t="s">
        <v>2130</v>
      </c>
      <c r="H3456" s="43">
        <v>4</v>
      </c>
      <c r="I3456" s="43">
        <v>3</v>
      </c>
      <c r="J3456" s="43" t="s">
        <v>2131</v>
      </c>
      <c r="K3456" s="45">
        <v>1264.5999999999999</v>
      </c>
      <c r="L3456" s="45">
        <v>1301.3</v>
      </c>
      <c r="M3456" s="517">
        <f>VLOOKUP(C3456,'Раздел 2'!D3449:Q3570,14,0)</f>
        <v>3481239.95</v>
      </c>
      <c r="N3456" s="45">
        <f t="shared" si="604"/>
        <v>3481239.95</v>
      </c>
      <c r="O3456" s="45">
        <v>0</v>
      </c>
      <c r="P3456" s="45">
        <v>0</v>
      </c>
      <c r="Q3456" s="45">
        <v>0</v>
      </c>
      <c r="R3456" s="57">
        <v>45658</v>
      </c>
      <c r="S3456" s="57">
        <v>46022</v>
      </c>
      <c r="U3456" s="143"/>
    </row>
    <row r="3457" spans="1:21" ht="20.3" x14ac:dyDescent="0.35">
      <c r="A3457" s="43">
        <f t="shared" si="605"/>
        <v>818</v>
      </c>
      <c r="B3457" s="44" t="s">
        <v>3990</v>
      </c>
      <c r="C3457" s="43">
        <v>39189</v>
      </c>
      <c r="D3457" s="43" t="s">
        <v>1899</v>
      </c>
      <c r="E3457" s="43">
        <v>1957</v>
      </c>
      <c r="F3457" s="43" t="s">
        <v>2131</v>
      </c>
      <c r="G3457" s="56" t="s">
        <v>2130</v>
      </c>
      <c r="H3457" s="43">
        <v>4</v>
      </c>
      <c r="I3457" s="43">
        <v>4</v>
      </c>
      <c r="J3457" s="43" t="s">
        <v>2131</v>
      </c>
      <c r="K3457" s="45">
        <v>4372</v>
      </c>
      <c r="L3457" s="45">
        <v>4122.3</v>
      </c>
      <c r="M3457" s="517">
        <f>VLOOKUP(C3457,'Раздел 2'!D3450:Q3571,14,0)</f>
        <v>11436231.120000001</v>
      </c>
      <c r="N3457" s="45">
        <f t="shared" si="604"/>
        <v>11436231.120000001</v>
      </c>
      <c r="O3457" s="45">
        <v>0</v>
      </c>
      <c r="P3457" s="45">
        <v>0</v>
      </c>
      <c r="Q3457" s="45">
        <v>0</v>
      </c>
      <c r="R3457" s="57">
        <v>45658</v>
      </c>
      <c r="S3457" s="57">
        <v>46022</v>
      </c>
      <c r="U3457" s="143"/>
    </row>
    <row r="3458" spans="1:21" ht="20.3" x14ac:dyDescent="0.35">
      <c r="A3458" s="43">
        <f t="shared" si="605"/>
        <v>819</v>
      </c>
      <c r="B3458" s="44" t="s">
        <v>3992</v>
      </c>
      <c r="C3458" s="43">
        <v>39191</v>
      </c>
      <c r="D3458" s="43" t="s">
        <v>1899</v>
      </c>
      <c r="E3458" s="43">
        <v>1957</v>
      </c>
      <c r="F3458" s="43" t="s">
        <v>2131</v>
      </c>
      <c r="G3458" s="56" t="s">
        <v>2130</v>
      </c>
      <c r="H3458" s="43">
        <v>4</v>
      </c>
      <c r="I3458" s="43">
        <v>4</v>
      </c>
      <c r="J3458" s="43" t="s">
        <v>2131</v>
      </c>
      <c r="K3458" s="45">
        <v>2179.6</v>
      </c>
      <c r="L3458" s="45">
        <v>2101.3000000000002</v>
      </c>
      <c r="M3458" s="517">
        <f>VLOOKUP(C3458,'Раздел 2'!D3451:Q3572,14,0)</f>
        <v>6101920.6799999997</v>
      </c>
      <c r="N3458" s="45">
        <f t="shared" si="604"/>
        <v>6101920.6799999997</v>
      </c>
      <c r="O3458" s="45">
        <v>0</v>
      </c>
      <c r="P3458" s="45">
        <v>0</v>
      </c>
      <c r="Q3458" s="45">
        <v>0</v>
      </c>
      <c r="R3458" s="57">
        <v>45658</v>
      </c>
      <c r="S3458" s="57">
        <v>46022</v>
      </c>
      <c r="U3458" s="143"/>
    </row>
    <row r="3459" spans="1:21" ht="20.3" x14ac:dyDescent="0.35">
      <c r="A3459" s="43">
        <f t="shared" si="605"/>
        <v>820</v>
      </c>
      <c r="B3459" s="44" t="s">
        <v>4448</v>
      </c>
      <c r="C3459" s="43">
        <v>39208</v>
      </c>
      <c r="D3459" s="43" t="s">
        <v>1899</v>
      </c>
      <c r="E3459" s="43">
        <v>1964</v>
      </c>
      <c r="F3459" s="43">
        <v>2009</v>
      </c>
      <c r="G3459" s="56" t="s">
        <v>2130</v>
      </c>
      <c r="H3459" s="43">
        <v>4</v>
      </c>
      <c r="I3459" s="43">
        <v>3</v>
      </c>
      <c r="J3459" s="43" t="s">
        <v>2131</v>
      </c>
      <c r="K3459" s="45">
        <v>2293.4</v>
      </c>
      <c r="L3459" s="45">
        <v>2134.1</v>
      </c>
      <c r="M3459" s="517">
        <f>VLOOKUP(C3459,'Раздел 2'!D3452:Q3573,14,0)</f>
        <v>4063596.16</v>
      </c>
      <c r="N3459" s="45">
        <f t="shared" si="604"/>
        <v>4063596.16</v>
      </c>
      <c r="O3459" s="45">
        <v>0</v>
      </c>
      <c r="P3459" s="45">
        <v>0</v>
      </c>
      <c r="Q3459" s="45">
        <v>0</v>
      </c>
      <c r="R3459" s="57">
        <v>45658</v>
      </c>
      <c r="S3459" s="57">
        <v>46022</v>
      </c>
      <c r="U3459" s="143"/>
    </row>
    <row r="3460" spans="1:21" ht="20.3" x14ac:dyDescent="0.35">
      <c r="A3460" s="43">
        <f t="shared" si="605"/>
        <v>821</v>
      </c>
      <c r="B3460" s="44" t="s">
        <v>4231</v>
      </c>
      <c r="C3460" s="43">
        <v>39339</v>
      </c>
      <c r="D3460" s="43" t="s">
        <v>1899</v>
      </c>
      <c r="E3460" s="43">
        <v>1976</v>
      </c>
      <c r="F3460" s="43" t="s">
        <v>2131</v>
      </c>
      <c r="G3460" s="56" t="s">
        <v>2129</v>
      </c>
      <c r="H3460" s="43">
        <v>5</v>
      </c>
      <c r="I3460" s="43">
        <v>4</v>
      </c>
      <c r="J3460" s="43" t="s">
        <v>2131</v>
      </c>
      <c r="K3460" s="45">
        <v>3642.6</v>
      </c>
      <c r="L3460" s="45">
        <v>3372.2</v>
      </c>
      <c r="M3460" s="517">
        <f>VLOOKUP(C3460,'Раздел 2'!D3453:Q3574,14,0)</f>
        <v>27584.22</v>
      </c>
      <c r="N3460" s="45">
        <f t="shared" si="604"/>
        <v>27584.22</v>
      </c>
      <c r="O3460" s="45">
        <v>0</v>
      </c>
      <c r="P3460" s="45">
        <v>0</v>
      </c>
      <c r="Q3460" s="45">
        <v>0</v>
      </c>
      <c r="R3460" s="57">
        <v>45658</v>
      </c>
      <c r="S3460" s="57">
        <v>46022</v>
      </c>
      <c r="U3460" s="143"/>
    </row>
    <row r="3461" spans="1:21" ht="20.3" x14ac:dyDescent="0.35">
      <c r="A3461" s="43">
        <f t="shared" si="605"/>
        <v>822</v>
      </c>
      <c r="B3461" s="44" t="s">
        <v>4266</v>
      </c>
      <c r="C3461" s="43">
        <v>38893</v>
      </c>
      <c r="D3461" s="43" t="s">
        <v>1899</v>
      </c>
      <c r="E3461" s="43">
        <v>1958</v>
      </c>
      <c r="F3461" s="43" t="s">
        <v>2131</v>
      </c>
      <c r="G3461" s="56" t="s">
        <v>2130</v>
      </c>
      <c r="H3461" s="43">
        <v>2</v>
      </c>
      <c r="I3461" s="43">
        <v>1</v>
      </c>
      <c r="J3461" s="43" t="s">
        <v>2131</v>
      </c>
      <c r="K3461" s="45">
        <v>434.63</v>
      </c>
      <c r="L3461" s="45">
        <v>434.63</v>
      </c>
      <c r="M3461" s="517">
        <f>VLOOKUP(C3461,'Раздел 2'!D3454:Q3575,14,0)</f>
        <v>73514.759999999995</v>
      </c>
      <c r="N3461" s="45">
        <f t="shared" si="604"/>
        <v>73514.759999999995</v>
      </c>
      <c r="O3461" s="45">
        <v>0</v>
      </c>
      <c r="P3461" s="45">
        <v>0</v>
      </c>
      <c r="Q3461" s="45">
        <v>0</v>
      </c>
      <c r="R3461" s="57">
        <v>45658</v>
      </c>
      <c r="S3461" s="57">
        <v>46022</v>
      </c>
      <c r="U3461" s="143"/>
    </row>
    <row r="3462" spans="1:21" ht="20.3" x14ac:dyDescent="0.35">
      <c r="A3462" s="43">
        <f t="shared" si="605"/>
        <v>823</v>
      </c>
      <c r="B3462" s="44" t="s">
        <v>4230</v>
      </c>
      <c r="C3462" s="43">
        <v>39348</v>
      </c>
      <c r="D3462" s="43" t="s">
        <v>1899</v>
      </c>
      <c r="E3462" s="43">
        <v>1992</v>
      </c>
      <c r="F3462" s="43" t="s">
        <v>2131</v>
      </c>
      <c r="G3462" s="56" t="s">
        <v>2129</v>
      </c>
      <c r="H3462" s="43">
        <v>5</v>
      </c>
      <c r="I3462" s="43">
        <v>3</v>
      </c>
      <c r="J3462" s="43" t="s">
        <v>2131</v>
      </c>
      <c r="K3462" s="45">
        <v>2374.8000000000002</v>
      </c>
      <c r="L3462" s="45">
        <v>2197.41</v>
      </c>
      <c r="M3462" s="517">
        <f>VLOOKUP(C3462,'Раздел 2'!D3455:Q3576,14,0)</f>
        <v>73599.42</v>
      </c>
      <c r="N3462" s="45">
        <f t="shared" si="604"/>
        <v>73599.42</v>
      </c>
      <c r="O3462" s="45">
        <v>0</v>
      </c>
      <c r="P3462" s="45">
        <v>0</v>
      </c>
      <c r="Q3462" s="45">
        <v>0</v>
      </c>
      <c r="R3462" s="57">
        <v>45658</v>
      </c>
      <c r="S3462" s="57">
        <v>46022</v>
      </c>
      <c r="U3462" s="143"/>
    </row>
    <row r="3463" spans="1:21" ht="20.3" x14ac:dyDescent="0.35">
      <c r="A3463" s="43">
        <f t="shared" si="605"/>
        <v>824</v>
      </c>
      <c r="B3463" s="44" t="s">
        <v>4229</v>
      </c>
      <c r="C3463" s="43">
        <v>39349</v>
      </c>
      <c r="D3463" s="43" t="s">
        <v>1899</v>
      </c>
      <c r="E3463" s="43">
        <v>1999</v>
      </c>
      <c r="F3463" s="43" t="s">
        <v>2131</v>
      </c>
      <c r="G3463" s="56" t="s">
        <v>2130</v>
      </c>
      <c r="H3463" s="43">
        <v>5</v>
      </c>
      <c r="I3463" s="43">
        <v>3</v>
      </c>
      <c r="J3463" s="43" t="s">
        <v>2131</v>
      </c>
      <c r="K3463" s="45">
        <v>2448.1</v>
      </c>
      <c r="L3463" s="45">
        <v>2231.4</v>
      </c>
      <c r="M3463" s="517">
        <f>VLOOKUP(C3463,'Раздел 2'!D3456:Q3577,14,0)</f>
        <v>43444.69</v>
      </c>
      <c r="N3463" s="45">
        <f t="shared" si="604"/>
        <v>43444.69</v>
      </c>
      <c r="O3463" s="45">
        <v>0</v>
      </c>
      <c r="P3463" s="45">
        <v>0</v>
      </c>
      <c r="Q3463" s="45">
        <v>0</v>
      </c>
      <c r="R3463" s="57">
        <v>45658</v>
      </c>
      <c r="S3463" s="57">
        <v>46022</v>
      </c>
      <c r="U3463" s="143"/>
    </row>
    <row r="3464" spans="1:21" ht="20.3" x14ac:dyDescent="0.35">
      <c r="A3464" s="43">
        <f t="shared" si="605"/>
        <v>825</v>
      </c>
      <c r="B3464" s="44" t="s">
        <v>4228</v>
      </c>
      <c r="C3464" s="43">
        <v>39350</v>
      </c>
      <c r="D3464" s="43" t="s">
        <v>1899</v>
      </c>
      <c r="E3464" s="43">
        <v>1992</v>
      </c>
      <c r="F3464" s="43" t="s">
        <v>2131</v>
      </c>
      <c r="G3464" s="56" t="s">
        <v>2130</v>
      </c>
      <c r="H3464" s="43">
        <v>5</v>
      </c>
      <c r="I3464" s="43">
        <v>4</v>
      </c>
      <c r="J3464" s="43" t="s">
        <v>2131</v>
      </c>
      <c r="K3464" s="45">
        <v>2985.8</v>
      </c>
      <c r="L3464" s="45">
        <v>2837.2</v>
      </c>
      <c r="M3464" s="517">
        <f>VLOOKUP(C3464,'Раздел 2'!D3457:Q3578,14,0)</f>
        <v>60621.54</v>
      </c>
      <c r="N3464" s="45">
        <f t="shared" si="604"/>
        <v>60621.54</v>
      </c>
      <c r="O3464" s="45">
        <v>0</v>
      </c>
      <c r="P3464" s="45">
        <v>0</v>
      </c>
      <c r="Q3464" s="45">
        <v>0</v>
      </c>
      <c r="R3464" s="57">
        <v>45658</v>
      </c>
      <c r="S3464" s="57">
        <v>46022</v>
      </c>
      <c r="U3464" s="143"/>
    </row>
    <row r="3465" spans="1:21" ht="20.3" x14ac:dyDescent="0.35">
      <c r="A3465" s="43">
        <f t="shared" si="605"/>
        <v>826</v>
      </c>
      <c r="B3465" s="44" t="s">
        <v>4265</v>
      </c>
      <c r="C3465" s="43">
        <v>38896</v>
      </c>
      <c r="D3465" s="43" t="s">
        <v>1899</v>
      </c>
      <c r="E3465" s="43">
        <v>1958</v>
      </c>
      <c r="F3465" s="43" t="s">
        <v>2131</v>
      </c>
      <c r="G3465" s="56" t="s">
        <v>2103</v>
      </c>
      <c r="H3465" s="43">
        <v>2</v>
      </c>
      <c r="I3465" s="43">
        <v>1</v>
      </c>
      <c r="J3465" s="43" t="s">
        <v>2131</v>
      </c>
      <c r="K3465" s="45">
        <v>931.33</v>
      </c>
      <c r="L3465" s="45">
        <v>931.33</v>
      </c>
      <c r="M3465" s="517">
        <f>VLOOKUP(C3465,'Раздел 2'!D3458:Q3579,14,0)</f>
        <v>19402.02</v>
      </c>
      <c r="N3465" s="45">
        <f t="shared" si="604"/>
        <v>19402.02</v>
      </c>
      <c r="O3465" s="45">
        <v>0</v>
      </c>
      <c r="P3465" s="45">
        <v>0</v>
      </c>
      <c r="Q3465" s="45">
        <v>0</v>
      </c>
      <c r="R3465" s="57">
        <v>45658</v>
      </c>
      <c r="S3465" s="57">
        <v>46022</v>
      </c>
      <c r="U3465" s="143"/>
    </row>
    <row r="3466" spans="1:21" ht="20.3" x14ac:dyDescent="0.35">
      <c r="A3466" s="43">
        <f t="shared" si="605"/>
        <v>827</v>
      </c>
      <c r="B3466" s="44" t="s">
        <v>4262</v>
      </c>
      <c r="C3466" s="43">
        <v>38910</v>
      </c>
      <c r="D3466" s="43" t="s">
        <v>1899</v>
      </c>
      <c r="E3466" s="43">
        <v>1961</v>
      </c>
      <c r="F3466" s="43" t="s">
        <v>2131</v>
      </c>
      <c r="G3466" s="56" t="s">
        <v>2130</v>
      </c>
      <c r="H3466" s="43">
        <v>2</v>
      </c>
      <c r="I3466" s="43">
        <v>2</v>
      </c>
      <c r="J3466" s="43" t="s">
        <v>2131</v>
      </c>
      <c r="K3466" s="45">
        <v>575.29999999999995</v>
      </c>
      <c r="L3466" s="45">
        <v>568.29999999999995</v>
      </c>
      <c r="M3466" s="517">
        <f>VLOOKUP(C3466,'Раздел 2'!D3459:Q3591,14,0)</f>
        <v>64744.98</v>
      </c>
      <c r="N3466" s="45">
        <f t="shared" ref="N3466:N3467" si="606">M3466</f>
        <v>64744.98</v>
      </c>
      <c r="O3466" s="45">
        <v>0</v>
      </c>
      <c r="P3466" s="45">
        <v>0</v>
      </c>
      <c r="Q3466" s="45">
        <v>0</v>
      </c>
      <c r="R3466" s="57">
        <v>45658</v>
      </c>
      <c r="S3466" s="57">
        <v>46022</v>
      </c>
      <c r="U3466" s="143"/>
    </row>
    <row r="3467" spans="1:21" ht="20.3" x14ac:dyDescent="0.35">
      <c r="A3467" s="43">
        <f t="shared" si="605"/>
        <v>828</v>
      </c>
      <c r="B3467" s="44" t="s">
        <v>4267</v>
      </c>
      <c r="C3467" s="43">
        <v>38892</v>
      </c>
      <c r="D3467" s="43" t="s">
        <v>1899</v>
      </c>
      <c r="E3467" s="43">
        <v>1958</v>
      </c>
      <c r="F3467" s="43" t="s">
        <v>2131</v>
      </c>
      <c r="G3467" s="56" t="s">
        <v>2130</v>
      </c>
      <c r="H3467" s="43">
        <v>2</v>
      </c>
      <c r="I3467" s="43">
        <v>1</v>
      </c>
      <c r="J3467" s="43" t="s">
        <v>2131</v>
      </c>
      <c r="K3467" s="45">
        <v>431.55</v>
      </c>
      <c r="L3467" s="45">
        <v>431.55</v>
      </c>
      <c r="M3467" s="517">
        <f>VLOOKUP(C3467,'Раздел 2'!D3460:Q3592,14,0)</f>
        <v>73514.759999999995</v>
      </c>
      <c r="N3467" s="45">
        <f t="shared" si="606"/>
        <v>73514.759999999995</v>
      </c>
      <c r="O3467" s="45">
        <v>0</v>
      </c>
      <c r="P3467" s="45">
        <v>0</v>
      </c>
      <c r="Q3467" s="45">
        <v>0</v>
      </c>
      <c r="R3467" s="57">
        <v>45658</v>
      </c>
      <c r="S3467" s="57">
        <v>46022</v>
      </c>
      <c r="U3467" s="143"/>
    </row>
    <row r="3468" spans="1:21" ht="20.3" x14ac:dyDescent="0.35">
      <c r="A3468" s="43">
        <f t="shared" si="605"/>
        <v>829</v>
      </c>
      <c r="B3468" s="44" t="s">
        <v>4243</v>
      </c>
      <c r="C3468" s="43">
        <v>39184</v>
      </c>
      <c r="D3468" s="43" t="s">
        <v>1899</v>
      </c>
      <c r="E3468" s="43">
        <v>1994</v>
      </c>
      <c r="F3468" s="43" t="s">
        <v>2131</v>
      </c>
      <c r="G3468" s="56" t="s">
        <v>2129</v>
      </c>
      <c r="H3468" s="43">
        <v>5</v>
      </c>
      <c r="I3468" s="43">
        <v>3</v>
      </c>
      <c r="J3468" s="43" t="s">
        <v>2131</v>
      </c>
      <c r="K3468" s="45">
        <v>5541.8</v>
      </c>
      <c r="L3468" s="45">
        <v>3393.1</v>
      </c>
      <c r="M3468" s="517">
        <f>VLOOKUP(C3468,'Раздел 2'!D3461:Q3593,14,0)</f>
        <v>113474.04</v>
      </c>
      <c r="N3468" s="45">
        <f t="shared" ref="N3468" si="607">M3468</f>
        <v>113474.04</v>
      </c>
      <c r="O3468" s="45">
        <v>0</v>
      </c>
      <c r="P3468" s="45">
        <v>0</v>
      </c>
      <c r="Q3468" s="45">
        <v>0</v>
      </c>
      <c r="R3468" s="57">
        <v>45658</v>
      </c>
      <c r="S3468" s="57">
        <v>46022</v>
      </c>
      <c r="U3468" s="143"/>
    </row>
    <row r="3469" spans="1:21" ht="20.3" x14ac:dyDescent="0.35">
      <c r="A3469" s="43">
        <f t="shared" si="605"/>
        <v>830</v>
      </c>
      <c r="B3469" s="44" t="s">
        <v>4264</v>
      </c>
      <c r="C3469" s="43">
        <v>38905</v>
      </c>
      <c r="D3469" s="43" t="s">
        <v>1899</v>
      </c>
      <c r="E3469" s="43">
        <v>1960</v>
      </c>
      <c r="F3469" s="43" t="s">
        <v>2131</v>
      </c>
      <c r="G3469" s="56" t="s">
        <v>2130</v>
      </c>
      <c r="H3469" s="43">
        <v>2</v>
      </c>
      <c r="I3469" s="43">
        <v>1</v>
      </c>
      <c r="J3469" s="43" t="s">
        <v>2131</v>
      </c>
      <c r="K3469" s="45">
        <v>942.83</v>
      </c>
      <c r="L3469" s="45">
        <v>942.83</v>
      </c>
      <c r="M3469" s="517">
        <f>VLOOKUP(C3469,'Раздел 2'!D3462:Q3594,14,0)</f>
        <v>22670.31</v>
      </c>
      <c r="N3469" s="45">
        <f t="shared" ref="N3469:N3470" si="608">M3469</f>
        <v>22670.31</v>
      </c>
      <c r="O3469" s="45">
        <v>0</v>
      </c>
      <c r="P3469" s="45">
        <v>0</v>
      </c>
      <c r="Q3469" s="45">
        <v>0</v>
      </c>
      <c r="R3469" s="57">
        <v>45658</v>
      </c>
      <c r="S3469" s="57">
        <v>46022</v>
      </c>
      <c r="U3469" s="143"/>
    </row>
    <row r="3470" spans="1:21" ht="20.3" x14ac:dyDescent="0.35">
      <c r="A3470" s="43">
        <f t="shared" si="605"/>
        <v>831</v>
      </c>
      <c r="B3470" s="44" t="s">
        <v>4263</v>
      </c>
      <c r="C3470" s="43">
        <v>38909</v>
      </c>
      <c r="D3470" s="43" t="s">
        <v>1899</v>
      </c>
      <c r="E3470" s="43">
        <v>1961</v>
      </c>
      <c r="F3470" s="43" t="s">
        <v>2131</v>
      </c>
      <c r="G3470" s="56" t="s">
        <v>2130</v>
      </c>
      <c r="H3470" s="43">
        <v>2</v>
      </c>
      <c r="I3470" s="43">
        <v>1</v>
      </c>
      <c r="J3470" s="43" t="s">
        <v>2131</v>
      </c>
      <c r="K3470" s="45">
        <v>365</v>
      </c>
      <c r="L3470" s="45">
        <v>365.7</v>
      </c>
      <c r="M3470" s="517">
        <f>VLOOKUP(C3470,'Раздел 2'!D3463:Q3603,14,0)</f>
        <v>22670.31</v>
      </c>
      <c r="N3470" s="45">
        <f t="shared" si="608"/>
        <v>22670.31</v>
      </c>
      <c r="O3470" s="45">
        <v>0</v>
      </c>
      <c r="P3470" s="45">
        <v>0</v>
      </c>
      <c r="Q3470" s="45">
        <v>0</v>
      </c>
      <c r="R3470" s="57">
        <v>45658</v>
      </c>
      <c r="S3470" s="57">
        <v>46022</v>
      </c>
      <c r="U3470" s="143"/>
    </row>
    <row r="3471" spans="1:21" ht="20.3" x14ac:dyDescent="0.35">
      <c r="A3471" s="43">
        <f t="shared" si="605"/>
        <v>832</v>
      </c>
      <c r="B3471" s="44" t="s">
        <v>4244</v>
      </c>
      <c r="C3471" s="43">
        <v>39145</v>
      </c>
      <c r="D3471" s="43" t="s">
        <v>1899</v>
      </c>
      <c r="E3471" s="43">
        <v>1950</v>
      </c>
      <c r="F3471" s="43" t="s">
        <v>2131</v>
      </c>
      <c r="G3471" s="56" t="s">
        <v>2130</v>
      </c>
      <c r="H3471" s="43">
        <v>2</v>
      </c>
      <c r="I3471" s="43">
        <v>1</v>
      </c>
      <c r="J3471" s="43" t="s">
        <v>2131</v>
      </c>
      <c r="K3471" s="45">
        <v>536.36</v>
      </c>
      <c r="L3471" s="45">
        <v>536.36</v>
      </c>
      <c r="M3471" s="517">
        <f>VLOOKUP(C3471,'Раздел 2'!D3464:Q3604,14,0)</f>
        <v>17107.16</v>
      </c>
      <c r="N3471" s="45">
        <f t="shared" ref="N3471:N3474" si="609">M3471</f>
        <v>17107.16</v>
      </c>
      <c r="O3471" s="45">
        <v>0</v>
      </c>
      <c r="P3471" s="45">
        <v>0</v>
      </c>
      <c r="Q3471" s="45">
        <v>0</v>
      </c>
      <c r="R3471" s="57">
        <v>45658</v>
      </c>
      <c r="S3471" s="57">
        <v>46022</v>
      </c>
      <c r="U3471" s="143"/>
    </row>
    <row r="3472" spans="1:21" ht="20.3" x14ac:dyDescent="0.35">
      <c r="A3472" s="43">
        <f t="shared" si="605"/>
        <v>833</v>
      </c>
      <c r="B3472" s="44" t="s">
        <v>4258</v>
      </c>
      <c r="C3472" s="43">
        <v>38974</v>
      </c>
      <c r="D3472" s="43" t="s">
        <v>1899</v>
      </c>
      <c r="E3472" s="43">
        <v>1959</v>
      </c>
      <c r="F3472" s="43" t="s">
        <v>2131</v>
      </c>
      <c r="G3472" s="56" t="s">
        <v>4575</v>
      </c>
      <c r="H3472" s="43">
        <v>2</v>
      </c>
      <c r="I3472" s="43">
        <v>2</v>
      </c>
      <c r="J3472" s="43" t="s">
        <v>2131</v>
      </c>
      <c r="K3472" s="45">
        <v>590.54999999999995</v>
      </c>
      <c r="L3472" s="45">
        <v>590.54999999999995</v>
      </c>
      <c r="M3472" s="517">
        <f>VLOOKUP(C3472,'Раздел 2'!D3465:Q3605,14,0)</f>
        <v>34421.56</v>
      </c>
      <c r="N3472" s="45">
        <f t="shared" si="609"/>
        <v>34421.56</v>
      </c>
      <c r="O3472" s="45">
        <v>0</v>
      </c>
      <c r="P3472" s="45">
        <v>0</v>
      </c>
      <c r="Q3472" s="45">
        <v>0</v>
      </c>
      <c r="R3472" s="57">
        <v>45658</v>
      </c>
      <c r="S3472" s="57">
        <v>46022</v>
      </c>
      <c r="U3472" s="143"/>
    </row>
    <row r="3473" spans="1:21" ht="20.3" x14ac:dyDescent="0.35">
      <c r="A3473" s="43">
        <f t="shared" si="605"/>
        <v>834</v>
      </c>
      <c r="B3473" s="44" t="s">
        <v>4257</v>
      </c>
      <c r="C3473" s="43">
        <v>38975</v>
      </c>
      <c r="D3473" s="43" t="s">
        <v>1899</v>
      </c>
      <c r="E3473" s="43">
        <v>1960</v>
      </c>
      <c r="F3473" s="43" t="s">
        <v>2131</v>
      </c>
      <c r="G3473" s="56" t="s">
        <v>4575</v>
      </c>
      <c r="H3473" s="43">
        <v>2</v>
      </c>
      <c r="I3473" s="43">
        <v>1</v>
      </c>
      <c r="J3473" s="43" t="s">
        <v>2131</v>
      </c>
      <c r="K3473" s="45">
        <v>413.12</v>
      </c>
      <c r="L3473" s="45">
        <v>413.12</v>
      </c>
      <c r="M3473" s="517">
        <f>VLOOKUP(C3473,'Раздел 2'!D3466:Q3606,14,0)</f>
        <v>31562.92</v>
      </c>
      <c r="N3473" s="45">
        <f t="shared" si="609"/>
        <v>31562.92</v>
      </c>
      <c r="O3473" s="45">
        <v>0</v>
      </c>
      <c r="P3473" s="45">
        <v>0</v>
      </c>
      <c r="Q3473" s="45">
        <v>0</v>
      </c>
      <c r="R3473" s="57">
        <v>45658</v>
      </c>
      <c r="S3473" s="57">
        <v>46022</v>
      </c>
      <c r="U3473" s="143"/>
    </row>
    <row r="3474" spans="1:21" ht="20.3" x14ac:dyDescent="0.35">
      <c r="A3474" s="43">
        <f t="shared" si="605"/>
        <v>835</v>
      </c>
      <c r="B3474" s="44" t="s">
        <v>4254</v>
      </c>
      <c r="C3474" s="43">
        <v>38981</v>
      </c>
      <c r="D3474" s="43" t="s">
        <v>1899</v>
      </c>
      <c r="E3474" s="43">
        <v>1959</v>
      </c>
      <c r="F3474" s="43" t="s">
        <v>2131</v>
      </c>
      <c r="G3474" s="56" t="s">
        <v>4575</v>
      </c>
      <c r="H3474" s="43">
        <v>2</v>
      </c>
      <c r="I3474" s="43">
        <v>2</v>
      </c>
      <c r="J3474" s="43" t="s">
        <v>2131</v>
      </c>
      <c r="K3474" s="45">
        <v>573.35</v>
      </c>
      <c r="L3474" s="45">
        <v>573.35</v>
      </c>
      <c r="M3474" s="517">
        <f>VLOOKUP(C3474,'Раздел 2'!D3467:Q3607,14,0)</f>
        <v>36603.11</v>
      </c>
      <c r="N3474" s="45">
        <f t="shared" si="609"/>
        <v>36603.11</v>
      </c>
      <c r="O3474" s="45">
        <v>0</v>
      </c>
      <c r="P3474" s="45">
        <v>0</v>
      </c>
      <c r="Q3474" s="45">
        <v>0</v>
      </c>
      <c r="R3474" s="57">
        <v>45658</v>
      </c>
      <c r="S3474" s="57">
        <v>46022</v>
      </c>
      <c r="U3474" s="143"/>
    </row>
    <row r="3475" spans="1:21" ht="20.3" x14ac:dyDescent="0.35">
      <c r="A3475" s="43">
        <f t="shared" si="605"/>
        <v>836</v>
      </c>
      <c r="B3475" s="44" t="s">
        <v>4238</v>
      </c>
      <c r="C3475" s="43">
        <v>39261</v>
      </c>
      <c r="D3475" s="43" t="s">
        <v>1899</v>
      </c>
      <c r="E3475" s="43">
        <v>1958</v>
      </c>
      <c r="F3475" s="43" t="s">
        <v>2131</v>
      </c>
      <c r="G3475" s="56" t="s">
        <v>4575</v>
      </c>
      <c r="H3475" s="43">
        <v>2</v>
      </c>
      <c r="I3475" s="43">
        <v>1</v>
      </c>
      <c r="J3475" s="43" t="s">
        <v>2131</v>
      </c>
      <c r="K3475" s="45">
        <v>948.47</v>
      </c>
      <c r="L3475" s="45">
        <v>956.16</v>
      </c>
      <c r="M3475" s="517">
        <f>VLOOKUP(C3475,'Раздел 2'!D3468:Q3608,14,0)</f>
        <v>20209</v>
      </c>
      <c r="N3475" s="45">
        <f t="shared" ref="N3475:N3477" si="610">M3475</f>
        <v>20209</v>
      </c>
      <c r="O3475" s="45">
        <v>0</v>
      </c>
      <c r="P3475" s="45">
        <v>0</v>
      </c>
      <c r="Q3475" s="45">
        <v>0</v>
      </c>
      <c r="R3475" s="57">
        <v>45658</v>
      </c>
      <c r="S3475" s="57">
        <v>46022</v>
      </c>
      <c r="U3475" s="143"/>
    </row>
    <row r="3476" spans="1:21" ht="20.3" x14ac:dyDescent="0.35">
      <c r="A3476" s="43">
        <f t="shared" si="605"/>
        <v>837</v>
      </c>
      <c r="B3476" s="44" t="s">
        <v>4237</v>
      </c>
      <c r="C3476" s="43">
        <v>39264</v>
      </c>
      <c r="D3476" s="43" t="s">
        <v>1899</v>
      </c>
      <c r="E3476" s="43">
        <v>1958</v>
      </c>
      <c r="F3476" s="43" t="s">
        <v>2131</v>
      </c>
      <c r="G3476" s="56" t="s">
        <v>4575</v>
      </c>
      <c r="H3476" s="43">
        <v>2</v>
      </c>
      <c r="I3476" s="43">
        <v>1</v>
      </c>
      <c r="J3476" s="43" t="s">
        <v>2131</v>
      </c>
      <c r="K3476" s="45">
        <v>984</v>
      </c>
      <c r="L3476" s="45">
        <v>956.16</v>
      </c>
      <c r="M3476" s="517">
        <f>VLOOKUP(C3476,'Раздел 2'!D3469:Q3609,14,0)</f>
        <v>20209</v>
      </c>
      <c r="N3476" s="45">
        <f t="shared" si="610"/>
        <v>20209</v>
      </c>
      <c r="O3476" s="45">
        <v>0</v>
      </c>
      <c r="P3476" s="45">
        <v>0</v>
      </c>
      <c r="Q3476" s="45">
        <v>0</v>
      </c>
      <c r="R3476" s="57">
        <v>45658</v>
      </c>
      <c r="S3476" s="57">
        <v>46022</v>
      </c>
      <c r="U3476" s="143"/>
    </row>
    <row r="3477" spans="1:21" ht="20.3" x14ac:dyDescent="0.35">
      <c r="A3477" s="43">
        <f t="shared" si="605"/>
        <v>838</v>
      </c>
      <c r="B3477" s="44" t="s">
        <v>4236</v>
      </c>
      <c r="C3477" s="43">
        <v>39266</v>
      </c>
      <c r="D3477" s="43" t="s">
        <v>1899</v>
      </c>
      <c r="E3477" s="43">
        <v>1958</v>
      </c>
      <c r="F3477" s="43" t="s">
        <v>2131</v>
      </c>
      <c r="G3477" s="56" t="s">
        <v>4575</v>
      </c>
      <c r="H3477" s="43">
        <v>2</v>
      </c>
      <c r="I3477" s="43">
        <v>1</v>
      </c>
      <c r="J3477" s="43" t="s">
        <v>2131</v>
      </c>
      <c r="K3477" s="45">
        <v>948.47</v>
      </c>
      <c r="L3477" s="45">
        <v>956.16</v>
      </c>
      <c r="M3477" s="517">
        <f>VLOOKUP(C3477,'Раздел 2'!D3470:Q3610,14,0)</f>
        <v>20209</v>
      </c>
      <c r="N3477" s="45">
        <f t="shared" si="610"/>
        <v>20209</v>
      </c>
      <c r="O3477" s="45">
        <v>0</v>
      </c>
      <c r="P3477" s="45">
        <v>0</v>
      </c>
      <c r="Q3477" s="45">
        <v>0</v>
      </c>
      <c r="R3477" s="57">
        <v>45658</v>
      </c>
      <c r="S3477" s="57">
        <v>46022</v>
      </c>
      <c r="U3477" s="143"/>
    </row>
    <row r="3478" spans="1:21" ht="20.3" x14ac:dyDescent="0.35">
      <c r="A3478" s="43">
        <f t="shared" si="605"/>
        <v>839</v>
      </c>
      <c r="B3478" s="44" t="s">
        <v>3428</v>
      </c>
      <c r="C3478" s="43">
        <v>39011</v>
      </c>
      <c r="D3478" s="43" t="s">
        <v>1899</v>
      </c>
      <c r="E3478" s="43">
        <v>1979</v>
      </c>
      <c r="F3478" s="43" t="s">
        <v>2131</v>
      </c>
      <c r="G3478" s="56" t="s">
        <v>2129</v>
      </c>
      <c r="H3478" s="43">
        <v>5</v>
      </c>
      <c r="I3478" s="43">
        <v>1</v>
      </c>
      <c r="J3478" s="43" t="s">
        <v>2131</v>
      </c>
      <c r="K3478" s="45">
        <v>1513.15</v>
      </c>
      <c r="L3478" s="45">
        <v>1212.7</v>
      </c>
      <c r="M3478" s="517">
        <f>VLOOKUP(C3478,'Раздел 2'!D3471:Q3611,14,0)</f>
        <v>2538169.9304499999</v>
      </c>
      <c r="N3478" s="45">
        <f t="shared" ref="N3478:N3486" si="611">M3478</f>
        <v>2538169.9304499999</v>
      </c>
      <c r="O3478" s="45">
        <v>0</v>
      </c>
      <c r="P3478" s="45">
        <v>0</v>
      </c>
      <c r="Q3478" s="45">
        <v>0</v>
      </c>
      <c r="R3478" s="57">
        <v>45658</v>
      </c>
      <c r="S3478" s="57">
        <v>46022</v>
      </c>
      <c r="U3478" s="143"/>
    </row>
    <row r="3479" spans="1:21" ht="20.3" x14ac:dyDescent="0.35">
      <c r="A3479" s="43">
        <f t="shared" si="605"/>
        <v>840</v>
      </c>
      <c r="B3479" s="44" t="s">
        <v>3429</v>
      </c>
      <c r="C3479" s="43">
        <v>39012</v>
      </c>
      <c r="D3479" s="43" t="s">
        <v>1899</v>
      </c>
      <c r="E3479" s="43">
        <v>1979</v>
      </c>
      <c r="F3479" s="43" t="s">
        <v>2131</v>
      </c>
      <c r="G3479" s="56" t="s">
        <v>2129</v>
      </c>
      <c r="H3479" s="43">
        <v>5</v>
      </c>
      <c r="I3479" s="43">
        <v>1</v>
      </c>
      <c r="J3479" s="43" t="s">
        <v>2131</v>
      </c>
      <c r="K3479" s="45">
        <v>1513.3</v>
      </c>
      <c r="L3479" s="45">
        <v>1229.92</v>
      </c>
      <c r="M3479" s="517">
        <f>VLOOKUP(C3479,'Раздел 2'!D3472:Q3612,14,0)</f>
        <v>2538169.9304499999</v>
      </c>
      <c r="N3479" s="45">
        <f t="shared" si="611"/>
        <v>2538169.9304499999</v>
      </c>
      <c r="O3479" s="45">
        <v>0</v>
      </c>
      <c r="P3479" s="45">
        <v>0</v>
      </c>
      <c r="Q3479" s="45">
        <v>0</v>
      </c>
      <c r="R3479" s="57">
        <v>45658</v>
      </c>
      <c r="S3479" s="57">
        <v>46022</v>
      </c>
      <c r="U3479" s="143"/>
    </row>
    <row r="3480" spans="1:21" ht="20.3" x14ac:dyDescent="0.35">
      <c r="A3480" s="43">
        <f t="shared" si="605"/>
        <v>841</v>
      </c>
      <c r="B3480" s="44" t="s">
        <v>4248</v>
      </c>
      <c r="C3480" s="43">
        <v>39079</v>
      </c>
      <c r="D3480" s="43" t="s">
        <v>1899</v>
      </c>
      <c r="E3480" s="43">
        <v>1957</v>
      </c>
      <c r="F3480" s="43" t="s">
        <v>2131</v>
      </c>
      <c r="G3480" s="56" t="s">
        <v>4575</v>
      </c>
      <c r="H3480" s="43">
        <v>2</v>
      </c>
      <c r="I3480" s="43">
        <v>1</v>
      </c>
      <c r="J3480" s="43" t="s">
        <v>2131</v>
      </c>
      <c r="K3480" s="45">
        <v>425</v>
      </c>
      <c r="L3480" s="45">
        <v>425</v>
      </c>
      <c r="M3480" s="517">
        <f>VLOOKUP(C3480,'Раздел 2'!D3473:Q3612,14,0)</f>
        <v>71032.789999999994</v>
      </c>
      <c r="N3480" s="45">
        <f t="shared" si="611"/>
        <v>71032.789999999994</v>
      </c>
      <c r="O3480" s="45">
        <v>0</v>
      </c>
      <c r="P3480" s="45">
        <v>0</v>
      </c>
      <c r="Q3480" s="45">
        <v>0</v>
      </c>
      <c r="R3480" s="57">
        <v>45658</v>
      </c>
      <c r="S3480" s="57">
        <v>46022</v>
      </c>
      <c r="U3480" s="143"/>
    </row>
    <row r="3481" spans="1:21" ht="20.3" x14ac:dyDescent="0.35">
      <c r="A3481" s="43">
        <f t="shared" si="605"/>
        <v>842</v>
      </c>
      <c r="B3481" s="44" t="s">
        <v>4246</v>
      </c>
      <c r="C3481" s="43">
        <v>39113</v>
      </c>
      <c r="D3481" s="43" t="s">
        <v>1899</v>
      </c>
      <c r="E3481" s="43">
        <v>1954</v>
      </c>
      <c r="F3481" s="43" t="s">
        <v>2131</v>
      </c>
      <c r="G3481" s="56" t="s">
        <v>3293</v>
      </c>
      <c r="H3481" s="43">
        <v>2</v>
      </c>
      <c r="I3481" s="43">
        <v>2</v>
      </c>
      <c r="J3481" s="43"/>
      <c r="K3481" s="45">
        <v>1017.41</v>
      </c>
      <c r="L3481" s="45">
        <v>812.28</v>
      </c>
      <c r="M3481" s="517">
        <f>VLOOKUP(C3481,'Раздел 2'!D3474:Q3612,14,0)</f>
        <v>66779.39</v>
      </c>
      <c r="N3481" s="45">
        <f t="shared" ref="N3481:N3484" si="612">M3481</f>
        <v>66779.39</v>
      </c>
      <c r="O3481" s="45">
        <v>0</v>
      </c>
      <c r="P3481" s="45">
        <v>0</v>
      </c>
      <c r="Q3481" s="45">
        <v>0</v>
      </c>
      <c r="R3481" s="57">
        <v>45658</v>
      </c>
      <c r="S3481" s="57">
        <v>46022</v>
      </c>
      <c r="U3481" s="143"/>
    </row>
    <row r="3482" spans="1:21" ht="20.3" x14ac:dyDescent="0.35">
      <c r="A3482" s="43">
        <f t="shared" si="605"/>
        <v>843</v>
      </c>
      <c r="B3482" s="44" t="s">
        <v>4245</v>
      </c>
      <c r="C3482" s="43">
        <v>39114</v>
      </c>
      <c r="D3482" s="43" t="s">
        <v>1899</v>
      </c>
      <c r="E3482" s="43">
        <v>1953</v>
      </c>
      <c r="F3482" s="43" t="s">
        <v>2131</v>
      </c>
      <c r="G3482" s="56" t="s">
        <v>4575</v>
      </c>
      <c r="H3482" s="43">
        <v>2</v>
      </c>
      <c r="I3482" s="43">
        <v>1</v>
      </c>
      <c r="J3482" s="43" t="s">
        <v>2131</v>
      </c>
      <c r="K3482" s="45">
        <v>428.52</v>
      </c>
      <c r="L3482" s="45">
        <v>428.52</v>
      </c>
      <c r="M3482" s="517">
        <f>VLOOKUP(C3482,'Раздел 2'!D3475:Q3613,14,0)</f>
        <v>36245.699999999997</v>
      </c>
      <c r="N3482" s="45">
        <f t="shared" si="612"/>
        <v>36245.699999999997</v>
      </c>
      <c r="O3482" s="45">
        <v>0</v>
      </c>
      <c r="P3482" s="45">
        <v>0</v>
      </c>
      <c r="Q3482" s="45">
        <v>0</v>
      </c>
      <c r="R3482" s="57">
        <v>45658</v>
      </c>
      <c r="S3482" s="57">
        <v>46022</v>
      </c>
      <c r="U3482" s="143"/>
    </row>
    <row r="3483" spans="1:21" ht="20.3" x14ac:dyDescent="0.35">
      <c r="A3483" s="43">
        <f t="shared" si="605"/>
        <v>844</v>
      </c>
      <c r="B3483" s="44" t="s">
        <v>4261</v>
      </c>
      <c r="C3483" s="43">
        <v>38944</v>
      </c>
      <c r="D3483" s="43" t="s">
        <v>1899</v>
      </c>
      <c r="E3483" s="43">
        <v>1956</v>
      </c>
      <c r="F3483" s="43" t="s">
        <v>2131</v>
      </c>
      <c r="G3483" s="56" t="s">
        <v>4575</v>
      </c>
      <c r="H3483" s="43">
        <v>2</v>
      </c>
      <c r="I3483" s="43">
        <v>1</v>
      </c>
      <c r="J3483" s="43" t="s">
        <v>2131</v>
      </c>
      <c r="K3483" s="45">
        <v>472.1</v>
      </c>
      <c r="L3483" s="45">
        <v>472.1</v>
      </c>
      <c r="M3483" s="517">
        <f>VLOOKUP(C3483,'Раздел 2'!D3476:Q3614,14,0)</f>
        <v>30477.599999999999</v>
      </c>
      <c r="N3483" s="45">
        <f t="shared" si="612"/>
        <v>30477.599999999999</v>
      </c>
      <c r="O3483" s="45">
        <v>0</v>
      </c>
      <c r="P3483" s="45">
        <v>0</v>
      </c>
      <c r="Q3483" s="45">
        <v>0</v>
      </c>
      <c r="R3483" s="57">
        <v>45658</v>
      </c>
      <c r="S3483" s="57">
        <v>46022</v>
      </c>
      <c r="U3483" s="143"/>
    </row>
    <row r="3484" spans="1:21" ht="20.3" x14ac:dyDescent="0.35">
      <c r="A3484" s="43">
        <f t="shared" si="605"/>
        <v>845</v>
      </c>
      <c r="B3484" s="44" t="s">
        <v>4240</v>
      </c>
      <c r="C3484" s="43">
        <v>39229</v>
      </c>
      <c r="D3484" s="43" t="s">
        <v>1899</v>
      </c>
      <c r="E3484" s="43">
        <v>1960</v>
      </c>
      <c r="F3484" s="43" t="s">
        <v>2131</v>
      </c>
      <c r="G3484" s="56" t="s">
        <v>4575</v>
      </c>
      <c r="H3484" s="43">
        <v>2</v>
      </c>
      <c r="I3484" s="43">
        <v>1</v>
      </c>
      <c r="J3484" s="43" t="s">
        <v>2131</v>
      </c>
      <c r="K3484" s="45">
        <v>361.4</v>
      </c>
      <c r="L3484" s="45">
        <v>361.4</v>
      </c>
      <c r="M3484" s="517">
        <f>VLOOKUP(C3484,'Раздел 2'!D3477:Q3615,14,0)</f>
        <v>175128</v>
      </c>
      <c r="N3484" s="45">
        <f t="shared" si="612"/>
        <v>175128</v>
      </c>
      <c r="O3484" s="45">
        <v>0</v>
      </c>
      <c r="P3484" s="45">
        <v>0</v>
      </c>
      <c r="Q3484" s="45">
        <v>0</v>
      </c>
      <c r="R3484" s="57">
        <v>45658</v>
      </c>
      <c r="S3484" s="57">
        <v>46022</v>
      </c>
      <c r="U3484" s="143"/>
    </row>
    <row r="3485" spans="1:21" ht="20.3" x14ac:dyDescent="0.35">
      <c r="A3485" s="43">
        <f t="shared" si="605"/>
        <v>846</v>
      </c>
      <c r="B3485" s="44" t="s">
        <v>4239</v>
      </c>
      <c r="C3485" s="43">
        <v>39230</v>
      </c>
      <c r="D3485" s="43" t="s">
        <v>1899</v>
      </c>
      <c r="E3485" s="43">
        <v>1960</v>
      </c>
      <c r="F3485" s="43" t="s">
        <v>2131</v>
      </c>
      <c r="G3485" s="56" t="s">
        <v>4575</v>
      </c>
      <c r="H3485" s="43">
        <v>2</v>
      </c>
      <c r="I3485" s="43">
        <v>1</v>
      </c>
      <c r="J3485" s="43" t="s">
        <v>2131</v>
      </c>
      <c r="K3485" s="45">
        <v>402.46</v>
      </c>
      <c r="L3485" s="45">
        <v>402.46</v>
      </c>
      <c r="M3485" s="517">
        <f>VLOOKUP(C3485,'Раздел 2'!D3478:Q3615,14,0)</f>
        <v>175128</v>
      </c>
      <c r="N3485" s="45">
        <f t="shared" si="611"/>
        <v>175128</v>
      </c>
      <c r="O3485" s="45">
        <v>0</v>
      </c>
      <c r="P3485" s="45">
        <v>0</v>
      </c>
      <c r="Q3485" s="45">
        <v>0</v>
      </c>
      <c r="R3485" s="57">
        <v>45658</v>
      </c>
      <c r="S3485" s="57">
        <v>46022</v>
      </c>
      <c r="U3485" s="143"/>
    </row>
    <row r="3486" spans="1:21" ht="20.3" x14ac:dyDescent="0.35">
      <c r="A3486" s="43">
        <f t="shared" si="605"/>
        <v>847</v>
      </c>
      <c r="B3486" s="44" t="s">
        <v>4252</v>
      </c>
      <c r="C3486" s="43">
        <v>39019</v>
      </c>
      <c r="D3486" s="43" t="s">
        <v>1899</v>
      </c>
      <c r="E3486" s="43">
        <v>1970</v>
      </c>
      <c r="F3486" s="43" t="s">
        <v>2131</v>
      </c>
      <c r="G3486" s="56" t="s">
        <v>4575</v>
      </c>
      <c r="H3486" s="43">
        <v>2</v>
      </c>
      <c r="I3486" s="43">
        <v>1</v>
      </c>
      <c r="J3486" s="43" t="s">
        <v>2131</v>
      </c>
      <c r="K3486" s="45">
        <v>442.4</v>
      </c>
      <c r="L3486" s="45">
        <v>442.4</v>
      </c>
      <c r="M3486" s="517">
        <f>VLOOKUP(C3486,'Раздел 2'!D3479:Q3616,14,0)</f>
        <v>72134.39</v>
      </c>
      <c r="N3486" s="45">
        <f t="shared" si="611"/>
        <v>72134.39</v>
      </c>
      <c r="O3486" s="45">
        <v>0</v>
      </c>
      <c r="P3486" s="45">
        <v>0</v>
      </c>
      <c r="Q3486" s="45">
        <v>0</v>
      </c>
      <c r="R3486" s="57">
        <v>45658</v>
      </c>
      <c r="S3486" s="57">
        <v>46022</v>
      </c>
      <c r="U3486" s="143"/>
    </row>
    <row r="3487" spans="1:21" ht="20.3" x14ac:dyDescent="0.35">
      <c r="A3487" s="43">
        <f t="shared" si="605"/>
        <v>848</v>
      </c>
      <c r="B3487" s="44" t="s">
        <v>4247</v>
      </c>
      <c r="C3487" s="43">
        <v>39094</v>
      </c>
      <c r="D3487" s="43" t="s">
        <v>1899</v>
      </c>
      <c r="E3487" s="43">
        <v>1940</v>
      </c>
      <c r="F3487" s="43" t="s">
        <v>2131</v>
      </c>
      <c r="G3487" s="56" t="s">
        <v>4575</v>
      </c>
      <c r="H3487" s="43">
        <v>2</v>
      </c>
      <c r="I3487" s="43">
        <v>2</v>
      </c>
      <c r="J3487" s="43" t="s">
        <v>2131</v>
      </c>
      <c r="K3487" s="45">
        <v>592.70000000000005</v>
      </c>
      <c r="L3487" s="45">
        <v>592.70000000000005</v>
      </c>
      <c r="M3487" s="517">
        <f>VLOOKUP(C3487,'Раздел 2'!D3480:Q3617,14,0)</f>
        <v>86400</v>
      </c>
      <c r="N3487" s="45">
        <f t="shared" ref="N3487:N3488" si="613">M3487</f>
        <v>86400</v>
      </c>
      <c r="O3487" s="45">
        <v>0</v>
      </c>
      <c r="P3487" s="45">
        <v>0</v>
      </c>
      <c r="Q3487" s="45">
        <v>0</v>
      </c>
      <c r="R3487" s="57">
        <v>45658</v>
      </c>
      <c r="S3487" s="57">
        <v>46022</v>
      </c>
      <c r="U3487" s="143"/>
    </row>
    <row r="3488" spans="1:21" ht="20.3" x14ac:dyDescent="0.35">
      <c r="A3488" s="43">
        <f t="shared" si="605"/>
        <v>849</v>
      </c>
      <c r="B3488" s="44" t="s">
        <v>4241</v>
      </c>
      <c r="C3488" s="43">
        <v>39224</v>
      </c>
      <c r="D3488" s="43" t="s">
        <v>1899</v>
      </c>
      <c r="E3488" s="43">
        <v>1958</v>
      </c>
      <c r="F3488" s="43" t="s">
        <v>2131</v>
      </c>
      <c r="G3488" s="56" t="s">
        <v>4575</v>
      </c>
      <c r="H3488" s="43">
        <v>2</v>
      </c>
      <c r="I3488" s="43">
        <v>1</v>
      </c>
      <c r="J3488" s="43" t="s">
        <v>2131</v>
      </c>
      <c r="K3488" s="45">
        <v>442.4</v>
      </c>
      <c r="L3488" s="45">
        <v>442.4</v>
      </c>
      <c r="M3488" s="517">
        <f>VLOOKUP(C3488,'Раздел 2'!D3481:Q3619,14,0)</f>
        <v>86400</v>
      </c>
      <c r="N3488" s="45">
        <f t="shared" si="613"/>
        <v>86400</v>
      </c>
      <c r="O3488" s="45">
        <v>0</v>
      </c>
      <c r="P3488" s="45">
        <v>0</v>
      </c>
      <c r="Q3488" s="45">
        <v>0</v>
      </c>
      <c r="R3488" s="57">
        <v>45658</v>
      </c>
      <c r="S3488" s="57">
        <v>46022</v>
      </c>
      <c r="U3488" s="143"/>
    </row>
    <row r="3489" spans="1:21" ht="20.3" x14ac:dyDescent="0.35">
      <c r="A3489" s="43">
        <f t="shared" si="605"/>
        <v>850</v>
      </c>
      <c r="B3489" s="44" t="s">
        <v>4250</v>
      </c>
      <c r="C3489" s="43">
        <v>39074</v>
      </c>
      <c r="D3489" s="43" t="s">
        <v>1899</v>
      </c>
      <c r="E3489" s="43">
        <v>1958</v>
      </c>
      <c r="F3489" s="43" t="s">
        <v>2131</v>
      </c>
      <c r="G3489" s="56" t="s">
        <v>4575</v>
      </c>
      <c r="H3489" s="43">
        <v>2</v>
      </c>
      <c r="I3489" s="43">
        <v>1</v>
      </c>
      <c r="J3489" s="43" t="s">
        <v>2131</v>
      </c>
      <c r="K3489" s="45">
        <v>455.09</v>
      </c>
      <c r="L3489" s="45">
        <v>452</v>
      </c>
      <c r="M3489" s="517">
        <f>VLOOKUP(C3489,'Раздел 2'!D3482:Q3620,14,0)</f>
        <v>78466.080000000002</v>
      </c>
      <c r="N3489" s="45">
        <f t="shared" ref="N3489" si="614">M3489</f>
        <v>78466.080000000002</v>
      </c>
      <c r="O3489" s="45">
        <v>0</v>
      </c>
      <c r="P3489" s="45">
        <v>0</v>
      </c>
      <c r="Q3489" s="45">
        <v>0</v>
      </c>
      <c r="R3489" s="57">
        <v>45658</v>
      </c>
      <c r="S3489" s="57">
        <v>46022</v>
      </c>
      <c r="U3489" s="143"/>
    </row>
    <row r="3490" spans="1:21" ht="20.3" x14ac:dyDescent="0.35">
      <c r="A3490" s="43">
        <f t="shared" si="605"/>
        <v>851</v>
      </c>
      <c r="B3490" s="44" t="s">
        <v>4249</v>
      </c>
      <c r="C3490" s="43">
        <v>39076</v>
      </c>
      <c r="D3490" s="43" t="s">
        <v>1899</v>
      </c>
      <c r="E3490" s="43">
        <v>1960</v>
      </c>
      <c r="F3490" s="43" t="s">
        <v>2131</v>
      </c>
      <c r="G3490" s="56" t="s">
        <v>4575</v>
      </c>
      <c r="H3490" s="43">
        <v>2</v>
      </c>
      <c r="I3490" s="43">
        <v>1</v>
      </c>
      <c r="J3490" s="43" t="s">
        <v>2131</v>
      </c>
      <c r="K3490" s="45">
        <v>984</v>
      </c>
      <c r="L3490" s="45">
        <v>956.16</v>
      </c>
      <c r="M3490" s="517">
        <f>VLOOKUP(C3490,'Раздел 2'!D3483:Q3621,14,0)</f>
        <v>77693.39</v>
      </c>
      <c r="N3490" s="45">
        <f t="shared" ref="N3490:N3491" si="615">M3490</f>
        <v>77693.39</v>
      </c>
      <c r="O3490" s="45">
        <v>0</v>
      </c>
      <c r="P3490" s="45">
        <v>0</v>
      </c>
      <c r="Q3490" s="45">
        <v>0</v>
      </c>
      <c r="R3490" s="57">
        <v>45658</v>
      </c>
      <c r="S3490" s="57">
        <v>46022</v>
      </c>
      <c r="U3490" s="143"/>
    </row>
    <row r="3491" spans="1:21" ht="20.3" x14ac:dyDescent="0.35">
      <c r="A3491" s="43">
        <f t="shared" si="605"/>
        <v>852</v>
      </c>
      <c r="B3491" s="44" t="s">
        <v>4232</v>
      </c>
      <c r="C3491" s="43">
        <v>39334</v>
      </c>
      <c r="D3491" s="43" t="s">
        <v>1899</v>
      </c>
      <c r="E3491" s="43">
        <v>1957</v>
      </c>
      <c r="F3491" s="43" t="s">
        <v>2131</v>
      </c>
      <c r="G3491" s="56" t="s">
        <v>2098</v>
      </c>
      <c r="H3491" s="43">
        <v>2</v>
      </c>
      <c r="I3491" s="43">
        <v>1</v>
      </c>
      <c r="J3491" s="43" t="s">
        <v>2131</v>
      </c>
      <c r="K3491" s="45">
        <v>913.6</v>
      </c>
      <c r="L3491" s="45">
        <v>363.6</v>
      </c>
      <c r="M3491" s="517">
        <f>VLOOKUP(C3491,'Раздел 2'!D3484:Q3622,14,0)</f>
        <v>81202.19</v>
      </c>
      <c r="N3491" s="45">
        <f t="shared" si="615"/>
        <v>81202.19</v>
      </c>
      <c r="O3491" s="45">
        <v>0</v>
      </c>
      <c r="P3491" s="45">
        <v>0</v>
      </c>
      <c r="Q3491" s="45">
        <v>0</v>
      </c>
      <c r="R3491" s="57">
        <v>45658</v>
      </c>
      <c r="S3491" s="57">
        <v>46022</v>
      </c>
      <c r="U3491" s="143"/>
    </row>
    <row r="3492" spans="1:21" ht="20.3" x14ac:dyDescent="0.35">
      <c r="A3492" s="43">
        <f t="shared" si="605"/>
        <v>853</v>
      </c>
      <c r="B3492" s="44" t="s">
        <v>4259</v>
      </c>
      <c r="C3492" s="43">
        <v>38967</v>
      </c>
      <c r="D3492" s="43" t="s">
        <v>1899</v>
      </c>
      <c r="E3492" s="43">
        <v>1959</v>
      </c>
      <c r="F3492" s="43" t="s">
        <v>2131</v>
      </c>
      <c r="G3492" s="56" t="s">
        <v>2130</v>
      </c>
      <c r="H3492" s="43">
        <v>2</v>
      </c>
      <c r="I3492" s="43">
        <v>1</v>
      </c>
      <c r="J3492" s="43" t="s">
        <v>2131</v>
      </c>
      <c r="K3492" s="45">
        <v>998.15</v>
      </c>
      <c r="L3492" s="45">
        <v>425</v>
      </c>
      <c r="M3492" s="517">
        <f>VLOOKUP(C3492,'Раздел 2'!D3485:Q3623,14,0)</f>
        <v>178332</v>
      </c>
      <c r="N3492" s="45">
        <f t="shared" ref="N3492" si="616">M3492</f>
        <v>178332</v>
      </c>
      <c r="O3492" s="45">
        <v>0</v>
      </c>
      <c r="P3492" s="45">
        <v>0</v>
      </c>
      <c r="Q3492" s="45">
        <v>0</v>
      </c>
      <c r="R3492" s="57">
        <v>45658</v>
      </c>
      <c r="S3492" s="57">
        <v>46022</v>
      </c>
      <c r="U3492" s="143"/>
    </row>
    <row r="3493" spans="1:21" ht="20.3" x14ac:dyDescent="0.35">
      <c r="A3493" s="43">
        <f t="shared" si="605"/>
        <v>854</v>
      </c>
      <c r="B3493" s="286" t="s">
        <v>4256</v>
      </c>
      <c r="C3493" s="184">
        <v>38977</v>
      </c>
      <c r="D3493" s="43" t="s">
        <v>1899</v>
      </c>
      <c r="E3493" s="43">
        <v>1959</v>
      </c>
      <c r="F3493" s="43">
        <v>2018</v>
      </c>
      <c r="G3493" s="56" t="s">
        <v>2130</v>
      </c>
      <c r="H3493" s="43">
        <v>2</v>
      </c>
      <c r="I3493" s="43">
        <v>1</v>
      </c>
      <c r="J3493" s="43" t="s">
        <v>2131</v>
      </c>
      <c r="K3493" s="45">
        <v>413.08</v>
      </c>
      <c r="L3493" s="45">
        <v>413.08</v>
      </c>
      <c r="M3493" s="517">
        <f>VLOOKUP(C3493,'Раздел 2'!D3486:Q3624,14,0)</f>
        <v>39832.32</v>
      </c>
      <c r="N3493" s="45">
        <f t="shared" ref="N3493:N3496" si="617">M3493</f>
        <v>39832.32</v>
      </c>
      <c r="O3493" s="45">
        <v>0</v>
      </c>
      <c r="P3493" s="45">
        <v>0</v>
      </c>
      <c r="Q3493" s="45">
        <v>0</v>
      </c>
      <c r="R3493" s="57">
        <v>45658</v>
      </c>
      <c r="S3493" s="57">
        <v>46022</v>
      </c>
      <c r="U3493" s="143"/>
    </row>
    <row r="3494" spans="1:21" ht="20.3" x14ac:dyDescent="0.35">
      <c r="A3494" s="43">
        <f t="shared" si="605"/>
        <v>855</v>
      </c>
      <c r="B3494" s="286" t="s">
        <v>4255</v>
      </c>
      <c r="C3494" s="184">
        <v>38979</v>
      </c>
      <c r="D3494" s="43" t="s">
        <v>1899</v>
      </c>
      <c r="E3494" s="43">
        <v>1960</v>
      </c>
      <c r="F3494" s="43">
        <v>2021</v>
      </c>
      <c r="G3494" s="56" t="s">
        <v>2130</v>
      </c>
      <c r="H3494" s="43">
        <v>2</v>
      </c>
      <c r="I3494" s="43">
        <v>1</v>
      </c>
      <c r="J3494" s="43" t="s">
        <v>2131</v>
      </c>
      <c r="K3494" s="45">
        <v>413</v>
      </c>
      <c r="L3494" s="45">
        <v>413</v>
      </c>
      <c r="M3494" s="517">
        <f>VLOOKUP(C3494,'Раздел 2'!D3487:Q3625,14,0)</f>
        <v>25085.279999999999</v>
      </c>
      <c r="N3494" s="45">
        <f t="shared" si="617"/>
        <v>25085.279999999999</v>
      </c>
      <c r="O3494" s="45">
        <v>0</v>
      </c>
      <c r="P3494" s="45">
        <v>0</v>
      </c>
      <c r="Q3494" s="45">
        <v>0</v>
      </c>
      <c r="R3494" s="57">
        <v>45658</v>
      </c>
      <c r="S3494" s="57">
        <v>46022</v>
      </c>
      <c r="U3494" s="143"/>
    </row>
    <row r="3495" spans="1:21" ht="20.3" x14ac:dyDescent="0.35">
      <c r="A3495" s="43">
        <f t="shared" si="605"/>
        <v>856</v>
      </c>
      <c r="B3495" s="44" t="s">
        <v>4242</v>
      </c>
      <c r="C3495" s="43">
        <v>39192</v>
      </c>
      <c r="D3495" s="43" t="s">
        <v>1899</v>
      </c>
      <c r="E3495" s="43">
        <v>1949</v>
      </c>
      <c r="F3495" s="43" t="s">
        <v>2131</v>
      </c>
      <c r="G3495" s="56" t="s">
        <v>4575</v>
      </c>
      <c r="H3495" s="43">
        <v>2</v>
      </c>
      <c r="I3495" s="43">
        <v>2</v>
      </c>
      <c r="J3495" s="43" t="s">
        <v>2131</v>
      </c>
      <c r="K3495" s="45">
        <v>542.20000000000005</v>
      </c>
      <c r="L3495" s="45">
        <v>542.20000000000005</v>
      </c>
      <c r="M3495" s="517">
        <f>VLOOKUP(C3495,'Раздел 2'!D3488:Q3626,14,0)</f>
        <v>30998.880000000001</v>
      </c>
      <c r="N3495" s="45">
        <f t="shared" si="617"/>
        <v>30998.880000000001</v>
      </c>
      <c r="O3495" s="45">
        <v>0</v>
      </c>
      <c r="P3495" s="45">
        <v>0</v>
      </c>
      <c r="Q3495" s="45">
        <v>0</v>
      </c>
      <c r="R3495" s="57">
        <v>45658</v>
      </c>
      <c r="S3495" s="57">
        <v>46022</v>
      </c>
      <c r="U3495" s="143"/>
    </row>
    <row r="3496" spans="1:21" ht="20.3" x14ac:dyDescent="0.35">
      <c r="A3496" s="43">
        <f t="shared" si="605"/>
        <v>857</v>
      </c>
      <c r="B3496" s="44" t="s">
        <v>4260</v>
      </c>
      <c r="C3496" s="43">
        <v>38966</v>
      </c>
      <c r="D3496" s="43" t="s">
        <v>1899</v>
      </c>
      <c r="E3496" s="43">
        <v>1957</v>
      </c>
      <c r="F3496" s="43">
        <v>2018</v>
      </c>
      <c r="G3496" s="56" t="s">
        <v>4575</v>
      </c>
      <c r="H3496" s="43">
        <v>2</v>
      </c>
      <c r="I3496" s="43">
        <v>1</v>
      </c>
      <c r="J3496" s="43" t="s">
        <v>2131</v>
      </c>
      <c r="K3496" s="45">
        <v>976.8</v>
      </c>
      <c r="L3496" s="45">
        <v>542.20000000000005</v>
      </c>
      <c r="M3496" s="517">
        <f>VLOOKUP(C3496,'Раздел 2'!D3489:Q3627,14,0)</f>
        <v>20929.919999999998</v>
      </c>
      <c r="N3496" s="45">
        <f t="shared" si="617"/>
        <v>20929.919999999998</v>
      </c>
      <c r="O3496" s="45">
        <v>0</v>
      </c>
      <c r="P3496" s="45">
        <v>0</v>
      </c>
      <c r="Q3496" s="45">
        <v>0</v>
      </c>
      <c r="R3496" s="57">
        <v>45658</v>
      </c>
      <c r="S3496" s="57">
        <v>46022</v>
      </c>
      <c r="U3496" s="143"/>
    </row>
    <row r="3497" spans="1:21" ht="20.3" x14ac:dyDescent="0.35">
      <c r="A3497" s="43">
        <f t="shared" si="605"/>
        <v>858</v>
      </c>
      <c r="B3497" s="44" t="s">
        <v>3834</v>
      </c>
      <c r="C3497" s="43">
        <v>39319</v>
      </c>
      <c r="D3497" s="43" t="s">
        <v>1899</v>
      </c>
      <c r="E3497" s="43">
        <v>1974</v>
      </c>
      <c r="F3497" s="43" t="s">
        <v>2131</v>
      </c>
      <c r="G3497" s="56" t="s">
        <v>2097</v>
      </c>
      <c r="H3497" s="43">
        <v>5</v>
      </c>
      <c r="I3497" s="43">
        <v>4</v>
      </c>
      <c r="J3497" s="43" t="s">
        <v>2131</v>
      </c>
      <c r="K3497" s="45">
        <v>5193.13</v>
      </c>
      <c r="L3497" s="45">
        <v>3315.63</v>
      </c>
      <c r="M3497" s="517">
        <f>VLOOKUP(C3497,'Раздел 2'!D3490:Q3628,14,0)</f>
        <v>1502186</v>
      </c>
      <c r="N3497" s="45">
        <f t="shared" ref="N3497" si="618">M3497</f>
        <v>1502186</v>
      </c>
      <c r="O3497" s="45">
        <v>0</v>
      </c>
      <c r="P3497" s="45">
        <v>0</v>
      </c>
      <c r="Q3497" s="45">
        <v>0</v>
      </c>
      <c r="R3497" s="57">
        <v>45658</v>
      </c>
      <c r="S3497" s="57">
        <v>46022</v>
      </c>
      <c r="U3497" s="143"/>
    </row>
    <row r="3498" spans="1:21" ht="20.3" x14ac:dyDescent="0.35">
      <c r="A3498" s="43">
        <f t="shared" si="605"/>
        <v>859</v>
      </c>
      <c r="B3498" s="44" t="s">
        <v>3938</v>
      </c>
      <c r="C3498" s="43">
        <v>39324</v>
      </c>
      <c r="D3498" s="43" t="s">
        <v>1899</v>
      </c>
      <c r="E3498" s="43">
        <v>1969</v>
      </c>
      <c r="F3498" s="43" t="s">
        <v>2131</v>
      </c>
      <c r="G3498" s="56" t="s">
        <v>2097</v>
      </c>
      <c r="H3498" s="43">
        <v>5</v>
      </c>
      <c r="I3498" s="43">
        <v>4</v>
      </c>
      <c r="J3498" s="43" t="s">
        <v>2131</v>
      </c>
      <c r="K3498" s="45">
        <v>3841.1</v>
      </c>
      <c r="L3498" s="45">
        <v>3658.9</v>
      </c>
      <c r="M3498" s="517">
        <f>VLOOKUP(C3498,'Раздел 2'!D3491:Q3629,14,0)</f>
        <v>1485703.8199999998</v>
      </c>
      <c r="N3498" s="45">
        <f t="shared" ref="N3498:N3500" si="619">M3498</f>
        <v>1485703.8199999998</v>
      </c>
      <c r="O3498" s="45">
        <v>0</v>
      </c>
      <c r="P3498" s="45">
        <v>0</v>
      </c>
      <c r="Q3498" s="45">
        <v>0</v>
      </c>
      <c r="R3498" s="57">
        <v>45658</v>
      </c>
      <c r="S3498" s="57">
        <v>46022</v>
      </c>
      <c r="U3498" s="143"/>
    </row>
    <row r="3499" spans="1:21" ht="20.3" x14ac:dyDescent="0.35">
      <c r="A3499" s="43">
        <f t="shared" si="605"/>
        <v>860</v>
      </c>
      <c r="B3499" s="44" t="s">
        <v>4253</v>
      </c>
      <c r="C3499" s="43">
        <v>38986</v>
      </c>
      <c r="D3499" s="43" t="s">
        <v>1899</v>
      </c>
      <c r="E3499" s="43">
        <v>1933</v>
      </c>
      <c r="F3499" s="43">
        <v>2015</v>
      </c>
      <c r="G3499" s="56" t="s">
        <v>2130</v>
      </c>
      <c r="H3499" s="43">
        <v>2</v>
      </c>
      <c r="I3499" s="43">
        <v>2</v>
      </c>
      <c r="J3499" s="43" t="s">
        <v>2131</v>
      </c>
      <c r="K3499" s="45">
        <v>467.25</v>
      </c>
      <c r="L3499" s="45">
        <v>467.25</v>
      </c>
      <c r="M3499" s="517">
        <f>VLOOKUP(C3499,'Раздел 2'!D3492:Q3630,14,0)</f>
        <v>75133.19</v>
      </c>
      <c r="N3499" s="45">
        <f t="shared" ref="N3499:N3501" si="620">M3499</f>
        <v>75133.19</v>
      </c>
      <c r="O3499" s="45">
        <v>0</v>
      </c>
      <c r="P3499" s="45">
        <v>0</v>
      </c>
      <c r="Q3499" s="45">
        <v>0</v>
      </c>
      <c r="R3499" s="57">
        <v>45658</v>
      </c>
      <c r="S3499" s="57">
        <v>46022</v>
      </c>
      <c r="U3499" s="143"/>
    </row>
    <row r="3500" spans="1:21" ht="20.3" x14ac:dyDescent="0.35">
      <c r="A3500" s="43">
        <f t="shared" si="605"/>
        <v>861</v>
      </c>
      <c r="B3500" s="286" t="s">
        <v>611</v>
      </c>
      <c r="C3500" s="184">
        <v>39332</v>
      </c>
      <c r="D3500" s="43" t="s">
        <v>1899</v>
      </c>
      <c r="E3500" s="43">
        <v>1957</v>
      </c>
      <c r="F3500" s="43" t="s">
        <v>2131</v>
      </c>
      <c r="G3500" s="56" t="s">
        <v>2098</v>
      </c>
      <c r="H3500" s="43">
        <v>2</v>
      </c>
      <c r="I3500" s="43">
        <v>1</v>
      </c>
      <c r="J3500" s="43" t="s">
        <v>2131</v>
      </c>
      <c r="K3500" s="45">
        <v>930.7</v>
      </c>
      <c r="L3500" s="45">
        <v>375.7</v>
      </c>
      <c r="M3500" s="517">
        <f>VLOOKUP(C3500,'Раздел 2'!D3493:Q3631,14,0)</f>
        <v>191616</v>
      </c>
      <c r="N3500" s="45">
        <f t="shared" si="619"/>
        <v>191616</v>
      </c>
      <c r="O3500" s="45">
        <v>0</v>
      </c>
      <c r="P3500" s="45">
        <v>0</v>
      </c>
      <c r="Q3500" s="45">
        <v>0</v>
      </c>
      <c r="R3500" s="57">
        <v>45658</v>
      </c>
      <c r="S3500" s="57">
        <v>46022</v>
      </c>
      <c r="U3500" s="143"/>
    </row>
    <row r="3501" spans="1:21" ht="20.3" x14ac:dyDescent="0.35">
      <c r="A3501" s="43">
        <f t="shared" si="605"/>
        <v>862</v>
      </c>
      <c r="B3501" s="286" t="s">
        <v>4105</v>
      </c>
      <c r="C3501" s="184">
        <v>55611</v>
      </c>
      <c r="D3501" s="43" t="s">
        <v>1899</v>
      </c>
      <c r="E3501" s="43">
        <v>2015</v>
      </c>
      <c r="F3501" s="43" t="s">
        <v>2131</v>
      </c>
      <c r="G3501" s="56" t="s">
        <v>2098</v>
      </c>
      <c r="H3501" s="43">
        <v>3</v>
      </c>
      <c r="I3501" s="43">
        <v>2</v>
      </c>
      <c r="J3501" s="43" t="s">
        <v>2131</v>
      </c>
      <c r="K3501" s="45">
        <v>2469.8000000000002</v>
      </c>
      <c r="L3501" s="45">
        <v>2469.8000000000002</v>
      </c>
      <c r="M3501" s="517">
        <f>VLOOKUP(C3501,'Раздел 2'!D3494:Q3632,14,0)</f>
        <v>975446.43</v>
      </c>
      <c r="N3501" s="45">
        <f t="shared" si="620"/>
        <v>975446.43</v>
      </c>
      <c r="O3501" s="45">
        <v>0</v>
      </c>
      <c r="P3501" s="45">
        <v>0</v>
      </c>
      <c r="Q3501" s="45">
        <v>0</v>
      </c>
      <c r="R3501" s="57">
        <v>45658</v>
      </c>
      <c r="S3501" s="57">
        <v>46022</v>
      </c>
      <c r="U3501" s="143"/>
    </row>
    <row r="3502" spans="1:21" ht="20.3" x14ac:dyDescent="0.35">
      <c r="A3502" s="43">
        <f t="shared" si="605"/>
        <v>863</v>
      </c>
      <c r="B3502" s="44" t="s">
        <v>3101</v>
      </c>
      <c r="C3502" s="43">
        <v>39156</v>
      </c>
      <c r="D3502" s="43" t="s">
        <v>1899</v>
      </c>
      <c r="E3502" s="43">
        <v>1956</v>
      </c>
      <c r="F3502" s="43" t="s">
        <v>2131</v>
      </c>
      <c r="G3502" s="56" t="s">
        <v>2098</v>
      </c>
      <c r="H3502" s="43">
        <v>4</v>
      </c>
      <c r="I3502" s="43">
        <v>2</v>
      </c>
      <c r="J3502" s="43" t="s">
        <v>2131</v>
      </c>
      <c r="K3502" s="45">
        <v>1941.6</v>
      </c>
      <c r="L3502" s="45">
        <v>1736</v>
      </c>
      <c r="M3502" s="517">
        <f>VLOOKUP(C3502,'Раздел 2'!D3495:Q3633,14,0)</f>
        <v>883302</v>
      </c>
      <c r="N3502" s="45">
        <f t="shared" ref="N3502" si="621">M3502</f>
        <v>883302</v>
      </c>
      <c r="O3502" s="45">
        <v>0</v>
      </c>
      <c r="P3502" s="45">
        <v>0</v>
      </c>
      <c r="Q3502" s="45">
        <v>0</v>
      </c>
      <c r="R3502" s="57">
        <v>45658</v>
      </c>
      <c r="S3502" s="57">
        <v>46022</v>
      </c>
      <c r="U3502" s="143"/>
    </row>
    <row r="3503" spans="1:21" ht="20.3" x14ac:dyDescent="0.35">
      <c r="A3503" s="43">
        <f t="shared" si="605"/>
        <v>864</v>
      </c>
      <c r="B3503" s="44" t="s">
        <v>1757</v>
      </c>
      <c r="C3503" s="43">
        <v>39119</v>
      </c>
      <c r="D3503" s="43" t="s">
        <v>1899</v>
      </c>
      <c r="E3503" s="43">
        <v>1992</v>
      </c>
      <c r="F3503" s="43" t="s">
        <v>2131</v>
      </c>
      <c r="G3503" s="56" t="s">
        <v>2097</v>
      </c>
      <c r="H3503" s="43">
        <v>5</v>
      </c>
      <c r="I3503" s="43">
        <v>5</v>
      </c>
      <c r="J3503" s="43" t="s">
        <v>2131</v>
      </c>
      <c r="K3503" s="45">
        <v>5611.2</v>
      </c>
      <c r="L3503" s="45">
        <v>3448.6</v>
      </c>
      <c r="M3503" s="517">
        <f>VLOOKUP(C3503,'Раздел 2'!D3496:Q3634,14,0)</f>
        <v>155162</v>
      </c>
      <c r="N3503" s="45">
        <f t="shared" ref="N3503:N3505" si="622">M3503</f>
        <v>155162</v>
      </c>
      <c r="O3503" s="45">
        <v>0</v>
      </c>
      <c r="P3503" s="45">
        <v>0</v>
      </c>
      <c r="Q3503" s="45">
        <v>0</v>
      </c>
      <c r="R3503" s="57">
        <v>45658</v>
      </c>
      <c r="S3503" s="57">
        <v>46022</v>
      </c>
      <c r="U3503" s="143"/>
    </row>
    <row r="3504" spans="1:21" ht="20.3" x14ac:dyDescent="0.35">
      <c r="A3504" s="43">
        <f t="shared" si="605"/>
        <v>865</v>
      </c>
      <c r="B3504" s="44" t="s">
        <v>4850</v>
      </c>
      <c r="C3504" s="43">
        <v>39257</v>
      </c>
      <c r="D3504" s="43" t="s">
        <v>1899</v>
      </c>
      <c r="E3504" s="43">
        <v>1958</v>
      </c>
      <c r="F3504" s="43"/>
      <c r="G3504" s="56" t="s">
        <v>2098</v>
      </c>
      <c r="H3504" s="43">
        <v>2</v>
      </c>
      <c r="I3504" s="43">
        <v>1</v>
      </c>
      <c r="J3504" s="43" t="s">
        <v>2131</v>
      </c>
      <c r="K3504" s="45">
        <v>967.7</v>
      </c>
      <c r="L3504" s="45">
        <v>967.7</v>
      </c>
      <c r="M3504" s="517">
        <f>VLOOKUP(C3504,'Раздел 2'!D3497:Q3635,14,0)</f>
        <v>70000</v>
      </c>
      <c r="N3504" s="45">
        <f t="shared" si="622"/>
        <v>70000</v>
      </c>
      <c r="O3504" s="45">
        <v>0</v>
      </c>
      <c r="P3504" s="45">
        <v>0</v>
      </c>
      <c r="Q3504" s="45">
        <v>0</v>
      </c>
      <c r="R3504" s="57">
        <v>45658</v>
      </c>
      <c r="S3504" s="57">
        <v>46022</v>
      </c>
      <c r="U3504" s="143"/>
    </row>
    <row r="3505" spans="1:21" ht="20.3" x14ac:dyDescent="0.35">
      <c r="A3505" s="43">
        <f t="shared" si="605"/>
        <v>866</v>
      </c>
      <c r="B3505" s="44" t="s">
        <v>4084</v>
      </c>
      <c r="C3505" s="43">
        <v>39308</v>
      </c>
      <c r="D3505" s="43" t="s">
        <v>1899</v>
      </c>
      <c r="E3505" s="43">
        <v>2000</v>
      </c>
      <c r="F3505" s="43" t="s">
        <v>2131</v>
      </c>
      <c r="G3505" s="56" t="s">
        <v>2129</v>
      </c>
      <c r="H3505" s="43">
        <v>5</v>
      </c>
      <c r="I3505" s="43">
        <v>1</v>
      </c>
      <c r="J3505" s="43" t="s">
        <v>2131</v>
      </c>
      <c r="K3505" s="45">
        <v>1226.4000000000001</v>
      </c>
      <c r="L3505" s="45">
        <v>1199.7</v>
      </c>
      <c r="M3505" s="517">
        <f>VLOOKUP(C3505,'Раздел 2'!D3498:Q3636,14,0)</f>
        <v>138768</v>
      </c>
      <c r="N3505" s="45">
        <f t="shared" si="622"/>
        <v>138768</v>
      </c>
      <c r="O3505" s="45">
        <v>0</v>
      </c>
      <c r="P3505" s="45">
        <v>0</v>
      </c>
      <c r="Q3505" s="45">
        <v>0</v>
      </c>
      <c r="R3505" s="57">
        <v>45658</v>
      </c>
      <c r="S3505" s="57">
        <v>46022</v>
      </c>
      <c r="U3505" s="143"/>
    </row>
    <row r="3506" spans="1:21" ht="20.3" x14ac:dyDescent="0.35">
      <c r="A3506" s="43">
        <f t="shared" si="605"/>
        <v>867</v>
      </c>
      <c r="B3506" s="44" t="s">
        <v>4875</v>
      </c>
      <c r="C3506" s="43">
        <v>39070</v>
      </c>
      <c r="D3506" s="43" t="s">
        <v>1899</v>
      </c>
      <c r="E3506" s="43">
        <v>1959</v>
      </c>
      <c r="F3506" s="43" t="s">
        <v>2131</v>
      </c>
      <c r="G3506" s="56" t="s">
        <v>2130</v>
      </c>
      <c r="H3506" s="43">
        <v>3</v>
      </c>
      <c r="I3506" s="43">
        <v>3</v>
      </c>
      <c r="J3506" s="43" t="s">
        <v>2131</v>
      </c>
      <c r="K3506" s="45">
        <v>1370.6</v>
      </c>
      <c r="L3506" s="45">
        <v>1260.5</v>
      </c>
      <c r="M3506" s="517">
        <f>VLOOKUP(C3506,'Раздел 2'!D3499:Q3637,14,0)</f>
        <v>102898</v>
      </c>
      <c r="N3506" s="45">
        <f t="shared" ref="N3506:N3507" si="623">M3506</f>
        <v>102898</v>
      </c>
      <c r="O3506" s="45">
        <v>0</v>
      </c>
      <c r="P3506" s="45">
        <v>0</v>
      </c>
      <c r="Q3506" s="45">
        <v>0</v>
      </c>
      <c r="R3506" s="57">
        <v>45658</v>
      </c>
      <c r="S3506" s="57">
        <v>46022</v>
      </c>
      <c r="U3506" s="143"/>
    </row>
    <row r="3507" spans="1:21" ht="20.3" x14ac:dyDescent="0.35">
      <c r="A3507" s="43">
        <f t="shared" si="605"/>
        <v>868</v>
      </c>
      <c r="B3507" s="44" t="s">
        <v>4083</v>
      </c>
      <c r="C3507" s="43">
        <v>39312</v>
      </c>
      <c r="D3507" s="43" t="s">
        <v>1899</v>
      </c>
      <c r="E3507" s="43">
        <v>1993</v>
      </c>
      <c r="F3507" s="43" t="s">
        <v>2131</v>
      </c>
      <c r="G3507" s="56" t="s">
        <v>2129</v>
      </c>
      <c r="H3507" s="43">
        <v>5</v>
      </c>
      <c r="I3507" s="43">
        <v>3</v>
      </c>
      <c r="J3507" s="43" t="s">
        <v>2131</v>
      </c>
      <c r="K3507" s="45">
        <v>4395.8900000000003</v>
      </c>
      <c r="L3507" s="45">
        <v>2855.09</v>
      </c>
      <c r="M3507" s="517">
        <f>VLOOKUP(C3507,'Раздел 2'!D3500:Q3638,14,0)</f>
        <v>255563</v>
      </c>
      <c r="N3507" s="45">
        <f t="shared" si="623"/>
        <v>255563</v>
      </c>
      <c r="O3507" s="45">
        <v>0</v>
      </c>
      <c r="P3507" s="45">
        <v>0</v>
      </c>
      <c r="Q3507" s="45">
        <v>0</v>
      </c>
      <c r="R3507" s="57">
        <v>45658</v>
      </c>
      <c r="S3507" s="57">
        <v>46022</v>
      </c>
      <c r="U3507" s="143"/>
    </row>
    <row r="3508" spans="1:21" ht="20.3" x14ac:dyDescent="0.35">
      <c r="A3508" s="43">
        <f t="shared" si="605"/>
        <v>869</v>
      </c>
      <c r="B3508" s="44" t="s">
        <v>4235</v>
      </c>
      <c r="C3508" s="43">
        <v>39274</v>
      </c>
      <c r="D3508" s="43" t="s">
        <v>1899</v>
      </c>
      <c r="E3508" s="43">
        <v>1983</v>
      </c>
      <c r="F3508" s="43" t="s">
        <v>2131</v>
      </c>
      <c r="G3508" s="56" t="s">
        <v>2130</v>
      </c>
      <c r="H3508" s="43">
        <v>2</v>
      </c>
      <c r="I3508" s="43">
        <v>2</v>
      </c>
      <c r="J3508" s="43" t="s">
        <v>2131</v>
      </c>
      <c r="K3508" s="45">
        <v>1081.5999999999999</v>
      </c>
      <c r="L3508" s="45">
        <v>1081.5999999999999</v>
      </c>
      <c r="M3508" s="517">
        <f>VLOOKUP(C3508,'Раздел 2'!D3501:Q3639,14,0)</f>
        <v>110000</v>
      </c>
      <c r="N3508" s="45">
        <f t="shared" ref="N3508:N3510" si="624">M3508</f>
        <v>110000</v>
      </c>
      <c r="O3508" s="45">
        <v>0</v>
      </c>
      <c r="P3508" s="45">
        <v>0</v>
      </c>
      <c r="Q3508" s="45">
        <v>0</v>
      </c>
      <c r="R3508" s="57">
        <v>45658</v>
      </c>
      <c r="S3508" s="57">
        <v>46022</v>
      </c>
      <c r="U3508" s="143"/>
    </row>
    <row r="3509" spans="1:21" ht="20.3" x14ac:dyDescent="0.35">
      <c r="A3509" s="43">
        <f t="shared" si="605"/>
        <v>870</v>
      </c>
      <c r="B3509" s="44" t="s">
        <v>4234</v>
      </c>
      <c r="C3509" s="43">
        <v>39275</v>
      </c>
      <c r="D3509" s="43" t="s">
        <v>1899</v>
      </c>
      <c r="E3509" s="43">
        <v>1983</v>
      </c>
      <c r="F3509" s="43" t="s">
        <v>2131</v>
      </c>
      <c r="G3509" s="56" t="s">
        <v>2130</v>
      </c>
      <c r="H3509" s="43">
        <v>2</v>
      </c>
      <c r="I3509" s="43">
        <v>2</v>
      </c>
      <c r="J3509" s="43" t="s">
        <v>2131</v>
      </c>
      <c r="K3509" s="45">
        <v>1217.2</v>
      </c>
      <c r="L3509" s="45">
        <v>1081</v>
      </c>
      <c r="M3509" s="517">
        <f>VLOOKUP(C3509,'Раздел 2'!D3502:Q3640,14,0)</f>
        <v>114000</v>
      </c>
      <c r="N3509" s="45">
        <f t="shared" si="624"/>
        <v>114000</v>
      </c>
      <c r="O3509" s="45">
        <v>0</v>
      </c>
      <c r="P3509" s="45">
        <v>0</v>
      </c>
      <c r="Q3509" s="45">
        <v>0</v>
      </c>
      <c r="R3509" s="57">
        <v>45658</v>
      </c>
      <c r="S3509" s="57">
        <v>46022</v>
      </c>
      <c r="U3509" s="143"/>
    </row>
    <row r="3510" spans="1:21" ht="20.3" x14ac:dyDescent="0.35">
      <c r="A3510" s="43">
        <f t="shared" si="605"/>
        <v>871</v>
      </c>
      <c r="B3510" s="44" t="s">
        <v>4233</v>
      </c>
      <c r="C3510" s="43">
        <v>39276</v>
      </c>
      <c r="D3510" s="43" t="s">
        <v>1899</v>
      </c>
      <c r="E3510" s="43">
        <v>1983</v>
      </c>
      <c r="F3510" s="43" t="s">
        <v>2131</v>
      </c>
      <c r="G3510" s="56" t="s">
        <v>2130</v>
      </c>
      <c r="H3510" s="43">
        <v>2</v>
      </c>
      <c r="I3510" s="43">
        <v>2</v>
      </c>
      <c r="J3510" s="43" t="s">
        <v>2131</v>
      </c>
      <c r="K3510" s="45">
        <v>1200.3</v>
      </c>
      <c r="L3510" s="45">
        <v>1081.23</v>
      </c>
      <c r="M3510" s="517">
        <f>VLOOKUP(C3510,'Раздел 2'!D3503:Q3641,14,0)</f>
        <v>114000</v>
      </c>
      <c r="N3510" s="45">
        <f t="shared" si="624"/>
        <v>114000</v>
      </c>
      <c r="O3510" s="45">
        <v>0</v>
      </c>
      <c r="P3510" s="45">
        <v>0</v>
      </c>
      <c r="Q3510" s="45">
        <v>0</v>
      </c>
      <c r="R3510" s="57">
        <v>45658</v>
      </c>
      <c r="S3510" s="57">
        <v>46022</v>
      </c>
      <c r="U3510" s="143"/>
    </row>
    <row r="3511" spans="1:21" ht="20.3" x14ac:dyDescent="0.35">
      <c r="A3511" s="43">
        <f t="shared" si="605"/>
        <v>872</v>
      </c>
      <c r="B3511" s="44" t="s">
        <v>4091</v>
      </c>
      <c r="C3511" s="43">
        <v>38985</v>
      </c>
      <c r="D3511" s="43" t="s">
        <v>1899</v>
      </c>
      <c r="E3511" s="43">
        <v>2009</v>
      </c>
      <c r="F3511" s="43" t="s">
        <v>2131</v>
      </c>
      <c r="G3511" s="56" t="s">
        <v>2130</v>
      </c>
      <c r="H3511" s="43">
        <v>5</v>
      </c>
      <c r="I3511" s="43">
        <v>2</v>
      </c>
      <c r="J3511" s="43" t="s">
        <v>2131</v>
      </c>
      <c r="K3511" s="45">
        <v>1792.5</v>
      </c>
      <c r="L3511" s="45">
        <v>1671</v>
      </c>
      <c r="M3511" s="517">
        <f>VLOOKUP(C3511,'Раздел 2'!D3504:Q3642,14,0)</f>
        <v>112664.4</v>
      </c>
      <c r="N3511" s="45">
        <f t="shared" ref="N3511" si="625">M3511</f>
        <v>112664.4</v>
      </c>
      <c r="O3511" s="45">
        <v>0</v>
      </c>
      <c r="P3511" s="45">
        <v>0</v>
      </c>
      <c r="Q3511" s="45">
        <v>0</v>
      </c>
      <c r="R3511" s="57">
        <v>45658</v>
      </c>
      <c r="S3511" s="57">
        <v>46022</v>
      </c>
      <c r="U3511" s="143"/>
    </row>
    <row r="3512" spans="1:21" ht="19.649999999999999" x14ac:dyDescent="0.3">
      <c r="A3512" s="53" t="s">
        <v>22</v>
      </c>
      <c r="B3512" s="53"/>
      <c r="C3512" s="403" t="s">
        <v>172</v>
      </c>
      <c r="D3512" s="403" t="s">
        <v>172</v>
      </c>
      <c r="E3512" s="403" t="s">
        <v>172</v>
      </c>
      <c r="F3512" s="403" t="s">
        <v>172</v>
      </c>
      <c r="G3512" s="403" t="s">
        <v>172</v>
      </c>
      <c r="H3512" s="403" t="s">
        <v>172</v>
      </c>
      <c r="I3512" s="403" t="s">
        <v>172</v>
      </c>
      <c r="J3512" s="49">
        <f>SUM(J3437:J3511)</f>
        <v>0</v>
      </c>
      <c r="K3512" s="49">
        <f>SUM(K3437:K3511)</f>
        <v>119076.80000000003</v>
      </c>
      <c r="L3512" s="49">
        <f>SUM(L3437:L3511)</f>
        <v>101946.11000000002</v>
      </c>
      <c r="M3512" s="518">
        <f>SUM(M3437:M3511)</f>
        <v>98304779.770900026</v>
      </c>
      <c r="N3512" s="49">
        <f>SUM(N3437:N3511)</f>
        <v>98304779.770900026</v>
      </c>
      <c r="O3512" s="49">
        <f>SUM(O3437:O3504)</f>
        <v>0</v>
      </c>
      <c r="P3512" s="49">
        <f>SUM(P3437:P3496)</f>
        <v>0</v>
      </c>
      <c r="Q3512" s="49">
        <f>SUM(Q3437:Q3496)</f>
        <v>0</v>
      </c>
      <c r="R3512" s="403" t="s">
        <v>172</v>
      </c>
      <c r="S3512" s="403" t="s">
        <v>172</v>
      </c>
      <c r="U3512" s="143"/>
    </row>
    <row r="3513" spans="1:21" ht="19.649999999999999" x14ac:dyDescent="0.3">
      <c r="A3513" s="527" t="s">
        <v>3207</v>
      </c>
      <c r="B3513" s="527"/>
      <c r="C3513" s="527"/>
      <c r="D3513" s="527"/>
      <c r="E3513" s="527"/>
      <c r="F3513" s="527"/>
      <c r="G3513" s="527"/>
      <c r="H3513" s="527"/>
      <c r="I3513" s="527"/>
      <c r="J3513" s="527"/>
      <c r="K3513" s="527"/>
      <c r="L3513" s="527"/>
      <c r="M3513" s="527"/>
      <c r="N3513" s="527"/>
      <c r="O3513" s="527"/>
      <c r="P3513" s="527"/>
      <c r="Q3513" s="527"/>
      <c r="R3513" s="527"/>
      <c r="S3513" s="527"/>
      <c r="U3513" s="143"/>
    </row>
    <row r="3514" spans="1:21" ht="20.3" x14ac:dyDescent="0.35">
      <c r="A3514" s="528" t="s">
        <v>4447</v>
      </c>
      <c r="B3514" s="528"/>
      <c r="C3514" s="528"/>
      <c r="D3514" s="528"/>
      <c r="E3514" s="528"/>
      <c r="F3514" s="528"/>
      <c r="G3514" s="528"/>
      <c r="H3514" s="528"/>
      <c r="I3514" s="528"/>
      <c r="J3514" s="528"/>
      <c r="K3514" s="528"/>
      <c r="L3514" s="528"/>
      <c r="M3514" s="528"/>
      <c r="N3514" s="528"/>
      <c r="O3514" s="528"/>
      <c r="P3514" s="528"/>
      <c r="Q3514" s="528"/>
      <c r="R3514" s="528"/>
      <c r="S3514" s="528"/>
      <c r="U3514" s="143"/>
    </row>
    <row r="3515" spans="1:21" ht="20.3" x14ac:dyDescent="0.35">
      <c r="A3515" s="43">
        <f>A3511+1</f>
        <v>873</v>
      </c>
      <c r="B3515" s="390" t="s">
        <v>4103</v>
      </c>
      <c r="C3515" s="406">
        <v>56279</v>
      </c>
      <c r="D3515" s="406" t="s">
        <v>1899</v>
      </c>
      <c r="E3515" s="406">
        <v>1967</v>
      </c>
      <c r="F3515" s="406" t="s">
        <v>2131</v>
      </c>
      <c r="G3515" s="406" t="s">
        <v>2130</v>
      </c>
      <c r="H3515" s="406">
        <v>4</v>
      </c>
      <c r="I3515" s="406">
        <v>4</v>
      </c>
      <c r="J3515" s="406" t="s">
        <v>2131</v>
      </c>
      <c r="K3515" s="406">
        <v>2944.8</v>
      </c>
      <c r="L3515" s="406">
        <v>2704.8</v>
      </c>
      <c r="M3515" s="517">
        <f>VLOOKUP(C3515,'Раздел 2'!D3444:Q3566,14,0)</f>
        <v>15023178.91</v>
      </c>
      <c r="N3515" s="45">
        <f t="shared" ref="N3515:N3523" si="626">M3515</f>
        <v>15023178.91</v>
      </c>
      <c r="O3515" s="45">
        <v>0</v>
      </c>
      <c r="P3515" s="45">
        <v>0</v>
      </c>
      <c r="Q3515" s="45">
        <v>0</v>
      </c>
      <c r="R3515" s="57">
        <v>45658</v>
      </c>
      <c r="S3515" s="57">
        <v>46022</v>
      </c>
      <c r="U3515" s="143"/>
    </row>
    <row r="3516" spans="1:21" ht="20.3" x14ac:dyDescent="0.35">
      <c r="A3516" s="43">
        <f t="shared" ref="A3516:A3523" si="627">A3515+1</f>
        <v>874</v>
      </c>
      <c r="B3516" s="390" t="s">
        <v>4102</v>
      </c>
      <c r="C3516" s="406">
        <v>56280</v>
      </c>
      <c r="D3516" s="406" t="s">
        <v>1899</v>
      </c>
      <c r="E3516" s="406">
        <v>1980</v>
      </c>
      <c r="F3516" s="406" t="s">
        <v>2131</v>
      </c>
      <c r="G3516" s="406" t="s">
        <v>2130</v>
      </c>
      <c r="H3516" s="406">
        <v>4</v>
      </c>
      <c r="I3516" s="406">
        <v>4</v>
      </c>
      <c r="J3516" s="406" t="s">
        <v>2131</v>
      </c>
      <c r="K3516" s="406">
        <v>2943.2</v>
      </c>
      <c r="L3516" s="406">
        <v>2704.8</v>
      </c>
      <c r="M3516" s="517">
        <f>VLOOKUP(C3516,'Раздел 2'!D3505:Q3567,14,0)</f>
        <v>15056742.130000001</v>
      </c>
      <c r="N3516" s="45">
        <f t="shared" si="626"/>
        <v>15056742.130000001</v>
      </c>
      <c r="O3516" s="45">
        <v>0</v>
      </c>
      <c r="P3516" s="45">
        <v>0</v>
      </c>
      <c r="Q3516" s="45">
        <v>0</v>
      </c>
      <c r="R3516" s="57">
        <v>45658</v>
      </c>
      <c r="S3516" s="57">
        <v>46022</v>
      </c>
      <c r="U3516" s="143"/>
    </row>
    <row r="3517" spans="1:21" ht="20.3" x14ac:dyDescent="0.35">
      <c r="A3517" s="43">
        <f t="shared" si="627"/>
        <v>875</v>
      </c>
      <c r="B3517" s="170" t="s">
        <v>4063</v>
      </c>
      <c r="C3517" s="184">
        <v>56274</v>
      </c>
      <c r="D3517" s="43" t="s">
        <v>1899</v>
      </c>
      <c r="E3517" s="406" t="s">
        <v>3656</v>
      </c>
      <c r="F3517" s="43" t="s">
        <v>2131</v>
      </c>
      <c r="G3517" s="406" t="s">
        <v>2130</v>
      </c>
      <c r="H3517" s="257">
        <v>5</v>
      </c>
      <c r="I3517" s="257">
        <v>3</v>
      </c>
      <c r="J3517" s="43" t="s">
        <v>2131</v>
      </c>
      <c r="K3517" s="45">
        <v>3249.5</v>
      </c>
      <c r="L3517" s="45">
        <v>2132</v>
      </c>
      <c r="M3517" s="517">
        <f>VLOOKUP(C3517,'Раздел 2'!D3506:Q3568,14,0)</f>
        <v>10959066.719999999</v>
      </c>
      <c r="N3517" s="45">
        <f t="shared" si="626"/>
        <v>10959066.719999999</v>
      </c>
      <c r="O3517" s="45">
        <v>0</v>
      </c>
      <c r="P3517" s="45">
        <v>0</v>
      </c>
      <c r="Q3517" s="45">
        <v>0</v>
      </c>
      <c r="R3517" s="57">
        <v>45658</v>
      </c>
      <c r="S3517" s="57">
        <v>46022</v>
      </c>
      <c r="U3517" s="143"/>
    </row>
    <row r="3518" spans="1:21" ht="20.3" x14ac:dyDescent="0.35">
      <c r="A3518" s="43">
        <f t="shared" si="627"/>
        <v>876</v>
      </c>
      <c r="B3518" s="170" t="s">
        <v>4101</v>
      </c>
      <c r="C3518" s="184">
        <v>56281</v>
      </c>
      <c r="D3518" s="43" t="s">
        <v>1899</v>
      </c>
      <c r="E3518" s="406" t="s">
        <v>3656</v>
      </c>
      <c r="F3518" s="43" t="s">
        <v>2131</v>
      </c>
      <c r="G3518" s="406" t="s">
        <v>2130</v>
      </c>
      <c r="H3518" s="257" t="s">
        <v>3657</v>
      </c>
      <c r="I3518" s="257" t="s">
        <v>3657</v>
      </c>
      <c r="J3518" s="43"/>
      <c r="K3518" s="45">
        <v>1980</v>
      </c>
      <c r="L3518" s="45">
        <v>2704.8</v>
      </c>
      <c r="M3518" s="517">
        <f>VLOOKUP(C3518,'Раздел 2'!D3507:Q3569,14,0)</f>
        <v>7913768.2699999996</v>
      </c>
      <c r="N3518" s="45">
        <f t="shared" si="626"/>
        <v>7913768.2699999996</v>
      </c>
      <c r="O3518" s="45">
        <v>0</v>
      </c>
      <c r="P3518" s="45">
        <v>0</v>
      </c>
      <c r="Q3518" s="45">
        <v>0</v>
      </c>
      <c r="R3518" s="57">
        <v>45658</v>
      </c>
      <c r="S3518" s="57">
        <v>46022</v>
      </c>
      <c r="U3518" s="143"/>
    </row>
    <row r="3519" spans="1:21" ht="20.3" x14ac:dyDescent="0.35">
      <c r="A3519" s="43">
        <f t="shared" si="627"/>
        <v>877</v>
      </c>
      <c r="B3519" s="170" t="s">
        <v>4064</v>
      </c>
      <c r="C3519" s="184">
        <v>56284</v>
      </c>
      <c r="D3519" s="43" t="s">
        <v>1899</v>
      </c>
      <c r="E3519" s="406" t="s">
        <v>3653</v>
      </c>
      <c r="F3519" s="43" t="s">
        <v>2131</v>
      </c>
      <c r="G3519" s="406" t="s">
        <v>2130</v>
      </c>
      <c r="H3519" s="257" t="s">
        <v>3657</v>
      </c>
      <c r="I3519" s="257" t="s">
        <v>3657</v>
      </c>
      <c r="J3519" s="43" t="s">
        <v>2131</v>
      </c>
      <c r="K3519" s="45">
        <v>2935.2</v>
      </c>
      <c r="L3519" s="45">
        <v>2704.8</v>
      </c>
      <c r="M3519" s="517">
        <f>VLOOKUP(C3519,'Раздел 2'!D3507:Q3569,14,0)</f>
        <v>13381545.08</v>
      </c>
      <c r="N3519" s="45">
        <f t="shared" si="626"/>
        <v>13381545.08</v>
      </c>
      <c r="O3519" s="45">
        <v>0</v>
      </c>
      <c r="P3519" s="45">
        <v>0</v>
      </c>
      <c r="Q3519" s="45">
        <v>0</v>
      </c>
      <c r="R3519" s="57">
        <v>45658</v>
      </c>
      <c r="S3519" s="57">
        <v>46022</v>
      </c>
      <c r="U3519" s="143"/>
    </row>
    <row r="3520" spans="1:21" ht="20.3" x14ac:dyDescent="0.35">
      <c r="A3520" s="43">
        <f t="shared" si="627"/>
        <v>878</v>
      </c>
      <c r="B3520" s="170" t="s">
        <v>4065</v>
      </c>
      <c r="C3520" s="184">
        <v>56285</v>
      </c>
      <c r="D3520" s="43" t="s">
        <v>1899</v>
      </c>
      <c r="E3520" s="406" t="s">
        <v>3653</v>
      </c>
      <c r="F3520" s="43" t="s">
        <v>2131</v>
      </c>
      <c r="G3520" s="406" t="s">
        <v>2130</v>
      </c>
      <c r="H3520" s="257" t="s">
        <v>3657</v>
      </c>
      <c r="I3520" s="257" t="s">
        <v>3657</v>
      </c>
      <c r="J3520" s="43" t="s">
        <v>2131</v>
      </c>
      <c r="K3520" s="45">
        <v>2935.2</v>
      </c>
      <c r="L3520" s="45">
        <v>2704.8</v>
      </c>
      <c r="M3520" s="517">
        <f>VLOOKUP(C3520,'Раздел 2'!D3510:Q3570,14,0)</f>
        <v>13619421</v>
      </c>
      <c r="N3520" s="45">
        <f t="shared" si="626"/>
        <v>13619421</v>
      </c>
      <c r="O3520" s="45">
        <v>0</v>
      </c>
      <c r="P3520" s="45">
        <v>0</v>
      </c>
      <c r="Q3520" s="45">
        <v>0</v>
      </c>
      <c r="R3520" s="57">
        <v>45658</v>
      </c>
      <c r="S3520" s="57">
        <v>46022</v>
      </c>
      <c r="U3520" s="143"/>
    </row>
    <row r="3521" spans="1:21" ht="20.3" x14ac:dyDescent="0.35">
      <c r="A3521" s="43">
        <f t="shared" si="627"/>
        <v>879</v>
      </c>
      <c r="B3521" s="170" t="s">
        <v>4066</v>
      </c>
      <c r="C3521" s="184">
        <v>56286</v>
      </c>
      <c r="D3521" s="43" t="s">
        <v>1899</v>
      </c>
      <c r="E3521" s="406" t="s">
        <v>3653</v>
      </c>
      <c r="F3521" s="43" t="s">
        <v>2131</v>
      </c>
      <c r="G3521" s="406" t="s">
        <v>2130</v>
      </c>
      <c r="H3521" s="257" t="s">
        <v>3657</v>
      </c>
      <c r="I3521" s="257" t="s">
        <v>3657</v>
      </c>
      <c r="J3521" s="43" t="s">
        <v>2131</v>
      </c>
      <c r="K3521" s="45">
        <v>2943.2</v>
      </c>
      <c r="L3521" s="45">
        <v>2704.8</v>
      </c>
      <c r="M3521" s="517">
        <f>VLOOKUP(C3521,'Раздел 2'!D3512:Q3571,14,0)</f>
        <v>14011964.66</v>
      </c>
      <c r="N3521" s="45">
        <f t="shared" si="626"/>
        <v>14011964.66</v>
      </c>
      <c r="O3521" s="45">
        <v>0</v>
      </c>
      <c r="P3521" s="45">
        <v>0</v>
      </c>
      <c r="Q3521" s="45">
        <v>0</v>
      </c>
      <c r="R3521" s="57">
        <v>45658</v>
      </c>
      <c r="S3521" s="57">
        <v>46022</v>
      </c>
      <c r="U3521" s="143"/>
    </row>
    <row r="3522" spans="1:21" ht="20.3" x14ac:dyDescent="0.35">
      <c r="A3522" s="43">
        <f t="shared" si="627"/>
        <v>880</v>
      </c>
      <c r="B3522" s="170" t="s">
        <v>4067</v>
      </c>
      <c r="C3522" s="184">
        <v>56287</v>
      </c>
      <c r="D3522" s="43" t="s">
        <v>1899</v>
      </c>
      <c r="E3522" s="406" t="s">
        <v>3653</v>
      </c>
      <c r="F3522" s="43" t="s">
        <v>2131</v>
      </c>
      <c r="G3522" s="406" t="s">
        <v>2130</v>
      </c>
      <c r="H3522" s="257" t="s">
        <v>3657</v>
      </c>
      <c r="I3522" s="257" t="s">
        <v>3657</v>
      </c>
      <c r="J3522" s="43" t="s">
        <v>2131</v>
      </c>
      <c r="K3522" s="45">
        <v>2924</v>
      </c>
      <c r="L3522" s="45">
        <v>2704.8</v>
      </c>
      <c r="M3522" s="517">
        <f>VLOOKUP(C3522,'Раздел 2'!D3513:Q3572,14,0)</f>
        <v>13012681.289999999</v>
      </c>
      <c r="N3522" s="45">
        <f t="shared" si="626"/>
        <v>13012681.289999999</v>
      </c>
      <c r="O3522" s="45">
        <v>0</v>
      </c>
      <c r="P3522" s="45">
        <v>0</v>
      </c>
      <c r="Q3522" s="45">
        <v>0</v>
      </c>
      <c r="R3522" s="57">
        <v>45658</v>
      </c>
      <c r="S3522" s="57">
        <v>46022</v>
      </c>
      <c r="U3522" s="143"/>
    </row>
    <row r="3523" spans="1:21" ht="20.3" x14ac:dyDescent="0.35">
      <c r="A3523" s="43">
        <f t="shared" si="627"/>
        <v>881</v>
      </c>
      <c r="B3523" s="170" t="s">
        <v>4068</v>
      </c>
      <c r="C3523" s="184">
        <v>56288</v>
      </c>
      <c r="D3523" s="43" t="s">
        <v>1899</v>
      </c>
      <c r="E3523" s="406" t="s">
        <v>3653</v>
      </c>
      <c r="F3523" s="43" t="s">
        <v>2131</v>
      </c>
      <c r="G3523" s="406" t="s">
        <v>2130</v>
      </c>
      <c r="H3523" s="257" t="s">
        <v>3657</v>
      </c>
      <c r="I3523" s="257" t="s">
        <v>3657</v>
      </c>
      <c r="J3523" s="43" t="s">
        <v>2131</v>
      </c>
      <c r="K3523" s="45">
        <v>2934.4</v>
      </c>
      <c r="L3523" s="45">
        <v>2704.8</v>
      </c>
      <c r="M3523" s="517">
        <f>VLOOKUP(C3523,'Раздел 2'!D3514:Q3573,14,0)</f>
        <v>13422500.67</v>
      </c>
      <c r="N3523" s="45">
        <f t="shared" si="626"/>
        <v>13422500.67</v>
      </c>
      <c r="O3523" s="45">
        <v>0</v>
      </c>
      <c r="P3523" s="45">
        <v>0</v>
      </c>
      <c r="Q3523" s="45">
        <v>0</v>
      </c>
      <c r="R3523" s="57">
        <v>45658</v>
      </c>
      <c r="S3523" s="57">
        <v>46022</v>
      </c>
      <c r="U3523" s="143"/>
    </row>
    <row r="3524" spans="1:21" ht="19.649999999999999" x14ac:dyDescent="0.3">
      <c r="A3524" s="53" t="s">
        <v>22</v>
      </c>
      <c r="B3524" s="53"/>
      <c r="C3524" s="403" t="s">
        <v>172</v>
      </c>
      <c r="D3524" s="403" t="s">
        <v>172</v>
      </c>
      <c r="E3524" s="403" t="s">
        <v>172</v>
      </c>
      <c r="F3524" s="403" t="s">
        <v>172</v>
      </c>
      <c r="G3524" s="403" t="s">
        <v>172</v>
      </c>
      <c r="H3524" s="403" t="s">
        <v>172</v>
      </c>
      <c r="I3524" s="403" t="s">
        <v>172</v>
      </c>
      <c r="J3524" s="49">
        <f>SUM(J3515:J3523)</f>
        <v>0</v>
      </c>
      <c r="K3524" s="49">
        <f t="shared" ref="K3524:Q3524" si="628">SUM(K3515:K3523)</f>
        <v>25789.500000000004</v>
      </c>
      <c r="L3524" s="49">
        <f t="shared" si="628"/>
        <v>23770.399999999998</v>
      </c>
      <c r="M3524" s="518">
        <f t="shared" si="628"/>
        <v>116400868.73</v>
      </c>
      <c r="N3524" s="49">
        <f t="shared" si="628"/>
        <v>116400868.73</v>
      </c>
      <c r="O3524" s="49">
        <f t="shared" si="628"/>
        <v>0</v>
      </c>
      <c r="P3524" s="49">
        <f t="shared" si="628"/>
        <v>0</v>
      </c>
      <c r="Q3524" s="49">
        <f t="shared" si="628"/>
        <v>0</v>
      </c>
      <c r="R3524" s="403" t="s">
        <v>172</v>
      </c>
      <c r="S3524" s="403" t="s">
        <v>172</v>
      </c>
      <c r="U3524" s="143"/>
    </row>
    <row r="3525" spans="1:21" ht="20.3" x14ac:dyDescent="0.35">
      <c r="A3525" s="528" t="s">
        <v>4847</v>
      </c>
      <c r="B3525" s="528"/>
      <c r="C3525" s="528"/>
      <c r="D3525" s="528"/>
      <c r="E3525" s="528"/>
      <c r="F3525" s="528"/>
      <c r="G3525" s="528"/>
      <c r="H3525" s="528"/>
      <c r="I3525" s="528"/>
      <c r="J3525" s="528"/>
      <c r="K3525" s="528"/>
      <c r="L3525" s="528"/>
      <c r="M3525" s="528"/>
      <c r="N3525" s="528"/>
      <c r="O3525" s="528"/>
      <c r="P3525" s="528"/>
      <c r="Q3525" s="528"/>
      <c r="R3525" s="528"/>
      <c r="S3525" s="528"/>
      <c r="U3525" s="143"/>
    </row>
    <row r="3526" spans="1:21" ht="20.3" x14ac:dyDescent="0.35">
      <c r="A3526" s="43">
        <f>A3523+1</f>
        <v>882</v>
      </c>
      <c r="B3526" s="47" t="s">
        <v>1382</v>
      </c>
      <c r="C3526" s="43">
        <v>39354</v>
      </c>
      <c r="D3526" s="43" t="s">
        <v>1899</v>
      </c>
      <c r="E3526" s="43">
        <v>1995</v>
      </c>
      <c r="F3526" s="43" t="s">
        <v>2131</v>
      </c>
      <c r="G3526" s="56" t="s">
        <v>2103</v>
      </c>
      <c r="H3526" s="43">
        <v>2</v>
      </c>
      <c r="I3526" s="43">
        <v>2</v>
      </c>
      <c r="J3526" s="43" t="s">
        <v>2131</v>
      </c>
      <c r="K3526" s="45">
        <v>525.1</v>
      </c>
      <c r="L3526" s="45">
        <v>474.5</v>
      </c>
      <c r="M3526" s="517">
        <f>VLOOKUP(C3526,'Раздел 2'!D3052:Q3576,14,0)</f>
        <v>1503282.03</v>
      </c>
      <c r="N3526" s="45">
        <f>M3526</f>
        <v>1503282.03</v>
      </c>
      <c r="O3526" s="45">
        <v>0</v>
      </c>
      <c r="P3526" s="45">
        <v>0</v>
      </c>
      <c r="Q3526" s="45">
        <v>0</v>
      </c>
      <c r="R3526" s="57">
        <v>45658</v>
      </c>
      <c r="S3526" s="57">
        <v>46022</v>
      </c>
      <c r="U3526" s="143"/>
    </row>
    <row r="3527" spans="1:21" ht="20.3" x14ac:dyDescent="0.35">
      <c r="A3527" s="43">
        <f>A3526+1</f>
        <v>883</v>
      </c>
      <c r="B3527" s="47" t="s">
        <v>1383</v>
      </c>
      <c r="C3527" s="43">
        <v>39368</v>
      </c>
      <c r="D3527" s="43" t="s">
        <v>1899</v>
      </c>
      <c r="E3527" s="43">
        <v>1986</v>
      </c>
      <c r="F3527" s="43" t="s">
        <v>2131</v>
      </c>
      <c r="G3527" s="56" t="s">
        <v>2097</v>
      </c>
      <c r="H3527" s="43">
        <v>3</v>
      </c>
      <c r="I3527" s="43">
        <v>3</v>
      </c>
      <c r="J3527" s="43" t="s">
        <v>2131</v>
      </c>
      <c r="K3527" s="45">
        <v>1217.0899999999999</v>
      </c>
      <c r="L3527" s="45">
        <v>1217.0899999999999</v>
      </c>
      <c r="M3527" s="517">
        <f>VLOOKUP(C3527,'Раздел 2'!D3053:Q3577,14,0)</f>
        <v>4292210.07</v>
      </c>
      <c r="N3527" s="45">
        <f>M3527</f>
        <v>4292210.07</v>
      </c>
      <c r="O3527" s="45">
        <v>0</v>
      </c>
      <c r="P3527" s="45">
        <v>0</v>
      </c>
      <c r="Q3527" s="45">
        <v>0</v>
      </c>
      <c r="R3527" s="57">
        <v>45658</v>
      </c>
      <c r="S3527" s="57">
        <v>46022</v>
      </c>
      <c r="U3527" s="143"/>
    </row>
    <row r="3528" spans="1:21" ht="20.3" x14ac:dyDescent="0.3">
      <c r="A3528" s="46" t="s">
        <v>22</v>
      </c>
      <c r="B3528" s="46"/>
      <c r="C3528" s="403" t="s">
        <v>172</v>
      </c>
      <c r="D3528" s="403" t="s">
        <v>172</v>
      </c>
      <c r="E3528" s="403" t="s">
        <v>172</v>
      </c>
      <c r="F3528" s="403" t="s">
        <v>172</v>
      </c>
      <c r="G3528" s="403" t="s">
        <v>172</v>
      </c>
      <c r="H3528" s="403" t="s">
        <v>172</v>
      </c>
      <c r="I3528" s="403" t="s">
        <v>172</v>
      </c>
      <c r="J3528" s="49">
        <f>SUM(J3526:J3527)</f>
        <v>0</v>
      </c>
      <c r="K3528" s="49">
        <f t="shared" ref="K3528:Q3528" si="629">SUM(K3526:K3527)</f>
        <v>1742.19</v>
      </c>
      <c r="L3528" s="49">
        <f t="shared" si="629"/>
        <v>1691.59</v>
      </c>
      <c r="M3528" s="518">
        <f t="shared" si="629"/>
        <v>5795492.1000000006</v>
      </c>
      <c r="N3528" s="49">
        <f t="shared" si="629"/>
        <v>5795492.1000000006</v>
      </c>
      <c r="O3528" s="49">
        <f t="shared" si="629"/>
        <v>0</v>
      </c>
      <c r="P3528" s="49">
        <f t="shared" si="629"/>
        <v>0</v>
      </c>
      <c r="Q3528" s="49">
        <f t="shared" si="629"/>
        <v>0</v>
      </c>
      <c r="R3528" s="403" t="s">
        <v>172</v>
      </c>
      <c r="S3528" s="403" t="s">
        <v>172</v>
      </c>
      <c r="U3528" s="143"/>
    </row>
    <row r="3529" spans="1:21" ht="20.3" x14ac:dyDescent="0.35">
      <c r="A3529" s="528" t="s">
        <v>4446</v>
      </c>
      <c r="B3529" s="528"/>
      <c r="C3529" s="528"/>
      <c r="D3529" s="528"/>
      <c r="E3529" s="528"/>
      <c r="F3529" s="528"/>
      <c r="G3529" s="528"/>
      <c r="H3529" s="528"/>
      <c r="I3529" s="528"/>
      <c r="J3529" s="528"/>
      <c r="K3529" s="528"/>
      <c r="L3529" s="528"/>
      <c r="M3529" s="528"/>
      <c r="N3529" s="528"/>
      <c r="O3529" s="528"/>
      <c r="P3529" s="528"/>
      <c r="Q3529" s="528"/>
      <c r="R3529" s="528"/>
      <c r="S3529" s="528"/>
      <c r="U3529" s="143"/>
    </row>
    <row r="3530" spans="1:21" ht="20.3" x14ac:dyDescent="0.35">
      <c r="A3530" s="43">
        <f>A3527+1</f>
        <v>884</v>
      </c>
      <c r="B3530" s="47" t="s">
        <v>1384</v>
      </c>
      <c r="C3530" s="43">
        <v>46295</v>
      </c>
      <c r="D3530" s="43" t="s">
        <v>1899</v>
      </c>
      <c r="E3530" s="43">
        <v>1978</v>
      </c>
      <c r="F3530" s="43" t="s">
        <v>2131</v>
      </c>
      <c r="G3530" s="56" t="s">
        <v>2109</v>
      </c>
      <c r="H3530" s="43">
        <v>2</v>
      </c>
      <c r="I3530" s="43">
        <v>2</v>
      </c>
      <c r="J3530" s="43" t="s">
        <v>2131</v>
      </c>
      <c r="K3530" s="45">
        <v>538.51</v>
      </c>
      <c r="L3530" s="45">
        <v>501.2</v>
      </c>
      <c r="M3530" s="517">
        <f>VLOOKUP(C3530,'Раздел 2'!D3056:Q3591,14,0)</f>
        <v>155159.63</v>
      </c>
      <c r="N3530" s="45">
        <f>M3530</f>
        <v>155159.63</v>
      </c>
      <c r="O3530" s="45">
        <v>0</v>
      </c>
      <c r="P3530" s="45">
        <v>0</v>
      </c>
      <c r="Q3530" s="45">
        <v>0</v>
      </c>
      <c r="R3530" s="57">
        <v>45658</v>
      </c>
      <c r="S3530" s="57">
        <v>46022</v>
      </c>
      <c r="U3530" s="143"/>
    </row>
    <row r="3531" spans="1:21" ht="20.3" x14ac:dyDescent="0.3">
      <c r="A3531" s="46" t="s">
        <v>22</v>
      </c>
      <c r="B3531" s="46"/>
      <c r="C3531" s="403" t="s">
        <v>172</v>
      </c>
      <c r="D3531" s="403" t="s">
        <v>172</v>
      </c>
      <c r="E3531" s="403" t="s">
        <v>172</v>
      </c>
      <c r="F3531" s="403" t="s">
        <v>172</v>
      </c>
      <c r="G3531" s="403" t="s">
        <v>172</v>
      </c>
      <c r="H3531" s="403" t="s">
        <v>172</v>
      </c>
      <c r="I3531" s="403" t="s">
        <v>172</v>
      </c>
      <c r="J3531" s="49">
        <f>SUM(J3530)</f>
        <v>0</v>
      </c>
      <c r="K3531" s="49">
        <f t="shared" ref="K3531:Q3531" si="630">SUM(K3530)</f>
        <v>538.51</v>
      </c>
      <c r="L3531" s="49">
        <f t="shared" si="630"/>
        <v>501.2</v>
      </c>
      <c r="M3531" s="518">
        <f t="shared" si="630"/>
        <v>155159.63</v>
      </c>
      <c r="N3531" s="49">
        <f t="shared" si="630"/>
        <v>155159.63</v>
      </c>
      <c r="O3531" s="49">
        <f t="shared" si="630"/>
        <v>0</v>
      </c>
      <c r="P3531" s="49">
        <f t="shared" si="630"/>
        <v>0</v>
      </c>
      <c r="Q3531" s="49">
        <f t="shared" si="630"/>
        <v>0</v>
      </c>
      <c r="R3531" s="403" t="s">
        <v>172</v>
      </c>
      <c r="S3531" s="403" t="s">
        <v>172</v>
      </c>
      <c r="U3531" s="143"/>
    </row>
    <row r="3532" spans="1:21" ht="19.649999999999999" x14ac:dyDescent="0.3">
      <c r="A3532" s="53" t="s">
        <v>34</v>
      </c>
      <c r="B3532" s="53"/>
      <c r="C3532" s="403" t="s">
        <v>172</v>
      </c>
      <c r="D3532" s="403" t="s">
        <v>172</v>
      </c>
      <c r="E3532" s="403" t="s">
        <v>172</v>
      </c>
      <c r="F3532" s="403" t="s">
        <v>172</v>
      </c>
      <c r="G3532" s="403" t="s">
        <v>172</v>
      </c>
      <c r="H3532" s="403" t="s">
        <v>172</v>
      </c>
      <c r="I3532" s="403" t="s">
        <v>172</v>
      </c>
      <c r="J3532" s="49">
        <f>J3528+J3531</f>
        <v>0</v>
      </c>
      <c r="K3532" s="49">
        <f>K3524+K3528+K3531</f>
        <v>28070.2</v>
      </c>
      <c r="L3532" s="49">
        <f>L3524+L3528+L3531</f>
        <v>25963.19</v>
      </c>
      <c r="M3532" s="518">
        <f>M3524+M3528+M3531</f>
        <v>122351520.45999999</v>
      </c>
      <c r="N3532" s="49">
        <f>N3524+N3528+N3531</f>
        <v>122351520.45999999</v>
      </c>
      <c r="O3532" s="49">
        <f>O3528+O3531</f>
        <v>0</v>
      </c>
      <c r="P3532" s="49">
        <f>P3528+P3531</f>
        <v>0</v>
      </c>
      <c r="Q3532" s="49">
        <f>Q3528+Q3531</f>
        <v>0</v>
      </c>
      <c r="R3532" s="403" t="s">
        <v>172</v>
      </c>
      <c r="S3532" s="403" t="s">
        <v>172</v>
      </c>
      <c r="U3532" s="143"/>
    </row>
    <row r="3533" spans="1:21" ht="19.649999999999999" x14ac:dyDescent="0.3">
      <c r="A3533" s="535" t="s">
        <v>3209</v>
      </c>
      <c r="B3533" s="535"/>
      <c r="C3533" s="535"/>
      <c r="D3533" s="535"/>
      <c r="E3533" s="535"/>
      <c r="F3533" s="535"/>
      <c r="G3533" s="535"/>
      <c r="H3533" s="535"/>
      <c r="I3533" s="535"/>
      <c r="J3533" s="535"/>
      <c r="K3533" s="535"/>
      <c r="L3533" s="535"/>
      <c r="M3533" s="535"/>
      <c r="N3533" s="535"/>
      <c r="O3533" s="535"/>
      <c r="P3533" s="535"/>
      <c r="Q3533" s="535"/>
      <c r="R3533" s="535"/>
      <c r="S3533" s="535"/>
      <c r="U3533" s="143"/>
    </row>
    <row r="3534" spans="1:21" ht="20.3" x14ac:dyDescent="0.35">
      <c r="A3534" s="528" t="s">
        <v>4445</v>
      </c>
      <c r="B3534" s="528"/>
      <c r="C3534" s="528"/>
      <c r="D3534" s="528"/>
      <c r="E3534" s="528"/>
      <c r="F3534" s="528"/>
      <c r="G3534" s="528"/>
      <c r="H3534" s="528"/>
      <c r="I3534" s="528"/>
      <c r="J3534" s="528"/>
      <c r="K3534" s="528"/>
      <c r="L3534" s="528"/>
      <c r="M3534" s="528"/>
      <c r="N3534" s="528"/>
      <c r="O3534" s="528"/>
      <c r="P3534" s="528"/>
      <c r="Q3534" s="528"/>
      <c r="R3534" s="528"/>
      <c r="S3534" s="528"/>
      <c r="U3534" s="143"/>
    </row>
    <row r="3535" spans="1:21" ht="20.3" x14ac:dyDescent="0.35">
      <c r="A3535" s="43">
        <f>A3530+1</f>
        <v>885</v>
      </c>
      <c r="B3535" s="47" t="s">
        <v>1069</v>
      </c>
      <c r="C3535" s="43">
        <v>41070</v>
      </c>
      <c r="D3535" s="43" t="s">
        <v>1899</v>
      </c>
      <c r="E3535" s="43">
        <v>1988</v>
      </c>
      <c r="F3535" s="43" t="s">
        <v>2131</v>
      </c>
      <c r="G3535" s="56" t="s">
        <v>2103</v>
      </c>
      <c r="H3535" s="43">
        <v>2</v>
      </c>
      <c r="I3535" s="43">
        <v>2</v>
      </c>
      <c r="J3535" s="43" t="s">
        <v>2131</v>
      </c>
      <c r="K3535" s="45">
        <v>690.8</v>
      </c>
      <c r="L3535" s="45">
        <v>538</v>
      </c>
      <c r="M3535" s="517">
        <f>VLOOKUP(C3535,'Раздел 2'!D3525:Q3535,14,0)</f>
        <v>1813553.1732000001</v>
      </c>
      <c r="N3535" s="45">
        <f>M3535</f>
        <v>1813553.1732000001</v>
      </c>
      <c r="O3535" s="45">
        <v>0</v>
      </c>
      <c r="P3535" s="45">
        <v>0</v>
      </c>
      <c r="Q3535" s="45">
        <v>0</v>
      </c>
      <c r="R3535" s="57">
        <v>45658</v>
      </c>
      <c r="S3535" s="57">
        <v>46022</v>
      </c>
      <c r="U3535" s="143"/>
    </row>
    <row r="3536" spans="1:21" ht="20.3" x14ac:dyDescent="0.35">
      <c r="A3536" s="43">
        <f t="shared" ref="A3536:A3544" si="631">A3535+1</f>
        <v>886</v>
      </c>
      <c r="B3536" s="44" t="s">
        <v>1070</v>
      </c>
      <c r="C3536" s="43">
        <v>41071</v>
      </c>
      <c r="D3536" s="43" t="s">
        <v>1899</v>
      </c>
      <c r="E3536" s="43">
        <v>1989</v>
      </c>
      <c r="F3536" s="43" t="s">
        <v>2131</v>
      </c>
      <c r="G3536" s="56" t="s">
        <v>2103</v>
      </c>
      <c r="H3536" s="43">
        <v>2</v>
      </c>
      <c r="I3536" s="43">
        <v>2</v>
      </c>
      <c r="J3536" s="43" t="s">
        <v>2131</v>
      </c>
      <c r="K3536" s="45">
        <v>726.8</v>
      </c>
      <c r="L3536" s="45">
        <v>584.5</v>
      </c>
      <c r="M3536" s="517">
        <f>VLOOKUP(C3536,'Раздел 2'!D3526:Q3536,14,0)</f>
        <v>1815905.6732999999</v>
      </c>
      <c r="N3536" s="45">
        <f t="shared" ref="N3536:N3543" si="632">M3536</f>
        <v>1815905.6732999999</v>
      </c>
      <c r="O3536" s="45">
        <v>0</v>
      </c>
      <c r="P3536" s="45">
        <v>0</v>
      </c>
      <c r="Q3536" s="45">
        <v>0</v>
      </c>
      <c r="R3536" s="57">
        <v>45658</v>
      </c>
      <c r="S3536" s="57">
        <v>46022</v>
      </c>
      <c r="U3536" s="143"/>
    </row>
    <row r="3537" spans="1:21" ht="20.3" x14ac:dyDescent="0.35">
      <c r="A3537" s="43">
        <f t="shared" si="631"/>
        <v>887</v>
      </c>
      <c r="B3537" s="44" t="s">
        <v>1071</v>
      </c>
      <c r="C3537" s="43">
        <v>41073</v>
      </c>
      <c r="D3537" s="43" t="s">
        <v>1899</v>
      </c>
      <c r="E3537" s="43">
        <v>1990</v>
      </c>
      <c r="F3537" s="43" t="s">
        <v>2131</v>
      </c>
      <c r="G3537" s="56" t="s">
        <v>2103</v>
      </c>
      <c r="H3537" s="43">
        <v>2</v>
      </c>
      <c r="I3537" s="43">
        <v>2</v>
      </c>
      <c r="J3537" s="43" t="s">
        <v>2131</v>
      </c>
      <c r="K3537" s="45">
        <v>729.8</v>
      </c>
      <c r="L3537" s="45">
        <v>642</v>
      </c>
      <c r="M3537" s="517">
        <f>VLOOKUP(C3537,'Раздел 2'!D3527:Q3538,14,0)</f>
        <v>1562039.14</v>
      </c>
      <c r="N3537" s="45">
        <f t="shared" si="632"/>
        <v>1562039.14</v>
      </c>
      <c r="O3537" s="45">
        <v>0</v>
      </c>
      <c r="P3537" s="45">
        <v>0</v>
      </c>
      <c r="Q3537" s="45">
        <v>0</v>
      </c>
      <c r="R3537" s="57">
        <v>45658</v>
      </c>
      <c r="S3537" s="57">
        <v>46022</v>
      </c>
      <c r="U3537" s="143"/>
    </row>
    <row r="3538" spans="1:21" ht="20.3" x14ac:dyDescent="0.35">
      <c r="A3538" s="43">
        <f t="shared" si="631"/>
        <v>888</v>
      </c>
      <c r="B3538" s="47" t="s">
        <v>1073</v>
      </c>
      <c r="C3538" s="43">
        <v>41083</v>
      </c>
      <c r="D3538" s="43" t="s">
        <v>1899</v>
      </c>
      <c r="E3538" s="43">
        <v>1986</v>
      </c>
      <c r="F3538" s="43" t="s">
        <v>2131</v>
      </c>
      <c r="G3538" s="56" t="s">
        <v>2103</v>
      </c>
      <c r="H3538" s="43">
        <v>2</v>
      </c>
      <c r="I3538" s="43">
        <v>3</v>
      </c>
      <c r="J3538" s="43" t="s">
        <v>2131</v>
      </c>
      <c r="K3538" s="45">
        <v>922</v>
      </c>
      <c r="L3538" s="45">
        <v>713.1</v>
      </c>
      <c r="M3538" s="517">
        <f>VLOOKUP(C3538,'Раздел 2'!D3528:Q3539,14,0)</f>
        <v>2183784.15</v>
      </c>
      <c r="N3538" s="45">
        <f t="shared" si="632"/>
        <v>2183784.15</v>
      </c>
      <c r="O3538" s="45">
        <v>0</v>
      </c>
      <c r="P3538" s="45">
        <v>0</v>
      </c>
      <c r="Q3538" s="45">
        <v>0</v>
      </c>
      <c r="R3538" s="57">
        <v>45658</v>
      </c>
      <c r="S3538" s="57">
        <v>46022</v>
      </c>
      <c r="U3538" s="143"/>
    </row>
    <row r="3539" spans="1:21" ht="20.3" x14ac:dyDescent="0.35">
      <c r="A3539" s="43">
        <f t="shared" si="631"/>
        <v>889</v>
      </c>
      <c r="B3539" s="47" t="s">
        <v>1075</v>
      </c>
      <c r="C3539" s="43">
        <v>41085</v>
      </c>
      <c r="D3539" s="43" t="s">
        <v>1899</v>
      </c>
      <c r="E3539" s="43">
        <v>1987</v>
      </c>
      <c r="F3539" s="43" t="s">
        <v>2131</v>
      </c>
      <c r="G3539" s="56" t="s">
        <v>2103</v>
      </c>
      <c r="H3539" s="43">
        <v>2</v>
      </c>
      <c r="I3539" s="43">
        <v>3</v>
      </c>
      <c r="J3539" s="43" t="s">
        <v>2131</v>
      </c>
      <c r="K3539" s="45">
        <v>950.4</v>
      </c>
      <c r="L3539" s="45">
        <v>725.16</v>
      </c>
      <c r="M3539" s="517">
        <f>VLOOKUP(C3539,'Раздел 2'!D3530:Q3541,14,0)</f>
        <v>2183784.15</v>
      </c>
      <c r="N3539" s="45">
        <f t="shared" si="632"/>
        <v>2183784.15</v>
      </c>
      <c r="O3539" s="45">
        <v>0</v>
      </c>
      <c r="P3539" s="45">
        <v>0</v>
      </c>
      <c r="Q3539" s="45">
        <v>0</v>
      </c>
      <c r="R3539" s="57">
        <v>45658</v>
      </c>
      <c r="S3539" s="57">
        <v>46022</v>
      </c>
      <c r="U3539" s="143"/>
    </row>
    <row r="3540" spans="1:21" ht="20.3" x14ac:dyDescent="0.35">
      <c r="A3540" s="43">
        <f t="shared" si="631"/>
        <v>890</v>
      </c>
      <c r="B3540" s="47" t="s">
        <v>1072</v>
      </c>
      <c r="C3540" s="43">
        <v>56135</v>
      </c>
      <c r="D3540" s="43" t="s">
        <v>1899</v>
      </c>
      <c r="E3540" s="43">
        <v>1961</v>
      </c>
      <c r="F3540" s="43" t="s">
        <v>2131</v>
      </c>
      <c r="G3540" s="56" t="s">
        <v>2128</v>
      </c>
      <c r="H3540" s="43">
        <v>2</v>
      </c>
      <c r="I3540" s="43">
        <v>1</v>
      </c>
      <c r="J3540" s="43" t="s">
        <v>2131</v>
      </c>
      <c r="K3540" s="45">
        <v>322.39999999999998</v>
      </c>
      <c r="L3540" s="45">
        <v>322.39999999999998</v>
      </c>
      <c r="M3540" s="517">
        <f>VLOOKUP(C3540,'Раздел 2'!D3532:Q3546,14,0)</f>
        <v>1439646.8699999999</v>
      </c>
      <c r="N3540" s="45">
        <f t="shared" si="632"/>
        <v>1439646.8699999999</v>
      </c>
      <c r="O3540" s="45">
        <v>0</v>
      </c>
      <c r="P3540" s="45">
        <v>0</v>
      </c>
      <c r="Q3540" s="45">
        <v>0</v>
      </c>
      <c r="R3540" s="57">
        <v>45658</v>
      </c>
      <c r="S3540" s="57">
        <v>46022</v>
      </c>
      <c r="U3540" s="143"/>
    </row>
    <row r="3541" spans="1:21" ht="20.3" x14ac:dyDescent="0.35">
      <c r="A3541" s="43">
        <f t="shared" si="631"/>
        <v>891</v>
      </c>
      <c r="B3541" s="47" t="s">
        <v>1078</v>
      </c>
      <c r="C3541" s="43">
        <v>46268</v>
      </c>
      <c r="D3541" s="43" t="s">
        <v>1899</v>
      </c>
      <c r="E3541" s="43">
        <v>1975</v>
      </c>
      <c r="F3541" s="43" t="s">
        <v>2131</v>
      </c>
      <c r="G3541" s="56" t="s">
        <v>2108</v>
      </c>
      <c r="H3541" s="43">
        <v>2</v>
      </c>
      <c r="I3541" s="43">
        <v>2</v>
      </c>
      <c r="J3541" s="43" t="s">
        <v>2131</v>
      </c>
      <c r="K3541" s="45">
        <v>636.29999999999995</v>
      </c>
      <c r="L3541" s="45">
        <v>558.78</v>
      </c>
      <c r="M3541" s="517">
        <f>VLOOKUP(C3541,'Раздел 2'!D3533:Q3548,14,0)</f>
        <v>1556019.8</v>
      </c>
      <c r="N3541" s="45">
        <f t="shared" si="632"/>
        <v>1556019.8</v>
      </c>
      <c r="O3541" s="45">
        <v>0</v>
      </c>
      <c r="P3541" s="45">
        <v>0</v>
      </c>
      <c r="Q3541" s="45">
        <v>0</v>
      </c>
      <c r="R3541" s="57">
        <v>45658</v>
      </c>
      <c r="S3541" s="57">
        <v>46022</v>
      </c>
      <c r="U3541" s="143"/>
    </row>
    <row r="3542" spans="1:21" ht="20.3" x14ac:dyDescent="0.35">
      <c r="A3542" s="43">
        <f t="shared" si="631"/>
        <v>892</v>
      </c>
      <c r="B3542" s="44" t="s">
        <v>1068</v>
      </c>
      <c r="C3542" s="43">
        <v>41065</v>
      </c>
      <c r="D3542" s="43" t="s">
        <v>1899</v>
      </c>
      <c r="E3542" s="43">
        <v>1981</v>
      </c>
      <c r="F3542" s="43" t="s">
        <v>2131</v>
      </c>
      <c r="G3542" s="56" t="s">
        <v>2103</v>
      </c>
      <c r="H3542" s="43">
        <v>2</v>
      </c>
      <c r="I3542" s="43">
        <v>3</v>
      </c>
      <c r="J3542" s="43" t="s">
        <v>2131</v>
      </c>
      <c r="K3542" s="45">
        <v>937.8</v>
      </c>
      <c r="L3542" s="45">
        <v>839.4</v>
      </c>
      <c r="M3542" s="517">
        <f>VLOOKUP(C3542,'Раздел 2'!D3535:Q3553,14,0)</f>
        <v>5188694</v>
      </c>
      <c r="N3542" s="45">
        <f t="shared" si="632"/>
        <v>5188694</v>
      </c>
      <c r="O3542" s="45">
        <v>0</v>
      </c>
      <c r="P3542" s="45">
        <v>0</v>
      </c>
      <c r="Q3542" s="45">
        <v>0</v>
      </c>
      <c r="R3542" s="57">
        <v>45658</v>
      </c>
      <c r="S3542" s="57">
        <v>46022</v>
      </c>
      <c r="U3542" s="143"/>
    </row>
    <row r="3543" spans="1:21" ht="20.3" x14ac:dyDescent="0.35">
      <c r="A3543" s="43">
        <f t="shared" si="631"/>
        <v>893</v>
      </c>
      <c r="B3543" s="44" t="s">
        <v>3125</v>
      </c>
      <c r="C3543" s="43">
        <v>41067</v>
      </c>
      <c r="D3543" s="43" t="s">
        <v>1899</v>
      </c>
      <c r="E3543" s="43">
        <v>1985</v>
      </c>
      <c r="F3543" s="43" t="s">
        <v>2131</v>
      </c>
      <c r="G3543" s="56" t="s">
        <v>2103</v>
      </c>
      <c r="H3543" s="43">
        <v>2</v>
      </c>
      <c r="I3543" s="43">
        <v>2</v>
      </c>
      <c r="J3543" s="43" t="s">
        <v>2131</v>
      </c>
      <c r="K3543" s="45">
        <v>691.25</v>
      </c>
      <c r="L3543" s="45">
        <v>691.25</v>
      </c>
      <c r="M3543" s="517">
        <f>VLOOKUP(C3543,'Раздел 2'!D3536:Q3570,14,0)</f>
        <v>2420079</v>
      </c>
      <c r="N3543" s="45">
        <f t="shared" si="632"/>
        <v>2420079</v>
      </c>
      <c r="O3543" s="45">
        <v>0</v>
      </c>
      <c r="P3543" s="45">
        <v>0</v>
      </c>
      <c r="Q3543" s="45">
        <v>0</v>
      </c>
      <c r="R3543" s="57">
        <v>45658</v>
      </c>
      <c r="S3543" s="57">
        <v>46022</v>
      </c>
      <c r="U3543" s="143"/>
    </row>
    <row r="3544" spans="1:21" ht="20.3" x14ac:dyDescent="0.35">
      <c r="A3544" s="43">
        <f t="shared" si="631"/>
        <v>894</v>
      </c>
      <c r="B3544" s="44" t="s">
        <v>4174</v>
      </c>
      <c r="C3544" s="43">
        <v>41100</v>
      </c>
      <c r="D3544" s="43" t="s">
        <v>1899</v>
      </c>
      <c r="E3544" s="43">
        <v>1977</v>
      </c>
      <c r="F3544" s="43" t="s">
        <v>2131</v>
      </c>
      <c r="G3544" s="56" t="s">
        <v>2129</v>
      </c>
      <c r="H3544" s="43">
        <v>5</v>
      </c>
      <c r="I3544" s="43">
        <v>4</v>
      </c>
      <c r="J3544" s="43" t="s">
        <v>2131</v>
      </c>
      <c r="K3544" s="45">
        <v>2766.1</v>
      </c>
      <c r="L3544" s="45">
        <v>2766.1</v>
      </c>
      <c r="M3544" s="517">
        <f>VLOOKUP(C3544,'Раздел 2'!D3537:Q3571,14,0)</f>
        <v>2391350.52</v>
      </c>
      <c r="N3544" s="45">
        <f t="shared" ref="N3544" si="633">M3544</f>
        <v>2391350.52</v>
      </c>
      <c r="O3544" s="45">
        <v>0</v>
      </c>
      <c r="P3544" s="45">
        <v>0</v>
      </c>
      <c r="Q3544" s="45">
        <v>0</v>
      </c>
      <c r="R3544" s="57">
        <v>45658</v>
      </c>
      <c r="S3544" s="57">
        <v>46022</v>
      </c>
      <c r="U3544" s="143"/>
    </row>
    <row r="3545" spans="1:21" ht="20.3" x14ac:dyDescent="0.3">
      <c r="A3545" s="46" t="s">
        <v>22</v>
      </c>
      <c r="B3545" s="46"/>
      <c r="C3545" s="403" t="s">
        <v>172</v>
      </c>
      <c r="D3545" s="403" t="s">
        <v>172</v>
      </c>
      <c r="E3545" s="403" t="s">
        <v>172</v>
      </c>
      <c r="F3545" s="403" t="s">
        <v>172</v>
      </c>
      <c r="G3545" s="403" t="s">
        <v>172</v>
      </c>
      <c r="H3545" s="403" t="s">
        <v>172</v>
      </c>
      <c r="I3545" s="403" t="s">
        <v>172</v>
      </c>
      <c r="J3545" s="49">
        <f t="shared" ref="J3545:Q3545" si="634">SUM(J3535:J3544)</f>
        <v>0</v>
      </c>
      <c r="K3545" s="49">
        <f t="shared" si="634"/>
        <v>9373.65</v>
      </c>
      <c r="L3545" s="49">
        <f t="shared" si="634"/>
        <v>8380.6899999999987</v>
      </c>
      <c r="M3545" s="518">
        <f t="shared" si="634"/>
        <v>22554856.476500001</v>
      </c>
      <c r="N3545" s="49">
        <f t="shared" si="634"/>
        <v>22554856.476500001</v>
      </c>
      <c r="O3545" s="49">
        <f t="shared" si="634"/>
        <v>0</v>
      </c>
      <c r="P3545" s="49">
        <f t="shared" si="634"/>
        <v>0</v>
      </c>
      <c r="Q3545" s="49">
        <f t="shared" si="634"/>
        <v>0</v>
      </c>
      <c r="R3545" s="403" t="s">
        <v>172</v>
      </c>
      <c r="S3545" s="403" t="s">
        <v>172</v>
      </c>
      <c r="U3545" s="143"/>
    </row>
    <row r="3546" spans="1:21" ht="20.3" x14ac:dyDescent="0.35">
      <c r="A3546" s="528" t="s">
        <v>4443</v>
      </c>
      <c r="B3546" s="528"/>
      <c r="C3546" s="528"/>
      <c r="D3546" s="528"/>
      <c r="E3546" s="528"/>
      <c r="F3546" s="528"/>
      <c r="G3546" s="528"/>
      <c r="H3546" s="528"/>
      <c r="I3546" s="528"/>
      <c r="J3546" s="528"/>
      <c r="K3546" s="528"/>
      <c r="L3546" s="528"/>
      <c r="M3546" s="528"/>
      <c r="N3546" s="528"/>
      <c r="O3546" s="528"/>
      <c r="P3546" s="528"/>
      <c r="Q3546" s="528"/>
      <c r="R3546" s="528"/>
      <c r="S3546" s="528"/>
      <c r="U3546" s="143"/>
    </row>
    <row r="3547" spans="1:21" ht="20.3" x14ac:dyDescent="0.35">
      <c r="A3547" s="43">
        <f>A3544+1</f>
        <v>895</v>
      </c>
      <c r="B3547" s="46" t="s">
        <v>621</v>
      </c>
      <c r="C3547" s="43">
        <v>41153</v>
      </c>
      <c r="D3547" s="43" t="s">
        <v>1899</v>
      </c>
      <c r="E3547" s="43">
        <v>1987</v>
      </c>
      <c r="F3547" s="43" t="s">
        <v>2131</v>
      </c>
      <c r="G3547" s="56" t="s">
        <v>2097</v>
      </c>
      <c r="H3547" s="43">
        <v>5</v>
      </c>
      <c r="I3547" s="43">
        <v>4</v>
      </c>
      <c r="J3547" s="43" t="s">
        <v>2131</v>
      </c>
      <c r="K3547" s="45">
        <v>3633</v>
      </c>
      <c r="L3547" s="45">
        <v>3277.5070000000001</v>
      </c>
      <c r="M3547" s="517">
        <f>VLOOKUP(C3547,'Раздел 2'!D3060:Q3604,14,0)</f>
        <v>709002.51</v>
      </c>
      <c r="N3547" s="45">
        <f>M3547</f>
        <v>709002.51</v>
      </c>
      <c r="O3547" s="45">
        <v>0</v>
      </c>
      <c r="P3547" s="45">
        <v>0</v>
      </c>
      <c r="Q3547" s="45">
        <v>0</v>
      </c>
      <c r="R3547" s="57">
        <v>45658</v>
      </c>
      <c r="S3547" s="57">
        <v>46022</v>
      </c>
      <c r="U3547" s="143"/>
    </row>
    <row r="3548" spans="1:21" ht="20.3" x14ac:dyDescent="0.35">
      <c r="A3548" s="43">
        <f>A3547+1</f>
        <v>896</v>
      </c>
      <c r="B3548" s="46" t="s">
        <v>622</v>
      </c>
      <c r="C3548" s="43">
        <v>41159</v>
      </c>
      <c r="D3548" s="43" t="s">
        <v>1899</v>
      </c>
      <c r="E3548" s="43">
        <v>1977</v>
      </c>
      <c r="F3548" s="43" t="s">
        <v>2131</v>
      </c>
      <c r="G3548" s="56" t="s">
        <v>2103</v>
      </c>
      <c r="H3548" s="43">
        <v>2</v>
      </c>
      <c r="I3548" s="43">
        <v>2</v>
      </c>
      <c r="J3548" s="43" t="s">
        <v>2131</v>
      </c>
      <c r="K3548" s="45">
        <v>535.4</v>
      </c>
      <c r="L3548" s="45">
        <v>520.1</v>
      </c>
      <c r="M3548" s="517">
        <f>VLOOKUP(C3548,'Раздел 2'!D3061:Q3605,14,0)</f>
        <v>1850000</v>
      </c>
      <c r="N3548" s="45">
        <f>M3548</f>
        <v>1850000</v>
      </c>
      <c r="O3548" s="45">
        <v>0</v>
      </c>
      <c r="P3548" s="45">
        <v>0</v>
      </c>
      <c r="Q3548" s="45">
        <v>0</v>
      </c>
      <c r="R3548" s="57">
        <v>45658</v>
      </c>
      <c r="S3548" s="57">
        <v>46022</v>
      </c>
      <c r="U3548" s="143"/>
    </row>
    <row r="3549" spans="1:21" ht="20.3" x14ac:dyDescent="0.3">
      <c r="A3549" s="46" t="s">
        <v>22</v>
      </c>
      <c r="B3549" s="46"/>
      <c r="C3549" s="403" t="s">
        <v>172</v>
      </c>
      <c r="D3549" s="403" t="s">
        <v>172</v>
      </c>
      <c r="E3549" s="403" t="s">
        <v>172</v>
      </c>
      <c r="F3549" s="403" t="s">
        <v>172</v>
      </c>
      <c r="G3549" s="403" t="s">
        <v>172</v>
      </c>
      <c r="H3549" s="403" t="s">
        <v>172</v>
      </c>
      <c r="I3549" s="403" t="s">
        <v>172</v>
      </c>
      <c r="J3549" s="49">
        <f>SUM(J3547:J3548)</f>
        <v>0</v>
      </c>
      <c r="K3549" s="49">
        <f t="shared" ref="K3549:Q3549" si="635">SUM(K3547:K3548)</f>
        <v>4168.3999999999996</v>
      </c>
      <c r="L3549" s="49">
        <f t="shared" si="635"/>
        <v>3797.607</v>
      </c>
      <c r="M3549" s="518">
        <f t="shared" si="635"/>
        <v>2559002.5099999998</v>
      </c>
      <c r="N3549" s="49">
        <f t="shared" si="635"/>
        <v>2559002.5099999998</v>
      </c>
      <c r="O3549" s="49">
        <f t="shared" si="635"/>
        <v>0</v>
      </c>
      <c r="P3549" s="49">
        <f t="shared" si="635"/>
        <v>0</v>
      </c>
      <c r="Q3549" s="49">
        <f t="shared" si="635"/>
        <v>0</v>
      </c>
      <c r="R3549" s="403" t="s">
        <v>172</v>
      </c>
      <c r="S3549" s="403" t="s">
        <v>172</v>
      </c>
      <c r="U3549" s="143"/>
    </row>
    <row r="3550" spans="1:21" ht="20.3" x14ac:dyDescent="0.3">
      <c r="A3550" s="543" t="s">
        <v>4737</v>
      </c>
      <c r="B3550" s="543"/>
      <c r="C3550" s="543"/>
      <c r="D3550" s="543"/>
      <c r="E3550" s="543"/>
      <c r="F3550" s="543"/>
      <c r="G3550" s="543"/>
      <c r="H3550" s="543"/>
      <c r="I3550" s="543"/>
      <c r="J3550" s="543"/>
      <c r="K3550" s="543"/>
      <c r="L3550" s="543"/>
      <c r="M3550" s="543"/>
      <c r="N3550" s="543"/>
      <c r="O3550" s="543"/>
      <c r="P3550" s="543"/>
      <c r="Q3550" s="543"/>
      <c r="R3550" s="543"/>
      <c r="S3550" s="543"/>
      <c r="U3550" s="143"/>
    </row>
    <row r="3551" spans="1:21" ht="20.3" x14ac:dyDescent="0.3">
      <c r="A3551" s="43">
        <f>A3548+1</f>
        <v>897</v>
      </c>
      <c r="B3551" s="46" t="s">
        <v>1872</v>
      </c>
      <c r="C3551" s="43">
        <v>41237</v>
      </c>
      <c r="D3551" s="43" t="s">
        <v>1899</v>
      </c>
      <c r="E3551" s="43">
        <v>1959</v>
      </c>
      <c r="F3551" s="43" t="s">
        <v>2131</v>
      </c>
      <c r="G3551" s="43" t="s">
        <v>2103</v>
      </c>
      <c r="H3551" s="43">
        <v>2</v>
      </c>
      <c r="I3551" s="43">
        <v>1</v>
      </c>
      <c r="J3551" s="45" t="s">
        <v>2131</v>
      </c>
      <c r="K3551" s="45">
        <v>672.67</v>
      </c>
      <c r="L3551" s="45">
        <v>672.67</v>
      </c>
      <c r="M3551" s="517">
        <f>VLOOKUP(C3551,'Раздел 2'!D3539:Q3551,14,0)</f>
        <v>236711.18</v>
      </c>
      <c r="N3551" s="45">
        <f>M3551</f>
        <v>236711.18</v>
      </c>
      <c r="O3551" s="45">
        <v>0</v>
      </c>
      <c r="P3551" s="45">
        <v>0</v>
      </c>
      <c r="Q3551" s="45">
        <v>0</v>
      </c>
      <c r="R3551" s="57">
        <v>45658</v>
      </c>
      <c r="S3551" s="57">
        <v>46022</v>
      </c>
      <c r="U3551" s="143"/>
    </row>
    <row r="3552" spans="1:21" ht="20.3" x14ac:dyDescent="0.3">
      <c r="A3552" s="46" t="s">
        <v>22</v>
      </c>
      <c r="B3552" s="46"/>
      <c r="C3552" s="403" t="s">
        <v>172</v>
      </c>
      <c r="D3552" s="403" t="s">
        <v>172</v>
      </c>
      <c r="E3552" s="403" t="s">
        <v>172</v>
      </c>
      <c r="F3552" s="403" t="s">
        <v>172</v>
      </c>
      <c r="G3552" s="403" t="s">
        <v>172</v>
      </c>
      <c r="H3552" s="403" t="s">
        <v>172</v>
      </c>
      <c r="I3552" s="403" t="s">
        <v>172</v>
      </c>
      <c r="J3552" s="45">
        <f t="shared" ref="J3552:Q3552" si="636">SUM(J3551:J3551)</f>
        <v>0</v>
      </c>
      <c r="K3552" s="45">
        <f t="shared" si="636"/>
        <v>672.67</v>
      </c>
      <c r="L3552" s="45">
        <f t="shared" si="636"/>
        <v>672.67</v>
      </c>
      <c r="M3552" s="517">
        <f t="shared" si="636"/>
        <v>236711.18</v>
      </c>
      <c r="N3552" s="45">
        <f t="shared" si="636"/>
        <v>236711.18</v>
      </c>
      <c r="O3552" s="45">
        <f t="shared" si="636"/>
        <v>0</v>
      </c>
      <c r="P3552" s="45">
        <f t="shared" si="636"/>
        <v>0</v>
      </c>
      <c r="Q3552" s="45">
        <f t="shared" si="636"/>
        <v>0</v>
      </c>
      <c r="R3552" s="403" t="s">
        <v>172</v>
      </c>
      <c r="S3552" s="403" t="s">
        <v>172</v>
      </c>
      <c r="U3552" s="143"/>
    </row>
    <row r="3553" spans="1:21" ht="19.649999999999999" x14ac:dyDescent="0.3">
      <c r="A3553" s="53" t="s">
        <v>34</v>
      </c>
      <c r="B3553" s="53"/>
      <c r="C3553" s="403" t="s">
        <v>172</v>
      </c>
      <c r="D3553" s="403" t="s">
        <v>172</v>
      </c>
      <c r="E3553" s="403" t="s">
        <v>172</v>
      </c>
      <c r="F3553" s="403" t="s">
        <v>172</v>
      </c>
      <c r="G3553" s="403" t="s">
        <v>172</v>
      </c>
      <c r="H3553" s="403" t="s">
        <v>172</v>
      </c>
      <c r="I3553" s="403" t="s">
        <v>172</v>
      </c>
      <c r="J3553" s="49">
        <f t="shared" ref="J3553:Q3553" si="637">J3549+J3545+J3552</f>
        <v>0</v>
      </c>
      <c r="K3553" s="49">
        <f t="shared" si="637"/>
        <v>14214.72</v>
      </c>
      <c r="L3553" s="49">
        <f t="shared" si="637"/>
        <v>12850.966999999999</v>
      </c>
      <c r="M3553" s="518">
        <f t="shared" si="637"/>
        <v>25350570.166500002</v>
      </c>
      <c r="N3553" s="49">
        <f t="shared" si="637"/>
        <v>25350570.166500002</v>
      </c>
      <c r="O3553" s="49">
        <f t="shared" si="637"/>
        <v>0</v>
      </c>
      <c r="P3553" s="49">
        <f t="shared" si="637"/>
        <v>0</v>
      </c>
      <c r="Q3553" s="49">
        <f t="shared" si="637"/>
        <v>0</v>
      </c>
      <c r="R3553" s="403" t="s">
        <v>172</v>
      </c>
      <c r="S3553" s="403" t="s">
        <v>172</v>
      </c>
      <c r="U3553" s="143"/>
    </row>
    <row r="3554" spans="1:21" ht="19.649999999999999" x14ac:dyDescent="0.3">
      <c r="A3554" s="535" t="s">
        <v>4094</v>
      </c>
      <c r="B3554" s="535"/>
      <c r="C3554" s="535"/>
      <c r="D3554" s="535"/>
      <c r="E3554" s="535"/>
      <c r="F3554" s="535"/>
      <c r="G3554" s="535"/>
      <c r="H3554" s="535"/>
      <c r="I3554" s="535"/>
      <c r="J3554" s="535"/>
      <c r="K3554" s="535"/>
      <c r="L3554" s="535"/>
      <c r="M3554" s="535"/>
      <c r="N3554" s="535"/>
      <c r="O3554" s="535"/>
      <c r="P3554" s="535"/>
      <c r="Q3554" s="535"/>
      <c r="R3554" s="535"/>
      <c r="S3554" s="535"/>
      <c r="U3554" s="143"/>
    </row>
    <row r="3555" spans="1:21" ht="20.3" x14ac:dyDescent="0.3">
      <c r="A3555" s="534" t="s">
        <v>4095</v>
      </c>
      <c r="B3555" s="534"/>
      <c r="C3555" s="534"/>
      <c r="D3555" s="534"/>
      <c r="E3555" s="534"/>
      <c r="F3555" s="534"/>
      <c r="G3555" s="534"/>
      <c r="H3555" s="534"/>
      <c r="I3555" s="534"/>
      <c r="J3555" s="534"/>
      <c r="K3555" s="534"/>
      <c r="L3555" s="534"/>
      <c r="M3555" s="534"/>
      <c r="N3555" s="534"/>
      <c r="O3555" s="534"/>
      <c r="P3555" s="534"/>
      <c r="Q3555" s="534"/>
      <c r="R3555" s="534"/>
      <c r="S3555" s="534"/>
      <c r="U3555" s="143"/>
    </row>
    <row r="3556" spans="1:21" ht="20.3" x14ac:dyDescent="0.35">
      <c r="A3556" s="43">
        <f>A3551+1</f>
        <v>898</v>
      </c>
      <c r="B3556" s="46" t="s">
        <v>1385</v>
      </c>
      <c r="C3556" s="43">
        <v>41302</v>
      </c>
      <c r="D3556" s="43" t="s">
        <v>1899</v>
      </c>
      <c r="E3556" s="43">
        <v>1970</v>
      </c>
      <c r="F3556" s="43" t="s">
        <v>2131</v>
      </c>
      <c r="G3556" s="56" t="s">
        <v>2098</v>
      </c>
      <c r="H3556" s="43">
        <v>2</v>
      </c>
      <c r="I3556" s="43">
        <v>2</v>
      </c>
      <c r="J3556" s="43" t="s">
        <v>2131</v>
      </c>
      <c r="K3556" s="45">
        <v>1030.2</v>
      </c>
      <c r="L3556" s="45">
        <v>620.9</v>
      </c>
      <c r="M3556" s="517">
        <f>VLOOKUP(C3556,'Раздел 2'!D3067:Q3615,14,0)</f>
        <v>626033.96</v>
      </c>
      <c r="N3556" s="45">
        <f>M3556</f>
        <v>626033.96</v>
      </c>
      <c r="O3556" s="45">
        <v>0</v>
      </c>
      <c r="P3556" s="45">
        <v>0</v>
      </c>
      <c r="Q3556" s="45">
        <v>0</v>
      </c>
      <c r="R3556" s="57">
        <v>45658</v>
      </c>
      <c r="S3556" s="57">
        <v>46022</v>
      </c>
      <c r="U3556" s="143"/>
    </row>
    <row r="3557" spans="1:21" ht="20.3" x14ac:dyDescent="0.35">
      <c r="A3557" s="43">
        <f>A3556+1</f>
        <v>899</v>
      </c>
      <c r="B3557" s="46" t="s">
        <v>4729</v>
      </c>
      <c r="C3557" s="43">
        <v>41304</v>
      </c>
      <c r="D3557" s="43" t="s">
        <v>1899</v>
      </c>
      <c r="E3557" s="43">
        <v>1972</v>
      </c>
      <c r="F3557" s="43"/>
      <c r="G3557" s="56" t="s">
        <v>2098</v>
      </c>
      <c r="H3557" s="43">
        <v>2</v>
      </c>
      <c r="I3557" s="43">
        <v>2</v>
      </c>
      <c r="J3557" s="43" t="s">
        <v>2131</v>
      </c>
      <c r="K3557" s="45">
        <v>1030.2</v>
      </c>
      <c r="L3557" s="45"/>
      <c r="M3557" s="517">
        <f>VLOOKUP(C3557,'Раздел 2'!D3068:Q3616,14,0)</f>
        <v>1479416.4100000001</v>
      </c>
      <c r="N3557" s="45">
        <f>M3557</f>
        <v>1479416.4100000001</v>
      </c>
      <c r="O3557" s="45">
        <v>0</v>
      </c>
      <c r="P3557" s="45">
        <v>0</v>
      </c>
      <c r="Q3557" s="45">
        <v>0</v>
      </c>
      <c r="R3557" s="57">
        <v>45658</v>
      </c>
      <c r="S3557" s="57">
        <v>46022</v>
      </c>
      <c r="U3557" s="143"/>
    </row>
    <row r="3558" spans="1:21" ht="20.3" x14ac:dyDescent="0.35">
      <c r="A3558" s="43">
        <f>A3557+1</f>
        <v>900</v>
      </c>
      <c r="B3558" s="46" t="s">
        <v>1387</v>
      </c>
      <c r="C3558" s="43">
        <v>41305</v>
      </c>
      <c r="D3558" s="43" t="s">
        <v>1899</v>
      </c>
      <c r="E3558" s="43">
        <v>1973</v>
      </c>
      <c r="F3558" s="43"/>
      <c r="G3558" s="56" t="s">
        <v>2098</v>
      </c>
      <c r="H3558" s="43">
        <v>2</v>
      </c>
      <c r="I3558" s="43">
        <v>2</v>
      </c>
      <c r="J3558" s="43" t="s">
        <v>2131</v>
      </c>
      <c r="K3558" s="45">
        <v>1030.2</v>
      </c>
      <c r="L3558" s="45"/>
      <c r="M3558" s="517">
        <f>VLOOKUP(C3558,'Раздел 2'!D3069:Q3617,14,0)</f>
        <v>1835278.4200000002</v>
      </c>
      <c r="N3558" s="45">
        <f>M3558</f>
        <v>1835278.4200000002</v>
      </c>
      <c r="O3558" s="45">
        <v>0</v>
      </c>
      <c r="P3558" s="45">
        <v>0</v>
      </c>
      <c r="Q3558" s="45">
        <v>0</v>
      </c>
      <c r="R3558" s="57">
        <v>45658</v>
      </c>
      <c r="S3558" s="57">
        <v>46022</v>
      </c>
      <c r="U3558" s="143"/>
    </row>
    <row r="3559" spans="1:21" ht="20.3" x14ac:dyDescent="0.3">
      <c r="A3559" s="43" t="s">
        <v>22</v>
      </c>
      <c r="B3559" s="46"/>
      <c r="C3559" s="43" t="s">
        <v>172</v>
      </c>
      <c r="D3559" s="43" t="s">
        <v>172</v>
      </c>
      <c r="E3559" s="43" t="s">
        <v>172</v>
      </c>
      <c r="F3559" s="43" t="s">
        <v>172</v>
      </c>
      <c r="G3559" s="43" t="s">
        <v>172</v>
      </c>
      <c r="H3559" s="43" t="s">
        <v>172</v>
      </c>
      <c r="I3559" s="43" t="s">
        <v>172</v>
      </c>
      <c r="J3559" s="49">
        <f>SUM(J3556:J3558)</f>
        <v>0</v>
      </c>
      <c r="K3559" s="49">
        <f t="shared" ref="K3559:Q3559" si="638">SUM(K3556:K3558)</f>
        <v>3090.6000000000004</v>
      </c>
      <c r="L3559" s="49">
        <f t="shared" si="638"/>
        <v>620.9</v>
      </c>
      <c r="M3559" s="518">
        <f t="shared" si="638"/>
        <v>3940728.79</v>
      </c>
      <c r="N3559" s="49">
        <f t="shared" si="638"/>
        <v>3940728.79</v>
      </c>
      <c r="O3559" s="49">
        <f t="shared" si="638"/>
        <v>0</v>
      </c>
      <c r="P3559" s="49">
        <f t="shared" si="638"/>
        <v>0</v>
      </c>
      <c r="Q3559" s="49">
        <f t="shared" si="638"/>
        <v>0</v>
      </c>
      <c r="R3559" s="403" t="s">
        <v>172</v>
      </c>
      <c r="S3559" s="403" t="s">
        <v>172</v>
      </c>
      <c r="U3559" s="143"/>
    </row>
    <row r="3560" spans="1:21" ht="19.649999999999999" x14ac:dyDescent="0.3">
      <c r="A3560" s="53" t="s">
        <v>34</v>
      </c>
      <c r="B3560" s="53"/>
      <c r="C3560" s="403" t="s">
        <v>172</v>
      </c>
      <c r="D3560" s="403" t="s">
        <v>172</v>
      </c>
      <c r="E3560" s="403" t="s">
        <v>172</v>
      </c>
      <c r="F3560" s="403" t="s">
        <v>172</v>
      </c>
      <c r="G3560" s="403" t="s">
        <v>172</v>
      </c>
      <c r="H3560" s="403" t="s">
        <v>172</v>
      </c>
      <c r="I3560" s="403" t="s">
        <v>172</v>
      </c>
      <c r="J3560" s="49">
        <f>SUM(J3559)</f>
        <v>0</v>
      </c>
      <c r="K3560" s="49">
        <f t="shared" ref="K3560:Q3560" si="639">SUM(K3559)</f>
        <v>3090.6000000000004</v>
      </c>
      <c r="L3560" s="49">
        <f t="shared" si="639"/>
        <v>620.9</v>
      </c>
      <c r="M3560" s="518">
        <f t="shared" si="639"/>
        <v>3940728.79</v>
      </c>
      <c r="N3560" s="49">
        <f t="shared" si="639"/>
        <v>3940728.79</v>
      </c>
      <c r="O3560" s="49">
        <f t="shared" si="639"/>
        <v>0</v>
      </c>
      <c r="P3560" s="49">
        <f t="shared" si="639"/>
        <v>0</v>
      </c>
      <c r="Q3560" s="49">
        <f t="shared" si="639"/>
        <v>0</v>
      </c>
      <c r="R3560" s="403" t="s">
        <v>172</v>
      </c>
      <c r="S3560" s="403" t="s">
        <v>172</v>
      </c>
      <c r="U3560" s="143"/>
    </row>
    <row r="3561" spans="1:21" ht="19.649999999999999" x14ac:dyDescent="0.3">
      <c r="A3561" s="527" t="s">
        <v>3406</v>
      </c>
      <c r="B3561" s="527"/>
      <c r="C3561" s="527"/>
      <c r="D3561" s="527"/>
      <c r="E3561" s="527"/>
      <c r="F3561" s="527"/>
      <c r="G3561" s="527"/>
      <c r="H3561" s="527"/>
      <c r="I3561" s="527"/>
      <c r="J3561" s="527"/>
      <c r="K3561" s="527"/>
      <c r="L3561" s="527"/>
      <c r="M3561" s="527"/>
      <c r="N3561" s="527"/>
      <c r="O3561" s="527"/>
      <c r="P3561" s="527"/>
      <c r="Q3561" s="527"/>
      <c r="R3561" s="527"/>
      <c r="S3561" s="527"/>
      <c r="U3561" s="143"/>
    </row>
    <row r="3562" spans="1:21" ht="20.3" x14ac:dyDescent="0.35">
      <c r="A3562" s="528" t="s">
        <v>4444</v>
      </c>
      <c r="B3562" s="528"/>
      <c r="C3562" s="528"/>
      <c r="D3562" s="528"/>
      <c r="E3562" s="528"/>
      <c r="F3562" s="528"/>
      <c r="G3562" s="528"/>
      <c r="H3562" s="528"/>
      <c r="I3562" s="528"/>
      <c r="J3562" s="528"/>
      <c r="K3562" s="528"/>
      <c r="L3562" s="528"/>
      <c r="M3562" s="528"/>
      <c r="N3562" s="528"/>
      <c r="O3562" s="528"/>
      <c r="P3562" s="528"/>
      <c r="Q3562" s="528"/>
      <c r="R3562" s="528"/>
      <c r="S3562" s="528"/>
      <c r="U3562" s="143"/>
    </row>
    <row r="3563" spans="1:21" ht="20.3" x14ac:dyDescent="0.35">
      <c r="A3563" s="43">
        <f>A3558+1</f>
        <v>901</v>
      </c>
      <c r="B3563" s="47" t="s">
        <v>4731</v>
      </c>
      <c r="C3563" s="43">
        <v>41491</v>
      </c>
      <c r="D3563" s="43" t="s">
        <v>1899</v>
      </c>
      <c r="E3563" s="43">
        <v>1969</v>
      </c>
      <c r="F3563" s="43" t="s">
        <v>2131</v>
      </c>
      <c r="G3563" s="56" t="s">
        <v>2103</v>
      </c>
      <c r="H3563" s="43">
        <v>2</v>
      </c>
      <c r="I3563" s="43">
        <v>3</v>
      </c>
      <c r="J3563" s="43" t="s">
        <v>2131</v>
      </c>
      <c r="K3563" s="45">
        <v>599.29999999999995</v>
      </c>
      <c r="L3563" s="45">
        <v>584.5</v>
      </c>
      <c r="M3563" s="517">
        <f>VLOOKUP(C3563,'Раздел 2'!D3072:Q3625,14,0)</f>
        <v>37186.800000000003</v>
      </c>
      <c r="N3563" s="45">
        <f>M3563</f>
        <v>37186.800000000003</v>
      </c>
      <c r="O3563" s="45">
        <v>0</v>
      </c>
      <c r="P3563" s="45">
        <v>0</v>
      </c>
      <c r="Q3563" s="45">
        <v>0</v>
      </c>
      <c r="R3563" s="57">
        <v>45658</v>
      </c>
      <c r="S3563" s="57">
        <v>46022</v>
      </c>
      <c r="U3563" s="143"/>
    </row>
    <row r="3564" spans="1:21" ht="20.3" x14ac:dyDescent="0.35">
      <c r="A3564" s="43">
        <f>A3563+1</f>
        <v>902</v>
      </c>
      <c r="B3564" s="47" t="s">
        <v>4732</v>
      </c>
      <c r="C3564" s="43">
        <v>41490</v>
      </c>
      <c r="D3564" s="43" t="s">
        <v>1899</v>
      </c>
      <c r="E3564" s="43">
        <v>1967</v>
      </c>
      <c r="F3564" s="43" t="s">
        <v>2131</v>
      </c>
      <c r="G3564" s="56" t="s">
        <v>2103</v>
      </c>
      <c r="H3564" s="43">
        <v>2</v>
      </c>
      <c r="I3564" s="43">
        <v>3</v>
      </c>
      <c r="J3564" s="43" t="s">
        <v>2131</v>
      </c>
      <c r="K3564" s="45">
        <v>598.9</v>
      </c>
      <c r="L3564" s="45">
        <v>524.29999999999995</v>
      </c>
      <c r="M3564" s="517">
        <f>VLOOKUP(C3564,'Раздел 2'!D3073:Q3626,14,0)</f>
        <v>3151050.99</v>
      </c>
      <c r="N3564" s="45">
        <f>M3564</f>
        <v>3151050.99</v>
      </c>
      <c r="O3564" s="45">
        <v>0</v>
      </c>
      <c r="P3564" s="45">
        <v>0</v>
      </c>
      <c r="Q3564" s="45">
        <v>0</v>
      </c>
      <c r="R3564" s="57">
        <v>45658</v>
      </c>
      <c r="S3564" s="57">
        <v>46022</v>
      </c>
      <c r="U3564" s="143"/>
    </row>
    <row r="3565" spans="1:21" ht="20.3" x14ac:dyDescent="0.35">
      <c r="A3565" s="43">
        <f>A3564+1</f>
        <v>903</v>
      </c>
      <c r="B3565" s="47" t="s">
        <v>1392</v>
      </c>
      <c r="C3565" s="43">
        <v>41508</v>
      </c>
      <c r="D3565" s="43" t="s">
        <v>1899</v>
      </c>
      <c r="E3565" s="43">
        <v>1968</v>
      </c>
      <c r="F3565" s="43" t="s">
        <v>2131</v>
      </c>
      <c r="G3565" s="56" t="s">
        <v>2103</v>
      </c>
      <c r="H3565" s="43">
        <v>2</v>
      </c>
      <c r="I3565" s="43">
        <v>3</v>
      </c>
      <c r="J3565" s="43" t="s">
        <v>2131</v>
      </c>
      <c r="K3565" s="45">
        <v>597.5</v>
      </c>
      <c r="L3565" s="45">
        <v>526.30000000000007</v>
      </c>
      <c r="M3565" s="517">
        <f>VLOOKUP(C3565,'Раздел 2'!D3074:Q3627,14,0)</f>
        <v>422742.56</v>
      </c>
      <c r="N3565" s="45">
        <f>M3565</f>
        <v>422742.56</v>
      </c>
      <c r="O3565" s="45">
        <v>0</v>
      </c>
      <c r="P3565" s="45">
        <v>0</v>
      </c>
      <c r="Q3565" s="45">
        <v>0</v>
      </c>
      <c r="R3565" s="57">
        <v>45658</v>
      </c>
      <c r="S3565" s="57">
        <v>46022</v>
      </c>
      <c r="U3565" s="143"/>
    </row>
    <row r="3566" spans="1:21" ht="20.3" x14ac:dyDescent="0.3">
      <c r="A3566" s="46" t="s">
        <v>22</v>
      </c>
      <c r="B3566" s="46"/>
      <c r="C3566" s="403" t="s">
        <v>172</v>
      </c>
      <c r="D3566" s="403" t="s">
        <v>172</v>
      </c>
      <c r="E3566" s="403" t="s">
        <v>172</v>
      </c>
      <c r="F3566" s="403" t="s">
        <v>172</v>
      </c>
      <c r="G3566" s="403" t="s">
        <v>172</v>
      </c>
      <c r="H3566" s="403" t="s">
        <v>172</v>
      </c>
      <c r="I3566" s="403" t="s">
        <v>172</v>
      </c>
      <c r="J3566" s="49">
        <f>SUM(J3563:J3565)</f>
        <v>0</v>
      </c>
      <c r="K3566" s="49">
        <f t="shared" ref="K3566:Q3566" si="640">SUM(K3563:K3565)</f>
        <v>1795.6999999999998</v>
      </c>
      <c r="L3566" s="49">
        <f t="shared" si="640"/>
        <v>1635.1</v>
      </c>
      <c r="M3566" s="518">
        <f t="shared" si="640"/>
        <v>3610980.35</v>
      </c>
      <c r="N3566" s="49">
        <f t="shared" si="640"/>
        <v>3610980.35</v>
      </c>
      <c r="O3566" s="49">
        <f t="shared" si="640"/>
        <v>0</v>
      </c>
      <c r="P3566" s="49">
        <f t="shared" si="640"/>
        <v>0</v>
      </c>
      <c r="Q3566" s="49">
        <f t="shared" si="640"/>
        <v>0</v>
      </c>
      <c r="R3566" s="403" t="s">
        <v>172</v>
      </c>
      <c r="S3566" s="403" t="s">
        <v>172</v>
      </c>
      <c r="U3566" s="143"/>
    </row>
    <row r="3567" spans="1:21" ht="19.649999999999999" x14ac:dyDescent="0.3">
      <c r="A3567" s="53" t="s">
        <v>34</v>
      </c>
      <c r="B3567" s="53"/>
      <c r="C3567" s="403" t="s">
        <v>172</v>
      </c>
      <c r="D3567" s="403" t="s">
        <v>172</v>
      </c>
      <c r="E3567" s="403" t="s">
        <v>172</v>
      </c>
      <c r="F3567" s="403" t="s">
        <v>172</v>
      </c>
      <c r="G3567" s="403" t="s">
        <v>172</v>
      </c>
      <c r="H3567" s="403" t="s">
        <v>172</v>
      </c>
      <c r="I3567" s="403" t="s">
        <v>172</v>
      </c>
      <c r="J3567" s="49">
        <f>J3566</f>
        <v>0</v>
      </c>
      <c r="K3567" s="49">
        <f t="shared" ref="K3567:Q3567" si="641">K3566</f>
        <v>1795.6999999999998</v>
      </c>
      <c r="L3567" s="49">
        <f t="shared" si="641"/>
        <v>1635.1</v>
      </c>
      <c r="M3567" s="518">
        <f t="shared" si="641"/>
        <v>3610980.35</v>
      </c>
      <c r="N3567" s="49">
        <f t="shared" si="641"/>
        <v>3610980.35</v>
      </c>
      <c r="O3567" s="49">
        <f t="shared" si="641"/>
        <v>0</v>
      </c>
      <c r="P3567" s="49">
        <f t="shared" si="641"/>
        <v>0</v>
      </c>
      <c r="Q3567" s="49">
        <f t="shared" si="641"/>
        <v>0</v>
      </c>
      <c r="R3567" s="403" t="s">
        <v>172</v>
      </c>
      <c r="S3567" s="403" t="s">
        <v>172</v>
      </c>
      <c r="U3567" s="143"/>
    </row>
    <row r="3568" spans="1:21" ht="19.649999999999999" x14ac:dyDescent="0.3">
      <c r="A3568" s="531" t="s">
        <v>4833</v>
      </c>
      <c r="B3568" s="536"/>
      <c r="C3568" s="536"/>
      <c r="D3568" s="536"/>
      <c r="E3568" s="536"/>
      <c r="F3568" s="536"/>
      <c r="G3568" s="536"/>
      <c r="H3568" s="536"/>
      <c r="I3568" s="536"/>
      <c r="J3568" s="536"/>
      <c r="K3568" s="536"/>
      <c r="L3568" s="536"/>
      <c r="M3568" s="536"/>
      <c r="N3568" s="536"/>
      <c r="O3568" s="536"/>
      <c r="P3568" s="536"/>
      <c r="Q3568" s="536"/>
      <c r="R3568" s="536"/>
      <c r="S3568" s="537"/>
      <c r="U3568" s="143"/>
    </row>
    <row r="3569" spans="1:21" ht="20.3" x14ac:dyDescent="0.3">
      <c r="A3569" s="538" t="s">
        <v>4848</v>
      </c>
      <c r="B3569" s="530"/>
      <c r="C3569" s="530"/>
      <c r="D3569" s="530"/>
      <c r="E3569" s="530"/>
      <c r="F3569" s="530"/>
      <c r="G3569" s="530"/>
      <c r="H3569" s="530"/>
      <c r="I3569" s="530"/>
      <c r="J3569" s="530"/>
      <c r="K3569" s="530"/>
      <c r="L3569" s="530"/>
      <c r="M3569" s="530"/>
      <c r="N3569" s="530"/>
      <c r="O3569" s="530"/>
      <c r="P3569" s="530"/>
      <c r="Q3569" s="530"/>
      <c r="R3569" s="530"/>
      <c r="S3569" s="539"/>
      <c r="U3569" s="143"/>
    </row>
    <row r="3570" spans="1:21" ht="20.3" x14ac:dyDescent="0.3">
      <c r="A3570" s="43">
        <f>A3565+1</f>
        <v>904</v>
      </c>
      <c r="B3570" s="46" t="s">
        <v>1635</v>
      </c>
      <c r="C3570" s="43">
        <v>41531</v>
      </c>
      <c r="D3570" s="43" t="s">
        <v>1899</v>
      </c>
      <c r="E3570" s="43">
        <v>1965</v>
      </c>
      <c r="F3570" s="43">
        <v>2024</v>
      </c>
      <c r="G3570" s="43" t="s">
        <v>2097</v>
      </c>
      <c r="H3570" s="43">
        <v>2</v>
      </c>
      <c r="I3570" s="43">
        <v>2</v>
      </c>
      <c r="J3570" s="45" t="s">
        <v>2131</v>
      </c>
      <c r="K3570" s="45">
        <v>826.56</v>
      </c>
      <c r="L3570" s="45">
        <v>701.1</v>
      </c>
      <c r="M3570" s="517">
        <f>VLOOKUP(C3570,'Раздел 2'!D3563:Q3580,14,0)</f>
        <v>2798054.01</v>
      </c>
      <c r="N3570" s="45">
        <f>M3570</f>
        <v>2798054.01</v>
      </c>
      <c r="O3570" s="45">
        <v>0</v>
      </c>
      <c r="P3570" s="45">
        <v>0</v>
      </c>
      <c r="Q3570" s="45">
        <v>0</v>
      </c>
      <c r="R3570" s="57">
        <v>45658</v>
      </c>
      <c r="S3570" s="57">
        <v>46022</v>
      </c>
      <c r="U3570" s="143"/>
    </row>
    <row r="3571" spans="1:21" ht="19.649999999999999" x14ac:dyDescent="0.3">
      <c r="A3571" s="53" t="s">
        <v>22</v>
      </c>
      <c r="B3571" s="53"/>
      <c r="C3571" s="403" t="s">
        <v>172</v>
      </c>
      <c r="D3571" s="403" t="s">
        <v>172</v>
      </c>
      <c r="E3571" s="403" t="s">
        <v>172</v>
      </c>
      <c r="F3571" s="403" t="s">
        <v>172</v>
      </c>
      <c r="G3571" s="403" t="s">
        <v>172</v>
      </c>
      <c r="H3571" s="403" t="s">
        <v>172</v>
      </c>
      <c r="I3571" s="403" t="s">
        <v>172</v>
      </c>
      <c r="J3571" s="49">
        <f t="shared" ref="J3571:Q3571" si="642">SUM(J3570:J3570)</f>
        <v>0</v>
      </c>
      <c r="K3571" s="49">
        <f t="shared" si="642"/>
        <v>826.56</v>
      </c>
      <c r="L3571" s="49">
        <f t="shared" si="642"/>
        <v>701.1</v>
      </c>
      <c r="M3571" s="518">
        <f t="shared" si="642"/>
        <v>2798054.01</v>
      </c>
      <c r="N3571" s="49">
        <f t="shared" si="642"/>
        <v>2798054.01</v>
      </c>
      <c r="O3571" s="49">
        <f t="shared" si="642"/>
        <v>0</v>
      </c>
      <c r="P3571" s="49">
        <f t="shared" si="642"/>
        <v>0</v>
      </c>
      <c r="Q3571" s="49">
        <f t="shared" si="642"/>
        <v>0</v>
      </c>
      <c r="R3571" s="403" t="s">
        <v>172</v>
      </c>
      <c r="S3571" s="403" t="s">
        <v>172</v>
      </c>
      <c r="U3571" s="143"/>
    </row>
    <row r="3572" spans="1:21" ht="19.649999999999999" x14ac:dyDescent="0.3">
      <c r="A3572" s="527" t="s">
        <v>4834</v>
      </c>
      <c r="B3572" s="527"/>
      <c r="C3572" s="527"/>
      <c r="D3572" s="527"/>
      <c r="E3572" s="527"/>
      <c r="F3572" s="527"/>
      <c r="G3572" s="527"/>
      <c r="H3572" s="527"/>
      <c r="I3572" s="527"/>
      <c r="J3572" s="527"/>
      <c r="K3572" s="527"/>
      <c r="L3572" s="527"/>
      <c r="M3572" s="527"/>
      <c r="N3572" s="527"/>
      <c r="O3572" s="527"/>
      <c r="P3572" s="527"/>
      <c r="Q3572" s="527"/>
      <c r="R3572" s="527"/>
      <c r="S3572" s="527"/>
      <c r="U3572" s="143"/>
    </row>
    <row r="3573" spans="1:21" ht="20.3" x14ac:dyDescent="0.35">
      <c r="A3573" s="528" t="s">
        <v>4835</v>
      </c>
      <c r="B3573" s="528"/>
      <c r="C3573" s="528"/>
      <c r="D3573" s="528"/>
      <c r="E3573" s="528"/>
      <c r="F3573" s="528"/>
      <c r="G3573" s="528"/>
      <c r="H3573" s="528"/>
      <c r="I3573" s="528"/>
      <c r="J3573" s="528"/>
      <c r="K3573" s="528"/>
      <c r="L3573" s="528"/>
      <c r="M3573" s="528"/>
      <c r="N3573" s="528"/>
      <c r="O3573" s="528"/>
      <c r="P3573" s="528"/>
      <c r="Q3573" s="528"/>
      <c r="R3573" s="528"/>
      <c r="S3573" s="528"/>
      <c r="U3573" s="143"/>
    </row>
    <row r="3574" spans="1:21" ht="20.3" x14ac:dyDescent="0.35">
      <c r="A3574" s="43">
        <f>A3570+1</f>
        <v>905</v>
      </c>
      <c r="B3574" s="47" t="s">
        <v>1396</v>
      </c>
      <c r="C3574" s="43">
        <v>41822</v>
      </c>
      <c r="D3574" s="43" t="s">
        <v>1899</v>
      </c>
      <c r="E3574" s="43">
        <v>1981</v>
      </c>
      <c r="F3574" s="43" t="s">
        <v>2131</v>
      </c>
      <c r="G3574" s="56" t="s">
        <v>2098</v>
      </c>
      <c r="H3574" s="43">
        <v>2</v>
      </c>
      <c r="I3574" s="43">
        <v>3</v>
      </c>
      <c r="J3574" s="43" t="s">
        <v>2131</v>
      </c>
      <c r="K3574" s="45">
        <v>1073.4000000000001</v>
      </c>
      <c r="L3574" s="45">
        <v>747.77</v>
      </c>
      <c r="M3574" s="517">
        <f>VLOOKUP(C3574,'Раздел 2'!D3318:Q3638,14,0)</f>
        <v>1991794.4864999999</v>
      </c>
      <c r="N3574" s="45">
        <f t="shared" ref="N3574:N3597" si="643">M3574</f>
        <v>1991794.4864999999</v>
      </c>
      <c r="O3574" s="45">
        <v>0</v>
      </c>
      <c r="P3574" s="45">
        <v>0</v>
      </c>
      <c r="Q3574" s="45">
        <v>0</v>
      </c>
      <c r="R3574" s="57">
        <v>45658</v>
      </c>
      <c r="S3574" s="57">
        <v>46022</v>
      </c>
      <c r="U3574" s="143"/>
    </row>
    <row r="3575" spans="1:21" ht="20.3" x14ac:dyDescent="0.35">
      <c r="A3575" s="43">
        <f>A3574+1</f>
        <v>906</v>
      </c>
      <c r="B3575" s="47" t="s">
        <v>1397</v>
      </c>
      <c r="C3575" s="43">
        <v>41823</v>
      </c>
      <c r="D3575" s="43" t="s">
        <v>1899</v>
      </c>
      <c r="E3575" s="43">
        <v>1981</v>
      </c>
      <c r="F3575" s="43" t="s">
        <v>2131</v>
      </c>
      <c r="G3575" s="56" t="s">
        <v>2098</v>
      </c>
      <c r="H3575" s="43">
        <v>2</v>
      </c>
      <c r="I3575" s="43">
        <v>3</v>
      </c>
      <c r="J3575" s="43" t="s">
        <v>2131</v>
      </c>
      <c r="K3575" s="45">
        <v>1108.5999999999999</v>
      </c>
      <c r="L3575" s="45">
        <v>734.5</v>
      </c>
      <c r="M3575" s="517">
        <f>VLOOKUP(C3575,'Раздел 2'!D3319:Q3639,14,0)</f>
        <v>2661277.4636000004</v>
      </c>
      <c r="N3575" s="45">
        <f t="shared" si="643"/>
        <v>2661277.4636000004</v>
      </c>
      <c r="O3575" s="45">
        <v>0</v>
      </c>
      <c r="P3575" s="45">
        <v>0</v>
      </c>
      <c r="Q3575" s="45">
        <v>0</v>
      </c>
      <c r="R3575" s="57">
        <v>45658</v>
      </c>
      <c r="S3575" s="57">
        <v>46022</v>
      </c>
      <c r="U3575" s="143"/>
    </row>
    <row r="3576" spans="1:21" ht="20.3" x14ac:dyDescent="0.35">
      <c r="A3576" s="43">
        <f t="shared" ref="A3576:A3597" si="644">A3575+1</f>
        <v>907</v>
      </c>
      <c r="B3576" s="47" t="s">
        <v>3651</v>
      </c>
      <c r="C3576" s="43">
        <v>41824</v>
      </c>
      <c r="D3576" s="43" t="s">
        <v>1899</v>
      </c>
      <c r="E3576" s="43">
        <v>1985</v>
      </c>
      <c r="F3576" s="43" t="s">
        <v>2131</v>
      </c>
      <c r="G3576" s="56" t="s">
        <v>2098</v>
      </c>
      <c r="H3576" s="43">
        <v>2</v>
      </c>
      <c r="I3576" s="43">
        <v>3</v>
      </c>
      <c r="J3576" s="43" t="s">
        <v>2131</v>
      </c>
      <c r="K3576" s="45">
        <v>997.7</v>
      </c>
      <c r="L3576" s="45" t="s">
        <v>2131</v>
      </c>
      <c r="M3576" s="517">
        <f>VLOOKUP(C3576,'Раздел 2'!D3320:Q3640,14,0)</f>
        <v>1343241.74</v>
      </c>
      <c r="N3576" s="45">
        <f t="shared" si="643"/>
        <v>1343241.74</v>
      </c>
      <c r="O3576" s="45">
        <v>0</v>
      </c>
      <c r="P3576" s="45">
        <v>0</v>
      </c>
      <c r="Q3576" s="45">
        <v>0</v>
      </c>
      <c r="R3576" s="57">
        <v>45658</v>
      </c>
      <c r="S3576" s="57">
        <v>46022</v>
      </c>
      <c r="U3576" s="143"/>
    </row>
    <row r="3577" spans="1:21" ht="20.3" x14ac:dyDescent="0.35">
      <c r="A3577" s="43">
        <f t="shared" si="644"/>
        <v>908</v>
      </c>
      <c r="B3577" s="47" t="s">
        <v>4744</v>
      </c>
      <c r="C3577" s="43">
        <v>41825</v>
      </c>
      <c r="D3577" s="43" t="s">
        <v>1899</v>
      </c>
      <c r="E3577" s="43">
        <v>1981</v>
      </c>
      <c r="F3577" s="43" t="s">
        <v>2131</v>
      </c>
      <c r="G3577" s="56" t="s">
        <v>2098</v>
      </c>
      <c r="H3577" s="43">
        <v>2</v>
      </c>
      <c r="I3577" s="43">
        <v>3</v>
      </c>
      <c r="J3577" s="43" t="s">
        <v>2131</v>
      </c>
      <c r="K3577" s="45">
        <v>1097.2</v>
      </c>
      <c r="L3577" s="45" t="s">
        <v>2131</v>
      </c>
      <c r="M3577" s="517">
        <f>VLOOKUP(C3577,'Раздел 2'!D3320:Q3644,14,0)</f>
        <v>3999441.92</v>
      </c>
      <c r="N3577" s="45">
        <f t="shared" si="643"/>
        <v>3999441.92</v>
      </c>
      <c r="O3577" s="45">
        <v>0</v>
      </c>
      <c r="P3577" s="45">
        <v>0</v>
      </c>
      <c r="Q3577" s="45">
        <v>0</v>
      </c>
      <c r="R3577" s="57">
        <v>45658</v>
      </c>
      <c r="S3577" s="57">
        <v>46022</v>
      </c>
      <c r="U3577" s="143"/>
    </row>
    <row r="3578" spans="1:21" ht="20.3" x14ac:dyDescent="0.35">
      <c r="A3578" s="43">
        <f t="shared" si="644"/>
        <v>909</v>
      </c>
      <c r="B3578" s="47" t="s">
        <v>1398</v>
      </c>
      <c r="C3578" s="43">
        <v>41826</v>
      </c>
      <c r="D3578" s="43" t="s">
        <v>1899</v>
      </c>
      <c r="E3578" s="43">
        <v>1981</v>
      </c>
      <c r="F3578" s="43" t="s">
        <v>2131</v>
      </c>
      <c r="G3578" s="56" t="s">
        <v>2098</v>
      </c>
      <c r="H3578" s="43">
        <v>2</v>
      </c>
      <c r="I3578" s="43">
        <v>3</v>
      </c>
      <c r="J3578" s="43" t="s">
        <v>2131</v>
      </c>
      <c r="K3578" s="45">
        <v>988.9</v>
      </c>
      <c r="L3578" s="45">
        <v>725.25</v>
      </c>
      <c r="M3578" s="517">
        <f>VLOOKUP(C3578,'Раздел 2'!D3329:Q3645,14,0)</f>
        <v>2539123.73</v>
      </c>
      <c r="N3578" s="45">
        <f t="shared" si="643"/>
        <v>2539123.73</v>
      </c>
      <c r="O3578" s="45">
        <v>0</v>
      </c>
      <c r="P3578" s="45">
        <v>0</v>
      </c>
      <c r="Q3578" s="45">
        <v>0</v>
      </c>
      <c r="R3578" s="57">
        <v>45658</v>
      </c>
      <c r="S3578" s="57">
        <v>46022</v>
      </c>
      <c r="U3578" s="143"/>
    </row>
    <row r="3579" spans="1:21" ht="20.3" x14ac:dyDescent="0.35">
      <c r="A3579" s="43">
        <f t="shared" si="644"/>
        <v>910</v>
      </c>
      <c r="B3579" s="47" t="s">
        <v>1399</v>
      </c>
      <c r="C3579" s="43">
        <v>41827</v>
      </c>
      <c r="D3579" s="43" t="s">
        <v>1899</v>
      </c>
      <c r="E3579" s="43">
        <v>1981</v>
      </c>
      <c r="F3579" s="43" t="s">
        <v>2131</v>
      </c>
      <c r="G3579" s="56" t="s">
        <v>2098</v>
      </c>
      <c r="H3579" s="43">
        <v>2</v>
      </c>
      <c r="I3579" s="43">
        <v>3</v>
      </c>
      <c r="J3579" s="43" t="s">
        <v>2131</v>
      </c>
      <c r="K3579" s="45">
        <v>1069.4000000000001</v>
      </c>
      <c r="L3579" s="45">
        <v>745.48</v>
      </c>
      <c r="M3579" s="517">
        <f>VLOOKUP(C3579,'Раздел 2'!D3330:Q3646,14,0)</f>
        <v>2663168.4299999997</v>
      </c>
      <c r="N3579" s="45">
        <f t="shared" si="643"/>
        <v>2663168.4299999997</v>
      </c>
      <c r="O3579" s="45">
        <v>0</v>
      </c>
      <c r="P3579" s="45">
        <v>0</v>
      </c>
      <c r="Q3579" s="45">
        <v>0</v>
      </c>
      <c r="R3579" s="57">
        <v>45658</v>
      </c>
      <c r="S3579" s="57">
        <v>46022</v>
      </c>
      <c r="U3579" s="143"/>
    </row>
    <row r="3580" spans="1:21" ht="20.3" x14ac:dyDescent="0.35">
      <c r="A3580" s="43">
        <f t="shared" si="644"/>
        <v>911</v>
      </c>
      <c r="B3580" s="47" t="s">
        <v>4743</v>
      </c>
      <c r="C3580" s="43">
        <v>41828</v>
      </c>
      <c r="D3580" s="43" t="s">
        <v>1899</v>
      </c>
      <c r="E3580" s="43">
        <v>1981</v>
      </c>
      <c r="F3580" s="43" t="s">
        <v>2131</v>
      </c>
      <c r="G3580" s="56" t="s">
        <v>2098</v>
      </c>
      <c r="H3580" s="43">
        <v>2</v>
      </c>
      <c r="I3580" s="43">
        <v>3</v>
      </c>
      <c r="J3580" s="43" t="s">
        <v>2131</v>
      </c>
      <c r="K3580" s="45">
        <v>1182.5999999999999</v>
      </c>
      <c r="L3580" s="45" t="s">
        <v>2131</v>
      </c>
      <c r="M3580" s="517">
        <f>VLOOKUP(C3580,'Раздел 2'!D3331:Q3648,14,0)</f>
        <v>1824414.21</v>
      </c>
      <c r="N3580" s="45">
        <f t="shared" si="643"/>
        <v>1824414.21</v>
      </c>
      <c r="O3580" s="45">
        <v>0</v>
      </c>
      <c r="P3580" s="45">
        <v>0</v>
      </c>
      <c r="Q3580" s="45">
        <v>0</v>
      </c>
      <c r="R3580" s="57">
        <v>45658</v>
      </c>
      <c r="S3580" s="57">
        <v>46022</v>
      </c>
      <c r="U3580" s="143"/>
    </row>
    <row r="3581" spans="1:21" ht="20.3" x14ac:dyDescent="0.35">
      <c r="A3581" s="43">
        <f t="shared" si="644"/>
        <v>912</v>
      </c>
      <c r="B3581" s="47" t="s">
        <v>1400</v>
      </c>
      <c r="C3581" s="43">
        <v>41829</v>
      </c>
      <c r="D3581" s="43" t="s">
        <v>1899</v>
      </c>
      <c r="E3581" s="43">
        <v>1981</v>
      </c>
      <c r="F3581" s="43" t="s">
        <v>2131</v>
      </c>
      <c r="G3581" s="56" t="s">
        <v>2098</v>
      </c>
      <c r="H3581" s="43">
        <v>2</v>
      </c>
      <c r="I3581" s="43">
        <v>3</v>
      </c>
      <c r="J3581" s="43" t="s">
        <v>2131</v>
      </c>
      <c r="K3581" s="45">
        <v>1203.8</v>
      </c>
      <c r="L3581" s="45">
        <v>734.24</v>
      </c>
      <c r="M3581" s="517">
        <f>VLOOKUP(C3581,'Раздел 2'!D3331:Q3649,14,0)</f>
        <v>2416385.2999999998</v>
      </c>
      <c r="N3581" s="45">
        <f t="shared" si="643"/>
        <v>2416385.2999999998</v>
      </c>
      <c r="O3581" s="45">
        <v>0</v>
      </c>
      <c r="P3581" s="45">
        <v>0</v>
      </c>
      <c r="Q3581" s="45">
        <v>0</v>
      </c>
      <c r="R3581" s="57">
        <v>45658</v>
      </c>
      <c r="S3581" s="57">
        <v>46022</v>
      </c>
      <c r="U3581" s="143"/>
    </row>
    <row r="3582" spans="1:21" ht="20.3" x14ac:dyDescent="0.35">
      <c r="A3582" s="43">
        <f t="shared" si="644"/>
        <v>913</v>
      </c>
      <c r="B3582" s="47" t="s">
        <v>4742</v>
      </c>
      <c r="C3582" s="43">
        <v>41832</v>
      </c>
      <c r="D3582" s="43" t="s">
        <v>1899</v>
      </c>
      <c r="E3582" s="43">
        <v>1981</v>
      </c>
      <c r="F3582" s="43" t="s">
        <v>2131</v>
      </c>
      <c r="G3582" s="56" t="s">
        <v>2098</v>
      </c>
      <c r="H3582" s="43">
        <v>2</v>
      </c>
      <c r="I3582" s="43">
        <v>3</v>
      </c>
      <c r="J3582" s="43" t="s">
        <v>2131</v>
      </c>
      <c r="K3582" s="45">
        <v>1202.7</v>
      </c>
      <c r="L3582" s="45" t="s">
        <v>2131</v>
      </c>
      <c r="M3582" s="517">
        <f>VLOOKUP(C3582,'Раздел 2'!D3332:Q3650,14,0)</f>
        <v>496185.80219999998</v>
      </c>
      <c r="N3582" s="45">
        <f t="shared" si="643"/>
        <v>496185.80219999998</v>
      </c>
      <c r="O3582" s="45">
        <v>0</v>
      </c>
      <c r="P3582" s="45">
        <v>0</v>
      </c>
      <c r="Q3582" s="45">
        <v>0</v>
      </c>
      <c r="R3582" s="57">
        <v>45658</v>
      </c>
      <c r="S3582" s="57">
        <v>46022</v>
      </c>
      <c r="U3582" s="143"/>
    </row>
    <row r="3583" spans="1:21" ht="20.3" x14ac:dyDescent="0.35">
      <c r="A3583" s="43">
        <f t="shared" si="644"/>
        <v>914</v>
      </c>
      <c r="B3583" s="47" t="s">
        <v>4741</v>
      </c>
      <c r="C3583" s="43">
        <v>41833</v>
      </c>
      <c r="D3583" s="43" t="s">
        <v>1899</v>
      </c>
      <c r="E3583" s="43">
        <v>1981</v>
      </c>
      <c r="F3583" s="43" t="s">
        <v>2131</v>
      </c>
      <c r="G3583" s="56" t="s">
        <v>2098</v>
      </c>
      <c r="H3583" s="43">
        <v>2</v>
      </c>
      <c r="I3583" s="43">
        <v>3</v>
      </c>
      <c r="J3583" s="43" t="s">
        <v>2131</v>
      </c>
      <c r="K3583" s="45">
        <v>1213.8</v>
      </c>
      <c r="L3583" s="45" t="s">
        <v>2131</v>
      </c>
      <c r="M3583" s="517">
        <f>VLOOKUP(C3583,'Раздел 2'!D3333:Q3650,14,0)</f>
        <v>4178769.72</v>
      </c>
      <c r="N3583" s="45">
        <f t="shared" si="643"/>
        <v>4178769.72</v>
      </c>
      <c r="O3583" s="45">
        <v>0</v>
      </c>
      <c r="P3583" s="45">
        <v>0</v>
      </c>
      <c r="Q3583" s="45">
        <v>0</v>
      </c>
      <c r="R3583" s="57">
        <v>45658</v>
      </c>
      <c r="S3583" s="57">
        <v>46022</v>
      </c>
      <c r="U3583" s="143"/>
    </row>
    <row r="3584" spans="1:21" ht="20.3" x14ac:dyDescent="0.35">
      <c r="A3584" s="43">
        <f t="shared" si="644"/>
        <v>915</v>
      </c>
      <c r="B3584" s="47" t="s">
        <v>1401</v>
      </c>
      <c r="C3584" s="43">
        <v>41834</v>
      </c>
      <c r="D3584" s="43" t="s">
        <v>1899</v>
      </c>
      <c r="E3584" s="43">
        <v>1981</v>
      </c>
      <c r="F3584" s="43" t="s">
        <v>2131</v>
      </c>
      <c r="G3584" s="56" t="s">
        <v>2098</v>
      </c>
      <c r="H3584" s="43">
        <v>2</v>
      </c>
      <c r="I3584" s="43">
        <v>3</v>
      </c>
      <c r="J3584" s="43" t="s">
        <v>2131</v>
      </c>
      <c r="K3584" s="45">
        <v>1198.7</v>
      </c>
      <c r="L3584" s="45">
        <v>740.65</v>
      </c>
      <c r="M3584" s="517">
        <f>VLOOKUP(C3584,'Раздел 2'!D3334:Q3651,14,0)</f>
        <v>4178769.72</v>
      </c>
      <c r="N3584" s="45">
        <f t="shared" si="643"/>
        <v>4178769.72</v>
      </c>
      <c r="O3584" s="45">
        <v>0</v>
      </c>
      <c r="P3584" s="45">
        <v>0</v>
      </c>
      <c r="Q3584" s="45">
        <v>0</v>
      </c>
      <c r="R3584" s="57">
        <v>45658</v>
      </c>
      <c r="S3584" s="57">
        <v>46022</v>
      </c>
      <c r="U3584" s="143"/>
    </row>
    <row r="3585" spans="1:21" ht="20.3" x14ac:dyDescent="0.35">
      <c r="A3585" s="43">
        <f t="shared" si="644"/>
        <v>916</v>
      </c>
      <c r="B3585" s="47" t="s">
        <v>1402</v>
      </c>
      <c r="C3585" s="43">
        <v>41839</v>
      </c>
      <c r="D3585" s="43" t="s">
        <v>1899</v>
      </c>
      <c r="E3585" s="43">
        <v>1985</v>
      </c>
      <c r="F3585" s="43" t="s">
        <v>2131</v>
      </c>
      <c r="G3585" s="56" t="s">
        <v>2098</v>
      </c>
      <c r="H3585" s="43">
        <v>2</v>
      </c>
      <c r="I3585" s="43">
        <v>3</v>
      </c>
      <c r="J3585" s="43" t="s">
        <v>2131</v>
      </c>
      <c r="K3585" s="45">
        <v>1208.4000000000001</v>
      </c>
      <c r="L3585" s="45">
        <v>751.7</v>
      </c>
      <c r="M3585" s="517">
        <f>VLOOKUP(C3585,'Раздел 2'!D3343:Q3652,14,0)</f>
        <v>2076594.63</v>
      </c>
      <c r="N3585" s="45">
        <f t="shared" si="643"/>
        <v>2076594.63</v>
      </c>
      <c r="O3585" s="45">
        <v>0</v>
      </c>
      <c r="P3585" s="45">
        <v>0</v>
      </c>
      <c r="Q3585" s="45">
        <v>0</v>
      </c>
      <c r="R3585" s="57">
        <v>45658</v>
      </c>
      <c r="S3585" s="57">
        <v>46022</v>
      </c>
      <c r="U3585" s="143"/>
    </row>
    <row r="3586" spans="1:21" ht="20.3" x14ac:dyDescent="0.35">
      <c r="A3586" s="43">
        <f t="shared" si="644"/>
        <v>917</v>
      </c>
      <c r="B3586" s="48" t="s">
        <v>3652</v>
      </c>
      <c r="C3586" s="43">
        <v>41850</v>
      </c>
      <c r="D3586" s="43" t="s">
        <v>1899</v>
      </c>
      <c r="E3586" s="43">
        <v>1983</v>
      </c>
      <c r="F3586" s="43" t="s">
        <v>2131</v>
      </c>
      <c r="G3586" s="56" t="s">
        <v>2103</v>
      </c>
      <c r="H3586" s="43">
        <v>2</v>
      </c>
      <c r="I3586" s="43">
        <v>3</v>
      </c>
      <c r="J3586" s="43" t="s">
        <v>2131</v>
      </c>
      <c r="K3586" s="45">
        <v>1753.3</v>
      </c>
      <c r="L3586" s="45" t="s">
        <v>2131</v>
      </c>
      <c r="M3586" s="517">
        <f>VLOOKUP(C3586,'Раздел 2'!D3344:Q3653,14,0)</f>
        <v>4934991.99</v>
      </c>
      <c r="N3586" s="45">
        <f t="shared" si="643"/>
        <v>4934991.99</v>
      </c>
      <c r="O3586" s="45">
        <v>0</v>
      </c>
      <c r="P3586" s="45">
        <v>0</v>
      </c>
      <c r="Q3586" s="45">
        <v>0</v>
      </c>
      <c r="R3586" s="57">
        <v>45658</v>
      </c>
      <c r="S3586" s="57">
        <v>46022</v>
      </c>
      <c r="U3586" s="143"/>
    </row>
    <row r="3587" spans="1:21" ht="20.3" x14ac:dyDescent="0.35">
      <c r="A3587" s="43">
        <f t="shared" si="644"/>
        <v>918</v>
      </c>
      <c r="B3587" s="294" t="s">
        <v>4166</v>
      </c>
      <c r="C3587" s="184">
        <v>41813</v>
      </c>
      <c r="D3587" s="43" t="s">
        <v>1899</v>
      </c>
      <c r="E3587" s="43">
        <v>1981</v>
      </c>
      <c r="F3587" s="43">
        <v>2019</v>
      </c>
      <c r="G3587" s="56" t="s">
        <v>2098</v>
      </c>
      <c r="H3587" s="43">
        <v>5</v>
      </c>
      <c r="I3587" s="43">
        <v>1</v>
      </c>
      <c r="J3587" s="43" t="s">
        <v>2131</v>
      </c>
      <c r="K3587" s="45">
        <v>1113.2</v>
      </c>
      <c r="L3587" s="45">
        <v>832.6</v>
      </c>
      <c r="M3587" s="517">
        <f>VLOOKUP(C3587,'Раздел 2'!D3345:Q3654,14,0)</f>
        <v>2216246.3490999998</v>
      </c>
      <c r="N3587" s="45">
        <f t="shared" si="643"/>
        <v>2216246.3490999998</v>
      </c>
      <c r="O3587" s="45">
        <v>0</v>
      </c>
      <c r="P3587" s="45">
        <v>0</v>
      </c>
      <c r="Q3587" s="45">
        <v>0</v>
      </c>
      <c r="R3587" s="57">
        <v>45658</v>
      </c>
      <c r="S3587" s="57">
        <v>46022</v>
      </c>
      <c r="U3587" s="143"/>
    </row>
    <row r="3588" spans="1:21" ht="20.3" x14ac:dyDescent="0.35">
      <c r="A3588" s="43">
        <f t="shared" si="644"/>
        <v>919</v>
      </c>
      <c r="B3588" s="294" t="s">
        <v>4165</v>
      </c>
      <c r="C3588" s="184">
        <v>41814</v>
      </c>
      <c r="D3588" s="43" t="s">
        <v>1899</v>
      </c>
      <c r="E3588" s="43">
        <v>1985</v>
      </c>
      <c r="F3588" s="43">
        <v>2019</v>
      </c>
      <c r="G3588" s="56" t="s">
        <v>2098</v>
      </c>
      <c r="H3588" s="43">
        <v>5</v>
      </c>
      <c r="I3588" s="43">
        <v>1</v>
      </c>
      <c r="J3588" s="43" t="s">
        <v>2131</v>
      </c>
      <c r="K3588" s="45">
        <v>1150.3</v>
      </c>
      <c r="L3588" s="45">
        <v>820.1</v>
      </c>
      <c r="M3588" s="517">
        <f>VLOOKUP(C3588,'Раздел 2'!D3346:Q3655,14,0)</f>
        <v>439149.39999999997</v>
      </c>
      <c r="N3588" s="45">
        <f t="shared" si="643"/>
        <v>439149.39999999997</v>
      </c>
      <c r="O3588" s="45">
        <v>0</v>
      </c>
      <c r="P3588" s="45">
        <v>0</v>
      </c>
      <c r="Q3588" s="45">
        <v>0</v>
      </c>
      <c r="R3588" s="57">
        <v>45658</v>
      </c>
      <c r="S3588" s="57">
        <v>46022</v>
      </c>
      <c r="U3588" s="143"/>
    </row>
    <row r="3589" spans="1:21" ht="20.3" x14ac:dyDescent="0.35">
      <c r="A3589" s="43">
        <f t="shared" si="644"/>
        <v>920</v>
      </c>
      <c r="B3589" s="294" t="s">
        <v>4164</v>
      </c>
      <c r="C3589" s="184">
        <v>41815</v>
      </c>
      <c r="D3589" s="43" t="s">
        <v>1899</v>
      </c>
      <c r="E3589" s="43">
        <v>1984</v>
      </c>
      <c r="F3589" s="43">
        <v>2019</v>
      </c>
      <c r="G3589" s="56" t="s">
        <v>2098</v>
      </c>
      <c r="H3589" s="43">
        <v>5</v>
      </c>
      <c r="I3589" s="43">
        <v>1</v>
      </c>
      <c r="J3589" s="43" t="s">
        <v>2131</v>
      </c>
      <c r="K3589" s="45">
        <v>1117.5999999999999</v>
      </c>
      <c r="L3589" s="45">
        <v>824.7</v>
      </c>
      <c r="M3589" s="517">
        <f>VLOOKUP(C3589,'Раздел 2'!D3347:Q3656,14,0)</f>
        <v>439200.55</v>
      </c>
      <c r="N3589" s="45">
        <f t="shared" si="643"/>
        <v>439200.55</v>
      </c>
      <c r="O3589" s="45">
        <v>0</v>
      </c>
      <c r="P3589" s="45">
        <v>0</v>
      </c>
      <c r="Q3589" s="45">
        <v>0</v>
      </c>
      <c r="R3589" s="57">
        <v>45658</v>
      </c>
      <c r="S3589" s="57">
        <v>46022</v>
      </c>
      <c r="U3589" s="143"/>
    </row>
    <row r="3590" spans="1:21" ht="20.3" x14ac:dyDescent="0.35">
      <c r="A3590" s="43">
        <f t="shared" si="644"/>
        <v>921</v>
      </c>
      <c r="B3590" s="294" t="s">
        <v>4163</v>
      </c>
      <c r="C3590" s="184">
        <v>41816</v>
      </c>
      <c r="D3590" s="43" t="s">
        <v>1899</v>
      </c>
      <c r="E3590" s="43">
        <v>1983</v>
      </c>
      <c r="F3590" s="43">
        <v>2021</v>
      </c>
      <c r="G3590" s="56" t="s">
        <v>2098</v>
      </c>
      <c r="H3590" s="43">
        <v>5</v>
      </c>
      <c r="I3590" s="43">
        <v>1</v>
      </c>
      <c r="J3590" s="43" t="s">
        <v>2131</v>
      </c>
      <c r="K3590" s="45">
        <v>1124.3</v>
      </c>
      <c r="L3590" s="45">
        <v>831.4</v>
      </c>
      <c r="M3590" s="517">
        <f>VLOOKUP(C3590,'Раздел 2'!D3348:Q3657,14,0)</f>
        <v>2221934.0100000002</v>
      </c>
      <c r="N3590" s="45">
        <f t="shared" si="643"/>
        <v>2221934.0100000002</v>
      </c>
      <c r="O3590" s="45">
        <v>0</v>
      </c>
      <c r="P3590" s="45">
        <v>0</v>
      </c>
      <c r="Q3590" s="45">
        <v>0</v>
      </c>
      <c r="R3590" s="57">
        <v>45658</v>
      </c>
      <c r="S3590" s="57">
        <v>46022</v>
      </c>
      <c r="U3590" s="143"/>
    </row>
    <row r="3591" spans="1:21" ht="20.3" x14ac:dyDescent="0.35">
      <c r="A3591" s="43">
        <f t="shared" si="644"/>
        <v>922</v>
      </c>
      <c r="B3591" s="294" t="s">
        <v>4162</v>
      </c>
      <c r="C3591" s="184">
        <v>41817</v>
      </c>
      <c r="D3591" s="43" t="s">
        <v>1899</v>
      </c>
      <c r="E3591" s="43">
        <v>1983</v>
      </c>
      <c r="F3591" s="43">
        <v>2019</v>
      </c>
      <c r="G3591" s="56" t="s">
        <v>2098</v>
      </c>
      <c r="H3591" s="43">
        <v>5</v>
      </c>
      <c r="I3591" s="43">
        <v>1</v>
      </c>
      <c r="J3591" s="43" t="s">
        <v>2131</v>
      </c>
      <c r="K3591" s="45">
        <v>1194.5</v>
      </c>
      <c r="L3591" s="45">
        <v>899.4</v>
      </c>
      <c r="M3591" s="517">
        <f>VLOOKUP(C3591,'Раздел 2'!D3349:Q3658,14,0)</f>
        <v>1166604.6000000001</v>
      </c>
      <c r="N3591" s="45">
        <f t="shared" si="643"/>
        <v>1166604.6000000001</v>
      </c>
      <c r="O3591" s="45">
        <v>0</v>
      </c>
      <c r="P3591" s="45">
        <v>0</v>
      </c>
      <c r="Q3591" s="45">
        <v>0</v>
      </c>
      <c r="R3591" s="57">
        <v>45658</v>
      </c>
      <c r="S3591" s="57">
        <v>46022</v>
      </c>
      <c r="U3591" s="143"/>
    </row>
    <row r="3592" spans="1:21" ht="20.3" x14ac:dyDescent="0.35">
      <c r="A3592" s="43">
        <f t="shared" si="644"/>
        <v>923</v>
      </c>
      <c r="B3592" s="294" t="s">
        <v>4161</v>
      </c>
      <c r="C3592" s="184">
        <v>41818</v>
      </c>
      <c r="D3592" s="43" t="s">
        <v>1899</v>
      </c>
      <c r="E3592" s="43">
        <v>1981</v>
      </c>
      <c r="F3592" s="43">
        <v>2019</v>
      </c>
      <c r="G3592" s="56" t="s">
        <v>2098</v>
      </c>
      <c r="H3592" s="43">
        <v>5</v>
      </c>
      <c r="I3592" s="43">
        <v>1</v>
      </c>
      <c r="J3592" s="43" t="s">
        <v>2131</v>
      </c>
      <c r="K3592" s="45">
        <v>1198.4000000000001</v>
      </c>
      <c r="L3592" s="45">
        <v>826.4</v>
      </c>
      <c r="M3592" s="517">
        <f>VLOOKUP(C3592,'Раздел 2'!D3350:Q3659,14,0)</f>
        <v>1294743.07</v>
      </c>
      <c r="N3592" s="45">
        <f t="shared" si="643"/>
        <v>1294743.07</v>
      </c>
      <c r="O3592" s="45">
        <v>0</v>
      </c>
      <c r="P3592" s="45">
        <v>0</v>
      </c>
      <c r="Q3592" s="45">
        <v>0</v>
      </c>
      <c r="R3592" s="57">
        <v>45658</v>
      </c>
      <c r="S3592" s="57">
        <v>46022</v>
      </c>
      <c r="U3592" s="143"/>
    </row>
    <row r="3593" spans="1:21" ht="20.3" x14ac:dyDescent="0.35">
      <c r="A3593" s="43">
        <f t="shared" si="644"/>
        <v>924</v>
      </c>
      <c r="B3593" s="294" t="s">
        <v>4160</v>
      </c>
      <c r="C3593" s="184">
        <v>41819</v>
      </c>
      <c r="D3593" s="43" t="s">
        <v>1899</v>
      </c>
      <c r="E3593" s="43">
        <v>1982</v>
      </c>
      <c r="F3593" s="43">
        <v>2019</v>
      </c>
      <c r="G3593" s="56" t="s">
        <v>2098</v>
      </c>
      <c r="H3593" s="43">
        <v>5</v>
      </c>
      <c r="I3593" s="43">
        <v>1</v>
      </c>
      <c r="J3593" s="43" t="s">
        <v>2131</v>
      </c>
      <c r="K3593" s="45">
        <v>1118.4000000000001</v>
      </c>
      <c r="L3593" s="45">
        <v>825.5</v>
      </c>
      <c r="M3593" s="517">
        <f>VLOOKUP(C3593,'Раздел 2'!D3351:Q3660,14,0)</f>
        <v>1359296.1</v>
      </c>
      <c r="N3593" s="45">
        <f t="shared" si="643"/>
        <v>1359296.1</v>
      </c>
      <c r="O3593" s="45">
        <v>0</v>
      </c>
      <c r="P3593" s="45">
        <v>0</v>
      </c>
      <c r="Q3593" s="45">
        <v>0</v>
      </c>
      <c r="R3593" s="57">
        <v>45658</v>
      </c>
      <c r="S3593" s="57">
        <v>46022</v>
      </c>
      <c r="U3593" s="143"/>
    </row>
    <row r="3594" spans="1:21" ht="20.3" x14ac:dyDescent="0.35">
      <c r="A3594" s="43">
        <f t="shared" si="644"/>
        <v>925</v>
      </c>
      <c r="B3594" s="294" t="s">
        <v>4159</v>
      </c>
      <c r="C3594" s="184">
        <v>41820</v>
      </c>
      <c r="D3594" s="43" t="s">
        <v>1899</v>
      </c>
      <c r="E3594" s="43">
        <v>1981</v>
      </c>
      <c r="F3594" s="43">
        <v>2019</v>
      </c>
      <c r="G3594" s="56" t="s">
        <v>2098</v>
      </c>
      <c r="H3594" s="43">
        <v>5</v>
      </c>
      <c r="I3594" s="43">
        <v>1</v>
      </c>
      <c r="J3594" s="43" t="s">
        <v>2131</v>
      </c>
      <c r="K3594" s="45">
        <v>1121.5</v>
      </c>
      <c r="L3594" s="45">
        <v>828.6</v>
      </c>
      <c r="M3594" s="517">
        <f>VLOOKUP(C3594,'Раздел 2'!D3352:Q3661,14,0)</f>
        <v>1252287.8700000001</v>
      </c>
      <c r="N3594" s="45">
        <f t="shared" si="643"/>
        <v>1252287.8700000001</v>
      </c>
      <c r="O3594" s="45">
        <v>0</v>
      </c>
      <c r="P3594" s="45">
        <v>0</v>
      </c>
      <c r="Q3594" s="45">
        <v>0</v>
      </c>
      <c r="R3594" s="57">
        <v>45658</v>
      </c>
      <c r="S3594" s="57">
        <v>46022</v>
      </c>
      <c r="U3594" s="143"/>
    </row>
    <row r="3595" spans="1:21" ht="20.3" x14ac:dyDescent="0.35">
      <c r="A3595" s="43">
        <f t="shared" si="644"/>
        <v>926</v>
      </c>
      <c r="B3595" s="294" t="s">
        <v>4157</v>
      </c>
      <c r="C3595" s="184">
        <v>41842</v>
      </c>
      <c r="D3595" s="43" t="s">
        <v>1899</v>
      </c>
      <c r="E3595" s="43">
        <v>1981</v>
      </c>
      <c r="F3595" s="43">
        <v>2019</v>
      </c>
      <c r="G3595" s="56" t="s">
        <v>2098</v>
      </c>
      <c r="H3595" s="43">
        <v>5</v>
      </c>
      <c r="I3595" s="43">
        <v>1</v>
      </c>
      <c r="J3595" s="43" t="s">
        <v>2131</v>
      </c>
      <c r="K3595" s="45">
        <v>1132.8</v>
      </c>
      <c r="L3595" s="45">
        <v>839.9</v>
      </c>
      <c r="M3595" s="517">
        <f>VLOOKUP(C3595,'Раздел 2'!D3353:Q3662,14,0)</f>
        <v>1172857.3500000001</v>
      </c>
      <c r="N3595" s="45">
        <f t="shared" si="643"/>
        <v>1172857.3500000001</v>
      </c>
      <c r="O3595" s="45">
        <v>0</v>
      </c>
      <c r="P3595" s="45">
        <v>0</v>
      </c>
      <c r="Q3595" s="45">
        <v>0</v>
      </c>
      <c r="R3595" s="57">
        <v>45658</v>
      </c>
      <c r="S3595" s="57">
        <v>46022</v>
      </c>
      <c r="U3595" s="143"/>
    </row>
    <row r="3596" spans="1:21" ht="20.3" x14ac:dyDescent="0.35">
      <c r="A3596" s="43">
        <f t="shared" si="644"/>
        <v>927</v>
      </c>
      <c r="B3596" s="294" t="s">
        <v>4156</v>
      </c>
      <c r="C3596" s="184">
        <v>41843</v>
      </c>
      <c r="D3596" s="43" t="s">
        <v>1899</v>
      </c>
      <c r="E3596" s="43">
        <v>1981</v>
      </c>
      <c r="F3596" s="43">
        <v>2019</v>
      </c>
      <c r="G3596" s="56" t="s">
        <v>2098</v>
      </c>
      <c r="H3596" s="43">
        <v>5</v>
      </c>
      <c r="I3596" s="43">
        <v>1</v>
      </c>
      <c r="J3596" s="43" t="s">
        <v>2131</v>
      </c>
      <c r="K3596" s="45">
        <v>1142.0999999999999</v>
      </c>
      <c r="L3596" s="45">
        <v>849.2</v>
      </c>
      <c r="M3596" s="517">
        <f>VLOOKUP(C3596,'Раздел 2'!D3354:Q3666,14,0)</f>
        <v>2037859.8800000001</v>
      </c>
      <c r="N3596" s="45">
        <f t="shared" si="643"/>
        <v>2037859.8800000001</v>
      </c>
      <c r="O3596" s="45">
        <v>0</v>
      </c>
      <c r="P3596" s="45">
        <v>0</v>
      </c>
      <c r="Q3596" s="45">
        <v>0</v>
      </c>
      <c r="R3596" s="57">
        <v>45658</v>
      </c>
      <c r="S3596" s="57">
        <v>46022</v>
      </c>
      <c r="U3596" s="143"/>
    </row>
    <row r="3597" spans="1:21" ht="20.3" x14ac:dyDescent="0.35">
      <c r="A3597" s="43">
        <f t="shared" si="644"/>
        <v>928</v>
      </c>
      <c r="B3597" s="294" t="s">
        <v>4158</v>
      </c>
      <c r="C3597" s="184">
        <v>41821</v>
      </c>
      <c r="D3597" s="43" t="s">
        <v>1899</v>
      </c>
      <c r="E3597" s="43">
        <v>1981</v>
      </c>
      <c r="F3597" s="43">
        <v>2021</v>
      </c>
      <c r="G3597" s="56" t="s">
        <v>2098</v>
      </c>
      <c r="H3597" s="43">
        <v>2</v>
      </c>
      <c r="I3597" s="43">
        <v>3</v>
      </c>
      <c r="J3597" s="43" t="s">
        <v>2131</v>
      </c>
      <c r="K3597" s="45">
        <v>1130.9000000000001</v>
      </c>
      <c r="L3597" s="45">
        <v>801.5</v>
      </c>
      <c r="M3597" s="517">
        <f>VLOOKUP(C3597,'Раздел 2'!D3355:Q3667,14,0)</f>
        <v>512443.11089999997</v>
      </c>
      <c r="N3597" s="45">
        <f t="shared" si="643"/>
        <v>512443.11089999997</v>
      </c>
      <c r="O3597" s="45">
        <v>0</v>
      </c>
      <c r="P3597" s="45">
        <v>0</v>
      </c>
      <c r="Q3597" s="45">
        <v>0</v>
      </c>
      <c r="R3597" s="57">
        <v>45658</v>
      </c>
      <c r="S3597" s="57">
        <v>46022</v>
      </c>
      <c r="U3597" s="143"/>
    </row>
    <row r="3598" spans="1:21" ht="20.3" x14ac:dyDescent="0.3">
      <c r="A3598" s="46" t="s">
        <v>22</v>
      </c>
      <c r="B3598" s="46"/>
      <c r="C3598" s="403" t="s">
        <v>172</v>
      </c>
      <c r="D3598" s="403" t="s">
        <v>172</v>
      </c>
      <c r="E3598" s="403" t="s">
        <v>172</v>
      </c>
      <c r="F3598" s="403" t="s">
        <v>172</v>
      </c>
      <c r="G3598" s="403" t="s">
        <v>172</v>
      </c>
      <c r="H3598" s="403" t="s">
        <v>172</v>
      </c>
      <c r="I3598" s="403" t="s">
        <v>172</v>
      </c>
      <c r="J3598" s="49">
        <f t="shared" ref="J3598:Q3598" si="645">SUM(J3574:J3597)</f>
        <v>0</v>
      </c>
      <c r="K3598" s="49">
        <f t="shared" si="645"/>
        <v>27842.499999999996</v>
      </c>
      <c r="L3598" s="49">
        <f t="shared" si="645"/>
        <v>14358.89</v>
      </c>
      <c r="M3598" s="518">
        <f t="shared" si="645"/>
        <v>49416781.432300001</v>
      </c>
      <c r="N3598" s="49">
        <f t="shared" si="645"/>
        <v>49416781.432300001</v>
      </c>
      <c r="O3598" s="49">
        <f t="shared" si="645"/>
        <v>0</v>
      </c>
      <c r="P3598" s="49">
        <f t="shared" si="645"/>
        <v>0</v>
      </c>
      <c r="Q3598" s="49">
        <f t="shared" si="645"/>
        <v>0</v>
      </c>
      <c r="R3598" s="403" t="s">
        <v>172</v>
      </c>
      <c r="S3598" s="403" t="s">
        <v>172</v>
      </c>
      <c r="U3598" s="143"/>
    </row>
    <row r="3599" spans="1:21" ht="20.3" x14ac:dyDescent="0.35">
      <c r="A3599" s="528" t="s">
        <v>4837</v>
      </c>
      <c r="B3599" s="528"/>
      <c r="C3599" s="528"/>
      <c r="D3599" s="528"/>
      <c r="E3599" s="528"/>
      <c r="F3599" s="528"/>
      <c r="G3599" s="528"/>
      <c r="H3599" s="528"/>
      <c r="I3599" s="528"/>
      <c r="J3599" s="528"/>
      <c r="K3599" s="528"/>
      <c r="L3599" s="528"/>
      <c r="M3599" s="528"/>
      <c r="N3599" s="528"/>
      <c r="O3599" s="528"/>
      <c r="P3599" s="528"/>
      <c r="Q3599" s="528"/>
      <c r="R3599" s="528"/>
      <c r="S3599" s="528"/>
      <c r="U3599" s="143"/>
    </row>
    <row r="3600" spans="1:21" ht="20.3" x14ac:dyDescent="0.35">
      <c r="A3600" s="43">
        <f>A3597+1</f>
        <v>929</v>
      </c>
      <c r="B3600" s="47" t="s">
        <v>1403</v>
      </c>
      <c r="C3600" s="43">
        <v>41870</v>
      </c>
      <c r="D3600" s="43" t="s">
        <v>1899</v>
      </c>
      <c r="E3600" s="43">
        <v>1980</v>
      </c>
      <c r="F3600" s="43" t="s">
        <v>2131</v>
      </c>
      <c r="G3600" s="56" t="s">
        <v>2130</v>
      </c>
      <c r="H3600" s="43">
        <v>5</v>
      </c>
      <c r="I3600" s="43">
        <v>1</v>
      </c>
      <c r="J3600" s="43" t="s">
        <v>2131</v>
      </c>
      <c r="K3600" s="45">
        <v>1246.82</v>
      </c>
      <c r="L3600" s="45">
        <v>829.5</v>
      </c>
      <c r="M3600" s="517">
        <f>VLOOKUP(C3600,'Раздел 2'!D3347:Q3654,14,0)</f>
        <v>1535240.77</v>
      </c>
      <c r="N3600" s="45">
        <f>M3600</f>
        <v>1535240.77</v>
      </c>
      <c r="O3600" s="45">
        <v>0</v>
      </c>
      <c r="P3600" s="45">
        <v>0</v>
      </c>
      <c r="Q3600" s="45">
        <v>0</v>
      </c>
      <c r="R3600" s="57">
        <v>45658</v>
      </c>
      <c r="S3600" s="57">
        <v>46022</v>
      </c>
      <c r="U3600" s="143"/>
    </row>
    <row r="3601" spans="1:21" ht="20.3" x14ac:dyDescent="0.35">
      <c r="A3601" s="43">
        <f>A3600+1</f>
        <v>930</v>
      </c>
      <c r="B3601" s="47" t="s">
        <v>1404</v>
      </c>
      <c r="C3601" s="43">
        <v>41866</v>
      </c>
      <c r="D3601" s="43" t="s">
        <v>1899</v>
      </c>
      <c r="E3601" s="43">
        <v>1991</v>
      </c>
      <c r="F3601" s="43" t="s">
        <v>2131</v>
      </c>
      <c r="G3601" s="56" t="s">
        <v>2130</v>
      </c>
      <c r="H3601" s="43">
        <v>5</v>
      </c>
      <c r="I3601" s="43">
        <v>2</v>
      </c>
      <c r="J3601" s="43" t="s">
        <v>2131</v>
      </c>
      <c r="K3601" s="45">
        <v>2954.24</v>
      </c>
      <c r="L3601" s="45">
        <v>1838.3</v>
      </c>
      <c r="M3601" s="517">
        <f>VLOOKUP(C3601,'Раздел 2'!D3388:Q3654,14,0)</f>
        <v>5566361.7999999998</v>
      </c>
      <c r="N3601" s="45">
        <f>M3601</f>
        <v>5566361.7999999998</v>
      </c>
      <c r="O3601" s="45">
        <v>0</v>
      </c>
      <c r="P3601" s="45">
        <v>0</v>
      </c>
      <c r="Q3601" s="45">
        <v>0</v>
      </c>
      <c r="R3601" s="57">
        <v>45658</v>
      </c>
      <c r="S3601" s="57">
        <v>46022</v>
      </c>
      <c r="U3601" s="143"/>
    </row>
    <row r="3602" spans="1:21" ht="20.3" x14ac:dyDescent="0.35">
      <c r="A3602" s="43">
        <f t="shared" ref="A3602:A3608" si="646">A3601+1</f>
        <v>931</v>
      </c>
      <c r="B3602" s="248" t="s">
        <v>4820</v>
      </c>
      <c r="C3602" s="184">
        <v>41874</v>
      </c>
      <c r="D3602" s="43" t="s">
        <v>1899</v>
      </c>
      <c r="E3602" s="43">
        <v>1991</v>
      </c>
      <c r="F3602" s="43" t="s">
        <v>2131</v>
      </c>
      <c r="G3602" s="56" t="s">
        <v>2130</v>
      </c>
      <c r="H3602" s="43">
        <v>5</v>
      </c>
      <c r="I3602" s="43">
        <v>1</v>
      </c>
      <c r="J3602" s="43" t="s">
        <v>2131</v>
      </c>
      <c r="K3602" s="45">
        <v>1709.7</v>
      </c>
      <c r="L3602" s="45">
        <v>1282.3599999999999</v>
      </c>
      <c r="M3602" s="517">
        <f>VLOOKUP(C3602,'Раздел 2'!D3349:Q3656,14,0)</f>
        <v>357384.14</v>
      </c>
      <c r="N3602" s="45">
        <f t="shared" ref="N3602:N3609" si="647">M3602</f>
        <v>357384.14</v>
      </c>
      <c r="O3602" s="45">
        <v>0</v>
      </c>
      <c r="P3602" s="45">
        <v>0</v>
      </c>
      <c r="Q3602" s="45">
        <v>0</v>
      </c>
      <c r="R3602" s="57">
        <v>45658</v>
      </c>
      <c r="S3602" s="57">
        <v>46022</v>
      </c>
      <c r="U3602" s="143"/>
    </row>
    <row r="3603" spans="1:21" ht="20.3" x14ac:dyDescent="0.35">
      <c r="A3603" s="43">
        <f t="shared" si="646"/>
        <v>932</v>
      </c>
      <c r="B3603" s="248" t="s">
        <v>4822</v>
      </c>
      <c r="C3603" s="184">
        <v>41869</v>
      </c>
      <c r="D3603" s="43" t="s">
        <v>1899</v>
      </c>
      <c r="E3603" s="43">
        <v>1980</v>
      </c>
      <c r="F3603" s="43" t="s">
        <v>2131</v>
      </c>
      <c r="G3603" s="56" t="s">
        <v>2130</v>
      </c>
      <c r="H3603" s="43">
        <v>5</v>
      </c>
      <c r="I3603" s="43">
        <v>1</v>
      </c>
      <c r="J3603" s="43" t="s">
        <v>2131</v>
      </c>
      <c r="K3603" s="45">
        <v>1248.25</v>
      </c>
      <c r="L3603" s="45">
        <v>821.22</v>
      </c>
      <c r="M3603" s="517">
        <f>VLOOKUP(C3603,'Раздел 2'!D3390:Q3656,14,0)</f>
        <v>399533.86</v>
      </c>
      <c r="N3603" s="45">
        <f t="shared" si="647"/>
        <v>399533.86</v>
      </c>
      <c r="O3603" s="45">
        <v>0</v>
      </c>
      <c r="P3603" s="45">
        <v>0</v>
      </c>
      <c r="Q3603" s="45">
        <v>0</v>
      </c>
      <c r="R3603" s="57">
        <v>45658</v>
      </c>
      <c r="S3603" s="57">
        <v>46022</v>
      </c>
      <c r="U3603" s="143"/>
    </row>
    <row r="3604" spans="1:21" ht="20.3" x14ac:dyDescent="0.35">
      <c r="A3604" s="43">
        <f t="shared" si="646"/>
        <v>933</v>
      </c>
      <c r="B3604" s="248" t="s">
        <v>4823</v>
      </c>
      <c r="C3604" s="184">
        <v>41871</v>
      </c>
      <c r="D3604" s="43" t="s">
        <v>1899</v>
      </c>
      <c r="E3604" s="43">
        <v>1985</v>
      </c>
      <c r="F3604" s="43" t="s">
        <v>2131</v>
      </c>
      <c r="G3604" s="56" t="s">
        <v>2130</v>
      </c>
      <c r="H3604" s="43">
        <v>5</v>
      </c>
      <c r="I3604" s="43">
        <v>1</v>
      </c>
      <c r="J3604" s="43" t="s">
        <v>2131</v>
      </c>
      <c r="K3604" s="45">
        <v>1236.5999999999999</v>
      </c>
      <c r="L3604" s="45">
        <v>817</v>
      </c>
      <c r="M3604" s="517">
        <f>VLOOKUP(C3604,'Раздел 2'!D3351:Q3658,14,0)</f>
        <v>1300866.57</v>
      </c>
      <c r="N3604" s="45">
        <f t="shared" si="647"/>
        <v>1300866.57</v>
      </c>
      <c r="O3604" s="45">
        <v>0</v>
      </c>
      <c r="P3604" s="45">
        <v>0</v>
      </c>
      <c r="Q3604" s="45">
        <v>0</v>
      </c>
      <c r="R3604" s="57">
        <v>45658</v>
      </c>
      <c r="S3604" s="57">
        <v>46022</v>
      </c>
      <c r="U3604" s="143"/>
    </row>
    <row r="3605" spans="1:21" ht="20.3" x14ac:dyDescent="0.35">
      <c r="A3605" s="43">
        <f t="shared" si="646"/>
        <v>934</v>
      </c>
      <c r="B3605" s="248" t="s">
        <v>4819</v>
      </c>
      <c r="C3605" s="184">
        <v>41879</v>
      </c>
      <c r="D3605" s="43" t="s">
        <v>1899</v>
      </c>
      <c r="E3605" s="43">
        <v>1980</v>
      </c>
      <c r="F3605" s="43" t="s">
        <v>2131</v>
      </c>
      <c r="G3605" s="56" t="s">
        <v>2130</v>
      </c>
      <c r="H3605" s="43">
        <v>5</v>
      </c>
      <c r="I3605" s="43">
        <v>1</v>
      </c>
      <c r="J3605" s="43" t="s">
        <v>2131</v>
      </c>
      <c r="K3605" s="45">
        <v>1236.2</v>
      </c>
      <c r="L3605" s="45">
        <v>813.3</v>
      </c>
      <c r="M3605" s="517">
        <f>VLOOKUP(C3605,'Раздел 2'!D3392:Q3658,14,0)</f>
        <v>1095811.46</v>
      </c>
      <c r="N3605" s="45">
        <f t="shared" si="647"/>
        <v>1095811.46</v>
      </c>
      <c r="O3605" s="45">
        <v>0</v>
      </c>
      <c r="P3605" s="45">
        <v>0</v>
      </c>
      <c r="Q3605" s="45">
        <v>0</v>
      </c>
      <c r="R3605" s="57">
        <v>45658</v>
      </c>
      <c r="S3605" s="57">
        <v>46022</v>
      </c>
      <c r="U3605" s="143"/>
    </row>
    <row r="3606" spans="1:21" ht="20.3" x14ac:dyDescent="0.35">
      <c r="A3606" s="43">
        <f t="shared" si="646"/>
        <v>935</v>
      </c>
      <c r="B3606" s="248" t="s">
        <v>4821</v>
      </c>
      <c r="C3606" s="184">
        <v>41883</v>
      </c>
      <c r="D3606" s="43" t="s">
        <v>1899</v>
      </c>
      <c r="E3606" s="43">
        <v>1984</v>
      </c>
      <c r="F3606" s="43" t="s">
        <v>2131</v>
      </c>
      <c r="G3606" s="56" t="s">
        <v>2130</v>
      </c>
      <c r="H3606" s="43">
        <v>5</v>
      </c>
      <c r="I3606" s="43">
        <v>1</v>
      </c>
      <c r="J3606" s="43" t="s">
        <v>2131</v>
      </c>
      <c r="K3606" s="45">
        <v>1228.02</v>
      </c>
      <c r="L3606" s="45">
        <v>807.9</v>
      </c>
      <c r="M3606" s="517">
        <f>VLOOKUP(C3606,'Раздел 2'!D3353:Q3660,14,0)</f>
        <v>1502033.79</v>
      </c>
      <c r="N3606" s="45">
        <f t="shared" si="647"/>
        <v>1502033.79</v>
      </c>
      <c r="O3606" s="45">
        <v>0</v>
      </c>
      <c r="P3606" s="45">
        <v>0</v>
      </c>
      <c r="Q3606" s="45">
        <v>0</v>
      </c>
      <c r="R3606" s="57">
        <v>45658</v>
      </c>
      <c r="S3606" s="57">
        <v>46022</v>
      </c>
      <c r="U3606" s="143"/>
    </row>
    <row r="3607" spans="1:21" ht="20.3" x14ac:dyDescent="0.35">
      <c r="A3607" s="43">
        <f t="shared" si="646"/>
        <v>936</v>
      </c>
      <c r="B3607" s="248" t="s">
        <v>4824</v>
      </c>
      <c r="C3607" s="184">
        <v>41888</v>
      </c>
      <c r="D3607" s="43" t="s">
        <v>1899</v>
      </c>
      <c r="E3607" s="43">
        <v>1984</v>
      </c>
      <c r="F3607" s="43" t="s">
        <v>2131</v>
      </c>
      <c r="G3607" s="56" t="s">
        <v>4575</v>
      </c>
      <c r="H3607" s="43">
        <v>2</v>
      </c>
      <c r="I3607" s="43">
        <v>3</v>
      </c>
      <c r="J3607" s="43" t="s">
        <v>2131</v>
      </c>
      <c r="K3607" s="45">
        <v>1299.58</v>
      </c>
      <c r="L3607" s="45">
        <v>727</v>
      </c>
      <c r="M3607" s="517">
        <f>VLOOKUP(C3607,'Раздел 2'!D3394:Q3660,14,0)</f>
        <v>1874527.36</v>
      </c>
      <c r="N3607" s="45">
        <f t="shared" si="647"/>
        <v>1874527.36</v>
      </c>
      <c r="O3607" s="45">
        <v>0</v>
      </c>
      <c r="P3607" s="45">
        <v>0</v>
      </c>
      <c r="Q3607" s="45">
        <v>0</v>
      </c>
      <c r="R3607" s="57">
        <v>45658</v>
      </c>
      <c r="S3607" s="57">
        <v>46022</v>
      </c>
      <c r="U3607" s="143"/>
    </row>
    <row r="3608" spans="1:21" ht="20.3" x14ac:dyDescent="0.35">
      <c r="A3608" s="43">
        <f t="shared" si="646"/>
        <v>937</v>
      </c>
      <c r="B3608" s="248" t="s">
        <v>4825</v>
      </c>
      <c r="C3608" s="184">
        <v>41893</v>
      </c>
      <c r="D3608" s="43" t="s">
        <v>1899</v>
      </c>
      <c r="E3608" s="43">
        <v>1989</v>
      </c>
      <c r="F3608" s="43" t="s">
        <v>2131</v>
      </c>
      <c r="G3608" s="56" t="s">
        <v>4575</v>
      </c>
      <c r="H3608" s="43">
        <v>2</v>
      </c>
      <c r="I3608" s="43">
        <v>3</v>
      </c>
      <c r="J3608" s="43" t="s">
        <v>2131</v>
      </c>
      <c r="K3608" s="45">
        <v>1437.06</v>
      </c>
      <c r="L3608" s="45">
        <v>809.8</v>
      </c>
      <c r="M3608" s="517">
        <f>VLOOKUP(C3608,'Раздел 2'!D3355:Q3662,14,0)</f>
        <v>1726382.22</v>
      </c>
      <c r="N3608" s="45">
        <f t="shared" si="647"/>
        <v>1726382.22</v>
      </c>
      <c r="O3608" s="45">
        <v>0</v>
      </c>
      <c r="P3608" s="45">
        <v>0</v>
      </c>
      <c r="Q3608" s="45">
        <v>0</v>
      </c>
      <c r="R3608" s="57">
        <v>45658</v>
      </c>
      <c r="S3608" s="57">
        <v>46022</v>
      </c>
      <c r="U3608" s="143"/>
    </row>
    <row r="3609" spans="1:21" ht="20.3" x14ac:dyDescent="0.35">
      <c r="A3609" s="43">
        <f>A3608+1</f>
        <v>938</v>
      </c>
      <c r="B3609" s="248" t="s">
        <v>4826</v>
      </c>
      <c r="C3609" s="184">
        <v>41899</v>
      </c>
      <c r="D3609" s="43" t="s">
        <v>1899</v>
      </c>
      <c r="E3609" s="43">
        <v>1988</v>
      </c>
      <c r="F3609" s="43" t="s">
        <v>2131</v>
      </c>
      <c r="G3609" s="56" t="s">
        <v>4575</v>
      </c>
      <c r="H3609" s="43">
        <v>2</v>
      </c>
      <c r="I3609" s="43">
        <v>3</v>
      </c>
      <c r="J3609" s="43" t="s">
        <v>2131</v>
      </c>
      <c r="K3609" s="45">
        <v>1293</v>
      </c>
      <c r="L3609" s="45">
        <v>723</v>
      </c>
      <c r="M3609" s="517">
        <f>VLOOKUP(C3609,'Раздел 2'!D3396:Q3662,14,0)</f>
        <v>1701387.5699999998</v>
      </c>
      <c r="N3609" s="45">
        <f t="shared" si="647"/>
        <v>1701387.5699999998</v>
      </c>
      <c r="O3609" s="45">
        <v>0</v>
      </c>
      <c r="P3609" s="45">
        <v>0</v>
      </c>
      <c r="Q3609" s="45">
        <v>0</v>
      </c>
      <c r="R3609" s="57">
        <v>45658</v>
      </c>
      <c r="S3609" s="57">
        <v>46022</v>
      </c>
      <c r="U3609" s="143"/>
    </row>
    <row r="3610" spans="1:21" ht="20.3" x14ac:dyDescent="0.3">
      <c r="A3610" s="46" t="s">
        <v>22</v>
      </c>
      <c r="B3610" s="46"/>
      <c r="C3610" s="403" t="s">
        <v>172</v>
      </c>
      <c r="D3610" s="403" t="s">
        <v>172</v>
      </c>
      <c r="E3610" s="403" t="s">
        <v>172</v>
      </c>
      <c r="F3610" s="403" t="s">
        <v>172</v>
      </c>
      <c r="G3610" s="403" t="s">
        <v>172</v>
      </c>
      <c r="H3610" s="403" t="s">
        <v>172</v>
      </c>
      <c r="I3610" s="403" t="s">
        <v>172</v>
      </c>
      <c r="J3610" s="49">
        <f t="shared" ref="J3610:O3610" si="648">SUM(J3600:J3609)</f>
        <v>0</v>
      </c>
      <c r="K3610" s="49">
        <f t="shared" si="648"/>
        <v>14889.47</v>
      </c>
      <c r="L3610" s="49">
        <f t="shared" si="648"/>
        <v>9469.3799999999992</v>
      </c>
      <c r="M3610" s="518">
        <f t="shared" si="648"/>
        <v>17059529.539999999</v>
      </c>
      <c r="N3610" s="49">
        <f t="shared" si="648"/>
        <v>17059529.539999999</v>
      </c>
      <c r="O3610" s="49">
        <f t="shared" si="648"/>
        <v>0</v>
      </c>
      <c r="P3610" s="49">
        <f>SUM(P3600:P3601)</f>
        <v>0</v>
      </c>
      <c r="Q3610" s="49">
        <f>SUM(Q3600:Q3601)</f>
        <v>0</v>
      </c>
      <c r="R3610" s="403" t="s">
        <v>172</v>
      </c>
      <c r="S3610" s="403" t="s">
        <v>172</v>
      </c>
      <c r="U3610" s="143"/>
    </row>
    <row r="3611" spans="1:21" ht="19.649999999999999" x14ac:dyDescent="0.3">
      <c r="A3611" s="53" t="s">
        <v>34</v>
      </c>
      <c r="B3611" s="53"/>
      <c r="C3611" s="403" t="s">
        <v>172</v>
      </c>
      <c r="D3611" s="403" t="s">
        <v>172</v>
      </c>
      <c r="E3611" s="403" t="s">
        <v>172</v>
      </c>
      <c r="F3611" s="403" t="s">
        <v>172</v>
      </c>
      <c r="G3611" s="403" t="s">
        <v>172</v>
      </c>
      <c r="H3611" s="403" t="s">
        <v>172</v>
      </c>
      <c r="I3611" s="403" t="s">
        <v>172</v>
      </c>
      <c r="J3611" s="49">
        <f t="shared" ref="J3611:Q3611" si="649">J3598+J3610</f>
        <v>0</v>
      </c>
      <c r="K3611" s="49">
        <f t="shared" si="649"/>
        <v>42731.969999999994</v>
      </c>
      <c r="L3611" s="49">
        <f t="shared" si="649"/>
        <v>23828.269999999997</v>
      </c>
      <c r="M3611" s="518">
        <f t="shared" si="649"/>
        <v>66476310.9723</v>
      </c>
      <c r="N3611" s="49">
        <f t="shared" si="649"/>
        <v>66476310.9723</v>
      </c>
      <c r="O3611" s="49">
        <f t="shared" si="649"/>
        <v>0</v>
      </c>
      <c r="P3611" s="49">
        <f t="shared" si="649"/>
        <v>0</v>
      </c>
      <c r="Q3611" s="49">
        <f t="shared" si="649"/>
        <v>0</v>
      </c>
      <c r="R3611" s="403" t="s">
        <v>172</v>
      </c>
      <c r="S3611" s="403" t="s">
        <v>172</v>
      </c>
      <c r="U3611" s="143"/>
    </row>
    <row r="3612" spans="1:21" ht="19.649999999999999" x14ac:dyDescent="0.3">
      <c r="A3612" s="527" t="s">
        <v>4838</v>
      </c>
      <c r="B3612" s="527"/>
      <c r="C3612" s="527"/>
      <c r="D3612" s="527"/>
      <c r="E3612" s="527"/>
      <c r="F3612" s="527"/>
      <c r="G3612" s="527"/>
      <c r="H3612" s="527"/>
      <c r="I3612" s="527"/>
      <c r="J3612" s="527"/>
      <c r="K3612" s="527"/>
      <c r="L3612" s="527"/>
      <c r="M3612" s="527"/>
      <c r="N3612" s="527"/>
      <c r="O3612" s="527"/>
      <c r="P3612" s="527"/>
      <c r="Q3612" s="527"/>
      <c r="R3612" s="527"/>
      <c r="S3612" s="527"/>
      <c r="U3612" s="143"/>
    </row>
    <row r="3613" spans="1:21" ht="20.3" x14ac:dyDescent="0.35">
      <c r="A3613" s="528" t="s">
        <v>4839</v>
      </c>
      <c r="B3613" s="528"/>
      <c r="C3613" s="528"/>
      <c r="D3613" s="528"/>
      <c r="E3613" s="528"/>
      <c r="F3613" s="528"/>
      <c r="G3613" s="528"/>
      <c r="H3613" s="528"/>
      <c r="I3613" s="528"/>
      <c r="J3613" s="528"/>
      <c r="K3613" s="528"/>
      <c r="L3613" s="528"/>
      <c r="M3613" s="528"/>
      <c r="N3613" s="528"/>
      <c r="O3613" s="528"/>
      <c r="P3613" s="528"/>
      <c r="Q3613" s="528"/>
      <c r="R3613" s="528"/>
      <c r="S3613" s="528"/>
      <c r="U3613" s="143"/>
    </row>
    <row r="3614" spans="1:21" ht="20.3" x14ac:dyDescent="0.35">
      <c r="A3614" s="43">
        <f>A3609+1</f>
        <v>939</v>
      </c>
      <c r="B3614" s="47" t="s">
        <v>1405</v>
      </c>
      <c r="C3614" s="43">
        <v>41394</v>
      </c>
      <c r="D3614" s="43" t="s">
        <v>1899</v>
      </c>
      <c r="E3614" s="43">
        <v>1974</v>
      </c>
      <c r="F3614" s="43" t="s">
        <v>2131</v>
      </c>
      <c r="G3614" s="56" t="s">
        <v>2097</v>
      </c>
      <c r="H3614" s="43">
        <v>5</v>
      </c>
      <c r="I3614" s="43">
        <v>4</v>
      </c>
      <c r="J3614" s="43" t="s">
        <v>2131</v>
      </c>
      <c r="K3614" s="45">
        <v>5456.75</v>
      </c>
      <c r="L3614" s="45">
        <v>3449.91</v>
      </c>
      <c r="M3614" s="517">
        <f>VLOOKUP(C3614,'Раздел 2'!D3395:Q3659,14,0)</f>
        <v>354268.8</v>
      </c>
      <c r="N3614" s="45">
        <f t="shared" ref="N3614:N3625" si="650">M3614</f>
        <v>354268.8</v>
      </c>
      <c r="O3614" s="45">
        <v>0</v>
      </c>
      <c r="P3614" s="45">
        <v>0</v>
      </c>
      <c r="Q3614" s="45">
        <v>0</v>
      </c>
      <c r="R3614" s="57">
        <v>45658</v>
      </c>
      <c r="S3614" s="57">
        <v>46022</v>
      </c>
      <c r="U3614" s="143"/>
    </row>
    <row r="3615" spans="1:21" ht="20.3" x14ac:dyDescent="0.35">
      <c r="A3615" s="43">
        <f>A3614+1</f>
        <v>940</v>
      </c>
      <c r="B3615" s="47" t="s">
        <v>1406</v>
      </c>
      <c r="C3615" s="43">
        <v>41397</v>
      </c>
      <c r="D3615" s="43" t="s">
        <v>1899</v>
      </c>
      <c r="E3615" s="43">
        <v>1973</v>
      </c>
      <c r="F3615" s="43" t="s">
        <v>2131</v>
      </c>
      <c r="G3615" s="56" t="s">
        <v>2097</v>
      </c>
      <c r="H3615" s="43">
        <v>5</v>
      </c>
      <c r="I3615" s="43">
        <v>4</v>
      </c>
      <c r="J3615" s="43" t="s">
        <v>2131</v>
      </c>
      <c r="K3615" s="45">
        <v>5479.4</v>
      </c>
      <c r="L3615" s="45">
        <v>3560.53</v>
      </c>
      <c r="M3615" s="517">
        <f>VLOOKUP(C3615,'Раздел 2'!D3396:Q3660,14,0)</f>
        <v>6603280.1300000008</v>
      </c>
      <c r="N3615" s="45">
        <f t="shared" si="650"/>
        <v>6603280.1300000008</v>
      </c>
      <c r="O3615" s="45">
        <v>0</v>
      </c>
      <c r="P3615" s="45">
        <v>0</v>
      </c>
      <c r="Q3615" s="45">
        <v>0</v>
      </c>
      <c r="R3615" s="57">
        <v>45658</v>
      </c>
      <c r="S3615" s="57">
        <v>46022</v>
      </c>
      <c r="U3615" s="143"/>
    </row>
    <row r="3616" spans="1:21" ht="20.3" x14ac:dyDescent="0.35">
      <c r="A3616" s="43">
        <f t="shared" ref="A3616:A3625" si="651">A3615+1</f>
        <v>941</v>
      </c>
      <c r="B3616" s="47" t="s">
        <v>1407</v>
      </c>
      <c r="C3616" s="43">
        <v>41398</v>
      </c>
      <c r="D3616" s="43" t="s">
        <v>1899</v>
      </c>
      <c r="E3616" s="43">
        <v>1980</v>
      </c>
      <c r="F3616" s="43" t="s">
        <v>2131</v>
      </c>
      <c r="G3616" s="56" t="s">
        <v>2097</v>
      </c>
      <c r="H3616" s="43">
        <v>5</v>
      </c>
      <c r="I3616" s="43">
        <v>4</v>
      </c>
      <c r="J3616" s="43" t="s">
        <v>2131</v>
      </c>
      <c r="K3616" s="45">
        <v>6648.67</v>
      </c>
      <c r="L3616" s="45">
        <v>4253.49</v>
      </c>
      <c r="M3616" s="517">
        <f>VLOOKUP(C3616,'Раздел 2'!D3397:Q3661,14,0)</f>
        <v>6491559.3700000001</v>
      </c>
      <c r="N3616" s="45">
        <f t="shared" si="650"/>
        <v>6491559.3700000001</v>
      </c>
      <c r="O3616" s="45">
        <v>0</v>
      </c>
      <c r="P3616" s="45">
        <v>0</v>
      </c>
      <c r="Q3616" s="45">
        <v>0</v>
      </c>
      <c r="R3616" s="57">
        <v>45658</v>
      </c>
      <c r="S3616" s="57">
        <v>46022</v>
      </c>
      <c r="U3616" s="143"/>
    </row>
    <row r="3617" spans="1:21" ht="20.3" x14ac:dyDescent="0.35">
      <c r="A3617" s="43">
        <f t="shared" si="651"/>
        <v>942</v>
      </c>
      <c r="B3617" s="47" t="s">
        <v>1408</v>
      </c>
      <c r="C3617" s="43">
        <v>41399</v>
      </c>
      <c r="D3617" s="43" t="s">
        <v>1899</v>
      </c>
      <c r="E3617" s="43">
        <v>1971</v>
      </c>
      <c r="F3617" s="43" t="s">
        <v>2131</v>
      </c>
      <c r="G3617" s="56" t="s">
        <v>2097</v>
      </c>
      <c r="H3617" s="43">
        <v>5</v>
      </c>
      <c r="I3617" s="43">
        <v>4</v>
      </c>
      <c r="J3617" s="43" t="s">
        <v>2131</v>
      </c>
      <c r="K3617" s="45">
        <v>7454.8</v>
      </c>
      <c r="L3617" s="45">
        <v>3927.81</v>
      </c>
      <c r="M3617" s="517">
        <f>VLOOKUP(C3617,'Раздел 2'!D3398:Q3662,14,0)</f>
        <v>130122</v>
      </c>
      <c r="N3617" s="45">
        <f t="shared" si="650"/>
        <v>130122</v>
      </c>
      <c r="O3617" s="45">
        <v>0</v>
      </c>
      <c r="P3617" s="45">
        <v>0</v>
      </c>
      <c r="Q3617" s="45">
        <v>0</v>
      </c>
      <c r="R3617" s="57">
        <v>45658</v>
      </c>
      <c r="S3617" s="57">
        <v>46022</v>
      </c>
      <c r="U3617" s="143"/>
    </row>
    <row r="3618" spans="1:21" ht="20.3" x14ac:dyDescent="0.35">
      <c r="A3618" s="43">
        <f t="shared" si="651"/>
        <v>943</v>
      </c>
      <c r="B3618" s="47" t="s">
        <v>4173</v>
      </c>
      <c r="C3618" s="43">
        <v>41343</v>
      </c>
      <c r="D3618" s="43" t="s">
        <v>1899</v>
      </c>
      <c r="E3618" s="43">
        <v>1957</v>
      </c>
      <c r="F3618" s="43">
        <v>2022</v>
      </c>
      <c r="G3618" s="56" t="s">
        <v>2098</v>
      </c>
      <c r="H3618" s="43">
        <v>3</v>
      </c>
      <c r="I3618" s="43">
        <v>2</v>
      </c>
      <c r="J3618" s="43" t="s">
        <v>2131</v>
      </c>
      <c r="K3618" s="45">
        <v>1571.6</v>
      </c>
      <c r="L3618" s="45">
        <v>1571.6</v>
      </c>
      <c r="M3618" s="517">
        <f>VLOOKUP(C3618,'Раздел 2'!D3399:Q3666,14,0)</f>
        <v>148550.79999999999</v>
      </c>
      <c r="N3618" s="45">
        <f t="shared" ref="N3618:N3619" si="652">M3618</f>
        <v>148550.79999999999</v>
      </c>
      <c r="O3618" s="45">
        <v>0</v>
      </c>
      <c r="P3618" s="45">
        <v>0</v>
      </c>
      <c r="Q3618" s="45">
        <v>0</v>
      </c>
      <c r="R3618" s="57">
        <v>45658</v>
      </c>
      <c r="S3618" s="57">
        <v>46022</v>
      </c>
      <c r="U3618" s="143"/>
    </row>
    <row r="3619" spans="1:21" ht="20.3" x14ac:dyDescent="0.35">
      <c r="A3619" s="43">
        <f t="shared" si="651"/>
        <v>944</v>
      </c>
      <c r="B3619" s="47" t="s">
        <v>4172</v>
      </c>
      <c r="C3619" s="43">
        <v>41344</v>
      </c>
      <c r="D3619" s="43" t="s">
        <v>1899</v>
      </c>
      <c r="E3619" s="43">
        <v>1966</v>
      </c>
      <c r="F3619" s="43">
        <v>2022</v>
      </c>
      <c r="G3619" s="56" t="s">
        <v>2098</v>
      </c>
      <c r="H3619" s="43">
        <v>4</v>
      </c>
      <c r="I3619" s="43">
        <v>2</v>
      </c>
      <c r="J3619" s="43" t="s">
        <v>2131</v>
      </c>
      <c r="K3619" s="45">
        <v>2276.04</v>
      </c>
      <c r="L3619" s="45">
        <v>2276.04</v>
      </c>
      <c r="M3619" s="517">
        <f>VLOOKUP(C3619,'Раздел 2'!D3400:Q3667,14,0)</f>
        <v>153007.6</v>
      </c>
      <c r="N3619" s="45">
        <f t="shared" si="652"/>
        <v>153007.6</v>
      </c>
      <c r="O3619" s="45">
        <v>0</v>
      </c>
      <c r="P3619" s="45">
        <v>0</v>
      </c>
      <c r="Q3619" s="45">
        <v>0</v>
      </c>
      <c r="R3619" s="57">
        <v>45658</v>
      </c>
      <c r="S3619" s="57">
        <v>46022</v>
      </c>
      <c r="U3619" s="143"/>
    </row>
    <row r="3620" spans="1:21" ht="20.3" x14ac:dyDescent="0.35">
      <c r="A3620" s="43">
        <f>A3619+1</f>
        <v>945</v>
      </c>
      <c r="B3620" s="47" t="s">
        <v>1409</v>
      </c>
      <c r="C3620" s="43">
        <v>41412</v>
      </c>
      <c r="D3620" s="43" t="s">
        <v>1899</v>
      </c>
      <c r="E3620" s="43">
        <v>1970</v>
      </c>
      <c r="F3620" s="43" t="s">
        <v>2131</v>
      </c>
      <c r="G3620" s="56" t="s">
        <v>2098</v>
      </c>
      <c r="H3620" s="43">
        <v>5</v>
      </c>
      <c r="I3620" s="43">
        <v>4</v>
      </c>
      <c r="J3620" s="43" t="s">
        <v>2131</v>
      </c>
      <c r="K3620" s="45">
        <v>5270.01</v>
      </c>
      <c r="L3620" s="45">
        <v>3482.2</v>
      </c>
      <c r="M3620" s="517">
        <f>VLOOKUP(C3620,'Раздел 2'!D3399:Q3666,14,0)</f>
        <v>6333978.9699999997</v>
      </c>
      <c r="N3620" s="45">
        <f t="shared" si="650"/>
        <v>6333978.9699999997</v>
      </c>
      <c r="O3620" s="45">
        <v>0</v>
      </c>
      <c r="P3620" s="45">
        <v>0</v>
      </c>
      <c r="Q3620" s="45">
        <v>0</v>
      </c>
      <c r="R3620" s="57">
        <v>45658</v>
      </c>
      <c r="S3620" s="57">
        <v>46022</v>
      </c>
      <c r="U3620" s="143"/>
    </row>
    <row r="3621" spans="1:21" ht="20.3" x14ac:dyDescent="0.35">
      <c r="A3621" s="43">
        <f t="shared" si="651"/>
        <v>946</v>
      </c>
      <c r="B3621" s="47" t="s">
        <v>1410</v>
      </c>
      <c r="C3621" s="43">
        <v>41413</v>
      </c>
      <c r="D3621" s="43" t="s">
        <v>1899</v>
      </c>
      <c r="E3621" s="43">
        <v>1967</v>
      </c>
      <c r="F3621" s="43" t="s">
        <v>2131</v>
      </c>
      <c r="G3621" s="56" t="s">
        <v>2098</v>
      </c>
      <c r="H3621" s="43">
        <v>5</v>
      </c>
      <c r="I3621" s="43">
        <v>4</v>
      </c>
      <c r="J3621" s="43" t="s">
        <v>2131</v>
      </c>
      <c r="K3621" s="45">
        <v>5330.65</v>
      </c>
      <c r="L3621" s="45">
        <v>3359.8</v>
      </c>
      <c r="M3621" s="517">
        <f>VLOOKUP(C3621,'Раздел 2'!D3400:Q3668,14,0)</f>
        <v>383136.1</v>
      </c>
      <c r="N3621" s="45">
        <f t="shared" si="650"/>
        <v>383136.1</v>
      </c>
      <c r="O3621" s="45">
        <v>0</v>
      </c>
      <c r="P3621" s="45">
        <v>0</v>
      </c>
      <c r="Q3621" s="45">
        <v>0</v>
      </c>
      <c r="R3621" s="57">
        <v>45658</v>
      </c>
      <c r="S3621" s="57">
        <v>46022</v>
      </c>
      <c r="U3621" s="143"/>
    </row>
    <row r="3622" spans="1:21" ht="20.3" x14ac:dyDescent="0.35">
      <c r="A3622" s="43">
        <f t="shared" si="651"/>
        <v>947</v>
      </c>
      <c r="B3622" s="47" t="s">
        <v>1411</v>
      </c>
      <c r="C3622" s="43">
        <v>41414</v>
      </c>
      <c r="D3622" s="43" t="s">
        <v>1899</v>
      </c>
      <c r="E3622" s="43">
        <v>1974</v>
      </c>
      <c r="F3622" s="43" t="s">
        <v>2131</v>
      </c>
      <c r="G3622" s="56" t="s">
        <v>2097</v>
      </c>
      <c r="H3622" s="43">
        <v>5</v>
      </c>
      <c r="I3622" s="43">
        <v>4</v>
      </c>
      <c r="J3622" s="43" t="s">
        <v>2131</v>
      </c>
      <c r="K3622" s="45">
        <v>4074.1</v>
      </c>
      <c r="L3622" s="45">
        <v>2817.98</v>
      </c>
      <c r="M3622" s="517">
        <f>VLOOKUP(C3622,'Раздел 2'!D3401:Q3669,14,0)</f>
        <v>1958634.49</v>
      </c>
      <c r="N3622" s="45">
        <f t="shared" si="650"/>
        <v>1958634.49</v>
      </c>
      <c r="O3622" s="45">
        <v>0</v>
      </c>
      <c r="P3622" s="45">
        <v>0</v>
      </c>
      <c r="Q3622" s="45">
        <v>0</v>
      </c>
      <c r="R3622" s="57">
        <v>45658</v>
      </c>
      <c r="S3622" s="57">
        <v>46022</v>
      </c>
      <c r="U3622" s="143"/>
    </row>
    <row r="3623" spans="1:21" ht="20.3" x14ac:dyDescent="0.35">
      <c r="A3623" s="43">
        <f t="shared" si="651"/>
        <v>948</v>
      </c>
      <c r="B3623" s="47" t="s">
        <v>1412</v>
      </c>
      <c r="C3623" s="43">
        <v>41417</v>
      </c>
      <c r="D3623" s="43" t="s">
        <v>1899</v>
      </c>
      <c r="E3623" s="43">
        <v>1967</v>
      </c>
      <c r="F3623" s="43" t="s">
        <v>2131</v>
      </c>
      <c r="G3623" s="56" t="s">
        <v>2098</v>
      </c>
      <c r="H3623" s="43">
        <v>5</v>
      </c>
      <c r="I3623" s="43">
        <v>4</v>
      </c>
      <c r="J3623" s="43" t="s">
        <v>2131</v>
      </c>
      <c r="K3623" s="45">
        <v>5047.7</v>
      </c>
      <c r="L3623" s="45">
        <v>3344.14</v>
      </c>
      <c r="M3623" s="517">
        <f>VLOOKUP(C3623,'Раздел 2'!D3402:Q3670,14,0)</f>
        <v>6739525.6200000001</v>
      </c>
      <c r="N3623" s="45">
        <f t="shared" si="650"/>
        <v>6739525.6200000001</v>
      </c>
      <c r="O3623" s="45">
        <v>0</v>
      </c>
      <c r="P3623" s="45">
        <v>0</v>
      </c>
      <c r="Q3623" s="45">
        <v>0</v>
      </c>
      <c r="R3623" s="57">
        <v>45658</v>
      </c>
      <c r="S3623" s="57">
        <v>46022</v>
      </c>
      <c r="U3623" s="143"/>
    </row>
    <row r="3624" spans="1:21" ht="20.3" x14ac:dyDescent="0.35">
      <c r="A3624" s="43">
        <f t="shared" si="651"/>
        <v>949</v>
      </c>
      <c r="B3624" s="47" t="s">
        <v>1551</v>
      </c>
      <c r="C3624" s="43">
        <v>41425</v>
      </c>
      <c r="D3624" s="43" t="s">
        <v>1899</v>
      </c>
      <c r="E3624" s="43">
        <v>1990</v>
      </c>
      <c r="F3624" s="43" t="s">
        <v>2131</v>
      </c>
      <c r="G3624" s="56" t="s">
        <v>2097</v>
      </c>
      <c r="H3624" s="43">
        <v>5</v>
      </c>
      <c r="I3624" s="43">
        <v>5</v>
      </c>
      <c r="J3624" s="43" t="s">
        <v>2131</v>
      </c>
      <c r="K3624" s="45">
        <v>5895.6</v>
      </c>
      <c r="L3624" s="45">
        <v>5368.3200000000006</v>
      </c>
      <c r="M3624" s="517">
        <f>VLOOKUP(C3624,'Раздел 2'!D3403:Q3671,14,0)</f>
        <v>17150000</v>
      </c>
      <c r="N3624" s="45">
        <f t="shared" ref="N3624" si="653">M3624</f>
        <v>17150000</v>
      </c>
      <c r="O3624" s="45">
        <v>0</v>
      </c>
      <c r="P3624" s="45">
        <v>0</v>
      </c>
      <c r="Q3624" s="45">
        <v>0</v>
      </c>
      <c r="R3624" s="57">
        <v>45658</v>
      </c>
      <c r="S3624" s="57">
        <v>46022</v>
      </c>
      <c r="U3624" s="143"/>
    </row>
    <row r="3625" spans="1:21" ht="20.3" x14ac:dyDescent="0.35">
      <c r="A3625" s="43">
        <f t="shared" si="651"/>
        <v>950</v>
      </c>
      <c r="B3625" s="248" t="s">
        <v>1083</v>
      </c>
      <c r="C3625" s="184">
        <v>41383</v>
      </c>
      <c r="D3625" s="43" t="s">
        <v>1899</v>
      </c>
      <c r="E3625" s="43">
        <v>1968</v>
      </c>
      <c r="F3625" s="43" t="s">
        <v>2131</v>
      </c>
      <c r="G3625" s="56" t="s">
        <v>2098</v>
      </c>
      <c r="H3625" s="43">
        <v>4</v>
      </c>
      <c r="I3625" s="43">
        <v>3</v>
      </c>
      <c r="J3625" s="43" t="s">
        <v>2131</v>
      </c>
      <c r="K3625" s="45">
        <v>1898.62</v>
      </c>
      <c r="L3625" s="45">
        <v>1898.62</v>
      </c>
      <c r="M3625" s="517">
        <f>VLOOKUP(C3625,'Раздел 2'!D3404:Q3672,14,0)</f>
        <v>5094702.57</v>
      </c>
      <c r="N3625" s="45">
        <f t="shared" si="650"/>
        <v>5094702.57</v>
      </c>
      <c r="O3625" s="45">
        <v>0</v>
      </c>
      <c r="P3625" s="45">
        <v>0</v>
      </c>
      <c r="Q3625" s="45">
        <v>0</v>
      </c>
      <c r="R3625" s="57">
        <v>45658</v>
      </c>
      <c r="S3625" s="57">
        <v>46022</v>
      </c>
      <c r="U3625" s="143"/>
    </row>
    <row r="3626" spans="1:21" ht="20.3" x14ac:dyDescent="0.3">
      <c r="A3626" s="46" t="s">
        <v>22</v>
      </c>
      <c r="B3626" s="46"/>
      <c r="C3626" s="403" t="s">
        <v>172</v>
      </c>
      <c r="D3626" s="403" t="s">
        <v>172</v>
      </c>
      <c r="E3626" s="403" t="s">
        <v>172</v>
      </c>
      <c r="F3626" s="403" t="s">
        <v>172</v>
      </c>
      <c r="G3626" s="403" t="s">
        <v>172</v>
      </c>
      <c r="H3626" s="403" t="s">
        <v>172</v>
      </c>
      <c r="I3626" s="403" t="s">
        <v>172</v>
      </c>
      <c r="J3626" s="49">
        <f t="shared" ref="J3626:Q3626" si="654">SUM(J3614:J3625)</f>
        <v>0</v>
      </c>
      <c r="K3626" s="49">
        <f t="shared" si="654"/>
        <v>56403.939999999995</v>
      </c>
      <c r="L3626" s="49">
        <f t="shared" si="654"/>
        <v>39310.44</v>
      </c>
      <c r="M3626" s="518">
        <f t="shared" si="654"/>
        <v>51540766.450000003</v>
      </c>
      <c r="N3626" s="49">
        <f t="shared" si="654"/>
        <v>51540766.450000003</v>
      </c>
      <c r="O3626" s="49">
        <f t="shared" si="654"/>
        <v>0</v>
      </c>
      <c r="P3626" s="49">
        <f t="shared" si="654"/>
        <v>0</v>
      </c>
      <c r="Q3626" s="49">
        <f t="shared" si="654"/>
        <v>0</v>
      </c>
      <c r="R3626" s="403" t="s">
        <v>172</v>
      </c>
      <c r="S3626" s="403" t="s">
        <v>172</v>
      </c>
      <c r="U3626" s="143"/>
    </row>
    <row r="3627" spans="1:21" ht="19.649999999999999" x14ac:dyDescent="0.3">
      <c r="A3627" s="53" t="s">
        <v>34</v>
      </c>
      <c r="B3627" s="53"/>
      <c r="C3627" s="403" t="s">
        <v>172</v>
      </c>
      <c r="D3627" s="403" t="s">
        <v>172</v>
      </c>
      <c r="E3627" s="403" t="s">
        <v>172</v>
      </c>
      <c r="F3627" s="403" t="s">
        <v>172</v>
      </c>
      <c r="G3627" s="403" t="s">
        <v>172</v>
      </c>
      <c r="H3627" s="403" t="s">
        <v>172</v>
      </c>
      <c r="I3627" s="403" t="s">
        <v>172</v>
      </c>
      <c r="J3627" s="49">
        <f>J3626</f>
        <v>0</v>
      </c>
      <c r="K3627" s="49">
        <f t="shared" ref="K3627:Q3627" si="655">K3626</f>
        <v>56403.939999999995</v>
      </c>
      <c r="L3627" s="49">
        <f t="shared" si="655"/>
        <v>39310.44</v>
      </c>
      <c r="M3627" s="518">
        <f t="shared" si="655"/>
        <v>51540766.450000003</v>
      </c>
      <c r="N3627" s="49">
        <f t="shared" si="655"/>
        <v>51540766.450000003</v>
      </c>
      <c r="O3627" s="49">
        <f t="shared" si="655"/>
        <v>0</v>
      </c>
      <c r="P3627" s="49">
        <f t="shared" si="655"/>
        <v>0</v>
      </c>
      <c r="Q3627" s="49">
        <f t="shared" si="655"/>
        <v>0</v>
      </c>
      <c r="R3627" s="403" t="s">
        <v>172</v>
      </c>
      <c r="S3627" s="403" t="s">
        <v>172</v>
      </c>
      <c r="U3627" s="143"/>
    </row>
    <row r="3628" spans="1:21" ht="19.649999999999999" x14ac:dyDescent="0.3">
      <c r="A3628" s="527" t="s">
        <v>2905</v>
      </c>
      <c r="B3628" s="527"/>
      <c r="C3628" s="527"/>
      <c r="D3628" s="527"/>
      <c r="E3628" s="527"/>
      <c r="F3628" s="527"/>
      <c r="G3628" s="527"/>
      <c r="H3628" s="527"/>
      <c r="I3628" s="527"/>
      <c r="J3628" s="527"/>
      <c r="K3628" s="527"/>
      <c r="L3628" s="527"/>
      <c r="M3628" s="527"/>
      <c r="N3628" s="527"/>
      <c r="O3628" s="527"/>
      <c r="P3628" s="527"/>
      <c r="Q3628" s="527"/>
      <c r="R3628" s="527"/>
      <c r="S3628" s="527"/>
      <c r="U3628" s="143"/>
    </row>
    <row r="3629" spans="1:21" ht="20.3" x14ac:dyDescent="0.35">
      <c r="A3629" s="528" t="s">
        <v>4841</v>
      </c>
      <c r="B3629" s="528"/>
      <c r="C3629" s="528"/>
      <c r="D3629" s="528"/>
      <c r="E3629" s="528"/>
      <c r="F3629" s="528"/>
      <c r="G3629" s="528"/>
      <c r="H3629" s="528"/>
      <c r="I3629" s="528"/>
      <c r="J3629" s="528"/>
      <c r="K3629" s="528"/>
      <c r="L3629" s="528"/>
      <c r="M3629" s="528"/>
      <c r="N3629" s="528"/>
      <c r="O3629" s="528"/>
      <c r="P3629" s="528"/>
      <c r="Q3629" s="528"/>
      <c r="R3629" s="528"/>
      <c r="S3629" s="528"/>
      <c r="U3629" s="143"/>
    </row>
    <row r="3630" spans="1:21" ht="20.3" x14ac:dyDescent="0.35">
      <c r="A3630" s="43">
        <f>A3625+1</f>
        <v>951</v>
      </c>
      <c r="B3630" s="44" t="s">
        <v>1414</v>
      </c>
      <c r="C3630" s="43">
        <v>41549</v>
      </c>
      <c r="D3630" s="43" t="s">
        <v>1899</v>
      </c>
      <c r="E3630" s="43">
        <v>1985</v>
      </c>
      <c r="F3630" s="43" t="s">
        <v>2131</v>
      </c>
      <c r="G3630" s="56" t="s">
        <v>2097</v>
      </c>
      <c r="H3630" s="43">
        <v>2</v>
      </c>
      <c r="I3630" s="43">
        <v>2</v>
      </c>
      <c r="J3630" s="43" t="s">
        <v>2131</v>
      </c>
      <c r="K3630" s="45">
        <v>1816.4</v>
      </c>
      <c r="L3630" s="45">
        <v>717.3</v>
      </c>
      <c r="M3630" s="517">
        <f>VLOOKUP(C3630,'Раздел 2'!D3593:Q3636,14,0)</f>
        <v>1409439</v>
      </c>
      <c r="N3630" s="45">
        <f>M3630</f>
        <v>1409439</v>
      </c>
      <c r="O3630" s="45">
        <v>0</v>
      </c>
      <c r="P3630" s="45">
        <v>0</v>
      </c>
      <c r="Q3630" s="45">
        <v>0</v>
      </c>
      <c r="R3630" s="57">
        <v>45658</v>
      </c>
      <c r="S3630" s="57">
        <v>46022</v>
      </c>
      <c r="U3630" s="143"/>
    </row>
    <row r="3631" spans="1:21" ht="20.3" x14ac:dyDescent="0.3">
      <c r="A3631" s="46" t="s">
        <v>22</v>
      </c>
      <c r="B3631" s="46"/>
      <c r="C3631" s="403" t="s">
        <v>172</v>
      </c>
      <c r="D3631" s="403" t="s">
        <v>172</v>
      </c>
      <c r="E3631" s="403" t="s">
        <v>172</v>
      </c>
      <c r="F3631" s="403" t="s">
        <v>172</v>
      </c>
      <c r="G3631" s="403" t="s">
        <v>172</v>
      </c>
      <c r="H3631" s="403" t="s">
        <v>172</v>
      </c>
      <c r="I3631" s="403" t="s">
        <v>172</v>
      </c>
      <c r="J3631" s="49">
        <f>SUM(J3630)</f>
        <v>0</v>
      </c>
      <c r="K3631" s="49">
        <f t="shared" ref="K3631:Q3631" si="656">SUM(K3630)</f>
        <v>1816.4</v>
      </c>
      <c r="L3631" s="49">
        <f t="shared" si="656"/>
        <v>717.3</v>
      </c>
      <c r="M3631" s="518">
        <f t="shared" si="656"/>
        <v>1409439</v>
      </c>
      <c r="N3631" s="49">
        <f t="shared" si="656"/>
        <v>1409439</v>
      </c>
      <c r="O3631" s="49">
        <f t="shared" si="656"/>
        <v>0</v>
      </c>
      <c r="P3631" s="49">
        <f t="shared" si="656"/>
        <v>0</v>
      </c>
      <c r="Q3631" s="49">
        <f t="shared" si="656"/>
        <v>0</v>
      </c>
      <c r="R3631" s="403" t="s">
        <v>172</v>
      </c>
      <c r="S3631" s="403" t="s">
        <v>172</v>
      </c>
      <c r="U3631" s="143"/>
    </row>
    <row r="3632" spans="1:21" ht="20.3" x14ac:dyDescent="0.3">
      <c r="A3632" s="534" t="s">
        <v>4840</v>
      </c>
      <c r="B3632" s="534"/>
      <c r="C3632" s="534"/>
      <c r="D3632" s="534"/>
      <c r="E3632" s="534"/>
      <c r="F3632" s="534"/>
      <c r="G3632" s="534"/>
      <c r="H3632" s="534"/>
      <c r="I3632" s="534"/>
      <c r="J3632" s="534"/>
      <c r="K3632" s="534"/>
      <c r="L3632" s="534"/>
      <c r="M3632" s="534"/>
      <c r="N3632" s="534"/>
      <c r="O3632" s="534"/>
      <c r="P3632" s="534"/>
      <c r="Q3632" s="534"/>
      <c r="R3632" s="534"/>
      <c r="S3632" s="534"/>
      <c r="U3632" s="143"/>
    </row>
    <row r="3633" spans="1:21" ht="20.3" x14ac:dyDescent="0.35">
      <c r="A3633" s="43">
        <f>A3630+1</f>
        <v>952</v>
      </c>
      <c r="B3633" s="44" t="s">
        <v>1416</v>
      </c>
      <c r="C3633" s="43">
        <v>41586</v>
      </c>
      <c r="D3633" s="43" t="s">
        <v>1899</v>
      </c>
      <c r="E3633" s="43">
        <v>1992</v>
      </c>
      <c r="F3633" s="43" t="s">
        <v>2131</v>
      </c>
      <c r="G3633" s="56" t="s">
        <v>2129</v>
      </c>
      <c r="H3633" s="43">
        <v>3</v>
      </c>
      <c r="I3633" s="43">
        <v>3</v>
      </c>
      <c r="J3633" s="43" t="s">
        <v>2131</v>
      </c>
      <c r="K3633" s="45">
        <v>1572.01</v>
      </c>
      <c r="L3633" s="45">
        <v>1572.01</v>
      </c>
      <c r="M3633" s="517">
        <f>VLOOKUP(C3633,'Раздел 2'!D3407:Q3672,14,0)</f>
        <v>3418856.7199999997</v>
      </c>
      <c r="N3633" s="45">
        <f t="shared" ref="N3633:N3638" si="657">M3633</f>
        <v>3418856.7199999997</v>
      </c>
      <c r="O3633" s="45">
        <v>0</v>
      </c>
      <c r="P3633" s="45">
        <v>0</v>
      </c>
      <c r="Q3633" s="45">
        <v>0</v>
      </c>
      <c r="R3633" s="57">
        <v>45658</v>
      </c>
      <c r="S3633" s="57">
        <v>46022</v>
      </c>
      <c r="U3633" s="143"/>
    </row>
    <row r="3634" spans="1:21" ht="20.3" x14ac:dyDescent="0.35">
      <c r="A3634" s="43">
        <f>A3633+1</f>
        <v>953</v>
      </c>
      <c r="B3634" s="44" t="s">
        <v>1417</v>
      </c>
      <c r="C3634" s="43">
        <v>41587</v>
      </c>
      <c r="D3634" s="43" t="s">
        <v>1899</v>
      </c>
      <c r="E3634" s="43">
        <v>2002</v>
      </c>
      <c r="F3634" s="43" t="s">
        <v>2131</v>
      </c>
      <c r="G3634" s="56" t="s">
        <v>2129</v>
      </c>
      <c r="H3634" s="43">
        <v>3</v>
      </c>
      <c r="I3634" s="43">
        <v>2</v>
      </c>
      <c r="J3634" s="43" t="s">
        <v>2131</v>
      </c>
      <c r="K3634" s="45">
        <v>1033.5</v>
      </c>
      <c r="L3634" s="45">
        <v>1033.5</v>
      </c>
      <c r="M3634" s="517">
        <f>VLOOKUP(C3634,'Раздел 2'!D3412:Q3679,14,0)</f>
        <v>321263.40999999997</v>
      </c>
      <c r="N3634" s="45">
        <f t="shared" si="657"/>
        <v>321263.40999999997</v>
      </c>
      <c r="O3634" s="45">
        <v>0</v>
      </c>
      <c r="P3634" s="45">
        <v>0</v>
      </c>
      <c r="Q3634" s="45">
        <v>0</v>
      </c>
      <c r="R3634" s="57">
        <v>45658</v>
      </c>
      <c r="S3634" s="57">
        <v>46022</v>
      </c>
      <c r="U3634" s="143"/>
    </row>
    <row r="3635" spans="1:21" ht="20.3" x14ac:dyDescent="0.35">
      <c r="A3635" s="43">
        <f>A3634+1</f>
        <v>954</v>
      </c>
      <c r="B3635" s="44" t="s">
        <v>1418</v>
      </c>
      <c r="C3635" s="43">
        <v>41588</v>
      </c>
      <c r="D3635" s="43" t="s">
        <v>1899</v>
      </c>
      <c r="E3635" s="43">
        <v>2002</v>
      </c>
      <c r="F3635" s="43" t="s">
        <v>2131</v>
      </c>
      <c r="G3635" s="56" t="s">
        <v>2129</v>
      </c>
      <c r="H3635" s="43">
        <v>3</v>
      </c>
      <c r="I3635" s="43">
        <v>3</v>
      </c>
      <c r="J3635" s="43" t="s">
        <v>2131</v>
      </c>
      <c r="K3635" s="45">
        <v>1014.2</v>
      </c>
      <c r="L3635" s="45">
        <v>1014.2</v>
      </c>
      <c r="M3635" s="517">
        <f>VLOOKUP(C3635,'Раздел 2'!D3413:Q3680,14,0)</f>
        <v>426351.28</v>
      </c>
      <c r="N3635" s="45">
        <f t="shared" si="657"/>
        <v>426351.28</v>
      </c>
      <c r="O3635" s="45">
        <v>0</v>
      </c>
      <c r="P3635" s="45">
        <v>0</v>
      </c>
      <c r="Q3635" s="45">
        <v>0</v>
      </c>
      <c r="R3635" s="57">
        <v>45658</v>
      </c>
      <c r="S3635" s="57">
        <v>46022</v>
      </c>
      <c r="U3635" s="143"/>
    </row>
    <row r="3636" spans="1:21" ht="20.3" x14ac:dyDescent="0.35">
      <c r="A3636" s="43">
        <f>A3635+1</f>
        <v>955</v>
      </c>
      <c r="B3636" s="44" t="s">
        <v>1415</v>
      </c>
      <c r="C3636" s="43">
        <v>41585</v>
      </c>
      <c r="D3636" s="43" t="s">
        <v>1899</v>
      </c>
      <c r="E3636" s="43">
        <v>1992</v>
      </c>
      <c r="F3636" s="43" t="s">
        <v>2131</v>
      </c>
      <c r="G3636" s="56" t="s">
        <v>2129</v>
      </c>
      <c r="H3636" s="43">
        <v>3</v>
      </c>
      <c r="I3636" s="43">
        <v>4</v>
      </c>
      <c r="J3636" s="43" t="s">
        <v>2131</v>
      </c>
      <c r="K3636" s="45">
        <v>2083.6799999999998</v>
      </c>
      <c r="L3636" s="45">
        <v>2049.89</v>
      </c>
      <c r="M3636" s="517">
        <f>VLOOKUP(C3636,'Раздел 2'!D3414:Q3681,14,0)</f>
        <v>4507777.08</v>
      </c>
      <c r="N3636" s="45">
        <f t="shared" si="657"/>
        <v>4507777.08</v>
      </c>
      <c r="O3636" s="45">
        <v>0</v>
      </c>
      <c r="P3636" s="45">
        <v>0</v>
      </c>
      <c r="Q3636" s="45">
        <v>0</v>
      </c>
      <c r="R3636" s="57">
        <v>45658</v>
      </c>
      <c r="S3636" s="57">
        <v>46022</v>
      </c>
      <c r="U3636" s="143"/>
    </row>
    <row r="3637" spans="1:21" ht="20.3" x14ac:dyDescent="0.35">
      <c r="A3637" s="43">
        <f>A3636+1</f>
        <v>956</v>
      </c>
      <c r="B3637" s="44" t="s">
        <v>1419</v>
      </c>
      <c r="C3637" s="43">
        <v>41591</v>
      </c>
      <c r="D3637" s="43" t="s">
        <v>1899</v>
      </c>
      <c r="E3637" s="43">
        <v>1986</v>
      </c>
      <c r="F3637" s="43" t="s">
        <v>2131</v>
      </c>
      <c r="G3637" s="56" t="s">
        <v>2129</v>
      </c>
      <c r="H3637" s="43">
        <v>3</v>
      </c>
      <c r="I3637" s="43">
        <v>4</v>
      </c>
      <c r="J3637" s="43" t="s">
        <v>2131</v>
      </c>
      <c r="K3637" s="45">
        <v>2087.6999999999998</v>
      </c>
      <c r="L3637" s="45">
        <v>2087.6999999999998</v>
      </c>
      <c r="M3637" s="517">
        <f>VLOOKUP(C3637,'Раздел 2'!D3415:Q3683,14,0)</f>
        <v>1679676.81</v>
      </c>
      <c r="N3637" s="45">
        <f t="shared" si="657"/>
        <v>1679676.81</v>
      </c>
      <c r="O3637" s="45">
        <v>0</v>
      </c>
      <c r="P3637" s="45">
        <v>0</v>
      </c>
      <c r="Q3637" s="45">
        <v>0</v>
      </c>
      <c r="R3637" s="57">
        <v>45658</v>
      </c>
      <c r="S3637" s="57">
        <v>46022</v>
      </c>
      <c r="U3637" s="143"/>
    </row>
    <row r="3638" spans="1:21" ht="20.3" x14ac:dyDescent="0.35">
      <c r="A3638" s="43">
        <f>A3637+1</f>
        <v>957</v>
      </c>
      <c r="B3638" s="44" t="s">
        <v>4487</v>
      </c>
      <c r="C3638" s="43">
        <v>41590</v>
      </c>
      <c r="D3638" s="43" t="s">
        <v>1899</v>
      </c>
      <c r="E3638" s="43">
        <v>1976</v>
      </c>
      <c r="F3638" s="43"/>
      <c r="G3638" s="56" t="s">
        <v>2129</v>
      </c>
      <c r="H3638" s="43">
        <v>3</v>
      </c>
      <c r="I3638" s="43">
        <v>3</v>
      </c>
      <c r="J3638" s="43" t="s">
        <v>2131</v>
      </c>
      <c r="K3638" s="45">
        <v>2087.6999999999998</v>
      </c>
      <c r="L3638" s="45">
        <v>1821.7</v>
      </c>
      <c r="M3638" s="517">
        <f>VLOOKUP(C3638,'Раздел 2'!D3416:Q3684,14,0)</f>
        <v>4670887.8100000005</v>
      </c>
      <c r="N3638" s="45">
        <f t="shared" si="657"/>
        <v>4670887.8100000005</v>
      </c>
      <c r="O3638" s="45">
        <v>0</v>
      </c>
      <c r="P3638" s="45">
        <v>0</v>
      </c>
      <c r="Q3638" s="45">
        <v>0</v>
      </c>
      <c r="R3638" s="57">
        <v>45658</v>
      </c>
      <c r="S3638" s="57">
        <v>46022</v>
      </c>
      <c r="U3638" s="143"/>
    </row>
    <row r="3639" spans="1:21" ht="20.3" x14ac:dyDescent="0.3">
      <c r="A3639" s="46" t="s">
        <v>22</v>
      </c>
      <c r="B3639" s="46"/>
      <c r="C3639" s="403" t="s">
        <v>172</v>
      </c>
      <c r="D3639" s="403" t="s">
        <v>172</v>
      </c>
      <c r="E3639" s="403" t="s">
        <v>172</v>
      </c>
      <c r="F3639" s="403" t="s">
        <v>172</v>
      </c>
      <c r="G3639" s="403" t="s">
        <v>172</v>
      </c>
      <c r="H3639" s="403" t="s">
        <v>172</v>
      </c>
      <c r="I3639" s="403" t="s">
        <v>172</v>
      </c>
      <c r="J3639" s="49">
        <f t="shared" ref="J3639:Q3639" si="658">SUM(J3633:J3638)</f>
        <v>0</v>
      </c>
      <c r="K3639" s="49">
        <f t="shared" si="658"/>
        <v>9878.7899999999991</v>
      </c>
      <c r="L3639" s="49">
        <f t="shared" si="658"/>
        <v>9579</v>
      </c>
      <c r="M3639" s="518">
        <f t="shared" si="658"/>
        <v>15024813.110000001</v>
      </c>
      <c r="N3639" s="49">
        <f t="shared" si="658"/>
        <v>15024813.110000001</v>
      </c>
      <c r="O3639" s="49">
        <f t="shared" si="658"/>
        <v>0</v>
      </c>
      <c r="P3639" s="49">
        <f t="shared" si="658"/>
        <v>0</v>
      </c>
      <c r="Q3639" s="49">
        <f t="shared" si="658"/>
        <v>0</v>
      </c>
      <c r="R3639" s="403" t="s">
        <v>172</v>
      </c>
      <c r="S3639" s="403" t="s">
        <v>172</v>
      </c>
      <c r="U3639" s="143"/>
    </row>
    <row r="3640" spans="1:21" ht="20.95" customHeight="1" x14ac:dyDescent="0.3">
      <c r="A3640" s="534" t="s">
        <v>4845</v>
      </c>
      <c r="B3640" s="534"/>
      <c r="C3640" s="534"/>
      <c r="D3640" s="534"/>
      <c r="E3640" s="534"/>
      <c r="F3640" s="534"/>
      <c r="G3640" s="534"/>
      <c r="H3640" s="534"/>
      <c r="I3640" s="534"/>
      <c r="J3640" s="534"/>
      <c r="K3640" s="534"/>
      <c r="L3640" s="534"/>
      <c r="M3640" s="534"/>
      <c r="N3640" s="534"/>
      <c r="O3640" s="534"/>
      <c r="P3640" s="534"/>
      <c r="Q3640" s="534"/>
      <c r="R3640" s="534"/>
      <c r="S3640" s="534"/>
      <c r="U3640" s="143"/>
    </row>
    <row r="3641" spans="1:21" ht="20.3" x14ac:dyDescent="0.35">
      <c r="A3641" s="43">
        <f>A3638+1</f>
        <v>958</v>
      </c>
      <c r="B3641" s="47" t="s">
        <v>4170</v>
      </c>
      <c r="C3641" s="43">
        <v>41551</v>
      </c>
      <c r="D3641" s="43" t="s">
        <v>1899</v>
      </c>
      <c r="E3641" s="43">
        <v>1970</v>
      </c>
      <c r="F3641" s="43" t="s">
        <v>2131</v>
      </c>
      <c r="G3641" s="56" t="s">
        <v>2097</v>
      </c>
      <c r="H3641" s="43">
        <v>2</v>
      </c>
      <c r="I3641" s="43">
        <v>2</v>
      </c>
      <c r="J3641" s="43" t="s">
        <v>2131</v>
      </c>
      <c r="K3641" s="45">
        <v>1064</v>
      </c>
      <c r="L3641" s="45">
        <v>717.5</v>
      </c>
      <c r="M3641" s="517">
        <f>VLOOKUP(C3641,'Раздел 2'!D:Q,14,0)</f>
        <v>46214.400000000001</v>
      </c>
      <c r="N3641" s="45">
        <f>M3641</f>
        <v>46214.400000000001</v>
      </c>
      <c r="O3641" s="45">
        <v>0</v>
      </c>
      <c r="P3641" s="45">
        <v>0</v>
      </c>
      <c r="Q3641" s="45">
        <v>0</v>
      </c>
      <c r="R3641" s="57">
        <v>45658</v>
      </c>
      <c r="S3641" s="57">
        <v>46022</v>
      </c>
      <c r="U3641" s="143"/>
    </row>
    <row r="3642" spans="1:21" ht="20.3" x14ac:dyDescent="0.3">
      <c r="A3642" s="46" t="s">
        <v>22</v>
      </c>
      <c r="B3642" s="46"/>
      <c r="C3642" s="403" t="s">
        <v>172</v>
      </c>
      <c r="D3642" s="403" t="s">
        <v>172</v>
      </c>
      <c r="E3642" s="403" t="s">
        <v>172</v>
      </c>
      <c r="F3642" s="403" t="s">
        <v>172</v>
      </c>
      <c r="G3642" s="403" t="s">
        <v>172</v>
      </c>
      <c r="H3642" s="403" t="s">
        <v>172</v>
      </c>
      <c r="I3642" s="403" t="s">
        <v>172</v>
      </c>
      <c r="J3642" s="49">
        <f>SUM(J3641)</f>
        <v>0</v>
      </c>
      <c r="K3642" s="49">
        <f t="shared" ref="K3642:Q3642" si="659">SUM(K3641:K3641)</f>
        <v>1064</v>
      </c>
      <c r="L3642" s="49">
        <f t="shared" si="659"/>
        <v>717.5</v>
      </c>
      <c r="M3642" s="518">
        <f t="shared" si="659"/>
        <v>46214.400000000001</v>
      </c>
      <c r="N3642" s="49">
        <f t="shared" si="659"/>
        <v>46214.400000000001</v>
      </c>
      <c r="O3642" s="49">
        <f t="shared" si="659"/>
        <v>0</v>
      </c>
      <c r="P3642" s="49">
        <f t="shared" si="659"/>
        <v>0</v>
      </c>
      <c r="Q3642" s="49">
        <f t="shared" si="659"/>
        <v>0</v>
      </c>
      <c r="R3642" s="403" t="s">
        <v>172</v>
      </c>
      <c r="S3642" s="403" t="s">
        <v>172</v>
      </c>
      <c r="U3642" s="143"/>
    </row>
    <row r="3643" spans="1:21" ht="20.3" x14ac:dyDescent="0.3">
      <c r="A3643" s="534" t="s">
        <v>4842</v>
      </c>
      <c r="B3643" s="534"/>
      <c r="C3643" s="534"/>
      <c r="D3643" s="534"/>
      <c r="E3643" s="534"/>
      <c r="F3643" s="534"/>
      <c r="G3643" s="534"/>
      <c r="H3643" s="534"/>
      <c r="I3643" s="534"/>
      <c r="J3643" s="534"/>
      <c r="K3643" s="534"/>
      <c r="L3643" s="534"/>
      <c r="M3643" s="534"/>
      <c r="N3643" s="534"/>
      <c r="O3643" s="534"/>
      <c r="P3643" s="534"/>
      <c r="Q3643" s="534"/>
      <c r="R3643" s="534"/>
      <c r="S3643" s="534"/>
      <c r="U3643" s="143"/>
    </row>
    <row r="3644" spans="1:21" ht="20.3" x14ac:dyDescent="0.35">
      <c r="A3644" s="43">
        <f>A3641+1</f>
        <v>959</v>
      </c>
      <c r="B3644" s="47" t="s">
        <v>1427</v>
      </c>
      <c r="C3644" s="43">
        <v>46690</v>
      </c>
      <c r="D3644" s="43" t="s">
        <v>1899</v>
      </c>
      <c r="E3644" s="43">
        <v>2013</v>
      </c>
      <c r="F3644" s="43" t="s">
        <v>2131</v>
      </c>
      <c r="G3644" s="56" t="s">
        <v>2108</v>
      </c>
      <c r="H3644" s="43">
        <v>3</v>
      </c>
      <c r="I3644" s="43">
        <v>2</v>
      </c>
      <c r="J3644" s="43" t="s">
        <v>2131</v>
      </c>
      <c r="K3644" s="45">
        <v>1467.8</v>
      </c>
      <c r="L3644" s="45">
        <v>1280.98</v>
      </c>
      <c r="M3644" s="517">
        <f>VLOOKUP(C3644,'Раздел 2'!D3416:Q3684,14,0)</f>
        <v>76824</v>
      </c>
      <c r="N3644" s="45">
        <f t="shared" ref="N3644:N3649" si="660">M3644</f>
        <v>76824</v>
      </c>
      <c r="O3644" s="45">
        <v>0</v>
      </c>
      <c r="P3644" s="45">
        <v>0</v>
      </c>
      <c r="Q3644" s="45">
        <v>0</v>
      </c>
      <c r="R3644" s="57">
        <v>45658</v>
      </c>
      <c r="S3644" s="57">
        <v>46022</v>
      </c>
      <c r="U3644" s="143"/>
    </row>
    <row r="3645" spans="1:21" ht="20.3" x14ac:dyDescent="0.35">
      <c r="A3645" s="43">
        <f>A3644+1</f>
        <v>960</v>
      </c>
      <c r="B3645" s="47" t="s">
        <v>1430</v>
      </c>
      <c r="C3645" s="43">
        <v>55059</v>
      </c>
      <c r="D3645" s="43" t="s">
        <v>1899</v>
      </c>
      <c r="E3645" s="43">
        <v>2015</v>
      </c>
      <c r="F3645" s="43" t="s">
        <v>2131</v>
      </c>
      <c r="G3645" s="56" t="s">
        <v>4595</v>
      </c>
      <c r="H3645" s="43">
        <v>5</v>
      </c>
      <c r="I3645" s="43">
        <v>2</v>
      </c>
      <c r="J3645" s="43" t="s">
        <v>2131</v>
      </c>
      <c r="K3645" s="45">
        <v>3012.2</v>
      </c>
      <c r="L3645" s="45">
        <v>2496.5</v>
      </c>
      <c r="M3645" s="517">
        <f>VLOOKUP(C3645,'Раздел 2'!D3417:Q3685,14,0)</f>
        <v>76824</v>
      </c>
      <c r="N3645" s="45">
        <f t="shared" si="660"/>
        <v>76824</v>
      </c>
      <c r="O3645" s="45">
        <v>0</v>
      </c>
      <c r="P3645" s="45">
        <v>0</v>
      </c>
      <c r="Q3645" s="45">
        <v>0</v>
      </c>
      <c r="R3645" s="57">
        <v>45658</v>
      </c>
      <c r="S3645" s="57">
        <v>46022</v>
      </c>
      <c r="U3645" s="143"/>
    </row>
    <row r="3646" spans="1:21" ht="20.3" x14ac:dyDescent="0.35">
      <c r="A3646" s="43">
        <f>A3645+1</f>
        <v>961</v>
      </c>
      <c r="B3646" s="47" t="s">
        <v>1422</v>
      </c>
      <c r="C3646" s="43">
        <v>46681</v>
      </c>
      <c r="D3646" s="43" t="s">
        <v>1899</v>
      </c>
      <c r="E3646" s="43">
        <v>2013</v>
      </c>
      <c r="F3646" s="43" t="s">
        <v>2131</v>
      </c>
      <c r="G3646" s="56" t="s">
        <v>2108</v>
      </c>
      <c r="H3646" s="43">
        <v>3</v>
      </c>
      <c r="I3646" s="43">
        <v>2</v>
      </c>
      <c r="J3646" s="43" t="s">
        <v>2131</v>
      </c>
      <c r="K3646" s="45">
        <v>1468.8</v>
      </c>
      <c r="L3646" s="45">
        <v>1280.52</v>
      </c>
      <c r="M3646" s="517">
        <f>VLOOKUP(C3646,'Раздел 2'!D3418:Q3686,14,0)</f>
        <v>61987.5</v>
      </c>
      <c r="N3646" s="45">
        <f t="shared" si="660"/>
        <v>61987.5</v>
      </c>
      <c r="O3646" s="45">
        <v>0</v>
      </c>
      <c r="P3646" s="45">
        <v>0</v>
      </c>
      <c r="Q3646" s="45">
        <v>0</v>
      </c>
      <c r="R3646" s="57">
        <v>45658</v>
      </c>
      <c r="S3646" s="57">
        <v>46022</v>
      </c>
      <c r="U3646" s="143"/>
    </row>
    <row r="3647" spans="1:21" ht="20.3" x14ac:dyDescent="0.35">
      <c r="A3647" s="43">
        <f>A3646+1</f>
        <v>962</v>
      </c>
      <c r="B3647" s="47" t="s">
        <v>1432</v>
      </c>
      <c r="C3647" s="43">
        <v>41732</v>
      </c>
      <c r="D3647" s="43" t="s">
        <v>1899</v>
      </c>
      <c r="E3647" s="43">
        <v>2010</v>
      </c>
      <c r="F3647" s="43" t="s">
        <v>2131</v>
      </c>
      <c r="G3647" s="56" t="s">
        <v>4596</v>
      </c>
      <c r="H3647" s="43">
        <v>3</v>
      </c>
      <c r="I3647" s="43">
        <v>2</v>
      </c>
      <c r="J3647" s="43" t="s">
        <v>2131</v>
      </c>
      <c r="K3647" s="45">
        <v>2407.5</v>
      </c>
      <c r="L3647" s="45">
        <v>1575.9</v>
      </c>
      <c r="M3647" s="517">
        <f>VLOOKUP(C3647,'Раздел 2'!D3419:Q3687,14,0)</f>
        <v>610003.02</v>
      </c>
      <c r="N3647" s="45">
        <f t="shared" si="660"/>
        <v>610003.02</v>
      </c>
      <c r="O3647" s="45">
        <v>0</v>
      </c>
      <c r="P3647" s="45">
        <v>0</v>
      </c>
      <c r="Q3647" s="45">
        <v>0</v>
      </c>
      <c r="R3647" s="57">
        <v>45658</v>
      </c>
      <c r="S3647" s="57">
        <v>46022</v>
      </c>
      <c r="U3647" s="143"/>
    </row>
    <row r="3648" spans="1:21" ht="20.3" x14ac:dyDescent="0.35">
      <c r="A3648" s="43">
        <f>A3647+1</f>
        <v>963</v>
      </c>
      <c r="B3648" s="47" t="s">
        <v>1433</v>
      </c>
      <c r="C3648" s="43">
        <v>41678</v>
      </c>
      <c r="D3648" s="43" t="s">
        <v>1899</v>
      </c>
      <c r="E3648" s="43">
        <v>1984</v>
      </c>
      <c r="F3648" s="43" t="s">
        <v>2131</v>
      </c>
      <c r="G3648" s="56" t="s">
        <v>2129</v>
      </c>
      <c r="H3648" s="43">
        <v>5</v>
      </c>
      <c r="I3648" s="43">
        <v>6</v>
      </c>
      <c r="J3648" s="43" t="s">
        <v>2131</v>
      </c>
      <c r="K3648" s="45">
        <v>5788.3</v>
      </c>
      <c r="L3648" s="45">
        <v>4389.1000000000004</v>
      </c>
      <c r="M3648" s="517">
        <f>VLOOKUP(C3648,'Раздел 2'!D3420:Q3688,14,0)</f>
        <v>955512.01</v>
      </c>
      <c r="N3648" s="45">
        <f t="shared" si="660"/>
        <v>955512.01</v>
      </c>
      <c r="O3648" s="45">
        <v>0</v>
      </c>
      <c r="P3648" s="45">
        <v>0</v>
      </c>
      <c r="Q3648" s="45">
        <v>0</v>
      </c>
      <c r="R3648" s="57">
        <v>45658</v>
      </c>
      <c r="S3648" s="57">
        <v>46022</v>
      </c>
      <c r="U3648" s="143"/>
    </row>
    <row r="3649" spans="1:21" ht="20.3" x14ac:dyDescent="0.35">
      <c r="A3649" s="43">
        <f t="shared" ref="A3649:A3650" si="661">A3648+1</f>
        <v>964</v>
      </c>
      <c r="B3649" s="47" t="s">
        <v>4168</v>
      </c>
      <c r="C3649" s="43">
        <v>41689</v>
      </c>
      <c r="D3649" s="43" t="s">
        <v>1899</v>
      </c>
      <c r="E3649" s="43">
        <v>1982</v>
      </c>
      <c r="F3649" s="43"/>
      <c r="G3649" s="56" t="s">
        <v>2129</v>
      </c>
      <c r="H3649" s="43">
        <v>5</v>
      </c>
      <c r="I3649" s="43">
        <v>4</v>
      </c>
      <c r="J3649" s="43" t="s">
        <v>2131</v>
      </c>
      <c r="K3649" s="45">
        <v>3644.8</v>
      </c>
      <c r="L3649" s="45">
        <v>3644.8</v>
      </c>
      <c r="M3649" s="517">
        <f>VLOOKUP(C3649,'Раздел 2'!D3421:Q3689,14,0)</f>
        <v>3046267.21</v>
      </c>
      <c r="N3649" s="45">
        <f t="shared" si="660"/>
        <v>3046267.21</v>
      </c>
      <c r="O3649" s="45">
        <v>0</v>
      </c>
      <c r="P3649" s="45">
        <v>0</v>
      </c>
      <c r="Q3649" s="45">
        <v>0</v>
      </c>
      <c r="R3649" s="57">
        <v>45658</v>
      </c>
      <c r="S3649" s="57">
        <v>46022</v>
      </c>
      <c r="U3649" s="143"/>
    </row>
    <row r="3650" spans="1:21" ht="20.3" x14ac:dyDescent="0.35">
      <c r="A3650" s="43">
        <f t="shared" si="661"/>
        <v>965</v>
      </c>
      <c r="B3650" s="47" t="s">
        <v>4061</v>
      </c>
      <c r="C3650" s="43">
        <v>41717</v>
      </c>
      <c r="D3650" s="43" t="s">
        <v>1899</v>
      </c>
      <c r="E3650" s="43">
        <v>1990</v>
      </c>
      <c r="F3650" s="43" t="s">
        <v>2131</v>
      </c>
      <c r="G3650" s="56" t="s">
        <v>2130</v>
      </c>
      <c r="H3650" s="43">
        <v>5</v>
      </c>
      <c r="I3650" s="43">
        <v>4</v>
      </c>
      <c r="J3650" s="43" t="s">
        <v>2131</v>
      </c>
      <c r="K3650" s="45">
        <v>5104</v>
      </c>
      <c r="L3650" s="45">
        <v>3421</v>
      </c>
      <c r="M3650" s="517">
        <f>VLOOKUP(C3650,'Раздел 2'!D3422:Q3689,14,0)</f>
        <v>4782556.2714999998</v>
      </c>
      <c r="N3650" s="45">
        <f t="shared" ref="N3650" si="662">M3650</f>
        <v>4782556.2714999998</v>
      </c>
      <c r="O3650" s="45">
        <v>0</v>
      </c>
      <c r="P3650" s="45">
        <v>0</v>
      </c>
      <c r="Q3650" s="45">
        <v>0</v>
      </c>
      <c r="R3650" s="57">
        <v>45658</v>
      </c>
      <c r="S3650" s="57">
        <v>46022</v>
      </c>
      <c r="U3650" s="143"/>
    </row>
    <row r="3651" spans="1:21" ht="20.3" x14ac:dyDescent="0.3">
      <c r="A3651" s="46" t="s">
        <v>22</v>
      </c>
      <c r="B3651" s="46"/>
      <c r="C3651" s="403" t="s">
        <v>172</v>
      </c>
      <c r="D3651" s="403" t="s">
        <v>172</v>
      </c>
      <c r="E3651" s="403" t="s">
        <v>172</v>
      </c>
      <c r="F3651" s="403" t="s">
        <v>172</v>
      </c>
      <c r="G3651" s="403" t="s">
        <v>172</v>
      </c>
      <c r="H3651" s="403" t="s">
        <v>172</v>
      </c>
      <c r="I3651" s="403" t="s">
        <v>172</v>
      </c>
      <c r="J3651" s="49">
        <f>SUM(J3644:J3650)</f>
        <v>0</v>
      </c>
      <c r="K3651" s="49">
        <f t="shared" ref="K3651:N3651" si="663">SUM(K3644:K3650)</f>
        <v>22893.399999999998</v>
      </c>
      <c r="L3651" s="49">
        <f t="shared" si="663"/>
        <v>18088.8</v>
      </c>
      <c r="M3651" s="518">
        <f t="shared" si="663"/>
        <v>9609974.011500001</v>
      </c>
      <c r="N3651" s="49">
        <f t="shared" si="663"/>
        <v>9609974.011500001</v>
      </c>
      <c r="O3651" s="49">
        <f t="shared" ref="O3651:Q3651" si="664">SUM(O3644:O3647)</f>
        <v>0</v>
      </c>
      <c r="P3651" s="49">
        <f t="shared" si="664"/>
        <v>0</v>
      </c>
      <c r="Q3651" s="49">
        <f t="shared" si="664"/>
        <v>0</v>
      </c>
      <c r="R3651" s="403" t="s">
        <v>172</v>
      </c>
      <c r="S3651" s="403" t="s">
        <v>172</v>
      </c>
      <c r="U3651" s="143"/>
    </row>
    <row r="3652" spans="1:21" ht="20.3" x14ac:dyDescent="0.3">
      <c r="A3652" s="534" t="s">
        <v>4843</v>
      </c>
      <c r="B3652" s="534"/>
      <c r="C3652" s="534"/>
      <c r="D3652" s="534"/>
      <c r="E3652" s="534"/>
      <c r="F3652" s="534"/>
      <c r="G3652" s="534"/>
      <c r="H3652" s="534"/>
      <c r="I3652" s="534"/>
      <c r="J3652" s="534"/>
      <c r="K3652" s="534"/>
      <c r="L3652" s="534"/>
      <c r="M3652" s="534"/>
      <c r="N3652" s="534"/>
      <c r="O3652" s="534"/>
      <c r="P3652" s="534"/>
      <c r="Q3652" s="534"/>
      <c r="R3652" s="534"/>
      <c r="S3652" s="534"/>
      <c r="U3652" s="143"/>
    </row>
    <row r="3653" spans="1:21" ht="20.3" x14ac:dyDescent="0.35">
      <c r="A3653" s="43">
        <f>A3650+1</f>
        <v>966</v>
      </c>
      <c r="B3653" s="47" t="s">
        <v>1438</v>
      </c>
      <c r="C3653" s="43">
        <v>41569</v>
      </c>
      <c r="D3653" s="43" t="s">
        <v>1899</v>
      </c>
      <c r="E3653" s="43">
        <v>1993</v>
      </c>
      <c r="F3653" s="43" t="s">
        <v>2131</v>
      </c>
      <c r="G3653" s="56" t="s">
        <v>2097</v>
      </c>
      <c r="H3653" s="43">
        <v>5</v>
      </c>
      <c r="I3653" s="43">
        <v>5</v>
      </c>
      <c r="J3653" s="43" t="s">
        <v>2131</v>
      </c>
      <c r="K3653" s="45">
        <v>10205.5</v>
      </c>
      <c r="L3653" s="45">
        <v>5988.0999999999995</v>
      </c>
      <c r="M3653" s="517">
        <f>VLOOKUP(C3653,'Раздел 2'!D3430:Q3689,14,0)</f>
        <v>4208335.67</v>
      </c>
      <c r="N3653" s="45">
        <f>M3653</f>
        <v>4208335.67</v>
      </c>
      <c r="O3653" s="45">
        <v>0</v>
      </c>
      <c r="P3653" s="45">
        <v>0</v>
      </c>
      <c r="Q3653" s="45">
        <v>0</v>
      </c>
      <c r="R3653" s="57">
        <v>45658</v>
      </c>
      <c r="S3653" s="57">
        <v>46022</v>
      </c>
      <c r="U3653" s="143"/>
    </row>
    <row r="3654" spans="1:21" ht="20.3" x14ac:dyDescent="0.35">
      <c r="A3654" s="43">
        <f>A3653+1</f>
        <v>967</v>
      </c>
      <c r="B3654" s="47" t="s">
        <v>4169</v>
      </c>
      <c r="C3654" s="43">
        <v>41562</v>
      </c>
      <c r="D3654" s="43" t="s">
        <v>1899</v>
      </c>
      <c r="E3654" s="43">
        <v>1964</v>
      </c>
      <c r="F3654" s="43" t="s">
        <v>2131</v>
      </c>
      <c r="G3654" s="56" t="s">
        <v>2098</v>
      </c>
      <c r="H3654" s="43">
        <v>4</v>
      </c>
      <c r="I3654" s="43">
        <v>3</v>
      </c>
      <c r="J3654" s="43" t="s">
        <v>2131</v>
      </c>
      <c r="K3654" s="45">
        <v>3139.1</v>
      </c>
      <c r="L3654" s="45">
        <v>3139.1</v>
      </c>
      <c r="M3654" s="517">
        <f>VLOOKUP(C3654,'Раздел 2'!D3431:Q3691,14,0)</f>
        <v>1575923.06</v>
      </c>
      <c r="N3654" s="45">
        <f>M3654</f>
        <v>1575923.06</v>
      </c>
      <c r="O3654" s="45">
        <v>0</v>
      </c>
      <c r="P3654" s="45">
        <v>0</v>
      </c>
      <c r="Q3654" s="45">
        <v>0</v>
      </c>
      <c r="R3654" s="57">
        <v>45658</v>
      </c>
      <c r="S3654" s="57">
        <v>46022</v>
      </c>
      <c r="U3654" s="143"/>
    </row>
    <row r="3655" spans="1:21" ht="20.3" customHeight="1" x14ac:dyDescent="0.3">
      <c r="A3655" s="46" t="s">
        <v>22</v>
      </c>
      <c r="B3655" s="46"/>
      <c r="C3655" s="403" t="s">
        <v>172</v>
      </c>
      <c r="D3655" s="403" t="s">
        <v>172</v>
      </c>
      <c r="E3655" s="403" t="s">
        <v>172</v>
      </c>
      <c r="F3655" s="403" t="s">
        <v>172</v>
      </c>
      <c r="G3655" s="403" t="s">
        <v>172</v>
      </c>
      <c r="H3655" s="403" t="s">
        <v>172</v>
      </c>
      <c r="I3655" s="403" t="s">
        <v>172</v>
      </c>
      <c r="J3655" s="49">
        <f>SUM(J3653)</f>
        <v>0</v>
      </c>
      <c r="K3655" s="49">
        <f>SUM(K3653:K3654)</f>
        <v>13344.6</v>
      </c>
      <c r="L3655" s="49">
        <f>SUM(L3653:L3654)</f>
        <v>9127.1999999999989</v>
      </c>
      <c r="M3655" s="518">
        <f>SUM(M3653:M3654)</f>
        <v>5784258.7300000004</v>
      </c>
      <c r="N3655" s="49">
        <f>SUM(N3653:N3654)</f>
        <v>5784258.7300000004</v>
      </c>
      <c r="O3655" s="49">
        <f>SUM(O3653)</f>
        <v>0</v>
      </c>
      <c r="P3655" s="49">
        <f>SUM(P3653)</f>
        <v>0</v>
      </c>
      <c r="Q3655" s="49">
        <f>SUM(Q3653)</f>
        <v>0</v>
      </c>
      <c r="R3655" s="403" t="s">
        <v>172</v>
      </c>
      <c r="S3655" s="403" t="s">
        <v>172</v>
      </c>
      <c r="U3655" s="143"/>
    </row>
    <row r="3656" spans="1:21" s="245" customFormat="1" ht="23.9" customHeight="1" x14ac:dyDescent="0.3">
      <c r="A3656" s="534" t="s">
        <v>4844</v>
      </c>
      <c r="B3656" s="534"/>
      <c r="C3656" s="534"/>
      <c r="D3656" s="534"/>
      <c r="E3656" s="534"/>
      <c r="F3656" s="534"/>
      <c r="G3656" s="534"/>
      <c r="H3656" s="534"/>
      <c r="I3656" s="534"/>
      <c r="J3656" s="534"/>
      <c r="K3656" s="534"/>
      <c r="L3656" s="534"/>
      <c r="M3656" s="534"/>
      <c r="N3656" s="534"/>
      <c r="O3656" s="534"/>
      <c r="P3656" s="534"/>
      <c r="Q3656" s="534"/>
      <c r="R3656" s="534"/>
      <c r="S3656" s="534"/>
      <c r="U3656" s="143"/>
    </row>
    <row r="3657" spans="1:21" ht="22.75" customHeight="1" x14ac:dyDescent="0.35">
      <c r="A3657" s="43">
        <f>A3654+1</f>
        <v>968</v>
      </c>
      <c r="B3657" s="47" t="s">
        <v>1440</v>
      </c>
      <c r="C3657" s="43">
        <v>41574</v>
      </c>
      <c r="D3657" s="43" t="s">
        <v>1899</v>
      </c>
      <c r="E3657" s="43">
        <v>1982</v>
      </c>
      <c r="F3657" s="43" t="s">
        <v>2131</v>
      </c>
      <c r="G3657" s="56" t="s">
        <v>2097</v>
      </c>
      <c r="H3657" s="43">
        <v>2</v>
      </c>
      <c r="I3657" s="43">
        <v>2</v>
      </c>
      <c r="J3657" s="43" t="s">
        <v>2131</v>
      </c>
      <c r="K3657" s="45">
        <v>1759.94</v>
      </c>
      <c r="L3657" s="45">
        <v>691.30000000000007</v>
      </c>
      <c r="M3657" s="517">
        <f>VLOOKUP(C3657,'Раздел 2'!D3433:Q3703,14,0)</f>
        <v>2327626.46</v>
      </c>
      <c r="N3657" s="45">
        <f>M3657</f>
        <v>2327626.46</v>
      </c>
      <c r="O3657" s="45">
        <v>0</v>
      </c>
      <c r="P3657" s="45">
        <v>0</v>
      </c>
      <c r="Q3657" s="45">
        <v>0</v>
      </c>
      <c r="R3657" s="57">
        <v>45658</v>
      </c>
      <c r="S3657" s="57">
        <v>46022</v>
      </c>
      <c r="U3657" s="143"/>
    </row>
    <row r="3658" spans="1:21" s="245" customFormat="1" ht="22.75" customHeight="1" x14ac:dyDescent="0.3">
      <c r="A3658" s="43">
        <f>A3657+1</f>
        <v>969</v>
      </c>
      <c r="B3658" s="48" t="s">
        <v>4018</v>
      </c>
      <c r="C3658" s="43">
        <v>55874</v>
      </c>
      <c r="D3658" s="43" t="s">
        <v>1899</v>
      </c>
      <c r="E3658" s="43">
        <v>1965</v>
      </c>
      <c r="F3658" s="43" t="s">
        <v>2131</v>
      </c>
      <c r="G3658" s="378" t="s">
        <v>2876</v>
      </c>
      <c r="H3658" s="43">
        <v>2</v>
      </c>
      <c r="I3658" s="43">
        <v>1</v>
      </c>
      <c r="J3658" s="43" t="s">
        <v>2131</v>
      </c>
      <c r="K3658" s="45">
        <v>687</v>
      </c>
      <c r="L3658" s="45">
        <v>687</v>
      </c>
      <c r="M3658" s="517">
        <f>VLOOKUP(C3658,'Раздел 2'!D3435:Q3706,14,0)</f>
        <v>965141.46000000008</v>
      </c>
      <c r="N3658" s="45">
        <f>M3658</f>
        <v>965141.46000000008</v>
      </c>
      <c r="O3658" s="45">
        <v>0</v>
      </c>
      <c r="P3658" s="45">
        <v>0</v>
      </c>
      <c r="Q3658" s="45">
        <v>0</v>
      </c>
      <c r="R3658" s="57">
        <v>45658</v>
      </c>
      <c r="S3658" s="57">
        <v>46022</v>
      </c>
      <c r="U3658" s="143"/>
    </row>
    <row r="3659" spans="1:21" s="245" customFormat="1" ht="22.75" customHeight="1" x14ac:dyDescent="0.3">
      <c r="A3659" s="43">
        <f>A3658+1</f>
        <v>970</v>
      </c>
      <c r="B3659" s="48" t="s">
        <v>4017</v>
      </c>
      <c r="C3659" s="43">
        <v>55875</v>
      </c>
      <c r="D3659" s="43" t="s">
        <v>1899</v>
      </c>
      <c r="E3659" s="43">
        <v>1966</v>
      </c>
      <c r="F3659" s="43" t="s">
        <v>2131</v>
      </c>
      <c r="G3659" s="378" t="s">
        <v>2098</v>
      </c>
      <c r="H3659" s="43">
        <v>2</v>
      </c>
      <c r="I3659" s="43">
        <v>1</v>
      </c>
      <c r="J3659" s="43" t="s">
        <v>2131</v>
      </c>
      <c r="K3659" s="45">
        <v>668</v>
      </c>
      <c r="L3659" s="45">
        <v>668</v>
      </c>
      <c r="M3659" s="517">
        <f>VLOOKUP(C3659,'Раздел 2'!D3435:Q3707,14,0)</f>
        <v>1282366.44</v>
      </c>
      <c r="N3659" s="45">
        <f>M3659</f>
        <v>1282366.44</v>
      </c>
      <c r="O3659" s="45">
        <v>0</v>
      </c>
      <c r="P3659" s="45">
        <v>0</v>
      </c>
      <c r="Q3659" s="45">
        <v>0</v>
      </c>
      <c r="R3659" s="57">
        <v>45658</v>
      </c>
      <c r="S3659" s="57">
        <v>46022</v>
      </c>
      <c r="U3659" s="143"/>
    </row>
    <row r="3660" spans="1:21" s="245" customFormat="1" ht="22.75" customHeight="1" x14ac:dyDescent="0.3">
      <c r="A3660" s="43">
        <f>A3659+1</f>
        <v>971</v>
      </c>
      <c r="B3660" s="48" t="s">
        <v>4019</v>
      </c>
      <c r="C3660" s="43">
        <v>55876</v>
      </c>
      <c r="D3660" s="43" t="s">
        <v>1899</v>
      </c>
      <c r="E3660" s="43">
        <v>1981</v>
      </c>
      <c r="F3660" s="43" t="s">
        <v>2131</v>
      </c>
      <c r="G3660" s="378" t="s">
        <v>2877</v>
      </c>
      <c r="H3660" s="43">
        <v>5</v>
      </c>
      <c r="I3660" s="43">
        <v>1</v>
      </c>
      <c r="J3660" s="43" t="s">
        <v>2131</v>
      </c>
      <c r="K3660" s="45">
        <v>3556.1</v>
      </c>
      <c r="L3660" s="45">
        <v>2307.8000000000002</v>
      </c>
      <c r="M3660" s="517">
        <f>VLOOKUP(C3660,'Раздел 2'!D3436:Q3708,14,0)</f>
        <v>5156858.32</v>
      </c>
      <c r="N3660" s="45">
        <f>M3660</f>
        <v>5156858.32</v>
      </c>
      <c r="O3660" s="45">
        <v>0</v>
      </c>
      <c r="P3660" s="45">
        <v>0</v>
      </c>
      <c r="Q3660" s="45">
        <v>0</v>
      </c>
      <c r="R3660" s="57">
        <v>45658</v>
      </c>
      <c r="S3660" s="57">
        <v>46022</v>
      </c>
      <c r="U3660" s="143"/>
    </row>
    <row r="3661" spans="1:21" ht="20.3" x14ac:dyDescent="0.3">
      <c r="A3661" s="46" t="s">
        <v>22</v>
      </c>
      <c r="B3661" s="46"/>
      <c r="C3661" s="403" t="s">
        <v>172</v>
      </c>
      <c r="D3661" s="403" t="s">
        <v>172</v>
      </c>
      <c r="E3661" s="403" t="s">
        <v>172</v>
      </c>
      <c r="F3661" s="403" t="s">
        <v>172</v>
      </c>
      <c r="G3661" s="403" t="s">
        <v>172</v>
      </c>
      <c r="H3661" s="403" t="s">
        <v>172</v>
      </c>
      <c r="I3661" s="403" t="s">
        <v>172</v>
      </c>
      <c r="J3661" s="49">
        <f>SUM(J3657:J3657)</f>
        <v>0</v>
      </c>
      <c r="K3661" s="49">
        <f t="shared" ref="K3661:Q3661" si="665">SUM(K3657:K3660)</f>
        <v>6671.04</v>
      </c>
      <c r="L3661" s="49">
        <f t="shared" si="665"/>
        <v>4354.1000000000004</v>
      </c>
      <c r="M3661" s="518">
        <f t="shared" si="665"/>
        <v>9731992.6799999997</v>
      </c>
      <c r="N3661" s="49">
        <f t="shared" si="665"/>
        <v>9731992.6799999997</v>
      </c>
      <c r="O3661" s="49">
        <f t="shared" si="665"/>
        <v>0</v>
      </c>
      <c r="P3661" s="49">
        <f t="shared" si="665"/>
        <v>0</v>
      </c>
      <c r="Q3661" s="49">
        <f t="shared" si="665"/>
        <v>0</v>
      </c>
      <c r="R3661" s="403" t="s">
        <v>172</v>
      </c>
      <c r="S3661" s="403" t="s">
        <v>172</v>
      </c>
      <c r="U3661" s="143"/>
    </row>
    <row r="3662" spans="1:21" ht="20.3" x14ac:dyDescent="0.3">
      <c r="A3662" s="534" t="s">
        <v>4846</v>
      </c>
      <c r="B3662" s="534"/>
      <c r="C3662" s="534"/>
      <c r="D3662" s="534"/>
      <c r="E3662" s="534"/>
      <c r="F3662" s="534"/>
      <c r="G3662" s="534"/>
      <c r="H3662" s="534"/>
      <c r="I3662" s="534"/>
      <c r="J3662" s="534"/>
      <c r="K3662" s="534"/>
      <c r="L3662" s="534"/>
      <c r="M3662" s="534"/>
      <c r="N3662" s="534"/>
      <c r="O3662" s="534"/>
      <c r="P3662" s="534"/>
      <c r="Q3662" s="534"/>
      <c r="R3662" s="534"/>
      <c r="S3662" s="534"/>
      <c r="U3662" s="143"/>
    </row>
    <row r="3663" spans="1:21" ht="20.3" x14ac:dyDescent="0.35">
      <c r="A3663" s="43">
        <f>A3660+1</f>
        <v>972</v>
      </c>
      <c r="B3663" s="47" t="s">
        <v>1442</v>
      </c>
      <c r="C3663" s="43">
        <v>41770</v>
      </c>
      <c r="D3663" s="43" t="s">
        <v>1899</v>
      </c>
      <c r="E3663" s="43">
        <v>1984</v>
      </c>
      <c r="F3663" s="43" t="s">
        <v>2131</v>
      </c>
      <c r="G3663" s="56" t="s">
        <v>2098</v>
      </c>
      <c r="H3663" s="43">
        <v>2</v>
      </c>
      <c r="I3663" s="43">
        <v>2</v>
      </c>
      <c r="J3663" s="43" t="s">
        <v>2131</v>
      </c>
      <c r="K3663" s="45">
        <v>585.4</v>
      </c>
      <c r="L3663" s="45">
        <v>575.5</v>
      </c>
      <c r="M3663" s="517">
        <f>VLOOKUP(C3663,'Раздел 2'!D3441:Q3714,14,0)</f>
        <v>1322931.92</v>
      </c>
      <c r="N3663" s="45">
        <f t="shared" ref="N3663:N3668" si="666">M3663</f>
        <v>1322931.92</v>
      </c>
      <c r="O3663" s="45">
        <v>0</v>
      </c>
      <c r="P3663" s="45">
        <v>0</v>
      </c>
      <c r="Q3663" s="45">
        <v>0</v>
      </c>
      <c r="R3663" s="57">
        <v>45658</v>
      </c>
      <c r="S3663" s="57">
        <v>46022</v>
      </c>
      <c r="U3663" s="143"/>
    </row>
    <row r="3664" spans="1:21" ht="20.3" x14ac:dyDescent="0.35">
      <c r="A3664" s="43">
        <f>A3663+1</f>
        <v>973</v>
      </c>
      <c r="B3664" s="47" t="s">
        <v>1443</v>
      </c>
      <c r="C3664" s="43">
        <v>41772</v>
      </c>
      <c r="D3664" s="43" t="s">
        <v>1899</v>
      </c>
      <c r="E3664" s="43">
        <v>1984</v>
      </c>
      <c r="F3664" s="43" t="s">
        <v>2131</v>
      </c>
      <c r="G3664" s="56" t="s">
        <v>2098</v>
      </c>
      <c r="H3664" s="43">
        <v>2</v>
      </c>
      <c r="I3664" s="43">
        <v>2</v>
      </c>
      <c r="J3664" s="43" t="s">
        <v>2131</v>
      </c>
      <c r="K3664" s="45">
        <v>629.6</v>
      </c>
      <c r="L3664" s="45">
        <v>563.29999999999995</v>
      </c>
      <c r="M3664" s="517">
        <f>VLOOKUP(C3664,'Раздел 2'!D3442:Q3715,14,0)</f>
        <v>1350095.5499999998</v>
      </c>
      <c r="N3664" s="45">
        <f t="shared" si="666"/>
        <v>1350095.5499999998</v>
      </c>
      <c r="O3664" s="45">
        <v>0</v>
      </c>
      <c r="P3664" s="45">
        <v>0</v>
      </c>
      <c r="Q3664" s="45">
        <v>0</v>
      </c>
      <c r="R3664" s="57">
        <v>45658</v>
      </c>
      <c r="S3664" s="57">
        <v>46022</v>
      </c>
      <c r="U3664" s="143"/>
    </row>
    <row r="3665" spans="1:21" ht="20.3" x14ac:dyDescent="0.35">
      <c r="A3665" s="43">
        <f>A3664+1</f>
        <v>974</v>
      </c>
      <c r="B3665" s="47" t="s">
        <v>1444</v>
      </c>
      <c r="C3665" s="43">
        <v>41774</v>
      </c>
      <c r="D3665" s="43" t="s">
        <v>1899</v>
      </c>
      <c r="E3665" s="43">
        <v>1999</v>
      </c>
      <c r="F3665" s="43" t="s">
        <v>2131</v>
      </c>
      <c r="G3665" s="56" t="s">
        <v>2103</v>
      </c>
      <c r="H3665" s="43">
        <v>2</v>
      </c>
      <c r="I3665" s="43">
        <v>2</v>
      </c>
      <c r="J3665" s="43" t="s">
        <v>2131</v>
      </c>
      <c r="K3665" s="45">
        <v>397.02</v>
      </c>
      <c r="L3665" s="45">
        <v>390.3</v>
      </c>
      <c r="M3665" s="517">
        <f>VLOOKUP(C3665,'Раздел 2'!D3443:Q3716,14,0)</f>
        <v>937200.45</v>
      </c>
      <c r="N3665" s="45">
        <f t="shared" si="666"/>
        <v>937200.45</v>
      </c>
      <c r="O3665" s="45">
        <v>0</v>
      </c>
      <c r="P3665" s="45">
        <v>0</v>
      </c>
      <c r="Q3665" s="45">
        <v>0</v>
      </c>
      <c r="R3665" s="57">
        <v>45658</v>
      </c>
      <c r="S3665" s="57">
        <v>46022</v>
      </c>
      <c r="U3665" s="143"/>
    </row>
    <row r="3666" spans="1:21" ht="20.3" x14ac:dyDescent="0.35">
      <c r="A3666" s="43">
        <f>A3665+1</f>
        <v>975</v>
      </c>
      <c r="B3666" s="47" t="s">
        <v>1445</v>
      </c>
      <c r="C3666" s="43">
        <v>41778</v>
      </c>
      <c r="D3666" s="43" t="s">
        <v>1899</v>
      </c>
      <c r="E3666" s="43">
        <v>1992</v>
      </c>
      <c r="F3666" s="43" t="s">
        <v>2131</v>
      </c>
      <c r="G3666" s="56" t="s">
        <v>2098</v>
      </c>
      <c r="H3666" s="43">
        <v>5</v>
      </c>
      <c r="I3666" s="43">
        <v>2</v>
      </c>
      <c r="J3666" s="43" t="s">
        <v>2131</v>
      </c>
      <c r="K3666" s="45">
        <v>1931.8</v>
      </c>
      <c r="L3666" s="45">
        <v>1923.7</v>
      </c>
      <c r="M3666" s="517">
        <f>VLOOKUP(C3666,'Раздел 2'!D3505:Q3717,14,0)</f>
        <v>4614422.8500000006</v>
      </c>
      <c r="N3666" s="45">
        <f t="shared" si="666"/>
        <v>4614422.8500000006</v>
      </c>
      <c r="O3666" s="45">
        <v>0</v>
      </c>
      <c r="P3666" s="45">
        <v>0</v>
      </c>
      <c r="Q3666" s="45">
        <v>0</v>
      </c>
      <c r="R3666" s="57">
        <v>45658</v>
      </c>
      <c r="S3666" s="57">
        <v>46022</v>
      </c>
      <c r="U3666" s="143"/>
    </row>
    <row r="3667" spans="1:21" ht="20.3" x14ac:dyDescent="0.35">
      <c r="A3667" s="43">
        <f>A3666+1</f>
        <v>976</v>
      </c>
      <c r="B3667" s="47" t="s">
        <v>1446</v>
      </c>
      <c r="C3667" s="43">
        <v>41779</v>
      </c>
      <c r="D3667" s="43" t="s">
        <v>1899</v>
      </c>
      <c r="E3667" s="43">
        <v>1992</v>
      </c>
      <c r="F3667" s="43" t="s">
        <v>2131</v>
      </c>
      <c r="G3667" s="56" t="s">
        <v>2098</v>
      </c>
      <c r="H3667" s="43">
        <v>5</v>
      </c>
      <c r="I3667" s="43">
        <v>2</v>
      </c>
      <c r="J3667" s="43" t="s">
        <v>2131</v>
      </c>
      <c r="K3667" s="45">
        <v>2130.4</v>
      </c>
      <c r="L3667" s="45">
        <v>2083.4499999999998</v>
      </c>
      <c r="M3667" s="517">
        <f>VLOOKUP(C3667,'Раздел 2'!D3506:Q3729,14,0)</f>
        <v>4850948.3</v>
      </c>
      <c r="N3667" s="45">
        <f t="shared" si="666"/>
        <v>4850948.3</v>
      </c>
      <c r="O3667" s="45">
        <v>0</v>
      </c>
      <c r="P3667" s="45">
        <v>0</v>
      </c>
      <c r="Q3667" s="45">
        <v>0</v>
      </c>
      <c r="R3667" s="57">
        <v>45658</v>
      </c>
      <c r="S3667" s="57">
        <v>46022</v>
      </c>
      <c r="U3667" s="143"/>
    </row>
    <row r="3668" spans="1:21" ht="20.3" x14ac:dyDescent="0.35">
      <c r="A3668" s="43">
        <f>A3667+1</f>
        <v>977</v>
      </c>
      <c r="B3668" s="47" t="s">
        <v>1447</v>
      </c>
      <c r="C3668" s="43">
        <v>41782</v>
      </c>
      <c r="D3668" s="43" t="s">
        <v>1899</v>
      </c>
      <c r="E3668" s="43">
        <v>2012</v>
      </c>
      <c r="F3668" s="43" t="s">
        <v>2131</v>
      </c>
      <c r="G3668" s="56" t="s">
        <v>2098</v>
      </c>
      <c r="H3668" s="43">
        <v>3</v>
      </c>
      <c r="I3668" s="43">
        <v>2</v>
      </c>
      <c r="J3668" s="43" t="s">
        <v>2131</v>
      </c>
      <c r="K3668" s="45">
        <v>628</v>
      </c>
      <c r="L3668" s="45">
        <v>628</v>
      </c>
      <c r="M3668" s="517">
        <f>VLOOKUP(C3668,'Раздел 2'!D3507:Q3730,14,0)</f>
        <v>122712</v>
      </c>
      <c r="N3668" s="45">
        <f t="shared" si="666"/>
        <v>122712</v>
      </c>
      <c r="O3668" s="45">
        <v>0</v>
      </c>
      <c r="P3668" s="45">
        <v>0</v>
      </c>
      <c r="Q3668" s="45">
        <v>0</v>
      </c>
      <c r="R3668" s="57">
        <v>45658</v>
      </c>
      <c r="S3668" s="57">
        <v>46022</v>
      </c>
      <c r="U3668" s="143"/>
    </row>
    <row r="3669" spans="1:21" ht="20.3" x14ac:dyDescent="0.3">
      <c r="A3669" s="46" t="s">
        <v>22</v>
      </c>
      <c r="B3669" s="46"/>
      <c r="C3669" s="403" t="s">
        <v>172</v>
      </c>
      <c r="D3669" s="403" t="s">
        <v>172</v>
      </c>
      <c r="E3669" s="403" t="s">
        <v>172</v>
      </c>
      <c r="F3669" s="403" t="s">
        <v>172</v>
      </c>
      <c r="G3669" s="403" t="s">
        <v>172</v>
      </c>
      <c r="H3669" s="403" t="s">
        <v>172</v>
      </c>
      <c r="I3669" s="403" t="s">
        <v>172</v>
      </c>
      <c r="J3669" s="49">
        <f>SUM(J3663:J3668)</f>
        <v>0</v>
      </c>
      <c r="K3669" s="49">
        <f t="shared" ref="K3669:Q3669" si="667">SUM(K3663:K3668)</f>
        <v>6302.2199999999993</v>
      </c>
      <c r="L3669" s="49">
        <f t="shared" si="667"/>
        <v>6164.25</v>
      </c>
      <c r="M3669" s="518">
        <f t="shared" si="667"/>
        <v>13198311.07</v>
      </c>
      <c r="N3669" s="49">
        <f t="shared" si="667"/>
        <v>13198311.07</v>
      </c>
      <c r="O3669" s="49">
        <f t="shared" si="667"/>
        <v>0</v>
      </c>
      <c r="P3669" s="49">
        <f t="shared" si="667"/>
        <v>0</v>
      </c>
      <c r="Q3669" s="49">
        <f t="shared" si="667"/>
        <v>0</v>
      </c>
      <c r="R3669" s="403" t="s">
        <v>172</v>
      </c>
      <c r="S3669" s="403" t="s">
        <v>172</v>
      </c>
      <c r="U3669" s="143"/>
    </row>
    <row r="3670" spans="1:21" ht="20.3" x14ac:dyDescent="0.35">
      <c r="A3670" s="528" t="s">
        <v>4995</v>
      </c>
      <c r="B3670" s="528"/>
      <c r="C3670" s="528"/>
      <c r="D3670" s="528"/>
      <c r="E3670" s="528"/>
      <c r="F3670" s="528"/>
      <c r="G3670" s="528"/>
      <c r="H3670" s="528"/>
      <c r="I3670" s="528"/>
      <c r="J3670" s="528"/>
      <c r="K3670" s="528"/>
      <c r="L3670" s="528"/>
      <c r="M3670" s="528"/>
      <c r="N3670" s="528"/>
      <c r="O3670" s="528"/>
      <c r="P3670" s="528"/>
      <c r="Q3670" s="528"/>
      <c r="R3670" s="528"/>
      <c r="S3670" s="528"/>
      <c r="U3670" s="143"/>
    </row>
    <row r="3671" spans="1:21" ht="20.3" x14ac:dyDescent="0.35">
      <c r="A3671" s="43">
        <f>A3668+1</f>
        <v>978</v>
      </c>
      <c r="B3671" s="47" t="s">
        <v>4993</v>
      </c>
      <c r="C3671" s="43">
        <v>56736</v>
      </c>
      <c r="D3671" s="43" t="s">
        <v>1899</v>
      </c>
      <c r="E3671" s="43">
        <v>2015</v>
      </c>
      <c r="F3671" s="43" t="s">
        <v>2131</v>
      </c>
      <c r="G3671" s="56" t="s">
        <v>2098</v>
      </c>
      <c r="H3671" s="43">
        <v>3</v>
      </c>
      <c r="I3671" s="43">
        <v>1</v>
      </c>
      <c r="J3671" s="43" t="s">
        <v>2131</v>
      </c>
      <c r="K3671" s="45">
        <v>482.2</v>
      </c>
      <c r="L3671" s="45">
        <v>482.2</v>
      </c>
      <c r="M3671" s="517">
        <f>VLOOKUP(C3671,'Раздел 2'!D:Q,14,0)</f>
        <v>1301797.98</v>
      </c>
      <c r="N3671" s="45">
        <f>M3671</f>
        <v>1301797.98</v>
      </c>
      <c r="O3671" s="45">
        <v>0</v>
      </c>
      <c r="P3671" s="45">
        <v>0</v>
      </c>
      <c r="Q3671" s="45">
        <v>0</v>
      </c>
      <c r="R3671" s="57">
        <v>45658</v>
      </c>
      <c r="S3671" s="57">
        <v>46022</v>
      </c>
      <c r="U3671" s="143"/>
    </row>
    <row r="3672" spans="1:21" ht="20.3" x14ac:dyDescent="0.3">
      <c r="A3672" s="46" t="s">
        <v>22</v>
      </c>
      <c r="B3672" s="46"/>
      <c r="C3672" s="470" t="s">
        <v>172</v>
      </c>
      <c r="D3672" s="470" t="s">
        <v>172</v>
      </c>
      <c r="E3672" s="470" t="s">
        <v>172</v>
      </c>
      <c r="F3672" s="470" t="s">
        <v>172</v>
      </c>
      <c r="G3672" s="470" t="s">
        <v>172</v>
      </c>
      <c r="H3672" s="470" t="s">
        <v>172</v>
      </c>
      <c r="I3672" s="470" t="s">
        <v>172</v>
      </c>
      <c r="J3672" s="469">
        <f>SUM(J3671)</f>
        <v>0</v>
      </c>
      <c r="K3672" s="469">
        <f t="shared" ref="K3672:Q3672" si="668">SUM(K3671)</f>
        <v>482.2</v>
      </c>
      <c r="L3672" s="469">
        <f t="shared" si="668"/>
        <v>482.2</v>
      </c>
      <c r="M3672" s="518">
        <f t="shared" si="668"/>
        <v>1301797.98</v>
      </c>
      <c r="N3672" s="469">
        <f t="shared" si="668"/>
        <v>1301797.98</v>
      </c>
      <c r="O3672" s="469">
        <f t="shared" si="668"/>
        <v>0</v>
      </c>
      <c r="P3672" s="469">
        <f t="shared" si="668"/>
        <v>0</v>
      </c>
      <c r="Q3672" s="469">
        <f t="shared" si="668"/>
        <v>0</v>
      </c>
      <c r="R3672" s="470" t="s">
        <v>172</v>
      </c>
      <c r="S3672" s="470" t="s">
        <v>172</v>
      </c>
      <c r="U3672" s="143"/>
    </row>
    <row r="3673" spans="1:21" ht="20.3" x14ac:dyDescent="0.35">
      <c r="A3673" s="528" t="s">
        <v>4994</v>
      </c>
      <c r="B3673" s="528"/>
      <c r="C3673" s="528"/>
      <c r="D3673" s="528"/>
      <c r="E3673" s="528"/>
      <c r="F3673" s="528"/>
      <c r="G3673" s="528"/>
      <c r="H3673" s="528"/>
      <c r="I3673" s="528"/>
      <c r="J3673" s="528"/>
      <c r="K3673" s="528"/>
      <c r="L3673" s="528"/>
      <c r="M3673" s="528"/>
      <c r="N3673" s="528"/>
      <c r="O3673" s="528"/>
      <c r="P3673" s="528"/>
      <c r="Q3673" s="528"/>
      <c r="R3673" s="528"/>
      <c r="S3673" s="528"/>
      <c r="U3673" s="143"/>
    </row>
    <row r="3674" spans="1:21" ht="20.3" x14ac:dyDescent="0.35">
      <c r="A3674" s="43">
        <f>A3671+1</f>
        <v>979</v>
      </c>
      <c r="B3674" s="390" t="s">
        <v>3837</v>
      </c>
      <c r="C3674" s="406">
        <v>41793</v>
      </c>
      <c r="D3674" s="406" t="s">
        <v>1899</v>
      </c>
      <c r="E3674" s="406">
        <v>1989</v>
      </c>
      <c r="F3674" s="406" t="s">
        <v>2131</v>
      </c>
      <c r="G3674" s="406" t="s">
        <v>2097</v>
      </c>
      <c r="H3674" s="406">
        <v>5</v>
      </c>
      <c r="I3674" s="406">
        <v>4</v>
      </c>
      <c r="J3674" s="406" t="s">
        <v>2131</v>
      </c>
      <c r="K3674" s="406">
        <v>2722.9</v>
      </c>
      <c r="L3674" s="406">
        <v>2722.9</v>
      </c>
      <c r="M3674" s="517">
        <f>VLOOKUP(C3674,'Раздел 2'!D3512:Q3732,14,0)</f>
        <v>3276204.72</v>
      </c>
      <c r="N3674" s="45">
        <f>M3674</f>
        <v>3276204.72</v>
      </c>
      <c r="O3674" s="45">
        <v>0</v>
      </c>
      <c r="P3674" s="45">
        <v>0</v>
      </c>
      <c r="Q3674" s="45">
        <v>0</v>
      </c>
      <c r="R3674" s="57">
        <v>45658</v>
      </c>
      <c r="S3674" s="57">
        <v>46022</v>
      </c>
      <c r="U3674" s="143"/>
    </row>
    <row r="3675" spans="1:21" ht="20.3" x14ac:dyDescent="0.35">
      <c r="A3675" s="43">
        <f>A3674+1</f>
        <v>980</v>
      </c>
      <c r="B3675" s="47" t="s">
        <v>1448</v>
      </c>
      <c r="C3675" s="43">
        <v>41795</v>
      </c>
      <c r="D3675" s="43" t="s">
        <v>1899</v>
      </c>
      <c r="E3675" s="43">
        <v>1986</v>
      </c>
      <c r="F3675" s="43" t="s">
        <v>2131</v>
      </c>
      <c r="G3675" s="56" t="s">
        <v>2098</v>
      </c>
      <c r="H3675" s="43">
        <v>4</v>
      </c>
      <c r="I3675" s="43">
        <v>3</v>
      </c>
      <c r="J3675" s="43" t="s">
        <v>2131</v>
      </c>
      <c r="K3675" s="45">
        <v>2297.5</v>
      </c>
      <c r="L3675" s="45">
        <v>2275.6</v>
      </c>
      <c r="M3675" s="517">
        <f>VLOOKUP(C3675,'Раздел 2'!D3513:Q3736,14,0)</f>
        <v>6410080.7699999996</v>
      </c>
      <c r="N3675" s="45">
        <f>M3675</f>
        <v>6410080.7699999996</v>
      </c>
      <c r="O3675" s="45">
        <v>0</v>
      </c>
      <c r="P3675" s="45">
        <v>0</v>
      </c>
      <c r="Q3675" s="45">
        <v>0</v>
      </c>
      <c r="R3675" s="57">
        <v>45658</v>
      </c>
      <c r="S3675" s="57">
        <v>46022</v>
      </c>
      <c r="U3675" s="143"/>
    </row>
    <row r="3676" spans="1:21" ht="20.3" x14ac:dyDescent="0.35">
      <c r="A3676" s="43">
        <f>A3675+1</f>
        <v>981</v>
      </c>
      <c r="B3676" s="47" t="s">
        <v>1449</v>
      </c>
      <c r="C3676" s="43">
        <v>41789</v>
      </c>
      <c r="D3676" s="43" t="s">
        <v>1899</v>
      </c>
      <c r="E3676" s="43">
        <v>1989</v>
      </c>
      <c r="F3676" s="43" t="s">
        <v>2131</v>
      </c>
      <c r="G3676" s="56" t="s">
        <v>2103</v>
      </c>
      <c r="H3676" s="43">
        <v>2</v>
      </c>
      <c r="I3676" s="43">
        <v>2</v>
      </c>
      <c r="J3676" s="43" t="s">
        <v>2131</v>
      </c>
      <c r="K3676" s="45">
        <v>552.70000000000005</v>
      </c>
      <c r="L3676" s="45">
        <v>552.70000000000005</v>
      </c>
      <c r="M3676" s="517">
        <f>VLOOKUP(C3676,'Раздел 2'!D3514:Q3736,14,0)</f>
        <v>1610193.52</v>
      </c>
      <c r="N3676" s="45">
        <f>M3676</f>
        <v>1610193.52</v>
      </c>
      <c r="O3676" s="45">
        <v>0</v>
      </c>
      <c r="P3676" s="45">
        <v>0</v>
      </c>
      <c r="Q3676" s="45">
        <v>0</v>
      </c>
      <c r="R3676" s="57">
        <v>45658</v>
      </c>
      <c r="S3676" s="57">
        <v>46022</v>
      </c>
      <c r="U3676" s="143"/>
    </row>
    <row r="3677" spans="1:21" ht="20.3" x14ac:dyDescent="0.35">
      <c r="A3677" s="43">
        <f>A3676+1</f>
        <v>982</v>
      </c>
      <c r="B3677" s="47" t="s">
        <v>1451</v>
      </c>
      <c r="C3677" s="43">
        <v>41790</v>
      </c>
      <c r="D3677" s="43" t="s">
        <v>1899</v>
      </c>
      <c r="E3677" s="43">
        <v>1989</v>
      </c>
      <c r="F3677" s="43" t="s">
        <v>2131</v>
      </c>
      <c r="G3677" s="56" t="s">
        <v>2098</v>
      </c>
      <c r="H3677" s="43">
        <v>2</v>
      </c>
      <c r="I3677" s="43">
        <v>1</v>
      </c>
      <c r="J3677" s="43" t="s">
        <v>2131</v>
      </c>
      <c r="K3677" s="45">
        <v>277.3</v>
      </c>
      <c r="L3677" s="45">
        <v>267.5</v>
      </c>
      <c r="M3677" s="517">
        <f>VLOOKUP(C3677,'Раздел 2'!D3515:Q3736,14,0)</f>
        <v>607904.56000000006</v>
      </c>
      <c r="N3677" s="45">
        <f>M3677</f>
        <v>607904.56000000006</v>
      </c>
      <c r="O3677" s="45">
        <v>0</v>
      </c>
      <c r="P3677" s="45">
        <v>0</v>
      </c>
      <c r="Q3677" s="45">
        <v>0</v>
      </c>
      <c r="R3677" s="57">
        <v>45658</v>
      </c>
      <c r="S3677" s="57">
        <v>46022</v>
      </c>
      <c r="U3677" s="143"/>
    </row>
    <row r="3678" spans="1:21" ht="20.3" x14ac:dyDescent="0.3">
      <c r="A3678" s="46" t="s">
        <v>22</v>
      </c>
      <c r="B3678" s="46"/>
      <c r="C3678" s="403" t="s">
        <v>172</v>
      </c>
      <c r="D3678" s="403" t="s">
        <v>172</v>
      </c>
      <c r="E3678" s="403" t="s">
        <v>172</v>
      </c>
      <c r="F3678" s="403" t="s">
        <v>172</v>
      </c>
      <c r="G3678" s="403" t="s">
        <v>172</v>
      </c>
      <c r="H3678" s="403" t="s">
        <v>172</v>
      </c>
      <c r="I3678" s="403" t="s">
        <v>172</v>
      </c>
      <c r="J3678" s="49">
        <f>SUM(J3674:J3677)</f>
        <v>0</v>
      </c>
      <c r="K3678" s="49">
        <f>SUM(K3674:K3677)</f>
        <v>5850.4</v>
      </c>
      <c r="L3678" s="49">
        <f>SUM(L3674:L3677)</f>
        <v>5818.7</v>
      </c>
      <c r="M3678" s="518">
        <f>SUM(M3674:M3677)</f>
        <v>11904383.57</v>
      </c>
      <c r="N3678" s="49">
        <f>SUM(N3674:N3677)</f>
        <v>11904383.57</v>
      </c>
      <c r="O3678" s="49">
        <f>SUM(O3675:O3677)</f>
        <v>0</v>
      </c>
      <c r="P3678" s="49">
        <f>SUM(P3675:P3677)</f>
        <v>0</v>
      </c>
      <c r="Q3678" s="49">
        <f>SUM(Q3675:Q3677)</f>
        <v>0</v>
      </c>
      <c r="R3678" s="403" t="s">
        <v>172</v>
      </c>
      <c r="S3678" s="403" t="s">
        <v>172</v>
      </c>
      <c r="U3678" s="143"/>
    </row>
    <row r="3679" spans="1:21" ht="19.649999999999999" x14ac:dyDescent="0.3">
      <c r="A3679" s="53" t="s">
        <v>34</v>
      </c>
      <c r="B3679" s="53"/>
      <c r="C3679" s="403" t="s">
        <v>172</v>
      </c>
      <c r="D3679" s="403" t="s">
        <v>172</v>
      </c>
      <c r="E3679" s="403" t="s">
        <v>172</v>
      </c>
      <c r="F3679" s="403" t="s">
        <v>172</v>
      </c>
      <c r="G3679" s="403" t="s">
        <v>172</v>
      </c>
      <c r="H3679" s="403" t="s">
        <v>172</v>
      </c>
      <c r="I3679" s="403" t="s">
        <v>172</v>
      </c>
      <c r="J3679" s="49">
        <f t="shared" ref="J3679" si="669">J3631+J3639+J3642+J3651+J3655+J3661+J3669+J3678</f>
        <v>0</v>
      </c>
      <c r="K3679" s="49">
        <f>K3631+K3639+K3642+K3651+K3655+K3661+K3669+K3672+K3678</f>
        <v>68303.049999999988</v>
      </c>
      <c r="L3679" s="49">
        <f>L3631+L3639+L3642+L3651+L3655+L3661+L3669+L3672+L3678</f>
        <v>55049.049999999988</v>
      </c>
      <c r="M3679" s="518">
        <f>M3631+M3639+M3642+M3651+M3655+M3661+M3669+M3672+M3678</f>
        <v>68011184.551499993</v>
      </c>
      <c r="N3679" s="49">
        <f>N3631+N3639+N3642+N3651+N3655+N3661+N3669+N3672+N3678</f>
        <v>68011184.551499993</v>
      </c>
      <c r="O3679" s="471">
        <f t="shared" ref="O3679:Q3679" si="670">O3631+O3639+O3642+O3651+O3655+O3661+O3669+O3672+O3678</f>
        <v>0</v>
      </c>
      <c r="P3679" s="471">
        <f t="shared" si="670"/>
        <v>0</v>
      </c>
      <c r="Q3679" s="471">
        <f t="shared" si="670"/>
        <v>0</v>
      </c>
      <c r="R3679" s="403" t="s">
        <v>172</v>
      </c>
      <c r="S3679" s="403" t="s">
        <v>172</v>
      </c>
      <c r="U3679" s="143"/>
    </row>
    <row r="3680" spans="1:21" ht="19.649999999999999" x14ac:dyDescent="0.3">
      <c r="A3680" s="527" t="s">
        <v>2914</v>
      </c>
      <c r="B3680" s="527"/>
      <c r="C3680" s="527"/>
      <c r="D3680" s="527"/>
      <c r="E3680" s="527"/>
      <c r="F3680" s="527"/>
      <c r="G3680" s="527"/>
      <c r="H3680" s="527"/>
      <c r="I3680" s="527"/>
      <c r="J3680" s="527"/>
      <c r="K3680" s="527"/>
      <c r="L3680" s="527"/>
      <c r="M3680" s="527"/>
      <c r="N3680" s="527"/>
      <c r="O3680" s="527"/>
      <c r="P3680" s="527"/>
      <c r="Q3680" s="527"/>
      <c r="R3680" s="527"/>
      <c r="S3680" s="527"/>
      <c r="U3680" s="143"/>
    </row>
    <row r="3681" spans="1:21" ht="20.3" x14ac:dyDescent="0.35">
      <c r="A3681" s="528" t="s">
        <v>4882</v>
      </c>
      <c r="B3681" s="528"/>
      <c r="C3681" s="528"/>
      <c r="D3681" s="528"/>
      <c r="E3681" s="528"/>
      <c r="F3681" s="528"/>
      <c r="G3681" s="528"/>
      <c r="H3681" s="528"/>
      <c r="I3681" s="528"/>
      <c r="J3681" s="528"/>
      <c r="K3681" s="528"/>
      <c r="L3681" s="528"/>
      <c r="M3681" s="528"/>
      <c r="N3681" s="528"/>
      <c r="O3681" s="528"/>
      <c r="P3681" s="528"/>
      <c r="Q3681" s="528"/>
      <c r="R3681" s="528"/>
      <c r="S3681" s="528"/>
      <c r="U3681" s="143"/>
    </row>
    <row r="3682" spans="1:21" ht="20.3" x14ac:dyDescent="0.35">
      <c r="A3682" s="43">
        <f>A3677+1</f>
        <v>983</v>
      </c>
      <c r="B3682" s="47" t="s">
        <v>4142</v>
      </c>
      <c r="C3682" s="43">
        <v>42967</v>
      </c>
      <c r="D3682" s="43" t="s">
        <v>1899</v>
      </c>
      <c r="E3682" s="43">
        <v>1968</v>
      </c>
      <c r="F3682" s="43" t="s">
        <v>2131</v>
      </c>
      <c r="G3682" s="56" t="s">
        <v>2098</v>
      </c>
      <c r="H3682" s="43">
        <v>2</v>
      </c>
      <c r="I3682" s="43">
        <v>2</v>
      </c>
      <c r="J3682" s="43" t="s">
        <v>2131</v>
      </c>
      <c r="K3682" s="45">
        <v>988</v>
      </c>
      <c r="L3682" s="45">
        <v>569.6</v>
      </c>
      <c r="M3682" s="517">
        <f>VLOOKUP(C3682,'Раздел 2'!D3675:Q3695,14,0)</f>
        <v>50775.7</v>
      </c>
      <c r="N3682" s="45">
        <f>M3682</f>
        <v>50775.7</v>
      </c>
      <c r="O3682" s="45">
        <v>0</v>
      </c>
      <c r="P3682" s="45">
        <v>0</v>
      </c>
      <c r="Q3682" s="45">
        <v>0</v>
      </c>
      <c r="R3682" s="57">
        <v>45658</v>
      </c>
      <c r="S3682" s="57">
        <v>46022</v>
      </c>
      <c r="U3682" s="143"/>
    </row>
    <row r="3683" spans="1:21" ht="20.3" x14ac:dyDescent="0.35">
      <c r="A3683" s="43">
        <f>A3682+1</f>
        <v>984</v>
      </c>
      <c r="B3683" s="47" t="s">
        <v>4878</v>
      </c>
      <c r="C3683" s="43">
        <v>42961</v>
      </c>
      <c r="D3683" s="43" t="s">
        <v>1899</v>
      </c>
      <c r="E3683" s="43">
        <v>1968</v>
      </c>
      <c r="F3683" s="43" t="s">
        <v>2131</v>
      </c>
      <c r="G3683" s="56" t="s">
        <v>2098</v>
      </c>
      <c r="H3683" s="43">
        <v>2</v>
      </c>
      <c r="I3683" s="43">
        <v>2</v>
      </c>
      <c r="J3683" s="43" t="s">
        <v>2131</v>
      </c>
      <c r="K3683" s="45">
        <v>988</v>
      </c>
      <c r="L3683" s="45">
        <v>589.20000000000005</v>
      </c>
      <c r="M3683" s="517">
        <f>VLOOKUP(C3683,'Раздел 2'!D3676:Q3695,14,0)</f>
        <v>56417.51</v>
      </c>
      <c r="N3683" s="45">
        <f>M3683</f>
        <v>56417.51</v>
      </c>
      <c r="O3683" s="45">
        <v>0</v>
      </c>
      <c r="P3683" s="45">
        <v>0</v>
      </c>
      <c r="Q3683" s="45">
        <v>0</v>
      </c>
      <c r="R3683" s="57">
        <v>45658</v>
      </c>
      <c r="S3683" s="57">
        <v>46022</v>
      </c>
      <c r="U3683" s="143"/>
    </row>
    <row r="3684" spans="1:21" ht="18.350000000000001" customHeight="1" x14ac:dyDescent="0.3">
      <c r="A3684" s="46" t="s">
        <v>22</v>
      </c>
      <c r="B3684" s="46"/>
      <c r="C3684" s="403" t="s">
        <v>172</v>
      </c>
      <c r="D3684" s="403" t="s">
        <v>172</v>
      </c>
      <c r="E3684" s="403" t="s">
        <v>172</v>
      </c>
      <c r="F3684" s="403" t="s">
        <v>172</v>
      </c>
      <c r="G3684" s="403" t="s">
        <v>172</v>
      </c>
      <c r="H3684" s="403" t="s">
        <v>172</v>
      </c>
      <c r="I3684" s="403" t="s">
        <v>172</v>
      </c>
      <c r="J3684" s="49">
        <f>SUM(J3682:J3683)</f>
        <v>0</v>
      </c>
      <c r="K3684" s="49">
        <f t="shared" ref="K3684:Q3684" si="671">SUM(K3682:K3683)</f>
        <v>1976</v>
      </c>
      <c r="L3684" s="49">
        <f t="shared" si="671"/>
        <v>1158.8000000000002</v>
      </c>
      <c r="M3684" s="518">
        <f t="shared" si="671"/>
        <v>107193.20999999999</v>
      </c>
      <c r="N3684" s="49">
        <f t="shared" si="671"/>
        <v>107193.20999999999</v>
      </c>
      <c r="O3684" s="49">
        <f t="shared" si="671"/>
        <v>0</v>
      </c>
      <c r="P3684" s="49">
        <f t="shared" si="671"/>
        <v>0</v>
      </c>
      <c r="Q3684" s="49">
        <f t="shared" si="671"/>
        <v>0</v>
      </c>
      <c r="R3684" s="403" t="s">
        <v>172</v>
      </c>
      <c r="S3684" s="403" t="s">
        <v>172</v>
      </c>
      <c r="U3684" s="143"/>
    </row>
    <row r="3685" spans="1:21" ht="19.649999999999999" x14ac:dyDescent="0.3">
      <c r="A3685" s="53" t="s">
        <v>34</v>
      </c>
      <c r="B3685" s="53"/>
      <c r="C3685" s="403" t="s">
        <v>172</v>
      </c>
      <c r="D3685" s="403" t="s">
        <v>172</v>
      </c>
      <c r="E3685" s="403" t="s">
        <v>172</v>
      </c>
      <c r="F3685" s="403" t="s">
        <v>172</v>
      </c>
      <c r="G3685" s="403" t="s">
        <v>172</v>
      </c>
      <c r="H3685" s="403" t="s">
        <v>172</v>
      </c>
      <c r="I3685" s="403" t="s">
        <v>172</v>
      </c>
      <c r="J3685" s="49">
        <f>SUM(J3684)</f>
        <v>0</v>
      </c>
      <c r="K3685" s="49">
        <f t="shared" ref="K3685:Q3685" si="672">SUM(K3684)</f>
        <v>1976</v>
      </c>
      <c r="L3685" s="49">
        <f t="shared" si="672"/>
        <v>1158.8000000000002</v>
      </c>
      <c r="M3685" s="518">
        <f t="shared" si="672"/>
        <v>107193.20999999999</v>
      </c>
      <c r="N3685" s="49">
        <f t="shared" si="672"/>
        <v>107193.20999999999</v>
      </c>
      <c r="O3685" s="49">
        <f t="shared" si="672"/>
        <v>0</v>
      </c>
      <c r="P3685" s="49">
        <f t="shared" si="672"/>
        <v>0</v>
      </c>
      <c r="Q3685" s="49">
        <f t="shared" si="672"/>
        <v>0</v>
      </c>
      <c r="R3685" s="403" t="s">
        <v>172</v>
      </c>
      <c r="S3685" s="403" t="s">
        <v>172</v>
      </c>
      <c r="U3685" s="143"/>
    </row>
    <row r="3686" spans="1:21" ht="19.649999999999999" x14ac:dyDescent="0.3">
      <c r="A3686" s="527" t="s">
        <v>4879</v>
      </c>
      <c r="B3686" s="527"/>
      <c r="C3686" s="527"/>
      <c r="D3686" s="527"/>
      <c r="E3686" s="527"/>
      <c r="F3686" s="527"/>
      <c r="G3686" s="527"/>
      <c r="H3686" s="527"/>
      <c r="I3686" s="527"/>
      <c r="J3686" s="527"/>
      <c r="K3686" s="527"/>
      <c r="L3686" s="527"/>
      <c r="M3686" s="527"/>
      <c r="N3686" s="527"/>
      <c r="O3686" s="527"/>
      <c r="P3686" s="527"/>
      <c r="Q3686" s="527"/>
      <c r="R3686" s="527"/>
      <c r="S3686" s="527"/>
      <c r="U3686" s="143"/>
    </row>
    <row r="3687" spans="1:21" ht="20.3" x14ac:dyDescent="0.35">
      <c r="A3687" s="528" t="s">
        <v>4880</v>
      </c>
      <c r="B3687" s="528"/>
      <c r="C3687" s="528"/>
      <c r="D3687" s="528"/>
      <c r="E3687" s="528"/>
      <c r="F3687" s="528"/>
      <c r="G3687" s="528"/>
      <c r="H3687" s="528"/>
      <c r="I3687" s="528"/>
      <c r="J3687" s="528"/>
      <c r="K3687" s="528"/>
      <c r="L3687" s="528"/>
      <c r="M3687" s="528"/>
      <c r="N3687" s="528"/>
      <c r="O3687" s="528"/>
      <c r="P3687" s="528"/>
      <c r="Q3687" s="528"/>
      <c r="R3687" s="528"/>
      <c r="S3687" s="528"/>
      <c r="U3687" s="143"/>
    </row>
    <row r="3688" spans="1:21" ht="20.3" x14ac:dyDescent="0.35">
      <c r="A3688" s="43">
        <f>A3683+1</f>
        <v>985</v>
      </c>
      <c r="B3688" s="47" t="s">
        <v>1452</v>
      </c>
      <c r="C3688" s="43">
        <v>42154</v>
      </c>
      <c r="D3688" s="43" t="s">
        <v>1899</v>
      </c>
      <c r="E3688" s="43">
        <v>1965</v>
      </c>
      <c r="F3688" s="43" t="s">
        <v>2131</v>
      </c>
      <c r="G3688" s="56" t="s">
        <v>2103</v>
      </c>
      <c r="H3688" s="43">
        <v>2</v>
      </c>
      <c r="I3688" s="43">
        <v>3</v>
      </c>
      <c r="J3688" s="43" t="s">
        <v>2131</v>
      </c>
      <c r="K3688" s="45">
        <v>643.70000000000005</v>
      </c>
      <c r="L3688" s="45">
        <v>384.3</v>
      </c>
      <c r="M3688" s="517">
        <f>VLOOKUP(C3688,'Раздел 2'!D3523:Q3740,14,0)</f>
        <v>61766</v>
      </c>
      <c r="N3688" s="45">
        <f>M3688</f>
        <v>61766</v>
      </c>
      <c r="O3688" s="45">
        <v>0</v>
      </c>
      <c r="P3688" s="45">
        <v>0</v>
      </c>
      <c r="Q3688" s="45">
        <v>0</v>
      </c>
      <c r="R3688" s="57">
        <v>45658</v>
      </c>
      <c r="S3688" s="57">
        <v>46022</v>
      </c>
      <c r="U3688" s="143"/>
    </row>
    <row r="3689" spans="1:21" ht="20.3" x14ac:dyDescent="0.35">
      <c r="A3689" s="43">
        <f>A3688+1</f>
        <v>986</v>
      </c>
      <c r="B3689" s="47" t="s">
        <v>4155</v>
      </c>
      <c r="C3689" s="43">
        <v>42148</v>
      </c>
      <c r="D3689" s="43" t="s">
        <v>1899</v>
      </c>
      <c r="E3689" s="43">
        <v>1970</v>
      </c>
      <c r="F3689" s="43" t="s">
        <v>2131</v>
      </c>
      <c r="G3689" s="56" t="s">
        <v>2130</v>
      </c>
      <c r="H3689" s="43">
        <v>2</v>
      </c>
      <c r="I3689" s="43">
        <v>3</v>
      </c>
      <c r="J3689" s="43" t="s">
        <v>2131</v>
      </c>
      <c r="K3689" s="45">
        <v>719.96</v>
      </c>
      <c r="L3689" s="45">
        <v>719.96</v>
      </c>
      <c r="M3689" s="517">
        <f>VLOOKUP(C3689,'Раздел 2'!D3524:Q3740,14,0)</f>
        <v>30000</v>
      </c>
      <c r="N3689" s="45">
        <f>M3689</f>
        <v>30000</v>
      </c>
      <c r="O3689" s="45">
        <v>0</v>
      </c>
      <c r="P3689" s="45">
        <v>0</v>
      </c>
      <c r="Q3689" s="45">
        <v>0</v>
      </c>
      <c r="R3689" s="57">
        <v>45658</v>
      </c>
      <c r="S3689" s="57">
        <v>46022</v>
      </c>
      <c r="U3689" s="143"/>
    </row>
    <row r="3690" spans="1:21" ht="20.3" x14ac:dyDescent="0.3">
      <c r="A3690" s="46" t="s">
        <v>22</v>
      </c>
      <c r="B3690" s="46"/>
      <c r="C3690" s="403" t="s">
        <v>172</v>
      </c>
      <c r="D3690" s="403" t="s">
        <v>172</v>
      </c>
      <c r="E3690" s="403" t="s">
        <v>172</v>
      </c>
      <c r="F3690" s="403" t="s">
        <v>172</v>
      </c>
      <c r="G3690" s="403" t="s">
        <v>172</v>
      </c>
      <c r="H3690" s="403" t="s">
        <v>172</v>
      </c>
      <c r="I3690" s="403" t="s">
        <v>172</v>
      </c>
      <c r="J3690" s="49">
        <f>SUM(J3688:J3689)</f>
        <v>0</v>
      </c>
      <c r="K3690" s="49">
        <f t="shared" ref="K3690:Q3690" si="673">SUM(K3688:K3689)</f>
        <v>1363.66</v>
      </c>
      <c r="L3690" s="49">
        <f t="shared" si="673"/>
        <v>1104.26</v>
      </c>
      <c r="M3690" s="518">
        <f t="shared" si="673"/>
        <v>91766</v>
      </c>
      <c r="N3690" s="49">
        <f t="shared" si="673"/>
        <v>91766</v>
      </c>
      <c r="O3690" s="49">
        <f t="shared" si="673"/>
        <v>0</v>
      </c>
      <c r="P3690" s="49">
        <f t="shared" si="673"/>
        <v>0</v>
      </c>
      <c r="Q3690" s="49">
        <f t="shared" si="673"/>
        <v>0</v>
      </c>
      <c r="R3690" s="403" t="s">
        <v>172</v>
      </c>
      <c r="S3690" s="403" t="s">
        <v>172</v>
      </c>
      <c r="U3690" s="143"/>
    </row>
    <row r="3691" spans="1:21" ht="20.3" x14ac:dyDescent="0.35">
      <c r="A3691" s="528" t="s">
        <v>4881</v>
      </c>
      <c r="B3691" s="528"/>
      <c r="C3691" s="528"/>
      <c r="D3691" s="528"/>
      <c r="E3691" s="528"/>
      <c r="F3691" s="528"/>
      <c r="G3691" s="528"/>
      <c r="H3691" s="528"/>
      <c r="I3691" s="528"/>
      <c r="J3691" s="528"/>
      <c r="K3691" s="528"/>
      <c r="L3691" s="528"/>
      <c r="M3691" s="528"/>
      <c r="N3691" s="528"/>
      <c r="O3691" s="528"/>
      <c r="P3691" s="528"/>
      <c r="Q3691" s="528"/>
      <c r="R3691" s="528"/>
      <c r="S3691" s="528"/>
      <c r="U3691" s="143"/>
    </row>
    <row r="3692" spans="1:21" ht="20.3" x14ac:dyDescent="0.35">
      <c r="A3692" s="43">
        <f>A3689+1</f>
        <v>987</v>
      </c>
      <c r="B3692" s="47" t="s">
        <v>1453</v>
      </c>
      <c r="C3692" s="43">
        <v>42142</v>
      </c>
      <c r="D3692" s="43" t="s">
        <v>1899</v>
      </c>
      <c r="E3692" s="43">
        <v>1973</v>
      </c>
      <c r="F3692" s="43" t="s">
        <v>2131</v>
      </c>
      <c r="G3692" s="56" t="s">
        <v>2098</v>
      </c>
      <c r="H3692" s="43">
        <v>2</v>
      </c>
      <c r="I3692" s="43">
        <v>2</v>
      </c>
      <c r="J3692" s="43" t="s">
        <v>2131</v>
      </c>
      <c r="K3692" s="45">
        <v>531</v>
      </c>
      <c r="L3692" s="45">
        <v>469.52</v>
      </c>
      <c r="M3692" s="517">
        <f>VLOOKUP(C3692,'Раздел 2'!D3526:Q3741,14,0)</f>
        <v>1264666.7</v>
      </c>
      <c r="N3692" s="45">
        <f>M3692</f>
        <v>1264666.7</v>
      </c>
      <c r="O3692" s="45">
        <v>0</v>
      </c>
      <c r="P3692" s="45">
        <v>0</v>
      </c>
      <c r="Q3692" s="45">
        <v>0</v>
      </c>
      <c r="R3692" s="57">
        <v>45658</v>
      </c>
      <c r="S3692" s="57">
        <v>46022</v>
      </c>
      <c r="U3692" s="143"/>
    </row>
    <row r="3693" spans="1:21" ht="20.3" x14ac:dyDescent="0.3">
      <c r="A3693" s="46" t="s">
        <v>22</v>
      </c>
      <c r="B3693" s="46"/>
      <c r="C3693" s="403" t="s">
        <v>172</v>
      </c>
      <c r="D3693" s="403" t="s">
        <v>172</v>
      </c>
      <c r="E3693" s="403" t="s">
        <v>172</v>
      </c>
      <c r="F3693" s="403" t="s">
        <v>172</v>
      </c>
      <c r="G3693" s="403" t="s">
        <v>172</v>
      </c>
      <c r="H3693" s="403" t="s">
        <v>172</v>
      </c>
      <c r="I3693" s="403" t="s">
        <v>172</v>
      </c>
      <c r="J3693" s="49">
        <f>SUM(J3692)</f>
        <v>0</v>
      </c>
      <c r="K3693" s="49">
        <f t="shared" ref="K3693:Q3693" si="674">SUM(K3692)</f>
        <v>531</v>
      </c>
      <c r="L3693" s="49">
        <f t="shared" si="674"/>
        <v>469.52</v>
      </c>
      <c r="M3693" s="518">
        <f t="shared" si="674"/>
        <v>1264666.7</v>
      </c>
      <c r="N3693" s="49">
        <f t="shared" si="674"/>
        <v>1264666.7</v>
      </c>
      <c r="O3693" s="49">
        <f t="shared" si="674"/>
        <v>0</v>
      </c>
      <c r="P3693" s="49">
        <f t="shared" si="674"/>
        <v>0</v>
      </c>
      <c r="Q3693" s="49">
        <f t="shared" si="674"/>
        <v>0</v>
      </c>
      <c r="R3693" s="403" t="s">
        <v>172</v>
      </c>
      <c r="S3693" s="403" t="s">
        <v>172</v>
      </c>
      <c r="U3693" s="143"/>
    </row>
    <row r="3694" spans="1:21" ht="19.649999999999999" x14ac:dyDescent="0.3">
      <c r="A3694" s="53" t="s">
        <v>34</v>
      </c>
      <c r="B3694" s="53"/>
      <c r="C3694" s="403" t="s">
        <v>172</v>
      </c>
      <c r="D3694" s="403" t="s">
        <v>172</v>
      </c>
      <c r="E3694" s="403" t="s">
        <v>172</v>
      </c>
      <c r="F3694" s="403" t="s">
        <v>172</v>
      </c>
      <c r="G3694" s="403" t="s">
        <v>172</v>
      </c>
      <c r="H3694" s="403" t="s">
        <v>172</v>
      </c>
      <c r="I3694" s="403" t="s">
        <v>172</v>
      </c>
      <c r="J3694" s="49">
        <f>J3690+J3693</f>
        <v>0</v>
      </c>
      <c r="K3694" s="49">
        <f t="shared" ref="K3694:Q3694" si="675">K3690+K3693</f>
        <v>1894.66</v>
      </c>
      <c r="L3694" s="49">
        <f t="shared" si="675"/>
        <v>1573.78</v>
      </c>
      <c r="M3694" s="518">
        <f t="shared" si="675"/>
        <v>1356432.7</v>
      </c>
      <c r="N3694" s="49">
        <f t="shared" si="675"/>
        <v>1356432.7</v>
      </c>
      <c r="O3694" s="49">
        <f t="shared" si="675"/>
        <v>0</v>
      </c>
      <c r="P3694" s="49">
        <f t="shared" si="675"/>
        <v>0</v>
      </c>
      <c r="Q3694" s="49">
        <f t="shared" si="675"/>
        <v>0</v>
      </c>
      <c r="R3694" s="403" t="s">
        <v>172</v>
      </c>
      <c r="S3694" s="403" t="s">
        <v>172</v>
      </c>
      <c r="U3694" s="143"/>
    </row>
    <row r="3695" spans="1:21" ht="19.649999999999999" x14ac:dyDescent="0.3">
      <c r="A3695" s="527" t="s">
        <v>4883</v>
      </c>
      <c r="B3695" s="527"/>
      <c r="C3695" s="527"/>
      <c r="D3695" s="527"/>
      <c r="E3695" s="527"/>
      <c r="F3695" s="527"/>
      <c r="G3695" s="527"/>
      <c r="H3695" s="527"/>
      <c r="I3695" s="527"/>
      <c r="J3695" s="527"/>
      <c r="K3695" s="527"/>
      <c r="L3695" s="527"/>
      <c r="M3695" s="527"/>
      <c r="N3695" s="527"/>
      <c r="O3695" s="527"/>
      <c r="P3695" s="527"/>
      <c r="Q3695" s="527"/>
      <c r="R3695" s="527"/>
      <c r="S3695" s="527"/>
      <c r="U3695" s="143"/>
    </row>
    <row r="3696" spans="1:21" ht="20.3" x14ac:dyDescent="0.35">
      <c r="A3696" s="528" t="s">
        <v>4884</v>
      </c>
      <c r="B3696" s="528"/>
      <c r="C3696" s="528"/>
      <c r="D3696" s="528"/>
      <c r="E3696" s="528"/>
      <c r="F3696" s="528"/>
      <c r="G3696" s="528"/>
      <c r="H3696" s="528"/>
      <c r="I3696" s="528"/>
      <c r="J3696" s="528"/>
      <c r="K3696" s="528"/>
      <c r="L3696" s="528"/>
      <c r="M3696" s="528"/>
      <c r="N3696" s="528"/>
      <c r="O3696" s="528"/>
      <c r="P3696" s="528"/>
      <c r="Q3696" s="528"/>
      <c r="R3696" s="528"/>
      <c r="S3696" s="528"/>
      <c r="U3696" s="143"/>
    </row>
    <row r="3697" spans="1:21" ht="20.3" x14ac:dyDescent="0.35">
      <c r="A3697" s="43">
        <f>A3692+1</f>
        <v>988</v>
      </c>
      <c r="B3697" s="47" t="s">
        <v>4579</v>
      </c>
      <c r="C3697" s="43">
        <v>42037</v>
      </c>
      <c r="D3697" s="43" t="s">
        <v>1899</v>
      </c>
      <c r="E3697" s="43">
        <v>1962</v>
      </c>
      <c r="F3697" s="43"/>
      <c r="G3697" s="56" t="s">
        <v>2103</v>
      </c>
      <c r="H3697" s="43">
        <v>2</v>
      </c>
      <c r="I3697" s="43">
        <v>2</v>
      </c>
      <c r="J3697" s="43" t="s">
        <v>2131</v>
      </c>
      <c r="K3697" s="45">
        <v>329.9</v>
      </c>
      <c r="L3697" s="45">
        <v>356</v>
      </c>
      <c r="M3697" s="517">
        <f>VLOOKUP(C3697,'Раздел 2'!D3547:Q3767,14,0)</f>
        <v>55982.13</v>
      </c>
      <c r="N3697" s="45">
        <f>M3697</f>
        <v>55982.13</v>
      </c>
      <c r="O3697" s="45">
        <v>0</v>
      </c>
      <c r="P3697" s="45">
        <v>0</v>
      </c>
      <c r="Q3697" s="45">
        <v>0</v>
      </c>
      <c r="R3697" s="57">
        <v>45658</v>
      </c>
      <c r="S3697" s="57">
        <v>46022</v>
      </c>
      <c r="U3697" s="143"/>
    </row>
    <row r="3698" spans="1:21" ht="20.3" x14ac:dyDescent="0.3">
      <c r="A3698" s="46" t="s">
        <v>22</v>
      </c>
      <c r="B3698" s="46"/>
      <c r="C3698" s="403" t="s">
        <v>172</v>
      </c>
      <c r="D3698" s="403" t="s">
        <v>172</v>
      </c>
      <c r="E3698" s="403" t="s">
        <v>172</v>
      </c>
      <c r="F3698" s="403" t="s">
        <v>172</v>
      </c>
      <c r="G3698" s="403" t="s">
        <v>172</v>
      </c>
      <c r="H3698" s="403" t="s">
        <v>172</v>
      </c>
      <c r="I3698" s="403" t="s">
        <v>172</v>
      </c>
      <c r="J3698" s="49">
        <f t="shared" ref="J3698:Q3698" si="676">SUM(J3697:J3697)</f>
        <v>0</v>
      </c>
      <c r="K3698" s="49">
        <f t="shared" si="676"/>
        <v>329.9</v>
      </c>
      <c r="L3698" s="49">
        <f t="shared" si="676"/>
        <v>356</v>
      </c>
      <c r="M3698" s="518">
        <f t="shared" si="676"/>
        <v>55982.13</v>
      </c>
      <c r="N3698" s="49">
        <f t="shared" si="676"/>
        <v>55982.13</v>
      </c>
      <c r="O3698" s="49">
        <f t="shared" si="676"/>
        <v>0</v>
      </c>
      <c r="P3698" s="49">
        <f t="shared" si="676"/>
        <v>0</v>
      </c>
      <c r="Q3698" s="49">
        <f t="shared" si="676"/>
        <v>0</v>
      </c>
      <c r="R3698" s="403" t="s">
        <v>172</v>
      </c>
      <c r="S3698" s="403" t="s">
        <v>172</v>
      </c>
      <c r="U3698" s="143"/>
    </row>
    <row r="3699" spans="1:21" ht="20.3" x14ac:dyDescent="0.35">
      <c r="A3699" s="528" t="s">
        <v>4885</v>
      </c>
      <c r="B3699" s="528"/>
      <c r="C3699" s="528"/>
      <c r="D3699" s="528"/>
      <c r="E3699" s="528"/>
      <c r="F3699" s="528"/>
      <c r="G3699" s="528"/>
      <c r="H3699" s="528"/>
      <c r="I3699" s="528"/>
      <c r="J3699" s="528"/>
      <c r="K3699" s="528"/>
      <c r="L3699" s="528"/>
      <c r="M3699" s="528"/>
      <c r="N3699" s="528"/>
      <c r="O3699" s="528"/>
      <c r="P3699" s="528"/>
      <c r="Q3699" s="528"/>
      <c r="R3699" s="528"/>
      <c r="S3699" s="528"/>
      <c r="U3699" s="143"/>
    </row>
    <row r="3700" spans="1:21" ht="20.3" x14ac:dyDescent="0.35">
      <c r="A3700" s="184">
        <f>A3697+1</f>
        <v>989</v>
      </c>
      <c r="B3700" s="46" t="s">
        <v>644</v>
      </c>
      <c r="C3700" s="257">
        <v>42111</v>
      </c>
      <c r="D3700" s="406" t="s">
        <v>1899</v>
      </c>
      <c r="E3700" s="406">
        <v>1972</v>
      </c>
      <c r="F3700" s="406" t="s">
        <v>2131</v>
      </c>
      <c r="G3700" s="406" t="s">
        <v>2103</v>
      </c>
      <c r="H3700" s="406">
        <v>2</v>
      </c>
      <c r="I3700" s="406">
        <v>3</v>
      </c>
      <c r="J3700" s="406" t="s">
        <v>2131</v>
      </c>
      <c r="K3700" s="406">
        <v>532.08000000000004</v>
      </c>
      <c r="L3700" s="406">
        <v>522.20000000000005</v>
      </c>
      <c r="M3700" s="517">
        <f>VLOOKUP(C3700,'Раздел 2'!D3548:Q3768,14,0)</f>
        <v>1360000</v>
      </c>
      <c r="N3700" s="45">
        <f>M3700</f>
        <v>1360000</v>
      </c>
      <c r="O3700" s="45">
        <v>0</v>
      </c>
      <c r="P3700" s="45">
        <v>0</v>
      </c>
      <c r="Q3700" s="45">
        <v>0</v>
      </c>
      <c r="R3700" s="57">
        <v>45658</v>
      </c>
      <c r="S3700" s="57">
        <v>46022</v>
      </c>
      <c r="U3700" s="143"/>
    </row>
    <row r="3701" spans="1:21" ht="20.3" x14ac:dyDescent="0.3">
      <c r="A3701" s="184">
        <f>A3700+1</f>
        <v>990</v>
      </c>
      <c r="B3701" s="46" t="s">
        <v>645</v>
      </c>
      <c r="C3701" s="43">
        <v>42112</v>
      </c>
      <c r="D3701" s="43" t="s">
        <v>1899</v>
      </c>
      <c r="E3701" s="43">
        <v>1972</v>
      </c>
      <c r="F3701" s="43" t="s">
        <v>2131</v>
      </c>
      <c r="G3701" s="43" t="s">
        <v>2103</v>
      </c>
      <c r="H3701" s="43">
        <v>2</v>
      </c>
      <c r="I3701" s="43">
        <v>3</v>
      </c>
      <c r="J3701" s="45" t="s">
        <v>2131</v>
      </c>
      <c r="K3701" s="45">
        <v>519.72</v>
      </c>
      <c r="L3701" s="45">
        <v>515.29999999999995</v>
      </c>
      <c r="M3701" s="517">
        <f>VLOOKUP(C3701,'Раздел 2'!D3549:Q3769,14,0)</f>
        <v>1747665.25</v>
      </c>
      <c r="N3701" s="45">
        <f>M3701</f>
        <v>1747665.25</v>
      </c>
      <c r="O3701" s="45">
        <v>0</v>
      </c>
      <c r="P3701" s="45">
        <v>0</v>
      </c>
      <c r="Q3701" s="45">
        <v>0</v>
      </c>
      <c r="R3701" s="57">
        <v>45658</v>
      </c>
      <c r="S3701" s="57">
        <v>46022</v>
      </c>
      <c r="U3701" s="143"/>
    </row>
    <row r="3702" spans="1:21" ht="20.3" x14ac:dyDescent="0.3">
      <c r="A3702" s="184">
        <f>A3701+1</f>
        <v>991</v>
      </c>
      <c r="B3702" s="46" t="s">
        <v>646</v>
      </c>
      <c r="C3702" s="43">
        <v>42113</v>
      </c>
      <c r="D3702" s="43" t="s">
        <v>1899</v>
      </c>
      <c r="E3702" s="43">
        <v>1972</v>
      </c>
      <c r="F3702" s="43" t="s">
        <v>2131</v>
      </c>
      <c r="G3702" s="43" t="s">
        <v>2103</v>
      </c>
      <c r="H3702" s="43">
        <v>2</v>
      </c>
      <c r="I3702" s="43">
        <v>3</v>
      </c>
      <c r="J3702" s="45" t="s">
        <v>2131</v>
      </c>
      <c r="K3702" s="45">
        <v>522.1</v>
      </c>
      <c r="L3702" s="45">
        <v>522.1</v>
      </c>
      <c r="M3702" s="517">
        <f>VLOOKUP(C3702,'Раздел 2'!D3552:Q3770,14,0)</f>
        <v>893077.1</v>
      </c>
      <c r="N3702" s="45">
        <f>M3702</f>
        <v>893077.1</v>
      </c>
      <c r="O3702" s="45">
        <v>0</v>
      </c>
      <c r="P3702" s="45">
        <v>0</v>
      </c>
      <c r="Q3702" s="45">
        <v>0</v>
      </c>
      <c r="R3702" s="57">
        <v>45658</v>
      </c>
      <c r="S3702" s="57">
        <v>46022</v>
      </c>
      <c r="U3702" s="143"/>
    </row>
    <row r="3703" spans="1:21" ht="20.3" x14ac:dyDescent="0.3">
      <c r="A3703" s="184">
        <f t="shared" ref="A3703:A3706" si="677">A3702+1</f>
        <v>992</v>
      </c>
      <c r="B3703" s="46" t="s">
        <v>649</v>
      </c>
      <c r="C3703" s="43">
        <v>42116</v>
      </c>
      <c r="D3703" s="43" t="s">
        <v>1899</v>
      </c>
      <c r="E3703" s="43">
        <v>1973</v>
      </c>
      <c r="F3703" s="43" t="s">
        <v>2131</v>
      </c>
      <c r="G3703" s="43" t="s">
        <v>2103</v>
      </c>
      <c r="H3703" s="43">
        <v>2</v>
      </c>
      <c r="I3703" s="43">
        <v>2</v>
      </c>
      <c r="J3703" s="45" t="s">
        <v>2131</v>
      </c>
      <c r="K3703" s="45">
        <v>520.79999999999995</v>
      </c>
      <c r="L3703" s="45">
        <v>516.6</v>
      </c>
      <c r="M3703" s="517">
        <f>VLOOKUP(C3703,'Раздел 2'!D3552:Q3770,14,0)</f>
        <v>795732.31</v>
      </c>
      <c r="N3703" s="45">
        <f t="shared" ref="N3703:N3706" si="678">M3703</f>
        <v>795732.31</v>
      </c>
      <c r="O3703" s="45">
        <v>0</v>
      </c>
      <c r="P3703" s="45">
        <v>0</v>
      </c>
      <c r="Q3703" s="45">
        <v>0</v>
      </c>
      <c r="R3703" s="57">
        <v>45658</v>
      </c>
      <c r="S3703" s="57">
        <v>46022</v>
      </c>
      <c r="U3703" s="143"/>
    </row>
    <row r="3704" spans="1:21" ht="20.3" x14ac:dyDescent="0.3">
      <c r="A3704" s="184">
        <f t="shared" si="677"/>
        <v>993</v>
      </c>
      <c r="B3704" s="46" t="s">
        <v>650</v>
      </c>
      <c r="C3704" s="43">
        <v>42117</v>
      </c>
      <c r="D3704" s="43" t="s">
        <v>1899</v>
      </c>
      <c r="E3704" s="43">
        <v>1973</v>
      </c>
      <c r="F3704" s="43" t="s">
        <v>2131</v>
      </c>
      <c r="G3704" s="43" t="s">
        <v>2103</v>
      </c>
      <c r="H3704" s="43">
        <v>2</v>
      </c>
      <c r="I3704" s="43">
        <v>2</v>
      </c>
      <c r="J3704" s="45" t="s">
        <v>2131</v>
      </c>
      <c r="K3704" s="45">
        <v>519.46</v>
      </c>
      <c r="L3704" s="45">
        <v>519.46</v>
      </c>
      <c r="M3704" s="517">
        <f>VLOOKUP(C3704,'Раздел 2'!D3553:Q3771,14,0)</f>
        <v>1109876.8600000001</v>
      </c>
      <c r="N3704" s="45">
        <f t="shared" si="678"/>
        <v>1109876.8600000001</v>
      </c>
      <c r="O3704" s="45">
        <v>0</v>
      </c>
      <c r="P3704" s="45">
        <v>0</v>
      </c>
      <c r="Q3704" s="45">
        <v>0</v>
      </c>
      <c r="R3704" s="57">
        <v>45658</v>
      </c>
      <c r="S3704" s="57">
        <v>46022</v>
      </c>
      <c r="U3704" s="143"/>
    </row>
    <row r="3705" spans="1:21" ht="20.3" x14ac:dyDescent="0.3">
      <c r="A3705" s="184">
        <f t="shared" si="677"/>
        <v>994</v>
      </c>
      <c r="B3705" s="46" t="s">
        <v>651</v>
      </c>
      <c r="C3705" s="43">
        <v>42118</v>
      </c>
      <c r="D3705" s="43" t="s">
        <v>1899</v>
      </c>
      <c r="E3705" s="43">
        <v>1975</v>
      </c>
      <c r="F3705" s="43" t="s">
        <v>2131</v>
      </c>
      <c r="G3705" s="43" t="s">
        <v>2103</v>
      </c>
      <c r="H3705" s="43">
        <v>2</v>
      </c>
      <c r="I3705" s="43">
        <v>2</v>
      </c>
      <c r="J3705" s="45" t="s">
        <v>2131</v>
      </c>
      <c r="K3705" s="45">
        <v>549.6</v>
      </c>
      <c r="L3705" s="45">
        <v>513</v>
      </c>
      <c r="M3705" s="517">
        <f>VLOOKUP(C3705,'Раздел 2'!D3554:Q3772,14,0)</f>
        <v>1476013.94</v>
      </c>
      <c r="N3705" s="45">
        <f t="shared" si="678"/>
        <v>1476013.94</v>
      </c>
      <c r="O3705" s="45">
        <v>0</v>
      </c>
      <c r="P3705" s="45">
        <v>0</v>
      </c>
      <c r="Q3705" s="45">
        <v>0</v>
      </c>
      <c r="R3705" s="57">
        <v>45658</v>
      </c>
      <c r="S3705" s="57">
        <v>46022</v>
      </c>
      <c r="U3705" s="143"/>
    </row>
    <row r="3706" spans="1:21" ht="20.3" x14ac:dyDescent="0.3">
      <c r="A3706" s="184">
        <f t="shared" si="677"/>
        <v>995</v>
      </c>
      <c r="B3706" s="46" t="s">
        <v>655</v>
      </c>
      <c r="C3706" s="43">
        <v>42128</v>
      </c>
      <c r="D3706" s="43" t="s">
        <v>1899</v>
      </c>
      <c r="E3706" s="43">
        <v>1968</v>
      </c>
      <c r="F3706" s="43" t="s">
        <v>2131</v>
      </c>
      <c r="G3706" s="43" t="s">
        <v>2103</v>
      </c>
      <c r="H3706" s="43">
        <v>2</v>
      </c>
      <c r="I3706" s="43">
        <v>3</v>
      </c>
      <c r="J3706" s="45" t="s">
        <v>2131</v>
      </c>
      <c r="K3706" s="45">
        <v>535.41999999999996</v>
      </c>
      <c r="L3706" s="45">
        <v>528.65</v>
      </c>
      <c r="M3706" s="517">
        <f>VLOOKUP(C3706,'Раздел 2'!D3555:Q3773,14,0)</f>
        <v>967426.11</v>
      </c>
      <c r="N3706" s="45">
        <f t="shared" si="678"/>
        <v>967426.11</v>
      </c>
      <c r="O3706" s="45">
        <v>0</v>
      </c>
      <c r="P3706" s="45">
        <v>0</v>
      </c>
      <c r="Q3706" s="45">
        <v>0</v>
      </c>
      <c r="R3706" s="57">
        <v>45658</v>
      </c>
      <c r="S3706" s="57">
        <v>46022</v>
      </c>
      <c r="U3706" s="143"/>
    </row>
    <row r="3707" spans="1:21" ht="20.3" x14ac:dyDescent="0.3">
      <c r="A3707" s="46" t="s">
        <v>22</v>
      </c>
      <c r="B3707" s="46"/>
      <c r="C3707" s="403" t="s">
        <v>172</v>
      </c>
      <c r="D3707" s="403" t="s">
        <v>172</v>
      </c>
      <c r="E3707" s="403" t="s">
        <v>172</v>
      </c>
      <c r="F3707" s="403" t="s">
        <v>172</v>
      </c>
      <c r="G3707" s="403" t="s">
        <v>172</v>
      </c>
      <c r="H3707" s="403" t="s">
        <v>172</v>
      </c>
      <c r="I3707" s="403" t="s">
        <v>172</v>
      </c>
      <c r="J3707" s="49">
        <f>SUM(J3700:J3706)</f>
        <v>0</v>
      </c>
      <c r="K3707" s="49">
        <f t="shared" ref="K3707:L3707" si="679">SUM(K3700:K3706)</f>
        <v>3699.18</v>
      </c>
      <c r="L3707" s="49">
        <f t="shared" si="679"/>
        <v>3637.31</v>
      </c>
      <c r="M3707" s="518">
        <f>SUM(M3700:M3706)</f>
        <v>8349791.5700000012</v>
      </c>
      <c r="N3707" s="407">
        <f t="shared" ref="N3707:Q3707" si="680">SUM(N3700:N3706)</f>
        <v>8349791.5700000012</v>
      </c>
      <c r="O3707" s="407">
        <f t="shared" si="680"/>
        <v>0</v>
      </c>
      <c r="P3707" s="407">
        <f t="shared" si="680"/>
        <v>0</v>
      </c>
      <c r="Q3707" s="407">
        <f t="shared" si="680"/>
        <v>0</v>
      </c>
      <c r="R3707" s="403" t="s">
        <v>172</v>
      </c>
      <c r="S3707" s="403" t="s">
        <v>172</v>
      </c>
      <c r="U3707" s="143"/>
    </row>
    <row r="3708" spans="1:21" ht="19.649999999999999" x14ac:dyDescent="0.3">
      <c r="A3708" s="53" t="s">
        <v>34</v>
      </c>
      <c r="B3708" s="53"/>
      <c r="C3708" s="403" t="s">
        <v>172</v>
      </c>
      <c r="D3708" s="403" t="s">
        <v>172</v>
      </c>
      <c r="E3708" s="403" t="s">
        <v>172</v>
      </c>
      <c r="F3708" s="403" t="s">
        <v>172</v>
      </c>
      <c r="G3708" s="403" t="s">
        <v>172</v>
      </c>
      <c r="H3708" s="403" t="s">
        <v>172</v>
      </c>
      <c r="I3708" s="403" t="s">
        <v>172</v>
      </c>
      <c r="J3708" s="49">
        <f>J3698+J3707</f>
        <v>0</v>
      </c>
      <c r="K3708" s="49">
        <f t="shared" ref="K3708:Q3708" si="681">K3698+K3707</f>
        <v>4029.08</v>
      </c>
      <c r="L3708" s="49">
        <f t="shared" si="681"/>
        <v>3993.31</v>
      </c>
      <c r="M3708" s="518">
        <f t="shared" si="681"/>
        <v>8405773.7000000011</v>
      </c>
      <c r="N3708" s="49">
        <f t="shared" si="681"/>
        <v>8405773.7000000011</v>
      </c>
      <c r="O3708" s="49">
        <f t="shared" si="681"/>
        <v>0</v>
      </c>
      <c r="P3708" s="49">
        <f t="shared" si="681"/>
        <v>0</v>
      </c>
      <c r="Q3708" s="49">
        <f t="shared" si="681"/>
        <v>0</v>
      </c>
      <c r="R3708" s="403" t="s">
        <v>172</v>
      </c>
      <c r="S3708" s="403" t="s">
        <v>172</v>
      </c>
      <c r="U3708" s="143"/>
    </row>
    <row r="3709" spans="1:21" ht="19.649999999999999" x14ac:dyDescent="0.3">
      <c r="A3709" s="535" t="s">
        <v>4886</v>
      </c>
      <c r="B3709" s="535"/>
      <c r="C3709" s="535"/>
      <c r="D3709" s="535"/>
      <c r="E3709" s="535"/>
      <c r="F3709" s="535"/>
      <c r="G3709" s="535"/>
      <c r="H3709" s="535"/>
      <c r="I3709" s="535"/>
      <c r="J3709" s="535"/>
      <c r="K3709" s="535"/>
      <c r="L3709" s="535"/>
      <c r="M3709" s="535"/>
      <c r="N3709" s="535"/>
      <c r="O3709" s="535"/>
      <c r="P3709" s="535"/>
      <c r="Q3709" s="535"/>
      <c r="R3709" s="535"/>
      <c r="S3709" s="535"/>
      <c r="U3709" s="143"/>
    </row>
    <row r="3710" spans="1:21" ht="20.3" x14ac:dyDescent="0.3">
      <c r="A3710" s="534" t="s">
        <v>4887</v>
      </c>
      <c r="B3710" s="534"/>
      <c r="C3710" s="534"/>
      <c r="D3710" s="534"/>
      <c r="E3710" s="534"/>
      <c r="F3710" s="534"/>
      <c r="G3710" s="534"/>
      <c r="H3710" s="534"/>
      <c r="I3710" s="534"/>
      <c r="J3710" s="534"/>
      <c r="K3710" s="534"/>
      <c r="L3710" s="534"/>
      <c r="M3710" s="534"/>
      <c r="N3710" s="534"/>
      <c r="O3710" s="534"/>
      <c r="P3710" s="534"/>
      <c r="Q3710" s="534"/>
      <c r="R3710" s="534"/>
      <c r="S3710" s="534"/>
      <c r="U3710" s="143"/>
    </row>
    <row r="3711" spans="1:21" ht="20.3" x14ac:dyDescent="0.3">
      <c r="A3711" s="43">
        <f>A3706+1</f>
        <v>996</v>
      </c>
      <c r="B3711" s="44" t="s">
        <v>1092</v>
      </c>
      <c r="C3711" s="43">
        <v>42332</v>
      </c>
      <c r="D3711" s="43" t="s">
        <v>1899</v>
      </c>
      <c r="E3711" s="43">
        <v>1960</v>
      </c>
      <c r="F3711" s="43" t="s">
        <v>2131</v>
      </c>
      <c r="G3711" s="43" t="s">
        <v>2103</v>
      </c>
      <c r="H3711" s="43">
        <v>3</v>
      </c>
      <c r="I3711" s="43">
        <v>1</v>
      </c>
      <c r="J3711" s="43" t="s">
        <v>2131</v>
      </c>
      <c r="K3711" s="45">
        <v>3189.9</v>
      </c>
      <c r="L3711" s="45">
        <v>2005.8</v>
      </c>
      <c r="M3711" s="517">
        <f>VLOOKUP(C3711,'Раздел 2'!D3704:Q3717,14,0)</f>
        <v>250000</v>
      </c>
      <c r="N3711" s="45">
        <f>M3711</f>
        <v>250000</v>
      </c>
      <c r="O3711" s="45">
        <v>0</v>
      </c>
      <c r="P3711" s="45">
        <v>0</v>
      </c>
      <c r="Q3711" s="45">
        <v>0</v>
      </c>
      <c r="R3711" s="57">
        <v>45658</v>
      </c>
      <c r="S3711" s="57">
        <v>46022</v>
      </c>
      <c r="U3711" s="143"/>
    </row>
    <row r="3712" spans="1:21" ht="20.3" x14ac:dyDescent="0.35">
      <c r="A3712" s="43">
        <f>A3711+1</f>
        <v>997</v>
      </c>
      <c r="B3712" s="44" t="s">
        <v>1456</v>
      </c>
      <c r="C3712" s="43">
        <v>42392</v>
      </c>
      <c r="D3712" s="43" t="s">
        <v>1899</v>
      </c>
      <c r="E3712" s="43">
        <v>1962</v>
      </c>
      <c r="F3712" s="43" t="s">
        <v>2131</v>
      </c>
      <c r="G3712" s="56" t="s">
        <v>2103</v>
      </c>
      <c r="H3712" s="43">
        <v>3</v>
      </c>
      <c r="I3712" s="43">
        <v>2</v>
      </c>
      <c r="J3712" s="43" t="s">
        <v>2131</v>
      </c>
      <c r="K3712" s="45">
        <v>827.3</v>
      </c>
      <c r="L3712" s="45">
        <v>624.6</v>
      </c>
      <c r="M3712" s="517">
        <f>VLOOKUP(C3712,'Раздел 2'!D3548:Q3772,14,0)</f>
        <v>58265.63</v>
      </c>
      <c r="N3712" s="45">
        <f t="shared" ref="N3712:N3725" si="682">M3712</f>
        <v>58265.63</v>
      </c>
      <c r="O3712" s="45">
        <v>0</v>
      </c>
      <c r="P3712" s="45">
        <v>0</v>
      </c>
      <c r="Q3712" s="45">
        <v>0</v>
      </c>
      <c r="R3712" s="57">
        <v>45658</v>
      </c>
      <c r="S3712" s="57">
        <v>46022</v>
      </c>
      <c r="U3712" s="143"/>
    </row>
    <row r="3713" spans="1:21" ht="20.3" x14ac:dyDescent="0.35">
      <c r="A3713" s="43">
        <f>A3712+1</f>
        <v>998</v>
      </c>
      <c r="B3713" s="44" t="s">
        <v>1457</v>
      </c>
      <c r="C3713" s="43">
        <v>42403</v>
      </c>
      <c r="D3713" s="43" t="s">
        <v>1899</v>
      </c>
      <c r="E3713" s="43">
        <v>1967</v>
      </c>
      <c r="F3713" s="43" t="s">
        <v>2131</v>
      </c>
      <c r="G3713" s="56" t="s">
        <v>2098</v>
      </c>
      <c r="H3713" s="43">
        <v>4</v>
      </c>
      <c r="I3713" s="43">
        <v>4</v>
      </c>
      <c r="J3713" s="43" t="s">
        <v>2131</v>
      </c>
      <c r="K3713" s="45">
        <v>3506.1</v>
      </c>
      <c r="L3713" s="45">
        <v>2538.6</v>
      </c>
      <c r="M3713" s="517">
        <f>VLOOKUP(C3713,'Раздел 2'!D3549:Q3773,14,0)</f>
        <v>76090.98</v>
      </c>
      <c r="N3713" s="45">
        <f t="shared" si="682"/>
        <v>76090.98</v>
      </c>
      <c r="O3713" s="45">
        <v>0</v>
      </c>
      <c r="P3713" s="45">
        <v>0</v>
      </c>
      <c r="Q3713" s="45">
        <v>0</v>
      </c>
      <c r="R3713" s="57">
        <v>45658</v>
      </c>
      <c r="S3713" s="57">
        <v>46022</v>
      </c>
      <c r="U3713" s="143"/>
    </row>
    <row r="3714" spans="1:21" ht="20.3" x14ac:dyDescent="0.35">
      <c r="A3714" s="43">
        <f t="shared" ref="A3714:A3724" si="683">A3713+1</f>
        <v>999</v>
      </c>
      <c r="B3714" s="44" t="s">
        <v>1458</v>
      </c>
      <c r="C3714" s="43">
        <v>42404</v>
      </c>
      <c r="D3714" s="43" t="s">
        <v>1899</v>
      </c>
      <c r="E3714" s="43">
        <v>1967</v>
      </c>
      <c r="F3714" s="43" t="s">
        <v>2131</v>
      </c>
      <c r="G3714" s="56" t="s">
        <v>2098</v>
      </c>
      <c r="H3714" s="43">
        <v>4</v>
      </c>
      <c r="I3714" s="43">
        <v>4</v>
      </c>
      <c r="J3714" s="43" t="s">
        <v>2131</v>
      </c>
      <c r="K3714" s="45">
        <v>3501.3</v>
      </c>
      <c r="L3714" s="45">
        <v>2489.02</v>
      </c>
      <c r="M3714" s="517">
        <f>VLOOKUP(C3714,'Раздел 2'!D3552:Q3774,14,0)</f>
        <v>2814140.37</v>
      </c>
      <c r="N3714" s="45">
        <f t="shared" si="682"/>
        <v>2814140.37</v>
      </c>
      <c r="O3714" s="45">
        <v>0</v>
      </c>
      <c r="P3714" s="45">
        <v>0</v>
      </c>
      <c r="Q3714" s="45">
        <v>0</v>
      </c>
      <c r="R3714" s="57">
        <v>45658</v>
      </c>
      <c r="S3714" s="57">
        <v>46022</v>
      </c>
      <c r="U3714" s="143"/>
    </row>
    <row r="3715" spans="1:21" ht="20.3" x14ac:dyDescent="0.35">
      <c r="A3715" s="43">
        <f t="shared" si="683"/>
        <v>1000</v>
      </c>
      <c r="B3715" s="44" t="s">
        <v>1459</v>
      </c>
      <c r="C3715" s="43">
        <v>42405</v>
      </c>
      <c r="D3715" s="43" t="s">
        <v>1899</v>
      </c>
      <c r="E3715" s="43">
        <v>1967</v>
      </c>
      <c r="F3715" s="43" t="s">
        <v>2131</v>
      </c>
      <c r="G3715" s="56" t="s">
        <v>2098</v>
      </c>
      <c r="H3715" s="43">
        <v>5</v>
      </c>
      <c r="I3715" s="43">
        <v>1</v>
      </c>
      <c r="J3715" s="43" t="s">
        <v>2131</v>
      </c>
      <c r="K3715" s="45">
        <v>3455.11</v>
      </c>
      <c r="L3715" s="45">
        <v>2026.1</v>
      </c>
      <c r="M3715" s="517">
        <f>VLOOKUP(C3715,'Раздел 2'!D3553:Q3778,14,0)</f>
        <v>2473199.0699999998</v>
      </c>
      <c r="N3715" s="45">
        <f t="shared" si="682"/>
        <v>2473199.0699999998</v>
      </c>
      <c r="O3715" s="45">
        <v>0</v>
      </c>
      <c r="P3715" s="45">
        <v>0</v>
      </c>
      <c r="Q3715" s="45">
        <v>0</v>
      </c>
      <c r="R3715" s="57">
        <v>45658</v>
      </c>
      <c r="S3715" s="57">
        <v>46022</v>
      </c>
      <c r="U3715" s="143"/>
    </row>
    <row r="3716" spans="1:21" ht="20.3" x14ac:dyDescent="0.35">
      <c r="A3716" s="43">
        <f t="shared" si="683"/>
        <v>1001</v>
      </c>
      <c r="B3716" s="44" t="s">
        <v>1460</v>
      </c>
      <c r="C3716" s="43">
        <v>42412</v>
      </c>
      <c r="D3716" s="43" t="s">
        <v>1899</v>
      </c>
      <c r="E3716" s="43">
        <v>1963</v>
      </c>
      <c r="F3716" s="43" t="s">
        <v>2131</v>
      </c>
      <c r="G3716" s="56" t="s">
        <v>2103</v>
      </c>
      <c r="H3716" s="43">
        <v>3</v>
      </c>
      <c r="I3716" s="43">
        <v>2</v>
      </c>
      <c r="J3716" s="43" t="s">
        <v>2131</v>
      </c>
      <c r="K3716" s="45">
        <v>683.5</v>
      </c>
      <c r="L3716" s="45">
        <v>589.6</v>
      </c>
      <c r="M3716" s="517">
        <f>VLOOKUP(C3716,'Раздел 2'!D3554:Q3779,14,0)</f>
        <v>75735.42</v>
      </c>
      <c r="N3716" s="45">
        <f t="shared" si="682"/>
        <v>75735.42</v>
      </c>
      <c r="O3716" s="45">
        <v>0</v>
      </c>
      <c r="P3716" s="45">
        <v>0</v>
      </c>
      <c r="Q3716" s="45">
        <v>0</v>
      </c>
      <c r="R3716" s="57">
        <v>45658</v>
      </c>
      <c r="S3716" s="57">
        <v>46022</v>
      </c>
      <c r="U3716" s="143"/>
    </row>
    <row r="3717" spans="1:21" ht="20.95" customHeight="1" x14ac:dyDescent="0.35">
      <c r="A3717" s="43">
        <f t="shared" si="683"/>
        <v>1002</v>
      </c>
      <c r="B3717" s="46" t="s">
        <v>1672</v>
      </c>
      <c r="C3717" s="43">
        <v>42461</v>
      </c>
      <c r="D3717" s="43" t="s">
        <v>1900</v>
      </c>
      <c r="E3717" s="43">
        <v>1972</v>
      </c>
      <c r="F3717" s="43" t="s">
        <v>2131</v>
      </c>
      <c r="G3717" s="56" t="s">
        <v>2097</v>
      </c>
      <c r="H3717" s="43">
        <v>5</v>
      </c>
      <c r="I3717" s="43">
        <v>7</v>
      </c>
      <c r="J3717" s="43" t="s">
        <v>2131</v>
      </c>
      <c r="K3717" s="45">
        <v>6738.8</v>
      </c>
      <c r="L3717" s="45">
        <v>5077.3</v>
      </c>
      <c r="M3717" s="517">
        <f>VLOOKUP(C3717,'Раздел 2'!D3555:Q3779,14,0)</f>
        <v>1938255.47</v>
      </c>
      <c r="N3717" s="45">
        <f t="shared" si="682"/>
        <v>1938255.47</v>
      </c>
      <c r="O3717" s="45">
        <v>0</v>
      </c>
      <c r="P3717" s="45">
        <v>0</v>
      </c>
      <c r="Q3717" s="45">
        <v>0</v>
      </c>
      <c r="R3717" s="57">
        <v>45658</v>
      </c>
      <c r="S3717" s="57">
        <v>46022</v>
      </c>
      <c r="U3717" s="143"/>
    </row>
    <row r="3718" spans="1:21" ht="20.3" x14ac:dyDescent="0.35">
      <c r="A3718" s="43">
        <f t="shared" si="683"/>
        <v>1003</v>
      </c>
      <c r="B3718" s="44" t="s">
        <v>1461</v>
      </c>
      <c r="C3718" s="43">
        <v>42463</v>
      </c>
      <c r="D3718" s="43" t="s">
        <v>1899</v>
      </c>
      <c r="E3718" s="43">
        <v>1974</v>
      </c>
      <c r="F3718" s="43" t="s">
        <v>2131</v>
      </c>
      <c r="G3718" s="56" t="s">
        <v>2097</v>
      </c>
      <c r="H3718" s="43">
        <v>5</v>
      </c>
      <c r="I3718" s="43">
        <v>8</v>
      </c>
      <c r="J3718" s="43" t="s">
        <v>2131</v>
      </c>
      <c r="K3718" s="45">
        <v>7702.6</v>
      </c>
      <c r="L3718" s="45">
        <v>5674.9000000000005</v>
      </c>
      <c r="M3718" s="517">
        <f>VLOOKUP(C3718,'Раздел 2'!D3556:Q3780,14,0)</f>
        <v>2832557.9088500002</v>
      </c>
      <c r="N3718" s="45">
        <f t="shared" si="682"/>
        <v>2832557.9088500002</v>
      </c>
      <c r="O3718" s="45">
        <v>0</v>
      </c>
      <c r="P3718" s="45">
        <v>0</v>
      </c>
      <c r="Q3718" s="45">
        <v>0</v>
      </c>
      <c r="R3718" s="57">
        <v>45658</v>
      </c>
      <c r="S3718" s="57">
        <v>46022</v>
      </c>
      <c r="U3718" s="143"/>
    </row>
    <row r="3719" spans="1:21" ht="20.3" x14ac:dyDescent="0.35">
      <c r="A3719" s="43">
        <f t="shared" si="683"/>
        <v>1004</v>
      </c>
      <c r="B3719" s="44" t="s">
        <v>1462</v>
      </c>
      <c r="C3719" s="43">
        <v>42464</v>
      </c>
      <c r="D3719" s="43" t="s">
        <v>1899</v>
      </c>
      <c r="E3719" s="43">
        <v>1976</v>
      </c>
      <c r="F3719" s="43" t="s">
        <v>2131</v>
      </c>
      <c r="G3719" s="56" t="s">
        <v>2097</v>
      </c>
      <c r="H3719" s="43">
        <v>5</v>
      </c>
      <c r="I3719" s="43">
        <v>8</v>
      </c>
      <c r="J3719" s="43" t="s">
        <v>2131</v>
      </c>
      <c r="K3719" s="45">
        <v>7742.9</v>
      </c>
      <c r="L3719" s="45">
        <v>5928.6</v>
      </c>
      <c r="M3719" s="517">
        <f>VLOOKUP(C3719,'Раздел 2'!D3557:Q3781,14,0)</f>
        <v>7430161.6299999999</v>
      </c>
      <c r="N3719" s="45">
        <f t="shared" si="682"/>
        <v>7430161.6299999999</v>
      </c>
      <c r="O3719" s="45">
        <v>0</v>
      </c>
      <c r="P3719" s="45">
        <v>0</v>
      </c>
      <c r="Q3719" s="45">
        <v>0</v>
      </c>
      <c r="R3719" s="57">
        <v>45658</v>
      </c>
      <c r="S3719" s="57">
        <v>46022</v>
      </c>
      <c r="U3719" s="143"/>
    </row>
    <row r="3720" spans="1:21" ht="20.3" x14ac:dyDescent="0.35">
      <c r="A3720" s="43">
        <f t="shared" si="683"/>
        <v>1005</v>
      </c>
      <c r="B3720" s="44" t="s">
        <v>1463</v>
      </c>
      <c r="C3720" s="43">
        <v>42489</v>
      </c>
      <c r="D3720" s="43" t="s">
        <v>1899</v>
      </c>
      <c r="E3720" s="43">
        <v>1975</v>
      </c>
      <c r="F3720" s="43" t="s">
        <v>2131</v>
      </c>
      <c r="G3720" s="56" t="s">
        <v>2097</v>
      </c>
      <c r="H3720" s="43">
        <v>5</v>
      </c>
      <c r="I3720" s="43">
        <v>8</v>
      </c>
      <c r="J3720" s="43" t="s">
        <v>2131</v>
      </c>
      <c r="K3720" s="45">
        <v>7648</v>
      </c>
      <c r="L3720" s="45">
        <v>5751.4</v>
      </c>
      <c r="M3720" s="517">
        <f>VLOOKUP(C3720,'Раздел 2'!D3558:Q3782,14,0)</f>
        <v>26037561.029999997</v>
      </c>
      <c r="N3720" s="45">
        <f t="shared" si="682"/>
        <v>26037561.029999997</v>
      </c>
      <c r="O3720" s="45">
        <v>0</v>
      </c>
      <c r="P3720" s="45">
        <v>0</v>
      </c>
      <c r="Q3720" s="45">
        <v>0</v>
      </c>
      <c r="R3720" s="57">
        <v>45658</v>
      </c>
      <c r="S3720" s="57">
        <v>46022</v>
      </c>
      <c r="U3720" s="143"/>
    </row>
    <row r="3721" spans="1:21" ht="20.3" x14ac:dyDescent="0.35">
      <c r="A3721" s="43">
        <f t="shared" si="683"/>
        <v>1006</v>
      </c>
      <c r="B3721" s="44" t="s">
        <v>1464</v>
      </c>
      <c r="C3721" s="43">
        <v>42485</v>
      </c>
      <c r="D3721" s="43" t="s">
        <v>1899</v>
      </c>
      <c r="E3721" s="43">
        <v>1971</v>
      </c>
      <c r="F3721" s="43" t="s">
        <v>2131</v>
      </c>
      <c r="G3721" s="56" t="s">
        <v>2097</v>
      </c>
      <c r="H3721" s="43">
        <v>5</v>
      </c>
      <c r="I3721" s="43">
        <v>6</v>
      </c>
      <c r="J3721" s="43" t="s">
        <v>2131</v>
      </c>
      <c r="K3721" s="45">
        <v>5887.1</v>
      </c>
      <c r="L3721" s="45">
        <v>4448.7000000000007</v>
      </c>
      <c r="M3721" s="517">
        <f>VLOOKUP(C3721,'Раздел 2'!D3559:Q3783,14,0)</f>
        <v>18154159.060000002</v>
      </c>
      <c r="N3721" s="45">
        <f t="shared" si="682"/>
        <v>18154159.060000002</v>
      </c>
      <c r="O3721" s="45">
        <v>0</v>
      </c>
      <c r="P3721" s="45">
        <v>0</v>
      </c>
      <c r="Q3721" s="45">
        <v>0</v>
      </c>
      <c r="R3721" s="57">
        <v>45658</v>
      </c>
      <c r="S3721" s="57">
        <v>46022</v>
      </c>
      <c r="U3721" s="143"/>
    </row>
    <row r="3722" spans="1:21" ht="20.3" x14ac:dyDescent="0.35">
      <c r="A3722" s="43">
        <f t="shared" si="683"/>
        <v>1007</v>
      </c>
      <c r="B3722" s="44" t="s">
        <v>1465</v>
      </c>
      <c r="C3722" s="43">
        <v>42499</v>
      </c>
      <c r="D3722" s="43" t="s">
        <v>1899</v>
      </c>
      <c r="E3722" s="43">
        <v>1975</v>
      </c>
      <c r="F3722" s="43" t="s">
        <v>2131</v>
      </c>
      <c r="G3722" s="56" t="s">
        <v>2098</v>
      </c>
      <c r="H3722" s="43">
        <v>5</v>
      </c>
      <c r="I3722" s="43">
        <v>6</v>
      </c>
      <c r="J3722" s="43" t="s">
        <v>2131</v>
      </c>
      <c r="K3722" s="45">
        <v>6121.3</v>
      </c>
      <c r="L3722" s="45">
        <v>4580.1000000000004</v>
      </c>
      <c r="M3722" s="517">
        <f>VLOOKUP(C3722,'Раздел 2'!D3560:Q3783,14,0)</f>
        <v>71586.37</v>
      </c>
      <c r="N3722" s="45">
        <f t="shared" si="682"/>
        <v>71586.37</v>
      </c>
      <c r="O3722" s="45">
        <v>0</v>
      </c>
      <c r="P3722" s="45">
        <v>0</v>
      </c>
      <c r="Q3722" s="45">
        <v>0</v>
      </c>
      <c r="R3722" s="57">
        <v>45658</v>
      </c>
      <c r="S3722" s="57">
        <v>46022</v>
      </c>
      <c r="U3722" s="143"/>
    </row>
    <row r="3723" spans="1:21" ht="20.3" x14ac:dyDescent="0.35">
      <c r="A3723" s="43">
        <f t="shared" si="683"/>
        <v>1008</v>
      </c>
      <c r="B3723" s="44" t="s">
        <v>1466</v>
      </c>
      <c r="C3723" s="43">
        <v>42496</v>
      </c>
      <c r="D3723" s="43" t="s">
        <v>1899</v>
      </c>
      <c r="E3723" s="43">
        <v>1972</v>
      </c>
      <c r="F3723" s="43" t="s">
        <v>2131</v>
      </c>
      <c r="G3723" s="56" t="s">
        <v>2098</v>
      </c>
      <c r="H3723" s="43">
        <v>5</v>
      </c>
      <c r="I3723" s="43">
        <v>4</v>
      </c>
      <c r="J3723" s="43" t="s">
        <v>2131</v>
      </c>
      <c r="K3723" s="45">
        <v>4369.5</v>
      </c>
      <c r="L3723" s="45">
        <v>3326.25</v>
      </c>
      <c r="M3723" s="517">
        <f>VLOOKUP(C3723,'Раздел 2'!D3565:Q3784,14,0)</f>
        <v>9343433.5800000001</v>
      </c>
      <c r="N3723" s="45">
        <f t="shared" si="682"/>
        <v>9343433.5800000001</v>
      </c>
      <c r="O3723" s="45">
        <v>0</v>
      </c>
      <c r="P3723" s="45">
        <v>0</v>
      </c>
      <c r="Q3723" s="45">
        <v>0</v>
      </c>
      <c r="R3723" s="57">
        <v>45658</v>
      </c>
      <c r="S3723" s="57">
        <v>46022</v>
      </c>
      <c r="U3723" s="143"/>
    </row>
    <row r="3724" spans="1:21" ht="20.3" x14ac:dyDescent="0.35">
      <c r="A3724" s="43">
        <f t="shared" si="683"/>
        <v>1009</v>
      </c>
      <c r="B3724" s="44" t="s">
        <v>1467</v>
      </c>
      <c r="C3724" s="43">
        <v>42504</v>
      </c>
      <c r="D3724" s="43" t="s">
        <v>1899</v>
      </c>
      <c r="E3724" s="43">
        <v>1983</v>
      </c>
      <c r="F3724" s="43">
        <v>2018</v>
      </c>
      <c r="G3724" s="56" t="s">
        <v>2098</v>
      </c>
      <c r="H3724" s="43">
        <v>9</v>
      </c>
      <c r="I3724" s="43">
        <v>1</v>
      </c>
      <c r="J3724" s="43" t="s">
        <v>2131</v>
      </c>
      <c r="K3724" s="45">
        <v>3995.6</v>
      </c>
      <c r="L3724" s="45">
        <v>3622.2</v>
      </c>
      <c r="M3724" s="517">
        <f>VLOOKUP(C3724,'Раздел 2'!D3566:Q3784,14,0)</f>
        <v>5076513.3600000003</v>
      </c>
      <c r="N3724" s="45">
        <f t="shared" si="682"/>
        <v>5076513.3600000003</v>
      </c>
      <c r="O3724" s="45">
        <v>0</v>
      </c>
      <c r="P3724" s="45">
        <v>0</v>
      </c>
      <c r="Q3724" s="45">
        <v>0</v>
      </c>
      <c r="R3724" s="57">
        <v>45658</v>
      </c>
      <c r="S3724" s="57">
        <v>46022</v>
      </c>
      <c r="U3724" s="143"/>
    </row>
    <row r="3725" spans="1:21" ht="20.3" x14ac:dyDescent="0.35">
      <c r="A3725" s="43">
        <f>A3724+1</f>
        <v>1010</v>
      </c>
      <c r="B3725" s="44" t="s">
        <v>4154</v>
      </c>
      <c r="C3725" s="43">
        <v>42419</v>
      </c>
      <c r="D3725" s="43" t="s">
        <v>1899</v>
      </c>
      <c r="E3725" s="43">
        <v>1965</v>
      </c>
      <c r="F3725" s="43">
        <v>2019</v>
      </c>
      <c r="G3725" s="56" t="s">
        <v>2130</v>
      </c>
      <c r="H3725" s="43">
        <v>4</v>
      </c>
      <c r="I3725" s="43">
        <v>4</v>
      </c>
      <c r="J3725" s="43" t="s">
        <v>2131</v>
      </c>
      <c r="K3725" s="45">
        <v>3233.7</v>
      </c>
      <c r="L3725" s="45">
        <v>2516.4</v>
      </c>
      <c r="M3725" s="517">
        <f>VLOOKUP(C3725,'Раздел 2'!D3567:Q3785,14,0)</f>
        <v>4718310.870000001</v>
      </c>
      <c r="N3725" s="45">
        <f t="shared" si="682"/>
        <v>4718310.870000001</v>
      </c>
      <c r="O3725" s="45">
        <v>0</v>
      </c>
      <c r="P3725" s="45">
        <v>0</v>
      </c>
      <c r="Q3725" s="45">
        <v>0</v>
      </c>
      <c r="R3725" s="57">
        <v>45658</v>
      </c>
      <c r="S3725" s="57">
        <v>46022</v>
      </c>
      <c r="U3725" s="143"/>
    </row>
    <row r="3726" spans="1:21" ht="20.3" x14ac:dyDescent="0.35">
      <c r="A3726" s="43">
        <f>A3725+1</f>
        <v>1011</v>
      </c>
      <c r="B3726" s="44" t="s">
        <v>1895</v>
      </c>
      <c r="C3726" s="43">
        <v>42420</v>
      </c>
      <c r="D3726" s="43" t="s">
        <v>1899</v>
      </c>
      <c r="E3726" s="43">
        <v>1964</v>
      </c>
      <c r="F3726" s="43" t="s">
        <v>2131</v>
      </c>
      <c r="G3726" s="56" t="s">
        <v>2098</v>
      </c>
      <c r="H3726" s="43">
        <v>4</v>
      </c>
      <c r="I3726" s="43">
        <v>4</v>
      </c>
      <c r="J3726" s="43" t="s">
        <v>2131</v>
      </c>
      <c r="K3726" s="45">
        <v>3132.8</v>
      </c>
      <c r="L3726" s="45">
        <v>2540.1999999999998</v>
      </c>
      <c r="M3726" s="517">
        <f>VLOOKUP(C3726,'Раздел 2'!D3568:Q3786,14,0)</f>
        <v>334616</v>
      </c>
      <c r="N3726" s="45">
        <f>M3726</f>
        <v>334616</v>
      </c>
      <c r="O3726" s="45">
        <v>0</v>
      </c>
      <c r="P3726" s="45">
        <v>0</v>
      </c>
      <c r="Q3726" s="45">
        <v>0</v>
      </c>
      <c r="R3726" s="57">
        <v>45658</v>
      </c>
      <c r="S3726" s="57">
        <v>46022</v>
      </c>
      <c r="U3726" s="143"/>
    </row>
    <row r="3727" spans="1:21" ht="20.3" x14ac:dyDescent="0.35">
      <c r="A3727" s="43">
        <f>A3726+1</f>
        <v>1012</v>
      </c>
      <c r="B3727" s="44" t="s">
        <v>3432</v>
      </c>
      <c r="C3727" s="43">
        <v>42465</v>
      </c>
      <c r="D3727" s="43" t="s">
        <v>1899</v>
      </c>
      <c r="E3727" s="43">
        <v>1974</v>
      </c>
      <c r="F3727" s="43" t="s">
        <v>2131</v>
      </c>
      <c r="G3727" s="56" t="s">
        <v>3274</v>
      </c>
      <c r="H3727" s="43">
        <v>9</v>
      </c>
      <c r="I3727" s="43">
        <v>4</v>
      </c>
      <c r="J3727" s="43" t="s">
        <v>2131</v>
      </c>
      <c r="K3727" s="45">
        <v>8570</v>
      </c>
      <c r="L3727" s="45">
        <v>6896.5</v>
      </c>
      <c r="M3727" s="517">
        <f>VLOOKUP(C3727,'Раздел 2'!D3569:Q3787,14,0)</f>
        <v>19627053.73</v>
      </c>
      <c r="N3727" s="45">
        <f>M3727</f>
        <v>19627053.73</v>
      </c>
      <c r="O3727" s="45">
        <v>0</v>
      </c>
      <c r="P3727" s="45">
        <v>0</v>
      </c>
      <c r="Q3727" s="45">
        <v>0</v>
      </c>
      <c r="R3727" s="57">
        <v>45658</v>
      </c>
      <c r="S3727" s="57">
        <v>46022</v>
      </c>
      <c r="U3727" s="143"/>
    </row>
    <row r="3728" spans="1:21" ht="20.3" x14ac:dyDescent="0.35">
      <c r="A3728" s="43">
        <f>A3727+1</f>
        <v>1013</v>
      </c>
      <c r="B3728" s="44" t="s">
        <v>4153</v>
      </c>
      <c r="C3728" s="43">
        <v>42439</v>
      </c>
      <c r="D3728" s="43" t="s">
        <v>1899</v>
      </c>
      <c r="E3728" s="43">
        <v>1990</v>
      </c>
      <c r="F3728" s="43"/>
      <c r="G3728" s="56" t="s">
        <v>2097</v>
      </c>
      <c r="H3728" s="43">
        <v>5</v>
      </c>
      <c r="I3728" s="43">
        <v>1</v>
      </c>
      <c r="J3728" s="43" t="s">
        <v>2131</v>
      </c>
      <c r="K3728" s="45">
        <v>1556.2</v>
      </c>
      <c r="L3728" s="45">
        <v>1170.5</v>
      </c>
      <c r="M3728" s="517">
        <f>VLOOKUP(C3728,'Раздел 2'!D3570:Q3788,14,0)</f>
        <v>2170571.34</v>
      </c>
      <c r="N3728" s="45">
        <f>M3728</f>
        <v>2170571.34</v>
      </c>
      <c r="O3728" s="45">
        <v>0</v>
      </c>
      <c r="P3728" s="45">
        <v>0</v>
      </c>
      <c r="Q3728" s="45">
        <v>0</v>
      </c>
      <c r="R3728" s="57">
        <v>45658</v>
      </c>
      <c r="S3728" s="57">
        <v>46022</v>
      </c>
      <c r="U3728" s="143"/>
    </row>
    <row r="3729" spans="1:21" ht="20.3" x14ac:dyDescent="0.35">
      <c r="A3729" s="43">
        <f>A3728+1</f>
        <v>1014</v>
      </c>
      <c r="B3729" s="286" t="s">
        <v>4008</v>
      </c>
      <c r="C3729" s="184">
        <v>42501</v>
      </c>
      <c r="D3729" s="43" t="s">
        <v>1899</v>
      </c>
      <c r="E3729" s="43">
        <v>1983</v>
      </c>
      <c r="F3729" s="43">
        <v>2022</v>
      </c>
      <c r="G3729" s="56" t="s">
        <v>2098</v>
      </c>
      <c r="H3729" s="43">
        <v>9</v>
      </c>
      <c r="I3729" s="43">
        <v>1</v>
      </c>
      <c r="J3729" s="43" t="s">
        <v>2131</v>
      </c>
      <c r="K3729" s="45">
        <v>5542.5</v>
      </c>
      <c r="L3729" s="45">
        <v>4213.8999999999996</v>
      </c>
      <c r="M3729" s="517">
        <f>VLOOKUP(C3729,'Раздел 2'!D3571:Q3789,14,0)</f>
        <v>5978461.8300000001</v>
      </c>
      <c r="N3729" s="45">
        <f>M3729</f>
        <v>5978461.8300000001</v>
      </c>
      <c r="O3729" s="45">
        <v>0</v>
      </c>
      <c r="P3729" s="45">
        <v>0</v>
      </c>
      <c r="Q3729" s="45">
        <v>0</v>
      </c>
      <c r="R3729" s="57">
        <v>45658</v>
      </c>
      <c r="S3729" s="57">
        <v>46022</v>
      </c>
      <c r="U3729" s="143"/>
    </row>
    <row r="3730" spans="1:21" ht="20.3" x14ac:dyDescent="0.35">
      <c r="A3730" s="43">
        <f t="shared" ref="A3730:A3735" si="684">A3729+1</f>
        <v>1015</v>
      </c>
      <c r="B3730" s="286" t="s">
        <v>2259</v>
      </c>
      <c r="C3730" s="184">
        <v>42362</v>
      </c>
      <c r="D3730" s="43" t="s">
        <v>1899</v>
      </c>
      <c r="E3730" s="43">
        <v>1996</v>
      </c>
      <c r="F3730" s="43" t="s">
        <v>2131</v>
      </c>
      <c r="G3730" s="56" t="s">
        <v>2097</v>
      </c>
      <c r="H3730" s="43">
        <v>9</v>
      </c>
      <c r="I3730" s="43">
        <v>1</v>
      </c>
      <c r="J3730" s="43" t="s">
        <v>2131</v>
      </c>
      <c r="K3730" s="45">
        <v>2556.5</v>
      </c>
      <c r="L3730" s="45">
        <v>2160.9</v>
      </c>
      <c r="M3730" s="517">
        <f>VLOOKUP(C3730,'Раздел 2'!D3572:Q3790,14,0)</f>
        <v>10720.57</v>
      </c>
      <c r="N3730" s="45">
        <f t="shared" ref="N3730:N3733" si="685">M3730</f>
        <v>10720.57</v>
      </c>
      <c r="O3730" s="45">
        <v>0</v>
      </c>
      <c r="P3730" s="45">
        <v>0</v>
      </c>
      <c r="Q3730" s="45">
        <v>0</v>
      </c>
      <c r="R3730" s="57">
        <v>45658</v>
      </c>
      <c r="S3730" s="57">
        <v>46022</v>
      </c>
      <c r="U3730" s="143"/>
    </row>
    <row r="3731" spans="1:21" ht="20.3" x14ac:dyDescent="0.35">
      <c r="A3731" s="43">
        <f t="shared" si="684"/>
        <v>1016</v>
      </c>
      <c r="B3731" s="286" t="s">
        <v>2258</v>
      </c>
      <c r="C3731" s="184">
        <v>42361</v>
      </c>
      <c r="D3731" s="43" t="s">
        <v>1899</v>
      </c>
      <c r="E3731" s="43">
        <v>1997</v>
      </c>
      <c r="F3731" s="43" t="s">
        <v>2131</v>
      </c>
      <c r="G3731" s="56" t="s">
        <v>2097</v>
      </c>
      <c r="H3731" s="43">
        <v>9</v>
      </c>
      <c r="I3731" s="43">
        <v>1</v>
      </c>
      <c r="J3731" s="43" t="s">
        <v>2131</v>
      </c>
      <c r="K3731" s="45">
        <v>2558.2800000000002</v>
      </c>
      <c r="L3731" s="45">
        <v>2153.4</v>
      </c>
      <c r="M3731" s="517">
        <f>VLOOKUP(C3731,'Раздел 2'!D3573:Q3791,14,0)</f>
        <v>11921.1</v>
      </c>
      <c r="N3731" s="45">
        <f t="shared" si="685"/>
        <v>11921.1</v>
      </c>
      <c r="O3731" s="45">
        <v>0</v>
      </c>
      <c r="P3731" s="45">
        <v>0</v>
      </c>
      <c r="Q3731" s="45">
        <v>0</v>
      </c>
      <c r="R3731" s="57">
        <v>45658</v>
      </c>
      <c r="S3731" s="57">
        <v>46022</v>
      </c>
      <c r="U3731" s="143"/>
    </row>
    <row r="3732" spans="1:21" ht="20.3" x14ac:dyDescent="0.35">
      <c r="A3732" s="43">
        <f t="shared" si="684"/>
        <v>1017</v>
      </c>
      <c r="B3732" s="286" t="s">
        <v>4151</v>
      </c>
      <c r="C3732" s="184">
        <v>42477</v>
      </c>
      <c r="D3732" s="43" t="s">
        <v>1899</v>
      </c>
      <c r="E3732" s="43">
        <v>1970</v>
      </c>
      <c r="F3732" s="43" t="s">
        <v>2131</v>
      </c>
      <c r="G3732" s="56" t="s">
        <v>2097</v>
      </c>
      <c r="H3732" s="43">
        <v>5</v>
      </c>
      <c r="I3732" s="43">
        <v>6</v>
      </c>
      <c r="J3732" s="43" t="s">
        <v>2131</v>
      </c>
      <c r="K3732" s="45">
        <v>5823.1</v>
      </c>
      <c r="L3732" s="45">
        <v>5823.1</v>
      </c>
      <c r="M3732" s="517">
        <f>VLOOKUP(C3732,'Раздел 2'!D3574:Q3792,14,0)</f>
        <v>7469169.3899999997</v>
      </c>
      <c r="N3732" s="45">
        <f t="shared" si="685"/>
        <v>7469169.3899999997</v>
      </c>
      <c r="O3732" s="45">
        <v>0</v>
      </c>
      <c r="P3732" s="45">
        <v>0</v>
      </c>
      <c r="Q3732" s="45">
        <v>0</v>
      </c>
      <c r="R3732" s="57">
        <v>45658</v>
      </c>
      <c r="S3732" s="57">
        <v>46022</v>
      </c>
      <c r="U3732" s="143"/>
    </row>
    <row r="3733" spans="1:21" ht="20.3" x14ac:dyDescent="0.35">
      <c r="A3733" s="43">
        <f t="shared" si="684"/>
        <v>1018</v>
      </c>
      <c r="B3733" s="286" t="s">
        <v>4150</v>
      </c>
      <c r="C3733" s="184">
        <v>42494</v>
      </c>
      <c r="D3733" s="43" t="s">
        <v>1899</v>
      </c>
      <c r="E3733" s="43">
        <v>1971</v>
      </c>
      <c r="F3733" s="43" t="s">
        <v>2131</v>
      </c>
      <c r="G3733" s="56" t="s">
        <v>2097</v>
      </c>
      <c r="H3733" s="43">
        <v>5</v>
      </c>
      <c r="I3733" s="43">
        <v>4</v>
      </c>
      <c r="J3733" s="43" t="s">
        <v>2131</v>
      </c>
      <c r="K3733" s="45">
        <v>2006.9</v>
      </c>
      <c r="L3733" s="45">
        <v>2006.9</v>
      </c>
      <c r="M3733" s="517">
        <f>VLOOKUP(C3733,'Раздел 2'!D3575:Q3792,14,0)</f>
        <v>5095198.0600000005</v>
      </c>
      <c r="N3733" s="45">
        <f t="shared" si="685"/>
        <v>5095198.0600000005</v>
      </c>
      <c r="O3733" s="45">
        <v>0</v>
      </c>
      <c r="P3733" s="45">
        <v>0</v>
      </c>
      <c r="Q3733" s="45">
        <v>0</v>
      </c>
      <c r="R3733" s="57">
        <v>45658</v>
      </c>
      <c r="S3733" s="57">
        <v>46022</v>
      </c>
      <c r="U3733" s="143"/>
    </row>
    <row r="3734" spans="1:21" ht="20.3" x14ac:dyDescent="0.35">
      <c r="A3734" s="43">
        <f>A3733+1</f>
        <v>1019</v>
      </c>
      <c r="B3734" s="286" t="s">
        <v>4828</v>
      </c>
      <c r="C3734" s="184">
        <v>42453</v>
      </c>
      <c r="D3734" s="43" t="s">
        <v>1899</v>
      </c>
      <c r="E3734" s="43">
        <v>1970</v>
      </c>
      <c r="F3734" s="43" t="s">
        <v>2131</v>
      </c>
      <c r="G3734" s="56" t="s">
        <v>2097</v>
      </c>
      <c r="H3734" s="43">
        <v>5</v>
      </c>
      <c r="I3734" s="43">
        <v>8</v>
      </c>
      <c r="J3734" s="43" t="s">
        <v>2131</v>
      </c>
      <c r="K3734" s="45">
        <v>7775</v>
      </c>
      <c r="L3734" s="45">
        <v>6592.4</v>
      </c>
      <c r="M3734" s="517">
        <f>VLOOKUP(C3734,'Раздел 2'!D3576:Q3793,14,0)</f>
        <v>8361718.0099999998</v>
      </c>
      <c r="N3734" s="45">
        <f t="shared" ref="N3734:N3735" si="686">M3734</f>
        <v>8361718.0099999998</v>
      </c>
      <c r="O3734" s="45">
        <v>0</v>
      </c>
      <c r="P3734" s="45">
        <v>0</v>
      </c>
      <c r="Q3734" s="45">
        <v>0</v>
      </c>
      <c r="R3734" s="57">
        <v>45658</v>
      </c>
      <c r="S3734" s="57">
        <v>46022</v>
      </c>
      <c r="U3734" s="143"/>
    </row>
    <row r="3735" spans="1:21" ht="20.3" x14ac:dyDescent="0.35">
      <c r="A3735" s="43">
        <f t="shared" si="684"/>
        <v>1020</v>
      </c>
      <c r="B3735" s="286" t="s">
        <v>4152</v>
      </c>
      <c r="C3735" s="184">
        <v>42451</v>
      </c>
      <c r="D3735" s="43" t="s">
        <v>1899</v>
      </c>
      <c r="E3735" s="43">
        <v>1991</v>
      </c>
      <c r="F3735" s="43" t="s">
        <v>2131</v>
      </c>
      <c r="G3735" s="56" t="s">
        <v>2097</v>
      </c>
      <c r="H3735" s="43">
        <v>9</v>
      </c>
      <c r="I3735" s="43">
        <v>1</v>
      </c>
      <c r="J3735" s="43" t="s">
        <v>2131</v>
      </c>
      <c r="K3735" s="45">
        <v>3911.3</v>
      </c>
      <c r="L3735" s="45">
        <v>3211</v>
      </c>
      <c r="M3735" s="517">
        <f>VLOOKUP(C3735,'Раздел 2'!D3577:Q3794,14,0)</f>
        <v>4604210.9687999999</v>
      </c>
      <c r="N3735" s="45">
        <f t="shared" si="686"/>
        <v>4604210.9687999999</v>
      </c>
      <c r="O3735" s="45">
        <v>0</v>
      </c>
      <c r="P3735" s="45">
        <v>0</v>
      </c>
      <c r="Q3735" s="45">
        <v>0</v>
      </c>
      <c r="R3735" s="57">
        <v>45658</v>
      </c>
      <c r="S3735" s="57">
        <v>46022</v>
      </c>
      <c r="U3735" s="143"/>
    </row>
    <row r="3736" spans="1:21" ht="20.3" x14ac:dyDescent="0.3">
      <c r="A3736" s="46" t="s">
        <v>22</v>
      </c>
      <c r="B3736" s="46"/>
      <c r="C3736" s="403" t="s">
        <v>172</v>
      </c>
      <c r="D3736" s="403" t="s">
        <v>172</v>
      </c>
      <c r="E3736" s="403" t="s">
        <v>172</v>
      </c>
      <c r="F3736" s="403" t="s">
        <v>172</v>
      </c>
      <c r="G3736" s="403" t="s">
        <v>172</v>
      </c>
      <c r="H3736" s="403" t="s">
        <v>172</v>
      </c>
      <c r="I3736" s="403" t="s">
        <v>172</v>
      </c>
      <c r="J3736" s="49">
        <f>SUM(J3711:J3735)</f>
        <v>0</v>
      </c>
      <c r="K3736" s="49">
        <f>SUM(K3711:K3735)</f>
        <v>112035.29000000001</v>
      </c>
      <c r="L3736" s="49">
        <f>SUM(L3711:L3735)</f>
        <v>87968.369999999981</v>
      </c>
      <c r="M3736" s="518">
        <f>SUM(M3711:M3735)</f>
        <v>135013611.74765</v>
      </c>
      <c r="N3736" s="49">
        <f>SUM(N3711:N3735)</f>
        <v>135013611.74765</v>
      </c>
      <c r="O3736" s="49">
        <f>SUM(O3712:O3735)</f>
        <v>0</v>
      </c>
      <c r="P3736" s="49">
        <f>SUM(P3712:P3735)</f>
        <v>0</v>
      </c>
      <c r="Q3736" s="49">
        <f>SUM(Q3712:Q3735)</f>
        <v>0</v>
      </c>
      <c r="R3736" s="403" t="s">
        <v>172</v>
      </c>
      <c r="S3736" s="403" t="s">
        <v>172</v>
      </c>
      <c r="U3736" s="143"/>
    </row>
    <row r="3737" spans="1:21" ht="20.3" x14ac:dyDescent="0.35">
      <c r="A3737" s="528" t="s">
        <v>4888</v>
      </c>
      <c r="B3737" s="528"/>
      <c r="C3737" s="528"/>
      <c r="D3737" s="528"/>
      <c r="E3737" s="528"/>
      <c r="F3737" s="528"/>
      <c r="G3737" s="528"/>
      <c r="H3737" s="528"/>
      <c r="I3737" s="528"/>
      <c r="J3737" s="528"/>
      <c r="K3737" s="528"/>
      <c r="L3737" s="528"/>
      <c r="M3737" s="528"/>
      <c r="N3737" s="528"/>
      <c r="O3737" s="528"/>
      <c r="P3737" s="528"/>
      <c r="Q3737" s="528"/>
      <c r="R3737" s="528"/>
      <c r="S3737" s="528"/>
      <c r="U3737" s="143"/>
    </row>
    <row r="3738" spans="1:21" ht="20.3" x14ac:dyDescent="0.35">
      <c r="A3738" s="43">
        <f>A3735+1</f>
        <v>1021</v>
      </c>
      <c r="B3738" s="44" t="s">
        <v>1468</v>
      </c>
      <c r="C3738" s="43">
        <v>42577</v>
      </c>
      <c r="D3738" s="43" t="s">
        <v>1899</v>
      </c>
      <c r="E3738" s="43">
        <v>1975</v>
      </c>
      <c r="F3738" s="43" t="s">
        <v>2131</v>
      </c>
      <c r="G3738" s="56" t="s">
        <v>2097</v>
      </c>
      <c r="H3738" s="43">
        <v>5</v>
      </c>
      <c r="I3738" s="43">
        <v>4</v>
      </c>
      <c r="J3738" s="43" t="s">
        <v>2131</v>
      </c>
      <c r="K3738" s="45">
        <v>4401.8999999999996</v>
      </c>
      <c r="L3738" s="45">
        <v>2781.3</v>
      </c>
      <c r="M3738" s="517">
        <f>VLOOKUP(C3738,'Раздел 2'!D3569:Q3794,14,0)</f>
        <v>7459876.0900000008</v>
      </c>
      <c r="N3738" s="45">
        <f>M3738</f>
        <v>7459876.0900000008</v>
      </c>
      <c r="O3738" s="45">
        <v>0</v>
      </c>
      <c r="P3738" s="45">
        <v>0</v>
      </c>
      <c r="Q3738" s="45">
        <v>0</v>
      </c>
      <c r="R3738" s="57">
        <v>45658</v>
      </c>
      <c r="S3738" s="57">
        <v>46022</v>
      </c>
      <c r="U3738" s="143"/>
    </row>
    <row r="3739" spans="1:21" ht="20.3" x14ac:dyDescent="0.3">
      <c r="A3739" s="46" t="s">
        <v>22</v>
      </c>
      <c r="B3739" s="46"/>
      <c r="C3739" s="403" t="s">
        <v>172</v>
      </c>
      <c r="D3739" s="403" t="s">
        <v>172</v>
      </c>
      <c r="E3739" s="403" t="s">
        <v>172</v>
      </c>
      <c r="F3739" s="403" t="s">
        <v>172</v>
      </c>
      <c r="G3739" s="403" t="s">
        <v>172</v>
      </c>
      <c r="H3739" s="403" t="s">
        <v>172</v>
      </c>
      <c r="I3739" s="403" t="s">
        <v>172</v>
      </c>
      <c r="J3739" s="49">
        <f>SUM(J3738)</f>
        <v>0</v>
      </c>
      <c r="K3739" s="49">
        <f t="shared" ref="K3739:Q3739" si="687">SUM(K3738)</f>
        <v>4401.8999999999996</v>
      </c>
      <c r="L3739" s="49">
        <f t="shared" si="687"/>
        <v>2781.3</v>
      </c>
      <c r="M3739" s="518">
        <f t="shared" si="687"/>
        <v>7459876.0900000008</v>
      </c>
      <c r="N3739" s="49">
        <f t="shared" si="687"/>
        <v>7459876.0900000008</v>
      </c>
      <c r="O3739" s="49">
        <f t="shared" si="687"/>
        <v>0</v>
      </c>
      <c r="P3739" s="49">
        <f t="shared" si="687"/>
        <v>0</v>
      </c>
      <c r="Q3739" s="49">
        <f t="shared" si="687"/>
        <v>0</v>
      </c>
      <c r="R3739" s="403" t="s">
        <v>172</v>
      </c>
      <c r="S3739" s="403" t="s">
        <v>172</v>
      </c>
      <c r="U3739" s="143"/>
    </row>
    <row r="3740" spans="1:21" ht="20.3" x14ac:dyDescent="0.35">
      <c r="A3740" s="528" t="s">
        <v>4889</v>
      </c>
      <c r="B3740" s="528"/>
      <c r="C3740" s="528"/>
      <c r="D3740" s="528"/>
      <c r="E3740" s="528"/>
      <c r="F3740" s="528"/>
      <c r="G3740" s="528"/>
      <c r="H3740" s="528"/>
      <c r="I3740" s="528"/>
      <c r="J3740" s="528"/>
      <c r="K3740" s="528"/>
      <c r="L3740" s="528"/>
      <c r="M3740" s="528"/>
      <c r="N3740" s="528"/>
      <c r="O3740" s="528"/>
      <c r="P3740" s="528"/>
      <c r="Q3740" s="528"/>
      <c r="R3740" s="528"/>
      <c r="S3740" s="528"/>
      <c r="U3740" s="143"/>
    </row>
    <row r="3741" spans="1:21" ht="20.3" x14ac:dyDescent="0.35">
      <c r="A3741" s="43">
        <f>A3738+1</f>
        <v>1022</v>
      </c>
      <c r="B3741" s="44" t="s">
        <v>4149</v>
      </c>
      <c r="C3741" s="43">
        <v>42602</v>
      </c>
      <c r="D3741" s="43" t="s">
        <v>1899</v>
      </c>
      <c r="E3741" s="43">
        <v>1999</v>
      </c>
      <c r="F3741" s="43" t="s">
        <v>2131</v>
      </c>
      <c r="G3741" s="56" t="s">
        <v>2097</v>
      </c>
      <c r="H3741" s="43">
        <v>5</v>
      </c>
      <c r="I3741" s="43">
        <v>3</v>
      </c>
      <c r="J3741" s="43" t="s">
        <v>2131</v>
      </c>
      <c r="K3741" s="45">
        <v>3345.7</v>
      </c>
      <c r="L3741" s="45">
        <v>3361.2</v>
      </c>
      <c r="M3741" s="517">
        <f>VLOOKUP(C3741,'Раздел 2'!D3572:Q3797,14,0)</f>
        <v>74286</v>
      </c>
      <c r="N3741" s="45">
        <f>M3741</f>
        <v>74286</v>
      </c>
      <c r="O3741" s="45">
        <v>0</v>
      </c>
      <c r="P3741" s="45">
        <v>0</v>
      </c>
      <c r="Q3741" s="45">
        <v>0</v>
      </c>
      <c r="R3741" s="57">
        <v>45658</v>
      </c>
      <c r="S3741" s="57">
        <v>46022</v>
      </c>
      <c r="U3741" s="143"/>
    </row>
    <row r="3742" spans="1:21" ht="20.3" x14ac:dyDescent="0.3">
      <c r="A3742" s="46" t="s">
        <v>22</v>
      </c>
      <c r="B3742" s="46"/>
      <c r="C3742" s="403" t="s">
        <v>172</v>
      </c>
      <c r="D3742" s="403" t="s">
        <v>172</v>
      </c>
      <c r="E3742" s="403" t="s">
        <v>172</v>
      </c>
      <c r="F3742" s="403" t="s">
        <v>172</v>
      </c>
      <c r="G3742" s="403" t="s">
        <v>172</v>
      </c>
      <c r="H3742" s="403" t="s">
        <v>172</v>
      </c>
      <c r="I3742" s="403" t="s">
        <v>172</v>
      </c>
      <c r="J3742" s="49">
        <f>SUM(J3741)</f>
        <v>0</v>
      </c>
      <c r="K3742" s="49">
        <f t="shared" ref="K3742:Q3742" si="688">SUM(K3741)</f>
        <v>3345.7</v>
      </c>
      <c r="L3742" s="49">
        <f t="shared" si="688"/>
        <v>3361.2</v>
      </c>
      <c r="M3742" s="518">
        <f t="shared" si="688"/>
        <v>74286</v>
      </c>
      <c r="N3742" s="49">
        <f t="shared" si="688"/>
        <v>74286</v>
      </c>
      <c r="O3742" s="49">
        <f t="shared" si="688"/>
        <v>0</v>
      </c>
      <c r="P3742" s="49">
        <f t="shared" si="688"/>
        <v>0</v>
      </c>
      <c r="Q3742" s="49">
        <f t="shared" si="688"/>
        <v>0</v>
      </c>
      <c r="R3742" s="403" t="s">
        <v>172</v>
      </c>
      <c r="S3742" s="403" t="s">
        <v>172</v>
      </c>
      <c r="U3742" s="143"/>
    </row>
    <row r="3743" spans="1:21" ht="19.649999999999999" x14ac:dyDescent="0.3">
      <c r="A3743" s="53" t="s">
        <v>34</v>
      </c>
      <c r="B3743" s="53"/>
      <c r="C3743" s="403" t="s">
        <v>172</v>
      </c>
      <c r="D3743" s="403" t="s">
        <v>172</v>
      </c>
      <c r="E3743" s="403" t="s">
        <v>172</v>
      </c>
      <c r="F3743" s="403" t="s">
        <v>172</v>
      </c>
      <c r="G3743" s="403" t="s">
        <v>172</v>
      </c>
      <c r="H3743" s="403" t="s">
        <v>172</v>
      </c>
      <c r="I3743" s="403" t="s">
        <v>172</v>
      </c>
      <c r="J3743" s="49">
        <f>J3739+J3736+J3742</f>
        <v>0</v>
      </c>
      <c r="K3743" s="49">
        <f t="shared" ref="K3743:Q3743" si="689">K3739+K3736+K3742</f>
        <v>119782.89</v>
      </c>
      <c r="L3743" s="49">
        <f t="shared" si="689"/>
        <v>94110.869999999981</v>
      </c>
      <c r="M3743" s="518">
        <f t="shared" si="689"/>
        <v>142547773.83765</v>
      </c>
      <c r="N3743" s="49">
        <f t="shared" si="689"/>
        <v>142547773.83765</v>
      </c>
      <c r="O3743" s="49">
        <f t="shared" si="689"/>
        <v>0</v>
      </c>
      <c r="P3743" s="49">
        <f t="shared" si="689"/>
        <v>0</v>
      </c>
      <c r="Q3743" s="49">
        <f t="shared" si="689"/>
        <v>0</v>
      </c>
      <c r="R3743" s="403" t="s">
        <v>172</v>
      </c>
      <c r="S3743" s="403" t="s">
        <v>172</v>
      </c>
      <c r="U3743" s="143"/>
    </row>
    <row r="3744" spans="1:21" ht="19.649999999999999" x14ac:dyDescent="0.3">
      <c r="A3744" s="535" t="s">
        <v>2925</v>
      </c>
      <c r="B3744" s="535"/>
      <c r="C3744" s="535"/>
      <c r="D3744" s="535"/>
      <c r="E3744" s="535"/>
      <c r="F3744" s="535"/>
      <c r="G3744" s="535"/>
      <c r="H3744" s="535"/>
      <c r="I3744" s="535"/>
      <c r="J3744" s="535"/>
      <c r="K3744" s="535"/>
      <c r="L3744" s="535"/>
      <c r="M3744" s="535"/>
      <c r="N3744" s="535"/>
      <c r="O3744" s="535"/>
      <c r="P3744" s="535"/>
      <c r="Q3744" s="535"/>
      <c r="R3744" s="535"/>
      <c r="S3744" s="535"/>
      <c r="U3744" s="143"/>
    </row>
    <row r="3745" spans="1:21" ht="20.3" x14ac:dyDescent="0.3">
      <c r="A3745" s="534" t="s">
        <v>4890</v>
      </c>
      <c r="B3745" s="534"/>
      <c r="C3745" s="534"/>
      <c r="D3745" s="534"/>
      <c r="E3745" s="534"/>
      <c r="F3745" s="534"/>
      <c r="G3745" s="534"/>
      <c r="H3745" s="534"/>
      <c r="I3745" s="534"/>
      <c r="J3745" s="534"/>
      <c r="K3745" s="534"/>
      <c r="L3745" s="534"/>
      <c r="M3745" s="534"/>
      <c r="N3745" s="534"/>
      <c r="O3745" s="534"/>
      <c r="P3745" s="534"/>
      <c r="Q3745" s="534"/>
      <c r="R3745" s="534"/>
      <c r="S3745" s="534"/>
      <c r="U3745" s="143"/>
    </row>
    <row r="3746" spans="1:21" ht="20.3" x14ac:dyDescent="0.35">
      <c r="A3746" s="43">
        <f>A3741+1</f>
        <v>1023</v>
      </c>
      <c r="B3746" s="47" t="s">
        <v>2381</v>
      </c>
      <c r="C3746" s="43">
        <v>43213</v>
      </c>
      <c r="D3746" s="43" t="s">
        <v>1899</v>
      </c>
      <c r="E3746" s="43">
        <v>1989</v>
      </c>
      <c r="F3746" s="43" t="s">
        <v>2131</v>
      </c>
      <c r="G3746" s="56" t="s">
        <v>2103</v>
      </c>
      <c r="H3746" s="43">
        <v>2</v>
      </c>
      <c r="I3746" s="43">
        <v>3</v>
      </c>
      <c r="J3746" s="43" t="s">
        <v>2131</v>
      </c>
      <c r="K3746" s="45">
        <v>746.4</v>
      </c>
      <c r="L3746" s="45">
        <v>746.4</v>
      </c>
      <c r="M3746" s="517">
        <f>VLOOKUP(C3746,'Раздел 2'!D3579:Q3804,14,0)</f>
        <v>183360</v>
      </c>
      <c r="N3746" s="45">
        <f t="shared" ref="N3746:N3748" si="690">M3746</f>
        <v>183360</v>
      </c>
      <c r="O3746" s="45">
        <v>0</v>
      </c>
      <c r="P3746" s="45">
        <v>0</v>
      </c>
      <c r="Q3746" s="45">
        <v>0</v>
      </c>
      <c r="R3746" s="57">
        <v>45658</v>
      </c>
      <c r="S3746" s="57">
        <v>46022</v>
      </c>
      <c r="U3746" s="143"/>
    </row>
    <row r="3747" spans="1:21" ht="20.3" x14ac:dyDescent="0.35">
      <c r="A3747" s="43">
        <f>A3746+1</f>
        <v>1024</v>
      </c>
      <c r="B3747" s="47" t="s">
        <v>2383</v>
      </c>
      <c r="C3747" s="43">
        <v>43216</v>
      </c>
      <c r="D3747" s="43" t="s">
        <v>1899</v>
      </c>
      <c r="E3747" s="43">
        <v>1993</v>
      </c>
      <c r="F3747" s="43" t="s">
        <v>2131</v>
      </c>
      <c r="G3747" s="56" t="s">
        <v>2103</v>
      </c>
      <c r="H3747" s="43">
        <v>2</v>
      </c>
      <c r="I3747" s="43">
        <v>3</v>
      </c>
      <c r="J3747" s="43" t="s">
        <v>2131</v>
      </c>
      <c r="K3747" s="45">
        <v>741.5</v>
      </c>
      <c r="L3747" s="45">
        <v>741.5</v>
      </c>
      <c r="M3747" s="517">
        <f>VLOOKUP(C3747,'Раздел 2'!D3592:Q3815,14,0)</f>
        <v>2608421.3994999998</v>
      </c>
      <c r="N3747" s="45">
        <f t="shared" si="690"/>
        <v>2608421.3994999998</v>
      </c>
      <c r="O3747" s="45">
        <v>0</v>
      </c>
      <c r="P3747" s="45">
        <v>0</v>
      </c>
      <c r="Q3747" s="45">
        <v>0</v>
      </c>
      <c r="R3747" s="57">
        <v>45658</v>
      </c>
      <c r="S3747" s="57">
        <v>46022</v>
      </c>
      <c r="U3747" s="143"/>
    </row>
    <row r="3748" spans="1:21" ht="24.05" customHeight="1" x14ac:dyDescent="0.35">
      <c r="A3748" s="43">
        <f>A3747+1</f>
        <v>1025</v>
      </c>
      <c r="B3748" s="47" t="s">
        <v>3149</v>
      </c>
      <c r="C3748" s="43">
        <v>43078</v>
      </c>
      <c r="D3748" s="43" t="s">
        <v>1899</v>
      </c>
      <c r="E3748" s="43">
        <v>1987</v>
      </c>
      <c r="F3748" s="43" t="s">
        <v>2131</v>
      </c>
      <c r="G3748" s="56" t="s">
        <v>2103</v>
      </c>
      <c r="H3748" s="43">
        <v>2</v>
      </c>
      <c r="I3748" s="43">
        <v>3</v>
      </c>
      <c r="J3748" s="43" t="s">
        <v>2131</v>
      </c>
      <c r="K3748" s="45">
        <v>723.6</v>
      </c>
      <c r="L3748" s="45">
        <v>723.6</v>
      </c>
      <c r="M3748" s="517">
        <f>VLOOKUP(C3748,'Раздел 2'!D3603:Q3818,14,0)</f>
        <v>2570744.7923500002</v>
      </c>
      <c r="N3748" s="45">
        <f t="shared" si="690"/>
        <v>2570744.7923500002</v>
      </c>
      <c r="O3748" s="45">
        <v>0</v>
      </c>
      <c r="P3748" s="45">
        <v>0</v>
      </c>
      <c r="Q3748" s="45">
        <v>0</v>
      </c>
      <c r="R3748" s="57">
        <v>45658</v>
      </c>
      <c r="S3748" s="57">
        <v>46022</v>
      </c>
      <c r="U3748" s="143"/>
    </row>
    <row r="3749" spans="1:21" ht="24.05" customHeight="1" x14ac:dyDescent="0.35">
      <c r="A3749" s="43">
        <f>A3748+1</f>
        <v>1026</v>
      </c>
      <c r="B3749" s="47" t="s">
        <v>1115</v>
      </c>
      <c r="C3749" s="43">
        <v>43096</v>
      </c>
      <c r="D3749" s="43" t="s">
        <v>1899</v>
      </c>
      <c r="E3749" s="43">
        <v>1966</v>
      </c>
      <c r="F3749" s="43" t="s">
        <v>2131</v>
      </c>
      <c r="G3749" s="56" t="s">
        <v>2103</v>
      </c>
      <c r="H3749" s="43">
        <v>2</v>
      </c>
      <c r="I3749" s="43">
        <v>3</v>
      </c>
      <c r="J3749" s="43" t="s">
        <v>2131</v>
      </c>
      <c r="K3749" s="45">
        <v>1676.23</v>
      </c>
      <c r="L3749" s="45">
        <v>777.8</v>
      </c>
      <c r="M3749" s="517">
        <f>VLOOKUP(C3749,'Раздел 2'!D3593:Q3807,14,0)</f>
        <v>1261867.1599999999</v>
      </c>
      <c r="N3749" s="45">
        <f t="shared" ref="N3749" si="691">M3749</f>
        <v>1261867.1599999999</v>
      </c>
      <c r="O3749" s="45">
        <v>0</v>
      </c>
      <c r="P3749" s="45">
        <v>0</v>
      </c>
      <c r="Q3749" s="45">
        <v>0</v>
      </c>
      <c r="R3749" s="57">
        <v>45658</v>
      </c>
      <c r="S3749" s="57">
        <v>46022</v>
      </c>
      <c r="U3749" s="143"/>
    </row>
    <row r="3750" spans="1:21" ht="20.3" x14ac:dyDescent="0.35">
      <c r="A3750" s="43">
        <f>A3749+1</f>
        <v>1027</v>
      </c>
      <c r="B3750" s="47" t="s">
        <v>1116</v>
      </c>
      <c r="C3750" s="43">
        <v>43098</v>
      </c>
      <c r="D3750" s="43" t="s">
        <v>1899</v>
      </c>
      <c r="E3750" s="43">
        <v>1966</v>
      </c>
      <c r="F3750" s="43" t="s">
        <v>2131</v>
      </c>
      <c r="G3750" s="56" t="s">
        <v>2103</v>
      </c>
      <c r="H3750" s="43">
        <v>2</v>
      </c>
      <c r="I3750" s="43">
        <v>3</v>
      </c>
      <c r="J3750" s="43" t="s">
        <v>2131</v>
      </c>
      <c r="K3750" s="45">
        <v>1798.9</v>
      </c>
      <c r="L3750" s="45">
        <v>776.5</v>
      </c>
      <c r="M3750" s="517">
        <f>VLOOKUP(C3750,'Раздел 2'!D3604:Q3819,14,0)</f>
        <v>679107.3899999999</v>
      </c>
      <c r="N3750" s="45">
        <f t="shared" ref="N3750:N3769" si="692">M3750</f>
        <v>679107.3899999999</v>
      </c>
      <c r="O3750" s="45">
        <v>0</v>
      </c>
      <c r="P3750" s="45">
        <v>0</v>
      </c>
      <c r="Q3750" s="45">
        <v>0</v>
      </c>
      <c r="R3750" s="57">
        <v>45658</v>
      </c>
      <c r="S3750" s="57">
        <v>46022</v>
      </c>
      <c r="U3750" s="143"/>
    </row>
    <row r="3751" spans="1:21" ht="20.3" x14ac:dyDescent="0.35">
      <c r="A3751" s="43">
        <f t="shared" ref="A3751:A3770" si="693">A3750+1</f>
        <v>1028</v>
      </c>
      <c r="B3751" s="47" t="s">
        <v>4501</v>
      </c>
      <c r="C3751" s="43">
        <v>43122</v>
      </c>
      <c r="D3751" s="43" t="s">
        <v>1899</v>
      </c>
      <c r="E3751" s="43">
        <v>2001</v>
      </c>
      <c r="F3751" s="43" t="s">
        <v>2131</v>
      </c>
      <c r="G3751" s="56" t="s">
        <v>2130</v>
      </c>
      <c r="H3751" s="43">
        <v>3</v>
      </c>
      <c r="I3751" s="43">
        <v>3</v>
      </c>
      <c r="J3751" s="43" t="s">
        <v>2131</v>
      </c>
      <c r="K3751" s="45">
        <v>1493.1</v>
      </c>
      <c r="L3751" s="45">
        <v>1493.1</v>
      </c>
      <c r="M3751" s="517">
        <f>VLOOKUP(C3751,'Раздел 2'!D3605:Q3820,14,0)</f>
        <v>250000</v>
      </c>
      <c r="N3751" s="45">
        <f t="shared" si="692"/>
        <v>250000</v>
      </c>
      <c r="O3751" s="45">
        <v>0</v>
      </c>
      <c r="P3751" s="45">
        <v>0</v>
      </c>
      <c r="Q3751" s="45">
        <v>0</v>
      </c>
      <c r="R3751" s="57">
        <v>45658</v>
      </c>
      <c r="S3751" s="57">
        <v>46022</v>
      </c>
      <c r="U3751" s="143"/>
    </row>
    <row r="3752" spans="1:21" ht="20.3" x14ac:dyDescent="0.35">
      <c r="A3752" s="43">
        <f t="shared" si="693"/>
        <v>1029</v>
      </c>
      <c r="B3752" s="47" t="s">
        <v>4571</v>
      </c>
      <c r="C3752" s="43">
        <v>46912</v>
      </c>
      <c r="D3752" s="43" t="s">
        <v>1899</v>
      </c>
      <c r="E3752" s="43">
        <v>2014</v>
      </c>
      <c r="F3752" s="43" t="s">
        <v>2131</v>
      </c>
      <c r="G3752" s="56" t="s">
        <v>3274</v>
      </c>
      <c r="H3752" s="43">
        <v>3</v>
      </c>
      <c r="I3752" s="43">
        <v>1</v>
      </c>
      <c r="J3752" s="43" t="s">
        <v>2131</v>
      </c>
      <c r="K3752" s="45">
        <v>427</v>
      </c>
      <c r="L3752" s="45">
        <v>427</v>
      </c>
      <c r="M3752" s="517">
        <f>VLOOKUP(C3752,'Раздел 2'!D3606:Q3821,14,0)</f>
        <v>50724</v>
      </c>
      <c r="N3752" s="45">
        <f t="shared" ref="N3752:N3757" si="694">M3752</f>
        <v>50724</v>
      </c>
      <c r="O3752" s="45">
        <v>0</v>
      </c>
      <c r="P3752" s="45">
        <v>0</v>
      </c>
      <c r="Q3752" s="45">
        <v>0</v>
      </c>
      <c r="R3752" s="57">
        <v>45658</v>
      </c>
      <c r="S3752" s="57">
        <v>46022</v>
      </c>
      <c r="U3752" s="143"/>
    </row>
    <row r="3753" spans="1:21" ht="20.3" x14ac:dyDescent="0.35">
      <c r="A3753" s="43">
        <f>A3752+1</f>
        <v>1030</v>
      </c>
      <c r="B3753" s="47" t="s">
        <v>4502</v>
      </c>
      <c r="C3753" s="43">
        <v>55575</v>
      </c>
      <c r="D3753" s="43" t="s">
        <v>1899</v>
      </c>
      <c r="E3753" s="43">
        <v>2015</v>
      </c>
      <c r="F3753" s="43" t="s">
        <v>2131</v>
      </c>
      <c r="G3753" s="56" t="s">
        <v>2097</v>
      </c>
      <c r="H3753" s="43">
        <v>3</v>
      </c>
      <c r="I3753" s="43">
        <v>2</v>
      </c>
      <c r="J3753" s="43" t="s">
        <v>2131</v>
      </c>
      <c r="K3753" s="45">
        <v>1332.9</v>
      </c>
      <c r="L3753" s="45">
        <v>1201.5999999999999</v>
      </c>
      <c r="M3753" s="517">
        <f>VLOOKUP(C3753,'Раздел 2'!D3607:Q3822,14,0)</f>
        <v>250000</v>
      </c>
      <c r="N3753" s="45">
        <f t="shared" si="694"/>
        <v>250000</v>
      </c>
      <c r="O3753" s="45">
        <v>0</v>
      </c>
      <c r="P3753" s="45">
        <v>0</v>
      </c>
      <c r="Q3753" s="45">
        <v>0</v>
      </c>
      <c r="R3753" s="57">
        <v>45658</v>
      </c>
      <c r="S3753" s="57">
        <v>46022</v>
      </c>
      <c r="U3753" s="143"/>
    </row>
    <row r="3754" spans="1:21" ht="20.3" x14ac:dyDescent="0.35">
      <c r="A3754" s="43">
        <f t="shared" si="693"/>
        <v>1031</v>
      </c>
      <c r="B3754" s="47" t="s">
        <v>4503</v>
      </c>
      <c r="C3754" s="43">
        <v>43148</v>
      </c>
      <c r="D3754" s="43" t="s">
        <v>1899</v>
      </c>
      <c r="E3754" s="43">
        <v>1973</v>
      </c>
      <c r="F3754" s="43" t="s">
        <v>2131</v>
      </c>
      <c r="G3754" s="56" t="s">
        <v>2097</v>
      </c>
      <c r="H3754" s="43">
        <v>3</v>
      </c>
      <c r="I3754" s="43">
        <v>3</v>
      </c>
      <c r="J3754" s="43" t="s">
        <v>2131</v>
      </c>
      <c r="K3754" s="45">
        <v>2894</v>
      </c>
      <c r="L3754" s="45">
        <v>1535.7</v>
      </c>
      <c r="M3754" s="517">
        <f>VLOOKUP(C3754,'Раздел 2'!D3608:Q3823,14,0)</f>
        <v>250000</v>
      </c>
      <c r="N3754" s="45">
        <f t="shared" si="694"/>
        <v>250000</v>
      </c>
      <c r="O3754" s="45">
        <v>0</v>
      </c>
      <c r="P3754" s="45">
        <v>0</v>
      </c>
      <c r="Q3754" s="45">
        <v>0</v>
      </c>
      <c r="R3754" s="57">
        <v>45658</v>
      </c>
      <c r="S3754" s="57">
        <v>46022</v>
      </c>
      <c r="U3754" s="143"/>
    </row>
    <row r="3755" spans="1:21" ht="20.3" x14ac:dyDescent="0.35">
      <c r="A3755" s="43">
        <f t="shared" si="693"/>
        <v>1032</v>
      </c>
      <c r="B3755" s="47" t="s">
        <v>4504</v>
      </c>
      <c r="C3755" s="43">
        <v>43160</v>
      </c>
      <c r="D3755" s="43" t="s">
        <v>1899</v>
      </c>
      <c r="E3755" s="43">
        <v>1978</v>
      </c>
      <c r="F3755" s="43" t="s">
        <v>2131</v>
      </c>
      <c r="G3755" s="56" t="s">
        <v>2097</v>
      </c>
      <c r="H3755" s="43">
        <v>3</v>
      </c>
      <c r="I3755" s="43">
        <v>2</v>
      </c>
      <c r="J3755" s="43" t="s">
        <v>2131</v>
      </c>
      <c r="K3755" s="45">
        <v>2441.3000000000002</v>
      </c>
      <c r="L3755" s="45">
        <v>1182.4000000000001</v>
      </c>
      <c r="M3755" s="517">
        <f>VLOOKUP(C3755,'Раздел 2'!D3609:Q3824,14,0)</f>
        <v>250000</v>
      </c>
      <c r="N3755" s="45">
        <f t="shared" si="694"/>
        <v>250000</v>
      </c>
      <c r="O3755" s="45">
        <v>0</v>
      </c>
      <c r="P3755" s="45">
        <v>0</v>
      </c>
      <c r="Q3755" s="45">
        <v>0</v>
      </c>
      <c r="R3755" s="57">
        <v>45658</v>
      </c>
      <c r="S3755" s="57">
        <v>46022</v>
      </c>
      <c r="U3755" s="143"/>
    </row>
    <row r="3756" spans="1:21" ht="20.3" x14ac:dyDescent="0.35">
      <c r="A3756" s="43">
        <f t="shared" si="693"/>
        <v>1033</v>
      </c>
      <c r="B3756" s="47" t="s">
        <v>4505</v>
      </c>
      <c r="C3756" s="43">
        <v>43166</v>
      </c>
      <c r="D3756" s="43" t="s">
        <v>1899</v>
      </c>
      <c r="E3756" s="43">
        <v>1979</v>
      </c>
      <c r="F3756" s="43" t="s">
        <v>2131</v>
      </c>
      <c r="G3756" s="56" t="s">
        <v>2097</v>
      </c>
      <c r="H3756" s="43">
        <v>5</v>
      </c>
      <c r="I3756" s="43">
        <v>1</v>
      </c>
      <c r="J3756" s="43" t="s">
        <v>2131</v>
      </c>
      <c r="K3756" s="45">
        <v>1630.08</v>
      </c>
      <c r="L3756" s="45">
        <v>1216.0999999999999</v>
      </c>
      <c r="M3756" s="517">
        <f>VLOOKUP(C3756,'Раздел 2'!D3610:Q3828,14,0)</f>
        <v>250000</v>
      </c>
      <c r="N3756" s="45">
        <f t="shared" si="694"/>
        <v>250000</v>
      </c>
      <c r="O3756" s="45">
        <v>0</v>
      </c>
      <c r="P3756" s="45">
        <v>0</v>
      </c>
      <c r="Q3756" s="45">
        <v>0</v>
      </c>
      <c r="R3756" s="57">
        <v>45658</v>
      </c>
      <c r="S3756" s="57">
        <v>46022</v>
      </c>
      <c r="U3756" s="143"/>
    </row>
    <row r="3757" spans="1:21" ht="20.3" x14ac:dyDescent="0.35">
      <c r="A3757" s="43">
        <f t="shared" si="693"/>
        <v>1034</v>
      </c>
      <c r="B3757" s="47" t="s">
        <v>4506</v>
      </c>
      <c r="C3757" s="43">
        <v>43169</v>
      </c>
      <c r="D3757" s="43" t="s">
        <v>1899</v>
      </c>
      <c r="E3757" s="43">
        <v>1980</v>
      </c>
      <c r="F3757" s="43" t="s">
        <v>2131</v>
      </c>
      <c r="G3757" s="56" t="s">
        <v>2097</v>
      </c>
      <c r="H3757" s="43">
        <v>3</v>
      </c>
      <c r="I3757" s="43">
        <v>4</v>
      </c>
      <c r="J3757" s="43" t="s">
        <v>2131</v>
      </c>
      <c r="K3757" s="45">
        <v>3302.4</v>
      </c>
      <c r="L3757" s="45">
        <v>1828.3</v>
      </c>
      <c r="M3757" s="517">
        <f>VLOOKUP(C3757,'Раздел 2'!D3613:Q3829,14,0)</f>
        <v>250000</v>
      </c>
      <c r="N3757" s="45">
        <f t="shared" si="694"/>
        <v>250000</v>
      </c>
      <c r="O3757" s="45">
        <v>0</v>
      </c>
      <c r="P3757" s="45">
        <v>0</v>
      </c>
      <c r="Q3757" s="45">
        <v>0</v>
      </c>
      <c r="R3757" s="57">
        <v>45658</v>
      </c>
      <c r="S3757" s="57">
        <v>46022</v>
      </c>
      <c r="U3757" s="143"/>
    </row>
    <row r="3758" spans="1:21" ht="20.3" x14ac:dyDescent="0.35">
      <c r="A3758" s="43">
        <f t="shared" si="693"/>
        <v>1035</v>
      </c>
      <c r="B3758" s="47" t="s">
        <v>4507</v>
      </c>
      <c r="C3758" s="43">
        <v>43176</v>
      </c>
      <c r="D3758" s="43" t="s">
        <v>1899</v>
      </c>
      <c r="E3758" s="43">
        <v>1982</v>
      </c>
      <c r="F3758" s="43" t="s">
        <v>2131</v>
      </c>
      <c r="G3758" s="56" t="s">
        <v>2097</v>
      </c>
      <c r="H3758" s="43">
        <v>3</v>
      </c>
      <c r="I3758" s="43">
        <v>4</v>
      </c>
      <c r="J3758" s="43" t="s">
        <v>2131</v>
      </c>
      <c r="K3758" s="45">
        <v>3360.1</v>
      </c>
      <c r="L3758" s="45">
        <v>1823.7</v>
      </c>
      <c r="M3758" s="517">
        <f>VLOOKUP(C3758,'Раздел 2'!D3613:Q3829,14,0)</f>
        <v>250000</v>
      </c>
      <c r="N3758" s="45">
        <f t="shared" si="692"/>
        <v>250000</v>
      </c>
      <c r="O3758" s="45">
        <v>0</v>
      </c>
      <c r="P3758" s="45">
        <v>0</v>
      </c>
      <c r="Q3758" s="45">
        <v>0</v>
      </c>
      <c r="R3758" s="57">
        <v>45658</v>
      </c>
      <c r="S3758" s="57">
        <v>46022</v>
      </c>
      <c r="U3758" s="143"/>
    </row>
    <row r="3759" spans="1:21" ht="20.3" x14ac:dyDescent="0.35">
      <c r="A3759" s="43">
        <f t="shared" si="693"/>
        <v>1036</v>
      </c>
      <c r="B3759" s="47" t="s">
        <v>4508</v>
      </c>
      <c r="C3759" s="43">
        <v>43179</v>
      </c>
      <c r="D3759" s="43" t="s">
        <v>1899</v>
      </c>
      <c r="E3759" s="43">
        <v>1984</v>
      </c>
      <c r="F3759" s="43" t="s">
        <v>2131</v>
      </c>
      <c r="G3759" s="56" t="s">
        <v>2097</v>
      </c>
      <c r="H3759" s="43">
        <v>3</v>
      </c>
      <c r="I3759" s="43">
        <v>8</v>
      </c>
      <c r="J3759" s="43" t="s">
        <v>2131</v>
      </c>
      <c r="K3759" s="45">
        <v>6814.2</v>
      </c>
      <c r="L3759" s="45">
        <v>3643.1</v>
      </c>
      <c r="M3759" s="517">
        <f>VLOOKUP(C3759,'Раздел 2'!D3614:Q3830,14,0)</f>
        <v>250000</v>
      </c>
      <c r="N3759" s="45">
        <f t="shared" si="692"/>
        <v>250000</v>
      </c>
      <c r="O3759" s="45">
        <v>0</v>
      </c>
      <c r="P3759" s="45">
        <v>0</v>
      </c>
      <c r="Q3759" s="45">
        <v>0</v>
      </c>
      <c r="R3759" s="57">
        <v>45658</v>
      </c>
      <c r="S3759" s="57">
        <v>46022</v>
      </c>
      <c r="U3759" s="143"/>
    </row>
    <row r="3760" spans="1:21" ht="20.3" x14ac:dyDescent="0.35">
      <c r="A3760" s="43">
        <f t="shared" si="693"/>
        <v>1037</v>
      </c>
      <c r="B3760" s="47" t="s">
        <v>4509</v>
      </c>
      <c r="C3760" s="43">
        <v>43191</v>
      </c>
      <c r="D3760" s="43" t="s">
        <v>1899</v>
      </c>
      <c r="E3760" s="43">
        <v>1992</v>
      </c>
      <c r="F3760" s="43" t="s">
        <v>2131</v>
      </c>
      <c r="G3760" s="56" t="s">
        <v>2097</v>
      </c>
      <c r="H3760" s="43">
        <v>3</v>
      </c>
      <c r="I3760" s="43">
        <v>4</v>
      </c>
      <c r="J3760" s="43" t="s">
        <v>2131</v>
      </c>
      <c r="K3760" s="45">
        <v>3348.7</v>
      </c>
      <c r="L3760" s="45">
        <v>1811.7</v>
      </c>
      <c r="M3760" s="517">
        <f>VLOOKUP(C3760,'Раздел 2'!D3615:Q3831,14,0)</f>
        <v>250000</v>
      </c>
      <c r="N3760" s="45">
        <f t="shared" si="692"/>
        <v>250000</v>
      </c>
      <c r="O3760" s="45">
        <v>0</v>
      </c>
      <c r="P3760" s="45">
        <v>0</v>
      </c>
      <c r="Q3760" s="45">
        <v>0</v>
      </c>
      <c r="R3760" s="57">
        <v>45658</v>
      </c>
      <c r="S3760" s="57">
        <v>46022</v>
      </c>
      <c r="U3760" s="143"/>
    </row>
    <row r="3761" spans="1:21" ht="20.3" x14ac:dyDescent="0.35">
      <c r="A3761" s="43">
        <f t="shared" si="693"/>
        <v>1038</v>
      </c>
      <c r="B3761" s="47" t="s">
        <v>4510</v>
      </c>
      <c r="C3761" s="43">
        <v>43193</v>
      </c>
      <c r="D3761" s="43" t="s">
        <v>1899</v>
      </c>
      <c r="E3761" s="43">
        <v>1991</v>
      </c>
      <c r="F3761" s="43" t="s">
        <v>2131</v>
      </c>
      <c r="G3761" s="56" t="s">
        <v>2097</v>
      </c>
      <c r="H3761" s="43">
        <v>3</v>
      </c>
      <c r="I3761" s="43">
        <v>5</v>
      </c>
      <c r="J3761" s="43" t="s">
        <v>2131</v>
      </c>
      <c r="K3761" s="45">
        <v>4101</v>
      </c>
      <c r="L3761" s="45">
        <v>2265</v>
      </c>
      <c r="M3761" s="517">
        <f>VLOOKUP(C3761,'Раздел 2'!D3616:Q3887,14,0)</f>
        <v>250000</v>
      </c>
      <c r="N3761" s="45">
        <f t="shared" si="692"/>
        <v>250000</v>
      </c>
      <c r="O3761" s="45">
        <v>0</v>
      </c>
      <c r="P3761" s="45">
        <v>0</v>
      </c>
      <c r="Q3761" s="45">
        <v>0</v>
      </c>
      <c r="R3761" s="57">
        <v>45658</v>
      </c>
      <c r="S3761" s="57">
        <v>46022</v>
      </c>
      <c r="U3761" s="143"/>
    </row>
    <row r="3762" spans="1:21" ht="20.3" x14ac:dyDescent="0.35">
      <c r="A3762" s="43">
        <f t="shared" si="693"/>
        <v>1039</v>
      </c>
      <c r="B3762" s="47" t="s">
        <v>4511</v>
      </c>
      <c r="C3762" s="43">
        <v>43196</v>
      </c>
      <c r="D3762" s="43" t="s">
        <v>1899</v>
      </c>
      <c r="E3762" s="43">
        <v>1990</v>
      </c>
      <c r="F3762" s="43" t="s">
        <v>2131</v>
      </c>
      <c r="G3762" s="56" t="s">
        <v>2097</v>
      </c>
      <c r="H3762" s="43">
        <v>3</v>
      </c>
      <c r="I3762" s="43">
        <v>4</v>
      </c>
      <c r="J3762" s="43" t="s">
        <v>2131</v>
      </c>
      <c r="K3762" s="45">
        <v>3353.2</v>
      </c>
      <c r="L3762" s="45">
        <v>1812.1</v>
      </c>
      <c r="M3762" s="517">
        <f>VLOOKUP(C3762,'Раздел 2'!D3619:Q3888,14,0)</f>
        <v>250000</v>
      </c>
      <c r="N3762" s="45">
        <f t="shared" si="692"/>
        <v>250000</v>
      </c>
      <c r="O3762" s="45">
        <v>0</v>
      </c>
      <c r="P3762" s="45">
        <v>0</v>
      </c>
      <c r="Q3762" s="45">
        <v>0</v>
      </c>
      <c r="R3762" s="57">
        <v>45658</v>
      </c>
      <c r="S3762" s="57">
        <v>46022</v>
      </c>
      <c r="U3762" s="143"/>
    </row>
    <row r="3763" spans="1:21" ht="20.3" x14ac:dyDescent="0.35">
      <c r="A3763" s="43">
        <f t="shared" si="693"/>
        <v>1040</v>
      </c>
      <c r="B3763" s="47" t="s">
        <v>4512</v>
      </c>
      <c r="C3763" s="43">
        <v>43146</v>
      </c>
      <c r="D3763" s="43" t="s">
        <v>1899</v>
      </c>
      <c r="E3763" s="43">
        <v>1973</v>
      </c>
      <c r="F3763" s="43" t="s">
        <v>2131</v>
      </c>
      <c r="G3763" s="56" t="s">
        <v>2097</v>
      </c>
      <c r="H3763" s="43">
        <v>3</v>
      </c>
      <c r="I3763" s="43">
        <v>3</v>
      </c>
      <c r="J3763" s="43" t="s">
        <v>2131</v>
      </c>
      <c r="K3763" s="45">
        <v>2855.6</v>
      </c>
      <c r="L3763" s="45">
        <v>1536.9</v>
      </c>
      <c r="M3763" s="517">
        <f>VLOOKUP(C3763,'Раздел 2'!D3620:Q3889,14,0)</f>
        <v>250000</v>
      </c>
      <c r="N3763" s="45">
        <f t="shared" si="692"/>
        <v>250000</v>
      </c>
      <c r="O3763" s="45">
        <v>0</v>
      </c>
      <c r="P3763" s="45">
        <v>0</v>
      </c>
      <c r="Q3763" s="45">
        <v>0</v>
      </c>
      <c r="R3763" s="57">
        <v>45658</v>
      </c>
      <c r="S3763" s="57">
        <v>46022</v>
      </c>
      <c r="U3763" s="143"/>
    </row>
    <row r="3764" spans="1:21" ht="20.3" x14ac:dyDescent="0.35">
      <c r="A3764" s="43">
        <f t="shared" si="693"/>
        <v>1041</v>
      </c>
      <c r="B3764" s="47" t="s">
        <v>4513</v>
      </c>
      <c r="C3764" s="43">
        <v>43147</v>
      </c>
      <c r="D3764" s="43" t="s">
        <v>1899</v>
      </c>
      <c r="E3764" s="43">
        <v>1992</v>
      </c>
      <c r="F3764" s="43" t="s">
        <v>2131</v>
      </c>
      <c r="G3764" s="56" t="s">
        <v>2097</v>
      </c>
      <c r="H3764" s="43">
        <v>3</v>
      </c>
      <c r="I3764" s="43">
        <v>2</v>
      </c>
      <c r="J3764" s="43" t="s">
        <v>2131</v>
      </c>
      <c r="K3764" s="45">
        <v>1948</v>
      </c>
      <c r="L3764" s="45">
        <v>1351</v>
      </c>
      <c r="M3764" s="517">
        <f>VLOOKUP(C3764,'Раздел 2'!D3621:Q3890,14,0)</f>
        <v>250000</v>
      </c>
      <c r="N3764" s="45">
        <f t="shared" si="692"/>
        <v>250000</v>
      </c>
      <c r="O3764" s="45">
        <v>0</v>
      </c>
      <c r="P3764" s="45">
        <v>0</v>
      </c>
      <c r="Q3764" s="45">
        <v>0</v>
      </c>
      <c r="R3764" s="57">
        <v>45658</v>
      </c>
      <c r="S3764" s="57">
        <v>46022</v>
      </c>
      <c r="U3764" s="143"/>
    </row>
    <row r="3765" spans="1:21" ht="20.3" x14ac:dyDescent="0.35">
      <c r="A3765" s="43">
        <f t="shared" si="693"/>
        <v>1042</v>
      </c>
      <c r="B3765" s="47" t="s">
        <v>4514</v>
      </c>
      <c r="C3765" s="43">
        <v>43172</v>
      </c>
      <c r="D3765" s="43" t="s">
        <v>1899</v>
      </c>
      <c r="E3765" s="43">
        <v>1988</v>
      </c>
      <c r="F3765" s="43" t="s">
        <v>2131</v>
      </c>
      <c r="G3765" s="56" t="s">
        <v>2097</v>
      </c>
      <c r="H3765" s="43">
        <v>3</v>
      </c>
      <c r="I3765" s="43">
        <v>5</v>
      </c>
      <c r="J3765" s="43" t="s">
        <v>2131</v>
      </c>
      <c r="K3765" s="45">
        <v>4034.7</v>
      </c>
      <c r="L3765" s="45">
        <v>2267.6</v>
      </c>
      <c r="M3765" s="517">
        <f>VLOOKUP(C3765,'Раздел 2'!D3625:Q3891,14,0)</f>
        <v>250000</v>
      </c>
      <c r="N3765" s="45">
        <f t="shared" si="692"/>
        <v>250000</v>
      </c>
      <c r="O3765" s="45">
        <v>0</v>
      </c>
      <c r="P3765" s="45">
        <v>0</v>
      </c>
      <c r="Q3765" s="45">
        <v>0</v>
      </c>
      <c r="R3765" s="57">
        <v>45658</v>
      </c>
      <c r="S3765" s="57">
        <v>46022</v>
      </c>
      <c r="U3765" s="143"/>
    </row>
    <row r="3766" spans="1:21" ht="20.3" x14ac:dyDescent="0.35">
      <c r="A3766" s="43">
        <f t="shared" si="693"/>
        <v>1043</v>
      </c>
      <c r="B3766" s="47" t="s">
        <v>4515</v>
      </c>
      <c r="C3766" s="43">
        <v>43182</v>
      </c>
      <c r="D3766" s="43" t="s">
        <v>1899</v>
      </c>
      <c r="E3766" s="43">
        <v>1985</v>
      </c>
      <c r="F3766" s="43" t="s">
        <v>2131</v>
      </c>
      <c r="G3766" s="56" t="s">
        <v>2097</v>
      </c>
      <c r="H3766" s="43">
        <v>3</v>
      </c>
      <c r="I3766" s="43">
        <v>4</v>
      </c>
      <c r="J3766" s="43" t="s">
        <v>2131</v>
      </c>
      <c r="K3766" s="45">
        <v>3351.3</v>
      </c>
      <c r="L3766" s="45">
        <v>1810.5</v>
      </c>
      <c r="M3766" s="517">
        <f>VLOOKUP(C3766,'Раздел 2'!D3626:Q3892,14,0)</f>
        <v>250000</v>
      </c>
      <c r="N3766" s="45">
        <f t="shared" si="692"/>
        <v>250000</v>
      </c>
      <c r="O3766" s="45">
        <v>0</v>
      </c>
      <c r="P3766" s="45">
        <v>0</v>
      </c>
      <c r="Q3766" s="45">
        <v>0</v>
      </c>
      <c r="R3766" s="57">
        <v>45658</v>
      </c>
      <c r="S3766" s="57">
        <v>46022</v>
      </c>
      <c r="U3766" s="143"/>
    </row>
    <row r="3767" spans="1:21" ht="20.3" x14ac:dyDescent="0.35">
      <c r="A3767" s="43">
        <f t="shared" si="693"/>
        <v>1044</v>
      </c>
      <c r="B3767" s="47" t="s">
        <v>4516</v>
      </c>
      <c r="C3767" s="43">
        <v>43184</v>
      </c>
      <c r="D3767" s="43" t="s">
        <v>1899</v>
      </c>
      <c r="E3767" s="43">
        <v>1986</v>
      </c>
      <c r="F3767" s="43" t="s">
        <v>2131</v>
      </c>
      <c r="G3767" s="56" t="s">
        <v>2097</v>
      </c>
      <c r="H3767" s="43">
        <v>3</v>
      </c>
      <c r="I3767" s="43">
        <v>8</v>
      </c>
      <c r="J3767" s="43" t="s">
        <v>2131</v>
      </c>
      <c r="K3767" s="45">
        <v>6791.7</v>
      </c>
      <c r="L3767" s="45">
        <v>3619.8</v>
      </c>
      <c r="M3767" s="517">
        <f>VLOOKUP(C3767,'Раздел 2'!D3627:Q3893,14,0)</f>
        <v>250000</v>
      </c>
      <c r="N3767" s="45">
        <f t="shared" si="692"/>
        <v>250000</v>
      </c>
      <c r="O3767" s="45">
        <v>0</v>
      </c>
      <c r="P3767" s="45">
        <v>0</v>
      </c>
      <c r="Q3767" s="45">
        <v>0</v>
      </c>
      <c r="R3767" s="57">
        <v>45658</v>
      </c>
      <c r="S3767" s="57">
        <v>46022</v>
      </c>
      <c r="U3767" s="143"/>
    </row>
    <row r="3768" spans="1:21" ht="20.3" x14ac:dyDescent="0.35">
      <c r="A3768" s="43">
        <f t="shared" si="693"/>
        <v>1045</v>
      </c>
      <c r="B3768" s="47" t="s">
        <v>4517</v>
      </c>
      <c r="C3768" s="43">
        <v>43185</v>
      </c>
      <c r="D3768" s="43" t="s">
        <v>1899</v>
      </c>
      <c r="E3768" s="43">
        <v>1986</v>
      </c>
      <c r="F3768" s="43" t="s">
        <v>2131</v>
      </c>
      <c r="G3768" s="56" t="s">
        <v>2097</v>
      </c>
      <c r="H3768" s="43">
        <v>3</v>
      </c>
      <c r="I3768" s="43">
        <v>6</v>
      </c>
      <c r="J3768" s="43" t="s">
        <v>2131</v>
      </c>
      <c r="K3768" s="45">
        <v>4960.8</v>
      </c>
      <c r="L3768" s="45">
        <v>2727.7</v>
      </c>
      <c r="M3768" s="517">
        <f>VLOOKUP(C3768,'Раздел 2'!D3628:Q3894,14,0)</f>
        <v>13261770.25</v>
      </c>
      <c r="N3768" s="45">
        <f t="shared" si="692"/>
        <v>13261770.25</v>
      </c>
      <c r="O3768" s="45">
        <v>0</v>
      </c>
      <c r="P3768" s="45">
        <v>0</v>
      </c>
      <c r="Q3768" s="45">
        <v>0</v>
      </c>
      <c r="R3768" s="57">
        <v>45658</v>
      </c>
      <c r="S3768" s="57">
        <v>46022</v>
      </c>
      <c r="U3768" s="143"/>
    </row>
    <row r="3769" spans="1:21" ht="20.3" x14ac:dyDescent="0.35">
      <c r="A3769" s="43">
        <f t="shared" si="693"/>
        <v>1046</v>
      </c>
      <c r="B3769" s="248" t="s">
        <v>3111</v>
      </c>
      <c r="C3769" s="184">
        <v>43119</v>
      </c>
      <c r="D3769" s="43" t="s">
        <v>1899</v>
      </c>
      <c r="E3769" s="43">
        <v>1964</v>
      </c>
      <c r="F3769" s="43" t="s">
        <v>2131</v>
      </c>
      <c r="G3769" s="56" t="s">
        <v>2098</v>
      </c>
      <c r="H3769" s="43">
        <v>3</v>
      </c>
      <c r="I3769" s="43">
        <v>3</v>
      </c>
      <c r="J3769" s="43" t="s">
        <v>2131</v>
      </c>
      <c r="K3769" s="45">
        <v>2665.7</v>
      </c>
      <c r="L3769" s="45">
        <v>1489.5</v>
      </c>
      <c r="M3769" s="517">
        <f>VLOOKUP(C3769,'Раздел 2'!D3629:Q3895,14,0)</f>
        <v>4264467.17</v>
      </c>
      <c r="N3769" s="45">
        <f t="shared" si="692"/>
        <v>4264467.17</v>
      </c>
      <c r="O3769" s="45">
        <v>0</v>
      </c>
      <c r="P3769" s="45">
        <v>0</v>
      </c>
      <c r="Q3769" s="45">
        <v>0</v>
      </c>
      <c r="R3769" s="57">
        <v>45658</v>
      </c>
      <c r="S3769" s="57">
        <v>46022</v>
      </c>
      <c r="U3769" s="143"/>
    </row>
    <row r="3770" spans="1:21" ht="20.3" x14ac:dyDescent="0.35">
      <c r="A3770" s="43">
        <f t="shared" si="693"/>
        <v>1047</v>
      </c>
      <c r="B3770" s="47" t="s">
        <v>4738</v>
      </c>
      <c r="C3770" s="43">
        <v>43108</v>
      </c>
      <c r="D3770" s="43" t="s">
        <v>1899</v>
      </c>
      <c r="E3770" s="43">
        <v>1970</v>
      </c>
      <c r="F3770" s="43" t="s">
        <v>2131</v>
      </c>
      <c r="G3770" s="56" t="s">
        <v>2097</v>
      </c>
      <c r="H3770" s="43">
        <v>3</v>
      </c>
      <c r="I3770" s="43">
        <v>3</v>
      </c>
      <c r="J3770" s="43" t="s">
        <v>2131</v>
      </c>
      <c r="K3770" s="45">
        <v>2786.3</v>
      </c>
      <c r="L3770" s="45">
        <v>1510.8</v>
      </c>
      <c r="M3770" s="517">
        <f>VLOOKUP(C3770,'Раздел 2'!D3629:Q3895,14,0)</f>
        <v>2333160.7399999998</v>
      </c>
      <c r="N3770" s="45">
        <f t="shared" ref="N3770" si="695">M3770</f>
        <v>2333160.7399999998</v>
      </c>
      <c r="O3770" s="45">
        <v>0</v>
      </c>
      <c r="P3770" s="45">
        <v>0</v>
      </c>
      <c r="Q3770" s="45">
        <v>0</v>
      </c>
      <c r="R3770" s="57">
        <v>45658</v>
      </c>
      <c r="S3770" s="57">
        <v>46022</v>
      </c>
      <c r="U3770" s="143"/>
    </row>
    <row r="3771" spans="1:21" ht="20.3" x14ac:dyDescent="0.3">
      <c r="A3771" s="46" t="s">
        <v>22</v>
      </c>
      <c r="B3771" s="46"/>
      <c r="C3771" s="403" t="s">
        <v>172</v>
      </c>
      <c r="D3771" s="403" t="s">
        <v>172</v>
      </c>
      <c r="E3771" s="403" t="s">
        <v>172</v>
      </c>
      <c r="F3771" s="403" t="s">
        <v>172</v>
      </c>
      <c r="G3771" s="403" t="s">
        <v>172</v>
      </c>
      <c r="H3771" s="403" t="s">
        <v>172</v>
      </c>
      <c r="I3771" s="403" t="s">
        <v>172</v>
      </c>
      <c r="J3771" s="49">
        <f t="shared" ref="J3771:Q3771" si="696">SUM(J3746:J3770)</f>
        <v>0</v>
      </c>
      <c r="K3771" s="49">
        <f t="shared" si="696"/>
        <v>69578.710000000006</v>
      </c>
      <c r="L3771" s="49">
        <f t="shared" si="696"/>
        <v>40319.4</v>
      </c>
      <c r="M3771" s="518">
        <f t="shared" si="696"/>
        <v>31213622.901849996</v>
      </c>
      <c r="N3771" s="49">
        <f t="shared" si="696"/>
        <v>31213622.901849996</v>
      </c>
      <c r="O3771" s="49">
        <f t="shared" si="696"/>
        <v>0</v>
      </c>
      <c r="P3771" s="49">
        <f t="shared" si="696"/>
        <v>0</v>
      </c>
      <c r="Q3771" s="49">
        <f t="shared" si="696"/>
        <v>0</v>
      </c>
      <c r="R3771" s="403" t="s">
        <v>172</v>
      </c>
      <c r="S3771" s="403" t="s">
        <v>172</v>
      </c>
      <c r="U3771" s="143"/>
    </row>
    <row r="3772" spans="1:21" ht="20.3" x14ac:dyDescent="0.3">
      <c r="A3772" s="534" t="s">
        <v>4891</v>
      </c>
      <c r="B3772" s="534"/>
      <c r="C3772" s="534"/>
      <c r="D3772" s="534"/>
      <c r="E3772" s="534"/>
      <c r="F3772" s="534"/>
      <c r="G3772" s="534"/>
      <c r="H3772" s="534"/>
      <c r="I3772" s="534"/>
      <c r="J3772" s="534"/>
      <c r="K3772" s="534"/>
      <c r="L3772" s="534"/>
      <c r="M3772" s="534"/>
      <c r="N3772" s="534"/>
      <c r="O3772" s="534"/>
      <c r="P3772" s="534"/>
      <c r="Q3772" s="534"/>
      <c r="R3772" s="534"/>
      <c r="S3772" s="534"/>
      <c r="U3772" s="143"/>
    </row>
    <row r="3773" spans="1:21" ht="20.3" x14ac:dyDescent="0.35">
      <c r="A3773" s="43">
        <f>A3770+1</f>
        <v>1048</v>
      </c>
      <c r="B3773" s="44" t="s">
        <v>1477</v>
      </c>
      <c r="C3773" s="43">
        <v>43541</v>
      </c>
      <c r="D3773" s="43" t="s">
        <v>1899</v>
      </c>
      <c r="E3773" s="43">
        <v>1975</v>
      </c>
      <c r="F3773" s="43" t="s">
        <v>2131</v>
      </c>
      <c r="G3773" s="56" t="s">
        <v>2098</v>
      </c>
      <c r="H3773" s="43">
        <v>2</v>
      </c>
      <c r="I3773" s="43">
        <v>1</v>
      </c>
      <c r="J3773" s="43" t="s">
        <v>2131</v>
      </c>
      <c r="K3773" s="45">
        <v>377.1</v>
      </c>
      <c r="L3773" s="45">
        <v>350.4</v>
      </c>
      <c r="M3773" s="517">
        <f>VLOOKUP(C3773,'Раздел 2'!D3631:Q3900,14,0)</f>
        <v>1005642.32</v>
      </c>
      <c r="N3773" s="45">
        <f>M3773</f>
        <v>1005642.32</v>
      </c>
      <c r="O3773" s="45">
        <v>0</v>
      </c>
      <c r="P3773" s="45">
        <v>0</v>
      </c>
      <c r="Q3773" s="45">
        <v>0</v>
      </c>
      <c r="R3773" s="57">
        <v>45658</v>
      </c>
      <c r="S3773" s="57">
        <v>46022</v>
      </c>
      <c r="U3773" s="143"/>
    </row>
    <row r="3774" spans="1:21" ht="20.3" x14ac:dyDescent="0.35">
      <c r="A3774" s="43">
        <f>A3773+1</f>
        <v>1049</v>
      </c>
      <c r="B3774" s="44" t="s">
        <v>4500</v>
      </c>
      <c r="C3774" s="43">
        <v>43545</v>
      </c>
      <c r="D3774" s="43" t="s">
        <v>1899</v>
      </c>
      <c r="E3774" s="43">
        <v>1988</v>
      </c>
      <c r="F3774" s="43" t="s">
        <v>2131</v>
      </c>
      <c r="G3774" s="56" t="s">
        <v>2098</v>
      </c>
      <c r="H3774" s="43">
        <v>2</v>
      </c>
      <c r="I3774" s="43">
        <v>3</v>
      </c>
      <c r="J3774" s="43" t="s">
        <v>2131</v>
      </c>
      <c r="K3774" s="45">
        <v>649.4</v>
      </c>
      <c r="L3774" s="45">
        <v>649.4</v>
      </c>
      <c r="M3774" s="517">
        <f>VLOOKUP(C3774,'Раздел 2'!D3632:Q3901,14,0)</f>
        <v>153264</v>
      </c>
      <c r="N3774" s="45">
        <f>M3774</f>
        <v>153264</v>
      </c>
      <c r="O3774" s="45">
        <v>0</v>
      </c>
      <c r="P3774" s="45">
        <v>0</v>
      </c>
      <c r="Q3774" s="45">
        <v>0</v>
      </c>
      <c r="R3774" s="57">
        <v>45658</v>
      </c>
      <c r="S3774" s="57">
        <v>46022</v>
      </c>
      <c r="U3774" s="143"/>
    </row>
    <row r="3775" spans="1:21" ht="20.3" x14ac:dyDescent="0.3">
      <c r="A3775" s="46" t="s">
        <v>22</v>
      </c>
      <c r="B3775" s="46"/>
      <c r="C3775" s="403" t="s">
        <v>172</v>
      </c>
      <c r="D3775" s="403" t="s">
        <v>172</v>
      </c>
      <c r="E3775" s="403" t="s">
        <v>172</v>
      </c>
      <c r="F3775" s="403" t="s">
        <v>172</v>
      </c>
      <c r="G3775" s="403" t="s">
        <v>172</v>
      </c>
      <c r="H3775" s="403" t="s">
        <v>172</v>
      </c>
      <c r="I3775" s="403" t="s">
        <v>172</v>
      </c>
      <c r="J3775" s="49">
        <f>SUM(J3773:J3774)</f>
        <v>0</v>
      </c>
      <c r="K3775" s="49">
        <f t="shared" ref="K3775:Q3775" si="697">SUM(K3773:K3774)</f>
        <v>1026.5</v>
      </c>
      <c r="L3775" s="49">
        <f t="shared" si="697"/>
        <v>999.8</v>
      </c>
      <c r="M3775" s="518">
        <f t="shared" si="697"/>
        <v>1158906.3199999998</v>
      </c>
      <c r="N3775" s="49">
        <f t="shared" si="697"/>
        <v>1158906.3199999998</v>
      </c>
      <c r="O3775" s="49">
        <f t="shared" si="697"/>
        <v>0</v>
      </c>
      <c r="P3775" s="49">
        <f t="shared" si="697"/>
        <v>0</v>
      </c>
      <c r="Q3775" s="49">
        <f t="shared" si="697"/>
        <v>0</v>
      </c>
      <c r="R3775" s="403" t="s">
        <v>172</v>
      </c>
      <c r="S3775" s="403" t="s">
        <v>172</v>
      </c>
      <c r="U3775" s="143"/>
    </row>
    <row r="3776" spans="1:21" ht="20.3" x14ac:dyDescent="0.3">
      <c r="A3776" s="534" t="s">
        <v>4892</v>
      </c>
      <c r="B3776" s="534"/>
      <c r="C3776" s="534"/>
      <c r="D3776" s="534"/>
      <c r="E3776" s="534"/>
      <c r="F3776" s="534"/>
      <c r="G3776" s="534"/>
      <c r="H3776" s="534"/>
      <c r="I3776" s="534"/>
      <c r="J3776" s="534"/>
      <c r="K3776" s="534"/>
      <c r="L3776" s="534"/>
      <c r="M3776" s="534"/>
      <c r="N3776" s="534"/>
      <c r="O3776" s="534"/>
      <c r="P3776" s="534"/>
      <c r="Q3776" s="534"/>
      <c r="R3776" s="534"/>
      <c r="S3776" s="534"/>
      <c r="U3776" s="143"/>
    </row>
    <row r="3777" spans="1:21" ht="20.3" x14ac:dyDescent="0.35">
      <c r="A3777" s="43">
        <f>A3774+1</f>
        <v>1050</v>
      </c>
      <c r="B3777" s="47" t="s">
        <v>1478</v>
      </c>
      <c r="C3777" s="43">
        <v>43342</v>
      </c>
      <c r="D3777" s="43" t="s">
        <v>1899</v>
      </c>
      <c r="E3777" s="43">
        <v>1961</v>
      </c>
      <c r="F3777" s="43" t="s">
        <v>2131</v>
      </c>
      <c r="G3777" s="56" t="s">
        <v>2098</v>
      </c>
      <c r="H3777" s="43">
        <v>3</v>
      </c>
      <c r="I3777" s="43">
        <v>2</v>
      </c>
      <c r="J3777" s="43" t="s">
        <v>2131</v>
      </c>
      <c r="K3777" s="45">
        <v>1900.2</v>
      </c>
      <c r="L3777" s="45">
        <v>928.6</v>
      </c>
      <c r="M3777" s="517">
        <f>VLOOKUP(C3777,'Раздел 2'!D3679:Q4010,14,0)</f>
        <v>206173.53</v>
      </c>
      <c r="N3777" s="45">
        <f t="shared" ref="N3777:N3791" si="698">M3777</f>
        <v>206173.53</v>
      </c>
      <c r="O3777" s="45">
        <v>0</v>
      </c>
      <c r="P3777" s="45">
        <v>0</v>
      </c>
      <c r="Q3777" s="45">
        <v>0</v>
      </c>
      <c r="R3777" s="57">
        <v>45658</v>
      </c>
      <c r="S3777" s="57">
        <v>46022</v>
      </c>
      <c r="U3777" s="143"/>
    </row>
    <row r="3778" spans="1:21" ht="20.3" x14ac:dyDescent="0.35">
      <c r="A3778" s="43">
        <f>A3777+1</f>
        <v>1051</v>
      </c>
      <c r="B3778" s="47" t="s">
        <v>1479</v>
      </c>
      <c r="C3778" s="43">
        <v>43297</v>
      </c>
      <c r="D3778" s="43" t="s">
        <v>1899</v>
      </c>
      <c r="E3778" s="43">
        <v>1957</v>
      </c>
      <c r="F3778" s="43" t="s">
        <v>2131</v>
      </c>
      <c r="G3778" s="56" t="s">
        <v>2098</v>
      </c>
      <c r="H3778" s="43">
        <v>2</v>
      </c>
      <c r="I3778" s="43">
        <v>2</v>
      </c>
      <c r="J3778" s="43" t="s">
        <v>2131</v>
      </c>
      <c r="K3778" s="45">
        <v>736.8</v>
      </c>
      <c r="L3778" s="45">
        <v>388.1</v>
      </c>
      <c r="M3778" s="517">
        <f>VLOOKUP(C3778,'Раздел 2'!D3680:Q4011,14,0)</f>
        <v>1207356.25</v>
      </c>
      <c r="N3778" s="45">
        <f t="shared" si="698"/>
        <v>1207356.25</v>
      </c>
      <c r="O3778" s="45">
        <v>0</v>
      </c>
      <c r="P3778" s="45">
        <v>0</v>
      </c>
      <c r="Q3778" s="45">
        <v>0</v>
      </c>
      <c r="R3778" s="57">
        <v>45658</v>
      </c>
      <c r="S3778" s="57">
        <v>46022</v>
      </c>
      <c r="U3778" s="143"/>
    </row>
    <row r="3779" spans="1:21" ht="20.3" x14ac:dyDescent="0.35">
      <c r="A3779" s="43">
        <f t="shared" ref="A3779:A3799" si="699">A3778+1</f>
        <v>1052</v>
      </c>
      <c r="B3779" s="47" t="s">
        <v>1480</v>
      </c>
      <c r="C3779" s="43">
        <v>43358</v>
      </c>
      <c r="D3779" s="43" t="s">
        <v>1899</v>
      </c>
      <c r="E3779" s="43">
        <v>1940</v>
      </c>
      <c r="F3779" s="43" t="s">
        <v>2131</v>
      </c>
      <c r="G3779" s="56" t="s">
        <v>2103</v>
      </c>
      <c r="H3779" s="43">
        <v>2</v>
      </c>
      <c r="I3779" s="43">
        <v>1</v>
      </c>
      <c r="J3779" s="43" t="s">
        <v>2131</v>
      </c>
      <c r="K3779" s="45">
        <v>899.2</v>
      </c>
      <c r="L3779" s="45">
        <v>463.4</v>
      </c>
      <c r="M3779" s="517">
        <f>VLOOKUP(C3779,'Раздел 2'!D3681:Q4012,14,0)</f>
        <v>294165.48</v>
      </c>
      <c r="N3779" s="45">
        <f t="shared" si="698"/>
        <v>294165.48</v>
      </c>
      <c r="O3779" s="45">
        <v>0</v>
      </c>
      <c r="P3779" s="45">
        <v>0</v>
      </c>
      <c r="Q3779" s="45">
        <v>0</v>
      </c>
      <c r="R3779" s="57">
        <v>45658</v>
      </c>
      <c r="S3779" s="57">
        <v>46022</v>
      </c>
      <c r="U3779" s="143"/>
    </row>
    <row r="3780" spans="1:21" ht="20.3" x14ac:dyDescent="0.35">
      <c r="A3780" s="43">
        <f t="shared" si="699"/>
        <v>1053</v>
      </c>
      <c r="B3780" s="47" t="s">
        <v>1481</v>
      </c>
      <c r="C3780" s="43">
        <v>43365</v>
      </c>
      <c r="D3780" s="43" t="s">
        <v>1899</v>
      </c>
      <c r="E3780" s="43">
        <v>1953</v>
      </c>
      <c r="F3780" s="43" t="s">
        <v>2131</v>
      </c>
      <c r="G3780" s="56" t="s">
        <v>2103</v>
      </c>
      <c r="H3780" s="43">
        <v>2</v>
      </c>
      <c r="I3780" s="43">
        <v>2</v>
      </c>
      <c r="J3780" s="43" t="s">
        <v>2131</v>
      </c>
      <c r="K3780" s="45">
        <v>727.2</v>
      </c>
      <c r="L3780" s="45">
        <v>401.7</v>
      </c>
      <c r="M3780" s="517">
        <f>VLOOKUP(C3780,'Раздел 2'!D3683:Q4013,14,0)</f>
        <v>1035963.5461</v>
      </c>
      <c r="N3780" s="45">
        <f t="shared" si="698"/>
        <v>1035963.5461</v>
      </c>
      <c r="O3780" s="45">
        <v>0</v>
      </c>
      <c r="P3780" s="45">
        <v>0</v>
      </c>
      <c r="Q3780" s="45">
        <v>0</v>
      </c>
      <c r="R3780" s="57">
        <v>45658</v>
      </c>
      <c r="S3780" s="57">
        <v>46022</v>
      </c>
      <c r="U3780" s="143"/>
    </row>
    <row r="3781" spans="1:21" ht="20.3" x14ac:dyDescent="0.35">
      <c r="A3781" s="43">
        <f t="shared" si="699"/>
        <v>1054</v>
      </c>
      <c r="B3781" s="47" t="s">
        <v>1482</v>
      </c>
      <c r="C3781" s="43">
        <v>43366</v>
      </c>
      <c r="D3781" s="43" t="s">
        <v>1899</v>
      </c>
      <c r="E3781" s="43">
        <v>1956</v>
      </c>
      <c r="F3781" s="43" t="s">
        <v>2131</v>
      </c>
      <c r="G3781" s="56" t="s">
        <v>2099</v>
      </c>
      <c r="H3781" s="43">
        <v>2</v>
      </c>
      <c r="I3781" s="43">
        <v>2</v>
      </c>
      <c r="J3781" s="43" t="s">
        <v>2131</v>
      </c>
      <c r="K3781" s="45">
        <v>722.6</v>
      </c>
      <c r="L3781" s="45">
        <v>380.4</v>
      </c>
      <c r="M3781" s="517">
        <f>VLOOKUP(C3781,'Раздел 2'!D3684:Q4014,14,0)</f>
        <v>69193</v>
      </c>
      <c r="N3781" s="45">
        <f t="shared" si="698"/>
        <v>69193</v>
      </c>
      <c r="O3781" s="45">
        <v>0</v>
      </c>
      <c r="P3781" s="45">
        <v>0</v>
      </c>
      <c r="Q3781" s="45">
        <v>0</v>
      </c>
      <c r="R3781" s="57">
        <v>45658</v>
      </c>
      <c r="S3781" s="57">
        <v>46022</v>
      </c>
      <c r="U3781" s="143"/>
    </row>
    <row r="3782" spans="1:21" ht="20.3" x14ac:dyDescent="0.35">
      <c r="A3782" s="43">
        <f t="shared" si="699"/>
        <v>1055</v>
      </c>
      <c r="B3782" s="47" t="s">
        <v>4140</v>
      </c>
      <c r="C3782" s="43">
        <v>43354</v>
      </c>
      <c r="D3782" s="43" t="s">
        <v>1899</v>
      </c>
      <c r="E3782" s="43">
        <v>1992</v>
      </c>
      <c r="F3782" s="43" t="s">
        <v>2131</v>
      </c>
      <c r="G3782" s="56" t="s">
        <v>4575</v>
      </c>
      <c r="H3782" s="43">
        <v>2</v>
      </c>
      <c r="I3782" s="43">
        <v>2</v>
      </c>
      <c r="J3782" s="43" t="s">
        <v>2131</v>
      </c>
      <c r="K3782" s="45">
        <v>1131.2</v>
      </c>
      <c r="L3782" s="45">
        <v>637.1</v>
      </c>
      <c r="M3782" s="517">
        <f>VLOOKUP(C3782,'Раздел 2'!D3685:Q4015,14,0)</f>
        <v>76044</v>
      </c>
      <c r="N3782" s="45">
        <f t="shared" ref="N3782:N3784" si="700">M3782</f>
        <v>76044</v>
      </c>
      <c r="O3782" s="45">
        <v>0</v>
      </c>
      <c r="P3782" s="45">
        <v>0</v>
      </c>
      <c r="Q3782" s="45">
        <v>0</v>
      </c>
      <c r="R3782" s="57">
        <v>45658</v>
      </c>
      <c r="S3782" s="57">
        <v>46022</v>
      </c>
      <c r="U3782" s="143"/>
    </row>
    <row r="3783" spans="1:21" ht="20.3" x14ac:dyDescent="0.35">
      <c r="A3783" s="43">
        <f t="shared" si="699"/>
        <v>1056</v>
      </c>
      <c r="B3783" s="47" t="s">
        <v>4137</v>
      </c>
      <c r="C3783" s="43">
        <v>43420</v>
      </c>
      <c r="D3783" s="43" t="s">
        <v>1899</v>
      </c>
      <c r="E3783" s="43">
        <v>1973</v>
      </c>
      <c r="F3783" s="43" t="s">
        <v>2131</v>
      </c>
      <c r="G3783" s="56" t="s">
        <v>4575</v>
      </c>
      <c r="H3783" s="43">
        <v>2</v>
      </c>
      <c r="I3783" s="43">
        <v>1</v>
      </c>
      <c r="J3783" s="43" t="s">
        <v>2131</v>
      </c>
      <c r="K3783" s="45">
        <v>572.5</v>
      </c>
      <c r="L3783" s="45">
        <v>376.9</v>
      </c>
      <c r="M3783" s="517">
        <f>VLOOKUP(C3783,'Раздел 2'!D3686:Q4016,14,0)</f>
        <v>49600</v>
      </c>
      <c r="N3783" s="45">
        <f t="shared" si="700"/>
        <v>49600</v>
      </c>
      <c r="O3783" s="45">
        <v>0</v>
      </c>
      <c r="P3783" s="45">
        <v>0</v>
      </c>
      <c r="Q3783" s="45">
        <v>0</v>
      </c>
      <c r="R3783" s="57">
        <v>45658</v>
      </c>
      <c r="S3783" s="57">
        <v>46022</v>
      </c>
      <c r="U3783" s="143"/>
    </row>
    <row r="3784" spans="1:21" ht="20.3" x14ac:dyDescent="0.35">
      <c r="A3784" s="43">
        <f t="shared" si="699"/>
        <v>1057</v>
      </c>
      <c r="B3784" s="47" t="s">
        <v>4141</v>
      </c>
      <c r="C3784" s="43">
        <v>43284</v>
      </c>
      <c r="D3784" s="43" t="s">
        <v>1899</v>
      </c>
      <c r="E3784" s="43">
        <v>1968</v>
      </c>
      <c r="F3784" s="43" t="s">
        <v>2131</v>
      </c>
      <c r="G3784" s="56" t="s">
        <v>2130</v>
      </c>
      <c r="H3784" s="43">
        <v>2</v>
      </c>
      <c r="I3784" s="43">
        <v>2</v>
      </c>
      <c r="J3784" s="43" t="s">
        <v>2131</v>
      </c>
      <c r="K3784" s="45">
        <v>1083.2</v>
      </c>
      <c r="L3784" s="45">
        <v>640.20000000000005</v>
      </c>
      <c r="M3784" s="517">
        <f>VLOOKUP(C3784,'Раздел 2'!D3687:Q4017,14,0)</f>
        <v>82344</v>
      </c>
      <c r="N3784" s="45">
        <f t="shared" si="700"/>
        <v>82344</v>
      </c>
      <c r="O3784" s="45">
        <v>0</v>
      </c>
      <c r="P3784" s="45">
        <v>0</v>
      </c>
      <c r="Q3784" s="45">
        <v>0</v>
      </c>
      <c r="R3784" s="57">
        <v>45658</v>
      </c>
      <c r="S3784" s="57">
        <v>46022</v>
      </c>
      <c r="U3784" s="143"/>
    </row>
    <row r="3785" spans="1:21" ht="20.3" x14ac:dyDescent="0.35">
      <c r="A3785" s="43">
        <f t="shared" si="699"/>
        <v>1058</v>
      </c>
      <c r="B3785" s="47" t="s">
        <v>3617</v>
      </c>
      <c r="C3785" s="43">
        <v>55727</v>
      </c>
      <c r="D3785" s="43" t="s">
        <v>1899</v>
      </c>
      <c r="E3785" s="43">
        <v>1906</v>
      </c>
      <c r="F3785" s="43" t="s">
        <v>2131</v>
      </c>
      <c r="G3785" s="56" t="s">
        <v>2105</v>
      </c>
      <c r="H3785" s="43">
        <v>1</v>
      </c>
      <c r="I3785" s="43">
        <v>3</v>
      </c>
      <c r="J3785" s="43" t="s">
        <v>2131</v>
      </c>
      <c r="K3785" s="45">
        <v>206.9</v>
      </c>
      <c r="L3785" s="45">
        <v>189.4</v>
      </c>
      <c r="M3785" s="517">
        <f>VLOOKUP(C3785,'Раздел 2'!D3685:Q4015,14,0)</f>
        <v>8472588.0100000016</v>
      </c>
      <c r="N3785" s="45">
        <f>M3785</f>
        <v>8472588.0100000016</v>
      </c>
      <c r="O3785" s="45">
        <v>0</v>
      </c>
      <c r="P3785" s="45">
        <v>0</v>
      </c>
      <c r="Q3785" s="45">
        <v>0</v>
      </c>
      <c r="R3785" s="57">
        <v>45658</v>
      </c>
      <c r="S3785" s="57">
        <v>46022</v>
      </c>
      <c r="U3785" s="143"/>
    </row>
    <row r="3786" spans="1:21" ht="20.3" x14ac:dyDescent="0.35">
      <c r="A3786" s="43">
        <f t="shared" si="699"/>
        <v>1059</v>
      </c>
      <c r="B3786" s="47" t="s">
        <v>1483</v>
      </c>
      <c r="C3786" s="43">
        <v>43402</v>
      </c>
      <c r="D3786" s="43" t="s">
        <v>1899</v>
      </c>
      <c r="E3786" s="43">
        <v>1962</v>
      </c>
      <c r="F3786" s="43" t="s">
        <v>2131</v>
      </c>
      <c r="G3786" s="56" t="s">
        <v>2098</v>
      </c>
      <c r="H3786" s="43">
        <v>2</v>
      </c>
      <c r="I3786" s="43">
        <v>1</v>
      </c>
      <c r="J3786" s="43" t="s">
        <v>2131</v>
      </c>
      <c r="K3786" s="45">
        <v>1066.5999999999999</v>
      </c>
      <c r="L3786" s="45">
        <v>506.2</v>
      </c>
      <c r="M3786" s="517">
        <f>VLOOKUP(C3786,'Раздел 2'!D3686:Q4016,14,0)</f>
        <v>1130049</v>
      </c>
      <c r="N3786" s="45">
        <f t="shared" si="698"/>
        <v>1130049</v>
      </c>
      <c r="O3786" s="45">
        <v>0</v>
      </c>
      <c r="P3786" s="45">
        <v>0</v>
      </c>
      <c r="Q3786" s="45">
        <v>0</v>
      </c>
      <c r="R3786" s="57">
        <v>45658</v>
      </c>
      <c r="S3786" s="57">
        <v>46022</v>
      </c>
      <c r="U3786" s="143"/>
    </row>
    <row r="3787" spans="1:21" ht="20.3" x14ac:dyDescent="0.35">
      <c r="A3787" s="43">
        <f>A3786+1</f>
        <v>1060</v>
      </c>
      <c r="B3787" s="44" t="s">
        <v>1485</v>
      </c>
      <c r="C3787" s="43">
        <v>43447</v>
      </c>
      <c r="D3787" s="43" t="s">
        <v>1899</v>
      </c>
      <c r="E3787" s="43">
        <v>1953</v>
      </c>
      <c r="F3787" s="43" t="s">
        <v>2131</v>
      </c>
      <c r="G3787" s="56" t="s">
        <v>2099</v>
      </c>
      <c r="H3787" s="43">
        <v>2</v>
      </c>
      <c r="I3787" s="43">
        <v>1</v>
      </c>
      <c r="J3787" s="43" t="s">
        <v>2131</v>
      </c>
      <c r="K3787" s="45">
        <v>676.4</v>
      </c>
      <c r="L3787" s="45">
        <v>366.3</v>
      </c>
      <c r="M3787" s="517">
        <f>VLOOKUP(C3787,'Раздел 2'!D3688:Q4018,14,0)</f>
        <v>74784</v>
      </c>
      <c r="N3787" s="45">
        <f t="shared" si="698"/>
        <v>74784</v>
      </c>
      <c r="O3787" s="45">
        <v>0</v>
      </c>
      <c r="P3787" s="45">
        <v>0</v>
      </c>
      <c r="Q3787" s="45">
        <v>0</v>
      </c>
      <c r="R3787" s="57">
        <v>45658</v>
      </c>
      <c r="S3787" s="57">
        <v>46022</v>
      </c>
      <c r="U3787" s="143"/>
    </row>
    <row r="3788" spans="1:21" ht="20.3" x14ac:dyDescent="0.35">
      <c r="A3788" s="43">
        <f t="shared" si="699"/>
        <v>1061</v>
      </c>
      <c r="B3788" s="44" t="s">
        <v>1486</v>
      </c>
      <c r="C3788" s="43">
        <v>43417</v>
      </c>
      <c r="D3788" s="43" t="s">
        <v>1899</v>
      </c>
      <c r="E3788" s="43">
        <v>1957</v>
      </c>
      <c r="F3788" s="43" t="s">
        <v>2131</v>
      </c>
      <c r="G3788" s="56" t="s">
        <v>2098</v>
      </c>
      <c r="H3788" s="43">
        <v>2</v>
      </c>
      <c r="I3788" s="43">
        <v>2</v>
      </c>
      <c r="J3788" s="43" t="s">
        <v>2131</v>
      </c>
      <c r="K3788" s="45">
        <v>742.5</v>
      </c>
      <c r="L3788" s="45">
        <v>379.6</v>
      </c>
      <c r="M3788" s="517">
        <f>VLOOKUP(C3788,'Раздел 2'!D3689:Q4019,14,0)</f>
        <v>209741.84</v>
      </c>
      <c r="N3788" s="45">
        <f t="shared" si="698"/>
        <v>209741.84</v>
      </c>
      <c r="O3788" s="45">
        <v>0</v>
      </c>
      <c r="P3788" s="45">
        <v>0</v>
      </c>
      <c r="Q3788" s="45">
        <v>0</v>
      </c>
      <c r="R3788" s="57">
        <v>45658</v>
      </c>
      <c r="S3788" s="57">
        <v>46022</v>
      </c>
      <c r="U3788" s="143"/>
    </row>
    <row r="3789" spans="1:21" ht="18.350000000000001" customHeight="1" x14ac:dyDescent="0.35">
      <c r="A3789" s="43">
        <f t="shared" si="699"/>
        <v>1062</v>
      </c>
      <c r="B3789" s="44" t="s">
        <v>1487</v>
      </c>
      <c r="C3789" s="43">
        <v>43491</v>
      </c>
      <c r="D3789" s="43" t="s">
        <v>1899</v>
      </c>
      <c r="E3789" s="43">
        <v>1955</v>
      </c>
      <c r="F3789" s="43" t="s">
        <v>2131</v>
      </c>
      <c r="G3789" s="56" t="s">
        <v>2099</v>
      </c>
      <c r="H3789" s="43">
        <v>2</v>
      </c>
      <c r="I3789" s="43">
        <v>2</v>
      </c>
      <c r="J3789" s="43" t="s">
        <v>2131</v>
      </c>
      <c r="K3789" s="45">
        <v>705.7</v>
      </c>
      <c r="L3789" s="45">
        <v>414.2</v>
      </c>
      <c r="M3789" s="517">
        <f>VLOOKUP(C3789,'Раздел 2'!D3690:Q4020,14,0)</f>
        <v>807688.52</v>
      </c>
      <c r="N3789" s="45">
        <f t="shared" si="698"/>
        <v>807688.52</v>
      </c>
      <c r="O3789" s="45">
        <v>0</v>
      </c>
      <c r="P3789" s="45">
        <v>0</v>
      </c>
      <c r="Q3789" s="45">
        <v>0</v>
      </c>
      <c r="R3789" s="57">
        <v>45658</v>
      </c>
      <c r="S3789" s="57">
        <v>46022</v>
      </c>
      <c r="U3789" s="143"/>
    </row>
    <row r="3790" spans="1:21" ht="18.350000000000001" customHeight="1" x14ac:dyDescent="0.35">
      <c r="A3790" s="43">
        <f t="shared" si="699"/>
        <v>1063</v>
      </c>
      <c r="B3790" s="44" t="s">
        <v>70</v>
      </c>
      <c r="C3790" s="43">
        <v>43493</v>
      </c>
      <c r="D3790" s="43" t="s">
        <v>1899</v>
      </c>
      <c r="E3790" s="43">
        <v>1956</v>
      </c>
      <c r="F3790" s="43" t="s">
        <v>2131</v>
      </c>
      <c r="G3790" s="56" t="s">
        <v>2099</v>
      </c>
      <c r="H3790" s="43">
        <v>2</v>
      </c>
      <c r="I3790" s="43">
        <v>2</v>
      </c>
      <c r="J3790" s="43" t="s">
        <v>2131</v>
      </c>
      <c r="K3790" s="45">
        <v>713.2</v>
      </c>
      <c r="L3790" s="45">
        <v>396.7</v>
      </c>
      <c r="M3790" s="517">
        <f>VLOOKUP(C3790,'Раздел 2'!D3691:Q4021,14,0)</f>
        <v>931872.99</v>
      </c>
      <c r="N3790" s="45">
        <f t="shared" si="698"/>
        <v>931872.99</v>
      </c>
      <c r="O3790" s="45">
        <v>0</v>
      </c>
      <c r="P3790" s="45">
        <v>0</v>
      </c>
      <c r="Q3790" s="45">
        <v>0</v>
      </c>
      <c r="R3790" s="57">
        <v>45658</v>
      </c>
      <c r="S3790" s="57">
        <v>46022</v>
      </c>
      <c r="U3790" s="143"/>
    </row>
    <row r="3791" spans="1:21" ht="20.3" x14ac:dyDescent="0.35">
      <c r="A3791" s="43">
        <f>A3790+1</f>
        <v>1064</v>
      </c>
      <c r="B3791" s="44" t="s">
        <v>1489</v>
      </c>
      <c r="C3791" s="43">
        <v>43290</v>
      </c>
      <c r="D3791" s="43" t="s">
        <v>1899</v>
      </c>
      <c r="E3791" s="43">
        <v>1959</v>
      </c>
      <c r="F3791" s="43" t="s">
        <v>2131</v>
      </c>
      <c r="G3791" s="56" t="s">
        <v>2103</v>
      </c>
      <c r="H3791" s="43">
        <v>2</v>
      </c>
      <c r="I3791" s="43">
        <v>2</v>
      </c>
      <c r="J3791" s="43" t="s">
        <v>2131</v>
      </c>
      <c r="K3791" s="45">
        <v>823</v>
      </c>
      <c r="L3791" s="45">
        <v>415</v>
      </c>
      <c r="M3791" s="517">
        <f>VLOOKUP(C3791,'Раздел 2'!D3703:Q4023,14,0)</f>
        <v>157781.48000000001</v>
      </c>
      <c r="N3791" s="45">
        <f t="shared" si="698"/>
        <v>157781.48000000001</v>
      </c>
      <c r="O3791" s="45">
        <v>0</v>
      </c>
      <c r="P3791" s="45">
        <v>0</v>
      </c>
      <c r="Q3791" s="45">
        <v>0</v>
      </c>
      <c r="R3791" s="57">
        <v>45658</v>
      </c>
      <c r="S3791" s="57">
        <v>46022</v>
      </c>
      <c r="U3791" s="143"/>
    </row>
    <row r="3792" spans="1:21" ht="20.3" x14ac:dyDescent="0.35">
      <c r="A3792" s="43">
        <f>A3791+1</f>
        <v>1065</v>
      </c>
      <c r="B3792" s="44" t="s">
        <v>2367</v>
      </c>
      <c r="C3792" s="43">
        <v>43294</v>
      </c>
      <c r="D3792" s="43" t="s">
        <v>1899</v>
      </c>
      <c r="E3792" s="43">
        <v>1957</v>
      </c>
      <c r="F3792" s="43" t="s">
        <v>2131</v>
      </c>
      <c r="G3792" s="56" t="s">
        <v>3293</v>
      </c>
      <c r="H3792" s="43">
        <v>2</v>
      </c>
      <c r="I3792" s="43">
        <v>2</v>
      </c>
      <c r="J3792" s="43" t="s">
        <v>2131</v>
      </c>
      <c r="K3792" s="45">
        <v>718.4</v>
      </c>
      <c r="L3792" s="45">
        <v>385.2</v>
      </c>
      <c r="M3792" s="517">
        <f>VLOOKUP(C3792,'Раздел 2'!D3706:Q4024,14,0)</f>
        <v>1164219.3400000001</v>
      </c>
      <c r="N3792" s="45">
        <f t="shared" ref="N3792:N3797" si="701">M3792</f>
        <v>1164219.3400000001</v>
      </c>
      <c r="O3792" s="45">
        <v>0</v>
      </c>
      <c r="P3792" s="45">
        <v>0</v>
      </c>
      <c r="Q3792" s="45">
        <v>0</v>
      </c>
      <c r="R3792" s="57">
        <v>45658</v>
      </c>
      <c r="S3792" s="57">
        <v>46022</v>
      </c>
      <c r="U3792" s="143"/>
    </row>
    <row r="3793" spans="1:21" ht="20.3" x14ac:dyDescent="0.35">
      <c r="A3793" s="43">
        <f t="shared" si="699"/>
        <v>1066</v>
      </c>
      <c r="B3793" s="44" t="s">
        <v>4138</v>
      </c>
      <c r="C3793" s="43">
        <v>43391</v>
      </c>
      <c r="D3793" s="43" t="s">
        <v>1899</v>
      </c>
      <c r="E3793" s="43">
        <v>1984</v>
      </c>
      <c r="F3793" s="43" t="s">
        <v>2131</v>
      </c>
      <c r="G3793" s="56" t="s">
        <v>2098</v>
      </c>
      <c r="H3793" s="43">
        <v>4</v>
      </c>
      <c r="I3793" s="43">
        <v>6</v>
      </c>
      <c r="J3793" s="43" t="s">
        <v>2131</v>
      </c>
      <c r="K3793" s="45">
        <v>5015.8</v>
      </c>
      <c r="L3793" s="45">
        <v>2558.1</v>
      </c>
      <c r="M3793" s="517">
        <f>VLOOKUP(C3793,'Раздел 2'!D3707:Q4025,14,0)</f>
        <v>500000</v>
      </c>
      <c r="N3793" s="45">
        <f t="shared" si="701"/>
        <v>500000</v>
      </c>
      <c r="O3793" s="45">
        <v>0</v>
      </c>
      <c r="P3793" s="45">
        <v>0</v>
      </c>
      <c r="Q3793" s="45">
        <v>0</v>
      </c>
      <c r="R3793" s="57">
        <v>45658</v>
      </c>
      <c r="S3793" s="57">
        <v>46022</v>
      </c>
      <c r="U3793" s="143"/>
    </row>
    <row r="3794" spans="1:21" ht="20.3" x14ac:dyDescent="0.35">
      <c r="A3794" s="43">
        <f t="shared" si="699"/>
        <v>1067</v>
      </c>
      <c r="B3794" s="44" t="s">
        <v>4518</v>
      </c>
      <c r="C3794" s="43">
        <v>43301</v>
      </c>
      <c r="D3794" s="43" t="s">
        <v>1899</v>
      </c>
      <c r="E3794" s="43">
        <v>2010</v>
      </c>
      <c r="F3794" s="43" t="s">
        <v>2131</v>
      </c>
      <c r="G3794" s="56" t="s">
        <v>2098</v>
      </c>
      <c r="H3794" s="43">
        <v>1</v>
      </c>
      <c r="I3794" s="43">
        <v>1</v>
      </c>
      <c r="J3794" s="43" t="s">
        <v>2131</v>
      </c>
      <c r="K3794" s="45">
        <v>822.2</v>
      </c>
      <c r="L3794" s="45">
        <v>822.2</v>
      </c>
      <c r="M3794" s="517">
        <f>VLOOKUP(C3794,'Раздел 2'!D3708:Q4026,14,0)</f>
        <v>130000</v>
      </c>
      <c r="N3794" s="45">
        <f t="shared" si="701"/>
        <v>130000</v>
      </c>
      <c r="O3794" s="45">
        <v>0</v>
      </c>
      <c r="P3794" s="45">
        <v>0</v>
      </c>
      <c r="Q3794" s="45">
        <v>0</v>
      </c>
      <c r="R3794" s="57">
        <v>45658</v>
      </c>
      <c r="S3794" s="57">
        <v>46022</v>
      </c>
      <c r="U3794" s="143"/>
    </row>
    <row r="3795" spans="1:21" ht="20.3" x14ac:dyDescent="0.3">
      <c r="A3795" s="43">
        <f t="shared" si="699"/>
        <v>1068</v>
      </c>
      <c r="B3795" s="44" t="s">
        <v>4135</v>
      </c>
      <c r="C3795" s="43">
        <v>43456</v>
      </c>
      <c r="D3795" s="43" t="s">
        <v>1899</v>
      </c>
      <c r="E3795" s="43">
        <v>1969</v>
      </c>
      <c r="F3795" s="43" t="s">
        <v>2131</v>
      </c>
      <c r="G3795" s="43" t="s">
        <v>2131</v>
      </c>
      <c r="H3795" s="43">
        <v>2</v>
      </c>
      <c r="I3795" s="43">
        <v>3</v>
      </c>
      <c r="J3795" s="43" t="s">
        <v>2131</v>
      </c>
      <c r="K3795" s="45">
        <v>1359.1</v>
      </c>
      <c r="L3795" s="45">
        <v>779.5</v>
      </c>
      <c r="M3795" s="517">
        <f>VLOOKUP(C3795,'Раздел 2'!D3709:Q4027,14,0)</f>
        <v>170040</v>
      </c>
      <c r="N3795" s="45">
        <f t="shared" si="701"/>
        <v>170040</v>
      </c>
      <c r="O3795" s="45">
        <v>0</v>
      </c>
      <c r="P3795" s="45">
        <v>0</v>
      </c>
      <c r="Q3795" s="45">
        <v>0</v>
      </c>
      <c r="R3795" s="57">
        <v>45658</v>
      </c>
      <c r="S3795" s="57">
        <v>46022</v>
      </c>
      <c r="U3795" s="143"/>
    </row>
    <row r="3796" spans="1:21" ht="20.3" x14ac:dyDescent="0.3">
      <c r="A3796" s="43">
        <f t="shared" si="699"/>
        <v>1069</v>
      </c>
      <c r="B3796" s="44" t="s">
        <v>4136</v>
      </c>
      <c r="C3796" s="43">
        <v>43428</v>
      </c>
      <c r="D3796" s="43" t="s">
        <v>1899</v>
      </c>
      <c r="E3796" s="43">
        <v>1970</v>
      </c>
      <c r="F3796" s="43" t="s">
        <v>2131</v>
      </c>
      <c r="G3796" s="43" t="s">
        <v>2130</v>
      </c>
      <c r="H3796" s="43">
        <v>2</v>
      </c>
      <c r="I3796" s="43">
        <v>1</v>
      </c>
      <c r="J3796" s="43" t="s">
        <v>2131</v>
      </c>
      <c r="K3796" s="45">
        <v>552.9</v>
      </c>
      <c r="L3796" s="45">
        <v>490</v>
      </c>
      <c r="M3796" s="517">
        <f>VLOOKUP(C3796,'Раздел 2'!D3710:Q4028,14,0)</f>
        <v>128868</v>
      </c>
      <c r="N3796" s="45">
        <f t="shared" si="701"/>
        <v>128868</v>
      </c>
      <c r="O3796" s="45">
        <v>0</v>
      </c>
      <c r="P3796" s="45">
        <v>0</v>
      </c>
      <c r="Q3796" s="45">
        <v>0</v>
      </c>
      <c r="R3796" s="57">
        <v>45658</v>
      </c>
      <c r="S3796" s="57">
        <v>46022</v>
      </c>
      <c r="U3796" s="143"/>
    </row>
    <row r="3797" spans="1:21" ht="20.3" x14ac:dyDescent="0.35">
      <c r="A3797" s="43">
        <f t="shared" si="699"/>
        <v>1070</v>
      </c>
      <c r="B3797" s="44" t="s">
        <v>4139</v>
      </c>
      <c r="C3797" s="43">
        <v>43375</v>
      </c>
      <c r="D3797" s="43" t="s">
        <v>1899</v>
      </c>
      <c r="E3797" s="43">
        <v>1960</v>
      </c>
      <c r="F3797" s="43" t="s">
        <v>2131</v>
      </c>
      <c r="G3797" s="56" t="s">
        <v>2103</v>
      </c>
      <c r="H3797" s="43">
        <v>2</v>
      </c>
      <c r="I3797" s="43">
        <v>1</v>
      </c>
      <c r="J3797" s="43" t="s">
        <v>2131</v>
      </c>
      <c r="K3797" s="45">
        <v>570.70000000000005</v>
      </c>
      <c r="L3797" s="45">
        <v>469.8</v>
      </c>
      <c r="M3797" s="517">
        <f>VLOOKUP(C3797,'Раздел 2'!D3711:Q4029,14,0)</f>
        <v>143508</v>
      </c>
      <c r="N3797" s="45">
        <f t="shared" si="701"/>
        <v>143508</v>
      </c>
      <c r="O3797" s="45">
        <v>0</v>
      </c>
      <c r="P3797" s="45">
        <v>0</v>
      </c>
      <c r="Q3797" s="45">
        <v>0</v>
      </c>
      <c r="R3797" s="57">
        <v>45658</v>
      </c>
      <c r="S3797" s="57">
        <v>46022</v>
      </c>
      <c r="U3797" s="143"/>
    </row>
    <row r="3798" spans="1:21" ht="20.3" x14ac:dyDescent="0.35">
      <c r="A3798" s="43">
        <f t="shared" si="699"/>
        <v>1071</v>
      </c>
      <c r="B3798" s="44" t="s">
        <v>1121</v>
      </c>
      <c r="C3798" s="43">
        <v>43300</v>
      </c>
      <c r="D3798" s="43" t="s">
        <v>1899</v>
      </c>
      <c r="E3798" s="43">
        <v>1957</v>
      </c>
      <c r="F3798" s="43" t="s">
        <v>2131</v>
      </c>
      <c r="G3798" s="56" t="s">
        <v>2098</v>
      </c>
      <c r="H3798" s="43">
        <v>2</v>
      </c>
      <c r="I3798" s="43">
        <v>2</v>
      </c>
      <c r="J3798" s="43" t="s">
        <v>2131</v>
      </c>
      <c r="K3798" s="45">
        <v>742.6</v>
      </c>
      <c r="L3798" s="45">
        <v>389.4</v>
      </c>
      <c r="M3798" s="517">
        <f>VLOOKUP(C3798,'Раздел 2'!D3712:Q4030,14,0)</f>
        <v>270778.88</v>
      </c>
      <c r="N3798" s="45">
        <f t="shared" ref="N3798" si="702">M3798</f>
        <v>270778.88</v>
      </c>
      <c r="O3798" s="45">
        <v>0</v>
      </c>
      <c r="P3798" s="45">
        <v>0</v>
      </c>
      <c r="Q3798" s="45">
        <v>0</v>
      </c>
      <c r="R3798" s="57">
        <v>45658</v>
      </c>
      <c r="S3798" s="57">
        <v>46022</v>
      </c>
      <c r="U3798" s="143"/>
    </row>
    <row r="3799" spans="1:21" ht="20.3" x14ac:dyDescent="0.35">
      <c r="A3799" s="43">
        <f t="shared" si="699"/>
        <v>1072</v>
      </c>
      <c r="B3799" s="44" t="s">
        <v>4107</v>
      </c>
      <c r="C3799" s="43">
        <v>46735</v>
      </c>
      <c r="D3799" s="43" t="s">
        <v>1899</v>
      </c>
      <c r="E3799" s="43">
        <v>1983</v>
      </c>
      <c r="F3799" s="43" t="s">
        <v>2131</v>
      </c>
      <c r="G3799" s="56" t="s">
        <v>2098</v>
      </c>
      <c r="H3799" s="43">
        <v>3</v>
      </c>
      <c r="I3799" s="43">
        <v>12</v>
      </c>
      <c r="J3799" s="43" t="s">
        <v>2131</v>
      </c>
      <c r="K3799" s="45">
        <v>8119</v>
      </c>
      <c r="L3799" s="45">
        <v>5431.1</v>
      </c>
      <c r="M3799" s="517">
        <f>VLOOKUP(C3799,'Раздел 2'!D3713:Q4031,14,0)</f>
        <v>690156</v>
      </c>
      <c r="N3799" s="45">
        <f t="shared" ref="N3799" si="703">M3799</f>
        <v>690156</v>
      </c>
      <c r="O3799" s="45">
        <v>0</v>
      </c>
      <c r="P3799" s="45">
        <v>0</v>
      </c>
      <c r="Q3799" s="45">
        <v>0</v>
      </c>
      <c r="R3799" s="57">
        <v>45658</v>
      </c>
      <c r="S3799" s="57">
        <v>46022</v>
      </c>
      <c r="U3799" s="143"/>
    </row>
    <row r="3800" spans="1:21" ht="20.3" x14ac:dyDescent="0.3">
      <c r="A3800" s="46" t="s">
        <v>22</v>
      </c>
      <c r="B3800" s="46"/>
      <c r="C3800" s="403" t="s">
        <v>172</v>
      </c>
      <c r="D3800" s="403" t="s">
        <v>172</v>
      </c>
      <c r="E3800" s="403" t="s">
        <v>172</v>
      </c>
      <c r="F3800" s="403" t="s">
        <v>172</v>
      </c>
      <c r="G3800" s="403" t="s">
        <v>172</v>
      </c>
      <c r="H3800" s="403" t="s">
        <v>172</v>
      </c>
      <c r="I3800" s="403" t="s">
        <v>172</v>
      </c>
      <c r="J3800" s="49">
        <f>SUM(J3777:J3799)</f>
        <v>0</v>
      </c>
      <c r="K3800" s="49">
        <f>SUM(K3777:K3799)</f>
        <v>30607.9</v>
      </c>
      <c r="L3800" s="49">
        <f>SUM(L3777:L3799)</f>
        <v>18209.099999999999</v>
      </c>
      <c r="M3800" s="518">
        <f>SUM(M3777:M3799)</f>
        <v>18002915.866100002</v>
      </c>
      <c r="N3800" s="49">
        <f>SUM(N3777:N3799)</f>
        <v>18002915.866100002</v>
      </c>
      <c r="O3800" s="49">
        <f>SUM(O3777:O3797)</f>
        <v>0</v>
      </c>
      <c r="P3800" s="49">
        <f>SUM(P3777:P3797)</f>
        <v>0</v>
      </c>
      <c r="Q3800" s="49">
        <f>SUM(Q3777:Q3797)</f>
        <v>0</v>
      </c>
      <c r="R3800" s="403" t="s">
        <v>172</v>
      </c>
      <c r="S3800" s="403" t="s">
        <v>172</v>
      </c>
      <c r="U3800" s="143"/>
    </row>
    <row r="3801" spans="1:21" ht="19.649999999999999" x14ac:dyDescent="0.3">
      <c r="A3801" s="53" t="s">
        <v>34</v>
      </c>
      <c r="B3801" s="53"/>
      <c r="C3801" s="403" t="s">
        <v>172</v>
      </c>
      <c r="D3801" s="403" t="s">
        <v>172</v>
      </c>
      <c r="E3801" s="403" t="s">
        <v>172</v>
      </c>
      <c r="F3801" s="403" t="s">
        <v>172</v>
      </c>
      <c r="G3801" s="403" t="s">
        <v>172</v>
      </c>
      <c r="H3801" s="403" t="s">
        <v>172</v>
      </c>
      <c r="I3801" s="403" t="s">
        <v>172</v>
      </c>
      <c r="J3801" s="49">
        <f t="shared" ref="J3801:Q3801" si="704">J3771+J3775+J3800</f>
        <v>0</v>
      </c>
      <c r="K3801" s="49">
        <f t="shared" si="704"/>
        <v>101213.11000000002</v>
      </c>
      <c r="L3801" s="49">
        <f t="shared" si="704"/>
        <v>59528.3</v>
      </c>
      <c r="M3801" s="518">
        <f t="shared" si="704"/>
        <v>50375445.087949999</v>
      </c>
      <c r="N3801" s="49">
        <f t="shared" si="704"/>
        <v>50375445.087949999</v>
      </c>
      <c r="O3801" s="49">
        <f t="shared" si="704"/>
        <v>0</v>
      </c>
      <c r="P3801" s="49">
        <f t="shared" si="704"/>
        <v>0</v>
      </c>
      <c r="Q3801" s="49">
        <f t="shared" si="704"/>
        <v>0</v>
      </c>
      <c r="R3801" s="403" t="s">
        <v>172</v>
      </c>
      <c r="S3801" s="403" t="s">
        <v>172</v>
      </c>
      <c r="U3801" s="143"/>
    </row>
    <row r="3802" spans="1:21" ht="23.9" customHeight="1" x14ac:dyDescent="0.3">
      <c r="A3802" s="535" t="s">
        <v>4893</v>
      </c>
      <c r="B3802" s="535"/>
      <c r="C3802" s="535"/>
      <c r="D3802" s="535"/>
      <c r="E3802" s="535"/>
      <c r="F3802" s="535"/>
      <c r="G3802" s="535"/>
      <c r="H3802" s="535"/>
      <c r="I3802" s="535"/>
      <c r="J3802" s="535"/>
      <c r="K3802" s="535"/>
      <c r="L3802" s="535"/>
      <c r="M3802" s="535"/>
      <c r="N3802" s="535"/>
      <c r="O3802" s="535"/>
      <c r="P3802" s="535"/>
      <c r="Q3802" s="535"/>
      <c r="R3802" s="535"/>
      <c r="S3802" s="535"/>
      <c r="U3802" s="143"/>
    </row>
    <row r="3803" spans="1:21" ht="23.9" customHeight="1" x14ac:dyDescent="0.3">
      <c r="A3803" s="534" t="s">
        <v>4894</v>
      </c>
      <c r="B3803" s="534"/>
      <c r="C3803" s="534"/>
      <c r="D3803" s="534"/>
      <c r="E3803" s="534"/>
      <c r="F3803" s="534"/>
      <c r="G3803" s="534"/>
      <c r="H3803" s="534"/>
      <c r="I3803" s="534"/>
      <c r="J3803" s="534"/>
      <c r="K3803" s="534"/>
      <c r="L3803" s="534"/>
      <c r="M3803" s="534"/>
      <c r="N3803" s="534"/>
      <c r="O3803" s="534"/>
      <c r="P3803" s="534"/>
      <c r="Q3803" s="534"/>
      <c r="R3803" s="534"/>
      <c r="S3803" s="534"/>
      <c r="U3803" s="143"/>
    </row>
    <row r="3804" spans="1:21" ht="20.3" x14ac:dyDescent="0.3">
      <c r="A3804" s="43">
        <f>A3799+1</f>
        <v>1073</v>
      </c>
      <c r="B3804" s="44" t="s">
        <v>1850</v>
      </c>
      <c r="C3804" s="43">
        <v>42654</v>
      </c>
      <c r="D3804" s="43" t="s">
        <v>1899</v>
      </c>
      <c r="E3804" s="43">
        <v>1987</v>
      </c>
      <c r="F3804" s="43" t="s">
        <v>2131</v>
      </c>
      <c r="G3804" s="43" t="s">
        <v>2098</v>
      </c>
      <c r="H3804" s="43">
        <v>2</v>
      </c>
      <c r="I3804" s="43">
        <v>2</v>
      </c>
      <c r="J3804" s="43" t="s">
        <v>2131</v>
      </c>
      <c r="K3804" s="43">
        <v>1078.95</v>
      </c>
      <c r="L3804" s="43">
        <v>713.5</v>
      </c>
      <c r="M3804" s="517">
        <f>VLOOKUP(C3804,'Раздел 2'!D3711:Q4040,14,0)</f>
        <v>250000</v>
      </c>
      <c r="N3804" s="45">
        <f t="shared" ref="N3804:N3810" si="705">M3804</f>
        <v>250000</v>
      </c>
      <c r="O3804" s="45">
        <v>0</v>
      </c>
      <c r="P3804" s="45">
        <v>0</v>
      </c>
      <c r="Q3804" s="45">
        <v>0</v>
      </c>
      <c r="R3804" s="57">
        <v>45658</v>
      </c>
      <c r="S3804" s="57">
        <v>46022</v>
      </c>
      <c r="U3804" s="143"/>
    </row>
    <row r="3805" spans="1:21" ht="20.3" x14ac:dyDescent="0.35">
      <c r="A3805" s="43">
        <f>A3804+1</f>
        <v>1074</v>
      </c>
      <c r="B3805" s="44" t="s">
        <v>1475</v>
      </c>
      <c r="C3805" s="43">
        <v>42676</v>
      </c>
      <c r="D3805" s="43" t="s">
        <v>1899</v>
      </c>
      <c r="E3805" s="43">
        <v>1958</v>
      </c>
      <c r="F3805" s="43" t="s">
        <v>2131</v>
      </c>
      <c r="G3805" s="56" t="s">
        <v>2098</v>
      </c>
      <c r="H3805" s="43">
        <v>2</v>
      </c>
      <c r="I3805" s="43">
        <v>1</v>
      </c>
      <c r="J3805" s="43" t="s">
        <v>2131</v>
      </c>
      <c r="K3805" s="45">
        <v>645</v>
      </c>
      <c r="L3805" s="45">
        <v>429.61</v>
      </c>
      <c r="M3805" s="517">
        <f>VLOOKUP(C3805,'Раздел 2'!D3712:Q4044,14,0)</f>
        <v>1078981.4099999999</v>
      </c>
      <c r="N3805" s="45">
        <f t="shared" si="705"/>
        <v>1078981.4099999999</v>
      </c>
      <c r="O3805" s="45">
        <v>0</v>
      </c>
      <c r="P3805" s="45">
        <v>0</v>
      </c>
      <c r="Q3805" s="45">
        <v>0</v>
      </c>
      <c r="R3805" s="57">
        <v>45658</v>
      </c>
      <c r="S3805" s="57">
        <v>46022</v>
      </c>
      <c r="U3805" s="143"/>
    </row>
    <row r="3806" spans="1:21" ht="20.3" x14ac:dyDescent="0.35">
      <c r="A3806" s="43">
        <f>A3805+1</f>
        <v>1075</v>
      </c>
      <c r="B3806" s="44" t="s">
        <v>1476</v>
      </c>
      <c r="C3806" s="43">
        <v>42677</v>
      </c>
      <c r="D3806" s="43" t="s">
        <v>1899</v>
      </c>
      <c r="E3806" s="43">
        <v>1959</v>
      </c>
      <c r="F3806" s="43" t="s">
        <v>2131</v>
      </c>
      <c r="G3806" s="56" t="s">
        <v>2098</v>
      </c>
      <c r="H3806" s="43">
        <v>2</v>
      </c>
      <c r="I3806" s="43">
        <v>1</v>
      </c>
      <c r="J3806" s="43" t="s">
        <v>2131</v>
      </c>
      <c r="K3806" s="45">
        <v>647.85</v>
      </c>
      <c r="L3806" s="45">
        <v>431.2</v>
      </c>
      <c r="M3806" s="517">
        <f>VLOOKUP(C3806,'Раздел 2'!D3713:Q4045,14,0)</f>
        <v>1042296.47</v>
      </c>
      <c r="N3806" s="45">
        <f t="shared" si="705"/>
        <v>1042296.47</v>
      </c>
      <c r="O3806" s="45">
        <v>0</v>
      </c>
      <c r="P3806" s="45">
        <v>0</v>
      </c>
      <c r="Q3806" s="45">
        <v>0</v>
      </c>
      <c r="R3806" s="57">
        <v>45658</v>
      </c>
      <c r="S3806" s="57">
        <v>46022</v>
      </c>
      <c r="U3806" s="143"/>
    </row>
    <row r="3807" spans="1:21" ht="20.3" x14ac:dyDescent="0.35">
      <c r="A3807" s="43">
        <f t="shared" ref="A3807:A3821" si="706">A3806+1</f>
        <v>1076</v>
      </c>
      <c r="B3807" s="44" t="s">
        <v>1469</v>
      </c>
      <c r="C3807" s="43">
        <v>42783</v>
      </c>
      <c r="D3807" s="43" t="s">
        <v>1899</v>
      </c>
      <c r="E3807" s="43">
        <v>1958</v>
      </c>
      <c r="F3807" s="43" t="s">
        <v>2131</v>
      </c>
      <c r="G3807" s="56" t="s">
        <v>2098</v>
      </c>
      <c r="H3807" s="43">
        <v>2</v>
      </c>
      <c r="I3807" s="43">
        <v>2</v>
      </c>
      <c r="J3807" s="43" t="s">
        <v>2131</v>
      </c>
      <c r="K3807" s="45">
        <v>925.7</v>
      </c>
      <c r="L3807" s="45">
        <v>617.73</v>
      </c>
      <c r="M3807" s="517">
        <f>VLOOKUP(C3807,'Раздел 2'!D3714:Q4046,14,0)</f>
        <v>613741.59000000008</v>
      </c>
      <c r="N3807" s="45">
        <f t="shared" si="705"/>
        <v>613741.59000000008</v>
      </c>
      <c r="O3807" s="45">
        <v>0</v>
      </c>
      <c r="P3807" s="45">
        <v>0</v>
      </c>
      <c r="Q3807" s="45">
        <v>0</v>
      </c>
      <c r="R3807" s="57">
        <v>45658</v>
      </c>
      <c r="S3807" s="57">
        <v>46022</v>
      </c>
      <c r="U3807" s="143"/>
    </row>
    <row r="3808" spans="1:21" ht="20.3" x14ac:dyDescent="0.35">
      <c r="A3808" s="43">
        <f t="shared" si="706"/>
        <v>1077</v>
      </c>
      <c r="B3808" s="44" t="s">
        <v>1470</v>
      </c>
      <c r="C3808" s="43">
        <v>42776</v>
      </c>
      <c r="D3808" s="43" t="s">
        <v>1899</v>
      </c>
      <c r="E3808" s="43">
        <v>1962</v>
      </c>
      <c r="F3808" s="43" t="s">
        <v>2131</v>
      </c>
      <c r="G3808" s="56" t="s">
        <v>2098</v>
      </c>
      <c r="H3808" s="43">
        <v>2</v>
      </c>
      <c r="I3808" s="43">
        <v>2</v>
      </c>
      <c r="J3808" s="43" t="s">
        <v>2131</v>
      </c>
      <c r="K3808" s="45">
        <v>951.75</v>
      </c>
      <c r="L3808" s="45">
        <v>591.13</v>
      </c>
      <c r="M3808" s="517">
        <f>VLOOKUP(C3808,'Раздел 2'!D3715:Q4047,14,0)</f>
        <v>604413.34</v>
      </c>
      <c r="N3808" s="45">
        <f t="shared" si="705"/>
        <v>604413.34</v>
      </c>
      <c r="O3808" s="45">
        <v>0</v>
      </c>
      <c r="P3808" s="45">
        <v>0</v>
      </c>
      <c r="Q3808" s="45">
        <v>0</v>
      </c>
      <c r="R3808" s="57">
        <v>45658</v>
      </c>
      <c r="S3808" s="57">
        <v>46022</v>
      </c>
      <c r="U3808" s="143"/>
    </row>
    <row r="3809" spans="1:21" ht="20.3" x14ac:dyDescent="0.35">
      <c r="A3809" s="43">
        <f t="shared" si="706"/>
        <v>1078</v>
      </c>
      <c r="B3809" s="44" t="s">
        <v>1471</v>
      </c>
      <c r="C3809" s="43">
        <v>42778</v>
      </c>
      <c r="D3809" s="43" t="s">
        <v>1899</v>
      </c>
      <c r="E3809" s="43">
        <v>1962</v>
      </c>
      <c r="F3809" s="43" t="s">
        <v>2131</v>
      </c>
      <c r="G3809" s="56" t="s">
        <v>2098</v>
      </c>
      <c r="H3809" s="43">
        <v>2</v>
      </c>
      <c r="I3809" s="43">
        <v>2</v>
      </c>
      <c r="J3809" s="43" t="s">
        <v>2131</v>
      </c>
      <c r="K3809" s="45">
        <v>952.8</v>
      </c>
      <c r="L3809" s="45">
        <v>635.5</v>
      </c>
      <c r="M3809" s="517">
        <f>VLOOKUP(C3809,'Раздел 2'!D3716:Q4048,14,0)</f>
        <v>607517.19999999995</v>
      </c>
      <c r="N3809" s="45">
        <f t="shared" si="705"/>
        <v>607517.19999999995</v>
      </c>
      <c r="O3809" s="45">
        <v>0</v>
      </c>
      <c r="P3809" s="45">
        <v>0</v>
      </c>
      <c r="Q3809" s="45">
        <v>0</v>
      </c>
      <c r="R3809" s="57">
        <v>45658</v>
      </c>
      <c r="S3809" s="57">
        <v>46022</v>
      </c>
      <c r="U3809" s="143"/>
    </row>
    <row r="3810" spans="1:21" ht="20.3" x14ac:dyDescent="0.35">
      <c r="A3810" s="43">
        <f t="shared" si="706"/>
        <v>1079</v>
      </c>
      <c r="B3810" s="44" t="s">
        <v>1472</v>
      </c>
      <c r="C3810" s="43">
        <v>42782</v>
      </c>
      <c r="D3810" s="43" t="s">
        <v>1899</v>
      </c>
      <c r="E3810" s="43">
        <v>1961</v>
      </c>
      <c r="F3810" s="43" t="s">
        <v>2131</v>
      </c>
      <c r="G3810" s="56" t="s">
        <v>2098</v>
      </c>
      <c r="H3810" s="43">
        <v>2</v>
      </c>
      <c r="I3810" s="43">
        <v>2</v>
      </c>
      <c r="J3810" s="43" t="s">
        <v>2131</v>
      </c>
      <c r="K3810" s="45">
        <v>938.55</v>
      </c>
      <c r="L3810" s="45">
        <v>619.86</v>
      </c>
      <c r="M3810" s="517">
        <f>VLOOKUP(C3810,'Раздел 2'!D3717:Q4049,14,0)</f>
        <v>593595.26</v>
      </c>
      <c r="N3810" s="45">
        <f t="shared" si="705"/>
        <v>593595.26</v>
      </c>
      <c r="O3810" s="45">
        <v>0</v>
      </c>
      <c r="P3810" s="45">
        <v>0</v>
      </c>
      <c r="Q3810" s="45">
        <v>0</v>
      </c>
      <c r="R3810" s="57">
        <v>45658</v>
      </c>
      <c r="S3810" s="57">
        <v>46022</v>
      </c>
      <c r="U3810" s="143"/>
    </row>
    <row r="3811" spans="1:21" ht="20.3" x14ac:dyDescent="0.35">
      <c r="A3811" s="43">
        <f t="shared" si="706"/>
        <v>1080</v>
      </c>
      <c r="B3811" s="44" t="s">
        <v>664</v>
      </c>
      <c r="C3811" s="43">
        <v>42811</v>
      </c>
      <c r="D3811" s="43" t="s">
        <v>1899</v>
      </c>
      <c r="E3811" s="43">
        <v>1960</v>
      </c>
      <c r="F3811" s="43" t="s">
        <v>2131</v>
      </c>
      <c r="G3811" s="56" t="s">
        <v>2098</v>
      </c>
      <c r="H3811" s="43">
        <v>2</v>
      </c>
      <c r="I3811" s="43">
        <v>2</v>
      </c>
      <c r="J3811" s="43" t="s">
        <v>2131</v>
      </c>
      <c r="K3811" s="45">
        <v>1814.78</v>
      </c>
      <c r="L3811" s="45">
        <v>1386.3</v>
      </c>
      <c r="M3811" s="517">
        <f>VLOOKUP(C3811,'Раздел 2'!D3718:Q4050,14,0)</f>
        <v>248392.56000000003</v>
      </c>
      <c r="N3811" s="45">
        <f t="shared" ref="N3811:N3816" si="707">M3811</f>
        <v>248392.56000000003</v>
      </c>
      <c r="O3811" s="45">
        <v>0</v>
      </c>
      <c r="P3811" s="45">
        <v>0</v>
      </c>
      <c r="Q3811" s="45">
        <v>0</v>
      </c>
      <c r="R3811" s="57">
        <v>45658</v>
      </c>
      <c r="S3811" s="57">
        <v>46022</v>
      </c>
      <c r="U3811" s="143"/>
    </row>
    <row r="3812" spans="1:21" ht="20.3" x14ac:dyDescent="0.35">
      <c r="A3812" s="43">
        <f t="shared" si="706"/>
        <v>1081</v>
      </c>
      <c r="B3812" s="44" t="s">
        <v>2867</v>
      </c>
      <c r="C3812" s="43">
        <v>42738</v>
      </c>
      <c r="D3812" s="43" t="s">
        <v>1899</v>
      </c>
      <c r="E3812" s="43">
        <v>1958</v>
      </c>
      <c r="F3812" s="43" t="s">
        <v>2131</v>
      </c>
      <c r="G3812" s="56" t="s">
        <v>2098</v>
      </c>
      <c r="H3812" s="43">
        <v>2</v>
      </c>
      <c r="I3812" s="43">
        <v>1</v>
      </c>
      <c r="J3812" s="43" t="s">
        <v>2131</v>
      </c>
      <c r="K3812" s="45">
        <v>618.9</v>
      </c>
      <c r="L3812" s="45">
        <v>412.6</v>
      </c>
      <c r="M3812" s="517">
        <f>VLOOKUP(C3812,'Раздел 2'!D3719:Q4051,14,0)</f>
        <v>50000</v>
      </c>
      <c r="N3812" s="45">
        <f t="shared" si="707"/>
        <v>50000</v>
      </c>
      <c r="O3812" s="45">
        <v>0</v>
      </c>
      <c r="P3812" s="45">
        <v>0</v>
      </c>
      <c r="Q3812" s="45">
        <v>0</v>
      </c>
      <c r="R3812" s="57">
        <v>45658</v>
      </c>
      <c r="S3812" s="57">
        <v>46022</v>
      </c>
      <c r="U3812" s="143"/>
    </row>
    <row r="3813" spans="1:21" ht="20.3" x14ac:dyDescent="0.35">
      <c r="A3813" s="43">
        <f t="shared" si="706"/>
        <v>1082</v>
      </c>
      <c r="B3813" s="44" t="s">
        <v>4146</v>
      </c>
      <c r="C3813" s="43">
        <v>42751</v>
      </c>
      <c r="D3813" s="43" t="s">
        <v>1899</v>
      </c>
      <c r="E3813" s="43">
        <v>1981</v>
      </c>
      <c r="F3813" s="43" t="s">
        <v>2131</v>
      </c>
      <c r="G3813" s="56" t="s">
        <v>2097</v>
      </c>
      <c r="H3813" s="43">
        <v>5</v>
      </c>
      <c r="I3813" s="43">
        <v>4</v>
      </c>
      <c r="J3813" s="43" t="s">
        <v>2131</v>
      </c>
      <c r="K3813" s="45">
        <v>4723.46</v>
      </c>
      <c r="L3813" s="45">
        <v>4723.46</v>
      </c>
      <c r="M3813" s="517">
        <f>VLOOKUP(C3813,'Раздел 2'!D3720:Q4052,14,0)</f>
        <v>5009193</v>
      </c>
      <c r="N3813" s="45">
        <f t="shared" si="707"/>
        <v>5009193</v>
      </c>
      <c r="O3813" s="45">
        <v>0</v>
      </c>
      <c r="P3813" s="45">
        <v>0</v>
      </c>
      <c r="Q3813" s="45">
        <v>0</v>
      </c>
      <c r="R3813" s="57">
        <v>45658</v>
      </c>
      <c r="S3813" s="57">
        <v>46022</v>
      </c>
      <c r="U3813" s="143"/>
    </row>
    <row r="3814" spans="1:21" ht="20.3" x14ac:dyDescent="0.35">
      <c r="A3814" s="43">
        <f t="shared" si="706"/>
        <v>1083</v>
      </c>
      <c r="B3814" s="44" t="s">
        <v>4144</v>
      </c>
      <c r="C3814" s="43">
        <v>42815</v>
      </c>
      <c r="D3814" s="43" t="s">
        <v>1899</v>
      </c>
      <c r="E3814" s="43">
        <v>1993</v>
      </c>
      <c r="F3814" s="43">
        <v>2022</v>
      </c>
      <c r="G3814" s="56" t="s">
        <v>2097</v>
      </c>
      <c r="H3814" s="43">
        <v>5</v>
      </c>
      <c r="I3814" s="43">
        <v>4</v>
      </c>
      <c r="J3814" s="43" t="s">
        <v>2131</v>
      </c>
      <c r="K3814" s="45">
        <v>4011.56</v>
      </c>
      <c r="L3814" s="45">
        <v>4011.56</v>
      </c>
      <c r="M3814" s="517">
        <f>VLOOKUP(C3814,'Раздел 2'!D3721:Q4053,14,0)</f>
        <v>6588031.3591999989</v>
      </c>
      <c r="N3814" s="45">
        <f t="shared" si="707"/>
        <v>6588031.3591999989</v>
      </c>
      <c r="O3814" s="45">
        <v>0</v>
      </c>
      <c r="P3814" s="45">
        <v>0</v>
      </c>
      <c r="Q3814" s="45">
        <v>0</v>
      </c>
      <c r="R3814" s="57">
        <v>45658</v>
      </c>
      <c r="S3814" s="57">
        <v>46022</v>
      </c>
      <c r="U3814" s="143"/>
    </row>
    <row r="3815" spans="1:21" ht="20.3" x14ac:dyDescent="0.35">
      <c r="A3815" s="43">
        <f t="shared" si="706"/>
        <v>1084</v>
      </c>
      <c r="B3815" s="44" t="s">
        <v>1109</v>
      </c>
      <c r="C3815" s="43">
        <v>42939</v>
      </c>
      <c r="D3815" s="43" t="s">
        <v>1899</v>
      </c>
      <c r="E3815" s="43">
        <v>1954</v>
      </c>
      <c r="F3815" s="43" t="s">
        <v>2131</v>
      </c>
      <c r="G3815" s="56" t="s">
        <v>2098</v>
      </c>
      <c r="H3815" s="43">
        <v>2</v>
      </c>
      <c r="I3815" s="43">
        <v>2</v>
      </c>
      <c r="J3815" s="43" t="s">
        <v>2131</v>
      </c>
      <c r="K3815" s="45">
        <v>1246.5</v>
      </c>
      <c r="L3815" s="45">
        <v>886</v>
      </c>
      <c r="M3815" s="517">
        <f>VLOOKUP(C3815,'Раздел 2'!D3729:Q4054,14,0)</f>
        <v>2057100.43</v>
      </c>
      <c r="N3815" s="45">
        <f t="shared" si="707"/>
        <v>2057100.43</v>
      </c>
      <c r="O3815" s="45">
        <v>0</v>
      </c>
      <c r="P3815" s="45">
        <v>0</v>
      </c>
      <c r="Q3815" s="45">
        <v>0</v>
      </c>
      <c r="R3815" s="57">
        <v>45658</v>
      </c>
      <c r="S3815" s="57">
        <v>46022</v>
      </c>
      <c r="U3815" s="143"/>
    </row>
    <row r="3816" spans="1:21" ht="20.3" x14ac:dyDescent="0.35">
      <c r="A3816" s="43">
        <f t="shared" si="706"/>
        <v>1085</v>
      </c>
      <c r="B3816" s="44" t="s">
        <v>1110</v>
      </c>
      <c r="C3816" s="43">
        <v>42940</v>
      </c>
      <c r="D3816" s="43" t="s">
        <v>1899</v>
      </c>
      <c r="E3816" s="43">
        <v>1954</v>
      </c>
      <c r="F3816" s="43" t="s">
        <v>2131</v>
      </c>
      <c r="G3816" s="56" t="s">
        <v>2098</v>
      </c>
      <c r="H3816" s="43">
        <v>2</v>
      </c>
      <c r="I3816" s="43">
        <v>2</v>
      </c>
      <c r="J3816" s="43" t="s">
        <v>2131</v>
      </c>
      <c r="K3816" s="45">
        <v>1246.5</v>
      </c>
      <c r="L3816" s="45">
        <v>829.69999999999993</v>
      </c>
      <c r="M3816" s="517">
        <f>VLOOKUP(C3816,'Раздел 2'!D3730:Q4055,14,0)</f>
        <v>2558368.7799999998</v>
      </c>
      <c r="N3816" s="45">
        <f t="shared" si="707"/>
        <v>2558368.7799999998</v>
      </c>
      <c r="O3816" s="45">
        <v>0</v>
      </c>
      <c r="P3816" s="45">
        <v>0</v>
      </c>
      <c r="Q3816" s="45">
        <v>0</v>
      </c>
      <c r="R3816" s="57">
        <v>45658</v>
      </c>
      <c r="S3816" s="57">
        <v>46022</v>
      </c>
      <c r="U3816" s="143"/>
    </row>
    <row r="3817" spans="1:21" ht="20.3" x14ac:dyDescent="0.35">
      <c r="A3817" s="43">
        <f t="shared" si="706"/>
        <v>1086</v>
      </c>
      <c r="B3817" s="44" t="s">
        <v>4143</v>
      </c>
      <c r="C3817" s="43">
        <v>42854</v>
      </c>
      <c r="D3817" s="43" t="s">
        <v>1899</v>
      </c>
      <c r="E3817" s="43">
        <v>1980</v>
      </c>
      <c r="F3817" s="43" t="s">
        <v>2131</v>
      </c>
      <c r="G3817" s="56" t="s">
        <v>2097</v>
      </c>
      <c r="H3817" s="43">
        <v>5</v>
      </c>
      <c r="I3817" s="43">
        <v>8</v>
      </c>
      <c r="J3817" s="43" t="s">
        <v>2131</v>
      </c>
      <c r="K3817" s="45">
        <v>7960.12</v>
      </c>
      <c r="L3817" s="45">
        <v>7960.12</v>
      </c>
      <c r="M3817" s="517">
        <f>VLOOKUP(C3817,'Раздел 2'!D3731:Q4056,14,0)</f>
        <v>4063677.2130499999</v>
      </c>
      <c r="N3817" s="45">
        <f t="shared" ref="N3817:N3820" si="708">M3817</f>
        <v>4063677.2130499999</v>
      </c>
      <c r="O3817" s="45">
        <v>0</v>
      </c>
      <c r="P3817" s="45">
        <v>0</v>
      </c>
      <c r="Q3817" s="45">
        <v>0</v>
      </c>
      <c r="R3817" s="57">
        <v>45658</v>
      </c>
      <c r="S3817" s="57">
        <v>46022</v>
      </c>
      <c r="U3817" s="143"/>
    </row>
    <row r="3818" spans="1:21" ht="20.3" x14ac:dyDescent="0.35">
      <c r="A3818" s="43">
        <f t="shared" si="706"/>
        <v>1087</v>
      </c>
      <c r="B3818" s="44" t="s">
        <v>4145</v>
      </c>
      <c r="C3818" s="43">
        <v>42765</v>
      </c>
      <c r="D3818" s="43" t="s">
        <v>1899</v>
      </c>
      <c r="E3818" s="43">
        <v>1993</v>
      </c>
      <c r="F3818" s="43" t="s">
        <v>2131</v>
      </c>
      <c r="G3818" s="56" t="s">
        <v>2098</v>
      </c>
      <c r="H3818" s="43">
        <v>5</v>
      </c>
      <c r="I3818" s="43">
        <v>5</v>
      </c>
      <c r="J3818" s="43" t="s">
        <v>2131</v>
      </c>
      <c r="K3818" s="45">
        <v>6053.18</v>
      </c>
      <c r="L3818" s="45">
        <v>6053.18</v>
      </c>
      <c r="M3818" s="517">
        <f>VLOOKUP(C3818,'Раздел 2'!D3732:Q4057,14,0)</f>
        <v>5064903.6224499997</v>
      </c>
      <c r="N3818" s="45">
        <f t="shared" si="708"/>
        <v>5064903.6224499997</v>
      </c>
      <c r="O3818" s="45">
        <v>0</v>
      </c>
      <c r="P3818" s="45">
        <v>0</v>
      </c>
      <c r="Q3818" s="45">
        <v>0</v>
      </c>
      <c r="R3818" s="57">
        <v>45658</v>
      </c>
      <c r="S3818" s="57">
        <v>46022</v>
      </c>
      <c r="U3818" s="143"/>
    </row>
    <row r="3819" spans="1:21" ht="20.3" x14ac:dyDescent="0.35">
      <c r="A3819" s="43">
        <f t="shared" si="706"/>
        <v>1088</v>
      </c>
      <c r="B3819" s="44" t="s">
        <v>4147</v>
      </c>
      <c r="C3819" s="43">
        <v>42745</v>
      </c>
      <c r="D3819" s="43" t="s">
        <v>1899</v>
      </c>
      <c r="E3819" s="43">
        <v>2019</v>
      </c>
      <c r="F3819" s="43" t="s">
        <v>2131</v>
      </c>
      <c r="G3819" s="56" t="s">
        <v>2098</v>
      </c>
      <c r="H3819" s="43">
        <v>3</v>
      </c>
      <c r="I3819" s="43">
        <v>3</v>
      </c>
      <c r="J3819" s="43" t="s">
        <v>2131</v>
      </c>
      <c r="K3819" s="45">
        <v>2512</v>
      </c>
      <c r="L3819" s="45">
        <v>1517.53</v>
      </c>
      <c r="M3819" s="517">
        <f>VLOOKUP(C3819,'Раздел 2'!D3733:Q4058,14,0)</f>
        <v>2566649.6300000004</v>
      </c>
      <c r="N3819" s="45">
        <f t="shared" ref="N3819" si="709">M3819</f>
        <v>2566649.6300000004</v>
      </c>
      <c r="O3819" s="45">
        <v>0</v>
      </c>
      <c r="P3819" s="45">
        <v>0</v>
      </c>
      <c r="Q3819" s="45">
        <v>0</v>
      </c>
      <c r="R3819" s="57">
        <v>45658</v>
      </c>
      <c r="S3819" s="57">
        <v>46022</v>
      </c>
      <c r="U3819" s="143"/>
    </row>
    <row r="3820" spans="1:21" ht="20.3" x14ac:dyDescent="0.35">
      <c r="A3820" s="43">
        <f t="shared" si="706"/>
        <v>1089</v>
      </c>
      <c r="B3820" s="286" t="s">
        <v>4827</v>
      </c>
      <c r="C3820" s="184">
        <v>42664</v>
      </c>
      <c r="D3820" s="43" t="s">
        <v>1899</v>
      </c>
      <c r="E3820" s="43">
        <v>1969</v>
      </c>
      <c r="F3820" s="43" t="s">
        <v>2131</v>
      </c>
      <c r="G3820" s="56" t="s">
        <v>2130</v>
      </c>
      <c r="H3820" s="43">
        <v>4</v>
      </c>
      <c r="I3820" s="43">
        <v>4</v>
      </c>
      <c r="J3820" s="43" t="s">
        <v>2131</v>
      </c>
      <c r="K3820" s="45">
        <v>2717.4</v>
      </c>
      <c r="L3820" s="45">
        <v>1811.6</v>
      </c>
      <c r="M3820" s="517">
        <f>VLOOKUP(C3820,'Раздел 2'!D3734:Q4059,14,0)</f>
        <v>5584780.6000000006</v>
      </c>
      <c r="N3820" s="45">
        <f t="shared" si="708"/>
        <v>5584780.6000000006</v>
      </c>
      <c r="O3820" s="45">
        <v>0</v>
      </c>
      <c r="P3820" s="45">
        <v>0</v>
      </c>
      <c r="Q3820" s="45">
        <v>0</v>
      </c>
      <c r="R3820" s="57">
        <v>45658</v>
      </c>
      <c r="S3820" s="57">
        <v>46022</v>
      </c>
      <c r="U3820" s="143"/>
    </row>
    <row r="3821" spans="1:21" ht="20.3" x14ac:dyDescent="0.35">
      <c r="A3821" s="43">
        <f t="shared" si="706"/>
        <v>1090</v>
      </c>
      <c r="B3821" s="44" t="s">
        <v>4148</v>
      </c>
      <c r="C3821" s="43">
        <v>42737</v>
      </c>
      <c r="D3821" s="43" t="s">
        <v>1899</v>
      </c>
      <c r="E3821" s="43">
        <v>1957</v>
      </c>
      <c r="F3821" s="43">
        <v>2020</v>
      </c>
      <c r="G3821" s="56" t="s">
        <v>2130</v>
      </c>
      <c r="H3821" s="43">
        <v>3</v>
      </c>
      <c r="I3821" s="43">
        <v>1</v>
      </c>
      <c r="J3821" s="43" t="s">
        <v>2131</v>
      </c>
      <c r="K3821" s="45">
        <v>1993.67</v>
      </c>
      <c r="L3821" s="45">
        <v>1096.9000000000001</v>
      </c>
      <c r="M3821" s="517">
        <f>VLOOKUP(C3821,'Раздел 2'!D3735:Q4060,14,0)</f>
        <v>989812.49</v>
      </c>
      <c r="N3821" s="45">
        <f t="shared" ref="N3821" si="710">M3821</f>
        <v>989812.49</v>
      </c>
      <c r="O3821" s="45">
        <v>0</v>
      </c>
      <c r="P3821" s="45">
        <v>0</v>
      </c>
      <c r="Q3821" s="45">
        <v>0</v>
      </c>
      <c r="R3821" s="57">
        <v>45658</v>
      </c>
      <c r="S3821" s="57">
        <v>46022</v>
      </c>
      <c r="U3821" s="143"/>
    </row>
    <row r="3822" spans="1:21" ht="20.3" x14ac:dyDescent="0.3">
      <c r="A3822" s="46" t="s">
        <v>22</v>
      </c>
      <c r="B3822" s="46"/>
      <c r="C3822" s="403" t="s">
        <v>172</v>
      </c>
      <c r="D3822" s="403" t="s">
        <v>172</v>
      </c>
      <c r="E3822" s="403" t="s">
        <v>172</v>
      </c>
      <c r="F3822" s="403" t="s">
        <v>172</v>
      </c>
      <c r="G3822" s="403" t="s">
        <v>172</v>
      </c>
      <c r="H3822" s="403" t="s">
        <v>172</v>
      </c>
      <c r="I3822" s="403" t="s">
        <v>172</v>
      </c>
      <c r="J3822" s="49">
        <f>SUM(J3805:J3821)</f>
        <v>0</v>
      </c>
      <c r="K3822" s="49">
        <f>SUM(K3805:K3821)</f>
        <v>39959.719999999994</v>
      </c>
      <c r="L3822" s="49">
        <f>SUM(L3805:L3821)</f>
        <v>34013.980000000003</v>
      </c>
      <c r="M3822" s="518">
        <f>SUM(M3804:M3821)</f>
        <v>39571454.954700001</v>
      </c>
      <c r="N3822" s="49">
        <f>SUM(N3804:N3821)</f>
        <v>39571454.954700001</v>
      </c>
      <c r="O3822" s="49">
        <f>SUM(O3805:O3821)</f>
        <v>0</v>
      </c>
      <c r="P3822" s="49">
        <f>SUM(P3805:P3821)</f>
        <v>0</v>
      </c>
      <c r="Q3822" s="49">
        <f>SUM(Q3805:Q3821)</f>
        <v>0</v>
      </c>
      <c r="R3822" s="403" t="s">
        <v>172</v>
      </c>
      <c r="S3822" s="403" t="s">
        <v>172</v>
      </c>
      <c r="U3822" s="143"/>
    </row>
    <row r="3823" spans="1:21" ht="19.649999999999999" x14ac:dyDescent="0.3">
      <c r="A3823" s="53" t="s">
        <v>34</v>
      </c>
      <c r="B3823" s="53"/>
      <c r="C3823" s="403" t="s">
        <v>172</v>
      </c>
      <c r="D3823" s="403" t="s">
        <v>172</v>
      </c>
      <c r="E3823" s="403" t="s">
        <v>172</v>
      </c>
      <c r="F3823" s="403" t="s">
        <v>172</v>
      </c>
      <c r="G3823" s="403" t="s">
        <v>172</v>
      </c>
      <c r="H3823" s="403" t="s">
        <v>172</v>
      </c>
      <c r="I3823" s="403" t="s">
        <v>172</v>
      </c>
      <c r="J3823" s="49">
        <f>J3822</f>
        <v>0</v>
      </c>
      <c r="K3823" s="49">
        <f t="shared" ref="K3823:Q3823" si="711">K3822</f>
        <v>39959.719999999994</v>
      </c>
      <c r="L3823" s="49">
        <f t="shared" si="711"/>
        <v>34013.980000000003</v>
      </c>
      <c r="M3823" s="518">
        <f t="shared" si="711"/>
        <v>39571454.954700001</v>
      </c>
      <c r="N3823" s="49">
        <f t="shared" si="711"/>
        <v>39571454.954700001</v>
      </c>
      <c r="O3823" s="49">
        <f t="shared" si="711"/>
        <v>0</v>
      </c>
      <c r="P3823" s="49">
        <f t="shared" si="711"/>
        <v>0</v>
      </c>
      <c r="Q3823" s="49">
        <f t="shared" si="711"/>
        <v>0</v>
      </c>
      <c r="R3823" s="403" t="s">
        <v>172</v>
      </c>
      <c r="S3823" s="403" t="s">
        <v>172</v>
      </c>
      <c r="U3823" s="143"/>
    </row>
    <row r="3824" spans="1:21" ht="19.649999999999999" x14ac:dyDescent="0.3">
      <c r="A3824" s="527" t="s">
        <v>4895</v>
      </c>
      <c r="B3824" s="527"/>
      <c r="C3824" s="527"/>
      <c r="D3824" s="527"/>
      <c r="E3824" s="527"/>
      <c r="F3824" s="527"/>
      <c r="G3824" s="527"/>
      <c r="H3824" s="527"/>
      <c r="I3824" s="527"/>
      <c r="J3824" s="527"/>
      <c r="K3824" s="527"/>
      <c r="L3824" s="527"/>
      <c r="M3824" s="527"/>
      <c r="N3824" s="527"/>
      <c r="O3824" s="527"/>
      <c r="P3824" s="527"/>
      <c r="Q3824" s="527"/>
      <c r="R3824" s="527"/>
      <c r="S3824" s="527"/>
      <c r="U3824" s="143"/>
    </row>
    <row r="3825" spans="1:21" ht="20.3" x14ac:dyDescent="0.35">
      <c r="A3825" s="528" t="s">
        <v>4896</v>
      </c>
      <c r="B3825" s="528"/>
      <c r="C3825" s="528"/>
      <c r="D3825" s="528"/>
      <c r="E3825" s="528"/>
      <c r="F3825" s="528"/>
      <c r="G3825" s="528"/>
      <c r="H3825" s="528"/>
      <c r="I3825" s="528"/>
      <c r="J3825" s="528"/>
      <c r="K3825" s="528"/>
      <c r="L3825" s="528"/>
      <c r="M3825" s="528"/>
      <c r="N3825" s="528"/>
      <c r="O3825" s="528"/>
      <c r="P3825" s="528"/>
      <c r="Q3825" s="528"/>
      <c r="R3825" s="528"/>
      <c r="S3825" s="528"/>
      <c r="U3825" s="143"/>
    </row>
    <row r="3826" spans="1:21" ht="20.3" x14ac:dyDescent="0.35">
      <c r="A3826" s="43">
        <f>A3821+1</f>
        <v>1091</v>
      </c>
      <c r="B3826" s="44" t="s">
        <v>1490</v>
      </c>
      <c r="C3826" s="43">
        <v>42977</v>
      </c>
      <c r="D3826" s="43" t="s">
        <v>1899</v>
      </c>
      <c r="E3826" s="43">
        <v>1973</v>
      </c>
      <c r="F3826" s="43" t="s">
        <v>2131</v>
      </c>
      <c r="G3826" s="56" t="s">
        <v>2103</v>
      </c>
      <c r="H3826" s="43">
        <v>2</v>
      </c>
      <c r="I3826" s="43">
        <v>2</v>
      </c>
      <c r="J3826" s="43" t="s">
        <v>2131</v>
      </c>
      <c r="K3826" s="45">
        <v>587.1</v>
      </c>
      <c r="L3826" s="45">
        <v>545.1</v>
      </c>
      <c r="M3826" s="517">
        <f>VLOOKUP(C3826,'Раздел 2'!D3737:Q4065,14,0)</f>
        <v>1513716.44</v>
      </c>
      <c r="N3826" s="45">
        <f>M3826</f>
        <v>1513716.44</v>
      </c>
      <c r="O3826" s="45">
        <v>0</v>
      </c>
      <c r="P3826" s="45">
        <v>0</v>
      </c>
      <c r="Q3826" s="45">
        <v>0</v>
      </c>
      <c r="R3826" s="57">
        <v>45658</v>
      </c>
      <c r="S3826" s="57">
        <v>46022</v>
      </c>
      <c r="U3826" s="143"/>
    </row>
    <row r="3827" spans="1:21" ht="20.3" x14ac:dyDescent="0.35">
      <c r="A3827" s="43">
        <f>A3826+1</f>
        <v>1092</v>
      </c>
      <c r="B3827" s="44" t="s">
        <v>1491</v>
      </c>
      <c r="C3827" s="43">
        <v>42978</v>
      </c>
      <c r="D3827" s="43" t="s">
        <v>1899</v>
      </c>
      <c r="E3827" s="43">
        <v>1976</v>
      </c>
      <c r="F3827" s="43" t="s">
        <v>2131</v>
      </c>
      <c r="G3827" s="56" t="s">
        <v>2103</v>
      </c>
      <c r="H3827" s="43">
        <v>2</v>
      </c>
      <c r="I3827" s="43">
        <v>2</v>
      </c>
      <c r="J3827" s="43" t="s">
        <v>2131</v>
      </c>
      <c r="K3827" s="45">
        <v>531.20000000000005</v>
      </c>
      <c r="L3827" s="45">
        <v>488.4</v>
      </c>
      <c r="M3827" s="517">
        <f>VLOOKUP(C3827,'Раздел 2'!D3737:Q4066,14,0)</f>
        <v>1482051.59</v>
      </c>
      <c r="N3827" s="45">
        <f>M3827</f>
        <v>1482051.59</v>
      </c>
      <c r="O3827" s="45">
        <v>0</v>
      </c>
      <c r="P3827" s="45">
        <v>0</v>
      </c>
      <c r="Q3827" s="45">
        <v>0</v>
      </c>
      <c r="R3827" s="57">
        <v>45658</v>
      </c>
      <c r="S3827" s="57">
        <v>46022</v>
      </c>
      <c r="U3827" s="143"/>
    </row>
    <row r="3828" spans="1:21" ht="20.3" x14ac:dyDescent="0.35">
      <c r="A3828" s="43">
        <f>A3827+1</f>
        <v>1093</v>
      </c>
      <c r="B3828" s="44" t="s">
        <v>1492</v>
      </c>
      <c r="C3828" s="43">
        <v>42984</v>
      </c>
      <c r="D3828" s="43" t="s">
        <v>1899</v>
      </c>
      <c r="E3828" s="43">
        <v>1970</v>
      </c>
      <c r="F3828" s="43" t="s">
        <v>2131</v>
      </c>
      <c r="G3828" s="56" t="s">
        <v>2103</v>
      </c>
      <c r="H3828" s="43">
        <v>2</v>
      </c>
      <c r="I3828" s="43">
        <v>2</v>
      </c>
      <c r="J3828" s="43" t="s">
        <v>2131</v>
      </c>
      <c r="K3828" s="45">
        <v>573.6</v>
      </c>
      <c r="L3828" s="45">
        <v>511.3</v>
      </c>
      <c r="M3828" s="517">
        <f>VLOOKUP(C3828,'Раздел 2'!D3737:Q4067,14,0)</f>
        <v>1128566.6200000001</v>
      </c>
      <c r="N3828" s="45">
        <f>M3828</f>
        <v>1128566.6200000001</v>
      </c>
      <c r="O3828" s="45">
        <v>0</v>
      </c>
      <c r="P3828" s="45">
        <v>0</v>
      </c>
      <c r="Q3828" s="45">
        <v>0</v>
      </c>
      <c r="R3828" s="57">
        <v>45658</v>
      </c>
      <c r="S3828" s="57">
        <v>46022</v>
      </c>
      <c r="U3828" s="143"/>
    </row>
    <row r="3829" spans="1:21" ht="20.3" x14ac:dyDescent="0.3">
      <c r="A3829" s="46" t="s">
        <v>22</v>
      </c>
      <c r="B3829" s="46"/>
      <c r="C3829" s="403" t="s">
        <v>172</v>
      </c>
      <c r="D3829" s="403" t="s">
        <v>172</v>
      </c>
      <c r="E3829" s="403" t="s">
        <v>172</v>
      </c>
      <c r="F3829" s="403" t="s">
        <v>172</v>
      </c>
      <c r="G3829" s="403" t="s">
        <v>172</v>
      </c>
      <c r="H3829" s="403" t="s">
        <v>172</v>
      </c>
      <c r="I3829" s="403" t="s">
        <v>172</v>
      </c>
      <c r="J3829" s="49">
        <f>SUM(J3826:J3828)</f>
        <v>0</v>
      </c>
      <c r="K3829" s="49">
        <f t="shared" ref="K3829:Q3829" si="712">SUM(K3826:K3828)</f>
        <v>1691.9</v>
      </c>
      <c r="L3829" s="49">
        <f t="shared" si="712"/>
        <v>1544.8</v>
      </c>
      <c r="M3829" s="518">
        <f t="shared" si="712"/>
        <v>4124334.6500000004</v>
      </c>
      <c r="N3829" s="49">
        <f t="shared" si="712"/>
        <v>4124334.6500000004</v>
      </c>
      <c r="O3829" s="49">
        <f t="shared" si="712"/>
        <v>0</v>
      </c>
      <c r="P3829" s="49">
        <f t="shared" si="712"/>
        <v>0</v>
      </c>
      <c r="Q3829" s="49">
        <f t="shared" si="712"/>
        <v>0</v>
      </c>
      <c r="R3829" s="403" t="s">
        <v>172</v>
      </c>
      <c r="S3829" s="403" t="s">
        <v>172</v>
      </c>
      <c r="U3829" s="143"/>
    </row>
    <row r="3830" spans="1:21" ht="19.649999999999999" x14ac:dyDescent="0.3">
      <c r="A3830" s="53" t="s">
        <v>34</v>
      </c>
      <c r="B3830" s="53"/>
      <c r="C3830" s="403" t="s">
        <v>172</v>
      </c>
      <c r="D3830" s="403" t="s">
        <v>172</v>
      </c>
      <c r="E3830" s="403" t="s">
        <v>172</v>
      </c>
      <c r="F3830" s="403" t="s">
        <v>172</v>
      </c>
      <c r="G3830" s="403" t="s">
        <v>172</v>
      </c>
      <c r="H3830" s="403" t="s">
        <v>172</v>
      </c>
      <c r="I3830" s="403" t="s">
        <v>172</v>
      </c>
      <c r="J3830" s="49">
        <f>J3829</f>
        <v>0</v>
      </c>
      <c r="K3830" s="49">
        <f t="shared" ref="K3830:Q3830" si="713">K3829</f>
        <v>1691.9</v>
      </c>
      <c r="L3830" s="49">
        <f t="shared" si="713"/>
        <v>1544.8</v>
      </c>
      <c r="M3830" s="518">
        <f t="shared" si="713"/>
        <v>4124334.6500000004</v>
      </c>
      <c r="N3830" s="49">
        <f t="shared" si="713"/>
        <v>4124334.6500000004</v>
      </c>
      <c r="O3830" s="49">
        <f t="shared" si="713"/>
        <v>0</v>
      </c>
      <c r="P3830" s="49">
        <f t="shared" si="713"/>
        <v>0</v>
      </c>
      <c r="Q3830" s="49">
        <f t="shared" si="713"/>
        <v>0</v>
      </c>
      <c r="R3830" s="403" t="s">
        <v>172</v>
      </c>
      <c r="S3830" s="403" t="s">
        <v>172</v>
      </c>
      <c r="U3830" s="143"/>
    </row>
    <row r="3831" spans="1:21" ht="19.649999999999999" x14ac:dyDescent="0.3">
      <c r="A3831" s="527" t="s">
        <v>2930</v>
      </c>
      <c r="B3831" s="527"/>
      <c r="C3831" s="527"/>
      <c r="D3831" s="527"/>
      <c r="E3831" s="527"/>
      <c r="F3831" s="527"/>
      <c r="G3831" s="527"/>
      <c r="H3831" s="527"/>
      <c r="I3831" s="527"/>
      <c r="J3831" s="527"/>
      <c r="K3831" s="527"/>
      <c r="L3831" s="527"/>
      <c r="M3831" s="527"/>
      <c r="N3831" s="527"/>
      <c r="O3831" s="527"/>
      <c r="P3831" s="527"/>
      <c r="Q3831" s="527"/>
      <c r="R3831" s="527"/>
      <c r="S3831" s="527"/>
      <c r="U3831" s="143"/>
    </row>
    <row r="3832" spans="1:21" ht="20.3" x14ac:dyDescent="0.3">
      <c r="A3832" s="538" t="s">
        <v>4897</v>
      </c>
      <c r="B3832" s="540"/>
      <c r="C3832" s="540"/>
      <c r="D3832" s="540"/>
      <c r="E3832" s="540"/>
      <c r="F3832" s="540"/>
      <c r="G3832" s="540"/>
      <c r="H3832" s="540"/>
      <c r="I3832" s="540"/>
      <c r="J3832" s="540"/>
      <c r="K3832" s="540"/>
      <c r="L3832" s="540"/>
      <c r="M3832" s="540"/>
      <c r="N3832" s="540"/>
      <c r="O3832" s="540"/>
      <c r="P3832" s="540"/>
      <c r="Q3832" s="540"/>
      <c r="R3832" s="540"/>
      <c r="S3832" s="541"/>
      <c r="U3832" s="143"/>
    </row>
    <row r="3833" spans="1:21" ht="20.3" x14ac:dyDescent="0.3">
      <c r="A3833" s="43">
        <f>A3828+1</f>
        <v>1094</v>
      </c>
      <c r="B3833" s="46" t="s">
        <v>1133</v>
      </c>
      <c r="C3833" s="43">
        <v>43838</v>
      </c>
      <c r="D3833" s="43" t="s">
        <v>1899</v>
      </c>
      <c r="E3833" s="43">
        <v>1964</v>
      </c>
      <c r="F3833" s="43">
        <v>2024</v>
      </c>
      <c r="G3833" s="43" t="s">
        <v>2103</v>
      </c>
      <c r="H3833" s="43">
        <v>2</v>
      </c>
      <c r="I3833" s="43">
        <v>1</v>
      </c>
      <c r="J3833" s="45" t="s">
        <v>2131</v>
      </c>
      <c r="K3833" s="45">
        <v>354.2</v>
      </c>
      <c r="L3833" s="45">
        <v>354.2</v>
      </c>
      <c r="M3833" s="517">
        <f>VLOOKUP(C3833,'Раздел 2'!D3742:Q4072,14,0)</f>
        <v>277880.73</v>
      </c>
      <c r="N3833" s="45">
        <f>M3833</f>
        <v>277880.73</v>
      </c>
      <c r="O3833" s="45">
        <v>0</v>
      </c>
      <c r="P3833" s="45">
        <v>0</v>
      </c>
      <c r="Q3833" s="45">
        <v>0</v>
      </c>
      <c r="R3833" s="57">
        <v>45658</v>
      </c>
      <c r="S3833" s="57">
        <v>46022</v>
      </c>
      <c r="U3833" s="143"/>
    </row>
    <row r="3834" spans="1:21" ht="20.3" x14ac:dyDescent="0.3">
      <c r="A3834" s="46" t="s">
        <v>22</v>
      </c>
      <c r="B3834" s="46"/>
      <c r="C3834" s="403" t="s">
        <v>172</v>
      </c>
      <c r="D3834" s="403" t="s">
        <v>172</v>
      </c>
      <c r="E3834" s="403" t="s">
        <v>172</v>
      </c>
      <c r="F3834" s="403" t="s">
        <v>172</v>
      </c>
      <c r="G3834" s="403" t="s">
        <v>172</v>
      </c>
      <c r="H3834" s="403" t="s">
        <v>172</v>
      </c>
      <c r="I3834" s="403" t="s">
        <v>172</v>
      </c>
      <c r="J3834" s="49">
        <f t="shared" ref="J3834:Q3834" si="714">SUM(J3833:J3833)</f>
        <v>0</v>
      </c>
      <c r="K3834" s="49">
        <f t="shared" si="714"/>
        <v>354.2</v>
      </c>
      <c r="L3834" s="49">
        <f t="shared" si="714"/>
        <v>354.2</v>
      </c>
      <c r="M3834" s="518">
        <f t="shared" si="714"/>
        <v>277880.73</v>
      </c>
      <c r="N3834" s="49">
        <f t="shared" si="714"/>
        <v>277880.73</v>
      </c>
      <c r="O3834" s="49">
        <f t="shared" si="714"/>
        <v>0</v>
      </c>
      <c r="P3834" s="49">
        <f t="shared" si="714"/>
        <v>0</v>
      </c>
      <c r="Q3834" s="49">
        <f t="shared" si="714"/>
        <v>0</v>
      </c>
      <c r="R3834" s="403" t="s">
        <v>172</v>
      </c>
      <c r="S3834" s="403" t="s">
        <v>172</v>
      </c>
      <c r="U3834" s="143"/>
    </row>
    <row r="3835" spans="1:21" ht="20.3" x14ac:dyDescent="0.35">
      <c r="A3835" s="528" t="s">
        <v>4898</v>
      </c>
      <c r="B3835" s="528"/>
      <c r="C3835" s="528"/>
      <c r="D3835" s="528"/>
      <c r="E3835" s="528"/>
      <c r="F3835" s="528"/>
      <c r="G3835" s="528"/>
      <c r="H3835" s="528"/>
      <c r="I3835" s="528"/>
      <c r="J3835" s="528"/>
      <c r="K3835" s="528"/>
      <c r="L3835" s="528"/>
      <c r="M3835" s="528"/>
      <c r="N3835" s="528"/>
      <c r="O3835" s="528"/>
      <c r="P3835" s="528"/>
      <c r="Q3835" s="528"/>
      <c r="R3835" s="528"/>
      <c r="S3835" s="528"/>
      <c r="U3835" s="143"/>
    </row>
    <row r="3836" spans="1:21" ht="20.3" x14ac:dyDescent="0.3">
      <c r="A3836" s="43">
        <f>A3833+1</f>
        <v>1095</v>
      </c>
      <c r="B3836" s="44" t="s">
        <v>701</v>
      </c>
      <c r="C3836" s="43">
        <v>43652</v>
      </c>
      <c r="D3836" s="43" t="s">
        <v>1899</v>
      </c>
      <c r="E3836" s="43">
        <v>1971</v>
      </c>
      <c r="F3836" s="43" t="s">
        <v>2131</v>
      </c>
      <c r="G3836" s="378" t="s">
        <v>2098</v>
      </c>
      <c r="H3836" s="43">
        <v>5</v>
      </c>
      <c r="I3836" s="43">
        <v>4</v>
      </c>
      <c r="J3836" s="43" t="s">
        <v>2131</v>
      </c>
      <c r="K3836" s="45">
        <v>4385.8</v>
      </c>
      <c r="L3836" s="45">
        <v>3155.3</v>
      </c>
      <c r="M3836" s="517">
        <f>VLOOKUP(C3836,'Раздел 2'!D3317:Q4134,14,0)</f>
        <v>5560065.21</v>
      </c>
      <c r="N3836" s="45">
        <f t="shared" ref="N3836:N3841" si="715">M3836</f>
        <v>5560065.21</v>
      </c>
      <c r="O3836" s="45">
        <v>0</v>
      </c>
      <c r="P3836" s="45">
        <v>0</v>
      </c>
      <c r="Q3836" s="45">
        <v>0</v>
      </c>
      <c r="R3836" s="57">
        <v>45658</v>
      </c>
      <c r="S3836" s="57">
        <v>46022</v>
      </c>
      <c r="U3836" s="143"/>
    </row>
    <row r="3837" spans="1:21" ht="20.3" x14ac:dyDescent="0.3">
      <c r="A3837" s="43">
        <f>A3836+1</f>
        <v>1096</v>
      </c>
      <c r="B3837" s="44" t="s">
        <v>702</v>
      </c>
      <c r="C3837" s="43">
        <v>43654</v>
      </c>
      <c r="D3837" s="43" t="s">
        <v>1899</v>
      </c>
      <c r="E3837" s="43">
        <v>1974</v>
      </c>
      <c r="F3837" s="43" t="s">
        <v>2131</v>
      </c>
      <c r="G3837" s="378" t="s">
        <v>2097</v>
      </c>
      <c r="H3837" s="43">
        <v>5</v>
      </c>
      <c r="I3837" s="43">
        <v>4</v>
      </c>
      <c r="J3837" s="43" t="s">
        <v>2131</v>
      </c>
      <c r="K3837" s="45">
        <v>4211.8</v>
      </c>
      <c r="L3837" s="45">
        <v>2646.8</v>
      </c>
      <c r="M3837" s="517">
        <f>VLOOKUP(C3837,'Раздел 2'!D3830:Q3887,14,0)</f>
        <v>6229373.6900000004</v>
      </c>
      <c r="N3837" s="45">
        <f t="shared" si="715"/>
        <v>6229373.6900000004</v>
      </c>
      <c r="O3837" s="45">
        <v>0</v>
      </c>
      <c r="P3837" s="45">
        <v>0</v>
      </c>
      <c r="Q3837" s="45">
        <v>0</v>
      </c>
      <c r="R3837" s="57">
        <v>45658</v>
      </c>
      <c r="S3837" s="57">
        <v>46022</v>
      </c>
      <c r="U3837" s="143"/>
    </row>
    <row r="3838" spans="1:21" ht="20.3" x14ac:dyDescent="0.3">
      <c r="A3838" s="43">
        <f>A3837+1</f>
        <v>1097</v>
      </c>
      <c r="B3838" s="44" t="s">
        <v>1507</v>
      </c>
      <c r="C3838" s="43">
        <v>43784</v>
      </c>
      <c r="D3838" s="43" t="s">
        <v>1899</v>
      </c>
      <c r="E3838" s="43">
        <v>1958</v>
      </c>
      <c r="F3838" s="43" t="s">
        <v>2131</v>
      </c>
      <c r="G3838" s="378" t="s">
        <v>4583</v>
      </c>
      <c r="H3838" s="43">
        <v>2</v>
      </c>
      <c r="I3838" s="43">
        <v>2</v>
      </c>
      <c r="J3838" s="43" t="s">
        <v>2131</v>
      </c>
      <c r="K3838" s="45">
        <v>647.70000000000005</v>
      </c>
      <c r="L3838" s="45">
        <v>425.3</v>
      </c>
      <c r="M3838" s="517">
        <f>VLOOKUP(C3838,'Раздел 2'!D3831:Q3891,14,0)</f>
        <v>996641.89999999991</v>
      </c>
      <c r="N3838" s="45">
        <f t="shared" si="715"/>
        <v>996641.89999999991</v>
      </c>
      <c r="O3838" s="45">
        <v>0</v>
      </c>
      <c r="P3838" s="45">
        <v>0</v>
      </c>
      <c r="Q3838" s="45">
        <v>0</v>
      </c>
      <c r="R3838" s="57">
        <v>45658</v>
      </c>
      <c r="S3838" s="57">
        <v>46022</v>
      </c>
      <c r="U3838" s="143"/>
    </row>
    <row r="3839" spans="1:21" ht="20.3" x14ac:dyDescent="0.3">
      <c r="A3839" s="43">
        <f>A3838+1</f>
        <v>1098</v>
      </c>
      <c r="B3839" s="44" t="s">
        <v>1508</v>
      </c>
      <c r="C3839" s="43">
        <v>43791</v>
      </c>
      <c r="D3839" s="43" t="s">
        <v>1899</v>
      </c>
      <c r="E3839" s="43">
        <v>1969</v>
      </c>
      <c r="F3839" s="43" t="s">
        <v>2131</v>
      </c>
      <c r="G3839" s="378" t="s">
        <v>2130</v>
      </c>
      <c r="H3839" s="43">
        <v>5</v>
      </c>
      <c r="I3839" s="43">
        <v>4</v>
      </c>
      <c r="J3839" s="43" t="s">
        <v>2131</v>
      </c>
      <c r="K3839" s="45">
        <v>4887.8999999999996</v>
      </c>
      <c r="L3839" s="45">
        <v>3077.4</v>
      </c>
      <c r="M3839" s="517">
        <f>VLOOKUP(C3839,'Раздел 2'!D3832:Q3892,14,0)</f>
        <v>6153539.04</v>
      </c>
      <c r="N3839" s="45">
        <f t="shared" si="715"/>
        <v>6153539.04</v>
      </c>
      <c r="O3839" s="45">
        <v>0</v>
      </c>
      <c r="P3839" s="45">
        <v>0</v>
      </c>
      <c r="Q3839" s="45">
        <v>0</v>
      </c>
      <c r="R3839" s="57">
        <v>45658</v>
      </c>
      <c r="S3839" s="57">
        <v>46022</v>
      </c>
      <c r="U3839" s="143"/>
    </row>
    <row r="3840" spans="1:21" ht="20.3" x14ac:dyDescent="0.3">
      <c r="A3840" s="43">
        <f t="shared" ref="A3840:A3893" si="716">A3839+1</f>
        <v>1099</v>
      </c>
      <c r="B3840" s="44" t="s">
        <v>699</v>
      </c>
      <c r="C3840" s="43">
        <v>43650</v>
      </c>
      <c r="D3840" s="43" t="s">
        <v>1899</v>
      </c>
      <c r="E3840" s="43">
        <v>1972</v>
      </c>
      <c r="F3840" s="43" t="s">
        <v>2131</v>
      </c>
      <c r="G3840" s="378" t="s">
        <v>2130</v>
      </c>
      <c r="H3840" s="43">
        <v>5</v>
      </c>
      <c r="I3840" s="43">
        <v>4</v>
      </c>
      <c r="J3840" s="43" t="s">
        <v>2131</v>
      </c>
      <c r="K3840" s="45">
        <v>3829</v>
      </c>
      <c r="L3840" s="45">
        <v>3299.8</v>
      </c>
      <c r="M3840" s="517">
        <f>VLOOKUP(C3840,'Раздел 2'!D3833:Q3893,14,0)</f>
        <v>4714459.0282999994</v>
      </c>
      <c r="N3840" s="45">
        <f t="shared" si="715"/>
        <v>4714459.0282999994</v>
      </c>
      <c r="O3840" s="45">
        <v>0</v>
      </c>
      <c r="P3840" s="45">
        <v>0</v>
      </c>
      <c r="Q3840" s="45">
        <v>0</v>
      </c>
      <c r="R3840" s="57">
        <v>45658</v>
      </c>
      <c r="S3840" s="57">
        <v>46022</v>
      </c>
      <c r="U3840" s="143"/>
    </row>
    <row r="3841" spans="1:21" ht="20.3" x14ac:dyDescent="0.3">
      <c r="A3841" s="43">
        <f t="shared" si="716"/>
        <v>1100</v>
      </c>
      <c r="B3841" s="44" t="s">
        <v>700</v>
      </c>
      <c r="C3841" s="43">
        <v>43651</v>
      </c>
      <c r="D3841" s="43" t="s">
        <v>1899</v>
      </c>
      <c r="E3841" s="43">
        <v>1970</v>
      </c>
      <c r="F3841" s="43" t="s">
        <v>2131</v>
      </c>
      <c r="G3841" s="378" t="s">
        <v>2130</v>
      </c>
      <c r="H3841" s="43">
        <v>5</v>
      </c>
      <c r="I3841" s="43">
        <v>4</v>
      </c>
      <c r="J3841" s="43" t="s">
        <v>2131</v>
      </c>
      <c r="K3841" s="45">
        <v>3941</v>
      </c>
      <c r="L3841" s="45">
        <v>3491.4</v>
      </c>
      <c r="M3841" s="517">
        <f>VLOOKUP(C3841,'Раздел 2'!D3834:Q3894,14,0)</f>
        <v>4471439.2733499995</v>
      </c>
      <c r="N3841" s="45">
        <f t="shared" si="715"/>
        <v>4471439.2733499995</v>
      </c>
      <c r="O3841" s="45">
        <v>0</v>
      </c>
      <c r="P3841" s="45">
        <v>0</v>
      </c>
      <c r="Q3841" s="45">
        <v>0</v>
      </c>
      <c r="R3841" s="57">
        <v>45658</v>
      </c>
      <c r="S3841" s="57">
        <v>46022</v>
      </c>
      <c r="U3841" s="143"/>
    </row>
    <row r="3842" spans="1:21" ht="20.3" x14ac:dyDescent="0.3">
      <c r="A3842" s="43">
        <f t="shared" si="716"/>
        <v>1101</v>
      </c>
      <c r="B3842" s="44" t="s">
        <v>4946</v>
      </c>
      <c r="C3842" s="43">
        <v>43820</v>
      </c>
      <c r="D3842" s="43" t="s">
        <v>1899</v>
      </c>
      <c r="E3842" s="43">
        <v>1982</v>
      </c>
      <c r="F3842" s="43" t="s">
        <v>2131</v>
      </c>
      <c r="G3842" s="378" t="s">
        <v>2129</v>
      </c>
      <c r="H3842" s="43">
        <v>5</v>
      </c>
      <c r="I3842" s="43">
        <v>4</v>
      </c>
      <c r="J3842" s="43" t="s">
        <v>2131</v>
      </c>
      <c r="K3842" s="45">
        <v>4523.6000000000004</v>
      </c>
      <c r="L3842" s="45">
        <v>2993.5</v>
      </c>
      <c r="M3842" s="517">
        <f>VLOOKUP(C3842,'Раздел 2'!D3835:Q3895,14,0)</f>
        <v>6001045.1900000004</v>
      </c>
      <c r="N3842" s="45">
        <f t="shared" ref="N3842" si="717">M3842</f>
        <v>6001045.1900000004</v>
      </c>
      <c r="O3842" s="45">
        <v>0</v>
      </c>
      <c r="P3842" s="45">
        <v>0</v>
      </c>
      <c r="Q3842" s="45">
        <v>0</v>
      </c>
      <c r="R3842" s="57">
        <v>45658</v>
      </c>
      <c r="S3842" s="57">
        <v>46022</v>
      </c>
      <c r="U3842" s="143"/>
    </row>
    <row r="3843" spans="1:21" ht="20.3" x14ac:dyDescent="0.3">
      <c r="A3843" s="43">
        <f t="shared" si="716"/>
        <v>1102</v>
      </c>
      <c r="B3843" s="44" t="s">
        <v>4129</v>
      </c>
      <c r="C3843" s="43">
        <v>43800</v>
      </c>
      <c r="D3843" s="43" t="s">
        <v>1899</v>
      </c>
      <c r="E3843" s="43">
        <v>1986</v>
      </c>
      <c r="F3843" s="43" t="s">
        <v>2131</v>
      </c>
      <c r="G3843" s="378" t="s">
        <v>2130</v>
      </c>
      <c r="H3843" s="43">
        <v>2</v>
      </c>
      <c r="I3843" s="43">
        <v>3</v>
      </c>
      <c r="J3843" s="43" t="s">
        <v>2131</v>
      </c>
      <c r="K3843" s="45">
        <v>1519.7</v>
      </c>
      <c r="L3843" s="45">
        <v>975.8</v>
      </c>
      <c r="M3843" s="517">
        <f>VLOOKUP(C3843,'Раздел 2'!D3836:Q3896,14,0)</f>
        <v>3551602.23</v>
      </c>
      <c r="N3843" s="45">
        <f t="shared" ref="N3843" si="718">M3843</f>
        <v>3551602.23</v>
      </c>
      <c r="O3843" s="45">
        <v>0</v>
      </c>
      <c r="P3843" s="45">
        <v>0</v>
      </c>
      <c r="Q3843" s="45">
        <v>0</v>
      </c>
      <c r="R3843" s="57">
        <v>45658</v>
      </c>
      <c r="S3843" s="57">
        <v>46022</v>
      </c>
      <c r="U3843" s="143"/>
    </row>
    <row r="3844" spans="1:21" ht="20.3" x14ac:dyDescent="0.3">
      <c r="A3844" s="43">
        <f t="shared" si="716"/>
        <v>1103</v>
      </c>
      <c r="B3844" s="44" t="s">
        <v>4132</v>
      </c>
      <c r="C3844" s="43">
        <v>43701</v>
      </c>
      <c r="D3844" s="43" t="s">
        <v>1899</v>
      </c>
      <c r="E3844" s="43">
        <v>1987</v>
      </c>
      <c r="F3844" s="43" t="s">
        <v>2131</v>
      </c>
      <c r="G3844" s="378" t="s">
        <v>2129</v>
      </c>
      <c r="H3844" s="43">
        <v>5</v>
      </c>
      <c r="I3844" s="43">
        <v>6</v>
      </c>
      <c r="J3844" s="43" t="s">
        <v>2131</v>
      </c>
      <c r="K3844" s="45">
        <v>6692.1</v>
      </c>
      <c r="L3844" s="45">
        <v>6692.1</v>
      </c>
      <c r="M3844" s="517">
        <f>VLOOKUP(C3844,'Раздел 2'!D3837:Q3900,14,0)</f>
        <v>5482317.6200000001</v>
      </c>
      <c r="N3844" s="45">
        <f t="shared" ref="N3844" si="719">M3844</f>
        <v>5482317.6200000001</v>
      </c>
      <c r="O3844" s="45">
        <v>0</v>
      </c>
      <c r="P3844" s="45">
        <v>0</v>
      </c>
      <c r="Q3844" s="45">
        <v>0</v>
      </c>
      <c r="R3844" s="57">
        <v>45658</v>
      </c>
      <c r="S3844" s="57">
        <v>46022</v>
      </c>
      <c r="U3844" s="143"/>
    </row>
    <row r="3845" spans="1:21" ht="20.3" x14ac:dyDescent="0.3">
      <c r="A3845" s="43">
        <f t="shared" si="716"/>
        <v>1104</v>
      </c>
      <c r="B3845" s="44" t="s">
        <v>1852</v>
      </c>
      <c r="C3845" s="43">
        <v>43770</v>
      </c>
      <c r="D3845" s="43" t="s">
        <v>1899</v>
      </c>
      <c r="E3845" s="43">
        <v>1991</v>
      </c>
      <c r="F3845" s="43" t="s">
        <v>2131</v>
      </c>
      <c r="G3845" s="378" t="s">
        <v>2130</v>
      </c>
      <c r="H3845" s="43">
        <v>5</v>
      </c>
      <c r="I3845" s="43">
        <v>6</v>
      </c>
      <c r="J3845" s="43" t="s">
        <v>2131</v>
      </c>
      <c r="K3845" s="45">
        <v>5715.7</v>
      </c>
      <c r="L3845" s="45">
        <v>3456.3</v>
      </c>
      <c r="M3845" s="517">
        <f>VLOOKUP(C3845,'Раздел 2'!D3838:Q3901,14,0)</f>
        <v>172183.16</v>
      </c>
      <c r="N3845" s="45">
        <f t="shared" ref="N3845:N3846" si="720">M3845</f>
        <v>172183.16</v>
      </c>
      <c r="O3845" s="45">
        <v>0</v>
      </c>
      <c r="P3845" s="45">
        <v>0</v>
      </c>
      <c r="Q3845" s="45">
        <v>0</v>
      </c>
      <c r="R3845" s="57">
        <v>45658</v>
      </c>
      <c r="S3845" s="57">
        <v>46022</v>
      </c>
      <c r="U3845" s="143"/>
    </row>
    <row r="3846" spans="1:21" ht="20.3" x14ac:dyDescent="0.3">
      <c r="A3846" s="43">
        <f t="shared" si="716"/>
        <v>1105</v>
      </c>
      <c r="B3846" s="44" t="s">
        <v>4128</v>
      </c>
      <c r="C3846" s="43">
        <v>43807</v>
      </c>
      <c r="D3846" s="43" t="s">
        <v>1899</v>
      </c>
      <c r="E3846" s="43">
        <v>1989</v>
      </c>
      <c r="F3846" s="43" t="s">
        <v>2131</v>
      </c>
      <c r="G3846" s="378" t="s">
        <v>2129</v>
      </c>
      <c r="H3846" s="43">
        <v>5</v>
      </c>
      <c r="I3846" s="43">
        <v>4</v>
      </c>
      <c r="J3846" s="43" t="s">
        <v>2131</v>
      </c>
      <c r="K3846" s="45">
        <v>6992.7</v>
      </c>
      <c r="L3846" s="45">
        <v>2993.5</v>
      </c>
      <c r="M3846" s="517">
        <f>VLOOKUP(C3846,'Раздел 2'!D3839:Q3902,14,0)</f>
        <v>5133668.4400000004</v>
      </c>
      <c r="N3846" s="45">
        <f t="shared" si="720"/>
        <v>5133668.4400000004</v>
      </c>
      <c r="O3846" s="45">
        <v>0</v>
      </c>
      <c r="P3846" s="45">
        <v>0</v>
      </c>
      <c r="Q3846" s="45">
        <v>0</v>
      </c>
      <c r="R3846" s="57">
        <v>45658</v>
      </c>
      <c r="S3846" s="57">
        <v>46022</v>
      </c>
      <c r="U3846" s="143"/>
    </row>
    <row r="3847" spans="1:21" ht="20.3" x14ac:dyDescent="0.3">
      <c r="A3847" s="43">
        <f t="shared" si="716"/>
        <v>1106</v>
      </c>
      <c r="B3847" s="44" t="s">
        <v>4127</v>
      </c>
      <c r="C3847" s="43">
        <v>43808</v>
      </c>
      <c r="D3847" s="43" t="s">
        <v>1899</v>
      </c>
      <c r="E3847" s="43">
        <v>1988</v>
      </c>
      <c r="F3847" s="43" t="s">
        <v>2131</v>
      </c>
      <c r="G3847" s="378" t="s">
        <v>2129</v>
      </c>
      <c r="H3847" s="43">
        <v>5</v>
      </c>
      <c r="I3847" s="43">
        <v>6</v>
      </c>
      <c r="J3847" s="43" t="s">
        <v>2131</v>
      </c>
      <c r="K3847" s="45">
        <v>6679.2</v>
      </c>
      <c r="L3847" s="45">
        <v>4136.1000000000004</v>
      </c>
      <c r="M3847" s="517">
        <f>VLOOKUP(C3847,'Раздел 2'!D3840:Q3903,14,0)</f>
        <v>7398980</v>
      </c>
      <c r="N3847" s="45">
        <f t="shared" ref="N3847:N3849" si="721">M3847</f>
        <v>7398980</v>
      </c>
      <c r="O3847" s="45">
        <v>0</v>
      </c>
      <c r="P3847" s="45">
        <v>0</v>
      </c>
      <c r="Q3847" s="45">
        <v>0</v>
      </c>
      <c r="R3847" s="57">
        <v>45658</v>
      </c>
      <c r="S3847" s="57">
        <v>46022</v>
      </c>
      <c r="U3847" s="143"/>
    </row>
    <row r="3848" spans="1:21" ht="20.3" x14ac:dyDescent="0.3">
      <c r="A3848" s="43">
        <f t="shared" si="716"/>
        <v>1107</v>
      </c>
      <c r="B3848" s="44" t="s">
        <v>4131</v>
      </c>
      <c r="C3848" s="43">
        <v>43713</v>
      </c>
      <c r="D3848" s="43" t="s">
        <v>1899</v>
      </c>
      <c r="E3848" s="43">
        <v>1976</v>
      </c>
      <c r="F3848" s="43" t="s">
        <v>2131</v>
      </c>
      <c r="G3848" s="378" t="s">
        <v>2129</v>
      </c>
      <c r="H3848" s="43">
        <v>5</v>
      </c>
      <c r="I3848" s="43">
        <v>5</v>
      </c>
      <c r="J3848" s="43" t="s">
        <v>2131</v>
      </c>
      <c r="K3848" s="45">
        <v>6645.6</v>
      </c>
      <c r="L3848" s="45">
        <v>4436.3</v>
      </c>
      <c r="M3848" s="517">
        <f>VLOOKUP(C3848,'Раздел 2'!D3841:Q3904,14,0)</f>
        <v>5719937.7000000002</v>
      </c>
      <c r="N3848" s="45">
        <f t="shared" si="721"/>
        <v>5719937.7000000002</v>
      </c>
      <c r="O3848" s="45">
        <v>0</v>
      </c>
      <c r="P3848" s="45">
        <v>0</v>
      </c>
      <c r="Q3848" s="45">
        <v>0</v>
      </c>
      <c r="R3848" s="57">
        <v>45658</v>
      </c>
      <c r="S3848" s="57">
        <v>46022</v>
      </c>
      <c r="U3848" s="143"/>
    </row>
    <row r="3849" spans="1:21" ht="20.3" x14ac:dyDescent="0.3">
      <c r="A3849" s="43">
        <f t="shared" si="716"/>
        <v>1108</v>
      </c>
      <c r="B3849" s="286" t="s">
        <v>4133</v>
      </c>
      <c r="C3849" s="184">
        <v>43683</v>
      </c>
      <c r="D3849" s="43" t="s">
        <v>1899</v>
      </c>
      <c r="E3849" s="43">
        <v>1963</v>
      </c>
      <c r="F3849" s="43" t="s">
        <v>2131</v>
      </c>
      <c r="G3849" s="378" t="s">
        <v>2129</v>
      </c>
      <c r="H3849" s="43">
        <v>3</v>
      </c>
      <c r="I3849" s="43">
        <v>2</v>
      </c>
      <c r="J3849" s="43" t="s">
        <v>2131</v>
      </c>
      <c r="K3849" s="45">
        <v>1884.7</v>
      </c>
      <c r="L3849" s="45">
        <v>1884.7</v>
      </c>
      <c r="M3849" s="517">
        <f>VLOOKUP(C3849,'Раздел 2'!D3842:Q3905,14,0)</f>
        <v>853131.33</v>
      </c>
      <c r="N3849" s="45">
        <f t="shared" si="721"/>
        <v>853131.33</v>
      </c>
      <c r="O3849" s="45">
        <v>0</v>
      </c>
      <c r="P3849" s="45">
        <v>0</v>
      </c>
      <c r="Q3849" s="45">
        <v>0</v>
      </c>
      <c r="R3849" s="57">
        <v>45658</v>
      </c>
      <c r="S3849" s="57">
        <v>46022</v>
      </c>
      <c r="U3849" s="143"/>
    </row>
    <row r="3850" spans="1:21" ht="20.3" x14ac:dyDescent="0.3">
      <c r="A3850" s="43">
        <f t="shared" si="716"/>
        <v>1109</v>
      </c>
      <c r="B3850" s="286" t="s">
        <v>4996</v>
      </c>
      <c r="C3850" s="184">
        <v>43742</v>
      </c>
      <c r="D3850" s="43" t="s">
        <v>1899</v>
      </c>
      <c r="E3850" s="43">
        <v>1975</v>
      </c>
      <c r="F3850" s="43" t="s">
        <v>2131</v>
      </c>
      <c r="G3850" s="378" t="s">
        <v>2129</v>
      </c>
      <c r="H3850" s="43">
        <v>5</v>
      </c>
      <c r="I3850" s="43">
        <v>5</v>
      </c>
      <c r="J3850" s="43" t="s">
        <v>2131</v>
      </c>
      <c r="K3850" s="45">
        <v>5640.5</v>
      </c>
      <c r="L3850" s="45">
        <v>4672.5</v>
      </c>
      <c r="M3850" s="517">
        <f>VLOOKUP(C3850,'Раздел 2'!D3843:Q3906,14,0)</f>
        <v>5207503</v>
      </c>
      <c r="N3850" s="45">
        <f t="shared" ref="N3850:N3893" si="722">M3850</f>
        <v>5207503</v>
      </c>
      <c r="O3850" s="45">
        <v>0</v>
      </c>
      <c r="P3850" s="45">
        <v>0</v>
      </c>
      <c r="Q3850" s="45">
        <v>0</v>
      </c>
      <c r="R3850" s="57">
        <v>45658</v>
      </c>
      <c r="S3850" s="57">
        <v>46022</v>
      </c>
      <c r="U3850" s="143"/>
    </row>
    <row r="3851" spans="1:21" ht="20.3" x14ac:dyDescent="0.3">
      <c r="A3851" s="43">
        <f t="shared" si="716"/>
        <v>1110</v>
      </c>
      <c r="B3851" s="286" t="s">
        <v>4950</v>
      </c>
      <c r="C3851" s="184">
        <v>43732</v>
      </c>
      <c r="D3851" s="43" t="s">
        <v>1899</v>
      </c>
      <c r="E3851" s="43">
        <v>1960</v>
      </c>
      <c r="F3851" s="43" t="s">
        <v>2131</v>
      </c>
      <c r="G3851" s="378" t="s">
        <v>2130</v>
      </c>
      <c r="H3851" s="43">
        <v>3</v>
      </c>
      <c r="I3851" s="43">
        <v>2</v>
      </c>
      <c r="J3851" s="43" t="s">
        <v>2131</v>
      </c>
      <c r="K3851" s="45">
        <v>1657.1</v>
      </c>
      <c r="L3851" s="45">
        <v>1657.1</v>
      </c>
      <c r="M3851" s="517">
        <f>VLOOKUP(C3851,'Раздел 2'!D3844:Q3907,14,0)</f>
        <v>3201131.06</v>
      </c>
      <c r="N3851" s="45">
        <f t="shared" si="722"/>
        <v>3201131.06</v>
      </c>
      <c r="O3851" s="45">
        <v>0</v>
      </c>
      <c r="P3851" s="45">
        <v>0</v>
      </c>
      <c r="Q3851" s="45">
        <v>0</v>
      </c>
      <c r="R3851" s="57">
        <v>45658</v>
      </c>
      <c r="S3851" s="57">
        <v>46022</v>
      </c>
      <c r="U3851" s="143"/>
    </row>
    <row r="3852" spans="1:21" ht="20.3" x14ac:dyDescent="0.3">
      <c r="A3852" s="43">
        <f t="shared" si="716"/>
        <v>1111</v>
      </c>
      <c r="B3852" s="286" t="s">
        <v>4951</v>
      </c>
      <c r="C3852" s="184">
        <v>43831</v>
      </c>
      <c r="D3852" s="43" t="s">
        <v>1899</v>
      </c>
      <c r="E3852" s="43">
        <v>1968</v>
      </c>
      <c r="F3852" s="43" t="s">
        <v>2131</v>
      </c>
      <c r="G3852" s="378" t="s">
        <v>2130</v>
      </c>
      <c r="H3852" s="43">
        <v>4</v>
      </c>
      <c r="I3852" s="43">
        <v>3</v>
      </c>
      <c r="J3852" s="43" t="s">
        <v>2131</v>
      </c>
      <c r="K3852" s="45">
        <v>3265.9</v>
      </c>
      <c r="L3852" s="45">
        <v>1987.5</v>
      </c>
      <c r="M3852" s="517">
        <f>VLOOKUP(C3852,'Раздел 2'!D3845:Q3908,14,0)</f>
        <v>4133684.33</v>
      </c>
      <c r="N3852" s="45">
        <f t="shared" si="722"/>
        <v>4133684.33</v>
      </c>
      <c r="O3852" s="45">
        <v>0</v>
      </c>
      <c r="P3852" s="45">
        <v>0</v>
      </c>
      <c r="Q3852" s="45">
        <v>0</v>
      </c>
      <c r="R3852" s="57">
        <v>45658</v>
      </c>
      <c r="S3852" s="57">
        <v>46022</v>
      </c>
      <c r="U3852" s="143"/>
    </row>
    <row r="3853" spans="1:21" ht="20.3" x14ac:dyDescent="0.3">
      <c r="A3853" s="43">
        <f t="shared" si="716"/>
        <v>1112</v>
      </c>
      <c r="B3853" s="286" t="s">
        <v>4952</v>
      </c>
      <c r="C3853" s="184">
        <v>43715</v>
      </c>
      <c r="D3853" s="43" t="s">
        <v>1899</v>
      </c>
      <c r="E3853" s="43">
        <v>1980</v>
      </c>
      <c r="F3853" s="43" t="s">
        <v>2131</v>
      </c>
      <c r="G3853" s="378" t="s">
        <v>2129</v>
      </c>
      <c r="H3853" s="43">
        <v>5</v>
      </c>
      <c r="I3853" s="43">
        <v>6</v>
      </c>
      <c r="J3853" s="43" t="s">
        <v>2131</v>
      </c>
      <c r="K3853" s="45">
        <v>7290.8</v>
      </c>
      <c r="L3853" s="45">
        <v>4685.1400000000003</v>
      </c>
      <c r="M3853" s="517">
        <f>VLOOKUP(C3853,'Раздел 2'!D3846:Q3909,14,0)</f>
        <v>6848517.5800000001</v>
      </c>
      <c r="N3853" s="45">
        <f t="shared" si="722"/>
        <v>6848517.5800000001</v>
      </c>
      <c r="O3853" s="45">
        <v>0</v>
      </c>
      <c r="P3853" s="45">
        <v>0</v>
      </c>
      <c r="Q3853" s="45">
        <v>0</v>
      </c>
      <c r="R3853" s="57">
        <v>45658</v>
      </c>
      <c r="S3853" s="57">
        <v>46022</v>
      </c>
      <c r="U3853" s="143"/>
    </row>
    <row r="3854" spans="1:21" ht="20.3" x14ac:dyDescent="0.3">
      <c r="A3854" s="43">
        <f t="shared" si="716"/>
        <v>1113</v>
      </c>
      <c r="B3854" s="286" t="s">
        <v>4953</v>
      </c>
      <c r="C3854" s="184">
        <v>43756</v>
      </c>
      <c r="D3854" s="43" t="s">
        <v>1899</v>
      </c>
      <c r="E3854" s="43">
        <v>1967</v>
      </c>
      <c r="F3854" s="43" t="s">
        <v>2131</v>
      </c>
      <c r="G3854" s="378" t="s">
        <v>2130</v>
      </c>
      <c r="H3854" s="43">
        <v>4</v>
      </c>
      <c r="I3854" s="43">
        <v>2</v>
      </c>
      <c r="J3854" s="43" t="s">
        <v>2131</v>
      </c>
      <c r="K3854" s="45">
        <v>1747.2</v>
      </c>
      <c r="L3854" s="45">
        <v>1287.5999999999999</v>
      </c>
      <c r="M3854" s="517">
        <f>VLOOKUP(C3854,'Раздел 2'!D3847:Q3910,14,0)</f>
        <v>3219322.64</v>
      </c>
      <c r="N3854" s="45">
        <f t="shared" si="722"/>
        <v>3219322.64</v>
      </c>
      <c r="O3854" s="45">
        <v>0</v>
      </c>
      <c r="P3854" s="45">
        <v>0</v>
      </c>
      <c r="Q3854" s="45">
        <v>0</v>
      </c>
      <c r="R3854" s="57">
        <v>45658</v>
      </c>
      <c r="S3854" s="57">
        <v>46022</v>
      </c>
      <c r="U3854" s="143"/>
    </row>
    <row r="3855" spans="1:21" ht="20.3" x14ac:dyDescent="0.3">
      <c r="A3855" s="43">
        <f t="shared" si="716"/>
        <v>1114</v>
      </c>
      <c r="B3855" s="286" t="s">
        <v>4954</v>
      </c>
      <c r="C3855" s="184">
        <v>43685</v>
      </c>
      <c r="D3855" s="43" t="s">
        <v>1899</v>
      </c>
      <c r="E3855" s="43">
        <v>1992</v>
      </c>
      <c r="F3855" s="43" t="s">
        <v>2131</v>
      </c>
      <c r="G3855" s="378" t="s">
        <v>2130</v>
      </c>
      <c r="H3855" s="43">
        <v>5</v>
      </c>
      <c r="I3855" s="43">
        <v>8</v>
      </c>
      <c r="J3855" s="43" t="s">
        <v>2131</v>
      </c>
      <c r="K3855" s="45">
        <v>8768.1</v>
      </c>
      <c r="L3855" s="45">
        <v>5556.1</v>
      </c>
      <c r="M3855" s="517">
        <f>VLOOKUP(C3855,'Раздел 2'!D3848:Q3911,14,0)</f>
        <v>8266611.6900000004</v>
      </c>
      <c r="N3855" s="45">
        <f t="shared" si="722"/>
        <v>8266611.6900000004</v>
      </c>
      <c r="O3855" s="45">
        <v>0</v>
      </c>
      <c r="P3855" s="45">
        <v>0</v>
      </c>
      <c r="Q3855" s="45">
        <v>0</v>
      </c>
      <c r="R3855" s="57">
        <v>45658</v>
      </c>
      <c r="S3855" s="57">
        <v>46022</v>
      </c>
      <c r="U3855" s="143"/>
    </row>
    <row r="3856" spans="1:21" ht="20.3" x14ac:dyDescent="0.3">
      <c r="A3856" s="43">
        <f t="shared" si="716"/>
        <v>1115</v>
      </c>
      <c r="B3856" s="286" t="s">
        <v>4955</v>
      </c>
      <c r="C3856" s="184">
        <v>43676</v>
      </c>
      <c r="D3856" s="43" t="s">
        <v>1899</v>
      </c>
      <c r="E3856" s="43">
        <v>1987</v>
      </c>
      <c r="F3856" s="43" t="s">
        <v>2131</v>
      </c>
      <c r="G3856" s="378" t="s">
        <v>2130</v>
      </c>
      <c r="H3856" s="43">
        <v>5</v>
      </c>
      <c r="I3856" s="43">
        <v>6</v>
      </c>
      <c r="J3856" s="43" t="s">
        <v>2131</v>
      </c>
      <c r="K3856" s="45">
        <v>4433</v>
      </c>
      <c r="L3856" s="45">
        <v>3997.5</v>
      </c>
      <c r="M3856" s="517">
        <f>VLOOKUP(C3856,'Раздел 2'!D3849:Q3912,14,0)</f>
        <v>6781424.8999999994</v>
      </c>
      <c r="N3856" s="45">
        <f t="shared" si="722"/>
        <v>6781424.8999999994</v>
      </c>
      <c r="O3856" s="45">
        <v>0</v>
      </c>
      <c r="P3856" s="45">
        <v>0</v>
      </c>
      <c r="Q3856" s="45">
        <v>0</v>
      </c>
      <c r="R3856" s="57">
        <v>45658</v>
      </c>
      <c r="S3856" s="57">
        <v>46022</v>
      </c>
      <c r="U3856" s="143"/>
    </row>
    <row r="3857" spans="1:21" ht="20.3" x14ac:dyDescent="0.3">
      <c r="A3857" s="43">
        <f t="shared" si="716"/>
        <v>1116</v>
      </c>
      <c r="B3857" s="286" t="s">
        <v>4956</v>
      </c>
      <c r="C3857" s="184">
        <v>43667</v>
      </c>
      <c r="D3857" s="43" t="s">
        <v>1899</v>
      </c>
      <c r="E3857" s="43">
        <v>1985</v>
      </c>
      <c r="F3857" s="43" t="s">
        <v>2131</v>
      </c>
      <c r="G3857" s="378" t="s">
        <v>2130</v>
      </c>
      <c r="H3857" s="43">
        <v>5</v>
      </c>
      <c r="I3857" s="43">
        <v>1</v>
      </c>
      <c r="J3857" s="43" t="s">
        <v>2131</v>
      </c>
      <c r="K3857" s="45">
        <v>5040.8</v>
      </c>
      <c r="L3857" s="45">
        <v>2867.09</v>
      </c>
      <c r="M3857" s="517">
        <f>VLOOKUP(C3857,'Раздел 2'!D3850:Q3913,14,0)</f>
        <v>5064224.93</v>
      </c>
      <c r="N3857" s="45">
        <f t="shared" si="722"/>
        <v>5064224.93</v>
      </c>
      <c r="O3857" s="45">
        <v>0</v>
      </c>
      <c r="P3857" s="45">
        <v>0</v>
      </c>
      <c r="Q3857" s="45">
        <v>0</v>
      </c>
      <c r="R3857" s="57">
        <v>45658</v>
      </c>
      <c r="S3857" s="57">
        <v>46022</v>
      </c>
      <c r="U3857" s="143"/>
    </row>
    <row r="3858" spans="1:21" ht="20.3" x14ac:dyDescent="0.3">
      <c r="A3858" s="43">
        <f t="shared" si="716"/>
        <v>1117</v>
      </c>
      <c r="B3858" s="286" t="s">
        <v>4957</v>
      </c>
      <c r="C3858" s="184">
        <v>43668</v>
      </c>
      <c r="D3858" s="43" t="s">
        <v>1899</v>
      </c>
      <c r="E3858" s="43">
        <v>1985</v>
      </c>
      <c r="F3858" s="43" t="s">
        <v>2131</v>
      </c>
      <c r="G3858" s="378" t="s">
        <v>2130</v>
      </c>
      <c r="H3858" s="43">
        <v>5</v>
      </c>
      <c r="I3858" s="43">
        <v>1</v>
      </c>
      <c r="J3858" s="43" t="s">
        <v>2131</v>
      </c>
      <c r="K3858" s="45">
        <v>5040.8</v>
      </c>
      <c r="L3858" s="45">
        <v>2869</v>
      </c>
      <c r="M3858" s="517">
        <f>VLOOKUP(C3858,'Раздел 2'!D3851:Q3914,14,0)</f>
        <v>5676946.9199999999</v>
      </c>
      <c r="N3858" s="45">
        <f t="shared" si="722"/>
        <v>5676946.9199999999</v>
      </c>
      <c r="O3858" s="45">
        <v>0</v>
      </c>
      <c r="P3858" s="45">
        <v>0</v>
      </c>
      <c r="Q3858" s="45">
        <v>0</v>
      </c>
      <c r="R3858" s="57">
        <v>45658</v>
      </c>
      <c r="S3858" s="57">
        <v>46022</v>
      </c>
      <c r="U3858" s="143"/>
    </row>
    <row r="3859" spans="1:21" ht="20.3" x14ac:dyDescent="0.3">
      <c r="A3859" s="43">
        <f t="shared" si="716"/>
        <v>1118</v>
      </c>
      <c r="B3859" s="286" t="s">
        <v>4958</v>
      </c>
      <c r="C3859" s="184">
        <v>43671</v>
      </c>
      <c r="D3859" s="43" t="s">
        <v>1899</v>
      </c>
      <c r="E3859" s="43">
        <v>1988</v>
      </c>
      <c r="F3859" s="43" t="s">
        <v>2131</v>
      </c>
      <c r="G3859" s="378" t="s">
        <v>2129</v>
      </c>
      <c r="H3859" s="43">
        <v>5</v>
      </c>
      <c r="I3859" s="43">
        <v>4</v>
      </c>
      <c r="J3859" s="43" t="s">
        <v>2131</v>
      </c>
      <c r="K3859" s="45">
        <v>5382.6</v>
      </c>
      <c r="L3859" s="45">
        <v>4284.2</v>
      </c>
      <c r="M3859" s="517">
        <f>VLOOKUP(C3859,'Раздел 2'!D3852:Q3915,14,0)</f>
        <v>6525858.2800000012</v>
      </c>
      <c r="N3859" s="45">
        <f t="shared" si="722"/>
        <v>6525858.2800000012</v>
      </c>
      <c r="O3859" s="45">
        <v>0</v>
      </c>
      <c r="P3859" s="45">
        <v>0</v>
      </c>
      <c r="Q3859" s="45">
        <v>0</v>
      </c>
      <c r="R3859" s="57">
        <v>45658</v>
      </c>
      <c r="S3859" s="57">
        <v>46022</v>
      </c>
      <c r="U3859" s="143"/>
    </row>
    <row r="3860" spans="1:21" ht="20.3" x14ac:dyDescent="0.3">
      <c r="A3860" s="43">
        <f t="shared" si="716"/>
        <v>1119</v>
      </c>
      <c r="B3860" s="286" t="s">
        <v>4959</v>
      </c>
      <c r="C3860" s="184">
        <v>43674</v>
      </c>
      <c r="D3860" s="43" t="s">
        <v>1899</v>
      </c>
      <c r="E3860" s="43">
        <v>1988</v>
      </c>
      <c r="F3860" s="43" t="s">
        <v>2131</v>
      </c>
      <c r="G3860" s="378" t="s">
        <v>2129</v>
      </c>
      <c r="H3860" s="43">
        <v>5</v>
      </c>
      <c r="I3860" s="43">
        <v>8</v>
      </c>
      <c r="J3860" s="43" t="s">
        <v>2131</v>
      </c>
      <c r="K3860" s="45">
        <v>9250.4</v>
      </c>
      <c r="L3860" s="45">
        <v>8482.33</v>
      </c>
      <c r="M3860" s="517">
        <f>VLOOKUP(C3860,'Раздел 2'!D3853:Q3916,14,0)</f>
        <v>12069310.07</v>
      </c>
      <c r="N3860" s="45">
        <f t="shared" si="722"/>
        <v>12069310.07</v>
      </c>
      <c r="O3860" s="45">
        <v>0</v>
      </c>
      <c r="P3860" s="45">
        <v>0</v>
      </c>
      <c r="Q3860" s="45">
        <v>0</v>
      </c>
      <c r="R3860" s="57">
        <v>45658</v>
      </c>
      <c r="S3860" s="57">
        <v>46022</v>
      </c>
      <c r="U3860" s="143"/>
    </row>
    <row r="3861" spans="1:21" ht="20.3" x14ac:dyDescent="0.3">
      <c r="A3861" s="43">
        <f t="shared" si="716"/>
        <v>1120</v>
      </c>
      <c r="B3861" s="286" t="s">
        <v>4960</v>
      </c>
      <c r="C3861" s="184">
        <v>43644</v>
      </c>
      <c r="D3861" s="43" t="s">
        <v>1899</v>
      </c>
      <c r="E3861" s="43">
        <v>1990</v>
      </c>
      <c r="F3861" s="43" t="s">
        <v>2131</v>
      </c>
      <c r="G3861" s="378" t="s">
        <v>2129</v>
      </c>
      <c r="H3861" s="43">
        <v>5</v>
      </c>
      <c r="I3861" s="43">
        <v>4</v>
      </c>
      <c r="J3861" s="43" t="s">
        <v>2131</v>
      </c>
      <c r="K3861" s="45">
        <v>4871.2</v>
      </c>
      <c r="L3861" s="45">
        <v>4340.3999999999996</v>
      </c>
      <c r="M3861" s="517">
        <f>VLOOKUP(C3861,'Раздел 2'!D3854:Q3917,14,0)</f>
        <v>6819441.75</v>
      </c>
      <c r="N3861" s="45">
        <f t="shared" si="722"/>
        <v>6819441.75</v>
      </c>
      <c r="O3861" s="45">
        <v>0</v>
      </c>
      <c r="P3861" s="45">
        <v>0</v>
      </c>
      <c r="Q3861" s="45">
        <v>0</v>
      </c>
      <c r="R3861" s="57">
        <v>45658</v>
      </c>
      <c r="S3861" s="57">
        <v>46022</v>
      </c>
      <c r="U3861" s="143"/>
    </row>
    <row r="3862" spans="1:21" ht="20.3" x14ac:dyDescent="0.3">
      <c r="A3862" s="43">
        <f t="shared" si="716"/>
        <v>1121</v>
      </c>
      <c r="B3862" s="286" t="s">
        <v>4961</v>
      </c>
      <c r="C3862" s="184">
        <v>43743</v>
      </c>
      <c r="D3862" s="43" t="s">
        <v>1899</v>
      </c>
      <c r="E3862" s="43">
        <v>1969</v>
      </c>
      <c r="F3862" s="43" t="s">
        <v>2131</v>
      </c>
      <c r="G3862" s="378" t="s">
        <v>2130</v>
      </c>
      <c r="H3862" s="43">
        <v>5</v>
      </c>
      <c r="I3862" s="43">
        <v>4</v>
      </c>
      <c r="J3862" s="43" t="s">
        <v>2131</v>
      </c>
      <c r="K3862" s="45">
        <v>5084</v>
      </c>
      <c r="L3862" s="45">
        <v>3347.6</v>
      </c>
      <c r="M3862" s="517">
        <f>VLOOKUP(C3862,'Раздел 2'!D3855:Q3918,14,0)</f>
        <v>6680784.8499999996</v>
      </c>
      <c r="N3862" s="45">
        <f t="shared" si="722"/>
        <v>6680784.8499999996</v>
      </c>
      <c r="O3862" s="45">
        <v>0</v>
      </c>
      <c r="P3862" s="45">
        <v>0</v>
      </c>
      <c r="Q3862" s="45">
        <v>0</v>
      </c>
      <c r="R3862" s="57">
        <v>45658</v>
      </c>
      <c r="S3862" s="57">
        <v>46022</v>
      </c>
      <c r="U3862" s="143"/>
    </row>
    <row r="3863" spans="1:21" ht="20.3" x14ac:dyDescent="0.3">
      <c r="A3863" s="43">
        <f t="shared" si="716"/>
        <v>1122</v>
      </c>
      <c r="B3863" s="286" t="s">
        <v>4962</v>
      </c>
      <c r="C3863" s="184">
        <v>43745</v>
      </c>
      <c r="D3863" s="43" t="s">
        <v>1899</v>
      </c>
      <c r="E3863" s="43">
        <v>1969</v>
      </c>
      <c r="F3863" s="43" t="s">
        <v>2131</v>
      </c>
      <c r="G3863" s="378" t="s">
        <v>2130</v>
      </c>
      <c r="H3863" s="43">
        <v>5</v>
      </c>
      <c r="I3863" s="43">
        <v>4</v>
      </c>
      <c r="J3863" s="43" t="s">
        <v>2131</v>
      </c>
      <c r="K3863" s="45">
        <v>5081.3</v>
      </c>
      <c r="L3863" s="45">
        <v>3398.5</v>
      </c>
      <c r="M3863" s="517">
        <f>VLOOKUP(C3863,'Раздел 2'!D3856:Q3919,14,0)</f>
        <v>6680784.8499999996</v>
      </c>
      <c r="N3863" s="45">
        <f t="shared" si="722"/>
        <v>6680784.8499999996</v>
      </c>
      <c r="O3863" s="45">
        <v>0</v>
      </c>
      <c r="P3863" s="45">
        <v>0</v>
      </c>
      <c r="Q3863" s="45">
        <v>0</v>
      </c>
      <c r="R3863" s="57">
        <v>45658</v>
      </c>
      <c r="S3863" s="57">
        <v>46022</v>
      </c>
      <c r="U3863" s="143"/>
    </row>
    <row r="3864" spans="1:21" ht="20.3" x14ac:dyDescent="0.3">
      <c r="A3864" s="43">
        <f t="shared" si="716"/>
        <v>1123</v>
      </c>
      <c r="B3864" s="286" t="s">
        <v>4963</v>
      </c>
      <c r="C3864" s="184">
        <v>43757</v>
      </c>
      <c r="D3864" s="43" t="s">
        <v>1899</v>
      </c>
      <c r="E3864" s="43">
        <v>1971</v>
      </c>
      <c r="F3864" s="43" t="s">
        <v>2131</v>
      </c>
      <c r="G3864" s="378" t="s">
        <v>2130</v>
      </c>
      <c r="H3864" s="43">
        <v>5</v>
      </c>
      <c r="I3864" s="43">
        <v>6</v>
      </c>
      <c r="J3864" s="43" t="s">
        <v>2131</v>
      </c>
      <c r="K3864" s="45">
        <v>6808.9</v>
      </c>
      <c r="L3864" s="45">
        <v>4453.91</v>
      </c>
      <c r="M3864" s="517">
        <f>VLOOKUP(C3864,'Раздел 2'!D3857:Q3920,14,0)</f>
        <v>9762745.9399999995</v>
      </c>
      <c r="N3864" s="45">
        <f t="shared" si="722"/>
        <v>9762745.9399999995</v>
      </c>
      <c r="O3864" s="45">
        <v>0</v>
      </c>
      <c r="P3864" s="45">
        <v>0</v>
      </c>
      <c r="Q3864" s="45">
        <v>0</v>
      </c>
      <c r="R3864" s="57">
        <v>45658</v>
      </c>
      <c r="S3864" s="57">
        <v>46022</v>
      </c>
      <c r="U3864" s="143"/>
    </row>
    <row r="3865" spans="1:21" ht="20.3" x14ac:dyDescent="0.3">
      <c r="A3865" s="43">
        <f t="shared" si="716"/>
        <v>1124</v>
      </c>
      <c r="B3865" s="286" t="s">
        <v>4964</v>
      </c>
      <c r="C3865" s="184">
        <v>43645</v>
      </c>
      <c r="D3865" s="43" t="s">
        <v>1899</v>
      </c>
      <c r="E3865" s="43">
        <v>1989</v>
      </c>
      <c r="F3865" s="43" t="s">
        <v>2131</v>
      </c>
      <c r="G3865" s="378" t="s">
        <v>2129</v>
      </c>
      <c r="H3865" s="43">
        <v>5</v>
      </c>
      <c r="I3865" s="43">
        <v>5</v>
      </c>
      <c r="J3865" s="43" t="s">
        <v>2131</v>
      </c>
      <c r="K3865" s="45">
        <v>4013</v>
      </c>
      <c r="L3865" s="45">
        <v>3665.9</v>
      </c>
      <c r="M3865" s="517">
        <f>VLOOKUP(C3865,'Раздел 2'!D3858:Q3921,14,0)</f>
        <v>7333635.8300000001</v>
      </c>
      <c r="N3865" s="45">
        <f t="shared" si="722"/>
        <v>7333635.8300000001</v>
      </c>
      <c r="O3865" s="45">
        <v>0</v>
      </c>
      <c r="P3865" s="45">
        <v>0</v>
      </c>
      <c r="Q3865" s="45">
        <v>0</v>
      </c>
      <c r="R3865" s="57">
        <v>45658</v>
      </c>
      <c r="S3865" s="57">
        <v>46022</v>
      </c>
      <c r="U3865" s="143"/>
    </row>
    <row r="3866" spans="1:21" ht="20.3" x14ac:dyDescent="0.3">
      <c r="A3866" s="43">
        <f t="shared" si="716"/>
        <v>1125</v>
      </c>
      <c r="B3866" s="286" t="s">
        <v>4965</v>
      </c>
      <c r="C3866" s="184">
        <v>43642</v>
      </c>
      <c r="D3866" s="43" t="s">
        <v>1899</v>
      </c>
      <c r="E3866" s="43">
        <v>1987</v>
      </c>
      <c r="F3866" s="43" t="s">
        <v>2131</v>
      </c>
      <c r="G3866" s="378" t="s">
        <v>2129</v>
      </c>
      <c r="H3866" s="43">
        <v>5</v>
      </c>
      <c r="I3866" s="43">
        <v>4</v>
      </c>
      <c r="J3866" s="43" t="s">
        <v>2131</v>
      </c>
      <c r="K3866" s="45">
        <v>4779.8999999999996</v>
      </c>
      <c r="L3866" s="45">
        <v>4270.5</v>
      </c>
      <c r="M3866" s="517">
        <f>VLOOKUP(C3866,'Раздел 2'!D3859:Q3922,14,0)</f>
        <v>9363263.9600000009</v>
      </c>
      <c r="N3866" s="45">
        <f t="shared" si="722"/>
        <v>9363263.9600000009</v>
      </c>
      <c r="O3866" s="45">
        <v>0</v>
      </c>
      <c r="P3866" s="45">
        <v>0</v>
      </c>
      <c r="Q3866" s="45">
        <v>0</v>
      </c>
      <c r="R3866" s="57">
        <v>45658</v>
      </c>
      <c r="S3866" s="57">
        <v>46022</v>
      </c>
      <c r="U3866" s="143"/>
    </row>
    <row r="3867" spans="1:21" ht="20.3" x14ac:dyDescent="0.3">
      <c r="A3867" s="43">
        <f t="shared" si="716"/>
        <v>1126</v>
      </c>
      <c r="B3867" s="286" t="s">
        <v>4966</v>
      </c>
      <c r="C3867" s="184">
        <v>43643</v>
      </c>
      <c r="D3867" s="43" t="s">
        <v>1899</v>
      </c>
      <c r="E3867" s="43">
        <v>1996</v>
      </c>
      <c r="F3867" s="43" t="s">
        <v>2131</v>
      </c>
      <c r="G3867" s="378" t="s">
        <v>2130</v>
      </c>
      <c r="H3867" s="43">
        <v>5</v>
      </c>
      <c r="I3867" s="43">
        <v>18</v>
      </c>
      <c r="J3867" s="43" t="s">
        <v>2131</v>
      </c>
      <c r="K3867" s="45">
        <v>13441.2</v>
      </c>
      <c r="L3867" s="45">
        <v>11887.6</v>
      </c>
      <c r="M3867" s="517">
        <f>VLOOKUP(C3867,'Раздел 2'!D3860:Q3923,14,0)</f>
        <v>15713248.629999999</v>
      </c>
      <c r="N3867" s="45">
        <f t="shared" si="722"/>
        <v>15713248.629999999</v>
      </c>
      <c r="O3867" s="45">
        <v>0</v>
      </c>
      <c r="P3867" s="45">
        <v>0</v>
      </c>
      <c r="Q3867" s="45">
        <v>0</v>
      </c>
      <c r="R3867" s="57">
        <v>45658</v>
      </c>
      <c r="S3867" s="57">
        <v>46022</v>
      </c>
      <c r="U3867" s="143"/>
    </row>
    <row r="3868" spans="1:21" ht="20.3" x14ac:dyDescent="0.3">
      <c r="A3868" s="43">
        <f t="shared" si="716"/>
        <v>1127</v>
      </c>
      <c r="B3868" s="286" t="s">
        <v>4967</v>
      </c>
      <c r="C3868" s="184">
        <v>43647</v>
      </c>
      <c r="D3868" s="43" t="s">
        <v>1899</v>
      </c>
      <c r="E3868" s="43">
        <v>1991</v>
      </c>
      <c r="F3868" s="43" t="s">
        <v>2131</v>
      </c>
      <c r="G3868" s="378" t="s">
        <v>2129</v>
      </c>
      <c r="H3868" s="43">
        <v>5</v>
      </c>
      <c r="I3868" s="43">
        <v>5</v>
      </c>
      <c r="J3868" s="43" t="s">
        <v>2131</v>
      </c>
      <c r="K3868" s="45">
        <v>3975.1</v>
      </c>
      <c r="L3868" s="45">
        <v>3676.2</v>
      </c>
      <c r="M3868" s="517">
        <f>VLOOKUP(C3868,'Раздел 2'!D3861:Q3924,14,0)</f>
        <v>7329103.4699999997</v>
      </c>
      <c r="N3868" s="45">
        <f t="shared" si="722"/>
        <v>7329103.4699999997</v>
      </c>
      <c r="O3868" s="45">
        <v>0</v>
      </c>
      <c r="P3868" s="45">
        <v>0</v>
      </c>
      <c r="Q3868" s="45">
        <v>0</v>
      </c>
      <c r="R3868" s="57">
        <v>45658</v>
      </c>
      <c r="S3868" s="57">
        <v>46022</v>
      </c>
      <c r="U3868" s="143"/>
    </row>
    <row r="3869" spans="1:21" ht="20.3" x14ac:dyDescent="0.3">
      <c r="A3869" s="43">
        <f t="shared" si="716"/>
        <v>1128</v>
      </c>
      <c r="B3869" s="286" t="s">
        <v>4968</v>
      </c>
      <c r="C3869" s="184">
        <v>43655</v>
      </c>
      <c r="D3869" s="43" t="s">
        <v>1899</v>
      </c>
      <c r="E3869" s="43">
        <v>1975</v>
      </c>
      <c r="F3869" s="43" t="s">
        <v>2131</v>
      </c>
      <c r="G3869" s="378" t="s">
        <v>2130</v>
      </c>
      <c r="H3869" s="43">
        <v>5</v>
      </c>
      <c r="I3869" s="43">
        <v>6</v>
      </c>
      <c r="J3869" s="43" t="s">
        <v>2131</v>
      </c>
      <c r="K3869" s="45">
        <v>5233.8</v>
      </c>
      <c r="L3869" s="45">
        <v>4599.8999999999996</v>
      </c>
      <c r="M3869" s="517">
        <f>VLOOKUP(C3869,'Раздел 2'!D3862:Q3925,14,0)</f>
        <v>9247008.8800000008</v>
      </c>
      <c r="N3869" s="45">
        <f t="shared" si="722"/>
        <v>9247008.8800000008</v>
      </c>
      <c r="O3869" s="45">
        <v>0</v>
      </c>
      <c r="P3869" s="45">
        <v>0</v>
      </c>
      <c r="Q3869" s="45">
        <v>0</v>
      </c>
      <c r="R3869" s="57">
        <v>45658</v>
      </c>
      <c r="S3869" s="57">
        <v>46022</v>
      </c>
      <c r="U3869" s="143"/>
    </row>
    <row r="3870" spans="1:21" ht="20.3" x14ac:dyDescent="0.3">
      <c r="A3870" s="43">
        <f t="shared" si="716"/>
        <v>1129</v>
      </c>
      <c r="B3870" s="286" t="s">
        <v>4969</v>
      </c>
      <c r="C3870" s="184">
        <v>43664</v>
      </c>
      <c r="D3870" s="43" t="s">
        <v>1899</v>
      </c>
      <c r="E3870" s="43">
        <v>1980</v>
      </c>
      <c r="F3870" s="43" t="s">
        <v>2131</v>
      </c>
      <c r="G3870" s="378" t="s">
        <v>2130</v>
      </c>
      <c r="H3870" s="43">
        <v>5</v>
      </c>
      <c r="I3870" s="43">
        <v>4</v>
      </c>
      <c r="J3870" s="43" t="s">
        <v>2131</v>
      </c>
      <c r="K3870" s="45">
        <v>2896.7</v>
      </c>
      <c r="L3870" s="45">
        <v>2600</v>
      </c>
      <c r="M3870" s="517">
        <f>VLOOKUP(C3870,'Раздел 2'!D3863:Q3926,14,0)</f>
        <v>6690726.4900000002</v>
      </c>
      <c r="N3870" s="45">
        <f t="shared" si="722"/>
        <v>6690726.4900000002</v>
      </c>
      <c r="O3870" s="45">
        <v>0</v>
      </c>
      <c r="P3870" s="45">
        <v>0</v>
      </c>
      <c r="Q3870" s="45">
        <v>0</v>
      </c>
      <c r="R3870" s="57">
        <v>45658</v>
      </c>
      <c r="S3870" s="57">
        <v>46022</v>
      </c>
      <c r="U3870" s="143"/>
    </row>
    <row r="3871" spans="1:21" ht="20.3" x14ac:dyDescent="0.3">
      <c r="A3871" s="43">
        <f t="shared" si="716"/>
        <v>1130</v>
      </c>
      <c r="B3871" s="286" t="s">
        <v>4970</v>
      </c>
      <c r="C3871" s="184">
        <v>43669</v>
      </c>
      <c r="D3871" s="43" t="s">
        <v>1899</v>
      </c>
      <c r="E3871" s="43">
        <v>1983</v>
      </c>
      <c r="F3871" s="43" t="s">
        <v>2131</v>
      </c>
      <c r="G3871" s="378" t="s">
        <v>2130</v>
      </c>
      <c r="H3871" s="43">
        <v>5</v>
      </c>
      <c r="I3871" s="43">
        <v>18</v>
      </c>
      <c r="J3871" s="43" t="s">
        <v>2131</v>
      </c>
      <c r="K3871" s="45">
        <v>13866.6</v>
      </c>
      <c r="L3871" s="45">
        <v>12038.1</v>
      </c>
      <c r="M3871" s="517">
        <f>VLOOKUP(C3871,'Раздел 2'!D3864:Q3927,14,0)</f>
        <v>17255939.949999999</v>
      </c>
      <c r="N3871" s="45">
        <f t="shared" si="722"/>
        <v>17255939.949999999</v>
      </c>
      <c r="O3871" s="45">
        <v>0</v>
      </c>
      <c r="P3871" s="45">
        <v>0</v>
      </c>
      <c r="Q3871" s="45">
        <v>0</v>
      </c>
      <c r="R3871" s="57">
        <v>45658</v>
      </c>
      <c r="S3871" s="57">
        <v>46022</v>
      </c>
      <c r="U3871" s="143"/>
    </row>
    <row r="3872" spans="1:21" ht="20.3" x14ac:dyDescent="0.3">
      <c r="A3872" s="43">
        <f t="shared" si="716"/>
        <v>1131</v>
      </c>
      <c r="B3872" s="286" t="s">
        <v>4971</v>
      </c>
      <c r="C3872" s="184">
        <v>43675</v>
      </c>
      <c r="D3872" s="43" t="s">
        <v>1899</v>
      </c>
      <c r="E3872" s="43">
        <v>1991</v>
      </c>
      <c r="F3872" s="43" t="s">
        <v>2131</v>
      </c>
      <c r="G3872" s="378" t="s">
        <v>2130</v>
      </c>
      <c r="H3872" s="43">
        <v>5</v>
      </c>
      <c r="I3872" s="43">
        <v>18</v>
      </c>
      <c r="J3872" s="43" t="s">
        <v>2131</v>
      </c>
      <c r="K3872" s="45">
        <v>13989.2</v>
      </c>
      <c r="L3872" s="45">
        <v>12206.5</v>
      </c>
      <c r="M3872" s="517">
        <f>VLOOKUP(C3872,'Раздел 2'!D3865:Q3928,14,0)</f>
        <v>21523018.120000001</v>
      </c>
      <c r="N3872" s="45">
        <f t="shared" si="722"/>
        <v>21523018.120000001</v>
      </c>
      <c r="O3872" s="45">
        <v>0</v>
      </c>
      <c r="P3872" s="45">
        <v>0</v>
      </c>
      <c r="Q3872" s="45">
        <v>0</v>
      </c>
      <c r="R3872" s="57">
        <v>45658</v>
      </c>
      <c r="S3872" s="57">
        <v>46022</v>
      </c>
      <c r="U3872" s="143"/>
    </row>
    <row r="3873" spans="1:21" ht="20.3" x14ac:dyDescent="0.3">
      <c r="A3873" s="43">
        <f t="shared" si="716"/>
        <v>1132</v>
      </c>
      <c r="B3873" s="286" t="s">
        <v>4972</v>
      </c>
      <c r="C3873" s="184">
        <v>43677</v>
      </c>
      <c r="D3873" s="43" t="s">
        <v>1899</v>
      </c>
      <c r="E3873" s="43">
        <v>1988</v>
      </c>
      <c r="F3873" s="43" t="s">
        <v>2131</v>
      </c>
      <c r="G3873" s="378" t="s">
        <v>2130</v>
      </c>
      <c r="H3873" s="43">
        <v>5</v>
      </c>
      <c r="I3873" s="43">
        <v>8</v>
      </c>
      <c r="J3873" s="43" t="s">
        <v>2131</v>
      </c>
      <c r="K3873" s="45">
        <v>5943.5</v>
      </c>
      <c r="L3873" s="45">
        <v>5379.6</v>
      </c>
      <c r="M3873" s="517">
        <f>VLOOKUP(C3873,'Раздел 2'!D3866:Q3929,14,0)</f>
        <v>9258479.5099999998</v>
      </c>
      <c r="N3873" s="45">
        <f t="shared" si="722"/>
        <v>9258479.5099999998</v>
      </c>
      <c r="O3873" s="45">
        <v>0</v>
      </c>
      <c r="P3873" s="45">
        <v>0</v>
      </c>
      <c r="Q3873" s="45">
        <v>0</v>
      </c>
      <c r="R3873" s="57">
        <v>45658</v>
      </c>
      <c r="S3873" s="57">
        <v>46022</v>
      </c>
      <c r="U3873" s="143"/>
    </row>
    <row r="3874" spans="1:21" ht="20.3" x14ac:dyDescent="0.3">
      <c r="A3874" s="43">
        <f t="shared" si="716"/>
        <v>1133</v>
      </c>
      <c r="B3874" s="286" t="s">
        <v>4973</v>
      </c>
      <c r="C3874" s="184">
        <v>43678</v>
      </c>
      <c r="D3874" s="43" t="s">
        <v>1899</v>
      </c>
      <c r="E3874" s="43">
        <v>1987</v>
      </c>
      <c r="F3874" s="43" t="s">
        <v>2131</v>
      </c>
      <c r="G3874" s="378" t="s">
        <v>2129</v>
      </c>
      <c r="H3874" s="43">
        <v>5</v>
      </c>
      <c r="I3874" s="43">
        <v>3</v>
      </c>
      <c r="J3874" s="43" t="s">
        <v>2131</v>
      </c>
      <c r="K3874" s="45">
        <v>3692.6</v>
      </c>
      <c r="L3874" s="45">
        <v>3171.5</v>
      </c>
      <c r="M3874" s="517">
        <f>VLOOKUP(C3874,'Раздел 2'!D3867:Q3930,14,0)</f>
        <v>6690726.4900000002</v>
      </c>
      <c r="N3874" s="45">
        <f t="shared" si="722"/>
        <v>6690726.4900000002</v>
      </c>
      <c r="O3874" s="45">
        <v>0</v>
      </c>
      <c r="P3874" s="45">
        <v>0</v>
      </c>
      <c r="Q3874" s="45">
        <v>0</v>
      </c>
      <c r="R3874" s="57">
        <v>45658</v>
      </c>
      <c r="S3874" s="57">
        <v>46022</v>
      </c>
      <c r="U3874" s="143"/>
    </row>
    <row r="3875" spans="1:21" ht="20.3" x14ac:dyDescent="0.3">
      <c r="A3875" s="43">
        <f t="shared" si="716"/>
        <v>1134</v>
      </c>
      <c r="B3875" s="286" t="s">
        <v>4974</v>
      </c>
      <c r="C3875" s="184">
        <v>43681</v>
      </c>
      <c r="D3875" s="43" t="s">
        <v>1899</v>
      </c>
      <c r="E3875" s="43">
        <v>1991</v>
      </c>
      <c r="F3875" s="43" t="s">
        <v>2131</v>
      </c>
      <c r="G3875" s="378" t="s">
        <v>2129</v>
      </c>
      <c r="H3875" s="43">
        <v>5</v>
      </c>
      <c r="I3875" s="43">
        <v>3</v>
      </c>
      <c r="J3875" s="43" t="s">
        <v>2131</v>
      </c>
      <c r="K3875" s="45">
        <v>3689.5</v>
      </c>
      <c r="L3875" s="45">
        <v>3220.6</v>
      </c>
      <c r="M3875" s="517">
        <f>VLOOKUP(C3875,'Раздел 2'!D3868:Q3931,14,0)</f>
        <v>6690726.4900000002</v>
      </c>
      <c r="N3875" s="45">
        <f t="shared" si="722"/>
        <v>6690726.4900000002</v>
      </c>
      <c r="O3875" s="45">
        <v>0</v>
      </c>
      <c r="P3875" s="45">
        <v>0</v>
      </c>
      <c r="Q3875" s="45">
        <v>0</v>
      </c>
      <c r="R3875" s="57">
        <v>45658</v>
      </c>
      <c r="S3875" s="57">
        <v>46022</v>
      </c>
      <c r="U3875" s="143"/>
    </row>
    <row r="3876" spans="1:21" ht="20.3" x14ac:dyDescent="0.3">
      <c r="A3876" s="43">
        <f t="shared" si="716"/>
        <v>1135</v>
      </c>
      <c r="B3876" s="286" t="s">
        <v>4975</v>
      </c>
      <c r="C3876" s="184">
        <v>43686</v>
      </c>
      <c r="D3876" s="43" t="s">
        <v>1899</v>
      </c>
      <c r="E3876" s="43">
        <v>1992</v>
      </c>
      <c r="F3876" s="43" t="s">
        <v>2131</v>
      </c>
      <c r="G3876" s="378" t="s">
        <v>2129</v>
      </c>
      <c r="H3876" s="43">
        <v>5</v>
      </c>
      <c r="I3876" s="43">
        <v>4</v>
      </c>
      <c r="J3876" s="43" t="s">
        <v>2131</v>
      </c>
      <c r="K3876" s="45">
        <v>3995.2</v>
      </c>
      <c r="L3876" s="45">
        <v>3186</v>
      </c>
      <c r="M3876" s="517">
        <f>VLOOKUP(C3876,'Раздел 2'!D3869:Q3932,14,0)</f>
        <v>7589376.8200000003</v>
      </c>
      <c r="N3876" s="45">
        <f t="shared" si="722"/>
        <v>7589376.8200000003</v>
      </c>
      <c r="O3876" s="45">
        <v>0</v>
      </c>
      <c r="P3876" s="45">
        <v>0</v>
      </c>
      <c r="Q3876" s="45">
        <v>0</v>
      </c>
      <c r="R3876" s="57">
        <v>45658</v>
      </c>
      <c r="S3876" s="57">
        <v>46022</v>
      </c>
      <c r="U3876" s="143"/>
    </row>
    <row r="3877" spans="1:21" ht="20.3" x14ac:dyDescent="0.3">
      <c r="A3877" s="43">
        <f t="shared" si="716"/>
        <v>1136</v>
      </c>
      <c r="B3877" s="286" t="s">
        <v>4976</v>
      </c>
      <c r="C3877" s="184">
        <v>56516</v>
      </c>
      <c r="D3877" s="43" t="s">
        <v>1899</v>
      </c>
      <c r="E3877" s="43">
        <v>1953</v>
      </c>
      <c r="F3877" s="43" t="s">
        <v>2131</v>
      </c>
      <c r="G3877" s="378" t="s">
        <v>2130</v>
      </c>
      <c r="H3877" s="43">
        <v>2</v>
      </c>
      <c r="I3877" s="43">
        <v>1</v>
      </c>
      <c r="J3877" s="43" t="s">
        <v>2131</v>
      </c>
      <c r="K3877" s="45">
        <v>427.3</v>
      </c>
      <c r="L3877" s="45">
        <v>427.3</v>
      </c>
      <c r="M3877" s="517">
        <f>VLOOKUP(C3877,'Раздел 2'!D3870:Q3933,14,0)</f>
        <v>2364761.25</v>
      </c>
      <c r="N3877" s="45">
        <f t="shared" si="722"/>
        <v>2364761.25</v>
      </c>
      <c r="O3877" s="45">
        <v>0</v>
      </c>
      <c r="P3877" s="45">
        <v>0</v>
      </c>
      <c r="Q3877" s="45">
        <v>0</v>
      </c>
      <c r="R3877" s="57">
        <v>45658</v>
      </c>
      <c r="S3877" s="57">
        <v>46022</v>
      </c>
      <c r="U3877" s="143"/>
    </row>
    <row r="3878" spans="1:21" ht="20.3" x14ac:dyDescent="0.3">
      <c r="A3878" s="43">
        <f t="shared" si="716"/>
        <v>1137</v>
      </c>
      <c r="B3878" s="286" t="s">
        <v>4977</v>
      </c>
      <c r="C3878" s="184">
        <v>43717</v>
      </c>
      <c r="D3878" s="43" t="s">
        <v>1899</v>
      </c>
      <c r="E3878" s="43">
        <v>1994</v>
      </c>
      <c r="F3878" s="43" t="s">
        <v>2131</v>
      </c>
      <c r="G3878" s="378" t="s">
        <v>2130</v>
      </c>
      <c r="H3878" s="43">
        <v>5</v>
      </c>
      <c r="I3878" s="43">
        <v>5</v>
      </c>
      <c r="J3878" s="43" t="s">
        <v>2131</v>
      </c>
      <c r="K3878" s="45">
        <v>5606.23</v>
      </c>
      <c r="L3878" s="45">
        <v>3485.8</v>
      </c>
      <c r="M3878" s="517">
        <f>VLOOKUP(C3878,'Раздел 2'!D3871:Q3934,14,0)</f>
        <v>8686388.4799999986</v>
      </c>
      <c r="N3878" s="45">
        <f t="shared" si="722"/>
        <v>8686388.4799999986</v>
      </c>
      <c r="O3878" s="45">
        <v>0</v>
      </c>
      <c r="P3878" s="45">
        <v>0</v>
      </c>
      <c r="Q3878" s="45">
        <v>0</v>
      </c>
      <c r="R3878" s="57">
        <v>45658</v>
      </c>
      <c r="S3878" s="57">
        <v>46022</v>
      </c>
      <c r="U3878" s="143"/>
    </row>
    <row r="3879" spans="1:21" ht="20.3" x14ac:dyDescent="0.3">
      <c r="A3879" s="43">
        <f t="shared" si="716"/>
        <v>1138</v>
      </c>
      <c r="B3879" s="286" t="s">
        <v>4978</v>
      </c>
      <c r="C3879" s="184">
        <v>43796</v>
      </c>
      <c r="D3879" s="43" t="s">
        <v>1899</v>
      </c>
      <c r="E3879" s="43">
        <v>1994</v>
      </c>
      <c r="F3879" s="43" t="s">
        <v>2131</v>
      </c>
      <c r="G3879" s="378" t="s">
        <v>2130</v>
      </c>
      <c r="H3879" s="43">
        <v>5</v>
      </c>
      <c r="I3879" s="43">
        <v>8</v>
      </c>
      <c r="J3879" s="43" t="s">
        <v>2131</v>
      </c>
      <c r="K3879" s="45">
        <v>8609.7000000000007</v>
      </c>
      <c r="L3879" s="45">
        <v>5391.5</v>
      </c>
      <c r="M3879" s="517">
        <f>VLOOKUP(C3879,'Раздел 2'!D3872:Q3935,14,0)</f>
        <v>11031829.75</v>
      </c>
      <c r="N3879" s="45">
        <f t="shared" si="722"/>
        <v>11031829.75</v>
      </c>
      <c r="O3879" s="45">
        <v>0</v>
      </c>
      <c r="P3879" s="45">
        <v>0</v>
      </c>
      <c r="Q3879" s="45">
        <v>0</v>
      </c>
      <c r="R3879" s="57">
        <v>45658</v>
      </c>
      <c r="S3879" s="57">
        <v>46022</v>
      </c>
      <c r="U3879" s="143"/>
    </row>
    <row r="3880" spans="1:21" ht="20.3" x14ac:dyDescent="0.3">
      <c r="A3880" s="43">
        <f t="shared" si="716"/>
        <v>1139</v>
      </c>
      <c r="B3880" s="286" t="s">
        <v>4979</v>
      </c>
      <c r="C3880" s="184">
        <v>43771</v>
      </c>
      <c r="D3880" s="43" t="s">
        <v>1899</v>
      </c>
      <c r="E3880" s="43">
        <v>1991</v>
      </c>
      <c r="F3880" s="43" t="s">
        <v>2131</v>
      </c>
      <c r="G3880" s="378" t="s">
        <v>2130</v>
      </c>
      <c r="H3880" s="43">
        <v>5</v>
      </c>
      <c r="I3880" s="43">
        <v>4</v>
      </c>
      <c r="J3880" s="43" t="s">
        <v>2131</v>
      </c>
      <c r="K3880" s="45">
        <v>4507.3</v>
      </c>
      <c r="L3880" s="45">
        <v>2803</v>
      </c>
      <c r="M3880" s="517">
        <f>VLOOKUP(C3880,'Раздел 2'!D3873:Q3936,14,0)</f>
        <v>6937118.1100000003</v>
      </c>
      <c r="N3880" s="45">
        <f t="shared" si="722"/>
        <v>6937118.1100000003</v>
      </c>
      <c r="O3880" s="45">
        <v>0</v>
      </c>
      <c r="P3880" s="45">
        <v>0</v>
      </c>
      <c r="Q3880" s="45">
        <v>0</v>
      </c>
      <c r="R3880" s="57">
        <v>45658</v>
      </c>
      <c r="S3880" s="57">
        <v>46022</v>
      </c>
      <c r="U3880" s="143"/>
    </row>
    <row r="3881" spans="1:21" ht="20.3" x14ac:dyDescent="0.3">
      <c r="A3881" s="43">
        <f t="shared" si="716"/>
        <v>1140</v>
      </c>
      <c r="B3881" s="286" t="s">
        <v>4980</v>
      </c>
      <c r="C3881" s="184">
        <v>43658</v>
      </c>
      <c r="D3881" s="43" t="s">
        <v>1899</v>
      </c>
      <c r="E3881" s="43">
        <v>1981</v>
      </c>
      <c r="F3881" s="43" t="s">
        <v>2131</v>
      </c>
      <c r="G3881" s="378" t="s">
        <v>2130</v>
      </c>
      <c r="H3881" s="43">
        <v>5</v>
      </c>
      <c r="I3881" s="43">
        <v>7</v>
      </c>
      <c r="J3881" s="43" t="s">
        <v>2131</v>
      </c>
      <c r="K3881" s="45">
        <v>5167.7</v>
      </c>
      <c r="L3881" s="45">
        <v>4599.2</v>
      </c>
      <c r="M3881" s="517">
        <f>VLOOKUP(C3881,'Раздел 2'!D3874:Q3937,14,0)</f>
        <v>10704286.949999999</v>
      </c>
      <c r="N3881" s="45">
        <f t="shared" si="722"/>
        <v>10704286.949999999</v>
      </c>
      <c r="O3881" s="45">
        <v>0</v>
      </c>
      <c r="P3881" s="45">
        <v>0</v>
      </c>
      <c r="Q3881" s="45">
        <v>0</v>
      </c>
      <c r="R3881" s="57">
        <v>45658</v>
      </c>
      <c r="S3881" s="57">
        <v>46022</v>
      </c>
      <c r="U3881" s="143"/>
    </row>
    <row r="3882" spans="1:21" ht="20.3" x14ac:dyDescent="0.3">
      <c r="A3882" s="43">
        <f t="shared" si="716"/>
        <v>1141</v>
      </c>
      <c r="B3882" s="286" t="s">
        <v>4981</v>
      </c>
      <c r="C3882" s="184">
        <v>43795</v>
      </c>
      <c r="D3882" s="43" t="s">
        <v>1899</v>
      </c>
      <c r="E3882" s="43">
        <v>1993</v>
      </c>
      <c r="F3882" s="43" t="s">
        <v>2131</v>
      </c>
      <c r="G3882" s="378" t="s">
        <v>2129</v>
      </c>
      <c r="H3882" s="43">
        <v>5</v>
      </c>
      <c r="I3882" s="43">
        <v>3</v>
      </c>
      <c r="J3882" s="43" t="s">
        <v>2131</v>
      </c>
      <c r="K3882" s="45">
        <v>3453.8</v>
      </c>
      <c r="L3882" s="45">
        <v>2115.1</v>
      </c>
      <c r="M3882" s="517">
        <f>VLOOKUP(C3882,'Раздел 2'!D3875:Q3938,14,0)</f>
        <v>5455387.9399999995</v>
      </c>
      <c r="N3882" s="45">
        <f t="shared" si="722"/>
        <v>5455387.9399999995</v>
      </c>
      <c r="O3882" s="45">
        <v>0</v>
      </c>
      <c r="P3882" s="45">
        <v>0</v>
      </c>
      <c r="Q3882" s="45">
        <v>0</v>
      </c>
      <c r="R3882" s="57">
        <v>45658</v>
      </c>
      <c r="S3882" s="57">
        <v>46022</v>
      </c>
      <c r="U3882" s="143"/>
    </row>
    <row r="3883" spans="1:21" ht="20.3" x14ac:dyDescent="0.3">
      <c r="A3883" s="43">
        <f t="shared" si="716"/>
        <v>1142</v>
      </c>
      <c r="B3883" s="286" t="s">
        <v>4982</v>
      </c>
      <c r="C3883" s="184">
        <v>43781</v>
      </c>
      <c r="D3883" s="43" t="s">
        <v>1899</v>
      </c>
      <c r="E3883" s="43">
        <v>1998</v>
      </c>
      <c r="F3883" s="43" t="s">
        <v>2131</v>
      </c>
      <c r="G3883" s="378" t="s">
        <v>2130</v>
      </c>
      <c r="H3883" s="43">
        <v>5</v>
      </c>
      <c r="I3883" s="43">
        <v>6</v>
      </c>
      <c r="J3883" s="43" t="s">
        <v>2131</v>
      </c>
      <c r="K3883" s="45">
        <v>5257.52</v>
      </c>
      <c r="L3883" s="45">
        <v>3496.8</v>
      </c>
      <c r="M3883" s="517">
        <f>VLOOKUP(C3883,'Раздел 2'!D3876:Q3939,14,0)</f>
        <v>9606718.2000000011</v>
      </c>
      <c r="N3883" s="45">
        <f t="shared" si="722"/>
        <v>9606718.2000000011</v>
      </c>
      <c r="O3883" s="45">
        <v>0</v>
      </c>
      <c r="P3883" s="45">
        <v>0</v>
      </c>
      <c r="Q3883" s="45">
        <v>0</v>
      </c>
      <c r="R3883" s="57">
        <v>45658</v>
      </c>
      <c r="S3883" s="57">
        <v>46022</v>
      </c>
      <c r="U3883" s="143"/>
    </row>
    <row r="3884" spans="1:21" ht="20.3" x14ac:dyDescent="0.3">
      <c r="A3884" s="43">
        <f t="shared" si="716"/>
        <v>1143</v>
      </c>
      <c r="B3884" s="286" t="s">
        <v>4983</v>
      </c>
      <c r="C3884" s="184">
        <v>43825</v>
      </c>
      <c r="D3884" s="43" t="s">
        <v>1899</v>
      </c>
      <c r="E3884" s="43">
        <v>1990</v>
      </c>
      <c r="F3884" s="43" t="s">
        <v>2131</v>
      </c>
      <c r="G3884" s="378" t="s">
        <v>2130</v>
      </c>
      <c r="H3884" s="43">
        <v>5</v>
      </c>
      <c r="I3884" s="43">
        <v>2</v>
      </c>
      <c r="J3884" s="43" t="s">
        <v>2131</v>
      </c>
      <c r="K3884" s="45">
        <v>2244.1</v>
      </c>
      <c r="L3884" s="45">
        <v>1409.2</v>
      </c>
      <c r="M3884" s="517">
        <f>VLOOKUP(C3884,'Раздел 2'!D3877:Q3940,14,0)</f>
        <v>4374169.8299999991</v>
      </c>
      <c r="N3884" s="45">
        <f t="shared" si="722"/>
        <v>4374169.8299999991</v>
      </c>
      <c r="O3884" s="45">
        <v>0</v>
      </c>
      <c r="P3884" s="45">
        <v>0</v>
      </c>
      <c r="Q3884" s="45">
        <v>0</v>
      </c>
      <c r="R3884" s="57">
        <v>45658</v>
      </c>
      <c r="S3884" s="57">
        <v>46022</v>
      </c>
      <c r="U3884" s="143"/>
    </row>
    <row r="3885" spans="1:21" ht="20.3" x14ac:dyDescent="0.3">
      <c r="A3885" s="43">
        <f t="shared" si="716"/>
        <v>1144</v>
      </c>
      <c r="B3885" s="286" t="s">
        <v>4984</v>
      </c>
      <c r="C3885" s="184">
        <v>43805</v>
      </c>
      <c r="D3885" s="43" t="s">
        <v>1899</v>
      </c>
      <c r="E3885" s="43">
        <v>1982</v>
      </c>
      <c r="F3885" s="43" t="s">
        <v>2131</v>
      </c>
      <c r="G3885" s="378" t="s">
        <v>2129</v>
      </c>
      <c r="H3885" s="43">
        <v>5</v>
      </c>
      <c r="I3885" s="43">
        <v>6</v>
      </c>
      <c r="J3885" s="43" t="s">
        <v>2131</v>
      </c>
      <c r="K3885" s="45">
        <v>7848.8</v>
      </c>
      <c r="L3885" s="45">
        <v>4561.8</v>
      </c>
      <c r="M3885" s="517">
        <f>VLOOKUP(C3885,'Раздел 2'!D3878:Q3941,14,0)</f>
        <v>10600734.619999999</v>
      </c>
      <c r="N3885" s="45">
        <f t="shared" si="722"/>
        <v>10600734.619999999</v>
      </c>
      <c r="O3885" s="45">
        <v>0</v>
      </c>
      <c r="P3885" s="45">
        <v>0</v>
      </c>
      <c r="Q3885" s="45">
        <v>0</v>
      </c>
      <c r="R3885" s="57">
        <v>45658</v>
      </c>
      <c r="S3885" s="57">
        <v>46022</v>
      </c>
      <c r="U3885" s="143"/>
    </row>
    <row r="3886" spans="1:21" ht="20.3" x14ac:dyDescent="0.3">
      <c r="A3886" s="43">
        <f t="shared" si="716"/>
        <v>1145</v>
      </c>
      <c r="B3886" s="286" t="s">
        <v>4985</v>
      </c>
      <c r="C3886" s="184">
        <v>43809</v>
      </c>
      <c r="D3886" s="43" t="s">
        <v>1899</v>
      </c>
      <c r="E3886" s="43">
        <v>1988</v>
      </c>
      <c r="F3886" s="43" t="s">
        <v>2131</v>
      </c>
      <c r="G3886" s="378" t="s">
        <v>2130</v>
      </c>
      <c r="H3886" s="43">
        <v>5</v>
      </c>
      <c r="I3886" s="43">
        <v>6</v>
      </c>
      <c r="J3886" s="43" t="s">
        <v>2131</v>
      </c>
      <c r="K3886" s="45">
        <v>5780.1</v>
      </c>
      <c r="L3886" s="45">
        <v>3508.8</v>
      </c>
      <c r="M3886" s="517">
        <f>VLOOKUP(C3886,'Раздел 2'!D3879:Q3942,14,0)</f>
        <v>9303107.8499999996</v>
      </c>
      <c r="N3886" s="45">
        <f t="shared" si="722"/>
        <v>9303107.8499999996</v>
      </c>
      <c r="O3886" s="45">
        <v>0</v>
      </c>
      <c r="P3886" s="45">
        <v>0</v>
      </c>
      <c r="Q3886" s="45">
        <v>0</v>
      </c>
      <c r="R3886" s="57">
        <v>45658</v>
      </c>
      <c r="S3886" s="57">
        <v>46022</v>
      </c>
      <c r="U3886" s="143"/>
    </row>
    <row r="3887" spans="1:21" ht="20.3" x14ac:dyDescent="0.3">
      <c r="A3887" s="43">
        <f t="shared" si="716"/>
        <v>1146</v>
      </c>
      <c r="B3887" s="286" t="s">
        <v>4986</v>
      </c>
      <c r="C3887" s="184">
        <v>43811</v>
      </c>
      <c r="D3887" s="43" t="s">
        <v>1899</v>
      </c>
      <c r="E3887" s="43">
        <v>1994</v>
      </c>
      <c r="F3887" s="43" t="s">
        <v>2131</v>
      </c>
      <c r="G3887" s="378" t="s">
        <v>2130</v>
      </c>
      <c r="H3887" s="43">
        <v>5</v>
      </c>
      <c r="I3887" s="43">
        <v>4</v>
      </c>
      <c r="J3887" s="43" t="s">
        <v>2131</v>
      </c>
      <c r="K3887" s="45">
        <v>3746.7</v>
      </c>
      <c r="L3887" s="45">
        <v>2335.1999999999998</v>
      </c>
      <c r="M3887" s="517">
        <f>VLOOKUP(C3887,'Раздел 2'!D3880:Q3943,14,0)</f>
        <v>6465864.7299999995</v>
      </c>
      <c r="N3887" s="45">
        <f t="shared" si="722"/>
        <v>6465864.7299999995</v>
      </c>
      <c r="O3887" s="45">
        <v>0</v>
      </c>
      <c r="P3887" s="45">
        <v>0</v>
      </c>
      <c r="Q3887" s="45">
        <v>0</v>
      </c>
      <c r="R3887" s="57">
        <v>45658</v>
      </c>
      <c r="S3887" s="57">
        <v>46022</v>
      </c>
      <c r="U3887" s="143"/>
    </row>
    <row r="3888" spans="1:21" ht="20.3" x14ac:dyDescent="0.3">
      <c r="A3888" s="43">
        <f t="shared" si="716"/>
        <v>1147</v>
      </c>
      <c r="B3888" s="286" t="s">
        <v>4987</v>
      </c>
      <c r="C3888" s="184">
        <v>43716</v>
      </c>
      <c r="D3888" s="43" t="s">
        <v>1899</v>
      </c>
      <c r="E3888" s="43">
        <v>1996</v>
      </c>
      <c r="F3888" s="43" t="s">
        <v>2131</v>
      </c>
      <c r="G3888" s="378" t="s">
        <v>2130</v>
      </c>
      <c r="H3888" s="43">
        <v>5</v>
      </c>
      <c r="I3888" s="43">
        <v>4</v>
      </c>
      <c r="J3888" s="43" t="s">
        <v>2131</v>
      </c>
      <c r="K3888" s="45">
        <v>4414.3999999999996</v>
      </c>
      <c r="L3888" s="45">
        <v>2718.1</v>
      </c>
      <c r="M3888" s="517">
        <f>VLOOKUP(C3888,'Раздел 2'!D3881:Q3944,14,0)</f>
        <v>6680784.8499999996</v>
      </c>
      <c r="N3888" s="45">
        <f t="shared" si="722"/>
        <v>6680784.8499999996</v>
      </c>
      <c r="O3888" s="45">
        <v>0</v>
      </c>
      <c r="P3888" s="45">
        <v>0</v>
      </c>
      <c r="Q3888" s="45">
        <v>0</v>
      </c>
      <c r="R3888" s="57">
        <v>45658</v>
      </c>
      <c r="S3888" s="57">
        <v>46022</v>
      </c>
      <c r="U3888" s="143"/>
    </row>
    <row r="3889" spans="1:21" ht="20.3" x14ac:dyDescent="0.3">
      <c r="A3889" s="43">
        <f t="shared" si="716"/>
        <v>1148</v>
      </c>
      <c r="B3889" s="286" t="s">
        <v>4988</v>
      </c>
      <c r="C3889" s="184">
        <v>43718</v>
      </c>
      <c r="D3889" s="43" t="s">
        <v>1899</v>
      </c>
      <c r="E3889" s="43">
        <v>1993</v>
      </c>
      <c r="F3889" s="43" t="s">
        <v>2131</v>
      </c>
      <c r="G3889" s="378" t="s">
        <v>2130</v>
      </c>
      <c r="H3889" s="43">
        <v>5</v>
      </c>
      <c r="I3889" s="43">
        <v>7</v>
      </c>
      <c r="J3889" s="43" t="s">
        <v>2131</v>
      </c>
      <c r="K3889" s="45">
        <v>7845.7</v>
      </c>
      <c r="L3889" s="45">
        <v>4986</v>
      </c>
      <c r="M3889" s="517">
        <f>VLOOKUP(C3889,'Раздел 2'!D3882:Q3945,14,0)</f>
        <v>11503468.219999999</v>
      </c>
      <c r="N3889" s="45">
        <f t="shared" si="722"/>
        <v>11503468.219999999</v>
      </c>
      <c r="O3889" s="45">
        <v>0</v>
      </c>
      <c r="P3889" s="45">
        <v>0</v>
      </c>
      <c r="Q3889" s="45">
        <v>0</v>
      </c>
      <c r="R3889" s="57">
        <v>45658</v>
      </c>
      <c r="S3889" s="57">
        <v>46022</v>
      </c>
      <c r="U3889" s="143"/>
    </row>
    <row r="3890" spans="1:21" ht="20.3" x14ac:dyDescent="0.3">
      <c r="A3890" s="43">
        <f t="shared" si="716"/>
        <v>1149</v>
      </c>
      <c r="B3890" s="286" t="s">
        <v>4989</v>
      </c>
      <c r="C3890" s="184">
        <v>43688</v>
      </c>
      <c r="D3890" s="43" t="s">
        <v>1899</v>
      </c>
      <c r="E3890" s="43">
        <v>1985</v>
      </c>
      <c r="F3890" s="43" t="s">
        <v>2131</v>
      </c>
      <c r="G3890" s="378" t="s">
        <v>2130</v>
      </c>
      <c r="H3890" s="43">
        <v>5</v>
      </c>
      <c r="I3890" s="43">
        <v>4</v>
      </c>
      <c r="J3890" s="43" t="s">
        <v>2131</v>
      </c>
      <c r="K3890" s="45">
        <v>4559.76</v>
      </c>
      <c r="L3890" s="45">
        <v>3241.3</v>
      </c>
      <c r="M3890" s="517">
        <f>VLOOKUP(C3890,'Раздел 2'!D3883:Q3946,14,0)</f>
        <v>6676784.8499999996</v>
      </c>
      <c r="N3890" s="45">
        <f t="shared" si="722"/>
        <v>6676784.8499999996</v>
      </c>
      <c r="O3890" s="45">
        <v>0</v>
      </c>
      <c r="P3890" s="45">
        <v>0</v>
      </c>
      <c r="Q3890" s="45">
        <v>0</v>
      </c>
      <c r="R3890" s="57">
        <v>45658</v>
      </c>
      <c r="S3890" s="57">
        <v>46022</v>
      </c>
      <c r="U3890" s="143"/>
    </row>
    <row r="3891" spans="1:21" ht="20.3" x14ac:dyDescent="0.3">
      <c r="A3891" s="43">
        <f t="shared" si="716"/>
        <v>1150</v>
      </c>
      <c r="B3891" s="286" t="s">
        <v>4990</v>
      </c>
      <c r="C3891" s="184">
        <v>43763</v>
      </c>
      <c r="D3891" s="43" t="s">
        <v>1899</v>
      </c>
      <c r="E3891" s="43">
        <v>1971</v>
      </c>
      <c r="F3891" s="43" t="s">
        <v>2131</v>
      </c>
      <c r="G3891" s="378" t="s">
        <v>2130</v>
      </c>
      <c r="H3891" s="43">
        <v>2</v>
      </c>
      <c r="I3891" s="43">
        <v>2</v>
      </c>
      <c r="J3891" s="43" t="s">
        <v>2131</v>
      </c>
      <c r="K3891" s="45">
        <v>1226</v>
      </c>
      <c r="L3891" s="45">
        <v>704.6</v>
      </c>
      <c r="M3891" s="517">
        <f>VLOOKUP(C3891,'Раздел 2'!D3884:Q3947,14,0)</f>
        <v>4168245.43</v>
      </c>
      <c r="N3891" s="45">
        <f t="shared" si="722"/>
        <v>4168245.43</v>
      </c>
      <c r="O3891" s="45">
        <v>0</v>
      </c>
      <c r="P3891" s="45">
        <v>0</v>
      </c>
      <c r="Q3891" s="45">
        <v>0</v>
      </c>
      <c r="R3891" s="57">
        <v>45658</v>
      </c>
      <c r="S3891" s="57">
        <v>46022</v>
      </c>
      <c r="U3891" s="143"/>
    </row>
    <row r="3892" spans="1:21" ht="20.3" x14ac:dyDescent="0.3">
      <c r="A3892" s="43">
        <f t="shared" si="716"/>
        <v>1151</v>
      </c>
      <c r="B3892" s="286" t="s">
        <v>4991</v>
      </c>
      <c r="C3892" s="184">
        <v>43684</v>
      </c>
      <c r="D3892" s="43" t="s">
        <v>1899</v>
      </c>
      <c r="E3892" s="43">
        <v>1996</v>
      </c>
      <c r="F3892" s="43" t="s">
        <v>2131</v>
      </c>
      <c r="G3892" s="378" t="s">
        <v>2130</v>
      </c>
      <c r="H3892" s="43">
        <v>5</v>
      </c>
      <c r="I3892" s="43">
        <v>4</v>
      </c>
      <c r="J3892" s="43" t="s">
        <v>2131</v>
      </c>
      <c r="K3892" s="45">
        <v>4427.2</v>
      </c>
      <c r="L3892" s="45">
        <v>2744.5</v>
      </c>
      <c r="M3892" s="517">
        <f>VLOOKUP(C3892,'Раздел 2'!D3885:Q3948,14,0)</f>
        <v>6465864.7299999995</v>
      </c>
      <c r="N3892" s="45">
        <f t="shared" si="722"/>
        <v>6465864.7299999995</v>
      </c>
      <c r="O3892" s="45">
        <v>0</v>
      </c>
      <c r="P3892" s="45">
        <v>0</v>
      </c>
      <c r="Q3892" s="45">
        <v>0</v>
      </c>
      <c r="R3892" s="57">
        <v>45658</v>
      </c>
      <c r="S3892" s="57">
        <v>46022</v>
      </c>
      <c r="U3892" s="143"/>
    </row>
    <row r="3893" spans="1:21" ht="20.3" x14ac:dyDescent="0.3">
      <c r="A3893" s="43">
        <f t="shared" si="716"/>
        <v>1152</v>
      </c>
      <c r="B3893" s="286" t="s">
        <v>4992</v>
      </c>
      <c r="C3893" s="184">
        <v>43755</v>
      </c>
      <c r="D3893" s="43" t="s">
        <v>1899</v>
      </c>
      <c r="E3893" s="43">
        <v>1986</v>
      </c>
      <c r="F3893" s="43" t="s">
        <v>2131</v>
      </c>
      <c r="G3893" s="378" t="s">
        <v>2129</v>
      </c>
      <c r="H3893" s="43">
        <v>5</v>
      </c>
      <c r="I3893" s="43">
        <v>4</v>
      </c>
      <c r="J3893" s="43" t="s">
        <v>2131</v>
      </c>
      <c r="K3893" s="45">
        <v>4520.6000000000004</v>
      </c>
      <c r="L3893" s="45">
        <v>4520.6000000000004</v>
      </c>
      <c r="M3893" s="517">
        <f>VLOOKUP(C3893,'Раздел 2'!D3886:Q3949,14,0)</f>
        <v>6304778.9199999999</v>
      </c>
      <c r="N3893" s="45">
        <f t="shared" si="722"/>
        <v>6304778.9199999999</v>
      </c>
      <c r="O3893" s="45">
        <v>0</v>
      </c>
      <c r="P3893" s="45">
        <v>0</v>
      </c>
      <c r="Q3893" s="45">
        <v>0</v>
      </c>
      <c r="R3893" s="57">
        <v>45658</v>
      </c>
      <c r="S3893" s="57">
        <v>46022</v>
      </c>
      <c r="U3893" s="143"/>
    </row>
    <row r="3894" spans="1:21" ht="20.3" x14ac:dyDescent="0.3">
      <c r="A3894" s="46" t="s">
        <v>22</v>
      </c>
      <c r="B3894" s="46"/>
      <c r="C3894" s="403" t="s">
        <v>172</v>
      </c>
      <c r="D3894" s="403" t="s">
        <v>172</v>
      </c>
      <c r="E3894" s="403" t="s">
        <v>172</v>
      </c>
      <c r="F3894" s="403" t="s">
        <v>172</v>
      </c>
      <c r="G3894" s="403" t="s">
        <v>172</v>
      </c>
      <c r="H3894" s="403" t="s">
        <v>172</v>
      </c>
      <c r="I3894" s="403" t="s">
        <v>172</v>
      </c>
      <c r="J3894" s="49">
        <f t="shared" ref="J3894:P3894" si="723">SUM(J3836:J3893)</f>
        <v>0</v>
      </c>
      <c r="K3894" s="49">
        <f t="shared" si="723"/>
        <v>301078.31000000006</v>
      </c>
      <c r="L3894" s="49">
        <f t="shared" si="723"/>
        <v>224501.97</v>
      </c>
      <c r="M3894" s="518">
        <f t="shared" si="723"/>
        <v>411392225.95165014</v>
      </c>
      <c r="N3894" s="49">
        <f t="shared" si="723"/>
        <v>411392225.95165014</v>
      </c>
      <c r="O3894" s="49">
        <f t="shared" si="723"/>
        <v>0</v>
      </c>
      <c r="P3894" s="49">
        <f t="shared" si="723"/>
        <v>0</v>
      </c>
      <c r="Q3894" s="49">
        <f>SUM(Q3836:Q3850)</f>
        <v>0</v>
      </c>
      <c r="R3894" s="403" t="s">
        <v>172</v>
      </c>
      <c r="S3894" s="403" t="s">
        <v>172</v>
      </c>
      <c r="U3894" s="143"/>
    </row>
    <row r="3895" spans="1:21" ht="20.3" x14ac:dyDescent="0.35">
      <c r="A3895" s="528" t="s">
        <v>4899</v>
      </c>
      <c r="B3895" s="528"/>
      <c r="C3895" s="528"/>
      <c r="D3895" s="528"/>
      <c r="E3895" s="528"/>
      <c r="F3895" s="528"/>
      <c r="G3895" s="528"/>
      <c r="H3895" s="528"/>
      <c r="I3895" s="528"/>
      <c r="J3895" s="528"/>
      <c r="K3895" s="528"/>
      <c r="L3895" s="528"/>
      <c r="M3895" s="528"/>
      <c r="N3895" s="528"/>
      <c r="O3895" s="528"/>
      <c r="P3895" s="528"/>
      <c r="Q3895" s="528"/>
      <c r="R3895" s="528"/>
      <c r="S3895" s="528"/>
      <c r="U3895" s="143"/>
    </row>
    <row r="3896" spans="1:21" ht="20.3" x14ac:dyDescent="0.35">
      <c r="A3896" s="43">
        <f>A3893+1</f>
        <v>1153</v>
      </c>
      <c r="B3896" s="44" t="s">
        <v>4134</v>
      </c>
      <c r="C3896" s="43">
        <v>43604</v>
      </c>
      <c r="D3896" s="43" t="s">
        <v>1899</v>
      </c>
      <c r="E3896" s="43">
        <v>1992</v>
      </c>
      <c r="F3896" s="43" t="s">
        <v>2131</v>
      </c>
      <c r="G3896" s="56" t="s">
        <v>2130</v>
      </c>
      <c r="H3896" s="43">
        <v>2</v>
      </c>
      <c r="I3896" s="43">
        <v>1</v>
      </c>
      <c r="J3896" s="43" t="s">
        <v>2131</v>
      </c>
      <c r="K3896" s="45">
        <v>508.6</v>
      </c>
      <c r="L3896" s="45">
        <v>508.6</v>
      </c>
      <c r="M3896" s="517">
        <f>VLOOKUP(C3896,'Раздел 2'!D3889:Q3894,14,0)</f>
        <v>1237380.6499999999</v>
      </c>
      <c r="N3896" s="45">
        <f>M3896</f>
        <v>1237380.6499999999</v>
      </c>
      <c r="O3896" s="45">
        <v>0</v>
      </c>
      <c r="P3896" s="45">
        <v>0</v>
      </c>
      <c r="Q3896" s="45">
        <v>0</v>
      </c>
      <c r="R3896" s="57">
        <v>45658</v>
      </c>
      <c r="S3896" s="57">
        <v>46022</v>
      </c>
      <c r="U3896" s="143"/>
    </row>
    <row r="3897" spans="1:21" ht="20.3" x14ac:dyDescent="0.3">
      <c r="A3897" s="46" t="s">
        <v>22</v>
      </c>
      <c r="B3897" s="46"/>
      <c r="C3897" s="403" t="s">
        <v>172</v>
      </c>
      <c r="D3897" s="403" t="s">
        <v>172</v>
      </c>
      <c r="E3897" s="403" t="s">
        <v>172</v>
      </c>
      <c r="F3897" s="403" t="s">
        <v>172</v>
      </c>
      <c r="G3897" s="403" t="s">
        <v>172</v>
      </c>
      <c r="H3897" s="403" t="s">
        <v>172</v>
      </c>
      <c r="I3897" s="403" t="s">
        <v>172</v>
      </c>
      <c r="J3897" s="49">
        <f t="shared" ref="J3897:Q3897" si="724">SUM(J3896:J3896)</f>
        <v>0</v>
      </c>
      <c r="K3897" s="49">
        <f t="shared" si="724"/>
        <v>508.6</v>
      </c>
      <c r="L3897" s="49">
        <f t="shared" si="724"/>
        <v>508.6</v>
      </c>
      <c r="M3897" s="518">
        <f t="shared" si="724"/>
        <v>1237380.6499999999</v>
      </c>
      <c r="N3897" s="49">
        <f t="shared" si="724"/>
        <v>1237380.6499999999</v>
      </c>
      <c r="O3897" s="49">
        <f t="shared" si="724"/>
        <v>0</v>
      </c>
      <c r="P3897" s="49">
        <f t="shared" si="724"/>
        <v>0</v>
      </c>
      <c r="Q3897" s="49">
        <f t="shared" si="724"/>
        <v>0</v>
      </c>
      <c r="R3897" s="403" t="s">
        <v>172</v>
      </c>
      <c r="S3897" s="403" t="s">
        <v>172</v>
      </c>
      <c r="U3897" s="143"/>
    </row>
    <row r="3898" spans="1:21" ht="20.3" x14ac:dyDescent="0.35">
      <c r="A3898" s="528" t="s">
        <v>4900</v>
      </c>
      <c r="B3898" s="528"/>
      <c r="C3898" s="528"/>
      <c r="D3898" s="528"/>
      <c r="E3898" s="528"/>
      <c r="F3898" s="528"/>
      <c r="G3898" s="528"/>
      <c r="H3898" s="528"/>
      <c r="I3898" s="528"/>
      <c r="J3898" s="528"/>
      <c r="K3898" s="528"/>
      <c r="L3898" s="528"/>
      <c r="M3898" s="528"/>
      <c r="N3898" s="528"/>
      <c r="O3898" s="528"/>
      <c r="P3898" s="528"/>
      <c r="Q3898" s="528"/>
      <c r="R3898" s="528"/>
      <c r="S3898" s="528"/>
      <c r="U3898" s="143"/>
    </row>
    <row r="3899" spans="1:21" ht="20.3" x14ac:dyDescent="0.35">
      <c r="A3899" s="43">
        <f>A3896+1</f>
        <v>1154</v>
      </c>
      <c r="B3899" s="44" t="s">
        <v>1497</v>
      </c>
      <c r="C3899" s="43">
        <v>43909</v>
      </c>
      <c r="D3899" s="43" t="s">
        <v>1899</v>
      </c>
      <c r="E3899" s="43">
        <v>1963</v>
      </c>
      <c r="F3899" s="43" t="s">
        <v>2131</v>
      </c>
      <c r="G3899" s="56" t="s">
        <v>2103</v>
      </c>
      <c r="H3899" s="43">
        <v>2</v>
      </c>
      <c r="I3899" s="43">
        <v>1</v>
      </c>
      <c r="J3899" s="43" t="s">
        <v>2131</v>
      </c>
      <c r="K3899" s="45">
        <v>336.5</v>
      </c>
      <c r="L3899" s="45">
        <v>321.8</v>
      </c>
      <c r="M3899" s="517">
        <f>VLOOKUP(C3899,'Раздел 2'!D3329:Q4412,14,0)</f>
        <v>848183.94000000006</v>
      </c>
      <c r="N3899" s="45">
        <f t="shared" ref="N3899:N3904" si="725">M3899</f>
        <v>848183.94000000006</v>
      </c>
      <c r="O3899" s="45">
        <v>0</v>
      </c>
      <c r="P3899" s="45">
        <v>0</v>
      </c>
      <c r="Q3899" s="45">
        <v>0</v>
      </c>
      <c r="R3899" s="57">
        <v>45658</v>
      </c>
      <c r="S3899" s="57">
        <v>46022</v>
      </c>
      <c r="U3899" s="143"/>
    </row>
    <row r="3900" spans="1:21" ht="20.3" x14ac:dyDescent="0.35">
      <c r="A3900" s="43">
        <f>A3899+1</f>
        <v>1155</v>
      </c>
      <c r="B3900" s="44" t="s">
        <v>1499</v>
      </c>
      <c r="C3900" s="43">
        <v>43915</v>
      </c>
      <c r="D3900" s="43" t="s">
        <v>1899</v>
      </c>
      <c r="E3900" s="43">
        <v>1965</v>
      </c>
      <c r="F3900" s="43" t="s">
        <v>2131</v>
      </c>
      <c r="G3900" s="56" t="s">
        <v>2098</v>
      </c>
      <c r="H3900" s="43">
        <v>2</v>
      </c>
      <c r="I3900" s="43">
        <v>2</v>
      </c>
      <c r="J3900" s="43" t="s">
        <v>2131</v>
      </c>
      <c r="K3900" s="45">
        <v>650.4</v>
      </c>
      <c r="L3900" s="45">
        <v>627</v>
      </c>
      <c r="M3900" s="517">
        <f>VLOOKUP(C3900,'Раздел 2'!D3330:Q4413,14,0)</f>
        <v>1938259</v>
      </c>
      <c r="N3900" s="45">
        <f t="shared" si="725"/>
        <v>1938259</v>
      </c>
      <c r="O3900" s="45">
        <v>0</v>
      </c>
      <c r="P3900" s="45">
        <v>0</v>
      </c>
      <c r="Q3900" s="45">
        <v>0</v>
      </c>
      <c r="R3900" s="57">
        <v>45658</v>
      </c>
      <c r="S3900" s="57">
        <v>46022</v>
      </c>
      <c r="U3900" s="143"/>
    </row>
    <row r="3901" spans="1:21" ht="20.3" x14ac:dyDescent="0.35">
      <c r="A3901" s="43">
        <f>A3900+1</f>
        <v>1156</v>
      </c>
      <c r="B3901" s="44" t="s">
        <v>1500</v>
      </c>
      <c r="C3901" s="43">
        <v>43916</v>
      </c>
      <c r="D3901" s="43" t="s">
        <v>1899</v>
      </c>
      <c r="E3901" s="43">
        <v>1961</v>
      </c>
      <c r="F3901" s="43" t="s">
        <v>2131</v>
      </c>
      <c r="G3901" s="56" t="s">
        <v>2103</v>
      </c>
      <c r="H3901" s="43">
        <v>2</v>
      </c>
      <c r="I3901" s="43">
        <v>2</v>
      </c>
      <c r="J3901" s="43" t="s">
        <v>2131</v>
      </c>
      <c r="K3901" s="45">
        <v>388.3</v>
      </c>
      <c r="L3901" s="45">
        <v>375.1</v>
      </c>
      <c r="M3901" s="517">
        <f>VLOOKUP(C3901,'Раздел 2'!D3331:Q4414,14,0)</f>
        <v>923141.15</v>
      </c>
      <c r="N3901" s="45">
        <f t="shared" si="725"/>
        <v>923141.15</v>
      </c>
      <c r="O3901" s="45">
        <v>0</v>
      </c>
      <c r="P3901" s="45">
        <v>0</v>
      </c>
      <c r="Q3901" s="45">
        <v>0</v>
      </c>
      <c r="R3901" s="57">
        <v>45658</v>
      </c>
      <c r="S3901" s="57">
        <v>46022</v>
      </c>
      <c r="U3901" s="143"/>
    </row>
    <row r="3902" spans="1:21" ht="20.3" x14ac:dyDescent="0.35">
      <c r="A3902" s="43">
        <f>A3901+1</f>
        <v>1157</v>
      </c>
      <c r="B3902" s="44" t="s">
        <v>715</v>
      </c>
      <c r="C3902" s="43">
        <v>43886</v>
      </c>
      <c r="D3902" s="43" t="s">
        <v>1899</v>
      </c>
      <c r="E3902" s="43">
        <v>1958</v>
      </c>
      <c r="F3902" s="43" t="s">
        <v>2131</v>
      </c>
      <c r="G3902" s="56" t="s">
        <v>2103</v>
      </c>
      <c r="H3902" s="43">
        <v>2</v>
      </c>
      <c r="I3902" s="43">
        <v>1</v>
      </c>
      <c r="J3902" s="43" t="s">
        <v>2131</v>
      </c>
      <c r="K3902" s="45">
        <v>351.3</v>
      </c>
      <c r="L3902" s="45">
        <v>345</v>
      </c>
      <c r="M3902" s="517">
        <f>VLOOKUP(C3902,'Раздел 2'!D3331:Q4415,14,0)</f>
        <v>912891.5</v>
      </c>
      <c r="N3902" s="45">
        <f t="shared" si="725"/>
        <v>912891.5</v>
      </c>
      <c r="O3902" s="45">
        <v>0</v>
      </c>
      <c r="P3902" s="45">
        <v>0</v>
      </c>
      <c r="Q3902" s="45">
        <v>0</v>
      </c>
      <c r="R3902" s="57">
        <v>45658</v>
      </c>
      <c r="S3902" s="57">
        <v>46022</v>
      </c>
      <c r="U3902" s="143"/>
    </row>
    <row r="3903" spans="1:21" ht="20.3" x14ac:dyDescent="0.35">
      <c r="A3903" s="43">
        <f>A3902+1</f>
        <v>1158</v>
      </c>
      <c r="B3903" s="44" t="s">
        <v>716</v>
      </c>
      <c r="C3903" s="43">
        <v>43901</v>
      </c>
      <c r="D3903" s="43" t="s">
        <v>1899</v>
      </c>
      <c r="E3903" s="43">
        <v>1962</v>
      </c>
      <c r="F3903" s="43" t="s">
        <v>2131</v>
      </c>
      <c r="G3903" s="56" t="s">
        <v>2103</v>
      </c>
      <c r="H3903" s="43">
        <v>2</v>
      </c>
      <c r="I3903" s="43">
        <v>1</v>
      </c>
      <c r="J3903" s="43" t="s">
        <v>2131</v>
      </c>
      <c r="K3903" s="45">
        <v>404.4</v>
      </c>
      <c r="L3903" s="45">
        <v>396.3</v>
      </c>
      <c r="M3903" s="517">
        <f>VLOOKUP(C3903,'Раздел 2'!D3332:Q4416,14,0)</f>
        <v>915826.25</v>
      </c>
      <c r="N3903" s="45">
        <f t="shared" si="725"/>
        <v>915826.25</v>
      </c>
      <c r="O3903" s="45">
        <v>0</v>
      </c>
      <c r="P3903" s="45">
        <v>0</v>
      </c>
      <c r="Q3903" s="45">
        <v>0</v>
      </c>
      <c r="R3903" s="57">
        <v>45658</v>
      </c>
      <c r="S3903" s="57">
        <v>46022</v>
      </c>
      <c r="U3903" s="143"/>
    </row>
    <row r="3904" spans="1:21" ht="20.3" x14ac:dyDescent="0.35">
      <c r="A3904" s="43">
        <f>A3903+1</f>
        <v>1159</v>
      </c>
      <c r="B3904" s="286" t="s">
        <v>4947</v>
      </c>
      <c r="C3904" s="184">
        <v>43919</v>
      </c>
      <c r="D3904" s="43" t="s">
        <v>1899</v>
      </c>
      <c r="E3904" s="43">
        <v>1963</v>
      </c>
      <c r="F3904" s="43" t="s">
        <v>2131</v>
      </c>
      <c r="G3904" s="56" t="s">
        <v>2130</v>
      </c>
      <c r="H3904" s="43">
        <v>2</v>
      </c>
      <c r="I3904" s="43">
        <v>2</v>
      </c>
      <c r="J3904" s="43" t="s">
        <v>2131</v>
      </c>
      <c r="K3904" s="45">
        <v>649.1</v>
      </c>
      <c r="L3904" s="45">
        <v>649.1</v>
      </c>
      <c r="M3904" s="517">
        <f>VLOOKUP(C3904,'Раздел 2'!D3333:Q4417,14,0)</f>
        <v>3437910.95</v>
      </c>
      <c r="N3904" s="45">
        <f t="shared" si="725"/>
        <v>3437910.95</v>
      </c>
      <c r="O3904" s="45">
        <v>0</v>
      </c>
      <c r="P3904" s="45">
        <v>0</v>
      </c>
      <c r="Q3904" s="45">
        <v>0</v>
      </c>
      <c r="R3904" s="57">
        <v>45658</v>
      </c>
      <c r="S3904" s="57">
        <v>46022</v>
      </c>
      <c r="U3904" s="143"/>
    </row>
    <row r="3905" spans="1:21" ht="20.3" x14ac:dyDescent="0.35">
      <c r="A3905" s="43">
        <f t="shared" ref="A3905:A3906" si="726">A3904+1</f>
        <v>1160</v>
      </c>
      <c r="B3905" s="286" t="s">
        <v>4948</v>
      </c>
      <c r="C3905" s="184">
        <v>43907</v>
      </c>
      <c r="D3905" s="43" t="s">
        <v>1899</v>
      </c>
      <c r="E3905" s="43">
        <v>1988</v>
      </c>
      <c r="F3905" s="43" t="s">
        <v>2131</v>
      </c>
      <c r="G3905" s="56" t="s">
        <v>2103</v>
      </c>
      <c r="H3905" s="43">
        <v>2</v>
      </c>
      <c r="I3905" s="43">
        <v>2</v>
      </c>
      <c r="J3905" s="43" t="s">
        <v>2131</v>
      </c>
      <c r="K3905" s="45">
        <v>484.4</v>
      </c>
      <c r="L3905" s="45">
        <v>484.4</v>
      </c>
      <c r="M3905" s="517">
        <f>VLOOKUP(C3905,'Раздел 2'!D3334:Q4418,14,0)</f>
        <v>2320346.6</v>
      </c>
      <c r="N3905" s="45">
        <f t="shared" ref="N3905:N3906" si="727">M3905</f>
        <v>2320346.6</v>
      </c>
      <c r="O3905" s="45">
        <v>0</v>
      </c>
      <c r="P3905" s="45">
        <v>0</v>
      </c>
      <c r="Q3905" s="45">
        <v>0</v>
      </c>
      <c r="R3905" s="57">
        <v>45658</v>
      </c>
      <c r="S3905" s="57">
        <v>46022</v>
      </c>
      <c r="U3905" s="143"/>
    </row>
    <row r="3906" spans="1:21" ht="20.3" x14ac:dyDescent="0.35">
      <c r="A3906" s="43">
        <f t="shared" si="726"/>
        <v>1161</v>
      </c>
      <c r="B3906" s="286" t="s">
        <v>4949</v>
      </c>
      <c r="C3906" s="184">
        <v>43891</v>
      </c>
      <c r="D3906" s="43" t="s">
        <v>1899</v>
      </c>
      <c r="E3906" s="43">
        <v>1958</v>
      </c>
      <c r="F3906" s="43" t="s">
        <v>2131</v>
      </c>
      <c r="G3906" s="56" t="s">
        <v>2103</v>
      </c>
      <c r="H3906" s="43">
        <v>2</v>
      </c>
      <c r="I3906" s="43">
        <v>1</v>
      </c>
      <c r="J3906" s="43" t="s">
        <v>2131</v>
      </c>
      <c r="K3906" s="45">
        <v>394.8</v>
      </c>
      <c r="L3906" s="45">
        <v>394.8</v>
      </c>
      <c r="M3906" s="517">
        <f>VLOOKUP(C3906,'Раздел 2'!D3335:Q4419,14,0)</f>
        <v>2319079.1799999997</v>
      </c>
      <c r="N3906" s="45">
        <f t="shared" si="727"/>
        <v>2319079.1799999997</v>
      </c>
      <c r="O3906" s="45">
        <v>0</v>
      </c>
      <c r="P3906" s="45">
        <v>0</v>
      </c>
      <c r="Q3906" s="45">
        <v>0</v>
      </c>
      <c r="R3906" s="57">
        <v>45658</v>
      </c>
      <c r="S3906" s="57">
        <v>46022</v>
      </c>
      <c r="U3906" s="143"/>
    </row>
    <row r="3907" spans="1:21" ht="20.3" x14ac:dyDescent="0.3">
      <c r="A3907" s="46" t="s">
        <v>22</v>
      </c>
      <c r="B3907" s="46"/>
      <c r="C3907" s="403" t="s">
        <v>172</v>
      </c>
      <c r="D3907" s="403" t="s">
        <v>172</v>
      </c>
      <c r="E3907" s="403" t="s">
        <v>172</v>
      </c>
      <c r="F3907" s="403" t="s">
        <v>172</v>
      </c>
      <c r="G3907" s="403" t="s">
        <v>172</v>
      </c>
      <c r="H3907" s="403" t="s">
        <v>172</v>
      </c>
      <c r="I3907" s="403" t="s">
        <v>172</v>
      </c>
      <c r="J3907" s="49">
        <f t="shared" ref="J3907:O3907" si="728">SUM(J3899:J3906)</f>
        <v>0</v>
      </c>
      <c r="K3907" s="49">
        <f t="shared" si="728"/>
        <v>3659.2000000000003</v>
      </c>
      <c r="L3907" s="49">
        <f t="shared" si="728"/>
        <v>3593.5000000000005</v>
      </c>
      <c r="M3907" s="518">
        <f t="shared" si="728"/>
        <v>13615638.569999998</v>
      </c>
      <c r="N3907" s="49">
        <f t="shared" si="728"/>
        <v>13615638.569999998</v>
      </c>
      <c r="O3907" s="49">
        <f t="shared" si="728"/>
        <v>0</v>
      </c>
      <c r="P3907" s="49">
        <f t="shared" ref="P3907:Q3907" si="729">SUM(P3899:P3903)</f>
        <v>0</v>
      </c>
      <c r="Q3907" s="49">
        <f t="shared" si="729"/>
        <v>0</v>
      </c>
      <c r="R3907" s="403" t="s">
        <v>172</v>
      </c>
      <c r="S3907" s="403" t="s">
        <v>172</v>
      </c>
      <c r="U3907" s="143"/>
    </row>
    <row r="3908" spans="1:21" ht="19.649999999999999" x14ac:dyDescent="0.3">
      <c r="A3908" s="53" t="s">
        <v>34</v>
      </c>
      <c r="B3908" s="53"/>
      <c r="C3908" s="403" t="s">
        <v>172</v>
      </c>
      <c r="D3908" s="403" t="s">
        <v>172</v>
      </c>
      <c r="E3908" s="403" t="s">
        <v>172</v>
      </c>
      <c r="F3908" s="403" t="s">
        <v>172</v>
      </c>
      <c r="G3908" s="403" t="s">
        <v>172</v>
      </c>
      <c r="H3908" s="403" t="s">
        <v>172</v>
      </c>
      <c r="I3908" s="403" t="s">
        <v>172</v>
      </c>
      <c r="J3908" s="407">
        <f t="shared" ref="J3908:Q3908" si="730">J3834+J3894+J3897+J3907</f>
        <v>0</v>
      </c>
      <c r="K3908" s="407">
        <f t="shared" si="730"/>
        <v>305600.31000000006</v>
      </c>
      <c r="L3908" s="407">
        <f t="shared" si="730"/>
        <v>228958.27000000002</v>
      </c>
      <c r="M3908" s="518">
        <f t="shared" si="730"/>
        <v>426523125.90165013</v>
      </c>
      <c r="N3908" s="407">
        <f t="shared" si="730"/>
        <v>426523125.90165013</v>
      </c>
      <c r="O3908" s="407">
        <f t="shared" si="730"/>
        <v>0</v>
      </c>
      <c r="P3908" s="407">
        <f t="shared" si="730"/>
        <v>0</v>
      </c>
      <c r="Q3908" s="407">
        <f t="shared" si="730"/>
        <v>0</v>
      </c>
      <c r="R3908" s="403" t="s">
        <v>172</v>
      </c>
      <c r="S3908" s="403" t="s">
        <v>172</v>
      </c>
      <c r="U3908" s="143"/>
    </row>
    <row r="3909" spans="1:21" ht="19.649999999999999" x14ac:dyDescent="0.3">
      <c r="A3909" s="531" t="s">
        <v>4482</v>
      </c>
      <c r="B3909" s="536"/>
      <c r="C3909" s="536"/>
      <c r="D3909" s="536"/>
      <c r="E3909" s="536"/>
      <c r="F3909" s="536"/>
      <c r="G3909" s="536"/>
      <c r="H3909" s="536"/>
      <c r="I3909" s="536"/>
      <c r="J3909" s="536"/>
      <c r="K3909" s="536"/>
      <c r="L3909" s="536"/>
      <c r="M3909" s="536"/>
      <c r="N3909" s="536"/>
      <c r="O3909" s="536"/>
      <c r="P3909" s="536"/>
      <c r="Q3909" s="536"/>
      <c r="R3909" s="536"/>
      <c r="S3909" s="537"/>
      <c r="U3909" s="143"/>
    </row>
    <row r="3910" spans="1:21" ht="20.3" x14ac:dyDescent="0.35">
      <c r="A3910" s="528" t="s">
        <v>4901</v>
      </c>
      <c r="B3910" s="528"/>
      <c r="C3910" s="528"/>
      <c r="D3910" s="528"/>
      <c r="E3910" s="528"/>
      <c r="F3910" s="528"/>
      <c r="G3910" s="528"/>
      <c r="H3910" s="528"/>
      <c r="I3910" s="528"/>
      <c r="J3910" s="528"/>
      <c r="K3910" s="528"/>
      <c r="L3910" s="528"/>
      <c r="M3910" s="528"/>
      <c r="N3910" s="528"/>
      <c r="O3910" s="528"/>
      <c r="P3910" s="528"/>
      <c r="Q3910" s="528"/>
      <c r="R3910" s="528"/>
      <c r="S3910" s="528"/>
      <c r="U3910" s="143"/>
    </row>
    <row r="3911" spans="1:21" ht="20.3" x14ac:dyDescent="0.35">
      <c r="A3911" s="184">
        <f>A3906+1</f>
        <v>1162</v>
      </c>
      <c r="B3911" s="248" t="s">
        <v>4122</v>
      </c>
      <c r="C3911" s="184">
        <v>43987</v>
      </c>
      <c r="D3911" s="43" t="s">
        <v>1899</v>
      </c>
      <c r="E3911" s="43">
        <v>1978</v>
      </c>
      <c r="F3911" s="43" t="s">
        <v>2131</v>
      </c>
      <c r="G3911" s="56" t="s">
        <v>2129</v>
      </c>
      <c r="H3911" s="257">
        <v>5</v>
      </c>
      <c r="I3911" s="43">
        <v>4</v>
      </c>
      <c r="J3911" s="43" t="s">
        <v>2131</v>
      </c>
      <c r="K3911" s="45">
        <v>3354.67</v>
      </c>
      <c r="L3911" s="45">
        <v>3354.67</v>
      </c>
      <c r="M3911" s="517">
        <f>VLOOKUP(C3911,'Раздел 2'!D3189:Q4394,14,0)</f>
        <v>274872</v>
      </c>
      <c r="N3911" s="45">
        <f>M3911</f>
        <v>274872</v>
      </c>
      <c r="O3911" s="45">
        <v>0</v>
      </c>
      <c r="P3911" s="45">
        <v>0</v>
      </c>
      <c r="Q3911" s="45">
        <v>0</v>
      </c>
      <c r="R3911" s="57">
        <v>45658</v>
      </c>
      <c r="S3911" s="57">
        <v>46022</v>
      </c>
      <c r="U3911" s="143"/>
    </row>
    <row r="3912" spans="1:21" ht="20.3" x14ac:dyDescent="0.35">
      <c r="A3912" s="184">
        <f>A3911+1</f>
        <v>1163</v>
      </c>
      <c r="B3912" s="248" t="s">
        <v>4121</v>
      </c>
      <c r="C3912" s="184">
        <v>43988</v>
      </c>
      <c r="D3912" s="43" t="s">
        <v>1899</v>
      </c>
      <c r="E3912" s="43">
        <v>1983</v>
      </c>
      <c r="F3912" s="43" t="s">
        <v>2131</v>
      </c>
      <c r="G3912" s="56" t="s">
        <v>2129</v>
      </c>
      <c r="H3912" s="257">
        <v>5</v>
      </c>
      <c r="I3912" s="43">
        <v>2</v>
      </c>
      <c r="J3912" s="43" t="s">
        <v>2131</v>
      </c>
      <c r="K3912" s="45">
        <v>1387.86</v>
      </c>
      <c r="L3912" s="45">
        <v>1387.86</v>
      </c>
      <c r="M3912" s="517">
        <f>VLOOKUP(C3912,'Раздел 2'!D3190:Q4395,14,0)</f>
        <v>250000</v>
      </c>
      <c r="N3912" s="45">
        <f>M3912</f>
        <v>250000</v>
      </c>
      <c r="O3912" s="45">
        <v>0</v>
      </c>
      <c r="P3912" s="45">
        <v>0</v>
      </c>
      <c r="Q3912" s="45">
        <v>0</v>
      </c>
      <c r="R3912" s="57">
        <v>45658</v>
      </c>
      <c r="S3912" s="57">
        <v>46022</v>
      </c>
      <c r="U3912" s="143"/>
    </row>
    <row r="3913" spans="1:21" ht="20.3" x14ac:dyDescent="0.35">
      <c r="A3913" s="184">
        <f>A3912+1</f>
        <v>1164</v>
      </c>
      <c r="B3913" s="248" t="s">
        <v>4120</v>
      </c>
      <c r="C3913" s="184">
        <v>43989</v>
      </c>
      <c r="D3913" s="43" t="s">
        <v>1899</v>
      </c>
      <c r="E3913" s="43">
        <v>1972</v>
      </c>
      <c r="F3913" s="43" t="s">
        <v>2131</v>
      </c>
      <c r="G3913" s="56" t="s">
        <v>2129</v>
      </c>
      <c r="H3913" s="257">
        <v>5</v>
      </c>
      <c r="I3913" s="43">
        <v>4</v>
      </c>
      <c r="J3913" s="43" t="s">
        <v>2131</v>
      </c>
      <c r="K3913" s="45">
        <v>3629.76</v>
      </c>
      <c r="L3913" s="45">
        <v>3629.76</v>
      </c>
      <c r="M3913" s="517">
        <f>VLOOKUP(C3913,'Раздел 2'!D3191:Q4396,14,0)</f>
        <v>3030082</v>
      </c>
      <c r="N3913" s="45">
        <f>M3913</f>
        <v>3030082</v>
      </c>
      <c r="O3913" s="45">
        <v>0</v>
      </c>
      <c r="P3913" s="45">
        <v>0</v>
      </c>
      <c r="Q3913" s="45">
        <v>0</v>
      </c>
      <c r="R3913" s="57">
        <v>45658</v>
      </c>
      <c r="S3913" s="57">
        <v>46022</v>
      </c>
      <c r="U3913" s="143"/>
    </row>
    <row r="3914" spans="1:21" ht="20.3" x14ac:dyDescent="0.35">
      <c r="A3914" s="184">
        <f>A3913+1</f>
        <v>1165</v>
      </c>
      <c r="B3914" s="248" t="s">
        <v>4119</v>
      </c>
      <c r="C3914" s="184">
        <v>43990</v>
      </c>
      <c r="D3914" s="43" t="s">
        <v>1899</v>
      </c>
      <c r="E3914" s="43">
        <v>1983</v>
      </c>
      <c r="F3914" s="43" t="s">
        <v>2131</v>
      </c>
      <c r="G3914" s="56" t="s">
        <v>2129</v>
      </c>
      <c r="H3914" s="257">
        <v>5</v>
      </c>
      <c r="I3914" s="43">
        <v>4</v>
      </c>
      <c r="J3914" s="43" t="s">
        <v>2131</v>
      </c>
      <c r="K3914" s="45">
        <v>3874.82</v>
      </c>
      <c r="L3914" s="45">
        <v>3874.82</v>
      </c>
      <c r="M3914" s="517">
        <f>VLOOKUP(C3914,'Раздел 2'!D3192:Q4397,14,0)</f>
        <v>274872</v>
      </c>
      <c r="N3914" s="45">
        <f>M3914</f>
        <v>274872</v>
      </c>
      <c r="O3914" s="45">
        <v>0</v>
      </c>
      <c r="P3914" s="45">
        <v>0</v>
      </c>
      <c r="Q3914" s="45">
        <v>0</v>
      </c>
      <c r="R3914" s="57">
        <v>45658</v>
      </c>
      <c r="S3914" s="57">
        <v>46022</v>
      </c>
      <c r="U3914" s="143"/>
    </row>
    <row r="3915" spans="1:21" ht="20.3" x14ac:dyDescent="0.35">
      <c r="A3915" s="184">
        <f>A3914+1</f>
        <v>1166</v>
      </c>
      <c r="B3915" s="248" t="s">
        <v>4126</v>
      </c>
      <c r="C3915" s="184">
        <v>43976</v>
      </c>
      <c r="D3915" s="43" t="s">
        <v>1899</v>
      </c>
      <c r="E3915" s="43">
        <v>1983</v>
      </c>
      <c r="F3915" s="43" t="s">
        <v>2131</v>
      </c>
      <c r="G3915" s="56" t="s">
        <v>2129</v>
      </c>
      <c r="H3915" s="257">
        <v>5</v>
      </c>
      <c r="I3915" s="43">
        <v>2</v>
      </c>
      <c r="J3915" s="43" t="s">
        <v>2131</v>
      </c>
      <c r="K3915" s="45">
        <v>1382.05</v>
      </c>
      <c r="L3915" s="45">
        <v>1382.05</v>
      </c>
      <c r="M3915" s="517">
        <f>VLOOKUP(C3915,'Раздел 2'!D3192:Q4397,14,0)</f>
        <v>250000</v>
      </c>
      <c r="N3915" s="45">
        <f>M3915</f>
        <v>250000</v>
      </c>
      <c r="O3915" s="45">
        <v>0</v>
      </c>
      <c r="P3915" s="45">
        <v>0</v>
      </c>
      <c r="Q3915" s="45">
        <v>0</v>
      </c>
      <c r="R3915" s="57">
        <v>45658</v>
      </c>
      <c r="S3915" s="57">
        <v>46022</v>
      </c>
      <c r="U3915" s="143"/>
    </row>
    <row r="3916" spans="1:21" ht="20.3" x14ac:dyDescent="0.35">
      <c r="A3916" s="43">
        <f>A3915+1</f>
        <v>1167</v>
      </c>
      <c r="B3916" s="248" t="s">
        <v>4125</v>
      </c>
      <c r="C3916" s="184">
        <v>43977</v>
      </c>
      <c r="D3916" s="43" t="s">
        <v>1899</v>
      </c>
      <c r="E3916" s="43">
        <v>1990</v>
      </c>
      <c r="F3916" s="43" t="s">
        <v>2131</v>
      </c>
      <c r="G3916" s="56" t="s">
        <v>2129</v>
      </c>
      <c r="H3916" s="43">
        <v>5</v>
      </c>
      <c r="I3916" s="43">
        <v>2</v>
      </c>
      <c r="J3916" s="43" t="s">
        <v>2131</v>
      </c>
      <c r="K3916" s="45">
        <v>1446.53</v>
      </c>
      <c r="L3916" s="45">
        <v>1446.53</v>
      </c>
      <c r="M3916" s="517">
        <f>VLOOKUP(C3916,'Раздел 2'!D3193:Q4398,14,0)</f>
        <v>250000</v>
      </c>
      <c r="N3916" s="45">
        <f t="shared" ref="N3916:N3917" si="731">M3916</f>
        <v>250000</v>
      </c>
      <c r="O3916" s="45">
        <v>0</v>
      </c>
      <c r="P3916" s="45">
        <v>0</v>
      </c>
      <c r="Q3916" s="45">
        <v>0</v>
      </c>
      <c r="R3916" s="57">
        <v>45658</v>
      </c>
      <c r="S3916" s="57">
        <v>46022</v>
      </c>
      <c r="U3916" s="143"/>
    </row>
    <row r="3917" spans="1:21" ht="20.3" x14ac:dyDescent="0.35">
      <c r="A3917" s="43">
        <f t="shared" ref="A3917:A3918" si="732">A3916+1</f>
        <v>1168</v>
      </c>
      <c r="B3917" s="248" t="s">
        <v>4124</v>
      </c>
      <c r="C3917" s="184">
        <v>43978</v>
      </c>
      <c r="D3917" s="43" t="s">
        <v>1899</v>
      </c>
      <c r="E3917" s="43">
        <v>1994</v>
      </c>
      <c r="F3917" s="43" t="s">
        <v>2131</v>
      </c>
      <c r="G3917" s="56" t="s">
        <v>2129</v>
      </c>
      <c r="H3917" s="257">
        <v>5</v>
      </c>
      <c r="I3917" s="43">
        <v>2</v>
      </c>
      <c r="J3917" s="43" t="s">
        <v>2131</v>
      </c>
      <c r="K3917" s="45">
        <v>1583.66</v>
      </c>
      <c r="L3917" s="45">
        <v>1583.66</v>
      </c>
      <c r="M3917" s="517">
        <f>VLOOKUP(C3917,'Раздел 2'!D3194:Q4399,14,0)</f>
        <v>250000</v>
      </c>
      <c r="N3917" s="45">
        <f t="shared" si="731"/>
        <v>250000</v>
      </c>
      <c r="O3917" s="45">
        <v>0</v>
      </c>
      <c r="P3917" s="45">
        <v>0</v>
      </c>
      <c r="Q3917" s="45">
        <v>0</v>
      </c>
      <c r="R3917" s="57">
        <v>45658</v>
      </c>
      <c r="S3917" s="57">
        <v>46022</v>
      </c>
      <c r="U3917" s="143"/>
    </row>
    <row r="3918" spans="1:21" ht="20.3" x14ac:dyDescent="0.35">
      <c r="A3918" s="43">
        <f t="shared" si="732"/>
        <v>1169</v>
      </c>
      <c r="B3918" s="248" t="s">
        <v>4123</v>
      </c>
      <c r="C3918" s="184">
        <v>43984</v>
      </c>
      <c r="D3918" s="43" t="s">
        <v>1899</v>
      </c>
      <c r="E3918" s="43">
        <v>1962</v>
      </c>
      <c r="F3918" s="43" t="s">
        <v>2131</v>
      </c>
      <c r="G3918" s="56" t="s">
        <v>2129</v>
      </c>
      <c r="H3918" s="257">
        <v>2</v>
      </c>
      <c r="I3918" s="43">
        <v>2</v>
      </c>
      <c r="J3918" s="43" t="s">
        <v>2131</v>
      </c>
      <c r="K3918" s="45">
        <v>627.5</v>
      </c>
      <c r="L3918" s="45">
        <v>627.5</v>
      </c>
      <c r="M3918" s="517">
        <f>VLOOKUP(C3918,'Раздел 2'!D3195:Q4400,14,0)</f>
        <v>388856</v>
      </c>
      <c r="N3918" s="45">
        <f>M3918</f>
        <v>388856</v>
      </c>
      <c r="O3918" s="45">
        <v>0</v>
      </c>
      <c r="P3918" s="45">
        <v>0</v>
      </c>
      <c r="Q3918" s="45">
        <v>0</v>
      </c>
      <c r="R3918" s="57">
        <v>45658</v>
      </c>
      <c r="S3918" s="57">
        <v>46022</v>
      </c>
      <c r="U3918" s="143"/>
    </row>
    <row r="3919" spans="1:21" ht="20.3" x14ac:dyDescent="0.3">
      <c r="A3919" s="46" t="s">
        <v>22</v>
      </c>
      <c r="B3919" s="46"/>
      <c r="C3919" s="403" t="s">
        <v>172</v>
      </c>
      <c r="D3919" s="403" t="s">
        <v>172</v>
      </c>
      <c r="E3919" s="403" t="s">
        <v>172</v>
      </c>
      <c r="F3919" s="403" t="s">
        <v>172</v>
      </c>
      <c r="G3919" s="403" t="s">
        <v>172</v>
      </c>
      <c r="H3919" s="403" t="s">
        <v>172</v>
      </c>
      <c r="I3919" s="403" t="s">
        <v>172</v>
      </c>
      <c r="J3919" s="49">
        <f t="shared" ref="J3919:O3919" si="733">SUM(J3911:J3918)</f>
        <v>0</v>
      </c>
      <c r="K3919" s="49">
        <f t="shared" si="733"/>
        <v>17286.850000000002</v>
      </c>
      <c r="L3919" s="49">
        <f t="shared" si="733"/>
        <v>17286.850000000002</v>
      </c>
      <c r="M3919" s="518">
        <f t="shared" si="733"/>
        <v>4968682</v>
      </c>
      <c r="N3919" s="49">
        <f t="shared" si="733"/>
        <v>4968682</v>
      </c>
      <c r="O3919" s="49">
        <f t="shared" si="733"/>
        <v>0</v>
      </c>
      <c r="P3919" s="49">
        <f t="shared" ref="P3919:Q3919" si="734">SUM(P3911:P3917)</f>
        <v>0</v>
      </c>
      <c r="Q3919" s="49">
        <f t="shared" si="734"/>
        <v>0</v>
      </c>
      <c r="R3919" s="403" t="s">
        <v>172</v>
      </c>
      <c r="S3919" s="403" t="s">
        <v>172</v>
      </c>
      <c r="U3919" s="143"/>
    </row>
    <row r="3920" spans="1:21" ht="20.3" x14ac:dyDescent="0.35">
      <c r="A3920" s="528" t="s">
        <v>4902</v>
      </c>
      <c r="B3920" s="528"/>
      <c r="C3920" s="528"/>
      <c r="D3920" s="528"/>
      <c r="E3920" s="528"/>
      <c r="F3920" s="528"/>
      <c r="G3920" s="528"/>
      <c r="H3920" s="528"/>
      <c r="I3920" s="528"/>
      <c r="J3920" s="528"/>
      <c r="K3920" s="528"/>
      <c r="L3920" s="528"/>
      <c r="M3920" s="528"/>
      <c r="N3920" s="528"/>
      <c r="O3920" s="528"/>
      <c r="P3920" s="528"/>
      <c r="Q3920" s="528"/>
      <c r="R3920" s="528"/>
      <c r="S3920" s="528"/>
      <c r="U3920" s="143"/>
    </row>
    <row r="3921" spans="1:21" ht="20.3" x14ac:dyDescent="0.35">
      <c r="A3921" s="184">
        <f>A3918+1</f>
        <v>1170</v>
      </c>
      <c r="B3921" s="248" t="s">
        <v>1045</v>
      </c>
      <c r="C3921" s="184">
        <v>55879</v>
      </c>
      <c r="D3921" s="43" t="s">
        <v>1899</v>
      </c>
      <c r="E3921" s="43">
        <v>1964</v>
      </c>
      <c r="F3921" s="43" t="s">
        <v>2131</v>
      </c>
      <c r="G3921" s="56" t="s">
        <v>2110</v>
      </c>
      <c r="H3921" s="257">
        <v>4</v>
      </c>
      <c r="I3921" s="43">
        <v>4</v>
      </c>
      <c r="J3921" s="43" t="s">
        <v>2131</v>
      </c>
      <c r="K3921" s="45">
        <v>4738.42</v>
      </c>
      <c r="L3921" s="45">
        <v>1315.6</v>
      </c>
      <c r="M3921" s="517">
        <f>VLOOKUP(C3921,'Раздел 2'!D3333:Q4417,14,0)</f>
        <v>6822384.0199999996</v>
      </c>
      <c r="N3921" s="45">
        <f>M3921</f>
        <v>6822384.0199999996</v>
      </c>
      <c r="O3921" s="45">
        <v>0</v>
      </c>
      <c r="P3921" s="45">
        <v>0</v>
      </c>
      <c r="Q3921" s="45">
        <v>0</v>
      </c>
      <c r="R3921" s="57">
        <v>45658</v>
      </c>
      <c r="S3921" s="57">
        <v>46022</v>
      </c>
      <c r="U3921" s="143"/>
    </row>
    <row r="3922" spans="1:21" ht="20.3" x14ac:dyDescent="0.35">
      <c r="A3922" s="184">
        <f>A3921+1</f>
        <v>1171</v>
      </c>
      <c r="B3922" s="248" t="s">
        <v>1046</v>
      </c>
      <c r="C3922" s="184">
        <v>55880</v>
      </c>
      <c r="D3922" s="43" t="s">
        <v>1899</v>
      </c>
      <c r="E3922" s="43">
        <v>1965</v>
      </c>
      <c r="F3922" s="43" t="s">
        <v>2131</v>
      </c>
      <c r="G3922" s="56" t="s">
        <v>2110</v>
      </c>
      <c r="H3922" s="257">
        <v>4</v>
      </c>
      <c r="I3922" s="43">
        <v>4</v>
      </c>
      <c r="J3922" s="43" t="s">
        <v>2131</v>
      </c>
      <c r="K3922" s="45">
        <v>2827</v>
      </c>
      <c r="L3922" s="45">
        <v>2745.2</v>
      </c>
      <c r="M3922" s="517">
        <f>VLOOKUP(C3922,'Раздел 2'!D3334:Q4418,14,0)</f>
        <v>6713984.0599999996</v>
      </c>
      <c r="N3922" s="45">
        <f>M3922</f>
        <v>6713984.0599999996</v>
      </c>
      <c r="O3922" s="45">
        <v>0</v>
      </c>
      <c r="P3922" s="45">
        <v>0</v>
      </c>
      <c r="Q3922" s="45">
        <v>0</v>
      </c>
      <c r="R3922" s="57">
        <v>45658</v>
      </c>
      <c r="S3922" s="57">
        <v>46022</v>
      </c>
      <c r="U3922" s="143"/>
    </row>
    <row r="3923" spans="1:21" ht="20.3" x14ac:dyDescent="0.35">
      <c r="A3923" s="184">
        <f>A3922+1</f>
        <v>1172</v>
      </c>
      <c r="B3923" s="248" t="s">
        <v>1367</v>
      </c>
      <c r="C3923" s="184">
        <v>55881</v>
      </c>
      <c r="D3923" s="43" t="s">
        <v>1899</v>
      </c>
      <c r="E3923" s="43">
        <v>1965</v>
      </c>
      <c r="F3923" s="43" t="s">
        <v>2131</v>
      </c>
      <c r="G3923" s="56" t="s">
        <v>2129</v>
      </c>
      <c r="H3923" s="257">
        <v>4</v>
      </c>
      <c r="I3923" s="43">
        <v>4</v>
      </c>
      <c r="J3923" s="43" t="s">
        <v>2131</v>
      </c>
      <c r="K3923" s="45">
        <v>2827</v>
      </c>
      <c r="L3923" s="45">
        <v>2802.2</v>
      </c>
      <c r="M3923" s="517">
        <f>VLOOKUP(C3923,'Раздел 2'!D3343:Q4419,14,0)</f>
        <v>6479626.7999999998</v>
      </c>
      <c r="N3923" s="45">
        <f>M3923</f>
        <v>6479626.7999999998</v>
      </c>
      <c r="O3923" s="45">
        <v>0</v>
      </c>
      <c r="P3923" s="45">
        <v>0</v>
      </c>
      <c r="Q3923" s="45">
        <v>0</v>
      </c>
      <c r="R3923" s="57">
        <v>45658</v>
      </c>
      <c r="S3923" s="57">
        <v>46022</v>
      </c>
      <c r="U3923" s="143"/>
    </row>
    <row r="3924" spans="1:21" ht="20.3" x14ac:dyDescent="0.35">
      <c r="A3924" s="184">
        <f>A3923+1</f>
        <v>1173</v>
      </c>
      <c r="B3924" s="248" t="s">
        <v>1368</v>
      </c>
      <c r="C3924" s="184">
        <v>55882</v>
      </c>
      <c r="D3924" s="43" t="s">
        <v>1899</v>
      </c>
      <c r="E3924" s="43">
        <v>1965</v>
      </c>
      <c r="F3924" s="43" t="s">
        <v>2131</v>
      </c>
      <c r="G3924" s="56" t="s">
        <v>2129</v>
      </c>
      <c r="H3924" s="257">
        <v>4</v>
      </c>
      <c r="I3924" s="43">
        <v>4</v>
      </c>
      <c r="J3924" s="43" t="s">
        <v>2131</v>
      </c>
      <c r="K3924" s="45">
        <v>2827</v>
      </c>
      <c r="L3924" s="45">
        <v>2799.6</v>
      </c>
      <c r="M3924" s="517">
        <f>VLOOKUP(C3924,'Раздел 2'!D3344:Q4420,14,0)</f>
        <v>6446491.3700000001</v>
      </c>
      <c r="N3924" s="45">
        <f>M3924</f>
        <v>6446491.3700000001</v>
      </c>
      <c r="O3924" s="45">
        <v>0</v>
      </c>
      <c r="P3924" s="45">
        <v>0</v>
      </c>
      <c r="Q3924" s="45">
        <v>0</v>
      </c>
      <c r="R3924" s="57">
        <v>45658</v>
      </c>
      <c r="S3924" s="57">
        <v>46022</v>
      </c>
      <c r="U3924" s="143"/>
    </row>
    <row r="3925" spans="1:21" ht="20.3" x14ac:dyDescent="0.35">
      <c r="A3925" s="43">
        <f>A3924+1</f>
        <v>1174</v>
      </c>
      <c r="B3925" s="248" t="s">
        <v>4012</v>
      </c>
      <c r="C3925" s="184">
        <v>55883</v>
      </c>
      <c r="D3925" s="43" t="s">
        <v>1899</v>
      </c>
      <c r="E3925" s="43">
        <v>1968</v>
      </c>
      <c r="F3925" s="43" t="s">
        <v>2131</v>
      </c>
      <c r="G3925" s="56" t="s">
        <v>2129</v>
      </c>
      <c r="H3925" s="43">
        <v>4</v>
      </c>
      <c r="I3925" s="43">
        <v>4</v>
      </c>
      <c r="J3925" s="43" t="s">
        <v>2131</v>
      </c>
      <c r="K3925" s="45">
        <v>2827</v>
      </c>
      <c r="L3925" s="45">
        <v>2797.8</v>
      </c>
      <c r="M3925" s="517">
        <f>VLOOKUP(C3925,'Раздел 2'!D3345:Q4421,14,0)</f>
        <v>9016678.4000000004</v>
      </c>
      <c r="N3925" s="45">
        <f t="shared" ref="N3925:N3932" si="735">M3925</f>
        <v>9016678.4000000004</v>
      </c>
      <c r="O3925" s="45">
        <v>0</v>
      </c>
      <c r="P3925" s="45">
        <v>0</v>
      </c>
      <c r="Q3925" s="45">
        <v>0</v>
      </c>
      <c r="R3925" s="57">
        <v>45658</v>
      </c>
      <c r="S3925" s="57">
        <v>46022</v>
      </c>
      <c r="U3925" s="143"/>
    </row>
    <row r="3926" spans="1:21" ht="20.3" x14ac:dyDescent="0.35">
      <c r="A3926" s="43">
        <f t="shared" ref="A3926:A3939" si="736">A3925+1</f>
        <v>1175</v>
      </c>
      <c r="B3926" s="248" t="s">
        <v>4013</v>
      </c>
      <c r="C3926" s="184">
        <v>55884</v>
      </c>
      <c r="D3926" s="43" t="s">
        <v>1899</v>
      </c>
      <c r="E3926" s="43">
        <v>1968</v>
      </c>
      <c r="F3926" s="43" t="s">
        <v>2131</v>
      </c>
      <c r="G3926" s="56" t="s">
        <v>2129</v>
      </c>
      <c r="H3926" s="257">
        <v>4</v>
      </c>
      <c r="I3926" s="43">
        <v>4</v>
      </c>
      <c r="J3926" s="43" t="s">
        <v>2131</v>
      </c>
      <c r="K3926" s="45">
        <v>2827</v>
      </c>
      <c r="L3926" s="45">
        <v>2800.5</v>
      </c>
      <c r="M3926" s="517">
        <f>VLOOKUP(C3926,'Раздел 2'!D3346:Q4422,14,0)</f>
        <v>8927227.2800000012</v>
      </c>
      <c r="N3926" s="45">
        <f t="shared" si="735"/>
        <v>8927227.2800000012</v>
      </c>
      <c r="O3926" s="45">
        <v>0</v>
      </c>
      <c r="P3926" s="45">
        <v>0</v>
      </c>
      <c r="Q3926" s="45">
        <v>0</v>
      </c>
      <c r="R3926" s="57">
        <v>45658</v>
      </c>
      <c r="S3926" s="57">
        <v>46022</v>
      </c>
      <c r="U3926" s="143"/>
    </row>
    <row r="3927" spans="1:21" ht="20.3" x14ac:dyDescent="0.35">
      <c r="A3927" s="43">
        <f t="shared" si="736"/>
        <v>1176</v>
      </c>
      <c r="B3927" s="248" t="s">
        <v>4014</v>
      </c>
      <c r="C3927" s="184">
        <v>55885</v>
      </c>
      <c r="D3927" s="43" t="s">
        <v>1899</v>
      </c>
      <c r="E3927" s="43">
        <v>1969</v>
      </c>
      <c r="F3927" s="43" t="s">
        <v>2131</v>
      </c>
      <c r="G3927" s="56" t="s">
        <v>2129</v>
      </c>
      <c r="H3927" s="257">
        <v>5</v>
      </c>
      <c r="I3927" s="43">
        <v>4</v>
      </c>
      <c r="J3927" s="43" t="s">
        <v>2131</v>
      </c>
      <c r="K3927" s="45">
        <v>3523</v>
      </c>
      <c r="L3927" s="45">
        <v>3531.7</v>
      </c>
      <c r="M3927" s="517">
        <f>VLOOKUP(C3927,'Раздел 2'!D3347:Q4423,14,0)</f>
        <v>8310977.1500000004</v>
      </c>
      <c r="N3927" s="45">
        <f t="shared" si="735"/>
        <v>8310977.1500000004</v>
      </c>
      <c r="O3927" s="45">
        <v>0</v>
      </c>
      <c r="P3927" s="45">
        <v>0</v>
      </c>
      <c r="Q3927" s="45">
        <v>0</v>
      </c>
      <c r="R3927" s="57">
        <v>45658</v>
      </c>
      <c r="S3927" s="57">
        <v>46022</v>
      </c>
      <c r="U3927" s="143"/>
    </row>
    <row r="3928" spans="1:21" ht="20.3" x14ac:dyDescent="0.35">
      <c r="A3928" s="43">
        <f t="shared" si="736"/>
        <v>1177</v>
      </c>
      <c r="B3928" s="248" t="s">
        <v>4015</v>
      </c>
      <c r="C3928" s="184">
        <v>55886</v>
      </c>
      <c r="D3928" s="43" t="s">
        <v>1899</v>
      </c>
      <c r="E3928" s="43">
        <v>1970</v>
      </c>
      <c r="F3928" s="43" t="s">
        <v>2131</v>
      </c>
      <c r="G3928" s="56" t="s">
        <v>2129</v>
      </c>
      <c r="H3928" s="257">
        <v>5</v>
      </c>
      <c r="I3928" s="43">
        <v>4</v>
      </c>
      <c r="J3928" s="43" t="s">
        <v>2131</v>
      </c>
      <c r="K3928" s="45">
        <v>3523</v>
      </c>
      <c r="L3928" s="45">
        <v>3511.1</v>
      </c>
      <c r="M3928" s="517">
        <f>VLOOKUP(C3928,'Раздел 2'!D3388:Q4424,14,0)</f>
        <v>8007486.3799999999</v>
      </c>
      <c r="N3928" s="45">
        <f t="shared" si="735"/>
        <v>8007486.3799999999</v>
      </c>
      <c r="O3928" s="45">
        <v>0</v>
      </c>
      <c r="P3928" s="45">
        <v>0</v>
      </c>
      <c r="Q3928" s="45">
        <v>0</v>
      </c>
      <c r="R3928" s="57">
        <v>45658</v>
      </c>
      <c r="S3928" s="57">
        <v>46022</v>
      </c>
      <c r="U3928" s="143"/>
    </row>
    <row r="3929" spans="1:21" ht="20.3" x14ac:dyDescent="0.35">
      <c r="A3929" s="43">
        <f t="shared" si="736"/>
        <v>1178</v>
      </c>
      <c r="B3929" s="248" t="s">
        <v>4024</v>
      </c>
      <c r="C3929" s="184">
        <v>55887</v>
      </c>
      <c r="D3929" s="43" t="s">
        <v>1899</v>
      </c>
      <c r="E3929" s="43">
        <v>1971</v>
      </c>
      <c r="F3929" s="43" t="s">
        <v>2131</v>
      </c>
      <c r="G3929" s="56" t="s">
        <v>2129</v>
      </c>
      <c r="H3929" s="257">
        <v>5</v>
      </c>
      <c r="I3929" s="43">
        <v>4</v>
      </c>
      <c r="J3929" s="43" t="s">
        <v>2131</v>
      </c>
      <c r="K3929" s="45">
        <v>3523</v>
      </c>
      <c r="L3929" s="45">
        <v>3523.4</v>
      </c>
      <c r="M3929" s="517">
        <f>VLOOKUP(C3929,'Раздел 2'!D3389:Q4425,14,0)</f>
        <v>8141679.7800000003</v>
      </c>
      <c r="N3929" s="45">
        <f t="shared" si="735"/>
        <v>8141679.7800000003</v>
      </c>
      <c r="O3929" s="45">
        <v>0</v>
      </c>
      <c r="P3929" s="45">
        <v>0</v>
      </c>
      <c r="Q3929" s="45">
        <v>0</v>
      </c>
      <c r="R3929" s="57">
        <v>45658</v>
      </c>
      <c r="S3929" s="57">
        <v>46022</v>
      </c>
      <c r="U3929" s="143"/>
    </row>
    <row r="3930" spans="1:21" ht="20.3" x14ac:dyDescent="0.35">
      <c r="A3930" s="43">
        <f t="shared" si="736"/>
        <v>1179</v>
      </c>
      <c r="B3930" s="248" t="s">
        <v>4025</v>
      </c>
      <c r="C3930" s="75">
        <v>55888</v>
      </c>
      <c r="D3930" s="43" t="s">
        <v>1899</v>
      </c>
      <c r="E3930" s="43">
        <v>1979</v>
      </c>
      <c r="F3930" s="43" t="s">
        <v>2131</v>
      </c>
      <c r="G3930" s="56" t="s">
        <v>2097</v>
      </c>
      <c r="H3930" s="257">
        <v>5</v>
      </c>
      <c r="I3930" s="43">
        <v>4</v>
      </c>
      <c r="J3930" s="43" t="s">
        <v>2131</v>
      </c>
      <c r="K3930" s="45">
        <v>3314</v>
      </c>
      <c r="L3930" s="45">
        <v>3333</v>
      </c>
      <c r="M3930" s="517">
        <f>VLOOKUP(C3930,'Раздел 2'!D3390:Q4426,14,0)</f>
        <v>4945907.21</v>
      </c>
      <c r="N3930" s="45">
        <f t="shared" si="735"/>
        <v>4945907.21</v>
      </c>
      <c r="O3930" s="45">
        <v>0</v>
      </c>
      <c r="P3930" s="45">
        <v>0</v>
      </c>
      <c r="Q3930" s="45">
        <v>0</v>
      </c>
      <c r="R3930" s="57">
        <v>45658</v>
      </c>
      <c r="S3930" s="57">
        <v>46022</v>
      </c>
      <c r="U3930" s="143"/>
    </row>
    <row r="3931" spans="1:21" ht="20.3" x14ac:dyDescent="0.35">
      <c r="A3931" s="43">
        <f t="shared" si="736"/>
        <v>1180</v>
      </c>
      <c r="B3931" s="248" t="s">
        <v>4026</v>
      </c>
      <c r="C3931" s="75">
        <v>55889</v>
      </c>
      <c r="D3931" s="43" t="s">
        <v>1899</v>
      </c>
      <c r="E3931" s="43">
        <v>1985</v>
      </c>
      <c r="F3931" s="43" t="s">
        <v>2131</v>
      </c>
      <c r="G3931" s="56" t="s">
        <v>2097</v>
      </c>
      <c r="H3931" s="257">
        <v>5</v>
      </c>
      <c r="I3931" s="43">
        <v>4</v>
      </c>
      <c r="J3931" s="43" t="s">
        <v>2131</v>
      </c>
      <c r="K3931" s="45">
        <v>3314</v>
      </c>
      <c r="L3931" s="45">
        <v>3311.1</v>
      </c>
      <c r="M3931" s="517">
        <f>VLOOKUP(C3931,'Раздел 2'!D3391:Q4427,14,0)</f>
        <v>4879926.43</v>
      </c>
      <c r="N3931" s="45">
        <f t="shared" si="735"/>
        <v>4879926.43</v>
      </c>
      <c r="O3931" s="45">
        <v>0</v>
      </c>
      <c r="P3931" s="45">
        <v>0</v>
      </c>
      <c r="Q3931" s="45">
        <v>0</v>
      </c>
      <c r="R3931" s="57">
        <v>45658</v>
      </c>
      <c r="S3931" s="57">
        <v>46022</v>
      </c>
      <c r="U3931" s="143"/>
    </row>
    <row r="3932" spans="1:21" ht="20.3" x14ac:dyDescent="0.35">
      <c r="A3932" s="43">
        <f t="shared" si="736"/>
        <v>1181</v>
      </c>
      <c r="B3932" s="248" t="s">
        <v>4027</v>
      </c>
      <c r="C3932" s="75">
        <v>55890</v>
      </c>
      <c r="D3932" s="43" t="s">
        <v>1899</v>
      </c>
      <c r="E3932" s="43">
        <v>1989</v>
      </c>
      <c r="F3932" s="43" t="s">
        <v>2131</v>
      </c>
      <c r="G3932" s="56" t="s">
        <v>2097</v>
      </c>
      <c r="H3932" s="257">
        <v>5</v>
      </c>
      <c r="I3932" s="43">
        <v>4</v>
      </c>
      <c r="J3932" s="43" t="s">
        <v>2131</v>
      </c>
      <c r="K3932" s="45">
        <v>3000</v>
      </c>
      <c r="L3932" s="45">
        <v>3311.1</v>
      </c>
      <c r="M3932" s="517">
        <f>VLOOKUP(C3932,'Раздел 2'!D3392:Q4428,14,0)</f>
        <v>162855.35999999999</v>
      </c>
      <c r="N3932" s="45">
        <f t="shared" si="735"/>
        <v>162855.35999999999</v>
      </c>
      <c r="O3932" s="45">
        <v>0</v>
      </c>
      <c r="P3932" s="45">
        <v>0</v>
      </c>
      <c r="Q3932" s="45">
        <v>0</v>
      </c>
      <c r="R3932" s="57">
        <v>45658</v>
      </c>
      <c r="S3932" s="57">
        <v>46022</v>
      </c>
      <c r="U3932" s="143"/>
    </row>
    <row r="3933" spans="1:21" ht="20.3" x14ac:dyDescent="0.35">
      <c r="A3933" s="43">
        <f t="shared" si="736"/>
        <v>1182</v>
      </c>
      <c r="B3933" s="248" t="s">
        <v>4567</v>
      </c>
      <c r="C3933" s="75">
        <v>44072</v>
      </c>
      <c r="D3933" s="43" t="s">
        <v>1899</v>
      </c>
      <c r="E3933" s="43">
        <v>1990</v>
      </c>
      <c r="F3933" s="43" t="s">
        <v>2131</v>
      </c>
      <c r="G3933" s="56" t="s">
        <v>2097</v>
      </c>
      <c r="H3933" s="257">
        <v>5</v>
      </c>
      <c r="I3933" s="43">
        <v>5</v>
      </c>
      <c r="J3933" s="43" t="s">
        <v>2131</v>
      </c>
      <c r="K3933" s="45">
        <v>5740.68</v>
      </c>
      <c r="L3933" s="45">
        <v>5740.68</v>
      </c>
      <c r="M3933" s="517">
        <f>VLOOKUP(C3933,'Раздел 2'!D3395:Q4429,14,0)</f>
        <v>110326.92</v>
      </c>
      <c r="N3933" s="45">
        <f t="shared" ref="N3933:N3934" si="737">M3933</f>
        <v>110326.92</v>
      </c>
      <c r="O3933" s="45">
        <v>0</v>
      </c>
      <c r="P3933" s="45">
        <v>0</v>
      </c>
      <c r="Q3933" s="45">
        <v>0</v>
      </c>
      <c r="R3933" s="57">
        <v>45658</v>
      </c>
      <c r="S3933" s="57">
        <v>46022</v>
      </c>
      <c r="U3933" s="143"/>
    </row>
    <row r="3934" spans="1:21" ht="20.3" x14ac:dyDescent="0.35">
      <c r="A3934" s="43">
        <f t="shared" si="736"/>
        <v>1183</v>
      </c>
      <c r="B3934" s="248" t="s">
        <v>4568</v>
      </c>
      <c r="C3934" s="75">
        <v>44073</v>
      </c>
      <c r="D3934" s="43" t="s">
        <v>1899</v>
      </c>
      <c r="E3934" s="43">
        <v>1993</v>
      </c>
      <c r="F3934" s="43" t="s">
        <v>2131</v>
      </c>
      <c r="G3934" s="56" t="s">
        <v>2097</v>
      </c>
      <c r="H3934" s="257">
        <v>5</v>
      </c>
      <c r="I3934" s="43">
        <v>5</v>
      </c>
      <c r="J3934" s="43" t="s">
        <v>2131</v>
      </c>
      <c r="K3934" s="45">
        <v>5740.68</v>
      </c>
      <c r="L3934" s="45">
        <v>5740.68</v>
      </c>
      <c r="M3934" s="517">
        <f>VLOOKUP(C3934,'Раздел 2'!D3396:Q4430,14,0)</f>
        <v>110326.92</v>
      </c>
      <c r="N3934" s="45">
        <f t="shared" si="737"/>
        <v>110326.92</v>
      </c>
      <c r="O3934" s="45">
        <v>0</v>
      </c>
      <c r="P3934" s="45">
        <v>0</v>
      </c>
      <c r="Q3934" s="45">
        <v>0</v>
      </c>
      <c r="R3934" s="57">
        <v>45658</v>
      </c>
      <c r="S3934" s="57">
        <v>46022</v>
      </c>
      <c r="U3934" s="143"/>
    </row>
    <row r="3935" spans="1:21" ht="20.3" x14ac:dyDescent="0.35">
      <c r="A3935" s="43">
        <f t="shared" si="736"/>
        <v>1184</v>
      </c>
      <c r="B3935" s="248" t="s">
        <v>720</v>
      </c>
      <c r="C3935" s="75">
        <v>44062</v>
      </c>
      <c r="D3935" s="43" t="s">
        <v>1899</v>
      </c>
      <c r="E3935" s="43">
        <v>1969</v>
      </c>
      <c r="F3935" s="43" t="s">
        <v>2131</v>
      </c>
      <c r="G3935" s="56" t="s">
        <v>2098</v>
      </c>
      <c r="H3935" s="257">
        <v>3</v>
      </c>
      <c r="I3935" s="43">
        <v>3</v>
      </c>
      <c r="J3935" s="43" t="s">
        <v>2131</v>
      </c>
      <c r="K3935" s="45">
        <v>2828.72</v>
      </c>
      <c r="L3935" s="45">
        <v>1476.5</v>
      </c>
      <c r="M3935" s="517">
        <f>VLOOKUP(C3935,'Раздел 2'!D3397:Q4431,14,0)</f>
        <v>2474522.11</v>
      </c>
      <c r="N3935" s="45">
        <f t="shared" ref="N3935:N3936" si="738">M3935</f>
        <v>2474522.11</v>
      </c>
      <c r="O3935" s="45">
        <v>0</v>
      </c>
      <c r="P3935" s="45">
        <v>0</v>
      </c>
      <c r="Q3935" s="45">
        <v>0</v>
      </c>
      <c r="R3935" s="57">
        <v>45658</v>
      </c>
      <c r="S3935" s="57">
        <v>46022</v>
      </c>
      <c r="U3935" s="143"/>
    </row>
    <row r="3936" spans="1:21" ht="20.3" x14ac:dyDescent="0.35">
      <c r="A3936" s="43">
        <f t="shared" si="736"/>
        <v>1185</v>
      </c>
      <c r="B3936" s="248" t="s">
        <v>3006</v>
      </c>
      <c r="C3936" s="75">
        <v>44063</v>
      </c>
      <c r="D3936" s="43" t="s">
        <v>1899</v>
      </c>
      <c r="E3936" s="43">
        <v>1972</v>
      </c>
      <c r="F3936" s="43" t="s">
        <v>2131</v>
      </c>
      <c r="G3936" s="56" t="s">
        <v>2098</v>
      </c>
      <c r="H3936" s="257">
        <v>5</v>
      </c>
      <c r="I3936" s="43">
        <v>4</v>
      </c>
      <c r="J3936" s="43" t="s">
        <v>2131</v>
      </c>
      <c r="K3936" s="45">
        <v>6646.37</v>
      </c>
      <c r="L3936" s="45">
        <v>4164.84</v>
      </c>
      <c r="M3936" s="517">
        <f>VLOOKUP(C3936,'Раздел 2'!D3398:Q4432,14,0)</f>
        <v>1921981.74</v>
      </c>
      <c r="N3936" s="45">
        <f t="shared" si="738"/>
        <v>1921981.74</v>
      </c>
      <c r="O3936" s="45">
        <v>0</v>
      </c>
      <c r="P3936" s="45">
        <v>0</v>
      </c>
      <c r="Q3936" s="45">
        <v>0</v>
      </c>
      <c r="R3936" s="57">
        <v>45658</v>
      </c>
      <c r="S3936" s="57">
        <v>46022</v>
      </c>
      <c r="U3936" s="143"/>
    </row>
    <row r="3937" spans="1:21" ht="20.3" x14ac:dyDescent="0.35">
      <c r="A3937" s="43">
        <f t="shared" si="736"/>
        <v>1186</v>
      </c>
      <c r="B3937" s="248" t="s">
        <v>2277</v>
      </c>
      <c r="C3937" s="75">
        <v>44060</v>
      </c>
      <c r="D3937" s="43" t="s">
        <v>1899</v>
      </c>
      <c r="E3937" s="43">
        <v>1969</v>
      </c>
      <c r="F3937" s="43" t="s">
        <v>2131</v>
      </c>
      <c r="G3937" s="56" t="s">
        <v>2110</v>
      </c>
      <c r="H3937" s="257">
        <v>5</v>
      </c>
      <c r="I3937" s="43">
        <v>4</v>
      </c>
      <c r="J3937" s="43" t="s">
        <v>2131</v>
      </c>
      <c r="K3937" s="45">
        <v>3523</v>
      </c>
      <c r="L3937" s="45">
        <v>3344.16</v>
      </c>
      <c r="M3937" s="517">
        <f>VLOOKUP(C3937,'Раздел 2'!D3399:Q4433,14,0)</f>
        <v>2441337.04</v>
      </c>
      <c r="N3937" s="45">
        <f t="shared" ref="N3937:N3939" si="739">M3937</f>
        <v>2441337.04</v>
      </c>
      <c r="O3937" s="45">
        <v>0</v>
      </c>
      <c r="P3937" s="45">
        <v>0</v>
      </c>
      <c r="Q3937" s="45">
        <v>0</v>
      </c>
      <c r="R3937" s="57">
        <v>45658</v>
      </c>
      <c r="S3937" s="57">
        <v>46022</v>
      </c>
      <c r="U3937" s="143"/>
    </row>
    <row r="3938" spans="1:21" ht="20.3" x14ac:dyDescent="0.35">
      <c r="A3938" s="43">
        <f t="shared" si="736"/>
        <v>1187</v>
      </c>
      <c r="B3938" s="248" t="s">
        <v>2278</v>
      </c>
      <c r="C3938" s="75">
        <v>44064</v>
      </c>
      <c r="D3938" s="43" t="s">
        <v>1899</v>
      </c>
      <c r="E3938" s="43">
        <v>1975</v>
      </c>
      <c r="F3938" s="43" t="s">
        <v>2131</v>
      </c>
      <c r="G3938" s="56" t="s">
        <v>2097</v>
      </c>
      <c r="H3938" s="257">
        <v>5</v>
      </c>
      <c r="I3938" s="43">
        <v>6</v>
      </c>
      <c r="J3938" s="43" t="s">
        <v>2131</v>
      </c>
      <c r="K3938" s="45">
        <v>7371.6</v>
      </c>
      <c r="L3938" s="45">
        <v>4720.63</v>
      </c>
      <c r="M3938" s="517">
        <f>VLOOKUP(C3938,'Раздел 2'!D3400:Q4434,14,0)</f>
        <v>1124420.1399999999</v>
      </c>
      <c r="N3938" s="45">
        <f t="shared" ref="N3938" si="740">M3938</f>
        <v>1124420.1399999999</v>
      </c>
      <c r="O3938" s="45">
        <v>0</v>
      </c>
      <c r="P3938" s="45">
        <v>0</v>
      </c>
      <c r="Q3938" s="45">
        <v>0</v>
      </c>
      <c r="R3938" s="57">
        <v>45658</v>
      </c>
      <c r="S3938" s="57">
        <v>46022</v>
      </c>
      <c r="U3938" s="143"/>
    </row>
    <row r="3939" spans="1:21" ht="20.3" x14ac:dyDescent="0.35">
      <c r="A3939" s="43">
        <f t="shared" si="736"/>
        <v>1188</v>
      </c>
      <c r="B3939" s="248" t="s">
        <v>4849</v>
      </c>
      <c r="C3939" s="75">
        <v>44066</v>
      </c>
      <c r="D3939" s="43" t="s">
        <v>1899</v>
      </c>
      <c r="E3939" s="43">
        <v>1965</v>
      </c>
      <c r="F3939" s="43" t="s">
        <v>2131</v>
      </c>
      <c r="G3939" s="56" t="s">
        <v>2103</v>
      </c>
      <c r="H3939" s="257">
        <v>2</v>
      </c>
      <c r="I3939" s="43">
        <v>1</v>
      </c>
      <c r="J3939" s="43" t="s">
        <v>2131</v>
      </c>
      <c r="K3939" s="45">
        <v>536.20000000000005</v>
      </c>
      <c r="L3939" s="45">
        <v>329.56</v>
      </c>
      <c r="M3939" s="517">
        <f>VLOOKUP(C3939,'Раздел 2'!D3401:Q4435,14,0)</f>
        <v>484396.81</v>
      </c>
      <c r="N3939" s="45">
        <f t="shared" si="739"/>
        <v>484396.81</v>
      </c>
      <c r="O3939" s="45">
        <v>0</v>
      </c>
      <c r="P3939" s="45">
        <v>0</v>
      </c>
      <c r="Q3939" s="45">
        <v>0</v>
      </c>
      <c r="R3939" s="57">
        <v>45658</v>
      </c>
      <c r="S3939" s="57">
        <v>46022</v>
      </c>
      <c r="U3939" s="143"/>
    </row>
    <row r="3940" spans="1:21" ht="20.3" x14ac:dyDescent="0.3">
      <c r="A3940" s="46" t="s">
        <v>22</v>
      </c>
      <c r="B3940" s="46"/>
      <c r="C3940" s="403" t="s">
        <v>172</v>
      </c>
      <c r="D3940" s="403" t="s">
        <v>172</v>
      </c>
      <c r="E3940" s="403" t="s">
        <v>172</v>
      </c>
      <c r="F3940" s="403" t="s">
        <v>172</v>
      </c>
      <c r="G3940" s="403" t="s">
        <v>172</v>
      </c>
      <c r="H3940" s="403" t="s">
        <v>172</v>
      </c>
      <c r="I3940" s="403" t="s">
        <v>172</v>
      </c>
      <c r="J3940" s="49">
        <f t="shared" ref="J3940:Q3940" si="741">SUM(J3921:J3938)</f>
        <v>0</v>
      </c>
      <c r="K3940" s="49">
        <f>SUM(K3921:K3939)</f>
        <v>71457.67</v>
      </c>
      <c r="L3940" s="49">
        <f>SUM(L3921:L3939)</f>
        <v>61299.35</v>
      </c>
      <c r="M3940" s="518">
        <f>SUM(M3921:M3939)</f>
        <v>87522535.920000002</v>
      </c>
      <c r="N3940" s="49">
        <f>SUM(N3921:N3939)</f>
        <v>87522535.920000002</v>
      </c>
      <c r="O3940" s="49">
        <f t="shared" si="741"/>
        <v>0</v>
      </c>
      <c r="P3940" s="49">
        <f t="shared" si="741"/>
        <v>0</v>
      </c>
      <c r="Q3940" s="49">
        <f t="shared" si="741"/>
        <v>0</v>
      </c>
      <c r="R3940" s="403" t="s">
        <v>172</v>
      </c>
      <c r="S3940" s="403" t="s">
        <v>172</v>
      </c>
      <c r="U3940" s="143"/>
    </row>
    <row r="3941" spans="1:21" ht="20.3" x14ac:dyDescent="0.3">
      <c r="A3941" s="538" t="s">
        <v>4903</v>
      </c>
      <c r="B3941" s="530"/>
      <c r="C3941" s="530"/>
      <c r="D3941" s="530"/>
      <c r="E3941" s="530"/>
      <c r="F3941" s="530"/>
      <c r="G3941" s="530"/>
      <c r="H3941" s="530"/>
      <c r="I3941" s="530"/>
      <c r="J3941" s="530"/>
      <c r="K3941" s="530"/>
      <c r="L3941" s="530"/>
      <c r="M3941" s="530"/>
      <c r="N3941" s="530"/>
      <c r="O3941" s="530"/>
      <c r="P3941" s="530"/>
      <c r="Q3941" s="530"/>
      <c r="R3941" s="530"/>
      <c r="S3941" s="539"/>
      <c r="U3941" s="143"/>
    </row>
    <row r="3942" spans="1:21" s="8" customFormat="1" ht="20.3" x14ac:dyDescent="0.3">
      <c r="A3942" s="43">
        <f>A3939+1</f>
        <v>1189</v>
      </c>
      <c r="B3942" s="46" t="s">
        <v>3969</v>
      </c>
      <c r="C3942" s="43">
        <v>55816</v>
      </c>
      <c r="D3942" s="43" t="s">
        <v>1899</v>
      </c>
      <c r="E3942" s="43">
        <v>1955</v>
      </c>
      <c r="F3942" s="43" t="s">
        <v>2131</v>
      </c>
      <c r="G3942" s="43" t="s">
        <v>2130</v>
      </c>
      <c r="H3942" s="43">
        <v>3</v>
      </c>
      <c r="I3942" s="43">
        <v>3</v>
      </c>
      <c r="J3942" s="45" t="s">
        <v>2131</v>
      </c>
      <c r="K3942" s="45">
        <v>1762</v>
      </c>
      <c r="L3942" s="45">
        <v>1762</v>
      </c>
      <c r="M3942" s="517">
        <f>VLOOKUP(C3942,'Раздел 2'!D3397:Q4431,14,0)</f>
        <v>7701287.7399999993</v>
      </c>
      <c r="N3942" s="45">
        <f>M3942</f>
        <v>7701287.7399999993</v>
      </c>
      <c r="O3942" s="45">
        <v>0</v>
      </c>
      <c r="P3942" s="45">
        <v>0</v>
      </c>
      <c r="Q3942" s="45">
        <v>0</v>
      </c>
      <c r="R3942" s="57">
        <v>45658</v>
      </c>
      <c r="S3942" s="57">
        <v>46022</v>
      </c>
      <c r="U3942" s="143"/>
    </row>
    <row r="3943" spans="1:21" s="8" customFormat="1" ht="20.3" x14ac:dyDescent="0.3">
      <c r="A3943" s="43">
        <f>A3942+1</f>
        <v>1190</v>
      </c>
      <c r="B3943" s="46" t="s">
        <v>3970</v>
      </c>
      <c r="C3943" s="43">
        <v>55817</v>
      </c>
      <c r="D3943" s="43" t="s">
        <v>1899</v>
      </c>
      <c r="E3943" s="43">
        <v>1956</v>
      </c>
      <c r="F3943" s="43" t="s">
        <v>2131</v>
      </c>
      <c r="G3943" s="43" t="s">
        <v>2130</v>
      </c>
      <c r="H3943" s="43">
        <v>3</v>
      </c>
      <c r="I3943" s="43">
        <v>4</v>
      </c>
      <c r="J3943" s="45" t="s">
        <v>2131</v>
      </c>
      <c r="K3943" s="45">
        <v>1564</v>
      </c>
      <c r="L3943" s="45">
        <v>1564</v>
      </c>
      <c r="M3943" s="517">
        <f>VLOOKUP(C3943,'Раздел 2'!D3398:Q4432,14,0)</f>
        <v>10779793.129999999</v>
      </c>
      <c r="N3943" s="45">
        <f t="shared" ref="N3943:N3963" si="742">M3943</f>
        <v>10779793.129999999</v>
      </c>
      <c r="O3943" s="45">
        <v>0</v>
      </c>
      <c r="P3943" s="45">
        <v>0</v>
      </c>
      <c r="Q3943" s="45">
        <v>0</v>
      </c>
      <c r="R3943" s="57">
        <v>45658</v>
      </c>
      <c r="S3943" s="57">
        <v>46022</v>
      </c>
      <c r="U3943" s="143"/>
    </row>
    <row r="3944" spans="1:21" s="8" customFormat="1" ht="20.3" x14ac:dyDescent="0.3">
      <c r="A3944" s="43">
        <f>A3943+1</f>
        <v>1191</v>
      </c>
      <c r="B3944" s="46" t="s">
        <v>3971</v>
      </c>
      <c r="C3944" s="43">
        <v>55818</v>
      </c>
      <c r="D3944" s="43" t="s">
        <v>1899</v>
      </c>
      <c r="E3944" s="43">
        <v>1956</v>
      </c>
      <c r="F3944" s="43" t="s">
        <v>2131</v>
      </c>
      <c r="G3944" s="43" t="s">
        <v>2130</v>
      </c>
      <c r="H3944" s="43">
        <v>3</v>
      </c>
      <c r="I3944" s="43">
        <v>4</v>
      </c>
      <c r="J3944" s="45" t="s">
        <v>2131</v>
      </c>
      <c r="K3944" s="45">
        <v>1564</v>
      </c>
      <c r="L3944" s="45">
        <v>1564</v>
      </c>
      <c r="M3944" s="517">
        <f>VLOOKUP(C3944,'Раздел 2'!D3399:Q4433,14,0)</f>
        <v>10747833.129999999</v>
      </c>
      <c r="N3944" s="45">
        <f t="shared" si="742"/>
        <v>10747833.129999999</v>
      </c>
      <c r="O3944" s="45">
        <v>0</v>
      </c>
      <c r="P3944" s="45">
        <v>0</v>
      </c>
      <c r="Q3944" s="45">
        <v>0</v>
      </c>
      <c r="R3944" s="57">
        <v>45658</v>
      </c>
      <c r="S3944" s="57">
        <v>46022</v>
      </c>
      <c r="U3944" s="143"/>
    </row>
    <row r="3945" spans="1:21" s="8" customFormat="1" ht="20.3" x14ac:dyDescent="0.3">
      <c r="A3945" s="43">
        <f t="shared" ref="A3945:A3963" si="743">A3944+1</f>
        <v>1192</v>
      </c>
      <c r="B3945" s="46" t="s">
        <v>3972</v>
      </c>
      <c r="C3945" s="43">
        <v>55820</v>
      </c>
      <c r="D3945" s="43" t="s">
        <v>1899</v>
      </c>
      <c r="E3945" s="43">
        <v>1957</v>
      </c>
      <c r="F3945" s="43" t="s">
        <v>2131</v>
      </c>
      <c r="G3945" s="43" t="s">
        <v>2130</v>
      </c>
      <c r="H3945" s="43">
        <v>3</v>
      </c>
      <c r="I3945" s="43">
        <v>4</v>
      </c>
      <c r="J3945" s="45" t="s">
        <v>2131</v>
      </c>
      <c r="K3945" s="45">
        <v>1770.3</v>
      </c>
      <c r="L3945" s="45">
        <v>1770</v>
      </c>
      <c r="M3945" s="517">
        <f>VLOOKUP(C3945,'Раздел 2'!D3400:Q4434,14,0)</f>
        <v>10736523.949999999</v>
      </c>
      <c r="N3945" s="45">
        <f t="shared" si="742"/>
        <v>10736523.949999999</v>
      </c>
      <c r="O3945" s="45">
        <v>0</v>
      </c>
      <c r="P3945" s="45">
        <v>0</v>
      </c>
      <c r="Q3945" s="45">
        <v>0</v>
      </c>
      <c r="R3945" s="57">
        <v>45658</v>
      </c>
      <c r="S3945" s="57">
        <v>46022</v>
      </c>
      <c r="U3945" s="143"/>
    </row>
    <row r="3946" spans="1:21" s="8" customFormat="1" ht="20.3" x14ac:dyDescent="0.3">
      <c r="A3946" s="43">
        <f t="shared" si="743"/>
        <v>1193</v>
      </c>
      <c r="B3946" s="46" t="s">
        <v>3973</v>
      </c>
      <c r="C3946" s="43">
        <v>55821</v>
      </c>
      <c r="D3946" s="43" t="s">
        <v>1899</v>
      </c>
      <c r="E3946" s="43">
        <v>1957</v>
      </c>
      <c r="F3946" s="43" t="s">
        <v>2131</v>
      </c>
      <c r="G3946" s="43" t="s">
        <v>2130</v>
      </c>
      <c r="H3946" s="43">
        <v>3</v>
      </c>
      <c r="I3946" s="43">
        <v>4</v>
      </c>
      <c r="J3946" s="45" t="s">
        <v>2131</v>
      </c>
      <c r="K3946" s="45">
        <v>1564</v>
      </c>
      <c r="L3946" s="45">
        <v>1564</v>
      </c>
      <c r="M3946" s="517">
        <f>VLOOKUP(C3946,'Раздел 2'!D3401:Q4435,14,0)</f>
        <v>10772325.120000001</v>
      </c>
      <c r="N3946" s="45">
        <f t="shared" si="742"/>
        <v>10772325.120000001</v>
      </c>
      <c r="O3946" s="45">
        <v>0</v>
      </c>
      <c r="P3946" s="45">
        <v>0</v>
      </c>
      <c r="Q3946" s="45">
        <v>0</v>
      </c>
      <c r="R3946" s="57">
        <v>45658</v>
      </c>
      <c r="S3946" s="57">
        <v>46022</v>
      </c>
      <c r="U3946" s="143"/>
    </row>
    <row r="3947" spans="1:21" s="8" customFormat="1" ht="20.3" x14ac:dyDescent="0.3">
      <c r="A3947" s="43">
        <f t="shared" si="743"/>
        <v>1194</v>
      </c>
      <c r="B3947" s="46" t="s">
        <v>3974</v>
      </c>
      <c r="C3947" s="43">
        <v>55822</v>
      </c>
      <c r="D3947" s="43" t="s">
        <v>1899</v>
      </c>
      <c r="E3947" s="43">
        <v>1960</v>
      </c>
      <c r="F3947" s="43" t="s">
        <v>2131</v>
      </c>
      <c r="G3947" s="43" t="s">
        <v>2129</v>
      </c>
      <c r="H3947" s="43">
        <v>3</v>
      </c>
      <c r="I3947" s="43">
        <v>3</v>
      </c>
      <c r="J3947" s="45" t="s">
        <v>2131</v>
      </c>
      <c r="K3947" s="45">
        <v>1605</v>
      </c>
      <c r="L3947" s="45">
        <v>1605</v>
      </c>
      <c r="M3947" s="517">
        <f>VLOOKUP(C3947,'Раздел 2'!D3402:Q4436,14,0)</f>
        <v>3883340.27</v>
      </c>
      <c r="N3947" s="45">
        <f t="shared" si="742"/>
        <v>3883340.27</v>
      </c>
      <c r="O3947" s="45">
        <v>0</v>
      </c>
      <c r="P3947" s="45">
        <v>0</v>
      </c>
      <c r="Q3947" s="45">
        <v>0</v>
      </c>
      <c r="R3947" s="57">
        <v>45658</v>
      </c>
      <c r="S3947" s="57">
        <v>46022</v>
      </c>
      <c r="U3947" s="143"/>
    </row>
    <row r="3948" spans="1:21" s="8" customFormat="1" ht="20.3" x14ac:dyDescent="0.3">
      <c r="A3948" s="43">
        <f t="shared" si="743"/>
        <v>1195</v>
      </c>
      <c r="B3948" s="46" t="s">
        <v>2279</v>
      </c>
      <c r="C3948" s="43">
        <v>55823</v>
      </c>
      <c r="D3948" s="43" t="s">
        <v>1899</v>
      </c>
      <c r="E3948" s="43">
        <v>1962</v>
      </c>
      <c r="F3948" s="43" t="s">
        <v>2131</v>
      </c>
      <c r="G3948" s="43" t="s">
        <v>2129</v>
      </c>
      <c r="H3948" s="43">
        <v>4</v>
      </c>
      <c r="I3948" s="43">
        <v>3</v>
      </c>
      <c r="J3948" s="45" t="s">
        <v>2131</v>
      </c>
      <c r="K3948" s="45">
        <v>2998</v>
      </c>
      <c r="L3948" s="45">
        <v>2998</v>
      </c>
      <c r="M3948" s="517">
        <f>VLOOKUP(C3948,'Раздел 2'!D3403:Q4437,14,0)</f>
        <v>3593230.87</v>
      </c>
      <c r="N3948" s="45">
        <f t="shared" ref="N3948:N3951" si="744">M3948</f>
        <v>3593230.87</v>
      </c>
      <c r="O3948" s="45">
        <v>0</v>
      </c>
      <c r="P3948" s="45">
        <v>0</v>
      </c>
      <c r="Q3948" s="45">
        <v>0</v>
      </c>
      <c r="R3948" s="57">
        <v>45658</v>
      </c>
      <c r="S3948" s="57">
        <v>46022</v>
      </c>
      <c r="U3948" s="143"/>
    </row>
    <row r="3949" spans="1:21" s="8" customFormat="1" ht="20.3" x14ac:dyDescent="0.3">
      <c r="A3949" s="43">
        <f>A3948+1</f>
        <v>1196</v>
      </c>
      <c r="B3949" s="46" t="s">
        <v>3975</v>
      </c>
      <c r="C3949" s="43">
        <v>55824</v>
      </c>
      <c r="D3949" s="43" t="s">
        <v>1899</v>
      </c>
      <c r="E3949" s="43">
        <v>1965</v>
      </c>
      <c r="F3949" s="43" t="s">
        <v>2131</v>
      </c>
      <c r="G3949" s="43" t="s">
        <v>2129</v>
      </c>
      <c r="H3949" s="43">
        <v>4</v>
      </c>
      <c r="I3949" s="43">
        <v>2</v>
      </c>
      <c r="J3949" s="45" t="s">
        <v>2131</v>
      </c>
      <c r="K3949" s="45">
        <v>1400</v>
      </c>
      <c r="L3949" s="45">
        <v>1400</v>
      </c>
      <c r="M3949" s="517">
        <f>VLOOKUP(C3949,'Раздел 2'!D3404:Q4438,14,0)</f>
        <v>3795402.18</v>
      </c>
      <c r="N3949" s="45">
        <f t="shared" si="744"/>
        <v>3795402.18</v>
      </c>
      <c r="O3949" s="45">
        <v>0</v>
      </c>
      <c r="P3949" s="45">
        <v>0</v>
      </c>
      <c r="Q3949" s="45">
        <v>0</v>
      </c>
      <c r="R3949" s="57">
        <v>45658</v>
      </c>
      <c r="S3949" s="57">
        <v>46022</v>
      </c>
      <c r="U3949" s="143"/>
    </row>
    <row r="3950" spans="1:21" s="8" customFormat="1" ht="20.3" x14ac:dyDescent="0.3">
      <c r="A3950" s="43">
        <f t="shared" si="743"/>
        <v>1197</v>
      </c>
      <c r="B3950" s="46" t="s">
        <v>3976</v>
      </c>
      <c r="C3950" s="43">
        <v>55825</v>
      </c>
      <c r="D3950" s="43" t="s">
        <v>1899</v>
      </c>
      <c r="E3950" s="43">
        <v>1965</v>
      </c>
      <c r="F3950" s="43" t="s">
        <v>2131</v>
      </c>
      <c r="G3950" s="43" t="s">
        <v>2129</v>
      </c>
      <c r="H3950" s="43">
        <v>4</v>
      </c>
      <c r="I3950" s="43">
        <v>2</v>
      </c>
      <c r="J3950" s="45" t="s">
        <v>2131</v>
      </c>
      <c r="K3950" s="45">
        <v>1594</v>
      </c>
      <c r="L3950" s="45">
        <v>1594</v>
      </c>
      <c r="M3950" s="517">
        <f>VLOOKUP(C3950,'Раздел 2'!D3405:Q4439,14,0)</f>
        <v>2998235.82</v>
      </c>
      <c r="N3950" s="45">
        <f t="shared" si="744"/>
        <v>2998235.82</v>
      </c>
      <c r="O3950" s="45">
        <v>0</v>
      </c>
      <c r="P3950" s="45">
        <v>0</v>
      </c>
      <c r="Q3950" s="45">
        <v>0</v>
      </c>
      <c r="R3950" s="57">
        <v>45658</v>
      </c>
      <c r="S3950" s="57">
        <v>46022</v>
      </c>
      <c r="U3950" s="143"/>
    </row>
    <row r="3951" spans="1:21" s="8" customFormat="1" ht="20.3" x14ac:dyDescent="0.3">
      <c r="A3951" s="43">
        <f t="shared" si="743"/>
        <v>1198</v>
      </c>
      <c r="B3951" s="46" t="s">
        <v>4104</v>
      </c>
      <c r="C3951" s="43">
        <v>55826</v>
      </c>
      <c r="D3951" s="43" t="s">
        <v>1899</v>
      </c>
      <c r="E3951" s="43">
        <v>1966</v>
      </c>
      <c r="F3951" s="43" t="s">
        <v>2131</v>
      </c>
      <c r="G3951" s="43" t="s">
        <v>2129</v>
      </c>
      <c r="H3951" s="43">
        <v>4</v>
      </c>
      <c r="I3951" s="43">
        <v>3</v>
      </c>
      <c r="J3951" s="45" t="s">
        <v>2131</v>
      </c>
      <c r="K3951" s="45">
        <v>2051</v>
      </c>
      <c r="L3951" s="45">
        <v>2051</v>
      </c>
      <c r="M3951" s="517">
        <f>VLOOKUP(C3951,'Раздел 2'!D3406:Q4440,14,0)</f>
        <v>4841458.88</v>
      </c>
      <c r="N3951" s="45">
        <f t="shared" si="744"/>
        <v>4841458.88</v>
      </c>
      <c r="O3951" s="45">
        <v>0</v>
      </c>
      <c r="P3951" s="45">
        <v>0</v>
      </c>
      <c r="Q3951" s="45">
        <v>0</v>
      </c>
      <c r="R3951" s="57">
        <v>45658</v>
      </c>
      <c r="S3951" s="57">
        <v>46022</v>
      </c>
      <c r="U3951" s="143"/>
    </row>
    <row r="3952" spans="1:21" s="8" customFormat="1" ht="20.3" x14ac:dyDescent="0.3">
      <c r="A3952" s="43">
        <f>A3951+1</f>
        <v>1199</v>
      </c>
      <c r="B3952" s="46" t="s">
        <v>3977</v>
      </c>
      <c r="C3952" s="43">
        <v>55827</v>
      </c>
      <c r="D3952" s="43" t="s">
        <v>1899</v>
      </c>
      <c r="E3952" s="43">
        <v>1967</v>
      </c>
      <c r="F3952" s="43" t="s">
        <v>2131</v>
      </c>
      <c r="G3952" s="43" t="s">
        <v>2129</v>
      </c>
      <c r="H3952" s="43">
        <v>4</v>
      </c>
      <c r="I3952" s="43">
        <v>3</v>
      </c>
      <c r="J3952" s="45" t="s">
        <v>2131</v>
      </c>
      <c r="K3952" s="45">
        <v>2209</v>
      </c>
      <c r="L3952" s="45">
        <v>2209</v>
      </c>
      <c r="M3952" s="517">
        <f>VLOOKUP(C3952,'Раздел 2'!D3405:Q4439,14,0)</f>
        <v>3698981.6199999996</v>
      </c>
      <c r="N3952" s="45">
        <f t="shared" si="742"/>
        <v>3698981.6199999996</v>
      </c>
      <c r="O3952" s="45">
        <v>0</v>
      </c>
      <c r="P3952" s="45">
        <v>0</v>
      </c>
      <c r="Q3952" s="45">
        <v>0</v>
      </c>
      <c r="R3952" s="57">
        <v>45658</v>
      </c>
      <c r="S3952" s="57">
        <v>46022</v>
      </c>
      <c r="U3952" s="143"/>
    </row>
    <row r="3953" spans="1:21" s="8" customFormat="1" ht="20.3" x14ac:dyDescent="0.3">
      <c r="A3953" s="43">
        <f t="shared" si="743"/>
        <v>1200</v>
      </c>
      <c r="B3953" s="286" t="s">
        <v>4029</v>
      </c>
      <c r="C3953" s="184">
        <v>55829</v>
      </c>
      <c r="D3953" s="43" t="s">
        <v>1899</v>
      </c>
      <c r="E3953" s="43">
        <v>1969</v>
      </c>
      <c r="F3953" s="43" t="s">
        <v>2131</v>
      </c>
      <c r="G3953" s="43" t="s">
        <v>2129</v>
      </c>
      <c r="H3953" s="43">
        <v>4</v>
      </c>
      <c r="I3953" s="43">
        <v>3</v>
      </c>
      <c r="J3953" s="45" t="s">
        <v>2131</v>
      </c>
      <c r="K3953" s="45">
        <v>2209</v>
      </c>
      <c r="L3953" s="45">
        <v>2031</v>
      </c>
      <c r="M3953" s="517">
        <f>VLOOKUP(C3953,'Раздел 2'!D3406:Q4440,14,0)</f>
        <v>4389223.8999999994</v>
      </c>
      <c r="N3953" s="45">
        <f t="shared" si="742"/>
        <v>4389223.8999999994</v>
      </c>
      <c r="O3953" s="45">
        <v>0</v>
      </c>
      <c r="P3953" s="45">
        <v>0</v>
      </c>
      <c r="Q3953" s="45">
        <v>0</v>
      </c>
      <c r="R3953" s="57">
        <v>45658</v>
      </c>
      <c r="S3953" s="57">
        <v>46022</v>
      </c>
      <c r="U3953" s="143"/>
    </row>
    <row r="3954" spans="1:21" s="8" customFormat="1" ht="20.3" x14ac:dyDescent="0.3">
      <c r="A3954" s="43">
        <f t="shared" si="743"/>
        <v>1201</v>
      </c>
      <c r="B3954" s="286" t="s">
        <v>4034</v>
      </c>
      <c r="C3954" s="184">
        <v>55830</v>
      </c>
      <c r="D3954" s="43" t="s">
        <v>1899</v>
      </c>
      <c r="E3954" s="43">
        <v>1970</v>
      </c>
      <c r="F3954" s="43" t="s">
        <v>2131</v>
      </c>
      <c r="G3954" s="43" t="s">
        <v>2129</v>
      </c>
      <c r="H3954" s="43">
        <v>4</v>
      </c>
      <c r="I3954" s="43">
        <v>4</v>
      </c>
      <c r="J3954" s="45" t="s">
        <v>2131</v>
      </c>
      <c r="K3954" s="45">
        <v>2818</v>
      </c>
      <c r="L3954" s="45">
        <v>2813.8000000000015</v>
      </c>
      <c r="M3954" s="517">
        <f>VLOOKUP(C3954,'Раздел 2'!D3407:Q4441,14,0)</f>
        <v>5528796.2999999998</v>
      </c>
      <c r="N3954" s="45">
        <f t="shared" si="742"/>
        <v>5528796.2999999998</v>
      </c>
      <c r="O3954" s="45">
        <v>0</v>
      </c>
      <c r="P3954" s="45">
        <v>0</v>
      </c>
      <c r="Q3954" s="45">
        <v>0</v>
      </c>
      <c r="R3954" s="57">
        <v>45658</v>
      </c>
      <c r="S3954" s="57">
        <v>46022</v>
      </c>
      <c r="U3954" s="143"/>
    </row>
    <row r="3955" spans="1:21" s="8" customFormat="1" ht="20.3" x14ac:dyDescent="0.3">
      <c r="A3955" s="43">
        <f t="shared" si="743"/>
        <v>1202</v>
      </c>
      <c r="B3955" s="286" t="s">
        <v>4035</v>
      </c>
      <c r="C3955" s="184">
        <v>55832</v>
      </c>
      <c r="D3955" s="43" t="s">
        <v>1899</v>
      </c>
      <c r="E3955" s="43">
        <v>1971</v>
      </c>
      <c r="F3955" s="43" t="s">
        <v>2131</v>
      </c>
      <c r="G3955" s="43" t="s">
        <v>2129</v>
      </c>
      <c r="H3955" s="43">
        <v>4</v>
      </c>
      <c r="I3955" s="43">
        <v>4</v>
      </c>
      <c r="J3955" s="45" t="s">
        <v>2131</v>
      </c>
      <c r="K3955" s="45">
        <v>2681.2</v>
      </c>
      <c r="L3955" s="45">
        <v>2827.2</v>
      </c>
      <c r="M3955" s="517">
        <f>VLOOKUP(C3955,'Раздел 2'!D3412:Q4442,14,0)</f>
        <v>5812911.7800000003</v>
      </c>
      <c r="N3955" s="45">
        <f t="shared" si="742"/>
        <v>5812911.7800000003</v>
      </c>
      <c r="O3955" s="45">
        <v>0</v>
      </c>
      <c r="P3955" s="45">
        <v>0</v>
      </c>
      <c r="Q3955" s="45">
        <v>0</v>
      </c>
      <c r="R3955" s="57">
        <v>45658</v>
      </c>
      <c r="S3955" s="57">
        <v>46022</v>
      </c>
      <c r="U3955" s="143"/>
    </row>
    <row r="3956" spans="1:21" s="8" customFormat="1" ht="20.3" x14ac:dyDescent="0.3">
      <c r="A3956" s="43">
        <f t="shared" si="743"/>
        <v>1203</v>
      </c>
      <c r="B3956" s="286" t="s">
        <v>4036</v>
      </c>
      <c r="C3956" s="184">
        <v>55834</v>
      </c>
      <c r="D3956" s="43" t="s">
        <v>1899</v>
      </c>
      <c r="E3956" s="43">
        <v>1972</v>
      </c>
      <c r="F3956" s="43" t="s">
        <v>2131</v>
      </c>
      <c r="G3956" s="43" t="s">
        <v>2129</v>
      </c>
      <c r="H3956" s="43">
        <v>4</v>
      </c>
      <c r="I3956" s="43">
        <v>4</v>
      </c>
      <c r="J3956" s="45" t="s">
        <v>2131</v>
      </c>
      <c r="K3956" s="45">
        <v>2681.2</v>
      </c>
      <c r="L3956" s="45">
        <v>2571.6999999999994</v>
      </c>
      <c r="M3956" s="517">
        <f>VLOOKUP(C3956,'Раздел 2'!D3413:Q4443,14,0)</f>
        <v>5296475.72</v>
      </c>
      <c r="N3956" s="45">
        <f t="shared" si="742"/>
        <v>5296475.72</v>
      </c>
      <c r="O3956" s="45">
        <v>0</v>
      </c>
      <c r="P3956" s="45">
        <v>0</v>
      </c>
      <c r="Q3956" s="45">
        <v>0</v>
      </c>
      <c r="R3956" s="57">
        <v>45658</v>
      </c>
      <c r="S3956" s="57">
        <v>46022</v>
      </c>
      <c r="U3956" s="143"/>
    </row>
    <row r="3957" spans="1:21" s="8" customFormat="1" ht="20.3" x14ac:dyDescent="0.3">
      <c r="A3957" s="43">
        <f t="shared" si="743"/>
        <v>1204</v>
      </c>
      <c r="B3957" s="286" t="s">
        <v>4030</v>
      </c>
      <c r="C3957" s="184">
        <v>55835</v>
      </c>
      <c r="D3957" s="43" t="s">
        <v>1899</v>
      </c>
      <c r="E3957" s="43">
        <v>1973</v>
      </c>
      <c r="F3957" s="43" t="s">
        <v>2131</v>
      </c>
      <c r="G3957" s="43" t="s">
        <v>2129</v>
      </c>
      <c r="H3957" s="43">
        <v>4</v>
      </c>
      <c r="I3957" s="43">
        <v>4</v>
      </c>
      <c r="J3957" s="45" t="s">
        <v>2131</v>
      </c>
      <c r="K3957" s="45">
        <v>2681.2</v>
      </c>
      <c r="L3957" s="45">
        <v>2685.2999999999997</v>
      </c>
      <c r="M3957" s="517">
        <f>VLOOKUP(C3957,'Раздел 2'!D3414:Q4444,14,0)</f>
        <v>5865381.0499999998</v>
      </c>
      <c r="N3957" s="45">
        <f t="shared" si="742"/>
        <v>5865381.0499999998</v>
      </c>
      <c r="O3957" s="45">
        <v>0</v>
      </c>
      <c r="P3957" s="45">
        <v>0</v>
      </c>
      <c r="Q3957" s="45">
        <v>0</v>
      </c>
      <c r="R3957" s="57">
        <v>45658</v>
      </c>
      <c r="S3957" s="57">
        <v>46022</v>
      </c>
      <c r="U3957" s="143"/>
    </row>
    <row r="3958" spans="1:21" s="8" customFormat="1" ht="20.3" x14ac:dyDescent="0.3">
      <c r="A3958" s="43">
        <f t="shared" si="743"/>
        <v>1205</v>
      </c>
      <c r="B3958" s="286" t="s">
        <v>4037</v>
      </c>
      <c r="C3958" s="184">
        <v>55836</v>
      </c>
      <c r="D3958" s="43" t="s">
        <v>1899</v>
      </c>
      <c r="E3958" s="43">
        <v>1973</v>
      </c>
      <c r="F3958" s="43" t="s">
        <v>2131</v>
      </c>
      <c r="G3958" s="43" t="s">
        <v>2129</v>
      </c>
      <c r="H3958" s="43">
        <v>4</v>
      </c>
      <c r="I3958" s="43">
        <v>4</v>
      </c>
      <c r="J3958" s="45" t="s">
        <v>2131</v>
      </c>
      <c r="K3958" s="45">
        <v>2681.2</v>
      </c>
      <c r="L3958" s="45">
        <v>2677.7999999999997</v>
      </c>
      <c r="M3958" s="517">
        <f>VLOOKUP(C3958,'Раздел 2'!D3415:Q4445,14,0)</f>
        <v>6524771.5700000003</v>
      </c>
      <c r="N3958" s="45">
        <f t="shared" si="742"/>
        <v>6524771.5700000003</v>
      </c>
      <c r="O3958" s="45">
        <v>0</v>
      </c>
      <c r="P3958" s="45">
        <v>0</v>
      </c>
      <c r="Q3958" s="45">
        <v>0</v>
      </c>
      <c r="R3958" s="57">
        <v>45658</v>
      </c>
      <c r="S3958" s="57">
        <v>46022</v>
      </c>
      <c r="U3958" s="143"/>
    </row>
    <row r="3959" spans="1:21" s="8" customFormat="1" ht="20.3" x14ac:dyDescent="0.3">
      <c r="A3959" s="43">
        <f t="shared" si="743"/>
        <v>1206</v>
      </c>
      <c r="B3959" s="286" t="s">
        <v>4031</v>
      </c>
      <c r="C3959" s="184">
        <v>55837</v>
      </c>
      <c r="D3959" s="43" t="s">
        <v>1899</v>
      </c>
      <c r="E3959" s="43">
        <v>1974</v>
      </c>
      <c r="F3959" s="43" t="s">
        <v>2131</v>
      </c>
      <c r="G3959" s="43" t="s">
        <v>2129</v>
      </c>
      <c r="H3959" s="43">
        <v>4</v>
      </c>
      <c r="I3959" s="43">
        <v>4</v>
      </c>
      <c r="J3959" s="45" t="s">
        <v>2131</v>
      </c>
      <c r="K3959" s="45">
        <v>2681.2</v>
      </c>
      <c r="L3959" s="45">
        <v>2806.7</v>
      </c>
      <c r="M3959" s="517">
        <f>VLOOKUP(C3959,'Раздел 2'!D3416:Q4446,14,0)</f>
        <v>6582787.0499999998</v>
      </c>
      <c r="N3959" s="45">
        <f t="shared" si="742"/>
        <v>6582787.0499999998</v>
      </c>
      <c r="O3959" s="45">
        <v>0</v>
      </c>
      <c r="P3959" s="45">
        <v>0</v>
      </c>
      <c r="Q3959" s="45">
        <v>0</v>
      </c>
      <c r="R3959" s="57">
        <v>45658</v>
      </c>
      <c r="S3959" s="57">
        <v>46022</v>
      </c>
      <c r="U3959" s="143"/>
    </row>
    <row r="3960" spans="1:21" s="8" customFormat="1" ht="20.3" x14ac:dyDescent="0.3">
      <c r="A3960" s="43">
        <f t="shared" si="743"/>
        <v>1207</v>
      </c>
      <c r="B3960" s="286" t="s">
        <v>4038</v>
      </c>
      <c r="C3960" s="184">
        <v>55838</v>
      </c>
      <c r="D3960" s="43" t="s">
        <v>1899</v>
      </c>
      <c r="E3960" s="43">
        <v>1976</v>
      </c>
      <c r="F3960" s="43" t="s">
        <v>2131</v>
      </c>
      <c r="G3960" s="43" t="s">
        <v>2129</v>
      </c>
      <c r="H3960" s="43">
        <v>4</v>
      </c>
      <c r="I3960" s="43">
        <v>4</v>
      </c>
      <c r="J3960" s="45" t="s">
        <v>2131</v>
      </c>
      <c r="K3960" s="45">
        <v>2681.2</v>
      </c>
      <c r="L3960" s="45">
        <v>2571.6</v>
      </c>
      <c r="M3960" s="517">
        <f>VLOOKUP(C3960,'Раздел 2'!D3417:Q4447,14,0)</f>
        <v>6574569.8399999999</v>
      </c>
      <c r="N3960" s="45">
        <f t="shared" si="742"/>
        <v>6574569.8399999999</v>
      </c>
      <c r="O3960" s="45">
        <v>0</v>
      </c>
      <c r="P3960" s="45">
        <v>0</v>
      </c>
      <c r="Q3960" s="45">
        <v>0</v>
      </c>
      <c r="R3960" s="57">
        <v>45658</v>
      </c>
      <c r="S3960" s="57">
        <v>46022</v>
      </c>
      <c r="U3960" s="143"/>
    </row>
    <row r="3961" spans="1:21" s="8" customFormat="1" ht="20.3" x14ac:dyDescent="0.3">
      <c r="A3961" s="43">
        <f t="shared" si="743"/>
        <v>1208</v>
      </c>
      <c r="B3961" s="286" t="s">
        <v>4032</v>
      </c>
      <c r="C3961" s="184">
        <v>55839</v>
      </c>
      <c r="D3961" s="43" t="s">
        <v>1899</v>
      </c>
      <c r="E3961" s="43">
        <v>1977</v>
      </c>
      <c r="F3961" s="43" t="s">
        <v>2131</v>
      </c>
      <c r="G3961" s="43" t="s">
        <v>2129</v>
      </c>
      <c r="H3961" s="43">
        <v>4</v>
      </c>
      <c r="I3961" s="43">
        <v>4</v>
      </c>
      <c r="J3961" s="45" t="s">
        <v>2131</v>
      </c>
      <c r="K3961" s="45">
        <v>2681.2</v>
      </c>
      <c r="L3961" s="45">
        <v>2547.2000000000003</v>
      </c>
      <c r="M3961" s="517">
        <f>VLOOKUP(C3961,'Раздел 2'!D3418:Q4448,14,0)</f>
        <v>6643628.8200000003</v>
      </c>
      <c r="N3961" s="45">
        <f t="shared" si="742"/>
        <v>6643628.8200000003</v>
      </c>
      <c r="O3961" s="45">
        <v>0</v>
      </c>
      <c r="P3961" s="45">
        <v>0</v>
      </c>
      <c r="Q3961" s="45">
        <v>0</v>
      </c>
      <c r="R3961" s="57">
        <v>45658</v>
      </c>
      <c r="S3961" s="57">
        <v>46022</v>
      </c>
      <c r="U3961" s="143"/>
    </row>
    <row r="3962" spans="1:21" s="8" customFormat="1" ht="20.3" x14ac:dyDescent="0.3">
      <c r="A3962" s="43">
        <f t="shared" si="743"/>
        <v>1209</v>
      </c>
      <c r="B3962" s="286" t="s">
        <v>4039</v>
      </c>
      <c r="C3962" s="184">
        <v>55840</v>
      </c>
      <c r="D3962" s="43" t="s">
        <v>1899</v>
      </c>
      <c r="E3962" s="43">
        <v>1978</v>
      </c>
      <c r="F3962" s="43" t="s">
        <v>2131</v>
      </c>
      <c r="G3962" s="43" t="s">
        <v>2129</v>
      </c>
      <c r="H3962" s="43">
        <v>4</v>
      </c>
      <c r="I3962" s="43">
        <v>4</v>
      </c>
      <c r="J3962" s="45" t="s">
        <v>2131</v>
      </c>
      <c r="K3962" s="45">
        <v>2681.2</v>
      </c>
      <c r="L3962" s="45">
        <v>2679.4999999999991</v>
      </c>
      <c r="M3962" s="517">
        <f>VLOOKUP(C3962,'Раздел 2'!D3428:Q4449,14,0)</f>
        <v>6410734.1799999997</v>
      </c>
      <c r="N3962" s="45">
        <f t="shared" si="742"/>
        <v>6410734.1799999997</v>
      </c>
      <c r="O3962" s="45">
        <v>0</v>
      </c>
      <c r="P3962" s="45">
        <v>0</v>
      </c>
      <c r="Q3962" s="45">
        <v>0</v>
      </c>
      <c r="R3962" s="57">
        <v>45658</v>
      </c>
      <c r="S3962" s="57">
        <v>46022</v>
      </c>
      <c r="U3962" s="143"/>
    </row>
    <row r="3963" spans="1:21" s="8" customFormat="1" ht="20.3" x14ac:dyDescent="0.3">
      <c r="A3963" s="43">
        <f t="shared" si="743"/>
        <v>1210</v>
      </c>
      <c r="B3963" s="286" t="s">
        <v>4033</v>
      </c>
      <c r="C3963" s="184">
        <v>55841</v>
      </c>
      <c r="D3963" s="43" t="s">
        <v>1899</v>
      </c>
      <c r="E3963" s="43">
        <v>1982</v>
      </c>
      <c r="F3963" s="43" t="s">
        <v>2131</v>
      </c>
      <c r="G3963" s="43" t="s">
        <v>2129</v>
      </c>
      <c r="H3963" s="43">
        <v>5</v>
      </c>
      <c r="I3963" s="43">
        <v>4</v>
      </c>
      <c r="J3963" s="45" t="s">
        <v>2131</v>
      </c>
      <c r="K3963" s="45">
        <v>3351.5</v>
      </c>
      <c r="L3963" s="45">
        <v>3343.2999999999993</v>
      </c>
      <c r="M3963" s="517">
        <f>VLOOKUP(C3963,'Раздел 2'!D3429:Q4450,14,0)</f>
        <v>6641981.3200000003</v>
      </c>
      <c r="N3963" s="45">
        <f t="shared" si="742"/>
        <v>6641981.3200000003</v>
      </c>
      <c r="O3963" s="45">
        <v>0</v>
      </c>
      <c r="P3963" s="45">
        <v>0</v>
      </c>
      <c r="Q3963" s="45">
        <v>0</v>
      </c>
      <c r="R3963" s="57">
        <v>45658</v>
      </c>
      <c r="S3963" s="57">
        <v>46022</v>
      </c>
      <c r="U3963" s="143"/>
    </row>
    <row r="3964" spans="1:21" ht="20.3" x14ac:dyDescent="0.3">
      <c r="A3964" s="46" t="s">
        <v>22</v>
      </c>
      <c r="B3964" s="53"/>
      <c r="C3964" s="403" t="s">
        <v>172</v>
      </c>
      <c r="D3964" s="403" t="s">
        <v>172</v>
      </c>
      <c r="E3964" s="403" t="s">
        <v>172</v>
      </c>
      <c r="F3964" s="403" t="s">
        <v>172</v>
      </c>
      <c r="G3964" s="403" t="s">
        <v>172</v>
      </c>
      <c r="H3964" s="403" t="s">
        <v>172</v>
      </c>
      <c r="I3964" s="403" t="s">
        <v>172</v>
      </c>
      <c r="J3964" s="49">
        <f>SUM(J3942:J3963)</f>
        <v>0</v>
      </c>
      <c r="K3964" s="49">
        <f>SUM(K3942:K3963)</f>
        <v>49909.399999999987</v>
      </c>
      <c r="L3964" s="49">
        <f>SUM(L3942:L3963)</f>
        <v>49636.100000000006</v>
      </c>
      <c r="M3964" s="518">
        <f>SUM(M3942:M3963)</f>
        <v>139819674.24000001</v>
      </c>
      <c r="N3964" s="49">
        <f>SUM(N3942:N3963)</f>
        <v>139819674.24000001</v>
      </c>
      <c r="O3964" s="49">
        <f t="shared" ref="O3964:Q3964" si="745">SUM(O3942:O3952)</f>
        <v>0</v>
      </c>
      <c r="P3964" s="49">
        <f t="shared" si="745"/>
        <v>0</v>
      </c>
      <c r="Q3964" s="49">
        <f t="shared" si="745"/>
        <v>0</v>
      </c>
      <c r="R3964" s="403" t="s">
        <v>172</v>
      </c>
      <c r="S3964" s="403" t="s">
        <v>172</v>
      </c>
      <c r="U3964" s="143"/>
    </row>
    <row r="3965" spans="1:21" ht="24.9" customHeight="1" x14ac:dyDescent="0.3">
      <c r="A3965" s="538" t="s">
        <v>4904</v>
      </c>
      <c r="B3965" s="530"/>
      <c r="C3965" s="530"/>
      <c r="D3965" s="530"/>
      <c r="E3965" s="530"/>
      <c r="F3965" s="530"/>
      <c r="G3965" s="530"/>
      <c r="H3965" s="530"/>
      <c r="I3965" s="530"/>
      <c r="J3965" s="530"/>
      <c r="K3965" s="530"/>
      <c r="L3965" s="530"/>
      <c r="M3965" s="530"/>
      <c r="N3965" s="530"/>
      <c r="O3965" s="530"/>
      <c r="P3965" s="530"/>
      <c r="Q3965" s="530"/>
      <c r="R3965" s="530"/>
      <c r="S3965" s="539"/>
      <c r="U3965" s="143"/>
    </row>
    <row r="3966" spans="1:21" ht="20.3" x14ac:dyDescent="0.3">
      <c r="A3966" s="43">
        <f>A3963+1</f>
        <v>1211</v>
      </c>
      <c r="B3966" s="46" t="s">
        <v>4750</v>
      </c>
      <c r="C3966" s="43">
        <v>56560</v>
      </c>
      <c r="D3966" s="43" t="s">
        <v>1899</v>
      </c>
      <c r="E3966" s="43">
        <v>1964</v>
      </c>
      <c r="F3966" s="43" t="s">
        <v>2131</v>
      </c>
      <c r="G3966" s="43" t="s">
        <v>2130</v>
      </c>
      <c r="H3966" s="43">
        <v>2</v>
      </c>
      <c r="I3966" s="43">
        <v>1</v>
      </c>
      <c r="J3966" s="45" t="s">
        <v>2131</v>
      </c>
      <c r="K3966" s="45">
        <v>750.6</v>
      </c>
      <c r="L3966" s="45">
        <v>632.4</v>
      </c>
      <c r="M3966" s="517">
        <f>VLOOKUP(C3966,'Раздел 2'!D3432:Q4453,14,0)</f>
        <v>114752</v>
      </c>
      <c r="N3966" s="45">
        <f t="shared" ref="N3966" si="746">M3966</f>
        <v>114752</v>
      </c>
      <c r="O3966" s="45">
        <v>0</v>
      </c>
      <c r="P3966" s="45">
        <v>0</v>
      </c>
      <c r="Q3966" s="45">
        <v>0</v>
      </c>
      <c r="R3966" s="57">
        <v>45658</v>
      </c>
      <c r="S3966" s="57">
        <v>46022</v>
      </c>
      <c r="U3966" s="143"/>
    </row>
    <row r="3967" spans="1:21" ht="20.3" x14ac:dyDescent="0.3">
      <c r="A3967" s="43">
        <f>A3966+1</f>
        <v>1212</v>
      </c>
      <c r="B3967" s="46" t="s">
        <v>4751</v>
      </c>
      <c r="C3967" s="43">
        <v>56561</v>
      </c>
      <c r="D3967" s="43" t="s">
        <v>1899</v>
      </c>
      <c r="E3967" s="43">
        <v>1964</v>
      </c>
      <c r="F3967" s="43" t="s">
        <v>2131</v>
      </c>
      <c r="G3967" s="43" t="s">
        <v>2130</v>
      </c>
      <c r="H3967" s="43">
        <v>2</v>
      </c>
      <c r="I3967" s="43">
        <v>1</v>
      </c>
      <c r="J3967" s="45" t="s">
        <v>2131</v>
      </c>
      <c r="K3967" s="45">
        <v>750.6</v>
      </c>
      <c r="L3967" s="45">
        <v>632.4</v>
      </c>
      <c r="M3967" s="517">
        <f>VLOOKUP(C3967,'Раздел 2'!D3433:Q4454,14,0)</f>
        <v>113848</v>
      </c>
      <c r="N3967" s="45">
        <f t="shared" ref="N3967:N3969" si="747">M3967</f>
        <v>113848</v>
      </c>
      <c r="O3967" s="45">
        <v>0</v>
      </c>
      <c r="P3967" s="45">
        <v>0</v>
      </c>
      <c r="Q3967" s="45">
        <v>0</v>
      </c>
      <c r="R3967" s="57">
        <v>45658</v>
      </c>
      <c r="S3967" s="57">
        <v>46022</v>
      </c>
      <c r="U3967" s="143"/>
    </row>
    <row r="3968" spans="1:21" ht="20.3" x14ac:dyDescent="0.3">
      <c r="A3968" s="43">
        <f t="shared" ref="A3968:A3969" si="748">A3967+1</f>
        <v>1213</v>
      </c>
      <c r="B3968" s="46" t="s">
        <v>4752</v>
      </c>
      <c r="C3968" s="43">
        <v>44138</v>
      </c>
      <c r="D3968" s="43" t="s">
        <v>1899</v>
      </c>
      <c r="E3968" s="43">
        <v>1978</v>
      </c>
      <c r="F3968" s="43" t="s">
        <v>2131</v>
      </c>
      <c r="G3968" s="43" t="s">
        <v>2130</v>
      </c>
      <c r="H3968" s="43">
        <v>2</v>
      </c>
      <c r="I3968" s="43">
        <v>2</v>
      </c>
      <c r="J3968" s="45" t="s">
        <v>2131</v>
      </c>
      <c r="K3968" s="45">
        <v>877.69</v>
      </c>
      <c r="L3968" s="45">
        <v>639.79999999999995</v>
      </c>
      <c r="M3968" s="517">
        <f>VLOOKUP(C3968,'Раздел 2'!D3434:Q4455,14,0)</f>
        <v>134439</v>
      </c>
      <c r="N3968" s="45">
        <f t="shared" si="747"/>
        <v>134439</v>
      </c>
      <c r="O3968" s="45">
        <v>0</v>
      </c>
      <c r="P3968" s="45">
        <v>0</v>
      </c>
      <c r="Q3968" s="45">
        <v>0</v>
      </c>
      <c r="R3968" s="57">
        <v>45658</v>
      </c>
      <c r="S3968" s="57">
        <v>46022</v>
      </c>
      <c r="U3968" s="143"/>
    </row>
    <row r="3969" spans="1:21" ht="20.3" x14ac:dyDescent="0.3">
      <c r="A3969" s="43">
        <f t="shared" si="748"/>
        <v>1214</v>
      </c>
      <c r="B3969" s="46" t="s">
        <v>4753</v>
      </c>
      <c r="C3969" s="43">
        <v>44139</v>
      </c>
      <c r="D3969" s="43" t="s">
        <v>1899</v>
      </c>
      <c r="E3969" s="43">
        <v>1993</v>
      </c>
      <c r="F3969" s="43" t="s">
        <v>2131</v>
      </c>
      <c r="G3969" s="43" t="s">
        <v>2130</v>
      </c>
      <c r="H3969" s="43">
        <v>2</v>
      </c>
      <c r="I3969" s="43">
        <v>3</v>
      </c>
      <c r="J3969" s="45" t="s">
        <v>2131</v>
      </c>
      <c r="K3969" s="45">
        <v>1249.95</v>
      </c>
      <c r="L3969" s="45">
        <v>974.28</v>
      </c>
      <c r="M3969" s="517">
        <f>VLOOKUP(C3969,'Раздел 2'!D3435:Q4456,14,0)</f>
        <v>70000</v>
      </c>
      <c r="N3969" s="45">
        <f t="shared" si="747"/>
        <v>70000</v>
      </c>
      <c r="O3969" s="45">
        <v>0</v>
      </c>
      <c r="P3969" s="45">
        <v>0</v>
      </c>
      <c r="Q3969" s="45">
        <v>0</v>
      </c>
      <c r="R3969" s="57">
        <v>45658</v>
      </c>
      <c r="S3969" s="57">
        <v>46022</v>
      </c>
      <c r="U3969" s="143"/>
    </row>
    <row r="3970" spans="1:21" ht="20.3" x14ac:dyDescent="0.3">
      <c r="A3970" s="46" t="s">
        <v>22</v>
      </c>
      <c r="B3970" s="46"/>
      <c r="C3970" s="403" t="s">
        <v>172</v>
      </c>
      <c r="D3970" s="403" t="s">
        <v>172</v>
      </c>
      <c r="E3970" s="403" t="s">
        <v>172</v>
      </c>
      <c r="F3970" s="403" t="s">
        <v>172</v>
      </c>
      <c r="G3970" s="403" t="s">
        <v>172</v>
      </c>
      <c r="H3970" s="403" t="s">
        <v>172</v>
      </c>
      <c r="I3970" s="403" t="s">
        <v>172</v>
      </c>
      <c r="J3970" s="49">
        <f t="shared" ref="J3970:Q3970" si="749">SUM(J3966:J3969)</f>
        <v>0</v>
      </c>
      <c r="K3970" s="49">
        <f t="shared" si="749"/>
        <v>3628.84</v>
      </c>
      <c r="L3970" s="49">
        <f t="shared" si="749"/>
        <v>2878.88</v>
      </c>
      <c r="M3970" s="518">
        <f t="shared" si="749"/>
        <v>433039</v>
      </c>
      <c r="N3970" s="49">
        <f t="shared" si="749"/>
        <v>433039</v>
      </c>
      <c r="O3970" s="49">
        <f t="shared" si="749"/>
        <v>0</v>
      </c>
      <c r="P3970" s="49">
        <f t="shared" si="749"/>
        <v>0</v>
      </c>
      <c r="Q3970" s="49">
        <f t="shared" si="749"/>
        <v>0</v>
      </c>
      <c r="R3970" s="403" t="s">
        <v>172</v>
      </c>
      <c r="S3970" s="403" t="s">
        <v>172</v>
      </c>
      <c r="U3970" s="143"/>
    </row>
    <row r="3971" spans="1:21" ht="19.649999999999999" x14ac:dyDescent="0.3">
      <c r="A3971" s="53" t="s">
        <v>34</v>
      </c>
      <c r="B3971" s="53"/>
      <c r="C3971" s="403" t="s">
        <v>172</v>
      </c>
      <c r="D3971" s="403" t="s">
        <v>172</v>
      </c>
      <c r="E3971" s="403" t="s">
        <v>172</v>
      </c>
      <c r="F3971" s="403" t="s">
        <v>172</v>
      </c>
      <c r="G3971" s="403" t="s">
        <v>172</v>
      </c>
      <c r="H3971" s="403" t="s">
        <v>172</v>
      </c>
      <c r="I3971" s="403" t="s">
        <v>172</v>
      </c>
      <c r="J3971" s="49">
        <f>J3964+J3940+J3919+J3970</f>
        <v>0</v>
      </c>
      <c r="K3971" s="49">
        <f t="shared" ref="K3971:N3971" si="750">K3964+K3940+K3919+K3970</f>
        <v>142282.75999999998</v>
      </c>
      <c r="L3971" s="49">
        <f t="shared" si="750"/>
        <v>131101.18000000002</v>
      </c>
      <c r="M3971" s="518">
        <f t="shared" si="750"/>
        <v>232743931.16000003</v>
      </c>
      <c r="N3971" s="49">
        <f t="shared" si="750"/>
        <v>232743931.16000003</v>
      </c>
      <c r="O3971" s="49">
        <f>O3964</f>
        <v>0</v>
      </c>
      <c r="P3971" s="49">
        <f>P3964</f>
        <v>0</v>
      </c>
      <c r="Q3971" s="49">
        <f>Q3964</f>
        <v>0</v>
      </c>
      <c r="R3971" s="403" t="s">
        <v>172</v>
      </c>
      <c r="S3971" s="403" t="s">
        <v>172</v>
      </c>
      <c r="U3971" s="143"/>
    </row>
    <row r="3972" spans="1:21" ht="19.649999999999999" x14ac:dyDescent="0.3">
      <c r="A3972" s="527" t="s">
        <v>1962</v>
      </c>
      <c r="B3972" s="527"/>
      <c r="C3972" s="527"/>
      <c r="D3972" s="527"/>
      <c r="E3972" s="527"/>
      <c r="F3972" s="527"/>
      <c r="G3972" s="527"/>
      <c r="H3972" s="527"/>
      <c r="I3972" s="527"/>
      <c r="J3972" s="527"/>
      <c r="K3972" s="527"/>
      <c r="L3972" s="527"/>
      <c r="M3972" s="527"/>
      <c r="N3972" s="527"/>
      <c r="O3972" s="527"/>
      <c r="P3972" s="527"/>
      <c r="Q3972" s="527"/>
      <c r="R3972" s="527"/>
      <c r="S3972" s="527"/>
      <c r="U3972" s="143"/>
    </row>
    <row r="3973" spans="1:21" ht="20.3" x14ac:dyDescent="0.35">
      <c r="A3973" s="528" t="s">
        <v>4905</v>
      </c>
      <c r="B3973" s="528"/>
      <c r="C3973" s="528"/>
      <c r="D3973" s="528"/>
      <c r="E3973" s="528"/>
      <c r="F3973" s="528"/>
      <c r="G3973" s="528"/>
      <c r="H3973" s="528"/>
      <c r="I3973" s="528"/>
      <c r="J3973" s="528"/>
      <c r="K3973" s="528"/>
      <c r="L3973" s="528"/>
      <c r="M3973" s="528"/>
      <c r="N3973" s="528"/>
      <c r="O3973" s="528"/>
      <c r="P3973" s="528"/>
      <c r="Q3973" s="528"/>
      <c r="R3973" s="528"/>
      <c r="S3973" s="528"/>
      <c r="U3973" s="143"/>
    </row>
    <row r="3974" spans="1:21" ht="20.3" x14ac:dyDescent="0.3">
      <c r="A3974" s="43">
        <f>A3969+1</f>
        <v>1215</v>
      </c>
      <c r="B3974" s="44" t="s">
        <v>4116</v>
      </c>
      <c r="C3974" s="43">
        <v>44648</v>
      </c>
      <c r="D3974" s="43" t="s">
        <v>1899</v>
      </c>
      <c r="E3974" s="43">
        <v>1976</v>
      </c>
      <c r="F3974" s="43" t="s">
        <v>2131</v>
      </c>
      <c r="G3974" s="378" t="s">
        <v>2130</v>
      </c>
      <c r="H3974" s="43">
        <v>2</v>
      </c>
      <c r="I3974" s="43">
        <v>2</v>
      </c>
      <c r="J3974" s="43" t="s">
        <v>2131</v>
      </c>
      <c r="K3974" s="45">
        <v>1268.5999999999999</v>
      </c>
      <c r="L3974" s="45">
        <v>727.1</v>
      </c>
      <c r="M3974" s="517">
        <f>VLOOKUP(C3974,'Раздел 2'!D:Q,14,0)</f>
        <v>3231776</v>
      </c>
      <c r="N3974" s="45">
        <f>M3974</f>
        <v>3231776</v>
      </c>
      <c r="O3974" s="45">
        <v>0</v>
      </c>
      <c r="P3974" s="45">
        <v>0</v>
      </c>
      <c r="Q3974" s="45">
        <v>0</v>
      </c>
      <c r="R3974" s="57">
        <v>45658</v>
      </c>
      <c r="S3974" s="57">
        <v>46022</v>
      </c>
      <c r="U3974" s="143"/>
    </row>
    <row r="3975" spans="1:21" ht="20.3" x14ac:dyDescent="0.3">
      <c r="A3975" s="43">
        <f>A3974+1</f>
        <v>1216</v>
      </c>
      <c r="B3975" s="44" t="s">
        <v>4115</v>
      </c>
      <c r="C3975" s="43">
        <v>44649</v>
      </c>
      <c r="D3975" s="43" t="s">
        <v>1899</v>
      </c>
      <c r="E3975" s="43">
        <v>1976</v>
      </c>
      <c r="F3975" s="43" t="s">
        <v>2131</v>
      </c>
      <c r="G3975" s="378" t="s">
        <v>2130</v>
      </c>
      <c r="H3975" s="43">
        <v>2</v>
      </c>
      <c r="I3975" s="43">
        <v>2</v>
      </c>
      <c r="J3975" s="43" t="s">
        <v>2131</v>
      </c>
      <c r="K3975" s="45">
        <v>1268.5999999999999</v>
      </c>
      <c r="L3975" s="45">
        <v>727.1</v>
      </c>
      <c r="M3975" s="517">
        <f>VLOOKUP(C3975,'Раздел 2'!D:Q,14,0)</f>
        <v>3231776</v>
      </c>
      <c r="N3975" s="45">
        <f>M3975</f>
        <v>3231776</v>
      </c>
      <c r="O3975" s="45">
        <v>0</v>
      </c>
      <c r="P3975" s="45">
        <v>0</v>
      </c>
      <c r="Q3975" s="45">
        <v>0</v>
      </c>
      <c r="R3975" s="57">
        <v>45658</v>
      </c>
      <c r="S3975" s="57">
        <v>46022</v>
      </c>
      <c r="U3975" s="143"/>
    </row>
    <row r="3976" spans="1:21" ht="20.3" x14ac:dyDescent="0.3">
      <c r="A3976" s="46" t="s">
        <v>22</v>
      </c>
      <c r="B3976" s="46"/>
      <c r="C3976" s="43" t="s">
        <v>172</v>
      </c>
      <c r="D3976" s="43" t="s">
        <v>172</v>
      </c>
      <c r="E3976" s="43" t="s">
        <v>172</v>
      </c>
      <c r="F3976" s="43" t="s">
        <v>172</v>
      </c>
      <c r="G3976" s="43" t="s">
        <v>172</v>
      </c>
      <c r="H3976" s="43" t="s">
        <v>172</v>
      </c>
      <c r="I3976" s="43" t="s">
        <v>172</v>
      </c>
      <c r="J3976" s="49">
        <f t="shared" ref="J3976:Q3976" si="751">SUM(J3974:J3975)</f>
        <v>0</v>
      </c>
      <c r="K3976" s="49">
        <f t="shared" si="751"/>
        <v>2537.1999999999998</v>
      </c>
      <c r="L3976" s="49">
        <f t="shared" si="751"/>
        <v>1454.2</v>
      </c>
      <c r="M3976" s="518">
        <f t="shared" si="751"/>
        <v>6463552</v>
      </c>
      <c r="N3976" s="49">
        <f t="shared" si="751"/>
        <v>6463552</v>
      </c>
      <c r="O3976" s="49">
        <f t="shared" si="751"/>
        <v>0</v>
      </c>
      <c r="P3976" s="49">
        <f t="shared" si="751"/>
        <v>0</v>
      </c>
      <c r="Q3976" s="49">
        <f t="shared" si="751"/>
        <v>0</v>
      </c>
      <c r="R3976" s="403" t="s">
        <v>172</v>
      </c>
      <c r="S3976" s="403" t="s">
        <v>172</v>
      </c>
      <c r="U3976" s="143"/>
    </row>
    <row r="3977" spans="1:21" ht="20.3" x14ac:dyDescent="0.35">
      <c r="A3977" s="528" t="s">
        <v>4906</v>
      </c>
      <c r="B3977" s="528"/>
      <c r="C3977" s="528"/>
      <c r="D3977" s="528"/>
      <c r="E3977" s="528"/>
      <c r="F3977" s="528"/>
      <c r="G3977" s="528"/>
      <c r="H3977" s="528"/>
      <c r="I3977" s="528"/>
      <c r="J3977" s="528"/>
      <c r="K3977" s="528"/>
      <c r="L3977" s="528"/>
      <c r="M3977" s="528"/>
      <c r="N3977" s="528"/>
      <c r="O3977" s="528"/>
      <c r="P3977" s="528"/>
      <c r="Q3977" s="528"/>
      <c r="R3977" s="528"/>
      <c r="S3977" s="528"/>
      <c r="U3977" s="143"/>
    </row>
    <row r="3978" spans="1:21" ht="20.3" x14ac:dyDescent="0.35">
      <c r="A3978" s="43">
        <f>A3975+1</f>
        <v>1217</v>
      </c>
      <c r="B3978" s="44" t="s">
        <v>1137</v>
      </c>
      <c r="C3978" s="43">
        <v>44637</v>
      </c>
      <c r="D3978" s="43" t="s">
        <v>1899</v>
      </c>
      <c r="E3978" s="43">
        <v>1981</v>
      </c>
      <c r="F3978" s="43" t="s">
        <v>2131</v>
      </c>
      <c r="G3978" s="56" t="s">
        <v>2098</v>
      </c>
      <c r="H3978" s="43">
        <v>5</v>
      </c>
      <c r="I3978" s="43">
        <v>1</v>
      </c>
      <c r="J3978" s="43" t="s">
        <v>2131</v>
      </c>
      <c r="K3978" s="45">
        <v>958.7</v>
      </c>
      <c r="L3978" s="45">
        <v>862.3</v>
      </c>
      <c r="M3978" s="517">
        <f>VLOOKUP(C3978,'Раздел 2'!D3434:Q4455,14,0)</f>
        <v>1638282.74</v>
      </c>
      <c r="N3978" s="45">
        <f>M3978</f>
        <v>1638282.74</v>
      </c>
      <c r="O3978" s="45">
        <v>0</v>
      </c>
      <c r="P3978" s="45">
        <v>0</v>
      </c>
      <c r="Q3978" s="45">
        <v>0</v>
      </c>
      <c r="R3978" s="57">
        <v>45658</v>
      </c>
      <c r="S3978" s="57">
        <v>46022</v>
      </c>
      <c r="U3978" s="143"/>
    </row>
    <row r="3979" spans="1:21" ht="20.3" x14ac:dyDescent="0.3">
      <c r="A3979" s="43" t="s">
        <v>22</v>
      </c>
      <c r="B3979" s="44"/>
      <c r="C3979" s="43" t="s">
        <v>172</v>
      </c>
      <c r="D3979" s="43" t="s">
        <v>172</v>
      </c>
      <c r="E3979" s="43" t="s">
        <v>172</v>
      </c>
      <c r="F3979" s="43" t="s">
        <v>172</v>
      </c>
      <c r="G3979" s="43" t="s">
        <v>172</v>
      </c>
      <c r="H3979" s="43" t="s">
        <v>172</v>
      </c>
      <c r="I3979" s="43" t="s">
        <v>172</v>
      </c>
      <c r="J3979" s="49">
        <f>SUM(J3978)</f>
        <v>0</v>
      </c>
      <c r="K3979" s="49">
        <f t="shared" ref="K3979:Q3979" si="752">SUM(K3978)</f>
        <v>958.7</v>
      </c>
      <c r="L3979" s="49">
        <f t="shared" si="752"/>
        <v>862.3</v>
      </c>
      <c r="M3979" s="518">
        <f t="shared" si="752"/>
        <v>1638282.74</v>
      </c>
      <c r="N3979" s="49">
        <f t="shared" si="752"/>
        <v>1638282.74</v>
      </c>
      <c r="O3979" s="49">
        <f t="shared" si="752"/>
        <v>0</v>
      </c>
      <c r="P3979" s="49">
        <f t="shared" si="752"/>
        <v>0</v>
      </c>
      <c r="Q3979" s="49">
        <f t="shared" si="752"/>
        <v>0</v>
      </c>
      <c r="R3979" s="403" t="s">
        <v>172</v>
      </c>
      <c r="S3979" s="403" t="s">
        <v>172</v>
      </c>
      <c r="U3979" s="143"/>
    </row>
    <row r="3980" spans="1:21" ht="20.3" x14ac:dyDescent="0.35">
      <c r="A3980" s="528" t="s">
        <v>4907</v>
      </c>
      <c r="B3980" s="528"/>
      <c r="C3980" s="528"/>
      <c r="D3980" s="528"/>
      <c r="E3980" s="528"/>
      <c r="F3980" s="528"/>
      <c r="G3980" s="528"/>
      <c r="H3980" s="528"/>
      <c r="I3980" s="528"/>
      <c r="J3980" s="528"/>
      <c r="K3980" s="528"/>
      <c r="L3980" s="528"/>
      <c r="M3980" s="528"/>
      <c r="N3980" s="528"/>
      <c r="O3980" s="528"/>
      <c r="P3980" s="528"/>
      <c r="Q3980" s="528"/>
      <c r="R3980" s="528"/>
      <c r="S3980" s="528"/>
      <c r="U3980" s="143"/>
    </row>
    <row r="3981" spans="1:21" ht="20.3" x14ac:dyDescent="0.35">
      <c r="A3981" s="43">
        <f>A3978+1</f>
        <v>1218</v>
      </c>
      <c r="B3981" s="44" t="s">
        <v>1515</v>
      </c>
      <c r="C3981" s="43">
        <v>44423</v>
      </c>
      <c r="D3981" s="43" t="s">
        <v>1899</v>
      </c>
      <c r="E3981" s="43">
        <v>1970</v>
      </c>
      <c r="F3981" s="43" t="s">
        <v>2131</v>
      </c>
      <c r="G3981" s="56" t="s">
        <v>2130</v>
      </c>
      <c r="H3981" s="43">
        <v>3</v>
      </c>
      <c r="I3981" s="43">
        <v>2</v>
      </c>
      <c r="J3981" s="43" t="s">
        <v>2131</v>
      </c>
      <c r="K3981" s="45">
        <v>1062.9000000000001</v>
      </c>
      <c r="L3981" s="45">
        <v>939.2</v>
      </c>
      <c r="M3981" s="517">
        <f>VLOOKUP(C3981,'Раздел 2'!D3018:Q4444,14,0)</f>
        <v>3180743.29</v>
      </c>
      <c r="N3981" s="45">
        <f t="shared" ref="N3981:N3986" si="753">M3981</f>
        <v>3180743.29</v>
      </c>
      <c r="O3981" s="45">
        <v>0</v>
      </c>
      <c r="P3981" s="45">
        <v>0</v>
      </c>
      <c r="Q3981" s="45">
        <v>0</v>
      </c>
      <c r="R3981" s="57">
        <v>45658</v>
      </c>
      <c r="S3981" s="57">
        <v>46022</v>
      </c>
      <c r="U3981" s="143"/>
    </row>
    <row r="3982" spans="1:21" ht="20.3" x14ac:dyDescent="0.35">
      <c r="A3982" s="43">
        <f t="shared" ref="A3982:A3989" si="754">A3981+1</f>
        <v>1219</v>
      </c>
      <c r="B3982" s="44" t="s">
        <v>1517</v>
      </c>
      <c r="C3982" s="43">
        <v>44447</v>
      </c>
      <c r="D3982" s="43" t="s">
        <v>1899</v>
      </c>
      <c r="E3982" s="43">
        <v>1975</v>
      </c>
      <c r="F3982" s="43" t="s">
        <v>2131</v>
      </c>
      <c r="G3982" s="56" t="s">
        <v>2098</v>
      </c>
      <c r="H3982" s="43">
        <v>5</v>
      </c>
      <c r="I3982" s="43">
        <v>6</v>
      </c>
      <c r="J3982" s="43" t="s">
        <v>2131</v>
      </c>
      <c r="K3982" s="45">
        <v>5065.3999999999996</v>
      </c>
      <c r="L3982" s="45">
        <v>4446.0999999999995</v>
      </c>
      <c r="M3982" s="517">
        <f>VLOOKUP(C3982,'Раздел 2'!D3415:Q4445,14,0)</f>
        <v>126415.2</v>
      </c>
      <c r="N3982" s="45">
        <f t="shared" si="753"/>
        <v>126415.2</v>
      </c>
      <c r="O3982" s="45">
        <v>0</v>
      </c>
      <c r="P3982" s="45">
        <v>0</v>
      </c>
      <c r="Q3982" s="45">
        <v>0</v>
      </c>
      <c r="R3982" s="57">
        <v>45658</v>
      </c>
      <c r="S3982" s="57">
        <v>46022</v>
      </c>
      <c r="U3982" s="143"/>
    </row>
    <row r="3983" spans="1:21" ht="20.3" x14ac:dyDescent="0.35">
      <c r="A3983" s="43">
        <f t="shared" si="754"/>
        <v>1220</v>
      </c>
      <c r="B3983" s="44" t="s">
        <v>1140</v>
      </c>
      <c r="C3983" s="43">
        <v>44355</v>
      </c>
      <c r="D3983" s="43" t="s">
        <v>1899</v>
      </c>
      <c r="E3983" s="43">
        <v>1973</v>
      </c>
      <c r="F3983" s="43" t="s">
        <v>2131</v>
      </c>
      <c r="G3983" s="56" t="s">
        <v>2130</v>
      </c>
      <c r="H3983" s="43">
        <v>5</v>
      </c>
      <c r="I3983" s="43">
        <v>4</v>
      </c>
      <c r="J3983" s="43" t="s">
        <v>2131</v>
      </c>
      <c r="K3983" s="45">
        <v>4166.3999999999996</v>
      </c>
      <c r="L3983" s="45">
        <v>3721.6</v>
      </c>
      <c r="M3983" s="517">
        <f>VLOOKUP(C3983,'Раздел 2'!D3416:Q4446,14,0)</f>
        <v>9622563.7799999993</v>
      </c>
      <c r="N3983" s="45">
        <f t="shared" si="753"/>
        <v>9622563.7799999993</v>
      </c>
      <c r="O3983" s="45">
        <v>0</v>
      </c>
      <c r="P3983" s="45">
        <v>0</v>
      </c>
      <c r="Q3983" s="45">
        <v>0</v>
      </c>
      <c r="R3983" s="57">
        <v>45658</v>
      </c>
      <c r="S3983" s="57">
        <v>46022</v>
      </c>
      <c r="U3983" s="143"/>
    </row>
    <row r="3984" spans="1:21" ht="20.3" x14ac:dyDescent="0.35">
      <c r="A3984" s="43">
        <f t="shared" si="754"/>
        <v>1221</v>
      </c>
      <c r="B3984" s="44" t="s">
        <v>73</v>
      </c>
      <c r="C3984" s="43">
        <v>44489</v>
      </c>
      <c r="D3984" s="43" t="s">
        <v>1899</v>
      </c>
      <c r="E3984" s="43">
        <v>1983</v>
      </c>
      <c r="F3984" s="43" t="s">
        <v>2131</v>
      </c>
      <c r="G3984" s="56" t="s">
        <v>4583</v>
      </c>
      <c r="H3984" s="43">
        <v>9</v>
      </c>
      <c r="I3984" s="43">
        <v>1</v>
      </c>
      <c r="J3984" s="43" t="s">
        <v>2131</v>
      </c>
      <c r="K3984" s="45">
        <v>3025.3</v>
      </c>
      <c r="L3984" s="45">
        <v>2336.8000000000002</v>
      </c>
      <c r="M3984" s="517">
        <f>VLOOKUP(C3984,'Раздел 2'!D3417:Q4447,14,0)</f>
        <v>2935337.4699999997</v>
      </c>
      <c r="N3984" s="45">
        <f t="shared" si="753"/>
        <v>2935337.4699999997</v>
      </c>
      <c r="O3984" s="45">
        <v>0</v>
      </c>
      <c r="P3984" s="45">
        <v>0</v>
      </c>
      <c r="Q3984" s="45">
        <v>0</v>
      </c>
      <c r="R3984" s="57">
        <v>45658</v>
      </c>
      <c r="S3984" s="57">
        <v>46022</v>
      </c>
      <c r="U3984" s="143"/>
    </row>
    <row r="3985" spans="1:21" ht="20.3" x14ac:dyDescent="0.35">
      <c r="A3985" s="43">
        <f t="shared" si="754"/>
        <v>1222</v>
      </c>
      <c r="B3985" s="44" t="s">
        <v>3960</v>
      </c>
      <c r="C3985" s="43">
        <v>44517</v>
      </c>
      <c r="D3985" s="43" t="s">
        <v>1899</v>
      </c>
      <c r="E3985" s="43">
        <v>1978</v>
      </c>
      <c r="F3985" s="43" t="s">
        <v>2131</v>
      </c>
      <c r="G3985" s="56" t="s">
        <v>2097</v>
      </c>
      <c r="H3985" s="43">
        <v>5</v>
      </c>
      <c r="I3985" s="43">
        <v>6</v>
      </c>
      <c r="J3985" s="43" t="s">
        <v>2131</v>
      </c>
      <c r="K3985" s="45">
        <v>5067.8</v>
      </c>
      <c r="L3985" s="45">
        <v>4425.3999999999996</v>
      </c>
      <c r="M3985" s="517">
        <f>VLOOKUP(C3985,'Раздел 2'!D3418:Q4448,14,0)</f>
        <v>8800171.0600000005</v>
      </c>
      <c r="N3985" s="45">
        <f t="shared" si="753"/>
        <v>8800171.0600000005</v>
      </c>
      <c r="O3985" s="45">
        <v>0</v>
      </c>
      <c r="P3985" s="45">
        <v>0</v>
      </c>
      <c r="Q3985" s="45">
        <v>0</v>
      </c>
      <c r="R3985" s="57">
        <v>45658</v>
      </c>
      <c r="S3985" s="57">
        <v>46022</v>
      </c>
      <c r="U3985" s="143"/>
    </row>
    <row r="3986" spans="1:21" ht="20.3" x14ac:dyDescent="0.35">
      <c r="A3986" s="43">
        <f t="shared" si="754"/>
        <v>1223</v>
      </c>
      <c r="B3986" s="44" t="s">
        <v>1519</v>
      </c>
      <c r="C3986" s="43">
        <v>44463</v>
      </c>
      <c r="D3986" s="43" t="s">
        <v>1899</v>
      </c>
      <c r="E3986" s="43">
        <v>1984</v>
      </c>
      <c r="F3986" s="43" t="s">
        <v>2131</v>
      </c>
      <c r="G3986" s="56" t="s">
        <v>2097</v>
      </c>
      <c r="H3986" s="43">
        <v>5</v>
      </c>
      <c r="I3986" s="43">
        <v>3</v>
      </c>
      <c r="J3986" s="43" t="s">
        <v>2131</v>
      </c>
      <c r="K3986" s="45">
        <v>6131</v>
      </c>
      <c r="L3986" s="45">
        <v>5292.7</v>
      </c>
      <c r="M3986" s="517">
        <f>VLOOKUP(C3986,'Раздел 2'!D3419:Q4449,14,0)</f>
        <v>1063652.1000000001</v>
      </c>
      <c r="N3986" s="45">
        <f t="shared" si="753"/>
        <v>1063652.1000000001</v>
      </c>
      <c r="O3986" s="45">
        <v>0</v>
      </c>
      <c r="P3986" s="45">
        <v>0</v>
      </c>
      <c r="Q3986" s="45">
        <v>0</v>
      </c>
      <c r="R3986" s="57">
        <v>45658</v>
      </c>
      <c r="S3986" s="57">
        <v>46022</v>
      </c>
      <c r="U3986" s="143"/>
    </row>
    <row r="3987" spans="1:21" ht="20.3" x14ac:dyDescent="0.35">
      <c r="A3987" s="43">
        <f t="shared" si="754"/>
        <v>1224</v>
      </c>
      <c r="B3987" s="44" t="s">
        <v>4117</v>
      </c>
      <c r="C3987" s="43">
        <v>44514</v>
      </c>
      <c r="D3987" s="43" t="s">
        <v>1899</v>
      </c>
      <c r="E3987" s="43">
        <v>1972</v>
      </c>
      <c r="F3987" s="43" t="s">
        <v>2131</v>
      </c>
      <c r="G3987" s="56" t="s">
        <v>2098</v>
      </c>
      <c r="H3987" s="43">
        <v>5</v>
      </c>
      <c r="I3987" s="43">
        <v>4</v>
      </c>
      <c r="J3987" s="43" t="s">
        <v>2131</v>
      </c>
      <c r="K3987" s="45">
        <v>3740.2</v>
      </c>
      <c r="L3987" s="45">
        <v>3331</v>
      </c>
      <c r="M3987" s="517">
        <f>VLOOKUP(C3987,'Раздел 2'!D3420:Q4450,14,0)</f>
        <v>3862626.9</v>
      </c>
      <c r="N3987" s="45">
        <f t="shared" ref="N3987" si="755">M3987</f>
        <v>3862626.9</v>
      </c>
      <c r="O3987" s="45">
        <v>0</v>
      </c>
      <c r="P3987" s="45">
        <v>0</v>
      </c>
      <c r="Q3987" s="45">
        <v>0</v>
      </c>
      <c r="R3987" s="57">
        <v>45658</v>
      </c>
      <c r="S3987" s="57">
        <v>46022</v>
      </c>
      <c r="U3987" s="143"/>
    </row>
    <row r="3988" spans="1:21" ht="20.3" x14ac:dyDescent="0.35">
      <c r="A3988" s="43">
        <f t="shared" si="754"/>
        <v>1225</v>
      </c>
      <c r="B3988" s="44" t="s">
        <v>4118</v>
      </c>
      <c r="C3988" s="43">
        <v>44354</v>
      </c>
      <c r="D3988" s="43" t="s">
        <v>1899</v>
      </c>
      <c r="E3988" s="43">
        <v>1981</v>
      </c>
      <c r="F3988" s="43" t="s">
        <v>2131</v>
      </c>
      <c r="G3988" s="56" t="s">
        <v>2098</v>
      </c>
      <c r="H3988" s="43">
        <v>9</v>
      </c>
      <c r="I3988" s="43">
        <v>2</v>
      </c>
      <c r="J3988" s="43" t="s">
        <v>2131</v>
      </c>
      <c r="K3988" s="45">
        <v>5753.8</v>
      </c>
      <c r="L3988" s="45">
        <v>5417.1</v>
      </c>
      <c r="M3988" s="517">
        <f>VLOOKUP(C3988,'Раздел 2'!D3421:Q4451,14,0)</f>
        <v>357575.12</v>
      </c>
      <c r="N3988" s="45">
        <f t="shared" ref="N3988" si="756">M3988</f>
        <v>357575.12</v>
      </c>
      <c r="O3988" s="45">
        <v>0</v>
      </c>
      <c r="P3988" s="45">
        <v>0</v>
      </c>
      <c r="Q3988" s="45">
        <v>0</v>
      </c>
      <c r="R3988" s="57">
        <v>45658</v>
      </c>
      <c r="S3988" s="57">
        <v>46022</v>
      </c>
      <c r="U3988" s="143"/>
    </row>
    <row r="3989" spans="1:21" ht="20.3" x14ac:dyDescent="0.35">
      <c r="A3989" s="43">
        <f t="shared" si="754"/>
        <v>1226</v>
      </c>
      <c r="B3989" s="44" t="s">
        <v>4754</v>
      </c>
      <c r="C3989" s="43">
        <v>44326</v>
      </c>
      <c r="D3989" s="43" t="s">
        <v>1899</v>
      </c>
      <c r="E3989" s="43">
        <v>1992</v>
      </c>
      <c r="F3989" s="43" t="s">
        <v>2131</v>
      </c>
      <c r="G3989" s="56" t="s">
        <v>2098</v>
      </c>
      <c r="H3989" s="43">
        <v>5</v>
      </c>
      <c r="I3989" s="43">
        <v>6</v>
      </c>
      <c r="J3989" s="43" t="s">
        <v>2131</v>
      </c>
      <c r="K3989" s="45">
        <v>4361</v>
      </c>
      <c r="L3989" s="45">
        <v>3370.2</v>
      </c>
      <c r="M3989" s="517">
        <f>VLOOKUP(C3989,'Раздел 2'!D3422:Q4452,14,0)</f>
        <v>11729983.660000002</v>
      </c>
      <c r="N3989" s="45">
        <f t="shared" ref="N3989" si="757">M3989</f>
        <v>11729983.660000002</v>
      </c>
      <c r="O3989" s="45">
        <v>0</v>
      </c>
      <c r="P3989" s="45">
        <v>0</v>
      </c>
      <c r="Q3989" s="45">
        <v>0</v>
      </c>
      <c r="R3989" s="57">
        <v>45658</v>
      </c>
      <c r="S3989" s="57">
        <v>46022</v>
      </c>
      <c r="U3989" s="143"/>
    </row>
    <row r="3990" spans="1:21" ht="20.3" x14ac:dyDescent="0.3">
      <c r="A3990" s="46" t="s">
        <v>22</v>
      </c>
      <c r="B3990" s="46"/>
      <c r="C3990" s="403" t="s">
        <v>172</v>
      </c>
      <c r="D3990" s="403" t="s">
        <v>172</v>
      </c>
      <c r="E3990" s="403" t="s">
        <v>172</v>
      </c>
      <c r="F3990" s="403" t="s">
        <v>172</v>
      </c>
      <c r="G3990" s="403" t="s">
        <v>172</v>
      </c>
      <c r="H3990" s="403" t="s">
        <v>172</v>
      </c>
      <c r="I3990" s="403" t="s">
        <v>172</v>
      </c>
      <c r="J3990" s="49">
        <f>SUM(J3981:J3989)</f>
        <v>0</v>
      </c>
      <c r="K3990" s="49">
        <f>SUM(K3981:K3989)</f>
        <v>38373.800000000003</v>
      </c>
      <c r="L3990" s="49">
        <f>SUM(L3981:L3989)</f>
        <v>33280.1</v>
      </c>
      <c r="M3990" s="518">
        <f>SUM(M3981:M3989)</f>
        <v>41679068.579999998</v>
      </c>
      <c r="N3990" s="49">
        <f>SUM(N3981:N3989)</f>
        <v>41679068.579999998</v>
      </c>
      <c r="O3990" s="49">
        <f>SUM(O3981:O3988)</f>
        <v>0</v>
      </c>
      <c r="P3990" s="49">
        <f>SUM(P3981:P3988)</f>
        <v>0</v>
      </c>
      <c r="Q3990" s="49">
        <f>SUM(Q3981:Q3988)</f>
        <v>0</v>
      </c>
      <c r="R3990" s="403" t="s">
        <v>172</v>
      </c>
      <c r="S3990" s="403" t="s">
        <v>172</v>
      </c>
      <c r="U3990" s="143"/>
    </row>
    <row r="3991" spans="1:21" ht="19.649999999999999" x14ac:dyDescent="0.3">
      <c r="A3991" s="53" t="s">
        <v>34</v>
      </c>
      <c r="B3991" s="53"/>
      <c r="C3991" s="403" t="s">
        <v>172</v>
      </c>
      <c r="D3991" s="403" t="s">
        <v>172</v>
      </c>
      <c r="E3991" s="403" t="s">
        <v>172</v>
      </c>
      <c r="F3991" s="403" t="s">
        <v>172</v>
      </c>
      <c r="G3991" s="403" t="s">
        <v>172</v>
      </c>
      <c r="H3991" s="403" t="s">
        <v>172</v>
      </c>
      <c r="I3991" s="403" t="s">
        <v>172</v>
      </c>
      <c r="J3991" s="49">
        <f t="shared" ref="J3991:Q3991" si="758">J3990+J3979+J3976</f>
        <v>0</v>
      </c>
      <c r="K3991" s="49">
        <f t="shared" si="758"/>
        <v>41869.699999999997</v>
      </c>
      <c r="L3991" s="49">
        <f t="shared" si="758"/>
        <v>35596.6</v>
      </c>
      <c r="M3991" s="518">
        <f t="shared" si="758"/>
        <v>49780903.32</v>
      </c>
      <c r="N3991" s="49">
        <f t="shared" si="758"/>
        <v>49780903.32</v>
      </c>
      <c r="O3991" s="49">
        <f t="shared" si="758"/>
        <v>0</v>
      </c>
      <c r="P3991" s="49">
        <f t="shared" si="758"/>
        <v>0</v>
      </c>
      <c r="Q3991" s="49">
        <f t="shared" si="758"/>
        <v>0</v>
      </c>
      <c r="R3991" s="403" t="s">
        <v>172</v>
      </c>
      <c r="S3991" s="403" t="s">
        <v>172</v>
      </c>
      <c r="U3991" s="143"/>
    </row>
    <row r="3992" spans="1:21" ht="19.649999999999999" x14ac:dyDescent="0.3">
      <c r="A3992" s="527" t="s">
        <v>4908</v>
      </c>
      <c r="B3992" s="527"/>
      <c r="C3992" s="527"/>
      <c r="D3992" s="527"/>
      <c r="E3992" s="527"/>
      <c r="F3992" s="527"/>
      <c r="G3992" s="527"/>
      <c r="H3992" s="527"/>
      <c r="I3992" s="527"/>
      <c r="J3992" s="527"/>
      <c r="K3992" s="527"/>
      <c r="L3992" s="527"/>
      <c r="M3992" s="527"/>
      <c r="N3992" s="527"/>
      <c r="O3992" s="527"/>
      <c r="P3992" s="527"/>
      <c r="Q3992" s="527"/>
      <c r="R3992" s="527"/>
      <c r="S3992" s="527"/>
      <c r="U3992" s="143"/>
    </row>
    <row r="3993" spans="1:21" ht="20.3" x14ac:dyDescent="0.35">
      <c r="A3993" s="528" t="s">
        <v>4909</v>
      </c>
      <c r="B3993" s="528"/>
      <c r="C3993" s="528"/>
      <c r="D3993" s="528"/>
      <c r="E3993" s="528"/>
      <c r="F3993" s="528"/>
      <c r="G3993" s="528"/>
      <c r="H3993" s="528"/>
      <c r="I3993" s="528"/>
      <c r="J3993" s="528"/>
      <c r="K3993" s="528"/>
      <c r="L3993" s="528"/>
      <c r="M3993" s="528"/>
      <c r="N3993" s="528"/>
      <c r="O3993" s="528"/>
      <c r="P3993" s="528"/>
      <c r="Q3993" s="528"/>
      <c r="R3993" s="528"/>
      <c r="S3993" s="528"/>
      <c r="U3993" s="143"/>
    </row>
    <row r="3994" spans="1:21" ht="20.3" x14ac:dyDescent="0.35">
      <c r="A3994" s="43">
        <f>A3989+1</f>
        <v>1227</v>
      </c>
      <c r="B3994" s="47" t="s">
        <v>752</v>
      </c>
      <c r="C3994" s="43">
        <v>44757</v>
      </c>
      <c r="D3994" s="43" t="s">
        <v>1899</v>
      </c>
      <c r="E3994" s="43">
        <v>1969</v>
      </c>
      <c r="F3994" s="43" t="s">
        <v>2131</v>
      </c>
      <c r="G3994" s="56" t="s">
        <v>2130</v>
      </c>
      <c r="H3994" s="43">
        <v>4</v>
      </c>
      <c r="I3994" s="43">
        <v>2</v>
      </c>
      <c r="J3994" s="43" t="s">
        <v>2131</v>
      </c>
      <c r="K3994" s="45">
        <v>2302</v>
      </c>
      <c r="L3994" s="45">
        <v>1271.9000000000001</v>
      </c>
      <c r="M3994" s="517">
        <f>VLOOKUP(C3994,'Раздел 2'!D3432:Q4453,14,0)</f>
        <v>2650727.9099999997</v>
      </c>
      <c r="N3994" s="45">
        <f>M3994</f>
        <v>2650727.9099999997</v>
      </c>
      <c r="O3994" s="45">
        <v>0</v>
      </c>
      <c r="P3994" s="45">
        <v>0</v>
      </c>
      <c r="Q3994" s="45">
        <v>0</v>
      </c>
      <c r="R3994" s="57">
        <v>45658</v>
      </c>
      <c r="S3994" s="57">
        <v>46022</v>
      </c>
      <c r="U3994" s="143"/>
    </row>
    <row r="3995" spans="1:21" ht="20.3" x14ac:dyDescent="0.35">
      <c r="A3995" s="43">
        <f>A3994+1</f>
        <v>1228</v>
      </c>
      <c r="B3995" s="47" t="s">
        <v>753</v>
      </c>
      <c r="C3995" s="43">
        <v>44747</v>
      </c>
      <c r="D3995" s="43" t="s">
        <v>1899</v>
      </c>
      <c r="E3995" s="43">
        <v>1973</v>
      </c>
      <c r="F3995" s="43" t="s">
        <v>2131</v>
      </c>
      <c r="G3995" s="56" t="s">
        <v>2098</v>
      </c>
      <c r="H3995" s="43">
        <v>4</v>
      </c>
      <c r="I3995" s="43">
        <v>2</v>
      </c>
      <c r="J3995" s="43" t="s">
        <v>2131</v>
      </c>
      <c r="K3995" s="45">
        <v>2308</v>
      </c>
      <c r="L3995" s="45">
        <v>1277.8</v>
      </c>
      <c r="M3995" s="517">
        <f>VLOOKUP(C3995,'Раздел 2'!D3433:Q4454,14,0)</f>
        <v>2884364.94</v>
      </c>
      <c r="N3995" s="45">
        <f>M3995</f>
        <v>2884364.94</v>
      </c>
      <c r="O3995" s="45">
        <v>0</v>
      </c>
      <c r="P3995" s="45">
        <v>0</v>
      </c>
      <c r="Q3995" s="45">
        <v>0</v>
      </c>
      <c r="R3995" s="57">
        <v>45658</v>
      </c>
      <c r="S3995" s="57">
        <v>46022</v>
      </c>
      <c r="U3995" s="143"/>
    </row>
    <row r="3996" spans="1:21" ht="20.3" x14ac:dyDescent="0.3">
      <c r="A3996" s="46" t="s">
        <v>22</v>
      </c>
      <c r="B3996" s="46"/>
      <c r="C3996" s="403" t="s">
        <v>172</v>
      </c>
      <c r="D3996" s="403" t="s">
        <v>172</v>
      </c>
      <c r="E3996" s="403" t="s">
        <v>172</v>
      </c>
      <c r="F3996" s="403" t="s">
        <v>172</v>
      </c>
      <c r="G3996" s="403" t="s">
        <v>172</v>
      </c>
      <c r="H3996" s="403" t="s">
        <v>172</v>
      </c>
      <c r="I3996" s="403" t="s">
        <v>172</v>
      </c>
      <c r="J3996" s="49">
        <f>SUM(J3994:J3995)</f>
        <v>0</v>
      </c>
      <c r="K3996" s="49">
        <f t="shared" ref="K3996:N3996" si="759">SUM(K3994:K3995)</f>
        <v>4610</v>
      </c>
      <c r="L3996" s="49">
        <f t="shared" si="759"/>
        <v>2549.6999999999998</v>
      </c>
      <c r="M3996" s="518">
        <f t="shared" si="759"/>
        <v>5535092.8499999996</v>
      </c>
      <c r="N3996" s="49">
        <f t="shared" si="759"/>
        <v>5535092.8499999996</v>
      </c>
      <c r="O3996" s="49">
        <f t="shared" ref="O3996:Q3996" si="760">SUM(O3994)</f>
        <v>0</v>
      </c>
      <c r="P3996" s="49">
        <f t="shared" si="760"/>
        <v>0</v>
      </c>
      <c r="Q3996" s="49">
        <f t="shared" si="760"/>
        <v>0</v>
      </c>
      <c r="R3996" s="403" t="s">
        <v>172</v>
      </c>
      <c r="S3996" s="403" t="s">
        <v>172</v>
      </c>
      <c r="U3996" s="143"/>
    </row>
    <row r="3997" spans="1:21" ht="19.649999999999999" x14ac:dyDescent="0.3">
      <c r="A3997" s="53" t="s">
        <v>34</v>
      </c>
      <c r="B3997" s="53"/>
      <c r="C3997" s="403" t="s">
        <v>172</v>
      </c>
      <c r="D3997" s="403" t="s">
        <v>172</v>
      </c>
      <c r="E3997" s="403" t="s">
        <v>172</v>
      </c>
      <c r="F3997" s="403" t="s">
        <v>172</v>
      </c>
      <c r="G3997" s="403" t="s">
        <v>172</v>
      </c>
      <c r="H3997" s="403" t="s">
        <v>172</v>
      </c>
      <c r="I3997" s="403" t="s">
        <v>172</v>
      </c>
      <c r="J3997" s="49">
        <f>J3996</f>
        <v>0</v>
      </c>
      <c r="K3997" s="49">
        <f t="shared" ref="K3997:Q3997" si="761">K3996</f>
        <v>4610</v>
      </c>
      <c r="L3997" s="49">
        <f t="shared" si="761"/>
        <v>2549.6999999999998</v>
      </c>
      <c r="M3997" s="518">
        <f t="shared" si="761"/>
        <v>5535092.8499999996</v>
      </c>
      <c r="N3997" s="49">
        <f t="shared" si="761"/>
        <v>5535092.8499999996</v>
      </c>
      <c r="O3997" s="49">
        <f t="shared" si="761"/>
        <v>0</v>
      </c>
      <c r="P3997" s="49">
        <f t="shared" si="761"/>
        <v>0</v>
      </c>
      <c r="Q3997" s="49">
        <f t="shared" si="761"/>
        <v>0</v>
      </c>
      <c r="R3997" s="403" t="s">
        <v>172</v>
      </c>
      <c r="S3997" s="403" t="s">
        <v>172</v>
      </c>
      <c r="U3997" s="143"/>
    </row>
    <row r="3998" spans="1:21" ht="19.649999999999999" x14ac:dyDescent="0.3">
      <c r="A3998" s="527" t="s">
        <v>4633</v>
      </c>
      <c r="B3998" s="527"/>
      <c r="C3998" s="527"/>
      <c r="D3998" s="527"/>
      <c r="E3998" s="527"/>
      <c r="F3998" s="527"/>
      <c r="G3998" s="527"/>
      <c r="H3998" s="527"/>
      <c r="I3998" s="527"/>
      <c r="J3998" s="527"/>
      <c r="K3998" s="527"/>
      <c r="L3998" s="527"/>
      <c r="M3998" s="527"/>
      <c r="N3998" s="527"/>
      <c r="O3998" s="527"/>
      <c r="P3998" s="527"/>
      <c r="Q3998" s="527"/>
      <c r="R3998" s="527"/>
      <c r="S3998" s="527"/>
      <c r="U3998" s="143"/>
    </row>
    <row r="3999" spans="1:21" ht="20.3" x14ac:dyDescent="0.35">
      <c r="A3999" s="528" t="s">
        <v>4910</v>
      </c>
      <c r="B3999" s="528"/>
      <c r="C3999" s="528"/>
      <c r="D3999" s="528"/>
      <c r="E3999" s="528"/>
      <c r="F3999" s="528"/>
      <c r="G3999" s="528"/>
      <c r="H3999" s="528"/>
      <c r="I3999" s="528"/>
      <c r="J3999" s="528"/>
      <c r="K3999" s="528"/>
      <c r="L3999" s="528"/>
      <c r="M3999" s="528"/>
      <c r="N3999" s="528"/>
      <c r="O3999" s="528"/>
      <c r="P3999" s="528"/>
      <c r="Q3999" s="528"/>
      <c r="R3999" s="528"/>
      <c r="S3999" s="528"/>
      <c r="U3999" s="143"/>
    </row>
    <row r="4000" spans="1:21" ht="20.3" x14ac:dyDescent="0.35">
      <c r="A4000" s="43">
        <f>A3995+1</f>
        <v>1229</v>
      </c>
      <c r="B4000" s="47" t="s">
        <v>1521</v>
      </c>
      <c r="C4000" s="43">
        <v>44678</v>
      </c>
      <c r="D4000" s="43" t="s">
        <v>1899</v>
      </c>
      <c r="E4000" s="43">
        <v>1976</v>
      </c>
      <c r="F4000" s="43" t="s">
        <v>2131</v>
      </c>
      <c r="G4000" s="56" t="s">
        <v>2130</v>
      </c>
      <c r="H4000" s="43">
        <v>2</v>
      </c>
      <c r="I4000" s="43">
        <v>3</v>
      </c>
      <c r="J4000" s="43" t="s">
        <v>2131</v>
      </c>
      <c r="K4000" s="45">
        <v>1300.4000000000001</v>
      </c>
      <c r="L4000" s="45">
        <v>763.3</v>
      </c>
      <c r="M4000" s="517">
        <f>VLOOKUP(C4000,'Раздел 2'!D3436:Q4458,14,0)</f>
        <v>1958031.9195000001</v>
      </c>
      <c r="N4000" s="45">
        <f>M4000</f>
        <v>1958031.9195000001</v>
      </c>
      <c r="O4000" s="45">
        <v>0</v>
      </c>
      <c r="P4000" s="45">
        <v>0</v>
      </c>
      <c r="Q4000" s="45">
        <v>0</v>
      </c>
      <c r="R4000" s="57">
        <v>45658</v>
      </c>
      <c r="S4000" s="57">
        <v>46022</v>
      </c>
      <c r="U4000" s="143"/>
    </row>
    <row r="4001" spans="1:21" ht="20.3" x14ac:dyDescent="0.35">
      <c r="A4001" s="43">
        <f>A4000+1</f>
        <v>1230</v>
      </c>
      <c r="B4001" s="47" t="s">
        <v>4006</v>
      </c>
      <c r="C4001" s="43">
        <v>44679</v>
      </c>
      <c r="D4001" s="43" t="s">
        <v>1899</v>
      </c>
      <c r="E4001" s="43">
        <v>1977</v>
      </c>
      <c r="F4001" s="43" t="s">
        <v>2131</v>
      </c>
      <c r="G4001" s="56" t="s">
        <v>2130</v>
      </c>
      <c r="H4001" s="43">
        <v>2</v>
      </c>
      <c r="I4001" s="43">
        <v>3</v>
      </c>
      <c r="J4001" s="43" t="s">
        <v>2131</v>
      </c>
      <c r="K4001" s="45">
        <v>1300.4000000000001</v>
      </c>
      <c r="L4001" s="45">
        <v>713</v>
      </c>
      <c r="M4001" s="517">
        <f>VLOOKUP(C4001,'Раздел 2'!D3437:Q4459,14,0)</f>
        <v>2804264.59</v>
      </c>
      <c r="N4001" s="45">
        <f>M4001</f>
        <v>2804264.59</v>
      </c>
      <c r="O4001" s="45">
        <v>0</v>
      </c>
      <c r="P4001" s="45">
        <v>0</v>
      </c>
      <c r="Q4001" s="45">
        <v>0</v>
      </c>
      <c r="R4001" s="57">
        <v>45658</v>
      </c>
      <c r="S4001" s="57">
        <v>46022</v>
      </c>
      <c r="U4001" s="143"/>
    </row>
    <row r="4002" spans="1:21" ht="20.3" x14ac:dyDescent="0.35">
      <c r="A4002" s="43">
        <f>A4001+1</f>
        <v>1231</v>
      </c>
      <c r="B4002" s="47" t="s">
        <v>1522</v>
      </c>
      <c r="C4002" s="43">
        <v>44684</v>
      </c>
      <c r="D4002" s="43" t="s">
        <v>1899</v>
      </c>
      <c r="E4002" s="43">
        <v>1989</v>
      </c>
      <c r="F4002" s="43" t="s">
        <v>2131</v>
      </c>
      <c r="G4002" s="56" t="s">
        <v>2130</v>
      </c>
      <c r="H4002" s="43">
        <v>2</v>
      </c>
      <c r="I4002" s="43">
        <v>3</v>
      </c>
      <c r="J4002" s="43" t="s">
        <v>2131</v>
      </c>
      <c r="K4002" s="45">
        <v>1790.32</v>
      </c>
      <c r="L4002" s="45">
        <v>1000.2</v>
      </c>
      <c r="M4002" s="517">
        <f>VLOOKUP(C4002,'Раздел 2'!D3438:Q4460,14,0)</f>
        <v>2879007.44</v>
      </c>
      <c r="N4002" s="45">
        <f>M4002</f>
        <v>2879007.44</v>
      </c>
      <c r="O4002" s="45">
        <v>0</v>
      </c>
      <c r="P4002" s="45">
        <v>0</v>
      </c>
      <c r="Q4002" s="45">
        <v>0</v>
      </c>
      <c r="R4002" s="57">
        <v>45658</v>
      </c>
      <c r="S4002" s="57">
        <v>46022</v>
      </c>
      <c r="U4002" s="143"/>
    </row>
    <row r="4003" spans="1:21" ht="20.3" x14ac:dyDescent="0.3">
      <c r="A4003" s="46" t="s">
        <v>22</v>
      </c>
      <c r="B4003" s="46"/>
      <c r="C4003" s="403" t="s">
        <v>172</v>
      </c>
      <c r="D4003" s="403" t="s">
        <v>172</v>
      </c>
      <c r="E4003" s="403" t="s">
        <v>172</v>
      </c>
      <c r="F4003" s="403" t="s">
        <v>172</v>
      </c>
      <c r="G4003" s="403" t="s">
        <v>172</v>
      </c>
      <c r="H4003" s="403" t="s">
        <v>172</v>
      </c>
      <c r="I4003" s="403" t="s">
        <v>172</v>
      </c>
      <c r="J4003" s="49">
        <f>SUM(J4000:J4002)</f>
        <v>0</v>
      </c>
      <c r="K4003" s="49">
        <f t="shared" ref="K4003:Q4003" si="762">SUM(K4000:K4002)</f>
        <v>4391.12</v>
      </c>
      <c r="L4003" s="49">
        <f t="shared" si="762"/>
        <v>2476.5</v>
      </c>
      <c r="M4003" s="518">
        <f t="shared" si="762"/>
        <v>7641303.9495000001</v>
      </c>
      <c r="N4003" s="49">
        <f t="shared" si="762"/>
        <v>7641303.9495000001</v>
      </c>
      <c r="O4003" s="49">
        <f t="shared" si="762"/>
        <v>0</v>
      </c>
      <c r="P4003" s="49">
        <f t="shared" si="762"/>
        <v>0</v>
      </c>
      <c r="Q4003" s="49">
        <f t="shared" si="762"/>
        <v>0</v>
      </c>
      <c r="R4003" s="403" t="s">
        <v>172</v>
      </c>
      <c r="S4003" s="403" t="s">
        <v>172</v>
      </c>
      <c r="U4003" s="143"/>
    </row>
    <row r="4004" spans="1:21" ht="19.649999999999999" x14ac:dyDescent="0.3">
      <c r="A4004" s="53" t="s">
        <v>34</v>
      </c>
      <c r="B4004" s="53"/>
      <c r="C4004" s="403" t="s">
        <v>172</v>
      </c>
      <c r="D4004" s="403" t="s">
        <v>172</v>
      </c>
      <c r="E4004" s="403" t="s">
        <v>172</v>
      </c>
      <c r="F4004" s="403" t="s">
        <v>172</v>
      </c>
      <c r="G4004" s="403" t="s">
        <v>172</v>
      </c>
      <c r="H4004" s="403" t="s">
        <v>172</v>
      </c>
      <c r="I4004" s="403" t="s">
        <v>172</v>
      </c>
      <c r="J4004" s="49">
        <f>J4003</f>
        <v>0</v>
      </c>
      <c r="K4004" s="49">
        <f t="shared" ref="K4004:Q4004" si="763">K4003</f>
        <v>4391.12</v>
      </c>
      <c r="L4004" s="49">
        <f t="shared" si="763"/>
        <v>2476.5</v>
      </c>
      <c r="M4004" s="518">
        <f t="shared" si="763"/>
        <v>7641303.9495000001</v>
      </c>
      <c r="N4004" s="49">
        <f t="shared" si="763"/>
        <v>7641303.9495000001</v>
      </c>
      <c r="O4004" s="49">
        <f t="shared" si="763"/>
        <v>0</v>
      </c>
      <c r="P4004" s="49">
        <f t="shared" si="763"/>
        <v>0</v>
      </c>
      <c r="Q4004" s="49">
        <f t="shared" si="763"/>
        <v>0</v>
      </c>
      <c r="R4004" s="403" t="s">
        <v>172</v>
      </c>
      <c r="S4004" s="403" t="s">
        <v>172</v>
      </c>
      <c r="U4004" s="143"/>
    </row>
    <row r="4005" spans="1:21" ht="19.649999999999999" x14ac:dyDescent="0.3">
      <c r="A4005" s="527" t="s">
        <v>2945</v>
      </c>
      <c r="B4005" s="527"/>
      <c r="C4005" s="527"/>
      <c r="D4005" s="527"/>
      <c r="E4005" s="527"/>
      <c r="F4005" s="527"/>
      <c r="G4005" s="527"/>
      <c r="H4005" s="527"/>
      <c r="I4005" s="527"/>
      <c r="J4005" s="527"/>
      <c r="K4005" s="527"/>
      <c r="L4005" s="527"/>
      <c r="M4005" s="527"/>
      <c r="N4005" s="527"/>
      <c r="O4005" s="527"/>
      <c r="P4005" s="527"/>
      <c r="Q4005" s="527"/>
      <c r="R4005" s="527"/>
      <c r="S4005" s="527"/>
      <c r="U4005" s="143"/>
    </row>
    <row r="4006" spans="1:21" ht="20.3" x14ac:dyDescent="0.35">
      <c r="A4006" s="528" t="s">
        <v>4911</v>
      </c>
      <c r="B4006" s="528"/>
      <c r="C4006" s="528"/>
      <c r="D4006" s="528"/>
      <c r="E4006" s="528"/>
      <c r="F4006" s="528"/>
      <c r="G4006" s="528"/>
      <c r="H4006" s="528"/>
      <c r="I4006" s="528"/>
      <c r="J4006" s="528"/>
      <c r="K4006" s="528"/>
      <c r="L4006" s="528"/>
      <c r="M4006" s="528"/>
      <c r="N4006" s="528"/>
      <c r="O4006" s="528"/>
      <c r="P4006" s="528"/>
      <c r="Q4006" s="528"/>
      <c r="R4006" s="528"/>
      <c r="S4006" s="528"/>
      <c r="U4006" s="143"/>
    </row>
    <row r="4007" spans="1:21" ht="20.3" x14ac:dyDescent="0.35">
      <c r="A4007" s="43">
        <f>A4002+1</f>
        <v>1232</v>
      </c>
      <c r="B4007" s="47" t="s">
        <v>4114</v>
      </c>
      <c r="C4007" s="43">
        <v>44693</v>
      </c>
      <c r="D4007" s="43" t="s">
        <v>1899</v>
      </c>
      <c r="E4007" s="43">
        <v>1978</v>
      </c>
      <c r="F4007" s="43" t="s">
        <v>2131</v>
      </c>
      <c r="G4007" s="56" t="s">
        <v>2130</v>
      </c>
      <c r="H4007" s="43">
        <v>2</v>
      </c>
      <c r="I4007" s="43">
        <v>3</v>
      </c>
      <c r="J4007" s="43" t="s">
        <v>2131</v>
      </c>
      <c r="K4007" s="45">
        <v>872.2</v>
      </c>
      <c r="L4007" s="45">
        <v>872.2</v>
      </c>
      <c r="M4007" s="517">
        <f>VLOOKUP(C4007,'Раздел 2'!D3438:Q4460,14,0)</f>
        <v>175524</v>
      </c>
      <c r="N4007" s="45">
        <f>M4007</f>
        <v>175524</v>
      </c>
      <c r="O4007" s="45">
        <v>0</v>
      </c>
      <c r="P4007" s="45">
        <v>0</v>
      </c>
      <c r="Q4007" s="45">
        <v>0</v>
      </c>
      <c r="R4007" s="57">
        <v>45658</v>
      </c>
      <c r="S4007" s="57">
        <v>46022</v>
      </c>
      <c r="U4007" s="143"/>
    </row>
    <row r="4008" spans="1:21" ht="20.3" x14ac:dyDescent="0.3">
      <c r="A4008" s="46" t="s">
        <v>22</v>
      </c>
      <c r="B4008" s="46"/>
      <c r="C4008" s="403" t="s">
        <v>172</v>
      </c>
      <c r="D4008" s="403" t="s">
        <v>172</v>
      </c>
      <c r="E4008" s="403" t="s">
        <v>172</v>
      </c>
      <c r="F4008" s="403" t="s">
        <v>172</v>
      </c>
      <c r="G4008" s="403" t="s">
        <v>172</v>
      </c>
      <c r="H4008" s="403" t="s">
        <v>172</v>
      </c>
      <c r="I4008" s="403" t="s">
        <v>172</v>
      </c>
      <c r="J4008" s="49">
        <f t="shared" ref="J4008:Q4008" si="764">SUM(J4007:J4007)</f>
        <v>0</v>
      </c>
      <c r="K4008" s="49">
        <f t="shared" si="764"/>
        <v>872.2</v>
      </c>
      <c r="L4008" s="49">
        <f t="shared" si="764"/>
        <v>872.2</v>
      </c>
      <c r="M4008" s="518">
        <f t="shared" si="764"/>
        <v>175524</v>
      </c>
      <c r="N4008" s="49">
        <f t="shared" si="764"/>
        <v>175524</v>
      </c>
      <c r="O4008" s="49">
        <f t="shared" si="764"/>
        <v>0</v>
      </c>
      <c r="P4008" s="49">
        <f t="shared" si="764"/>
        <v>0</v>
      </c>
      <c r="Q4008" s="49">
        <f t="shared" si="764"/>
        <v>0</v>
      </c>
      <c r="R4008" s="403" t="s">
        <v>172</v>
      </c>
      <c r="S4008" s="403" t="s">
        <v>172</v>
      </c>
      <c r="U4008" s="143"/>
    </row>
    <row r="4009" spans="1:21" ht="20.3" x14ac:dyDescent="0.35">
      <c r="A4009" s="528" t="s">
        <v>4912</v>
      </c>
      <c r="B4009" s="528"/>
      <c r="C4009" s="528"/>
      <c r="D4009" s="528"/>
      <c r="E4009" s="528"/>
      <c r="F4009" s="528"/>
      <c r="G4009" s="528"/>
      <c r="H4009" s="528"/>
      <c r="I4009" s="528"/>
      <c r="J4009" s="528"/>
      <c r="K4009" s="528"/>
      <c r="L4009" s="528"/>
      <c r="M4009" s="528"/>
      <c r="N4009" s="528"/>
      <c r="O4009" s="528"/>
      <c r="P4009" s="528"/>
      <c r="Q4009" s="528"/>
      <c r="R4009" s="528"/>
      <c r="S4009" s="528"/>
      <c r="U4009" s="143"/>
    </row>
    <row r="4010" spans="1:21" ht="20.3" x14ac:dyDescent="0.35">
      <c r="A4010" s="43">
        <f>A4007+1</f>
        <v>1233</v>
      </c>
      <c r="B4010" s="47" t="s">
        <v>3961</v>
      </c>
      <c r="C4010" s="43">
        <v>44716</v>
      </c>
      <c r="D4010" s="43" t="s">
        <v>1899</v>
      </c>
      <c r="E4010" s="43">
        <v>1986</v>
      </c>
      <c r="F4010" s="43" t="s">
        <v>2131</v>
      </c>
      <c r="G4010" s="56" t="s">
        <v>2097</v>
      </c>
      <c r="H4010" s="43">
        <v>5</v>
      </c>
      <c r="I4010" s="43">
        <v>8</v>
      </c>
      <c r="J4010" s="43" t="s">
        <v>2131</v>
      </c>
      <c r="K4010" s="45">
        <v>6012.9</v>
      </c>
      <c r="L4010" s="45">
        <v>5577.93</v>
      </c>
      <c r="M4010" s="517">
        <f>VLOOKUP(C4010,'Раздел 2'!D3441:Q4464,14,0)</f>
        <v>13552910.050000001</v>
      </c>
      <c r="N4010" s="45">
        <f>M4010</f>
        <v>13552910.050000001</v>
      </c>
      <c r="O4010" s="45">
        <v>0</v>
      </c>
      <c r="P4010" s="45">
        <v>0</v>
      </c>
      <c r="Q4010" s="45">
        <v>0</v>
      </c>
      <c r="R4010" s="57">
        <v>45658</v>
      </c>
      <c r="S4010" s="57">
        <v>46022</v>
      </c>
      <c r="U4010" s="143"/>
    </row>
    <row r="4011" spans="1:21" ht="20.3" x14ac:dyDescent="0.35">
      <c r="A4011" s="43">
        <f>A4010+1</f>
        <v>1234</v>
      </c>
      <c r="B4011" s="47" t="s">
        <v>3172</v>
      </c>
      <c r="C4011" s="43">
        <v>44725</v>
      </c>
      <c r="D4011" s="43" t="s">
        <v>1899</v>
      </c>
      <c r="E4011" s="43">
        <v>1976</v>
      </c>
      <c r="F4011" s="43" t="s">
        <v>2131</v>
      </c>
      <c r="G4011" s="56" t="s">
        <v>2097</v>
      </c>
      <c r="H4011" s="43">
        <v>5</v>
      </c>
      <c r="I4011" s="43">
        <v>8</v>
      </c>
      <c r="J4011" s="43" t="s">
        <v>2131</v>
      </c>
      <c r="K4011" s="45">
        <v>6107</v>
      </c>
      <c r="L4011" s="45">
        <v>5606.4</v>
      </c>
      <c r="M4011" s="517">
        <f>VLOOKUP(C4011,'Раздел 2'!D3442:Q4465,14,0)</f>
        <v>10169520.719999999</v>
      </c>
      <c r="N4011" s="45">
        <f>M4011</f>
        <v>10169520.719999999</v>
      </c>
      <c r="O4011" s="45">
        <v>0</v>
      </c>
      <c r="P4011" s="45">
        <v>0</v>
      </c>
      <c r="Q4011" s="45">
        <v>0</v>
      </c>
      <c r="R4011" s="57">
        <v>45658</v>
      </c>
      <c r="S4011" s="57">
        <v>46022</v>
      </c>
      <c r="U4011" s="143"/>
    </row>
    <row r="4012" spans="1:21" ht="20.3" x14ac:dyDescent="0.35">
      <c r="A4012" s="43">
        <f>A4011+1</f>
        <v>1235</v>
      </c>
      <c r="B4012" s="47" t="s">
        <v>3841</v>
      </c>
      <c r="C4012" s="43">
        <v>44707</v>
      </c>
      <c r="D4012" s="43" t="s">
        <v>1899</v>
      </c>
      <c r="E4012" s="43">
        <v>1977</v>
      </c>
      <c r="F4012" s="43" t="s">
        <v>2131</v>
      </c>
      <c r="G4012" s="56" t="s">
        <v>2097</v>
      </c>
      <c r="H4012" s="43">
        <v>5</v>
      </c>
      <c r="I4012" s="43">
        <v>8</v>
      </c>
      <c r="J4012" s="43" t="s">
        <v>2131</v>
      </c>
      <c r="K4012" s="45">
        <v>5867.35</v>
      </c>
      <c r="L4012" s="45">
        <v>5565.68</v>
      </c>
      <c r="M4012" s="517">
        <f>VLOOKUP(C4012,'Раздел 2'!D3443:Q4466,14,0)</f>
        <v>11619527</v>
      </c>
      <c r="N4012" s="45">
        <f>M4012</f>
        <v>11619527</v>
      </c>
      <c r="O4012" s="45">
        <v>0</v>
      </c>
      <c r="P4012" s="45">
        <v>0</v>
      </c>
      <c r="Q4012" s="45">
        <v>0</v>
      </c>
      <c r="R4012" s="57">
        <v>45658</v>
      </c>
      <c r="S4012" s="57">
        <v>46022</v>
      </c>
      <c r="U4012" s="143"/>
    </row>
    <row r="4013" spans="1:21" ht="20.3" x14ac:dyDescent="0.3">
      <c r="A4013" s="46" t="s">
        <v>22</v>
      </c>
      <c r="B4013" s="46"/>
      <c r="C4013" s="403" t="s">
        <v>172</v>
      </c>
      <c r="D4013" s="403" t="s">
        <v>172</v>
      </c>
      <c r="E4013" s="403" t="s">
        <v>172</v>
      </c>
      <c r="F4013" s="403" t="s">
        <v>172</v>
      </c>
      <c r="G4013" s="403" t="s">
        <v>172</v>
      </c>
      <c r="H4013" s="403" t="s">
        <v>172</v>
      </c>
      <c r="I4013" s="403" t="s">
        <v>172</v>
      </c>
      <c r="J4013" s="49">
        <f>SUM(J4010:J4012)</f>
        <v>0</v>
      </c>
      <c r="K4013" s="49">
        <f>SUM(K4010:K4012)</f>
        <v>17987.25</v>
      </c>
      <c r="L4013" s="49">
        <f>SUM(L4010:L4012)</f>
        <v>16750.010000000002</v>
      </c>
      <c r="M4013" s="518">
        <f>SUM(M4010:M4012)</f>
        <v>35341957.769999996</v>
      </c>
      <c r="N4013" s="49">
        <f>SUM(N4010:N4012)</f>
        <v>35341957.769999996</v>
      </c>
      <c r="O4013" s="49">
        <f t="shared" ref="O4013:Q4013" si="765">SUM(O4010:O4011)</f>
        <v>0</v>
      </c>
      <c r="P4013" s="49">
        <f t="shared" si="765"/>
        <v>0</v>
      </c>
      <c r="Q4013" s="49">
        <f t="shared" si="765"/>
        <v>0</v>
      </c>
      <c r="R4013" s="403" t="s">
        <v>172</v>
      </c>
      <c r="S4013" s="403" t="s">
        <v>172</v>
      </c>
      <c r="U4013" s="143"/>
    </row>
    <row r="4014" spans="1:21" ht="19.649999999999999" x14ac:dyDescent="0.3">
      <c r="A4014" s="53" t="s">
        <v>34</v>
      </c>
      <c r="B4014" s="53"/>
      <c r="C4014" s="403" t="s">
        <v>172</v>
      </c>
      <c r="D4014" s="403" t="s">
        <v>172</v>
      </c>
      <c r="E4014" s="403" t="s">
        <v>172</v>
      </c>
      <c r="F4014" s="403" t="s">
        <v>172</v>
      </c>
      <c r="G4014" s="403" t="s">
        <v>172</v>
      </c>
      <c r="H4014" s="403" t="s">
        <v>172</v>
      </c>
      <c r="I4014" s="403" t="s">
        <v>172</v>
      </c>
      <c r="J4014" s="49">
        <f>J4013+J4008</f>
        <v>0</v>
      </c>
      <c r="K4014" s="49">
        <f t="shared" ref="K4014:N4014" si="766">K4013+K4008</f>
        <v>18859.45</v>
      </c>
      <c r="L4014" s="49">
        <f t="shared" si="766"/>
        <v>17622.210000000003</v>
      </c>
      <c r="M4014" s="518">
        <f t="shared" si="766"/>
        <v>35517481.769999996</v>
      </c>
      <c r="N4014" s="49">
        <f t="shared" si="766"/>
        <v>35517481.769999996</v>
      </c>
      <c r="O4014" s="49">
        <f t="shared" ref="O4014:Q4014" si="767">O4013</f>
        <v>0</v>
      </c>
      <c r="P4014" s="49">
        <f t="shared" si="767"/>
        <v>0</v>
      </c>
      <c r="Q4014" s="49">
        <f t="shared" si="767"/>
        <v>0</v>
      </c>
      <c r="R4014" s="403" t="s">
        <v>172</v>
      </c>
      <c r="S4014" s="403" t="s">
        <v>172</v>
      </c>
      <c r="U4014" s="143"/>
    </row>
    <row r="4015" spans="1:21" ht="19.649999999999999" x14ac:dyDescent="0.3">
      <c r="A4015" s="527" t="s">
        <v>4913</v>
      </c>
      <c r="B4015" s="527"/>
      <c r="C4015" s="527"/>
      <c r="D4015" s="527"/>
      <c r="E4015" s="527"/>
      <c r="F4015" s="527"/>
      <c r="G4015" s="527"/>
      <c r="H4015" s="527"/>
      <c r="I4015" s="527"/>
      <c r="J4015" s="527"/>
      <c r="K4015" s="527"/>
      <c r="L4015" s="527"/>
      <c r="M4015" s="527"/>
      <c r="N4015" s="527"/>
      <c r="O4015" s="527"/>
      <c r="P4015" s="527"/>
      <c r="Q4015" s="527"/>
      <c r="R4015" s="527"/>
      <c r="S4015" s="527"/>
      <c r="U4015" s="143"/>
    </row>
    <row r="4016" spans="1:21" ht="20.3" x14ac:dyDescent="0.35">
      <c r="A4016" s="528" t="s">
        <v>4914</v>
      </c>
      <c r="B4016" s="528"/>
      <c r="C4016" s="528"/>
      <c r="D4016" s="528"/>
      <c r="E4016" s="528"/>
      <c r="F4016" s="528"/>
      <c r="G4016" s="528"/>
      <c r="H4016" s="528"/>
      <c r="I4016" s="528"/>
      <c r="J4016" s="528"/>
      <c r="K4016" s="528"/>
      <c r="L4016" s="528"/>
      <c r="M4016" s="528"/>
      <c r="N4016" s="528"/>
      <c r="O4016" s="528"/>
      <c r="P4016" s="528"/>
      <c r="Q4016" s="528"/>
      <c r="R4016" s="528"/>
      <c r="S4016" s="528"/>
      <c r="U4016" s="143"/>
    </row>
    <row r="4017" spans="1:21" ht="20.3" x14ac:dyDescent="0.35">
      <c r="A4017" s="43">
        <f>A4012+1</f>
        <v>1236</v>
      </c>
      <c r="B4017" s="44" t="s">
        <v>1146</v>
      </c>
      <c r="C4017" s="43">
        <v>44929</v>
      </c>
      <c r="D4017" s="43" t="s">
        <v>1899</v>
      </c>
      <c r="E4017" s="43">
        <v>1959</v>
      </c>
      <c r="F4017" s="43" t="s">
        <v>2131</v>
      </c>
      <c r="G4017" s="56" t="s">
        <v>2103</v>
      </c>
      <c r="H4017" s="43">
        <v>2</v>
      </c>
      <c r="I4017" s="43">
        <v>1</v>
      </c>
      <c r="J4017" s="43" t="s">
        <v>2131</v>
      </c>
      <c r="K4017" s="45">
        <v>687.4</v>
      </c>
      <c r="L4017" s="45">
        <v>404.2</v>
      </c>
      <c r="M4017" s="517">
        <f>VLOOKUP(C4017,'Раздел 2'!D3518:Q4469,14,0)</f>
        <v>75894</v>
      </c>
      <c r="N4017" s="45">
        <f t="shared" ref="N4017:N4035" si="768">M4017</f>
        <v>75894</v>
      </c>
      <c r="O4017" s="45">
        <v>0</v>
      </c>
      <c r="P4017" s="45">
        <v>0</v>
      </c>
      <c r="Q4017" s="45">
        <v>0</v>
      </c>
      <c r="R4017" s="57">
        <v>45658</v>
      </c>
      <c r="S4017" s="57">
        <v>46022</v>
      </c>
      <c r="U4017" s="143"/>
    </row>
    <row r="4018" spans="1:21" ht="20.3" x14ac:dyDescent="0.35">
      <c r="A4018" s="43">
        <f t="shared" ref="A4018:A4045" si="769">A4017+1</f>
        <v>1237</v>
      </c>
      <c r="B4018" s="44" t="s">
        <v>1147</v>
      </c>
      <c r="C4018" s="43">
        <v>44930</v>
      </c>
      <c r="D4018" s="43" t="s">
        <v>1899</v>
      </c>
      <c r="E4018" s="43">
        <v>1959</v>
      </c>
      <c r="F4018" s="43" t="s">
        <v>2131</v>
      </c>
      <c r="G4018" s="56" t="s">
        <v>2103</v>
      </c>
      <c r="H4018" s="43">
        <v>2</v>
      </c>
      <c r="I4018" s="43">
        <v>1</v>
      </c>
      <c r="J4018" s="43" t="s">
        <v>2131</v>
      </c>
      <c r="K4018" s="45">
        <v>701</v>
      </c>
      <c r="L4018" s="45">
        <v>416.9</v>
      </c>
      <c r="M4018" s="517">
        <f>VLOOKUP(C4018,'Раздел 2'!D3519:Q4470,14,0)</f>
        <v>75894</v>
      </c>
      <c r="N4018" s="45">
        <f t="shared" si="768"/>
        <v>75894</v>
      </c>
      <c r="O4018" s="45">
        <v>0</v>
      </c>
      <c r="P4018" s="45">
        <v>0</v>
      </c>
      <c r="Q4018" s="45">
        <v>0</v>
      </c>
      <c r="R4018" s="57">
        <v>45658</v>
      </c>
      <c r="S4018" s="57">
        <v>46022</v>
      </c>
      <c r="U4018" s="143"/>
    </row>
    <row r="4019" spans="1:21" ht="20.3" x14ac:dyDescent="0.35">
      <c r="A4019" s="43">
        <f t="shared" si="769"/>
        <v>1238</v>
      </c>
      <c r="B4019" s="44" t="s">
        <v>1158</v>
      </c>
      <c r="C4019" s="43">
        <v>44938</v>
      </c>
      <c r="D4019" s="43" t="s">
        <v>1899</v>
      </c>
      <c r="E4019" s="43">
        <v>1960</v>
      </c>
      <c r="F4019" s="43" t="s">
        <v>2131</v>
      </c>
      <c r="G4019" s="56" t="s">
        <v>2103</v>
      </c>
      <c r="H4019" s="43">
        <v>2</v>
      </c>
      <c r="I4019" s="43">
        <v>1</v>
      </c>
      <c r="J4019" s="43" t="s">
        <v>2131</v>
      </c>
      <c r="K4019" s="45">
        <v>701.1</v>
      </c>
      <c r="L4019" s="45">
        <v>415.4</v>
      </c>
      <c r="M4019" s="517">
        <f>VLOOKUP(C4019,'Раздел 2'!D3520:Q4471,14,0)</f>
        <v>62752.5</v>
      </c>
      <c r="N4019" s="45">
        <f t="shared" si="768"/>
        <v>62752.5</v>
      </c>
      <c r="O4019" s="45">
        <v>0</v>
      </c>
      <c r="P4019" s="45">
        <v>0</v>
      </c>
      <c r="Q4019" s="45">
        <v>0</v>
      </c>
      <c r="R4019" s="57">
        <v>45658</v>
      </c>
      <c r="S4019" s="57">
        <v>46022</v>
      </c>
      <c r="U4019" s="143"/>
    </row>
    <row r="4020" spans="1:21" ht="20.3" x14ac:dyDescent="0.35">
      <c r="A4020" s="43">
        <f t="shared" si="769"/>
        <v>1239</v>
      </c>
      <c r="B4020" s="44" t="s">
        <v>755</v>
      </c>
      <c r="C4020" s="43">
        <v>44953</v>
      </c>
      <c r="D4020" s="43" t="s">
        <v>1899</v>
      </c>
      <c r="E4020" s="43">
        <v>1961</v>
      </c>
      <c r="F4020" s="43">
        <v>2016</v>
      </c>
      <c r="G4020" s="56" t="s">
        <v>2097</v>
      </c>
      <c r="H4020" s="43">
        <v>4</v>
      </c>
      <c r="I4020" s="43">
        <v>3</v>
      </c>
      <c r="J4020" s="43" t="s">
        <v>2131</v>
      </c>
      <c r="K4020" s="45">
        <v>3405.2</v>
      </c>
      <c r="L4020" s="45">
        <v>2072.0500000000002</v>
      </c>
      <c r="M4020" s="517">
        <f>VLOOKUP(C4020,'Раздел 2'!D3521:Q4472,14,0)</f>
        <v>920811.47</v>
      </c>
      <c r="N4020" s="45">
        <f t="shared" si="768"/>
        <v>920811.47</v>
      </c>
      <c r="O4020" s="45">
        <v>0</v>
      </c>
      <c r="P4020" s="45">
        <v>0</v>
      </c>
      <c r="Q4020" s="45">
        <v>0</v>
      </c>
      <c r="R4020" s="57">
        <v>45658</v>
      </c>
      <c r="S4020" s="57">
        <v>46022</v>
      </c>
      <c r="U4020" s="143"/>
    </row>
    <row r="4021" spans="1:21" ht="20.3" x14ac:dyDescent="0.35">
      <c r="A4021" s="43">
        <f t="shared" si="769"/>
        <v>1240</v>
      </c>
      <c r="B4021" s="44" t="s">
        <v>756</v>
      </c>
      <c r="C4021" s="43">
        <v>44957</v>
      </c>
      <c r="D4021" s="43" t="s">
        <v>1899</v>
      </c>
      <c r="E4021" s="43">
        <v>1962</v>
      </c>
      <c r="F4021" s="43">
        <v>2017</v>
      </c>
      <c r="G4021" s="56" t="s">
        <v>2097</v>
      </c>
      <c r="H4021" s="43">
        <v>4</v>
      </c>
      <c r="I4021" s="43">
        <v>3</v>
      </c>
      <c r="J4021" s="43" t="s">
        <v>2131</v>
      </c>
      <c r="K4021" s="45">
        <v>3428.6</v>
      </c>
      <c r="L4021" s="45">
        <v>2050.4</v>
      </c>
      <c r="M4021" s="517">
        <f>VLOOKUP(C4021,'Раздел 2'!D3522:Q4473,14,0)</f>
        <v>1569569.44</v>
      </c>
      <c r="N4021" s="45">
        <f t="shared" si="768"/>
        <v>1569569.44</v>
      </c>
      <c r="O4021" s="45">
        <v>0</v>
      </c>
      <c r="P4021" s="45">
        <v>0</v>
      </c>
      <c r="Q4021" s="45">
        <v>0</v>
      </c>
      <c r="R4021" s="57">
        <v>45658</v>
      </c>
      <c r="S4021" s="57">
        <v>46022</v>
      </c>
      <c r="U4021" s="143"/>
    </row>
    <row r="4022" spans="1:21" ht="20.3" x14ac:dyDescent="0.35">
      <c r="A4022" s="43">
        <f t="shared" si="769"/>
        <v>1241</v>
      </c>
      <c r="B4022" s="44" t="s">
        <v>757</v>
      </c>
      <c r="C4022" s="43">
        <v>44958</v>
      </c>
      <c r="D4022" s="43" t="s">
        <v>1899</v>
      </c>
      <c r="E4022" s="43">
        <v>1962</v>
      </c>
      <c r="F4022" s="43">
        <v>2017</v>
      </c>
      <c r="G4022" s="56" t="s">
        <v>2097</v>
      </c>
      <c r="H4022" s="43">
        <v>4</v>
      </c>
      <c r="I4022" s="43">
        <v>3</v>
      </c>
      <c r="J4022" s="43" t="s">
        <v>2131</v>
      </c>
      <c r="K4022" s="45">
        <v>3361.7</v>
      </c>
      <c r="L4022" s="45">
        <v>2062.9</v>
      </c>
      <c r="M4022" s="517">
        <f>VLOOKUP(C4022,'Раздел 2'!D3523:Q4474,14,0)</f>
        <v>860817.7699999999</v>
      </c>
      <c r="N4022" s="45">
        <f t="shared" si="768"/>
        <v>860817.7699999999</v>
      </c>
      <c r="O4022" s="45">
        <v>0</v>
      </c>
      <c r="P4022" s="45">
        <v>0</v>
      </c>
      <c r="Q4022" s="45">
        <v>0</v>
      </c>
      <c r="R4022" s="57">
        <v>45658</v>
      </c>
      <c r="S4022" s="57">
        <v>46022</v>
      </c>
      <c r="U4022" s="143"/>
    </row>
    <row r="4023" spans="1:21" ht="20.3" x14ac:dyDescent="0.35">
      <c r="A4023" s="43">
        <f t="shared" si="769"/>
        <v>1242</v>
      </c>
      <c r="B4023" s="44" t="s">
        <v>1629</v>
      </c>
      <c r="C4023" s="43">
        <v>44959</v>
      </c>
      <c r="D4023" s="43" t="s">
        <v>1899</v>
      </c>
      <c r="E4023" s="43">
        <v>1961</v>
      </c>
      <c r="F4023" s="43">
        <v>2017</v>
      </c>
      <c r="G4023" s="56" t="s">
        <v>2097</v>
      </c>
      <c r="H4023" s="43">
        <v>4</v>
      </c>
      <c r="I4023" s="43">
        <v>3</v>
      </c>
      <c r="J4023" s="43" t="s">
        <v>2131</v>
      </c>
      <c r="K4023" s="45">
        <v>3395.1</v>
      </c>
      <c r="L4023" s="45">
        <v>2064</v>
      </c>
      <c r="M4023" s="517">
        <f>VLOOKUP(C4023,'Раздел 2'!D3524:Q4475,14,0)</f>
        <v>901419.47000000009</v>
      </c>
      <c r="N4023" s="45">
        <f t="shared" si="768"/>
        <v>901419.47000000009</v>
      </c>
      <c r="O4023" s="45">
        <v>0</v>
      </c>
      <c r="P4023" s="45">
        <v>0</v>
      </c>
      <c r="Q4023" s="45">
        <v>0</v>
      </c>
      <c r="R4023" s="57">
        <v>45658</v>
      </c>
      <c r="S4023" s="57">
        <v>46022</v>
      </c>
      <c r="U4023" s="143"/>
    </row>
    <row r="4024" spans="1:21" ht="20.3" x14ac:dyDescent="0.35">
      <c r="A4024" s="43">
        <f t="shared" si="769"/>
        <v>1243</v>
      </c>
      <c r="B4024" s="44" t="s">
        <v>2377</v>
      </c>
      <c r="C4024" s="43">
        <v>44991</v>
      </c>
      <c r="D4024" s="43" t="s">
        <v>1899</v>
      </c>
      <c r="E4024" s="43">
        <v>1958</v>
      </c>
      <c r="F4024" s="43" t="s">
        <v>2131</v>
      </c>
      <c r="G4024" s="56" t="s">
        <v>2098</v>
      </c>
      <c r="H4024" s="43">
        <v>2</v>
      </c>
      <c r="I4024" s="43">
        <v>2</v>
      </c>
      <c r="J4024" s="43" t="s">
        <v>2131</v>
      </c>
      <c r="K4024" s="45">
        <v>1216.9000000000001</v>
      </c>
      <c r="L4024" s="45">
        <v>658.8</v>
      </c>
      <c r="M4024" s="517">
        <f>VLOOKUP(C4024,'Раздел 2'!D3525:Q4476,14,0)</f>
        <v>47298</v>
      </c>
      <c r="N4024" s="45">
        <f t="shared" si="768"/>
        <v>47298</v>
      </c>
      <c r="O4024" s="45">
        <v>0</v>
      </c>
      <c r="P4024" s="45">
        <v>0</v>
      </c>
      <c r="Q4024" s="45">
        <v>0</v>
      </c>
      <c r="R4024" s="57">
        <v>45658</v>
      </c>
      <c r="S4024" s="57">
        <v>46022</v>
      </c>
      <c r="U4024" s="143"/>
    </row>
    <row r="4025" spans="1:21" ht="20.3" x14ac:dyDescent="0.35">
      <c r="A4025" s="43">
        <f>A4024+1</f>
        <v>1244</v>
      </c>
      <c r="B4025" s="44" t="s">
        <v>1525</v>
      </c>
      <c r="C4025" s="43">
        <v>45012</v>
      </c>
      <c r="D4025" s="43" t="s">
        <v>1899</v>
      </c>
      <c r="E4025" s="43">
        <v>1966</v>
      </c>
      <c r="F4025" s="43" t="s">
        <v>2131</v>
      </c>
      <c r="G4025" s="56" t="s">
        <v>2097</v>
      </c>
      <c r="H4025" s="43">
        <v>4</v>
      </c>
      <c r="I4025" s="43">
        <v>3</v>
      </c>
      <c r="J4025" s="43" t="s">
        <v>2131</v>
      </c>
      <c r="K4025" s="45">
        <v>3414.3</v>
      </c>
      <c r="L4025" s="45">
        <v>2072.6999999999998</v>
      </c>
      <c r="M4025" s="517">
        <f>VLOOKUP(C4025,'Раздел 2'!D3539:Q4478,14,0)</f>
        <v>2970708.9831999997</v>
      </c>
      <c r="N4025" s="45">
        <f t="shared" si="768"/>
        <v>2970708.9831999997</v>
      </c>
      <c r="O4025" s="45">
        <v>0</v>
      </c>
      <c r="P4025" s="45">
        <v>0</v>
      </c>
      <c r="Q4025" s="45">
        <v>0</v>
      </c>
      <c r="R4025" s="57">
        <v>45658</v>
      </c>
      <c r="S4025" s="57">
        <v>46022</v>
      </c>
      <c r="U4025" s="143"/>
    </row>
    <row r="4026" spans="1:21" ht="20.3" x14ac:dyDescent="0.35">
      <c r="A4026" s="43">
        <f t="shared" si="769"/>
        <v>1245</v>
      </c>
      <c r="B4026" s="44" t="s">
        <v>1630</v>
      </c>
      <c r="C4026" s="43">
        <v>45014</v>
      </c>
      <c r="D4026" s="43" t="s">
        <v>1899</v>
      </c>
      <c r="E4026" s="43">
        <v>1966</v>
      </c>
      <c r="F4026" s="43">
        <v>2016</v>
      </c>
      <c r="G4026" s="56" t="s">
        <v>2097</v>
      </c>
      <c r="H4026" s="43">
        <v>4</v>
      </c>
      <c r="I4026" s="43">
        <v>3</v>
      </c>
      <c r="J4026" s="43" t="s">
        <v>2131</v>
      </c>
      <c r="K4026" s="45">
        <v>3402.4</v>
      </c>
      <c r="L4026" s="45">
        <v>2051.1</v>
      </c>
      <c r="M4026" s="517">
        <f>VLOOKUP(C4026,'Раздел 2'!D3540:Q4479,14,0)</f>
        <v>999366.58</v>
      </c>
      <c r="N4026" s="45">
        <f t="shared" si="768"/>
        <v>999366.58</v>
      </c>
      <c r="O4026" s="45">
        <v>0</v>
      </c>
      <c r="P4026" s="45">
        <v>0</v>
      </c>
      <c r="Q4026" s="45">
        <v>0</v>
      </c>
      <c r="R4026" s="57">
        <v>45658</v>
      </c>
      <c r="S4026" s="57">
        <v>46022</v>
      </c>
      <c r="U4026" s="143"/>
    </row>
    <row r="4027" spans="1:21" ht="20.3" x14ac:dyDescent="0.35">
      <c r="A4027" s="43">
        <f t="shared" si="769"/>
        <v>1246</v>
      </c>
      <c r="B4027" s="44" t="s">
        <v>1572</v>
      </c>
      <c r="C4027" s="43">
        <v>45015</v>
      </c>
      <c r="D4027" s="43" t="s">
        <v>1899</v>
      </c>
      <c r="E4027" s="43">
        <v>1966</v>
      </c>
      <c r="F4027" s="43">
        <v>2016</v>
      </c>
      <c r="G4027" s="56" t="s">
        <v>2097</v>
      </c>
      <c r="H4027" s="43">
        <v>4</v>
      </c>
      <c r="I4027" s="43">
        <v>3</v>
      </c>
      <c r="J4027" s="43" t="s">
        <v>2131</v>
      </c>
      <c r="K4027" s="45">
        <v>3755.9</v>
      </c>
      <c r="L4027" s="45">
        <v>2339</v>
      </c>
      <c r="M4027" s="517">
        <f>VLOOKUP(C4027,'Раздел 2'!D3541:Q4480,14,0)</f>
        <v>899714.22</v>
      </c>
      <c r="N4027" s="45">
        <f t="shared" si="768"/>
        <v>899714.22</v>
      </c>
      <c r="O4027" s="45">
        <v>0</v>
      </c>
      <c r="P4027" s="45">
        <v>0</v>
      </c>
      <c r="Q4027" s="45">
        <v>0</v>
      </c>
      <c r="R4027" s="57">
        <v>45658</v>
      </c>
      <c r="S4027" s="57">
        <v>46022</v>
      </c>
      <c r="U4027" s="143"/>
    </row>
    <row r="4028" spans="1:21" ht="20.3" x14ac:dyDescent="0.35">
      <c r="A4028" s="43">
        <f t="shared" si="769"/>
        <v>1247</v>
      </c>
      <c r="B4028" s="44" t="s">
        <v>1631</v>
      </c>
      <c r="C4028" s="43">
        <v>45016</v>
      </c>
      <c r="D4028" s="43" t="s">
        <v>1899</v>
      </c>
      <c r="E4028" s="43">
        <v>1967</v>
      </c>
      <c r="F4028" s="43">
        <v>2016</v>
      </c>
      <c r="G4028" s="56" t="s">
        <v>2097</v>
      </c>
      <c r="H4028" s="43">
        <v>4</v>
      </c>
      <c r="I4028" s="43">
        <v>3</v>
      </c>
      <c r="J4028" s="43" t="s">
        <v>2131</v>
      </c>
      <c r="K4028" s="45">
        <v>3769.2</v>
      </c>
      <c r="L4028" s="45">
        <v>2294.6</v>
      </c>
      <c r="M4028" s="517">
        <f>VLOOKUP(C4028,'Раздел 2'!D3546:Q4481,14,0)</f>
        <v>999366.58</v>
      </c>
      <c r="N4028" s="45">
        <f t="shared" si="768"/>
        <v>999366.58</v>
      </c>
      <c r="O4028" s="45">
        <v>0</v>
      </c>
      <c r="P4028" s="45">
        <v>0</v>
      </c>
      <c r="Q4028" s="45">
        <v>0</v>
      </c>
      <c r="R4028" s="57">
        <v>45658</v>
      </c>
      <c r="S4028" s="57">
        <v>46022</v>
      </c>
      <c r="U4028" s="143"/>
    </row>
    <row r="4029" spans="1:21" ht="20.3" x14ac:dyDescent="0.35">
      <c r="A4029" s="43">
        <f t="shared" si="769"/>
        <v>1248</v>
      </c>
      <c r="B4029" s="44" t="s">
        <v>1632</v>
      </c>
      <c r="C4029" s="43">
        <v>45018</v>
      </c>
      <c r="D4029" s="43" t="s">
        <v>1899</v>
      </c>
      <c r="E4029" s="43">
        <v>1967</v>
      </c>
      <c r="F4029" s="43">
        <v>2015</v>
      </c>
      <c r="G4029" s="56" t="s">
        <v>2097</v>
      </c>
      <c r="H4029" s="43">
        <v>4</v>
      </c>
      <c r="I4029" s="43">
        <v>3</v>
      </c>
      <c r="J4029" s="43" t="s">
        <v>2131</v>
      </c>
      <c r="K4029" s="45">
        <v>3752.5</v>
      </c>
      <c r="L4029" s="45">
        <v>2266.4499999999998</v>
      </c>
      <c r="M4029" s="517">
        <f>VLOOKUP(C4029,'Раздел 2'!D3546:Q4482,14,0)</f>
        <v>999366.58</v>
      </c>
      <c r="N4029" s="45">
        <f t="shared" si="768"/>
        <v>999366.58</v>
      </c>
      <c r="O4029" s="45">
        <v>0</v>
      </c>
      <c r="P4029" s="45">
        <v>0</v>
      </c>
      <c r="Q4029" s="45">
        <v>0</v>
      </c>
      <c r="R4029" s="57">
        <v>45658</v>
      </c>
      <c r="S4029" s="57">
        <v>46022</v>
      </c>
      <c r="U4029" s="143"/>
    </row>
    <row r="4030" spans="1:21" ht="20.3" x14ac:dyDescent="0.35">
      <c r="A4030" s="43">
        <f t="shared" si="769"/>
        <v>1249</v>
      </c>
      <c r="B4030" s="44" t="s">
        <v>1526</v>
      </c>
      <c r="C4030" s="43">
        <v>45020</v>
      </c>
      <c r="D4030" s="43" t="s">
        <v>1899</v>
      </c>
      <c r="E4030" s="43">
        <v>1966</v>
      </c>
      <c r="F4030" s="43" t="s">
        <v>2131</v>
      </c>
      <c r="G4030" s="56" t="s">
        <v>2098</v>
      </c>
      <c r="H4030" s="43">
        <v>4</v>
      </c>
      <c r="I4030" s="43">
        <v>3</v>
      </c>
      <c r="J4030" s="43" t="s">
        <v>2131</v>
      </c>
      <c r="K4030" s="45">
        <v>3337.2</v>
      </c>
      <c r="L4030" s="45">
        <v>2418.3000000000002</v>
      </c>
      <c r="M4030" s="517">
        <f>VLOOKUP(C4030,'Раздел 2'!D3546:Q4483,14,0)</f>
        <v>3567960.074</v>
      </c>
      <c r="N4030" s="45">
        <f t="shared" si="768"/>
        <v>3567960.074</v>
      </c>
      <c r="O4030" s="45">
        <v>0</v>
      </c>
      <c r="P4030" s="45">
        <v>0</v>
      </c>
      <c r="Q4030" s="45">
        <v>0</v>
      </c>
      <c r="R4030" s="57">
        <v>45658</v>
      </c>
      <c r="S4030" s="57">
        <v>46022</v>
      </c>
      <c r="U4030" s="143"/>
    </row>
    <row r="4031" spans="1:21" ht="20.3" x14ac:dyDescent="0.35">
      <c r="A4031" s="43">
        <f t="shared" si="769"/>
        <v>1250</v>
      </c>
      <c r="B4031" s="44" t="s">
        <v>1571</v>
      </c>
      <c r="C4031" s="43">
        <v>44998</v>
      </c>
      <c r="D4031" s="43" t="s">
        <v>1899</v>
      </c>
      <c r="E4031" s="43">
        <v>1963</v>
      </c>
      <c r="F4031" s="43">
        <v>2015</v>
      </c>
      <c r="G4031" s="56" t="s">
        <v>2097</v>
      </c>
      <c r="H4031" s="43">
        <v>4</v>
      </c>
      <c r="I4031" s="43">
        <v>3</v>
      </c>
      <c r="J4031" s="43" t="s">
        <v>2131</v>
      </c>
      <c r="K4031" s="45">
        <v>3441.1</v>
      </c>
      <c r="L4031" s="45">
        <v>2089.4</v>
      </c>
      <c r="M4031" s="517">
        <f>VLOOKUP(C4031,'Раздел 2'!D3546:Q4484,14,0)</f>
        <v>999714.23</v>
      </c>
      <c r="N4031" s="45">
        <f t="shared" si="768"/>
        <v>999714.23</v>
      </c>
      <c r="O4031" s="45">
        <v>0</v>
      </c>
      <c r="P4031" s="45">
        <v>0</v>
      </c>
      <c r="Q4031" s="45">
        <v>0</v>
      </c>
      <c r="R4031" s="57">
        <v>45658</v>
      </c>
      <c r="S4031" s="57">
        <v>46022</v>
      </c>
      <c r="U4031" s="143"/>
    </row>
    <row r="4032" spans="1:21" ht="20.3" x14ac:dyDescent="0.35">
      <c r="A4032" s="43">
        <f t="shared" si="769"/>
        <v>1251</v>
      </c>
      <c r="B4032" s="44" t="s">
        <v>1628</v>
      </c>
      <c r="C4032" s="43">
        <v>45000</v>
      </c>
      <c r="D4032" s="43" t="s">
        <v>1899</v>
      </c>
      <c r="E4032" s="43">
        <v>1964</v>
      </c>
      <c r="F4032" s="43">
        <v>2016</v>
      </c>
      <c r="G4032" s="56" t="s">
        <v>2097</v>
      </c>
      <c r="H4032" s="43">
        <v>4</v>
      </c>
      <c r="I4032" s="43">
        <v>3</v>
      </c>
      <c r="J4032" s="43" t="s">
        <v>2131</v>
      </c>
      <c r="K4032" s="45">
        <v>3440.5</v>
      </c>
      <c r="L4032" s="45">
        <v>2036.4</v>
      </c>
      <c r="M4032" s="517">
        <f>VLOOKUP(C4032,'Раздел 2'!D3546:Q4485,14,0)</f>
        <v>899714.23</v>
      </c>
      <c r="N4032" s="45">
        <f t="shared" si="768"/>
        <v>899714.23</v>
      </c>
      <c r="O4032" s="45">
        <v>0</v>
      </c>
      <c r="P4032" s="45">
        <v>0</v>
      </c>
      <c r="Q4032" s="45">
        <v>0</v>
      </c>
      <c r="R4032" s="57">
        <v>45658</v>
      </c>
      <c r="S4032" s="57">
        <v>46022</v>
      </c>
      <c r="U4032" s="143"/>
    </row>
    <row r="4033" spans="1:21" ht="20.3" x14ac:dyDescent="0.35">
      <c r="A4033" s="43">
        <f t="shared" si="769"/>
        <v>1252</v>
      </c>
      <c r="B4033" s="44" t="s">
        <v>1633</v>
      </c>
      <c r="C4033" s="43">
        <v>45001</v>
      </c>
      <c r="D4033" s="43" t="s">
        <v>1899</v>
      </c>
      <c r="E4033" s="43">
        <v>1963</v>
      </c>
      <c r="F4033" s="43">
        <v>2017</v>
      </c>
      <c r="G4033" s="56" t="s">
        <v>2097</v>
      </c>
      <c r="H4033" s="43">
        <v>4</v>
      </c>
      <c r="I4033" s="43">
        <v>3</v>
      </c>
      <c r="J4033" s="43" t="s">
        <v>2131</v>
      </c>
      <c r="K4033" s="45">
        <v>3771.5</v>
      </c>
      <c r="L4033" s="45">
        <v>2278.9</v>
      </c>
      <c r="M4033" s="517">
        <f>VLOOKUP(C4033,'Раздел 2'!D3554:Q4486,14,0)</f>
        <v>999714.23</v>
      </c>
      <c r="N4033" s="45">
        <f t="shared" si="768"/>
        <v>999714.23</v>
      </c>
      <c r="O4033" s="45">
        <v>0</v>
      </c>
      <c r="P4033" s="45">
        <v>0</v>
      </c>
      <c r="Q4033" s="45">
        <v>0</v>
      </c>
      <c r="R4033" s="57">
        <v>45658</v>
      </c>
      <c r="S4033" s="57">
        <v>46022</v>
      </c>
      <c r="U4033" s="143"/>
    </row>
    <row r="4034" spans="1:21" ht="20.3" x14ac:dyDescent="0.35">
      <c r="A4034" s="43">
        <f t="shared" si="769"/>
        <v>1253</v>
      </c>
      <c r="B4034" s="44" t="s">
        <v>1634</v>
      </c>
      <c r="C4034" s="43">
        <v>45002</v>
      </c>
      <c r="D4034" s="43" t="s">
        <v>1899</v>
      </c>
      <c r="E4034" s="43">
        <v>1962</v>
      </c>
      <c r="F4034" s="43">
        <v>2017</v>
      </c>
      <c r="G4034" s="56" t="s">
        <v>2129</v>
      </c>
      <c r="H4034" s="43">
        <v>4</v>
      </c>
      <c r="I4034" s="43">
        <v>3</v>
      </c>
      <c r="J4034" s="43" t="s">
        <v>2131</v>
      </c>
      <c r="K4034" s="45">
        <v>3434.7</v>
      </c>
      <c r="L4034" s="45">
        <v>2031.6</v>
      </c>
      <c r="M4034" s="517">
        <f>VLOOKUP(C4034,'Раздел 2'!D3555:Q4487,14,0)</f>
        <v>999714.23</v>
      </c>
      <c r="N4034" s="45">
        <f t="shared" si="768"/>
        <v>999714.23</v>
      </c>
      <c r="O4034" s="45">
        <v>0</v>
      </c>
      <c r="P4034" s="45">
        <v>0</v>
      </c>
      <c r="Q4034" s="45">
        <v>0</v>
      </c>
      <c r="R4034" s="57">
        <v>45658</v>
      </c>
      <c r="S4034" s="57">
        <v>46022</v>
      </c>
      <c r="U4034" s="143"/>
    </row>
    <row r="4035" spans="1:21" ht="20.3" x14ac:dyDescent="0.35">
      <c r="A4035" s="43">
        <f t="shared" si="769"/>
        <v>1254</v>
      </c>
      <c r="B4035" s="44" t="s">
        <v>758</v>
      </c>
      <c r="C4035" s="43">
        <v>45004</v>
      </c>
      <c r="D4035" s="43" t="s">
        <v>1899</v>
      </c>
      <c r="E4035" s="43">
        <v>1964</v>
      </c>
      <c r="F4035" s="43">
        <v>2017</v>
      </c>
      <c r="G4035" s="56" t="s">
        <v>2129</v>
      </c>
      <c r="H4035" s="43">
        <v>4</v>
      </c>
      <c r="I4035" s="43">
        <v>3</v>
      </c>
      <c r="J4035" s="43" t="s">
        <v>2131</v>
      </c>
      <c r="K4035" s="45">
        <v>3470</v>
      </c>
      <c r="L4035" s="45">
        <v>2083.5</v>
      </c>
      <c r="M4035" s="517">
        <f>VLOOKUP(C4035,'Раздел 2'!D3556:Q4488,14,0)</f>
        <v>999714.23</v>
      </c>
      <c r="N4035" s="45">
        <f t="shared" si="768"/>
        <v>999714.23</v>
      </c>
      <c r="O4035" s="45">
        <v>0</v>
      </c>
      <c r="P4035" s="45">
        <v>0</v>
      </c>
      <c r="Q4035" s="45">
        <v>0</v>
      </c>
      <c r="R4035" s="57">
        <v>45658</v>
      </c>
      <c r="S4035" s="57">
        <v>46022</v>
      </c>
      <c r="U4035" s="143"/>
    </row>
    <row r="4036" spans="1:21" ht="20.3" x14ac:dyDescent="0.35">
      <c r="A4036" s="43">
        <f t="shared" si="769"/>
        <v>1255</v>
      </c>
      <c r="B4036" s="44" t="s">
        <v>4110</v>
      </c>
      <c r="C4036" s="43">
        <v>45034</v>
      </c>
      <c r="D4036" s="43" t="s">
        <v>1899</v>
      </c>
      <c r="E4036" s="43">
        <v>1962</v>
      </c>
      <c r="F4036" s="43">
        <v>2020</v>
      </c>
      <c r="G4036" s="56" t="s">
        <v>2130</v>
      </c>
      <c r="H4036" s="43">
        <v>3</v>
      </c>
      <c r="I4036" s="43">
        <v>2</v>
      </c>
      <c r="J4036" s="43" t="s">
        <v>2131</v>
      </c>
      <c r="K4036" s="45">
        <v>1465.9</v>
      </c>
      <c r="L4036" s="45">
        <v>975.7</v>
      </c>
      <c r="M4036" s="517">
        <f>VLOOKUP(C4036,'Раздел 2'!D3557:Q4489,14,0)</f>
        <v>541691</v>
      </c>
      <c r="N4036" s="45">
        <f t="shared" ref="N4036:N4043" si="770">M4036</f>
        <v>541691</v>
      </c>
      <c r="O4036" s="45">
        <v>0</v>
      </c>
      <c r="P4036" s="45">
        <v>0</v>
      </c>
      <c r="Q4036" s="45">
        <v>0</v>
      </c>
      <c r="R4036" s="57">
        <v>45658</v>
      </c>
      <c r="S4036" s="57">
        <v>46022</v>
      </c>
      <c r="U4036" s="143"/>
    </row>
    <row r="4037" spans="1:21" ht="20.3" x14ac:dyDescent="0.35">
      <c r="A4037" s="43">
        <f t="shared" si="769"/>
        <v>1256</v>
      </c>
      <c r="B4037" s="44" t="s">
        <v>4109</v>
      </c>
      <c r="C4037" s="43">
        <v>45042</v>
      </c>
      <c r="D4037" s="43" t="s">
        <v>1899</v>
      </c>
      <c r="E4037" s="43">
        <v>1959</v>
      </c>
      <c r="F4037" s="43">
        <v>2020</v>
      </c>
      <c r="G4037" s="56" t="s">
        <v>2130</v>
      </c>
      <c r="H4037" s="43">
        <v>3</v>
      </c>
      <c r="I4037" s="43">
        <v>2</v>
      </c>
      <c r="J4037" s="43" t="s">
        <v>2131</v>
      </c>
      <c r="K4037" s="45">
        <v>1805.9</v>
      </c>
      <c r="L4037" s="45">
        <v>1805.9</v>
      </c>
      <c r="M4037" s="517">
        <f>VLOOKUP(C4037,'Раздел 2'!D3558:Q4490,14,0)</f>
        <v>834976.19000000006</v>
      </c>
      <c r="N4037" s="45">
        <f t="shared" si="770"/>
        <v>834976.19000000006</v>
      </c>
      <c r="O4037" s="45">
        <v>0</v>
      </c>
      <c r="P4037" s="45">
        <v>0</v>
      </c>
      <c r="Q4037" s="45">
        <v>0</v>
      </c>
      <c r="R4037" s="57">
        <v>45658</v>
      </c>
      <c r="S4037" s="57">
        <v>46022</v>
      </c>
      <c r="U4037" s="143"/>
    </row>
    <row r="4038" spans="1:21" ht="20.3" x14ac:dyDescent="0.35">
      <c r="A4038" s="43">
        <f t="shared" si="769"/>
        <v>1257</v>
      </c>
      <c r="B4038" s="44" t="s">
        <v>1155</v>
      </c>
      <c r="C4038" s="43">
        <v>44906</v>
      </c>
      <c r="D4038" s="43" t="s">
        <v>1899</v>
      </c>
      <c r="E4038" s="43">
        <v>1968</v>
      </c>
      <c r="F4038" s="43">
        <v>2024</v>
      </c>
      <c r="G4038" s="56" t="s">
        <v>2097</v>
      </c>
      <c r="H4038" s="43">
        <v>4</v>
      </c>
      <c r="I4038" s="43">
        <v>3</v>
      </c>
      <c r="J4038" s="43" t="s">
        <v>2131</v>
      </c>
      <c r="K4038" s="45">
        <v>3620.8</v>
      </c>
      <c r="L4038" s="45">
        <v>2283.6</v>
      </c>
      <c r="M4038" s="517">
        <f>VLOOKUP(C4038,'Раздел 2'!D3559:Q4491,14,0)</f>
        <v>3177579.77</v>
      </c>
      <c r="N4038" s="45">
        <f t="shared" si="770"/>
        <v>3177579.77</v>
      </c>
      <c r="O4038" s="45">
        <v>0</v>
      </c>
      <c r="P4038" s="45">
        <v>0</v>
      </c>
      <c r="Q4038" s="45">
        <v>0</v>
      </c>
      <c r="R4038" s="57">
        <v>45658</v>
      </c>
      <c r="S4038" s="57">
        <v>46022</v>
      </c>
      <c r="U4038" s="143"/>
    </row>
    <row r="4039" spans="1:21" ht="20.3" x14ac:dyDescent="0.35">
      <c r="A4039" s="43">
        <f t="shared" si="769"/>
        <v>1258</v>
      </c>
      <c r="B4039" s="44" t="s">
        <v>1157</v>
      </c>
      <c r="C4039" s="43">
        <v>44910</v>
      </c>
      <c r="D4039" s="43" t="s">
        <v>1899</v>
      </c>
      <c r="E4039" s="43">
        <v>1968</v>
      </c>
      <c r="F4039" s="43">
        <v>2024</v>
      </c>
      <c r="G4039" s="56" t="s">
        <v>2129</v>
      </c>
      <c r="H4039" s="43">
        <v>4</v>
      </c>
      <c r="I4039" s="43">
        <v>3</v>
      </c>
      <c r="J4039" s="43" t="s">
        <v>2131</v>
      </c>
      <c r="K4039" s="45">
        <v>3290.5</v>
      </c>
      <c r="L4039" s="45">
        <v>2058.1999999999998</v>
      </c>
      <c r="M4039" s="517">
        <f>VLOOKUP(C4039,'Раздел 2'!D3560:Q4492,14,0)</f>
        <v>3177579.77</v>
      </c>
      <c r="N4039" s="45">
        <f t="shared" si="770"/>
        <v>3177579.77</v>
      </c>
      <c r="O4039" s="45">
        <v>0</v>
      </c>
      <c r="P4039" s="45">
        <v>0</v>
      </c>
      <c r="Q4039" s="45">
        <v>0</v>
      </c>
      <c r="R4039" s="57">
        <v>45658</v>
      </c>
      <c r="S4039" s="57">
        <v>46022</v>
      </c>
      <c r="U4039" s="143"/>
    </row>
    <row r="4040" spans="1:21" ht="20.3" x14ac:dyDescent="0.35">
      <c r="A4040" s="43">
        <f t="shared" si="769"/>
        <v>1259</v>
      </c>
      <c r="B4040" s="44" t="s">
        <v>4572</v>
      </c>
      <c r="C4040" s="43">
        <v>55585</v>
      </c>
      <c r="D4040" s="43" t="s">
        <v>1899</v>
      </c>
      <c r="E4040" s="43">
        <v>2015</v>
      </c>
      <c r="F4040" s="43" t="s">
        <v>2131</v>
      </c>
      <c r="G4040" s="56" t="s">
        <v>2130</v>
      </c>
      <c r="H4040" s="43">
        <v>9</v>
      </c>
      <c r="I4040" s="43">
        <v>2</v>
      </c>
      <c r="J4040" s="43" t="s">
        <v>2131</v>
      </c>
      <c r="K4040" s="45">
        <v>5361.2</v>
      </c>
      <c r="L4040" s="45">
        <v>5361.2</v>
      </c>
      <c r="M4040" s="517">
        <f>VLOOKUP(C4040,'Раздел 2'!D3565:Q4493,14,0)</f>
        <v>1988050.45</v>
      </c>
      <c r="N4040" s="45">
        <f t="shared" si="770"/>
        <v>1988050.45</v>
      </c>
      <c r="O4040" s="45">
        <v>0</v>
      </c>
      <c r="P4040" s="45">
        <v>0</v>
      </c>
      <c r="Q4040" s="45">
        <v>0</v>
      </c>
      <c r="R4040" s="57">
        <v>45658</v>
      </c>
      <c r="S4040" s="57">
        <v>46022</v>
      </c>
      <c r="U4040" s="143"/>
    </row>
    <row r="4041" spans="1:21" ht="20.3" x14ac:dyDescent="0.35">
      <c r="A4041" s="43">
        <f t="shared" si="769"/>
        <v>1260</v>
      </c>
      <c r="B4041" s="44" t="s">
        <v>1166</v>
      </c>
      <c r="C4041" s="43">
        <v>44996</v>
      </c>
      <c r="D4041" s="43" t="s">
        <v>1899</v>
      </c>
      <c r="E4041" s="43">
        <v>1964</v>
      </c>
      <c r="F4041" s="43" t="s">
        <v>2131</v>
      </c>
      <c r="G4041" s="56" t="s">
        <v>2098</v>
      </c>
      <c r="H4041" s="43">
        <v>5</v>
      </c>
      <c r="I4041" s="43">
        <v>2</v>
      </c>
      <c r="J4041" s="43" t="s">
        <v>2131</v>
      </c>
      <c r="K4041" s="45">
        <v>6101</v>
      </c>
      <c r="L4041" s="45">
        <v>3418.9</v>
      </c>
      <c r="M4041" s="517">
        <f>VLOOKUP(C4041,'Раздел 2'!D3566:Q4494,14,0)</f>
        <v>9578683.790000001</v>
      </c>
      <c r="N4041" s="45">
        <f t="shared" si="770"/>
        <v>9578683.790000001</v>
      </c>
      <c r="O4041" s="45">
        <v>0</v>
      </c>
      <c r="P4041" s="45">
        <v>0</v>
      </c>
      <c r="Q4041" s="45">
        <v>0</v>
      </c>
      <c r="R4041" s="57">
        <v>45658</v>
      </c>
      <c r="S4041" s="57">
        <v>46022</v>
      </c>
      <c r="U4041" s="143"/>
    </row>
    <row r="4042" spans="1:21" ht="20.3" x14ac:dyDescent="0.35">
      <c r="A4042" s="43">
        <f t="shared" si="769"/>
        <v>1261</v>
      </c>
      <c r="B4042" s="44" t="s">
        <v>4111</v>
      </c>
      <c r="C4042" s="43">
        <v>45009</v>
      </c>
      <c r="D4042" s="43" t="s">
        <v>1899</v>
      </c>
      <c r="E4042" s="43">
        <v>1965</v>
      </c>
      <c r="F4042" s="43">
        <v>2018</v>
      </c>
      <c r="G4042" s="56" t="s">
        <v>2097</v>
      </c>
      <c r="H4042" s="43">
        <v>4</v>
      </c>
      <c r="I4042" s="43">
        <v>6</v>
      </c>
      <c r="J4042" s="43" t="s">
        <v>2131</v>
      </c>
      <c r="K4042" s="45">
        <v>7567.9</v>
      </c>
      <c r="L4042" s="45">
        <v>7567.9</v>
      </c>
      <c r="M4042" s="517">
        <f>VLOOKUP(C4042,'Раздел 2'!D3567:Q4495,14,0)</f>
        <v>8187779.1827999996</v>
      </c>
      <c r="N4042" s="45">
        <f t="shared" ref="N4042" si="771">M4042</f>
        <v>8187779.1827999996</v>
      </c>
      <c r="O4042" s="45">
        <v>0</v>
      </c>
      <c r="P4042" s="45">
        <v>0</v>
      </c>
      <c r="Q4042" s="45">
        <v>0</v>
      </c>
      <c r="R4042" s="57">
        <v>45658</v>
      </c>
      <c r="S4042" s="57">
        <v>46022</v>
      </c>
      <c r="U4042" s="143"/>
    </row>
    <row r="4043" spans="1:21" ht="20.3" x14ac:dyDescent="0.35">
      <c r="A4043" s="43">
        <f t="shared" si="769"/>
        <v>1262</v>
      </c>
      <c r="B4043" s="286" t="s">
        <v>4112</v>
      </c>
      <c r="C4043" s="43">
        <v>45006</v>
      </c>
      <c r="D4043" s="43" t="s">
        <v>1899</v>
      </c>
      <c r="E4043" s="43">
        <v>1965</v>
      </c>
      <c r="F4043" s="43" t="s">
        <v>2131</v>
      </c>
      <c r="G4043" s="56" t="s">
        <v>2129</v>
      </c>
      <c r="H4043" s="43">
        <v>4</v>
      </c>
      <c r="I4043" s="43">
        <v>3</v>
      </c>
      <c r="J4043" s="43" t="s">
        <v>2131</v>
      </c>
      <c r="K4043" s="45">
        <v>3726</v>
      </c>
      <c r="L4043" s="45">
        <v>3726</v>
      </c>
      <c r="M4043" s="517">
        <f>VLOOKUP(C4043,'Раздел 2'!D3568:Q4496,14,0)</f>
        <v>910435.54999999993</v>
      </c>
      <c r="N4043" s="45">
        <f t="shared" si="770"/>
        <v>910435.54999999993</v>
      </c>
      <c r="O4043" s="45">
        <v>0</v>
      </c>
      <c r="P4043" s="45">
        <v>0</v>
      </c>
      <c r="Q4043" s="45">
        <v>0</v>
      </c>
      <c r="R4043" s="57">
        <v>45658</v>
      </c>
      <c r="S4043" s="57">
        <v>46022</v>
      </c>
      <c r="U4043" s="143"/>
    </row>
    <row r="4044" spans="1:21" ht="20.3" x14ac:dyDescent="0.35">
      <c r="A4044" s="43">
        <f t="shared" si="769"/>
        <v>1263</v>
      </c>
      <c r="B4044" s="286" t="s">
        <v>1159</v>
      </c>
      <c r="C4044" s="184">
        <v>44943</v>
      </c>
      <c r="D4044" s="43" t="s">
        <v>1899</v>
      </c>
      <c r="E4044" s="43">
        <v>1968</v>
      </c>
      <c r="F4044" s="43" t="s">
        <v>2131</v>
      </c>
      <c r="G4044" s="56" t="s">
        <v>2097</v>
      </c>
      <c r="H4044" s="43">
        <v>4</v>
      </c>
      <c r="I4044" s="43">
        <v>3</v>
      </c>
      <c r="J4044" s="43" t="s">
        <v>2131</v>
      </c>
      <c r="K4044" s="45">
        <v>3444.2</v>
      </c>
      <c r="L4044" s="45">
        <v>2070.3000000000002</v>
      </c>
      <c r="M4044" s="517">
        <f>VLOOKUP(C4044,'Раздел 2'!D3569:Q4497,14,0)</f>
        <v>4502366.2299999995</v>
      </c>
      <c r="N4044" s="45">
        <f t="shared" ref="N4044" si="772">M4044</f>
        <v>4502366.2299999995</v>
      </c>
      <c r="O4044" s="45">
        <v>0</v>
      </c>
      <c r="P4044" s="45">
        <v>0</v>
      </c>
      <c r="Q4044" s="45">
        <v>0</v>
      </c>
      <c r="R4044" s="57">
        <v>45658</v>
      </c>
      <c r="S4044" s="57">
        <v>46022</v>
      </c>
      <c r="U4044" s="143"/>
    </row>
    <row r="4045" spans="1:21" ht="20.3" x14ac:dyDescent="0.35">
      <c r="A4045" s="43">
        <f t="shared" si="769"/>
        <v>1264</v>
      </c>
      <c r="B4045" s="44" t="s">
        <v>1160</v>
      </c>
      <c r="C4045" s="43">
        <v>44944</v>
      </c>
      <c r="D4045" s="43" t="s">
        <v>1899</v>
      </c>
      <c r="E4045" s="43">
        <v>1969</v>
      </c>
      <c r="F4045" s="43" t="s">
        <v>2131</v>
      </c>
      <c r="G4045" s="56" t="s">
        <v>2098</v>
      </c>
      <c r="H4045" s="43">
        <v>4</v>
      </c>
      <c r="I4045" s="43">
        <v>4</v>
      </c>
      <c r="J4045" s="43" t="s">
        <v>2131</v>
      </c>
      <c r="K4045" s="45">
        <v>5252.4</v>
      </c>
      <c r="L4045" s="45">
        <v>3238.3</v>
      </c>
      <c r="M4045" s="517">
        <f>VLOOKUP(C4045,'Раздел 2'!D3570:Q4498,14,0)</f>
        <v>2707008.3899999997</v>
      </c>
      <c r="N4045" s="45">
        <f t="shared" ref="N4045" si="773">M4045</f>
        <v>2707008.3899999997</v>
      </c>
      <c r="O4045" s="45">
        <v>0</v>
      </c>
      <c r="P4045" s="45">
        <v>0</v>
      </c>
      <c r="Q4045" s="45">
        <v>0</v>
      </c>
      <c r="R4045" s="57">
        <v>45658</v>
      </c>
      <c r="S4045" s="57">
        <v>46022</v>
      </c>
      <c r="U4045" s="143"/>
    </row>
    <row r="4046" spans="1:21" ht="20.3" x14ac:dyDescent="0.35">
      <c r="A4046" s="43">
        <f>A4045+1</f>
        <v>1265</v>
      </c>
      <c r="B4046" s="44" t="s">
        <v>4113</v>
      </c>
      <c r="C4046" s="43">
        <v>44997</v>
      </c>
      <c r="D4046" s="43" t="s">
        <v>1899</v>
      </c>
      <c r="E4046" s="43">
        <v>1964</v>
      </c>
      <c r="F4046" s="43" t="s">
        <v>2131</v>
      </c>
      <c r="G4046" s="56" t="s">
        <v>2098</v>
      </c>
      <c r="H4046" s="43">
        <v>5</v>
      </c>
      <c r="I4046" s="43">
        <v>1</v>
      </c>
      <c r="J4046" s="43" t="s">
        <v>2131</v>
      </c>
      <c r="K4046" s="45">
        <v>4873.2</v>
      </c>
      <c r="L4046" s="45">
        <v>4873.2</v>
      </c>
      <c r="M4046" s="517">
        <f>VLOOKUP(C4046,'Раздел 2'!D3572:Q4500,14,0)</f>
        <v>4261734</v>
      </c>
      <c r="N4046" s="45">
        <f t="shared" ref="N4046" si="774">M4046</f>
        <v>4261734</v>
      </c>
      <c r="O4046" s="45">
        <v>0</v>
      </c>
      <c r="P4046" s="45">
        <v>0</v>
      </c>
      <c r="Q4046" s="45">
        <v>0</v>
      </c>
      <c r="R4046" s="57">
        <v>45658</v>
      </c>
      <c r="S4046" s="57">
        <v>46022</v>
      </c>
      <c r="U4046" s="143"/>
    </row>
    <row r="4047" spans="1:21" ht="20.3" x14ac:dyDescent="0.3">
      <c r="A4047" s="46" t="s">
        <v>22</v>
      </c>
      <c r="B4047" s="46"/>
      <c r="C4047" s="403" t="s">
        <v>172</v>
      </c>
      <c r="D4047" s="403" t="s">
        <v>172</v>
      </c>
      <c r="E4047" s="403" t="s">
        <v>172</v>
      </c>
      <c r="F4047" s="403" t="s">
        <v>172</v>
      </c>
      <c r="G4047" s="403" t="s">
        <v>172</v>
      </c>
      <c r="H4047" s="403" t="s">
        <v>172</v>
      </c>
      <c r="I4047" s="403" t="s">
        <v>172</v>
      </c>
      <c r="J4047" s="73">
        <f>SUM(J4017:J4046)</f>
        <v>0</v>
      </c>
      <c r="K4047" s="49">
        <f>SUM(K4017:K4046)</f>
        <v>102395.29999999997</v>
      </c>
      <c r="L4047" s="49">
        <f>SUM(L4017:L4046)</f>
        <v>71485.799999999988</v>
      </c>
      <c r="M4047" s="518">
        <f>SUM(M4017:M4046)</f>
        <v>59717395.140000001</v>
      </c>
      <c r="N4047" s="49">
        <f>SUM(N4017:N4046)</f>
        <v>59717395.140000001</v>
      </c>
      <c r="O4047" s="49">
        <f>SUM(O4017:O4037)</f>
        <v>0</v>
      </c>
      <c r="P4047" s="49">
        <f>SUM(P4017:P4037)</f>
        <v>0</v>
      </c>
      <c r="Q4047" s="49">
        <f>SUM(Q4017:Q4037)</f>
        <v>0</v>
      </c>
      <c r="R4047" s="403" t="s">
        <v>172</v>
      </c>
      <c r="S4047" s="403" t="s">
        <v>172</v>
      </c>
    </row>
    <row r="4048" spans="1:21" ht="20.3" x14ac:dyDescent="0.3">
      <c r="A4048" s="530" t="s">
        <v>4915</v>
      </c>
      <c r="B4048" s="530"/>
      <c r="C4048" s="530"/>
      <c r="D4048" s="530"/>
      <c r="E4048" s="530"/>
      <c r="F4048" s="530"/>
      <c r="G4048" s="530"/>
      <c r="H4048" s="530"/>
      <c r="I4048" s="530"/>
      <c r="J4048" s="530"/>
      <c r="K4048" s="530"/>
      <c r="L4048" s="530"/>
      <c r="M4048" s="530"/>
      <c r="N4048" s="530"/>
      <c r="O4048" s="530"/>
      <c r="P4048" s="530"/>
      <c r="Q4048" s="530"/>
      <c r="R4048" s="530"/>
      <c r="S4048" s="530"/>
    </row>
    <row r="4049" spans="1:19" ht="20.3" x14ac:dyDescent="0.3">
      <c r="A4049" s="404">
        <f>A4046+1</f>
        <v>1266</v>
      </c>
      <c r="B4049" s="172" t="s">
        <v>3308</v>
      </c>
      <c r="C4049" s="43">
        <v>55901</v>
      </c>
      <c r="D4049" s="43" t="s">
        <v>1899</v>
      </c>
      <c r="E4049" s="43">
        <v>1974</v>
      </c>
      <c r="F4049" s="43" t="s">
        <v>2131</v>
      </c>
      <c r="G4049" s="43" t="s">
        <v>2129</v>
      </c>
      <c r="H4049" s="43">
        <v>5</v>
      </c>
      <c r="I4049" s="43">
        <v>6</v>
      </c>
      <c r="J4049" s="43" t="s">
        <v>2131</v>
      </c>
      <c r="K4049" s="45">
        <v>6262.4</v>
      </c>
      <c r="L4049" s="45">
        <f>3434.7+1238.7</f>
        <v>4673.3999999999996</v>
      </c>
      <c r="M4049" s="517">
        <f>VLOOKUP(C4049,'Раздел 2'!D4040:Q4065,14,0)</f>
        <v>5448607.1899999995</v>
      </c>
      <c r="N4049" s="45">
        <f>M4049</f>
        <v>5448607.1899999995</v>
      </c>
      <c r="O4049" s="45">
        <v>0</v>
      </c>
      <c r="P4049" s="45">
        <v>0</v>
      </c>
      <c r="Q4049" s="45">
        <v>0</v>
      </c>
      <c r="R4049" s="57">
        <v>45658</v>
      </c>
      <c r="S4049" s="57">
        <v>46022</v>
      </c>
    </row>
    <row r="4050" spans="1:19" ht="20.3" x14ac:dyDescent="0.3">
      <c r="A4050" s="46" t="s">
        <v>22</v>
      </c>
      <c r="B4050" s="46"/>
      <c r="C4050" s="403" t="s">
        <v>172</v>
      </c>
      <c r="D4050" s="403" t="s">
        <v>172</v>
      </c>
      <c r="E4050" s="403" t="s">
        <v>172</v>
      </c>
      <c r="F4050" s="403" t="s">
        <v>172</v>
      </c>
      <c r="G4050" s="403" t="s">
        <v>172</v>
      </c>
      <c r="H4050" s="403" t="s">
        <v>172</v>
      </c>
      <c r="I4050" s="403" t="s">
        <v>172</v>
      </c>
      <c r="J4050" s="71">
        <f>SUM(J4049)</f>
        <v>0</v>
      </c>
      <c r="K4050" s="71">
        <f t="shared" ref="K4050:L4050" si="775">SUM(K4049)</f>
        <v>6262.4</v>
      </c>
      <c r="L4050" s="71">
        <f t="shared" si="775"/>
        <v>4673.3999999999996</v>
      </c>
      <c r="M4050" s="518">
        <f>SUM(M4049:M4049)</f>
        <v>5448607.1899999995</v>
      </c>
      <c r="N4050" s="49">
        <f>SUM(N4049:N4049)</f>
        <v>5448607.1899999995</v>
      </c>
      <c r="O4050" s="49">
        <f t="shared" ref="O4050:Q4050" si="776">SUM(O4049:O4049)</f>
        <v>0</v>
      </c>
      <c r="P4050" s="49">
        <f t="shared" si="776"/>
        <v>0</v>
      </c>
      <c r="Q4050" s="49">
        <f t="shared" si="776"/>
        <v>0</v>
      </c>
      <c r="R4050" s="403" t="s">
        <v>172</v>
      </c>
      <c r="S4050" s="403" t="s">
        <v>172</v>
      </c>
    </row>
    <row r="4051" spans="1:19" ht="21.6" customHeight="1" x14ac:dyDescent="0.3">
      <c r="A4051" s="53" t="s">
        <v>34</v>
      </c>
      <c r="B4051" s="53"/>
      <c r="C4051" s="403" t="s">
        <v>172</v>
      </c>
      <c r="D4051" s="403" t="s">
        <v>172</v>
      </c>
      <c r="E4051" s="403" t="s">
        <v>172</v>
      </c>
      <c r="F4051" s="403" t="s">
        <v>172</v>
      </c>
      <c r="G4051" s="403" t="s">
        <v>172</v>
      </c>
      <c r="H4051" s="403" t="s">
        <v>172</v>
      </c>
      <c r="I4051" s="403" t="s">
        <v>172</v>
      </c>
      <c r="J4051" s="73">
        <f>J4047+J4050</f>
        <v>0</v>
      </c>
      <c r="K4051" s="73">
        <f t="shared" ref="K4051:Q4051" si="777">K4047+K4050</f>
        <v>108657.69999999997</v>
      </c>
      <c r="L4051" s="73">
        <f t="shared" si="777"/>
        <v>76159.199999999983</v>
      </c>
      <c r="M4051" s="518">
        <f t="shared" si="777"/>
        <v>65166002.329999998</v>
      </c>
      <c r="N4051" s="73">
        <f t="shared" si="777"/>
        <v>65166002.329999998</v>
      </c>
      <c r="O4051" s="73">
        <f t="shared" si="777"/>
        <v>0</v>
      </c>
      <c r="P4051" s="73">
        <f t="shared" si="777"/>
        <v>0</v>
      </c>
      <c r="Q4051" s="73">
        <f t="shared" si="777"/>
        <v>0</v>
      </c>
      <c r="R4051" s="403" t="s">
        <v>172</v>
      </c>
      <c r="S4051" s="403" t="s">
        <v>172</v>
      </c>
    </row>
    <row r="4052" spans="1:19" s="8" customFormat="1" ht="24.25" customHeight="1" x14ac:dyDescent="0.3">
      <c r="A4052" s="526" t="s">
        <v>84</v>
      </c>
      <c r="B4052" s="526"/>
      <c r="C4052" s="43" t="s">
        <v>172</v>
      </c>
      <c r="D4052" s="43" t="s">
        <v>172</v>
      </c>
      <c r="E4052" s="43" t="s">
        <v>172</v>
      </c>
      <c r="F4052" s="43" t="s">
        <v>172</v>
      </c>
      <c r="G4052" s="43" t="s">
        <v>172</v>
      </c>
      <c r="H4052" s="43" t="s">
        <v>172</v>
      </c>
      <c r="I4052" s="43" t="s">
        <v>172</v>
      </c>
      <c r="J4052" s="511">
        <f>J2789+J2883+J2913+J3320+J3336+J3350+J3395+J3419+J3435+J3512+J3532+J3553+J3567+J3611+J3627+J3679+J3694+J3708+J3743+J3801+J3823+J3830+J3908+J3991+J3997+J4004+J4014+J4051</f>
        <v>25</v>
      </c>
      <c r="K4052" s="45">
        <f>K2789+K2883+K2913+K3320+K3336+K3350+K3395+K3419+K3435+K3512+K3532+K3553+K3567+K3571+K3611+K3685+K3627+K3679+K3694+K3708+K3743+K3801+K3823+K3830+K3908+K3971+K3991+K3997+K4004+K4014+K4051</f>
        <v>4617627.7699999996</v>
      </c>
      <c r="L4052" s="45">
        <f>L2789+L2883+L2913+L3320+L3336+L3350+L3395+L3419+L3435+L3512+L3532+L3553+L3567+L3571+L3611+L3685+L3627+L3679+L3694+L3708+L3743+L3801+L3823+L3830+L3908+L3971+L3991+L3997+L4004+L4014+L4051</f>
        <v>3510834.7069999999</v>
      </c>
      <c r="M4052" s="517">
        <f>M2789+M2883+M2913+M3320+M3336+M3350+M3395+M3419+M3435+M3512+M3532+M3553+M3567+M3560+M3571+M3611+M3685+M3627+M3679+M3694+M3708+M3743+M3801+M3823+M3830+M3908+M3971+M3991+M3997+M4004+M4014+M4051</f>
        <v>4242446971.8138905</v>
      </c>
      <c r="N4052" s="45">
        <f>N2789+N2883+N2913+N3320+N3336+N3350+N3395+N3419+N3435+N3512+N3532+N3553+N3567+N3560+N3571+N3611+N3685+N3627+N3679+N3694+N3708+N3743+N3801+N3823+N3830+N3908+N3971+N3991+N3997+N4004+N4014+N4051</f>
        <v>4242396971.8138905</v>
      </c>
      <c r="O4052" s="512">
        <f>O2789+O2883+O2913+O3320+O3336+O3350+O3395+O3419+O3435+O3512+O3532+O3553+O3567+O3571+O3611+O3685+O3627+O3679+O3694+O3708+O3743+O3801+O3823+O3830+O3908+O3971+O3991+O3997+O4004+O4014+O4051</f>
        <v>0</v>
      </c>
      <c r="P4052" s="512">
        <f>P2789+P2883+P2913+P3320+P3336+P3350+P3395+P3419+P3435+P3512+P3532+P3553+P3567+P3571+P3611+P3685+P3627+P3679+P3694+P3708+P3743+P3801+P3823+P3830+P3908+P3971+P3991+P3997+P4004+P4014+P4051</f>
        <v>50000</v>
      </c>
      <c r="Q4052" s="512">
        <f>Q2789+Q2883+Q2913+Q3320+Q3336+Q3350+Q3395+Q3419+Q3435+Q3512+Q3532+Q3553+Q3567+Q3571+Q3611+Q3685+Q3627+Q3679+Q3694+Q3708+Q3743+Q3801+Q3823+Q3830+Q3908+Q3971+Q3991+Q3997+Q4004+Q4014+Q4051</f>
        <v>0</v>
      </c>
      <c r="R4052" s="43" t="s">
        <v>172</v>
      </c>
      <c r="S4052" s="43" t="s">
        <v>172</v>
      </c>
    </row>
    <row r="4053" spans="1:19" s="8" customFormat="1" ht="24.25" customHeight="1" x14ac:dyDescent="0.3">
      <c r="A4053" s="526" t="s">
        <v>76</v>
      </c>
      <c r="B4053" s="526"/>
      <c r="C4053" s="43" t="s">
        <v>172</v>
      </c>
      <c r="D4053" s="43" t="s">
        <v>172</v>
      </c>
      <c r="E4053" s="43" t="s">
        <v>172</v>
      </c>
      <c r="F4053" s="43" t="s">
        <v>172</v>
      </c>
      <c r="G4053" s="43" t="s">
        <v>172</v>
      </c>
      <c r="H4053" s="43" t="s">
        <v>172</v>
      </c>
      <c r="I4053" s="43" t="s">
        <v>172</v>
      </c>
      <c r="J4053" s="511">
        <f t="shared" ref="J4053:Q4053" si="778">J1302</f>
        <v>314</v>
      </c>
      <c r="K4053" s="45">
        <f t="shared" si="778"/>
        <v>4500170.3199999975</v>
      </c>
      <c r="L4053" s="45">
        <f t="shared" si="778"/>
        <v>2897648.1310000001</v>
      </c>
      <c r="M4053" s="487">
        <f t="shared" si="778"/>
        <v>4009826315.0899992</v>
      </c>
      <c r="N4053" s="425">
        <f t="shared" si="778"/>
        <v>3920091012.8599992</v>
      </c>
      <c r="O4053" s="425">
        <f t="shared" si="778"/>
        <v>89435100</v>
      </c>
      <c r="P4053" s="425">
        <f t="shared" si="778"/>
        <v>300202.23</v>
      </c>
      <c r="Q4053" s="425">
        <f t="shared" si="778"/>
        <v>0</v>
      </c>
      <c r="R4053" s="43" t="s">
        <v>172</v>
      </c>
      <c r="S4053" s="43" t="s">
        <v>172</v>
      </c>
    </row>
    <row r="4054" spans="1:19" s="455" customFormat="1" ht="24.25" customHeight="1" x14ac:dyDescent="0.3">
      <c r="A4054" s="529" t="s">
        <v>77</v>
      </c>
      <c r="B4054" s="529"/>
      <c r="C4054" s="168" t="s">
        <v>172</v>
      </c>
      <c r="D4054" s="168" t="s">
        <v>172</v>
      </c>
      <c r="E4054" s="168" t="s">
        <v>172</v>
      </c>
      <c r="F4054" s="168" t="s">
        <v>172</v>
      </c>
      <c r="G4054" s="168" t="s">
        <v>172</v>
      </c>
      <c r="H4054" s="168" t="s">
        <v>172</v>
      </c>
      <c r="I4054" s="168" t="s">
        <v>172</v>
      </c>
      <c r="J4054" s="513">
        <f t="shared" ref="J4054:Q4054" si="779">J2619</f>
        <v>44</v>
      </c>
      <c r="K4054" s="425">
        <f t="shared" si="779"/>
        <v>4068038.7500000005</v>
      </c>
      <c r="L4054" s="425">
        <f t="shared" si="779"/>
        <v>2974543.4460000014</v>
      </c>
      <c r="M4054" s="487">
        <f t="shared" si="779"/>
        <v>2714203199.6099987</v>
      </c>
      <c r="N4054" s="425">
        <f t="shared" si="779"/>
        <v>2616445387.8379989</v>
      </c>
      <c r="O4054" s="425">
        <f t="shared" si="779"/>
        <v>96803550.449999988</v>
      </c>
      <c r="P4054" s="425">
        <f t="shared" si="779"/>
        <v>292400</v>
      </c>
      <c r="Q4054" s="425">
        <f t="shared" si="779"/>
        <v>0</v>
      </c>
      <c r="R4054" s="168" t="s">
        <v>172</v>
      </c>
      <c r="S4054" s="168" t="s">
        <v>172</v>
      </c>
    </row>
    <row r="4055" spans="1:19" s="8" customFormat="1" ht="24.25" customHeight="1" x14ac:dyDescent="0.3">
      <c r="A4055" s="526" t="s">
        <v>78</v>
      </c>
      <c r="B4055" s="526"/>
      <c r="C4055" s="43" t="s">
        <v>172</v>
      </c>
      <c r="D4055" s="43" t="s">
        <v>172</v>
      </c>
      <c r="E4055" s="43" t="s">
        <v>172</v>
      </c>
      <c r="F4055" s="43" t="s">
        <v>172</v>
      </c>
      <c r="G4055" s="43" t="s">
        <v>172</v>
      </c>
      <c r="H4055" s="43" t="s">
        <v>172</v>
      </c>
      <c r="I4055" s="43" t="s">
        <v>172</v>
      </c>
      <c r="J4055" s="511">
        <f>J4052</f>
        <v>25</v>
      </c>
      <c r="K4055" s="45">
        <f t="shared" ref="K4055:Q4055" si="780">K4052</f>
        <v>4617627.7699999996</v>
      </c>
      <c r="L4055" s="45">
        <f t="shared" si="780"/>
        <v>3510834.7069999999</v>
      </c>
      <c r="M4055" s="487">
        <f t="shared" si="780"/>
        <v>4242446971.8138905</v>
      </c>
      <c r="N4055" s="425">
        <f t="shared" si="780"/>
        <v>4242396971.8138905</v>
      </c>
      <c r="O4055" s="425">
        <f t="shared" si="780"/>
        <v>0</v>
      </c>
      <c r="P4055" s="425">
        <f t="shared" si="780"/>
        <v>50000</v>
      </c>
      <c r="Q4055" s="425">
        <f t="shared" si="780"/>
        <v>0</v>
      </c>
      <c r="R4055" s="43" t="s">
        <v>172</v>
      </c>
      <c r="S4055" s="43" t="s">
        <v>172</v>
      </c>
    </row>
    <row r="4056" spans="1:19" s="8" customFormat="1" ht="24.25" customHeight="1" x14ac:dyDescent="0.3">
      <c r="A4056" s="526" t="s">
        <v>4727</v>
      </c>
      <c r="B4056" s="526"/>
      <c r="C4056" s="43" t="s">
        <v>172</v>
      </c>
      <c r="D4056" s="43" t="s">
        <v>172</v>
      </c>
      <c r="E4056" s="43" t="s">
        <v>172</v>
      </c>
      <c r="F4056" s="43" t="s">
        <v>172</v>
      </c>
      <c r="G4056" s="43" t="s">
        <v>172</v>
      </c>
      <c r="H4056" s="43" t="s">
        <v>172</v>
      </c>
      <c r="I4056" s="43" t="s">
        <v>172</v>
      </c>
      <c r="J4056" s="511">
        <f>J4053+J4054+J4055</f>
        <v>383</v>
      </c>
      <c r="K4056" s="45">
        <f t="shared" ref="K4056:Q4056" si="781">K4053+K4054+K4055</f>
        <v>13185836.839999998</v>
      </c>
      <c r="L4056" s="45">
        <f t="shared" si="781"/>
        <v>9383026.2840000018</v>
      </c>
      <c r="M4056" s="517">
        <f t="shared" si="781"/>
        <v>10966476486.513889</v>
      </c>
      <c r="N4056" s="45">
        <f t="shared" si="781"/>
        <v>10778933372.511889</v>
      </c>
      <c r="O4056" s="45">
        <f t="shared" si="781"/>
        <v>186238650.44999999</v>
      </c>
      <c r="P4056" s="45">
        <f t="shared" si="781"/>
        <v>642602.23</v>
      </c>
      <c r="Q4056" s="45">
        <f t="shared" si="781"/>
        <v>0</v>
      </c>
      <c r="R4056" s="43" t="s">
        <v>172</v>
      </c>
      <c r="S4056" s="43" t="s">
        <v>172</v>
      </c>
    </row>
    <row r="4057" spans="1:19" ht="22.25" customHeight="1" x14ac:dyDescent="0.3">
      <c r="B4057" s="358" t="s">
        <v>5000</v>
      </c>
    </row>
    <row r="4058" spans="1:19" x14ac:dyDescent="0.3">
      <c r="N4058" s="143"/>
    </row>
  </sheetData>
  <autoFilter ref="A10:U4056" xr:uid="{00000000-0009-0000-0000-000001000000}"/>
  <sortState xmlns:xlrd2="http://schemas.microsoft.com/office/spreadsheetml/2017/richdata2" ref="B340:S669">
    <sortCondition ref="B340:B669"/>
  </sortState>
  <mergeCells count="276">
    <mergeCell ref="J2:S2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H6:H9"/>
    <mergeCell ref="I6:I9"/>
    <mergeCell ref="J6:J9"/>
    <mergeCell ref="K6:K8"/>
    <mergeCell ref="L6:L8"/>
    <mergeCell ref="M6:Q6"/>
    <mergeCell ref="J3:S3"/>
    <mergeCell ref="A11:S11"/>
    <mergeCell ref="A913:S913"/>
    <mergeCell ref="A914:S914"/>
    <mergeCell ref="A920:S920"/>
    <mergeCell ref="A703:S703"/>
    <mergeCell ref="A711:S711"/>
    <mergeCell ref="A799:S799"/>
    <mergeCell ref="A859:S859"/>
    <mergeCell ref="A892:S892"/>
    <mergeCell ref="A897:S897"/>
    <mergeCell ref="A898:S898"/>
    <mergeCell ref="A902:S902"/>
    <mergeCell ref="A903:S903"/>
    <mergeCell ref="A12:S12"/>
    <mergeCell ref="A147:S147"/>
    <mergeCell ref="A313:S313"/>
    <mergeCell ref="A339:S339"/>
    <mergeCell ref="A671:S671"/>
    <mergeCell ref="A700:S700"/>
    <mergeCell ref="A954:S954"/>
    <mergeCell ref="A955:S955"/>
    <mergeCell ref="A960:S960"/>
    <mergeCell ref="A961:S961"/>
    <mergeCell ref="A964:S964"/>
    <mergeCell ref="A929:S929"/>
    <mergeCell ref="A942:S942"/>
    <mergeCell ref="A943:S943"/>
    <mergeCell ref="A949:S949"/>
    <mergeCell ref="A950:S950"/>
    <mergeCell ref="A995:S995"/>
    <mergeCell ref="A1000:S1000"/>
    <mergeCell ref="A1001:S1001"/>
    <mergeCell ref="A1011:S1011"/>
    <mergeCell ref="A1024:S1024"/>
    <mergeCell ref="A1025:S1025"/>
    <mergeCell ref="A971:S971"/>
    <mergeCell ref="A976:S976"/>
    <mergeCell ref="A983:S983"/>
    <mergeCell ref="A986:S986"/>
    <mergeCell ref="A990:S990"/>
    <mergeCell ref="A994:S994"/>
    <mergeCell ref="A1136:S1136"/>
    <mergeCell ref="A1137:S1137"/>
    <mergeCell ref="A1142:S1142"/>
    <mergeCell ref="A1143:S1143"/>
    <mergeCell ref="A1160:S1160"/>
    <mergeCell ref="A1166:S1166"/>
    <mergeCell ref="A1028:S1028"/>
    <mergeCell ref="A1040:S1040"/>
    <mergeCell ref="A1047:S1047"/>
    <mergeCell ref="A1048:S1048"/>
    <mergeCell ref="A1066:S1066"/>
    <mergeCell ref="A1115:S1115"/>
    <mergeCell ref="A1067:S1067"/>
    <mergeCell ref="A1200:S1200"/>
    <mergeCell ref="A1204:S1204"/>
    <mergeCell ref="A1208:S1208"/>
    <mergeCell ref="A1209:S1209"/>
    <mergeCell ref="A1219:S1219"/>
    <mergeCell ref="A1220:S1220"/>
    <mergeCell ref="A1170:S1170"/>
    <mergeCell ref="A1171:S1171"/>
    <mergeCell ref="A1174:S1174"/>
    <mergeCell ref="A1177:S1177"/>
    <mergeCell ref="A1181:S1181"/>
    <mergeCell ref="A1188:S1188"/>
    <mergeCell ref="A1182:S1182"/>
    <mergeCell ref="A1268:S1268"/>
    <mergeCell ref="A1273:S1273"/>
    <mergeCell ref="A1274:S1274"/>
    <mergeCell ref="A1297:S1297"/>
    <mergeCell ref="A1298:S1298"/>
    <mergeCell ref="A1303:S1303"/>
    <mergeCell ref="A1223:S1223"/>
    <mergeCell ref="A1237:S1237"/>
    <mergeCell ref="A1244:S1244"/>
    <mergeCell ref="A1245:S1245"/>
    <mergeCell ref="A1260:S1260"/>
    <mergeCell ref="A1261:S1261"/>
    <mergeCell ref="A2099:S2099"/>
    <mergeCell ref="A2115:S2115"/>
    <mergeCell ref="A2181:S2181"/>
    <mergeCell ref="A2182:S2182"/>
    <mergeCell ref="A2219:S2219"/>
    <mergeCell ref="A1304:S1304"/>
    <mergeCell ref="A1437:S1437"/>
    <mergeCell ref="A1549:S1549"/>
    <mergeCell ref="A2007:S2007"/>
    <mergeCell ref="A2035:S2035"/>
    <mergeCell ref="A2067:S2067"/>
    <mergeCell ref="A2204:S2204"/>
    <mergeCell ref="A2201:S2201"/>
    <mergeCell ref="A2031:S2031"/>
    <mergeCell ref="A2220:S2220"/>
    <mergeCell ref="A2233:S2233"/>
    <mergeCell ref="A2234:S2234"/>
    <mergeCell ref="A2238:S2238"/>
    <mergeCell ref="A2245:S2245"/>
    <mergeCell ref="A2280:S2280"/>
    <mergeCell ref="A2309:S2309"/>
    <mergeCell ref="A2295:S2295"/>
    <mergeCell ref="A2296:S2296"/>
    <mergeCell ref="A2241:S2241"/>
    <mergeCell ref="A2272:S2272"/>
    <mergeCell ref="A2273:S2273"/>
    <mergeCell ref="A2261:S2261"/>
    <mergeCell ref="A2415:S2415"/>
    <mergeCell ref="A2430:S2430"/>
    <mergeCell ref="A2449:S2449"/>
    <mergeCell ref="A2281:S2281"/>
    <mergeCell ref="A2301:S2301"/>
    <mergeCell ref="A2302:S2302"/>
    <mergeCell ref="A2308:S2308"/>
    <mergeCell ref="A2317:S2317"/>
    <mergeCell ref="A2323:S2323"/>
    <mergeCell ref="A2290:S2290"/>
    <mergeCell ref="A2291:S2291"/>
    <mergeCell ref="A2324:S2324"/>
    <mergeCell ref="A2328:S2328"/>
    <mergeCell ref="A2351:S2351"/>
    <mergeCell ref="A2352:S2352"/>
    <mergeCell ref="A2366:S2366"/>
    <mergeCell ref="A2367:S2367"/>
    <mergeCell ref="A2396:S2396"/>
    <mergeCell ref="A2420:S2420"/>
    <mergeCell ref="A2421:S2421"/>
    <mergeCell ref="A2482:S2482"/>
    <mergeCell ref="A2483:S2483"/>
    <mergeCell ref="A2522:S2522"/>
    <mergeCell ref="A2526:S2526"/>
    <mergeCell ref="A2510:S2510"/>
    <mergeCell ref="A2511:S2511"/>
    <mergeCell ref="A2520:B2520"/>
    <mergeCell ref="A2429:S2429"/>
    <mergeCell ref="A2453:S2453"/>
    <mergeCell ref="A2465:S2465"/>
    <mergeCell ref="A2553:S2553"/>
    <mergeCell ref="A2554:S2554"/>
    <mergeCell ref="A2606:S2606"/>
    <mergeCell ref="A2548:S2548"/>
    <mergeCell ref="A2549:S2549"/>
    <mergeCell ref="A2487:S2487"/>
    <mergeCell ref="A2488:S2488"/>
    <mergeCell ref="A2492:S2492"/>
    <mergeCell ref="A2501:S2501"/>
    <mergeCell ref="A2505:S2505"/>
    <mergeCell ref="A2521:S2521"/>
    <mergeCell ref="A2543:S2543"/>
    <mergeCell ref="A3351:S3351"/>
    <mergeCell ref="A3396:S3396"/>
    <mergeCell ref="A3420:S3420"/>
    <mergeCell ref="A3514:S3514"/>
    <mergeCell ref="A3534:S3534"/>
    <mergeCell ref="A3550:S3550"/>
    <mergeCell ref="A2559:S2559"/>
    <mergeCell ref="A2560:S2560"/>
    <mergeCell ref="A2569:S2569"/>
    <mergeCell ref="A2573:S2573"/>
    <mergeCell ref="A3569:S3569"/>
    <mergeCell ref="A3612:S3612"/>
    <mergeCell ref="A3613:S3613"/>
    <mergeCell ref="A3628:S3628"/>
    <mergeCell ref="A3632:S3632"/>
    <mergeCell ref="A3643:S3643"/>
    <mergeCell ref="A3554:S3554"/>
    <mergeCell ref="A3555:S3555"/>
    <mergeCell ref="A2574:S2574"/>
    <mergeCell ref="A2611:S2611"/>
    <mergeCell ref="A2612:S2612"/>
    <mergeCell ref="A2620:S2620"/>
    <mergeCell ref="A2621:S2621"/>
    <mergeCell ref="A2790:S2790"/>
    <mergeCell ref="A2884:S2884"/>
    <mergeCell ref="A3436:S3436"/>
    <mergeCell ref="A3513:S3513"/>
    <mergeCell ref="A3525:S3525"/>
    <mergeCell ref="A3529:S3529"/>
    <mergeCell ref="A3533:S3533"/>
    <mergeCell ref="A3546:S3546"/>
    <mergeCell ref="A2914:S2914"/>
    <mergeCell ref="A3321:S3321"/>
    <mergeCell ref="A3337:S3337"/>
    <mergeCell ref="A3831:S3831"/>
    <mergeCell ref="A3835:S3835"/>
    <mergeCell ref="A3898:S3898"/>
    <mergeCell ref="A3977:S3977"/>
    <mergeCell ref="A3910:S3910"/>
    <mergeCell ref="A3973:S3973"/>
    <mergeCell ref="A3561:S3561"/>
    <mergeCell ref="A3562:S3562"/>
    <mergeCell ref="A3572:S3572"/>
    <mergeCell ref="A3573:S3573"/>
    <mergeCell ref="A3599:S3599"/>
    <mergeCell ref="A3640:S3640"/>
    <mergeCell ref="A3629:S3629"/>
    <mergeCell ref="A3691:S3691"/>
    <mergeCell ref="A3709:S3709"/>
    <mergeCell ref="A3695:S3695"/>
    <mergeCell ref="A3696:S3696"/>
    <mergeCell ref="A3656:S3656"/>
    <mergeCell ref="A3662:S3662"/>
    <mergeCell ref="A3673:S3673"/>
    <mergeCell ref="A3686:S3686"/>
    <mergeCell ref="A3687:S3687"/>
    <mergeCell ref="A3699:S3699"/>
    <mergeCell ref="A3568:S3568"/>
    <mergeCell ref="A3652:S3652"/>
    <mergeCell ref="A3710:S3710"/>
    <mergeCell ref="A3737:S3737"/>
    <mergeCell ref="A4009:S4009"/>
    <mergeCell ref="A4006:S4006"/>
    <mergeCell ref="A3744:S3744"/>
    <mergeCell ref="A3772:S3772"/>
    <mergeCell ref="A3776:S3776"/>
    <mergeCell ref="A3802:S3802"/>
    <mergeCell ref="A3745:S3745"/>
    <mergeCell ref="A3909:S3909"/>
    <mergeCell ref="A3941:S3941"/>
    <mergeCell ref="A3670:S3670"/>
    <mergeCell ref="A3680:S3680"/>
    <mergeCell ref="A3681:S3681"/>
    <mergeCell ref="A3920:S3920"/>
    <mergeCell ref="A3895:S3895"/>
    <mergeCell ref="A3972:S3972"/>
    <mergeCell ref="A3980:S3980"/>
    <mergeCell ref="A3803:S3803"/>
    <mergeCell ref="A3825:S3825"/>
    <mergeCell ref="A3965:S3965"/>
    <mergeCell ref="A3740:S3740"/>
    <mergeCell ref="A3832:S3832"/>
    <mergeCell ref="A4056:B4056"/>
    <mergeCell ref="A967:S967"/>
    <mergeCell ref="A1131:S1131"/>
    <mergeCell ref="A1132:S1132"/>
    <mergeCell ref="A1197:S1197"/>
    <mergeCell ref="A1519:S1519"/>
    <mergeCell ref="A2211:S2211"/>
    <mergeCell ref="A2257:S2257"/>
    <mergeCell ref="A2266:S2266"/>
    <mergeCell ref="A2414:S2414"/>
    <mergeCell ref="A4015:S4015"/>
    <mergeCell ref="A4016:S4016"/>
    <mergeCell ref="A4052:B4052"/>
    <mergeCell ref="A4053:B4053"/>
    <mergeCell ref="A4054:B4054"/>
    <mergeCell ref="A4055:B4055"/>
    <mergeCell ref="A3992:S3992"/>
    <mergeCell ref="A3993:S3993"/>
    <mergeCell ref="A3998:S3998"/>
    <mergeCell ref="A3999:S3999"/>
    <mergeCell ref="A4005:S4005"/>
    <mergeCell ref="A4048:S4048"/>
    <mergeCell ref="A2393:S2393"/>
    <mergeCell ref="A3824:S3824"/>
  </mergeCells>
  <phoneticPr fontId="49" type="noConversion"/>
  <conditionalFormatting sqref="D1962">
    <cfRule type="duplicateValues" dxfId="103" priority="756"/>
    <cfRule type="duplicateValues" dxfId="102" priority="757"/>
    <cfRule type="duplicateValues" dxfId="101" priority="758"/>
    <cfRule type="duplicateValues" dxfId="100" priority="759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 differentFirst="1">
    <oddHeader>&amp;C&amp;18&amp;P</oddHeader>
  </headerFooter>
  <ignoredErrors>
    <ignoredError sqref="E3523 H3523:I3523 H3521:I3521" numberStoredAsText="1"/>
    <ignoredError sqref="O389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21"/>
  <sheetViews>
    <sheetView workbookViewId="0">
      <selection activeCell="C5" sqref="C5"/>
    </sheetView>
  </sheetViews>
  <sheetFormatPr defaultRowHeight="15.05" x14ac:dyDescent="0.3"/>
  <cols>
    <col min="1" max="1" width="43.44140625" bestFit="1" customWidth="1"/>
  </cols>
  <sheetData>
    <row r="1" spans="1:2" x14ac:dyDescent="0.3">
      <c r="A1" s="8" t="s">
        <v>2116</v>
      </c>
      <c r="B1" s="8" t="s">
        <v>2117</v>
      </c>
    </row>
    <row r="2" spans="1:2" x14ac:dyDescent="0.3">
      <c r="A2" t="s">
        <v>1668</v>
      </c>
      <c r="B2" t="s">
        <v>1748</v>
      </c>
    </row>
    <row r="3" spans="1:2" x14ac:dyDescent="0.3">
      <c r="A3" t="s">
        <v>1683</v>
      </c>
      <c r="B3" t="s">
        <v>1753</v>
      </c>
    </row>
    <row r="4" spans="1:2" x14ac:dyDescent="0.3">
      <c r="A4" t="s">
        <v>1699</v>
      </c>
      <c r="B4" t="s">
        <v>1755</v>
      </c>
    </row>
    <row r="5" spans="1:2" x14ac:dyDescent="0.3">
      <c r="A5" s="8" t="s">
        <v>360</v>
      </c>
      <c r="B5" s="8" t="s">
        <v>1767</v>
      </c>
    </row>
    <row r="6" spans="1:2" x14ac:dyDescent="0.3">
      <c r="A6" t="s">
        <v>1647</v>
      </c>
      <c r="B6" t="s">
        <v>1748</v>
      </c>
    </row>
    <row r="7" spans="1:2" x14ac:dyDescent="0.3">
      <c r="A7" t="s">
        <v>1662</v>
      </c>
      <c r="B7" t="s">
        <v>1748</v>
      </c>
    </row>
    <row r="8" spans="1:2" x14ac:dyDescent="0.3">
      <c r="A8" t="s">
        <v>372</v>
      </c>
      <c r="B8" t="s">
        <v>1767</v>
      </c>
    </row>
    <row r="9" spans="1:2" x14ac:dyDescent="0.3">
      <c r="A9" t="s">
        <v>413</v>
      </c>
      <c r="B9" t="s">
        <v>1767</v>
      </c>
    </row>
    <row r="10" spans="1:2" x14ac:dyDescent="0.3">
      <c r="A10" t="s">
        <v>1702</v>
      </c>
      <c r="B10" s="8" t="s">
        <v>1838</v>
      </c>
    </row>
    <row r="11" spans="1:2" x14ac:dyDescent="0.3">
      <c r="A11" t="s">
        <v>1685</v>
      </c>
      <c r="B11" s="8" t="s">
        <v>2091</v>
      </c>
    </row>
    <row r="12" spans="1:2" x14ac:dyDescent="0.3">
      <c r="A12" t="s">
        <v>475</v>
      </c>
      <c r="B12" s="8" t="s">
        <v>1766</v>
      </c>
    </row>
    <row r="13" spans="1:2" x14ac:dyDescent="0.3">
      <c r="A13" t="s">
        <v>719</v>
      </c>
      <c r="B13" s="8" t="s">
        <v>1766</v>
      </c>
    </row>
    <row r="14" spans="1:2" x14ac:dyDescent="0.3">
      <c r="A14" t="s">
        <v>648</v>
      </c>
      <c r="B14" s="8" t="s">
        <v>1766</v>
      </c>
    </row>
    <row r="15" spans="1:2" x14ac:dyDescent="0.3">
      <c r="A15" t="s">
        <v>652</v>
      </c>
      <c r="B15" s="8" t="s">
        <v>1766</v>
      </c>
    </row>
    <row r="16" spans="1:2" x14ac:dyDescent="0.3">
      <c r="A16" t="s">
        <v>410</v>
      </c>
      <c r="B16" s="8" t="s">
        <v>1766</v>
      </c>
    </row>
    <row r="17" spans="1:2" x14ac:dyDescent="0.3">
      <c r="A17" t="s">
        <v>647</v>
      </c>
      <c r="B17" s="8" t="s">
        <v>1766</v>
      </c>
    </row>
    <row r="18" spans="1:2" x14ac:dyDescent="0.3">
      <c r="A18" t="s">
        <v>657</v>
      </c>
      <c r="B18" s="8" t="s">
        <v>1766</v>
      </c>
    </row>
    <row r="19" spans="1:2" x14ac:dyDescent="0.3">
      <c r="A19" t="s">
        <v>644</v>
      </c>
      <c r="B19" s="8" t="s">
        <v>1766</v>
      </c>
    </row>
    <row r="20" spans="1:2" x14ac:dyDescent="0.3">
      <c r="A20" t="s">
        <v>347</v>
      </c>
      <c r="B20" s="8" t="s">
        <v>1766</v>
      </c>
    </row>
    <row r="21" spans="1:2" x14ac:dyDescent="0.3">
      <c r="A21" t="s">
        <v>1691</v>
      </c>
      <c r="B21" s="8" t="s">
        <v>1766</v>
      </c>
    </row>
  </sheetData>
  <autoFilter ref="A1:B21" xr:uid="{00000000-0009-0000-0000-000014000000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1716"/>
  <sheetViews>
    <sheetView topLeftCell="A1678" workbookViewId="0">
      <selection activeCell="B1" sqref="B1:B1716"/>
    </sheetView>
  </sheetViews>
  <sheetFormatPr defaultRowHeight="15.05" x14ac:dyDescent="0.3"/>
  <sheetData>
    <row r="1" spans="2:2" x14ac:dyDescent="0.3">
      <c r="B1">
        <v>40339</v>
      </c>
    </row>
    <row r="2" spans="2:2" x14ac:dyDescent="0.3">
      <c r="B2">
        <v>40350</v>
      </c>
    </row>
    <row r="3" spans="2:2" x14ac:dyDescent="0.3">
      <c r="B3">
        <v>40361</v>
      </c>
    </row>
    <row r="4" spans="2:2" x14ac:dyDescent="0.3">
      <c r="B4">
        <v>40592</v>
      </c>
    </row>
    <row r="5" spans="2:2" x14ac:dyDescent="0.3">
      <c r="B5">
        <v>40548</v>
      </c>
    </row>
    <row r="6" spans="2:2" x14ac:dyDescent="0.3">
      <c r="B6">
        <v>39571</v>
      </c>
    </row>
    <row r="7" spans="2:2" x14ac:dyDescent="0.3">
      <c r="B7">
        <v>39594</v>
      </c>
    </row>
    <row r="8" spans="2:2" x14ac:dyDescent="0.3">
      <c r="B8">
        <v>39596</v>
      </c>
    </row>
    <row r="9" spans="2:2" x14ac:dyDescent="0.3">
      <c r="B9">
        <v>39588</v>
      </c>
    </row>
    <row r="10" spans="2:2" x14ac:dyDescent="0.3">
      <c r="B10">
        <v>39610</v>
      </c>
    </row>
    <row r="11" spans="2:2" x14ac:dyDescent="0.3">
      <c r="B11">
        <v>39644</v>
      </c>
    </row>
    <row r="12" spans="2:2" x14ac:dyDescent="0.3">
      <c r="B12">
        <v>39646</v>
      </c>
    </row>
    <row r="13" spans="2:2" x14ac:dyDescent="0.3">
      <c r="B13">
        <v>39638</v>
      </c>
    </row>
    <row r="14" spans="2:2" x14ac:dyDescent="0.3">
      <c r="B14">
        <v>39403</v>
      </c>
    </row>
    <row r="15" spans="2:2" x14ac:dyDescent="0.3">
      <c r="B15">
        <v>39501</v>
      </c>
    </row>
    <row r="16" spans="2:2" x14ac:dyDescent="0.3">
      <c r="B16">
        <v>39446</v>
      </c>
    </row>
    <row r="17" spans="2:2" x14ac:dyDescent="0.3">
      <c r="B17">
        <v>39456</v>
      </c>
    </row>
    <row r="18" spans="2:2" x14ac:dyDescent="0.3">
      <c r="B18">
        <v>39645</v>
      </c>
    </row>
    <row r="19" spans="2:2" x14ac:dyDescent="0.3">
      <c r="B19">
        <v>39943</v>
      </c>
    </row>
    <row r="20" spans="2:2" x14ac:dyDescent="0.3">
      <c r="B20">
        <v>39898</v>
      </c>
    </row>
    <row r="21" spans="2:2" x14ac:dyDescent="0.3">
      <c r="B21">
        <v>39932</v>
      </c>
    </row>
    <row r="22" spans="2:2" x14ac:dyDescent="0.3">
      <c r="B22">
        <v>40028</v>
      </c>
    </row>
    <row r="23" spans="2:2" x14ac:dyDescent="0.3">
      <c r="B23">
        <v>40009</v>
      </c>
    </row>
    <row r="24" spans="2:2" x14ac:dyDescent="0.3">
      <c r="B24">
        <v>40329</v>
      </c>
    </row>
    <row r="25" spans="2:2" x14ac:dyDescent="0.3">
      <c r="B25">
        <v>40382</v>
      </c>
    </row>
    <row r="26" spans="2:2" x14ac:dyDescent="0.3">
      <c r="B26">
        <v>40557</v>
      </c>
    </row>
    <row r="27" spans="2:2" x14ac:dyDescent="0.3">
      <c r="B27">
        <v>46150</v>
      </c>
    </row>
    <row r="28" spans="2:2" x14ac:dyDescent="0.3">
      <c r="B28">
        <v>40681</v>
      </c>
    </row>
    <row r="29" spans="2:2" x14ac:dyDescent="0.3">
      <c r="B29">
        <v>40670</v>
      </c>
    </row>
    <row r="30" spans="2:2" x14ac:dyDescent="0.3">
      <c r="B30">
        <v>40672</v>
      </c>
    </row>
    <row r="31" spans="2:2" x14ac:dyDescent="0.3">
      <c r="B31">
        <v>40674</v>
      </c>
    </row>
    <row r="32" spans="2:2" x14ac:dyDescent="0.3">
      <c r="B32">
        <v>40675</v>
      </c>
    </row>
    <row r="33" spans="2:2" x14ac:dyDescent="0.3">
      <c r="B33">
        <v>40676</v>
      </c>
    </row>
    <row r="34" spans="2:2" x14ac:dyDescent="0.3">
      <c r="B34">
        <v>40677</v>
      </c>
    </row>
    <row r="35" spans="2:2" x14ac:dyDescent="0.3">
      <c r="B35">
        <v>40744</v>
      </c>
    </row>
    <row r="36" spans="2:2" x14ac:dyDescent="0.3">
      <c r="B36">
        <v>40745</v>
      </c>
    </row>
    <row r="37" spans="2:2" x14ac:dyDescent="0.3">
      <c r="B37">
        <v>40737</v>
      </c>
    </row>
    <row r="38" spans="2:2" x14ac:dyDescent="0.3">
      <c r="B38">
        <v>40808</v>
      </c>
    </row>
    <row r="39" spans="2:2" x14ac:dyDescent="0.3">
      <c r="B39">
        <v>40804</v>
      </c>
    </row>
    <row r="40" spans="2:2" x14ac:dyDescent="0.3">
      <c r="B40">
        <v>40826</v>
      </c>
    </row>
    <row r="41" spans="2:2" x14ac:dyDescent="0.3">
      <c r="B41">
        <v>40827</v>
      </c>
    </row>
    <row r="42" spans="2:2" x14ac:dyDescent="0.3">
      <c r="B42">
        <v>40829</v>
      </c>
    </row>
    <row r="43" spans="2:2" x14ac:dyDescent="0.3">
      <c r="B43">
        <v>40854</v>
      </c>
    </row>
    <row r="44" spans="2:2" x14ac:dyDescent="0.3">
      <c r="B44">
        <v>40856</v>
      </c>
    </row>
    <row r="45" spans="2:2" x14ac:dyDescent="0.3">
      <c r="B45">
        <v>40860</v>
      </c>
    </row>
    <row r="46" spans="2:2" x14ac:dyDescent="0.3">
      <c r="B46">
        <v>40861</v>
      </c>
    </row>
    <row r="47" spans="2:2" x14ac:dyDescent="0.3">
      <c r="B47">
        <v>40864</v>
      </c>
    </row>
    <row r="48" spans="2:2" x14ac:dyDescent="0.3">
      <c r="B48">
        <v>40845</v>
      </c>
    </row>
    <row r="49" spans="2:2" x14ac:dyDescent="0.3">
      <c r="B49">
        <v>40888</v>
      </c>
    </row>
    <row r="50" spans="2:2" x14ac:dyDescent="0.3">
      <c r="B50">
        <v>40876</v>
      </c>
    </row>
    <row r="51" spans="2:2" x14ac:dyDescent="0.3">
      <c r="B51">
        <v>40877</v>
      </c>
    </row>
    <row r="52" spans="2:2" x14ac:dyDescent="0.3">
      <c r="B52">
        <v>40881</v>
      </c>
    </row>
    <row r="53" spans="2:2" x14ac:dyDescent="0.3">
      <c r="B53">
        <v>40897</v>
      </c>
    </row>
    <row r="54" spans="2:2" x14ac:dyDescent="0.3">
      <c r="B54">
        <v>40902</v>
      </c>
    </row>
    <row r="55" spans="2:2" x14ac:dyDescent="0.3">
      <c r="B55">
        <v>40905</v>
      </c>
    </row>
    <row r="56" spans="2:2" x14ac:dyDescent="0.3">
      <c r="B56">
        <v>40906</v>
      </c>
    </row>
    <row r="57" spans="2:2" x14ac:dyDescent="0.3">
      <c r="B57">
        <v>40909</v>
      </c>
    </row>
    <row r="58" spans="2:2" x14ac:dyDescent="0.3">
      <c r="B58">
        <v>39930</v>
      </c>
    </row>
    <row r="59" spans="2:2" x14ac:dyDescent="0.3">
      <c r="B59">
        <v>40936</v>
      </c>
    </row>
    <row r="60" spans="2:2" x14ac:dyDescent="0.3">
      <c r="B60">
        <v>40943</v>
      </c>
    </row>
    <row r="61" spans="2:2" x14ac:dyDescent="0.3">
      <c r="B61">
        <v>39371</v>
      </c>
    </row>
    <row r="62" spans="2:2" x14ac:dyDescent="0.3">
      <c r="B62">
        <v>39372</v>
      </c>
    </row>
    <row r="63" spans="2:2" x14ac:dyDescent="0.3">
      <c r="B63">
        <v>40937</v>
      </c>
    </row>
    <row r="64" spans="2:2" x14ac:dyDescent="0.3">
      <c r="B64">
        <v>40938</v>
      </c>
    </row>
    <row r="65" spans="2:2" x14ac:dyDescent="0.3">
      <c r="B65">
        <v>40939</v>
      </c>
    </row>
    <row r="66" spans="2:2" x14ac:dyDescent="0.3">
      <c r="B66">
        <v>40940</v>
      </c>
    </row>
    <row r="67" spans="2:2" x14ac:dyDescent="0.3">
      <c r="B67">
        <v>40941</v>
      </c>
    </row>
    <row r="68" spans="2:2" x14ac:dyDescent="0.3">
      <c r="B68">
        <v>40942</v>
      </c>
    </row>
    <row r="69" spans="2:2" x14ac:dyDescent="0.3">
      <c r="B69">
        <v>39409</v>
      </c>
    </row>
    <row r="70" spans="2:2" x14ac:dyDescent="0.3">
      <c r="B70">
        <v>39383</v>
      </c>
    </row>
    <row r="71" spans="2:2" x14ac:dyDescent="0.3">
      <c r="B71">
        <v>39416</v>
      </c>
    </row>
    <row r="72" spans="2:2" x14ac:dyDescent="0.3">
      <c r="B72">
        <v>39422</v>
      </c>
    </row>
    <row r="73" spans="2:2" x14ac:dyDescent="0.3">
      <c r="B73">
        <v>39442</v>
      </c>
    </row>
    <row r="74" spans="2:2" x14ac:dyDescent="0.3">
      <c r="B74">
        <v>39426</v>
      </c>
    </row>
    <row r="75" spans="2:2" x14ac:dyDescent="0.3">
      <c r="B75">
        <v>39427</v>
      </c>
    </row>
    <row r="76" spans="2:2" x14ac:dyDescent="0.3">
      <c r="B76">
        <v>39429</v>
      </c>
    </row>
    <row r="77" spans="2:2" x14ac:dyDescent="0.3">
      <c r="B77">
        <v>39430</v>
      </c>
    </row>
    <row r="78" spans="2:2" x14ac:dyDescent="0.3">
      <c r="B78">
        <v>39417</v>
      </c>
    </row>
    <row r="79" spans="2:2" x14ac:dyDescent="0.3">
      <c r="B79">
        <v>39431</v>
      </c>
    </row>
    <row r="80" spans="2:2" x14ac:dyDescent="0.3">
      <c r="B80">
        <v>39432</v>
      </c>
    </row>
    <row r="81" spans="2:2" x14ac:dyDescent="0.3">
      <c r="B81">
        <v>39433</v>
      </c>
    </row>
    <row r="82" spans="2:2" x14ac:dyDescent="0.3">
      <c r="B82">
        <v>39434</v>
      </c>
    </row>
    <row r="83" spans="2:2" x14ac:dyDescent="0.3">
      <c r="B83">
        <v>39436</v>
      </c>
    </row>
    <row r="84" spans="2:2" x14ac:dyDescent="0.3">
      <c r="B84">
        <v>39437</v>
      </c>
    </row>
    <row r="85" spans="2:2" x14ac:dyDescent="0.3">
      <c r="B85">
        <v>39418</v>
      </c>
    </row>
    <row r="86" spans="2:2" x14ac:dyDescent="0.3">
      <c r="B86">
        <v>39438</v>
      </c>
    </row>
    <row r="87" spans="2:2" x14ac:dyDescent="0.3">
      <c r="B87">
        <v>39439</v>
      </c>
    </row>
    <row r="88" spans="2:2" x14ac:dyDescent="0.3">
      <c r="B88">
        <v>39440</v>
      </c>
    </row>
    <row r="89" spans="2:2" x14ac:dyDescent="0.3">
      <c r="B89">
        <v>45288</v>
      </c>
    </row>
    <row r="90" spans="2:2" x14ac:dyDescent="0.3">
      <c r="B90">
        <v>39419</v>
      </c>
    </row>
    <row r="91" spans="2:2" x14ac:dyDescent="0.3">
      <c r="B91">
        <v>39420</v>
      </c>
    </row>
    <row r="92" spans="2:2" x14ac:dyDescent="0.3">
      <c r="B92">
        <v>39421</v>
      </c>
    </row>
    <row r="93" spans="2:2" x14ac:dyDescent="0.3">
      <c r="B93">
        <v>39457</v>
      </c>
    </row>
    <row r="94" spans="2:2" x14ac:dyDescent="0.3">
      <c r="B94">
        <v>39464</v>
      </c>
    </row>
    <row r="95" spans="2:2" x14ac:dyDescent="0.3">
      <c r="B95">
        <v>39491</v>
      </c>
    </row>
    <row r="96" spans="2:2" x14ac:dyDescent="0.3">
      <c r="B96">
        <v>39487</v>
      </c>
    </row>
    <row r="97" spans="2:2" x14ac:dyDescent="0.3">
      <c r="B97">
        <v>39489</v>
      </c>
    </row>
    <row r="98" spans="2:2" x14ac:dyDescent="0.3">
      <c r="B98">
        <v>39513</v>
      </c>
    </row>
    <row r="99" spans="2:2" x14ac:dyDescent="0.3">
      <c r="B99">
        <v>40155</v>
      </c>
    </row>
    <row r="100" spans="2:2" x14ac:dyDescent="0.3">
      <c r="B100">
        <v>46149</v>
      </c>
    </row>
    <row r="101" spans="2:2" x14ac:dyDescent="0.3">
      <c r="B101">
        <v>39632</v>
      </c>
    </row>
    <row r="102" spans="2:2" x14ac:dyDescent="0.3">
      <c r="B102">
        <v>39631</v>
      </c>
    </row>
    <row r="103" spans="2:2" x14ac:dyDescent="0.3">
      <c r="B103">
        <v>40836</v>
      </c>
    </row>
    <row r="104" spans="2:2" x14ac:dyDescent="0.3">
      <c r="B104">
        <v>39781</v>
      </c>
    </row>
    <row r="105" spans="2:2" x14ac:dyDescent="0.3">
      <c r="B105">
        <v>39796</v>
      </c>
    </row>
    <row r="106" spans="2:2" x14ac:dyDescent="0.3">
      <c r="B106">
        <v>40991</v>
      </c>
    </row>
    <row r="107" spans="2:2" x14ac:dyDescent="0.3">
      <c r="B107">
        <v>40405</v>
      </c>
    </row>
    <row r="108" spans="2:2" x14ac:dyDescent="0.3">
      <c r="B108">
        <v>30779</v>
      </c>
    </row>
    <row r="109" spans="2:2" x14ac:dyDescent="0.3">
      <c r="B109">
        <v>30782</v>
      </c>
    </row>
    <row r="110" spans="2:2" x14ac:dyDescent="0.3">
      <c r="B110">
        <v>30785</v>
      </c>
    </row>
    <row r="111" spans="2:2" x14ac:dyDescent="0.3">
      <c r="B111">
        <v>30792</v>
      </c>
    </row>
    <row r="112" spans="2:2" x14ac:dyDescent="0.3">
      <c r="B112">
        <v>30794</v>
      </c>
    </row>
    <row r="113" spans="2:2" x14ac:dyDescent="0.3">
      <c r="B113">
        <v>30797</v>
      </c>
    </row>
    <row r="114" spans="2:2" x14ac:dyDescent="0.3">
      <c r="B114">
        <v>30798</v>
      </c>
    </row>
    <row r="115" spans="2:2" x14ac:dyDescent="0.3">
      <c r="B115">
        <v>30799</v>
      </c>
    </row>
    <row r="116" spans="2:2" x14ac:dyDescent="0.3">
      <c r="B116">
        <v>30935</v>
      </c>
    </row>
    <row r="117" spans="2:2" x14ac:dyDescent="0.3">
      <c r="B117">
        <v>31006</v>
      </c>
    </row>
    <row r="118" spans="2:2" x14ac:dyDescent="0.3">
      <c r="B118">
        <v>31004</v>
      </c>
    </row>
    <row r="119" spans="2:2" x14ac:dyDescent="0.3">
      <c r="B119">
        <v>31029</v>
      </c>
    </row>
    <row r="120" spans="2:2" x14ac:dyDescent="0.3">
      <c r="B120">
        <v>31064</v>
      </c>
    </row>
    <row r="121" spans="2:2" x14ac:dyDescent="0.3">
      <c r="B121">
        <v>31073</v>
      </c>
    </row>
    <row r="122" spans="2:2" x14ac:dyDescent="0.3">
      <c r="B122">
        <v>31084</v>
      </c>
    </row>
    <row r="123" spans="2:2" x14ac:dyDescent="0.3">
      <c r="B123">
        <v>31392</v>
      </c>
    </row>
    <row r="124" spans="2:2" x14ac:dyDescent="0.3">
      <c r="B124">
        <v>31394</v>
      </c>
    </row>
    <row r="125" spans="2:2" x14ac:dyDescent="0.3">
      <c r="B125">
        <v>31589</v>
      </c>
    </row>
    <row r="126" spans="2:2" x14ac:dyDescent="0.3">
      <c r="B126">
        <v>31586</v>
      </c>
    </row>
    <row r="127" spans="2:2" x14ac:dyDescent="0.3">
      <c r="B127">
        <v>32056</v>
      </c>
    </row>
    <row r="128" spans="2:2" x14ac:dyDescent="0.3">
      <c r="B128">
        <v>32060</v>
      </c>
    </row>
    <row r="129" spans="2:2" x14ac:dyDescent="0.3">
      <c r="B129">
        <v>32052</v>
      </c>
    </row>
    <row r="130" spans="2:2" x14ac:dyDescent="0.3">
      <c r="B130">
        <v>30817</v>
      </c>
    </row>
    <row r="131" spans="2:2" x14ac:dyDescent="0.3">
      <c r="B131">
        <v>30820</v>
      </c>
    </row>
    <row r="132" spans="2:2" x14ac:dyDescent="0.3">
      <c r="B132">
        <v>30821</v>
      </c>
    </row>
    <row r="133" spans="2:2" x14ac:dyDescent="0.3">
      <c r="B133">
        <v>30832</v>
      </c>
    </row>
    <row r="134" spans="2:2" x14ac:dyDescent="0.3">
      <c r="B134">
        <v>30828</v>
      </c>
    </row>
    <row r="135" spans="2:2" x14ac:dyDescent="0.3">
      <c r="B135">
        <v>30830</v>
      </c>
    </row>
    <row r="136" spans="2:2" x14ac:dyDescent="0.3">
      <c r="B136">
        <v>30972</v>
      </c>
    </row>
    <row r="137" spans="2:2" x14ac:dyDescent="0.3">
      <c r="B137">
        <v>30973</v>
      </c>
    </row>
    <row r="138" spans="2:2" x14ac:dyDescent="0.3">
      <c r="B138">
        <v>30974</v>
      </c>
    </row>
    <row r="139" spans="2:2" x14ac:dyDescent="0.3">
      <c r="B139">
        <v>30980</v>
      </c>
    </row>
    <row r="140" spans="2:2" x14ac:dyDescent="0.3">
      <c r="B140">
        <v>30981</v>
      </c>
    </row>
    <row r="141" spans="2:2" x14ac:dyDescent="0.3">
      <c r="B141">
        <v>30984</v>
      </c>
    </row>
    <row r="142" spans="2:2" x14ac:dyDescent="0.3">
      <c r="B142">
        <v>30985</v>
      </c>
    </row>
    <row r="143" spans="2:2" x14ac:dyDescent="0.3">
      <c r="B143">
        <v>30989</v>
      </c>
    </row>
    <row r="144" spans="2:2" x14ac:dyDescent="0.3">
      <c r="B144">
        <v>30993</v>
      </c>
    </row>
    <row r="145" spans="2:2" x14ac:dyDescent="0.3">
      <c r="B145">
        <v>30996</v>
      </c>
    </row>
    <row r="146" spans="2:2" x14ac:dyDescent="0.3">
      <c r="B146">
        <v>30997</v>
      </c>
    </row>
    <row r="147" spans="2:2" x14ac:dyDescent="0.3">
      <c r="B147">
        <v>31215</v>
      </c>
    </row>
    <row r="148" spans="2:2" x14ac:dyDescent="0.3">
      <c r="B148">
        <v>31526</v>
      </c>
    </row>
    <row r="149" spans="2:2" x14ac:dyDescent="0.3">
      <c r="B149">
        <v>31529</v>
      </c>
    </row>
    <row r="150" spans="2:2" x14ac:dyDescent="0.3">
      <c r="B150">
        <v>31534</v>
      </c>
    </row>
    <row r="151" spans="2:2" x14ac:dyDescent="0.3">
      <c r="B151">
        <v>31536</v>
      </c>
    </row>
    <row r="152" spans="2:2" x14ac:dyDescent="0.3">
      <c r="B152">
        <v>31538</v>
      </c>
    </row>
    <row r="153" spans="2:2" x14ac:dyDescent="0.3">
      <c r="B153">
        <v>31541</v>
      </c>
    </row>
    <row r="154" spans="2:2" x14ac:dyDescent="0.3">
      <c r="B154">
        <v>31542</v>
      </c>
    </row>
    <row r="155" spans="2:2" x14ac:dyDescent="0.3">
      <c r="B155">
        <v>31543</v>
      </c>
    </row>
    <row r="156" spans="2:2" x14ac:dyDescent="0.3">
      <c r="B156">
        <v>30613</v>
      </c>
    </row>
    <row r="157" spans="2:2" x14ac:dyDescent="0.3">
      <c r="B157">
        <v>30626</v>
      </c>
    </row>
    <row r="158" spans="2:2" x14ac:dyDescent="0.3">
      <c r="B158">
        <v>31896</v>
      </c>
    </row>
    <row r="159" spans="2:2" x14ac:dyDescent="0.3">
      <c r="B159">
        <v>30722</v>
      </c>
    </row>
    <row r="160" spans="2:2" x14ac:dyDescent="0.3">
      <c r="B160">
        <v>30723</v>
      </c>
    </row>
    <row r="161" spans="2:2" x14ac:dyDescent="0.3">
      <c r="B161">
        <v>32020</v>
      </c>
    </row>
    <row r="162" spans="2:2" x14ac:dyDescent="0.3">
      <c r="B162">
        <v>32090</v>
      </c>
    </row>
    <row r="163" spans="2:2" x14ac:dyDescent="0.3">
      <c r="B163">
        <v>30854</v>
      </c>
    </row>
    <row r="164" spans="2:2" x14ac:dyDescent="0.3">
      <c r="B164">
        <v>31049</v>
      </c>
    </row>
    <row r="165" spans="2:2" x14ac:dyDescent="0.3">
      <c r="B165">
        <v>31180</v>
      </c>
    </row>
    <row r="166" spans="2:2" x14ac:dyDescent="0.3">
      <c r="B166">
        <v>31181</v>
      </c>
    </row>
    <row r="167" spans="2:2" x14ac:dyDescent="0.3">
      <c r="B167">
        <v>31183</v>
      </c>
    </row>
    <row r="168" spans="2:2" x14ac:dyDescent="0.3">
      <c r="B168">
        <v>31173</v>
      </c>
    </row>
    <row r="169" spans="2:2" x14ac:dyDescent="0.3">
      <c r="B169">
        <v>31174</v>
      </c>
    </row>
    <row r="170" spans="2:2" x14ac:dyDescent="0.3">
      <c r="B170">
        <v>31178</v>
      </c>
    </row>
    <row r="171" spans="2:2" x14ac:dyDescent="0.3">
      <c r="B171">
        <v>31220</v>
      </c>
    </row>
    <row r="172" spans="2:2" x14ac:dyDescent="0.3">
      <c r="B172">
        <v>31225</v>
      </c>
    </row>
    <row r="173" spans="2:2" x14ac:dyDescent="0.3">
      <c r="B173">
        <v>31226</v>
      </c>
    </row>
    <row r="174" spans="2:2" x14ac:dyDescent="0.3">
      <c r="B174">
        <v>31228</v>
      </c>
    </row>
    <row r="175" spans="2:2" x14ac:dyDescent="0.3">
      <c r="B175">
        <v>31235</v>
      </c>
    </row>
    <row r="176" spans="2:2" x14ac:dyDescent="0.3">
      <c r="B176">
        <v>31236</v>
      </c>
    </row>
    <row r="177" spans="2:2" x14ac:dyDescent="0.3">
      <c r="B177">
        <v>31237</v>
      </c>
    </row>
    <row r="178" spans="2:2" x14ac:dyDescent="0.3">
      <c r="B178">
        <v>31239</v>
      </c>
    </row>
    <row r="179" spans="2:2" x14ac:dyDescent="0.3">
      <c r="B179">
        <v>31240</v>
      </c>
    </row>
    <row r="180" spans="2:2" x14ac:dyDescent="0.3">
      <c r="B180">
        <v>31433</v>
      </c>
    </row>
    <row r="181" spans="2:2" x14ac:dyDescent="0.3">
      <c r="B181">
        <v>31436</v>
      </c>
    </row>
    <row r="182" spans="2:2" x14ac:dyDescent="0.3">
      <c r="B182">
        <v>31437</v>
      </c>
    </row>
    <row r="183" spans="2:2" x14ac:dyDescent="0.3">
      <c r="B183">
        <v>31438</v>
      </c>
    </row>
    <row r="184" spans="2:2" x14ac:dyDescent="0.3">
      <c r="B184">
        <v>31440</v>
      </c>
    </row>
    <row r="185" spans="2:2" x14ac:dyDescent="0.3">
      <c r="B185">
        <v>31441</v>
      </c>
    </row>
    <row r="186" spans="2:2" x14ac:dyDescent="0.3">
      <c r="B186">
        <v>31444</v>
      </c>
    </row>
    <row r="187" spans="2:2" x14ac:dyDescent="0.3">
      <c r="B187">
        <v>31454</v>
      </c>
    </row>
    <row r="188" spans="2:2" x14ac:dyDescent="0.3">
      <c r="B188">
        <v>31458</v>
      </c>
    </row>
    <row r="189" spans="2:2" x14ac:dyDescent="0.3">
      <c r="B189">
        <v>31468</v>
      </c>
    </row>
    <row r="190" spans="2:2" x14ac:dyDescent="0.3">
      <c r="B190">
        <v>31469</v>
      </c>
    </row>
    <row r="191" spans="2:2" x14ac:dyDescent="0.3">
      <c r="B191">
        <v>31428</v>
      </c>
    </row>
    <row r="192" spans="2:2" x14ac:dyDescent="0.3">
      <c r="B192">
        <v>31482</v>
      </c>
    </row>
    <row r="193" spans="2:2" x14ac:dyDescent="0.3">
      <c r="B193">
        <v>31486</v>
      </c>
    </row>
    <row r="194" spans="2:2" x14ac:dyDescent="0.3">
      <c r="B194">
        <v>31492</v>
      </c>
    </row>
    <row r="195" spans="2:2" x14ac:dyDescent="0.3">
      <c r="B195">
        <v>31431</v>
      </c>
    </row>
    <row r="196" spans="2:2" x14ac:dyDescent="0.3">
      <c r="B196">
        <v>31432</v>
      </c>
    </row>
    <row r="197" spans="2:2" x14ac:dyDescent="0.3">
      <c r="B197">
        <v>31495</v>
      </c>
    </row>
    <row r="198" spans="2:2" x14ac:dyDescent="0.3">
      <c r="B198">
        <v>31600</v>
      </c>
    </row>
    <row r="199" spans="2:2" x14ac:dyDescent="0.3">
      <c r="B199">
        <v>31621</v>
      </c>
    </row>
    <row r="200" spans="2:2" x14ac:dyDescent="0.3">
      <c r="B200">
        <v>31622</v>
      </c>
    </row>
    <row r="201" spans="2:2" x14ac:dyDescent="0.3">
      <c r="B201">
        <v>31624</v>
      </c>
    </row>
    <row r="202" spans="2:2" x14ac:dyDescent="0.3">
      <c r="B202">
        <v>31626</v>
      </c>
    </row>
    <row r="203" spans="2:2" x14ac:dyDescent="0.3">
      <c r="B203">
        <v>31634</v>
      </c>
    </row>
    <row r="204" spans="2:2" x14ac:dyDescent="0.3">
      <c r="B204">
        <v>31648</v>
      </c>
    </row>
    <row r="205" spans="2:2" x14ac:dyDescent="0.3">
      <c r="B205">
        <v>31651</v>
      </c>
    </row>
    <row r="206" spans="2:2" x14ac:dyDescent="0.3">
      <c r="B206">
        <v>31613</v>
      </c>
    </row>
    <row r="207" spans="2:2" x14ac:dyDescent="0.3">
      <c r="B207">
        <v>31614</v>
      </c>
    </row>
    <row r="208" spans="2:2" x14ac:dyDescent="0.3">
      <c r="B208">
        <v>31694</v>
      </c>
    </row>
    <row r="209" spans="2:2" x14ac:dyDescent="0.3">
      <c r="B209">
        <v>31760</v>
      </c>
    </row>
    <row r="210" spans="2:2" x14ac:dyDescent="0.3">
      <c r="B210">
        <v>31766</v>
      </c>
    </row>
    <row r="211" spans="2:2" x14ac:dyDescent="0.3">
      <c r="B211">
        <v>31768</v>
      </c>
    </row>
    <row r="212" spans="2:2" x14ac:dyDescent="0.3">
      <c r="B212">
        <v>31754</v>
      </c>
    </row>
    <row r="213" spans="2:2" x14ac:dyDescent="0.3">
      <c r="B213">
        <v>31774</v>
      </c>
    </row>
    <row r="214" spans="2:2" x14ac:dyDescent="0.3">
      <c r="B214">
        <v>31755</v>
      </c>
    </row>
    <row r="215" spans="2:2" x14ac:dyDescent="0.3">
      <c r="B215">
        <v>31756</v>
      </c>
    </row>
    <row r="216" spans="2:2" x14ac:dyDescent="0.3">
      <c r="B216">
        <v>31758</v>
      </c>
    </row>
    <row r="217" spans="2:2" x14ac:dyDescent="0.3">
      <c r="B217">
        <v>31923</v>
      </c>
    </row>
    <row r="218" spans="2:2" x14ac:dyDescent="0.3">
      <c r="B218">
        <v>31439</v>
      </c>
    </row>
    <row r="219" spans="2:2" x14ac:dyDescent="0.3">
      <c r="B219">
        <v>31476</v>
      </c>
    </row>
    <row r="220" spans="2:2" x14ac:dyDescent="0.3">
      <c r="B220">
        <v>31627</v>
      </c>
    </row>
    <row r="221" spans="2:2" x14ac:dyDescent="0.3">
      <c r="B221">
        <v>31764</v>
      </c>
    </row>
    <row r="222" spans="2:2" x14ac:dyDescent="0.3">
      <c r="B222">
        <v>31868</v>
      </c>
    </row>
    <row r="223" spans="2:2" x14ac:dyDescent="0.3">
      <c r="B223">
        <v>32146</v>
      </c>
    </row>
    <row r="224" spans="2:2" x14ac:dyDescent="0.3">
      <c r="B224">
        <v>32063</v>
      </c>
    </row>
    <row r="225" spans="2:2" x14ac:dyDescent="0.3">
      <c r="B225">
        <v>32109</v>
      </c>
    </row>
    <row r="226" spans="2:2" x14ac:dyDescent="0.3">
      <c r="B226">
        <v>32110</v>
      </c>
    </row>
    <row r="227" spans="2:2" x14ac:dyDescent="0.3">
      <c r="B227">
        <v>32111</v>
      </c>
    </row>
    <row r="228" spans="2:2" x14ac:dyDescent="0.3">
      <c r="B228">
        <v>32112</v>
      </c>
    </row>
    <row r="229" spans="2:2" x14ac:dyDescent="0.3">
      <c r="B229">
        <v>32147</v>
      </c>
    </row>
    <row r="230" spans="2:2" x14ac:dyDescent="0.3">
      <c r="B230">
        <v>31350</v>
      </c>
    </row>
    <row r="231" spans="2:2" x14ac:dyDescent="0.3">
      <c r="B231">
        <v>31352</v>
      </c>
    </row>
    <row r="232" spans="2:2" x14ac:dyDescent="0.3">
      <c r="B232">
        <v>31353</v>
      </c>
    </row>
    <row r="233" spans="2:2" x14ac:dyDescent="0.3">
      <c r="B233">
        <v>31354</v>
      </c>
    </row>
    <row r="234" spans="2:2" x14ac:dyDescent="0.3">
      <c r="B234">
        <v>31559</v>
      </c>
    </row>
    <row r="235" spans="2:2" x14ac:dyDescent="0.3">
      <c r="B235">
        <v>31560</v>
      </c>
    </row>
    <row r="236" spans="2:2" x14ac:dyDescent="0.3">
      <c r="B236">
        <v>31561</v>
      </c>
    </row>
    <row r="237" spans="2:2" x14ac:dyDescent="0.3">
      <c r="B237">
        <v>31565</v>
      </c>
    </row>
    <row r="238" spans="2:2" x14ac:dyDescent="0.3">
      <c r="B238">
        <v>31566</v>
      </c>
    </row>
    <row r="239" spans="2:2" x14ac:dyDescent="0.3">
      <c r="B239">
        <v>31567</v>
      </c>
    </row>
    <row r="240" spans="2:2" x14ac:dyDescent="0.3">
      <c r="B240">
        <v>31571</v>
      </c>
    </row>
    <row r="241" spans="2:2" x14ac:dyDescent="0.3">
      <c r="B241">
        <v>31551</v>
      </c>
    </row>
    <row r="242" spans="2:2" x14ac:dyDescent="0.3">
      <c r="B242">
        <v>31576</v>
      </c>
    </row>
    <row r="243" spans="2:2" x14ac:dyDescent="0.3">
      <c r="B243">
        <v>31577</v>
      </c>
    </row>
    <row r="244" spans="2:2" x14ac:dyDescent="0.3">
      <c r="B244">
        <v>31578</v>
      </c>
    </row>
    <row r="245" spans="2:2" x14ac:dyDescent="0.3">
      <c r="B245">
        <v>31552</v>
      </c>
    </row>
    <row r="246" spans="2:2" x14ac:dyDescent="0.3">
      <c r="B246">
        <v>31555</v>
      </c>
    </row>
    <row r="247" spans="2:2" x14ac:dyDescent="0.3">
      <c r="B247">
        <v>31706</v>
      </c>
    </row>
    <row r="248" spans="2:2" x14ac:dyDescent="0.3">
      <c r="B248">
        <v>31707</v>
      </c>
    </row>
    <row r="249" spans="2:2" x14ac:dyDescent="0.3">
      <c r="B249">
        <v>31744</v>
      </c>
    </row>
    <row r="250" spans="2:2" x14ac:dyDescent="0.3">
      <c r="B250">
        <v>31791</v>
      </c>
    </row>
    <row r="251" spans="2:2" x14ac:dyDescent="0.3">
      <c r="B251">
        <v>31793</v>
      </c>
    </row>
    <row r="252" spans="2:2" x14ac:dyDescent="0.3">
      <c r="B252">
        <v>31797</v>
      </c>
    </row>
    <row r="253" spans="2:2" x14ac:dyDescent="0.3">
      <c r="B253">
        <v>31800</v>
      </c>
    </row>
    <row r="254" spans="2:2" x14ac:dyDescent="0.3">
      <c r="B254">
        <v>31802</v>
      </c>
    </row>
    <row r="255" spans="2:2" x14ac:dyDescent="0.3">
      <c r="B255">
        <v>31803</v>
      </c>
    </row>
    <row r="256" spans="2:2" x14ac:dyDescent="0.3">
      <c r="B256">
        <v>31804</v>
      </c>
    </row>
    <row r="257" spans="2:2" x14ac:dyDescent="0.3">
      <c r="B257">
        <v>31783</v>
      </c>
    </row>
    <row r="258" spans="2:2" x14ac:dyDescent="0.3">
      <c r="B258">
        <v>31824</v>
      </c>
    </row>
    <row r="259" spans="2:2" x14ac:dyDescent="0.3">
      <c r="B259">
        <v>31825</v>
      </c>
    </row>
    <row r="260" spans="2:2" x14ac:dyDescent="0.3">
      <c r="B260">
        <v>32027</v>
      </c>
    </row>
    <row r="261" spans="2:2" x14ac:dyDescent="0.3">
      <c r="B261">
        <v>30590</v>
      </c>
    </row>
    <row r="262" spans="2:2" x14ac:dyDescent="0.3">
      <c r="B262">
        <v>30848</v>
      </c>
    </row>
    <row r="263" spans="2:2" x14ac:dyDescent="0.3">
      <c r="B263">
        <v>31779</v>
      </c>
    </row>
    <row r="264" spans="2:2" x14ac:dyDescent="0.3">
      <c r="B264">
        <v>30876</v>
      </c>
    </row>
    <row r="265" spans="2:2" x14ac:dyDescent="0.3">
      <c r="B265">
        <v>31419</v>
      </c>
    </row>
    <row r="266" spans="2:2" x14ac:dyDescent="0.3">
      <c r="B266">
        <v>30749</v>
      </c>
    </row>
    <row r="267" spans="2:2" x14ac:dyDescent="0.3">
      <c r="B267">
        <v>31276</v>
      </c>
    </row>
    <row r="268" spans="2:2" x14ac:dyDescent="0.3">
      <c r="B268">
        <v>32174</v>
      </c>
    </row>
    <row r="269" spans="2:2" x14ac:dyDescent="0.3">
      <c r="B269">
        <v>32158</v>
      </c>
    </row>
    <row r="270" spans="2:2" x14ac:dyDescent="0.3">
      <c r="B270">
        <v>32160</v>
      </c>
    </row>
    <row r="271" spans="2:2" x14ac:dyDescent="0.3">
      <c r="B271">
        <v>32164</v>
      </c>
    </row>
    <row r="272" spans="2:2" x14ac:dyDescent="0.3">
      <c r="B272">
        <v>32149</v>
      </c>
    </row>
    <row r="273" spans="2:2" x14ac:dyDescent="0.3">
      <c r="B273">
        <v>32152</v>
      </c>
    </row>
    <row r="274" spans="2:2" x14ac:dyDescent="0.3">
      <c r="B274">
        <v>32153</v>
      </c>
    </row>
    <row r="275" spans="2:2" x14ac:dyDescent="0.3">
      <c r="B275">
        <v>32302</v>
      </c>
    </row>
    <row r="276" spans="2:2" x14ac:dyDescent="0.3">
      <c r="B276">
        <v>41531</v>
      </c>
    </row>
    <row r="277" spans="2:2" x14ac:dyDescent="0.3">
      <c r="B277">
        <v>33431</v>
      </c>
    </row>
    <row r="278" spans="2:2" x14ac:dyDescent="0.3">
      <c r="B278">
        <v>33436</v>
      </c>
    </row>
    <row r="279" spans="2:2" x14ac:dyDescent="0.3">
      <c r="B279">
        <v>33566</v>
      </c>
    </row>
    <row r="280" spans="2:2" x14ac:dyDescent="0.3">
      <c r="B280">
        <v>33301</v>
      </c>
    </row>
    <row r="281" spans="2:2" x14ac:dyDescent="0.3">
      <c r="B281">
        <v>33638</v>
      </c>
    </row>
    <row r="282" spans="2:2" x14ac:dyDescent="0.3">
      <c r="B282">
        <v>33737</v>
      </c>
    </row>
    <row r="283" spans="2:2" x14ac:dyDescent="0.3">
      <c r="B283">
        <v>33749</v>
      </c>
    </row>
    <row r="284" spans="2:2" x14ac:dyDescent="0.3">
      <c r="B284">
        <v>33875</v>
      </c>
    </row>
    <row r="285" spans="2:2" x14ac:dyDescent="0.3">
      <c r="B285">
        <v>33939</v>
      </c>
    </row>
    <row r="286" spans="2:2" x14ac:dyDescent="0.3">
      <c r="B286">
        <v>34065</v>
      </c>
    </row>
    <row r="287" spans="2:2" x14ac:dyDescent="0.3">
      <c r="B287">
        <v>34071</v>
      </c>
    </row>
    <row r="288" spans="2:2" x14ac:dyDescent="0.3">
      <c r="B288">
        <v>34158</v>
      </c>
    </row>
    <row r="289" spans="2:2" x14ac:dyDescent="0.3">
      <c r="B289">
        <v>34211</v>
      </c>
    </row>
    <row r="290" spans="2:2" x14ac:dyDescent="0.3">
      <c r="B290">
        <v>34213</v>
      </c>
    </row>
    <row r="291" spans="2:2" x14ac:dyDescent="0.3">
      <c r="B291">
        <v>34215</v>
      </c>
    </row>
    <row r="292" spans="2:2" x14ac:dyDescent="0.3">
      <c r="B292">
        <v>34208</v>
      </c>
    </row>
    <row r="293" spans="2:2" x14ac:dyDescent="0.3">
      <c r="B293">
        <v>34247</v>
      </c>
    </row>
    <row r="294" spans="2:2" x14ac:dyDescent="0.3">
      <c r="B294">
        <v>34248</v>
      </c>
    </row>
    <row r="295" spans="2:2" x14ac:dyDescent="0.3">
      <c r="B295">
        <v>34240</v>
      </c>
    </row>
    <row r="296" spans="2:2" x14ac:dyDescent="0.3">
      <c r="B296">
        <v>34241</v>
      </c>
    </row>
    <row r="297" spans="2:2" x14ac:dyDescent="0.3">
      <c r="B297">
        <v>34244</v>
      </c>
    </row>
    <row r="298" spans="2:2" x14ac:dyDescent="0.3">
      <c r="B298">
        <v>32332</v>
      </c>
    </row>
    <row r="299" spans="2:2" x14ac:dyDescent="0.3">
      <c r="B299">
        <v>34374</v>
      </c>
    </row>
    <row r="300" spans="2:2" x14ac:dyDescent="0.3">
      <c r="B300">
        <v>34362</v>
      </c>
    </row>
    <row r="301" spans="2:2" x14ac:dyDescent="0.3">
      <c r="B301">
        <v>34427</v>
      </c>
    </row>
    <row r="302" spans="2:2" x14ac:dyDescent="0.3">
      <c r="B302">
        <v>34482</v>
      </c>
    </row>
    <row r="303" spans="2:2" x14ac:dyDescent="0.3">
      <c r="B303">
        <v>34514</v>
      </c>
    </row>
    <row r="304" spans="2:2" x14ac:dyDescent="0.3">
      <c r="B304">
        <v>34552</v>
      </c>
    </row>
    <row r="305" spans="2:2" x14ac:dyDescent="0.3">
      <c r="B305">
        <v>34748</v>
      </c>
    </row>
    <row r="306" spans="2:2" x14ac:dyDescent="0.3">
      <c r="B306">
        <v>34750</v>
      </c>
    </row>
    <row r="307" spans="2:2" x14ac:dyDescent="0.3">
      <c r="B307">
        <v>33151</v>
      </c>
    </row>
    <row r="308" spans="2:2" x14ac:dyDescent="0.3">
      <c r="B308">
        <v>32601</v>
      </c>
    </row>
    <row r="309" spans="2:2" x14ac:dyDescent="0.3">
      <c r="B309">
        <v>34852</v>
      </c>
    </row>
    <row r="310" spans="2:2" x14ac:dyDescent="0.3">
      <c r="B310">
        <v>34957</v>
      </c>
    </row>
    <row r="311" spans="2:2" x14ac:dyDescent="0.3">
      <c r="B311">
        <v>34958</v>
      </c>
    </row>
    <row r="312" spans="2:2" x14ac:dyDescent="0.3">
      <c r="B312">
        <v>34960</v>
      </c>
    </row>
    <row r="313" spans="2:2" x14ac:dyDescent="0.3">
      <c r="B313">
        <v>34920</v>
      </c>
    </row>
    <row r="314" spans="2:2" x14ac:dyDescent="0.3">
      <c r="B314">
        <v>34975</v>
      </c>
    </row>
    <row r="315" spans="2:2" x14ac:dyDescent="0.3">
      <c r="B315">
        <v>34981</v>
      </c>
    </row>
    <row r="316" spans="2:2" x14ac:dyDescent="0.3">
      <c r="B316">
        <v>34983</v>
      </c>
    </row>
    <row r="317" spans="2:2" x14ac:dyDescent="0.3">
      <c r="B317">
        <v>35002</v>
      </c>
    </row>
    <row r="318" spans="2:2" x14ac:dyDescent="0.3">
      <c r="B318">
        <v>35044</v>
      </c>
    </row>
    <row r="319" spans="2:2" x14ac:dyDescent="0.3">
      <c r="B319">
        <v>35062</v>
      </c>
    </row>
    <row r="320" spans="2:2" x14ac:dyDescent="0.3">
      <c r="B320">
        <v>35064</v>
      </c>
    </row>
    <row r="321" spans="2:2" x14ac:dyDescent="0.3">
      <c r="B321">
        <v>35190</v>
      </c>
    </row>
    <row r="322" spans="2:2" x14ac:dyDescent="0.3">
      <c r="B322">
        <v>35181</v>
      </c>
    </row>
    <row r="323" spans="2:2" x14ac:dyDescent="0.3">
      <c r="B323">
        <v>35199</v>
      </c>
    </row>
    <row r="324" spans="2:2" x14ac:dyDescent="0.3">
      <c r="B324">
        <v>35221</v>
      </c>
    </row>
    <row r="325" spans="2:2" x14ac:dyDescent="0.3">
      <c r="B325">
        <v>35247</v>
      </c>
    </row>
    <row r="326" spans="2:2" x14ac:dyDescent="0.3">
      <c r="B326">
        <v>35248</v>
      </c>
    </row>
    <row r="327" spans="2:2" x14ac:dyDescent="0.3">
      <c r="B327">
        <v>35250</v>
      </c>
    </row>
    <row r="328" spans="2:2" x14ac:dyDescent="0.3">
      <c r="B328">
        <v>35253</v>
      </c>
    </row>
    <row r="329" spans="2:2" x14ac:dyDescent="0.3">
      <c r="B329">
        <v>35254</v>
      </c>
    </row>
    <row r="330" spans="2:2" x14ac:dyDescent="0.3">
      <c r="B330">
        <v>35290</v>
      </c>
    </row>
    <row r="331" spans="2:2" x14ac:dyDescent="0.3">
      <c r="B331">
        <v>35311</v>
      </c>
    </row>
    <row r="332" spans="2:2" x14ac:dyDescent="0.3">
      <c r="B332">
        <v>35409</v>
      </c>
    </row>
    <row r="333" spans="2:2" x14ac:dyDescent="0.3">
      <c r="B333">
        <v>35430</v>
      </c>
    </row>
    <row r="334" spans="2:2" x14ac:dyDescent="0.3">
      <c r="B334">
        <v>35434</v>
      </c>
    </row>
    <row r="335" spans="2:2" x14ac:dyDescent="0.3">
      <c r="B335">
        <v>35351</v>
      </c>
    </row>
    <row r="336" spans="2:2" x14ac:dyDescent="0.3">
      <c r="B336">
        <v>35451</v>
      </c>
    </row>
    <row r="337" spans="2:2" x14ac:dyDescent="0.3">
      <c r="B337">
        <v>35524</v>
      </c>
    </row>
    <row r="338" spans="2:2" x14ac:dyDescent="0.3">
      <c r="B338">
        <v>35564</v>
      </c>
    </row>
    <row r="339" spans="2:2" x14ac:dyDescent="0.3">
      <c r="B339">
        <v>35659</v>
      </c>
    </row>
    <row r="340" spans="2:2" x14ac:dyDescent="0.3">
      <c r="B340">
        <v>35660</v>
      </c>
    </row>
    <row r="341" spans="2:2" x14ac:dyDescent="0.3">
      <c r="B341">
        <v>35739</v>
      </c>
    </row>
    <row r="342" spans="2:2" x14ac:dyDescent="0.3">
      <c r="B342">
        <v>35742</v>
      </c>
    </row>
    <row r="343" spans="2:2" x14ac:dyDescent="0.3">
      <c r="B343">
        <v>35744</v>
      </c>
    </row>
    <row r="344" spans="2:2" x14ac:dyDescent="0.3">
      <c r="B344">
        <v>35745</v>
      </c>
    </row>
    <row r="345" spans="2:2" x14ac:dyDescent="0.3">
      <c r="B345">
        <v>35746</v>
      </c>
    </row>
    <row r="346" spans="2:2" x14ac:dyDescent="0.3">
      <c r="B346">
        <v>35747</v>
      </c>
    </row>
    <row r="347" spans="2:2" x14ac:dyDescent="0.3">
      <c r="B347">
        <v>35748</v>
      </c>
    </row>
    <row r="348" spans="2:2" x14ac:dyDescent="0.3">
      <c r="B348">
        <v>35749</v>
      </c>
    </row>
    <row r="349" spans="2:2" x14ac:dyDescent="0.3">
      <c r="B349">
        <v>35767</v>
      </c>
    </row>
    <row r="350" spans="2:2" x14ac:dyDescent="0.3">
      <c r="B350">
        <v>35898</v>
      </c>
    </row>
    <row r="351" spans="2:2" x14ac:dyDescent="0.3">
      <c r="B351">
        <v>35902</v>
      </c>
    </row>
    <row r="352" spans="2:2" x14ac:dyDescent="0.3">
      <c r="B352">
        <v>35924</v>
      </c>
    </row>
    <row r="353" spans="2:2" x14ac:dyDescent="0.3">
      <c r="B353">
        <v>32699</v>
      </c>
    </row>
    <row r="354" spans="2:2" x14ac:dyDescent="0.3">
      <c r="B354">
        <v>32700</v>
      </c>
    </row>
    <row r="355" spans="2:2" x14ac:dyDescent="0.3">
      <c r="B355">
        <v>32703</v>
      </c>
    </row>
    <row r="356" spans="2:2" x14ac:dyDescent="0.3">
      <c r="B356">
        <v>32704</v>
      </c>
    </row>
    <row r="357" spans="2:2" x14ac:dyDescent="0.3">
      <c r="B357">
        <v>32708</v>
      </c>
    </row>
    <row r="358" spans="2:2" x14ac:dyDescent="0.3">
      <c r="B358">
        <v>32719</v>
      </c>
    </row>
    <row r="359" spans="2:2" x14ac:dyDescent="0.3">
      <c r="B359">
        <v>32734</v>
      </c>
    </row>
    <row r="360" spans="2:2" x14ac:dyDescent="0.3">
      <c r="B360">
        <v>32736</v>
      </c>
    </row>
    <row r="361" spans="2:2" x14ac:dyDescent="0.3">
      <c r="B361">
        <v>36065</v>
      </c>
    </row>
    <row r="362" spans="2:2" x14ac:dyDescent="0.3">
      <c r="B362">
        <v>36068</v>
      </c>
    </row>
    <row r="363" spans="2:2" x14ac:dyDescent="0.3">
      <c r="B363">
        <v>32359</v>
      </c>
    </row>
    <row r="364" spans="2:2" x14ac:dyDescent="0.3">
      <c r="B364">
        <v>32360</v>
      </c>
    </row>
    <row r="365" spans="2:2" x14ac:dyDescent="0.3">
      <c r="B365">
        <v>32361</v>
      </c>
    </row>
    <row r="366" spans="2:2" x14ac:dyDescent="0.3">
      <c r="B366">
        <v>32366</v>
      </c>
    </row>
    <row r="367" spans="2:2" x14ac:dyDescent="0.3">
      <c r="B367">
        <v>32373</v>
      </c>
    </row>
    <row r="368" spans="2:2" x14ac:dyDescent="0.3">
      <c r="B368">
        <v>32345</v>
      </c>
    </row>
    <row r="369" spans="2:2" x14ac:dyDescent="0.3">
      <c r="B369">
        <v>32349</v>
      </c>
    </row>
    <row r="370" spans="2:2" x14ac:dyDescent="0.3">
      <c r="B370">
        <v>32350</v>
      </c>
    </row>
    <row r="371" spans="2:2" x14ac:dyDescent="0.3">
      <c r="B371">
        <v>32351</v>
      </c>
    </row>
    <row r="372" spans="2:2" x14ac:dyDescent="0.3">
      <c r="B372">
        <v>36134</v>
      </c>
    </row>
    <row r="373" spans="2:2" x14ac:dyDescent="0.3">
      <c r="B373">
        <v>32759</v>
      </c>
    </row>
    <row r="374" spans="2:2" x14ac:dyDescent="0.3">
      <c r="B374">
        <v>33200</v>
      </c>
    </row>
    <row r="375" spans="2:2" x14ac:dyDescent="0.3">
      <c r="B375">
        <v>36192</v>
      </c>
    </row>
    <row r="376" spans="2:2" x14ac:dyDescent="0.3">
      <c r="B376">
        <v>36205</v>
      </c>
    </row>
    <row r="377" spans="2:2" x14ac:dyDescent="0.3">
      <c r="B377">
        <v>36342</v>
      </c>
    </row>
    <row r="378" spans="2:2" x14ac:dyDescent="0.3">
      <c r="B378">
        <v>36402</v>
      </c>
    </row>
    <row r="379" spans="2:2" x14ac:dyDescent="0.3">
      <c r="B379">
        <v>36403</v>
      </c>
    </row>
    <row r="380" spans="2:2" x14ac:dyDescent="0.3">
      <c r="B380">
        <v>36407</v>
      </c>
    </row>
    <row r="381" spans="2:2" x14ac:dyDescent="0.3">
      <c r="B381">
        <v>36410</v>
      </c>
    </row>
    <row r="382" spans="2:2" x14ac:dyDescent="0.3">
      <c r="B382">
        <v>36411</v>
      </c>
    </row>
    <row r="383" spans="2:2" x14ac:dyDescent="0.3">
      <c r="B383">
        <v>32374</v>
      </c>
    </row>
    <row r="384" spans="2:2" x14ac:dyDescent="0.3">
      <c r="B384">
        <v>32408</v>
      </c>
    </row>
    <row r="385" spans="2:2" x14ac:dyDescent="0.3">
      <c r="B385">
        <v>32410</v>
      </c>
    </row>
    <row r="386" spans="2:2" x14ac:dyDescent="0.3">
      <c r="B386">
        <v>32416</v>
      </c>
    </row>
    <row r="387" spans="2:2" x14ac:dyDescent="0.3">
      <c r="B387">
        <v>32419</v>
      </c>
    </row>
    <row r="388" spans="2:2" x14ac:dyDescent="0.3">
      <c r="B388">
        <v>32376</v>
      </c>
    </row>
    <row r="389" spans="2:2" x14ac:dyDescent="0.3">
      <c r="B389">
        <v>32380</v>
      </c>
    </row>
    <row r="390" spans="2:2" x14ac:dyDescent="0.3">
      <c r="B390">
        <v>32425</v>
      </c>
    </row>
    <row r="391" spans="2:2" x14ac:dyDescent="0.3">
      <c r="B391">
        <v>32427</v>
      </c>
    </row>
    <row r="392" spans="2:2" x14ac:dyDescent="0.3">
      <c r="B392">
        <v>32429</v>
      </c>
    </row>
    <row r="393" spans="2:2" x14ac:dyDescent="0.3">
      <c r="B393">
        <v>32430</v>
      </c>
    </row>
    <row r="394" spans="2:2" x14ac:dyDescent="0.3">
      <c r="B394">
        <v>32432</v>
      </c>
    </row>
    <row r="395" spans="2:2" x14ac:dyDescent="0.3">
      <c r="B395">
        <v>32382</v>
      </c>
    </row>
    <row r="396" spans="2:2" x14ac:dyDescent="0.3">
      <c r="B396">
        <v>32470</v>
      </c>
    </row>
    <row r="397" spans="2:2" x14ac:dyDescent="0.3">
      <c r="B397">
        <v>32472</v>
      </c>
    </row>
    <row r="398" spans="2:2" x14ac:dyDescent="0.3">
      <c r="B398">
        <v>36486</v>
      </c>
    </row>
    <row r="399" spans="2:2" x14ac:dyDescent="0.3">
      <c r="B399">
        <v>36557</v>
      </c>
    </row>
    <row r="400" spans="2:2" x14ac:dyDescent="0.3">
      <c r="B400">
        <v>36640</v>
      </c>
    </row>
    <row r="401" spans="2:2" x14ac:dyDescent="0.3">
      <c r="B401">
        <v>36642</v>
      </c>
    </row>
    <row r="402" spans="2:2" x14ac:dyDescent="0.3">
      <c r="B402">
        <v>36696</v>
      </c>
    </row>
    <row r="403" spans="2:2" x14ac:dyDescent="0.3">
      <c r="B403">
        <v>36714</v>
      </c>
    </row>
    <row r="404" spans="2:2" x14ac:dyDescent="0.3">
      <c r="B404">
        <v>36715</v>
      </c>
    </row>
    <row r="405" spans="2:2" x14ac:dyDescent="0.3">
      <c r="B405">
        <v>36716</v>
      </c>
    </row>
    <row r="406" spans="2:2" x14ac:dyDescent="0.3">
      <c r="B406">
        <v>36709</v>
      </c>
    </row>
    <row r="407" spans="2:2" x14ac:dyDescent="0.3">
      <c r="B407">
        <v>36710</v>
      </c>
    </row>
    <row r="408" spans="2:2" x14ac:dyDescent="0.3">
      <c r="B408">
        <v>36711</v>
      </c>
    </row>
    <row r="409" spans="2:2" x14ac:dyDescent="0.3">
      <c r="B409">
        <v>36738</v>
      </c>
    </row>
    <row r="410" spans="2:2" x14ac:dyDescent="0.3">
      <c r="B410">
        <v>36740</v>
      </c>
    </row>
    <row r="411" spans="2:2" x14ac:dyDescent="0.3">
      <c r="B411">
        <v>36758</v>
      </c>
    </row>
    <row r="412" spans="2:2" x14ac:dyDescent="0.3">
      <c r="B412">
        <v>36848</v>
      </c>
    </row>
    <row r="413" spans="2:2" x14ac:dyDescent="0.3">
      <c r="B413">
        <v>36855</v>
      </c>
    </row>
    <row r="414" spans="2:2" x14ac:dyDescent="0.3">
      <c r="B414">
        <v>36899</v>
      </c>
    </row>
    <row r="415" spans="2:2" x14ac:dyDescent="0.3">
      <c r="B415">
        <v>36900</v>
      </c>
    </row>
    <row r="416" spans="2:2" x14ac:dyDescent="0.3">
      <c r="B416">
        <v>36901</v>
      </c>
    </row>
    <row r="417" spans="2:2" x14ac:dyDescent="0.3">
      <c r="B417">
        <v>36859</v>
      </c>
    </row>
    <row r="418" spans="2:2" x14ac:dyDescent="0.3">
      <c r="B418">
        <v>36874</v>
      </c>
    </row>
    <row r="419" spans="2:2" x14ac:dyDescent="0.3">
      <c r="B419">
        <v>36928</v>
      </c>
    </row>
    <row r="420" spans="2:2" x14ac:dyDescent="0.3">
      <c r="B420">
        <v>33646</v>
      </c>
    </row>
    <row r="421" spans="2:2" x14ac:dyDescent="0.3">
      <c r="B421">
        <v>33648</v>
      </c>
    </row>
    <row r="422" spans="2:2" x14ac:dyDescent="0.3">
      <c r="B422">
        <v>33643</v>
      </c>
    </row>
    <row r="423" spans="2:2" x14ac:dyDescent="0.3">
      <c r="B423">
        <v>56115</v>
      </c>
    </row>
    <row r="424" spans="2:2" x14ac:dyDescent="0.3">
      <c r="B424">
        <v>34470</v>
      </c>
    </row>
    <row r="425" spans="2:2" x14ac:dyDescent="0.3">
      <c r="B425">
        <v>46508</v>
      </c>
    </row>
    <row r="426" spans="2:2" x14ac:dyDescent="0.3">
      <c r="B426">
        <v>54906</v>
      </c>
    </row>
    <row r="427" spans="2:2" x14ac:dyDescent="0.3">
      <c r="B427">
        <v>55459</v>
      </c>
    </row>
    <row r="428" spans="2:2" x14ac:dyDescent="0.3">
      <c r="B428">
        <v>56039</v>
      </c>
    </row>
    <row r="429" spans="2:2" x14ac:dyDescent="0.3">
      <c r="B429">
        <v>46619</v>
      </c>
    </row>
    <row r="430" spans="2:2" x14ac:dyDescent="0.3">
      <c r="B430">
        <v>32967</v>
      </c>
    </row>
    <row r="431" spans="2:2" x14ac:dyDescent="0.3">
      <c r="B431">
        <v>32968</v>
      </c>
    </row>
    <row r="432" spans="2:2" x14ac:dyDescent="0.3">
      <c r="B432">
        <v>32931</v>
      </c>
    </row>
    <row r="433" spans="2:2" x14ac:dyDescent="0.3">
      <c r="B433">
        <v>32934</v>
      </c>
    </row>
    <row r="434" spans="2:2" x14ac:dyDescent="0.3">
      <c r="B434">
        <v>36955</v>
      </c>
    </row>
    <row r="435" spans="2:2" x14ac:dyDescent="0.3">
      <c r="B435">
        <v>36989</v>
      </c>
    </row>
    <row r="436" spans="2:2" x14ac:dyDescent="0.3">
      <c r="B436">
        <v>37012</v>
      </c>
    </row>
    <row r="437" spans="2:2" x14ac:dyDescent="0.3">
      <c r="B437">
        <v>37013</v>
      </c>
    </row>
    <row r="438" spans="2:2" x14ac:dyDescent="0.3">
      <c r="B438">
        <v>37062</v>
      </c>
    </row>
    <row r="439" spans="2:2" x14ac:dyDescent="0.3">
      <c r="B439">
        <v>37069</v>
      </c>
    </row>
    <row r="440" spans="2:2" x14ac:dyDescent="0.3">
      <c r="B440">
        <v>37070</v>
      </c>
    </row>
    <row r="441" spans="2:2" x14ac:dyDescent="0.3">
      <c r="B441">
        <v>32977</v>
      </c>
    </row>
    <row r="442" spans="2:2" x14ac:dyDescent="0.3">
      <c r="B442">
        <v>33009</v>
      </c>
    </row>
    <row r="443" spans="2:2" x14ac:dyDescent="0.3">
      <c r="B443">
        <v>33010</v>
      </c>
    </row>
    <row r="444" spans="2:2" x14ac:dyDescent="0.3">
      <c r="B444">
        <v>33020</v>
      </c>
    </row>
    <row r="445" spans="2:2" x14ac:dyDescent="0.3">
      <c r="B445">
        <v>33042</v>
      </c>
    </row>
    <row r="446" spans="2:2" x14ac:dyDescent="0.3">
      <c r="B446">
        <v>33045</v>
      </c>
    </row>
    <row r="447" spans="2:2" x14ac:dyDescent="0.3">
      <c r="B447">
        <v>33046</v>
      </c>
    </row>
    <row r="448" spans="2:2" x14ac:dyDescent="0.3">
      <c r="B448">
        <v>33047</v>
      </c>
    </row>
    <row r="449" spans="2:2" x14ac:dyDescent="0.3">
      <c r="B449">
        <v>33051</v>
      </c>
    </row>
    <row r="450" spans="2:2" x14ac:dyDescent="0.3">
      <c r="B450">
        <v>33065</v>
      </c>
    </row>
    <row r="451" spans="2:2" x14ac:dyDescent="0.3">
      <c r="B451">
        <v>32336</v>
      </c>
    </row>
    <row r="452" spans="2:2" x14ac:dyDescent="0.3">
      <c r="B452">
        <v>35006</v>
      </c>
    </row>
    <row r="453" spans="2:2" x14ac:dyDescent="0.3">
      <c r="B453">
        <v>33094</v>
      </c>
    </row>
    <row r="454" spans="2:2" x14ac:dyDescent="0.3">
      <c r="B454">
        <v>34284</v>
      </c>
    </row>
    <row r="455" spans="2:2" x14ac:dyDescent="0.3">
      <c r="B455">
        <v>32929</v>
      </c>
    </row>
    <row r="456" spans="2:2" x14ac:dyDescent="0.3">
      <c r="B456">
        <v>32949</v>
      </c>
    </row>
    <row r="457" spans="2:2" x14ac:dyDescent="0.3">
      <c r="B457">
        <v>32966</v>
      </c>
    </row>
    <row r="458" spans="2:2" x14ac:dyDescent="0.3">
      <c r="B458">
        <v>32928</v>
      </c>
    </row>
    <row r="459" spans="2:2" x14ac:dyDescent="0.3">
      <c r="B459">
        <v>36863</v>
      </c>
    </row>
    <row r="460" spans="2:2" x14ac:dyDescent="0.3">
      <c r="B460">
        <v>56038</v>
      </c>
    </row>
    <row r="461" spans="2:2" x14ac:dyDescent="0.3">
      <c r="B461">
        <v>33945</v>
      </c>
    </row>
    <row r="462" spans="2:2" x14ac:dyDescent="0.3">
      <c r="B462">
        <v>36391</v>
      </c>
    </row>
    <row r="463" spans="2:2" x14ac:dyDescent="0.3">
      <c r="B463">
        <v>46618</v>
      </c>
    </row>
    <row r="464" spans="2:2" x14ac:dyDescent="0.3">
      <c r="B464">
        <v>34322</v>
      </c>
    </row>
    <row r="465" spans="2:2" x14ac:dyDescent="0.3">
      <c r="B465">
        <v>35654</v>
      </c>
    </row>
    <row r="466" spans="2:2" x14ac:dyDescent="0.3">
      <c r="B466">
        <v>33477</v>
      </c>
    </row>
    <row r="467" spans="2:2" x14ac:dyDescent="0.3">
      <c r="B467">
        <v>35526</v>
      </c>
    </row>
    <row r="468" spans="2:2" x14ac:dyDescent="0.3">
      <c r="B468">
        <v>35128</v>
      </c>
    </row>
    <row r="469" spans="2:2" x14ac:dyDescent="0.3">
      <c r="B469">
        <v>36559</v>
      </c>
    </row>
    <row r="470" spans="2:2" x14ac:dyDescent="0.3">
      <c r="B470">
        <v>36915</v>
      </c>
    </row>
    <row r="471" spans="2:2" x14ac:dyDescent="0.3">
      <c r="B471">
        <v>34781</v>
      </c>
    </row>
    <row r="472" spans="2:2" x14ac:dyDescent="0.3">
      <c r="B472">
        <v>33284</v>
      </c>
    </row>
    <row r="473" spans="2:2" x14ac:dyDescent="0.3">
      <c r="B473">
        <v>35608</v>
      </c>
    </row>
    <row r="474" spans="2:2" x14ac:dyDescent="0.3">
      <c r="B474">
        <v>32789</v>
      </c>
    </row>
    <row r="475" spans="2:2" x14ac:dyDescent="0.3">
      <c r="B475">
        <v>33577</v>
      </c>
    </row>
    <row r="476" spans="2:2" x14ac:dyDescent="0.3">
      <c r="B476">
        <v>34872</v>
      </c>
    </row>
    <row r="477" spans="2:2" x14ac:dyDescent="0.3">
      <c r="B477">
        <v>37310</v>
      </c>
    </row>
    <row r="478" spans="2:2" x14ac:dyDescent="0.3">
      <c r="B478">
        <v>37320</v>
      </c>
    </row>
    <row r="479" spans="2:2" x14ac:dyDescent="0.3">
      <c r="B479">
        <v>37329</v>
      </c>
    </row>
    <row r="480" spans="2:2" x14ac:dyDescent="0.3">
      <c r="B480">
        <v>37335</v>
      </c>
    </row>
    <row r="481" spans="2:2" x14ac:dyDescent="0.3">
      <c r="B481">
        <v>37355</v>
      </c>
    </row>
    <row r="482" spans="2:2" x14ac:dyDescent="0.3">
      <c r="B482">
        <v>37361</v>
      </c>
    </row>
    <row r="483" spans="2:2" x14ac:dyDescent="0.3">
      <c r="B483">
        <v>37369</v>
      </c>
    </row>
    <row r="484" spans="2:2" x14ac:dyDescent="0.3">
      <c r="B484">
        <v>37371</v>
      </c>
    </row>
    <row r="485" spans="2:2" x14ac:dyDescent="0.3">
      <c r="B485">
        <v>37339</v>
      </c>
    </row>
    <row r="486" spans="2:2" x14ac:dyDescent="0.3">
      <c r="B486">
        <v>37416</v>
      </c>
    </row>
    <row r="487" spans="2:2" x14ac:dyDescent="0.3">
      <c r="B487">
        <v>37452</v>
      </c>
    </row>
    <row r="488" spans="2:2" x14ac:dyDescent="0.3">
      <c r="B488">
        <v>37653</v>
      </c>
    </row>
    <row r="489" spans="2:2" x14ac:dyDescent="0.3">
      <c r="B489">
        <v>37690</v>
      </c>
    </row>
    <row r="490" spans="2:2" x14ac:dyDescent="0.3">
      <c r="B490">
        <v>37752</v>
      </c>
    </row>
    <row r="491" spans="2:2" x14ac:dyDescent="0.3">
      <c r="B491">
        <v>46747</v>
      </c>
    </row>
    <row r="492" spans="2:2" x14ac:dyDescent="0.3">
      <c r="B492">
        <v>37978</v>
      </c>
    </row>
    <row r="493" spans="2:2" x14ac:dyDescent="0.3">
      <c r="B493">
        <v>37994</v>
      </c>
    </row>
    <row r="494" spans="2:2" x14ac:dyDescent="0.3">
      <c r="B494">
        <v>37980</v>
      </c>
    </row>
    <row r="495" spans="2:2" x14ac:dyDescent="0.3">
      <c r="B495">
        <v>37982</v>
      </c>
    </row>
    <row r="496" spans="2:2" x14ac:dyDescent="0.3">
      <c r="B496">
        <v>38038</v>
      </c>
    </row>
    <row r="497" spans="2:2" x14ac:dyDescent="0.3">
      <c r="B497">
        <v>38044</v>
      </c>
    </row>
    <row r="498" spans="2:2" x14ac:dyDescent="0.3">
      <c r="B498">
        <v>38055</v>
      </c>
    </row>
    <row r="499" spans="2:2" x14ac:dyDescent="0.3">
      <c r="B499">
        <v>38056</v>
      </c>
    </row>
    <row r="500" spans="2:2" x14ac:dyDescent="0.3">
      <c r="B500">
        <v>38057</v>
      </c>
    </row>
    <row r="501" spans="2:2" x14ac:dyDescent="0.3">
      <c r="B501">
        <v>37798</v>
      </c>
    </row>
    <row r="502" spans="2:2" x14ac:dyDescent="0.3">
      <c r="B502">
        <v>37799</v>
      </c>
    </row>
    <row r="503" spans="2:2" x14ac:dyDescent="0.3">
      <c r="B503">
        <v>37801</v>
      </c>
    </row>
    <row r="504" spans="2:2" x14ac:dyDescent="0.3">
      <c r="B504">
        <v>37802</v>
      </c>
    </row>
    <row r="505" spans="2:2" x14ac:dyDescent="0.3">
      <c r="B505">
        <v>37792</v>
      </c>
    </row>
    <row r="506" spans="2:2" x14ac:dyDescent="0.3">
      <c r="B506">
        <v>37793</v>
      </c>
    </row>
    <row r="507" spans="2:2" x14ac:dyDescent="0.3">
      <c r="B507">
        <v>37817</v>
      </c>
    </row>
    <row r="508" spans="2:2" x14ac:dyDescent="0.3">
      <c r="B508">
        <v>37794</v>
      </c>
    </row>
    <row r="509" spans="2:2" x14ac:dyDescent="0.3">
      <c r="B509">
        <v>37824</v>
      </c>
    </row>
    <row r="510" spans="2:2" x14ac:dyDescent="0.3">
      <c r="B510">
        <v>37838</v>
      </c>
    </row>
    <row r="511" spans="2:2" x14ac:dyDescent="0.3">
      <c r="B511">
        <v>37839</v>
      </c>
    </row>
    <row r="512" spans="2:2" x14ac:dyDescent="0.3">
      <c r="B512">
        <v>37842</v>
      </c>
    </row>
    <row r="513" spans="2:2" x14ac:dyDescent="0.3">
      <c r="B513">
        <v>38075</v>
      </c>
    </row>
    <row r="514" spans="2:2" x14ac:dyDescent="0.3">
      <c r="B514">
        <v>38076</v>
      </c>
    </row>
    <row r="515" spans="2:2" x14ac:dyDescent="0.3">
      <c r="B515">
        <v>38082</v>
      </c>
    </row>
    <row r="516" spans="2:2" x14ac:dyDescent="0.3">
      <c r="B516">
        <v>38083</v>
      </c>
    </row>
    <row r="517" spans="2:2" x14ac:dyDescent="0.3">
      <c r="B517">
        <v>38072</v>
      </c>
    </row>
    <row r="518" spans="2:2" x14ac:dyDescent="0.3">
      <c r="B518">
        <v>38130</v>
      </c>
    </row>
    <row r="519" spans="2:2" x14ac:dyDescent="0.3">
      <c r="B519">
        <v>38131</v>
      </c>
    </row>
    <row r="520" spans="2:2" x14ac:dyDescent="0.3">
      <c r="B520">
        <v>38150</v>
      </c>
    </row>
    <row r="521" spans="2:2" x14ac:dyDescent="0.3">
      <c r="B521">
        <v>38161</v>
      </c>
    </row>
    <row r="522" spans="2:2" x14ac:dyDescent="0.3">
      <c r="B522">
        <v>37891</v>
      </c>
    </row>
    <row r="523" spans="2:2" x14ac:dyDescent="0.3">
      <c r="B523">
        <v>37949</v>
      </c>
    </row>
    <row r="524" spans="2:2" x14ac:dyDescent="0.3">
      <c r="B524">
        <v>37951</v>
      </c>
    </row>
    <row r="525" spans="2:2" x14ac:dyDescent="0.3">
      <c r="B525">
        <v>37953</v>
      </c>
    </row>
    <row r="526" spans="2:2" x14ac:dyDescent="0.3">
      <c r="B526">
        <v>37934</v>
      </c>
    </row>
    <row r="527" spans="2:2" x14ac:dyDescent="0.3">
      <c r="B527">
        <v>37935</v>
      </c>
    </row>
    <row r="528" spans="2:2" x14ac:dyDescent="0.3">
      <c r="B528">
        <v>37936</v>
      </c>
    </row>
    <row r="529" spans="2:2" x14ac:dyDescent="0.3">
      <c r="B529">
        <v>38299</v>
      </c>
    </row>
    <row r="530" spans="2:2" x14ac:dyDescent="0.3">
      <c r="B530">
        <v>38358</v>
      </c>
    </row>
    <row r="531" spans="2:2" x14ac:dyDescent="0.3">
      <c r="B531">
        <v>38361</v>
      </c>
    </row>
    <row r="532" spans="2:2" x14ac:dyDescent="0.3">
      <c r="B532">
        <v>38349</v>
      </c>
    </row>
    <row r="533" spans="2:2" x14ac:dyDescent="0.3">
      <c r="B533">
        <v>38362</v>
      </c>
    </row>
    <row r="534" spans="2:2" x14ac:dyDescent="0.3">
      <c r="B534">
        <v>38350</v>
      </c>
    </row>
    <row r="535" spans="2:2" x14ac:dyDescent="0.3">
      <c r="B535">
        <v>38352</v>
      </c>
    </row>
    <row r="536" spans="2:2" x14ac:dyDescent="0.3">
      <c r="B536">
        <v>38353</v>
      </c>
    </row>
    <row r="537" spans="2:2" x14ac:dyDescent="0.3">
      <c r="B537">
        <v>38355</v>
      </c>
    </row>
    <row r="538" spans="2:2" x14ac:dyDescent="0.3">
      <c r="B538">
        <v>38356</v>
      </c>
    </row>
    <row r="539" spans="2:2" x14ac:dyDescent="0.3">
      <c r="B539">
        <v>38376</v>
      </c>
    </row>
    <row r="540" spans="2:2" x14ac:dyDescent="0.3">
      <c r="B540">
        <v>38399</v>
      </c>
    </row>
    <row r="541" spans="2:2" x14ac:dyDescent="0.3">
      <c r="B541">
        <v>38405</v>
      </c>
    </row>
    <row r="542" spans="2:2" x14ac:dyDescent="0.3">
      <c r="B542">
        <v>38374</v>
      </c>
    </row>
    <row r="543" spans="2:2" x14ac:dyDescent="0.3">
      <c r="B543">
        <v>56122</v>
      </c>
    </row>
    <row r="544" spans="2:2" x14ac:dyDescent="0.3">
      <c r="B544">
        <v>37900</v>
      </c>
    </row>
    <row r="545" spans="2:2" x14ac:dyDescent="0.3">
      <c r="B545">
        <v>37901</v>
      </c>
    </row>
    <row r="546" spans="2:2" x14ac:dyDescent="0.3">
      <c r="B546">
        <v>37902</v>
      </c>
    </row>
    <row r="547" spans="2:2" x14ac:dyDescent="0.3">
      <c r="B547">
        <v>37810</v>
      </c>
    </row>
    <row r="548" spans="2:2" x14ac:dyDescent="0.3">
      <c r="B548">
        <v>37821</v>
      </c>
    </row>
    <row r="549" spans="2:2" x14ac:dyDescent="0.3">
      <c r="B549">
        <v>38033</v>
      </c>
    </row>
    <row r="550" spans="2:2" x14ac:dyDescent="0.3">
      <c r="B550">
        <v>38330</v>
      </c>
    </row>
    <row r="551" spans="2:2" x14ac:dyDescent="0.3">
      <c r="B551">
        <v>38046</v>
      </c>
    </row>
    <row r="552" spans="2:2" x14ac:dyDescent="0.3">
      <c r="B552">
        <v>38334</v>
      </c>
    </row>
    <row r="553" spans="2:2" x14ac:dyDescent="0.3">
      <c r="B553">
        <v>37807</v>
      </c>
    </row>
    <row r="554" spans="2:2" x14ac:dyDescent="0.3">
      <c r="B554">
        <v>38051</v>
      </c>
    </row>
    <row r="555" spans="2:2" x14ac:dyDescent="0.3">
      <c r="B555">
        <v>38498</v>
      </c>
    </row>
    <row r="556" spans="2:2" x14ac:dyDescent="0.3">
      <c r="B556">
        <v>38500</v>
      </c>
    </row>
    <row r="557" spans="2:2" x14ac:dyDescent="0.3">
      <c r="B557">
        <v>38502</v>
      </c>
    </row>
    <row r="558" spans="2:2" x14ac:dyDescent="0.3">
      <c r="B558">
        <v>38508</v>
      </c>
    </row>
    <row r="559" spans="2:2" x14ac:dyDescent="0.3">
      <c r="B559">
        <v>38524</v>
      </c>
    </row>
    <row r="560" spans="2:2" x14ac:dyDescent="0.3">
      <c r="B560">
        <v>38526</v>
      </c>
    </row>
    <row r="561" spans="2:2" x14ac:dyDescent="0.3">
      <c r="B561">
        <v>38531</v>
      </c>
    </row>
    <row r="562" spans="2:2" x14ac:dyDescent="0.3">
      <c r="B562">
        <v>38521</v>
      </c>
    </row>
    <row r="563" spans="2:2" x14ac:dyDescent="0.3">
      <c r="B563">
        <v>38523</v>
      </c>
    </row>
    <row r="564" spans="2:2" x14ac:dyDescent="0.3">
      <c r="B564">
        <v>38566</v>
      </c>
    </row>
    <row r="565" spans="2:2" x14ac:dyDescent="0.3">
      <c r="B565">
        <v>38562</v>
      </c>
    </row>
    <row r="566" spans="2:2" x14ac:dyDescent="0.3">
      <c r="B566">
        <v>38563</v>
      </c>
    </row>
    <row r="567" spans="2:2" x14ac:dyDescent="0.3">
      <c r="B567">
        <v>38469</v>
      </c>
    </row>
    <row r="568" spans="2:2" x14ac:dyDescent="0.3">
      <c r="B568">
        <v>38492</v>
      </c>
    </row>
    <row r="569" spans="2:2" x14ac:dyDescent="0.3">
      <c r="B569">
        <v>38496</v>
      </c>
    </row>
    <row r="570" spans="2:2" x14ac:dyDescent="0.3">
      <c r="B570">
        <v>38497</v>
      </c>
    </row>
    <row r="571" spans="2:2" x14ac:dyDescent="0.3">
      <c r="B571">
        <v>38623</v>
      </c>
    </row>
    <row r="572" spans="2:2" x14ac:dyDescent="0.3">
      <c r="B572">
        <v>38627</v>
      </c>
    </row>
    <row r="573" spans="2:2" x14ac:dyDescent="0.3">
      <c r="B573">
        <v>38630</v>
      </c>
    </row>
    <row r="574" spans="2:2" x14ac:dyDescent="0.3">
      <c r="B574">
        <v>38632</v>
      </c>
    </row>
    <row r="575" spans="2:2" x14ac:dyDescent="0.3">
      <c r="B575">
        <v>38624</v>
      </c>
    </row>
    <row r="576" spans="2:2" x14ac:dyDescent="0.3">
      <c r="B576">
        <v>38636</v>
      </c>
    </row>
    <row r="577" spans="2:2" x14ac:dyDescent="0.3">
      <c r="B577">
        <v>38637</v>
      </c>
    </row>
    <row r="578" spans="2:2" x14ac:dyDescent="0.3">
      <c r="B578">
        <v>38638</v>
      </c>
    </row>
    <row r="579" spans="2:2" x14ac:dyDescent="0.3">
      <c r="B579">
        <v>38642</v>
      </c>
    </row>
    <row r="580" spans="2:2" x14ac:dyDescent="0.3">
      <c r="B580">
        <v>38643</v>
      </c>
    </row>
    <row r="581" spans="2:2" x14ac:dyDescent="0.3">
      <c r="B581">
        <v>38673</v>
      </c>
    </row>
    <row r="582" spans="2:2" x14ac:dyDescent="0.3">
      <c r="B582">
        <v>38674</v>
      </c>
    </row>
    <row r="583" spans="2:2" x14ac:dyDescent="0.3">
      <c r="B583">
        <v>38667</v>
      </c>
    </row>
    <row r="584" spans="2:2" x14ac:dyDescent="0.3">
      <c r="B584">
        <v>38671</v>
      </c>
    </row>
    <row r="585" spans="2:2" x14ac:dyDescent="0.3">
      <c r="B585">
        <v>38676</v>
      </c>
    </row>
    <row r="586" spans="2:2" x14ac:dyDescent="0.3">
      <c r="B586">
        <v>38685</v>
      </c>
    </row>
    <row r="587" spans="2:2" x14ac:dyDescent="0.3">
      <c r="B587">
        <v>38709</v>
      </c>
    </row>
    <row r="588" spans="2:2" x14ac:dyDescent="0.3">
      <c r="B588">
        <v>38710</v>
      </c>
    </row>
    <row r="589" spans="2:2" x14ac:dyDescent="0.3">
      <c r="B589">
        <v>38713</v>
      </c>
    </row>
    <row r="590" spans="2:2" x14ac:dyDescent="0.3">
      <c r="B590">
        <v>38714</v>
      </c>
    </row>
    <row r="591" spans="2:2" x14ac:dyDescent="0.3">
      <c r="B591">
        <v>38764</v>
      </c>
    </row>
    <row r="592" spans="2:2" x14ac:dyDescent="0.3">
      <c r="B592">
        <v>38797</v>
      </c>
    </row>
    <row r="593" spans="2:2" x14ac:dyDescent="0.3">
      <c r="B593">
        <v>38811</v>
      </c>
    </row>
    <row r="594" spans="2:2" x14ac:dyDescent="0.3">
      <c r="B594">
        <v>38730</v>
      </c>
    </row>
    <row r="595" spans="2:2" x14ac:dyDescent="0.3">
      <c r="B595">
        <v>38740</v>
      </c>
    </row>
    <row r="596" spans="2:2" x14ac:dyDescent="0.3">
      <c r="B596">
        <v>38758</v>
      </c>
    </row>
    <row r="597" spans="2:2" x14ac:dyDescent="0.3">
      <c r="B597">
        <v>38742</v>
      </c>
    </row>
    <row r="598" spans="2:2" x14ac:dyDescent="0.3">
      <c r="B598">
        <v>38747</v>
      </c>
    </row>
    <row r="599" spans="2:2" x14ac:dyDescent="0.3">
      <c r="B599">
        <v>38833</v>
      </c>
    </row>
    <row r="600" spans="2:2" x14ac:dyDescent="0.3">
      <c r="B600">
        <v>38836</v>
      </c>
    </row>
    <row r="601" spans="2:2" x14ac:dyDescent="0.3">
      <c r="B601">
        <v>38837</v>
      </c>
    </row>
    <row r="602" spans="2:2" x14ac:dyDescent="0.3">
      <c r="B602">
        <v>38825</v>
      </c>
    </row>
    <row r="603" spans="2:2" x14ac:dyDescent="0.3">
      <c r="B603">
        <v>38830</v>
      </c>
    </row>
    <row r="604" spans="2:2" x14ac:dyDescent="0.3">
      <c r="B604">
        <v>38858</v>
      </c>
    </row>
    <row r="605" spans="2:2" x14ac:dyDescent="0.3">
      <c r="B605">
        <v>38854</v>
      </c>
    </row>
    <row r="606" spans="2:2" x14ac:dyDescent="0.3">
      <c r="B606">
        <v>38867</v>
      </c>
    </row>
    <row r="607" spans="2:2" x14ac:dyDescent="0.3">
      <c r="B607">
        <v>38869</v>
      </c>
    </row>
    <row r="608" spans="2:2" x14ac:dyDescent="0.3">
      <c r="B608">
        <v>38879</v>
      </c>
    </row>
    <row r="609" spans="2:2" x14ac:dyDescent="0.3">
      <c r="B609">
        <v>38582</v>
      </c>
    </row>
    <row r="610" spans="2:2" x14ac:dyDescent="0.3">
      <c r="B610">
        <v>38798</v>
      </c>
    </row>
    <row r="611" spans="2:2" x14ac:dyDescent="0.3">
      <c r="B611">
        <v>39009</v>
      </c>
    </row>
    <row r="612" spans="2:2" x14ac:dyDescent="0.3">
      <c r="B612">
        <v>39026</v>
      </c>
    </row>
    <row r="613" spans="2:2" x14ac:dyDescent="0.3">
      <c r="B613">
        <v>39033</v>
      </c>
    </row>
    <row r="614" spans="2:2" x14ac:dyDescent="0.3">
      <c r="B614">
        <v>39034</v>
      </c>
    </row>
    <row r="615" spans="2:2" x14ac:dyDescent="0.3">
      <c r="B615">
        <v>39104</v>
      </c>
    </row>
    <row r="616" spans="2:2" x14ac:dyDescent="0.3">
      <c r="B616">
        <v>39124</v>
      </c>
    </row>
    <row r="617" spans="2:2" x14ac:dyDescent="0.3">
      <c r="B617">
        <v>39149</v>
      </c>
    </row>
    <row r="618" spans="2:2" x14ac:dyDescent="0.3">
      <c r="B618">
        <v>39150</v>
      </c>
    </row>
    <row r="619" spans="2:2" x14ac:dyDescent="0.3">
      <c r="B619">
        <v>39278</v>
      </c>
    </row>
    <row r="620" spans="2:2" x14ac:dyDescent="0.3">
      <c r="B620">
        <v>39285</v>
      </c>
    </row>
    <row r="621" spans="2:2" x14ac:dyDescent="0.3">
      <c r="B621">
        <v>39319</v>
      </c>
    </row>
    <row r="622" spans="2:2" x14ac:dyDescent="0.3">
      <c r="B622">
        <v>39322</v>
      </c>
    </row>
    <row r="623" spans="2:2" x14ac:dyDescent="0.3">
      <c r="B623">
        <v>39324</v>
      </c>
    </row>
    <row r="624" spans="2:2" x14ac:dyDescent="0.3">
      <c r="B624">
        <v>39325</v>
      </c>
    </row>
    <row r="625" spans="2:2" x14ac:dyDescent="0.3">
      <c r="B625">
        <v>39330</v>
      </c>
    </row>
    <row r="626" spans="2:2" x14ac:dyDescent="0.3">
      <c r="B626">
        <v>39332</v>
      </c>
    </row>
    <row r="627" spans="2:2" x14ac:dyDescent="0.3">
      <c r="B627">
        <v>39334</v>
      </c>
    </row>
    <row r="628" spans="2:2" x14ac:dyDescent="0.3">
      <c r="B628">
        <v>39119</v>
      </c>
    </row>
    <row r="629" spans="2:2" x14ac:dyDescent="0.3">
      <c r="B629">
        <v>39120</v>
      </c>
    </row>
    <row r="630" spans="2:2" x14ac:dyDescent="0.3">
      <c r="B630">
        <v>56138</v>
      </c>
    </row>
    <row r="631" spans="2:2" x14ac:dyDescent="0.3">
      <c r="B631">
        <v>56139</v>
      </c>
    </row>
    <row r="632" spans="2:2" x14ac:dyDescent="0.3">
      <c r="B632">
        <v>56142</v>
      </c>
    </row>
    <row r="633" spans="2:2" x14ac:dyDescent="0.3">
      <c r="B633">
        <v>41010</v>
      </c>
    </row>
    <row r="634" spans="2:2" x14ac:dyDescent="0.3">
      <c r="B634">
        <v>41052</v>
      </c>
    </row>
    <row r="635" spans="2:2" x14ac:dyDescent="0.3">
      <c r="B635">
        <v>46233</v>
      </c>
    </row>
    <row r="636" spans="2:2" x14ac:dyDescent="0.3">
      <c r="B636">
        <v>46234</v>
      </c>
    </row>
    <row r="637" spans="2:2" x14ac:dyDescent="0.3">
      <c r="B637">
        <v>46235</v>
      </c>
    </row>
    <row r="638" spans="2:2" x14ac:dyDescent="0.3">
      <c r="B638">
        <v>41199</v>
      </c>
    </row>
    <row r="639" spans="2:2" x14ac:dyDescent="0.3">
      <c r="B639">
        <v>41200</v>
      </c>
    </row>
    <row r="640" spans="2:2" x14ac:dyDescent="0.3">
      <c r="B640">
        <v>41221</v>
      </c>
    </row>
    <row r="641" spans="2:2" x14ac:dyDescent="0.3">
      <c r="B641">
        <v>41222</v>
      </c>
    </row>
    <row r="642" spans="2:2" x14ac:dyDescent="0.3">
      <c r="B642">
        <v>41204</v>
      </c>
    </row>
    <row r="643" spans="2:2" x14ac:dyDescent="0.3">
      <c r="B643">
        <v>41207</v>
      </c>
    </row>
    <row r="644" spans="2:2" x14ac:dyDescent="0.3">
      <c r="B644">
        <v>41224</v>
      </c>
    </row>
    <row r="645" spans="2:2" x14ac:dyDescent="0.3">
      <c r="B645">
        <v>41225</v>
      </c>
    </row>
    <row r="646" spans="2:2" x14ac:dyDescent="0.3">
      <c r="B646">
        <v>41228</v>
      </c>
    </row>
    <row r="647" spans="2:2" x14ac:dyDescent="0.3">
      <c r="B647">
        <v>41302</v>
      </c>
    </row>
    <row r="648" spans="2:2" x14ac:dyDescent="0.3">
      <c r="B648">
        <v>41303</v>
      </c>
    </row>
    <row r="649" spans="2:2" x14ac:dyDescent="0.3">
      <c r="B649">
        <v>41305</v>
      </c>
    </row>
    <row r="650" spans="2:2" x14ac:dyDescent="0.3">
      <c r="B650">
        <v>41510</v>
      </c>
    </row>
    <row r="651" spans="2:2" x14ac:dyDescent="0.3">
      <c r="B651">
        <v>41512</v>
      </c>
    </row>
    <row r="652" spans="2:2" x14ac:dyDescent="0.3">
      <c r="B652">
        <v>41513</v>
      </c>
    </row>
    <row r="653" spans="2:2" x14ac:dyDescent="0.3">
      <c r="B653">
        <v>41520</v>
      </c>
    </row>
    <row r="654" spans="2:2" x14ac:dyDescent="0.3">
      <c r="B654">
        <v>41547</v>
      </c>
    </row>
    <row r="655" spans="2:2" x14ac:dyDescent="0.3">
      <c r="B655">
        <v>41597</v>
      </c>
    </row>
    <row r="656" spans="2:2" x14ac:dyDescent="0.3">
      <c r="B656">
        <v>41559</v>
      </c>
    </row>
    <row r="657" spans="2:2" x14ac:dyDescent="0.3">
      <c r="B657">
        <v>41678</v>
      </c>
    </row>
    <row r="658" spans="2:2" x14ac:dyDescent="0.3">
      <c r="B658">
        <v>41683</v>
      </c>
    </row>
    <row r="659" spans="2:2" x14ac:dyDescent="0.3">
      <c r="B659">
        <v>41685</v>
      </c>
    </row>
    <row r="660" spans="2:2" x14ac:dyDescent="0.3">
      <c r="B660">
        <v>41688</v>
      </c>
    </row>
    <row r="661" spans="2:2" x14ac:dyDescent="0.3">
      <c r="B661">
        <v>41690</v>
      </c>
    </row>
    <row r="662" spans="2:2" x14ac:dyDescent="0.3">
      <c r="B662">
        <v>41727</v>
      </c>
    </row>
    <row r="663" spans="2:2" x14ac:dyDescent="0.3">
      <c r="B663">
        <v>41784</v>
      </c>
    </row>
    <row r="664" spans="2:2" x14ac:dyDescent="0.3">
      <c r="B664">
        <v>41793</v>
      </c>
    </row>
    <row r="665" spans="2:2" x14ac:dyDescent="0.3">
      <c r="B665">
        <v>41804</v>
      </c>
    </row>
    <row r="666" spans="2:2" x14ac:dyDescent="0.3">
      <c r="B666">
        <v>42968</v>
      </c>
    </row>
    <row r="667" spans="2:2" x14ac:dyDescent="0.3">
      <c r="B667">
        <v>42970</v>
      </c>
    </row>
    <row r="668" spans="2:2" x14ac:dyDescent="0.3">
      <c r="B668">
        <v>42002</v>
      </c>
    </row>
    <row r="669" spans="2:2" x14ac:dyDescent="0.3">
      <c r="B669">
        <v>42004</v>
      </c>
    </row>
    <row r="670" spans="2:2" x14ac:dyDescent="0.3">
      <c r="B670">
        <v>42101</v>
      </c>
    </row>
    <row r="671" spans="2:2" x14ac:dyDescent="0.3">
      <c r="B671">
        <v>41993</v>
      </c>
    </row>
    <row r="672" spans="2:2" x14ac:dyDescent="0.3">
      <c r="B672">
        <v>55897</v>
      </c>
    </row>
    <row r="673" spans="2:2" x14ac:dyDescent="0.3">
      <c r="B673">
        <v>42111</v>
      </c>
    </row>
    <row r="674" spans="2:2" x14ac:dyDescent="0.3">
      <c r="B674">
        <v>42123</v>
      </c>
    </row>
    <row r="675" spans="2:2" x14ac:dyDescent="0.3">
      <c r="B675">
        <v>42113</v>
      </c>
    </row>
    <row r="676" spans="2:2" x14ac:dyDescent="0.3">
      <c r="B676">
        <v>42114</v>
      </c>
    </row>
    <row r="677" spans="2:2" x14ac:dyDescent="0.3">
      <c r="B677">
        <v>42117</v>
      </c>
    </row>
    <row r="678" spans="2:2" x14ac:dyDescent="0.3">
      <c r="B678">
        <v>42133</v>
      </c>
    </row>
    <row r="679" spans="2:2" x14ac:dyDescent="0.3">
      <c r="B679">
        <v>42134</v>
      </c>
    </row>
    <row r="680" spans="2:2" x14ac:dyDescent="0.3">
      <c r="B680">
        <v>42127</v>
      </c>
    </row>
    <row r="681" spans="2:2" x14ac:dyDescent="0.3">
      <c r="B681">
        <v>42136</v>
      </c>
    </row>
    <row r="682" spans="2:2" x14ac:dyDescent="0.3">
      <c r="B682">
        <v>42139</v>
      </c>
    </row>
    <row r="683" spans="2:2" x14ac:dyDescent="0.3">
      <c r="B683">
        <v>42316</v>
      </c>
    </row>
    <row r="684" spans="2:2" x14ac:dyDescent="0.3">
      <c r="B684">
        <v>42481</v>
      </c>
    </row>
    <row r="685" spans="2:2" x14ac:dyDescent="0.3">
      <c r="B685">
        <v>42441</v>
      </c>
    </row>
    <row r="686" spans="2:2" x14ac:dyDescent="0.3">
      <c r="B686">
        <v>42474</v>
      </c>
    </row>
    <row r="687" spans="2:2" x14ac:dyDescent="0.3">
      <c r="B687">
        <v>42662</v>
      </c>
    </row>
    <row r="688" spans="2:2" x14ac:dyDescent="0.3">
      <c r="B688">
        <v>42710</v>
      </c>
    </row>
    <row r="689" spans="2:2" x14ac:dyDescent="0.3">
      <c r="B689">
        <v>42712</v>
      </c>
    </row>
    <row r="690" spans="2:2" x14ac:dyDescent="0.3">
      <c r="B690">
        <v>42714</v>
      </c>
    </row>
    <row r="691" spans="2:2" x14ac:dyDescent="0.3">
      <c r="B691">
        <v>42792</v>
      </c>
    </row>
    <row r="692" spans="2:2" x14ac:dyDescent="0.3">
      <c r="B692">
        <v>42816</v>
      </c>
    </row>
    <row r="693" spans="2:2" x14ac:dyDescent="0.3">
      <c r="B693">
        <v>42842</v>
      </c>
    </row>
    <row r="694" spans="2:2" x14ac:dyDescent="0.3">
      <c r="B694">
        <v>42843</v>
      </c>
    </row>
    <row r="695" spans="2:2" x14ac:dyDescent="0.3">
      <c r="B695">
        <v>42846</v>
      </c>
    </row>
    <row r="696" spans="2:2" x14ac:dyDescent="0.3">
      <c r="B696">
        <v>42848</v>
      </c>
    </row>
    <row r="697" spans="2:2" x14ac:dyDescent="0.3">
      <c r="B697">
        <v>42850</v>
      </c>
    </row>
    <row r="698" spans="2:2" x14ac:dyDescent="0.3">
      <c r="B698">
        <v>42851</v>
      </c>
    </row>
    <row r="699" spans="2:2" x14ac:dyDescent="0.3">
      <c r="B699">
        <v>42636</v>
      </c>
    </row>
    <row r="700" spans="2:2" x14ac:dyDescent="0.3">
      <c r="B700">
        <v>42876</v>
      </c>
    </row>
    <row r="701" spans="2:2" x14ac:dyDescent="0.3">
      <c r="B701">
        <v>42933</v>
      </c>
    </row>
    <row r="702" spans="2:2" x14ac:dyDescent="0.3">
      <c r="B702">
        <v>42936</v>
      </c>
    </row>
    <row r="703" spans="2:2" x14ac:dyDescent="0.3">
      <c r="B703">
        <v>43312</v>
      </c>
    </row>
    <row r="704" spans="2:2" x14ac:dyDescent="0.3">
      <c r="B704">
        <v>43298</v>
      </c>
    </row>
    <row r="705" spans="2:2" x14ac:dyDescent="0.3">
      <c r="B705">
        <v>43381</v>
      </c>
    </row>
    <row r="706" spans="2:2" x14ac:dyDescent="0.3">
      <c r="B706">
        <v>43382</v>
      </c>
    </row>
    <row r="707" spans="2:2" x14ac:dyDescent="0.3">
      <c r="B707">
        <v>43416</v>
      </c>
    </row>
    <row r="708" spans="2:2" x14ac:dyDescent="0.3">
      <c r="B708">
        <v>43419</v>
      </c>
    </row>
    <row r="709" spans="2:2" x14ac:dyDescent="0.3">
      <c r="B709">
        <v>43519</v>
      </c>
    </row>
    <row r="710" spans="2:2" x14ac:dyDescent="0.3">
      <c r="B710">
        <v>46734</v>
      </c>
    </row>
    <row r="711" spans="2:2" x14ac:dyDescent="0.3">
      <c r="B711">
        <v>43278</v>
      </c>
    </row>
    <row r="712" spans="2:2" x14ac:dyDescent="0.3">
      <c r="B712">
        <v>43279</v>
      </c>
    </row>
    <row r="713" spans="2:2" x14ac:dyDescent="0.3">
      <c r="B713">
        <v>43281</v>
      </c>
    </row>
    <row r="714" spans="2:2" x14ac:dyDescent="0.3">
      <c r="B714">
        <v>43282</v>
      </c>
    </row>
    <row r="715" spans="2:2" x14ac:dyDescent="0.3">
      <c r="B715">
        <v>43272</v>
      </c>
    </row>
    <row r="716" spans="2:2" x14ac:dyDescent="0.3">
      <c r="B716">
        <v>43275</v>
      </c>
    </row>
    <row r="717" spans="2:2" x14ac:dyDescent="0.3">
      <c r="B717">
        <v>42213</v>
      </c>
    </row>
    <row r="718" spans="2:2" x14ac:dyDescent="0.3">
      <c r="B718">
        <v>43720</v>
      </c>
    </row>
    <row r="719" spans="2:2" x14ac:dyDescent="0.3">
      <c r="B719">
        <v>43738</v>
      </c>
    </row>
    <row r="720" spans="2:2" x14ac:dyDescent="0.3">
      <c r="B720">
        <v>43740</v>
      </c>
    </row>
    <row r="721" spans="2:2" x14ac:dyDescent="0.3">
      <c r="B721">
        <v>43741</v>
      </c>
    </row>
    <row r="722" spans="2:2" x14ac:dyDescent="0.3">
      <c r="B722">
        <v>43750</v>
      </c>
    </row>
    <row r="723" spans="2:2" x14ac:dyDescent="0.3">
      <c r="B723">
        <v>43769</v>
      </c>
    </row>
    <row r="724" spans="2:2" x14ac:dyDescent="0.3">
      <c r="B724">
        <v>43790</v>
      </c>
    </row>
    <row r="725" spans="2:2" x14ac:dyDescent="0.3">
      <c r="B725">
        <v>43821</v>
      </c>
    </row>
    <row r="726" spans="2:2" x14ac:dyDescent="0.3">
      <c r="B726">
        <v>43822</v>
      </c>
    </row>
    <row r="727" spans="2:2" x14ac:dyDescent="0.3">
      <c r="B727">
        <v>43817</v>
      </c>
    </row>
    <row r="728" spans="2:2" x14ac:dyDescent="0.3">
      <c r="B728">
        <v>55991</v>
      </c>
    </row>
    <row r="729" spans="2:2" x14ac:dyDescent="0.3">
      <c r="B729">
        <v>43919</v>
      </c>
    </row>
    <row r="730" spans="2:2" x14ac:dyDescent="0.3">
      <c r="B730">
        <v>43935</v>
      </c>
    </row>
    <row r="731" spans="2:2" x14ac:dyDescent="0.3">
      <c r="B731">
        <v>43943</v>
      </c>
    </row>
    <row r="732" spans="2:2" x14ac:dyDescent="0.3">
      <c r="B732">
        <v>43950</v>
      </c>
    </row>
    <row r="733" spans="2:2" x14ac:dyDescent="0.3">
      <c r="B733">
        <v>44061</v>
      </c>
    </row>
    <row r="734" spans="2:2" x14ac:dyDescent="0.3">
      <c r="B734">
        <v>44062</v>
      </c>
    </row>
    <row r="735" spans="2:2" x14ac:dyDescent="0.3">
      <c r="B735">
        <v>44121</v>
      </c>
    </row>
    <row r="736" spans="2:2" x14ac:dyDescent="0.3">
      <c r="B736">
        <v>44120</v>
      </c>
    </row>
    <row r="737" spans="2:2" x14ac:dyDescent="0.3">
      <c r="B737">
        <v>44137</v>
      </c>
    </row>
    <row r="738" spans="2:2" x14ac:dyDescent="0.3">
      <c r="B738">
        <v>44148</v>
      </c>
    </row>
    <row r="739" spans="2:2" x14ac:dyDescent="0.3">
      <c r="B739">
        <v>44149</v>
      </c>
    </row>
    <row r="740" spans="2:2" x14ac:dyDescent="0.3">
      <c r="B740">
        <v>44150</v>
      </c>
    </row>
    <row r="741" spans="2:2" x14ac:dyDescent="0.3">
      <c r="B741">
        <v>44154</v>
      </c>
    </row>
    <row r="742" spans="2:2" x14ac:dyDescent="0.3">
      <c r="B742">
        <v>44155</v>
      </c>
    </row>
    <row r="743" spans="2:2" x14ac:dyDescent="0.3">
      <c r="B743">
        <v>44186</v>
      </c>
    </row>
    <row r="744" spans="2:2" x14ac:dyDescent="0.3">
      <c r="B744">
        <v>44189</v>
      </c>
    </row>
    <row r="745" spans="2:2" x14ac:dyDescent="0.3">
      <c r="B745">
        <v>44637</v>
      </c>
    </row>
    <row r="746" spans="2:2" x14ac:dyDescent="0.3">
      <c r="B746">
        <v>44305</v>
      </c>
    </row>
    <row r="747" spans="2:2" x14ac:dyDescent="0.3">
      <c r="B747">
        <v>44297</v>
      </c>
    </row>
    <row r="748" spans="2:2" x14ac:dyDescent="0.3">
      <c r="B748">
        <v>44300</v>
      </c>
    </row>
    <row r="749" spans="2:2" x14ac:dyDescent="0.3">
      <c r="B749">
        <v>44328</v>
      </c>
    </row>
    <row r="750" spans="2:2" x14ac:dyDescent="0.3">
      <c r="B750">
        <v>44222</v>
      </c>
    </row>
    <row r="751" spans="2:2" x14ac:dyDescent="0.3">
      <c r="B751">
        <v>44224</v>
      </c>
    </row>
    <row r="752" spans="2:2" x14ac:dyDescent="0.3">
      <c r="B752">
        <v>44501</v>
      </c>
    </row>
    <row r="753" spans="2:2" x14ac:dyDescent="0.3">
      <c r="B753">
        <v>44221</v>
      </c>
    </row>
    <row r="754" spans="2:2" x14ac:dyDescent="0.3">
      <c r="B754">
        <v>44356</v>
      </c>
    </row>
    <row r="755" spans="2:2" x14ac:dyDescent="0.3">
      <c r="B755">
        <v>44342</v>
      </c>
    </row>
    <row r="756" spans="2:2" x14ac:dyDescent="0.3">
      <c r="B756">
        <v>44352</v>
      </c>
    </row>
    <row r="757" spans="2:2" x14ac:dyDescent="0.3">
      <c r="B757">
        <v>44353</v>
      </c>
    </row>
    <row r="758" spans="2:2" x14ac:dyDescent="0.3">
      <c r="B758">
        <v>44463</v>
      </c>
    </row>
    <row r="759" spans="2:2" x14ac:dyDescent="0.3">
      <c r="B759">
        <v>44656</v>
      </c>
    </row>
    <row r="760" spans="2:2" x14ac:dyDescent="0.3">
      <c r="B760">
        <v>44668</v>
      </c>
    </row>
    <row r="761" spans="2:2" x14ac:dyDescent="0.3">
      <c r="B761">
        <v>44669</v>
      </c>
    </row>
    <row r="762" spans="2:2" x14ac:dyDescent="0.3">
      <c r="B762">
        <v>44653</v>
      </c>
    </row>
    <row r="763" spans="2:2" x14ac:dyDescent="0.3">
      <c r="B763">
        <v>44707</v>
      </c>
    </row>
    <row r="764" spans="2:2" x14ac:dyDescent="0.3">
      <c r="B764">
        <v>44695</v>
      </c>
    </row>
    <row r="765" spans="2:2" x14ac:dyDescent="0.3">
      <c r="B765">
        <v>44712</v>
      </c>
    </row>
    <row r="766" spans="2:2" x14ac:dyDescent="0.3">
      <c r="B766">
        <v>44713</v>
      </c>
    </row>
    <row r="767" spans="2:2" x14ac:dyDescent="0.3">
      <c r="B767">
        <v>44819</v>
      </c>
    </row>
    <row r="768" spans="2:2" x14ac:dyDescent="0.3">
      <c r="B768">
        <v>44820</v>
      </c>
    </row>
    <row r="769" spans="2:2" x14ac:dyDescent="0.3">
      <c r="B769">
        <v>44845</v>
      </c>
    </row>
    <row r="770" spans="2:2" x14ac:dyDescent="0.3">
      <c r="B770">
        <v>44846</v>
      </c>
    </row>
    <row r="771" spans="2:2" x14ac:dyDescent="0.3">
      <c r="B771">
        <v>44741</v>
      </c>
    </row>
    <row r="772" spans="2:2" x14ac:dyDescent="0.3">
      <c r="B772">
        <v>44761</v>
      </c>
    </row>
    <row r="773" spans="2:2" x14ac:dyDescent="0.3">
      <c r="B773">
        <v>44883</v>
      </c>
    </row>
    <row r="774" spans="2:2" x14ac:dyDescent="0.3">
      <c r="B774">
        <v>44884</v>
      </c>
    </row>
    <row r="775" spans="2:2" x14ac:dyDescent="0.3">
      <c r="B775">
        <v>44885</v>
      </c>
    </row>
    <row r="776" spans="2:2" x14ac:dyDescent="0.3">
      <c r="B776">
        <v>44888</v>
      </c>
    </row>
    <row r="777" spans="2:2" x14ac:dyDescent="0.3">
      <c r="B777">
        <v>44893</v>
      </c>
    </row>
    <row r="778" spans="2:2" x14ac:dyDescent="0.3">
      <c r="B778">
        <v>44943</v>
      </c>
    </row>
    <row r="779" spans="2:2" x14ac:dyDescent="0.3">
      <c r="B779">
        <v>44944</v>
      </c>
    </row>
    <row r="780" spans="2:2" x14ac:dyDescent="0.3">
      <c r="B780">
        <v>44947</v>
      </c>
    </row>
    <row r="781" spans="2:2" x14ac:dyDescent="0.3">
      <c r="B781">
        <v>44948</v>
      </c>
    </row>
    <row r="782" spans="2:2" x14ac:dyDescent="0.3">
      <c r="B782">
        <v>44949</v>
      </c>
    </row>
    <row r="783" spans="2:2" x14ac:dyDescent="0.3">
      <c r="B783">
        <v>44990</v>
      </c>
    </row>
    <row r="784" spans="2:2" x14ac:dyDescent="0.3">
      <c r="B784">
        <v>44992</v>
      </c>
    </row>
    <row r="785" spans="2:2" x14ac:dyDescent="0.3">
      <c r="B785">
        <v>45051</v>
      </c>
    </row>
    <row r="786" spans="2:2" x14ac:dyDescent="0.3">
      <c r="B786">
        <v>45054</v>
      </c>
    </row>
    <row r="787" spans="2:2" x14ac:dyDescent="0.3">
      <c r="B787">
        <v>45050</v>
      </c>
    </row>
    <row r="788" spans="2:2" x14ac:dyDescent="0.3">
      <c r="B788">
        <v>45103</v>
      </c>
    </row>
    <row r="789" spans="2:2" x14ac:dyDescent="0.3">
      <c r="B789">
        <v>45278</v>
      </c>
    </row>
    <row r="790" spans="2:2" x14ac:dyDescent="0.3">
      <c r="B790">
        <v>39778</v>
      </c>
    </row>
    <row r="791" spans="2:2" x14ac:dyDescent="0.3">
      <c r="B791">
        <v>39789</v>
      </c>
    </row>
    <row r="792" spans="2:2" x14ac:dyDescent="0.3">
      <c r="B792">
        <v>39689</v>
      </c>
    </row>
    <row r="793" spans="2:2" x14ac:dyDescent="0.3">
      <c r="B793">
        <v>40834</v>
      </c>
    </row>
    <row r="794" spans="2:2" x14ac:dyDescent="0.3">
      <c r="B794">
        <v>40042</v>
      </c>
    </row>
    <row r="795" spans="2:2" x14ac:dyDescent="0.3">
      <c r="B795">
        <v>40075</v>
      </c>
    </row>
    <row r="796" spans="2:2" x14ac:dyDescent="0.3">
      <c r="B796">
        <v>40163</v>
      </c>
    </row>
    <row r="797" spans="2:2" x14ac:dyDescent="0.3">
      <c r="B797">
        <v>40196</v>
      </c>
    </row>
    <row r="798" spans="2:2" x14ac:dyDescent="0.3">
      <c r="B798">
        <v>39920</v>
      </c>
    </row>
    <row r="799" spans="2:2" x14ac:dyDescent="0.3">
      <c r="B799">
        <v>40031</v>
      </c>
    </row>
    <row r="800" spans="2:2" x14ac:dyDescent="0.3">
      <c r="B800">
        <v>40201</v>
      </c>
    </row>
    <row r="801" spans="2:2" x14ac:dyDescent="0.3">
      <c r="B801">
        <v>40211</v>
      </c>
    </row>
    <row r="802" spans="2:2" x14ac:dyDescent="0.3">
      <c r="B802">
        <v>40214</v>
      </c>
    </row>
    <row r="803" spans="2:2" x14ac:dyDescent="0.3">
      <c r="B803">
        <v>40202</v>
      </c>
    </row>
    <row r="804" spans="2:2" x14ac:dyDescent="0.3">
      <c r="B804">
        <v>40204</v>
      </c>
    </row>
    <row r="805" spans="2:2" x14ac:dyDescent="0.3">
      <c r="B805">
        <v>40209</v>
      </c>
    </row>
    <row r="806" spans="2:2" x14ac:dyDescent="0.3">
      <c r="B806">
        <v>40232</v>
      </c>
    </row>
    <row r="807" spans="2:2" x14ac:dyDescent="0.3">
      <c r="B807">
        <v>40233</v>
      </c>
    </row>
    <row r="808" spans="2:2" x14ac:dyDescent="0.3">
      <c r="B808">
        <v>40226</v>
      </c>
    </row>
    <row r="809" spans="2:2" x14ac:dyDescent="0.3">
      <c r="B809">
        <v>40228</v>
      </c>
    </row>
    <row r="810" spans="2:2" x14ac:dyDescent="0.3">
      <c r="B810">
        <v>40231</v>
      </c>
    </row>
    <row r="811" spans="2:2" x14ac:dyDescent="0.3">
      <c r="B811">
        <v>40237</v>
      </c>
    </row>
    <row r="812" spans="2:2" x14ac:dyDescent="0.3">
      <c r="B812">
        <v>40249</v>
      </c>
    </row>
    <row r="813" spans="2:2" x14ac:dyDescent="0.3">
      <c r="B813">
        <v>40252</v>
      </c>
    </row>
    <row r="814" spans="2:2" x14ac:dyDescent="0.3">
      <c r="B814">
        <v>40253</v>
      </c>
    </row>
    <row r="815" spans="2:2" x14ac:dyDescent="0.3">
      <c r="B815">
        <v>40256</v>
      </c>
    </row>
    <row r="816" spans="2:2" x14ac:dyDescent="0.3">
      <c r="B816">
        <v>40441</v>
      </c>
    </row>
    <row r="817" spans="2:2" x14ac:dyDescent="0.3">
      <c r="B817">
        <v>40446</v>
      </c>
    </row>
    <row r="818" spans="2:2" x14ac:dyDescent="0.3">
      <c r="B818">
        <v>40430</v>
      </c>
    </row>
    <row r="819" spans="2:2" x14ac:dyDescent="0.3">
      <c r="B819">
        <v>40432</v>
      </c>
    </row>
    <row r="820" spans="2:2" x14ac:dyDescent="0.3">
      <c r="B820">
        <v>40435</v>
      </c>
    </row>
    <row r="821" spans="2:2" x14ac:dyDescent="0.3">
      <c r="B821">
        <v>40436</v>
      </c>
    </row>
    <row r="822" spans="2:2" x14ac:dyDescent="0.3">
      <c r="B822">
        <v>40473</v>
      </c>
    </row>
    <row r="823" spans="2:2" x14ac:dyDescent="0.3">
      <c r="B823">
        <v>40496</v>
      </c>
    </row>
    <row r="824" spans="2:2" x14ac:dyDescent="0.3">
      <c r="B824">
        <v>40498</v>
      </c>
    </row>
    <row r="825" spans="2:2" x14ac:dyDescent="0.3">
      <c r="B825">
        <v>40503</v>
      </c>
    </row>
    <row r="826" spans="2:2" x14ac:dyDescent="0.3">
      <c r="B826">
        <v>40522</v>
      </c>
    </row>
    <row r="827" spans="2:2" x14ac:dyDescent="0.3">
      <c r="B827">
        <v>40530</v>
      </c>
    </row>
    <row r="828" spans="2:2" x14ac:dyDescent="0.3">
      <c r="B828">
        <v>40532</v>
      </c>
    </row>
    <row r="829" spans="2:2" x14ac:dyDescent="0.3">
      <c r="B829">
        <v>40560</v>
      </c>
    </row>
    <row r="830" spans="2:2" x14ac:dyDescent="0.3">
      <c r="B830">
        <v>40565</v>
      </c>
    </row>
    <row r="831" spans="2:2" x14ac:dyDescent="0.3">
      <c r="B831">
        <v>40574</v>
      </c>
    </row>
    <row r="832" spans="2:2" x14ac:dyDescent="0.3">
      <c r="B832">
        <v>40578</v>
      </c>
    </row>
    <row r="833" spans="2:2" x14ac:dyDescent="0.3">
      <c r="B833">
        <v>40552</v>
      </c>
    </row>
    <row r="834" spans="2:2" x14ac:dyDescent="0.3">
      <c r="B834">
        <v>40554</v>
      </c>
    </row>
    <row r="835" spans="2:2" x14ac:dyDescent="0.3">
      <c r="B835">
        <v>40555</v>
      </c>
    </row>
    <row r="836" spans="2:2" x14ac:dyDescent="0.3">
      <c r="B836">
        <v>40621</v>
      </c>
    </row>
    <row r="837" spans="2:2" x14ac:dyDescent="0.3">
      <c r="B837">
        <v>40626</v>
      </c>
    </row>
    <row r="838" spans="2:2" x14ac:dyDescent="0.3">
      <c r="B838">
        <v>40629</v>
      </c>
    </row>
    <row r="839" spans="2:2" x14ac:dyDescent="0.3">
      <c r="B839">
        <v>40613</v>
      </c>
    </row>
    <row r="840" spans="2:2" x14ac:dyDescent="0.3">
      <c r="B840">
        <v>40633</v>
      </c>
    </row>
    <row r="841" spans="2:2" x14ac:dyDescent="0.3">
      <c r="B841">
        <v>40638</v>
      </c>
    </row>
    <row r="842" spans="2:2" x14ac:dyDescent="0.3">
      <c r="B842">
        <v>40639</v>
      </c>
    </row>
    <row r="843" spans="2:2" x14ac:dyDescent="0.3">
      <c r="B843">
        <v>40648</v>
      </c>
    </row>
    <row r="844" spans="2:2" x14ac:dyDescent="0.3">
      <c r="B844">
        <v>40616</v>
      </c>
    </row>
    <row r="845" spans="2:2" x14ac:dyDescent="0.3">
      <c r="B845">
        <v>40619</v>
      </c>
    </row>
    <row r="846" spans="2:2" x14ac:dyDescent="0.3">
      <c r="B846">
        <v>40660</v>
      </c>
    </row>
    <row r="847" spans="2:2" x14ac:dyDescent="0.3">
      <c r="B847">
        <v>40756</v>
      </c>
    </row>
    <row r="848" spans="2:2" x14ac:dyDescent="0.3">
      <c r="B848">
        <v>31006</v>
      </c>
    </row>
    <row r="849" spans="2:2" x14ac:dyDescent="0.3">
      <c r="B849">
        <v>31064</v>
      </c>
    </row>
    <row r="850" spans="2:2" x14ac:dyDescent="0.3">
      <c r="B850">
        <v>31180</v>
      </c>
    </row>
    <row r="851" spans="2:2" x14ac:dyDescent="0.3">
      <c r="B851">
        <v>31177</v>
      </c>
    </row>
    <row r="852" spans="2:2" x14ac:dyDescent="0.3">
      <c r="B852">
        <v>31469</v>
      </c>
    </row>
    <row r="853" spans="2:2" x14ac:dyDescent="0.3">
      <c r="B853">
        <v>31563</v>
      </c>
    </row>
    <row r="854" spans="2:2" x14ac:dyDescent="0.3">
      <c r="B854">
        <v>31556</v>
      </c>
    </row>
    <row r="855" spans="2:2" x14ac:dyDescent="0.3">
      <c r="B855">
        <v>31748</v>
      </c>
    </row>
    <row r="856" spans="2:2" x14ac:dyDescent="0.3">
      <c r="B856">
        <v>31750</v>
      </c>
    </row>
    <row r="857" spans="2:2" x14ac:dyDescent="0.3">
      <c r="B857">
        <v>31752</v>
      </c>
    </row>
    <row r="858" spans="2:2" x14ac:dyDescent="0.3">
      <c r="B858">
        <v>31945</v>
      </c>
    </row>
    <row r="859" spans="2:2" x14ac:dyDescent="0.3">
      <c r="B859">
        <v>31940</v>
      </c>
    </row>
    <row r="860" spans="2:2" x14ac:dyDescent="0.3">
      <c r="B860">
        <v>31943</v>
      </c>
    </row>
    <row r="861" spans="2:2" x14ac:dyDescent="0.3">
      <c r="B861">
        <v>31124</v>
      </c>
    </row>
    <row r="862" spans="2:2" x14ac:dyDescent="0.3">
      <c r="B862">
        <v>31953</v>
      </c>
    </row>
    <row r="863" spans="2:2" x14ac:dyDescent="0.3">
      <c r="B863">
        <v>31950</v>
      </c>
    </row>
    <row r="864" spans="2:2" x14ac:dyDescent="0.3">
      <c r="B864">
        <v>31952</v>
      </c>
    </row>
    <row r="865" spans="2:2" x14ac:dyDescent="0.3">
      <c r="B865">
        <v>31459</v>
      </c>
    </row>
    <row r="866" spans="2:2" x14ac:dyDescent="0.3">
      <c r="B866">
        <v>31461</v>
      </c>
    </row>
    <row r="867" spans="2:2" x14ac:dyDescent="0.3">
      <c r="B867">
        <v>31467</v>
      </c>
    </row>
    <row r="868" spans="2:2" x14ac:dyDescent="0.3">
      <c r="B868">
        <v>31470</v>
      </c>
    </row>
    <row r="869" spans="2:2" x14ac:dyDescent="0.3">
      <c r="B869">
        <v>31473</v>
      </c>
    </row>
    <row r="870" spans="2:2" x14ac:dyDescent="0.3">
      <c r="B870">
        <v>31475</v>
      </c>
    </row>
    <row r="871" spans="2:2" x14ac:dyDescent="0.3">
      <c r="B871">
        <v>31607</v>
      </c>
    </row>
    <row r="872" spans="2:2" x14ac:dyDescent="0.3">
      <c r="B872">
        <v>31762</v>
      </c>
    </row>
    <row r="873" spans="2:2" x14ac:dyDescent="0.3">
      <c r="B873">
        <v>31763</v>
      </c>
    </row>
    <row r="874" spans="2:2" x14ac:dyDescent="0.3">
      <c r="B874">
        <v>31564</v>
      </c>
    </row>
    <row r="875" spans="2:2" x14ac:dyDescent="0.3">
      <c r="B875">
        <v>33117</v>
      </c>
    </row>
    <row r="876" spans="2:2" x14ac:dyDescent="0.3">
      <c r="B876">
        <v>33417</v>
      </c>
    </row>
    <row r="877" spans="2:2" x14ac:dyDescent="0.3">
      <c r="B877">
        <v>33500</v>
      </c>
    </row>
    <row r="878" spans="2:2" x14ac:dyDescent="0.3">
      <c r="B878">
        <v>33507</v>
      </c>
    </row>
    <row r="879" spans="2:2" x14ac:dyDescent="0.3">
      <c r="B879">
        <v>33508</v>
      </c>
    </row>
    <row r="880" spans="2:2" x14ac:dyDescent="0.3">
      <c r="B880">
        <v>33516</v>
      </c>
    </row>
    <row r="881" spans="2:2" x14ac:dyDescent="0.3">
      <c r="B881">
        <v>33511</v>
      </c>
    </row>
    <row r="882" spans="2:2" x14ac:dyDescent="0.3">
      <c r="B882">
        <v>33575</v>
      </c>
    </row>
    <row r="883" spans="2:2" x14ac:dyDescent="0.3">
      <c r="B883">
        <v>33580</v>
      </c>
    </row>
    <row r="884" spans="2:2" x14ac:dyDescent="0.3">
      <c r="B884">
        <v>33583</v>
      </c>
    </row>
    <row r="885" spans="2:2" x14ac:dyDescent="0.3">
      <c r="B885">
        <v>33586</v>
      </c>
    </row>
    <row r="886" spans="2:2" x14ac:dyDescent="0.3">
      <c r="B886">
        <v>33723</v>
      </c>
    </row>
    <row r="887" spans="2:2" x14ac:dyDescent="0.3">
      <c r="B887">
        <v>33744</v>
      </c>
    </row>
    <row r="888" spans="2:2" x14ac:dyDescent="0.3">
      <c r="B888">
        <v>33756</v>
      </c>
    </row>
    <row r="889" spans="2:2" x14ac:dyDescent="0.3">
      <c r="B889">
        <v>33762</v>
      </c>
    </row>
    <row r="890" spans="2:2" x14ac:dyDescent="0.3">
      <c r="B890">
        <v>33870</v>
      </c>
    </row>
    <row r="891" spans="2:2" x14ac:dyDescent="0.3">
      <c r="B891">
        <v>33924</v>
      </c>
    </row>
    <row r="892" spans="2:2" x14ac:dyDescent="0.3">
      <c r="B892">
        <v>33925</v>
      </c>
    </row>
    <row r="893" spans="2:2" x14ac:dyDescent="0.3">
      <c r="B893">
        <v>33719</v>
      </c>
    </row>
    <row r="894" spans="2:2" x14ac:dyDescent="0.3">
      <c r="B894">
        <v>33720</v>
      </c>
    </row>
    <row r="895" spans="2:2" x14ac:dyDescent="0.3">
      <c r="B895">
        <v>33980</v>
      </c>
    </row>
    <row r="896" spans="2:2" x14ac:dyDescent="0.3">
      <c r="B896">
        <v>33986</v>
      </c>
    </row>
    <row r="897" spans="2:2" x14ac:dyDescent="0.3">
      <c r="B897">
        <v>33987</v>
      </c>
    </row>
    <row r="898" spans="2:2" x14ac:dyDescent="0.3">
      <c r="B898">
        <v>33988</v>
      </c>
    </row>
    <row r="899" spans="2:2" x14ac:dyDescent="0.3">
      <c r="B899">
        <v>33992</v>
      </c>
    </row>
    <row r="900" spans="2:2" x14ac:dyDescent="0.3">
      <c r="B900">
        <v>33993</v>
      </c>
    </row>
    <row r="901" spans="2:2" x14ac:dyDescent="0.3">
      <c r="B901">
        <v>33994</v>
      </c>
    </row>
    <row r="902" spans="2:2" x14ac:dyDescent="0.3">
      <c r="B902">
        <v>33995</v>
      </c>
    </row>
    <row r="903" spans="2:2" x14ac:dyDescent="0.3">
      <c r="B903">
        <v>33999</v>
      </c>
    </row>
    <row r="904" spans="2:2" x14ac:dyDescent="0.3">
      <c r="B904">
        <v>34004</v>
      </c>
    </row>
    <row r="905" spans="2:2" x14ac:dyDescent="0.3">
      <c r="B905">
        <v>34005</v>
      </c>
    </row>
    <row r="906" spans="2:2" x14ac:dyDescent="0.3">
      <c r="B906">
        <v>34007</v>
      </c>
    </row>
    <row r="907" spans="2:2" x14ac:dyDescent="0.3">
      <c r="B907">
        <v>34012</v>
      </c>
    </row>
    <row r="908" spans="2:2" x14ac:dyDescent="0.3">
      <c r="B908">
        <v>34014</v>
      </c>
    </row>
    <row r="909" spans="2:2" x14ac:dyDescent="0.3">
      <c r="B909">
        <v>34015</v>
      </c>
    </row>
    <row r="910" spans="2:2" x14ac:dyDescent="0.3">
      <c r="B910">
        <v>34016</v>
      </c>
    </row>
    <row r="911" spans="2:2" x14ac:dyDescent="0.3">
      <c r="B911">
        <v>34017</v>
      </c>
    </row>
    <row r="912" spans="2:2" x14ac:dyDescent="0.3">
      <c r="B912">
        <v>34018</v>
      </c>
    </row>
    <row r="913" spans="2:2" x14ac:dyDescent="0.3">
      <c r="B913">
        <v>34019</v>
      </c>
    </row>
    <row r="914" spans="2:2" x14ac:dyDescent="0.3">
      <c r="B914">
        <v>34020</v>
      </c>
    </row>
    <row r="915" spans="2:2" x14ac:dyDescent="0.3">
      <c r="B915">
        <v>34021</v>
      </c>
    </row>
    <row r="916" spans="2:2" x14ac:dyDescent="0.3">
      <c r="B916">
        <v>34022</v>
      </c>
    </row>
    <row r="917" spans="2:2" x14ac:dyDescent="0.3">
      <c r="B917">
        <v>34023</v>
      </c>
    </row>
    <row r="918" spans="2:2" x14ac:dyDescent="0.3">
      <c r="B918">
        <v>33944</v>
      </c>
    </row>
    <row r="919" spans="2:2" x14ac:dyDescent="0.3">
      <c r="B919">
        <v>33946</v>
      </c>
    </row>
    <row r="920" spans="2:2" x14ac:dyDescent="0.3">
      <c r="B920">
        <v>33952</v>
      </c>
    </row>
    <row r="921" spans="2:2" x14ac:dyDescent="0.3">
      <c r="B921">
        <v>33953</v>
      </c>
    </row>
    <row r="922" spans="2:2" x14ac:dyDescent="0.3">
      <c r="B922">
        <v>33966</v>
      </c>
    </row>
    <row r="923" spans="2:2" x14ac:dyDescent="0.3">
      <c r="B923">
        <v>33968</v>
      </c>
    </row>
    <row r="924" spans="2:2" x14ac:dyDescent="0.3">
      <c r="B924">
        <v>33971</v>
      </c>
    </row>
    <row r="925" spans="2:2" x14ac:dyDescent="0.3">
      <c r="B925">
        <v>33976</v>
      </c>
    </row>
    <row r="926" spans="2:2" x14ac:dyDescent="0.3">
      <c r="B926">
        <v>34081</v>
      </c>
    </row>
    <row r="927" spans="2:2" x14ac:dyDescent="0.3">
      <c r="B927">
        <v>34168</v>
      </c>
    </row>
    <row r="928" spans="2:2" x14ac:dyDescent="0.3">
      <c r="B928">
        <v>34170</v>
      </c>
    </row>
    <row r="929" spans="2:2" x14ac:dyDescent="0.3">
      <c r="B929">
        <v>34171</v>
      </c>
    </row>
    <row r="930" spans="2:2" x14ac:dyDescent="0.3">
      <c r="B930">
        <v>34174</v>
      </c>
    </row>
    <row r="931" spans="2:2" x14ac:dyDescent="0.3">
      <c r="B931">
        <v>34190</v>
      </c>
    </row>
    <row r="932" spans="2:2" x14ac:dyDescent="0.3">
      <c r="B932">
        <v>34233</v>
      </c>
    </row>
    <row r="933" spans="2:2" x14ac:dyDescent="0.3">
      <c r="B933">
        <v>34234</v>
      </c>
    </row>
    <row r="934" spans="2:2" x14ac:dyDescent="0.3">
      <c r="B934">
        <v>34256</v>
      </c>
    </row>
    <row r="935" spans="2:2" x14ac:dyDescent="0.3">
      <c r="B935">
        <v>34251</v>
      </c>
    </row>
    <row r="936" spans="2:2" x14ac:dyDescent="0.3">
      <c r="B936">
        <v>34252</v>
      </c>
    </row>
    <row r="937" spans="2:2" x14ac:dyDescent="0.3">
      <c r="B937">
        <v>34253</v>
      </c>
    </row>
    <row r="938" spans="2:2" x14ac:dyDescent="0.3">
      <c r="B938">
        <v>34313</v>
      </c>
    </row>
    <row r="939" spans="2:2" x14ac:dyDescent="0.3">
      <c r="B939">
        <v>34315</v>
      </c>
    </row>
    <row r="940" spans="2:2" x14ac:dyDescent="0.3">
      <c r="B940">
        <v>34319</v>
      </c>
    </row>
    <row r="941" spans="2:2" x14ac:dyDescent="0.3">
      <c r="B941">
        <v>34384</v>
      </c>
    </row>
    <row r="942" spans="2:2" x14ac:dyDescent="0.3">
      <c r="B942">
        <v>34383</v>
      </c>
    </row>
    <row r="943" spans="2:2" x14ac:dyDescent="0.3">
      <c r="B943">
        <v>34574</v>
      </c>
    </row>
    <row r="944" spans="2:2" x14ac:dyDescent="0.3">
      <c r="B944">
        <v>34575</v>
      </c>
    </row>
    <row r="945" spans="2:2" x14ac:dyDescent="0.3">
      <c r="B945">
        <v>34577</v>
      </c>
    </row>
    <row r="946" spans="2:2" x14ac:dyDescent="0.3">
      <c r="B946">
        <v>34578</v>
      </c>
    </row>
    <row r="947" spans="2:2" x14ac:dyDescent="0.3">
      <c r="B947">
        <v>34598</v>
      </c>
    </row>
    <row r="948" spans="2:2" x14ac:dyDescent="0.3">
      <c r="B948">
        <v>34724</v>
      </c>
    </row>
    <row r="949" spans="2:2" x14ac:dyDescent="0.3">
      <c r="B949">
        <v>33157</v>
      </c>
    </row>
    <row r="950" spans="2:2" x14ac:dyDescent="0.3">
      <c r="B950">
        <v>33159</v>
      </c>
    </row>
    <row r="951" spans="2:2" x14ac:dyDescent="0.3">
      <c r="B951">
        <v>33160</v>
      </c>
    </row>
    <row r="952" spans="2:2" x14ac:dyDescent="0.3">
      <c r="B952">
        <v>33155</v>
      </c>
    </row>
    <row r="953" spans="2:2" x14ac:dyDescent="0.3">
      <c r="B953">
        <v>35382</v>
      </c>
    </row>
    <row r="954" spans="2:2" x14ac:dyDescent="0.3">
      <c r="B954">
        <v>35415</v>
      </c>
    </row>
    <row r="955" spans="2:2" x14ac:dyDescent="0.3">
      <c r="B955">
        <v>35647</v>
      </c>
    </row>
    <row r="956" spans="2:2" x14ac:dyDescent="0.3">
      <c r="B956">
        <v>35631</v>
      </c>
    </row>
    <row r="957" spans="2:2" x14ac:dyDescent="0.3">
      <c r="B957">
        <v>35687</v>
      </c>
    </row>
    <row r="958" spans="2:2" x14ac:dyDescent="0.3">
      <c r="B958">
        <v>35690</v>
      </c>
    </row>
    <row r="959" spans="2:2" x14ac:dyDescent="0.3">
      <c r="B959">
        <v>35737</v>
      </c>
    </row>
    <row r="960" spans="2:2" x14ac:dyDescent="0.3">
      <c r="B960">
        <v>35738</v>
      </c>
    </row>
    <row r="961" spans="2:2" x14ac:dyDescent="0.3">
      <c r="B961">
        <v>35740</v>
      </c>
    </row>
    <row r="962" spans="2:2" x14ac:dyDescent="0.3">
      <c r="B962">
        <v>35743</v>
      </c>
    </row>
    <row r="963" spans="2:2" x14ac:dyDescent="0.3">
      <c r="B963">
        <v>35800</v>
      </c>
    </row>
    <row r="964" spans="2:2" x14ac:dyDescent="0.3">
      <c r="B964">
        <v>35801</v>
      </c>
    </row>
    <row r="965" spans="2:2" x14ac:dyDescent="0.3">
      <c r="B965">
        <v>35807</v>
      </c>
    </row>
    <row r="966" spans="2:2" x14ac:dyDescent="0.3">
      <c r="B966">
        <v>35765</v>
      </c>
    </row>
    <row r="967" spans="2:2" x14ac:dyDescent="0.3">
      <c r="B967">
        <v>35766</v>
      </c>
    </row>
    <row r="968" spans="2:2" x14ac:dyDescent="0.3">
      <c r="B968">
        <v>35769</v>
      </c>
    </row>
    <row r="969" spans="2:2" x14ac:dyDescent="0.3">
      <c r="B969">
        <v>35788</v>
      </c>
    </row>
    <row r="970" spans="2:2" x14ac:dyDescent="0.3">
      <c r="B970">
        <v>35789</v>
      </c>
    </row>
    <row r="971" spans="2:2" x14ac:dyDescent="0.3">
      <c r="B971">
        <v>35790</v>
      </c>
    </row>
    <row r="972" spans="2:2" x14ac:dyDescent="0.3">
      <c r="B972">
        <v>35866</v>
      </c>
    </row>
    <row r="973" spans="2:2" x14ac:dyDescent="0.3">
      <c r="B973">
        <v>33102</v>
      </c>
    </row>
    <row r="974" spans="2:2" x14ac:dyDescent="0.3">
      <c r="B974">
        <v>33104</v>
      </c>
    </row>
    <row r="975" spans="2:2" x14ac:dyDescent="0.3">
      <c r="B975">
        <v>33105</v>
      </c>
    </row>
    <row r="976" spans="2:2" x14ac:dyDescent="0.3">
      <c r="B976">
        <v>33106</v>
      </c>
    </row>
    <row r="977" spans="2:2" x14ac:dyDescent="0.3">
      <c r="B977">
        <v>33107</v>
      </c>
    </row>
    <row r="978" spans="2:2" x14ac:dyDescent="0.3">
      <c r="B978">
        <v>33108</v>
      </c>
    </row>
    <row r="979" spans="2:2" x14ac:dyDescent="0.3">
      <c r="B979">
        <v>33109</v>
      </c>
    </row>
    <row r="980" spans="2:2" x14ac:dyDescent="0.3">
      <c r="B980">
        <v>32674</v>
      </c>
    </row>
    <row r="981" spans="2:2" x14ac:dyDescent="0.3">
      <c r="B981">
        <v>32678</v>
      </c>
    </row>
    <row r="982" spans="2:2" x14ac:dyDescent="0.3">
      <c r="B982">
        <v>32709</v>
      </c>
    </row>
    <row r="983" spans="2:2" x14ac:dyDescent="0.3">
      <c r="B983">
        <v>32712</v>
      </c>
    </row>
    <row r="984" spans="2:2" x14ac:dyDescent="0.3">
      <c r="B984">
        <v>32714</v>
      </c>
    </row>
    <row r="985" spans="2:2" x14ac:dyDescent="0.3">
      <c r="B985">
        <v>35956</v>
      </c>
    </row>
    <row r="986" spans="2:2" x14ac:dyDescent="0.3">
      <c r="B986">
        <v>35959</v>
      </c>
    </row>
    <row r="987" spans="2:2" x14ac:dyDescent="0.3">
      <c r="B987">
        <v>36177</v>
      </c>
    </row>
    <row r="988" spans="2:2" x14ac:dyDescent="0.3">
      <c r="B988">
        <v>36262</v>
      </c>
    </row>
    <row r="989" spans="2:2" x14ac:dyDescent="0.3">
      <c r="B989">
        <v>36264</v>
      </c>
    </row>
    <row r="990" spans="2:2" x14ac:dyDescent="0.3">
      <c r="B990">
        <v>36268</v>
      </c>
    </row>
    <row r="991" spans="2:2" x14ac:dyDescent="0.3">
      <c r="B991">
        <v>36271</v>
      </c>
    </row>
    <row r="992" spans="2:2" x14ac:dyDescent="0.3">
      <c r="B992">
        <v>36260</v>
      </c>
    </row>
    <row r="993" spans="2:2" x14ac:dyDescent="0.3">
      <c r="B993">
        <v>36261</v>
      </c>
    </row>
    <row r="994" spans="2:2" x14ac:dyDescent="0.3">
      <c r="B994">
        <v>36288</v>
      </c>
    </row>
    <row r="995" spans="2:2" x14ac:dyDescent="0.3">
      <c r="B995">
        <v>36290</v>
      </c>
    </row>
    <row r="996" spans="2:2" x14ac:dyDescent="0.3">
      <c r="B996">
        <v>36351</v>
      </c>
    </row>
    <row r="997" spans="2:2" x14ac:dyDescent="0.3">
      <c r="B997">
        <v>36367</v>
      </c>
    </row>
    <row r="998" spans="2:2" x14ac:dyDescent="0.3">
      <c r="B998">
        <v>36368</v>
      </c>
    </row>
    <row r="999" spans="2:2" x14ac:dyDescent="0.3">
      <c r="B999">
        <v>36369</v>
      </c>
    </row>
    <row r="1000" spans="2:2" x14ac:dyDescent="0.3">
      <c r="B1000">
        <v>36380</v>
      </c>
    </row>
    <row r="1001" spans="2:2" x14ac:dyDescent="0.3">
      <c r="B1001">
        <v>36386</v>
      </c>
    </row>
    <row r="1002" spans="2:2" x14ac:dyDescent="0.3">
      <c r="B1002">
        <v>36395</v>
      </c>
    </row>
    <row r="1003" spans="2:2" x14ac:dyDescent="0.3">
      <c r="B1003">
        <v>36316</v>
      </c>
    </row>
    <row r="1004" spans="2:2" x14ac:dyDescent="0.3">
      <c r="B1004">
        <v>36317</v>
      </c>
    </row>
    <row r="1005" spans="2:2" x14ac:dyDescent="0.3">
      <c r="B1005">
        <v>36318</v>
      </c>
    </row>
    <row r="1006" spans="2:2" x14ac:dyDescent="0.3">
      <c r="B1006">
        <v>36450</v>
      </c>
    </row>
    <row r="1007" spans="2:2" x14ac:dyDescent="0.3">
      <c r="B1007">
        <v>32399</v>
      </c>
    </row>
    <row r="1008" spans="2:2" x14ac:dyDescent="0.3">
      <c r="B1008">
        <v>32401</v>
      </c>
    </row>
    <row r="1009" spans="2:2" x14ac:dyDescent="0.3">
      <c r="B1009">
        <v>32409</v>
      </c>
    </row>
    <row r="1010" spans="2:2" x14ac:dyDescent="0.3">
      <c r="B1010">
        <v>32411</v>
      </c>
    </row>
    <row r="1011" spans="2:2" x14ac:dyDescent="0.3">
      <c r="B1011">
        <v>32415</v>
      </c>
    </row>
    <row r="1012" spans="2:2" x14ac:dyDescent="0.3">
      <c r="B1012">
        <v>32417</v>
      </c>
    </row>
    <row r="1013" spans="2:2" x14ac:dyDescent="0.3">
      <c r="B1013">
        <v>32420</v>
      </c>
    </row>
    <row r="1014" spans="2:2" x14ac:dyDescent="0.3">
      <c r="B1014">
        <v>32421</v>
      </c>
    </row>
    <row r="1015" spans="2:2" x14ac:dyDescent="0.3">
      <c r="B1015">
        <v>32422</v>
      </c>
    </row>
    <row r="1016" spans="2:2" x14ac:dyDescent="0.3">
      <c r="B1016">
        <v>32437</v>
      </c>
    </row>
    <row r="1017" spans="2:2" x14ac:dyDescent="0.3">
      <c r="B1017">
        <v>32441</v>
      </c>
    </row>
    <row r="1018" spans="2:2" x14ac:dyDescent="0.3">
      <c r="B1018">
        <v>32444</v>
      </c>
    </row>
    <row r="1019" spans="2:2" x14ac:dyDescent="0.3">
      <c r="B1019">
        <v>32445</v>
      </c>
    </row>
    <row r="1020" spans="2:2" x14ac:dyDescent="0.3">
      <c r="B1020">
        <v>32446</v>
      </c>
    </row>
    <row r="1021" spans="2:2" x14ac:dyDescent="0.3">
      <c r="B1021">
        <v>32448</v>
      </c>
    </row>
    <row r="1022" spans="2:2" x14ac:dyDescent="0.3">
      <c r="B1022">
        <v>32451</v>
      </c>
    </row>
    <row r="1023" spans="2:2" x14ac:dyDescent="0.3">
      <c r="B1023">
        <v>32383</v>
      </c>
    </row>
    <row r="1024" spans="2:2" x14ac:dyDescent="0.3">
      <c r="B1024">
        <v>32384</v>
      </c>
    </row>
    <row r="1025" spans="2:2" x14ac:dyDescent="0.3">
      <c r="B1025">
        <v>32454</v>
      </c>
    </row>
    <row r="1026" spans="2:2" x14ac:dyDescent="0.3">
      <c r="B1026">
        <v>32385</v>
      </c>
    </row>
    <row r="1027" spans="2:2" x14ac:dyDescent="0.3">
      <c r="B1027">
        <v>32462</v>
      </c>
    </row>
    <row r="1028" spans="2:2" x14ac:dyDescent="0.3">
      <c r="B1028">
        <v>32464</v>
      </c>
    </row>
    <row r="1029" spans="2:2" x14ac:dyDescent="0.3">
      <c r="B1029">
        <v>32469</v>
      </c>
    </row>
    <row r="1030" spans="2:2" x14ac:dyDescent="0.3">
      <c r="B1030">
        <v>32389</v>
      </c>
    </row>
    <row r="1031" spans="2:2" x14ac:dyDescent="0.3">
      <c r="B1031">
        <v>32394</v>
      </c>
    </row>
    <row r="1032" spans="2:2" x14ac:dyDescent="0.3">
      <c r="B1032">
        <v>32395</v>
      </c>
    </row>
    <row r="1033" spans="2:2" x14ac:dyDescent="0.3">
      <c r="B1033">
        <v>32398</v>
      </c>
    </row>
    <row r="1034" spans="2:2" x14ac:dyDescent="0.3">
      <c r="B1034">
        <v>36492</v>
      </c>
    </row>
    <row r="1035" spans="2:2" x14ac:dyDescent="0.3">
      <c r="B1035">
        <v>36493</v>
      </c>
    </row>
    <row r="1036" spans="2:2" x14ac:dyDescent="0.3">
      <c r="B1036">
        <v>36494</v>
      </c>
    </row>
    <row r="1037" spans="2:2" x14ac:dyDescent="0.3">
      <c r="B1037">
        <v>36496</v>
      </c>
    </row>
    <row r="1038" spans="2:2" x14ac:dyDescent="0.3">
      <c r="B1038">
        <v>36498</v>
      </c>
    </row>
    <row r="1039" spans="2:2" x14ac:dyDescent="0.3">
      <c r="B1039">
        <v>36501</v>
      </c>
    </row>
    <row r="1040" spans="2:2" x14ac:dyDescent="0.3">
      <c r="B1040">
        <v>36510</v>
      </c>
    </row>
    <row r="1041" spans="2:2" x14ac:dyDescent="0.3">
      <c r="B1041">
        <v>36512</v>
      </c>
    </row>
    <row r="1042" spans="2:2" x14ac:dyDescent="0.3">
      <c r="B1042">
        <v>36515</v>
      </c>
    </row>
    <row r="1043" spans="2:2" x14ac:dyDescent="0.3">
      <c r="B1043">
        <v>36522</v>
      </c>
    </row>
    <row r="1044" spans="2:2" x14ac:dyDescent="0.3">
      <c r="B1044">
        <v>36536</v>
      </c>
    </row>
    <row r="1045" spans="2:2" x14ac:dyDescent="0.3">
      <c r="B1045">
        <v>36594</v>
      </c>
    </row>
    <row r="1046" spans="2:2" x14ac:dyDescent="0.3">
      <c r="B1046">
        <v>36591</v>
      </c>
    </row>
    <row r="1047" spans="2:2" x14ac:dyDescent="0.3">
      <c r="B1047">
        <v>36592</v>
      </c>
    </row>
    <row r="1048" spans="2:2" x14ac:dyDescent="0.3">
      <c r="B1048">
        <v>36789</v>
      </c>
    </row>
    <row r="1049" spans="2:2" x14ac:dyDescent="0.3">
      <c r="B1049">
        <v>36790</v>
      </c>
    </row>
    <row r="1050" spans="2:2" x14ac:dyDescent="0.3">
      <c r="B1050">
        <v>36791</v>
      </c>
    </row>
    <row r="1051" spans="2:2" x14ac:dyDescent="0.3">
      <c r="B1051">
        <v>36792</v>
      </c>
    </row>
    <row r="1052" spans="2:2" x14ac:dyDescent="0.3">
      <c r="B1052">
        <v>36925</v>
      </c>
    </row>
    <row r="1053" spans="2:2" x14ac:dyDescent="0.3">
      <c r="B1053">
        <v>36930</v>
      </c>
    </row>
    <row r="1054" spans="2:2" x14ac:dyDescent="0.3">
      <c r="B1054">
        <v>36919</v>
      </c>
    </row>
    <row r="1055" spans="2:2" x14ac:dyDescent="0.3">
      <c r="B1055">
        <v>36920</v>
      </c>
    </row>
    <row r="1056" spans="2:2" x14ac:dyDescent="0.3">
      <c r="B1056">
        <v>54837</v>
      </c>
    </row>
    <row r="1057" spans="2:2" x14ac:dyDescent="0.3">
      <c r="B1057">
        <v>46408</v>
      </c>
    </row>
    <row r="1058" spans="2:2" x14ac:dyDescent="0.3">
      <c r="B1058">
        <v>55315</v>
      </c>
    </row>
    <row r="1059" spans="2:2" x14ac:dyDescent="0.3">
      <c r="B1059">
        <v>46457</v>
      </c>
    </row>
    <row r="1060" spans="2:2" x14ac:dyDescent="0.3">
      <c r="B1060">
        <v>46454</v>
      </c>
    </row>
    <row r="1061" spans="2:2" x14ac:dyDescent="0.3">
      <c r="B1061">
        <v>46455</v>
      </c>
    </row>
    <row r="1062" spans="2:2" x14ac:dyDescent="0.3">
      <c r="B1062">
        <v>54860</v>
      </c>
    </row>
    <row r="1063" spans="2:2" x14ac:dyDescent="0.3">
      <c r="B1063">
        <v>46529</v>
      </c>
    </row>
    <row r="1064" spans="2:2" x14ac:dyDescent="0.3">
      <c r="B1064">
        <v>54925</v>
      </c>
    </row>
    <row r="1065" spans="2:2" x14ac:dyDescent="0.3">
      <c r="B1065">
        <v>55595</v>
      </c>
    </row>
    <row r="1066" spans="2:2" x14ac:dyDescent="0.3">
      <c r="B1066">
        <v>54944</v>
      </c>
    </row>
    <row r="1067" spans="2:2" x14ac:dyDescent="0.3">
      <c r="B1067">
        <v>46621</v>
      </c>
    </row>
    <row r="1068" spans="2:2" x14ac:dyDescent="0.3">
      <c r="B1068">
        <v>46622</v>
      </c>
    </row>
    <row r="1069" spans="2:2" x14ac:dyDescent="0.3">
      <c r="B1069">
        <v>55464</v>
      </c>
    </row>
    <row r="1070" spans="2:2" x14ac:dyDescent="0.3">
      <c r="B1070">
        <v>37032</v>
      </c>
    </row>
    <row r="1071" spans="2:2" x14ac:dyDescent="0.3">
      <c r="B1071">
        <v>37105</v>
      </c>
    </row>
    <row r="1072" spans="2:2" x14ac:dyDescent="0.3">
      <c r="B1072">
        <v>37106</v>
      </c>
    </row>
    <row r="1073" spans="2:2" x14ac:dyDescent="0.3">
      <c r="B1073">
        <v>33089</v>
      </c>
    </row>
    <row r="1074" spans="2:2" x14ac:dyDescent="0.3">
      <c r="B1074">
        <v>33018</v>
      </c>
    </row>
    <row r="1075" spans="2:2" x14ac:dyDescent="0.3">
      <c r="B1075">
        <v>32979</v>
      </c>
    </row>
    <row r="1076" spans="2:2" x14ac:dyDescent="0.3">
      <c r="B1076">
        <v>33041</v>
      </c>
    </row>
    <row r="1077" spans="2:2" x14ac:dyDescent="0.3">
      <c r="B1077">
        <v>32982</v>
      </c>
    </row>
    <row r="1078" spans="2:2" x14ac:dyDescent="0.3">
      <c r="B1078">
        <v>33049</v>
      </c>
    </row>
    <row r="1079" spans="2:2" x14ac:dyDescent="0.3">
      <c r="B1079">
        <v>33060</v>
      </c>
    </row>
    <row r="1080" spans="2:2" x14ac:dyDescent="0.3">
      <c r="B1080">
        <v>33067</v>
      </c>
    </row>
    <row r="1081" spans="2:2" x14ac:dyDescent="0.3">
      <c r="B1081">
        <v>35292</v>
      </c>
    </row>
    <row r="1082" spans="2:2" x14ac:dyDescent="0.3">
      <c r="B1082">
        <v>33745</v>
      </c>
    </row>
    <row r="1083" spans="2:2" x14ac:dyDescent="0.3">
      <c r="B1083">
        <v>33011</v>
      </c>
    </row>
    <row r="1084" spans="2:2" x14ac:dyDescent="0.3">
      <c r="B1084">
        <v>37066</v>
      </c>
    </row>
    <row r="1085" spans="2:2" x14ac:dyDescent="0.3">
      <c r="B1085">
        <v>37067</v>
      </c>
    </row>
    <row r="1086" spans="2:2" x14ac:dyDescent="0.3">
      <c r="B1086">
        <v>37068</v>
      </c>
    </row>
    <row r="1087" spans="2:2" x14ac:dyDescent="0.3">
      <c r="B1087">
        <v>37081</v>
      </c>
    </row>
    <row r="1088" spans="2:2" x14ac:dyDescent="0.3">
      <c r="B1088">
        <v>37064</v>
      </c>
    </row>
    <row r="1089" spans="2:2" x14ac:dyDescent="0.3">
      <c r="B1089">
        <v>54905</v>
      </c>
    </row>
    <row r="1090" spans="2:2" x14ac:dyDescent="0.3">
      <c r="B1090">
        <v>32713</v>
      </c>
    </row>
    <row r="1091" spans="2:2" x14ac:dyDescent="0.3">
      <c r="B1091">
        <v>35768</v>
      </c>
    </row>
    <row r="1092" spans="2:2" x14ac:dyDescent="0.3">
      <c r="B1092">
        <v>35453</v>
      </c>
    </row>
    <row r="1093" spans="2:2" x14ac:dyDescent="0.3">
      <c r="B1093">
        <v>35450</v>
      </c>
    </row>
    <row r="1094" spans="2:2" x14ac:dyDescent="0.3">
      <c r="B1094">
        <v>34457</v>
      </c>
    </row>
    <row r="1095" spans="2:2" x14ac:dyDescent="0.3">
      <c r="B1095">
        <v>33803</v>
      </c>
    </row>
    <row r="1096" spans="2:2" x14ac:dyDescent="0.3">
      <c r="B1096">
        <v>34055</v>
      </c>
    </row>
    <row r="1097" spans="2:2" x14ac:dyDescent="0.3">
      <c r="B1097">
        <v>33851</v>
      </c>
    </row>
    <row r="1098" spans="2:2" x14ac:dyDescent="0.3">
      <c r="B1098">
        <v>37356</v>
      </c>
    </row>
    <row r="1099" spans="2:2" x14ac:dyDescent="0.3">
      <c r="B1099">
        <v>37393</v>
      </c>
    </row>
    <row r="1100" spans="2:2" x14ac:dyDescent="0.3">
      <c r="B1100">
        <v>37395</v>
      </c>
    </row>
    <row r="1101" spans="2:2" x14ac:dyDescent="0.3">
      <c r="B1101">
        <v>37400</v>
      </c>
    </row>
    <row r="1102" spans="2:2" x14ac:dyDescent="0.3">
      <c r="B1102">
        <v>37456</v>
      </c>
    </row>
    <row r="1103" spans="2:2" x14ac:dyDescent="0.3">
      <c r="B1103">
        <v>37484</v>
      </c>
    </row>
    <row r="1104" spans="2:2" x14ac:dyDescent="0.3">
      <c r="B1104">
        <v>37633</v>
      </c>
    </row>
    <row r="1105" spans="2:2" x14ac:dyDescent="0.3">
      <c r="B1105">
        <v>37589</v>
      </c>
    </row>
    <row r="1106" spans="2:2" x14ac:dyDescent="0.3">
      <c r="B1106">
        <v>37592</v>
      </c>
    </row>
    <row r="1107" spans="2:2" x14ac:dyDescent="0.3">
      <c r="B1107">
        <v>37704</v>
      </c>
    </row>
    <row r="1108" spans="2:2" x14ac:dyDescent="0.3">
      <c r="B1108">
        <v>37705</v>
      </c>
    </row>
    <row r="1109" spans="2:2" x14ac:dyDescent="0.3">
      <c r="B1109">
        <v>37706</v>
      </c>
    </row>
    <row r="1110" spans="2:2" x14ac:dyDescent="0.3">
      <c r="B1110">
        <v>46750</v>
      </c>
    </row>
    <row r="1111" spans="2:2" x14ac:dyDescent="0.3">
      <c r="B1111">
        <v>46899</v>
      </c>
    </row>
    <row r="1112" spans="2:2" x14ac:dyDescent="0.3">
      <c r="B1112">
        <v>37612</v>
      </c>
    </row>
    <row r="1113" spans="2:2" x14ac:dyDescent="0.3">
      <c r="B1113">
        <v>37593</v>
      </c>
    </row>
    <row r="1114" spans="2:2" x14ac:dyDescent="0.3">
      <c r="B1114">
        <v>37587</v>
      </c>
    </row>
    <row r="1115" spans="2:2" x14ac:dyDescent="0.3">
      <c r="B1115">
        <v>37743</v>
      </c>
    </row>
    <row r="1116" spans="2:2" x14ac:dyDescent="0.3">
      <c r="B1116">
        <v>46898</v>
      </c>
    </row>
    <row r="1117" spans="2:2" x14ac:dyDescent="0.3">
      <c r="B1117">
        <v>37983</v>
      </c>
    </row>
    <row r="1118" spans="2:2" x14ac:dyDescent="0.3">
      <c r="B1118">
        <v>37986</v>
      </c>
    </row>
    <row r="1119" spans="2:2" x14ac:dyDescent="0.3">
      <c r="B1119">
        <v>37990</v>
      </c>
    </row>
    <row r="1120" spans="2:2" x14ac:dyDescent="0.3">
      <c r="B1120">
        <v>37992</v>
      </c>
    </row>
    <row r="1121" spans="2:2" x14ac:dyDescent="0.3">
      <c r="B1121">
        <v>37993</v>
      </c>
    </row>
    <row r="1122" spans="2:2" x14ac:dyDescent="0.3">
      <c r="B1122">
        <v>38053</v>
      </c>
    </row>
    <row r="1123" spans="2:2" x14ac:dyDescent="0.3">
      <c r="B1123">
        <v>37843</v>
      </c>
    </row>
    <row r="1124" spans="2:2" x14ac:dyDescent="0.3">
      <c r="B1124">
        <v>38419</v>
      </c>
    </row>
    <row r="1125" spans="2:2" x14ac:dyDescent="0.3">
      <c r="B1125">
        <v>38420</v>
      </c>
    </row>
    <row r="1126" spans="2:2" x14ac:dyDescent="0.3">
      <c r="B1126">
        <v>38442</v>
      </c>
    </row>
    <row r="1127" spans="2:2" x14ac:dyDescent="0.3">
      <c r="B1127">
        <v>55879</v>
      </c>
    </row>
    <row r="1128" spans="2:2" x14ac:dyDescent="0.3">
      <c r="B1128">
        <v>55880</v>
      </c>
    </row>
    <row r="1129" spans="2:2" x14ac:dyDescent="0.3">
      <c r="B1129">
        <v>38850</v>
      </c>
    </row>
    <row r="1130" spans="2:2" x14ac:dyDescent="0.3">
      <c r="B1130">
        <v>38851</v>
      </c>
    </row>
    <row r="1131" spans="2:2" x14ac:dyDescent="0.3">
      <c r="B1131">
        <v>38545</v>
      </c>
    </row>
    <row r="1132" spans="2:2" x14ac:dyDescent="0.3">
      <c r="B1132">
        <v>38846</v>
      </c>
    </row>
    <row r="1133" spans="2:2" x14ac:dyDescent="0.3">
      <c r="B1133">
        <v>39031</v>
      </c>
    </row>
    <row r="1134" spans="2:2" x14ac:dyDescent="0.3">
      <c r="B1134">
        <v>39027</v>
      </c>
    </row>
    <row r="1135" spans="2:2" x14ac:dyDescent="0.3">
      <c r="B1135">
        <v>39028</v>
      </c>
    </row>
    <row r="1136" spans="2:2" x14ac:dyDescent="0.3">
      <c r="B1136">
        <v>38940</v>
      </c>
    </row>
    <row r="1137" spans="2:2" x14ac:dyDescent="0.3">
      <c r="B1137">
        <v>38941</v>
      </c>
    </row>
    <row r="1138" spans="2:2" x14ac:dyDescent="0.3">
      <c r="B1138">
        <v>39193</v>
      </c>
    </row>
    <row r="1139" spans="2:2" x14ac:dyDescent="0.3">
      <c r="B1139">
        <v>39206</v>
      </c>
    </row>
    <row r="1140" spans="2:2" x14ac:dyDescent="0.3">
      <c r="B1140">
        <v>39254</v>
      </c>
    </row>
    <row r="1141" spans="2:2" x14ac:dyDescent="0.3">
      <c r="B1141">
        <v>39255</v>
      </c>
    </row>
    <row r="1142" spans="2:2" x14ac:dyDescent="0.3">
      <c r="B1142">
        <v>39256</v>
      </c>
    </row>
    <row r="1143" spans="2:2" x14ac:dyDescent="0.3">
      <c r="B1143">
        <v>39280</v>
      </c>
    </row>
    <row r="1144" spans="2:2" x14ac:dyDescent="0.3">
      <c r="B1144">
        <v>39282</v>
      </c>
    </row>
    <row r="1145" spans="2:2" x14ac:dyDescent="0.3">
      <c r="B1145">
        <v>39284</v>
      </c>
    </row>
    <row r="1146" spans="2:2" x14ac:dyDescent="0.3">
      <c r="B1146">
        <v>38968</v>
      </c>
    </row>
    <row r="1147" spans="2:2" x14ac:dyDescent="0.3">
      <c r="B1147">
        <v>39001</v>
      </c>
    </row>
    <row r="1148" spans="2:2" x14ac:dyDescent="0.3">
      <c r="B1148">
        <v>39008</v>
      </c>
    </row>
    <row r="1149" spans="2:2" x14ac:dyDescent="0.3">
      <c r="B1149">
        <v>39125</v>
      </c>
    </row>
    <row r="1150" spans="2:2" x14ac:dyDescent="0.3">
      <c r="B1150">
        <v>41153</v>
      </c>
    </row>
    <row r="1151" spans="2:2" x14ac:dyDescent="0.3">
      <c r="B1151">
        <v>41159</v>
      </c>
    </row>
    <row r="1152" spans="2:2" x14ac:dyDescent="0.3">
      <c r="B1152">
        <v>41070</v>
      </c>
    </row>
    <row r="1153" spans="2:2" x14ac:dyDescent="0.3">
      <c r="B1153">
        <v>41071</v>
      </c>
    </row>
    <row r="1154" spans="2:2" x14ac:dyDescent="0.3">
      <c r="B1154">
        <v>41073</v>
      </c>
    </row>
    <row r="1155" spans="2:2" x14ac:dyDescent="0.3">
      <c r="B1155">
        <v>41083</v>
      </c>
    </row>
    <row r="1156" spans="2:2" x14ac:dyDescent="0.3">
      <c r="B1156">
        <v>41084</v>
      </c>
    </row>
    <row r="1157" spans="2:2" x14ac:dyDescent="0.3">
      <c r="B1157">
        <v>41085</v>
      </c>
    </row>
    <row r="1158" spans="2:2" x14ac:dyDescent="0.3">
      <c r="B1158">
        <v>41086</v>
      </c>
    </row>
    <row r="1159" spans="2:2" x14ac:dyDescent="0.3">
      <c r="B1159">
        <v>56135</v>
      </c>
    </row>
    <row r="1160" spans="2:2" x14ac:dyDescent="0.3">
      <c r="B1160">
        <v>46260</v>
      </c>
    </row>
    <row r="1161" spans="2:2" x14ac:dyDescent="0.3">
      <c r="B1161">
        <v>46268</v>
      </c>
    </row>
    <row r="1162" spans="2:2" x14ac:dyDescent="0.3">
      <c r="B1162">
        <v>41038</v>
      </c>
    </row>
    <row r="1163" spans="2:2" x14ac:dyDescent="0.3">
      <c r="B1163">
        <v>41045</v>
      </c>
    </row>
    <row r="1164" spans="2:2" x14ac:dyDescent="0.3">
      <c r="B1164">
        <v>41065</v>
      </c>
    </row>
    <row r="1165" spans="2:2" x14ac:dyDescent="0.3">
      <c r="B1165">
        <v>41332</v>
      </c>
    </row>
    <row r="1166" spans="2:2" x14ac:dyDescent="0.3">
      <c r="B1166">
        <v>41333</v>
      </c>
    </row>
    <row r="1167" spans="2:2" x14ac:dyDescent="0.3">
      <c r="B1167">
        <v>41345</v>
      </c>
    </row>
    <row r="1168" spans="2:2" x14ac:dyDescent="0.3">
      <c r="B1168">
        <v>41383</v>
      </c>
    </row>
    <row r="1169" spans="2:2" x14ac:dyDescent="0.3">
      <c r="B1169">
        <v>41385</v>
      </c>
    </row>
    <row r="1170" spans="2:2" x14ac:dyDescent="0.3">
      <c r="B1170">
        <v>41386</v>
      </c>
    </row>
    <row r="1171" spans="2:2" x14ac:dyDescent="0.3">
      <c r="B1171">
        <v>41387</v>
      </c>
    </row>
    <row r="1172" spans="2:2" x14ac:dyDescent="0.3">
      <c r="B1172">
        <v>41388</v>
      </c>
    </row>
    <row r="1173" spans="2:2" x14ac:dyDescent="0.3">
      <c r="B1173">
        <v>41393</v>
      </c>
    </row>
    <row r="1174" spans="2:2" x14ac:dyDescent="0.3">
      <c r="B1174">
        <v>41425</v>
      </c>
    </row>
    <row r="1175" spans="2:2" x14ac:dyDescent="0.3">
      <c r="B1175">
        <v>41549</v>
      </c>
    </row>
    <row r="1176" spans="2:2" x14ac:dyDescent="0.3">
      <c r="B1176">
        <v>46679</v>
      </c>
    </row>
    <row r="1177" spans="2:2" x14ac:dyDescent="0.3">
      <c r="B1177">
        <v>46680</v>
      </c>
    </row>
    <row r="1178" spans="2:2" x14ac:dyDescent="0.3">
      <c r="B1178">
        <v>46681</v>
      </c>
    </row>
    <row r="1179" spans="2:2" x14ac:dyDescent="0.3">
      <c r="B1179">
        <v>46685</v>
      </c>
    </row>
    <row r="1180" spans="2:2" x14ac:dyDescent="0.3">
      <c r="B1180">
        <v>46687</v>
      </c>
    </row>
    <row r="1181" spans="2:2" x14ac:dyDescent="0.3">
      <c r="B1181">
        <v>46688</v>
      </c>
    </row>
    <row r="1182" spans="2:2" x14ac:dyDescent="0.3">
      <c r="B1182">
        <v>41471</v>
      </c>
    </row>
    <row r="1183" spans="2:2" x14ac:dyDescent="0.3">
      <c r="B1183">
        <v>41489</v>
      </c>
    </row>
    <row r="1184" spans="2:2" x14ac:dyDescent="0.3">
      <c r="B1184">
        <v>41905</v>
      </c>
    </row>
    <row r="1185" spans="2:2" x14ac:dyDescent="0.3">
      <c r="B1185">
        <v>41926</v>
      </c>
    </row>
    <row r="1186" spans="2:2" x14ac:dyDescent="0.3">
      <c r="B1186">
        <v>41930</v>
      </c>
    </row>
    <row r="1187" spans="2:2" x14ac:dyDescent="0.3">
      <c r="B1187">
        <v>42112</v>
      </c>
    </row>
    <row r="1188" spans="2:2" x14ac:dyDescent="0.3">
      <c r="B1188">
        <v>42116</v>
      </c>
    </row>
    <row r="1189" spans="2:2" x14ac:dyDescent="0.3">
      <c r="B1189">
        <v>42118</v>
      </c>
    </row>
    <row r="1190" spans="2:2" x14ac:dyDescent="0.3">
      <c r="B1190">
        <v>42128</v>
      </c>
    </row>
    <row r="1191" spans="2:2" x14ac:dyDescent="0.3">
      <c r="B1191">
        <v>42135</v>
      </c>
    </row>
    <row r="1192" spans="2:2" x14ac:dyDescent="0.3">
      <c r="B1192">
        <v>42311</v>
      </c>
    </row>
    <row r="1193" spans="2:2" x14ac:dyDescent="0.3">
      <c r="B1193">
        <v>42332</v>
      </c>
    </row>
    <row r="1194" spans="2:2" x14ac:dyDescent="0.3">
      <c r="B1194">
        <v>42318</v>
      </c>
    </row>
    <row r="1195" spans="2:2" x14ac:dyDescent="0.3">
      <c r="B1195">
        <v>42339</v>
      </c>
    </row>
    <row r="1196" spans="2:2" x14ac:dyDescent="0.3">
      <c r="B1196">
        <v>42340</v>
      </c>
    </row>
    <row r="1197" spans="2:2" x14ac:dyDescent="0.3">
      <c r="B1197">
        <v>42344</v>
      </c>
    </row>
    <row r="1198" spans="2:2" x14ac:dyDescent="0.3">
      <c r="B1198">
        <v>42348</v>
      </c>
    </row>
    <row r="1199" spans="2:2" x14ac:dyDescent="0.3">
      <c r="B1199">
        <v>42372</v>
      </c>
    </row>
    <row r="1200" spans="2:2" x14ac:dyDescent="0.3">
      <c r="B1200">
        <v>42374</v>
      </c>
    </row>
    <row r="1201" spans="2:2" x14ac:dyDescent="0.3">
      <c r="B1201">
        <v>42375</v>
      </c>
    </row>
    <row r="1202" spans="2:2" x14ac:dyDescent="0.3">
      <c r="B1202">
        <v>42382</v>
      </c>
    </row>
    <row r="1203" spans="2:2" x14ac:dyDescent="0.3">
      <c r="B1203">
        <v>42384</v>
      </c>
    </row>
    <row r="1204" spans="2:2" x14ac:dyDescent="0.3">
      <c r="B1204">
        <v>42388</v>
      </c>
    </row>
    <row r="1205" spans="2:2" x14ac:dyDescent="0.3">
      <c r="B1205">
        <v>42389</v>
      </c>
    </row>
    <row r="1206" spans="2:2" x14ac:dyDescent="0.3">
      <c r="B1206">
        <v>42696</v>
      </c>
    </row>
    <row r="1207" spans="2:2" x14ac:dyDescent="0.3">
      <c r="B1207">
        <v>42697</v>
      </c>
    </row>
    <row r="1208" spans="2:2" x14ac:dyDescent="0.3">
      <c r="B1208">
        <v>42679</v>
      </c>
    </row>
    <row r="1209" spans="2:2" x14ac:dyDescent="0.3">
      <c r="B1209">
        <v>42680</v>
      </c>
    </row>
    <row r="1210" spans="2:2" x14ac:dyDescent="0.3">
      <c r="B1210">
        <v>42681</v>
      </c>
    </row>
    <row r="1211" spans="2:2" x14ac:dyDescent="0.3">
      <c r="B1211">
        <v>42669</v>
      </c>
    </row>
    <row r="1212" spans="2:2" x14ac:dyDescent="0.3">
      <c r="B1212">
        <v>42670</v>
      </c>
    </row>
    <row r="1213" spans="2:2" x14ac:dyDescent="0.3">
      <c r="B1213">
        <v>42675</v>
      </c>
    </row>
    <row r="1214" spans="2:2" x14ac:dyDescent="0.3">
      <c r="B1214">
        <v>42939</v>
      </c>
    </row>
    <row r="1215" spans="2:2" x14ac:dyDescent="0.3">
      <c r="B1215">
        <v>42940</v>
      </c>
    </row>
    <row r="1216" spans="2:2" x14ac:dyDescent="0.3">
      <c r="B1216">
        <v>43082</v>
      </c>
    </row>
    <row r="1217" spans="2:2" x14ac:dyDescent="0.3">
      <c r="B1217">
        <v>43075</v>
      </c>
    </row>
    <row r="1218" spans="2:2" x14ac:dyDescent="0.3">
      <c r="B1218">
        <v>43096</v>
      </c>
    </row>
    <row r="1219" spans="2:2" x14ac:dyDescent="0.3">
      <c r="B1219">
        <v>43098</v>
      </c>
    </row>
    <row r="1220" spans="2:2" x14ac:dyDescent="0.3">
      <c r="B1220">
        <v>43324</v>
      </c>
    </row>
    <row r="1221" spans="2:2" x14ac:dyDescent="0.3">
      <c r="B1221">
        <v>43326</v>
      </c>
    </row>
    <row r="1222" spans="2:2" x14ac:dyDescent="0.3">
      <c r="B1222">
        <v>43353</v>
      </c>
    </row>
    <row r="1223" spans="2:2" x14ac:dyDescent="0.3">
      <c r="B1223">
        <v>43299</v>
      </c>
    </row>
    <row r="1224" spans="2:2" x14ac:dyDescent="0.3">
      <c r="B1224">
        <v>43300</v>
      </c>
    </row>
    <row r="1225" spans="2:2" x14ac:dyDescent="0.3">
      <c r="B1225">
        <v>43418</v>
      </c>
    </row>
    <row r="1226" spans="2:2" x14ac:dyDescent="0.3">
      <c r="B1226">
        <v>43494</v>
      </c>
    </row>
    <row r="1227" spans="2:2" x14ac:dyDescent="0.3">
      <c r="B1227">
        <v>43269</v>
      </c>
    </row>
    <row r="1228" spans="2:2" x14ac:dyDescent="0.3">
      <c r="B1228">
        <v>43280</v>
      </c>
    </row>
    <row r="1229" spans="2:2" x14ac:dyDescent="0.3">
      <c r="B1229">
        <v>43291</v>
      </c>
    </row>
    <row r="1230" spans="2:2" x14ac:dyDescent="0.3">
      <c r="B1230">
        <v>43292</v>
      </c>
    </row>
    <row r="1231" spans="2:2" x14ac:dyDescent="0.3">
      <c r="B1231">
        <v>43293</v>
      </c>
    </row>
    <row r="1232" spans="2:2" x14ac:dyDescent="0.3">
      <c r="B1232">
        <v>43455</v>
      </c>
    </row>
    <row r="1233" spans="2:2" x14ac:dyDescent="0.3">
      <c r="B1233">
        <v>43347</v>
      </c>
    </row>
    <row r="1234" spans="2:2" x14ac:dyDescent="0.3">
      <c r="B1234">
        <v>43380</v>
      </c>
    </row>
    <row r="1235" spans="2:2" x14ac:dyDescent="0.3">
      <c r="B1235">
        <v>43413</v>
      </c>
    </row>
    <row r="1236" spans="2:2" x14ac:dyDescent="0.3">
      <c r="B1236">
        <v>43285</v>
      </c>
    </row>
    <row r="1237" spans="2:2" x14ac:dyDescent="0.3">
      <c r="B1237">
        <v>42238</v>
      </c>
    </row>
    <row r="1238" spans="2:2" x14ac:dyDescent="0.3">
      <c r="B1238">
        <v>42255</v>
      </c>
    </row>
    <row r="1239" spans="2:2" x14ac:dyDescent="0.3">
      <c r="B1239">
        <v>42274</v>
      </c>
    </row>
    <row r="1240" spans="2:2" x14ac:dyDescent="0.3">
      <c r="B1240">
        <v>42283</v>
      </c>
    </row>
    <row r="1241" spans="2:2" x14ac:dyDescent="0.3">
      <c r="B1241">
        <v>42284</v>
      </c>
    </row>
    <row r="1242" spans="2:2" x14ac:dyDescent="0.3">
      <c r="B1242">
        <v>43689</v>
      </c>
    </row>
    <row r="1243" spans="2:2" x14ac:dyDescent="0.3">
      <c r="B1243">
        <v>43650</v>
      </c>
    </row>
    <row r="1244" spans="2:2" x14ac:dyDescent="0.3">
      <c r="B1244">
        <v>43651</v>
      </c>
    </row>
    <row r="1245" spans="2:2" x14ac:dyDescent="0.3">
      <c r="B1245">
        <v>43787</v>
      </c>
    </row>
    <row r="1246" spans="2:2" x14ac:dyDescent="0.3">
      <c r="B1246">
        <v>43784</v>
      </c>
    </row>
    <row r="1247" spans="2:2" x14ac:dyDescent="0.3">
      <c r="B1247">
        <v>43791</v>
      </c>
    </row>
    <row r="1248" spans="2:2" x14ac:dyDescent="0.3">
      <c r="B1248">
        <v>43838</v>
      </c>
    </row>
    <row r="1249" spans="2:2" x14ac:dyDescent="0.3">
      <c r="B1249">
        <v>43839</v>
      </c>
    </row>
    <row r="1250" spans="2:2" x14ac:dyDescent="0.3">
      <c r="B1250">
        <v>43853</v>
      </c>
    </row>
    <row r="1251" spans="2:2" x14ac:dyDescent="0.3">
      <c r="B1251">
        <v>43854</v>
      </c>
    </row>
    <row r="1252" spans="2:2" x14ac:dyDescent="0.3">
      <c r="B1252">
        <v>43855</v>
      </c>
    </row>
    <row r="1253" spans="2:2" x14ac:dyDescent="0.3">
      <c r="B1253">
        <v>43856</v>
      </c>
    </row>
    <row r="1254" spans="2:2" x14ac:dyDescent="0.3">
      <c r="B1254">
        <v>43890</v>
      </c>
    </row>
    <row r="1255" spans="2:2" x14ac:dyDescent="0.3">
      <c r="B1255">
        <v>43884</v>
      </c>
    </row>
    <row r="1256" spans="2:2" x14ac:dyDescent="0.3">
      <c r="B1256">
        <v>43885</v>
      </c>
    </row>
    <row r="1257" spans="2:2" x14ac:dyDescent="0.3">
      <c r="B1257">
        <v>43873</v>
      </c>
    </row>
    <row r="1258" spans="2:2" x14ac:dyDescent="0.3">
      <c r="B1258">
        <v>43874</v>
      </c>
    </row>
    <row r="1259" spans="2:2" x14ac:dyDescent="0.3">
      <c r="B1259">
        <v>43876</v>
      </c>
    </row>
    <row r="1260" spans="2:2" x14ac:dyDescent="0.3">
      <c r="B1260">
        <v>43862</v>
      </c>
    </row>
    <row r="1261" spans="2:2" x14ac:dyDescent="0.3">
      <c r="B1261">
        <v>43911</v>
      </c>
    </row>
    <row r="1262" spans="2:2" x14ac:dyDescent="0.3">
      <c r="B1262">
        <v>43923</v>
      </c>
    </row>
    <row r="1263" spans="2:2" x14ac:dyDescent="0.3">
      <c r="B1263">
        <v>43963</v>
      </c>
    </row>
    <row r="1264" spans="2:2" x14ac:dyDescent="0.3">
      <c r="B1264">
        <v>43964</v>
      </c>
    </row>
    <row r="1265" spans="2:2" x14ac:dyDescent="0.3">
      <c r="B1265">
        <v>55833</v>
      </c>
    </row>
    <row r="1266" spans="2:2" x14ac:dyDescent="0.3">
      <c r="B1266">
        <v>44118</v>
      </c>
    </row>
    <row r="1267" spans="2:2" x14ac:dyDescent="0.3">
      <c r="B1267">
        <v>44119</v>
      </c>
    </row>
    <row r="1268" spans="2:2" x14ac:dyDescent="0.3">
      <c r="B1268">
        <v>44621</v>
      </c>
    </row>
    <row r="1269" spans="2:2" x14ac:dyDescent="0.3">
      <c r="B1269">
        <v>44622</v>
      </c>
    </row>
    <row r="1270" spans="2:2" x14ac:dyDescent="0.3">
      <c r="B1270">
        <v>44334</v>
      </c>
    </row>
    <row r="1271" spans="2:2" x14ac:dyDescent="0.3">
      <c r="B1271">
        <v>44412</v>
      </c>
    </row>
    <row r="1272" spans="2:2" x14ac:dyDescent="0.3">
      <c r="B1272">
        <v>44302</v>
      </c>
    </row>
    <row r="1273" spans="2:2" x14ac:dyDescent="0.3">
      <c r="B1273">
        <v>44510</v>
      </c>
    </row>
    <row r="1274" spans="2:2" x14ac:dyDescent="0.3">
      <c r="B1274">
        <v>44585</v>
      </c>
    </row>
    <row r="1275" spans="2:2" x14ac:dyDescent="0.3">
      <c r="B1275">
        <v>44422</v>
      </c>
    </row>
    <row r="1276" spans="2:2" x14ac:dyDescent="0.3">
      <c r="B1276">
        <v>44410</v>
      </c>
    </row>
    <row r="1277" spans="2:2" x14ac:dyDescent="0.3">
      <c r="B1277">
        <v>44468</v>
      </c>
    </row>
    <row r="1278" spans="2:2" x14ac:dyDescent="0.3">
      <c r="B1278">
        <v>44847</v>
      </c>
    </row>
    <row r="1279" spans="2:2" x14ac:dyDescent="0.3">
      <c r="B1279">
        <v>44842</v>
      </c>
    </row>
    <row r="1280" spans="2:2" x14ac:dyDescent="0.3">
      <c r="B1280">
        <v>44843</v>
      </c>
    </row>
    <row r="1281" spans="2:2" x14ac:dyDescent="0.3">
      <c r="B1281">
        <v>44844</v>
      </c>
    </row>
    <row r="1282" spans="2:2" x14ac:dyDescent="0.3">
      <c r="B1282">
        <v>44747</v>
      </c>
    </row>
    <row r="1283" spans="2:2" x14ac:dyDescent="0.3">
      <c r="B1283">
        <v>44904</v>
      </c>
    </row>
    <row r="1284" spans="2:2" x14ac:dyDescent="0.3">
      <c r="B1284">
        <v>44905</v>
      </c>
    </row>
    <row r="1285" spans="2:2" x14ac:dyDescent="0.3">
      <c r="B1285">
        <v>44996</v>
      </c>
    </row>
    <row r="1286" spans="2:2" x14ac:dyDescent="0.3">
      <c r="B1286">
        <v>45011</v>
      </c>
    </row>
    <row r="1287" spans="2:2" x14ac:dyDescent="0.3">
      <c r="B1287">
        <v>45012</v>
      </c>
    </row>
    <row r="1288" spans="2:2" x14ac:dyDescent="0.3">
      <c r="B1288">
        <v>45020</v>
      </c>
    </row>
    <row r="1289" spans="2:2" x14ac:dyDescent="0.3">
      <c r="B1289">
        <v>45021</v>
      </c>
    </row>
    <row r="1290" spans="2:2" x14ac:dyDescent="0.3">
      <c r="B1290">
        <v>45022</v>
      </c>
    </row>
    <row r="1291" spans="2:2" x14ac:dyDescent="0.3">
      <c r="B1291">
        <v>45031</v>
      </c>
    </row>
    <row r="1292" spans="2:2" x14ac:dyDescent="0.3">
      <c r="B1292">
        <v>45032</v>
      </c>
    </row>
    <row r="1293" spans="2:2" x14ac:dyDescent="0.3">
      <c r="B1293">
        <v>45244</v>
      </c>
    </row>
    <row r="1294" spans="2:2" x14ac:dyDescent="0.3">
      <c r="B1294">
        <v>45246</v>
      </c>
    </row>
    <row r="1295" spans="2:2" x14ac:dyDescent="0.3">
      <c r="B1295">
        <v>45247</v>
      </c>
    </row>
    <row r="1296" spans="2:2" x14ac:dyDescent="0.3">
      <c r="B1296">
        <v>45248</v>
      </c>
    </row>
    <row r="1297" spans="2:2" x14ac:dyDescent="0.3">
      <c r="B1297">
        <v>39585</v>
      </c>
    </row>
    <row r="1298" spans="2:2" x14ac:dyDescent="0.3">
      <c r="B1298">
        <v>40614</v>
      </c>
    </row>
    <row r="1299" spans="2:2" x14ac:dyDescent="0.3">
      <c r="B1299">
        <v>40647</v>
      </c>
    </row>
    <row r="1300" spans="2:2" x14ac:dyDescent="0.3">
      <c r="B1300">
        <v>39635</v>
      </c>
    </row>
    <row r="1301" spans="2:2" x14ac:dyDescent="0.3">
      <c r="B1301">
        <v>39650</v>
      </c>
    </row>
    <row r="1302" spans="2:2" x14ac:dyDescent="0.3">
      <c r="B1302">
        <v>39651</v>
      </c>
    </row>
    <row r="1303" spans="2:2" x14ac:dyDescent="0.3">
      <c r="B1303">
        <v>39657</v>
      </c>
    </row>
    <row r="1304" spans="2:2" x14ac:dyDescent="0.3">
      <c r="B1304">
        <v>39659</v>
      </c>
    </row>
    <row r="1305" spans="2:2" x14ac:dyDescent="0.3">
      <c r="B1305">
        <v>40098</v>
      </c>
    </row>
    <row r="1306" spans="2:2" x14ac:dyDescent="0.3">
      <c r="B1306">
        <v>40085</v>
      </c>
    </row>
    <row r="1307" spans="2:2" x14ac:dyDescent="0.3">
      <c r="B1307">
        <v>40138</v>
      </c>
    </row>
    <row r="1308" spans="2:2" x14ac:dyDescent="0.3">
      <c r="B1308">
        <v>40385</v>
      </c>
    </row>
    <row r="1309" spans="2:2" x14ac:dyDescent="0.3">
      <c r="B1309">
        <v>40550</v>
      </c>
    </row>
    <row r="1310" spans="2:2" x14ac:dyDescent="0.3">
      <c r="B1310">
        <v>40656</v>
      </c>
    </row>
    <row r="1311" spans="2:2" x14ac:dyDescent="0.3">
      <c r="B1311">
        <v>40659</v>
      </c>
    </row>
    <row r="1312" spans="2:2" x14ac:dyDescent="0.3">
      <c r="B1312">
        <v>40662</v>
      </c>
    </row>
    <row r="1313" spans="2:2" x14ac:dyDescent="0.3">
      <c r="B1313">
        <v>40663</v>
      </c>
    </row>
    <row r="1314" spans="2:2" x14ac:dyDescent="0.3">
      <c r="B1314">
        <v>40664</v>
      </c>
    </row>
    <row r="1315" spans="2:2" x14ac:dyDescent="0.3">
      <c r="B1315">
        <v>40665</v>
      </c>
    </row>
    <row r="1316" spans="2:2" x14ac:dyDescent="0.3">
      <c r="B1316">
        <v>40666</v>
      </c>
    </row>
    <row r="1317" spans="2:2" x14ac:dyDescent="0.3">
      <c r="B1317">
        <v>40667</v>
      </c>
    </row>
    <row r="1318" spans="2:2" x14ac:dyDescent="0.3">
      <c r="B1318">
        <v>40652</v>
      </c>
    </row>
    <row r="1319" spans="2:2" x14ac:dyDescent="0.3">
      <c r="B1319">
        <v>40654</v>
      </c>
    </row>
    <row r="1320" spans="2:2" x14ac:dyDescent="0.3">
      <c r="B1320">
        <v>40695</v>
      </c>
    </row>
    <row r="1321" spans="2:2" x14ac:dyDescent="0.3">
      <c r="B1321">
        <v>40686</v>
      </c>
    </row>
    <row r="1322" spans="2:2" x14ac:dyDescent="0.3">
      <c r="B1322">
        <v>40687</v>
      </c>
    </row>
    <row r="1323" spans="2:2" x14ac:dyDescent="0.3">
      <c r="B1323">
        <v>40694</v>
      </c>
    </row>
    <row r="1324" spans="2:2" x14ac:dyDescent="0.3">
      <c r="B1324">
        <v>40697</v>
      </c>
    </row>
    <row r="1325" spans="2:2" x14ac:dyDescent="0.3">
      <c r="B1325">
        <v>40707</v>
      </c>
    </row>
    <row r="1326" spans="2:2" x14ac:dyDescent="0.3">
      <c r="B1326">
        <v>40700</v>
      </c>
    </row>
    <row r="1327" spans="2:2" x14ac:dyDescent="0.3">
      <c r="B1327">
        <v>40704</v>
      </c>
    </row>
    <row r="1328" spans="2:2" x14ac:dyDescent="0.3">
      <c r="B1328">
        <v>40705</v>
      </c>
    </row>
    <row r="1329" spans="2:2" x14ac:dyDescent="0.3">
      <c r="B1329">
        <v>40706</v>
      </c>
    </row>
    <row r="1330" spans="2:2" x14ac:dyDescent="0.3">
      <c r="B1330">
        <v>40727</v>
      </c>
    </row>
    <row r="1331" spans="2:2" x14ac:dyDescent="0.3">
      <c r="B1331">
        <v>40719</v>
      </c>
    </row>
    <row r="1332" spans="2:2" x14ac:dyDescent="0.3">
      <c r="B1332">
        <v>40748</v>
      </c>
    </row>
    <row r="1333" spans="2:2" x14ac:dyDescent="0.3">
      <c r="B1333">
        <v>40754</v>
      </c>
    </row>
    <row r="1334" spans="2:2" x14ac:dyDescent="0.3">
      <c r="B1334">
        <v>40780</v>
      </c>
    </row>
    <row r="1335" spans="2:2" x14ac:dyDescent="0.3">
      <c r="B1335">
        <v>40771</v>
      </c>
    </row>
    <row r="1336" spans="2:2" x14ac:dyDescent="0.3">
      <c r="B1336">
        <v>40793</v>
      </c>
    </row>
    <row r="1337" spans="2:2" x14ac:dyDescent="0.3">
      <c r="B1337">
        <v>40796</v>
      </c>
    </row>
    <row r="1338" spans="2:2" x14ac:dyDescent="0.3">
      <c r="B1338">
        <v>40788</v>
      </c>
    </row>
    <row r="1339" spans="2:2" x14ac:dyDescent="0.3">
      <c r="B1339">
        <v>40789</v>
      </c>
    </row>
    <row r="1340" spans="2:2" x14ac:dyDescent="0.3">
      <c r="B1340">
        <v>40813</v>
      </c>
    </row>
    <row r="1341" spans="2:2" x14ac:dyDescent="0.3">
      <c r="B1341">
        <v>39387</v>
      </c>
    </row>
    <row r="1342" spans="2:2" x14ac:dyDescent="0.3">
      <c r="B1342">
        <v>39423</v>
      </c>
    </row>
    <row r="1343" spans="2:2" x14ac:dyDescent="0.3">
      <c r="B1343">
        <v>39425</v>
      </c>
    </row>
    <row r="1344" spans="2:2" x14ac:dyDescent="0.3">
      <c r="B1344">
        <v>39530</v>
      </c>
    </row>
    <row r="1345" spans="2:2" x14ac:dyDescent="0.3">
      <c r="B1345">
        <v>40416</v>
      </c>
    </row>
    <row r="1346" spans="2:2" x14ac:dyDescent="0.3">
      <c r="B1346">
        <v>39512</v>
      </c>
    </row>
    <row r="1347" spans="2:2" x14ac:dyDescent="0.3">
      <c r="B1347">
        <v>39590</v>
      </c>
    </row>
    <row r="1348" spans="2:2" x14ac:dyDescent="0.3">
      <c r="B1348">
        <v>40479</v>
      </c>
    </row>
    <row r="1349" spans="2:2" x14ac:dyDescent="0.3">
      <c r="B1349">
        <v>40481</v>
      </c>
    </row>
    <row r="1350" spans="2:2" x14ac:dyDescent="0.3">
      <c r="B1350">
        <v>39623</v>
      </c>
    </row>
    <row r="1351" spans="2:2" x14ac:dyDescent="0.3">
      <c r="B1351">
        <v>40023</v>
      </c>
    </row>
    <row r="1352" spans="2:2" x14ac:dyDescent="0.3">
      <c r="B1352">
        <v>40024</v>
      </c>
    </row>
    <row r="1353" spans="2:2" x14ac:dyDescent="0.3">
      <c r="B1353">
        <v>40127</v>
      </c>
    </row>
    <row r="1354" spans="2:2" x14ac:dyDescent="0.3">
      <c r="B1354">
        <v>40128</v>
      </c>
    </row>
    <row r="1355" spans="2:2" x14ac:dyDescent="0.3">
      <c r="B1355">
        <v>40129</v>
      </c>
    </row>
    <row r="1356" spans="2:2" x14ac:dyDescent="0.3">
      <c r="B1356">
        <v>40774</v>
      </c>
    </row>
    <row r="1357" spans="2:2" x14ac:dyDescent="0.3">
      <c r="B1357">
        <v>40728</v>
      </c>
    </row>
    <row r="1358" spans="2:2" x14ac:dyDescent="0.3">
      <c r="B1358">
        <v>40716</v>
      </c>
    </row>
    <row r="1359" spans="2:2" x14ac:dyDescent="0.3">
      <c r="B1359">
        <v>40784</v>
      </c>
    </row>
    <row r="1360" spans="2:2" x14ac:dyDescent="0.3">
      <c r="B1360">
        <v>40806</v>
      </c>
    </row>
    <row r="1361" spans="2:2" x14ac:dyDescent="0.3">
      <c r="B1361">
        <v>40814</v>
      </c>
    </row>
    <row r="1362" spans="2:2" x14ac:dyDescent="0.3">
      <c r="B1362">
        <v>40875</v>
      </c>
    </row>
    <row r="1363" spans="2:2" x14ac:dyDescent="0.3">
      <c r="B1363">
        <v>40894</v>
      </c>
    </row>
    <row r="1364" spans="2:2" x14ac:dyDescent="0.3">
      <c r="B1364">
        <v>40883</v>
      </c>
    </row>
    <row r="1365" spans="2:2" x14ac:dyDescent="0.3">
      <c r="B1365">
        <v>40891</v>
      </c>
    </row>
    <row r="1366" spans="2:2" x14ac:dyDescent="0.3">
      <c r="B1366">
        <v>40898</v>
      </c>
    </row>
    <row r="1367" spans="2:2" x14ac:dyDescent="0.3">
      <c r="B1367">
        <v>40899</v>
      </c>
    </row>
    <row r="1368" spans="2:2" x14ac:dyDescent="0.3">
      <c r="B1368">
        <v>39537</v>
      </c>
    </row>
    <row r="1369" spans="2:2" x14ac:dyDescent="0.3">
      <c r="B1369">
        <v>31180</v>
      </c>
    </row>
    <row r="1370" spans="2:2" x14ac:dyDescent="0.3">
      <c r="B1370">
        <v>30931</v>
      </c>
    </row>
    <row r="1371" spans="2:2" x14ac:dyDescent="0.3">
      <c r="B1371">
        <v>33449</v>
      </c>
    </row>
    <row r="1372" spans="2:2" x14ac:dyDescent="0.3">
      <c r="B1372">
        <v>33512</v>
      </c>
    </row>
    <row r="1373" spans="2:2" x14ac:dyDescent="0.3">
      <c r="B1373">
        <v>33818</v>
      </c>
    </row>
    <row r="1374" spans="2:2" x14ac:dyDescent="0.3">
      <c r="B1374">
        <v>33833</v>
      </c>
    </row>
    <row r="1375" spans="2:2" x14ac:dyDescent="0.3">
      <c r="B1375">
        <v>34153</v>
      </c>
    </row>
    <row r="1376" spans="2:2" x14ac:dyDescent="0.3">
      <c r="B1376">
        <v>34266</v>
      </c>
    </row>
    <row r="1377" spans="2:2" x14ac:dyDescent="0.3">
      <c r="B1377">
        <v>34267</v>
      </c>
    </row>
    <row r="1378" spans="2:2" x14ac:dyDescent="0.3">
      <c r="B1378">
        <v>34268</v>
      </c>
    </row>
    <row r="1379" spans="2:2" x14ac:dyDescent="0.3">
      <c r="B1379">
        <v>34269</v>
      </c>
    </row>
    <row r="1380" spans="2:2" x14ac:dyDescent="0.3">
      <c r="B1380">
        <v>34270</v>
      </c>
    </row>
    <row r="1381" spans="2:2" x14ac:dyDescent="0.3">
      <c r="B1381">
        <v>34271</v>
      </c>
    </row>
    <row r="1382" spans="2:2" x14ac:dyDescent="0.3">
      <c r="B1382">
        <v>34272</v>
      </c>
    </row>
    <row r="1383" spans="2:2" x14ac:dyDescent="0.3">
      <c r="B1383">
        <v>34278</v>
      </c>
    </row>
    <row r="1384" spans="2:2" x14ac:dyDescent="0.3">
      <c r="B1384">
        <v>34355</v>
      </c>
    </row>
    <row r="1385" spans="2:2" x14ac:dyDescent="0.3">
      <c r="B1385">
        <v>34357</v>
      </c>
    </row>
    <row r="1386" spans="2:2" x14ac:dyDescent="0.3">
      <c r="B1386">
        <v>34350</v>
      </c>
    </row>
    <row r="1387" spans="2:2" x14ac:dyDescent="0.3">
      <c r="B1387">
        <v>34352</v>
      </c>
    </row>
    <row r="1388" spans="2:2" x14ac:dyDescent="0.3">
      <c r="B1388">
        <v>34388</v>
      </c>
    </row>
    <row r="1389" spans="2:2" x14ac:dyDescent="0.3">
      <c r="B1389">
        <v>34389</v>
      </c>
    </row>
    <row r="1390" spans="2:2" x14ac:dyDescent="0.3">
      <c r="B1390">
        <v>34390</v>
      </c>
    </row>
    <row r="1391" spans="2:2" x14ac:dyDescent="0.3">
      <c r="B1391">
        <v>34391</v>
      </c>
    </row>
    <row r="1392" spans="2:2" x14ac:dyDescent="0.3">
      <c r="B1392">
        <v>34428</v>
      </c>
    </row>
    <row r="1393" spans="2:2" x14ac:dyDescent="0.3">
      <c r="B1393">
        <v>33147</v>
      </c>
    </row>
    <row r="1394" spans="2:2" x14ac:dyDescent="0.3">
      <c r="B1394">
        <v>34635</v>
      </c>
    </row>
    <row r="1395" spans="2:2" x14ac:dyDescent="0.3">
      <c r="B1395">
        <v>34667</v>
      </c>
    </row>
    <row r="1396" spans="2:2" x14ac:dyDescent="0.3">
      <c r="B1396">
        <v>34669</v>
      </c>
    </row>
    <row r="1397" spans="2:2" x14ac:dyDescent="0.3">
      <c r="B1397">
        <v>34706</v>
      </c>
    </row>
    <row r="1398" spans="2:2" x14ac:dyDescent="0.3">
      <c r="B1398">
        <v>32585</v>
      </c>
    </row>
    <row r="1399" spans="2:2" x14ac:dyDescent="0.3">
      <c r="B1399">
        <v>32588</v>
      </c>
    </row>
    <row r="1400" spans="2:2" x14ac:dyDescent="0.3">
      <c r="B1400">
        <v>34825</v>
      </c>
    </row>
    <row r="1401" spans="2:2" x14ac:dyDescent="0.3">
      <c r="B1401">
        <v>34938</v>
      </c>
    </row>
    <row r="1402" spans="2:2" x14ac:dyDescent="0.3">
      <c r="B1402">
        <v>34901</v>
      </c>
    </row>
    <row r="1403" spans="2:2" x14ac:dyDescent="0.3">
      <c r="B1403">
        <v>35015</v>
      </c>
    </row>
    <row r="1404" spans="2:2" x14ac:dyDescent="0.3">
      <c r="B1404">
        <v>35020</v>
      </c>
    </row>
    <row r="1405" spans="2:2" x14ac:dyDescent="0.3">
      <c r="B1405">
        <v>33333</v>
      </c>
    </row>
    <row r="1406" spans="2:2" x14ac:dyDescent="0.3">
      <c r="B1406">
        <v>33334</v>
      </c>
    </row>
    <row r="1407" spans="2:2" x14ac:dyDescent="0.3">
      <c r="B1407">
        <v>35040</v>
      </c>
    </row>
    <row r="1408" spans="2:2" x14ac:dyDescent="0.3">
      <c r="B1408">
        <v>35096</v>
      </c>
    </row>
    <row r="1409" spans="2:2" x14ac:dyDescent="0.3">
      <c r="B1409">
        <v>35173</v>
      </c>
    </row>
    <row r="1410" spans="2:2" x14ac:dyDescent="0.3">
      <c r="B1410">
        <v>35177</v>
      </c>
    </row>
    <row r="1411" spans="2:2" x14ac:dyDescent="0.3">
      <c r="B1411">
        <v>35198</v>
      </c>
    </row>
    <row r="1412" spans="2:2" x14ac:dyDescent="0.3">
      <c r="B1412">
        <v>35200</v>
      </c>
    </row>
    <row r="1413" spans="2:2" x14ac:dyDescent="0.3">
      <c r="B1413">
        <v>35203</v>
      </c>
    </row>
    <row r="1414" spans="2:2" x14ac:dyDescent="0.3">
      <c r="B1414">
        <v>35204</v>
      </c>
    </row>
    <row r="1415" spans="2:2" x14ac:dyDescent="0.3">
      <c r="B1415">
        <v>35205</v>
      </c>
    </row>
    <row r="1416" spans="2:2" x14ac:dyDescent="0.3">
      <c r="B1416">
        <v>35348</v>
      </c>
    </row>
    <row r="1417" spans="2:2" x14ac:dyDescent="0.3">
      <c r="B1417">
        <v>35475</v>
      </c>
    </row>
    <row r="1418" spans="2:2" x14ac:dyDescent="0.3">
      <c r="B1418">
        <v>35507</v>
      </c>
    </row>
    <row r="1419" spans="2:2" x14ac:dyDescent="0.3">
      <c r="B1419">
        <v>35515</v>
      </c>
    </row>
    <row r="1420" spans="2:2" x14ac:dyDescent="0.3">
      <c r="B1420">
        <v>35519</v>
      </c>
    </row>
    <row r="1421" spans="2:2" x14ac:dyDescent="0.3">
      <c r="B1421">
        <v>33260</v>
      </c>
    </row>
    <row r="1422" spans="2:2" x14ac:dyDescent="0.3">
      <c r="B1422">
        <v>33324</v>
      </c>
    </row>
    <row r="1423" spans="2:2" x14ac:dyDescent="0.3">
      <c r="B1423">
        <v>35657</v>
      </c>
    </row>
    <row r="1424" spans="2:2" x14ac:dyDescent="0.3">
      <c r="B1424">
        <v>35661</v>
      </c>
    </row>
    <row r="1425" spans="2:2" x14ac:dyDescent="0.3">
      <c r="B1425">
        <v>35662</v>
      </c>
    </row>
    <row r="1426" spans="2:2" x14ac:dyDescent="0.3">
      <c r="B1426">
        <v>35663</v>
      </c>
    </row>
    <row r="1427" spans="2:2" x14ac:dyDescent="0.3">
      <c r="B1427">
        <v>35665</v>
      </c>
    </row>
    <row r="1428" spans="2:2" x14ac:dyDescent="0.3">
      <c r="B1428">
        <v>35692</v>
      </c>
    </row>
    <row r="1429" spans="2:2" x14ac:dyDescent="0.3">
      <c r="B1429">
        <v>35713</v>
      </c>
    </row>
    <row r="1430" spans="2:2" x14ac:dyDescent="0.3">
      <c r="B1430">
        <v>35833</v>
      </c>
    </row>
    <row r="1431" spans="2:2" x14ac:dyDescent="0.3">
      <c r="B1431">
        <v>35834</v>
      </c>
    </row>
    <row r="1432" spans="2:2" x14ac:dyDescent="0.3">
      <c r="B1432">
        <v>35835</v>
      </c>
    </row>
    <row r="1433" spans="2:2" x14ac:dyDescent="0.3">
      <c r="B1433">
        <v>35839</v>
      </c>
    </row>
    <row r="1434" spans="2:2" x14ac:dyDescent="0.3">
      <c r="B1434">
        <v>35840</v>
      </c>
    </row>
    <row r="1435" spans="2:2" x14ac:dyDescent="0.3">
      <c r="B1435">
        <v>35861</v>
      </c>
    </row>
    <row r="1436" spans="2:2" x14ac:dyDescent="0.3">
      <c r="B1436">
        <v>35890</v>
      </c>
    </row>
    <row r="1437" spans="2:2" x14ac:dyDescent="0.3">
      <c r="B1437">
        <v>35919</v>
      </c>
    </row>
    <row r="1438" spans="2:2" x14ac:dyDescent="0.3">
      <c r="B1438">
        <v>35904</v>
      </c>
    </row>
    <row r="1439" spans="2:2" x14ac:dyDescent="0.3">
      <c r="B1439">
        <v>35916</v>
      </c>
    </row>
    <row r="1440" spans="2:2" x14ac:dyDescent="0.3">
      <c r="B1440">
        <v>33195</v>
      </c>
    </row>
    <row r="1441" spans="2:2" x14ac:dyDescent="0.3">
      <c r="B1441">
        <v>35940</v>
      </c>
    </row>
    <row r="1442" spans="2:2" x14ac:dyDescent="0.3">
      <c r="B1442">
        <v>36127</v>
      </c>
    </row>
    <row r="1443" spans="2:2" x14ac:dyDescent="0.3">
      <c r="B1443">
        <v>33201</v>
      </c>
    </row>
    <row r="1444" spans="2:2" x14ac:dyDescent="0.3">
      <c r="B1444">
        <v>36202</v>
      </c>
    </row>
    <row r="1445" spans="2:2" x14ac:dyDescent="0.3">
      <c r="B1445">
        <v>36223</v>
      </c>
    </row>
    <row r="1446" spans="2:2" x14ac:dyDescent="0.3">
      <c r="B1446">
        <v>36224</v>
      </c>
    </row>
    <row r="1447" spans="2:2" x14ac:dyDescent="0.3">
      <c r="B1447">
        <v>36266</v>
      </c>
    </row>
    <row r="1448" spans="2:2" x14ac:dyDescent="0.3">
      <c r="B1448">
        <v>36436</v>
      </c>
    </row>
    <row r="1449" spans="2:2" x14ac:dyDescent="0.3">
      <c r="B1449">
        <v>36454</v>
      </c>
    </row>
    <row r="1450" spans="2:2" x14ac:dyDescent="0.3">
      <c r="B1450">
        <v>36459</v>
      </c>
    </row>
    <row r="1451" spans="2:2" x14ac:dyDescent="0.3">
      <c r="B1451">
        <v>36460</v>
      </c>
    </row>
    <row r="1452" spans="2:2" x14ac:dyDescent="0.3">
      <c r="B1452">
        <v>36461</v>
      </c>
    </row>
    <row r="1453" spans="2:2" x14ac:dyDescent="0.3">
      <c r="B1453">
        <v>36467</v>
      </c>
    </row>
    <row r="1454" spans="2:2" x14ac:dyDescent="0.3">
      <c r="B1454">
        <v>36470</v>
      </c>
    </row>
    <row r="1455" spans="2:2" x14ac:dyDescent="0.3">
      <c r="B1455">
        <v>36487</v>
      </c>
    </row>
    <row r="1456" spans="2:2" x14ac:dyDescent="0.3">
      <c r="B1456">
        <v>36554</v>
      </c>
    </row>
    <row r="1457" spans="2:2" x14ac:dyDescent="0.3">
      <c r="B1457">
        <v>36643</v>
      </c>
    </row>
    <row r="1458" spans="2:2" x14ac:dyDescent="0.3">
      <c r="B1458">
        <v>36670</v>
      </c>
    </row>
    <row r="1459" spans="2:2" x14ac:dyDescent="0.3">
      <c r="B1459">
        <v>36616</v>
      </c>
    </row>
    <row r="1460" spans="2:2" x14ac:dyDescent="0.3">
      <c r="B1460">
        <v>36622</v>
      </c>
    </row>
    <row r="1461" spans="2:2" x14ac:dyDescent="0.3">
      <c r="B1461">
        <v>36701</v>
      </c>
    </row>
    <row r="1462" spans="2:2" x14ac:dyDescent="0.3">
      <c r="B1462">
        <v>36782</v>
      </c>
    </row>
    <row r="1463" spans="2:2" x14ac:dyDescent="0.3">
      <c r="B1463">
        <v>36779</v>
      </c>
    </row>
    <row r="1464" spans="2:2" x14ac:dyDescent="0.3">
      <c r="B1464">
        <v>33328</v>
      </c>
    </row>
    <row r="1465" spans="2:2" x14ac:dyDescent="0.3">
      <c r="B1465">
        <v>36810</v>
      </c>
    </row>
    <row r="1466" spans="2:2" x14ac:dyDescent="0.3">
      <c r="B1466">
        <v>36812</v>
      </c>
    </row>
    <row r="1467" spans="2:2" x14ac:dyDescent="0.3">
      <c r="B1467">
        <v>36813</v>
      </c>
    </row>
    <row r="1468" spans="2:2" x14ac:dyDescent="0.3">
      <c r="B1468">
        <v>36839</v>
      </c>
    </row>
    <row r="1469" spans="2:2" x14ac:dyDescent="0.3">
      <c r="B1469">
        <v>36842</v>
      </c>
    </row>
    <row r="1470" spans="2:2" x14ac:dyDescent="0.3">
      <c r="B1470">
        <v>36844</v>
      </c>
    </row>
    <row r="1471" spans="2:2" x14ac:dyDescent="0.3">
      <c r="B1471">
        <v>36847</v>
      </c>
    </row>
    <row r="1472" spans="2:2" x14ac:dyDescent="0.3">
      <c r="B1472">
        <v>36822</v>
      </c>
    </row>
    <row r="1473" spans="2:2" x14ac:dyDescent="0.3">
      <c r="B1473">
        <v>36830</v>
      </c>
    </row>
    <row r="1474" spans="2:2" x14ac:dyDescent="0.3">
      <c r="B1474">
        <v>36834</v>
      </c>
    </row>
    <row r="1475" spans="2:2" x14ac:dyDescent="0.3">
      <c r="B1475">
        <v>36887</v>
      </c>
    </row>
    <row r="1476" spans="2:2" x14ac:dyDescent="0.3">
      <c r="B1476">
        <v>36888</v>
      </c>
    </row>
    <row r="1477" spans="2:2" x14ac:dyDescent="0.3">
      <c r="B1477">
        <v>36889</v>
      </c>
    </row>
    <row r="1478" spans="2:2" x14ac:dyDescent="0.3">
      <c r="B1478">
        <v>36891</v>
      </c>
    </row>
    <row r="1479" spans="2:2" x14ac:dyDescent="0.3">
      <c r="B1479">
        <v>36861</v>
      </c>
    </row>
    <row r="1480" spans="2:2" x14ac:dyDescent="0.3">
      <c r="B1480">
        <v>36875</v>
      </c>
    </row>
    <row r="1481" spans="2:2" x14ac:dyDescent="0.3">
      <c r="B1481">
        <v>54855</v>
      </c>
    </row>
    <row r="1482" spans="2:2" x14ac:dyDescent="0.3">
      <c r="B1482">
        <v>54876</v>
      </c>
    </row>
    <row r="1483" spans="2:2" x14ac:dyDescent="0.3">
      <c r="B1483">
        <v>54877</v>
      </c>
    </row>
    <row r="1484" spans="2:2" x14ac:dyDescent="0.3">
      <c r="B1484">
        <v>54878</v>
      </c>
    </row>
    <row r="1485" spans="2:2" x14ac:dyDescent="0.3">
      <c r="B1485">
        <v>54880</v>
      </c>
    </row>
    <row r="1486" spans="2:2" x14ac:dyDescent="0.3">
      <c r="B1486">
        <v>54881</v>
      </c>
    </row>
    <row r="1487" spans="2:2" x14ac:dyDescent="0.3">
      <c r="B1487">
        <v>55457</v>
      </c>
    </row>
    <row r="1488" spans="2:2" x14ac:dyDescent="0.3">
      <c r="B1488">
        <v>55661</v>
      </c>
    </row>
    <row r="1489" spans="2:2" x14ac:dyDescent="0.3">
      <c r="B1489">
        <v>55711</v>
      </c>
    </row>
    <row r="1490" spans="2:2" x14ac:dyDescent="0.3">
      <c r="B1490">
        <v>55713</v>
      </c>
    </row>
    <row r="1491" spans="2:2" x14ac:dyDescent="0.3">
      <c r="B1491">
        <v>55716</v>
      </c>
    </row>
    <row r="1492" spans="2:2" x14ac:dyDescent="0.3">
      <c r="B1492">
        <v>36940</v>
      </c>
    </row>
    <row r="1493" spans="2:2" x14ac:dyDescent="0.3">
      <c r="B1493">
        <v>36933</v>
      </c>
    </row>
    <row r="1494" spans="2:2" x14ac:dyDescent="0.3">
      <c r="B1494">
        <v>36945</v>
      </c>
    </row>
    <row r="1495" spans="2:2" x14ac:dyDescent="0.3">
      <c r="B1495">
        <v>36946</v>
      </c>
    </row>
    <row r="1496" spans="2:2" x14ac:dyDescent="0.3">
      <c r="B1496">
        <v>36947</v>
      </c>
    </row>
    <row r="1497" spans="2:2" x14ac:dyDescent="0.3">
      <c r="B1497">
        <v>36948</v>
      </c>
    </row>
    <row r="1498" spans="2:2" x14ac:dyDescent="0.3">
      <c r="B1498">
        <v>36951</v>
      </c>
    </row>
    <row r="1499" spans="2:2" x14ac:dyDescent="0.3">
      <c r="B1499">
        <v>36980</v>
      </c>
    </row>
    <row r="1500" spans="2:2" x14ac:dyDescent="0.3">
      <c r="B1500">
        <v>36991</v>
      </c>
    </row>
    <row r="1501" spans="2:2" x14ac:dyDescent="0.3">
      <c r="B1501">
        <v>36994</v>
      </c>
    </row>
    <row r="1502" spans="2:2" x14ac:dyDescent="0.3">
      <c r="B1502">
        <v>37084</v>
      </c>
    </row>
    <row r="1503" spans="2:2" x14ac:dyDescent="0.3">
      <c r="B1503">
        <v>37147</v>
      </c>
    </row>
    <row r="1504" spans="2:2" x14ac:dyDescent="0.3">
      <c r="B1504">
        <v>37148</v>
      </c>
    </row>
    <row r="1505" spans="2:2" x14ac:dyDescent="0.3">
      <c r="B1505">
        <v>37150</v>
      </c>
    </row>
    <row r="1506" spans="2:2" x14ac:dyDescent="0.3">
      <c r="B1506">
        <v>37152</v>
      </c>
    </row>
    <row r="1507" spans="2:2" x14ac:dyDescent="0.3">
      <c r="B1507">
        <v>33030</v>
      </c>
    </row>
    <row r="1508" spans="2:2" x14ac:dyDescent="0.3">
      <c r="B1508">
        <v>33052</v>
      </c>
    </row>
    <row r="1509" spans="2:2" x14ac:dyDescent="0.3">
      <c r="B1509">
        <v>37163</v>
      </c>
    </row>
    <row r="1510" spans="2:2" x14ac:dyDescent="0.3">
      <c r="B1510">
        <v>33146</v>
      </c>
    </row>
    <row r="1511" spans="2:2" x14ac:dyDescent="0.3">
      <c r="B1511">
        <v>33536</v>
      </c>
    </row>
    <row r="1512" spans="2:2" x14ac:dyDescent="0.3">
      <c r="B1512">
        <v>33527</v>
      </c>
    </row>
    <row r="1513" spans="2:2" x14ac:dyDescent="0.3">
      <c r="B1513">
        <v>33538</v>
      </c>
    </row>
    <row r="1514" spans="2:2" x14ac:dyDescent="0.3">
      <c r="B1514">
        <v>35344</v>
      </c>
    </row>
    <row r="1515" spans="2:2" x14ac:dyDescent="0.3">
      <c r="B1515">
        <v>34564</v>
      </c>
    </row>
    <row r="1516" spans="2:2" x14ac:dyDescent="0.3">
      <c r="B1516">
        <v>34972</v>
      </c>
    </row>
    <row r="1517" spans="2:2" x14ac:dyDescent="0.3">
      <c r="B1517">
        <v>35191</v>
      </c>
    </row>
    <row r="1518" spans="2:2" x14ac:dyDescent="0.3">
      <c r="B1518">
        <v>35197</v>
      </c>
    </row>
    <row r="1519" spans="2:2" x14ac:dyDescent="0.3">
      <c r="B1519">
        <v>35349</v>
      </c>
    </row>
    <row r="1520" spans="2:2" x14ac:dyDescent="0.3">
      <c r="B1520">
        <v>35650</v>
      </c>
    </row>
    <row r="1521" spans="2:2" x14ac:dyDescent="0.3">
      <c r="B1521">
        <v>36160</v>
      </c>
    </row>
    <row r="1522" spans="2:2" x14ac:dyDescent="0.3">
      <c r="B1522">
        <v>36657</v>
      </c>
    </row>
    <row r="1523" spans="2:2" x14ac:dyDescent="0.3">
      <c r="B1523">
        <v>36695</v>
      </c>
    </row>
    <row r="1524" spans="2:2" x14ac:dyDescent="0.3">
      <c r="B1524">
        <v>36922</v>
      </c>
    </row>
    <row r="1525" spans="2:2" x14ac:dyDescent="0.3">
      <c r="B1525">
        <v>37100</v>
      </c>
    </row>
    <row r="1526" spans="2:2" x14ac:dyDescent="0.3">
      <c r="B1526">
        <v>32353</v>
      </c>
    </row>
    <row r="1527" spans="2:2" x14ac:dyDescent="0.3">
      <c r="B1527">
        <v>37328</v>
      </c>
    </row>
    <row r="1528" spans="2:2" x14ac:dyDescent="0.3">
      <c r="B1528">
        <v>37402</v>
      </c>
    </row>
    <row r="1529" spans="2:2" x14ac:dyDescent="0.3">
      <c r="B1529">
        <v>37403</v>
      </c>
    </row>
    <row r="1530" spans="2:2" x14ac:dyDescent="0.3">
      <c r="B1530">
        <v>45281</v>
      </c>
    </row>
    <row r="1531" spans="2:2" x14ac:dyDescent="0.3">
      <c r="B1531">
        <v>37434</v>
      </c>
    </row>
    <row r="1532" spans="2:2" x14ac:dyDescent="0.3">
      <c r="B1532">
        <v>37445</v>
      </c>
    </row>
    <row r="1533" spans="2:2" x14ac:dyDescent="0.3">
      <c r="B1533">
        <v>37447</v>
      </c>
    </row>
    <row r="1534" spans="2:2" x14ac:dyDescent="0.3">
      <c r="B1534">
        <v>37449</v>
      </c>
    </row>
    <row r="1535" spans="2:2" x14ac:dyDescent="0.3">
      <c r="B1535">
        <v>37451</v>
      </c>
    </row>
    <row r="1536" spans="2:2" x14ac:dyDescent="0.3">
      <c r="B1536">
        <v>37472</v>
      </c>
    </row>
    <row r="1537" spans="2:2" x14ac:dyDescent="0.3">
      <c r="B1537">
        <v>37494</v>
      </c>
    </row>
    <row r="1538" spans="2:2" x14ac:dyDescent="0.3">
      <c r="B1538">
        <v>37662</v>
      </c>
    </row>
    <row r="1539" spans="2:2" x14ac:dyDescent="0.3">
      <c r="B1539">
        <v>37689</v>
      </c>
    </row>
    <row r="1540" spans="2:2" x14ac:dyDescent="0.3">
      <c r="B1540">
        <v>46894</v>
      </c>
    </row>
    <row r="1541" spans="2:2" x14ac:dyDescent="0.3">
      <c r="B1541">
        <v>37707</v>
      </c>
    </row>
    <row r="1542" spans="2:2" x14ac:dyDescent="0.3">
      <c r="B1542">
        <v>37703</v>
      </c>
    </row>
    <row r="1543" spans="2:2" x14ac:dyDescent="0.3">
      <c r="B1543">
        <v>37709</v>
      </c>
    </row>
    <row r="1544" spans="2:2" x14ac:dyDescent="0.3">
      <c r="B1544">
        <v>37530</v>
      </c>
    </row>
    <row r="1545" spans="2:2" x14ac:dyDescent="0.3">
      <c r="B1545">
        <v>37531</v>
      </c>
    </row>
    <row r="1546" spans="2:2" x14ac:dyDescent="0.3">
      <c r="B1546">
        <v>37532</v>
      </c>
    </row>
    <row r="1547" spans="2:2" x14ac:dyDescent="0.3">
      <c r="B1547">
        <v>37534</v>
      </c>
    </row>
    <row r="1548" spans="2:2" x14ac:dyDescent="0.3">
      <c r="B1548">
        <v>37979</v>
      </c>
    </row>
    <row r="1549" spans="2:2" x14ac:dyDescent="0.3">
      <c r="B1549">
        <v>37981</v>
      </c>
    </row>
    <row r="1550" spans="2:2" x14ac:dyDescent="0.3">
      <c r="B1550">
        <v>38073</v>
      </c>
    </row>
    <row r="1551" spans="2:2" x14ac:dyDescent="0.3">
      <c r="B1551">
        <v>55881</v>
      </c>
    </row>
    <row r="1552" spans="2:2" x14ac:dyDescent="0.3">
      <c r="B1552">
        <v>55882</v>
      </c>
    </row>
    <row r="1553" spans="2:2" x14ac:dyDescent="0.3">
      <c r="B1553">
        <v>38809</v>
      </c>
    </row>
    <row r="1554" spans="2:2" x14ac:dyDescent="0.3">
      <c r="B1554">
        <v>38771</v>
      </c>
    </row>
    <row r="1555" spans="2:2" x14ac:dyDescent="0.3">
      <c r="B1555">
        <v>38454</v>
      </c>
    </row>
    <row r="1556" spans="2:2" x14ac:dyDescent="0.3">
      <c r="B1556">
        <v>38456</v>
      </c>
    </row>
    <row r="1557" spans="2:2" x14ac:dyDescent="0.3">
      <c r="B1557">
        <v>39013</v>
      </c>
    </row>
    <row r="1558" spans="2:2" x14ac:dyDescent="0.3">
      <c r="B1558">
        <v>39014</v>
      </c>
    </row>
    <row r="1559" spans="2:2" x14ac:dyDescent="0.3">
      <c r="B1559">
        <v>38999</v>
      </c>
    </row>
    <row r="1560" spans="2:2" x14ac:dyDescent="0.3">
      <c r="B1560">
        <v>39015</v>
      </c>
    </row>
    <row r="1561" spans="2:2" x14ac:dyDescent="0.3">
      <c r="B1561">
        <v>39023</v>
      </c>
    </row>
    <row r="1562" spans="2:2" x14ac:dyDescent="0.3">
      <c r="B1562">
        <v>39030</v>
      </c>
    </row>
    <row r="1563" spans="2:2" x14ac:dyDescent="0.3">
      <c r="B1563">
        <v>38907</v>
      </c>
    </row>
    <row r="1564" spans="2:2" x14ac:dyDescent="0.3">
      <c r="B1564">
        <v>39062</v>
      </c>
    </row>
    <row r="1565" spans="2:2" x14ac:dyDescent="0.3">
      <c r="B1565">
        <v>39077</v>
      </c>
    </row>
    <row r="1566" spans="2:2" x14ac:dyDescent="0.3">
      <c r="B1566">
        <v>39146</v>
      </c>
    </row>
    <row r="1567" spans="2:2" x14ac:dyDescent="0.3">
      <c r="B1567">
        <v>39152</v>
      </c>
    </row>
    <row r="1568" spans="2:2" x14ac:dyDescent="0.3">
      <c r="B1568">
        <v>38935</v>
      </c>
    </row>
    <row r="1569" spans="2:2" x14ac:dyDescent="0.3">
      <c r="B1569">
        <v>39347</v>
      </c>
    </row>
    <row r="1570" spans="2:2" x14ac:dyDescent="0.3">
      <c r="B1570">
        <v>39354</v>
      </c>
    </row>
    <row r="1571" spans="2:2" x14ac:dyDescent="0.3">
      <c r="B1571">
        <v>39368</v>
      </c>
    </row>
    <row r="1572" spans="2:2" x14ac:dyDescent="0.3">
      <c r="B1572">
        <v>46295</v>
      </c>
    </row>
    <row r="1573" spans="2:2" x14ac:dyDescent="0.3">
      <c r="B1573">
        <v>41054</v>
      </c>
    </row>
    <row r="1574" spans="2:2" x14ac:dyDescent="0.3">
      <c r="B1574">
        <v>41056</v>
      </c>
    </row>
    <row r="1575" spans="2:2" x14ac:dyDescent="0.3">
      <c r="B1575">
        <v>41057</v>
      </c>
    </row>
    <row r="1576" spans="2:2" x14ac:dyDescent="0.3">
      <c r="B1576">
        <v>41059</v>
      </c>
    </row>
    <row r="1577" spans="2:2" x14ac:dyDescent="0.3">
      <c r="B1577">
        <v>41103</v>
      </c>
    </row>
    <row r="1578" spans="2:2" x14ac:dyDescent="0.3">
      <c r="B1578">
        <v>41110</v>
      </c>
    </row>
    <row r="1579" spans="2:2" x14ac:dyDescent="0.3">
      <c r="B1579">
        <v>41102</v>
      </c>
    </row>
    <row r="1580" spans="2:2" x14ac:dyDescent="0.3">
      <c r="B1580">
        <v>41140</v>
      </c>
    </row>
    <row r="1581" spans="2:2" x14ac:dyDescent="0.3">
      <c r="B1581">
        <v>41491</v>
      </c>
    </row>
    <row r="1582" spans="2:2" x14ac:dyDescent="0.3">
      <c r="B1582">
        <v>41490</v>
      </c>
    </row>
    <row r="1583" spans="2:2" x14ac:dyDescent="0.3">
      <c r="B1583">
        <v>41508</v>
      </c>
    </row>
    <row r="1584" spans="2:2" x14ac:dyDescent="0.3">
      <c r="B1584">
        <v>41822</v>
      </c>
    </row>
    <row r="1585" spans="2:2" x14ac:dyDescent="0.3">
      <c r="B1585">
        <v>41823</v>
      </c>
    </row>
    <row r="1586" spans="2:2" x14ac:dyDescent="0.3">
      <c r="B1586">
        <v>41824</v>
      </c>
    </row>
    <row r="1587" spans="2:2" x14ac:dyDescent="0.3">
      <c r="B1587">
        <v>41825</v>
      </c>
    </row>
    <row r="1588" spans="2:2" x14ac:dyDescent="0.3">
      <c r="B1588">
        <v>41826</v>
      </c>
    </row>
    <row r="1589" spans="2:2" x14ac:dyDescent="0.3">
      <c r="B1589">
        <v>41827</v>
      </c>
    </row>
    <row r="1590" spans="2:2" x14ac:dyDescent="0.3">
      <c r="B1590">
        <v>41828</v>
      </c>
    </row>
    <row r="1591" spans="2:2" x14ac:dyDescent="0.3">
      <c r="B1591">
        <v>41829</v>
      </c>
    </row>
    <row r="1592" spans="2:2" x14ac:dyDescent="0.3">
      <c r="B1592">
        <v>41832</v>
      </c>
    </row>
    <row r="1593" spans="2:2" x14ac:dyDescent="0.3">
      <c r="B1593">
        <v>41833</v>
      </c>
    </row>
    <row r="1594" spans="2:2" x14ac:dyDescent="0.3">
      <c r="B1594">
        <v>41834</v>
      </c>
    </row>
    <row r="1595" spans="2:2" x14ac:dyDescent="0.3">
      <c r="B1595">
        <v>41839</v>
      </c>
    </row>
    <row r="1596" spans="2:2" x14ac:dyDescent="0.3">
      <c r="B1596">
        <v>41870</v>
      </c>
    </row>
    <row r="1597" spans="2:2" x14ac:dyDescent="0.3">
      <c r="B1597">
        <v>41866</v>
      </c>
    </row>
    <row r="1598" spans="2:2" x14ac:dyDescent="0.3">
      <c r="B1598">
        <v>41394</v>
      </c>
    </row>
    <row r="1599" spans="2:2" x14ac:dyDescent="0.3">
      <c r="B1599">
        <v>41397</v>
      </c>
    </row>
    <row r="1600" spans="2:2" x14ac:dyDescent="0.3">
      <c r="B1600">
        <v>41398</v>
      </c>
    </row>
    <row r="1601" spans="2:2" x14ac:dyDescent="0.3">
      <c r="B1601">
        <v>41399</v>
      </c>
    </row>
    <row r="1602" spans="2:2" x14ac:dyDescent="0.3">
      <c r="B1602">
        <v>41412</v>
      </c>
    </row>
    <row r="1603" spans="2:2" x14ac:dyDescent="0.3">
      <c r="B1603">
        <v>41413</v>
      </c>
    </row>
    <row r="1604" spans="2:2" x14ac:dyDescent="0.3">
      <c r="B1604">
        <v>41414</v>
      </c>
    </row>
    <row r="1605" spans="2:2" x14ac:dyDescent="0.3">
      <c r="B1605">
        <v>41417</v>
      </c>
    </row>
    <row r="1606" spans="2:2" x14ac:dyDescent="0.3">
      <c r="B1606">
        <v>41585</v>
      </c>
    </row>
    <row r="1607" spans="2:2" x14ac:dyDescent="0.3">
      <c r="B1607">
        <v>41586</v>
      </c>
    </row>
    <row r="1608" spans="2:2" x14ac:dyDescent="0.3">
      <c r="B1608">
        <v>41587</v>
      </c>
    </row>
    <row r="1609" spans="2:2" x14ac:dyDescent="0.3">
      <c r="B1609">
        <v>41588</v>
      </c>
    </row>
    <row r="1610" spans="2:2" x14ac:dyDescent="0.3">
      <c r="B1610">
        <v>41591</v>
      </c>
    </row>
    <row r="1611" spans="2:2" x14ac:dyDescent="0.3">
      <c r="B1611">
        <v>46689</v>
      </c>
    </row>
    <row r="1612" spans="2:2" x14ac:dyDescent="0.3">
      <c r="B1612">
        <v>46690</v>
      </c>
    </row>
    <row r="1613" spans="2:2" x14ac:dyDescent="0.3">
      <c r="B1613">
        <v>46691</v>
      </c>
    </row>
    <row r="1614" spans="2:2" x14ac:dyDescent="0.3">
      <c r="B1614">
        <v>55269</v>
      </c>
    </row>
    <row r="1615" spans="2:2" x14ac:dyDescent="0.3">
      <c r="B1615">
        <v>55059</v>
      </c>
    </row>
    <row r="1616" spans="2:2" x14ac:dyDescent="0.3">
      <c r="B1616">
        <v>41732</v>
      </c>
    </row>
    <row r="1617" spans="2:2" x14ac:dyDescent="0.3">
      <c r="B1617">
        <v>41569</v>
      </c>
    </row>
    <row r="1618" spans="2:2" x14ac:dyDescent="0.3">
      <c r="B1618">
        <v>41574</v>
      </c>
    </row>
    <row r="1619" spans="2:2" x14ac:dyDescent="0.3">
      <c r="B1619">
        <v>55877</v>
      </c>
    </row>
    <row r="1620" spans="2:2" x14ac:dyDescent="0.3">
      <c r="B1620">
        <v>41760</v>
      </c>
    </row>
    <row r="1621" spans="2:2" x14ac:dyDescent="0.3">
      <c r="B1621">
        <v>41770</v>
      </c>
    </row>
    <row r="1622" spans="2:2" x14ac:dyDescent="0.3">
      <c r="B1622">
        <v>41772</v>
      </c>
    </row>
    <row r="1623" spans="2:2" x14ac:dyDescent="0.3">
      <c r="B1623">
        <v>41774</v>
      </c>
    </row>
    <row r="1624" spans="2:2" x14ac:dyDescent="0.3">
      <c r="B1624">
        <v>41778</v>
      </c>
    </row>
    <row r="1625" spans="2:2" x14ac:dyDescent="0.3">
      <c r="B1625">
        <v>41779</v>
      </c>
    </row>
    <row r="1626" spans="2:2" x14ac:dyDescent="0.3">
      <c r="B1626">
        <v>41782</v>
      </c>
    </row>
    <row r="1627" spans="2:2" x14ac:dyDescent="0.3">
      <c r="B1627">
        <v>41795</v>
      </c>
    </row>
    <row r="1628" spans="2:2" x14ac:dyDescent="0.3">
      <c r="B1628">
        <v>41789</v>
      </c>
    </row>
    <row r="1629" spans="2:2" x14ac:dyDescent="0.3">
      <c r="B1629">
        <v>41790</v>
      </c>
    </row>
    <row r="1630" spans="2:2" x14ac:dyDescent="0.3">
      <c r="B1630">
        <v>46728</v>
      </c>
    </row>
    <row r="1631" spans="2:2" x14ac:dyDescent="0.3">
      <c r="B1631">
        <v>55344</v>
      </c>
    </row>
    <row r="1632" spans="2:2" x14ac:dyDescent="0.3">
      <c r="B1632">
        <v>42154</v>
      </c>
    </row>
    <row r="1633" spans="2:2" x14ac:dyDescent="0.3">
      <c r="B1633">
        <v>42142</v>
      </c>
    </row>
    <row r="1634" spans="2:2" x14ac:dyDescent="0.3">
      <c r="B1634">
        <v>42392</v>
      </c>
    </row>
    <row r="1635" spans="2:2" x14ac:dyDescent="0.3">
      <c r="B1635">
        <v>42403</v>
      </c>
    </row>
    <row r="1636" spans="2:2" x14ac:dyDescent="0.3">
      <c r="B1636">
        <v>42404</v>
      </c>
    </row>
    <row r="1637" spans="2:2" x14ac:dyDescent="0.3">
      <c r="B1637">
        <v>42405</v>
      </c>
    </row>
    <row r="1638" spans="2:2" x14ac:dyDescent="0.3">
      <c r="B1638">
        <v>42412</v>
      </c>
    </row>
    <row r="1639" spans="2:2" x14ac:dyDescent="0.3">
      <c r="B1639">
        <v>42461</v>
      </c>
    </row>
    <row r="1640" spans="2:2" x14ac:dyDescent="0.3">
      <c r="B1640">
        <v>42463</v>
      </c>
    </row>
    <row r="1641" spans="2:2" x14ac:dyDescent="0.3">
      <c r="B1641">
        <v>42464</v>
      </c>
    </row>
    <row r="1642" spans="2:2" x14ac:dyDescent="0.3">
      <c r="B1642">
        <v>42489</v>
      </c>
    </row>
    <row r="1643" spans="2:2" x14ac:dyDescent="0.3">
      <c r="B1643">
        <v>42485</v>
      </c>
    </row>
    <row r="1644" spans="2:2" x14ac:dyDescent="0.3">
      <c r="B1644">
        <v>42499</v>
      </c>
    </row>
    <row r="1645" spans="2:2" x14ac:dyDescent="0.3">
      <c r="B1645">
        <v>42496</v>
      </c>
    </row>
    <row r="1646" spans="2:2" x14ac:dyDescent="0.3">
      <c r="B1646">
        <v>42504</v>
      </c>
    </row>
    <row r="1647" spans="2:2" x14ac:dyDescent="0.3">
      <c r="B1647">
        <v>42577</v>
      </c>
    </row>
    <row r="1648" spans="2:2" x14ac:dyDescent="0.3">
      <c r="B1648">
        <v>41455</v>
      </c>
    </row>
    <row r="1649" spans="2:2" x14ac:dyDescent="0.3">
      <c r="B1649">
        <v>42204</v>
      </c>
    </row>
    <row r="1650" spans="2:2" x14ac:dyDescent="0.3">
      <c r="B1650">
        <v>43541</v>
      </c>
    </row>
    <row r="1651" spans="2:2" x14ac:dyDescent="0.3">
      <c r="B1651">
        <v>43342</v>
      </c>
    </row>
    <row r="1652" spans="2:2" x14ac:dyDescent="0.3">
      <c r="B1652">
        <v>43297</v>
      </c>
    </row>
    <row r="1653" spans="2:2" x14ac:dyDescent="0.3">
      <c r="B1653">
        <v>43358</v>
      </c>
    </row>
    <row r="1654" spans="2:2" x14ac:dyDescent="0.3">
      <c r="B1654">
        <v>43365</v>
      </c>
    </row>
    <row r="1655" spans="2:2" x14ac:dyDescent="0.3">
      <c r="B1655">
        <v>43366</v>
      </c>
    </row>
    <row r="1656" spans="2:2" x14ac:dyDescent="0.3">
      <c r="B1656">
        <v>43402</v>
      </c>
    </row>
    <row r="1657" spans="2:2" x14ac:dyDescent="0.3">
      <c r="B1657">
        <v>43446</v>
      </c>
    </row>
    <row r="1658" spans="2:2" x14ac:dyDescent="0.3">
      <c r="B1658">
        <v>43447</v>
      </c>
    </row>
    <row r="1659" spans="2:2" x14ac:dyDescent="0.3">
      <c r="B1659">
        <v>43417</v>
      </c>
    </row>
    <row r="1660" spans="2:2" x14ac:dyDescent="0.3">
      <c r="B1660">
        <v>43491</v>
      </c>
    </row>
    <row r="1661" spans="2:2" x14ac:dyDescent="0.3">
      <c r="B1661">
        <v>43493</v>
      </c>
    </row>
    <row r="1662" spans="2:2" x14ac:dyDescent="0.3">
      <c r="B1662">
        <v>43521</v>
      </c>
    </row>
    <row r="1663" spans="2:2" x14ac:dyDescent="0.3">
      <c r="B1663">
        <v>43290</v>
      </c>
    </row>
    <row r="1664" spans="2:2" x14ac:dyDescent="0.3">
      <c r="B1664">
        <v>42676</v>
      </c>
    </row>
    <row r="1665" spans="2:2" x14ac:dyDescent="0.3">
      <c r="B1665">
        <v>42677</v>
      </c>
    </row>
    <row r="1666" spans="2:2" x14ac:dyDescent="0.3">
      <c r="B1666">
        <v>42783</v>
      </c>
    </row>
    <row r="1667" spans="2:2" x14ac:dyDescent="0.3">
      <c r="B1667">
        <v>42776</v>
      </c>
    </row>
    <row r="1668" spans="2:2" x14ac:dyDescent="0.3">
      <c r="B1668">
        <v>42778</v>
      </c>
    </row>
    <row r="1669" spans="2:2" x14ac:dyDescent="0.3">
      <c r="B1669">
        <v>42782</v>
      </c>
    </row>
    <row r="1670" spans="2:2" x14ac:dyDescent="0.3">
      <c r="B1670">
        <v>42811</v>
      </c>
    </row>
    <row r="1671" spans="2:2" x14ac:dyDescent="0.3">
      <c r="B1671">
        <v>42821</v>
      </c>
    </row>
    <row r="1672" spans="2:2" x14ac:dyDescent="0.3">
      <c r="B1672">
        <v>42822</v>
      </c>
    </row>
    <row r="1673" spans="2:2" x14ac:dyDescent="0.3">
      <c r="B1673">
        <v>42977</v>
      </c>
    </row>
    <row r="1674" spans="2:2" x14ac:dyDescent="0.3">
      <c r="B1674">
        <v>42978</v>
      </c>
    </row>
    <row r="1675" spans="2:2" x14ac:dyDescent="0.3">
      <c r="B1675">
        <v>42984</v>
      </c>
    </row>
    <row r="1676" spans="2:2" x14ac:dyDescent="0.3">
      <c r="B1676">
        <v>43652</v>
      </c>
    </row>
    <row r="1677" spans="2:2" x14ac:dyDescent="0.3">
      <c r="B1677">
        <v>43654</v>
      </c>
    </row>
    <row r="1678" spans="2:2" x14ac:dyDescent="0.3">
      <c r="B1678">
        <v>43742</v>
      </c>
    </row>
    <row r="1679" spans="2:2" x14ac:dyDescent="0.3">
      <c r="B1679">
        <v>43909</v>
      </c>
    </row>
    <row r="1680" spans="2:2" x14ac:dyDescent="0.3">
      <c r="B1680">
        <v>43915</v>
      </c>
    </row>
    <row r="1681" spans="2:2" x14ac:dyDescent="0.3">
      <c r="B1681">
        <v>43916</v>
      </c>
    </row>
    <row r="1682" spans="2:2" x14ac:dyDescent="0.3">
      <c r="B1682">
        <v>43922</v>
      </c>
    </row>
    <row r="1683" spans="2:2" x14ac:dyDescent="0.3">
      <c r="B1683">
        <v>43886</v>
      </c>
    </row>
    <row r="1684" spans="2:2" x14ac:dyDescent="0.3">
      <c r="B1684">
        <v>43901</v>
      </c>
    </row>
    <row r="1685" spans="2:2" x14ac:dyDescent="0.3">
      <c r="B1685">
        <v>43953</v>
      </c>
    </row>
    <row r="1686" spans="2:2" x14ac:dyDescent="0.3">
      <c r="B1686">
        <v>43954</v>
      </c>
    </row>
    <row r="1687" spans="2:2" x14ac:dyDescent="0.3">
      <c r="B1687">
        <v>43955</v>
      </c>
    </row>
    <row r="1688" spans="2:2" x14ac:dyDescent="0.3">
      <c r="B1688">
        <v>43956</v>
      </c>
    </row>
    <row r="1689" spans="2:2" x14ac:dyDescent="0.3">
      <c r="B1689">
        <v>44423</v>
      </c>
    </row>
    <row r="1690" spans="2:2" x14ac:dyDescent="0.3">
      <c r="B1690">
        <v>44447</v>
      </c>
    </row>
    <row r="1691" spans="2:2" x14ac:dyDescent="0.3">
      <c r="B1691">
        <v>44355</v>
      </c>
    </row>
    <row r="1692" spans="2:2" x14ac:dyDescent="0.3">
      <c r="B1692">
        <v>44489</v>
      </c>
    </row>
    <row r="1693" spans="2:2" x14ac:dyDescent="0.3">
      <c r="B1693">
        <v>44517</v>
      </c>
    </row>
    <row r="1694" spans="2:2" x14ac:dyDescent="0.3">
      <c r="B1694">
        <v>44757</v>
      </c>
    </row>
    <row r="1695" spans="2:2" x14ac:dyDescent="0.3">
      <c r="B1695">
        <v>44678</v>
      </c>
    </row>
    <row r="1696" spans="2:2" x14ac:dyDescent="0.3">
      <c r="B1696">
        <v>44684</v>
      </c>
    </row>
    <row r="1697" spans="2:2" x14ac:dyDescent="0.3">
      <c r="B1697">
        <v>44716</v>
      </c>
    </row>
    <row r="1698" spans="2:2" x14ac:dyDescent="0.3">
      <c r="B1698">
        <v>44906</v>
      </c>
    </row>
    <row r="1699" spans="2:2" x14ac:dyDescent="0.3">
      <c r="B1699">
        <v>44907</v>
      </c>
    </row>
    <row r="1700" spans="2:2" x14ac:dyDescent="0.3">
      <c r="B1700">
        <v>44910</v>
      </c>
    </row>
    <row r="1701" spans="2:2" x14ac:dyDescent="0.3">
      <c r="B1701">
        <v>44929</v>
      </c>
    </row>
    <row r="1702" spans="2:2" x14ac:dyDescent="0.3">
      <c r="B1702">
        <v>44930</v>
      </c>
    </row>
    <row r="1703" spans="2:2" x14ac:dyDescent="0.3">
      <c r="B1703">
        <v>44938</v>
      </c>
    </row>
    <row r="1704" spans="2:2" x14ac:dyDescent="0.3">
      <c r="B1704">
        <v>44957</v>
      </c>
    </row>
    <row r="1705" spans="2:2" x14ac:dyDescent="0.3">
      <c r="B1705">
        <v>44998</v>
      </c>
    </row>
    <row r="1706" spans="2:2" x14ac:dyDescent="0.3">
      <c r="B1706">
        <v>45015</v>
      </c>
    </row>
    <row r="1707" spans="2:2" x14ac:dyDescent="0.3">
      <c r="B1707">
        <v>45000</v>
      </c>
    </row>
    <row r="1708" spans="2:2" x14ac:dyDescent="0.3">
      <c r="B1708">
        <v>44953</v>
      </c>
    </row>
    <row r="1709" spans="2:2" x14ac:dyDescent="0.3">
      <c r="B1709">
        <v>44958</v>
      </c>
    </row>
    <row r="1710" spans="2:2" x14ac:dyDescent="0.3">
      <c r="B1710">
        <v>44959</v>
      </c>
    </row>
    <row r="1711" spans="2:2" x14ac:dyDescent="0.3">
      <c r="B1711">
        <v>45014</v>
      </c>
    </row>
    <row r="1712" spans="2:2" x14ac:dyDescent="0.3">
      <c r="B1712">
        <v>45016</v>
      </c>
    </row>
    <row r="1713" spans="2:2" x14ac:dyDescent="0.3">
      <c r="B1713">
        <v>45018</v>
      </c>
    </row>
    <row r="1714" spans="2:2" x14ac:dyDescent="0.3">
      <c r="B1714">
        <v>45001</v>
      </c>
    </row>
    <row r="1715" spans="2:2" x14ac:dyDescent="0.3">
      <c r="B1715">
        <v>45002</v>
      </c>
    </row>
    <row r="1716" spans="2:2" x14ac:dyDescent="0.3">
      <c r="B1716">
        <v>45004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C1:C1818"/>
  <sheetViews>
    <sheetView workbookViewId="0">
      <selection activeCell="L30" sqref="L30"/>
    </sheetView>
  </sheetViews>
  <sheetFormatPr defaultRowHeight="15.05" x14ac:dyDescent="0.3"/>
  <sheetData>
    <row r="1" spans="3:3" x14ac:dyDescent="0.3">
      <c r="C1">
        <v>40339</v>
      </c>
    </row>
    <row r="2" spans="3:3" x14ac:dyDescent="0.3">
      <c r="C2">
        <v>40350</v>
      </c>
    </row>
    <row r="3" spans="3:3" x14ac:dyDescent="0.3">
      <c r="C3">
        <v>40361</v>
      </c>
    </row>
    <row r="4" spans="3:3" x14ac:dyDescent="0.3">
      <c r="C4">
        <v>40592</v>
      </c>
    </row>
    <row r="5" spans="3:3" x14ac:dyDescent="0.3">
      <c r="C5">
        <v>40548</v>
      </c>
    </row>
    <row r="6" spans="3:3" x14ac:dyDescent="0.3">
      <c r="C6">
        <v>39571</v>
      </c>
    </row>
    <row r="7" spans="3:3" x14ac:dyDescent="0.3">
      <c r="C7">
        <v>39594</v>
      </c>
    </row>
    <row r="8" spans="3:3" x14ac:dyDescent="0.3">
      <c r="C8">
        <v>39596</v>
      </c>
    </row>
    <row r="9" spans="3:3" x14ac:dyDescent="0.3">
      <c r="C9">
        <v>39588</v>
      </c>
    </row>
    <row r="10" spans="3:3" x14ac:dyDescent="0.3">
      <c r="C10">
        <v>39610</v>
      </c>
    </row>
    <row r="11" spans="3:3" x14ac:dyDescent="0.3">
      <c r="C11">
        <v>39644</v>
      </c>
    </row>
    <row r="12" spans="3:3" x14ac:dyDescent="0.3">
      <c r="C12">
        <v>39646</v>
      </c>
    </row>
    <row r="13" spans="3:3" x14ac:dyDescent="0.3">
      <c r="C13">
        <v>39638</v>
      </c>
    </row>
    <row r="14" spans="3:3" x14ac:dyDescent="0.3">
      <c r="C14">
        <v>39403</v>
      </c>
    </row>
    <row r="15" spans="3:3" x14ac:dyDescent="0.3">
      <c r="C15">
        <v>39501</v>
      </c>
    </row>
    <row r="16" spans="3:3" x14ac:dyDescent="0.3">
      <c r="C16">
        <v>39446</v>
      </c>
    </row>
    <row r="17" spans="3:3" x14ac:dyDescent="0.3">
      <c r="C17">
        <v>39456</v>
      </c>
    </row>
    <row r="18" spans="3:3" x14ac:dyDescent="0.3">
      <c r="C18">
        <v>39645</v>
      </c>
    </row>
    <row r="19" spans="3:3" x14ac:dyDescent="0.3">
      <c r="C19">
        <v>39943</v>
      </c>
    </row>
    <row r="20" spans="3:3" x14ac:dyDescent="0.3">
      <c r="C20">
        <v>39898</v>
      </c>
    </row>
    <row r="21" spans="3:3" x14ac:dyDescent="0.3">
      <c r="C21">
        <v>39932</v>
      </c>
    </row>
    <row r="22" spans="3:3" x14ac:dyDescent="0.3">
      <c r="C22">
        <v>40028</v>
      </c>
    </row>
    <row r="23" spans="3:3" x14ac:dyDescent="0.3">
      <c r="C23">
        <v>40009</v>
      </c>
    </row>
    <row r="24" spans="3:3" x14ac:dyDescent="0.3">
      <c r="C24">
        <v>40329</v>
      </c>
    </row>
    <row r="25" spans="3:3" x14ac:dyDescent="0.3">
      <c r="C25">
        <v>40382</v>
      </c>
    </row>
    <row r="26" spans="3:3" x14ac:dyDescent="0.3">
      <c r="C26">
        <v>40557</v>
      </c>
    </row>
    <row r="27" spans="3:3" x14ac:dyDescent="0.3">
      <c r="C27">
        <v>46150</v>
      </c>
    </row>
    <row r="28" spans="3:3" x14ac:dyDescent="0.3">
      <c r="C28">
        <v>40681</v>
      </c>
    </row>
    <row r="29" spans="3:3" x14ac:dyDescent="0.3">
      <c r="C29">
        <v>40670</v>
      </c>
    </row>
    <row r="30" spans="3:3" x14ac:dyDescent="0.3">
      <c r="C30">
        <v>40672</v>
      </c>
    </row>
    <row r="31" spans="3:3" x14ac:dyDescent="0.3">
      <c r="C31">
        <v>40674</v>
      </c>
    </row>
    <row r="32" spans="3:3" x14ac:dyDescent="0.3">
      <c r="C32">
        <v>40675</v>
      </c>
    </row>
    <row r="33" spans="3:3" x14ac:dyDescent="0.3">
      <c r="C33">
        <v>40676</v>
      </c>
    </row>
    <row r="34" spans="3:3" x14ac:dyDescent="0.3">
      <c r="C34">
        <v>40677</v>
      </c>
    </row>
    <row r="35" spans="3:3" x14ac:dyDescent="0.3">
      <c r="C35">
        <v>40744</v>
      </c>
    </row>
    <row r="36" spans="3:3" x14ac:dyDescent="0.3">
      <c r="C36">
        <v>40745</v>
      </c>
    </row>
    <row r="37" spans="3:3" x14ac:dyDescent="0.3">
      <c r="C37">
        <v>40737</v>
      </c>
    </row>
    <row r="38" spans="3:3" x14ac:dyDescent="0.3">
      <c r="C38">
        <v>40808</v>
      </c>
    </row>
    <row r="39" spans="3:3" x14ac:dyDescent="0.3">
      <c r="C39">
        <v>40804</v>
      </c>
    </row>
    <row r="40" spans="3:3" x14ac:dyDescent="0.3">
      <c r="C40">
        <v>40826</v>
      </c>
    </row>
    <row r="41" spans="3:3" x14ac:dyDescent="0.3">
      <c r="C41">
        <v>40827</v>
      </c>
    </row>
    <row r="42" spans="3:3" x14ac:dyDescent="0.3">
      <c r="C42">
        <v>40829</v>
      </c>
    </row>
    <row r="43" spans="3:3" x14ac:dyDescent="0.3">
      <c r="C43">
        <v>40854</v>
      </c>
    </row>
    <row r="44" spans="3:3" x14ac:dyDescent="0.3">
      <c r="C44">
        <v>40856</v>
      </c>
    </row>
    <row r="45" spans="3:3" x14ac:dyDescent="0.3">
      <c r="C45">
        <v>40860</v>
      </c>
    </row>
    <row r="46" spans="3:3" x14ac:dyDescent="0.3">
      <c r="C46">
        <v>40861</v>
      </c>
    </row>
    <row r="47" spans="3:3" x14ac:dyDescent="0.3">
      <c r="C47">
        <v>40864</v>
      </c>
    </row>
    <row r="48" spans="3:3" x14ac:dyDescent="0.3">
      <c r="C48">
        <v>40845</v>
      </c>
    </row>
    <row r="49" spans="3:3" x14ac:dyDescent="0.3">
      <c r="C49">
        <v>40888</v>
      </c>
    </row>
    <row r="50" spans="3:3" x14ac:dyDescent="0.3">
      <c r="C50">
        <v>40876</v>
      </c>
    </row>
    <row r="51" spans="3:3" x14ac:dyDescent="0.3">
      <c r="C51">
        <v>40877</v>
      </c>
    </row>
    <row r="52" spans="3:3" x14ac:dyDescent="0.3">
      <c r="C52">
        <v>40881</v>
      </c>
    </row>
    <row r="53" spans="3:3" x14ac:dyDescent="0.3">
      <c r="C53">
        <v>40897</v>
      </c>
    </row>
    <row r="54" spans="3:3" x14ac:dyDescent="0.3">
      <c r="C54">
        <v>40902</v>
      </c>
    </row>
    <row r="55" spans="3:3" x14ac:dyDescent="0.3">
      <c r="C55">
        <v>40905</v>
      </c>
    </row>
    <row r="56" spans="3:3" x14ac:dyDescent="0.3">
      <c r="C56">
        <v>40906</v>
      </c>
    </row>
    <row r="57" spans="3:3" x14ac:dyDescent="0.3">
      <c r="C57">
        <v>40909</v>
      </c>
    </row>
    <row r="58" spans="3:3" x14ac:dyDescent="0.3">
      <c r="C58">
        <v>39930</v>
      </c>
    </row>
    <row r="59" spans="3:3" x14ac:dyDescent="0.3">
      <c r="C59">
        <v>40936</v>
      </c>
    </row>
    <row r="60" spans="3:3" x14ac:dyDescent="0.3">
      <c r="C60">
        <v>40943</v>
      </c>
    </row>
    <row r="61" spans="3:3" x14ac:dyDescent="0.3">
      <c r="C61">
        <v>39371</v>
      </c>
    </row>
    <row r="62" spans="3:3" x14ac:dyDescent="0.3">
      <c r="C62">
        <v>39372</v>
      </c>
    </row>
    <row r="63" spans="3:3" x14ac:dyDescent="0.3">
      <c r="C63">
        <v>40937</v>
      </c>
    </row>
    <row r="64" spans="3:3" x14ac:dyDescent="0.3">
      <c r="C64">
        <v>40938</v>
      </c>
    </row>
    <row r="65" spans="3:3" x14ac:dyDescent="0.3">
      <c r="C65">
        <v>40939</v>
      </c>
    </row>
    <row r="66" spans="3:3" x14ac:dyDescent="0.3">
      <c r="C66">
        <v>40940</v>
      </c>
    </row>
    <row r="67" spans="3:3" x14ac:dyDescent="0.3">
      <c r="C67">
        <v>40941</v>
      </c>
    </row>
    <row r="68" spans="3:3" x14ac:dyDescent="0.3">
      <c r="C68">
        <v>40942</v>
      </c>
    </row>
    <row r="69" spans="3:3" x14ac:dyDescent="0.3">
      <c r="C69">
        <v>39409</v>
      </c>
    </row>
    <row r="70" spans="3:3" x14ac:dyDescent="0.3">
      <c r="C70">
        <v>39383</v>
      </c>
    </row>
    <row r="71" spans="3:3" x14ac:dyDescent="0.3">
      <c r="C71">
        <v>39416</v>
      </c>
    </row>
    <row r="72" spans="3:3" x14ac:dyDescent="0.3">
      <c r="C72">
        <v>39422</v>
      </c>
    </row>
    <row r="73" spans="3:3" x14ac:dyDescent="0.3">
      <c r="C73">
        <v>39442</v>
      </c>
    </row>
    <row r="74" spans="3:3" x14ac:dyDescent="0.3">
      <c r="C74">
        <v>39426</v>
      </c>
    </row>
    <row r="75" spans="3:3" x14ac:dyDescent="0.3">
      <c r="C75">
        <v>39427</v>
      </c>
    </row>
    <row r="76" spans="3:3" x14ac:dyDescent="0.3">
      <c r="C76">
        <v>39429</v>
      </c>
    </row>
    <row r="77" spans="3:3" x14ac:dyDescent="0.3">
      <c r="C77">
        <v>39430</v>
      </c>
    </row>
    <row r="78" spans="3:3" x14ac:dyDescent="0.3">
      <c r="C78">
        <v>39417</v>
      </c>
    </row>
    <row r="79" spans="3:3" x14ac:dyDescent="0.3">
      <c r="C79">
        <v>39431</v>
      </c>
    </row>
    <row r="80" spans="3:3" x14ac:dyDescent="0.3">
      <c r="C80">
        <v>39432</v>
      </c>
    </row>
    <row r="81" spans="3:3" x14ac:dyDescent="0.3">
      <c r="C81">
        <v>39433</v>
      </c>
    </row>
    <row r="82" spans="3:3" x14ac:dyDescent="0.3">
      <c r="C82">
        <v>39434</v>
      </c>
    </row>
    <row r="83" spans="3:3" x14ac:dyDescent="0.3">
      <c r="C83">
        <v>39436</v>
      </c>
    </row>
    <row r="84" spans="3:3" x14ac:dyDescent="0.3">
      <c r="C84">
        <v>39437</v>
      </c>
    </row>
    <row r="85" spans="3:3" x14ac:dyDescent="0.3">
      <c r="C85">
        <v>39418</v>
      </c>
    </row>
    <row r="86" spans="3:3" x14ac:dyDescent="0.3">
      <c r="C86">
        <v>39438</v>
      </c>
    </row>
    <row r="87" spans="3:3" x14ac:dyDescent="0.3">
      <c r="C87">
        <v>39439</v>
      </c>
    </row>
    <row r="88" spans="3:3" x14ac:dyDescent="0.3">
      <c r="C88">
        <v>39440</v>
      </c>
    </row>
    <row r="89" spans="3:3" x14ac:dyDescent="0.3">
      <c r="C89">
        <v>45288</v>
      </c>
    </row>
    <row r="90" spans="3:3" x14ac:dyDescent="0.3">
      <c r="C90">
        <v>39419</v>
      </c>
    </row>
    <row r="91" spans="3:3" x14ac:dyDescent="0.3">
      <c r="C91">
        <v>39420</v>
      </c>
    </row>
    <row r="92" spans="3:3" x14ac:dyDescent="0.3">
      <c r="C92">
        <v>39421</v>
      </c>
    </row>
    <row r="93" spans="3:3" x14ac:dyDescent="0.3">
      <c r="C93">
        <v>39457</v>
      </c>
    </row>
    <row r="94" spans="3:3" x14ac:dyDescent="0.3">
      <c r="C94">
        <v>39464</v>
      </c>
    </row>
    <row r="95" spans="3:3" x14ac:dyDescent="0.3">
      <c r="C95">
        <v>39491</v>
      </c>
    </row>
    <row r="96" spans="3:3" x14ac:dyDescent="0.3">
      <c r="C96">
        <v>39487</v>
      </c>
    </row>
    <row r="97" spans="3:3" x14ac:dyDescent="0.3">
      <c r="C97">
        <v>39489</v>
      </c>
    </row>
    <row r="98" spans="3:3" x14ac:dyDescent="0.3">
      <c r="C98">
        <v>39513</v>
      </c>
    </row>
    <row r="99" spans="3:3" x14ac:dyDescent="0.3">
      <c r="C99">
        <v>40155</v>
      </c>
    </row>
    <row r="100" spans="3:3" x14ac:dyDescent="0.3">
      <c r="C100">
        <v>46149</v>
      </c>
    </row>
    <row r="101" spans="3:3" x14ac:dyDescent="0.3">
      <c r="C101">
        <v>39632</v>
      </c>
    </row>
    <row r="102" spans="3:3" x14ac:dyDescent="0.3">
      <c r="C102">
        <v>39631</v>
      </c>
    </row>
    <row r="103" spans="3:3" x14ac:dyDescent="0.3">
      <c r="C103">
        <v>40836</v>
      </c>
    </row>
    <row r="104" spans="3:3" x14ac:dyDescent="0.3">
      <c r="C104">
        <v>39781</v>
      </c>
    </row>
    <row r="105" spans="3:3" x14ac:dyDescent="0.3">
      <c r="C105">
        <v>39796</v>
      </c>
    </row>
    <row r="106" spans="3:3" x14ac:dyDescent="0.3">
      <c r="C106">
        <v>40991</v>
      </c>
    </row>
    <row r="107" spans="3:3" x14ac:dyDescent="0.3">
      <c r="C107">
        <v>40405</v>
      </c>
    </row>
    <row r="108" spans="3:3" x14ac:dyDescent="0.3">
      <c r="C108">
        <v>39782</v>
      </c>
    </row>
    <row r="109" spans="3:3" x14ac:dyDescent="0.3">
      <c r="C109">
        <v>39783</v>
      </c>
    </row>
    <row r="110" spans="3:3" x14ac:dyDescent="0.3">
      <c r="C110">
        <v>39785</v>
      </c>
    </row>
    <row r="111" spans="3:3" x14ac:dyDescent="0.3">
      <c r="C111">
        <v>39784</v>
      </c>
    </row>
    <row r="112" spans="3:3" x14ac:dyDescent="0.3">
      <c r="C112">
        <v>40460</v>
      </c>
    </row>
    <row r="113" spans="3:3" x14ac:dyDescent="0.3">
      <c r="C113">
        <v>40787</v>
      </c>
    </row>
    <row r="114" spans="3:3" x14ac:dyDescent="0.3">
      <c r="C114">
        <v>40986</v>
      </c>
    </row>
    <row r="115" spans="3:3" x14ac:dyDescent="0.3">
      <c r="C115">
        <v>30779</v>
      </c>
    </row>
    <row r="116" spans="3:3" x14ac:dyDescent="0.3">
      <c r="C116">
        <v>30782</v>
      </c>
    </row>
    <row r="117" spans="3:3" x14ac:dyDescent="0.3">
      <c r="C117">
        <v>30785</v>
      </c>
    </row>
    <row r="118" spans="3:3" x14ac:dyDescent="0.3">
      <c r="C118">
        <v>30792</v>
      </c>
    </row>
    <row r="119" spans="3:3" x14ac:dyDescent="0.3">
      <c r="C119">
        <v>30794</v>
      </c>
    </row>
    <row r="120" spans="3:3" x14ac:dyDescent="0.3">
      <c r="C120">
        <v>30797</v>
      </c>
    </row>
    <row r="121" spans="3:3" x14ac:dyDescent="0.3">
      <c r="C121">
        <v>30798</v>
      </c>
    </row>
    <row r="122" spans="3:3" x14ac:dyDescent="0.3">
      <c r="C122">
        <v>30799</v>
      </c>
    </row>
    <row r="123" spans="3:3" x14ac:dyDescent="0.3">
      <c r="C123">
        <v>30935</v>
      </c>
    </row>
    <row r="124" spans="3:3" x14ac:dyDescent="0.3">
      <c r="C124">
        <v>31006</v>
      </c>
    </row>
    <row r="125" spans="3:3" x14ac:dyDescent="0.3">
      <c r="C125">
        <v>31004</v>
      </c>
    </row>
    <row r="126" spans="3:3" x14ac:dyDescent="0.3">
      <c r="C126">
        <v>31029</v>
      </c>
    </row>
    <row r="127" spans="3:3" x14ac:dyDescent="0.3">
      <c r="C127">
        <v>31064</v>
      </c>
    </row>
    <row r="128" spans="3:3" x14ac:dyDescent="0.3">
      <c r="C128">
        <v>31073</v>
      </c>
    </row>
    <row r="129" spans="3:3" x14ac:dyDescent="0.3">
      <c r="C129">
        <v>31084</v>
      </c>
    </row>
    <row r="130" spans="3:3" x14ac:dyDescent="0.3">
      <c r="C130">
        <v>31392</v>
      </c>
    </row>
    <row r="131" spans="3:3" x14ac:dyDescent="0.3">
      <c r="C131">
        <v>31394</v>
      </c>
    </row>
    <row r="132" spans="3:3" x14ac:dyDescent="0.3">
      <c r="C132">
        <v>31589</v>
      </c>
    </row>
    <row r="133" spans="3:3" x14ac:dyDescent="0.3">
      <c r="C133">
        <v>31586</v>
      </c>
    </row>
    <row r="134" spans="3:3" x14ac:dyDescent="0.3">
      <c r="C134">
        <v>32056</v>
      </c>
    </row>
    <row r="135" spans="3:3" x14ac:dyDescent="0.3">
      <c r="C135">
        <v>32060</v>
      </c>
    </row>
    <row r="136" spans="3:3" x14ac:dyDescent="0.3">
      <c r="C136">
        <v>32052</v>
      </c>
    </row>
    <row r="137" spans="3:3" x14ac:dyDescent="0.3">
      <c r="C137">
        <v>30817</v>
      </c>
    </row>
    <row r="138" spans="3:3" x14ac:dyDescent="0.3">
      <c r="C138">
        <v>30820</v>
      </c>
    </row>
    <row r="139" spans="3:3" x14ac:dyDescent="0.3">
      <c r="C139">
        <v>30821</v>
      </c>
    </row>
    <row r="140" spans="3:3" x14ac:dyDescent="0.3">
      <c r="C140">
        <v>30832</v>
      </c>
    </row>
    <row r="141" spans="3:3" x14ac:dyDescent="0.3">
      <c r="C141">
        <v>30828</v>
      </c>
    </row>
    <row r="142" spans="3:3" x14ac:dyDescent="0.3">
      <c r="C142">
        <v>30830</v>
      </c>
    </row>
    <row r="143" spans="3:3" x14ac:dyDescent="0.3">
      <c r="C143">
        <v>30972</v>
      </c>
    </row>
    <row r="144" spans="3:3" x14ac:dyDescent="0.3">
      <c r="C144">
        <v>30973</v>
      </c>
    </row>
    <row r="145" spans="3:3" x14ac:dyDescent="0.3">
      <c r="C145">
        <v>30974</v>
      </c>
    </row>
    <row r="146" spans="3:3" x14ac:dyDescent="0.3">
      <c r="C146">
        <v>30980</v>
      </c>
    </row>
    <row r="147" spans="3:3" x14ac:dyDescent="0.3">
      <c r="C147">
        <v>30981</v>
      </c>
    </row>
    <row r="148" spans="3:3" x14ac:dyDescent="0.3">
      <c r="C148">
        <v>30984</v>
      </c>
    </row>
    <row r="149" spans="3:3" x14ac:dyDescent="0.3">
      <c r="C149">
        <v>30985</v>
      </c>
    </row>
    <row r="150" spans="3:3" x14ac:dyDescent="0.3">
      <c r="C150">
        <v>30989</v>
      </c>
    </row>
    <row r="151" spans="3:3" x14ac:dyDescent="0.3">
      <c r="C151">
        <v>30993</v>
      </c>
    </row>
    <row r="152" spans="3:3" x14ac:dyDescent="0.3">
      <c r="C152">
        <v>30996</v>
      </c>
    </row>
    <row r="153" spans="3:3" x14ac:dyDescent="0.3">
      <c r="C153">
        <v>30997</v>
      </c>
    </row>
    <row r="154" spans="3:3" x14ac:dyDescent="0.3">
      <c r="C154">
        <v>31215</v>
      </c>
    </row>
    <row r="155" spans="3:3" x14ac:dyDescent="0.3">
      <c r="C155">
        <v>31526</v>
      </c>
    </row>
    <row r="156" spans="3:3" x14ac:dyDescent="0.3">
      <c r="C156">
        <v>31529</v>
      </c>
    </row>
    <row r="157" spans="3:3" x14ac:dyDescent="0.3">
      <c r="C157">
        <v>31534</v>
      </c>
    </row>
    <row r="158" spans="3:3" x14ac:dyDescent="0.3">
      <c r="C158">
        <v>31536</v>
      </c>
    </row>
    <row r="159" spans="3:3" x14ac:dyDescent="0.3">
      <c r="C159">
        <v>31538</v>
      </c>
    </row>
    <row r="160" spans="3:3" x14ac:dyDescent="0.3">
      <c r="C160">
        <v>31541</v>
      </c>
    </row>
    <row r="161" spans="3:3" x14ac:dyDescent="0.3">
      <c r="C161">
        <v>31542</v>
      </c>
    </row>
    <row r="162" spans="3:3" x14ac:dyDescent="0.3">
      <c r="C162">
        <v>31543</v>
      </c>
    </row>
    <row r="163" spans="3:3" x14ac:dyDescent="0.3">
      <c r="C163">
        <v>30613</v>
      </c>
    </row>
    <row r="164" spans="3:3" x14ac:dyDescent="0.3">
      <c r="C164">
        <v>30626</v>
      </c>
    </row>
    <row r="165" spans="3:3" x14ac:dyDescent="0.3">
      <c r="C165">
        <v>31896</v>
      </c>
    </row>
    <row r="166" spans="3:3" x14ac:dyDescent="0.3">
      <c r="C166">
        <v>30722</v>
      </c>
    </row>
    <row r="167" spans="3:3" x14ac:dyDescent="0.3">
      <c r="C167">
        <v>30723</v>
      </c>
    </row>
    <row r="168" spans="3:3" x14ac:dyDescent="0.3">
      <c r="C168">
        <v>32020</v>
      </c>
    </row>
    <row r="169" spans="3:3" x14ac:dyDescent="0.3">
      <c r="C169">
        <v>32090</v>
      </c>
    </row>
    <row r="170" spans="3:3" x14ac:dyDescent="0.3">
      <c r="C170">
        <v>30854</v>
      </c>
    </row>
    <row r="171" spans="3:3" x14ac:dyDescent="0.3">
      <c r="C171">
        <v>31049</v>
      </c>
    </row>
    <row r="172" spans="3:3" x14ac:dyDescent="0.3">
      <c r="C172">
        <v>31180</v>
      </c>
    </row>
    <row r="173" spans="3:3" x14ac:dyDescent="0.3">
      <c r="C173">
        <v>31181</v>
      </c>
    </row>
    <row r="174" spans="3:3" x14ac:dyDescent="0.3">
      <c r="C174">
        <v>31183</v>
      </c>
    </row>
    <row r="175" spans="3:3" x14ac:dyDescent="0.3">
      <c r="C175">
        <v>31173</v>
      </c>
    </row>
    <row r="176" spans="3:3" x14ac:dyDescent="0.3">
      <c r="C176">
        <v>31174</v>
      </c>
    </row>
    <row r="177" spans="3:3" x14ac:dyDescent="0.3">
      <c r="C177">
        <v>31178</v>
      </c>
    </row>
    <row r="178" spans="3:3" x14ac:dyDescent="0.3">
      <c r="C178">
        <v>31220</v>
      </c>
    </row>
    <row r="179" spans="3:3" x14ac:dyDescent="0.3">
      <c r="C179">
        <v>31225</v>
      </c>
    </row>
    <row r="180" spans="3:3" x14ac:dyDescent="0.3">
      <c r="C180">
        <v>31226</v>
      </c>
    </row>
    <row r="181" spans="3:3" x14ac:dyDescent="0.3">
      <c r="C181">
        <v>31228</v>
      </c>
    </row>
    <row r="182" spans="3:3" x14ac:dyDescent="0.3">
      <c r="C182">
        <v>31235</v>
      </c>
    </row>
    <row r="183" spans="3:3" x14ac:dyDescent="0.3">
      <c r="C183">
        <v>31236</v>
      </c>
    </row>
    <row r="184" spans="3:3" x14ac:dyDescent="0.3">
      <c r="C184">
        <v>31237</v>
      </c>
    </row>
    <row r="185" spans="3:3" x14ac:dyDescent="0.3">
      <c r="C185">
        <v>31239</v>
      </c>
    </row>
    <row r="186" spans="3:3" x14ac:dyDescent="0.3">
      <c r="C186">
        <v>31240</v>
      </c>
    </row>
    <row r="187" spans="3:3" x14ac:dyDescent="0.3">
      <c r="C187">
        <v>31433</v>
      </c>
    </row>
    <row r="188" spans="3:3" x14ac:dyDescent="0.3">
      <c r="C188">
        <v>31436</v>
      </c>
    </row>
    <row r="189" spans="3:3" x14ac:dyDescent="0.3">
      <c r="C189">
        <v>31437</v>
      </c>
    </row>
    <row r="190" spans="3:3" x14ac:dyDescent="0.3">
      <c r="C190">
        <v>31438</v>
      </c>
    </row>
    <row r="191" spans="3:3" x14ac:dyDescent="0.3">
      <c r="C191">
        <v>31440</v>
      </c>
    </row>
    <row r="192" spans="3:3" x14ac:dyDescent="0.3">
      <c r="C192">
        <v>31441</v>
      </c>
    </row>
    <row r="193" spans="3:3" x14ac:dyDescent="0.3">
      <c r="C193">
        <v>31444</v>
      </c>
    </row>
    <row r="194" spans="3:3" x14ac:dyDescent="0.3">
      <c r="C194">
        <v>31454</v>
      </c>
    </row>
    <row r="195" spans="3:3" x14ac:dyDescent="0.3">
      <c r="C195">
        <v>31458</v>
      </c>
    </row>
    <row r="196" spans="3:3" x14ac:dyDescent="0.3">
      <c r="C196">
        <v>31468</v>
      </c>
    </row>
    <row r="197" spans="3:3" x14ac:dyDescent="0.3">
      <c r="C197">
        <v>31469</v>
      </c>
    </row>
    <row r="198" spans="3:3" x14ac:dyDescent="0.3">
      <c r="C198">
        <v>31428</v>
      </c>
    </row>
    <row r="199" spans="3:3" x14ac:dyDescent="0.3">
      <c r="C199">
        <v>31482</v>
      </c>
    </row>
    <row r="200" spans="3:3" x14ac:dyDescent="0.3">
      <c r="C200">
        <v>31486</v>
      </c>
    </row>
    <row r="201" spans="3:3" x14ac:dyDescent="0.3">
      <c r="C201">
        <v>31492</v>
      </c>
    </row>
    <row r="202" spans="3:3" x14ac:dyDescent="0.3">
      <c r="C202">
        <v>31431</v>
      </c>
    </row>
    <row r="203" spans="3:3" x14ac:dyDescent="0.3">
      <c r="C203">
        <v>31432</v>
      </c>
    </row>
    <row r="204" spans="3:3" x14ac:dyDescent="0.3">
      <c r="C204">
        <v>31495</v>
      </c>
    </row>
    <row r="205" spans="3:3" x14ac:dyDescent="0.3">
      <c r="C205">
        <v>31600</v>
      </c>
    </row>
    <row r="206" spans="3:3" x14ac:dyDescent="0.3">
      <c r="C206">
        <v>31621</v>
      </c>
    </row>
    <row r="207" spans="3:3" x14ac:dyDescent="0.3">
      <c r="C207">
        <v>31622</v>
      </c>
    </row>
    <row r="208" spans="3:3" x14ac:dyDescent="0.3">
      <c r="C208">
        <v>31624</v>
      </c>
    </row>
    <row r="209" spans="3:3" x14ac:dyDescent="0.3">
      <c r="C209">
        <v>31626</v>
      </c>
    </row>
    <row r="210" spans="3:3" x14ac:dyDescent="0.3">
      <c r="C210">
        <v>31634</v>
      </c>
    </row>
    <row r="211" spans="3:3" x14ac:dyDescent="0.3">
      <c r="C211">
        <v>31648</v>
      </c>
    </row>
    <row r="212" spans="3:3" x14ac:dyDescent="0.3">
      <c r="C212">
        <v>31651</v>
      </c>
    </row>
    <row r="213" spans="3:3" x14ac:dyDescent="0.3">
      <c r="C213">
        <v>31613</v>
      </c>
    </row>
    <row r="214" spans="3:3" x14ac:dyDescent="0.3">
      <c r="C214">
        <v>31614</v>
      </c>
    </row>
    <row r="215" spans="3:3" x14ac:dyDescent="0.3">
      <c r="C215">
        <v>31694</v>
      </c>
    </row>
    <row r="216" spans="3:3" x14ac:dyDescent="0.3">
      <c r="C216">
        <v>31760</v>
      </c>
    </row>
    <row r="217" spans="3:3" x14ac:dyDescent="0.3">
      <c r="C217">
        <v>31766</v>
      </c>
    </row>
    <row r="218" spans="3:3" x14ac:dyDescent="0.3">
      <c r="C218">
        <v>31768</v>
      </c>
    </row>
    <row r="219" spans="3:3" x14ac:dyDescent="0.3">
      <c r="C219">
        <v>31754</v>
      </c>
    </row>
    <row r="220" spans="3:3" x14ac:dyDescent="0.3">
      <c r="C220">
        <v>31774</v>
      </c>
    </row>
    <row r="221" spans="3:3" x14ac:dyDescent="0.3">
      <c r="C221">
        <v>31755</v>
      </c>
    </row>
    <row r="222" spans="3:3" x14ac:dyDescent="0.3">
      <c r="C222">
        <v>31756</v>
      </c>
    </row>
    <row r="223" spans="3:3" x14ac:dyDescent="0.3">
      <c r="C223">
        <v>31758</v>
      </c>
    </row>
    <row r="224" spans="3:3" x14ac:dyDescent="0.3">
      <c r="C224">
        <v>31923</v>
      </c>
    </row>
    <row r="225" spans="3:3" x14ac:dyDescent="0.3">
      <c r="C225">
        <v>31439</v>
      </c>
    </row>
    <row r="226" spans="3:3" x14ac:dyDescent="0.3">
      <c r="C226">
        <v>31476</v>
      </c>
    </row>
    <row r="227" spans="3:3" x14ac:dyDescent="0.3">
      <c r="C227">
        <v>31627</v>
      </c>
    </row>
    <row r="228" spans="3:3" x14ac:dyDescent="0.3">
      <c r="C228">
        <v>31764</v>
      </c>
    </row>
    <row r="229" spans="3:3" x14ac:dyDescent="0.3">
      <c r="C229">
        <v>31868</v>
      </c>
    </row>
    <row r="230" spans="3:3" x14ac:dyDescent="0.3">
      <c r="C230">
        <v>32146</v>
      </c>
    </row>
    <row r="231" spans="3:3" x14ac:dyDescent="0.3">
      <c r="C231">
        <v>32063</v>
      </c>
    </row>
    <row r="232" spans="3:3" x14ac:dyDescent="0.3">
      <c r="C232">
        <v>32109</v>
      </c>
    </row>
    <row r="233" spans="3:3" x14ac:dyDescent="0.3">
      <c r="C233">
        <v>32110</v>
      </c>
    </row>
    <row r="234" spans="3:3" x14ac:dyDescent="0.3">
      <c r="C234">
        <v>32111</v>
      </c>
    </row>
    <row r="235" spans="3:3" x14ac:dyDescent="0.3">
      <c r="C235">
        <v>32112</v>
      </c>
    </row>
    <row r="236" spans="3:3" x14ac:dyDescent="0.3">
      <c r="C236">
        <v>32147</v>
      </c>
    </row>
    <row r="237" spans="3:3" x14ac:dyDescent="0.3">
      <c r="C237">
        <v>31350</v>
      </c>
    </row>
    <row r="238" spans="3:3" x14ac:dyDescent="0.3">
      <c r="C238">
        <v>31352</v>
      </c>
    </row>
    <row r="239" spans="3:3" x14ac:dyDescent="0.3">
      <c r="C239">
        <v>31353</v>
      </c>
    </row>
    <row r="240" spans="3:3" x14ac:dyDescent="0.3">
      <c r="C240">
        <v>31354</v>
      </c>
    </row>
    <row r="241" spans="3:3" x14ac:dyDescent="0.3">
      <c r="C241">
        <v>31559</v>
      </c>
    </row>
    <row r="242" spans="3:3" x14ac:dyDescent="0.3">
      <c r="C242">
        <v>31560</v>
      </c>
    </row>
    <row r="243" spans="3:3" x14ac:dyDescent="0.3">
      <c r="C243">
        <v>31561</v>
      </c>
    </row>
    <row r="244" spans="3:3" x14ac:dyDescent="0.3">
      <c r="C244">
        <v>31565</v>
      </c>
    </row>
    <row r="245" spans="3:3" x14ac:dyDescent="0.3">
      <c r="C245">
        <v>31566</v>
      </c>
    </row>
    <row r="246" spans="3:3" x14ac:dyDescent="0.3">
      <c r="C246">
        <v>31567</v>
      </c>
    </row>
    <row r="247" spans="3:3" x14ac:dyDescent="0.3">
      <c r="C247">
        <v>31571</v>
      </c>
    </row>
    <row r="248" spans="3:3" x14ac:dyDescent="0.3">
      <c r="C248">
        <v>31551</v>
      </c>
    </row>
    <row r="249" spans="3:3" x14ac:dyDescent="0.3">
      <c r="C249">
        <v>31576</v>
      </c>
    </row>
    <row r="250" spans="3:3" x14ac:dyDescent="0.3">
      <c r="C250">
        <v>31577</v>
      </c>
    </row>
    <row r="251" spans="3:3" x14ac:dyDescent="0.3">
      <c r="C251">
        <v>31578</v>
      </c>
    </row>
    <row r="252" spans="3:3" x14ac:dyDescent="0.3">
      <c r="C252">
        <v>31552</v>
      </c>
    </row>
    <row r="253" spans="3:3" x14ac:dyDescent="0.3">
      <c r="C253">
        <v>31555</v>
      </c>
    </row>
    <row r="254" spans="3:3" x14ac:dyDescent="0.3">
      <c r="C254">
        <v>31706</v>
      </c>
    </row>
    <row r="255" spans="3:3" x14ac:dyDescent="0.3">
      <c r="C255">
        <v>31707</v>
      </c>
    </row>
    <row r="256" spans="3:3" x14ac:dyDescent="0.3">
      <c r="C256">
        <v>31744</v>
      </c>
    </row>
    <row r="257" spans="3:3" x14ac:dyDescent="0.3">
      <c r="C257">
        <v>31791</v>
      </c>
    </row>
    <row r="258" spans="3:3" x14ac:dyDescent="0.3">
      <c r="C258">
        <v>31793</v>
      </c>
    </row>
    <row r="259" spans="3:3" x14ac:dyDescent="0.3">
      <c r="C259">
        <v>31797</v>
      </c>
    </row>
    <row r="260" spans="3:3" x14ac:dyDescent="0.3">
      <c r="C260">
        <v>31800</v>
      </c>
    </row>
    <row r="261" spans="3:3" x14ac:dyDescent="0.3">
      <c r="C261">
        <v>31802</v>
      </c>
    </row>
    <row r="262" spans="3:3" x14ac:dyDescent="0.3">
      <c r="C262">
        <v>31803</v>
      </c>
    </row>
    <row r="263" spans="3:3" x14ac:dyDescent="0.3">
      <c r="C263">
        <v>31804</v>
      </c>
    </row>
    <row r="264" spans="3:3" x14ac:dyDescent="0.3">
      <c r="C264">
        <v>31783</v>
      </c>
    </row>
    <row r="265" spans="3:3" x14ac:dyDescent="0.3">
      <c r="C265">
        <v>31824</v>
      </c>
    </row>
    <row r="266" spans="3:3" x14ac:dyDescent="0.3">
      <c r="C266">
        <v>31825</v>
      </c>
    </row>
    <row r="267" spans="3:3" x14ac:dyDescent="0.3">
      <c r="C267">
        <v>32027</v>
      </c>
    </row>
    <row r="268" spans="3:3" x14ac:dyDescent="0.3">
      <c r="C268">
        <v>30590</v>
      </c>
    </row>
    <row r="269" spans="3:3" x14ac:dyDescent="0.3">
      <c r="C269">
        <v>30848</v>
      </c>
    </row>
    <row r="270" spans="3:3" x14ac:dyDescent="0.3">
      <c r="C270">
        <v>31779</v>
      </c>
    </row>
    <row r="271" spans="3:3" x14ac:dyDescent="0.3">
      <c r="C271">
        <v>30876</v>
      </c>
    </row>
    <row r="272" spans="3:3" x14ac:dyDescent="0.3">
      <c r="C272">
        <v>31419</v>
      </c>
    </row>
    <row r="273" spans="3:3" x14ac:dyDescent="0.3">
      <c r="C273">
        <v>30749</v>
      </c>
    </row>
    <row r="274" spans="3:3" x14ac:dyDescent="0.3">
      <c r="C274">
        <v>31276</v>
      </c>
    </row>
    <row r="275" spans="3:3" x14ac:dyDescent="0.3">
      <c r="C275">
        <v>31150</v>
      </c>
    </row>
    <row r="276" spans="3:3" x14ac:dyDescent="0.3">
      <c r="C276">
        <v>31933</v>
      </c>
    </row>
    <row r="277" spans="3:3" x14ac:dyDescent="0.3">
      <c r="C277">
        <v>31973</v>
      </c>
    </row>
    <row r="278" spans="3:3" x14ac:dyDescent="0.3">
      <c r="C278">
        <v>30598</v>
      </c>
    </row>
    <row r="279" spans="3:3" x14ac:dyDescent="0.3">
      <c r="C279">
        <v>32174</v>
      </c>
    </row>
    <row r="280" spans="3:3" x14ac:dyDescent="0.3">
      <c r="C280">
        <v>32158</v>
      </c>
    </row>
    <row r="281" spans="3:3" x14ac:dyDescent="0.3">
      <c r="C281">
        <v>32160</v>
      </c>
    </row>
    <row r="282" spans="3:3" x14ac:dyDescent="0.3">
      <c r="C282">
        <v>32164</v>
      </c>
    </row>
    <row r="283" spans="3:3" x14ac:dyDescent="0.3">
      <c r="C283">
        <v>32149</v>
      </c>
    </row>
    <row r="284" spans="3:3" x14ac:dyDescent="0.3">
      <c r="C284">
        <v>32152</v>
      </c>
    </row>
    <row r="285" spans="3:3" x14ac:dyDescent="0.3">
      <c r="C285">
        <v>32153</v>
      </c>
    </row>
    <row r="286" spans="3:3" x14ac:dyDescent="0.3">
      <c r="C286">
        <v>32302</v>
      </c>
    </row>
    <row r="287" spans="3:3" x14ac:dyDescent="0.3">
      <c r="C287">
        <v>32157</v>
      </c>
    </row>
    <row r="288" spans="3:3" x14ac:dyDescent="0.3">
      <c r="C288">
        <v>32151</v>
      </c>
    </row>
    <row r="289" spans="3:3" x14ac:dyDescent="0.3">
      <c r="C289">
        <v>32150</v>
      </c>
    </row>
    <row r="290" spans="3:3" x14ac:dyDescent="0.3">
      <c r="C290">
        <v>32167</v>
      </c>
    </row>
    <row r="291" spans="3:3" x14ac:dyDescent="0.3">
      <c r="C291">
        <v>32272</v>
      </c>
    </row>
    <row r="292" spans="3:3" x14ac:dyDescent="0.3">
      <c r="C292">
        <v>32273</v>
      </c>
    </row>
    <row r="293" spans="3:3" x14ac:dyDescent="0.3">
      <c r="C293">
        <v>32219</v>
      </c>
    </row>
    <row r="294" spans="3:3" x14ac:dyDescent="0.3">
      <c r="C294">
        <v>32220</v>
      </c>
    </row>
    <row r="295" spans="3:3" x14ac:dyDescent="0.3">
      <c r="C295">
        <v>32207</v>
      </c>
    </row>
    <row r="296" spans="3:3" x14ac:dyDescent="0.3">
      <c r="C296">
        <v>32209</v>
      </c>
    </row>
    <row r="297" spans="3:3" x14ac:dyDescent="0.3">
      <c r="C297">
        <v>32210</v>
      </c>
    </row>
    <row r="298" spans="3:3" x14ac:dyDescent="0.3">
      <c r="C298">
        <v>32260</v>
      </c>
    </row>
    <row r="299" spans="3:3" x14ac:dyDescent="0.3">
      <c r="C299">
        <v>32266</v>
      </c>
    </row>
    <row r="300" spans="3:3" x14ac:dyDescent="0.3">
      <c r="C300">
        <v>32304</v>
      </c>
    </row>
    <row r="301" spans="3:3" x14ac:dyDescent="0.3">
      <c r="C301">
        <v>32298</v>
      </c>
    </row>
    <row r="302" spans="3:3" x14ac:dyDescent="0.3">
      <c r="C302">
        <v>32230</v>
      </c>
    </row>
    <row r="303" spans="3:3" x14ac:dyDescent="0.3">
      <c r="C303">
        <v>33431</v>
      </c>
    </row>
    <row r="304" spans="3:3" x14ac:dyDescent="0.3">
      <c r="C304">
        <v>33436</v>
      </c>
    </row>
    <row r="305" spans="3:3" x14ac:dyDescent="0.3">
      <c r="C305">
        <v>33566</v>
      </c>
    </row>
    <row r="306" spans="3:3" x14ac:dyDescent="0.3">
      <c r="C306">
        <v>33301</v>
      </c>
    </row>
    <row r="307" spans="3:3" x14ac:dyDescent="0.3">
      <c r="C307">
        <v>33638</v>
      </c>
    </row>
    <row r="308" spans="3:3" x14ac:dyDescent="0.3">
      <c r="C308">
        <v>33737</v>
      </c>
    </row>
    <row r="309" spans="3:3" x14ac:dyDescent="0.3">
      <c r="C309">
        <v>33749</v>
      </c>
    </row>
    <row r="310" spans="3:3" x14ac:dyDescent="0.3">
      <c r="C310">
        <v>33875</v>
      </c>
    </row>
    <row r="311" spans="3:3" x14ac:dyDescent="0.3">
      <c r="C311">
        <v>33939</v>
      </c>
    </row>
    <row r="312" spans="3:3" x14ac:dyDescent="0.3">
      <c r="C312">
        <v>34065</v>
      </c>
    </row>
    <row r="313" spans="3:3" x14ac:dyDescent="0.3">
      <c r="C313">
        <v>34071</v>
      </c>
    </row>
    <row r="314" spans="3:3" x14ac:dyDescent="0.3">
      <c r="C314">
        <v>34158</v>
      </c>
    </row>
    <row r="315" spans="3:3" x14ac:dyDescent="0.3">
      <c r="C315">
        <v>34211</v>
      </c>
    </row>
    <row r="316" spans="3:3" x14ac:dyDescent="0.3">
      <c r="C316">
        <v>34213</v>
      </c>
    </row>
    <row r="317" spans="3:3" x14ac:dyDescent="0.3">
      <c r="C317">
        <v>34215</v>
      </c>
    </row>
    <row r="318" spans="3:3" x14ac:dyDescent="0.3">
      <c r="C318">
        <v>34208</v>
      </c>
    </row>
    <row r="319" spans="3:3" x14ac:dyDescent="0.3">
      <c r="C319">
        <v>34247</v>
      </c>
    </row>
    <row r="320" spans="3:3" x14ac:dyDescent="0.3">
      <c r="C320">
        <v>34248</v>
      </c>
    </row>
    <row r="321" spans="3:3" x14ac:dyDescent="0.3">
      <c r="C321">
        <v>34240</v>
      </c>
    </row>
    <row r="322" spans="3:3" x14ac:dyDescent="0.3">
      <c r="C322">
        <v>34241</v>
      </c>
    </row>
    <row r="323" spans="3:3" x14ac:dyDescent="0.3">
      <c r="C323">
        <v>34244</v>
      </c>
    </row>
    <row r="324" spans="3:3" x14ac:dyDescent="0.3">
      <c r="C324">
        <v>32332</v>
      </c>
    </row>
    <row r="325" spans="3:3" x14ac:dyDescent="0.3">
      <c r="C325">
        <v>34374</v>
      </c>
    </row>
    <row r="326" spans="3:3" x14ac:dyDescent="0.3">
      <c r="C326">
        <v>34362</v>
      </c>
    </row>
    <row r="327" spans="3:3" x14ac:dyDescent="0.3">
      <c r="C327">
        <v>34427</v>
      </c>
    </row>
    <row r="328" spans="3:3" x14ac:dyDescent="0.3">
      <c r="C328">
        <v>34482</v>
      </c>
    </row>
    <row r="329" spans="3:3" x14ac:dyDescent="0.3">
      <c r="C329">
        <v>34514</v>
      </c>
    </row>
    <row r="330" spans="3:3" x14ac:dyDescent="0.3">
      <c r="C330">
        <v>34552</v>
      </c>
    </row>
    <row r="331" spans="3:3" x14ac:dyDescent="0.3">
      <c r="C331">
        <v>34748</v>
      </c>
    </row>
    <row r="332" spans="3:3" x14ac:dyDescent="0.3">
      <c r="C332">
        <v>34750</v>
      </c>
    </row>
    <row r="333" spans="3:3" x14ac:dyDescent="0.3">
      <c r="C333">
        <v>33151</v>
      </c>
    </row>
    <row r="334" spans="3:3" x14ac:dyDescent="0.3">
      <c r="C334">
        <v>32601</v>
      </c>
    </row>
    <row r="335" spans="3:3" x14ac:dyDescent="0.3">
      <c r="C335">
        <v>34852</v>
      </c>
    </row>
    <row r="336" spans="3:3" x14ac:dyDescent="0.3">
      <c r="C336">
        <v>34957</v>
      </c>
    </row>
    <row r="337" spans="3:3" x14ac:dyDescent="0.3">
      <c r="C337">
        <v>34958</v>
      </c>
    </row>
    <row r="338" spans="3:3" x14ac:dyDescent="0.3">
      <c r="C338">
        <v>34960</v>
      </c>
    </row>
    <row r="339" spans="3:3" x14ac:dyDescent="0.3">
      <c r="C339">
        <v>34920</v>
      </c>
    </row>
    <row r="340" spans="3:3" x14ac:dyDescent="0.3">
      <c r="C340">
        <v>34975</v>
      </c>
    </row>
    <row r="341" spans="3:3" x14ac:dyDescent="0.3">
      <c r="C341">
        <v>34981</v>
      </c>
    </row>
    <row r="342" spans="3:3" x14ac:dyDescent="0.3">
      <c r="C342">
        <v>34983</v>
      </c>
    </row>
    <row r="343" spans="3:3" x14ac:dyDescent="0.3">
      <c r="C343">
        <v>35002</v>
      </c>
    </row>
    <row r="344" spans="3:3" x14ac:dyDescent="0.3">
      <c r="C344">
        <v>35044</v>
      </c>
    </row>
    <row r="345" spans="3:3" x14ac:dyDescent="0.3">
      <c r="C345">
        <v>35062</v>
      </c>
    </row>
    <row r="346" spans="3:3" x14ac:dyDescent="0.3">
      <c r="C346">
        <v>35064</v>
      </c>
    </row>
    <row r="347" spans="3:3" x14ac:dyDescent="0.3">
      <c r="C347">
        <v>35190</v>
      </c>
    </row>
    <row r="348" spans="3:3" x14ac:dyDescent="0.3">
      <c r="C348">
        <v>35181</v>
      </c>
    </row>
    <row r="349" spans="3:3" x14ac:dyDescent="0.3">
      <c r="C349">
        <v>35199</v>
      </c>
    </row>
    <row r="350" spans="3:3" x14ac:dyDescent="0.3">
      <c r="C350">
        <v>35221</v>
      </c>
    </row>
    <row r="351" spans="3:3" x14ac:dyDescent="0.3">
      <c r="C351">
        <v>35247</v>
      </c>
    </row>
    <row r="352" spans="3:3" x14ac:dyDescent="0.3">
      <c r="C352">
        <v>35248</v>
      </c>
    </row>
    <row r="353" spans="3:3" x14ac:dyDescent="0.3">
      <c r="C353">
        <v>35250</v>
      </c>
    </row>
    <row r="354" spans="3:3" x14ac:dyDescent="0.3">
      <c r="C354">
        <v>35253</v>
      </c>
    </row>
    <row r="355" spans="3:3" x14ac:dyDescent="0.3">
      <c r="C355">
        <v>35254</v>
      </c>
    </row>
    <row r="356" spans="3:3" x14ac:dyDescent="0.3">
      <c r="C356">
        <v>35290</v>
      </c>
    </row>
    <row r="357" spans="3:3" x14ac:dyDescent="0.3">
      <c r="C357">
        <v>35311</v>
      </c>
    </row>
    <row r="358" spans="3:3" x14ac:dyDescent="0.3">
      <c r="C358">
        <v>35409</v>
      </c>
    </row>
    <row r="359" spans="3:3" x14ac:dyDescent="0.3">
      <c r="C359">
        <v>35430</v>
      </c>
    </row>
    <row r="360" spans="3:3" x14ac:dyDescent="0.3">
      <c r="C360">
        <v>35434</v>
      </c>
    </row>
    <row r="361" spans="3:3" x14ac:dyDescent="0.3">
      <c r="C361">
        <v>35351</v>
      </c>
    </row>
    <row r="362" spans="3:3" x14ac:dyDescent="0.3">
      <c r="C362">
        <v>35451</v>
      </c>
    </row>
    <row r="363" spans="3:3" x14ac:dyDescent="0.3">
      <c r="C363">
        <v>35524</v>
      </c>
    </row>
    <row r="364" spans="3:3" x14ac:dyDescent="0.3">
      <c r="C364">
        <v>35564</v>
      </c>
    </row>
    <row r="365" spans="3:3" x14ac:dyDescent="0.3">
      <c r="C365">
        <v>35659</v>
      </c>
    </row>
    <row r="366" spans="3:3" x14ac:dyDescent="0.3">
      <c r="C366">
        <v>35660</v>
      </c>
    </row>
    <row r="367" spans="3:3" x14ac:dyDescent="0.3">
      <c r="C367">
        <v>35739</v>
      </c>
    </row>
    <row r="368" spans="3:3" x14ac:dyDescent="0.3">
      <c r="C368">
        <v>35742</v>
      </c>
    </row>
    <row r="369" spans="3:3" x14ac:dyDescent="0.3">
      <c r="C369">
        <v>35744</v>
      </c>
    </row>
    <row r="370" spans="3:3" x14ac:dyDescent="0.3">
      <c r="C370">
        <v>35745</v>
      </c>
    </row>
    <row r="371" spans="3:3" x14ac:dyDescent="0.3">
      <c r="C371">
        <v>35746</v>
      </c>
    </row>
    <row r="372" spans="3:3" x14ac:dyDescent="0.3">
      <c r="C372">
        <v>35747</v>
      </c>
    </row>
    <row r="373" spans="3:3" x14ac:dyDescent="0.3">
      <c r="C373">
        <v>35748</v>
      </c>
    </row>
    <row r="374" spans="3:3" x14ac:dyDescent="0.3">
      <c r="C374">
        <v>35749</v>
      </c>
    </row>
    <row r="375" spans="3:3" x14ac:dyDescent="0.3">
      <c r="C375">
        <v>35767</v>
      </c>
    </row>
    <row r="376" spans="3:3" x14ac:dyDescent="0.3">
      <c r="C376">
        <v>35898</v>
      </c>
    </row>
    <row r="377" spans="3:3" x14ac:dyDescent="0.3">
      <c r="C377">
        <v>35902</v>
      </c>
    </row>
    <row r="378" spans="3:3" x14ac:dyDescent="0.3">
      <c r="C378">
        <v>35924</v>
      </c>
    </row>
    <row r="379" spans="3:3" x14ac:dyDescent="0.3">
      <c r="C379">
        <v>32699</v>
      </c>
    </row>
    <row r="380" spans="3:3" x14ac:dyDescent="0.3">
      <c r="C380">
        <v>32700</v>
      </c>
    </row>
    <row r="381" spans="3:3" x14ac:dyDescent="0.3">
      <c r="C381">
        <v>32703</v>
      </c>
    </row>
    <row r="382" spans="3:3" x14ac:dyDescent="0.3">
      <c r="C382">
        <v>32704</v>
      </c>
    </row>
    <row r="383" spans="3:3" x14ac:dyDescent="0.3">
      <c r="C383">
        <v>32708</v>
      </c>
    </row>
    <row r="384" spans="3:3" x14ac:dyDescent="0.3">
      <c r="C384">
        <v>32719</v>
      </c>
    </row>
    <row r="385" spans="3:3" x14ac:dyDescent="0.3">
      <c r="C385">
        <v>32734</v>
      </c>
    </row>
    <row r="386" spans="3:3" x14ac:dyDescent="0.3">
      <c r="C386">
        <v>32736</v>
      </c>
    </row>
    <row r="387" spans="3:3" x14ac:dyDescent="0.3">
      <c r="C387">
        <v>36065</v>
      </c>
    </row>
    <row r="388" spans="3:3" x14ac:dyDescent="0.3">
      <c r="C388">
        <v>36068</v>
      </c>
    </row>
    <row r="389" spans="3:3" x14ac:dyDescent="0.3">
      <c r="C389">
        <v>32359</v>
      </c>
    </row>
    <row r="390" spans="3:3" x14ac:dyDescent="0.3">
      <c r="C390">
        <v>32360</v>
      </c>
    </row>
    <row r="391" spans="3:3" x14ac:dyDescent="0.3">
      <c r="C391">
        <v>32361</v>
      </c>
    </row>
    <row r="392" spans="3:3" x14ac:dyDescent="0.3">
      <c r="C392">
        <v>32366</v>
      </c>
    </row>
    <row r="393" spans="3:3" x14ac:dyDescent="0.3">
      <c r="C393">
        <v>32373</v>
      </c>
    </row>
    <row r="394" spans="3:3" x14ac:dyDescent="0.3">
      <c r="C394">
        <v>32345</v>
      </c>
    </row>
    <row r="395" spans="3:3" x14ac:dyDescent="0.3">
      <c r="C395">
        <v>32349</v>
      </c>
    </row>
    <row r="396" spans="3:3" x14ac:dyDescent="0.3">
      <c r="C396">
        <v>32350</v>
      </c>
    </row>
    <row r="397" spans="3:3" x14ac:dyDescent="0.3">
      <c r="C397">
        <v>32351</v>
      </c>
    </row>
    <row r="398" spans="3:3" x14ac:dyDescent="0.3">
      <c r="C398">
        <v>36134</v>
      </c>
    </row>
    <row r="399" spans="3:3" x14ac:dyDescent="0.3">
      <c r="C399">
        <v>32759</v>
      </c>
    </row>
    <row r="400" spans="3:3" x14ac:dyDescent="0.3">
      <c r="C400">
        <v>33200</v>
      </c>
    </row>
    <row r="401" spans="3:3" x14ac:dyDescent="0.3">
      <c r="C401">
        <v>36192</v>
      </c>
    </row>
    <row r="402" spans="3:3" x14ac:dyDescent="0.3">
      <c r="C402">
        <v>36205</v>
      </c>
    </row>
    <row r="403" spans="3:3" x14ac:dyDescent="0.3">
      <c r="C403">
        <v>36342</v>
      </c>
    </row>
    <row r="404" spans="3:3" x14ac:dyDescent="0.3">
      <c r="C404">
        <v>36402</v>
      </c>
    </row>
    <row r="405" spans="3:3" x14ac:dyDescent="0.3">
      <c r="C405">
        <v>36403</v>
      </c>
    </row>
    <row r="406" spans="3:3" x14ac:dyDescent="0.3">
      <c r="C406">
        <v>36407</v>
      </c>
    </row>
    <row r="407" spans="3:3" x14ac:dyDescent="0.3">
      <c r="C407">
        <v>36410</v>
      </c>
    </row>
    <row r="408" spans="3:3" x14ac:dyDescent="0.3">
      <c r="C408">
        <v>36411</v>
      </c>
    </row>
    <row r="409" spans="3:3" x14ac:dyDescent="0.3">
      <c r="C409">
        <v>32374</v>
      </c>
    </row>
    <row r="410" spans="3:3" x14ac:dyDescent="0.3">
      <c r="C410">
        <v>32408</v>
      </c>
    </row>
    <row r="411" spans="3:3" x14ac:dyDescent="0.3">
      <c r="C411">
        <v>32410</v>
      </c>
    </row>
    <row r="412" spans="3:3" x14ac:dyDescent="0.3">
      <c r="C412">
        <v>32416</v>
      </c>
    </row>
    <row r="413" spans="3:3" x14ac:dyDescent="0.3">
      <c r="C413">
        <v>32419</v>
      </c>
    </row>
    <row r="414" spans="3:3" x14ac:dyDescent="0.3">
      <c r="C414">
        <v>32376</v>
      </c>
    </row>
    <row r="415" spans="3:3" x14ac:dyDescent="0.3">
      <c r="C415">
        <v>32380</v>
      </c>
    </row>
    <row r="416" spans="3:3" x14ac:dyDescent="0.3">
      <c r="C416">
        <v>32425</v>
      </c>
    </row>
    <row r="417" spans="3:3" x14ac:dyDescent="0.3">
      <c r="C417">
        <v>32427</v>
      </c>
    </row>
    <row r="418" spans="3:3" x14ac:dyDescent="0.3">
      <c r="C418">
        <v>32429</v>
      </c>
    </row>
    <row r="419" spans="3:3" x14ac:dyDescent="0.3">
      <c r="C419">
        <v>32430</v>
      </c>
    </row>
    <row r="420" spans="3:3" x14ac:dyDescent="0.3">
      <c r="C420">
        <v>32432</v>
      </c>
    </row>
    <row r="421" spans="3:3" x14ac:dyDescent="0.3">
      <c r="C421">
        <v>32382</v>
      </c>
    </row>
    <row r="422" spans="3:3" x14ac:dyDescent="0.3">
      <c r="C422">
        <v>32470</v>
      </c>
    </row>
    <row r="423" spans="3:3" x14ac:dyDescent="0.3">
      <c r="C423">
        <v>32472</v>
      </c>
    </row>
    <row r="424" spans="3:3" x14ac:dyDescent="0.3">
      <c r="C424">
        <v>36486</v>
      </c>
    </row>
    <row r="425" spans="3:3" x14ac:dyDescent="0.3">
      <c r="C425">
        <v>36557</v>
      </c>
    </row>
    <row r="426" spans="3:3" x14ac:dyDescent="0.3">
      <c r="C426">
        <v>36640</v>
      </c>
    </row>
    <row r="427" spans="3:3" x14ac:dyDescent="0.3">
      <c r="C427">
        <v>36642</v>
      </c>
    </row>
    <row r="428" spans="3:3" x14ac:dyDescent="0.3">
      <c r="C428">
        <v>36696</v>
      </c>
    </row>
    <row r="429" spans="3:3" x14ac:dyDescent="0.3">
      <c r="C429">
        <v>36714</v>
      </c>
    </row>
    <row r="430" spans="3:3" x14ac:dyDescent="0.3">
      <c r="C430">
        <v>36715</v>
      </c>
    </row>
    <row r="431" spans="3:3" x14ac:dyDescent="0.3">
      <c r="C431">
        <v>36716</v>
      </c>
    </row>
    <row r="432" spans="3:3" x14ac:dyDescent="0.3">
      <c r="C432">
        <v>36709</v>
      </c>
    </row>
    <row r="433" spans="3:3" x14ac:dyDescent="0.3">
      <c r="C433">
        <v>36710</v>
      </c>
    </row>
    <row r="434" spans="3:3" x14ac:dyDescent="0.3">
      <c r="C434">
        <v>36711</v>
      </c>
    </row>
    <row r="435" spans="3:3" x14ac:dyDescent="0.3">
      <c r="C435">
        <v>36738</v>
      </c>
    </row>
    <row r="436" spans="3:3" x14ac:dyDescent="0.3">
      <c r="C436">
        <v>36740</v>
      </c>
    </row>
    <row r="437" spans="3:3" x14ac:dyDescent="0.3">
      <c r="C437">
        <v>36758</v>
      </c>
    </row>
    <row r="438" spans="3:3" x14ac:dyDescent="0.3">
      <c r="C438">
        <v>36848</v>
      </c>
    </row>
    <row r="439" spans="3:3" x14ac:dyDescent="0.3">
      <c r="C439">
        <v>36855</v>
      </c>
    </row>
    <row r="440" spans="3:3" x14ac:dyDescent="0.3">
      <c r="C440">
        <v>36899</v>
      </c>
    </row>
    <row r="441" spans="3:3" x14ac:dyDescent="0.3">
      <c r="C441">
        <v>36900</v>
      </c>
    </row>
    <row r="442" spans="3:3" x14ac:dyDescent="0.3">
      <c r="C442">
        <v>36901</v>
      </c>
    </row>
    <row r="443" spans="3:3" x14ac:dyDescent="0.3">
      <c r="C443">
        <v>36859</v>
      </c>
    </row>
    <row r="444" spans="3:3" x14ac:dyDescent="0.3">
      <c r="C444">
        <v>36874</v>
      </c>
    </row>
    <row r="445" spans="3:3" x14ac:dyDescent="0.3">
      <c r="C445">
        <v>36928</v>
      </c>
    </row>
    <row r="446" spans="3:3" x14ac:dyDescent="0.3">
      <c r="C446">
        <v>33646</v>
      </c>
    </row>
    <row r="447" spans="3:3" x14ac:dyDescent="0.3">
      <c r="C447">
        <v>33648</v>
      </c>
    </row>
    <row r="448" spans="3:3" x14ac:dyDescent="0.3">
      <c r="C448">
        <v>33643</v>
      </c>
    </row>
    <row r="449" spans="3:3" x14ac:dyDescent="0.3">
      <c r="C449">
        <v>56115</v>
      </c>
    </row>
    <row r="450" spans="3:3" x14ac:dyDescent="0.3">
      <c r="C450">
        <v>34470</v>
      </c>
    </row>
    <row r="451" spans="3:3" x14ac:dyDescent="0.3">
      <c r="C451">
        <v>46508</v>
      </c>
    </row>
    <row r="452" spans="3:3" x14ac:dyDescent="0.3">
      <c r="C452">
        <v>54906</v>
      </c>
    </row>
    <row r="453" spans="3:3" x14ac:dyDescent="0.3">
      <c r="C453">
        <v>55459</v>
      </c>
    </row>
    <row r="454" spans="3:3" x14ac:dyDescent="0.3">
      <c r="C454">
        <v>56039</v>
      </c>
    </row>
    <row r="455" spans="3:3" x14ac:dyDescent="0.3">
      <c r="C455">
        <v>46619</v>
      </c>
    </row>
    <row r="456" spans="3:3" x14ac:dyDescent="0.3">
      <c r="C456">
        <v>32967</v>
      </c>
    </row>
    <row r="457" spans="3:3" x14ac:dyDescent="0.3">
      <c r="C457">
        <v>32968</v>
      </c>
    </row>
    <row r="458" spans="3:3" x14ac:dyDescent="0.3">
      <c r="C458">
        <v>32931</v>
      </c>
    </row>
    <row r="459" spans="3:3" x14ac:dyDescent="0.3">
      <c r="C459">
        <v>32934</v>
      </c>
    </row>
    <row r="460" spans="3:3" x14ac:dyDescent="0.3">
      <c r="C460">
        <v>36955</v>
      </c>
    </row>
    <row r="461" spans="3:3" x14ac:dyDescent="0.3">
      <c r="C461">
        <v>36989</v>
      </c>
    </row>
    <row r="462" spans="3:3" x14ac:dyDescent="0.3">
      <c r="C462">
        <v>37012</v>
      </c>
    </row>
    <row r="463" spans="3:3" x14ac:dyDescent="0.3">
      <c r="C463">
        <v>37013</v>
      </c>
    </row>
    <row r="464" spans="3:3" x14ac:dyDescent="0.3">
      <c r="C464">
        <v>37062</v>
      </c>
    </row>
    <row r="465" spans="3:3" x14ac:dyDescent="0.3">
      <c r="C465">
        <v>37069</v>
      </c>
    </row>
    <row r="466" spans="3:3" x14ac:dyDescent="0.3">
      <c r="C466">
        <v>37070</v>
      </c>
    </row>
    <row r="467" spans="3:3" x14ac:dyDescent="0.3">
      <c r="C467">
        <v>32977</v>
      </c>
    </row>
    <row r="468" spans="3:3" x14ac:dyDescent="0.3">
      <c r="C468">
        <v>33009</v>
      </c>
    </row>
    <row r="469" spans="3:3" x14ac:dyDescent="0.3">
      <c r="C469">
        <v>33010</v>
      </c>
    </row>
    <row r="470" spans="3:3" x14ac:dyDescent="0.3">
      <c r="C470">
        <v>33020</v>
      </c>
    </row>
    <row r="471" spans="3:3" x14ac:dyDescent="0.3">
      <c r="C471">
        <v>33042</v>
      </c>
    </row>
    <row r="472" spans="3:3" x14ac:dyDescent="0.3">
      <c r="C472">
        <v>33045</v>
      </c>
    </row>
    <row r="473" spans="3:3" x14ac:dyDescent="0.3">
      <c r="C473">
        <v>33046</v>
      </c>
    </row>
    <row r="474" spans="3:3" x14ac:dyDescent="0.3">
      <c r="C474">
        <v>33047</v>
      </c>
    </row>
    <row r="475" spans="3:3" x14ac:dyDescent="0.3">
      <c r="C475">
        <v>33051</v>
      </c>
    </row>
    <row r="476" spans="3:3" x14ac:dyDescent="0.3">
      <c r="C476">
        <v>33065</v>
      </c>
    </row>
    <row r="477" spans="3:3" x14ac:dyDescent="0.3">
      <c r="C477">
        <v>32336</v>
      </c>
    </row>
    <row r="478" spans="3:3" x14ac:dyDescent="0.3">
      <c r="C478">
        <v>35006</v>
      </c>
    </row>
    <row r="479" spans="3:3" x14ac:dyDescent="0.3">
      <c r="C479">
        <v>33094</v>
      </c>
    </row>
    <row r="480" spans="3:3" x14ac:dyDescent="0.3">
      <c r="C480">
        <v>34284</v>
      </c>
    </row>
    <row r="481" spans="3:3" x14ac:dyDescent="0.3">
      <c r="C481">
        <v>32929</v>
      </c>
    </row>
    <row r="482" spans="3:3" x14ac:dyDescent="0.3">
      <c r="C482">
        <v>32949</v>
      </c>
    </row>
    <row r="483" spans="3:3" x14ac:dyDescent="0.3">
      <c r="C483">
        <v>32966</v>
      </c>
    </row>
    <row r="484" spans="3:3" x14ac:dyDescent="0.3">
      <c r="C484">
        <v>32928</v>
      </c>
    </row>
    <row r="485" spans="3:3" x14ac:dyDescent="0.3">
      <c r="C485">
        <v>36863</v>
      </c>
    </row>
    <row r="486" spans="3:3" x14ac:dyDescent="0.3">
      <c r="C486">
        <v>56038</v>
      </c>
    </row>
    <row r="487" spans="3:3" x14ac:dyDescent="0.3">
      <c r="C487">
        <v>33945</v>
      </c>
    </row>
    <row r="488" spans="3:3" x14ac:dyDescent="0.3">
      <c r="C488">
        <v>36391</v>
      </c>
    </row>
    <row r="489" spans="3:3" x14ac:dyDescent="0.3">
      <c r="C489">
        <v>46618</v>
      </c>
    </row>
    <row r="490" spans="3:3" x14ac:dyDescent="0.3">
      <c r="C490">
        <v>34322</v>
      </c>
    </row>
    <row r="491" spans="3:3" x14ac:dyDescent="0.3">
      <c r="C491">
        <v>35654</v>
      </c>
    </row>
    <row r="492" spans="3:3" x14ac:dyDescent="0.3">
      <c r="C492">
        <v>33477</v>
      </c>
    </row>
    <row r="493" spans="3:3" x14ac:dyDescent="0.3">
      <c r="C493">
        <v>35526</v>
      </c>
    </row>
    <row r="494" spans="3:3" x14ac:dyDescent="0.3">
      <c r="C494">
        <v>35128</v>
      </c>
    </row>
    <row r="495" spans="3:3" x14ac:dyDescent="0.3">
      <c r="C495">
        <v>36559</v>
      </c>
    </row>
    <row r="496" spans="3:3" x14ac:dyDescent="0.3">
      <c r="C496">
        <v>36915</v>
      </c>
    </row>
    <row r="497" spans="3:3" x14ac:dyDescent="0.3">
      <c r="C497">
        <v>34781</v>
      </c>
    </row>
    <row r="498" spans="3:3" x14ac:dyDescent="0.3">
      <c r="C498">
        <v>33284</v>
      </c>
    </row>
    <row r="499" spans="3:3" x14ac:dyDescent="0.3">
      <c r="C499">
        <v>35608</v>
      </c>
    </row>
    <row r="500" spans="3:3" x14ac:dyDescent="0.3">
      <c r="C500">
        <v>32789</v>
      </c>
    </row>
    <row r="501" spans="3:3" x14ac:dyDescent="0.3">
      <c r="C501">
        <v>33577</v>
      </c>
    </row>
    <row r="502" spans="3:3" x14ac:dyDescent="0.3">
      <c r="C502">
        <v>34872</v>
      </c>
    </row>
    <row r="503" spans="3:3" x14ac:dyDescent="0.3">
      <c r="C503">
        <v>33637</v>
      </c>
    </row>
    <row r="504" spans="3:3" x14ac:dyDescent="0.3">
      <c r="C504">
        <v>34321</v>
      </c>
    </row>
    <row r="505" spans="3:3" x14ac:dyDescent="0.3">
      <c r="C505">
        <v>35182</v>
      </c>
    </row>
    <row r="506" spans="3:3" x14ac:dyDescent="0.3">
      <c r="C506">
        <v>36852</v>
      </c>
    </row>
    <row r="507" spans="3:3" x14ac:dyDescent="0.3">
      <c r="C507">
        <v>36853</v>
      </c>
    </row>
    <row r="508" spans="3:3" x14ac:dyDescent="0.3">
      <c r="C508">
        <v>34526</v>
      </c>
    </row>
    <row r="509" spans="3:3" x14ac:dyDescent="0.3">
      <c r="C509">
        <v>34929</v>
      </c>
    </row>
    <row r="510" spans="3:3" x14ac:dyDescent="0.3">
      <c r="C510">
        <v>34930</v>
      </c>
    </row>
    <row r="511" spans="3:3" x14ac:dyDescent="0.3">
      <c r="C511">
        <v>32745</v>
      </c>
    </row>
    <row r="512" spans="3:3" x14ac:dyDescent="0.3">
      <c r="C512">
        <v>32593</v>
      </c>
    </row>
    <row r="513" spans="3:3" x14ac:dyDescent="0.3">
      <c r="C513">
        <v>32743</v>
      </c>
    </row>
    <row r="514" spans="3:3" x14ac:dyDescent="0.3">
      <c r="C514">
        <v>56269</v>
      </c>
    </row>
    <row r="515" spans="3:3" x14ac:dyDescent="0.3">
      <c r="C515">
        <v>32925</v>
      </c>
    </row>
    <row r="516" spans="3:3" x14ac:dyDescent="0.3">
      <c r="C516">
        <v>34054</v>
      </c>
    </row>
    <row r="517" spans="3:3" x14ac:dyDescent="0.3">
      <c r="C517">
        <v>33281</v>
      </c>
    </row>
    <row r="518" spans="3:3" x14ac:dyDescent="0.3">
      <c r="C518">
        <v>32744</v>
      </c>
    </row>
    <row r="519" spans="3:3" x14ac:dyDescent="0.3">
      <c r="C519">
        <v>34277</v>
      </c>
    </row>
    <row r="520" spans="3:3" x14ac:dyDescent="0.3">
      <c r="C520">
        <v>36566</v>
      </c>
    </row>
    <row r="521" spans="3:3" x14ac:dyDescent="0.3">
      <c r="C521">
        <v>34976</v>
      </c>
    </row>
    <row r="522" spans="3:3" x14ac:dyDescent="0.3">
      <c r="C522">
        <v>35188</v>
      </c>
    </row>
    <row r="523" spans="3:3" x14ac:dyDescent="0.3">
      <c r="C523">
        <v>33274</v>
      </c>
    </row>
    <row r="524" spans="3:3" x14ac:dyDescent="0.3">
      <c r="C524">
        <v>36300</v>
      </c>
    </row>
    <row r="525" spans="3:3" x14ac:dyDescent="0.3">
      <c r="C525">
        <v>36964</v>
      </c>
    </row>
    <row r="526" spans="3:3" x14ac:dyDescent="0.3">
      <c r="C526">
        <v>37310</v>
      </c>
    </row>
    <row r="527" spans="3:3" x14ac:dyDescent="0.3">
      <c r="C527">
        <v>37320</v>
      </c>
    </row>
    <row r="528" spans="3:3" x14ac:dyDescent="0.3">
      <c r="C528">
        <v>37329</v>
      </c>
    </row>
    <row r="529" spans="3:3" x14ac:dyDescent="0.3">
      <c r="C529">
        <v>37335</v>
      </c>
    </row>
    <row r="530" spans="3:3" x14ac:dyDescent="0.3">
      <c r="C530">
        <v>37355</v>
      </c>
    </row>
    <row r="531" spans="3:3" x14ac:dyDescent="0.3">
      <c r="C531">
        <v>37361</v>
      </c>
    </row>
    <row r="532" spans="3:3" x14ac:dyDescent="0.3">
      <c r="C532">
        <v>37369</v>
      </c>
    </row>
    <row r="533" spans="3:3" x14ac:dyDescent="0.3">
      <c r="C533">
        <v>37371</v>
      </c>
    </row>
    <row r="534" spans="3:3" x14ac:dyDescent="0.3">
      <c r="C534">
        <v>37339</v>
      </c>
    </row>
    <row r="535" spans="3:3" x14ac:dyDescent="0.3">
      <c r="C535">
        <v>37653</v>
      </c>
    </row>
    <row r="536" spans="3:3" x14ac:dyDescent="0.3">
      <c r="C536">
        <v>37690</v>
      </c>
    </row>
    <row r="537" spans="3:3" x14ac:dyDescent="0.3">
      <c r="C537">
        <v>37752</v>
      </c>
    </row>
    <row r="538" spans="3:3" x14ac:dyDescent="0.3">
      <c r="C538">
        <v>46747</v>
      </c>
    </row>
    <row r="539" spans="3:3" x14ac:dyDescent="0.3">
      <c r="C539">
        <v>37571</v>
      </c>
    </row>
    <row r="540" spans="3:3" x14ac:dyDescent="0.3">
      <c r="C540">
        <v>37567</v>
      </c>
    </row>
    <row r="541" spans="3:3" x14ac:dyDescent="0.3">
      <c r="C541">
        <v>37978</v>
      </c>
    </row>
    <row r="542" spans="3:3" x14ac:dyDescent="0.3">
      <c r="C542">
        <v>37994</v>
      </c>
    </row>
    <row r="543" spans="3:3" x14ac:dyDescent="0.3">
      <c r="C543">
        <v>37980</v>
      </c>
    </row>
    <row r="544" spans="3:3" x14ac:dyDescent="0.3">
      <c r="C544">
        <v>37982</v>
      </c>
    </row>
    <row r="545" spans="3:3" x14ac:dyDescent="0.3">
      <c r="C545">
        <v>38038</v>
      </c>
    </row>
    <row r="546" spans="3:3" x14ac:dyDescent="0.3">
      <c r="C546">
        <v>38044</v>
      </c>
    </row>
    <row r="547" spans="3:3" x14ac:dyDescent="0.3">
      <c r="C547">
        <v>38055</v>
      </c>
    </row>
    <row r="548" spans="3:3" x14ac:dyDescent="0.3">
      <c r="C548">
        <v>38056</v>
      </c>
    </row>
    <row r="549" spans="3:3" x14ac:dyDescent="0.3">
      <c r="C549">
        <v>38057</v>
      </c>
    </row>
    <row r="550" spans="3:3" x14ac:dyDescent="0.3">
      <c r="C550">
        <v>37798</v>
      </c>
    </row>
    <row r="551" spans="3:3" x14ac:dyDescent="0.3">
      <c r="C551">
        <v>37799</v>
      </c>
    </row>
    <row r="552" spans="3:3" x14ac:dyDescent="0.3">
      <c r="C552">
        <v>37801</v>
      </c>
    </row>
    <row r="553" spans="3:3" x14ac:dyDescent="0.3">
      <c r="C553">
        <v>37802</v>
      </c>
    </row>
    <row r="554" spans="3:3" x14ac:dyDescent="0.3">
      <c r="C554">
        <v>37792</v>
      </c>
    </row>
    <row r="555" spans="3:3" x14ac:dyDescent="0.3">
      <c r="C555">
        <v>37793</v>
      </c>
    </row>
    <row r="556" spans="3:3" x14ac:dyDescent="0.3">
      <c r="C556">
        <v>37817</v>
      </c>
    </row>
    <row r="557" spans="3:3" x14ac:dyDescent="0.3">
      <c r="C557">
        <v>37794</v>
      </c>
    </row>
    <row r="558" spans="3:3" x14ac:dyDescent="0.3">
      <c r="C558">
        <v>37824</v>
      </c>
    </row>
    <row r="559" spans="3:3" x14ac:dyDescent="0.3">
      <c r="C559">
        <v>37838</v>
      </c>
    </row>
    <row r="560" spans="3:3" x14ac:dyDescent="0.3">
      <c r="C560">
        <v>37839</v>
      </c>
    </row>
    <row r="561" spans="3:3" x14ac:dyDescent="0.3">
      <c r="C561">
        <v>37842</v>
      </c>
    </row>
    <row r="562" spans="3:3" x14ac:dyDescent="0.3">
      <c r="C562">
        <v>38075</v>
      </c>
    </row>
    <row r="563" spans="3:3" x14ac:dyDescent="0.3">
      <c r="C563">
        <v>38076</v>
      </c>
    </row>
    <row r="564" spans="3:3" x14ac:dyDescent="0.3">
      <c r="C564">
        <v>38082</v>
      </c>
    </row>
    <row r="565" spans="3:3" x14ac:dyDescent="0.3">
      <c r="C565">
        <v>38083</v>
      </c>
    </row>
    <row r="566" spans="3:3" x14ac:dyDescent="0.3">
      <c r="C566">
        <v>38072</v>
      </c>
    </row>
    <row r="567" spans="3:3" x14ac:dyDescent="0.3">
      <c r="C567">
        <v>38130</v>
      </c>
    </row>
    <row r="568" spans="3:3" x14ac:dyDescent="0.3">
      <c r="C568">
        <v>38131</v>
      </c>
    </row>
    <row r="569" spans="3:3" x14ac:dyDescent="0.3">
      <c r="C569">
        <v>38150</v>
      </c>
    </row>
    <row r="570" spans="3:3" x14ac:dyDescent="0.3">
      <c r="C570">
        <v>38161</v>
      </c>
    </row>
    <row r="571" spans="3:3" x14ac:dyDescent="0.3">
      <c r="C571">
        <v>37891</v>
      </c>
    </row>
    <row r="572" spans="3:3" x14ac:dyDescent="0.3">
      <c r="C572">
        <v>37949</v>
      </c>
    </row>
    <row r="573" spans="3:3" x14ac:dyDescent="0.3">
      <c r="C573">
        <v>37951</v>
      </c>
    </row>
    <row r="574" spans="3:3" x14ac:dyDescent="0.3">
      <c r="C574">
        <v>37953</v>
      </c>
    </row>
    <row r="575" spans="3:3" x14ac:dyDescent="0.3">
      <c r="C575">
        <v>37934</v>
      </c>
    </row>
    <row r="576" spans="3:3" x14ac:dyDescent="0.3">
      <c r="C576">
        <v>37935</v>
      </c>
    </row>
    <row r="577" spans="3:3" x14ac:dyDescent="0.3">
      <c r="C577">
        <v>37936</v>
      </c>
    </row>
    <row r="578" spans="3:3" x14ac:dyDescent="0.3">
      <c r="C578">
        <v>38299</v>
      </c>
    </row>
    <row r="579" spans="3:3" x14ac:dyDescent="0.3">
      <c r="C579">
        <v>38358</v>
      </c>
    </row>
    <row r="580" spans="3:3" x14ac:dyDescent="0.3">
      <c r="C580">
        <v>38361</v>
      </c>
    </row>
    <row r="581" spans="3:3" x14ac:dyDescent="0.3">
      <c r="C581">
        <v>38349</v>
      </c>
    </row>
    <row r="582" spans="3:3" x14ac:dyDescent="0.3">
      <c r="C582">
        <v>38362</v>
      </c>
    </row>
    <row r="583" spans="3:3" x14ac:dyDescent="0.3">
      <c r="C583">
        <v>38350</v>
      </c>
    </row>
    <row r="584" spans="3:3" x14ac:dyDescent="0.3">
      <c r="C584">
        <v>38352</v>
      </c>
    </row>
    <row r="585" spans="3:3" x14ac:dyDescent="0.3">
      <c r="C585">
        <v>38353</v>
      </c>
    </row>
    <row r="586" spans="3:3" x14ac:dyDescent="0.3">
      <c r="C586">
        <v>38355</v>
      </c>
    </row>
    <row r="587" spans="3:3" x14ac:dyDescent="0.3">
      <c r="C587">
        <v>38356</v>
      </c>
    </row>
    <row r="588" spans="3:3" x14ac:dyDescent="0.3">
      <c r="C588">
        <v>38376</v>
      </c>
    </row>
    <row r="589" spans="3:3" x14ac:dyDescent="0.3">
      <c r="C589">
        <v>38399</v>
      </c>
    </row>
    <row r="590" spans="3:3" x14ac:dyDescent="0.3">
      <c r="C590">
        <v>38405</v>
      </c>
    </row>
    <row r="591" spans="3:3" x14ac:dyDescent="0.3">
      <c r="C591">
        <v>38374</v>
      </c>
    </row>
    <row r="592" spans="3:3" x14ac:dyDescent="0.3">
      <c r="C592">
        <v>56122</v>
      </c>
    </row>
    <row r="593" spans="3:3" x14ac:dyDescent="0.3">
      <c r="C593">
        <v>37900</v>
      </c>
    </row>
    <row r="594" spans="3:3" x14ac:dyDescent="0.3">
      <c r="C594">
        <v>37901</v>
      </c>
    </row>
    <row r="595" spans="3:3" x14ac:dyDescent="0.3">
      <c r="C595">
        <v>37902</v>
      </c>
    </row>
    <row r="596" spans="3:3" x14ac:dyDescent="0.3">
      <c r="C596">
        <v>37810</v>
      </c>
    </row>
    <row r="597" spans="3:3" x14ac:dyDescent="0.3">
      <c r="C597">
        <v>37821</v>
      </c>
    </row>
    <row r="598" spans="3:3" x14ac:dyDescent="0.3">
      <c r="C598">
        <v>38033</v>
      </c>
    </row>
    <row r="599" spans="3:3" x14ac:dyDescent="0.3">
      <c r="C599">
        <v>38330</v>
      </c>
    </row>
    <row r="600" spans="3:3" x14ac:dyDescent="0.3">
      <c r="C600">
        <v>38046</v>
      </c>
    </row>
    <row r="601" spans="3:3" x14ac:dyDescent="0.3">
      <c r="C601">
        <v>38334</v>
      </c>
    </row>
    <row r="602" spans="3:3" x14ac:dyDescent="0.3">
      <c r="C602">
        <v>37807</v>
      </c>
    </row>
    <row r="603" spans="3:3" x14ac:dyDescent="0.3">
      <c r="C603">
        <v>38051</v>
      </c>
    </row>
    <row r="604" spans="3:3" x14ac:dyDescent="0.3">
      <c r="C604">
        <v>37846</v>
      </c>
    </row>
    <row r="605" spans="3:3" x14ac:dyDescent="0.3">
      <c r="C605">
        <v>37826</v>
      </c>
    </row>
    <row r="606" spans="3:3" x14ac:dyDescent="0.3">
      <c r="C606">
        <v>38114</v>
      </c>
    </row>
    <row r="607" spans="3:3" x14ac:dyDescent="0.3">
      <c r="C607">
        <v>38118</v>
      </c>
    </row>
    <row r="608" spans="3:3" x14ac:dyDescent="0.3">
      <c r="C608">
        <v>37893</v>
      </c>
    </row>
    <row r="609" spans="3:3" x14ac:dyDescent="0.3">
      <c r="C609">
        <v>37888</v>
      </c>
    </row>
    <row r="610" spans="3:3" x14ac:dyDescent="0.3">
      <c r="C610">
        <v>37889</v>
      </c>
    </row>
    <row r="611" spans="3:3" x14ac:dyDescent="0.3">
      <c r="C611">
        <v>37890</v>
      </c>
    </row>
    <row r="612" spans="3:3" x14ac:dyDescent="0.3">
      <c r="C612">
        <v>37947</v>
      </c>
    </row>
    <row r="613" spans="3:3" x14ac:dyDescent="0.3">
      <c r="C613">
        <v>37957</v>
      </c>
    </row>
    <row r="614" spans="3:3" x14ac:dyDescent="0.3">
      <c r="C614">
        <v>38345</v>
      </c>
    </row>
    <row r="615" spans="3:3" x14ac:dyDescent="0.3">
      <c r="C615">
        <v>37918</v>
      </c>
    </row>
    <row r="616" spans="3:3" x14ac:dyDescent="0.3">
      <c r="C616">
        <v>37920</v>
      </c>
    </row>
    <row r="617" spans="3:3" x14ac:dyDescent="0.3">
      <c r="C617">
        <v>38441</v>
      </c>
    </row>
    <row r="618" spans="3:3" x14ac:dyDescent="0.3">
      <c r="C618">
        <v>38498</v>
      </c>
    </row>
    <row r="619" spans="3:3" x14ac:dyDescent="0.3">
      <c r="C619">
        <v>38500</v>
      </c>
    </row>
    <row r="620" spans="3:3" x14ac:dyDescent="0.3">
      <c r="C620">
        <v>38502</v>
      </c>
    </row>
    <row r="621" spans="3:3" x14ac:dyDescent="0.3">
      <c r="C621">
        <v>38508</v>
      </c>
    </row>
    <row r="622" spans="3:3" x14ac:dyDescent="0.3">
      <c r="C622">
        <v>38524</v>
      </c>
    </row>
    <row r="623" spans="3:3" x14ac:dyDescent="0.3">
      <c r="C623">
        <v>38526</v>
      </c>
    </row>
    <row r="624" spans="3:3" x14ac:dyDescent="0.3">
      <c r="C624">
        <v>38531</v>
      </c>
    </row>
    <row r="625" spans="3:3" x14ac:dyDescent="0.3">
      <c r="C625">
        <v>38521</v>
      </c>
    </row>
    <row r="626" spans="3:3" x14ac:dyDescent="0.3">
      <c r="C626">
        <v>38523</v>
      </c>
    </row>
    <row r="627" spans="3:3" x14ac:dyDescent="0.3">
      <c r="C627">
        <v>38566</v>
      </c>
    </row>
    <row r="628" spans="3:3" x14ac:dyDescent="0.3">
      <c r="C628">
        <v>38562</v>
      </c>
    </row>
    <row r="629" spans="3:3" x14ac:dyDescent="0.3">
      <c r="C629">
        <v>38563</v>
      </c>
    </row>
    <row r="630" spans="3:3" x14ac:dyDescent="0.3">
      <c r="C630">
        <v>38469</v>
      </c>
    </row>
    <row r="631" spans="3:3" x14ac:dyDescent="0.3">
      <c r="C631">
        <v>38492</v>
      </c>
    </row>
    <row r="632" spans="3:3" x14ac:dyDescent="0.3">
      <c r="C632">
        <v>38496</v>
      </c>
    </row>
    <row r="633" spans="3:3" x14ac:dyDescent="0.3">
      <c r="C633">
        <v>38497</v>
      </c>
    </row>
    <row r="634" spans="3:3" x14ac:dyDescent="0.3">
      <c r="C634">
        <v>38623</v>
      </c>
    </row>
    <row r="635" spans="3:3" x14ac:dyDescent="0.3">
      <c r="C635">
        <v>38627</v>
      </c>
    </row>
    <row r="636" spans="3:3" x14ac:dyDescent="0.3">
      <c r="C636">
        <v>38630</v>
      </c>
    </row>
    <row r="637" spans="3:3" x14ac:dyDescent="0.3">
      <c r="C637">
        <v>38632</v>
      </c>
    </row>
    <row r="638" spans="3:3" x14ac:dyDescent="0.3">
      <c r="C638">
        <v>38624</v>
      </c>
    </row>
    <row r="639" spans="3:3" x14ac:dyDescent="0.3">
      <c r="C639">
        <v>38636</v>
      </c>
    </row>
    <row r="640" spans="3:3" x14ac:dyDescent="0.3">
      <c r="C640">
        <v>38637</v>
      </c>
    </row>
    <row r="641" spans="3:3" x14ac:dyDescent="0.3">
      <c r="C641">
        <v>38638</v>
      </c>
    </row>
    <row r="642" spans="3:3" x14ac:dyDescent="0.3">
      <c r="C642">
        <v>38642</v>
      </c>
    </row>
    <row r="643" spans="3:3" x14ac:dyDescent="0.3">
      <c r="C643">
        <v>38643</v>
      </c>
    </row>
    <row r="644" spans="3:3" x14ac:dyDescent="0.3">
      <c r="C644">
        <v>38673</v>
      </c>
    </row>
    <row r="645" spans="3:3" x14ac:dyDescent="0.3">
      <c r="C645">
        <v>38674</v>
      </c>
    </row>
    <row r="646" spans="3:3" x14ac:dyDescent="0.3">
      <c r="C646">
        <v>38667</v>
      </c>
    </row>
    <row r="647" spans="3:3" x14ac:dyDescent="0.3">
      <c r="C647">
        <v>38671</v>
      </c>
    </row>
    <row r="648" spans="3:3" x14ac:dyDescent="0.3">
      <c r="C648">
        <v>38676</v>
      </c>
    </row>
    <row r="649" spans="3:3" x14ac:dyDescent="0.3">
      <c r="C649">
        <v>38685</v>
      </c>
    </row>
    <row r="650" spans="3:3" x14ac:dyDescent="0.3">
      <c r="C650">
        <v>38709</v>
      </c>
    </row>
    <row r="651" spans="3:3" x14ac:dyDescent="0.3">
      <c r="C651">
        <v>38710</v>
      </c>
    </row>
    <row r="652" spans="3:3" x14ac:dyDescent="0.3">
      <c r="C652">
        <v>38713</v>
      </c>
    </row>
    <row r="653" spans="3:3" x14ac:dyDescent="0.3">
      <c r="C653">
        <v>38714</v>
      </c>
    </row>
    <row r="654" spans="3:3" x14ac:dyDescent="0.3">
      <c r="C654">
        <v>38764</v>
      </c>
    </row>
    <row r="655" spans="3:3" x14ac:dyDescent="0.3">
      <c r="C655">
        <v>38797</v>
      </c>
    </row>
    <row r="656" spans="3:3" x14ac:dyDescent="0.3">
      <c r="C656">
        <v>38811</v>
      </c>
    </row>
    <row r="657" spans="3:3" x14ac:dyDescent="0.3">
      <c r="C657">
        <v>38730</v>
      </c>
    </row>
    <row r="658" spans="3:3" x14ac:dyDescent="0.3">
      <c r="C658">
        <v>38740</v>
      </c>
    </row>
    <row r="659" spans="3:3" x14ac:dyDescent="0.3">
      <c r="C659">
        <v>38758</v>
      </c>
    </row>
    <row r="660" spans="3:3" x14ac:dyDescent="0.3">
      <c r="C660">
        <v>38742</v>
      </c>
    </row>
    <row r="661" spans="3:3" x14ac:dyDescent="0.3">
      <c r="C661">
        <v>38747</v>
      </c>
    </row>
    <row r="662" spans="3:3" x14ac:dyDescent="0.3">
      <c r="C662">
        <v>38833</v>
      </c>
    </row>
    <row r="663" spans="3:3" x14ac:dyDescent="0.3">
      <c r="C663">
        <v>38836</v>
      </c>
    </row>
    <row r="664" spans="3:3" x14ac:dyDescent="0.3">
      <c r="C664">
        <v>38837</v>
      </c>
    </row>
    <row r="665" spans="3:3" x14ac:dyDescent="0.3">
      <c r="C665">
        <v>38825</v>
      </c>
    </row>
    <row r="666" spans="3:3" x14ac:dyDescent="0.3">
      <c r="C666">
        <v>38830</v>
      </c>
    </row>
    <row r="667" spans="3:3" x14ac:dyDescent="0.3">
      <c r="C667">
        <v>38858</v>
      </c>
    </row>
    <row r="668" spans="3:3" x14ac:dyDescent="0.3">
      <c r="C668">
        <v>38854</v>
      </c>
    </row>
    <row r="669" spans="3:3" x14ac:dyDescent="0.3">
      <c r="C669">
        <v>38867</v>
      </c>
    </row>
    <row r="670" spans="3:3" x14ac:dyDescent="0.3">
      <c r="C670">
        <v>38869</v>
      </c>
    </row>
    <row r="671" spans="3:3" x14ac:dyDescent="0.3">
      <c r="C671">
        <v>38879</v>
      </c>
    </row>
    <row r="672" spans="3:3" x14ac:dyDescent="0.3">
      <c r="C672">
        <v>38582</v>
      </c>
    </row>
    <row r="673" spans="3:3" x14ac:dyDescent="0.3">
      <c r="C673">
        <v>38798</v>
      </c>
    </row>
    <row r="674" spans="3:3" x14ac:dyDescent="0.3">
      <c r="C674">
        <v>38856</v>
      </c>
    </row>
    <row r="675" spans="3:3" x14ac:dyDescent="0.3">
      <c r="C675">
        <v>39009</v>
      </c>
    </row>
    <row r="676" spans="3:3" x14ac:dyDescent="0.3">
      <c r="C676">
        <v>39026</v>
      </c>
    </row>
    <row r="677" spans="3:3" x14ac:dyDescent="0.3">
      <c r="C677">
        <v>39033</v>
      </c>
    </row>
    <row r="678" spans="3:3" x14ac:dyDescent="0.3">
      <c r="C678">
        <v>39034</v>
      </c>
    </row>
    <row r="679" spans="3:3" x14ac:dyDescent="0.3">
      <c r="C679">
        <v>39104</v>
      </c>
    </row>
    <row r="680" spans="3:3" x14ac:dyDescent="0.3">
      <c r="C680">
        <v>39124</v>
      </c>
    </row>
    <row r="681" spans="3:3" x14ac:dyDescent="0.3">
      <c r="C681">
        <v>39149</v>
      </c>
    </row>
    <row r="682" spans="3:3" x14ac:dyDescent="0.3">
      <c r="C682">
        <v>39150</v>
      </c>
    </row>
    <row r="683" spans="3:3" x14ac:dyDescent="0.3">
      <c r="C683">
        <v>39278</v>
      </c>
    </row>
    <row r="684" spans="3:3" x14ac:dyDescent="0.3">
      <c r="C684">
        <v>39285</v>
      </c>
    </row>
    <row r="685" spans="3:3" x14ac:dyDescent="0.3">
      <c r="C685">
        <v>39319</v>
      </c>
    </row>
    <row r="686" spans="3:3" x14ac:dyDescent="0.3">
      <c r="C686">
        <v>39322</v>
      </c>
    </row>
    <row r="687" spans="3:3" x14ac:dyDescent="0.3">
      <c r="C687">
        <v>39324</v>
      </c>
    </row>
    <row r="688" spans="3:3" x14ac:dyDescent="0.3">
      <c r="C688">
        <v>39325</v>
      </c>
    </row>
    <row r="689" spans="3:3" x14ac:dyDescent="0.3">
      <c r="C689">
        <v>39330</v>
      </c>
    </row>
    <row r="690" spans="3:3" x14ac:dyDescent="0.3">
      <c r="C690">
        <v>39332</v>
      </c>
    </row>
    <row r="691" spans="3:3" x14ac:dyDescent="0.3">
      <c r="C691">
        <v>39334</v>
      </c>
    </row>
    <row r="692" spans="3:3" x14ac:dyDescent="0.3">
      <c r="C692">
        <v>39119</v>
      </c>
    </row>
    <row r="693" spans="3:3" x14ac:dyDescent="0.3">
      <c r="C693">
        <v>39120</v>
      </c>
    </row>
    <row r="694" spans="3:3" x14ac:dyDescent="0.3">
      <c r="C694">
        <v>39121</v>
      </c>
    </row>
    <row r="695" spans="3:3" x14ac:dyDescent="0.3">
      <c r="C695">
        <v>39169</v>
      </c>
    </row>
    <row r="696" spans="3:3" x14ac:dyDescent="0.3">
      <c r="C696">
        <v>39135</v>
      </c>
    </row>
    <row r="697" spans="3:3" x14ac:dyDescent="0.3">
      <c r="C697">
        <v>39238</v>
      </c>
    </row>
    <row r="698" spans="3:3" x14ac:dyDescent="0.3">
      <c r="C698">
        <v>56279</v>
      </c>
    </row>
    <row r="699" spans="3:3" x14ac:dyDescent="0.3">
      <c r="C699">
        <v>56280</v>
      </c>
    </row>
    <row r="700" spans="3:3" x14ac:dyDescent="0.3">
      <c r="C700">
        <v>56282</v>
      </c>
    </row>
    <row r="701" spans="3:3" x14ac:dyDescent="0.3">
      <c r="C701">
        <v>41010</v>
      </c>
    </row>
    <row r="702" spans="3:3" x14ac:dyDescent="0.3">
      <c r="C702">
        <v>41406</v>
      </c>
    </row>
    <row r="703" spans="3:3" x14ac:dyDescent="0.3">
      <c r="C703">
        <v>41389</v>
      </c>
    </row>
    <row r="704" spans="3:3" x14ac:dyDescent="0.3">
      <c r="C704">
        <v>41052</v>
      </c>
    </row>
    <row r="705" spans="3:3" x14ac:dyDescent="0.3">
      <c r="C705">
        <v>46233</v>
      </c>
    </row>
    <row r="706" spans="3:3" x14ac:dyDescent="0.3">
      <c r="C706">
        <v>46234</v>
      </c>
    </row>
    <row r="707" spans="3:3" x14ac:dyDescent="0.3">
      <c r="C707">
        <v>46235</v>
      </c>
    </row>
    <row r="708" spans="3:3" x14ac:dyDescent="0.3">
      <c r="C708">
        <v>41199</v>
      </c>
    </row>
    <row r="709" spans="3:3" x14ac:dyDescent="0.3">
      <c r="C709">
        <v>41200</v>
      </c>
    </row>
    <row r="710" spans="3:3" x14ac:dyDescent="0.3">
      <c r="C710">
        <v>41221</v>
      </c>
    </row>
    <row r="711" spans="3:3" x14ac:dyDescent="0.3">
      <c r="C711">
        <v>41222</v>
      </c>
    </row>
    <row r="712" spans="3:3" x14ac:dyDescent="0.3">
      <c r="C712">
        <v>41204</v>
      </c>
    </row>
    <row r="713" spans="3:3" x14ac:dyDescent="0.3">
      <c r="C713">
        <v>41207</v>
      </c>
    </row>
    <row r="714" spans="3:3" x14ac:dyDescent="0.3">
      <c r="C714">
        <v>41224</v>
      </c>
    </row>
    <row r="715" spans="3:3" x14ac:dyDescent="0.3">
      <c r="C715">
        <v>41225</v>
      </c>
    </row>
    <row r="716" spans="3:3" x14ac:dyDescent="0.3">
      <c r="C716">
        <v>41228</v>
      </c>
    </row>
    <row r="717" spans="3:3" x14ac:dyDescent="0.3">
      <c r="C717">
        <v>41237</v>
      </c>
    </row>
    <row r="718" spans="3:3" x14ac:dyDescent="0.3">
      <c r="C718">
        <v>41238</v>
      </c>
    </row>
    <row r="719" spans="3:3" x14ac:dyDescent="0.3">
      <c r="C719">
        <v>41239</v>
      </c>
    </row>
    <row r="720" spans="3:3" x14ac:dyDescent="0.3">
      <c r="C720">
        <v>41240</v>
      </c>
    </row>
    <row r="721" spans="3:3" x14ac:dyDescent="0.3">
      <c r="C721">
        <v>41242</v>
      </c>
    </row>
    <row r="722" spans="3:3" x14ac:dyDescent="0.3">
      <c r="C722">
        <v>41243</v>
      </c>
    </row>
    <row r="723" spans="3:3" x14ac:dyDescent="0.3">
      <c r="C723">
        <v>41247</v>
      </c>
    </row>
    <row r="724" spans="3:3" x14ac:dyDescent="0.3">
      <c r="C724">
        <v>41248</v>
      </c>
    </row>
    <row r="725" spans="3:3" x14ac:dyDescent="0.3">
      <c r="C725">
        <v>41251</v>
      </c>
    </row>
    <row r="726" spans="3:3" x14ac:dyDescent="0.3">
      <c r="C726">
        <v>41252</v>
      </c>
    </row>
    <row r="727" spans="3:3" x14ac:dyDescent="0.3">
      <c r="C727">
        <v>41253</v>
      </c>
    </row>
    <row r="728" spans="3:3" x14ac:dyDescent="0.3">
      <c r="C728">
        <v>41302</v>
      </c>
    </row>
    <row r="729" spans="3:3" x14ac:dyDescent="0.3">
      <c r="C729">
        <v>41303</v>
      </c>
    </row>
    <row r="730" spans="3:3" x14ac:dyDescent="0.3">
      <c r="C730">
        <v>41305</v>
      </c>
    </row>
    <row r="731" spans="3:3" x14ac:dyDescent="0.3">
      <c r="C731">
        <v>41510</v>
      </c>
    </row>
    <row r="732" spans="3:3" x14ac:dyDescent="0.3">
      <c r="C732">
        <v>41512</v>
      </c>
    </row>
    <row r="733" spans="3:3" x14ac:dyDescent="0.3">
      <c r="C733">
        <v>41513</v>
      </c>
    </row>
    <row r="734" spans="3:3" x14ac:dyDescent="0.3">
      <c r="C734">
        <v>41520</v>
      </c>
    </row>
    <row r="735" spans="3:3" x14ac:dyDescent="0.3">
      <c r="C735">
        <v>41531</v>
      </c>
    </row>
    <row r="736" spans="3:3" x14ac:dyDescent="0.3">
      <c r="C736">
        <v>41535</v>
      </c>
    </row>
    <row r="737" spans="3:3" x14ac:dyDescent="0.3">
      <c r="C737">
        <v>41536</v>
      </c>
    </row>
    <row r="738" spans="3:3" x14ac:dyDescent="0.3">
      <c r="C738">
        <v>41547</v>
      </c>
    </row>
    <row r="739" spans="3:3" x14ac:dyDescent="0.3">
      <c r="C739">
        <v>41597</v>
      </c>
    </row>
    <row r="740" spans="3:3" x14ac:dyDescent="0.3">
      <c r="C740">
        <v>41559</v>
      </c>
    </row>
    <row r="741" spans="3:3" x14ac:dyDescent="0.3">
      <c r="C741">
        <v>41678</v>
      </c>
    </row>
    <row r="742" spans="3:3" x14ac:dyDescent="0.3">
      <c r="C742">
        <v>41683</v>
      </c>
    </row>
    <row r="743" spans="3:3" x14ac:dyDescent="0.3">
      <c r="C743">
        <v>41685</v>
      </c>
    </row>
    <row r="744" spans="3:3" x14ac:dyDescent="0.3">
      <c r="C744">
        <v>41688</v>
      </c>
    </row>
    <row r="745" spans="3:3" x14ac:dyDescent="0.3">
      <c r="C745">
        <v>41690</v>
      </c>
    </row>
    <row r="746" spans="3:3" x14ac:dyDescent="0.3">
      <c r="C746">
        <v>41727</v>
      </c>
    </row>
    <row r="747" spans="3:3" x14ac:dyDescent="0.3">
      <c r="C747">
        <v>41725</v>
      </c>
    </row>
    <row r="748" spans="3:3" x14ac:dyDescent="0.3">
      <c r="C748">
        <v>41784</v>
      </c>
    </row>
    <row r="749" spans="3:3" x14ac:dyDescent="0.3">
      <c r="C749">
        <v>41793</v>
      </c>
    </row>
    <row r="750" spans="3:3" x14ac:dyDescent="0.3">
      <c r="C750">
        <v>41804</v>
      </c>
    </row>
    <row r="751" spans="3:3" x14ac:dyDescent="0.3">
      <c r="C751">
        <v>42968</v>
      </c>
    </row>
    <row r="752" spans="3:3" x14ac:dyDescent="0.3">
      <c r="C752">
        <v>42970</v>
      </c>
    </row>
    <row r="753" spans="3:3" x14ac:dyDescent="0.3">
      <c r="C753">
        <v>42002</v>
      </c>
    </row>
    <row r="754" spans="3:3" x14ac:dyDescent="0.3">
      <c r="C754">
        <v>42004</v>
      </c>
    </row>
    <row r="755" spans="3:3" x14ac:dyDescent="0.3">
      <c r="C755">
        <v>42101</v>
      </c>
    </row>
    <row r="756" spans="3:3" x14ac:dyDescent="0.3">
      <c r="C756">
        <v>41993</v>
      </c>
    </row>
    <row r="757" spans="3:3" x14ac:dyDescent="0.3">
      <c r="C757">
        <v>55897</v>
      </c>
    </row>
    <row r="758" spans="3:3" x14ac:dyDescent="0.3">
      <c r="C758">
        <v>42111</v>
      </c>
    </row>
    <row r="759" spans="3:3" x14ac:dyDescent="0.3">
      <c r="C759">
        <v>42123</v>
      </c>
    </row>
    <row r="760" spans="3:3" x14ac:dyDescent="0.3">
      <c r="C760">
        <v>42113</v>
      </c>
    </row>
    <row r="761" spans="3:3" x14ac:dyDescent="0.3">
      <c r="C761">
        <v>42114</v>
      </c>
    </row>
    <row r="762" spans="3:3" x14ac:dyDescent="0.3">
      <c r="C762">
        <v>42117</v>
      </c>
    </row>
    <row r="763" spans="3:3" x14ac:dyDescent="0.3">
      <c r="C763">
        <v>42133</v>
      </c>
    </row>
    <row r="764" spans="3:3" x14ac:dyDescent="0.3">
      <c r="C764">
        <v>42134</v>
      </c>
    </row>
    <row r="765" spans="3:3" x14ac:dyDescent="0.3">
      <c r="C765">
        <v>42127</v>
      </c>
    </row>
    <row r="766" spans="3:3" x14ac:dyDescent="0.3">
      <c r="C766">
        <v>42136</v>
      </c>
    </row>
    <row r="767" spans="3:3" x14ac:dyDescent="0.3">
      <c r="C767">
        <v>42139</v>
      </c>
    </row>
    <row r="768" spans="3:3" x14ac:dyDescent="0.3">
      <c r="C768">
        <v>42316</v>
      </c>
    </row>
    <row r="769" spans="3:3" x14ac:dyDescent="0.3">
      <c r="C769">
        <v>42481</v>
      </c>
    </row>
    <row r="770" spans="3:3" x14ac:dyDescent="0.3">
      <c r="C770">
        <v>42441</v>
      </c>
    </row>
    <row r="771" spans="3:3" x14ac:dyDescent="0.3">
      <c r="C771">
        <v>42474</v>
      </c>
    </row>
    <row r="772" spans="3:3" x14ac:dyDescent="0.3">
      <c r="C772">
        <v>42414</v>
      </c>
    </row>
    <row r="773" spans="3:3" x14ac:dyDescent="0.3">
      <c r="C773">
        <v>42415</v>
      </c>
    </row>
    <row r="774" spans="3:3" x14ac:dyDescent="0.3">
      <c r="C774">
        <v>42420</v>
      </c>
    </row>
    <row r="775" spans="3:3" x14ac:dyDescent="0.3">
      <c r="C775">
        <v>42423</v>
      </c>
    </row>
    <row r="776" spans="3:3" x14ac:dyDescent="0.3">
      <c r="C776">
        <v>42617</v>
      </c>
    </row>
    <row r="777" spans="3:3" x14ac:dyDescent="0.3">
      <c r="C777">
        <v>42618</v>
      </c>
    </row>
    <row r="778" spans="3:3" x14ac:dyDescent="0.3">
      <c r="C778">
        <v>42622</v>
      </c>
    </row>
    <row r="779" spans="3:3" x14ac:dyDescent="0.3">
      <c r="C779">
        <v>42623</v>
      </c>
    </row>
    <row r="780" spans="3:3" x14ac:dyDescent="0.3">
      <c r="C780">
        <v>42662</v>
      </c>
    </row>
    <row r="781" spans="3:3" x14ac:dyDescent="0.3">
      <c r="C781">
        <v>42710</v>
      </c>
    </row>
    <row r="782" spans="3:3" x14ac:dyDescent="0.3">
      <c r="C782">
        <v>42712</v>
      </c>
    </row>
    <row r="783" spans="3:3" x14ac:dyDescent="0.3">
      <c r="C783">
        <v>42714</v>
      </c>
    </row>
    <row r="784" spans="3:3" x14ac:dyDescent="0.3">
      <c r="C784">
        <v>42792</v>
      </c>
    </row>
    <row r="785" spans="3:3" x14ac:dyDescent="0.3">
      <c r="C785">
        <v>42816</v>
      </c>
    </row>
    <row r="786" spans="3:3" x14ac:dyDescent="0.3">
      <c r="C786">
        <v>42842</v>
      </c>
    </row>
    <row r="787" spans="3:3" x14ac:dyDescent="0.3">
      <c r="C787">
        <v>42843</v>
      </c>
    </row>
    <row r="788" spans="3:3" x14ac:dyDescent="0.3">
      <c r="C788">
        <v>42846</v>
      </c>
    </row>
    <row r="789" spans="3:3" x14ac:dyDescent="0.3">
      <c r="C789">
        <v>42848</v>
      </c>
    </row>
    <row r="790" spans="3:3" x14ac:dyDescent="0.3">
      <c r="C790">
        <v>42850</v>
      </c>
    </row>
    <row r="791" spans="3:3" x14ac:dyDescent="0.3">
      <c r="C791">
        <v>42851</v>
      </c>
    </row>
    <row r="792" spans="3:3" x14ac:dyDescent="0.3">
      <c r="C792">
        <v>42636</v>
      </c>
    </row>
    <row r="793" spans="3:3" x14ac:dyDescent="0.3">
      <c r="C793">
        <v>42876</v>
      </c>
    </row>
    <row r="794" spans="3:3" x14ac:dyDescent="0.3">
      <c r="C794">
        <v>42933</v>
      </c>
    </row>
    <row r="795" spans="3:3" x14ac:dyDescent="0.3">
      <c r="C795">
        <v>42936</v>
      </c>
    </row>
    <row r="796" spans="3:3" x14ac:dyDescent="0.3">
      <c r="C796">
        <v>43312</v>
      </c>
    </row>
    <row r="797" spans="3:3" x14ac:dyDescent="0.3">
      <c r="C797">
        <v>43298</v>
      </c>
    </row>
    <row r="798" spans="3:3" x14ac:dyDescent="0.3">
      <c r="C798">
        <v>43381</v>
      </c>
    </row>
    <row r="799" spans="3:3" x14ac:dyDescent="0.3">
      <c r="C799">
        <v>43382</v>
      </c>
    </row>
    <row r="800" spans="3:3" x14ac:dyDescent="0.3">
      <c r="C800">
        <v>43416</v>
      </c>
    </row>
    <row r="801" spans="3:3" x14ac:dyDescent="0.3">
      <c r="C801">
        <v>43419</v>
      </c>
    </row>
    <row r="802" spans="3:3" x14ac:dyDescent="0.3">
      <c r="C802">
        <v>43519</v>
      </c>
    </row>
    <row r="803" spans="3:3" x14ac:dyDescent="0.3">
      <c r="C803">
        <v>46734</v>
      </c>
    </row>
    <row r="804" spans="3:3" x14ac:dyDescent="0.3">
      <c r="C804">
        <v>43278</v>
      </c>
    </row>
    <row r="805" spans="3:3" x14ac:dyDescent="0.3">
      <c r="C805">
        <v>43279</v>
      </c>
    </row>
    <row r="806" spans="3:3" x14ac:dyDescent="0.3">
      <c r="C806">
        <v>43281</v>
      </c>
    </row>
    <row r="807" spans="3:3" x14ac:dyDescent="0.3">
      <c r="C807">
        <v>43282</v>
      </c>
    </row>
    <row r="808" spans="3:3" x14ac:dyDescent="0.3">
      <c r="C808">
        <v>43272</v>
      </c>
    </row>
    <row r="809" spans="3:3" x14ac:dyDescent="0.3">
      <c r="C809">
        <v>43275</v>
      </c>
    </row>
    <row r="810" spans="3:3" x14ac:dyDescent="0.3">
      <c r="C810">
        <v>42213</v>
      </c>
    </row>
    <row r="811" spans="3:3" x14ac:dyDescent="0.3">
      <c r="C811">
        <v>43720</v>
      </c>
    </row>
    <row r="812" spans="3:3" x14ac:dyDescent="0.3">
      <c r="C812">
        <v>43738</v>
      </c>
    </row>
    <row r="813" spans="3:3" x14ac:dyDescent="0.3">
      <c r="C813">
        <v>43740</v>
      </c>
    </row>
    <row r="814" spans="3:3" x14ac:dyDescent="0.3">
      <c r="C814">
        <v>43741</v>
      </c>
    </row>
    <row r="815" spans="3:3" x14ac:dyDescent="0.3">
      <c r="C815">
        <v>43750</v>
      </c>
    </row>
    <row r="816" spans="3:3" x14ac:dyDescent="0.3">
      <c r="C816">
        <v>43769</v>
      </c>
    </row>
    <row r="817" spans="3:3" x14ac:dyDescent="0.3">
      <c r="C817">
        <v>43790</v>
      </c>
    </row>
    <row r="818" spans="3:3" x14ac:dyDescent="0.3">
      <c r="C818">
        <v>43821</v>
      </c>
    </row>
    <row r="819" spans="3:3" x14ac:dyDescent="0.3">
      <c r="C819">
        <v>43822</v>
      </c>
    </row>
    <row r="820" spans="3:3" x14ac:dyDescent="0.3">
      <c r="C820">
        <v>43817</v>
      </c>
    </row>
    <row r="821" spans="3:3" x14ac:dyDescent="0.3">
      <c r="C821">
        <v>43768</v>
      </c>
    </row>
    <row r="822" spans="3:3" x14ac:dyDescent="0.3">
      <c r="C822">
        <v>43770</v>
      </c>
    </row>
    <row r="823" spans="3:3" x14ac:dyDescent="0.3">
      <c r="C823">
        <v>43792</v>
      </c>
    </row>
    <row r="824" spans="3:3" x14ac:dyDescent="0.3">
      <c r="C824">
        <v>43794</v>
      </c>
    </row>
    <row r="825" spans="3:3" x14ac:dyDescent="0.3">
      <c r="C825">
        <v>55991</v>
      </c>
    </row>
    <row r="826" spans="3:3" x14ac:dyDescent="0.3">
      <c r="C826">
        <v>43919</v>
      </c>
    </row>
    <row r="827" spans="3:3" x14ac:dyDescent="0.3">
      <c r="C827">
        <v>43935</v>
      </c>
    </row>
    <row r="828" spans="3:3" x14ac:dyDescent="0.3">
      <c r="C828">
        <v>43943</v>
      </c>
    </row>
    <row r="829" spans="3:3" x14ac:dyDescent="0.3">
      <c r="C829">
        <v>43950</v>
      </c>
    </row>
    <row r="830" spans="3:3" x14ac:dyDescent="0.3">
      <c r="C830">
        <v>44061</v>
      </c>
    </row>
    <row r="831" spans="3:3" x14ac:dyDescent="0.3">
      <c r="C831">
        <v>44062</v>
      </c>
    </row>
    <row r="832" spans="3:3" x14ac:dyDescent="0.3">
      <c r="C832">
        <v>44121</v>
      </c>
    </row>
    <row r="833" spans="3:3" x14ac:dyDescent="0.3">
      <c r="C833">
        <v>44120</v>
      </c>
    </row>
    <row r="834" spans="3:3" x14ac:dyDescent="0.3">
      <c r="C834">
        <v>44137</v>
      </c>
    </row>
    <row r="835" spans="3:3" x14ac:dyDescent="0.3">
      <c r="C835">
        <v>44148</v>
      </c>
    </row>
    <row r="836" spans="3:3" x14ac:dyDescent="0.3">
      <c r="C836">
        <v>44149</v>
      </c>
    </row>
    <row r="837" spans="3:3" x14ac:dyDescent="0.3">
      <c r="C837">
        <v>44150</v>
      </c>
    </row>
    <row r="838" spans="3:3" x14ac:dyDescent="0.3">
      <c r="C838">
        <v>44154</v>
      </c>
    </row>
    <row r="839" spans="3:3" x14ac:dyDescent="0.3">
      <c r="C839">
        <v>44155</v>
      </c>
    </row>
    <row r="840" spans="3:3" x14ac:dyDescent="0.3">
      <c r="C840">
        <v>44186</v>
      </c>
    </row>
    <row r="841" spans="3:3" x14ac:dyDescent="0.3">
      <c r="C841">
        <v>44189</v>
      </c>
    </row>
    <row r="842" spans="3:3" x14ac:dyDescent="0.3">
      <c r="C842">
        <v>44637</v>
      </c>
    </row>
    <row r="843" spans="3:3" x14ac:dyDescent="0.3">
      <c r="C843">
        <v>44305</v>
      </c>
    </row>
    <row r="844" spans="3:3" x14ac:dyDescent="0.3">
      <c r="C844">
        <v>44297</v>
      </c>
    </row>
    <row r="845" spans="3:3" x14ac:dyDescent="0.3">
      <c r="C845">
        <v>44300</v>
      </c>
    </row>
    <row r="846" spans="3:3" x14ac:dyDescent="0.3">
      <c r="C846">
        <v>44328</v>
      </c>
    </row>
    <row r="847" spans="3:3" x14ac:dyDescent="0.3">
      <c r="C847">
        <v>44222</v>
      </c>
    </row>
    <row r="848" spans="3:3" x14ac:dyDescent="0.3">
      <c r="C848">
        <v>44224</v>
      </c>
    </row>
    <row r="849" spans="3:3" x14ac:dyDescent="0.3">
      <c r="C849">
        <v>44501</v>
      </c>
    </row>
    <row r="850" spans="3:3" x14ac:dyDescent="0.3">
      <c r="C850">
        <v>44221</v>
      </c>
    </row>
    <row r="851" spans="3:3" x14ac:dyDescent="0.3">
      <c r="C851">
        <v>44356</v>
      </c>
    </row>
    <row r="852" spans="3:3" x14ac:dyDescent="0.3">
      <c r="C852">
        <v>44342</v>
      </c>
    </row>
    <row r="853" spans="3:3" x14ac:dyDescent="0.3">
      <c r="C853">
        <v>44352</v>
      </c>
    </row>
    <row r="854" spans="3:3" x14ac:dyDescent="0.3">
      <c r="C854">
        <v>44353</v>
      </c>
    </row>
    <row r="855" spans="3:3" x14ac:dyDescent="0.3">
      <c r="C855">
        <v>44463</v>
      </c>
    </row>
    <row r="856" spans="3:3" x14ac:dyDescent="0.3">
      <c r="C856">
        <v>44656</v>
      </c>
    </row>
    <row r="857" spans="3:3" x14ac:dyDescent="0.3">
      <c r="C857">
        <v>44668</v>
      </c>
    </row>
    <row r="858" spans="3:3" x14ac:dyDescent="0.3">
      <c r="C858">
        <v>44669</v>
      </c>
    </row>
    <row r="859" spans="3:3" x14ac:dyDescent="0.3">
      <c r="C859">
        <v>44653</v>
      </c>
    </row>
    <row r="860" spans="3:3" x14ac:dyDescent="0.3">
      <c r="C860">
        <v>44707</v>
      </c>
    </row>
    <row r="861" spans="3:3" x14ac:dyDescent="0.3">
      <c r="C861">
        <v>44695</v>
      </c>
    </row>
    <row r="862" spans="3:3" x14ac:dyDescent="0.3">
      <c r="C862">
        <v>44712</v>
      </c>
    </row>
    <row r="863" spans="3:3" x14ac:dyDescent="0.3">
      <c r="C863">
        <v>44713</v>
      </c>
    </row>
    <row r="864" spans="3:3" x14ac:dyDescent="0.3">
      <c r="C864">
        <v>44819</v>
      </c>
    </row>
    <row r="865" spans="3:3" x14ac:dyDescent="0.3">
      <c r="C865">
        <v>44820</v>
      </c>
    </row>
    <row r="866" spans="3:3" x14ac:dyDescent="0.3">
      <c r="C866">
        <v>44845</v>
      </c>
    </row>
    <row r="867" spans="3:3" x14ac:dyDescent="0.3">
      <c r="C867">
        <v>44846</v>
      </c>
    </row>
    <row r="868" spans="3:3" x14ac:dyDescent="0.3">
      <c r="C868">
        <v>44741</v>
      </c>
    </row>
    <row r="869" spans="3:3" x14ac:dyDescent="0.3">
      <c r="C869">
        <v>44761</v>
      </c>
    </row>
    <row r="870" spans="3:3" x14ac:dyDescent="0.3">
      <c r="C870">
        <v>44883</v>
      </c>
    </row>
    <row r="871" spans="3:3" x14ac:dyDescent="0.3">
      <c r="C871">
        <v>44884</v>
      </c>
    </row>
    <row r="872" spans="3:3" x14ac:dyDescent="0.3">
      <c r="C872">
        <v>44885</v>
      </c>
    </row>
    <row r="873" spans="3:3" x14ac:dyDescent="0.3">
      <c r="C873">
        <v>44888</v>
      </c>
    </row>
    <row r="874" spans="3:3" x14ac:dyDescent="0.3">
      <c r="C874">
        <v>44893</v>
      </c>
    </row>
    <row r="875" spans="3:3" x14ac:dyDescent="0.3">
      <c r="C875">
        <v>44943</v>
      </c>
    </row>
    <row r="876" spans="3:3" x14ac:dyDescent="0.3">
      <c r="C876">
        <v>44944</v>
      </c>
    </row>
    <row r="877" spans="3:3" x14ac:dyDescent="0.3">
      <c r="C877">
        <v>44947</v>
      </c>
    </row>
    <row r="878" spans="3:3" x14ac:dyDescent="0.3">
      <c r="C878">
        <v>44948</v>
      </c>
    </row>
    <row r="879" spans="3:3" x14ac:dyDescent="0.3">
      <c r="C879">
        <v>44949</v>
      </c>
    </row>
    <row r="880" spans="3:3" x14ac:dyDescent="0.3">
      <c r="C880">
        <v>44990</v>
      </c>
    </row>
    <row r="881" spans="3:3" x14ac:dyDescent="0.3">
      <c r="C881">
        <v>44992</v>
      </c>
    </row>
    <row r="882" spans="3:3" x14ac:dyDescent="0.3">
      <c r="C882">
        <v>45051</v>
      </c>
    </row>
    <row r="883" spans="3:3" x14ac:dyDescent="0.3">
      <c r="C883">
        <v>45054</v>
      </c>
    </row>
    <row r="884" spans="3:3" x14ac:dyDescent="0.3">
      <c r="C884">
        <v>45050</v>
      </c>
    </row>
    <row r="885" spans="3:3" x14ac:dyDescent="0.3">
      <c r="C885">
        <v>45103</v>
      </c>
    </row>
    <row r="886" spans="3:3" x14ac:dyDescent="0.3">
      <c r="C886">
        <v>45193</v>
      </c>
    </row>
    <row r="887" spans="3:3" x14ac:dyDescent="0.3">
      <c r="C887">
        <v>45278</v>
      </c>
    </row>
    <row r="888" spans="3:3" x14ac:dyDescent="0.3">
      <c r="C888">
        <v>39778</v>
      </c>
    </row>
    <row r="889" spans="3:3" x14ac:dyDescent="0.3">
      <c r="C889">
        <v>39789</v>
      </c>
    </row>
    <row r="890" spans="3:3" x14ac:dyDescent="0.3">
      <c r="C890">
        <v>39689</v>
      </c>
    </row>
    <row r="891" spans="3:3" x14ac:dyDescent="0.3">
      <c r="C891">
        <v>40834</v>
      </c>
    </row>
    <row r="892" spans="3:3" x14ac:dyDescent="0.3">
      <c r="C892">
        <v>40042</v>
      </c>
    </row>
    <row r="893" spans="3:3" x14ac:dyDescent="0.3">
      <c r="C893">
        <v>40075</v>
      </c>
    </row>
    <row r="894" spans="3:3" x14ac:dyDescent="0.3">
      <c r="C894">
        <v>40163</v>
      </c>
    </row>
    <row r="895" spans="3:3" x14ac:dyDescent="0.3">
      <c r="C895">
        <v>40196</v>
      </c>
    </row>
    <row r="896" spans="3:3" x14ac:dyDescent="0.3">
      <c r="C896">
        <v>39920</v>
      </c>
    </row>
    <row r="897" spans="3:3" x14ac:dyDescent="0.3">
      <c r="C897">
        <v>40031</v>
      </c>
    </row>
    <row r="898" spans="3:3" x14ac:dyDescent="0.3">
      <c r="C898">
        <v>40201</v>
      </c>
    </row>
    <row r="899" spans="3:3" x14ac:dyDescent="0.3">
      <c r="C899">
        <v>40211</v>
      </c>
    </row>
    <row r="900" spans="3:3" x14ac:dyDescent="0.3">
      <c r="C900">
        <v>40214</v>
      </c>
    </row>
    <row r="901" spans="3:3" x14ac:dyDescent="0.3">
      <c r="C901">
        <v>40202</v>
      </c>
    </row>
    <row r="902" spans="3:3" x14ac:dyDescent="0.3">
      <c r="C902">
        <v>40204</v>
      </c>
    </row>
    <row r="903" spans="3:3" x14ac:dyDescent="0.3">
      <c r="C903">
        <v>40209</v>
      </c>
    </row>
    <row r="904" spans="3:3" x14ac:dyDescent="0.3">
      <c r="C904">
        <v>40232</v>
      </c>
    </row>
    <row r="905" spans="3:3" x14ac:dyDescent="0.3">
      <c r="C905">
        <v>40233</v>
      </c>
    </row>
    <row r="906" spans="3:3" x14ac:dyDescent="0.3">
      <c r="C906">
        <v>40226</v>
      </c>
    </row>
    <row r="907" spans="3:3" x14ac:dyDescent="0.3">
      <c r="C907">
        <v>40228</v>
      </c>
    </row>
    <row r="908" spans="3:3" x14ac:dyDescent="0.3">
      <c r="C908">
        <v>40231</v>
      </c>
    </row>
    <row r="909" spans="3:3" x14ac:dyDescent="0.3">
      <c r="C909">
        <v>40237</v>
      </c>
    </row>
    <row r="910" spans="3:3" x14ac:dyDescent="0.3">
      <c r="C910">
        <v>40249</v>
      </c>
    </row>
    <row r="911" spans="3:3" x14ac:dyDescent="0.3">
      <c r="C911">
        <v>40252</v>
      </c>
    </row>
    <row r="912" spans="3:3" x14ac:dyDescent="0.3">
      <c r="C912">
        <v>40253</v>
      </c>
    </row>
    <row r="913" spans="3:3" x14ac:dyDescent="0.3">
      <c r="C913">
        <v>40256</v>
      </c>
    </row>
    <row r="914" spans="3:3" x14ac:dyDescent="0.3">
      <c r="C914">
        <v>40441</v>
      </c>
    </row>
    <row r="915" spans="3:3" x14ac:dyDescent="0.3">
      <c r="C915">
        <v>40446</v>
      </c>
    </row>
    <row r="916" spans="3:3" x14ac:dyDescent="0.3">
      <c r="C916">
        <v>40430</v>
      </c>
    </row>
    <row r="917" spans="3:3" x14ac:dyDescent="0.3">
      <c r="C917">
        <v>40432</v>
      </c>
    </row>
    <row r="918" spans="3:3" x14ac:dyDescent="0.3">
      <c r="C918">
        <v>40435</v>
      </c>
    </row>
    <row r="919" spans="3:3" x14ac:dyDescent="0.3">
      <c r="C919">
        <v>40436</v>
      </c>
    </row>
    <row r="920" spans="3:3" x14ac:dyDescent="0.3">
      <c r="C920">
        <v>40473</v>
      </c>
    </row>
    <row r="921" spans="3:3" x14ac:dyDescent="0.3">
      <c r="C921">
        <v>40496</v>
      </c>
    </row>
    <row r="922" spans="3:3" x14ac:dyDescent="0.3">
      <c r="C922">
        <v>40498</v>
      </c>
    </row>
    <row r="923" spans="3:3" x14ac:dyDescent="0.3">
      <c r="C923">
        <v>40503</v>
      </c>
    </row>
    <row r="924" spans="3:3" x14ac:dyDescent="0.3">
      <c r="C924">
        <v>40522</v>
      </c>
    </row>
    <row r="925" spans="3:3" x14ac:dyDescent="0.3">
      <c r="C925">
        <v>40530</v>
      </c>
    </row>
    <row r="926" spans="3:3" x14ac:dyDescent="0.3">
      <c r="C926">
        <v>40532</v>
      </c>
    </row>
    <row r="927" spans="3:3" x14ac:dyDescent="0.3">
      <c r="C927">
        <v>40560</v>
      </c>
    </row>
    <row r="928" spans="3:3" x14ac:dyDescent="0.3">
      <c r="C928">
        <v>40565</v>
      </c>
    </row>
    <row r="929" spans="3:3" x14ac:dyDescent="0.3">
      <c r="C929">
        <v>40574</v>
      </c>
    </row>
    <row r="930" spans="3:3" x14ac:dyDescent="0.3">
      <c r="C930">
        <v>40578</v>
      </c>
    </row>
    <row r="931" spans="3:3" x14ac:dyDescent="0.3">
      <c r="C931">
        <v>40552</v>
      </c>
    </row>
    <row r="932" spans="3:3" x14ac:dyDescent="0.3">
      <c r="C932">
        <v>40554</v>
      </c>
    </row>
    <row r="933" spans="3:3" x14ac:dyDescent="0.3">
      <c r="C933">
        <v>40555</v>
      </c>
    </row>
    <row r="934" spans="3:3" x14ac:dyDescent="0.3">
      <c r="C934">
        <v>40621</v>
      </c>
    </row>
    <row r="935" spans="3:3" x14ac:dyDescent="0.3">
      <c r="C935">
        <v>40626</v>
      </c>
    </row>
    <row r="936" spans="3:3" x14ac:dyDescent="0.3">
      <c r="C936">
        <v>40629</v>
      </c>
    </row>
    <row r="937" spans="3:3" x14ac:dyDescent="0.3">
      <c r="C937">
        <v>40613</v>
      </c>
    </row>
    <row r="938" spans="3:3" x14ac:dyDescent="0.3">
      <c r="C938">
        <v>40633</v>
      </c>
    </row>
    <row r="939" spans="3:3" x14ac:dyDescent="0.3">
      <c r="C939">
        <v>40638</v>
      </c>
    </row>
    <row r="940" spans="3:3" x14ac:dyDescent="0.3">
      <c r="C940">
        <v>40639</v>
      </c>
    </row>
    <row r="941" spans="3:3" x14ac:dyDescent="0.3">
      <c r="C941">
        <v>40648</v>
      </c>
    </row>
    <row r="942" spans="3:3" x14ac:dyDescent="0.3">
      <c r="C942">
        <v>40616</v>
      </c>
    </row>
    <row r="943" spans="3:3" x14ac:dyDescent="0.3">
      <c r="C943">
        <v>40619</v>
      </c>
    </row>
    <row r="944" spans="3:3" x14ac:dyDescent="0.3">
      <c r="C944">
        <v>40660</v>
      </c>
    </row>
    <row r="945" spans="3:3" x14ac:dyDescent="0.3">
      <c r="C945">
        <v>40756</v>
      </c>
    </row>
    <row r="946" spans="3:3" x14ac:dyDescent="0.3">
      <c r="C946">
        <v>31177</v>
      </c>
    </row>
    <row r="947" spans="3:3" x14ac:dyDescent="0.3">
      <c r="C947">
        <v>31563</v>
      </c>
    </row>
    <row r="948" spans="3:3" x14ac:dyDescent="0.3">
      <c r="C948">
        <v>31556</v>
      </c>
    </row>
    <row r="949" spans="3:3" x14ac:dyDescent="0.3">
      <c r="C949">
        <v>31748</v>
      </c>
    </row>
    <row r="950" spans="3:3" x14ac:dyDescent="0.3">
      <c r="C950">
        <v>31750</v>
      </c>
    </row>
    <row r="951" spans="3:3" x14ac:dyDescent="0.3">
      <c r="C951">
        <v>31752</v>
      </c>
    </row>
    <row r="952" spans="3:3" x14ac:dyDescent="0.3">
      <c r="C952">
        <v>31945</v>
      </c>
    </row>
    <row r="953" spans="3:3" x14ac:dyDescent="0.3">
      <c r="C953">
        <v>31940</v>
      </c>
    </row>
    <row r="954" spans="3:3" x14ac:dyDescent="0.3">
      <c r="C954">
        <v>31943</v>
      </c>
    </row>
    <row r="955" spans="3:3" x14ac:dyDescent="0.3">
      <c r="C955">
        <v>31124</v>
      </c>
    </row>
    <row r="956" spans="3:3" x14ac:dyDescent="0.3">
      <c r="C956">
        <v>31953</v>
      </c>
    </row>
    <row r="957" spans="3:3" x14ac:dyDescent="0.3">
      <c r="C957">
        <v>31950</v>
      </c>
    </row>
    <row r="958" spans="3:3" x14ac:dyDescent="0.3">
      <c r="C958">
        <v>31952</v>
      </c>
    </row>
    <row r="959" spans="3:3" x14ac:dyDescent="0.3">
      <c r="C959">
        <v>31459</v>
      </c>
    </row>
    <row r="960" spans="3:3" x14ac:dyDescent="0.3">
      <c r="C960">
        <v>31461</v>
      </c>
    </row>
    <row r="961" spans="3:3" x14ac:dyDescent="0.3">
      <c r="C961">
        <v>31467</v>
      </c>
    </row>
    <row r="962" spans="3:3" x14ac:dyDescent="0.3">
      <c r="C962">
        <v>31470</v>
      </c>
    </row>
    <row r="963" spans="3:3" x14ac:dyDescent="0.3">
      <c r="C963">
        <v>31473</v>
      </c>
    </row>
    <row r="964" spans="3:3" x14ac:dyDescent="0.3">
      <c r="C964">
        <v>31475</v>
      </c>
    </row>
    <row r="965" spans="3:3" x14ac:dyDescent="0.3">
      <c r="C965">
        <v>31607</v>
      </c>
    </row>
    <row r="966" spans="3:3" x14ac:dyDescent="0.3">
      <c r="C966">
        <v>31762</v>
      </c>
    </row>
    <row r="967" spans="3:3" x14ac:dyDescent="0.3">
      <c r="C967">
        <v>31763</v>
      </c>
    </row>
    <row r="968" spans="3:3" x14ac:dyDescent="0.3">
      <c r="C968">
        <v>31564</v>
      </c>
    </row>
    <row r="969" spans="3:3" x14ac:dyDescent="0.3">
      <c r="C969">
        <v>33117</v>
      </c>
    </row>
    <row r="970" spans="3:3" x14ac:dyDescent="0.3">
      <c r="C970">
        <v>33417</v>
      </c>
    </row>
    <row r="971" spans="3:3" x14ac:dyDescent="0.3">
      <c r="C971">
        <v>33500</v>
      </c>
    </row>
    <row r="972" spans="3:3" x14ac:dyDescent="0.3">
      <c r="C972">
        <v>33507</v>
      </c>
    </row>
    <row r="973" spans="3:3" x14ac:dyDescent="0.3">
      <c r="C973">
        <v>33508</v>
      </c>
    </row>
    <row r="974" spans="3:3" x14ac:dyDescent="0.3">
      <c r="C974">
        <v>33516</v>
      </c>
    </row>
    <row r="975" spans="3:3" x14ac:dyDescent="0.3">
      <c r="C975">
        <v>33511</v>
      </c>
    </row>
    <row r="976" spans="3:3" x14ac:dyDescent="0.3">
      <c r="C976">
        <v>33575</v>
      </c>
    </row>
    <row r="977" spans="3:3" x14ac:dyDescent="0.3">
      <c r="C977">
        <v>33580</v>
      </c>
    </row>
    <row r="978" spans="3:3" x14ac:dyDescent="0.3">
      <c r="C978">
        <v>33583</v>
      </c>
    </row>
    <row r="979" spans="3:3" x14ac:dyDescent="0.3">
      <c r="C979">
        <v>33586</v>
      </c>
    </row>
    <row r="980" spans="3:3" x14ac:dyDescent="0.3">
      <c r="C980">
        <v>33723</v>
      </c>
    </row>
    <row r="981" spans="3:3" x14ac:dyDescent="0.3">
      <c r="C981">
        <v>33744</v>
      </c>
    </row>
    <row r="982" spans="3:3" x14ac:dyDescent="0.3">
      <c r="C982">
        <v>33756</v>
      </c>
    </row>
    <row r="983" spans="3:3" x14ac:dyDescent="0.3">
      <c r="C983">
        <v>33762</v>
      </c>
    </row>
    <row r="984" spans="3:3" x14ac:dyDescent="0.3">
      <c r="C984">
        <v>33870</v>
      </c>
    </row>
    <row r="985" spans="3:3" x14ac:dyDescent="0.3">
      <c r="C985">
        <v>33924</v>
      </c>
    </row>
    <row r="986" spans="3:3" x14ac:dyDescent="0.3">
      <c r="C986">
        <v>33925</v>
      </c>
    </row>
    <row r="987" spans="3:3" x14ac:dyDescent="0.3">
      <c r="C987">
        <v>33719</v>
      </c>
    </row>
    <row r="988" spans="3:3" x14ac:dyDescent="0.3">
      <c r="C988">
        <v>33720</v>
      </c>
    </row>
    <row r="989" spans="3:3" x14ac:dyDescent="0.3">
      <c r="C989">
        <v>33980</v>
      </c>
    </row>
    <row r="990" spans="3:3" x14ac:dyDescent="0.3">
      <c r="C990">
        <v>33986</v>
      </c>
    </row>
    <row r="991" spans="3:3" x14ac:dyDescent="0.3">
      <c r="C991">
        <v>33987</v>
      </c>
    </row>
    <row r="992" spans="3:3" x14ac:dyDescent="0.3">
      <c r="C992">
        <v>33988</v>
      </c>
    </row>
    <row r="993" spans="3:3" x14ac:dyDescent="0.3">
      <c r="C993">
        <v>33992</v>
      </c>
    </row>
    <row r="994" spans="3:3" x14ac:dyDescent="0.3">
      <c r="C994">
        <v>33993</v>
      </c>
    </row>
    <row r="995" spans="3:3" x14ac:dyDescent="0.3">
      <c r="C995">
        <v>33994</v>
      </c>
    </row>
    <row r="996" spans="3:3" x14ac:dyDescent="0.3">
      <c r="C996">
        <v>33995</v>
      </c>
    </row>
    <row r="997" spans="3:3" x14ac:dyDescent="0.3">
      <c r="C997">
        <v>33999</v>
      </c>
    </row>
    <row r="998" spans="3:3" x14ac:dyDescent="0.3">
      <c r="C998">
        <v>34004</v>
      </c>
    </row>
    <row r="999" spans="3:3" x14ac:dyDescent="0.3">
      <c r="C999">
        <v>34005</v>
      </c>
    </row>
    <row r="1000" spans="3:3" x14ac:dyDescent="0.3">
      <c r="C1000">
        <v>34007</v>
      </c>
    </row>
    <row r="1001" spans="3:3" x14ac:dyDescent="0.3">
      <c r="C1001">
        <v>34012</v>
      </c>
    </row>
    <row r="1002" spans="3:3" x14ac:dyDescent="0.3">
      <c r="C1002">
        <v>34014</v>
      </c>
    </row>
    <row r="1003" spans="3:3" x14ac:dyDescent="0.3">
      <c r="C1003">
        <v>34015</v>
      </c>
    </row>
    <row r="1004" spans="3:3" x14ac:dyDescent="0.3">
      <c r="C1004">
        <v>34016</v>
      </c>
    </row>
    <row r="1005" spans="3:3" x14ac:dyDescent="0.3">
      <c r="C1005">
        <v>34017</v>
      </c>
    </row>
    <row r="1006" spans="3:3" x14ac:dyDescent="0.3">
      <c r="C1006">
        <v>34018</v>
      </c>
    </row>
    <row r="1007" spans="3:3" x14ac:dyDescent="0.3">
      <c r="C1007">
        <v>34019</v>
      </c>
    </row>
    <row r="1008" spans="3:3" x14ac:dyDescent="0.3">
      <c r="C1008">
        <v>34020</v>
      </c>
    </row>
    <row r="1009" spans="3:3" x14ac:dyDescent="0.3">
      <c r="C1009">
        <v>34021</v>
      </c>
    </row>
    <row r="1010" spans="3:3" x14ac:dyDescent="0.3">
      <c r="C1010">
        <v>34022</v>
      </c>
    </row>
    <row r="1011" spans="3:3" x14ac:dyDescent="0.3">
      <c r="C1011">
        <v>34023</v>
      </c>
    </row>
    <row r="1012" spans="3:3" x14ac:dyDescent="0.3">
      <c r="C1012">
        <v>33944</v>
      </c>
    </row>
    <row r="1013" spans="3:3" x14ac:dyDescent="0.3">
      <c r="C1013">
        <v>33946</v>
      </c>
    </row>
    <row r="1014" spans="3:3" x14ac:dyDescent="0.3">
      <c r="C1014">
        <v>33952</v>
      </c>
    </row>
    <row r="1015" spans="3:3" x14ac:dyDescent="0.3">
      <c r="C1015">
        <v>33953</v>
      </c>
    </row>
    <row r="1016" spans="3:3" x14ac:dyDescent="0.3">
      <c r="C1016">
        <v>33966</v>
      </c>
    </row>
    <row r="1017" spans="3:3" x14ac:dyDescent="0.3">
      <c r="C1017">
        <v>33968</v>
      </c>
    </row>
    <row r="1018" spans="3:3" x14ac:dyDescent="0.3">
      <c r="C1018">
        <v>33971</v>
      </c>
    </row>
    <row r="1019" spans="3:3" x14ac:dyDescent="0.3">
      <c r="C1019">
        <v>33976</v>
      </c>
    </row>
    <row r="1020" spans="3:3" x14ac:dyDescent="0.3">
      <c r="C1020">
        <v>34081</v>
      </c>
    </row>
    <row r="1021" spans="3:3" x14ac:dyDescent="0.3">
      <c r="C1021">
        <v>34168</v>
      </c>
    </row>
    <row r="1022" spans="3:3" x14ac:dyDescent="0.3">
      <c r="C1022">
        <v>34170</v>
      </c>
    </row>
    <row r="1023" spans="3:3" x14ac:dyDescent="0.3">
      <c r="C1023">
        <v>34171</v>
      </c>
    </row>
    <row r="1024" spans="3:3" x14ac:dyDescent="0.3">
      <c r="C1024">
        <v>34174</v>
      </c>
    </row>
    <row r="1025" spans="3:3" x14ac:dyDescent="0.3">
      <c r="C1025">
        <v>34190</v>
      </c>
    </row>
    <row r="1026" spans="3:3" x14ac:dyDescent="0.3">
      <c r="C1026">
        <v>34233</v>
      </c>
    </row>
    <row r="1027" spans="3:3" x14ac:dyDescent="0.3">
      <c r="C1027">
        <v>34234</v>
      </c>
    </row>
    <row r="1028" spans="3:3" x14ac:dyDescent="0.3">
      <c r="C1028">
        <v>34256</v>
      </c>
    </row>
    <row r="1029" spans="3:3" x14ac:dyDescent="0.3">
      <c r="C1029">
        <v>34251</v>
      </c>
    </row>
    <row r="1030" spans="3:3" x14ac:dyDescent="0.3">
      <c r="C1030">
        <v>34252</v>
      </c>
    </row>
    <row r="1031" spans="3:3" x14ac:dyDescent="0.3">
      <c r="C1031">
        <v>34253</v>
      </c>
    </row>
    <row r="1032" spans="3:3" x14ac:dyDescent="0.3">
      <c r="C1032">
        <v>34313</v>
      </c>
    </row>
    <row r="1033" spans="3:3" x14ac:dyDescent="0.3">
      <c r="C1033">
        <v>34315</v>
      </c>
    </row>
    <row r="1034" spans="3:3" x14ac:dyDescent="0.3">
      <c r="C1034">
        <v>34319</v>
      </c>
    </row>
    <row r="1035" spans="3:3" x14ac:dyDescent="0.3">
      <c r="C1035">
        <v>34384</v>
      </c>
    </row>
    <row r="1036" spans="3:3" x14ac:dyDescent="0.3">
      <c r="C1036">
        <v>34383</v>
      </c>
    </row>
    <row r="1037" spans="3:3" x14ac:dyDescent="0.3">
      <c r="C1037">
        <v>34574</v>
      </c>
    </row>
    <row r="1038" spans="3:3" x14ac:dyDescent="0.3">
      <c r="C1038">
        <v>34575</v>
      </c>
    </row>
    <row r="1039" spans="3:3" x14ac:dyDescent="0.3">
      <c r="C1039">
        <v>34577</v>
      </c>
    </row>
    <row r="1040" spans="3:3" x14ac:dyDescent="0.3">
      <c r="C1040">
        <v>34578</v>
      </c>
    </row>
    <row r="1041" spans="3:3" x14ac:dyDescent="0.3">
      <c r="C1041">
        <v>34598</v>
      </c>
    </row>
    <row r="1042" spans="3:3" x14ac:dyDescent="0.3">
      <c r="C1042">
        <v>34724</v>
      </c>
    </row>
    <row r="1043" spans="3:3" x14ac:dyDescent="0.3">
      <c r="C1043">
        <v>33157</v>
      </c>
    </row>
    <row r="1044" spans="3:3" x14ac:dyDescent="0.3">
      <c r="C1044">
        <v>33159</v>
      </c>
    </row>
    <row r="1045" spans="3:3" x14ac:dyDescent="0.3">
      <c r="C1045">
        <v>33160</v>
      </c>
    </row>
    <row r="1046" spans="3:3" x14ac:dyDescent="0.3">
      <c r="C1046">
        <v>33155</v>
      </c>
    </row>
    <row r="1047" spans="3:3" x14ac:dyDescent="0.3">
      <c r="C1047">
        <v>35382</v>
      </c>
    </row>
    <row r="1048" spans="3:3" x14ac:dyDescent="0.3">
      <c r="C1048">
        <v>35415</v>
      </c>
    </row>
    <row r="1049" spans="3:3" x14ac:dyDescent="0.3">
      <c r="C1049">
        <v>35647</v>
      </c>
    </row>
    <row r="1050" spans="3:3" x14ac:dyDescent="0.3">
      <c r="C1050">
        <v>35631</v>
      </c>
    </row>
    <row r="1051" spans="3:3" x14ac:dyDescent="0.3">
      <c r="C1051">
        <v>35687</v>
      </c>
    </row>
    <row r="1052" spans="3:3" x14ac:dyDescent="0.3">
      <c r="C1052">
        <v>35690</v>
      </c>
    </row>
    <row r="1053" spans="3:3" x14ac:dyDescent="0.3">
      <c r="C1053">
        <v>35737</v>
      </c>
    </row>
    <row r="1054" spans="3:3" x14ac:dyDescent="0.3">
      <c r="C1054">
        <v>35738</v>
      </c>
    </row>
    <row r="1055" spans="3:3" x14ac:dyDescent="0.3">
      <c r="C1055">
        <v>35740</v>
      </c>
    </row>
    <row r="1056" spans="3:3" x14ac:dyDescent="0.3">
      <c r="C1056">
        <v>35743</v>
      </c>
    </row>
    <row r="1057" spans="3:3" x14ac:dyDescent="0.3">
      <c r="C1057">
        <v>35800</v>
      </c>
    </row>
    <row r="1058" spans="3:3" x14ac:dyDescent="0.3">
      <c r="C1058">
        <v>35801</v>
      </c>
    </row>
    <row r="1059" spans="3:3" x14ac:dyDescent="0.3">
      <c r="C1059">
        <v>35807</v>
      </c>
    </row>
    <row r="1060" spans="3:3" x14ac:dyDescent="0.3">
      <c r="C1060">
        <v>35765</v>
      </c>
    </row>
    <row r="1061" spans="3:3" x14ac:dyDescent="0.3">
      <c r="C1061">
        <v>35766</v>
      </c>
    </row>
    <row r="1062" spans="3:3" x14ac:dyDescent="0.3">
      <c r="C1062">
        <v>35769</v>
      </c>
    </row>
    <row r="1063" spans="3:3" x14ac:dyDescent="0.3">
      <c r="C1063">
        <v>35788</v>
      </c>
    </row>
    <row r="1064" spans="3:3" x14ac:dyDescent="0.3">
      <c r="C1064">
        <v>35789</v>
      </c>
    </row>
    <row r="1065" spans="3:3" x14ac:dyDescent="0.3">
      <c r="C1065">
        <v>35790</v>
      </c>
    </row>
    <row r="1066" spans="3:3" x14ac:dyDescent="0.3">
      <c r="C1066">
        <v>35866</v>
      </c>
    </row>
    <row r="1067" spans="3:3" x14ac:dyDescent="0.3">
      <c r="C1067">
        <v>33102</v>
      </c>
    </row>
    <row r="1068" spans="3:3" x14ac:dyDescent="0.3">
      <c r="C1068">
        <v>33104</v>
      </c>
    </row>
    <row r="1069" spans="3:3" x14ac:dyDescent="0.3">
      <c r="C1069">
        <v>33105</v>
      </c>
    </row>
    <row r="1070" spans="3:3" x14ac:dyDescent="0.3">
      <c r="C1070">
        <v>33106</v>
      </c>
    </row>
    <row r="1071" spans="3:3" x14ac:dyDescent="0.3">
      <c r="C1071">
        <v>33107</v>
      </c>
    </row>
    <row r="1072" spans="3:3" x14ac:dyDescent="0.3">
      <c r="C1072">
        <v>33108</v>
      </c>
    </row>
    <row r="1073" spans="3:3" x14ac:dyDescent="0.3">
      <c r="C1073">
        <v>33109</v>
      </c>
    </row>
    <row r="1074" spans="3:3" x14ac:dyDescent="0.3">
      <c r="C1074">
        <v>32674</v>
      </c>
    </row>
    <row r="1075" spans="3:3" x14ac:dyDescent="0.3">
      <c r="C1075">
        <v>32678</v>
      </c>
    </row>
    <row r="1076" spans="3:3" x14ac:dyDescent="0.3">
      <c r="C1076">
        <v>32709</v>
      </c>
    </row>
    <row r="1077" spans="3:3" x14ac:dyDescent="0.3">
      <c r="C1077">
        <v>32712</v>
      </c>
    </row>
    <row r="1078" spans="3:3" x14ac:dyDescent="0.3">
      <c r="C1078">
        <v>32714</v>
      </c>
    </row>
    <row r="1079" spans="3:3" x14ac:dyDescent="0.3">
      <c r="C1079">
        <v>35956</v>
      </c>
    </row>
    <row r="1080" spans="3:3" x14ac:dyDescent="0.3">
      <c r="C1080">
        <v>35959</v>
      </c>
    </row>
    <row r="1081" spans="3:3" x14ac:dyDescent="0.3">
      <c r="C1081">
        <v>36177</v>
      </c>
    </row>
    <row r="1082" spans="3:3" x14ac:dyDescent="0.3">
      <c r="C1082">
        <v>36262</v>
      </c>
    </row>
    <row r="1083" spans="3:3" x14ac:dyDescent="0.3">
      <c r="C1083">
        <v>36264</v>
      </c>
    </row>
    <row r="1084" spans="3:3" x14ac:dyDescent="0.3">
      <c r="C1084">
        <v>36268</v>
      </c>
    </row>
    <row r="1085" spans="3:3" x14ac:dyDescent="0.3">
      <c r="C1085">
        <v>36271</v>
      </c>
    </row>
    <row r="1086" spans="3:3" x14ac:dyDescent="0.3">
      <c r="C1086">
        <v>36260</v>
      </c>
    </row>
    <row r="1087" spans="3:3" x14ac:dyDescent="0.3">
      <c r="C1087">
        <v>36261</v>
      </c>
    </row>
    <row r="1088" spans="3:3" x14ac:dyDescent="0.3">
      <c r="C1088">
        <v>36288</v>
      </c>
    </row>
    <row r="1089" spans="3:3" x14ac:dyDescent="0.3">
      <c r="C1089">
        <v>36290</v>
      </c>
    </row>
    <row r="1090" spans="3:3" x14ac:dyDescent="0.3">
      <c r="C1090">
        <v>36351</v>
      </c>
    </row>
    <row r="1091" spans="3:3" x14ac:dyDescent="0.3">
      <c r="C1091">
        <v>36367</v>
      </c>
    </row>
    <row r="1092" spans="3:3" x14ac:dyDescent="0.3">
      <c r="C1092">
        <v>36368</v>
      </c>
    </row>
    <row r="1093" spans="3:3" x14ac:dyDescent="0.3">
      <c r="C1093">
        <v>36369</v>
      </c>
    </row>
    <row r="1094" spans="3:3" x14ac:dyDescent="0.3">
      <c r="C1094">
        <v>36380</v>
      </c>
    </row>
    <row r="1095" spans="3:3" x14ac:dyDescent="0.3">
      <c r="C1095">
        <v>36386</v>
      </c>
    </row>
    <row r="1096" spans="3:3" x14ac:dyDescent="0.3">
      <c r="C1096">
        <v>36395</v>
      </c>
    </row>
    <row r="1097" spans="3:3" x14ac:dyDescent="0.3">
      <c r="C1097">
        <v>36316</v>
      </c>
    </row>
    <row r="1098" spans="3:3" x14ac:dyDescent="0.3">
      <c r="C1098">
        <v>36317</v>
      </c>
    </row>
    <row r="1099" spans="3:3" x14ac:dyDescent="0.3">
      <c r="C1099">
        <v>36318</v>
      </c>
    </row>
    <row r="1100" spans="3:3" x14ac:dyDescent="0.3">
      <c r="C1100">
        <v>36450</v>
      </c>
    </row>
    <row r="1101" spans="3:3" x14ac:dyDescent="0.3">
      <c r="C1101">
        <v>32399</v>
      </c>
    </row>
    <row r="1102" spans="3:3" x14ac:dyDescent="0.3">
      <c r="C1102">
        <v>32401</v>
      </c>
    </row>
    <row r="1103" spans="3:3" x14ac:dyDescent="0.3">
      <c r="C1103">
        <v>32409</v>
      </c>
    </row>
    <row r="1104" spans="3:3" x14ac:dyDescent="0.3">
      <c r="C1104">
        <v>32411</v>
      </c>
    </row>
    <row r="1105" spans="3:3" x14ac:dyDescent="0.3">
      <c r="C1105">
        <v>32415</v>
      </c>
    </row>
    <row r="1106" spans="3:3" x14ac:dyDescent="0.3">
      <c r="C1106">
        <v>32417</v>
      </c>
    </row>
    <row r="1107" spans="3:3" x14ac:dyDescent="0.3">
      <c r="C1107">
        <v>32420</v>
      </c>
    </row>
    <row r="1108" spans="3:3" x14ac:dyDescent="0.3">
      <c r="C1108">
        <v>32421</v>
      </c>
    </row>
    <row r="1109" spans="3:3" x14ac:dyDescent="0.3">
      <c r="C1109">
        <v>32422</v>
      </c>
    </row>
    <row r="1110" spans="3:3" x14ac:dyDescent="0.3">
      <c r="C1110">
        <v>32437</v>
      </c>
    </row>
    <row r="1111" spans="3:3" x14ac:dyDescent="0.3">
      <c r="C1111">
        <v>32441</v>
      </c>
    </row>
    <row r="1112" spans="3:3" x14ac:dyDescent="0.3">
      <c r="C1112">
        <v>32444</v>
      </c>
    </row>
    <row r="1113" spans="3:3" x14ac:dyDescent="0.3">
      <c r="C1113">
        <v>32445</v>
      </c>
    </row>
    <row r="1114" spans="3:3" x14ac:dyDescent="0.3">
      <c r="C1114">
        <v>32446</v>
      </c>
    </row>
    <row r="1115" spans="3:3" x14ac:dyDescent="0.3">
      <c r="C1115">
        <v>32448</v>
      </c>
    </row>
    <row r="1116" spans="3:3" x14ac:dyDescent="0.3">
      <c r="C1116">
        <v>32451</v>
      </c>
    </row>
    <row r="1117" spans="3:3" x14ac:dyDescent="0.3">
      <c r="C1117">
        <v>32383</v>
      </c>
    </row>
    <row r="1118" spans="3:3" x14ac:dyDescent="0.3">
      <c r="C1118">
        <v>32384</v>
      </c>
    </row>
    <row r="1119" spans="3:3" x14ac:dyDescent="0.3">
      <c r="C1119">
        <v>32454</v>
      </c>
    </row>
    <row r="1120" spans="3:3" x14ac:dyDescent="0.3">
      <c r="C1120">
        <v>32385</v>
      </c>
    </row>
    <row r="1121" spans="3:3" x14ac:dyDescent="0.3">
      <c r="C1121">
        <v>32462</v>
      </c>
    </row>
    <row r="1122" spans="3:3" x14ac:dyDescent="0.3">
      <c r="C1122">
        <v>32464</v>
      </c>
    </row>
    <row r="1123" spans="3:3" x14ac:dyDescent="0.3">
      <c r="C1123">
        <v>32469</v>
      </c>
    </row>
    <row r="1124" spans="3:3" x14ac:dyDescent="0.3">
      <c r="C1124">
        <v>32389</v>
      </c>
    </row>
    <row r="1125" spans="3:3" x14ac:dyDescent="0.3">
      <c r="C1125">
        <v>32394</v>
      </c>
    </row>
    <row r="1126" spans="3:3" x14ac:dyDescent="0.3">
      <c r="C1126">
        <v>32395</v>
      </c>
    </row>
    <row r="1127" spans="3:3" x14ac:dyDescent="0.3">
      <c r="C1127">
        <v>32398</v>
      </c>
    </row>
    <row r="1128" spans="3:3" x14ac:dyDescent="0.3">
      <c r="C1128">
        <v>36492</v>
      </c>
    </row>
    <row r="1129" spans="3:3" x14ac:dyDescent="0.3">
      <c r="C1129">
        <v>36493</v>
      </c>
    </row>
    <row r="1130" spans="3:3" x14ac:dyDescent="0.3">
      <c r="C1130">
        <v>36494</v>
      </c>
    </row>
    <row r="1131" spans="3:3" x14ac:dyDescent="0.3">
      <c r="C1131">
        <v>36496</v>
      </c>
    </row>
    <row r="1132" spans="3:3" x14ac:dyDescent="0.3">
      <c r="C1132">
        <v>36498</v>
      </c>
    </row>
    <row r="1133" spans="3:3" x14ac:dyDescent="0.3">
      <c r="C1133">
        <v>36501</v>
      </c>
    </row>
    <row r="1134" spans="3:3" x14ac:dyDescent="0.3">
      <c r="C1134">
        <v>36510</v>
      </c>
    </row>
    <row r="1135" spans="3:3" x14ac:dyDescent="0.3">
      <c r="C1135">
        <v>36512</v>
      </c>
    </row>
    <row r="1136" spans="3:3" x14ac:dyDescent="0.3">
      <c r="C1136">
        <v>36515</v>
      </c>
    </row>
    <row r="1137" spans="3:3" x14ac:dyDescent="0.3">
      <c r="C1137">
        <v>36522</v>
      </c>
    </row>
    <row r="1138" spans="3:3" x14ac:dyDescent="0.3">
      <c r="C1138">
        <v>36536</v>
      </c>
    </row>
    <row r="1139" spans="3:3" x14ac:dyDescent="0.3">
      <c r="C1139">
        <v>36594</v>
      </c>
    </row>
    <row r="1140" spans="3:3" x14ac:dyDescent="0.3">
      <c r="C1140">
        <v>36591</v>
      </c>
    </row>
    <row r="1141" spans="3:3" x14ac:dyDescent="0.3">
      <c r="C1141">
        <v>36592</v>
      </c>
    </row>
    <row r="1142" spans="3:3" x14ac:dyDescent="0.3">
      <c r="C1142">
        <v>36789</v>
      </c>
    </row>
    <row r="1143" spans="3:3" x14ac:dyDescent="0.3">
      <c r="C1143">
        <v>36790</v>
      </c>
    </row>
    <row r="1144" spans="3:3" x14ac:dyDescent="0.3">
      <c r="C1144">
        <v>36791</v>
      </c>
    </row>
    <row r="1145" spans="3:3" x14ac:dyDescent="0.3">
      <c r="C1145">
        <v>36792</v>
      </c>
    </row>
    <row r="1146" spans="3:3" x14ac:dyDescent="0.3">
      <c r="C1146">
        <v>36925</v>
      </c>
    </row>
    <row r="1147" spans="3:3" x14ac:dyDescent="0.3">
      <c r="C1147">
        <v>36930</v>
      </c>
    </row>
    <row r="1148" spans="3:3" x14ac:dyDescent="0.3">
      <c r="C1148">
        <v>36919</v>
      </c>
    </row>
    <row r="1149" spans="3:3" x14ac:dyDescent="0.3">
      <c r="C1149">
        <v>36920</v>
      </c>
    </row>
    <row r="1150" spans="3:3" x14ac:dyDescent="0.3">
      <c r="C1150">
        <v>54837</v>
      </c>
    </row>
    <row r="1151" spans="3:3" x14ac:dyDescent="0.3">
      <c r="C1151">
        <v>46408</v>
      </c>
    </row>
    <row r="1152" spans="3:3" x14ac:dyDescent="0.3">
      <c r="C1152">
        <v>55315</v>
      </c>
    </row>
    <row r="1153" spans="3:3" x14ac:dyDescent="0.3">
      <c r="C1153">
        <v>46457</v>
      </c>
    </row>
    <row r="1154" spans="3:3" x14ac:dyDescent="0.3">
      <c r="C1154">
        <v>46454</v>
      </c>
    </row>
    <row r="1155" spans="3:3" x14ac:dyDescent="0.3">
      <c r="C1155">
        <v>46455</v>
      </c>
    </row>
    <row r="1156" spans="3:3" x14ac:dyDescent="0.3">
      <c r="C1156">
        <v>54860</v>
      </c>
    </row>
    <row r="1157" spans="3:3" x14ac:dyDescent="0.3">
      <c r="C1157">
        <v>46529</v>
      </c>
    </row>
    <row r="1158" spans="3:3" x14ac:dyDescent="0.3">
      <c r="C1158">
        <v>54925</v>
      </c>
    </row>
    <row r="1159" spans="3:3" x14ac:dyDescent="0.3">
      <c r="C1159">
        <v>55595</v>
      </c>
    </row>
    <row r="1160" spans="3:3" x14ac:dyDescent="0.3">
      <c r="C1160">
        <v>54944</v>
      </c>
    </row>
    <row r="1161" spans="3:3" x14ac:dyDescent="0.3">
      <c r="C1161">
        <v>46621</v>
      </c>
    </row>
    <row r="1162" spans="3:3" x14ac:dyDescent="0.3">
      <c r="C1162">
        <v>46622</v>
      </c>
    </row>
    <row r="1163" spans="3:3" x14ac:dyDescent="0.3">
      <c r="C1163">
        <v>55464</v>
      </c>
    </row>
    <row r="1164" spans="3:3" x14ac:dyDescent="0.3">
      <c r="C1164">
        <v>37032</v>
      </c>
    </row>
    <row r="1165" spans="3:3" x14ac:dyDescent="0.3">
      <c r="C1165">
        <v>37105</v>
      </c>
    </row>
    <row r="1166" spans="3:3" x14ac:dyDescent="0.3">
      <c r="C1166">
        <v>37106</v>
      </c>
    </row>
    <row r="1167" spans="3:3" x14ac:dyDescent="0.3">
      <c r="C1167">
        <v>33089</v>
      </c>
    </row>
    <row r="1168" spans="3:3" x14ac:dyDescent="0.3">
      <c r="C1168">
        <v>33018</v>
      </c>
    </row>
    <row r="1169" spans="3:3" x14ac:dyDescent="0.3">
      <c r="C1169">
        <v>32979</v>
      </c>
    </row>
    <row r="1170" spans="3:3" x14ac:dyDescent="0.3">
      <c r="C1170">
        <v>33041</v>
      </c>
    </row>
    <row r="1171" spans="3:3" x14ac:dyDescent="0.3">
      <c r="C1171">
        <v>32982</v>
      </c>
    </row>
    <row r="1172" spans="3:3" x14ac:dyDescent="0.3">
      <c r="C1172">
        <v>33049</v>
      </c>
    </row>
    <row r="1173" spans="3:3" x14ac:dyDescent="0.3">
      <c r="C1173">
        <v>33060</v>
      </c>
    </row>
    <row r="1174" spans="3:3" x14ac:dyDescent="0.3">
      <c r="C1174">
        <v>33067</v>
      </c>
    </row>
    <row r="1175" spans="3:3" x14ac:dyDescent="0.3">
      <c r="C1175">
        <v>35292</v>
      </c>
    </row>
    <row r="1176" spans="3:3" x14ac:dyDescent="0.3">
      <c r="C1176">
        <v>33745</v>
      </c>
    </row>
    <row r="1177" spans="3:3" x14ac:dyDescent="0.3">
      <c r="C1177">
        <v>33011</v>
      </c>
    </row>
    <row r="1178" spans="3:3" x14ac:dyDescent="0.3">
      <c r="C1178">
        <v>37066</v>
      </c>
    </row>
    <row r="1179" spans="3:3" x14ac:dyDescent="0.3">
      <c r="C1179">
        <v>37067</v>
      </c>
    </row>
    <row r="1180" spans="3:3" x14ac:dyDescent="0.3">
      <c r="C1180">
        <v>37068</v>
      </c>
    </row>
    <row r="1181" spans="3:3" x14ac:dyDescent="0.3">
      <c r="C1181">
        <v>37081</v>
      </c>
    </row>
    <row r="1182" spans="3:3" x14ac:dyDescent="0.3">
      <c r="C1182">
        <v>37064</v>
      </c>
    </row>
    <row r="1183" spans="3:3" x14ac:dyDescent="0.3">
      <c r="C1183">
        <v>54905</v>
      </c>
    </row>
    <row r="1184" spans="3:3" x14ac:dyDescent="0.3">
      <c r="C1184">
        <v>32713</v>
      </c>
    </row>
    <row r="1185" spans="3:3" x14ac:dyDescent="0.3">
      <c r="C1185">
        <v>35768</v>
      </c>
    </row>
    <row r="1186" spans="3:3" x14ac:dyDescent="0.3">
      <c r="C1186">
        <v>35453</v>
      </c>
    </row>
    <row r="1187" spans="3:3" x14ac:dyDescent="0.3">
      <c r="C1187">
        <v>35450</v>
      </c>
    </row>
    <row r="1188" spans="3:3" x14ac:dyDescent="0.3">
      <c r="C1188">
        <v>34457</v>
      </c>
    </row>
    <row r="1189" spans="3:3" x14ac:dyDescent="0.3">
      <c r="C1189">
        <v>33803</v>
      </c>
    </row>
    <row r="1190" spans="3:3" x14ac:dyDescent="0.3">
      <c r="C1190">
        <v>34055</v>
      </c>
    </row>
    <row r="1191" spans="3:3" x14ac:dyDescent="0.3">
      <c r="C1191">
        <v>33851</v>
      </c>
    </row>
    <row r="1192" spans="3:3" x14ac:dyDescent="0.3">
      <c r="C1192">
        <v>37356</v>
      </c>
    </row>
    <row r="1193" spans="3:3" x14ac:dyDescent="0.3">
      <c r="C1193">
        <v>37393</v>
      </c>
    </row>
    <row r="1194" spans="3:3" x14ac:dyDescent="0.3">
      <c r="C1194">
        <v>37395</v>
      </c>
    </row>
    <row r="1195" spans="3:3" x14ac:dyDescent="0.3">
      <c r="C1195">
        <v>37400</v>
      </c>
    </row>
    <row r="1196" spans="3:3" x14ac:dyDescent="0.3">
      <c r="C1196">
        <v>37633</v>
      </c>
    </row>
    <row r="1197" spans="3:3" x14ac:dyDescent="0.3">
      <c r="C1197">
        <v>37589</v>
      </c>
    </row>
    <row r="1198" spans="3:3" x14ac:dyDescent="0.3">
      <c r="C1198">
        <v>37592</v>
      </c>
    </row>
    <row r="1199" spans="3:3" x14ac:dyDescent="0.3">
      <c r="C1199">
        <v>37704</v>
      </c>
    </row>
    <row r="1200" spans="3:3" x14ac:dyDescent="0.3">
      <c r="C1200">
        <v>37705</v>
      </c>
    </row>
    <row r="1201" spans="3:3" x14ac:dyDescent="0.3">
      <c r="C1201">
        <v>37706</v>
      </c>
    </row>
    <row r="1202" spans="3:3" x14ac:dyDescent="0.3">
      <c r="C1202">
        <v>46750</v>
      </c>
    </row>
    <row r="1203" spans="3:3" x14ac:dyDescent="0.3">
      <c r="C1203">
        <v>46899</v>
      </c>
    </row>
    <row r="1204" spans="3:3" x14ac:dyDescent="0.3">
      <c r="C1204">
        <v>37612</v>
      </c>
    </row>
    <row r="1205" spans="3:3" x14ac:dyDescent="0.3">
      <c r="C1205">
        <v>37593</v>
      </c>
    </row>
    <row r="1206" spans="3:3" x14ac:dyDescent="0.3">
      <c r="C1206">
        <v>37587</v>
      </c>
    </row>
    <row r="1207" spans="3:3" x14ac:dyDescent="0.3">
      <c r="C1207">
        <v>37743</v>
      </c>
    </row>
    <row r="1208" spans="3:3" x14ac:dyDescent="0.3">
      <c r="C1208">
        <v>46898</v>
      </c>
    </row>
    <row r="1209" spans="3:3" x14ac:dyDescent="0.3">
      <c r="C1209">
        <v>37569</v>
      </c>
    </row>
    <row r="1210" spans="3:3" x14ac:dyDescent="0.3">
      <c r="C1210">
        <v>37983</v>
      </c>
    </row>
    <row r="1211" spans="3:3" x14ac:dyDescent="0.3">
      <c r="C1211">
        <v>37986</v>
      </c>
    </row>
    <row r="1212" spans="3:3" x14ac:dyDescent="0.3">
      <c r="C1212">
        <v>37990</v>
      </c>
    </row>
    <row r="1213" spans="3:3" x14ac:dyDescent="0.3">
      <c r="C1213">
        <v>37992</v>
      </c>
    </row>
    <row r="1214" spans="3:3" x14ac:dyDescent="0.3">
      <c r="C1214">
        <v>37993</v>
      </c>
    </row>
    <row r="1215" spans="3:3" x14ac:dyDescent="0.3">
      <c r="C1215">
        <v>38053</v>
      </c>
    </row>
    <row r="1216" spans="3:3" x14ac:dyDescent="0.3">
      <c r="C1216">
        <v>37843</v>
      </c>
    </row>
    <row r="1217" spans="3:3" x14ac:dyDescent="0.3">
      <c r="C1217">
        <v>38419</v>
      </c>
    </row>
    <row r="1218" spans="3:3" x14ac:dyDescent="0.3">
      <c r="C1218">
        <v>38420</v>
      </c>
    </row>
    <row r="1219" spans="3:3" x14ac:dyDescent="0.3">
      <c r="C1219">
        <v>38442</v>
      </c>
    </row>
    <row r="1220" spans="3:3" x14ac:dyDescent="0.3">
      <c r="C1220">
        <v>55879</v>
      </c>
    </row>
    <row r="1221" spans="3:3" x14ac:dyDescent="0.3">
      <c r="C1221">
        <v>55880</v>
      </c>
    </row>
    <row r="1222" spans="3:3" x14ac:dyDescent="0.3">
      <c r="C1222">
        <v>38850</v>
      </c>
    </row>
    <row r="1223" spans="3:3" x14ac:dyDescent="0.3">
      <c r="C1223">
        <v>38851</v>
      </c>
    </row>
    <row r="1224" spans="3:3" x14ac:dyDescent="0.3">
      <c r="C1224">
        <v>38545</v>
      </c>
    </row>
    <row r="1225" spans="3:3" x14ac:dyDescent="0.3">
      <c r="C1225">
        <v>38846</v>
      </c>
    </row>
    <row r="1226" spans="3:3" x14ac:dyDescent="0.3">
      <c r="C1226">
        <v>39031</v>
      </c>
    </row>
    <row r="1227" spans="3:3" x14ac:dyDescent="0.3">
      <c r="C1227">
        <v>39027</v>
      </c>
    </row>
    <row r="1228" spans="3:3" x14ac:dyDescent="0.3">
      <c r="C1228">
        <v>39028</v>
      </c>
    </row>
    <row r="1229" spans="3:3" x14ac:dyDescent="0.3">
      <c r="C1229">
        <v>38940</v>
      </c>
    </row>
    <row r="1230" spans="3:3" x14ac:dyDescent="0.3">
      <c r="C1230">
        <v>38941</v>
      </c>
    </row>
    <row r="1231" spans="3:3" x14ac:dyDescent="0.3">
      <c r="C1231">
        <v>39193</v>
      </c>
    </row>
    <row r="1232" spans="3:3" x14ac:dyDescent="0.3">
      <c r="C1232">
        <v>39206</v>
      </c>
    </row>
    <row r="1233" spans="3:3" x14ac:dyDescent="0.3">
      <c r="C1233">
        <v>39254</v>
      </c>
    </row>
    <row r="1234" spans="3:3" x14ac:dyDescent="0.3">
      <c r="C1234">
        <v>39255</v>
      </c>
    </row>
    <row r="1235" spans="3:3" x14ac:dyDescent="0.3">
      <c r="C1235">
        <v>39256</v>
      </c>
    </row>
    <row r="1236" spans="3:3" x14ac:dyDescent="0.3">
      <c r="C1236">
        <v>39280</v>
      </c>
    </row>
    <row r="1237" spans="3:3" x14ac:dyDescent="0.3">
      <c r="C1237">
        <v>39282</v>
      </c>
    </row>
    <row r="1238" spans="3:3" x14ac:dyDescent="0.3">
      <c r="C1238">
        <v>39284</v>
      </c>
    </row>
    <row r="1239" spans="3:3" x14ac:dyDescent="0.3">
      <c r="C1239">
        <v>38968</v>
      </c>
    </row>
    <row r="1240" spans="3:3" x14ac:dyDescent="0.3">
      <c r="C1240">
        <v>39001</v>
      </c>
    </row>
    <row r="1241" spans="3:3" x14ac:dyDescent="0.3">
      <c r="C1241">
        <v>39008</v>
      </c>
    </row>
    <row r="1242" spans="3:3" x14ac:dyDescent="0.3">
      <c r="C1242">
        <v>39125</v>
      </c>
    </row>
    <row r="1243" spans="3:3" x14ac:dyDescent="0.3">
      <c r="C1243">
        <v>41153</v>
      </c>
    </row>
    <row r="1244" spans="3:3" x14ac:dyDescent="0.3">
      <c r="C1244">
        <v>41159</v>
      </c>
    </row>
    <row r="1245" spans="3:3" x14ac:dyDescent="0.3">
      <c r="C1245">
        <v>41070</v>
      </c>
    </row>
    <row r="1246" spans="3:3" x14ac:dyDescent="0.3">
      <c r="C1246">
        <v>41071</v>
      </c>
    </row>
    <row r="1247" spans="3:3" x14ac:dyDescent="0.3">
      <c r="C1247">
        <v>41073</v>
      </c>
    </row>
    <row r="1248" spans="3:3" x14ac:dyDescent="0.3">
      <c r="C1248">
        <v>41083</v>
      </c>
    </row>
    <row r="1249" spans="3:3" x14ac:dyDescent="0.3">
      <c r="C1249">
        <v>41084</v>
      </c>
    </row>
    <row r="1250" spans="3:3" x14ac:dyDescent="0.3">
      <c r="C1250">
        <v>41085</v>
      </c>
    </row>
    <row r="1251" spans="3:3" x14ac:dyDescent="0.3">
      <c r="C1251">
        <v>41086</v>
      </c>
    </row>
    <row r="1252" spans="3:3" x14ac:dyDescent="0.3">
      <c r="C1252">
        <v>56135</v>
      </c>
    </row>
    <row r="1253" spans="3:3" x14ac:dyDescent="0.3">
      <c r="C1253">
        <v>46260</v>
      </c>
    </row>
    <row r="1254" spans="3:3" x14ac:dyDescent="0.3">
      <c r="C1254">
        <v>46268</v>
      </c>
    </row>
    <row r="1255" spans="3:3" x14ac:dyDescent="0.3">
      <c r="C1255">
        <v>41038</v>
      </c>
    </row>
    <row r="1256" spans="3:3" x14ac:dyDescent="0.3">
      <c r="C1256">
        <v>41045</v>
      </c>
    </row>
    <row r="1257" spans="3:3" x14ac:dyDescent="0.3">
      <c r="C1257">
        <v>41065</v>
      </c>
    </row>
    <row r="1258" spans="3:3" x14ac:dyDescent="0.3">
      <c r="C1258">
        <v>41332</v>
      </c>
    </row>
    <row r="1259" spans="3:3" x14ac:dyDescent="0.3">
      <c r="C1259">
        <v>41333</v>
      </c>
    </row>
    <row r="1260" spans="3:3" x14ac:dyDescent="0.3">
      <c r="C1260">
        <v>41345</v>
      </c>
    </row>
    <row r="1261" spans="3:3" x14ac:dyDescent="0.3">
      <c r="C1261">
        <v>41383</v>
      </c>
    </row>
    <row r="1262" spans="3:3" x14ac:dyDescent="0.3">
      <c r="C1262">
        <v>41385</v>
      </c>
    </row>
    <row r="1263" spans="3:3" x14ac:dyDescent="0.3">
      <c r="C1263">
        <v>41386</v>
      </c>
    </row>
    <row r="1264" spans="3:3" x14ac:dyDescent="0.3">
      <c r="C1264">
        <v>41387</v>
      </c>
    </row>
    <row r="1265" spans="3:3" x14ac:dyDescent="0.3">
      <c r="C1265">
        <v>41388</v>
      </c>
    </row>
    <row r="1266" spans="3:3" x14ac:dyDescent="0.3">
      <c r="C1266">
        <v>41393</v>
      </c>
    </row>
    <row r="1267" spans="3:3" x14ac:dyDescent="0.3">
      <c r="C1267">
        <v>41425</v>
      </c>
    </row>
    <row r="1268" spans="3:3" x14ac:dyDescent="0.3">
      <c r="C1268">
        <v>41540</v>
      </c>
    </row>
    <row r="1269" spans="3:3" x14ac:dyDescent="0.3">
      <c r="C1269">
        <v>41541</v>
      </c>
    </row>
    <row r="1270" spans="3:3" x14ac:dyDescent="0.3">
      <c r="C1270">
        <v>41549</v>
      </c>
    </row>
    <row r="1271" spans="3:3" x14ac:dyDescent="0.3">
      <c r="C1271">
        <v>46679</v>
      </c>
    </row>
    <row r="1272" spans="3:3" x14ac:dyDescent="0.3">
      <c r="C1272">
        <v>46680</v>
      </c>
    </row>
    <row r="1273" spans="3:3" x14ac:dyDescent="0.3">
      <c r="C1273">
        <v>46681</v>
      </c>
    </row>
    <row r="1274" spans="3:3" x14ac:dyDescent="0.3">
      <c r="C1274">
        <v>46685</v>
      </c>
    </row>
    <row r="1275" spans="3:3" x14ac:dyDescent="0.3">
      <c r="C1275">
        <v>46687</v>
      </c>
    </row>
    <row r="1276" spans="3:3" x14ac:dyDescent="0.3">
      <c r="C1276">
        <v>46688</v>
      </c>
    </row>
    <row r="1277" spans="3:3" x14ac:dyDescent="0.3">
      <c r="C1277">
        <v>41471</v>
      </c>
    </row>
    <row r="1278" spans="3:3" x14ac:dyDescent="0.3">
      <c r="C1278">
        <v>41489</v>
      </c>
    </row>
    <row r="1279" spans="3:3" x14ac:dyDescent="0.3">
      <c r="C1279">
        <v>41905</v>
      </c>
    </row>
    <row r="1280" spans="3:3" x14ac:dyDescent="0.3">
      <c r="C1280">
        <v>41926</v>
      </c>
    </row>
    <row r="1281" spans="3:3" x14ac:dyDescent="0.3">
      <c r="C1281">
        <v>41930</v>
      </c>
    </row>
    <row r="1282" spans="3:3" x14ac:dyDescent="0.3">
      <c r="C1282">
        <v>42112</v>
      </c>
    </row>
    <row r="1283" spans="3:3" x14ac:dyDescent="0.3">
      <c r="C1283">
        <v>42116</v>
      </c>
    </row>
    <row r="1284" spans="3:3" x14ac:dyDescent="0.3">
      <c r="C1284">
        <v>42118</v>
      </c>
    </row>
    <row r="1285" spans="3:3" x14ac:dyDescent="0.3">
      <c r="C1285">
        <v>42128</v>
      </c>
    </row>
    <row r="1286" spans="3:3" x14ac:dyDescent="0.3">
      <c r="C1286">
        <v>42135</v>
      </c>
    </row>
    <row r="1287" spans="3:3" x14ac:dyDescent="0.3">
      <c r="C1287">
        <v>42311</v>
      </c>
    </row>
    <row r="1288" spans="3:3" x14ac:dyDescent="0.3">
      <c r="C1288">
        <v>42332</v>
      </c>
    </row>
    <row r="1289" spans="3:3" x14ac:dyDescent="0.3">
      <c r="C1289">
        <v>42318</v>
      </c>
    </row>
    <row r="1290" spans="3:3" x14ac:dyDescent="0.3">
      <c r="C1290">
        <v>42339</v>
      </c>
    </row>
    <row r="1291" spans="3:3" x14ac:dyDescent="0.3">
      <c r="C1291">
        <v>42340</v>
      </c>
    </row>
    <row r="1292" spans="3:3" x14ac:dyDescent="0.3">
      <c r="C1292">
        <v>42344</v>
      </c>
    </row>
    <row r="1293" spans="3:3" x14ac:dyDescent="0.3">
      <c r="C1293">
        <v>42348</v>
      </c>
    </row>
    <row r="1294" spans="3:3" x14ac:dyDescent="0.3">
      <c r="C1294">
        <v>42372</v>
      </c>
    </row>
    <row r="1295" spans="3:3" x14ac:dyDescent="0.3">
      <c r="C1295">
        <v>42374</v>
      </c>
    </row>
    <row r="1296" spans="3:3" x14ac:dyDescent="0.3">
      <c r="C1296">
        <v>42375</v>
      </c>
    </row>
    <row r="1297" spans="3:3" x14ac:dyDescent="0.3">
      <c r="C1297">
        <v>42382</v>
      </c>
    </row>
    <row r="1298" spans="3:3" x14ac:dyDescent="0.3">
      <c r="C1298">
        <v>42384</v>
      </c>
    </row>
    <row r="1299" spans="3:3" x14ac:dyDescent="0.3">
      <c r="C1299">
        <v>42388</v>
      </c>
    </row>
    <row r="1300" spans="3:3" x14ac:dyDescent="0.3">
      <c r="C1300">
        <v>42389</v>
      </c>
    </row>
    <row r="1301" spans="3:3" x14ac:dyDescent="0.3">
      <c r="C1301">
        <v>42696</v>
      </c>
    </row>
    <row r="1302" spans="3:3" x14ac:dyDescent="0.3">
      <c r="C1302">
        <v>42697</v>
      </c>
    </row>
    <row r="1303" spans="3:3" x14ac:dyDescent="0.3">
      <c r="C1303">
        <v>42679</v>
      </c>
    </row>
    <row r="1304" spans="3:3" x14ac:dyDescent="0.3">
      <c r="C1304">
        <v>42680</v>
      </c>
    </row>
    <row r="1305" spans="3:3" x14ac:dyDescent="0.3">
      <c r="C1305">
        <v>42681</v>
      </c>
    </row>
    <row r="1306" spans="3:3" x14ac:dyDescent="0.3">
      <c r="C1306">
        <v>42669</v>
      </c>
    </row>
    <row r="1307" spans="3:3" x14ac:dyDescent="0.3">
      <c r="C1307">
        <v>42670</v>
      </c>
    </row>
    <row r="1308" spans="3:3" x14ac:dyDescent="0.3">
      <c r="C1308">
        <v>42675</v>
      </c>
    </row>
    <row r="1309" spans="3:3" x14ac:dyDescent="0.3">
      <c r="C1309">
        <v>42939</v>
      </c>
    </row>
    <row r="1310" spans="3:3" x14ac:dyDescent="0.3">
      <c r="C1310">
        <v>42940</v>
      </c>
    </row>
    <row r="1311" spans="3:3" x14ac:dyDescent="0.3">
      <c r="C1311">
        <v>42654</v>
      </c>
    </row>
    <row r="1312" spans="3:3" x14ac:dyDescent="0.3">
      <c r="C1312">
        <v>43082</v>
      </c>
    </row>
    <row r="1313" spans="3:3" x14ac:dyDescent="0.3">
      <c r="C1313">
        <v>43075</v>
      </c>
    </row>
    <row r="1314" spans="3:3" x14ac:dyDescent="0.3">
      <c r="C1314">
        <v>43096</v>
      </c>
    </row>
    <row r="1315" spans="3:3" x14ac:dyDescent="0.3">
      <c r="C1315">
        <v>43098</v>
      </c>
    </row>
    <row r="1316" spans="3:3" x14ac:dyDescent="0.3">
      <c r="C1316">
        <v>43324</v>
      </c>
    </row>
    <row r="1317" spans="3:3" x14ac:dyDescent="0.3">
      <c r="C1317">
        <v>43326</v>
      </c>
    </row>
    <row r="1318" spans="3:3" x14ac:dyDescent="0.3">
      <c r="C1318">
        <v>43353</v>
      </c>
    </row>
    <row r="1319" spans="3:3" x14ac:dyDescent="0.3">
      <c r="C1319">
        <v>43299</v>
      </c>
    </row>
    <row r="1320" spans="3:3" x14ac:dyDescent="0.3">
      <c r="C1320">
        <v>43300</v>
      </c>
    </row>
    <row r="1321" spans="3:3" x14ac:dyDescent="0.3">
      <c r="C1321">
        <v>43418</v>
      </c>
    </row>
    <row r="1322" spans="3:3" x14ac:dyDescent="0.3">
      <c r="C1322">
        <v>43494</v>
      </c>
    </row>
    <row r="1323" spans="3:3" x14ac:dyDescent="0.3">
      <c r="C1323">
        <v>43269</v>
      </c>
    </row>
    <row r="1324" spans="3:3" x14ac:dyDescent="0.3">
      <c r="C1324">
        <v>43280</v>
      </c>
    </row>
    <row r="1325" spans="3:3" x14ac:dyDescent="0.3">
      <c r="C1325">
        <v>43291</v>
      </c>
    </row>
    <row r="1326" spans="3:3" x14ac:dyDescent="0.3">
      <c r="C1326">
        <v>43292</v>
      </c>
    </row>
    <row r="1327" spans="3:3" x14ac:dyDescent="0.3">
      <c r="C1327">
        <v>43293</v>
      </c>
    </row>
    <row r="1328" spans="3:3" x14ac:dyDescent="0.3">
      <c r="C1328">
        <v>43455</v>
      </c>
    </row>
    <row r="1329" spans="3:3" x14ac:dyDescent="0.3">
      <c r="C1329">
        <v>43347</v>
      </c>
    </row>
    <row r="1330" spans="3:3" x14ac:dyDescent="0.3">
      <c r="C1330">
        <v>43380</v>
      </c>
    </row>
    <row r="1331" spans="3:3" x14ac:dyDescent="0.3">
      <c r="C1331">
        <v>43413</v>
      </c>
    </row>
    <row r="1332" spans="3:3" x14ac:dyDescent="0.3">
      <c r="C1332">
        <v>43285</v>
      </c>
    </row>
    <row r="1333" spans="3:3" x14ac:dyDescent="0.3">
      <c r="C1333">
        <v>42238</v>
      </c>
    </row>
    <row r="1334" spans="3:3" x14ac:dyDescent="0.3">
      <c r="C1334">
        <v>42255</v>
      </c>
    </row>
    <row r="1335" spans="3:3" x14ac:dyDescent="0.3">
      <c r="C1335">
        <v>42274</v>
      </c>
    </row>
    <row r="1336" spans="3:3" x14ac:dyDescent="0.3">
      <c r="C1336">
        <v>42283</v>
      </c>
    </row>
    <row r="1337" spans="3:3" x14ac:dyDescent="0.3">
      <c r="C1337">
        <v>42284</v>
      </c>
    </row>
    <row r="1338" spans="3:3" x14ac:dyDescent="0.3">
      <c r="C1338">
        <v>43689</v>
      </c>
    </row>
    <row r="1339" spans="3:3" x14ac:dyDescent="0.3">
      <c r="C1339">
        <v>43650</v>
      </c>
    </row>
    <row r="1340" spans="3:3" x14ac:dyDescent="0.3">
      <c r="C1340">
        <v>43651</v>
      </c>
    </row>
    <row r="1341" spans="3:3" x14ac:dyDescent="0.3">
      <c r="C1341">
        <v>43787</v>
      </c>
    </row>
    <row r="1342" spans="3:3" x14ac:dyDescent="0.3">
      <c r="C1342">
        <v>43784</v>
      </c>
    </row>
    <row r="1343" spans="3:3" x14ac:dyDescent="0.3">
      <c r="C1343">
        <v>43791</v>
      </c>
    </row>
    <row r="1344" spans="3:3" x14ac:dyDescent="0.3">
      <c r="C1344">
        <v>43838</v>
      </c>
    </row>
    <row r="1345" spans="3:3" x14ac:dyDescent="0.3">
      <c r="C1345">
        <v>43839</v>
      </c>
    </row>
    <row r="1346" spans="3:3" x14ac:dyDescent="0.3">
      <c r="C1346">
        <v>43853</v>
      </c>
    </row>
    <row r="1347" spans="3:3" x14ac:dyDescent="0.3">
      <c r="C1347">
        <v>43854</v>
      </c>
    </row>
    <row r="1348" spans="3:3" x14ac:dyDescent="0.3">
      <c r="C1348">
        <v>43855</v>
      </c>
    </row>
    <row r="1349" spans="3:3" x14ac:dyDescent="0.3">
      <c r="C1349">
        <v>43856</v>
      </c>
    </row>
    <row r="1350" spans="3:3" x14ac:dyDescent="0.3">
      <c r="C1350">
        <v>43890</v>
      </c>
    </row>
    <row r="1351" spans="3:3" x14ac:dyDescent="0.3">
      <c r="C1351">
        <v>43884</v>
      </c>
    </row>
    <row r="1352" spans="3:3" x14ac:dyDescent="0.3">
      <c r="C1352">
        <v>43885</v>
      </c>
    </row>
    <row r="1353" spans="3:3" x14ac:dyDescent="0.3">
      <c r="C1353">
        <v>43873</v>
      </c>
    </row>
    <row r="1354" spans="3:3" x14ac:dyDescent="0.3">
      <c r="C1354">
        <v>43874</v>
      </c>
    </row>
    <row r="1355" spans="3:3" x14ac:dyDescent="0.3">
      <c r="C1355">
        <v>43876</v>
      </c>
    </row>
    <row r="1356" spans="3:3" x14ac:dyDescent="0.3">
      <c r="C1356">
        <v>43862</v>
      </c>
    </row>
    <row r="1357" spans="3:3" x14ac:dyDescent="0.3">
      <c r="C1357">
        <v>43911</v>
      </c>
    </row>
    <row r="1358" spans="3:3" x14ac:dyDescent="0.3">
      <c r="C1358">
        <v>43923</v>
      </c>
    </row>
    <row r="1359" spans="3:3" x14ac:dyDescent="0.3">
      <c r="C1359">
        <v>43963</v>
      </c>
    </row>
    <row r="1360" spans="3:3" x14ac:dyDescent="0.3">
      <c r="C1360">
        <v>43964</v>
      </c>
    </row>
    <row r="1361" spans="3:3" x14ac:dyDescent="0.3">
      <c r="C1361">
        <v>44068</v>
      </c>
    </row>
    <row r="1362" spans="3:3" x14ac:dyDescent="0.3">
      <c r="C1362">
        <v>55833</v>
      </c>
    </row>
    <row r="1363" spans="3:3" x14ac:dyDescent="0.3">
      <c r="C1363">
        <v>44118</v>
      </c>
    </row>
    <row r="1364" spans="3:3" x14ac:dyDescent="0.3">
      <c r="C1364">
        <v>44119</v>
      </c>
    </row>
    <row r="1365" spans="3:3" x14ac:dyDescent="0.3">
      <c r="C1365">
        <v>44621</v>
      </c>
    </row>
    <row r="1366" spans="3:3" x14ac:dyDescent="0.3">
      <c r="C1366">
        <v>44622</v>
      </c>
    </row>
    <row r="1367" spans="3:3" x14ac:dyDescent="0.3">
      <c r="C1367">
        <v>44334</v>
      </c>
    </row>
    <row r="1368" spans="3:3" x14ac:dyDescent="0.3">
      <c r="C1368">
        <v>44412</v>
      </c>
    </row>
    <row r="1369" spans="3:3" x14ac:dyDescent="0.3">
      <c r="C1369">
        <v>44302</v>
      </c>
    </row>
    <row r="1370" spans="3:3" x14ac:dyDescent="0.3">
      <c r="C1370">
        <v>44510</v>
      </c>
    </row>
    <row r="1371" spans="3:3" x14ac:dyDescent="0.3">
      <c r="C1371">
        <v>44585</v>
      </c>
    </row>
    <row r="1372" spans="3:3" x14ac:dyDescent="0.3">
      <c r="C1372">
        <v>44422</v>
      </c>
    </row>
    <row r="1373" spans="3:3" x14ac:dyDescent="0.3">
      <c r="C1373">
        <v>44410</v>
      </c>
    </row>
    <row r="1374" spans="3:3" x14ac:dyDescent="0.3">
      <c r="C1374">
        <v>44468</v>
      </c>
    </row>
    <row r="1375" spans="3:3" x14ac:dyDescent="0.3">
      <c r="C1375">
        <v>44847</v>
      </c>
    </row>
    <row r="1376" spans="3:3" x14ac:dyDescent="0.3">
      <c r="C1376">
        <v>44842</v>
      </c>
    </row>
    <row r="1377" spans="3:3" x14ac:dyDescent="0.3">
      <c r="C1377">
        <v>44843</v>
      </c>
    </row>
    <row r="1378" spans="3:3" x14ac:dyDescent="0.3">
      <c r="C1378">
        <v>44844</v>
      </c>
    </row>
    <row r="1379" spans="3:3" x14ac:dyDescent="0.3">
      <c r="C1379">
        <v>44747</v>
      </c>
    </row>
    <row r="1380" spans="3:3" x14ac:dyDescent="0.3">
      <c r="C1380">
        <v>44904</v>
      </c>
    </row>
    <row r="1381" spans="3:3" x14ac:dyDescent="0.3">
      <c r="C1381">
        <v>44905</v>
      </c>
    </row>
    <row r="1382" spans="3:3" x14ac:dyDescent="0.3">
      <c r="C1382">
        <v>44996</v>
      </c>
    </row>
    <row r="1383" spans="3:3" x14ac:dyDescent="0.3">
      <c r="C1383">
        <v>45011</v>
      </c>
    </row>
    <row r="1384" spans="3:3" x14ac:dyDescent="0.3">
      <c r="C1384">
        <v>45012</v>
      </c>
    </row>
    <row r="1385" spans="3:3" x14ac:dyDescent="0.3">
      <c r="C1385">
        <v>45020</v>
      </c>
    </row>
    <row r="1386" spans="3:3" x14ac:dyDescent="0.3">
      <c r="C1386">
        <v>45021</v>
      </c>
    </row>
    <row r="1387" spans="3:3" x14ac:dyDescent="0.3">
      <c r="C1387">
        <v>45022</v>
      </c>
    </row>
    <row r="1388" spans="3:3" x14ac:dyDescent="0.3">
      <c r="C1388">
        <v>45031</v>
      </c>
    </row>
    <row r="1389" spans="3:3" x14ac:dyDescent="0.3">
      <c r="C1389">
        <v>45032</v>
      </c>
    </row>
    <row r="1390" spans="3:3" x14ac:dyDescent="0.3">
      <c r="C1390">
        <v>45244</v>
      </c>
    </row>
    <row r="1391" spans="3:3" x14ac:dyDescent="0.3">
      <c r="C1391">
        <v>45246</v>
      </c>
    </row>
    <row r="1392" spans="3:3" x14ac:dyDescent="0.3">
      <c r="C1392">
        <v>45247</v>
      </c>
    </row>
    <row r="1393" spans="3:3" x14ac:dyDescent="0.3">
      <c r="C1393">
        <v>45248</v>
      </c>
    </row>
    <row r="1394" spans="3:3" x14ac:dyDescent="0.3">
      <c r="C1394">
        <v>39585</v>
      </c>
    </row>
    <row r="1395" spans="3:3" x14ac:dyDescent="0.3">
      <c r="C1395">
        <v>40614</v>
      </c>
    </row>
    <row r="1396" spans="3:3" x14ac:dyDescent="0.3">
      <c r="C1396">
        <v>40647</v>
      </c>
    </row>
    <row r="1397" spans="3:3" x14ac:dyDescent="0.3">
      <c r="C1397">
        <v>39635</v>
      </c>
    </row>
    <row r="1398" spans="3:3" x14ac:dyDescent="0.3">
      <c r="C1398">
        <v>39650</v>
      </c>
    </row>
    <row r="1399" spans="3:3" x14ac:dyDescent="0.3">
      <c r="C1399">
        <v>39651</v>
      </c>
    </row>
    <row r="1400" spans="3:3" x14ac:dyDescent="0.3">
      <c r="C1400">
        <v>39657</v>
      </c>
    </row>
    <row r="1401" spans="3:3" x14ac:dyDescent="0.3">
      <c r="C1401">
        <v>39659</v>
      </c>
    </row>
    <row r="1402" spans="3:3" x14ac:dyDescent="0.3">
      <c r="C1402">
        <v>40098</v>
      </c>
    </row>
    <row r="1403" spans="3:3" x14ac:dyDescent="0.3">
      <c r="C1403">
        <v>40085</v>
      </c>
    </row>
    <row r="1404" spans="3:3" x14ac:dyDescent="0.3">
      <c r="C1404">
        <v>40138</v>
      </c>
    </row>
    <row r="1405" spans="3:3" x14ac:dyDescent="0.3">
      <c r="C1405">
        <v>40385</v>
      </c>
    </row>
    <row r="1406" spans="3:3" x14ac:dyDescent="0.3">
      <c r="C1406">
        <v>40550</v>
      </c>
    </row>
    <row r="1407" spans="3:3" x14ac:dyDescent="0.3">
      <c r="C1407">
        <v>40656</v>
      </c>
    </row>
    <row r="1408" spans="3:3" x14ac:dyDescent="0.3">
      <c r="C1408">
        <v>40659</v>
      </c>
    </row>
    <row r="1409" spans="3:3" x14ac:dyDescent="0.3">
      <c r="C1409">
        <v>40662</v>
      </c>
    </row>
    <row r="1410" spans="3:3" x14ac:dyDescent="0.3">
      <c r="C1410">
        <v>40663</v>
      </c>
    </row>
    <row r="1411" spans="3:3" x14ac:dyDescent="0.3">
      <c r="C1411">
        <v>40664</v>
      </c>
    </row>
    <row r="1412" spans="3:3" x14ac:dyDescent="0.3">
      <c r="C1412">
        <v>40665</v>
      </c>
    </row>
    <row r="1413" spans="3:3" x14ac:dyDescent="0.3">
      <c r="C1413">
        <v>40666</v>
      </c>
    </row>
    <row r="1414" spans="3:3" x14ac:dyDescent="0.3">
      <c r="C1414">
        <v>40667</v>
      </c>
    </row>
    <row r="1415" spans="3:3" x14ac:dyDescent="0.3">
      <c r="C1415">
        <v>40652</v>
      </c>
    </row>
    <row r="1416" spans="3:3" x14ac:dyDescent="0.3">
      <c r="C1416">
        <v>40654</v>
      </c>
    </row>
    <row r="1417" spans="3:3" x14ac:dyDescent="0.3">
      <c r="C1417">
        <v>40695</v>
      </c>
    </row>
    <row r="1418" spans="3:3" x14ac:dyDescent="0.3">
      <c r="C1418">
        <v>40686</v>
      </c>
    </row>
    <row r="1419" spans="3:3" x14ac:dyDescent="0.3">
      <c r="C1419">
        <v>40687</v>
      </c>
    </row>
    <row r="1420" spans="3:3" x14ac:dyDescent="0.3">
      <c r="C1420">
        <v>40694</v>
      </c>
    </row>
    <row r="1421" spans="3:3" x14ac:dyDescent="0.3">
      <c r="C1421">
        <v>40697</v>
      </c>
    </row>
    <row r="1422" spans="3:3" x14ac:dyDescent="0.3">
      <c r="C1422">
        <v>40707</v>
      </c>
    </row>
    <row r="1423" spans="3:3" x14ac:dyDescent="0.3">
      <c r="C1423">
        <v>40700</v>
      </c>
    </row>
    <row r="1424" spans="3:3" x14ac:dyDescent="0.3">
      <c r="C1424">
        <v>40704</v>
      </c>
    </row>
    <row r="1425" spans="3:3" x14ac:dyDescent="0.3">
      <c r="C1425">
        <v>40705</v>
      </c>
    </row>
    <row r="1426" spans="3:3" x14ac:dyDescent="0.3">
      <c r="C1426">
        <v>40706</v>
      </c>
    </row>
    <row r="1427" spans="3:3" x14ac:dyDescent="0.3">
      <c r="C1427">
        <v>40727</v>
      </c>
    </row>
    <row r="1428" spans="3:3" x14ac:dyDescent="0.3">
      <c r="C1428">
        <v>40719</v>
      </c>
    </row>
    <row r="1429" spans="3:3" x14ac:dyDescent="0.3">
      <c r="C1429">
        <v>40748</v>
      </c>
    </row>
    <row r="1430" spans="3:3" x14ac:dyDescent="0.3">
      <c r="C1430">
        <v>40754</v>
      </c>
    </row>
    <row r="1431" spans="3:3" x14ac:dyDescent="0.3">
      <c r="C1431">
        <v>40780</v>
      </c>
    </row>
    <row r="1432" spans="3:3" x14ac:dyDescent="0.3">
      <c r="C1432">
        <v>40771</v>
      </c>
    </row>
    <row r="1433" spans="3:3" x14ac:dyDescent="0.3">
      <c r="C1433">
        <v>40793</v>
      </c>
    </row>
    <row r="1434" spans="3:3" x14ac:dyDescent="0.3">
      <c r="C1434">
        <v>40796</v>
      </c>
    </row>
    <row r="1435" spans="3:3" x14ac:dyDescent="0.3">
      <c r="C1435">
        <v>40788</v>
      </c>
    </row>
    <row r="1436" spans="3:3" x14ac:dyDescent="0.3">
      <c r="C1436">
        <v>40789</v>
      </c>
    </row>
    <row r="1437" spans="3:3" x14ac:dyDescent="0.3">
      <c r="C1437">
        <v>40813</v>
      </c>
    </row>
    <row r="1438" spans="3:3" x14ac:dyDescent="0.3">
      <c r="C1438">
        <v>39387</v>
      </c>
    </row>
    <row r="1439" spans="3:3" x14ac:dyDescent="0.3">
      <c r="C1439">
        <v>39423</v>
      </c>
    </row>
    <row r="1440" spans="3:3" x14ac:dyDescent="0.3">
      <c r="C1440">
        <v>39425</v>
      </c>
    </row>
    <row r="1441" spans="3:3" x14ac:dyDescent="0.3">
      <c r="C1441">
        <v>39530</v>
      </c>
    </row>
    <row r="1442" spans="3:3" x14ac:dyDescent="0.3">
      <c r="C1442">
        <v>40416</v>
      </c>
    </row>
    <row r="1443" spans="3:3" x14ac:dyDescent="0.3">
      <c r="C1443">
        <v>39512</v>
      </c>
    </row>
    <row r="1444" spans="3:3" x14ac:dyDescent="0.3">
      <c r="C1444">
        <v>39590</v>
      </c>
    </row>
    <row r="1445" spans="3:3" x14ac:dyDescent="0.3">
      <c r="C1445">
        <v>40479</v>
      </c>
    </row>
    <row r="1446" spans="3:3" x14ac:dyDescent="0.3">
      <c r="C1446">
        <v>40481</v>
      </c>
    </row>
    <row r="1447" spans="3:3" x14ac:dyDescent="0.3">
      <c r="C1447">
        <v>39623</v>
      </c>
    </row>
    <row r="1448" spans="3:3" x14ac:dyDescent="0.3">
      <c r="C1448">
        <v>40023</v>
      </c>
    </row>
    <row r="1449" spans="3:3" x14ac:dyDescent="0.3">
      <c r="C1449">
        <v>40024</v>
      </c>
    </row>
    <row r="1450" spans="3:3" x14ac:dyDescent="0.3">
      <c r="C1450">
        <v>40127</v>
      </c>
    </row>
    <row r="1451" spans="3:3" x14ac:dyDescent="0.3">
      <c r="C1451">
        <v>40128</v>
      </c>
    </row>
    <row r="1452" spans="3:3" x14ac:dyDescent="0.3">
      <c r="C1452">
        <v>40129</v>
      </c>
    </row>
    <row r="1453" spans="3:3" x14ac:dyDescent="0.3">
      <c r="C1453">
        <v>40774</v>
      </c>
    </row>
    <row r="1454" spans="3:3" x14ac:dyDescent="0.3">
      <c r="C1454">
        <v>40728</v>
      </c>
    </row>
    <row r="1455" spans="3:3" x14ac:dyDescent="0.3">
      <c r="C1455">
        <v>40716</v>
      </c>
    </row>
    <row r="1456" spans="3:3" x14ac:dyDescent="0.3">
      <c r="C1456">
        <v>40784</v>
      </c>
    </row>
    <row r="1457" spans="3:3" x14ac:dyDescent="0.3">
      <c r="C1457">
        <v>40806</v>
      </c>
    </row>
    <row r="1458" spans="3:3" x14ac:dyDescent="0.3">
      <c r="C1458">
        <v>40814</v>
      </c>
    </row>
    <row r="1459" spans="3:3" x14ac:dyDescent="0.3">
      <c r="C1459">
        <v>40875</v>
      </c>
    </row>
    <row r="1460" spans="3:3" x14ac:dyDescent="0.3">
      <c r="C1460">
        <v>40894</v>
      </c>
    </row>
    <row r="1461" spans="3:3" x14ac:dyDescent="0.3">
      <c r="C1461">
        <v>40883</v>
      </c>
    </row>
    <row r="1462" spans="3:3" x14ac:dyDescent="0.3">
      <c r="C1462">
        <v>40891</v>
      </c>
    </row>
    <row r="1463" spans="3:3" x14ac:dyDescent="0.3">
      <c r="C1463">
        <v>40898</v>
      </c>
    </row>
    <row r="1464" spans="3:3" x14ac:dyDescent="0.3">
      <c r="C1464">
        <v>40899</v>
      </c>
    </row>
    <row r="1465" spans="3:3" x14ac:dyDescent="0.3">
      <c r="C1465">
        <v>39537</v>
      </c>
    </row>
    <row r="1466" spans="3:3" x14ac:dyDescent="0.3">
      <c r="C1466">
        <v>30931</v>
      </c>
    </row>
    <row r="1467" spans="3:3" x14ac:dyDescent="0.3">
      <c r="C1467">
        <v>33449</v>
      </c>
    </row>
    <row r="1468" spans="3:3" x14ac:dyDescent="0.3">
      <c r="C1468">
        <v>33512</v>
      </c>
    </row>
    <row r="1469" spans="3:3" x14ac:dyDescent="0.3">
      <c r="C1469">
        <v>33818</v>
      </c>
    </row>
    <row r="1470" spans="3:3" x14ac:dyDescent="0.3">
      <c r="C1470">
        <v>33833</v>
      </c>
    </row>
    <row r="1471" spans="3:3" x14ac:dyDescent="0.3">
      <c r="C1471">
        <v>34153</v>
      </c>
    </row>
    <row r="1472" spans="3:3" x14ac:dyDescent="0.3">
      <c r="C1472">
        <v>34266</v>
      </c>
    </row>
    <row r="1473" spans="3:3" x14ac:dyDescent="0.3">
      <c r="C1473">
        <v>34267</v>
      </c>
    </row>
    <row r="1474" spans="3:3" x14ac:dyDescent="0.3">
      <c r="C1474">
        <v>34268</v>
      </c>
    </row>
    <row r="1475" spans="3:3" x14ac:dyDescent="0.3">
      <c r="C1475">
        <v>34269</v>
      </c>
    </row>
    <row r="1476" spans="3:3" x14ac:dyDescent="0.3">
      <c r="C1476">
        <v>34270</v>
      </c>
    </row>
    <row r="1477" spans="3:3" x14ac:dyDescent="0.3">
      <c r="C1477">
        <v>34271</v>
      </c>
    </row>
    <row r="1478" spans="3:3" x14ac:dyDescent="0.3">
      <c r="C1478">
        <v>34272</v>
      </c>
    </row>
    <row r="1479" spans="3:3" x14ac:dyDescent="0.3">
      <c r="C1479">
        <v>34278</v>
      </c>
    </row>
    <row r="1480" spans="3:3" x14ac:dyDescent="0.3">
      <c r="C1480">
        <v>34355</v>
      </c>
    </row>
    <row r="1481" spans="3:3" x14ac:dyDescent="0.3">
      <c r="C1481">
        <v>34357</v>
      </c>
    </row>
    <row r="1482" spans="3:3" x14ac:dyDescent="0.3">
      <c r="C1482">
        <v>34350</v>
      </c>
    </row>
    <row r="1483" spans="3:3" x14ac:dyDescent="0.3">
      <c r="C1483">
        <v>34352</v>
      </c>
    </row>
    <row r="1484" spans="3:3" x14ac:dyDescent="0.3">
      <c r="C1484">
        <v>34388</v>
      </c>
    </row>
    <row r="1485" spans="3:3" x14ac:dyDescent="0.3">
      <c r="C1485">
        <v>34389</v>
      </c>
    </row>
    <row r="1486" spans="3:3" x14ac:dyDescent="0.3">
      <c r="C1486">
        <v>34390</v>
      </c>
    </row>
    <row r="1487" spans="3:3" x14ac:dyDescent="0.3">
      <c r="C1487">
        <v>34391</v>
      </c>
    </row>
    <row r="1488" spans="3:3" x14ac:dyDescent="0.3">
      <c r="C1488">
        <v>34428</v>
      </c>
    </row>
    <row r="1489" spans="3:3" x14ac:dyDescent="0.3">
      <c r="C1489">
        <v>33147</v>
      </c>
    </row>
    <row r="1490" spans="3:3" x14ac:dyDescent="0.3">
      <c r="C1490">
        <v>34635</v>
      </c>
    </row>
    <row r="1491" spans="3:3" x14ac:dyDescent="0.3">
      <c r="C1491">
        <v>34667</v>
      </c>
    </row>
    <row r="1492" spans="3:3" x14ac:dyDescent="0.3">
      <c r="C1492">
        <v>34669</v>
      </c>
    </row>
    <row r="1493" spans="3:3" x14ac:dyDescent="0.3">
      <c r="C1493">
        <v>34706</v>
      </c>
    </row>
    <row r="1494" spans="3:3" x14ac:dyDescent="0.3">
      <c r="C1494">
        <v>32585</v>
      </c>
    </row>
    <row r="1495" spans="3:3" x14ac:dyDescent="0.3">
      <c r="C1495">
        <v>32588</v>
      </c>
    </row>
    <row r="1496" spans="3:3" x14ac:dyDescent="0.3">
      <c r="C1496">
        <v>34825</v>
      </c>
    </row>
    <row r="1497" spans="3:3" x14ac:dyDescent="0.3">
      <c r="C1497">
        <v>34938</v>
      </c>
    </row>
    <row r="1498" spans="3:3" x14ac:dyDescent="0.3">
      <c r="C1498">
        <v>34901</v>
      </c>
    </row>
    <row r="1499" spans="3:3" x14ac:dyDescent="0.3">
      <c r="C1499">
        <v>35015</v>
      </c>
    </row>
    <row r="1500" spans="3:3" x14ac:dyDescent="0.3">
      <c r="C1500">
        <v>35020</v>
      </c>
    </row>
    <row r="1501" spans="3:3" x14ac:dyDescent="0.3">
      <c r="C1501">
        <v>33333</v>
      </c>
    </row>
    <row r="1502" spans="3:3" x14ac:dyDescent="0.3">
      <c r="C1502">
        <v>33334</v>
      </c>
    </row>
    <row r="1503" spans="3:3" x14ac:dyDescent="0.3">
      <c r="C1503">
        <v>35040</v>
      </c>
    </row>
    <row r="1504" spans="3:3" x14ac:dyDescent="0.3">
      <c r="C1504">
        <v>35096</v>
      </c>
    </row>
    <row r="1505" spans="3:3" x14ac:dyDescent="0.3">
      <c r="C1505">
        <v>35173</v>
      </c>
    </row>
    <row r="1506" spans="3:3" x14ac:dyDescent="0.3">
      <c r="C1506">
        <v>35177</v>
      </c>
    </row>
    <row r="1507" spans="3:3" x14ac:dyDescent="0.3">
      <c r="C1507">
        <v>35198</v>
      </c>
    </row>
    <row r="1508" spans="3:3" x14ac:dyDescent="0.3">
      <c r="C1508">
        <v>35200</v>
      </c>
    </row>
    <row r="1509" spans="3:3" x14ac:dyDescent="0.3">
      <c r="C1509">
        <v>35203</v>
      </c>
    </row>
    <row r="1510" spans="3:3" x14ac:dyDescent="0.3">
      <c r="C1510">
        <v>35204</v>
      </c>
    </row>
    <row r="1511" spans="3:3" x14ac:dyDescent="0.3">
      <c r="C1511">
        <v>35205</v>
      </c>
    </row>
    <row r="1512" spans="3:3" x14ac:dyDescent="0.3">
      <c r="C1512">
        <v>35348</v>
      </c>
    </row>
    <row r="1513" spans="3:3" x14ac:dyDescent="0.3">
      <c r="C1513">
        <v>35475</v>
      </c>
    </row>
    <row r="1514" spans="3:3" x14ac:dyDescent="0.3">
      <c r="C1514">
        <v>35507</v>
      </c>
    </row>
    <row r="1515" spans="3:3" x14ac:dyDescent="0.3">
      <c r="C1515">
        <v>35515</v>
      </c>
    </row>
    <row r="1516" spans="3:3" x14ac:dyDescent="0.3">
      <c r="C1516">
        <v>35519</v>
      </c>
    </row>
    <row r="1517" spans="3:3" x14ac:dyDescent="0.3">
      <c r="C1517">
        <v>33260</v>
      </c>
    </row>
    <row r="1518" spans="3:3" x14ac:dyDescent="0.3">
      <c r="C1518">
        <v>33324</v>
      </c>
    </row>
    <row r="1519" spans="3:3" x14ac:dyDescent="0.3">
      <c r="C1519">
        <v>35657</v>
      </c>
    </row>
    <row r="1520" spans="3:3" x14ac:dyDescent="0.3">
      <c r="C1520">
        <v>35661</v>
      </c>
    </row>
    <row r="1521" spans="3:3" x14ac:dyDescent="0.3">
      <c r="C1521">
        <v>35662</v>
      </c>
    </row>
    <row r="1522" spans="3:3" x14ac:dyDescent="0.3">
      <c r="C1522">
        <v>35663</v>
      </c>
    </row>
    <row r="1523" spans="3:3" x14ac:dyDescent="0.3">
      <c r="C1523">
        <v>35665</v>
      </c>
    </row>
    <row r="1524" spans="3:3" x14ac:dyDescent="0.3">
      <c r="C1524">
        <v>35692</v>
      </c>
    </row>
    <row r="1525" spans="3:3" x14ac:dyDescent="0.3">
      <c r="C1525">
        <v>35713</v>
      </c>
    </row>
    <row r="1526" spans="3:3" x14ac:dyDescent="0.3">
      <c r="C1526">
        <v>35833</v>
      </c>
    </row>
    <row r="1527" spans="3:3" x14ac:dyDescent="0.3">
      <c r="C1527">
        <v>35834</v>
      </c>
    </row>
    <row r="1528" spans="3:3" x14ac:dyDescent="0.3">
      <c r="C1528">
        <v>35835</v>
      </c>
    </row>
    <row r="1529" spans="3:3" x14ac:dyDescent="0.3">
      <c r="C1529">
        <v>35839</v>
      </c>
    </row>
    <row r="1530" spans="3:3" x14ac:dyDescent="0.3">
      <c r="C1530">
        <v>35840</v>
      </c>
    </row>
    <row r="1531" spans="3:3" x14ac:dyDescent="0.3">
      <c r="C1531">
        <v>35861</v>
      </c>
    </row>
    <row r="1532" spans="3:3" x14ac:dyDescent="0.3">
      <c r="C1532">
        <v>35890</v>
      </c>
    </row>
    <row r="1533" spans="3:3" x14ac:dyDescent="0.3">
      <c r="C1533">
        <v>35919</v>
      </c>
    </row>
    <row r="1534" spans="3:3" x14ac:dyDescent="0.3">
      <c r="C1534">
        <v>35904</v>
      </c>
    </row>
    <row r="1535" spans="3:3" x14ac:dyDescent="0.3">
      <c r="C1535">
        <v>35916</v>
      </c>
    </row>
    <row r="1536" spans="3:3" x14ac:dyDescent="0.3">
      <c r="C1536">
        <v>33195</v>
      </c>
    </row>
    <row r="1537" spans="3:3" x14ac:dyDescent="0.3">
      <c r="C1537">
        <v>35940</v>
      </c>
    </row>
    <row r="1538" spans="3:3" x14ac:dyDescent="0.3">
      <c r="C1538">
        <v>36127</v>
      </c>
    </row>
    <row r="1539" spans="3:3" x14ac:dyDescent="0.3">
      <c r="C1539">
        <v>33201</v>
      </c>
    </row>
    <row r="1540" spans="3:3" x14ac:dyDescent="0.3">
      <c r="C1540">
        <v>36202</v>
      </c>
    </row>
    <row r="1541" spans="3:3" x14ac:dyDescent="0.3">
      <c r="C1541">
        <v>36223</v>
      </c>
    </row>
    <row r="1542" spans="3:3" x14ac:dyDescent="0.3">
      <c r="C1542">
        <v>36224</v>
      </c>
    </row>
    <row r="1543" spans="3:3" x14ac:dyDescent="0.3">
      <c r="C1543">
        <v>36266</v>
      </c>
    </row>
    <row r="1544" spans="3:3" x14ac:dyDescent="0.3">
      <c r="C1544">
        <v>36436</v>
      </c>
    </row>
    <row r="1545" spans="3:3" x14ac:dyDescent="0.3">
      <c r="C1545">
        <v>36454</v>
      </c>
    </row>
    <row r="1546" spans="3:3" x14ac:dyDescent="0.3">
      <c r="C1546">
        <v>36459</v>
      </c>
    </row>
    <row r="1547" spans="3:3" x14ac:dyDescent="0.3">
      <c r="C1547">
        <v>36460</v>
      </c>
    </row>
    <row r="1548" spans="3:3" x14ac:dyDescent="0.3">
      <c r="C1548">
        <v>36461</v>
      </c>
    </row>
    <row r="1549" spans="3:3" x14ac:dyDescent="0.3">
      <c r="C1549">
        <v>36467</v>
      </c>
    </row>
    <row r="1550" spans="3:3" x14ac:dyDescent="0.3">
      <c r="C1550">
        <v>36470</v>
      </c>
    </row>
    <row r="1551" spans="3:3" x14ac:dyDescent="0.3">
      <c r="C1551">
        <v>36487</v>
      </c>
    </row>
    <row r="1552" spans="3:3" x14ac:dyDescent="0.3">
      <c r="C1552">
        <v>36554</v>
      </c>
    </row>
    <row r="1553" spans="3:3" x14ac:dyDescent="0.3">
      <c r="C1553">
        <v>36643</v>
      </c>
    </row>
    <row r="1554" spans="3:3" x14ac:dyDescent="0.3">
      <c r="C1554">
        <v>36670</v>
      </c>
    </row>
    <row r="1555" spans="3:3" x14ac:dyDescent="0.3">
      <c r="C1555">
        <v>36616</v>
      </c>
    </row>
    <row r="1556" spans="3:3" x14ac:dyDescent="0.3">
      <c r="C1556">
        <v>36622</v>
      </c>
    </row>
    <row r="1557" spans="3:3" x14ac:dyDescent="0.3">
      <c r="C1557">
        <v>36701</v>
      </c>
    </row>
    <row r="1558" spans="3:3" x14ac:dyDescent="0.3">
      <c r="C1558">
        <v>36782</v>
      </c>
    </row>
    <row r="1559" spans="3:3" x14ac:dyDescent="0.3">
      <c r="C1559">
        <v>36779</v>
      </c>
    </row>
    <row r="1560" spans="3:3" x14ac:dyDescent="0.3">
      <c r="C1560">
        <v>33328</v>
      </c>
    </row>
    <row r="1561" spans="3:3" x14ac:dyDescent="0.3">
      <c r="C1561">
        <v>36810</v>
      </c>
    </row>
    <row r="1562" spans="3:3" x14ac:dyDescent="0.3">
      <c r="C1562">
        <v>36812</v>
      </c>
    </row>
    <row r="1563" spans="3:3" x14ac:dyDescent="0.3">
      <c r="C1563">
        <v>36813</v>
      </c>
    </row>
    <row r="1564" spans="3:3" x14ac:dyDescent="0.3">
      <c r="C1564">
        <v>36839</v>
      </c>
    </row>
    <row r="1565" spans="3:3" x14ac:dyDescent="0.3">
      <c r="C1565">
        <v>36842</v>
      </c>
    </row>
    <row r="1566" spans="3:3" x14ac:dyDescent="0.3">
      <c r="C1566">
        <v>36844</v>
      </c>
    </row>
    <row r="1567" spans="3:3" x14ac:dyDescent="0.3">
      <c r="C1567">
        <v>36847</v>
      </c>
    </row>
    <row r="1568" spans="3:3" x14ac:dyDescent="0.3">
      <c r="C1568">
        <v>36822</v>
      </c>
    </row>
    <row r="1569" spans="3:3" x14ac:dyDescent="0.3">
      <c r="C1569">
        <v>36830</v>
      </c>
    </row>
    <row r="1570" spans="3:3" x14ac:dyDescent="0.3">
      <c r="C1570">
        <v>36834</v>
      </c>
    </row>
    <row r="1571" spans="3:3" x14ac:dyDescent="0.3">
      <c r="C1571">
        <v>36887</v>
      </c>
    </row>
    <row r="1572" spans="3:3" x14ac:dyDescent="0.3">
      <c r="C1572">
        <v>36888</v>
      </c>
    </row>
    <row r="1573" spans="3:3" x14ac:dyDescent="0.3">
      <c r="C1573">
        <v>36889</v>
      </c>
    </row>
    <row r="1574" spans="3:3" x14ac:dyDescent="0.3">
      <c r="C1574">
        <v>36891</v>
      </c>
    </row>
    <row r="1575" spans="3:3" x14ac:dyDescent="0.3">
      <c r="C1575">
        <v>36861</v>
      </c>
    </row>
    <row r="1576" spans="3:3" x14ac:dyDescent="0.3">
      <c r="C1576">
        <v>36875</v>
      </c>
    </row>
    <row r="1577" spans="3:3" x14ac:dyDescent="0.3">
      <c r="C1577">
        <v>54855</v>
      </c>
    </row>
    <row r="1578" spans="3:3" x14ac:dyDescent="0.3">
      <c r="C1578">
        <v>54876</v>
      </c>
    </row>
    <row r="1579" spans="3:3" x14ac:dyDescent="0.3">
      <c r="C1579">
        <v>54877</v>
      </c>
    </row>
    <row r="1580" spans="3:3" x14ac:dyDescent="0.3">
      <c r="C1580">
        <v>54878</v>
      </c>
    </row>
    <row r="1581" spans="3:3" x14ac:dyDescent="0.3">
      <c r="C1581">
        <v>54880</v>
      </c>
    </row>
    <row r="1582" spans="3:3" x14ac:dyDescent="0.3">
      <c r="C1582">
        <v>54881</v>
      </c>
    </row>
    <row r="1583" spans="3:3" x14ac:dyDescent="0.3">
      <c r="C1583">
        <v>55457</v>
      </c>
    </row>
    <row r="1584" spans="3:3" x14ac:dyDescent="0.3">
      <c r="C1584">
        <v>55661</v>
      </c>
    </row>
    <row r="1585" spans="3:3" x14ac:dyDescent="0.3">
      <c r="C1585">
        <v>55711</v>
      </c>
    </row>
    <row r="1586" spans="3:3" x14ac:dyDescent="0.3">
      <c r="C1586">
        <v>55713</v>
      </c>
    </row>
    <row r="1587" spans="3:3" x14ac:dyDescent="0.3">
      <c r="C1587">
        <v>55716</v>
      </c>
    </row>
    <row r="1588" spans="3:3" x14ac:dyDescent="0.3">
      <c r="C1588">
        <v>36940</v>
      </c>
    </row>
    <row r="1589" spans="3:3" x14ac:dyDescent="0.3">
      <c r="C1589">
        <v>36933</v>
      </c>
    </row>
    <row r="1590" spans="3:3" x14ac:dyDescent="0.3">
      <c r="C1590">
        <v>36945</v>
      </c>
    </row>
    <row r="1591" spans="3:3" x14ac:dyDescent="0.3">
      <c r="C1591">
        <v>36946</v>
      </c>
    </row>
    <row r="1592" spans="3:3" x14ac:dyDescent="0.3">
      <c r="C1592">
        <v>36947</v>
      </c>
    </row>
    <row r="1593" spans="3:3" x14ac:dyDescent="0.3">
      <c r="C1593">
        <v>36948</v>
      </c>
    </row>
    <row r="1594" spans="3:3" x14ac:dyDescent="0.3">
      <c r="C1594">
        <v>36951</v>
      </c>
    </row>
    <row r="1595" spans="3:3" x14ac:dyDescent="0.3">
      <c r="C1595">
        <v>36980</v>
      </c>
    </row>
    <row r="1596" spans="3:3" x14ac:dyDescent="0.3">
      <c r="C1596">
        <v>36991</v>
      </c>
    </row>
    <row r="1597" spans="3:3" x14ac:dyDescent="0.3">
      <c r="C1597">
        <v>36994</v>
      </c>
    </row>
    <row r="1598" spans="3:3" x14ac:dyDescent="0.3">
      <c r="C1598">
        <v>37084</v>
      </c>
    </row>
    <row r="1599" spans="3:3" x14ac:dyDescent="0.3">
      <c r="C1599">
        <v>37147</v>
      </c>
    </row>
    <row r="1600" spans="3:3" x14ac:dyDescent="0.3">
      <c r="C1600">
        <v>37148</v>
      </c>
    </row>
    <row r="1601" spans="3:3" x14ac:dyDescent="0.3">
      <c r="C1601">
        <v>37150</v>
      </c>
    </row>
    <row r="1602" spans="3:3" x14ac:dyDescent="0.3">
      <c r="C1602">
        <v>37152</v>
      </c>
    </row>
    <row r="1603" spans="3:3" x14ac:dyDescent="0.3">
      <c r="C1603">
        <v>33030</v>
      </c>
    </row>
    <row r="1604" spans="3:3" x14ac:dyDescent="0.3">
      <c r="C1604">
        <v>33052</v>
      </c>
    </row>
    <row r="1605" spans="3:3" x14ac:dyDescent="0.3">
      <c r="C1605">
        <v>37163</v>
      </c>
    </row>
    <row r="1606" spans="3:3" x14ac:dyDescent="0.3">
      <c r="C1606">
        <v>33146</v>
      </c>
    </row>
    <row r="1607" spans="3:3" x14ac:dyDescent="0.3">
      <c r="C1607">
        <v>33536</v>
      </c>
    </row>
    <row r="1608" spans="3:3" x14ac:dyDescent="0.3">
      <c r="C1608">
        <v>33527</v>
      </c>
    </row>
    <row r="1609" spans="3:3" x14ac:dyDescent="0.3">
      <c r="C1609">
        <v>33538</v>
      </c>
    </row>
    <row r="1610" spans="3:3" x14ac:dyDescent="0.3">
      <c r="C1610">
        <v>35344</v>
      </c>
    </row>
    <row r="1611" spans="3:3" x14ac:dyDescent="0.3">
      <c r="C1611">
        <v>34564</v>
      </c>
    </row>
    <row r="1612" spans="3:3" x14ac:dyDescent="0.3">
      <c r="C1612">
        <v>34972</v>
      </c>
    </row>
    <row r="1613" spans="3:3" x14ac:dyDescent="0.3">
      <c r="C1613">
        <v>35191</v>
      </c>
    </row>
    <row r="1614" spans="3:3" x14ac:dyDescent="0.3">
      <c r="C1614">
        <v>35197</v>
      </c>
    </row>
    <row r="1615" spans="3:3" x14ac:dyDescent="0.3">
      <c r="C1615">
        <v>35349</v>
      </c>
    </row>
    <row r="1616" spans="3:3" x14ac:dyDescent="0.3">
      <c r="C1616">
        <v>35650</v>
      </c>
    </row>
    <row r="1617" spans="3:3" x14ac:dyDescent="0.3">
      <c r="C1617">
        <v>36160</v>
      </c>
    </row>
    <row r="1618" spans="3:3" x14ac:dyDescent="0.3">
      <c r="C1618">
        <v>36657</v>
      </c>
    </row>
    <row r="1619" spans="3:3" x14ac:dyDescent="0.3">
      <c r="C1619">
        <v>36695</v>
      </c>
    </row>
    <row r="1620" spans="3:3" x14ac:dyDescent="0.3">
      <c r="C1620">
        <v>36922</v>
      </c>
    </row>
    <row r="1621" spans="3:3" x14ac:dyDescent="0.3">
      <c r="C1621">
        <v>37100</v>
      </c>
    </row>
    <row r="1622" spans="3:3" x14ac:dyDescent="0.3">
      <c r="C1622">
        <v>32353</v>
      </c>
    </row>
    <row r="1623" spans="3:3" x14ac:dyDescent="0.3">
      <c r="C1623">
        <v>34255</v>
      </c>
    </row>
    <row r="1624" spans="3:3" x14ac:dyDescent="0.3">
      <c r="C1624">
        <v>36584</v>
      </c>
    </row>
    <row r="1625" spans="3:3" x14ac:dyDescent="0.3">
      <c r="C1625">
        <v>37328</v>
      </c>
    </row>
    <row r="1626" spans="3:3" x14ac:dyDescent="0.3">
      <c r="C1626">
        <v>37402</v>
      </c>
    </row>
    <row r="1627" spans="3:3" x14ac:dyDescent="0.3">
      <c r="C1627">
        <v>37403</v>
      </c>
    </row>
    <row r="1628" spans="3:3" x14ac:dyDescent="0.3">
      <c r="C1628">
        <v>45281</v>
      </c>
    </row>
    <row r="1629" spans="3:3" x14ac:dyDescent="0.3">
      <c r="C1629">
        <v>37434</v>
      </c>
    </row>
    <row r="1630" spans="3:3" x14ac:dyDescent="0.3">
      <c r="C1630">
        <v>37445</v>
      </c>
    </row>
    <row r="1631" spans="3:3" x14ac:dyDescent="0.3">
      <c r="C1631">
        <v>37447</v>
      </c>
    </row>
    <row r="1632" spans="3:3" x14ac:dyDescent="0.3">
      <c r="C1632">
        <v>37449</v>
      </c>
    </row>
    <row r="1633" spans="3:3" x14ac:dyDescent="0.3">
      <c r="C1633">
        <v>37451</v>
      </c>
    </row>
    <row r="1634" spans="3:3" x14ac:dyDescent="0.3">
      <c r="C1634">
        <v>37472</v>
      </c>
    </row>
    <row r="1635" spans="3:3" x14ac:dyDescent="0.3">
      <c r="C1635">
        <v>37494</v>
      </c>
    </row>
    <row r="1636" spans="3:3" x14ac:dyDescent="0.3">
      <c r="C1636">
        <v>37416</v>
      </c>
    </row>
    <row r="1637" spans="3:3" x14ac:dyDescent="0.3">
      <c r="C1637">
        <v>37452</v>
      </c>
    </row>
    <row r="1638" spans="3:3" x14ac:dyDescent="0.3">
      <c r="C1638">
        <v>37456</v>
      </c>
    </row>
    <row r="1639" spans="3:3" x14ac:dyDescent="0.3">
      <c r="C1639">
        <v>37484</v>
      </c>
    </row>
    <row r="1640" spans="3:3" x14ac:dyDescent="0.3">
      <c r="C1640">
        <v>37662</v>
      </c>
    </row>
    <row r="1641" spans="3:3" x14ac:dyDescent="0.3">
      <c r="C1641">
        <v>37689</v>
      </c>
    </row>
    <row r="1642" spans="3:3" x14ac:dyDescent="0.3">
      <c r="C1642">
        <v>46894</v>
      </c>
    </row>
    <row r="1643" spans="3:3" x14ac:dyDescent="0.3">
      <c r="C1643">
        <v>37707</v>
      </c>
    </row>
    <row r="1644" spans="3:3" x14ac:dyDescent="0.3">
      <c r="C1644">
        <v>37703</v>
      </c>
    </row>
    <row r="1645" spans="3:3" x14ac:dyDescent="0.3">
      <c r="C1645">
        <v>37709</v>
      </c>
    </row>
    <row r="1646" spans="3:3" x14ac:dyDescent="0.3">
      <c r="C1646">
        <v>37530</v>
      </c>
    </row>
    <row r="1647" spans="3:3" x14ac:dyDescent="0.3">
      <c r="C1647">
        <v>37531</v>
      </c>
    </row>
    <row r="1648" spans="3:3" x14ac:dyDescent="0.3">
      <c r="C1648">
        <v>37532</v>
      </c>
    </row>
    <row r="1649" spans="3:3" x14ac:dyDescent="0.3">
      <c r="C1649">
        <v>37534</v>
      </c>
    </row>
    <row r="1650" spans="3:3" x14ac:dyDescent="0.3">
      <c r="C1650">
        <v>37979</v>
      </c>
    </row>
    <row r="1651" spans="3:3" x14ac:dyDescent="0.3">
      <c r="C1651">
        <v>37981</v>
      </c>
    </row>
    <row r="1652" spans="3:3" x14ac:dyDescent="0.3">
      <c r="C1652">
        <v>38073</v>
      </c>
    </row>
    <row r="1653" spans="3:3" x14ac:dyDescent="0.3">
      <c r="C1653">
        <v>55881</v>
      </c>
    </row>
    <row r="1654" spans="3:3" x14ac:dyDescent="0.3">
      <c r="C1654">
        <v>55882</v>
      </c>
    </row>
    <row r="1655" spans="3:3" x14ac:dyDescent="0.3">
      <c r="C1655">
        <v>38809</v>
      </c>
    </row>
    <row r="1656" spans="3:3" x14ac:dyDescent="0.3">
      <c r="C1656">
        <v>38771</v>
      </c>
    </row>
    <row r="1657" spans="3:3" x14ac:dyDescent="0.3">
      <c r="C1657">
        <v>38454</v>
      </c>
    </row>
    <row r="1658" spans="3:3" x14ac:dyDescent="0.3">
      <c r="C1658">
        <v>38456</v>
      </c>
    </row>
    <row r="1659" spans="3:3" x14ac:dyDescent="0.3">
      <c r="C1659">
        <v>39013</v>
      </c>
    </row>
    <row r="1660" spans="3:3" x14ac:dyDescent="0.3">
      <c r="C1660">
        <v>39014</v>
      </c>
    </row>
    <row r="1661" spans="3:3" x14ac:dyDescent="0.3">
      <c r="C1661">
        <v>38999</v>
      </c>
    </row>
    <row r="1662" spans="3:3" x14ac:dyDescent="0.3">
      <c r="C1662">
        <v>39015</v>
      </c>
    </row>
    <row r="1663" spans="3:3" x14ac:dyDescent="0.3">
      <c r="C1663">
        <v>39023</v>
      </c>
    </row>
    <row r="1664" spans="3:3" x14ac:dyDescent="0.3">
      <c r="C1664">
        <v>39030</v>
      </c>
    </row>
    <row r="1665" spans="3:3" x14ac:dyDescent="0.3">
      <c r="C1665">
        <v>38907</v>
      </c>
    </row>
    <row r="1666" spans="3:3" x14ac:dyDescent="0.3">
      <c r="C1666">
        <v>39062</v>
      </c>
    </row>
    <row r="1667" spans="3:3" x14ac:dyDescent="0.3">
      <c r="C1667">
        <v>39077</v>
      </c>
    </row>
    <row r="1668" spans="3:3" x14ac:dyDescent="0.3">
      <c r="C1668">
        <v>39146</v>
      </c>
    </row>
    <row r="1669" spans="3:3" x14ac:dyDescent="0.3">
      <c r="C1669">
        <v>39152</v>
      </c>
    </row>
    <row r="1670" spans="3:3" x14ac:dyDescent="0.3">
      <c r="C1670">
        <v>38935</v>
      </c>
    </row>
    <row r="1671" spans="3:3" x14ac:dyDescent="0.3">
      <c r="C1671">
        <v>39347</v>
      </c>
    </row>
    <row r="1672" spans="3:3" x14ac:dyDescent="0.3">
      <c r="C1672">
        <v>39354</v>
      </c>
    </row>
    <row r="1673" spans="3:3" x14ac:dyDescent="0.3">
      <c r="C1673">
        <v>39368</v>
      </c>
    </row>
    <row r="1674" spans="3:3" x14ac:dyDescent="0.3">
      <c r="C1674">
        <v>46295</v>
      </c>
    </row>
    <row r="1675" spans="3:3" x14ac:dyDescent="0.3">
      <c r="C1675">
        <v>41054</v>
      </c>
    </row>
    <row r="1676" spans="3:3" x14ac:dyDescent="0.3">
      <c r="C1676">
        <v>41056</v>
      </c>
    </row>
    <row r="1677" spans="3:3" x14ac:dyDescent="0.3">
      <c r="C1677">
        <v>41057</v>
      </c>
    </row>
    <row r="1678" spans="3:3" x14ac:dyDescent="0.3">
      <c r="C1678">
        <v>41059</v>
      </c>
    </row>
    <row r="1679" spans="3:3" x14ac:dyDescent="0.3">
      <c r="C1679">
        <v>41103</v>
      </c>
    </row>
    <row r="1680" spans="3:3" x14ac:dyDescent="0.3">
      <c r="C1680">
        <v>41110</v>
      </c>
    </row>
    <row r="1681" spans="3:3" x14ac:dyDescent="0.3">
      <c r="C1681">
        <v>41102</v>
      </c>
    </row>
    <row r="1682" spans="3:3" x14ac:dyDescent="0.3">
      <c r="C1682">
        <v>41140</v>
      </c>
    </row>
    <row r="1683" spans="3:3" x14ac:dyDescent="0.3">
      <c r="C1683">
        <v>41491</v>
      </c>
    </row>
    <row r="1684" spans="3:3" x14ac:dyDescent="0.3">
      <c r="C1684">
        <v>41490</v>
      </c>
    </row>
    <row r="1685" spans="3:3" x14ac:dyDescent="0.3">
      <c r="C1685">
        <v>41508</v>
      </c>
    </row>
    <row r="1686" spans="3:3" x14ac:dyDescent="0.3">
      <c r="C1686">
        <v>41822</v>
      </c>
    </row>
    <row r="1687" spans="3:3" x14ac:dyDescent="0.3">
      <c r="C1687">
        <v>41823</v>
      </c>
    </row>
    <row r="1688" spans="3:3" x14ac:dyDescent="0.3">
      <c r="C1688">
        <v>41824</v>
      </c>
    </row>
    <row r="1689" spans="3:3" x14ac:dyDescent="0.3">
      <c r="C1689">
        <v>41825</v>
      </c>
    </row>
    <row r="1690" spans="3:3" x14ac:dyDescent="0.3">
      <c r="C1690">
        <v>41826</v>
      </c>
    </row>
    <row r="1691" spans="3:3" x14ac:dyDescent="0.3">
      <c r="C1691">
        <v>41827</v>
      </c>
    </row>
    <row r="1692" spans="3:3" x14ac:dyDescent="0.3">
      <c r="C1692">
        <v>41828</v>
      </c>
    </row>
    <row r="1693" spans="3:3" x14ac:dyDescent="0.3">
      <c r="C1693">
        <v>41829</v>
      </c>
    </row>
    <row r="1694" spans="3:3" x14ac:dyDescent="0.3">
      <c r="C1694">
        <v>41832</v>
      </c>
    </row>
    <row r="1695" spans="3:3" x14ac:dyDescent="0.3">
      <c r="C1695">
        <v>41833</v>
      </c>
    </row>
    <row r="1696" spans="3:3" x14ac:dyDescent="0.3">
      <c r="C1696">
        <v>41834</v>
      </c>
    </row>
    <row r="1697" spans="3:3" x14ac:dyDescent="0.3">
      <c r="C1697">
        <v>41839</v>
      </c>
    </row>
    <row r="1698" spans="3:3" x14ac:dyDescent="0.3">
      <c r="C1698">
        <v>41870</v>
      </c>
    </row>
    <row r="1699" spans="3:3" x14ac:dyDescent="0.3">
      <c r="C1699">
        <v>41866</v>
      </c>
    </row>
    <row r="1700" spans="3:3" x14ac:dyDescent="0.3">
      <c r="C1700">
        <v>41394</v>
      </c>
    </row>
    <row r="1701" spans="3:3" x14ac:dyDescent="0.3">
      <c r="C1701">
        <v>41397</v>
      </c>
    </row>
    <row r="1702" spans="3:3" x14ac:dyDescent="0.3">
      <c r="C1702">
        <v>41398</v>
      </c>
    </row>
    <row r="1703" spans="3:3" x14ac:dyDescent="0.3">
      <c r="C1703">
        <v>41399</v>
      </c>
    </row>
    <row r="1704" spans="3:3" x14ac:dyDescent="0.3">
      <c r="C1704">
        <v>41412</v>
      </c>
    </row>
    <row r="1705" spans="3:3" x14ac:dyDescent="0.3">
      <c r="C1705">
        <v>41413</v>
      </c>
    </row>
    <row r="1706" spans="3:3" x14ac:dyDescent="0.3">
      <c r="C1706">
        <v>41414</v>
      </c>
    </row>
    <row r="1707" spans="3:3" x14ac:dyDescent="0.3">
      <c r="C1707">
        <v>41417</v>
      </c>
    </row>
    <row r="1708" spans="3:3" x14ac:dyDescent="0.3">
      <c r="C1708">
        <v>41585</v>
      </c>
    </row>
    <row r="1709" spans="3:3" x14ac:dyDescent="0.3">
      <c r="C1709">
        <v>41586</v>
      </c>
    </row>
    <row r="1710" spans="3:3" x14ac:dyDescent="0.3">
      <c r="C1710">
        <v>41587</v>
      </c>
    </row>
    <row r="1711" spans="3:3" x14ac:dyDescent="0.3">
      <c r="C1711">
        <v>41588</v>
      </c>
    </row>
    <row r="1712" spans="3:3" x14ac:dyDescent="0.3">
      <c r="C1712">
        <v>41591</v>
      </c>
    </row>
    <row r="1713" spans="3:3" x14ac:dyDescent="0.3">
      <c r="C1713">
        <v>46689</v>
      </c>
    </row>
    <row r="1714" spans="3:3" x14ac:dyDescent="0.3">
      <c r="C1714">
        <v>46690</v>
      </c>
    </row>
    <row r="1715" spans="3:3" x14ac:dyDescent="0.3">
      <c r="C1715">
        <v>46691</v>
      </c>
    </row>
    <row r="1716" spans="3:3" x14ac:dyDescent="0.3">
      <c r="C1716">
        <v>55269</v>
      </c>
    </row>
    <row r="1717" spans="3:3" x14ac:dyDescent="0.3">
      <c r="C1717">
        <v>55059</v>
      </c>
    </row>
    <row r="1718" spans="3:3" x14ac:dyDescent="0.3">
      <c r="C1718">
        <v>41732</v>
      </c>
    </row>
    <row r="1719" spans="3:3" x14ac:dyDescent="0.3">
      <c r="C1719">
        <v>41569</v>
      </c>
    </row>
    <row r="1720" spans="3:3" x14ac:dyDescent="0.3">
      <c r="C1720">
        <v>41574</v>
      </c>
    </row>
    <row r="1721" spans="3:3" x14ac:dyDescent="0.3">
      <c r="C1721">
        <v>55877</v>
      </c>
    </row>
    <row r="1722" spans="3:3" x14ac:dyDescent="0.3">
      <c r="C1722">
        <v>41760</v>
      </c>
    </row>
    <row r="1723" spans="3:3" x14ac:dyDescent="0.3">
      <c r="C1723">
        <v>41770</v>
      </c>
    </row>
    <row r="1724" spans="3:3" x14ac:dyDescent="0.3">
      <c r="C1724">
        <v>41772</v>
      </c>
    </row>
    <row r="1725" spans="3:3" x14ac:dyDescent="0.3">
      <c r="C1725">
        <v>41774</v>
      </c>
    </row>
    <row r="1726" spans="3:3" x14ac:dyDescent="0.3">
      <c r="C1726">
        <v>41778</v>
      </c>
    </row>
    <row r="1727" spans="3:3" x14ac:dyDescent="0.3">
      <c r="C1727">
        <v>41779</v>
      </c>
    </row>
    <row r="1728" spans="3:3" x14ac:dyDescent="0.3">
      <c r="C1728">
        <v>41782</v>
      </c>
    </row>
    <row r="1729" spans="3:3" x14ac:dyDescent="0.3">
      <c r="C1729">
        <v>41795</v>
      </c>
    </row>
    <row r="1730" spans="3:3" x14ac:dyDescent="0.3">
      <c r="C1730">
        <v>41789</v>
      </c>
    </row>
    <row r="1731" spans="3:3" x14ac:dyDescent="0.3">
      <c r="C1731">
        <v>41790</v>
      </c>
    </row>
    <row r="1732" spans="3:3" x14ac:dyDescent="0.3">
      <c r="C1732">
        <v>46728</v>
      </c>
    </row>
    <row r="1733" spans="3:3" x14ac:dyDescent="0.3">
      <c r="C1733">
        <v>55344</v>
      </c>
    </row>
    <row r="1734" spans="3:3" x14ac:dyDescent="0.3">
      <c r="C1734">
        <v>42154</v>
      </c>
    </row>
    <row r="1735" spans="3:3" x14ac:dyDescent="0.3">
      <c r="C1735">
        <v>42142</v>
      </c>
    </row>
    <row r="1736" spans="3:3" x14ac:dyDescent="0.3">
      <c r="C1736">
        <v>42392</v>
      </c>
    </row>
    <row r="1737" spans="3:3" x14ac:dyDescent="0.3">
      <c r="C1737">
        <v>42403</v>
      </c>
    </row>
    <row r="1738" spans="3:3" x14ac:dyDescent="0.3">
      <c r="C1738">
        <v>42404</v>
      </c>
    </row>
    <row r="1739" spans="3:3" x14ac:dyDescent="0.3">
      <c r="C1739">
        <v>42405</v>
      </c>
    </row>
    <row r="1740" spans="3:3" x14ac:dyDescent="0.3">
      <c r="C1740">
        <v>42412</v>
      </c>
    </row>
    <row r="1741" spans="3:3" x14ac:dyDescent="0.3">
      <c r="C1741">
        <v>42461</v>
      </c>
    </row>
    <row r="1742" spans="3:3" x14ac:dyDescent="0.3">
      <c r="C1742">
        <v>42463</v>
      </c>
    </row>
    <row r="1743" spans="3:3" x14ac:dyDescent="0.3">
      <c r="C1743">
        <v>42464</v>
      </c>
    </row>
    <row r="1744" spans="3:3" x14ac:dyDescent="0.3">
      <c r="C1744">
        <v>42489</v>
      </c>
    </row>
    <row r="1745" spans="3:3" x14ac:dyDescent="0.3">
      <c r="C1745">
        <v>42485</v>
      </c>
    </row>
    <row r="1746" spans="3:3" x14ac:dyDescent="0.3">
      <c r="C1746">
        <v>42499</v>
      </c>
    </row>
    <row r="1747" spans="3:3" x14ac:dyDescent="0.3">
      <c r="C1747">
        <v>42496</v>
      </c>
    </row>
    <row r="1748" spans="3:3" x14ac:dyDescent="0.3">
      <c r="C1748">
        <v>42504</v>
      </c>
    </row>
    <row r="1749" spans="3:3" x14ac:dyDescent="0.3">
      <c r="C1749">
        <v>42577</v>
      </c>
    </row>
    <row r="1750" spans="3:3" x14ac:dyDescent="0.3">
      <c r="C1750">
        <v>41455</v>
      </c>
    </row>
    <row r="1751" spans="3:3" x14ac:dyDescent="0.3">
      <c r="C1751">
        <v>42204</v>
      </c>
    </row>
    <row r="1752" spans="3:3" x14ac:dyDescent="0.3">
      <c r="C1752">
        <v>43541</v>
      </c>
    </row>
    <row r="1753" spans="3:3" x14ac:dyDescent="0.3">
      <c r="C1753">
        <v>43342</v>
      </c>
    </row>
    <row r="1754" spans="3:3" x14ac:dyDescent="0.3">
      <c r="C1754">
        <v>43297</v>
      </c>
    </row>
    <row r="1755" spans="3:3" x14ac:dyDescent="0.3">
      <c r="C1755">
        <v>43358</v>
      </c>
    </row>
    <row r="1756" spans="3:3" x14ac:dyDescent="0.3">
      <c r="C1756">
        <v>43365</v>
      </c>
    </row>
    <row r="1757" spans="3:3" x14ac:dyDescent="0.3">
      <c r="C1757">
        <v>43366</v>
      </c>
    </row>
    <row r="1758" spans="3:3" x14ac:dyDescent="0.3">
      <c r="C1758">
        <v>43402</v>
      </c>
    </row>
    <row r="1759" spans="3:3" x14ac:dyDescent="0.3">
      <c r="C1759">
        <v>43446</v>
      </c>
    </row>
    <row r="1760" spans="3:3" x14ac:dyDescent="0.3">
      <c r="C1760">
        <v>43447</v>
      </c>
    </row>
    <row r="1761" spans="3:3" x14ac:dyDescent="0.3">
      <c r="C1761">
        <v>43417</v>
      </c>
    </row>
    <row r="1762" spans="3:3" x14ac:dyDescent="0.3">
      <c r="C1762">
        <v>43491</v>
      </c>
    </row>
    <row r="1763" spans="3:3" x14ac:dyDescent="0.3">
      <c r="C1763">
        <v>43493</v>
      </c>
    </row>
    <row r="1764" spans="3:3" x14ac:dyDescent="0.3">
      <c r="C1764">
        <v>43521</v>
      </c>
    </row>
    <row r="1765" spans="3:3" x14ac:dyDescent="0.3">
      <c r="C1765">
        <v>43290</v>
      </c>
    </row>
    <row r="1766" spans="3:3" x14ac:dyDescent="0.3">
      <c r="C1766">
        <v>42676</v>
      </c>
    </row>
    <row r="1767" spans="3:3" x14ac:dyDescent="0.3">
      <c r="C1767">
        <v>42677</v>
      </c>
    </row>
    <row r="1768" spans="3:3" x14ac:dyDescent="0.3">
      <c r="C1768">
        <v>42783</v>
      </c>
    </row>
    <row r="1769" spans="3:3" x14ac:dyDescent="0.3">
      <c r="C1769">
        <v>42776</v>
      </c>
    </row>
    <row r="1770" spans="3:3" x14ac:dyDescent="0.3">
      <c r="C1770">
        <v>42778</v>
      </c>
    </row>
    <row r="1771" spans="3:3" x14ac:dyDescent="0.3">
      <c r="C1771">
        <v>42782</v>
      </c>
    </row>
    <row r="1772" spans="3:3" x14ac:dyDescent="0.3">
      <c r="C1772">
        <v>42811</v>
      </c>
    </row>
    <row r="1773" spans="3:3" x14ac:dyDescent="0.3">
      <c r="C1773">
        <v>42821</v>
      </c>
    </row>
    <row r="1774" spans="3:3" x14ac:dyDescent="0.3">
      <c r="C1774">
        <v>42822</v>
      </c>
    </row>
    <row r="1775" spans="3:3" x14ac:dyDescent="0.3">
      <c r="C1775">
        <v>42977</v>
      </c>
    </row>
    <row r="1776" spans="3:3" x14ac:dyDescent="0.3">
      <c r="C1776">
        <v>42978</v>
      </c>
    </row>
    <row r="1777" spans="3:3" x14ac:dyDescent="0.3">
      <c r="C1777">
        <v>42984</v>
      </c>
    </row>
    <row r="1778" spans="3:3" x14ac:dyDescent="0.3">
      <c r="C1778">
        <v>43652</v>
      </c>
    </row>
    <row r="1779" spans="3:3" x14ac:dyDescent="0.3">
      <c r="C1779">
        <v>43654</v>
      </c>
    </row>
    <row r="1780" spans="3:3" x14ac:dyDescent="0.3">
      <c r="C1780">
        <v>43742</v>
      </c>
    </row>
    <row r="1781" spans="3:3" x14ac:dyDescent="0.3">
      <c r="C1781">
        <v>43909</v>
      </c>
    </row>
    <row r="1782" spans="3:3" x14ac:dyDescent="0.3">
      <c r="C1782">
        <v>43915</v>
      </c>
    </row>
    <row r="1783" spans="3:3" x14ac:dyDescent="0.3">
      <c r="C1783">
        <v>43916</v>
      </c>
    </row>
    <row r="1784" spans="3:3" x14ac:dyDescent="0.3">
      <c r="C1784">
        <v>43922</v>
      </c>
    </row>
    <row r="1785" spans="3:3" x14ac:dyDescent="0.3">
      <c r="C1785">
        <v>43886</v>
      </c>
    </row>
    <row r="1786" spans="3:3" x14ac:dyDescent="0.3">
      <c r="C1786">
        <v>43901</v>
      </c>
    </row>
    <row r="1787" spans="3:3" x14ac:dyDescent="0.3">
      <c r="C1787">
        <v>43953</v>
      </c>
    </row>
    <row r="1788" spans="3:3" x14ac:dyDescent="0.3">
      <c r="C1788">
        <v>43954</v>
      </c>
    </row>
    <row r="1789" spans="3:3" x14ac:dyDescent="0.3">
      <c r="C1789">
        <v>43955</v>
      </c>
    </row>
    <row r="1790" spans="3:3" x14ac:dyDescent="0.3">
      <c r="C1790">
        <v>43956</v>
      </c>
    </row>
    <row r="1791" spans="3:3" x14ac:dyDescent="0.3">
      <c r="C1791">
        <v>44423</v>
      </c>
    </row>
    <row r="1792" spans="3:3" x14ac:dyDescent="0.3">
      <c r="C1792">
        <v>44447</v>
      </c>
    </row>
    <row r="1793" spans="3:3" x14ac:dyDescent="0.3">
      <c r="C1793">
        <v>44355</v>
      </c>
    </row>
    <row r="1794" spans="3:3" x14ac:dyDescent="0.3">
      <c r="C1794">
        <v>44489</v>
      </c>
    </row>
    <row r="1795" spans="3:3" x14ac:dyDescent="0.3">
      <c r="C1795">
        <v>44517</v>
      </c>
    </row>
    <row r="1796" spans="3:3" x14ac:dyDescent="0.3">
      <c r="C1796">
        <v>44757</v>
      </c>
    </row>
    <row r="1797" spans="3:3" x14ac:dyDescent="0.3">
      <c r="C1797">
        <v>44678</v>
      </c>
    </row>
    <row r="1798" spans="3:3" x14ac:dyDescent="0.3">
      <c r="C1798">
        <v>44684</v>
      </c>
    </row>
    <row r="1799" spans="3:3" x14ac:dyDescent="0.3">
      <c r="C1799">
        <v>44716</v>
      </c>
    </row>
    <row r="1800" spans="3:3" x14ac:dyDescent="0.3">
      <c r="C1800">
        <v>44906</v>
      </c>
    </row>
    <row r="1801" spans="3:3" x14ac:dyDescent="0.3">
      <c r="C1801">
        <v>44907</v>
      </c>
    </row>
    <row r="1802" spans="3:3" x14ac:dyDescent="0.3">
      <c r="C1802">
        <v>44910</v>
      </c>
    </row>
    <row r="1803" spans="3:3" x14ac:dyDescent="0.3">
      <c r="C1803">
        <v>44929</v>
      </c>
    </row>
    <row r="1804" spans="3:3" x14ac:dyDescent="0.3">
      <c r="C1804">
        <v>44930</v>
      </c>
    </row>
    <row r="1805" spans="3:3" x14ac:dyDescent="0.3">
      <c r="C1805">
        <v>44938</v>
      </c>
    </row>
    <row r="1806" spans="3:3" x14ac:dyDescent="0.3">
      <c r="C1806">
        <v>44957</v>
      </c>
    </row>
    <row r="1807" spans="3:3" x14ac:dyDescent="0.3">
      <c r="C1807">
        <v>44998</v>
      </c>
    </row>
    <row r="1808" spans="3:3" x14ac:dyDescent="0.3">
      <c r="C1808">
        <v>45015</v>
      </c>
    </row>
    <row r="1809" spans="3:3" x14ac:dyDescent="0.3">
      <c r="C1809">
        <v>45000</v>
      </c>
    </row>
    <row r="1810" spans="3:3" x14ac:dyDescent="0.3">
      <c r="C1810">
        <v>44953</v>
      </c>
    </row>
    <row r="1811" spans="3:3" x14ac:dyDescent="0.3">
      <c r="C1811">
        <v>44958</v>
      </c>
    </row>
    <row r="1812" spans="3:3" x14ac:dyDescent="0.3">
      <c r="C1812">
        <v>44959</v>
      </c>
    </row>
    <row r="1813" spans="3:3" x14ac:dyDescent="0.3">
      <c r="C1813">
        <v>45014</v>
      </c>
    </row>
    <row r="1814" spans="3:3" x14ac:dyDescent="0.3">
      <c r="C1814">
        <v>45016</v>
      </c>
    </row>
    <row r="1815" spans="3:3" x14ac:dyDescent="0.3">
      <c r="C1815">
        <v>45018</v>
      </c>
    </row>
    <row r="1816" spans="3:3" x14ac:dyDescent="0.3">
      <c r="C1816">
        <v>45001</v>
      </c>
    </row>
    <row r="1817" spans="3:3" x14ac:dyDescent="0.3">
      <c r="C1817">
        <v>45002</v>
      </c>
    </row>
    <row r="1818" spans="3:3" x14ac:dyDescent="0.3">
      <c r="C1818">
        <v>45004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54"/>
  <sheetViews>
    <sheetView workbookViewId="0">
      <selection activeCell="P2" sqref="A2:P2"/>
    </sheetView>
  </sheetViews>
  <sheetFormatPr defaultRowHeight="15.05" x14ac:dyDescent="0.3"/>
  <cols>
    <col min="1" max="1" width="15.109375" bestFit="1" customWidth="1"/>
    <col min="2" max="2" width="13.5546875" bestFit="1" customWidth="1"/>
    <col min="3" max="6" width="12.44140625" bestFit="1" customWidth="1"/>
    <col min="7" max="7" width="13" customWidth="1"/>
    <col min="8" max="8" width="33.33203125" customWidth="1"/>
    <col min="9" max="9" width="15" bestFit="1" customWidth="1"/>
    <col min="10" max="10" width="12.44140625" bestFit="1" customWidth="1"/>
    <col min="11" max="11" width="13.5546875" bestFit="1" customWidth="1"/>
    <col min="12" max="12" width="11.5546875" bestFit="1" customWidth="1"/>
    <col min="13" max="13" width="17.44140625" customWidth="1"/>
    <col min="14" max="16" width="12.44140625" bestFit="1" customWidth="1"/>
    <col min="18" max="18" width="22.109375" bestFit="1" customWidth="1"/>
  </cols>
  <sheetData>
    <row r="1" spans="1:45" ht="30.15" x14ac:dyDescent="0.3">
      <c r="A1" s="259" t="s">
        <v>2391</v>
      </c>
      <c r="B1" s="259" t="s">
        <v>2969</v>
      </c>
      <c r="C1" s="259" t="s">
        <v>3501</v>
      </c>
      <c r="D1" s="259" t="s">
        <v>3504</v>
      </c>
      <c r="E1" s="259" t="s">
        <v>3620</v>
      </c>
      <c r="F1" s="259" t="s">
        <v>2862</v>
      </c>
      <c r="G1" s="260" t="s">
        <v>3621</v>
      </c>
      <c r="H1" s="259" t="s">
        <v>3649</v>
      </c>
      <c r="I1" s="259" t="s">
        <v>2961</v>
      </c>
      <c r="J1" s="259" t="s">
        <v>2856</v>
      </c>
      <c r="K1" s="259" t="s">
        <v>2858</v>
      </c>
      <c r="L1" s="259" t="s">
        <v>3630</v>
      </c>
      <c r="M1" s="259" t="s">
        <v>3499</v>
      </c>
      <c r="N1" s="259" t="s">
        <v>2855</v>
      </c>
      <c r="O1" s="259" t="s">
        <v>3093</v>
      </c>
      <c r="P1" s="259" t="s">
        <v>2864</v>
      </c>
    </row>
    <row r="2" spans="1:45" x14ac:dyDescent="0.3">
      <c r="A2" s="192">
        <v>108</v>
      </c>
      <c r="B2" s="192">
        <v>150</v>
      </c>
      <c r="C2" s="258">
        <v>0</v>
      </c>
      <c r="D2" s="192">
        <v>105</v>
      </c>
      <c r="E2" s="192">
        <v>82</v>
      </c>
      <c r="F2" s="192">
        <v>120</v>
      </c>
      <c r="G2" s="258">
        <v>1</v>
      </c>
      <c r="H2" s="166">
        <v>136</v>
      </c>
      <c r="I2" s="258">
        <v>388</v>
      </c>
      <c r="J2" s="258">
        <v>145</v>
      </c>
      <c r="K2" s="192">
        <v>242</v>
      </c>
      <c r="L2" s="258">
        <v>0</v>
      </c>
      <c r="M2" s="192">
        <v>8</v>
      </c>
      <c r="N2" s="258">
        <v>276</v>
      </c>
      <c r="O2" s="258">
        <v>258</v>
      </c>
      <c r="P2" s="258">
        <v>747</v>
      </c>
      <c r="R2" t="s">
        <v>3629</v>
      </c>
      <c r="U2">
        <f>SUM(A2:P2)</f>
        <v>2766</v>
      </c>
    </row>
    <row r="3" spans="1:45" x14ac:dyDescent="0.3">
      <c r="A3" s="262">
        <v>292186753.40999991</v>
      </c>
      <c r="B3" s="262">
        <v>266909128.69999999</v>
      </c>
      <c r="C3" s="262"/>
      <c r="D3" s="262">
        <v>35086436.229999997</v>
      </c>
      <c r="E3" s="262">
        <v>41984688.720000006</v>
      </c>
      <c r="F3" s="262">
        <v>59588580.93</v>
      </c>
      <c r="G3" s="262">
        <v>1449519.9</v>
      </c>
      <c r="H3" s="262">
        <v>717174172.21999991</v>
      </c>
      <c r="I3" s="262">
        <v>1627697999.5199997</v>
      </c>
      <c r="J3" s="262">
        <v>96563563.659999982</v>
      </c>
      <c r="K3" s="262">
        <v>762340823.00999999</v>
      </c>
      <c r="L3" s="262"/>
      <c r="M3" s="262">
        <v>11491816</v>
      </c>
      <c r="N3" s="262">
        <v>37033612.629999995</v>
      </c>
      <c r="O3" s="262">
        <v>34320223.75</v>
      </c>
      <c r="P3" s="262">
        <v>46631514.660747051</v>
      </c>
    </row>
    <row r="4" spans="1:45" x14ac:dyDescent="0.3">
      <c r="A4" s="262">
        <f>A3/1000000</f>
        <v>292.18675340999988</v>
      </c>
      <c r="B4" s="262">
        <f t="shared" ref="B4:P4" si="0">B3/1000000</f>
        <v>266.9091287</v>
      </c>
      <c r="C4" s="262">
        <f t="shared" si="0"/>
        <v>0</v>
      </c>
      <c r="D4" s="262">
        <f t="shared" si="0"/>
        <v>35.086436229999997</v>
      </c>
      <c r="E4" s="262">
        <f t="shared" si="0"/>
        <v>41.984688720000008</v>
      </c>
      <c r="F4" s="262">
        <f t="shared" si="0"/>
        <v>59.588580929999999</v>
      </c>
      <c r="G4" s="262">
        <f t="shared" si="0"/>
        <v>1.4495198999999999</v>
      </c>
      <c r="H4" s="262">
        <f t="shared" si="0"/>
        <v>717.17417221999995</v>
      </c>
      <c r="I4" s="262">
        <f t="shared" si="0"/>
        <v>1627.6979995199997</v>
      </c>
      <c r="J4" s="262">
        <f t="shared" si="0"/>
        <v>96.563563659999986</v>
      </c>
      <c r="K4" s="262">
        <f t="shared" si="0"/>
        <v>762.34082301000001</v>
      </c>
      <c r="L4" s="262">
        <f t="shared" si="0"/>
        <v>0</v>
      </c>
      <c r="M4" s="262">
        <f t="shared" si="0"/>
        <v>11.491816</v>
      </c>
      <c r="N4" s="262">
        <f t="shared" si="0"/>
        <v>37.033612629999993</v>
      </c>
      <c r="O4" s="262">
        <f t="shared" si="0"/>
        <v>34.320223749999997</v>
      </c>
      <c r="P4" s="262">
        <f t="shared" si="0"/>
        <v>46.631514660747051</v>
      </c>
      <c r="Q4" s="8" t="s">
        <v>3637</v>
      </c>
    </row>
    <row r="5" spans="1:45" x14ac:dyDescent="0.3">
      <c r="A5" s="262">
        <v>289.60000000000002</v>
      </c>
      <c r="B5" s="262">
        <v>250.14</v>
      </c>
      <c r="C5" s="262">
        <v>0</v>
      </c>
      <c r="D5" s="262">
        <v>31.85</v>
      </c>
      <c r="E5" s="262">
        <v>38.19</v>
      </c>
      <c r="F5" s="262">
        <v>53.78</v>
      </c>
      <c r="G5" s="262">
        <v>1.45</v>
      </c>
      <c r="H5" s="262">
        <v>717.17</v>
      </c>
      <c r="I5" s="262">
        <v>1646.44</v>
      </c>
      <c r="J5" s="262">
        <v>79.53</v>
      </c>
      <c r="K5" s="262">
        <v>776.77</v>
      </c>
      <c r="L5" s="262">
        <v>0</v>
      </c>
      <c r="M5" s="262">
        <v>6.56</v>
      </c>
      <c r="N5" s="262">
        <v>36.18</v>
      </c>
      <c r="O5" s="262">
        <v>31.98</v>
      </c>
      <c r="P5" s="262">
        <v>38.76</v>
      </c>
      <c r="Q5" s="8" t="s">
        <v>3634</v>
      </c>
    </row>
    <row r="6" spans="1:45" x14ac:dyDescent="0.3">
      <c r="A6" s="262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</row>
    <row r="7" spans="1:45" x14ac:dyDescent="0.3">
      <c r="A7" s="262"/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</row>
    <row r="8" spans="1:45" x14ac:dyDescent="0.3">
      <c r="A8" s="259">
        <v>113</v>
      </c>
      <c r="B8" s="259">
        <v>157</v>
      </c>
      <c r="C8" s="259">
        <v>0</v>
      </c>
      <c r="D8" s="259">
        <v>107</v>
      </c>
      <c r="E8" s="259">
        <v>84</v>
      </c>
      <c r="F8" s="259">
        <v>124</v>
      </c>
      <c r="G8" s="259">
        <v>1</v>
      </c>
      <c r="H8" s="259">
        <v>136</v>
      </c>
      <c r="I8" s="259">
        <v>388</v>
      </c>
      <c r="J8" s="259">
        <v>146</v>
      </c>
      <c r="K8" s="259">
        <v>245</v>
      </c>
      <c r="L8" s="259">
        <v>0</v>
      </c>
      <c r="M8" s="259">
        <v>8</v>
      </c>
      <c r="N8" s="259">
        <v>276</v>
      </c>
      <c r="O8" s="259">
        <v>258</v>
      </c>
      <c r="P8" s="259">
        <v>755</v>
      </c>
      <c r="R8" s="8" t="s">
        <v>3627</v>
      </c>
      <c r="S8" s="8" t="s">
        <v>3628</v>
      </c>
      <c r="U8">
        <f>SUM(A8:P8)</f>
        <v>2798</v>
      </c>
    </row>
    <row r="10" spans="1:45" s="151" customFormat="1" x14ac:dyDescent="0.3">
      <c r="A10" s="190">
        <v>113</v>
      </c>
      <c r="B10" s="190">
        <v>159</v>
      </c>
      <c r="C10" s="190">
        <v>0</v>
      </c>
      <c r="D10" s="190">
        <v>107</v>
      </c>
      <c r="E10" s="190">
        <v>88</v>
      </c>
      <c r="F10" s="190">
        <v>125</v>
      </c>
      <c r="G10" s="190">
        <v>1</v>
      </c>
      <c r="H10" s="190">
        <v>136</v>
      </c>
      <c r="I10" s="190">
        <v>388</v>
      </c>
      <c r="J10" s="190">
        <v>145</v>
      </c>
      <c r="K10" s="190">
        <v>245</v>
      </c>
      <c r="L10" s="190">
        <v>0</v>
      </c>
      <c r="M10" s="192">
        <v>9</v>
      </c>
      <c r="N10" s="190">
        <v>276</v>
      </c>
      <c r="O10" s="190">
        <v>258</v>
      </c>
      <c r="P10" s="190">
        <v>756</v>
      </c>
      <c r="Q10"/>
      <c r="R10" s="261" t="s">
        <v>3632</v>
      </c>
      <c r="S10" s="189"/>
      <c r="T10"/>
      <c r="U10">
        <f>SUM(A10:P10)</f>
        <v>2806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3" spans="1:45" x14ac:dyDescent="0.3">
      <c r="A13" s="191">
        <v>114</v>
      </c>
      <c r="B13" s="191">
        <v>170</v>
      </c>
      <c r="C13" s="191">
        <v>14</v>
      </c>
      <c r="D13" s="191">
        <v>110</v>
      </c>
      <c r="E13" s="191">
        <v>91</v>
      </c>
      <c r="F13" s="191">
        <v>130</v>
      </c>
      <c r="G13" s="191">
        <v>1</v>
      </c>
      <c r="H13" s="191">
        <v>136</v>
      </c>
      <c r="I13" s="191">
        <v>391</v>
      </c>
      <c r="J13" s="191">
        <v>151</v>
      </c>
      <c r="K13" s="191">
        <v>251</v>
      </c>
      <c r="L13" s="191">
        <v>2</v>
      </c>
      <c r="M13" s="191">
        <v>20</v>
      </c>
      <c r="N13" s="191">
        <v>281</v>
      </c>
      <c r="O13" s="191">
        <v>258</v>
      </c>
      <c r="P13" s="191">
        <v>788</v>
      </c>
      <c r="R13" t="s">
        <v>3631</v>
      </c>
      <c r="U13">
        <v>2908</v>
      </c>
    </row>
    <row r="16" spans="1:45" x14ac:dyDescent="0.3">
      <c r="A16" s="191" t="s">
        <v>2391</v>
      </c>
      <c r="B16" s="191" t="s">
        <v>2969</v>
      </c>
      <c r="C16" s="191" t="s">
        <v>3501</v>
      </c>
      <c r="D16" s="191" t="s">
        <v>3504</v>
      </c>
      <c r="E16" s="191" t="s">
        <v>3620</v>
      </c>
      <c r="F16" s="191" t="s">
        <v>2862</v>
      </c>
      <c r="G16" s="191" t="s">
        <v>3621</v>
      </c>
      <c r="H16" s="191" t="s">
        <v>3402</v>
      </c>
      <c r="I16" s="191" t="s">
        <v>2961</v>
      </c>
      <c r="J16" s="191" t="s">
        <v>2856</v>
      </c>
      <c r="K16" s="191" t="s">
        <v>2858</v>
      </c>
      <c r="L16" s="191" t="s">
        <v>3630</v>
      </c>
      <c r="M16" s="191" t="s">
        <v>3499</v>
      </c>
      <c r="N16" s="191" t="s">
        <v>2855</v>
      </c>
      <c r="O16" s="191" t="s">
        <v>3093</v>
      </c>
      <c r="P16" s="8" t="s">
        <v>3650</v>
      </c>
      <c r="Q16" s="191" t="s">
        <v>2864</v>
      </c>
      <c r="R16" s="191">
        <v>2024</v>
      </c>
    </row>
    <row r="17" spans="1:21" x14ac:dyDescent="0.3">
      <c r="A17" s="191">
        <v>169</v>
      </c>
      <c r="B17" s="191">
        <v>136</v>
      </c>
      <c r="C17" s="191">
        <v>16</v>
      </c>
      <c r="D17" s="191">
        <v>70</v>
      </c>
      <c r="E17" s="191">
        <v>53</v>
      </c>
      <c r="F17" s="191">
        <v>79</v>
      </c>
      <c r="G17" s="191">
        <v>0</v>
      </c>
      <c r="H17" s="191">
        <v>17</v>
      </c>
      <c r="I17" s="191">
        <v>318</v>
      </c>
      <c r="J17" s="191">
        <v>122</v>
      </c>
      <c r="K17" s="191">
        <v>139</v>
      </c>
      <c r="L17" s="191">
        <v>4</v>
      </c>
      <c r="M17" s="191">
        <v>3</v>
      </c>
      <c r="N17" s="191">
        <v>162</v>
      </c>
      <c r="O17" s="191">
        <v>172</v>
      </c>
      <c r="P17" s="263">
        <v>1</v>
      </c>
      <c r="Q17" s="191">
        <v>714</v>
      </c>
      <c r="R17" s="191" t="s">
        <v>3629</v>
      </c>
      <c r="U17">
        <v>2174</v>
      </c>
    </row>
    <row r="20" spans="1:21" x14ac:dyDescent="0.3">
      <c r="A20">
        <f>A10-A2</f>
        <v>5</v>
      </c>
      <c r="B20">
        <f t="shared" ref="B20:P20" si="1">B10-B2</f>
        <v>9</v>
      </c>
      <c r="C20">
        <f t="shared" si="1"/>
        <v>0</v>
      </c>
      <c r="D20">
        <f t="shared" si="1"/>
        <v>2</v>
      </c>
      <c r="E20">
        <f t="shared" si="1"/>
        <v>6</v>
      </c>
      <c r="F20">
        <f t="shared" si="1"/>
        <v>5</v>
      </c>
      <c r="G20">
        <f t="shared" si="1"/>
        <v>0</v>
      </c>
      <c r="H20">
        <f t="shared" si="1"/>
        <v>0</v>
      </c>
      <c r="I20">
        <f t="shared" si="1"/>
        <v>0</v>
      </c>
      <c r="J20">
        <f t="shared" si="1"/>
        <v>0</v>
      </c>
      <c r="K20">
        <f t="shared" si="1"/>
        <v>3</v>
      </c>
      <c r="L20">
        <f t="shared" si="1"/>
        <v>0</v>
      </c>
      <c r="M20">
        <f t="shared" si="1"/>
        <v>1</v>
      </c>
      <c r="N20">
        <f t="shared" si="1"/>
        <v>0</v>
      </c>
      <c r="O20">
        <f t="shared" si="1"/>
        <v>0</v>
      </c>
      <c r="P20">
        <f t="shared" si="1"/>
        <v>9</v>
      </c>
    </row>
    <row r="23" spans="1:21" x14ac:dyDescent="0.3">
      <c r="A23" s="143">
        <v>4030458833.3407459</v>
      </c>
      <c r="B23">
        <v>58162626.280000001</v>
      </c>
    </row>
    <row r="24" spans="1:21" x14ac:dyDescent="0.3">
      <c r="C24" s="154" t="s">
        <v>3648</v>
      </c>
      <c r="N24" s="76">
        <v>273</v>
      </c>
      <c r="P24">
        <v>700</v>
      </c>
    </row>
    <row r="25" spans="1:21" x14ac:dyDescent="0.3">
      <c r="A25">
        <f>A23/1000000</f>
        <v>4030.458833340746</v>
      </c>
      <c r="B25">
        <f>B23/1000000</f>
        <v>58.162626279999998</v>
      </c>
      <c r="C25" s="153">
        <f>A25+B25</f>
        <v>4088.621459620746</v>
      </c>
    </row>
    <row r="28" spans="1:21" x14ac:dyDescent="0.3">
      <c r="A28" s="8" t="s">
        <v>3633</v>
      </c>
    </row>
    <row r="29" spans="1:21" x14ac:dyDescent="0.3">
      <c r="A29">
        <v>1</v>
      </c>
      <c r="B29" s="8" t="s">
        <v>2858</v>
      </c>
      <c r="C29" s="8" t="s">
        <v>3644</v>
      </c>
      <c r="D29" s="8" t="s">
        <v>3635</v>
      </c>
      <c r="E29" s="8" t="s">
        <v>3636</v>
      </c>
      <c r="F29" s="8" t="s">
        <v>3645</v>
      </c>
    </row>
    <row r="30" spans="1:21" x14ac:dyDescent="0.3">
      <c r="A30" s="8" t="s">
        <v>3634</v>
      </c>
      <c r="B30" s="143">
        <v>9437836.8200000003</v>
      </c>
      <c r="C30" s="143"/>
      <c r="D30" s="143">
        <v>176734.4</v>
      </c>
      <c r="E30" s="143">
        <v>151701.47</v>
      </c>
    </row>
    <row r="31" spans="1:21" x14ac:dyDescent="0.3">
      <c r="A31" s="8" t="s">
        <v>3637</v>
      </c>
      <c r="B31" s="143">
        <v>9437836.8200000003</v>
      </c>
      <c r="C31" s="143"/>
      <c r="D31" s="143">
        <v>176734.4</v>
      </c>
      <c r="E31" s="143"/>
    </row>
    <row r="32" spans="1:21" x14ac:dyDescent="0.3">
      <c r="A32" s="8" t="s">
        <v>3634</v>
      </c>
      <c r="B32" s="143"/>
      <c r="C32" s="143">
        <v>6697077.5999999996</v>
      </c>
      <c r="D32" s="143">
        <v>20106.82</v>
      </c>
      <c r="E32" s="143"/>
      <c r="F32">
        <v>20106.82</v>
      </c>
      <c r="G32" t="s">
        <v>3638</v>
      </c>
    </row>
    <row r="33" spans="1:7" x14ac:dyDescent="0.3">
      <c r="A33" s="8" t="s">
        <v>3637</v>
      </c>
      <c r="C33" s="143">
        <v>6494310</v>
      </c>
      <c r="D33" s="143">
        <v>20106.82</v>
      </c>
    </row>
    <row r="34" spans="1:7" x14ac:dyDescent="0.3">
      <c r="A34" t="s">
        <v>3634</v>
      </c>
      <c r="C34" s="143">
        <v>8715069.5999999996</v>
      </c>
      <c r="D34" s="143">
        <v>334509.77999999997</v>
      </c>
      <c r="F34">
        <v>20580.18</v>
      </c>
      <c r="G34" t="s">
        <v>3639</v>
      </c>
    </row>
    <row r="35" spans="1:7" x14ac:dyDescent="0.3">
      <c r="A35" t="s">
        <v>3637</v>
      </c>
      <c r="C35" s="143">
        <v>8203753.2000000002</v>
      </c>
      <c r="D35" s="143">
        <v>334509.78000000003</v>
      </c>
    </row>
    <row r="36" spans="1:7" x14ac:dyDescent="0.3">
      <c r="A36" t="s">
        <v>3634</v>
      </c>
      <c r="C36" s="143">
        <v>8598666</v>
      </c>
      <c r="D36" s="143">
        <v>54885.09</v>
      </c>
      <c r="F36">
        <v>22166.080000000002</v>
      </c>
      <c r="G36" t="s">
        <v>3640</v>
      </c>
    </row>
    <row r="37" spans="1:7" x14ac:dyDescent="0.3">
      <c r="A37" t="s">
        <v>3637</v>
      </c>
      <c r="C37" s="143">
        <v>8231744.4000000004</v>
      </c>
      <c r="D37" s="143">
        <v>54885.09</v>
      </c>
    </row>
    <row r="38" spans="1:7" x14ac:dyDescent="0.3">
      <c r="A38" t="s">
        <v>3634</v>
      </c>
      <c r="C38" s="143">
        <v>8710957.1999999993</v>
      </c>
      <c r="D38" s="143">
        <v>272632.35000000003</v>
      </c>
      <c r="F38">
        <v>20580.18</v>
      </c>
      <c r="G38" t="s">
        <v>3641</v>
      </c>
    </row>
    <row r="39" spans="1:7" x14ac:dyDescent="0.3">
      <c r="A39" t="s">
        <v>3637</v>
      </c>
      <c r="C39" s="143">
        <v>8203753.2000000002</v>
      </c>
      <c r="D39" s="143">
        <v>272632.34999999998</v>
      </c>
    </row>
    <row r="40" spans="1:7" x14ac:dyDescent="0.3">
      <c r="A40" t="s">
        <v>3634</v>
      </c>
      <c r="C40" s="143">
        <v>8598666</v>
      </c>
      <c r="D40" s="143">
        <v>276282.45</v>
      </c>
      <c r="F40">
        <v>22166.080000000002</v>
      </c>
      <c r="G40" t="s">
        <v>3642</v>
      </c>
    </row>
    <row r="41" spans="1:7" x14ac:dyDescent="0.3">
      <c r="A41" t="s">
        <v>3637</v>
      </c>
      <c r="C41" s="143">
        <v>8231744.4000000004</v>
      </c>
      <c r="D41" s="143">
        <v>276282.45</v>
      </c>
    </row>
    <row r="42" spans="1:7" x14ac:dyDescent="0.3">
      <c r="A42" t="s">
        <v>3634</v>
      </c>
      <c r="C42" s="143">
        <v>8942779.1999999993</v>
      </c>
      <c r="D42" s="143">
        <v>20580.18</v>
      </c>
      <c r="F42">
        <v>20580.18</v>
      </c>
      <c r="G42" t="s">
        <v>3643</v>
      </c>
    </row>
    <row r="43" spans="1:7" x14ac:dyDescent="0.3">
      <c r="A43" t="s">
        <v>3637</v>
      </c>
      <c r="C43" s="143">
        <v>8203753.1900000004</v>
      </c>
      <c r="D43" s="143">
        <v>20580.18</v>
      </c>
    </row>
    <row r="45" spans="1:7" x14ac:dyDescent="0.3">
      <c r="A45" s="8" t="s">
        <v>3637</v>
      </c>
      <c r="B45">
        <v>58162626.280000001</v>
      </c>
    </row>
    <row r="46" spans="1:7" x14ac:dyDescent="0.3">
      <c r="A46" s="8" t="s">
        <v>3646</v>
      </c>
      <c r="B46">
        <v>60856783.490000002</v>
      </c>
      <c r="C46" s="143">
        <v>59701052.420000002</v>
      </c>
      <c r="D46" s="143">
        <v>277880.99</v>
      </c>
    </row>
    <row r="47" spans="1:7" x14ac:dyDescent="0.3">
      <c r="A47" s="8" t="s">
        <v>3634</v>
      </c>
      <c r="B47" s="143">
        <f>C46+D46</f>
        <v>59978933.410000004</v>
      </c>
    </row>
    <row r="49" spans="1:4" x14ac:dyDescent="0.3">
      <c r="A49">
        <v>2022</v>
      </c>
    </row>
    <row r="50" spans="1:4" x14ac:dyDescent="0.3">
      <c r="A50" s="8" t="s">
        <v>2858</v>
      </c>
      <c r="B50" s="8" t="s">
        <v>3644</v>
      </c>
      <c r="C50" s="8" t="s">
        <v>2864</v>
      </c>
    </row>
    <row r="51" spans="1:4" x14ac:dyDescent="0.3">
      <c r="A51">
        <v>1</v>
      </c>
      <c r="B51">
        <v>6</v>
      </c>
      <c r="C51">
        <v>7</v>
      </c>
    </row>
    <row r="53" spans="1:4" x14ac:dyDescent="0.3">
      <c r="A53" s="250">
        <v>2023</v>
      </c>
      <c r="B53" s="250">
        <v>2022</v>
      </c>
      <c r="C53" s="153"/>
    </row>
    <row r="54" spans="1:4" x14ac:dyDescent="0.3">
      <c r="A54" s="153">
        <v>2766</v>
      </c>
      <c r="B54" s="153">
        <v>14</v>
      </c>
      <c r="C54" s="154" t="s">
        <v>3647</v>
      </c>
      <c r="D54" s="153"/>
    </row>
  </sheetData>
  <autoFilter ref="A29:F43" xr:uid="{00000000-0009-0000-0000-000003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578"/>
  <sheetViews>
    <sheetView workbookViewId="0">
      <selection activeCell="T1" sqref="A1:T1"/>
    </sheetView>
  </sheetViews>
  <sheetFormatPr defaultRowHeight="15.05" x14ac:dyDescent="0.3"/>
  <sheetData>
    <row r="1" spans="1:19" x14ac:dyDescent="0.3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t="s">
        <v>2071</v>
      </c>
      <c r="K1" t="s">
        <v>2072</v>
      </c>
      <c r="L1" t="s">
        <v>2073</v>
      </c>
      <c r="M1" t="s">
        <v>2074</v>
      </c>
      <c r="R1" t="s">
        <v>2075</v>
      </c>
      <c r="S1" t="s">
        <v>2076</v>
      </c>
    </row>
    <row r="2" spans="1:19" x14ac:dyDescent="0.3">
      <c r="E2" t="s">
        <v>2077</v>
      </c>
      <c r="F2" t="s">
        <v>2078</v>
      </c>
      <c r="M2" t="s">
        <v>2079</v>
      </c>
      <c r="N2" t="s">
        <v>2080</v>
      </c>
    </row>
    <row r="3" spans="1:19" x14ac:dyDescent="0.3">
      <c r="N3" t="s">
        <v>2081</v>
      </c>
      <c r="O3" t="s">
        <v>2082</v>
      </c>
      <c r="P3" t="s">
        <v>2083</v>
      </c>
      <c r="Q3" t="s">
        <v>2084</v>
      </c>
    </row>
    <row r="4" spans="1:19" x14ac:dyDescent="0.3">
      <c r="K4" t="s">
        <v>2085</v>
      </c>
      <c r="L4" t="s">
        <v>2085</v>
      </c>
      <c r="M4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19" x14ac:dyDescent="0.3">
      <c r="A5" t="s">
        <v>79</v>
      </c>
    </row>
    <row r="6" spans="1:19" x14ac:dyDescent="0.3">
      <c r="A6" t="s">
        <v>1911</v>
      </c>
    </row>
    <row r="7" spans="1:19" x14ac:dyDescent="0.3">
      <c r="A7">
        <v>1</v>
      </c>
      <c r="B7" t="s">
        <v>1172</v>
      </c>
      <c r="C7">
        <v>39585</v>
      </c>
      <c r="D7" t="s">
        <v>1899</v>
      </c>
      <c r="E7">
        <v>1970</v>
      </c>
      <c r="F7" t="s">
        <v>2131</v>
      </c>
      <c r="G7" t="s">
        <v>2098</v>
      </c>
      <c r="H7">
        <v>5</v>
      </c>
      <c r="I7">
        <v>4</v>
      </c>
      <c r="J7" t="s">
        <v>2131</v>
      </c>
      <c r="K7">
        <v>6587.5</v>
      </c>
      <c r="L7">
        <v>4206.5</v>
      </c>
      <c r="M7">
        <v>0</v>
      </c>
      <c r="N7">
        <v>0</v>
      </c>
      <c r="O7">
        <v>0</v>
      </c>
      <c r="P7">
        <v>0</v>
      </c>
      <c r="Q7">
        <v>0</v>
      </c>
      <c r="R7">
        <v>45658</v>
      </c>
      <c r="S7">
        <v>46022</v>
      </c>
    </row>
    <row r="8" spans="1:19" x14ac:dyDescent="0.3">
      <c r="A8">
        <v>2</v>
      </c>
      <c r="B8" t="s">
        <v>1173</v>
      </c>
      <c r="C8">
        <v>40614</v>
      </c>
      <c r="D8" t="s">
        <v>1899</v>
      </c>
      <c r="E8">
        <v>1958</v>
      </c>
      <c r="F8" t="s">
        <v>2131</v>
      </c>
      <c r="G8" t="s">
        <v>2099</v>
      </c>
      <c r="H8">
        <v>3</v>
      </c>
      <c r="I8">
        <v>4</v>
      </c>
      <c r="J8" t="s">
        <v>2131</v>
      </c>
      <c r="K8">
        <v>4144.6000000000004</v>
      </c>
      <c r="L8">
        <v>1997.7</v>
      </c>
      <c r="M8">
        <v>0</v>
      </c>
      <c r="N8">
        <v>0</v>
      </c>
      <c r="O8">
        <v>0</v>
      </c>
      <c r="P8">
        <v>0</v>
      </c>
      <c r="Q8">
        <v>0</v>
      </c>
      <c r="R8">
        <v>45658</v>
      </c>
      <c r="S8">
        <v>46022</v>
      </c>
    </row>
    <row r="9" spans="1:19" x14ac:dyDescent="0.3">
      <c r="A9">
        <v>3</v>
      </c>
      <c r="B9" t="s">
        <v>1174</v>
      </c>
      <c r="C9">
        <v>40647</v>
      </c>
      <c r="D9" t="s">
        <v>1899</v>
      </c>
      <c r="E9">
        <v>1958</v>
      </c>
      <c r="F9" t="s">
        <v>2131</v>
      </c>
      <c r="G9" t="s">
        <v>2099</v>
      </c>
      <c r="H9">
        <v>3</v>
      </c>
      <c r="I9">
        <v>3</v>
      </c>
      <c r="J9" t="s">
        <v>2131</v>
      </c>
      <c r="K9">
        <v>3152.2</v>
      </c>
      <c r="L9">
        <v>1518.9</v>
      </c>
      <c r="M9">
        <v>0</v>
      </c>
      <c r="N9">
        <v>0</v>
      </c>
      <c r="O9">
        <v>0</v>
      </c>
      <c r="P9">
        <v>0</v>
      </c>
      <c r="Q9">
        <v>0</v>
      </c>
      <c r="R9">
        <v>45658</v>
      </c>
      <c r="S9">
        <v>46022</v>
      </c>
    </row>
    <row r="10" spans="1:19" x14ac:dyDescent="0.3">
      <c r="A10">
        <v>4</v>
      </c>
      <c r="B10" t="s">
        <v>89</v>
      </c>
      <c r="C10">
        <v>39571</v>
      </c>
      <c r="D10" t="s">
        <v>1899</v>
      </c>
      <c r="E10">
        <v>1972</v>
      </c>
      <c r="F10" t="s">
        <v>2131</v>
      </c>
      <c r="G10" t="s">
        <v>2097</v>
      </c>
      <c r="H10">
        <v>5</v>
      </c>
      <c r="I10">
        <v>8</v>
      </c>
      <c r="J10" t="s">
        <v>2131</v>
      </c>
      <c r="K10">
        <v>12349.81</v>
      </c>
      <c r="L10">
        <v>7917.1</v>
      </c>
      <c r="M10">
        <v>2449982.0499999998</v>
      </c>
      <c r="N10">
        <v>2449982.0499999998</v>
      </c>
      <c r="O10">
        <v>0</v>
      </c>
      <c r="P10">
        <v>0</v>
      </c>
      <c r="Q10">
        <v>0</v>
      </c>
      <c r="R10">
        <v>45658</v>
      </c>
      <c r="S10">
        <v>46022</v>
      </c>
    </row>
    <row r="11" spans="1:19" x14ac:dyDescent="0.3">
      <c r="A11">
        <v>5</v>
      </c>
      <c r="B11" t="s">
        <v>118</v>
      </c>
      <c r="C11">
        <v>40826</v>
      </c>
      <c r="D11" t="s">
        <v>1899</v>
      </c>
      <c r="E11">
        <v>1966</v>
      </c>
      <c r="F11" t="s">
        <v>2131</v>
      </c>
      <c r="G11" t="s">
        <v>2098</v>
      </c>
      <c r="H11">
        <v>5</v>
      </c>
      <c r="I11">
        <v>4</v>
      </c>
      <c r="J11" t="s">
        <v>2131</v>
      </c>
      <c r="K11">
        <v>5434.68</v>
      </c>
      <c r="L11">
        <v>4031.1</v>
      </c>
      <c r="M11">
        <v>1040983.42</v>
      </c>
      <c r="N11">
        <v>1040983.42</v>
      </c>
      <c r="O11">
        <v>0</v>
      </c>
      <c r="P11">
        <v>0</v>
      </c>
      <c r="Q11">
        <v>0</v>
      </c>
      <c r="R11">
        <v>45658</v>
      </c>
      <c r="S11">
        <v>46022</v>
      </c>
    </row>
    <row r="12" spans="1:19" x14ac:dyDescent="0.3">
      <c r="A12">
        <v>6</v>
      </c>
      <c r="B12" t="s">
        <v>112</v>
      </c>
      <c r="C12">
        <v>40676</v>
      </c>
      <c r="D12" t="s">
        <v>1899</v>
      </c>
      <c r="E12">
        <v>1961</v>
      </c>
      <c r="F12" t="s">
        <v>2131</v>
      </c>
      <c r="G12" t="s">
        <v>2097</v>
      </c>
      <c r="H12">
        <v>5</v>
      </c>
      <c r="I12">
        <v>4</v>
      </c>
      <c r="J12" t="s">
        <v>2131</v>
      </c>
      <c r="K12">
        <v>5436.5</v>
      </c>
      <c r="L12">
        <v>3484.4</v>
      </c>
      <c r="M12">
        <v>7023161.79</v>
      </c>
      <c r="N12">
        <v>7023161.79</v>
      </c>
      <c r="O12">
        <v>0</v>
      </c>
      <c r="P12">
        <v>0</v>
      </c>
      <c r="Q12">
        <v>0</v>
      </c>
      <c r="R12">
        <v>45658</v>
      </c>
      <c r="S12">
        <v>46022</v>
      </c>
    </row>
    <row r="13" spans="1:19" x14ac:dyDescent="0.3">
      <c r="A13">
        <v>7</v>
      </c>
      <c r="B13" t="s">
        <v>107</v>
      </c>
      <c r="C13">
        <v>40681</v>
      </c>
      <c r="D13" t="s">
        <v>1899</v>
      </c>
      <c r="E13">
        <v>1961</v>
      </c>
      <c r="F13" t="s">
        <v>2131</v>
      </c>
      <c r="G13" t="s">
        <v>2097</v>
      </c>
      <c r="H13">
        <v>5</v>
      </c>
      <c r="I13">
        <v>3</v>
      </c>
      <c r="J13" t="s">
        <v>2131</v>
      </c>
      <c r="K13">
        <v>3996.13</v>
      </c>
      <c r="L13">
        <v>2550.9</v>
      </c>
      <c r="M13">
        <v>220389.6</v>
      </c>
      <c r="N13">
        <v>220389.6</v>
      </c>
      <c r="O13">
        <v>0</v>
      </c>
      <c r="P13">
        <v>0</v>
      </c>
      <c r="Q13">
        <v>0</v>
      </c>
      <c r="R13">
        <v>45658</v>
      </c>
      <c r="S13">
        <v>46022</v>
      </c>
    </row>
    <row r="14" spans="1:19" x14ac:dyDescent="0.3">
      <c r="A14">
        <v>8</v>
      </c>
      <c r="B14" t="s">
        <v>1175</v>
      </c>
      <c r="C14">
        <v>39650</v>
      </c>
      <c r="D14" t="s">
        <v>1899</v>
      </c>
      <c r="E14">
        <v>1974</v>
      </c>
      <c r="F14" t="s">
        <v>2131</v>
      </c>
      <c r="G14" t="s">
        <v>2097</v>
      </c>
      <c r="H14">
        <v>5</v>
      </c>
      <c r="I14">
        <v>5</v>
      </c>
      <c r="J14" t="s">
        <v>2131</v>
      </c>
      <c r="K14">
        <v>7202.9</v>
      </c>
      <c r="L14">
        <v>4544.7</v>
      </c>
      <c r="M14">
        <v>0</v>
      </c>
      <c r="N14">
        <v>0</v>
      </c>
      <c r="O14">
        <v>0</v>
      </c>
      <c r="P14">
        <v>0</v>
      </c>
      <c r="Q14">
        <v>0</v>
      </c>
      <c r="R14">
        <v>45658</v>
      </c>
      <c r="S14">
        <v>46022</v>
      </c>
    </row>
    <row r="15" spans="1:19" x14ac:dyDescent="0.3">
      <c r="A15">
        <v>9</v>
      </c>
      <c r="B15" t="s">
        <v>1176</v>
      </c>
      <c r="C15">
        <v>39651</v>
      </c>
      <c r="D15" t="s">
        <v>1899</v>
      </c>
      <c r="E15">
        <v>1968</v>
      </c>
      <c r="F15" t="s">
        <v>2131</v>
      </c>
      <c r="G15" t="s">
        <v>2097</v>
      </c>
      <c r="H15">
        <v>5</v>
      </c>
      <c r="I15">
        <v>4</v>
      </c>
      <c r="J15" t="s">
        <v>2131</v>
      </c>
      <c r="K15">
        <v>6153</v>
      </c>
      <c r="L15">
        <v>3896.5</v>
      </c>
      <c r="M15">
        <v>0</v>
      </c>
      <c r="N15">
        <v>0</v>
      </c>
      <c r="O15">
        <v>0</v>
      </c>
      <c r="P15">
        <v>0</v>
      </c>
      <c r="Q15">
        <v>0</v>
      </c>
      <c r="R15">
        <v>45658</v>
      </c>
      <c r="S15">
        <v>46022</v>
      </c>
    </row>
    <row r="16" spans="1:19" x14ac:dyDescent="0.3">
      <c r="A16">
        <v>10</v>
      </c>
      <c r="B16" t="s">
        <v>1177</v>
      </c>
      <c r="C16">
        <v>39657</v>
      </c>
      <c r="D16" t="s">
        <v>1899</v>
      </c>
      <c r="E16">
        <v>1973</v>
      </c>
      <c r="F16" t="s">
        <v>2131</v>
      </c>
      <c r="G16" t="s">
        <v>2097</v>
      </c>
      <c r="H16">
        <v>5</v>
      </c>
      <c r="I16">
        <v>4</v>
      </c>
      <c r="J16" t="s">
        <v>2131</v>
      </c>
      <c r="K16">
        <v>6078.6</v>
      </c>
      <c r="L16">
        <v>3912.2</v>
      </c>
      <c r="M16">
        <v>0</v>
      </c>
      <c r="N16">
        <v>0</v>
      </c>
      <c r="O16">
        <v>0</v>
      </c>
      <c r="P16">
        <v>0</v>
      </c>
      <c r="Q16">
        <v>0</v>
      </c>
      <c r="R16">
        <v>45658</v>
      </c>
      <c r="S16">
        <v>46022</v>
      </c>
    </row>
    <row r="17" spans="1:19" x14ac:dyDescent="0.3">
      <c r="A17">
        <v>11</v>
      </c>
      <c r="B17" t="s">
        <v>1178</v>
      </c>
      <c r="C17">
        <v>39659</v>
      </c>
      <c r="D17" t="s">
        <v>1899</v>
      </c>
      <c r="E17">
        <v>1985</v>
      </c>
      <c r="F17" t="s">
        <v>2131</v>
      </c>
      <c r="G17" t="s">
        <v>2097</v>
      </c>
      <c r="H17">
        <v>9</v>
      </c>
      <c r="I17">
        <v>3</v>
      </c>
      <c r="J17" t="s">
        <v>2131</v>
      </c>
      <c r="K17">
        <v>9709.6</v>
      </c>
      <c r="L17">
        <v>6855.1</v>
      </c>
      <c r="M17">
        <v>0</v>
      </c>
      <c r="N17">
        <v>0</v>
      </c>
      <c r="O17">
        <v>0</v>
      </c>
      <c r="P17">
        <v>0</v>
      </c>
      <c r="Q17">
        <v>0</v>
      </c>
      <c r="R17">
        <v>45658</v>
      </c>
      <c r="S17">
        <v>46022</v>
      </c>
    </row>
    <row r="18" spans="1:19" x14ac:dyDescent="0.3">
      <c r="A18">
        <v>12</v>
      </c>
      <c r="B18" t="s">
        <v>1179</v>
      </c>
      <c r="C18">
        <v>40098</v>
      </c>
      <c r="D18" t="s">
        <v>1899</v>
      </c>
      <c r="E18">
        <v>1965</v>
      </c>
      <c r="F18" t="s">
        <v>2131</v>
      </c>
      <c r="G18" t="s">
        <v>2097</v>
      </c>
      <c r="H18">
        <v>5</v>
      </c>
      <c r="I18">
        <v>4</v>
      </c>
      <c r="J18" t="s">
        <v>2131</v>
      </c>
      <c r="K18">
        <v>6109.6</v>
      </c>
      <c r="L18">
        <v>3835.6</v>
      </c>
      <c r="M18">
        <v>0</v>
      </c>
      <c r="N18">
        <v>0</v>
      </c>
      <c r="O18">
        <v>0</v>
      </c>
      <c r="P18">
        <v>0</v>
      </c>
      <c r="Q18">
        <v>0</v>
      </c>
      <c r="R18">
        <v>45658</v>
      </c>
      <c r="S18">
        <v>46022</v>
      </c>
    </row>
    <row r="19" spans="1:19" x14ac:dyDescent="0.3">
      <c r="A19">
        <v>13</v>
      </c>
      <c r="B19" t="s">
        <v>1180</v>
      </c>
      <c r="C19">
        <v>40085</v>
      </c>
      <c r="D19" t="s">
        <v>1899</v>
      </c>
      <c r="E19">
        <v>1964</v>
      </c>
      <c r="F19" t="s">
        <v>2131</v>
      </c>
      <c r="G19" t="s">
        <v>2097</v>
      </c>
      <c r="H19">
        <v>5</v>
      </c>
      <c r="I19">
        <v>6</v>
      </c>
      <c r="J19" t="s">
        <v>2131</v>
      </c>
      <c r="K19">
        <v>9236.4</v>
      </c>
      <c r="L19">
        <v>5784</v>
      </c>
      <c r="M19">
        <v>0</v>
      </c>
      <c r="N19">
        <v>0</v>
      </c>
      <c r="O19">
        <v>0</v>
      </c>
      <c r="P19">
        <v>0</v>
      </c>
      <c r="Q19">
        <v>0</v>
      </c>
      <c r="R19">
        <v>45658</v>
      </c>
      <c r="S19">
        <v>46022</v>
      </c>
    </row>
    <row r="20" spans="1:19" x14ac:dyDescent="0.3">
      <c r="A20">
        <v>14</v>
      </c>
      <c r="B20" t="s">
        <v>1181</v>
      </c>
      <c r="C20">
        <v>40138</v>
      </c>
      <c r="D20" t="s">
        <v>1899</v>
      </c>
      <c r="E20">
        <v>1958</v>
      </c>
      <c r="F20" t="s">
        <v>2131</v>
      </c>
      <c r="G20" t="s">
        <v>2099</v>
      </c>
      <c r="H20">
        <v>4</v>
      </c>
      <c r="I20">
        <v>4</v>
      </c>
      <c r="J20" t="s">
        <v>2131</v>
      </c>
      <c r="K20">
        <v>3898.1</v>
      </c>
      <c r="L20">
        <v>2089</v>
      </c>
      <c r="M20">
        <v>0</v>
      </c>
      <c r="N20">
        <v>0</v>
      </c>
      <c r="O20">
        <v>0</v>
      </c>
      <c r="P20">
        <v>0</v>
      </c>
      <c r="Q20">
        <v>0</v>
      </c>
      <c r="R20">
        <v>45658</v>
      </c>
      <c r="S20">
        <v>46022</v>
      </c>
    </row>
    <row r="21" spans="1:19" x14ac:dyDescent="0.3">
      <c r="A21">
        <v>15</v>
      </c>
      <c r="B21" t="s">
        <v>1182</v>
      </c>
      <c r="C21">
        <v>40385</v>
      </c>
      <c r="D21" t="s">
        <v>1899</v>
      </c>
      <c r="E21">
        <v>1954</v>
      </c>
      <c r="F21" t="s">
        <v>2131</v>
      </c>
      <c r="G21" t="s">
        <v>2099</v>
      </c>
      <c r="H21">
        <v>2</v>
      </c>
      <c r="I21">
        <v>1</v>
      </c>
      <c r="J21" t="s">
        <v>2131</v>
      </c>
      <c r="K21">
        <v>1116.49</v>
      </c>
      <c r="L21">
        <v>538.6</v>
      </c>
      <c r="M21">
        <v>0</v>
      </c>
      <c r="N21">
        <v>0</v>
      </c>
      <c r="O21">
        <v>0</v>
      </c>
      <c r="P21">
        <v>0</v>
      </c>
      <c r="Q21">
        <v>0</v>
      </c>
      <c r="R21">
        <v>45658</v>
      </c>
      <c r="S21">
        <v>46022</v>
      </c>
    </row>
    <row r="22" spans="1:19" x14ac:dyDescent="0.3">
      <c r="A22">
        <v>16</v>
      </c>
      <c r="B22" t="s">
        <v>1183</v>
      </c>
      <c r="C22">
        <v>40550</v>
      </c>
      <c r="D22" t="s">
        <v>1899</v>
      </c>
      <c r="E22">
        <v>1954</v>
      </c>
      <c r="F22" t="s">
        <v>2131</v>
      </c>
      <c r="G22" t="s">
        <v>2099</v>
      </c>
      <c r="H22">
        <v>3</v>
      </c>
      <c r="I22">
        <v>3</v>
      </c>
      <c r="J22" t="s">
        <v>2131</v>
      </c>
      <c r="K22">
        <v>3719</v>
      </c>
      <c r="L22">
        <v>2144</v>
      </c>
      <c r="M22">
        <v>0</v>
      </c>
      <c r="N22">
        <v>0</v>
      </c>
      <c r="O22">
        <v>0</v>
      </c>
      <c r="P22">
        <v>0</v>
      </c>
      <c r="Q22">
        <v>0</v>
      </c>
      <c r="R22">
        <v>45658</v>
      </c>
      <c r="S22">
        <v>46022</v>
      </c>
    </row>
    <row r="23" spans="1:19" x14ac:dyDescent="0.3">
      <c r="A23">
        <v>17</v>
      </c>
      <c r="B23" t="s">
        <v>1184</v>
      </c>
      <c r="C23">
        <v>40656</v>
      </c>
      <c r="D23" t="s">
        <v>1899</v>
      </c>
      <c r="E23">
        <v>1956</v>
      </c>
      <c r="F23" t="s">
        <v>2131</v>
      </c>
      <c r="G23" t="s">
        <v>2099</v>
      </c>
      <c r="H23">
        <v>2</v>
      </c>
      <c r="I23">
        <v>1</v>
      </c>
      <c r="J23" t="s">
        <v>2131</v>
      </c>
      <c r="K23">
        <v>1039.52</v>
      </c>
      <c r="L23">
        <v>528</v>
      </c>
      <c r="M23">
        <v>0</v>
      </c>
      <c r="N23">
        <v>0</v>
      </c>
      <c r="O23">
        <v>0</v>
      </c>
      <c r="P23">
        <v>0</v>
      </c>
      <c r="Q23">
        <v>0</v>
      </c>
      <c r="R23">
        <v>45658</v>
      </c>
      <c r="S23">
        <v>46022</v>
      </c>
    </row>
    <row r="24" spans="1:19" x14ac:dyDescent="0.3">
      <c r="A24">
        <v>18</v>
      </c>
      <c r="B24" t="s">
        <v>1185</v>
      </c>
      <c r="C24">
        <v>40659</v>
      </c>
      <c r="D24" t="s">
        <v>1899</v>
      </c>
      <c r="E24">
        <v>1956</v>
      </c>
      <c r="F24" t="s">
        <v>2131</v>
      </c>
      <c r="G24" t="s">
        <v>2099</v>
      </c>
      <c r="H24">
        <v>2</v>
      </c>
      <c r="I24">
        <v>1</v>
      </c>
      <c r="J24" t="s">
        <v>2131</v>
      </c>
      <c r="K24">
        <v>1032.75</v>
      </c>
      <c r="L24">
        <v>524.4</v>
      </c>
      <c r="M24">
        <v>0</v>
      </c>
      <c r="N24">
        <v>0</v>
      </c>
      <c r="O24">
        <v>0</v>
      </c>
      <c r="P24">
        <v>0</v>
      </c>
      <c r="Q24">
        <v>0</v>
      </c>
      <c r="R24">
        <v>45658</v>
      </c>
      <c r="S24">
        <v>46022</v>
      </c>
    </row>
    <row r="25" spans="1:19" x14ac:dyDescent="0.3">
      <c r="A25">
        <v>19</v>
      </c>
      <c r="B25" t="s">
        <v>1186</v>
      </c>
      <c r="C25">
        <v>40662</v>
      </c>
      <c r="D25" t="s">
        <v>1899</v>
      </c>
      <c r="E25">
        <v>1956</v>
      </c>
      <c r="F25" t="s">
        <v>2131</v>
      </c>
      <c r="G25" t="s">
        <v>2098</v>
      </c>
      <c r="H25">
        <v>3</v>
      </c>
      <c r="I25">
        <v>3</v>
      </c>
      <c r="J25" t="s">
        <v>2131</v>
      </c>
      <c r="K25">
        <v>3280.71</v>
      </c>
      <c r="L25">
        <v>1863.5</v>
      </c>
      <c r="M25">
        <v>0</v>
      </c>
      <c r="N25">
        <v>0</v>
      </c>
      <c r="O25">
        <v>0</v>
      </c>
      <c r="P25">
        <v>0</v>
      </c>
      <c r="Q25">
        <v>0</v>
      </c>
      <c r="R25">
        <v>45658</v>
      </c>
      <c r="S25">
        <v>46022</v>
      </c>
    </row>
    <row r="26" spans="1:19" x14ac:dyDescent="0.3">
      <c r="A26">
        <v>20</v>
      </c>
      <c r="B26" t="s">
        <v>1187</v>
      </c>
      <c r="C26">
        <v>40663</v>
      </c>
      <c r="D26" t="s">
        <v>1899</v>
      </c>
      <c r="E26">
        <v>1955</v>
      </c>
      <c r="F26" t="s">
        <v>2131</v>
      </c>
      <c r="G26" t="s">
        <v>2099</v>
      </c>
      <c r="H26">
        <v>2</v>
      </c>
      <c r="I26">
        <v>2</v>
      </c>
      <c r="J26" t="s">
        <v>2131</v>
      </c>
      <c r="K26">
        <v>1669.08</v>
      </c>
      <c r="L26">
        <v>888.1</v>
      </c>
      <c r="M26">
        <v>0</v>
      </c>
      <c r="N26">
        <v>0</v>
      </c>
      <c r="O26">
        <v>0</v>
      </c>
      <c r="P26">
        <v>0</v>
      </c>
      <c r="Q26">
        <v>0</v>
      </c>
      <c r="R26">
        <v>45658</v>
      </c>
      <c r="S26">
        <v>46022</v>
      </c>
    </row>
    <row r="27" spans="1:19" x14ac:dyDescent="0.3">
      <c r="A27">
        <v>21</v>
      </c>
      <c r="B27" t="s">
        <v>1188</v>
      </c>
      <c r="C27">
        <v>40664</v>
      </c>
      <c r="D27" t="s">
        <v>1899</v>
      </c>
      <c r="E27">
        <v>1956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1747.08</v>
      </c>
      <c r="L27">
        <v>877.7</v>
      </c>
      <c r="M27">
        <v>0</v>
      </c>
      <c r="N27">
        <v>0</v>
      </c>
      <c r="O27">
        <v>0</v>
      </c>
      <c r="P27">
        <v>0</v>
      </c>
      <c r="Q27">
        <v>0</v>
      </c>
      <c r="R27">
        <v>45658</v>
      </c>
      <c r="S27">
        <v>46022</v>
      </c>
    </row>
    <row r="28" spans="1:19" x14ac:dyDescent="0.3">
      <c r="A28">
        <v>22</v>
      </c>
      <c r="B28" t="s">
        <v>1189</v>
      </c>
      <c r="C28">
        <v>40665</v>
      </c>
      <c r="D28" t="s">
        <v>1899</v>
      </c>
      <c r="E28">
        <v>1955</v>
      </c>
      <c r="F28" t="s">
        <v>2131</v>
      </c>
      <c r="G28" t="s">
        <v>2099</v>
      </c>
      <c r="H28">
        <v>2</v>
      </c>
      <c r="I28">
        <v>2</v>
      </c>
      <c r="J28" t="s">
        <v>2131</v>
      </c>
      <c r="K28">
        <v>1741.66</v>
      </c>
      <c r="L28">
        <v>875.4</v>
      </c>
      <c r="M28">
        <v>0</v>
      </c>
      <c r="N28">
        <v>0</v>
      </c>
      <c r="O28">
        <v>0</v>
      </c>
      <c r="P28">
        <v>0</v>
      </c>
      <c r="Q28">
        <v>0</v>
      </c>
      <c r="R28">
        <v>45658</v>
      </c>
      <c r="S28">
        <v>46022</v>
      </c>
    </row>
    <row r="29" spans="1:19" x14ac:dyDescent="0.3">
      <c r="A29">
        <v>23</v>
      </c>
      <c r="B29" t="s">
        <v>1190</v>
      </c>
      <c r="C29">
        <v>40666</v>
      </c>
      <c r="D29" t="s">
        <v>1899</v>
      </c>
      <c r="E29">
        <v>1955</v>
      </c>
      <c r="F29" t="s">
        <v>2131</v>
      </c>
      <c r="G29" t="s">
        <v>2099</v>
      </c>
      <c r="H29">
        <v>2</v>
      </c>
      <c r="I29">
        <v>2</v>
      </c>
      <c r="J29" t="s">
        <v>2131</v>
      </c>
      <c r="K29">
        <v>1766.81</v>
      </c>
      <c r="L29">
        <v>877.1</v>
      </c>
      <c r="M29">
        <v>0</v>
      </c>
      <c r="N29">
        <v>0</v>
      </c>
      <c r="O29">
        <v>0</v>
      </c>
      <c r="P29">
        <v>0</v>
      </c>
      <c r="Q29">
        <v>0</v>
      </c>
      <c r="R29">
        <v>45658</v>
      </c>
      <c r="S29">
        <v>46022</v>
      </c>
    </row>
    <row r="30" spans="1:19" x14ac:dyDescent="0.3">
      <c r="A30">
        <v>24</v>
      </c>
      <c r="B30" t="s">
        <v>1191</v>
      </c>
      <c r="C30">
        <v>40667</v>
      </c>
      <c r="D30" t="s">
        <v>1899</v>
      </c>
      <c r="E30">
        <v>1956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1016.06</v>
      </c>
      <c r="L30">
        <v>515.1</v>
      </c>
      <c r="M30">
        <v>0</v>
      </c>
      <c r="N30">
        <v>0</v>
      </c>
      <c r="O30">
        <v>0</v>
      </c>
      <c r="P30">
        <v>0</v>
      </c>
      <c r="Q30">
        <v>0</v>
      </c>
      <c r="R30">
        <v>45658</v>
      </c>
      <c r="S30">
        <v>46022</v>
      </c>
    </row>
    <row r="31" spans="1:19" x14ac:dyDescent="0.3">
      <c r="A31">
        <v>25</v>
      </c>
      <c r="B31" t="s">
        <v>1192</v>
      </c>
      <c r="C31">
        <v>40652</v>
      </c>
      <c r="D31" t="s">
        <v>1899</v>
      </c>
      <c r="E31">
        <v>1956</v>
      </c>
      <c r="F31" t="s">
        <v>2131</v>
      </c>
      <c r="G31" t="s">
        <v>2099</v>
      </c>
      <c r="H31">
        <v>2</v>
      </c>
      <c r="I31">
        <v>3</v>
      </c>
      <c r="J31" t="s">
        <v>2131</v>
      </c>
      <c r="K31">
        <v>2757.21</v>
      </c>
      <c r="L31">
        <v>1397.1</v>
      </c>
      <c r="M31">
        <v>0</v>
      </c>
      <c r="N31">
        <v>0</v>
      </c>
      <c r="O31">
        <v>0</v>
      </c>
      <c r="P31">
        <v>0</v>
      </c>
      <c r="Q31">
        <v>0</v>
      </c>
      <c r="R31">
        <v>45658</v>
      </c>
      <c r="S31">
        <v>46022</v>
      </c>
    </row>
    <row r="32" spans="1:19" x14ac:dyDescent="0.3">
      <c r="A32">
        <v>26</v>
      </c>
      <c r="B32" t="s">
        <v>1193</v>
      </c>
      <c r="C32">
        <v>40654</v>
      </c>
      <c r="D32" t="s">
        <v>1899</v>
      </c>
      <c r="E32">
        <v>1956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1034.4100000000001</v>
      </c>
      <c r="L32">
        <v>518.79999999999995</v>
      </c>
      <c r="M32">
        <v>0</v>
      </c>
      <c r="N32">
        <v>0</v>
      </c>
      <c r="O32">
        <v>0</v>
      </c>
      <c r="P32">
        <v>0</v>
      </c>
      <c r="Q32">
        <v>0</v>
      </c>
      <c r="R32">
        <v>45658</v>
      </c>
      <c r="S32">
        <v>46022</v>
      </c>
    </row>
    <row r="33" spans="1:19" x14ac:dyDescent="0.3">
      <c r="A33">
        <v>27</v>
      </c>
      <c r="B33" t="s">
        <v>1194</v>
      </c>
      <c r="C33">
        <v>40695</v>
      </c>
      <c r="D33" t="s">
        <v>1899</v>
      </c>
      <c r="E33">
        <v>1957</v>
      </c>
      <c r="F33" t="s">
        <v>2131</v>
      </c>
      <c r="G33" t="s">
        <v>2098</v>
      </c>
      <c r="H33">
        <v>3</v>
      </c>
      <c r="I33">
        <v>2</v>
      </c>
      <c r="J33" t="s">
        <v>2131</v>
      </c>
      <c r="K33">
        <v>2412.15</v>
      </c>
      <c r="L33">
        <v>1406.2</v>
      </c>
      <c r="M33">
        <v>0</v>
      </c>
      <c r="N33">
        <v>0</v>
      </c>
      <c r="O33">
        <v>0</v>
      </c>
      <c r="P33">
        <v>0</v>
      </c>
      <c r="Q33">
        <v>0</v>
      </c>
      <c r="R33">
        <v>45658</v>
      </c>
      <c r="S33">
        <v>46022</v>
      </c>
    </row>
    <row r="34" spans="1:19" x14ac:dyDescent="0.3">
      <c r="A34">
        <v>28</v>
      </c>
      <c r="B34" t="s">
        <v>1195</v>
      </c>
      <c r="C34">
        <v>40686</v>
      </c>
      <c r="D34" t="s">
        <v>1899</v>
      </c>
      <c r="E34">
        <v>1957</v>
      </c>
      <c r="F34" t="s">
        <v>2131</v>
      </c>
      <c r="G34" t="s">
        <v>2098</v>
      </c>
      <c r="H34">
        <v>4</v>
      </c>
      <c r="I34">
        <v>2</v>
      </c>
      <c r="J34" t="s">
        <v>2131</v>
      </c>
      <c r="K34">
        <v>2830.47</v>
      </c>
      <c r="L34">
        <v>1794.6</v>
      </c>
      <c r="M34">
        <v>0</v>
      </c>
      <c r="N34">
        <v>0</v>
      </c>
      <c r="O34">
        <v>0</v>
      </c>
      <c r="P34">
        <v>0</v>
      </c>
      <c r="Q34">
        <v>0</v>
      </c>
      <c r="R34">
        <v>45658</v>
      </c>
      <c r="S34">
        <v>46022</v>
      </c>
    </row>
    <row r="35" spans="1:19" x14ac:dyDescent="0.3">
      <c r="A35">
        <v>29</v>
      </c>
      <c r="B35" t="s">
        <v>1196</v>
      </c>
      <c r="C35">
        <v>40687</v>
      </c>
      <c r="D35" t="s">
        <v>1899</v>
      </c>
      <c r="E35">
        <v>1957</v>
      </c>
      <c r="F35" t="s">
        <v>2131</v>
      </c>
      <c r="G35" t="s">
        <v>2098</v>
      </c>
      <c r="H35">
        <v>4</v>
      </c>
      <c r="I35">
        <v>3</v>
      </c>
      <c r="J35" t="s">
        <v>2131</v>
      </c>
      <c r="K35">
        <v>3198.3</v>
      </c>
      <c r="L35">
        <v>1457.8</v>
      </c>
      <c r="M35">
        <v>0</v>
      </c>
      <c r="N35">
        <v>0</v>
      </c>
      <c r="O35">
        <v>0</v>
      </c>
      <c r="P35">
        <v>0</v>
      </c>
      <c r="Q35">
        <v>0</v>
      </c>
      <c r="R35">
        <v>45658</v>
      </c>
      <c r="S35">
        <v>46022</v>
      </c>
    </row>
    <row r="36" spans="1:19" x14ac:dyDescent="0.3">
      <c r="A36">
        <v>30</v>
      </c>
      <c r="B36" t="s">
        <v>1197</v>
      </c>
      <c r="C36">
        <v>40694</v>
      </c>
      <c r="D36" t="s">
        <v>1899</v>
      </c>
      <c r="E36">
        <v>1956</v>
      </c>
      <c r="F36" t="s">
        <v>2131</v>
      </c>
      <c r="G36" t="s">
        <v>2098</v>
      </c>
      <c r="H36">
        <v>4</v>
      </c>
      <c r="I36">
        <v>4</v>
      </c>
      <c r="J36" t="s">
        <v>2131</v>
      </c>
      <c r="K36">
        <v>6237.4</v>
      </c>
      <c r="L36">
        <v>4000.6</v>
      </c>
      <c r="M36">
        <v>0</v>
      </c>
      <c r="N36">
        <v>0</v>
      </c>
      <c r="O36">
        <v>0</v>
      </c>
      <c r="P36">
        <v>0</v>
      </c>
      <c r="Q36">
        <v>0</v>
      </c>
      <c r="R36">
        <v>45658</v>
      </c>
      <c r="S36">
        <v>46022</v>
      </c>
    </row>
    <row r="37" spans="1:19" x14ac:dyDescent="0.3">
      <c r="A37">
        <v>31</v>
      </c>
      <c r="B37" t="s">
        <v>1198</v>
      </c>
      <c r="C37">
        <v>40697</v>
      </c>
      <c r="D37" t="s">
        <v>1899</v>
      </c>
      <c r="E37">
        <v>1957</v>
      </c>
      <c r="F37" t="s">
        <v>2131</v>
      </c>
      <c r="G37" t="s">
        <v>2098</v>
      </c>
      <c r="H37">
        <v>4</v>
      </c>
      <c r="I37">
        <v>3</v>
      </c>
      <c r="J37" t="s">
        <v>2131</v>
      </c>
      <c r="K37">
        <v>4818.3100000000004</v>
      </c>
      <c r="L37">
        <v>2989.4</v>
      </c>
      <c r="M37">
        <v>0</v>
      </c>
      <c r="N37">
        <v>0</v>
      </c>
      <c r="O37">
        <v>0</v>
      </c>
      <c r="P37">
        <v>0</v>
      </c>
      <c r="Q37">
        <v>0</v>
      </c>
      <c r="R37">
        <v>45658</v>
      </c>
      <c r="S37">
        <v>46022</v>
      </c>
    </row>
    <row r="38" spans="1:19" x14ac:dyDescent="0.3">
      <c r="A38">
        <v>32</v>
      </c>
      <c r="B38" t="s">
        <v>1199</v>
      </c>
      <c r="C38">
        <v>40707</v>
      </c>
      <c r="D38" t="s">
        <v>1899</v>
      </c>
      <c r="E38">
        <v>1957</v>
      </c>
      <c r="F38" t="s">
        <v>2131</v>
      </c>
      <c r="G38" t="s">
        <v>2098</v>
      </c>
      <c r="H38">
        <v>4</v>
      </c>
      <c r="I38">
        <v>3</v>
      </c>
      <c r="J38" t="s">
        <v>2131</v>
      </c>
      <c r="K38">
        <v>4742.16</v>
      </c>
      <c r="L38">
        <v>2856.7</v>
      </c>
      <c r="M38">
        <v>0</v>
      </c>
      <c r="N38">
        <v>0</v>
      </c>
      <c r="O38">
        <v>0</v>
      </c>
      <c r="P38">
        <v>0</v>
      </c>
      <c r="Q38">
        <v>0</v>
      </c>
      <c r="R38">
        <v>45658</v>
      </c>
      <c r="S38">
        <v>46022</v>
      </c>
    </row>
    <row r="39" spans="1:19" x14ac:dyDescent="0.3">
      <c r="A39">
        <v>33</v>
      </c>
      <c r="B39" t="s">
        <v>1200</v>
      </c>
      <c r="C39">
        <v>40700</v>
      </c>
      <c r="D39" t="s">
        <v>1899</v>
      </c>
      <c r="E39">
        <v>1957</v>
      </c>
      <c r="F39" t="s">
        <v>2131</v>
      </c>
      <c r="G39" t="s">
        <v>2098</v>
      </c>
      <c r="H39">
        <v>4</v>
      </c>
      <c r="I39">
        <v>3</v>
      </c>
      <c r="J39" t="s">
        <v>2131</v>
      </c>
      <c r="K39">
        <v>4181.8999999999996</v>
      </c>
      <c r="L39">
        <v>2354.1999999999998</v>
      </c>
      <c r="M39">
        <v>0</v>
      </c>
      <c r="N39">
        <v>0</v>
      </c>
      <c r="O39">
        <v>0</v>
      </c>
      <c r="P39">
        <v>0</v>
      </c>
      <c r="Q39">
        <v>0</v>
      </c>
      <c r="R39">
        <v>45658</v>
      </c>
      <c r="S39">
        <v>46022</v>
      </c>
    </row>
    <row r="40" spans="1:19" x14ac:dyDescent="0.3">
      <c r="A40">
        <v>34</v>
      </c>
      <c r="B40" t="s">
        <v>1201</v>
      </c>
      <c r="C40">
        <v>40704</v>
      </c>
      <c r="D40" t="s">
        <v>1899</v>
      </c>
      <c r="E40">
        <v>1957</v>
      </c>
      <c r="F40" t="s">
        <v>2131</v>
      </c>
      <c r="G40" t="s">
        <v>2098</v>
      </c>
      <c r="H40">
        <v>4</v>
      </c>
      <c r="I40">
        <v>3</v>
      </c>
      <c r="J40" t="s">
        <v>2131</v>
      </c>
      <c r="K40">
        <v>5130.4799999999996</v>
      </c>
      <c r="L40">
        <v>3150.2</v>
      </c>
      <c r="M40">
        <v>0</v>
      </c>
      <c r="N40">
        <v>0</v>
      </c>
      <c r="O40">
        <v>0</v>
      </c>
      <c r="P40">
        <v>0</v>
      </c>
      <c r="Q40">
        <v>0</v>
      </c>
      <c r="R40">
        <v>45658</v>
      </c>
      <c r="S40">
        <v>46022</v>
      </c>
    </row>
    <row r="41" spans="1:19" x14ac:dyDescent="0.3">
      <c r="A41">
        <v>35</v>
      </c>
      <c r="B41" t="s">
        <v>1202</v>
      </c>
      <c r="C41">
        <v>40705</v>
      </c>
      <c r="D41" t="s">
        <v>1899</v>
      </c>
      <c r="E41">
        <v>1957</v>
      </c>
      <c r="F41" t="s">
        <v>2131</v>
      </c>
      <c r="G41" t="s">
        <v>2098</v>
      </c>
      <c r="H41">
        <v>4</v>
      </c>
      <c r="I41">
        <v>3</v>
      </c>
      <c r="J41" t="s">
        <v>2131</v>
      </c>
      <c r="K41">
        <v>4581.13</v>
      </c>
      <c r="L41">
        <v>2787.6</v>
      </c>
      <c r="M41">
        <v>0</v>
      </c>
      <c r="N41">
        <v>0</v>
      </c>
      <c r="O41">
        <v>0</v>
      </c>
      <c r="P41">
        <v>0</v>
      </c>
      <c r="Q41">
        <v>0</v>
      </c>
      <c r="R41">
        <v>45658</v>
      </c>
      <c r="S41">
        <v>46022</v>
      </c>
    </row>
    <row r="42" spans="1:19" x14ac:dyDescent="0.3">
      <c r="A42">
        <v>36</v>
      </c>
      <c r="B42" t="s">
        <v>1203</v>
      </c>
      <c r="C42">
        <v>40706</v>
      </c>
      <c r="D42" t="s">
        <v>1899</v>
      </c>
      <c r="E42">
        <v>1957</v>
      </c>
      <c r="F42" t="s">
        <v>2131</v>
      </c>
      <c r="G42" t="s">
        <v>2098</v>
      </c>
      <c r="H42">
        <v>4</v>
      </c>
      <c r="I42">
        <v>3</v>
      </c>
      <c r="J42" t="s">
        <v>2131</v>
      </c>
      <c r="K42">
        <v>4723.97</v>
      </c>
      <c r="L42">
        <v>3049.7</v>
      </c>
      <c r="M42">
        <v>0</v>
      </c>
      <c r="N42">
        <v>0</v>
      </c>
      <c r="O42">
        <v>0</v>
      </c>
      <c r="P42">
        <v>0</v>
      </c>
      <c r="Q42">
        <v>0</v>
      </c>
      <c r="R42">
        <v>45658</v>
      </c>
      <c r="S42">
        <v>46022</v>
      </c>
    </row>
    <row r="43" spans="1:19" x14ac:dyDescent="0.3">
      <c r="A43">
        <v>37</v>
      </c>
      <c r="B43" t="s">
        <v>1204</v>
      </c>
      <c r="C43">
        <v>40727</v>
      </c>
      <c r="D43" t="s">
        <v>1899</v>
      </c>
      <c r="E43">
        <v>1957</v>
      </c>
      <c r="F43" t="s">
        <v>2131</v>
      </c>
      <c r="G43" t="s">
        <v>2098</v>
      </c>
      <c r="H43">
        <v>3</v>
      </c>
      <c r="I43">
        <v>2</v>
      </c>
      <c r="J43" t="s">
        <v>2131</v>
      </c>
      <c r="K43">
        <v>2190.1999999999998</v>
      </c>
      <c r="L43">
        <v>1308.3</v>
      </c>
      <c r="M43">
        <v>0</v>
      </c>
      <c r="N43">
        <v>0</v>
      </c>
      <c r="O43">
        <v>0</v>
      </c>
      <c r="P43">
        <v>0</v>
      </c>
      <c r="Q43">
        <v>0</v>
      </c>
      <c r="R43">
        <v>45658</v>
      </c>
      <c r="S43">
        <v>46022</v>
      </c>
    </row>
    <row r="44" spans="1:19" x14ac:dyDescent="0.3">
      <c r="A44">
        <v>38</v>
      </c>
      <c r="B44" t="s">
        <v>1205</v>
      </c>
      <c r="C44">
        <v>40719</v>
      </c>
      <c r="D44" t="s">
        <v>1899</v>
      </c>
      <c r="E44">
        <v>1954</v>
      </c>
      <c r="F44" t="s">
        <v>2131</v>
      </c>
      <c r="G44" t="s">
        <v>2130</v>
      </c>
      <c r="H44">
        <v>3</v>
      </c>
      <c r="I44">
        <v>2</v>
      </c>
      <c r="J44" t="s">
        <v>2131</v>
      </c>
      <c r="K44">
        <v>1812.45</v>
      </c>
      <c r="L44">
        <v>1035.0999999999999</v>
      </c>
      <c r="M44">
        <v>0</v>
      </c>
      <c r="N44">
        <v>0</v>
      </c>
      <c r="O44">
        <v>0</v>
      </c>
      <c r="P44">
        <v>0</v>
      </c>
      <c r="Q44">
        <v>0</v>
      </c>
      <c r="R44">
        <v>45658</v>
      </c>
      <c r="S44">
        <v>46022</v>
      </c>
    </row>
    <row r="45" spans="1:19" x14ac:dyDescent="0.3">
      <c r="A45">
        <v>39</v>
      </c>
      <c r="B45" t="s">
        <v>1206</v>
      </c>
      <c r="C45">
        <v>40748</v>
      </c>
      <c r="D45" t="s">
        <v>1899</v>
      </c>
      <c r="E45">
        <v>1956</v>
      </c>
      <c r="F45" t="s">
        <v>2131</v>
      </c>
      <c r="G45" t="s">
        <v>2098</v>
      </c>
      <c r="H45">
        <v>3</v>
      </c>
      <c r="I45">
        <v>2</v>
      </c>
      <c r="J45" t="s">
        <v>2131</v>
      </c>
      <c r="K45">
        <v>2648.4</v>
      </c>
      <c r="L45">
        <v>1412.8</v>
      </c>
      <c r="M45">
        <v>0</v>
      </c>
      <c r="N45">
        <v>0</v>
      </c>
      <c r="O45">
        <v>0</v>
      </c>
      <c r="P45">
        <v>0</v>
      </c>
      <c r="Q45">
        <v>0</v>
      </c>
      <c r="R45">
        <v>45658</v>
      </c>
      <c r="S45">
        <v>46022</v>
      </c>
    </row>
    <row r="46" spans="1:19" x14ac:dyDescent="0.3">
      <c r="A46">
        <v>40</v>
      </c>
      <c r="B46" t="s">
        <v>1208</v>
      </c>
      <c r="C46">
        <v>40780</v>
      </c>
      <c r="D46" t="s">
        <v>1899</v>
      </c>
      <c r="E46">
        <v>1959</v>
      </c>
      <c r="F46" t="s">
        <v>2131</v>
      </c>
      <c r="G46" t="s">
        <v>2099</v>
      </c>
      <c r="H46">
        <v>4</v>
      </c>
      <c r="I46">
        <v>4</v>
      </c>
      <c r="J46" t="s">
        <v>2131</v>
      </c>
      <c r="K46">
        <v>3415.02</v>
      </c>
      <c r="L46">
        <v>2087</v>
      </c>
      <c r="M46">
        <v>0</v>
      </c>
      <c r="N46">
        <v>0</v>
      </c>
      <c r="O46">
        <v>0</v>
      </c>
      <c r="P46">
        <v>0</v>
      </c>
      <c r="Q46">
        <v>0</v>
      </c>
      <c r="R46">
        <v>45658</v>
      </c>
      <c r="S46">
        <v>46022</v>
      </c>
    </row>
    <row r="47" spans="1:19" x14ac:dyDescent="0.3">
      <c r="A47">
        <v>41</v>
      </c>
      <c r="B47" t="s">
        <v>1209</v>
      </c>
      <c r="C47">
        <v>40771</v>
      </c>
      <c r="D47" t="s">
        <v>1899</v>
      </c>
      <c r="E47">
        <v>1959</v>
      </c>
      <c r="F47" t="s">
        <v>2131</v>
      </c>
      <c r="G47" t="s">
        <v>2098</v>
      </c>
      <c r="H47">
        <v>4</v>
      </c>
      <c r="I47">
        <v>3</v>
      </c>
      <c r="J47" t="s">
        <v>2131</v>
      </c>
      <c r="K47">
        <v>4432.9399999999996</v>
      </c>
      <c r="L47">
        <v>2746.3</v>
      </c>
      <c r="M47">
        <v>0</v>
      </c>
      <c r="N47">
        <v>0</v>
      </c>
      <c r="O47">
        <v>0</v>
      </c>
      <c r="P47">
        <v>0</v>
      </c>
      <c r="Q47">
        <v>0</v>
      </c>
      <c r="R47">
        <v>45658</v>
      </c>
      <c r="S47">
        <v>46022</v>
      </c>
    </row>
    <row r="48" spans="1:19" x14ac:dyDescent="0.3">
      <c r="A48">
        <v>42</v>
      </c>
      <c r="B48" t="s">
        <v>1210</v>
      </c>
      <c r="C48">
        <v>40793</v>
      </c>
      <c r="D48" t="s">
        <v>1899</v>
      </c>
      <c r="E48">
        <v>1958</v>
      </c>
      <c r="F48" t="s">
        <v>2131</v>
      </c>
      <c r="G48" t="s">
        <v>2099</v>
      </c>
      <c r="H48">
        <v>4</v>
      </c>
      <c r="I48">
        <v>4</v>
      </c>
      <c r="J48" t="s">
        <v>2131</v>
      </c>
      <c r="K48">
        <v>3117.87</v>
      </c>
      <c r="L48">
        <v>2073.6</v>
      </c>
      <c r="M48">
        <v>0</v>
      </c>
      <c r="N48">
        <v>0</v>
      </c>
      <c r="O48">
        <v>0</v>
      </c>
      <c r="P48">
        <v>0</v>
      </c>
      <c r="Q48">
        <v>0</v>
      </c>
      <c r="R48">
        <v>45658</v>
      </c>
      <c r="S48">
        <v>46022</v>
      </c>
    </row>
    <row r="49" spans="1:19" x14ac:dyDescent="0.3">
      <c r="A49">
        <v>43</v>
      </c>
      <c r="B49" t="s">
        <v>1211</v>
      </c>
      <c r="C49">
        <v>40796</v>
      </c>
      <c r="D49" t="s">
        <v>1899</v>
      </c>
      <c r="E49">
        <v>1958</v>
      </c>
      <c r="F49" t="s">
        <v>2131</v>
      </c>
      <c r="G49" t="s">
        <v>2099</v>
      </c>
      <c r="H49">
        <v>4</v>
      </c>
      <c r="I49">
        <v>4</v>
      </c>
      <c r="J49" t="s">
        <v>2131</v>
      </c>
      <c r="K49">
        <v>3756.65</v>
      </c>
      <c r="L49">
        <v>2073.9</v>
      </c>
      <c r="M49">
        <v>0</v>
      </c>
      <c r="N49">
        <v>0</v>
      </c>
      <c r="O49">
        <v>0</v>
      </c>
      <c r="P49">
        <v>0</v>
      </c>
      <c r="Q49">
        <v>0</v>
      </c>
      <c r="R49">
        <v>45658</v>
      </c>
      <c r="S49">
        <v>46022</v>
      </c>
    </row>
    <row r="50" spans="1:19" x14ac:dyDescent="0.3">
      <c r="A50">
        <v>44</v>
      </c>
      <c r="B50" t="s">
        <v>1212</v>
      </c>
      <c r="C50">
        <v>40788</v>
      </c>
      <c r="D50" t="s">
        <v>1899</v>
      </c>
      <c r="E50">
        <v>1959</v>
      </c>
      <c r="F50" t="s">
        <v>2131</v>
      </c>
      <c r="G50" t="s">
        <v>2101</v>
      </c>
      <c r="H50">
        <v>4</v>
      </c>
      <c r="I50">
        <v>4</v>
      </c>
      <c r="J50" t="s">
        <v>2131</v>
      </c>
      <c r="K50">
        <v>2519.3000000000002</v>
      </c>
      <c r="L50">
        <v>588</v>
      </c>
      <c r="M50">
        <v>0</v>
      </c>
      <c r="N50">
        <v>0</v>
      </c>
      <c r="O50">
        <v>0</v>
      </c>
      <c r="P50">
        <v>0</v>
      </c>
      <c r="Q50">
        <v>0</v>
      </c>
      <c r="R50">
        <v>45658</v>
      </c>
      <c r="S50">
        <v>46022</v>
      </c>
    </row>
    <row r="51" spans="1:19" x14ac:dyDescent="0.3">
      <c r="A51">
        <v>45</v>
      </c>
      <c r="B51" t="s">
        <v>1213</v>
      </c>
      <c r="C51">
        <v>40789</v>
      </c>
      <c r="D51" t="s">
        <v>1899</v>
      </c>
      <c r="E51">
        <v>1959</v>
      </c>
      <c r="F51" t="s">
        <v>2131</v>
      </c>
      <c r="G51" t="s">
        <v>2099</v>
      </c>
      <c r="H51">
        <v>4</v>
      </c>
      <c r="I51">
        <v>6</v>
      </c>
      <c r="J51" t="s">
        <v>2131</v>
      </c>
      <c r="K51">
        <v>6343</v>
      </c>
      <c r="L51">
        <v>3585.3</v>
      </c>
      <c r="M51">
        <v>0</v>
      </c>
      <c r="N51">
        <v>0</v>
      </c>
      <c r="O51">
        <v>0</v>
      </c>
      <c r="P51">
        <v>0</v>
      </c>
      <c r="Q51">
        <v>0</v>
      </c>
      <c r="R51">
        <v>45658</v>
      </c>
      <c r="S51">
        <v>46022</v>
      </c>
    </row>
    <row r="52" spans="1:19" x14ac:dyDescent="0.3">
      <c r="A52">
        <v>46</v>
      </c>
      <c r="B52" t="s">
        <v>1214</v>
      </c>
      <c r="C52">
        <v>40813</v>
      </c>
      <c r="D52" t="s">
        <v>1899</v>
      </c>
      <c r="E52">
        <v>1962</v>
      </c>
      <c r="F52" t="s">
        <v>2131</v>
      </c>
      <c r="G52" t="s">
        <v>2097</v>
      </c>
      <c r="H52">
        <v>5</v>
      </c>
      <c r="I52">
        <v>3</v>
      </c>
      <c r="J52" t="s">
        <v>2131</v>
      </c>
      <c r="K52">
        <v>4568.41</v>
      </c>
      <c r="L52">
        <v>2958.6</v>
      </c>
      <c r="M52">
        <v>0</v>
      </c>
      <c r="N52">
        <v>0</v>
      </c>
      <c r="O52">
        <v>0</v>
      </c>
      <c r="P52">
        <v>0</v>
      </c>
      <c r="Q52">
        <v>0</v>
      </c>
      <c r="R52">
        <v>45658</v>
      </c>
      <c r="S52">
        <v>46022</v>
      </c>
    </row>
    <row r="53" spans="1:19" x14ac:dyDescent="0.3">
      <c r="A53">
        <v>47</v>
      </c>
      <c r="B53" t="s">
        <v>1215</v>
      </c>
      <c r="C53">
        <v>39387</v>
      </c>
      <c r="D53" t="s">
        <v>1899</v>
      </c>
      <c r="E53">
        <v>1963</v>
      </c>
      <c r="F53" t="s">
        <v>2131</v>
      </c>
      <c r="G53" t="s">
        <v>2098</v>
      </c>
      <c r="H53">
        <v>5</v>
      </c>
      <c r="I53">
        <v>3</v>
      </c>
      <c r="J53" t="s">
        <v>2131</v>
      </c>
      <c r="K53">
        <v>4357.1000000000004</v>
      </c>
      <c r="L53">
        <v>2666.1</v>
      </c>
      <c r="M53">
        <v>0</v>
      </c>
      <c r="N53">
        <v>0</v>
      </c>
      <c r="O53">
        <v>0</v>
      </c>
      <c r="P53">
        <v>0</v>
      </c>
      <c r="Q53">
        <v>0</v>
      </c>
      <c r="R53">
        <v>45658</v>
      </c>
      <c r="S53">
        <v>46022</v>
      </c>
    </row>
    <row r="54" spans="1:19" x14ac:dyDescent="0.3">
      <c r="A54">
        <v>48</v>
      </c>
      <c r="B54" t="s">
        <v>149</v>
      </c>
      <c r="C54">
        <v>39422</v>
      </c>
      <c r="D54" t="s">
        <v>1899</v>
      </c>
      <c r="E54">
        <v>1964</v>
      </c>
      <c r="F54" t="s">
        <v>2131</v>
      </c>
      <c r="G54" t="s">
        <v>2097</v>
      </c>
      <c r="H54">
        <v>5</v>
      </c>
      <c r="I54">
        <v>5</v>
      </c>
      <c r="J54" t="s">
        <v>2131</v>
      </c>
      <c r="K54">
        <v>5556</v>
      </c>
      <c r="L54">
        <v>3334.5</v>
      </c>
      <c r="M54">
        <v>1100615.25</v>
      </c>
      <c r="N54">
        <v>1100615.25</v>
      </c>
      <c r="O54">
        <v>0</v>
      </c>
      <c r="P54">
        <v>0</v>
      </c>
      <c r="Q54">
        <v>0</v>
      </c>
      <c r="R54">
        <v>45658</v>
      </c>
      <c r="S54">
        <v>46022</v>
      </c>
    </row>
    <row r="55" spans="1:19" x14ac:dyDescent="0.3">
      <c r="A55">
        <v>49</v>
      </c>
      <c r="B55" t="s">
        <v>1216</v>
      </c>
      <c r="C55">
        <v>39423</v>
      </c>
      <c r="D55" t="s">
        <v>1899</v>
      </c>
      <c r="E55">
        <v>1964</v>
      </c>
      <c r="F55" t="s">
        <v>2131</v>
      </c>
      <c r="G55" t="s">
        <v>2098</v>
      </c>
      <c r="H55">
        <v>5</v>
      </c>
      <c r="I55">
        <v>3</v>
      </c>
      <c r="J55" t="s">
        <v>2131</v>
      </c>
      <c r="K55">
        <v>4480.3</v>
      </c>
      <c r="L55">
        <v>2682.1</v>
      </c>
      <c r="M55">
        <v>0</v>
      </c>
      <c r="N55">
        <v>0</v>
      </c>
      <c r="O55">
        <v>0</v>
      </c>
      <c r="P55">
        <v>0</v>
      </c>
      <c r="Q55">
        <v>0</v>
      </c>
      <c r="R55">
        <v>45658</v>
      </c>
      <c r="S55">
        <v>46022</v>
      </c>
    </row>
    <row r="56" spans="1:19" x14ac:dyDescent="0.3">
      <c r="A56">
        <v>50</v>
      </c>
      <c r="B56" t="s">
        <v>1217</v>
      </c>
      <c r="C56">
        <v>39425</v>
      </c>
      <c r="D56" t="s">
        <v>1899</v>
      </c>
      <c r="E56">
        <v>1965</v>
      </c>
      <c r="F56" t="s">
        <v>2131</v>
      </c>
      <c r="G56" t="s">
        <v>2098</v>
      </c>
      <c r="H56">
        <v>5</v>
      </c>
      <c r="I56">
        <v>3</v>
      </c>
      <c r="J56" t="s">
        <v>2131</v>
      </c>
      <c r="K56">
        <v>4425.7</v>
      </c>
      <c r="L56">
        <v>2729.9</v>
      </c>
      <c r="M56">
        <v>0</v>
      </c>
      <c r="N56">
        <v>0</v>
      </c>
      <c r="O56">
        <v>0</v>
      </c>
      <c r="P56">
        <v>0</v>
      </c>
      <c r="Q56">
        <v>0</v>
      </c>
      <c r="R56">
        <v>45658</v>
      </c>
      <c r="S56">
        <v>46022</v>
      </c>
    </row>
    <row r="57" spans="1:19" x14ac:dyDescent="0.3">
      <c r="A57">
        <v>51</v>
      </c>
      <c r="B57" t="s">
        <v>1218</v>
      </c>
      <c r="C57">
        <v>39530</v>
      </c>
      <c r="D57" t="s">
        <v>1899</v>
      </c>
      <c r="E57">
        <v>1959</v>
      </c>
      <c r="F57" t="s">
        <v>2131</v>
      </c>
      <c r="G57" t="s">
        <v>3293</v>
      </c>
      <c r="H57">
        <v>4</v>
      </c>
      <c r="I57">
        <v>4</v>
      </c>
      <c r="J57" t="s">
        <v>2131</v>
      </c>
      <c r="K57">
        <v>4711.2</v>
      </c>
      <c r="L57">
        <v>2568.5</v>
      </c>
      <c r="M57">
        <v>0</v>
      </c>
      <c r="N57">
        <v>0</v>
      </c>
      <c r="O57">
        <v>0</v>
      </c>
      <c r="P57">
        <v>0</v>
      </c>
      <c r="Q57">
        <v>0</v>
      </c>
      <c r="R57">
        <v>45658</v>
      </c>
      <c r="S57">
        <v>46022</v>
      </c>
    </row>
    <row r="58" spans="1:19" x14ac:dyDescent="0.3">
      <c r="A58">
        <v>52</v>
      </c>
      <c r="B58" t="s">
        <v>1591</v>
      </c>
      <c r="C58">
        <v>40416</v>
      </c>
      <c r="D58" t="s">
        <v>1899</v>
      </c>
      <c r="E58">
        <v>1958</v>
      </c>
      <c r="F58" t="s">
        <v>2131</v>
      </c>
      <c r="G58" t="s">
        <v>2098</v>
      </c>
      <c r="H58">
        <v>4</v>
      </c>
      <c r="I58">
        <v>4</v>
      </c>
      <c r="J58" t="s">
        <v>2131</v>
      </c>
      <c r="K58">
        <v>6750.4</v>
      </c>
      <c r="L58">
        <v>4024.3</v>
      </c>
      <c r="M58">
        <v>0</v>
      </c>
      <c r="N58">
        <v>0</v>
      </c>
      <c r="O58">
        <v>0</v>
      </c>
      <c r="P58">
        <v>0</v>
      </c>
      <c r="Q58">
        <v>0</v>
      </c>
      <c r="R58">
        <v>45658</v>
      </c>
      <c r="S58">
        <v>46022</v>
      </c>
    </row>
    <row r="59" spans="1:19" x14ac:dyDescent="0.3">
      <c r="A59">
        <v>53</v>
      </c>
      <c r="B59" t="s">
        <v>1592</v>
      </c>
      <c r="C59">
        <v>39512</v>
      </c>
      <c r="D59" t="s">
        <v>1899</v>
      </c>
      <c r="E59">
        <v>1962</v>
      </c>
      <c r="F59" t="s">
        <v>2131</v>
      </c>
      <c r="G59" t="s">
        <v>2097</v>
      </c>
      <c r="H59">
        <v>5</v>
      </c>
      <c r="I59">
        <v>3</v>
      </c>
      <c r="J59" t="s">
        <v>2131</v>
      </c>
      <c r="K59">
        <v>4120.1000000000004</v>
      </c>
      <c r="L59">
        <v>2559.3000000000002</v>
      </c>
      <c r="M59">
        <v>0</v>
      </c>
      <c r="N59">
        <v>0</v>
      </c>
      <c r="O59">
        <v>0</v>
      </c>
      <c r="P59">
        <v>0</v>
      </c>
      <c r="Q59">
        <v>0</v>
      </c>
      <c r="R59">
        <v>45658</v>
      </c>
      <c r="S59">
        <v>46022</v>
      </c>
    </row>
    <row r="60" spans="1:19" x14ac:dyDescent="0.3">
      <c r="A60">
        <v>54</v>
      </c>
      <c r="B60" t="s">
        <v>1593</v>
      </c>
      <c r="C60">
        <v>39590</v>
      </c>
      <c r="D60" t="s">
        <v>1899</v>
      </c>
      <c r="E60">
        <v>1962</v>
      </c>
      <c r="F60" t="s">
        <v>2131</v>
      </c>
      <c r="G60" t="s">
        <v>2097</v>
      </c>
      <c r="H60">
        <v>5</v>
      </c>
      <c r="I60">
        <v>3</v>
      </c>
      <c r="J60" t="s">
        <v>2131</v>
      </c>
      <c r="K60">
        <v>26958.3</v>
      </c>
      <c r="L60">
        <v>25408.3</v>
      </c>
      <c r="M60">
        <v>0</v>
      </c>
      <c r="N60">
        <v>0</v>
      </c>
      <c r="O60">
        <v>0</v>
      </c>
      <c r="P60">
        <v>0</v>
      </c>
      <c r="Q60">
        <v>0</v>
      </c>
      <c r="R60">
        <v>45658</v>
      </c>
      <c r="S60">
        <v>46022</v>
      </c>
    </row>
    <row r="61" spans="1:19" x14ac:dyDescent="0.3">
      <c r="A61">
        <v>55</v>
      </c>
      <c r="B61" t="s">
        <v>47</v>
      </c>
      <c r="C61">
        <v>40479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3</v>
      </c>
      <c r="J61" t="s">
        <v>2131</v>
      </c>
      <c r="K61">
        <v>2268.7600000000002</v>
      </c>
      <c r="L61">
        <v>1125.4000000000001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45658</v>
      </c>
      <c r="S61">
        <v>46022</v>
      </c>
    </row>
    <row r="62" spans="1:19" x14ac:dyDescent="0.3">
      <c r="A62">
        <v>56</v>
      </c>
      <c r="B62" t="s">
        <v>48</v>
      </c>
      <c r="C62">
        <v>40481</v>
      </c>
      <c r="D62" t="s">
        <v>1899</v>
      </c>
      <c r="E62">
        <v>1952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850</v>
      </c>
      <c r="L62">
        <v>398.7</v>
      </c>
      <c r="M62">
        <v>0</v>
      </c>
      <c r="N62">
        <v>0</v>
      </c>
      <c r="O62">
        <v>0</v>
      </c>
      <c r="P62">
        <v>0</v>
      </c>
      <c r="Q62">
        <v>0</v>
      </c>
      <c r="R62">
        <v>45658</v>
      </c>
      <c r="S62">
        <v>46022</v>
      </c>
    </row>
    <row r="63" spans="1:19" x14ac:dyDescent="0.3">
      <c r="A63">
        <v>57</v>
      </c>
      <c r="B63" t="s">
        <v>1594</v>
      </c>
      <c r="C63">
        <v>39623</v>
      </c>
      <c r="D63" t="s">
        <v>1899</v>
      </c>
      <c r="E63">
        <v>1962</v>
      </c>
      <c r="F63" t="s">
        <v>2131</v>
      </c>
      <c r="G63" t="s">
        <v>2097</v>
      </c>
      <c r="H63">
        <v>5</v>
      </c>
      <c r="I63">
        <v>3</v>
      </c>
      <c r="J63" t="s">
        <v>2131</v>
      </c>
      <c r="K63">
        <v>4120.13</v>
      </c>
      <c r="L63">
        <v>2553.8000000000002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45658</v>
      </c>
      <c r="S63">
        <v>46022</v>
      </c>
    </row>
    <row r="64" spans="1:19" x14ac:dyDescent="0.3">
      <c r="A64">
        <v>58</v>
      </c>
      <c r="B64" t="s">
        <v>1595</v>
      </c>
      <c r="C64">
        <v>40023</v>
      </c>
      <c r="D64" t="s">
        <v>1899</v>
      </c>
      <c r="E64">
        <v>1962</v>
      </c>
      <c r="F64" t="s">
        <v>2131</v>
      </c>
      <c r="G64" t="s">
        <v>2097</v>
      </c>
      <c r="H64">
        <v>4</v>
      </c>
      <c r="I64">
        <v>3</v>
      </c>
      <c r="J64" t="s">
        <v>2131</v>
      </c>
      <c r="K64">
        <v>3540.7</v>
      </c>
      <c r="L64">
        <v>2036.5</v>
      </c>
      <c r="M64">
        <v>0</v>
      </c>
      <c r="N64">
        <v>0</v>
      </c>
      <c r="O64">
        <v>0</v>
      </c>
      <c r="P64">
        <v>0</v>
      </c>
      <c r="Q64">
        <v>0</v>
      </c>
      <c r="R64">
        <v>45658</v>
      </c>
      <c r="S64">
        <v>46022</v>
      </c>
    </row>
    <row r="65" spans="1:19" x14ac:dyDescent="0.3">
      <c r="A65">
        <v>59</v>
      </c>
      <c r="B65" t="s">
        <v>1596</v>
      </c>
      <c r="C65">
        <v>40024</v>
      </c>
      <c r="D65" t="s">
        <v>1899</v>
      </c>
      <c r="E65">
        <v>1962</v>
      </c>
      <c r="F65" t="s">
        <v>2131</v>
      </c>
      <c r="G65" t="s">
        <v>2097</v>
      </c>
      <c r="H65">
        <v>4</v>
      </c>
      <c r="I65">
        <v>3</v>
      </c>
      <c r="J65" t="s">
        <v>2131</v>
      </c>
      <c r="K65">
        <v>3569.3</v>
      </c>
      <c r="L65">
        <v>2049.5</v>
      </c>
      <c r="M65">
        <v>0</v>
      </c>
      <c r="N65">
        <v>0</v>
      </c>
      <c r="O65">
        <v>0</v>
      </c>
      <c r="P65">
        <v>0</v>
      </c>
      <c r="Q65">
        <v>0</v>
      </c>
      <c r="R65">
        <v>45658</v>
      </c>
      <c r="S65">
        <v>46022</v>
      </c>
    </row>
    <row r="66" spans="1:19" x14ac:dyDescent="0.3">
      <c r="A66">
        <v>60</v>
      </c>
      <c r="B66" t="s">
        <v>1597</v>
      </c>
      <c r="C66">
        <v>40127</v>
      </c>
      <c r="D66" t="s">
        <v>1899</v>
      </c>
      <c r="E66">
        <v>1959</v>
      </c>
      <c r="F66" t="s">
        <v>2131</v>
      </c>
      <c r="G66" t="s">
        <v>2099</v>
      </c>
      <c r="H66">
        <v>4</v>
      </c>
      <c r="I66">
        <v>4</v>
      </c>
      <c r="J66" t="s">
        <v>2131</v>
      </c>
      <c r="K66">
        <v>4189.1000000000004</v>
      </c>
      <c r="L66">
        <v>2383.6999999999998</v>
      </c>
      <c r="M66">
        <v>0</v>
      </c>
      <c r="N66">
        <v>0</v>
      </c>
      <c r="O66">
        <v>0</v>
      </c>
      <c r="P66">
        <v>0</v>
      </c>
      <c r="Q66">
        <v>0</v>
      </c>
      <c r="R66">
        <v>45658</v>
      </c>
      <c r="S66">
        <v>46022</v>
      </c>
    </row>
    <row r="67" spans="1:19" x14ac:dyDescent="0.3">
      <c r="A67">
        <v>61</v>
      </c>
      <c r="B67" t="s">
        <v>1598</v>
      </c>
      <c r="C67">
        <v>40128</v>
      </c>
      <c r="D67" t="s">
        <v>1899</v>
      </c>
      <c r="E67">
        <v>1959</v>
      </c>
      <c r="F67" t="s">
        <v>2131</v>
      </c>
      <c r="G67" t="s">
        <v>2099</v>
      </c>
      <c r="H67">
        <v>4</v>
      </c>
      <c r="I67">
        <v>4</v>
      </c>
      <c r="J67" t="s">
        <v>2131</v>
      </c>
      <c r="K67">
        <v>3978.3</v>
      </c>
      <c r="L67">
        <v>2168.5</v>
      </c>
      <c r="M67">
        <v>0</v>
      </c>
      <c r="N67">
        <v>0</v>
      </c>
      <c r="O67">
        <v>0</v>
      </c>
      <c r="P67">
        <v>0</v>
      </c>
      <c r="Q67">
        <v>0</v>
      </c>
      <c r="R67">
        <v>45658</v>
      </c>
      <c r="S67">
        <v>46022</v>
      </c>
    </row>
    <row r="68" spans="1:19" x14ac:dyDescent="0.3">
      <c r="A68">
        <v>62</v>
      </c>
      <c r="B68" t="s">
        <v>1599</v>
      </c>
      <c r="C68">
        <v>40129</v>
      </c>
      <c r="D68" t="s">
        <v>1899</v>
      </c>
      <c r="E68">
        <v>1960</v>
      </c>
      <c r="F68" t="s">
        <v>2131</v>
      </c>
      <c r="G68" t="s">
        <v>2099</v>
      </c>
      <c r="H68">
        <v>4</v>
      </c>
      <c r="I68">
        <v>6</v>
      </c>
      <c r="J68" t="s">
        <v>2131</v>
      </c>
      <c r="K68">
        <v>6589.71</v>
      </c>
      <c r="L68">
        <v>3807.6</v>
      </c>
      <c r="M68">
        <v>0</v>
      </c>
      <c r="N68">
        <v>0</v>
      </c>
      <c r="O68">
        <v>0</v>
      </c>
      <c r="P68">
        <v>0</v>
      </c>
      <c r="Q68">
        <v>0</v>
      </c>
      <c r="R68">
        <v>45658</v>
      </c>
      <c r="S68">
        <v>46022</v>
      </c>
    </row>
    <row r="69" spans="1:19" x14ac:dyDescent="0.3">
      <c r="A69">
        <v>63</v>
      </c>
      <c r="B69" t="s">
        <v>1600</v>
      </c>
      <c r="C69">
        <v>40774</v>
      </c>
      <c r="D69" t="s">
        <v>1899</v>
      </c>
      <c r="E69">
        <v>1958</v>
      </c>
      <c r="F69" t="s">
        <v>2131</v>
      </c>
      <c r="G69" t="s">
        <v>2099</v>
      </c>
      <c r="H69">
        <v>4</v>
      </c>
      <c r="I69">
        <v>6</v>
      </c>
      <c r="J69" t="s">
        <v>2131</v>
      </c>
      <c r="K69">
        <v>6287.48</v>
      </c>
      <c r="L69">
        <v>3626.4</v>
      </c>
      <c r="M69">
        <v>0</v>
      </c>
      <c r="N69">
        <v>0</v>
      </c>
      <c r="O69">
        <v>0</v>
      </c>
      <c r="P69">
        <v>0</v>
      </c>
      <c r="Q69">
        <v>0</v>
      </c>
      <c r="R69">
        <v>45658</v>
      </c>
      <c r="S69">
        <v>46022</v>
      </c>
    </row>
    <row r="70" spans="1:19" x14ac:dyDescent="0.3">
      <c r="A70">
        <v>64</v>
      </c>
      <c r="B70" t="s">
        <v>1601</v>
      </c>
      <c r="C70">
        <v>40728</v>
      </c>
      <c r="D70" t="s">
        <v>1899</v>
      </c>
      <c r="E70">
        <v>1954</v>
      </c>
      <c r="F70" t="s">
        <v>2131</v>
      </c>
      <c r="G70" t="s">
        <v>2098</v>
      </c>
      <c r="H70">
        <v>3</v>
      </c>
      <c r="I70">
        <v>2</v>
      </c>
      <c r="J70" t="s">
        <v>2131</v>
      </c>
      <c r="K70">
        <v>1813.9</v>
      </c>
      <c r="L70">
        <v>1031.4000000000001</v>
      </c>
      <c r="M70">
        <v>0</v>
      </c>
      <c r="N70">
        <v>0</v>
      </c>
      <c r="O70">
        <v>0</v>
      </c>
      <c r="P70">
        <v>0</v>
      </c>
      <c r="Q70">
        <v>0</v>
      </c>
      <c r="R70">
        <v>45658</v>
      </c>
      <c r="S70">
        <v>46022</v>
      </c>
    </row>
    <row r="71" spans="1:19" x14ac:dyDescent="0.3">
      <c r="A71">
        <v>65</v>
      </c>
      <c r="B71" t="s">
        <v>1602</v>
      </c>
      <c r="C71">
        <v>40716</v>
      </c>
      <c r="D71" t="s">
        <v>1899</v>
      </c>
      <c r="E71">
        <v>1956</v>
      </c>
      <c r="F71" t="s">
        <v>2131</v>
      </c>
      <c r="G71" t="s">
        <v>2098</v>
      </c>
      <c r="H71">
        <v>3</v>
      </c>
      <c r="I71">
        <v>2</v>
      </c>
      <c r="J71" t="s">
        <v>2131</v>
      </c>
      <c r="K71">
        <v>1809.4</v>
      </c>
      <c r="L71">
        <v>1039.3</v>
      </c>
      <c r="M71">
        <v>0</v>
      </c>
      <c r="N71">
        <v>0</v>
      </c>
      <c r="O71">
        <v>0</v>
      </c>
      <c r="P71">
        <v>0</v>
      </c>
      <c r="Q71">
        <v>0</v>
      </c>
      <c r="R71">
        <v>45658</v>
      </c>
      <c r="S71">
        <v>46022</v>
      </c>
    </row>
    <row r="72" spans="1:19" x14ac:dyDescent="0.3">
      <c r="A72">
        <v>66</v>
      </c>
      <c r="B72" t="s">
        <v>1603</v>
      </c>
      <c r="C72">
        <v>40784</v>
      </c>
      <c r="D72" t="s">
        <v>1899</v>
      </c>
      <c r="E72">
        <v>1956</v>
      </c>
      <c r="F72" t="s">
        <v>2131</v>
      </c>
      <c r="G72" t="s">
        <v>2099</v>
      </c>
      <c r="H72">
        <v>4</v>
      </c>
      <c r="I72">
        <v>4</v>
      </c>
      <c r="J72" t="s">
        <v>2131</v>
      </c>
      <c r="K72">
        <v>3679.47</v>
      </c>
      <c r="L72">
        <v>2082</v>
      </c>
      <c r="M72">
        <v>0</v>
      </c>
      <c r="N72">
        <v>0</v>
      </c>
      <c r="O72">
        <v>0</v>
      </c>
      <c r="P72">
        <v>0</v>
      </c>
      <c r="Q72">
        <v>0</v>
      </c>
      <c r="R72">
        <v>45658</v>
      </c>
      <c r="S72">
        <v>46022</v>
      </c>
    </row>
    <row r="73" spans="1:19" x14ac:dyDescent="0.3">
      <c r="A73">
        <v>67</v>
      </c>
      <c r="B73" t="s">
        <v>1604</v>
      </c>
      <c r="C73">
        <v>40806</v>
      </c>
      <c r="D73" t="s">
        <v>1899</v>
      </c>
      <c r="E73">
        <v>1961</v>
      </c>
      <c r="F73" t="s">
        <v>2131</v>
      </c>
      <c r="G73" t="s">
        <v>2097</v>
      </c>
      <c r="H73">
        <v>5</v>
      </c>
      <c r="I73">
        <v>3</v>
      </c>
      <c r="J73" t="s">
        <v>2131</v>
      </c>
      <c r="K73">
        <v>3982.79</v>
      </c>
      <c r="L73">
        <v>2559.6999999999998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45658</v>
      </c>
      <c r="S73">
        <v>46022</v>
      </c>
    </row>
    <row r="74" spans="1:19" x14ac:dyDescent="0.3">
      <c r="A74">
        <v>68</v>
      </c>
      <c r="B74" t="s">
        <v>1605</v>
      </c>
      <c r="C74">
        <v>40814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4</v>
      </c>
      <c r="J74" t="s">
        <v>2131</v>
      </c>
      <c r="K74">
        <v>5496.04</v>
      </c>
      <c r="L74">
        <v>3523.7</v>
      </c>
      <c r="M74">
        <v>0</v>
      </c>
      <c r="N74">
        <v>0</v>
      </c>
      <c r="O74">
        <v>0</v>
      </c>
      <c r="P74">
        <v>0</v>
      </c>
      <c r="Q74">
        <v>0</v>
      </c>
      <c r="R74">
        <v>45658</v>
      </c>
      <c r="S74">
        <v>46022</v>
      </c>
    </row>
    <row r="75" spans="1:19" x14ac:dyDescent="0.3">
      <c r="A75">
        <v>69</v>
      </c>
      <c r="B75" t="s">
        <v>1606</v>
      </c>
      <c r="C75">
        <v>40875</v>
      </c>
      <c r="D75" t="s">
        <v>1899</v>
      </c>
      <c r="E75">
        <v>1961</v>
      </c>
      <c r="F75" t="s">
        <v>2131</v>
      </c>
      <c r="G75" t="s">
        <v>2097</v>
      </c>
      <c r="H75">
        <v>5</v>
      </c>
      <c r="I75">
        <v>4</v>
      </c>
      <c r="J75" t="s">
        <v>2131</v>
      </c>
      <c r="K75">
        <v>5425.59</v>
      </c>
      <c r="L75">
        <v>3474.2</v>
      </c>
      <c r="M75">
        <v>0</v>
      </c>
      <c r="N75">
        <v>0</v>
      </c>
      <c r="O75">
        <v>0</v>
      </c>
      <c r="P75">
        <v>0</v>
      </c>
      <c r="Q75">
        <v>0</v>
      </c>
      <c r="R75">
        <v>45658</v>
      </c>
      <c r="S75">
        <v>46022</v>
      </c>
    </row>
    <row r="76" spans="1:19" x14ac:dyDescent="0.3">
      <c r="A76">
        <v>70</v>
      </c>
      <c r="B76" t="s">
        <v>1607</v>
      </c>
      <c r="C76">
        <v>40894</v>
      </c>
      <c r="D76" t="s">
        <v>1899</v>
      </c>
      <c r="E76">
        <v>1961</v>
      </c>
      <c r="F76" t="s">
        <v>2131</v>
      </c>
      <c r="G76" t="s">
        <v>2097</v>
      </c>
      <c r="H76">
        <v>4</v>
      </c>
      <c r="I76">
        <v>4</v>
      </c>
      <c r="J76" t="s">
        <v>2131</v>
      </c>
      <c r="K76">
        <v>4655.58</v>
      </c>
      <c r="L76">
        <v>2773.3</v>
      </c>
      <c r="M76">
        <v>0</v>
      </c>
      <c r="N76">
        <v>0</v>
      </c>
      <c r="O76">
        <v>0</v>
      </c>
      <c r="P76">
        <v>0</v>
      </c>
      <c r="Q76">
        <v>0</v>
      </c>
      <c r="R76">
        <v>45658</v>
      </c>
      <c r="S76">
        <v>46022</v>
      </c>
    </row>
    <row r="77" spans="1:19" x14ac:dyDescent="0.3">
      <c r="A77">
        <v>71</v>
      </c>
      <c r="B77" t="s">
        <v>1608</v>
      </c>
      <c r="C77">
        <v>40883</v>
      </c>
      <c r="D77" t="s">
        <v>1899</v>
      </c>
      <c r="E77">
        <v>1961</v>
      </c>
      <c r="F77" t="s">
        <v>2131</v>
      </c>
      <c r="G77" t="s">
        <v>2097</v>
      </c>
      <c r="H77">
        <v>5</v>
      </c>
      <c r="I77">
        <v>4</v>
      </c>
      <c r="J77" t="s">
        <v>2131</v>
      </c>
      <c r="K77">
        <v>5484.84</v>
      </c>
      <c r="L77">
        <v>3501.8</v>
      </c>
      <c r="M77">
        <v>0</v>
      </c>
      <c r="N77">
        <v>0</v>
      </c>
      <c r="O77">
        <v>0</v>
      </c>
      <c r="P77">
        <v>0</v>
      </c>
      <c r="Q77">
        <v>0</v>
      </c>
      <c r="R77">
        <v>45658</v>
      </c>
      <c r="S77">
        <v>46022</v>
      </c>
    </row>
    <row r="78" spans="1:19" x14ac:dyDescent="0.3">
      <c r="A78">
        <v>72</v>
      </c>
      <c r="B78" t="s">
        <v>1609</v>
      </c>
      <c r="C78">
        <v>40891</v>
      </c>
      <c r="D78" t="s">
        <v>1899</v>
      </c>
      <c r="E78">
        <v>1960</v>
      </c>
      <c r="F78" t="s">
        <v>2131</v>
      </c>
      <c r="G78" t="s">
        <v>2097</v>
      </c>
      <c r="H78">
        <v>4</v>
      </c>
      <c r="I78">
        <v>4</v>
      </c>
      <c r="J78" t="s">
        <v>2131</v>
      </c>
      <c r="K78">
        <v>4653.24</v>
      </c>
      <c r="L78">
        <v>2783.8</v>
      </c>
      <c r="M78">
        <v>0</v>
      </c>
      <c r="N78">
        <v>0</v>
      </c>
      <c r="O78">
        <v>0</v>
      </c>
      <c r="P78">
        <v>0</v>
      </c>
      <c r="Q78">
        <v>0</v>
      </c>
      <c r="R78">
        <v>45658</v>
      </c>
      <c r="S78">
        <v>46022</v>
      </c>
    </row>
    <row r="79" spans="1:19" x14ac:dyDescent="0.3">
      <c r="A79">
        <v>73</v>
      </c>
      <c r="B79" t="s">
        <v>1610</v>
      </c>
      <c r="C79">
        <v>40898</v>
      </c>
      <c r="D79" t="s">
        <v>1899</v>
      </c>
      <c r="E79">
        <v>1961</v>
      </c>
      <c r="F79" t="s">
        <v>2131</v>
      </c>
      <c r="G79" t="s">
        <v>2097</v>
      </c>
      <c r="H79">
        <v>4</v>
      </c>
      <c r="I79">
        <v>2</v>
      </c>
      <c r="J79" t="s">
        <v>2131</v>
      </c>
      <c r="K79">
        <v>3428.68</v>
      </c>
      <c r="L79">
        <v>2048.6999999999998</v>
      </c>
      <c r="M79">
        <v>0</v>
      </c>
      <c r="N79">
        <v>0</v>
      </c>
      <c r="O79">
        <v>0</v>
      </c>
      <c r="P79">
        <v>0</v>
      </c>
      <c r="Q79">
        <v>0</v>
      </c>
      <c r="R79">
        <v>45658</v>
      </c>
      <c r="S79">
        <v>46022</v>
      </c>
    </row>
    <row r="80" spans="1:19" x14ac:dyDescent="0.3">
      <c r="A80">
        <v>74</v>
      </c>
      <c r="B80" t="s">
        <v>1611</v>
      </c>
      <c r="C80">
        <v>40899</v>
      </c>
      <c r="D80" t="s">
        <v>1899</v>
      </c>
      <c r="E80">
        <v>1960</v>
      </c>
      <c r="F80" t="s">
        <v>2131</v>
      </c>
      <c r="G80" t="s">
        <v>2097</v>
      </c>
      <c r="H80">
        <v>4</v>
      </c>
      <c r="I80">
        <v>4</v>
      </c>
      <c r="J80" t="s">
        <v>2131</v>
      </c>
      <c r="K80">
        <v>4669.6099999999997</v>
      </c>
      <c r="L80">
        <v>2777.7</v>
      </c>
      <c r="M80">
        <v>0</v>
      </c>
      <c r="N80">
        <v>0</v>
      </c>
      <c r="O80">
        <v>0</v>
      </c>
      <c r="P80">
        <v>0</v>
      </c>
      <c r="Q80">
        <v>0</v>
      </c>
      <c r="R80">
        <v>45658</v>
      </c>
      <c r="S80">
        <v>46022</v>
      </c>
    </row>
    <row r="81" spans="1:19" x14ac:dyDescent="0.3">
      <c r="A81">
        <v>75</v>
      </c>
      <c r="B81" t="s">
        <v>1612</v>
      </c>
      <c r="C81">
        <v>39537</v>
      </c>
      <c r="D81" t="s">
        <v>1899</v>
      </c>
      <c r="E81">
        <v>1959</v>
      </c>
      <c r="F81" t="s">
        <v>2131</v>
      </c>
      <c r="G81" t="s">
        <v>2099</v>
      </c>
      <c r="H81">
        <v>4</v>
      </c>
      <c r="I81">
        <v>6</v>
      </c>
      <c r="J81" t="s">
        <v>2131</v>
      </c>
      <c r="K81">
        <v>5690.1</v>
      </c>
      <c r="L81">
        <v>3578.3</v>
      </c>
      <c r="M81">
        <v>0</v>
      </c>
      <c r="N81">
        <v>0</v>
      </c>
      <c r="O81">
        <v>0</v>
      </c>
      <c r="P81">
        <v>0</v>
      </c>
      <c r="Q81">
        <v>0</v>
      </c>
      <c r="R81">
        <v>45658</v>
      </c>
      <c r="S81">
        <v>46022</v>
      </c>
    </row>
    <row r="82" spans="1:19" x14ac:dyDescent="0.3">
      <c r="A82">
        <v>76</v>
      </c>
      <c r="B82" t="s">
        <v>1641</v>
      </c>
      <c r="C82">
        <v>39464</v>
      </c>
      <c r="D82" t="s">
        <v>1900</v>
      </c>
      <c r="E82">
        <v>1964</v>
      </c>
      <c r="F82" t="s">
        <v>2131</v>
      </c>
      <c r="G82" t="s">
        <v>2097</v>
      </c>
      <c r="H82">
        <v>5</v>
      </c>
      <c r="I82">
        <v>5</v>
      </c>
      <c r="J82" t="s">
        <v>2131</v>
      </c>
      <c r="K82">
        <v>6877.5</v>
      </c>
      <c r="L82" t="s">
        <v>2131</v>
      </c>
      <c r="M82">
        <v>0</v>
      </c>
      <c r="N82">
        <v>0</v>
      </c>
      <c r="O82">
        <v>0</v>
      </c>
      <c r="P82">
        <v>0</v>
      </c>
      <c r="Q82">
        <v>0</v>
      </c>
      <c r="R82">
        <v>45658</v>
      </c>
      <c r="S82">
        <v>46022</v>
      </c>
    </row>
    <row r="83" spans="1:19" x14ac:dyDescent="0.3">
      <c r="A83">
        <v>77</v>
      </c>
      <c r="B83" t="s">
        <v>2301</v>
      </c>
      <c r="C83">
        <v>40892</v>
      </c>
      <c r="D83" t="s">
        <v>1899</v>
      </c>
      <c r="E83">
        <v>1961</v>
      </c>
      <c r="F83" t="s">
        <v>2131</v>
      </c>
      <c r="G83" t="s">
        <v>2098</v>
      </c>
      <c r="H83">
        <v>4</v>
      </c>
      <c r="I83">
        <v>3</v>
      </c>
      <c r="J83" t="s">
        <v>2131</v>
      </c>
      <c r="K83">
        <v>3210.9</v>
      </c>
      <c r="L83">
        <v>2467.1</v>
      </c>
      <c r="M83">
        <v>0</v>
      </c>
      <c r="N83">
        <v>0</v>
      </c>
      <c r="O83">
        <v>0</v>
      </c>
      <c r="P83">
        <v>0</v>
      </c>
      <c r="Q83">
        <v>0</v>
      </c>
      <c r="R83">
        <v>45658</v>
      </c>
      <c r="S83">
        <v>46022</v>
      </c>
    </row>
    <row r="84" spans="1:19" x14ac:dyDescent="0.3">
      <c r="A84">
        <v>78</v>
      </c>
      <c r="B84" t="s">
        <v>2302</v>
      </c>
      <c r="C84">
        <v>40893</v>
      </c>
      <c r="D84" t="s">
        <v>1899</v>
      </c>
      <c r="E84">
        <v>1961</v>
      </c>
      <c r="F84" t="s">
        <v>2131</v>
      </c>
      <c r="G84" t="s">
        <v>2098</v>
      </c>
      <c r="H84">
        <v>4</v>
      </c>
      <c r="I84">
        <v>3</v>
      </c>
      <c r="J84" t="s">
        <v>2131</v>
      </c>
      <c r="K84">
        <v>3144.9</v>
      </c>
      <c r="L84">
        <v>2355.9</v>
      </c>
      <c r="M84">
        <v>0</v>
      </c>
      <c r="N84">
        <v>0</v>
      </c>
      <c r="O84">
        <v>0</v>
      </c>
      <c r="P84">
        <v>0</v>
      </c>
      <c r="Q84">
        <v>0</v>
      </c>
      <c r="R84">
        <v>45658</v>
      </c>
      <c r="S84">
        <v>46022</v>
      </c>
    </row>
    <row r="85" spans="1:19" x14ac:dyDescent="0.3">
      <c r="A85">
        <v>79</v>
      </c>
      <c r="B85" t="s">
        <v>160</v>
      </c>
      <c r="C85">
        <v>39437</v>
      </c>
      <c r="D85" t="s">
        <v>1899</v>
      </c>
      <c r="E85">
        <v>1964</v>
      </c>
      <c r="F85" t="s">
        <v>2131</v>
      </c>
      <c r="G85" t="s">
        <v>2097</v>
      </c>
      <c r="H85">
        <v>5</v>
      </c>
      <c r="I85">
        <v>5</v>
      </c>
      <c r="J85" t="s">
        <v>2131</v>
      </c>
      <c r="K85">
        <v>7194.9</v>
      </c>
      <c r="L85">
        <v>4462</v>
      </c>
      <c r="M85">
        <v>0</v>
      </c>
      <c r="N85">
        <v>0</v>
      </c>
      <c r="O85">
        <v>0</v>
      </c>
      <c r="P85">
        <v>0</v>
      </c>
      <c r="Q85">
        <v>0</v>
      </c>
      <c r="R85">
        <v>45658</v>
      </c>
      <c r="S85">
        <v>46022</v>
      </c>
    </row>
    <row r="86" spans="1:19" x14ac:dyDescent="0.3">
      <c r="A86" t="s">
        <v>22</v>
      </c>
      <c r="C86" t="s">
        <v>172</v>
      </c>
      <c r="D86" t="s">
        <v>172</v>
      </c>
      <c r="E86" t="s">
        <v>172</v>
      </c>
      <c r="F86" t="s">
        <v>172</v>
      </c>
      <c r="G86" t="s">
        <v>172</v>
      </c>
      <c r="H86" t="s">
        <v>172</v>
      </c>
      <c r="I86" t="s">
        <v>172</v>
      </c>
      <c r="J86">
        <v>0</v>
      </c>
      <c r="K86">
        <v>349846.03000000009</v>
      </c>
      <c r="L86">
        <v>216007.40000000002</v>
      </c>
      <c r="M86">
        <v>11835132.109999999</v>
      </c>
      <c r="N86">
        <v>11835132.109999999</v>
      </c>
      <c r="O86">
        <v>0</v>
      </c>
      <c r="P86">
        <v>0</v>
      </c>
      <c r="Q86">
        <v>0</v>
      </c>
      <c r="R86" t="s">
        <v>172</v>
      </c>
      <c r="S86" t="s">
        <v>172</v>
      </c>
    </row>
    <row r="87" spans="1:19" x14ac:dyDescent="0.3">
      <c r="A87" t="s">
        <v>1912</v>
      </c>
    </row>
    <row r="88" spans="1:19" x14ac:dyDescent="0.3">
      <c r="A88">
        <v>80</v>
      </c>
      <c r="B88" t="s">
        <v>1570</v>
      </c>
      <c r="C88">
        <v>30931</v>
      </c>
      <c r="D88" t="s">
        <v>1899</v>
      </c>
      <c r="E88">
        <v>1959</v>
      </c>
      <c r="F88" t="s">
        <v>2131</v>
      </c>
      <c r="G88" t="s">
        <v>2103</v>
      </c>
      <c r="H88">
        <v>2</v>
      </c>
      <c r="I88">
        <v>1</v>
      </c>
      <c r="J88" t="s">
        <v>2131</v>
      </c>
      <c r="K88">
        <v>488.1</v>
      </c>
      <c r="L88">
        <v>378.4</v>
      </c>
      <c r="M88">
        <v>0</v>
      </c>
      <c r="N88">
        <v>0</v>
      </c>
      <c r="O88">
        <v>0</v>
      </c>
      <c r="P88">
        <v>0</v>
      </c>
      <c r="Q88">
        <v>0</v>
      </c>
      <c r="R88">
        <v>45658</v>
      </c>
      <c r="S88">
        <v>46022</v>
      </c>
    </row>
    <row r="89" spans="1:19" x14ac:dyDescent="0.3">
      <c r="A89" t="s">
        <v>22</v>
      </c>
      <c r="C89" t="s">
        <v>172</v>
      </c>
      <c r="D89" t="s">
        <v>172</v>
      </c>
      <c r="E89" t="s">
        <v>172</v>
      </c>
      <c r="F89" t="s">
        <v>172</v>
      </c>
      <c r="G89" t="s">
        <v>172</v>
      </c>
      <c r="H89" t="s">
        <v>172</v>
      </c>
      <c r="I89" t="s">
        <v>172</v>
      </c>
      <c r="J89">
        <v>0</v>
      </c>
      <c r="K89">
        <v>488.1</v>
      </c>
      <c r="L89">
        <v>378.4</v>
      </c>
      <c r="M89">
        <v>0</v>
      </c>
      <c r="N89">
        <v>0</v>
      </c>
      <c r="O89">
        <v>0</v>
      </c>
      <c r="P89">
        <v>0</v>
      </c>
      <c r="Q89">
        <v>0</v>
      </c>
      <c r="R89" t="s">
        <v>172</v>
      </c>
      <c r="S89" t="s">
        <v>172</v>
      </c>
    </row>
    <row r="90" spans="1:19" x14ac:dyDescent="0.3">
      <c r="A90" t="s">
        <v>1913</v>
      </c>
    </row>
    <row r="91" spans="1:19" x14ac:dyDescent="0.3">
      <c r="A91">
        <v>81</v>
      </c>
      <c r="B91" t="s">
        <v>340</v>
      </c>
      <c r="C91">
        <v>32149</v>
      </c>
      <c r="D91" t="s">
        <v>1899</v>
      </c>
      <c r="E91">
        <v>1970</v>
      </c>
      <c r="F91" t="s">
        <v>2131</v>
      </c>
      <c r="G91" t="s">
        <v>2097</v>
      </c>
      <c r="H91">
        <v>5</v>
      </c>
      <c r="I91">
        <v>4</v>
      </c>
      <c r="J91" t="s">
        <v>2131</v>
      </c>
      <c r="K91">
        <v>5550.7</v>
      </c>
      <c r="L91">
        <v>3570.8</v>
      </c>
      <c r="M91">
        <v>12199061.070700001</v>
      </c>
      <c r="N91">
        <v>12199061.070700001</v>
      </c>
      <c r="O91">
        <v>0</v>
      </c>
      <c r="P91">
        <v>0</v>
      </c>
      <c r="Q91">
        <v>0</v>
      </c>
      <c r="R91">
        <v>45658</v>
      </c>
      <c r="S91">
        <v>46022</v>
      </c>
    </row>
    <row r="92" spans="1:19" x14ac:dyDescent="0.3">
      <c r="A92" t="s">
        <v>22</v>
      </c>
      <c r="C92" t="s">
        <v>172</v>
      </c>
      <c r="D92" t="s">
        <v>172</v>
      </c>
      <c r="E92" t="s">
        <v>172</v>
      </c>
      <c r="F92" t="s">
        <v>172</v>
      </c>
      <c r="G92" t="s">
        <v>172</v>
      </c>
      <c r="H92" t="s">
        <v>172</v>
      </c>
      <c r="I92" t="s">
        <v>172</v>
      </c>
      <c r="J92">
        <v>0</v>
      </c>
      <c r="K92">
        <v>5550.7</v>
      </c>
      <c r="L92">
        <v>3570.8</v>
      </c>
      <c r="M92">
        <v>12199061.070700001</v>
      </c>
      <c r="N92">
        <v>12199061.070700001</v>
      </c>
      <c r="O92">
        <v>0</v>
      </c>
      <c r="P92">
        <v>0</v>
      </c>
      <c r="Q92">
        <v>0</v>
      </c>
      <c r="R92" t="s">
        <v>172</v>
      </c>
      <c r="S92" t="s">
        <v>172</v>
      </c>
    </row>
    <row r="93" spans="1:19" x14ac:dyDescent="0.3">
      <c r="A93" t="s">
        <v>1914</v>
      </c>
    </row>
    <row r="94" spans="1:19" x14ac:dyDescent="0.3">
      <c r="A94">
        <v>82</v>
      </c>
      <c r="B94" t="s">
        <v>1654</v>
      </c>
      <c r="C94">
        <v>33512</v>
      </c>
      <c r="D94" t="s">
        <v>1900</v>
      </c>
      <c r="E94">
        <v>1973</v>
      </c>
      <c r="F94" t="s">
        <v>2131</v>
      </c>
      <c r="G94" t="s">
        <v>2098</v>
      </c>
      <c r="H94">
        <v>4</v>
      </c>
      <c r="I94">
        <v>3</v>
      </c>
      <c r="J94" t="s">
        <v>2131</v>
      </c>
      <c r="K94">
        <v>2991.1</v>
      </c>
      <c r="L94" t="s">
        <v>2131</v>
      </c>
      <c r="M94">
        <v>0</v>
      </c>
      <c r="N94">
        <v>0</v>
      </c>
      <c r="O94">
        <v>0</v>
      </c>
      <c r="P94">
        <v>0</v>
      </c>
      <c r="Q94">
        <v>0</v>
      </c>
      <c r="R94">
        <v>45658</v>
      </c>
      <c r="S94">
        <v>46022</v>
      </c>
    </row>
    <row r="95" spans="1:19" x14ac:dyDescent="0.3">
      <c r="A95">
        <v>83</v>
      </c>
      <c r="B95" t="s">
        <v>826</v>
      </c>
      <c r="C95">
        <v>33507</v>
      </c>
      <c r="D95" t="s">
        <v>1899</v>
      </c>
      <c r="E95">
        <v>1968</v>
      </c>
      <c r="F95" t="s">
        <v>2131</v>
      </c>
      <c r="G95" t="s">
        <v>2097</v>
      </c>
      <c r="H95">
        <v>9</v>
      </c>
      <c r="I95">
        <v>2</v>
      </c>
      <c r="J95" t="s">
        <v>2131</v>
      </c>
      <c r="K95">
        <v>2457.5</v>
      </c>
      <c r="L95">
        <v>1703.4</v>
      </c>
      <c r="M95">
        <v>3374872.4624999999</v>
      </c>
      <c r="N95">
        <v>3374872.4624999999</v>
      </c>
      <c r="O95">
        <v>0</v>
      </c>
      <c r="P95">
        <v>0</v>
      </c>
      <c r="Q95">
        <v>0</v>
      </c>
      <c r="R95">
        <v>45658</v>
      </c>
      <c r="S95">
        <v>46022</v>
      </c>
    </row>
    <row r="96" spans="1:19" x14ac:dyDescent="0.3">
      <c r="A96">
        <v>84</v>
      </c>
      <c r="B96" t="s">
        <v>1655</v>
      </c>
      <c r="C96">
        <v>33818</v>
      </c>
      <c r="D96" t="s">
        <v>1900</v>
      </c>
      <c r="E96">
        <v>1971</v>
      </c>
      <c r="F96" t="s">
        <v>2131</v>
      </c>
      <c r="G96" t="s">
        <v>2097</v>
      </c>
      <c r="H96">
        <v>5</v>
      </c>
      <c r="I96">
        <v>8</v>
      </c>
      <c r="J96" t="s">
        <v>2131</v>
      </c>
      <c r="K96">
        <v>7176.4</v>
      </c>
      <c r="L96" t="s">
        <v>2131</v>
      </c>
      <c r="M96">
        <v>0</v>
      </c>
      <c r="N96">
        <v>0</v>
      </c>
      <c r="O96">
        <v>0</v>
      </c>
      <c r="P96">
        <v>0</v>
      </c>
      <c r="Q96">
        <v>0</v>
      </c>
      <c r="R96">
        <v>45658</v>
      </c>
      <c r="S96">
        <v>46022</v>
      </c>
    </row>
    <row r="97" spans="1:19" x14ac:dyDescent="0.3">
      <c r="A97">
        <v>85</v>
      </c>
      <c r="B97" t="s">
        <v>1656</v>
      </c>
      <c r="C97">
        <v>33833</v>
      </c>
      <c r="D97" t="s">
        <v>1900</v>
      </c>
      <c r="E97">
        <v>1970</v>
      </c>
      <c r="F97" t="s">
        <v>2131</v>
      </c>
      <c r="G97" t="s">
        <v>2097</v>
      </c>
      <c r="H97">
        <v>5</v>
      </c>
      <c r="I97">
        <v>8</v>
      </c>
      <c r="J97" t="s">
        <v>2131</v>
      </c>
      <c r="K97">
        <v>4458.8999999999996</v>
      </c>
      <c r="L97" t="s">
        <v>2131</v>
      </c>
      <c r="M97">
        <v>0</v>
      </c>
      <c r="N97">
        <v>0</v>
      </c>
      <c r="O97">
        <v>0</v>
      </c>
      <c r="P97">
        <v>0</v>
      </c>
      <c r="Q97">
        <v>0</v>
      </c>
      <c r="R97">
        <v>45658</v>
      </c>
      <c r="S97">
        <v>46022</v>
      </c>
    </row>
    <row r="98" spans="1:19" x14ac:dyDescent="0.3">
      <c r="A98">
        <v>86</v>
      </c>
      <c r="B98" t="s">
        <v>1221</v>
      </c>
      <c r="C98">
        <v>34266</v>
      </c>
      <c r="D98" t="s">
        <v>1899</v>
      </c>
      <c r="E98">
        <v>1957</v>
      </c>
      <c r="F98" t="s">
        <v>2131</v>
      </c>
      <c r="G98" t="s">
        <v>2103</v>
      </c>
      <c r="H98">
        <v>2</v>
      </c>
      <c r="I98">
        <v>1</v>
      </c>
      <c r="J98" t="s">
        <v>2131</v>
      </c>
      <c r="K98">
        <v>673.8</v>
      </c>
      <c r="L98">
        <v>411.2</v>
      </c>
      <c r="M98">
        <v>0</v>
      </c>
      <c r="N98">
        <v>0</v>
      </c>
      <c r="O98">
        <v>0</v>
      </c>
      <c r="P98">
        <v>0</v>
      </c>
      <c r="Q98">
        <v>0</v>
      </c>
      <c r="R98">
        <v>45658</v>
      </c>
      <c r="S98">
        <v>46022</v>
      </c>
    </row>
    <row r="99" spans="1:19" x14ac:dyDescent="0.3">
      <c r="A99">
        <v>87</v>
      </c>
      <c r="B99" t="s">
        <v>1222</v>
      </c>
      <c r="C99">
        <v>34267</v>
      </c>
      <c r="D99" t="s">
        <v>1899</v>
      </c>
      <c r="E99">
        <v>1957</v>
      </c>
      <c r="F99" t="s">
        <v>2131</v>
      </c>
      <c r="G99" t="s">
        <v>2103</v>
      </c>
      <c r="H99">
        <v>2</v>
      </c>
      <c r="I99">
        <v>1</v>
      </c>
      <c r="J99" t="s">
        <v>2131</v>
      </c>
      <c r="K99">
        <v>682.6</v>
      </c>
      <c r="L99">
        <v>412.9</v>
      </c>
      <c r="M99">
        <v>0</v>
      </c>
      <c r="N99">
        <v>0</v>
      </c>
      <c r="O99">
        <v>0</v>
      </c>
      <c r="P99">
        <v>0</v>
      </c>
      <c r="Q99">
        <v>0</v>
      </c>
      <c r="R99">
        <v>45658</v>
      </c>
      <c r="S99">
        <v>46022</v>
      </c>
    </row>
    <row r="100" spans="1:19" x14ac:dyDescent="0.3">
      <c r="A100">
        <v>88</v>
      </c>
      <c r="B100" t="s">
        <v>1223</v>
      </c>
      <c r="C100">
        <v>34268</v>
      </c>
      <c r="D100" t="s">
        <v>1899</v>
      </c>
      <c r="E100">
        <v>1957</v>
      </c>
      <c r="F100" t="s">
        <v>2131</v>
      </c>
      <c r="G100" t="s">
        <v>2103</v>
      </c>
      <c r="H100">
        <v>2</v>
      </c>
      <c r="I100">
        <v>1</v>
      </c>
      <c r="J100" t="s">
        <v>2131</v>
      </c>
      <c r="K100">
        <v>666.3</v>
      </c>
      <c r="L100">
        <v>405.4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45658</v>
      </c>
      <c r="S100">
        <v>46022</v>
      </c>
    </row>
    <row r="101" spans="1:19" x14ac:dyDescent="0.3">
      <c r="A101">
        <v>89</v>
      </c>
      <c r="B101" t="s">
        <v>1224</v>
      </c>
      <c r="C101">
        <v>34269</v>
      </c>
      <c r="D101" t="s">
        <v>1899</v>
      </c>
      <c r="E101">
        <v>1957</v>
      </c>
      <c r="F101" t="s">
        <v>2131</v>
      </c>
      <c r="G101" t="s">
        <v>2103</v>
      </c>
      <c r="H101">
        <v>2</v>
      </c>
      <c r="I101">
        <v>1</v>
      </c>
      <c r="J101" t="s">
        <v>2131</v>
      </c>
      <c r="K101">
        <v>662.8</v>
      </c>
      <c r="L101">
        <v>401.7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45658</v>
      </c>
      <c r="S101">
        <v>46022</v>
      </c>
    </row>
    <row r="102" spans="1:19" x14ac:dyDescent="0.3">
      <c r="A102">
        <v>90</v>
      </c>
      <c r="B102" t="s">
        <v>1225</v>
      </c>
      <c r="C102">
        <v>34270</v>
      </c>
      <c r="D102" t="s">
        <v>1899</v>
      </c>
      <c r="E102">
        <v>1957</v>
      </c>
      <c r="F102" t="s">
        <v>2131</v>
      </c>
      <c r="G102" t="s">
        <v>2103</v>
      </c>
      <c r="H102">
        <v>2</v>
      </c>
      <c r="I102">
        <v>1</v>
      </c>
      <c r="J102" t="s">
        <v>2131</v>
      </c>
      <c r="K102">
        <v>662.9</v>
      </c>
      <c r="L102">
        <v>403.8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45658</v>
      </c>
      <c r="S102">
        <v>46022</v>
      </c>
    </row>
    <row r="103" spans="1:19" x14ac:dyDescent="0.3">
      <c r="A103">
        <v>91</v>
      </c>
      <c r="B103" t="s">
        <v>1226</v>
      </c>
      <c r="C103">
        <v>34271</v>
      </c>
      <c r="D103" t="s">
        <v>1899</v>
      </c>
      <c r="E103">
        <v>1957</v>
      </c>
      <c r="F103" t="s">
        <v>2131</v>
      </c>
      <c r="G103" t="s">
        <v>2103</v>
      </c>
      <c r="H103">
        <v>2</v>
      </c>
      <c r="I103">
        <v>1</v>
      </c>
      <c r="J103" t="s">
        <v>2131</v>
      </c>
      <c r="K103">
        <v>705.5</v>
      </c>
      <c r="L103">
        <v>435.3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45658</v>
      </c>
      <c r="S103">
        <v>46022</v>
      </c>
    </row>
    <row r="104" spans="1:19" x14ac:dyDescent="0.3">
      <c r="A104">
        <v>92</v>
      </c>
      <c r="B104" t="s">
        <v>1227</v>
      </c>
      <c r="C104">
        <v>34272</v>
      </c>
      <c r="D104" t="s">
        <v>1899</v>
      </c>
      <c r="E104">
        <v>1957</v>
      </c>
      <c r="F104" t="s">
        <v>2131</v>
      </c>
      <c r="G104" t="s">
        <v>2103</v>
      </c>
      <c r="H104">
        <v>2</v>
      </c>
      <c r="I104">
        <v>1</v>
      </c>
      <c r="J104" t="s">
        <v>2131</v>
      </c>
      <c r="K104">
        <v>704.6</v>
      </c>
      <c r="L104">
        <v>405.6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45658</v>
      </c>
      <c r="S104">
        <v>46022</v>
      </c>
    </row>
    <row r="105" spans="1:19" x14ac:dyDescent="0.3">
      <c r="A105">
        <v>93</v>
      </c>
      <c r="B105" t="s">
        <v>1228</v>
      </c>
      <c r="C105">
        <v>34278</v>
      </c>
      <c r="D105" t="s">
        <v>1899</v>
      </c>
      <c r="E105">
        <v>1957</v>
      </c>
      <c r="F105" t="s">
        <v>2131</v>
      </c>
      <c r="G105" t="s">
        <v>2098</v>
      </c>
      <c r="H105">
        <v>2</v>
      </c>
      <c r="I105">
        <v>2</v>
      </c>
      <c r="J105" t="s">
        <v>2131</v>
      </c>
      <c r="K105">
        <v>743.6</v>
      </c>
      <c r="L105">
        <v>674.4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45658</v>
      </c>
      <c r="S105">
        <v>46022</v>
      </c>
    </row>
    <row r="106" spans="1:19" x14ac:dyDescent="0.3">
      <c r="A106">
        <v>94</v>
      </c>
      <c r="B106" t="s">
        <v>1229</v>
      </c>
      <c r="C106">
        <v>34355</v>
      </c>
      <c r="D106" t="s">
        <v>1899</v>
      </c>
      <c r="E106">
        <v>1953</v>
      </c>
      <c r="F106" t="s">
        <v>2131</v>
      </c>
      <c r="G106" t="s">
        <v>2098</v>
      </c>
      <c r="H106">
        <v>2</v>
      </c>
      <c r="I106">
        <v>1</v>
      </c>
      <c r="J106" t="s">
        <v>2131</v>
      </c>
      <c r="K106">
        <v>706.4</v>
      </c>
      <c r="L106">
        <v>405.7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45658</v>
      </c>
      <c r="S106">
        <v>46022</v>
      </c>
    </row>
    <row r="107" spans="1:19" x14ac:dyDescent="0.3">
      <c r="A107">
        <v>95</v>
      </c>
      <c r="B107" t="s">
        <v>1230</v>
      </c>
      <c r="C107">
        <v>34357</v>
      </c>
      <c r="D107" t="s">
        <v>1899</v>
      </c>
      <c r="E107">
        <v>1952</v>
      </c>
      <c r="F107" t="s">
        <v>2131</v>
      </c>
      <c r="G107" t="s">
        <v>2098</v>
      </c>
      <c r="H107">
        <v>2</v>
      </c>
      <c r="I107">
        <v>1</v>
      </c>
      <c r="J107" t="s">
        <v>2131</v>
      </c>
      <c r="K107">
        <v>707.9</v>
      </c>
      <c r="L107">
        <v>402.4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45658</v>
      </c>
      <c r="S107">
        <v>46022</v>
      </c>
    </row>
    <row r="108" spans="1:19" x14ac:dyDescent="0.3">
      <c r="A108">
        <v>96</v>
      </c>
      <c r="B108" t="s">
        <v>1231</v>
      </c>
      <c r="C108">
        <v>34350</v>
      </c>
      <c r="D108" t="s">
        <v>1899</v>
      </c>
      <c r="E108">
        <v>1964</v>
      </c>
      <c r="F108" t="s">
        <v>2131</v>
      </c>
      <c r="G108" t="s">
        <v>2098</v>
      </c>
      <c r="H108">
        <v>2</v>
      </c>
      <c r="I108">
        <v>1</v>
      </c>
      <c r="J108" t="s">
        <v>2131</v>
      </c>
      <c r="K108">
        <v>639.70000000000005</v>
      </c>
      <c r="L108">
        <v>270.5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45658</v>
      </c>
      <c r="S108">
        <v>46022</v>
      </c>
    </row>
    <row r="109" spans="1:19" x14ac:dyDescent="0.3">
      <c r="A109">
        <v>97</v>
      </c>
      <c r="B109" t="s">
        <v>1232</v>
      </c>
      <c r="C109">
        <v>34352</v>
      </c>
      <c r="D109" t="s">
        <v>1899</v>
      </c>
      <c r="E109">
        <v>1952</v>
      </c>
      <c r="F109" t="s">
        <v>2131</v>
      </c>
      <c r="G109" t="s">
        <v>2098</v>
      </c>
      <c r="H109">
        <v>2</v>
      </c>
      <c r="I109">
        <v>2</v>
      </c>
      <c r="J109" t="s">
        <v>2131</v>
      </c>
      <c r="K109">
        <v>1166.7</v>
      </c>
      <c r="L109">
        <v>641.1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45658</v>
      </c>
      <c r="S109">
        <v>46022</v>
      </c>
    </row>
    <row r="110" spans="1:19" x14ac:dyDescent="0.3">
      <c r="A110">
        <v>98</v>
      </c>
      <c r="B110" t="s">
        <v>1233</v>
      </c>
      <c r="C110">
        <v>34388</v>
      </c>
      <c r="D110" t="s">
        <v>1899</v>
      </c>
      <c r="E110">
        <v>1962</v>
      </c>
      <c r="F110" t="s">
        <v>2131</v>
      </c>
      <c r="G110" t="s">
        <v>2098</v>
      </c>
      <c r="H110">
        <v>2</v>
      </c>
      <c r="I110">
        <v>2</v>
      </c>
      <c r="J110" t="s">
        <v>2131</v>
      </c>
      <c r="K110">
        <v>669.1</v>
      </c>
      <c r="L110">
        <v>612.29999999999995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45658</v>
      </c>
      <c r="S110">
        <v>46022</v>
      </c>
    </row>
    <row r="111" spans="1:19" x14ac:dyDescent="0.3">
      <c r="A111">
        <v>99</v>
      </c>
      <c r="B111" t="s">
        <v>1234</v>
      </c>
      <c r="C111">
        <v>34389</v>
      </c>
      <c r="D111" t="s">
        <v>1899</v>
      </c>
      <c r="E111">
        <v>1962</v>
      </c>
      <c r="F111" t="s">
        <v>2131</v>
      </c>
      <c r="G111" t="s">
        <v>2098</v>
      </c>
      <c r="H111">
        <v>2</v>
      </c>
      <c r="I111">
        <v>2</v>
      </c>
      <c r="J111" t="s">
        <v>2131</v>
      </c>
      <c r="K111">
        <v>734.5</v>
      </c>
      <c r="L111">
        <v>656.9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45658</v>
      </c>
      <c r="S111">
        <v>46022</v>
      </c>
    </row>
    <row r="112" spans="1:19" x14ac:dyDescent="0.3">
      <c r="A112">
        <v>100</v>
      </c>
      <c r="B112" t="s">
        <v>1235</v>
      </c>
      <c r="C112">
        <v>34390</v>
      </c>
      <c r="D112" t="s">
        <v>1899</v>
      </c>
      <c r="E112">
        <v>1961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725.5</v>
      </c>
      <c r="L112">
        <v>673.1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45658</v>
      </c>
      <c r="S112">
        <v>46022</v>
      </c>
    </row>
    <row r="113" spans="1:19" x14ac:dyDescent="0.3">
      <c r="A113">
        <v>101</v>
      </c>
      <c r="B113" t="s">
        <v>1236</v>
      </c>
      <c r="C113">
        <v>34391</v>
      </c>
      <c r="D113" t="s">
        <v>1899</v>
      </c>
      <c r="E113">
        <v>1962</v>
      </c>
      <c r="F113" t="s">
        <v>2131</v>
      </c>
      <c r="G113" t="s">
        <v>2098</v>
      </c>
      <c r="H113">
        <v>2</v>
      </c>
      <c r="I113">
        <v>2</v>
      </c>
      <c r="J113" t="s">
        <v>2131</v>
      </c>
      <c r="K113">
        <v>728</v>
      </c>
      <c r="L113">
        <v>675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45658</v>
      </c>
      <c r="S113">
        <v>46022</v>
      </c>
    </row>
    <row r="114" spans="1:19" x14ac:dyDescent="0.3">
      <c r="A114">
        <v>102</v>
      </c>
      <c r="B114" t="s">
        <v>1237</v>
      </c>
      <c r="C114">
        <v>34428</v>
      </c>
      <c r="D114" t="s">
        <v>1899</v>
      </c>
      <c r="E114">
        <v>1917</v>
      </c>
      <c r="F114" t="s">
        <v>2131</v>
      </c>
      <c r="G114" t="s">
        <v>2103</v>
      </c>
      <c r="H114">
        <v>2</v>
      </c>
      <c r="I114">
        <v>1</v>
      </c>
      <c r="J114" t="s">
        <v>2131</v>
      </c>
      <c r="K114">
        <v>242.5</v>
      </c>
      <c r="L114">
        <v>234.9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45658</v>
      </c>
      <c r="S114">
        <v>46022</v>
      </c>
    </row>
    <row r="115" spans="1:19" x14ac:dyDescent="0.3">
      <c r="A115">
        <v>103</v>
      </c>
      <c r="B115" t="s">
        <v>1239</v>
      </c>
      <c r="C115">
        <v>33147</v>
      </c>
      <c r="D115" t="s">
        <v>1899</v>
      </c>
      <c r="E115">
        <v>1960</v>
      </c>
      <c r="F115" t="s">
        <v>2131</v>
      </c>
      <c r="G115" t="s">
        <v>2098</v>
      </c>
      <c r="H115">
        <v>2</v>
      </c>
      <c r="I115">
        <v>2</v>
      </c>
      <c r="J115" t="s">
        <v>2131</v>
      </c>
      <c r="K115">
        <v>691.4</v>
      </c>
      <c r="L115">
        <v>634.70000000000005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45658</v>
      </c>
      <c r="S115">
        <v>46022</v>
      </c>
    </row>
    <row r="116" spans="1:19" x14ac:dyDescent="0.3">
      <c r="A116">
        <v>104</v>
      </c>
      <c r="B116" t="s">
        <v>1240</v>
      </c>
      <c r="C116">
        <v>34635</v>
      </c>
      <c r="D116" t="s">
        <v>1899</v>
      </c>
      <c r="E116">
        <v>1954</v>
      </c>
      <c r="F116" t="s">
        <v>2131</v>
      </c>
      <c r="G116" t="s">
        <v>2103</v>
      </c>
      <c r="H116">
        <v>2</v>
      </c>
      <c r="I116">
        <v>1</v>
      </c>
      <c r="J116" t="s">
        <v>2131</v>
      </c>
      <c r="K116">
        <v>425.5</v>
      </c>
      <c r="L116">
        <v>387.4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45658</v>
      </c>
      <c r="S116">
        <v>46022</v>
      </c>
    </row>
    <row r="117" spans="1:19" x14ac:dyDescent="0.3">
      <c r="A117">
        <v>105</v>
      </c>
      <c r="B117" t="s">
        <v>1241</v>
      </c>
      <c r="C117">
        <v>34667</v>
      </c>
      <c r="D117" t="s">
        <v>1899</v>
      </c>
      <c r="E117">
        <v>1936</v>
      </c>
      <c r="F117" t="s">
        <v>2131</v>
      </c>
      <c r="G117" t="s">
        <v>2098</v>
      </c>
      <c r="H117">
        <v>3</v>
      </c>
      <c r="I117">
        <v>3</v>
      </c>
      <c r="J117" t="s">
        <v>2131</v>
      </c>
      <c r="K117">
        <v>1568.4</v>
      </c>
      <c r="L117">
        <v>1383.4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45658</v>
      </c>
      <c r="S117">
        <v>46022</v>
      </c>
    </row>
    <row r="118" spans="1:19" x14ac:dyDescent="0.3">
      <c r="A118">
        <v>106</v>
      </c>
      <c r="B118" t="s">
        <v>1242</v>
      </c>
      <c r="C118">
        <v>34669</v>
      </c>
      <c r="D118" t="s">
        <v>1899</v>
      </c>
      <c r="E118">
        <v>1958</v>
      </c>
      <c r="F118" t="s">
        <v>2131</v>
      </c>
      <c r="G118" t="s">
        <v>2103</v>
      </c>
      <c r="H118">
        <v>2</v>
      </c>
      <c r="I118">
        <v>1</v>
      </c>
      <c r="J118" t="s">
        <v>2131</v>
      </c>
      <c r="K118">
        <v>419.1</v>
      </c>
      <c r="L118">
        <v>380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45658</v>
      </c>
      <c r="S118">
        <v>46022</v>
      </c>
    </row>
    <row r="119" spans="1:19" x14ac:dyDescent="0.3">
      <c r="A119">
        <v>107</v>
      </c>
      <c r="B119" t="s">
        <v>58</v>
      </c>
      <c r="C119">
        <v>32585</v>
      </c>
      <c r="D119" t="s">
        <v>1899</v>
      </c>
      <c r="E119">
        <v>1986</v>
      </c>
      <c r="F119" t="s">
        <v>2131</v>
      </c>
      <c r="G119" t="s">
        <v>2098</v>
      </c>
      <c r="H119">
        <v>9</v>
      </c>
      <c r="I119">
        <v>2</v>
      </c>
      <c r="J119" t="s">
        <v>2131</v>
      </c>
      <c r="K119">
        <v>3815.4</v>
      </c>
      <c r="L119">
        <v>3815.4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45658</v>
      </c>
      <c r="S119">
        <v>46022</v>
      </c>
    </row>
    <row r="120" spans="1:19" x14ac:dyDescent="0.3">
      <c r="A120">
        <v>108</v>
      </c>
      <c r="B120" t="s">
        <v>1244</v>
      </c>
      <c r="C120">
        <v>34825</v>
      </c>
      <c r="D120" t="s">
        <v>1899</v>
      </c>
      <c r="E120">
        <v>1966</v>
      </c>
      <c r="F120" t="s">
        <v>2131</v>
      </c>
      <c r="G120" t="s">
        <v>2098</v>
      </c>
      <c r="H120">
        <v>5</v>
      </c>
      <c r="I120">
        <v>6</v>
      </c>
      <c r="J120" t="s">
        <v>2131</v>
      </c>
      <c r="K120">
        <v>4011.3</v>
      </c>
      <c r="L120">
        <v>2427.5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45658</v>
      </c>
      <c r="S120">
        <v>46022</v>
      </c>
    </row>
    <row r="121" spans="1:19" x14ac:dyDescent="0.3">
      <c r="A121">
        <v>109</v>
      </c>
      <c r="B121" t="s">
        <v>3189</v>
      </c>
      <c r="C121">
        <v>34912</v>
      </c>
      <c r="D121" t="s">
        <v>1899</v>
      </c>
      <c r="E121">
        <v>1917</v>
      </c>
      <c r="F121" t="s">
        <v>2131</v>
      </c>
      <c r="G121" t="s">
        <v>2103</v>
      </c>
      <c r="H121">
        <v>2</v>
      </c>
      <c r="I121">
        <v>1</v>
      </c>
      <c r="J121" t="s">
        <v>2131</v>
      </c>
      <c r="K121">
        <v>437.88</v>
      </c>
      <c r="L121">
        <v>385.8</v>
      </c>
      <c r="M121">
        <v>12545634</v>
      </c>
      <c r="N121">
        <v>12545634</v>
      </c>
      <c r="O121">
        <v>0</v>
      </c>
      <c r="P121">
        <v>0</v>
      </c>
      <c r="Q121">
        <v>0</v>
      </c>
      <c r="R121">
        <v>45658</v>
      </c>
      <c r="S121">
        <v>46022</v>
      </c>
    </row>
    <row r="122" spans="1:19" x14ac:dyDescent="0.3">
      <c r="A122">
        <v>110</v>
      </c>
      <c r="B122" t="s">
        <v>1245</v>
      </c>
      <c r="C122">
        <v>34938</v>
      </c>
      <c r="D122" t="s">
        <v>1899</v>
      </c>
      <c r="E122">
        <v>1938</v>
      </c>
      <c r="F122" t="s">
        <v>2131</v>
      </c>
      <c r="G122" t="s">
        <v>2103</v>
      </c>
      <c r="H122">
        <v>2</v>
      </c>
      <c r="I122">
        <v>3</v>
      </c>
      <c r="J122" t="s">
        <v>2131</v>
      </c>
      <c r="K122">
        <v>499.6</v>
      </c>
      <c r="L122">
        <v>361.6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45658</v>
      </c>
      <c r="S122">
        <v>46022</v>
      </c>
    </row>
    <row r="123" spans="1:19" x14ac:dyDescent="0.3">
      <c r="A123">
        <v>111</v>
      </c>
      <c r="B123" t="s">
        <v>1246</v>
      </c>
      <c r="C123">
        <v>34901</v>
      </c>
      <c r="D123" t="s">
        <v>1899</v>
      </c>
      <c r="E123">
        <v>1952</v>
      </c>
      <c r="F123" t="s">
        <v>2131</v>
      </c>
      <c r="G123" t="s">
        <v>2098</v>
      </c>
      <c r="H123">
        <v>3</v>
      </c>
      <c r="I123">
        <v>2</v>
      </c>
      <c r="J123" t="s">
        <v>2131</v>
      </c>
      <c r="K123">
        <v>2250.3000000000002</v>
      </c>
      <c r="L123">
        <v>1111.4000000000001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45658</v>
      </c>
      <c r="S123">
        <v>46022</v>
      </c>
    </row>
    <row r="124" spans="1:19" x14ac:dyDescent="0.3">
      <c r="A124">
        <v>112</v>
      </c>
      <c r="B124" t="s">
        <v>1250</v>
      </c>
      <c r="C124">
        <v>35015</v>
      </c>
      <c r="D124" t="s">
        <v>1899</v>
      </c>
      <c r="E124">
        <v>1954</v>
      </c>
      <c r="F124" t="s">
        <v>2131</v>
      </c>
      <c r="G124" t="s">
        <v>2098</v>
      </c>
      <c r="H124">
        <v>3</v>
      </c>
      <c r="I124">
        <v>2</v>
      </c>
      <c r="J124" t="s">
        <v>2131</v>
      </c>
      <c r="K124">
        <v>1394.7</v>
      </c>
      <c r="L124">
        <v>1222.3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45658</v>
      </c>
      <c r="S124">
        <v>46022</v>
      </c>
    </row>
    <row r="125" spans="1:19" x14ac:dyDescent="0.3">
      <c r="A125">
        <v>113</v>
      </c>
      <c r="B125" t="s">
        <v>1251</v>
      </c>
      <c r="C125">
        <v>35020</v>
      </c>
      <c r="D125" t="s">
        <v>1899</v>
      </c>
      <c r="E125">
        <v>1953</v>
      </c>
      <c r="F125" t="s">
        <v>2131</v>
      </c>
      <c r="G125" t="s">
        <v>2103</v>
      </c>
      <c r="H125">
        <v>2</v>
      </c>
      <c r="I125">
        <v>1</v>
      </c>
      <c r="J125" t="s">
        <v>2131</v>
      </c>
      <c r="K125">
        <v>452.52</v>
      </c>
      <c r="L125">
        <v>398.7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45658</v>
      </c>
      <c r="S125">
        <v>46022</v>
      </c>
    </row>
    <row r="126" spans="1:19" x14ac:dyDescent="0.3">
      <c r="A126">
        <v>114</v>
      </c>
      <c r="B126" t="s">
        <v>1252</v>
      </c>
      <c r="C126">
        <v>33334</v>
      </c>
      <c r="D126" t="s">
        <v>1899</v>
      </c>
      <c r="E126">
        <v>1961</v>
      </c>
      <c r="F126" t="s">
        <v>2131</v>
      </c>
      <c r="G126" t="s">
        <v>2103</v>
      </c>
      <c r="H126">
        <v>2</v>
      </c>
      <c r="I126">
        <v>1</v>
      </c>
      <c r="J126" t="s">
        <v>2131</v>
      </c>
      <c r="K126">
        <v>369.5</v>
      </c>
      <c r="L126">
        <v>340.5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45658</v>
      </c>
      <c r="S126">
        <v>46022</v>
      </c>
    </row>
    <row r="127" spans="1:19" x14ac:dyDescent="0.3">
      <c r="A127">
        <v>115</v>
      </c>
      <c r="B127" t="s">
        <v>1255</v>
      </c>
      <c r="C127">
        <v>35040</v>
      </c>
      <c r="D127" t="s">
        <v>1899</v>
      </c>
      <c r="E127">
        <v>1966</v>
      </c>
      <c r="F127" t="s">
        <v>2131</v>
      </c>
      <c r="G127" t="s">
        <v>2098</v>
      </c>
      <c r="H127">
        <v>5</v>
      </c>
      <c r="I127">
        <v>4</v>
      </c>
      <c r="J127" t="s">
        <v>2131</v>
      </c>
      <c r="K127">
        <v>4478.7</v>
      </c>
      <c r="L127">
        <v>2485.1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45658</v>
      </c>
      <c r="S127">
        <v>46022</v>
      </c>
    </row>
    <row r="128" spans="1:19" x14ac:dyDescent="0.3">
      <c r="A128">
        <v>116</v>
      </c>
      <c r="B128" t="s">
        <v>1256</v>
      </c>
      <c r="C128">
        <v>35096</v>
      </c>
      <c r="D128" t="s">
        <v>1899</v>
      </c>
      <c r="E128">
        <v>1958</v>
      </c>
      <c r="F128" t="s">
        <v>2131</v>
      </c>
      <c r="G128" t="s">
        <v>2103</v>
      </c>
      <c r="H128">
        <v>3</v>
      </c>
      <c r="I128">
        <v>1</v>
      </c>
      <c r="J128" t="s">
        <v>2131</v>
      </c>
      <c r="K128">
        <v>665.2</v>
      </c>
      <c r="L128">
        <v>602.4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45658</v>
      </c>
      <c r="S128">
        <v>46022</v>
      </c>
    </row>
    <row r="129" spans="1:19" x14ac:dyDescent="0.3">
      <c r="A129">
        <v>117</v>
      </c>
      <c r="B129" t="s">
        <v>1257</v>
      </c>
      <c r="C129">
        <v>35173</v>
      </c>
      <c r="D129" t="s">
        <v>1899</v>
      </c>
      <c r="E129">
        <v>1917</v>
      </c>
      <c r="F129" t="s">
        <v>2131</v>
      </c>
      <c r="G129" t="s">
        <v>2103</v>
      </c>
      <c r="H129">
        <v>1</v>
      </c>
      <c r="I129">
        <v>2</v>
      </c>
      <c r="J129" t="s">
        <v>2131</v>
      </c>
      <c r="K129">
        <v>127.2</v>
      </c>
      <c r="L129">
        <v>127.2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45658</v>
      </c>
      <c r="S129">
        <v>46022</v>
      </c>
    </row>
    <row r="130" spans="1:19" x14ac:dyDescent="0.3">
      <c r="A130">
        <v>118</v>
      </c>
      <c r="B130" t="s">
        <v>1259</v>
      </c>
      <c r="C130">
        <v>35198</v>
      </c>
      <c r="D130" t="s">
        <v>1899</v>
      </c>
      <c r="E130">
        <v>1955</v>
      </c>
      <c r="F130" t="s">
        <v>2131</v>
      </c>
      <c r="G130" t="s">
        <v>2098</v>
      </c>
      <c r="H130">
        <v>2</v>
      </c>
      <c r="I130">
        <v>2</v>
      </c>
      <c r="J130" t="s">
        <v>2131</v>
      </c>
      <c r="K130">
        <v>848.5</v>
      </c>
      <c r="L130">
        <v>848.5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45658</v>
      </c>
      <c r="S130">
        <v>46022</v>
      </c>
    </row>
    <row r="131" spans="1:19" x14ac:dyDescent="0.3">
      <c r="A131">
        <v>119</v>
      </c>
      <c r="B131" t="s">
        <v>1260</v>
      </c>
      <c r="C131">
        <v>35200</v>
      </c>
      <c r="D131" t="s">
        <v>1899</v>
      </c>
      <c r="E131">
        <v>1955</v>
      </c>
      <c r="F131" t="s">
        <v>2131</v>
      </c>
      <c r="G131" t="s">
        <v>2105</v>
      </c>
      <c r="H131">
        <v>2</v>
      </c>
      <c r="I131">
        <v>1</v>
      </c>
      <c r="J131" t="s">
        <v>2131</v>
      </c>
      <c r="K131">
        <v>414.3</v>
      </c>
      <c r="L131">
        <v>414.3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45658</v>
      </c>
      <c r="S131">
        <v>46022</v>
      </c>
    </row>
    <row r="132" spans="1:19" x14ac:dyDescent="0.3">
      <c r="A132">
        <v>120</v>
      </c>
      <c r="B132" t="s">
        <v>1261</v>
      </c>
      <c r="C132">
        <v>35203</v>
      </c>
      <c r="D132" t="s">
        <v>1899</v>
      </c>
      <c r="E132">
        <v>1955</v>
      </c>
      <c r="F132" t="s">
        <v>2131</v>
      </c>
      <c r="G132" t="s">
        <v>2105</v>
      </c>
      <c r="H132">
        <v>2</v>
      </c>
      <c r="I132">
        <v>1</v>
      </c>
      <c r="J132" t="s">
        <v>2131</v>
      </c>
      <c r="K132">
        <v>416.8</v>
      </c>
      <c r="L132">
        <v>416.8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45658</v>
      </c>
      <c r="S132">
        <v>46022</v>
      </c>
    </row>
    <row r="133" spans="1:19" x14ac:dyDescent="0.3">
      <c r="A133">
        <v>121</v>
      </c>
      <c r="B133" t="s">
        <v>1262</v>
      </c>
      <c r="C133">
        <v>35204</v>
      </c>
      <c r="D133" t="s">
        <v>1899</v>
      </c>
      <c r="E133">
        <v>1955</v>
      </c>
      <c r="F133" t="s">
        <v>2131</v>
      </c>
      <c r="G133" t="s">
        <v>2105</v>
      </c>
      <c r="H133">
        <v>2</v>
      </c>
      <c r="I133">
        <v>1</v>
      </c>
      <c r="J133" t="s">
        <v>2131</v>
      </c>
      <c r="K133">
        <v>407.7</v>
      </c>
      <c r="L133">
        <v>407.7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45658</v>
      </c>
      <c r="S133">
        <v>46022</v>
      </c>
    </row>
    <row r="134" spans="1:19" x14ac:dyDescent="0.3">
      <c r="A134">
        <v>122</v>
      </c>
      <c r="B134" t="s">
        <v>1263</v>
      </c>
      <c r="C134">
        <v>35205</v>
      </c>
      <c r="D134" t="s">
        <v>1899</v>
      </c>
      <c r="E134">
        <v>1955</v>
      </c>
      <c r="F134" t="s">
        <v>2131</v>
      </c>
      <c r="G134" t="s">
        <v>2105</v>
      </c>
      <c r="H134">
        <v>2</v>
      </c>
      <c r="I134">
        <v>1</v>
      </c>
      <c r="J134" t="s">
        <v>2131</v>
      </c>
      <c r="K134">
        <v>408.3</v>
      </c>
      <c r="L134">
        <v>408.3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45658</v>
      </c>
      <c r="S134">
        <v>46022</v>
      </c>
    </row>
    <row r="135" spans="1:19" x14ac:dyDescent="0.3">
      <c r="A135">
        <v>123</v>
      </c>
      <c r="B135" t="s">
        <v>1657</v>
      </c>
      <c r="C135">
        <v>35348</v>
      </c>
      <c r="D135" t="s">
        <v>1900</v>
      </c>
      <c r="E135">
        <v>1961</v>
      </c>
      <c r="F135" t="s">
        <v>2131</v>
      </c>
      <c r="G135" t="s">
        <v>2098</v>
      </c>
      <c r="H135">
        <v>4</v>
      </c>
      <c r="I135">
        <v>2</v>
      </c>
      <c r="J135" t="s">
        <v>2131</v>
      </c>
      <c r="K135">
        <v>4559.3999999999996</v>
      </c>
      <c r="L135" t="s">
        <v>2131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45658</v>
      </c>
      <c r="S135">
        <v>46022</v>
      </c>
    </row>
    <row r="136" spans="1:19" x14ac:dyDescent="0.3">
      <c r="A136">
        <v>124</v>
      </c>
      <c r="B136" t="s">
        <v>1264</v>
      </c>
      <c r="C136">
        <v>35475</v>
      </c>
      <c r="D136" t="s">
        <v>1899</v>
      </c>
      <c r="E136">
        <v>1947</v>
      </c>
      <c r="F136" t="s">
        <v>2131</v>
      </c>
      <c r="G136" t="s">
        <v>2098</v>
      </c>
      <c r="H136">
        <v>2</v>
      </c>
      <c r="I136">
        <v>1</v>
      </c>
      <c r="J136" t="s">
        <v>2131</v>
      </c>
      <c r="K136">
        <v>526.85</v>
      </c>
      <c r="L136">
        <v>472.25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45658</v>
      </c>
      <c r="S136">
        <v>46022</v>
      </c>
    </row>
    <row r="137" spans="1:19" x14ac:dyDescent="0.3">
      <c r="A137">
        <v>125</v>
      </c>
      <c r="B137" t="s">
        <v>1265</v>
      </c>
      <c r="C137">
        <v>35507</v>
      </c>
      <c r="D137" t="s">
        <v>1899</v>
      </c>
      <c r="E137">
        <v>1954</v>
      </c>
      <c r="F137" t="s">
        <v>2131</v>
      </c>
      <c r="G137" t="s">
        <v>2103</v>
      </c>
      <c r="H137">
        <v>2</v>
      </c>
      <c r="I137">
        <v>1</v>
      </c>
      <c r="J137" t="s">
        <v>2131</v>
      </c>
      <c r="K137">
        <v>419.1</v>
      </c>
      <c r="L137">
        <v>385.1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45658</v>
      </c>
      <c r="S137">
        <v>46022</v>
      </c>
    </row>
    <row r="138" spans="1:19" x14ac:dyDescent="0.3">
      <c r="A138">
        <v>126</v>
      </c>
      <c r="B138" t="s">
        <v>1266</v>
      </c>
      <c r="C138">
        <v>35515</v>
      </c>
      <c r="D138" t="s">
        <v>1899</v>
      </c>
      <c r="E138">
        <v>1975</v>
      </c>
      <c r="F138" t="s">
        <v>2131</v>
      </c>
      <c r="G138" t="s">
        <v>2098</v>
      </c>
      <c r="H138">
        <v>5</v>
      </c>
      <c r="I138">
        <v>3</v>
      </c>
      <c r="J138" t="s">
        <v>2131</v>
      </c>
      <c r="K138">
        <v>4347.1000000000004</v>
      </c>
      <c r="L138">
        <v>2754.3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45658</v>
      </c>
      <c r="S138">
        <v>46022</v>
      </c>
    </row>
    <row r="139" spans="1:19" x14ac:dyDescent="0.3">
      <c r="A139">
        <v>127</v>
      </c>
      <c r="B139" t="s">
        <v>1267</v>
      </c>
      <c r="C139">
        <v>35519</v>
      </c>
      <c r="D139" t="s">
        <v>1899</v>
      </c>
      <c r="E139">
        <v>1954</v>
      </c>
      <c r="F139" t="s">
        <v>2131</v>
      </c>
      <c r="G139" t="s">
        <v>2098</v>
      </c>
      <c r="H139">
        <v>2</v>
      </c>
      <c r="I139">
        <v>2</v>
      </c>
      <c r="J139" t="s">
        <v>2131</v>
      </c>
      <c r="K139">
        <v>371.5</v>
      </c>
      <c r="L139">
        <v>260.10000000000002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45658</v>
      </c>
      <c r="S139">
        <v>46022</v>
      </c>
    </row>
    <row r="140" spans="1:19" x14ac:dyDescent="0.3">
      <c r="A140">
        <v>128</v>
      </c>
      <c r="B140" t="s">
        <v>30</v>
      </c>
      <c r="C140">
        <v>33260</v>
      </c>
      <c r="D140" t="s">
        <v>1899</v>
      </c>
      <c r="E140">
        <v>1976</v>
      </c>
      <c r="F140" t="s">
        <v>2131</v>
      </c>
      <c r="G140" t="s">
        <v>2097</v>
      </c>
      <c r="H140">
        <v>5</v>
      </c>
      <c r="I140">
        <v>10</v>
      </c>
      <c r="J140" t="s">
        <v>2131</v>
      </c>
      <c r="K140">
        <v>7436.7</v>
      </c>
      <c r="L140">
        <v>6687.7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45658</v>
      </c>
      <c r="S140">
        <v>46022</v>
      </c>
    </row>
    <row r="141" spans="1:19" x14ac:dyDescent="0.3">
      <c r="A141">
        <v>129</v>
      </c>
      <c r="B141" t="s">
        <v>1268</v>
      </c>
      <c r="C141">
        <v>33324</v>
      </c>
      <c r="D141" t="s">
        <v>1899</v>
      </c>
      <c r="E141">
        <v>1958</v>
      </c>
      <c r="F141" t="s">
        <v>2131</v>
      </c>
      <c r="G141" t="s">
        <v>2103</v>
      </c>
      <c r="H141">
        <v>2</v>
      </c>
      <c r="I141">
        <v>1</v>
      </c>
      <c r="J141" t="s">
        <v>2131</v>
      </c>
      <c r="K141">
        <v>663.1</v>
      </c>
      <c r="L141">
        <v>402.8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45658</v>
      </c>
      <c r="S141">
        <v>46022</v>
      </c>
    </row>
    <row r="142" spans="1:19" x14ac:dyDescent="0.3">
      <c r="A142">
        <v>130</v>
      </c>
      <c r="B142" t="s">
        <v>1274</v>
      </c>
      <c r="C142">
        <v>35692</v>
      </c>
      <c r="D142" t="s">
        <v>1899</v>
      </c>
      <c r="E142">
        <v>1938</v>
      </c>
      <c r="F142" t="s">
        <v>2131</v>
      </c>
      <c r="G142" t="s">
        <v>2098</v>
      </c>
      <c r="H142">
        <v>3</v>
      </c>
      <c r="I142">
        <v>3</v>
      </c>
      <c r="J142" t="s">
        <v>2131</v>
      </c>
      <c r="K142">
        <v>1131.5</v>
      </c>
      <c r="L142">
        <v>992.3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45658</v>
      </c>
      <c r="S142">
        <v>46022</v>
      </c>
    </row>
    <row r="143" spans="1:19" x14ac:dyDescent="0.3">
      <c r="A143">
        <v>131</v>
      </c>
      <c r="B143" t="s">
        <v>1275</v>
      </c>
      <c r="C143">
        <v>35713</v>
      </c>
      <c r="D143" t="s">
        <v>1899</v>
      </c>
      <c r="E143">
        <v>1948</v>
      </c>
      <c r="F143" t="s">
        <v>2131</v>
      </c>
      <c r="G143" t="s">
        <v>2098</v>
      </c>
      <c r="H143">
        <v>2</v>
      </c>
      <c r="I143">
        <v>1</v>
      </c>
      <c r="J143" t="s">
        <v>2131</v>
      </c>
      <c r="K143">
        <v>548.1</v>
      </c>
      <c r="L143">
        <v>504.4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45658</v>
      </c>
      <c r="S143">
        <v>46022</v>
      </c>
    </row>
    <row r="144" spans="1:19" x14ac:dyDescent="0.3">
      <c r="A144">
        <v>132</v>
      </c>
      <c r="B144" t="s">
        <v>1276</v>
      </c>
      <c r="C144">
        <v>35833</v>
      </c>
      <c r="D144" t="s">
        <v>1899</v>
      </c>
      <c r="E144">
        <v>1962</v>
      </c>
      <c r="F144" t="s">
        <v>2131</v>
      </c>
      <c r="G144" t="s">
        <v>2103</v>
      </c>
      <c r="H144">
        <v>2</v>
      </c>
      <c r="I144">
        <v>2</v>
      </c>
      <c r="J144" t="s">
        <v>2131</v>
      </c>
      <c r="K144">
        <v>668.3</v>
      </c>
      <c r="L144">
        <v>608.29999999999995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45658</v>
      </c>
      <c r="S144">
        <v>46022</v>
      </c>
    </row>
    <row r="145" spans="1:19" x14ac:dyDescent="0.3">
      <c r="A145">
        <v>133</v>
      </c>
      <c r="B145" t="s">
        <v>1277</v>
      </c>
      <c r="C145">
        <v>35834</v>
      </c>
      <c r="D145" t="s">
        <v>1899</v>
      </c>
      <c r="E145">
        <v>1962</v>
      </c>
      <c r="F145" t="s">
        <v>2131</v>
      </c>
      <c r="G145" t="s">
        <v>2103</v>
      </c>
      <c r="H145">
        <v>2</v>
      </c>
      <c r="I145">
        <v>2</v>
      </c>
      <c r="J145" t="s">
        <v>2131</v>
      </c>
      <c r="K145">
        <v>742.2</v>
      </c>
      <c r="L145">
        <v>681.1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45658</v>
      </c>
      <c r="S145">
        <v>46022</v>
      </c>
    </row>
    <row r="146" spans="1:19" x14ac:dyDescent="0.3">
      <c r="A146">
        <v>134</v>
      </c>
      <c r="B146" t="s">
        <v>1278</v>
      </c>
      <c r="C146">
        <v>35835</v>
      </c>
      <c r="D146" t="s">
        <v>1899</v>
      </c>
      <c r="E146">
        <v>1962</v>
      </c>
      <c r="F146" t="s">
        <v>2131</v>
      </c>
      <c r="G146" t="s">
        <v>2103</v>
      </c>
      <c r="H146">
        <v>2</v>
      </c>
      <c r="I146">
        <v>2</v>
      </c>
      <c r="J146" t="s">
        <v>2131</v>
      </c>
      <c r="K146">
        <v>607.70000000000005</v>
      </c>
      <c r="L146">
        <v>547.1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45658</v>
      </c>
      <c r="S146">
        <v>46022</v>
      </c>
    </row>
    <row r="147" spans="1:19" x14ac:dyDescent="0.3">
      <c r="A147">
        <v>135</v>
      </c>
      <c r="B147" t="s">
        <v>1279</v>
      </c>
      <c r="C147">
        <v>35839</v>
      </c>
      <c r="D147" t="s">
        <v>1899</v>
      </c>
      <c r="E147">
        <v>1962</v>
      </c>
      <c r="F147" t="s">
        <v>2131</v>
      </c>
      <c r="G147" t="s">
        <v>2098</v>
      </c>
      <c r="H147">
        <v>2</v>
      </c>
      <c r="I147">
        <v>2</v>
      </c>
      <c r="J147" t="s">
        <v>2131</v>
      </c>
      <c r="K147">
        <v>672.2</v>
      </c>
      <c r="L147">
        <v>620.20000000000005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45658</v>
      </c>
      <c r="S147">
        <v>46022</v>
      </c>
    </row>
    <row r="148" spans="1:19" x14ac:dyDescent="0.3">
      <c r="A148">
        <v>136</v>
      </c>
      <c r="B148" t="s">
        <v>1280</v>
      </c>
      <c r="C148">
        <v>35840</v>
      </c>
      <c r="D148" t="s">
        <v>1899</v>
      </c>
      <c r="E148">
        <v>1962</v>
      </c>
      <c r="F148" t="s">
        <v>2131</v>
      </c>
      <c r="G148" t="s">
        <v>2098</v>
      </c>
      <c r="H148">
        <v>2</v>
      </c>
      <c r="I148">
        <v>2</v>
      </c>
      <c r="J148" t="s">
        <v>2131</v>
      </c>
      <c r="K148">
        <v>674.21</v>
      </c>
      <c r="L148">
        <v>619.20000000000005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45658</v>
      </c>
      <c r="S148">
        <v>46022</v>
      </c>
    </row>
    <row r="149" spans="1:19" x14ac:dyDescent="0.3">
      <c r="A149">
        <v>137</v>
      </c>
      <c r="B149" t="s">
        <v>1283</v>
      </c>
      <c r="C149">
        <v>35861</v>
      </c>
      <c r="D149" t="s">
        <v>1899</v>
      </c>
      <c r="E149">
        <v>1967</v>
      </c>
      <c r="F149" t="s">
        <v>2131</v>
      </c>
      <c r="G149" t="s">
        <v>2098</v>
      </c>
      <c r="H149">
        <v>4</v>
      </c>
      <c r="I149">
        <v>6</v>
      </c>
      <c r="J149" t="s">
        <v>2131</v>
      </c>
      <c r="K149">
        <v>6158</v>
      </c>
      <c r="L149">
        <v>4527.5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45658</v>
      </c>
      <c r="S149">
        <v>46022</v>
      </c>
    </row>
    <row r="150" spans="1:19" x14ac:dyDescent="0.3">
      <c r="A150">
        <v>138</v>
      </c>
      <c r="B150" t="s">
        <v>1285</v>
      </c>
      <c r="C150">
        <v>35919</v>
      </c>
      <c r="D150" t="s">
        <v>1899</v>
      </c>
      <c r="E150">
        <v>1985</v>
      </c>
      <c r="F150" t="s">
        <v>2131</v>
      </c>
      <c r="G150" t="s">
        <v>2097</v>
      </c>
      <c r="H150">
        <v>9</v>
      </c>
      <c r="I150">
        <v>5</v>
      </c>
      <c r="J150" t="s">
        <v>2131</v>
      </c>
      <c r="K150">
        <v>15295.6</v>
      </c>
      <c r="L150">
        <v>10064.4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45658</v>
      </c>
      <c r="S150">
        <v>46022</v>
      </c>
    </row>
    <row r="151" spans="1:19" x14ac:dyDescent="0.3">
      <c r="A151">
        <v>139</v>
      </c>
      <c r="B151" t="s">
        <v>1286</v>
      </c>
      <c r="C151">
        <v>35904</v>
      </c>
      <c r="D151" t="s">
        <v>1899</v>
      </c>
      <c r="E151">
        <v>1917</v>
      </c>
      <c r="F151" t="s">
        <v>2131</v>
      </c>
      <c r="G151" t="s">
        <v>2103</v>
      </c>
      <c r="H151">
        <v>1</v>
      </c>
      <c r="I151">
        <v>1</v>
      </c>
      <c r="J151" t="s">
        <v>2131</v>
      </c>
      <c r="K151">
        <v>280.66000000000003</v>
      </c>
      <c r="L151">
        <v>253.5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45658</v>
      </c>
      <c r="S151">
        <v>46022</v>
      </c>
    </row>
    <row r="152" spans="1:19" x14ac:dyDescent="0.3">
      <c r="A152">
        <v>140</v>
      </c>
      <c r="B152" t="s">
        <v>1658</v>
      </c>
      <c r="C152">
        <v>35916</v>
      </c>
      <c r="D152" t="s">
        <v>1900</v>
      </c>
      <c r="E152">
        <v>1969</v>
      </c>
      <c r="F152" t="s">
        <v>2131</v>
      </c>
      <c r="G152" t="s">
        <v>2098</v>
      </c>
      <c r="H152">
        <v>4</v>
      </c>
      <c r="I152">
        <v>4</v>
      </c>
      <c r="J152" t="s">
        <v>2131</v>
      </c>
      <c r="K152">
        <v>4178.6000000000004</v>
      </c>
      <c r="L152" t="s">
        <v>2131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45658</v>
      </c>
      <c r="S152">
        <v>46022</v>
      </c>
    </row>
    <row r="153" spans="1:19" x14ac:dyDescent="0.3">
      <c r="A153">
        <v>141</v>
      </c>
      <c r="B153" t="s">
        <v>1289</v>
      </c>
      <c r="C153">
        <v>33195</v>
      </c>
      <c r="D153" t="s">
        <v>1899</v>
      </c>
      <c r="E153">
        <v>1966</v>
      </c>
      <c r="F153" t="s">
        <v>2131</v>
      </c>
      <c r="G153" t="s">
        <v>2098</v>
      </c>
      <c r="H153">
        <v>5</v>
      </c>
      <c r="I153">
        <v>4</v>
      </c>
      <c r="J153" t="s">
        <v>2131</v>
      </c>
      <c r="K153">
        <v>3695.1</v>
      </c>
      <c r="L153">
        <v>3474.2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45658</v>
      </c>
      <c r="S153">
        <v>46022</v>
      </c>
    </row>
    <row r="154" spans="1:19" x14ac:dyDescent="0.3">
      <c r="A154">
        <v>142</v>
      </c>
      <c r="B154" t="s">
        <v>1287</v>
      </c>
      <c r="C154">
        <v>35940</v>
      </c>
      <c r="D154" t="s">
        <v>1899</v>
      </c>
      <c r="E154">
        <v>1961</v>
      </c>
      <c r="F154" t="s">
        <v>2131</v>
      </c>
      <c r="G154" t="s">
        <v>2098</v>
      </c>
      <c r="H154">
        <v>2</v>
      </c>
      <c r="I154">
        <v>2</v>
      </c>
      <c r="J154" t="s">
        <v>2131</v>
      </c>
      <c r="K154">
        <v>809.48</v>
      </c>
      <c r="L154">
        <v>713.2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45658</v>
      </c>
      <c r="S154">
        <v>46022</v>
      </c>
    </row>
    <row r="155" spans="1:19" x14ac:dyDescent="0.3">
      <c r="A155">
        <v>143</v>
      </c>
      <c r="B155" t="s">
        <v>1288</v>
      </c>
      <c r="C155">
        <v>36127</v>
      </c>
      <c r="D155" t="s">
        <v>1899</v>
      </c>
      <c r="E155">
        <v>1957</v>
      </c>
      <c r="F155" t="s">
        <v>2131</v>
      </c>
      <c r="G155" t="s">
        <v>2103</v>
      </c>
      <c r="H155">
        <v>2</v>
      </c>
      <c r="I155">
        <v>1</v>
      </c>
      <c r="J155" t="s">
        <v>2131</v>
      </c>
      <c r="K155">
        <v>443.8</v>
      </c>
      <c r="L155">
        <v>409.4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45658</v>
      </c>
      <c r="S155">
        <v>46022</v>
      </c>
    </row>
    <row r="156" spans="1:19" x14ac:dyDescent="0.3">
      <c r="A156">
        <v>144</v>
      </c>
      <c r="B156" t="s">
        <v>1290</v>
      </c>
      <c r="C156">
        <v>33201</v>
      </c>
      <c r="D156" t="s">
        <v>1899</v>
      </c>
      <c r="E156">
        <v>1953</v>
      </c>
      <c r="F156" t="s">
        <v>2131</v>
      </c>
      <c r="G156" t="s">
        <v>2098</v>
      </c>
      <c r="H156">
        <v>2</v>
      </c>
      <c r="I156">
        <v>1</v>
      </c>
      <c r="J156" t="s">
        <v>2131</v>
      </c>
      <c r="K156">
        <v>902.1</v>
      </c>
      <c r="L156">
        <v>542.1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45658</v>
      </c>
      <c r="S156">
        <v>46022</v>
      </c>
    </row>
    <row r="157" spans="1:19" x14ac:dyDescent="0.3">
      <c r="A157">
        <v>145</v>
      </c>
      <c r="B157" t="s">
        <v>1291</v>
      </c>
      <c r="C157">
        <v>36202</v>
      </c>
      <c r="D157" t="s">
        <v>1899</v>
      </c>
      <c r="E157">
        <v>1955</v>
      </c>
      <c r="F157" t="s">
        <v>2131</v>
      </c>
      <c r="G157" t="s">
        <v>2098</v>
      </c>
      <c r="H157">
        <v>3</v>
      </c>
      <c r="I157">
        <v>1</v>
      </c>
      <c r="J157" t="s">
        <v>2131</v>
      </c>
      <c r="K157">
        <v>545</v>
      </c>
      <c r="L157">
        <v>492.8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45658</v>
      </c>
      <c r="S157">
        <v>46022</v>
      </c>
    </row>
    <row r="158" spans="1:19" x14ac:dyDescent="0.3">
      <c r="A158">
        <v>146</v>
      </c>
      <c r="B158" t="s">
        <v>1292</v>
      </c>
      <c r="C158">
        <v>36223</v>
      </c>
      <c r="D158" t="s">
        <v>1899</v>
      </c>
      <c r="E158">
        <v>1953</v>
      </c>
      <c r="F158" t="s">
        <v>2131</v>
      </c>
      <c r="G158" t="s">
        <v>2103</v>
      </c>
      <c r="H158">
        <v>2</v>
      </c>
      <c r="I158">
        <v>1</v>
      </c>
      <c r="J158" t="s">
        <v>2131</v>
      </c>
      <c r="K158">
        <v>577.9</v>
      </c>
      <c r="L158">
        <v>541.79999999999995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45658</v>
      </c>
      <c r="S158">
        <v>46022</v>
      </c>
    </row>
    <row r="159" spans="1:19" x14ac:dyDescent="0.3">
      <c r="A159">
        <v>147</v>
      </c>
      <c r="B159" t="s">
        <v>1293</v>
      </c>
      <c r="C159">
        <v>36224</v>
      </c>
      <c r="D159" t="s">
        <v>1899</v>
      </c>
      <c r="E159">
        <v>1952</v>
      </c>
      <c r="F159" t="s">
        <v>2131</v>
      </c>
      <c r="G159" t="s">
        <v>2103</v>
      </c>
      <c r="H159">
        <v>1</v>
      </c>
      <c r="I159">
        <v>3</v>
      </c>
      <c r="J159" t="s">
        <v>2131</v>
      </c>
      <c r="K159">
        <v>665.34</v>
      </c>
      <c r="L159">
        <v>586.20000000000005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45658</v>
      </c>
      <c r="S159">
        <v>46022</v>
      </c>
    </row>
    <row r="160" spans="1:19" x14ac:dyDescent="0.3">
      <c r="A160">
        <v>148</v>
      </c>
      <c r="B160" t="s">
        <v>1659</v>
      </c>
      <c r="C160">
        <v>36266</v>
      </c>
      <c r="D160" t="s">
        <v>1900</v>
      </c>
      <c r="E160">
        <v>1975</v>
      </c>
      <c r="F160" t="s">
        <v>2131</v>
      </c>
      <c r="G160" t="s">
        <v>2097</v>
      </c>
      <c r="H160">
        <v>5</v>
      </c>
      <c r="I160">
        <v>4</v>
      </c>
      <c r="J160" t="s">
        <v>2131</v>
      </c>
      <c r="K160">
        <v>2712.2</v>
      </c>
      <c r="L160" t="s">
        <v>2131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45658</v>
      </c>
      <c r="S160">
        <v>46022</v>
      </c>
    </row>
    <row r="161" spans="1:19" x14ac:dyDescent="0.3">
      <c r="A161">
        <v>149</v>
      </c>
      <c r="B161" t="s">
        <v>1294</v>
      </c>
      <c r="C161">
        <v>36436</v>
      </c>
      <c r="D161" t="s">
        <v>1899</v>
      </c>
      <c r="E161">
        <v>1956</v>
      </c>
      <c r="F161" t="s">
        <v>2131</v>
      </c>
      <c r="G161" t="s">
        <v>2098</v>
      </c>
      <c r="H161">
        <v>4</v>
      </c>
      <c r="I161">
        <v>2</v>
      </c>
      <c r="J161" t="s">
        <v>2131</v>
      </c>
      <c r="K161">
        <v>2441.1</v>
      </c>
      <c r="L161">
        <v>1309.2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45658</v>
      </c>
      <c r="S161">
        <v>46022</v>
      </c>
    </row>
    <row r="162" spans="1:19" x14ac:dyDescent="0.3">
      <c r="A162">
        <v>150</v>
      </c>
      <c r="B162" t="s">
        <v>1295</v>
      </c>
      <c r="C162">
        <v>36454</v>
      </c>
      <c r="D162" t="s">
        <v>1899</v>
      </c>
      <c r="E162">
        <v>1958</v>
      </c>
      <c r="F162" t="s">
        <v>2131</v>
      </c>
      <c r="G162" t="s">
        <v>2103</v>
      </c>
      <c r="H162">
        <v>2</v>
      </c>
      <c r="I162">
        <v>1</v>
      </c>
      <c r="J162" t="s">
        <v>2131</v>
      </c>
      <c r="K162">
        <v>454.3</v>
      </c>
      <c r="L162">
        <v>417.5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45658</v>
      </c>
      <c r="S162">
        <v>46022</v>
      </c>
    </row>
    <row r="163" spans="1:19" x14ac:dyDescent="0.3">
      <c r="A163">
        <v>151</v>
      </c>
      <c r="B163" t="s">
        <v>1296</v>
      </c>
      <c r="C163">
        <v>36459</v>
      </c>
      <c r="D163" t="s">
        <v>1899</v>
      </c>
      <c r="E163">
        <v>1957</v>
      </c>
      <c r="F163" t="s">
        <v>2131</v>
      </c>
      <c r="G163" t="s">
        <v>2103</v>
      </c>
      <c r="H163">
        <v>2</v>
      </c>
      <c r="I163">
        <v>1</v>
      </c>
      <c r="J163" t="s">
        <v>2131</v>
      </c>
      <c r="K163">
        <v>440.26</v>
      </c>
      <c r="L163">
        <v>400.76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45658</v>
      </c>
      <c r="S163">
        <v>46022</v>
      </c>
    </row>
    <row r="164" spans="1:19" x14ac:dyDescent="0.3">
      <c r="A164">
        <v>152</v>
      </c>
      <c r="B164" t="s">
        <v>1298</v>
      </c>
      <c r="C164">
        <v>36461</v>
      </c>
      <c r="D164" t="s">
        <v>1899</v>
      </c>
      <c r="E164">
        <v>1958</v>
      </c>
      <c r="F164" t="s">
        <v>2131</v>
      </c>
      <c r="G164" t="s">
        <v>2103</v>
      </c>
      <c r="H164">
        <v>2</v>
      </c>
      <c r="I164">
        <v>1</v>
      </c>
      <c r="J164" t="s">
        <v>2131</v>
      </c>
      <c r="K164">
        <v>495.7</v>
      </c>
      <c r="L164">
        <v>460.4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45658</v>
      </c>
      <c r="S164">
        <v>46022</v>
      </c>
    </row>
    <row r="165" spans="1:19" x14ac:dyDescent="0.3">
      <c r="A165">
        <v>153</v>
      </c>
      <c r="B165" t="s">
        <v>1299</v>
      </c>
      <c r="C165">
        <v>36467</v>
      </c>
      <c r="D165" t="s">
        <v>1899</v>
      </c>
      <c r="E165">
        <v>1958</v>
      </c>
      <c r="F165" t="s">
        <v>2131</v>
      </c>
      <c r="G165" t="s">
        <v>2103</v>
      </c>
      <c r="H165">
        <v>2</v>
      </c>
      <c r="I165">
        <v>1</v>
      </c>
      <c r="J165" t="s">
        <v>2131</v>
      </c>
      <c r="K165">
        <v>449.2</v>
      </c>
      <c r="L165">
        <v>411.2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45658</v>
      </c>
      <c r="S165">
        <v>46022</v>
      </c>
    </row>
    <row r="166" spans="1:19" x14ac:dyDescent="0.3">
      <c r="A166">
        <v>154</v>
      </c>
      <c r="B166" t="s">
        <v>1300</v>
      </c>
      <c r="C166">
        <v>36470</v>
      </c>
      <c r="D166" t="s">
        <v>1899</v>
      </c>
      <c r="E166">
        <v>1959</v>
      </c>
      <c r="F166" t="s">
        <v>2131</v>
      </c>
      <c r="G166" t="s">
        <v>2103</v>
      </c>
      <c r="H166">
        <v>2</v>
      </c>
      <c r="I166">
        <v>1</v>
      </c>
      <c r="J166" t="s">
        <v>2131</v>
      </c>
      <c r="K166">
        <v>446.7</v>
      </c>
      <c r="L166">
        <v>409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45658</v>
      </c>
      <c r="S166">
        <v>46022</v>
      </c>
    </row>
    <row r="167" spans="1:19" x14ac:dyDescent="0.3">
      <c r="A167">
        <v>155</v>
      </c>
      <c r="B167" t="s">
        <v>1302</v>
      </c>
      <c r="C167">
        <v>36554</v>
      </c>
      <c r="D167" t="s">
        <v>1899</v>
      </c>
      <c r="E167">
        <v>1965</v>
      </c>
      <c r="F167" t="s">
        <v>2131</v>
      </c>
      <c r="G167" t="s">
        <v>2098</v>
      </c>
      <c r="H167">
        <v>4</v>
      </c>
      <c r="I167">
        <v>2</v>
      </c>
      <c r="J167" t="s">
        <v>2131</v>
      </c>
      <c r="K167">
        <v>1962.8</v>
      </c>
      <c r="L167">
        <v>1606.2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45658</v>
      </c>
      <c r="S167">
        <v>46022</v>
      </c>
    </row>
    <row r="168" spans="1:19" x14ac:dyDescent="0.3">
      <c r="A168">
        <v>156</v>
      </c>
      <c r="B168" t="s">
        <v>1303</v>
      </c>
      <c r="C168">
        <v>36643</v>
      </c>
      <c r="D168" t="s">
        <v>1899</v>
      </c>
      <c r="E168">
        <v>1954</v>
      </c>
      <c r="F168" t="s">
        <v>2131</v>
      </c>
      <c r="G168" t="s">
        <v>2097</v>
      </c>
      <c r="H168">
        <v>2</v>
      </c>
      <c r="I168">
        <v>1</v>
      </c>
      <c r="J168" t="s">
        <v>2131</v>
      </c>
      <c r="K168">
        <v>750.7</v>
      </c>
      <c r="L168">
        <v>402.9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45658</v>
      </c>
      <c r="S168">
        <v>46022</v>
      </c>
    </row>
    <row r="169" spans="1:19" x14ac:dyDescent="0.3">
      <c r="A169">
        <v>157</v>
      </c>
      <c r="B169" t="s">
        <v>1660</v>
      </c>
      <c r="C169">
        <v>36670</v>
      </c>
      <c r="D169" t="s">
        <v>1900</v>
      </c>
      <c r="E169">
        <v>1971</v>
      </c>
      <c r="F169" t="s">
        <v>2131</v>
      </c>
      <c r="G169" t="s">
        <v>2097</v>
      </c>
      <c r="H169">
        <v>4</v>
      </c>
      <c r="I169">
        <v>4</v>
      </c>
      <c r="J169" t="s">
        <v>2131</v>
      </c>
      <c r="K169">
        <v>3746.4</v>
      </c>
      <c r="L169" t="s">
        <v>2131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45658</v>
      </c>
      <c r="S169">
        <v>46022</v>
      </c>
    </row>
    <row r="170" spans="1:19" x14ac:dyDescent="0.3">
      <c r="A170">
        <v>158</v>
      </c>
      <c r="B170" t="s">
        <v>1305</v>
      </c>
      <c r="C170">
        <v>36622</v>
      </c>
      <c r="D170" t="s">
        <v>1899</v>
      </c>
      <c r="E170">
        <v>1966</v>
      </c>
      <c r="F170" t="s">
        <v>2131</v>
      </c>
      <c r="G170" t="s">
        <v>2098</v>
      </c>
      <c r="H170">
        <v>5</v>
      </c>
      <c r="I170">
        <v>3</v>
      </c>
      <c r="J170" t="s">
        <v>2131</v>
      </c>
      <c r="K170">
        <v>3793.9</v>
      </c>
      <c r="L170">
        <v>2410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45658</v>
      </c>
      <c r="S170">
        <v>46022</v>
      </c>
    </row>
    <row r="171" spans="1:19" x14ac:dyDescent="0.3">
      <c r="A171">
        <v>159</v>
      </c>
      <c r="B171" t="s">
        <v>1306</v>
      </c>
      <c r="C171">
        <v>36701</v>
      </c>
      <c r="D171" t="s">
        <v>1899</v>
      </c>
      <c r="E171">
        <v>1965</v>
      </c>
      <c r="F171" t="s">
        <v>2131</v>
      </c>
      <c r="G171" t="s">
        <v>2103</v>
      </c>
      <c r="H171">
        <v>2</v>
      </c>
      <c r="I171">
        <v>1</v>
      </c>
      <c r="J171" t="s">
        <v>2131</v>
      </c>
      <c r="K171">
        <v>268.81</v>
      </c>
      <c r="L171">
        <v>256.81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45658</v>
      </c>
      <c r="S171">
        <v>46022</v>
      </c>
    </row>
    <row r="172" spans="1:19" x14ac:dyDescent="0.3">
      <c r="A172">
        <v>160</v>
      </c>
      <c r="B172" t="s">
        <v>1308</v>
      </c>
      <c r="C172">
        <v>36779</v>
      </c>
      <c r="D172" t="s">
        <v>1899</v>
      </c>
      <c r="E172">
        <v>1974</v>
      </c>
      <c r="F172" t="s">
        <v>2131</v>
      </c>
      <c r="G172" t="s">
        <v>2098</v>
      </c>
      <c r="H172">
        <v>5</v>
      </c>
      <c r="I172">
        <v>9</v>
      </c>
      <c r="J172" t="s">
        <v>2131</v>
      </c>
      <c r="K172">
        <v>11235.6</v>
      </c>
      <c r="L172">
        <v>8661.6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45658</v>
      </c>
      <c r="S172">
        <v>46022</v>
      </c>
    </row>
    <row r="173" spans="1:19" x14ac:dyDescent="0.3">
      <c r="A173">
        <v>161</v>
      </c>
      <c r="B173" t="s">
        <v>1281</v>
      </c>
      <c r="C173">
        <v>33328</v>
      </c>
      <c r="D173" t="s">
        <v>1899</v>
      </c>
      <c r="E173">
        <v>1960</v>
      </c>
      <c r="F173" t="s">
        <v>2131</v>
      </c>
      <c r="G173" t="s">
        <v>2103</v>
      </c>
      <c r="H173">
        <v>2</v>
      </c>
      <c r="I173">
        <v>2</v>
      </c>
      <c r="J173" t="s">
        <v>2131</v>
      </c>
      <c r="K173">
        <v>1165</v>
      </c>
      <c r="L173">
        <v>694.6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45658</v>
      </c>
      <c r="S173">
        <v>46022</v>
      </c>
    </row>
    <row r="174" spans="1:19" x14ac:dyDescent="0.3">
      <c r="A174">
        <v>162</v>
      </c>
      <c r="B174" t="s">
        <v>1310</v>
      </c>
      <c r="C174">
        <v>36812</v>
      </c>
      <c r="D174" t="s">
        <v>1899</v>
      </c>
      <c r="E174">
        <v>1917</v>
      </c>
      <c r="F174" t="s">
        <v>2131</v>
      </c>
      <c r="G174" t="s">
        <v>2103</v>
      </c>
      <c r="H174">
        <v>2</v>
      </c>
      <c r="I174">
        <v>1</v>
      </c>
      <c r="J174" t="s">
        <v>2131</v>
      </c>
      <c r="K174">
        <v>382.8</v>
      </c>
      <c r="L174">
        <v>331.4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45658</v>
      </c>
      <c r="S174">
        <v>46022</v>
      </c>
    </row>
    <row r="175" spans="1:19" x14ac:dyDescent="0.3">
      <c r="A175">
        <v>163</v>
      </c>
      <c r="B175" t="s">
        <v>1311</v>
      </c>
      <c r="C175">
        <v>36813</v>
      </c>
      <c r="D175" t="s">
        <v>1899</v>
      </c>
      <c r="E175">
        <v>1959</v>
      </c>
      <c r="F175" t="s">
        <v>2131</v>
      </c>
      <c r="G175" t="s">
        <v>2103</v>
      </c>
      <c r="H175">
        <v>2</v>
      </c>
      <c r="I175">
        <v>2</v>
      </c>
      <c r="J175" t="s">
        <v>2131</v>
      </c>
      <c r="K175">
        <v>438.9</v>
      </c>
      <c r="L175">
        <v>401.2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45658</v>
      </c>
      <c r="S175">
        <v>46022</v>
      </c>
    </row>
    <row r="176" spans="1:19" x14ac:dyDescent="0.3">
      <c r="A176">
        <v>164</v>
      </c>
      <c r="B176" t="s">
        <v>1312</v>
      </c>
      <c r="C176">
        <v>36839</v>
      </c>
      <c r="D176" t="s">
        <v>1899</v>
      </c>
      <c r="E176">
        <v>1974</v>
      </c>
      <c r="F176" t="s">
        <v>2131</v>
      </c>
      <c r="G176" t="s">
        <v>2097</v>
      </c>
      <c r="H176">
        <v>5</v>
      </c>
      <c r="I176">
        <v>6</v>
      </c>
      <c r="J176" t="s">
        <v>2131</v>
      </c>
      <c r="K176">
        <v>6953.6</v>
      </c>
      <c r="L176">
        <v>4286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45658</v>
      </c>
      <c r="S176">
        <v>46022</v>
      </c>
    </row>
    <row r="177" spans="1:19" x14ac:dyDescent="0.3">
      <c r="A177">
        <v>165</v>
      </c>
      <c r="B177" t="s">
        <v>1314</v>
      </c>
      <c r="C177">
        <v>36844</v>
      </c>
      <c r="D177" t="s">
        <v>1899</v>
      </c>
      <c r="E177">
        <v>1967</v>
      </c>
      <c r="F177" t="s">
        <v>2131</v>
      </c>
      <c r="G177" t="s">
        <v>2098</v>
      </c>
      <c r="H177">
        <v>5</v>
      </c>
      <c r="I177">
        <v>3</v>
      </c>
      <c r="J177" t="s">
        <v>2131</v>
      </c>
      <c r="K177">
        <v>4127.5</v>
      </c>
      <c r="L177">
        <v>2519.1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45658</v>
      </c>
      <c r="S177">
        <v>46022</v>
      </c>
    </row>
    <row r="178" spans="1:19" x14ac:dyDescent="0.3">
      <c r="A178">
        <v>166</v>
      </c>
      <c r="B178" t="s">
        <v>1315</v>
      </c>
      <c r="C178">
        <v>36847</v>
      </c>
      <c r="D178" t="s">
        <v>1899</v>
      </c>
      <c r="E178">
        <v>1968</v>
      </c>
      <c r="F178" t="s">
        <v>2131</v>
      </c>
      <c r="G178" t="s">
        <v>2098</v>
      </c>
      <c r="H178">
        <v>5</v>
      </c>
      <c r="I178">
        <v>3</v>
      </c>
      <c r="J178" t="s">
        <v>2131</v>
      </c>
      <c r="K178">
        <v>4036.5</v>
      </c>
      <c r="L178">
        <v>2492.4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45658</v>
      </c>
      <c r="S178">
        <v>46022</v>
      </c>
    </row>
    <row r="179" spans="1:19" x14ac:dyDescent="0.3">
      <c r="A179">
        <v>167</v>
      </c>
      <c r="B179" t="s">
        <v>1316</v>
      </c>
      <c r="C179">
        <v>36822</v>
      </c>
      <c r="D179" t="s">
        <v>1899</v>
      </c>
      <c r="E179">
        <v>1972</v>
      </c>
      <c r="F179" t="s">
        <v>2131</v>
      </c>
      <c r="G179" t="s">
        <v>2098</v>
      </c>
      <c r="H179">
        <v>4</v>
      </c>
      <c r="I179">
        <v>6</v>
      </c>
      <c r="J179" t="s">
        <v>2131</v>
      </c>
      <c r="K179">
        <v>5155.3</v>
      </c>
      <c r="L179">
        <v>4678.1000000000004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45658</v>
      </c>
      <c r="S179">
        <v>46022</v>
      </c>
    </row>
    <row r="180" spans="1:19" x14ac:dyDescent="0.3">
      <c r="A180">
        <v>168</v>
      </c>
      <c r="B180" t="s">
        <v>1319</v>
      </c>
      <c r="C180">
        <v>36887</v>
      </c>
      <c r="D180" t="s">
        <v>1899</v>
      </c>
      <c r="E180">
        <v>1960</v>
      </c>
      <c r="F180" t="s">
        <v>2131</v>
      </c>
      <c r="G180" t="s">
        <v>2103</v>
      </c>
      <c r="H180">
        <v>2</v>
      </c>
      <c r="I180">
        <v>1</v>
      </c>
      <c r="J180" t="s">
        <v>2131</v>
      </c>
      <c r="K180">
        <v>261.39999999999998</v>
      </c>
      <c r="L180">
        <v>164.4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45658</v>
      </c>
      <c r="S180">
        <v>46022</v>
      </c>
    </row>
    <row r="181" spans="1:19" x14ac:dyDescent="0.3">
      <c r="A181">
        <v>169</v>
      </c>
      <c r="B181" t="s">
        <v>1320</v>
      </c>
      <c r="C181">
        <v>36888</v>
      </c>
      <c r="D181" t="s">
        <v>1899</v>
      </c>
      <c r="E181">
        <v>1961</v>
      </c>
      <c r="F181" t="s">
        <v>2131</v>
      </c>
      <c r="G181" t="s">
        <v>2098</v>
      </c>
      <c r="H181">
        <v>2</v>
      </c>
      <c r="I181">
        <v>2</v>
      </c>
      <c r="J181" t="s">
        <v>2131</v>
      </c>
      <c r="K181">
        <v>621.5</v>
      </c>
      <c r="L181">
        <v>440.2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45658</v>
      </c>
      <c r="S181">
        <v>46022</v>
      </c>
    </row>
    <row r="182" spans="1:19" x14ac:dyDescent="0.3">
      <c r="A182">
        <v>170</v>
      </c>
      <c r="B182" t="s">
        <v>1321</v>
      </c>
      <c r="C182">
        <v>36889</v>
      </c>
      <c r="D182" t="s">
        <v>1899</v>
      </c>
      <c r="E182">
        <v>1959</v>
      </c>
      <c r="F182" t="s">
        <v>2131</v>
      </c>
      <c r="G182" t="s">
        <v>2098</v>
      </c>
      <c r="H182">
        <v>2</v>
      </c>
      <c r="I182">
        <v>2</v>
      </c>
      <c r="J182" t="s">
        <v>2131</v>
      </c>
      <c r="K182">
        <v>831.3</v>
      </c>
      <c r="L182">
        <v>610.29999999999995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45658</v>
      </c>
      <c r="S182">
        <v>46022</v>
      </c>
    </row>
    <row r="183" spans="1:19" x14ac:dyDescent="0.3">
      <c r="A183">
        <v>171</v>
      </c>
      <c r="B183" t="s">
        <v>1322</v>
      </c>
      <c r="C183">
        <v>36891</v>
      </c>
      <c r="D183" t="s">
        <v>1899</v>
      </c>
      <c r="E183">
        <v>1958</v>
      </c>
      <c r="F183" t="s">
        <v>2131</v>
      </c>
      <c r="G183" t="s">
        <v>2098</v>
      </c>
      <c r="H183">
        <v>2</v>
      </c>
      <c r="I183">
        <v>1</v>
      </c>
      <c r="J183" t="s">
        <v>2131</v>
      </c>
      <c r="K183">
        <v>391.3</v>
      </c>
      <c r="L183">
        <v>305.39999999999998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45658</v>
      </c>
      <c r="S183">
        <v>46022</v>
      </c>
    </row>
    <row r="184" spans="1:19" x14ac:dyDescent="0.3">
      <c r="A184">
        <v>172</v>
      </c>
      <c r="B184" t="s">
        <v>1324</v>
      </c>
      <c r="C184">
        <v>36875</v>
      </c>
      <c r="D184" t="s">
        <v>1899</v>
      </c>
      <c r="E184">
        <v>1971</v>
      </c>
      <c r="F184" t="s">
        <v>2131</v>
      </c>
      <c r="G184" t="s">
        <v>2098</v>
      </c>
      <c r="H184">
        <v>4</v>
      </c>
      <c r="I184">
        <v>6</v>
      </c>
      <c r="J184" t="s">
        <v>2131</v>
      </c>
      <c r="K184">
        <v>6633.8</v>
      </c>
      <c r="L184">
        <v>4578.3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45658</v>
      </c>
      <c r="S184">
        <v>46022</v>
      </c>
    </row>
    <row r="185" spans="1:19" x14ac:dyDescent="0.3">
      <c r="A185">
        <v>173</v>
      </c>
      <c r="B185" t="s">
        <v>1238</v>
      </c>
      <c r="C185">
        <v>54855</v>
      </c>
      <c r="D185" t="s">
        <v>1899</v>
      </c>
      <c r="E185">
        <v>1930</v>
      </c>
      <c r="F185" t="s">
        <v>2131</v>
      </c>
      <c r="G185" t="s">
        <v>2098</v>
      </c>
      <c r="H185">
        <v>3</v>
      </c>
      <c r="I185">
        <v>2</v>
      </c>
      <c r="J185" t="s">
        <v>2131</v>
      </c>
      <c r="K185">
        <v>1044.3</v>
      </c>
      <c r="L185">
        <v>900.8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45658</v>
      </c>
      <c r="S185">
        <v>46022</v>
      </c>
    </row>
    <row r="186" spans="1:19" x14ac:dyDescent="0.3">
      <c r="A186">
        <v>174</v>
      </c>
      <c r="B186" t="s">
        <v>1247</v>
      </c>
      <c r="C186">
        <v>54876</v>
      </c>
      <c r="D186" t="s">
        <v>1899</v>
      </c>
      <c r="E186">
        <v>1958</v>
      </c>
      <c r="F186" t="s">
        <v>2131</v>
      </c>
      <c r="G186" t="s">
        <v>2105</v>
      </c>
      <c r="H186">
        <v>2</v>
      </c>
      <c r="I186">
        <v>1</v>
      </c>
      <c r="J186" t="s">
        <v>2131</v>
      </c>
      <c r="K186">
        <v>417</v>
      </c>
      <c r="L186">
        <v>412.5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45658</v>
      </c>
      <c r="S186">
        <v>46022</v>
      </c>
    </row>
    <row r="187" spans="1:19" x14ac:dyDescent="0.3">
      <c r="A187">
        <v>175</v>
      </c>
      <c r="B187" t="s">
        <v>1248</v>
      </c>
      <c r="C187">
        <v>54877</v>
      </c>
      <c r="D187" t="s">
        <v>1899</v>
      </c>
      <c r="E187">
        <v>1958</v>
      </c>
      <c r="F187" t="s">
        <v>2131</v>
      </c>
      <c r="G187" t="s">
        <v>2105</v>
      </c>
      <c r="H187">
        <v>2</v>
      </c>
      <c r="I187">
        <v>1</v>
      </c>
      <c r="J187" t="s">
        <v>2131</v>
      </c>
      <c r="K187">
        <v>411</v>
      </c>
      <c r="L187">
        <v>393.7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45658</v>
      </c>
      <c r="S187">
        <v>46022</v>
      </c>
    </row>
    <row r="188" spans="1:19" x14ac:dyDescent="0.3">
      <c r="A188">
        <v>176</v>
      </c>
      <c r="B188" t="s">
        <v>1249</v>
      </c>
      <c r="C188">
        <v>54878</v>
      </c>
      <c r="D188" t="s">
        <v>1899</v>
      </c>
      <c r="E188">
        <v>1958</v>
      </c>
      <c r="F188" t="s">
        <v>2131</v>
      </c>
      <c r="G188" t="s">
        <v>2105</v>
      </c>
      <c r="H188">
        <v>2</v>
      </c>
      <c r="I188">
        <v>1</v>
      </c>
      <c r="J188" t="s">
        <v>2131</v>
      </c>
      <c r="K188">
        <v>454</v>
      </c>
      <c r="L188">
        <v>402.2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45658</v>
      </c>
      <c r="S188">
        <v>46022</v>
      </c>
    </row>
    <row r="189" spans="1:19" x14ac:dyDescent="0.3">
      <c r="A189">
        <v>177</v>
      </c>
      <c r="B189" t="s">
        <v>1254</v>
      </c>
      <c r="C189">
        <v>54881</v>
      </c>
      <c r="D189" t="s">
        <v>1899</v>
      </c>
      <c r="E189">
        <v>1948</v>
      </c>
      <c r="F189" t="s">
        <v>2131</v>
      </c>
      <c r="G189" t="s">
        <v>2112</v>
      </c>
      <c r="H189">
        <v>2</v>
      </c>
      <c r="I189">
        <v>1</v>
      </c>
      <c r="J189" t="s">
        <v>2131</v>
      </c>
      <c r="K189">
        <v>412.7</v>
      </c>
      <c r="L189">
        <v>407.6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45658</v>
      </c>
      <c r="S189">
        <v>46022</v>
      </c>
    </row>
    <row r="190" spans="1:19" x14ac:dyDescent="0.3">
      <c r="A190">
        <v>178</v>
      </c>
      <c r="B190" t="s">
        <v>1282</v>
      </c>
      <c r="C190">
        <v>55457</v>
      </c>
      <c r="D190" t="s">
        <v>1899</v>
      </c>
      <c r="E190">
        <v>1937</v>
      </c>
      <c r="F190" t="s">
        <v>2131</v>
      </c>
      <c r="G190" t="s">
        <v>2130</v>
      </c>
      <c r="H190">
        <v>4</v>
      </c>
      <c r="I190">
        <v>1</v>
      </c>
      <c r="J190" t="s">
        <v>2131</v>
      </c>
      <c r="K190">
        <v>3111.8</v>
      </c>
      <c r="L190">
        <v>2090.8000000000002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45658</v>
      </c>
      <c r="S190">
        <v>46022</v>
      </c>
    </row>
    <row r="191" spans="1:19" x14ac:dyDescent="0.3">
      <c r="A191">
        <v>179</v>
      </c>
      <c r="B191" t="s">
        <v>1325</v>
      </c>
      <c r="C191">
        <v>55661</v>
      </c>
      <c r="D191" t="s">
        <v>1899</v>
      </c>
      <c r="E191">
        <v>1957</v>
      </c>
      <c r="F191" t="s">
        <v>2131</v>
      </c>
      <c r="G191" t="s">
        <v>2098</v>
      </c>
      <c r="H191">
        <v>2</v>
      </c>
      <c r="I191">
        <v>1</v>
      </c>
      <c r="J191" t="s">
        <v>2131</v>
      </c>
      <c r="K191">
        <v>448.7</v>
      </c>
      <c r="L191">
        <v>439.3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45658</v>
      </c>
      <c r="S191">
        <v>46022</v>
      </c>
    </row>
    <row r="192" spans="1:19" x14ac:dyDescent="0.3">
      <c r="A192">
        <v>180</v>
      </c>
      <c r="B192" t="s">
        <v>1326</v>
      </c>
      <c r="C192">
        <v>55711</v>
      </c>
      <c r="D192" t="s">
        <v>1899</v>
      </c>
      <c r="E192">
        <v>1915</v>
      </c>
      <c r="F192" t="s">
        <v>2131</v>
      </c>
      <c r="G192" t="s">
        <v>2105</v>
      </c>
      <c r="H192">
        <v>2</v>
      </c>
      <c r="I192">
        <v>2</v>
      </c>
      <c r="J192" t="s">
        <v>2131</v>
      </c>
      <c r="K192">
        <v>600</v>
      </c>
      <c r="L192">
        <v>493.9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45658</v>
      </c>
      <c r="S192">
        <v>46022</v>
      </c>
    </row>
    <row r="193" spans="1:19" x14ac:dyDescent="0.3">
      <c r="A193">
        <v>181</v>
      </c>
      <c r="B193" t="s">
        <v>1327</v>
      </c>
      <c r="C193">
        <v>55713</v>
      </c>
      <c r="D193" t="s">
        <v>1899</v>
      </c>
      <c r="E193">
        <v>1912</v>
      </c>
      <c r="F193" t="s">
        <v>2131</v>
      </c>
      <c r="G193" t="s">
        <v>2105</v>
      </c>
      <c r="H193">
        <v>1</v>
      </c>
      <c r="I193">
        <v>2</v>
      </c>
      <c r="J193" t="s">
        <v>2131</v>
      </c>
      <c r="K193">
        <v>158.19999999999999</v>
      </c>
      <c r="L193">
        <v>109.3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45658</v>
      </c>
      <c r="S193">
        <v>46022</v>
      </c>
    </row>
    <row r="194" spans="1:19" x14ac:dyDescent="0.3">
      <c r="A194">
        <v>182</v>
      </c>
      <c r="B194" t="s">
        <v>1328</v>
      </c>
      <c r="C194">
        <v>55716</v>
      </c>
      <c r="D194" t="s">
        <v>1899</v>
      </c>
      <c r="E194">
        <v>1909</v>
      </c>
      <c r="F194" t="s">
        <v>2131</v>
      </c>
      <c r="G194" t="s">
        <v>2105</v>
      </c>
      <c r="H194">
        <v>1</v>
      </c>
      <c r="I194">
        <v>3</v>
      </c>
      <c r="J194" t="s">
        <v>2131</v>
      </c>
      <c r="K194">
        <v>215</v>
      </c>
      <c r="L194">
        <v>195.6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45658</v>
      </c>
      <c r="S194">
        <v>46022</v>
      </c>
    </row>
    <row r="195" spans="1:19" x14ac:dyDescent="0.3">
      <c r="A195">
        <v>183</v>
      </c>
      <c r="B195" t="s">
        <v>1330</v>
      </c>
      <c r="C195">
        <v>36933</v>
      </c>
      <c r="D195" t="s">
        <v>1899</v>
      </c>
      <c r="E195">
        <v>1959</v>
      </c>
      <c r="F195" t="s">
        <v>2131</v>
      </c>
      <c r="G195" t="s">
        <v>2103</v>
      </c>
      <c r="H195">
        <v>2</v>
      </c>
      <c r="I195">
        <v>1</v>
      </c>
      <c r="J195" t="s">
        <v>2131</v>
      </c>
      <c r="K195">
        <v>301.12</v>
      </c>
      <c r="L195">
        <v>265.3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45658</v>
      </c>
      <c r="S195">
        <v>46022</v>
      </c>
    </row>
    <row r="196" spans="1:19" x14ac:dyDescent="0.3">
      <c r="A196">
        <v>184</v>
      </c>
      <c r="B196" t="s">
        <v>1331</v>
      </c>
      <c r="C196">
        <v>36945</v>
      </c>
      <c r="D196" t="s">
        <v>1899</v>
      </c>
      <c r="E196">
        <v>1952</v>
      </c>
      <c r="F196" t="s">
        <v>2131</v>
      </c>
      <c r="G196" t="s">
        <v>2103</v>
      </c>
      <c r="H196">
        <v>2</v>
      </c>
      <c r="I196">
        <v>1</v>
      </c>
      <c r="J196" t="s">
        <v>2131</v>
      </c>
      <c r="K196">
        <v>388.3</v>
      </c>
      <c r="L196">
        <v>353.2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45658</v>
      </c>
      <c r="S196">
        <v>46022</v>
      </c>
    </row>
    <row r="197" spans="1:19" x14ac:dyDescent="0.3">
      <c r="A197">
        <v>185</v>
      </c>
      <c r="B197" t="s">
        <v>1332</v>
      </c>
      <c r="C197">
        <v>36946</v>
      </c>
      <c r="D197" t="s">
        <v>1899</v>
      </c>
      <c r="E197">
        <v>1951</v>
      </c>
      <c r="F197" t="s">
        <v>2131</v>
      </c>
      <c r="G197" t="s">
        <v>2103</v>
      </c>
      <c r="H197">
        <v>2</v>
      </c>
      <c r="I197">
        <v>1</v>
      </c>
      <c r="J197" t="s">
        <v>2131</v>
      </c>
      <c r="K197">
        <v>291.8</v>
      </c>
      <c r="L197">
        <v>257.60000000000002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45658</v>
      </c>
      <c r="S197">
        <v>46022</v>
      </c>
    </row>
    <row r="198" spans="1:19" x14ac:dyDescent="0.3">
      <c r="A198">
        <v>186</v>
      </c>
      <c r="B198" t="s">
        <v>1333</v>
      </c>
      <c r="C198">
        <v>36947</v>
      </c>
      <c r="D198" t="s">
        <v>1899</v>
      </c>
      <c r="E198">
        <v>1952</v>
      </c>
      <c r="F198" t="s">
        <v>2131</v>
      </c>
      <c r="G198" t="s">
        <v>2103</v>
      </c>
      <c r="H198">
        <v>2</v>
      </c>
      <c r="I198">
        <v>1</v>
      </c>
      <c r="J198" t="s">
        <v>2131</v>
      </c>
      <c r="K198">
        <v>379.8</v>
      </c>
      <c r="L198">
        <v>342.3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45658</v>
      </c>
      <c r="S198">
        <v>46022</v>
      </c>
    </row>
    <row r="199" spans="1:19" x14ac:dyDescent="0.3">
      <c r="A199">
        <v>187</v>
      </c>
      <c r="B199" t="s">
        <v>1334</v>
      </c>
      <c r="C199">
        <v>36948</v>
      </c>
      <c r="D199" t="s">
        <v>1899</v>
      </c>
      <c r="E199">
        <v>1952</v>
      </c>
      <c r="F199" t="s">
        <v>2131</v>
      </c>
      <c r="G199" t="s">
        <v>2103</v>
      </c>
      <c r="H199">
        <v>2</v>
      </c>
      <c r="I199">
        <v>1</v>
      </c>
      <c r="J199" t="s">
        <v>2131</v>
      </c>
      <c r="K199">
        <v>383.1</v>
      </c>
      <c r="L199">
        <v>349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45658</v>
      </c>
      <c r="S199">
        <v>46022</v>
      </c>
    </row>
    <row r="200" spans="1:19" x14ac:dyDescent="0.3">
      <c r="A200">
        <v>188</v>
      </c>
      <c r="B200" t="s">
        <v>1336</v>
      </c>
      <c r="C200">
        <v>36980</v>
      </c>
      <c r="D200" t="s">
        <v>1899</v>
      </c>
      <c r="E200">
        <v>1951</v>
      </c>
      <c r="F200" t="s">
        <v>2131</v>
      </c>
      <c r="G200" t="s">
        <v>2103</v>
      </c>
      <c r="H200">
        <v>2</v>
      </c>
      <c r="I200">
        <v>2</v>
      </c>
      <c r="J200" t="s">
        <v>2131</v>
      </c>
      <c r="K200">
        <v>750.4</v>
      </c>
      <c r="L200">
        <v>738.4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45658</v>
      </c>
      <c r="S200">
        <v>46022</v>
      </c>
    </row>
    <row r="201" spans="1:19" x14ac:dyDescent="0.3">
      <c r="A201">
        <v>189</v>
      </c>
      <c r="B201" t="s">
        <v>1337</v>
      </c>
      <c r="C201">
        <v>36991</v>
      </c>
      <c r="D201" t="s">
        <v>1899</v>
      </c>
      <c r="E201">
        <v>1969</v>
      </c>
      <c r="F201" t="s">
        <v>2131</v>
      </c>
      <c r="G201" t="s">
        <v>2098</v>
      </c>
      <c r="H201">
        <v>4</v>
      </c>
      <c r="I201">
        <v>3</v>
      </c>
      <c r="J201" t="s">
        <v>2131</v>
      </c>
      <c r="K201">
        <v>2332.5</v>
      </c>
      <c r="L201">
        <v>2123.1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45658</v>
      </c>
      <c r="S201">
        <v>46022</v>
      </c>
    </row>
    <row r="202" spans="1:19" x14ac:dyDescent="0.3">
      <c r="A202">
        <v>190</v>
      </c>
      <c r="B202" t="s">
        <v>1338</v>
      </c>
      <c r="C202">
        <v>36994</v>
      </c>
      <c r="D202" t="s">
        <v>1899</v>
      </c>
      <c r="E202">
        <v>1912</v>
      </c>
      <c r="F202" t="s">
        <v>2131</v>
      </c>
      <c r="G202" t="s">
        <v>2103</v>
      </c>
      <c r="H202">
        <v>1</v>
      </c>
      <c r="I202">
        <v>1</v>
      </c>
      <c r="J202" t="s">
        <v>2131</v>
      </c>
      <c r="K202">
        <v>793.7</v>
      </c>
      <c r="L202">
        <v>442.6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45658</v>
      </c>
      <c r="S202">
        <v>46022</v>
      </c>
    </row>
    <row r="203" spans="1:19" x14ac:dyDescent="0.3">
      <c r="A203">
        <v>191</v>
      </c>
      <c r="B203" t="s">
        <v>1339</v>
      </c>
      <c r="C203">
        <v>37084</v>
      </c>
      <c r="D203" t="s">
        <v>1899</v>
      </c>
      <c r="E203">
        <v>1964</v>
      </c>
      <c r="F203" t="s">
        <v>2131</v>
      </c>
      <c r="G203" t="s">
        <v>2098</v>
      </c>
      <c r="H203">
        <v>2</v>
      </c>
      <c r="I203">
        <v>2</v>
      </c>
      <c r="J203" t="s">
        <v>2131</v>
      </c>
      <c r="K203">
        <v>872.6</v>
      </c>
      <c r="L203">
        <v>786.5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45658</v>
      </c>
      <c r="S203">
        <v>46022</v>
      </c>
    </row>
    <row r="204" spans="1:19" x14ac:dyDescent="0.3">
      <c r="A204">
        <v>192</v>
      </c>
      <c r="B204" t="s">
        <v>1340</v>
      </c>
      <c r="C204">
        <v>37147</v>
      </c>
      <c r="D204" t="s">
        <v>1899</v>
      </c>
      <c r="E204">
        <v>1961</v>
      </c>
      <c r="F204" t="s">
        <v>2131</v>
      </c>
      <c r="G204" t="s">
        <v>2103</v>
      </c>
      <c r="H204">
        <v>2</v>
      </c>
      <c r="I204">
        <v>1</v>
      </c>
      <c r="J204" t="s">
        <v>2131</v>
      </c>
      <c r="K204">
        <v>529.5</v>
      </c>
      <c r="L204">
        <v>481.7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45658</v>
      </c>
      <c r="S204">
        <v>46022</v>
      </c>
    </row>
    <row r="205" spans="1:19" x14ac:dyDescent="0.3">
      <c r="A205">
        <v>193</v>
      </c>
      <c r="B205" t="s">
        <v>1341</v>
      </c>
      <c r="C205">
        <v>37148</v>
      </c>
      <c r="D205" t="s">
        <v>1899</v>
      </c>
      <c r="E205">
        <v>1961</v>
      </c>
      <c r="F205" t="s">
        <v>2131</v>
      </c>
      <c r="G205" t="s">
        <v>2103</v>
      </c>
      <c r="H205">
        <v>1</v>
      </c>
      <c r="I205">
        <v>1</v>
      </c>
      <c r="J205" t="s">
        <v>2131</v>
      </c>
      <c r="K205">
        <v>589</v>
      </c>
      <c r="L205">
        <v>530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45658</v>
      </c>
      <c r="S205">
        <v>46022</v>
      </c>
    </row>
    <row r="206" spans="1:19" x14ac:dyDescent="0.3">
      <c r="A206">
        <v>194</v>
      </c>
      <c r="B206" t="s">
        <v>1342</v>
      </c>
      <c r="C206">
        <v>37150</v>
      </c>
      <c r="D206" t="s">
        <v>1899</v>
      </c>
      <c r="E206">
        <v>1961</v>
      </c>
      <c r="F206" t="s">
        <v>2131</v>
      </c>
      <c r="G206" t="s">
        <v>2103</v>
      </c>
      <c r="H206">
        <v>2</v>
      </c>
      <c r="I206">
        <v>1</v>
      </c>
      <c r="J206" t="s">
        <v>2131</v>
      </c>
      <c r="K206">
        <v>557.29999999999995</v>
      </c>
      <c r="L206">
        <v>509.1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45658</v>
      </c>
      <c r="S206">
        <v>46022</v>
      </c>
    </row>
    <row r="207" spans="1:19" x14ac:dyDescent="0.3">
      <c r="A207">
        <v>195</v>
      </c>
      <c r="B207" t="s">
        <v>1343</v>
      </c>
      <c r="C207">
        <v>37152</v>
      </c>
      <c r="D207" t="s">
        <v>1899</v>
      </c>
      <c r="E207">
        <v>1961</v>
      </c>
      <c r="F207" t="s">
        <v>2131</v>
      </c>
      <c r="G207" t="s">
        <v>2103</v>
      </c>
      <c r="H207">
        <v>2</v>
      </c>
      <c r="I207">
        <v>1</v>
      </c>
      <c r="J207" t="s">
        <v>2131</v>
      </c>
      <c r="K207">
        <v>467.5</v>
      </c>
      <c r="L207">
        <v>398.6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45658</v>
      </c>
      <c r="S207">
        <v>46022</v>
      </c>
    </row>
    <row r="208" spans="1:19" x14ac:dyDescent="0.3">
      <c r="A208">
        <v>196</v>
      </c>
      <c r="B208" t="s">
        <v>1661</v>
      </c>
      <c r="C208">
        <v>33030</v>
      </c>
      <c r="D208" t="s">
        <v>1900</v>
      </c>
      <c r="E208">
        <v>1974</v>
      </c>
      <c r="F208" t="s">
        <v>2131</v>
      </c>
      <c r="G208" t="s">
        <v>2097</v>
      </c>
      <c r="H208">
        <v>5</v>
      </c>
      <c r="I208">
        <v>4</v>
      </c>
      <c r="J208" t="s">
        <v>2131</v>
      </c>
      <c r="K208">
        <v>6465.5</v>
      </c>
      <c r="L208" t="s">
        <v>2131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45658</v>
      </c>
      <c r="S208">
        <v>46022</v>
      </c>
    </row>
    <row r="209" spans="1:19" x14ac:dyDescent="0.3">
      <c r="A209">
        <v>197</v>
      </c>
      <c r="B209" t="s">
        <v>1344</v>
      </c>
      <c r="C209">
        <v>37163</v>
      </c>
      <c r="D209" t="s">
        <v>1899</v>
      </c>
      <c r="E209">
        <v>1953</v>
      </c>
      <c r="F209" t="s">
        <v>2131</v>
      </c>
      <c r="G209" t="s">
        <v>2098</v>
      </c>
      <c r="H209">
        <v>2</v>
      </c>
      <c r="I209">
        <v>2</v>
      </c>
      <c r="J209" t="s">
        <v>2131</v>
      </c>
      <c r="K209">
        <v>934</v>
      </c>
      <c r="L209">
        <v>861.2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45658</v>
      </c>
      <c r="S209">
        <v>46022</v>
      </c>
    </row>
    <row r="210" spans="1:19" x14ac:dyDescent="0.3">
      <c r="A210">
        <v>198</v>
      </c>
      <c r="B210" t="s">
        <v>1663</v>
      </c>
      <c r="C210">
        <v>33146</v>
      </c>
      <c r="D210" t="s">
        <v>1900</v>
      </c>
      <c r="E210">
        <v>1958</v>
      </c>
      <c r="F210" t="s">
        <v>2131</v>
      </c>
      <c r="G210" t="s">
        <v>2098</v>
      </c>
      <c r="H210">
        <v>2</v>
      </c>
      <c r="I210">
        <v>2</v>
      </c>
      <c r="J210" t="s">
        <v>2131</v>
      </c>
      <c r="K210">
        <v>897.1</v>
      </c>
      <c r="L210" t="s">
        <v>2131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45658</v>
      </c>
      <c r="S210">
        <v>46022</v>
      </c>
    </row>
    <row r="211" spans="1:19" x14ac:dyDescent="0.3">
      <c r="A211">
        <v>199</v>
      </c>
      <c r="B211" t="s">
        <v>1613</v>
      </c>
      <c r="C211">
        <v>33536</v>
      </c>
      <c r="D211" t="s">
        <v>1899</v>
      </c>
      <c r="E211">
        <v>1962</v>
      </c>
      <c r="F211" t="s">
        <v>2131</v>
      </c>
      <c r="G211" t="s">
        <v>2098</v>
      </c>
      <c r="H211">
        <v>4</v>
      </c>
      <c r="I211">
        <v>3</v>
      </c>
      <c r="J211" t="s">
        <v>2131</v>
      </c>
      <c r="K211">
        <v>2011.9</v>
      </c>
      <c r="L211">
        <v>2011.9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45658</v>
      </c>
      <c r="S211">
        <v>46022</v>
      </c>
    </row>
    <row r="212" spans="1:19" x14ac:dyDescent="0.3">
      <c r="A212">
        <v>200</v>
      </c>
      <c r="B212" t="s">
        <v>1614</v>
      </c>
      <c r="C212">
        <v>33527</v>
      </c>
      <c r="D212" t="s">
        <v>1899</v>
      </c>
      <c r="E212">
        <v>1961</v>
      </c>
      <c r="F212" t="s">
        <v>2131</v>
      </c>
      <c r="G212" t="s">
        <v>2098</v>
      </c>
      <c r="H212">
        <v>4</v>
      </c>
      <c r="I212">
        <v>3</v>
      </c>
      <c r="J212" t="s">
        <v>2131</v>
      </c>
      <c r="K212">
        <v>2158.4</v>
      </c>
      <c r="L212">
        <v>2158.4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45658</v>
      </c>
      <c r="S212">
        <v>46022</v>
      </c>
    </row>
    <row r="213" spans="1:19" x14ac:dyDescent="0.3">
      <c r="A213">
        <v>201</v>
      </c>
      <c r="B213" t="s">
        <v>1615</v>
      </c>
      <c r="C213">
        <v>33538</v>
      </c>
      <c r="D213" t="s">
        <v>1899</v>
      </c>
      <c r="E213">
        <v>1962</v>
      </c>
      <c r="F213" t="s">
        <v>2131</v>
      </c>
      <c r="G213" t="s">
        <v>2098</v>
      </c>
      <c r="H213">
        <v>4</v>
      </c>
      <c r="I213">
        <v>3</v>
      </c>
      <c r="J213" t="s">
        <v>2131</v>
      </c>
      <c r="K213">
        <v>2011</v>
      </c>
      <c r="L213">
        <v>2011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45658</v>
      </c>
      <c r="S213">
        <v>46022</v>
      </c>
    </row>
    <row r="214" spans="1:19" x14ac:dyDescent="0.3">
      <c r="A214">
        <v>202</v>
      </c>
      <c r="B214" t="s">
        <v>1616</v>
      </c>
      <c r="C214">
        <v>35344</v>
      </c>
      <c r="D214" t="s">
        <v>1899</v>
      </c>
      <c r="E214">
        <v>1963</v>
      </c>
      <c r="F214" t="s">
        <v>2131</v>
      </c>
      <c r="G214" t="s">
        <v>2098</v>
      </c>
      <c r="H214">
        <v>5</v>
      </c>
      <c r="I214">
        <v>6</v>
      </c>
      <c r="J214" t="s">
        <v>2131</v>
      </c>
      <c r="K214">
        <v>3444</v>
      </c>
      <c r="L214">
        <v>2221.9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45658</v>
      </c>
      <c r="S214">
        <v>46022</v>
      </c>
    </row>
    <row r="215" spans="1:19" x14ac:dyDescent="0.3">
      <c r="A215">
        <v>203</v>
      </c>
      <c r="B215" t="s">
        <v>1617</v>
      </c>
      <c r="C215">
        <v>34564</v>
      </c>
      <c r="D215" t="s">
        <v>1899</v>
      </c>
      <c r="E215">
        <v>1961</v>
      </c>
      <c r="F215" t="s">
        <v>2131</v>
      </c>
      <c r="G215" t="s">
        <v>2098</v>
      </c>
      <c r="H215">
        <v>4</v>
      </c>
      <c r="I215">
        <v>4</v>
      </c>
      <c r="J215" t="s">
        <v>2131</v>
      </c>
      <c r="K215">
        <v>4477.8</v>
      </c>
      <c r="L215">
        <v>2518.9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45658</v>
      </c>
      <c r="S215">
        <v>46022</v>
      </c>
    </row>
    <row r="216" spans="1:19" x14ac:dyDescent="0.3">
      <c r="A216">
        <v>204</v>
      </c>
      <c r="B216" t="s">
        <v>1618</v>
      </c>
      <c r="C216">
        <v>34972</v>
      </c>
      <c r="D216" t="s">
        <v>1899</v>
      </c>
      <c r="E216">
        <v>1963</v>
      </c>
      <c r="F216" t="s">
        <v>2131</v>
      </c>
      <c r="G216" t="s">
        <v>2097</v>
      </c>
      <c r="H216">
        <v>5</v>
      </c>
      <c r="I216">
        <v>3</v>
      </c>
      <c r="J216" t="s">
        <v>2131</v>
      </c>
      <c r="K216">
        <v>4148</v>
      </c>
      <c r="L216">
        <v>2590.9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45658</v>
      </c>
      <c r="S216">
        <v>46022</v>
      </c>
    </row>
    <row r="217" spans="1:19" x14ac:dyDescent="0.3">
      <c r="A217">
        <v>205</v>
      </c>
      <c r="B217" t="s">
        <v>1619</v>
      </c>
      <c r="C217">
        <v>35191</v>
      </c>
      <c r="D217" t="s">
        <v>1899</v>
      </c>
      <c r="E217">
        <v>1962</v>
      </c>
      <c r="F217" t="s">
        <v>2131</v>
      </c>
      <c r="G217" t="s">
        <v>2098</v>
      </c>
      <c r="H217">
        <v>4</v>
      </c>
      <c r="I217">
        <v>2</v>
      </c>
      <c r="J217" t="s">
        <v>2131</v>
      </c>
      <c r="K217">
        <v>2352</v>
      </c>
      <c r="L217">
        <v>1301.0999999999999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45658</v>
      </c>
      <c r="S217">
        <v>46022</v>
      </c>
    </row>
    <row r="218" spans="1:19" x14ac:dyDescent="0.3">
      <c r="A218">
        <v>206</v>
      </c>
      <c r="B218" t="s">
        <v>1620</v>
      </c>
      <c r="C218">
        <v>35197</v>
      </c>
      <c r="D218" t="s">
        <v>1899</v>
      </c>
      <c r="E218">
        <v>1964</v>
      </c>
      <c r="F218" t="s">
        <v>2131</v>
      </c>
      <c r="G218" t="s">
        <v>2098</v>
      </c>
      <c r="H218">
        <v>4</v>
      </c>
      <c r="I218">
        <v>3</v>
      </c>
      <c r="J218" t="s">
        <v>2131</v>
      </c>
      <c r="K218">
        <v>3464.7</v>
      </c>
      <c r="L218">
        <v>1905.6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45658</v>
      </c>
      <c r="S218">
        <v>46022</v>
      </c>
    </row>
    <row r="219" spans="1:19" x14ac:dyDescent="0.3">
      <c r="A219">
        <v>207</v>
      </c>
      <c r="B219" t="s">
        <v>1621</v>
      </c>
      <c r="C219">
        <v>35349</v>
      </c>
      <c r="D219" t="s">
        <v>1899</v>
      </c>
      <c r="E219">
        <v>1963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4109.1000000000004</v>
      </c>
      <c r="L219">
        <v>2509.9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45658</v>
      </c>
      <c r="S219">
        <v>46022</v>
      </c>
    </row>
    <row r="220" spans="1:19" x14ac:dyDescent="0.3">
      <c r="A220">
        <v>208</v>
      </c>
      <c r="B220" t="s">
        <v>1622</v>
      </c>
      <c r="C220">
        <v>35650</v>
      </c>
      <c r="D220" t="s">
        <v>1899</v>
      </c>
      <c r="E220">
        <v>1961</v>
      </c>
      <c r="F220" t="s">
        <v>2131</v>
      </c>
      <c r="G220" t="s">
        <v>2098</v>
      </c>
      <c r="H220">
        <v>3</v>
      </c>
      <c r="I220">
        <v>2</v>
      </c>
      <c r="J220" t="s">
        <v>2131</v>
      </c>
      <c r="K220">
        <v>932.8</v>
      </c>
      <c r="L220">
        <v>932.8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45658</v>
      </c>
      <c r="S220">
        <v>46022</v>
      </c>
    </row>
    <row r="221" spans="1:19" x14ac:dyDescent="0.3">
      <c r="A221">
        <v>209</v>
      </c>
      <c r="B221" t="s">
        <v>1623</v>
      </c>
      <c r="C221">
        <v>36160</v>
      </c>
      <c r="D221" t="s">
        <v>1899</v>
      </c>
      <c r="E221">
        <v>1963</v>
      </c>
      <c r="F221" t="s">
        <v>2131</v>
      </c>
      <c r="G221" t="s">
        <v>2098</v>
      </c>
      <c r="H221">
        <v>4</v>
      </c>
      <c r="I221">
        <v>2</v>
      </c>
      <c r="J221" t="s">
        <v>2131</v>
      </c>
      <c r="K221">
        <v>1264.0999999999999</v>
      </c>
      <c r="L221">
        <v>772.1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45658</v>
      </c>
      <c r="S221">
        <v>46022</v>
      </c>
    </row>
    <row r="222" spans="1:19" x14ac:dyDescent="0.3">
      <c r="A222">
        <v>210</v>
      </c>
      <c r="B222" t="s">
        <v>1624</v>
      </c>
      <c r="C222">
        <v>36657</v>
      </c>
      <c r="D222" t="s">
        <v>1899</v>
      </c>
      <c r="E222">
        <v>1961</v>
      </c>
      <c r="F222" t="s">
        <v>2131</v>
      </c>
      <c r="G222" t="s">
        <v>2098</v>
      </c>
      <c r="H222">
        <v>4</v>
      </c>
      <c r="I222">
        <v>3</v>
      </c>
      <c r="J222" t="s">
        <v>2131</v>
      </c>
      <c r="K222">
        <v>3593.7</v>
      </c>
      <c r="L222">
        <v>2002.1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45658</v>
      </c>
      <c r="S222">
        <v>46022</v>
      </c>
    </row>
    <row r="223" spans="1:19" x14ac:dyDescent="0.3">
      <c r="A223">
        <v>211</v>
      </c>
      <c r="B223" t="s">
        <v>1625</v>
      </c>
      <c r="C223">
        <v>36695</v>
      </c>
      <c r="D223" t="s">
        <v>1899</v>
      </c>
      <c r="E223">
        <v>1960</v>
      </c>
      <c r="F223" t="s">
        <v>2131</v>
      </c>
      <c r="G223" t="s">
        <v>2097</v>
      </c>
      <c r="H223">
        <v>4</v>
      </c>
      <c r="I223">
        <v>3</v>
      </c>
      <c r="J223" t="s">
        <v>2131</v>
      </c>
      <c r="K223">
        <v>2695.4</v>
      </c>
      <c r="L223">
        <v>2019.3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45658</v>
      </c>
      <c r="S223">
        <v>46022</v>
      </c>
    </row>
    <row r="224" spans="1:19" x14ac:dyDescent="0.3">
      <c r="A224">
        <v>212</v>
      </c>
      <c r="B224" t="s">
        <v>1626</v>
      </c>
      <c r="C224">
        <v>36922</v>
      </c>
      <c r="D224" t="s">
        <v>1899</v>
      </c>
      <c r="E224">
        <v>1954</v>
      </c>
      <c r="F224" t="s">
        <v>2131</v>
      </c>
      <c r="G224" t="s">
        <v>2098</v>
      </c>
      <c r="H224">
        <v>2</v>
      </c>
      <c r="I224">
        <v>1</v>
      </c>
      <c r="J224" t="s">
        <v>2131</v>
      </c>
      <c r="K224">
        <v>556.21</v>
      </c>
      <c r="L224">
        <v>511.01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45658</v>
      </c>
      <c r="S224">
        <v>46022</v>
      </c>
    </row>
    <row r="225" spans="1:19" x14ac:dyDescent="0.3">
      <c r="A225">
        <v>213</v>
      </c>
      <c r="B225" t="s">
        <v>54</v>
      </c>
      <c r="C225">
        <v>37100</v>
      </c>
      <c r="D225" t="s">
        <v>1899</v>
      </c>
      <c r="E225">
        <v>1938</v>
      </c>
      <c r="F225" t="s">
        <v>2131</v>
      </c>
      <c r="G225" t="s">
        <v>2106</v>
      </c>
      <c r="H225">
        <v>2</v>
      </c>
      <c r="I225">
        <v>1</v>
      </c>
      <c r="J225" t="s">
        <v>2131</v>
      </c>
      <c r="K225">
        <v>824.67</v>
      </c>
      <c r="L225">
        <v>446.3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45658</v>
      </c>
      <c r="S225">
        <v>46022</v>
      </c>
    </row>
    <row r="226" spans="1:19" x14ac:dyDescent="0.3">
      <c r="A226">
        <v>214</v>
      </c>
      <c r="B226" t="s">
        <v>75</v>
      </c>
      <c r="C226">
        <v>32353</v>
      </c>
      <c r="D226" t="s">
        <v>1899</v>
      </c>
      <c r="E226">
        <v>1966</v>
      </c>
      <c r="F226" t="s">
        <v>2131</v>
      </c>
      <c r="G226" t="s">
        <v>2097</v>
      </c>
      <c r="H226">
        <v>5</v>
      </c>
      <c r="I226">
        <v>3</v>
      </c>
      <c r="J226" t="s">
        <v>2131</v>
      </c>
      <c r="K226">
        <v>4070.16</v>
      </c>
      <c r="L226">
        <v>2551.1999999999998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45658</v>
      </c>
      <c r="S226">
        <v>46022</v>
      </c>
    </row>
    <row r="227" spans="1:19" x14ac:dyDescent="0.3">
      <c r="A227">
        <v>215</v>
      </c>
      <c r="B227" t="s">
        <v>23</v>
      </c>
      <c r="C227">
        <v>34255</v>
      </c>
      <c r="D227" t="s">
        <v>1899</v>
      </c>
      <c r="E227">
        <v>1955</v>
      </c>
      <c r="F227" t="s">
        <v>2131</v>
      </c>
      <c r="G227" t="s">
        <v>2105</v>
      </c>
      <c r="H227">
        <v>2</v>
      </c>
      <c r="I227">
        <v>1</v>
      </c>
      <c r="J227" t="s">
        <v>2131</v>
      </c>
      <c r="K227">
        <v>410.4</v>
      </c>
      <c r="L227">
        <v>410.4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45658</v>
      </c>
      <c r="S227">
        <v>46022</v>
      </c>
    </row>
    <row r="228" spans="1:19" x14ac:dyDescent="0.3">
      <c r="A228">
        <v>216</v>
      </c>
      <c r="B228" t="s">
        <v>66</v>
      </c>
      <c r="C228">
        <v>36584</v>
      </c>
      <c r="D228" t="s">
        <v>1899</v>
      </c>
      <c r="E228">
        <v>1959</v>
      </c>
      <c r="F228" t="s">
        <v>2131</v>
      </c>
      <c r="G228" t="s">
        <v>2098</v>
      </c>
      <c r="H228">
        <v>4</v>
      </c>
      <c r="I228">
        <v>5</v>
      </c>
      <c r="J228" t="s">
        <v>2131</v>
      </c>
      <c r="K228">
        <v>5664.4</v>
      </c>
      <c r="L228">
        <v>3918.6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45658</v>
      </c>
      <c r="S228">
        <v>46022</v>
      </c>
    </row>
    <row r="229" spans="1:19" x14ac:dyDescent="0.3">
      <c r="A229">
        <v>217</v>
      </c>
      <c r="B229" t="s">
        <v>69</v>
      </c>
      <c r="C229">
        <v>32360</v>
      </c>
      <c r="D229" t="s">
        <v>1899</v>
      </c>
      <c r="E229">
        <v>1964</v>
      </c>
      <c r="F229" t="s">
        <v>2131</v>
      </c>
      <c r="G229" t="s">
        <v>2097</v>
      </c>
      <c r="H229">
        <v>5</v>
      </c>
      <c r="I229">
        <v>3</v>
      </c>
      <c r="J229" t="s">
        <v>2131</v>
      </c>
      <c r="K229">
        <v>4036.72</v>
      </c>
      <c r="L229">
        <v>2584.1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45658</v>
      </c>
      <c r="S229">
        <v>46022</v>
      </c>
    </row>
    <row r="230" spans="1:19" x14ac:dyDescent="0.3">
      <c r="A230">
        <v>218</v>
      </c>
      <c r="B230" t="s">
        <v>1771</v>
      </c>
      <c r="C230">
        <v>35290</v>
      </c>
      <c r="D230" t="s">
        <v>1900</v>
      </c>
      <c r="E230">
        <v>1948</v>
      </c>
      <c r="F230" t="s">
        <v>2131</v>
      </c>
      <c r="G230" t="s">
        <v>2098</v>
      </c>
      <c r="H230">
        <v>4</v>
      </c>
      <c r="I230">
        <v>3</v>
      </c>
      <c r="J230" t="s">
        <v>2131</v>
      </c>
      <c r="K230">
        <v>3006.4</v>
      </c>
      <c r="L230" t="s">
        <v>2131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45658</v>
      </c>
      <c r="S230">
        <v>46022</v>
      </c>
    </row>
    <row r="231" spans="1:19" x14ac:dyDescent="0.3">
      <c r="A231">
        <v>219</v>
      </c>
      <c r="B231" t="s">
        <v>1772</v>
      </c>
      <c r="C231">
        <v>36411</v>
      </c>
      <c r="D231" t="s">
        <v>1900</v>
      </c>
      <c r="E231">
        <v>1975</v>
      </c>
      <c r="F231" t="s">
        <v>2131</v>
      </c>
      <c r="G231" t="s">
        <v>2097</v>
      </c>
      <c r="H231">
        <v>5</v>
      </c>
      <c r="I231">
        <v>4</v>
      </c>
      <c r="J231" t="s">
        <v>2131</v>
      </c>
      <c r="K231">
        <v>6230</v>
      </c>
      <c r="L231" t="s">
        <v>2131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45658</v>
      </c>
      <c r="S231">
        <v>46022</v>
      </c>
    </row>
    <row r="232" spans="1:19" x14ac:dyDescent="0.3">
      <c r="A232">
        <v>220</v>
      </c>
      <c r="B232" t="s">
        <v>1643</v>
      </c>
      <c r="C232">
        <v>32427</v>
      </c>
      <c r="D232" t="s">
        <v>1900</v>
      </c>
      <c r="E232">
        <v>1971</v>
      </c>
      <c r="F232" t="s">
        <v>2131</v>
      </c>
      <c r="G232" t="s">
        <v>2097</v>
      </c>
      <c r="H232">
        <v>4</v>
      </c>
      <c r="I232">
        <v>3</v>
      </c>
      <c r="J232" t="s">
        <v>2131</v>
      </c>
      <c r="K232">
        <v>4266.8999999999996</v>
      </c>
      <c r="L232" t="s">
        <v>2131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45658</v>
      </c>
      <c r="S232">
        <v>46022</v>
      </c>
    </row>
    <row r="233" spans="1:19" x14ac:dyDescent="0.3">
      <c r="A233">
        <v>221</v>
      </c>
      <c r="B233" t="s">
        <v>2859</v>
      </c>
      <c r="C233">
        <v>56631</v>
      </c>
      <c r="D233" t="s">
        <v>1899</v>
      </c>
      <c r="E233">
        <v>1959</v>
      </c>
      <c r="F233" t="s">
        <v>2131</v>
      </c>
      <c r="G233" t="s">
        <v>2103</v>
      </c>
      <c r="H233">
        <v>2</v>
      </c>
      <c r="I233">
        <v>1</v>
      </c>
      <c r="J233" t="s">
        <v>2131</v>
      </c>
      <c r="K233">
        <v>413.7</v>
      </c>
      <c r="L233">
        <v>281.60000000000002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45658</v>
      </c>
      <c r="S233">
        <v>46022</v>
      </c>
    </row>
    <row r="234" spans="1:19" x14ac:dyDescent="0.3">
      <c r="A234">
        <v>222</v>
      </c>
      <c r="B234" t="s">
        <v>2860</v>
      </c>
      <c r="C234">
        <v>56632</v>
      </c>
      <c r="D234" t="s">
        <v>1899</v>
      </c>
      <c r="E234">
        <v>1959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415.9</v>
      </c>
      <c r="L234">
        <v>282.60000000000002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45658</v>
      </c>
      <c r="S234">
        <v>46022</v>
      </c>
    </row>
    <row r="235" spans="1:19" x14ac:dyDescent="0.3">
      <c r="A235">
        <v>223</v>
      </c>
      <c r="B235" t="s">
        <v>2861</v>
      </c>
      <c r="C235">
        <v>56633</v>
      </c>
      <c r="D235" t="s">
        <v>1899</v>
      </c>
      <c r="E235">
        <v>1959</v>
      </c>
      <c r="F235" t="s">
        <v>2131</v>
      </c>
      <c r="G235" t="s">
        <v>2103</v>
      </c>
      <c r="H235">
        <v>2</v>
      </c>
      <c r="I235">
        <v>1</v>
      </c>
      <c r="J235" t="s">
        <v>2131</v>
      </c>
      <c r="K235">
        <v>413.2</v>
      </c>
      <c r="L235">
        <v>281.3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45658</v>
      </c>
      <c r="S235">
        <v>46022</v>
      </c>
    </row>
    <row r="236" spans="1:19" x14ac:dyDescent="0.3">
      <c r="A236">
        <v>224</v>
      </c>
      <c r="B236" t="s">
        <v>2369</v>
      </c>
      <c r="C236">
        <v>36451</v>
      </c>
      <c r="D236" t="s">
        <v>1899</v>
      </c>
      <c r="E236">
        <v>1961</v>
      </c>
      <c r="F236" t="s">
        <v>2131</v>
      </c>
      <c r="G236" t="s">
        <v>2103</v>
      </c>
      <c r="H236">
        <v>2</v>
      </c>
      <c r="I236">
        <v>1</v>
      </c>
      <c r="J236" t="s">
        <v>2131</v>
      </c>
      <c r="K236">
        <v>420.5</v>
      </c>
      <c r="L236">
        <v>381.7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45658</v>
      </c>
      <c r="S236">
        <v>46022</v>
      </c>
    </row>
    <row r="237" spans="1:19" x14ac:dyDescent="0.3">
      <c r="A237">
        <v>225</v>
      </c>
      <c r="B237" t="s">
        <v>2370</v>
      </c>
      <c r="C237">
        <v>36912</v>
      </c>
      <c r="D237" t="s">
        <v>1899</v>
      </c>
      <c r="E237">
        <v>1938</v>
      </c>
      <c r="F237" t="s">
        <v>2131</v>
      </c>
      <c r="G237" t="s">
        <v>2098</v>
      </c>
      <c r="H237">
        <v>4</v>
      </c>
      <c r="I237">
        <v>7</v>
      </c>
      <c r="J237" t="s">
        <v>2131</v>
      </c>
      <c r="K237">
        <v>5896.8</v>
      </c>
      <c r="L237">
        <v>4790.7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45658</v>
      </c>
      <c r="S237">
        <v>46022</v>
      </c>
    </row>
    <row r="238" spans="1:19" x14ac:dyDescent="0.3">
      <c r="A238">
        <v>226</v>
      </c>
      <c r="B238" t="s">
        <v>2371</v>
      </c>
      <c r="C238">
        <v>35508</v>
      </c>
      <c r="D238" t="s">
        <v>1899</v>
      </c>
      <c r="E238">
        <v>1952</v>
      </c>
      <c r="F238" t="s">
        <v>2131</v>
      </c>
      <c r="G238" t="s">
        <v>2103</v>
      </c>
      <c r="H238">
        <v>2</v>
      </c>
      <c r="I238">
        <v>1</v>
      </c>
      <c r="J238" t="s">
        <v>2131</v>
      </c>
      <c r="K238">
        <v>432.1</v>
      </c>
      <c r="L238">
        <v>284.2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45658</v>
      </c>
      <c r="S238">
        <v>46022</v>
      </c>
    </row>
    <row r="239" spans="1:19" x14ac:dyDescent="0.3">
      <c r="A239">
        <v>227</v>
      </c>
      <c r="B239" t="s">
        <v>2372</v>
      </c>
      <c r="C239">
        <v>35208</v>
      </c>
      <c r="D239" t="s">
        <v>1899</v>
      </c>
      <c r="E239">
        <v>1950</v>
      </c>
      <c r="F239" t="s">
        <v>2131</v>
      </c>
      <c r="G239" t="s">
        <v>2099</v>
      </c>
      <c r="H239">
        <v>1</v>
      </c>
      <c r="I239">
        <v>4</v>
      </c>
      <c r="J239" t="s">
        <v>2131</v>
      </c>
      <c r="K239">
        <v>449.31</v>
      </c>
      <c r="L239">
        <v>428.41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45658</v>
      </c>
      <c r="S239">
        <v>46022</v>
      </c>
    </row>
    <row r="240" spans="1:19" x14ac:dyDescent="0.3">
      <c r="A240">
        <v>228</v>
      </c>
      <c r="B240" t="s">
        <v>2374</v>
      </c>
      <c r="C240">
        <v>34436</v>
      </c>
      <c r="D240" t="s">
        <v>1899</v>
      </c>
      <c r="E240">
        <v>1964</v>
      </c>
      <c r="F240" t="s">
        <v>2131</v>
      </c>
      <c r="G240" t="s">
        <v>2098</v>
      </c>
      <c r="H240">
        <v>5</v>
      </c>
      <c r="I240">
        <v>2</v>
      </c>
      <c r="J240" t="s">
        <v>2131</v>
      </c>
      <c r="K240">
        <v>1853.4</v>
      </c>
      <c r="L240">
        <v>1621.7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45658</v>
      </c>
      <c r="S240">
        <v>46022</v>
      </c>
    </row>
    <row r="241" spans="1:19" x14ac:dyDescent="0.3">
      <c r="A241">
        <v>229</v>
      </c>
      <c r="B241" t="s">
        <v>2375</v>
      </c>
      <c r="C241">
        <v>35263</v>
      </c>
      <c r="D241" t="s">
        <v>1899</v>
      </c>
      <c r="E241">
        <v>1947</v>
      </c>
      <c r="F241" t="s">
        <v>2131</v>
      </c>
      <c r="G241" t="s">
        <v>2098</v>
      </c>
      <c r="H241">
        <v>2</v>
      </c>
      <c r="I241">
        <v>2</v>
      </c>
      <c r="J241" t="s">
        <v>2131</v>
      </c>
      <c r="K241">
        <v>743</v>
      </c>
      <c r="L241">
        <v>688.4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45658</v>
      </c>
      <c r="S241">
        <v>46022</v>
      </c>
    </row>
    <row r="242" spans="1:19" x14ac:dyDescent="0.3">
      <c r="A242">
        <v>230</v>
      </c>
      <c r="B242" t="s">
        <v>2376</v>
      </c>
      <c r="C242">
        <v>36730</v>
      </c>
      <c r="D242" t="s">
        <v>1899</v>
      </c>
      <c r="E242">
        <v>1917</v>
      </c>
      <c r="F242" t="s">
        <v>2131</v>
      </c>
      <c r="G242" t="s">
        <v>2103</v>
      </c>
      <c r="H242">
        <v>2</v>
      </c>
      <c r="I242">
        <v>1</v>
      </c>
      <c r="J242" t="s">
        <v>2131</v>
      </c>
      <c r="K242">
        <v>206.2</v>
      </c>
      <c r="L242">
        <v>189.2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45658</v>
      </c>
      <c r="S242">
        <v>46022</v>
      </c>
    </row>
    <row r="243" spans="1:19" x14ac:dyDescent="0.3">
      <c r="A243">
        <v>231</v>
      </c>
      <c r="B243" t="s">
        <v>2419</v>
      </c>
      <c r="C243">
        <v>34217</v>
      </c>
      <c r="D243" t="s">
        <v>1899</v>
      </c>
      <c r="E243">
        <v>1917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332.54</v>
      </c>
      <c r="L243">
        <v>297.7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45658</v>
      </c>
      <c r="S243">
        <v>46022</v>
      </c>
    </row>
    <row r="244" spans="1:19" x14ac:dyDescent="0.3">
      <c r="A244">
        <v>232</v>
      </c>
      <c r="B244" t="s">
        <v>2421</v>
      </c>
      <c r="C244">
        <v>34517</v>
      </c>
      <c r="D244" t="s">
        <v>1899</v>
      </c>
      <c r="E244">
        <v>1917</v>
      </c>
      <c r="F244" t="s">
        <v>2131</v>
      </c>
      <c r="G244" t="s">
        <v>2103</v>
      </c>
      <c r="H244">
        <v>2</v>
      </c>
      <c r="I244">
        <v>1</v>
      </c>
      <c r="J244" t="s">
        <v>2131</v>
      </c>
      <c r="K244">
        <v>338.23</v>
      </c>
      <c r="L244">
        <v>298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45658</v>
      </c>
      <c r="S244">
        <v>46022</v>
      </c>
    </row>
    <row r="245" spans="1:19" x14ac:dyDescent="0.3">
      <c r="A245">
        <v>233</v>
      </c>
      <c r="B245" t="s">
        <v>2424</v>
      </c>
      <c r="C245">
        <v>36809</v>
      </c>
      <c r="D245" t="s">
        <v>1899</v>
      </c>
      <c r="E245">
        <v>1917</v>
      </c>
      <c r="F245" t="s">
        <v>2131</v>
      </c>
      <c r="G245" t="s">
        <v>2103</v>
      </c>
      <c r="H245">
        <v>1</v>
      </c>
      <c r="I245">
        <v>1</v>
      </c>
      <c r="J245" t="s">
        <v>2131</v>
      </c>
      <c r="K245">
        <v>282.52</v>
      </c>
      <c r="L245">
        <v>254.2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45658</v>
      </c>
      <c r="S245">
        <v>46022</v>
      </c>
    </row>
    <row r="246" spans="1:19" x14ac:dyDescent="0.3">
      <c r="A246">
        <v>234</v>
      </c>
      <c r="B246" t="s">
        <v>2426</v>
      </c>
      <c r="C246">
        <v>35633</v>
      </c>
      <c r="D246" t="s">
        <v>1899</v>
      </c>
      <c r="E246">
        <v>1917</v>
      </c>
      <c r="F246" t="s">
        <v>2131</v>
      </c>
      <c r="G246" t="s">
        <v>2103</v>
      </c>
      <c r="H246">
        <v>2</v>
      </c>
      <c r="I246">
        <v>1</v>
      </c>
      <c r="J246" t="s">
        <v>2131</v>
      </c>
      <c r="K246">
        <v>240.7</v>
      </c>
      <c r="L246">
        <v>110.9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45658</v>
      </c>
      <c r="S246">
        <v>46022</v>
      </c>
    </row>
    <row r="247" spans="1:19" x14ac:dyDescent="0.3">
      <c r="A247">
        <v>235</v>
      </c>
      <c r="B247" t="s">
        <v>2425</v>
      </c>
      <c r="C247">
        <v>36204</v>
      </c>
      <c r="D247" t="s">
        <v>1899</v>
      </c>
      <c r="E247">
        <v>1917</v>
      </c>
      <c r="F247" t="s">
        <v>2131</v>
      </c>
      <c r="G247" t="s">
        <v>2103</v>
      </c>
      <c r="H247">
        <v>2</v>
      </c>
      <c r="I247">
        <v>1</v>
      </c>
      <c r="J247" t="s">
        <v>2131</v>
      </c>
      <c r="K247">
        <v>347.91</v>
      </c>
      <c r="L247">
        <v>311.8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45658</v>
      </c>
      <c r="S247">
        <v>46022</v>
      </c>
    </row>
    <row r="248" spans="1:19" x14ac:dyDescent="0.3">
      <c r="A248">
        <v>236</v>
      </c>
      <c r="B248" t="s">
        <v>2398</v>
      </c>
      <c r="C248">
        <v>34666</v>
      </c>
      <c r="D248" t="s">
        <v>1899</v>
      </c>
      <c r="E248">
        <v>1937</v>
      </c>
      <c r="F248" t="s">
        <v>2131</v>
      </c>
      <c r="G248" t="s">
        <v>2098</v>
      </c>
      <c r="H248">
        <v>3</v>
      </c>
      <c r="I248">
        <v>2</v>
      </c>
      <c r="J248" t="s">
        <v>2131</v>
      </c>
      <c r="K248">
        <v>1080.0999999999999</v>
      </c>
      <c r="L248">
        <v>953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45658</v>
      </c>
      <c r="S248">
        <v>46022</v>
      </c>
    </row>
    <row r="249" spans="1:19" x14ac:dyDescent="0.3">
      <c r="A249">
        <v>237</v>
      </c>
      <c r="B249" t="s">
        <v>2413</v>
      </c>
      <c r="C249">
        <v>46465</v>
      </c>
      <c r="D249" t="s">
        <v>1899</v>
      </c>
      <c r="E249">
        <v>1917</v>
      </c>
      <c r="F249" t="s">
        <v>2131</v>
      </c>
      <c r="G249" t="s">
        <v>2105</v>
      </c>
      <c r="H249">
        <v>2</v>
      </c>
      <c r="I249">
        <v>1</v>
      </c>
      <c r="J249" t="s">
        <v>2131</v>
      </c>
      <c r="K249">
        <v>299.5</v>
      </c>
      <c r="L249">
        <v>299.5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45658</v>
      </c>
      <c r="S249">
        <v>46022</v>
      </c>
    </row>
    <row r="250" spans="1:19" x14ac:dyDescent="0.3">
      <c r="A250">
        <v>238</v>
      </c>
      <c r="B250" t="s">
        <v>425</v>
      </c>
      <c r="C250">
        <v>32382</v>
      </c>
      <c r="D250" t="s">
        <v>1899</v>
      </c>
      <c r="E250">
        <v>1967</v>
      </c>
      <c r="F250" t="s">
        <v>2131</v>
      </c>
      <c r="G250" t="s">
        <v>2098</v>
      </c>
      <c r="H250">
        <v>5</v>
      </c>
      <c r="I250">
        <v>6</v>
      </c>
      <c r="J250" t="s">
        <v>2131</v>
      </c>
      <c r="K250">
        <v>2779</v>
      </c>
      <c r="L250">
        <v>2520.5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45658</v>
      </c>
      <c r="S250">
        <v>46022</v>
      </c>
    </row>
    <row r="251" spans="1:19" x14ac:dyDescent="0.3">
      <c r="A251">
        <v>239</v>
      </c>
      <c r="B251" t="s">
        <v>1848</v>
      </c>
      <c r="C251">
        <v>36300</v>
      </c>
      <c r="D251" t="s">
        <v>1899</v>
      </c>
      <c r="E251">
        <v>1957</v>
      </c>
      <c r="F251" t="s">
        <v>2131</v>
      </c>
      <c r="G251" t="s">
        <v>2098</v>
      </c>
      <c r="H251">
        <v>3</v>
      </c>
      <c r="I251">
        <v>3</v>
      </c>
      <c r="J251" t="s">
        <v>2131</v>
      </c>
      <c r="K251">
        <v>3073.9</v>
      </c>
      <c r="L251">
        <v>2074.6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45658</v>
      </c>
      <c r="S251">
        <v>46022</v>
      </c>
    </row>
    <row r="252" spans="1:19" x14ac:dyDescent="0.3">
      <c r="A252">
        <v>240</v>
      </c>
      <c r="B252" t="s">
        <v>844</v>
      </c>
      <c r="C252">
        <v>33992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1</v>
      </c>
      <c r="J252" t="s">
        <v>2131</v>
      </c>
      <c r="K252">
        <v>1521.5</v>
      </c>
      <c r="L252">
        <v>1419.1</v>
      </c>
      <c r="M252">
        <v>2341192.91</v>
      </c>
      <c r="N252">
        <v>2341192.91</v>
      </c>
      <c r="O252">
        <v>0</v>
      </c>
      <c r="P252">
        <v>0</v>
      </c>
      <c r="Q252">
        <v>0</v>
      </c>
      <c r="R252">
        <v>45658</v>
      </c>
      <c r="S252">
        <v>46022</v>
      </c>
    </row>
    <row r="253" spans="1:19" x14ac:dyDescent="0.3">
      <c r="A253">
        <v>241</v>
      </c>
      <c r="B253" t="s">
        <v>932</v>
      </c>
      <c r="C253">
        <v>32709</v>
      </c>
      <c r="D253" t="s">
        <v>1899</v>
      </c>
      <c r="E253">
        <v>1981</v>
      </c>
      <c r="F253" t="s">
        <v>2131</v>
      </c>
      <c r="G253" t="s">
        <v>2097</v>
      </c>
      <c r="H253">
        <v>9</v>
      </c>
      <c r="I253">
        <v>4</v>
      </c>
      <c r="J253" t="s">
        <v>2131</v>
      </c>
      <c r="K253">
        <v>5386.4</v>
      </c>
      <c r="L253">
        <v>3552</v>
      </c>
      <c r="M253">
        <v>5959243.6399999997</v>
      </c>
      <c r="N253">
        <v>5959243.6399999997</v>
      </c>
      <c r="O253">
        <v>0</v>
      </c>
      <c r="P253">
        <v>0</v>
      </c>
      <c r="Q253">
        <v>0</v>
      </c>
      <c r="R253">
        <v>45658</v>
      </c>
      <c r="S253">
        <v>46022</v>
      </c>
    </row>
    <row r="254" spans="1:19" x14ac:dyDescent="0.3">
      <c r="A254">
        <v>242</v>
      </c>
      <c r="B254" t="s">
        <v>3618</v>
      </c>
      <c r="C254">
        <v>36143</v>
      </c>
      <c r="D254" t="s">
        <v>1899</v>
      </c>
      <c r="E254">
        <v>1917</v>
      </c>
      <c r="F254" t="s">
        <v>2131</v>
      </c>
      <c r="G254" t="s">
        <v>2128</v>
      </c>
      <c r="H254">
        <v>2</v>
      </c>
      <c r="I254">
        <v>1</v>
      </c>
      <c r="J254" t="s">
        <v>2131</v>
      </c>
      <c r="K254">
        <v>419.61</v>
      </c>
      <c r="L254">
        <v>254.1</v>
      </c>
      <c r="M254">
        <v>6356652</v>
      </c>
      <c r="N254">
        <v>6356652</v>
      </c>
      <c r="O254">
        <v>0</v>
      </c>
      <c r="P254">
        <v>0</v>
      </c>
      <c r="Q254">
        <v>0</v>
      </c>
      <c r="R254">
        <v>45658</v>
      </c>
      <c r="S254">
        <v>46022</v>
      </c>
    </row>
    <row r="255" spans="1:19" x14ac:dyDescent="0.3">
      <c r="A255">
        <v>243</v>
      </c>
      <c r="B255" t="s">
        <v>2333</v>
      </c>
      <c r="C255">
        <v>35402</v>
      </c>
      <c r="D255" t="s">
        <v>1899</v>
      </c>
      <c r="E255">
        <v>1973</v>
      </c>
      <c r="F255" t="s">
        <v>2131</v>
      </c>
      <c r="G255" t="s">
        <v>2098</v>
      </c>
      <c r="H255">
        <v>5</v>
      </c>
      <c r="I255">
        <v>7</v>
      </c>
      <c r="J255" t="s">
        <v>2131</v>
      </c>
      <c r="K255">
        <v>3921.4</v>
      </c>
      <c r="L255">
        <v>3921.4</v>
      </c>
      <c r="M255">
        <v>8684442.9199999999</v>
      </c>
      <c r="N255">
        <v>8684442.9199999999</v>
      </c>
      <c r="O255">
        <v>0</v>
      </c>
      <c r="P255">
        <v>0</v>
      </c>
      <c r="Q255">
        <v>0</v>
      </c>
      <c r="R255">
        <v>45658</v>
      </c>
      <c r="S255">
        <v>46022</v>
      </c>
    </row>
    <row r="256" spans="1:19" x14ac:dyDescent="0.3">
      <c r="A256">
        <v>244</v>
      </c>
      <c r="B256" t="s">
        <v>2335</v>
      </c>
      <c r="C256">
        <v>35577</v>
      </c>
      <c r="D256" t="s">
        <v>1899</v>
      </c>
      <c r="E256">
        <v>1960</v>
      </c>
      <c r="F256" t="s">
        <v>2131</v>
      </c>
      <c r="G256" t="s">
        <v>2097</v>
      </c>
      <c r="H256">
        <v>4</v>
      </c>
      <c r="I256">
        <v>4</v>
      </c>
      <c r="J256" t="s">
        <v>2131</v>
      </c>
      <c r="K256">
        <v>3881.8</v>
      </c>
      <c r="L256">
        <v>3550.7</v>
      </c>
      <c r="M256">
        <v>5330856.5310000004</v>
      </c>
      <c r="N256">
        <v>5330856.5310000004</v>
      </c>
      <c r="O256">
        <v>0</v>
      </c>
      <c r="P256">
        <v>0</v>
      </c>
      <c r="Q256">
        <v>0</v>
      </c>
      <c r="R256">
        <v>45658</v>
      </c>
      <c r="S256">
        <v>46022</v>
      </c>
    </row>
    <row r="257" spans="1:19" x14ac:dyDescent="0.3">
      <c r="A257">
        <v>245</v>
      </c>
      <c r="B257" t="s">
        <v>1737</v>
      </c>
      <c r="C257">
        <v>33284</v>
      </c>
      <c r="D257" t="s">
        <v>1899</v>
      </c>
      <c r="E257">
        <v>2002</v>
      </c>
      <c r="F257" t="s">
        <v>2131</v>
      </c>
      <c r="G257" t="s">
        <v>2098</v>
      </c>
      <c r="H257">
        <v>5</v>
      </c>
      <c r="I257">
        <v>1</v>
      </c>
      <c r="J257" t="s">
        <v>2131</v>
      </c>
      <c r="K257">
        <v>1213.67</v>
      </c>
      <c r="L257">
        <v>1088.5</v>
      </c>
      <c r="M257">
        <v>5071946.88</v>
      </c>
      <c r="N257">
        <v>5071946.88</v>
      </c>
      <c r="O257">
        <v>0</v>
      </c>
      <c r="P257">
        <v>0</v>
      </c>
      <c r="Q257">
        <v>0</v>
      </c>
      <c r="R257">
        <v>45658</v>
      </c>
      <c r="S257">
        <v>46022</v>
      </c>
    </row>
    <row r="258" spans="1:19" x14ac:dyDescent="0.3">
      <c r="A258">
        <v>246</v>
      </c>
      <c r="B258" t="s">
        <v>60</v>
      </c>
      <c r="C258">
        <v>32445</v>
      </c>
      <c r="D258" t="s">
        <v>1899</v>
      </c>
      <c r="E258">
        <v>1968</v>
      </c>
      <c r="F258" t="s">
        <v>2131</v>
      </c>
      <c r="G258" t="s">
        <v>2097</v>
      </c>
      <c r="H258">
        <v>5</v>
      </c>
      <c r="I258">
        <v>3</v>
      </c>
      <c r="J258" t="s">
        <v>2131</v>
      </c>
      <c r="K258">
        <v>4044.2</v>
      </c>
      <c r="L258">
        <v>2056</v>
      </c>
      <c r="M258">
        <v>3045000</v>
      </c>
      <c r="N258">
        <v>3045000</v>
      </c>
      <c r="O258">
        <v>0</v>
      </c>
      <c r="P258">
        <v>0</v>
      </c>
      <c r="Q258">
        <v>0</v>
      </c>
      <c r="R258">
        <v>45658</v>
      </c>
      <c r="S258">
        <v>46022</v>
      </c>
    </row>
    <row r="259" spans="1:19" x14ac:dyDescent="0.3">
      <c r="A259">
        <v>247</v>
      </c>
      <c r="B259" t="s">
        <v>3061</v>
      </c>
      <c r="C259">
        <v>33517</v>
      </c>
      <c r="D259" t="s">
        <v>1899</v>
      </c>
      <c r="E259">
        <v>1970</v>
      </c>
      <c r="F259" t="s">
        <v>2131</v>
      </c>
      <c r="G259" t="s">
        <v>2097</v>
      </c>
      <c r="H259">
        <v>5</v>
      </c>
      <c r="I259">
        <v>4</v>
      </c>
      <c r="J259" t="s">
        <v>2131</v>
      </c>
      <c r="K259">
        <v>5822.8</v>
      </c>
      <c r="L259">
        <v>3617.2</v>
      </c>
      <c r="M259">
        <v>11731631.869999999</v>
      </c>
      <c r="N259">
        <v>11731631.869999999</v>
      </c>
      <c r="O259">
        <v>0</v>
      </c>
      <c r="P259">
        <v>0</v>
      </c>
      <c r="Q259">
        <v>0</v>
      </c>
      <c r="R259">
        <v>45658</v>
      </c>
      <c r="S259">
        <v>46022</v>
      </c>
    </row>
    <row r="260" spans="1:19" x14ac:dyDescent="0.3">
      <c r="A260">
        <v>248</v>
      </c>
      <c r="B260" t="s">
        <v>373</v>
      </c>
      <c r="C260">
        <v>54905</v>
      </c>
      <c r="D260" t="s">
        <v>1899</v>
      </c>
      <c r="E260">
        <v>1958</v>
      </c>
      <c r="F260" t="s">
        <v>2131</v>
      </c>
      <c r="G260" t="s">
        <v>2108</v>
      </c>
      <c r="H260">
        <v>4</v>
      </c>
      <c r="I260">
        <v>2</v>
      </c>
      <c r="J260" t="s">
        <v>2131</v>
      </c>
      <c r="K260">
        <v>1543.8</v>
      </c>
      <c r="L260">
        <v>1543.8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45658</v>
      </c>
      <c r="S260">
        <v>46022</v>
      </c>
    </row>
    <row r="261" spans="1:19" x14ac:dyDescent="0.3">
      <c r="A261">
        <v>249</v>
      </c>
      <c r="B261" t="s">
        <v>3331</v>
      </c>
      <c r="C261">
        <v>56238</v>
      </c>
      <c r="D261" t="s">
        <v>1899</v>
      </c>
      <c r="E261">
        <v>2016</v>
      </c>
      <c r="F261" t="s">
        <v>2131</v>
      </c>
      <c r="G261" t="s">
        <v>2130</v>
      </c>
      <c r="H261">
        <v>8</v>
      </c>
      <c r="I261">
        <v>2</v>
      </c>
      <c r="J261">
        <v>2</v>
      </c>
      <c r="K261">
        <v>4609</v>
      </c>
      <c r="L261">
        <v>3429.6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45658</v>
      </c>
      <c r="S261">
        <v>46022</v>
      </c>
    </row>
    <row r="262" spans="1:19" x14ac:dyDescent="0.3">
      <c r="A262">
        <v>250</v>
      </c>
      <c r="B262" t="s">
        <v>3313</v>
      </c>
      <c r="C262">
        <v>33057</v>
      </c>
      <c r="D262" t="s">
        <v>1899</v>
      </c>
      <c r="E262">
        <v>1974</v>
      </c>
      <c r="F262" t="s">
        <v>2131</v>
      </c>
      <c r="G262" t="s">
        <v>2129</v>
      </c>
      <c r="H262">
        <v>5</v>
      </c>
      <c r="I262">
        <v>6</v>
      </c>
      <c r="J262" t="s">
        <v>2131</v>
      </c>
      <c r="K262">
        <v>7508.2</v>
      </c>
      <c r="L262">
        <v>4692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45658</v>
      </c>
      <c r="S262">
        <v>46022</v>
      </c>
    </row>
    <row r="263" spans="1:19" x14ac:dyDescent="0.3">
      <c r="A263">
        <v>251</v>
      </c>
      <c r="B263" t="s">
        <v>1707</v>
      </c>
      <c r="C263">
        <v>36955</v>
      </c>
      <c r="D263" t="s">
        <v>1899</v>
      </c>
      <c r="E263">
        <v>1917</v>
      </c>
      <c r="F263" t="s">
        <v>2131</v>
      </c>
      <c r="G263" t="s">
        <v>2103</v>
      </c>
      <c r="H263">
        <v>1</v>
      </c>
      <c r="I263">
        <v>1</v>
      </c>
      <c r="J263" t="s">
        <v>2131</v>
      </c>
      <c r="K263">
        <v>277.79000000000002</v>
      </c>
      <c r="L263">
        <v>249.6</v>
      </c>
      <c r="M263">
        <v>165364.79999999999</v>
      </c>
      <c r="N263">
        <v>165364.79999999999</v>
      </c>
      <c r="O263">
        <v>0</v>
      </c>
      <c r="P263">
        <v>0</v>
      </c>
      <c r="Q263">
        <v>0</v>
      </c>
      <c r="R263">
        <v>45658</v>
      </c>
      <c r="S263">
        <v>46022</v>
      </c>
    </row>
    <row r="264" spans="1:19" x14ac:dyDescent="0.3">
      <c r="A264" t="s">
        <v>22</v>
      </c>
      <c r="C264" t="s">
        <v>172</v>
      </c>
      <c r="D264" t="s">
        <v>172</v>
      </c>
      <c r="E264" t="s">
        <v>172</v>
      </c>
      <c r="F264" t="s">
        <v>172</v>
      </c>
      <c r="G264" t="s">
        <v>172</v>
      </c>
      <c r="H264" t="s">
        <v>172</v>
      </c>
      <c r="I264" t="s">
        <v>172</v>
      </c>
      <c r="J264">
        <v>2</v>
      </c>
      <c r="K264">
        <v>320228.06999999989</v>
      </c>
      <c r="L264">
        <v>199157.34000000008</v>
      </c>
      <c r="M264">
        <v>64606838.013500005</v>
      </c>
      <c r="N264">
        <v>64606838.013500005</v>
      </c>
      <c r="O264">
        <v>0</v>
      </c>
      <c r="P264">
        <v>0</v>
      </c>
      <c r="Q264">
        <v>0</v>
      </c>
      <c r="R264" t="s">
        <v>172</v>
      </c>
      <c r="S264" t="s">
        <v>172</v>
      </c>
    </row>
    <row r="265" spans="1:19" x14ac:dyDescent="0.3">
      <c r="A265" t="s">
        <v>1915</v>
      </c>
    </row>
    <row r="266" spans="1:19" x14ac:dyDescent="0.3">
      <c r="A266">
        <v>252</v>
      </c>
      <c r="B266" t="s">
        <v>1664</v>
      </c>
      <c r="C266">
        <v>37328</v>
      </c>
      <c r="D266" t="s">
        <v>1900</v>
      </c>
      <c r="E266">
        <v>1984</v>
      </c>
      <c r="F266" t="s">
        <v>2131</v>
      </c>
      <c r="G266" t="s">
        <v>2097</v>
      </c>
      <c r="H266">
        <v>5</v>
      </c>
      <c r="I266">
        <v>6</v>
      </c>
      <c r="J266" t="s">
        <v>2131</v>
      </c>
      <c r="K266">
        <v>4407.8</v>
      </c>
      <c r="L266" t="s">
        <v>2131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45658</v>
      </c>
      <c r="S266">
        <v>46022</v>
      </c>
    </row>
    <row r="267" spans="1:19" x14ac:dyDescent="0.3">
      <c r="A267">
        <v>253</v>
      </c>
      <c r="B267" t="s">
        <v>1665</v>
      </c>
      <c r="C267">
        <v>37402</v>
      </c>
      <c r="D267" t="s">
        <v>1900</v>
      </c>
      <c r="E267">
        <v>1977</v>
      </c>
      <c r="F267" t="s">
        <v>2131</v>
      </c>
      <c r="G267" t="s">
        <v>2098</v>
      </c>
      <c r="H267">
        <v>5</v>
      </c>
      <c r="I267">
        <v>2</v>
      </c>
      <c r="J267" t="s">
        <v>2131</v>
      </c>
      <c r="K267">
        <v>1967.1</v>
      </c>
      <c r="L267" t="s">
        <v>2131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45658</v>
      </c>
      <c r="S267">
        <v>46022</v>
      </c>
    </row>
    <row r="268" spans="1:19" x14ac:dyDescent="0.3">
      <c r="A268">
        <v>254</v>
      </c>
      <c r="B268" t="s">
        <v>1666</v>
      </c>
      <c r="C268">
        <v>37403</v>
      </c>
      <c r="D268" t="s">
        <v>1900</v>
      </c>
      <c r="E268">
        <v>1977</v>
      </c>
      <c r="F268" t="s">
        <v>2131</v>
      </c>
      <c r="G268" t="s">
        <v>2097</v>
      </c>
      <c r="H268">
        <v>5</v>
      </c>
      <c r="I268">
        <v>2</v>
      </c>
      <c r="J268" t="s">
        <v>2131</v>
      </c>
      <c r="K268">
        <v>1468.8</v>
      </c>
      <c r="L268" t="s">
        <v>2131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45658</v>
      </c>
      <c r="S268">
        <v>46022</v>
      </c>
    </row>
    <row r="269" spans="1:19" x14ac:dyDescent="0.3">
      <c r="A269">
        <v>255</v>
      </c>
      <c r="B269" t="s">
        <v>1667</v>
      </c>
      <c r="C269">
        <v>45281</v>
      </c>
      <c r="D269" t="s">
        <v>1900</v>
      </c>
      <c r="E269">
        <v>1977</v>
      </c>
      <c r="F269" t="s">
        <v>2131</v>
      </c>
      <c r="G269" t="s">
        <v>2097</v>
      </c>
      <c r="H269">
        <v>5</v>
      </c>
      <c r="I269">
        <v>2</v>
      </c>
      <c r="J269" t="s">
        <v>2131</v>
      </c>
      <c r="K269">
        <v>1466.7</v>
      </c>
      <c r="L269" t="s">
        <v>2131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45658</v>
      </c>
      <c r="S269">
        <v>46022</v>
      </c>
    </row>
    <row r="270" spans="1:19" x14ac:dyDescent="0.3">
      <c r="A270">
        <v>256</v>
      </c>
      <c r="B270" t="s">
        <v>1646</v>
      </c>
      <c r="C270">
        <v>37361</v>
      </c>
      <c r="D270" t="s">
        <v>1900</v>
      </c>
      <c r="E270">
        <v>1982</v>
      </c>
      <c r="F270" t="s">
        <v>2131</v>
      </c>
      <c r="G270" t="s">
        <v>2106</v>
      </c>
      <c r="H270">
        <v>5</v>
      </c>
      <c r="I270">
        <v>23</v>
      </c>
      <c r="J270" t="s">
        <v>2131</v>
      </c>
      <c r="K270">
        <v>16521.3</v>
      </c>
      <c r="L270" t="s">
        <v>2131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45658</v>
      </c>
      <c r="S270">
        <v>46022</v>
      </c>
    </row>
    <row r="271" spans="1:19" x14ac:dyDescent="0.3">
      <c r="A271" t="s">
        <v>22</v>
      </c>
      <c r="C271" t="s">
        <v>172</v>
      </c>
      <c r="D271" t="s">
        <v>172</v>
      </c>
      <c r="E271" t="s">
        <v>172</v>
      </c>
      <c r="F271" t="s">
        <v>172</v>
      </c>
      <c r="G271" t="s">
        <v>172</v>
      </c>
      <c r="H271" t="s">
        <v>172</v>
      </c>
      <c r="I271" t="s">
        <v>172</v>
      </c>
      <c r="J271">
        <v>0</v>
      </c>
      <c r="K271">
        <v>25831.699999999997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172</v>
      </c>
      <c r="S271" t="s">
        <v>172</v>
      </c>
    </row>
    <row r="272" spans="1:19" x14ac:dyDescent="0.3">
      <c r="A272" t="s">
        <v>2887</v>
      </c>
    </row>
    <row r="273" spans="1:19" x14ac:dyDescent="0.3">
      <c r="A273">
        <v>257</v>
      </c>
      <c r="B273" t="s">
        <v>1351</v>
      </c>
      <c r="C273">
        <v>37494</v>
      </c>
      <c r="D273" t="s">
        <v>1899</v>
      </c>
      <c r="E273">
        <v>1940</v>
      </c>
      <c r="F273" t="s">
        <v>2131</v>
      </c>
      <c r="G273" t="s">
        <v>2113</v>
      </c>
      <c r="H273">
        <v>3</v>
      </c>
      <c r="I273">
        <v>3</v>
      </c>
      <c r="J273" t="s">
        <v>2131</v>
      </c>
      <c r="K273">
        <v>2452.33</v>
      </c>
      <c r="L273">
        <v>1311.78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45658</v>
      </c>
      <c r="S273">
        <v>46022</v>
      </c>
    </row>
    <row r="274" spans="1:19" x14ac:dyDescent="0.3">
      <c r="A274">
        <v>258</v>
      </c>
      <c r="B274" t="s">
        <v>479</v>
      </c>
      <c r="C274">
        <v>37416</v>
      </c>
      <c r="D274" t="s">
        <v>1899</v>
      </c>
      <c r="E274">
        <v>1956</v>
      </c>
      <c r="F274" t="s">
        <v>2131</v>
      </c>
      <c r="G274" t="s">
        <v>2098</v>
      </c>
      <c r="H274">
        <v>2</v>
      </c>
      <c r="I274">
        <v>1</v>
      </c>
      <c r="J274" t="s">
        <v>2131</v>
      </c>
      <c r="K274">
        <v>669.04</v>
      </c>
      <c r="L274">
        <v>381.8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45658</v>
      </c>
      <c r="S274">
        <v>46022</v>
      </c>
    </row>
    <row r="275" spans="1:19" x14ac:dyDescent="0.3">
      <c r="A275">
        <v>259</v>
      </c>
      <c r="B275" t="s">
        <v>480</v>
      </c>
      <c r="C275">
        <v>37452</v>
      </c>
      <c r="D275" t="s">
        <v>1899</v>
      </c>
      <c r="E275">
        <v>1961</v>
      </c>
      <c r="F275" t="s">
        <v>2131</v>
      </c>
      <c r="G275" t="s">
        <v>2098</v>
      </c>
      <c r="H275">
        <v>2</v>
      </c>
      <c r="I275">
        <v>1</v>
      </c>
      <c r="J275" t="s">
        <v>2131</v>
      </c>
      <c r="K275">
        <v>945.96</v>
      </c>
      <c r="L275">
        <v>490.23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45658</v>
      </c>
      <c r="S275">
        <v>46022</v>
      </c>
    </row>
    <row r="276" spans="1:19" x14ac:dyDescent="0.3">
      <c r="A276">
        <v>260</v>
      </c>
      <c r="B276" t="s">
        <v>1025</v>
      </c>
      <c r="C276">
        <v>37456</v>
      </c>
      <c r="D276" t="s">
        <v>1899</v>
      </c>
      <c r="E276">
        <v>1960</v>
      </c>
      <c r="F276" t="s">
        <v>2131</v>
      </c>
      <c r="G276" t="s">
        <v>2098</v>
      </c>
      <c r="H276">
        <v>2</v>
      </c>
      <c r="I276">
        <v>1</v>
      </c>
      <c r="J276" t="s">
        <v>2131</v>
      </c>
      <c r="K276">
        <v>708.68</v>
      </c>
      <c r="L276">
        <v>316.52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45658</v>
      </c>
      <c r="S276">
        <v>46022</v>
      </c>
    </row>
    <row r="277" spans="1:19" x14ac:dyDescent="0.3">
      <c r="A277">
        <v>261</v>
      </c>
      <c r="B277" t="s">
        <v>1026</v>
      </c>
      <c r="C277">
        <v>37484</v>
      </c>
      <c r="D277" t="s">
        <v>1899</v>
      </c>
      <c r="E277">
        <v>1960</v>
      </c>
      <c r="F277" t="s">
        <v>2131</v>
      </c>
      <c r="G277" t="s">
        <v>2098</v>
      </c>
      <c r="H277">
        <v>2</v>
      </c>
      <c r="I277">
        <v>2</v>
      </c>
      <c r="J277" t="s">
        <v>2131</v>
      </c>
      <c r="K277">
        <v>1436.2</v>
      </c>
      <c r="L277">
        <v>636.38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45658</v>
      </c>
      <c r="S277">
        <v>46022</v>
      </c>
    </row>
    <row r="278" spans="1:19" x14ac:dyDescent="0.3">
      <c r="A278" t="s">
        <v>22</v>
      </c>
      <c r="C278" t="s">
        <v>172</v>
      </c>
      <c r="D278" t="s">
        <v>172</v>
      </c>
      <c r="E278" t="s">
        <v>172</v>
      </c>
      <c r="F278" t="s">
        <v>172</v>
      </c>
      <c r="G278" t="s">
        <v>172</v>
      </c>
      <c r="H278" t="s">
        <v>172</v>
      </c>
      <c r="I278" t="s">
        <v>172</v>
      </c>
      <c r="J278">
        <v>0</v>
      </c>
      <c r="K278">
        <v>6212.21</v>
      </c>
      <c r="L278">
        <v>3136.71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172</v>
      </c>
      <c r="S278" t="s">
        <v>172</v>
      </c>
    </row>
    <row r="279" spans="1:19" x14ac:dyDescent="0.3">
      <c r="A279" t="s">
        <v>2888</v>
      </c>
    </row>
    <row r="280" spans="1:19" x14ac:dyDescent="0.3">
      <c r="A280">
        <v>262</v>
      </c>
      <c r="B280" t="s">
        <v>1627</v>
      </c>
      <c r="C280">
        <v>46894</v>
      </c>
      <c r="D280" t="s">
        <v>1899</v>
      </c>
      <c r="E280">
        <v>1965</v>
      </c>
      <c r="F280" t="s">
        <v>2131</v>
      </c>
      <c r="G280" t="s">
        <v>2108</v>
      </c>
      <c r="H280">
        <v>2</v>
      </c>
      <c r="I280">
        <v>2</v>
      </c>
      <c r="J280" t="s">
        <v>2131</v>
      </c>
      <c r="K280">
        <v>559</v>
      </c>
      <c r="L280">
        <v>531.9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45658</v>
      </c>
      <c r="S280">
        <v>46022</v>
      </c>
    </row>
    <row r="281" spans="1:19" x14ac:dyDescent="0.3">
      <c r="A281">
        <v>263</v>
      </c>
      <c r="B281" t="s">
        <v>31</v>
      </c>
      <c r="C281">
        <v>37567</v>
      </c>
      <c r="D281" t="s">
        <v>1899</v>
      </c>
      <c r="E281">
        <v>1956</v>
      </c>
      <c r="F281" t="s">
        <v>2131</v>
      </c>
      <c r="G281" t="s">
        <v>2103</v>
      </c>
      <c r="H281">
        <v>2</v>
      </c>
      <c r="I281">
        <v>2</v>
      </c>
      <c r="J281" t="s">
        <v>2131</v>
      </c>
      <c r="K281">
        <v>961</v>
      </c>
      <c r="L281">
        <v>908.6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45658</v>
      </c>
      <c r="S281">
        <v>46022</v>
      </c>
    </row>
    <row r="282" spans="1:19" x14ac:dyDescent="0.3">
      <c r="A282">
        <v>264</v>
      </c>
      <c r="B282" t="s">
        <v>32</v>
      </c>
      <c r="C282">
        <v>37569</v>
      </c>
      <c r="D282" t="s">
        <v>1899</v>
      </c>
      <c r="E282">
        <v>1964</v>
      </c>
      <c r="F282" t="s">
        <v>2131</v>
      </c>
      <c r="G282" t="s">
        <v>2103</v>
      </c>
      <c r="H282">
        <v>2</v>
      </c>
      <c r="I282">
        <v>1</v>
      </c>
      <c r="J282" t="s">
        <v>2131</v>
      </c>
      <c r="K282">
        <v>540.5</v>
      </c>
      <c r="L282">
        <v>531.20000000000005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45658</v>
      </c>
      <c r="S282">
        <v>46022</v>
      </c>
    </row>
    <row r="283" spans="1:19" x14ac:dyDescent="0.3">
      <c r="A283" t="s">
        <v>22</v>
      </c>
      <c r="C283" t="s">
        <v>172</v>
      </c>
      <c r="D283" t="s">
        <v>172</v>
      </c>
      <c r="E283" t="s">
        <v>172</v>
      </c>
      <c r="F283" t="s">
        <v>172</v>
      </c>
      <c r="G283" t="s">
        <v>172</v>
      </c>
      <c r="H283" t="s">
        <v>172</v>
      </c>
      <c r="I283" t="s">
        <v>172</v>
      </c>
      <c r="J283">
        <v>0</v>
      </c>
      <c r="K283">
        <v>2060.5</v>
      </c>
      <c r="L283">
        <v>1971.7</v>
      </c>
      <c r="M283">
        <v>0</v>
      </c>
      <c r="N283">
        <v>0</v>
      </c>
      <c r="O283">
        <v>0</v>
      </c>
      <c r="P283">
        <v>0</v>
      </c>
      <c r="Q283">
        <v>0</v>
      </c>
      <c r="R283" t="s">
        <v>172</v>
      </c>
      <c r="S283" t="s">
        <v>172</v>
      </c>
    </row>
    <row r="284" spans="1:19" x14ac:dyDescent="0.3">
      <c r="A284" t="s">
        <v>2889</v>
      </c>
    </row>
    <row r="285" spans="1:19" x14ac:dyDescent="0.3">
      <c r="A285">
        <v>265</v>
      </c>
      <c r="B285" t="s">
        <v>493</v>
      </c>
      <c r="C285">
        <v>38038</v>
      </c>
      <c r="D285" t="s">
        <v>1899</v>
      </c>
      <c r="E285">
        <v>1969</v>
      </c>
      <c r="F285" t="s">
        <v>2131</v>
      </c>
      <c r="G285" t="s">
        <v>3367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45658</v>
      </c>
      <c r="S285">
        <v>46022</v>
      </c>
    </row>
    <row r="286" spans="1:19" x14ac:dyDescent="0.3">
      <c r="A286">
        <v>266</v>
      </c>
      <c r="B286" t="s">
        <v>494</v>
      </c>
      <c r="C286">
        <v>38044</v>
      </c>
      <c r="D286" t="s">
        <v>1899</v>
      </c>
      <c r="E286">
        <v>1968</v>
      </c>
      <c r="F286" t="s">
        <v>2131</v>
      </c>
      <c r="G286" t="s">
        <v>3367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45658</v>
      </c>
      <c r="S286">
        <v>46022</v>
      </c>
    </row>
    <row r="287" spans="1:19" x14ac:dyDescent="0.3">
      <c r="A287">
        <v>267</v>
      </c>
      <c r="B287" t="s">
        <v>3366</v>
      </c>
      <c r="C287">
        <v>37792</v>
      </c>
      <c r="D287" t="s">
        <v>1899</v>
      </c>
      <c r="E287">
        <v>1963</v>
      </c>
      <c r="F287" t="s">
        <v>2131</v>
      </c>
      <c r="G287" t="s">
        <v>3367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45658</v>
      </c>
      <c r="S287">
        <v>46022</v>
      </c>
    </row>
    <row r="288" spans="1:19" x14ac:dyDescent="0.3">
      <c r="A288">
        <v>268</v>
      </c>
      <c r="B288" t="s">
        <v>510</v>
      </c>
      <c r="C288">
        <v>38075</v>
      </c>
      <c r="D288" t="s">
        <v>1899</v>
      </c>
      <c r="E288">
        <v>1956</v>
      </c>
      <c r="F288" t="s">
        <v>2131</v>
      </c>
      <c r="G288" t="s">
        <v>2106</v>
      </c>
      <c r="H288">
        <v>2</v>
      </c>
      <c r="I288">
        <v>2</v>
      </c>
      <c r="J288" t="s">
        <v>2131</v>
      </c>
      <c r="K288">
        <v>708.57</v>
      </c>
      <c r="L288">
        <v>488.31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45658</v>
      </c>
      <c r="S288">
        <v>46022</v>
      </c>
    </row>
    <row r="289" spans="1:19" x14ac:dyDescent="0.3">
      <c r="A289">
        <v>269</v>
      </c>
      <c r="B289" t="s">
        <v>512</v>
      </c>
      <c r="C289">
        <v>38082</v>
      </c>
      <c r="D289" t="s">
        <v>1899</v>
      </c>
      <c r="E289">
        <v>1962</v>
      </c>
      <c r="F289" t="s">
        <v>2131</v>
      </c>
      <c r="G289" t="s">
        <v>3367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45658</v>
      </c>
      <c r="S289">
        <v>46022</v>
      </c>
    </row>
    <row r="290" spans="1:19" x14ac:dyDescent="0.3">
      <c r="A290">
        <v>270</v>
      </c>
      <c r="B290" t="s">
        <v>513</v>
      </c>
      <c r="C290">
        <v>38083</v>
      </c>
      <c r="D290" t="s">
        <v>1899</v>
      </c>
      <c r="E290">
        <v>1962</v>
      </c>
      <c r="F290" t="s">
        <v>2131</v>
      </c>
      <c r="G290" t="s">
        <v>3367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45658</v>
      </c>
      <c r="S290">
        <v>46022</v>
      </c>
    </row>
    <row r="291" spans="1:19" x14ac:dyDescent="0.3">
      <c r="A291">
        <v>271</v>
      </c>
      <c r="B291" t="s">
        <v>63</v>
      </c>
      <c r="C291">
        <v>38130</v>
      </c>
      <c r="D291" t="s">
        <v>1899</v>
      </c>
      <c r="E291">
        <v>1958</v>
      </c>
      <c r="F291" t="s">
        <v>2131</v>
      </c>
      <c r="G291" t="s">
        <v>2099</v>
      </c>
      <c r="H291">
        <v>2</v>
      </c>
      <c r="I291">
        <v>3</v>
      </c>
      <c r="J291" t="s">
        <v>2131</v>
      </c>
      <c r="K291">
        <v>1610.25</v>
      </c>
      <c r="L291">
        <v>1466.6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45658</v>
      </c>
      <c r="S291">
        <v>46022</v>
      </c>
    </row>
    <row r="292" spans="1:19" x14ac:dyDescent="0.3">
      <c r="A292">
        <v>272</v>
      </c>
      <c r="B292" t="s">
        <v>1860</v>
      </c>
      <c r="C292">
        <v>37889</v>
      </c>
      <c r="D292" t="s">
        <v>1899</v>
      </c>
      <c r="E292">
        <v>1976</v>
      </c>
      <c r="F292" t="s">
        <v>2131</v>
      </c>
      <c r="G292" t="s">
        <v>2097</v>
      </c>
      <c r="H292">
        <v>5</v>
      </c>
      <c r="I292">
        <v>6</v>
      </c>
      <c r="J292" t="s">
        <v>2131</v>
      </c>
      <c r="K292">
        <v>7652.06</v>
      </c>
      <c r="L292">
        <v>4849.62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45658</v>
      </c>
      <c r="S292">
        <v>46022</v>
      </c>
    </row>
    <row r="293" spans="1:19" x14ac:dyDescent="0.3">
      <c r="A293">
        <v>273</v>
      </c>
      <c r="B293" t="s">
        <v>3359</v>
      </c>
      <c r="C293">
        <v>37934</v>
      </c>
      <c r="D293" t="s">
        <v>1899</v>
      </c>
      <c r="E293">
        <v>1964</v>
      </c>
      <c r="F293" t="s">
        <v>2131</v>
      </c>
      <c r="G293" t="s">
        <v>3367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45658</v>
      </c>
      <c r="S293">
        <v>46022</v>
      </c>
    </row>
    <row r="294" spans="1:19" x14ac:dyDescent="0.3">
      <c r="A294">
        <v>274</v>
      </c>
      <c r="B294" t="s">
        <v>3360</v>
      </c>
      <c r="C294">
        <v>37951</v>
      </c>
      <c r="D294" t="s">
        <v>1899</v>
      </c>
      <c r="E294">
        <v>1965</v>
      </c>
      <c r="F294" t="s">
        <v>2131</v>
      </c>
      <c r="G294" t="s">
        <v>3367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45658</v>
      </c>
      <c r="S294">
        <v>46022</v>
      </c>
    </row>
    <row r="295" spans="1:19" x14ac:dyDescent="0.3">
      <c r="A295">
        <v>275</v>
      </c>
      <c r="B295" t="s">
        <v>3361</v>
      </c>
      <c r="C295">
        <v>37953</v>
      </c>
      <c r="D295" t="s">
        <v>1899</v>
      </c>
      <c r="E295">
        <v>1965</v>
      </c>
      <c r="F295" t="s">
        <v>2131</v>
      </c>
      <c r="G295" t="s">
        <v>3367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45658</v>
      </c>
      <c r="S295">
        <v>46022</v>
      </c>
    </row>
    <row r="296" spans="1:19" x14ac:dyDescent="0.3">
      <c r="A296">
        <v>276</v>
      </c>
      <c r="B296" t="s">
        <v>3362</v>
      </c>
      <c r="C296">
        <v>38299</v>
      </c>
      <c r="D296" t="s">
        <v>1899</v>
      </c>
      <c r="E296">
        <v>1961</v>
      </c>
      <c r="F296" t="s">
        <v>2131</v>
      </c>
      <c r="G296" t="s">
        <v>3367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45658</v>
      </c>
      <c r="S296">
        <v>46022</v>
      </c>
    </row>
    <row r="297" spans="1:19" x14ac:dyDescent="0.3">
      <c r="A297">
        <v>277</v>
      </c>
      <c r="B297" t="s">
        <v>3363</v>
      </c>
      <c r="C297">
        <v>38374</v>
      </c>
      <c r="D297" t="s">
        <v>1899</v>
      </c>
      <c r="E297">
        <v>1971</v>
      </c>
      <c r="F297" t="s">
        <v>2131</v>
      </c>
      <c r="G297" t="s">
        <v>3367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45658</v>
      </c>
      <c r="S297">
        <v>46022</v>
      </c>
    </row>
    <row r="298" spans="1:19" x14ac:dyDescent="0.3">
      <c r="A298">
        <v>278</v>
      </c>
      <c r="B298" t="s">
        <v>3364</v>
      </c>
      <c r="C298">
        <v>38376</v>
      </c>
      <c r="D298" t="s">
        <v>1899</v>
      </c>
      <c r="E298">
        <v>1971</v>
      </c>
      <c r="F298" t="s">
        <v>2131</v>
      </c>
      <c r="G298" t="s">
        <v>3367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45658</v>
      </c>
      <c r="S298">
        <v>46022</v>
      </c>
    </row>
    <row r="299" spans="1:19" x14ac:dyDescent="0.3">
      <c r="A299">
        <v>279</v>
      </c>
      <c r="B299" t="s">
        <v>3365</v>
      </c>
      <c r="C299">
        <v>38399</v>
      </c>
      <c r="D299" t="s">
        <v>1899</v>
      </c>
      <c r="E299">
        <v>1965</v>
      </c>
      <c r="F299" t="s">
        <v>2131</v>
      </c>
      <c r="G299" t="s">
        <v>3367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45658</v>
      </c>
      <c r="S299">
        <v>46022</v>
      </c>
    </row>
    <row r="300" spans="1:19" x14ac:dyDescent="0.3">
      <c r="A300">
        <v>280</v>
      </c>
      <c r="B300" t="s">
        <v>1043</v>
      </c>
      <c r="C300">
        <v>38420</v>
      </c>
      <c r="D300" t="s">
        <v>1899</v>
      </c>
      <c r="E300">
        <v>1967</v>
      </c>
      <c r="F300" t="s">
        <v>2131</v>
      </c>
      <c r="G300" t="s">
        <v>2098</v>
      </c>
      <c r="H300">
        <v>4</v>
      </c>
      <c r="I300">
        <v>3</v>
      </c>
      <c r="J300" t="s">
        <v>2131</v>
      </c>
      <c r="K300">
        <v>3323.72</v>
      </c>
      <c r="L300">
        <v>2169.56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45658</v>
      </c>
      <c r="S300">
        <v>46022</v>
      </c>
    </row>
    <row r="301" spans="1:19" x14ac:dyDescent="0.3">
      <c r="A301" t="s">
        <v>22</v>
      </c>
      <c r="C301" t="s">
        <v>172</v>
      </c>
      <c r="D301" t="s">
        <v>172</v>
      </c>
      <c r="E301" t="s">
        <v>172</v>
      </c>
      <c r="F301" t="s">
        <v>172</v>
      </c>
      <c r="G301" t="s">
        <v>172</v>
      </c>
      <c r="H301" t="s">
        <v>172</v>
      </c>
      <c r="I301" t="s">
        <v>172</v>
      </c>
      <c r="J301">
        <v>0</v>
      </c>
      <c r="K301">
        <v>13294.6</v>
      </c>
      <c r="L301">
        <v>8974.09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172</v>
      </c>
      <c r="S301" t="s">
        <v>172</v>
      </c>
    </row>
    <row r="302" spans="1:19" x14ac:dyDescent="0.3">
      <c r="A302" t="s">
        <v>2890</v>
      </c>
    </row>
    <row r="303" spans="1:19" x14ac:dyDescent="0.3">
      <c r="A303">
        <v>281</v>
      </c>
      <c r="B303" t="s">
        <v>1363</v>
      </c>
      <c r="C303">
        <v>38809</v>
      </c>
      <c r="D303" t="s">
        <v>1899</v>
      </c>
      <c r="E303">
        <v>1984</v>
      </c>
      <c r="F303">
        <v>2018</v>
      </c>
      <c r="G303" t="s">
        <v>2097</v>
      </c>
      <c r="H303">
        <v>9</v>
      </c>
      <c r="I303">
        <v>9</v>
      </c>
      <c r="J303" t="s">
        <v>2131</v>
      </c>
      <c r="K303">
        <v>22456.3</v>
      </c>
      <c r="L303">
        <v>18788.099999999999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45658</v>
      </c>
      <c r="S303">
        <v>46022</v>
      </c>
    </row>
    <row r="304" spans="1:19" x14ac:dyDescent="0.3">
      <c r="A304">
        <v>282</v>
      </c>
      <c r="B304" t="s">
        <v>1364</v>
      </c>
      <c r="C304">
        <v>38771</v>
      </c>
      <c r="D304" t="s">
        <v>1899</v>
      </c>
      <c r="E304">
        <v>1978</v>
      </c>
      <c r="F304">
        <v>2019</v>
      </c>
      <c r="G304" t="s">
        <v>2097</v>
      </c>
      <c r="H304">
        <v>9</v>
      </c>
      <c r="I304">
        <v>3</v>
      </c>
      <c r="J304" t="s">
        <v>2131</v>
      </c>
      <c r="K304">
        <v>8336.99</v>
      </c>
      <c r="L304">
        <v>6226.86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45658</v>
      </c>
      <c r="S304">
        <v>46022</v>
      </c>
    </row>
    <row r="305" spans="1:19" x14ac:dyDescent="0.3">
      <c r="A305">
        <v>283</v>
      </c>
      <c r="B305" t="s">
        <v>548</v>
      </c>
      <c r="C305">
        <v>38545</v>
      </c>
      <c r="D305" t="s">
        <v>1899</v>
      </c>
      <c r="E305">
        <v>1969</v>
      </c>
      <c r="F305" t="s">
        <v>2131</v>
      </c>
      <c r="G305" t="s">
        <v>2103</v>
      </c>
      <c r="H305">
        <v>2</v>
      </c>
      <c r="I305">
        <v>3</v>
      </c>
      <c r="J305" t="s">
        <v>2131</v>
      </c>
      <c r="K305">
        <v>715.3</v>
      </c>
      <c r="L305">
        <v>520.9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45658</v>
      </c>
      <c r="S305">
        <v>46022</v>
      </c>
    </row>
    <row r="306" spans="1:19" x14ac:dyDescent="0.3">
      <c r="A306">
        <v>284</v>
      </c>
      <c r="B306" t="s">
        <v>1365</v>
      </c>
      <c r="C306">
        <v>38454</v>
      </c>
      <c r="D306" t="s">
        <v>1899</v>
      </c>
      <c r="E306">
        <v>1975</v>
      </c>
      <c r="F306" t="s">
        <v>2131</v>
      </c>
      <c r="G306" t="s">
        <v>2097</v>
      </c>
      <c r="H306">
        <v>5</v>
      </c>
      <c r="I306">
        <v>8</v>
      </c>
      <c r="J306" t="s">
        <v>2131</v>
      </c>
      <c r="K306">
        <v>7961.46</v>
      </c>
      <c r="L306">
        <v>5943.89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45658</v>
      </c>
      <c r="S306">
        <v>46022</v>
      </c>
    </row>
    <row r="307" spans="1:19" x14ac:dyDescent="0.3">
      <c r="A307">
        <v>285</v>
      </c>
      <c r="B307" t="s">
        <v>1366</v>
      </c>
      <c r="C307">
        <v>38456</v>
      </c>
      <c r="D307" t="s">
        <v>1899</v>
      </c>
      <c r="E307">
        <v>1975</v>
      </c>
      <c r="F307" t="s">
        <v>2131</v>
      </c>
      <c r="G307" t="s">
        <v>2097</v>
      </c>
      <c r="H307">
        <v>5</v>
      </c>
      <c r="I307">
        <v>8</v>
      </c>
      <c r="J307" t="s">
        <v>2131</v>
      </c>
      <c r="K307">
        <v>7895.84</v>
      </c>
      <c r="L307">
        <v>5998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45658</v>
      </c>
      <c r="S307">
        <v>46022</v>
      </c>
    </row>
    <row r="308" spans="1:19" x14ac:dyDescent="0.3">
      <c r="A308" t="s">
        <v>22</v>
      </c>
      <c r="C308" t="s">
        <v>172</v>
      </c>
      <c r="D308" t="s">
        <v>172</v>
      </c>
      <c r="E308" t="s">
        <v>172</v>
      </c>
      <c r="F308" t="s">
        <v>172</v>
      </c>
      <c r="G308" t="s">
        <v>172</v>
      </c>
      <c r="H308" t="s">
        <v>172</v>
      </c>
      <c r="I308" t="s">
        <v>172</v>
      </c>
      <c r="J308">
        <v>0</v>
      </c>
      <c r="K308">
        <v>47365.89</v>
      </c>
      <c r="L308">
        <v>37477.75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172</v>
      </c>
      <c r="S308" t="s">
        <v>172</v>
      </c>
    </row>
    <row r="309" spans="1:19" x14ac:dyDescent="0.3">
      <c r="A309" t="s">
        <v>2891</v>
      </c>
    </row>
    <row r="310" spans="1:19" x14ac:dyDescent="0.3">
      <c r="A310">
        <v>286</v>
      </c>
      <c r="B310" t="s">
        <v>1369</v>
      </c>
      <c r="C310">
        <v>39013</v>
      </c>
      <c r="D310" t="s">
        <v>1899</v>
      </c>
      <c r="E310">
        <v>1950</v>
      </c>
      <c r="F310" t="s">
        <v>2131</v>
      </c>
      <c r="G310" t="s">
        <v>2098</v>
      </c>
      <c r="H310">
        <v>2</v>
      </c>
      <c r="I310">
        <v>2</v>
      </c>
      <c r="J310" t="s">
        <v>2131</v>
      </c>
      <c r="K310">
        <v>889</v>
      </c>
      <c r="L310">
        <v>874.9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45658</v>
      </c>
      <c r="S310">
        <v>46022</v>
      </c>
    </row>
    <row r="311" spans="1:19" x14ac:dyDescent="0.3">
      <c r="A311">
        <v>287</v>
      </c>
      <c r="B311" t="s">
        <v>1370</v>
      </c>
      <c r="C311">
        <v>39014</v>
      </c>
      <c r="D311" t="s">
        <v>1899</v>
      </c>
      <c r="E311">
        <v>1950</v>
      </c>
      <c r="F311" t="s">
        <v>2131</v>
      </c>
      <c r="G311" t="s">
        <v>2098</v>
      </c>
      <c r="H311">
        <v>2</v>
      </c>
      <c r="I311">
        <v>2</v>
      </c>
      <c r="J311" t="s">
        <v>2131</v>
      </c>
      <c r="K311">
        <v>539.79999999999995</v>
      </c>
      <c r="L311">
        <v>520.70000000000005</v>
      </c>
      <c r="M311">
        <v>67272</v>
      </c>
      <c r="N311">
        <v>67272</v>
      </c>
      <c r="O311">
        <v>0</v>
      </c>
      <c r="P311">
        <v>0</v>
      </c>
      <c r="Q311">
        <v>0</v>
      </c>
      <c r="R311">
        <v>45658</v>
      </c>
      <c r="S311">
        <v>46022</v>
      </c>
    </row>
    <row r="312" spans="1:19" x14ac:dyDescent="0.3">
      <c r="A312">
        <v>288</v>
      </c>
      <c r="B312" t="s">
        <v>1371</v>
      </c>
      <c r="C312">
        <v>38999</v>
      </c>
      <c r="D312" t="s">
        <v>1899</v>
      </c>
      <c r="E312">
        <v>1957</v>
      </c>
      <c r="F312" t="s">
        <v>2131</v>
      </c>
      <c r="G312" t="s">
        <v>2098</v>
      </c>
      <c r="H312">
        <v>5</v>
      </c>
      <c r="I312">
        <v>2</v>
      </c>
      <c r="J312" t="s">
        <v>2131</v>
      </c>
      <c r="K312">
        <v>2273.9</v>
      </c>
      <c r="L312">
        <v>2072.8000000000002</v>
      </c>
      <c r="M312">
        <v>63408</v>
      </c>
      <c r="N312">
        <v>63408</v>
      </c>
      <c r="O312">
        <v>0</v>
      </c>
      <c r="P312">
        <v>0</v>
      </c>
      <c r="Q312">
        <v>0</v>
      </c>
      <c r="R312">
        <v>45658</v>
      </c>
      <c r="S312">
        <v>46022</v>
      </c>
    </row>
    <row r="313" spans="1:19" x14ac:dyDescent="0.3">
      <c r="A313">
        <v>289</v>
      </c>
      <c r="B313" t="s">
        <v>1372</v>
      </c>
      <c r="C313">
        <v>39015</v>
      </c>
      <c r="D313" t="s">
        <v>1899</v>
      </c>
      <c r="E313">
        <v>1967</v>
      </c>
      <c r="F313" t="s">
        <v>2131</v>
      </c>
      <c r="G313" t="s">
        <v>2098</v>
      </c>
      <c r="H313">
        <v>4</v>
      </c>
      <c r="I313">
        <v>4</v>
      </c>
      <c r="J313" t="s">
        <v>2131</v>
      </c>
      <c r="K313">
        <v>3035.3</v>
      </c>
      <c r="L313">
        <v>3010.2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45658</v>
      </c>
      <c r="S313">
        <v>46022</v>
      </c>
    </row>
    <row r="314" spans="1:19" x14ac:dyDescent="0.3">
      <c r="A314">
        <v>290</v>
      </c>
      <c r="B314" t="s">
        <v>1373</v>
      </c>
      <c r="C314">
        <v>39023</v>
      </c>
      <c r="D314" t="s">
        <v>1899</v>
      </c>
      <c r="E314">
        <v>1963</v>
      </c>
      <c r="F314" t="s">
        <v>2131</v>
      </c>
      <c r="G314" t="s">
        <v>2103</v>
      </c>
      <c r="H314">
        <v>5</v>
      </c>
      <c r="I314">
        <v>2</v>
      </c>
      <c r="J314" t="s">
        <v>2131</v>
      </c>
      <c r="K314">
        <v>1321.1</v>
      </c>
      <c r="L314">
        <v>1240.8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45658</v>
      </c>
      <c r="S314">
        <v>46022</v>
      </c>
    </row>
    <row r="315" spans="1:19" x14ac:dyDescent="0.3">
      <c r="A315">
        <v>291</v>
      </c>
      <c r="B315" t="s">
        <v>1374</v>
      </c>
      <c r="C315">
        <v>39030</v>
      </c>
      <c r="D315" t="s">
        <v>1899</v>
      </c>
      <c r="E315">
        <v>1954</v>
      </c>
      <c r="F315" t="s">
        <v>2131</v>
      </c>
      <c r="G315" t="s">
        <v>2114</v>
      </c>
      <c r="H315">
        <v>2</v>
      </c>
      <c r="I315">
        <v>1</v>
      </c>
      <c r="J315" t="s">
        <v>2131</v>
      </c>
      <c r="K315">
        <v>681</v>
      </c>
      <c r="L315">
        <v>429.7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45658</v>
      </c>
      <c r="S315">
        <v>46022</v>
      </c>
    </row>
    <row r="316" spans="1:19" x14ac:dyDescent="0.3">
      <c r="A316">
        <v>292</v>
      </c>
      <c r="B316" t="s">
        <v>1375</v>
      </c>
      <c r="C316">
        <v>38907</v>
      </c>
      <c r="D316" t="s">
        <v>1899</v>
      </c>
      <c r="E316">
        <v>1960</v>
      </c>
      <c r="F316" t="s">
        <v>2131</v>
      </c>
      <c r="G316" t="s">
        <v>2103</v>
      </c>
      <c r="H316">
        <v>2</v>
      </c>
      <c r="I316">
        <v>1</v>
      </c>
      <c r="J316" t="s">
        <v>2131</v>
      </c>
      <c r="K316">
        <v>935.12</v>
      </c>
      <c r="L316">
        <v>403.77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45658</v>
      </c>
      <c r="S316">
        <v>46022</v>
      </c>
    </row>
    <row r="317" spans="1:19" x14ac:dyDescent="0.3">
      <c r="A317">
        <v>293</v>
      </c>
      <c r="B317" t="s">
        <v>1377</v>
      </c>
      <c r="C317">
        <v>39077</v>
      </c>
      <c r="D317" t="s">
        <v>1899</v>
      </c>
      <c r="E317">
        <v>1959</v>
      </c>
      <c r="F317" t="s">
        <v>2131</v>
      </c>
      <c r="G317" t="s">
        <v>2098</v>
      </c>
      <c r="H317">
        <v>2</v>
      </c>
      <c r="I317">
        <v>1</v>
      </c>
      <c r="J317" t="s">
        <v>2131</v>
      </c>
      <c r="K317">
        <v>1020.72</v>
      </c>
      <c r="L317">
        <v>387.52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45658</v>
      </c>
      <c r="S317">
        <v>46022</v>
      </c>
    </row>
    <row r="318" spans="1:19" x14ac:dyDescent="0.3">
      <c r="A318">
        <v>294</v>
      </c>
      <c r="B318" t="s">
        <v>1378</v>
      </c>
      <c r="C318">
        <v>39146</v>
      </c>
      <c r="D318" t="s">
        <v>1899</v>
      </c>
      <c r="E318">
        <v>1950</v>
      </c>
      <c r="F318" t="s">
        <v>2131</v>
      </c>
      <c r="G318" t="s">
        <v>2103</v>
      </c>
      <c r="H318">
        <v>2</v>
      </c>
      <c r="I318">
        <v>1</v>
      </c>
      <c r="J318" t="s">
        <v>2131</v>
      </c>
      <c r="K318">
        <v>480.29</v>
      </c>
      <c r="L318">
        <v>428.89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45658</v>
      </c>
      <c r="S318">
        <v>46022</v>
      </c>
    </row>
    <row r="319" spans="1:19" x14ac:dyDescent="0.3">
      <c r="A319">
        <v>295</v>
      </c>
      <c r="B319" t="s">
        <v>1379</v>
      </c>
      <c r="C319">
        <v>39152</v>
      </c>
      <c r="D319" t="s">
        <v>1899</v>
      </c>
      <c r="E319">
        <v>1950</v>
      </c>
      <c r="F319" t="s">
        <v>2131</v>
      </c>
      <c r="G319" t="s">
        <v>2099</v>
      </c>
      <c r="H319">
        <v>2</v>
      </c>
      <c r="I319">
        <v>2</v>
      </c>
      <c r="J319" t="s">
        <v>2131</v>
      </c>
      <c r="K319">
        <v>554.9</v>
      </c>
      <c r="L319">
        <v>527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45658</v>
      </c>
      <c r="S319">
        <v>46022</v>
      </c>
    </row>
    <row r="320" spans="1:19" x14ac:dyDescent="0.3">
      <c r="A320">
        <v>296</v>
      </c>
      <c r="B320" t="s">
        <v>1054</v>
      </c>
      <c r="C320">
        <v>39193</v>
      </c>
      <c r="D320" t="s">
        <v>1899</v>
      </c>
      <c r="E320">
        <v>1949</v>
      </c>
      <c r="F320" t="s">
        <v>2131</v>
      </c>
      <c r="G320" t="s">
        <v>2103</v>
      </c>
      <c r="H320">
        <v>2</v>
      </c>
      <c r="I320">
        <v>2</v>
      </c>
      <c r="J320" t="s">
        <v>2131</v>
      </c>
      <c r="K320">
        <v>594.29999999999995</v>
      </c>
      <c r="L320">
        <v>551.5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45658</v>
      </c>
      <c r="S320">
        <v>46022</v>
      </c>
    </row>
    <row r="321" spans="1:19" x14ac:dyDescent="0.3">
      <c r="A321">
        <v>297</v>
      </c>
      <c r="B321" t="s">
        <v>2351</v>
      </c>
      <c r="C321">
        <v>39259</v>
      </c>
      <c r="D321" t="s">
        <v>1899</v>
      </c>
      <c r="E321">
        <v>1958</v>
      </c>
      <c r="F321" t="s">
        <v>2131</v>
      </c>
      <c r="G321" t="s">
        <v>2103</v>
      </c>
      <c r="H321">
        <v>2</v>
      </c>
      <c r="I321">
        <v>1</v>
      </c>
      <c r="J321" t="s">
        <v>2131</v>
      </c>
      <c r="K321">
        <v>967.7</v>
      </c>
      <c r="L321">
        <v>520.29999999999995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45658</v>
      </c>
      <c r="S321">
        <v>46022</v>
      </c>
    </row>
    <row r="322" spans="1:19" x14ac:dyDescent="0.3">
      <c r="A322">
        <v>298</v>
      </c>
      <c r="B322" t="s">
        <v>3334</v>
      </c>
      <c r="C322">
        <v>39042</v>
      </c>
      <c r="D322" t="s">
        <v>1899</v>
      </c>
      <c r="E322">
        <v>1984</v>
      </c>
      <c r="F322" t="s">
        <v>2131</v>
      </c>
      <c r="G322" t="s">
        <v>2129</v>
      </c>
      <c r="H322">
        <v>5</v>
      </c>
      <c r="I322">
        <v>6</v>
      </c>
      <c r="J322" t="s">
        <v>2131</v>
      </c>
      <c r="K322">
        <v>5169.8100000000004</v>
      </c>
      <c r="L322">
        <v>5169.8100000000004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45658</v>
      </c>
      <c r="S322">
        <v>46022</v>
      </c>
    </row>
    <row r="323" spans="1:19" x14ac:dyDescent="0.3">
      <c r="A323">
        <v>299</v>
      </c>
      <c r="B323" t="s">
        <v>1381</v>
      </c>
      <c r="C323">
        <v>39347</v>
      </c>
      <c r="D323" t="s">
        <v>1899</v>
      </c>
      <c r="E323">
        <v>1972</v>
      </c>
      <c r="F323" t="s">
        <v>2131</v>
      </c>
      <c r="G323" t="s">
        <v>2098</v>
      </c>
      <c r="H323">
        <v>5</v>
      </c>
      <c r="I323">
        <v>3</v>
      </c>
      <c r="J323" t="s">
        <v>2131</v>
      </c>
      <c r="K323">
        <v>2731.3</v>
      </c>
      <c r="L323">
        <v>2583.6999999999998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45658</v>
      </c>
      <c r="S323">
        <v>46022</v>
      </c>
    </row>
    <row r="324" spans="1:19" x14ac:dyDescent="0.3">
      <c r="A324">
        <v>300</v>
      </c>
      <c r="B324" t="s">
        <v>1050</v>
      </c>
      <c r="C324">
        <v>39027</v>
      </c>
      <c r="D324" t="s">
        <v>1899</v>
      </c>
      <c r="E324">
        <v>1963</v>
      </c>
      <c r="F324" t="s">
        <v>2131</v>
      </c>
      <c r="G324" t="s">
        <v>2098</v>
      </c>
      <c r="H324">
        <v>4</v>
      </c>
      <c r="I324">
        <v>3</v>
      </c>
      <c r="J324" t="s">
        <v>2131</v>
      </c>
      <c r="K324">
        <v>2303.4</v>
      </c>
      <c r="L324">
        <v>1991.2</v>
      </c>
      <c r="M324">
        <v>3198316.97</v>
      </c>
      <c r="N324">
        <v>3198316.97</v>
      </c>
      <c r="O324">
        <v>0</v>
      </c>
      <c r="P324">
        <v>0</v>
      </c>
      <c r="Q324">
        <v>0</v>
      </c>
      <c r="R324">
        <v>45658</v>
      </c>
      <c r="S324">
        <v>46022</v>
      </c>
    </row>
    <row r="325" spans="1:19" x14ac:dyDescent="0.3">
      <c r="A325">
        <v>301</v>
      </c>
      <c r="B325" t="s">
        <v>1051</v>
      </c>
      <c r="C325">
        <v>39028</v>
      </c>
      <c r="D325" t="s">
        <v>1899</v>
      </c>
      <c r="E325">
        <v>1963</v>
      </c>
      <c r="F325" t="s">
        <v>2131</v>
      </c>
      <c r="G325" t="s">
        <v>2098</v>
      </c>
      <c r="H325">
        <v>4</v>
      </c>
      <c r="I325">
        <v>2</v>
      </c>
      <c r="J325" t="s">
        <v>2131</v>
      </c>
      <c r="K325">
        <v>1331</v>
      </c>
      <c r="L325">
        <v>1234.7</v>
      </c>
      <c r="M325">
        <v>4493309.59</v>
      </c>
      <c r="N325">
        <v>4493309.59</v>
      </c>
      <c r="O325">
        <v>0</v>
      </c>
      <c r="P325">
        <v>0</v>
      </c>
      <c r="Q325">
        <v>0</v>
      </c>
      <c r="R325">
        <v>45658</v>
      </c>
      <c r="S325">
        <v>46022</v>
      </c>
    </row>
    <row r="326" spans="1:19" x14ac:dyDescent="0.3">
      <c r="A326" t="s">
        <v>22</v>
      </c>
      <c r="C326" t="s">
        <v>172</v>
      </c>
      <c r="D326" t="s">
        <v>172</v>
      </c>
      <c r="E326" t="s">
        <v>172</v>
      </c>
      <c r="F326" t="s">
        <v>172</v>
      </c>
      <c r="G326" t="s">
        <v>172</v>
      </c>
      <c r="H326" t="s">
        <v>172</v>
      </c>
      <c r="I326" t="s">
        <v>172</v>
      </c>
      <c r="J326">
        <v>0</v>
      </c>
      <c r="K326">
        <v>24828.640000000003</v>
      </c>
      <c r="L326">
        <v>21947.49</v>
      </c>
      <c r="M326">
        <v>7822306.5600000005</v>
      </c>
      <c r="N326">
        <v>7822306.5600000005</v>
      </c>
      <c r="O326">
        <v>0</v>
      </c>
      <c r="P326">
        <v>0</v>
      </c>
      <c r="Q326">
        <v>0</v>
      </c>
      <c r="R326" t="s">
        <v>172</v>
      </c>
      <c r="S326" t="s">
        <v>172</v>
      </c>
    </row>
    <row r="327" spans="1:19" x14ac:dyDescent="0.3">
      <c r="A327" t="s">
        <v>3207</v>
      </c>
    </row>
    <row r="328" spans="1:19" x14ac:dyDescent="0.3">
      <c r="A328" t="s">
        <v>3258</v>
      </c>
    </row>
    <row r="329" spans="1:19" x14ac:dyDescent="0.3">
      <c r="A329">
        <v>302</v>
      </c>
      <c r="B329" t="s">
        <v>1382</v>
      </c>
      <c r="C329">
        <v>39354</v>
      </c>
      <c r="D329" t="s">
        <v>1899</v>
      </c>
      <c r="E329">
        <v>1995</v>
      </c>
      <c r="F329" t="s">
        <v>2131</v>
      </c>
      <c r="G329" t="s">
        <v>2103</v>
      </c>
      <c r="H329">
        <v>2</v>
      </c>
      <c r="I329">
        <v>2</v>
      </c>
      <c r="J329" t="s">
        <v>2131</v>
      </c>
      <c r="K329">
        <v>525.1</v>
      </c>
      <c r="L329">
        <v>474.5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45658</v>
      </c>
      <c r="S329">
        <v>46022</v>
      </c>
    </row>
    <row r="330" spans="1:19" x14ac:dyDescent="0.3">
      <c r="A330">
        <v>303</v>
      </c>
      <c r="B330" t="s">
        <v>1383</v>
      </c>
      <c r="C330">
        <v>39368</v>
      </c>
      <c r="D330" t="s">
        <v>1899</v>
      </c>
      <c r="E330">
        <v>1986</v>
      </c>
      <c r="F330" t="s">
        <v>2131</v>
      </c>
      <c r="G330" t="s">
        <v>2097</v>
      </c>
      <c r="H330">
        <v>3</v>
      </c>
      <c r="I330">
        <v>3</v>
      </c>
      <c r="J330" t="s">
        <v>2131</v>
      </c>
      <c r="K330">
        <v>1217.0899999999999</v>
      </c>
      <c r="L330">
        <v>1217.0899999999999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45658</v>
      </c>
      <c r="S330">
        <v>46022</v>
      </c>
    </row>
    <row r="331" spans="1:19" x14ac:dyDescent="0.3">
      <c r="A331" t="s">
        <v>22</v>
      </c>
      <c r="C331" t="s">
        <v>172</v>
      </c>
      <c r="D331" t="s">
        <v>172</v>
      </c>
      <c r="E331" t="s">
        <v>172</v>
      </c>
      <c r="F331" t="s">
        <v>172</v>
      </c>
      <c r="G331" t="s">
        <v>172</v>
      </c>
      <c r="H331" t="s">
        <v>172</v>
      </c>
      <c r="I331" t="s">
        <v>172</v>
      </c>
      <c r="J331">
        <v>0</v>
      </c>
      <c r="K331">
        <v>1742.19</v>
      </c>
      <c r="L331">
        <v>1691.59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172</v>
      </c>
      <c r="S331" t="s">
        <v>172</v>
      </c>
    </row>
    <row r="332" spans="1:19" x14ac:dyDescent="0.3">
      <c r="A332" t="s">
        <v>3208</v>
      </c>
    </row>
    <row r="333" spans="1:19" x14ac:dyDescent="0.3">
      <c r="A333">
        <v>304</v>
      </c>
      <c r="B333" t="s">
        <v>1384</v>
      </c>
      <c r="C333">
        <v>46295</v>
      </c>
      <c r="D333" t="s">
        <v>1899</v>
      </c>
      <c r="E333">
        <v>1978</v>
      </c>
      <c r="F333" t="s">
        <v>2131</v>
      </c>
      <c r="G333" t="s">
        <v>2109</v>
      </c>
      <c r="H333">
        <v>2</v>
      </c>
      <c r="I333">
        <v>2</v>
      </c>
      <c r="J333" t="s">
        <v>2131</v>
      </c>
      <c r="K333">
        <v>538.51</v>
      </c>
      <c r="L333">
        <v>501.2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45658</v>
      </c>
      <c r="S333">
        <v>46022</v>
      </c>
    </row>
    <row r="334" spans="1:19" x14ac:dyDescent="0.3">
      <c r="A334" t="s">
        <v>22</v>
      </c>
      <c r="C334" t="s">
        <v>172</v>
      </c>
      <c r="D334" t="s">
        <v>172</v>
      </c>
      <c r="E334" t="s">
        <v>172</v>
      </c>
      <c r="F334" t="s">
        <v>172</v>
      </c>
      <c r="G334" t="s">
        <v>172</v>
      </c>
      <c r="H334" t="s">
        <v>172</v>
      </c>
      <c r="I334" t="s">
        <v>172</v>
      </c>
      <c r="J334">
        <v>0</v>
      </c>
      <c r="K334">
        <v>538.51</v>
      </c>
      <c r="L334">
        <v>501.2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172</v>
      </c>
      <c r="S334" t="s">
        <v>172</v>
      </c>
    </row>
    <row r="335" spans="1:19" x14ac:dyDescent="0.3">
      <c r="A335" t="s">
        <v>34</v>
      </c>
      <c r="C335" t="s">
        <v>172</v>
      </c>
      <c r="D335" t="s">
        <v>172</v>
      </c>
      <c r="E335" t="s">
        <v>172</v>
      </c>
      <c r="F335" t="s">
        <v>172</v>
      </c>
      <c r="G335" t="s">
        <v>172</v>
      </c>
      <c r="H335" t="s">
        <v>172</v>
      </c>
      <c r="I335" t="s">
        <v>172</v>
      </c>
      <c r="J335">
        <v>0</v>
      </c>
      <c r="K335">
        <v>2280.6999999999998</v>
      </c>
      <c r="L335">
        <v>2192.79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172</v>
      </c>
      <c r="S335" t="s">
        <v>172</v>
      </c>
    </row>
    <row r="336" spans="1:19" x14ac:dyDescent="0.3">
      <c r="A336" t="s">
        <v>3209</v>
      </c>
    </row>
    <row r="337" spans="1:19" x14ac:dyDescent="0.3">
      <c r="A337" t="s">
        <v>3267</v>
      </c>
    </row>
    <row r="338" spans="1:19" x14ac:dyDescent="0.3">
      <c r="A338">
        <v>305</v>
      </c>
      <c r="B338" t="s">
        <v>621</v>
      </c>
      <c r="C338">
        <v>41153</v>
      </c>
      <c r="D338" t="s">
        <v>1899</v>
      </c>
      <c r="E338">
        <v>1987</v>
      </c>
      <c r="F338" t="s">
        <v>2131</v>
      </c>
      <c r="G338" t="s">
        <v>2097</v>
      </c>
      <c r="H338">
        <v>5</v>
      </c>
      <c r="I338">
        <v>4</v>
      </c>
      <c r="J338" t="s">
        <v>2131</v>
      </c>
      <c r="K338">
        <v>3633</v>
      </c>
      <c r="L338">
        <v>3277.5070000000001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45658</v>
      </c>
      <c r="S338">
        <v>46022</v>
      </c>
    </row>
    <row r="339" spans="1:19" x14ac:dyDescent="0.3">
      <c r="A339">
        <v>306</v>
      </c>
      <c r="B339" t="s">
        <v>622</v>
      </c>
      <c r="C339">
        <v>41159</v>
      </c>
      <c r="D339" t="s">
        <v>1899</v>
      </c>
      <c r="E339">
        <v>1977</v>
      </c>
      <c r="F339" t="s">
        <v>2131</v>
      </c>
      <c r="G339" t="s">
        <v>2103</v>
      </c>
      <c r="H339">
        <v>2</v>
      </c>
      <c r="I339">
        <v>2</v>
      </c>
      <c r="J339" t="s">
        <v>2131</v>
      </c>
      <c r="K339">
        <v>535.4</v>
      </c>
      <c r="L339">
        <v>520.1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45658</v>
      </c>
      <c r="S339">
        <v>46022</v>
      </c>
    </row>
    <row r="340" spans="1:19" x14ac:dyDescent="0.3">
      <c r="A340" t="s">
        <v>22</v>
      </c>
      <c r="C340" t="s">
        <v>172</v>
      </c>
      <c r="D340" t="s">
        <v>172</v>
      </c>
      <c r="E340" t="s">
        <v>172</v>
      </c>
      <c r="F340" t="s">
        <v>172</v>
      </c>
      <c r="G340" t="s">
        <v>172</v>
      </c>
      <c r="H340" t="s">
        <v>172</v>
      </c>
      <c r="I340" t="s">
        <v>172</v>
      </c>
      <c r="J340">
        <v>0</v>
      </c>
      <c r="K340">
        <v>4168.3999999999996</v>
      </c>
      <c r="L340">
        <v>3797.607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172</v>
      </c>
      <c r="S340" t="s">
        <v>172</v>
      </c>
    </row>
    <row r="341" spans="1:19" x14ac:dyDescent="0.3">
      <c r="A341" t="s">
        <v>3268</v>
      </c>
    </row>
    <row r="342" spans="1:19" x14ac:dyDescent="0.3">
      <c r="A342">
        <v>307</v>
      </c>
      <c r="B342" t="s">
        <v>623</v>
      </c>
      <c r="C342">
        <v>41140</v>
      </c>
      <c r="D342" t="s">
        <v>1899</v>
      </c>
      <c r="E342">
        <v>1986</v>
      </c>
      <c r="F342" t="s">
        <v>2131</v>
      </c>
      <c r="G342" t="s">
        <v>2103</v>
      </c>
      <c r="H342">
        <v>2</v>
      </c>
      <c r="I342">
        <v>3</v>
      </c>
      <c r="J342" t="s">
        <v>2131</v>
      </c>
      <c r="K342">
        <v>779.1</v>
      </c>
      <c r="L342">
        <v>718.2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45658</v>
      </c>
      <c r="S342">
        <v>46022</v>
      </c>
    </row>
    <row r="343" spans="1:19" x14ac:dyDescent="0.3">
      <c r="A343" t="s">
        <v>22</v>
      </c>
      <c r="C343" t="s">
        <v>172</v>
      </c>
      <c r="D343" t="s">
        <v>172</v>
      </c>
      <c r="E343" t="s">
        <v>172</v>
      </c>
      <c r="F343" t="s">
        <v>172</v>
      </c>
      <c r="G343" t="s">
        <v>172</v>
      </c>
      <c r="H343" t="s">
        <v>172</v>
      </c>
      <c r="I343" t="s">
        <v>172</v>
      </c>
      <c r="J343">
        <v>0</v>
      </c>
      <c r="K343">
        <v>779.1</v>
      </c>
      <c r="L343">
        <v>718.2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172</v>
      </c>
      <c r="S343" t="s">
        <v>172</v>
      </c>
    </row>
    <row r="344" spans="1:19" x14ac:dyDescent="0.3">
      <c r="A344" t="s">
        <v>34</v>
      </c>
      <c r="C344" t="s">
        <v>172</v>
      </c>
      <c r="D344" t="s">
        <v>172</v>
      </c>
      <c r="E344" t="s">
        <v>172</v>
      </c>
      <c r="F344" t="s">
        <v>172</v>
      </c>
      <c r="G344" t="s">
        <v>172</v>
      </c>
      <c r="H344" t="s">
        <v>172</v>
      </c>
      <c r="I344" t="s">
        <v>172</v>
      </c>
      <c r="J344">
        <v>0</v>
      </c>
      <c r="K344">
        <v>4947.5</v>
      </c>
      <c r="L344">
        <v>4515.8069999999998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172</v>
      </c>
      <c r="S344" t="s">
        <v>172</v>
      </c>
    </row>
    <row r="345" spans="1:19" x14ac:dyDescent="0.3">
      <c r="A345" t="s">
        <v>3128</v>
      </c>
    </row>
    <row r="346" spans="1:19" x14ac:dyDescent="0.3">
      <c r="A346" t="s">
        <v>3129</v>
      </c>
    </row>
    <row r="347" spans="1:19" x14ac:dyDescent="0.3">
      <c r="A347">
        <v>308</v>
      </c>
      <c r="B347" t="s">
        <v>1389</v>
      </c>
      <c r="C347">
        <v>41491</v>
      </c>
      <c r="D347" t="s">
        <v>1899</v>
      </c>
      <c r="E347">
        <v>1969</v>
      </c>
      <c r="F347" t="s">
        <v>2131</v>
      </c>
      <c r="G347" t="s">
        <v>2103</v>
      </c>
      <c r="H347">
        <v>2</v>
      </c>
      <c r="I347">
        <v>3</v>
      </c>
      <c r="J347" t="s">
        <v>2131</v>
      </c>
      <c r="K347">
        <v>599.29999999999995</v>
      </c>
      <c r="L347">
        <v>584.5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45658</v>
      </c>
      <c r="S347">
        <v>46022</v>
      </c>
    </row>
    <row r="348" spans="1:19" x14ac:dyDescent="0.3">
      <c r="A348">
        <v>309</v>
      </c>
      <c r="B348" t="s">
        <v>1391</v>
      </c>
      <c r="C348">
        <v>41490</v>
      </c>
      <c r="D348" t="s">
        <v>1899</v>
      </c>
      <c r="E348">
        <v>1967</v>
      </c>
      <c r="F348" t="s">
        <v>2131</v>
      </c>
      <c r="G348" t="s">
        <v>2103</v>
      </c>
      <c r="H348">
        <v>2</v>
      </c>
      <c r="I348">
        <v>3</v>
      </c>
      <c r="J348" t="s">
        <v>2131</v>
      </c>
      <c r="K348">
        <v>598.9</v>
      </c>
      <c r="L348">
        <v>524.29999999999995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45658</v>
      </c>
      <c r="S348">
        <v>46022</v>
      </c>
    </row>
    <row r="349" spans="1:19" x14ac:dyDescent="0.3">
      <c r="A349">
        <v>310</v>
      </c>
      <c r="B349" t="s">
        <v>1392</v>
      </c>
      <c r="C349">
        <v>41508</v>
      </c>
      <c r="D349" t="s">
        <v>1899</v>
      </c>
      <c r="E349">
        <v>1968</v>
      </c>
      <c r="F349" t="s">
        <v>2131</v>
      </c>
      <c r="G349" t="s">
        <v>2103</v>
      </c>
      <c r="H349">
        <v>2</v>
      </c>
      <c r="I349">
        <v>3</v>
      </c>
      <c r="J349" t="s">
        <v>2131</v>
      </c>
      <c r="K349">
        <v>597.5</v>
      </c>
      <c r="L349">
        <v>526.30000000000007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45658</v>
      </c>
      <c r="S349">
        <v>46022</v>
      </c>
    </row>
    <row r="350" spans="1:19" x14ac:dyDescent="0.3">
      <c r="A350" t="s">
        <v>22</v>
      </c>
      <c r="C350" t="s">
        <v>172</v>
      </c>
      <c r="D350" t="s">
        <v>172</v>
      </c>
      <c r="E350" t="s">
        <v>172</v>
      </c>
      <c r="F350" t="s">
        <v>172</v>
      </c>
      <c r="G350" t="s">
        <v>172</v>
      </c>
      <c r="H350" t="s">
        <v>172</v>
      </c>
      <c r="I350" t="s">
        <v>172</v>
      </c>
      <c r="J350">
        <v>0</v>
      </c>
      <c r="K350">
        <v>1795.6999999999998</v>
      </c>
      <c r="L350">
        <v>1635.1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172</v>
      </c>
      <c r="S350" t="s">
        <v>172</v>
      </c>
    </row>
    <row r="351" spans="1:19" x14ac:dyDescent="0.3">
      <c r="A351" t="s">
        <v>34</v>
      </c>
      <c r="C351" t="s">
        <v>172</v>
      </c>
      <c r="D351" t="s">
        <v>172</v>
      </c>
      <c r="E351" t="s">
        <v>172</v>
      </c>
      <c r="F351" t="s">
        <v>172</v>
      </c>
      <c r="G351" t="s">
        <v>172</v>
      </c>
      <c r="H351" t="s">
        <v>172</v>
      </c>
      <c r="I351" t="s">
        <v>172</v>
      </c>
      <c r="J351">
        <v>0</v>
      </c>
      <c r="K351">
        <v>1795.6999999999998</v>
      </c>
      <c r="L351">
        <v>1635.1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172</v>
      </c>
      <c r="S351" t="s">
        <v>172</v>
      </c>
    </row>
    <row r="352" spans="1:19" x14ac:dyDescent="0.3">
      <c r="A352" t="s">
        <v>3210</v>
      </c>
    </row>
    <row r="353" spans="1:19" x14ac:dyDescent="0.3">
      <c r="A353" t="s">
        <v>3211</v>
      </c>
    </row>
    <row r="354" spans="1:19" x14ac:dyDescent="0.3">
      <c r="A354">
        <v>311</v>
      </c>
      <c r="B354" t="s">
        <v>1396</v>
      </c>
      <c r="C354">
        <v>41822</v>
      </c>
      <c r="D354" t="s">
        <v>1899</v>
      </c>
      <c r="E354">
        <v>1981</v>
      </c>
      <c r="F354" t="s">
        <v>2131</v>
      </c>
      <c r="G354" t="s">
        <v>2098</v>
      </c>
      <c r="H354">
        <v>2</v>
      </c>
      <c r="I354">
        <v>3</v>
      </c>
      <c r="J354" t="s">
        <v>2131</v>
      </c>
      <c r="K354">
        <v>1073.4000000000001</v>
      </c>
      <c r="L354">
        <v>747.77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45658</v>
      </c>
      <c r="S354">
        <v>46022</v>
      </c>
    </row>
    <row r="355" spans="1:19" x14ac:dyDescent="0.3">
      <c r="A355">
        <v>312</v>
      </c>
      <c r="B355" t="s">
        <v>1397</v>
      </c>
      <c r="C355">
        <v>41823</v>
      </c>
      <c r="D355" t="s">
        <v>1899</v>
      </c>
      <c r="E355">
        <v>1981</v>
      </c>
      <c r="F355" t="s">
        <v>2131</v>
      </c>
      <c r="G355" t="s">
        <v>2098</v>
      </c>
      <c r="H355">
        <v>2</v>
      </c>
      <c r="I355">
        <v>3</v>
      </c>
      <c r="J355" t="s">
        <v>2131</v>
      </c>
      <c r="K355">
        <v>1108.5999999999999</v>
      </c>
      <c r="L355">
        <v>734.5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45658</v>
      </c>
      <c r="S355">
        <v>46022</v>
      </c>
    </row>
    <row r="356" spans="1:19" x14ac:dyDescent="0.3">
      <c r="A356">
        <v>313</v>
      </c>
      <c r="B356" t="s">
        <v>2136</v>
      </c>
      <c r="C356">
        <v>41824</v>
      </c>
      <c r="D356" t="s">
        <v>1900</v>
      </c>
      <c r="E356">
        <v>1985</v>
      </c>
      <c r="F356" t="s">
        <v>2131</v>
      </c>
      <c r="G356" t="s">
        <v>2098</v>
      </c>
      <c r="H356">
        <v>2</v>
      </c>
      <c r="I356">
        <v>3</v>
      </c>
      <c r="J356" t="s">
        <v>2131</v>
      </c>
      <c r="K356">
        <v>997.7</v>
      </c>
      <c r="L356" t="s">
        <v>2131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45658</v>
      </c>
      <c r="S356">
        <v>46022</v>
      </c>
    </row>
    <row r="357" spans="1:19" x14ac:dyDescent="0.3">
      <c r="A357">
        <v>314</v>
      </c>
      <c r="B357" t="s">
        <v>1669</v>
      </c>
      <c r="C357">
        <v>41825</v>
      </c>
      <c r="D357" t="s">
        <v>1900</v>
      </c>
      <c r="E357">
        <v>1981</v>
      </c>
      <c r="F357" t="s">
        <v>2131</v>
      </c>
      <c r="G357" t="s">
        <v>2098</v>
      </c>
      <c r="H357">
        <v>2</v>
      </c>
      <c r="I357">
        <v>3</v>
      </c>
      <c r="J357" t="s">
        <v>2131</v>
      </c>
      <c r="K357">
        <v>1097.2</v>
      </c>
      <c r="L357" t="s">
        <v>2131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45658</v>
      </c>
      <c r="S357">
        <v>46022</v>
      </c>
    </row>
    <row r="358" spans="1:19" x14ac:dyDescent="0.3">
      <c r="A358">
        <v>315</v>
      </c>
      <c r="B358" t="s">
        <v>1398</v>
      </c>
      <c r="C358">
        <v>41826</v>
      </c>
      <c r="D358" t="s">
        <v>1899</v>
      </c>
      <c r="E358">
        <v>1981</v>
      </c>
      <c r="F358" t="s">
        <v>2131</v>
      </c>
      <c r="G358" t="s">
        <v>2098</v>
      </c>
      <c r="H358">
        <v>2</v>
      </c>
      <c r="I358">
        <v>3</v>
      </c>
      <c r="J358" t="s">
        <v>2131</v>
      </c>
      <c r="K358">
        <v>988.9</v>
      </c>
      <c r="L358">
        <v>725.25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45658</v>
      </c>
      <c r="S358">
        <v>46022</v>
      </c>
    </row>
    <row r="359" spans="1:19" x14ac:dyDescent="0.3">
      <c r="A359">
        <v>316</v>
      </c>
      <c r="B359" t="s">
        <v>1399</v>
      </c>
      <c r="C359">
        <v>41827</v>
      </c>
      <c r="D359" t="s">
        <v>1899</v>
      </c>
      <c r="E359">
        <v>1981</v>
      </c>
      <c r="F359" t="s">
        <v>2131</v>
      </c>
      <c r="G359" t="s">
        <v>2098</v>
      </c>
      <c r="H359">
        <v>2</v>
      </c>
      <c r="I359">
        <v>3</v>
      </c>
      <c r="J359" t="s">
        <v>2131</v>
      </c>
      <c r="K359">
        <v>1069.4000000000001</v>
      </c>
      <c r="L359">
        <v>745.48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45658</v>
      </c>
      <c r="S359">
        <v>46022</v>
      </c>
    </row>
    <row r="360" spans="1:19" x14ac:dyDescent="0.3">
      <c r="A360">
        <v>317</v>
      </c>
      <c r="B360" t="s">
        <v>2135</v>
      </c>
      <c r="C360">
        <v>41828</v>
      </c>
      <c r="D360" t="s">
        <v>1900</v>
      </c>
      <c r="E360">
        <v>1981</v>
      </c>
      <c r="F360" t="s">
        <v>2131</v>
      </c>
      <c r="G360" t="s">
        <v>2098</v>
      </c>
      <c r="H360">
        <v>2</v>
      </c>
      <c r="I360">
        <v>3</v>
      </c>
      <c r="J360" t="s">
        <v>2131</v>
      </c>
      <c r="K360">
        <v>1182.5999999999999</v>
      </c>
      <c r="L360" t="s">
        <v>2131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45658</v>
      </c>
      <c r="S360">
        <v>46022</v>
      </c>
    </row>
    <row r="361" spans="1:19" x14ac:dyDescent="0.3">
      <c r="A361">
        <v>318</v>
      </c>
      <c r="B361" t="s">
        <v>1400</v>
      </c>
      <c r="C361">
        <v>41829</v>
      </c>
      <c r="D361" t="s">
        <v>1899</v>
      </c>
      <c r="E361">
        <v>1981</v>
      </c>
      <c r="F361" t="s">
        <v>2131</v>
      </c>
      <c r="G361" t="s">
        <v>2098</v>
      </c>
      <c r="H361">
        <v>2</v>
      </c>
      <c r="I361">
        <v>3</v>
      </c>
      <c r="J361" t="s">
        <v>2131</v>
      </c>
      <c r="K361">
        <v>1203.8</v>
      </c>
      <c r="L361">
        <v>734.24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45658</v>
      </c>
      <c r="S361">
        <v>46022</v>
      </c>
    </row>
    <row r="362" spans="1:19" x14ac:dyDescent="0.3">
      <c r="A362">
        <v>319</v>
      </c>
      <c r="B362" t="s">
        <v>1670</v>
      </c>
      <c r="C362">
        <v>41832</v>
      </c>
      <c r="D362" t="s">
        <v>1900</v>
      </c>
      <c r="E362">
        <v>1981</v>
      </c>
      <c r="F362" t="s">
        <v>2131</v>
      </c>
      <c r="G362" t="s">
        <v>2098</v>
      </c>
      <c r="H362">
        <v>2</v>
      </c>
      <c r="I362">
        <v>3</v>
      </c>
      <c r="J362" t="s">
        <v>2131</v>
      </c>
      <c r="K362">
        <v>1202.7</v>
      </c>
      <c r="L362" t="s">
        <v>2131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45658</v>
      </c>
      <c r="S362">
        <v>46022</v>
      </c>
    </row>
    <row r="363" spans="1:19" x14ac:dyDescent="0.3">
      <c r="A363">
        <v>320</v>
      </c>
      <c r="B363" t="s">
        <v>1671</v>
      </c>
      <c r="C363">
        <v>41833</v>
      </c>
      <c r="D363" t="s">
        <v>1900</v>
      </c>
      <c r="E363">
        <v>1981</v>
      </c>
      <c r="F363" t="s">
        <v>2131</v>
      </c>
      <c r="G363" t="s">
        <v>2098</v>
      </c>
      <c r="H363">
        <v>2</v>
      </c>
      <c r="I363">
        <v>3</v>
      </c>
      <c r="J363" t="s">
        <v>2131</v>
      </c>
      <c r="K363">
        <v>1213.8</v>
      </c>
      <c r="L363" t="s">
        <v>2131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45658</v>
      </c>
      <c r="S363">
        <v>46022</v>
      </c>
    </row>
    <row r="364" spans="1:19" x14ac:dyDescent="0.3">
      <c r="A364">
        <v>321</v>
      </c>
      <c r="B364" t="s">
        <v>1401</v>
      </c>
      <c r="C364">
        <v>41834</v>
      </c>
      <c r="D364" t="s">
        <v>1899</v>
      </c>
      <c r="E364">
        <v>1981</v>
      </c>
      <c r="F364" t="s">
        <v>2131</v>
      </c>
      <c r="G364" t="s">
        <v>2098</v>
      </c>
      <c r="H364">
        <v>2</v>
      </c>
      <c r="I364">
        <v>3</v>
      </c>
      <c r="J364" t="s">
        <v>2131</v>
      </c>
      <c r="K364">
        <v>1198.7</v>
      </c>
      <c r="L364">
        <v>740.65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45658</v>
      </c>
      <c r="S364">
        <v>46022</v>
      </c>
    </row>
    <row r="365" spans="1:19" x14ac:dyDescent="0.3">
      <c r="A365">
        <v>322</v>
      </c>
      <c r="B365" t="s">
        <v>1402</v>
      </c>
      <c r="C365">
        <v>41839</v>
      </c>
      <c r="D365" t="s">
        <v>1899</v>
      </c>
      <c r="E365">
        <v>1985</v>
      </c>
      <c r="F365" t="s">
        <v>2131</v>
      </c>
      <c r="G365" t="s">
        <v>2098</v>
      </c>
      <c r="H365">
        <v>2</v>
      </c>
      <c r="I365">
        <v>3</v>
      </c>
      <c r="J365" t="s">
        <v>2131</v>
      </c>
      <c r="K365">
        <v>1208.4000000000001</v>
      </c>
      <c r="L365">
        <v>751.7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45658</v>
      </c>
      <c r="S365">
        <v>46022</v>
      </c>
    </row>
    <row r="366" spans="1:19" x14ac:dyDescent="0.3">
      <c r="A366">
        <v>323</v>
      </c>
      <c r="B366" t="s">
        <v>2380</v>
      </c>
      <c r="C366">
        <v>41850</v>
      </c>
      <c r="D366" t="s">
        <v>1900</v>
      </c>
      <c r="E366">
        <v>1983</v>
      </c>
      <c r="F366" t="s">
        <v>2131</v>
      </c>
      <c r="G366" t="s">
        <v>2103</v>
      </c>
      <c r="H366">
        <v>2</v>
      </c>
      <c r="I366">
        <v>3</v>
      </c>
      <c r="J366" t="s">
        <v>2131</v>
      </c>
      <c r="K366">
        <v>1753.3</v>
      </c>
      <c r="L366" t="s">
        <v>2131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45658</v>
      </c>
      <c r="S366">
        <v>46022</v>
      </c>
    </row>
    <row r="367" spans="1:19" x14ac:dyDescent="0.3">
      <c r="A367" t="s">
        <v>22</v>
      </c>
      <c r="C367" t="s">
        <v>172</v>
      </c>
      <c r="D367" t="s">
        <v>172</v>
      </c>
      <c r="E367" t="s">
        <v>172</v>
      </c>
      <c r="F367" t="s">
        <v>172</v>
      </c>
      <c r="G367" t="s">
        <v>172</v>
      </c>
      <c r="H367" t="s">
        <v>172</v>
      </c>
      <c r="I367" t="s">
        <v>172</v>
      </c>
      <c r="J367">
        <v>0</v>
      </c>
      <c r="K367">
        <v>15298.499999999998</v>
      </c>
      <c r="L367">
        <v>5179.5899999999992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172</v>
      </c>
      <c r="S367" t="s">
        <v>172</v>
      </c>
    </row>
    <row r="368" spans="1:19" x14ac:dyDescent="0.3">
      <c r="A368" t="s">
        <v>3212</v>
      </c>
    </row>
    <row r="369" spans="1:19" x14ac:dyDescent="0.3">
      <c r="A369">
        <v>324</v>
      </c>
      <c r="B369" t="s">
        <v>1403</v>
      </c>
      <c r="C369">
        <v>41870</v>
      </c>
      <c r="D369" t="s">
        <v>1899</v>
      </c>
      <c r="E369">
        <v>1980</v>
      </c>
      <c r="F369" t="s">
        <v>2131</v>
      </c>
      <c r="G369" t="s">
        <v>2098</v>
      </c>
      <c r="H369">
        <v>5</v>
      </c>
      <c r="I369">
        <v>1</v>
      </c>
      <c r="J369" t="s">
        <v>2131</v>
      </c>
      <c r="K369">
        <v>1246.82</v>
      </c>
      <c r="L369">
        <v>829.5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45658</v>
      </c>
      <c r="S369">
        <v>46022</v>
      </c>
    </row>
    <row r="370" spans="1:19" x14ac:dyDescent="0.3">
      <c r="A370">
        <v>325</v>
      </c>
      <c r="B370" t="s">
        <v>1404</v>
      </c>
      <c r="C370">
        <v>41866</v>
      </c>
      <c r="D370" t="s">
        <v>1899</v>
      </c>
      <c r="E370">
        <v>1991</v>
      </c>
      <c r="F370" t="s">
        <v>2131</v>
      </c>
      <c r="G370" t="s">
        <v>2098</v>
      </c>
      <c r="H370">
        <v>5</v>
      </c>
      <c r="I370">
        <v>2</v>
      </c>
      <c r="J370" t="s">
        <v>2131</v>
      </c>
      <c r="K370">
        <v>2954.24</v>
      </c>
      <c r="L370">
        <v>1838.3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45658</v>
      </c>
      <c r="S370">
        <v>46022</v>
      </c>
    </row>
    <row r="371" spans="1:19" x14ac:dyDescent="0.3">
      <c r="A371" t="s">
        <v>22</v>
      </c>
      <c r="C371" t="s">
        <v>172</v>
      </c>
      <c r="D371" t="s">
        <v>172</v>
      </c>
      <c r="E371" t="s">
        <v>172</v>
      </c>
      <c r="F371" t="s">
        <v>172</v>
      </c>
      <c r="G371" t="s">
        <v>172</v>
      </c>
      <c r="H371" t="s">
        <v>172</v>
      </c>
      <c r="I371" t="s">
        <v>172</v>
      </c>
      <c r="J371">
        <v>0</v>
      </c>
      <c r="K371">
        <v>4201.0599999999995</v>
      </c>
      <c r="L371">
        <v>2667.8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172</v>
      </c>
      <c r="S371" t="s">
        <v>172</v>
      </c>
    </row>
    <row r="372" spans="1:19" x14ac:dyDescent="0.3">
      <c r="A372" t="s">
        <v>34</v>
      </c>
      <c r="C372" t="s">
        <v>172</v>
      </c>
      <c r="D372" t="s">
        <v>172</v>
      </c>
      <c r="E372" t="s">
        <v>172</v>
      </c>
      <c r="F372" t="s">
        <v>172</v>
      </c>
      <c r="G372" t="s">
        <v>172</v>
      </c>
      <c r="H372" t="s">
        <v>172</v>
      </c>
      <c r="I372" t="s">
        <v>172</v>
      </c>
      <c r="J372">
        <v>0</v>
      </c>
      <c r="K372">
        <v>19499.559999999998</v>
      </c>
      <c r="L372">
        <v>7847.3899999999994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172</v>
      </c>
      <c r="S372" t="s">
        <v>172</v>
      </c>
    </row>
    <row r="373" spans="1:19" x14ac:dyDescent="0.3">
      <c r="A373" t="s">
        <v>3213</v>
      </c>
    </row>
    <row r="374" spans="1:19" x14ac:dyDescent="0.3">
      <c r="A374" t="s">
        <v>3214</v>
      </c>
    </row>
    <row r="375" spans="1:19" x14ac:dyDescent="0.3">
      <c r="A375">
        <v>326</v>
      </c>
      <c r="B375" t="s">
        <v>1405</v>
      </c>
      <c r="C375">
        <v>41394</v>
      </c>
      <c r="D375" t="s">
        <v>1899</v>
      </c>
      <c r="E375">
        <v>1974</v>
      </c>
      <c r="F375" t="s">
        <v>2131</v>
      </c>
      <c r="G375" t="s">
        <v>2097</v>
      </c>
      <c r="H375">
        <v>5</v>
      </c>
      <c r="I375">
        <v>4</v>
      </c>
      <c r="J375" t="s">
        <v>2131</v>
      </c>
      <c r="K375">
        <v>5456.75</v>
      </c>
      <c r="L375">
        <v>3449.91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45658</v>
      </c>
      <c r="S375">
        <v>46022</v>
      </c>
    </row>
    <row r="376" spans="1:19" x14ac:dyDescent="0.3">
      <c r="A376">
        <v>327</v>
      </c>
      <c r="B376" t="s">
        <v>1406</v>
      </c>
      <c r="C376">
        <v>41397</v>
      </c>
      <c r="D376" t="s">
        <v>1899</v>
      </c>
      <c r="E376">
        <v>1973</v>
      </c>
      <c r="F376" t="s">
        <v>2131</v>
      </c>
      <c r="G376" t="s">
        <v>2097</v>
      </c>
      <c r="H376">
        <v>5</v>
      </c>
      <c r="I376">
        <v>4</v>
      </c>
      <c r="J376" t="s">
        <v>2131</v>
      </c>
      <c r="K376">
        <v>5479.4</v>
      </c>
      <c r="L376">
        <v>3560.53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45658</v>
      </c>
      <c r="S376">
        <v>46022</v>
      </c>
    </row>
    <row r="377" spans="1:19" x14ac:dyDescent="0.3">
      <c r="A377">
        <v>328</v>
      </c>
      <c r="B377" t="s">
        <v>1407</v>
      </c>
      <c r="C377">
        <v>41398</v>
      </c>
      <c r="D377" t="s">
        <v>1899</v>
      </c>
      <c r="E377">
        <v>1980</v>
      </c>
      <c r="F377" t="s">
        <v>2131</v>
      </c>
      <c r="G377" t="s">
        <v>2097</v>
      </c>
      <c r="H377">
        <v>5</v>
      </c>
      <c r="I377">
        <v>4</v>
      </c>
      <c r="J377" t="s">
        <v>2131</v>
      </c>
      <c r="K377">
        <v>6648.67</v>
      </c>
      <c r="L377">
        <v>4253.49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45658</v>
      </c>
      <c r="S377">
        <v>46022</v>
      </c>
    </row>
    <row r="378" spans="1:19" x14ac:dyDescent="0.3">
      <c r="A378">
        <v>329</v>
      </c>
      <c r="B378" t="s">
        <v>1408</v>
      </c>
      <c r="C378">
        <v>41399</v>
      </c>
      <c r="D378" t="s">
        <v>1899</v>
      </c>
      <c r="E378">
        <v>1971</v>
      </c>
      <c r="F378" t="s">
        <v>2131</v>
      </c>
      <c r="G378" t="s">
        <v>2097</v>
      </c>
      <c r="H378">
        <v>5</v>
      </c>
      <c r="I378">
        <v>4</v>
      </c>
      <c r="J378" t="s">
        <v>2131</v>
      </c>
      <c r="K378">
        <v>7454.8</v>
      </c>
      <c r="L378">
        <v>3927.81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45658</v>
      </c>
      <c r="S378">
        <v>46022</v>
      </c>
    </row>
    <row r="379" spans="1:19" x14ac:dyDescent="0.3">
      <c r="A379">
        <v>330</v>
      </c>
      <c r="B379" t="s">
        <v>1409</v>
      </c>
      <c r="C379">
        <v>41412</v>
      </c>
      <c r="D379" t="s">
        <v>1899</v>
      </c>
      <c r="E379">
        <v>1970</v>
      </c>
      <c r="F379" t="s">
        <v>2131</v>
      </c>
      <c r="G379" t="s">
        <v>2098</v>
      </c>
      <c r="H379">
        <v>5</v>
      </c>
      <c r="I379">
        <v>4</v>
      </c>
      <c r="J379" t="s">
        <v>2131</v>
      </c>
      <c r="K379">
        <v>5270.01</v>
      </c>
      <c r="L379">
        <v>3482.2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45658</v>
      </c>
      <c r="S379">
        <v>46022</v>
      </c>
    </row>
    <row r="380" spans="1:19" x14ac:dyDescent="0.3">
      <c r="A380">
        <v>331</v>
      </c>
      <c r="B380" t="s">
        <v>1410</v>
      </c>
      <c r="C380">
        <v>41413</v>
      </c>
      <c r="D380" t="s">
        <v>1899</v>
      </c>
      <c r="E380">
        <v>1967</v>
      </c>
      <c r="F380" t="s">
        <v>2131</v>
      </c>
      <c r="G380" t="s">
        <v>2098</v>
      </c>
      <c r="H380">
        <v>5</v>
      </c>
      <c r="I380">
        <v>4</v>
      </c>
      <c r="J380" t="s">
        <v>2131</v>
      </c>
      <c r="K380">
        <v>5330.65</v>
      </c>
      <c r="L380">
        <v>3359.8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45658</v>
      </c>
      <c r="S380">
        <v>46022</v>
      </c>
    </row>
    <row r="381" spans="1:19" x14ac:dyDescent="0.3">
      <c r="A381">
        <v>332</v>
      </c>
      <c r="B381" t="s">
        <v>1411</v>
      </c>
      <c r="C381">
        <v>41414</v>
      </c>
      <c r="D381" t="s">
        <v>1899</v>
      </c>
      <c r="E381">
        <v>1974</v>
      </c>
      <c r="F381" t="s">
        <v>2131</v>
      </c>
      <c r="G381" t="s">
        <v>2097</v>
      </c>
      <c r="H381">
        <v>5</v>
      </c>
      <c r="I381">
        <v>4</v>
      </c>
      <c r="J381" t="s">
        <v>2131</v>
      </c>
      <c r="K381">
        <v>4074.1</v>
      </c>
      <c r="L381">
        <v>2817.98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45658</v>
      </c>
      <c r="S381">
        <v>46022</v>
      </c>
    </row>
    <row r="382" spans="1:19" x14ac:dyDescent="0.3">
      <c r="A382">
        <v>333</v>
      </c>
      <c r="B382" t="s">
        <v>1412</v>
      </c>
      <c r="C382">
        <v>41417</v>
      </c>
      <c r="D382" t="s">
        <v>1899</v>
      </c>
      <c r="E382">
        <v>1967</v>
      </c>
      <c r="F382" t="s">
        <v>2131</v>
      </c>
      <c r="G382" t="s">
        <v>2098</v>
      </c>
      <c r="H382">
        <v>5</v>
      </c>
      <c r="I382">
        <v>4</v>
      </c>
      <c r="J382" t="s">
        <v>2131</v>
      </c>
      <c r="K382">
        <v>5047.7</v>
      </c>
      <c r="L382">
        <v>3344.14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45658</v>
      </c>
      <c r="S382">
        <v>46022</v>
      </c>
    </row>
    <row r="383" spans="1:19" x14ac:dyDescent="0.3">
      <c r="A383" t="s">
        <v>22</v>
      </c>
      <c r="C383" t="s">
        <v>172</v>
      </c>
      <c r="D383" t="s">
        <v>172</v>
      </c>
      <c r="E383" t="s">
        <v>172</v>
      </c>
      <c r="F383" t="s">
        <v>172</v>
      </c>
      <c r="G383" t="s">
        <v>172</v>
      </c>
      <c r="H383" t="s">
        <v>172</v>
      </c>
      <c r="I383" t="s">
        <v>172</v>
      </c>
      <c r="J383">
        <v>0</v>
      </c>
      <c r="K383">
        <v>44762.079999999994</v>
      </c>
      <c r="L383">
        <v>28195.859999999997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</v>
      </c>
      <c r="S383" t="s">
        <v>172</v>
      </c>
    </row>
    <row r="384" spans="1:19" x14ac:dyDescent="0.3">
      <c r="A384" t="s">
        <v>34</v>
      </c>
      <c r="C384" t="s">
        <v>172</v>
      </c>
      <c r="D384" t="s">
        <v>172</v>
      </c>
      <c r="E384" t="s">
        <v>172</v>
      </c>
      <c r="F384" t="s">
        <v>172</v>
      </c>
      <c r="G384" t="s">
        <v>172</v>
      </c>
      <c r="H384" t="s">
        <v>172</v>
      </c>
      <c r="I384" t="s">
        <v>172</v>
      </c>
      <c r="J384">
        <v>0</v>
      </c>
      <c r="K384">
        <v>44762.079999999994</v>
      </c>
      <c r="L384">
        <v>28195.859999999997</v>
      </c>
      <c r="M384">
        <v>0</v>
      </c>
      <c r="N384">
        <v>0</v>
      </c>
      <c r="O384">
        <v>0</v>
      </c>
      <c r="P384">
        <v>0</v>
      </c>
      <c r="Q384">
        <v>0</v>
      </c>
      <c r="R384" t="s">
        <v>172</v>
      </c>
      <c r="S384" t="s">
        <v>172</v>
      </c>
    </row>
    <row r="385" spans="1:19" x14ac:dyDescent="0.3">
      <c r="A385" t="s">
        <v>3215</v>
      </c>
    </row>
    <row r="386" spans="1:19" x14ac:dyDescent="0.3">
      <c r="A386" t="s">
        <v>3216</v>
      </c>
    </row>
    <row r="387" spans="1:19" x14ac:dyDescent="0.3">
      <c r="A387">
        <v>334</v>
      </c>
      <c r="B387" t="s">
        <v>1416</v>
      </c>
      <c r="C387">
        <v>41586</v>
      </c>
      <c r="D387" t="s">
        <v>1899</v>
      </c>
      <c r="E387">
        <v>1992</v>
      </c>
      <c r="F387" t="s">
        <v>2131</v>
      </c>
      <c r="G387" t="s">
        <v>2097</v>
      </c>
      <c r="H387">
        <v>3</v>
      </c>
      <c r="I387">
        <v>3</v>
      </c>
      <c r="J387" t="s">
        <v>2131</v>
      </c>
      <c r="K387">
        <v>1572.01</v>
      </c>
      <c r="L387">
        <v>1572.01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45658</v>
      </c>
      <c r="S387">
        <v>46022</v>
      </c>
    </row>
    <row r="388" spans="1:19" x14ac:dyDescent="0.3">
      <c r="A388">
        <v>335</v>
      </c>
      <c r="B388" t="s">
        <v>1417</v>
      </c>
      <c r="C388">
        <v>41587</v>
      </c>
      <c r="D388" t="s">
        <v>1899</v>
      </c>
      <c r="E388">
        <v>2002</v>
      </c>
      <c r="F388" t="s">
        <v>2131</v>
      </c>
      <c r="G388" t="s">
        <v>2097</v>
      </c>
      <c r="H388">
        <v>3</v>
      </c>
      <c r="I388">
        <v>2</v>
      </c>
      <c r="J388" t="s">
        <v>2131</v>
      </c>
      <c r="K388">
        <v>1033.5</v>
      </c>
      <c r="L388">
        <v>1033.5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45658</v>
      </c>
      <c r="S388">
        <v>46022</v>
      </c>
    </row>
    <row r="389" spans="1:19" x14ac:dyDescent="0.3">
      <c r="A389">
        <v>336</v>
      </c>
      <c r="B389" t="s">
        <v>1418</v>
      </c>
      <c r="C389">
        <v>41588</v>
      </c>
      <c r="D389" t="s">
        <v>1899</v>
      </c>
      <c r="E389">
        <v>2002</v>
      </c>
      <c r="F389" t="s">
        <v>2131</v>
      </c>
      <c r="G389" t="s">
        <v>2097</v>
      </c>
      <c r="H389">
        <v>3</v>
      </c>
      <c r="I389">
        <v>3</v>
      </c>
      <c r="J389" t="s">
        <v>2131</v>
      </c>
      <c r="K389">
        <v>1014.2</v>
      </c>
      <c r="L389">
        <v>1014.2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45658</v>
      </c>
      <c r="S389">
        <v>46022</v>
      </c>
    </row>
    <row r="390" spans="1:19" x14ac:dyDescent="0.3">
      <c r="A390" t="s">
        <v>22</v>
      </c>
      <c r="C390" t="s">
        <v>172</v>
      </c>
      <c r="D390" t="s">
        <v>172</v>
      </c>
      <c r="E390" t="s">
        <v>172</v>
      </c>
      <c r="F390" t="s">
        <v>172</v>
      </c>
      <c r="G390" t="s">
        <v>172</v>
      </c>
      <c r="H390" t="s">
        <v>172</v>
      </c>
      <c r="I390" t="s">
        <v>172</v>
      </c>
      <c r="J390">
        <v>0</v>
      </c>
      <c r="K390">
        <v>3619.71</v>
      </c>
      <c r="L390">
        <v>3619.71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172</v>
      </c>
      <c r="S390" t="s">
        <v>172</v>
      </c>
    </row>
    <row r="391" spans="1:19" x14ac:dyDescent="0.3">
      <c r="A391" t="s">
        <v>3217</v>
      </c>
    </row>
    <row r="392" spans="1:19" x14ac:dyDescent="0.3">
      <c r="A392">
        <v>337</v>
      </c>
      <c r="B392" t="s">
        <v>1427</v>
      </c>
      <c r="C392">
        <v>46690</v>
      </c>
      <c r="D392" t="s">
        <v>1899</v>
      </c>
      <c r="E392">
        <v>2013</v>
      </c>
      <c r="F392" t="s">
        <v>2131</v>
      </c>
      <c r="G392" t="s">
        <v>2108</v>
      </c>
      <c r="H392">
        <v>3</v>
      </c>
      <c r="I392">
        <v>2</v>
      </c>
      <c r="J392" t="s">
        <v>2131</v>
      </c>
      <c r="K392">
        <v>1467.8</v>
      </c>
      <c r="L392">
        <v>1280.98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45658</v>
      </c>
      <c r="S392">
        <v>46022</v>
      </c>
    </row>
    <row r="393" spans="1:19" x14ac:dyDescent="0.3">
      <c r="A393">
        <v>338</v>
      </c>
      <c r="B393" t="s">
        <v>1430</v>
      </c>
      <c r="C393">
        <v>55059</v>
      </c>
      <c r="D393" t="s">
        <v>1899</v>
      </c>
      <c r="E393">
        <v>2015</v>
      </c>
      <c r="F393" t="s">
        <v>2131</v>
      </c>
      <c r="G393" t="s">
        <v>2101</v>
      </c>
      <c r="H393">
        <v>5</v>
      </c>
      <c r="I393">
        <v>2</v>
      </c>
      <c r="J393" t="s">
        <v>2131</v>
      </c>
      <c r="K393">
        <v>3012.2</v>
      </c>
      <c r="L393">
        <v>2496.5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45658</v>
      </c>
      <c r="S393">
        <v>46022</v>
      </c>
    </row>
    <row r="394" spans="1:19" x14ac:dyDescent="0.3">
      <c r="A394">
        <v>339</v>
      </c>
      <c r="B394" t="s">
        <v>1422</v>
      </c>
      <c r="C394">
        <v>46681</v>
      </c>
      <c r="D394" t="s">
        <v>1899</v>
      </c>
      <c r="E394">
        <v>2013</v>
      </c>
      <c r="F394" t="s">
        <v>2131</v>
      </c>
      <c r="G394" t="s">
        <v>2108</v>
      </c>
      <c r="H394">
        <v>3</v>
      </c>
      <c r="I394">
        <v>2</v>
      </c>
      <c r="J394" t="s">
        <v>2131</v>
      </c>
      <c r="K394">
        <v>1468.8</v>
      </c>
      <c r="L394">
        <v>1280.52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45658</v>
      </c>
      <c r="S394">
        <v>46022</v>
      </c>
    </row>
    <row r="395" spans="1:19" x14ac:dyDescent="0.3">
      <c r="A395">
        <v>340</v>
      </c>
      <c r="B395" t="s">
        <v>1432</v>
      </c>
      <c r="C395">
        <v>41732</v>
      </c>
      <c r="D395" t="s">
        <v>1899</v>
      </c>
      <c r="E395">
        <v>2010</v>
      </c>
      <c r="F395" t="s">
        <v>2131</v>
      </c>
      <c r="G395" t="s">
        <v>2106</v>
      </c>
      <c r="H395">
        <v>3</v>
      </c>
      <c r="I395">
        <v>2</v>
      </c>
      <c r="J395" t="s">
        <v>2131</v>
      </c>
      <c r="K395">
        <v>2407.5</v>
      </c>
      <c r="L395">
        <v>1575.9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45658</v>
      </c>
      <c r="S395">
        <v>46022</v>
      </c>
    </row>
    <row r="396" spans="1:19" x14ac:dyDescent="0.3">
      <c r="A396" t="s">
        <v>22</v>
      </c>
      <c r="C396" t="s">
        <v>172</v>
      </c>
      <c r="D396" t="s">
        <v>172</v>
      </c>
      <c r="E396" t="s">
        <v>172</v>
      </c>
      <c r="F396" t="s">
        <v>172</v>
      </c>
      <c r="G396" t="s">
        <v>172</v>
      </c>
      <c r="H396" t="s">
        <v>172</v>
      </c>
      <c r="I396" t="s">
        <v>172</v>
      </c>
      <c r="J396">
        <v>0</v>
      </c>
      <c r="K396">
        <v>8356.2999999999993</v>
      </c>
      <c r="L396">
        <v>6633.9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172</v>
      </c>
      <c r="S396" t="s">
        <v>172</v>
      </c>
    </row>
    <row r="397" spans="1:19" x14ac:dyDescent="0.3">
      <c r="A397" t="s">
        <v>3218</v>
      </c>
    </row>
    <row r="398" spans="1:19" x14ac:dyDescent="0.3">
      <c r="A398">
        <v>341</v>
      </c>
      <c r="B398" t="s">
        <v>1438</v>
      </c>
      <c r="C398">
        <v>41569</v>
      </c>
      <c r="D398" t="s">
        <v>1899</v>
      </c>
      <c r="E398">
        <v>1993</v>
      </c>
      <c r="F398" t="s">
        <v>2131</v>
      </c>
      <c r="G398" t="s">
        <v>2097</v>
      </c>
      <c r="H398">
        <v>5</v>
      </c>
      <c r="I398">
        <v>5</v>
      </c>
      <c r="J398" t="s">
        <v>2131</v>
      </c>
      <c r="K398">
        <v>10205.5</v>
      </c>
      <c r="L398">
        <v>5988.0999999999995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45658</v>
      </c>
      <c r="S398">
        <v>46022</v>
      </c>
    </row>
    <row r="399" spans="1:19" x14ac:dyDescent="0.3">
      <c r="A399" t="s">
        <v>22</v>
      </c>
      <c r="C399" t="s">
        <v>172</v>
      </c>
      <c r="D399" t="s">
        <v>172</v>
      </c>
      <c r="E399" t="s">
        <v>172</v>
      </c>
      <c r="F399" t="s">
        <v>172</v>
      </c>
      <c r="G399" t="s">
        <v>172</v>
      </c>
      <c r="H399" t="s">
        <v>172</v>
      </c>
      <c r="I399" t="s">
        <v>172</v>
      </c>
      <c r="J399">
        <v>0</v>
      </c>
      <c r="K399">
        <v>10205.5</v>
      </c>
      <c r="L399">
        <v>5988.0999999999995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172</v>
      </c>
      <c r="S399" t="s">
        <v>172</v>
      </c>
    </row>
    <row r="400" spans="1:19" x14ac:dyDescent="0.3">
      <c r="A400" t="s">
        <v>3219</v>
      </c>
    </row>
    <row r="401" spans="1:19" x14ac:dyDescent="0.3">
      <c r="A401">
        <v>342</v>
      </c>
      <c r="B401" t="s">
        <v>1440</v>
      </c>
      <c r="C401">
        <v>41574</v>
      </c>
      <c r="D401" t="s">
        <v>1899</v>
      </c>
      <c r="E401">
        <v>1982</v>
      </c>
      <c r="F401" t="s">
        <v>2131</v>
      </c>
      <c r="G401" t="s">
        <v>2097</v>
      </c>
      <c r="H401">
        <v>2</v>
      </c>
      <c r="I401">
        <v>2</v>
      </c>
      <c r="J401" t="s">
        <v>2131</v>
      </c>
      <c r="K401">
        <v>1759.94</v>
      </c>
      <c r="L401">
        <v>691.30000000000007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45658</v>
      </c>
      <c r="S401">
        <v>46022</v>
      </c>
    </row>
    <row r="402" spans="1:19" x14ac:dyDescent="0.3">
      <c r="A402">
        <v>343</v>
      </c>
      <c r="B402" t="s">
        <v>1439</v>
      </c>
      <c r="C402">
        <v>55877</v>
      </c>
      <c r="D402" t="s">
        <v>1899</v>
      </c>
      <c r="E402">
        <v>1991</v>
      </c>
      <c r="F402" t="s">
        <v>2131</v>
      </c>
      <c r="G402" t="s">
        <v>2098</v>
      </c>
      <c r="H402">
        <v>1</v>
      </c>
      <c r="I402">
        <v>1</v>
      </c>
      <c r="J402" t="s">
        <v>2131</v>
      </c>
      <c r="K402">
        <v>675.6</v>
      </c>
      <c r="L402">
        <v>216.68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45658</v>
      </c>
      <c r="S402">
        <v>46022</v>
      </c>
    </row>
    <row r="403" spans="1:19" x14ac:dyDescent="0.3">
      <c r="A403">
        <v>344</v>
      </c>
      <c r="B403" t="s">
        <v>3131</v>
      </c>
      <c r="C403">
        <v>55874</v>
      </c>
      <c r="D403" t="s">
        <v>1899</v>
      </c>
      <c r="E403">
        <v>1965</v>
      </c>
      <c r="F403" t="s">
        <v>2131</v>
      </c>
      <c r="G403" t="s">
        <v>2876</v>
      </c>
      <c r="H403">
        <v>2</v>
      </c>
      <c r="I403">
        <v>1</v>
      </c>
      <c r="J403" t="s">
        <v>2131</v>
      </c>
      <c r="K403">
        <v>687</v>
      </c>
      <c r="L403">
        <v>687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45658</v>
      </c>
      <c r="S403">
        <v>46022</v>
      </c>
    </row>
    <row r="404" spans="1:19" x14ac:dyDescent="0.3">
      <c r="A404">
        <v>345</v>
      </c>
      <c r="B404" t="s">
        <v>3132</v>
      </c>
      <c r="C404">
        <v>55875</v>
      </c>
      <c r="D404" t="s">
        <v>1899</v>
      </c>
      <c r="E404">
        <v>1966</v>
      </c>
      <c r="F404" t="s">
        <v>2131</v>
      </c>
      <c r="G404" t="s">
        <v>2098</v>
      </c>
      <c r="H404">
        <v>2</v>
      </c>
      <c r="I404">
        <v>1</v>
      </c>
      <c r="J404" t="s">
        <v>2131</v>
      </c>
      <c r="K404">
        <v>668</v>
      </c>
      <c r="L404">
        <v>668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45658</v>
      </c>
      <c r="S404">
        <v>46022</v>
      </c>
    </row>
    <row r="405" spans="1:19" x14ac:dyDescent="0.3">
      <c r="A405">
        <v>346</v>
      </c>
      <c r="B405" t="s">
        <v>3133</v>
      </c>
      <c r="C405">
        <v>55876</v>
      </c>
      <c r="D405" t="s">
        <v>1899</v>
      </c>
      <c r="E405">
        <v>1981</v>
      </c>
      <c r="F405" t="s">
        <v>2131</v>
      </c>
      <c r="G405" t="s">
        <v>2877</v>
      </c>
      <c r="H405">
        <v>5</v>
      </c>
      <c r="I405">
        <v>1</v>
      </c>
      <c r="J405" t="s">
        <v>2131</v>
      </c>
      <c r="K405">
        <v>3556.1</v>
      </c>
      <c r="L405">
        <v>2307.8000000000002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45658</v>
      </c>
      <c r="S405">
        <v>46022</v>
      </c>
    </row>
    <row r="406" spans="1:19" x14ac:dyDescent="0.3">
      <c r="A406" t="s">
        <v>22</v>
      </c>
      <c r="C406" t="s">
        <v>172</v>
      </c>
      <c r="D406" t="s">
        <v>172</v>
      </c>
      <c r="E406" t="s">
        <v>172</v>
      </c>
      <c r="F406" t="s">
        <v>172</v>
      </c>
      <c r="G406" t="s">
        <v>172</v>
      </c>
      <c r="H406" t="s">
        <v>172</v>
      </c>
      <c r="I406" t="s">
        <v>172</v>
      </c>
      <c r="J406">
        <v>0</v>
      </c>
      <c r="K406">
        <v>7346.6399999999994</v>
      </c>
      <c r="L406">
        <v>4570.7800000000007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172</v>
      </c>
      <c r="S406" t="s">
        <v>172</v>
      </c>
    </row>
    <row r="407" spans="1:19" x14ac:dyDescent="0.3">
      <c r="A407" t="s">
        <v>3220</v>
      </c>
    </row>
    <row r="408" spans="1:19" x14ac:dyDescent="0.3">
      <c r="A408">
        <v>347</v>
      </c>
      <c r="B408" t="s">
        <v>1441</v>
      </c>
      <c r="C408">
        <v>41760</v>
      </c>
      <c r="D408" t="s">
        <v>1899</v>
      </c>
      <c r="E408">
        <v>1978</v>
      </c>
      <c r="F408" t="s">
        <v>2131</v>
      </c>
      <c r="G408" t="s">
        <v>2103</v>
      </c>
      <c r="H408">
        <v>2</v>
      </c>
      <c r="I408">
        <v>2</v>
      </c>
      <c r="J408" t="s">
        <v>2131</v>
      </c>
      <c r="K408">
        <v>782.7</v>
      </c>
      <c r="L408">
        <v>489.9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45658</v>
      </c>
      <c r="S408">
        <v>46022</v>
      </c>
    </row>
    <row r="409" spans="1:19" x14ac:dyDescent="0.3">
      <c r="A409" t="s">
        <v>22</v>
      </c>
      <c r="C409" t="s">
        <v>172</v>
      </c>
      <c r="D409" t="s">
        <v>172</v>
      </c>
      <c r="E409" t="s">
        <v>172</v>
      </c>
      <c r="F409" t="s">
        <v>172</v>
      </c>
      <c r="G409" t="s">
        <v>172</v>
      </c>
      <c r="H409" t="s">
        <v>172</v>
      </c>
      <c r="I409" t="s">
        <v>172</v>
      </c>
      <c r="J409">
        <v>0</v>
      </c>
      <c r="K409">
        <v>782.7</v>
      </c>
      <c r="L409">
        <v>489.9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172</v>
      </c>
      <c r="S409" t="s">
        <v>172</v>
      </c>
    </row>
    <row r="410" spans="1:19" x14ac:dyDescent="0.3">
      <c r="A410" t="s">
        <v>3221</v>
      </c>
    </row>
    <row r="411" spans="1:19" x14ac:dyDescent="0.3">
      <c r="A411">
        <v>348</v>
      </c>
      <c r="B411" t="s">
        <v>1442</v>
      </c>
      <c r="C411">
        <v>41770</v>
      </c>
      <c r="D411" t="s">
        <v>1899</v>
      </c>
      <c r="E411">
        <v>1984</v>
      </c>
      <c r="F411" t="s">
        <v>2131</v>
      </c>
      <c r="G411" t="s">
        <v>2098</v>
      </c>
      <c r="H411">
        <v>2</v>
      </c>
      <c r="I411">
        <v>2</v>
      </c>
      <c r="J411" t="s">
        <v>2131</v>
      </c>
      <c r="K411">
        <v>585.4</v>
      </c>
      <c r="L411">
        <v>575.5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45658</v>
      </c>
      <c r="S411">
        <v>46022</v>
      </c>
    </row>
    <row r="412" spans="1:19" x14ac:dyDescent="0.3">
      <c r="A412">
        <v>349</v>
      </c>
      <c r="B412" t="s">
        <v>1443</v>
      </c>
      <c r="C412">
        <v>41772</v>
      </c>
      <c r="D412" t="s">
        <v>1899</v>
      </c>
      <c r="E412">
        <v>1984</v>
      </c>
      <c r="F412" t="s">
        <v>2131</v>
      </c>
      <c r="G412" t="s">
        <v>2098</v>
      </c>
      <c r="H412">
        <v>2</v>
      </c>
      <c r="I412">
        <v>2</v>
      </c>
      <c r="J412" t="s">
        <v>2131</v>
      </c>
      <c r="K412">
        <v>629.6</v>
      </c>
      <c r="L412">
        <v>563.29999999999995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45658</v>
      </c>
      <c r="S412">
        <v>46022</v>
      </c>
    </row>
    <row r="413" spans="1:19" x14ac:dyDescent="0.3">
      <c r="A413">
        <v>350</v>
      </c>
      <c r="B413" t="s">
        <v>1444</v>
      </c>
      <c r="C413">
        <v>41774</v>
      </c>
      <c r="D413" t="s">
        <v>1899</v>
      </c>
      <c r="E413">
        <v>1999</v>
      </c>
      <c r="F413" t="s">
        <v>2131</v>
      </c>
      <c r="G413" t="s">
        <v>2103</v>
      </c>
      <c r="H413">
        <v>2</v>
      </c>
      <c r="I413">
        <v>2</v>
      </c>
      <c r="J413" t="s">
        <v>2131</v>
      </c>
      <c r="K413">
        <v>397.02</v>
      </c>
      <c r="L413">
        <v>390.3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45658</v>
      </c>
      <c r="S413">
        <v>46022</v>
      </c>
    </row>
    <row r="414" spans="1:19" x14ac:dyDescent="0.3">
      <c r="A414">
        <v>351</v>
      </c>
      <c r="B414" t="s">
        <v>1445</v>
      </c>
      <c r="C414">
        <v>41778</v>
      </c>
      <c r="D414" t="s">
        <v>1899</v>
      </c>
      <c r="E414">
        <v>1992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1931.8</v>
      </c>
      <c r="L414">
        <v>1923.7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45658</v>
      </c>
      <c r="S414">
        <v>46022</v>
      </c>
    </row>
    <row r="415" spans="1:19" x14ac:dyDescent="0.3">
      <c r="A415">
        <v>352</v>
      </c>
      <c r="B415" t="s">
        <v>1446</v>
      </c>
      <c r="C415">
        <v>41779</v>
      </c>
      <c r="D415" t="s">
        <v>1899</v>
      </c>
      <c r="E415">
        <v>1992</v>
      </c>
      <c r="F415" t="s">
        <v>2131</v>
      </c>
      <c r="G415" t="s">
        <v>2098</v>
      </c>
      <c r="H415">
        <v>5</v>
      </c>
      <c r="I415">
        <v>2</v>
      </c>
      <c r="J415" t="s">
        <v>2131</v>
      </c>
      <c r="K415">
        <v>2130.4</v>
      </c>
      <c r="L415">
        <v>2083.4499999999998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45658</v>
      </c>
      <c r="S415">
        <v>46022</v>
      </c>
    </row>
    <row r="416" spans="1:19" x14ac:dyDescent="0.3">
      <c r="A416">
        <v>353</v>
      </c>
      <c r="B416" t="s">
        <v>1447</v>
      </c>
      <c r="C416">
        <v>41782</v>
      </c>
      <c r="D416" t="s">
        <v>1899</v>
      </c>
      <c r="E416">
        <v>2012</v>
      </c>
      <c r="F416" t="s">
        <v>2131</v>
      </c>
      <c r="G416" t="s">
        <v>2098</v>
      </c>
      <c r="H416">
        <v>3</v>
      </c>
      <c r="I416">
        <v>2</v>
      </c>
      <c r="J416" t="s">
        <v>2131</v>
      </c>
      <c r="K416">
        <v>628</v>
      </c>
      <c r="L416">
        <v>628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45658</v>
      </c>
      <c r="S416">
        <v>46022</v>
      </c>
    </row>
    <row r="417" spans="1:19" x14ac:dyDescent="0.3">
      <c r="A417" t="s">
        <v>22</v>
      </c>
      <c r="C417" t="s">
        <v>172</v>
      </c>
      <c r="D417" t="s">
        <v>172</v>
      </c>
      <c r="E417" t="s">
        <v>172</v>
      </c>
      <c r="F417" t="s">
        <v>172</v>
      </c>
      <c r="G417" t="s">
        <v>172</v>
      </c>
      <c r="H417" t="s">
        <v>172</v>
      </c>
      <c r="I417" t="s">
        <v>172</v>
      </c>
      <c r="J417">
        <v>0</v>
      </c>
      <c r="K417">
        <v>6302.2199999999993</v>
      </c>
      <c r="L417">
        <v>6164.25</v>
      </c>
      <c r="M417">
        <v>0</v>
      </c>
      <c r="N417">
        <v>0</v>
      </c>
      <c r="O417">
        <v>0</v>
      </c>
      <c r="P417">
        <v>0</v>
      </c>
      <c r="Q417">
        <v>0</v>
      </c>
      <c r="R417" t="s">
        <v>172</v>
      </c>
      <c r="S417" t="s">
        <v>172</v>
      </c>
    </row>
    <row r="418" spans="1:19" x14ac:dyDescent="0.3">
      <c r="A418" t="s">
        <v>3222</v>
      </c>
    </row>
    <row r="419" spans="1:19" x14ac:dyDescent="0.3">
      <c r="A419">
        <v>354</v>
      </c>
      <c r="B419" t="s">
        <v>1448</v>
      </c>
      <c r="C419">
        <v>41795</v>
      </c>
      <c r="D419" t="s">
        <v>1899</v>
      </c>
      <c r="E419">
        <v>1986</v>
      </c>
      <c r="F419" t="s">
        <v>2131</v>
      </c>
      <c r="G419" t="s">
        <v>2098</v>
      </c>
      <c r="H419">
        <v>4</v>
      </c>
      <c r="I419">
        <v>3</v>
      </c>
      <c r="J419" t="s">
        <v>2131</v>
      </c>
      <c r="K419">
        <v>2297.5</v>
      </c>
      <c r="L419">
        <v>2275.6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45658</v>
      </c>
      <c r="S419">
        <v>46022</v>
      </c>
    </row>
    <row r="420" spans="1:19" x14ac:dyDescent="0.3">
      <c r="A420">
        <v>355</v>
      </c>
      <c r="B420" t="s">
        <v>1449</v>
      </c>
      <c r="C420">
        <v>41789</v>
      </c>
      <c r="D420" t="s">
        <v>1899</v>
      </c>
      <c r="E420">
        <v>1989</v>
      </c>
      <c r="F420" t="s">
        <v>2131</v>
      </c>
      <c r="G420" t="s">
        <v>2103</v>
      </c>
      <c r="H420">
        <v>2</v>
      </c>
      <c r="I420">
        <v>2</v>
      </c>
      <c r="J420" t="s">
        <v>2131</v>
      </c>
      <c r="K420">
        <v>552.70000000000005</v>
      </c>
      <c r="L420">
        <v>552.70000000000005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45658</v>
      </c>
      <c r="S420">
        <v>46022</v>
      </c>
    </row>
    <row r="421" spans="1:19" x14ac:dyDescent="0.3">
      <c r="A421">
        <v>356</v>
      </c>
      <c r="B421" t="s">
        <v>1451</v>
      </c>
      <c r="C421">
        <v>41790</v>
      </c>
      <c r="D421" t="s">
        <v>1899</v>
      </c>
      <c r="E421">
        <v>1989</v>
      </c>
      <c r="F421" t="s">
        <v>2131</v>
      </c>
      <c r="G421" t="s">
        <v>2098</v>
      </c>
      <c r="H421">
        <v>2</v>
      </c>
      <c r="I421">
        <v>1</v>
      </c>
      <c r="J421" t="s">
        <v>2131</v>
      </c>
      <c r="K421">
        <v>277.3</v>
      </c>
      <c r="L421">
        <v>267.5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45658</v>
      </c>
      <c r="S421">
        <v>46022</v>
      </c>
    </row>
    <row r="422" spans="1:19" x14ac:dyDescent="0.3">
      <c r="A422" t="s">
        <v>22</v>
      </c>
      <c r="C422" t="s">
        <v>172</v>
      </c>
      <c r="D422" t="s">
        <v>172</v>
      </c>
      <c r="E422" t="s">
        <v>172</v>
      </c>
      <c r="F422" t="s">
        <v>172</v>
      </c>
      <c r="G422" t="s">
        <v>172</v>
      </c>
      <c r="H422" t="s">
        <v>172</v>
      </c>
      <c r="I422" t="s">
        <v>172</v>
      </c>
      <c r="J422">
        <v>0</v>
      </c>
      <c r="K422">
        <v>3127.5</v>
      </c>
      <c r="L422">
        <v>3095.8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172</v>
      </c>
      <c r="S422" t="s">
        <v>172</v>
      </c>
    </row>
    <row r="423" spans="1:19" x14ac:dyDescent="0.3">
      <c r="A423" t="s">
        <v>3223</v>
      </c>
    </row>
    <row r="424" spans="1:19" x14ac:dyDescent="0.3">
      <c r="A424">
        <v>357</v>
      </c>
      <c r="B424" t="s">
        <v>2378</v>
      </c>
      <c r="C424">
        <v>56050</v>
      </c>
      <c r="D424" t="s">
        <v>1899</v>
      </c>
      <c r="E424">
        <v>1966</v>
      </c>
      <c r="F424" t="s">
        <v>2131</v>
      </c>
      <c r="G424" t="s">
        <v>2114</v>
      </c>
      <c r="H424">
        <v>2</v>
      </c>
      <c r="I424">
        <v>2</v>
      </c>
      <c r="J424" t="s">
        <v>2131</v>
      </c>
      <c r="K424">
        <v>653</v>
      </c>
      <c r="L424">
        <v>265.3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45658</v>
      </c>
      <c r="S424">
        <v>46022</v>
      </c>
    </row>
    <row r="425" spans="1:19" x14ac:dyDescent="0.3">
      <c r="A425" t="s">
        <v>22</v>
      </c>
      <c r="C425" t="s">
        <v>172</v>
      </c>
      <c r="D425" t="s">
        <v>172</v>
      </c>
      <c r="E425" t="s">
        <v>172</v>
      </c>
      <c r="F425" t="s">
        <v>172</v>
      </c>
      <c r="G425" t="s">
        <v>172</v>
      </c>
      <c r="H425" t="s">
        <v>172</v>
      </c>
      <c r="I425" t="s">
        <v>172</v>
      </c>
      <c r="J425">
        <v>0</v>
      </c>
      <c r="K425">
        <v>653</v>
      </c>
      <c r="L425">
        <v>265.3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172</v>
      </c>
      <c r="S425" t="s">
        <v>172</v>
      </c>
    </row>
    <row r="426" spans="1:19" x14ac:dyDescent="0.3">
      <c r="A426" t="s">
        <v>34</v>
      </c>
      <c r="C426" t="s">
        <v>172</v>
      </c>
      <c r="D426" t="s">
        <v>172</v>
      </c>
      <c r="E426" t="s">
        <v>172</v>
      </c>
      <c r="F426" t="s">
        <v>172</v>
      </c>
      <c r="G426" t="s">
        <v>172</v>
      </c>
      <c r="H426" t="s">
        <v>172</v>
      </c>
      <c r="I426" t="s">
        <v>172</v>
      </c>
      <c r="J426">
        <v>0</v>
      </c>
      <c r="K426">
        <v>40393.57</v>
      </c>
      <c r="L426">
        <v>30827.739999999998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172</v>
      </c>
      <c r="S426" t="s">
        <v>172</v>
      </c>
    </row>
    <row r="427" spans="1:19" x14ac:dyDescent="0.3">
      <c r="A427" t="s">
        <v>3224</v>
      </c>
    </row>
    <row r="428" spans="1:19" x14ac:dyDescent="0.3">
      <c r="A428" t="s">
        <v>3225</v>
      </c>
    </row>
    <row r="429" spans="1:19" x14ac:dyDescent="0.3">
      <c r="A429">
        <v>358</v>
      </c>
      <c r="B429" t="s">
        <v>1452</v>
      </c>
      <c r="C429">
        <v>42154</v>
      </c>
      <c r="D429" t="s">
        <v>1899</v>
      </c>
      <c r="E429">
        <v>1965</v>
      </c>
      <c r="F429" t="s">
        <v>2131</v>
      </c>
      <c r="G429" t="s">
        <v>2103</v>
      </c>
      <c r="H429">
        <v>2</v>
      </c>
      <c r="I429">
        <v>3</v>
      </c>
      <c r="J429" t="s">
        <v>2131</v>
      </c>
      <c r="K429">
        <v>643.70000000000005</v>
      </c>
      <c r="L429">
        <v>384.3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45658</v>
      </c>
      <c r="S429">
        <v>46022</v>
      </c>
    </row>
    <row r="430" spans="1:19" x14ac:dyDescent="0.3">
      <c r="A430" t="s">
        <v>22</v>
      </c>
      <c r="C430" t="s">
        <v>172</v>
      </c>
      <c r="D430" t="s">
        <v>172</v>
      </c>
      <c r="E430" t="s">
        <v>172</v>
      </c>
      <c r="F430" t="s">
        <v>172</v>
      </c>
      <c r="G430" t="s">
        <v>172</v>
      </c>
      <c r="H430" t="s">
        <v>172</v>
      </c>
      <c r="I430" t="s">
        <v>172</v>
      </c>
      <c r="J430">
        <v>0</v>
      </c>
      <c r="K430">
        <v>643.70000000000005</v>
      </c>
      <c r="L430">
        <v>384.3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172</v>
      </c>
      <c r="S430" t="s">
        <v>172</v>
      </c>
    </row>
    <row r="431" spans="1:19" x14ac:dyDescent="0.3">
      <c r="A431" t="s">
        <v>3226</v>
      </c>
    </row>
    <row r="432" spans="1:19" x14ac:dyDescent="0.3">
      <c r="A432">
        <v>359</v>
      </c>
      <c r="B432" t="s">
        <v>1453</v>
      </c>
      <c r="C432">
        <v>42142</v>
      </c>
      <c r="D432" t="s">
        <v>1899</v>
      </c>
      <c r="E432">
        <v>1973</v>
      </c>
      <c r="F432" t="s">
        <v>2131</v>
      </c>
      <c r="G432" t="s">
        <v>2098</v>
      </c>
      <c r="H432">
        <v>2</v>
      </c>
      <c r="I432">
        <v>2</v>
      </c>
      <c r="J432" t="s">
        <v>2131</v>
      </c>
      <c r="K432">
        <v>531</v>
      </c>
      <c r="L432">
        <v>469.52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45658</v>
      </c>
      <c r="S432">
        <v>46022</v>
      </c>
    </row>
    <row r="433" spans="1:19" x14ac:dyDescent="0.3">
      <c r="A433" t="s">
        <v>22</v>
      </c>
      <c r="C433" t="s">
        <v>172</v>
      </c>
      <c r="D433" t="s">
        <v>172</v>
      </c>
      <c r="E433" t="s">
        <v>172</v>
      </c>
      <c r="F433" t="s">
        <v>172</v>
      </c>
      <c r="G433" t="s">
        <v>172</v>
      </c>
      <c r="H433" t="s">
        <v>172</v>
      </c>
      <c r="I433" t="s">
        <v>172</v>
      </c>
      <c r="J433">
        <v>0</v>
      </c>
      <c r="K433">
        <v>531</v>
      </c>
      <c r="L433">
        <v>469.52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172</v>
      </c>
      <c r="S433" t="s">
        <v>172</v>
      </c>
    </row>
    <row r="434" spans="1:19" x14ac:dyDescent="0.3">
      <c r="A434" t="s">
        <v>34</v>
      </c>
      <c r="C434" t="s">
        <v>172</v>
      </c>
      <c r="D434" t="s">
        <v>172</v>
      </c>
      <c r="E434" t="s">
        <v>172</v>
      </c>
      <c r="F434" t="s">
        <v>172</v>
      </c>
      <c r="G434" t="s">
        <v>172</v>
      </c>
      <c r="H434" t="s">
        <v>172</v>
      </c>
      <c r="I434" t="s">
        <v>172</v>
      </c>
      <c r="J434">
        <v>0</v>
      </c>
      <c r="K434">
        <v>531</v>
      </c>
      <c r="L434">
        <v>469.52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172</v>
      </c>
      <c r="S434" t="s">
        <v>172</v>
      </c>
    </row>
    <row r="435" spans="1:19" x14ac:dyDescent="0.3">
      <c r="A435" t="s">
        <v>3227</v>
      </c>
    </row>
    <row r="436" spans="1:19" x14ac:dyDescent="0.3">
      <c r="A436" t="s">
        <v>3228</v>
      </c>
    </row>
    <row r="437" spans="1:19" x14ac:dyDescent="0.3">
      <c r="A437">
        <v>360</v>
      </c>
      <c r="B437" t="s">
        <v>2387</v>
      </c>
      <c r="C437">
        <v>42012</v>
      </c>
      <c r="D437" t="s">
        <v>1899</v>
      </c>
      <c r="E437">
        <v>1960</v>
      </c>
      <c r="F437" t="s">
        <v>2131</v>
      </c>
      <c r="G437" t="s">
        <v>2103</v>
      </c>
      <c r="H437">
        <v>2</v>
      </c>
      <c r="I437">
        <v>1</v>
      </c>
      <c r="J437" t="s">
        <v>2131</v>
      </c>
      <c r="K437">
        <v>357.8</v>
      </c>
      <c r="L437">
        <v>320.37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45658</v>
      </c>
      <c r="S437">
        <v>46022</v>
      </c>
    </row>
    <row r="438" spans="1:19" x14ac:dyDescent="0.3">
      <c r="A438" t="s">
        <v>22</v>
      </c>
      <c r="C438" t="s">
        <v>172</v>
      </c>
      <c r="D438" t="s">
        <v>172</v>
      </c>
      <c r="E438" t="s">
        <v>172</v>
      </c>
      <c r="F438" t="s">
        <v>172</v>
      </c>
      <c r="G438" t="s">
        <v>172</v>
      </c>
      <c r="H438" t="s">
        <v>172</v>
      </c>
      <c r="I438" t="s">
        <v>172</v>
      </c>
      <c r="J438">
        <v>0</v>
      </c>
      <c r="K438">
        <v>357.8</v>
      </c>
      <c r="L438">
        <v>320.37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172</v>
      </c>
      <c r="S438" t="s">
        <v>172</v>
      </c>
    </row>
    <row r="439" spans="1:19" x14ac:dyDescent="0.3">
      <c r="A439" t="s">
        <v>34</v>
      </c>
      <c r="C439" t="s">
        <v>172</v>
      </c>
      <c r="D439" t="s">
        <v>172</v>
      </c>
      <c r="E439" t="s">
        <v>172</v>
      </c>
      <c r="F439" t="s">
        <v>172</v>
      </c>
      <c r="G439" t="s">
        <v>172</v>
      </c>
      <c r="H439" t="s">
        <v>172</v>
      </c>
      <c r="I439" t="s">
        <v>172</v>
      </c>
      <c r="J439">
        <v>0</v>
      </c>
      <c r="K439">
        <v>357.8</v>
      </c>
      <c r="L439">
        <v>320.37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172</v>
      </c>
      <c r="S439" t="s">
        <v>172</v>
      </c>
    </row>
    <row r="440" spans="1:19" x14ac:dyDescent="0.3">
      <c r="A440" t="s">
        <v>3229</v>
      </c>
    </row>
    <row r="441" spans="1:19" x14ac:dyDescent="0.3">
      <c r="A441" t="s">
        <v>3230</v>
      </c>
    </row>
    <row r="442" spans="1:19" x14ac:dyDescent="0.3">
      <c r="A442">
        <v>361</v>
      </c>
      <c r="B442" t="s">
        <v>1456</v>
      </c>
      <c r="C442">
        <v>42392</v>
      </c>
      <c r="D442" t="s">
        <v>1899</v>
      </c>
      <c r="E442">
        <v>1962</v>
      </c>
      <c r="F442" t="s">
        <v>2131</v>
      </c>
      <c r="G442" t="s">
        <v>2103</v>
      </c>
      <c r="H442">
        <v>3</v>
      </c>
      <c r="I442">
        <v>2</v>
      </c>
      <c r="J442" t="s">
        <v>2131</v>
      </c>
      <c r="K442">
        <v>827.3</v>
      </c>
      <c r="L442">
        <v>624.6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45658</v>
      </c>
      <c r="S442">
        <v>46022</v>
      </c>
    </row>
    <row r="443" spans="1:19" x14ac:dyDescent="0.3">
      <c r="A443">
        <v>362</v>
      </c>
      <c r="B443" t="s">
        <v>1457</v>
      </c>
      <c r="C443">
        <v>42403</v>
      </c>
      <c r="D443" t="s">
        <v>1899</v>
      </c>
      <c r="E443">
        <v>1967</v>
      </c>
      <c r="F443" t="s">
        <v>2131</v>
      </c>
      <c r="G443" t="s">
        <v>2098</v>
      </c>
      <c r="H443">
        <v>4</v>
      </c>
      <c r="I443">
        <v>4</v>
      </c>
      <c r="J443" t="s">
        <v>2131</v>
      </c>
      <c r="K443">
        <v>3506.1</v>
      </c>
      <c r="L443">
        <v>2538.6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45658</v>
      </c>
      <c r="S443">
        <v>46022</v>
      </c>
    </row>
    <row r="444" spans="1:19" x14ac:dyDescent="0.3">
      <c r="A444">
        <v>363</v>
      </c>
      <c r="B444" t="s">
        <v>1458</v>
      </c>
      <c r="C444">
        <v>42404</v>
      </c>
      <c r="D444" t="s">
        <v>1899</v>
      </c>
      <c r="E444">
        <v>1967</v>
      </c>
      <c r="F444" t="s">
        <v>2131</v>
      </c>
      <c r="G444" t="s">
        <v>2098</v>
      </c>
      <c r="H444">
        <v>4</v>
      </c>
      <c r="I444">
        <v>4</v>
      </c>
      <c r="J444" t="s">
        <v>2131</v>
      </c>
      <c r="K444">
        <v>3501.3</v>
      </c>
      <c r="L444">
        <v>2489.02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45658</v>
      </c>
      <c r="S444">
        <v>46022</v>
      </c>
    </row>
    <row r="445" spans="1:19" x14ac:dyDescent="0.3">
      <c r="A445">
        <v>364</v>
      </c>
      <c r="B445" t="s">
        <v>1459</v>
      </c>
      <c r="C445">
        <v>42405</v>
      </c>
      <c r="D445" t="s">
        <v>1899</v>
      </c>
      <c r="E445">
        <v>1967</v>
      </c>
      <c r="F445" t="s">
        <v>2131</v>
      </c>
      <c r="G445" t="s">
        <v>2098</v>
      </c>
      <c r="H445">
        <v>5</v>
      </c>
      <c r="I445">
        <v>1</v>
      </c>
      <c r="J445" t="s">
        <v>2131</v>
      </c>
      <c r="K445">
        <v>3455.11</v>
      </c>
      <c r="L445">
        <v>2026.1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45658</v>
      </c>
      <c r="S445">
        <v>46022</v>
      </c>
    </row>
    <row r="446" spans="1:19" x14ac:dyDescent="0.3">
      <c r="A446">
        <v>365</v>
      </c>
      <c r="B446" t="s">
        <v>1460</v>
      </c>
      <c r="C446">
        <v>42412</v>
      </c>
      <c r="D446" t="s">
        <v>1899</v>
      </c>
      <c r="E446">
        <v>1963</v>
      </c>
      <c r="F446" t="s">
        <v>2131</v>
      </c>
      <c r="G446" t="s">
        <v>2103</v>
      </c>
      <c r="H446">
        <v>3</v>
      </c>
      <c r="I446">
        <v>2</v>
      </c>
      <c r="J446" t="s">
        <v>2131</v>
      </c>
      <c r="K446">
        <v>683.5</v>
      </c>
      <c r="L446">
        <v>589.6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45658</v>
      </c>
      <c r="S446">
        <v>46022</v>
      </c>
    </row>
    <row r="447" spans="1:19" x14ac:dyDescent="0.3">
      <c r="A447">
        <v>366</v>
      </c>
      <c r="B447" t="s">
        <v>1672</v>
      </c>
      <c r="C447">
        <v>42461</v>
      </c>
      <c r="D447" t="s">
        <v>1900</v>
      </c>
      <c r="E447">
        <v>1972</v>
      </c>
      <c r="F447" t="s">
        <v>2131</v>
      </c>
      <c r="G447" t="s">
        <v>2097</v>
      </c>
      <c r="H447">
        <v>5</v>
      </c>
      <c r="I447">
        <v>7</v>
      </c>
      <c r="J447" t="s">
        <v>2131</v>
      </c>
      <c r="K447">
        <v>6738.8</v>
      </c>
      <c r="L447" t="s">
        <v>2131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45658</v>
      </c>
      <c r="S447">
        <v>46022</v>
      </c>
    </row>
    <row r="448" spans="1:19" x14ac:dyDescent="0.3">
      <c r="A448">
        <v>367</v>
      </c>
      <c r="B448" t="s">
        <v>1461</v>
      </c>
      <c r="C448">
        <v>42463</v>
      </c>
      <c r="D448" t="s">
        <v>1899</v>
      </c>
      <c r="E448">
        <v>1974</v>
      </c>
      <c r="F448" t="s">
        <v>2131</v>
      </c>
      <c r="G448" t="s">
        <v>2097</v>
      </c>
      <c r="H448">
        <v>5</v>
      </c>
      <c r="I448">
        <v>8</v>
      </c>
      <c r="J448" t="s">
        <v>2131</v>
      </c>
      <c r="K448">
        <v>7702.6</v>
      </c>
      <c r="L448">
        <v>5674.9000000000005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45658</v>
      </c>
      <c r="S448">
        <v>46022</v>
      </c>
    </row>
    <row r="449" spans="1:19" x14ac:dyDescent="0.3">
      <c r="A449">
        <v>368</v>
      </c>
      <c r="B449" t="s">
        <v>1462</v>
      </c>
      <c r="C449">
        <v>42464</v>
      </c>
      <c r="D449" t="s">
        <v>1899</v>
      </c>
      <c r="E449">
        <v>1976</v>
      </c>
      <c r="F449" t="s">
        <v>2131</v>
      </c>
      <c r="G449" t="s">
        <v>2097</v>
      </c>
      <c r="H449">
        <v>5</v>
      </c>
      <c r="I449">
        <v>8</v>
      </c>
      <c r="J449" t="s">
        <v>2131</v>
      </c>
      <c r="K449">
        <v>7742.9</v>
      </c>
      <c r="L449">
        <v>5928.6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45658</v>
      </c>
      <c r="S449">
        <v>46022</v>
      </c>
    </row>
    <row r="450" spans="1:19" x14ac:dyDescent="0.3">
      <c r="A450">
        <v>369</v>
      </c>
      <c r="B450" t="s">
        <v>1463</v>
      </c>
      <c r="C450">
        <v>42489</v>
      </c>
      <c r="D450" t="s">
        <v>1899</v>
      </c>
      <c r="E450">
        <v>1975</v>
      </c>
      <c r="F450" t="s">
        <v>2131</v>
      </c>
      <c r="G450" t="s">
        <v>2097</v>
      </c>
      <c r="H450">
        <v>5</v>
      </c>
      <c r="I450">
        <v>8</v>
      </c>
      <c r="J450" t="s">
        <v>2131</v>
      </c>
      <c r="K450">
        <v>7648</v>
      </c>
      <c r="L450">
        <v>5751.4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45658</v>
      </c>
      <c r="S450">
        <v>46022</v>
      </c>
    </row>
    <row r="451" spans="1:19" x14ac:dyDescent="0.3">
      <c r="A451">
        <v>370</v>
      </c>
      <c r="B451" t="s">
        <v>1464</v>
      </c>
      <c r="C451">
        <v>42485</v>
      </c>
      <c r="D451" t="s">
        <v>1899</v>
      </c>
      <c r="E451">
        <v>1971</v>
      </c>
      <c r="F451" t="s">
        <v>2131</v>
      </c>
      <c r="G451" t="s">
        <v>2097</v>
      </c>
      <c r="H451">
        <v>5</v>
      </c>
      <c r="I451">
        <v>6</v>
      </c>
      <c r="J451" t="s">
        <v>2131</v>
      </c>
      <c r="K451">
        <v>5887.1</v>
      </c>
      <c r="L451">
        <v>4448.7000000000007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45658</v>
      </c>
      <c r="S451">
        <v>46022</v>
      </c>
    </row>
    <row r="452" spans="1:19" x14ac:dyDescent="0.3">
      <c r="A452">
        <v>371</v>
      </c>
      <c r="B452" t="s">
        <v>1465</v>
      </c>
      <c r="C452">
        <v>42499</v>
      </c>
      <c r="D452" t="s">
        <v>1899</v>
      </c>
      <c r="E452">
        <v>1975</v>
      </c>
      <c r="F452" t="s">
        <v>2131</v>
      </c>
      <c r="G452" t="s">
        <v>2098</v>
      </c>
      <c r="H452">
        <v>5</v>
      </c>
      <c r="I452">
        <v>6</v>
      </c>
      <c r="J452" t="s">
        <v>2131</v>
      </c>
      <c r="K452">
        <v>6121.3</v>
      </c>
      <c r="L452">
        <v>4580.1000000000004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45658</v>
      </c>
      <c r="S452">
        <v>46022</v>
      </c>
    </row>
    <row r="453" spans="1:19" x14ac:dyDescent="0.3">
      <c r="A453">
        <v>372</v>
      </c>
      <c r="B453" t="s">
        <v>1466</v>
      </c>
      <c r="C453">
        <v>42496</v>
      </c>
      <c r="D453" t="s">
        <v>1899</v>
      </c>
      <c r="E453">
        <v>1972</v>
      </c>
      <c r="F453" t="s">
        <v>2131</v>
      </c>
      <c r="G453" t="s">
        <v>2098</v>
      </c>
      <c r="H453">
        <v>5</v>
      </c>
      <c r="I453">
        <v>4</v>
      </c>
      <c r="J453" t="s">
        <v>2131</v>
      </c>
      <c r="K453">
        <v>4369.5</v>
      </c>
      <c r="L453">
        <v>3326.25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45658</v>
      </c>
      <c r="S453">
        <v>46022</v>
      </c>
    </row>
    <row r="454" spans="1:19" x14ac:dyDescent="0.3">
      <c r="A454">
        <v>373</v>
      </c>
      <c r="B454" t="s">
        <v>1467</v>
      </c>
      <c r="C454">
        <v>42504</v>
      </c>
      <c r="D454" t="s">
        <v>1899</v>
      </c>
      <c r="E454">
        <v>1983</v>
      </c>
      <c r="F454">
        <v>2018</v>
      </c>
      <c r="G454" t="s">
        <v>2098</v>
      </c>
      <c r="H454">
        <v>9</v>
      </c>
      <c r="I454">
        <v>1</v>
      </c>
      <c r="J454" t="s">
        <v>2131</v>
      </c>
      <c r="K454">
        <v>3995.6</v>
      </c>
      <c r="L454">
        <v>3622.2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45658</v>
      </c>
      <c r="S454">
        <v>46022</v>
      </c>
    </row>
    <row r="455" spans="1:19" x14ac:dyDescent="0.3">
      <c r="A455" t="s">
        <v>22</v>
      </c>
      <c r="C455" t="s">
        <v>172</v>
      </c>
      <c r="D455" t="s">
        <v>172</v>
      </c>
      <c r="E455" t="s">
        <v>172</v>
      </c>
      <c r="F455" t="s">
        <v>172</v>
      </c>
      <c r="G455" t="s">
        <v>172</v>
      </c>
      <c r="H455" t="s">
        <v>172</v>
      </c>
      <c r="I455" t="s">
        <v>172</v>
      </c>
      <c r="J455">
        <v>0</v>
      </c>
      <c r="K455">
        <v>62179.11</v>
      </c>
      <c r="L455">
        <v>41600.07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172</v>
      </c>
      <c r="S455" t="s">
        <v>172</v>
      </c>
    </row>
    <row r="456" spans="1:19" x14ac:dyDescent="0.3">
      <c r="A456" t="s">
        <v>3231</v>
      </c>
    </row>
    <row r="457" spans="1:19" x14ac:dyDescent="0.3">
      <c r="A457">
        <v>374</v>
      </c>
      <c r="B457" t="s">
        <v>1468</v>
      </c>
      <c r="C457">
        <v>42577</v>
      </c>
      <c r="D457" t="s">
        <v>1899</v>
      </c>
      <c r="E457">
        <v>1975</v>
      </c>
      <c r="F457" t="s">
        <v>2131</v>
      </c>
      <c r="G457" t="s">
        <v>2097</v>
      </c>
      <c r="H457">
        <v>5</v>
      </c>
      <c r="I457">
        <v>4</v>
      </c>
      <c r="J457" t="s">
        <v>2131</v>
      </c>
      <c r="K457">
        <v>4401.8999999999996</v>
      </c>
      <c r="L457">
        <v>2781.3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45658</v>
      </c>
      <c r="S457">
        <v>46022</v>
      </c>
    </row>
    <row r="458" spans="1:19" x14ac:dyDescent="0.3">
      <c r="A458" t="s">
        <v>22</v>
      </c>
      <c r="C458" t="s">
        <v>172</v>
      </c>
      <c r="D458" t="s">
        <v>172</v>
      </c>
      <c r="E458" t="s">
        <v>172</v>
      </c>
      <c r="F458" t="s">
        <v>172</v>
      </c>
      <c r="G458" t="s">
        <v>172</v>
      </c>
      <c r="H458" t="s">
        <v>172</v>
      </c>
      <c r="I458" t="s">
        <v>172</v>
      </c>
      <c r="J458">
        <v>0</v>
      </c>
      <c r="K458">
        <v>4401.8999999999996</v>
      </c>
      <c r="L458">
        <v>2781.3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172</v>
      </c>
      <c r="S458" t="s">
        <v>172</v>
      </c>
    </row>
    <row r="459" spans="1:19" x14ac:dyDescent="0.3">
      <c r="A459" t="s">
        <v>34</v>
      </c>
      <c r="C459" t="s">
        <v>172</v>
      </c>
      <c r="D459" t="s">
        <v>172</v>
      </c>
      <c r="E459" t="s">
        <v>172</v>
      </c>
      <c r="F459" t="s">
        <v>172</v>
      </c>
      <c r="G459" t="s">
        <v>172</v>
      </c>
      <c r="H459" t="s">
        <v>172</v>
      </c>
      <c r="I459" t="s">
        <v>172</v>
      </c>
      <c r="J459">
        <v>0</v>
      </c>
      <c r="K459">
        <v>4401.8999999999996</v>
      </c>
      <c r="L459">
        <v>2781.3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172</v>
      </c>
      <c r="S459" t="s">
        <v>172</v>
      </c>
    </row>
    <row r="460" spans="1:19" x14ac:dyDescent="0.3">
      <c r="A460" t="s">
        <v>3232</v>
      </c>
    </row>
    <row r="461" spans="1:19" x14ac:dyDescent="0.3">
      <c r="A461" t="s">
        <v>3233</v>
      </c>
    </row>
    <row r="462" spans="1:19" x14ac:dyDescent="0.3">
      <c r="A462">
        <v>375</v>
      </c>
      <c r="B462" t="s">
        <v>698</v>
      </c>
      <c r="C462">
        <v>42204</v>
      </c>
      <c r="D462" t="s">
        <v>1899</v>
      </c>
      <c r="E462">
        <v>1979</v>
      </c>
      <c r="F462" t="s">
        <v>2131</v>
      </c>
      <c r="G462" t="s">
        <v>2105</v>
      </c>
      <c r="H462">
        <v>2</v>
      </c>
      <c r="I462">
        <v>2</v>
      </c>
      <c r="J462" t="s">
        <v>2131</v>
      </c>
      <c r="K462">
        <v>897</v>
      </c>
      <c r="L462">
        <v>552.24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45658</v>
      </c>
      <c r="S462">
        <v>46022</v>
      </c>
    </row>
    <row r="463" spans="1:19" x14ac:dyDescent="0.3">
      <c r="A463" t="s">
        <v>22</v>
      </c>
      <c r="C463" t="s">
        <v>172</v>
      </c>
      <c r="D463" t="s">
        <v>172</v>
      </c>
      <c r="E463" t="s">
        <v>172</v>
      </c>
      <c r="F463" t="s">
        <v>172</v>
      </c>
      <c r="G463" t="s">
        <v>172</v>
      </c>
      <c r="H463" t="s">
        <v>172</v>
      </c>
      <c r="I463" t="s">
        <v>172</v>
      </c>
      <c r="J463">
        <v>0</v>
      </c>
      <c r="K463">
        <v>897</v>
      </c>
      <c r="L463">
        <v>552.24</v>
      </c>
      <c r="M463">
        <v>0</v>
      </c>
      <c r="N463">
        <v>0</v>
      </c>
      <c r="O463">
        <v>0</v>
      </c>
      <c r="P463">
        <v>0</v>
      </c>
      <c r="Q463">
        <v>0</v>
      </c>
      <c r="R463" t="s">
        <v>172</v>
      </c>
      <c r="S463" t="s">
        <v>172</v>
      </c>
    </row>
    <row r="464" spans="1:19" x14ac:dyDescent="0.3">
      <c r="A464" t="s">
        <v>34</v>
      </c>
      <c r="C464" t="s">
        <v>172</v>
      </c>
      <c r="D464" t="s">
        <v>172</v>
      </c>
      <c r="E464" t="s">
        <v>172</v>
      </c>
      <c r="F464" t="s">
        <v>172</v>
      </c>
      <c r="G464" t="s">
        <v>172</v>
      </c>
      <c r="H464" t="s">
        <v>172</v>
      </c>
      <c r="I464" t="s">
        <v>172</v>
      </c>
      <c r="J464">
        <v>0</v>
      </c>
      <c r="K464">
        <v>897</v>
      </c>
      <c r="L464">
        <v>552.24</v>
      </c>
      <c r="M464">
        <v>0</v>
      </c>
      <c r="N464">
        <v>0</v>
      </c>
      <c r="O464">
        <v>0</v>
      </c>
      <c r="P464">
        <v>0</v>
      </c>
      <c r="Q464">
        <v>0</v>
      </c>
      <c r="R464" t="s">
        <v>172</v>
      </c>
      <c r="S464" t="s">
        <v>172</v>
      </c>
    </row>
    <row r="465" spans="1:19" x14ac:dyDescent="0.3">
      <c r="A465" t="s">
        <v>3234</v>
      </c>
    </row>
    <row r="466" spans="1:19" x14ac:dyDescent="0.3">
      <c r="A466" t="s">
        <v>3235</v>
      </c>
    </row>
    <row r="467" spans="1:19" x14ac:dyDescent="0.3">
      <c r="A467">
        <v>376</v>
      </c>
      <c r="B467" t="s">
        <v>2381</v>
      </c>
      <c r="C467">
        <v>43213</v>
      </c>
      <c r="D467" t="s">
        <v>1899</v>
      </c>
      <c r="E467">
        <v>1989</v>
      </c>
      <c r="F467" t="s">
        <v>2131</v>
      </c>
      <c r="G467" t="s">
        <v>2103</v>
      </c>
      <c r="H467">
        <v>2</v>
      </c>
      <c r="I467">
        <v>3</v>
      </c>
      <c r="J467" t="s">
        <v>2131</v>
      </c>
      <c r="K467">
        <v>746.4</v>
      </c>
      <c r="L467">
        <v>746.4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45658</v>
      </c>
      <c r="S467">
        <v>46022</v>
      </c>
    </row>
    <row r="468" spans="1:19" x14ac:dyDescent="0.3">
      <c r="A468">
        <v>377</v>
      </c>
      <c r="B468" t="s">
        <v>2382</v>
      </c>
      <c r="C468">
        <v>43225</v>
      </c>
      <c r="D468" t="s">
        <v>1899</v>
      </c>
      <c r="E468">
        <v>1990</v>
      </c>
      <c r="F468" t="s">
        <v>2131</v>
      </c>
      <c r="G468" t="s">
        <v>2103</v>
      </c>
      <c r="H468">
        <v>2</v>
      </c>
      <c r="I468">
        <v>3</v>
      </c>
      <c r="J468" t="s">
        <v>2131</v>
      </c>
      <c r="K468">
        <v>735.4</v>
      </c>
      <c r="L468">
        <v>735.4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45658</v>
      </c>
      <c r="S468">
        <v>46022</v>
      </c>
    </row>
    <row r="469" spans="1:19" x14ac:dyDescent="0.3">
      <c r="A469">
        <v>378</v>
      </c>
      <c r="B469" t="s">
        <v>2383</v>
      </c>
      <c r="C469">
        <v>43216</v>
      </c>
      <c r="D469" t="s">
        <v>1899</v>
      </c>
      <c r="E469">
        <v>1993</v>
      </c>
      <c r="F469" t="s">
        <v>2131</v>
      </c>
      <c r="G469" t="s">
        <v>2103</v>
      </c>
      <c r="H469">
        <v>2</v>
      </c>
      <c r="I469">
        <v>3</v>
      </c>
      <c r="J469" t="s">
        <v>2131</v>
      </c>
      <c r="K469">
        <v>741.5</v>
      </c>
      <c r="L469">
        <v>741.5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45658</v>
      </c>
      <c r="S469">
        <v>46022</v>
      </c>
    </row>
    <row r="470" spans="1:19" x14ac:dyDescent="0.3">
      <c r="A470">
        <v>379</v>
      </c>
      <c r="B470" t="s">
        <v>2384</v>
      </c>
      <c r="C470">
        <v>43224</v>
      </c>
      <c r="D470" t="s">
        <v>1899</v>
      </c>
      <c r="E470">
        <v>1990</v>
      </c>
      <c r="F470" t="s">
        <v>2131</v>
      </c>
      <c r="G470" t="s">
        <v>2103</v>
      </c>
      <c r="H470">
        <v>2</v>
      </c>
      <c r="I470">
        <v>3</v>
      </c>
      <c r="J470" t="s">
        <v>2131</v>
      </c>
      <c r="K470">
        <v>732</v>
      </c>
      <c r="L470">
        <v>732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45658</v>
      </c>
      <c r="S470">
        <v>46022</v>
      </c>
    </row>
    <row r="471" spans="1:19" x14ac:dyDescent="0.3">
      <c r="A471">
        <v>380</v>
      </c>
      <c r="B471" t="s">
        <v>2385</v>
      </c>
      <c r="C471">
        <v>43220</v>
      </c>
      <c r="D471" t="s">
        <v>1899</v>
      </c>
      <c r="E471">
        <v>1991</v>
      </c>
      <c r="F471" t="s">
        <v>2131</v>
      </c>
      <c r="G471" t="s">
        <v>2103</v>
      </c>
      <c r="H471">
        <v>2</v>
      </c>
      <c r="I471">
        <v>3</v>
      </c>
      <c r="J471" t="s">
        <v>2131</v>
      </c>
      <c r="K471">
        <v>737.3</v>
      </c>
      <c r="L471">
        <v>737.3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45658</v>
      </c>
      <c r="S471">
        <v>46022</v>
      </c>
    </row>
    <row r="472" spans="1:19" x14ac:dyDescent="0.3">
      <c r="A472">
        <v>381</v>
      </c>
      <c r="B472" t="s">
        <v>2386</v>
      </c>
      <c r="C472">
        <v>43208</v>
      </c>
      <c r="D472" t="s">
        <v>1899</v>
      </c>
      <c r="E472">
        <v>1987</v>
      </c>
      <c r="F472" t="s">
        <v>2131</v>
      </c>
      <c r="G472" t="s">
        <v>2103</v>
      </c>
      <c r="H472">
        <v>2</v>
      </c>
      <c r="I472">
        <v>3</v>
      </c>
      <c r="J472" t="s">
        <v>2131</v>
      </c>
      <c r="K472">
        <v>723.6</v>
      </c>
      <c r="L472">
        <v>723.6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45658</v>
      </c>
      <c r="S472">
        <v>46022</v>
      </c>
    </row>
    <row r="473" spans="1:19" x14ac:dyDescent="0.3">
      <c r="A473">
        <v>382</v>
      </c>
      <c r="B473" t="s">
        <v>1113</v>
      </c>
      <c r="C473">
        <v>43082</v>
      </c>
      <c r="D473" t="s">
        <v>1899</v>
      </c>
      <c r="E473">
        <v>1966</v>
      </c>
      <c r="F473" t="s">
        <v>2131</v>
      </c>
      <c r="G473" t="s">
        <v>2103</v>
      </c>
      <c r="H473">
        <v>2</v>
      </c>
      <c r="I473">
        <v>3</v>
      </c>
      <c r="J473" t="s">
        <v>2131</v>
      </c>
      <c r="K473">
        <v>1675.4</v>
      </c>
      <c r="L473">
        <v>777.69999999999993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45658</v>
      </c>
      <c r="S473">
        <v>46022</v>
      </c>
    </row>
    <row r="474" spans="1:19" x14ac:dyDescent="0.3">
      <c r="A474">
        <v>383</v>
      </c>
      <c r="B474" t="s">
        <v>1116</v>
      </c>
      <c r="C474">
        <v>43098</v>
      </c>
      <c r="D474" t="s">
        <v>1899</v>
      </c>
      <c r="E474">
        <v>1966</v>
      </c>
      <c r="F474" t="s">
        <v>2131</v>
      </c>
      <c r="G474" t="s">
        <v>2103</v>
      </c>
      <c r="H474">
        <v>2</v>
      </c>
      <c r="I474">
        <v>3</v>
      </c>
      <c r="J474" t="s">
        <v>2131</v>
      </c>
      <c r="K474">
        <v>1680.5</v>
      </c>
      <c r="L474">
        <v>779.3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45658</v>
      </c>
      <c r="S474">
        <v>46022</v>
      </c>
    </row>
    <row r="475" spans="1:19" x14ac:dyDescent="0.3">
      <c r="A475" t="s">
        <v>22</v>
      </c>
      <c r="C475" t="s">
        <v>172</v>
      </c>
      <c r="D475" t="s">
        <v>172</v>
      </c>
      <c r="E475" t="s">
        <v>172</v>
      </c>
      <c r="F475" t="s">
        <v>172</v>
      </c>
      <c r="G475" t="s">
        <v>172</v>
      </c>
      <c r="H475" t="s">
        <v>172</v>
      </c>
      <c r="I475" t="s">
        <v>172</v>
      </c>
      <c r="J475">
        <v>0</v>
      </c>
      <c r="K475">
        <v>7772.1</v>
      </c>
      <c r="L475">
        <v>5973.2000000000007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172</v>
      </c>
      <c r="S475" t="s">
        <v>172</v>
      </c>
    </row>
    <row r="476" spans="1:19" x14ac:dyDescent="0.3">
      <c r="A476" t="s">
        <v>3236</v>
      </c>
    </row>
    <row r="477" spans="1:19" x14ac:dyDescent="0.3">
      <c r="A477">
        <v>384</v>
      </c>
      <c r="B477" t="s">
        <v>1477</v>
      </c>
      <c r="C477">
        <v>43541</v>
      </c>
      <c r="D477" t="s">
        <v>1899</v>
      </c>
      <c r="E477">
        <v>1975</v>
      </c>
      <c r="F477" t="s">
        <v>2131</v>
      </c>
      <c r="G477" t="s">
        <v>2098</v>
      </c>
      <c r="H477">
        <v>2</v>
      </c>
      <c r="I477">
        <v>1</v>
      </c>
      <c r="J477" t="s">
        <v>2131</v>
      </c>
      <c r="K477">
        <v>377.1</v>
      </c>
      <c r="L477">
        <v>350.4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45658</v>
      </c>
      <c r="S477">
        <v>46022</v>
      </c>
    </row>
    <row r="478" spans="1:19" x14ac:dyDescent="0.3">
      <c r="A478" t="s">
        <v>22</v>
      </c>
      <c r="C478" t="s">
        <v>172</v>
      </c>
      <c r="D478" t="s">
        <v>172</v>
      </c>
      <c r="E478" t="s">
        <v>172</v>
      </c>
      <c r="F478" t="s">
        <v>172</v>
      </c>
      <c r="G478" t="s">
        <v>172</v>
      </c>
      <c r="H478" t="s">
        <v>172</v>
      </c>
      <c r="I478" t="s">
        <v>172</v>
      </c>
      <c r="J478">
        <v>0</v>
      </c>
      <c r="K478">
        <v>377.1</v>
      </c>
      <c r="L478">
        <v>350.4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172</v>
      </c>
      <c r="S478" t="s">
        <v>172</v>
      </c>
    </row>
    <row r="479" spans="1:19" x14ac:dyDescent="0.3">
      <c r="A479" t="s">
        <v>3237</v>
      </c>
    </row>
    <row r="480" spans="1:19" x14ac:dyDescent="0.3">
      <c r="A480">
        <v>385</v>
      </c>
      <c r="B480" t="s">
        <v>1478</v>
      </c>
      <c r="C480">
        <v>43342</v>
      </c>
      <c r="D480" t="s">
        <v>1899</v>
      </c>
      <c r="E480">
        <v>1961</v>
      </c>
      <c r="F480" t="s">
        <v>2131</v>
      </c>
      <c r="G480" t="s">
        <v>2098</v>
      </c>
      <c r="H480">
        <v>3</v>
      </c>
      <c r="I480">
        <v>2</v>
      </c>
      <c r="J480" t="s">
        <v>2131</v>
      </c>
      <c r="K480">
        <v>1900.2</v>
      </c>
      <c r="L480">
        <v>928.6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45658</v>
      </c>
      <c r="S480">
        <v>46022</v>
      </c>
    </row>
    <row r="481" spans="1:19" x14ac:dyDescent="0.3">
      <c r="A481">
        <v>386</v>
      </c>
      <c r="B481" t="s">
        <v>1479</v>
      </c>
      <c r="C481">
        <v>43297</v>
      </c>
      <c r="D481" t="s">
        <v>1899</v>
      </c>
      <c r="E481">
        <v>1957</v>
      </c>
      <c r="F481" t="s">
        <v>2131</v>
      </c>
      <c r="G481" t="s">
        <v>2098</v>
      </c>
      <c r="H481">
        <v>2</v>
      </c>
      <c r="I481">
        <v>2</v>
      </c>
      <c r="J481" t="s">
        <v>2131</v>
      </c>
      <c r="K481">
        <v>736.8</v>
      </c>
      <c r="L481">
        <v>388.1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45658</v>
      </c>
      <c r="S481">
        <v>46022</v>
      </c>
    </row>
    <row r="482" spans="1:19" x14ac:dyDescent="0.3">
      <c r="A482">
        <v>387</v>
      </c>
      <c r="B482" t="s">
        <v>1480</v>
      </c>
      <c r="C482">
        <v>43358</v>
      </c>
      <c r="D482" t="s">
        <v>1899</v>
      </c>
      <c r="E482">
        <v>1940</v>
      </c>
      <c r="F482" t="s">
        <v>2131</v>
      </c>
      <c r="G482" t="s">
        <v>2103</v>
      </c>
      <c r="H482">
        <v>2</v>
      </c>
      <c r="I482">
        <v>1</v>
      </c>
      <c r="J482" t="s">
        <v>2131</v>
      </c>
      <c r="K482">
        <v>899.2</v>
      </c>
      <c r="L482">
        <v>463.4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45658</v>
      </c>
      <c r="S482">
        <v>46022</v>
      </c>
    </row>
    <row r="483" spans="1:19" x14ac:dyDescent="0.3">
      <c r="A483">
        <v>388</v>
      </c>
      <c r="B483" t="s">
        <v>1481</v>
      </c>
      <c r="C483">
        <v>43365</v>
      </c>
      <c r="D483" t="s">
        <v>1899</v>
      </c>
      <c r="E483">
        <v>1953</v>
      </c>
      <c r="F483" t="s">
        <v>2131</v>
      </c>
      <c r="G483" t="s">
        <v>2103</v>
      </c>
      <c r="H483">
        <v>2</v>
      </c>
      <c r="I483">
        <v>2</v>
      </c>
      <c r="J483" t="s">
        <v>2131</v>
      </c>
      <c r="K483">
        <v>727.2</v>
      </c>
      <c r="L483">
        <v>401.7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45658</v>
      </c>
      <c r="S483">
        <v>46022</v>
      </c>
    </row>
    <row r="484" spans="1:19" x14ac:dyDescent="0.3">
      <c r="A484">
        <v>389</v>
      </c>
      <c r="B484" t="s">
        <v>1482</v>
      </c>
      <c r="C484">
        <v>43366</v>
      </c>
      <c r="D484" t="s">
        <v>1899</v>
      </c>
      <c r="E484">
        <v>1956</v>
      </c>
      <c r="F484" t="s">
        <v>2131</v>
      </c>
      <c r="G484" t="s">
        <v>2099</v>
      </c>
      <c r="H484">
        <v>2</v>
      </c>
      <c r="I484">
        <v>2</v>
      </c>
      <c r="J484" t="s">
        <v>2131</v>
      </c>
      <c r="K484">
        <v>722.6</v>
      </c>
      <c r="L484">
        <v>380.4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45658</v>
      </c>
      <c r="S484">
        <v>46022</v>
      </c>
    </row>
    <row r="485" spans="1:19" x14ac:dyDescent="0.3">
      <c r="A485">
        <v>390</v>
      </c>
      <c r="B485" t="s">
        <v>3617</v>
      </c>
      <c r="C485">
        <v>55727</v>
      </c>
      <c r="D485" t="s">
        <v>1899</v>
      </c>
      <c r="E485">
        <v>1906</v>
      </c>
      <c r="F485" t="s">
        <v>2131</v>
      </c>
      <c r="G485" t="s">
        <v>2105</v>
      </c>
      <c r="H485">
        <v>1</v>
      </c>
      <c r="I485">
        <v>3</v>
      </c>
      <c r="J485" t="s">
        <v>2131</v>
      </c>
      <c r="K485">
        <v>206.9</v>
      </c>
      <c r="L485">
        <v>189.4</v>
      </c>
      <c r="M485">
        <v>8290815.9199999999</v>
      </c>
      <c r="N485">
        <v>8290815.9199999999</v>
      </c>
      <c r="O485">
        <v>0</v>
      </c>
      <c r="P485">
        <v>0</v>
      </c>
      <c r="Q485">
        <v>0</v>
      </c>
      <c r="R485">
        <v>45658</v>
      </c>
      <c r="S485">
        <v>46022</v>
      </c>
    </row>
    <row r="486" spans="1:19" x14ac:dyDescent="0.3">
      <c r="A486">
        <v>391</v>
      </c>
      <c r="B486" t="s">
        <v>1483</v>
      </c>
      <c r="C486">
        <v>43402</v>
      </c>
      <c r="D486" t="s">
        <v>1899</v>
      </c>
      <c r="E486">
        <v>1962</v>
      </c>
      <c r="F486" t="s">
        <v>2131</v>
      </c>
      <c r="G486" t="s">
        <v>2098</v>
      </c>
      <c r="H486">
        <v>2</v>
      </c>
      <c r="I486">
        <v>1</v>
      </c>
      <c r="J486" t="s">
        <v>2131</v>
      </c>
      <c r="K486">
        <v>1066.5999999999999</v>
      </c>
      <c r="L486">
        <v>506.2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45658</v>
      </c>
      <c r="S486">
        <v>46022</v>
      </c>
    </row>
    <row r="487" spans="1:19" x14ac:dyDescent="0.3">
      <c r="A487">
        <v>392</v>
      </c>
      <c r="B487" t="s">
        <v>1484</v>
      </c>
      <c r="C487">
        <v>43446</v>
      </c>
      <c r="D487" t="s">
        <v>1899</v>
      </c>
      <c r="E487">
        <v>1958</v>
      </c>
      <c r="F487" t="s">
        <v>2131</v>
      </c>
      <c r="G487" t="s">
        <v>2098</v>
      </c>
      <c r="H487">
        <v>3</v>
      </c>
      <c r="I487">
        <v>3</v>
      </c>
      <c r="J487" t="s">
        <v>2131</v>
      </c>
      <c r="K487">
        <v>3380.31</v>
      </c>
      <c r="L487">
        <v>1646.7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45658</v>
      </c>
      <c r="S487">
        <v>46022</v>
      </c>
    </row>
    <row r="488" spans="1:19" x14ac:dyDescent="0.3">
      <c r="A488">
        <v>393</v>
      </c>
      <c r="B488" t="s">
        <v>1485</v>
      </c>
      <c r="C488">
        <v>43447</v>
      </c>
      <c r="D488" t="s">
        <v>1899</v>
      </c>
      <c r="E488">
        <v>1953</v>
      </c>
      <c r="F488" t="s">
        <v>2131</v>
      </c>
      <c r="G488" t="s">
        <v>2099</v>
      </c>
      <c r="H488">
        <v>2</v>
      </c>
      <c r="I488">
        <v>1</v>
      </c>
      <c r="J488" t="s">
        <v>2131</v>
      </c>
      <c r="K488">
        <v>676.4</v>
      </c>
      <c r="L488">
        <v>366.3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45658</v>
      </c>
      <c r="S488">
        <v>46022</v>
      </c>
    </row>
    <row r="489" spans="1:19" x14ac:dyDescent="0.3">
      <c r="A489">
        <v>394</v>
      </c>
      <c r="B489" t="s">
        <v>1486</v>
      </c>
      <c r="C489">
        <v>43417</v>
      </c>
      <c r="D489" t="s">
        <v>1899</v>
      </c>
      <c r="E489">
        <v>1957</v>
      </c>
      <c r="F489" t="s">
        <v>2131</v>
      </c>
      <c r="G489" t="s">
        <v>2098</v>
      </c>
      <c r="H489">
        <v>2</v>
      </c>
      <c r="I489">
        <v>2</v>
      </c>
      <c r="J489" t="s">
        <v>2131</v>
      </c>
      <c r="K489">
        <v>742.5</v>
      </c>
      <c r="L489">
        <v>379.6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45658</v>
      </c>
      <c r="S489">
        <v>46022</v>
      </c>
    </row>
    <row r="490" spans="1:19" x14ac:dyDescent="0.3">
      <c r="A490">
        <v>395</v>
      </c>
      <c r="B490" t="s">
        <v>1487</v>
      </c>
      <c r="C490">
        <v>43491</v>
      </c>
      <c r="D490" t="s">
        <v>1899</v>
      </c>
      <c r="E490">
        <v>1955</v>
      </c>
      <c r="F490" t="s">
        <v>2131</v>
      </c>
      <c r="G490" t="s">
        <v>2099</v>
      </c>
      <c r="H490">
        <v>2</v>
      </c>
      <c r="I490">
        <v>2</v>
      </c>
      <c r="J490" t="s">
        <v>2131</v>
      </c>
      <c r="K490">
        <v>705.7</v>
      </c>
      <c r="L490">
        <v>414.2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45658</v>
      </c>
      <c r="S490">
        <v>46022</v>
      </c>
    </row>
    <row r="491" spans="1:19" x14ac:dyDescent="0.3">
      <c r="A491">
        <v>396</v>
      </c>
      <c r="B491" t="s">
        <v>70</v>
      </c>
      <c r="C491">
        <v>43493</v>
      </c>
      <c r="D491" t="s">
        <v>1899</v>
      </c>
      <c r="E491">
        <v>1956</v>
      </c>
      <c r="F491" t="s">
        <v>2131</v>
      </c>
      <c r="G491" t="s">
        <v>2099</v>
      </c>
      <c r="H491">
        <v>2</v>
      </c>
      <c r="I491">
        <v>2</v>
      </c>
      <c r="J491" t="s">
        <v>2131</v>
      </c>
      <c r="K491">
        <v>713.2</v>
      </c>
      <c r="L491">
        <v>396.7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45658</v>
      </c>
      <c r="S491">
        <v>46022</v>
      </c>
    </row>
    <row r="492" spans="1:19" x14ac:dyDescent="0.3">
      <c r="A492">
        <v>397</v>
      </c>
      <c r="B492" t="s">
        <v>1488</v>
      </c>
      <c r="C492">
        <v>43521</v>
      </c>
      <c r="D492" t="s">
        <v>1899</v>
      </c>
      <c r="E492">
        <v>1956</v>
      </c>
      <c r="F492" t="s">
        <v>2131</v>
      </c>
      <c r="G492" t="s">
        <v>2098</v>
      </c>
      <c r="H492">
        <v>2</v>
      </c>
      <c r="I492">
        <v>2</v>
      </c>
      <c r="J492" t="s">
        <v>2131</v>
      </c>
      <c r="K492">
        <v>1965.2</v>
      </c>
      <c r="L492">
        <v>730.5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45658</v>
      </c>
      <c r="S492">
        <v>46022</v>
      </c>
    </row>
    <row r="493" spans="1:19" x14ac:dyDescent="0.3">
      <c r="A493">
        <v>398</v>
      </c>
      <c r="B493" t="s">
        <v>1489</v>
      </c>
      <c r="C493">
        <v>43290</v>
      </c>
      <c r="D493" t="s">
        <v>1899</v>
      </c>
      <c r="E493">
        <v>1959</v>
      </c>
      <c r="F493" t="s">
        <v>2131</v>
      </c>
      <c r="G493" t="s">
        <v>2103</v>
      </c>
      <c r="H493">
        <v>2</v>
      </c>
      <c r="I493">
        <v>2</v>
      </c>
      <c r="J493" t="s">
        <v>2131</v>
      </c>
      <c r="K493">
        <v>823</v>
      </c>
      <c r="L493">
        <v>415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45658</v>
      </c>
      <c r="S493">
        <v>46022</v>
      </c>
    </row>
    <row r="494" spans="1:19" x14ac:dyDescent="0.3">
      <c r="A494">
        <v>399</v>
      </c>
      <c r="B494" t="s">
        <v>1126</v>
      </c>
      <c r="C494">
        <v>43291</v>
      </c>
      <c r="D494" t="s">
        <v>1899</v>
      </c>
      <c r="E494">
        <v>1957</v>
      </c>
      <c r="F494" t="s">
        <v>2131</v>
      </c>
      <c r="G494" t="s">
        <v>2099</v>
      </c>
      <c r="H494">
        <v>2</v>
      </c>
      <c r="I494">
        <v>2</v>
      </c>
      <c r="J494" t="s">
        <v>2131</v>
      </c>
      <c r="K494">
        <v>1022.5</v>
      </c>
      <c r="L494">
        <v>390.1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45658</v>
      </c>
      <c r="S494">
        <v>46022</v>
      </c>
    </row>
    <row r="495" spans="1:19" x14ac:dyDescent="0.3">
      <c r="A495">
        <v>400</v>
      </c>
      <c r="B495" t="s">
        <v>2367</v>
      </c>
      <c r="C495">
        <v>43294</v>
      </c>
      <c r="D495" t="s">
        <v>1899</v>
      </c>
      <c r="E495">
        <v>1957</v>
      </c>
      <c r="F495" t="s">
        <v>2131</v>
      </c>
      <c r="G495" t="s">
        <v>2099</v>
      </c>
      <c r="H495">
        <v>2</v>
      </c>
      <c r="I495">
        <v>2</v>
      </c>
      <c r="J495" t="s">
        <v>2131</v>
      </c>
      <c r="K495">
        <v>718.4</v>
      </c>
      <c r="L495">
        <v>385.2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45658</v>
      </c>
      <c r="S495">
        <v>46022</v>
      </c>
    </row>
    <row r="496" spans="1:19" x14ac:dyDescent="0.3">
      <c r="A496" t="s">
        <v>22</v>
      </c>
      <c r="C496" t="s">
        <v>172</v>
      </c>
      <c r="D496" t="s">
        <v>172</v>
      </c>
      <c r="E496" t="s">
        <v>172</v>
      </c>
      <c r="F496" t="s">
        <v>172</v>
      </c>
      <c r="G496" t="s">
        <v>172</v>
      </c>
      <c r="H496" t="s">
        <v>172</v>
      </c>
      <c r="I496" t="s">
        <v>172</v>
      </c>
      <c r="J496">
        <v>0</v>
      </c>
      <c r="K496">
        <v>17006.710000000003</v>
      </c>
      <c r="L496">
        <v>8382.1</v>
      </c>
      <c r="M496">
        <v>8290815.9199999999</v>
      </c>
      <c r="N496">
        <v>8290815.9199999999</v>
      </c>
      <c r="O496">
        <v>0</v>
      </c>
      <c r="P496">
        <v>0</v>
      </c>
      <c r="Q496">
        <v>0</v>
      </c>
      <c r="R496" t="s">
        <v>172</v>
      </c>
      <c r="S496" t="s">
        <v>172</v>
      </c>
    </row>
    <row r="497" spans="1:19" x14ac:dyDescent="0.3">
      <c r="A497" t="s">
        <v>34</v>
      </c>
      <c r="C497" t="s">
        <v>172</v>
      </c>
      <c r="D497" t="s">
        <v>172</v>
      </c>
      <c r="E497" t="s">
        <v>172</v>
      </c>
      <c r="F497" t="s">
        <v>172</v>
      </c>
      <c r="G497" t="s">
        <v>172</v>
      </c>
      <c r="H497" t="s">
        <v>172</v>
      </c>
      <c r="I497" t="s">
        <v>172</v>
      </c>
      <c r="J497">
        <v>0</v>
      </c>
      <c r="K497">
        <v>25155.910000000003</v>
      </c>
      <c r="L497">
        <v>14705.7</v>
      </c>
      <c r="M497">
        <v>8290815.9199999999</v>
      </c>
      <c r="N497">
        <v>8290815.9199999999</v>
      </c>
      <c r="O497">
        <v>0</v>
      </c>
      <c r="P497">
        <v>0</v>
      </c>
      <c r="Q497">
        <v>0</v>
      </c>
      <c r="R497" t="s">
        <v>172</v>
      </c>
      <c r="S497" t="s">
        <v>172</v>
      </c>
    </row>
    <row r="498" spans="1:19" x14ac:dyDescent="0.3">
      <c r="A498" t="s">
        <v>2923</v>
      </c>
    </row>
    <row r="499" spans="1:19" x14ac:dyDescent="0.3">
      <c r="A499" t="s">
        <v>2924</v>
      </c>
    </row>
    <row r="500" spans="1:19" x14ac:dyDescent="0.3">
      <c r="A500">
        <v>401</v>
      </c>
      <c r="B500" t="s">
        <v>1850</v>
      </c>
      <c r="C500">
        <v>42654</v>
      </c>
      <c r="D500" t="s">
        <v>1899</v>
      </c>
      <c r="E500">
        <v>1987</v>
      </c>
      <c r="F500" t="s">
        <v>2131</v>
      </c>
      <c r="G500" t="s">
        <v>2098</v>
      </c>
      <c r="H500">
        <v>2</v>
      </c>
      <c r="I500">
        <v>2</v>
      </c>
      <c r="J500" t="s">
        <v>2131</v>
      </c>
      <c r="K500">
        <v>1078.95</v>
      </c>
      <c r="L500">
        <v>713.5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45658</v>
      </c>
      <c r="S500">
        <v>46022</v>
      </c>
    </row>
    <row r="501" spans="1:19" x14ac:dyDescent="0.3">
      <c r="A501">
        <v>402</v>
      </c>
      <c r="B501" t="s">
        <v>1475</v>
      </c>
      <c r="C501">
        <v>42676</v>
      </c>
      <c r="D501" t="s">
        <v>1899</v>
      </c>
      <c r="E501">
        <v>1958</v>
      </c>
      <c r="F501" t="s">
        <v>2131</v>
      </c>
      <c r="G501" t="s">
        <v>2098</v>
      </c>
      <c r="H501">
        <v>2</v>
      </c>
      <c r="I501">
        <v>1</v>
      </c>
      <c r="J501" t="s">
        <v>2131</v>
      </c>
      <c r="K501">
        <v>645</v>
      </c>
      <c r="L501">
        <v>429.61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45658</v>
      </c>
      <c r="S501">
        <v>46022</v>
      </c>
    </row>
    <row r="502" spans="1:19" x14ac:dyDescent="0.3">
      <c r="A502">
        <v>403</v>
      </c>
      <c r="B502" t="s">
        <v>1476</v>
      </c>
      <c r="C502">
        <v>42677</v>
      </c>
      <c r="D502" t="s">
        <v>1899</v>
      </c>
      <c r="E502">
        <v>1959</v>
      </c>
      <c r="F502" t="s">
        <v>2131</v>
      </c>
      <c r="G502" t="s">
        <v>2098</v>
      </c>
      <c r="H502">
        <v>2</v>
      </c>
      <c r="I502">
        <v>1</v>
      </c>
      <c r="J502" t="s">
        <v>2131</v>
      </c>
      <c r="K502">
        <v>647.85</v>
      </c>
      <c r="L502">
        <v>431.2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45658</v>
      </c>
      <c r="S502">
        <v>46022</v>
      </c>
    </row>
    <row r="503" spans="1:19" x14ac:dyDescent="0.3">
      <c r="A503">
        <v>404</v>
      </c>
      <c r="B503" t="s">
        <v>1469</v>
      </c>
      <c r="C503">
        <v>42783</v>
      </c>
      <c r="D503" t="s">
        <v>1899</v>
      </c>
      <c r="E503">
        <v>1958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925.7</v>
      </c>
      <c r="L503">
        <v>617.73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45658</v>
      </c>
      <c r="S503">
        <v>46022</v>
      </c>
    </row>
    <row r="504" spans="1:19" x14ac:dyDescent="0.3">
      <c r="A504">
        <v>405</v>
      </c>
      <c r="B504" t="s">
        <v>1470</v>
      </c>
      <c r="C504">
        <v>42776</v>
      </c>
      <c r="D504" t="s">
        <v>1899</v>
      </c>
      <c r="E504">
        <v>1962</v>
      </c>
      <c r="F504" t="s">
        <v>2131</v>
      </c>
      <c r="G504" t="s">
        <v>2098</v>
      </c>
      <c r="H504">
        <v>2</v>
      </c>
      <c r="I504">
        <v>2</v>
      </c>
      <c r="J504" t="s">
        <v>2131</v>
      </c>
      <c r="K504">
        <v>951.75</v>
      </c>
      <c r="L504">
        <v>591.13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45658</v>
      </c>
      <c r="S504">
        <v>46022</v>
      </c>
    </row>
    <row r="505" spans="1:19" x14ac:dyDescent="0.3">
      <c r="A505">
        <v>406</v>
      </c>
      <c r="B505" t="s">
        <v>1471</v>
      </c>
      <c r="C505">
        <v>42778</v>
      </c>
      <c r="D505" t="s">
        <v>1899</v>
      </c>
      <c r="E505">
        <v>1962</v>
      </c>
      <c r="F505" t="s">
        <v>2131</v>
      </c>
      <c r="G505" t="s">
        <v>2098</v>
      </c>
      <c r="H505">
        <v>2</v>
      </c>
      <c r="I505">
        <v>2</v>
      </c>
      <c r="J505" t="s">
        <v>2131</v>
      </c>
      <c r="K505">
        <v>952.8</v>
      </c>
      <c r="L505">
        <v>635.5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45658</v>
      </c>
      <c r="S505">
        <v>46022</v>
      </c>
    </row>
    <row r="506" spans="1:19" x14ac:dyDescent="0.3">
      <c r="A506">
        <v>407</v>
      </c>
      <c r="B506" t="s">
        <v>1472</v>
      </c>
      <c r="C506">
        <v>42782</v>
      </c>
      <c r="D506" t="s">
        <v>1899</v>
      </c>
      <c r="E506">
        <v>1961</v>
      </c>
      <c r="F506" t="s">
        <v>2131</v>
      </c>
      <c r="G506" t="s">
        <v>2098</v>
      </c>
      <c r="H506">
        <v>2</v>
      </c>
      <c r="I506">
        <v>2</v>
      </c>
      <c r="J506" t="s">
        <v>2131</v>
      </c>
      <c r="K506">
        <v>938.55</v>
      </c>
      <c r="L506">
        <v>619.86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45658</v>
      </c>
      <c r="S506">
        <v>46022</v>
      </c>
    </row>
    <row r="507" spans="1:19" x14ac:dyDescent="0.3">
      <c r="A507">
        <v>408</v>
      </c>
      <c r="B507" t="s">
        <v>664</v>
      </c>
      <c r="C507">
        <v>42811</v>
      </c>
      <c r="D507" t="s">
        <v>1899</v>
      </c>
      <c r="E507">
        <v>1960</v>
      </c>
      <c r="F507" t="s">
        <v>2131</v>
      </c>
      <c r="G507" t="s">
        <v>2098</v>
      </c>
      <c r="H507">
        <v>2</v>
      </c>
      <c r="I507">
        <v>2</v>
      </c>
      <c r="J507" t="s">
        <v>2131</v>
      </c>
      <c r="K507">
        <v>1814.78</v>
      </c>
      <c r="L507">
        <v>1386.3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45658</v>
      </c>
      <c r="S507">
        <v>46022</v>
      </c>
    </row>
    <row r="508" spans="1:19" x14ac:dyDescent="0.3">
      <c r="A508">
        <v>409</v>
      </c>
      <c r="B508" t="s">
        <v>2867</v>
      </c>
      <c r="C508">
        <v>42738</v>
      </c>
      <c r="D508" t="s">
        <v>1899</v>
      </c>
      <c r="E508">
        <v>1958</v>
      </c>
      <c r="F508" t="s">
        <v>2131</v>
      </c>
      <c r="G508" t="s">
        <v>2098</v>
      </c>
      <c r="H508">
        <v>2</v>
      </c>
      <c r="I508">
        <v>1</v>
      </c>
      <c r="J508" t="s">
        <v>2131</v>
      </c>
      <c r="K508">
        <v>618.9</v>
      </c>
      <c r="L508">
        <v>412.6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45658</v>
      </c>
      <c r="S508">
        <v>46022</v>
      </c>
    </row>
    <row r="509" spans="1:19" x14ac:dyDescent="0.3">
      <c r="A509" t="s">
        <v>22</v>
      </c>
      <c r="C509" t="s">
        <v>172</v>
      </c>
      <c r="D509" t="s">
        <v>172</v>
      </c>
      <c r="E509" t="s">
        <v>172</v>
      </c>
      <c r="F509" t="s">
        <v>172</v>
      </c>
      <c r="G509" t="s">
        <v>172</v>
      </c>
      <c r="H509" t="s">
        <v>172</v>
      </c>
      <c r="I509" t="s">
        <v>172</v>
      </c>
      <c r="J509">
        <v>0</v>
      </c>
      <c r="K509">
        <v>7495.33</v>
      </c>
      <c r="L509">
        <v>5123.93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172</v>
      </c>
      <c r="S509" t="s">
        <v>172</v>
      </c>
    </row>
    <row r="510" spans="1:19" x14ac:dyDescent="0.3">
      <c r="A510" t="s">
        <v>34</v>
      </c>
      <c r="C510" t="s">
        <v>172</v>
      </c>
      <c r="D510" t="s">
        <v>172</v>
      </c>
      <c r="E510" t="s">
        <v>172</v>
      </c>
      <c r="F510" t="s">
        <v>172</v>
      </c>
      <c r="G510" t="s">
        <v>172</v>
      </c>
      <c r="H510" t="s">
        <v>172</v>
      </c>
      <c r="I510" t="s">
        <v>172</v>
      </c>
      <c r="J510">
        <v>0</v>
      </c>
      <c r="K510">
        <v>7495.33</v>
      </c>
      <c r="L510">
        <v>5123.93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172</v>
      </c>
      <c r="S510" t="s">
        <v>172</v>
      </c>
    </row>
    <row r="511" spans="1:19" x14ac:dyDescent="0.3">
      <c r="A511" t="s">
        <v>3238</v>
      </c>
    </row>
    <row r="512" spans="1:19" x14ac:dyDescent="0.3">
      <c r="A512" t="s">
        <v>3239</v>
      </c>
    </row>
    <row r="513" spans="1:19" x14ac:dyDescent="0.3">
      <c r="A513">
        <v>410</v>
      </c>
      <c r="B513" t="s">
        <v>1490</v>
      </c>
      <c r="C513">
        <v>42977</v>
      </c>
      <c r="D513" t="s">
        <v>1899</v>
      </c>
      <c r="E513">
        <v>1973</v>
      </c>
      <c r="F513" t="s">
        <v>2131</v>
      </c>
      <c r="G513" t="s">
        <v>2103</v>
      </c>
      <c r="H513">
        <v>2</v>
      </c>
      <c r="I513">
        <v>2</v>
      </c>
      <c r="J513" t="s">
        <v>2131</v>
      </c>
      <c r="K513">
        <v>587.1</v>
      </c>
      <c r="L513">
        <v>545.1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45658</v>
      </c>
      <c r="S513">
        <v>46022</v>
      </c>
    </row>
    <row r="514" spans="1:19" x14ac:dyDescent="0.3">
      <c r="A514">
        <v>411</v>
      </c>
      <c r="B514" t="s">
        <v>1491</v>
      </c>
      <c r="C514">
        <v>42978</v>
      </c>
      <c r="D514" t="s">
        <v>1899</v>
      </c>
      <c r="E514">
        <v>1976</v>
      </c>
      <c r="F514" t="s">
        <v>2131</v>
      </c>
      <c r="G514" t="s">
        <v>2103</v>
      </c>
      <c r="H514">
        <v>2</v>
      </c>
      <c r="I514">
        <v>2</v>
      </c>
      <c r="J514" t="s">
        <v>2131</v>
      </c>
      <c r="K514">
        <v>531.20000000000005</v>
      </c>
      <c r="L514">
        <v>488.4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45658</v>
      </c>
      <c r="S514">
        <v>46022</v>
      </c>
    </row>
    <row r="515" spans="1:19" x14ac:dyDescent="0.3">
      <c r="A515">
        <v>412</v>
      </c>
      <c r="B515" t="s">
        <v>1492</v>
      </c>
      <c r="C515">
        <v>42984</v>
      </c>
      <c r="D515" t="s">
        <v>1899</v>
      </c>
      <c r="E515">
        <v>1970</v>
      </c>
      <c r="F515" t="s">
        <v>2131</v>
      </c>
      <c r="G515" t="s">
        <v>2103</v>
      </c>
      <c r="H515">
        <v>2</v>
      </c>
      <c r="I515">
        <v>2</v>
      </c>
      <c r="J515" t="s">
        <v>2131</v>
      </c>
      <c r="K515">
        <v>573.6</v>
      </c>
      <c r="L515">
        <v>511.3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45658</v>
      </c>
      <c r="S515">
        <v>46022</v>
      </c>
    </row>
    <row r="516" spans="1:19" x14ac:dyDescent="0.3">
      <c r="A516" t="s">
        <v>22</v>
      </c>
      <c r="C516" t="s">
        <v>172</v>
      </c>
      <c r="D516" t="s">
        <v>172</v>
      </c>
      <c r="E516" t="s">
        <v>172</v>
      </c>
      <c r="F516" t="s">
        <v>172</v>
      </c>
      <c r="G516" t="s">
        <v>172</v>
      </c>
      <c r="H516" t="s">
        <v>172</v>
      </c>
      <c r="I516" t="s">
        <v>172</v>
      </c>
      <c r="J516">
        <v>0</v>
      </c>
      <c r="K516">
        <v>1691.9</v>
      </c>
      <c r="L516">
        <v>1544.8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172</v>
      </c>
      <c r="S516" t="s">
        <v>172</v>
      </c>
    </row>
    <row r="517" spans="1:19" x14ac:dyDescent="0.3">
      <c r="A517" t="s">
        <v>34</v>
      </c>
      <c r="C517" t="s">
        <v>172</v>
      </c>
      <c r="D517" t="s">
        <v>172</v>
      </c>
      <c r="E517" t="s">
        <v>172</v>
      </c>
      <c r="F517" t="s">
        <v>172</v>
      </c>
      <c r="G517" t="s">
        <v>172</v>
      </c>
      <c r="H517" t="s">
        <v>172</v>
      </c>
      <c r="I517" t="s">
        <v>172</v>
      </c>
      <c r="J517">
        <v>0</v>
      </c>
      <c r="K517">
        <v>1691.9</v>
      </c>
      <c r="L517">
        <v>1544.8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172</v>
      </c>
      <c r="S517" t="s">
        <v>172</v>
      </c>
    </row>
    <row r="518" spans="1:19" x14ac:dyDescent="0.3">
      <c r="A518" t="s">
        <v>1948</v>
      </c>
    </row>
    <row r="519" spans="1:19" x14ac:dyDescent="0.3">
      <c r="A519" t="s">
        <v>1949</v>
      </c>
    </row>
    <row r="520" spans="1:19" x14ac:dyDescent="0.3">
      <c r="A520">
        <v>413</v>
      </c>
      <c r="B520" t="s">
        <v>701</v>
      </c>
      <c r="C520">
        <v>43652</v>
      </c>
      <c r="D520" t="s">
        <v>1899</v>
      </c>
      <c r="E520">
        <v>1971</v>
      </c>
      <c r="F520" t="s">
        <v>2131</v>
      </c>
      <c r="G520" t="s">
        <v>2098</v>
      </c>
      <c r="H520">
        <v>5</v>
      </c>
      <c r="I520">
        <v>4</v>
      </c>
      <c r="J520" t="s">
        <v>2131</v>
      </c>
      <c r="K520">
        <v>4385.8</v>
      </c>
      <c r="L520">
        <v>3155.3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45658</v>
      </c>
      <c r="S520">
        <v>46022</v>
      </c>
    </row>
    <row r="521" spans="1:19" x14ac:dyDescent="0.3">
      <c r="A521">
        <v>414</v>
      </c>
      <c r="B521" t="s">
        <v>702</v>
      </c>
      <c r="C521">
        <v>43654</v>
      </c>
      <c r="D521" t="s">
        <v>1899</v>
      </c>
      <c r="E521">
        <v>1974</v>
      </c>
      <c r="F521" t="s">
        <v>2131</v>
      </c>
      <c r="G521" t="s">
        <v>2097</v>
      </c>
      <c r="H521">
        <v>5</v>
      </c>
      <c r="I521">
        <v>4</v>
      </c>
      <c r="J521" t="s">
        <v>2131</v>
      </c>
      <c r="K521">
        <v>4211.8</v>
      </c>
      <c r="L521">
        <v>2646.8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45658</v>
      </c>
      <c r="S521">
        <v>46022</v>
      </c>
    </row>
    <row r="522" spans="1:19" x14ac:dyDescent="0.3">
      <c r="A522">
        <v>415</v>
      </c>
      <c r="B522" t="s">
        <v>1507</v>
      </c>
      <c r="C522">
        <v>43784</v>
      </c>
      <c r="D522" t="s">
        <v>1899</v>
      </c>
      <c r="E522">
        <v>1958</v>
      </c>
      <c r="F522" t="s">
        <v>2131</v>
      </c>
      <c r="G522" t="s">
        <v>2099</v>
      </c>
      <c r="H522">
        <v>2</v>
      </c>
      <c r="I522">
        <v>2</v>
      </c>
      <c r="J522" t="s">
        <v>2131</v>
      </c>
      <c r="K522">
        <v>647.70000000000005</v>
      </c>
      <c r="L522">
        <v>425.3</v>
      </c>
      <c r="M522">
        <v>996641.89999999991</v>
      </c>
      <c r="N522">
        <v>996641.89999999991</v>
      </c>
      <c r="O522">
        <v>0</v>
      </c>
      <c r="P522">
        <v>0</v>
      </c>
      <c r="Q522">
        <v>0</v>
      </c>
      <c r="R522">
        <v>45658</v>
      </c>
      <c r="S522">
        <v>46022</v>
      </c>
    </row>
    <row r="523" spans="1:19" x14ac:dyDescent="0.3">
      <c r="A523" t="s">
        <v>22</v>
      </c>
      <c r="C523" t="s">
        <v>172</v>
      </c>
      <c r="D523" t="s">
        <v>172</v>
      </c>
      <c r="E523" t="s">
        <v>172</v>
      </c>
      <c r="F523" t="s">
        <v>172</v>
      </c>
      <c r="G523" t="s">
        <v>172</v>
      </c>
      <c r="H523" t="s">
        <v>172</v>
      </c>
      <c r="I523" t="s">
        <v>172</v>
      </c>
      <c r="J523">
        <v>0</v>
      </c>
      <c r="K523">
        <v>9245.3000000000011</v>
      </c>
      <c r="L523">
        <v>6227.4000000000005</v>
      </c>
      <c r="M523">
        <v>996641.89999999991</v>
      </c>
      <c r="N523">
        <v>996641.89999999991</v>
      </c>
      <c r="O523">
        <v>0</v>
      </c>
      <c r="P523">
        <v>0</v>
      </c>
      <c r="Q523">
        <v>0</v>
      </c>
      <c r="R523" t="s">
        <v>172</v>
      </c>
      <c r="S523" t="s">
        <v>172</v>
      </c>
    </row>
    <row r="524" spans="1:19" x14ac:dyDescent="0.3">
      <c r="A524" t="s">
        <v>3240</v>
      </c>
    </row>
    <row r="525" spans="1:19" x14ac:dyDescent="0.3">
      <c r="A525">
        <v>416</v>
      </c>
      <c r="B525" t="s">
        <v>1497</v>
      </c>
      <c r="C525">
        <v>43909</v>
      </c>
      <c r="D525" t="s">
        <v>1899</v>
      </c>
      <c r="E525">
        <v>1963</v>
      </c>
      <c r="F525" t="s">
        <v>2131</v>
      </c>
      <c r="G525" t="s">
        <v>2103</v>
      </c>
      <c r="H525">
        <v>2</v>
      </c>
      <c r="I525">
        <v>1</v>
      </c>
      <c r="J525" t="s">
        <v>2131</v>
      </c>
      <c r="K525">
        <v>336.5</v>
      </c>
      <c r="L525">
        <v>321.8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45658</v>
      </c>
      <c r="S525">
        <v>46022</v>
      </c>
    </row>
    <row r="526" spans="1:19" x14ac:dyDescent="0.3">
      <c r="A526">
        <v>417</v>
      </c>
      <c r="B526" t="s">
        <v>1499</v>
      </c>
      <c r="C526">
        <v>43915</v>
      </c>
      <c r="D526" t="s">
        <v>1899</v>
      </c>
      <c r="E526">
        <v>1965</v>
      </c>
      <c r="F526" t="s">
        <v>2131</v>
      </c>
      <c r="G526" t="s">
        <v>2098</v>
      </c>
      <c r="H526">
        <v>2</v>
      </c>
      <c r="I526">
        <v>2</v>
      </c>
      <c r="J526" t="s">
        <v>2131</v>
      </c>
      <c r="K526">
        <v>650.4</v>
      </c>
      <c r="L526">
        <v>627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45658</v>
      </c>
      <c r="S526">
        <v>46022</v>
      </c>
    </row>
    <row r="527" spans="1:19" x14ac:dyDescent="0.3">
      <c r="A527">
        <v>418</v>
      </c>
      <c r="B527" t="s">
        <v>1500</v>
      </c>
      <c r="C527">
        <v>43916</v>
      </c>
      <c r="D527" t="s">
        <v>1899</v>
      </c>
      <c r="E527">
        <v>1961</v>
      </c>
      <c r="F527" t="s">
        <v>2131</v>
      </c>
      <c r="G527" t="s">
        <v>2103</v>
      </c>
      <c r="H527">
        <v>2</v>
      </c>
      <c r="I527">
        <v>2</v>
      </c>
      <c r="J527" t="s">
        <v>2131</v>
      </c>
      <c r="K527">
        <v>388.3</v>
      </c>
      <c r="L527">
        <v>375.1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45658</v>
      </c>
      <c r="S527">
        <v>46022</v>
      </c>
    </row>
    <row r="528" spans="1:19" x14ac:dyDescent="0.3">
      <c r="A528">
        <v>419</v>
      </c>
      <c r="B528" t="s">
        <v>715</v>
      </c>
      <c r="C528">
        <v>43886</v>
      </c>
      <c r="D528" t="s">
        <v>1899</v>
      </c>
      <c r="E528">
        <v>1958</v>
      </c>
      <c r="F528" t="s">
        <v>2131</v>
      </c>
      <c r="G528" t="s">
        <v>2103</v>
      </c>
      <c r="H528">
        <v>2</v>
      </c>
      <c r="I528">
        <v>1</v>
      </c>
      <c r="J528" t="s">
        <v>2131</v>
      </c>
      <c r="K528">
        <v>351.3</v>
      </c>
      <c r="L528">
        <v>345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45658</v>
      </c>
      <c r="S528">
        <v>46022</v>
      </c>
    </row>
    <row r="529" spans="1:19" x14ac:dyDescent="0.3">
      <c r="A529">
        <v>420</v>
      </c>
      <c r="B529" t="s">
        <v>716</v>
      </c>
      <c r="C529">
        <v>43901</v>
      </c>
      <c r="D529" t="s">
        <v>1899</v>
      </c>
      <c r="E529">
        <v>1962</v>
      </c>
      <c r="F529" t="s">
        <v>2131</v>
      </c>
      <c r="G529" t="s">
        <v>2103</v>
      </c>
      <c r="H529">
        <v>2</v>
      </c>
      <c r="I529">
        <v>1</v>
      </c>
      <c r="J529" t="s">
        <v>2131</v>
      </c>
      <c r="K529">
        <v>404.4</v>
      </c>
      <c r="L529">
        <v>396.3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45658</v>
      </c>
      <c r="S529">
        <v>46022</v>
      </c>
    </row>
    <row r="530" spans="1:19" x14ac:dyDescent="0.3">
      <c r="A530" t="s">
        <v>22</v>
      </c>
      <c r="C530" t="s">
        <v>172</v>
      </c>
      <c r="D530" t="s">
        <v>172</v>
      </c>
      <c r="E530" t="s">
        <v>172</v>
      </c>
      <c r="F530" t="s">
        <v>172</v>
      </c>
      <c r="G530" t="s">
        <v>172</v>
      </c>
      <c r="H530" t="s">
        <v>172</v>
      </c>
      <c r="I530" t="s">
        <v>172</v>
      </c>
      <c r="J530">
        <v>0</v>
      </c>
      <c r="K530">
        <v>2130.9</v>
      </c>
      <c r="L530">
        <v>2065.2000000000003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172</v>
      </c>
      <c r="S530" t="s">
        <v>172</v>
      </c>
    </row>
    <row r="531" spans="1:19" x14ac:dyDescent="0.3">
      <c r="A531" t="s">
        <v>34</v>
      </c>
      <c r="C531" t="s">
        <v>172</v>
      </c>
      <c r="D531" t="s">
        <v>172</v>
      </c>
      <c r="E531" t="s">
        <v>172</v>
      </c>
      <c r="F531" t="s">
        <v>172</v>
      </c>
      <c r="G531" t="s">
        <v>172</v>
      </c>
      <c r="H531" t="s">
        <v>172</v>
      </c>
      <c r="I531" t="s">
        <v>172</v>
      </c>
      <c r="J531">
        <v>0</v>
      </c>
      <c r="K531">
        <v>11376.2</v>
      </c>
      <c r="L531">
        <v>8292.6</v>
      </c>
      <c r="M531">
        <v>996641.89999999991</v>
      </c>
      <c r="N531">
        <v>996641.89999999991</v>
      </c>
      <c r="O531">
        <v>0</v>
      </c>
      <c r="P531">
        <v>0</v>
      </c>
      <c r="Q531">
        <v>0</v>
      </c>
      <c r="R531" t="s">
        <v>172</v>
      </c>
      <c r="S531" t="s">
        <v>172</v>
      </c>
    </row>
    <row r="532" spans="1:19" x14ac:dyDescent="0.3">
      <c r="A532" t="s">
        <v>3241</v>
      </c>
    </row>
    <row r="533" spans="1:19" x14ac:dyDescent="0.3">
      <c r="A533" t="s">
        <v>3242</v>
      </c>
    </row>
    <row r="534" spans="1:19" x14ac:dyDescent="0.3">
      <c r="A534">
        <v>421</v>
      </c>
      <c r="B534" t="s">
        <v>1515</v>
      </c>
      <c r="C534">
        <v>44423</v>
      </c>
      <c r="D534" t="s">
        <v>1899</v>
      </c>
      <c r="E534">
        <v>1970</v>
      </c>
      <c r="F534" t="s">
        <v>2131</v>
      </c>
      <c r="G534" t="s">
        <v>2098</v>
      </c>
      <c r="H534">
        <v>3</v>
      </c>
      <c r="I534">
        <v>2</v>
      </c>
      <c r="J534" t="s">
        <v>2131</v>
      </c>
      <c r="K534">
        <v>1062.9000000000001</v>
      </c>
      <c r="L534">
        <v>939.2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45658</v>
      </c>
      <c r="S534">
        <v>46022</v>
      </c>
    </row>
    <row r="535" spans="1:19" x14ac:dyDescent="0.3">
      <c r="A535">
        <v>422</v>
      </c>
      <c r="B535" t="s">
        <v>1517</v>
      </c>
      <c r="C535">
        <v>44447</v>
      </c>
      <c r="D535" t="s">
        <v>1899</v>
      </c>
      <c r="E535">
        <v>1975</v>
      </c>
      <c r="F535" t="s">
        <v>2131</v>
      </c>
      <c r="G535" t="s">
        <v>2098</v>
      </c>
      <c r="H535">
        <v>5</v>
      </c>
      <c r="I535">
        <v>6</v>
      </c>
      <c r="J535" t="s">
        <v>2131</v>
      </c>
      <c r="K535">
        <v>5065.3999999999996</v>
      </c>
      <c r="L535">
        <v>4446.0999999999995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45658</v>
      </c>
      <c r="S535">
        <v>46022</v>
      </c>
    </row>
    <row r="536" spans="1:19" x14ac:dyDescent="0.3">
      <c r="A536">
        <v>423</v>
      </c>
      <c r="B536" t="s">
        <v>1140</v>
      </c>
      <c r="C536">
        <v>44355</v>
      </c>
      <c r="D536" t="s">
        <v>1899</v>
      </c>
      <c r="E536">
        <v>1973</v>
      </c>
      <c r="F536" t="s">
        <v>2131</v>
      </c>
      <c r="G536" t="s">
        <v>2098</v>
      </c>
      <c r="H536">
        <v>5</v>
      </c>
      <c r="I536">
        <v>4</v>
      </c>
      <c r="J536" t="s">
        <v>2131</v>
      </c>
      <c r="K536">
        <v>4166.3999999999996</v>
      </c>
      <c r="L536">
        <v>3721.6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45658</v>
      </c>
      <c r="S536">
        <v>46022</v>
      </c>
    </row>
    <row r="537" spans="1:19" x14ac:dyDescent="0.3">
      <c r="A537">
        <v>424</v>
      </c>
      <c r="B537" t="s">
        <v>73</v>
      </c>
      <c r="C537">
        <v>44489</v>
      </c>
      <c r="D537" t="s">
        <v>1899</v>
      </c>
      <c r="E537">
        <v>1983</v>
      </c>
      <c r="F537" t="s">
        <v>2131</v>
      </c>
      <c r="G537" t="s">
        <v>2099</v>
      </c>
      <c r="H537">
        <v>9</v>
      </c>
      <c r="I537">
        <v>1</v>
      </c>
      <c r="J537" t="s">
        <v>2131</v>
      </c>
      <c r="K537">
        <v>3025.3</v>
      </c>
      <c r="L537">
        <v>2336.8000000000002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45658</v>
      </c>
      <c r="S537">
        <v>46022</v>
      </c>
    </row>
    <row r="538" spans="1:19" x14ac:dyDescent="0.3">
      <c r="A538">
        <v>425</v>
      </c>
      <c r="B538" t="s">
        <v>738</v>
      </c>
      <c r="C538">
        <v>44517</v>
      </c>
      <c r="D538" t="s">
        <v>1899</v>
      </c>
      <c r="E538">
        <v>1978</v>
      </c>
      <c r="F538" t="s">
        <v>2131</v>
      </c>
      <c r="G538" t="s">
        <v>2097</v>
      </c>
      <c r="H538">
        <v>5</v>
      </c>
      <c r="I538">
        <v>6</v>
      </c>
      <c r="J538" t="s">
        <v>2131</v>
      </c>
      <c r="K538">
        <v>5067.8</v>
      </c>
      <c r="L538">
        <v>4425.3999999999996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45658</v>
      </c>
      <c r="S538">
        <v>46022</v>
      </c>
    </row>
    <row r="539" spans="1:19" x14ac:dyDescent="0.3">
      <c r="A539" t="s">
        <v>22</v>
      </c>
      <c r="C539" t="s">
        <v>172</v>
      </c>
      <c r="D539" t="s">
        <v>172</v>
      </c>
      <c r="E539" t="s">
        <v>172</v>
      </c>
      <c r="F539" t="s">
        <v>172</v>
      </c>
      <c r="G539" t="s">
        <v>172</v>
      </c>
      <c r="H539" t="s">
        <v>172</v>
      </c>
      <c r="I539" t="s">
        <v>172</v>
      </c>
      <c r="J539">
        <v>0</v>
      </c>
      <c r="K539">
        <v>18387.8</v>
      </c>
      <c r="L539">
        <v>15869.1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172</v>
      </c>
      <c r="S539" t="s">
        <v>172</v>
      </c>
    </row>
    <row r="540" spans="1:19" x14ac:dyDescent="0.3">
      <c r="A540" t="s">
        <v>34</v>
      </c>
      <c r="C540" t="s">
        <v>172</v>
      </c>
      <c r="D540" t="s">
        <v>172</v>
      </c>
      <c r="E540" t="s">
        <v>172</v>
      </c>
      <c r="F540" t="s">
        <v>172</v>
      </c>
      <c r="G540" t="s">
        <v>172</v>
      </c>
      <c r="H540" t="s">
        <v>172</v>
      </c>
      <c r="I540" t="s">
        <v>172</v>
      </c>
      <c r="J540">
        <v>0</v>
      </c>
      <c r="K540">
        <v>18387.8</v>
      </c>
      <c r="L540">
        <v>15869.1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172</v>
      </c>
      <c r="S540" t="s">
        <v>172</v>
      </c>
    </row>
    <row r="541" spans="1:19" x14ac:dyDescent="0.3">
      <c r="A541" t="s">
        <v>3136</v>
      </c>
    </row>
    <row r="542" spans="1:19" x14ac:dyDescent="0.3">
      <c r="A542" t="s">
        <v>3243</v>
      </c>
    </row>
    <row r="543" spans="1:19" x14ac:dyDescent="0.3">
      <c r="A543">
        <v>426</v>
      </c>
      <c r="B543" t="s">
        <v>752</v>
      </c>
      <c r="C543">
        <v>44757</v>
      </c>
      <c r="D543" t="s">
        <v>1899</v>
      </c>
      <c r="E543">
        <v>1969</v>
      </c>
      <c r="F543" t="s">
        <v>2131</v>
      </c>
      <c r="G543" t="s">
        <v>2098</v>
      </c>
      <c r="H543">
        <v>4</v>
      </c>
      <c r="I543">
        <v>2</v>
      </c>
      <c r="J543" t="s">
        <v>2131</v>
      </c>
      <c r="K543">
        <v>2302</v>
      </c>
      <c r="L543">
        <v>1271.9000000000001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45658</v>
      </c>
      <c r="S543">
        <v>46022</v>
      </c>
    </row>
    <row r="544" spans="1:19" x14ac:dyDescent="0.3">
      <c r="A544" t="s">
        <v>22</v>
      </c>
      <c r="C544" t="s">
        <v>172</v>
      </c>
      <c r="D544" t="s">
        <v>172</v>
      </c>
      <c r="E544" t="s">
        <v>172</v>
      </c>
      <c r="F544" t="s">
        <v>172</v>
      </c>
      <c r="G544" t="s">
        <v>172</v>
      </c>
      <c r="H544" t="s">
        <v>172</v>
      </c>
      <c r="I544" t="s">
        <v>172</v>
      </c>
      <c r="J544">
        <v>0</v>
      </c>
      <c r="K544">
        <v>2302</v>
      </c>
      <c r="L544">
        <v>1271.9000000000001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172</v>
      </c>
      <c r="S544" t="s">
        <v>172</v>
      </c>
    </row>
    <row r="545" spans="1:19" x14ac:dyDescent="0.3">
      <c r="A545" t="s">
        <v>34</v>
      </c>
      <c r="C545" t="s">
        <v>172</v>
      </c>
      <c r="D545" t="s">
        <v>172</v>
      </c>
      <c r="E545" t="s">
        <v>172</v>
      </c>
      <c r="F545" t="s">
        <v>172</v>
      </c>
      <c r="G545" t="s">
        <v>172</v>
      </c>
      <c r="H545" t="s">
        <v>172</v>
      </c>
      <c r="I545" t="s">
        <v>172</v>
      </c>
      <c r="J545">
        <v>0</v>
      </c>
      <c r="K545">
        <v>2302</v>
      </c>
      <c r="L545">
        <v>1271.9000000000001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172</v>
      </c>
      <c r="S545" t="s">
        <v>172</v>
      </c>
    </row>
    <row r="546" spans="1:19" x14ac:dyDescent="0.3">
      <c r="A546" t="s">
        <v>3244</v>
      </c>
    </row>
    <row r="547" spans="1:19" x14ac:dyDescent="0.3">
      <c r="A547" t="s">
        <v>3245</v>
      </c>
    </row>
    <row r="548" spans="1:19" x14ac:dyDescent="0.3">
      <c r="A548">
        <v>427</v>
      </c>
      <c r="B548" t="s">
        <v>1521</v>
      </c>
      <c r="C548">
        <v>44678</v>
      </c>
      <c r="D548" t="s">
        <v>1899</v>
      </c>
      <c r="E548">
        <v>1976</v>
      </c>
      <c r="F548" t="s">
        <v>2131</v>
      </c>
      <c r="G548" t="s">
        <v>2098</v>
      </c>
      <c r="H548">
        <v>2</v>
      </c>
      <c r="I548">
        <v>3</v>
      </c>
      <c r="J548" t="s">
        <v>2131</v>
      </c>
      <c r="K548">
        <v>1300.4000000000001</v>
      </c>
      <c r="L548">
        <v>763.3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45658</v>
      </c>
      <c r="S548">
        <v>46022</v>
      </c>
    </row>
    <row r="549" spans="1:19" x14ac:dyDescent="0.3">
      <c r="A549">
        <v>428</v>
      </c>
      <c r="B549" t="s">
        <v>1522</v>
      </c>
      <c r="C549">
        <v>44684</v>
      </c>
      <c r="D549" t="s">
        <v>1899</v>
      </c>
      <c r="E549">
        <v>1989</v>
      </c>
      <c r="F549" t="s">
        <v>2131</v>
      </c>
      <c r="G549" t="s">
        <v>2098</v>
      </c>
      <c r="H549">
        <v>2</v>
      </c>
      <c r="I549">
        <v>3</v>
      </c>
      <c r="J549" t="s">
        <v>2131</v>
      </c>
      <c r="K549">
        <v>1790.32</v>
      </c>
      <c r="L549">
        <v>1000.2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45658</v>
      </c>
      <c r="S549">
        <v>46022</v>
      </c>
    </row>
    <row r="550" spans="1:19" x14ac:dyDescent="0.3">
      <c r="A550" t="s">
        <v>22</v>
      </c>
      <c r="C550" t="s">
        <v>172</v>
      </c>
      <c r="D550" t="s">
        <v>172</v>
      </c>
      <c r="E550" t="s">
        <v>172</v>
      </c>
      <c r="F550" t="s">
        <v>172</v>
      </c>
      <c r="G550" t="s">
        <v>172</v>
      </c>
      <c r="H550" t="s">
        <v>172</v>
      </c>
      <c r="I550" t="s">
        <v>172</v>
      </c>
      <c r="J550">
        <v>0</v>
      </c>
      <c r="K550">
        <v>3090.7200000000003</v>
      </c>
      <c r="L550">
        <v>1763.5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172</v>
      </c>
      <c r="S550" t="s">
        <v>172</v>
      </c>
    </row>
    <row r="551" spans="1:19" x14ac:dyDescent="0.3">
      <c r="A551" t="s">
        <v>34</v>
      </c>
      <c r="C551" t="s">
        <v>172</v>
      </c>
      <c r="D551" t="s">
        <v>172</v>
      </c>
      <c r="E551" t="s">
        <v>172</v>
      </c>
      <c r="F551" t="s">
        <v>172</v>
      </c>
      <c r="G551" t="s">
        <v>172</v>
      </c>
      <c r="H551" t="s">
        <v>172</v>
      </c>
      <c r="I551" t="s">
        <v>172</v>
      </c>
      <c r="J551">
        <v>0</v>
      </c>
      <c r="K551">
        <v>3090.7200000000003</v>
      </c>
      <c r="L551">
        <v>1763.5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172</v>
      </c>
      <c r="S551" t="s">
        <v>172</v>
      </c>
    </row>
    <row r="552" spans="1:19" x14ac:dyDescent="0.3">
      <c r="A552" t="s">
        <v>3246</v>
      </c>
    </row>
    <row r="553" spans="1:19" x14ac:dyDescent="0.3">
      <c r="A553" t="s">
        <v>3247</v>
      </c>
    </row>
    <row r="554" spans="1:19" x14ac:dyDescent="0.3">
      <c r="A554">
        <v>429</v>
      </c>
      <c r="B554" t="s">
        <v>1523</v>
      </c>
      <c r="C554">
        <v>44716</v>
      </c>
      <c r="D554" t="s">
        <v>1899</v>
      </c>
      <c r="E554">
        <v>1986</v>
      </c>
      <c r="F554" t="s">
        <v>2131</v>
      </c>
      <c r="G554" t="s">
        <v>2097</v>
      </c>
      <c r="H554">
        <v>5</v>
      </c>
      <c r="I554">
        <v>8</v>
      </c>
      <c r="J554" t="s">
        <v>2131</v>
      </c>
      <c r="K554">
        <v>6012.9</v>
      </c>
      <c r="L554">
        <v>5577.93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45658</v>
      </c>
      <c r="S554">
        <v>46022</v>
      </c>
    </row>
    <row r="555" spans="1:19" x14ac:dyDescent="0.3">
      <c r="A555" t="s">
        <v>22</v>
      </c>
      <c r="C555" t="s">
        <v>172</v>
      </c>
      <c r="D555" t="s">
        <v>172</v>
      </c>
      <c r="E555" t="s">
        <v>172</v>
      </c>
      <c r="F555" t="s">
        <v>172</v>
      </c>
      <c r="G555" t="s">
        <v>172</v>
      </c>
      <c r="H555" t="s">
        <v>172</v>
      </c>
      <c r="I555" t="s">
        <v>172</v>
      </c>
      <c r="J555">
        <v>0</v>
      </c>
      <c r="K555">
        <v>6012.9</v>
      </c>
      <c r="L555">
        <v>5577.93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172</v>
      </c>
      <c r="S555" t="s">
        <v>172</v>
      </c>
    </row>
    <row r="556" spans="1:19" x14ac:dyDescent="0.3">
      <c r="A556" t="s">
        <v>34</v>
      </c>
      <c r="C556" t="s">
        <v>172</v>
      </c>
      <c r="D556" t="s">
        <v>172</v>
      </c>
      <c r="E556" t="s">
        <v>172</v>
      </c>
      <c r="F556" t="s">
        <v>172</v>
      </c>
      <c r="G556" t="s">
        <v>172</v>
      </c>
      <c r="H556" t="s">
        <v>172</v>
      </c>
      <c r="I556" t="s">
        <v>172</v>
      </c>
      <c r="J556">
        <v>0</v>
      </c>
      <c r="K556">
        <v>6012.9</v>
      </c>
      <c r="L556">
        <v>5577.93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172</v>
      </c>
      <c r="S556" t="s">
        <v>172</v>
      </c>
    </row>
    <row r="557" spans="1:19" x14ac:dyDescent="0.3">
      <c r="A557" t="s">
        <v>3248</v>
      </c>
    </row>
    <row r="558" spans="1:19" x14ac:dyDescent="0.3">
      <c r="A558" t="s">
        <v>3249</v>
      </c>
    </row>
    <row r="559" spans="1:19" x14ac:dyDescent="0.3">
      <c r="A559">
        <v>430</v>
      </c>
      <c r="B559" t="s">
        <v>1146</v>
      </c>
      <c r="C559">
        <v>44929</v>
      </c>
      <c r="D559" t="s">
        <v>1899</v>
      </c>
      <c r="E559">
        <v>1959</v>
      </c>
      <c r="F559" t="s">
        <v>2131</v>
      </c>
      <c r="G559" t="s">
        <v>2103</v>
      </c>
      <c r="H559">
        <v>2</v>
      </c>
      <c r="I559">
        <v>1</v>
      </c>
      <c r="J559" t="s">
        <v>2131</v>
      </c>
      <c r="K559">
        <v>687.4</v>
      </c>
      <c r="L559">
        <v>404.2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45658</v>
      </c>
      <c r="S559">
        <v>46022</v>
      </c>
    </row>
    <row r="560" spans="1:19" x14ac:dyDescent="0.3">
      <c r="A560">
        <v>431</v>
      </c>
      <c r="B560" t="s">
        <v>1147</v>
      </c>
      <c r="C560">
        <v>44930</v>
      </c>
      <c r="D560" t="s">
        <v>1899</v>
      </c>
      <c r="E560">
        <v>1959</v>
      </c>
      <c r="F560" t="s">
        <v>2131</v>
      </c>
      <c r="G560" t="s">
        <v>2103</v>
      </c>
      <c r="H560">
        <v>2</v>
      </c>
      <c r="I560">
        <v>1</v>
      </c>
      <c r="J560" t="s">
        <v>2131</v>
      </c>
      <c r="K560">
        <v>701</v>
      </c>
      <c r="L560">
        <v>416.9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45658</v>
      </c>
      <c r="S560">
        <v>46022</v>
      </c>
    </row>
    <row r="561" spans="1:19" x14ac:dyDescent="0.3">
      <c r="A561">
        <v>432</v>
      </c>
      <c r="B561" t="s">
        <v>1158</v>
      </c>
      <c r="C561">
        <v>44938</v>
      </c>
      <c r="D561" t="s">
        <v>1899</v>
      </c>
      <c r="E561">
        <v>1960</v>
      </c>
      <c r="F561" t="s">
        <v>2131</v>
      </c>
      <c r="G561" t="s">
        <v>2103</v>
      </c>
      <c r="H561">
        <v>2</v>
      </c>
      <c r="I561">
        <v>1</v>
      </c>
      <c r="J561" t="s">
        <v>2131</v>
      </c>
      <c r="K561">
        <v>701.1</v>
      </c>
      <c r="L561">
        <v>415.4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45658</v>
      </c>
      <c r="S561">
        <v>46022</v>
      </c>
    </row>
    <row r="562" spans="1:19" x14ac:dyDescent="0.3">
      <c r="A562">
        <v>433</v>
      </c>
      <c r="B562" t="s">
        <v>755</v>
      </c>
      <c r="C562">
        <v>44953</v>
      </c>
      <c r="D562" t="s">
        <v>1899</v>
      </c>
      <c r="E562">
        <v>1961</v>
      </c>
      <c r="F562">
        <v>2016</v>
      </c>
      <c r="G562" t="s">
        <v>2097</v>
      </c>
      <c r="H562">
        <v>4</v>
      </c>
      <c r="I562">
        <v>3</v>
      </c>
      <c r="J562" t="s">
        <v>2131</v>
      </c>
      <c r="K562">
        <v>3405.2</v>
      </c>
      <c r="L562">
        <v>2072.0500000000002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45658</v>
      </c>
      <c r="S562">
        <v>46022</v>
      </c>
    </row>
    <row r="563" spans="1:19" x14ac:dyDescent="0.3">
      <c r="A563">
        <v>434</v>
      </c>
      <c r="B563" t="s">
        <v>756</v>
      </c>
      <c r="C563">
        <v>44957</v>
      </c>
      <c r="D563" t="s">
        <v>1899</v>
      </c>
      <c r="E563">
        <v>1962</v>
      </c>
      <c r="F563">
        <v>2017</v>
      </c>
      <c r="G563" t="s">
        <v>2097</v>
      </c>
      <c r="H563">
        <v>4</v>
      </c>
      <c r="I563">
        <v>3</v>
      </c>
      <c r="J563" t="s">
        <v>2131</v>
      </c>
      <c r="K563">
        <v>3428.6</v>
      </c>
      <c r="L563">
        <v>2050.4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45658</v>
      </c>
      <c r="S563">
        <v>46022</v>
      </c>
    </row>
    <row r="564" spans="1:19" x14ac:dyDescent="0.3">
      <c r="A564">
        <v>435</v>
      </c>
      <c r="B564" t="s">
        <v>757</v>
      </c>
      <c r="C564">
        <v>44958</v>
      </c>
      <c r="D564" t="s">
        <v>1899</v>
      </c>
      <c r="E564">
        <v>1962</v>
      </c>
      <c r="F564">
        <v>2017</v>
      </c>
      <c r="G564" t="s">
        <v>2097</v>
      </c>
      <c r="H564">
        <v>4</v>
      </c>
      <c r="I564">
        <v>3</v>
      </c>
      <c r="J564" t="s">
        <v>2131</v>
      </c>
      <c r="K564">
        <v>3361.7</v>
      </c>
      <c r="L564">
        <v>2062.9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45658</v>
      </c>
      <c r="S564">
        <v>46022</v>
      </c>
    </row>
    <row r="565" spans="1:19" x14ac:dyDescent="0.3">
      <c r="A565">
        <v>436</v>
      </c>
      <c r="B565" t="s">
        <v>1629</v>
      </c>
      <c r="C565">
        <v>44959</v>
      </c>
      <c r="D565" t="s">
        <v>1899</v>
      </c>
      <c r="E565">
        <v>1961</v>
      </c>
      <c r="F565">
        <v>2017</v>
      </c>
      <c r="G565" t="s">
        <v>2097</v>
      </c>
      <c r="H565">
        <v>4</v>
      </c>
      <c r="I565">
        <v>3</v>
      </c>
      <c r="J565" t="s">
        <v>2131</v>
      </c>
      <c r="K565">
        <v>3395.1</v>
      </c>
      <c r="L565">
        <v>2064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45658</v>
      </c>
      <c r="S565">
        <v>46022</v>
      </c>
    </row>
    <row r="566" spans="1:19" x14ac:dyDescent="0.3">
      <c r="A566">
        <v>437</v>
      </c>
      <c r="B566" t="s">
        <v>2377</v>
      </c>
      <c r="C566">
        <v>44991</v>
      </c>
      <c r="D566" t="s">
        <v>1899</v>
      </c>
      <c r="E566">
        <v>1958</v>
      </c>
      <c r="F566" t="s">
        <v>2131</v>
      </c>
      <c r="G566" t="s">
        <v>2098</v>
      </c>
      <c r="H566">
        <v>2</v>
      </c>
      <c r="I566">
        <v>2</v>
      </c>
      <c r="J566" t="s">
        <v>2131</v>
      </c>
      <c r="K566">
        <v>1216.9000000000001</v>
      </c>
      <c r="L566">
        <v>658.8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45658</v>
      </c>
      <c r="S566">
        <v>46022</v>
      </c>
    </row>
    <row r="567" spans="1:19" x14ac:dyDescent="0.3">
      <c r="A567">
        <v>438</v>
      </c>
      <c r="B567" t="s">
        <v>1524</v>
      </c>
      <c r="C567">
        <v>45011</v>
      </c>
      <c r="D567" t="s">
        <v>1899</v>
      </c>
      <c r="E567">
        <v>1966</v>
      </c>
      <c r="F567" t="s">
        <v>2131</v>
      </c>
      <c r="G567" t="s">
        <v>2097</v>
      </c>
      <c r="H567">
        <v>4</v>
      </c>
      <c r="I567">
        <v>3</v>
      </c>
      <c r="J567" t="s">
        <v>2131</v>
      </c>
      <c r="K567">
        <v>3423.1</v>
      </c>
      <c r="L567">
        <v>2083.9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45658</v>
      </c>
      <c r="S567">
        <v>46022</v>
      </c>
    </row>
    <row r="568" spans="1:19" x14ac:dyDescent="0.3">
      <c r="A568">
        <v>439</v>
      </c>
      <c r="B568" t="s">
        <v>1525</v>
      </c>
      <c r="C568">
        <v>45012</v>
      </c>
      <c r="D568" t="s">
        <v>1899</v>
      </c>
      <c r="E568">
        <v>1966</v>
      </c>
      <c r="F568" t="s">
        <v>2131</v>
      </c>
      <c r="G568" t="s">
        <v>2097</v>
      </c>
      <c r="H568">
        <v>4</v>
      </c>
      <c r="I568">
        <v>3</v>
      </c>
      <c r="J568" t="s">
        <v>2131</v>
      </c>
      <c r="K568">
        <v>3414.3</v>
      </c>
      <c r="L568">
        <v>2072.6999999999998</v>
      </c>
      <c r="M568">
        <v>4493208.9831999997</v>
      </c>
      <c r="N568">
        <v>4493208.9831999997</v>
      </c>
      <c r="O568">
        <v>0</v>
      </c>
      <c r="P568">
        <v>0</v>
      </c>
      <c r="Q568">
        <v>0</v>
      </c>
      <c r="R568">
        <v>45658</v>
      </c>
      <c r="S568">
        <v>46022</v>
      </c>
    </row>
    <row r="569" spans="1:19" x14ac:dyDescent="0.3">
      <c r="A569">
        <v>440</v>
      </c>
      <c r="B569" t="s">
        <v>1630</v>
      </c>
      <c r="C569">
        <v>45014</v>
      </c>
      <c r="D569" t="s">
        <v>1899</v>
      </c>
      <c r="E569">
        <v>1966</v>
      </c>
      <c r="F569">
        <v>2016</v>
      </c>
      <c r="G569" t="s">
        <v>2097</v>
      </c>
      <c r="H569">
        <v>4</v>
      </c>
      <c r="I569">
        <v>3</v>
      </c>
      <c r="J569" t="s">
        <v>2131</v>
      </c>
      <c r="K569">
        <v>3402.4</v>
      </c>
      <c r="L569">
        <v>2051.1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45658</v>
      </c>
      <c r="S569">
        <v>46022</v>
      </c>
    </row>
    <row r="570" spans="1:19" x14ac:dyDescent="0.3">
      <c r="A570">
        <v>441</v>
      </c>
      <c r="B570" t="s">
        <v>1572</v>
      </c>
      <c r="C570">
        <v>45015</v>
      </c>
      <c r="D570" t="s">
        <v>1899</v>
      </c>
      <c r="E570">
        <v>1966</v>
      </c>
      <c r="F570">
        <v>2016</v>
      </c>
      <c r="G570" t="s">
        <v>2097</v>
      </c>
      <c r="H570">
        <v>4</v>
      </c>
      <c r="I570">
        <v>3</v>
      </c>
      <c r="J570" t="s">
        <v>2131</v>
      </c>
      <c r="K570">
        <v>3755.9</v>
      </c>
      <c r="L570">
        <v>2339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45658</v>
      </c>
      <c r="S570">
        <v>46022</v>
      </c>
    </row>
    <row r="571" spans="1:19" x14ac:dyDescent="0.3">
      <c r="A571">
        <v>442</v>
      </c>
      <c r="B571" t="s">
        <v>1631</v>
      </c>
      <c r="C571">
        <v>45016</v>
      </c>
      <c r="D571" t="s">
        <v>1899</v>
      </c>
      <c r="E571">
        <v>1967</v>
      </c>
      <c r="F571">
        <v>2016</v>
      </c>
      <c r="G571" t="s">
        <v>2097</v>
      </c>
      <c r="H571">
        <v>4</v>
      </c>
      <c r="I571">
        <v>3</v>
      </c>
      <c r="J571" t="s">
        <v>2131</v>
      </c>
      <c r="K571">
        <v>3769.2</v>
      </c>
      <c r="L571">
        <v>2294.6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45658</v>
      </c>
      <c r="S571">
        <v>46022</v>
      </c>
    </row>
    <row r="572" spans="1:19" x14ac:dyDescent="0.3">
      <c r="A572">
        <v>443</v>
      </c>
      <c r="B572" t="s">
        <v>1632</v>
      </c>
      <c r="C572">
        <v>45018</v>
      </c>
      <c r="D572" t="s">
        <v>1899</v>
      </c>
      <c r="E572">
        <v>1967</v>
      </c>
      <c r="F572">
        <v>2015</v>
      </c>
      <c r="G572" t="s">
        <v>2097</v>
      </c>
      <c r="H572">
        <v>4</v>
      </c>
      <c r="I572">
        <v>3</v>
      </c>
      <c r="J572" t="s">
        <v>2131</v>
      </c>
      <c r="K572">
        <v>3752.5</v>
      </c>
      <c r="L572">
        <v>2266.4499999999998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45658</v>
      </c>
      <c r="S572">
        <v>46022</v>
      </c>
    </row>
    <row r="573" spans="1:19" x14ac:dyDescent="0.3">
      <c r="A573">
        <v>444</v>
      </c>
      <c r="B573" t="s">
        <v>1526</v>
      </c>
      <c r="C573">
        <v>45020</v>
      </c>
      <c r="D573" t="s">
        <v>1899</v>
      </c>
      <c r="E573">
        <v>1966</v>
      </c>
      <c r="F573" t="s">
        <v>2131</v>
      </c>
      <c r="G573" t="s">
        <v>2098</v>
      </c>
      <c r="H573">
        <v>4</v>
      </c>
      <c r="I573">
        <v>3</v>
      </c>
      <c r="J573" t="s">
        <v>2131</v>
      </c>
      <c r="K573">
        <v>3337.2</v>
      </c>
      <c r="L573">
        <v>2418.3000000000002</v>
      </c>
      <c r="M573">
        <v>4582960.074</v>
      </c>
      <c r="N573">
        <v>4582960.074</v>
      </c>
      <c r="O573">
        <v>0</v>
      </c>
      <c r="P573">
        <v>0</v>
      </c>
      <c r="Q573">
        <v>0</v>
      </c>
      <c r="R573">
        <v>45658</v>
      </c>
      <c r="S573">
        <v>46022</v>
      </c>
    </row>
    <row r="574" spans="1:19" x14ac:dyDescent="0.3">
      <c r="A574">
        <v>445</v>
      </c>
      <c r="B574" t="s">
        <v>1571</v>
      </c>
      <c r="C574">
        <v>44998</v>
      </c>
      <c r="D574" t="s">
        <v>1899</v>
      </c>
      <c r="E574">
        <v>1963</v>
      </c>
      <c r="F574">
        <v>2015</v>
      </c>
      <c r="G574" t="s">
        <v>2097</v>
      </c>
      <c r="H574">
        <v>4</v>
      </c>
      <c r="I574">
        <v>3</v>
      </c>
      <c r="J574" t="s">
        <v>2131</v>
      </c>
      <c r="K574">
        <v>3441.1</v>
      </c>
      <c r="L574">
        <v>2089.4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45658</v>
      </c>
      <c r="S574">
        <v>46022</v>
      </c>
    </row>
    <row r="575" spans="1:19" x14ac:dyDescent="0.3">
      <c r="A575">
        <v>446</v>
      </c>
      <c r="B575" t="s">
        <v>1628</v>
      </c>
      <c r="C575">
        <v>45000</v>
      </c>
      <c r="D575" t="s">
        <v>1899</v>
      </c>
      <c r="E575">
        <v>1964</v>
      </c>
      <c r="F575">
        <v>2016</v>
      </c>
      <c r="G575" t="s">
        <v>2097</v>
      </c>
      <c r="H575">
        <v>4</v>
      </c>
      <c r="I575">
        <v>3</v>
      </c>
      <c r="J575" t="s">
        <v>2131</v>
      </c>
      <c r="K575">
        <v>3440.5</v>
      </c>
      <c r="L575">
        <v>2036.4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45658</v>
      </c>
      <c r="S575">
        <v>46022</v>
      </c>
    </row>
    <row r="576" spans="1:19" x14ac:dyDescent="0.3">
      <c r="A576">
        <v>447</v>
      </c>
      <c r="B576" t="s">
        <v>1633</v>
      </c>
      <c r="C576">
        <v>45001</v>
      </c>
      <c r="D576" t="s">
        <v>1899</v>
      </c>
      <c r="E576">
        <v>1963</v>
      </c>
      <c r="F576">
        <v>2017</v>
      </c>
      <c r="G576" t="s">
        <v>2097</v>
      </c>
      <c r="H576">
        <v>4</v>
      </c>
      <c r="I576">
        <v>3</v>
      </c>
      <c r="J576" t="s">
        <v>2131</v>
      </c>
      <c r="K576">
        <v>3771.5</v>
      </c>
      <c r="L576">
        <v>2278.9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45658</v>
      </c>
      <c r="S576">
        <v>46022</v>
      </c>
    </row>
    <row r="577" spans="1:19" x14ac:dyDescent="0.3">
      <c r="A577">
        <v>448</v>
      </c>
      <c r="B577" t="s">
        <v>1634</v>
      </c>
      <c r="C577">
        <v>45002</v>
      </c>
      <c r="D577" t="s">
        <v>1899</v>
      </c>
      <c r="E577">
        <v>1962</v>
      </c>
      <c r="F577">
        <v>2017</v>
      </c>
      <c r="G577" t="s">
        <v>2097</v>
      </c>
      <c r="H577">
        <v>4</v>
      </c>
      <c r="I577">
        <v>3</v>
      </c>
      <c r="J577" t="s">
        <v>2131</v>
      </c>
      <c r="K577">
        <v>3434.7</v>
      </c>
      <c r="L577">
        <v>2031.6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45658</v>
      </c>
      <c r="S577">
        <v>46022</v>
      </c>
    </row>
    <row r="578" spans="1:19" x14ac:dyDescent="0.3">
      <c r="A578">
        <v>449</v>
      </c>
      <c r="B578" t="s">
        <v>758</v>
      </c>
      <c r="C578">
        <v>45004</v>
      </c>
      <c r="D578" t="s">
        <v>1899</v>
      </c>
      <c r="E578">
        <v>1964</v>
      </c>
      <c r="F578">
        <v>2017</v>
      </c>
      <c r="G578" t="s">
        <v>2097</v>
      </c>
      <c r="H578">
        <v>4</v>
      </c>
      <c r="I578">
        <v>3</v>
      </c>
      <c r="J578" t="s">
        <v>2131</v>
      </c>
      <c r="K578">
        <v>3470</v>
      </c>
      <c r="L578">
        <v>2083.5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45658</v>
      </c>
      <c r="S578">
        <v>46022</v>
      </c>
    </row>
  </sheetData>
  <autoFilter ref="A1:S1" xr:uid="{00000000-0009-0000-0000-000004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52"/>
  <sheetViews>
    <sheetView topLeftCell="A23" workbookViewId="0">
      <selection activeCell="N24" sqref="N24"/>
    </sheetView>
  </sheetViews>
  <sheetFormatPr defaultRowHeight="15.05" x14ac:dyDescent="0.3"/>
  <cols>
    <col min="2" max="2" width="52.44140625" customWidth="1"/>
    <col min="5" max="9" width="0" hidden="1" customWidth="1"/>
    <col min="10" max="10" width="23.44140625" customWidth="1"/>
    <col min="11" max="20" width="9.109375" customWidth="1"/>
    <col min="21" max="21" width="30" customWidth="1"/>
    <col min="22" max="22" width="17.6640625" customWidth="1"/>
  </cols>
  <sheetData>
    <row r="1" spans="1:19" x14ac:dyDescent="0.3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s="251" t="s">
        <v>2071</v>
      </c>
      <c r="K1" t="s">
        <v>2072</v>
      </c>
      <c r="L1" t="s">
        <v>2073</v>
      </c>
      <c r="M1" t="s">
        <v>2074</v>
      </c>
      <c r="R1" t="s">
        <v>2075</v>
      </c>
      <c r="S1" t="s">
        <v>2076</v>
      </c>
    </row>
    <row r="2" spans="1:19" hidden="1" x14ac:dyDescent="0.3">
      <c r="E2" t="s">
        <v>2077</v>
      </c>
      <c r="F2" t="s">
        <v>2078</v>
      </c>
      <c r="M2" t="s">
        <v>2079</v>
      </c>
      <c r="N2" t="s">
        <v>2080</v>
      </c>
    </row>
    <row r="3" spans="1:19" hidden="1" x14ac:dyDescent="0.3">
      <c r="N3" t="s">
        <v>2081</v>
      </c>
      <c r="O3" t="s">
        <v>2082</v>
      </c>
      <c r="P3" t="s">
        <v>2083</v>
      </c>
      <c r="Q3" t="s">
        <v>2084</v>
      </c>
    </row>
    <row r="4" spans="1:19" hidden="1" x14ac:dyDescent="0.3">
      <c r="K4" t="s">
        <v>2085</v>
      </c>
      <c r="L4" t="s">
        <v>2085</v>
      </c>
      <c r="M4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19" x14ac:dyDescent="0.3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</row>
    <row r="6" spans="1:19" x14ac:dyDescent="0.3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2131</v>
      </c>
      <c r="G6" t="s">
        <v>2099</v>
      </c>
      <c r="H6">
        <v>2</v>
      </c>
      <c r="I6">
        <v>3</v>
      </c>
      <c r="J6" t="s">
        <v>2131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</row>
    <row r="7" spans="1:19" x14ac:dyDescent="0.3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2131</v>
      </c>
      <c r="G7" t="s">
        <v>2099</v>
      </c>
      <c r="H7">
        <v>2</v>
      </c>
      <c r="I7">
        <v>2</v>
      </c>
      <c r="J7" t="s">
        <v>2131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</row>
    <row r="8" spans="1:19" x14ac:dyDescent="0.3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2131</v>
      </c>
      <c r="G8" t="s">
        <v>2098</v>
      </c>
      <c r="H8">
        <v>2</v>
      </c>
      <c r="I8">
        <v>1</v>
      </c>
      <c r="J8" t="s">
        <v>2131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</row>
    <row r="9" spans="1:19" x14ac:dyDescent="0.3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2131</v>
      </c>
      <c r="G9" t="s">
        <v>2099</v>
      </c>
      <c r="H9">
        <v>2</v>
      </c>
      <c r="I9">
        <v>2</v>
      </c>
      <c r="J9" t="s">
        <v>2131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</row>
    <row r="10" spans="1:19" x14ac:dyDescent="0.3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2131</v>
      </c>
      <c r="G10" t="s">
        <v>2099</v>
      </c>
      <c r="H10">
        <v>2</v>
      </c>
      <c r="I10">
        <v>2</v>
      </c>
      <c r="J10" t="s">
        <v>2131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</row>
    <row r="11" spans="1:19" x14ac:dyDescent="0.3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2131</v>
      </c>
      <c r="G11" t="s">
        <v>2099</v>
      </c>
      <c r="H11">
        <v>2</v>
      </c>
      <c r="I11">
        <v>2</v>
      </c>
      <c r="J11" t="s">
        <v>2131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</row>
    <row r="12" spans="1:19" x14ac:dyDescent="0.3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2131</v>
      </c>
      <c r="G12" t="s">
        <v>2099</v>
      </c>
      <c r="H12">
        <v>2</v>
      </c>
      <c r="I12">
        <v>2</v>
      </c>
      <c r="J12" t="s">
        <v>2131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</row>
    <row r="13" spans="1:19" x14ac:dyDescent="0.3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2131</v>
      </c>
      <c r="G13" t="s">
        <v>2099</v>
      </c>
      <c r="H13">
        <v>2</v>
      </c>
      <c r="I13">
        <v>2</v>
      </c>
      <c r="J13" t="s">
        <v>2131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</row>
    <row r="14" spans="1:19" x14ac:dyDescent="0.3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2131</v>
      </c>
      <c r="G14" t="s">
        <v>2099</v>
      </c>
      <c r="H14">
        <v>2</v>
      </c>
      <c r="I14">
        <v>2</v>
      </c>
      <c r="J14" t="s">
        <v>2131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</row>
    <row r="15" spans="1:19" x14ac:dyDescent="0.3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2131</v>
      </c>
      <c r="G15" t="s">
        <v>2099</v>
      </c>
      <c r="H15">
        <v>2</v>
      </c>
      <c r="I15">
        <v>2</v>
      </c>
      <c r="J15" t="s">
        <v>2131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</row>
    <row r="16" spans="1:19" x14ac:dyDescent="0.3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2131</v>
      </c>
      <c r="G16" t="s">
        <v>2099</v>
      </c>
      <c r="H16">
        <v>2</v>
      </c>
      <c r="I16">
        <v>2</v>
      </c>
      <c r="J16" t="s">
        <v>2131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</row>
    <row r="17" spans="1:19" x14ac:dyDescent="0.3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2131</v>
      </c>
      <c r="G17" t="s">
        <v>2099</v>
      </c>
      <c r="H17">
        <v>2</v>
      </c>
      <c r="I17">
        <v>1</v>
      </c>
      <c r="J17" t="s">
        <v>2131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</row>
    <row r="18" spans="1:19" x14ac:dyDescent="0.3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2131</v>
      </c>
      <c r="G18" t="s">
        <v>2099</v>
      </c>
      <c r="H18">
        <v>2</v>
      </c>
      <c r="I18">
        <v>1</v>
      </c>
      <c r="J18" t="s">
        <v>2131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</row>
    <row r="19" spans="1:19" x14ac:dyDescent="0.3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2131</v>
      </c>
      <c r="G19" t="s">
        <v>2099</v>
      </c>
      <c r="H19">
        <v>2</v>
      </c>
      <c r="I19">
        <v>2</v>
      </c>
      <c r="J19" t="s">
        <v>2131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</row>
    <row r="20" spans="1:19" x14ac:dyDescent="0.3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2131</v>
      </c>
      <c r="G20" t="s">
        <v>2099</v>
      </c>
      <c r="H20">
        <v>2</v>
      </c>
      <c r="I20">
        <v>2</v>
      </c>
      <c r="J20" t="s">
        <v>2131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</row>
    <row r="21" spans="1:19" x14ac:dyDescent="0.3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2131</v>
      </c>
      <c r="G21" t="s">
        <v>2099</v>
      </c>
      <c r="H21">
        <v>2</v>
      </c>
      <c r="I21">
        <v>2</v>
      </c>
      <c r="J21" t="s">
        <v>2131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</row>
    <row r="22" spans="1:19" x14ac:dyDescent="0.3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2131</v>
      </c>
      <c r="G22" t="s">
        <v>2099</v>
      </c>
      <c r="H22">
        <v>2</v>
      </c>
      <c r="I22">
        <v>1</v>
      </c>
      <c r="J22" t="s">
        <v>2131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</row>
    <row r="23" spans="1:19" x14ac:dyDescent="0.3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2131</v>
      </c>
      <c r="G23" t="s">
        <v>2099</v>
      </c>
      <c r="H23">
        <v>2</v>
      </c>
      <c r="I23">
        <v>2</v>
      </c>
      <c r="J23" t="s">
        <v>2131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</row>
    <row r="24" spans="1:19" x14ac:dyDescent="0.3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2131</v>
      </c>
      <c r="G24" t="s">
        <v>2099</v>
      </c>
      <c r="H24">
        <v>2</v>
      </c>
      <c r="I24">
        <v>3</v>
      </c>
      <c r="J24" t="s">
        <v>2131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</row>
    <row r="25" spans="1:19" x14ac:dyDescent="0.3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2131</v>
      </c>
      <c r="G25" t="s">
        <v>2099</v>
      </c>
      <c r="H25">
        <v>2</v>
      </c>
      <c r="I25">
        <v>1</v>
      </c>
      <c r="J25" t="s">
        <v>2131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</row>
    <row r="26" spans="1:19" x14ac:dyDescent="0.3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2131</v>
      </c>
      <c r="G26" t="s">
        <v>2099</v>
      </c>
      <c r="H26">
        <v>2</v>
      </c>
      <c r="I26">
        <v>1</v>
      </c>
      <c r="J26" t="s">
        <v>2131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</row>
    <row r="27" spans="1:19" x14ac:dyDescent="0.3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</row>
    <row r="28" spans="1:19" x14ac:dyDescent="0.3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2131</v>
      </c>
      <c r="G28" t="s">
        <v>2099</v>
      </c>
      <c r="H28">
        <v>2</v>
      </c>
      <c r="I28">
        <v>1</v>
      </c>
      <c r="J28" t="s">
        <v>2131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</row>
    <row r="29" spans="1:19" x14ac:dyDescent="0.3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2131</v>
      </c>
      <c r="G29" t="s">
        <v>2099</v>
      </c>
      <c r="H29">
        <v>2</v>
      </c>
      <c r="I29">
        <v>1</v>
      </c>
      <c r="J29" t="s">
        <v>2131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</row>
    <row r="30" spans="1:19" x14ac:dyDescent="0.3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</row>
    <row r="31" spans="1:19" x14ac:dyDescent="0.3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2131</v>
      </c>
      <c r="G31" t="s">
        <v>2099</v>
      </c>
      <c r="H31">
        <v>2</v>
      </c>
      <c r="I31">
        <v>2</v>
      </c>
      <c r="J31" t="s">
        <v>2131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</row>
    <row r="32" spans="1:19" x14ac:dyDescent="0.3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</row>
    <row r="33" spans="1:19" x14ac:dyDescent="0.3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2131</v>
      </c>
      <c r="G33" t="s">
        <v>2099</v>
      </c>
      <c r="H33">
        <v>2</v>
      </c>
      <c r="I33">
        <v>1</v>
      </c>
      <c r="J33" t="s">
        <v>2131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</row>
    <row r="34" spans="1:19" x14ac:dyDescent="0.3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2131</v>
      </c>
      <c r="G34" t="s">
        <v>2099</v>
      </c>
      <c r="H34">
        <v>2</v>
      </c>
      <c r="I34">
        <v>1</v>
      </c>
      <c r="J34" t="s">
        <v>2131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</row>
    <row r="35" spans="1:19" x14ac:dyDescent="0.3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2131</v>
      </c>
      <c r="G35" t="s">
        <v>2099</v>
      </c>
      <c r="H35">
        <v>2</v>
      </c>
      <c r="I35">
        <v>1</v>
      </c>
      <c r="J35" t="s">
        <v>2131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</row>
    <row r="36" spans="1:19" x14ac:dyDescent="0.3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2131</v>
      </c>
      <c r="G36" t="s">
        <v>2099</v>
      </c>
      <c r="H36">
        <v>2</v>
      </c>
      <c r="I36">
        <v>1</v>
      </c>
      <c r="J36" t="s">
        <v>2131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</row>
    <row r="37" spans="1:19" x14ac:dyDescent="0.3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2131</v>
      </c>
      <c r="G37" t="s">
        <v>2099</v>
      </c>
      <c r="H37">
        <v>2</v>
      </c>
      <c r="I37">
        <v>1</v>
      </c>
      <c r="J37" t="s">
        <v>2131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</row>
    <row r="38" spans="1:19" x14ac:dyDescent="0.3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2131</v>
      </c>
      <c r="G38" t="s">
        <v>2099</v>
      </c>
      <c r="H38">
        <v>3</v>
      </c>
      <c r="I38">
        <v>2</v>
      </c>
      <c r="J38" t="s">
        <v>2131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</row>
    <row r="39" spans="1:19" x14ac:dyDescent="0.3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2131</v>
      </c>
      <c r="G39" t="s">
        <v>2099</v>
      </c>
      <c r="H39">
        <v>2</v>
      </c>
      <c r="I39">
        <v>1</v>
      </c>
      <c r="J39" t="s">
        <v>2131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</row>
    <row r="40" spans="1:19" x14ac:dyDescent="0.3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2131</v>
      </c>
      <c r="G40" t="s">
        <v>2099</v>
      </c>
      <c r="H40">
        <v>2</v>
      </c>
      <c r="I40">
        <v>1</v>
      </c>
      <c r="J40" t="s">
        <v>2131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</row>
    <row r="41" spans="1:19" x14ac:dyDescent="0.3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2131</v>
      </c>
      <c r="G41" t="s">
        <v>2100</v>
      </c>
      <c r="H41">
        <v>4</v>
      </c>
      <c r="I41">
        <v>3</v>
      </c>
      <c r="J41" t="s">
        <v>2131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</row>
    <row r="42" spans="1:19" x14ac:dyDescent="0.3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2131</v>
      </c>
      <c r="G42" t="s">
        <v>2100</v>
      </c>
      <c r="H42">
        <v>2</v>
      </c>
      <c r="I42">
        <v>2</v>
      </c>
      <c r="J42" t="s">
        <v>2131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</row>
    <row r="43" spans="1:19" x14ac:dyDescent="0.3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2131</v>
      </c>
      <c r="G43" t="s">
        <v>2100</v>
      </c>
      <c r="H43">
        <v>2</v>
      </c>
      <c r="I43">
        <v>1</v>
      </c>
      <c r="J43" t="s">
        <v>2131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</row>
    <row r="44" spans="1:19" x14ac:dyDescent="0.3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2131</v>
      </c>
      <c r="G44" t="s">
        <v>2100</v>
      </c>
      <c r="H44">
        <v>2</v>
      </c>
      <c r="I44">
        <v>2</v>
      </c>
      <c r="J44" t="s">
        <v>2131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</row>
    <row r="45" spans="1:19" x14ac:dyDescent="0.3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2131</v>
      </c>
      <c r="G45" t="s">
        <v>2099</v>
      </c>
      <c r="H45">
        <v>2</v>
      </c>
      <c r="I45">
        <v>1</v>
      </c>
      <c r="J45" t="s">
        <v>2131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</row>
    <row r="46" spans="1:19" x14ac:dyDescent="0.3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2131</v>
      </c>
      <c r="G46" t="s">
        <v>2099</v>
      </c>
      <c r="H46">
        <v>2</v>
      </c>
      <c r="I46">
        <v>2</v>
      </c>
      <c r="J46" t="s">
        <v>2131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</row>
    <row r="47" spans="1:19" x14ac:dyDescent="0.3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2131</v>
      </c>
      <c r="G47" t="s">
        <v>2099</v>
      </c>
      <c r="H47">
        <v>2</v>
      </c>
      <c r="I47">
        <v>2</v>
      </c>
      <c r="J47" t="s">
        <v>2131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</row>
    <row r="48" spans="1:19" x14ac:dyDescent="0.3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2131</v>
      </c>
      <c r="G48" t="s">
        <v>2099</v>
      </c>
      <c r="H48">
        <v>3</v>
      </c>
      <c r="I48">
        <v>2</v>
      </c>
      <c r="J48" t="s">
        <v>2131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</row>
    <row r="49" spans="1:19" x14ac:dyDescent="0.3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2131</v>
      </c>
      <c r="G49" t="s">
        <v>2099</v>
      </c>
      <c r="H49">
        <v>2</v>
      </c>
      <c r="I49">
        <v>2</v>
      </c>
      <c r="J49" t="s">
        <v>2131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</row>
    <row r="50" spans="1:19" x14ac:dyDescent="0.3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2131</v>
      </c>
      <c r="G50" t="s">
        <v>2099</v>
      </c>
      <c r="H50">
        <v>2</v>
      </c>
      <c r="I50">
        <v>2</v>
      </c>
      <c r="J50" t="s">
        <v>2131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</row>
    <row r="51" spans="1:19" x14ac:dyDescent="0.3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2131</v>
      </c>
      <c r="G51" t="s">
        <v>2099</v>
      </c>
      <c r="H51">
        <v>2</v>
      </c>
      <c r="I51">
        <v>1</v>
      </c>
      <c r="J51" t="s">
        <v>2131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</row>
    <row r="52" spans="1:19" x14ac:dyDescent="0.3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2131</v>
      </c>
      <c r="G52" t="s">
        <v>2099</v>
      </c>
      <c r="H52">
        <v>2</v>
      </c>
      <c r="I52">
        <v>1</v>
      </c>
      <c r="J52" t="s">
        <v>2131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</row>
    <row r="53" spans="1:19" x14ac:dyDescent="0.3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2131</v>
      </c>
      <c r="G53" t="s">
        <v>2099</v>
      </c>
      <c r="H53">
        <v>2</v>
      </c>
      <c r="I53">
        <v>2</v>
      </c>
      <c r="J53" t="s">
        <v>2131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</row>
    <row r="54" spans="1:19" x14ac:dyDescent="0.3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2131</v>
      </c>
      <c r="G54" t="s">
        <v>2099</v>
      </c>
      <c r="H54">
        <v>3</v>
      </c>
      <c r="I54">
        <v>2</v>
      </c>
      <c r="J54" t="s">
        <v>2131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</row>
    <row r="55" spans="1:19" x14ac:dyDescent="0.3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2131</v>
      </c>
      <c r="G55" t="s">
        <v>2098</v>
      </c>
      <c r="H55">
        <v>3</v>
      </c>
      <c r="I55">
        <v>1</v>
      </c>
      <c r="J55" t="s">
        <v>2131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</row>
    <row r="56" spans="1:19" x14ac:dyDescent="0.3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2131</v>
      </c>
      <c r="G56" t="s">
        <v>2099</v>
      </c>
      <c r="H56">
        <v>2</v>
      </c>
      <c r="I56">
        <v>1</v>
      </c>
      <c r="J56" t="s">
        <v>2131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</row>
    <row r="57" spans="1:19" x14ac:dyDescent="0.3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2131</v>
      </c>
      <c r="G57" t="s">
        <v>2099</v>
      </c>
      <c r="H57">
        <v>2</v>
      </c>
      <c r="I57">
        <v>2</v>
      </c>
      <c r="J57" t="s">
        <v>2131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</row>
    <row r="58" spans="1:19" x14ac:dyDescent="0.3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2131</v>
      </c>
      <c r="G58" t="s">
        <v>2099</v>
      </c>
      <c r="H58">
        <v>2</v>
      </c>
      <c r="I58">
        <v>2</v>
      </c>
      <c r="J58" t="s">
        <v>2131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</row>
    <row r="59" spans="1:19" x14ac:dyDescent="0.3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2131</v>
      </c>
      <c r="G59" t="s">
        <v>2099</v>
      </c>
      <c r="H59">
        <v>2</v>
      </c>
      <c r="I59">
        <v>1</v>
      </c>
      <c r="J59" t="s">
        <v>2131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</row>
    <row r="60" spans="1:19" x14ac:dyDescent="0.3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2131</v>
      </c>
      <c r="G60" t="s">
        <v>2098</v>
      </c>
      <c r="H60">
        <v>3</v>
      </c>
      <c r="I60">
        <v>3</v>
      </c>
      <c r="J60" t="s">
        <v>2131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</row>
    <row r="61" spans="1:19" x14ac:dyDescent="0.3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2</v>
      </c>
      <c r="J61" t="s">
        <v>2131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</row>
    <row r="62" spans="1:19" x14ac:dyDescent="0.3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</row>
    <row r="63" spans="1:19" x14ac:dyDescent="0.3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2131</v>
      </c>
      <c r="G63" t="s">
        <v>2099</v>
      </c>
      <c r="H63">
        <v>3</v>
      </c>
      <c r="I63">
        <v>2</v>
      </c>
      <c r="J63" t="s">
        <v>2131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</row>
    <row r="64" spans="1:19" x14ac:dyDescent="0.3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2131</v>
      </c>
      <c r="G64" t="s">
        <v>2099</v>
      </c>
      <c r="H64">
        <v>2</v>
      </c>
      <c r="I64">
        <v>1</v>
      </c>
      <c r="J64" t="s">
        <v>2131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</row>
    <row r="65" spans="1:19" x14ac:dyDescent="0.3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2131</v>
      </c>
      <c r="G65" t="s">
        <v>2100</v>
      </c>
      <c r="H65">
        <v>2</v>
      </c>
      <c r="I65">
        <v>1</v>
      </c>
      <c r="J65" t="s">
        <v>2131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</row>
    <row r="66" spans="1:19" x14ac:dyDescent="0.3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2131</v>
      </c>
      <c r="G66" t="s">
        <v>2098</v>
      </c>
      <c r="H66">
        <v>4</v>
      </c>
      <c r="I66">
        <v>3</v>
      </c>
      <c r="J66" t="s">
        <v>2131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</row>
    <row r="67" spans="1:19" x14ac:dyDescent="0.3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2131</v>
      </c>
      <c r="G67" t="s">
        <v>2098</v>
      </c>
      <c r="H67">
        <v>4</v>
      </c>
      <c r="I67">
        <v>3</v>
      </c>
      <c r="J67" t="s">
        <v>2131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</row>
    <row r="68" spans="1:19" x14ac:dyDescent="0.3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2131</v>
      </c>
      <c r="G68" t="s">
        <v>2098</v>
      </c>
      <c r="H68">
        <v>3</v>
      </c>
      <c r="I68">
        <v>2</v>
      </c>
      <c r="J68" t="s">
        <v>2131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</row>
    <row r="69" spans="1:19" x14ac:dyDescent="0.3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2131</v>
      </c>
      <c r="G69" t="s">
        <v>2097</v>
      </c>
      <c r="H69">
        <v>9</v>
      </c>
      <c r="I69">
        <v>14</v>
      </c>
      <c r="J69" t="s">
        <v>2131</v>
      </c>
      <c r="K69">
        <v>19510.900000000001</v>
      </c>
      <c r="L69" t="s">
        <v>2131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</row>
    <row r="70" spans="1:19" x14ac:dyDescent="0.3">
      <c r="A70">
        <v>65</v>
      </c>
      <c r="B70" t="s">
        <v>2285</v>
      </c>
      <c r="C70">
        <v>39461</v>
      </c>
      <c r="D70" t="s">
        <v>1899</v>
      </c>
      <c r="E70">
        <v>1965</v>
      </c>
      <c r="F70" t="s">
        <v>2131</v>
      </c>
      <c r="G70" t="s">
        <v>2097</v>
      </c>
      <c r="H70">
        <v>5</v>
      </c>
      <c r="I70">
        <v>5</v>
      </c>
      <c r="J70" t="s">
        <v>2131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</row>
    <row r="71" spans="1:19" x14ac:dyDescent="0.3">
      <c r="A71">
        <v>66</v>
      </c>
      <c r="B71" t="s">
        <v>2286</v>
      </c>
      <c r="C71">
        <v>39575</v>
      </c>
      <c r="D71" t="s">
        <v>1899</v>
      </c>
      <c r="E71">
        <v>1973</v>
      </c>
      <c r="F71" t="s">
        <v>2131</v>
      </c>
      <c r="G71" t="s">
        <v>2097</v>
      </c>
      <c r="H71">
        <v>5</v>
      </c>
      <c r="I71">
        <v>2</v>
      </c>
      <c r="J71" t="s">
        <v>2131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</row>
    <row r="72" spans="1:19" x14ac:dyDescent="0.3">
      <c r="A72">
        <v>67</v>
      </c>
      <c r="B72" t="s">
        <v>2287</v>
      </c>
      <c r="C72">
        <v>40849</v>
      </c>
      <c r="D72" t="s">
        <v>1899</v>
      </c>
      <c r="E72">
        <v>1962</v>
      </c>
      <c r="F72" t="s">
        <v>2131</v>
      </c>
      <c r="G72" t="s">
        <v>2097</v>
      </c>
      <c r="H72">
        <v>5</v>
      </c>
      <c r="I72">
        <v>4</v>
      </c>
      <c r="J72" t="s">
        <v>2131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</row>
    <row r="73" spans="1:19" x14ac:dyDescent="0.3">
      <c r="A73">
        <v>68</v>
      </c>
      <c r="B73" t="s">
        <v>2288</v>
      </c>
      <c r="C73">
        <v>39459</v>
      </c>
      <c r="D73" t="s">
        <v>1899</v>
      </c>
      <c r="E73">
        <v>1964</v>
      </c>
      <c r="F73" t="s">
        <v>2131</v>
      </c>
      <c r="G73" t="s">
        <v>2097</v>
      </c>
      <c r="H73">
        <v>5</v>
      </c>
      <c r="I73">
        <v>5</v>
      </c>
      <c r="J73" t="s">
        <v>2131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</row>
    <row r="74" spans="1:19" x14ac:dyDescent="0.3">
      <c r="A74">
        <v>69</v>
      </c>
      <c r="B74" t="s">
        <v>2289</v>
      </c>
      <c r="C74">
        <v>39375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5</v>
      </c>
      <c r="J74" t="s">
        <v>2131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</row>
    <row r="75" spans="1:19" x14ac:dyDescent="0.3">
      <c r="A75">
        <v>70</v>
      </c>
      <c r="B75" t="s">
        <v>2290</v>
      </c>
      <c r="C75">
        <v>39376</v>
      </c>
      <c r="D75" t="s">
        <v>1899</v>
      </c>
      <c r="E75">
        <v>1962</v>
      </c>
      <c r="F75" t="s">
        <v>2131</v>
      </c>
      <c r="G75" t="s">
        <v>2097</v>
      </c>
      <c r="H75">
        <v>5</v>
      </c>
      <c r="I75">
        <v>3</v>
      </c>
      <c r="J75" t="s">
        <v>2131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</row>
    <row r="76" spans="1:19" x14ac:dyDescent="0.3">
      <c r="A76">
        <v>71</v>
      </c>
      <c r="B76" t="s">
        <v>2291</v>
      </c>
      <c r="C76">
        <v>39377</v>
      </c>
      <c r="D76" t="s">
        <v>1899</v>
      </c>
      <c r="E76">
        <v>1962</v>
      </c>
      <c r="F76" t="s">
        <v>2131</v>
      </c>
      <c r="G76" t="s">
        <v>2097</v>
      </c>
      <c r="H76">
        <v>5</v>
      </c>
      <c r="I76">
        <v>4</v>
      </c>
      <c r="J76" t="s">
        <v>2131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</row>
    <row r="77" spans="1:19" x14ac:dyDescent="0.3">
      <c r="A77">
        <v>72</v>
      </c>
      <c r="B77" t="s">
        <v>2292</v>
      </c>
      <c r="C77">
        <v>45289</v>
      </c>
      <c r="D77" t="s">
        <v>1899</v>
      </c>
      <c r="E77">
        <v>1964</v>
      </c>
      <c r="F77" t="s">
        <v>2131</v>
      </c>
      <c r="G77" t="s">
        <v>2097</v>
      </c>
      <c r="H77">
        <v>5</v>
      </c>
      <c r="I77">
        <v>6</v>
      </c>
      <c r="J77" t="s">
        <v>2131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</row>
    <row r="78" spans="1:19" x14ac:dyDescent="0.3">
      <c r="A78">
        <v>73</v>
      </c>
      <c r="B78" t="s">
        <v>2293</v>
      </c>
      <c r="C78">
        <v>39449</v>
      </c>
      <c r="D78" t="s">
        <v>1899</v>
      </c>
      <c r="E78">
        <v>1964</v>
      </c>
      <c r="F78" t="s">
        <v>2131</v>
      </c>
      <c r="G78" t="s">
        <v>2097</v>
      </c>
      <c r="H78">
        <v>5</v>
      </c>
      <c r="I78">
        <v>5</v>
      </c>
      <c r="J78" t="s">
        <v>2131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</row>
    <row r="79" spans="1:19" x14ac:dyDescent="0.3">
      <c r="A79">
        <v>74</v>
      </c>
      <c r="B79" t="s">
        <v>2294</v>
      </c>
      <c r="C79">
        <v>40549</v>
      </c>
      <c r="D79" t="s">
        <v>1899</v>
      </c>
      <c r="E79">
        <v>1954</v>
      </c>
      <c r="F79" t="s">
        <v>2131</v>
      </c>
      <c r="G79" t="s">
        <v>2098</v>
      </c>
      <c r="H79">
        <v>4</v>
      </c>
      <c r="I79">
        <v>2</v>
      </c>
      <c r="J79" t="s">
        <v>2131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</row>
    <row r="80" spans="1:19" x14ac:dyDescent="0.3">
      <c r="A80">
        <v>75</v>
      </c>
      <c r="B80" t="s">
        <v>2295</v>
      </c>
      <c r="C80">
        <v>40164</v>
      </c>
      <c r="D80" t="s">
        <v>1899</v>
      </c>
      <c r="E80">
        <v>1953</v>
      </c>
      <c r="F80" t="s">
        <v>2131</v>
      </c>
      <c r="G80" t="s">
        <v>2099</v>
      </c>
      <c r="H80">
        <v>2</v>
      </c>
      <c r="I80">
        <v>2</v>
      </c>
      <c r="J80" t="s">
        <v>2131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</row>
    <row r="81" spans="1:19" x14ac:dyDescent="0.3">
      <c r="A81">
        <v>76</v>
      </c>
      <c r="B81" t="s">
        <v>2296</v>
      </c>
      <c r="C81">
        <v>40785</v>
      </c>
      <c r="D81" t="s">
        <v>1899</v>
      </c>
      <c r="E81">
        <v>1958</v>
      </c>
      <c r="F81" t="s">
        <v>2131</v>
      </c>
      <c r="G81" t="s">
        <v>2099</v>
      </c>
      <c r="H81">
        <v>4</v>
      </c>
      <c r="I81">
        <v>3</v>
      </c>
      <c r="J81" t="s">
        <v>2131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</row>
    <row r="82" spans="1:19" x14ac:dyDescent="0.3">
      <c r="A82">
        <v>77</v>
      </c>
      <c r="B82" t="s">
        <v>2297</v>
      </c>
      <c r="C82">
        <v>39382</v>
      </c>
      <c r="D82" t="s">
        <v>1899</v>
      </c>
      <c r="E82">
        <v>1963</v>
      </c>
      <c r="F82" t="s">
        <v>2131</v>
      </c>
      <c r="G82" t="s">
        <v>2097</v>
      </c>
      <c r="H82">
        <v>5</v>
      </c>
      <c r="I82">
        <v>4</v>
      </c>
      <c r="J82" t="s">
        <v>2131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</row>
    <row r="83" spans="1:19" x14ac:dyDescent="0.3">
      <c r="A83">
        <v>78</v>
      </c>
      <c r="B83" t="s">
        <v>2298</v>
      </c>
      <c r="C83">
        <v>40865</v>
      </c>
      <c r="D83" t="s">
        <v>1899</v>
      </c>
      <c r="E83">
        <v>1962</v>
      </c>
      <c r="F83" t="s">
        <v>2131</v>
      </c>
      <c r="G83" t="s">
        <v>2098</v>
      </c>
      <c r="H83">
        <v>5</v>
      </c>
      <c r="I83">
        <v>3</v>
      </c>
      <c r="J83" t="s">
        <v>2131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</row>
    <row r="84" spans="1:19" x14ac:dyDescent="0.3">
      <c r="A84">
        <v>79</v>
      </c>
      <c r="B84" t="s">
        <v>2299</v>
      </c>
      <c r="C84">
        <v>40944</v>
      </c>
      <c r="D84" t="s">
        <v>1899</v>
      </c>
      <c r="E84">
        <v>1962</v>
      </c>
      <c r="F84" t="s">
        <v>2131</v>
      </c>
      <c r="G84" t="s">
        <v>2098</v>
      </c>
      <c r="H84">
        <v>5</v>
      </c>
      <c r="I84">
        <v>3</v>
      </c>
      <c r="J84" t="s">
        <v>2131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</row>
    <row r="85" spans="1:19" x14ac:dyDescent="0.3">
      <c r="A85">
        <v>80</v>
      </c>
      <c r="B85" t="s">
        <v>2300</v>
      </c>
      <c r="C85">
        <v>40852</v>
      </c>
      <c r="D85" t="s">
        <v>1899</v>
      </c>
      <c r="E85">
        <v>1962</v>
      </c>
      <c r="F85" t="s">
        <v>2131</v>
      </c>
      <c r="G85" t="s">
        <v>2098</v>
      </c>
      <c r="H85">
        <v>5</v>
      </c>
      <c r="I85">
        <v>3</v>
      </c>
      <c r="J85" t="s">
        <v>2131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</row>
    <row r="86" spans="1:19" x14ac:dyDescent="0.3">
      <c r="A86">
        <v>81</v>
      </c>
      <c r="B86" t="s">
        <v>2303</v>
      </c>
      <c r="C86">
        <v>40882</v>
      </c>
      <c r="D86" t="s">
        <v>1899</v>
      </c>
      <c r="E86">
        <v>1960</v>
      </c>
      <c r="F86" t="s">
        <v>2131</v>
      </c>
      <c r="G86" t="s">
        <v>2098</v>
      </c>
      <c r="H86">
        <v>5</v>
      </c>
      <c r="I86">
        <v>3</v>
      </c>
      <c r="J86" t="s">
        <v>2131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</row>
    <row r="87" spans="1:19" x14ac:dyDescent="0.3">
      <c r="A87">
        <v>82</v>
      </c>
      <c r="B87" t="s">
        <v>2304</v>
      </c>
      <c r="C87">
        <v>39484</v>
      </c>
      <c r="D87" t="s">
        <v>1899</v>
      </c>
      <c r="E87">
        <v>1965</v>
      </c>
      <c r="F87" t="s">
        <v>2131</v>
      </c>
      <c r="G87" t="s">
        <v>2097</v>
      </c>
      <c r="H87">
        <v>5</v>
      </c>
      <c r="I87">
        <v>7</v>
      </c>
      <c r="J87" t="s">
        <v>2131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</row>
    <row r="88" spans="1:19" x14ac:dyDescent="0.3">
      <c r="A88">
        <v>83</v>
      </c>
      <c r="B88" t="s">
        <v>2305</v>
      </c>
      <c r="C88">
        <v>40699</v>
      </c>
      <c r="D88" t="s">
        <v>1899</v>
      </c>
      <c r="E88">
        <v>1957</v>
      </c>
      <c r="F88" t="s">
        <v>2131</v>
      </c>
      <c r="G88" t="s">
        <v>2098</v>
      </c>
      <c r="H88">
        <v>4</v>
      </c>
      <c r="I88">
        <v>4</v>
      </c>
      <c r="J88" t="s">
        <v>2131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</row>
    <row r="89" spans="1:19" x14ac:dyDescent="0.3">
      <c r="A89">
        <v>84</v>
      </c>
      <c r="B89" t="s">
        <v>2306</v>
      </c>
      <c r="C89">
        <v>40791</v>
      </c>
      <c r="D89" t="s">
        <v>1899</v>
      </c>
      <c r="E89">
        <v>1959</v>
      </c>
      <c r="F89" t="s">
        <v>2131</v>
      </c>
      <c r="G89" t="s">
        <v>2099</v>
      </c>
      <c r="H89">
        <v>4</v>
      </c>
      <c r="I89">
        <v>4</v>
      </c>
      <c r="J89" t="s">
        <v>2131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</row>
    <row r="90" spans="1:19" x14ac:dyDescent="0.3">
      <c r="A90">
        <v>85</v>
      </c>
      <c r="B90" t="s">
        <v>2307</v>
      </c>
      <c r="C90">
        <v>40792</v>
      </c>
      <c r="D90" t="s">
        <v>1899</v>
      </c>
      <c r="E90">
        <v>1959</v>
      </c>
      <c r="F90" t="s">
        <v>2131</v>
      </c>
      <c r="G90" t="s">
        <v>2099</v>
      </c>
      <c r="H90">
        <v>4</v>
      </c>
      <c r="I90">
        <v>6</v>
      </c>
      <c r="J90" t="s">
        <v>2131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</row>
    <row r="91" spans="1:19" x14ac:dyDescent="0.3">
      <c r="A91">
        <v>86</v>
      </c>
      <c r="B91" t="s">
        <v>2308</v>
      </c>
      <c r="C91">
        <v>40794</v>
      </c>
      <c r="D91" t="s">
        <v>1899</v>
      </c>
      <c r="E91">
        <v>1958</v>
      </c>
      <c r="F91" t="s">
        <v>2131</v>
      </c>
      <c r="G91" t="s">
        <v>2099</v>
      </c>
      <c r="H91">
        <v>4</v>
      </c>
      <c r="I91">
        <v>4</v>
      </c>
      <c r="J91" t="s">
        <v>2131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</row>
    <row r="92" spans="1:19" x14ac:dyDescent="0.3">
      <c r="A92">
        <v>87</v>
      </c>
      <c r="B92" t="s">
        <v>2309</v>
      </c>
      <c r="C92">
        <v>40678</v>
      </c>
      <c r="D92" t="s">
        <v>1899</v>
      </c>
      <c r="E92">
        <v>1961</v>
      </c>
      <c r="F92" t="s">
        <v>2131</v>
      </c>
      <c r="G92" t="s">
        <v>2097</v>
      </c>
      <c r="H92">
        <v>4</v>
      </c>
      <c r="I92">
        <v>3</v>
      </c>
      <c r="J92" t="s">
        <v>2131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</row>
    <row r="93" spans="1:19" x14ac:dyDescent="0.3">
      <c r="A93">
        <v>88</v>
      </c>
      <c r="B93" t="s">
        <v>2310</v>
      </c>
      <c r="C93">
        <v>40795</v>
      </c>
      <c r="D93" t="s">
        <v>1899</v>
      </c>
      <c r="E93">
        <v>1958</v>
      </c>
      <c r="F93" t="s">
        <v>2131</v>
      </c>
      <c r="G93" t="s">
        <v>2099</v>
      </c>
      <c r="H93">
        <v>4</v>
      </c>
      <c r="I93">
        <v>4</v>
      </c>
      <c r="J93" t="s">
        <v>2131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</row>
    <row r="94" spans="1:19" x14ac:dyDescent="0.3">
      <c r="A94">
        <v>89</v>
      </c>
      <c r="B94" t="s">
        <v>2311</v>
      </c>
      <c r="C94">
        <v>40802</v>
      </c>
      <c r="D94" t="s">
        <v>1899</v>
      </c>
      <c r="E94">
        <v>1962</v>
      </c>
      <c r="F94" t="s">
        <v>2131</v>
      </c>
      <c r="G94" t="s">
        <v>2097</v>
      </c>
      <c r="H94">
        <v>5</v>
      </c>
      <c r="I94">
        <v>4</v>
      </c>
      <c r="J94" t="s">
        <v>2131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</row>
    <row r="95" spans="1:19" x14ac:dyDescent="0.3">
      <c r="A95">
        <v>90</v>
      </c>
      <c r="B95" t="s">
        <v>2312</v>
      </c>
      <c r="C95">
        <v>40828</v>
      </c>
      <c r="D95" t="s">
        <v>1899</v>
      </c>
      <c r="E95">
        <v>1964</v>
      </c>
      <c r="F95" t="s">
        <v>2131</v>
      </c>
      <c r="G95" t="s">
        <v>2097</v>
      </c>
      <c r="H95">
        <v>5</v>
      </c>
      <c r="I95">
        <v>4</v>
      </c>
      <c r="J95" t="s">
        <v>2131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</row>
    <row r="96" spans="1:19" x14ac:dyDescent="0.3">
      <c r="A96">
        <v>91</v>
      </c>
      <c r="B96" t="s">
        <v>2313</v>
      </c>
      <c r="C96">
        <v>40889</v>
      </c>
      <c r="D96" t="s">
        <v>1899</v>
      </c>
      <c r="E96">
        <v>1965</v>
      </c>
      <c r="F96" t="s">
        <v>2131</v>
      </c>
      <c r="G96" t="s">
        <v>2097</v>
      </c>
      <c r="H96">
        <v>5</v>
      </c>
      <c r="I96">
        <v>6</v>
      </c>
      <c r="J96" t="s">
        <v>2131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</row>
    <row r="97" spans="1:22" x14ac:dyDescent="0.3">
      <c r="A97">
        <v>92</v>
      </c>
      <c r="B97" t="s">
        <v>3468</v>
      </c>
      <c r="C97">
        <v>40914</v>
      </c>
      <c r="D97" t="s">
        <v>1899</v>
      </c>
      <c r="E97">
        <v>1960</v>
      </c>
      <c r="F97">
        <v>2022</v>
      </c>
      <c r="G97" t="s">
        <v>3367</v>
      </c>
      <c r="H97">
        <v>4</v>
      </c>
      <c r="I97">
        <v>4</v>
      </c>
      <c r="J97" t="s">
        <v>2131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</row>
    <row r="98" spans="1:22" x14ac:dyDescent="0.3">
      <c r="A98">
        <v>93</v>
      </c>
      <c r="B98" t="s">
        <v>2314</v>
      </c>
      <c r="C98">
        <v>39378</v>
      </c>
      <c r="D98" t="s">
        <v>1899</v>
      </c>
      <c r="E98">
        <v>1962</v>
      </c>
      <c r="F98" t="s">
        <v>2131</v>
      </c>
      <c r="G98" t="s">
        <v>2097</v>
      </c>
      <c r="H98">
        <v>5</v>
      </c>
      <c r="I98">
        <v>4</v>
      </c>
      <c r="J98" t="s">
        <v>2131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</row>
    <row r="99" spans="1:22" x14ac:dyDescent="0.3">
      <c r="A99">
        <v>94</v>
      </c>
      <c r="B99" t="s">
        <v>2315</v>
      </c>
      <c r="C99">
        <v>39455</v>
      </c>
      <c r="D99" t="s">
        <v>1899</v>
      </c>
      <c r="E99">
        <v>1964</v>
      </c>
      <c r="F99" t="s">
        <v>2131</v>
      </c>
      <c r="G99" t="s">
        <v>2097</v>
      </c>
      <c r="H99">
        <v>5</v>
      </c>
      <c r="I99">
        <v>5</v>
      </c>
      <c r="J99" t="s">
        <v>2131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</row>
    <row r="100" spans="1:22" x14ac:dyDescent="0.3">
      <c r="A100">
        <v>95</v>
      </c>
      <c r="B100" t="s">
        <v>2316</v>
      </c>
      <c r="C100">
        <v>40781</v>
      </c>
      <c r="D100" t="s">
        <v>1899</v>
      </c>
      <c r="E100">
        <v>1956</v>
      </c>
      <c r="F100" t="s">
        <v>2131</v>
      </c>
      <c r="G100" t="s">
        <v>2099</v>
      </c>
      <c r="H100">
        <v>4</v>
      </c>
      <c r="I100">
        <v>4</v>
      </c>
      <c r="J100" t="s">
        <v>2131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</row>
    <row r="101" spans="1:22" x14ac:dyDescent="0.3">
      <c r="A101">
        <v>96</v>
      </c>
      <c r="B101" t="s">
        <v>2317</v>
      </c>
      <c r="C101">
        <v>39485</v>
      </c>
      <c r="D101" t="s">
        <v>1899</v>
      </c>
      <c r="E101">
        <v>1965</v>
      </c>
      <c r="F101" t="s">
        <v>2131</v>
      </c>
      <c r="G101" t="s">
        <v>2097</v>
      </c>
      <c r="H101">
        <v>5</v>
      </c>
      <c r="I101">
        <v>5</v>
      </c>
      <c r="J101" t="s">
        <v>2131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</row>
    <row r="102" spans="1:22" x14ac:dyDescent="0.3">
      <c r="A102">
        <v>97</v>
      </c>
      <c r="B102" t="s">
        <v>2318</v>
      </c>
      <c r="C102">
        <v>40741</v>
      </c>
      <c r="D102" t="s">
        <v>1899</v>
      </c>
      <c r="E102">
        <v>1956</v>
      </c>
      <c r="F102" t="s">
        <v>2131</v>
      </c>
      <c r="G102" t="s">
        <v>2098</v>
      </c>
      <c r="H102">
        <v>4</v>
      </c>
      <c r="I102">
        <v>3</v>
      </c>
      <c r="J102" t="s">
        <v>2131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</row>
    <row r="103" spans="1:22" x14ac:dyDescent="0.3">
      <c r="A103">
        <v>98</v>
      </c>
      <c r="B103" t="s">
        <v>2319</v>
      </c>
      <c r="C103">
        <v>40811</v>
      </c>
      <c r="D103" t="s">
        <v>1899</v>
      </c>
      <c r="E103">
        <v>1962</v>
      </c>
      <c r="F103" t="s">
        <v>2131</v>
      </c>
      <c r="G103" t="s">
        <v>2097</v>
      </c>
      <c r="H103">
        <v>5</v>
      </c>
      <c r="I103">
        <v>4</v>
      </c>
      <c r="J103" t="s">
        <v>2131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</row>
    <row r="104" spans="1:22" x14ac:dyDescent="0.3">
      <c r="A104" s="153">
        <v>99</v>
      </c>
      <c r="B104" s="153" t="s">
        <v>2320</v>
      </c>
      <c r="C104" s="153">
        <v>39779</v>
      </c>
      <c r="D104" s="153" t="s">
        <v>1899</v>
      </c>
      <c r="E104" s="153">
        <v>1987</v>
      </c>
      <c r="F104" s="153" t="s">
        <v>2131</v>
      </c>
      <c r="G104" s="153" t="s">
        <v>2097</v>
      </c>
      <c r="H104" s="153">
        <v>10</v>
      </c>
      <c r="I104" s="153">
        <v>6</v>
      </c>
      <c r="J104" s="250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U104" t="str">
        <f>VLOOKUP(C104,Лист5!B:C,2,0)</f>
        <v>г. Ангарск, мкр. 29, д. 9</v>
      </c>
      <c r="V104" s="143">
        <f>VLOOKUP(C104,Лист5!B:E,4,0)</f>
        <v>17983894</v>
      </c>
    </row>
    <row r="105" spans="1:22" x14ac:dyDescent="0.3">
      <c r="A105">
        <v>100</v>
      </c>
      <c r="B105" t="s">
        <v>2146</v>
      </c>
      <c r="C105">
        <v>40913</v>
      </c>
      <c r="D105" t="s">
        <v>1899</v>
      </c>
      <c r="E105">
        <v>1960</v>
      </c>
      <c r="F105" t="s">
        <v>2131</v>
      </c>
      <c r="G105" t="s">
        <v>2099</v>
      </c>
      <c r="H105">
        <v>4</v>
      </c>
      <c r="I105">
        <v>6</v>
      </c>
      <c r="J105" t="s">
        <v>2131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</row>
    <row r="106" spans="1:22" x14ac:dyDescent="0.3">
      <c r="A106">
        <v>101</v>
      </c>
      <c r="B106" t="s">
        <v>2147</v>
      </c>
      <c r="C106">
        <v>40915</v>
      </c>
      <c r="D106" t="s">
        <v>1899</v>
      </c>
      <c r="E106">
        <v>1960</v>
      </c>
      <c r="F106" t="s">
        <v>2131</v>
      </c>
      <c r="G106" t="s">
        <v>2099</v>
      </c>
      <c r="H106">
        <v>4</v>
      </c>
      <c r="I106">
        <v>2</v>
      </c>
      <c r="J106" t="s">
        <v>2131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</row>
    <row r="107" spans="1:22" x14ac:dyDescent="0.3">
      <c r="A107">
        <v>102</v>
      </c>
      <c r="B107" t="s">
        <v>2149</v>
      </c>
      <c r="C107">
        <v>40733</v>
      </c>
      <c r="D107" t="s">
        <v>1899</v>
      </c>
      <c r="E107">
        <v>1957</v>
      </c>
      <c r="F107" t="s">
        <v>2131</v>
      </c>
      <c r="G107" t="s">
        <v>2098</v>
      </c>
      <c r="H107">
        <v>4</v>
      </c>
      <c r="I107">
        <v>3</v>
      </c>
      <c r="J107" t="s">
        <v>2131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</row>
    <row r="108" spans="1:22" x14ac:dyDescent="0.3">
      <c r="A108">
        <v>103</v>
      </c>
      <c r="B108" t="s">
        <v>2152</v>
      </c>
      <c r="C108">
        <v>40693</v>
      </c>
      <c r="D108" t="s">
        <v>1899</v>
      </c>
      <c r="E108">
        <v>1958</v>
      </c>
      <c r="F108" t="s">
        <v>2131</v>
      </c>
      <c r="G108" t="s">
        <v>2098</v>
      </c>
      <c r="H108">
        <v>4</v>
      </c>
      <c r="I108">
        <v>4</v>
      </c>
      <c r="J108" t="s">
        <v>2131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</row>
    <row r="109" spans="1:22" x14ac:dyDescent="0.3">
      <c r="A109">
        <v>104</v>
      </c>
      <c r="B109" t="s">
        <v>2154</v>
      </c>
      <c r="C109">
        <v>40471</v>
      </c>
      <c r="D109" t="s">
        <v>1899</v>
      </c>
      <c r="E109">
        <v>1958</v>
      </c>
      <c r="F109" t="s">
        <v>2131</v>
      </c>
      <c r="G109" t="s">
        <v>2098</v>
      </c>
      <c r="H109">
        <v>4</v>
      </c>
      <c r="I109">
        <v>3</v>
      </c>
      <c r="J109" t="s">
        <v>2131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</row>
    <row r="110" spans="1:22" x14ac:dyDescent="0.3">
      <c r="A110">
        <v>105</v>
      </c>
      <c r="B110" t="s">
        <v>2165</v>
      </c>
      <c r="C110">
        <v>40786</v>
      </c>
      <c r="D110" t="s">
        <v>1899</v>
      </c>
      <c r="E110">
        <v>1958</v>
      </c>
      <c r="F110" t="s">
        <v>2131</v>
      </c>
      <c r="G110" t="s">
        <v>2099</v>
      </c>
      <c r="H110">
        <v>4</v>
      </c>
      <c r="I110">
        <v>3</v>
      </c>
      <c r="J110" t="s">
        <v>2131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</row>
    <row r="111" spans="1:22" x14ac:dyDescent="0.3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2131</v>
      </c>
      <c r="G111" t="s">
        <v>2098</v>
      </c>
      <c r="H111">
        <v>4</v>
      </c>
      <c r="I111">
        <v>3</v>
      </c>
      <c r="J111" t="s">
        <v>2131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</row>
    <row r="112" spans="1:22" x14ac:dyDescent="0.3">
      <c r="A112">
        <v>107</v>
      </c>
      <c r="B112" t="s">
        <v>3044</v>
      </c>
      <c r="C112">
        <v>41000</v>
      </c>
      <c r="D112" t="s">
        <v>1899</v>
      </c>
      <c r="E112">
        <v>1982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</row>
    <row r="113" spans="1:21" x14ac:dyDescent="0.3">
      <c r="A113">
        <v>108</v>
      </c>
      <c r="B113" t="s">
        <v>3065</v>
      </c>
      <c r="C113">
        <v>40684</v>
      </c>
      <c r="D113" t="s">
        <v>1899</v>
      </c>
      <c r="E113">
        <v>1961</v>
      </c>
      <c r="F113" t="s">
        <v>2131</v>
      </c>
      <c r="G113" t="s">
        <v>2097</v>
      </c>
      <c r="H113">
        <v>4</v>
      </c>
      <c r="I113">
        <v>3</v>
      </c>
      <c r="J113" t="s">
        <v>2131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</row>
    <row r="114" spans="1:21" x14ac:dyDescent="0.3">
      <c r="A114">
        <v>109</v>
      </c>
      <c r="B114" t="s">
        <v>3066</v>
      </c>
      <c r="C114">
        <v>40924</v>
      </c>
      <c r="D114" t="s">
        <v>1899</v>
      </c>
      <c r="E114">
        <v>1959</v>
      </c>
      <c r="F114" t="s">
        <v>2131</v>
      </c>
      <c r="G114" t="s">
        <v>2099</v>
      </c>
      <c r="H114">
        <v>4</v>
      </c>
      <c r="I114">
        <v>4</v>
      </c>
      <c r="J114" t="s">
        <v>2131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</row>
    <row r="115" spans="1:21" x14ac:dyDescent="0.3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2131</v>
      </c>
      <c r="G115" t="s">
        <v>2097</v>
      </c>
      <c r="H115">
        <v>5</v>
      </c>
      <c r="I115">
        <v>4</v>
      </c>
      <c r="J115" t="s">
        <v>2131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</row>
    <row r="116" spans="1:21" x14ac:dyDescent="0.3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2131</v>
      </c>
      <c r="G116" t="s">
        <v>2097</v>
      </c>
      <c r="H116">
        <v>5</v>
      </c>
      <c r="I116">
        <v>4</v>
      </c>
      <c r="J116" t="s">
        <v>2131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</row>
    <row r="117" spans="1:21" x14ac:dyDescent="0.3">
      <c r="A117">
        <v>112</v>
      </c>
      <c r="B117" t="s">
        <v>3067</v>
      </c>
      <c r="C117">
        <v>39466</v>
      </c>
      <c r="D117" t="s">
        <v>1899</v>
      </c>
      <c r="E117">
        <v>1964</v>
      </c>
      <c r="F117" t="s">
        <v>2131</v>
      </c>
      <c r="G117" t="s">
        <v>2097</v>
      </c>
      <c r="H117">
        <v>5</v>
      </c>
      <c r="I117">
        <v>5</v>
      </c>
      <c r="J117" t="s">
        <v>2131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</row>
    <row r="118" spans="1:21" x14ac:dyDescent="0.3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2131</v>
      </c>
      <c r="G118" t="s">
        <v>2098</v>
      </c>
      <c r="H118">
        <v>4</v>
      </c>
      <c r="I118">
        <v>3</v>
      </c>
      <c r="J118" t="s">
        <v>2131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</row>
    <row r="119" spans="1:21" x14ac:dyDescent="0.3">
      <c r="A119" s="153">
        <v>114</v>
      </c>
      <c r="B119" s="160" t="s">
        <v>39</v>
      </c>
      <c r="C119" s="153">
        <v>39588</v>
      </c>
      <c r="D119" s="153" t="s">
        <v>1899</v>
      </c>
      <c r="E119" s="153">
        <v>1970</v>
      </c>
      <c r="F119" s="153" t="s">
        <v>2131</v>
      </c>
      <c r="G119" s="153" t="s">
        <v>2098</v>
      </c>
      <c r="H119" s="153">
        <v>9</v>
      </c>
      <c r="I119" s="153">
        <v>4</v>
      </c>
      <c r="J119" s="250">
        <v>4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U119" t="e">
        <f>VLOOKUP(C119,Лист5!B:C,2,0)</f>
        <v>#N/A</v>
      </c>
    </row>
    <row r="120" spans="1:21" x14ac:dyDescent="0.3">
      <c r="A120">
        <v>115</v>
      </c>
      <c r="B120" t="s">
        <v>2145</v>
      </c>
      <c r="C120">
        <v>40805</v>
      </c>
      <c r="D120" t="s">
        <v>1899</v>
      </c>
      <c r="E120">
        <v>1961</v>
      </c>
      <c r="F120" t="s">
        <v>2131</v>
      </c>
      <c r="G120" t="s">
        <v>2097</v>
      </c>
      <c r="H120">
        <v>5</v>
      </c>
      <c r="I120">
        <v>4</v>
      </c>
      <c r="J120" t="s">
        <v>2131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</row>
    <row r="121" spans="1:21" x14ac:dyDescent="0.3">
      <c r="A121">
        <v>116</v>
      </c>
      <c r="B121" t="s">
        <v>2150</v>
      </c>
      <c r="C121">
        <v>40725</v>
      </c>
      <c r="D121" t="s">
        <v>1899</v>
      </c>
      <c r="E121">
        <v>1954</v>
      </c>
      <c r="F121" t="s">
        <v>2131</v>
      </c>
      <c r="G121" t="s">
        <v>2098</v>
      </c>
      <c r="H121">
        <v>3</v>
      </c>
      <c r="I121">
        <v>2</v>
      </c>
      <c r="J121" t="s">
        <v>2131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</row>
    <row r="122" spans="1:21" x14ac:dyDescent="0.3">
      <c r="A122">
        <v>117</v>
      </c>
      <c r="B122" t="s">
        <v>2151</v>
      </c>
      <c r="C122">
        <v>40712</v>
      </c>
      <c r="D122" t="s">
        <v>1899</v>
      </c>
      <c r="E122">
        <v>1957</v>
      </c>
      <c r="F122" t="s">
        <v>2131</v>
      </c>
      <c r="G122" t="s">
        <v>2099</v>
      </c>
      <c r="H122">
        <v>3</v>
      </c>
      <c r="I122">
        <v>3</v>
      </c>
      <c r="J122" t="s">
        <v>2131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</row>
    <row r="123" spans="1:21" x14ac:dyDescent="0.3">
      <c r="A123">
        <v>118</v>
      </c>
      <c r="B123" t="s">
        <v>2156</v>
      </c>
      <c r="C123">
        <v>40709</v>
      </c>
      <c r="D123" t="s">
        <v>1899</v>
      </c>
      <c r="E123">
        <v>1957</v>
      </c>
      <c r="F123" t="s">
        <v>2131</v>
      </c>
      <c r="G123" t="s">
        <v>2098</v>
      </c>
      <c r="H123">
        <v>4</v>
      </c>
      <c r="I123">
        <v>3</v>
      </c>
      <c r="J123" t="s">
        <v>2131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</row>
    <row r="124" spans="1:21" x14ac:dyDescent="0.3">
      <c r="A124">
        <v>119</v>
      </c>
      <c r="B124" t="s">
        <v>2159</v>
      </c>
      <c r="C124">
        <v>40925</v>
      </c>
      <c r="D124" t="s">
        <v>1899</v>
      </c>
      <c r="E124">
        <v>1959</v>
      </c>
      <c r="F124" t="s">
        <v>2131</v>
      </c>
      <c r="G124" t="s">
        <v>2099</v>
      </c>
      <c r="H124">
        <v>4</v>
      </c>
      <c r="I124">
        <v>4</v>
      </c>
      <c r="J124" t="s">
        <v>2131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</row>
    <row r="125" spans="1:21" x14ac:dyDescent="0.3">
      <c r="A125">
        <v>120</v>
      </c>
      <c r="B125" t="s">
        <v>3182</v>
      </c>
      <c r="C125">
        <v>40980</v>
      </c>
      <c r="D125" t="s">
        <v>1899</v>
      </c>
      <c r="E125">
        <v>1971</v>
      </c>
      <c r="F125" t="s">
        <v>2131</v>
      </c>
      <c r="G125" t="s">
        <v>2098</v>
      </c>
      <c r="H125">
        <v>2</v>
      </c>
      <c r="I125">
        <v>3</v>
      </c>
      <c r="J125" t="s">
        <v>2131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</row>
    <row r="126" spans="1:21" x14ac:dyDescent="0.3">
      <c r="A126">
        <v>121</v>
      </c>
      <c r="B126" t="s">
        <v>3183</v>
      </c>
      <c r="C126">
        <v>40981</v>
      </c>
      <c r="D126" t="s">
        <v>1899</v>
      </c>
      <c r="E126">
        <v>1970</v>
      </c>
      <c r="F126" t="s">
        <v>2131</v>
      </c>
      <c r="G126" t="s">
        <v>2098</v>
      </c>
      <c r="H126">
        <v>2</v>
      </c>
      <c r="I126">
        <v>3</v>
      </c>
      <c r="J126" t="s">
        <v>2131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</row>
    <row r="127" spans="1:21" x14ac:dyDescent="0.3">
      <c r="A127">
        <v>122</v>
      </c>
      <c r="B127" t="s">
        <v>3184</v>
      </c>
      <c r="C127">
        <v>40982</v>
      </c>
      <c r="D127" t="s">
        <v>1899</v>
      </c>
      <c r="E127">
        <v>1969</v>
      </c>
      <c r="F127" t="s">
        <v>2131</v>
      </c>
      <c r="G127" t="s">
        <v>2098</v>
      </c>
      <c r="H127">
        <v>2</v>
      </c>
      <c r="I127">
        <v>3</v>
      </c>
      <c r="J127" t="s">
        <v>2131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</row>
    <row r="128" spans="1:21" x14ac:dyDescent="0.3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2131</v>
      </c>
      <c r="G128" t="s">
        <v>2097</v>
      </c>
      <c r="H128">
        <v>9</v>
      </c>
      <c r="I128">
        <v>1</v>
      </c>
      <c r="J128" t="s">
        <v>2131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</row>
    <row r="129" spans="1:22" x14ac:dyDescent="0.3">
      <c r="A129">
        <v>124</v>
      </c>
      <c r="B129" t="s">
        <v>3340</v>
      </c>
      <c r="C129">
        <v>39443</v>
      </c>
      <c r="D129" t="s">
        <v>1899</v>
      </c>
      <c r="E129">
        <v>1964</v>
      </c>
      <c r="F129" t="s">
        <v>2131</v>
      </c>
      <c r="G129" t="s">
        <v>2097</v>
      </c>
      <c r="H129">
        <v>5</v>
      </c>
      <c r="I129">
        <v>6</v>
      </c>
      <c r="J129" t="s">
        <v>2131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</row>
    <row r="130" spans="1:22" x14ac:dyDescent="0.3">
      <c r="A130">
        <v>125</v>
      </c>
      <c r="B130" t="s">
        <v>3341</v>
      </c>
      <c r="C130">
        <v>39445</v>
      </c>
      <c r="D130" t="s">
        <v>1899</v>
      </c>
      <c r="E130">
        <v>1964</v>
      </c>
      <c r="F130" t="s">
        <v>2131</v>
      </c>
      <c r="G130" t="s">
        <v>2097</v>
      </c>
      <c r="H130">
        <v>5</v>
      </c>
      <c r="I130">
        <v>4</v>
      </c>
      <c r="J130" t="s">
        <v>2131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</row>
    <row r="131" spans="1:22" x14ac:dyDescent="0.3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2131</v>
      </c>
      <c r="G131" t="s">
        <v>2097</v>
      </c>
      <c r="H131">
        <v>4</v>
      </c>
      <c r="I131">
        <v>3</v>
      </c>
      <c r="J131" t="s">
        <v>2131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</row>
    <row r="132" spans="1:22" x14ac:dyDescent="0.3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2131</v>
      </c>
      <c r="G132" t="s">
        <v>2098</v>
      </c>
      <c r="H132">
        <v>4</v>
      </c>
      <c r="I132">
        <v>3</v>
      </c>
      <c r="J132" t="s">
        <v>2131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</row>
    <row r="133" spans="1:22" x14ac:dyDescent="0.3">
      <c r="A133" s="253">
        <v>128</v>
      </c>
      <c r="B133" s="241" t="s">
        <v>3447</v>
      </c>
      <c r="C133" s="253">
        <v>39591</v>
      </c>
      <c r="D133" s="253" t="s">
        <v>1899</v>
      </c>
      <c r="E133" s="153">
        <v>1977</v>
      </c>
      <c r="F133" s="153" t="s">
        <v>2131</v>
      </c>
      <c r="G133" s="153" t="s">
        <v>2130</v>
      </c>
      <c r="H133" s="153">
        <v>10</v>
      </c>
      <c r="I133" s="153">
        <v>3</v>
      </c>
      <c r="J133" s="252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U133" t="str">
        <f>VLOOKUP(C133,Лист5!B:C,2,0)</f>
        <v>г. Ангарск, 11 мкр., д. 7а</v>
      </c>
      <c r="V133" s="143">
        <f>VLOOKUP(C133,Лист5!B:E,4,0)</f>
        <v>3073546</v>
      </c>
    </row>
    <row r="134" spans="1:22" x14ac:dyDescent="0.3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2131</v>
      </c>
      <c r="G134" t="s">
        <v>2098</v>
      </c>
      <c r="H134">
        <v>4</v>
      </c>
      <c r="I134">
        <v>4</v>
      </c>
      <c r="J134" t="s">
        <v>2131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</row>
    <row r="135" spans="1:22" x14ac:dyDescent="0.3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2131</v>
      </c>
      <c r="G135" t="s">
        <v>2098</v>
      </c>
      <c r="H135">
        <v>4</v>
      </c>
      <c r="I135">
        <v>4</v>
      </c>
      <c r="J135" t="s">
        <v>2131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</row>
    <row r="136" spans="1:22" x14ac:dyDescent="0.3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2131</v>
      </c>
      <c r="G136" t="s">
        <v>2098</v>
      </c>
      <c r="H136">
        <v>4</v>
      </c>
      <c r="I136">
        <v>4</v>
      </c>
      <c r="J136" t="s">
        <v>2131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</row>
    <row r="137" spans="1:22" x14ac:dyDescent="0.3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2131</v>
      </c>
      <c r="G137" t="s">
        <v>2098</v>
      </c>
      <c r="H137">
        <v>4</v>
      </c>
      <c r="I137">
        <v>2</v>
      </c>
      <c r="J137" t="s">
        <v>2131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</row>
    <row r="138" spans="1:22" x14ac:dyDescent="0.3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2131</v>
      </c>
      <c r="G138" t="s">
        <v>2098</v>
      </c>
      <c r="H138">
        <v>4</v>
      </c>
      <c r="I138">
        <v>4</v>
      </c>
      <c r="J138" t="s">
        <v>2131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</row>
    <row r="139" spans="1:22" x14ac:dyDescent="0.3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2131</v>
      </c>
      <c r="G139" t="s">
        <v>2098</v>
      </c>
      <c r="H139">
        <v>4</v>
      </c>
      <c r="I139">
        <v>2</v>
      </c>
      <c r="J139" t="s">
        <v>2131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</row>
    <row r="140" spans="1:22" x14ac:dyDescent="0.3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2131</v>
      </c>
      <c r="G140" t="s">
        <v>2098</v>
      </c>
      <c r="H140">
        <v>4</v>
      </c>
      <c r="I140">
        <v>4</v>
      </c>
      <c r="J140" t="s">
        <v>2131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</row>
    <row r="141" spans="1:22" x14ac:dyDescent="0.3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2131</v>
      </c>
      <c r="G141" t="s">
        <v>2098</v>
      </c>
      <c r="H141">
        <v>4</v>
      </c>
      <c r="I141">
        <v>4</v>
      </c>
      <c r="J141" t="s">
        <v>2131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</row>
    <row r="142" spans="1:22" x14ac:dyDescent="0.3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2131</v>
      </c>
      <c r="G142" t="s">
        <v>2097</v>
      </c>
      <c r="H142">
        <v>9</v>
      </c>
      <c r="I142">
        <v>4</v>
      </c>
      <c r="J142" t="s">
        <v>2131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</row>
    <row r="143" spans="1:22" x14ac:dyDescent="0.3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2131</v>
      </c>
      <c r="G143" t="s">
        <v>2097</v>
      </c>
      <c r="H143">
        <v>9</v>
      </c>
      <c r="I143">
        <v>3</v>
      </c>
      <c r="J143" t="s">
        <v>2131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</row>
    <row r="144" spans="1:22" x14ac:dyDescent="0.3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2131</v>
      </c>
      <c r="G144" t="s">
        <v>2097</v>
      </c>
      <c r="H144">
        <v>9</v>
      </c>
      <c r="I144">
        <v>2</v>
      </c>
      <c r="J144" t="s">
        <v>2131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</row>
    <row r="145" spans="1:19" x14ac:dyDescent="0.3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2131</v>
      </c>
      <c r="G145" t="s">
        <v>2097</v>
      </c>
      <c r="H145">
        <v>9</v>
      </c>
      <c r="I145">
        <v>6</v>
      </c>
      <c r="J145" t="s">
        <v>2131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</row>
    <row r="146" spans="1:19" x14ac:dyDescent="0.3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2131</v>
      </c>
      <c r="G146" t="s">
        <v>2098</v>
      </c>
      <c r="H146">
        <v>5</v>
      </c>
      <c r="I146">
        <v>4</v>
      </c>
      <c r="J146" t="s">
        <v>2131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</row>
    <row r="147" spans="1:19" x14ac:dyDescent="0.3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2131</v>
      </c>
      <c r="G147" t="s">
        <v>2098</v>
      </c>
      <c r="H147">
        <v>5</v>
      </c>
      <c r="I147">
        <v>4</v>
      </c>
      <c r="J147" t="s">
        <v>2131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</row>
    <row r="148" spans="1:19" x14ac:dyDescent="0.3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2131</v>
      </c>
      <c r="G148" t="s">
        <v>2098</v>
      </c>
      <c r="H148">
        <v>9</v>
      </c>
      <c r="I148">
        <v>1</v>
      </c>
      <c r="J148" t="s">
        <v>2131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</row>
    <row r="149" spans="1:19" x14ac:dyDescent="0.3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2131</v>
      </c>
      <c r="G149" t="s">
        <v>2104</v>
      </c>
      <c r="H149">
        <v>5</v>
      </c>
      <c r="I149">
        <v>4</v>
      </c>
      <c r="J149" t="s">
        <v>2131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</row>
    <row r="150" spans="1:19" x14ac:dyDescent="0.3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2131</v>
      </c>
      <c r="G150" t="s">
        <v>2104</v>
      </c>
      <c r="H150">
        <v>5</v>
      </c>
      <c r="I150">
        <v>4</v>
      </c>
      <c r="J150" t="s">
        <v>2131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</row>
    <row r="151" spans="1:19" x14ac:dyDescent="0.3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2131</v>
      </c>
      <c r="G151" t="s">
        <v>2104</v>
      </c>
      <c r="H151">
        <v>5</v>
      </c>
      <c r="I151">
        <v>4</v>
      </c>
      <c r="J151" t="s">
        <v>2131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</row>
    <row r="152" spans="1:19" x14ac:dyDescent="0.3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2131</v>
      </c>
      <c r="G152" t="s">
        <v>2097</v>
      </c>
      <c r="H152">
        <v>9</v>
      </c>
      <c r="I152">
        <v>1</v>
      </c>
      <c r="J152" t="s">
        <v>2131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</row>
    <row r="153" spans="1:19" x14ac:dyDescent="0.3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2131</v>
      </c>
      <c r="G153" t="s">
        <v>2097</v>
      </c>
      <c r="H153">
        <v>9</v>
      </c>
      <c r="I153">
        <v>4</v>
      </c>
      <c r="J153" t="s">
        <v>2131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</row>
    <row r="154" spans="1:19" x14ac:dyDescent="0.3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2131</v>
      </c>
      <c r="G154" t="s">
        <v>2098</v>
      </c>
      <c r="H154">
        <v>5</v>
      </c>
      <c r="I154">
        <v>3</v>
      </c>
      <c r="J154" t="s">
        <v>2131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</row>
    <row r="155" spans="1:19" x14ac:dyDescent="0.3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2131</v>
      </c>
      <c r="G155" t="s">
        <v>2098</v>
      </c>
      <c r="H155">
        <v>5</v>
      </c>
      <c r="I155">
        <v>3</v>
      </c>
      <c r="J155" t="s">
        <v>2131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</row>
    <row r="156" spans="1:19" x14ac:dyDescent="0.3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2131</v>
      </c>
      <c r="G156" t="s">
        <v>2098</v>
      </c>
      <c r="H156">
        <v>5</v>
      </c>
      <c r="I156">
        <v>2</v>
      </c>
      <c r="J156" t="s">
        <v>2131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</row>
    <row r="157" spans="1:19" x14ac:dyDescent="0.3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2131</v>
      </c>
      <c r="G157" t="s">
        <v>2098</v>
      </c>
      <c r="H157">
        <v>9</v>
      </c>
      <c r="I157">
        <v>1</v>
      </c>
      <c r="J157" t="s">
        <v>2131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</row>
    <row r="158" spans="1:19" x14ac:dyDescent="0.3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2131</v>
      </c>
      <c r="G158" t="s">
        <v>2104</v>
      </c>
      <c r="H158">
        <v>5</v>
      </c>
      <c r="I158">
        <v>3</v>
      </c>
      <c r="J158" t="s">
        <v>2131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</row>
    <row r="159" spans="1:19" x14ac:dyDescent="0.3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2131</v>
      </c>
      <c r="G159" t="s">
        <v>2104</v>
      </c>
      <c r="H159">
        <v>5</v>
      </c>
      <c r="I159">
        <v>3</v>
      </c>
      <c r="J159" t="s">
        <v>2131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</row>
    <row r="160" spans="1:19" x14ac:dyDescent="0.3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2131</v>
      </c>
      <c r="G160" t="s">
        <v>2098</v>
      </c>
      <c r="H160">
        <v>9</v>
      </c>
      <c r="I160">
        <v>1</v>
      </c>
      <c r="J160" t="s">
        <v>2131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</row>
    <row r="161" spans="1:21" x14ac:dyDescent="0.3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2131</v>
      </c>
      <c r="G161" t="s">
        <v>2098</v>
      </c>
      <c r="H161">
        <v>4</v>
      </c>
      <c r="I161">
        <v>3</v>
      </c>
      <c r="J161" t="s">
        <v>2131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</row>
    <row r="162" spans="1:21" x14ac:dyDescent="0.3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2131</v>
      </c>
      <c r="G162" t="s">
        <v>2098</v>
      </c>
      <c r="H162">
        <v>9</v>
      </c>
      <c r="I162">
        <v>1</v>
      </c>
      <c r="J162" t="s">
        <v>2131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</row>
    <row r="163" spans="1:21" x14ac:dyDescent="0.3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2131</v>
      </c>
      <c r="G163" t="s">
        <v>2097</v>
      </c>
      <c r="H163">
        <v>5</v>
      </c>
      <c r="I163">
        <v>4</v>
      </c>
      <c r="J163" t="s">
        <v>2131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</row>
    <row r="164" spans="1:21" x14ac:dyDescent="0.3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2131</v>
      </c>
      <c r="G164" t="s">
        <v>2097</v>
      </c>
      <c r="H164">
        <v>5</v>
      </c>
      <c r="I164">
        <v>4</v>
      </c>
      <c r="J164" t="s">
        <v>2131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</row>
    <row r="165" spans="1:21" x14ac:dyDescent="0.3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2131</v>
      </c>
      <c r="G165" t="s">
        <v>2097</v>
      </c>
      <c r="H165">
        <v>5</v>
      </c>
      <c r="I165">
        <v>4</v>
      </c>
      <c r="J165" t="s">
        <v>2131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</row>
    <row r="166" spans="1:21" x14ac:dyDescent="0.3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2131</v>
      </c>
      <c r="G166" t="s">
        <v>2097</v>
      </c>
      <c r="H166">
        <v>5</v>
      </c>
      <c r="I166">
        <v>4</v>
      </c>
      <c r="J166" t="s">
        <v>2131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</row>
    <row r="167" spans="1:21" x14ac:dyDescent="0.3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2131</v>
      </c>
      <c r="G167" t="s">
        <v>2097</v>
      </c>
      <c r="H167">
        <v>5</v>
      </c>
      <c r="I167">
        <v>4</v>
      </c>
      <c r="J167" t="s">
        <v>2131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</row>
    <row r="168" spans="1:21" x14ac:dyDescent="0.3">
      <c r="A168" s="153">
        <v>163</v>
      </c>
      <c r="B168" s="160" t="s">
        <v>3343</v>
      </c>
      <c r="C168" s="153">
        <v>31826</v>
      </c>
      <c r="D168" s="153" t="s">
        <v>1899</v>
      </c>
      <c r="E168" s="153">
        <v>1974</v>
      </c>
      <c r="F168" s="153">
        <v>2016</v>
      </c>
      <c r="G168" s="153" t="s">
        <v>2129</v>
      </c>
      <c r="H168" s="153">
        <v>9</v>
      </c>
      <c r="I168" s="153">
        <v>5</v>
      </c>
      <c r="J168" s="250">
        <v>5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U168" t="e">
        <f>VLOOKUP(C168,Лист5!B:C,2,0)</f>
        <v>#N/A</v>
      </c>
    </row>
    <row r="169" spans="1:21" x14ac:dyDescent="0.3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2131</v>
      </c>
      <c r="G169" t="s">
        <v>2097</v>
      </c>
      <c r="H169">
        <v>5</v>
      </c>
      <c r="I169">
        <v>4</v>
      </c>
      <c r="J169" t="s">
        <v>2131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</row>
    <row r="170" spans="1:21" x14ac:dyDescent="0.3">
      <c r="A170">
        <v>165</v>
      </c>
      <c r="B170" t="s">
        <v>2273</v>
      </c>
      <c r="C170">
        <v>31951</v>
      </c>
      <c r="D170" t="s">
        <v>1899</v>
      </c>
      <c r="E170">
        <v>1980</v>
      </c>
      <c r="F170" t="s">
        <v>2131</v>
      </c>
      <c r="G170" t="s">
        <v>2097</v>
      </c>
      <c r="H170">
        <v>9</v>
      </c>
      <c r="I170">
        <v>3</v>
      </c>
      <c r="J170" t="s">
        <v>2131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</row>
    <row r="171" spans="1:21" x14ac:dyDescent="0.3">
      <c r="A171">
        <v>166</v>
      </c>
      <c r="B171" t="s">
        <v>2432</v>
      </c>
      <c r="C171">
        <v>31818</v>
      </c>
      <c r="D171" t="s">
        <v>1899</v>
      </c>
      <c r="E171">
        <v>1967</v>
      </c>
      <c r="F171" t="s">
        <v>2131</v>
      </c>
      <c r="G171" t="s">
        <v>2097</v>
      </c>
      <c r="H171">
        <v>5</v>
      </c>
      <c r="I171">
        <v>6</v>
      </c>
      <c r="J171" t="s">
        <v>2131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</row>
    <row r="172" spans="1:21" x14ac:dyDescent="0.3">
      <c r="A172">
        <v>167</v>
      </c>
      <c r="B172" t="s">
        <v>2363</v>
      </c>
      <c r="C172">
        <v>31795</v>
      </c>
      <c r="D172" t="s">
        <v>1899</v>
      </c>
      <c r="E172">
        <v>1964</v>
      </c>
      <c r="F172" t="s">
        <v>2131</v>
      </c>
      <c r="G172" t="s">
        <v>2098</v>
      </c>
      <c r="H172">
        <v>5</v>
      </c>
      <c r="I172">
        <v>4</v>
      </c>
      <c r="J172" t="s">
        <v>2131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</row>
    <row r="173" spans="1:21" x14ac:dyDescent="0.3">
      <c r="A173">
        <v>168</v>
      </c>
      <c r="B173" t="s">
        <v>3056</v>
      </c>
      <c r="C173">
        <v>31179</v>
      </c>
      <c r="D173" t="s">
        <v>1899</v>
      </c>
      <c r="E173">
        <v>1965</v>
      </c>
      <c r="F173" t="s">
        <v>2131</v>
      </c>
      <c r="G173" t="s">
        <v>2098</v>
      </c>
      <c r="H173">
        <v>5</v>
      </c>
      <c r="I173">
        <v>4</v>
      </c>
      <c r="J173" t="s">
        <v>2131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</row>
    <row r="174" spans="1:21" x14ac:dyDescent="0.3">
      <c r="A174">
        <v>169</v>
      </c>
      <c r="B174" t="s">
        <v>3057</v>
      </c>
      <c r="C174">
        <v>31422</v>
      </c>
      <c r="D174" t="s">
        <v>1899</v>
      </c>
      <c r="E174">
        <v>1963</v>
      </c>
      <c r="F174" t="s">
        <v>2131</v>
      </c>
      <c r="G174" t="s">
        <v>2098</v>
      </c>
      <c r="H174">
        <v>4</v>
      </c>
      <c r="I174">
        <v>3</v>
      </c>
      <c r="J174" t="s">
        <v>2131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</row>
    <row r="175" spans="1:21" x14ac:dyDescent="0.3">
      <c r="A175">
        <v>170</v>
      </c>
      <c r="B175" t="s">
        <v>3054</v>
      </c>
      <c r="C175">
        <v>30596</v>
      </c>
      <c r="D175" t="s">
        <v>1899</v>
      </c>
      <c r="E175">
        <v>1989</v>
      </c>
      <c r="F175" t="s">
        <v>2131</v>
      </c>
      <c r="G175" t="s">
        <v>2097</v>
      </c>
      <c r="H175">
        <v>9</v>
      </c>
      <c r="I175">
        <v>1</v>
      </c>
      <c r="J175" t="s">
        <v>2131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</row>
    <row r="176" spans="1:21" x14ac:dyDescent="0.3">
      <c r="A176">
        <v>171</v>
      </c>
      <c r="B176" t="s">
        <v>3055</v>
      </c>
      <c r="C176">
        <v>30597</v>
      </c>
      <c r="D176" t="s">
        <v>1899</v>
      </c>
      <c r="E176">
        <v>1989</v>
      </c>
      <c r="F176" t="s">
        <v>2131</v>
      </c>
      <c r="G176" t="s">
        <v>2097</v>
      </c>
      <c r="H176">
        <v>9</v>
      </c>
      <c r="I176">
        <v>1</v>
      </c>
      <c r="J176" t="s">
        <v>2131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</row>
    <row r="177" spans="1:19" x14ac:dyDescent="0.3">
      <c r="A177">
        <v>172</v>
      </c>
      <c r="B177" t="s">
        <v>3076</v>
      </c>
      <c r="C177">
        <v>30866</v>
      </c>
      <c r="D177" t="s">
        <v>1899</v>
      </c>
      <c r="E177">
        <v>1979</v>
      </c>
      <c r="F177" t="s">
        <v>2131</v>
      </c>
      <c r="G177" t="s">
        <v>2097</v>
      </c>
      <c r="H177">
        <v>9</v>
      </c>
      <c r="I177">
        <v>4</v>
      </c>
      <c r="J177" t="s">
        <v>2131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</row>
    <row r="178" spans="1:19" x14ac:dyDescent="0.3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2131</v>
      </c>
      <c r="G178" t="s">
        <v>2097</v>
      </c>
      <c r="H178">
        <v>5</v>
      </c>
      <c r="I178">
        <v>4</v>
      </c>
      <c r="J178" t="s">
        <v>2131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</row>
    <row r="179" spans="1:19" x14ac:dyDescent="0.3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2131</v>
      </c>
      <c r="G179" t="s">
        <v>2097</v>
      </c>
      <c r="H179">
        <v>5</v>
      </c>
      <c r="I179">
        <v>4</v>
      </c>
      <c r="J179" t="s">
        <v>2131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</row>
    <row r="180" spans="1:19" x14ac:dyDescent="0.3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2131</v>
      </c>
      <c r="G180" t="s">
        <v>2098</v>
      </c>
      <c r="H180">
        <v>5</v>
      </c>
      <c r="I180">
        <v>4</v>
      </c>
      <c r="J180" t="s">
        <v>2131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</row>
    <row r="181" spans="1:19" x14ac:dyDescent="0.3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2131</v>
      </c>
      <c r="G181" t="s">
        <v>2097</v>
      </c>
      <c r="H181">
        <v>5</v>
      </c>
      <c r="I181">
        <v>3</v>
      </c>
      <c r="J181" t="s">
        <v>2131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</row>
    <row r="182" spans="1:19" x14ac:dyDescent="0.3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2131</v>
      </c>
      <c r="G182" t="s">
        <v>2098</v>
      </c>
      <c r="H182">
        <v>5</v>
      </c>
      <c r="I182">
        <v>4</v>
      </c>
      <c r="J182" t="s">
        <v>2131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</row>
    <row r="183" spans="1:19" x14ac:dyDescent="0.3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2131</v>
      </c>
      <c r="G183" t="s">
        <v>2098</v>
      </c>
      <c r="H183">
        <v>4</v>
      </c>
      <c r="I183">
        <v>3</v>
      </c>
      <c r="J183" t="s">
        <v>2131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</row>
    <row r="184" spans="1:19" x14ac:dyDescent="0.3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2131</v>
      </c>
      <c r="G184" t="s">
        <v>2097</v>
      </c>
      <c r="H184">
        <v>5</v>
      </c>
      <c r="I184">
        <v>4</v>
      </c>
      <c r="J184" t="s">
        <v>2131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</row>
    <row r="185" spans="1:19" x14ac:dyDescent="0.3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2131</v>
      </c>
      <c r="G185" t="s">
        <v>2098</v>
      </c>
      <c r="H185">
        <v>4</v>
      </c>
      <c r="I185">
        <v>2</v>
      </c>
      <c r="J185" t="s">
        <v>2131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</row>
    <row r="186" spans="1:19" x14ac:dyDescent="0.3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2131</v>
      </c>
      <c r="G186" t="s">
        <v>2098</v>
      </c>
      <c r="H186">
        <v>4</v>
      </c>
      <c r="I186">
        <v>3</v>
      </c>
      <c r="J186" t="s">
        <v>2131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</row>
    <row r="187" spans="1:19" x14ac:dyDescent="0.3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2131</v>
      </c>
      <c r="G187" t="s">
        <v>2097</v>
      </c>
      <c r="H187">
        <v>5</v>
      </c>
      <c r="I187">
        <v>4</v>
      </c>
      <c r="J187" t="s">
        <v>2131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</row>
    <row r="188" spans="1:19" x14ac:dyDescent="0.3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2131</v>
      </c>
      <c r="G188" t="s">
        <v>2098</v>
      </c>
      <c r="H188">
        <v>5</v>
      </c>
      <c r="I188">
        <v>2</v>
      </c>
      <c r="J188" t="s">
        <v>2131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</row>
    <row r="189" spans="1:19" x14ac:dyDescent="0.3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2131</v>
      </c>
      <c r="G189" t="s">
        <v>2098</v>
      </c>
      <c r="H189">
        <v>5</v>
      </c>
      <c r="I189">
        <v>4</v>
      </c>
      <c r="J189" t="s">
        <v>2131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</row>
    <row r="190" spans="1:19" x14ac:dyDescent="0.3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2131</v>
      </c>
      <c r="G190" t="s">
        <v>2098</v>
      </c>
      <c r="H190">
        <v>5</v>
      </c>
      <c r="I190">
        <v>2</v>
      </c>
      <c r="J190" t="s">
        <v>2131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</row>
    <row r="191" spans="1:19" x14ac:dyDescent="0.3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2131</v>
      </c>
      <c r="G191" t="s">
        <v>2098</v>
      </c>
      <c r="H191">
        <v>5</v>
      </c>
      <c r="I191">
        <v>4</v>
      </c>
      <c r="J191" t="s">
        <v>2131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</row>
    <row r="192" spans="1:19" x14ac:dyDescent="0.3">
      <c r="A192">
        <v>187</v>
      </c>
      <c r="B192" t="s">
        <v>2364</v>
      </c>
      <c r="C192">
        <v>31570</v>
      </c>
      <c r="D192" t="s">
        <v>1899</v>
      </c>
      <c r="E192">
        <v>1965</v>
      </c>
      <c r="F192" t="s">
        <v>2131</v>
      </c>
      <c r="G192" t="s">
        <v>2097</v>
      </c>
      <c r="H192">
        <v>5</v>
      </c>
      <c r="I192">
        <v>4</v>
      </c>
      <c r="J192" t="s">
        <v>2131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</row>
    <row r="193" spans="1:19" x14ac:dyDescent="0.3">
      <c r="A193">
        <v>188</v>
      </c>
      <c r="B193" t="s">
        <v>2365</v>
      </c>
      <c r="C193">
        <v>31573</v>
      </c>
      <c r="D193" t="s">
        <v>1899</v>
      </c>
      <c r="E193">
        <v>1965</v>
      </c>
      <c r="F193" t="s">
        <v>2131</v>
      </c>
      <c r="G193" t="s">
        <v>2097</v>
      </c>
      <c r="H193">
        <v>5</v>
      </c>
      <c r="I193">
        <v>4</v>
      </c>
      <c r="J193" t="s">
        <v>2131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</row>
    <row r="194" spans="1:19" x14ac:dyDescent="0.3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2131</v>
      </c>
      <c r="G194" t="s">
        <v>2098</v>
      </c>
      <c r="H194">
        <v>5</v>
      </c>
      <c r="I194">
        <v>2</v>
      </c>
      <c r="J194" t="s">
        <v>2131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</row>
    <row r="195" spans="1:19" x14ac:dyDescent="0.3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2131</v>
      </c>
      <c r="G195" t="s">
        <v>2097</v>
      </c>
      <c r="H195">
        <v>5</v>
      </c>
      <c r="I195">
        <v>4</v>
      </c>
      <c r="J195" t="s">
        <v>2131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</row>
    <row r="196" spans="1:19" x14ac:dyDescent="0.3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2131</v>
      </c>
      <c r="G196" t="s">
        <v>2097</v>
      </c>
      <c r="H196">
        <v>5</v>
      </c>
      <c r="I196">
        <v>4</v>
      </c>
      <c r="J196" t="s">
        <v>2131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</row>
    <row r="197" spans="1:19" x14ac:dyDescent="0.3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2131</v>
      </c>
      <c r="G197" t="s">
        <v>2097</v>
      </c>
      <c r="H197">
        <v>5</v>
      </c>
      <c r="I197">
        <v>4</v>
      </c>
      <c r="J197" t="s">
        <v>2131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</row>
    <row r="198" spans="1:19" x14ac:dyDescent="0.3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2131</v>
      </c>
      <c r="G198" t="s">
        <v>2097</v>
      </c>
      <c r="H198">
        <v>5</v>
      </c>
      <c r="I198">
        <v>4</v>
      </c>
      <c r="J198" t="s">
        <v>2131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</row>
    <row r="199" spans="1:19" x14ac:dyDescent="0.3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2131</v>
      </c>
      <c r="G199" t="s">
        <v>2097</v>
      </c>
      <c r="H199">
        <v>5</v>
      </c>
      <c r="I199">
        <v>4</v>
      </c>
      <c r="J199" t="s">
        <v>2131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</row>
    <row r="200" spans="1:19" x14ac:dyDescent="0.3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2131</v>
      </c>
      <c r="G200" t="s">
        <v>2097</v>
      </c>
      <c r="H200">
        <v>5</v>
      </c>
      <c r="I200">
        <v>4</v>
      </c>
      <c r="J200" t="s">
        <v>2131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</row>
    <row r="201" spans="1:19" x14ac:dyDescent="0.3">
      <c r="A201">
        <v>196</v>
      </c>
      <c r="B201" t="s">
        <v>2274</v>
      </c>
      <c r="C201">
        <v>31548</v>
      </c>
      <c r="D201" t="s">
        <v>1899</v>
      </c>
      <c r="E201">
        <v>1963</v>
      </c>
      <c r="F201" t="s">
        <v>2131</v>
      </c>
      <c r="G201" t="s">
        <v>2097</v>
      </c>
      <c r="H201">
        <v>5</v>
      </c>
      <c r="I201">
        <v>4</v>
      </c>
      <c r="J201" t="s">
        <v>2131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</row>
    <row r="202" spans="1:19" x14ac:dyDescent="0.3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2131</v>
      </c>
      <c r="G202" t="s">
        <v>2098</v>
      </c>
      <c r="H202">
        <v>5</v>
      </c>
      <c r="I202">
        <v>4</v>
      </c>
      <c r="J202" t="s">
        <v>2131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</row>
    <row r="203" spans="1:19" x14ac:dyDescent="0.3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2131</v>
      </c>
      <c r="G203" t="s">
        <v>2098</v>
      </c>
      <c r="H203">
        <v>5</v>
      </c>
      <c r="I203">
        <v>3</v>
      </c>
      <c r="J203" t="s">
        <v>2131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</row>
    <row r="204" spans="1:19" x14ac:dyDescent="0.3">
      <c r="A204">
        <v>199</v>
      </c>
      <c r="B204" t="s">
        <v>2438</v>
      </c>
      <c r="C204">
        <v>31469</v>
      </c>
      <c r="D204" t="s">
        <v>1899</v>
      </c>
      <c r="E204">
        <v>1965</v>
      </c>
      <c r="F204" t="s">
        <v>2131</v>
      </c>
      <c r="G204" t="s">
        <v>2104</v>
      </c>
      <c r="H204">
        <v>5</v>
      </c>
      <c r="I204">
        <v>4</v>
      </c>
      <c r="J204" t="s">
        <v>2131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</row>
    <row r="205" spans="1:19" x14ac:dyDescent="0.3">
      <c r="A205">
        <v>200</v>
      </c>
      <c r="B205" t="s">
        <v>2341</v>
      </c>
      <c r="C205">
        <v>32180</v>
      </c>
      <c r="D205" t="s">
        <v>1899</v>
      </c>
      <c r="E205">
        <v>1975</v>
      </c>
      <c r="F205" t="s">
        <v>2131</v>
      </c>
      <c r="G205" t="s">
        <v>2098</v>
      </c>
      <c r="H205">
        <v>5</v>
      </c>
      <c r="I205">
        <v>2</v>
      </c>
      <c r="J205" t="s">
        <v>2131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</row>
    <row r="206" spans="1:19" x14ac:dyDescent="0.3">
      <c r="A206">
        <v>201</v>
      </c>
      <c r="B206" t="s">
        <v>2342</v>
      </c>
      <c r="C206">
        <v>32181</v>
      </c>
      <c r="D206" t="s">
        <v>1899</v>
      </c>
      <c r="E206">
        <v>1977</v>
      </c>
      <c r="F206" t="s">
        <v>2131</v>
      </c>
      <c r="G206" t="s">
        <v>2098</v>
      </c>
      <c r="H206">
        <v>5</v>
      </c>
      <c r="I206">
        <v>2</v>
      </c>
      <c r="J206" t="s">
        <v>2131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</row>
    <row r="207" spans="1:19" x14ac:dyDescent="0.3">
      <c r="A207">
        <v>202</v>
      </c>
      <c r="B207" t="s">
        <v>2343</v>
      </c>
      <c r="C207">
        <v>32182</v>
      </c>
      <c r="D207" t="s">
        <v>1899</v>
      </c>
      <c r="E207">
        <v>1993</v>
      </c>
      <c r="F207" t="s">
        <v>2131</v>
      </c>
      <c r="G207" t="s">
        <v>2099</v>
      </c>
      <c r="H207">
        <v>5</v>
      </c>
      <c r="I207">
        <v>4</v>
      </c>
      <c r="J207" t="s">
        <v>2131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</row>
    <row r="208" spans="1:19" x14ac:dyDescent="0.3">
      <c r="A208">
        <v>203</v>
      </c>
      <c r="B208" t="s">
        <v>2344</v>
      </c>
      <c r="C208">
        <v>32288</v>
      </c>
      <c r="D208" t="s">
        <v>1899</v>
      </c>
      <c r="E208">
        <v>1981</v>
      </c>
      <c r="F208" t="s">
        <v>2131</v>
      </c>
      <c r="G208" t="s">
        <v>2098</v>
      </c>
      <c r="H208">
        <v>5</v>
      </c>
      <c r="I208">
        <v>4</v>
      </c>
      <c r="J208" t="s">
        <v>2131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</row>
    <row r="209" spans="1:19" x14ac:dyDescent="0.3">
      <c r="A209">
        <v>204</v>
      </c>
      <c r="B209" t="s">
        <v>2345</v>
      </c>
      <c r="C209">
        <v>32289</v>
      </c>
      <c r="D209" t="s">
        <v>1899</v>
      </c>
      <c r="E209">
        <v>1992</v>
      </c>
      <c r="F209" t="s">
        <v>2131</v>
      </c>
      <c r="G209" t="s">
        <v>2098</v>
      </c>
      <c r="H209">
        <v>5</v>
      </c>
      <c r="I209">
        <v>5</v>
      </c>
      <c r="J209" t="s">
        <v>2131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</row>
    <row r="210" spans="1:19" x14ac:dyDescent="0.3">
      <c r="A210">
        <v>205</v>
      </c>
      <c r="B210" t="s">
        <v>2346</v>
      </c>
      <c r="C210">
        <v>55691</v>
      </c>
      <c r="D210" t="s">
        <v>1899</v>
      </c>
      <c r="E210">
        <v>1999</v>
      </c>
      <c r="F210" t="s">
        <v>2131</v>
      </c>
      <c r="G210" t="s">
        <v>2098</v>
      </c>
      <c r="H210">
        <v>5</v>
      </c>
      <c r="I210">
        <v>3</v>
      </c>
      <c r="J210" t="s">
        <v>2131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</row>
    <row r="211" spans="1:19" x14ac:dyDescent="0.3">
      <c r="A211">
        <v>206</v>
      </c>
      <c r="B211" t="s">
        <v>2347</v>
      </c>
      <c r="C211">
        <v>32303</v>
      </c>
      <c r="D211" t="s">
        <v>1899</v>
      </c>
      <c r="E211">
        <v>1987</v>
      </c>
      <c r="F211" t="s">
        <v>2131</v>
      </c>
      <c r="G211" t="s">
        <v>2098</v>
      </c>
      <c r="H211">
        <v>5</v>
      </c>
      <c r="I211">
        <v>6</v>
      </c>
      <c r="J211" t="s">
        <v>2131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</row>
    <row r="212" spans="1:19" x14ac:dyDescent="0.3">
      <c r="A212">
        <v>207</v>
      </c>
      <c r="B212" t="s">
        <v>2348</v>
      </c>
      <c r="C212">
        <v>32178</v>
      </c>
      <c r="D212" t="s">
        <v>1899</v>
      </c>
      <c r="E212">
        <v>1985</v>
      </c>
      <c r="F212" t="s">
        <v>2131</v>
      </c>
      <c r="G212" t="s">
        <v>2097</v>
      </c>
      <c r="H212">
        <v>5</v>
      </c>
      <c r="I212">
        <v>6</v>
      </c>
      <c r="J212" t="s">
        <v>2131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</row>
    <row r="213" spans="1:19" x14ac:dyDescent="0.3">
      <c r="A213">
        <v>208</v>
      </c>
      <c r="B213" t="s">
        <v>2349</v>
      </c>
      <c r="C213">
        <v>32204</v>
      </c>
      <c r="D213" t="s">
        <v>1899</v>
      </c>
      <c r="E213">
        <v>1995</v>
      </c>
      <c r="F213" t="s">
        <v>2131</v>
      </c>
      <c r="G213" t="s">
        <v>2097</v>
      </c>
      <c r="H213">
        <v>5</v>
      </c>
      <c r="I213">
        <v>6</v>
      </c>
      <c r="J213" t="s">
        <v>2131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</row>
    <row r="214" spans="1:19" x14ac:dyDescent="0.3">
      <c r="A214">
        <v>209</v>
      </c>
      <c r="B214" t="s">
        <v>2350</v>
      </c>
      <c r="C214">
        <v>32291</v>
      </c>
      <c r="D214" t="s">
        <v>1899</v>
      </c>
      <c r="E214">
        <v>1967</v>
      </c>
      <c r="F214" t="s">
        <v>2131</v>
      </c>
      <c r="G214" t="s">
        <v>2098</v>
      </c>
      <c r="H214">
        <v>4</v>
      </c>
      <c r="I214">
        <v>3</v>
      </c>
      <c r="J214" t="s">
        <v>2131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</row>
    <row r="215" spans="1:19" x14ac:dyDescent="0.3">
      <c r="A215">
        <v>210</v>
      </c>
      <c r="B215" t="s">
        <v>3048</v>
      </c>
      <c r="C215">
        <v>32208</v>
      </c>
      <c r="D215" t="s">
        <v>1899</v>
      </c>
      <c r="E215">
        <v>1982</v>
      </c>
      <c r="F215" t="s">
        <v>2131</v>
      </c>
      <c r="G215" t="s">
        <v>2097</v>
      </c>
      <c r="H215">
        <v>5</v>
      </c>
      <c r="I215">
        <v>6</v>
      </c>
      <c r="J215" t="s">
        <v>2131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</row>
    <row r="216" spans="1:19" x14ac:dyDescent="0.3">
      <c r="A216">
        <v>211</v>
      </c>
      <c r="B216" t="s">
        <v>3049</v>
      </c>
      <c r="C216">
        <v>32259</v>
      </c>
      <c r="D216" t="s">
        <v>1899</v>
      </c>
      <c r="E216">
        <v>1973</v>
      </c>
      <c r="F216" t="s">
        <v>2131</v>
      </c>
      <c r="G216" t="s">
        <v>2098</v>
      </c>
      <c r="H216">
        <v>5</v>
      </c>
      <c r="I216">
        <v>4</v>
      </c>
      <c r="J216" t="s">
        <v>2131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</row>
    <row r="217" spans="1:19" x14ac:dyDescent="0.3">
      <c r="A217">
        <v>212</v>
      </c>
      <c r="B217" t="s">
        <v>3050</v>
      </c>
      <c r="C217">
        <v>32284</v>
      </c>
      <c r="D217" t="s">
        <v>1899</v>
      </c>
      <c r="E217">
        <v>1988</v>
      </c>
      <c r="F217" t="s">
        <v>2131</v>
      </c>
      <c r="G217" t="s">
        <v>2097</v>
      </c>
      <c r="H217">
        <v>5</v>
      </c>
      <c r="I217">
        <v>6</v>
      </c>
      <c r="J217" t="s">
        <v>2131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</row>
    <row r="218" spans="1:19" x14ac:dyDescent="0.3">
      <c r="A218">
        <v>213</v>
      </c>
      <c r="B218" t="s">
        <v>3051</v>
      </c>
      <c r="C218">
        <v>32292</v>
      </c>
      <c r="D218" t="s">
        <v>1899</v>
      </c>
      <c r="E218">
        <v>1983</v>
      </c>
      <c r="F218" t="s">
        <v>2131</v>
      </c>
      <c r="G218" t="s">
        <v>2098</v>
      </c>
      <c r="H218">
        <v>5</v>
      </c>
      <c r="I218">
        <v>4</v>
      </c>
      <c r="J218" t="s">
        <v>2131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</row>
    <row r="219" spans="1:19" x14ac:dyDescent="0.3">
      <c r="A219">
        <v>214</v>
      </c>
      <c r="B219" t="s">
        <v>3052</v>
      </c>
      <c r="C219">
        <v>32307</v>
      </c>
      <c r="D219" t="s">
        <v>1899</v>
      </c>
      <c r="E219">
        <v>1983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</row>
    <row r="220" spans="1:19" x14ac:dyDescent="0.3">
      <c r="A220">
        <v>215</v>
      </c>
      <c r="B220" t="s">
        <v>3409</v>
      </c>
      <c r="C220">
        <v>32193</v>
      </c>
      <c r="D220" t="s">
        <v>1899</v>
      </c>
      <c r="E220">
        <v>1986</v>
      </c>
      <c r="F220" t="s">
        <v>2131</v>
      </c>
      <c r="G220" t="s">
        <v>2130</v>
      </c>
      <c r="H220">
        <v>5</v>
      </c>
      <c r="I220">
        <v>6</v>
      </c>
      <c r="J220" t="s">
        <v>2131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</row>
    <row r="221" spans="1:19" x14ac:dyDescent="0.3">
      <c r="A221">
        <v>216</v>
      </c>
      <c r="B221" t="s">
        <v>3420</v>
      </c>
      <c r="C221">
        <v>32198</v>
      </c>
      <c r="D221" t="s">
        <v>1899</v>
      </c>
      <c r="E221">
        <v>1993</v>
      </c>
      <c r="F221" t="s">
        <v>2131</v>
      </c>
      <c r="G221" t="s">
        <v>2130</v>
      </c>
      <c r="H221">
        <v>5</v>
      </c>
      <c r="I221">
        <v>4</v>
      </c>
      <c r="J221" t="s">
        <v>2131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</row>
    <row r="222" spans="1:19" x14ac:dyDescent="0.3">
      <c r="A222">
        <v>217</v>
      </c>
      <c r="B222" t="s">
        <v>3421</v>
      </c>
      <c r="C222">
        <v>32247</v>
      </c>
      <c r="D222" t="s">
        <v>1899</v>
      </c>
      <c r="E222">
        <v>1987</v>
      </c>
      <c r="F222" t="s">
        <v>2131</v>
      </c>
      <c r="G222" t="s">
        <v>2130</v>
      </c>
      <c r="H222">
        <v>5</v>
      </c>
      <c r="I222">
        <v>6</v>
      </c>
      <c r="J222" t="s">
        <v>2131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</row>
    <row r="223" spans="1:19" x14ac:dyDescent="0.3">
      <c r="A223">
        <v>218</v>
      </c>
      <c r="B223" t="s">
        <v>3422</v>
      </c>
      <c r="C223">
        <v>32296</v>
      </c>
      <c r="D223" t="s">
        <v>1899</v>
      </c>
      <c r="E223">
        <v>1990</v>
      </c>
      <c r="F223" t="s">
        <v>2131</v>
      </c>
      <c r="G223" t="s">
        <v>2130</v>
      </c>
      <c r="H223">
        <v>5</v>
      </c>
      <c r="I223">
        <v>2</v>
      </c>
      <c r="J223" t="s">
        <v>2131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</row>
    <row r="224" spans="1:19" x14ac:dyDescent="0.3">
      <c r="A224">
        <v>219</v>
      </c>
      <c r="B224" t="s">
        <v>3423</v>
      </c>
      <c r="C224">
        <v>32306</v>
      </c>
      <c r="D224" t="s">
        <v>1899</v>
      </c>
      <c r="E224">
        <v>1991</v>
      </c>
      <c r="F224" t="s">
        <v>2131</v>
      </c>
      <c r="G224" t="s">
        <v>2130</v>
      </c>
      <c r="H224">
        <v>5</v>
      </c>
      <c r="I224">
        <v>4</v>
      </c>
      <c r="J224" t="s">
        <v>2131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</row>
    <row r="225" spans="1:19" x14ac:dyDescent="0.3">
      <c r="A225">
        <v>220</v>
      </c>
      <c r="B225" t="s">
        <v>3424</v>
      </c>
      <c r="C225">
        <v>32323</v>
      </c>
      <c r="D225" t="s">
        <v>1899</v>
      </c>
      <c r="E225">
        <v>1982</v>
      </c>
      <c r="F225" t="s">
        <v>2131</v>
      </c>
      <c r="G225" t="s">
        <v>2130</v>
      </c>
      <c r="H225">
        <v>5</v>
      </c>
      <c r="I225">
        <v>6</v>
      </c>
      <c r="J225" t="s">
        <v>2131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</row>
    <row r="226" spans="1:19" x14ac:dyDescent="0.3">
      <c r="A226">
        <v>221</v>
      </c>
      <c r="B226" t="s">
        <v>3053</v>
      </c>
      <c r="C226">
        <v>32183</v>
      </c>
      <c r="D226" t="s">
        <v>1899</v>
      </c>
      <c r="E226">
        <v>1971</v>
      </c>
      <c r="F226" t="s">
        <v>2131</v>
      </c>
      <c r="G226" t="s">
        <v>2098</v>
      </c>
      <c r="H226">
        <v>4</v>
      </c>
      <c r="I226">
        <v>3</v>
      </c>
      <c r="J226" t="s">
        <v>2131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</row>
    <row r="227" spans="1:19" x14ac:dyDescent="0.3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2131</v>
      </c>
      <c r="G227" t="s">
        <v>2098</v>
      </c>
      <c r="H227">
        <v>5</v>
      </c>
      <c r="I227">
        <v>6</v>
      </c>
      <c r="J227" t="s">
        <v>2131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</row>
    <row r="228" spans="1:19" x14ac:dyDescent="0.3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2131</v>
      </c>
      <c r="G228" t="s">
        <v>2097</v>
      </c>
      <c r="H228">
        <v>5</v>
      </c>
      <c r="I228">
        <v>2</v>
      </c>
      <c r="J228" t="s">
        <v>2131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</row>
    <row r="229" spans="1:19" x14ac:dyDescent="0.3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2131</v>
      </c>
      <c r="G229" t="s">
        <v>2097</v>
      </c>
      <c r="H229">
        <v>5</v>
      </c>
      <c r="I229">
        <v>4</v>
      </c>
      <c r="J229" t="s">
        <v>2131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</row>
    <row r="230" spans="1:19" x14ac:dyDescent="0.3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2131</v>
      </c>
      <c r="G230" t="s">
        <v>2098</v>
      </c>
      <c r="H230">
        <v>3</v>
      </c>
      <c r="I230">
        <v>2</v>
      </c>
      <c r="J230" t="s">
        <v>2131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</row>
    <row r="231" spans="1:19" x14ac:dyDescent="0.3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2131</v>
      </c>
      <c r="G231" t="s">
        <v>2098</v>
      </c>
      <c r="H231">
        <v>4</v>
      </c>
      <c r="I231">
        <v>4</v>
      </c>
      <c r="J231" t="s">
        <v>2131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</row>
    <row r="232" spans="1:19" x14ac:dyDescent="0.3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2131</v>
      </c>
      <c r="G232" t="s">
        <v>2097</v>
      </c>
      <c r="H232">
        <v>9</v>
      </c>
      <c r="I232">
        <v>2</v>
      </c>
      <c r="J232" t="s">
        <v>2131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</row>
    <row r="233" spans="1:19" x14ac:dyDescent="0.3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2131</v>
      </c>
      <c r="G233" t="s">
        <v>2098</v>
      </c>
      <c r="H233">
        <v>4</v>
      </c>
      <c r="I233">
        <v>4</v>
      </c>
      <c r="J233" t="s">
        <v>2131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</row>
    <row r="234" spans="1:19" x14ac:dyDescent="0.3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</row>
    <row r="235" spans="1:19" x14ac:dyDescent="0.3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2131</v>
      </c>
      <c r="G235" t="s">
        <v>2098</v>
      </c>
      <c r="H235">
        <v>4</v>
      </c>
      <c r="I235">
        <v>3</v>
      </c>
      <c r="J235" t="s">
        <v>2131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</row>
    <row r="236" spans="1:19" x14ac:dyDescent="0.3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2131</v>
      </c>
      <c r="G236" t="s">
        <v>2098</v>
      </c>
      <c r="H236">
        <v>4</v>
      </c>
      <c r="I236">
        <v>3</v>
      </c>
      <c r="J236" t="s">
        <v>2131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</row>
    <row r="237" spans="1:19" x14ac:dyDescent="0.3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2131</v>
      </c>
      <c r="G237" t="s">
        <v>2098</v>
      </c>
      <c r="H237">
        <v>5</v>
      </c>
      <c r="I237">
        <v>4</v>
      </c>
      <c r="J237" t="s">
        <v>2131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</row>
    <row r="238" spans="1:19" x14ac:dyDescent="0.3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2131</v>
      </c>
      <c r="G238" t="s">
        <v>2097</v>
      </c>
      <c r="H238">
        <v>5</v>
      </c>
      <c r="I238">
        <v>6</v>
      </c>
      <c r="J238" t="s">
        <v>2131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</row>
    <row r="239" spans="1:19" x14ac:dyDescent="0.3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2131</v>
      </c>
      <c r="G239" t="s">
        <v>2097</v>
      </c>
      <c r="H239">
        <v>5</v>
      </c>
      <c r="I239">
        <v>3</v>
      </c>
      <c r="J239" t="s">
        <v>2131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</row>
    <row r="240" spans="1:19" x14ac:dyDescent="0.3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2131</v>
      </c>
      <c r="G240" t="s">
        <v>2098</v>
      </c>
      <c r="H240">
        <v>4</v>
      </c>
      <c r="I240">
        <v>3</v>
      </c>
      <c r="J240" t="s">
        <v>2131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</row>
    <row r="241" spans="1:19" x14ac:dyDescent="0.3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2131</v>
      </c>
      <c r="G241" t="s">
        <v>2098</v>
      </c>
      <c r="H241">
        <v>4</v>
      </c>
      <c r="I241">
        <v>3</v>
      </c>
      <c r="J241" t="s">
        <v>2131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</row>
    <row r="242" spans="1:19" x14ac:dyDescent="0.3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2131</v>
      </c>
      <c r="G242" t="s">
        <v>2098</v>
      </c>
      <c r="H242">
        <v>3</v>
      </c>
      <c r="I242">
        <v>1</v>
      </c>
      <c r="J242" t="s">
        <v>2131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</row>
    <row r="243" spans="1:19" x14ac:dyDescent="0.3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</row>
    <row r="244" spans="1:19" x14ac:dyDescent="0.3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2131</v>
      </c>
      <c r="G244" t="s">
        <v>2097</v>
      </c>
      <c r="H244">
        <v>5</v>
      </c>
      <c r="I244">
        <v>6</v>
      </c>
      <c r="J244" t="s">
        <v>2131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</row>
    <row r="245" spans="1:19" x14ac:dyDescent="0.3">
      <c r="A245">
        <v>240</v>
      </c>
      <c r="B245" t="s">
        <v>2229</v>
      </c>
      <c r="C245">
        <v>33874</v>
      </c>
      <c r="D245" t="s">
        <v>1899</v>
      </c>
      <c r="E245">
        <v>1973</v>
      </c>
      <c r="F245" t="s">
        <v>2131</v>
      </c>
      <c r="G245" t="s">
        <v>2097</v>
      </c>
      <c r="H245">
        <v>5</v>
      </c>
      <c r="I245">
        <v>4</v>
      </c>
      <c r="J245" t="s">
        <v>2131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</row>
    <row r="246" spans="1:19" x14ac:dyDescent="0.3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2131</v>
      </c>
      <c r="G246" t="s">
        <v>2097</v>
      </c>
      <c r="H246">
        <v>5</v>
      </c>
      <c r="I246">
        <v>4</v>
      </c>
      <c r="J246" t="s">
        <v>2131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</row>
    <row r="247" spans="1:19" x14ac:dyDescent="0.3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2131</v>
      </c>
      <c r="G247" t="s">
        <v>2097</v>
      </c>
      <c r="H247">
        <v>5</v>
      </c>
      <c r="I247">
        <v>1</v>
      </c>
      <c r="J247" t="s">
        <v>2131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</row>
    <row r="248" spans="1:19" x14ac:dyDescent="0.3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2131</v>
      </c>
      <c r="G248" t="s">
        <v>2103</v>
      </c>
      <c r="H248">
        <v>2</v>
      </c>
      <c r="I248">
        <v>2</v>
      </c>
      <c r="J248" t="s">
        <v>2131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</row>
    <row r="249" spans="1:19" x14ac:dyDescent="0.3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2131</v>
      </c>
      <c r="G249" t="s">
        <v>2098</v>
      </c>
      <c r="H249">
        <v>5</v>
      </c>
      <c r="I249">
        <v>2</v>
      </c>
      <c r="J249" t="s">
        <v>2131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</row>
    <row r="250" spans="1:19" x14ac:dyDescent="0.3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2131</v>
      </c>
      <c r="G250" t="s">
        <v>2103</v>
      </c>
      <c r="H250">
        <v>2</v>
      </c>
      <c r="I250">
        <v>2</v>
      </c>
      <c r="J250" t="s">
        <v>2131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</row>
    <row r="251" spans="1:19" x14ac:dyDescent="0.3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2131</v>
      </c>
      <c r="G251" t="s">
        <v>2103</v>
      </c>
      <c r="H251">
        <v>2</v>
      </c>
      <c r="I251">
        <v>1</v>
      </c>
      <c r="J251" t="s">
        <v>2131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</row>
    <row r="252" spans="1:19" x14ac:dyDescent="0.3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2</v>
      </c>
      <c r="J252" t="s">
        <v>2131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</row>
    <row r="253" spans="1:19" x14ac:dyDescent="0.3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2131</v>
      </c>
      <c r="G253" t="s">
        <v>2103</v>
      </c>
      <c r="H253">
        <v>2</v>
      </c>
      <c r="I253">
        <v>2</v>
      </c>
      <c r="J253" t="s">
        <v>2131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</row>
    <row r="254" spans="1:19" x14ac:dyDescent="0.3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2131</v>
      </c>
      <c r="G254" t="s">
        <v>2103</v>
      </c>
      <c r="H254">
        <v>2</v>
      </c>
      <c r="I254">
        <v>1</v>
      </c>
      <c r="J254" t="s">
        <v>2131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</row>
    <row r="255" spans="1:19" x14ac:dyDescent="0.3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2131</v>
      </c>
      <c r="G255" t="s">
        <v>2103</v>
      </c>
      <c r="H255">
        <v>2</v>
      </c>
      <c r="I255">
        <v>1</v>
      </c>
      <c r="J255" t="s">
        <v>2131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</row>
    <row r="256" spans="1:19" x14ac:dyDescent="0.3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2131</v>
      </c>
      <c r="G256" t="s">
        <v>2103</v>
      </c>
      <c r="H256">
        <v>2</v>
      </c>
      <c r="I256">
        <v>1</v>
      </c>
      <c r="J256" t="s">
        <v>2131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</row>
    <row r="257" spans="1:19" x14ac:dyDescent="0.3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2131</v>
      </c>
      <c r="G257" t="s">
        <v>2103</v>
      </c>
      <c r="H257">
        <v>2</v>
      </c>
      <c r="I257">
        <v>1</v>
      </c>
      <c r="J257" t="s">
        <v>2131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</row>
    <row r="258" spans="1:19" x14ac:dyDescent="0.3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2131</v>
      </c>
      <c r="G258" t="s">
        <v>2103</v>
      </c>
      <c r="H258">
        <v>2</v>
      </c>
      <c r="I258">
        <v>1</v>
      </c>
      <c r="J258" t="s">
        <v>2131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</row>
    <row r="259" spans="1:19" x14ac:dyDescent="0.3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2131</v>
      </c>
      <c r="G259" t="s">
        <v>2103</v>
      </c>
      <c r="H259">
        <v>2</v>
      </c>
      <c r="I259">
        <v>1</v>
      </c>
      <c r="J259" t="s">
        <v>2131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</row>
    <row r="260" spans="1:19" x14ac:dyDescent="0.3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2131</v>
      </c>
      <c r="G260" t="s">
        <v>2103</v>
      </c>
      <c r="H260">
        <v>2</v>
      </c>
      <c r="I260">
        <v>1</v>
      </c>
      <c r="J260" t="s">
        <v>2131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</row>
    <row r="261" spans="1:19" x14ac:dyDescent="0.3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2131</v>
      </c>
      <c r="G261" t="s">
        <v>2103</v>
      </c>
      <c r="H261">
        <v>2</v>
      </c>
      <c r="I261">
        <v>2</v>
      </c>
      <c r="J261" t="s">
        <v>2131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</row>
    <row r="262" spans="1:19" x14ac:dyDescent="0.3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2131</v>
      </c>
      <c r="G262" t="s">
        <v>2103</v>
      </c>
      <c r="H262">
        <v>2</v>
      </c>
      <c r="I262">
        <v>1</v>
      </c>
      <c r="J262" t="s">
        <v>2131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</row>
    <row r="263" spans="1:19" x14ac:dyDescent="0.3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2131</v>
      </c>
      <c r="G263" t="s">
        <v>2103</v>
      </c>
      <c r="H263">
        <v>2</v>
      </c>
      <c r="I263">
        <v>1</v>
      </c>
      <c r="J263" t="s">
        <v>2131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</row>
    <row r="264" spans="1:19" x14ac:dyDescent="0.3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2131</v>
      </c>
      <c r="G264" t="s">
        <v>2103</v>
      </c>
      <c r="H264">
        <v>2</v>
      </c>
      <c r="I264">
        <v>1</v>
      </c>
      <c r="J264" t="s">
        <v>2131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</row>
    <row r="265" spans="1:19" x14ac:dyDescent="0.3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2131</v>
      </c>
      <c r="G265" t="s">
        <v>2103</v>
      </c>
      <c r="H265">
        <v>2</v>
      </c>
      <c r="I265">
        <v>1</v>
      </c>
      <c r="J265" t="s">
        <v>2131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</row>
    <row r="266" spans="1:19" x14ac:dyDescent="0.3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2131</v>
      </c>
      <c r="G266" t="s">
        <v>2103</v>
      </c>
      <c r="H266">
        <v>2</v>
      </c>
      <c r="I266">
        <v>1</v>
      </c>
      <c r="J266" t="s">
        <v>2131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</row>
    <row r="267" spans="1:19" x14ac:dyDescent="0.3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2131</v>
      </c>
      <c r="G267" t="s">
        <v>2103</v>
      </c>
      <c r="H267">
        <v>2</v>
      </c>
      <c r="I267">
        <v>1</v>
      </c>
      <c r="J267" t="s">
        <v>2131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</row>
    <row r="268" spans="1:19" x14ac:dyDescent="0.3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2131</v>
      </c>
      <c r="G268" t="s">
        <v>2103</v>
      </c>
      <c r="H268">
        <v>2</v>
      </c>
      <c r="I268">
        <v>1</v>
      </c>
      <c r="J268" t="s">
        <v>2131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</row>
    <row r="269" spans="1:19" x14ac:dyDescent="0.3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2131</v>
      </c>
      <c r="G269" t="s">
        <v>2103</v>
      </c>
      <c r="H269">
        <v>2</v>
      </c>
      <c r="I269">
        <v>1</v>
      </c>
      <c r="J269" t="s">
        <v>2131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</row>
    <row r="270" spans="1:19" x14ac:dyDescent="0.3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2131</v>
      </c>
      <c r="G270" t="s">
        <v>2103</v>
      </c>
      <c r="H270">
        <v>2</v>
      </c>
      <c r="I270">
        <v>1</v>
      </c>
      <c r="J270" t="s">
        <v>2131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</row>
    <row r="271" spans="1:19" x14ac:dyDescent="0.3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2131</v>
      </c>
      <c r="G271" t="s">
        <v>2103</v>
      </c>
      <c r="H271">
        <v>2</v>
      </c>
      <c r="I271">
        <v>1</v>
      </c>
      <c r="J271" t="s">
        <v>2131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</row>
    <row r="272" spans="1:19" x14ac:dyDescent="0.3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2131</v>
      </c>
      <c r="G272" t="s">
        <v>2098</v>
      </c>
      <c r="H272">
        <v>4</v>
      </c>
      <c r="I272">
        <v>2</v>
      </c>
      <c r="J272" t="s">
        <v>2131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</row>
    <row r="273" spans="1:19" x14ac:dyDescent="0.3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2131</v>
      </c>
      <c r="G273" t="s">
        <v>2098</v>
      </c>
      <c r="H273">
        <v>5</v>
      </c>
      <c r="I273">
        <v>3</v>
      </c>
      <c r="J273" t="s">
        <v>2131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</row>
    <row r="274" spans="1:19" x14ac:dyDescent="0.3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2131</v>
      </c>
      <c r="G274" t="s">
        <v>2098</v>
      </c>
      <c r="H274">
        <v>5</v>
      </c>
      <c r="I274">
        <v>3</v>
      </c>
      <c r="J274" t="s">
        <v>2131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</row>
    <row r="275" spans="1:19" x14ac:dyDescent="0.3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2131</v>
      </c>
      <c r="G275" t="s">
        <v>2098</v>
      </c>
      <c r="H275">
        <v>5</v>
      </c>
      <c r="I275">
        <v>3</v>
      </c>
      <c r="J275" t="s">
        <v>2131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</row>
    <row r="276" spans="1:19" x14ac:dyDescent="0.3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2131</v>
      </c>
      <c r="G276" t="s">
        <v>2103</v>
      </c>
      <c r="H276">
        <v>2</v>
      </c>
      <c r="I276">
        <v>1</v>
      </c>
      <c r="J276" t="s">
        <v>2131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</row>
    <row r="277" spans="1:19" x14ac:dyDescent="0.3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2131</v>
      </c>
      <c r="G277" t="s">
        <v>2103</v>
      </c>
      <c r="H277">
        <v>2</v>
      </c>
      <c r="I277">
        <v>1</v>
      </c>
      <c r="J277" t="s">
        <v>2131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</row>
    <row r="278" spans="1:19" x14ac:dyDescent="0.3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2131</v>
      </c>
      <c r="G278" t="s">
        <v>2103</v>
      </c>
      <c r="H278">
        <v>2</v>
      </c>
      <c r="I278">
        <v>1</v>
      </c>
      <c r="J278" t="s">
        <v>2131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</row>
    <row r="279" spans="1:19" x14ac:dyDescent="0.3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2131</v>
      </c>
      <c r="G279" t="s">
        <v>2103</v>
      </c>
      <c r="H279">
        <v>2</v>
      </c>
      <c r="I279">
        <v>1</v>
      </c>
      <c r="J279" t="s">
        <v>2131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</row>
    <row r="280" spans="1:19" x14ac:dyDescent="0.3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2131</v>
      </c>
      <c r="G280" t="s">
        <v>2097</v>
      </c>
      <c r="H280">
        <v>5</v>
      </c>
      <c r="I280">
        <v>8</v>
      </c>
      <c r="J280" t="s">
        <v>2131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</row>
    <row r="281" spans="1:19" x14ac:dyDescent="0.3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2131</v>
      </c>
      <c r="G281" t="s">
        <v>2097</v>
      </c>
      <c r="H281">
        <v>5</v>
      </c>
      <c r="I281">
        <v>6</v>
      </c>
      <c r="J281" t="s">
        <v>2131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</row>
    <row r="282" spans="1:19" x14ac:dyDescent="0.3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2131</v>
      </c>
      <c r="G282" t="s">
        <v>2098</v>
      </c>
      <c r="H282">
        <v>2</v>
      </c>
      <c r="I282">
        <v>1</v>
      </c>
      <c r="J282" t="s">
        <v>2131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</row>
    <row r="283" spans="1:19" x14ac:dyDescent="0.3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2131</v>
      </c>
      <c r="G283" t="s">
        <v>2098</v>
      </c>
      <c r="H283">
        <v>2</v>
      </c>
      <c r="I283">
        <v>1</v>
      </c>
      <c r="J283" t="s">
        <v>2131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</row>
    <row r="284" spans="1:19" x14ac:dyDescent="0.3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2131</v>
      </c>
      <c r="G284" t="s">
        <v>2098</v>
      </c>
      <c r="H284">
        <v>2</v>
      </c>
      <c r="I284">
        <v>1</v>
      </c>
      <c r="J284" t="s">
        <v>2131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</row>
    <row r="285" spans="1:19" x14ac:dyDescent="0.3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2131</v>
      </c>
      <c r="G285" t="s">
        <v>2103</v>
      </c>
      <c r="H285">
        <v>2</v>
      </c>
      <c r="I285">
        <v>1</v>
      </c>
      <c r="J285" t="s">
        <v>2131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</row>
    <row r="286" spans="1:19" x14ac:dyDescent="0.3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2131</v>
      </c>
      <c r="G286" t="s">
        <v>2098</v>
      </c>
      <c r="H286">
        <v>4</v>
      </c>
      <c r="I286">
        <v>2</v>
      </c>
      <c r="J286" t="s">
        <v>2131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</row>
    <row r="287" spans="1:19" x14ac:dyDescent="0.3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2131</v>
      </c>
      <c r="G287" t="s">
        <v>2097</v>
      </c>
      <c r="H287">
        <v>5</v>
      </c>
      <c r="I287">
        <v>4</v>
      </c>
      <c r="J287" t="s">
        <v>2131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</row>
    <row r="288" spans="1:19" x14ac:dyDescent="0.3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2131</v>
      </c>
      <c r="G288" t="s">
        <v>2097</v>
      </c>
      <c r="H288">
        <v>5</v>
      </c>
      <c r="I288">
        <v>4</v>
      </c>
      <c r="J288" t="s">
        <v>2131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</row>
    <row r="289" spans="1:19" x14ac:dyDescent="0.3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2131</v>
      </c>
      <c r="G289" t="s">
        <v>2105</v>
      </c>
      <c r="H289">
        <v>2</v>
      </c>
      <c r="I289">
        <v>1</v>
      </c>
      <c r="J289" t="s">
        <v>2131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</row>
    <row r="290" spans="1:19" x14ac:dyDescent="0.3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2131</v>
      </c>
      <c r="G290" t="s">
        <v>2105</v>
      </c>
      <c r="H290">
        <v>2</v>
      </c>
      <c r="I290">
        <v>1</v>
      </c>
      <c r="J290" t="s">
        <v>2131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</row>
    <row r="291" spans="1:19" x14ac:dyDescent="0.3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2131</v>
      </c>
      <c r="G291" t="s">
        <v>2105</v>
      </c>
      <c r="H291">
        <v>2</v>
      </c>
      <c r="I291">
        <v>1</v>
      </c>
      <c r="J291" t="s">
        <v>2131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</row>
    <row r="292" spans="1:19" x14ac:dyDescent="0.3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2131</v>
      </c>
      <c r="G292" t="s">
        <v>2105</v>
      </c>
      <c r="H292">
        <v>2</v>
      </c>
      <c r="I292">
        <v>1</v>
      </c>
      <c r="J292" t="s">
        <v>2131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</row>
    <row r="293" spans="1:19" x14ac:dyDescent="0.3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2131</v>
      </c>
      <c r="G293" t="s">
        <v>2103</v>
      </c>
      <c r="H293">
        <v>2</v>
      </c>
      <c r="I293">
        <v>1</v>
      </c>
      <c r="J293" t="s">
        <v>2131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</row>
    <row r="294" spans="1:19" x14ac:dyDescent="0.3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2131</v>
      </c>
      <c r="G294" t="s">
        <v>2103</v>
      </c>
      <c r="H294">
        <v>2</v>
      </c>
      <c r="I294">
        <v>1</v>
      </c>
      <c r="J294" t="s">
        <v>2131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</row>
    <row r="295" spans="1:19" x14ac:dyDescent="0.3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2131</v>
      </c>
      <c r="G295" t="s">
        <v>2103</v>
      </c>
      <c r="H295">
        <v>2</v>
      </c>
      <c r="I295">
        <v>1</v>
      </c>
      <c r="J295" t="s">
        <v>2131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</row>
    <row r="296" spans="1:19" x14ac:dyDescent="0.3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2131</v>
      </c>
      <c r="G296" t="s">
        <v>2098</v>
      </c>
      <c r="H296">
        <v>3</v>
      </c>
      <c r="I296">
        <v>2</v>
      </c>
      <c r="J296" t="s">
        <v>2131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</row>
    <row r="297" spans="1:19" x14ac:dyDescent="0.3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2131</v>
      </c>
      <c r="G297" t="s">
        <v>2098</v>
      </c>
      <c r="H297">
        <v>4</v>
      </c>
      <c r="I297">
        <v>3</v>
      </c>
      <c r="J297" t="s">
        <v>2131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</row>
    <row r="298" spans="1:19" x14ac:dyDescent="0.3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2131</v>
      </c>
      <c r="G298" t="s">
        <v>2098</v>
      </c>
      <c r="H298">
        <v>4</v>
      </c>
      <c r="I298">
        <v>3</v>
      </c>
      <c r="J298" t="s">
        <v>2131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</row>
    <row r="299" spans="1:19" x14ac:dyDescent="0.3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2131</v>
      </c>
      <c r="G299" t="s">
        <v>2105</v>
      </c>
      <c r="H299">
        <v>2</v>
      </c>
      <c r="I299">
        <v>1</v>
      </c>
      <c r="J299" t="s">
        <v>2131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</row>
    <row r="300" spans="1:19" x14ac:dyDescent="0.3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2131</v>
      </c>
      <c r="G300" t="s">
        <v>2105</v>
      </c>
      <c r="H300">
        <v>2</v>
      </c>
      <c r="I300">
        <v>1</v>
      </c>
      <c r="J300" t="s">
        <v>2131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</row>
    <row r="301" spans="1:19" x14ac:dyDescent="0.3">
      <c r="A301">
        <v>296</v>
      </c>
      <c r="B301" t="s">
        <v>2218</v>
      </c>
      <c r="C301">
        <v>34426</v>
      </c>
      <c r="D301" t="s">
        <v>1899</v>
      </c>
      <c r="E301">
        <v>1974</v>
      </c>
      <c r="F301" t="s">
        <v>2131</v>
      </c>
      <c r="G301" t="s">
        <v>2103</v>
      </c>
      <c r="H301">
        <v>5</v>
      </c>
      <c r="I301">
        <v>8</v>
      </c>
      <c r="J301" t="s">
        <v>2131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</row>
    <row r="302" spans="1:19" x14ac:dyDescent="0.3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2131</v>
      </c>
      <c r="G302" t="s">
        <v>2103</v>
      </c>
      <c r="H302">
        <v>2</v>
      </c>
      <c r="I302">
        <v>2</v>
      </c>
      <c r="J302" t="s">
        <v>2131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</row>
    <row r="303" spans="1:19" x14ac:dyDescent="0.3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2131</v>
      </c>
      <c r="G303" t="s">
        <v>2098</v>
      </c>
      <c r="H303">
        <v>2</v>
      </c>
      <c r="I303">
        <v>2</v>
      </c>
      <c r="J303" t="s">
        <v>2131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</row>
    <row r="304" spans="1:19" x14ac:dyDescent="0.3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2131</v>
      </c>
      <c r="G304" t="s">
        <v>2098</v>
      </c>
      <c r="H304">
        <v>5</v>
      </c>
      <c r="I304">
        <v>2</v>
      </c>
      <c r="J304" t="s">
        <v>2131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</row>
    <row r="305" spans="1:19" x14ac:dyDescent="0.3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2131</v>
      </c>
      <c r="G305" t="s">
        <v>2098</v>
      </c>
      <c r="H305">
        <v>4</v>
      </c>
      <c r="I305">
        <v>2</v>
      </c>
      <c r="J305" t="s">
        <v>2131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</row>
    <row r="306" spans="1:19" x14ac:dyDescent="0.3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2131</v>
      </c>
      <c r="G306" t="s">
        <v>2103</v>
      </c>
      <c r="H306">
        <v>2</v>
      </c>
      <c r="I306">
        <v>1</v>
      </c>
      <c r="J306" t="s">
        <v>2131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</row>
    <row r="307" spans="1:19" x14ac:dyDescent="0.3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2131</v>
      </c>
      <c r="G307" t="s">
        <v>2099</v>
      </c>
      <c r="H307">
        <v>4</v>
      </c>
      <c r="I307">
        <v>3</v>
      </c>
      <c r="J307" t="s">
        <v>2131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</row>
    <row r="308" spans="1:19" x14ac:dyDescent="0.3">
      <c r="A308">
        <v>303</v>
      </c>
      <c r="B308" t="s">
        <v>2394</v>
      </c>
      <c r="C308">
        <v>34746</v>
      </c>
      <c r="D308" t="s">
        <v>1899</v>
      </c>
      <c r="E308">
        <v>1936</v>
      </c>
      <c r="F308" t="s">
        <v>2131</v>
      </c>
      <c r="G308" t="s">
        <v>2098</v>
      </c>
      <c r="H308">
        <v>4</v>
      </c>
      <c r="I308">
        <v>4</v>
      </c>
      <c r="J308" t="s">
        <v>2131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</row>
    <row r="309" spans="1:19" x14ac:dyDescent="0.3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2131</v>
      </c>
      <c r="G309" t="s">
        <v>2103</v>
      </c>
      <c r="H309">
        <v>2</v>
      </c>
      <c r="I309">
        <v>2</v>
      </c>
      <c r="J309" t="s">
        <v>2131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</row>
    <row r="310" spans="1:19" x14ac:dyDescent="0.3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2131</v>
      </c>
      <c r="G310" t="s">
        <v>2098</v>
      </c>
      <c r="H310">
        <v>4</v>
      </c>
      <c r="I310">
        <v>2</v>
      </c>
      <c r="J310" t="s">
        <v>2131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</row>
    <row r="311" spans="1:19" x14ac:dyDescent="0.3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2131</v>
      </c>
      <c r="G311" t="s">
        <v>2098</v>
      </c>
      <c r="H311">
        <v>4</v>
      </c>
      <c r="I311">
        <v>2</v>
      </c>
      <c r="J311" t="s">
        <v>2131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</row>
    <row r="312" spans="1:19" x14ac:dyDescent="0.3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2131</v>
      </c>
      <c r="G312" t="s">
        <v>2103</v>
      </c>
      <c r="H312">
        <v>2</v>
      </c>
      <c r="I312">
        <v>2</v>
      </c>
      <c r="J312" t="s">
        <v>2131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</row>
    <row r="313" spans="1:19" x14ac:dyDescent="0.3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2131</v>
      </c>
      <c r="G313" t="s">
        <v>2097</v>
      </c>
      <c r="H313">
        <v>5</v>
      </c>
      <c r="I313">
        <v>6</v>
      </c>
      <c r="J313" t="s">
        <v>2131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</row>
    <row r="314" spans="1:19" x14ac:dyDescent="0.3">
      <c r="A314">
        <v>309</v>
      </c>
      <c r="B314" t="s">
        <v>3528</v>
      </c>
      <c r="C314">
        <v>35424</v>
      </c>
      <c r="D314" t="s">
        <v>1899</v>
      </c>
      <c r="E314">
        <v>1965</v>
      </c>
      <c r="F314" t="s">
        <v>2131</v>
      </c>
      <c r="G314" t="s">
        <v>3529</v>
      </c>
      <c r="H314">
        <v>4</v>
      </c>
      <c r="I314">
        <v>3</v>
      </c>
      <c r="J314" t="s">
        <v>2131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</row>
    <row r="315" spans="1:19" x14ac:dyDescent="0.3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2131</v>
      </c>
      <c r="G315" t="s">
        <v>2098</v>
      </c>
      <c r="H315">
        <v>4</v>
      </c>
      <c r="I315">
        <v>6</v>
      </c>
      <c r="J315" t="s">
        <v>2131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</row>
    <row r="316" spans="1:19" x14ac:dyDescent="0.3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2131</v>
      </c>
      <c r="G316" t="s">
        <v>2099</v>
      </c>
      <c r="H316">
        <v>2</v>
      </c>
      <c r="I316">
        <v>2</v>
      </c>
      <c r="J316" t="s">
        <v>2131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</row>
    <row r="317" spans="1:19" x14ac:dyDescent="0.3">
      <c r="A317">
        <v>312</v>
      </c>
      <c r="B317" t="s">
        <v>2188</v>
      </c>
      <c r="C317">
        <v>35457</v>
      </c>
      <c r="D317" t="s">
        <v>1899</v>
      </c>
      <c r="E317">
        <v>1958</v>
      </c>
      <c r="F317" t="s">
        <v>2131</v>
      </c>
      <c r="G317" t="s">
        <v>2098</v>
      </c>
      <c r="H317">
        <v>4</v>
      </c>
      <c r="I317">
        <v>2</v>
      </c>
      <c r="J317" t="s">
        <v>2131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</row>
    <row r="318" spans="1:19" x14ac:dyDescent="0.3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2131</v>
      </c>
      <c r="G318" t="s">
        <v>2099</v>
      </c>
      <c r="H318">
        <v>4</v>
      </c>
      <c r="I318">
        <v>3</v>
      </c>
      <c r="J318" t="s">
        <v>2131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</row>
    <row r="319" spans="1:19" x14ac:dyDescent="0.3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2131</v>
      </c>
      <c r="G319" t="s">
        <v>2103</v>
      </c>
      <c r="H319">
        <v>2</v>
      </c>
      <c r="I319">
        <v>1</v>
      </c>
      <c r="J319" t="s">
        <v>2131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</row>
    <row r="320" spans="1:19" x14ac:dyDescent="0.3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2131</v>
      </c>
      <c r="G320" t="s">
        <v>2103</v>
      </c>
      <c r="H320">
        <v>2</v>
      </c>
      <c r="I320">
        <v>1</v>
      </c>
      <c r="J320" t="s">
        <v>2131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</row>
    <row r="321" spans="1:19" x14ac:dyDescent="0.3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2131</v>
      </c>
      <c r="G321" t="s">
        <v>2106</v>
      </c>
      <c r="H321">
        <v>2</v>
      </c>
      <c r="I321">
        <v>2</v>
      </c>
      <c r="J321" t="s">
        <v>2131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</row>
    <row r="322" spans="1:19" x14ac:dyDescent="0.3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2131</v>
      </c>
      <c r="G322" t="s">
        <v>2106</v>
      </c>
      <c r="H322">
        <v>2</v>
      </c>
      <c r="I322">
        <v>2</v>
      </c>
      <c r="J322" t="s">
        <v>2131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</row>
    <row r="323" spans="1:19" x14ac:dyDescent="0.3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2131</v>
      </c>
      <c r="G323" t="s">
        <v>2106</v>
      </c>
      <c r="H323">
        <v>2</v>
      </c>
      <c r="I323">
        <v>2</v>
      </c>
      <c r="J323" t="s">
        <v>2131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</row>
    <row r="324" spans="1:19" x14ac:dyDescent="0.3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2131</v>
      </c>
      <c r="G324" t="s">
        <v>2106</v>
      </c>
      <c r="H324">
        <v>2</v>
      </c>
      <c r="I324">
        <v>1</v>
      </c>
      <c r="J324" t="s">
        <v>2131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</row>
    <row r="325" spans="1:19" x14ac:dyDescent="0.3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2131</v>
      </c>
      <c r="G325" t="s">
        <v>2103</v>
      </c>
      <c r="H325">
        <v>2</v>
      </c>
      <c r="I325">
        <v>1</v>
      </c>
      <c r="J325" t="s">
        <v>2131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</row>
    <row r="326" spans="1:19" x14ac:dyDescent="0.3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2131</v>
      </c>
      <c r="G326" t="s">
        <v>2103</v>
      </c>
      <c r="H326">
        <v>2</v>
      </c>
      <c r="I326">
        <v>1</v>
      </c>
      <c r="J326" t="s">
        <v>2131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</row>
    <row r="327" spans="1:19" x14ac:dyDescent="0.3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2131</v>
      </c>
      <c r="G327" t="s">
        <v>2103</v>
      </c>
      <c r="H327">
        <v>2</v>
      </c>
      <c r="I327">
        <v>1</v>
      </c>
      <c r="J327" t="s">
        <v>2131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</row>
    <row r="328" spans="1:19" x14ac:dyDescent="0.3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2131</v>
      </c>
      <c r="G328" t="s">
        <v>2103</v>
      </c>
      <c r="H328">
        <v>2</v>
      </c>
      <c r="I328">
        <v>2</v>
      </c>
      <c r="J328" t="s">
        <v>2131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</row>
    <row r="329" spans="1:19" x14ac:dyDescent="0.3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2131</v>
      </c>
      <c r="G329" t="s">
        <v>2098</v>
      </c>
      <c r="H329">
        <v>2</v>
      </c>
      <c r="I329">
        <v>2</v>
      </c>
      <c r="J329" t="s">
        <v>2131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</row>
    <row r="330" spans="1:19" x14ac:dyDescent="0.3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2131</v>
      </c>
      <c r="G330" t="s">
        <v>2098</v>
      </c>
      <c r="H330">
        <v>2</v>
      </c>
      <c r="I330">
        <v>1</v>
      </c>
      <c r="J330" t="s">
        <v>2131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</row>
    <row r="331" spans="1:19" x14ac:dyDescent="0.3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2131</v>
      </c>
      <c r="G331" t="s">
        <v>2103</v>
      </c>
      <c r="H331">
        <v>2</v>
      </c>
      <c r="I331">
        <v>1</v>
      </c>
      <c r="J331" t="s">
        <v>2131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</row>
    <row r="332" spans="1:19" x14ac:dyDescent="0.3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2131</v>
      </c>
      <c r="G332" t="s">
        <v>2103</v>
      </c>
      <c r="H332">
        <v>2</v>
      </c>
      <c r="I332">
        <v>1</v>
      </c>
      <c r="J332" t="s">
        <v>2131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</row>
    <row r="333" spans="1:19" x14ac:dyDescent="0.3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2131</v>
      </c>
      <c r="G333" t="s">
        <v>2103</v>
      </c>
      <c r="H333">
        <v>2</v>
      </c>
      <c r="I333">
        <v>1</v>
      </c>
      <c r="J333" t="s">
        <v>2131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</row>
    <row r="334" spans="1:19" x14ac:dyDescent="0.3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2131</v>
      </c>
      <c r="G334" t="s">
        <v>2103</v>
      </c>
      <c r="H334">
        <v>2</v>
      </c>
      <c r="I334">
        <v>1</v>
      </c>
      <c r="J334" t="s">
        <v>2131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</row>
    <row r="335" spans="1:19" x14ac:dyDescent="0.3">
      <c r="A335">
        <v>330</v>
      </c>
      <c r="B335" t="s">
        <v>2210</v>
      </c>
      <c r="C335">
        <v>35851</v>
      </c>
      <c r="D335" t="s">
        <v>1899</v>
      </c>
      <c r="E335">
        <v>1938</v>
      </c>
      <c r="F335" t="s">
        <v>2131</v>
      </c>
      <c r="G335" t="s">
        <v>2098</v>
      </c>
      <c r="H335">
        <v>4</v>
      </c>
      <c r="I335">
        <v>6</v>
      </c>
      <c r="J335" t="s">
        <v>2131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</row>
    <row r="336" spans="1:19" x14ac:dyDescent="0.3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2131</v>
      </c>
      <c r="G336" t="s">
        <v>2098</v>
      </c>
      <c r="H336">
        <v>2</v>
      </c>
      <c r="I336">
        <v>2</v>
      </c>
      <c r="J336" t="s">
        <v>2131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</row>
    <row r="337" spans="1:19" x14ac:dyDescent="0.3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2131</v>
      </c>
      <c r="G337" t="s">
        <v>2098</v>
      </c>
      <c r="H337">
        <v>2</v>
      </c>
      <c r="I337">
        <v>1</v>
      </c>
      <c r="J337" t="s">
        <v>2131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</row>
    <row r="338" spans="1:19" x14ac:dyDescent="0.3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2131</v>
      </c>
      <c r="G338" t="s">
        <v>2098</v>
      </c>
      <c r="H338">
        <v>2</v>
      </c>
      <c r="I338">
        <v>2</v>
      </c>
      <c r="J338" t="s">
        <v>2131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</row>
    <row r="339" spans="1:19" x14ac:dyDescent="0.3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2131</v>
      </c>
      <c r="G339" t="s">
        <v>2098</v>
      </c>
      <c r="H339">
        <v>2</v>
      </c>
      <c r="I339">
        <v>1</v>
      </c>
      <c r="J339" t="s">
        <v>2131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</row>
    <row r="340" spans="1:19" x14ac:dyDescent="0.3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2131</v>
      </c>
      <c r="G340" t="s">
        <v>2098</v>
      </c>
      <c r="H340">
        <v>2</v>
      </c>
      <c r="I340">
        <v>1</v>
      </c>
      <c r="J340" t="s">
        <v>2131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</row>
    <row r="341" spans="1:19" x14ac:dyDescent="0.3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2131</v>
      </c>
      <c r="G341" t="s">
        <v>2098</v>
      </c>
      <c r="H341">
        <v>2</v>
      </c>
      <c r="I341">
        <v>1</v>
      </c>
      <c r="J341" t="s">
        <v>2131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</row>
    <row r="342" spans="1:19" x14ac:dyDescent="0.3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2131</v>
      </c>
      <c r="G342" t="s">
        <v>2098</v>
      </c>
      <c r="H342">
        <v>2</v>
      </c>
      <c r="I342">
        <v>1</v>
      </c>
      <c r="J342" t="s">
        <v>2131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</row>
    <row r="343" spans="1:19" x14ac:dyDescent="0.3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2131</v>
      </c>
      <c r="G343" t="s">
        <v>2097</v>
      </c>
      <c r="H343">
        <v>9</v>
      </c>
      <c r="I343">
        <v>1</v>
      </c>
      <c r="J343" t="s">
        <v>2131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</row>
    <row r="344" spans="1:19" x14ac:dyDescent="0.3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2131</v>
      </c>
      <c r="G344" t="s">
        <v>2097</v>
      </c>
      <c r="H344">
        <v>9</v>
      </c>
      <c r="I344">
        <v>1</v>
      </c>
      <c r="J344" t="s">
        <v>2131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</row>
    <row r="345" spans="1:19" x14ac:dyDescent="0.3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2131</v>
      </c>
      <c r="G345" t="s">
        <v>2097</v>
      </c>
      <c r="H345">
        <v>9</v>
      </c>
      <c r="I345">
        <v>4</v>
      </c>
      <c r="J345" t="s">
        <v>2131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</row>
    <row r="346" spans="1:19" x14ac:dyDescent="0.3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2131</v>
      </c>
      <c r="G346" t="s">
        <v>2097</v>
      </c>
      <c r="H346">
        <v>9</v>
      </c>
      <c r="I346">
        <v>1</v>
      </c>
      <c r="J346" t="s">
        <v>2131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</row>
    <row r="347" spans="1:19" x14ac:dyDescent="0.3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2131</v>
      </c>
      <c r="G347" t="s">
        <v>2097</v>
      </c>
      <c r="H347">
        <v>9</v>
      </c>
      <c r="I347">
        <v>1</v>
      </c>
      <c r="J347" t="s">
        <v>2131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</row>
    <row r="348" spans="1:19" x14ac:dyDescent="0.3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2131</v>
      </c>
      <c r="G348" t="s">
        <v>2098</v>
      </c>
      <c r="H348">
        <v>4</v>
      </c>
      <c r="I348">
        <v>6</v>
      </c>
      <c r="J348" t="s">
        <v>2131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</row>
    <row r="349" spans="1:19" x14ac:dyDescent="0.3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2131</v>
      </c>
      <c r="G349" t="s">
        <v>2098</v>
      </c>
      <c r="H349">
        <v>5</v>
      </c>
      <c r="I349">
        <v>4</v>
      </c>
      <c r="J349" t="s">
        <v>2131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</row>
    <row r="350" spans="1:19" x14ac:dyDescent="0.3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2131</v>
      </c>
      <c r="G350" t="s">
        <v>2098</v>
      </c>
      <c r="H350">
        <v>2</v>
      </c>
      <c r="I350">
        <v>2</v>
      </c>
      <c r="J350" t="s">
        <v>2131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</row>
    <row r="351" spans="1:19" x14ac:dyDescent="0.3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2131</v>
      </c>
      <c r="G351" t="s">
        <v>2097</v>
      </c>
      <c r="H351">
        <v>5</v>
      </c>
      <c r="I351">
        <v>4</v>
      </c>
      <c r="J351" t="s">
        <v>2131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</row>
    <row r="352" spans="1:19" x14ac:dyDescent="0.3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2131</v>
      </c>
      <c r="G352" t="s">
        <v>2097</v>
      </c>
      <c r="H352">
        <v>5</v>
      </c>
      <c r="I352">
        <v>4</v>
      </c>
      <c r="J352" t="s">
        <v>2131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</row>
    <row r="353" spans="1:19" x14ac:dyDescent="0.3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2131</v>
      </c>
      <c r="G353" t="s">
        <v>2097</v>
      </c>
      <c r="H353">
        <v>5</v>
      </c>
      <c r="I353">
        <v>4</v>
      </c>
      <c r="J353" t="s">
        <v>2131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</row>
    <row r="354" spans="1:19" x14ac:dyDescent="0.3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2131</v>
      </c>
      <c r="G354" t="s">
        <v>2097</v>
      </c>
      <c r="H354">
        <v>5</v>
      </c>
      <c r="I354">
        <v>4</v>
      </c>
      <c r="J354" t="s">
        <v>2131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</row>
    <row r="355" spans="1:19" x14ac:dyDescent="0.3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2131</v>
      </c>
      <c r="G355" t="s">
        <v>2097</v>
      </c>
      <c r="H355">
        <v>5</v>
      </c>
      <c r="I355">
        <v>6</v>
      </c>
      <c r="J355" t="s">
        <v>2131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</row>
    <row r="356" spans="1:19" x14ac:dyDescent="0.3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2131</v>
      </c>
      <c r="G356" t="s">
        <v>2097</v>
      </c>
      <c r="H356">
        <v>5</v>
      </c>
      <c r="I356">
        <v>5</v>
      </c>
      <c r="J356" t="s">
        <v>2131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</row>
    <row r="357" spans="1:19" x14ac:dyDescent="0.3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2131</v>
      </c>
      <c r="G357" t="s">
        <v>2098</v>
      </c>
      <c r="H357">
        <v>4</v>
      </c>
      <c r="I357">
        <v>3</v>
      </c>
      <c r="J357" t="s">
        <v>2131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</row>
    <row r="358" spans="1:19" x14ac:dyDescent="0.3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2131</v>
      </c>
      <c r="G358" t="s">
        <v>2098</v>
      </c>
      <c r="H358">
        <v>4</v>
      </c>
      <c r="I358">
        <v>3</v>
      </c>
      <c r="J358" t="s">
        <v>2131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</row>
    <row r="359" spans="1:19" x14ac:dyDescent="0.3">
      <c r="A359">
        <v>354</v>
      </c>
      <c r="B359" t="s">
        <v>3377</v>
      </c>
      <c r="C359">
        <v>36295</v>
      </c>
      <c r="D359" t="s">
        <v>1899</v>
      </c>
      <c r="E359">
        <v>1958</v>
      </c>
      <c r="F359" t="s">
        <v>2131</v>
      </c>
      <c r="G359" t="s">
        <v>3378</v>
      </c>
      <c r="H359">
        <v>3</v>
      </c>
      <c r="I359">
        <v>7</v>
      </c>
      <c r="J359" t="s">
        <v>2131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</row>
    <row r="360" spans="1:19" x14ac:dyDescent="0.3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2131</v>
      </c>
      <c r="G360" t="s">
        <v>2097</v>
      </c>
      <c r="H360">
        <v>9</v>
      </c>
      <c r="I360">
        <v>2</v>
      </c>
      <c r="J360" t="s">
        <v>2131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</row>
    <row r="361" spans="1:19" x14ac:dyDescent="0.3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2131</v>
      </c>
      <c r="G361" t="s">
        <v>2097</v>
      </c>
      <c r="H361">
        <v>5</v>
      </c>
      <c r="I361">
        <v>3</v>
      </c>
      <c r="J361" t="s">
        <v>2131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</row>
    <row r="362" spans="1:19" x14ac:dyDescent="0.3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2131</v>
      </c>
      <c r="G362" t="s">
        <v>2097</v>
      </c>
      <c r="H362">
        <v>5</v>
      </c>
      <c r="I362">
        <v>6</v>
      </c>
      <c r="J362" t="s">
        <v>2131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</row>
    <row r="363" spans="1:19" x14ac:dyDescent="0.3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2131</v>
      </c>
      <c r="G363" t="s">
        <v>2097</v>
      </c>
      <c r="H363">
        <v>5</v>
      </c>
      <c r="I363">
        <v>3</v>
      </c>
      <c r="J363" t="s">
        <v>2131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</row>
    <row r="364" spans="1:19" x14ac:dyDescent="0.3">
      <c r="A364">
        <v>359</v>
      </c>
      <c r="B364" t="s">
        <v>2231</v>
      </c>
      <c r="C364">
        <v>36376</v>
      </c>
      <c r="D364" t="s">
        <v>1899</v>
      </c>
      <c r="E364">
        <v>1964</v>
      </c>
      <c r="F364" t="s">
        <v>2131</v>
      </c>
      <c r="G364" t="s">
        <v>2097</v>
      </c>
      <c r="H364">
        <v>5</v>
      </c>
      <c r="I364">
        <v>6</v>
      </c>
      <c r="J364" t="s">
        <v>2131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</row>
    <row r="365" spans="1:19" x14ac:dyDescent="0.3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2131</v>
      </c>
      <c r="G365" t="s">
        <v>2097</v>
      </c>
      <c r="H365">
        <v>5</v>
      </c>
      <c r="I365">
        <v>3</v>
      </c>
      <c r="J365" t="s">
        <v>2131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</row>
    <row r="366" spans="1:19" x14ac:dyDescent="0.3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2131</v>
      </c>
      <c r="G366" t="s">
        <v>2097</v>
      </c>
      <c r="H366">
        <v>5</v>
      </c>
      <c r="I366">
        <v>6</v>
      </c>
      <c r="J366" t="s">
        <v>2131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</row>
    <row r="367" spans="1:19" x14ac:dyDescent="0.3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2131</v>
      </c>
      <c r="G367" t="s">
        <v>2097</v>
      </c>
      <c r="H367">
        <v>5</v>
      </c>
      <c r="I367">
        <v>8</v>
      </c>
      <c r="J367" t="s">
        <v>2131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</row>
    <row r="368" spans="1:19" x14ac:dyDescent="0.3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2131</v>
      </c>
      <c r="G368" t="s">
        <v>2103</v>
      </c>
      <c r="H368">
        <v>2</v>
      </c>
      <c r="I368">
        <v>1</v>
      </c>
      <c r="J368" t="s">
        <v>2131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</row>
    <row r="369" spans="1:19" x14ac:dyDescent="0.3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2131</v>
      </c>
      <c r="G369" t="s">
        <v>2103</v>
      </c>
      <c r="H369">
        <v>2</v>
      </c>
      <c r="I369">
        <v>1</v>
      </c>
      <c r="J369" t="s">
        <v>2131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</row>
    <row r="370" spans="1:19" x14ac:dyDescent="0.3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2131</v>
      </c>
      <c r="G370" t="s">
        <v>2103</v>
      </c>
      <c r="H370">
        <v>2</v>
      </c>
      <c r="I370">
        <v>1</v>
      </c>
      <c r="J370" t="s">
        <v>2131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</row>
    <row r="371" spans="1:19" x14ac:dyDescent="0.3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2131</v>
      </c>
      <c r="G371" t="s">
        <v>2103</v>
      </c>
      <c r="H371">
        <v>2</v>
      </c>
      <c r="I371">
        <v>2</v>
      </c>
      <c r="J371" t="s">
        <v>2131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</row>
    <row r="372" spans="1:19" x14ac:dyDescent="0.3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2131</v>
      </c>
      <c r="G372" t="s">
        <v>2098</v>
      </c>
      <c r="H372">
        <v>5</v>
      </c>
      <c r="I372">
        <v>6</v>
      </c>
      <c r="J372" t="s">
        <v>2131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</row>
    <row r="373" spans="1:19" x14ac:dyDescent="0.3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2131</v>
      </c>
      <c r="G373" t="s">
        <v>2097</v>
      </c>
      <c r="H373">
        <v>5</v>
      </c>
      <c r="I373">
        <v>3</v>
      </c>
      <c r="J373" t="s">
        <v>2131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</row>
    <row r="374" spans="1:19" x14ac:dyDescent="0.3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2131</v>
      </c>
      <c r="G374" t="s">
        <v>2097</v>
      </c>
      <c r="H374">
        <v>5</v>
      </c>
      <c r="I374">
        <v>6</v>
      </c>
      <c r="J374" t="s">
        <v>2131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</row>
    <row r="375" spans="1:19" x14ac:dyDescent="0.3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2131</v>
      </c>
      <c r="G375" t="s">
        <v>2097</v>
      </c>
      <c r="H375">
        <v>4</v>
      </c>
      <c r="I375">
        <v>3</v>
      </c>
      <c r="J375" t="s">
        <v>2131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</row>
    <row r="376" spans="1:19" x14ac:dyDescent="0.3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2131</v>
      </c>
      <c r="G376" t="s">
        <v>2097</v>
      </c>
      <c r="H376">
        <v>4</v>
      </c>
      <c r="I376">
        <v>3</v>
      </c>
      <c r="J376" t="s">
        <v>2131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</row>
    <row r="377" spans="1:19" x14ac:dyDescent="0.3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2131</v>
      </c>
      <c r="G377" t="s">
        <v>2097</v>
      </c>
      <c r="H377">
        <v>5</v>
      </c>
      <c r="I377">
        <v>8</v>
      </c>
      <c r="J377" t="s">
        <v>2131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</row>
    <row r="378" spans="1:19" x14ac:dyDescent="0.3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2131</v>
      </c>
      <c r="G378" t="s">
        <v>2097</v>
      </c>
      <c r="H378">
        <v>4</v>
      </c>
      <c r="I378">
        <v>3</v>
      </c>
      <c r="J378" t="s">
        <v>2131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</row>
    <row r="379" spans="1:19" x14ac:dyDescent="0.3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2131</v>
      </c>
      <c r="G379" t="s">
        <v>2097</v>
      </c>
      <c r="H379">
        <v>5</v>
      </c>
      <c r="I379">
        <v>4</v>
      </c>
      <c r="J379" t="s">
        <v>2131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</row>
    <row r="380" spans="1:19" x14ac:dyDescent="0.3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2131</v>
      </c>
      <c r="G380" t="s">
        <v>2097</v>
      </c>
      <c r="H380">
        <v>4</v>
      </c>
      <c r="I380">
        <v>3</v>
      </c>
      <c r="J380" t="s">
        <v>2131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</row>
    <row r="381" spans="1:19" x14ac:dyDescent="0.3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2131</v>
      </c>
      <c r="G381" t="s">
        <v>2097</v>
      </c>
      <c r="H381">
        <v>9</v>
      </c>
      <c r="I381">
        <v>1</v>
      </c>
      <c r="J381" t="s">
        <v>2131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</row>
    <row r="382" spans="1:19" x14ac:dyDescent="0.3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2131</v>
      </c>
      <c r="G382" t="s">
        <v>2097</v>
      </c>
      <c r="H382">
        <v>4</v>
      </c>
      <c r="I382">
        <v>3</v>
      </c>
      <c r="J382" t="s">
        <v>2131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</row>
    <row r="383" spans="1:19" x14ac:dyDescent="0.3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2131</v>
      </c>
      <c r="G383" t="s">
        <v>2097</v>
      </c>
      <c r="H383">
        <v>5</v>
      </c>
      <c r="I383">
        <v>4</v>
      </c>
      <c r="J383" t="s">
        <v>2131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</row>
    <row r="384" spans="1:19" x14ac:dyDescent="0.3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2131</v>
      </c>
      <c r="G384" t="s">
        <v>2098</v>
      </c>
      <c r="H384">
        <v>4</v>
      </c>
      <c r="I384">
        <v>4</v>
      </c>
      <c r="J384" t="s">
        <v>2131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</row>
    <row r="385" spans="1:19" x14ac:dyDescent="0.3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2131</v>
      </c>
      <c r="G385" t="s">
        <v>2097</v>
      </c>
      <c r="H385">
        <v>5</v>
      </c>
      <c r="I385">
        <v>3</v>
      </c>
      <c r="J385" t="s">
        <v>2131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</row>
    <row r="386" spans="1:19" x14ac:dyDescent="0.3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2131</v>
      </c>
      <c r="G386" t="s">
        <v>2097</v>
      </c>
      <c r="H386">
        <v>5</v>
      </c>
      <c r="I386">
        <v>4</v>
      </c>
      <c r="J386" t="s">
        <v>2131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</row>
    <row r="387" spans="1:19" x14ac:dyDescent="0.3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2131</v>
      </c>
      <c r="G387" t="s">
        <v>2098</v>
      </c>
      <c r="H387">
        <v>4</v>
      </c>
      <c r="I387">
        <v>4</v>
      </c>
      <c r="J387" t="s">
        <v>2131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</row>
    <row r="388" spans="1:19" x14ac:dyDescent="0.3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2131</v>
      </c>
      <c r="G388" t="s">
        <v>2098</v>
      </c>
      <c r="H388">
        <v>4</v>
      </c>
      <c r="I388">
        <v>4</v>
      </c>
      <c r="J388" t="s">
        <v>2131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</row>
    <row r="389" spans="1:19" x14ac:dyDescent="0.3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2131</v>
      </c>
      <c r="G389" t="s">
        <v>2097</v>
      </c>
      <c r="H389">
        <v>5</v>
      </c>
      <c r="I389">
        <v>8</v>
      </c>
      <c r="J389" t="s">
        <v>2131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</row>
    <row r="390" spans="1:19" x14ac:dyDescent="0.3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2131</v>
      </c>
      <c r="G390" t="s">
        <v>2097</v>
      </c>
      <c r="H390">
        <v>5</v>
      </c>
      <c r="I390">
        <v>6</v>
      </c>
      <c r="J390" t="s">
        <v>2131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</row>
    <row r="391" spans="1:19" x14ac:dyDescent="0.3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2131</v>
      </c>
      <c r="G391" t="s">
        <v>2098</v>
      </c>
      <c r="H391">
        <v>5</v>
      </c>
      <c r="I391">
        <v>4</v>
      </c>
      <c r="J391" t="s">
        <v>2131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</row>
    <row r="392" spans="1:19" x14ac:dyDescent="0.3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2131</v>
      </c>
      <c r="G392" t="s">
        <v>2097</v>
      </c>
      <c r="H392">
        <v>5</v>
      </c>
      <c r="I392">
        <v>4</v>
      </c>
      <c r="J392" t="s">
        <v>2131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</row>
    <row r="393" spans="1:19" x14ac:dyDescent="0.3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2131</v>
      </c>
      <c r="G393" t="s">
        <v>2097</v>
      </c>
      <c r="H393">
        <v>4</v>
      </c>
      <c r="I393">
        <v>6</v>
      </c>
      <c r="J393" t="s">
        <v>2131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</row>
    <row r="394" spans="1:19" x14ac:dyDescent="0.3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2131</v>
      </c>
      <c r="G394" t="s">
        <v>2097</v>
      </c>
      <c r="H394">
        <v>4</v>
      </c>
      <c r="I394">
        <v>6</v>
      </c>
      <c r="J394" t="s">
        <v>2131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</row>
    <row r="395" spans="1:19" x14ac:dyDescent="0.3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2131</v>
      </c>
      <c r="G395" t="s">
        <v>2097</v>
      </c>
      <c r="H395">
        <v>5</v>
      </c>
      <c r="I395">
        <v>4</v>
      </c>
      <c r="J395" t="s">
        <v>2131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</row>
    <row r="396" spans="1:19" x14ac:dyDescent="0.3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2131</v>
      </c>
      <c r="G396" t="s">
        <v>2097</v>
      </c>
      <c r="H396">
        <v>5</v>
      </c>
      <c r="I396">
        <v>8</v>
      </c>
      <c r="J396" t="s">
        <v>2131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</row>
    <row r="397" spans="1:19" x14ac:dyDescent="0.3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2131</v>
      </c>
      <c r="G397" t="s">
        <v>2097</v>
      </c>
      <c r="H397">
        <v>5</v>
      </c>
      <c r="I397">
        <v>4</v>
      </c>
      <c r="J397" t="s">
        <v>2131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</row>
    <row r="398" spans="1:19" x14ac:dyDescent="0.3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2131</v>
      </c>
      <c r="G398" t="s">
        <v>2097</v>
      </c>
      <c r="H398">
        <v>5</v>
      </c>
      <c r="I398">
        <v>4</v>
      </c>
      <c r="J398" t="s">
        <v>2131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</row>
    <row r="399" spans="1:19" x14ac:dyDescent="0.3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2131</v>
      </c>
      <c r="G399" t="s">
        <v>2097</v>
      </c>
      <c r="H399">
        <v>5</v>
      </c>
      <c r="I399">
        <v>8</v>
      </c>
      <c r="J399" t="s">
        <v>2131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</row>
    <row r="400" spans="1:19" x14ac:dyDescent="0.3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2131</v>
      </c>
      <c r="G400" t="s">
        <v>2103</v>
      </c>
      <c r="H400">
        <v>2</v>
      </c>
      <c r="I400">
        <v>2</v>
      </c>
      <c r="J400" t="s">
        <v>2131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</row>
    <row r="401" spans="1:19" x14ac:dyDescent="0.3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2131</v>
      </c>
      <c r="G401" t="s">
        <v>2103</v>
      </c>
      <c r="H401">
        <v>3</v>
      </c>
      <c r="I401">
        <v>2</v>
      </c>
      <c r="J401" t="s">
        <v>2131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</row>
    <row r="402" spans="1:19" x14ac:dyDescent="0.3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2131</v>
      </c>
      <c r="G402" t="s">
        <v>2098</v>
      </c>
      <c r="H402">
        <v>3</v>
      </c>
      <c r="I402">
        <v>2</v>
      </c>
      <c r="J402" t="s">
        <v>2131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</row>
    <row r="403" spans="1:19" x14ac:dyDescent="0.3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2131</v>
      </c>
      <c r="G403" t="s">
        <v>2098</v>
      </c>
      <c r="H403">
        <v>3</v>
      </c>
      <c r="I403">
        <v>2</v>
      </c>
      <c r="J403" t="s">
        <v>2131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</row>
    <row r="404" spans="1:19" x14ac:dyDescent="0.3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2131</v>
      </c>
      <c r="G404" t="s">
        <v>2097</v>
      </c>
      <c r="H404">
        <v>5</v>
      </c>
      <c r="I404">
        <v>3</v>
      </c>
      <c r="J404" t="s">
        <v>2131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</row>
    <row r="405" spans="1:19" x14ac:dyDescent="0.3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2131</v>
      </c>
      <c r="G405" t="s">
        <v>2097</v>
      </c>
      <c r="H405">
        <v>5</v>
      </c>
      <c r="I405">
        <v>4</v>
      </c>
      <c r="J405" t="s">
        <v>2131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</row>
    <row r="406" spans="1:19" x14ac:dyDescent="0.3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2131</v>
      </c>
      <c r="G406" t="s">
        <v>2097</v>
      </c>
      <c r="H406">
        <v>5</v>
      </c>
      <c r="I406">
        <v>6</v>
      </c>
      <c r="J406" t="s">
        <v>2131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</row>
    <row r="407" spans="1:19" x14ac:dyDescent="0.3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2131</v>
      </c>
      <c r="G407" t="s">
        <v>2097</v>
      </c>
      <c r="H407">
        <v>5</v>
      </c>
      <c r="I407">
        <v>4</v>
      </c>
      <c r="J407" t="s">
        <v>2131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</row>
    <row r="408" spans="1:19" x14ac:dyDescent="0.3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2131</v>
      </c>
      <c r="G408" t="s">
        <v>2097</v>
      </c>
      <c r="H408">
        <v>5</v>
      </c>
      <c r="I408">
        <v>4</v>
      </c>
      <c r="J408" t="s">
        <v>2131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</row>
    <row r="409" spans="1:19" x14ac:dyDescent="0.3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2131</v>
      </c>
      <c r="G409" t="s">
        <v>2098</v>
      </c>
      <c r="H409">
        <v>5</v>
      </c>
      <c r="I409">
        <v>3</v>
      </c>
      <c r="J409" t="s">
        <v>2131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</row>
    <row r="410" spans="1:19" x14ac:dyDescent="0.3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2131</v>
      </c>
      <c r="G410" t="s">
        <v>2097</v>
      </c>
      <c r="H410">
        <v>4</v>
      </c>
      <c r="I410">
        <v>4</v>
      </c>
      <c r="J410" t="s">
        <v>2131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</row>
    <row r="411" spans="1:19" x14ac:dyDescent="0.3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2131</v>
      </c>
      <c r="G411" t="s">
        <v>2103</v>
      </c>
      <c r="H411">
        <v>2</v>
      </c>
      <c r="I411">
        <v>1</v>
      </c>
      <c r="J411" t="s">
        <v>2131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</row>
    <row r="412" spans="1:19" x14ac:dyDescent="0.3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2131</v>
      </c>
      <c r="G412" t="s">
        <v>2103</v>
      </c>
      <c r="H412">
        <v>2</v>
      </c>
      <c r="I412">
        <v>1</v>
      </c>
      <c r="J412" t="s">
        <v>2131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</row>
    <row r="413" spans="1:19" x14ac:dyDescent="0.3">
      <c r="A413">
        <v>408</v>
      </c>
      <c r="B413" t="s">
        <v>3581</v>
      </c>
      <c r="C413">
        <v>36560</v>
      </c>
      <c r="D413" t="s">
        <v>1899</v>
      </c>
      <c r="E413">
        <v>1939</v>
      </c>
      <c r="F413" t="s">
        <v>2131</v>
      </c>
      <c r="G413" t="s">
        <v>2878</v>
      </c>
      <c r="H413">
        <v>4</v>
      </c>
      <c r="I413">
        <v>7</v>
      </c>
      <c r="J413" t="s">
        <v>2131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</row>
    <row r="414" spans="1:19" x14ac:dyDescent="0.3">
      <c r="A414">
        <v>409</v>
      </c>
      <c r="B414" t="s">
        <v>3041</v>
      </c>
      <c r="C414">
        <v>33103</v>
      </c>
      <c r="D414" t="s">
        <v>1899</v>
      </c>
      <c r="E414">
        <v>1989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</row>
    <row r="415" spans="1:19" x14ac:dyDescent="0.3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2131</v>
      </c>
      <c r="G415" t="s">
        <v>2097</v>
      </c>
      <c r="H415">
        <v>9</v>
      </c>
      <c r="I415">
        <v>2</v>
      </c>
      <c r="J415" t="s">
        <v>2131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</row>
    <row r="416" spans="1:19" x14ac:dyDescent="0.3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2131</v>
      </c>
      <c r="G416" t="s">
        <v>2097</v>
      </c>
      <c r="H416">
        <v>5</v>
      </c>
      <c r="I416">
        <v>6</v>
      </c>
      <c r="J416" t="s">
        <v>2131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</row>
    <row r="417" spans="1:19" x14ac:dyDescent="0.3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2131</v>
      </c>
      <c r="G417" t="s">
        <v>2097</v>
      </c>
      <c r="H417">
        <v>2</v>
      </c>
      <c r="I417">
        <v>1</v>
      </c>
      <c r="J417" t="s">
        <v>2131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</row>
    <row r="418" spans="1:19" x14ac:dyDescent="0.3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2131</v>
      </c>
      <c r="G418" t="s">
        <v>2103</v>
      </c>
      <c r="H418">
        <v>2</v>
      </c>
      <c r="I418">
        <v>1</v>
      </c>
      <c r="J418" t="s">
        <v>2131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</row>
    <row r="419" spans="1:19" x14ac:dyDescent="0.3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2131</v>
      </c>
      <c r="G419" t="s">
        <v>2098</v>
      </c>
      <c r="H419">
        <v>5</v>
      </c>
      <c r="I419">
        <v>3</v>
      </c>
      <c r="J419" t="s">
        <v>2131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</row>
    <row r="420" spans="1:19" x14ac:dyDescent="0.3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2131</v>
      </c>
      <c r="G420" t="s">
        <v>2098</v>
      </c>
      <c r="H420">
        <v>2</v>
      </c>
      <c r="I420">
        <v>1</v>
      </c>
      <c r="J420" t="s">
        <v>2131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</row>
    <row r="421" spans="1:19" x14ac:dyDescent="0.3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2131</v>
      </c>
      <c r="G421" t="s">
        <v>2098</v>
      </c>
      <c r="H421">
        <v>3</v>
      </c>
      <c r="I421">
        <v>3</v>
      </c>
      <c r="J421" t="s">
        <v>2131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</row>
    <row r="422" spans="1:19" x14ac:dyDescent="0.3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2131</v>
      </c>
      <c r="G422" t="s">
        <v>2098</v>
      </c>
      <c r="H422">
        <v>2</v>
      </c>
      <c r="I422">
        <v>1</v>
      </c>
      <c r="J422" t="s">
        <v>2131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</row>
    <row r="423" spans="1:19" x14ac:dyDescent="0.3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2131</v>
      </c>
      <c r="G423" t="s">
        <v>2105</v>
      </c>
      <c r="H423">
        <v>2</v>
      </c>
      <c r="I423">
        <v>1</v>
      </c>
      <c r="J423" t="s">
        <v>2131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</row>
    <row r="424" spans="1:19" x14ac:dyDescent="0.3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2131</v>
      </c>
      <c r="G424" t="s">
        <v>2108</v>
      </c>
      <c r="H424">
        <v>2</v>
      </c>
      <c r="I424">
        <v>1</v>
      </c>
      <c r="J424" t="s">
        <v>2131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</row>
    <row r="425" spans="1:19" x14ac:dyDescent="0.3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2131</v>
      </c>
      <c r="G425" t="s">
        <v>2105</v>
      </c>
      <c r="H425">
        <v>2</v>
      </c>
      <c r="I425">
        <v>1</v>
      </c>
      <c r="J425" t="s">
        <v>2131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</row>
    <row r="426" spans="1:19" x14ac:dyDescent="0.3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2131</v>
      </c>
      <c r="G426" t="s">
        <v>2108</v>
      </c>
      <c r="H426">
        <v>2</v>
      </c>
      <c r="I426">
        <v>2</v>
      </c>
      <c r="J426" t="s">
        <v>2131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</row>
    <row r="427" spans="1:19" x14ac:dyDescent="0.3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2131</v>
      </c>
      <c r="G427" t="s">
        <v>2108</v>
      </c>
      <c r="H427">
        <v>2</v>
      </c>
      <c r="I427">
        <v>2</v>
      </c>
      <c r="J427" t="s">
        <v>2131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</row>
    <row r="428" spans="1:19" x14ac:dyDescent="0.3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2131</v>
      </c>
      <c r="G428" t="s">
        <v>2108</v>
      </c>
      <c r="H428">
        <v>2</v>
      </c>
      <c r="I428">
        <v>2</v>
      </c>
      <c r="J428" t="s">
        <v>2131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</row>
    <row r="429" spans="1:19" x14ac:dyDescent="0.3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2131</v>
      </c>
      <c r="G429" t="s">
        <v>2108</v>
      </c>
      <c r="H429">
        <v>4</v>
      </c>
      <c r="I429">
        <v>2</v>
      </c>
      <c r="J429" t="s">
        <v>2131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</row>
    <row r="430" spans="1:19" x14ac:dyDescent="0.3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2131</v>
      </c>
      <c r="G430" t="s">
        <v>2108</v>
      </c>
      <c r="H430">
        <v>2</v>
      </c>
      <c r="I430">
        <v>4</v>
      </c>
      <c r="J430" t="s">
        <v>2131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</row>
    <row r="431" spans="1:19" x14ac:dyDescent="0.3">
      <c r="A431">
        <v>426</v>
      </c>
      <c r="B431" t="s">
        <v>3134</v>
      </c>
      <c r="C431">
        <v>55595</v>
      </c>
      <c r="D431" t="s">
        <v>1899</v>
      </c>
      <c r="E431">
        <v>1952</v>
      </c>
      <c r="F431" t="s">
        <v>2131</v>
      </c>
      <c r="G431" t="s">
        <v>2130</v>
      </c>
      <c r="H431">
        <v>2</v>
      </c>
      <c r="I431">
        <v>2</v>
      </c>
      <c r="J431" t="s">
        <v>2131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</row>
    <row r="432" spans="1:19" x14ac:dyDescent="0.3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2131</v>
      </c>
      <c r="G432" t="s">
        <v>2105</v>
      </c>
      <c r="H432">
        <v>2</v>
      </c>
      <c r="I432">
        <v>1</v>
      </c>
      <c r="J432" t="s">
        <v>2131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</row>
    <row r="433" spans="1:19" x14ac:dyDescent="0.3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2131</v>
      </c>
      <c r="G433" t="s">
        <v>2108</v>
      </c>
      <c r="H433">
        <v>2</v>
      </c>
      <c r="I433">
        <v>1</v>
      </c>
      <c r="J433" t="s">
        <v>2131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</row>
    <row r="434" spans="1:19" x14ac:dyDescent="0.3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2131</v>
      </c>
      <c r="G434" t="s">
        <v>2108</v>
      </c>
      <c r="H434">
        <v>2</v>
      </c>
      <c r="I434">
        <v>1</v>
      </c>
      <c r="J434" t="s">
        <v>2131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</row>
    <row r="435" spans="1:19" x14ac:dyDescent="0.3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2131</v>
      </c>
      <c r="G435" t="s">
        <v>2878</v>
      </c>
      <c r="H435">
        <v>2</v>
      </c>
      <c r="I435">
        <v>1</v>
      </c>
      <c r="J435" t="s">
        <v>2131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</row>
    <row r="436" spans="1:19" x14ac:dyDescent="0.3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2131</v>
      </c>
      <c r="G436" t="s">
        <v>2098</v>
      </c>
      <c r="H436">
        <v>3</v>
      </c>
      <c r="I436">
        <v>1</v>
      </c>
      <c r="J436" t="s">
        <v>2131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</row>
    <row r="437" spans="1:19" x14ac:dyDescent="0.3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2131</v>
      </c>
      <c r="G437" t="s">
        <v>2099</v>
      </c>
      <c r="H437">
        <v>2</v>
      </c>
      <c r="I437">
        <v>1</v>
      </c>
      <c r="J437" t="s">
        <v>2131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</row>
    <row r="438" spans="1:19" x14ac:dyDescent="0.3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2131</v>
      </c>
      <c r="G438" t="s">
        <v>2099</v>
      </c>
      <c r="H438">
        <v>2</v>
      </c>
      <c r="I438">
        <v>1</v>
      </c>
      <c r="J438" t="s">
        <v>2131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</row>
    <row r="439" spans="1:19" x14ac:dyDescent="0.3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2131</v>
      </c>
      <c r="G439" t="s">
        <v>2097</v>
      </c>
      <c r="H439">
        <v>5</v>
      </c>
      <c r="I439">
        <v>4</v>
      </c>
      <c r="J439" t="s">
        <v>2131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</row>
    <row r="440" spans="1:19" x14ac:dyDescent="0.3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2131</v>
      </c>
      <c r="G440" t="s">
        <v>2097</v>
      </c>
      <c r="H440">
        <v>4</v>
      </c>
      <c r="I440">
        <v>3</v>
      </c>
      <c r="J440" t="s">
        <v>2131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</row>
    <row r="441" spans="1:19" x14ac:dyDescent="0.3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2131</v>
      </c>
      <c r="G441" t="s">
        <v>2097</v>
      </c>
      <c r="H441">
        <v>5</v>
      </c>
      <c r="I441">
        <v>6</v>
      </c>
      <c r="J441" t="s">
        <v>2131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</row>
    <row r="442" spans="1:19" x14ac:dyDescent="0.3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2131</v>
      </c>
      <c r="G442" t="s">
        <v>2098</v>
      </c>
      <c r="H442">
        <v>5</v>
      </c>
      <c r="I442">
        <v>4</v>
      </c>
      <c r="J442" t="s">
        <v>2131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</row>
    <row r="443" spans="1:19" x14ac:dyDescent="0.3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2131</v>
      </c>
      <c r="G443" t="s">
        <v>2097</v>
      </c>
      <c r="H443">
        <v>5</v>
      </c>
      <c r="I443">
        <v>4</v>
      </c>
      <c r="J443" t="s">
        <v>2131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</row>
    <row r="444" spans="1:19" x14ac:dyDescent="0.3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2131</v>
      </c>
      <c r="G444" t="s">
        <v>2097</v>
      </c>
      <c r="H444">
        <v>5</v>
      </c>
      <c r="I444">
        <v>6</v>
      </c>
      <c r="J444" t="s">
        <v>2131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</row>
    <row r="445" spans="1:19" x14ac:dyDescent="0.3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2131</v>
      </c>
      <c r="G445" t="s">
        <v>2097</v>
      </c>
      <c r="H445">
        <v>5</v>
      </c>
      <c r="I445">
        <v>6</v>
      </c>
      <c r="J445" t="s">
        <v>2131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</row>
    <row r="446" spans="1:19" x14ac:dyDescent="0.3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2131</v>
      </c>
      <c r="G446" t="s">
        <v>2097</v>
      </c>
      <c r="H446">
        <v>5</v>
      </c>
      <c r="I446">
        <v>4</v>
      </c>
      <c r="J446" t="s">
        <v>2131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</row>
    <row r="447" spans="1:19" x14ac:dyDescent="0.3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2131</v>
      </c>
      <c r="G447" t="s">
        <v>2097</v>
      </c>
      <c r="H447">
        <v>5</v>
      </c>
      <c r="I447">
        <v>6</v>
      </c>
      <c r="J447" t="s">
        <v>2131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</row>
    <row r="448" spans="1:19" x14ac:dyDescent="0.3">
      <c r="A448">
        <v>443</v>
      </c>
      <c r="B448" t="s">
        <v>2955</v>
      </c>
      <c r="C448">
        <v>35292</v>
      </c>
      <c r="D448" t="s">
        <v>1899</v>
      </c>
      <c r="E448">
        <v>1917</v>
      </c>
      <c r="F448" t="s">
        <v>2131</v>
      </c>
      <c r="G448" t="s">
        <v>2103</v>
      </c>
      <c r="H448">
        <v>2</v>
      </c>
      <c r="I448">
        <v>1</v>
      </c>
      <c r="J448" t="s">
        <v>2131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</row>
    <row r="449" spans="1:22" x14ac:dyDescent="0.3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2131</v>
      </c>
      <c r="G449" t="s">
        <v>2098</v>
      </c>
      <c r="H449">
        <v>2</v>
      </c>
      <c r="I449">
        <v>3</v>
      </c>
      <c r="J449" t="s">
        <v>2131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</row>
    <row r="450" spans="1:22" x14ac:dyDescent="0.3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2131</v>
      </c>
      <c r="G450" t="s">
        <v>2098</v>
      </c>
      <c r="H450">
        <v>4</v>
      </c>
      <c r="I450">
        <v>3</v>
      </c>
      <c r="J450" t="s">
        <v>2131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</row>
    <row r="451" spans="1:22" x14ac:dyDescent="0.3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2131</v>
      </c>
      <c r="G451" t="s">
        <v>2098</v>
      </c>
      <c r="H451">
        <v>2</v>
      </c>
      <c r="I451">
        <v>1</v>
      </c>
      <c r="J451" t="s">
        <v>2131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</row>
    <row r="452" spans="1:22" x14ac:dyDescent="0.3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2131</v>
      </c>
      <c r="G452" t="s">
        <v>2098</v>
      </c>
      <c r="H452">
        <v>2</v>
      </c>
      <c r="I452">
        <v>1</v>
      </c>
      <c r="J452" t="s">
        <v>2131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</row>
    <row r="453" spans="1:22" x14ac:dyDescent="0.3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2131</v>
      </c>
      <c r="G453" t="s">
        <v>2098</v>
      </c>
      <c r="H453">
        <v>2</v>
      </c>
      <c r="I453">
        <v>1</v>
      </c>
      <c r="J453" t="s">
        <v>2131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</row>
    <row r="454" spans="1:22" x14ac:dyDescent="0.3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2131</v>
      </c>
      <c r="G454" t="s">
        <v>2098</v>
      </c>
      <c r="H454">
        <v>3</v>
      </c>
      <c r="I454">
        <v>2</v>
      </c>
      <c r="J454" t="s">
        <v>2131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</row>
    <row r="455" spans="1:22" x14ac:dyDescent="0.3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2131</v>
      </c>
      <c r="G455" t="s">
        <v>2098</v>
      </c>
      <c r="H455">
        <v>2</v>
      </c>
      <c r="I455">
        <v>1</v>
      </c>
      <c r="J455" t="s">
        <v>2131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</row>
    <row r="456" spans="1:22" x14ac:dyDescent="0.3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2131</v>
      </c>
      <c r="G456" t="s">
        <v>2097</v>
      </c>
      <c r="H456">
        <v>9</v>
      </c>
      <c r="I456">
        <v>1</v>
      </c>
      <c r="J456" t="s">
        <v>2131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</row>
    <row r="457" spans="1:22" x14ac:dyDescent="0.3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2131</v>
      </c>
      <c r="G457" t="s">
        <v>2103</v>
      </c>
      <c r="H457">
        <v>2</v>
      </c>
      <c r="I457">
        <v>1</v>
      </c>
      <c r="J457" t="s">
        <v>2131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</row>
    <row r="458" spans="1:22" x14ac:dyDescent="0.3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2131</v>
      </c>
      <c r="G458" t="s">
        <v>2103</v>
      </c>
      <c r="H458">
        <v>2</v>
      </c>
      <c r="I458">
        <v>2</v>
      </c>
      <c r="J458" t="s">
        <v>2131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</row>
    <row r="459" spans="1:22" x14ac:dyDescent="0.3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2131</v>
      </c>
      <c r="G459" t="s">
        <v>2103</v>
      </c>
      <c r="H459">
        <v>2</v>
      </c>
      <c r="I459">
        <v>2</v>
      </c>
      <c r="J459" t="s">
        <v>2131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</row>
    <row r="460" spans="1:22" x14ac:dyDescent="0.3">
      <c r="A460">
        <v>455</v>
      </c>
      <c r="B460" t="s">
        <v>3385</v>
      </c>
      <c r="C460">
        <v>35456</v>
      </c>
      <c r="D460" t="s">
        <v>1899</v>
      </c>
      <c r="E460">
        <v>1965</v>
      </c>
      <c r="F460">
        <v>2022</v>
      </c>
      <c r="G460" t="s">
        <v>2129</v>
      </c>
      <c r="H460">
        <v>5</v>
      </c>
      <c r="I460">
        <v>4</v>
      </c>
      <c r="J460" t="s">
        <v>2131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</row>
    <row r="461" spans="1:22" x14ac:dyDescent="0.3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2131</v>
      </c>
      <c r="G461" t="s">
        <v>2098</v>
      </c>
      <c r="H461">
        <v>4</v>
      </c>
      <c r="I461">
        <v>2</v>
      </c>
      <c r="J461" t="s">
        <v>2131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</row>
    <row r="462" spans="1:22" x14ac:dyDescent="0.3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2131</v>
      </c>
      <c r="G462" t="s">
        <v>2098</v>
      </c>
      <c r="H462">
        <v>2</v>
      </c>
      <c r="I462">
        <v>3</v>
      </c>
      <c r="J462" t="s">
        <v>2131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</row>
    <row r="463" spans="1:22" x14ac:dyDescent="0.3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2131</v>
      </c>
      <c r="G463" t="s">
        <v>2098</v>
      </c>
      <c r="H463">
        <v>5</v>
      </c>
      <c r="I463">
        <v>1</v>
      </c>
      <c r="J463" t="s">
        <v>2131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</row>
    <row r="464" spans="1:22" x14ac:dyDescent="0.3">
      <c r="A464" s="153">
        <v>459</v>
      </c>
      <c r="B464" s="153" t="s">
        <v>3126</v>
      </c>
      <c r="C464" s="153">
        <v>33301</v>
      </c>
      <c r="D464" s="153" t="s">
        <v>1899</v>
      </c>
      <c r="E464" s="153">
        <v>1989</v>
      </c>
      <c r="F464" s="153" t="s">
        <v>2131</v>
      </c>
      <c r="G464" s="153" t="s">
        <v>2097</v>
      </c>
      <c r="H464" s="153">
        <v>9</v>
      </c>
      <c r="I464" s="153">
        <v>2</v>
      </c>
      <c r="J464" s="250">
        <v>2</v>
      </c>
      <c r="K464">
        <v>5512.6</v>
      </c>
      <c r="L464" t="s">
        <v>2131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U464" t="str">
        <f>VLOOKUP(C464,Лист5!B:C,2,0)</f>
        <v>г. Иркутск, Амурский проезд., д. 10</v>
      </c>
      <c r="V464" s="143">
        <f>VLOOKUP(C464,Лист5!B:E,4,0)</f>
        <v>5687739.5599999996</v>
      </c>
    </row>
    <row r="465" spans="1:19" x14ac:dyDescent="0.3">
      <c r="A465">
        <v>460</v>
      </c>
      <c r="B465" t="s">
        <v>2430</v>
      </c>
      <c r="C465">
        <v>34958</v>
      </c>
      <c r="D465" t="s">
        <v>1900</v>
      </c>
      <c r="E465">
        <v>1991</v>
      </c>
      <c r="F465" t="s">
        <v>2131</v>
      </c>
      <c r="G465" t="s">
        <v>2097</v>
      </c>
      <c r="H465">
        <v>9</v>
      </c>
      <c r="I465">
        <v>5</v>
      </c>
      <c r="J465" t="s">
        <v>2131</v>
      </c>
      <c r="K465">
        <v>17834.900000000001</v>
      </c>
      <c r="L465" t="s">
        <v>2131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</row>
    <row r="466" spans="1:19" x14ac:dyDescent="0.3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2131</v>
      </c>
      <c r="G466" t="s">
        <v>2098</v>
      </c>
      <c r="H466">
        <v>2</v>
      </c>
      <c r="I466">
        <v>1</v>
      </c>
      <c r="J466" t="s">
        <v>2131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</row>
    <row r="467" spans="1:19" x14ac:dyDescent="0.3">
      <c r="A467">
        <v>462</v>
      </c>
      <c r="B467" t="s">
        <v>2431</v>
      </c>
      <c r="C467">
        <v>35250</v>
      </c>
      <c r="D467" t="s">
        <v>1899</v>
      </c>
      <c r="E467">
        <v>1934</v>
      </c>
      <c r="F467" t="s">
        <v>2131</v>
      </c>
      <c r="G467" t="s">
        <v>2098</v>
      </c>
      <c r="H467">
        <v>2</v>
      </c>
      <c r="I467">
        <v>2</v>
      </c>
      <c r="J467" t="s">
        <v>2131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</row>
    <row r="468" spans="1:19" x14ac:dyDescent="0.3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2131</v>
      </c>
      <c r="G468" t="s">
        <v>2098</v>
      </c>
      <c r="H468">
        <v>9</v>
      </c>
      <c r="I468">
        <v>2</v>
      </c>
      <c r="J468" t="s">
        <v>2131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</row>
    <row r="469" spans="1:19" x14ac:dyDescent="0.3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2131</v>
      </c>
      <c r="G469" t="s">
        <v>2097</v>
      </c>
      <c r="H469">
        <v>9</v>
      </c>
      <c r="I469">
        <v>2</v>
      </c>
      <c r="J469" t="s">
        <v>2131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</row>
    <row r="470" spans="1:19" x14ac:dyDescent="0.3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2131</v>
      </c>
      <c r="G470" t="s">
        <v>2098</v>
      </c>
      <c r="H470">
        <v>3</v>
      </c>
      <c r="I470">
        <v>1</v>
      </c>
      <c r="J470" t="s">
        <v>2131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</row>
    <row r="471" spans="1:19" x14ac:dyDescent="0.3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2131</v>
      </c>
      <c r="G471" t="s">
        <v>2098</v>
      </c>
      <c r="H471">
        <v>4</v>
      </c>
      <c r="I471">
        <v>3</v>
      </c>
      <c r="J471" t="s">
        <v>2131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</row>
    <row r="472" spans="1:19" x14ac:dyDescent="0.3">
      <c r="A472">
        <v>467</v>
      </c>
      <c r="B472" t="s">
        <v>2202</v>
      </c>
      <c r="C472">
        <v>35404</v>
      </c>
      <c r="D472" t="s">
        <v>1899</v>
      </c>
      <c r="E472">
        <v>1966</v>
      </c>
      <c r="F472" t="s">
        <v>2131</v>
      </c>
      <c r="G472" t="s">
        <v>2097</v>
      </c>
      <c r="H472">
        <v>4</v>
      </c>
      <c r="I472">
        <v>3</v>
      </c>
      <c r="J472" t="s">
        <v>2131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</row>
    <row r="473" spans="1:19" x14ac:dyDescent="0.3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2131</v>
      </c>
      <c r="G473" t="s">
        <v>2097</v>
      </c>
      <c r="H473">
        <v>5</v>
      </c>
      <c r="I473">
        <v>3</v>
      </c>
      <c r="J473" t="s">
        <v>2131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</row>
    <row r="474" spans="1:19" x14ac:dyDescent="0.3">
      <c r="A474">
        <v>469</v>
      </c>
      <c r="B474" t="s">
        <v>3472</v>
      </c>
      <c r="C474">
        <v>35497</v>
      </c>
      <c r="D474" t="s">
        <v>1899</v>
      </c>
      <c r="E474">
        <v>1940</v>
      </c>
      <c r="F474" t="s">
        <v>2131</v>
      </c>
      <c r="G474" t="s">
        <v>3378</v>
      </c>
      <c r="H474">
        <v>2</v>
      </c>
      <c r="I474">
        <v>2</v>
      </c>
      <c r="J474" t="s">
        <v>2131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</row>
    <row r="475" spans="1:19" x14ac:dyDescent="0.3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2131</v>
      </c>
      <c r="G475" t="s">
        <v>2098</v>
      </c>
      <c r="H475">
        <v>2</v>
      </c>
      <c r="I475">
        <v>2</v>
      </c>
      <c r="J475" t="s">
        <v>2131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</row>
    <row r="476" spans="1:19" x14ac:dyDescent="0.3">
      <c r="A476">
        <v>471</v>
      </c>
      <c r="B476" t="s">
        <v>2866</v>
      </c>
      <c r="C476">
        <v>32345</v>
      </c>
      <c r="D476" t="s">
        <v>1899</v>
      </c>
      <c r="E476">
        <v>1964</v>
      </c>
      <c r="F476" t="s">
        <v>2131</v>
      </c>
      <c r="G476" t="s">
        <v>2097</v>
      </c>
      <c r="H476">
        <v>5</v>
      </c>
      <c r="I476">
        <v>3</v>
      </c>
      <c r="J476" t="s">
        <v>2131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</row>
    <row r="477" spans="1:19" x14ac:dyDescent="0.3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2131</v>
      </c>
      <c r="G477" t="s">
        <v>2097</v>
      </c>
      <c r="H477">
        <v>5</v>
      </c>
      <c r="I477">
        <v>4</v>
      </c>
      <c r="J477" t="s">
        <v>2131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</row>
    <row r="478" spans="1:19" x14ac:dyDescent="0.3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2131</v>
      </c>
      <c r="G478" t="s">
        <v>2098</v>
      </c>
      <c r="H478">
        <v>4</v>
      </c>
      <c r="I478">
        <v>8</v>
      </c>
      <c r="J478" t="s">
        <v>2131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</row>
    <row r="479" spans="1:19" x14ac:dyDescent="0.3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2131</v>
      </c>
      <c r="G479" t="s">
        <v>2098</v>
      </c>
      <c r="H479">
        <v>5</v>
      </c>
      <c r="I479">
        <v>4</v>
      </c>
      <c r="J479" t="s">
        <v>2131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</row>
    <row r="480" spans="1:19" x14ac:dyDescent="0.3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2131</v>
      </c>
      <c r="G480" t="s">
        <v>2097</v>
      </c>
      <c r="H480">
        <v>5</v>
      </c>
      <c r="I480">
        <v>4</v>
      </c>
      <c r="J480" t="s">
        <v>2131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</row>
    <row r="481" spans="1:22" x14ac:dyDescent="0.3">
      <c r="A481">
        <v>476</v>
      </c>
      <c r="B481" t="s">
        <v>2184</v>
      </c>
      <c r="C481">
        <v>34542</v>
      </c>
      <c r="D481" t="s">
        <v>1899</v>
      </c>
      <c r="E481">
        <v>1936</v>
      </c>
      <c r="F481" t="s">
        <v>2131</v>
      </c>
      <c r="G481" t="s">
        <v>2103</v>
      </c>
      <c r="H481">
        <v>2</v>
      </c>
      <c r="I481">
        <v>2</v>
      </c>
      <c r="J481" t="s">
        <v>2131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</row>
    <row r="482" spans="1:22" x14ac:dyDescent="0.3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2131</v>
      </c>
      <c r="G482" t="s">
        <v>2098</v>
      </c>
      <c r="H482">
        <v>3</v>
      </c>
      <c r="I482">
        <v>1</v>
      </c>
      <c r="J482" t="s">
        <v>2131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</row>
    <row r="483" spans="1:22" x14ac:dyDescent="0.3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2131</v>
      </c>
      <c r="G483" t="s">
        <v>2098</v>
      </c>
      <c r="H483">
        <v>2</v>
      </c>
      <c r="I483">
        <v>1</v>
      </c>
      <c r="J483" t="s">
        <v>2131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</row>
    <row r="484" spans="1:22" x14ac:dyDescent="0.3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2131</v>
      </c>
      <c r="G484" t="s">
        <v>2098</v>
      </c>
      <c r="H484">
        <v>4</v>
      </c>
      <c r="I484">
        <v>3</v>
      </c>
      <c r="J484" t="s">
        <v>2131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</row>
    <row r="485" spans="1:22" x14ac:dyDescent="0.3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2131</v>
      </c>
      <c r="G485" t="s">
        <v>2098</v>
      </c>
      <c r="H485">
        <v>10</v>
      </c>
      <c r="I485">
        <v>1</v>
      </c>
      <c r="J485" t="s">
        <v>2131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</row>
    <row r="486" spans="1:22" x14ac:dyDescent="0.3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2131</v>
      </c>
      <c r="G486" t="s">
        <v>2097</v>
      </c>
      <c r="H486">
        <v>9</v>
      </c>
      <c r="I486">
        <v>8</v>
      </c>
      <c r="J486" t="s">
        <v>2131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</row>
    <row r="487" spans="1:22" x14ac:dyDescent="0.3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2131</v>
      </c>
      <c r="G487" t="s">
        <v>2098</v>
      </c>
      <c r="H487">
        <v>4</v>
      </c>
      <c r="I487">
        <v>6</v>
      </c>
      <c r="J487" t="s">
        <v>2131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</row>
    <row r="488" spans="1:22" x14ac:dyDescent="0.3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2131</v>
      </c>
      <c r="G488" t="s">
        <v>2097</v>
      </c>
      <c r="H488">
        <v>7</v>
      </c>
      <c r="I488">
        <v>1</v>
      </c>
      <c r="J488" t="s">
        <v>2131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</row>
    <row r="489" spans="1:22" x14ac:dyDescent="0.3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2131</v>
      </c>
      <c r="G489" t="s">
        <v>2098</v>
      </c>
      <c r="H489">
        <v>6</v>
      </c>
      <c r="I489">
        <v>1</v>
      </c>
      <c r="J489" t="s">
        <v>2131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</row>
    <row r="490" spans="1:22" x14ac:dyDescent="0.3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2131</v>
      </c>
      <c r="G490" t="s">
        <v>2097</v>
      </c>
      <c r="H490">
        <v>9</v>
      </c>
      <c r="I490">
        <v>1</v>
      </c>
      <c r="J490" t="s">
        <v>2131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</row>
    <row r="491" spans="1:22" x14ac:dyDescent="0.3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2131</v>
      </c>
      <c r="G491" t="s">
        <v>2097</v>
      </c>
      <c r="H491">
        <v>9</v>
      </c>
      <c r="I491">
        <v>2</v>
      </c>
      <c r="J491" t="s">
        <v>2131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</row>
    <row r="492" spans="1:22" x14ac:dyDescent="0.3">
      <c r="A492">
        <v>487</v>
      </c>
      <c r="B492" t="s">
        <v>2241</v>
      </c>
      <c r="C492">
        <v>36735</v>
      </c>
      <c r="D492" t="s">
        <v>1899</v>
      </c>
      <c r="E492">
        <v>1965</v>
      </c>
      <c r="F492" t="s">
        <v>2131</v>
      </c>
      <c r="G492" t="s">
        <v>2098</v>
      </c>
      <c r="H492">
        <v>5</v>
      </c>
      <c r="I492">
        <v>4</v>
      </c>
      <c r="J492" t="s">
        <v>2131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</row>
    <row r="493" spans="1:22" x14ac:dyDescent="0.3">
      <c r="A493">
        <v>488</v>
      </c>
      <c r="B493" t="s">
        <v>2321</v>
      </c>
      <c r="C493">
        <v>34982</v>
      </c>
      <c r="D493" t="s">
        <v>1899</v>
      </c>
      <c r="E493">
        <v>1935</v>
      </c>
      <c r="F493" t="s">
        <v>2131</v>
      </c>
      <c r="G493" t="s">
        <v>2098</v>
      </c>
      <c r="H493">
        <v>4</v>
      </c>
      <c r="I493">
        <v>2</v>
      </c>
      <c r="J493" t="s">
        <v>2131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</row>
    <row r="494" spans="1:22" x14ac:dyDescent="0.3">
      <c r="A494" s="153">
        <v>489</v>
      </c>
      <c r="B494" s="153" t="s">
        <v>2322</v>
      </c>
      <c r="C494" s="153">
        <v>34056</v>
      </c>
      <c r="D494" s="153" t="s">
        <v>1899</v>
      </c>
      <c r="E494" s="153">
        <v>1993</v>
      </c>
      <c r="F494" s="153" t="s">
        <v>2131</v>
      </c>
      <c r="G494" s="153" t="s">
        <v>2097</v>
      </c>
      <c r="H494" s="153">
        <v>9</v>
      </c>
      <c r="I494" s="153">
        <v>2</v>
      </c>
      <c r="J494" s="250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U494" t="str">
        <f>VLOOKUP(C494,Лист5!B:C,2,0)</f>
        <v>г. Иркутск, ул. Баумана, д. 193</v>
      </c>
      <c r="V494" s="143">
        <f>VLOOKUP(C494,Лист5!B:E,4,0)</f>
        <v>5689710</v>
      </c>
    </row>
    <row r="495" spans="1:22" x14ac:dyDescent="0.3">
      <c r="A495">
        <v>490</v>
      </c>
      <c r="B495" t="s">
        <v>2323</v>
      </c>
      <c r="C495">
        <v>33140</v>
      </c>
      <c r="D495" t="s">
        <v>1899</v>
      </c>
      <c r="E495">
        <v>1968</v>
      </c>
      <c r="F495" t="s">
        <v>2131</v>
      </c>
      <c r="G495" t="s">
        <v>2097</v>
      </c>
      <c r="H495">
        <v>5</v>
      </c>
      <c r="I495">
        <v>3</v>
      </c>
      <c r="J495" t="s">
        <v>2131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</row>
    <row r="496" spans="1:22" x14ac:dyDescent="0.3">
      <c r="A496">
        <v>491</v>
      </c>
      <c r="B496" t="s">
        <v>2324</v>
      </c>
      <c r="C496">
        <v>35352</v>
      </c>
      <c r="D496" t="s">
        <v>1899</v>
      </c>
      <c r="E496">
        <v>1966</v>
      </c>
      <c r="F496" t="s">
        <v>2131</v>
      </c>
      <c r="G496" t="s">
        <v>2098</v>
      </c>
      <c r="H496">
        <v>5</v>
      </c>
      <c r="I496">
        <v>6</v>
      </c>
      <c r="J496" t="s">
        <v>2131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</row>
    <row r="497" spans="1:19" x14ac:dyDescent="0.3">
      <c r="A497">
        <v>492</v>
      </c>
      <c r="B497" t="s">
        <v>2325</v>
      </c>
      <c r="C497">
        <v>32465</v>
      </c>
      <c r="D497" t="s">
        <v>1899</v>
      </c>
      <c r="E497">
        <v>1970</v>
      </c>
      <c r="F497" t="s">
        <v>2131</v>
      </c>
      <c r="G497" t="s">
        <v>2097</v>
      </c>
      <c r="H497">
        <v>4</v>
      </c>
      <c r="I497">
        <v>6</v>
      </c>
      <c r="J497" t="s">
        <v>2131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</row>
    <row r="498" spans="1:19" x14ac:dyDescent="0.3">
      <c r="A498">
        <v>493</v>
      </c>
      <c r="B498" t="s">
        <v>2326</v>
      </c>
      <c r="C498">
        <v>33691</v>
      </c>
      <c r="D498" t="s">
        <v>1899</v>
      </c>
      <c r="E498">
        <v>2008</v>
      </c>
      <c r="F498" t="s">
        <v>2131</v>
      </c>
      <c r="G498" t="s">
        <v>2098</v>
      </c>
      <c r="H498">
        <v>5</v>
      </c>
      <c r="I498">
        <v>1</v>
      </c>
      <c r="J498" t="s">
        <v>2131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</row>
    <row r="499" spans="1:19" x14ac:dyDescent="0.3">
      <c r="A499">
        <v>494</v>
      </c>
      <c r="B499" t="s">
        <v>2327</v>
      </c>
      <c r="C499">
        <v>33408</v>
      </c>
      <c r="D499" t="s">
        <v>1899</v>
      </c>
      <c r="E499">
        <v>1968</v>
      </c>
      <c r="F499" t="s">
        <v>2131</v>
      </c>
      <c r="G499" t="s">
        <v>2098</v>
      </c>
      <c r="H499">
        <v>4</v>
      </c>
      <c r="I499">
        <v>5</v>
      </c>
      <c r="J499" t="s">
        <v>2131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</row>
    <row r="500" spans="1:19" x14ac:dyDescent="0.3">
      <c r="A500">
        <v>495</v>
      </c>
      <c r="B500" t="s">
        <v>2328</v>
      </c>
      <c r="C500">
        <v>32932</v>
      </c>
      <c r="D500" t="s">
        <v>1899</v>
      </c>
      <c r="E500">
        <v>1993</v>
      </c>
      <c r="F500" t="s">
        <v>2131</v>
      </c>
      <c r="G500" t="s">
        <v>2097</v>
      </c>
      <c r="H500">
        <v>9</v>
      </c>
      <c r="I500">
        <v>3</v>
      </c>
      <c r="J500" t="s">
        <v>2131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</row>
    <row r="501" spans="1:19" x14ac:dyDescent="0.3">
      <c r="A501">
        <v>496</v>
      </c>
      <c r="B501" t="s">
        <v>3263</v>
      </c>
      <c r="C501">
        <v>33977</v>
      </c>
      <c r="D501" t="s">
        <v>1899</v>
      </c>
      <c r="E501">
        <v>1959</v>
      </c>
      <c r="F501" t="s">
        <v>2131</v>
      </c>
      <c r="G501" t="s">
        <v>2098</v>
      </c>
      <c r="H501">
        <v>3</v>
      </c>
      <c r="I501">
        <v>2</v>
      </c>
      <c r="J501" t="s">
        <v>2131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</row>
    <row r="502" spans="1:19" x14ac:dyDescent="0.3">
      <c r="A502">
        <v>497</v>
      </c>
      <c r="B502" t="s">
        <v>2329</v>
      </c>
      <c r="C502">
        <v>33984</v>
      </c>
      <c r="D502" t="s">
        <v>1899</v>
      </c>
      <c r="E502">
        <v>1964</v>
      </c>
      <c r="F502" t="s">
        <v>2131</v>
      </c>
      <c r="G502" t="s">
        <v>2098</v>
      </c>
      <c r="H502">
        <v>4</v>
      </c>
      <c r="I502">
        <v>3</v>
      </c>
      <c r="J502" t="s">
        <v>2131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</row>
    <row r="503" spans="1:19" x14ac:dyDescent="0.3">
      <c r="A503">
        <v>498</v>
      </c>
      <c r="B503" t="s">
        <v>2330</v>
      </c>
      <c r="C503">
        <v>35520</v>
      </c>
      <c r="D503" t="s">
        <v>1899</v>
      </c>
      <c r="E503">
        <v>1954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</row>
    <row r="504" spans="1:19" x14ac:dyDescent="0.3">
      <c r="A504">
        <v>499</v>
      </c>
      <c r="B504" t="s">
        <v>2331</v>
      </c>
      <c r="C504">
        <v>37233</v>
      </c>
      <c r="D504" t="s">
        <v>1899</v>
      </c>
      <c r="E504">
        <v>1961</v>
      </c>
      <c r="F504" t="s">
        <v>2131</v>
      </c>
      <c r="G504" t="s">
        <v>2097</v>
      </c>
      <c r="H504">
        <v>5</v>
      </c>
      <c r="I504">
        <v>3</v>
      </c>
      <c r="J504" t="s">
        <v>2131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</row>
    <row r="505" spans="1:19" x14ac:dyDescent="0.3">
      <c r="A505">
        <v>500</v>
      </c>
      <c r="B505" t="s">
        <v>2332</v>
      </c>
      <c r="C505">
        <v>34558</v>
      </c>
      <c r="D505" t="s">
        <v>1899</v>
      </c>
      <c r="E505">
        <v>1974</v>
      </c>
      <c r="F505" t="s">
        <v>2131</v>
      </c>
      <c r="G505" t="s">
        <v>2098</v>
      </c>
      <c r="H505">
        <v>6</v>
      </c>
      <c r="I505">
        <v>8</v>
      </c>
      <c r="J505" t="s">
        <v>2131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</row>
    <row r="506" spans="1:19" x14ac:dyDescent="0.3">
      <c r="A506">
        <v>501</v>
      </c>
      <c r="B506" t="s">
        <v>2333</v>
      </c>
      <c r="C506">
        <v>35402</v>
      </c>
      <c r="D506" t="s">
        <v>1899</v>
      </c>
      <c r="E506">
        <v>1973</v>
      </c>
      <c r="F506" t="s">
        <v>2131</v>
      </c>
      <c r="G506" t="s">
        <v>2098</v>
      </c>
      <c r="H506">
        <v>5</v>
      </c>
      <c r="I506">
        <v>7</v>
      </c>
      <c r="J506" t="s">
        <v>2131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</row>
    <row r="507" spans="1:19" x14ac:dyDescent="0.3">
      <c r="A507">
        <v>502</v>
      </c>
      <c r="B507" t="s">
        <v>2334</v>
      </c>
      <c r="C507">
        <v>35053</v>
      </c>
      <c r="D507" t="s">
        <v>1899</v>
      </c>
      <c r="E507">
        <v>1959</v>
      </c>
      <c r="F507" t="s">
        <v>2131</v>
      </c>
      <c r="G507" t="s">
        <v>2103</v>
      </c>
      <c r="H507">
        <v>2</v>
      </c>
      <c r="I507">
        <v>1</v>
      </c>
      <c r="J507" t="s">
        <v>2131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</row>
    <row r="508" spans="1:19" x14ac:dyDescent="0.3">
      <c r="A508">
        <v>503</v>
      </c>
      <c r="B508" t="s">
        <v>2957</v>
      </c>
      <c r="C508">
        <v>36890</v>
      </c>
      <c r="D508" t="s">
        <v>1899</v>
      </c>
      <c r="E508">
        <v>1956</v>
      </c>
      <c r="F508" t="s">
        <v>2131</v>
      </c>
      <c r="G508" t="s">
        <v>2098</v>
      </c>
      <c r="H508">
        <v>2</v>
      </c>
      <c r="I508">
        <v>2</v>
      </c>
      <c r="J508" t="s">
        <v>2131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</row>
    <row r="509" spans="1:19" x14ac:dyDescent="0.3">
      <c r="A509">
        <v>504</v>
      </c>
      <c r="B509" t="s">
        <v>2335</v>
      </c>
      <c r="C509">
        <v>35577</v>
      </c>
      <c r="D509" t="s">
        <v>1899</v>
      </c>
      <c r="E509">
        <v>1960</v>
      </c>
      <c r="F509" t="s">
        <v>2131</v>
      </c>
      <c r="G509" t="s">
        <v>2097</v>
      </c>
      <c r="H509">
        <v>4</v>
      </c>
      <c r="I509">
        <v>4</v>
      </c>
      <c r="J509" t="s">
        <v>2131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</row>
    <row r="510" spans="1:19" x14ac:dyDescent="0.3">
      <c r="A510">
        <v>505</v>
      </c>
      <c r="B510" t="s">
        <v>2336</v>
      </c>
      <c r="C510">
        <v>36795</v>
      </c>
      <c r="D510" t="s">
        <v>1899</v>
      </c>
      <c r="E510">
        <v>1966</v>
      </c>
      <c r="F510" t="s">
        <v>2131</v>
      </c>
      <c r="G510" t="s">
        <v>2098</v>
      </c>
      <c r="H510">
        <v>5</v>
      </c>
      <c r="I510">
        <v>3</v>
      </c>
      <c r="J510" t="s">
        <v>2131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</row>
    <row r="511" spans="1:19" x14ac:dyDescent="0.3">
      <c r="A511">
        <v>506</v>
      </c>
      <c r="B511" t="s">
        <v>2337</v>
      </c>
      <c r="C511">
        <v>33024</v>
      </c>
      <c r="D511" t="s">
        <v>1899</v>
      </c>
      <c r="E511">
        <v>1979</v>
      </c>
      <c r="F511" t="s">
        <v>2131</v>
      </c>
      <c r="G511" t="s">
        <v>2097</v>
      </c>
      <c r="H511">
        <v>5</v>
      </c>
      <c r="I511">
        <v>4</v>
      </c>
      <c r="J511" t="s">
        <v>2131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</row>
    <row r="512" spans="1:19" x14ac:dyDescent="0.3">
      <c r="A512">
        <v>507</v>
      </c>
      <c r="B512" t="s">
        <v>2407</v>
      </c>
      <c r="C512">
        <v>36434</v>
      </c>
      <c r="D512" t="s">
        <v>1899</v>
      </c>
      <c r="E512">
        <v>1936</v>
      </c>
      <c r="F512" t="s">
        <v>2131</v>
      </c>
      <c r="G512" t="s">
        <v>2098</v>
      </c>
      <c r="H512">
        <v>3</v>
      </c>
      <c r="I512">
        <v>2</v>
      </c>
      <c r="J512" t="s">
        <v>2131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</row>
    <row r="513" spans="1:19" x14ac:dyDescent="0.3">
      <c r="A513">
        <v>508</v>
      </c>
      <c r="B513" t="s">
        <v>2409</v>
      </c>
      <c r="C513">
        <v>35593</v>
      </c>
      <c r="D513" t="s">
        <v>1899</v>
      </c>
      <c r="E513">
        <v>1917</v>
      </c>
      <c r="F513" t="s">
        <v>2131</v>
      </c>
      <c r="G513" t="s">
        <v>2103</v>
      </c>
      <c r="H513">
        <v>2</v>
      </c>
      <c r="I513">
        <v>1</v>
      </c>
      <c r="J513" t="s">
        <v>2131</v>
      </c>
      <c r="K513">
        <v>1244.4000000000001</v>
      </c>
      <c r="L513">
        <v>655.9</v>
      </c>
      <c r="M513">
        <v>15686962.82</v>
      </c>
      <c r="N513">
        <v>3127683.14</v>
      </c>
      <c r="O513">
        <v>12559279.68</v>
      </c>
      <c r="P513">
        <v>0</v>
      </c>
      <c r="Q513">
        <v>0</v>
      </c>
      <c r="R513">
        <v>45292</v>
      </c>
      <c r="S513">
        <v>45657</v>
      </c>
    </row>
    <row r="514" spans="1:19" x14ac:dyDescent="0.3">
      <c r="A514">
        <v>509</v>
      </c>
      <c r="B514" t="s">
        <v>2410</v>
      </c>
      <c r="C514">
        <v>36637</v>
      </c>
      <c r="D514" t="s">
        <v>1899</v>
      </c>
      <c r="E514">
        <v>1933</v>
      </c>
      <c r="F514" t="s">
        <v>2131</v>
      </c>
      <c r="G514" t="s">
        <v>2098</v>
      </c>
      <c r="H514">
        <v>2</v>
      </c>
      <c r="I514">
        <v>4</v>
      </c>
      <c r="J514" t="s">
        <v>2131</v>
      </c>
      <c r="K514">
        <v>1289.48</v>
      </c>
      <c r="L514">
        <v>1084.08</v>
      </c>
      <c r="M514">
        <v>28684896.32</v>
      </c>
      <c r="N514">
        <v>28684896.32</v>
      </c>
      <c r="O514">
        <v>0</v>
      </c>
      <c r="P514">
        <v>0</v>
      </c>
      <c r="Q514">
        <v>0</v>
      </c>
      <c r="R514">
        <v>45292</v>
      </c>
      <c r="S514">
        <v>45657</v>
      </c>
    </row>
    <row r="515" spans="1:19" x14ac:dyDescent="0.3">
      <c r="A515">
        <v>510</v>
      </c>
      <c r="B515" t="s">
        <v>2411</v>
      </c>
      <c r="C515">
        <v>36805</v>
      </c>
      <c r="D515" t="s">
        <v>1899</v>
      </c>
      <c r="E515">
        <v>1917</v>
      </c>
      <c r="F515" t="s">
        <v>2131</v>
      </c>
      <c r="G515" t="s">
        <v>2103</v>
      </c>
      <c r="H515">
        <v>2</v>
      </c>
      <c r="I515">
        <v>1</v>
      </c>
      <c r="J515" t="s">
        <v>2131</v>
      </c>
      <c r="K515">
        <v>850.5</v>
      </c>
      <c r="L515">
        <v>754.6</v>
      </c>
      <c r="M515">
        <v>841237.2</v>
      </c>
      <c r="N515">
        <v>841237.2</v>
      </c>
      <c r="O515">
        <v>0</v>
      </c>
      <c r="P515">
        <v>0</v>
      </c>
      <c r="Q515">
        <v>0</v>
      </c>
      <c r="R515">
        <v>45292</v>
      </c>
      <c r="S515">
        <v>45657</v>
      </c>
    </row>
    <row r="516" spans="1:19" x14ac:dyDescent="0.3">
      <c r="A516">
        <v>511</v>
      </c>
      <c r="B516" t="s">
        <v>2412</v>
      </c>
      <c r="C516">
        <v>36743</v>
      </c>
      <c r="D516" t="s">
        <v>1899</v>
      </c>
      <c r="E516">
        <v>1934</v>
      </c>
      <c r="F516" t="s">
        <v>2131</v>
      </c>
      <c r="G516" t="s">
        <v>2098</v>
      </c>
      <c r="H516">
        <v>3</v>
      </c>
      <c r="I516">
        <v>1</v>
      </c>
      <c r="J516" t="s">
        <v>2131</v>
      </c>
      <c r="K516">
        <v>743.3</v>
      </c>
      <c r="L516">
        <v>663.4</v>
      </c>
      <c r="M516">
        <v>10762145.380000001</v>
      </c>
      <c r="N516">
        <v>10762145.380000001</v>
      </c>
      <c r="O516">
        <v>0</v>
      </c>
      <c r="P516">
        <v>0</v>
      </c>
      <c r="Q516">
        <v>0</v>
      </c>
      <c r="R516">
        <v>45292</v>
      </c>
      <c r="S516">
        <v>45657</v>
      </c>
    </row>
    <row r="517" spans="1:19" x14ac:dyDescent="0.3">
      <c r="A517">
        <v>512</v>
      </c>
      <c r="B517" t="s">
        <v>2414</v>
      </c>
      <c r="C517">
        <v>34985</v>
      </c>
      <c r="D517" t="s">
        <v>1899</v>
      </c>
      <c r="E517">
        <v>1917</v>
      </c>
      <c r="F517" t="s">
        <v>2131</v>
      </c>
      <c r="G517" t="s">
        <v>2098</v>
      </c>
      <c r="H517">
        <v>2</v>
      </c>
      <c r="I517">
        <v>1</v>
      </c>
      <c r="J517" t="s">
        <v>2131</v>
      </c>
      <c r="K517">
        <v>391.5</v>
      </c>
      <c r="L517">
        <v>369.4</v>
      </c>
      <c r="M517">
        <v>944482.26600000006</v>
      </c>
      <c r="N517">
        <v>944482.26600000006</v>
      </c>
      <c r="O517">
        <v>0</v>
      </c>
      <c r="P517">
        <v>0</v>
      </c>
      <c r="Q517">
        <v>0</v>
      </c>
      <c r="R517">
        <v>45292</v>
      </c>
      <c r="S517">
        <v>45657</v>
      </c>
    </row>
    <row r="518" spans="1:19" x14ac:dyDescent="0.3">
      <c r="A518">
        <v>513</v>
      </c>
      <c r="B518" t="s">
        <v>2416</v>
      </c>
      <c r="C518">
        <v>34913</v>
      </c>
      <c r="D518" t="s">
        <v>1899</v>
      </c>
      <c r="E518">
        <v>1917</v>
      </c>
      <c r="F518" t="s">
        <v>2131</v>
      </c>
      <c r="G518" t="s">
        <v>2103</v>
      </c>
      <c r="H518">
        <v>2</v>
      </c>
      <c r="I518">
        <v>1</v>
      </c>
      <c r="J518" t="s">
        <v>2131</v>
      </c>
      <c r="K518">
        <v>382.13</v>
      </c>
      <c r="L518">
        <v>342.3</v>
      </c>
      <c r="M518">
        <v>10740709.529999999</v>
      </c>
      <c r="N518">
        <v>10740709.529999999</v>
      </c>
      <c r="O518">
        <v>0</v>
      </c>
      <c r="P518">
        <v>0</v>
      </c>
      <c r="Q518">
        <v>0</v>
      </c>
      <c r="R518">
        <v>45292</v>
      </c>
      <c r="S518">
        <v>45657</v>
      </c>
    </row>
    <row r="519" spans="1:19" x14ac:dyDescent="0.3">
      <c r="A519">
        <v>514</v>
      </c>
      <c r="B519" t="s">
        <v>2396</v>
      </c>
      <c r="C519">
        <v>34916</v>
      </c>
      <c r="D519" t="s">
        <v>1899</v>
      </c>
      <c r="E519">
        <v>1917</v>
      </c>
      <c r="F519" t="s">
        <v>2131</v>
      </c>
      <c r="G519" t="s">
        <v>2103</v>
      </c>
      <c r="H519">
        <v>2</v>
      </c>
      <c r="I519">
        <v>1</v>
      </c>
      <c r="J519" t="s">
        <v>2131</v>
      </c>
      <c r="K519">
        <v>692.12</v>
      </c>
      <c r="L519">
        <v>609.79999999999995</v>
      </c>
      <c r="M519">
        <v>992739.88</v>
      </c>
      <c r="N519">
        <v>992739.88</v>
      </c>
      <c r="O519">
        <v>0</v>
      </c>
      <c r="P519">
        <v>0</v>
      </c>
      <c r="Q519">
        <v>0</v>
      </c>
      <c r="R519">
        <v>45292</v>
      </c>
      <c r="S519">
        <v>45657</v>
      </c>
    </row>
    <row r="520" spans="1:19" x14ac:dyDescent="0.3">
      <c r="A520">
        <v>515</v>
      </c>
      <c r="B520" t="s">
        <v>2423</v>
      </c>
      <c r="C520">
        <v>34668</v>
      </c>
      <c r="D520" t="s">
        <v>1899</v>
      </c>
      <c r="E520">
        <v>1913</v>
      </c>
      <c r="F520" t="s">
        <v>2131</v>
      </c>
      <c r="G520" t="s">
        <v>2103</v>
      </c>
      <c r="H520">
        <v>1</v>
      </c>
      <c r="I520">
        <v>1</v>
      </c>
      <c r="J520" t="s">
        <v>2131</v>
      </c>
      <c r="K520">
        <v>260.39999999999998</v>
      </c>
      <c r="L520">
        <v>162.1</v>
      </c>
      <c r="M520">
        <v>531656.27</v>
      </c>
      <c r="N520">
        <v>531656.27</v>
      </c>
      <c r="O520">
        <v>0</v>
      </c>
      <c r="P520">
        <v>0</v>
      </c>
      <c r="Q520">
        <v>0</v>
      </c>
      <c r="R520">
        <v>45292</v>
      </c>
      <c r="S520">
        <v>45657</v>
      </c>
    </row>
    <row r="521" spans="1:19" x14ac:dyDescent="0.3">
      <c r="A521">
        <v>516</v>
      </c>
      <c r="B521" t="s">
        <v>2418</v>
      </c>
      <c r="C521">
        <v>34216</v>
      </c>
      <c r="D521" t="s">
        <v>1899</v>
      </c>
      <c r="E521">
        <v>1907</v>
      </c>
      <c r="F521" t="s">
        <v>2131</v>
      </c>
      <c r="G521" t="s">
        <v>2103</v>
      </c>
      <c r="H521">
        <v>2</v>
      </c>
      <c r="I521">
        <v>1</v>
      </c>
      <c r="J521" t="s">
        <v>2131</v>
      </c>
      <c r="K521">
        <v>372.61</v>
      </c>
      <c r="L521">
        <v>333</v>
      </c>
      <c r="M521">
        <v>11948614.51</v>
      </c>
      <c r="N521">
        <v>11948614.51</v>
      </c>
      <c r="O521">
        <v>0</v>
      </c>
      <c r="P521">
        <v>0</v>
      </c>
      <c r="Q521">
        <v>0</v>
      </c>
      <c r="R521">
        <v>45292</v>
      </c>
      <c r="S521">
        <v>45657</v>
      </c>
    </row>
    <row r="522" spans="1:19" x14ac:dyDescent="0.3">
      <c r="A522">
        <v>517</v>
      </c>
      <c r="B522" t="s">
        <v>2417</v>
      </c>
      <c r="C522">
        <v>33658</v>
      </c>
      <c r="D522" t="s">
        <v>1899</v>
      </c>
      <c r="E522">
        <v>1917</v>
      </c>
      <c r="F522" t="s">
        <v>2131</v>
      </c>
      <c r="G522" t="s">
        <v>2103</v>
      </c>
      <c r="H522">
        <v>2</v>
      </c>
      <c r="I522">
        <v>1</v>
      </c>
      <c r="J522" t="s">
        <v>2131</v>
      </c>
      <c r="K522">
        <v>389.1</v>
      </c>
      <c r="L522">
        <v>374.5</v>
      </c>
      <c r="M522">
        <v>6002110.3400000008</v>
      </c>
      <c r="N522">
        <v>6002110.3400000008</v>
      </c>
      <c r="O522">
        <v>0</v>
      </c>
      <c r="P522">
        <v>0</v>
      </c>
      <c r="Q522">
        <v>0</v>
      </c>
      <c r="R522">
        <v>45292</v>
      </c>
      <c r="S522">
        <v>45657</v>
      </c>
    </row>
    <row r="523" spans="1:19" x14ac:dyDescent="0.3">
      <c r="A523">
        <v>518</v>
      </c>
      <c r="B523" t="s">
        <v>2420</v>
      </c>
      <c r="C523">
        <v>34510</v>
      </c>
      <c r="D523" t="s">
        <v>1899</v>
      </c>
      <c r="E523">
        <v>1917</v>
      </c>
      <c r="F523" t="s">
        <v>2131</v>
      </c>
      <c r="G523" t="s">
        <v>2103</v>
      </c>
      <c r="H523">
        <v>2</v>
      </c>
      <c r="I523">
        <v>1</v>
      </c>
      <c r="J523" t="s">
        <v>2131</v>
      </c>
      <c r="K523">
        <v>311.38</v>
      </c>
      <c r="L523">
        <v>279.60000000000002</v>
      </c>
      <c r="M523">
        <v>5215210.7300000004</v>
      </c>
      <c r="N523">
        <v>459061.97</v>
      </c>
      <c r="O523">
        <v>4756148.7600000007</v>
      </c>
      <c r="P523">
        <v>0</v>
      </c>
      <c r="Q523">
        <v>0</v>
      </c>
      <c r="R523">
        <v>45292</v>
      </c>
      <c r="S523">
        <v>45657</v>
      </c>
    </row>
    <row r="524" spans="1:19" x14ac:dyDescent="0.3">
      <c r="A524">
        <v>519</v>
      </c>
      <c r="B524" t="s">
        <v>2422</v>
      </c>
      <c r="C524">
        <v>56048</v>
      </c>
      <c r="D524" t="s">
        <v>1899</v>
      </c>
      <c r="E524">
        <v>1917</v>
      </c>
      <c r="F524" t="s">
        <v>2131</v>
      </c>
      <c r="G524" t="s">
        <v>2109</v>
      </c>
      <c r="H524">
        <v>2</v>
      </c>
      <c r="I524">
        <v>2</v>
      </c>
      <c r="J524" t="s">
        <v>2131</v>
      </c>
      <c r="K524">
        <v>238.9</v>
      </c>
      <c r="L524">
        <v>238.9</v>
      </c>
      <c r="M524">
        <v>9517916.459999999</v>
      </c>
      <c r="N524">
        <v>9517916.459999999</v>
      </c>
      <c r="O524">
        <v>0</v>
      </c>
      <c r="P524">
        <v>0</v>
      </c>
      <c r="Q524">
        <v>0</v>
      </c>
      <c r="R524">
        <v>45292</v>
      </c>
      <c r="S524">
        <v>45657</v>
      </c>
    </row>
    <row r="525" spans="1:19" x14ac:dyDescent="0.3">
      <c r="A525">
        <v>520</v>
      </c>
      <c r="B525" t="s">
        <v>380</v>
      </c>
      <c r="C525">
        <v>35659</v>
      </c>
      <c r="D525" t="s">
        <v>1899</v>
      </c>
      <c r="E525">
        <v>1966</v>
      </c>
      <c r="F525" t="s">
        <v>2131</v>
      </c>
      <c r="G525" t="s">
        <v>2097</v>
      </c>
      <c r="H525">
        <v>5</v>
      </c>
      <c r="I525">
        <v>4</v>
      </c>
      <c r="J525" t="s">
        <v>2131</v>
      </c>
      <c r="K525">
        <v>5663.1</v>
      </c>
      <c r="L525">
        <v>3531</v>
      </c>
      <c r="M525">
        <v>344426.4</v>
      </c>
      <c r="N525">
        <v>344426.4</v>
      </c>
      <c r="O525">
        <v>0</v>
      </c>
      <c r="P525">
        <v>0</v>
      </c>
      <c r="Q525">
        <v>0</v>
      </c>
      <c r="R525">
        <v>45292</v>
      </c>
      <c r="S525">
        <v>45657</v>
      </c>
    </row>
    <row r="526" spans="1:19" x14ac:dyDescent="0.3">
      <c r="A526">
        <v>521</v>
      </c>
      <c r="B526" t="s">
        <v>428</v>
      </c>
      <c r="C526">
        <v>32472</v>
      </c>
      <c r="D526" t="s">
        <v>1899</v>
      </c>
      <c r="E526">
        <v>1970</v>
      </c>
      <c r="F526" t="s">
        <v>2131</v>
      </c>
      <c r="G526" t="s">
        <v>2097</v>
      </c>
      <c r="H526">
        <v>5</v>
      </c>
      <c r="I526">
        <v>6</v>
      </c>
      <c r="J526" t="s">
        <v>2131</v>
      </c>
      <c r="K526">
        <v>7026.9</v>
      </c>
      <c r="L526">
        <v>4322.1000000000004</v>
      </c>
      <c r="M526">
        <v>4856656.8499999996</v>
      </c>
      <c r="N526">
        <v>4856656.8499999996</v>
      </c>
      <c r="O526">
        <v>0</v>
      </c>
      <c r="P526">
        <v>0</v>
      </c>
      <c r="Q526">
        <v>0</v>
      </c>
      <c r="R526">
        <v>45292</v>
      </c>
      <c r="S526">
        <v>45657</v>
      </c>
    </row>
    <row r="527" spans="1:19" x14ac:dyDescent="0.3">
      <c r="A527">
        <v>522</v>
      </c>
      <c r="B527" t="s">
        <v>367</v>
      </c>
      <c r="C527">
        <v>35199</v>
      </c>
      <c r="D527" t="s">
        <v>1899</v>
      </c>
      <c r="E527">
        <v>1955</v>
      </c>
      <c r="F527" t="s">
        <v>2131</v>
      </c>
      <c r="G527" t="s">
        <v>2098</v>
      </c>
      <c r="H527">
        <v>2</v>
      </c>
      <c r="I527">
        <v>2</v>
      </c>
      <c r="J527" t="s">
        <v>2131</v>
      </c>
      <c r="K527">
        <v>844.1</v>
      </c>
      <c r="L527">
        <v>844.1</v>
      </c>
      <c r="M527">
        <v>7524146.2699999996</v>
      </c>
      <c r="N527">
        <v>7524146.2699999996</v>
      </c>
      <c r="O527">
        <v>0</v>
      </c>
      <c r="P527">
        <v>0</v>
      </c>
      <c r="Q527">
        <v>0</v>
      </c>
      <c r="R527">
        <v>45292</v>
      </c>
      <c r="S527">
        <v>45657</v>
      </c>
    </row>
    <row r="528" spans="1:19" x14ac:dyDescent="0.3">
      <c r="A528">
        <v>523</v>
      </c>
      <c r="B528" t="s">
        <v>1307</v>
      </c>
      <c r="C528">
        <v>36782</v>
      </c>
      <c r="D528" t="s">
        <v>1899</v>
      </c>
      <c r="E528">
        <v>1968</v>
      </c>
      <c r="F528" t="s">
        <v>2131</v>
      </c>
      <c r="G528" t="s">
        <v>2097</v>
      </c>
      <c r="H528">
        <v>5</v>
      </c>
      <c r="I528">
        <v>10</v>
      </c>
      <c r="J528" t="s">
        <v>2131</v>
      </c>
      <c r="K528">
        <v>13235.7</v>
      </c>
      <c r="L528">
        <v>10021.299999999999</v>
      </c>
      <c r="M528">
        <v>615012</v>
      </c>
      <c r="N528">
        <v>615012</v>
      </c>
      <c r="O528">
        <v>0</v>
      </c>
      <c r="P528">
        <v>0</v>
      </c>
      <c r="Q528">
        <v>0</v>
      </c>
      <c r="R528">
        <v>45292</v>
      </c>
      <c r="S528">
        <v>45657</v>
      </c>
    </row>
    <row r="529" spans="1:22" x14ac:dyDescent="0.3">
      <c r="A529">
        <v>524</v>
      </c>
      <c r="B529" t="s">
        <v>1335</v>
      </c>
      <c r="C529">
        <v>36951</v>
      </c>
      <c r="D529" t="s">
        <v>1899</v>
      </c>
      <c r="E529">
        <v>1968</v>
      </c>
      <c r="F529" t="s">
        <v>2131</v>
      </c>
      <c r="G529" t="s">
        <v>2097</v>
      </c>
      <c r="H529">
        <v>5</v>
      </c>
      <c r="I529">
        <v>2</v>
      </c>
      <c r="J529" t="s">
        <v>2131</v>
      </c>
      <c r="K529">
        <v>5475.7</v>
      </c>
      <c r="L529">
        <v>3518.1</v>
      </c>
      <c r="M529">
        <v>213444</v>
      </c>
      <c r="N529">
        <v>213444</v>
      </c>
      <c r="O529">
        <v>0</v>
      </c>
      <c r="P529">
        <v>0</v>
      </c>
      <c r="Q529">
        <v>0</v>
      </c>
      <c r="R529">
        <v>45292</v>
      </c>
      <c r="S529">
        <v>45657</v>
      </c>
    </row>
    <row r="530" spans="1:22" x14ac:dyDescent="0.3">
      <c r="A530">
        <v>525</v>
      </c>
      <c r="B530" t="s">
        <v>2183</v>
      </c>
      <c r="C530">
        <v>36075</v>
      </c>
      <c r="D530" t="s">
        <v>1899</v>
      </c>
      <c r="E530">
        <v>1962</v>
      </c>
      <c r="F530" t="s">
        <v>2131</v>
      </c>
      <c r="G530" t="s">
        <v>2098</v>
      </c>
      <c r="H530">
        <v>5</v>
      </c>
      <c r="I530">
        <v>5</v>
      </c>
      <c r="J530" t="s">
        <v>2131</v>
      </c>
      <c r="K530">
        <v>5719.9</v>
      </c>
      <c r="L530">
        <v>4354.6000000000004</v>
      </c>
      <c r="M530">
        <v>5971312.7400000002</v>
      </c>
      <c r="N530">
        <v>5971312.7400000002</v>
      </c>
      <c r="O530">
        <v>0</v>
      </c>
      <c r="P530">
        <v>0</v>
      </c>
      <c r="Q530">
        <v>0</v>
      </c>
      <c r="R530">
        <v>45292</v>
      </c>
      <c r="S530">
        <v>45657</v>
      </c>
    </row>
    <row r="531" spans="1:22" x14ac:dyDescent="0.3">
      <c r="A531">
        <v>526</v>
      </c>
      <c r="B531" t="s">
        <v>438</v>
      </c>
      <c r="C531">
        <v>36899</v>
      </c>
      <c r="D531" t="s">
        <v>1899</v>
      </c>
      <c r="E531">
        <v>1972</v>
      </c>
      <c r="F531" t="s">
        <v>2131</v>
      </c>
      <c r="G531" t="s">
        <v>2097</v>
      </c>
      <c r="H531">
        <v>5</v>
      </c>
      <c r="I531">
        <v>3</v>
      </c>
      <c r="J531" t="s">
        <v>2131</v>
      </c>
      <c r="K531">
        <v>4109.7</v>
      </c>
      <c r="L531">
        <v>2528.5</v>
      </c>
      <c r="M531">
        <v>6793870.9335000003</v>
      </c>
      <c r="N531">
        <v>6793870.9335000003</v>
      </c>
      <c r="O531">
        <v>0</v>
      </c>
      <c r="P531">
        <v>0</v>
      </c>
      <c r="Q531">
        <v>0</v>
      </c>
      <c r="R531">
        <v>45292</v>
      </c>
      <c r="S531">
        <v>45657</v>
      </c>
    </row>
    <row r="532" spans="1:22" x14ac:dyDescent="0.3">
      <c r="A532">
        <v>527</v>
      </c>
      <c r="B532" t="s">
        <v>439</v>
      </c>
      <c r="C532">
        <v>36900</v>
      </c>
      <c r="D532" t="s">
        <v>1899</v>
      </c>
      <c r="E532">
        <v>1972</v>
      </c>
      <c r="F532" t="s">
        <v>2131</v>
      </c>
      <c r="G532" t="s">
        <v>2097</v>
      </c>
      <c r="H532">
        <v>5</v>
      </c>
      <c r="I532">
        <v>3</v>
      </c>
      <c r="J532" t="s">
        <v>2131</v>
      </c>
      <c r="K532">
        <v>4098.2</v>
      </c>
      <c r="L532">
        <v>2532.1999999999998</v>
      </c>
      <c r="M532">
        <v>6797094.9794999994</v>
      </c>
      <c r="N532">
        <v>6797094.9794999994</v>
      </c>
      <c r="O532">
        <v>0</v>
      </c>
      <c r="P532">
        <v>0</v>
      </c>
      <c r="Q532">
        <v>0</v>
      </c>
      <c r="R532">
        <v>45292</v>
      </c>
      <c r="S532">
        <v>45657</v>
      </c>
    </row>
    <row r="533" spans="1:22" x14ac:dyDescent="0.3">
      <c r="A533">
        <v>528</v>
      </c>
      <c r="B533" t="s">
        <v>440</v>
      </c>
      <c r="C533">
        <v>36901</v>
      </c>
      <c r="D533" t="s">
        <v>1899</v>
      </c>
      <c r="E533">
        <v>1970</v>
      </c>
      <c r="F533" t="s">
        <v>2131</v>
      </c>
      <c r="G533" t="s">
        <v>2097</v>
      </c>
      <c r="H533">
        <v>4</v>
      </c>
      <c r="I533">
        <v>4</v>
      </c>
      <c r="J533" t="s">
        <v>2131</v>
      </c>
      <c r="K533">
        <v>4837.6000000000004</v>
      </c>
      <c r="L533">
        <v>2784.4</v>
      </c>
      <c r="M533">
        <v>9451479.2329999991</v>
      </c>
      <c r="N533">
        <v>9451479.2329999991</v>
      </c>
      <c r="O533">
        <v>0</v>
      </c>
      <c r="P533">
        <v>0</v>
      </c>
      <c r="Q533">
        <v>0</v>
      </c>
      <c r="R533">
        <v>45292</v>
      </c>
      <c r="S533">
        <v>45657</v>
      </c>
    </row>
    <row r="534" spans="1:22" x14ac:dyDescent="0.3">
      <c r="A534" s="153">
        <v>529</v>
      </c>
      <c r="B534" s="153" t="s">
        <v>3045</v>
      </c>
      <c r="C534" s="153">
        <v>32782</v>
      </c>
      <c r="D534" s="153" t="s">
        <v>1899</v>
      </c>
      <c r="E534" s="153">
        <v>1998</v>
      </c>
      <c r="F534" s="153" t="s">
        <v>2131</v>
      </c>
      <c r="G534" s="153" t="s">
        <v>2106</v>
      </c>
      <c r="H534" s="153">
        <v>9</v>
      </c>
      <c r="I534" s="153">
        <v>1</v>
      </c>
      <c r="J534" s="250">
        <v>1</v>
      </c>
      <c r="K534">
        <v>5520.9</v>
      </c>
      <c r="L534">
        <v>4418.6400000000003</v>
      </c>
      <c r="M534">
        <v>2955947.83</v>
      </c>
      <c r="N534">
        <v>2955947.83</v>
      </c>
      <c r="O534">
        <v>0</v>
      </c>
      <c r="P534">
        <v>0</v>
      </c>
      <c r="Q534">
        <v>0</v>
      </c>
      <c r="R534">
        <v>45292</v>
      </c>
      <c r="S534">
        <v>45657</v>
      </c>
      <c r="U534" t="str">
        <f>VLOOKUP(C534,Лист5!B:C,2,0)</f>
        <v>г. Иркутск, мкр. Радужный, д. 32</v>
      </c>
      <c r="V534" s="143">
        <f>VLOOKUP(C534,Лист5!B:E,4,0)</f>
        <v>2844855</v>
      </c>
    </row>
    <row r="535" spans="1:22" x14ac:dyDescent="0.3">
      <c r="A535" s="153">
        <v>530</v>
      </c>
      <c r="B535" s="153" t="s">
        <v>3046</v>
      </c>
      <c r="C535" s="153">
        <v>36679</v>
      </c>
      <c r="D535" s="153" t="s">
        <v>1899</v>
      </c>
      <c r="E535" s="153">
        <v>1994</v>
      </c>
      <c r="F535" s="153" t="s">
        <v>2131</v>
      </c>
      <c r="G535" s="153" t="s">
        <v>2097</v>
      </c>
      <c r="H535" s="153">
        <v>9</v>
      </c>
      <c r="I535" s="153">
        <v>1</v>
      </c>
      <c r="J535" s="250">
        <v>2</v>
      </c>
      <c r="K535">
        <v>6439.8</v>
      </c>
      <c r="L535">
        <v>5366.5</v>
      </c>
      <c r="M535">
        <v>5901789.3700000001</v>
      </c>
      <c r="N535">
        <v>5901789.3700000001</v>
      </c>
      <c r="O535">
        <v>0</v>
      </c>
      <c r="P535">
        <v>0</v>
      </c>
      <c r="Q535">
        <v>0</v>
      </c>
      <c r="R535">
        <v>45292</v>
      </c>
      <c r="S535">
        <v>45657</v>
      </c>
      <c r="U535" t="str">
        <f>VLOOKUP(C535,Лист5!B:C,2,0)</f>
        <v>г. Иркутск, ул. Советская, д. 176/191</v>
      </c>
      <c r="V535" s="143">
        <f>VLOOKUP(C535,Лист5!B:E,4,0)</f>
        <v>5689710</v>
      </c>
    </row>
    <row r="536" spans="1:22" x14ac:dyDescent="0.3">
      <c r="A536">
        <v>531</v>
      </c>
      <c r="B536" t="s">
        <v>3047</v>
      </c>
      <c r="C536">
        <v>32732</v>
      </c>
      <c r="D536" t="s">
        <v>1899</v>
      </c>
      <c r="E536">
        <v>1980</v>
      </c>
      <c r="F536" t="s">
        <v>2131</v>
      </c>
      <c r="G536" t="s">
        <v>2097</v>
      </c>
      <c r="H536">
        <v>5</v>
      </c>
      <c r="I536">
        <v>6</v>
      </c>
      <c r="J536" t="s">
        <v>2131</v>
      </c>
      <c r="K536">
        <v>6876.9</v>
      </c>
      <c r="L536">
        <v>4253.5</v>
      </c>
      <c r="M536">
        <v>6589705.9000000004</v>
      </c>
      <c r="N536">
        <v>6589705.9000000004</v>
      </c>
      <c r="O536">
        <v>0</v>
      </c>
      <c r="P536">
        <v>0</v>
      </c>
      <c r="Q536">
        <v>0</v>
      </c>
      <c r="R536">
        <v>45292</v>
      </c>
      <c r="S536">
        <v>45657</v>
      </c>
    </row>
    <row r="537" spans="1:22" x14ac:dyDescent="0.3">
      <c r="A537">
        <v>532</v>
      </c>
      <c r="B537" t="s">
        <v>3061</v>
      </c>
      <c r="C537">
        <v>33517</v>
      </c>
      <c r="D537" t="s">
        <v>1899</v>
      </c>
      <c r="E537">
        <v>1970</v>
      </c>
      <c r="F537" t="s">
        <v>2131</v>
      </c>
      <c r="G537" t="s">
        <v>2097</v>
      </c>
      <c r="H537">
        <v>5</v>
      </c>
      <c r="I537">
        <v>4</v>
      </c>
      <c r="J537" t="s">
        <v>2131</v>
      </c>
      <c r="K537">
        <v>5822.8</v>
      </c>
      <c r="L537">
        <v>3617.2</v>
      </c>
      <c r="M537">
        <v>290750.40000000002</v>
      </c>
      <c r="N537">
        <v>290750.40000000002</v>
      </c>
      <c r="O537">
        <v>0</v>
      </c>
      <c r="P537">
        <v>0</v>
      </c>
      <c r="Q537">
        <v>0</v>
      </c>
      <c r="R537">
        <v>45292</v>
      </c>
      <c r="S537">
        <v>45657</v>
      </c>
    </row>
    <row r="538" spans="1:22" x14ac:dyDescent="0.3">
      <c r="A538">
        <v>533</v>
      </c>
      <c r="B538" t="s">
        <v>3062</v>
      </c>
      <c r="C538">
        <v>33273</v>
      </c>
      <c r="D538" t="s">
        <v>1899</v>
      </c>
      <c r="E538">
        <v>1977</v>
      </c>
      <c r="F538" t="s">
        <v>2131</v>
      </c>
      <c r="G538" t="s">
        <v>2097</v>
      </c>
      <c r="H538">
        <v>5</v>
      </c>
      <c r="I538">
        <v>4</v>
      </c>
      <c r="J538" t="s">
        <v>2131</v>
      </c>
      <c r="K538">
        <v>4619.6000000000004</v>
      </c>
      <c r="L538">
        <v>2675.2</v>
      </c>
      <c r="M538">
        <v>10625652.51275</v>
      </c>
      <c r="N538">
        <v>10625652.51275</v>
      </c>
      <c r="O538">
        <v>0</v>
      </c>
      <c r="P538">
        <v>0</v>
      </c>
      <c r="Q538">
        <v>0</v>
      </c>
      <c r="R538">
        <v>45292</v>
      </c>
      <c r="S538">
        <v>45657</v>
      </c>
    </row>
    <row r="539" spans="1:22" x14ac:dyDescent="0.3">
      <c r="A539">
        <v>534</v>
      </c>
      <c r="B539" t="s">
        <v>3064</v>
      </c>
      <c r="C539">
        <v>34293</v>
      </c>
      <c r="D539" t="s">
        <v>1899</v>
      </c>
      <c r="E539">
        <v>1979</v>
      </c>
      <c r="F539" t="s">
        <v>2131</v>
      </c>
      <c r="G539" t="s">
        <v>2097</v>
      </c>
      <c r="H539">
        <v>5</v>
      </c>
      <c r="I539">
        <v>6</v>
      </c>
      <c r="J539" t="s">
        <v>2131</v>
      </c>
      <c r="K539">
        <v>5990.1</v>
      </c>
      <c r="L539">
        <v>4638.8</v>
      </c>
      <c r="M539">
        <v>4972881.03</v>
      </c>
      <c r="N539">
        <v>4972881.03</v>
      </c>
      <c r="O539">
        <v>0</v>
      </c>
      <c r="P539">
        <v>0</v>
      </c>
      <c r="Q539">
        <v>0</v>
      </c>
      <c r="R539">
        <v>45292</v>
      </c>
      <c r="S539">
        <v>45657</v>
      </c>
    </row>
    <row r="540" spans="1:22" x14ac:dyDescent="0.3">
      <c r="A540">
        <v>535</v>
      </c>
      <c r="B540" t="s">
        <v>436</v>
      </c>
      <c r="C540">
        <v>36848</v>
      </c>
      <c r="D540" t="s">
        <v>1899</v>
      </c>
      <c r="E540">
        <v>1991</v>
      </c>
      <c r="F540" t="s">
        <v>2131</v>
      </c>
      <c r="G540" t="s">
        <v>2097</v>
      </c>
      <c r="H540">
        <v>9</v>
      </c>
      <c r="I540">
        <v>2</v>
      </c>
      <c r="J540" t="s">
        <v>2131</v>
      </c>
      <c r="K540">
        <v>4071.9</v>
      </c>
      <c r="L540">
        <v>3766.5</v>
      </c>
      <c r="M540">
        <v>415419.6</v>
      </c>
      <c r="N540">
        <v>415419.6</v>
      </c>
      <c r="O540">
        <v>0</v>
      </c>
      <c r="P540">
        <v>0</v>
      </c>
      <c r="Q540">
        <v>0</v>
      </c>
      <c r="R540">
        <v>45292</v>
      </c>
      <c r="S540">
        <v>45657</v>
      </c>
    </row>
    <row r="541" spans="1:22" x14ac:dyDescent="0.3">
      <c r="A541">
        <v>536</v>
      </c>
      <c r="B541" t="s">
        <v>3079</v>
      </c>
      <c r="C541">
        <v>34207</v>
      </c>
      <c r="D541" t="s">
        <v>1899</v>
      </c>
      <c r="E541">
        <v>1950</v>
      </c>
      <c r="F541" t="s">
        <v>2131</v>
      </c>
      <c r="G541" t="s">
        <v>2098</v>
      </c>
      <c r="H541">
        <v>4</v>
      </c>
      <c r="I541">
        <v>3</v>
      </c>
      <c r="J541" t="s">
        <v>2131</v>
      </c>
      <c r="K541">
        <v>3763.85</v>
      </c>
      <c r="L541">
        <v>3610.05</v>
      </c>
      <c r="M541">
        <v>2960026.23</v>
      </c>
      <c r="N541">
        <v>2960026.23</v>
      </c>
      <c r="O541">
        <v>0</v>
      </c>
      <c r="P541">
        <v>0</v>
      </c>
      <c r="Q541">
        <v>0</v>
      </c>
      <c r="R541">
        <v>45292</v>
      </c>
      <c r="S541">
        <v>45657</v>
      </c>
    </row>
    <row r="542" spans="1:22" x14ac:dyDescent="0.3">
      <c r="A542">
        <v>537</v>
      </c>
      <c r="B542" t="s">
        <v>3080</v>
      </c>
      <c r="C542">
        <v>34539</v>
      </c>
      <c r="D542" t="s">
        <v>1899</v>
      </c>
      <c r="E542">
        <v>1962</v>
      </c>
      <c r="F542" t="s">
        <v>2131</v>
      </c>
      <c r="G542" t="s">
        <v>2098</v>
      </c>
      <c r="H542">
        <v>4</v>
      </c>
      <c r="I542">
        <v>2</v>
      </c>
      <c r="J542" t="s">
        <v>2131</v>
      </c>
      <c r="K542">
        <v>2164.1999999999998</v>
      </c>
      <c r="L542">
        <v>1261.2</v>
      </c>
      <c r="M542">
        <v>510812.64</v>
      </c>
      <c r="N542">
        <v>510812.64</v>
      </c>
      <c r="O542">
        <v>0</v>
      </c>
      <c r="P542">
        <v>0</v>
      </c>
      <c r="Q542">
        <v>0</v>
      </c>
      <c r="R542">
        <v>45292</v>
      </c>
      <c r="S542">
        <v>45657</v>
      </c>
    </row>
    <row r="543" spans="1:22" x14ac:dyDescent="0.3">
      <c r="A543">
        <v>538</v>
      </c>
      <c r="B543" t="s">
        <v>3084</v>
      </c>
      <c r="C543">
        <v>35007</v>
      </c>
      <c r="D543" t="s">
        <v>1899</v>
      </c>
      <c r="E543">
        <v>1940</v>
      </c>
      <c r="F543" t="s">
        <v>2131</v>
      </c>
      <c r="G543" t="s">
        <v>2098</v>
      </c>
      <c r="H543">
        <v>4</v>
      </c>
      <c r="I543">
        <v>2</v>
      </c>
      <c r="J543" t="s">
        <v>2131</v>
      </c>
      <c r="K543">
        <v>1920.6</v>
      </c>
      <c r="L543">
        <v>1722.5</v>
      </c>
      <c r="M543">
        <v>3511058.9099999997</v>
      </c>
      <c r="N543">
        <v>3511058.9099999997</v>
      </c>
      <c r="O543">
        <v>0</v>
      </c>
      <c r="P543">
        <v>0</v>
      </c>
      <c r="Q543">
        <v>0</v>
      </c>
      <c r="R543">
        <v>45292</v>
      </c>
      <c r="S543">
        <v>45657</v>
      </c>
    </row>
    <row r="544" spans="1:22" x14ac:dyDescent="0.3">
      <c r="A544">
        <v>539</v>
      </c>
      <c r="B544" t="s">
        <v>3085</v>
      </c>
      <c r="C544">
        <v>35049</v>
      </c>
      <c r="D544" t="s">
        <v>1899</v>
      </c>
      <c r="E544">
        <v>1957</v>
      </c>
      <c r="F544" t="s">
        <v>2131</v>
      </c>
      <c r="G544" t="s">
        <v>2098</v>
      </c>
      <c r="H544">
        <v>2</v>
      </c>
      <c r="I544">
        <v>2</v>
      </c>
      <c r="J544" t="s">
        <v>2131</v>
      </c>
      <c r="K544">
        <v>995.6</v>
      </c>
      <c r="L544">
        <v>631</v>
      </c>
      <c r="M544">
        <v>448708.33999999997</v>
      </c>
      <c r="N544">
        <v>448708.33999999997</v>
      </c>
      <c r="O544">
        <v>0</v>
      </c>
      <c r="P544">
        <v>0</v>
      </c>
      <c r="Q544">
        <v>0</v>
      </c>
      <c r="R544">
        <v>45292</v>
      </c>
      <c r="S544">
        <v>45657</v>
      </c>
    </row>
    <row r="545" spans="1:19" x14ac:dyDescent="0.3">
      <c r="A545">
        <v>540</v>
      </c>
      <c r="B545" t="s">
        <v>3086</v>
      </c>
      <c r="C545">
        <v>35426</v>
      </c>
      <c r="D545" t="s">
        <v>1899</v>
      </c>
      <c r="E545">
        <v>1965</v>
      </c>
      <c r="F545" t="s">
        <v>2131</v>
      </c>
      <c r="G545" t="s">
        <v>2098</v>
      </c>
      <c r="H545">
        <v>4</v>
      </c>
      <c r="I545">
        <v>3</v>
      </c>
      <c r="J545" t="s">
        <v>2131</v>
      </c>
      <c r="K545">
        <v>1969.1</v>
      </c>
      <c r="L545">
        <v>1969.1</v>
      </c>
      <c r="M545">
        <v>2298016.5</v>
      </c>
      <c r="N545">
        <v>2298016.5</v>
      </c>
      <c r="O545">
        <v>0</v>
      </c>
      <c r="P545">
        <v>0</v>
      </c>
      <c r="Q545">
        <v>0</v>
      </c>
      <c r="R545">
        <v>45292</v>
      </c>
      <c r="S545">
        <v>45657</v>
      </c>
    </row>
    <row r="546" spans="1:19" x14ac:dyDescent="0.3">
      <c r="A546">
        <v>541</v>
      </c>
      <c r="B546" t="s">
        <v>3087</v>
      </c>
      <c r="C546">
        <v>35416</v>
      </c>
      <c r="D546" t="s">
        <v>1899</v>
      </c>
      <c r="E546">
        <v>1973</v>
      </c>
      <c r="F546" t="s">
        <v>2131</v>
      </c>
      <c r="G546" t="s">
        <v>2097</v>
      </c>
      <c r="H546">
        <v>9</v>
      </c>
      <c r="I546">
        <v>1</v>
      </c>
      <c r="J546" t="s">
        <v>2131</v>
      </c>
      <c r="K546">
        <v>1655.3</v>
      </c>
      <c r="L546">
        <v>1655.3</v>
      </c>
      <c r="M546">
        <v>3179863</v>
      </c>
      <c r="N546">
        <v>3179863</v>
      </c>
      <c r="O546">
        <v>0</v>
      </c>
      <c r="P546">
        <v>0</v>
      </c>
      <c r="Q546">
        <v>0</v>
      </c>
      <c r="R546">
        <v>45292</v>
      </c>
      <c r="S546">
        <v>45657</v>
      </c>
    </row>
    <row r="547" spans="1:19" x14ac:dyDescent="0.3">
      <c r="A547">
        <v>542</v>
      </c>
      <c r="B547" t="s">
        <v>52</v>
      </c>
      <c r="C547">
        <v>35526</v>
      </c>
      <c r="D547" t="s">
        <v>1899</v>
      </c>
      <c r="E547">
        <v>1957</v>
      </c>
      <c r="F547" t="s">
        <v>2131</v>
      </c>
      <c r="G547" t="s">
        <v>2098</v>
      </c>
      <c r="H547">
        <v>3</v>
      </c>
      <c r="I547">
        <v>1</v>
      </c>
      <c r="J547" t="s">
        <v>2131</v>
      </c>
      <c r="K547">
        <v>1009.3</v>
      </c>
      <c r="L547">
        <v>618.5</v>
      </c>
      <c r="M547">
        <v>39787.199999999997</v>
      </c>
      <c r="N547">
        <v>39787.199999999997</v>
      </c>
      <c r="O547">
        <v>0</v>
      </c>
      <c r="P547">
        <v>0</v>
      </c>
      <c r="Q547">
        <v>0</v>
      </c>
      <c r="R547">
        <v>45292</v>
      </c>
      <c r="S547">
        <v>45657</v>
      </c>
    </row>
    <row r="548" spans="1:19" x14ac:dyDescent="0.3">
      <c r="A548">
        <v>543</v>
      </c>
      <c r="B548" t="s">
        <v>3089</v>
      </c>
      <c r="C548">
        <v>36360</v>
      </c>
      <c r="D548" t="s">
        <v>1899</v>
      </c>
      <c r="E548">
        <v>1963</v>
      </c>
      <c r="F548" t="s">
        <v>2131</v>
      </c>
      <c r="G548" t="s">
        <v>2097</v>
      </c>
      <c r="H548">
        <v>5</v>
      </c>
      <c r="I548">
        <v>3</v>
      </c>
      <c r="J548" t="s">
        <v>2131</v>
      </c>
      <c r="K548">
        <v>4296.3</v>
      </c>
      <c r="L548">
        <v>2734.3</v>
      </c>
      <c r="M548">
        <v>260074.8</v>
      </c>
      <c r="N548">
        <v>260074.8</v>
      </c>
      <c r="O548">
        <v>0</v>
      </c>
      <c r="P548">
        <v>0</v>
      </c>
      <c r="Q548">
        <v>0</v>
      </c>
      <c r="R548">
        <v>45292</v>
      </c>
      <c r="S548">
        <v>45657</v>
      </c>
    </row>
    <row r="549" spans="1:19" x14ac:dyDescent="0.3">
      <c r="A549">
        <v>544</v>
      </c>
      <c r="B549" t="s">
        <v>3091</v>
      </c>
      <c r="C549">
        <v>36561</v>
      </c>
      <c r="D549" t="s">
        <v>1899</v>
      </c>
      <c r="E549">
        <v>1963</v>
      </c>
      <c r="F549" t="s">
        <v>2131</v>
      </c>
      <c r="G549" t="s">
        <v>2097</v>
      </c>
      <c r="H549">
        <v>5</v>
      </c>
      <c r="I549">
        <v>4</v>
      </c>
      <c r="J549" t="s">
        <v>2131</v>
      </c>
      <c r="K549">
        <v>5817.6</v>
      </c>
      <c r="L549">
        <v>3710.4</v>
      </c>
      <c r="M549">
        <v>432578.4</v>
      </c>
      <c r="N549">
        <v>432578.4</v>
      </c>
      <c r="O549">
        <v>0</v>
      </c>
      <c r="P549">
        <v>0</v>
      </c>
      <c r="Q549">
        <v>0</v>
      </c>
      <c r="R549">
        <v>45292</v>
      </c>
      <c r="S549">
        <v>45657</v>
      </c>
    </row>
    <row r="550" spans="1:19" x14ac:dyDescent="0.3">
      <c r="A550">
        <v>545</v>
      </c>
      <c r="B550" t="s">
        <v>3094</v>
      </c>
      <c r="C550">
        <v>37145</v>
      </c>
      <c r="D550" t="s">
        <v>1899</v>
      </c>
      <c r="E550">
        <v>1961</v>
      </c>
      <c r="F550" t="s">
        <v>2131</v>
      </c>
      <c r="G550" t="s">
        <v>2103</v>
      </c>
      <c r="H550">
        <v>2</v>
      </c>
      <c r="I550">
        <v>2</v>
      </c>
      <c r="J550" t="s">
        <v>2131</v>
      </c>
      <c r="K550">
        <v>631</v>
      </c>
      <c r="L550">
        <v>570.70000000000005</v>
      </c>
      <c r="M550">
        <v>273938.68</v>
      </c>
      <c r="N550">
        <v>273938.68</v>
      </c>
      <c r="O550">
        <v>0</v>
      </c>
      <c r="P550">
        <v>0</v>
      </c>
      <c r="Q550">
        <v>0</v>
      </c>
      <c r="R550">
        <v>45292</v>
      </c>
      <c r="S550">
        <v>45657</v>
      </c>
    </row>
    <row r="551" spans="1:19" x14ac:dyDescent="0.3">
      <c r="A551">
        <v>546</v>
      </c>
      <c r="B551" t="s">
        <v>3095</v>
      </c>
      <c r="C551">
        <v>37146</v>
      </c>
      <c r="D551" t="s">
        <v>1899</v>
      </c>
      <c r="E551">
        <v>1961</v>
      </c>
      <c r="F551" t="s">
        <v>2131</v>
      </c>
      <c r="G551" t="s">
        <v>2103</v>
      </c>
      <c r="H551">
        <v>2</v>
      </c>
      <c r="I551">
        <v>2</v>
      </c>
      <c r="J551" t="s">
        <v>2131</v>
      </c>
      <c r="K551">
        <v>629.6</v>
      </c>
      <c r="L551">
        <v>570.9</v>
      </c>
      <c r="M551">
        <v>465673.91</v>
      </c>
      <c r="N551">
        <v>465673.91</v>
      </c>
      <c r="O551">
        <v>0</v>
      </c>
      <c r="P551">
        <v>0</v>
      </c>
      <c r="Q551">
        <v>0</v>
      </c>
      <c r="R551">
        <v>45292</v>
      </c>
      <c r="S551">
        <v>45657</v>
      </c>
    </row>
    <row r="552" spans="1:19" x14ac:dyDescent="0.3">
      <c r="A552">
        <v>547</v>
      </c>
      <c r="B552" t="s">
        <v>381</v>
      </c>
      <c r="C552">
        <v>35660</v>
      </c>
      <c r="D552" t="s">
        <v>1899</v>
      </c>
      <c r="E552">
        <v>1966</v>
      </c>
      <c r="F552" t="s">
        <v>2131</v>
      </c>
      <c r="G552" t="s">
        <v>2097</v>
      </c>
      <c r="H552">
        <v>5</v>
      </c>
      <c r="I552">
        <v>4</v>
      </c>
      <c r="J552" t="s">
        <v>2131</v>
      </c>
      <c r="K552">
        <v>5682.6</v>
      </c>
      <c r="L552">
        <v>3584.1</v>
      </c>
      <c r="M552">
        <v>5815686.5199999996</v>
      </c>
      <c r="N552">
        <v>5815686.5199999996</v>
      </c>
      <c r="O552">
        <v>0</v>
      </c>
      <c r="P552">
        <v>0</v>
      </c>
      <c r="Q552">
        <v>0</v>
      </c>
      <c r="R552">
        <v>45292</v>
      </c>
      <c r="S552">
        <v>45657</v>
      </c>
    </row>
    <row r="553" spans="1:19" x14ac:dyDescent="0.3">
      <c r="A553">
        <v>548</v>
      </c>
      <c r="B553" t="s">
        <v>389</v>
      </c>
      <c r="C553">
        <v>35902</v>
      </c>
      <c r="D553" t="s">
        <v>1899</v>
      </c>
      <c r="E553">
        <v>1975</v>
      </c>
      <c r="F553" t="s">
        <v>2131</v>
      </c>
      <c r="G553" t="s">
        <v>2097</v>
      </c>
      <c r="H553">
        <v>5</v>
      </c>
      <c r="I553">
        <v>4</v>
      </c>
      <c r="J553" t="s">
        <v>2131</v>
      </c>
      <c r="K553">
        <v>5618.8</v>
      </c>
      <c r="L553">
        <v>3633.3</v>
      </c>
      <c r="M553">
        <v>288216</v>
      </c>
      <c r="N553">
        <v>288216</v>
      </c>
      <c r="O553">
        <v>0</v>
      </c>
      <c r="P553">
        <v>0</v>
      </c>
      <c r="Q553">
        <v>0</v>
      </c>
      <c r="R553">
        <v>45292</v>
      </c>
      <c r="S553">
        <v>45657</v>
      </c>
    </row>
    <row r="554" spans="1:19" x14ac:dyDescent="0.3">
      <c r="A554">
        <v>549</v>
      </c>
      <c r="B554" t="s">
        <v>1220</v>
      </c>
      <c r="C554">
        <v>34153</v>
      </c>
      <c r="D554" t="s">
        <v>1899</v>
      </c>
      <c r="E554">
        <v>1969</v>
      </c>
      <c r="F554" t="s">
        <v>2131</v>
      </c>
      <c r="G554" t="s">
        <v>2097</v>
      </c>
      <c r="H554">
        <v>4</v>
      </c>
      <c r="I554">
        <v>8</v>
      </c>
      <c r="J554" t="s">
        <v>2131</v>
      </c>
      <c r="K554">
        <v>7864.6</v>
      </c>
      <c r="L554">
        <v>5600.6</v>
      </c>
      <c r="M554">
        <v>415212</v>
      </c>
      <c r="N554">
        <v>415212</v>
      </c>
      <c r="O554">
        <v>0</v>
      </c>
      <c r="P554">
        <v>0</v>
      </c>
      <c r="Q554">
        <v>0</v>
      </c>
      <c r="R554">
        <v>45292</v>
      </c>
      <c r="S554">
        <v>45657</v>
      </c>
    </row>
    <row r="555" spans="1:19" x14ac:dyDescent="0.3">
      <c r="A555">
        <v>550</v>
      </c>
      <c r="B555" t="s">
        <v>1269</v>
      </c>
      <c r="C555">
        <v>35657</v>
      </c>
      <c r="D555" t="s">
        <v>1899</v>
      </c>
      <c r="E555">
        <v>1972</v>
      </c>
      <c r="F555" t="s">
        <v>2131</v>
      </c>
      <c r="G555" t="s">
        <v>2097</v>
      </c>
      <c r="H555">
        <v>5</v>
      </c>
      <c r="I555">
        <v>4</v>
      </c>
      <c r="J555" t="s">
        <v>2131</v>
      </c>
      <c r="K555">
        <v>4462.3</v>
      </c>
      <c r="L555">
        <v>2742.4</v>
      </c>
      <c r="M555">
        <v>176760</v>
      </c>
      <c r="N555">
        <v>176760</v>
      </c>
      <c r="O555">
        <v>0</v>
      </c>
      <c r="P555">
        <v>0</v>
      </c>
      <c r="Q555">
        <v>0</v>
      </c>
      <c r="R555">
        <v>45292</v>
      </c>
      <c r="S555">
        <v>45657</v>
      </c>
    </row>
    <row r="556" spans="1:19" x14ac:dyDescent="0.3">
      <c r="A556">
        <v>551</v>
      </c>
      <c r="B556" t="s">
        <v>1270</v>
      </c>
      <c r="C556">
        <v>35661</v>
      </c>
      <c r="D556" t="s">
        <v>1899</v>
      </c>
      <c r="E556">
        <v>1968</v>
      </c>
      <c r="F556" t="s">
        <v>2131</v>
      </c>
      <c r="G556" t="s">
        <v>2097</v>
      </c>
      <c r="H556">
        <v>5</v>
      </c>
      <c r="I556">
        <v>7</v>
      </c>
      <c r="J556" t="s">
        <v>2131</v>
      </c>
      <c r="K556">
        <v>8195.11</v>
      </c>
      <c r="L556">
        <v>6120.81</v>
      </c>
      <c r="M556">
        <v>385656</v>
      </c>
      <c r="N556">
        <v>385656</v>
      </c>
      <c r="O556">
        <v>0</v>
      </c>
      <c r="P556">
        <v>0</v>
      </c>
      <c r="Q556">
        <v>0</v>
      </c>
      <c r="R556">
        <v>45292</v>
      </c>
      <c r="S556">
        <v>45657</v>
      </c>
    </row>
    <row r="557" spans="1:19" x14ac:dyDescent="0.3">
      <c r="A557">
        <v>552</v>
      </c>
      <c r="B557" t="s">
        <v>1271</v>
      </c>
      <c r="C557">
        <v>35662</v>
      </c>
      <c r="D557" t="s">
        <v>1899</v>
      </c>
      <c r="E557">
        <v>1966</v>
      </c>
      <c r="F557" t="s">
        <v>2131</v>
      </c>
      <c r="G557" t="s">
        <v>2097</v>
      </c>
      <c r="H557">
        <v>5</v>
      </c>
      <c r="I557">
        <v>4</v>
      </c>
      <c r="J557" t="s">
        <v>2131</v>
      </c>
      <c r="K557">
        <v>3372.4</v>
      </c>
      <c r="L557">
        <v>2584.6999999999998</v>
      </c>
      <c r="M557">
        <v>162936</v>
      </c>
      <c r="N557">
        <v>162936</v>
      </c>
      <c r="O557">
        <v>0</v>
      </c>
      <c r="P557">
        <v>0</v>
      </c>
      <c r="Q557">
        <v>0</v>
      </c>
      <c r="R557">
        <v>45292</v>
      </c>
      <c r="S557">
        <v>45657</v>
      </c>
    </row>
    <row r="558" spans="1:19" x14ac:dyDescent="0.3">
      <c r="A558">
        <v>553</v>
      </c>
      <c r="B558" t="s">
        <v>1272</v>
      </c>
      <c r="C558">
        <v>35663</v>
      </c>
      <c r="D558" t="s">
        <v>1899</v>
      </c>
      <c r="E558">
        <v>1966</v>
      </c>
      <c r="F558" t="s">
        <v>2131</v>
      </c>
      <c r="G558" t="s">
        <v>2097</v>
      </c>
      <c r="H558">
        <v>5</v>
      </c>
      <c r="I558">
        <v>4</v>
      </c>
      <c r="J558" t="s">
        <v>2131</v>
      </c>
      <c r="K558">
        <v>3339.9</v>
      </c>
      <c r="L558">
        <v>2553.6</v>
      </c>
      <c r="M558">
        <v>162936</v>
      </c>
      <c r="N558">
        <v>162936</v>
      </c>
      <c r="O558">
        <v>0</v>
      </c>
      <c r="P558">
        <v>0</v>
      </c>
      <c r="Q558">
        <v>0</v>
      </c>
      <c r="R558">
        <v>45292</v>
      </c>
      <c r="S558">
        <v>45657</v>
      </c>
    </row>
    <row r="559" spans="1:19" x14ac:dyDescent="0.3">
      <c r="A559">
        <v>554</v>
      </c>
      <c r="B559" t="s">
        <v>1273</v>
      </c>
      <c r="C559">
        <v>35665</v>
      </c>
      <c r="D559" t="s">
        <v>1899</v>
      </c>
      <c r="E559">
        <v>1966</v>
      </c>
      <c r="F559" t="s">
        <v>2131</v>
      </c>
      <c r="G559" t="s">
        <v>2097</v>
      </c>
      <c r="H559">
        <v>5</v>
      </c>
      <c r="I559">
        <v>4</v>
      </c>
      <c r="J559" t="s">
        <v>2131</v>
      </c>
      <c r="K559">
        <v>4389</v>
      </c>
      <c r="L559">
        <v>3492.7</v>
      </c>
      <c r="M559">
        <v>219648</v>
      </c>
      <c r="N559">
        <v>219648</v>
      </c>
      <c r="O559">
        <v>0</v>
      </c>
      <c r="P559">
        <v>0</v>
      </c>
      <c r="Q559">
        <v>0</v>
      </c>
      <c r="R559">
        <v>45292</v>
      </c>
      <c r="S559">
        <v>45657</v>
      </c>
    </row>
    <row r="560" spans="1:19" x14ac:dyDescent="0.3">
      <c r="A560">
        <v>555</v>
      </c>
      <c r="B560" t="s">
        <v>1304</v>
      </c>
      <c r="C560">
        <v>36616</v>
      </c>
      <c r="D560" t="s">
        <v>1899</v>
      </c>
      <c r="E560">
        <v>1968</v>
      </c>
      <c r="F560" t="s">
        <v>2131</v>
      </c>
      <c r="G560" t="s">
        <v>2097</v>
      </c>
      <c r="H560">
        <v>4</v>
      </c>
      <c r="I560">
        <v>3</v>
      </c>
      <c r="J560" t="s">
        <v>2131</v>
      </c>
      <c r="K560">
        <v>3647.4</v>
      </c>
      <c r="L560">
        <v>2119.8000000000002</v>
      </c>
      <c r="M560">
        <v>258048</v>
      </c>
      <c r="N560">
        <v>258048</v>
      </c>
      <c r="O560">
        <v>0</v>
      </c>
      <c r="P560">
        <v>0</v>
      </c>
      <c r="Q560">
        <v>0</v>
      </c>
      <c r="R560">
        <v>45292</v>
      </c>
      <c r="S560">
        <v>45657</v>
      </c>
    </row>
    <row r="561" spans="1:19" x14ac:dyDescent="0.3">
      <c r="A561">
        <v>556</v>
      </c>
      <c r="B561" t="s">
        <v>1313</v>
      </c>
      <c r="C561">
        <v>36842</v>
      </c>
      <c r="D561" t="s">
        <v>1899</v>
      </c>
      <c r="E561">
        <v>1966</v>
      </c>
      <c r="F561" t="s">
        <v>2131</v>
      </c>
      <c r="G561" t="s">
        <v>2097</v>
      </c>
      <c r="H561">
        <v>5</v>
      </c>
      <c r="I561">
        <v>6</v>
      </c>
      <c r="J561" t="s">
        <v>2131</v>
      </c>
      <c r="K561">
        <v>8209.2999999999993</v>
      </c>
      <c r="L561">
        <v>5095</v>
      </c>
      <c r="M561">
        <v>373488</v>
      </c>
      <c r="N561">
        <v>373488</v>
      </c>
      <c r="O561">
        <v>0</v>
      </c>
      <c r="P561">
        <v>0</v>
      </c>
      <c r="Q561">
        <v>0</v>
      </c>
      <c r="R561">
        <v>45292</v>
      </c>
      <c r="S561">
        <v>45657</v>
      </c>
    </row>
    <row r="562" spans="1:19" x14ac:dyDescent="0.3">
      <c r="A562">
        <v>557</v>
      </c>
      <c r="B562" t="s">
        <v>1317</v>
      </c>
      <c r="C562">
        <v>36830</v>
      </c>
      <c r="D562" t="s">
        <v>1899</v>
      </c>
      <c r="E562">
        <v>1970</v>
      </c>
      <c r="F562" t="s">
        <v>2131</v>
      </c>
      <c r="G562" t="s">
        <v>2097</v>
      </c>
      <c r="H562">
        <v>5</v>
      </c>
      <c r="I562">
        <v>8</v>
      </c>
      <c r="J562" t="s">
        <v>2131</v>
      </c>
      <c r="K562">
        <v>9656.2000000000007</v>
      </c>
      <c r="L562">
        <v>5709.8</v>
      </c>
      <c r="M562">
        <v>388548</v>
      </c>
      <c r="N562">
        <v>388548</v>
      </c>
      <c r="O562">
        <v>0</v>
      </c>
      <c r="P562">
        <v>0</v>
      </c>
      <c r="Q562">
        <v>0</v>
      </c>
      <c r="R562">
        <v>45292</v>
      </c>
      <c r="S562">
        <v>45657</v>
      </c>
    </row>
    <row r="563" spans="1:19" x14ac:dyDescent="0.3">
      <c r="A563">
        <v>558</v>
      </c>
      <c r="B563" t="s">
        <v>1318</v>
      </c>
      <c r="C563">
        <v>36834</v>
      </c>
      <c r="D563" t="s">
        <v>1899</v>
      </c>
      <c r="E563">
        <v>1969</v>
      </c>
      <c r="F563" t="s">
        <v>2131</v>
      </c>
      <c r="G563" t="s">
        <v>2097</v>
      </c>
      <c r="H563">
        <v>5</v>
      </c>
      <c r="I563">
        <v>8</v>
      </c>
      <c r="J563" t="s">
        <v>2131</v>
      </c>
      <c r="K563">
        <v>9128.6</v>
      </c>
      <c r="L563">
        <v>5482.7</v>
      </c>
      <c r="M563">
        <v>407100</v>
      </c>
      <c r="N563">
        <v>407100</v>
      </c>
      <c r="O563">
        <v>0</v>
      </c>
      <c r="P563">
        <v>0</v>
      </c>
      <c r="Q563">
        <v>0</v>
      </c>
      <c r="R563">
        <v>45292</v>
      </c>
      <c r="S563">
        <v>45657</v>
      </c>
    </row>
    <row r="564" spans="1:19" x14ac:dyDescent="0.3">
      <c r="A564">
        <v>559</v>
      </c>
      <c r="B564" t="s">
        <v>1323</v>
      </c>
      <c r="C564">
        <v>36861</v>
      </c>
      <c r="D564" t="s">
        <v>1899</v>
      </c>
      <c r="E564">
        <v>1974</v>
      </c>
      <c r="F564" t="s">
        <v>2131</v>
      </c>
      <c r="G564" t="s">
        <v>2097</v>
      </c>
      <c r="H564">
        <v>5</v>
      </c>
      <c r="I564">
        <v>8</v>
      </c>
      <c r="J564" t="s">
        <v>2131</v>
      </c>
      <c r="K564">
        <v>9145.7000000000007</v>
      </c>
      <c r="L564">
        <v>5647.6</v>
      </c>
      <c r="M564">
        <v>394260</v>
      </c>
      <c r="N564">
        <v>394260</v>
      </c>
      <c r="O564">
        <v>0</v>
      </c>
      <c r="P564">
        <v>0</v>
      </c>
      <c r="Q564">
        <v>0</v>
      </c>
      <c r="R564">
        <v>45292</v>
      </c>
      <c r="S564">
        <v>45657</v>
      </c>
    </row>
    <row r="565" spans="1:19" x14ac:dyDescent="0.3">
      <c r="A565">
        <v>560</v>
      </c>
      <c r="B565" t="s">
        <v>3305</v>
      </c>
      <c r="C565">
        <v>36608</v>
      </c>
      <c r="D565" t="s">
        <v>1899</v>
      </c>
      <c r="E565">
        <v>1962</v>
      </c>
      <c r="F565" t="s">
        <v>2131</v>
      </c>
      <c r="G565" t="s">
        <v>2130</v>
      </c>
      <c r="H565">
        <v>4</v>
      </c>
      <c r="I565">
        <v>4</v>
      </c>
      <c r="J565" t="s">
        <v>2131</v>
      </c>
      <c r="K565">
        <v>3838.3</v>
      </c>
      <c r="L565">
        <v>2490</v>
      </c>
      <c r="M565">
        <v>2115670.8006500001</v>
      </c>
      <c r="N565">
        <v>2115670.8006500001</v>
      </c>
      <c r="O565">
        <v>0</v>
      </c>
      <c r="P565">
        <v>0</v>
      </c>
      <c r="Q565">
        <v>0</v>
      </c>
      <c r="R565">
        <v>45292</v>
      </c>
      <c r="S565">
        <v>45657</v>
      </c>
    </row>
    <row r="566" spans="1:19" x14ac:dyDescent="0.3">
      <c r="A566">
        <v>561</v>
      </c>
      <c r="B566" t="s">
        <v>1697</v>
      </c>
      <c r="C566">
        <v>36696</v>
      </c>
      <c r="D566" t="s">
        <v>1899</v>
      </c>
      <c r="E566">
        <v>1912</v>
      </c>
      <c r="F566" t="s">
        <v>2131</v>
      </c>
      <c r="G566" t="s">
        <v>2106</v>
      </c>
      <c r="H566">
        <v>2</v>
      </c>
      <c r="I566">
        <v>2</v>
      </c>
      <c r="J566" t="s">
        <v>2131</v>
      </c>
      <c r="K566">
        <v>590.5</v>
      </c>
      <c r="L566">
        <v>449.1</v>
      </c>
      <c r="M566">
        <v>432424.8</v>
      </c>
      <c r="N566">
        <v>432424.8</v>
      </c>
      <c r="O566">
        <v>0</v>
      </c>
      <c r="P566">
        <v>0</v>
      </c>
      <c r="Q566">
        <v>0</v>
      </c>
      <c r="R566">
        <v>45292</v>
      </c>
      <c r="S566">
        <v>45657</v>
      </c>
    </row>
    <row r="567" spans="1:19" x14ac:dyDescent="0.3">
      <c r="A567">
        <v>562</v>
      </c>
      <c r="B567" t="s">
        <v>1734</v>
      </c>
      <c r="C567">
        <v>36559</v>
      </c>
      <c r="D567" t="s">
        <v>1899</v>
      </c>
      <c r="E567">
        <v>1963</v>
      </c>
      <c r="F567" t="s">
        <v>2131</v>
      </c>
      <c r="G567" t="s">
        <v>2098</v>
      </c>
      <c r="H567">
        <v>4</v>
      </c>
      <c r="I567">
        <v>3</v>
      </c>
      <c r="J567" t="s">
        <v>2131</v>
      </c>
      <c r="K567">
        <v>2816.9</v>
      </c>
      <c r="L567">
        <v>1970.7</v>
      </c>
      <c r="M567">
        <v>340775.25</v>
      </c>
      <c r="N567">
        <v>340775.25</v>
      </c>
      <c r="O567">
        <v>0</v>
      </c>
      <c r="P567">
        <v>0</v>
      </c>
      <c r="Q567">
        <v>0</v>
      </c>
      <c r="R567">
        <v>45292</v>
      </c>
      <c r="S567">
        <v>45657</v>
      </c>
    </row>
    <row r="568" spans="1:19" x14ac:dyDescent="0.3">
      <c r="A568">
        <v>563</v>
      </c>
      <c r="B568" t="s">
        <v>1839</v>
      </c>
      <c r="C568">
        <v>33648</v>
      </c>
      <c r="D568" t="s">
        <v>1899</v>
      </c>
      <c r="E568">
        <v>1917</v>
      </c>
      <c r="F568" t="s">
        <v>2131</v>
      </c>
      <c r="G568" t="s">
        <v>2103</v>
      </c>
      <c r="H568">
        <v>2</v>
      </c>
      <c r="I568">
        <v>2</v>
      </c>
      <c r="J568" t="s">
        <v>2131</v>
      </c>
      <c r="K568">
        <v>418.6</v>
      </c>
      <c r="L568">
        <v>332.6</v>
      </c>
      <c r="M568">
        <v>256671.6</v>
      </c>
      <c r="N568">
        <v>256671.6</v>
      </c>
      <c r="O568">
        <v>0</v>
      </c>
      <c r="P568">
        <v>0</v>
      </c>
      <c r="Q568">
        <v>0</v>
      </c>
      <c r="R568">
        <v>45292</v>
      </c>
      <c r="S568">
        <v>45657</v>
      </c>
    </row>
    <row r="569" spans="1:19" x14ac:dyDescent="0.3">
      <c r="A569">
        <v>564</v>
      </c>
      <c r="B569" t="s">
        <v>1301</v>
      </c>
      <c r="C569">
        <v>36487</v>
      </c>
      <c r="D569" t="s">
        <v>1899</v>
      </c>
      <c r="E569">
        <v>1917</v>
      </c>
      <c r="F569" t="s">
        <v>2131</v>
      </c>
      <c r="G569" t="s">
        <v>2103</v>
      </c>
      <c r="H569">
        <v>2</v>
      </c>
      <c r="I569">
        <v>1</v>
      </c>
      <c r="J569" t="s">
        <v>2131</v>
      </c>
      <c r="K569">
        <v>323.10000000000002</v>
      </c>
      <c r="L569">
        <v>249.6</v>
      </c>
      <c r="M569">
        <v>188772</v>
      </c>
      <c r="N569">
        <v>188772</v>
      </c>
      <c r="O569">
        <v>0</v>
      </c>
      <c r="P569">
        <v>0</v>
      </c>
      <c r="Q569">
        <v>0</v>
      </c>
      <c r="R569">
        <v>45292</v>
      </c>
      <c r="S569">
        <v>45657</v>
      </c>
    </row>
    <row r="570" spans="1:19" x14ac:dyDescent="0.3">
      <c r="A570">
        <v>565</v>
      </c>
      <c r="B570" t="s">
        <v>1770</v>
      </c>
      <c r="C570">
        <v>33052</v>
      </c>
      <c r="D570" t="s">
        <v>1899</v>
      </c>
      <c r="E570">
        <v>1973</v>
      </c>
      <c r="F570" t="s">
        <v>2131</v>
      </c>
      <c r="G570" t="s">
        <v>2097</v>
      </c>
      <c r="H570">
        <v>5</v>
      </c>
      <c r="I570">
        <v>4</v>
      </c>
      <c r="J570" t="s">
        <v>2131</v>
      </c>
      <c r="K570">
        <v>6326.6</v>
      </c>
      <c r="L570">
        <v>3913.4</v>
      </c>
      <c r="M570">
        <v>4970196.3171000006</v>
      </c>
      <c r="N570">
        <v>4970196.3171000006</v>
      </c>
      <c r="O570">
        <v>0</v>
      </c>
      <c r="P570">
        <v>0</v>
      </c>
      <c r="Q570">
        <v>0</v>
      </c>
      <c r="R570">
        <v>45292</v>
      </c>
      <c r="S570">
        <v>45657</v>
      </c>
    </row>
    <row r="571" spans="1:19" x14ac:dyDescent="0.3">
      <c r="A571">
        <v>566</v>
      </c>
      <c r="B571" t="s">
        <v>2196</v>
      </c>
      <c r="C571">
        <v>33387</v>
      </c>
      <c r="D571" t="s">
        <v>1899</v>
      </c>
      <c r="E571">
        <v>1951</v>
      </c>
      <c r="F571" t="s">
        <v>2131</v>
      </c>
      <c r="G571" t="s">
        <v>2098</v>
      </c>
      <c r="H571">
        <v>2</v>
      </c>
      <c r="I571">
        <v>2</v>
      </c>
      <c r="J571" t="s">
        <v>2131</v>
      </c>
      <c r="K571">
        <v>568.9</v>
      </c>
      <c r="L571">
        <v>515.5</v>
      </c>
      <c r="M571">
        <v>491924.92</v>
      </c>
      <c r="N571">
        <v>491924.92</v>
      </c>
      <c r="O571">
        <v>0</v>
      </c>
      <c r="P571">
        <v>0</v>
      </c>
      <c r="Q571">
        <v>0</v>
      </c>
      <c r="R571">
        <v>45292</v>
      </c>
      <c r="S571">
        <v>45657</v>
      </c>
    </row>
    <row r="572" spans="1:19" x14ac:dyDescent="0.3">
      <c r="A572">
        <v>567</v>
      </c>
      <c r="B572" t="s">
        <v>2213</v>
      </c>
      <c r="C572">
        <v>36583</v>
      </c>
      <c r="D572" t="s">
        <v>1899</v>
      </c>
      <c r="E572">
        <v>1958</v>
      </c>
      <c r="F572" t="s">
        <v>2131</v>
      </c>
      <c r="G572" t="s">
        <v>2098</v>
      </c>
      <c r="H572">
        <v>4</v>
      </c>
      <c r="I572">
        <v>2</v>
      </c>
      <c r="J572" t="s">
        <v>2131</v>
      </c>
      <c r="K572">
        <v>1603.2</v>
      </c>
      <c r="L572">
        <v>1241.9000000000001</v>
      </c>
      <c r="M572">
        <v>1390492.31755</v>
      </c>
      <c r="N572">
        <v>1390492.31755</v>
      </c>
      <c r="O572">
        <v>0</v>
      </c>
      <c r="P572">
        <v>0</v>
      </c>
      <c r="Q572">
        <v>0</v>
      </c>
      <c r="R572">
        <v>45292</v>
      </c>
      <c r="S572">
        <v>45657</v>
      </c>
    </row>
    <row r="573" spans="1:19" x14ac:dyDescent="0.3">
      <c r="A573">
        <v>568</v>
      </c>
      <c r="B573" t="s">
        <v>2225</v>
      </c>
      <c r="C573">
        <v>34453</v>
      </c>
      <c r="D573" t="s">
        <v>1899</v>
      </c>
      <c r="E573">
        <v>1961</v>
      </c>
      <c r="F573" t="s">
        <v>2131</v>
      </c>
      <c r="G573" t="s">
        <v>2098</v>
      </c>
      <c r="H573">
        <v>4</v>
      </c>
      <c r="I573">
        <v>3</v>
      </c>
      <c r="J573" t="s">
        <v>2131</v>
      </c>
      <c r="K573">
        <v>2217.1</v>
      </c>
      <c r="L573">
        <v>2059.1</v>
      </c>
      <c r="M573">
        <v>2839181.7306999997</v>
      </c>
      <c r="N573">
        <v>2839181.7306999997</v>
      </c>
      <c r="O573">
        <v>0</v>
      </c>
      <c r="P573">
        <v>0</v>
      </c>
      <c r="Q573">
        <v>0</v>
      </c>
      <c r="R573">
        <v>45292</v>
      </c>
      <c r="S573">
        <v>45657</v>
      </c>
    </row>
    <row r="574" spans="1:19" x14ac:dyDescent="0.3">
      <c r="A574">
        <v>569</v>
      </c>
      <c r="B574" t="s">
        <v>355</v>
      </c>
      <c r="C574">
        <v>34482</v>
      </c>
      <c r="D574" t="s">
        <v>1899</v>
      </c>
      <c r="E574">
        <v>1965</v>
      </c>
      <c r="F574" t="s">
        <v>2131</v>
      </c>
      <c r="G574" t="s">
        <v>2098</v>
      </c>
      <c r="H574">
        <v>4</v>
      </c>
      <c r="I574">
        <v>2</v>
      </c>
      <c r="J574" t="s">
        <v>2131</v>
      </c>
      <c r="K574">
        <v>2088.56</v>
      </c>
      <c r="L574">
        <v>1591.4</v>
      </c>
      <c r="M574">
        <v>885688.92895000009</v>
      </c>
      <c r="N574">
        <v>885688.92895000009</v>
      </c>
      <c r="O574">
        <v>0</v>
      </c>
      <c r="P574">
        <v>0</v>
      </c>
      <c r="Q574">
        <v>0</v>
      </c>
      <c r="R574">
        <v>45292</v>
      </c>
      <c r="S574">
        <v>45657</v>
      </c>
    </row>
    <row r="575" spans="1:19" x14ac:dyDescent="0.3">
      <c r="A575">
        <v>570</v>
      </c>
      <c r="B575" t="s">
        <v>29</v>
      </c>
      <c r="C575">
        <v>35564</v>
      </c>
      <c r="D575" t="s">
        <v>1899</v>
      </c>
      <c r="E575">
        <v>1987</v>
      </c>
      <c r="F575" t="s">
        <v>2131</v>
      </c>
      <c r="G575" t="s">
        <v>2097</v>
      </c>
      <c r="H575">
        <v>9</v>
      </c>
      <c r="I575">
        <v>4</v>
      </c>
      <c r="J575" t="s">
        <v>2131</v>
      </c>
      <c r="K575">
        <v>9048.7000000000007</v>
      </c>
      <c r="L575">
        <v>8226.1</v>
      </c>
      <c r="M575">
        <v>2927018.96</v>
      </c>
      <c r="N575">
        <v>2927018.96</v>
      </c>
      <c r="O575">
        <v>0</v>
      </c>
      <c r="P575">
        <v>0</v>
      </c>
      <c r="Q575">
        <v>0</v>
      </c>
      <c r="R575">
        <v>45292</v>
      </c>
      <c r="S575">
        <v>45657</v>
      </c>
    </row>
    <row r="576" spans="1:19" x14ac:dyDescent="0.3">
      <c r="A576">
        <v>571</v>
      </c>
      <c r="B576" t="s">
        <v>2230</v>
      </c>
      <c r="C576">
        <v>36631</v>
      </c>
      <c r="D576" t="s">
        <v>1899</v>
      </c>
      <c r="E576">
        <v>1964</v>
      </c>
      <c r="F576" t="s">
        <v>2131</v>
      </c>
      <c r="G576" t="s">
        <v>2098</v>
      </c>
      <c r="H576">
        <v>5</v>
      </c>
      <c r="I576">
        <v>3</v>
      </c>
      <c r="J576" t="s">
        <v>2131</v>
      </c>
      <c r="K576">
        <v>4009.6</v>
      </c>
      <c r="L576">
        <v>2611.1999999999998</v>
      </c>
      <c r="M576">
        <v>10772612.367999999</v>
      </c>
      <c r="N576">
        <v>10772612.367999999</v>
      </c>
      <c r="O576">
        <v>0</v>
      </c>
      <c r="P576">
        <v>0</v>
      </c>
      <c r="Q576">
        <v>0</v>
      </c>
      <c r="R576">
        <v>45292</v>
      </c>
      <c r="S576">
        <v>45657</v>
      </c>
    </row>
    <row r="577" spans="1:19" x14ac:dyDescent="0.3">
      <c r="A577">
        <v>572</v>
      </c>
      <c r="B577" t="s">
        <v>454</v>
      </c>
      <c r="C577">
        <v>32977</v>
      </c>
      <c r="D577" t="s">
        <v>1899</v>
      </c>
      <c r="E577">
        <v>1970</v>
      </c>
      <c r="F577" t="s">
        <v>2131</v>
      </c>
      <c r="G577" t="s">
        <v>2097</v>
      </c>
      <c r="H577">
        <v>5</v>
      </c>
      <c r="I577">
        <v>6</v>
      </c>
      <c r="J577" t="s">
        <v>2131</v>
      </c>
      <c r="K577">
        <v>8825</v>
      </c>
      <c r="L577">
        <v>5556.6</v>
      </c>
      <c r="M577">
        <v>15487301.375</v>
      </c>
      <c r="N577">
        <v>15487301.375</v>
      </c>
      <c r="O577">
        <v>0</v>
      </c>
      <c r="P577">
        <v>0</v>
      </c>
      <c r="Q577">
        <v>0</v>
      </c>
      <c r="R577">
        <v>45292</v>
      </c>
      <c r="S577">
        <v>45657</v>
      </c>
    </row>
    <row r="578" spans="1:19" x14ac:dyDescent="0.3">
      <c r="A578">
        <v>573</v>
      </c>
      <c r="B578" t="s">
        <v>1578</v>
      </c>
      <c r="C578">
        <v>33094</v>
      </c>
      <c r="D578" t="s">
        <v>1899</v>
      </c>
      <c r="E578">
        <v>1976</v>
      </c>
      <c r="F578" t="s">
        <v>2131</v>
      </c>
      <c r="G578" t="s">
        <v>2097</v>
      </c>
      <c r="H578">
        <v>5</v>
      </c>
      <c r="I578">
        <v>4</v>
      </c>
      <c r="J578" t="s">
        <v>2131</v>
      </c>
      <c r="K578">
        <v>5354.1</v>
      </c>
      <c r="L578">
        <v>3348.3</v>
      </c>
      <c r="M578">
        <v>9396097.4835000001</v>
      </c>
      <c r="N578">
        <v>9396097.4835000001</v>
      </c>
      <c r="O578">
        <v>0</v>
      </c>
      <c r="P578">
        <v>0</v>
      </c>
      <c r="Q578">
        <v>0</v>
      </c>
      <c r="R578">
        <v>45292</v>
      </c>
      <c r="S578">
        <v>45657</v>
      </c>
    </row>
    <row r="579" spans="1:19" x14ac:dyDescent="0.3">
      <c r="A579">
        <v>574</v>
      </c>
      <c r="B579" t="s">
        <v>1836</v>
      </c>
      <c r="C579">
        <v>34277</v>
      </c>
      <c r="D579" t="s">
        <v>1899</v>
      </c>
      <c r="E579">
        <v>1976</v>
      </c>
      <c r="F579" t="s">
        <v>2131</v>
      </c>
      <c r="G579" t="s">
        <v>2097</v>
      </c>
      <c r="H579">
        <v>5</v>
      </c>
      <c r="I579">
        <v>6</v>
      </c>
      <c r="J579" t="s">
        <v>2131</v>
      </c>
      <c r="K579">
        <v>7679.6</v>
      </c>
      <c r="L579">
        <v>4823.5</v>
      </c>
      <c r="M579">
        <v>12762920.119999999</v>
      </c>
      <c r="N579">
        <v>12762920.119999999</v>
      </c>
      <c r="O579">
        <v>0</v>
      </c>
      <c r="P579">
        <v>0</v>
      </c>
      <c r="Q579">
        <v>0</v>
      </c>
      <c r="R579">
        <v>45292</v>
      </c>
      <c r="S579">
        <v>45657</v>
      </c>
    </row>
    <row r="580" spans="1:19" x14ac:dyDescent="0.3">
      <c r="A580">
        <v>575</v>
      </c>
      <c r="B580" t="s">
        <v>1837</v>
      </c>
      <c r="C580">
        <v>36566</v>
      </c>
      <c r="D580" t="s">
        <v>1899</v>
      </c>
      <c r="E580">
        <v>1968</v>
      </c>
      <c r="F580" t="s">
        <v>2131</v>
      </c>
      <c r="G580" t="s">
        <v>2097</v>
      </c>
      <c r="H580">
        <v>5</v>
      </c>
      <c r="I580">
        <v>4</v>
      </c>
      <c r="J580" t="s">
        <v>2131</v>
      </c>
      <c r="K580">
        <v>5733.1</v>
      </c>
      <c r="L580">
        <v>3625.1</v>
      </c>
      <c r="M580">
        <v>7604340.08005</v>
      </c>
      <c r="N580">
        <v>7604340.08005</v>
      </c>
      <c r="O580">
        <v>0</v>
      </c>
      <c r="P580">
        <v>0</v>
      </c>
      <c r="Q580">
        <v>0</v>
      </c>
      <c r="R580">
        <v>45292</v>
      </c>
      <c r="S580">
        <v>45657</v>
      </c>
    </row>
    <row r="581" spans="1:19" x14ac:dyDescent="0.3">
      <c r="A581">
        <v>576</v>
      </c>
      <c r="B581" t="s">
        <v>2245</v>
      </c>
      <c r="C581">
        <v>36558</v>
      </c>
      <c r="D581" t="s">
        <v>1899</v>
      </c>
      <c r="E581">
        <v>1961</v>
      </c>
      <c r="F581" t="s">
        <v>2131</v>
      </c>
      <c r="G581" t="s">
        <v>2097</v>
      </c>
      <c r="H581">
        <v>5</v>
      </c>
      <c r="I581">
        <v>4</v>
      </c>
      <c r="J581" t="s">
        <v>2131</v>
      </c>
      <c r="K581">
        <v>5763.9</v>
      </c>
      <c r="L581">
        <v>3641.1</v>
      </c>
      <c r="M581">
        <v>11441341.5</v>
      </c>
      <c r="N581">
        <v>11441341.5</v>
      </c>
      <c r="O581">
        <v>0</v>
      </c>
      <c r="P581">
        <v>0</v>
      </c>
      <c r="Q581">
        <v>0</v>
      </c>
      <c r="R581">
        <v>45292</v>
      </c>
      <c r="S581">
        <v>45657</v>
      </c>
    </row>
    <row r="582" spans="1:19" x14ac:dyDescent="0.3">
      <c r="A582">
        <v>577</v>
      </c>
      <c r="B582" t="s">
        <v>2967</v>
      </c>
      <c r="C582">
        <v>34981</v>
      </c>
      <c r="D582" t="s">
        <v>1899</v>
      </c>
      <c r="E582">
        <v>1954</v>
      </c>
      <c r="F582" t="s">
        <v>2131</v>
      </c>
      <c r="G582" t="s">
        <v>2098</v>
      </c>
      <c r="H582">
        <v>3</v>
      </c>
      <c r="I582">
        <v>2</v>
      </c>
      <c r="J582" t="s">
        <v>2131</v>
      </c>
      <c r="K582">
        <v>1323.4</v>
      </c>
      <c r="L582">
        <v>1152.3</v>
      </c>
      <c r="M582">
        <v>706932</v>
      </c>
      <c r="N582">
        <v>706932</v>
      </c>
      <c r="O582">
        <v>0</v>
      </c>
      <c r="P582">
        <v>0</v>
      </c>
      <c r="Q582">
        <v>0</v>
      </c>
      <c r="R582">
        <v>45292</v>
      </c>
      <c r="S582">
        <v>45657</v>
      </c>
    </row>
    <row r="583" spans="1:19" x14ac:dyDescent="0.3">
      <c r="A583">
        <v>578</v>
      </c>
      <c r="B583" t="s">
        <v>400</v>
      </c>
      <c r="C583">
        <v>32361</v>
      </c>
      <c r="D583" t="s">
        <v>1899</v>
      </c>
      <c r="E583">
        <v>1966</v>
      </c>
      <c r="F583" t="s">
        <v>2131</v>
      </c>
      <c r="G583" t="s">
        <v>2097</v>
      </c>
      <c r="H583">
        <v>5</v>
      </c>
      <c r="I583">
        <v>6</v>
      </c>
      <c r="J583" t="s">
        <v>2131</v>
      </c>
      <c r="K583">
        <v>8048.4</v>
      </c>
      <c r="L583">
        <v>5077.2</v>
      </c>
      <c r="M583">
        <v>13818085.603999998</v>
      </c>
      <c r="N583">
        <v>13818085.603999998</v>
      </c>
      <c r="O583">
        <v>0</v>
      </c>
      <c r="P583">
        <v>0</v>
      </c>
      <c r="Q583">
        <v>0</v>
      </c>
      <c r="R583">
        <v>45292</v>
      </c>
      <c r="S583">
        <v>45657</v>
      </c>
    </row>
    <row r="584" spans="1:19" x14ac:dyDescent="0.3">
      <c r="A584">
        <v>579</v>
      </c>
      <c r="B584" t="s">
        <v>3130</v>
      </c>
      <c r="C584">
        <v>35576</v>
      </c>
      <c r="D584" t="s">
        <v>1899</v>
      </c>
      <c r="E584">
        <v>1963</v>
      </c>
      <c r="F584" t="s">
        <v>2131</v>
      </c>
      <c r="G584" t="s">
        <v>2098</v>
      </c>
      <c r="H584">
        <v>5</v>
      </c>
      <c r="I584">
        <v>6</v>
      </c>
      <c r="J584" t="s">
        <v>2131</v>
      </c>
      <c r="K584">
        <v>2633.88</v>
      </c>
      <c r="L584">
        <v>2320.6</v>
      </c>
      <c r="M584">
        <v>437447.05</v>
      </c>
      <c r="N584">
        <v>437447.05</v>
      </c>
      <c r="O584">
        <v>0</v>
      </c>
      <c r="P584">
        <v>0</v>
      </c>
      <c r="Q584">
        <v>0</v>
      </c>
      <c r="R584">
        <v>45292</v>
      </c>
      <c r="S584">
        <v>45657</v>
      </c>
    </row>
    <row r="585" spans="1:19" x14ac:dyDescent="0.3">
      <c r="A585">
        <v>580</v>
      </c>
      <c r="B585" t="s">
        <v>1312</v>
      </c>
      <c r="C585">
        <v>36839</v>
      </c>
      <c r="D585" t="s">
        <v>1899</v>
      </c>
      <c r="E585">
        <v>1974</v>
      </c>
      <c r="F585" t="s">
        <v>2131</v>
      </c>
      <c r="G585" t="s">
        <v>2097</v>
      </c>
      <c r="H585">
        <v>5</v>
      </c>
      <c r="I585">
        <v>6</v>
      </c>
      <c r="J585" t="s">
        <v>2131</v>
      </c>
      <c r="K585">
        <v>6953.6</v>
      </c>
      <c r="L585">
        <v>4286</v>
      </c>
      <c r="M585">
        <v>178190.4</v>
      </c>
      <c r="N585">
        <v>178190.4</v>
      </c>
      <c r="O585">
        <v>0</v>
      </c>
      <c r="P585">
        <v>0</v>
      </c>
      <c r="Q585">
        <v>0</v>
      </c>
      <c r="R585">
        <v>45292</v>
      </c>
      <c r="S585">
        <v>45657</v>
      </c>
    </row>
    <row r="586" spans="1:19" x14ac:dyDescent="0.3">
      <c r="A586">
        <v>581</v>
      </c>
      <c r="B586" t="s">
        <v>3176</v>
      </c>
      <c r="C586">
        <v>55918</v>
      </c>
      <c r="D586" t="s">
        <v>1899</v>
      </c>
      <c r="E586">
        <v>2017</v>
      </c>
      <c r="F586" t="s">
        <v>2131</v>
      </c>
      <c r="G586" t="s">
        <v>2108</v>
      </c>
      <c r="H586">
        <v>12</v>
      </c>
      <c r="I586">
        <v>1</v>
      </c>
      <c r="J586" t="s">
        <v>2131</v>
      </c>
      <c r="K586">
        <v>9499.9</v>
      </c>
      <c r="L586">
        <v>9499.9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45292</v>
      </c>
      <c r="S586">
        <v>45657</v>
      </c>
    </row>
    <row r="587" spans="1:19" x14ac:dyDescent="0.3">
      <c r="A587">
        <v>582</v>
      </c>
      <c r="B587" t="s">
        <v>3177</v>
      </c>
      <c r="C587">
        <v>46536</v>
      </c>
      <c r="D587" t="s">
        <v>1899</v>
      </c>
      <c r="E587">
        <v>2009</v>
      </c>
      <c r="F587" t="s">
        <v>2131</v>
      </c>
      <c r="G587" t="s">
        <v>2108</v>
      </c>
      <c r="H587">
        <v>8</v>
      </c>
      <c r="I587">
        <v>1</v>
      </c>
      <c r="J587" t="s">
        <v>2131</v>
      </c>
      <c r="K587">
        <v>3230</v>
      </c>
      <c r="L587">
        <v>3230</v>
      </c>
      <c r="M587">
        <v>160267.20000000001</v>
      </c>
      <c r="N587">
        <v>160267.20000000001</v>
      </c>
      <c r="O587">
        <v>0</v>
      </c>
      <c r="P587">
        <v>0</v>
      </c>
      <c r="Q587">
        <v>0</v>
      </c>
      <c r="R587">
        <v>45292</v>
      </c>
      <c r="S587">
        <v>45657</v>
      </c>
    </row>
    <row r="588" spans="1:19" x14ac:dyDescent="0.3">
      <c r="A588">
        <v>583</v>
      </c>
      <c r="B588" t="s">
        <v>3178</v>
      </c>
      <c r="C588">
        <v>32944</v>
      </c>
      <c r="D588" t="s">
        <v>1899</v>
      </c>
      <c r="E588">
        <v>1992</v>
      </c>
      <c r="F588" t="s">
        <v>2131</v>
      </c>
      <c r="G588" t="s">
        <v>2097</v>
      </c>
      <c r="H588">
        <v>9</v>
      </c>
      <c r="I588">
        <v>1</v>
      </c>
      <c r="J588" t="s">
        <v>2131</v>
      </c>
      <c r="K588">
        <v>2757.9</v>
      </c>
      <c r="L588">
        <v>1910.4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45292</v>
      </c>
      <c r="S588">
        <v>45657</v>
      </c>
    </row>
    <row r="589" spans="1:19" x14ac:dyDescent="0.3">
      <c r="A589">
        <v>584</v>
      </c>
      <c r="B589" t="s">
        <v>3179</v>
      </c>
      <c r="C589">
        <v>33916</v>
      </c>
      <c r="D589" t="s">
        <v>1899</v>
      </c>
      <c r="E589">
        <v>2008</v>
      </c>
      <c r="F589" t="s">
        <v>2131</v>
      </c>
      <c r="G589" t="s">
        <v>2098</v>
      </c>
      <c r="H589">
        <v>9</v>
      </c>
      <c r="I589">
        <v>1</v>
      </c>
      <c r="J589" t="s">
        <v>2131</v>
      </c>
      <c r="K589">
        <v>3896</v>
      </c>
      <c r="L589">
        <v>2183.1</v>
      </c>
      <c r="M589">
        <v>130113.60000000001</v>
      </c>
      <c r="N589">
        <v>130113.60000000001</v>
      </c>
      <c r="O589">
        <v>0</v>
      </c>
      <c r="P589">
        <v>0</v>
      </c>
      <c r="Q589">
        <v>0</v>
      </c>
      <c r="R589">
        <v>45292</v>
      </c>
      <c r="S589">
        <v>45657</v>
      </c>
    </row>
    <row r="590" spans="1:19" x14ac:dyDescent="0.3">
      <c r="A590">
        <v>585</v>
      </c>
      <c r="B590" t="s">
        <v>2397</v>
      </c>
      <c r="C590">
        <v>35584</v>
      </c>
      <c r="D590" t="s">
        <v>1899</v>
      </c>
      <c r="E590">
        <v>1936</v>
      </c>
      <c r="F590" t="s">
        <v>2131</v>
      </c>
      <c r="G590" t="s">
        <v>2098</v>
      </c>
      <c r="H590">
        <v>5</v>
      </c>
      <c r="I590">
        <v>5</v>
      </c>
      <c r="J590" t="s">
        <v>2131</v>
      </c>
      <c r="K590">
        <v>4520.1000000000004</v>
      </c>
      <c r="L590">
        <v>4186.2</v>
      </c>
      <c r="M590">
        <v>38744670.919999994</v>
      </c>
      <c r="N590">
        <v>5419856.9699999997</v>
      </c>
      <c r="O590">
        <v>33324813.949999996</v>
      </c>
      <c r="P590">
        <v>0</v>
      </c>
      <c r="Q590">
        <v>0</v>
      </c>
      <c r="R590">
        <v>45292</v>
      </c>
      <c r="S590">
        <v>45657</v>
      </c>
    </row>
    <row r="591" spans="1:19" x14ac:dyDescent="0.3">
      <c r="A591">
        <v>586</v>
      </c>
      <c r="B591" t="s">
        <v>1694</v>
      </c>
      <c r="C591">
        <v>36486</v>
      </c>
      <c r="D591" t="s">
        <v>1899</v>
      </c>
      <c r="E591">
        <v>1917</v>
      </c>
      <c r="F591" t="s">
        <v>2131</v>
      </c>
      <c r="G591" t="s">
        <v>2098</v>
      </c>
      <c r="H591">
        <v>3</v>
      </c>
      <c r="I591">
        <v>2</v>
      </c>
      <c r="J591" t="s">
        <v>2131</v>
      </c>
      <c r="K591">
        <v>689</v>
      </c>
      <c r="L591">
        <v>574.29999999999995</v>
      </c>
      <c r="M591">
        <v>375061.2</v>
      </c>
      <c r="N591">
        <v>375061.2</v>
      </c>
      <c r="O591">
        <v>0</v>
      </c>
      <c r="P591">
        <v>0</v>
      </c>
      <c r="Q591">
        <v>0</v>
      </c>
      <c r="R591">
        <v>45292</v>
      </c>
      <c r="S591">
        <v>45657</v>
      </c>
    </row>
    <row r="592" spans="1:19" x14ac:dyDescent="0.3">
      <c r="A592">
        <v>587</v>
      </c>
      <c r="B592" t="s">
        <v>1709</v>
      </c>
      <c r="C592">
        <v>37062</v>
      </c>
      <c r="D592" t="s">
        <v>1899</v>
      </c>
      <c r="E592">
        <v>1917</v>
      </c>
      <c r="F592" t="s">
        <v>2131</v>
      </c>
      <c r="G592" t="s">
        <v>2098</v>
      </c>
      <c r="H592">
        <v>2</v>
      </c>
      <c r="I592">
        <v>2</v>
      </c>
      <c r="J592" t="s">
        <v>2131</v>
      </c>
      <c r="K592">
        <v>333.6</v>
      </c>
      <c r="L592">
        <v>301.60000000000002</v>
      </c>
      <c r="M592">
        <v>292938</v>
      </c>
      <c r="N592">
        <v>292938</v>
      </c>
      <c r="O592">
        <v>0</v>
      </c>
      <c r="P592">
        <v>0</v>
      </c>
      <c r="Q592">
        <v>0</v>
      </c>
      <c r="R592">
        <v>45292</v>
      </c>
      <c r="S592">
        <v>45657</v>
      </c>
    </row>
    <row r="593" spans="1:21" x14ac:dyDescent="0.3">
      <c r="A593">
        <v>588</v>
      </c>
      <c r="B593" t="s">
        <v>426</v>
      </c>
      <c r="C593">
        <v>32432</v>
      </c>
      <c r="D593" t="s">
        <v>1899</v>
      </c>
      <c r="E593">
        <v>1974</v>
      </c>
      <c r="F593" t="s">
        <v>2131</v>
      </c>
      <c r="G593" t="s">
        <v>2097</v>
      </c>
      <c r="H593">
        <v>5</v>
      </c>
      <c r="I593">
        <v>4</v>
      </c>
      <c r="J593" t="s">
        <v>2131</v>
      </c>
      <c r="K593">
        <v>5324.8</v>
      </c>
      <c r="L593">
        <v>3330.8</v>
      </c>
      <c r="M593">
        <v>7171811.29</v>
      </c>
      <c r="N593">
        <v>7171811.29</v>
      </c>
      <c r="O593">
        <v>0</v>
      </c>
      <c r="P593">
        <v>0</v>
      </c>
      <c r="Q593">
        <v>0</v>
      </c>
      <c r="R593">
        <v>45292</v>
      </c>
      <c r="S593">
        <v>45657</v>
      </c>
    </row>
    <row r="594" spans="1:21" x14ac:dyDescent="0.3">
      <c r="A594">
        <v>589</v>
      </c>
      <c r="B594" t="s">
        <v>3261</v>
      </c>
      <c r="C594">
        <v>36144</v>
      </c>
      <c r="D594" t="s">
        <v>1899</v>
      </c>
      <c r="E594">
        <v>1917</v>
      </c>
      <c r="F594" t="s">
        <v>2131</v>
      </c>
      <c r="G594" t="s">
        <v>2130</v>
      </c>
      <c r="H594">
        <v>3</v>
      </c>
      <c r="I594">
        <v>2</v>
      </c>
      <c r="J594" t="s">
        <v>2131</v>
      </c>
      <c r="K594">
        <v>1272.2</v>
      </c>
      <c r="L594">
        <v>1146.3</v>
      </c>
      <c r="M594">
        <v>1582026</v>
      </c>
      <c r="N594">
        <v>1582026</v>
      </c>
      <c r="O594">
        <v>0</v>
      </c>
      <c r="P594">
        <v>0</v>
      </c>
      <c r="Q594">
        <v>0</v>
      </c>
      <c r="R594">
        <v>45292</v>
      </c>
      <c r="S594">
        <v>45657</v>
      </c>
    </row>
    <row r="595" spans="1:21" x14ac:dyDescent="0.3">
      <c r="A595">
        <v>590</v>
      </c>
      <c r="B595" t="s">
        <v>2237</v>
      </c>
      <c r="C595">
        <v>36277</v>
      </c>
      <c r="D595" t="s">
        <v>1899</v>
      </c>
      <c r="E595">
        <v>1954</v>
      </c>
      <c r="F595" t="s">
        <v>2131</v>
      </c>
      <c r="G595" t="s">
        <v>2098</v>
      </c>
      <c r="H595">
        <v>2</v>
      </c>
      <c r="I595">
        <v>1</v>
      </c>
      <c r="J595" t="s">
        <v>2131</v>
      </c>
      <c r="K595">
        <v>1008.9</v>
      </c>
      <c r="L595">
        <v>672.6</v>
      </c>
      <c r="M595">
        <v>304926.31015000003</v>
      </c>
      <c r="N595">
        <v>304926.31015000003</v>
      </c>
      <c r="O595">
        <v>0</v>
      </c>
      <c r="P595">
        <v>0</v>
      </c>
      <c r="Q595">
        <v>0</v>
      </c>
      <c r="R595">
        <v>45292</v>
      </c>
      <c r="S595">
        <v>45657</v>
      </c>
    </row>
    <row r="596" spans="1:21" x14ac:dyDescent="0.3">
      <c r="A596">
        <v>591</v>
      </c>
      <c r="B596" t="s">
        <v>1314</v>
      </c>
      <c r="C596">
        <v>36844</v>
      </c>
      <c r="D596" t="s">
        <v>1899</v>
      </c>
      <c r="E596">
        <v>1967</v>
      </c>
      <c r="F596" t="s">
        <v>2131</v>
      </c>
      <c r="G596" t="s">
        <v>2098</v>
      </c>
      <c r="H596">
        <v>5</v>
      </c>
      <c r="I596">
        <v>3</v>
      </c>
      <c r="J596" t="s">
        <v>2131</v>
      </c>
      <c r="K596">
        <v>4127.5</v>
      </c>
      <c r="L596">
        <v>2519.1</v>
      </c>
      <c r="M596">
        <v>99834</v>
      </c>
      <c r="N596">
        <v>99834</v>
      </c>
      <c r="O596">
        <v>0</v>
      </c>
      <c r="P596">
        <v>0</v>
      </c>
      <c r="Q596">
        <v>0</v>
      </c>
      <c r="R596">
        <v>45292</v>
      </c>
      <c r="S596">
        <v>45657</v>
      </c>
    </row>
    <row r="597" spans="1:21" x14ac:dyDescent="0.3">
      <c r="A597">
        <v>592</v>
      </c>
      <c r="B597" t="s">
        <v>1754</v>
      </c>
      <c r="C597">
        <v>34748</v>
      </c>
      <c r="D597" t="s">
        <v>1899</v>
      </c>
      <c r="E597">
        <v>1917</v>
      </c>
      <c r="F597" t="s">
        <v>2131</v>
      </c>
      <c r="G597" t="s">
        <v>2103</v>
      </c>
      <c r="H597">
        <v>1</v>
      </c>
      <c r="I597">
        <v>1</v>
      </c>
      <c r="J597" t="s">
        <v>2131</v>
      </c>
      <c r="K597">
        <v>291.24</v>
      </c>
      <c r="L597">
        <v>261</v>
      </c>
      <c r="M597">
        <v>186529.2</v>
      </c>
      <c r="N597">
        <v>186529.2</v>
      </c>
      <c r="O597">
        <v>0</v>
      </c>
      <c r="P597">
        <v>0</v>
      </c>
      <c r="Q597">
        <v>0</v>
      </c>
      <c r="R597">
        <v>45292</v>
      </c>
      <c r="S597">
        <v>45657</v>
      </c>
    </row>
    <row r="598" spans="1:21" x14ac:dyDescent="0.3">
      <c r="A598">
        <v>593</v>
      </c>
      <c r="B598" t="s">
        <v>3473</v>
      </c>
      <c r="C598">
        <v>36961</v>
      </c>
      <c r="D598" t="s">
        <v>1899</v>
      </c>
      <c r="E598">
        <v>1933</v>
      </c>
      <c r="F598" t="s">
        <v>2131</v>
      </c>
      <c r="G598" t="s">
        <v>3378</v>
      </c>
      <c r="H598">
        <v>4</v>
      </c>
      <c r="I598">
        <v>3</v>
      </c>
      <c r="J598" t="s">
        <v>2131</v>
      </c>
      <c r="K598">
        <v>1108.2</v>
      </c>
      <c r="L598">
        <v>1108.2</v>
      </c>
      <c r="M598">
        <v>1623397.77</v>
      </c>
      <c r="N598">
        <v>1623397.77</v>
      </c>
      <c r="O598">
        <v>0</v>
      </c>
      <c r="P598">
        <v>0</v>
      </c>
      <c r="Q598">
        <v>0</v>
      </c>
      <c r="R598">
        <v>45292</v>
      </c>
      <c r="S598">
        <v>45657</v>
      </c>
    </row>
    <row r="599" spans="1:21" x14ac:dyDescent="0.3">
      <c r="A599">
        <v>594</v>
      </c>
      <c r="B599" t="s">
        <v>1682</v>
      </c>
      <c r="C599">
        <v>34514</v>
      </c>
      <c r="D599" t="s">
        <v>1899</v>
      </c>
      <c r="E599">
        <v>1917</v>
      </c>
      <c r="F599" t="s">
        <v>2131</v>
      </c>
      <c r="G599" t="s">
        <v>2103</v>
      </c>
      <c r="H599">
        <v>2</v>
      </c>
      <c r="I599">
        <v>1</v>
      </c>
      <c r="J599" t="s">
        <v>2131</v>
      </c>
      <c r="K599">
        <v>360.9</v>
      </c>
      <c r="L599">
        <v>323.3</v>
      </c>
      <c r="M599">
        <v>314818.8</v>
      </c>
      <c r="N599">
        <v>314818.8</v>
      </c>
      <c r="O599">
        <v>0</v>
      </c>
      <c r="P599">
        <v>0</v>
      </c>
      <c r="Q599">
        <v>0</v>
      </c>
      <c r="R599">
        <v>45292</v>
      </c>
      <c r="S599">
        <v>45657</v>
      </c>
    </row>
    <row r="600" spans="1:21" x14ac:dyDescent="0.3">
      <c r="A600">
        <v>595</v>
      </c>
      <c r="B600" t="s">
        <v>3577</v>
      </c>
      <c r="C600">
        <v>34535</v>
      </c>
      <c r="D600" t="s">
        <v>1899</v>
      </c>
      <c r="E600">
        <v>1958</v>
      </c>
      <c r="F600" t="s">
        <v>2131</v>
      </c>
      <c r="G600" t="s">
        <v>2130</v>
      </c>
      <c r="H600">
        <v>4</v>
      </c>
      <c r="I600">
        <v>5</v>
      </c>
      <c r="J600" t="s">
        <v>2131</v>
      </c>
      <c r="K600">
        <v>5655</v>
      </c>
      <c r="L600">
        <v>4928.8999999999996</v>
      </c>
      <c r="M600">
        <v>371692.79999999999</v>
      </c>
      <c r="N600">
        <v>371692.79999999999</v>
      </c>
      <c r="O600">
        <v>0</v>
      </c>
      <c r="P600">
        <v>0</v>
      </c>
      <c r="Q600">
        <v>0</v>
      </c>
      <c r="R600">
        <v>45292</v>
      </c>
      <c r="S600">
        <v>45657</v>
      </c>
    </row>
    <row r="601" spans="1:21" x14ac:dyDescent="0.3">
      <c r="A601">
        <v>596</v>
      </c>
      <c r="B601" t="s">
        <v>429</v>
      </c>
      <c r="C601">
        <v>36557</v>
      </c>
      <c r="D601" t="s">
        <v>1899</v>
      </c>
      <c r="E601">
        <v>1966</v>
      </c>
      <c r="F601" t="s">
        <v>2131</v>
      </c>
      <c r="G601" t="s">
        <v>2097</v>
      </c>
      <c r="H601">
        <v>5</v>
      </c>
      <c r="I601">
        <v>4</v>
      </c>
      <c r="J601" t="s">
        <v>2131</v>
      </c>
      <c r="K601">
        <v>5620.4</v>
      </c>
      <c r="L601">
        <v>3501.9</v>
      </c>
      <c r="M601">
        <v>295558.8</v>
      </c>
      <c r="N601">
        <v>295558.8</v>
      </c>
      <c r="O601">
        <v>0</v>
      </c>
      <c r="P601">
        <v>0</v>
      </c>
      <c r="Q601">
        <v>0</v>
      </c>
      <c r="R601">
        <v>45292</v>
      </c>
      <c r="S601">
        <v>45657</v>
      </c>
    </row>
    <row r="602" spans="1:21" x14ac:dyDescent="0.3">
      <c r="A602">
        <v>597</v>
      </c>
      <c r="B602" t="s">
        <v>3275</v>
      </c>
      <c r="C602">
        <v>36926</v>
      </c>
      <c r="D602" t="s">
        <v>1899</v>
      </c>
      <c r="E602">
        <v>1953</v>
      </c>
      <c r="F602" t="s">
        <v>2131</v>
      </c>
      <c r="G602" t="s">
        <v>2108</v>
      </c>
      <c r="H602">
        <v>3</v>
      </c>
      <c r="I602">
        <v>3</v>
      </c>
      <c r="J602" t="s">
        <v>2131</v>
      </c>
      <c r="K602">
        <v>2606.6</v>
      </c>
      <c r="L602">
        <v>1827.8</v>
      </c>
      <c r="M602">
        <v>108664.8</v>
      </c>
      <c r="N602">
        <v>108664.8</v>
      </c>
      <c r="O602">
        <v>0</v>
      </c>
      <c r="P602">
        <v>0</v>
      </c>
      <c r="Q602">
        <v>0</v>
      </c>
      <c r="R602">
        <v>45292</v>
      </c>
      <c r="S602">
        <v>45657</v>
      </c>
    </row>
    <row r="603" spans="1:21" x14ac:dyDescent="0.3">
      <c r="A603">
        <v>598</v>
      </c>
      <c r="B603" t="s">
        <v>1708</v>
      </c>
      <c r="C603">
        <v>36989</v>
      </c>
      <c r="D603" t="s">
        <v>1899</v>
      </c>
      <c r="E603">
        <v>1917</v>
      </c>
      <c r="F603" t="s">
        <v>2131</v>
      </c>
      <c r="G603" t="s">
        <v>2103</v>
      </c>
      <c r="H603">
        <v>2</v>
      </c>
      <c r="I603">
        <v>1</v>
      </c>
      <c r="J603" t="s">
        <v>2131</v>
      </c>
      <c r="K603">
        <v>693.6</v>
      </c>
      <c r="L603">
        <v>650.70000000000005</v>
      </c>
      <c r="M603">
        <v>508237.2</v>
      </c>
      <c r="N603">
        <v>508237.2</v>
      </c>
      <c r="O603">
        <v>0</v>
      </c>
      <c r="P603">
        <v>0</v>
      </c>
      <c r="Q603">
        <v>0</v>
      </c>
      <c r="R603">
        <v>45292</v>
      </c>
      <c r="S603">
        <v>45657</v>
      </c>
    </row>
    <row r="604" spans="1:21" x14ac:dyDescent="0.3">
      <c r="A604">
        <v>599</v>
      </c>
      <c r="B604" t="s">
        <v>3276</v>
      </c>
      <c r="C604">
        <v>36358</v>
      </c>
      <c r="D604" t="s">
        <v>1899</v>
      </c>
      <c r="E604">
        <v>1964</v>
      </c>
      <c r="F604" t="s">
        <v>2131</v>
      </c>
      <c r="G604" t="s">
        <v>2129</v>
      </c>
      <c r="H604">
        <v>5</v>
      </c>
      <c r="I604">
        <v>3</v>
      </c>
      <c r="J604" t="s">
        <v>2131</v>
      </c>
      <c r="K604">
        <v>4217.8</v>
      </c>
      <c r="L604">
        <v>2651.2</v>
      </c>
      <c r="M604">
        <v>2737487.1300000004</v>
      </c>
      <c r="N604">
        <v>2737487.1300000004</v>
      </c>
      <c r="O604">
        <v>0</v>
      </c>
      <c r="P604">
        <v>0</v>
      </c>
      <c r="Q604">
        <v>0</v>
      </c>
      <c r="R604">
        <v>45292</v>
      </c>
      <c r="S604">
        <v>45657</v>
      </c>
    </row>
    <row r="605" spans="1:21" x14ac:dyDescent="0.3">
      <c r="A605" s="153">
        <v>600</v>
      </c>
      <c r="B605" s="160" t="s">
        <v>3312</v>
      </c>
      <c r="C605" s="153">
        <v>33609</v>
      </c>
      <c r="D605" s="153" t="s">
        <v>1899</v>
      </c>
      <c r="E605" s="153">
        <v>1988</v>
      </c>
      <c r="F605" s="153">
        <v>2018</v>
      </c>
      <c r="G605" s="153" t="s">
        <v>2129</v>
      </c>
      <c r="H605" s="153">
        <v>10</v>
      </c>
      <c r="I605" s="153">
        <v>1</v>
      </c>
      <c r="J605" s="250">
        <v>2</v>
      </c>
      <c r="K605">
        <v>5336.53</v>
      </c>
      <c r="L605">
        <v>3899.26</v>
      </c>
      <c r="M605">
        <v>85425.600000000006</v>
      </c>
      <c r="N605">
        <v>85425.600000000006</v>
      </c>
      <c r="O605">
        <v>0</v>
      </c>
      <c r="P605">
        <v>0</v>
      </c>
      <c r="Q605">
        <v>0</v>
      </c>
      <c r="R605">
        <v>45292</v>
      </c>
      <c r="S605">
        <v>45657</v>
      </c>
      <c r="U605" t="e">
        <f>VLOOKUP(C605,Лист5!B:C,2,0)</f>
        <v>#N/A</v>
      </c>
    </row>
    <row r="606" spans="1:21" x14ac:dyDescent="0.3">
      <c r="A606">
        <v>601</v>
      </c>
      <c r="B606" t="s">
        <v>3332</v>
      </c>
      <c r="C606">
        <v>36699</v>
      </c>
      <c r="D606" t="s">
        <v>1899</v>
      </c>
      <c r="E606">
        <v>1988</v>
      </c>
      <c r="F606" t="s">
        <v>2131</v>
      </c>
      <c r="G606" t="s">
        <v>2130</v>
      </c>
      <c r="H606">
        <v>5</v>
      </c>
      <c r="I606">
        <v>4</v>
      </c>
      <c r="J606" t="s">
        <v>2131</v>
      </c>
      <c r="K606">
        <v>7675</v>
      </c>
      <c r="L606">
        <v>4324.7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</row>
    <row r="607" spans="1:21" x14ac:dyDescent="0.3">
      <c r="A607">
        <v>602</v>
      </c>
      <c r="B607" t="s">
        <v>3333</v>
      </c>
      <c r="C607">
        <v>35042</v>
      </c>
      <c r="D607" t="s">
        <v>1899</v>
      </c>
      <c r="E607">
        <v>1981</v>
      </c>
      <c r="F607" t="s">
        <v>2131</v>
      </c>
      <c r="G607" t="s">
        <v>2130</v>
      </c>
      <c r="H607">
        <v>5</v>
      </c>
      <c r="I607">
        <v>4</v>
      </c>
      <c r="J607" t="s">
        <v>2131</v>
      </c>
      <c r="K607">
        <v>6147.5</v>
      </c>
      <c r="L607">
        <v>3927.9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45292</v>
      </c>
      <c r="S607">
        <v>45657</v>
      </c>
    </row>
    <row r="608" spans="1:21" x14ac:dyDescent="0.3">
      <c r="A608">
        <v>603</v>
      </c>
      <c r="B608" t="s">
        <v>3338</v>
      </c>
      <c r="C608">
        <v>36364</v>
      </c>
      <c r="D608" t="s">
        <v>1899</v>
      </c>
      <c r="E608">
        <v>1963</v>
      </c>
      <c r="F608">
        <v>2019</v>
      </c>
      <c r="G608" t="s">
        <v>2129</v>
      </c>
      <c r="H608">
        <v>5</v>
      </c>
      <c r="I608">
        <v>4</v>
      </c>
      <c r="J608" t="s">
        <v>2131</v>
      </c>
      <c r="K608">
        <v>5709.1</v>
      </c>
      <c r="L608">
        <v>3575.9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45292</v>
      </c>
      <c r="S608">
        <v>45657</v>
      </c>
    </row>
    <row r="609" spans="1:22" x14ac:dyDescent="0.3">
      <c r="A609">
        <v>604</v>
      </c>
      <c r="B609" t="s">
        <v>3339</v>
      </c>
      <c r="C609">
        <v>34551</v>
      </c>
      <c r="D609" t="s">
        <v>1899</v>
      </c>
      <c r="E609">
        <v>1961</v>
      </c>
      <c r="F609">
        <v>2019</v>
      </c>
      <c r="G609" t="s">
        <v>2129</v>
      </c>
      <c r="H609">
        <v>4</v>
      </c>
      <c r="I609">
        <v>4</v>
      </c>
      <c r="J609" t="s">
        <v>2131</v>
      </c>
      <c r="K609">
        <v>7280.6</v>
      </c>
      <c r="L609">
        <v>2562.5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45292</v>
      </c>
      <c r="S609">
        <v>45657</v>
      </c>
    </row>
    <row r="610" spans="1:22" x14ac:dyDescent="0.3">
      <c r="A610">
        <v>605</v>
      </c>
      <c r="B610" t="s">
        <v>3335</v>
      </c>
      <c r="C610">
        <v>33863</v>
      </c>
      <c r="D610" t="s">
        <v>1899</v>
      </c>
      <c r="E610">
        <v>1974</v>
      </c>
      <c r="F610">
        <v>2022</v>
      </c>
      <c r="G610" t="s">
        <v>2129</v>
      </c>
      <c r="H610">
        <v>5</v>
      </c>
      <c r="I610">
        <v>4</v>
      </c>
      <c r="J610" t="s">
        <v>2131</v>
      </c>
      <c r="K610">
        <v>4555.6000000000004</v>
      </c>
      <c r="L610">
        <v>2866.8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45292</v>
      </c>
      <c r="S610">
        <v>45657</v>
      </c>
    </row>
    <row r="611" spans="1:22" x14ac:dyDescent="0.3">
      <c r="A611">
        <v>606</v>
      </c>
      <c r="B611" t="s">
        <v>3336</v>
      </c>
      <c r="C611">
        <v>36371</v>
      </c>
      <c r="D611" t="s">
        <v>1899</v>
      </c>
      <c r="E611">
        <v>1964</v>
      </c>
      <c r="F611">
        <v>2022</v>
      </c>
      <c r="G611" t="s">
        <v>2129</v>
      </c>
      <c r="H611">
        <v>5</v>
      </c>
      <c r="I611">
        <v>3</v>
      </c>
      <c r="J611" t="s">
        <v>2131</v>
      </c>
      <c r="K611">
        <v>4217.8</v>
      </c>
      <c r="L611">
        <v>2651.2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45292</v>
      </c>
      <c r="S611">
        <v>45657</v>
      </c>
    </row>
    <row r="612" spans="1:22" x14ac:dyDescent="0.3">
      <c r="A612">
        <v>607</v>
      </c>
      <c r="B612" t="s">
        <v>3337</v>
      </c>
      <c r="C612">
        <v>36562</v>
      </c>
      <c r="D612" t="s">
        <v>1899</v>
      </c>
      <c r="E612">
        <v>1959</v>
      </c>
      <c r="F612">
        <v>2019</v>
      </c>
      <c r="G612" t="s">
        <v>2130</v>
      </c>
      <c r="H612">
        <v>4</v>
      </c>
      <c r="I612">
        <v>3</v>
      </c>
      <c r="J612" t="s">
        <v>2131</v>
      </c>
      <c r="K612">
        <v>2816.2</v>
      </c>
      <c r="L612">
        <v>1967.2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45292</v>
      </c>
      <c r="S612">
        <v>45657</v>
      </c>
    </row>
    <row r="613" spans="1:22" x14ac:dyDescent="0.3">
      <c r="A613">
        <v>608</v>
      </c>
      <c r="B613" t="s">
        <v>2197</v>
      </c>
      <c r="C613">
        <v>33164</v>
      </c>
      <c r="D613" t="s">
        <v>1899</v>
      </c>
      <c r="E613">
        <v>1978</v>
      </c>
      <c r="F613" t="s">
        <v>2131</v>
      </c>
      <c r="G613" t="s">
        <v>2098</v>
      </c>
      <c r="H613">
        <v>6</v>
      </c>
      <c r="I613">
        <v>2</v>
      </c>
      <c r="J613" t="s">
        <v>2131</v>
      </c>
      <c r="K613">
        <v>2076.1999999999998</v>
      </c>
      <c r="L613">
        <v>1828.2</v>
      </c>
      <c r="M613">
        <v>1876086.6199999999</v>
      </c>
      <c r="N613">
        <v>1876086.6199999999</v>
      </c>
      <c r="O613">
        <v>0</v>
      </c>
      <c r="P613">
        <v>0</v>
      </c>
      <c r="Q613">
        <v>0</v>
      </c>
      <c r="R613">
        <v>45292</v>
      </c>
      <c r="S613">
        <v>45657</v>
      </c>
    </row>
    <row r="614" spans="1:22" x14ac:dyDescent="0.3">
      <c r="A614">
        <v>609</v>
      </c>
      <c r="B614" t="s">
        <v>27</v>
      </c>
      <c r="C614">
        <v>35006</v>
      </c>
      <c r="D614" t="s">
        <v>1899</v>
      </c>
      <c r="E614">
        <v>1956</v>
      </c>
      <c r="F614" t="s">
        <v>2131</v>
      </c>
      <c r="G614" t="s">
        <v>2098</v>
      </c>
      <c r="H614">
        <v>4</v>
      </c>
      <c r="I614">
        <v>2</v>
      </c>
      <c r="J614" t="s">
        <v>2131</v>
      </c>
      <c r="K614">
        <v>1323</v>
      </c>
      <c r="L614">
        <v>1147.9000000000001</v>
      </c>
      <c r="M614">
        <v>1658565.22</v>
      </c>
      <c r="N614">
        <v>1658565.22</v>
      </c>
      <c r="O614">
        <v>0</v>
      </c>
      <c r="P614">
        <v>0</v>
      </c>
      <c r="Q614">
        <v>0</v>
      </c>
      <c r="R614">
        <v>45292</v>
      </c>
      <c r="S614">
        <v>45657</v>
      </c>
    </row>
    <row r="615" spans="1:22" x14ac:dyDescent="0.3">
      <c r="A615" s="253">
        <v>610</v>
      </c>
      <c r="B615" s="241" t="s">
        <v>3391</v>
      </c>
      <c r="C615" s="253">
        <v>34044</v>
      </c>
      <c r="D615" s="253" t="s">
        <v>1899</v>
      </c>
      <c r="E615" s="153">
        <v>1992</v>
      </c>
      <c r="F615" s="153" t="s">
        <v>2131</v>
      </c>
      <c r="G615" s="153" t="s">
        <v>2129</v>
      </c>
      <c r="H615" s="153">
        <v>9</v>
      </c>
      <c r="I615" s="153">
        <v>3</v>
      </c>
      <c r="J615" s="252">
        <v>3</v>
      </c>
      <c r="K615">
        <v>6339.7</v>
      </c>
      <c r="L615">
        <v>5948</v>
      </c>
      <c r="M615">
        <v>8872562.3600000013</v>
      </c>
      <c r="N615">
        <v>8872562.3600000013</v>
      </c>
      <c r="O615">
        <v>0</v>
      </c>
      <c r="P615">
        <v>0</v>
      </c>
      <c r="Q615">
        <v>0</v>
      </c>
      <c r="R615">
        <v>45292</v>
      </c>
      <c r="S615">
        <v>45657</v>
      </c>
      <c r="U615" t="str">
        <f>VLOOKUP(C615,Лист5!B:C,2,0)</f>
        <v>г. Иркутск, ул. Баумана, д. 181</v>
      </c>
      <c r="V615" s="143">
        <f>VLOOKUP(C615,Лист5!B:E,4,0)</f>
        <v>8534565</v>
      </c>
    </row>
    <row r="616" spans="1:22" x14ac:dyDescent="0.3">
      <c r="A616" s="253">
        <v>611</v>
      </c>
      <c r="B616" s="253" t="s">
        <v>3392</v>
      </c>
      <c r="C616" s="253">
        <v>34046</v>
      </c>
      <c r="D616" s="253" t="s">
        <v>1899</v>
      </c>
      <c r="E616" s="153">
        <v>1992</v>
      </c>
      <c r="F616" s="153" t="s">
        <v>2131</v>
      </c>
      <c r="G616" s="153" t="s">
        <v>2129</v>
      </c>
      <c r="H616" s="153">
        <v>9</v>
      </c>
      <c r="I616" s="153">
        <v>1</v>
      </c>
      <c r="J616" s="252">
        <v>1</v>
      </c>
      <c r="K616">
        <v>1782.4</v>
      </c>
      <c r="L616">
        <v>1782.4</v>
      </c>
      <c r="M616">
        <v>2967142.87</v>
      </c>
      <c r="N616">
        <v>2967142.87</v>
      </c>
      <c r="O616">
        <v>0</v>
      </c>
      <c r="P616">
        <v>0</v>
      </c>
      <c r="Q616">
        <v>0</v>
      </c>
      <c r="R616">
        <v>45292</v>
      </c>
      <c r="S616">
        <v>45657</v>
      </c>
      <c r="U616" t="str">
        <f>VLOOKUP(C616,Лист5!B:C,2,0)</f>
        <v>г. Иркутск, ул. Баумана, д. 183</v>
      </c>
      <c r="V616" s="143">
        <f>VLOOKUP(C616,Лист5!B:E,4,0)</f>
        <v>2844855</v>
      </c>
    </row>
    <row r="617" spans="1:22" x14ac:dyDescent="0.3">
      <c r="A617" s="253">
        <v>612</v>
      </c>
      <c r="B617" s="253" t="s">
        <v>3393</v>
      </c>
      <c r="C617" s="253">
        <v>34048</v>
      </c>
      <c r="D617" s="253" t="s">
        <v>1899</v>
      </c>
      <c r="E617" s="153">
        <v>1992</v>
      </c>
      <c r="F617" s="153" t="s">
        <v>2131</v>
      </c>
      <c r="G617" s="153" t="s">
        <v>2129</v>
      </c>
      <c r="H617" s="153">
        <v>9</v>
      </c>
      <c r="I617" s="153">
        <v>2</v>
      </c>
      <c r="J617" s="252">
        <v>2</v>
      </c>
      <c r="K617">
        <v>4098.3</v>
      </c>
      <c r="L617">
        <v>4076.5</v>
      </c>
      <c r="M617">
        <v>5920455.6300000008</v>
      </c>
      <c r="N617">
        <v>5920455.6300000008</v>
      </c>
      <c r="O617">
        <v>0</v>
      </c>
      <c r="P617">
        <v>0</v>
      </c>
      <c r="Q617">
        <v>0</v>
      </c>
      <c r="R617">
        <v>45292</v>
      </c>
      <c r="S617">
        <v>45657</v>
      </c>
      <c r="U617" t="str">
        <f>VLOOKUP(C617,Лист5!B:C,2,0)</f>
        <v>г. Иркутск, ул. Баумана, д. 185</v>
      </c>
      <c r="V617" s="143">
        <f>VLOOKUP(C617,Лист5!B:E,4,0)</f>
        <v>5689710</v>
      </c>
    </row>
    <row r="618" spans="1:22" x14ac:dyDescent="0.3">
      <c r="A618" s="253">
        <v>613</v>
      </c>
      <c r="B618" s="253" t="s">
        <v>3394</v>
      </c>
      <c r="C618" s="253">
        <v>34050</v>
      </c>
      <c r="D618" s="253" t="s">
        <v>1899</v>
      </c>
      <c r="E618" s="153">
        <v>1992</v>
      </c>
      <c r="F618" s="153" t="s">
        <v>2131</v>
      </c>
      <c r="G618" s="153" t="s">
        <v>2129</v>
      </c>
      <c r="H618" s="153">
        <v>9</v>
      </c>
      <c r="I618" s="153">
        <v>3</v>
      </c>
      <c r="J618" s="252">
        <v>3</v>
      </c>
      <c r="K618">
        <v>5928</v>
      </c>
      <c r="L618">
        <v>5928</v>
      </c>
      <c r="M618">
        <v>8871275.040000001</v>
      </c>
      <c r="N618">
        <v>8871275.040000001</v>
      </c>
      <c r="O618">
        <v>0</v>
      </c>
      <c r="P618">
        <v>0</v>
      </c>
      <c r="Q618">
        <v>0</v>
      </c>
      <c r="R618">
        <v>45292</v>
      </c>
      <c r="S618">
        <v>45657</v>
      </c>
      <c r="U618" t="str">
        <f>VLOOKUP(C618,Лист5!B:C,2,0)</f>
        <v>г. Иркутск, ул. Баумана, д. 187</v>
      </c>
      <c r="V618" s="143">
        <f>VLOOKUP(C618,Лист5!B:E,4,0)</f>
        <v>8534565</v>
      </c>
    </row>
    <row r="619" spans="1:22" x14ac:dyDescent="0.3">
      <c r="A619" s="253">
        <v>614</v>
      </c>
      <c r="B619" s="253" t="s">
        <v>3395</v>
      </c>
      <c r="C619" s="253">
        <v>34052</v>
      </c>
      <c r="D619" s="253" t="s">
        <v>1899</v>
      </c>
      <c r="E619" s="153">
        <v>1992</v>
      </c>
      <c r="F619" s="153" t="s">
        <v>2131</v>
      </c>
      <c r="G619" s="153" t="s">
        <v>2129</v>
      </c>
      <c r="H619" s="153">
        <v>9</v>
      </c>
      <c r="I619" s="153">
        <v>2</v>
      </c>
      <c r="J619" s="252">
        <v>2</v>
      </c>
      <c r="K619">
        <v>4094.7</v>
      </c>
      <c r="L619">
        <v>4094.6</v>
      </c>
      <c r="M619">
        <v>5920486.2400000002</v>
      </c>
      <c r="N619">
        <v>5920486.2400000002</v>
      </c>
      <c r="O619">
        <v>0</v>
      </c>
      <c r="P619">
        <v>0</v>
      </c>
      <c r="Q619">
        <v>0</v>
      </c>
      <c r="R619">
        <v>45292</v>
      </c>
      <c r="S619">
        <v>45657</v>
      </c>
      <c r="U619" t="str">
        <f>VLOOKUP(C619,Лист5!B:C,2,0)</f>
        <v>г. Иркутск, ул. Баумана, д. 189</v>
      </c>
      <c r="V619" s="143">
        <f>VLOOKUP(C619,Лист5!B:E,4,0)</f>
        <v>5689710</v>
      </c>
    </row>
    <row r="620" spans="1:22" x14ac:dyDescent="0.3">
      <c r="A620">
        <v>615</v>
      </c>
      <c r="B620" t="s">
        <v>3408</v>
      </c>
      <c r="C620">
        <v>34301</v>
      </c>
      <c r="D620" t="s">
        <v>1899</v>
      </c>
      <c r="E620">
        <v>1977</v>
      </c>
      <c r="F620" t="s">
        <v>2131</v>
      </c>
      <c r="G620" t="s">
        <v>3378</v>
      </c>
      <c r="H620">
        <v>5</v>
      </c>
      <c r="I620">
        <v>6</v>
      </c>
      <c r="J620" t="s">
        <v>2131</v>
      </c>
      <c r="K620">
        <v>6067.1</v>
      </c>
      <c r="L620">
        <v>4699.3999999999996</v>
      </c>
      <c r="M620">
        <v>4896360.66</v>
      </c>
      <c r="N620">
        <v>4896360.66</v>
      </c>
      <c r="O620">
        <v>0</v>
      </c>
      <c r="P620">
        <v>0</v>
      </c>
      <c r="Q620">
        <v>0</v>
      </c>
      <c r="R620">
        <v>45292</v>
      </c>
      <c r="S620">
        <v>45657</v>
      </c>
    </row>
    <row r="621" spans="1:22" x14ac:dyDescent="0.3">
      <c r="A621">
        <v>616</v>
      </c>
      <c r="B621" t="s">
        <v>341</v>
      </c>
      <c r="C621">
        <v>33431</v>
      </c>
      <c r="D621" t="s">
        <v>1899</v>
      </c>
      <c r="E621">
        <v>1964</v>
      </c>
      <c r="F621" t="s">
        <v>2131</v>
      </c>
      <c r="G621" t="s">
        <v>2097</v>
      </c>
      <c r="H621">
        <v>5</v>
      </c>
      <c r="I621">
        <v>3</v>
      </c>
      <c r="J621" t="s">
        <v>2131</v>
      </c>
      <c r="K621">
        <v>4169</v>
      </c>
      <c r="L621">
        <v>2577.6</v>
      </c>
      <c r="M621">
        <v>913921.42799999996</v>
      </c>
      <c r="N621">
        <v>913921.42799999996</v>
      </c>
      <c r="O621">
        <v>0</v>
      </c>
      <c r="P621">
        <v>0</v>
      </c>
      <c r="Q621">
        <v>0</v>
      </c>
      <c r="R621">
        <v>45292</v>
      </c>
      <c r="S621">
        <v>45657</v>
      </c>
    </row>
    <row r="622" spans="1:22" x14ac:dyDescent="0.3">
      <c r="A622">
        <v>617</v>
      </c>
      <c r="B622" t="s">
        <v>452</v>
      </c>
      <c r="C622">
        <v>33638</v>
      </c>
      <c r="D622" t="s">
        <v>1899</v>
      </c>
      <c r="E622">
        <v>1966</v>
      </c>
      <c r="F622" t="s">
        <v>2131</v>
      </c>
      <c r="G622" t="s">
        <v>2098</v>
      </c>
      <c r="H622">
        <v>5</v>
      </c>
      <c r="I622">
        <v>3</v>
      </c>
      <c r="J622" t="s">
        <v>2131</v>
      </c>
      <c r="K622">
        <v>4056.6</v>
      </c>
      <c r="L622">
        <v>2509.9</v>
      </c>
      <c r="M622">
        <v>1733195.48</v>
      </c>
      <c r="N622">
        <v>1733195.48</v>
      </c>
      <c r="O622">
        <v>0</v>
      </c>
      <c r="P622">
        <v>0</v>
      </c>
      <c r="Q622">
        <v>0</v>
      </c>
      <c r="R622">
        <v>45292</v>
      </c>
      <c r="S622">
        <v>45657</v>
      </c>
    </row>
    <row r="623" spans="1:22" x14ac:dyDescent="0.3">
      <c r="A623">
        <v>618</v>
      </c>
      <c r="B623" t="s">
        <v>343</v>
      </c>
      <c r="C623">
        <v>33737</v>
      </c>
      <c r="D623" t="s">
        <v>1899</v>
      </c>
      <c r="E623">
        <v>1958</v>
      </c>
      <c r="F623" t="s">
        <v>2131</v>
      </c>
      <c r="G623" t="s">
        <v>2098</v>
      </c>
      <c r="H623">
        <v>2</v>
      </c>
      <c r="I623">
        <v>3</v>
      </c>
      <c r="J623" t="s">
        <v>2131</v>
      </c>
      <c r="K623">
        <v>854</v>
      </c>
      <c r="L623">
        <v>848.2</v>
      </c>
      <c r="M623">
        <v>338392.95</v>
      </c>
      <c r="N623">
        <v>338392.95</v>
      </c>
      <c r="O623">
        <v>0</v>
      </c>
      <c r="P623">
        <v>0</v>
      </c>
      <c r="Q623">
        <v>0</v>
      </c>
      <c r="R623">
        <v>45292</v>
      </c>
      <c r="S623">
        <v>45657</v>
      </c>
    </row>
    <row r="624" spans="1:22" x14ac:dyDescent="0.3">
      <c r="A624">
        <v>619</v>
      </c>
      <c r="B624" t="s">
        <v>3461</v>
      </c>
      <c r="C624">
        <v>43175</v>
      </c>
      <c r="D624" t="s">
        <v>1899</v>
      </c>
      <c r="E624">
        <v>1962</v>
      </c>
      <c r="F624">
        <v>2019</v>
      </c>
      <c r="G624" t="s">
        <v>2129</v>
      </c>
      <c r="H624">
        <v>5</v>
      </c>
      <c r="I624">
        <v>4</v>
      </c>
      <c r="J624" t="s">
        <v>2131</v>
      </c>
      <c r="K624">
        <v>5597.68</v>
      </c>
      <c r="L624">
        <v>3614.5</v>
      </c>
      <c r="M624">
        <v>261388.79999999999</v>
      </c>
      <c r="N624">
        <v>261388.79999999999</v>
      </c>
      <c r="O624">
        <v>0</v>
      </c>
      <c r="P624">
        <v>0</v>
      </c>
      <c r="Q624">
        <v>0</v>
      </c>
      <c r="R624">
        <v>45292</v>
      </c>
      <c r="S624">
        <v>45657</v>
      </c>
    </row>
    <row r="625" spans="1:19" x14ac:dyDescent="0.3">
      <c r="A625">
        <v>620</v>
      </c>
      <c r="B625" t="s">
        <v>350</v>
      </c>
      <c r="C625">
        <v>34247</v>
      </c>
      <c r="D625" t="s">
        <v>1899</v>
      </c>
      <c r="E625">
        <v>1975</v>
      </c>
      <c r="F625" t="s">
        <v>2131</v>
      </c>
      <c r="G625" t="s">
        <v>2103</v>
      </c>
      <c r="H625">
        <v>6</v>
      </c>
      <c r="I625">
        <v>5</v>
      </c>
      <c r="J625" t="s">
        <v>2131</v>
      </c>
      <c r="K625">
        <v>2444.6</v>
      </c>
      <c r="L625">
        <v>2190.3000000000002</v>
      </c>
      <c r="M625">
        <v>3612896.46</v>
      </c>
      <c r="N625">
        <v>3612896.46</v>
      </c>
      <c r="O625">
        <v>0</v>
      </c>
      <c r="P625">
        <v>0</v>
      </c>
      <c r="Q625">
        <v>0</v>
      </c>
      <c r="R625">
        <v>45292</v>
      </c>
      <c r="S625">
        <v>45657</v>
      </c>
    </row>
    <row r="626" spans="1:19" x14ac:dyDescent="0.3">
      <c r="A626">
        <v>621</v>
      </c>
      <c r="B626" t="s">
        <v>1706</v>
      </c>
      <c r="C626">
        <v>54906</v>
      </c>
      <c r="D626" t="s">
        <v>1899</v>
      </c>
      <c r="E626">
        <v>1880</v>
      </c>
      <c r="F626" t="s">
        <v>2131</v>
      </c>
      <c r="G626" t="s">
        <v>2098</v>
      </c>
      <c r="H626">
        <v>2</v>
      </c>
      <c r="I626">
        <v>1</v>
      </c>
      <c r="J626" t="s">
        <v>2131</v>
      </c>
      <c r="K626">
        <v>1316.7</v>
      </c>
      <c r="L626">
        <v>1316.7</v>
      </c>
      <c r="M626">
        <v>288824.40000000002</v>
      </c>
      <c r="N626">
        <v>288824.40000000002</v>
      </c>
      <c r="O626">
        <v>0</v>
      </c>
      <c r="P626">
        <v>0</v>
      </c>
      <c r="Q626">
        <v>0</v>
      </c>
      <c r="R626">
        <v>45292</v>
      </c>
      <c r="S626">
        <v>45657</v>
      </c>
    </row>
    <row r="627" spans="1:19" x14ac:dyDescent="0.3">
      <c r="A627">
        <v>622</v>
      </c>
      <c r="B627" t="s">
        <v>2199</v>
      </c>
      <c r="C627">
        <v>34450</v>
      </c>
      <c r="D627" t="s">
        <v>1899</v>
      </c>
      <c r="E627">
        <v>1964</v>
      </c>
      <c r="F627" t="s">
        <v>2131</v>
      </c>
      <c r="G627" t="s">
        <v>2097</v>
      </c>
      <c r="H627">
        <v>5</v>
      </c>
      <c r="I627">
        <v>4</v>
      </c>
      <c r="J627" t="s">
        <v>2131</v>
      </c>
      <c r="K627">
        <v>5875.4</v>
      </c>
      <c r="L627">
        <v>3755.4</v>
      </c>
      <c r="M627">
        <v>1888234.8281999999</v>
      </c>
      <c r="N627">
        <v>1888234.8281999999</v>
      </c>
      <c r="O627">
        <v>0</v>
      </c>
      <c r="P627">
        <v>0</v>
      </c>
      <c r="Q627">
        <v>0</v>
      </c>
      <c r="R627">
        <v>45292</v>
      </c>
      <c r="S627">
        <v>45657</v>
      </c>
    </row>
    <row r="628" spans="1:19" x14ac:dyDescent="0.3">
      <c r="A628">
        <v>623</v>
      </c>
      <c r="B628" t="s">
        <v>3543</v>
      </c>
      <c r="C628">
        <v>36209</v>
      </c>
      <c r="D628" t="s">
        <v>1899</v>
      </c>
      <c r="E628">
        <v>1956</v>
      </c>
      <c r="F628" t="s">
        <v>2131</v>
      </c>
      <c r="G628" t="s">
        <v>2130</v>
      </c>
      <c r="H628">
        <v>2</v>
      </c>
      <c r="I628">
        <v>2</v>
      </c>
      <c r="J628" t="s">
        <v>2131</v>
      </c>
      <c r="K628">
        <v>729.4</v>
      </c>
      <c r="L628">
        <v>671.8</v>
      </c>
      <c r="M628">
        <v>131017</v>
      </c>
      <c r="N628">
        <v>131017</v>
      </c>
      <c r="O628">
        <v>0</v>
      </c>
      <c r="P628">
        <v>0</v>
      </c>
      <c r="Q628">
        <v>0</v>
      </c>
      <c r="R628">
        <v>45292</v>
      </c>
      <c r="S628">
        <v>45657</v>
      </c>
    </row>
    <row r="629" spans="1:19" x14ac:dyDescent="0.3">
      <c r="A629">
        <v>624</v>
      </c>
      <c r="B629" t="s">
        <v>409</v>
      </c>
      <c r="C629">
        <v>36402</v>
      </c>
      <c r="D629" t="s">
        <v>1899</v>
      </c>
      <c r="E629">
        <v>1975</v>
      </c>
      <c r="F629" t="s">
        <v>2131</v>
      </c>
      <c r="G629" t="s">
        <v>2097</v>
      </c>
      <c r="H629">
        <v>5</v>
      </c>
      <c r="I629">
        <v>4</v>
      </c>
      <c r="J629" t="s">
        <v>2131</v>
      </c>
      <c r="K629">
        <v>5586.8</v>
      </c>
      <c r="L629">
        <v>3589</v>
      </c>
      <c r="M629">
        <v>8993999.8742999993</v>
      </c>
      <c r="N629">
        <v>8993999.8742999993</v>
      </c>
      <c r="O629">
        <v>0</v>
      </c>
      <c r="P629">
        <v>0</v>
      </c>
      <c r="Q629">
        <v>0</v>
      </c>
      <c r="R629">
        <v>45292</v>
      </c>
      <c r="S629">
        <v>45657</v>
      </c>
    </row>
    <row r="630" spans="1:19" x14ac:dyDescent="0.3">
      <c r="A630">
        <v>625</v>
      </c>
      <c r="B630" t="s">
        <v>3489</v>
      </c>
      <c r="C630">
        <v>34780</v>
      </c>
      <c r="D630" t="s">
        <v>1899</v>
      </c>
      <c r="E630">
        <v>1958</v>
      </c>
      <c r="F630" t="s">
        <v>2131</v>
      </c>
      <c r="G630" t="s">
        <v>2130</v>
      </c>
      <c r="H630">
        <v>2</v>
      </c>
      <c r="I630">
        <v>1</v>
      </c>
      <c r="J630" t="s">
        <v>2131</v>
      </c>
      <c r="K630">
        <v>426.3</v>
      </c>
      <c r="L630">
        <v>426.3</v>
      </c>
      <c r="M630">
        <v>1504957.23</v>
      </c>
      <c r="N630">
        <v>1504957.23</v>
      </c>
      <c r="O630">
        <v>0</v>
      </c>
      <c r="P630">
        <v>0</v>
      </c>
      <c r="Q630">
        <v>0</v>
      </c>
      <c r="R630">
        <v>45292</v>
      </c>
      <c r="S630">
        <v>45657</v>
      </c>
    </row>
    <row r="631" spans="1:19" x14ac:dyDescent="0.3">
      <c r="A631">
        <v>626</v>
      </c>
      <c r="B631" t="s">
        <v>365</v>
      </c>
      <c r="C631">
        <v>35190</v>
      </c>
      <c r="D631" t="s">
        <v>1899</v>
      </c>
      <c r="E631">
        <v>1965</v>
      </c>
      <c r="F631" t="s">
        <v>2131</v>
      </c>
      <c r="G631" t="s">
        <v>2098</v>
      </c>
      <c r="H631">
        <v>5</v>
      </c>
      <c r="I631">
        <v>3</v>
      </c>
      <c r="J631" t="s">
        <v>2131</v>
      </c>
      <c r="K631">
        <v>4092.7</v>
      </c>
      <c r="L631">
        <v>2459.3000000000002</v>
      </c>
      <c r="M631">
        <v>1223756.46</v>
      </c>
      <c r="N631">
        <v>1223756.46</v>
      </c>
      <c r="O631">
        <v>0</v>
      </c>
      <c r="P631">
        <v>0</v>
      </c>
      <c r="Q631">
        <v>0</v>
      </c>
      <c r="R631">
        <v>45292</v>
      </c>
      <c r="S631">
        <v>45657</v>
      </c>
    </row>
    <row r="632" spans="1:19" x14ac:dyDescent="0.3">
      <c r="A632">
        <v>627</v>
      </c>
      <c r="B632" t="s">
        <v>1650</v>
      </c>
      <c r="C632">
        <v>37356</v>
      </c>
      <c r="D632" t="s">
        <v>1900</v>
      </c>
      <c r="E632">
        <v>1981</v>
      </c>
      <c r="F632" t="s">
        <v>2131</v>
      </c>
      <c r="G632" t="s">
        <v>2097</v>
      </c>
      <c r="H632">
        <v>5</v>
      </c>
      <c r="I632">
        <v>6</v>
      </c>
      <c r="J632" t="s">
        <v>2131</v>
      </c>
      <c r="K632">
        <v>4367.8</v>
      </c>
      <c r="L632" t="s">
        <v>2131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</row>
    <row r="633" spans="1:19" x14ac:dyDescent="0.3">
      <c r="A633">
        <v>628</v>
      </c>
      <c r="B633" t="s">
        <v>1651</v>
      </c>
      <c r="C633">
        <v>37393</v>
      </c>
      <c r="D633" t="s">
        <v>1900</v>
      </c>
      <c r="E633">
        <v>1978</v>
      </c>
      <c r="F633" t="s">
        <v>2131</v>
      </c>
      <c r="G633" t="s">
        <v>2097</v>
      </c>
      <c r="H633">
        <v>5</v>
      </c>
      <c r="I633">
        <v>12</v>
      </c>
      <c r="J633" t="s">
        <v>2131</v>
      </c>
      <c r="K633">
        <v>9422.2999999999993</v>
      </c>
      <c r="L633" t="s">
        <v>2131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45292</v>
      </c>
      <c r="S633">
        <v>45657</v>
      </c>
    </row>
    <row r="634" spans="1:19" x14ac:dyDescent="0.3">
      <c r="A634">
        <v>629</v>
      </c>
      <c r="B634" t="s">
        <v>3135</v>
      </c>
      <c r="C634">
        <v>37395</v>
      </c>
      <c r="D634" t="s">
        <v>1900</v>
      </c>
      <c r="E634">
        <v>1978</v>
      </c>
      <c r="F634" t="s">
        <v>2131</v>
      </c>
      <c r="G634" t="s">
        <v>2106</v>
      </c>
      <c r="H634">
        <v>5</v>
      </c>
      <c r="I634">
        <v>16</v>
      </c>
      <c r="J634" t="s">
        <v>2131</v>
      </c>
      <c r="K634">
        <v>11736.6</v>
      </c>
      <c r="L634">
        <v>11736.6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45292</v>
      </c>
      <c r="S634">
        <v>45657</v>
      </c>
    </row>
    <row r="635" spans="1:19" x14ac:dyDescent="0.3">
      <c r="A635">
        <v>630</v>
      </c>
      <c r="B635" t="s">
        <v>55</v>
      </c>
      <c r="C635">
        <v>37369</v>
      </c>
      <c r="D635" t="s">
        <v>1899</v>
      </c>
      <c r="E635">
        <v>1976</v>
      </c>
      <c r="F635" t="s">
        <v>2131</v>
      </c>
      <c r="G635" t="s">
        <v>2097</v>
      </c>
      <c r="H635">
        <v>5</v>
      </c>
      <c r="I635">
        <v>2</v>
      </c>
      <c r="J635" t="s">
        <v>2131</v>
      </c>
      <c r="K635">
        <v>1473.7</v>
      </c>
      <c r="L635">
        <v>1473.5</v>
      </c>
      <c r="M635">
        <v>4422616.9799999995</v>
      </c>
      <c r="N635">
        <v>4422616.9799999995</v>
      </c>
      <c r="O635">
        <v>0</v>
      </c>
      <c r="P635">
        <v>0</v>
      </c>
      <c r="Q635">
        <v>0</v>
      </c>
      <c r="R635">
        <v>45292</v>
      </c>
      <c r="S635">
        <v>45657</v>
      </c>
    </row>
    <row r="636" spans="1:19" x14ac:dyDescent="0.3">
      <c r="A636">
        <v>631</v>
      </c>
      <c r="B636" t="s">
        <v>56</v>
      </c>
      <c r="C636">
        <v>37371</v>
      </c>
      <c r="D636" t="s">
        <v>1899</v>
      </c>
      <c r="E636">
        <v>1976</v>
      </c>
      <c r="F636" t="s">
        <v>2131</v>
      </c>
      <c r="G636" t="s">
        <v>2097</v>
      </c>
      <c r="H636">
        <v>5</v>
      </c>
      <c r="I636">
        <v>2</v>
      </c>
      <c r="J636" t="s">
        <v>2131</v>
      </c>
      <c r="K636">
        <v>1468.5</v>
      </c>
      <c r="L636">
        <v>1467.2</v>
      </c>
      <c r="M636">
        <v>4413594.3</v>
      </c>
      <c r="N636">
        <v>4413594.3</v>
      </c>
      <c r="O636">
        <v>0</v>
      </c>
      <c r="P636">
        <v>0</v>
      </c>
      <c r="Q636">
        <v>0</v>
      </c>
      <c r="R636">
        <v>45292</v>
      </c>
      <c r="S636">
        <v>45657</v>
      </c>
    </row>
    <row r="637" spans="1:19" x14ac:dyDescent="0.3">
      <c r="A637">
        <v>632</v>
      </c>
      <c r="B637" t="s">
        <v>3105</v>
      </c>
      <c r="C637">
        <v>37362</v>
      </c>
      <c r="D637" t="s">
        <v>1899</v>
      </c>
      <c r="E637">
        <v>1989</v>
      </c>
      <c r="F637" t="s">
        <v>2131</v>
      </c>
      <c r="G637" t="s">
        <v>2097</v>
      </c>
      <c r="H637">
        <v>9</v>
      </c>
      <c r="I637">
        <v>5</v>
      </c>
      <c r="J637" t="s">
        <v>2131</v>
      </c>
      <c r="K637">
        <v>8691.2000000000007</v>
      </c>
      <c r="L637">
        <v>8691.2000000000007</v>
      </c>
      <c r="M637">
        <v>16108354.58</v>
      </c>
      <c r="N637">
        <v>16108354.58</v>
      </c>
      <c r="O637">
        <v>0</v>
      </c>
      <c r="P637">
        <v>0</v>
      </c>
      <c r="Q637">
        <v>0</v>
      </c>
      <c r="R637">
        <v>45292</v>
      </c>
      <c r="S637">
        <v>45657</v>
      </c>
    </row>
    <row r="638" spans="1:19" x14ac:dyDescent="0.3">
      <c r="A638">
        <v>633</v>
      </c>
      <c r="B638" t="s">
        <v>1652</v>
      </c>
      <c r="C638">
        <v>37400</v>
      </c>
      <c r="D638" t="s">
        <v>1900</v>
      </c>
      <c r="E638">
        <v>1977</v>
      </c>
      <c r="F638" t="s">
        <v>2131</v>
      </c>
      <c r="G638" t="s">
        <v>2106</v>
      </c>
      <c r="H638">
        <v>5</v>
      </c>
      <c r="I638">
        <v>22</v>
      </c>
      <c r="J638" t="s">
        <v>2131</v>
      </c>
      <c r="K638">
        <v>18535</v>
      </c>
      <c r="L638" t="s">
        <v>2131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45292</v>
      </c>
      <c r="S638">
        <v>45657</v>
      </c>
    </row>
    <row r="639" spans="1:19" x14ac:dyDescent="0.3">
      <c r="A639">
        <v>634</v>
      </c>
      <c r="B639" t="s">
        <v>1029</v>
      </c>
      <c r="C639">
        <v>37633</v>
      </c>
      <c r="D639" t="s">
        <v>1899</v>
      </c>
      <c r="E639">
        <v>1963</v>
      </c>
      <c r="F639" t="s">
        <v>2131</v>
      </c>
      <c r="G639" t="s">
        <v>2098</v>
      </c>
      <c r="H639">
        <v>2</v>
      </c>
      <c r="I639">
        <v>2</v>
      </c>
      <c r="J639" t="s">
        <v>2131</v>
      </c>
      <c r="K639">
        <v>418.8</v>
      </c>
      <c r="L639">
        <v>369.4</v>
      </c>
      <c r="M639">
        <v>900853.19</v>
      </c>
      <c r="N639">
        <v>900853.19</v>
      </c>
      <c r="O639">
        <v>0</v>
      </c>
      <c r="P639">
        <v>0</v>
      </c>
      <c r="Q639">
        <v>0</v>
      </c>
      <c r="R639">
        <v>45292</v>
      </c>
      <c r="S639">
        <v>45657</v>
      </c>
    </row>
    <row r="640" spans="1:19" x14ac:dyDescent="0.3">
      <c r="A640">
        <v>635</v>
      </c>
      <c r="B640" t="s">
        <v>1027</v>
      </c>
      <c r="C640">
        <v>37589</v>
      </c>
      <c r="D640" t="s">
        <v>1899</v>
      </c>
      <c r="E640">
        <v>1962</v>
      </c>
      <c r="F640" t="s">
        <v>2131</v>
      </c>
      <c r="G640" t="s">
        <v>2103</v>
      </c>
      <c r="H640">
        <v>2</v>
      </c>
      <c r="I640">
        <v>1</v>
      </c>
      <c r="J640" t="s">
        <v>2131</v>
      </c>
      <c r="K640">
        <v>350.4</v>
      </c>
      <c r="L640">
        <v>329.9</v>
      </c>
      <c r="M640">
        <v>1031053.33</v>
      </c>
      <c r="N640">
        <v>1031053.33</v>
      </c>
      <c r="O640">
        <v>0</v>
      </c>
      <c r="P640">
        <v>0</v>
      </c>
      <c r="Q640">
        <v>0</v>
      </c>
      <c r="R640">
        <v>45292</v>
      </c>
      <c r="S640">
        <v>45657</v>
      </c>
    </row>
    <row r="641" spans="1:19" x14ac:dyDescent="0.3">
      <c r="A641">
        <v>636</v>
      </c>
      <c r="B641" t="s">
        <v>1028</v>
      </c>
      <c r="C641">
        <v>37592</v>
      </c>
      <c r="D641" t="s">
        <v>1899</v>
      </c>
      <c r="E641">
        <v>1960</v>
      </c>
      <c r="F641" t="s">
        <v>2131</v>
      </c>
      <c r="G641" t="s">
        <v>2103</v>
      </c>
      <c r="H641">
        <v>2</v>
      </c>
      <c r="I641">
        <v>1</v>
      </c>
      <c r="J641" t="s">
        <v>2131</v>
      </c>
      <c r="K641">
        <v>213.3</v>
      </c>
      <c r="L641">
        <v>213.3</v>
      </c>
      <c r="M641">
        <v>903014.16</v>
      </c>
      <c r="N641">
        <v>903014.16</v>
      </c>
      <c r="O641">
        <v>0</v>
      </c>
      <c r="P641">
        <v>0</v>
      </c>
      <c r="Q641">
        <v>0</v>
      </c>
      <c r="R641">
        <v>45292</v>
      </c>
      <c r="S641">
        <v>45657</v>
      </c>
    </row>
    <row r="642" spans="1:19" x14ac:dyDescent="0.3">
      <c r="A642">
        <v>637</v>
      </c>
      <c r="B642" t="s">
        <v>1032</v>
      </c>
      <c r="C642">
        <v>37704</v>
      </c>
      <c r="D642" t="s">
        <v>1899</v>
      </c>
      <c r="E642">
        <v>1961</v>
      </c>
      <c r="F642" t="s">
        <v>2131</v>
      </c>
      <c r="G642" t="s">
        <v>2103</v>
      </c>
      <c r="H642">
        <v>2</v>
      </c>
      <c r="I642">
        <v>1</v>
      </c>
      <c r="J642" t="s">
        <v>2131</v>
      </c>
      <c r="K642">
        <v>353.4</v>
      </c>
      <c r="L642">
        <v>351.4</v>
      </c>
      <c r="M642">
        <v>649771.60000000009</v>
      </c>
      <c r="N642">
        <v>649771.60000000009</v>
      </c>
      <c r="O642">
        <v>0</v>
      </c>
      <c r="P642">
        <v>0</v>
      </c>
      <c r="Q642">
        <v>0</v>
      </c>
      <c r="R642">
        <v>45292</v>
      </c>
      <c r="S642">
        <v>45657</v>
      </c>
    </row>
    <row r="643" spans="1:19" x14ac:dyDescent="0.3">
      <c r="A643">
        <v>638</v>
      </c>
      <c r="B643" t="s">
        <v>1033</v>
      </c>
      <c r="C643">
        <v>37705</v>
      </c>
      <c r="D643" t="s">
        <v>1899</v>
      </c>
      <c r="E643">
        <v>1961</v>
      </c>
      <c r="F643" t="s">
        <v>2131</v>
      </c>
      <c r="G643" t="s">
        <v>2103</v>
      </c>
      <c r="H643">
        <v>2</v>
      </c>
      <c r="I643">
        <v>1</v>
      </c>
      <c r="J643" t="s">
        <v>2131</v>
      </c>
      <c r="K643">
        <v>382.1</v>
      </c>
      <c r="L643">
        <v>340.6</v>
      </c>
      <c r="M643">
        <v>649772.6100000001</v>
      </c>
      <c r="N643">
        <v>649772.6100000001</v>
      </c>
      <c r="O643">
        <v>0</v>
      </c>
      <c r="P643">
        <v>0</v>
      </c>
      <c r="Q643">
        <v>0</v>
      </c>
      <c r="R643">
        <v>45292</v>
      </c>
      <c r="S643">
        <v>45657</v>
      </c>
    </row>
    <row r="644" spans="1:19" x14ac:dyDescent="0.3">
      <c r="A644">
        <v>639</v>
      </c>
      <c r="B644" t="s">
        <v>1034</v>
      </c>
      <c r="C644">
        <v>37706</v>
      </c>
      <c r="D644" t="s">
        <v>1899</v>
      </c>
      <c r="E644">
        <v>1961</v>
      </c>
      <c r="F644" t="s">
        <v>2131</v>
      </c>
      <c r="G644" t="s">
        <v>2103</v>
      </c>
      <c r="H644">
        <v>2</v>
      </c>
      <c r="I644">
        <v>1</v>
      </c>
      <c r="J644" t="s">
        <v>2131</v>
      </c>
      <c r="K644">
        <v>382</v>
      </c>
      <c r="L644">
        <v>353.5</v>
      </c>
      <c r="M644">
        <v>649773.63</v>
      </c>
      <c r="N644">
        <v>649773.63</v>
      </c>
      <c r="O644">
        <v>0</v>
      </c>
      <c r="P644">
        <v>0</v>
      </c>
      <c r="Q644">
        <v>0</v>
      </c>
      <c r="R644">
        <v>45292</v>
      </c>
      <c r="S644">
        <v>45657</v>
      </c>
    </row>
    <row r="645" spans="1:19" x14ac:dyDescent="0.3">
      <c r="A645">
        <v>640</v>
      </c>
      <c r="B645" t="s">
        <v>1030</v>
      </c>
      <c r="C645">
        <v>46750</v>
      </c>
      <c r="D645" t="s">
        <v>1899</v>
      </c>
      <c r="E645">
        <v>1963</v>
      </c>
      <c r="F645" t="s">
        <v>2131</v>
      </c>
      <c r="G645" t="s">
        <v>2108</v>
      </c>
      <c r="H645">
        <v>2</v>
      </c>
      <c r="I645">
        <v>2</v>
      </c>
      <c r="J645" t="s">
        <v>2131</v>
      </c>
      <c r="K645">
        <v>399.7</v>
      </c>
      <c r="L645">
        <v>353.1</v>
      </c>
      <c r="M645">
        <v>1032809</v>
      </c>
      <c r="N645">
        <v>1032809</v>
      </c>
      <c r="O645">
        <v>0</v>
      </c>
      <c r="P645">
        <v>0</v>
      </c>
      <c r="Q645">
        <v>0</v>
      </c>
      <c r="R645">
        <v>45292</v>
      </c>
      <c r="S645">
        <v>45657</v>
      </c>
    </row>
    <row r="646" spans="1:19" x14ac:dyDescent="0.3">
      <c r="A646">
        <v>641</v>
      </c>
      <c r="B646" t="s">
        <v>1031</v>
      </c>
      <c r="C646">
        <v>46899</v>
      </c>
      <c r="D646" t="s">
        <v>1899</v>
      </c>
      <c r="E646">
        <v>1962</v>
      </c>
      <c r="F646" t="s">
        <v>2131</v>
      </c>
      <c r="G646" t="s">
        <v>2108</v>
      </c>
      <c r="H646">
        <v>2</v>
      </c>
      <c r="I646">
        <v>1</v>
      </c>
      <c r="J646" t="s">
        <v>2131</v>
      </c>
      <c r="K646">
        <v>302.3</v>
      </c>
      <c r="L646">
        <v>266.39999999999998</v>
      </c>
      <c r="M646">
        <v>820930.88</v>
      </c>
      <c r="N646">
        <v>820930.88</v>
      </c>
      <c r="O646">
        <v>0</v>
      </c>
      <c r="P646">
        <v>0</v>
      </c>
      <c r="Q646">
        <v>0</v>
      </c>
      <c r="R646">
        <v>45292</v>
      </c>
      <c r="S646">
        <v>45657</v>
      </c>
    </row>
    <row r="647" spans="1:19" x14ac:dyDescent="0.3">
      <c r="A647">
        <v>642</v>
      </c>
      <c r="B647" t="s">
        <v>481</v>
      </c>
      <c r="C647">
        <v>37593</v>
      </c>
      <c r="D647" t="s">
        <v>1899</v>
      </c>
      <c r="E647">
        <v>1965</v>
      </c>
      <c r="F647" t="s">
        <v>2131</v>
      </c>
      <c r="G647" t="s">
        <v>2103</v>
      </c>
      <c r="H647">
        <v>2</v>
      </c>
      <c r="I647">
        <v>2</v>
      </c>
      <c r="J647" t="s">
        <v>2131</v>
      </c>
      <c r="K647">
        <v>559</v>
      </c>
      <c r="L647">
        <v>509.9</v>
      </c>
      <c r="M647">
        <v>1004462.26</v>
      </c>
      <c r="N647">
        <v>1004462.26</v>
      </c>
      <c r="O647">
        <v>0</v>
      </c>
      <c r="P647">
        <v>0</v>
      </c>
      <c r="Q647">
        <v>0</v>
      </c>
      <c r="R647">
        <v>45292</v>
      </c>
      <c r="S647">
        <v>45657</v>
      </c>
    </row>
    <row r="648" spans="1:19" x14ac:dyDescent="0.3">
      <c r="A648">
        <v>643</v>
      </c>
      <c r="B648" t="s">
        <v>482</v>
      </c>
      <c r="C648">
        <v>37587</v>
      </c>
      <c r="D648" t="s">
        <v>1899</v>
      </c>
      <c r="E648">
        <v>1958</v>
      </c>
      <c r="F648" t="s">
        <v>2131</v>
      </c>
      <c r="G648" t="s">
        <v>2103</v>
      </c>
      <c r="H648">
        <v>2</v>
      </c>
      <c r="I648">
        <v>1</v>
      </c>
      <c r="J648" t="s">
        <v>2131</v>
      </c>
      <c r="K648">
        <v>402</v>
      </c>
      <c r="L648">
        <v>361.4</v>
      </c>
      <c r="M648">
        <v>741857.48</v>
      </c>
      <c r="N648">
        <v>741857.48</v>
      </c>
      <c r="O648">
        <v>0</v>
      </c>
      <c r="P648">
        <v>0</v>
      </c>
      <c r="Q648">
        <v>0</v>
      </c>
      <c r="R648">
        <v>45292</v>
      </c>
      <c r="S648">
        <v>45657</v>
      </c>
    </row>
    <row r="649" spans="1:19" x14ac:dyDescent="0.3">
      <c r="A649">
        <v>644</v>
      </c>
      <c r="B649" t="s">
        <v>487</v>
      </c>
      <c r="C649">
        <v>37743</v>
      </c>
      <c r="D649" t="s">
        <v>1899</v>
      </c>
      <c r="E649">
        <v>1963</v>
      </c>
      <c r="F649" t="s">
        <v>2131</v>
      </c>
      <c r="G649" t="s">
        <v>2103</v>
      </c>
      <c r="H649">
        <v>2</v>
      </c>
      <c r="I649">
        <v>1</v>
      </c>
      <c r="J649" t="s">
        <v>2131</v>
      </c>
      <c r="K649">
        <v>363.3</v>
      </c>
      <c r="L649">
        <v>315.89999999999998</v>
      </c>
      <c r="M649">
        <v>674455.82</v>
      </c>
      <c r="N649">
        <v>674455.82</v>
      </c>
      <c r="O649">
        <v>0</v>
      </c>
      <c r="P649">
        <v>0</v>
      </c>
      <c r="Q649">
        <v>0</v>
      </c>
      <c r="R649">
        <v>45292</v>
      </c>
      <c r="S649">
        <v>45657</v>
      </c>
    </row>
    <row r="650" spans="1:19" x14ac:dyDescent="0.3">
      <c r="A650">
        <v>645</v>
      </c>
      <c r="B650" t="s">
        <v>486</v>
      </c>
      <c r="C650">
        <v>46898</v>
      </c>
      <c r="D650" t="s">
        <v>1899</v>
      </c>
      <c r="E650">
        <v>1964</v>
      </c>
      <c r="F650" t="s">
        <v>2131</v>
      </c>
      <c r="G650" t="s">
        <v>2108</v>
      </c>
      <c r="H650">
        <v>2</v>
      </c>
      <c r="I650">
        <v>1</v>
      </c>
      <c r="J650" t="s">
        <v>2131</v>
      </c>
      <c r="K650">
        <v>364.4</v>
      </c>
      <c r="L650">
        <v>331.1</v>
      </c>
      <c r="M650">
        <v>974918.34000000008</v>
      </c>
      <c r="N650">
        <v>974918.34000000008</v>
      </c>
      <c r="O650">
        <v>0</v>
      </c>
      <c r="P650">
        <v>0</v>
      </c>
      <c r="Q650">
        <v>0</v>
      </c>
      <c r="R650">
        <v>45292</v>
      </c>
      <c r="S650">
        <v>45657</v>
      </c>
    </row>
    <row r="651" spans="1:19" x14ac:dyDescent="0.3">
      <c r="A651">
        <v>646</v>
      </c>
      <c r="B651" t="s">
        <v>1352</v>
      </c>
      <c r="C651">
        <v>37662</v>
      </c>
      <c r="D651" t="s">
        <v>1899</v>
      </c>
      <c r="E651">
        <v>1974</v>
      </c>
      <c r="F651" t="s">
        <v>2131</v>
      </c>
      <c r="G651" t="s">
        <v>2097</v>
      </c>
      <c r="H651">
        <v>5</v>
      </c>
      <c r="I651">
        <v>4</v>
      </c>
      <c r="J651" t="s">
        <v>2131</v>
      </c>
      <c r="K651">
        <v>3111.3</v>
      </c>
      <c r="L651">
        <v>2681.8</v>
      </c>
      <c r="M651">
        <v>174112.24</v>
      </c>
      <c r="N651">
        <v>174112.24</v>
      </c>
      <c r="O651">
        <v>0</v>
      </c>
      <c r="P651">
        <v>0</v>
      </c>
      <c r="Q651">
        <v>0</v>
      </c>
      <c r="R651">
        <v>45292</v>
      </c>
      <c r="S651">
        <v>45657</v>
      </c>
    </row>
    <row r="652" spans="1:19" x14ac:dyDescent="0.3">
      <c r="A652">
        <v>647</v>
      </c>
      <c r="B652" t="s">
        <v>1354</v>
      </c>
      <c r="C652">
        <v>37707</v>
      </c>
      <c r="D652" t="s">
        <v>1899</v>
      </c>
      <c r="E652">
        <v>1961</v>
      </c>
      <c r="F652" t="s">
        <v>2131</v>
      </c>
      <c r="G652" t="s">
        <v>2103</v>
      </c>
      <c r="H652">
        <v>2</v>
      </c>
      <c r="I652">
        <v>1</v>
      </c>
      <c r="J652" t="s">
        <v>2131</v>
      </c>
      <c r="K652">
        <v>450.8</v>
      </c>
      <c r="L652">
        <v>407.4</v>
      </c>
      <c r="M652">
        <v>1237652.55</v>
      </c>
      <c r="N652">
        <v>1237652.55</v>
      </c>
      <c r="O652">
        <v>0</v>
      </c>
      <c r="P652">
        <v>0</v>
      </c>
      <c r="Q652">
        <v>0</v>
      </c>
      <c r="R652">
        <v>45292</v>
      </c>
      <c r="S652">
        <v>45657</v>
      </c>
    </row>
    <row r="653" spans="1:19" x14ac:dyDescent="0.3">
      <c r="A653">
        <v>648</v>
      </c>
      <c r="B653" t="s">
        <v>1355</v>
      </c>
      <c r="C653">
        <v>37703</v>
      </c>
      <c r="D653" t="s">
        <v>1899</v>
      </c>
      <c r="E653">
        <v>1960</v>
      </c>
      <c r="F653" t="s">
        <v>2131</v>
      </c>
      <c r="G653" t="s">
        <v>2103</v>
      </c>
      <c r="H653">
        <v>2</v>
      </c>
      <c r="I653">
        <v>1</v>
      </c>
      <c r="J653" t="s">
        <v>2131</v>
      </c>
      <c r="K653">
        <v>316.60000000000002</v>
      </c>
      <c r="L653">
        <v>287.89999999999998</v>
      </c>
      <c r="M653">
        <v>649770.58000000007</v>
      </c>
      <c r="N653">
        <v>649770.58000000007</v>
      </c>
      <c r="O653">
        <v>0</v>
      </c>
      <c r="P653">
        <v>0</v>
      </c>
      <c r="Q653">
        <v>0</v>
      </c>
      <c r="R653">
        <v>45292</v>
      </c>
      <c r="S653">
        <v>45657</v>
      </c>
    </row>
    <row r="654" spans="1:19" x14ac:dyDescent="0.3">
      <c r="A654">
        <v>649</v>
      </c>
      <c r="B654" t="s">
        <v>1356</v>
      </c>
      <c r="C654">
        <v>37709</v>
      </c>
      <c r="D654" t="s">
        <v>1899</v>
      </c>
      <c r="E654">
        <v>1970</v>
      </c>
      <c r="F654" t="s">
        <v>2131</v>
      </c>
      <c r="G654" t="s">
        <v>2098</v>
      </c>
      <c r="H654">
        <v>5</v>
      </c>
      <c r="I654">
        <v>3</v>
      </c>
      <c r="J654" t="s">
        <v>2131</v>
      </c>
      <c r="K654">
        <v>2133.1999999999998</v>
      </c>
      <c r="L654">
        <v>1999.25</v>
      </c>
      <c r="M654">
        <v>4390211.07</v>
      </c>
      <c r="N654">
        <v>4390211.07</v>
      </c>
      <c r="O654">
        <v>0</v>
      </c>
      <c r="P654">
        <v>0</v>
      </c>
      <c r="Q654">
        <v>0</v>
      </c>
      <c r="R654">
        <v>45292</v>
      </c>
      <c r="S654">
        <v>45657</v>
      </c>
    </row>
    <row r="655" spans="1:19" x14ac:dyDescent="0.3">
      <c r="A655">
        <v>650</v>
      </c>
      <c r="B655" t="s">
        <v>1357</v>
      </c>
      <c r="C655">
        <v>37530</v>
      </c>
      <c r="D655" t="s">
        <v>1899</v>
      </c>
      <c r="E655">
        <v>1970</v>
      </c>
      <c r="F655" t="s">
        <v>2131</v>
      </c>
      <c r="G655" t="s">
        <v>2098</v>
      </c>
      <c r="H655">
        <v>5</v>
      </c>
      <c r="I655">
        <v>4</v>
      </c>
      <c r="J655" t="s">
        <v>2131</v>
      </c>
      <c r="K655">
        <v>3382</v>
      </c>
      <c r="L655">
        <v>3153.35</v>
      </c>
      <c r="M655">
        <v>173407.64</v>
      </c>
      <c r="N655">
        <v>173407.64</v>
      </c>
      <c r="O655">
        <v>0</v>
      </c>
      <c r="P655">
        <v>0</v>
      </c>
      <c r="Q655">
        <v>0</v>
      </c>
      <c r="R655">
        <v>45292</v>
      </c>
      <c r="S655">
        <v>45657</v>
      </c>
    </row>
    <row r="656" spans="1:19" x14ac:dyDescent="0.3">
      <c r="A656">
        <v>651</v>
      </c>
      <c r="B656" t="s">
        <v>1358</v>
      </c>
      <c r="C656">
        <v>37531</v>
      </c>
      <c r="D656" t="s">
        <v>1899</v>
      </c>
      <c r="E656">
        <v>1970</v>
      </c>
      <c r="F656" t="s">
        <v>2131</v>
      </c>
      <c r="G656" t="s">
        <v>2098</v>
      </c>
      <c r="H656">
        <v>5</v>
      </c>
      <c r="I656">
        <v>2</v>
      </c>
      <c r="J656" t="s">
        <v>2131</v>
      </c>
      <c r="K656">
        <v>1642.6</v>
      </c>
      <c r="L656">
        <v>1532.7</v>
      </c>
      <c r="M656">
        <v>134088</v>
      </c>
      <c r="N656">
        <v>134088</v>
      </c>
      <c r="O656">
        <v>0</v>
      </c>
      <c r="P656">
        <v>0</v>
      </c>
      <c r="Q656">
        <v>0</v>
      </c>
      <c r="R656">
        <v>45292</v>
      </c>
      <c r="S656">
        <v>45657</v>
      </c>
    </row>
    <row r="657" spans="1:19" x14ac:dyDescent="0.3">
      <c r="A657">
        <v>652</v>
      </c>
      <c r="B657" t="s">
        <v>1359</v>
      </c>
      <c r="C657">
        <v>37532</v>
      </c>
      <c r="D657" t="s">
        <v>1899</v>
      </c>
      <c r="E657">
        <v>1969</v>
      </c>
      <c r="F657" t="s">
        <v>2131</v>
      </c>
      <c r="G657" t="s">
        <v>2098</v>
      </c>
      <c r="H657">
        <v>5</v>
      </c>
      <c r="I657">
        <v>4</v>
      </c>
      <c r="J657" t="s">
        <v>2131</v>
      </c>
      <c r="K657">
        <v>3285</v>
      </c>
      <c r="L657">
        <v>3085.42</v>
      </c>
      <c r="M657">
        <v>282015.40000000002</v>
      </c>
      <c r="N657">
        <v>282015.40000000002</v>
      </c>
      <c r="O657">
        <v>0</v>
      </c>
      <c r="P657">
        <v>0</v>
      </c>
      <c r="Q657">
        <v>0</v>
      </c>
      <c r="R657">
        <v>45292</v>
      </c>
      <c r="S657">
        <v>45657</v>
      </c>
    </row>
    <row r="658" spans="1:19" x14ac:dyDescent="0.3">
      <c r="A658">
        <v>653</v>
      </c>
      <c r="B658" t="s">
        <v>1360</v>
      </c>
      <c r="C658">
        <v>37534</v>
      </c>
      <c r="D658" t="s">
        <v>1899</v>
      </c>
      <c r="E658">
        <v>1969</v>
      </c>
      <c r="F658" t="s">
        <v>2131</v>
      </c>
      <c r="G658" t="s">
        <v>2098</v>
      </c>
      <c r="H658">
        <v>5</v>
      </c>
      <c r="I658">
        <v>2</v>
      </c>
      <c r="J658" t="s">
        <v>2131</v>
      </c>
      <c r="K658">
        <v>1698.5</v>
      </c>
      <c r="L658">
        <v>1585.1</v>
      </c>
      <c r="M658">
        <v>134088</v>
      </c>
      <c r="N658">
        <v>134088</v>
      </c>
      <c r="O658">
        <v>0</v>
      </c>
      <c r="P658">
        <v>0</v>
      </c>
      <c r="Q658">
        <v>0</v>
      </c>
      <c r="R658">
        <v>45292</v>
      </c>
      <c r="S658">
        <v>45657</v>
      </c>
    </row>
    <row r="659" spans="1:19" x14ac:dyDescent="0.3">
      <c r="A659">
        <v>654</v>
      </c>
      <c r="B659" t="s">
        <v>3059</v>
      </c>
      <c r="C659">
        <v>37712</v>
      </c>
      <c r="D659" t="s">
        <v>1899</v>
      </c>
      <c r="E659">
        <v>1988</v>
      </c>
      <c r="F659" t="s">
        <v>2131</v>
      </c>
      <c r="G659" t="s">
        <v>2098</v>
      </c>
      <c r="H659">
        <v>2</v>
      </c>
      <c r="I659">
        <v>3</v>
      </c>
      <c r="J659" t="s">
        <v>2131</v>
      </c>
      <c r="K659">
        <v>1087.5</v>
      </c>
      <c r="L659">
        <v>971.7</v>
      </c>
      <c r="M659">
        <v>3043229.78</v>
      </c>
      <c r="N659">
        <v>3043229.78</v>
      </c>
      <c r="O659">
        <v>0</v>
      </c>
      <c r="P659">
        <v>0</v>
      </c>
      <c r="Q659">
        <v>0</v>
      </c>
      <c r="R659">
        <v>45292</v>
      </c>
      <c r="S659">
        <v>45657</v>
      </c>
    </row>
    <row r="660" spans="1:19" x14ac:dyDescent="0.3">
      <c r="A660">
        <v>655</v>
      </c>
      <c r="B660" t="s">
        <v>3097</v>
      </c>
      <c r="C660">
        <v>37575</v>
      </c>
      <c r="D660" t="s">
        <v>1899</v>
      </c>
      <c r="E660">
        <v>1952</v>
      </c>
      <c r="F660" t="s">
        <v>2131</v>
      </c>
      <c r="G660" t="s">
        <v>2098</v>
      </c>
      <c r="H660">
        <v>2</v>
      </c>
      <c r="I660">
        <v>1</v>
      </c>
      <c r="J660" t="s">
        <v>2131</v>
      </c>
      <c r="K660">
        <v>542.70000000000005</v>
      </c>
      <c r="L660">
        <v>496.42</v>
      </c>
      <c r="M660">
        <v>105727.17</v>
      </c>
      <c r="N660">
        <v>105727.17</v>
      </c>
      <c r="O660">
        <v>0</v>
      </c>
      <c r="P660">
        <v>0</v>
      </c>
      <c r="Q660">
        <v>0</v>
      </c>
      <c r="R660">
        <v>45292</v>
      </c>
      <c r="S660">
        <v>45657</v>
      </c>
    </row>
    <row r="661" spans="1:19" x14ac:dyDescent="0.3">
      <c r="A661">
        <v>656</v>
      </c>
      <c r="B661" t="s">
        <v>3185</v>
      </c>
      <c r="C661">
        <v>37625</v>
      </c>
      <c r="D661" t="s">
        <v>1899</v>
      </c>
      <c r="E661">
        <v>1986</v>
      </c>
      <c r="F661" t="s">
        <v>2131</v>
      </c>
      <c r="G661" t="s">
        <v>2098</v>
      </c>
      <c r="H661">
        <v>2</v>
      </c>
      <c r="I661">
        <v>3</v>
      </c>
      <c r="J661" t="s">
        <v>2131</v>
      </c>
      <c r="K661">
        <v>790.7</v>
      </c>
      <c r="L661">
        <v>709.9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45292</v>
      </c>
      <c r="S661">
        <v>45657</v>
      </c>
    </row>
    <row r="662" spans="1:19" x14ac:dyDescent="0.3">
      <c r="A662">
        <v>657</v>
      </c>
      <c r="B662" t="s">
        <v>3425</v>
      </c>
      <c r="C662">
        <v>37665</v>
      </c>
      <c r="D662" t="s">
        <v>1899</v>
      </c>
      <c r="E662">
        <v>1990</v>
      </c>
      <c r="F662" t="s">
        <v>2131</v>
      </c>
      <c r="G662" t="s">
        <v>2129</v>
      </c>
      <c r="H662">
        <v>5</v>
      </c>
      <c r="I662">
        <v>5</v>
      </c>
      <c r="J662" t="s">
        <v>2131</v>
      </c>
      <c r="K662">
        <v>5785.5</v>
      </c>
      <c r="L662">
        <v>5293.8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45292</v>
      </c>
      <c r="S662">
        <v>45657</v>
      </c>
    </row>
    <row r="663" spans="1:19" x14ac:dyDescent="0.3">
      <c r="A663">
        <v>658</v>
      </c>
      <c r="B663" t="s">
        <v>3426</v>
      </c>
      <c r="C663">
        <v>37667</v>
      </c>
      <c r="D663" t="s">
        <v>1899</v>
      </c>
      <c r="E663">
        <v>1979</v>
      </c>
      <c r="F663" t="s">
        <v>2131</v>
      </c>
      <c r="G663" t="s">
        <v>2129</v>
      </c>
      <c r="H663">
        <v>5</v>
      </c>
      <c r="I663">
        <v>6</v>
      </c>
      <c r="J663" t="s">
        <v>2131</v>
      </c>
      <c r="K663">
        <v>4991</v>
      </c>
      <c r="L663">
        <v>4625.1000000000004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45292</v>
      </c>
      <c r="S663">
        <v>45657</v>
      </c>
    </row>
    <row r="664" spans="1:19" x14ac:dyDescent="0.3">
      <c r="A664">
        <v>659</v>
      </c>
      <c r="B664" t="s">
        <v>3427</v>
      </c>
      <c r="C664">
        <v>37683</v>
      </c>
      <c r="D664" t="s">
        <v>1899</v>
      </c>
      <c r="E664">
        <v>1989</v>
      </c>
      <c r="F664" t="s">
        <v>2131</v>
      </c>
      <c r="G664" t="s">
        <v>2129</v>
      </c>
      <c r="H664">
        <v>5</v>
      </c>
      <c r="I664">
        <v>6</v>
      </c>
      <c r="J664" t="s">
        <v>2131</v>
      </c>
      <c r="K664">
        <v>4786.8999999999996</v>
      </c>
      <c r="L664">
        <v>4380.6000000000004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45292</v>
      </c>
      <c r="S664">
        <v>45657</v>
      </c>
    </row>
    <row r="665" spans="1:19" x14ac:dyDescent="0.3">
      <c r="A665">
        <v>660</v>
      </c>
      <c r="B665" t="s">
        <v>483</v>
      </c>
      <c r="C665">
        <v>46747</v>
      </c>
      <c r="D665" t="s">
        <v>1899</v>
      </c>
      <c r="E665">
        <v>1960</v>
      </c>
      <c r="F665" t="s">
        <v>2131</v>
      </c>
      <c r="G665" t="s">
        <v>2108</v>
      </c>
      <c r="H665">
        <v>2</v>
      </c>
      <c r="I665">
        <v>1</v>
      </c>
      <c r="J665" t="s">
        <v>2131</v>
      </c>
      <c r="K665">
        <v>355.6</v>
      </c>
      <c r="L665">
        <v>355.6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45292</v>
      </c>
      <c r="S665">
        <v>45657</v>
      </c>
    </row>
    <row r="666" spans="1:19" x14ac:dyDescent="0.3">
      <c r="A666">
        <v>661</v>
      </c>
      <c r="B666" t="s">
        <v>1353</v>
      </c>
      <c r="C666">
        <v>37689</v>
      </c>
      <c r="D666" t="s">
        <v>1899</v>
      </c>
      <c r="E666">
        <v>1952</v>
      </c>
      <c r="F666" t="s">
        <v>2131</v>
      </c>
      <c r="G666" t="s">
        <v>2103</v>
      </c>
      <c r="H666">
        <v>2</v>
      </c>
      <c r="I666">
        <v>1</v>
      </c>
      <c r="J666" t="s">
        <v>2131</v>
      </c>
      <c r="K666">
        <v>391.6</v>
      </c>
      <c r="L666">
        <v>391.6</v>
      </c>
      <c r="M666">
        <v>1289001.4000000001</v>
      </c>
      <c r="N666">
        <v>1289001.4000000001</v>
      </c>
      <c r="O666">
        <v>0</v>
      </c>
      <c r="P666">
        <v>0</v>
      </c>
      <c r="Q666">
        <v>0</v>
      </c>
      <c r="R666">
        <v>45292</v>
      </c>
      <c r="S666">
        <v>45657</v>
      </c>
    </row>
    <row r="667" spans="1:19" x14ac:dyDescent="0.3">
      <c r="A667">
        <v>662</v>
      </c>
      <c r="B667" t="s">
        <v>488</v>
      </c>
      <c r="C667">
        <v>37752</v>
      </c>
      <c r="D667" t="s">
        <v>1899</v>
      </c>
      <c r="E667">
        <v>1959</v>
      </c>
      <c r="F667" t="s">
        <v>2131</v>
      </c>
      <c r="G667" t="s">
        <v>2103</v>
      </c>
      <c r="H667">
        <v>2</v>
      </c>
      <c r="I667">
        <v>1</v>
      </c>
      <c r="J667" t="s">
        <v>2131</v>
      </c>
      <c r="K667">
        <v>562</v>
      </c>
      <c r="L667">
        <v>159.75</v>
      </c>
      <c r="M667">
        <v>270099.70999999996</v>
      </c>
      <c r="N667">
        <v>270099.70999999996</v>
      </c>
      <c r="O667">
        <v>0</v>
      </c>
      <c r="P667">
        <v>0</v>
      </c>
      <c r="Q667">
        <v>0</v>
      </c>
      <c r="R667">
        <v>45292</v>
      </c>
      <c r="S667">
        <v>45657</v>
      </c>
    </row>
    <row r="668" spans="1:19" x14ac:dyDescent="0.3">
      <c r="A668">
        <v>663</v>
      </c>
      <c r="B668" t="s">
        <v>3310</v>
      </c>
      <c r="C668">
        <v>37576</v>
      </c>
      <c r="D668" t="s">
        <v>1899</v>
      </c>
      <c r="E668">
        <v>1973</v>
      </c>
      <c r="F668" t="s">
        <v>2131</v>
      </c>
      <c r="G668" t="s">
        <v>2130</v>
      </c>
      <c r="H668">
        <v>5</v>
      </c>
      <c r="I668">
        <v>4</v>
      </c>
      <c r="J668" t="s">
        <v>2131</v>
      </c>
      <c r="K668">
        <v>3499</v>
      </c>
      <c r="L668">
        <v>3255</v>
      </c>
      <c r="M668">
        <v>170878.8</v>
      </c>
      <c r="N668">
        <v>170878.8</v>
      </c>
      <c r="O668">
        <v>0</v>
      </c>
      <c r="P668">
        <v>0</v>
      </c>
      <c r="Q668">
        <v>0</v>
      </c>
      <c r="R668">
        <v>45292</v>
      </c>
      <c r="S668">
        <v>45657</v>
      </c>
    </row>
    <row r="669" spans="1:19" x14ac:dyDescent="0.3">
      <c r="A669">
        <v>664</v>
      </c>
      <c r="B669" t="s">
        <v>3311</v>
      </c>
      <c r="C669">
        <v>37577</v>
      </c>
      <c r="D669" t="s">
        <v>1899</v>
      </c>
      <c r="E669">
        <v>1973</v>
      </c>
      <c r="F669" t="s">
        <v>2131</v>
      </c>
      <c r="G669" t="s">
        <v>2130</v>
      </c>
      <c r="H669">
        <v>5</v>
      </c>
      <c r="I669">
        <v>4</v>
      </c>
      <c r="J669" t="s">
        <v>2131</v>
      </c>
      <c r="K669">
        <v>3595.6</v>
      </c>
      <c r="L669">
        <v>3351.6</v>
      </c>
      <c r="M669">
        <v>175039.2</v>
      </c>
      <c r="N669">
        <v>175039.2</v>
      </c>
      <c r="O669">
        <v>0</v>
      </c>
      <c r="P669">
        <v>0</v>
      </c>
      <c r="Q669">
        <v>0</v>
      </c>
      <c r="R669">
        <v>45292</v>
      </c>
      <c r="S669">
        <v>45657</v>
      </c>
    </row>
    <row r="670" spans="1:19" x14ac:dyDescent="0.3">
      <c r="A670">
        <v>665</v>
      </c>
      <c r="B670" t="s">
        <v>1729</v>
      </c>
      <c r="C670">
        <v>38046</v>
      </c>
      <c r="D670" t="s">
        <v>1899</v>
      </c>
      <c r="E670">
        <v>1967</v>
      </c>
      <c r="F670" t="s">
        <v>2131</v>
      </c>
      <c r="G670" t="s">
        <v>2097</v>
      </c>
      <c r="H670">
        <v>4</v>
      </c>
      <c r="I670">
        <v>4</v>
      </c>
      <c r="J670" t="s">
        <v>2131</v>
      </c>
      <c r="K670">
        <v>2966.65</v>
      </c>
      <c r="L670">
        <v>2710.05</v>
      </c>
      <c r="M670">
        <v>5406155.4022000004</v>
      </c>
      <c r="N670">
        <v>5406155.4022000004</v>
      </c>
      <c r="O670">
        <v>0</v>
      </c>
      <c r="P670">
        <v>0</v>
      </c>
      <c r="Q670">
        <v>0</v>
      </c>
      <c r="R670">
        <v>45292</v>
      </c>
      <c r="S670">
        <v>45657</v>
      </c>
    </row>
    <row r="671" spans="1:19" x14ac:dyDescent="0.3">
      <c r="A671">
        <v>666</v>
      </c>
      <c r="B671" t="s">
        <v>1732</v>
      </c>
      <c r="C671">
        <v>38051</v>
      </c>
      <c r="D671" t="s">
        <v>1899</v>
      </c>
      <c r="E671">
        <v>1968</v>
      </c>
      <c r="F671" t="s">
        <v>2131</v>
      </c>
      <c r="G671" t="s">
        <v>2097</v>
      </c>
      <c r="H671">
        <v>4</v>
      </c>
      <c r="I671">
        <v>4</v>
      </c>
      <c r="J671" t="s">
        <v>2131</v>
      </c>
      <c r="K671">
        <v>3123.74</v>
      </c>
      <c r="L671">
        <v>2884.38</v>
      </c>
      <c r="M671">
        <v>5906005.0731499996</v>
      </c>
      <c r="N671">
        <v>5906005.0731499996</v>
      </c>
      <c r="O671">
        <v>0</v>
      </c>
      <c r="P671">
        <v>0</v>
      </c>
      <c r="Q671">
        <v>0</v>
      </c>
      <c r="R671">
        <v>45292</v>
      </c>
      <c r="S671">
        <v>45657</v>
      </c>
    </row>
    <row r="672" spans="1:19" x14ac:dyDescent="0.3">
      <c r="A672">
        <v>667</v>
      </c>
      <c r="B672" t="s">
        <v>1040</v>
      </c>
      <c r="C672">
        <v>38053</v>
      </c>
      <c r="D672" t="s">
        <v>1899</v>
      </c>
      <c r="E672">
        <v>1968</v>
      </c>
      <c r="F672" t="s">
        <v>2131</v>
      </c>
      <c r="G672" t="s">
        <v>2098</v>
      </c>
      <c r="H672">
        <v>4</v>
      </c>
      <c r="I672">
        <v>3</v>
      </c>
      <c r="J672" t="s">
        <v>2131</v>
      </c>
      <c r="K672">
        <v>3842.01</v>
      </c>
      <c r="L672">
        <v>2502.3200000000002</v>
      </c>
      <c r="M672">
        <v>3474824.33</v>
      </c>
      <c r="N672">
        <v>3474824.33</v>
      </c>
      <c r="O672">
        <v>0</v>
      </c>
      <c r="P672">
        <v>0</v>
      </c>
      <c r="Q672">
        <v>0</v>
      </c>
      <c r="R672">
        <v>45292</v>
      </c>
      <c r="S672">
        <v>45657</v>
      </c>
    </row>
    <row r="673" spans="1:19" x14ac:dyDescent="0.3">
      <c r="A673">
        <v>668</v>
      </c>
      <c r="B673" t="s">
        <v>505</v>
      </c>
      <c r="C673">
        <v>37794</v>
      </c>
      <c r="D673" t="s">
        <v>1899</v>
      </c>
      <c r="E673">
        <v>1964</v>
      </c>
      <c r="F673" t="s">
        <v>2131</v>
      </c>
      <c r="G673" t="s">
        <v>2097</v>
      </c>
      <c r="H673">
        <v>4</v>
      </c>
      <c r="I673">
        <v>3</v>
      </c>
      <c r="J673" t="s">
        <v>2131</v>
      </c>
      <c r="K673">
        <v>3422.09</v>
      </c>
      <c r="L673">
        <v>2020.8</v>
      </c>
      <c r="M673">
        <v>3769046.7888500001</v>
      </c>
      <c r="N673">
        <v>3769046.7888500001</v>
      </c>
      <c r="O673">
        <v>0</v>
      </c>
      <c r="P673">
        <v>0</v>
      </c>
      <c r="Q673">
        <v>0</v>
      </c>
      <c r="R673">
        <v>45292</v>
      </c>
      <c r="S673">
        <v>45657</v>
      </c>
    </row>
    <row r="674" spans="1:19" x14ac:dyDescent="0.3">
      <c r="A674">
        <v>669</v>
      </c>
      <c r="B674" t="s">
        <v>498</v>
      </c>
      <c r="C674">
        <v>37798</v>
      </c>
      <c r="D674" t="s">
        <v>1899</v>
      </c>
      <c r="E674">
        <v>1964</v>
      </c>
      <c r="F674" t="s">
        <v>2131</v>
      </c>
      <c r="G674" t="s">
        <v>2097</v>
      </c>
      <c r="H674">
        <v>4</v>
      </c>
      <c r="I674">
        <v>3</v>
      </c>
      <c r="J674" t="s">
        <v>2131</v>
      </c>
      <c r="K674">
        <v>3595.79</v>
      </c>
      <c r="L674">
        <v>2038.69</v>
      </c>
      <c r="M674">
        <v>5148000.2615999999</v>
      </c>
      <c r="N674">
        <v>5148000.2615999999</v>
      </c>
      <c r="O674">
        <v>0</v>
      </c>
      <c r="P674">
        <v>0</v>
      </c>
      <c r="Q674">
        <v>0</v>
      </c>
      <c r="R674">
        <v>45292</v>
      </c>
      <c r="S674">
        <v>45657</v>
      </c>
    </row>
    <row r="675" spans="1:19" x14ac:dyDescent="0.3">
      <c r="A675">
        <v>670</v>
      </c>
      <c r="B675" t="s">
        <v>1731</v>
      </c>
      <c r="C675">
        <v>37807</v>
      </c>
      <c r="D675" t="s">
        <v>1899</v>
      </c>
      <c r="E675">
        <v>1967</v>
      </c>
      <c r="F675" t="s">
        <v>2131</v>
      </c>
      <c r="G675" t="s">
        <v>2097</v>
      </c>
      <c r="H675">
        <v>5</v>
      </c>
      <c r="I675">
        <v>4</v>
      </c>
      <c r="J675" t="s">
        <v>2131</v>
      </c>
      <c r="K675">
        <v>3590.28</v>
      </c>
      <c r="L675">
        <v>2362.4899999999998</v>
      </c>
      <c r="M675">
        <v>11155863.120000001</v>
      </c>
      <c r="N675">
        <v>11155863.120000001</v>
      </c>
      <c r="O675">
        <v>0</v>
      </c>
      <c r="P675">
        <v>0</v>
      </c>
      <c r="Q675">
        <v>0</v>
      </c>
      <c r="R675">
        <v>45292</v>
      </c>
      <c r="S675">
        <v>45657</v>
      </c>
    </row>
    <row r="676" spans="1:19" x14ac:dyDescent="0.3">
      <c r="A676">
        <v>671</v>
      </c>
      <c r="B676" t="s">
        <v>504</v>
      </c>
      <c r="C676">
        <v>37817</v>
      </c>
      <c r="D676" t="s">
        <v>1899</v>
      </c>
      <c r="E676">
        <v>1964</v>
      </c>
      <c r="F676" t="s">
        <v>2131</v>
      </c>
      <c r="G676" t="s">
        <v>2097</v>
      </c>
      <c r="H676">
        <v>5</v>
      </c>
      <c r="I676">
        <v>4</v>
      </c>
      <c r="J676" t="s">
        <v>2131</v>
      </c>
      <c r="K676">
        <v>3528.4</v>
      </c>
      <c r="L676">
        <v>2352.48</v>
      </c>
      <c r="M676">
        <v>10694861.7643</v>
      </c>
      <c r="N676">
        <v>10694861.7643</v>
      </c>
      <c r="O676">
        <v>0</v>
      </c>
      <c r="P676">
        <v>0</v>
      </c>
      <c r="Q676">
        <v>0</v>
      </c>
      <c r="R676">
        <v>45292</v>
      </c>
      <c r="S676">
        <v>45657</v>
      </c>
    </row>
    <row r="677" spans="1:19" x14ac:dyDescent="0.3">
      <c r="A677">
        <v>672</v>
      </c>
      <c r="B677" t="s">
        <v>506</v>
      </c>
      <c r="C677">
        <v>37824</v>
      </c>
      <c r="D677" t="s">
        <v>1899</v>
      </c>
      <c r="E677">
        <v>1965</v>
      </c>
      <c r="F677" t="s">
        <v>2131</v>
      </c>
      <c r="G677" t="s">
        <v>2097</v>
      </c>
      <c r="H677">
        <v>4</v>
      </c>
      <c r="I677">
        <v>3</v>
      </c>
      <c r="J677" t="s">
        <v>2131</v>
      </c>
      <c r="K677">
        <v>3427.11</v>
      </c>
      <c r="L677">
        <v>2046.21</v>
      </c>
      <c r="M677">
        <v>5231262.99</v>
      </c>
      <c r="N677">
        <v>5231262.99</v>
      </c>
      <c r="O677">
        <v>0</v>
      </c>
      <c r="P677">
        <v>0</v>
      </c>
      <c r="Q677">
        <v>0</v>
      </c>
      <c r="R677">
        <v>45292</v>
      </c>
      <c r="S677">
        <v>45657</v>
      </c>
    </row>
    <row r="678" spans="1:19" x14ac:dyDescent="0.3">
      <c r="A678">
        <v>673</v>
      </c>
      <c r="B678" t="s">
        <v>516</v>
      </c>
      <c r="C678">
        <v>38150</v>
      </c>
      <c r="D678" t="s">
        <v>1899</v>
      </c>
      <c r="E678">
        <v>1964</v>
      </c>
      <c r="F678" t="s">
        <v>2131</v>
      </c>
      <c r="G678" t="s">
        <v>2097</v>
      </c>
      <c r="H678">
        <v>4</v>
      </c>
      <c r="I678">
        <v>4</v>
      </c>
      <c r="J678" t="s">
        <v>2131</v>
      </c>
      <c r="K678">
        <v>2808.78</v>
      </c>
      <c r="L678">
        <v>1924.51</v>
      </c>
      <c r="M678">
        <v>9178735.4100000001</v>
      </c>
      <c r="N678">
        <v>9178735.4100000001</v>
      </c>
      <c r="O678">
        <v>0</v>
      </c>
      <c r="P678">
        <v>0</v>
      </c>
      <c r="Q678">
        <v>0</v>
      </c>
      <c r="R678">
        <v>45292</v>
      </c>
      <c r="S678">
        <v>45657</v>
      </c>
    </row>
    <row r="679" spans="1:19" x14ac:dyDescent="0.3">
      <c r="A679">
        <v>674</v>
      </c>
      <c r="B679" t="s">
        <v>1044</v>
      </c>
      <c r="C679">
        <v>38442</v>
      </c>
      <c r="D679" t="s">
        <v>1899</v>
      </c>
      <c r="E679">
        <v>1962</v>
      </c>
      <c r="F679" t="s">
        <v>2131</v>
      </c>
      <c r="G679" t="s">
        <v>2099</v>
      </c>
      <c r="H679">
        <v>2</v>
      </c>
      <c r="I679">
        <v>2</v>
      </c>
      <c r="J679" t="s">
        <v>2131</v>
      </c>
      <c r="K679">
        <v>1580.16</v>
      </c>
      <c r="L679">
        <v>618.55999999999995</v>
      </c>
      <c r="M679">
        <v>1799081.5</v>
      </c>
      <c r="N679">
        <v>1799081.5</v>
      </c>
      <c r="O679">
        <v>0</v>
      </c>
      <c r="P679">
        <v>0</v>
      </c>
      <c r="Q679">
        <v>0</v>
      </c>
      <c r="R679">
        <v>45292</v>
      </c>
      <c r="S679">
        <v>45657</v>
      </c>
    </row>
    <row r="680" spans="1:19" x14ac:dyDescent="0.3">
      <c r="A680">
        <v>675</v>
      </c>
      <c r="B680" t="s">
        <v>524</v>
      </c>
      <c r="C680">
        <v>37935</v>
      </c>
      <c r="D680" t="s">
        <v>1899</v>
      </c>
      <c r="E680">
        <v>1962</v>
      </c>
      <c r="F680" t="s">
        <v>2131</v>
      </c>
      <c r="G680" t="s">
        <v>2098</v>
      </c>
      <c r="H680">
        <v>4</v>
      </c>
      <c r="I680">
        <v>2</v>
      </c>
      <c r="J680" t="s">
        <v>2131</v>
      </c>
      <c r="K680">
        <v>1895.56</v>
      </c>
      <c r="L680">
        <v>1267.24</v>
      </c>
      <c r="M680">
        <v>1593059.96</v>
      </c>
      <c r="N680">
        <v>1593059.96</v>
      </c>
      <c r="O680">
        <v>0</v>
      </c>
      <c r="P680">
        <v>0</v>
      </c>
      <c r="Q680">
        <v>0</v>
      </c>
      <c r="R680">
        <v>45292</v>
      </c>
      <c r="S680">
        <v>45657</v>
      </c>
    </row>
    <row r="681" spans="1:19" x14ac:dyDescent="0.3">
      <c r="A681">
        <v>676</v>
      </c>
      <c r="B681" t="s">
        <v>529</v>
      </c>
      <c r="C681">
        <v>38349</v>
      </c>
      <c r="D681" t="s">
        <v>1899</v>
      </c>
      <c r="E681">
        <v>1952</v>
      </c>
      <c r="F681" t="s">
        <v>2131</v>
      </c>
      <c r="G681" t="s">
        <v>2098</v>
      </c>
      <c r="H681">
        <v>2</v>
      </c>
      <c r="I681">
        <v>2</v>
      </c>
      <c r="J681" t="s">
        <v>2131</v>
      </c>
      <c r="K681">
        <v>1381.76</v>
      </c>
      <c r="L681">
        <v>818.11</v>
      </c>
      <c r="M681">
        <v>221121.69999999998</v>
      </c>
      <c r="N681">
        <v>221121.69999999998</v>
      </c>
      <c r="O681">
        <v>0</v>
      </c>
      <c r="P681">
        <v>0</v>
      </c>
      <c r="Q681">
        <v>0</v>
      </c>
      <c r="R681">
        <v>45292</v>
      </c>
      <c r="S681">
        <v>45657</v>
      </c>
    </row>
    <row r="682" spans="1:19" x14ac:dyDescent="0.3">
      <c r="A682">
        <v>677</v>
      </c>
      <c r="B682" t="s">
        <v>1856</v>
      </c>
      <c r="C682">
        <v>38114</v>
      </c>
      <c r="D682" t="s">
        <v>1899</v>
      </c>
      <c r="E682">
        <v>1975</v>
      </c>
      <c r="F682" t="s">
        <v>2131</v>
      </c>
      <c r="G682" t="s">
        <v>2097</v>
      </c>
      <c r="H682">
        <v>5</v>
      </c>
      <c r="I682">
        <v>6</v>
      </c>
      <c r="J682" t="s">
        <v>2131</v>
      </c>
      <c r="K682">
        <v>7510.29</v>
      </c>
      <c r="L682">
        <v>4749.99</v>
      </c>
      <c r="M682">
        <v>11296635.399999999</v>
      </c>
      <c r="N682">
        <v>11296635.399999999</v>
      </c>
      <c r="O682">
        <v>0</v>
      </c>
      <c r="P682">
        <v>0</v>
      </c>
      <c r="Q682">
        <v>0</v>
      </c>
      <c r="R682">
        <v>45292</v>
      </c>
      <c r="S682">
        <v>45657</v>
      </c>
    </row>
    <row r="683" spans="1:19" x14ac:dyDescent="0.3">
      <c r="A683">
        <v>678</v>
      </c>
      <c r="B683" t="s">
        <v>1857</v>
      </c>
      <c r="C683">
        <v>38118</v>
      </c>
      <c r="D683" t="s">
        <v>1899</v>
      </c>
      <c r="E683">
        <v>1978</v>
      </c>
      <c r="F683" t="s">
        <v>2131</v>
      </c>
      <c r="G683" t="s">
        <v>2097</v>
      </c>
      <c r="H683">
        <v>5</v>
      </c>
      <c r="I683">
        <v>4</v>
      </c>
      <c r="J683" t="s">
        <v>2131</v>
      </c>
      <c r="K683">
        <v>5515.43</v>
      </c>
      <c r="L683">
        <v>3984.31</v>
      </c>
      <c r="M683">
        <v>9433831.9000000004</v>
      </c>
      <c r="N683">
        <v>9433831.9000000004</v>
      </c>
      <c r="O683">
        <v>0</v>
      </c>
      <c r="P683">
        <v>0</v>
      </c>
      <c r="Q683">
        <v>0</v>
      </c>
      <c r="R683">
        <v>45292</v>
      </c>
      <c r="S683">
        <v>45657</v>
      </c>
    </row>
    <row r="684" spans="1:19" x14ac:dyDescent="0.3">
      <c r="A684">
        <v>679</v>
      </c>
      <c r="B684" t="s">
        <v>519</v>
      </c>
      <c r="C684">
        <v>37891</v>
      </c>
      <c r="D684" t="s">
        <v>1899</v>
      </c>
      <c r="E684">
        <v>1978</v>
      </c>
      <c r="F684" t="s">
        <v>2131</v>
      </c>
      <c r="G684" t="s">
        <v>2097</v>
      </c>
      <c r="H684">
        <v>5</v>
      </c>
      <c r="I684">
        <v>4</v>
      </c>
      <c r="J684" t="s">
        <v>2131</v>
      </c>
      <c r="K684">
        <v>5336.05</v>
      </c>
      <c r="L684">
        <v>3385.45</v>
      </c>
      <c r="M684">
        <v>4109215.5</v>
      </c>
      <c r="N684">
        <v>4109215.5</v>
      </c>
      <c r="O684">
        <v>0</v>
      </c>
      <c r="P684">
        <v>0</v>
      </c>
      <c r="Q684">
        <v>0</v>
      </c>
      <c r="R684">
        <v>45292</v>
      </c>
      <c r="S684">
        <v>45657</v>
      </c>
    </row>
    <row r="685" spans="1:19" x14ac:dyDescent="0.3">
      <c r="A685">
        <v>680</v>
      </c>
      <c r="B685" t="s">
        <v>1858</v>
      </c>
      <c r="C685">
        <v>37893</v>
      </c>
      <c r="D685" t="s">
        <v>1899</v>
      </c>
      <c r="E685">
        <v>1977</v>
      </c>
      <c r="F685" t="s">
        <v>2131</v>
      </c>
      <c r="G685" t="s">
        <v>2097</v>
      </c>
      <c r="H685">
        <v>5</v>
      </c>
      <c r="I685">
        <v>4</v>
      </c>
      <c r="J685" t="s">
        <v>2131</v>
      </c>
      <c r="K685">
        <v>5252.2</v>
      </c>
      <c r="L685">
        <v>3300.59</v>
      </c>
      <c r="M685">
        <v>10615479.48</v>
      </c>
      <c r="N685">
        <v>10615479.48</v>
      </c>
      <c r="O685">
        <v>0</v>
      </c>
      <c r="P685">
        <v>0</v>
      </c>
      <c r="Q685">
        <v>0</v>
      </c>
      <c r="R685">
        <v>45292</v>
      </c>
      <c r="S685">
        <v>45657</v>
      </c>
    </row>
    <row r="686" spans="1:19" x14ac:dyDescent="0.3">
      <c r="A686">
        <v>681</v>
      </c>
      <c r="B686" t="s">
        <v>1867</v>
      </c>
      <c r="C686">
        <v>38441</v>
      </c>
      <c r="D686" t="s">
        <v>1899</v>
      </c>
      <c r="E686">
        <v>1955</v>
      </c>
      <c r="F686" t="s">
        <v>2131</v>
      </c>
      <c r="G686" t="s">
        <v>2098</v>
      </c>
      <c r="H686">
        <v>2</v>
      </c>
      <c r="I686">
        <v>3</v>
      </c>
      <c r="J686" t="s">
        <v>2131</v>
      </c>
      <c r="K686">
        <v>2509.35</v>
      </c>
      <c r="L686">
        <v>1484.44</v>
      </c>
      <c r="M686">
        <v>4332758.42</v>
      </c>
      <c r="N686">
        <v>4332758.42</v>
      </c>
      <c r="O686">
        <v>0</v>
      </c>
      <c r="P686">
        <v>0</v>
      </c>
      <c r="Q686">
        <v>0</v>
      </c>
      <c r="R686">
        <v>45292</v>
      </c>
      <c r="S686">
        <v>45657</v>
      </c>
    </row>
    <row r="687" spans="1:19" x14ac:dyDescent="0.3">
      <c r="A687">
        <v>682</v>
      </c>
      <c r="B687" t="s">
        <v>2355</v>
      </c>
      <c r="C687">
        <v>38281</v>
      </c>
      <c r="D687" t="s">
        <v>1899</v>
      </c>
      <c r="E687">
        <v>1993</v>
      </c>
      <c r="F687" t="s">
        <v>2131</v>
      </c>
      <c r="G687" t="s">
        <v>2097</v>
      </c>
      <c r="H687">
        <v>5</v>
      </c>
      <c r="I687">
        <v>4</v>
      </c>
      <c r="J687" t="s">
        <v>2131</v>
      </c>
      <c r="K687">
        <v>7031.15</v>
      </c>
      <c r="L687">
        <v>4523.37</v>
      </c>
      <c r="M687">
        <v>13310367.041649999</v>
      </c>
      <c r="N687">
        <v>13310367.041649999</v>
      </c>
      <c r="O687">
        <v>0</v>
      </c>
      <c r="P687">
        <v>0</v>
      </c>
      <c r="Q687">
        <v>0</v>
      </c>
      <c r="R687">
        <v>45292</v>
      </c>
      <c r="S687">
        <v>45657</v>
      </c>
    </row>
    <row r="688" spans="1:19" x14ac:dyDescent="0.3">
      <c r="A688">
        <v>683</v>
      </c>
      <c r="B688" t="s">
        <v>2356</v>
      </c>
      <c r="C688">
        <v>37881</v>
      </c>
      <c r="D688" t="s">
        <v>1899</v>
      </c>
      <c r="E688">
        <v>1982</v>
      </c>
      <c r="F688" t="s">
        <v>2131</v>
      </c>
      <c r="G688" t="s">
        <v>2097</v>
      </c>
      <c r="H688">
        <v>5</v>
      </c>
      <c r="I688">
        <v>4</v>
      </c>
      <c r="J688" t="s">
        <v>2131</v>
      </c>
      <c r="K688">
        <v>5332.38</v>
      </c>
      <c r="L688">
        <v>3370.2</v>
      </c>
      <c r="M688">
        <v>5901516.7999999998</v>
      </c>
      <c r="N688">
        <v>5901516.7999999998</v>
      </c>
      <c r="O688">
        <v>0</v>
      </c>
      <c r="P688">
        <v>0</v>
      </c>
      <c r="Q688">
        <v>0</v>
      </c>
      <c r="R688">
        <v>45292</v>
      </c>
      <c r="S688">
        <v>45657</v>
      </c>
    </row>
    <row r="689" spans="1:22" x14ac:dyDescent="0.3">
      <c r="A689">
        <v>684</v>
      </c>
      <c r="B689" t="s">
        <v>2357</v>
      </c>
      <c r="C689">
        <v>38348</v>
      </c>
      <c r="D689" t="s">
        <v>1899</v>
      </c>
      <c r="E689">
        <v>1978</v>
      </c>
      <c r="F689" t="s">
        <v>2131</v>
      </c>
      <c r="G689" t="s">
        <v>2097</v>
      </c>
      <c r="H689">
        <v>5</v>
      </c>
      <c r="I689">
        <v>8</v>
      </c>
      <c r="J689" t="s">
        <v>2131</v>
      </c>
      <c r="K689">
        <v>8774.6200000000008</v>
      </c>
      <c r="L689">
        <v>5567.96</v>
      </c>
      <c r="M689">
        <v>16256513.91</v>
      </c>
      <c r="N689">
        <v>16256513.91</v>
      </c>
      <c r="O689">
        <v>0</v>
      </c>
      <c r="P689">
        <v>0</v>
      </c>
      <c r="Q689">
        <v>0</v>
      </c>
      <c r="R689">
        <v>45292</v>
      </c>
      <c r="S689">
        <v>45657</v>
      </c>
    </row>
    <row r="690" spans="1:22" x14ac:dyDescent="0.3">
      <c r="A690">
        <v>685</v>
      </c>
      <c r="B690" t="s">
        <v>2358</v>
      </c>
      <c r="C690">
        <v>38393</v>
      </c>
      <c r="D690" t="s">
        <v>1899</v>
      </c>
      <c r="E690">
        <v>1957</v>
      </c>
      <c r="F690" t="s">
        <v>2131</v>
      </c>
      <c r="G690" t="s">
        <v>2098</v>
      </c>
      <c r="H690">
        <v>2</v>
      </c>
      <c r="I690">
        <v>2</v>
      </c>
      <c r="J690" t="s">
        <v>2131</v>
      </c>
      <c r="K690">
        <v>1147.52</v>
      </c>
      <c r="L690">
        <v>631.26</v>
      </c>
      <c r="M690">
        <v>1831081.9100000001</v>
      </c>
      <c r="N690">
        <v>1831081.9100000001</v>
      </c>
      <c r="O690">
        <v>0</v>
      </c>
      <c r="P690">
        <v>0</v>
      </c>
      <c r="Q690">
        <v>0</v>
      </c>
      <c r="R690">
        <v>45292</v>
      </c>
      <c r="S690">
        <v>45657</v>
      </c>
    </row>
    <row r="691" spans="1:22" x14ac:dyDescent="0.3">
      <c r="A691">
        <v>686</v>
      </c>
      <c r="B691" t="s">
        <v>57</v>
      </c>
      <c r="C691">
        <v>38073</v>
      </c>
      <c r="D691" t="s">
        <v>1899</v>
      </c>
      <c r="E691">
        <v>1956</v>
      </c>
      <c r="F691" t="s">
        <v>2131</v>
      </c>
      <c r="G691" t="s">
        <v>2106</v>
      </c>
      <c r="H691">
        <v>2</v>
      </c>
      <c r="I691">
        <v>2</v>
      </c>
      <c r="J691" t="s">
        <v>2131</v>
      </c>
      <c r="K691">
        <v>713.85</v>
      </c>
      <c r="L691">
        <v>473.57</v>
      </c>
      <c r="M691">
        <v>1755581.32155</v>
      </c>
      <c r="N691">
        <v>1755581.32155</v>
      </c>
      <c r="O691">
        <v>0</v>
      </c>
      <c r="P691">
        <v>0</v>
      </c>
      <c r="Q691">
        <v>0</v>
      </c>
      <c r="R691">
        <v>45292</v>
      </c>
      <c r="S691">
        <v>45657</v>
      </c>
    </row>
    <row r="692" spans="1:22" x14ac:dyDescent="0.3">
      <c r="A692">
        <v>687</v>
      </c>
      <c r="B692" t="s">
        <v>520</v>
      </c>
      <c r="C692">
        <v>37949</v>
      </c>
      <c r="D692" t="s">
        <v>1899</v>
      </c>
      <c r="E692">
        <v>1965</v>
      </c>
      <c r="F692" t="s">
        <v>2131</v>
      </c>
      <c r="G692" t="s">
        <v>2097</v>
      </c>
      <c r="H692">
        <v>5</v>
      </c>
      <c r="I692">
        <v>4</v>
      </c>
      <c r="J692" t="s">
        <v>2131</v>
      </c>
      <c r="K692">
        <v>3538.89</v>
      </c>
      <c r="L692">
        <v>2331.5100000000002</v>
      </c>
      <c r="M692">
        <v>11294387.602049999</v>
      </c>
      <c r="N692">
        <v>11294387.602049999</v>
      </c>
      <c r="O692">
        <v>0</v>
      </c>
      <c r="P692">
        <v>0</v>
      </c>
      <c r="Q692">
        <v>0</v>
      </c>
      <c r="R692">
        <v>45292</v>
      </c>
      <c r="S692">
        <v>45657</v>
      </c>
    </row>
    <row r="693" spans="1:22" x14ac:dyDescent="0.3">
      <c r="A693">
        <v>688</v>
      </c>
      <c r="B693" t="s">
        <v>1863</v>
      </c>
      <c r="C693">
        <v>37957</v>
      </c>
      <c r="D693" t="s">
        <v>1899</v>
      </c>
      <c r="E693">
        <v>1965</v>
      </c>
      <c r="F693" t="s">
        <v>2131</v>
      </c>
      <c r="G693" t="s">
        <v>2097</v>
      </c>
      <c r="H693">
        <v>5</v>
      </c>
      <c r="I693">
        <v>4</v>
      </c>
      <c r="J693" t="s">
        <v>2131</v>
      </c>
      <c r="K693">
        <v>5616.81</v>
      </c>
      <c r="L693">
        <v>3505.41</v>
      </c>
      <c r="M693">
        <v>2378671.1</v>
      </c>
      <c r="N693">
        <v>2378671.1</v>
      </c>
      <c r="O693">
        <v>0</v>
      </c>
      <c r="P693">
        <v>0</v>
      </c>
      <c r="Q693">
        <v>0</v>
      </c>
      <c r="R693">
        <v>45292</v>
      </c>
      <c r="S693">
        <v>45657</v>
      </c>
    </row>
    <row r="694" spans="1:22" x14ac:dyDescent="0.3">
      <c r="A694">
        <v>689</v>
      </c>
      <c r="B694" t="s">
        <v>1730</v>
      </c>
      <c r="C694">
        <v>38334</v>
      </c>
      <c r="D694" t="s">
        <v>1899</v>
      </c>
      <c r="E694">
        <v>1966</v>
      </c>
      <c r="F694" t="s">
        <v>2131</v>
      </c>
      <c r="G694" t="s">
        <v>2097</v>
      </c>
      <c r="H694">
        <v>5</v>
      </c>
      <c r="I694">
        <v>4</v>
      </c>
      <c r="J694" t="s">
        <v>2131</v>
      </c>
      <c r="K694">
        <v>2780.72</v>
      </c>
      <c r="L694">
        <v>2535.84</v>
      </c>
      <c r="M694">
        <v>5823419.4052999998</v>
      </c>
      <c r="N694">
        <v>5823419.4052999998</v>
      </c>
      <c r="O694">
        <v>0</v>
      </c>
      <c r="P694">
        <v>0</v>
      </c>
      <c r="Q694">
        <v>0</v>
      </c>
      <c r="R694">
        <v>45292</v>
      </c>
      <c r="S694">
        <v>45657</v>
      </c>
    </row>
    <row r="695" spans="1:22" x14ac:dyDescent="0.3">
      <c r="A695">
        <v>690</v>
      </c>
      <c r="B695" t="s">
        <v>1864</v>
      </c>
      <c r="C695">
        <v>38345</v>
      </c>
      <c r="D695" t="s">
        <v>1899</v>
      </c>
      <c r="E695">
        <v>1976</v>
      </c>
      <c r="F695" t="s">
        <v>2131</v>
      </c>
      <c r="G695" t="s">
        <v>2097</v>
      </c>
      <c r="H695">
        <v>5</v>
      </c>
      <c r="I695">
        <v>6</v>
      </c>
      <c r="J695" t="s">
        <v>2131</v>
      </c>
      <c r="K695">
        <v>5071.3500000000004</v>
      </c>
      <c r="L695">
        <v>4690.1499999999996</v>
      </c>
      <c r="M695">
        <v>8005872.6899999995</v>
      </c>
      <c r="N695">
        <v>8005872.6899999995</v>
      </c>
      <c r="O695">
        <v>0</v>
      </c>
      <c r="P695">
        <v>0</v>
      </c>
      <c r="Q695">
        <v>0</v>
      </c>
      <c r="R695">
        <v>45292</v>
      </c>
      <c r="S695">
        <v>45657</v>
      </c>
    </row>
    <row r="696" spans="1:22" x14ac:dyDescent="0.3">
      <c r="A696">
        <v>691</v>
      </c>
      <c r="B696" t="s">
        <v>2268</v>
      </c>
      <c r="C696">
        <v>38052</v>
      </c>
      <c r="D696" t="s">
        <v>1899</v>
      </c>
      <c r="E696">
        <v>1968</v>
      </c>
      <c r="F696" t="s">
        <v>2131</v>
      </c>
      <c r="G696" t="s">
        <v>2097</v>
      </c>
      <c r="H696">
        <v>4</v>
      </c>
      <c r="I696">
        <v>4</v>
      </c>
      <c r="J696" t="s">
        <v>2131</v>
      </c>
      <c r="K696">
        <v>3133.61</v>
      </c>
      <c r="L696">
        <v>2894.07</v>
      </c>
      <c r="M696">
        <v>2283372.6500000004</v>
      </c>
      <c r="N696">
        <v>2283372.6500000004</v>
      </c>
      <c r="O696">
        <v>0</v>
      </c>
      <c r="P696">
        <v>0</v>
      </c>
      <c r="Q696">
        <v>0</v>
      </c>
      <c r="R696">
        <v>45292</v>
      </c>
      <c r="S696">
        <v>45657</v>
      </c>
    </row>
    <row r="697" spans="1:22" x14ac:dyDescent="0.3">
      <c r="A697">
        <v>692</v>
      </c>
      <c r="B697" t="s">
        <v>3180</v>
      </c>
      <c r="C697">
        <v>38202</v>
      </c>
      <c r="D697" t="s">
        <v>1899</v>
      </c>
      <c r="E697">
        <v>1986</v>
      </c>
      <c r="F697" t="s">
        <v>2131</v>
      </c>
      <c r="G697" t="s">
        <v>2098</v>
      </c>
      <c r="H697">
        <v>5</v>
      </c>
      <c r="I697">
        <v>4</v>
      </c>
      <c r="J697" t="s">
        <v>2131</v>
      </c>
      <c r="K697">
        <v>6974.47</v>
      </c>
      <c r="L697">
        <v>4317.2700000000004</v>
      </c>
      <c r="M697">
        <v>7559076.2100000009</v>
      </c>
      <c r="N697">
        <v>7559076.2100000009</v>
      </c>
      <c r="O697">
        <v>0</v>
      </c>
      <c r="P697">
        <v>0</v>
      </c>
      <c r="Q697">
        <v>0</v>
      </c>
      <c r="R697">
        <v>45292</v>
      </c>
      <c r="S697">
        <v>45657</v>
      </c>
    </row>
    <row r="698" spans="1:22" x14ac:dyDescent="0.3">
      <c r="A698">
        <v>693</v>
      </c>
      <c r="B698" t="s">
        <v>518</v>
      </c>
      <c r="C698">
        <v>38161</v>
      </c>
      <c r="D698" t="s">
        <v>1899</v>
      </c>
      <c r="E698">
        <v>1964</v>
      </c>
      <c r="F698" t="s">
        <v>2131</v>
      </c>
      <c r="G698" t="s">
        <v>2097</v>
      </c>
      <c r="H698">
        <v>5</v>
      </c>
      <c r="I698">
        <v>3</v>
      </c>
      <c r="J698" t="s">
        <v>2131</v>
      </c>
      <c r="K698">
        <v>2555.5700000000002</v>
      </c>
      <c r="L698">
        <v>1701.37</v>
      </c>
      <c r="M698">
        <v>8228120</v>
      </c>
      <c r="N698">
        <v>8228120</v>
      </c>
      <c r="O698">
        <v>0</v>
      </c>
      <c r="P698">
        <v>0</v>
      </c>
      <c r="Q698">
        <v>0</v>
      </c>
      <c r="R698">
        <v>45292</v>
      </c>
      <c r="S698">
        <v>45657</v>
      </c>
    </row>
    <row r="699" spans="1:22" x14ac:dyDescent="0.3">
      <c r="A699">
        <v>694</v>
      </c>
      <c r="B699" t="s">
        <v>1638</v>
      </c>
      <c r="C699">
        <v>38582</v>
      </c>
      <c r="D699" t="s">
        <v>1899</v>
      </c>
      <c r="E699">
        <v>1990</v>
      </c>
      <c r="F699" t="s">
        <v>2131</v>
      </c>
      <c r="G699" t="s">
        <v>2103</v>
      </c>
      <c r="H699">
        <v>2</v>
      </c>
      <c r="I699">
        <v>2</v>
      </c>
      <c r="J699" t="s">
        <v>2131</v>
      </c>
      <c r="K699">
        <v>528.4</v>
      </c>
      <c r="L699">
        <v>461.9</v>
      </c>
      <c r="M699">
        <v>799525.2</v>
      </c>
      <c r="N699">
        <v>799525.2</v>
      </c>
      <c r="O699">
        <v>0</v>
      </c>
      <c r="P699">
        <v>0</v>
      </c>
      <c r="Q699">
        <v>0</v>
      </c>
      <c r="R699">
        <v>45292</v>
      </c>
      <c r="S699">
        <v>45657</v>
      </c>
    </row>
    <row r="700" spans="1:22" x14ac:dyDescent="0.3">
      <c r="A700">
        <v>695</v>
      </c>
      <c r="B700" t="s">
        <v>1047</v>
      </c>
      <c r="C700">
        <v>38850</v>
      </c>
      <c r="D700" t="s">
        <v>1899</v>
      </c>
      <c r="E700">
        <v>1983</v>
      </c>
      <c r="F700">
        <v>2018</v>
      </c>
      <c r="G700" t="s">
        <v>2097</v>
      </c>
      <c r="H700">
        <v>9</v>
      </c>
      <c r="I700">
        <v>1</v>
      </c>
      <c r="J700" t="s">
        <v>2131</v>
      </c>
      <c r="K700">
        <v>2992.35</v>
      </c>
      <c r="L700">
        <v>1841.9</v>
      </c>
      <c r="M700">
        <v>4410537.6400000006</v>
      </c>
      <c r="N700">
        <v>4410537.6400000006</v>
      </c>
      <c r="O700">
        <v>0</v>
      </c>
      <c r="P700">
        <v>0</v>
      </c>
      <c r="Q700">
        <v>0</v>
      </c>
      <c r="R700">
        <v>45292</v>
      </c>
      <c r="S700">
        <v>45657</v>
      </c>
    </row>
    <row r="701" spans="1:22" x14ac:dyDescent="0.3">
      <c r="A701">
        <v>696</v>
      </c>
      <c r="B701" t="s">
        <v>1048</v>
      </c>
      <c r="C701">
        <v>38851</v>
      </c>
      <c r="D701" t="s">
        <v>1899</v>
      </c>
      <c r="E701">
        <v>1985</v>
      </c>
      <c r="F701">
        <v>2018</v>
      </c>
      <c r="G701" t="s">
        <v>2097</v>
      </c>
      <c r="H701">
        <v>9</v>
      </c>
      <c r="I701">
        <v>7</v>
      </c>
      <c r="J701" t="s">
        <v>2131</v>
      </c>
      <c r="K701">
        <v>18987.830000000002</v>
      </c>
      <c r="L701">
        <v>14145</v>
      </c>
      <c r="M701">
        <v>39360798.589999996</v>
      </c>
      <c r="N701">
        <v>39360798.589999996</v>
      </c>
      <c r="O701">
        <v>0</v>
      </c>
      <c r="P701">
        <v>0</v>
      </c>
      <c r="Q701">
        <v>0</v>
      </c>
      <c r="R701">
        <v>45292</v>
      </c>
      <c r="S701">
        <v>45657</v>
      </c>
    </row>
    <row r="702" spans="1:22" x14ac:dyDescent="0.3">
      <c r="A702">
        <v>697</v>
      </c>
      <c r="B702" t="s">
        <v>588</v>
      </c>
      <c r="C702">
        <v>38846</v>
      </c>
      <c r="D702" t="s">
        <v>1899</v>
      </c>
      <c r="E702">
        <v>1965</v>
      </c>
      <c r="F702" t="s">
        <v>2131</v>
      </c>
      <c r="G702" t="s">
        <v>2103</v>
      </c>
      <c r="H702">
        <v>2</v>
      </c>
      <c r="I702">
        <v>3</v>
      </c>
      <c r="J702" t="s">
        <v>2131</v>
      </c>
      <c r="K702">
        <v>721.1</v>
      </c>
      <c r="L702">
        <v>524.79999999999995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45292</v>
      </c>
      <c r="S702">
        <v>45657</v>
      </c>
    </row>
    <row r="703" spans="1:22" x14ac:dyDescent="0.3">
      <c r="A703">
        <v>698</v>
      </c>
      <c r="B703" t="s">
        <v>2271</v>
      </c>
      <c r="C703">
        <v>38473</v>
      </c>
      <c r="D703" t="s">
        <v>1899</v>
      </c>
      <c r="E703">
        <v>1977</v>
      </c>
      <c r="F703" t="s">
        <v>2131</v>
      </c>
      <c r="G703" t="s">
        <v>2097</v>
      </c>
      <c r="H703">
        <v>9</v>
      </c>
      <c r="I703">
        <v>4</v>
      </c>
      <c r="J703" t="s">
        <v>2131</v>
      </c>
      <c r="K703">
        <v>11090.18</v>
      </c>
      <c r="L703">
        <v>8248.39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45292</v>
      </c>
      <c r="S703">
        <v>45657</v>
      </c>
    </row>
    <row r="704" spans="1:22" x14ac:dyDescent="0.3">
      <c r="A704" s="153">
        <v>699</v>
      </c>
      <c r="B704" s="153" t="s">
        <v>2433</v>
      </c>
      <c r="C704" s="153">
        <v>38796</v>
      </c>
      <c r="D704" s="153" t="s">
        <v>1899</v>
      </c>
      <c r="E704" s="153">
        <v>1981</v>
      </c>
      <c r="F704" s="153" t="s">
        <v>2131</v>
      </c>
      <c r="G704" s="153" t="s">
        <v>2097</v>
      </c>
      <c r="H704" s="153">
        <v>9</v>
      </c>
      <c r="I704" s="153">
        <v>1</v>
      </c>
      <c r="J704" s="250">
        <v>1</v>
      </c>
      <c r="K704">
        <v>2856.8</v>
      </c>
      <c r="L704">
        <v>1844</v>
      </c>
      <c r="M704">
        <v>2970128.1</v>
      </c>
      <c r="N704">
        <v>2970128.1</v>
      </c>
      <c r="O704">
        <v>0</v>
      </c>
      <c r="P704">
        <v>0</v>
      </c>
      <c r="Q704">
        <v>0</v>
      </c>
      <c r="R704">
        <v>45292</v>
      </c>
      <c r="S704">
        <v>45657</v>
      </c>
      <c r="U704" t="str">
        <f>VLOOKUP(C704,Лист5!B:C,2,0)</f>
        <v>г. Усть-Илимск, Мира пр-кт., д. 49</v>
      </c>
      <c r="V704" s="143">
        <f>VLOOKUP(C704,Лист5!B:E,4,0)</f>
        <v>2844855</v>
      </c>
    </row>
    <row r="705" spans="1:22" x14ac:dyDescent="0.3">
      <c r="A705" s="153">
        <v>700</v>
      </c>
      <c r="B705" s="153" t="s">
        <v>2434</v>
      </c>
      <c r="C705" s="153">
        <v>38795</v>
      </c>
      <c r="D705" s="153" t="s">
        <v>1899</v>
      </c>
      <c r="E705" s="153">
        <v>1982</v>
      </c>
      <c r="F705" s="153" t="s">
        <v>2131</v>
      </c>
      <c r="G705" s="153" t="s">
        <v>2097</v>
      </c>
      <c r="H705" s="153">
        <v>9</v>
      </c>
      <c r="I705" s="153">
        <v>1</v>
      </c>
      <c r="J705" s="250">
        <v>1</v>
      </c>
      <c r="K705">
        <v>3946</v>
      </c>
      <c r="L705">
        <v>2925.4</v>
      </c>
      <c r="M705">
        <v>2970225.1</v>
      </c>
      <c r="N705">
        <v>2970225.1</v>
      </c>
      <c r="O705">
        <v>0</v>
      </c>
      <c r="P705">
        <v>0</v>
      </c>
      <c r="Q705">
        <v>0</v>
      </c>
      <c r="R705">
        <v>45292</v>
      </c>
      <c r="S705">
        <v>45657</v>
      </c>
      <c r="U705" t="str">
        <f>VLOOKUP(C705,Лист5!B:C,2,0)</f>
        <v>г. Усть-Илимск, Мира пр-кт., д. 47</v>
      </c>
      <c r="V705" s="143">
        <f>VLOOKUP(C705,Лист5!B:E,4,0)</f>
        <v>2844855</v>
      </c>
    </row>
    <row r="706" spans="1:22" x14ac:dyDescent="0.3">
      <c r="A706">
        <v>701</v>
      </c>
      <c r="B706" t="s">
        <v>566</v>
      </c>
      <c r="C706">
        <v>38674</v>
      </c>
      <c r="D706" t="s">
        <v>1899</v>
      </c>
      <c r="E706">
        <v>1991</v>
      </c>
      <c r="F706" t="s">
        <v>2131</v>
      </c>
      <c r="G706" t="s">
        <v>2097</v>
      </c>
      <c r="H706">
        <v>9</v>
      </c>
      <c r="I706">
        <v>1</v>
      </c>
      <c r="J706">
        <v>0</v>
      </c>
      <c r="K706">
        <v>2472</v>
      </c>
      <c r="L706">
        <v>1725.7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45292</v>
      </c>
      <c r="S706">
        <v>45657</v>
      </c>
    </row>
    <row r="707" spans="1:22" x14ac:dyDescent="0.3">
      <c r="A707" s="153">
        <v>702</v>
      </c>
      <c r="B707" s="160" t="s">
        <v>557</v>
      </c>
      <c r="C707" s="153">
        <v>38630</v>
      </c>
      <c r="D707" s="153" t="s">
        <v>1899</v>
      </c>
      <c r="E707" s="153">
        <v>1980</v>
      </c>
      <c r="F707" s="153" t="s">
        <v>2131</v>
      </c>
      <c r="G707" s="153" t="s">
        <v>2097</v>
      </c>
      <c r="H707" s="153">
        <v>9</v>
      </c>
      <c r="I707" s="153">
        <v>2</v>
      </c>
      <c r="J707" s="250">
        <v>2</v>
      </c>
      <c r="K707">
        <v>4373.32</v>
      </c>
      <c r="L707">
        <v>3423.3</v>
      </c>
      <c r="M707">
        <v>92979.6</v>
      </c>
      <c r="N707">
        <v>92979.6</v>
      </c>
      <c r="O707">
        <v>0</v>
      </c>
      <c r="P707">
        <v>0</v>
      </c>
      <c r="Q707">
        <v>0</v>
      </c>
      <c r="R707">
        <v>45292</v>
      </c>
      <c r="S707">
        <v>45657</v>
      </c>
      <c r="U707" t="e">
        <f>VLOOKUP(C707,Лист5!B:C,2,0)</f>
        <v>#N/A</v>
      </c>
    </row>
    <row r="708" spans="1:22" x14ac:dyDescent="0.3">
      <c r="A708" s="153">
        <v>703</v>
      </c>
      <c r="B708" s="153" t="s">
        <v>3042</v>
      </c>
      <c r="C708" s="153">
        <v>38633</v>
      </c>
      <c r="D708" s="153" t="s">
        <v>1899</v>
      </c>
      <c r="E708" s="153">
        <v>1989</v>
      </c>
      <c r="F708" s="153" t="s">
        <v>2131</v>
      </c>
      <c r="G708" s="153" t="s">
        <v>2098</v>
      </c>
      <c r="H708" s="153">
        <v>12</v>
      </c>
      <c r="I708" s="153">
        <v>1</v>
      </c>
      <c r="J708" s="250">
        <v>2</v>
      </c>
      <c r="K708">
        <v>5806.3</v>
      </c>
      <c r="L708">
        <v>3492</v>
      </c>
      <c r="M708">
        <v>7019943.3199999994</v>
      </c>
      <c r="N708">
        <v>7019943.3199999994</v>
      </c>
      <c r="O708">
        <v>0</v>
      </c>
      <c r="P708">
        <v>0</v>
      </c>
      <c r="Q708">
        <v>0</v>
      </c>
      <c r="R708">
        <v>45292</v>
      </c>
      <c r="S708">
        <v>45657</v>
      </c>
      <c r="U708" t="str">
        <f>VLOOKUP(C708,Лист5!B:C,2,0)</f>
        <v>г. Усть-Илимск, ул. Карла Маркса, д. 25</v>
      </c>
      <c r="V708" s="143">
        <f>VLOOKUP(C708,Лист5!B:E,4,0)</f>
        <v>6740209</v>
      </c>
    </row>
    <row r="709" spans="1:22" x14ac:dyDescent="0.3">
      <c r="A709" s="153">
        <v>704</v>
      </c>
      <c r="B709" s="153" t="s">
        <v>3043</v>
      </c>
      <c r="C709" s="153">
        <v>38646</v>
      </c>
      <c r="D709" s="153" t="s">
        <v>1899</v>
      </c>
      <c r="E709" s="153">
        <v>1992</v>
      </c>
      <c r="F709" s="153" t="s">
        <v>2131</v>
      </c>
      <c r="G709" s="153" t="s">
        <v>2097</v>
      </c>
      <c r="H709" s="153">
        <v>9</v>
      </c>
      <c r="I709" s="153">
        <v>4</v>
      </c>
      <c r="J709" s="250">
        <v>4</v>
      </c>
      <c r="K709">
        <v>13526.4</v>
      </c>
      <c r="L709">
        <v>9818.6</v>
      </c>
      <c r="M709">
        <v>11830856.41</v>
      </c>
      <c r="N709">
        <v>11830856.41</v>
      </c>
      <c r="O709">
        <v>0</v>
      </c>
      <c r="P709">
        <v>0</v>
      </c>
      <c r="Q709">
        <v>0</v>
      </c>
      <c r="R709">
        <v>45292</v>
      </c>
      <c r="S709">
        <v>45657</v>
      </c>
      <c r="U709" t="str">
        <f>VLOOKUP(C709,Лист5!B:C,2,0)</f>
        <v>г. Усть-Илимск, ул. Карла Маркса, д. 67</v>
      </c>
      <c r="V709" s="143">
        <f>VLOOKUP(C709,Лист5!B:E,4,0)</f>
        <v>11379420</v>
      </c>
    </row>
    <row r="710" spans="1:22" x14ac:dyDescent="0.3">
      <c r="A710" s="153">
        <v>705</v>
      </c>
      <c r="B710" s="153" t="s">
        <v>3106</v>
      </c>
      <c r="C710" s="153">
        <v>38700</v>
      </c>
      <c r="D710" s="153" t="s">
        <v>1899</v>
      </c>
      <c r="E710" s="153">
        <v>1979</v>
      </c>
      <c r="F710" s="153" t="s">
        <v>2131</v>
      </c>
      <c r="G710" s="153" t="s">
        <v>2098</v>
      </c>
      <c r="H710" s="153">
        <v>9</v>
      </c>
      <c r="I710" s="153">
        <v>6</v>
      </c>
      <c r="J710" s="250">
        <v>6</v>
      </c>
      <c r="K710">
        <v>16391.009999999998</v>
      </c>
      <c r="L710">
        <v>11728.5</v>
      </c>
      <c r="M710">
        <v>17742435.600000001</v>
      </c>
      <c r="N710">
        <v>17742435.600000001</v>
      </c>
      <c r="O710">
        <v>0</v>
      </c>
      <c r="P710">
        <v>0</v>
      </c>
      <c r="Q710">
        <v>0</v>
      </c>
      <c r="R710">
        <v>45292</v>
      </c>
      <c r="S710">
        <v>45657</v>
      </c>
      <c r="U710" t="str">
        <f>VLOOKUP(C710,Лист5!B:C,2,0)</f>
        <v>г. Усть-Илимск, ул. Мечтателей, д. 11</v>
      </c>
      <c r="V710" s="143">
        <f>VLOOKUP(C710,Лист5!B:E,4,0)</f>
        <v>17069130</v>
      </c>
    </row>
    <row r="711" spans="1:22" x14ac:dyDescent="0.3">
      <c r="A711" s="153">
        <v>706</v>
      </c>
      <c r="B711" s="160" t="s">
        <v>573</v>
      </c>
      <c r="C711" s="153">
        <v>38713</v>
      </c>
      <c r="D711" s="153" t="s">
        <v>1899</v>
      </c>
      <c r="E711" s="153">
        <v>1979</v>
      </c>
      <c r="F711" s="153" t="s">
        <v>2131</v>
      </c>
      <c r="G711" s="153" t="s">
        <v>2097</v>
      </c>
      <c r="H711" s="153">
        <v>9</v>
      </c>
      <c r="I711" s="153">
        <v>5</v>
      </c>
      <c r="J711" s="250">
        <v>5</v>
      </c>
      <c r="K711">
        <v>13864.15</v>
      </c>
      <c r="L711">
        <v>10227.19</v>
      </c>
      <c r="M711">
        <v>12626754.980349999</v>
      </c>
      <c r="N711">
        <v>12626754.980349999</v>
      </c>
      <c r="O711">
        <v>0</v>
      </c>
      <c r="P711">
        <v>0</v>
      </c>
      <c r="Q711">
        <v>0</v>
      </c>
      <c r="R711">
        <v>45292</v>
      </c>
      <c r="S711">
        <v>45657</v>
      </c>
      <c r="U711" t="e">
        <f>VLOOKUP(C711,Лист5!B:C,2,0)</f>
        <v>#N/A</v>
      </c>
    </row>
    <row r="712" spans="1:22" x14ac:dyDescent="0.3">
      <c r="A712">
        <v>707</v>
      </c>
      <c r="B712" t="s">
        <v>1049</v>
      </c>
      <c r="C712">
        <v>39031</v>
      </c>
      <c r="D712" t="s">
        <v>1899</v>
      </c>
      <c r="E712">
        <v>1935</v>
      </c>
      <c r="F712" t="s">
        <v>2131</v>
      </c>
      <c r="G712" t="s">
        <v>2105</v>
      </c>
      <c r="H712">
        <v>2</v>
      </c>
      <c r="I712">
        <v>3</v>
      </c>
      <c r="J712" t="s">
        <v>2131</v>
      </c>
      <c r="K712">
        <v>647.29999999999995</v>
      </c>
      <c r="L712">
        <v>613.40000000000009</v>
      </c>
      <c r="M712">
        <v>92340</v>
      </c>
      <c r="N712">
        <v>92340</v>
      </c>
      <c r="O712">
        <v>0</v>
      </c>
      <c r="P712">
        <v>0</v>
      </c>
      <c r="Q712">
        <v>0</v>
      </c>
      <c r="R712">
        <v>45292</v>
      </c>
      <c r="S712">
        <v>45657</v>
      </c>
    </row>
    <row r="713" spans="1:22" x14ac:dyDescent="0.3">
      <c r="A713">
        <v>708</v>
      </c>
      <c r="B713" t="s">
        <v>1050</v>
      </c>
      <c r="C713">
        <v>39027</v>
      </c>
      <c r="D713" t="s">
        <v>1899</v>
      </c>
      <c r="E713">
        <v>1963</v>
      </c>
      <c r="F713" t="s">
        <v>2131</v>
      </c>
      <c r="G713" t="s">
        <v>2098</v>
      </c>
      <c r="H713">
        <v>4</v>
      </c>
      <c r="I713">
        <v>3</v>
      </c>
      <c r="J713" t="s">
        <v>2131</v>
      </c>
      <c r="K713">
        <v>2303.4</v>
      </c>
      <c r="L713">
        <v>1991.2</v>
      </c>
      <c r="M713">
        <v>1319935.8122</v>
      </c>
      <c r="N713">
        <v>1319935.8122</v>
      </c>
      <c r="O713">
        <v>0</v>
      </c>
      <c r="P713">
        <v>0</v>
      </c>
      <c r="Q713">
        <v>0</v>
      </c>
      <c r="R713">
        <v>45292</v>
      </c>
      <c r="S713">
        <v>45657</v>
      </c>
    </row>
    <row r="714" spans="1:22" x14ac:dyDescent="0.3">
      <c r="A714">
        <v>709</v>
      </c>
      <c r="B714" t="s">
        <v>1051</v>
      </c>
      <c r="C714">
        <v>39028</v>
      </c>
      <c r="D714" t="s">
        <v>1899</v>
      </c>
      <c r="E714">
        <v>1963</v>
      </c>
      <c r="F714" t="s">
        <v>2131</v>
      </c>
      <c r="G714" t="s">
        <v>2098</v>
      </c>
      <c r="H714">
        <v>4</v>
      </c>
      <c r="I714">
        <v>2</v>
      </c>
      <c r="J714" t="s">
        <v>2131</v>
      </c>
      <c r="K714">
        <v>1331</v>
      </c>
      <c r="L714">
        <v>1234.7</v>
      </c>
      <c r="M714">
        <v>926580.44460000005</v>
      </c>
      <c r="N714">
        <v>926580.44460000005</v>
      </c>
      <c r="O714">
        <v>0</v>
      </c>
      <c r="P714">
        <v>0</v>
      </c>
      <c r="Q714">
        <v>0</v>
      </c>
      <c r="R714">
        <v>45292</v>
      </c>
      <c r="S714">
        <v>45657</v>
      </c>
    </row>
    <row r="715" spans="1:22" x14ac:dyDescent="0.3">
      <c r="A715">
        <v>710</v>
      </c>
      <c r="B715" t="s">
        <v>1052</v>
      </c>
      <c r="C715">
        <v>38940</v>
      </c>
      <c r="D715" t="s">
        <v>1899</v>
      </c>
      <c r="E715">
        <v>1957</v>
      </c>
      <c r="F715" t="s">
        <v>2131</v>
      </c>
      <c r="G715" t="s">
        <v>2103</v>
      </c>
      <c r="H715">
        <v>2</v>
      </c>
      <c r="I715">
        <v>1</v>
      </c>
      <c r="J715" t="s">
        <v>2131</v>
      </c>
      <c r="K715">
        <v>352.4</v>
      </c>
      <c r="L715">
        <v>327.5</v>
      </c>
      <c r="M715">
        <v>138348</v>
      </c>
      <c r="N715">
        <v>138348</v>
      </c>
      <c r="O715">
        <v>0</v>
      </c>
      <c r="P715">
        <v>0</v>
      </c>
      <c r="Q715">
        <v>0</v>
      </c>
      <c r="R715">
        <v>45292</v>
      </c>
      <c r="S715">
        <v>45657</v>
      </c>
    </row>
    <row r="716" spans="1:22" x14ac:dyDescent="0.3">
      <c r="A716">
        <v>711</v>
      </c>
      <c r="B716" t="s">
        <v>1053</v>
      </c>
      <c r="C716">
        <v>38941</v>
      </c>
      <c r="D716" t="s">
        <v>1899</v>
      </c>
      <c r="E716">
        <v>1957</v>
      </c>
      <c r="F716" t="s">
        <v>2131</v>
      </c>
      <c r="G716" t="s">
        <v>2103</v>
      </c>
      <c r="H716">
        <v>2</v>
      </c>
      <c r="I716">
        <v>1</v>
      </c>
      <c r="J716" t="s">
        <v>2131</v>
      </c>
      <c r="K716">
        <v>346.4</v>
      </c>
      <c r="L716">
        <v>317.10000000000002</v>
      </c>
      <c r="M716">
        <v>130824</v>
      </c>
      <c r="N716">
        <v>130824</v>
      </c>
      <c r="O716">
        <v>0</v>
      </c>
      <c r="P716">
        <v>0</v>
      </c>
      <c r="Q716">
        <v>0</v>
      </c>
      <c r="R716">
        <v>45292</v>
      </c>
      <c r="S716">
        <v>45657</v>
      </c>
    </row>
    <row r="717" spans="1:22" x14ac:dyDescent="0.3">
      <c r="A717">
        <v>712</v>
      </c>
      <c r="B717" t="s">
        <v>1055</v>
      </c>
      <c r="C717">
        <v>39206</v>
      </c>
      <c r="D717" t="s">
        <v>1899</v>
      </c>
      <c r="E717">
        <v>1966</v>
      </c>
      <c r="F717" t="s">
        <v>2131</v>
      </c>
      <c r="G717" t="s">
        <v>2098</v>
      </c>
      <c r="H717">
        <v>4</v>
      </c>
      <c r="I717">
        <v>3</v>
      </c>
      <c r="J717" t="s">
        <v>2131</v>
      </c>
      <c r="K717">
        <v>2045.1</v>
      </c>
      <c r="L717">
        <v>2045.1</v>
      </c>
      <c r="M717">
        <v>2949291.85</v>
      </c>
      <c r="N717">
        <v>2949291.85</v>
      </c>
      <c r="O717">
        <v>0</v>
      </c>
      <c r="P717">
        <v>0</v>
      </c>
      <c r="Q717">
        <v>0</v>
      </c>
      <c r="R717">
        <v>45292</v>
      </c>
      <c r="S717">
        <v>45657</v>
      </c>
    </row>
    <row r="718" spans="1:22" x14ac:dyDescent="0.3">
      <c r="A718">
        <v>713</v>
      </c>
      <c r="B718" t="s">
        <v>1056</v>
      </c>
      <c r="C718">
        <v>39254</v>
      </c>
      <c r="D718" t="s">
        <v>1899</v>
      </c>
      <c r="E718">
        <v>1962</v>
      </c>
      <c r="F718" t="s">
        <v>2131</v>
      </c>
      <c r="G718" t="s">
        <v>2103</v>
      </c>
      <c r="H718">
        <v>2</v>
      </c>
      <c r="I718">
        <v>1</v>
      </c>
      <c r="J718" t="s">
        <v>2131</v>
      </c>
      <c r="K718">
        <v>360.7</v>
      </c>
      <c r="L718">
        <v>331.9</v>
      </c>
      <c r="M718">
        <v>128640</v>
      </c>
      <c r="N718">
        <v>128640</v>
      </c>
      <c r="O718">
        <v>0</v>
      </c>
      <c r="P718">
        <v>0</v>
      </c>
      <c r="Q718">
        <v>0</v>
      </c>
      <c r="R718">
        <v>45292</v>
      </c>
      <c r="S718">
        <v>45657</v>
      </c>
    </row>
    <row r="719" spans="1:22" x14ac:dyDescent="0.3">
      <c r="A719">
        <v>714</v>
      </c>
      <c r="B719" t="s">
        <v>1057</v>
      </c>
      <c r="C719">
        <v>39255</v>
      </c>
      <c r="D719" t="s">
        <v>1899</v>
      </c>
      <c r="E719">
        <v>1957</v>
      </c>
      <c r="F719" t="s">
        <v>2131</v>
      </c>
      <c r="G719" t="s">
        <v>2103</v>
      </c>
      <c r="H719">
        <v>2</v>
      </c>
      <c r="I719">
        <v>1</v>
      </c>
      <c r="J719" t="s">
        <v>2131</v>
      </c>
      <c r="K719">
        <v>561.20000000000005</v>
      </c>
      <c r="L719">
        <v>499.5</v>
      </c>
      <c r="M719">
        <v>277128.40999999997</v>
      </c>
      <c r="N719">
        <v>277128.40999999997</v>
      </c>
      <c r="O719">
        <v>0</v>
      </c>
      <c r="P719">
        <v>0</v>
      </c>
      <c r="Q719">
        <v>0</v>
      </c>
      <c r="R719">
        <v>45292</v>
      </c>
      <c r="S719">
        <v>45657</v>
      </c>
    </row>
    <row r="720" spans="1:22" x14ac:dyDescent="0.3">
      <c r="A720">
        <v>715</v>
      </c>
      <c r="B720" t="s">
        <v>1058</v>
      </c>
      <c r="C720">
        <v>39256</v>
      </c>
      <c r="D720" t="s">
        <v>1899</v>
      </c>
      <c r="E720">
        <v>1958</v>
      </c>
      <c r="F720" t="s">
        <v>2131</v>
      </c>
      <c r="G720" t="s">
        <v>2103</v>
      </c>
      <c r="H720">
        <v>2</v>
      </c>
      <c r="I720">
        <v>1</v>
      </c>
      <c r="J720" t="s">
        <v>2131</v>
      </c>
      <c r="K720">
        <v>647.1</v>
      </c>
      <c r="L720">
        <v>605.4</v>
      </c>
      <c r="M720">
        <v>129480</v>
      </c>
      <c r="N720">
        <v>129480</v>
      </c>
      <c r="O720">
        <v>0</v>
      </c>
      <c r="P720">
        <v>0</v>
      </c>
      <c r="Q720">
        <v>0</v>
      </c>
      <c r="R720">
        <v>45292</v>
      </c>
      <c r="S720">
        <v>45657</v>
      </c>
    </row>
    <row r="721" spans="1:19" x14ac:dyDescent="0.3">
      <c r="A721">
        <v>716</v>
      </c>
      <c r="B721" t="s">
        <v>1059</v>
      </c>
      <c r="C721">
        <v>39280</v>
      </c>
      <c r="D721" t="s">
        <v>1899</v>
      </c>
      <c r="E721">
        <v>1972</v>
      </c>
      <c r="F721" t="s">
        <v>2131</v>
      </c>
      <c r="G721" t="s">
        <v>2098</v>
      </c>
      <c r="H721">
        <v>5</v>
      </c>
      <c r="I721">
        <v>4</v>
      </c>
      <c r="J721" t="s">
        <v>2131</v>
      </c>
      <c r="K721">
        <v>4233.1000000000004</v>
      </c>
      <c r="L721">
        <v>3878.62</v>
      </c>
      <c r="M721">
        <v>9769419.2300000004</v>
      </c>
      <c r="N721">
        <v>9769419.2300000004</v>
      </c>
      <c r="O721">
        <v>0</v>
      </c>
      <c r="P721">
        <v>0</v>
      </c>
      <c r="Q721">
        <v>0</v>
      </c>
      <c r="R721">
        <v>45292</v>
      </c>
      <c r="S721">
        <v>45657</v>
      </c>
    </row>
    <row r="722" spans="1:19" x14ac:dyDescent="0.3">
      <c r="A722">
        <v>717</v>
      </c>
      <c r="B722" t="s">
        <v>1060</v>
      </c>
      <c r="C722">
        <v>39282</v>
      </c>
      <c r="D722" t="s">
        <v>1899</v>
      </c>
      <c r="E722">
        <v>1934</v>
      </c>
      <c r="F722" t="s">
        <v>2131</v>
      </c>
      <c r="G722" t="s">
        <v>2098</v>
      </c>
      <c r="H722">
        <v>2</v>
      </c>
      <c r="I722">
        <v>2</v>
      </c>
      <c r="J722" t="s">
        <v>2131</v>
      </c>
      <c r="K722">
        <v>1280.3</v>
      </c>
      <c r="L722">
        <v>552</v>
      </c>
      <c r="M722">
        <v>2329428.7650000001</v>
      </c>
      <c r="N722">
        <v>2329428.7650000001</v>
      </c>
      <c r="O722">
        <v>0</v>
      </c>
      <c r="P722">
        <v>0</v>
      </c>
      <c r="Q722">
        <v>0</v>
      </c>
      <c r="R722">
        <v>45292</v>
      </c>
      <c r="S722">
        <v>45657</v>
      </c>
    </row>
    <row r="723" spans="1:19" x14ac:dyDescent="0.3">
      <c r="A723">
        <v>718</v>
      </c>
      <c r="B723" t="s">
        <v>1061</v>
      </c>
      <c r="C723">
        <v>39284</v>
      </c>
      <c r="D723" t="s">
        <v>1899</v>
      </c>
      <c r="E723">
        <v>1957</v>
      </c>
      <c r="F723" t="s">
        <v>2131</v>
      </c>
      <c r="G723" t="s">
        <v>2098</v>
      </c>
      <c r="H723">
        <v>2</v>
      </c>
      <c r="I723">
        <v>2</v>
      </c>
      <c r="J723" t="s">
        <v>2131</v>
      </c>
      <c r="K723">
        <v>995.96</v>
      </c>
      <c r="L723">
        <v>963.92000000000007</v>
      </c>
      <c r="M723">
        <v>2684976.29</v>
      </c>
      <c r="N723">
        <v>2684976.29</v>
      </c>
      <c r="O723">
        <v>0</v>
      </c>
      <c r="P723">
        <v>0</v>
      </c>
      <c r="Q723">
        <v>0</v>
      </c>
      <c r="R723">
        <v>45292</v>
      </c>
      <c r="S723">
        <v>45657</v>
      </c>
    </row>
    <row r="724" spans="1:19" x14ac:dyDescent="0.3">
      <c r="A724">
        <v>719</v>
      </c>
      <c r="B724" t="s">
        <v>1062</v>
      </c>
      <c r="C724">
        <v>38968</v>
      </c>
      <c r="D724" t="s">
        <v>1899</v>
      </c>
      <c r="E724">
        <v>1957</v>
      </c>
      <c r="F724" t="s">
        <v>2131</v>
      </c>
      <c r="G724" t="s">
        <v>2098</v>
      </c>
      <c r="H724">
        <v>2</v>
      </c>
      <c r="I724">
        <v>1</v>
      </c>
      <c r="J724" t="s">
        <v>2131</v>
      </c>
      <c r="K724">
        <v>1002.3</v>
      </c>
      <c r="L724">
        <v>389.3</v>
      </c>
      <c r="M724">
        <v>59904</v>
      </c>
      <c r="N724">
        <v>59904</v>
      </c>
      <c r="O724">
        <v>0</v>
      </c>
      <c r="P724">
        <v>0</v>
      </c>
      <c r="Q724">
        <v>0</v>
      </c>
      <c r="R724">
        <v>45292</v>
      </c>
      <c r="S724">
        <v>45657</v>
      </c>
    </row>
    <row r="725" spans="1:19" x14ac:dyDescent="0.3">
      <c r="A725">
        <v>720</v>
      </c>
      <c r="B725" t="s">
        <v>594</v>
      </c>
      <c r="C725">
        <v>39001</v>
      </c>
      <c r="D725" t="s">
        <v>1899</v>
      </c>
      <c r="E725">
        <v>1960</v>
      </c>
      <c r="F725" t="s">
        <v>2131</v>
      </c>
      <c r="G725" t="s">
        <v>2103</v>
      </c>
      <c r="H725">
        <v>2</v>
      </c>
      <c r="I725">
        <v>1</v>
      </c>
      <c r="J725" t="s">
        <v>2131</v>
      </c>
      <c r="K725">
        <v>427.5</v>
      </c>
      <c r="L725">
        <v>427.5</v>
      </c>
      <c r="M725">
        <v>967132.19</v>
      </c>
      <c r="N725">
        <v>967132.19</v>
      </c>
      <c r="O725">
        <v>0</v>
      </c>
      <c r="P725">
        <v>0</v>
      </c>
      <c r="Q725">
        <v>0</v>
      </c>
      <c r="R725">
        <v>45292</v>
      </c>
      <c r="S725">
        <v>45657</v>
      </c>
    </row>
    <row r="726" spans="1:19" x14ac:dyDescent="0.3">
      <c r="A726">
        <v>721</v>
      </c>
      <c r="B726" t="s">
        <v>595</v>
      </c>
      <c r="C726">
        <v>39008</v>
      </c>
      <c r="D726" t="s">
        <v>1899</v>
      </c>
      <c r="E726">
        <v>1954</v>
      </c>
      <c r="F726" t="s">
        <v>2131</v>
      </c>
      <c r="G726" t="s">
        <v>2098</v>
      </c>
      <c r="H726">
        <v>2</v>
      </c>
      <c r="I726">
        <v>2</v>
      </c>
      <c r="J726" t="s">
        <v>2131</v>
      </c>
      <c r="K726">
        <v>686.3</v>
      </c>
      <c r="L726">
        <v>657.6</v>
      </c>
      <c r="M726">
        <v>1494672.35</v>
      </c>
      <c r="N726">
        <v>1494672.35</v>
      </c>
      <c r="O726">
        <v>0</v>
      </c>
      <c r="P726">
        <v>0</v>
      </c>
      <c r="Q726">
        <v>0</v>
      </c>
      <c r="R726">
        <v>45292</v>
      </c>
      <c r="S726">
        <v>45657</v>
      </c>
    </row>
    <row r="727" spans="1:19" x14ac:dyDescent="0.3">
      <c r="A727">
        <v>722</v>
      </c>
      <c r="B727" t="s">
        <v>3428</v>
      </c>
      <c r="C727">
        <v>39011</v>
      </c>
      <c r="D727" t="s">
        <v>1899</v>
      </c>
      <c r="E727">
        <v>1979</v>
      </c>
      <c r="F727" t="s">
        <v>2131</v>
      </c>
      <c r="G727" t="s">
        <v>2129</v>
      </c>
      <c r="H727">
        <v>5</v>
      </c>
      <c r="I727">
        <v>1</v>
      </c>
      <c r="J727" t="s">
        <v>2131</v>
      </c>
      <c r="K727">
        <v>1513.15</v>
      </c>
      <c r="L727">
        <v>1212.7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45292</v>
      </c>
      <c r="S727">
        <v>45657</v>
      </c>
    </row>
    <row r="728" spans="1:19" x14ac:dyDescent="0.3">
      <c r="A728">
        <v>723</v>
      </c>
      <c r="B728" t="s">
        <v>3429</v>
      </c>
      <c r="C728">
        <v>39012</v>
      </c>
      <c r="D728" t="s">
        <v>1899</v>
      </c>
      <c r="E728">
        <v>1979</v>
      </c>
      <c r="F728" t="s">
        <v>2131</v>
      </c>
      <c r="G728" t="s">
        <v>2129</v>
      </c>
      <c r="H728">
        <v>5</v>
      </c>
      <c r="I728">
        <v>1</v>
      </c>
      <c r="J728" t="s">
        <v>2131</v>
      </c>
      <c r="K728">
        <v>1513.3</v>
      </c>
      <c r="L728">
        <v>1229.92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45292</v>
      </c>
      <c r="S728">
        <v>45657</v>
      </c>
    </row>
    <row r="729" spans="1:19" x14ac:dyDescent="0.3">
      <c r="A729">
        <v>724</v>
      </c>
      <c r="B729" t="s">
        <v>601</v>
      </c>
      <c r="C729">
        <v>39125</v>
      </c>
      <c r="D729" t="s">
        <v>1899</v>
      </c>
      <c r="E729">
        <v>1985</v>
      </c>
      <c r="F729" t="s">
        <v>2131</v>
      </c>
      <c r="G729" t="s">
        <v>2097</v>
      </c>
      <c r="H729">
        <v>5</v>
      </c>
      <c r="I729">
        <v>4</v>
      </c>
      <c r="J729" t="s">
        <v>2131</v>
      </c>
      <c r="K729">
        <v>5287.1</v>
      </c>
      <c r="L729">
        <v>3363.7</v>
      </c>
      <c r="M729">
        <v>5549047.0412999997</v>
      </c>
      <c r="N729">
        <v>5549047.0412999997</v>
      </c>
      <c r="O729">
        <v>0</v>
      </c>
      <c r="P729">
        <v>0</v>
      </c>
      <c r="Q729">
        <v>0</v>
      </c>
      <c r="R729">
        <v>45292</v>
      </c>
      <c r="S729">
        <v>45657</v>
      </c>
    </row>
    <row r="730" spans="1:19" x14ac:dyDescent="0.3">
      <c r="A730">
        <v>725</v>
      </c>
      <c r="B730" t="s">
        <v>597</v>
      </c>
      <c r="C730">
        <v>39033</v>
      </c>
      <c r="D730" t="s">
        <v>1899</v>
      </c>
      <c r="E730">
        <v>1959</v>
      </c>
      <c r="F730" t="s">
        <v>2131</v>
      </c>
      <c r="G730" t="s">
        <v>2098</v>
      </c>
      <c r="H730">
        <v>3</v>
      </c>
      <c r="I730">
        <v>4</v>
      </c>
      <c r="J730" t="s">
        <v>2131</v>
      </c>
      <c r="K730">
        <v>2343.8000000000002</v>
      </c>
      <c r="L730">
        <v>2106.6999999999998</v>
      </c>
      <c r="M730">
        <v>2373690.54</v>
      </c>
      <c r="N730">
        <v>2373690.54</v>
      </c>
      <c r="O730">
        <v>0</v>
      </c>
      <c r="P730">
        <v>0</v>
      </c>
      <c r="Q730">
        <v>0</v>
      </c>
      <c r="R730">
        <v>45292</v>
      </c>
      <c r="S730">
        <v>45657</v>
      </c>
    </row>
    <row r="731" spans="1:19" x14ac:dyDescent="0.3">
      <c r="A731">
        <v>726</v>
      </c>
      <c r="B731" t="s">
        <v>596</v>
      </c>
      <c r="C731">
        <v>39026</v>
      </c>
      <c r="D731" t="s">
        <v>1899</v>
      </c>
      <c r="E731">
        <v>1964</v>
      </c>
      <c r="F731" t="s">
        <v>2131</v>
      </c>
      <c r="G731" t="s">
        <v>2098</v>
      </c>
      <c r="H731">
        <v>4</v>
      </c>
      <c r="I731">
        <v>2</v>
      </c>
      <c r="J731" t="s">
        <v>2131</v>
      </c>
      <c r="K731">
        <v>1438.7</v>
      </c>
      <c r="L731">
        <v>1273.7</v>
      </c>
      <c r="M731">
        <v>2994407.5300000003</v>
      </c>
      <c r="N731">
        <v>2994407.5300000003</v>
      </c>
      <c r="O731">
        <v>0</v>
      </c>
      <c r="P731">
        <v>0</v>
      </c>
      <c r="Q731">
        <v>0</v>
      </c>
      <c r="R731">
        <v>45292</v>
      </c>
      <c r="S731">
        <v>45657</v>
      </c>
    </row>
    <row r="732" spans="1:19" x14ac:dyDescent="0.3">
      <c r="A732">
        <v>727</v>
      </c>
      <c r="B732" t="s">
        <v>3103</v>
      </c>
      <c r="C732">
        <v>39086</v>
      </c>
      <c r="D732" t="s">
        <v>1899</v>
      </c>
      <c r="E732">
        <v>1957</v>
      </c>
      <c r="F732" t="s">
        <v>2131</v>
      </c>
      <c r="G732" t="s">
        <v>2098</v>
      </c>
      <c r="H732">
        <v>3</v>
      </c>
      <c r="I732">
        <v>3</v>
      </c>
      <c r="J732" t="s">
        <v>2131</v>
      </c>
      <c r="K732">
        <v>3339.4</v>
      </c>
      <c r="L732">
        <v>1306.9000000000001</v>
      </c>
      <c r="M732">
        <v>1411117.8699999999</v>
      </c>
      <c r="N732">
        <v>1411117.8699999999</v>
      </c>
      <c r="O732">
        <v>0</v>
      </c>
      <c r="P732">
        <v>0</v>
      </c>
      <c r="Q732">
        <v>0</v>
      </c>
      <c r="R732">
        <v>45292</v>
      </c>
      <c r="S732">
        <v>45657</v>
      </c>
    </row>
    <row r="733" spans="1:19" x14ac:dyDescent="0.3">
      <c r="A733">
        <v>728</v>
      </c>
      <c r="B733" t="s">
        <v>606</v>
      </c>
      <c r="C733">
        <v>39319</v>
      </c>
      <c r="D733" t="s">
        <v>1899</v>
      </c>
      <c r="E733">
        <v>1974</v>
      </c>
      <c r="F733" t="s">
        <v>2131</v>
      </c>
      <c r="G733" t="s">
        <v>2097</v>
      </c>
      <c r="H733">
        <v>5</v>
      </c>
      <c r="I733">
        <v>4</v>
      </c>
      <c r="J733" t="s">
        <v>2131</v>
      </c>
      <c r="K733">
        <v>5193.13</v>
      </c>
      <c r="L733">
        <v>3315.63</v>
      </c>
      <c r="M733">
        <v>6733835.368400001</v>
      </c>
      <c r="N733">
        <v>6733835.368400001</v>
      </c>
      <c r="O733">
        <v>0</v>
      </c>
      <c r="P733">
        <v>0</v>
      </c>
      <c r="Q733">
        <v>0</v>
      </c>
      <c r="R733">
        <v>45292</v>
      </c>
      <c r="S733">
        <v>45657</v>
      </c>
    </row>
    <row r="734" spans="1:19" x14ac:dyDescent="0.3">
      <c r="A734">
        <v>729</v>
      </c>
      <c r="B734" t="s">
        <v>607</v>
      </c>
      <c r="C734">
        <v>39322</v>
      </c>
      <c r="D734" t="s">
        <v>1899</v>
      </c>
      <c r="E734">
        <v>1948</v>
      </c>
      <c r="F734" t="s">
        <v>2131</v>
      </c>
      <c r="G734" t="s">
        <v>2099</v>
      </c>
      <c r="H734">
        <v>2</v>
      </c>
      <c r="I734">
        <v>3</v>
      </c>
      <c r="J734" t="s">
        <v>2131</v>
      </c>
      <c r="K734">
        <v>2444.77</v>
      </c>
      <c r="L734">
        <v>725.8</v>
      </c>
      <c r="M734">
        <v>312341.49</v>
      </c>
      <c r="N734">
        <v>312341.49</v>
      </c>
      <c r="O734">
        <v>0</v>
      </c>
      <c r="P734">
        <v>0</v>
      </c>
      <c r="Q734">
        <v>0</v>
      </c>
      <c r="R734">
        <v>45292</v>
      </c>
      <c r="S734">
        <v>45657</v>
      </c>
    </row>
    <row r="735" spans="1:19" x14ac:dyDescent="0.3">
      <c r="A735">
        <v>730</v>
      </c>
      <c r="B735" t="s">
        <v>608</v>
      </c>
      <c r="C735">
        <v>39324</v>
      </c>
      <c r="D735" t="s">
        <v>1899</v>
      </c>
      <c r="E735">
        <v>1969</v>
      </c>
      <c r="F735" t="s">
        <v>2131</v>
      </c>
      <c r="G735" t="s">
        <v>2097</v>
      </c>
      <c r="H735">
        <v>5</v>
      </c>
      <c r="I735">
        <v>4</v>
      </c>
      <c r="J735" t="s">
        <v>2131</v>
      </c>
      <c r="K735">
        <v>3841.1</v>
      </c>
      <c r="L735">
        <v>3658.9</v>
      </c>
      <c r="M735">
        <v>2763302.1170999999</v>
      </c>
      <c r="N735">
        <v>2763302.1170999999</v>
      </c>
      <c r="O735">
        <v>0</v>
      </c>
      <c r="P735">
        <v>0</v>
      </c>
      <c r="Q735">
        <v>0</v>
      </c>
      <c r="R735">
        <v>45292</v>
      </c>
      <c r="S735">
        <v>45657</v>
      </c>
    </row>
    <row r="736" spans="1:19" x14ac:dyDescent="0.3">
      <c r="A736">
        <v>731</v>
      </c>
      <c r="B736" t="s">
        <v>1380</v>
      </c>
      <c r="C736">
        <v>38935</v>
      </c>
      <c r="D736" t="s">
        <v>1899</v>
      </c>
      <c r="E736">
        <v>1957</v>
      </c>
      <c r="F736" t="s">
        <v>2131</v>
      </c>
      <c r="G736" t="s">
        <v>2103</v>
      </c>
      <c r="H736">
        <v>2</v>
      </c>
      <c r="I736">
        <v>1</v>
      </c>
      <c r="J736" t="s">
        <v>2131</v>
      </c>
      <c r="K736">
        <v>428</v>
      </c>
      <c r="L736">
        <v>400</v>
      </c>
      <c r="M736">
        <v>148128</v>
      </c>
      <c r="N736">
        <v>148128</v>
      </c>
      <c r="O736">
        <v>0</v>
      </c>
      <c r="P736">
        <v>0</v>
      </c>
      <c r="Q736">
        <v>0</v>
      </c>
      <c r="R736">
        <v>45292</v>
      </c>
      <c r="S736">
        <v>45657</v>
      </c>
    </row>
    <row r="737" spans="1:19" x14ac:dyDescent="0.3">
      <c r="A737">
        <v>732</v>
      </c>
      <c r="B737" t="s">
        <v>3314</v>
      </c>
      <c r="C737">
        <v>38899</v>
      </c>
      <c r="D737" t="s">
        <v>1899</v>
      </c>
      <c r="E737">
        <v>1960</v>
      </c>
      <c r="F737" t="s">
        <v>2131</v>
      </c>
      <c r="G737" t="s">
        <v>2128</v>
      </c>
      <c r="H737">
        <v>2</v>
      </c>
      <c r="I737">
        <v>1</v>
      </c>
      <c r="J737" t="s">
        <v>2131</v>
      </c>
      <c r="K737">
        <v>353.2</v>
      </c>
      <c r="L737">
        <v>326.8</v>
      </c>
      <c r="M737">
        <v>133716</v>
      </c>
      <c r="N737">
        <v>133716</v>
      </c>
      <c r="O737">
        <v>0</v>
      </c>
      <c r="P737">
        <v>0</v>
      </c>
      <c r="Q737">
        <v>0</v>
      </c>
      <c r="R737">
        <v>45292</v>
      </c>
      <c r="S737">
        <v>45657</v>
      </c>
    </row>
    <row r="738" spans="1:19" x14ac:dyDescent="0.3">
      <c r="A738">
        <v>733</v>
      </c>
      <c r="B738" t="s">
        <v>3315</v>
      </c>
      <c r="C738">
        <v>39000</v>
      </c>
      <c r="D738" t="s">
        <v>1899</v>
      </c>
      <c r="E738">
        <v>1960</v>
      </c>
      <c r="F738" t="s">
        <v>2131</v>
      </c>
      <c r="G738" t="s">
        <v>2128</v>
      </c>
      <c r="H738">
        <v>2</v>
      </c>
      <c r="I738">
        <v>1</v>
      </c>
      <c r="J738" t="s">
        <v>2131</v>
      </c>
      <c r="K738">
        <v>422.8</v>
      </c>
      <c r="L738">
        <v>393.8</v>
      </c>
      <c r="M738">
        <v>161448</v>
      </c>
      <c r="N738">
        <v>161448</v>
      </c>
      <c r="O738">
        <v>0</v>
      </c>
      <c r="P738">
        <v>0</v>
      </c>
      <c r="Q738">
        <v>0</v>
      </c>
      <c r="R738">
        <v>45292</v>
      </c>
      <c r="S738">
        <v>45657</v>
      </c>
    </row>
    <row r="739" spans="1:19" x14ac:dyDescent="0.3">
      <c r="A739">
        <v>734</v>
      </c>
      <c r="B739" t="s">
        <v>3316</v>
      </c>
      <c r="C739">
        <v>39002</v>
      </c>
      <c r="D739" t="s">
        <v>1899</v>
      </c>
      <c r="E739">
        <v>1960</v>
      </c>
      <c r="F739" t="s">
        <v>2131</v>
      </c>
      <c r="G739" t="s">
        <v>2128</v>
      </c>
      <c r="H739">
        <v>2</v>
      </c>
      <c r="I739">
        <v>1</v>
      </c>
      <c r="J739" t="s">
        <v>2131</v>
      </c>
      <c r="K739">
        <v>417.1</v>
      </c>
      <c r="L739">
        <v>391.1</v>
      </c>
      <c r="M739">
        <v>162408</v>
      </c>
      <c r="N739">
        <v>162408</v>
      </c>
      <c r="O739">
        <v>0</v>
      </c>
      <c r="P739">
        <v>0</v>
      </c>
      <c r="Q739">
        <v>0</v>
      </c>
      <c r="R739">
        <v>45292</v>
      </c>
      <c r="S739">
        <v>45657</v>
      </c>
    </row>
    <row r="740" spans="1:19" x14ac:dyDescent="0.3">
      <c r="A740">
        <v>735</v>
      </c>
      <c r="B740" t="s">
        <v>3317</v>
      </c>
      <c r="C740">
        <v>39004</v>
      </c>
      <c r="D740" t="s">
        <v>1899</v>
      </c>
      <c r="E740">
        <v>1950</v>
      </c>
      <c r="F740" t="s">
        <v>2131</v>
      </c>
      <c r="G740" t="s">
        <v>2128</v>
      </c>
      <c r="H740">
        <v>2</v>
      </c>
      <c r="I740">
        <v>2</v>
      </c>
      <c r="J740" t="s">
        <v>2131</v>
      </c>
      <c r="K740">
        <v>491</v>
      </c>
      <c r="L740">
        <v>464</v>
      </c>
      <c r="M740">
        <v>122268</v>
      </c>
      <c r="N740">
        <v>122268</v>
      </c>
      <c r="O740">
        <v>0</v>
      </c>
      <c r="P740">
        <v>0</v>
      </c>
      <c r="Q740">
        <v>0</v>
      </c>
      <c r="R740">
        <v>45292</v>
      </c>
      <c r="S740">
        <v>45657</v>
      </c>
    </row>
    <row r="741" spans="1:19" x14ac:dyDescent="0.3">
      <c r="A741">
        <v>736</v>
      </c>
      <c r="B741" t="s">
        <v>3318</v>
      </c>
      <c r="C741">
        <v>39005</v>
      </c>
      <c r="D741" t="s">
        <v>1899</v>
      </c>
      <c r="E741">
        <v>1950</v>
      </c>
      <c r="F741" t="s">
        <v>2131</v>
      </c>
      <c r="G741" t="s">
        <v>2128</v>
      </c>
      <c r="H741">
        <v>2</v>
      </c>
      <c r="I741">
        <v>2</v>
      </c>
      <c r="J741" t="s">
        <v>2131</v>
      </c>
      <c r="K741">
        <v>465.5</v>
      </c>
      <c r="L741">
        <v>438.5</v>
      </c>
      <c r="M741">
        <v>121752</v>
      </c>
      <c r="N741">
        <v>121752</v>
      </c>
      <c r="O741">
        <v>0</v>
      </c>
      <c r="P741">
        <v>0</v>
      </c>
      <c r="Q741">
        <v>0</v>
      </c>
      <c r="R741">
        <v>45292</v>
      </c>
      <c r="S741">
        <v>45657</v>
      </c>
    </row>
    <row r="742" spans="1:19" x14ac:dyDescent="0.3">
      <c r="A742">
        <v>737</v>
      </c>
      <c r="B742" t="s">
        <v>3319</v>
      </c>
      <c r="C742">
        <v>39006</v>
      </c>
      <c r="D742" t="s">
        <v>1899</v>
      </c>
      <c r="E742">
        <v>1950</v>
      </c>
      <c r="F742" t="s">
        <v>2131</v>
      </c>
      <c r="G742" t="s">
        <v>2128</v>
      </c>
      <c r="H742">
        <v>2</v>
      </c>
      <c r="I742">
        <v>2</v>
      </c>
      <c r="J742" t="s">
        <v>2131</v>
      </c>
      <c r="K742">
        <v>392.9</v>
      </c>
      <c r="L742">
        <v>365.3</v>
      </c>
      <c r="M742">
        <v>139572</v>
      </c>
      <c r="N742">
        <v>139572</v>
      </c>
      <c r="O742">
        <v>0</v>
      </c>
      <c r="P742">
        <v>0</v>
      </c>
      <c r="Q742">
        <v>0</v>
      </c>
      <c r="R742">
        <v>45292</v>
      </c>
      <c r="S742">
        <v>45657</v>
      </c>
    </row>
    <row r="743" spans="1:19" x14ac:dyDescent="0.3">
      <c r="A743">
        <v>738</v>
      </c>
      <c r="B743" t="s">
        <v>3320</v>
      </c>
      <c r="C743">
        <v>39007</v>
      </c>
      <c r="D743" t="s">
        <v>1899</v>
      </c>
      <c r="E743">
        <v>1950</v>
      </c>
      <c r="F743" t="s">
        <v>2131</v>
      </c>
      <c r="G743" t="s">
        <v>2128</v>
      </c>
      <c r="H743">
        <v>2</v>
      </c>
      <c r="I743">
        <v>2</v>
      </c>
      <c r="J743" t="s">
        <v>2131</v>
      </c>
      <c r="K743">
        <v>395.9</v>
      </c>
      <c r="L743">
        <v>366.8</v>
      </c>
      <c r="M743">
        <v>147936</v>
      </c>
      <c r="N743">
        <v>147936</v>
      </c>
      <c r="O743">
        <v>0</v>
      </c>
      <c r="P743">
        <v>0</v>
      </c>
      <c r="Q743">
        <v>0</v>
      </c>
      <c r="R743">
        <v>45292</v>
      </c>
      <c r="S743">
        <v>45657</v>
      </c>
    </row>
    <row r="744" spans="1:19" x14ac:dyDescent="0.3">
      <c r="A744">
        <v>739</v>
      </c>
      <c r="B744" t="s">
        <v>3321</v>
      </c>
      <c r="C744">
        <v>39003</v>
      </c>
      <c r="D744" t="s">
        <v>1899</v>
      </c>
      <c r="E744">
        <v>1960</v>
      </c>
      <c r="F744" t="s">
        <v>2131</v>
      </c>
      <c r="G744" t="s">
        <v>2128</v>
      </c>
      <c r="H744">
        <v>2</v>
      </c>
      <c r="I744">
        <v>1</v>
      </c>
      <c r="J744" t="s">
        <v>2131</v>
      </c>
      <c r="K744">
        <v>430.7</v>
      </c>
      <c r="L744">
        <v>403.6</v>
      </c>
      <c r="M744">
        <v>163824</v>
      </c>
      <c r="N744">
        <v>163824</v>
      </c>
      <c r="O744">
        <v>0</v>
      </c>
      <c r="P744">
        <v>0</v>
      </c>
      <c r="Q744">
        <v>0</v>
      </c>
      <c r="R744">
        <v>45292</v>
      </c>
      <c r="S744">
        <v>45657</v>
      </c>
    </row>
    <row r="745" spans="1:19" x14ac:dyDescent="0.3">
      <c r="A745">
        <v>740</v>
      </c>
      <c r="B745" t="s">
        <v>3322</v>
      </c>
      <c r="C745">
        <v>38933</v>
      </c>
      <c r="D745" t="s">
        <v>1899</v>
      </c>
      <c r="E745">
        <v>1957</v>
      </c>
      <c r="F745" t="s">
        <v>2131</v>
      </c>
      <c r="G745" t="s">
        <v>2128</v>
      </c>
      <c r="H745">
        <v>2</v>
      </c>
      <c r="I745">
        <v>1</v>
      </c>
      <c r="J745" t="s">
        <v>2131</v>
      </c>
      <c r="K745">
        <v>437.3</v>
      </c>
      <c r="L745">
        <v>408.3</v>
      </c>
      <c r="M745">
        <v>153720</v>
      </c>
      <c r="N745">
        <v>153720</v>
      </c>
      <c r="O745">
        <v>0</v>
      </c>
      <c r="P745">
        <v>0</v>
      </c>
      <c r="Q745">
        <v>0</v>
      </c>
      <c r="R745">
        <v>45292</v>
      </c>
      <c r="S745">
        <v>45657</v>
      </c>
    </row>
    <row r="746" spans="1:19" x14ac:dyDescent="0.3">
      <c r="A746">
        <v>741</v>
      </c>
      <c r="B746" t="s">
        <v>3323</v>
      </c>
      <c r="C746">
        <v>38936</v>
      </c>
      <c r="D746" t="s">
        <v>1899</v>
      </c>
      <c r="E746">
        <v>1957</v>
      </c>
      <c r="F746" t="s">
        <v>2131</v>
      </c>
      <c r="G746" t="s">
        <v>2128</v>
      </c>
      <c r="H746">
        <v>2</v>
      </c>
      <c r="I746">
        <v>1</v>
      </c>
      <c r="J746" t="s">
        <v>2131</v>
      </c>
      <c r="K746">
        <v>426.9</v>
      </c>
      <c r="L746">
        <v>397.9</v>
      </c>
      <c r="M746">
        <v>153720</v>
      </c>
      <c r="N746">
        <v>153720</v>
      </c>
      <c r="O746">
        <v>0</v>
      </c>
      <c r="P746">
        <v>0</v>
      </c>
      <c r="Q746">
        <v>0</v>
      </c>
      <c r="R746">
        <v>45292</v>
      </c>
      <c r="S746">
        <v>45657</v>
      </c>
    </row>
    <row r="747" spans="1:19" x14ac:dyDescent="0.3">
      <c r="A747">
        <v>742</v>
      </c>
      <c r="B747" t="s">
        <v>3324</v>
      </c>
      <c r="C747">
        <v>38937</v>
      </c>
      <c r="D747" t="s">
        <v>1899</v>
      </c>
      <c r="E747">
        <v>1957</v>
      </c>
      <c r="F747" t="s">
        <v>2131</v>
      </c>
      <c r="G747" t="s">
        <v>2128</v>
      </c>
      <c r="H747">
        <v>2</v>
      </c>
      <c r="I747">
        <v>1</v>
      </c>
      <c r="J747" t="s">
        <v>2131</v>
      </c>
      <c r="K747">
        <v>349.3</v>
      </c>
      <c r="L747">
        <v>322</v>
      </c>
      <c r="M747">
        <v>153720</v>
      </c>
      <c r="N747">
        <v>153720</v>
      </c>
      <c r="O747">
        <v>0</v>
      </c>
      <c r="P747">
        <v>0</v>
      </c>
      <c r="Q747">
        <v>0</v>
      </c>
      <c r="R747">
        <v>45292</v>
      </c>
      <c r="S747">
        <v>45657</v>
      </c>
    </row>
    <row r="748" spans="1:19" x14ac:dyDescent="0.3">
      <c r="A748">
        <v>743</v>
      </c>
      <c r="B748" t="s">
        <v>3325</v>
      </c>
      <c r="C748">
        <v>38938</v>
      </c>
      <c r="D748" t="s">
        <v>1899</v>
      </c>
      <c r="E748">
        <v>1957</v>
      </c>
      <c r="F748" t="s">
        <v>2131</v>
      </c>
      <c r="G748" t="s">
        <v>2128</v>
      </c>
      <c r="H748">
        <v>2</v>
      </c>
      <c r="I748">
        <v>1</v>
      </c>
      <c r="J748" t="s">
        <v>2131</v>
      </c>
      <c r="K748">
        <v>347.8</v>
      </c>
      <c r="L748">
        <v>326.3</v>
      </c>
      <c r="M748">
        <v>153720</v>
      </c>
      <c r="N748">
        <v>153720</v>
      </c>
      <c r="O748">
        <v>0</v>
      </c>
      <c r="P748">
        <v>0</v>
      </c>
      <c r="Q748">
        <v>0</v>
      </c>
      <c r="R748">
        <v>45292</v>
      </c>
      <c r="S748">
        <v>45657</v>
      </c>
    </row>
    <row r="749" spans="1:19" x14ac:dyDescent="0.3">
      <c r="A749">
        <v>744</v>
      </c>
      <c r="B749" t="s">
        <v>3326</v>
      </c>
      <c r="C749">
        <v>38939</v>
      </c>
      <c r="D749" t="s">
        <v>1899</v>
      </c>
      <c r="E749">
        <v>1957</v>
      </c>
      <c r="F749" t="s">
        <v>2131</v>
      </c>
      <c r="G749" t="s">
        <v>2128</v>
      </c>
      <c r="H749">
        <v>2</v>
      </c>
      <c r="I749">
        <v>1</v>
      </c>
      <c r="J749" t="s">
        <v>2131</v>
      </c>
      <c r="K749">
        <v>351.2</v>
      </c>
      <c r="L749">
        <v>324.5</v>
      </c>
      <c r="M749">
        <v>153720</v>
      </c>
      <c r="N749">
        <v>153720</v>
      </c>
      <c r="O749">
        <v>0</v>
      </c>
      <c r="P749">
        <v>0</v>
      </c>
      <c r="Q749">
        <v>0</v>
      </c>
      <c r="R749">
        <v>45292</v>
      </c>
      <c r="S749">
        <v>45657</v>
      </c>
    </row>
    <row r="750" spans="1:19" x14ac:dyDescent="0.3">
      <c r="A750">
        <v>745</v>
      </c>
      <c r="B750" t="s">
        <v>3327</v>
      </c>
      <c r="C750">
        <v>39295</v>
      </c>
      <c r="D750" t="s">
        <v>1899</v>
      </c>
      <c r="E750">
        <v>1959</v>
      </c>
      <c r="F750" t="s">
        <v>2131</v>
      </c>
      <c r="G750" t="s">
        <v>2128</v>
      </c>
      <c r="H750">
        <v>2</v>
      </c>
      <c r="I750">
        <v>1</v>
      </c>
      <c r="J750" t="s">
        <v>2131</v>
      </c>
      <c r="K750">
        <v>424.2</v>
      </c>
      <c r="L750">
        <v>397.3</v>
      </c>
      <c r="M750">
        <v>131532</v>
      </c>
      <c r="N750">
        <v>131532</v>
      </c>
      <c r="O750">
        <v>0</v>
      </c>
      <c r="P750">
        <v>0</v>
      </c>
      <c r="Q750">
        <v>0</v>
      </c>
      <c r="R750">
        <v>45292</v>
      </c>
      <c r="S750">
        <v>45657</v>
      </c>
    </row>
    <row r="751" spans="1:19" x14ac:dyDescent="0.3">
      <c r="A751">
        <v>746</v>
      </c>
      <c r="B751" t="s">
        <v>3328</v>
      </c>
      <c r="C751">
        <v>39296</v>
      </c>
      <c r="D751" t="s">
        <v>1899</v>
      </c>
      <c r="E751">
        <v>1959</v>
      </c>
      <c r="F751" t="s">
        <v>2131</v>
      </c>
      <c r="G751" t="s">
        <v>2128</v>
      </c>
      <c r="H751">
        <v>2</v>
      </c>
      <c r="I751">
        <v>1</v>
      </c>
      <c r="J751" t="s">
        <v>2131</v>
      </c>
      <c r="K751">
        <v>428.1</v>
      </c>
      <c r="L751">
        <v>398.8</v>
      </c>
      <c r="M751">
        <v>138480</v>
      </c>
      <c r="N751">
        <v>138480</v>
      </c>
      <c r="O751">
        <v>0</v>
      </c>
      <c r="P751">
        <v>0</v>
      </c>
      <c r="Q751">
        <v>0</v>
      </c>
      <c r="R751">
        <v>45292</v>
      </c>
      <c r="S751">
        <v>45657</v>
      </c>
    </row>
    <row r="752" spans="1:19" x14ac:dyDescent="0.3">
      <c r="A752">
        <v>747</v>
      </c>
      <c r="B752" t="s">
        <v>3329</v>
      </c>
      <c r="C752">
        <v>39297</v>
      </c>
      <c r="D752" t="s">
        <v>1899</v>
      </c>
      <c r="E752">
        <v>1959</v>
      </c>
      <c r="F752" t="s">
        <v>2131</v>
      </c>
      <c r="G752" t="s">
        <v>2128</v>
      </c>
      <c r="H752">
        <v>2</v>
      </c>
      <c r="I752">
        <v>1</v>
      </c>
      <c r="J752" t="s">
        <v>2131</v>
      </c>
      <c r="K752">
        <v>423.9</v>
      </c>
      <c r="L752">
        <v>395.9</v>
      </c>
      <c r="M752">
        <v>142536</v>
      </c>
      <c r="N752">
        <v>142536</v>
      </c>
      <c r="O752">
        <v>0</v>
      </c>
      <c r="P752">
        <v>0</v>
      </c>
      <c r="Q752">
        <v>0</v>
      </c>
      <c r="R752">
        <v>45292</v>
      </c>
      <c r="S752">
        <v>45657</v>
      </c>
    </row>
    <row r="753" spans="1:19" x14ac:dyDescent="0.3">
      <c r="A753">
        <v>748</v>
      </c>
      <c r="B753" t="s">
        <v>3330</v>
      </c>
      <c r="C753">
        <v>39300</v>
      </c>
      <c r="D753" t="s">
        <v>1899</v>
      </c>
      <c r="E753">
        <v>1950</v>
      </c>
      <c r="F753" t="s">
        <v>2131</v>
      </c>
      <c r="G753" t="s">
        <v>2128</v>
      </c>
      <c r="H753">
        <v>2</v>
      </c>
      <c r="I753">
        <v>1</v>
      </c>
      <c r="J753" t="s">
        <v>2131</v>
      </c>
      <c r="K753">
        <v>541.29999999999995</v>
      </c>
      <c r="L753">
        <v>512.29999999999995</v>
      </c>
      <c r="M753">
        <v>126072</v>
      </c>
      <c r="N753">
        <v>126072</v>
      </c>
      <c r="O753">
        <v>0</v>
      </c>
      <c r="P753">
        <v>0</v>
      </c>
      <c r="Q753">
        <v>0</v>
      </c>
      <c r="R753">
        <v>45292</v>
      </c>
      <c r="S753">
        <v>45657</v>
      </c>
    </row>
    <row r="754" spans="1:19" x14ac:dyDescent="0.3">
      <c r="A754">
        <v>749</v>
      </c>
      <c r="B754" t="s">
        <v>1069</v>
      </c>
      <c r="C754">
        <v>41070</v>
      </c>
      <c r="D754" t="s">
        <v>1899</v>
      </c>
      <c r="E754">
        <v>1988</v>
      </c>
      <c r="F754" t="s">
        <v>2131</v>
      </c>
      <c r="G754" t="s">
        <v>2103</v>
      </c>
      <c r="H754">
        <v>2</v>
      </c>
      <c r="I754">
        <v>2</v>
      </c>
      <c r="J754" t="s">
        <v>2131</v>
      </c>
      <c r="K754">
        <v>690.8</v>
      </c>
      <c r="L754">
        <v>538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</row>
    <row r="755" spans="1:19" x14ac:dyDescent="0.3">
      <c r="A755">
        <v>750</v>
      </c>
      <c r="B755" t="s">
        <v>1070</v>
      </c>
      <c r="C755">
        <v>41071</v>
      </c>
      <c r="D755" t="s">
        <v>1899</v>
      </c>
      <c r="E755">
        <v>1989</v>
      </c>
      <c r="F755" t="s">
        <v>2131</v>
      </c>
      <c r="G755" t="s">
        <v>2103</v>
      </c>
      <c r="H755">
        <v>2</v>
      </c>
      <c r="I755">
        <v>2</v>
      </c>
      <c r="J755" t="s">
        <v>2131</v>
      </c>
      <c r="K755">
        <v>726.8</v>
      </c>
      <c r="L755">
        <v>584.5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45292</v>
      </c>
      <c r="S755">
        <v>45657</v>
      </c>
    </row>
    <row r="756" spans="1:19" x14ac:dyDescent="0.3">
      <c r="A756">
        <v>751</v>
      </c>
      <c r="B756" t="s">
        <v>1071</v>
      </c>
      <c r="C756">
        <v>41073</v>
      </c>
      <c r="D756" t="s">
        <v>1899</v>
      </c>
      <c r="E756">
        <v>1990</v>
      </c>
      <c r="F756" t="s">
        <v>2131</v>
      </c>
      <c r="G756" t="s">
        <v>2103</v>
      </c>
      <c r="H756">
        <v>2</v>
      </c>
      <c r="I756">
        <v>2</v>
      </c>
      <c r="J756" t="s">
        <v>2131</v>
      </c>
      <c r="K756">
        <v>729.8</v>
      </c>
      <c r="L756">
        <v>642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</row>
    <row r="757" spans="1:19" x14ac:dyDescent="0.3">
      <c r="A757">
        <v>752</v>
      </c>
      <c r="B757" t="s">
        <v>1073</v>
      </c>
      <c r="C757">
        <v>41083</v>
      </c>
      <c r="D757" t="s">
        <v>1899</v>
      </c>
      <c r="E757">
        <v>1986</v>
      </c>
      <c r="F757" t="s">
        <v>2131</v>
      </c>
      <c r="G757" t="s">
        <v>2103</v>
      </c>
      <c r="H757">
        <v>2</v>
      </c>
      <c r="I757">
        <v>3</v>
      </c>
      <c r="J757" t="s">
        <v>2131</v>
      </c>
      <c r="K757">
        <v>922</v>
      </c>
      <c r="L757">
        <v>713.1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</row>
    <row r="758" spans="1:19" x14ac:dyDescent="0.3">
      <c r="A758">
        <v>753</v>
      </c>
      <c r="B758" t="s">
        <v>1074</v>
      </c>
      <c r="C758">
        <v>41084</v>
      </c>
      <c r="D758" t="s">
        <v>1899</v>
      </c>
      <c r="E758">
        <v>1986</v>
      </c>
      <c r="F758" t="s">
        <v>2131</v>
      </c>
      <c r="G758" t="s">
        <v>2103</v>
      </c>
      <c r="H758">
        <v>2</v>
      </c>
      <c r="I758">
        <v>2</v>
      </c>
      <c r="J758" t="s">
        <v>2131</v>
      </c>
      <c r="K758">
        <v>752</v>
      </c>
      <c r="L758">
        <v>561.1</v>
      </c>
      <c r="M758">
        <v>1487237.4993</v>
      </c>
      <c r="N758">
        <v>1487237.4993</v>
      </c>
      <c r="O758">
        <v>0</v>
      </c>
      <c r="P758">
        <v>0</v>
      </c>
      <c r="Q758">
        <v>0</v>
      </c>
      <c r="R758">
        <v>45292</v>
      </c>
      <c r="S758">
        <v>45657</v>
      </c>
    </row>
    <row r="759" spans="1:19" x14ac:dyDescent="0.3">
      <c r="A759">
        <v>754</v>
      </c>
      <c r="B759" t="s">
        <v>1075</v>
      </c>
      <c r="C759">
        <v>41085</v>
      </c>
      <c r="D759" t="s">
        <v>1899</v>
      </c>
      <c r="E759">
        <v>1987</v>
      </c>
      <c r="F759" t="s">
        <v>2131</v>
      </c>
      <c r="G759" t="s">
        <v>2103</v>
      </c>
      <c r="H759">
        <v>2</v>
      </c>
      <c r="I759">
        <v>3</v>
      </c>
      <c r="J759" t="s">
        <v>2131</v>
      </c>
      <c r="K759">
        <v>950.4</v>
      </c>
      <c r="L759">
        <v>725.16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45292</v>
      </c>
      <c r="S759">
        <v>45657</v>
      </c>
    </row>
    <row r="760" spans="1:19" x14ac:dyDescent="0.3">
      <c r="A760">
        <v>755</v>
      </c>
      <c r="B760" t="s">
        <v>1076</v>
      </c>
      <c r="C760">
        <v>41086</v>
      </c>
      <c r="D760" t="s">
        <v>1899</v>
      </c>
      <c r="E760">
        <v>1990</v>
      </c>
      <c r="F760" t="s">
        <v>2131</v>
      </c>
      <c r="G760" t="s">
        <v>2103</v>
      </c>
      <c r="H760">
        <v>2</v>
      </c>
      <c r="I760">
        <v>2</v>
      </c>
      <c r="J760" t="s">
        <v>2131</v>
      </c>
      <c r="K760">
        <v>726.8</v>
      </c>
      <c r="L760">
        <v>578.15000000000009</v>
      </c>
      <c r="M760">
        <v>1487911.3273499999</v>
      </c>
      <c r="N760">
        <v>1487911.3273499999</v>
      </c>
      <c r="O760">
        <v>0</v>
      </c>
      <c r="P760">
        <v>0</v>
      </c>
      <c r="Q760">
        <v>0</v>
      </c>
      <c r="R760">
        <v>45292</v>
      </c>
      <c r="S760">
        <v>45657</v>
      </c>
    </row>
    <row r="761" spans="1:19" x14ac:dyDescent="0.3">
      <c r="A761">
        <v>756</v>
      </c>
      <c r="B761" t="s">
        <v>1072</v>
      </c>
      <c r="C761">
        <v>56135</v>
      </c>
      <c r="D761" t="s">
        <v>1899</v>
      </c>
      <c r="E761">
        <v>1961</v>
      </c>
      <c r="F761" t="s">
        <v>2131</v>
      </c>
      <c r="G761" t="s">
        <v>2128</v>
      </c>
      <c r="H761">
        <v>2</v>
      </c>
      <c r="I761">
        <v>1</v>
      </c>
      <c r="J761" t="s">
        <v>2131</v>
      </c>
      <c r="K761">
        <v>322.39999999999998</v>
      </c>
      <c r="L761">
        <v>322.39999999999998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</row>
    <row r="762" spans="1:19" x14ac:dyDescent="0.3">
      <c r="A762">
        <v>757</v>
      </c>
      <c r="B762" t="s">
        <v>1077</v>
      </c>
      <c r="C762">
        <v>46260</v>
      </c>
      <c r="D762" t="s">
        <v>1899</v>
      </c>
      <c r="E762">
        <v>1966</v>
      </c>
      <c r="F762" t="s">
        <v>2131</v>
      </c>
      <c r="G762" t="s">
        <v>2108</v>
      </c>
      <c r="H762">
        <v>2</v>
      </c>
      <c r="I762">
        <v>1</v>
      </c>
      <c r="J762" t="s">
        <v>2131</v>
      </c>
      <c r="K762">
        <v>383</v>
      </c>
      <c r="L762">
        <v>303.10000000000002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45292</v>
      </c>
      <c r="S762">
        <v>45657</v>
      </c>
    </row>
    <row r="763" spans="1:19" x14ac:dyDescent="0.3">
      <c r="A763">
        <v>758</v>
      </c>
      <c r="B763" t="s">
        <v>1078</v>
      </c>
      <c r="C763">
        <v>46268</v>
      </c>
      <c r="D763" t="s">
        <v>1899</v>
      </c>
      <c r="E763">
        <v>1975</v>
      </c>
      <c r="F763" t="s">
        <v>2131</v>
      </c>
      <c r="G763" t="s">
        <v>2108</v>
      </c>
      <c r="H763">
        <v>2</v>
      </c>
      <c r="I763">
        <v>2</v>
      </c>
      <c r="J763" t="s">
        <v>2131</v>
      </c>
      <c r="K763">
        <v>636.29999999999995</v>
      </c>
      <c r="L763">
        <v>558.78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45292</v>
      </c>
      <c r="S763">
        <v>45657</v>
      </c>
    </row>
    <row r="764" spans="1:19" x14ac:dyDescent="0.3">
      <c r="A764">
        <v>759</v>
      </c>
      <c r="B764" t="s">
        <v>1063</v>
      </c>
      <c r="C764">
        <v>41038</v>
      </c>
      <c r="D764" t="s">
        <v>1899</v>
      </c>
      <c r="E764">
        <v>1989</v>
      </c>
      <c r="F764" t="s">
        <v>2131</v>
      </c>
      <c r="G764" t="s">
        <v>2103</v>
      </c>
      <c r="H764">
        <v>2</v>
      </c>
      <c r="I764">
        <v>2</v>
      </c>
      <c r="J764" t="s">
        <v>2131</v>
      </c>
      <c r="K764">
        <v>720.6</v>
      </c>
      <c r="L764">
        <v>714</v>
      </c>
      <c r="M764">
        <v>2483977.02</v>
      </c>
      <c r="N764">
        <v>2483977.02</v>
      </c>
      <c r="O764">
        <v>0</v>
      </c>
      <c r="P764">
        <v>0</v>
      </c>
      <c r="Q764">
        <v>0</v>
      </c>
      <c r="R764">
        <v>45292</v>
      </c>
      <c r="S764">
        <v>45657</v>
      </c>
    </row>
    <row r="765" spans="1:19" x14ac:dyDescent="0.3">
      <c r="A765">
        <v>760</v>
      </c>
      <c r="B765" t="s">
        <v>1064</v>
      </c>
      <c r="C765">
        <v>41045</v>
      </c>
      <c r="D765" t="s">
        <v>1899</v>
      </c>
      <c r="E765">
        <v>1987</v>
      </c>
      <c r="F765" t="s">
        <v>2131</v>
      </c>
      <c r="G765" t="s">
        <v>2103</v>
      </c>
      <c r="H765">
        <v>2</v>
      </c>
      <c r="I765">
        <v>2</v>
      </c>
      <c r="J765" t="s">
        <v>2131</v>
      </c>
      <c r="K765">
        <v>728.2</v>
      </c>
      <c r="L765">
        <v>654.54</v>
      </c>
      <c r="M765">
        <v>2300121.14</v>
      </c>
      <c r="N765">
        <v>2300121.14</v>
      </c>
      <c r="O765">
        <v>0</v>
      </c>
      <c r="P765">
        <v>0</v>
      </c>
      <c r="Q765">
        <v>0</v>
      </c>
      <c r="R765">
        <v>45292</v>
      </c>
      <c r="S765">
        <v>45657</v>
      </c>
    </row>
    <row r="766" spans="1:19" x14ac:dyDescent="0.3">
      <c r="A766">
        <v>761</v>
      </c>
      <c r="B766" t="s">
        <v>1068</v>
      </c>
      <c r="C766">
        <v>41065</v>
      </c>
      <c r="D766" t="s">
        <v>1899</v>
      </c>
      <c r="E766">
        <v>1981</v>
      </c>
      <c r="F766" t="s">
        <v>2131</v>
      </c>
      <c r="G766" t="s">
        <v>2103</v>
      </c>
      <c r="H766">
        <v>2</v>
      </c>
      <c r="I766">
        <v>3</v>
      </c>
      <c r="J766" t="s">
        <v>2131</v>
      </c>
      <c r="K766">
        <v>937.8</v>
      </c>
      <c r="L766">
        <v>839.4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45292</v>
      </c>
      <c r="S766">
        <v>45657</v>
      </c>
    </row>
    <row r="767" spans="1:19" x14ac:dyDescent="0.3">
      <c r="A767">
        <v>762</v>
      </c>
      <c r="B767" t="s">
        <v>3071</v>
      </c>
      <c r="C767">
        <v>46278</v>
      </c>
      <c r="D767" t="s">
        <v>1899</v>
      </c>
      <c r="E767">
        <v>1972</v>
      </c>
      <c r="F767" t="s">
        <v>2131</v>
      </c>
      <c r="G767" t="s">
        <v>2108</v>
      </c>
      <c r="H767">
        <v>4</v>
      </c>
      <c r="I767">
        <v>3</v>
      </c>
      <c r="J767" t="s">
        <v>2131</v>
      </c>
      <c r="K767">
        <v>2185.29</v>
      </c>
      <c r="L767">
        <v>2185.29</v>
      </c>
      <c r="M767">
        <v>363347.04</v>
      </c>
      <c r="N767">
        <v>363347.04</v>
      </c>
      <c r="O767">
        <v>0</v>
      </c>
      <c r="P767">
        <v>0</v>
      </c>
      <c r="Q767">
        <v>0</v>
      </c>
      <c r="R767">
        <v>45292</v>
      </c>
      <c r="S767">
        <v>45657</v>
      </c>
    </row>
    <row r="768" spans="1:19" x14ac:dyDescent="0.3">
      <c r="A768">
        <v>763</v>
      </c>
      <c r="B768" t="s">
        <v>3072</v>
      </c>
      <c r="C768">
        <v>41076</v>
      </c>
      <c r="D768" t="s">
        <v>1899</v>
      </c>
      <c r="E768">
        <v>1974</v>
      </c>
      <c r="F768" t="s">
        <v>2131</v>
      </c>
      <c r="G768" t="s">
        <v>2098</v>
      </c>
      <c r="H768">
        <v>4</v>
      </c>
      <c r="I768">
        <v>4</v>
      </c>
      <c r="J768" t="s">
        <v>2131</v>
      </c>
      <c r="K768">
        <v>2637.2</v>
      </c>
      <c r="L768">
        <v>2437.1999999999998</v>
      </c>
      <c r="M768">
        <v>435462.03</v>
      </c>
      <c r="N768">
        <v>435462.03</v>
      </c>
      <c r="O768">
        <v>0</v>
      </c>
      <c r="P768">
        <v>0</v>
      </c>
      <c r="Q768">
        <v>0</v>
      </c>
      <c r="R768">
        <v>45292</v>
      </c>
      <c r="S768">
        <v>45657</v>
      </c>
    </row>
    <row r="769" spans="1:19" x14ac:dyDescent="0.3">
      <c r="A769">
        <v>764</v>
      </c>
      <c r="B769" t="s">
        <v>3073</v>
      </c>
      <c r="C769">
        <v>41077</v>
      </c>
      <c r="D769" t="s">
        <v>1899</v>
      </c>
      <c r="E769">
        <v>1976</v>
      </c>
      <c r="F769" t="s">
        <v>2131</v>
      </c>
      <c r="G769" t="s">
        <v>2098</v>
      </c>
      <c r="H769">
        <v>5</v>
      </c>
      <c r="I769">
        <v>3</v>
      </c>
      <c r="J769" t="s">
        <v>2131</v>
      </c>
      <c r="K769">
        <v>4017</v>
      </c>
      <c r="L769">
        <v>3797.2</v>
      </c>
      <c r="M769">
        <v>351563.88</v>
      </c>
      <c r="N769">
        <v>351563.88</v>
      </c>
      <c r="O769">
        <v>0</v>
      </c>
      <c r="P769">
        <v>0</v>
      </c>
      <c r="Q769">
        <v>0</v>
      </c>
      <c r="R769">
        <v>45292</v>
      </c>
      <c r="S769">
        <v>45657</v>
      </c>
    </row>
    <row r="770" spans="1:19" x14ac:dyDescent="0.3">
      <c r="A770">
        <v>765</v>
      </c>
      <c r="B770" t="s">
        <v>3074</v>
      </c>
      <c r="C770">
        <v>41101</v>
      </c>
      <c r="D770" t="s">
        <v>1899</v>
      </c>
      <c r="E770">
        <v>1978</v>
      </c>
      <c r="F770" t="s">
        <v>2131</v>
      </c>
      <c r="G770" t="s">
        <v>2097</v>
      </c>
      <c r="H770">
        <v>5</v>
      </c>
      <c r="I770">
        <v>4</v>
      </c>
      <c r="J770" t="s">
        <v>2131</v>
      </c>
      <c r="K770">
        <v>4233.3999999999996</v>
      </c>
      <c r="L770">
        <v>3966.7</v>
      </c>
      <c r="M770">
        <v>432796.46</v>
      </c>
      <c r="N770">
        <v>432796.46</v>
      </c>
      <c r="O770">
        <v>0</v>
      </c>
      <c r="P770">
        <v>0</v>
      </c>
      <c r="Q770">
        <v>0</v>
      </c>
      <c r="R770">
        <v>45292</v>
      </c>
      <c r="S770">
        <v>45657</v>
      </c>
    </row>
    <row r="771" spans="1:19" x14ac:dyDescent="0.3">
      <c r="A771">
        <v>766</v>
      </c>
      <c r="B771" t="s">
        <v>3075</v>
      </c>
      <c r="C771">
        <v>41078</v>
      </c>
      <c r="D771" t="s">
        <v>1899</v>
      </c>
      <c r="E771">
        <v>1973</v>
      </c>
      <c r="F771" t="s">
        <v>2131</v>
      </c>
      <c r="G771" t="s">
        <v>2098</v>
      </c>
      <c r="H771">
        <v>4</v>
      </c>
      <c r="I771">
        <v>4</v>
      </c>
      <c r="J771" t="s">
        <v>2131</v>
      </c>
      <c r="K771">
        <v>2166</v>
      </c>
      <c r="L771">
        <v>2001</v>
      </c>
      <c r="M771">
        <v>365399.67</v>
      </c>
      <c r="N771">
        <v>365399.67</v>
      </c>
      <c r="O771">
        <v>0</v>
      </c>
      <c r="P771">
        <v>0</v>
      </c>
      <c r="Q771">
        <v>0</v>
      </c>
      <c r="R771">
        <v>45292</v>
      </c>
      <c r="S771">
        <v>45657</v>
      </c>
    </row>
    <row r="772" spans="1:19" x14ac:dyDescent="0.3">
      <c r="A772">
        <v>767</v>
      </c>
      <c r="B772" t="s">
        <v>617</v>
      </c>
      <c r="C772">
        <v>41054</v>
      </c>
      <c r="D772" t="s">
        <v>1899</v>
      </c>
      <c r="E772">
        <v>1983</v>
      </c>
      <c r="F772" t="s">
        <v>2131</v>
      </c>
      <c r="G772" t="s">
        <v>2097</v>
      </c>
      <c r="H772">
        <v>5</v>
      </c>
      <c r="I772">
        <v>4</v>
      </c>
      <c r="J772" t="s">
        <v>2131</v>
      </c>
      <c r="K772">
        <v>4139.0600000000004</v>
      </c>
      <c r="L772">
        <v>3743.4</v>
      </c>
      <c r="M772">
        <v>230196</v>
      </c>
      <c r="N772">
        <v>230196</v>
      </c>
      <c r="O772">
        <v>0</v>
      </c>
      <c r="P772">
        <v>0</v>
      </c>
      <c r="Q772">
        <v>0</v>
      </c>
      <c r="R772">
        <v>45292</v>
      </c>
      <c r="S772">
        <v>45657</v>
      </c>
    </row>
    <row r="773" spans="1:19" x14ac:dyDescent="0.3">
      <c r="A773">
        <v>768</v>
      </c>
      <c r="B773" t="s">
        <v>618</v>
      </c>
      <c r="C773">
        <v>41056</v>
      </c>
      <c r="D773" t="s">
        <v>1899</v>
      </c>
      <c r="E773">
        <v>1985</v>
      </c>
      <c r="F773" t="s">
        <v>2131</v>
      </c>
      <c r="G773" t="s">
        <v>2097</v>
      </c>
      <c r="H773">
        <v>5</v>
      </c>
      <c r="I773">
        <v>4</v>
      </c>
      <c r="J773" t="s">
        <v>2131</v>
      </c>
      <c r="K773">
        <v>4180.55</v>
      </c>
      <c r="L773">
        <v>3594.4</v>
      </c>
      <c r="M773">
        <v>230196</v>
      </c>
      <c r="N773">
        <v>230196</v>
      </c>
      <c r="O773">
        <v>0</v>
      </c>
      <c r="P773">
        <v>0</v>
      </c>
      <c r="Q773">
        <v>0</v>
      </c>
      <c r="R773">
        <v>45292</v>
      </c>
      <c r="S773">
        <v>45657</v>
      </c>
    </row>
    <row r="774" spans="1:19" x14ac:dyDescent="0.3">
      <c r="A774">
        <v>769</v>
      </c>
      <c r="B774" t="s">
        <v>619</v>
      </c>
      <c r="C774">
        <v>41057</v>
      </c>
      <c r="D774" t="s">
        <v>1899</v>
      </c>
      <c r="E774">
        <v>1981</v>
      </c>
      <c r="F774" t="s">
        <v>2131</v>
      </c>
      <c r="G774" t="s">
        <v>2097</v>
      </c>
      <c r="H774">
        <v>6</v>
      </c>
      <c r="I774">
        <v>4</v>
      </c>
      <c r="J774" t="s">
        <v>2131</v>
      </c>
      <c r="K774">
        <v>4759.38</v>
      </c>
      <c r="L774">
        <v>4326.95</v>
      </c>
      <c r="M774">
        <v>200940</v>
      </c>
      <c r="N774">
        <v>200940</v>
      </c>
      <c r="O774">
        <v>0</v>
      </c>
      <c r="P774">
        <v>0</v>
      </c>
      <c r="Q774">
        <v>0</v>
      </c>
      <c r="R774">
        <v>45292</v>
      </c>
      <c r="S774">
        <v>45657</v>
      </c>
    </row>
    <row r="775" spans="1:19" x14ac:dyDescent="0.3">
      <c r="A775">
        <v>770</v>
      </c>
      <c r="B775" t="s">
        <v>620</v>
      </c>
      <c r="C775">
        <v>41059</v>
      </c>
      <c r="D775" t="s">
        <v>1899</v>
      </c>
      <c r="E775">
        <v>1984</v>
      </c>
      <c r="F775" t="s">
        <v>2131</v>
      </c>
      <c r="G775" t="s">
        <v>2097</v>
      </c>
      <c r="H775">
        <v>5</v>
      </c>
      <c r="I775">
        <v>4</v>
      </c>
      <c r="J775" t="s">
        <v>2131</v>
      </c>
      <c r="K775">
        <v>4190.7</v>
      </c>
      <c r="L775">
        <v>3231.6</v>
      </c>
      <c r="M775">
        <v>244416</v>
      </c>
      <c r="N775">
        <v>244416</v>
      </c>
      <c r="O775">
        <v>0</v>
      </c>
      <c r="P775">
        <v>0</v>
      </c>
      <c r="Q775">
        <v>0</v>
      </c>
      <c r="R775">
        <v>45292</v>
      </c>
      <c r="S775">
        <v>45657</v>
      </c>
    </row>
    <row r="776" spans="1:19" x14ac:dyDescent="0.3">
      <c r="A776">
        <v>771</v>
      </c>
      <c r="B776" t="s">
        <v>614</v>
      </c>
      <c r="C776">
        <v>41103</v>
      </c>
      <c r="D776" t="s">
        <v>1899</v>
      </c>
      <c r="E776">
        <v>1983</v>
      </c>
      <c r="F776" t="s">
        <v>2131</v>
      </c>
      <c r="G776" t="s">
        <v>2097</v>
      </c>
      <c r="H776">
        <v>6</v>
      </c>
      <c r="I776">
        <v>4</v>
      </c>
      <c r="J776" t="s">
        <v>2131</v>
      </c>
      <c r="K776">
        <v>4551.3999999999996</v>
      </c>
      <c r="L776">
        <v>3788.25</v>
      </c>
      <c r="M776">
        <v>183504</v>
      </c>
      <c r="N776">
        <v>183504</v>
      </c>
      <c r="O776">
        <v>0</v>
      </c>
      <c r="P776">
        <v>0</v>
      </c>
      <c r="Q776">
        <v>0</v>
      </c>
      <c r="R776">
        <v>45292</v>
      </c>
      <c r="S776">
        <v>45657</v>
      </c>
    </row>
    <row r="777" spans="1:19" x14ac:dyDescent="0.3">
      <c r="A777">
        <v>772</v>
      </c>
      <c r="B777" t="s">
        <v>615</v>
      </c>
      <c r="C777">
        <v>41110</v>
      </c>
      <c r="D777" t="s">
        <v>1899</v>
      </c>
      <c r="E777">
        <v>1982</v>
      </c>
      <c r="F777" t="s">
        <v>2131</v>
      </c>
      <c r="G777" t="s">
        <v>2097</v>
      </c>
      <c r="H777">
        <v>5</v>
      </c>
      <c r="I777">
        <v>4</v>
      </c>
      <c r="J777" t="s">
        <v>2131</v>
      </c>
      <c r="K777">
        <v>4089</v>
      </c>
      <c r="L777">
        <v>3503.4</v>
      </c>
      <c r="M777">
        <v>228660</v>
      </c>
      <c r="N777">
        <v>228660</v>
      </c>
      <c r="O777">
        <v>0</v>
      </c>
      <c r="P777">
        <v>0</v>
      </c>
      <c r="Q777">
        <v>0</v>
      </c>
      <c r="R777">
        <v>45292</v>
      </c>
      <c r="S777">
        <v>45657</v>
      </c>
    </row>
    <row r="778" spans="1:19" x14ac:dyDescent="0.3">
      <c r="A778">
        <v>773</v>
      </c>
      <c r="B778" t="s">
        <v>1079</v>
      </c>
      <c r="C778">
        <v>41102</v>
      </c>
      <c r="D778" t="s">
        <v>1899</v>
      </c>
      <c r="E778">
        <v>1983</v>
      </c>
      <c r="F778" t="s">
        <v>2131</v>
      </c>
      <c r="G778" t="s">
        <v>2097</v>
      </c>
      <c r="H778">
        <v>5</v>
      </c>
      <c r="I778">
        <v>4</v>
      </c>
      <c r="J778" t="s">
        <v>2131</v>
      </c>
      <c r="K778">
        <v>4148</v>
      </c>
      <c r="L778">
        <v>3402.4</v>
      </c>
      <c r="M778">
        <v>228660</v>
      </c>
      <c r="N778">
        <v>228660</v>
      </c>
      <c r="O778">
        <v>0</v>
      </c>
      <c r="P778">
        <v>0</v>
      </c>
      <c r="Q778">
        <v>0</v>
      </c>
      <c r="R778">
        <v>45292</v>
      </c>
      <c r="S778">
        <v>45657</v>
      </c>
    </row>
    <row r="779" spans="1:19" x14ac:dyDescent="0.3">
      <c r="A779">
        <v>774</v>
      </c>
      <c r="B779" t="s">
        <v>3125</v>
      </c>
      <c r="C779">
        <v>41067</v>
      </c>
      <c r="D779" t="s">
        <v>1899</v>
      </c>
      <c r="E779">
        <v>1985</v>
      </c>
      <c r="F779" t="s">
        <v>2131</v>
      </c>
      <c r="G779" t="s">
        <v>2103</v>
      </c>
      <c r="H779">
        <v>2</v>
      </c>
      <c r="I779">
        <v>2</v>
      </c>
      <c r="J779" t="s">
        <v>2131</v>
      </c>
      <c r="K779">
        <v>691.25</v>
      </c>
      <c r="L779">
        <v>691.25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45292</v>
      </c>
      <c r="S779">
        <v>45657</v>
      </c>
    </row>
    <row r="780" spans="1:19" x14ac:dyDescent="0.3">
      <c r="A780">
        <v>775</v>
      </c>
      <c r="B780" t="s">
        <v>616</v>
      </c>
      <c r="C780">
        <v>41052</v>
      </c>
      <c r="D780" t="s">
        <v>1899</v>
      </c>
      <c r="E780">
        <v>1981</v>
      </c>
      <c r="F780" t="s">
        <v>2131</v>
      </c>
      <c r="G780" t="s">
        <v>2098</v>
      </c>
      <c r="H780">
        <v>5</v>
      </c>
      <c r="I780">
        <v>6</v>
      </c>
      <c r="J780" t="s">
        <v>2131</v>
      </c>
      <c r="K780">
        <v>5910.85</v>
      </c>
      <c r="L780">
        <v>5137.6000000000004</v>
      </c>
      <c r="M780">
        <v>8305220.6510000005</v>
      </c>
      <c r="N780">
        <v>8305220.6510000005</v>
      </c>
      <c r="O780">
        <v>0</v>
      </c>
      <c r="P780">
        <v>0</v>
      </c>
      <c r="Q780">
        <v>0</v>
      </c>
      <c r="R780">
        <v>45292</v>
      </c>
      <c r="S780">
        <v>45657</v>
      </c>
    </row>
    <row r="781" spans="1:19" x14ac:dyDescent="0.3">
      <c r="A781">
        <v>776</v>
      </c>
      <c r="B781" t="s">
        <v>624</v>
      </c>
      <c r="C781">
        <v>41199</v>
      </c>
      <c r="D781" t="s">
        <v>1899</v>
      </c>
      <c r="E781">
        <v>1967</v>
      </c>
      <c r="F781" t="s">
        <v>2131</v>
      </c>
      <c r="G781" t="s">
        <v>2103</v>
      </c>
      <c r="H781">
        <v>2</v>
      </c>
      <c r="I781">
        <v>1</v>
      </c>
      <c r="J781" t="s">
        <v>2131</v>
      </c>
      <c r="K781">
        <v>723.5</v>
      </c>
      <c r="L781">
        <v>589.6</v>
      </c>
      <c r="M781">
        <v>656443.04</v>
      </c>
      <c r="N781">
        <v>656443.04</v>
      </c>
      <c r="O781">
        <v>0</v>
      </c>
      <c r="P781">
        <v>0</v>
      </c>
      <c r="Q781">
        <v>0</v>
      </c>
      <c r="R781">
        <v>45292</v>
      </c>
      <c r="S781">
        <v>45657</v>
      </c>
    </row>
    <row r="782" spans="1:19" x14ac:dyDescent="0.3">
      <c r="A782">
        <v>777</v>
      </c>
      <c r="B782" t="s">
        <v>625</v>
      </c>
      <c r="C782">
        <v>41200</v>
      </c>
      <c r="D782" t="s">
        <v>1899</v>
      </c>
      <c r="E782">
        <v>1969</v>
      </c>
      <c r="F782" t="s">
        <v>2131</v>
      </c>
      <c r="G782" t="s">
        <v>2103</v>
      </c>
      <c r="H782">
        <v>2</v>
      </c>
      <c r="I782">
        <v>1</v>
      </c>
      <c r="J782" t="s">
        <v>2131</v>
      </c>
      <c r="K782">
        <v>693.3</v>
      </c>
      <c r="L782">
        <v>443.1</v>
      </c>
      <c r="M782">
        <v>676810.25</v>
      </c>
      <c r="N782">
        <v>676810.25</v>
      </c>
      <c r="O782">
        <v>0</v>
      </c>
      <c r="P782">
        <v>0</v>
      </c>
      <c r="Q782">
        <v>0</v>
      </c>
      <c r="R782">
        <v>45292</v>
      </c>
      <c r="S782">
        <v>45657</v>
      </c>
    </row>
    <row r="783" spans="1:19" x14ac:dyDescent="0.3">
      <c r="A783">
        <v>778</v>
      </c>
      <c r="B783" t="s">
        <v>1878</v>
      </c>
      <c r="C783">
        <v>41247</v>
      </c>
      <c r="D783" t="s">
        <v>1899</v>
      </c>
      <c r="E783">
        <v>1958</v>
      </c>
      <c r="F783" t="s">
        <v>2131</v>
      </c>
      <c r="G783" t="s">
        <v>2103</v>
      </c>
      <c r="H783">
        <v>2</v>
      </c>
      <c r="I783">
        <v>1</v>
      </c>
      <c r="J783" t="s">
        <v>2131</v>
      </c>
      <c r="K783">
        <v>636.16</v>
      </c>
      <c r="L783">
        <v>593.62</v>
      </c>
      <c r="M783">
        <v>813202.39</v>
      </c>
      <c r="N783">
        <v>813202.39</v>
      </c>
      <c r="O783">
        <v>0</v>
      </c>
      <c r="P783">
        <v>0</v>
      </c>
      <c r="Q783">
        <v>0</v>
      </c>
      <c r="R783">
        <v>45292</v>
      </c>
      <c r="S783">
        <v>45657</v>
      </c>
    </row>
    <row r="784" spans="1:19" x14ac:dyDescent="0.3">
      <c r="A784">
        <v>779</v>
      </c>
      <c r="B784" t="s">
        <v>1879</v>
      </c>
      <c r="C784">
        <v>41248</v>
      </c>
      <c r="D784" t="s">
        <v>1899</v>
      </c>
      <c r="E784">
        <v>1960</v>
      </c>
      <c r="F784" t="s">
        <v>2131</v>
      </c>
      <c r="G784" t="s">
        <v>2103</v>
      </c>
      <c r="H784">
        <v>2</v>
      </c>
      <c r="I784">
        <v>1</v>
      </c>
      <c r="J784" t="s">
        <v>2131</v>
      </c>
      <c r="K784">
        <v>637.20000000000005</v>
      </c>
      <c r="L784">
        <v>637.20000000000005</v>
      </c>
      <c r="M784">
        <v>395502.95120000001</v>
      </c>
      <c r="N784">
        <v>395502.95120000001</v>
      </c>
      <c r="O784">
        <v>0</v>
      </c>
      <c r="P784">
        <v>0</v>
      </c>
      <c r="Q784">
        <v>0</v>
      </c>
      <c r="R784">
        <v>45292</v>
      </c>
      <c r="S784">
        <v>45657</v>
      </c>
    </row>
    <row r="785" spans="1:19" x14ac:dyDescent="0.3">
      <c r="A785">
        <v>780</v>
      </c>
      <c r="B785" t="s">
        <v>1881</v>
      </c>
      <c r="C785">
        <v>41252</v>
      </c>
      <c r="D785" t="s">
        <v>1899</v>
      </c>
      <c r="E785">
        <v>1959</v>
      </c>
      <c r="F785" t="s">
        <v>2131</v>
      </c>
      <c r="G785" t="s">
        <v>2103</v>
      </c>
      <c r="H785">
        <v>2</v>
      </c>
      <c r="I785">
        <v>1</v>
      </c>
      <c r="J785" t="s">
        <v>2131</v>
      </c>
      <c r="K785">
        <v>655.42</v>
      </c>
      <c r="L785">
        <v>601.29999999999995</v>
      </c>
      <c r="M785">
        <v>398592.06</v>
      </c>
      <c r="N785">
        <v>398592.06</v>
      </c>
      <c r="O785">
        <v>0</v>
      </c>
      <c r="P785">
        <v>0</v>
      </c>
      <c r="Q785">
        <v>0</v>
      </c>
      <c r="R785">
        <v>45292</v>
      </c>
      <c r="S785">
        <v>45657</v>
      </c>
    </row>
    <row r="786" spans="1:19" x14ac:dyDescent="0.3">
      <c r="A786">
        <v>781</v>
      </c>
      <c r="B786" t="s">
        <v>1873</v>
      </c>
      <c r="C786">
        <v>41238</v>
      </c>
      <c r="D786" t="s">
        <v>1899</v>
      </c>
      <c r="E786">
        <v>1959</v>
      </c>
      <c r="F786" t="s">
        <v>2131</v>
      </c>
      <c r="G786" t="s">
        <v>2103</v>
      </c>
      <c r="H786">
        <v>2</v>
      </c>
      <c r="I786">
        <v>3</v>
      </c>
      <c r="J786" t="s">
        <v>2131</v>
      </c>
      <c r="K786">
        <v>714.75</v>
      </c>
      <c r="L786">
        <v>714.75</v>
      </c>
      <c r="M786">
        <v>761803.09</v>
      </c>
      <c r="N786">
        <v>761803.09</v>
      </c>
      <c r="O786">
        <v>0</v>
      </c>
      <c r="P786">
        <v>0</v>
      </c>
      <c r="Q786">
        <v>0</v>
      </c>
      <c r="R786">
        <v>45292</v>
      </c>
      <c r="S786">
        <v>45657</v>
      </c>
    </row>
    <row r="787" spans="1:19" x14ac:dyDescent="0.3">
      <c r="A787">
        <v>782</v>
      </c>
      <c r="B787" t="s">
        <v>1877</v>
      </c>
      <c r="C787">
        <v>41243</v>
      </c>
      <c r="D787" t="s">
        <v>1899</v>
      </c>
      <c r="E787">
        <v>1960</v>
      </c>
      <c r="F787" t="s">
        <v>2131</v>
      </c>
      <c r="G787" t="s">
        <v>2103</v>
      </c>
      <c r="H787">
        <v>2</v>
      </c>
      <c r="I787">
        <v>1</v>
      </c>
      <c r="J787" t="s">
        <v>2131</v>
      </c>
      <c r="K787">
        <v>631.66999999999996</v>
      </c>
      <c r="L787">
        <v>631.66999999999996</v>
      </c>
      <c r="M787">
        <v>400698.7</v>
      </c>
      <c r="N787">
        <v>400698.7</v>
      </c>
      <c r="O787">
        <v>0</v>
      </c>
      <c r="P787">
        <v>0</v>
      </c>
      <c r="Q787">
        <v>0</v>
      </c>
      <c r="R787">
        <v>45292</v>
      </c>
      <c r="S787">
        <v>45657</v>
      </c>
    </row>
    <row r="788" spans="1:19" x14ac:dyDescent="0.3">
      <c r="A788">
        <v>783</v>
      </c>
      <c r="B788" t="s">
        <v>2436</v>
      </c>
      <c r="C788">
        <v>41119</v>
      </c>
      <c r="D788" t="s">
        <v>1899</v>
      </c>
      <c r="E788">
        <v>1975</v>
      </c>
      <c r="F788" t="s">
        <v>2131</v>
      </c>
      <c r="G788" t="s">
        <v>2103</v>
      </c>
      <c r="H788">
        <v>2</v>
      </c>
      <c r="I788">
        <v>2</v>
      </c>
      <c r="J788" t="s">
        <v>2131</v>
      </c>
      <c r="K788">
        <v>637.1</v>
      </c>
      <c r="L788">
        <v>512.1</v>
      </c>
      <c r="M788">
        <v>1945477.44</v>
      </c>
      <c r="N788">
        <v>1945477.44</v>
      </c>
      <c r="O788">
        <v>0</v>
      </c>
      <c r="P788">
        <v>0</v>
      </c>
      <c r="Q788">
        <v>0</v>
      </c>
      <c r="R788">
        <v>45292</v>
      </c>
      <c r="S788">
        <v>45657</v>
      </c>
    </row>
    <row r="789" spans="1:19" x14ac:dyDescent="0.3">
      <c r="A789">
        <v>784</v>
      </c>
      <c r="B789" t="s">
        <v>2359</v>
      </c>
      <c r="C789">
        <v>41129</v>
      </c>
      <c r="D789" t="s">
        <v>1899</v>
      </c>
      <c r="E789">
        <v>1970</v>
      </c>
      <c r="F789" t="s">
        <v>2131</v>
      </c>
      <c r="G789" t="s">
        <v>2103</v>
      </c>
      <c r="H789">
        <v>2</v>
      </c>
      <c r="I789">
        <v>3</v>
      </c>
      <c r="J789" t="s">
        <v>2131</v>
      </c>
      <c r="K789">
        <v>669.6</v>
      </c>
      <c r="L789">
        <v>545.4</v>
      </c>
      <c r="M789">
        <v>1987240.53</v>
      </c>
      <c r="N789">
        <v>1987240.53</v>
      </c>
      <c r="O789">
        <v>0</v>
      </c>
      <c r="P789">
        <v>0</v>
      </c>
      <c r="Q789">
        <v>0</v>
      </c>
      <c r="R789">
        <v>45292</v>
      </c>
      <c r="S789">
        <v>45657</v>
      </c>
    </row>
    <row r="790" spans="1:19" x14ac:dyDescent="0.3">
      <c r="A790">
        <v>785</v>
      </c>
      <c r="B790" t="s">
        <v>2360</v>
      </c>
      <c r="C790">
        <v>41130</v>
      </c>
      <c r="D790" t="s">
        <v>1899</v>
      </c>
      <c r="E790">
        <v>1971</v>
      </c>
      <c r="F790" t="s">
        <v>2131</v>
      </c>
      <c r="G790" t="s">
        <v>2103</v>
      </c>
      <c r="H790">
        <v>2</v>
      </c>
      <c r="I790">
        <v>1</v>
      </c>
      <c r="J790" t="s">
        <v>2131</v>
      </c>
      <c r="K790">
        <v>392</v>
      </c>
      <c r="L790">
        <v>350</v>
      </c>
      <c r="M790">
        <v>1883824.3900000001</v>
      </c>
      <c r="N790">
        <v>1883824.3900000001</v>
      </c>
      <c r="O790">
        <v>0</v>
      </c>
      <c r="P790">
        <v>0</v>
      </c>
      <c r="Q790">
        <v>0</v>
      </c>
      <c r="R790">
        <v>45292</v>
      </c>
      <c r="S790">
        <v>45657</v>
      </c>
    </row>
    <row r="791" spans="1:19" x14ac:dyDescent="0.3">
      <c r="A791">
        <v>786</v>
      </c>
      <c r="B791" t="s">
        <v>2361</v>
      </c>
      <c r="C791">
        <v>41120</v>
      </c>
      <c r="D791" t="s">
        <v>1899</v>
      </c>
      <c r="E791">
        <v>1973</v>
      </c>
      <c r="F791" t="s">
        <v>2131</v>
      </c>
      <c r="G791" t="s">
        <v>2103</v>
      </c>
      <c r="H791">
        <v>2</v>
      </c>
      <c r="I791">
        <v>1</v>
      </c>
      <c r="J791" t="s">
        <v>2131</v>
      </c>
      <c r="K791">
        <v>393</v>
      </c>
      <c r="L791">
        <v>349</v>
      </c>
      <c r="M791">
        <v>1883824.3900000001</v>
      </c>
      <c r="N791">
        <v>1883824.3900000001</v>
      </c>
      <c r="O791">
        <v>0</v>
      </c>
      <c r="P791">
        <v>0</v>
      </c>
      <c r="Q791">
        <v>0</v>
      </c>
      <c r="R791">
        <v>45292</v>
      </c>
      <c r="S791">
        <v>45657</v>
      </c>
    </row>
    <row r="792" spans="1:19" x14ac:dyDescent="0.3">
      <c r="A792">
        <v>787</v>
      </c>
      <c r="B792" t="s">
        <v>2362</v>
      </c>
      <c r="C792">
        <v>41121</v>
      </c>
      <c r="D792" t="s">
        <v>1899</v>
      </c>
      <c r="E792">
        <v>1974</v>
      </c>
      <c r="F792" t="s">
        <v>2131</v>
      </c>
      <c r="G792" t="s">
        <v>2103</v>
      </c>
      <c r="H792">
        <v>2</v>
      </c>
      <c r="I792">
        <v>2</v>
      </c>
      <c r="J792" t="s">
        <v>2131</v>
      </c>
      <c r="K792">
        <v>595.70000000000005</v>
      </c>
      <c r="L792">
        <v>509.7</v>
      </c>
      <c r="M792">
        <v>1955104.01</v>
      </c>
      <c r="N792">
        <v>1955104.01</v>
      </c>
      <c r="O792">
        <v>0</v>
      </c>
      <c r="P792">
        <v>0</v>
      </c>
      <c r="Q792">
        <v>0</v>
      </c>
      <c r="R792">
        <v>45292</v>
      </c>
      <c r="S792">
        <v>45657</v>
      </c>
    </row>
    <row r="793" spans="1:19" x14ac:dyDescent="0.3">
      <c r="A793">
        <v>788</v>
      </c>
      <c r="B793" t="s">
        <v>1080</v>
      </c>
      <c r="C793">
        <v>41332</v>
      </c>
      <c r="D793" t="s">
        <v>1899</v>
      </c>
      <c r="E793">
        <v>1969</v>
      </c>
      <c r="F793" t="s">
        <v>2131</v>
      </c>
      <c r="G793" t="s">
        <v>2097</v>
      </c>
      <c r="H793">
        <v>5</v>
      </c>
      <c r="I793">
        <v>4</v>
      </c>
      <c r="J793" t="s">
        <v>2131</v>
      </c>
      <c r="K793">
        <v>5919.28</v>
      </c>
      <c r="L793">
        <v>3947.87</v>
      </c>
      <c r="M793">
        <v>7597107.9411500013</v>
      </c>
      <c r="N793">
        <v>7597107.9411500013</v>
      </c>
      <c r="O793">
        <v>0</v>
      </c>
      <c r="P793">
        <v>0</v>
      </c>
      <c r="Q793">
        <v>0</v>
      </c>
      <c r="R793">
        <v>45292</v>
      </c>
      <c r="S793">
        <v>45657</v>
      </c>
    </row>
    <row r="794" spans="1:19" x14ac:dyDescent="0.3">
      <c r="A794">
        <v>789</v>
      </c>
      <c r="B794" t="s">
        <v>1081</v>
      </c>
      <c r="C794">
        <v>41333</v>
      </c>
      <c r="D794" t="s">
        <v>1899</v>
      </c>
      <c r="E794">
        <v>1969</v>
      </c>
      <c r="F794" t="s">
        <v>2131</v>
      </c>
      <c r="G794" t="s">
        <v>2097</v>
      </c>
      <c r="H794">
        <v>5</v>
      </c>
      <c r="I794">
        <v>4</v>
      </c>
      <c r="J794" t="s">
        <v>2131</v>
      </c>
      <c r="K794">
        <v>5910.59</v>
      </c>
      <c r="L794">
        <v>3940.09</v>
      </c>
      <c r="M794">
        <v>10491924.859999999</v>
      </c>
      <c r="N794">
        <v>10491924.859999999</v>
      </c>
      <c r="O794">
        <v>0</v>
      </c>
      <c r="P794">
        <v>0</v>
      </c>
      <c r="Q794">
        <v>0</v>
      </c>
      <c r="R794">
        <v>45292</v>
      </c>
      <c r="S794">
        <v>45657</v>
      </c>
    </row>
    <row r="795" spans="1:19" x14ac:dyDescent="0.3">
      <c r="A795">
        <v>790</v>
      </c>
      <c r="B795" t="s">
        <v>1082</v>
      </c>
      <c r="C795">
        <v>41345</v>
      </c>
      <c r="D795" t="s">
        <v>1899</v>
      </c>
      <c r="E795">
        <v>1974</v>
      </c>
      <c r="F795" t="s">
        <v>2131</v>
      </c>
      <c r="G795" t="s">
        <v>2098</v>
      </c>
      <c r="H795">
        <v>5</v>
      </c>
      <c r="I795">
        <v>4</v>
      </c>
      <c r="J795" t="s">
        <v>2131</v>
      </c>
      <c r="K795">
        <v>4834.8999999999996</v>
      </c>
      <c r="L795">
        <v>3364.69</v>
      </c>
      <c r="M795">
        <v>6914148.7400000002</v>
      </c>
      <c r="N795">
        <v>6914148.7400000002</v>
      </c>
      <c r="O795">
        <v>0</v>
      </c>
      <c r="P795">
        <v>0</v>
      </c>
      <c r="Q795">
        <v>0</v>
      </c>
      <c r="R795">
        <v>45292</v>
      </c>
      <c r="S795">
        <v>45657</v>
      </c>
    </row>
    <row r="796" spans="1:19" x14ac:dyDescent="0.3">
      <c r="A796">
        <v>791</v>
      </c>
      <c r="B796" t="s">
        <v>1083</v>
      </c>
      <c r="C796">
        <v>41383</v>
      </c>
      <c r="D796" t="s">
        <v>1899</v>
      </c>
      <c r="E796">
        <v>1968</v>
      </c>
      <c r="F796" t="s">
        <v>2131</v>
      </c>
      <c r="G796" t="s">
        <v>2098</v>
      </c>
      <c r="H796">
        <v>4</v>
      </c>
      <c r="I796">
        <v>3</v>
      </c>
      <c r="J796" t="s">
        <v>2131</v>
      </c>
      <c r="K796">
        <v>1898.62</v>
      </c>
      <c r="L796">
        <v>1898.62</v>
      </c>
      <c r="M796">
        <v>2834666.02</v>
      </c>
      <c r="N796">
        <v>2834666.02</v>
      </c>
      <c r="O796">
        <v>0</v>
      </c>
      <c r="P796">
        <v>0</v>
      </c>
      <c r="Q796">
        <v>0</v>
      </c>
      <c r="R796">
        <v>45292</v>
      </c>
      <c r="S796">
        <v>45657</v>
      </c>
    </row>
    <row r="797" spans="1:19" x14ac:dyDescent="0.3">
      <c r="A797">
        <v>792</v>
      </c>
      <c r="B797" t="s">
        <v>1084</v>
      </c>
      <c r="C797">
        <v>41385</v>
      </c>
      <c r="D797" t="s">
        <v>1899</v>
      </c>
      <c r="E797">
        <v>1968</v>
      </c>
      <c r="F797" t="s">
        <v>2131</v>
      </c>
      <c r="G797" t="s">
        <v>2098</v>
      </c>
      <c r="H797">
        <v>5</v>
      </c>
      <c r="I797">
        <v>4</v>
      </c>
      <c r="J797" t="s">
        <v>2131</v>
      </c>
      <c r="K797">
        <v>4236.4799999999996</v>
      </c>
      <c r="L797">
        <v>3491.14</v>
      </c>
      <c r="M797">
        <v>6994258.4351499993</v>
      </c>
      <c r="N797">
        <v>6994258.4351499993</v>
      </c>
      <c r="O797">
        <v>0</v>
      </c>
      <c r="P797">
        <v>0</v>
      </c>
      <c r="Q797">
        <v>0</v>
      </c>
      <c r="R797">
        <v>45292</v>
      </c>
      <c r="S797">
        <v>45657</v>
      </c>
    </row>
    <row r="798" spans="1:19" x14ac:dyDescent="0.3">
      <c r="A798">
        <v>793</v>
      </c>
      <c r="B798" t="s">
        <v>1085</v>
      </c>
      <c r="C798">
        <v>41386</v>
      </c>
      <c r="D798" t="s">
        <v>1899</v>
      </c>
      <c r="E798">
        <v>1974</v>
      </c>
      <c r="F798" t="s">
        <v>2131</v>
      </c>
      <c r="G798" t="s">
        <v>2098</v>
      </c>
      <c r="H798">
        <v>5</v>
      </c>
      <c r="I798">
        <v>4</v>
      </c>
      <c r="J798" t="s">
        <v>2131</v>
      </c>
      <c r="K798">
        <v>4096.82</v>
      </c>
      <c r="L798">
        <v>3327.59</v>
      </c>
      <c r="M798">
        <v>7309912.8892999999</v>
      </c>
      <c r="N798">
        <v>7309912.8892999999</v>
      </c>
      <c r="O798">
        <v>0</v>
      </c>
      <c r="P798">
        <v>0</v>
      </c>
      <c r="Q798">
        <v>0</v>
      </c>
      <c r="R798">
        <v>45292</v>
      </c>
      <c r="S798">
        <v>45657</v>
      </c>
    </row>
    <row r="799" spans="1:19" x14ac:dyDescent="0.3">
      <c r="A799">
        <v>794</v>
      </c>
      <c r="B799" t="s">
        <v>1086</v>
      </c>
      <c r="C799">
        <v>41387</v>
      </c>
      <c r="D799" t="s">
        <v>1899</v>
      </c>
      <c r="E799">
        <v>1969</v>
      </c>
      <c r="F799" t="s">
        <v>2131</v>
      </c>
      <c r="G799" t="s">
        <v>2098</v>
      </c>
      <c r="H799">
        <v>5</v>
      </c>
      <c r="I799">
        <v>4</v>
      </c>
      <c r="J799" t="s">
        <v>2131</v>
      </c>
      <c r="K799">
        <v>5267.31</v>
      </c>
      <c r="L799">
        <v>3383.29</v>
      </c>
      <c r="M799">
        <v>6234751.3626999995</v>
      </c>
      <c r="N799">
        <v>6234751.3626999995</v>
      </c>
      <c r="O799">
        <v>0</v>
      </c>
      <c r="P799">
        <v>0</v>
      </c>
      <c r="Q799">
        <v>0</v>
      </c>
      <c r="R799">
        <v>45292</v>
      </c>
      <c r="S799">
        <v>45657</v>
      </c>
    </row>
    <row r="800" spans="1:19" x14ac:dyDescent="0.3">
      <c r="A800">
        <v>795</v>
      </c>
      <c r="B800" t="s">
        <v>1087</v>
      </c>
      <c r="C800">
        <v>41388</v>
      </c>
      <c r="D800" t="s">
        <v>1899</v>
      </c>
      <c r="E800">
        <v>1975</v>
      </c>
      <c r="F800" t="s">
        <v>2131</v>
      </c>
      <c r="G800" t="s">
        <v>2097</v>
      </c>
      <c r="H800">
        <v>5</v>
      </c>
      <c r="I800">
        <v>2</v>
      </c>
      <c r="J800" t="s">
        <v>2131</v>
      </c>
      <c r="K800">
        <v>2328.56</v>
      </c>
      <c r="L800">
        <v>1472.4</v>
      </c>
      <c r="M800">
        <v>3713595.52</v>
      </c>
      <c r="N800">
        <v>3713595.52</v>
      </c>
      <c r="O800">
        <v>0</v>
      </c>
      <c r="P800">
        <v>0</v>
      </c>
      <c r="Q800">
        <v>0</v>
      </c>
      <c r="R800">
        <v>45292</v>
      </c>
      <c r="S800">
        <v>45657</v>
      </c>
    </row>
    <row r="801" spans="1:19" x14ac:dyDescent="0.3">
      <c r="A801">
        <v>796</v>
      </c>
      <c r="B801" t="s">
        <v>1088</v>
      </c>
      <c r="C801">
        <v>41393</v>
      </c>
      <c r="D801" t="s">
        <v>1899</v>
      </c>
      <c r="E801">
        <v>1973</v>
      </c>
      <c r="F801" t="s">
        <v>2131</v>
      </c>
      <c r="G801" t="s">
        <v>2097</v>
      </c>
      <c r="H801">
        <v>5</v>
      </c>
      <c r="I801">
        <v>4</v>
      </c>
      <c r="J801" t="s">
        <v>2131</v>
      </c>
      <c r="K801">
        <v>5970.85</v>
      </c>
      <c r="L801">
        <v>3776.92</v>
      </c>
      <c r="M801">
        <v>1867756.7200000002</v>
      </c>
      <c r="N801">
        <v>1867756.7200000002</v>
      </c>
      <c r="O801">
        <v>0</v>
      </c>
      <c r="P801">
        <v>0</v>
      </c>
      <c r="Q801">
        <v>0</v>
      </c>
      <c r="R801">
        <v>45292</v>
      </c>
      <c r="S801">
        <v>45657</v>
      </c>
    </row>
    <row r="802" spans="1:19" x14ac:dyDescent="0.3">
      <c r="A802">
        <v>797</v>
      </c>
      <c r="B802" t="s">
        <v>1551</v>
      </c>
      <c r="C802">
        <v>41425</v>
      </c>
      <c r="D802" t="s">
        <v>1899</v>
      </c>
      <c r="E802">
        <v>1990</v>
      </c>
      <c r="F802" t="s">
        <v>2131</v>
      </c>
      <c r="G802" t="s">
        <v>2097</v>
      </c>
      <c r="H802">
        <v>5</v>
      </c>
      <c r="I802">
        <v>5</v>
      </c>
      <c r="J802" t="s">
        <v>2131</v>
      </c>
      <c r="K802">
        <v>5895.6</v>
      </c>
      <c r="L802">
        <v>5368.3200000000006</v>
      </c>
      <c r="M802">
        <v>10587599.590000002</v>
      </c>
      <c r="N802">
        <v>10587599.590000002</v>
      </c>
      <c r="O802">
        <v>0</v>
      </c>
      <c r="P802">
        <v>0</v>
      </c>
      <c r="Q802">
        <v>0</v>
      </c>
      <c r="R802">
        <v>45292</v>
      </c>
      <c r="S802">
        <v>45657</v>
      </c>
    </row>
    <row r="803" spans="1:19" x14ac:dyDescent="0.3">
      <c r="A803">
        <v>798</v>
      </c>
      <c r="B803" t="s">
        <v>1883</v>
      </c>
      <c r="C803">
        <v>41540</v>
      </c>
      <c r="D803" t="s">
        <v>1899</v>
      </c>
      <c r="E803">
        <v>1960</v>
      </c>
      <c r="F803" t="s">
        <v>2131</v>
      </c>
      <c r="G803" t="s">
        <v>2103</v>
      </c>
      <c r="H803">
        <v>2</v>
      </c>
      <c r="I803">
        <v>1</v>
      </c>
      <c r="J803" t="s">
        <v>2131</v>
      </c>
      <c r="K803">
        <v>727.4</v>
      </c>
      <c r="L803">
        <v>368.6</v>
      </c>
      <c r="M803">
        <v>287910.68000000005</v>
      </c>
      <c r="N803">
        <v>287910.68000000005</v>
      </c>
      <c r="O803">
        <v>0</v>
      </c>
      <c r="P803">
        <v>0</v>
      </c>
      <c r="Q803">
        <v>0</v>
      </c>
      <c r="R803">
        <v>45292</v>
      </c>
      <c r="S803">
        <v>45657</v>
      </c>
    </row>
    <row r="804" spans="1:19" x14ac:dyDescent="0.3">
      <c r="A804">
        <v>799</v>
      </c>
      <c r="B804" t="s">
        <v>1884</v>
      </c>
      <c r="C804">
        <v>41541</v>
      </c>
      <c r="D804" t="s">
        <v>1899</v>
      </c>
      <c r="E804">
        <v>1960</v>
      </c>
      <c r="F804" t="s">
        <v>2131</v>
      </c>
      <c r="G804" t="s">
        <v>2103</v>
      </c>
      <c r="H804">
        <v>2</v>
      </c>
      <c r="I804">
        <v>1</v>
      </c>
      <c r="J804" t="s">
        <v>2131</v>
      </c>
      <c r="K804">
        <v>727.4</v>
      </c>
      <c r="L804">
        <v>342.3</v>
      </c>
      <c r="M804">
        <v>287910.68000000005</v>
      </c>
      <c r="N804">
        <v>287910.68000000005</v>
      </c>
      <c r="O804">
        <v>0</v>
      </c>
      <c r="P804">
        <v>0</v>
      </c>
      <c r="Q804">
        <v>0</v>
      </c>
      <c r="R804">
        <v>45292</v>
      </c>
      <c r="S804">
        <v>45657</v>
      </c>
    </row>
    <row r="805" spans="1:19" x14ac:dyDescent="0.3">
      <c r="A805">
        <v>800</v>
      </c>
      <c r="B805" t="s">
        <v>1414</v>
      </c>
      <c r="C805">
        <v>41549</v>
      </c>
      <c r="D805" t="s">
        <v>1899</v>
      </c>
      <c r="E805">
        <v>1985</v>
      </c>
      <c r="F805" t="s">
        <v>2131</v>
      </c>
      <c r="G805" t="s">
        <v>2097</v>
      </c>
      <c r="H805">
        <v>2</v>
      </c>
      <c r="I805">
        <v>2</v>
      </c>
      <c r="J805" t="s">
        <v>2131</v>
      </c>
      <c r="K805">
        <v>1816.4</v>
      </c>
      <c r="L805">
        <v>717.3</v>
      </c>
      <c r="M805">
        <v>2075125.91</v>
      </c>
      <c r="N805">
        <v>2075125.91</v>
      </c>
      <c r="O805">
        <v>0</v>
      </c>
      <c r="P805">
        <v>0</v>
      </c>
      <c r="Q805">
        <v>0</v>
      </c>
      <c r="R805">
        <v>45292</v>
      </c>
      <c r="S805">
        <v>45657</v>
      </c>
    </row>
    <row r="806" spans="1:19" x14ac:dyDescent="0.3">
      <c r="A806">
        <v>801</v>
      </c>
      <c r="B806" t="s">
        <v>1415</v>
      </c>
      <c r="C806">
        <v>41585</v>
      </c>
      <c r="D806" t="s">
        <v>1899</v>
      </c>
      <c r="E806">
        <v>1992</v>
      </c>
      <c r="F806" t="s">
        <v>2131</v>
      </c>
      <c r="G806" t="s">
        <v>2097</v>
      </c>
      <c r="H806">
        <v>3</v>
      </c>
      <c r="I806">
        <v>4</v>
      </c>
      <c r="J806" t="s">
        <v>2131</v>
      </c>
      <c r="K806">
        <v>2083.6799999999998</v>
      </c>
      <c r="L806">
        <v>2049.89</v>
      </c>
      <c r="M806">
        <v>106971.6</v>
      </c>
      <c r="N806">
        <v>106971.6</v>
      </c>
      <c r="O806">
        <v>0</v>
      </c>
      <c r="P806">
        <v>0</v>
      </c>
      <c r="Q806">
        <v>0</v>
      </c>
      <c r="R806">
        <v>45292</v>
      </c>
      <c r="S806">
        <v>45657</v>
      </c>
    </row>
    <row r="807" spans="1:19" x14ac:dyDescent="0.3">
      <c r="A807">
        <v>802</v>
      </c>
      <c r="B807" t="s">
        <v>1419</v>
      </c>
      <c r="C807">
        <v>41591</v>
      </c>
      <c r="D807" t="s">
        <v>1899</v>
      </c>
      <c r="E807">
        <v>1986</v>
      </c>
      <c r="F807" t="s">
        <v>2131</v>
      </c>
      <c r="G807" t="s">
        <v>2097</v>
      </c>
      <c r="H807">
        <v>3</v>
      </c>
      <c r="I807">
        <v>4</v>
      </c>
      <c r="J807" t="s">
        <v>2131</v>
      </c>
      <c r="K807">
        <v>2087.6999999999998</v>
      </c>
      <c r="L807">
        <v>2087.6999999999998</v>
      </c>
      <c r="M807">
        <v>6147378.1500000004</v>
      </c>
      <c r="N807">
        <v>6147378.1500000004</v>
      </c>
      <c r="O807">
        <v>0</v>
      </c>
      <c r="P807">
        <v>0</v>
      </c>
      <c r="Q807">
        <v>0</v>
      </c>
      <c r="R807">
        <v>45292</v>
      </c>
      <c r="S807">
        <v>45657</v>
      </c>
    </row>
    <row r="808" spans="1:19" x14ac:dyDescent="0.3">
      <c r="A808">
        <v>803</v>
      </c>
      <c r="B808" t="s">
        <v>1420</v>
      </c>
      <c r="C808">
        <v>46679</v>
      </c>
      <c r="D808" t="s">
        <v>1899</v>
      </c>
      <c r="E808">
        <v>2013</v>
      </c>
      <c r="F808" t="s">
        <v>2131</v>
      </c>
      <c r="G808" t="s">
        <v>2108</v>
      </c>
      <c r="H808">
        <v>3</v>
      </c>
      <c r="I808">
        <v>2</v>
      </c>
      <c r="J808" t="s">
        <v>2131</v>
      </c>
      <c r="K808">
        <v>1468.8</v>
      </c>
      <c r="L808">
        <v>1280.5</v>
      </c>
      <c r="M808">
        <v>34464</v>
      </c>
      <c r="N808">
        <v>34464</v>
      </c>
      <c r="O808">
        <v>0</v>
      </c>
      <c r="P808">
        <v>0</v>
      </c>
      <c r="Q808">
        <v>0</v>
      </c>
      <c r="R808">
        <v>45292</v>
      </c>
      <c r="S808">
        <v>45657</v>
      </c>
    </row>
    <row r="809" spans="1:19" x14ac:dyDescent="0.3">
      <c r="A809">
        <v>804</v>
      </c>
      <c r="B809" t="s">
        <v>1421</v>
      </c>
      <c r="C809">
        <v>46680</v>
      </c>
      <c r="D809" t="s">
        <v>1899</v>
      </c>
      <c r="E809">
        <v>2013</v>
      </c>
      <c r="F809" t="s">
        <v>2131</v>
      </c>
      <c r="G809" t="s">
        <v>2108</v>
      </c>
      <c r="H809">
        <v>3</v>
      </c>
      <c r="I809">
        <v>2</v>
      </c>
      <c r="J809" t="s">
        <v>2131</v>
      </c>
      <c r="K809">
        <v>1723.5</v>
      </c>
      <c r="L809">
        <v>1583.6</v>
      </c>
      <c r="M809">
        <v>34404</v>
      </c>
      <c r="N809">
        <v>34404</v>
      </c>
      <c r="O809">
        <v>0</v>
      </c>
      <c r="P809">
        <v>0</v>
      </c>
      <c r="Q809">
        <v>0</v>
      </c>
      <c r="R809">
        <v>45292</v>
      </c>
      <c r="S809">
        <v>45657</v>
      </c>
    </row>
    <row r="810" spans="1:19" x14ac:dyDescent="0.3">
      <c r="A810">
        <v>805</v>
      </c>
      <c r="B810" t="s">
        <v>1423</v>
      </c>
      <c r="C810">
        <v>46685</v>
      </c>
      <c r="D810" t="s">
        <v>1899</v>
      </c>
      <c r="E810">
        <v>2013</v>
      </c>
      <c r="F810" t="s">
        <v>2131</v>
      </c>
      <c r="G810" t="s">
        <v>2108</v>
      </c>
      <c r="H810">
        <v>3</v>
      </c>
      <c r="I810">
        <v>2</v>
      </c>
      <c r="J810" t="s">
        <v>2131</v>
      </c>
      <c r="K810">
        <v>1980.4</v>
      </c>
      <c r="L810">
        <v>1281.2</v>
      </c>
      <c r="M810">
        <v>34464</v>
      </c>
      <c r="N810">
        <v>34464</v>
      </c>
      <c r="O810">
        <v>0</v>
      </c>
      <c r="P810">
        <v>0</v>
      </c>
      <c r="Q810">
        <v>0</v>
      </c>
      <c r="R810">
        <v>45292</v>
      </c>
      <c r="S810">
        <v>45657</v>
      </c>
    </row>
    <row r="811" spans="1:19" x14ac:dyDescent="0.3">
      <c r="A811">
        <v>806</v>
      </c>
      <c r="B811" t="s">
        <v>1424</v>
      </c>
      <c r="C811">
        <v>46687</v>
      </c>
      <c r="D811" t="s">
        <v>1899</v>
      </c>
      <c r="E811">
        <v>2013</v>
      </c>
      <c r="F811" t="s">
        <v>2131</v>
      </c>
      <c r="G811" t="s">
        <v>2108</v>
      </c>
      <c r="H811">
        <v>3</v>
      </c>
      <c r="I811">
        <v>2</v>
      </c>
      <c r="J811" t="s">
        <v>2131</v>
      </c>
      <c r="K811">
        <v>1474</v>
      </c>
      <c r="L811">
        <v>1225</v>
      </c>
      <c r="M811">
        <v>34464</v>
      </c>
      <c r="N811">
        <v>34464</v>
      </c>
      <c r="O811">
        <v>0</v>
      </c>
      <c r="P811">
        <v>0</v>
      </c>
      <c r="Q811">
        <v>0</v>
      </c>
      <c r="R811">
        <v>45292</v>
      </c>
      <c r="S811">
        <v>45657</v>
      </c>
    </row>
    <row r="812" spans="1:19" x14ac:dyDescent="0.3">
      <c r="A812">
        <v>807</v>
      </c>
      <c r="B812" t="s">
        <v>1425</v>
      </c>
      <c r="C812">
        <v>46688</v>
      </c>
      <c r="D812" t="s">
        <v>1899</v>
      </c>
      <c r="E812">
        <v>2013</v>
      </c>
      <c r="F812" t="s">
        <v>2131</v>
      </c>
      <c r="G812" t="s">
        <v>2108</v>
      </c>
      <c r="H812">
        <v>4</v>
      </c>
      <c r="I812">
        <v>2</v>
      </c>
      <c r="J812" t="s">
        <v>2131</v>
      </c>
      <c r="K812">
        <v>1970.1</v>
      </c>
      <c r="L812">
        <v>1519.4</v>
      </c>
      <c r="M812">
        <v>35568</v>
      </c>
      <c r="N812">
        <v>35568</v>
      </c>
      <c r="O812">
        <v>0</v>
      </c>
      <c r="P812">
        <v>0</v>
      </c>
      <c r="Q812">
        <v>0</v>
      </c>
      <c r="R812">
        <v>45292</v>
      </c>
      <c r="S812">
        <v>45657</v>
      </c>
    </row>
    <row r="813" spans="1:19" x14ac:dyDescent="0.3">
      <c r="A813">
        <v>808</v>
      </c>
      <c r="B813" t="s">
        <v>35</v>
      </c>
      <c r="C813">
        <v>41725</v>
      </c>
      <c r="D813" t="s">
        <v>1899</v>
      </c>
      <c r="E813">
        <v>1967</v>
      </c>
      <c r="F813" t="s">
        <v>2131</v>
      </c>
      <c r="G813" t="s">
        <v>2098</v>
      </c>
      <c r="H813">
        <v>2</v>
      </c>
      <c r="I813">
        <v>2</v>
      </c>
      <c r="J813" t="s">
        <v>2131</v>
      </c>
      <c r="K813">
        <v>236.6</v>
      </c>
      <c r="L813">
        <v>236.6</v>
      </c>
      <c r="M813">
        <v>165358.12</v>
      </c>
      <c r="N813">
        <v>165358.12</v>
      </c>
      <c r="O813">
        <v>0</v>
      </c>
      <c r="P813">
        <v>0</v>
      </c>
      <c r="Q813">
        <v>0</v>
      </c>
      <c r="R813">
        <v>45292</v>
      </c>
      <c r="S813">
        <v>45657</v>
      </c>
    </row>
    <row r="814" spans="1:19" x14ac:dyDescent="0.3">
      <c r="A814">
        <v>809</v>
      </c>
      <c r="B814" t="s">
        <v>1426</v>
      </c>
      <c r="C814">
        <v>46689</v>
      </c>
      <c r="D814" t="s">
        <v>1899</v>
      </c>
      <c r="E814">
        <v>2013</v>
      </c>
      <c r="F814" t="s">
        <v>2131</v>
      </c>
      <c r="G814" t="s">
        <v>2108</v>
      </c>
      <c r="H814">
        <v>3</v>
      </c>
      <c r="I814">
        <v>2</v>
      </c>
      <c r="J814" t="s">
        <v>2131</v>
      </c>
      <c r="K814">
        <v>1720.2</v>
      </c>
      <c r="L814">
        <v>1720.2</v>
      </c>
      <c r="M814">
        <v>32928</v>
      </c>
      <c r="N814">
        <v>32928</v>
      </c>
      <c r="O814">
        <v>0</v>
      </c>
      <c r="P814">
        <v>0</v>
      </c>
      <c r="Q814">
        <v>0</v>
      </c>
      <c r="R814">
        <v>45292</v>
      </c>
      <c r="S814">
        <v>45657</v>
      </c>
    </row>
    <row r="815" spans="1:19" x14ac:dyDescent="0.3">
      <c r="A815">
        <v>810</v>
      </c>
      <c r="B815" t="s">
        <v>1428</v>
      </c>
      <c r="C815">
        <v>46691</v>
      </c>
      <c r="D815" t="s">
        <v>1899</v>
      </c>
      <c r="E815">
        <v>2013</v>
      </c>
      <c r="F815" t="s">
        <v>2131</v>
      </c>
      <c r="G815" t="s">
        <v>2108</v>
      </c>
      <c r="H815">
        <v>3</v>
      </c>
      <c r="I815">
        <v>2</v>
      </c>
      <c r="J815" t="s">
        <v>2131</v>
      </c>
      <c r="K815">
        <v>1459.3</v>
      </c>
      <c r="L815">
        <v>1459.3</v>
      </c>
      <c r="M815">
        <v>32928</v>
      </c>
      <c r="N815">
        <v>32928</v>
      </c>
      <c r="O815">
        <v>0</v>
      </c>
      <c r="P815">
        <v>0</v>
      </c>
      <c r="Q815">
        <v>0</v>
      </c>
      <c r="R815">
        <v>45292</v>
      </c>
      <c r="S815">
        <v>45657</v>
      </c>
    </row>
    <row r="816" spans="1:19" x14ac:dyDescent="0.3">
      <c r="A816">
        <v>811</v>
      </c>
      <c r="B816" t="s">
        <v>1429</v>
      </c>
      <c r="C816">
        <v>55269</v>
      </c>
      <c r="D816" t="s">
        <v>1899</v>
      </c>
      <c r="E816">
        <v>2015</v>
      </c>
      <c r="F816" t="s">
        <v>2131</v>
      </c>
      <c r="G816" t="s">
        <v>2101</v>
      </c>
      <c r="H816">
        <v>5</v>
      </c>
      <c r="I816">
        <v>2</v>
      </c>
      <c r="J816" t="s">
        <v>2131</v>
      </c>
      <c r="K816">
        <v>3018.1</v>
      </c>
      <c r="L816">
        <v>3018.1</v>
      </c>
      <c r="M816">
        <v>27828</v>
      </c>
      <c r="N816">
        <v>27828</v>
      </c>
      <c r="O816">
        <v>0</v>
      </c>
      <c r="P816">
        <v>0</v>
      </c>
      <c r="Q816">
        <v>0</v>
      </c>
      <c r="R816">
        <v>45292</v>
      </c>
      <c r="S816">
        <v>45657</v>
      </c>
    </row>
    <row r="817" spans="1:19" x14ac:dyDescent="0.3">
      <c r="A817">
        <v>812</v>
      </c>
      <c r="B817" t="s">
        <v>2868</v>
      </c>
      <c r="C817">
        <v>41563</v>
      </c>
      <c r="D817" t="s">
        <v>1899</v>
      </c>
      <c r="E817">
        <v>1964</v>
      </c>
      <c r="F817" t="s">
        <v>2131</v>
      </c>
      <c r="G817" t="s">
        <v>2098</v>
      </c>
      <c r="H817">
        <v>4</v>
      </c>
      <c r="I817">
        <v>3</v>
      </c>
      <c r="J817" t="s">
        <v>2131</v>
      </c>
      <c r="K817">
        <v>2906.1</v>
      </c>
      <c r="L817">
        <v>1972.8</v>
      </c>
      <c r="M817">
        <v>1836166.71</v>
      </c>
      <c r="N817">
        <v>1836166.71</v>
      </c>
      <c r="O817">
        <v>0</v>
      </c>
      <c r="P817">
        <v>0</v>
      </c>
      <c r="Q817">
        <v>0</v>
      </c>
      <c r="R817">
        <v>45292</v>
      </c>
      <c r="S817">
        <v>45657</v>
      </c>
    </row>
    <row r="818" spans="1:19" x14ac:dyDescent="0.3">
      <c r="A818">
        <v>813</v>
      </c>
      <c r="B818" t="s">
        <v>2869</v>
      </c>
      <c r="C818">
        <v>41567</v>
      </c>
      <c r="D818" t="s">
        <v>1899</v>
      </c>
      <c r="E818">
        <v>1980</v>
      </c>
      <c r="F818" t="s">
        <v>2131</v>
      </c>
      <c r="G818" t="s">
        <v>2097</v>
      </c>
      <c r="H818">
        <v>5</v>
      </c>
      <c r="I818">
        <v>4</v>
      </c>
      <c r="J818" t="s">
        <v>2131</v>
      </c>
      <c r="K818">
        <v>4216.2</v>
      </c>
      <c r="L818">
        <v>3373</v>
      </c>
      <c r="M818">
        <v>2533749.9900000002</v>
      </c>
      <c r="N818">
        <v>2533749.9900000002</v>
      </c>
      <c r="O818">
        <v>0</v>
      </c>
      <c r="P818">
        <v>0</v>
      </c>
      <c r="Q818">
        <v>0</v>
      </c>
      <c r="R818">
        <v>45292</v>
      </c>
      <c r="S818">
        <v>45657</v>
      </c>
    </row>
    <row r="819" spans="1:19" x14ac:dyDescent="0.3">
      <c r="A819">
        <v>814</v>
      </c>
      <c r="B819" t="s">
        <v>3435</v>
      </c>
      <c r="C819">
        <v>56731</v>
      </c>
      <c r="D819" t="s">
        <v>1899</v>
      </c>
      <c r="E819">
        <v>2014</v>
      </c>
      <c r="F819" t="s">
        <v>2131</v>
      </c>
      <c r="G819" t="s">
        <v>3438</v>
      </c>
      <c r="H819">
        <v>3</v>
      </c>
      <c r="I819">
        <v>2</v>
      </c>
      <c r="J819" t="s">
        <v>2131</v>
      </c>
      <c r="K819">
        <v>859.9</v>
      </c>
      <c r="L819">
        <v>771.7</v>
      </c>
      <c r="M819">
        <v>500000</v>
      </c>
      <c r="N819">
        <v>500000</v>
      </c>
      <c r="O819">
        <v>0</v>
      </c>
      <c r="P819">
        <v>0</v>
      </c>
      <c r="Q819">
        <v>0</v>
      </c>
      <c r="R819">
        <v>45292</v>
      </c>
      <c r="S819">
        <v>45657</v>
      </c>
    </row>
    <row r="820" spans="1:19" x14ac:dyDescent="0.3">
      <c r="A820">
        <v>815</v>
      </c>
      <c r="B820" t="s">
        <v>3436</v>
      </c>
      <c r="C820">
        <v>56732</v>
      </c>
      <c r="D820" t="s">
        <v>1899</v>
      </c>
      <c r="E820">
        <v>2014</v>
      </c>
      <c r="F820" t="s">
        <v>2131</v>
      </c>
      <c r="G820" t="s">
        <v>3438</v>
      </c>
      <c r="H820">
        <v>3</v>
      </c>
      <c r="I820">
        <v>1</v>
      </c>
      <c r="J820" t="s">
        <v>2131</v>
      </c>
      <c r="K820">
        <v>992</v>
      </c>
      <c r="L820">
        <v>836.6</v>
      </c>
      <c r="M820">
        <v>500000</v>
      </c>
      <c r="N820">
        <v>500000</v>
      </c>
      <c r="O820">
        <v>0</v>
      </c>
      <c r="P820">
        <v>0</v>
      </c>
      <c r="Q820">
        <v>0</v>
      </c>
      <c r="R820">
        <v>45292</v>
      </c>
      <c r="S820">
        <v>45657</v>
      </c>
    </row>
    <row r="821" spans="1:19" x14ac:dyDescent="0.3">
      <c r="A821">
        <v>816</v>
      </c>
      <c r="B821" t="s">
        <v>3437</v>
      </c>
      <c r="C821">
        <v>57733</v>
      </c>
      <c r="D821" t="s">
        <v>1899</v>
      </c>
      <c r="E821">
        <v>2014</v>
      </c>
      <c r="F821" t="s">
        <v>2131</v>
      </c>
      <c r="G821" t="s">
        <v>3438</v>
      </c>
      <c r="H821">
        <v>3</v>
      </c>
      <c r="I821">
        <v>1</v>
      </c>
      <c r="J821" t="s">
        <v>2131</v>
      </c>
      <c r="K821">
        <v>992.2</v>
      </c>
      <c r="L821">
        <v>839</v>
      </c>
      <c r="M821">
        <v>500000</v>
      </c>
      <c r="N821">
        <v>500000</v>
      </c>
      <c r="O821">
        <v>0</v>
      </c>
      <c r="P821">
        <v>0</v>
      </c>
      <c r="Q821">
        <v>0</v>
      </c>
      <c r="R821">
        <v>45292</v>
      </c>
      <c r="S821">
        <v>45657</v>
      </c>
    </row>
    <row r="822" spans="1:19" x14ac:dyDescent="0.3">
      <c r="A822">
        <v>817</v>
      </c>
      <c r="B822" t="s">
        <v>2870</v>
      </c>
      <c r="C822">
        <v>41787</v>
      </c>
      <c r="D822" t="s">
        <v>1899</v>
      </c>
      <c r="E822">
        <v>1937</v>
      </c>
      <c r="F822" t="s">
        <v>2131</v>
      </c>
      <c r="G822" t="s">
        <v>2103</v>
      </c>
      <c r="H822">
        <v>2</v>
      </c>
      <c r="I822">
        <v>2</v>
      </c>
      <c r="J822" t="s">
        <v>2131</v>
      </c>
      <c r="K822">
        <v>542</v>
      </c>
      <c r="L822">
        <v>542</v>
      </c>
      <c r="M822">
        <v>46875.6</v>
      </c>
      <c r="N822">
        <v>46875.6</v>
      </c>
      <c r="O822">
        <v>0</v>
      </c>
      <c r="P822">
        <v>0</v>
      </c>
      <c r="Q822">
        <v>0</v>
      </c>
      <c r="R822">
        <v>45292</v>
      </c>
      <c r="S822">
        <v>45657</v>
      </c>
    </row>
    <row r="823" spans="1:19" x14ac:dyDescent="0.3">
      <c r="A823">
        <v>818</v>
      </c>
      <c r="B823" t="s">
        <v>2871</v>
      </c>
      <c r="C823">
        <v>41791</v>
      </c>
      <c r="D823" t="s">
        <v>1899</v>
      </c>
      <c r="E823">
        <v>1938</v>
      </c>
      <c r="F823" t="s">
        <v>2131</v>
      </c>
      <c r="G823" t="s">
        <v>2103</v>
      </c>
      <c r="H823">
        <v>2</v>
      </c>
      <c r="I823">
        <v>2</v>
      </c>
      <c r="J823" t="s">
        <v>2131</v>
      </c>
      <c r="K823">
        <v>540.25</v>
      </c>
      <c r="L823">
        <v>540.25</v>
      </c>
      <c r="M823">
        <v>46875.6</v>
      </c>
      <c r="N823">
        <v>46875.6</v>
      </c>
      <c r="O823">
        <v>0</v>
      </c>
      <c r="P823">
        <v>0</v>
      </c>
      <c r="Q823">
        <v>0</v>
      </c>
      <c r="R823">
        <v>45292</v>
      </c>
      <c r="S823">
        <v>45657</v>
      </c>
    </row>
    <row r="824" spans="1:19" x14ac:dyDescent="0.3">
      <c r="A824">
        <v>819</v>
      </c>
      <c r="B824" t="s">
        <v>2872</v>
      </c>
      <c r="C824">
        <v>41792</v>
      </c>
      <c r="D824" t="s">
        <v>1899</v>
      </c>
      <c r="E824">
        <v>1938</v>
      </c>
      <c r="F824" t="s">
        <v>2131</v>
      </c>
      <c r="G824" t="s">
        <v>2103</v>
      </c>
      <c r="H824">
        <v>2</v>
      </c>
      <c r="I824">
        <v>2</v>
      </c>
      <c r="J824" t="s">
        <v>2131</v>
      </c>
      <c r="K824">
        <v>554</v>
      </c>
      <c r="L824">
        <v>554</v>
      </c>
      <c r="M824">
        <v>46875.6</v>
      </c>
      <c r="N824">
        <v>46875.6</v>
      </c>
      <c r="O824">
        <v>0</v>
      </c>
      <c r="P824">
        <v>0</v>
      </c>
      <c r="Q824">
        <v>0</v>
      </c>
      <c r="R824">
        <v>45292</v>
      </c>
      <c r="S824">
        <v>45657</v>
      </c>
    </row>
    <row r="825" spans="1:19" x14ac:dyDescent="0.3">
      <c r="A825">
        <v>820</v>
      </c>
      <c r="B825" t="s">
        <v>3403</v>
      </c>
      <c r="C825">
        <v>55476</v>
      </c>
      <c r="D825" t="s">
        <v>1899</v>
      </c>
      <c r="E825">
        <v>2014</v>
      </c>
      <c r="F825" t="s">
        <v>2131</v>
      </c>
      <c r="G825" t="s">
        <v>3404</v>
      </c>
      <c r="H825">
        <v>2</v>
      </c>
      <c r="I825">
        <v>2</v>
      </c>
      <c r="J825" t="s">
        <v>2131</v>
      </c>
      <c r="K825">
        <v>1431.82</v>
      </c>
      <c r="L825">
        <v>765.2</v>
      </c>
      <c r="M825">
        <v>293255.2</v>
      </c>
      <c r="N825">
        <v>293255.2</v>
      </c>
      <c r="O825">
        <v>0</v>
      </c>
      <c r="P825">
        <v>0</v>
      </c>
      <c r="Q825">
        <v>0</v>
      </c>
      <c r="R825">
        <v>45292</v>
      </c>
      <c r="S825">
        <v>45657</v>
      </c>
    </row>
    <row r="826" spans="1:19" x14ac:dyDescent="0.3">
      <c r="A826">
        <v>821</v>
      </c>
      <c r="B826" t="s">
        <v>1388</v>
      </c>
      <c r="C826">
        <v>41471</v>
      </c>
      <c r="D826" t="s">
        <v>1899</v>
      </c>
      <c r="E826">
        <v>1963</v>
      </c>
      <c r="F826" t="s">
        <v>2131</v>
      </c>
      <c r="G826" t="s">
        <v>2103</v>
      </c>
      <c r="H826">
        <v>2</v>
      </c>
      <c r="I826">
        <v>3</v>
      </c>
      <c r="J826" t="s">
        <v>2131</v>
      </c>
      <c r="K826">
        <v>567.20000000000005</v>
      </c>
      <c r="L826">
        <v>508.9</v>
      </c>
      <c r="M826">
        <v>711903.02</v>
      </c>
      <c r="N826">
        <v>711903.02</v>
      </c>
      <c r="O826">
        <v>0</v>
      </c>
      <c r="P826">
        <v>0</v>
      </c>
      <c r="Q826">
        <v>0</v>
      </c>
      <c r="R826">
        <v>45292</v>
      </c>
      <c r="S826">
        <v>45657</v>
      </c>
    </row>
    <row r="827" spans="1:19" x14ac:dyDescent="0.3">
      <c r="A827">
        <v>822</v>
      </c>
      <c r="B827" t="s">
        <v>1390</v>
      </c>
      <c r="C827">
        <v>41489</v>
      </c>
      <c r="D827" t="s">
        <v>1899</v>
      </c>
      <c r="E827">
        <v>1972</v>
      </c>
      <c r="F827" t="s">
        <v>2131</v>
      </c>
      <c r="G827" t="s">
        <v>2103</v>
      </c>
      <c r="H827">
        <v>2</v>
      </c>
      <c r="I827">
        <v>3</v>
      </c>
      <c r="J827" t="s">
        <v>2131</v>
      </c>
      <c r="K827">
        <v>573.20000000000005</v>
      </c>
      <c r="L827">
        <v>490.7</v>
      </c>
      <c r="M827">
        <v>227171.13</v>
      </c>
      <c r="N827">
        <v>227171.13</v>
      </c>
      <c r="O827">
        <v>0</v>
      </c>
      <c r="P827">
        <v>0</v>
      </c>
      <c r="Q827">
        <v>0</v>
      </c>
      <c r="R827">
        <v>45292</v>
      </c>
      <c r="S827">
        <v>45657</v>
      </c>
    </row>
    <row r="828" spans="1:19" x14ac:dyDescent="0.3">
      <c r="A828">
        <v>823</v>
      </c>
      <c r="B828" t="s">
        <v>1393</v>
      </c>
      <c r="C828">
        <v>41510</v>
      </c>
      <c r="D828" t="s">
        <v>1899</v>
      </c>
      <c r="E828">
        <v>1974</v>
      </c>
      <c r="F828" t="s">
        <v>2131</v>
      </c>
      <c r="G828" t="s">
        <v>2103</v>
      </c>
      <c r="H828">
        <v>2</v>
      </c>
      <c r="I828">
        <v>2</v>
      </c>
      <c r="J828" t="s">
        <v>2131</v>
      </c>
      <c r="K828">
        <v>558.5</v>
      </c>
      <c r="L828">
        <v>495.2</v>
      </c>
      <c r="M828">
        <v>830577.34200000006</v>
      </c>
      <c r="N828">
        <v>830577.34200000006</v>
      </c>
      <c r="O828">
        <v>0</v>
      </c>
      <c r="P828">
        <v>0</v>
      </c>
      <c r="Q828">
        <v>0</v>
      </c>
      <c r="R828">
        <v>45292</v>
      </c>
      <c r="S828">
        <v>45657</v>
      </c>
    </row>
    <row r="829" spans="1:19" x14ac:dyDescent="0.3">
      <c r="A829">
        <v>824</v>
      </c>
      <c r="B829" t="s">
        <v>1394</v>
      </c>
      <c r="C829">
        <v>41512</v>
      </c>
      <c r="D829" t="s">
        <v>1899</v>
      </c>
      <c r="E829">
        <v>1975</v>
      </c>
      <c r="F829" t="s">
        <v>2131</v>
      </c>
      <c r="G829" t="s">
        <v>2103</v>
      </c>
      <c r="H829">
        <v>2</v>
      </c>
      <c r="I829">
        <v>2</v>
      </c>
      <c r="J829" t="s">
        <v>2131</v>
      </c>
      <c r="K829">
        <v>547.29999999999995</v>
      </c>
      <c r="L829">
        <v>497.77</v>
      </c>
      <c r="M829">
        <v>3581098.7699999996</v>
      </c>
      <c r="N829">
        <v>3581098.7699999996</v>
      </c>
      <c r="O829">
        <v>0</v>
      </c>
      <c r="P829">
        <v>0</v>
      </c>
      <c r="Q829">
        <v>0</v>
      </c>
      <c r="R829">
        <v>45292</v>
      </c>
      <c r="S829">
        <v>45657</v>
      </c>
    </row>
    <row r="830" spans="1:19" x14ac:dyDescent="0.3">
      <c r="A830">
        <v>825</v>
      </c>
      <c r="B830" t="s">
        <v>3490</v>
      </c>
      <c r="C830">
        <v>41503</v>
      </c>
      <c r="D830" t="s">
        <v>1899</v>
      </c>
      <c r="E830">
        <v>1968</v>
      </c>
      <c r="F830" t="s">
        <v>2131</v>
      </c>
      <c r="G830" t="s">
        <v>2130</v>
      </c>
      <c r="H830">
        <v>2</v>
      </c>
      <c r="I830">
        <v>1</v>
      </c>
      <c r="J830" t="s">
        <v>2131</v>
      </c>
      <c r="K830">
        <v>410.8</v>
      </c>
      <c r="L830">
        <v>362.3</v>
      </c>
      <c r="M830">
        <v>1161675.4400000002</v>
      </c>
      <c r="N830">
        <v>1161675.4400000002</v>
      </c>
      <c r="O830">
        <v>0</v>
      </c>
      <c r="P830">
        <v>0</v>
      </c>
      <c r="Q830">
        <v>0</v>
      </c>
      <c r="R830">
        <v>45292</v>
      </c>
      <c r="S830">
        <v>45657</v>
      </c>
    </row>
    <row r="831" spans="1:19" x14ac:dyDescent="0.3">
      <c r="A831">
        <v>826</v>
      </c>
      <c r="B831" t="s">
        <v>1395</v>
      </c>
      <c r="C831">
        <v>41513</v>
      </c>
      <c r="D831" t="s">
        <v>1899</v>
      </c>
      <c r="E831">
        <v>1975</v>
      </c>
      <c r="F831" t="s">
        <v>2131</v>
      </c>
      <c r="G831" t="s">
        <v>2103</v>
      </c>
      <c r="H831">
        <v>2</v>
      </c>
      <c r="I831">
        <v>2</v>
      </c>
      <c r="J831" t="s">
        <v>2131</v>
      </c>
      <c r="K831">
        <v>546.70000000000005</v>
      </c>
      <c r="L831">
        <v>501.4</v>
      </c>
      <c r="M831">
        <v>174456</v>
      </c>
      <c r="N831">
        <v>174456</v>
      </c>
      <c r="O831">
        <v>0</v>
      </c>
      <c r="P831">
        <v>0</v>
      </c>
      <c r="Q831">
        <v>0</v>
      </c>
      <c r="R831">
        <v>45292</v>
      </c>
      <c r="S831">
        <v>45657</v>
      </c>
    </row>
    <row r="832" spans="1:19" x14ac:dyDescent="0.3">
      <c r="A832">
        <v>827</v>
      </c>
      <c r="B832" t="s">
        <v>1635</v>
      </c>
      <c r="C832">
        <v>41531</v>
      </c>
      <c r="D832" t="s">
        <v>1899</v>
      </c>
      <c r="E832">
        <v>1965</v>
      </c>
      <c r="F832">
        <v>2019</v>
      </c>
      <c r="G832" t="s">
        <v>2097</v>
      </c>
      <c r="H832">
        <v>2</v>
      </c>
      <c r="I832">
        <v>2</v>
      </c>
      <c r="J832" t="s">
        <v>2131</v>
      </c>
      <c r="K832">
        <v>826.56</v>
      </c>
      <c r="L832">
        <v>701.1</v>
      </c>
      <c r="M832">
        <v>104569.2</v>
      </c>
      <c r="N832">
        <v>104569.2</v>
      </c>
      <c r="O832">
        <v>0</v>
      </c>
      <c r="P832">
        <v>0</v>
      </c>
      <c r="Q832">
        <v>0</v>
      </c>
      <c r="R832">
        <v>45292</v>
      </c>
      <c r="S832">
        <v>45657</v>
      </c>
    </row>
    <row r="833" spans="1:19" x14ac:dyDescent="0.3">
      <c r="A833">
        <v>828</v>
      </c>
      <c r="B833" t="s">
        <v>639</v>
      </c>
      <c r="C833">
        <v>42968</v>
      </c>
      <c r="D833" t="s">
        <v>1899</v>
      </c>
      <c r="E833">
        <v>1968</v>
      </c>
      <c r="F833" t="s">
        <v>2131</v>
      </c>
      <c r="G833" t="s">
        <v>2098</v>
      </c>
      <c r="H833">
        <v>2</v>
      </c>
      <c r="I833">
        <v>2</v>
      </c>
      <c r="J833" t="s">
        <v>2131</v>
      </c>
      <c r="K833">
        <v>988</v>
      </c>
      <c r="L833">
        <v>569.6</v>
      </c>
      <c r="M833">
        <v>1449104.59</v>
      </c>
      <c r="N833">
        <v>1449104.59</v>
      </c>
      <c r="O833">
        <v>0</v>
      </c>
      <c r="P833">
        <v>0</v>
      </c>
      <c r="Q833">
        <v>0</v>
      </c>
      <c r="R833">
        <v>45292</v>
      </c>
      <c r="S833">
        <v>45657</v>
      </c>
    </row>
    <row r="834" spans="1:19" x14ac:dyDescent="0.3">
      <c r="A834">
        <v>829</v>
      </c>
      <c r="B834" t="s">
        <v>640</v>
      </c>
      <c r="C834">
        <v>42970</v>
      </c>
      <c r="D834" t="s">
        <v>1899</v>
      </c>
      <c r="E834">
        <v>1968</v>
      </c>
      <c r="F834" t="s">
        <v>2131</v>
      </c>
      <c r="G834" t="s">
        <v>2098</v>
      </c>
      <c r="H834">
        <v>2</v>
      </c>
      <c r="I834">
        <v>2</v>
      </c>
      <c r="J834" t="s">
        <v>2131</v>
      </c>
      <c r="K834">
        <v>988</v>
      </c>
      <c r="L834">
        <v>589.20000000000005</v>
      </c>
      <c r="M834">
        <v>1406954.9</v>
      </c>
      <c r="N834">
        <v>1406954.9</v>
      </c>
      <c r="O834">
        <v>0</v>
      </c>
      <c r="P834">
        <v>0</v>
      </c>
      <c r="Q834">
        <v>0</v>
      </c>
      <c r="R834">
        <v>45292</v>
      </c>
      <c r="S834">
        <v>45657</v>
      </c>
    </row>
    <row r="835" spans="1:19" x14ac:dyDescent="0.3">
      <c r="A835">
        <v>830</v>
      </c>
      <c r="B835" t="s">
        <v>1089</v>
      </c>
      <c r="C835">
        <v>41905</v>
      </c>
      <c r="D835" t="s">
        <v>1899</v>
      </c>
      <c r="E835">
        <v>1960</v>
      </c>
      <c r="F835" t="s">
        <v>2131</v>
      </c>
      <c r="G835" t="s">
        <v>2103</v>
      </c>
      <c r="H835">
        <v>2</v>
      </c>
      <c r="I835">
        <v>1</v>
      </c>
      <c r="J835" t="s">
        <v>2131</v>
      </c>
      <c r="K835">
        <v>357.2</v>
      </c>
      <c r="L835">
        <v>135.69999999999999</v>
      </c>
      <c r="M835">
        <v>127488</v>
      </c>
      <c r="N835">
        <v>127488</v>
      </c>
      <c r="O835">
        <v>0</v>
      </c>
      <c r="P835">
        <v>0</v>
      </c>
      <c r="Q835">
        <v>0</v>
      </c>
      <c r="R835">
        <v>45292</v>
      </c>
      <c r="S835">
        <v>45657</v>
      </c>
    </row>
    <row r="836" spans="1:19" x14ac:dyDescent="0.3">
      <c r="A836">
        <v>831</v>
      </c>
      <c r="B836" t="s">
        <v>1090</v>
      </c>
      <c r="C836">
        <v>41926</v>
      </c>
      <c r="D836" t="s">
        <v>1899</v>
      </c>
      <c r="E836">
        <v>1970</v>
      </c>
      <c r="F836" t="s">
        <v>2131</v>
      </c>
      <c r="G836" t="s">
        <v>2103</v>
      </c>
      <c r="H836">
        <v>2</v>
      </c>
      <c r="I836">
        <v>3</v>
      </c>
      <c r="J836" t="s">
        <v>2131</v>
      </c>
      <c r="K836">
        <v>531.20000000000005</v>
      </c>
      <c r="L836">
        <v>460.63</v>
      </c>
      <c r="M836">
        <v>1258365.57</v>
      </c>
      <c r="N836">
        <v>1258365.57</v>
      </c>
      <c r="O836">
        <v>0</v>
      </c>
      <c r="P836">
        <v>0</v>
      </c>
      <c r="Q836">
        <v>0</v>
      </c>
      <c r="R836">
        <v>45292</v>
      </c>
      <c r="S836">
        <v>45657</v>
      </c>
    </row>
    <row r="837" spans="1:19" x14ac:dyDescent="0.3">
      <c r="A837">
        <v>832</v>
      </c>
      <c r="B837" t="s">
        <v>1091</v>
      </c>
      <c r="C837">
        <v>41930</v>
      </c>
      <c r="D837" t="s">
        <v>1899</v>
      </c>
      <c r="E837">
        <v>1960</v>
      </c>
      <c r="F837" t="s">
        <v>2131</v>
      </c>
      <c r="G837" t="s">
        <v>2103</v>
      </c>
      <c r="H837">
        <v>2</v>
      </c>
      <c r="I837">
        <v>1</v>
      </c>
      <c r="J837" t="s">
        <v>2131</v>
      </c>
      <c r="K837">
        <v>385.6</v>
      </c>
      <c r="L837">
        <v>335.6</v>
      </c>
      <c r="M837">
        <v>516395.46</v>
      </c>
      <c r="N837">
        <v>516395.46</v>
      </c>
      <c r="O837">
        <v>0</v>
      </c>
      <c r="P837">
        <v>0</v>
      </c>
      <c r="Q837">
        <v>0</v>
      </c>
      <c r="R837">
        <v>45292</v>
      </c>
      <c r="S837">
        <v>45657</v>
      </c>
    </row>
    <row r="838" spans="1:19" x14ac:dyDescent="0.3">
      <c r="A838">
        <v>833</v>
      </c>
      <c r="B838" t="s">
        <v>642</v>
      </c>
      <c r="C838">
        <v>42004</v>
      </c>
      <c r="D838" t="s">
        <v>1899</v>
      </c>
      <c r="E838">
        <v>1974</v>
      </c>
      <c r="F838" t="s">
        <v>2131</v>
      </c>
      <c r="G838" t="s">
        <v>2103</v>
      </c>
      <c r="H838">
        <v>2</v>
      </c>
      <c r="I838">
        <v>2</v>
      </c>
      <c r="J838" t="s">
        <v>2131</v>
      </c>
      <c r="K838">
        <v>542.20000000000005</v>
      </c>
      <c r="L838">
        <v>478.5</v>
      </c>
      <c r="M838">
        <v>1547251.67</v>
      </c>
      <c r="N838">
        <v>1547251.67</v>
      </c>
      <c r="O838">
        <v>0</v>
      </c>
      <c r="P838">
        <v>0</v>
      </c>
      <c r="Q838">
        <v>0</v>
      </c>
      <c r="R838">
        <v>45292</v>
      </c>
      <c r="S838">
        <v>45657</v>
      </c>
    </row>
    <row r="839" spans="1:19" x14ac:dyDescent="0.3">
      <c r="A839">
        <v>834</v>
      </c>
      <c r="B839" t="s">
        <v>641</v>
      </c>
      <c r="C839">
        <v>42002</v>
      </c>
      <c r="D839" t="s">
        <v>1899</v>
      </c>
      <c r="E839">
        <v>1974</v>
      </c>
      <c r="F839" t="s">
        <v>2131</v>
      </c>
      <c r="G839" t="s">
        <v>2103</v>
      </c>
      <c r="H839">
        <v>2</v>
      </c>
      <c r="I839">
        <v>2</v>
      </c>
      <c r="J839" t="s">
        <v>2131</v>
      </c>
      <c r="K839">
        <v>552.73</v>
      </c>
      <c r="L839">
        <v>530.70000000000005</v>
      </c>
      <c r="M839">
        <v>533062.58000000007</v>
      </c>
      <c r="N839">
        <v>533062.58000000007</v>
      </c>
      <c r="O839">
        <v>0</v>
      </c>
      <c r="P839">
        <v>0</v>
      </c>
      <c r="Q839">
        <v>0</v>
      </c>
      <c r="R839">
        <v>45292</v>
      </c>
      <c r="S839">
        <v>45657</v>
      </c>
    </row>
    <row r="840" spans="1:19" x14ac:dyDescent="0.3">
      <c r="A840">
        <v>835</v>
      </c>
      <c r="B840" t="s">
        <v>645</v>
      </c>
      <c r="C840">
        <v>42112</v>
      </c>
      <c r="D840" t="s">
        <v>1899</v>
      </c>
      <c r="E840">
        <v>1972</v>
      </c>
      <c r="F840" t="s">
        <v>2131</v>
      </c>
      <c r="G840" t="s">
        <v>2103</v>
      </c>
      <c r="H840">
        <v>2</v>
      </c>
      <c r="I840">
        <v>3</v>
      </c>
      <c r="J840" t="s">
        <v>2131</v>
      </c>
      <c r="K840">
        <v>519.72</v>
      </c>
      <c r="L840">
        <v>515.29999999999995</v>
      </c>
      <c r="M840">
        <v>1957572.08</v>
      </c>
      <c r="N840">
        <v>1957572.08</v>
      </c>
      <c r="O840">
        <v>0</v>
      </c>
      <c r="P840">
        <v>0</v>
      </c>
      <c r="Q840">
        <v>0</v>
      </c>
      <c r="R840">
        <v>45292</v>
      </c>
      <c r="S840">
        <v>45657</v>
      </c>
    </row>
    <row r="841" spans="1:19" x14ac:dyDescent="0.3">
      <c r="A841">
        <v>836</v>
      </c>
      <c r="B841" t="s">
        <v>649</v>
      </c>
      <c r="C841">
        <v>42116</v>
      </c>
      <c r="D841" t="s">
        <v>1899</v>
      </c>
      <c r="E841">
        <v>1973</v>
      </c>
      <c r="F841" t="s">
        <v>2131</v>
      </c>
      <c r="G841" t="s">
        <v>2103</v>
      </c>
      <c r="H841">
        <v>2</v>
      </c>
      <c r="I841">
        <v>2</v>
      </c>
      <c r="J841" t="s">
        <v>2131</v>
      </c>
      <c r="K841">
        <v>520.79999999999995</v>
      </c>
      <c r="L841">
        <v>516.6</v>
      </c>
      <c r="M841">
        <v>1350525.78</v>
      </c>
      <c r="N841">
        <v>1350525.78</v>
      </c>
      <c r="O841">
        <v>0</v>
      </c>
      <c r="P841">
        <v>0</v>
      </c>
      <c r="Q841">
        <v>0</v>
      </c>
      <c r="R841">
        <v>45292</v>
      </c>
      <c r="S841">
        <v>45657</v>
      </c>
    </row>
    <row r="842" spans="1:19" x14ac:dyDescent="0.3">
      <c r="A842">
        <v>837</v>
      </c>
      <c r="B842" t="s">
        <v>650</v>
      </c>
      <c r="C842">
        <v>42117</v>
      </c>
      <c r="D842" t="s">
        <v>1899</v>
      </c>
      <c r="E842">
        <v>1973</v>
      </c>
      <c r="F842" t="s">
        <v>2131</v>
      </c>
      <c r="G842" t="s">
        <v>2103</v>
      </c>
      <c r="H842">
        <v>2</v>
      </c>
      <c r="I842">
        <v>2</v>
      </c>
      <c r="J842" t="s">
        <v>2131</v>
      </c>
      <c r="K842">
        <v>519.46</v>
      </c>
      <c r="L842">
        <v>519.46</v>
      </c>
      <c r="M842">
        <v>893779.4</v>
      </c>
      <c r="N842">
        <v>893779.4</v>
      </c>
      <c r="O842">
        <v>0</v>
      </c>
      <c r="P842">
        <v>0</v>
      </c>
      <c r="Q842">
        <v>0</v>
      </c>
      <c r="R842">
        <v>45292</v>
      </c>
      <c r="S842">
        <v>45657</v>
      </c>
    </row>
    <row r="843" spans="1:19" x14ac:dyDescent="0.3">
      <c r="A843">
        <v>838</v>
      </c>
      <c r="B843" t="s">
        <v>651</v>
      </c>
      <c r="C843">
        <v>42118</v>
      </c>
      <c r="D843" t="s">
        <v>1899</v>
      </c>
      <c r="E843">
        <v>1975</v>
      </c>
      <c r="F843" t="s">
        <v>2131</v>
      </c>
      <c r="G843" t="s">
        <v>2103</v>
      </c>
      <c r="H843">
        <v>2</v>
      </c>
      <c r="I843">
        <v>2</v>
      </c>
      <c r="J843" t="s">
        <v>2131</v>
      </c>
      <c r="K843">
        <v>549.6</v>
      </c>
      <c r="L843">
        <v>513</v>
      </c>
      <c r="M843">
        <v>1442633.94</v>
      </c>
      <c r="N843">
        <v>1442633.94</v>
      </c>
      <c r="O843">
        <v>0</v>
      </c>
      <c r="P843">
        <v>0</v>
      </c>
      <c r="Q843">
        <v>0</v>
      </c>
      <c r="R843">
        <v>45292</v>
      </c>
      <c r="S843">
        <v>45657</v>
      </c>
    </row>
    <row r="844" spans="1:19" x14ac:dyDescent="0.3">
      <c r="A844">
        <v>839</v>
      </c>
      <c r="B844" t="s">
        <v>652</v>
      </c>
      <c r="C844">
        <v>42133</v>
      </c>
      <c r="D844" t="s">
        <v>1899</v>
      </c>
      <c r="E844">
        <v>1970</v>
      </c>
      <c r="F844" t="s">
        <v>2131</v>
      </c>
      <c r="G844" t="s">
        <v>2103</v>
      </c>
      <c r="H844">
        <v>2</v>
      </c>
      <c r="I844">
        <v>3</v>
      </c>
      <c r="J844" t="s">
        <v>2131</v>
      </c>
      <c r="K844">
        <v>538.69000000000005</v>
      </c>
      <c r="L844">
        <v>529.4</v>
      </c>
      <c r="M844">
        <v>1014835.67</v>
      </c>
      <c r="N844">
        <v>1014835.67</v>
      </c>
      <c r="O844">
        <v>0</v>
      </c>
      <c r="P844">
        <v>0</v>
      </c>
      <c r="Q844">
        <v>0</v>
      </c>
      <c r="R844">
        <v>45292</v>
      </c>
      <c r="S844">
        <v>45657</v>
      </c>
    </row>
    <row r="845" spans="1:19" x14ac:dyDescent="0.3">
      <c r="A845">
        <v>840</v>
      </c>
      <c r="B845" t="s">
        <v>655</v>
      </c>
      <c r="C845">
        <v>42128</v>
      </c>
      <c r="D845" t="s">
        <v>1899</v>
      </c>
      <c r="E845">
        <v>1968</v>
      </c>
      <c r="F845" t="s">
        <v>2131</v>
      </c>
      <c r="G845" t="s">
        <v>2103</v>
      </c>
      <c r="H845">
        <v>2</v>
      </c>
      <c r="I845">
        <v>3</v>
      </c>
      <c r="J845" t="s">
        <v>2131</v>
      </c>
      <c r="K845">
        <v>535.41999999999996</v>
      </c>
      <c r="L845">
        <v>528.65</v>
      </c>
      <c r="M845">
        <v>1108288.9099999999</v>
      </c>
      <c r="N845">
        <v>1108288.9099999999</v>
      </c>
      <c r="O845">
        <v>0</v>
      </c>
      <c r="P845">
        <v>0</v>
      </c>
      <c r="Q845">
        <v>0</v>
      </c>
      <c r="R845">
        <v>45292</v>
      </c>
      <c r="S845">
        <v>45657</v>
      </c>
    </row>
    <row r="846" spans="1:19" x14ac:dyDescent="0.3">
      <c r="A846">
        <v>841</v>
      </c>
      <c r="B846" t="s">
        <v>656</v>
      </c>
      <c r="C846">
        <v>42135</v>
      </c>
      <c r="D846" t="s">
        <v>1899</v>
      </c>
      <c r="E846">
        <v>1971</v>
      </c>
      <c r="F846" t="s">
        <v>2131</v>
      </c>
      <c r="G846" t="s">
        <v>2103</v>
      </c>
      <c r="H846">
        <v>2</v>
      </c>
      <c r="I846">
        <v>3</v>
      </c>
      <c r="J846" t="s">
        <v>2131</v>
      </c>
      <c r="K846">
        <v>557.45000000000005</v>
      </c>
      <c r="L846">
        <v>544</v>
      </c>
      <c r="M846">
        <v>2059392.6700000002</v>
      </c>
      <c r="N846">
        <v>2059392.6700000002</v>
      </c>
      <c r="O846">
        <v>0</v>
      </c>
      <c r="P846">
        <v>0</v>
      </c>
      <c r="Q846">
        <v>0</v>
      </c>
      <c r="R846">
        <v>45292</v>
      </c>
      <c r="S846">
        <v>45657</v>
      </c>
    </row>
    <row r="847" spans="1:19" x14ac:dyDescent="0.3">
      <c r="A847">
        <v>842</v>
      </c>
      <c r="B847" t="s">
        <v>2873</v>
      </c>
      <c r="C847">
        <v>42137</v>
      </c>
      <c r="D847" t="s">
        <v>1899</v>
      </c>
      <c r="E847">
        <v>1958</v>
      </c>
      <c r="F847" t="s">
        <v>2131</v>
      </c>
      <c r="G847" t="s">
        <v>2103</v>
      </c>
      <c r="H847">
        <v>2</v>
      </c>
      <c r="I847">
        <v>2</v>
      </c>
      <c r="J847" t="s">
        <v>2131</v>
      </c>
      <c r="K847">
        <v>829.02</v>
      </c>
      <c r="L847">
        <v>734.68</v>
      </c>
      <c r="M847">
        <v>129924</v>
      </c>
      <c r="N847">
        <v>129924</v>
      </c>
      <c r="O847">
        <v>0</v>
      </c>
      <c r="P847">
        <v>0</v>
      </c>
      <c r="Q847">
        <v>0</v>
      </c>
      <c r="R847">
        <v>45292</v>
      </c>
      <c r="S847">
        <v>45657</v>
      </c>
    </row>
    <row r="848" spans="1:19" x14ac:dyDescent="0.3">
      <c r="A848">
        <v>843</v>
      </c>
      <c r="B848" t="s">
        <v>644</v>
      </c>
      <c r="C848">
        <v>42111</v>
      </c>
      <c r="D848" t="s">
        <v>1899</v>
      </c>
      <c r="E848">
        <v>1972</v>
      </c>
      <c r="F848" t="s">
        <v>2131</v>
      </c>
      <c r="G848" t="s">
        <v>2103</v>
      </c>
      <c r="H848">
        <v>2</v>
      </c>
      <c r="I848">
        <v>3</v>
      </c>
      <c r="J848" t="s">
        <v>2131</v>
      </c>
      <c r="K848">
        <v>532.08000000000004</v>
      </c>
      <c r="L848">
        <v>522.20000000000005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45292</v>
      </c>
      <c r="S848">
        <v>45657</v>
      </c>
    </row>
    <row r="849" spans="1:19" x14ac:dyDescent="0.3">
      <c r="A849">
        <v>844</v>
      </c>
      <c r="B849" t="s">
        <v>1454</v>
      </c>
      <c r="C849">
        <v>42311</v>
      </c>
      <c r="D849" t="s">
        <v>1899</v>
      </c>
      <c r="E849">
        <v>1974</v>
      </c>
      <c r="F849" t="s">
        <v>2131</v>
      </c>
      <c r="G849" t="s">
        <v>2097</v>
      </c>
      <c r="H849">
        <v>2</v>
      </c>
      <c r="I849">
        <v>3</v>
      </c>
      <c r="J849" t="s">
        <v>2131</v>
      </c>
      <c r="K849">
        <v>1428.9</v>
      </c>
      <c r="L849">
        <v>819.9</v>
      </c>
      <c r="M849">
        <v>2498284.2800000003</v>
      </c>
      <c r="N849">
        <v>2498284.2800000003</v>
      </c>
      <c r="O849">
        <v>0</v>
      </c>
      <c r="P849">
        <v>0</v>
      </c>
      <c r="Q849">
        <v>0</v>
      </c>
      <c r="R849">
        <v>45292</v>
      </c>
      <c r="S849">
        <v>45657</v>
      </c>
    </row>
    <row r="850" spans="1:19" x14ac:dyDescent="0.3">
      <c r="A850">
        <v>845</v>
      </c>
      <c r="B850" t="s">
        <v>1455</v>
      </c>
      <c r="C850">
        <v>42316</v>
      </c>
      <c r="D850" t="s">
        <v>1899</v>
      </c>
      <c r="E850">
        <v>1974</v>
      </c>
      <c r="F850" t="s">
        <v>2131</v>
      </c>
      <c r="G850" t="s">
        <v>2097</v>
      </c>
      <c r="H850">
        <v>2</v>
      </c>
      <c r="I850">
        <v>3</v>
      </c>
      <c r="J850" t="s">
        <v>2131</v>
      </c>
      <c r="K850">
        <v>1420.7</v>
      </c>
      <c r="L850">
        <v>818.7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</row>
    <row r="851" spans="1:19" x14ac:dyDescent="0.3">
      <c r="A851">
        <v>846</v>
      </c>
      <c r="B851" t="s">
        <v>1092</v>
      </c>
      <c r="C851">
        <v>42332</v>
      </c>
      <c r="D851" t="s">
        <v>1899</v>
      </c>
      <c r="E851">
        <v>1960</v>
      </c>
      <c r="F851" t="s">
        <v>2131</v>
      </c>
      <c r="G851" t="s">
        <v>2103</v>
      </c>
      <c r="H851">
        <v>3</v>
      </c>
      <c r="I851">
        <v>1</v>
      </c>
      <c r="J851" t="s">
        <v>2131</v>
      </c>
      <c r="K851">
        <v>3189.9</v>
      </c>
      <c r="L851">
        <v>2005.8</v>
      </c>
      <c r="M851">
        <v>5864611.25</v>
      </c>
      <c r="N851">
        <v>5864611.25</v>
      </c>
      <c r="O851">
        <v>0</v>
      </c>
      <c r="P851">
        <v>0</v>
      </c>
      <c r="Q851">
        <v>0</v>
      </c>
      <c r="R851">
        <v>45292</v>
      </c>
      <c r="S851">
        <v>45657</v>
      </c>
    </row>
    <row r="852" spans="1:19" x14ac:dyDescent="0.3">
      <c r="A852">
        <v>847</v>
      </c>
      <c r="B852" t="s">
        <v>1093</v>
      </c>
      <c r="C852">
        <v>42318</v>
      </c>
      <c r="D852" t="s">
        <v>1899</v>
      </c>
      <c r="E852">
        <v>1959</v>
      </c>
      <c r="F852" t="s">
        <v>2131</v>
      </c>
      <c r="G852" t="s">
        <v>2103</v>
      </c>
      <c r="H852">
        <v>3</v>
      </c>
      <c r="I852">
        <v>1</v>
      </c>
      <c r="J852" t="s">
        <v>2131</v>
      </c>
      <c r="K852">
        <v>520.79999999999995</v>
      </c>
      <c r="L852">
        <v>260.39999999999998</v>
      </c>
      <c r="M852">
        <v>22944</v>
      </c>
      <c r="N852">
        <v>22944</v>
      </c>
      <c r="O852">
        <v>0</v>
      </c>
      <c r="P852">
        <v>0</v>
      </c>
      <c r="Q852">
        <v>0</v>
      </c>
      <c r="R852">
        <v>45292</v>
      </c>
      <c r="S852">
        <v>45657</v>
      </c>
    </row>
    <row r="853" spans="1:19" x14ac:dyDescent="0.3">
      <c r="A853">
        <v>848</v>
      </c>
      <c r="B853" t="s">
        <v>2000</v>
      </c>
      <c r="C853">
        <v>42339</v>
      </c>
      <c r="D853" t="s">
        <v>1899</v>
      </c>
      <c r="E853">
        <v>1967</v>
      </c>
      <c r="F853" t="s">
        <v>2131</v>
      </c>
      <c r="G853" t="s">
        <v>2098</v>
      </c>
      <c r="H853">
        <v>4</v>
      </c>
      <c r="I853">
        <v>3</v>
      </c>
      <c r="J853" t="s">
        <v>2131</v>
      </c>
      <c r="K853">
        <v>2817.3</v>
      </c>
      <c r="L853">
        <v>2044.2</v>
      </c>
      <c r="M853">
        <v>5668339.3599999994</v>
      </c>
      <c r="N853">
        <v>5668339.3599999994</v>
      </c>
      <c r="O853">
        <v>0</v>
      </c>
      <c r="P853">
        <v>0</v>
      </c>
      <c r="Q853">
        <v>0</v>
      </c>
      <c r="R853">
        <v>45292</v>
      </c>
      <c r="S853">
        <v>45657</v>
      </c>
    </row>
    <row r="854" spans="1:19" x14ac:dyDescent="0.3">
      <c r="A854">
        <v>849</v>
      </c>
      <c r="B854" t="s">
        <v>1094</v>
      </c>
      <c r="C854">
        <v>42340</v>
      </c>
      <c r="D854" t="s">
        <v>1899</v>
      </c>
      <c r="E854">
        <v>1969</v>
      </c>
      <c r="F854" t="s">
        <v>2131</v>
      </c>
      <c r="G854" t="s">
        <v>2098</v>
      </c>
      <c r="H854">
        <v>5</v>
      </c>
      <c r="I854">
        <v>4</v>
      </c>
      <c r="J854" t="s">
        <v>2131</v>
      </c>
      <c r="K854">
        <v>3768.4</v>
      </c>
      <c r="L854">
        <v>3373.7</v>
      </c>
      <c r="M854">
        <v>6824644.0099999998</v>
      </c>
      <c r="N854">
        <v>6824644.0099999998</v>
      </c>
      <c r="O854">
        <v>0</v>
      </c>
      <c r="P854">
        <v>0</v>
      </c>
      <c r="Q854">
        <v>0</v>
      </c>
      <c r="R854">
        <v>45292</v>
      </c>
      <c r="S854">
        <v>45657</v>
      </c>
    </row>
    <row r="855" spans="1:19" x14ac:dyDescent="0.3">
      <c r="A855">
        <v>850</v>
      </c>
      <c r="B855" t="s">
        <v>3430</v>
      </c>
      <c r="C855">
        <v>42343</v>
      </c>
      <c r="D855" t="s">
        <v>1899</v>
      </c>
      <c r="E855">
        <v>1972</v>
      </c>
      <c r="G855" t="s">
        <v>2130</v>
      </c>
      <c r="H855">
        <v>3</v>
      </c>
      <c r="I855">
        <v>2</v>
      </c>
      <c r="J855" t="s">
        <v>2131</v>
      </c>
      <c r="K855">
        <v>1628.9</v>
      </c>
      <c r="L855">
        <v>745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45292</v>
      </c>
      <c r="S855">
        <v>45657</v>
      </c>
    </row>
    <row r="856" spans="1:19" x14ac:dyDescent="0.3">
      <c r="A856">
        <v>851</v>
      </c>
      <c r="B856" t="s">
        <v>1095</v>
      </c>
      <c r="C856">
        <v>42344</v>
      </c>
      <c r="D856" t="s">
        <v>1899</v>
      </c>
      <c r="E856">
        <v>1970</v>
      </c>
      <c r="F856" t="s">
        <v>2131</v>
      </c>
      <c r="G856" t="s">
        <v>2098</v>
      </c>
      <c r="H856">
        <v>5</v>
      </c>
      <c r="I856">
        <v>4</v>
      </c>
      <c r="J856" t="s">
        <v>2131</v>
      </c>
      <c r="K856">
        <v>4520.1000000000004</v>
      </c>
      <c r="L856">
        <v>3398.5</v>
      </c>
      <c r="M856">
        <v>8833571.8000000007</v>
      </c>
      <c r="N856">
        <v>8833571.8000000007</v>
      </c>
      <c r="O856">
        <v>0</v>
      </c>
      <c r="P856">
        <v>0</v>
      </c>
      <c r="Q856">
        <v>0</v>
      </c>
      <c r="R856">
        <v>45292</v>
      </c>
      <c r="S856">
        <v>45657</v>
      </c>
    </row>
    <row r="857" spans="1:19" x14ac:dyDescent="0.3">
      <c r="A857">
        <v>852</v>
      </c>
      <c r="B857" t="s">
        <v>1096</v>
      </c>
      <c r="C857">
        <v>42348</v>
      </c>
      <c r="D857" t="s">
        <v>1899</v>
      </c>
      <c r="E857">
        <v>1961</v>
      </c>
      <c r="F857" t="s">
        <v>2131</v>
      </c>
      <c r="G857" t="s">
        <v>2103</v>
      </c>
      <c r="H857">
        <v>3</v>
      </c>
      <c r="I857">
        <v>2</v>
      </c>
      <c r="J857" t="s">
        <v>2131</v>
      </c>
      <c r="K857">
        <v>618.1</v>
      </c>
      <c r="L857">
        <v>579.6</v>
      </c>
      <c r="M857">
        <v>67956</v>
      </c>
      <c r="N857">
        <v>67956</v>
      </c>
      <c r="O857">
        <v>0</v>
      </c>
      <c r="P857">
        <v>0</v>
      </c>
      <c r="Q857">
        <v>0</v>
      </c>
      <c r="R857">
        <v>45292</v>
      </c>
      <c r="S857">
        <v>45657</v>
      </c>
    </row>
    <row r="858" spans="1:19" x14ac:dyDescent="0.3">
      <c r="A858">
        <v>853</v>
      </c>
      <c r="B858" t="s">
        <v>1097</v>
      </c>
      <c r="C858">
        <v>42372</v>
      </c>
      <c r="D858" t="s">
        <v>1899</v>
      </c>
      <c r="E858">
        <v>1962</v>
      </c>
      <c r="F858" t="s">
        <v>2131</v>
      </c>
      <c r="G858" t="s">
        <v>2103</v>
      </c>
      <c r="H858">
        <v>3</v>
      </c>
      <c r="I858">
        <v>2</v>
      </c>
      <c r="J858" t="s">
        <v>2131</v>
      </c>
      <c r="K858">
        <v>559.29999999999995</v>
      </c>
      <c r="L858">
        <v>518.29999999999995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</row>
    <row r="859" spans="1:19" x14ac:dyDescent="0.3">
      <c r="A859">
        <v>854</v>
      </c>
      <c r="B859" t="s">
        <v>1098</v>
      </c>
      <c r="C859">
        <v>42374</v>
      </c>
      <c r="D859" t="s">
        <v>1899</v>
      </c>
      <c r="E859">
        <v>1962</v>
      </c>
      <c r="F859" t="s">
        <v>2131</v>
      </c>
      <c r="G859" t="s">
        <v>2103</v>
      </c>
      <c r="H859">
        <v>3</v>
      </c>
      <c r="I859">
        <v>2</v>
      </c>
      <c r="J859" t="s">
        <v>2131</v>
      </c>
      <c r="K859">
        <v>574</v>
      </c>
      <c r="L859">
        <v>529.5</v>
      </c>
      <c r="M859">
        <v>45012</v>
      </c>
      <c r="N859">
        <v>45012</v>
      </c>
      <c r="O859">
        <v>0</v>
      </c>
      <c r="P859">
        <v>0</v>
      </c>
      <c r="Q859">
        <v>0</v>
      </c>
      <c r="R859">
        <v>45292</v>
      </c>
      <c r="S859">
        <v>45657</v>
      </c>
    </row>
    <row r="860" spans="1:19" x14ac:dyDescent="0.3">
      <c r="A860">
        <v>855</v>
      </c>
      <c r="B860" t="s">
        <v>1099</v>
      </c>
      <c r="C860">
        <v>42375</v>
      </c>
      <c r="D860" t="s">
        <v>1899</v>
      </c>
      <c r="E860">
        <v>1962</v>
      </c>
      <c r="F860" t="s">
        <v>2131</v>
      </c>
      <c r="G860" t="s">
        <v>2103</v>
      </c>
      <c r="H860">
        <v>3</v>
      </c>
      <c r="I860">
        <v>2</v>
      </c>
      <c r="J860" t="s">
        <v>2131</v>
      </c>
      <c r="K860">
        <v>817.8</v>
      </c>
      <c r="L860">
        <v>663.6</v>
      </c>
      <c r="M860">
        <v>45012</v>
      </c>
      <c r="N860">
        <v>45012</v>
      </c>
      <c r="O860">
        <v>0</v>
      </c>
      <c r="P860">
        <v>0</v>
      </c>
      <c r="Q860">
        <v>0</v>
      </c>
      <c r="R860">
        <v>45292</v>
      </c>
      <c r="S860">
        <v>45657</v>
      </c>
    </row>
    <row r="861" spans="1:19" x14ac:dyDescent="0.3">
      <c r="A861">
        <v>856</v>
      </c>
      <c r="B861" t="s">
        <v>1100</v>
      </c>
      <c r="C861">
        <v>42382</v>
      </c>
      <c r="D861" t="s">
        <v>1899</v>
      </c>
      <c r="E861">
        <v>1961</v>
      </c>
      <c r="F861" t="s">
        <v>2131</v>
      </c>
      <c r="G861" t="s">
        <v>2103</v>
      </c>
      <c r="H861">
        <v>3</v>
      </c>
      <c r="I861">
        <v>2</v>
      </c>
      <c r="J861" t="s">
        <v>2131</v>
      </c>
      <c r="K861">
        <v>740.6</v>
      </c>
      <c r="L861">
        <v>651.70000000000005</v>
      </c>
      <c r="M861">
        <v>45012</v>
      </c>
      <c r="N861">
        <v>45012</v>
      </c>
      <c r="O861">
        <v>0</v>
      </c>
      <c r="P861">
        <v>0</v>
      </c>
      <c r="Q861">
        <v>0</v>
      </c>
      <c r="R861">
        <v>45292</v>
      </c>
      <c r="S861">
        <v>45657</v>
      </c>
    </row>
    <row r="862" spans="1:19" x14ac:dyDescent="0.3">
      <c r="A862">
        <v>857</v>
      </c>
      <c r="B862" t="s">
        <v>1101</v>
      </c>
      <c r="C862">
        <v>42388</v>
      </c>
      <c r="D862" t="s">
        <v>1899</v>
      </c>
      <c r="E862">
        <v>1961</v>
      </c>
      <c r="F862" t="s">
        <v>2131</v>
      </c>
      <c r="G862" t="s">
        <v>2103</v>
      </c>
      <c r="H862">
        <v>3</v>
      </c>
      <c r="I862">
        <v>2</v>
      </c>
      <c r="J862" t="s">
        <v>2131</v>
      </c>
      <c r="K862">
        <v>840.8</v>
      </c>
      <c r="L862">
        <v>659.5</v>
      </c>
      <c r="M862">
        <v>45012</v>
      </c>
      <c r="N862">
        <v>45012</v>
      </c>
      <c r="O862">
        <v>0</v>
      </c>
      <c r="P862">
        <v>0</v>
      </c>
      <c r="Q862">
        <v>0</v>
      </c>
      <c r="R862">
        <v>45292</v>
      </c>
      <c r="S862">
        <v>45657</v>
      </c>
    </row>
    <row r="863" spans="1:19" x14ac:dyDescent="0.3">
      <c r="A863">
        <v>858</v>
      </c>
      <c r="B863" t="s">
        <v>1102</v>
      </c>
      <c r="C863">
        <v>42389</v>
      </c>
      <c r="D863" t="s">
        <v>1899</v>
      </c>
      <c r="E863">
        <v>1962</v>
      </c>
      <c r="F863" t="s">
        <v>2131</v>
      </c>
      <c r="G863" t="s">
        <v>2103</v>
      </c>
      <c r="H863">
        <v>3</v>
      </c>
      <c r="I863">
        <v>2</v>
      </c>
      <c r="J863" t="s">
        <v>2131</v>
      </c>
      <c r="K863">
        <v>817.5</v>
      </c>
      <c r="L863">
        <v>687</v>
      </c>
      <c r="M863">
        <v>45012</v>
      </c>
      <c r="N863">
        <v>45012</v>
      </c>
      <c r="O863">
        <v>0</v>
      </c>
      <c r="P863">
        <v>0</v>
      </c>
      <c r="Q863">
        <v>0</v>
      </c>
      <c r="R863">
        <v>45292</v>
      </c>
      <c r="S863">
        <v>45657</v>
      </c>
    </row>
    <row r="864" spans="1:19" x14ac:dyDescent="0.3">
      <c r="A864">
        <v>859</v>
      </c>
      <c r="B864" t="s">
        <v>3058</v>
      </c>
      <c r="C864">
        <v>42456</v>
      </c>
      <c r="D864" t="s">
        <v>1899</v>
      </c>
      <c r="E864">
        <v>1996</v>
      </c>
      <c r="F864" t="s">
        <v>2131</v>
      </c>
      <c r="G864" t="s">
        <v>2098</v>
      </c>
      <c r="H864">
        <v>5</v>
      </c>
      <c r="I864">
        <v>7</v>
      </c>
      <c r="J864" t="s">
        <v>2131</v>
      </c>
      <c r="K864">
        <v>5887.1</v>
      </c>
      <c r="L864">
        <v>4998.8</v>
      </c>
      <c r="M864">
        <v>15900252.939999999</v>
      </c>
      <c r="N864">
        <v>15900252.939999999</v>
      </c>
      <c r="O864">
        <v>0</v>
      </c>
      <c r="P864">
        <v>0</v>
      </c>
      <c r="Q864">
        <v>0</v>
      </c>
      <c r="R864">
        <v>45292</v>
      </c>
      <c r="S864">
        <v>45657</v>
      </c>
    </row>
    <row r="865" spans="1:21" x14ac:dyDescent="0.3">
      <c r="A865" s="153">
        <v>860</v>
      </c>
      <c r="B865" s="160" t="s">
        <v>3432</v>
      </c>
      <c r="C865" s="153">
        <v>42465</v>
      </c>
      <c r="D865" s="153" t="s">
        <v>1899</v>
      </c>
      <c r="E865" s="153">
        <v>1974</v>
      </c>
      <c r="F865" s="153" t="s">
        <v>2131</v>
      </c>
      <c r="G865" s="153" t="s">
        <v>3274</v>
      </c>
      <c r="H865" s="153">
        <v>9</v>
      </c>
      <c r="I865" s="153">
        <v>4</v>
      </c>
      <c r="J865" s="250">
        <v>4</v>
      </c>
      <c r="K865">
        <v>8570</v>
      </c>
      <c r="L865">
        <v>6896.5</v>
      </c>
      <c r="M865">
        <v>8653464.9199999999</v>
      </c>
      <c r="N865">
        <v>8653464.9199999999</v>
      </c>
      <c r="O865">
        <v>0</v>
      </c>
      <c r="P865">
        <v>0</v>
      </c>
      <c r="Q865">
        <v>0</v>
      </c>
      <c r="R865">
        <v>45292</v>
      </c>
      <c r="S865">
        <v>45657</v>
      </c>
      <c r="U865" t="e">
        <f>VLOOKUP(C865,Лист5!B:C,2,0)</f>
        <v>#N/A</v>
      </c>
    </row>
    <row r="866" spans="1:21" x14ac:dyDescent="0.3">
      <c r="A866">
        <v>861</v>
      </c>
      <c r="B866" t="s">
        <v>3433</v>
      </c>
      <c r="C866">
        <v>42490</v>
      </c>
      <c r="D866" t="s">
        <v>1899</v>
      </c>
      <c r="E866">
        <v>1975</v>
      </c>
      <c r="F866" t="s">
        <v>2131</v>
      </c>
      <c r="G866" t="s">
        <v>3367</v>
      </c>
      <c r="H866">
        <v>5</v>
      </c>
      <c r="I866">
        <v>8</v>
      </c>
      <c r="J866" t="s">
        <v>2131</v>
      </c>
      <c r="K866">
        <v>7597.1</v>
      </c>
      <c r="L866">
        <v>5773.3</v>
      </c>
      <c r="M866">
        <v>6786687.2379999999</v>
      </c>
      <c r="N866">
        <v>6786687.2379999999</v>
      </c>
      <c r="O866">
        <v>0</v>
      </c>
      <c r="P866">
        <v>0</v>
      </c>
      <c r="Q866">
        <v>0</v>
      </c>
      <c r="R866">
        <v>45292</v>
      </c>
      <c r="S866">
        <v>45657</v>
      </c>
    </row>
    <row r="867" spans="1:21" x14ac:dyDescent="0.3">
      <c r="A867">
        <v>862</v>
      </c>
      <c r="B867" t="s">
        <v>3181</v>
      </c>
      <c r="C867">
        <v>42493</v>
      </c>
      <c r="D867" t="s">
        <v>1899</v>
      </c>
      <c r="E867">
        <v>1990</v>
      </c>
      <c r="F867" t="s">
        <v>2131</v>
      </c>
      <c r="G867" t="s">
        <v>2098</v>
      </c>
      <c r="H867">
        <v>5</v>
      </c>
      <c r="I867">
        <v>3</v>
      </c>
      <c r="J867" t="s">
        <v>2131</v>
      </c>
      <c r="K867">
        <v>2407.3000000000002</v>
      </c>
      <c r="L867">
        <v>1865</v>
      </c>
      <c r="M867">
        <v>4991687.91</v>
      </c>
      <c r="N867">
        <v>4991687.91</v>
      </c>
      <c r="O867">
        <v>0</v>
      </c>
      <c r="P867">
        <v>0</v>
      </c>
      <c r="Q867">
        <v>0</v>
      </c>
      <c r="R867">
        <v>45292</v>
      </c>
      <c r="S867">
        <v>45657</v>
      </c>
    </row>
    <row r="868" spans="1:21" x14ac:dyDescent="0.3">
      <c r="A868">
        <v>863</v>
      </c>
      <c r="B868" t="s">
        <v>1107</v>
      </c>
      <c r="C868">
        <v>42696</v>
      </c>
      <c r="D868" t="s">
        <v>1899</v>
      </c>
      <c r="E868">
        <v>1955</v>
      </c>
      <c r="F868" t="s">
        <v>2131</v>
      </c>
      <c r="G868" t="s">
        <v>2098</v>
      </c>
      <c r="H868">
        <v>2</v>
      </c>
      <c r="I868">
        <v>3</v>
      </c>
      <c r="J868" t="s">
        <v>2131</v>
      </c>
      <c r="K868">
        <v>1482.3</v>
      </c>
      <c r="L868">
        <v>1048.21</v>
      </c>
      <c r="M868">
        <v>3229867.19</v>
      </c>
      <c r="N868">
        <v>3229867.19</v>
      </c>
      <c r="O868">
        <v>0</v>
      </c>
      <c r="P868">
        <v>0</v>
      </c>
      <c r="Q868">
        <v>0</v>
      </c>
      <c r="R868">
        <v>45292</v>
      </c>
      <c r="S868">
        <v>45657</v>
      </c>
    </row>
    <row r="869" spans="1:21" x14ac:dyDescent="0.3">
      <c r="A869">
        <v>864</v>
      </c>
      <c r="B869" t="s">
        <v>1108</v>
      </c>
      <c r="C869">
        <v>42697</v>
      </c>
      <c r="D869" t="s">
        <v>1899</v>
      </c>
      <c r="E869">
        <v>1955</v>
      </c>
      <c r="F869" t="s">
        <v>2131</v>
      </c>
      <c r="G869" t="s">
        <v>2098</v>
      </c>
      <c r="H869">
        <v>2</v>
      </c>
      <c r="I869">
        <v>1</v>
      </c>
      <c r="J869" t="s">
        <v>2131</v>
      </c>
      <c r="K869">
        <v>1068.9000000000001</v>
      </c>
      <c r="L869">
        <v>725.37</v>
      </c>
      <c r="M869">
        <v>2440865.79</v>
      </c>
      <c r="N869">
        <v>2440865.79</v>
      </c>
      <c r="O869">
        <v>0</v>
      </c>
      <c r="P869">
        <v>0</v>
      </c>
      <c r="Q869">
        <v>0</v>
      </c>
      <c r="R869">
        <v>45292</v>
      </c>
      <c r="S869">
        <v>45657</v>
      </c>
    </row>
    <row r="870" spans="1:21" x14ac:dyDescent="0.3">
      <c r="A870">
        <v>865</v>
      </c>
      <c r="B870" t="s">
        <v>1103</v>
      </c>
      <c r="C870">
        <v>42679</v>
      </c>
      <c r="D870" t="s">
        <v>1899</v>
      </c>
      <c r="E870">
        <v>1959</v>
      </c>
      <c r="F870" t="s">
        <v>2131</v>
      </c>
      <c r="G870" t="s">
        <v>2098</v>
      </c>
      <c r="H870">
        <v>2</v>
      </c>
      <c r="I870">
        <v>2</v>
      </c>
      <c r="J870" t="s">
        <v>2131</v>
      </c>
      <c r="K870">
        <v>938.55</v>
      </c>
      <c r="L870">
        <v>630.73</v>
      </c>
      <c r="M870">
        <v>1566784.66</v>
      </c>
      <c r="N870">
        <v>1566784.66</v>
      </c>
      <c r="O870">
        <v>0</v>
      </c>
      <c r="P870">
        <v>0</v>
      </c>
      <c r="Q870">
        <v>0</v>
      </c>
      <c r="R870">
        <v>45292</v>
      </c>
      <c r="S870">
        <v>45657</v>
      </c>
    </row>
    <row r="871" spans="1:21" x14ac:dyDescent="0.3">
      <c r="A871">
        <v>866</v>
      </c>
      <c r="B871" t="s">
        <v>1104</v>
      </c>
      <c r="C871">
        <v>42680</v>
      </c>
      <c r="D871" t="s">
        <v>1899</v>
      </c>
      <c r="E871">
        <v>1960</v>
      </c>
      <c r="F871" t="s">
        <v>2131</v>
      </c>
      <c r="G871" t="s">
        <v>2098</v>
      </c>
      <c r="H871">
        <v>2</v>
      </c>
      <c r="I871">
        <v>2</v>
      </c>
      <c r="J871" t="s">
        <v>2131</v>
      </c>
      <c r="K871">
        <v>937.8</v>
      </c>
      <c r="L871">
        <v>626.29</v>
      </c>
      <c r="M871">
        <v>1566784.96</v>
      </c>
      <c r="N871">
        <v>1566784.96</v>
      </c>
      <c r="O871">
        <v>0</v>
      </c>
      <c r="P871">
        <v>0</v>
      </c>
      <c r="Q871">
        <v>0</v>
      </c>
      <c r="R871">
        <v>45292</v>
      </c>
      <c r="S871">
        <v>45657</v>
      </c>
    </row>
    <row r="872" spans="1:21" x14ac:dyDescent="0.3">
      <c r="A872">
        <v>867</v>
      </c>
      <c r="B872" t="s">
        <v>1105</v>
      </c>
      <c r="C872">
        <v>42681</v>
      </c>
      <c r="D872" t="s">
        <v>1899</v>
      </c>
      <c r="E872">
        <v>1960</v>
      </c>
      <c r="F872" t="s">
        <v>2131</v>
      </c>
      <c r="G872" t="s">
        <v>2111</v>
      </c>
      <c r="H872">
        <v>2</v>
      </c>
      <c r="I872">
        <v>2</v>
      </c>
      <c r="J872" t="s">
        <v>2131</v>
      </c>
      <c r="K872">
        <v>954.09</v>
      </c>
      <c r="L872">
        <v>636.48</v>
      </c>
      <c r="M872">
        <v>86448</v>
      </c>
      <c r="N872">
        <v>86448</v>
      </c>
      <c r="O872">
        <v>0</v>
      </c>
      <c r="P872">
        <v>0</v>
      </c>
      <c r="Q872">
        <v>0</v>
      </c>
      <c r="R872">
        <v>45292</v>
      </c>
      <c r="S872">
        <v>45657</v>
      </c>
    </row>
    <row r="873" spans="1:21" x14ac:dyDescent="0.3">
      <c r="A873">
        <v>868</v>
      </c>
      <c r="B873" t="s">
        <v>1106</v>
      </c>
      <c r="C873">
        <v>42669</v>
      </c>
      <c r="D873" t="s">
        <v>1899</v>
      </c>
      <c r="E873">
        <v>1955</v>
      </c>
      <c r="F873" t="s">
        <v>2131</v>
      </c>
      <c r="G873" t="s">
        <v>2098</v>
      </c>
      <c r="H873">
        <v>2</v>
      </c>
      <c r="I873">
        <v>3</v>
      </c>
      <c r="J873" t="s">
        <v>2131</v>
      </c>
      <c r="K873">
        <v>1549.65</v>
      </c>
      <c r="L873">
        <v>1024.1099999999999</v>
      </c>
      <c r="M873">
        <v>3276933.05</v>
      </c>
      <c r="N873">
        <v>3276933.05</v>
      </c>
      <c r="O873">
        <v>0</v>
      </c>
      <c r="P873">
        <v>0</v>
      </c>
      <c r="Q873">
        <v>0</v>
      </c>
      <c r="R873">
        <v>45292</v>
      </c>
      <c r="S873">
        <v>45657</v>
      </c>
    </row>
    <row r="874" spans="1:21" x14ac:dyDescent="0.3">
      <c r="A874">
        <v>869</v>
      </c>
      <c r="B874" t="s">
        <v>1111</v>
      </c>
      <c r="C874">
        <v>42670</v>
      </c>
      <c r="D874" t="s">
        <v>1899</v>
      </c>
      <c r="E874">
        <v>1955</v>
      </c>
      <c r="F874" t="s">
        <v>2131</v>
      </c>
      <c r="G874" t="s">
        <v>2098</v>
      </c>
      <c r="H874">
        <v>2</v>
      </c>
      <c r="I874">
        <v>1</v>
      </c>
      <c r="J874" t="s">
        <v>2131</v>
      </c>
      <c r="K874">
        <v>1545.15</v>
      </c>
      <c r="L874">
        <v>774.93</v>
      </c>
      <c r="M874">
        <v>2049909.22</v>
      </c>
      <c r="N874">
        <v>2049909.22</v>
      </c>
      <c r="O874">
        <v>0</v>
      </c>
      <c r="P874">
        <v>0</v>
      </c>
      <c r="Q874">
        <v>0</v>
      </c>
      <c r="R874">
        <v>45292</v>
      </c>
      <c r="S874">
        <v>45657</v>
      </c>
    </row>
    <row r="875" spans="1:21" x14ac:dyDescent="0.3">
      <c r="A875">
        <v>870</v>
      </c>
      <c r="B875" t="s">
        <v>1112</v>
      </c>
      <c r="C875">
        <v>42675</v>
      </c>
      <c r="D875" t="s">
        <v>1899</v>
      </c>
      <c r="E875">
        <v>1958</v>
      </c>
      <c r="F875" t="s">
        <v>2131</v>
      </c>
      <c r="G875" t="s">
        <v>2098</v>
      </c>
      <c r="H875">
        <v>2</v>
      </c>
      <c r="I875">
        <v>1</v>
      </c>
      <c r="J875" t="s">
        <v>2131</v>
      </c>
      <c r="K875">
        <v>635.25</v>
      </c>
      <c r="L875">
        <v>427.23</v>
      </c>
      <c r="M875">
        <v>1320902.2</v>
      </c>
      <c r="N875">
        <v>1320902.2</v>
      </c>
      <c r="O875">
        <v>0</v>
      </c>
      <c r="P875">
        <v>0</v>
      </c>
      <c r="Q875">
        <v>0</v>
      </c>
      <c r="R875">
        <v>45292</v>
      </c>
      <c r="S875">
        <v>45657</v>
      </c>
    </row>
    <row r="876" spans="1:21" x14ac:dyDescent="0.3">
      <c r="A876">
        <v>871</v>
      </c>
      <c r="B876" t="s">
        <v>1109</v>
      </c>
      <c r="C876">
        <v>42939</v>
      </c>
      <c r="D876" t="s">
        <v>1899</v>
      </c>
      <c r="E876">
        <v>1954</v>
      </c>
      <c r="F876" t="s">
        <v>2131</v>
      </c>
      <c r="G876" t="s">
        <v>2098</v>
      </c>
      <c r="H876">
        <v>2</v>
      </c>
      <c r="I876">
        <v>2</v>
      </c>
      <c r="J876" t="s">
        <v>2131</v>
      </c>
      <c r="K876">
        <v>1246.5</v>
      </c>
      <c r="L876">
        <v>886</v>
      </c>
      <c r="M876">
        <v>2190534.5900000003</v>
      </c>
      <c r="N876">
        <v>2190534.5900000003</v>
      </c>
      <c r="O876">
        <v>0</v>
      </c>
      <c r="P876">
        <v>0</v>
      </c>
      <c r="Q876">
        <v>0</v>
      </c>
      <c r="R876">
        <v>45292</v>
      </c>
      <c r="S876">
        <v>45657</v>
      </c>
    </row>
    <row r="877" spans="1:21" x14ac:dyDescent="0.3">
      <c r="A877">
        <v>872</v>
      </c>
      <c r="B877" t="s">
        <v>1110</v>
      </c>
      <c r="C877">
        <v>42940</v>
      </c>
      <c r="D877" t="s">
        <v>1899</v>
      </c>
      <c r="E877">
        <v>1954</v>
      </c>
      <c r="F877" t="s">
        <v>2131</v>
      </c>
      <c r="G877" t="s">
        <v>2098</v>
      </c>
      <c r="H877">
        <v>2</v>
      </c>
      <c r="I877">
        <v>2</v>
      </c>
      <c r="J877" t="s">
        <v>2131</v>
      </c>
      <c r="K877">
        <v>1246.5</v>
      </c>
      <c r="L877">
        <v>829.69999999999993</v>
      </c>
      <c r="M877">
        <v>2599400.36</v>
      </c>
      <c r="N877">
        <v>2599400.36</v>
      </c>
      <c r="O877">
        <v>0</v>
      </c>
      <c r="P877">
        <v>0</v>
      </c>
      <c r="Q877">
        <v>0</v>
      </c>
      <c r="R877">
        <v>45292</v>
      </c>
      <c r="S877">
        <v>45657</v>
      </c>
    </row>
    <row r="878" spans="1:21" x14ac:dyDescent="0.3">
      <c r="A878">
        <v>873</v>
      </c>
      <c r="B878" t="s">
        <v>2874</v>
      </c>
      <c r="C878">
        <v>42748</v>
      </c>
      <c r="D878" t="s">
        <v>1899</v>
      </c>
      <c r="E878">
        <v>1976</v>
      </c>
      <c r="F878" t="s">
        <v>2131</v>
      </c>
      <c r="G878" t="s">
        <v>2098</v>
      </c>
      <c r="H878">
        <v>5</v>
      </c>
      <c r="I878">
        <v>4</v>
      </c>
      <c r="J878" t="s">
        <v>2131</v>
      </c>
      <c r="K878">
        <v>4652.2</v>
      </c>
      <c r="L878">
        <v>3323</v>
      </c>
      <c r="M878">
        <v>7693742.8600000003</v>
      </c>
      <c r="N878">
        <v>7693742.8600000003</v>
      </c>
      <c r="O878">
        <v>0</v>
      </c>
      <c r="P878">
        <v>0</v>
      </c>
      <c r="Q878">
        <v>0</v>
      </c>
      <c r="R878">
        <v>45292</v>
      </c>
      <c r="S878">
        <v>45657</v>
      </c>
    </row>
    <row r="879" spans="1:21" x14ac:dyDescent="0.3">
      <c r="A879">
        <v>874</v>
      </c>
      <c r="B879" t="s">
        <v>1473</v>
      </c>
      <c r="C879">
        <v>42821</v>
      </c>
      <c r="D879" t="s">
        <v>1899</v>
      </c>
      <c r="E879">
        <v>1972</v>
      </c>
      <c r="F879" t="s">
        <v>2131</v>
      </c>
      <c r="G879" t="s">
        <v>2098</v>
      </c>
      <c r="H879">
        <v>5</v>
      </c>
      <c r="I879">
        <v>3</v>
      </c>
      <c r="J879" t="s">
        <v>2131</v>
      </c>
      <c r="K879">
        <v>3671.5</v>
      </c>
      <c r="L879">
        <v>3405.88</v>
      </c>
      <c r="M879">
        <v>171200.4</v>
      </c>
      <c r="N879">
        <v>171200.4</v>
      </c>
      <c r="O879">
        <v>0</v>
      </c>
      <c r="P879">
        <v>0</v>
      </c>
      <c r="Q879">
        <v>0</v>
      </c>
      <c r="R879">
        <v>45292</v>
      </c>
      <c r="S879">
        <v>45657</v>
      </c>
    </row>
    <row r="880" spans="1:21" x14ac:dyDescent="0.3">
      <c r="A880">
        <v>875</v>
      </c>
      <c r="B880" t="s">
        <v>1474</v>
      </c>
      <c r="C880">
        <v>42822</v>
      </c>
      <c r="D880" t="s">
        <v>1899</v>
      </c>
      <c r="E880">
        <v>1970</v>
      </c>
      <c r="F880" t="s">
        <v>2131</v>
      </c>
      <c r="G880" t="s">
        <v>2098</v>
      </c>
      <c r="H880">
        <v>5</v>
      </c>
      <c r="I880">
        <v>4</v>
      </c>
      <c r="J880" t="s">
        <v>2131</v>
      </c>
      <c r="K880">
        <v>4482.66</v>
      </c>
      <c r="L880">
        <v>3201.9</v>
      </c>
      <c r="M880">
        <v>159763.20000000001</v>
      </c>
      <c r="N880">
        <v>159763.20000000001</v>
      </c>
      <c r="O880">
        <v>0</v>
      </c>
      <c r="P880">
        <v>0</v>
      </c>
      <c r="Q880">
        <v>0</v>
      </c>
      <c r="R880">
        <v>45292</v>
      </c>
      <c r="S880">
        <v>45657</v>
      </c>
    </row>
    <row r="881" spans="1:19" x14ac:dyDescent="0.3">
      <c r="A881">
        <v>876</v>
      </c>
      <c r="B881" t="s">
        <v>1114</v>
      </c>
      <c r="C881">
        <v>43075</v>
      </c>
      <c r="D881" t="s">
        <v>1899</v>
      </c>
      <c r="E881">
        <v>1966</v>
      </c>
      <c r="F881" t="s">
        <v>2131</v>
      </c>
      <c r="G881" t="s">
        <v>2103</v>
      </c>
      <c r="H881">
        <v>2</v>
      </c>
      <c r="I881">
        <v>3</v>
      </c>
      <c r="J881" t="s">
        <v>2131</v>
      </c>
      <c r="K881">
        <v>1734</v>
      </c>
      <c r="L881">
        <v>780.5</v>
      </c>
      <c r="M881">
        <v>2067335.05</v>
      </c>
      <c r="N881">
        <v>2067335.05</v>
      </c>
      <c r="O881">
        <v>0</v>
      </c>
      <c r="P881">
        <v>0</v>
      </c>
      <c r="Q881">
        <v>0</v>
      </c>
      <c r="R881">
        <v>45292</v>
      </c>
      <c r="S881">
        <v>45657</v>
      </c>
    </row>
    <row r="882" spans="1:19" x14ac:dyDescent="0.3">
      <c r="A882">
        <v>877</v>
      </c>
      <c r="B882" t="s">
        <v>1115</v>
      </c>
      <c r="C882">
        <v>43096</v>
      </c>
      <c r="D882" t="s">
        <v>1899</v>
      </c>
      <c r="E882">
        <v>1966</v>
      </c>
      <c r="F882" t="s">
        <v>2131</v>
      </c>
      <c r="G882" t="s">
        <v>2103</v>
      </c>
      <c r="H882">
        <v>2</v>
      </c>
      <c r="I882">
        <v>3</v>
      </c>
      <c r="J882" t="s">
        <v>2131</v>
      </c>
      <c r="K882">
        <v>1676.23</v>
      </c>
      <c r="L882">
        <v>777.8</v>
      </c>
      <c r="M882">
        <v>123432</v>
      </c>
      <c r="N882">
        <v>123432</v>
      </c>
      <c r="O882">
        <v>0</v>
      </c>
      <c r="P882">
        <v>0</v>
      </c>
      <c r="Q882">
        <v>0</v>
      </c>
      <c r="R882">
        <v>45292</v>
      </c>
      <c r="S882">
        <v>45657</v>
      </c>
    </row>
    <row r="883" spans="1:19" x14ac:dyDescent="0.3">
      <c r="A883">
        <v>878</v>
      </c>
      <c r="B883" t="s">
        <v>3553</v>
      </c>
      <c r="C883">
        <v>43066</v>
      </c>
      <c r="D883" t="s">
        <v>1899</v>
      </c>
      <c r="E883">
        <v>1970</v>
      </c>
      <c r="F883" t="s">
        <v>2131</v>
      </c>
      <c r="G883" t="s">
        <v>2129</v>
      </c>
      <c r="H883">
        <v>3</v>
      </c>
      <c r="I883">
        <v>3</v>
      </c>
      <c r="J883" t="s">
        <v>2131</v>
      </c>
      <c r="K883">
        <v>2819.4</v>
      </c>
      <c r="L883">
        <v>1516</v>
      </c>
      <c r="M883">
        <v>174456</v>
      </c>
      <c r="N883">
        <v>174456</v>
      </c>
      <c r="O883">
        <v>0</v>
      </c>
      <c r="P883">
        <v>0</v>
      </c>
      <c r="Q883">
        <v>0</v>
      </c>
      <c r="R883">
        <v>45292</v>
      </c>
      <c r="S883">
        <v>45657</v>
      </c>
    </row>
    <row r="884" spans="1:19" x14ac:dyDescent="0.3">
      <c r="A884">
        <v>879</v>
      </c>
      <c r="B884" t="s">
        <v>3538</v>
      </c>
      <c r="C884">
        <v>43108</v>
      </c>
      <c r="D884" t="s">
        <v>1899</v>
      </c>
      <c r="E884">
        <v>1970</v>
      </c>
      <c r="F884" t="s">
        <v>2131</v>
      </c>
      <c r="G884" t="s">
        <v>2097</v>
      </c>
      <c r="H884">
        <v>3</v>
      </c>
      <c r="I884">
        <v>3</v>
      </c>
      <c r="J884" t="s">
        <v>2131</v>
      </c>
      <c r="K884">
        <v>2786.3</v>
      </c>
      <c r="L884">
        <v>1510.8</v>
      </c>
      <c r="M884">
        <v>250000</v>
      </c>
      <c r="N884">
        <v>250000</v>
      </c>
      <c r="O884">
        <v>0</v>
      </c>
      <c r="P884">
        <v>0</v>
      </c>
      <c r="Q884">
        <v>0</v>
      </c>
      <c r="R884">
        <v>45292</v>
      </c>
      <c r="S884">
        <v>45657</v>
      </c>
    </row>
    <row r="885" spans="1:19" x14ac:dyDescent="0.3">
      <c r="A885">
        <v>880</v>
      </c>
      <c r="B885" t="s">
        <v>3492</v>
      </c>
      <c r="C885">
        <v>43116</v>
      </c>
      <c r="D885" t="s">
        <v>1899</v>
      </c>
      <c r="E885">
        <v>1963</v>
      </c>
      <c r="F885" t="s">
        <v>2131</v>
      </c>
      <c r="G885" t="s">
        <v>2130</v>
      </c>
      <c r="H885">
        <v>3</v>
      </c>
      <c r="I885">
        <v>2</v>
      </c>
      <c r="J885" t="s">
        <v>2131</v>
      </c>
      <c r="K885">
        <v>1704.6</v>
      </c>
      <c r="L885">
        <v>946.5</v>
      </c>
      <c r="M885">
        <v>131472</v>
      </c>
      <c r="N885">
        <v>131472</v>
      </c>
      <c r="O885">
        <v>0</v>
      </c>
      <c r="P885">
        <v>0</v>
      </c>
      <c r="Q885">
        <v>0</v>
      </c>
      <c r="R885">
        <v>45292</v>
      </c>
      <c r="S885">
        <v>45657</v>
      </c>
    </row>
    <row r="886" spans="1:19" x14ac:dyDescent="0.3">
      <c r="A886">
        <v>881</v>
      </c>
      <c r="B886" t="s">
        <v>3493</v>
      </c>
      <c r="C886">
        <v>43105</v>
      </c>
      <c r="D886" t="s">
        <v>1899</v>
      </c>
      <c r="E886">
        <v>1970</v>
      </c>
      <c r="F886" t="s">
        <v>2131</v>
      </c>
      <c r="G886" t="s">
        <v>2129</v>
      </c>
      <c r="H886">
        <v>3</v>
      </c>
      <c r="I886">
        <v>3</v>
      </c>
      <c r="J886" t="s">
        <v>2131</v>
      </c>
      <c r="K886">
        <v>2751.9</v>
      </c>
      <c r="L886">
        <v>1517.5</v>
      </c>
      <c r="M886">
        <v>250000</v>
      </c>
      <c r="N886">
        <v>250000</v>
      </c>
      <c r="O886">
        <v>0</v>
      </c>
      <c r="P886">
        <v>0</v>
      </c>
      <c r="Q886">
        <v>0</v>
      </c>
      <c r="R886">
        <v>45292</v>
      </c>
      <c r="S886">
        <v>45657</v>
      </c>
    </row>
    <row r="887" spans="1:19" x14ac:dyDescent="0.3">
      <c r="A887">
        <v>882</v>
      </c>
      <c r="B887" t="s">
        <v>3068</v>
      </c>
      <c r="C887">
        <v>43117</v>
      </c>
      <c r="D887" t="s">
        <v>1899</v>
      </c>
      <c r="E887">
        <v>1963</v>
      </c>
      <c r="F887" t="s">
        <v>2131</v>
      </c>
      <c r="G887" t="s">
        <v>2098</v>
      </c>
      <c r="H887">
        <v>3</v>
      </c>
      <c r="I887">
        <v>2</v>
      </c>
      <c r="J887" t="s">
        <v>2131</v>
      </c>
      <c r="K887">
        <v>1727.3</v>
      </c>
      <c r="L887">
        <v>953.5</v>
      </c>
      <c r="M887">
        <v>215736.45</v>
      </c>
      <c r="N887">
        <v>215736.45</v>
      </c>
      <c r="O887">
        <v>0</v>
      </c>
      <c r="P887">
        <v>0</v>
      </c>
      <c r="Q887">
        <v>0</v>
      </c>
      <c r="R887">
        <v>45292</v>
      </c>
      <c r="S887">
        <v>45657</v>
      </c>
    </row>
    <row r="888" spans="1:19" x14ac:dyDescent="0.3">
      <c r="A888">
        <v>883</v>
      </c>
      <c r="B888" t="s">
        <v>3295</v>
      </c>
      <c r="C888">
        <v>43134</v>
      </c>
      <c r="D888" t="s">
        <v>1899</v>
      </c>
      <c r="E888">
        <v>1987</v>
      </c>
      <c r="F888" t="s">
        <v>2131</v>
      </c>
      <c r="G888" t="s">
        <v>2103</v>
      </c>
      <c r="H888">
        <v>2</v>
      </c>
      <c r="I888">
        <v>3</v>
      </c>
      <c r="J888" t="s">
        <v>2131</v>
      </c>
      <c r="K888">
        <v>1562.8</v>
      </c>
      <c r="L888">
        <v>737.7</v>
      </c>
      <c r="M888">
        <v>106644</v>
      </c>
      <c r="N888">
        <v>106644</v>
      </c>
      <c r="O888">
        <v>0</v>
      </c>
      <c r="P888">
        <v>0</v>
      </c>
      <c r="Q888">
        <v>0</v>
      </c>
      <c r="R888">
        <v>45292</v>
      </c>
      <c r="S888">
        <v>45657</v>
      </c>
    </row>
    <row r="889" spans="1:19" x14ac:dyDescent="0.3">
      <c r="A889">
        <v>884</v>
      </c>
      <c r="B889" t="s">
        <v>3398</v>
      </c>
      <c r="C889">
        <v>43140</v>
      </c>
      <c r="D889" t="s">
        <v>1899</v>
      </c>
      <c r="E889">
        <v>2013</v>
      </c>
      <c r="F889" t="s">
        <v>2131</v>
      </c>
      <c r="G889" t="s">
        <v>3274</v>
      </c>
      <c r="H889">
        <v>3</v>
      </c>
      <c r="I889">
        <v>2</v>
      </c>
      <c r="J889" t="s">
        <v>2131</v>
      </c>
      <c r="K889">
        <v>1054.9000000000001</v>
      </c>
      <c r="L889">
        <v>842</v>
      </c>
      <c r="M889">
        <v>110700</v>
      </c>
      <c r="N889">
        <v>110700</v>
      </c>
      <c r="O889">
        <v>0</v>
      </c>
      <c r="P889">
        <v>0</v>
      </c>
      <c r="Q889">
        <v>0</v>
      </c>
      <c r="R889">
        <v>45292</v>
      </c>
      <c r="S889">
        <v>45657</v>
      </c>
    </row>
    <row r="890" spans="1:19" x14ac:dyDescent="0.3">
      <c r="A890">
        <v>885</v>
      </c>
      <c r="B890" t="s">
        <v>3399</v>
      </c>
      <c r="C890">
        <v>46913</v>
      </c>
      <c r="D890" t="s">
        <v>1899</v>
      </c>
      <c r="E890">
        <v>2014</v>
      </c>
      <c r="F890" t="s">
        <v>2131</v>
      </c>
      <c r="G890" t="s">
        <v>3274</v>
      </c>
      <c r="H890">
        <v>3</v>
      </c>
      <c r="I890">
        <v>2</v>
      </c>
      <c r="J890" t="s">
        <v>2131</v>
      </c>
      <c r="K890">
        <v>1145.8</v>
      </c>
      <c r="L890">
        <v>1041</v>
      </c>
      <c r="M890">
        <v>133404</v>
      </c>
      <c r="N890">
        <v>133404</v>
      </c>
      <c r="O890">
        <v>0</v>
      </c>
      <c r="P890">
        <v>0</v>
      </c>
      <c r="Q890">
        <v>0</v>
      </c>
      <c r="R890">
        <v>45292</v>
      </c>
      <c r="S890">
        <v>45657</v>
      </c>
    </row>
    <row r="891" spans="1:19" x14ac:dyDescent="0.3">
      <c r="A891">
        <v>886</v>
      </c>
      <c r="B891" t="s">
        <v>3400</v>
      </c>
      <c r="C891">
        <v>46914</v>
      </c>
      <c r="D891" t="s">
        <v>1899</v>
      </c>
      <c r="E891">
        <v>2014</v>
      </c>
      <c r="F891" t="s">
        <v>2131</v>
      </c>
      <c r="G891" t="s">
        <v>3274</v>
      </c>
      <c r="H891">
        <v>3</v>
      </c>
      <c r="I891">
        <v>2</v>
      </c>
      <c r="J891" t="s">
        <v>2131</v>
      </c>
      <c r="K891">
        <v>732.9</v>
      </c>
      <c r="L891">
        <v>654.1</v>
      </c>
      <c r="M891">
        <v>94032</v>
      </c>
      <c r="N891">
        <v>94032</v>
      </c>
      <c r="O891">
        <v>0</v>
      </c>
      <c r="P891">
        <v>0</v>
      </c>
      <c r="Q891">
        <v>0</v>
      </c>
      <c r="R891">
        <v>45292</v>
      </c>
      <c r="S891">
        <v>45657</v>
      </c>
    </row>
    <row r="892" spans="1:19" x14ac:dyDescent="0.3">
      <c r="A892">
        <v>887</v>
      </c>
      <c r="B892" t="s">
        <v>3296</v>
      </c>
      <c r="C892">
        <v>43154</v>
      </c>
      <c r="D892" t="s">
        <v>1899</v>
      </c>
      <c r="E892">
        <v>1975</v>
      </c>
      <c r="F892" t="s">
        <v>2131</v>
      </c>
      <c r="G892" t="s">
        <v>2129</v>
      </c>
      <c r="H892">
        <v>3</v>
      </c>
      <c r="I892">
        <v>3</v>
      </c>
      <c r="J892" t="s">
        <v>2131</v>
      </c>
      <c r="K892">
        <v>2785.7</v>
      </c>
      <c r="L892">
        <v>1529.4</v>
      </c>
      <c r="M892">
        <v>167616</v>
      </c>
      <c r="N892">
        <v>167616</v>
      </c>
      <c r="O892">
        <v>0</v>
      </c>
      <c r="P892">
        <v>0</v>
      </c>
      <c r="Q892">
        <v>0</v>
      </c>
      <c r="R892">
        <v>45292</v>
      </c>
      <c r="S892">
        <v>45657</v>
      </c>
    </row>
    <row r="893" spans="1:19" x14ac:dyDescent="0.3">
      <c r="A893">
        <v>888</v>
      </c>
      <c r="B893" t="s">
        <v>3297</v>
      </c>
      <c r="C893">
        <v>43164</v>
      </c>
      <c r="D893" t="s">
        <v>1899</v>
      </c>
      <c r="E893">
        <v>1978</v>
      </c>
      <c r="F893" t="s">
        <v>2131</v>
      </c>
      <c r="G893" t="s">
        <v>2129</v>
      </c>
      <c r="H893">
        <v>5</v>
      </c>
      <c r="I893">
        <v>1</v>
      </c>
      <c r="J893" t="s">
        <v>2131</v>
      </c>
      <c r="K893">
        <v>1868.7</v>
      </c>
      <c r="L893">
        <v>1121.5</v>
      </c>
      <c r="M893">
        <v>85992</v>
      </c>
      <c r="N893">
        <v>85992</v>
      </c>
      <c r="O893">
        <v>0</v>
      </c>
      <c r="P893">
        <v>0</v>
      </c>
      <c r="Q893">
        <v>0</v>
      </c>
      <c r="R893">
        <v>45292</v>
      </c>
      <c r="S893">
        <v>45657</v>
      </c>
    </row>
    <row r="894" spans="1:19" x14ac:dyDescent="0.3">
      <c r="A894">
        <v>889</v>
      </c>
      <c r="B894" t="s">
        <v>3298</v>
      </c>
      <c r="C894">
        <v>43170</v>
      </c>
      <c r="D894" t="s">
        <v>1899</v>
      </c>
      <c r="E894">
        <v>1980</v>
      </c>
      <c r="F894" t="s">
        <v>2131</v>
      </c>
      <c r="G894" t="s">
        <v>2129</v>
      </c>
      <c r="H894">
        <v>3</v>
      </c>
      <c r="I894">
        <v>4</v>
      </c>
      <c r="J894" t="s">
        <v>2131</v>
      </c>
      <c r="K894">
        <v>3363.3</v>
      </c>
      <c r="L894">
        <v>1826.1</v>
      </c>
      <c r="M894">
        <v>201900</v>
      </c>
      <c r="N894">
        <v>201900</v>
      </c>
      <c r="O894">
        <v>0</v>
      </c>
      <c r="P894">
        <v>0</v>
      </c>
      <c r="Q894">
        <v>0</v>
      </c>
      <c r="R894">
        <v>45292</v>
      </c>
      <c r="S894">
        <v>45657</v>
      </c>
    </row>
    <row r="895" spans="1:19" x14ac:dyDescent="0.3">
      <c r="A895">
        <v>890</v>
      </c>
      <c r="B895" t="s">
        <v>3299</v>
      </c>
      <c r="C895">
        <v>43194</v>
      </c>
      <c r="D895" t="s">
        <v>1899</v>
      </c>
      <c r="E895">
        <v>1990</v>
      </c>
      <c r="F895" t="s">
        <v>2131</v>
      </c>
      <c r="G895" t="s">
        <v>2129</v>
      </c>
      <c r="H895">
        <v>3</v>
      </c>
      <c r="I895">
        <v>5</v>
      </c>
      <c r="J895" t="s">
        <v>2131</v>
      </c>
      <c r="K895">
        <v>4116.3999999999996</v>
      </c>
      <c r="L895">
        <v>2275</v>
      </c>
      <c r="M895">
        <v>249948</v>
      </c>
      <c r="N895">
        <v>249948</v>
      </c>
      <c r="O895">
        <v>0</v>
      </c>
      <c r="P895">
        <v>0</v>
      </c>
      <c r="Q895">
        <v>0</v>
      </c>
      <c r="R895">
        <v>45292</v>
      </c>
      <c r="S895">
        <v>45657</v>
      </c>
    </row>
    <row r="896" spans="1:19" x14ac:dyDescent="0.3">
      <c r="A896">
        <v>891</v>
      </c>
      <c r="B896" t="s">
        <v>3300</v>
      </c>
      <c r="C896">
        <v>43069</v>
      </c>
      <c r="D896" t="s">
        <v>1899</v>
      </c>
      <c r="E896">
        <v>1966</v>
      </c>
      <c r="F896" t="s">
        <v>2131</v>
      </c>
      <c r="G896" t="s">
        <v>2128</v>
      </c>
      <c r="H896">
        <v>2</v>
      </c>
      <c r="I896">
        <v>3</v>
      </c>
      <c r="J896" t="s">
        <v>2131</v>
      </c>
      <c r="K896">
        <v>1693.5</v>
      </c>
      <c r="L896">
        <v>770.3</v>
      </c>
      <c r="M896">
        <v>123564</v>
      </c>
      <c r="N896">
        <v>123564</v>
      </c>
      <c r="O896">
        <v>0</v>
      </c>
      <c r="P896">
        <v>0</v>
      </c>
      <c r="Q896">
        <v>0</v>
      </c>
      <c r="R896">
        <v>45292</v>
      </c>
      <c r="S896">
        <v>45657</v>
      </c>
    </row>
    <row r="897" spans="1:19" x14ac:dyDescent="0.3">
      <c r="A897">
        <v>892</v>
      </c>
      <c r="B897" t="s">
        <v>3301</v>
      </c>
      <c r="C897">
        <v>43072</v>
      </c>
      <c r="D897" t="s">
        <v>1899</v>
      </c>
      <c r="E897">
        <v>1965</v>
      </c>
      <c r="F897" t="s">
        <v>2131</v>
      </c>
      <c r="G897" t="s">
        <v>2128</v>
      </c>
      <c r="H897">
        <v>2</v>
      </c>
      <c r="I897">
        <v>3</v>
      </c>
      <c r="J897" t="s">
        <v>2131</v>
      </c>
      <c r="K897">
        <v>1671.7</v>
      </c>
      <c r="L897">
        <v>766.9</v>
      </c>
      <c r="M897">
        <v>120468</v>
      </c>
      <c r="N897">
        <v>120468</v>
      </c>
      <c r="O897">
        <v>0</v>
      </c>
      <c r="P897">
        <v>0</v>
      </c>
      <c r="Q897">
        <v>0</v>
      </c>
      <c r="R897">
        <v>45292</v>
      </c>
      <c r="S897">
        <v>45657</v>
      </c>
    </row>
    <row r="898" spans="1:19" x14ac:dyDescent="0.3">
      <c r="A898">
        <v>893</v>
      </c>
      <c r="B898" t="s">
        <v>3411</v>
      </c>
      <c r="C898">
        <v>43152</v>
      </c>
      <c r="D898" t="s">
        <v>1899</v>
      </c>
      <c r="E898">
        <v>1974</v>
      </c>
      <c r="F898" t="s">
        <v>2131</v>
      </c>
      <c r="G898" t="s">
        <v>3367</v>
      </c>
      <c r="H898">
        <v>3</v>
      </c>
      <c r="I898">
        <v>3</v>
      </c>
      <c r="J898" t="s">
        <v>2131</v>
      </c>
      <c r="K898">
        <v>2663.5</v>
      </c>
      <c r="L898">
        <v>1530.1</v>
      </c>
      <c r="M898">
        <v>167616</v>
      </c>
      <c r="N898">
        <v>167616</v>
      </c>
      <c r="O898">
        <v>0</v>
      </c>
      <c r="P898">
        <v>0</v>
      </c>
      <c r="Q898">
        <v>0</v>
      </c>
      <c r="R898">
        <v>45292</v>
      </c>
      <c r="S898">
        <v>45657</v>
      </c>
    </row>
    <row r="899" spans="1:19" x14ac:dyDescent="0.3">
      <c r="A899">
        <v>894</v>
      </c>
      <c r="B899" t="s">
        <v>3412</v>
      </c>
      <c r="C899">
        <v>43259</v>
      </c>
      <c r="D899" t="s">
        <v>1899</v>
      </c>
      <c r="E899">
        <v>1989</v>
      </c>
      <c r="F899" t="s">
        <v>2131</v>
      </c>
      <c r="G899" t="s">
        <v>2130</v>
      </c>
      <c r="H899">
        <v>3</v>
      </c>
      <c r="I899">
        <v>4</v>
      </c>
      <c r="J899" t="s">
        <v>2131</v>
      </c>
      <c r="K899">
        <v>2536</v>
      </c>
      <c r="L899">
        <v>2536.1</v>
      </c>
      <c r="M899">
        <v>249888</v>
      </c>
      <c r="N899">
        <v>249888</v>
      </c>
      <c r="O899">
        <v>0</v>
      </c>
      <c r="P899">
        <v>0</v>
      </c>
      <c r="Q899">
        <v>0</v>
      </c>
      <c r="R899">
        <v>45292</v>
      </c>
      <c r="S899">
        <v>45657</v>
      </c>
    </row>
    <row r="900" spans="1:19" x14ac:dyDescent="0.3">
      <c r="A900">
        <v>895</v>
      </c>
      <c r="B900" t="s">
        <v>3413</v>
      </c>
      <c r="C900">
        <v>43074</v>
      </c>
      <c r="D900" t="s">
        <v>1899</v>
      </c>
      <c r="E900">
        <v>1966</v>
      </c>
      <c r="F900" t="s">
        <v>2131</v>
      </c>
      <c r="G900" t="s">
        <v>2128</v>
      </c>
      <c r="H900">
        <v>2</v>
      </c>
      <c r="I900">
        <v>3</v>
      </c>
      <c r="J900" t="s">
        <v>2131</v>
      </c>
      <c r="K900">
        <v>1788.7</v>
      </c>
      <c r="L900">
        <v>775.7</v>
      </c>
      <c r="M900">
        <v>120468</v>
      </c>
      <c r="N900">
        <v>120468</v>
      </c>
      <c r="O900">
        <v>0</v>
      </c>
      <c r="P900">
        <v>0</v>
      </c>
      <c r="Q900">
        <v>0</v>
      </c>
      <c r="R900">
        <v>45292</v>
      </c>
      <c r="S900">
        <v>45657</v>
      </c>
    </row>
    <row r="901" spans="1:19" x14ac:dyDescent="0.3">
      <c r="A901">
        <v>896</v>
      </c>
      <c r="B901" t="s">
        <v>3414</v>
      </c>
      <c r="C901">
        <v>43081</v>
      </c>
      <c r="D901" t="s">
        <v>1899</v>
      </c>
      <c r="E901">
        <v>1966</v>
      </c>
      <c r="F901" t="s">
        <v>2131</v>
      </c>
      <c r="G901" t="s">
        <v>2128</v>
      </c>
      <c r="H901">
        <v>2</v>
      </c>
      <c r="I901">
        <v>3</v>
      </c>
      <c r="J901" t="s">
        <v>2131</v>
      </c>
      <c r="K901">
        <v>1671</v>
      </c>
      <c r="L901">
        <v>779</v>
      </c>
      <c r="M901">
        <v>125880</v>
      </c>
      <c r="N901">
        <v>125880</v>
      </c>
      <c r="O901">
        <v>0</v>
      </c>
      <c r="P901">
        <v>0</v>
      </c>
      <c r="Q901">
        <v>0</v>
      </c>
      <c r="R901">
        <v>45292</v>
      </c>
      <c r="S901">
        <v>45657</v>
      </c>
    </row>
    <row r="902" spans="1:19" x14ac:dyDescent="0.3">
      <c r="A902">
        <v>897</v>
      </c>
      <c r="B902" t="s">
        <v>3415</v>
      </c>
      <c r="C902">
        <v>43084</v>
      </c>
      <c r="D902" t="s">
        <v>1899</v>
      </c>
      <c r="E902">
        <v>1966</v>
      </c>
      <c r="F902" t="s">
        <v>2131</v>
      </c>
      <c r="G902" t="s">
        <v>2128</v>
      </c>
      <c r="H902">
        <v>2</v>
      </c>
      <c r="I902">
        <v>3</v>
      </c>
      <c r="J902" t="s">
        <v>2131</v>
      </c>
      <c r="K902">
        <v>1662.6</v>
      </c>
      <c r="L902">
        <v>784.8</v>
      </c>
      <c r="M902">
        <v>115776</v>
      </c>
      <c r="N902">
        <v>115776</v>
      </c>
      <c r="O902">
        <v>0</v>
      </c>
      <c r="P902">
        <v>0</v>
      </c>
      <c r="Q902">
        <v>0</v>
      </c>
      <c r="R902">
        <v>45292</v>
      </c>
      <c r="S902">
        <v>45657</v>
      </c>
    </row>
    <row r="903" spans="1:19" x14ac:dyDescent="0.3">
      <c r="A903">
        <v>898</v>
      </c>
      <c r="B903" t="s">
        <v>3416</v>
      </c>
      <c r="C903">
        <v>43138</v>
      </c>
      <c r="D903" t="s">
        <v>1899</v>
      </c>
      <c r="E903">
        <v>1996</v>
      </c>
      <c r="F903" t="s">
        <v>2131</v>
      </c>
      <c r="G903" t="s">
        <v>2128</v>
      </c>
      <c r="H903">
        <v>3</v>
      </c>
      <c r="I903">
        <v>6</v>
      </c>
      <c r="J903" t="s">
        <v>2131</v>
      </c>
      <c r="K903">
        <v>5003.3</v>
      </c>
      <c r="L903">
        <v>2730.8</v>
      </c>
      <c r="M903">
        <v>312480</v>
      </c>
      <c r="N903">
        <v>312480</v>
      </c>
      <c r="O903">
        <v>0</v>
      </c>
      <c r="P903">
        <v>0</v>
      </c>
      <c r="Q903">
        <v>0</v>
      </c>
      <c r="R903">
        <v>45292</v>
      </c>
      <c r="S903">
        <v>45657</v>
      </c>
    </row>
    <row r="904" spans="1:19" x14ac:dyDescent="0.3">
      <c r="A904">
        <v>899</v>
      </c>
      <c r="B904" t="s">
        <v>3417</v>
      </c>
      <c r="C904">
        <v>43180</v>
      </c>
      <c r="D904" t="s">
        <v>1899</v>
      </c>
      <c r="E904">
        <v>1985</v>
      </c>
      <c r="F904" t="s">
        <v>2131</v>
      </c>
      <c r="G904" t="s">
        <v>2129</v>
      </c>
      <c r="H904">
        <v>3</v>
      </c>
      <c r="I904">
        <v>5</v>
      </c>
      <c r="J904" t="s">
        <v>2131</v>
      </c>
      <c r="K904">
        <v>4059.1</v>
      </c>
      <c r="L904">
        <v>2280.1999999999998</v>
      </c>
      <c r="M904">
        <v>249240</v>
      </c>
      <c r="N904">
        <v>249240</v>
      </c>
      <c r="O904">
        <v>0</v>
      </c>
      <c r="P904">
        <v>0</v>
      </c>
      <c r="Q904">
        <v>0</v>
      </c>
      <c r="R904">
        <v>45292</v>
      </c>
      <c r="S904">
        <v>45657</v>
      </c>
    </row>
    <row r="905" spans="1:19" x14ac:dyDescent="0.3">
      <c r="A905">
        <v>900</v>
      </c>
      <c r="B905" t="s">
        <v>3451</v>
      </c>
      <c r="C905">
        <v>43537</v>
      </c>
      <c r="D905" t="s">
        <v>1899</v>
      </c>
      <c r="E905">
        <v>1973</v>
      </c>
      <c r="F905" t="s">
        <v>2131</v>
      </c>
      <c r="G905" t="s">
        <v>2128</v>
      </c>
      <c r="H905">
        <v>2</v>
      </c>
      <c r="I905">
        <v>2</v>
      </c>
      <c r="J905" t="s">
        <v>2131</v>
      </c>
      <c r="K905">
        <v>521.6</v>
      </c>
      <c r="L905">
        <v>481.9</v>
      </c>
      <c r="M905">
        <v>170508</v>
      </c>
      <c r="N905">
        <v>170508</v>
      </c>
      <c r="O905">
        <v>0</v>
      </c>
      <c r="P905">
        <v>0</v>
      </c>
      <c r="Q905">
        <v>0</v>
      </c>
      <c r="R905">
        <v>45292</v>
      </c>
      <c r="S905">
        <v>45657</v>
      </c>
    </row>
    <row r="906" spans="1:19" x14ac:dyDescent="0.3">
      <c r="A906">
        <v>901</v>
      </c>
      <c r="B906" t="s">
        <v>1117</v>
      </c>
      <c r="C906">
        <v>43324</v>
      </c>
      <c r="D906" t="s">
        <v>1899</v>
      </c>
      <c r="E906">
        <v>1960</v>
      </c>
      <c r="F906" t="s">
        <v>2131</v>
      </c>
      <c r="G906" t="s">
        <v>2098</v>
      </c>
      <c r="H906">
        <v>2</v>
      </c>
      <c r="I906">
        <v>2</v>
      </c>
      <c r="J906" t="s">
        <v>2131</v>
      </c>
      <c r="K906">
        <v>902</v>
      </c>
      <c r="L906">
        <v>524</v>
      </c>
      <c r="M906">
        <v>1592148.42</v>
      </c>
      <c r="N906">
        <v>1592148.42</v>
      </c>
      <c r="O906">
        <v>0</v>
      </c>
      <c r="P906">
        <v>0</v>
      </c>
      <c r="Q906">
        <v>0</v>
      </c>
      <c r="R906">
        <v>45292</v>
      </c>
      <c r="S906">
        <v>45657</v>
      </c>
    </row>
    <row r="907" spans="1:19" x14ac:dyDescent="0.3">
      <c r="A907">
        <v>902</v>
      </c>
      <c r="B907" t="s">
        <v>1118</v>
      </c>
      <c r="C907">
        <v>43326</v>
      </c>
      <c r="D907" t="s">
        <v>1899</v>
      </c>
      <c r="E907">
        <v>1963</v>
      </c>
      <c r="F907" t="s">
        <v>2131</v>
      </c>
      <c r="G907" t="s">
        <v>2099</v>
      </c>
      <c r="H907">
        <v>2</v>
      </c>
      <c r="I907">
        <v>2</v>
      </c>
      <c r="J907" t="s">
        <v>2131</v>
      </c>
      <c r="K907">
        <v>933</v>
      </c>
      <c r="L907">
        <v>504.1</v>
      </c>
      <c r="M907">
        <v>1024207.5499999999</v>
      </c>
      <c r="N907">
        <v>1024207.5499999999</v>
      </c>
      <c r="O907">
        <v>0</v>
      </c>
      <c r="P907">
        <v>0</v>
      </c>
      <c r="Q907">
        <v>0</v>
      </c>
      <c r="R907">
        <v>45292</v>
      </c>
      <c r="S907">
        <v>45657</v>
      </c>
    </row>
    <row r="908" spans="1:19" x14ac:dyDescent="0.3">
      <c r="A908">
        <v>903</v>
      </c>
      <c r="B908" t="s">
        <v>676</v>
      </c>
      <c r="C908">
        <v>43347</v>
      </c>
      <c r="D908" t="s">
        <v>1899</v>
      </c>
      <c r="E908">
        <v>1955</v>
      </c>
      <c r="F908" t="s">
        <v>2131</v>
      </c>
      <c r="G908" t="s">
        <v>2098</v>
      </c>
      <c r="H908">
        <v>2</v>
      </c>
      <c r="I908">
        <v>1</v>
      </c>
      <c r="J908" t="s">
        <v>2131</v>
      </c>
      <c r="K908">
        <v>920.9</v>
      </c>
      <c r="L908">
        <v>502.6</v>
      </c>
      <c r="M908">
        <v>1450711.08</v>
      </c>
      <c r="N908">
        <v>1450711.08</v>
      </c>
      <c r="O908">
        <v>0</v>
      </c>
      <c r="P908">
        <v>0</v>
      </c>
      <c r="Q908">
        <v>0</v>
      </c>
      <c r="R908">
        <v>45292</v>
      </c>
      <c r="S908">
        <v>45657</v>
      </c>
    </row>
    <row r="909" spans="1:19" x14ac:dyDescent="0.3">
      <c r="A909">
        <v>904</v>
      </c>
      <c r="B909" t="s">
        <v>2954</v>
      </c>
      <c r="C909">
        <v>43353</v>
      </c>
      <c r="D909" t="s">
        <v>1899</v>
      </c>
      <c r="E909">
        <v>1957</v>
      </c>
      <c r="F909" t="s">
        <v>2131</v>
      </c>
      <c r="G909" t="s">
        <v>2103</v>
      </c>
      <c r="H909">
        <v>2</v>
      </c>
      <c r="I909">
        <v>1</v>
      </c>
      <c r="J909" t="s">
        <v>2131</v>
      </c>
      <c r="K909">
        <v>677.5</v>
      </c>
      <c r="L909">
        <v>412.3</v>
      </c>
      <c r="M909">
        <v>169186.6</v>
      </c>
      <c r="N909">
        <v>169186.6</v>
      </c>
      <c r="O909">
        <v>0</v>
      </c>
      <c r="P909">
        <v>0</v>
      </c>
      <c r="Q909">
        <v>0</v>
      </c>
      <c r="R909">
        <v>45292</v>
      </c>
      <c r="S909">
        <v>45657</v>
      </c>
    </row>
    <row r="910" spans="1:19" x14ac:dyDescent="0.3">
      <c r="A910">
        <v>905</v>
      </c>
      <c r="B910" t="s">
        <v>678</v>
      </c>
      <c r="C910">
        <v>43380</v>
      </c>
      <c r="D910" t="s">
        <v>1899</v>
      </c>
      <c r="E910">
        <v>1957</v>
      </c>
      <c r="F910" t="s">
        <v>2131</v>
      </c>
      <c r="G910" t="s">
        <v>2103</v>
      </c>
      <c r="H910">
        <v>2</v>
      </c>
      <c r="I910">
        <v>1</v>
      </c>
      <c r="J910" t="s">
        <v>2131</v>
      </c>
      <c r="K910">
        <v>686.4</v>
      </c>
      <c r="L910">
        <v>395</v>
      </c>
      <c r="M910">
        <v>733369.98</v>
      </c>
      <c r="N910">
        <v>733369.98</v>
      </c>
      <c r="O910">
        <v>0</v>
      </c>
      <c r="P910">
        <v>0</v>
      </c>
      <c r="Q910">
        <v>0</v>
      </c>
      <c r="R910">
        <v>45292</v>
      </c>
      <c r="S910">
        <v>45657</v>
      </c>
    </row>
    <row r="911" spans="1:19" x14ac:dyDescent="0.3">
      <c r="A911">
        <v>906</v>
      </c>
      <c r="B911" t="s">
        <v>1120</v>
      </c>
      <c r="C911">
        <v>43299</v>
      </c>
      <c r="D911" t="s">
        <v>1899</v>
      </c>
      <c r="E911">
        <v>1957</v>
      </c>
      <c r="F911" t="s">
        <v>2131</v>
      </c>
      <c r="G911" t="s">
        <v>2098</v>
      </c>
      <c r="H911">
        <v>2</v>
      </c>
      <c r="I911">
        <v>2</v>
      </c>
      <c r="J911" t="s">
        <v>2131</v>
      </c>
      <c r="K911">
        <v>740.6</v>
      </c>
      <c r="L911">
        <v>392.1</v>
      </c>
      <c r="M911">
        <v>212605.49000000002</v>
      </c>
      <c r="N911">
        <v>212605.49000000002</v>
      </c>
      <c r="O911">
        <v>0</v>
      </c>
      <c r="P911">
        <v>0</v>
      </c>
      <c r="Q911">
        <v>0</v>
      </c>
      <c r="R911">
        <v>45292</v>
      </c>
      <c r="S911">
        <v>45657</v>
      </c>
    </row>
    <row r="912" spans="1:19" x14ac:dyDescent="0.3">
      <c r="A912">
        <v>907</v>
      </c>
      <c r="B912" t="s">
        <v>1121</v>
      </c>
      <c r="C912">
        <v>43300</v>
      </c>
      <c r="D912" t="s">
        <v>1899</v>
      </c>
      <c r="E912">
        <v>1957</v>
      </c>
      <c r="F912" t="s">
        <v>2131</v>
      </c>
      <c r="G912" t="s">
        <v>2098</v>
      </c>
      <c r="H912">
        <v>2</v>
      </c>
      <c r="I912">
        <v>2</v>
      </c>
      <c r="J912" t="s">
        <v>2131</v>
      </c>
      <c r="K912">
        <v>742.6</v>
      </c>
      <c r="L912">
        <v>389.4</v>
      </c>
      <c r="M912">
        <v>212605.49000000002</v>
      </c>
      <c r="N912">
        <v>212605.49000000002</v>
      </c>
      <c r="O912">
        <v>0</v>
      </c>
      <c r="P912">
        <v>0</v>
      </c>
      <c r="Q912">
        <v>0</v>
      </c>
      <c r="R912">
        <v>45292</v>
      </c>
      <c r="S912">
        <v>45657</v>
      </c>
    </row>
    <row r="913" spans="1:19" x14ac:dyDescent="0.3">
      <c r="A913">
        <v>908</v>
      </c>
      <c r="B913" t="s">
        <v>1122</v>
      </c>
      <c r="C913">
        <v>43418</v>
      </c>
      <c r="D913" t="s">
        <v>1899</v>
      </c>
      <c r="E913">
        <v>1957</v>
      </c>
      <c r="F913" t="s">
        <v>2131</v>
      </c>
      <c r="G913" t="s">
        <v>2098</v>
      </c>
      <c r="H913">
        <v>2</v>
      </c>
      <c r="I913">
        <v>2</v>
      </c>
      <c r="J913" t="s">
        <v>2131</v>
      </c>
      <c r="K913">
        <v>724.1</v>
      </c>
      <c r="L913">
        <v>381</v>
      </c>
      <c r="M913">
        <v>200987.05</v>
      </c>
      <c r="N913">
        <v>200987.05</v>
      </c>
      <c r="O913">
        <v>0</v>
      </c>
      <c r="P913">
        <v>0</v>
      </c>
      <c r="Q913">
        <v>0</v>
      </c>
      <c r="R913">
        <v>45292</v>
      </c>
      <c r="S913">
        <v>45657</v>
      </c>
    </row>
    <row r="914" spans="1:19" x14ac:dyDescent="0.3">
      <c r="A914">
        <v>909</v>
      </c>
      <c r="B914" t="s">
        <v>682</v>
      </c>
      <c r="C914">
        <v>43413</v>
      </c>
      <c r="D914" t="s">
        <v>1899</v>
      </c>
      <c r="E914">
        <v>1957</v>
      </c>
      <c r="F914" t="s">
        <v>2131</v>
      </c>
      <c r="G914" t="s">
        <v>2098</v>
      </c>
      <c r="H914">
        <v>2</v>
      </c>
      <c r="I914">
        <v>2</v>
      </c>
      <c r="J914" t="s">
        <v>2131</v>
      </c>
      <c r="K914">
        <v>740.8</v>
      </c>
      <c r="L914">
        <v>388</v>
      </c>
      <c r="M914">
        <v>942029.21</v>
      </c>
      <c r="N914">
        <v>942029.21</v>
      </c>
      <c r="O914">
        <v>0</v>
      </c>
      <c r="P914">
        <v>0</v>
      </c>
      <c r="Q914">
        <v>0</v>
      </c>
      <c r="R914">
        <v>45292</v>
      </c>
      <c r="S914">
        <v>45657</v>
      </c>
    </row>
    <row r="915" spans="1:19" x14ac:dyDescent="0.3">
      <c r="A915">
        <v>910</v>
      </c>
      <c r="B915" t="s">
        <v>1124</v>
      </c>
      <c r="C915">
        <v>43269</v>
      </c>
      <c r="D915" t="s">
        <v>1899</v>
      </c>
      <c r="E915">
        <v>1957</v>
      </c>
      <c r="F915" t="s">
        <v>2131</v>
      </c>
      <c r="G915" t="s">
        <v>2098</v>
      </c>
      <c r="H915">
        <v>2</v>
      </c>
      <c r="I915">
        <v>2</v>
      </c>
      <c r="J915" t="s">
        <v>2131</v>
      </c>
      <c r="K915">
        <v>1296.8</v>
      </c>
      <c r="L915">
        <v>701</v>
      </c>
      <c r="M915">
        <v>276300.86</v>
      </c>
      <c r="N915">
        <v>276300.86</v>
      </c>
      <c r="O915">
        <v>0</v>
      </c>
      <c r="P915">
        <v>0</v>
      </c>
      <c r="Q915">
        <v>0</v>
      </c>
      <c r="R915">
        <v>45292</v>
      </c>
      <c r="S915">
        <v>45657</v>
      </c>
    </row>
    <row r="916" spans="1:19" x14ac:dyDescent="0.3">
      <c r="A916">
        <v>911</v>
      </c>
      <c r="B916" t="s">
        <v>1125</v>
      </c>
      <c r="C916">
        <v>43280</v>
      </c>
      <c r="D916" t="s">
        <v>1899</v>
      </c>
      <c r="E916">
        <v>1961</v>
      </c>
      <c r="F916" t="s">
        <v>2131</v>
      </c>
      <c r="G916" t="s">
        <v>2098</v>
      </c>
      <c r="H916">
        <v>2</v>
      </c>
      <c r="I916">
        <v>1</v>
      </c>
      <c r="J916" t="s">
        <v>2131</v>
      </c>
      <c r="K916">
        <v>830.8</v>
      </c>
      <c r="L916">
        <v>526.29999999999995</v>
      </c>
      <c r="M916">
        <v>188612.21</v>
      </c>
      <c r="N916">
        <v>188612.21</v>
      </c>
      <c r="O916">
        <v>0</v>
      </c>
      <c r="P916">
        <v>0</v>
      </c>
      <c r="Q916">
        <v>0</v>
      </c>
      <c r="R916">
        <v>45292</v>
      </c>
      <c r="S916">
        <v>45657</v>
      </c>
    </row>
    <row r="917" spans="1:19" x14ac:dyDescent="0.3">
      <c r="A917">
        <v>912</v>
      </c>
      <c r="B917" t="s">
        <v>691</v>
      </c>
      <c r="C917">
        <v>43285</v>
      </c>
      <c r="D917" t="s">
        <v>1899</v>
      </c>
      <c r="E917">
        <v>1965</v>
      </c>
      <c r="F917" t="s">
        <v>2131</v>
      </c>
      <c r="G917" t="s">
        <v>2098</v>
      </c>
      <c r="H917">
        <v>2</v>
      </c>
      <c r="I917">
        <v>2</v>
      </c>
      <c r="J917" t="s">
        <v>2131</v>
      </c>
      <c r="K917">
        <v>1066.7</v>
      </c>
      <c r="L917">
        <v>583.70000000000005</v>
      </c>
      <c r="M917">
        <v>1577382.2599999998</v>
      </c>
      <c r="N917">
        <v>1577382.2599999998</v>
      </c>
      <c r="O917">
        <v>0</v>
      </c>
      <c r="P917">
        <v>0</v>
      </c>
      <c r="Q917">
        <v>0</v>
      </c>
      <c r="R917">
        <v>45292</v>
      </c>
      <c r="S917">
        <v>45657</v>
      </c>
    </row>
    <row r="918" spans="1:19" x14ac:dyDescent="0.3">
      <c r="A918">
        <v>913</v>
      </c>
      <c r="B918" t="s">
        <v>1127</v>
      </c>
      <c r="C918">
        <v>43292</v>
      </c>
      <c r="D918" t="s">
        <v>1899</v>
      </c>
      <c r="E918">
        <v>1959</v>
      </c>
      <c r="F918" t="s">
        <v>2131</v>
      </c>
      <c r="G918" t="s">
        <v>2099</v>
      </c>
      <c r="H918">
        <v>2</v>
      </c>
      <c r="I918">
        <v>2</v>
      </c>
      <c r="J918" t="s">
        <v>2131</v>
      </c>
      <c r="K918">
        <v>715.8</v>
      </c>
      <c r="L918">
        <v>368.7</v>
      </c>
      <c r="M918">
        <v>194342.28999999998</v>
      </c>
      <c r="N918">
        <v>194342.28999999998</v>
      </c>
      <c r="O918">
        <v>0</v>
      </c>
      <c r="P918">
        <v>0</v>
      </c>
      <c r="Q918">
        <v>0</v>
      </c>
      <c r="R918">
        <v>45292</v>
      </c>
      <c r="S918">
        <v>45657</v>
      </c>
    </row>
    <row r="919" spans="1:19" x14ac:dyDescent="0.3">
      <c r="A919">
        <v>914</v>
      </c>
      <c r="B919" t="s">
        <v>1128</v>
      </c>
      <c r="C919">
        <v>43293</v>
      </c>
      <c r="D919" t="s">
        <v>1899</v>
      </c>
      <c r="E919">
        <v>1956</v>
      </c>
      <c r="F919" t="s">
        <v>2131</v>
      </c>
      <c r="G919" t="s">
        <v>2099</v>
      </c>
      <c r="H919">
        <v>2</v>
      </c>
      <c r="I919">
        <v>2</v>
      </c>
      <c r="J919" t="s">
        <v>2131</v>
      </c>
      <c r="K919">
        <v>1003.7</v>
      </c>
      <c r="L919">
        <v>383.3</v>
      </c>
      <c r="M919">
        <v>1131406.8500000001</v>
      </c>
      <c r="N919">
        <v>1131406.8500000001</v>
      </c>
      <c r="O919">
        <v>0</v>
      </c>
      <c r="P919">
        <v>0</v>
      </c>
      <c r="Q919">
        <v>0</v>
      </c>
      <c r="R919">
        <v>45292</v>
      </c>
      <c r="S919">
        <v>45657</v>
      </c>
    </row>
    <row r="920" spans="1:19" x14ac:dyDescent="0.3">
      <c r="A920">
        <v>915</v>
      </c>
      <c r="B920" t="s">
        <v>2138</v>
      </c>
      <c r="C920">
        <v>43455</v>
      </c>
      <c r="D920" t="s">
        <v>1899</v>
      </c>
      <c r="E920">
        <v>1968</v>
      </c>
      <c r="F920" t="s">
        <v>2131</v>
      </c>
      <c r="G920" t="s">
        <v>2098</v>
      </c>
      <c r="H920">
        <v>2</v>
      </c>
      <c r="I920">
        <v>2</v>
      </c>
      <c r="J920" t="s">
        <v>2131</v>
      </c>
      <c r="K920">
        <v>1086</v>
      </c>
      <c r="L920">
        <v>612.9</v>
      </c>
      <c r="M920">
        <v>1545213.0799999998</v>
      </c>
      <c r="N920">
        <v>1545213.0799999998</v>
      </c>
      <c r="O920">
        <v>0</v>
      </c>
      <c r="P920">
        <v>0</v>
      </c>
      <c r="Q920">
        <v>0</v>
      </c>
      <c r="R920">
        <v>45292</v>
      </c>
      <c r="S920">
        <v>45657</v>
      </c>
    </row>
    <row r="921" spans="1:19" x14ac:dyDescent="0.3">
      <c r="A921">
        <v>916</v>
      </c>
      <c r="B921" t="s">
        <v>2427</v>
      </c>
      <c r="C921">
        <v>43349</v>
      </c>
      <c r="D921" t="s">
        <v>1899</v>
      </c>
      <c r="E921">
        <v>1906</v>
      </c>
      <c r="F921" t="s">
        <v>2131</v>
      </c>
      <c r="G921" t="s">
        <v>2103</v>
      </c>
      <c r="H921">
        <v>1</v>
      </c>
      <c r="I921">
        <v>2</v>
      </c>
      <c r="J921" t="s">
        <v>2131</v>
      </c>
      <c r="K921">
        <v>516.45000000000005</v>
      </c>
      <c r="L921">
        <v>191.5</v>
      </c>
      <c r="M921">
        <v>5767458.6000000006</v>
      </c>
      <c r="N921">
        <v>562011.4</v>
      </c>
      <c r="O921">
        <v>5205447.2</v>
      </c>
      <c r="P921">
        <v>0</v>
      </c>
      <c r="Q921">
        <v>0</v>
      </c>
      <c r="R921">
        <v>45292</v>
      </c>
      <c r="S921">
        <v>45657</v>
      </c>
    </row>
    <row r="922" spans="1:19" x14ac:dyDescent="0.3">
      <c r="A922">
        <v>917</v>
      </c>
      <c r="B922" t="s">
        <v>684</v>
      </c>
      <c r="C922">
        <v>43519</v>
      </c>
      <c r="D922" t="s">
        <v>1899</v>
      </c>
      <c r="E922">
        <v>1957</v>
      </c>
      <c r="F922" t="s">
        <v>2131</v>
      </c>
      <c r="G922" t="s">
        <v>2098</v>
      </c>
      <c r="H922">
        <v>2</v>
      </c>
      <c r="I922">
        <v>2</v>
      </c>
      <c r="J922" t="s">
        <v>2131</v>
      </c>
      <c r="K922">
        <v>1185.8</v>
      </c>
      <c r="L922">
        <v>615.4</v>
      </c>
      <c r="M922">
        <v>1704619.4299999997</v>
      </c>
      <c r="N922">
        <v>1704619.4299999997</v>
      </c>
      <c r="O922">
        <v>0</v>
      </c>
      <c r="P922">
        <v>0</v>
      </c>
      <c r="Q922">
        <v>0</v>
      </c>
      <c r="R922">
        <v>45292</v>
      </c>
      <c r="S922">
        <v>45657</v>
      </c>
    </row>
    <row r="923" spans="1:19" x14ac:dyDescent="0.3">
      <c r="A923">
        <v>918</v>
      </c>
      <c r="B923" t="s">
        <v>2352</v>
      </c>
      <c r="C923">
        <v>56603</v>
      </c>
      <c r="D923" t="s">
        <v>1899</v>
      </c>
      <c r="E923">
        <v>1985</v>
      </c>
      <c r="F923" t="s">
        <v>2131</v>
      </c>
      <c r="G923" t="s">
        <v>2875</v>
      </c>
      <c r="H923">
        <v>2</v>
      </c>
      <c r="I923">
        <v>2</v>
      </c>
      <c r="J923" t="s">
        <v>2131</v>
      </c>
      <c r="K923">
        <v>643</v>
      </c>
      <c r="L923">
        <v>543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45292</v>
      </c>
      <c r="S923">
        <v>45657</v>
      </c>
    </row>
    <row r="924" spans="1:19" x14ac:dyDescent="0.3">
      <c r="A924">
        <v>919</v>
      </c>
      <c r="B924" t="s">
        <v>2353</v>
      </c>
      <c r="C924">
        <v>56604</v>
      </c>
      <c r="D924" t="s">
        <v>1899</v>
      </c>
      <c r="E924">
        <v>1972</v>
      </c>
      <c r="F924" t="s">
        <v>2131</v>
      </c>
      <c r="G924" t="s">
        <v>2875</v>
      </c>
      <c r="H924">
        <v>2</v>
      </c>
      <c r="I924">
        <v>2</v>
      </c>
      <c r="J924" t="s">
        <v>2131</v>
      </c>
      <c r="K924">
        <v>763</v>
      </c>
      <c r="L924">
        <v>372</v>
      </c>
      <c r="M924">
        <v>879837.65</v>
      </c>
      <c r="N924">
        <v>879837.65</v>
      </c>
      <c r="O924">
        <v>0</v>
      </c>
      <c r="P924">
        <v>0</v>
      </c>
      <c r="Q924">
        <v>0</v>
      </c>
      <c r="R924">
        <v>45292</v>
      </c>
      <c r="S924">
        <v>45657</v>
      </c>
    </row>
    <row r="925" spans="1:19" x14ac:dyDescent="0.3">
      <c r="A925">
        <v>920</v>
      </c>
      <c r="B925" t="s">
        <v>693</v>
      </c>
      <c r="C925">
        <v>42238</v>
      </c>
      <c r="D925" t="s">
        <v>1899</v>
      </c>
      <c r="E925">
        <v>1972</v>
      </c>
      <c r="F925" t="s">
        <v>2131</v>
      </c>
      <c r="G925" t="s">
        <v>2103</v>
      </c>
      <c r="H925">
        <v>2</v>
      </c>
      <c r="I925">
        <v>2</v>
      </c>
      <c r="J925" t="s">
        <v>2131</v>
      </c>
      <c r="K925">
        <v>1187.4000000000001</v>
      </c>
      <c r="L925">
        <v>503.5</v>
      </c>
      <c r="M925">
        <v>1299945.82</v>
      </c>
      <c r="N925">
        <v>1299945.82</v>
      </c>
      <c r="O925">
        <v>0</v>
      </c>
      <c r="P925">
        <v>0</v>
      </c>
      <c r="Q925">
        <v>0</v>
      </c>
      <c r="R925">
        <v>45292</v>
      </c>
      <c r="S925">
        <v>45657</v>
      </c>
    </row>
    <row r="926" spans="1:19" x14ac:dyDescent="0.3">
      <c r="A926">
        <v>921</v>
      </c>
      <c r="B926" t="s">
        <v>694</v>
      </c>
      <c r="C926">
        <v>42255</v>
      </c>
      <c r="D926" t="s">
        <v>1899</v>
      </c>
      <c r="E926">
        <v>1972</v>
      </c>
      <c r="F926" t="s">
        <v>2131</v>
      </c>
      <c r="G926" t="s">
        <v>2103</v>
      </c>
      <c r="H926">
        <v>2</v>
      </c>
      <c r="I926">
        <v>2</v>
      </c>
      <c r="J926" t="s">
        <v>2131</v>
      </c>
      <c r="K926">
        <v>1325.6</v>
      </c>
      <c r="L926">
        <v>509.2</v>
      </c>
      <c r="M926">
        <v>1268469.05</v>
      </c>
      <c r="N926">
        <v>1268469.05</v>
      </c>
      <c r="O926">
        <v>0</v>
      </c>
      <c r="P926">
        <v>0</v>
      </c>
      <c r="Q926">
        <v>0</v>
      </c>
      <c r="R926">
        <v>45292</v>
      </c>
      <c r="S926">
        <v>45657</v>
      </c>
    </row>
    <row r="927" spans="1:19" x14ac:dyDescent="0.3">
      <c r="A927">
        <v>922</v>
      </c>
      <c r="B927" t="s">
        <v>695</v>
      </c>
      <c r="C927">
        <v>42274</v>
      </c>
      <c r="D927" t="s">
        <v>1899</v>
      </c>
      <c r="E927">
        <v>1967</v>
      </c>
      <c r="F927" t="s">
        <v>2131</v>
      </c>
      <c r="G927" t="s">
        <v>2103</v>
      </c>
      <c r="H927">
        <v>2</v>
      </c>
      <c r="I927">
        <v>3</v>
      </c>
      <c r="J927" t="s">
        <v>2131</v>
      </c>
      <c r="K927">
        <v>1307.5999999999999</v>
      </c>
      <c r="L927">
        <v>513.29999999999995</v>
      </c>
      <c r="M927">
        <v>1293167.6500000001</v>
      </c>
      <c r="N927">
        <v>1293167.6500000001</v>
      </c>
      <c r="O927">
        <v>0</v>
      </c>
      <c r="P927">
        <v>0</v>
      </c>
      <c r="Q927">
        <v>0</v>
      </c>
      <c r="R927">
        <v>45292</v>
      </c>
      <c r="S927">
        <v>45657</v>
      </c>
    </row>
    <row r="928" spans="1:19" x14ac:dyDescent="0.3">
      <c r="A928">
        <v>923</v>
      </c>
      <c r="B928" t="s">
        <v>696</v>
      </c>
      <c r="C928">
        <v>42283</v>
      </c>
      <c r="D928" t="s">
        <v>1899</v>
      </c>
      <c r="E928">
        <v>1972</v>
      </c>
      <c r="F928" t="s">
        <v>2131</v>
      </c>
      <c r="G928" t="s">
        <v>2103</v>
      </c>
      <c r="H928">
        <v>2</v>
      </c>
      <c r="I928">
        <v>2</v>
      </c>
      <c r="J928" t="s">
        <v>2131</v>
      </c>
      <c r="K928">
        <v>1298.3</v>
      </c>
      <c r="L928">
        <v>498.5</v>
      </c>
      <c r="M928">
        <v>170877.05000000002</v>
      </c>
      <c r="N928">
        <v>170877.05000000002</v>
      </c>
      <c r="O928">
        <v>0</v>
      </c>
      <c r="P928">
        <v>0</v>
      </c>
      <c r="Q928">
        <v>0</v>
      </c>
      <c r="R928">
        <v>45292</v>
      </c>
      <c r="S928">
        <v>45657</v>
      </c>
    </row>
    <row r="929" spans="1:19" x14ac:dyDescent="0.3">
      <c r="A929">
        <v>924</v>
      </c>
      <c r="B929" t="s">
        <v>697</v>
      </c>
      <c r="C929">
        <v>42284</v>
      </c>
      <c r="D929" t="s">
        <v>1899</v>
      </c>
      <c r="E929">
        <v>1971</v>
      </c>
      <c r="F929" t="s">
        <v>2131</v>
      </c>
      <c r="G929" t="s">
        <v>2103</v>
      </c>
      <c r="H929">
        <v>2</v>
      </c>
      <c r="I929">
        <v>2</v>
      </c>
      <c r="J929" t="s">
        <v>2131</v>
      </c>
      <c r="K929">
        <v>1194.5</v>
      </c>
      <c r="L929">
        <v>509.2</v>
      </c>
      <c r="M929">
        <v>1268469.05</v>
      </c>
      <c r="N929">
        <v>1268469.05</v>
      </c>
      <c r="O929">
        <v>0</v>
      </c>
      <c r="P929">
        <v>0</v>
      </c>
      <c r="Q929">
        <v>0</v>
      </c>
      <c r="R929">
        <v>45292</v>
      </c>
      <c r="S929">
        <v>45657</v>
      </c>
    </row>
    <row r="930" spans="1:19" x14ac:dyDescent="0.3">
      <c r="A930">
        <v>925</v>
      </c>
      <c r="B930" t="s">
        <v>692</v>
      </c>
      <c r="C930">
        <v>42213</v>
      </c>
      <c r="D930" t="s">
        <v>1899</v>
      </c>
      <c r="E930">
        <v>1975</v>
      </c>
      <c r="F930" t="s">
        <v>2131</v>
      </c>
      <c r="G930" t="s">
        <v>2103</v>
      </c>
      <c r="H930">
        <v>2</v>
      </c>
      <c r="I930">
        <v>2</v>
      </c>
      <c r="J930" t="s">
        <v>2131</v>
      </c>
      <c r="K930">
        <v>524.4</v>
      </c>
      <c r="L930">
        <v>522.5</v>
      </c>
      <c r="M930">
        <v>1073811.38375</v>
      </c>
      <c r="N930">
        <v>1073811.38375</v>
      </c>
      <c r="O930">
        <v>0</v>
      </c>
      <c r="P930">
        <v>0</v>
      </c>
      <c r="Q930">
        <v>0</v>
      </c>
      <c r="R930">
        <v>45292</v>
      </c>
      <c r="S930">
        <v>45657</v>
      </c>
    </row>
    <row r="931" spans="1:19" x14ac:dyDescent="0.3">
      <c r="A931">
        <v>926</v>
      </c>
      <c r="B931" t="s">
        <v>3063</v>
      </c>
      <c r="C931">
        <v>43570</v>
      </c>
      <c r="D931" t="s">
        <v>1899</v>
      </c>
      <c r="E931">
        <v>1992</v>
      </c>
      <c r="F931" t="s">
        <v>2131</v>
      </c>
      <c r="G931" t="s">
        <v>2097</v>
      </c>
      <c r="H931">
        <v>5</v>
      </c>
      <c r="I931">
        <v>4</v>
      </c>
      <c r="J931" t="s">
        <v>2131</v>
      </c>
      <c r="K931">
        <v>7893.31</v>
      </c>
      <c r="L931">
        <v>4954.3999999999996</v>
      </c>
      <c r="M931">
        <v>11726447.200000001</v>
      </c>
      <c r="N931">
        <v>11726447.200000001</v>
      </c>
      <c r="O931">
        <v>0</v>
      </c>
      <c r="P931">
        <v>0</v>
      </c>
      <c r="Q931">
        <v>0</v>
      </c>
      <c r="R931">
        <v>45292</v>
      </c>
      <c r="S931">
        <v>45657</v>
      </c>
    </row>
    <row r="932" spans="1:19" x14ac:dyDescent="0.3">
      <c r="A932">
        <v>927</v>
      </c>
      <c r="B932" t="s">
        <v>2174</v>
      </c>
      <c r="C932">
        <v>43567</v>
      </c>
      <c r="D932" t="s">
        <v>1899</v>
      </c>
      <c r="E932">
        <v>1980</v>
      </c>
      <c r="F932" t="s">
        <v>2131</v>
      </c>
      <c r="G932" t="s">
        <v>2097</v>
      </c>
      <c r="H932">
        <v>5</v>
      </c>
      <c r="I932">
        <v>4</v>
      </c>
      <c r="J932" t="s">
        <v>2131</v>
      </c>
      <c r="K932">
        <v>5227.7</v>
      </c>
      <c r="L932">
        <v>3773.8</v>
      </c>
      <c r="M932">
        <v>2959686.580000001</v>
      </c>
      <c r="N932">
        <v>2959686.580000001</v>
      </c>
      <c r="O932">
        <v>0</v>
      </c>
      <c r="P932">
        <v>0</v>
      </c>
      <c r="Q932">
        <v>0</v>
      </c>
      <c r="R932">
        <v>45292</v>
      </c>
      <c r="S932">
        <v>45657</v>
      </c>
    </row>
    <row r="933" spans="1:19" x14ac:dyDescent="0.3">
      <c r="A933">
        <v>928</v>
      </c>
      <c r="B933" t="s">
        <v>3565</v>
      </c>
      <c r="C933">
        <v>43568</v>
      </c>
      <c r="D933" t="s">
        <v>1899</v>
      </c>
      <c r="E933">
        <v>1981</v>
      </c>
      <c r="F933" t="s">
        <v>2131</v>
      </c>
      <c r="G933" t="s">
        <v>2129</v>
      </c>
      <c r="H933">
        <v>5</v>
      </c>
      <c r="I933">
        <v>6</v>
      </c>
      <c r="J933" t="s">
        <v>2131</v>
      </c>
      <c r="K933">
        <v>7465.3</v>
      </c>
      <c r="L933">
        <v>4725</v>
      </c>
      <c r="M933">
        <v>2145447.9699999997</v>
      </c>
      <c r="N933">
        <v>2145447.9699999997</v>
      </c>
      <c r="O933">
        <v>0</v>
      </c>
      <c r="P933">
        <v>0</v>
      </c>
      <c r="Q933">
        <v>0</v>
      </c>
      <c r="R933">
        <v>45292</v>
      </c>
      <c r="S933">
        <v>45657</v>
      </c>
    </row>
    <row r="934" spans="1:19" x14ac:dyDescent="0.3">
      <c r="A934">
        <v>929</v>
      </c>
      <c r="B934" t="s">
        <v>3566</v>
      </c>
      <c r="C934">
        <v>43569</v>
      </c>
      <c r="D934" t="s">
        <v>1899</v>
      </c>
      <c r="E934">
        <v>1983</v>
      </c>
      <c r="F934" t="s">
        <v>2131</v>
      </c>
      <c r="G934" t="s">
        <v>2129</v>
      </c>
      <c r="H934">
        <v>5</v>
      </c>
      <c r="I934">
        <v>6</v>
      </c>
      <c r="J934" t="s">
        <v>2131</v>
      </c>
      <c r="K934">
        <v>7282.06</v>
      </c>
      <c r="L934">
        <v>4655.6499999999996</v>
      </c>
      <c r="M934">
        <v>2175246.19</v>
      </c>
      <c r="N934">
        <v>2175246.19</v>
      </c>
      <c r="O934">
        <v>0</v>
      </c>
      <c r="P934">
        <v>0</v>
      </c>
      <c r="Q934">
        <v>0</v>
      </c>
      <c r="R934">
        <v>45292</v>
      </c>
      <c r="S934">
        <v>45657</v>
      </c>
    </row>
    <row r="935" spans="1:19" x14ac:dyDescent="0.3">
      <c r="A935">
        <v>930</v>
      </c>
      <c r="B935" t="s">
        <v>2175</v>
      </c>
      <c r="C935">
        <v>43592</v>
      </c>
      <c r="D935" t="s">
        <v>1899</v>
      </c>
      <c r="E935">
        <v>1987</v>
      </c>
      <c r="F935" t="s">
        <v>2131</v>
      </c>
      <c r="G935" t="s">
        <v>2097</v>
      </c>
      <c r="H935">
        <v>5</v>
      </c>
      <c r="I935">
        <v>4</v>
      </c>
      <c r="J935" t="s">
        <v>2131</v>
      </c>
      <c r="K935">
        <v>5126.8</v>
      </c>
      <c r="L935">
        <v>3303.1</v>
      </c>
      <c r="M935">
        <v>3215308.17</v>
      </c>
      <c r="N935">
        <v>3215308.17</v>
      </c>
      <c r="O935">
        <v>0</v>
      </c>
      <c r="P935">
        <v>0</v>
      </c>
      <c r="Q935">
        <v>0</v>
      </c>
      <c r="R935">
        <v>45292</v>
      </c>
      <c r="S935">
        <v>45657</v>
      </c>
    </row>
    <row r="936" spans="1:19" x14ac:dyDescent="0.3">
      <c r="A936">
        <v>931</v>
      </c>
      <c r="B936" t="s">
        <v>2176</v>
      </c>
      <c r="C936">
        <v>43593</v>
      </c>
      <c r="D936" t="s">
        <v>1899</v>
      </c>
      <c r="E936">
        <v>1991</v>
      </c>
      <c r="F936" t="s">
        <v>2131</v>
      </c>
      <c r="G936" t="s">
        <v>2097</v>
      </c>
      <c r="H936">
        <v>5</v>
      </c>
      <c r="I936">
        <v>5</v>
      </c>
      <c r="J936" t="s">
        <v>2131</v>
      </c>
      <c r="K936">
        <v>4619</v>
      </c>
      <c r="L936">
        <v>4209</v>
      </c>
      <c r="M936">
        <v>3041328.61</v>
      </c>
      <c r="N936">
        <v>3041328.61</v>
      </c>
      <c r="O936">
        <v>0</v>
      </c>
      <c r="P936">
        <v>0</v>
      </c>
      <c r="Q936">
        <v>0</v>
      </c>
      <c r="R936">
        <v>45292</v>
      </c>
      <c r="S936">
        <v>45657</v>
      </c>
    </row>
    <row r="937" spans="1:19" x14ac:dyDescent="0.3">
      <c r="A937">
        <v>932</v>
      </c>
      <c r="B937" t="s">
        <v>3575</v>
      </c>
      <c r="C937">
        <v>43587</v>
      </c>
      <c r="D937" t="s">
        <v>1899</v>
      </c>
      <c r="E937">
        <v>1952</v>
      </c>
      <c r="F937" t="s">
        <v>2131</v>
      </c>
      <c r="G937" t="s">
        <v>3576</v>
      </c>
      <c r="H937">
        <v>2</v>
      </c>
      <c r="I937">
        <v>1</v>
      </c>
      <c r="J937" t="s">
        <v>2131</v>
      </c>
      <c r="K937">
        <v>411</v>
      </c>
      <c r="L937">
        <v>411</v>
      </c>
      <c r="M937">
        <v>97632.95</v>
      </c>
      <c r="N937">
        <v>97632.95</v>
      </c>
      <c r="O937">
        <v>0</v>
      </c>
      <c r="P937">
        <v>0</v>
      </c>
      <c r="Q937">
        <v>0</v>
      </c>
      <c r="R937">
        <v>45292</v>
      </c>
      <c r="S937">
        <v>45657</v>
      </c>
    </row>
    <row r="938" spans="1:19" x14ac:dyDescent="0.3">
      <c r="A938">
        <v>933</v>
      </c>
      <c r="B938" t="s">
        <v>3573</v>
      </c>
      <c r="C938">
        <v>43588</v>
      </c>
      <c r="D938" t="s">
        <v>1899</v>
      </c>
      <c r="E938">
        <v>1958</v>
      </c>
      <c r="F938" t="s">
        <v>2131</v>
      </c>
      <c r="G938" t="s">
        <v>3576</v>
      </c>
      <c r="H938">
        <v>2</v>
      </c>
      <c r="I938">
        <v>1</v>
      </c>
      <c r="J938" t="s">
        <v>2131</v>
      </c>
      <c r="K938">
        <v>467.3</v>
      </c>
      <c r="L938">
        <v>425.9</v>
      </c>
      <c r="M938">
        <v>326577.06</v>
      </c>
      <c r="N938">
        <v>326577.06</v>
      </c>
      <c r="O938">
        <v>0</v>
      </c>
      <c r="P938">
        <v>0</v>
      </c>
      <c r="Q938">
        <v>0</v>
      </c>
      <c r="R938">
        <v>45292</v>
      </c>
      <c r="S938">
        <v>45657</v>
      </c>
    </row>
    <row r="939" spans="1:19" x14ac:dyDescent="0.3">
      <c r="A939">
        <v>934</v>
      </c>
      <c r="B939" t="s">
        <v>3442</v>
      </c>
      <c r="C939">
        <v>43556</v>
      </c>
      <c r="D939" t="s">
        <v>1899</v>
      </c>
      <c r="E939">
        <v>1986</v>
      </c>
      <c r="F939" t="s">
        <v>2131</v>
      </c>
      <c r="G939" t="s">
        <v>2129</v>
      </c>
      <c r="H939">
        <v>5</v>
      </c>
      <c r="I939">
        <v>6</v>
      </c>
      <c r="J939" t="s">
        <v>2131</v>
      </c>
      <c r="K939">
        <v>5674.9</v>
      </c>
      <c r="L939">
        <v>4803</v>
      </c>
      <c r="M939">
        <v>1169670.02</v>
      </c>
      <c r="N939">
        <v>1169670.02</v>
      </c>
      <c r="O939">
        <v>0</v>
      </c>
      <c r="P939">
        <v>0</v>
      </c>
      <c r="Q939">
        <v>0</v>
      </c>
      <c r="R939">
        <v>45292</v>
      </c>
      <c r="S939">
        <v>45657</v>
      </c>
    </row>
    <row r="940" spans="1:19" x14ac:dyDescent="0.3">
      <c r="A940">
        <v>935</v>
      </c>
      <c r="B940" t="s">
        <v>3443</v>
      </c>
      <c r="C940">
        <v>43595</v>
      </c>
      <c r="D940" t="s">
        <v>1899</v>
      </c>
      <c r="E940">
        <v>1989</v>
      </c>
      <c r="F940" t="s">
        <v>2131</v>
      </c>
      <c r="G940" t="s">
        <v>2129</v>
      </c>
      <c r="H940">
        <v>5</v>
      </c>
      <c r="I940">
        <v>4</v>
      </c>
      <c r="J940" t="s">
        <v>2131</v>
      </c>
      <c r="K940">
        <v>4744</v>
      </c>
      <c r="L940">
        <v>3602.2</v>
      </c>
      <c r="M940">
        <v>849241.93</v>
      </c>
      <c r="N940">
        <v>849241.93</v>
      </c>
      <c r="O940">
        <v>0</v>
      </c>
      <c r="P940">
        <v>0</v>
      </c>
      <c r="Q940">
        <v>0</v>
      </c>
      <c r="R940">
        <v>45292</v>
      </c>
      <c r="S940">
        <v>45657</v>
      </c>
    </row>
    <row r="941" spans="1:19" x14ac:dyDescent="0.3">
      <c r="A941">
        <v>936</v>
      </c>
      <c r="B941" t="s">
        <v>3572</v>
      </c>
      <c r="C941">
        <v>43597</v>
      </c>
      <c r="D941" t="s">
        <v>1899</v>
      </c>
      <c r="E941">
        <v>1976</v>
      </c>
      <c r="F941" t="s">
        <v>2131</v>
      </c>
      <c r="G941" t="s">
        <v>2129</v>
      </c>
      <c r="H941">
        <v>5</v>
      </c>
      <c r="I941">
        <v>4</v>
      </c>
      <c r="J941" t="s">
        <v>2131</v>
      </c>
      <c r="K941">
        <v>5391.3</v>
      </c>
      <c r="L941">
        <v>3429.7</v>
      </c>
      <c r="M941">
        <v>702336.17</v>
      </c>
      <c r="N941">
        <v>702336.17</v>
      </c>
      <c r="O941">
        <v>0</v>
      </c>
      <c r="P941">
        <v>0</v>
      </c>
      <c r="Q941">
        <v>0</v>
      </c>
      <c r="R941">
        <v>45292</v>
      </c>
      <c r="S941">
        <v>45657</v>
      </c>
    </row>
    <row r="942" spans="1:19" x14ac:dyDescent="0.3">
      <c r="A942">
        <v>937</v>
      </c>
      <c r="B942" t="s">
        <v>3539</v>
      </c>
      <c r="C942">
        <v>43602</v>
      </c>
      <c r="D942" t="s">
        <v>1899</v>
      </c>
      <c r="E942">
        <v>1954</v>
      </c>
      <c r="F942" t="s">
        <v>2131</v>
      </c>
      <c r="G942" t="s">
        <v>2129</v>
      </c>
      <c r="H942">
        <v>2</v>
      </c>
      <c r="I942">
        <v>1</v>
      </c>
      <c r="J942" t="s">
        <v>2131</v>
      </c>
      <c r="K942">
        <v>506.8</v>
      </c>
      <c r="L942">
        <v>506.8</v>
      </c>
      <c r="M942">
        <v>440914.12</v>
      </c>
      <c r="N942">
        <v>440914.12</v>
      </c>
      <c r="O942">
        <v>0</v>
      </c>
      <c r="P942">
        <v>0</v>
      </c>
      <c r="Q942">
        <v>0</v>
      </c>
      <c r="R942">
        <v>45292</v>
      </c>
      <c r="S942">
        <v>45657</v>
      </c>
    </row>
    <row r="943" spans="1:19" x14ac:dyDescent="0.3">
      <c r="A943">
        <v>938</v>
      </c>
      <c r="B943" t="s">
        <v>3568</v>
      </c>
      <c r="C943">
        <v>43605</v>
      </c>
      <c r="D943" t="s">
        <v>1899</v>
      </c>
      <c r="E943">
        <v>1957</v>
      </c>
      <c r="F943" t="s">
        <v>2131</v>
      </c>
      <c r="G943" t="s">
        <v>2130</v>
      </c>
      <c r="H943">
        <v>2</v>
      </c>
      <c r="I943">
        <v>2</v>
      </c>
      <c r="J943" t="s">
        <v>2131</v>
      </c>
      <c r="K943">
        <v>815</v>
      </c>
      <c r="L943">
        <v>794.7</v>
      </c>
      <c r="M943">
        <v>893840.51</v>
      </c>
      <c r="N943">
        <v>893840.51</v>
      </c>
      <c r="O943">
        <v>0</v>
      </c>
      <c r="P943">
        <v>0</v>
      </c>
      <c r="Q943">
        <v>0</v>
      </c>
      <c r="R943">
        <v>45292</v>
      </c>
      <c r="S943">
        <v>45657</v>
      </c>
    </row>
    <row r="944" spans="1:19" x14ac:dyDescent="0.3">
      <c r="A944">
        <v>939</v>
      </c>
      <c r="B944" t="s">
        <v>3569</v>
      </c>
      <c r="C944">
        <v>43606</v>
      </c>
      <c r="D944" t="s">
        <v>1899</v>
      </c>
      <c r="E944">
        <v>1960</v>
      </c>
      <c r="F944" t="s">
        <v>2131</v>
      </c>
      <c r="G944" t="s">
        <v>2128</v>
      </c>
      <c r="H944">
        <v>2</v>
      </c>
      <c r="I944">
        <v>3</v>
      </c>
      <c r="J944" t="s">
        <v>2131</v>
      </c>
      <c r="K944">
        <v>1367.5</v>
      </c>
      <c r="L944">
        <v>1337.5</v>
      </c>
      <c r="M944">
        <v>1589572.94</v>
      </c>
      <c r="N944">
        <v>1589572.94</v>
      </c>
      <c r="O944">
        <v>0</v>
      </c>
      <c r="P944">
        <v>0</v>
      </c>
      <c r="Q944">
        <v>0</v>
      </c>
      <c r="R944">
        <v>45292</v>
      </c>
      <c r="S944">
        <v>45657</v>
      </c>
    </row>
    <row r="945" spans="1:19" x14ac:dyDescent="0.3">
      <c r="A945">
        <v>940</v>
      </c>
      <c r="B945" t="s">
        <v>3570</v>
      </c>
      <c r="C945">
        <v>43607</v>
      </c>
      <c r="D945" t="s">
        <v>1899</v>
      </c>
      <c r="E945">
        <v>1959</v>
      </c>
      <c r="F945" t="s">
        <v>2131</v>
      </c>
      <c r="G945" t="s">
        <v>2130</v>
      </c>
      <c r="H945">
        <v>2</v>
      </c>
      <c r="I945">
        <v>3</v>
      </c>
      <c r="J945" t="s">
        <v>2131</v>
      </c>
      <c r="K945">
        <v>2397.9</v>
      </c>
      <c r="L945">
        <v>1004.2</v>
      </c>
      <c r="M945">
        <v>670411.61</v>
      </c>
      <c r="N945">
        <v>670411.61</v>
      </c>
      <c r="O945">
        <v>0</v>
      </c>
      <c r="P945">
        <v>0</v>
      </c>
      <c r="Q945">
        <v>0</v>
      </c>
      <c r="R945">
        <v>45292</v>
      </c>
      <c r="S945">
        <v>45657</v>
      </c>
    </row>
    <row r="946" spans="1:19" x14ac:dyDescent="0.3">
      <c r="A946">
        <v>941</v>
      </c>
      <c r="B946" t="s">
        <v>3585</v>
      </c>
      <c r="C946">
        <v>43609</v>
      </c>
      <c r="D946" t="s">
        <v>1899</v>
      </c>
      <c r="E946">
        <v>1963</v>
      </c>
      <c r="F946" t="s">
        <v>2131</v>
      </c>
      <c r="G946" t="s">
        <v>2130</v>
      </c>
      <c r="H946">
        <v>2</v>
      </c>
      <c r="I946">
        <v>2</v>
      </c>
      <c r="J946" t="s">
        <v>2131</v>
      </c>
      <c r="K946">
        <v>1105.8</v>
      </c>
      <c r="L946">
        <v>617.70000000000005</v>
      </c>
      <c r="M946">
        <v>665429.93999999994</v>
      </c>
      <c r="N946">
        <v>665429.93999999994</v>
      </c>
      <c r="O946">
        <v>0</v>
      </c>
      <c r="P946">
        <v>0</v>
      </c>
      <c r="Q946">
        <v>0</v>
      </c>
      <c r="R946">
        <v>45292</v>
      </c>
      <c r="S946">
        <v>45657</v>
      </c>
    </row>
    <row r="947" spans="1:19" x14ac:dyDescent="0.3">
      <c r="A947">
        <v>942</v>
      </c>
      <c r="B947" t="s">
        <v>3444</v>
      </c>
      <c r="C947">
        <v>43610</v>
      </c>
      <c r="D947" t="s">
        <v>1899</v>
      </c>
      <c r="E947">
        <v>1960</v>
      </c>
      <c r="F947" t="s">
        <v>2131</v>
      </c>
      <c r="G947" t="s">
        <v>2128</v>
      </c>
      <c r="H947">
        <v>2</v>
      </c>
      <c r="I947">
        <v>2</v>
      </c>
      <c r="J947" t="s">
        <v>2131</v>
      </c>
      <c r="K947">
        <v>885.5</v>
      </c>
      <c r="L947">
        <v>491.4</v>
      </c>
      <c r="M947">
        <v>582037.64</v>
      </c>
      <c r="N947">
        <v>582037.64</v>
      </c>
      <c r="O947">
        <v>0</v>
      </c>
      <c r="P947">
        <v>0</v>
      </c>
      <c r="Q947">
        <v>0</v>
      </c>
      <c r="R947">
        <v>45292</v>
      </c>
      <c r="S947">
        <v>45657</v>
      </c>
    </row>
    <row r="948" spans="1:19" x14ac:dyDescent="0.3">
      <c r="A948">
        <v>943</v>
      </c>
      <c r="B948" t="s">
        <v>3571</v>
      </c>
      <c r="C948">
        <v>43611</v>
      </c>
      <c r="D948" t="s">
        <v>1899</v>
      </c>
      <c r="E948">
        <v>1955</v>
      </c>
      <c r="F948" t="s">
        <v>2131</v>
      </c>
      <c r="G948" t="s">
        <v>2128</v>
      </c>
      <c r="H948">
        <v>2</v>
      </c>
      <c r="I948">
        <v>2</v>
      </c>
      <c r="J948" t="s">
        <v>2131</v>
      </c>
      <c r="K948">
        <v>848.9</v>
      </c>
      <c r="L948">
        <v>483.8</v>
      </c>
      <c r="M948">
        <v>677595.51</v>
      </c>
      <c r="N948">
        <v>677595.51</v>
      </c>
      <c r="O948">
        <v>0</v>
      </c>
      <c r="P948">
        <v>0</v>
      </c>
      <c r="Q948">
        <v>0</v>
      </c>
      <c r="R948">
        <v>45292</v>
      </c>
      <c r="S948">
        <v>45657</v>
      </c>
    </row>
    <row r="949" spans="1:19" x14ac:dyDescent="0.3">
      <c r="A949">
        <v>944</v>
      </c>
      <c r="B949" t="s">
        <v>3445</v>
      </c>
      <c r="C949">
        <v>43612</v>
      </c>
      <c r="D949" t="s">
        <v>1899</v>
      </c>
      <c r="E949">
        <v>1960</v>
      </c>
      <c r="F949" t="s">
        <v>2131</v>
      </c>
      <c r="G949" t="s">
        <v>2128</v>
      </c>
      <c r="H949">
        <v>1</v>
      </c>
      <c r="I949">
        <v>2</v>
      </c>
      <c r="J949" t="s">
        <v>2131</v>
      </c>
      <c r="K949">
        <v>885.5</v>
      </c>
      <c r="L949">
        <v>514.5</v>
      </c>
      <c r="M949">
        <v>222095.9258</v>
      </c>
      <c r="N949">
        <v>222095.9258</v>
      </c>
      <c r="O949">
        <v>0</v>
      </c>
      <c r="P949">
        <v>0</v>
      </c>
      <c r="Q949">
        <v>0</v>
      </c>
      <c r="R949">
        <v>45292</v>
      </c>
      <c r="S949">
        <v>45657</v>
      </c>
    </row>
    <row r="950" spans="1:19" x14ac:dyDescent="0.3">
      <c r="A950">
        <v>945</v>
      </c>
      <c r="B950" t="s">
        <v>3446</v>
      </c>
      <c r="C950">
        <v>43613</v>
      </c>
      <c r="D950" t="s">
        <v>1899</v>
      </c>
      <c r="E950">
        <v>1965</v>
      </c>
      <c r="F950" t="s">
        <v>2131</v>
      </c>
      <c r="G950" t="s">
        <v>2128</v>
      </c>
      <c r="H950">
        <v>2</v>
      </c>
      <c r="I950">
        <v>2</v>
      </c>
      <c r="J950" t="s">
        <v>2131</v>
      </c>
      <c r="K950">
        <v>851.8</v>
      </c>
      <c r="L950">
        <v>517.70000000000005</v>
      </c>
      <c r="M950">
        <v>639284.43319999997</v>
      </c>
      <c r="N950">
        <v>639284.43319999997</v>
      </c>
      <c r="O950">
        <v>0</v>
      </c>
      <c r="P950">
        <v>0</v>
      </c>
      <c r="Q950">
        <v>0</v>
      </c>
      <c r="R950">
        <v>45292</v>
      </c>
      <c r="S950">
        <v>45657</v>
      </c>
    </row>
    <row r="951" spans="1:19" x14ac:dyDescent="0.3">
      <c r="A951">
        <v>946</v>
      </c>
      <c r="B951" t="s">
        <v>42</v>
      </c>
      <c r="C951">
        <v>43689</v>
      </c>
      <c r="D951" t="s">
        <v>1899</v>
      </c>
      <c r="E951">
        <v>1958</v>
      </c>
      <c r="F951">
        <v>2021</v>
      </c>
      <c r="G951" t="s">
        <v>2098</v>
      </c>
      <c r="H951">
        <v>2</v>
      </c>
      <c r="I951">
        <v>1</v>
      </c>
      <c r="J951" t="s">
        <v>2131</v>
      </c>
      <c r="K951">
        <v>682.35</v>
      </c>
      <c r="L951">
        <v>440.4</v>
      </c>
      <c r="M951">
        <v>395527.29</v>
      </c>
      <c r="N951">
        <v>395527.29</v>
      </c>
      <c r="O951">
        <v>0</v>
      </c>
      <c r="P951">
        <v>0</v>
      </c>
      <c r="Q951">
        <v>0</v>
      </c>
      <c r="R951">
        <v>45292</v>
      </c>
      <c r="S951">
        <v>45657</v>
      </c>
    </row>
    <row r="952" spans="1:19" x14ac:dyDescent="0.3">
      <c r="A952">
        <v>947</v>
      </c>
      <c r="B952" t="s">
        <v>699</v>
      </c>
      <c r="C952">
        <v>43650</v>
      </c>
      <c r="D952" t="s">
        <v>1899</v>
      </c>
      <c r="E952">
        <v>1972</v>
      </c>
      <c r="F952" t="s">
        <v>2131</v>
      </c>
      <c r="G952" t="s">
        <v>2098</v>
      </c>
      <c r="H952">
        <v>5</v>
      </c>
      <c r="I952">
        <v>4</v>
      </c>
      <c r="J952" t="s">
        <v>2131</v>
      </c>
      <c r="K952">
        <v>3829</v>
      </c>
      <c r="L952">
        <v>3299.8</v>
      </c>
      <c r="M952">
        <v>7842909.79</v>
      </c>
      <c r="N952">
        <v>7842909.79</v>
      </c>
      <c r="O952">
        <v>0</v>
      </c>
      <c r="P952">
        <v>0</v>
      </c>
      <c r="Q952">
        <v>0</v>
      </c>
      <c r="R952">
        <v>45292</v>
      </c>
      <c r="S952">
        <v>45657</v>
      </c>
    </row>
    <row r="953" spans="1:19" x14ac:dyDescent="0.3">
      <c r="A953">
        <v>948</v>
      </c>
      <c r="B953" t="s">
        <v>700</v>
      </c>
      <c r="C953">
        <v>43651</v>
      </c>
      <c r="D953" t="s">
        <v>1899</v>
      </c>
      <c r="E953">
        <v>1970</v>
      </c>
      <c r="F953" t="s">
        <v>2131</v>
      </c>
      <c r="G953" t="s">
        <v>2098</v>
      </c>
      <c r="H953">
        <v>5</v>
      </c>
      <c r="I953">
        <v>4</v>
      </c>
      <c r="J953" t="s">
        <v>2131</v>
      </c>
      <c r="K953">
        <v>3941</v>
      </c>
      <c r="L953">
        <v>3491.4</v>
      </c>
      <c r="M953">
        <v>7418750.1799999997</v>
      </c>
      <c r="N953">
        <v>7418750.1799999997</v>
      </c>
      <c r="O953">
        <v>0</v>
      </c>
      <c r="P953">
        <v>0</v>
      </c>
      <c r="Q953">
        <v>0</v>
      </c>
      <c r="R953">
        <v>45292</v>
      </c>
      <c r="S953">
        <v>45657</v>
      </c>
    </row>
    <row r="954" spans="1:19" x14ac:dyDescent="0.3">
      <c r="A954">
        <v>949</v>
      </c>
      <c r="B954" t="s">
        <v>1506</v>
      </c>
      <c r="C954">
        <v>43787</v>
      </c>
      <c r="D954" t="s">
        <v>1899</v>
      </c>
      <c r="E954">
        <v>1966</v>
      </c>
      <c r="F954" t="s">
        <v>2131</v>
      </c>
      <c r="G954" t="s">
        <v>2098</v>
      </c>
      <c r="H954">
        <v>4</v>
      </c>
      <c r="I954">
        <v>2</v>
      </c>
      <c r="J954" t="s">
        <v>2131</v>
      </c>
      <c r="K954">
        <v>2136.3000000000002</v>
      </c>
      <c r="L954">
        <v>1289.7</v>
      </c>
      <c r="M954">
        <v>2143875.06</v>
      </c>
      <c r="N954">
        <v>2143875.06</v>
      </c>
      <c r="O954">
        <v>0</v>
      </c>
      <c r="P954">
        <v>0</v>
      </c>
      <c r="Q954">
        <v>0</v>
      </c>
      <c r="R954">
        <v>45292</v>
      </c>
      <c r="S954">
        <v>45657</v>
      </c>
    </row>
    <row r="955" spans="1:19" x14ac:dyDescent="0.3">
      <c r="A955">
        <v>950</v>
      </c>
      <c r="B955" t="s">
        <v>1507</v>
      </c>
      <c r="C955">
        <v>43784</v>
      </c>
      <c r="D955" t="s">
        <v>1899</v>
      </c>
      <c r="E955">
        <v>1958</v>
      </c>
      <c r="F955" t="s">
        <v>2131</v>
      </c>
      <c r="G955" t="s">
        <v>2099</v>
      </c>
      <c r="H955">
        <v>2</v>
      </c>
      <c r="I955">
        <v>2</v>
      </c>
      <c r="J955" t="s">
        <v>2131</v>
      </c>
      <c r="K955">
        <v>647.70000000000005</v>
      </c>
      <c r="L955">
        <v>425.3</v>
      </c>
      <c r="M955">
        <v>40141.199999999997</v>
      </c>
      <c r="N955">
        <v>40141.199999999997</v>
      </c>
      <c r="O955">
        <v>0</v>
      </c>
      <c r="P955">
        <v>0</v>
      </c>
      <c r="Q955">
        <v>0</v>
      </c>
      <c r="R955">
        <v>45292</v>
      </c>
      <c r="S955">
        <v>45657</v>
      </c>
    </row>
    <row r="956" spans="1:19" x14ac:dyDescent="0.3">
      <c r="A956">
        <v>951</v>
      </c>
      <c r="B956" t="s">
        <v>1508</v>
      </c>
      <c r="C956">
        <v>43791</v>
      </c>
      <c r="D956" t="s">
        <v>1899</v>
      </c>
      <c r="E956">
        <v>1969</v>
      </c>
      <c r="F956" t="s">
        <v>2131</v>
      </c>
      <c r="G956" t="s">
        <v>2098</v>
      </c>
      <c r="H956">
        <v>5</v>
      </c>
      <c r="I956">
        <v>4</v>
      </c>
      <c r="J956" t="s">
        <v>2131</v>
      </c>
      <c r="K956">
        <v>4887.8999999999996</v>
      </c>
      <c r="L956">
        <v>3077.4</v>
      </c>
      <c r="M956">
        <v>11097080.030000001</v>
      </c>
      <c r="N956">
        <v>11097080.030000001</v>
      </c>
      <c r="O956">
        <v>0</v>
      </c>
      <c r="P956">
        <v>0</v>
      </c>
      <c r="Q956">
        <v>0</v>
      </c>
      <c r="R956">
        <v>45292</v>
      </c>
      <c r="S956">
        <v>45657</v>
      </c>
    </row>
    <row r="957" spans="1:19" x14ac:dyDescent="0.3">
      <c r="A957">
        <v>952</v>
      </c>
      <c r="B957" t="s">
        <v>1505</v>
      </c>
      <c r="C957">
        <v>43750</v>
      </c>
      <c r="D957" t="s">
        <v>1899</v>
      </c>
      <c r="E957">
        <v>1973</v>
      </c>
      <c r="F957" t="s">
        <v>2131</v>
      </c>
      <c r="G957" t="s">
        <v>2098</v>
      </c>
      <c r="H957">
        <v>5</v>
      </c>
      <c r="I957">
        <v>4</v>
      </c>
      <c r="J957" t="s">
        <v>2131</v>
      </c>
      <c r="K957">
        <v>5031.3</v>
      </c>
      <c r="L957">
        <v>3371.3</v>
      </c>
      <c r="M957">
        <v>3502109.17</v>
      </c>
      <c r="N957">
        <v>3502109.17</v>
      </c>
      <c r="O957">
        <v>0</v>
      </c>
      <c r="P957">
        <v>0</v>
      </c>
      <c r="Q957">
        <v>0</v>
      </c>
      <c r="R957">
        <v>45292</v>
      </c>
      <c r="S957">
        <v>45657</v>
      </c>
    </row>
    <row r="958" spans="1:19" x14ac:dyDescent="0.3">
      <c r="A958">
        <v>953</v>
      </c>
      <c r="B958" t="s">
        <v>1133</v>
      </c>
      <c r="C958">
        <v>43838</v>
      </c>
      <c r="D958" t="s">
        <v>1899</v>
      </c>
      <c r="E958">
        <v>1964</v>
      </c>
      <c r="F958" t="s">
        <v>2131</v>
      </c>
      <c r="G958" t="s">
        <v>2103</v>
      </c>
      <c r="H958">
        <v>2</v>
      </c>
      <c r="I958">
        <v>1</v>
      </c>
      <c r="J958" t="s">
        <v>2131</v>
      </c>
      <c r="K958">
        <v>354.2</v>
      </c>
      <c r="L958">
        <v>354.2</v>
      </c>
      <c r="M958">
        <v>840549.16</v>
      </c>
      <c r="N958">
        <v>840549.16</v>
      </c>
      <c r="O958">
        <v>0</v>
      </c>
      <c r="P958">
        <v>0</v>
      </c>
      <c r="Q958">
        <v>0</v>
      </c>
      <c r="R958">
        <v>45292</v>
      </c>
      <c r="S958">
        <v>45657</v>
      </c>
    </row>
    <row r="959" spans="1:19" x14ac:dyDescent="0.3">
      <c r="A959">
        <v>954</v>
      </c>
      <c r="B959" t="s">
        <v>1134</v>
      </c>
      <c r="C959">
        <v>43839</v>
      </c>
      <c r="D959" t="s">
        <v>1899</v>
      </c>
      <c r="E959">
        <v>1964</v>
      </c>
      <c r="F959" t="s">
        <v>2131</v>
      </c>
      <c r="G959" t="s">
        <v>2103</v>
      </c>
      <c r="H959">
        <v>2</v>
      </c>
      <c r="I959">
        <v>1</v>
      </c>
      <c r="J959" t="s">
        <v>2131</v>
      </c>
      <c r="K959">
        <v>336.9</v>
      </c>
      <c r="L959">
        <v>336.9</v>
      </c>
      <c r="M959">
        <v>884492.46</v>
      </c>
      <c r="N959">
        <v>884492.46</v>
      </c>
      <c r="O959">
        <v>0</v>
      </c>
      <c r="P959">
        <v>0</v>
      </c>
      <c r="Q959">
        <v>0</v>
      </c>
      <c r="R959">
        <v>45292</v>
      </c>
      <c r="S959">
        <v>45657</v>
      </c>
    </row>
    <row r="960" spans="1:19" x14ac:dyDescent="0.3">
      <c r="A960">
        <v>955</v>
      </c>
      <c r="B960" t="s">
        <v>1504</v>
      </c>
      <c r="C960">
        <v>43742</v>
      </c>
      <c r="D960" t="s">
        <v>1899</v>
      </c>
      <c r="E960">
        <v>1975</v>
      </c>
      <c r="F960" t="s">
        <v>2131</v>
      </c>
      <c r="G960" t="s">
        <v>2097</v>
      </c>
      <c r="H960">
        <v>5</v>
      </c>
      <c r="I960">
        <v>5</v>
      </c>
      <c r="J960" t="s">
        <v>2131</v>
      </c>
      <c r="K960">
        <v>5640.5</v>
      </c>
      <c r="L960">
        <v>4672.5</v>
      </c>
      <c r="M960">
        <v>323364</v>
      </c>
      <c r="N960">
        <v>323364</v>
      </c>
      <c r="O960">
        <v>0</v>
      </c>
      <c r="P960">
        <v>0</v>
      </c>
      <c r="Q960">
        <v>0</v>
      </c>
      <c r="R960">
        <v>45292</v>
      </c>
      <c r="S960">
        <v>45657</v>
      </c>
    </row>
    <row r="961" spans="1:19" x14ac:dyDescent="0.3">
      <c r="A961">
        <v>956</v>
      </c>
      <c r="B961" t="s">
        <v>1853</v>
      </c>
      <c r="C961">
        <v>43792</v>
      </c>
      <c r="D961" t="s">
        <v>1899</v>
      </c>
      <c r="E961">
        <v>1979</v>
      </c>
      <c r="F961" t="s">
        <v>2131</v>
      </c>
      <c r="G961" t="s">
        <v>2098</v>
      </c>
      <c r="H961">
        <v>5</v>
      </c>
      <c r="I961">
        <v>6</v>
      </c>
      <c r="J961" t="s">
        <v>2131</v>
      </c>
      <c r="K961">
        <v>7257.9</v>
      </c>
      <c r="L961">
        <v>4520.8</v>
      </c>
      <c r="M961">
        <v>5255453.3888499998</v>
      </c>
      <c r="N961">
        <v>5255453.3888499998</v>
      </c>
      <c r="O961">
        <v>0</v>
      </c>
      <c r="P961">
        <v>0</v>
      </c>
      <c r="Q961">
        <v>0</v>
      </c>
      <c r="R961">
        <v>45292</v>
      </c>
      <c r="S961">
        <v>45657</v>
      </c>
    </row>
    <row r="962" spans="1:19" x14ac:dyDescent="0.3">
      <c r="A962">
        <v>957</v>
      </c>
      <c r="B962" t="s">
        <v>1854</v>
      </c>
      <c r="C962">
        <v>43794</v>
      </c>
      <c r="D962" t="s">
        <v>1899</v>
      </c>
      <c r="E962">
        <v>1979</v>
      </c>
      <c r="F962" t="s">
        <v>2131</v>
      </c>
      <c r="G962" t="s">
        <v>2097</v>
      </c>
      <c r="H962">
        <v>5</v>
      </c>
      <c r="I962">
        <v>4</v>
      </c>
      <c r="J962" t="s">
        <v>2131</v>
      </c>
      <c r="K962">
        <v>5089.1000000000004</v>
      </c>
      <c r="L962">
        <v>3387.5</v>
      </c>
      <c r="M962">
        <v>4192005.6625999999</v>
      </c>
      <c r="N962">
        <v>4192005.6625999999</v>
      </c>
      <c r="O962">
        <v>0</v>
      </c>
      <c r="P962">
        <v>0</v>
      </c>
      <c r="Q962">
        <v>0</v>
      </c>
      <c r="R962">
        <v>45292</v>
      </c>
      <c r="S962">
        <v>45657</v>
      </c>
    </row>
    <row r="963" spans="1:19" x14ac:dyDescent="0.3">
      <c r="A963">
        <v>958</v>
      </c>
      <c r="B963" t="s">
        <v>708</v>
      </c>
      <c r="C963">
        <v>43853</v>
      </c>
      <c r="D963" t="s">
        <v>1899</v>
      </c>
      <c r="E963">
        <v>1961</v>
      </c>
      <c r="F963" t="s">
        <v>2131</v>
      </c>
      <c r="G963" t="s">
        <v>2103</v>
      </c>
      <c r="H963">
        <v>2</v>
      </c>
      <c r="I963">
        <v>1</v>
      </c>
      <c r="J963" t="s">
        <v>2131</v>
      </c>
      <c r="K963">
        <v>422</v>
      </c>
      <c r="L963">
        <v>387</v>
      </c>
      <c r="M963">
        <v>995814.9</v>
      </c>
      <c r="N963">
        <v>995814.9</v>
      </c>
      <c r="O963">
        <v>0</v>
      </c>
      <c r="P963">
        <v>0</v>
      </c>
      <c r="Q963">
        <v>0</v>
      </c>
      <c r="R963">
        <v>45292</v>
      </c>
      <c r="S963">
        <v>45657</v>
      </c>
    </row>
    <row r="964" spans="1:19" x14ac:dyDescent="0.3">
      <c r="A964">
        <v>959</v>
      </c>
      <c r="B964" t="s">
        <v>709</v>
      </c>
      <c r="C964">
        <v>43854</v>
      </c>
      <c r="D964" t="s">
        <v>1899</v>
      </c>
      <c r="E964">
        <v>1961</v>
      </c>
      <c r="F964" t="s">
        <v>2131</v>
      </c>
      <c r="G964" t="s">
        <v>2103</v>
      </c>
      <c r="H964">
        <v>2</v>
      </c>
      <c r="I964">
        <v>1</v>
      </c>
      <c r="J964" t="s">
        <v>2131</v>
      </c>
      <c r="K964">
        <v>382.3</v>
      </c>
      <c r="L964">
        <v>382.3</v>
      </c>
      <c r="M964">
        <v>988288.48</v>
      </c>
      <c r="N964">
        <v>988288.48</v>
      </c>
      <c r="O964">
        <v>0</v>
      </c>
      <c r="P964">
        <v>0</v>
      </c>
      <c r="Q964">
        <v>0</v>
      </c>
      <c r="R964">
        <v>45292</v>
      </c>
      <c r="S964">
        <v>45657</v>
      </c>
    </row>
    <row r="965" spans="1:19" x14ac:dyDescent="0.3">
      <c r="A965">
        <v>960</v>
      </c>
      <c r="B965" t="s">
        <v>710</v>
      </c>
      <c r="C965">
        <v>43855</v>
      </c>
      <c r="D965" t="s">
        <v>1899</v>
      </c>
      <c r="E965">
        <v>1961</v>
      </c>
      <c r="F965" t="s">
        <v>2131</v>
      </c>
      <c r="G965" t="s">
        <v>2103</v>
      </c>
      <c r="H965">
        <v>2</v>
      </c>
      <c r="I965">
        <v>1</v>
      </c>
      <c r="J965" t="s">
        <v>2131</v>
      </c>
      <c r="K965">
        <v>390.9</v>
      </c>
      <c r="L965">
        <v>384</v>
      </c>
      <c r="M965">
        <v>998323.7300000001</v>
      </c>
      <c r="N965">
        <v>998323.7300000001</v>
      </c>
      <c r="O965">
        <v>0</v>
      </c>
      <c r="P965">
        <v>0</v>
      </c>
      <c r="Q965">
        <v>0</v>
      </c>
      <c r="R965">
        <v>45292</v>
      </c>
      <c r="S965">
        <v>45657</v>
      </c>
    </row>
    <row r="966" spans="1:19" x14ac:dyDescent="0.3">
      <c r="A966">
        <v>961</v>
      </c>
      <c r="B966" t="s">
        <v>711</v>
      </c>
      <c r="C966">
        <v>43856</v>
      </c>
      <c r="D966" t="s">
        <v>1899</v>
      </c>
      <c r="E966">
        <v>1961</v>
      </c>
      <c r="F966" t="s">
        <v>2131</v>
      </c>
      <c r="G966" t="s">
        <v>2103</v>
      </c>
      <c r="H966">
        <v>2</v>
      </c>
      <c r="I966">
        <v>1</v>
      </c>
      <c r="J966" t="s">
        <v>2131</v>
      </c>
      <c r="K966">
        <v>413.5</v>
      </c>
      <c r="L966">
        <v>400</v>
      </c>
      <c r="M966">
        <v>749094.40000000002</v>
      </c>
      <c r="N966">
        <v>749094.40000000002</v>
      </c>
      <c r="O966">
        <v>0</v>
      </c>
      <c r="P966">
        <v>0</v>
      </c>
      <c r="Q966">
        <v>0</v>
      </c>
      <c r="R966">
        <v>45292</v>
      </c>
      <c r="S966">
        <v>45657</v>
      </c>
    </row>
    <row r="967" spans="1:19" x14ac:dyDescent="0.3">
      <c r="A967">
        <v>962</v>
      </c>
      <c r="B967" t="s">
        <v>712</v>
      </c>
      <c r="C967">
        <v>43890</v>
      </c>
      <c r="D967" t="s">
        <v>1899</v>
      </c>
      <c r="E967">
        <v>1958</v>
      </c>
      <c r="F967" t="s">
        <v>2131</v>
      </c>
      <c r="G967" t="s">
        <v>2103</v>
      </c>
      <c r="H967">
        <v>2</v>
      </c>
      <c r="I967">
        <v>1</v>
      </c>
      <c r="J967" t="s">
        <v>2131</v>
      </c>
      <c r="K967">
        <v>401.4</v>
      </c>
      <c r="L967">
        <v>401.4</v>
      </c>
      <c r="M967">
        <v>1449636.78</v>
      </c>
      <c r="N967">
        <v>1449636.78</v>
      </c>
      <c r="O967">
        <v>0</v>
      </c>
      <c r="P967">
        <v>0</v>
      </c>
      <c r="Q967">
        <v>0</v>
      </c>
      <c r="R967">
        <v>45292</v>
      </c>
      <c r="S967">
        <v>45657</v>
      </c>
    </row>
    <row r="968" spans="1:19" x14ac:dyDescent="0.3">
      <c r="A968">
        <v>963</v>
      </c>
      <c r="B968" t="s">
        <v>713</v>
      </c>
      <c r="C968">
        <v>43884</v>
      </c>
      <c r="D968" t="s">
        <v>1899</v>
      </c>
      <c r="E968">
        <v>1958</v>
      </c>
      <c r="F968" t="s">
        <v>2131</v>
      </c>
      <c r="G968" t="s">
        <v>2103</v>
      </c>
      <c r="H968">
        <v>2</v>
      </c>
      <c r="I968">
        <v>1</v>
      </c>
      <c r="J968" t="s">
        <v>2131</v>
      </c>
      <c r="K968">
        <v>405.2</v>
      </c>
      <c r="L968">
        <v>345.1</v>
      </c>
      <c r="M968">
        <v>1236209.1000000001</v>
      </c>
      <c r="N968">
        <v>1236209.1000000001</v>
      </c>
      <c r="O968">
        <v>0</v>
      </c>
      <c r="P968">
        <v>0</v>
      </c>
      <c r="Q968">
        <v>0</v>
      </c>
      <c r="R968">
        <v>45292</v>
      </c>
      <c r="S968">
        <v>45657</v>
      </c>
    </row>
    <row r="969" spans="1:19" x14ac:dyDescent="0.3">
      <c r="A969">
        <v>964</v>
      </c>
      <c r="B969" t="s">
        <v>714</v>
      </c>
      <c r="C969">
        <v>43885</v>
      </c>
      <c r="D969" t="s">
        <v>1899</v>
      </c>
      <c r="E969">
        <v>1957</v>
      </c>
      <c r="F969" t="s">
        <v>2131</v>
      </c>
      <c r="G969" t="s">
        <v>2103</v>
      </c>
      <c r="H969">
        <v>2</v>
      </c>
      <c r="I969">
        <v>1</v>
      </c>
      <c r="J969" t="s">
        <v>2131</v>
      </c>
      <c r="K969">
        <v>402.2</v>
      </c>
      <c r="L969">
        <v>401.5</v>
      </c>
      <c r="M969">
        <v>1430634.92</v>
      </c>
      <c r="N969">
        <v>1430634.92</v>
      </c>
      <c r="O969">
        <v>0</v>
      </c>
      <c r="P969">
        <v>0</v>
      </c>
      <c r="Q969">
        <v>0</v>
      </c>
      <c r="R969">
        <v>45292</v>
      </c>
      <c r="S969">
        <v>45657</v>
      </c>
    </row>
    <row r="970" spans="1:19" x14ac:dyDescent="0.3">
      <c r="A970">
        <v>965</v>
      </c>
      <c r="B970" t="s">
        <v>1493</v>
      </c>
      <c r="C970">
        <v>43873</v>
      </c>
      <c r="D970" t="s">
        <v>1899</v>
      </c>
      <c r="E970">
        <v>1962</v>
      </c>
      <c r="F970" t="s">
        <v>2131</v>
      </c>
      <c r="G970" t="s">
        <v>2103</v>
      </c>
      <c r="H970">
        <v>2</v>
      </c>
      <c r="I970">
        <v>1</v>
      </c>
      <c r="J970" t="s">
        <v>2131</v>
      </c>
      <c r="K970">
        <v>386.1</v>
      </c>
      <c r="L970">
        <v>293.2</v>
      </c>
      <c r="M970">
        <v>906442.85</v>
      </c>
      <c r="N970">
        <v>906442.85</v>
      </c>
      <c r="O970">
        <v>0</v>
      </c>
      <c r="P970">
        <v>0</v>
      </c>
      <c r="Q970">
        <v>0</v>
      </c>
      <c r="R970">
        <v>45292</v>
      </c>
      <c r="S970">
        <v>45657</v>
      </c>
    </row>
    <row r="971" spans="1:19" x14ac:dyDescent="0.3">
      <c r="A971">
        <v>966</v>
      </c>
      <c r="B971" t="s">
        <v>1494</v>
      </c>
      <c r="C971">
        <v>43874</v>
      </c>
      <c r="D971" t="s">
        <v>1899</v>
      </c>
      <c r="E971">
        <v>1959</v>
      </c>
      <c r="F971" t="s">
        <v>2131</v>
      </c>
      <c r="G971" t="s">
        <v>2103</v>
      </c>
      <c r="H971">
        <v>2</v>
      </c>
      <c r="I971">
        <v>1</v>
      </c>
      <c r="J971" t="s">
        <v>2131</v>
      </c>
      <c r="K971">
        <v>386.7</v>
      </c>
      <c r="L971">
        <v>386.7</v>
      </c>
      <c r="M971">
        <v>1234980.79</v>
      </c>
      <c r="N971">
        <v>1234980.79</v>
      </c>
      <c r="O971">
        <v>0</v>
      </c>
      <c r="P971">
        <v>0</v>
      </c>
      <c r="Q971">
        <v>0</v>
      </c>
      <c r="R971">
        <v>45292</v>
      </c>
      <c r="S971">
        <v>45657</v>
      </c>
    </row>
    <row r="972" spans="1:19" x14ac:dyDescent="0.3">
      <c r="A972">
        <v>967</v>
      </c>
      <c r="B972" t="s">
        <v>1495</v>
      </c>
      <c r="C972">
        <v>43876</v>
      </c>
      <c r="D972" t="s">
        <v>1899</v>
      </c>
      <c r="E972">
        <v>1960</v>
      </c>
      <c r="F972" t="s">
        <v>2131</v>
      </c>
      <c r="G972" t="s">
        <v>2103</v>
      </c>
      <c r="H972">
        <v>2</v>
      </c>
      <c r="I972">
        <v>1</v>
      </c>
      <c r="J972" t="s">
        <v>2131</v>
      </c>
      <c r="K972">
        <v>331</v>
      </c>
      <c r="L972">
        <v>331</v>
      </c>
      <c r="M972">
        <v>782698.75</v>
      </c>
      <c r="N972">
        <v>782698.75</v>
      </c>
      <c r="O972">
        <v>0</v>
      </c>
      <c r="P972">
        <v>0</v>
      </c>
      <c r="Q972">
        <v>0</v>
      </c>
      <c r="R972">
        <v>45292</v>
      </c>
      <c r="S972">
        <v>45657</v>
      </c>
    </row>
    <row r="973" spans="1:19" x14ac:dyDescent="0.3">
      <c r="A973">
        <v>968</v>
      </c>
      <c r="B973" t="s">
        <v>1496</v>
      </c>
      <c r="C973">
        <v>43862</v>
      </c>
      <c r="D973" t="s">
        <v>1899</v>
      </c>
      <c r="E973">
        <v>1960</v>
      </c>
      <c r="F973" t="s">
        <v>2131</v>
      </c>
      <c r="G973" t="s">
        <v>2103</v>
      </c>
      <c r="H973">
        <v>2</v>
      </c>
      <c r="I973">
        <v>1</v>
      </c>
      <c r="J973" t="s">
        <v>2131</v>
      </c>
      <c r="K973">
        <v>401.6</v>
      </c>
      <c r="L973">
        <v>401.6</v>
      </c>
      <c r="M973">
        <v>1482291.52</v>
      </c>
      <c r="N973">
        <v>1482291.52</v>
      </c>
      <c r="O973">
        <v>0</v>
      </c>
      <c r="P973">
        <v>0</v>
      </c>
      <c r="Q973">
        <v>0</v>
      </c>
      <c r="R973">
        <v>45292</v>
      </c>
      <c r="S973">
        <v>45657</v>
      </c>
    </row>
    <row r="974" spans="1:19" x14ac:dyDescent="0.3">
      <c r="A974">
        <v>969</v>
      </c>
      <c r="B974" t="s">
        <v>1498</v>
      </c>
      <c r="C974">
        <v>43911</v>
      </c>
      <c r="D974" t="s">
        <v>1899</v>
      </c>
      <c r="E974">
        <v>1958</v>
      </c>
      <c r="F974" t="s">
        <v>2131</v>
      </c>
      <c r="G974" t="s">
        <v>2103</v>
      </c>
      <c r="H974">
        <v>2</v>
      </c>
      <c r="I974">
        <v>1</v>
      </c>
      <c r="J974" t="s">
        <v>2131</v>
      </c>
      <c r="K974">
        <v>435.2</v>
      </c>
      <c r="L974">
        <v>388.6</v>
      </c>
      <c r="M974">
        <v>1393289.88</v>
      </c>
      <c r="N974">
        <v>1393289.88</v>
      </c>
      <c r="O974">
        <v>0</v>
      </c>
      <c r="P974">
        <v>0</v>
      </c>
      <c r="Q974">
        <v>0</v>
      </c>
      <c r="R974">
        <v>45292</v>
      </c>
      <c r="S974">
        <v>45657</v>
      </c>
    </row>
    <row r="975" spans="1:19" x14ac:dyDescent="0.3">
      <c r="A975">
        <v>970</v>
      </c>
      <c r="B975" t="s">
        <v>1503</v>
      </c>
      <c r="C975">
        <v>43923</v>
      </c>
      <c r="D975" t="s">
        <v>1899</v>
      </c>
      <c r="E975">
        <v>1965</v>
      </c>
      <c r="F975" t="s">
        <v>2131</v>
      </c>
      <c r="G975" t="s">
        <v>2098</v>
      </c>
      <c r="H975">
        <v>2</v>
      </c>
      <c r="I975">
        <v>2</v>
      </c>
      <c r="J975" t="s">
        <v>2131</v>
      </c>
      <c r="K975">
        <v>650.4</v>
      </c>
      <c r="L975">
        <v>617.1</v>
      </c>
      <c r="M975">
        <v>2078963.1838499999</v>
      </c>
      <c r="N975">
        <v>2078963.1838499999</v>
      </c>
      <c r="O975">
        <v>0</v>
      </c>
      <c r="P975">
        <v>0</v>
      </c>
      <c r="Q975">
        <v>0</v>
      </c>
      <c r="R975">
        <v>45292</v>
      </c>
      <c r="S975">
        <v>45657</v>
      </c>
    </row>
    <row r="976" spans="1:19" x14ac:dyDescent="0.3">
      <c r="A976">
        <v>971</v>
      </c>
      <c r="B976" t="s">
        <v>1502</v>
      </c>
      <c r="C976">
        <v>43922</v>
      </c>
      <c r="D976" t="s">
        <v>1899</v>
      </c>
      <c r="E976">
        <v>1964</v>
      </c>
      <c r="F976" t="s">
        <v>2131</v>
      </c>
      <c r="G976" t="s">
        <v>2098</v>
      </c>
      <c r="H976">
        <v>2</v>
      </c>
      <c r="I976">
        <v>2</v>
      </c>
      <c r="J976" t="s">
        <v>2131</v>
      </c>
      <c r="K976">
        <v>645.1</v>
      </c>
      <c r="L976">
        <v>617</v>
      </c>
      <c r="M976">
        <v>1468246.89</v>
      </c>
      <c r="N976">
        <v>1468246.89</v>
      </c>
      <c r="O976">
        <v>0</v>
      </c>
      <c r="P976">
        <v>0</v>
      </c>
      <c r="Q976">
        <v>0</v>
      </c>
      <c r="R976">
        <v>45292</v>
      </c>
      <c r="S976">
        <v>45657</v>
      </c>
    </row>
    <row r="977" spans="1:19" x14ac:dyDescent="0.3">
      <c r="A977">
        <v>972</v>
      </c>
      <c r="B977" t="s">
        <v>1135</v>
      </c>
      <c r="C977">
        <v>43963</v>
      </c>
      <c r="D977" t="s">
        <v>1899</v>
      </c>
      <c r="E977">
        <v>1960</v>
      </c>
      <c r="F977" t="s">
        <v>2131</v>
      </c>
      <c r="G977" t="s">
        <v>2098</v>
      </c>
      <c r="H977">
        <v>2</v>
      </c>
      <c r="I977">
        <v>1</v>
      </c>
      <c r="J977" t="s">
        <v>2131</v>
      </c>
      <c r="K977">
        <v>696.1</v>
      </c>
      <c r="L977">
        <v>439.21</v>
      </c>
      <c r="M977">
        <v>865780.70000000007</v>
      </c>
      <c r="N977">
        <v>865780.70000000007</v>
      </c>
      <c r="O977">
        <v>0</v>
      </c>
      <c r="P977">
        <v>0</v>
      </c>
      <c r="Q977">
        <v>0</v>
      </c>
      <c r="R977">
        <v>45292</v>
      </c>
      <c r="S977">
        <v>45657</v>
      </c>
    </row>
    <row r="978" spans="1:19" x14ac:dyDescent="0.3">
      <c r="A978">
        <v>973</v>
      </c>
      <c r="B978" t="s">
        <v>1136</v>
      </c>
      <c r="C978">
        <v>43964</v>
      </c>
      <c r="D978" t="s">
        <v>1899</v>
      </c>
      <c r="E978">
        <v>1973</v>
      </c>
      <c r="F978" t="s">
        <v>2131</v>
      </c>
      <c r="G978" t="s">
        <v>2098</v>
      </c>
      <c r="H978">
        <v>2</v>
      </c>
      <c r="I978">
        <v>1</v>
      </c>
      <c r="J978" t="s">
        <v>2131</v>
      </c>
      <c r="K978">
        <v>721.09</v>
      </c>
      <c r="L978">
        <v>359.87</v>
      </c>
      <c r="M978">
        <v>1001423.88</v>
      </c>
      <c r="N978">
        <v>1001423.88</v>
      </c>
      <c r="O978">
        <v>0</v>
      </c>
      <c r="P978">
        <v>0</v>
      </c>
      <c r="Q978">
        <v>0</v>
      </c>
      <c r="R978">
        <v>45292</v>
      </c>
      <c r="S978">
        <v>45657</v>
      </c>
    </row>
    <row r="979" spans="1:19" x14ac:dyDescent="0.3">
      <c r="A979">
        <v>974</v>
      </c>
      <c r="B979" t="s">
        <v>1897</v>
      </c>
      <c r="C979">
        <v>44068</v>
      </c>
      <c r="D979" t="s">
        <v>1899</v>
      </c>
      <c r="E979">
        <v>1981</v>
      </c>
      <c r="F979" t="s">
        <v>2131</v>
      </c>
      <c r="G979" t="s">
        <v>2097</v>
      </c>
      <c r="H979">
        <v>5</v>
      </c>
      <c r="I979">
        <v>1</v>
      </c>
      <c r="J979" t="s">
        <v>2131</v>
      </c>
      <c r="K979">
        <v>4738.42</v>
      </c>
      <c r="L979">
        <v>1315.6</v>
      </c>
      <c r="M979">
        <v>1321620.66995</v>
      </c>
      <c r="N979">
        <v>1321620.66995</v>
      </c>
      <c r="O979">
        <v>0</v>
      </c>
      <c r="P979">
        <v>0</v>
      </c>
      <c r="Q979">
        <v>0</v>
      </c>
      <c r="R979">
        <v>45292</v>
      </c>
      <c r="S979">
        <v>45657</v>
      </c>
    </row>
    <row r="980" spans="1:19" x14ac:dyDescent="0.3">
      <c r="A980">
        <v>975</v>
      </c>
      <c r="B980" t="s">
        <v>1045</v>
      </c>
      <c r="C980">
        <v>55879</v>
      </c>
      <c r="D980" t="s">
        <v>1899</v>
      </c>
      <c r="E980">
        <v>1964</v>
      </c>
      <c r="F980" t="s">
        <v>2131</v>
      </c>
      <c r="G980" t="s">
        <v>2110</v>
      </c>
      <c r="H980">
        <v>4</v>
      </c>
      <c r="I980">
        <v>4</v>
      </c>
      <c r="J980" t="s">
        <v>2131</v>
      </c>
      <c r="K980">
        <v>2827</v>
      </c>
      <c r="L980">
        <v>2700.3</v>
      </c>
      <c r="M980">
        <v>4761446.5643499997</v>
      </c>
      <c r="N980">
        <v>4761446.5643499997</v>
      </c>
      <c r="O980">
        <v>0</v>
      </c>
      <c r="P980">
        <v>0</v>
      </c>
      <c r="Q980">
        <v>0</v>
      </c>
      <c r="R980">
        <v>45292</v>
      </c>
      <c r="S980">
        <v>45657</v>
      </c>
    </row>
    <row r="981" spans="1:19" x14ac:dyDescent="0.3">
      <c r="A981">
        <v>976</v>
      </c>
      <c r="B981" t="s">
        <v>1046</v>
      </c>
      <c r="C981">
        <v>55880</v>
      </c>
      <c r="D981" t="s">
        <v>1899</v>
      </c>
      <c r="E981">
        <v>1965</v>
      </c>
      <c r="F981" t="s">
        <v>2131</v>
      </c>
      <c r="G981" t="s">
        <v>2110</v>
      </c>
      <c r="H981">
        <v>4</v>
      </c>
      <c r="I981">
        <v>4</v>
      </c>
      <c r="J981" t="s">
        <v>2131</v>
      </c>
      <c r="K981">
        <v>2827</v>
      </c>
      <c r="L981">
        <v>215.9</v>
      </c>
      <c r="M981">
        <v>4761446.5643499997</v>
      </c>
      <c r="N981">
        <v>4761446.5643499997</v>
      </c>
      <c r="O981">
        <v>0</v>
      </c>
      <c r="P981">
        <v>0</v>
      </c>
      <c r="Q981">
        <v>0</v>
      </c>
      <c r="R981">
        <v>45292</v>
      </c>
      <c r="S981">
        <v>45657</v>
      </c>
    </row>
    <row r="982" spans="1:19" x14ac:dyDescent="0.3">
      <c r="A982">
        <v>977</v>
      </c>
      <c r="B982" t="s">
        <v>1367</v>
      </c>
      <c r="C982">
        <v>55881</v>
      </c>
      <c r="D982" t="s">
        <v>1899</v>
      </c>
      <c r="E982">
        <v>1965</v>
      </c>
      <c r="F982" t="s">
        <v>2131</v>
      </c>
      <c r="G982" t="s">
        <v>2129</v>
      </c>
      <c r="H982">
        <v>4</v>
      </c>
      <c r="I982">
        <v>4</v>
      </c>
      <c r="J982" t="s">
        <v>2131</v>
      </c>
      <c r="K982">
        <v>2827</v>
      </c>
      <c r="L982">
        <v>2027</v>
      </c>
      <c r="M982">
        <v>4813922.5643499997</v>
      </c>
      <c r="N982">
        <v>4813922.5643499997</v>
      </c>
      <c r="O982">
        <v>0</v>
      </c>
      <c r="P982">
        <v>0</v>
      </c>
      <c r="Q982">
        <v>0</v>
      </c>
      <c r="R982">
        <v>45292</v>
      </c>
      <c r="S982">
        <v>45657</v>
      </c>
    </row>
    <row r="983" spans="1:19" x14ac:dyDescent="0.3">
      <c r="A983">
        <v>978</v>
      </c>
      <c r="B983" t="s">
        <v>1368</v>
      </c>
      <c r="C983">
        <v>55882</v>
      </c>
      <c r="D983" t="s">
        <v>1899</v>
      </c>
      <c r="E983">
        <v>1965</v>
      </c>
      <c r="F983" t="s">
        <v>2131</v>
      </c>
      <c r="G983" t="s">
        <v>2097</v>
      </c>
      <c r="H983">
        <v>4</v>
      </c>
      <c r="I983">
        <v>4</v>
      </c>
      <c r="J983" t="s">
        <v>2131</v>
      </c>
      <c r="K983">
        <v>2827</v>
      </c>
      <c r="L983">
        <v>2027</v>
      </c>
      <c r="M983">
        <v>4813922.5643499997</v>
      </c>
      <c r="N983">
        <v>4813922.5643499997</v>
      </c>
      <c r="O983">
        <v>0</v>
      </c>
      <c r="P983">
        <v>0</v>
      </c>
      <c r="Q983">
        <v>0</v>
      </c>
      <c r="R983">
        <v>45292</v>
      </c>
      <c r="S983">
        <v>45657</v>
      </c>
    </row>
    <row r="984" spans="1:19" x14ac:dyDescent="0.3">
      <c r="A984">
        <v>979</v>
      </c>
      <c r="B984" t="s">
        <v>721</v>
      </c>
      <c r="C984">
        <v>55833</v>
      </c>
      <c r="D984" t="s">
        <v>1899</v>
      </c>
      <c r="E984">
        <v>1971</v>
      </c>
      <c r="F984" t="s">
        <v>2131</v>
      </c>
      <c r="G984" t="s">
        <v>2110</v>
      </c>
      <c r="H984">
        <v>4</v>
      </c>
      <c r="I984">
        <v>4</v>
      </c>
      <c r="J984" t="s">
        <v>2131</v>
      </c>
      <c r="K984">
        <v>2818</v>
      </c>
      <c r="L984">
        <v>55.2</v>
      </c>
      <c r="M984">
        <v>5052155.6000000006</v>
      </c>
      <c r="N984">
        <v>5052155.6000000006</v>
      </c>
      <c r="O984">
        <v>0</v>
      </c>
      <c r="P984">
        <v>0</v>
      </c>
      <c r="Q984">
        <v>0</v>
      </c>
      <c r="R984">
        <v>45292</v>
      </c>
      <c r="S984">
        <v>45657</v>
      </c>
    </row>
    <row r="985" spans="1:19" x14ac:dyDescent="0.3">
      <c r="A985">
        <v>980</v>
      </c>
      <c r="B985" t="s">
        <v>723</v>
      </c>
      <c r="C985">
        <v>44118</v>
      </c>
      <c r="D985" t="s">
        <v>1899</v>
      </c>
      <c r="E985">
        <v>1967</v>
      </c>
      <c r="F985" t="s">
        <v>2131</v>
      </c>
      <c r="G985" t="s">
        <v>2098</v>
      </c>
      <c r="H985">
        <v>2</v>
      </c>
      <c r="I985">
        <v>2</v>
      </c>
      <c r="J985" t="s">
        <v>2131</v>
      </c>
      <c r="K985">
        <v>508.52</v>
      </c>
      <c r="L985">
        <v>450.88</v>
      </c>
      <c r="M985">
        <v>1280390.48</v>
      </c>
      <c r="N985">
        <v>1280390.48</v>
      </c>
      <c r="O985">
        <v>0</v>
      </c>
      <c r="P985">
        <v>0</v>
      </c>
      <c r="Q985">
        <v>0</v>
      </c>
      <c r="R985">
        <v>45292</v>
      </c>
      <c r="S985">
        <v>45657</v>
      </c>
    </row>
    <row r="986" spans="1:19" x14ac:dyDescent="0.3">
      <c r="A986">
        <v>981</v>
      </c>
      <c r="B986" t="s">
        <v>724</v>
      </c>
      <c r="C986">
        <v>44119</v>
      </c>
      <c r="D986" t="s">
        <v>1899</v>
      </c>
      <c r="E986">
        <v>1968</v>
      </c>
      <c r="F986" t="s">
        <v>2131</v>
      </c>
      <c r="G986" t="s">
        <v>2098</v>
      </c>
      <c r="H986">
        <v>2</v>
      </c>
      <c r="I986">
        <v>2</v>
      </c>
      <c r="J986" t="s">
        <v>2131</v>
      </c>
      <c r="K986">
        <v>467.64</v>
      </c>
      <c r="L986">
        <v>442.34</v>
      </c>
      <c r="M986">
        <v>1280390.48</v>
      </c>
      <c r="N986">
        <v>1280390.48</v>
      </c>
      <c r="O986">
        <v>0</v>
      </c>
      <c r="P986">
        <v>0</v>
      </c>
      <c r="Q986">
        <v>0</v>
      </c>
      <c r="R986">
        <v>45292</v>
      </c>
      <c r="S986">
        <v>45657</v>
      </c>
    </row>
    <row r="987" spans="1:19" x14ac:dyDescent="0.3">
      <c r="A987">
        <v>982</v>
      </c>
      <c r="B987" t="s">
        <v>1138</v>
      </c>
      <c r="C987">
        <v>44621</v>
      </c>
      <c r="D987" t="s">
        <v>1899</v>
      </c>
      <c r="E987">
        <v>1981</v>
      </c>
      <c r="F987" t="s">
        <v>2131</v>
      </c>
      <c r="G987" t="s">
        <v>2098</v>
      </c>
      <c r="H987">
        <v>5</v>
      </c>
      <c r="I987">
        <v>1</v>
      </c>
      <c r="J987" t="s">
        <v>2131</v>
      </c>
      <c r="K987">
        <v>939.8</v>
      </c>
      <c r="L987">
        <v>839</v>
      </c>
      <c r="M987">
        <v>2063806</v>
      </c>
      <c r="N987">
        <v>2063806</v>
      </c>
      <c r="O987">
        <v>0</v>
      </c>
      <c r="P987">
        <v>0</v>
      </c>
      <c r="Q987">
        <v>0</v>
      </c>
      <c r="R987">
        <v>45292</v>
      </c>
      <c r="S987">
        <v>45657</v>
      </c>
    </row>
    <row r="988" spans="1:19" x14ac:dyDescent="0.3">
      <c r="A988">
        <v>983</v>
      </c>
      <c r="B988" t="s">
        <v>1139</v>
      </c>
      <c r="C988">
        <v>44622</v>
      </c>
      <c r="D988" t="s">
        <v>1899</v>
      </c>
      <c r="E988">
        <v>1981</v>
      </c>
      <c r="F988" t="s">
        <v>2131</v>
      </c>
      <c r="G988" t="s">
        <v>2098</v>
      </c>
      <c r="H988">
        <v>5</v>
      </c>
      <c r="I988">
        <v>1</v>
      </c>
      <c r="J988" t="s">
        <v>2131</v>
      </c>
      <c r="K988">
        <v>944</v>
      </c>
      <c r="L988">
        <v>834.8</v>
      </c>
      <c r="M988">
        <v>2194916.39</v>
      </c>
      <c r="N988">
        <v>2194916.39</v>
      </c>
      <c r="O988">
        <v>0</v>
      </c>
      <c r="P988">
        <v>0</v>
      </c>
      <c r="Q988">
        <v>0</v>
      </c>
      <c r="R988">
        <v>45292</v>
      </c>
      <c r="S988">
        <v>45657</v>
      </c>
    </row>
    <row r="989" spans="1:19" x14ac:dyDescent="0.3">
      <c r="A989">
        <v>984</v>
      </c>
      <c r="B989" t="s">
        <v>36</v>
      </c>
      <c r="C989">
        <v>44334</v>
      </c>
      <c r="D989" t="s">
        <v>1899</v>
      </c>
      <c r="E989">
        <v>1987</v>
      </c>
      <c r="F989" t="s">
        <v>2131</v>
      </c>
      <c r="G989" t="s">
        <v>2098</v>
      </c>
      <c r="H989">
        <v>9</v>
      </c>
      <c r="I989">
        <v>2</v>
      </c>
      <c r="J989" t="s">
        <v>2131</v>
      </c>
      <c r="K989">
        <v>8792.5</v>
      </c>
      <c r="L989">
        <v>6979.2999999999993</v>
      </c>
      <c r="M989">
        <v>18015352.739999998</v>
      </c>
      <c r="N989">
        <v>18015352.739999998</v>
      </c>
      <c r="O989">
        <v>0</v>
      </c>
      <c r="P989">
        <v>0</v>
      </c>
      <c r="Q989">
        <v>0</v>
      </c>
      <c r="R989">
        <v>45292</v>
      </c>
      <c r="S989">
        <v>45657</v>
      </c>
    </row>
    <row r="990" spans="1:19" x14ac:dyDescent="0.3">
      <c r="A990">
        <v>985</v>
      </c>
      <c r="B990" t="s">
        <v>2280</v>
      </c>
      <c r="C990">
        <v>44298</v>
      </c>
      <c r="D990" t="s">
        <v>1899</v>
      </c>
      <c r="E990">
        <v>1960</v>
      </c>
      <c r="F990" t="s">
        <v>2131</v>
      </c>
      <c r="G990" t="s">
        <v>2103</v>
      </c>
      <c r="H990">
        <v>2</v>
      </c>
      <c r="I990">
        <v>2</v>
      </c>
      <c r="J990" t="s">
        <v>2131</v>
      </c>
      <c r="K990">
        <v>590.1</v>
      </c>
      <c r="L990">
        <v>526.79999999999995</v>
      </c>
      <c r="M990">
        <v>1244667.5299999998</v>
      </c>
      <c r="N990">
        <v>1244667.5299999998</v>
      </c>
      <c r="O990">
        <v>0</v>
      </c>
      <c r="P990">
        <v>0</v>
      </c>
      <c r="Q990">
        <v>0</v>
      </c>
      <c r="R990">
        <v>45292</v>
      </c>
      <c r="S990">
        <v>45657</v>
      </c>
    </row>
    <row r="991" spans="1:19" x14ac:dyDescent="0.3">
      <c r="A991">
        <v>986</v>
      </c>
      <c r="B991" t="s">
        <v>2281</v>
      </c>
      <c r="C991">
        <v>44299</v>
      </c>
      <c r="D991" t="s">
        <v>1899</v>
      </c>
      <c r="E991">
        <v>1960</v>
      </c>
      <c r="F991" t="s">
        <v>2131</v>
      </c>
      <c r="G991" t="s">
        <v>2103</v>
      </c>
      <c r="H991">
        <v>2</v>
      </c>
      <c r="I991">
        <v>2</v>
      </c>
      <c r="J991" t="s">
        <v>2131</v>
      </c>
      <c r="K991">
        <v>595.9</v>
      </c>
      <c r="L991">
        <v>532.29999999999995</v>
      </c>
      <c r="M991">
        <v>1244667.5299999998</v>
      </c>
      <c r="N991">
        <v>1244667.5299999998</v>
      </c>
      <c r="O991">
        <v>0</v>
      </c>
      <c r="P991">
        <v>0</v>
      </c>
      <c r="Q991">
        <v>0</v>
      </c>
      <c r="R991">
        <v>45292</v>
      </c>
      <c r="S991">
        <v>45657</v>
      </c>
    </row>
    <row r="992" spans="1:19" x14ac:dyDescent="0.3">
      <c r="A992">
        <v>987</v>
      </c>
      <c r="B992" t="s">
        <v>1143</v>
      </c>
      <c r="C992">
        <v>44412</v>
      </c>
      <c r="D992" t="s">
        <v>1899</v>
      </c>
      <c r="E992">
        <v>1972</v>
      </c>
      <c r="F992" t="s">
        <v>2131</v>
      </c>
      <c r="G992" t="s">
        <v>2098</v>
      </c>
      <c r="H992">
        <v>2</v>
      </c>
      <c r="I992">
        <v>2</v>
      </c>
      <c r="J992" t="s">
        <v>2131</v>
      </c>
      <c r="K992">
        <v>806.5</v>
      </c>
      <c r="L992">
        <v>725.30000000000007</v>
      </c>
      <c r="M992">
        <v>2411022.77</v>
      </c>
      <c r="N992">
        <v>2411022.77</v>
      </c>
      <c r="O992">
        <v>0</v>
      </c>
      <c r="P992">
        <v>0</v>
      </c>
      <c r="Q992">
        <v>0</v>
      </c>
      <c r="R992">
        <v>45292</v>
      </c>
      <c r="S992">
        <v>45657</v>
      </c>
    </row>
    <row r="993" spans="1:19" x14ac:dyDescent="0.3">
      <c r="A993">
        <v>988</v>
      </c>
      <c r="B993" t="s">
        <v>71</v>
      </c>
      <c r="C993">
        <v>44302</v>
      </c>
      <c r="D993" t="s">
        <v>1899</v>
      </c>
      <c r="E993">
        <v>1984</v>
      </c>
      <c r="F993" t="s">
        <v>2131</v>
      </c>
      <c r="G993" t="s">
        <v>2098</v>
      </c>
      <c r="H993">
        <v>9</v>
      </c>
      <c r="I993">
        <v>1</v>
      </c>
      <c r="J993" t="s">
        <v>2131</v>
      </c>
      <c r="K993">
        <v>2255.1999999999998</v>
      </c>
      <c r="L993">
        <v>1757.1</v>
      </c>
      <c r="M993">
        <v>5198634.6800000006</v>
      </c>
      <c r="N993">
        <v>5198634.6800000006</v>
      </c>
      <c r="O993">
        <v>0</v>
      </c>
      <c r="P993">
        <v>0</v>
      </c>
      <c r="Q993">
        <v>0</v>
      </c>
      <c r="R993">
        <v>45292</v>
      </c>
      <c r="S993">
        <v>45657</v>
      </c>
    </row>
    <row r="994" spans="1:19" x14ac:dyDescent="0.3">
      <c r="A994">
        <v>989</v>
      </c>
      <c r="B994" t="s">
        <v>1636</v>
      </c>
      <c r="C994">
        <v>44221</v>
      </c>
      <c r="D994" t="s">
        <v>1899</v>
      </c>
      <c r="E994">
        <v>1959</v>
      </c>
      <c r="F994" t="s">
        <v>2131</v>
      </c>
      <c r="G994" t="s">
        <v>2098</v>
      </c>
      <c r="H994">
        <v>2</v>
      </c>
      <c r="I994">
        <v>2</v>
      </c>
      <c r="J994" t="s">
        <v>2131</v>
      </c>
      <c r="K994">
        <v>676.1</v>
      </c>
      <c r="L994">
        <v>607.19999999999993</v>
      </c>
      <c r="M994">
        <v>1024446.88</v>
      </c>
      <c r="N994">
        <v>1024446.88</v>
      </c>
      <c r="O994">
        <v>0</v>
      </c>
      <c r="P994">
        <v>0</v>
      </c>
      <c r="Q994">
        <v>0</v>
      </c>
      <c r="R994">
        <v>45292</v>
      </c>
      <c r="S994">
        <v>45657</v>
      </c>
    </row>
    <row r="995" spans="1:19" x14ac:dyDescent="0.3">
      <c r="A995">
        <v>990</v>
      </c>
      <c r="B995" t="s">
        <v>737</v>
      </c>
      <c r="C995">
        <v>44501</v>
      </c>
      <c r="D995" t="s">
        <v>1899</v>
      </c>
      <c r="E995">
        <v>1980</v>
      </c>
      <c r="F995" t="s">
        <v>2131</v>
      </c>
      <c r="G995" t="s">
        <v>2097</v>
      </c>
      <c r="H995">
        <v>5</v>
      </c>
      <c r="I995">
        <v>6</v>
      </c>
      <c r="J995" t="s">
        <v>2131</v>
      </c>
      <c r="K995">
        <v>5323.3</v>
      </c>
      <c r="L995">
        <v>4712.6000000000004</v>
      </c>
      <c r="M995">
        <v>7531019.1800000006</v>
      </c>
      <c r="N995">
        <v>7531019.1800000006</v>
      </c>
      <c r="O995">
        <v>0</v>
      </c>
      <c r="P995">
        <v>0</v>
      </c>
      <c r="Q995">
        <v>0</v>
      </c>
      <c r="R995">
        <v>45292</v>
      </c>
      <c r="S995">
        <v>45657</v>
      </c>
    </row>
    <row r="996" spans="1:19" x14ac:dyDescent="0.3">
      <c r="A996">
        <v>991</v>
      </c>
      <c r="B996" t="s">
        <v>1520</v>
      </c>
      <c r="C996">
        <v>44510</v>
      </c>
      <c r="D996" t="s">
        <v>1899</v>
      </c>
      <c r="E996">
        <v>1979</v>
      </c>
      <c r="F996" t="s">
        <v>2131</v>
      </c>
      <c r="G996" t="s">
        <v>2098</v>
      </c>
      <c r="H996">
        <v>5</v>
      </c>
      <c r="I996">
        <v>8</v>
      </c>
      <c r="J996" t="s">
        <v>2131</v>
      </c>
      <c r="K996">
        <v>8346.2999999999993</v>
      </c>
      <c r="L996">
        <v>6789.5000000000009</v>
      </c>
      <c r="M996">
        <v>17818950.239999998</v>
      </c>
      <c r="N996">
        <v>17818950.239999998</v>
      </c>
      <c r="O996">
        <v>0</v>
      </c>
      <c r="P996">
        <v>0</v>
      </c>
      <c r="Q996">
        <v>0</v>
      </c>
      <c r="R996">
        <v>45292</v>
      </c>
      <c r="S996">
        <v>45657</v>
      </c>
    </row>
    <row r="997" spans="1:19" x14ac:dyDescent="0.3">
      <c r="A997">
        <v>992</v>
      </c>
      <c r="B997" t="s">
        <v>739</v>
      </c>
      <c r="C997">
        <v>44585</v>
      </c>
      <c r="D997" t="s">
        <v>1899</v>
      </c>
      <c r="E997">
        <v>1982</v>
      </c>
      <c r="F997" t="s">
        <v>2131</v>
      </c>
      <c r="G997" t="s">
        <v>2097</v>
      </c>
      <c r="H997">
        <v>5</v>
      </c>
      <c r="I997">
        <v>6</v>
      </c>
      <c r="J997" t="s">
        <v>2131</v>
      </c>
      <c r="K997">
        <v>5315.2</v>
      </c>
      <c r="L997">
        <v>4711.8</v>
      </c>
      <c r="M997">
        <v>10997425.529999999</v>
      </c>
      <c r="N997">
        <v>10997425.529999999</v>
      </c>
      <c r="O997">
        <v>0</v>
      </c>
      <c r="P997">
        <v>0</v>
      </c>
      <c r="Q997">
        <v>0</v>
      </c>
      <c r="R997">
        <v>45292</v>
      </c>
      <c r="S997">
        <v>45657</v>
      </c>
    </row>
    <row r="998" spans="1:19" x14ac:dyDescent="0.3">
      <c r="A998">
        <v>993</v>
      </c>
      <c r="B998" t="s">
        <v>1514</v>
      </c>
      <c r="C998">
        <v>44422</v>
      </c>
      <c r="D998" t="s">
        <v>1899</v>
      </c>
      <c r="E998">
        <v>1969</v>
      </c>
      <c r="F998" t="s">
        <v>2131</v>
      </c>
      <c r="G998" t="s">
        <v>2098</v>
      </c>
      <c r="H998">
        <v>3</v>
      </c>
      <c r="I998">
        <v>2</v>
      </c>
      <c r="J998" t="s">
        <v>2131</v>
      </c>
      <c r="K998">
        <v>1067.5999999999999</v>
      </c>
      <c r="L998">
        <v>954.40000000000009</v>
      </c>
      <c r="M998">
        <v>3405782.5599999996</v>
      </c>
      <c r="N998">
        <v>3405782.5599999996</v>
      </c>
      <c r="O998">
        <v>0</v>
      </c>
      <c r="P998">
        <v>0</v>
      </c>
      <c r="Q998">
        <v>0</v>
      </c>
      <c r="R998">
        <v>45292</v>
      </c>
      <c r="S998">
        <v>45657</v>
      </c>
    </row>
    <row r="999" spans="1:19" x14ac:dyDescent="0.3">
      <c r="A999">
        <v>994</v>
      </c>
      <c r="B999" t="s">
        <v>1516</v>
      </c>
      <c r="C999">
        <v>44410</v>
      </c>
      <c r="D999" t="s">
        <v>1899</v>
      </c>
      <c r="E999">
        <v>1972</v>
      </c>
      <c r="F999" t="s">
        <v>2131</v>
      </c>
      <c r="G999" t="s">
        <v>2098</v>
      </c>
      <c r="H999">
        <v>2</v>
      </c>
      <c r="I999">
        <v>2</v>
      </c>
      <c r="J999" t="s">
        <v>2131</v>
      </c>
      <c r="K999">
        <v>807.4</v>
      </c>
      <c r="L999">
        <v>722.2</v>
      </c>
      <c r="M999">
        <v>2411022.77</v>
      </c>
      <c r="N999">
        <v>2411022.77</v>
      </c>
      <c r="O999">
        <v>0</v>
      </c>
      <c r="P999">
        <v>0</v>
      </c>
      <c r="Q999">
        <v>0</v>
      </c>
      <c r="R999">
        <v>45292</v>
      </c>
      <c r="S999">
        <v>45657</v>
      </c>
    </row>
    <row r="1000" spans="1:19" x14ac:dyDescent="0.3">
      <c r="A1000">
        <v>995</v>
      </c>
      <c r="B1000" t="s">
        <v>1518</v>
      </c>
      <c r="C1000">
        <v>44468</v>
      </c>
      <c r="D1000" t="s">
        <v>1899</v>
      </c>
      <c r="E1000">
        <v>1983</v>
      </c>
      <c r="F1000" t="s">
        <v>2131</v>
      </c>
      <c r="G1000" t="s">
        <v>2098</v>
      </c>
      <c r="H1000">
        <v>5</v>
      </c>
      <c r="I1000">
        <v>6</v>
      </c>
      <c r="J1000" t="s">
        <v>2131</v>
      </c>
      <c r="K1000">
        <v>4716.3</v>
      </c>
      <c r="L1000">
        <v>3941</v>
      </c>
      <c r="M1000">
        <v>10947866.33</v>
      </c>
      <c r="N1000">
        <v>10947866.33</v>
      </c>
      <c r="O1000">
        <v>0</v>
      </c>
      <c r="P1000">
        <v>0</v>
      </c>
      <c r="Q1000">
        <v>0</v>
      </c>
      <c r="R1000">
        <v>45292</v>
      </c>
      <c r="S1000">
        <v>45657</v>
      </c>
    </row>
    <row r="1001" spans="1:19" x14ac:dyDescent="0.3">
      <c r="A1001">
        <v>996</v>
      </c>
      <c r="B1001" t="s">
        <v>1519</v>
      </c>
      <c r="C1001">
        <v>44463</v>
      </c>
      <c r="D1001" t="s">
        <v>1899</v>
      </c>
      <c r="E1001">
        <v>1984</v>
      </c>
      <c r="F1001" t="s">
        <v>2131</v>
      </c>
      <c r="G1001" t="s">
        <v>2097</v>
      </c>
      <c r="H1001">
        <v>5</v>
      </c>
      <c r="I1001">
        <v>3</v>
      </c>
      <c r="J1001" t="s">
        <v>2131</v>
      </c>
      <c r="K1001">
        <v>6131</v>
      </c>
      <c r="L1001">
        <v>5292.7</v>
      </c>
      <c r="M1001">
        <v>9168261.2699999996</v>
      </c>
      <c r="N1001">
        <v>9168261.2699999996</v>
      </c>
      <c r="O1001">
        <v>0</v>
      </c>
      <c r="P1001">
        <v>0</v>
      </c>
      <c r="Q1001">
        <v>0</v>
      </c>
      <c r="R1001">
        <v>45292</v>
      </c>
      <c r="S1001">
        <v>45657</v>
      </c>
    </row>
    <row r="1002" spans="1:19" x14ac:dyDescent="0.3">
      <c r="A1002">
        <v>997</v>
      </c>
      <c r="B1002" t="s">
        <v>2368</v>
      </c>
      <c r="C1002">
        <v>44442</v>
      </c>
      <c r="D1002" t="s">
        <v>1899</v>
      </c>
      <c r="E1002">
        <v>1957</v>
      </c>
      <c r="F1002" t="s">
        <v>2131</v>
      </c>
      <c r="G1002" t="s">
        <v>2106</v>
      </c>
      <c r="H1002">
        <v>2</v>
      </c>
      <c r="I1002">
        <v>2</v>
      </c>
      <c r="J1002" t="s">
        <v>2131</v>
      </c>
      <c r="K1002">
        <v>839</v>
      </c>
      <c r="L1002">
        <v>756.4</v>
      </c>
      <c r="M1002">
        <v>614401.82999999996</v>
      </c>
      <c r="N1002">
        <v>614401.82999999996</v>
      </c>
      <c r="O1002">
        <v>0</v>
      </c>
      <c r="P1002">
        <v>0</v>
      </c>
      <c r="Q1002">
        <v>0</v>
      </c>
      <c r="R1002">
        <v>45292</v>
      </c>
      <c r="S1002">
        <v>45657</v>
      </c>
    </row>
    <row r="1003" spans="1:19" x14ac:dyDescent="0.3">
      <c r="A1003">
        <v>998</v>
      </c>
      <c r="B1003" t="s">
        <v>3098</v>
      </c>
      <c r="C1003">
        <v>44508</v>
      </c>
      <c r="D1003" t="s">
        <v>1899</v>
      </c>
      <c r="E1003">
        <v>1971</v>
      </c>
      <c r="F1003" t="s">
        <v>2131</v>
      </c>
      <c r="G1003" t="s">
        <v>2098</v>
      </c>
      <c r="H1003">
        <v>5</v>
      </c>
      <c r="I1003">
        <v>4</v>
      </c>
      <c r="J1003" t="s">
        <v>2131</v>
      </c>
      <c r="K1003">
        <v>3373.8</v>
      </c>
      <c r="L1003">
        <v>2804.9</v>
      </c>
      <c r="M1003">
        <v>1025093.75</v>
      </c>
      <c r="N1003">
        <v>1025093.75</v>
      </c>
      <c r="O1003">
        <v>0</v>
      </c>
      <c r="P1003">
        <v>0</v>
      </c>
      <c r="Q1003">
        <v>0</v>
      </c>
      <c r="R1003">
        <v>45292</v>
      </c>
      <c r="S1003">
        <v>45657</v>
      </c>
    </row>
    <row r="1004" spans="1:19" x14ac:dyDescent="0.3">
      <c r="A1004">
        <v>999</v>
      </c>
      <c r="B1004" t="s">
        <v>1145</v>
      </c>
      <c r="C1004">
        <v>44668</v>
      </c>
      <c r="D1004" t="s">
        <v>1899</v>
      </c>
      <c r="E1004">
        <v>1980</v>
      </c>
      <c r="F1004" t="s">
        <v>2131</v>
      </c>
      <c r="G1004" t="s">
        <v>2099</v>
      </c>
      <c r="H1004">
        <v>5</v>
      </c>
      <c r="I1004">
        <v>6</v>
      </c>
      <c r="J1004" t="s">
        <v>2131</v>
      </c>
      <c r="K1004">
        <v>6228.7</v>
      </c>
      <c r="L1004">
        <v>4560.8</v>
      </c>
      <c r="M1004">
        <v>4825104.2299999995</v>
      </c>
      <c r="N1004">
        <v>4825104.2299999995</v>
      </c>
      <c r="O1004">
        <v>0</v>
      </c>
      <c r="P1004">
        <v>0</v>
      </c>
      <c r="Q1004">
        <v>0</v>
      </c>
      <c r="R1004">
        <v>45292</v>
      </c>
      <c r="S1004">
        <v>45657</v>
      </c>
    </row>
    <row r="1005" spans="1:19" x14ac:dyDescent="0.3">
      <c r="A1005">
        <v>1000</v>
      </c>
      <c r="B1005" t="s">
        <v>2282</v>
      </c>
      <c r="C1005">
        <v>44647</v>
      </c>
      <c r="D1005" t="s">
        <v>1899</v>
      </c>
      <c r="E1005">
        <v>1977</v>
      </c>
      <c r="F1005" t="s">
        <v>2131</v>
      </c>
      <c r="G1005" t="s">
        <v>2099</v>
      </c>
      <c r="H1005">
        <v>2</v>
      </c>
      <c r="I1005">
        <v>2</v>
      </c>
      <c r="J1005" t="s">
        <v>2131</v>
      </c>
      <c r="K1005">
        <v>316.60000000000002</v>
      </c>
      <c r="L1005">
        <v>283.5</v>
      </c>
      <c r="M1005">
        <v>24952</v>
      </c>
      <c r="N1005">
        <v>24952</v>
      </c>
      <c r="O1005">
        <v>0</v>
      </c>
      <c r="P1005">
        <v>0</v>
      </c>
      <c r="Q1005">
        <v>0</v>
      </c>
      <c r="R1005">
        <v>45292</v>
      </c>
      <c r="S1005">
        <v>45657</v>
      </c>
    </row>
    <row r="1006" spans="1:19" x14ac:dyDescent="0.3">
      <c r="A1006">
        <v>1001</v>
      </c>
      <c r="B1006" t="s">
        <v>3309</v>
      </c>
      <c r="C1006">
        <v>44681</v>
      </c>
      <c r="D1006" t="s">
        <v>1899</v>
      </c>
      <c r="E1006">
        <v>1977</v>
      </c>
      <c r="F1006" t="s">
        <v>2131</v>
      </c>
      <c r="H1006">
        <v>2</v>
      </c>
      <c r="I1006">
        <v>3</v>
      </c>
      <c r="J1006" t="s">
        <v>2131</v>
      </c>
      <c r="K1006">
        <v>935.3</v>
      </c>
      <c r="L1006">
        <v>849.03</v>
      </c>
      <c r="M1006">
        <v>2270788.4500000002</v>
      </c>
      <c r="N1006">
        <v>2270788.4500000002</v>
      </c>
      <c r="O1006">
        <v>0</v>
      </c>
      <c r="P1006">
        <v>0</v>
      </c>
      <c r="Q1006">
        <v>0</v>
      </c>
      <c r="R1006">
        <v>45292</v>
      </c>
      <c r="S1006">
        <v>45657</v>
      </c>
    </row>
    <row r="1007" spans="1:19" x14ac:dyDescent="0.3">
      <c r="A1007">
        <v>1002</v>
      </c>
      <c r="B1007" t="s">
        <v>741</v>
      </c>
      <c r="C1007">
        <v>44695</v>
      </c>
      <c r="D1007" t="s">
        <v>1899</v>
      </c>
      <c r="E1007">
        <v>1973</v>
      </c>
      <c r="F1007" t="s">
        <v>2131</v>
      </c>
      <c r="G1007" t="s">
        <v>2097</v>
      </c>
      <c r="H1007">
        <v>5</v>
      </c>
      <c r="I1007">
        <v>4</v>
      </c>
      <c r="J1007" t="s">
        <v>2131</v>
      </c>
      <c r="K1007">
        <v>4013.5</v>
      </c>
      <c r="L1007">
        <v>3510.79</v>
      </c>
      <c r="M1007">
        <v>2884494.1118000001</v>
      </c>
      <c r="N1007">
        <v>2884494.1118000001</v>
      </c>
      <c r="O1007">
        <v>0</v>
      </c>
      <c r="P1007">
        <v>0</v>
      </c>
      <c r="Q1007">
        <v>0</v>
      </c>
      <c r="R1007">
        <v>45292</v>
      </c>
      <c r="S1007">
        <v>45657</v>
      </c>
    </row>
    <row r="1008" spans="1:19" x14ac:dyDescent="0.3">
      <c r="A1008">
        <v>1003</v>
      </c>
      <c r="B1008" t="s">
        <v>745</v>
      </c>
      <c r="C1008">
        <v>44847</v>
      </c>
      <c r="D1008" t="s">
        <v>1899</v>
      </c>
      <c r="E1008">
        <v>1961</v>
      </c>
      <c r="F1008" t="s">
        <v>2131</v>
      </c>
      <c r="G1008" t="s">
        <v>2103</v>
      </c>
      <c r="H1008">
        <v>2</v>
      </c>
      <c r="I1008">
        <v>2</v>
      </c>
      <c r="J1008" t="s">
        <v>2131</v>
      </c>
      <c r="K1008">
        <v>1088.03</v>
      </c>
      <c r="L1008">
        <v>649.55999999999995</v>
      </c>
      <c r="M1008">
        <v>1461034.18</v>
      </c>
      <c r="N1008">
        <v>1461034.18</v>
      </c>
      <c r="O1008">
        <v>0</v>
      </c>
      <c r="P1008">
        <v>0</v>
      </c>
      <c r="Q1008">
        <v>0</v>
      </c>
      <c r="R1008">
        <v>45292</v>
      </c>
      <c r="S1008">
        <v>45657</v>
      </c>
    </row>
    <row r="1009" spans="1:19" x14ac:dyDescent="0.3">
      <c r="A1009">
        <v>1004</v>
      </c>
      <c r="B1009" t="s">
        <v>746</v>
      </c>
      <c r="C1009">
        <v>44842</v>
      </c>
      <c r="D1009" t="s">
        <v>1899</v>
      </c>
      <c r="E1009">
        <v>1961</v>
      </c>
      <c r="F1009" t="s">
        <v>2131</v>
      </c>
      <c r="G1009" t="s">
        <v>2103</v>
      </c>
      <c r="H1009">
        <v>2</v>
      </c>
      <c r="I1009">
        <v>2</v>
      </c>
      <c r="J1009" t="s">
        <v>2131</v>
      </c>
      <c r="K1009">
        <v>1503.43</v>
      </c>
      <c r="L1009">
        <v>589.95000000000005</v>
      </c>
      <c r="M1009">
        <v>1482773.0399999998</v>
      </c>
      <c r="N1009">
        <v>1482773.0399999998</v>
      </c>
      <c r="O1009">
        <v>0</v>
      </c>
      <c r="P1009">
        <v>0</v>
      </c>
      <c r="Q1009">
        <v>0</v>
      </c>
      <c r="R1009">
        <v>45292</v>
      </c>
      <c r="S1009">
        <v>45657</v>
      </c>
    </row>
    <row r="1010" spans="1:19" x14ac:dyDescent="0.3">
      <c r="A1010">
        <v>1005</v>
      </c>
      <c r="B1010" t="s">
        <v>747</v>
      </c>
      <c r="C1010">
        <v>44843</v>
      </c>
      <c r="D1010" t="s">
        <v>1899</v>
      </c>
      <c r="E1010">
        <v>1961</v>
      </c>
      <c r="F1010" t="s">
        <v>2131</v>
      </c>
      <c r="G1010" t="s">
        <v>2103</v>
      </c>
      <c r="H1010">
        <v>2</v>
      </c>
      <c r="I1010">
        <v>2</v>
      </c>
      <c r="J1010" t="s">
        <v>2131</v>
      </c>
      <c r="K1010">
        <v>1517.6</v>
      </c>
      <c r="L1010">
        <v>672.68</v>
      </c>
      <c r="M1010">
        <v>1153644.72</v>
      </c>
      <c r="N1010">
        <v>1153644.72</v>
      </c>
      <c r="O1010">
        <v>0</v>
      </c>
      <c r="P1010">
        <v>0</v>
      </c>
      <c r="Q1010">
        <v>0</v>
      </c>
      <c r="R1010">
        <v>45292</v>
      </c>
      <c r="S1010">
        <v>45657</v>
      </c>
    </row>
    <row r="1011" spans="1:19" x14ac:dyDescent="0.3">
      <c r="A1011">
        <v>1006</v>
      </c>
      <c r="B1011" t="s">
        <v>748</v>
      </c>
      <c r="C1011">
        <v>44844</v>
      </c>
      <c r="D1011" t="s">
        <v>1899</v>
      </c>
      <c r="E1011">
        <v>1961</v>
      </c>
      <c r="F1011" t="s">
        <v>2131</v>
      </c>
      <c r="G1011" t="s">
        <v>2103</v>
      </c>
      <c r="H1011">
        <v>2</v>
      </c>
      <c r="I1011">
        <v>2</v>
      </c>
      <c r="J1011" t="s">
        <v>2131</v>
      </c>
      <c r="K1011">
        <v>933.84</v>
      </c>
      <c r="L1011">
        <v>539.11</v>
      </c>
      <c r="M1011">
        <v>1600853.94</v>
      </c>
      <c r="N1011">
        <v>1600853.94</v>
      </c>
      <c r="O1011">
        <v>0</v>
      </c>
      <c r="P1011">
        <v>0</v>
      </c>
      <c r="Q1011">
        <v>0</v>
      </c>
      <c r="R1011">
        <v>45292</v>
      </c>
      <c r="S1011">
        <v>45657</v>
      </c>
    </row>
    <row r="1012" spans="1:19" x14ac:dyDescent="0.3">
      <c r="A1012">
        <v>1007</v>
      </c>
      <c r="B1012" t="s">
        <v>3175</v>
      </c>
      <c r="C1012">
        <v>55975</v>
      </c>
      <c r="D1012" t="s">
        <v>1899</v>
      </c>
      <c r="E1012">
        <v>2018</v>
      </c>
      <c r="F1012" t="s">
        <v>2131</v>
      </c>
      <c r="G1012" t="s">
        <v>2100</v>
      </c>
      <c r="H1012">
        <v>3</v>
      </c>
      <c r="I1012">
        <v>3</v>
      </c>
      <c r="J1012" t="s">
        <v>2131</v>
      </c>
      <c r="K1012">
        <v>1485.7</v>
      </c>
      <c r="L1012">
        <v>1485.7</v>
      </c>
      <c r="M1012">
        <v>3735575.55</v>
      </c>
      <c r="N1012">
        <v>3735575.55</v>
      </c>
      <c r="O1012">
        <v>0</v>
      </c>
      <c r="P1012">
        <v>0</v>
      </c>
      <c r="Q1012">
        <v>0</v>
      </c>
      <c r="R1012">
        <v>45292</v>
      </c>
      <c r="S1012">
        <v>45657</v>
      </c>
    </row>
    <row r="1013" spans="1:19" x14ac:dyDescent="0.3">
      <c r="A1013">
        <v>1008</v>
      </c>
      <c r="B1013" t="s">
        <v>743</v>
      </c>
      <c r="C1013">
        <v>44819</v>
      </c>
      <c r="D1013" t="s">
        <v>1899</v>
      </c>
      <c r="E1013">
        <v>1972</v>
      </c>
      <c r="F1013" t="s">
        <v>2131</v>
      </c>
      <c r="G1013" t="s">
        <v>2097</v>
      </c>
      <c r="H1013">
        <v>5</v>
      </c>
      <c r="I1013">
        <v>4</v>
      </c>
      <c r="J1013" t="s">
        <v>2131</v>
      </c>
      <c r="K1013">
        <v>6141.91</v>
      </c>
      <c r="L1013">
        <v>3974.89</v>
      </c>
      <c r="M1013">
        <v>4245983.0299999993</v>
      </c>
      <c r="N1013">
        <v>4245983.0299999993</v>
      </c>
      <c r="O1013">
        <v>0</v>
      </c>
      <c r="P1013">
        <v>0</v>
      </c>
      <c r="Q1013">
        <v>0</v>
      </c>
      <c r="R1013">
        <v>45292</v>
      </c>
      <c r="S1013">
        <v>45657</v>
      </c>
    </row>
    <row r="1014" spans="1:19" x14ac:dyDescent="0.3">
      <c r="A1014">
        <v>1009</v>
      </c>
      <c r="B1014" t="s">
        <v>744</v>
      </c>
      <c r="C1014">
        <v>44820</v>
      </c>
      <c r="D1014" t="s">
        <v>1899</v>
      </c>
      <c r="E1014">
        <v>1973</v>
      </c>
      <c r="F1014" t="s">
        <v>2131</v>
      </c>
      <c r="G1014" t="s">
        <v>2097</v>
      </c>
      <c r="H1014">
        <v>5</v>
      </c>
      <c r="I1014">
        <v>4</v>
      </c>
      <c r="J1014" t="s">
        <v>2131</v>
      </c>
      <c r="K1014">
        <v>6434.32</v>
      </c>
      <c r="L1014">
        <v>3907.45</v>
      </c>
      <c r="M1014">
        <v>4633721.6500000004</v>
      </c>
      <c r="N1014">
        <v>4633721.6500000004</v>
      </c>
      <c r="O1014">
        <v>0</v>
      </c>
      <c r="P1014">
        <v>0</v>
      </c>
      <c r="Q1014">
        <v>0</v>
      </c>
      <c r="R1014">
        <v>45292</v>
      </c>
      <c r="S1014">
        <v>45657</v>
      </c>
    </row>
    <row r="1015" spans="1:19" x14ac:dyDescent="0.3">
      <c r="A1015">
        <v>1010</v>
      </c>
      <c r="B1015" t="s">
        <v>753</v>
      </c>
      <c r="C1015">
        <v>44747</v>
      </c>
      <c r="D1015" t="s">
        <v>1899</v>
      </c>
      <c r="E1015">
        <v>1973</v>
      </c>
      <c r="F1015" t="s">
        <v>2131</v>
      </c>
      <c r="G1015" t="s">
        <v>2098</v>
      </c>
      <c r="H1015">
        <v>4</v>
      </c>
      <c r="I1015">
        <v>2</v>
      </c>
      <c r="J1015" t="s">
        <v>2131</v>
      </c>
      <c r="K1015">
        <v>2308</v>
      </c>
      <c r="L1015">
        <v>1277.8</v>
      </c>
      <c r="M1015">
        <v>2890684.6</v>
      </c>
      <c r="N1015">
        <v>2890684.6</v>
      </c>
      <c r="O1015">
        <v>0</v>
      </c>
      <c r="P1015">
        <v>0</v>
      </c>
      <c r="Q1015">
        <v>0</v>
      </c>
      <c r="R1015">
        <v>45292</v>
      </c>
      <c r="S1015">
        <v>45657</v>
      </c>
    </row>
    <row r="1016" spans="1:19" x14ac:dyDescent="0.3">
      <c r="A1016">
        <v>1011</v>
      </c>
      <c r="B1016" t="s">
        <v>754</v>
      </c>
      <c r="C1016">
        <v>44761</v>
      </c>
      <c r="D1016" t="s">
        <v>1899</v>
      </c>
      <c r="E1016">
        <v>1970</v>
      </c>
      <c r="F1016" t="s">
        <v>2131</v>
      </c>
      <c r="G1016" t="s">
        <v>2097</v>
      </c>
      <c r="H1016">
        <v>5</v>
      </c>
      <c r="I1016">
        <v>4</v>
      </c>
      <c r="J1016" t="s">
        <v>2131</v>
      </c>
      <c r="K1016">
        <v>6189.8</v>
      </c>
      <c r="L1016">
        <v>3805.8</v>
      </c>
      <c r="M1016">
        <v>4943220.03</v>
      </c>
      <c r="N1016">
        <v>4943220.03</v>
      </c>
      <c r="O1016">
        <v>0</v>
      </c>
      <c r="P1016">
        <v>0</v>
      </c>
      <c r="Q1016">
        <v>0</v>
      </c>
      <c r="R1016">
        <v>45292</v>
      </c>
      <c r="S1016">
        <v>45657</v>
      </c>
    </row>
    <row r="1017" spans="1:19" x14ac:dyDescent="0.3">
      <c r="A1017">
        <v>1012</v>
      </c>
      <c r="B1017" t="s">
        <v>1153</v>
      </c>
      <c r="C1017">
        <v>44904</v>
      </c>
      <c r="D1017" t="s">
        <v>1899</v>
      </c>
      <c r="E1017">
        <v>1967</v>
      </c>
      <c r="F1017" t="s">
        <v>2131</v>
      </c>
      <c r="G1017" t="s">
        <v>2097</v>
      </c>
      <c r="H1017">
        <v>4</v>
      </c>
      <c r="I1017">
        <v>3</v>
      </c>
      <c r="J1017" t="s">
        <v>2131</v>
      </c>
      <c r="K1017">
        <v>3670.3</v>
      </c>
      <c r="L1017">
        <v>2297.5</v>
      </c>
      <c r="M1017">
        <v>5992097.3300000001</v>
      </c>
      <c r="N1017">
        <v>5992097.3300000001</v>
      </c>
      <c r="O1017">
        <v>0</v>
      </c>
      <c r="P1017">
        <v>0</v>
      </c>
      <c r="Q1017">
        <v>0</v>
      </c>
      <c r="R1017">
        <v>45292</v>
      </c>
      <c r="S1017">
        <v>45657</v>
      </c>
    </row>
    <row r="1018" spans="1:19" x14ac:dyDescent="0.3">
      <c r="A1018">
        <v>1013</v>
      </c>
      <c r="B1018" t="s">
        <v>1154</v>
      </c>
      <c r="C1018">
        <v>44905</v>
      </c>
      <c r="D1018" t="s">
        <v>1899</v>
      </c>
      <c r="E1018">
        <v>1967</v>
      </c>
      <c r="F1018" t="s">
        <v>2131</v>
      </c>
      <c r="G1018" t="s">
        <v>2097</v>
      </c>
      <c r="H1018">
        <v>4</v>
      </c>
      <c r="I1018">
        <v>3</v>
      </c>
      <c r="J1018" t="s">
        <v>2131</v>
      </c>
      <c r="K1018">
        <v>3667.5</v>
      </c>
      <c r="L1018">
        <v>2301.4</v>
      </c>
      <c r="M1018">
        <v>5972626.7400000002</v>
      </c>
      <c r="N1018">
        <v>5972626.7400000002</v>
      </c>
      <c r="O1018">
        <v>0</v>
      </c>
      <c r="P1018">
        <v>0</v>
      </c>
      <c r="Q1018">
        <v>0</v>
      </c>
      <c r="R1018">
        <v>45292</v>
      </c>
      <c r="S1018">
        <v>45657</v>
      </c>
    </row>
    <row r="1019" spans="1:19" x14ac:dyDescent="0.3">
      <c r="A1019">
        <v>1014</v>
      </c>
      <c r="B1019" t="s">
        <v>1156</v>
      </c>
      <c r="C1019">
        <v>44907</v>
      </c>
      <c r="D1019" t="s">
        <v>1899</v>
      </c>
      <c r="E1019">
        <v>1968</v>
      </c>
      <c r="F1019" t="s">
        <v>2131</v>
      </c>
      <c r="G1019" t="s">
        <v>2097</v>
      </c>
      <c r="H1019">
        <v>4</v>
      </c>
      <c r="I1019">
        <v>3</v>
      </c>
      <c r="J1019" t="s">
        <v>2131</v>
      </c>
      <c r="K1019">
        <v>3291.8</v>
      </c>
      <c r="L1019">
        <v>2109.1</v>
      </c>
      <c r="M1019">
        <v>3111083.7572499998</v>
      </c>
      <c r="N1019">
        <v>3111083.7572499998</v>
      </c>
      <c r="O1019">
        <v>0</v>
      </c>
      <c r="P1019">
        <v>0</v>
      </c>
      <c r="Q1019">
        <v>0</v>
      </c>
      <c r="R1019">
        <v>45292</v>
      </c>
      <c r="S1019">
        <v>45657</v>
      </c>
    </row>
    <row r="1020" spans="1:19" x14ac:dyDescent="0.3">
      <c r="A1020">
        <v>1015</v>
      </c>
      <c r="B1020" t="s">
        <v>3535</v>
      </c>
      <c r="C1020">
        <v>44993</v>
      </c>
      <c r="D1020" t="s">
        <v>1899</v>
      </c>
      <c r="E1020">
        <v>1958</v>
      </c>
      <c r="F1020">
        <v>2021</v>
      </c>
      <c r="G1020" t="s">
        <v>2130</v>
      </c>
      <c r="H1020">
        <v>2</v>
      </c>
      <c r="I1020">
        <v>2</v>
      </c>
      <c r="J1020" t="s">
        <v>2131</v>
      </c>
      <c r="K1020">
        <v>1227.5999999999999</v>
      </c>
      <c r="L1020">
        <v>647.70000000000005</v>
      </c>
      <c r="M1020">
        <v>2111099.27</v>
      </c>
      <c r="N1020">
        <v>2111099.27</v>
      </c>
      <c r="O1020">
        <v>0</v>
      </c>
      <c r="P1020">
        <v>0</v>
      </c>
      <c r="Q1020">
        <v>0</v>
      </c>
      <c r="R1020">
        <v>45292</v>
      </c>
      <c r="S1020">
        <v>45657</v>
      </c>
    </row>
    <row r="1021" spans="1:19" x14ac:dyDescent="0.3">
      <c r="A1021">
        <v>1016</v>
      </c>
      <c r="B1021" t="s">
        <v>1166</v>
      </c>
      <c r="C1021">
        <v>44996</v>
      </c>
      <c r="D1021" t="s">
        <v>1899</v>
      </c>
      <c r="E1021">
        <v>1964</v>
      </c>
      <c r="F1021" t="s">
        <v>2131</v>
      </c>
      <c r="G1021" t="s">
        <v>2098</v>
      </c>
      <c r="H1021">
        <v>5</v>
      </c>
      <c r="I1021">
        <v>2</v>
      </c>
      <c r="J1021" t="s">
        <v>2131</v>
      </c>
      <c r="K1021">
        <v>6101</v>
      </c>
      <c r="L1021">
        <v>3418.9</v>
      </c>
      <c r="M1021">
        <v>223170</v>
      </c>
      <c r="N1021">
        <v>223170</v>
      </c>
      <c r="O1021">
        <v>0</v>
      </c>
      <c r="P1021">
        <v>0</v>
      </c>
      <c r="Q1021">
        <v>0</v>
      </c>
      <c r="R1021">
        <v>45292</v>
      </c>
      <c r="S1021">
        <v>45657</v>
      </c>
    </row>
    <row r="1022" spans="1:19" x14ac:dyDescent="0.3">
      <c r="A1022">
        <v>1017</v>
      </c>
      <c r="B1022" t="s">
        <v>3449</v>
      </c>
      <c r="C1022">
        <v>44999</v>
      </c>
      <c r="D1022" t="s">
        <v>1899</v>
      </c>
      <c r="E1022">
        <v>1962</v>
      </c>
      <c r="F1022" t="s">
        <v>2131</v>
      </c>
      <c r="G1022" t="s">
        <v>2129</v>
      </c>
      <c r="H1022">
        <v>4</v>
      </c>
      <c r="I1022">
        <v>3</v>
      </c>
      <c r="J1022" t="s">
        <v>2131</v>
      </c>
      <c r="K1022">
        <v>3648.3</v>
      </c>
      <c r="L1022">
        <v>2243.6999999999998</v>
      </c>
      <c r="M1022">
        <v>5302710.7399999993</v>
      </c>
      <c r="N1022">
        <v>5302710.7399999993</v>
      </c>
      <c r="O1022">
        <v>0</v>
      </c>
      <c r="P1022">
        <v>0</v>
      </c>
      <c r="Q1022">
        <v>0</v>
      </c>
      <c r="R1022">
        <v>45292</v>
      </c>
      <c r="S1022">
        <v>45657</v>
      </c>
    </row>
    <row r="1023" spans="1:19" x14ac:dyDescent="0.3">
      <c r="A1023">
        <v>1018</v>
      </c>
      <c r="B1023" t="s">
        <v>1524</v>
      </c>
      <c r="C1023">
        <v>45011</v>
      </c>
      <c r="D1023" t="s">
        <v>1899</v>
      </c>
      <c r="E1023">
        <v>1966</v>
      </c>
      <c r="F1023" t="s">
        <v>2131</v>
      </c>
      <c r="G1023" t="s">
        <v>2097</v>
      </c>
      <c r="H1023">
        <v>4</v>
      </c>
      <c r="I1023">
        <v>3</v>
      </c>
      <c r="J1023" t="s">
        <v>2131</v>
      </c>
      <c r="K1023">
        <v>3423.1</v>
      </c>
      <c r="L1023">
        <v>2083.9</v>
      </c>
      <c r="M1023">
        <v>906316.68</v>
      </c>
      <c r="N1023">
        <v>906316.68</v>
      </c>
      <c r="O1023">
        <v>0</v>
      </c>
      <c r="P1023">
        <v>0</v>
      </c>
      <c r="Q1023">
        <v>0</v>
      </c>
      <c r="R1023">
        <v>45292</v>
      </c>
      <c r="S1023">
        <v>45657</v>
      </c>
    </row>
    <row r="1024" spans="1:19" x14ac:dyDescent="0.3">
      <c r="A1024">
        <v>1019</v>
      </c>
      <c r="B1024" t="s">
        <v>1525</v>
      </c>
      <c r="C1024">
        <v>45012</v>
      </c>
      <c r="D1024" t="s">
        <v>1899</v>
      </c>
      <c r="E1024">
        <v>1966</v>
      </c>
      <c r="F1024" t="s">
        <v>2131</v>
      </c>
      <c r="G1024" t="s">
        <v>2097</v>
      </c>
      <c r="H1024">
        <v>4</v>
      </c>
      <c r="I1024">
        <v>3</v>
      </c>
      <c r="J1024" t="s">
        <v>2131</v>
      </c>
      <c r="K1024">
        <v>3414.3</v>
      </c>
      <c r="L1024">
        <v>2072.6999999999998</v>
      </c>
      <c r="M1024">
        <v>2607836.8168500001</v>
      </c>
      <c r="N1024">
        <v>2607836.8168500001</v>
      </c>
      <c r="O1024">
        <v>0</v>
      </c>
      <c r="P1024">
        <v>0</v>
      </c>
      <c r="Q1024">
        <v>0</v>
      </c>
      <c r="R1024">
        <v>45292</v>
      </c>
      <c r="S1024">
        <v>45657</v>
      </c>
    </row>
    <row r="1025" spans="1:19" x14ac:dyDescent="0.3">
      <c r="A1025">
        <v>1020</v>
      </c>
      <c r="B1025" t="s">
        <v>1526</v>
      </c>
      <c r="C1025">
        <v>45020</v>
      </c>
      <c r="D1025" t="s">
        <v>1899</v>
      </c>
      <c r="E1025">
        <v>1966</v>
      </c>
      <c r="F1025" t="s">
        <v>2131</v>
      </c>
      <c r="G1025" t="s">
        <v>2098</v>
      </c>
      <c r="H1025">
        <v>4</v>
      </c>
      <c r="I1025">
        <v>3</v>
      </c>
      <c r="J1025" t="s">
        <v>2131</v>
      </c>
      <c r="K1025">
        <v>3337.2</v>
      </c>
      <c r="L1025">
        <v>2418.3000000000002</v>
      </c>
      <c r="M1025">
        <v>3035979.1290000002</v>
      </c>
      <c r="N1025">
        <v>3035979.1290000002</v>
      </c>
      <c r="O1025">
        <v>0</v>
      </c>
      <c r="P1025">
        <v>0</v>
      </c>
      <c r="Q1025">
        <v>0</v>
      </c>
      <c r="R1025">
        <v>45292</v>
      </c>
      <c r="S1025">
        <v>45657</v>
      </c>
    </row>
    <row r="1026" spans="1:19" x14ac:dyDescent="0.3">
      <c r="A1026">
        <v>1021</v>
      </c>
      <c r="B1026" t="s">
        <v>2247</v>
      </c>
      <c r="C1026">
        <v>45086</v>
      </c>
      <c r="D1026" t="s">
        <v>1899</v>
      </c>
      <c r="E1026">
        <v>1990</v>
      </c>
      <c r="F1026" t="s">
        <v>2131</v>
      </c>
      <c r="G1026" t="s">
        <v>2097</v>
      </c>
      <c r="H1026">
        <v>9</v>
      </c>
      <c r="I1026">
        <v>2</v>
      </c>
      <c r="J1026" t="s">
        <v>2131</v>
      </c>
      <c r="K1026">
        <v>6038.3</v>
      </c>
      <c r="L1026">
        <v>4115.1000000000004</v>
      </c>
      <c r="M1026">
        <v>5528646</v>
      </c>
      <c r="N1026">
        <v>5528646</v>
      </c>
      <c r="O1026">
        <v>0</v>
      </c>
      <c r="P1026">
        <v>0</v>
      </c>
      <c r="Q1026">
        <v>0</v>
      </c>
      <c r="R1026">
        <v>45292</v>
      </c>
      <c r="S1026">
        <v>45657</v>
      </c>
    </row>
    <row r="1027" spans="1:19" x14ac:dyDescent="0.3">
      <c r="A1027">
        <v>1022</v>
      </c>
      <c r="B1027" t="s">
        <v>1527</v>
      </c>
      <c r="C1027">
        <v>45021</v>
      </c>
      <c r="D1027" t="s">
        <v>1899</v>
      </c>
      <c r="E1027">
        <v>1966</v>
      </c>
      <c r="F1027" t="s">
        <v>2131</v>
      </c>
      <c r="G1027" t="s">
        <v>2098</v>
      </c>
      <c r="H1027">
        <v>4</v>
      </c>
      <c r="I1027">
        <v>3</v>
      </c>
      <c r="J1027" t="s">
        <v>2131</v>
      </c>
      <c r="K1027">
        <v>3491.6</v>
      </c>
      <c r="L1027">
        <v>2031.1</v>
      </c>
      <c r="M1027">
        <v>2942175.9200000004</v>
      </c>
      <c r="N1027">
        <v>2942175.9200000004</v>
      </c>
      <c r="O1027">
        <v>0</v>
      </c>
      <c r="P1027">
        <v>0</v>
      </c>
      <c r="Q1027">
        <v>0</v>
      </c>
      <c r="R1027">
        <v>45292</v>
      </c>
      <c r="S1027">
        <v>45657</v>
      </c>
    </row>
    <row r="1028" spans="1:19" x14ac:dyDescent="0.3">
      <c r="A1028">
        <v>1023</v>
      </c>
      <c r="B1028" t="s">
        <v>1528</v>
      </c>
      <c r="C1028">
        <v>45022</v>
      </c>
      <c r="D1028" t="s">
        <v>1899</v>
      </c>
      <c r="E1028">
        <v>1969</v>
      </c>
      <c r="F1028" t="s">
        <v>2131</v>
      </c>
      <c r="G1028" t="s">
        <v>2097</v>
      </c>
      <c r="H1028">
        <v>4</v>
      </c>
      <c r="I1028">
        <v>3</v>
      </c>
      <c r="J1028" t="s">
        <v>2131</v>
      </c>
      <c r="K1028">
        <v>3771.9</v>
      </c>
      <c r="L1028">
        <v>2276.3000000000002</v>
      </c>
      <c r="M1028">
        <v>3885804.89</v>
      </c>
      <c r="N1028">
        <v>3885804.89</v>
      </c>
      <c r="O1028">
        <v>0</v>
      </c>
      <c r="P1028">
        <v>0</v>
      </c>
      <c r="Q1028">
        <v>0</v>
      </c>
      <c r="R1028">
        <v>45292</v>
      </c>
      <c r="S1028">
        <v>45657</v>
      </c>
    </row>
    <row r="1029" spans="1:19" x14ac:dyDescent="0.3">
      <c r="A1029">
        <v>1024</v>
      </c>
      <c r="B1029" t="s">
        <v>1529</v>
      </c>
      <c r="C1029">
        <v>45031</v>
      </c>
      <c r="D1029" t="s">
        <v>1899</v>
      </c>
      <c r="E1029">
        <v>1962</v>
      </c>
      <c r="F1029" t="s">
        <v>2131</v>
      </c>
      <c r="G1029" t="s">
        <v>2098</v>
      </c>
      <c r="H1029">
        <v>3</v>
      </c>
      <c r="I1029">
        <v>2</v>
      </c>
      <c r="J1029" t="s">
        <v>2131</v>
      </c>
      <c r="K1029">
        <v>1772.6</v>
      </c>
      <c r="L1029">
        <v>971.2</v>
      </c>
      <c r="M1029">
        <v>2389919.15</v>
      </c>
      <c r="N1029">
        <v>2389919.15</v>
      </c>
      <c r="O1029">
        <v>0</v>
      </c>
      <c r="P1029">
        <v>0</v>
      </c>
      <c r="Q1029">
        <v>0</v>
      </c>
      <c r="R1029">
        <v>45292</v>
      </c>
      <c r="S1029">
        <v>45657</v>
      </c>
    </row>
    <row r="1030" spans="1:19" x14ac:dyDescent="0.3">
      <c r="A1030">
        <v>1025</v>
      </c>
      <c r="B1030" t="s">
        <v>1530</v>
      </c>
      <c r="C1030">
        <v>45032</v>
      </c>
      <c r="D1030" t="s">
        <v>1899</v>
      </c>
      <c r="E1030">
        <v>1962</v>
      </c>
      <c r="F1030" t="s">
        <v>2131</v>
      </c>
      <c r="G1030" t="s">
        <v>2098</v>
      </c>
      <c r="H1030">
        <v>3</v>
      </c>
      <c r="I1030">
        <v>2</v>
      </c>
      <c r="J1030" t="s">
        <v>2131</v>
      </c>
      <c r="K1030">
        <v>1463.9</v>
      </c>
      <c r="L1030">
        <v>975.3</v>
      </c>
      <c r="M1030">
        <v>2423038.25</v>
      </c>
      <c r="N1030">
        <v>2423038.25</v>
      </c>
      <c r="O1030">
        <v>0</v>
      </c>
      <c r="P1030">
        <v>0</v>
      </c>
      <c r="Q1030">
        <v>0</v>
      </c>
      <c r="R1030">
        <v>45292</v>
      </c>
      <c r="S1030">
        <v>45657</v>
      </c>
    </row>
    <row r="1031" spans="1:19" x14ac:dyDescent="0.3">
      <c r="A1031">
        <v>1026</v>
      </c>
      <c r="B1031" t="s">
        <v>1160</v>
      </c>
      <c r="C1031">
        <v>44944</v>
      </c>
      <c r="D1031" t="s">
        <v>1899</v>
      </c>
      <c r="E1031">
        <v>1969</v>
      </c>
      <c r="F1031" t="s">
        <v>2131</v>
      </c>
      <c r="G1031" t="s">
        <v>2098</v>
      </c>
      <c r="H1031">
        <v>4</v>
      </c>
      <c r="I1031">
        <v>4</v>
      </c>
      <c r="J1031" t="s">
        <v>2131</v>
      </c>
      <c r="K1031">
        <v>5252.4</v>
      </c>
      <c r="L1031">
        <v>3078.9</v>
      </c>
      <c r="M1031">
        <v>4265455.03</v>
      </c>
      <c r="N1031">
        <v>4265455.03</v>
      </c>
      <c r="O1031">
        <v>0</v>
      </c>
      <c r="P1031">
        <v>0</v>
      </c>
      <c r="Q1031">
        <v>0</v>
      </c>
      <c r="R1031">
        <v>45292</v>
      </c>
      <c r="S1031">
        <v>45657</v>
      </c>
    </row>
    <row r="1032" spans="1:19" x14ac:dyDescent="0.3">
      <c r="A1032">
        <v>1027</v>
      </c>
      <c r="B1032" t="s">
        <v>1161</v>
      </c>
      <c r="C1032">
        <v>44947</v>
      </c>
      <c r="D1032" t="s">
        <v>1899</v>
      </c>
      <c r="E1032">
        <v>1969</v>
      </c>
      <c r="F1032" t="s">
        <v>2131</v>
      </c>
      <c r="G1032" t="s">
        <v>2097</v>
      </c>
      <c r="H1032">
        <v>4</v>
      </c>
      <c r="I1032">
        <v>3</v>
      </c>
      <c r="J1032" t="s">
        <v>2131</v>
      </c>
      <c r="K1032">
        <v>3780.8</v>
      </c>
      <c r="L1032">
        <v>2298.4</v>
      </c>
      <c r="M1032">
        <v>3070373.99</v>
      </c>
      <c r="N1032">
        <v>3070373.99</v>
      </c>
      <c r="O1032">
        <v>0</v>
      </c>
      <c r="P1032">
        <v>0</v>
      </c>
      <c r="Q1032">
        <v>0</v>
      </c>
      <c r="R1032">
        <v>45292</v>
      </c>
      <c r="S1032">
        <v>45657</v>
      </c>
    </row>
    <row r="1033" spans="1:19" x14ac:dyDescent="0.3">
      <c r="A1033">
        <v>1028</v>
      </c>
      <c r="B1033" t="s">
        <v>1162</v>
      </c>
      <c r="C1033">
        <v>44948</v>
      </c>
      <c r="D1033" t="s">
        <v>1899</v>
      </c>
      <c r="E1033">
        <v>1969</v>
      </c>
      <c r="F1033" t="s">
        <v>2131</v>
      </c>
      <c r="G1033" t="s">
        <v>2097</v>
      </c>
      <c r="H1033">
        <v>4</v>
      </c>
      <c r="I1033">
        <v>3</v>
      </c>
      <c r="J1033" t="s">
        <v>2131</v>
      </c>
      <c r="K1033">
        <v>3482.7</v>
      </c>
      <c r="L1033">
        <v>2069.1</v>
      </c>
      <c r="M1033">
        <v>3346989.84</v>
      </c>
      <c r="N1033">
        <v>3346989.84</v>
      </c>
      <c r="O1033">
        <v>0</v>
      </c>
      <c r="P1033">
        <v>0</v>
      </c>
      <c r="Q1033">
        <v>0</v>
      </c>
      <c r="R1033">
        <v>45292</v>
      </c>
      <c r="S1033">
        <v>45657</v>
      </c>
    </row>
    <row r="1034" spans="1:19" x14ac:dyDescent="0.3">
      <c r="A1034">
        <v>1029</v>
      </c>
      <c r="B1034" t="s">
        <v>1163</v>
      </c>
      <c r="C1034">
        <v>44949</v>
      </c>
      <c r="D1034" t="s">
        <v>1899</v>
      </c>
      <c r="E1034">
        <v>1969</v>
      </c>
      <c r="F1034" t="s">
        <v>2131</v>
      </c>
      <c r="G1034" t="s">
        <v>2097</v>
      </c>
      <c r="H1034">
        <v>4</v>
      </c>
      <c r="I1034">
        <v>6</v>
      </c>
      <c r="J1034" t="s">
        <v>2131</v>
      </c>
      <c r="K1034">
        <v>7713.3</v>
      </c>
      <c r="L1034">
        <v>4541.1000000000004</v>
      </c>
      <c r="M1034">
        <v>7360266.0100000007</v>
      </c>
      <c r="N1034">
        <v>7360266.0100000007</v>
      </c>
      <c r="O1034">
        <v>0</v>
      </c>
      <c r="P1034">
        <v>0</v>
      </c>
      <c r="Q1034">
        <v>0</v>
      </c>
      <c r="R1034">
        <v>45292</v>
      </c>
      <c r="S1034">
        <v>45657</v>
      </c>
    </row>
    <row r="1035" spans="1:19" x14ac:dyDescent="0.3">
      <c r="A1035">
        <v>1030</v>
      </c>
      <c r="B1035" t="s">
        <v>2338</v>
      </c>
      <c r="C1035">
        <v>45025</v>
      </c>
      <c r="D1035" t="s">
        <v>1899</v>
      </c>
      <c r="E1035">
        <v>1966</v>
      </c>
      <c r="F1035" t="s">
        <v>2131</v>
      </c>
      <c r="G1035" t="s">
        <v>2098</v>
      </c>
      <c r="H1035">
        <v>4</v>
      </c>
      <c r="I1035">
        <v>3</v>
      </c>
      <c r="J1035" t="s">
        <v>2131</v>
      </c>
      <c r="K1035">
        <v>2564.5</v>
      </c>
      <c r="L1035">
        <v>1917.7</v>
      </c>
      <c r="M1035">
        <v>797770.92999999993</v>
      </c>
      <c r="N1035">
        <v>797770.92999999993</v>
      </c>
      <c r="O1035">
        <v>0</v>
      </c>
      <c r="P1035">
        <v>0</v>
      </c>
      <c r="Q1035">
        <v>0</v>
      </c>
      <c r="R1035">
        <v>45292</v>
      </c>
      <c r="S1035">
        <v>45657</v>
      </c>
    </row>
    <row r="1036" spans="1:19" x14ac:dyDescent="0.3">
      <c r="A1036">
        <v>1031</v>
      </c>
      <c r="B1036" t="s">
        <v>2339</v>
      </c>
      <c r="C1036">
        <v>44924</v>
      </c>
      <c r="D1036" t="s">
        <v>1899</v>
      </c>
      <c r="E1036">
        <v>1959</v>
      </c>
      <c r="F1036" t="s">
        <v>2131</v>
      </c>
      <c r="G1036" t="s">
        <v>2103</v>
      </c>
      <c r="H1036">
        <v>4</v>
      </c>
      <c r="I1036">
        <v>1</v>
      </c>
      <c r="J1036" t="s">
        <v>2131</v>
      </c>
      <c r="K1036">
        <v>692.4</v>
      </c>
      <c r="L1036">
        <v>408.5</v>
      </c>
      <c r="M1036">
        <v>807216.36</v>
      </c>
      <c r="N1036">
        <v>807216.36</v>
      </c>
      <c r="O1036">
        <v>0</v>
      </c>
      <c r="P1036">
        <v>0</v>
      </c>
      <c r="Q1036">
        <v>0</v>
      </c>
      <c r="R1036">
        <v>45292</v>
      </c>
      <c r="S1036">
        <v>45657</v>
      </c>
    </row>
    <row r="1037" spans="1:19" x14ac:dyDescent="0.3">
      <c r="A1037">
        <v>1032</v>
      </c>
      <c r="B1037" t="s">
        <v>2340</v>
      </c>
      <c r="C1037">
        <v>45060</v>
      </c>
      <c r="D1037" t="s">
        <v>1899</v>
      </c>
      <c r="E1037">
        <v>1959</v>
      </c>
      <c r="F1037" t="s">
        <v>2131</v>
      </c>
      <c r="G1037" t="s">
        <v>2098</v>
      </c>
      <c r="H1037">
        <v>2</v>
      </c>
      <c r="I1037">
        <v>2</v>
      </c>
      <c r="J1037" t="s">
        <v>2131</v>
      </c>
      <c r="K1037">
        <v>1596</v>
      </c>
      <c r="L1037">
        <v>665.3</v>
      </c>
      <c r="M1037">
        <v>758058.82</v>
      </c>
      <c r="N1037">
        <v>758058.82</v>
      </c>
      <c r="O1037">
        <v>0</v>
      </c>
      <c r="P1037">
        <v>0</v>
      </c>
      <c r="Q1037">
        <v>0</v>
      </c>
      <c r="R1037">
        <v>45292</v>
      </c>
      <c r="S1037">
        <v>45657</v>
      </c>
    </row>
    <row r="1038" spans="1:19" x14ac:dyDescent="0.3">
      <c r="A1038">
        <v>1033</v>
      </c>
      <c r="B1038" t="s">
        <v>1155</v>
      </c>
      <c r="C1038">
        <v>44906</v>
      </c>
      <c r="D1038" t="s">
        <v>1899</v>
      </c>
      <c r="E1038">
        <v>1968</v>
      </c>
      <c r="F1038" t="s">
        <v>2131</v>
      </c>
      <c r="G1038" t="s">
        <v>2097</v>
      </c>
      <c r="H1038">
        <v>4</v>
      </c>
      <c r="I1038">
        <v>3</v>
      </c>
      <c r="J1038" t="s">
        <v>2131</v>
      </c>
      <c r="K1038">
        <v>3620.8</v>
      </c>
      <c r="L1038">
        <v>2283.6</v>
      </c>
      <c r="M1038">
        <v>4467860.95</v>
      </c>
      <c r="N1038">
        <v>4467860.95</v>
      </c>
      <c r="O1038">
        <v>0</v>
      </c>
      <c r="P1038">
        <v>0</v>
      </c>
      <c r="Q1038">
        <v>0</v>
      </c>
      <c r="R1038">
        <v>45292</v>
      </c>
      <c r="S1038">
        <v>45657</v>
      </c>
    </row>
    <row r="1039" spans="1:19" x14ac:dyDescent="0.3">
      <c r="A1039">
        <v>1034</v>
      </c>
      <c r="B1039" t="s">
        <v>1157</v>
      </c>
      <c r="C1039">
        <v>44910</v>
      </c>
      <c r="D1039" t="s">
        <v>1899</v>
      </c>
      <c r="E1039">
        <v>1968</v>
      </c>
      <c r="F1039" t="s">
        <v>2131</v>
      </c>
      <c r="G1039" t="s">
        <v>2097</v>
      </c>
      <c r="H1039">
        <v>4</v>
      </c>
      <c r="I1039">
        <v>3</v>
      </c>
      <c r="J1039" t="s">
        <v>2131</v>
      </c>
      <c r="K1039">
        <v>3290.5</v>
      </c>
      <c r="L1039">
        <v>2058.1999999999998</v>
      </c>
      <c r="M1039">
        <v>4210459.7700000005</v>
      </c>
      <c r="N1039">
        <v>4210459.7700000005</v>
      </c>
      <c r="O1039">
        <v>0</v>
      </c>
      <c r="P1039">
        <v>0</v>
      </c>
      <c r="Q1039">
        <v>0</v>
      </c>
      <c r="R1039">
        <v>45292</v>
      </c>
      <c r="S1039">
        <v>45657</v>
      </c>
    </row>
    <row r="1040" spans="1:19" x14ac:dyDescent="0.3">
      <c r="A1040">
        <v>1035</v>
      </c>
      <c r="B1040" t="s">
        <v>3060</v>
      </c>
      <c r="C1040">
        <v>45205</v>
      </c>
      <c r="D1040" t="s">
        <v>1899</v>
      </c>
      <c r="E1040">
        <v>1986</v>
      </c>
      <c r="F1040" t="s">
        <v>2131</v>
      </c>
      <c r="G1040" t="s">
        <v>2097</v>
      </c>
      <c r="H1040">
        <v>5</v>
      </c>
      <c r="I1040">
        <v>2</v>
      </c>
      <c r="J1040" t="s">
        <v>2131</v>
      </c>
      <c r="K1040">
        <v>2621.3000000000002</v>
      </c>
      <c r="L1040">
        <v>2045.3</v>
      </c>
      <c r="M1040">
        <v>3421543.72</v>
      </c>
      <c r="N1040">
        <v>3421543.72</v>
      </c>
      <c r="O1040">
        <v>0</v>
      </c>
      <c r="P1040">
        <v>0</v>
      </c>
      <c r="Q1040">
        <v>0</v>
      </c>
      <c r="R1040">
        <v>45292</v>
      </c>
      <c r="S1040">
        <v>45657</v>
      </c>
    </row>
    <row r="1041" spans="1:19" x14ac:dyDescent="0.3">
      <c r="A1041">
        <v>1036</v>
      </c>
      <c r="B1041" t="s">
        <v>1159</v>
      </c>
      <c r="C1041">
        <v>44943</v>
      </c>
      <c r="D1041" t="s">
        <v>1899</v>
      </c>
      <c r="E1041">
        <v>1968</v>
      </c>
      <c r="F1041" t="s">
        <v>2131</v>
      </c>
      <c r="G1041" t="s">
        <v>2097</v>
      </c>
      <c r="H1041">
        <v>4</v>
      </c>
      <c r="I1041">
        <v>3</v>
      </c>
      <c r="J1041" t="s">
        <v>2131</v>
      </c>
      <c r="K1041">
        <v>3444.2</v>
      </c>
      <c r="L1041">
        <v>2070.3000000000002</v>
      </c>
      <c r="M1041">
        <v>10131010.973999999</v>
      </c>
      <c r="N1041">
        <v>10131010.973999999</v>
      </c>
      <c r="O1041">
        <v>0</v>
      </c>
      <c r="P1041">
        <v>0</v>
      </c>
      <c r="Q1041">
        <v>0</v>
      </c>
      <c r="R1041">
        <v>45292</v>
      </c>
      <c r="S1041">
        <v>45657</v>
      </c>
    </row>
    <row r="1042" spans="1:19" x14ac:dyDescent="0.3">
      <c r="A1042">
        <v>1037</v>
      </c>
      <c r="B1042" t="s">
        <v>1531</v>
      </c>
      <c r="C1042">
        <v>45051</v>
      </c>
      <c r="D1042" t="s">
        <v>1899</v>
      </c>
      <c r="E1042">
        <v>1963</v>
      </c>
      <c r="F1042" t="s">
        <v>2131</v>
      </c>
      <c r="G1042" t="s">
        <v>2098</v>
      </c>
      <c r="H1042">
        <v>4</v>
      </c>
      <c r="I1042">
        <v>3</v>
      </c>
      <c r="J1042" t="s">
        <v>2131</v>
      </c>
      <c r="K1042">
        <v>2748.3</v>
      </c>
      <c r="L1042">
        <v>1887.32</v>
      </c>
      <c r="M1042">
        <v>3891386.6775000002</v>
      </c>
      <c r="N1042">
        <v>3891386.6775000002</v>
      </c>
      <c r="O1042">
        <v>0</v>
      </c>
      <c r="P1042">
        <v>0</v>
      </c>
      <c r="Q1042">
        <v>0</v>
      </c>
      <c r="R1042">
        <v>45292</v>
      </c>
      <c r="S1042">
        <v>45657</v>
      </c>
    </row>
    <row r="1043" spans="1:19" x14ac:dyDescent="0.3">
      <c r="A1043">
        <v>1038</v>
      </c>
      <c r="B1043" t="s">
        <v>3269</v>
      </c>
      <c r="C1043">
        <v>55013</v>
      </c>
      <c r="D1043" t="s">
        <v>1899</v>
      </c>
      <c r="E1043">
        <v>2014</v>
      </c>
      <c r="F1043" t="s">
        <v>2131</v>
      </c>
      <c r="G1043" t="s">
        <v>3274</v>
      </c>
      <c r="H1043">
        <v>3</v>
      </c>
      <c r="I1043">
        <v>6</v>
      </c>
      <c r="J1043" t="s">
        <v>2131</v>
      </c>
      <c r="K1043">
        <v>3518.7</v>
      </c>
      <c r="L1043" t="s">
        <v>3273</v>
      </c>
      <c r="M1043">
        <v>242040</v>
      </c>
      <c r="N1043">
        <v>242040</v>
      </c>
      <c r="O1043">
        <v>0</v>
      </c>
      <c r="P1043">
        <v>0</v>
      </c>
      <c r="Q1043">
        <v>0</v>
      </c>
      <c r="R1043">
        <v>45292</v>
      </c>
      <c r="S1043">
        <v>45657</v>
      </c>
    </row>
    <row r="1044" spans="1:19" x14ac:dyDescent="0.3">
      <c r="A1044">
        <v>1039</v>
      </c>
      <c r="B1044" t="s">
        <v>3270</v>
      </c>
      <c r="C1044">
        <v>55590</v>
      </c>
      <c r="D1044" t="s">
        <v>1899</v>
      </c>
      <c r="E1044">
        <v>2015</v>
      </c>
      <c r="F1044" t="s">
        <v>2131</v>
      </c>
      <c r="G1044" t="s">
        <v>3274</v>
      </c>
      <c r="H1044">
        <v>3</v>
      </c>
      <c r="I1044">
        <v>8</v>
      </c>
      <c r="J1044" t="s">
        <v>2131</v>
      </c>
      <c r="K1044">
        <v>4119.3</v>
      </c>
      <c r="L1044">
        <v>3212</v>
      </c>
      <c r="M1044">
        <v>105518.39999999999</v>
      </c>
      <c r="N1044">
        <v>105518.39999999999</v>
      </c>
      <c r="O1044">
        <v>0</v>
      </c>
      <c r="P1044">
        <v>0</v>
      </c>
      <c r="Q1044">
        <v>0</v>
      </c>
      <c r="R1044">
        <v>45292</v>
      </c>
      <c r="S1044">
        <v>45657</v>
      </c>
    </row>
    <row r="1045" spans="1:19" x14ac:dyDescent="0.3">
      <c r="A1045">
        <v>1040</v>
      </c>
      <c r="B1045" t="s">
        <v>3271</v>
      </c>
      <c r="C1045">
        <v>56218</v>
      </c>
      <c r="D1045" t="s">
        <v>1899</v>
      </c>
      <c r="E1045">
        <v>2016</v>
      </c>
      <c r="F1045" t="s">
        <v>2131</v>
      </c>
      <c r="G1045" t="s">
        <v>3274</v>
      </c>
      <c r="H1045">
        <v>3</v>
      </c>
      <c r="I1045">
        <v>6</v>
      </c>
      <c r="J1045" t="s">
        <v>2131</v>
      </c>
      <c r="K1045">
        <v>3649.6</v>
      </c>
      <c r="L1045">
        <v>3649.6</v>
      </c>
      <c r="M1045">
        <v>83972.4</v>
      </c>
      <c r="N1045">
        <v>83972.4</v>
      </c>
      <c r="O1045">
        <v>0</v>
      </c>
      <c r="P1045">
        <v>0</v>
      </c>
      <c r="Q1045">
        <v>0</v>
      </c>
      <c r="R1045">
        <v>45292</v>
      </c>
      <c r="S1045">
        <v>45657</v>
      </c>
    </row>
    <row r="1046" spans="1:19" x14ac:dyDescent="0.3">
      <c r="A1046">
        <v>1041</v>
      </c>
      <c r="B1046" t="s">
        <v>3272</v>
      </c>
      <c r="C1046">
        <v>56219</v>
      </c>
      <c r="D1046" t="s">
        <v>1899</v>
      </c>
      <c r="E1046">
        <v>2016</v>
      </c>
      <c r="F1046" t="s">
        <v>2131</v>
      </c>
      <c r="G1046" t="s">
        <v>3274</v>
      </c>
      <c r="H1046">
        <v>3</v>
      </c>
      <c r="I1046">
        <v>6</v>
      </c>
      <c r="J1046" t="s">
        <v>2131</v>
      </c>
      <c r="K1046">
        <v>3647</v>
      </c>
      <c r="L1046">
        <v>3647</v>
      </c>
      <c r="M1046">
        <v>87384</v>
      </c>
      <c r="N1046">
        <v>87384</v>
      </c>
      <c r="O1046">
        <v>0</v>
      </c>
      <c r="P1046">
        <v>0</v>
      </c>
      <c r="Q1046">
        <v>0</v>
      </c>
      <c r="R1046">
        <v>45292</v>
      </c>
      <c r="S1046">
        <v>45657</v>
      </c>
    </row>
    <row r="1047" spans="1:19" x14ac:dyDescent="0.3">
      <c r="A1047">
        <v>1042</v>
      </c>
      <c r="B1047" t="s">
        <v>3308</v>
      </c>
      <c r="C1047">
        <v>55901</v>
      </c>
      <c r="D1047" t="s">
        <v>1899</v>
      </c>
      <c r="E1047">
        <v>1974</v>
      </c>
      <c r="F1047" t="s">
        <v>2131</v>
      </c>
      <c r="G1047" t="s">
        <v>2129</v>
      </c>
      <c r="H1047">
        <v>5</v>
      </c>
      <c r="I1047">
        <v>6</v>
      </c>
      <c r="J1047" t="s">
        <v>2131</v>
      </c>
      <c r="K1047">
        <v>6262.4</v>
      </c>
      <c r="L1047">
        <v>4673.3999999999996</v>
      </c>
      <c r="M1047">
        <v>695055.48595</v>
      </c>
      <c r="N1047">
        <v>695055.48595</v>
      </c>
      <c r="O1047">
        <v>0</v>
      </c>
      <c r="P1047">
        <v>0</v>
      </c>
      <c r="Q1047">
        <v>0</v>
      </c>
      <c r="R1047">
        <v>45292</v>
      </c>
      <c r="S1047">
        <v>45657</v>
      </c>
    </row>
    <row r="1048" spans="1:19" x14ac:dyDescent="0.3">
      <c r="A1048">
        <v>1043</v>
      </c>
      <c r="B1048" t="s">
        <v>3294</v>
      </c>
      <c r="C1048">
        <v>55808</v>
      </c>
      <c r="D1048" t="s">
        <v>1899</v>
      </c>
      <c r="E1048">
        <v>1980</v>
      </c>
      <c r="F1048" t="s">
        <v>2131</v>
      </c>
      <c r="G1048" t="s">
        <v>2129</v>
      </c>
      <c r="H1048">
        <v>5</v>
      </c>
      <c r="I1048">
        <v>6</v>
      </c>
      <c r="J1048" t="s">
        <v>2131</v>
      </c>
      <c r="K1048">
        <v>5937.4</v>
      </c>
      <c r="L1048">
        <v>4366</v>
      </c>
      <c r="M1048">
        <v>149527.20000000001</v>
      </c>
      <c r="N1048">
        <v>149527.20000000001</v>
      </c>
      <c r="O1048">
        <v>0</v>
      </c>
      <c r="P1048">
        <v>0</v>
      </c>
      <c r="Q1048">
        <v>0</v>
      </c>
      <c r="R1048">
        <v>45292</v>
      </c>
      <c r="S1048">
        <v>45657</v>
      </c>
    </row>
    <row r="1049" spans="1:19" x14ac:dyDescent="0.3">
      <c r="A1049">
        <v>1044</v>
      </c>
      <c r="B1049" t="s">
        <v>1167</v>
      </c>
      <c r="C1049">
        <v>45244</v>
      </c>
      <c r="D1049" t="s">
        <v>1899</v>
      </c>
      <c r="E1049">
        <v>1965</v>
      </c>
      <c r="F1049" t="s">
        <v>2131</v>
      </c>
      <c r="G1049" t="s">
        <v>2098</v>
      </c>
      <c r="H1049">
        <v>3</v>
      </c>
      <c r="I1049">
        <v>2</v>
      </c>
      <c r="J1049" t="s">
        <v>2131</v>
      </c>
      <c r="K1049">
        <v>1824.6</v>
      </c>
      <c r="L1049">
        <v>939.9</v>
      </c>
      <c r="M1049">
        <v>2338351.61</v>
      </c>
      <c r="N1049">
        <v>2338351.61</v>
      </c>
      <c r="O1049">
        <v>0</v>
      </c>
      <c r="P1049">
        <v>0</v>
      </c>
      <c r="Q1049">
        <v>0</v>
      </c>
      <c r="R1049">
        <v>45292</v>
      </c>
      <c r="S1049">
        <v>45657</v>
      </c>
    </row>
    <row r="1050" spans="1:19" x14ac:dyDescent="0.3">
      <c r="A1050">
        <v>1045</v>
      </c>
      <c r="B1050" t="s">
        <v>1168</v>
      </c>
      <c r="C1050">
        <v>45246</v>
      </c>
      <c r="D1050" t="s">
        <v>1899</v>
      </c>
      <c r="E1050">
        <v>1965</v>
      </c>
      <c r="F1050" t="s">
        <v>2131</v>
      </c>
      <c r="G1050" t="s">
        <v>2098</v>
      </c>
      <c r="H1050">
        <v>3</v>
      </c>
      <c r="I1050">
        <v>2</v>
      </c>
      <c r="J1050" t="s">
        <v>2131</v>
      </c>
      <c r="K1050">
        <v>1824.6</v>
      </c>
      <c r="L1050">
        <v>925.4</v>
      </c>
      <c r="M1050">
        <v>1912823.88</v>
      </c>
      <c r="N1050">
        <v>1912823.88</v>
      </c>
      <c r="O1050">
        <v>0</v>
      </c>
      <c r="P1050">
        <v>0</v>
      </c>
      <c r="Q1050">
        <v>0</v>
      </c>
      <c r="R1050">
        <v>45292</v>
      </c>
      <c r="S1050">
        <v>45657</v>
      </c>
    </row>
    <row r="1051" spans="1:19" x14ac:dyDescent="0.3">
      <c r="A1051">
        <v>1046</v>
      </c>
      <c r="B1051" t="s">
        <v>1169</v>
      </c>
      <c r="C1051">
        <v>45247</v>
      </c>
      <c r="D1051" t="s">
        <v>1899</v>
      </c>
      <c r="E1051">
        <v>1965</v>
      </c>
      <c r="F1051" t="s">
        <v>2131</v>
      </c>
      <c r="G1051" t="s">
        <v>2098</v>
      </c>
      <c r="H1051">
        <v>3</v>
      </c>
      <c r="I1051">
        <v>2</v>
      </c>
      <c r="J1051" t="s">
        <v>2131</v>
      </c>
      <c r="K1051">
        <v>1888.1</v>
      </c>
      <c r="L1051">
        <v>930.69</v>
      </c>
      <c r="M1051">
        <v>1868067.17</v>
      </c>
      <c r="N1051">
        <v>1868067.17</v>
      </c>
      <c r="O1051">
        <v>0</v>
      </c>
      <c r="P1051">
        <v>0</v>
      </c>
      <c r="Q1051">
        <v>0</v>
      </c>
      <c r="R1051">
        <v>45292</v>
      </c>
      <c r="S1051">
        <v>45657</v>
      </c>
    </row>
    <row r="1052" spans="1:19" x14ac:dyDescent="0.3">
      <c r="A1052">
        <v>1047</v>
      </c>
      <c r="B1052" t="s">
        <v>1170</v>
      </c>
      <c r="C1052">
        <v>45248</v>
      </c>
      <c r="D1052" t="s">
        <v>1899</v>
      </c>
      <c r="E1052">
        <v>1965</v>
      </c>
      <c r="F1052" t="s">
        <v>2131</v>
      </c>
      <c r="G1052" t="s">
        <v>2098</v>
      </c>
      <c r="H1052">
        <v>3</v>
      </c>
      <c r="I1052">
        <v>2</v>
      </c>
      <c r="J1052" t="s">
        <v>2131</v>
      </c>
      <c r="K1052">
        <v>1824.6</v>
      </c>
      <c r="L1052">
        <v>980.4</v>
      </c>
      <c r="M1052">
        <v>1527733.29</v>
      </c>
      <c r="N1052">
        <v>1527733.29</v>
      </c>
      <c r="O1052">
        <v>0</v>
      </c>
      <c r="P1052">
        <v>0</v>
      </c>
      <c r="Q1052">
        <v>0</v>
      </c>
      <c r="R1052">
        <v>45292</v>
      </c>
      <c r="S1052">
        <v>45657</v>
      </c>
    </row>
  </sheetData>
  <autoFilter ref="A5:U1052" xr:uid="{00000000-0009-0000-0000-000005000000}"/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11"/>
  <sheetViews>
    <sheetView workbookViewId="0">
      <selection sqref="A1:A1048576"/>
    </sheetView>
  </sheetViews>
  <sheetFormatPr defaultRowHeight="15.05" x14ac:dyDescent="0.3"/>
  <cols>
    <col min="1" max="1" width="68.44140625" customWidth="1"/>
    <col min="3" max="3" width="72.5546875" customWidth="1"/>
    <col min="4" max="4" width="40.109375" customWidth="1"/>
    <col min="5" max="5" width="86.88671875" bestFit="1" customWidth="1"/>
  </cols>
  <sheetData>
    <row r="1" spans="1:8" x14ac:dyDescent="0.3">
      <c r="F1">
        <v>2023</v>
      </c>
      <c r="G1">
        <v>2024</v>
      </c>
      <c r="H1">
        <v>2025</v>
      </c>
    </row>
    <row r="2" spans="1:8" x14ac:dyDescent="0.3">
      <c r="A2" t="s">
        <v>3511</v>
      </c>
      <c r="B2">
        <v>44893</v>
      </c>
      <c r="C2" t="s">
        <v>3512</v>
      </c>
    </row>
    <row r="3" spans="1:8" x14ac:dyDescent="0.3">
      <c r="A3" t="s">
        <v>3513</v>
      </c>
      <c r="B3">
        <v>31529</v>
      </c>
      <c r="C3" t="s">
        <v>3515</v>
      </c>
    </row>
    <row r="4" spans="1:8" x14ac:dyDescent="0.3">
      <c r="A4" t="s">
        <v>3514</v>
      </c>
      <c r="B4">
        <v>31392</v>
      </c>
      <c r="C4" t="s">
        <v>3516</v>
      </c>
    </row>
    <row r="5" spans="1:8" x14ac:dyDescent="0.3">
      <c r="A5" t="s">
        <v>181</v>
      </c>
      <c r="B5">
        <v>30798</v>
      </c>
      <c r="C5" t="s">
        <v>3517</v>
      </c>
    </row>
    <row r="6" spans="1:8" x14ac:dyDescent="0.3">
      <c r="A6" t="s">
        <v>3519</v>
      </c>
      <c r="B6">
        <v>32052</v>
      </c>
      <c r="C6" t="s">
        <v>3520</v>
      </c>
    </row>
    <row r="7" spans="1:8" x14ac:dyDescent="0.3">
      <c r="A7" t="s">
        <v>3521</v>
      </c>
      <c r="B7">
        <v>30817</v>
      </c>
      <c r="C7" t="s">
        <v>3522</v>
      </c>
    </row>
    <row r="8" spans="1:8" x14ac:dyDescent="0.3">
      <c r="A8" t="s">
        <v>3433</v>
      </c>
      <c r="B8">
        <v>42490</v>
      </c>
      <c r="C8" t="s">
        <v>2968</v>
      </c>
    </row>
    <row r="9" spans="1:8" x14ac:dyDescent="0.3">
      <c r="A9" t="s">
        <v>400</v>
      </c>
      <c r="B9">
        <v>32361</v>
      </c>
      <c r="C9" t="s">
        <v>3604</v>
      </c>
    </row>
    <row r="10" spans="1:8" x14ac:dyDescent="0.3">
      <c r="A10" t="s">
        <v>2321</v>
      </c>
      <c r="B10">
        <v>34982</v>
      </c>
      <c r="C10" t="s">
        <v>3525</v>
      </c>
    </row>
    <row r="11" spans="1:8" x14ac:dyDescent="0.3">
      <c r="A11" t="s">
        <v>1153</v>
      </c>
      <c r="B11">
        <v>44904</v>
      </c>
      <c r="C11" t="s">
        <v>3526</v>
      </c>
    </row>
    <row r="12" spans="1:8" x14ac:dyDescent="0.3">
      <c r="A12" t="s">
        <v>1154</v>
      </c>
      <c r="B12">
        <v>44905</v>
      </c>
      <c r="C12" t="s">
        <v>3526</v>
      </c>
    </row>
    <row r="13" spans="1:8" x14ac:dyDescent="0.3">
      <c r="A13" t="s">
        <v>1156</v>
      </c>
      <c r="B13">
        <v>44907</v>
      </c>
      <c r="C13" t="s">
        <v>3526</v>
      </c>
    </row>
    <row r="14" spans="1:8" x14ac:dyDescent="0.3">
      <c r="A14" t="s">
        <v>976</v>
      </c>
      <c r="B14">
        <v>32383</v>
      </c>
      <c r="C14" t="s">
        <v>3531</v>
      </c>
    </row>
    <row r="15" spans="1:8" x14ac:dyDescent="0.3">
      <c r="A15" t="s">
        <v>1885</v>
      </c>
      <c r="B15">
        <v>40986</v>
      </c>
      <c r="C15" t="s">
        <v>3527</v>
      </c>
    </row>
    <row r="16" spans="1:8" x14ac:dyDescent="0.3">
      <c r="A16" t="s">
        <v>2186</v>
      </c>
      <c r="B16">
        <v>37028</v>
      </c>
      <c r="C16" t="s">
        <v>3605</v>
      </c>
      <c r="D16" t="s">
        <v>3595</v>
      </c>
    </row>
    <row r="17" spans="1:7" x14ac:dyDescent="0.3">
      <c r="A17" t="s">
        <v>3528</v>
      </c>
      <c r="B17">
        <v>35424</v>
      </c>
      <c r="C17" t="s">
        <v>2429</v>
      </c>
      <c r="D17" t="s">
        <v>3596</v>
      </c>
      <c r="G17">
        <v>1</v>
      </c>
    </row>
    <row r="18" spans="1:7" x14ac:dyDescent="0.3">
      <c r="A18" t="s">
        <v>2403</v>
      </c>
      <c r="B18">
        <v>36428</v>
      </c>
      <c r="C18" t="s">
        <v>3599</v>
      </c>
    </row>
    <row r="19" spans="1:7" x14ac:dyDescent="0.3">
      <c r="A19" t="s">
        <v>1117</v>
      </c>
      <c r="B19">
        <v>43324</v>
      </c>
      <c r="C19" t="s">
        <v>3530</v>
      </c>
      <c r="D19" t="s">
        <v>3580</v>
      </c>
    </row>
    <row r="20" spans="1:7" x14ac:dyDescent="0.3">
      <c r="A20" t="s">
        <v>3276</v>
      </c>
      <c r="B20">
        <v>36358</v>
      </c>
      <c r="C20" t="s">
        <v>3532</v>
      </c>
    </row>
    <row r="21" spans="1:7" x14ac:dyDescent="0.3">
      <c r="A21" t="s">
        <v>419</v>
      </c>
      <c r="B21">
        <v>32419</v>
      </c>
      <c r="C21" t="s">
        <v>3533</v>
      </c>
      <c r="G21">
        <v>1</v>
      </c>
    </row>
    <row r="22" spans="1:7" x14ac:dyDescent="0.3">
      <c r="A22" t="s">
        <v>119</v>
      </c>
      <c r="B22">
        <v>40827</v>
      </c>
      <c r="C22" t="s">
        <v>3534</v>
      </c>
    </row>
    <row r="23" spans="1:7" x14ac:dyDescent="0.3">
      <c r="A23" t="s">
        <v>3535</v>
      </c>
      <c r="B23">
        <v>44993</v>
      </c>
      <c r="C23" t="s">
        <v>3536</v>
      </c>
      <c r="D23" t="s">
        <v>3537</v>
      </c>
      <c r="G23">
        <v>1</v>
      </c>
    </row>
    <row r="24" spans="1:7" x14ac:dyDescent="0.3">
      <c r="A24" t="s">
        <v>607</v>
      </c>
      <c r="B24">
        <v>39322</v>
      </c>
      <c r="C24" t="s">
        <v>3615</v>
      </c>
      <c r="F24">
        <v>-1</v>
      </c>
      <c r="G24">
        <v>1</v>
      </c>
    </row>
    <row r="25" spans="1:7" x14ac:dyDescent="0.3">
      <c r="A25" t="s">
        <v>3442</v>
      </c>
      <c r="B25">
        <v>43556</v>
      </c>
      <c r="C25" t="s">
        <v>3540</v>
      </c>
    </row>
    <row r="26" spans="1:7" x14ac:dyDescent="0.3">
      <c r="A26" t="s">
        <v>3443</v>
      </c>
      <c r="B26">
        <v>43595</v>
      </c>
      <c r="C26" t="s">
        <v>2391</v>
      </c>
    </row>
    <row r="27" spans="1:7" x14ac:dyDescent="0.3">
      <c r="A27" t="s">
        <v>3445</v>
      </c>
      <c r="B27">
        <v>43612</v>
      </c>
      <c r="C27" t="s">
        <v>2968</v>
      </c>
    </row>
    <row r="28" spans="1:7" x14ac:dyDescent="0.3">
      <c r="A28" t="s">
        <v>3539</v>
      </c>
      <c r="B28">
        <v>43602</v>
      </c>
    </row>
    <row r="29" spans="1:7" x14ac:dyDescent="0.3">
      <c r="A29" t="s">
        <v>2174</v>
      </c>
      <c r="B29">
        <v>43567</v>
      </c>
      <c r="C29" t="s">
        <v>3545</v>
      </c>
      <c r="D29" t="s">
        <v>1743</v>
      </c>
      <c r="G29">
        <v>1</v>
      </c>
    </row>
    <row r="30" spans="1:7" x14ac:dyDescent="0.3">
      <c r="A30" t="s">
        <v>2176</v>
      </c>
      <c r="B30">
        <v>43593</v>
      </c>
      <c r="C30" t="s">
        <v>2391</v>
      </c>
      <c r="D30" t="s">
        <v>1743</v>
      </c>
      <c r="G30">
        <v>1</v>
      </c>
    </row>
    <row r="31" spans="1:7" x14ac:dyDescent="0.3">
      <c r="A31" t="s">
        <v>696</v>
      </c>
      <c r="B31">
        <v>42283</v>
      </c>
      <c r="C31" t="s">
        <v>3541</v>
      </c>
      <c r="D31" t="s">
        <v>3542</v>
      </c>
      <c r="E31" t="s">
        <v>3600</v>
      </c>
    </row>
    <row r="32" spans="1:7" x14ac:dyDescent="0.3">
      <c r="A32" t="s">
        <v>3543</v>
      </c>
      <c r="B32">
        <v>36209</v>
      </c>
      <c r="C32" t="s">
        <v>3544</v>
      </c>
      <c r="D32" t="s">
        <v>1743</v>
      </c>
      <c r="G32">
        <v>1</v>
      </c>
    </row>
    <row r="33" spans="1:8" x14ac:dyDescent="0.3">
      <c r="A33" t="s">
        <v>2175</v>
      </c>
      <c r="B33">
        <v>43592</v>
      </c>
      <c r="C33" t="s">
        <v>3601</v>
      </c>
      <c r="D33" t="s">
        <v>1743</v>
      </c>
      <c r="G33">
        <v>1</v>
      </c>
    </row>
    <row r="34" spans="1:8" x14ac:dyDescent="0.3">
      <c r="A34" t="s">
        <v>3177</v>
      </c>
      <c r="B34">
        <v>46536</v>
      </c>
      <c r="C34" t="s">
        <v>3546</v>
      </c>
    </row>
    <row r="35" spans="1:8" x14ac:dyDescent="0.3">
      <c r="A35" t="s">
        <v>1878</v>
      </c>
      <c r="B35">
        <v>41247</v>
      </c>
      <c r="C35" t="s">
        <v>3550</v>
      </c>
      <c r="D35" t="s">
        <v>3548</v>
      </c>
      <c r="F35">
        <v>-1</v>
      </c>
      <c r="G35">
        <v>1</v>
      </c>
    </row>
    <row r="36" spans="1:8" x14ac:dyDescent="0.3">
      <c r="A36" t="s">
        <v>1879</v>
      </c>
      <c r="B36">
        <v>41248</v>
      </c>
      <c r="C36" t="s">
        <v>3549</v>
      </c>
      <c r="D36" t="s">
        <v>3548</v>
      </c>
      <c r="G36">
        <v>1</v>
      </c>
    </row>
    <row r="37" spans="1:8" x14ac:dyDescent="0.3">
      <c r="A37" t="s">
        <v>1881</v>
      </c>
      <c r="B37">
        <v>41252</v>
      </c>
      <c r="C37" t="s">
        <v>3549</v>
      </c>
      <c r="D37" t="s">
        <v>3548</v>
      </c>
      <c r="G37">
        <v>1</v>
      </c>
    </row>
    <row r="38" spans="1:8" x14ac:dyDescent="0.3">
      <c r="A38" t="s">
        <v>1873</v>
      </c>
      <c r="B38">
        <v>41238</v>
      </c>
      <c r="C38" t="s">
        <v>3549</v>
      </c>
      <c r="D38" t="s">
        <v>3548</v>
      </c>
      <c r="G38">
        <v>1</v>
      </c>
    </row>
    <row r="39" spans="1:8" x14ac:dyDescent="0.3">
      <c r="A39" t="s">
        <v>1877</v>
      </c>
      <c r="B39">
        <v>41243</v>
      </c>
      <c r="C39" t="s">
        <v>3549</v>
      </c>
      <c r="D39" t="s">
        <v>3548</v>
      </c>
      <c r="G39">
        <v>1</v>
      </c>
    </row>
    <row r="40" spans="1:8" x14ac:dyDescent="0.3">
      <c r="A40" t="s">
        <v>3041</v>
      </c>
      <c r="B40">
        <v>33103</v>
      </c>
      <c r="C40" t="s">
        <v>3551</v>
      </c>
      <c r="D40" t="s">
        <v>3548</v>
      </c>
      <c r="G40">
        <v>1</v>
      </c>
    </row>
    <row r="41" spans="1:8" x14ac:dyDescent="0.3">
      <c r="A41" t="s">
        <v>2231</v>
      </c>
      <c r="B41">
        <v>36376</v>
      </c>
      <c r="C41" t="s">
        <v>3552</v>
      </c>
      <c r="D41" t="s">
        <v>3548</v>
      </c>
      <c r="G41">
        <v>1</v>
      </c>
    </row>
    <row r="42" spans="1:8" x14ac:dyDescent="0.3">
      <c r="A42" t="s">
        <v>3181</v>
      </c>
      <c r="B42">
        <v>42493</v>
      </c>
      <c r="C42" t="s">
        <v>3606</v>
      </c>
    </row>
    <row r="43" spans="1:8" x14ac:dyDescent="0.3">
      <c r="A43" t="s">
        <v>3432</v>
      </c>
      <c r="B43">
        <v>42465</v>
      </c>
      <c r="C43" t="s">
        <v>3607</v>
      </c>
    </row>
    <row r="44" spans="1:8" x14ac:dyDescent="0.3">
      <c r="A44" t="s">
        <v>3553</v>
      </c>
      <c r="B44">
        <v>43066</v>
      </c>
      <c r="C44" t="s">
        <v>3093</v>
      </c>
      <c r="D44" t="s">
        <v>3536</v>
      </c>
      <c r="G44">
        <v>1</v>
      </c>
    </row>
    <row r="45" spans="1:8" x14ac:dyDescent="0.3">
      <c r="A45" t="s">
        <v>3538</v>
      </c>
      <c r="B45">
        <v>43108</v>
      </c>
      <c r="C45" t="s">
        <v>3602</v>
      </c>
      <c r="G45" s="203">
        <v>1</v>
      </c>
      <c r="H45">
        <v>-1</v>
      </c>
    </row>
    <row r="46" spans="1:8" x14ac:dyDescent="0.3">
      <c r="A46" t="s">
        <v>3312</v>
      </c>
      <c r="B46">
        <v>33609</v>
      </c>
      <c r="C46" t="s">
        <v>3546</v>
      </c>
    </row>
    <row r="47" spans="1:8" x14ac:dyDescent="0.3">
      <c r="A47" t="s">
        <v>1395</v>
      </c>
      <c r="B47">
        <v>41513</v>
      </c>
      <c r="C47" t="s">
        <v>3608</v>
      </c>
      <c r="D47" t="s">
        <v>1743</v>
      </c>
    </row>
    <row r="48" spans="1:8" x14ac:dyDescent="0.3">
      <c r="A48" t="s">
        <v>38</v>
      </c>
      <c r="B48">
        <v>36915</v>
      </c>
      <c r="C48" t="s">
        <v>3554</v>
      </c>
      <c r="D48" t="s">
        <v>1743</v>
      </c>
    </row>
    <row r="49" spans="1:8" x14ac:dyDescent="0.3">
      <c r="A49" t="s">
        <v>1636</v>
      </c>
      <c r="B49">
        <v>44221</v>
      </c>
      <c r="C49" t="s">
        <v>3555</v>
      </c>
      <c r="F49">
        <v>-1</v>
      </c>
      <c r="G49">
        <v>1</v>
      </c>
    </row>
    <row r="50" spans="1:8" x14ac:dyDescent="0.3">
      <c r="A50" t="s">
        <v>691</v>
      </c>
      <c r="B50">
        <v>43285</v>
      </c>
      <c r="C50" t="s">
        <v>3609</v>
      </c>
      <c r="D50" t="s">
        <v>3556</v>
      </c>
    </row>
    <row r="51" spans="1:8" x14ac:dyDescent="0.3">
      <c r="A51" t="s">
        <v>2403</v>
      </c>
      <c r="B51">
        <v>36428</v>
      </c>
      <c r="C51" t="s">
        <v>3592</v>
      </c>
      <c r="D51" t="s">
        <v>3548</v>
      </c>
      <c r="E51" t="s">
        <v>3560</v>
      </c>
    </row>
    <row r="52" spans="1:8" x14ac:dyDescent="0.3">
      <c r="A52" t="s">
        <v>650</v>
      </c>
      <c r="B52">
        <v>42117</v>
      </c>
      <c r="C52" t="s">
        <v>3557</v>
      </c>
      <c r="D52" t="s">
        <v>3588</v>
      </c>
      <c r="E52" t="s">
        <v>3558</v>
      </c>
    </row>
    <row r="53" spans="1:8" x14ac:dyDescent="0.3">
      <c r="A53" t="s">
        <v>2280</v>
      </c>
      <c r="B53">
        <v>44298</v>
      </c>
      <c r="C53" t="s">
        <v>3610</v>
      </c>
      <c r="D53" t="s">
        <v>3548</v>
      </c>
      <c r="F53">
        <v>-1</v>
      </c>
      <c r="G53">
        <v>1</v>
      </c>
    </row>
    <row r="54" spans="1:8" x14ac:dyDescent="0.3">
      <c r="A54" t="s">
        <v>2281</v>
      </c>
      <c r="B54">
        <v>44299</v>
      </c>
      <c r="C54" t="s">
        <v>3610</v>
      </c>
      <c r="D54" t="s">
        <v>3548</v>
      </c>
      <c r="F54">
        <v>-1</v>
      </c>
      <c r="G54">
        <v>1</v>
      </c>
    </row>
    <row r="55" spans="1:8" x14ac:dyDescent="0.3">
      <c r="A55" t="s">
        <v>652</v>
      </c>
      <c r="B55">
        <v>42133</v>
      </c>
      <c r="C55" t="s">
        <v>3559</v>
      </c>
      <c r="D55" t="s">
        <v>3603</v>
      </c>
      <c r="G55">
        <v>1</v>
      </c>
    </row>
    <row r="56" spans="1:8" x14ac:dyDescent="0.3">
      <c r="A56" t="s">
        <v>379</v>
      </c>
      <c r="B56">
        <v>35524</v>
      </c>
      <c r="C56" t="s">
        <v>2857</v>
      </c>
      <c r="D56" t="s">
        <v>1743</v>
      </c>
      <c r="G56">
        <v>1</v>
      </c>
    </row>
    <row r="57" spans="1:8" x14ac:dyDescent="0.3">
      <c r="A57" t="s">
        <v>112</v>
      </c>
      <c r="B57">
        <v>40676</v>
      </c>
      <c r="D57" t="s">
        <v>3561</v>
      </c>
      <c r="G57">
        <v>-1</v>
      </c>
      <c r="H57">
        <v>1</v>
      </c>
    </row>
    <row r="58" spans="1:8" x14ac:dyDescent="0.3">
      <c r="A58" t="s">
        <v>3189</v>
      </c>
      <c r="B58">
        <v>34912</v>
      </c>
      <c r="D58" t="s">
        <v>3561</v>
      </c>
      <c r="G58">
        <v>-1</v>
      </c>
      <c r="H58">
        <v>1</v>
      </c>
    </row>
    <row r="59" spans="1:8" x14ac:dyDescent="0.3">
      <c r="A59" t="s">
        <v>3313</v>
      </c>
      <c r="B59">
        <v>33057</v>
      </c>
      <c r="D59" t="s">
        <v>3561</v>
      </c>
      <c r="G59">
        <v>-1</v>
      </c>
      <c r="H59">
        <v>1</v>
      </c>
    </row>
    <row r="60" spans="1:8" x14ac:dyDescent="0.3">
      <c r="A60" t="s">
        <v>32</v>
      </c>
      <c r="B60">
        <v>37569</v>
      </c>
      <c r="D60" t="s">
        <v>3561</v>
      </c>
      <c r="G60">
        <v>-1</v>
      </c>
      <c r="H60">
        <v>1</v>
      </c>
    </row>
    <row r="61" spans="1:8" x14ac:dyDescent="0.3">
      <c r="A61" t="s">
        <v>548</v>
      </c>
      <c r="B61">
        <v>38545</v>
      </c>
      <c r="D61" t="s">
        <v>3561</v>
      </c>
      <c r="G61">
        <v>-1</v>
      </c>
      <c r="H61">
        <v>1</v>
      </c>
    </row>
    <row r="62" spans="1:8" x14ac:dyDescent="0.3">
      <c r="A62" t="s">
        <v>1054</v>
      </c>
      <c r="B62">
        <v>39193</v>
      </c>
      <c r="D62" t="s">
        <v>3561</v>
      </c>
      <c r="G62">
        <v>-1</v>
      </c>
      <c r="H62">
        <v>1</v>
      </c>
    </row>
    <row r="63" spans="1:8" x14ac:dyDescent="0.3">
      <c r="A63" t="s">
        <v>2351</v>
      </c>
      <c r="B63">
        <v>39259</v>
      </c>
      <c r="D63" t="s">
        <v>3561</v>
      </c>
      <c r="G63">
        <v>-1</v>
      </c>
      <c r="H63">
        <v>1</v>
      </c>
    </row>
    <row r="64" spans="1:8" x14ac:dyDescent="0.3">
      <c r="A64" t="s">
        <v>3334</v>
      </c>
      <c r="B64">
        <v>39042</v>
      </c>
      <c r="D64" t="s">
        <v>3561</v>
      </c>
      <c r="G64">
        <v>-1</v>
      </c>
      <c r="H64">
        <v>1</v>
      </c>
    </row>
    <row r="65" spans="1:8" x14ac:dyDescent="0.3">
      <c r="A65" t="s">
        <v>1850</v>
      </c>
      <c r="B65">
        <v>42654</v>
      </c>
      <c r="D65" t="s">
        <v>3561</v>
      </c>
      <c r="G65">
        <v>-1</v>
      </c>
      <c r="H65">
        <v>1</v>
      </c>
    </row>
    <row r="66" spans="1:8" x14ac:dyDescent="0.3">
      <c r="A66" t="s">
        <v>1126</v>
      </c>
      <c r="B66">
        <v>43291</v>
      </c>
      <c r="D66" t="s">
        <v>3561</v>
      </c>
      <c r="G66">
        <v>-1</v>
      </c>
      <c r="H66">
        <v>1</v>
      </c>
    </row>
    <row r="67" spans="1:8" x14ac:dyDescent="0.3">
      <c r="A67" t="s">
        <v>2367</v>
      </c>
      <c r="B67">
        <v>43294</v>
      </c>
      <c r="D67" t="s">
        <v>3561</v>
      </c>
      <c r="G67">
        <v>-1</v>
      </c>
      <c r="H67">
        <v>1</v>
      </c>
    </row>
    <row r="68" spans="1:8" x14ac:dyDescent="0.3">
      <c r="A68" t="s">
        <v>940</v>
      </c>
      <c r="B68">
        <v>36262</v>
      </c>
      <c r="D68" t="s">
        <v>3611</v>
      </c>
    </row>
    <row r="69" spans="1:8" x14ac:dyDescent="0.3">
      <c r="A69" t="s">
        <v>924</v>
      </c>
      <c r="B69">
        <v>35766</v>
      </c>
      <c r="D69" t="s">
        <v>3562</v>
      </c>
    </row>
    <row r="70" spans="1:8" x14ac:dyDescent="0.3">
      <c r="A70" t="s">
        <v>1133</v>
      </c>
      <c r="B70">
        <v>43838</v>
      </c>
      <c r="D70" t="s">
        <v>3563</v>
      </c>
    </row>
    <row r="71" spans="1:8" x14ac:dyDescent="0.3">
      <c r="A71" t="s">
        <v>3442</v>
      </c>
      <c r="B71">
        <v>43556</v>
      </c>
      <c r="D71" t="s">
        <v>3564</v>
      </c>
    </row>
    <row r="72" spans="1:8" x14ac:dyDescent="0.3">
      <c r="A72" t="s">
        <v>3539</v>
      </c>
      <c r="B72">
        <v>43602</v>
      </c>
      <c r="C72" t="s">
        <v>2858</v>
      </c>
      <c r="D72" t="s">
        <v>1743</v>
      </c>
      <c r="G72">
        <v>1</v>
      </c>
    </row>
    <row r="73" spans="1:8" x14ac:dyDescent="0.3">
      <c r="A73" t="s">
        <v>3565</v>
      </c>
      <c r="B73">
        <v>43568</v>
      </c>
      <c r="C73" t="s">
        <v>3567</v>
      </c>
      <c r="D73" t="s">
        <v>1743</v>
      </c>
      <c r="G73">
        <v>1</v>
      </c>
    </row>
    <row r="74" spans="1:8" x14ac:dyDescent="0.3">
      <c r="A74" t="s">
        <v>3566</v>
      </c>
      <c r="B74">
        <v>43569</v>
      </c>
      <c r="C74" t="s">
        <v>3567</v>
      </c>
      <c r="D74" t="s">
        <v>1743</v>
      </c>
      <c r="G74">
        <v>1</v>
      </c>
    </row>
    <row r="75" spans="1:8" x14ac:dyDescent="0.3">
      <c r="A75" t="s">
        <v>3569</v>
      </c>
      <c r="B75">
        <v>43606</v>
      </c>
      <c r="C75" t="s">
        <v>2858</v>
      </c>
      <c r="D75" t="s">
        <v>1743</v>
      </c>
      <c r="G75">
        <v>1</v>
      </c>
    </row>
    <row r="76" spans="1:8" x14ac:dyDescent="0.3">
      <c r="A76" t="s">
        <v>3570</v>
      </c>
      <c r="B76">
        <v>43607</v>
      </c>
      <c r="D76" t="s">
        <v>1743</v>
      </c>
      <c r="G76">
        <v>1</v>
      </c>
    </row>
    <row r="77" spans="1:8" x14ac:dyDescent="0.3">
      <c r="A77" t="s">
        <v>3571</v>
      </c>
      <c r="B77">
        <v>43611</v>
      </c>
      <c r="D77" t="s">
        <v>1743</v>
      </c>
      <c r="G77">
        <v>1</v>
      </c>
    </row>
    <row r="78" spans="1:8" x14ac:dyDescent="0.3">
      <c r="A78" t="s">
        <v>3572</v>
      </c>
      <c r="B78">
        <v>43597</v>
      </c>
      <c r="C78" t="s">
        <v>2856</v>
      </c>
      <c r="D78" t="s">
        <v>1743</v>
      </c>
      <c r="G78">
        <v>1</v>
      </c>
    </row>
    <row r="79" spans="1:8" x14ac:dyDescent="0.3">
      <c r="A79" t="s">
        <v>3573</v>
      </c>
      <c r="B79">
        <v>43588</v>
      </c>
      <c r="C79" t="s">
        <v>3574</v>
      </c>
      <c r="D79" t="s">
        <v>1743</v>
      </c>
      <c r="G79">
        <v>1</v>
      </c>
    </row>
    <row r="80" spans="1:8" x14ac:dyDescent="0.3">
      <c r="A80" t="s">
        <v>3575</v>
      </c>
      <c r="B80">
        <v>43587</v>
      </c>
      <c r="C80" t="s">
        <v>2858</v>
      </c>
      <c r="D80" t="s">
        <v>1743</v>
      </c>
      <c r="G80">
        <v>1</v>
      </c>
    </row>
    <row r="81" spans="1:7" x14ac:dyDescent="0.3">
      <c r="A81" t="s">
        <v>3577</v>
      </c>
      <c r="B81">
        <v>34535</v>
      </c>
      <c r="C81" t="s">
        <v>2855</v>
      </c>
      <c r="D81" t="s">
        <v>3578</v>
      </c>
      <c r="G81">
        <v>1</v>
      </c>
    </row>
    <row r="82" spans="1:7" x14ac:dyDescent="0.3">
      <c r="A82" t="s">
        <v>3044</v>
      </c>
      <c r="B82">
        <v>41000</v>
      </c>
      <c r="C82" t="s">
        <v>2857</v>
      </c>
      <c r="D82" t="s">
        <v>3579</v>
      </c>
    </row>
    <row r="83" spans="1:7" x14ac:dyDescent="0.3">
      <c r="A83" t="s">
        <v>925</v>
      </c>
      <c r="B83">
        <v>35769</v>
      </c>
      <c r="C83" t="s">
        <v>3612</v>
      </c>
      <c r="D83" t="s">
        <v>1743</v>
      </c>
    </row>
    <row r="84" spans="1:7" x14ac:dyDescent="0.3">
      <c r="A84" t="s">
        <v>870</v>
      </c>
      <c r="B84">
        <v>33971</v>
      </c>
      <c r="C84" t="s">
        <v>3613</v>
      </c>
      <c r="D84" t="s">
        <v>1743</v>
      </c>
    </row>
    <row r="85" spans="1:7" x14ac:dyDescent="0.3">
      <c r="A85" t="s">
        <v>3581</v>
      </c>
      <c r="B85">
        <v>36560</v>
      </c>
      <c r="C85" t="s">
        <v>2968</v>
      </c>
      <c r="D85" t="s">
        <v>3578</v>
      </c>
      <c r="G85">
        <v>1</v>
      </c>
    </row>
    <row r="86" spans="1:7" x14ac:dyDescent="0.3">
      <c r="A86" t="s">
        <v>3447</v>
      </c>
      <c r="B86">
        <v>39591</v>
      </c>
      <c r="C86" t="s">
        <v>3587</v>
      </c>
      <c r="D86" t="s">
        <v>1743</v>
      </c>
    </row>
    <row r="87" spans="1:7" x14ac:dyDescent="0.3">
      <c r="A87" t="s">
        <v>616</v>
      </c>
      <c r="B87">
        <v>41052</v>
      </c>
      <c r="C87" t="s">
        <v>3582</v>
      </c>
    </row>
    <row r="88" spans="1:7" x14ac:dyDescent="0.3">
      <c r="A88" t="s">
        <v>608</v>
      </c>
      <c r="B88">
        <v>39324</v>
      </c>
      <c r="C88" t="s">
        <v>3583</v>
      </c>
      <c r="D88" t="s">
        <v>1743</v>
      </c>
      <c r="G88">
        <v>1</v>
      </c>
    </row>
    <row r="89" spans="1:7" x14ac:dyDescent="0.3">
      <c r="A89" t="s">
        <v>3584</v>
      </c>
      <c r="B89">
        <v>43609</v>
      </c>
    </row>
    <row r="90" spans="1:7" x14ac:dyDescent="0.3">
      <c r="A90" t="s">
        <v>624</v>
      </c>
      <c r="B90">
        <v>41199</v>
      </c>
      <c r="C90" t="s">
        <v>3591</v>
      </c>
      <c r="F90">
        <v>-1</v>
      </c>
      <c r="G90">
        <v>1</v>
      </c>
    </row>
    <row r="91" spans="1:7" x14ac:dyDescent="0.3">
      <c r="A91" t="s">
        <v>3057</v>
      </c>
      <c r="B91">
        <v>31422</v>
      </c>
      <c r="C91" t="s">
        <v>3614</v>
      </c>
    </row>
    <row r="92" spans="1:7" x14ac:dyDescent="0.3">
      <c r="A92" t="s">
        <v>1638</v>
      </c>
      <c r="B92">
        <v>38582</v>
      </c>
      <c r="C92" t="s">
        <v>3594</v>
      </c>
      <c r="F92">
        <v>-1</v>
      </c>
      <c r="G92">
        <v>1</v>
      </c>
    </row>
    <row r="93" spans="1:7" x14ac:dyDescent="0.3">
      <c r="A93" t="s">
        <v>983</v>
      </c>
      <c r="B93" t="s">
        <v>3597</v>
      </c>
    </row>
    <row r="94" spans="1:7" x14ac:dyDescent="0.3">
      <c r="A94" t="s">
        <v>625</v>
      </c>
      <c r="B94">
        <v>41200</v>
      </c>
      <c r="C94" t="s">
        <v>3589</v>
      </c>
      <c r="D94" t="s">
        <v>3590</v>
      </c>
      <c r="F94">
        <v>-1</v>
      </c>
      <c r="G94">
        <v>1</v>
      </c>
    </row>
    <row r="95" spans="1:7" x14ac:dyDescent="0.3">
      <c r="A95" s="8" t="s">
        <v>573</v>
      </c>
      <c r="B95">
        <v>38713</v>
      </c>
      <c r="C95" s="8" t="s">
        <v>3598</v>
      </c>
      <c r="D95" t="s">
        <v>2865</v>
      </c>
      <c r="G95">
        <v>1</v>
      </c>
    </row>
    <row r="96" spans="1:7" x14ac:dyDescent="0.3">
      <c r="A96" t="s">
        <v>2967</v>
      </c>
      <c r="B96">
        <v>34981</v>
      </c>
      <c r="C96" t="s">
        <v>3593</v>
      </c>
    </row>
    <row r="97" spans="1:8" x14ac:dyDescent="0.3">
      <c r="A97" t="s">
        <v>3568</v>
      </c>
      <c r="B97">
        <v>43605</v>
      </c>
      <c r="C97" t="s">
        <v>1743</v>
      </c>
      <c r="D97" t="s">
        <v>2858</v>
      </c>
      <c r="G97">
        <v>1</v>
      </c>
    </row>
    <row r="98" spans="1:8" x14ac:dyDescent="0.3">
      <c r="A98" t="s">
        <v>3584</v>
      </c>
      <c r="B98">
        <v>43609</v>
      </c>
      <c r="C98" t="s">
        <v>1743</v>
      </c>
      <c r="D98" t="s">
        <v>2391</v>
      </c>
      <c r="G98">
        <v>1</v>
      </c>
    </row>
    <row r="99" spans="1:8" x14ac:dyDescent="0.3">
      <c r="A99" t="s">
        <v>650</v>
      </c>
      <c r="B99">
        <v>42117</v>
      </c>
      <c r="C99" t="s">
        <v>1743</v>
      </c>
      <c r="D99" t="s">
        <v>2969</v>
      </c>
      <c r="G99">
        <v>1</v>
      </c>
    </row>
    <row r="100" spans="1:8" x14ac:dyDescent="0.3">
      <c r="A100" s="8" t="s">
        <v>2218</v>
      </c>
      <c r="B100">
        <v>34426</v>
      </c>
      <c r="C100" t="s">
        <v>3548</v>
      </c>
      <c r="D100" t="s">
        <v>2968</v>
      </c>
      <c r="G100">
        <v>1</v>
      </c>
    </row>
    <row r="101" spans="1:8" x14ac:dyDescent="0.3">
      <c r="A101" t="s">
        <v>38</v>
      </c>
      <c r="B101">
        <v>36915</v>
      </c>
      <c r="C101" s="8" t="s">
        <v>1743</v>
      </c>
      <c r="D101" s="8" t="s">
        <v>2865</v>
      </c>
      <c r="G101">
        <v>1</v>
      </c>
    </row>
    <row r="102" spans="1:8" x14ac:dyDescent="0.3">
      <c r="A102" t="s">
        <v>3618</v>
      </c>
      <c r="B102">
        <v>36143</v>
      </c>
      <c r="C102" t="s">
        <v>3616</v>
      </c>
      <c r="H102">
        <v>1</v>
      </c>
    </row>
    <row r="103" spans="1:8" x14ac:dyDescent="0.3">
      <c r="A103" t="s">
        <v>3617</v>
      </c>
      <c r="B103">
        <v>55727</v>
      </c>
      <c r="C103" t="s">
        <v>3616</v>
      </c>
      <c r="H103">
        <v>1</v>
      </c>
    </row>
    <row r="104" spans="1:8" x14ac:dyDescent="0.3">
      <c r="A104" t="s">
        <v>285</v>
      </c>
      <c r="B104">
        <v>31648</v>
      </c>
      <c r="C104" s="8" t="s">
        <v>3619</v>
      </c>
      <c r="G104">
        <v>1</v>
      </c>
    </row>
    <row r="105" spans="1:8" x14ac:dyDescent="0.3">
      <c r="A105" t="s">
        <v>3622</v>
      </c>
      <c r="B105">
        <v>38529</v>
      </c>
      <c r="C105" s="8" t="s">
        <v>1743</v>
      </c>
      <c r="D105" s="8" t="s">
        <v>3107</v>
      </c>
      <c r="G105">
        <v>1</v>
      </c>
    </row>
    <row r="106" spans="1:8" x14ac:dyDescent="0.3">
      <c r="A106" t="s">
        <v>2410</v>
      </c>
      <c r="B106">
        <v>36637</v>
      </c>
      <c r="D106" s="8" t="s">
        <v>3625</v>
      </c>
      <c r="G106">
        <v>-1</v>
      </c>
      <c r="H106">
        <v>1</v>
      </c>
    </row>
    <row r="107" spans="1:8" x14ac:dyDescent="0.3">
      <c r="A107" t="s">
        <v>2412</v>
      </c>
      <c r="B107">
        <v>36743</v>
      </c>
      <c r="D107" s="8" t="s">
        <v>3625</v>
      </c>
      <c r="G107">
        <v>-1</v>
      </c>
      <c r="H107">
        <v>1</v>
      </c>
    </row>
    <row r="108" spans="1:8" x14ac:dyDescent="0.3">
      <c r="A108" t="s">
        <v>2416</v>
      </c>
      <c r="B108">
        <v>34913</v>
      </c>
      <c r="D108" s="8" t="s">
        <v>3625</v>
      </c>
      <c r="G108">
        <v>-1</v>
      </c>
      <c r="H108">
        <v>1</v>
      </c>
    </row>
    <row r="109" spans="1:8" x14ac:dyDescent="0.3">
      <c r="A109" t="s">
        <v>2418</v>
      </c>
      <c r="B109">
        <v>34216</v>
      </c>
      <c r="D109" s="8" t="s">
        <v>3625</v>
      </c>
      <c r="G109">
        <v>-1</v>
      </c>
      <c r="H109">
        <v>1</v>
      </c>
    </row>
    <row r="110" spans="1:8" x14ac:dyDescent="0.3">
      <c r="A110" t="s">
        <v>2417</v>
      </c>
      <c r="B110">
        <v>33658</v>
      </c>
      <c r="D110" s="8" t="s">
        <v>3625</v>
      </c>
      <c r="G110">
        <v>-1</v>
      </c>
      <c r="H110">
        <v>1</v>
      </c>
    </row>
    <row r="111" spans="1:8" x14ac:dyDescent="0.3">
      <c r="A111" t="s">
        <v>2422</v>
      </c>
      <c r="B111">
        <v>56048</v>
      </c>
      <c r="D111" s="8" t="s">
        <v>3625</v>
      </c>
      <c r="G111">
        <v>-1</v>
      </c>
      <c r="H111">
        <v>1</v>
      </c>
    </row>
  </sheetData>
  <autoFilter ref="A1:H111" xr:uid="{00000000-0009-0000-0000-000006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7"/>
  <sheetViews>
    <sheetView workbookViewId="0">
      <selection activeCell="E2" sqref="E2:E17"/>
    </sheetView>
  </sheetViews>
  <sheetFormatPr defaultRowHeight="15.05" x14ac:dyDescent="0.3"/>
  <cols>
    <col min="1" max="1" width="45.88671875" customWidth="1"/>
    <col min="2" max="2" width="25.88671875" customWidth="1"/>
    <col min="5" max="5" width="31.88671875" customWidth="1"/>
  </cols>
  <sheetData>
    <row r="1" spans="1:5" x14ac:dyDescent="0.3">
      <c r="E1" t="s">
        <v>11</v>
      </c>
    </row>
    <row r="2" spans="1:5" x14ac:dyDescent="0.3">
      <c r="A2" t="s">
        <v>2320</v>
      </c>
      <c r="B2">
        <v>39779</v>
      </c>
      <c r="C2" t="s">
        <v>2320</v>
      </c>
      <c r="E2" s="205">
        <v>17983894</v>
      </c>
    </row>
    <row r="3" spans="1:5" x14ac:dyDescent="0.3">
      <c r="A3" t="s">
        <v>3447</v>
      </c>
      <c r="B3">
        <v>39591</v>
      </c>
      <c r="C3" t="s">
        <v>3447</v>
      </c>
      <c r="E3" s="205">
        <v>3073546</v>
      </c>
    </row>
    <row r="4" spans="1:5" x14ac:dyDescent="0.3">
      <c r="A4" t="s">
        <v>3126</v>
      </c>
      <c r="B4">
        <v>33301</v>
      </c>
      <c r="C4" t="s">
        <v>3126</v>
      </c>
      <c r="E4" s="205">
        <v>5687739.5599999996</v>
      </c>
    </row>
    <row r="5" spans="1:5" x14ac:dyDescent="0.3">
      <c r="A5" t="s">
        <v>2322</v>
      </c>
      <c r="B5">
        <v>34056</v>
      </c>
      <c r="C5" t="s">
        <v>2322</v>
      </c>
      <c r="E5" s="205">
        <v>5689710</v>
      </c>
    </row>
    <row r="6" spans="1:5" x14ac:dyDescent="0.3">
      <c r="A6" t="s">
        <v>3045</v>
      </c>
      <c r="B6">
        <v>32782</v>
      </c>
      <c r="C6" t="s">
        <v>3045</v>
      </c>
      <c r="E6" s="205">
        <v>2844855</v>
      </c>
    </row>
    <row r="7" spans="1:5" x14ac:dyDescent="0.3">
      <c r="A7" t="s">
        <v>3046</v>
      </c>
      <c r="B7">
        <v>36679</v>
      </c>
      <c r="C7" t="s">
        <v>3046</v>
      </c>
      <c r="E7" s="205">
        <v>5689710</v>
      </c>
    </row>
    <row r="8" spans="1:5" x14ac:dyDescent="0.3">
      <c r="A8" t="s">
        <v>3391</v>
      </c>
      <c r="B8">
        <v>34044</v>
      </c>
      <c r="C8" t="s">
        <v>3391</v>
      </c>
      <c r="E8" s="205">
        <v>8534565</v>
      </c>
    </row>
    <row r="9" spans="1:5" x14ac:dyDescent="0.3">
      <c r="A9" t="s">
        <v>3392</v>
      </c>
      <c r="B9">
        <v>34046</v>
      </c>
      <c r="C9" t="s">
        <v>3392</v>
      </c>
      <c r="E9" s="205">
        <v>2844855</v>
      </c>
    </row>
    <row r="10" spans="1:5" x14ac:dyDescent="0.3">
      <c r="A10" t="s">
        <v>3393</v>
      </c>
      <c r="B10">
        <v>34048</v>
      </c>
      <c r="C10" t="s">
        <v>3393</v>
      </c>
      <c r="E10" s="205">
        <v>5689710</v>
      </c>
    </row>
    <row r="11" spans="1:5" x14ac:dyDescent="0.3">
      <c r="A11" t="s">
        <v>3394</v>
      </c>
      <c r="B11">
        <v>34050</v>
      </c>
      <c r="C11" t="s">
        <v>3394</v>
      </c>
      <c r="E11" s="205">
        <v>8534565</v>
      </c>
    </row>
    <row r="12" spans="1:5" x14ac:dyDescent="0.3">
      <c r="A12" t="s">
        <v>3395</v>
      </c>
      <c r="B12">
        <v>34052</v>
      </c>
      <c r="C12" t="s">
        <v>3395</v>
      </c>
      <c r="E12" s="205">
        <v>5689710</v>
      </c>
    </row>
    <row r="13" spans="1:5" x14ac:dyDescent="0.3">
      <c r="A13" t="s">
        <v>2433</v>
      </c>
      <c r="B13">
        <v>38796</v>
      </c>
      <c r="C13" t="s">
        <v>2433</v>
      </c>
      <c r="E13" s="205">
        <v>2844855</v>
      </c>
    </row>
    <row r="14" spans="1:5" x14ac:dyDescent="0.3">
      <c r="A14" t="s">
        <v>2434</v>
      </c>
      <c r="B14">
        <v>38795</v>
      </c>
      <c r="C14" t="s">
        <v>2434</v>
      </c>
      <c r="E14" s="205">
        <v>2844855</v>
      </c>
    </row>
    <row r="15" spans="1:5" x14ac:dyDescent="0.3">
      <c r="A15" t="s">
        <v>3042</v>
      </c>
      <c r="B15">
        <v>38633</v>
      </c>
      <c r="C15" t="s">
        <v>3042</v>
      </c>
      <c r="E15" s="205">
        <v>6740209</v>
      </c>
    </row>
    <row r="16" spans="1:5" x14ac:dyDescent="0.3">
      <c r="A16" t="s">
        <v>3043</v>
      </c>
      <c r="B16">
        <v>38646</v>
      </c>
      <c r="C16" t="s">
        <v>3043</v>
      </c>
      <c r="E16" s="205">
        <v>11379420</v>
      </c>
    </row>
    <row r="17" spans="1:5" x14ac:dyDescent="0.3">
      <c r="A17" t="s">
        <v>3106</v>
      </c>
      <c r="B17">
        <v>38700</v>
      </c>
      <c r="C17" t="s">
        <v>3106</v>
      </c>
      <c r="E17" s="205">
        <v>17069130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47"/>
  <sheetViews>
    <sheetView topLeftCell="B104" workbookViewId="0">
      <selection activeCell="M6" sqref="M6:M121"/>
    </sheetView>
  </sheetViews>
  <sheetFormatPr defaultRowHeight="15.05" x14ac:dyDescent="0.3"/>
  <cols>
    <col min="13" max="13" width="21.5546875" customWidth="1"/>
    <col min="24" max="24" width="27.88671875" customWidth="1"/>
    <col min="25" max="25" width="12.44140625" bestFit="1" customWidth="1"/>
  </cols>
  <sheetData>
    <row r="1" spans="1:26" x14ac:dyDescent="0.3">
      <c r="A1" t="s">
        <v>1</v>
      </c>
      <c r="B1" t="s">
        <v>2</v>
      </c>
      <c r="C1" t="s">
        <v>3</v>
      </c>
      <c r="D1" t="s">
        <v>2067</v>
      </c>
      <c r="E1" t="s">
        <v>1745</v>
      </c>
      <c r="G1" t="s">
        <v>2068</v>
      </c>
      <c r="H1" t="s">
        <v>2069</v>
      </c>
      <c r="I1" t="s">
        <v>2070</v>
      </c>
      <c r="J1" t="s">
        <v>2071</v>
      </c>
      <c r="K1" t="s">
        <v>2072</v>
      </c>
      <c r="L1" t="s">
        <v>2073</v>
      </c>
      <c r="M1" s="159" t="s">
        <v>2074</v>
      </c>
      <c r="R1" t="s">
        <v>2075</v>
      </c>
      <c r="S1" t="s">
        <v>2076</v>
      </c>
    </row>
    <row r="2" spans="1:26" x14ac:dyDescent="0.3">
      <c r="E2" t="s">
        <v>2077</v>
      </c>
      <c r="F2" t="s">
        <v>2078</v>
      </c>
      <c r="M2" s="159" t="s">
        <v>2079</v>
      </c>
      <c r="N2" t="s">
        <v>2080</v>
      </c>
    </row>
    <row r="3" spans="1:26" x14ac:dyDescent="0.3">
      <c r="M3" s="159"/>
      <c r="N3" t="s">
        <v>2081</v>
      </c>
      <c r="O3" t="s">
        <v>2082</v>
      </c>
      <c r="P3" t="s">
        <v>2083</v>
      </c>
      <c r="Q3" t="s">
        <v>2084</v>
      </c>
    </row>
    <row r="4" spans="1:26" x14ac:dyDescent="0.3">
      <c r="K4" t="s">
        <v>2085</v>
      </c>
      <c r="L4" t="s">
        <v>2085</v>
      </c>
      <c r="M4" s="159" t="s">
        <v>2086</v>
      </c>
      <c r="N4" t="s">
        <v>2086</v>
      </c>
      <c r="O4" t="s">
        <v>2086</v>
      </c>
      <c r="P4" t="s">
        <v>2086</v>
      </c>
      <c r="Q4" t="s">
        <v>2086</v>
      </c>
    </row>
    <row r="5" spans="1:26" x14ac:dyDescent="0.3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 s="159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V5" t="s">
        <v>3547</v>
      </c>
      <c r="W5" t="s">
        <v>3</v>
      </c>
      <c r="X5" t="s">
        <v>3198</v>
      </c>
    </row>
    <row r="6" spans="1:26" x14ac:dyDescent="0.3">
      <c r="A6">
        <v>1</v>
      </c>
      <c r="B6" t="s">
        <v>759</v>
      </c>
      <c r="C6">
        <v>39778</v>
      </c>
      <c r="D6" t="s">
        <v>1899</v>
      </c>
      <c r="E6">
        <v>1953</v>
      </c>
      <c r="F6" t="s">
        <v>2131</v>
      </c>
      <c r="G6" t="s">
        <v>2099</v>
      </c>
      <c r="H6">
        <v>2</v>
      </c>
      <c r="I6">
        <v>3</v>
      </c>
      <c r="J6" t="s">
        <v>2131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  <c r="V6" t="s">
        <v>759</v>
      </c>
      <c r="W6">
        <v>39778</v>
      </c>
      <c r="X6" s="143">
        <v>2996143.1700000004</v>
      </c>
      <c r="Y6" s="143">
        <f>VLOOKUP(W6,C:M,11,0)</f>
        <v>2996143.1700000004</v>
      </c>
      <c r="Z6" t="b">
        <f>AND(X6=Y6)</f>
        <v>1</v>
      </c>
    </row>
    <row r="7" spans="1:26" x14ac:dyDescent="0.3">
      <c r="A7">
        <v>2</v>
      </c>
      <c r="B7" t="s">
        <v>760</v>
      </c>
      <c r="C7">
        <v>39789</v>
      </c>
      <c r="D7" t="s">
        <v>1899</v>
      </c>
      <c r="E7">
        <v>1953</v>
      </c>
      <c r="F7" t="s">
        <v>2131</v>
      </c>
      <c r="G7" t="s">
        <v>2099</v>
      </c>
      <c r="H7">
        <v>2</v>
      </c>
      <c r="I7">
        <v>2</v>
      </c>
      <c r="J7" t="s">
        <v>2131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  <c r="V7" t="s">
        <v>760</v>
      </c>
      <c r="W7">
        <v>39789</v>
      </c>
      <c r="X7" s="143">
        <v>1779213.3499999999</v>
      </c>
      <c r="Y7" s="143">
        <f t="shared" ref="Y7:Y70" si="0">VLOOKUP(W7,C:M,11,0)</f>
        <v>1779213.3499999999</v>
      </c>
      <c r="Z7" t="b">
        <f t="shared" ref="Z7:Z70" si="1">AND(X7=Y7)</f>
        <v>1</v>
      </c>
    </row>
    <row r="8" spans="1:26" x14ac:dyDescent="0.3">
      <c r="A8">
        <v>3</v>
      </c>
      <c r="B8" t="s">
        <v>46</v>
      </c>
      <c r="C8">
        <v>39689</v>
      </c>
      <c r="D8" t="s">
        <v>1899</v>
      </c>
      <c r="E8">
        <v>1953</v>
      </c>
      <c r="F8" t="s">
        <v>2131</v>
      </c>
      <c r="G8" t="s">
        <v>2098</v>
      </c>
      <c r="H8">
        <v>2</v>
      </c>
      <c r="I8">
        <v>1</v>
      </c>
      <c r="J8" t="s">
        <v>2131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  <c r="V8" t="s">
        <v>46</v>
      </c>
      <c r="W8">
        <v>39689</v>
      </c>
      <c r="X8" s="143">
        <v>0</v>
      </c>
      <c r="Y8" s="143">
        <f t="shared" si="0"/>
        <v>0</v>
      </c>
      <c r="Z8" t="b">
        <f t="shared" si="1"/>
        <v>1</v>
      </c>
    </row>
    <row r="9" spans="1:26" x14ac:dyDescent="0.3">
      <c r="A9">
        <v>4</v>
      </c>
      <c r="B9" t="s">
        <v>761</v>
      </c>
      <c r="C9">
        <v>40834</v>
      </c>
      <c r="D9" t="s">
        <v>1899</v>
      </c>
      <c r="E9">
        <v>1948</v>
      </c>
      <c r="F9" t="s">
        <v>2131</v>
      </c>
      <c r="G9" t="s">
        <v>2099</v>
      </c>
      <c r="H9">
        <v>2</v>
      </c>
      <c r="I9">
        <v>2</v>
      </c>
      <c r="J9" t="s">
        <v>2131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  <c r="V9" t="s">
        <v>761</v>
      </c>
      <c r="W9">
        <v>40834</v>
      </c>
      <c r="X9" s="143">
        <v>1759235.21</v>
      </c>
      <c r="Y9" s="143">
        <f t="shared" si="0"/>
        <v>1759235.21</v>
      </c>
      <c r="Z9" t="b">
        <f t="shared" si="1"/>
        <v>1</v>
      </c>
    </row>
    <row r="10" spans="1:26" x14ac:dyDescent="0.3">
      <c r="A10">
        <v>5</v>
      </c>
      <c r="B10" t="s">
        <v>762</v>
      </c>
      <c r="C10">
        <v>40042</v>
      </c>
      <c r="D10" t="s">
        <v>1899</v>
      </c>
      <c r="E10">
        <v>1949</v>
      </c>
      <c r="F10" t="s">
        <v>2131</v>
      </c>
      <c r="G10" t="s">
        <v>2099</v>
      </c>
      <c r="H10">
        <v>2</v>
      </c>
      <c r="I10">
        <v>2</v>
      </c>
      <c r="J10" t="s">
        <v>2131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  <c r="V10" t="s">
        <v>762</v>
      </c>
      <c r="W10">
        <v>40042</v>
      </c>
      <c r="X10" s="143">
        <v>2030822.21</v>
      </c>
      <c r="Y10" s="143">
        <f t="shared" si="0"/>
        <v>2030822.21</v>
      </c>
      <c r="Z10" t="b">
        <f t="shared" si="1"/>
        <v>1</v>
      </c>
    </row>
    <row r="11" spans="1:26" x14ac:dyDescent="0.3">
      <c r="A11">
        <v>6</v>
      </c>
      <c r="B11" t="s">
        <v>763</v>
      </c>
      <c r="C11">
        <v>40075</v>
      </c>
      <c r="D11" t="s">
        <v>1899</v>
      </c>
      <c r="E11">
        <v>1949</v>
      </c>
      <c r="F11" t="s">
        <v>2131</v>
      </c>
      <c r="G11" t="s">
        <v>2099</v>
      </c>
      <c r="H11">
        <v>2</v>
      </c>
      <c r="I11">
        <v>2</v>
      </c>
      <c r="J11" t="s">
        <v>2131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  <c r="V11" t="s">
        <v>763</v>
      </c>
      <c r="W11">
        <v>40075</v>
      </c>
      <c r="X11" s="143">
        <v>1783556.43</v>
      </c>
      <c r="Y11" s="143">
        <f t="shared" si="0"/>
        <v>1783556.43</v>
      </c>
      <c r="Z11" t="b">
        <f t="shared" si="1"/>
        <v>1</v>
      </c>
    </row>
    <row r="12" spans="1:26" x14ac:dyDescent="0.3">
      <c r="A12">
        <v>7</v>
      </c>
      <c r="B12" t="s">
        <v>764</v>
      </c>
      <c r="C12">
        <v>40163</v>
      </c>
      <c r="D12" t="s">
        <v>1899</v>
      </c>
      <c r="E12">
        <v>1949</v>
      </c>
      <c r="F12" t="s">
        <v>2131</v>
      </c>
      <c r="G12" t="s">
        <v>2099</v>
      </c>
      <c r="H12">
        <v>2</v>
      </c>
      <c r="I12">
        <v>2</v>
      </c>
      <c r="J12" t="s">
        <v>2131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  <c r="V12" t="s">
        <v>764</v>
      </c>
      <c r="W12">
        <v>40163</v>
      </c>
      <c r="X12" s="143">
        <v>1829882.57</v>
      </c>
      <c r="Y12" s="143">
        <f t="shared" si="0"/>
        <v>1829882.57</v>
      </c>
      <c r="Z12" t="b">
        <f t="shared" si="1"/>
        <v>1</v>
      </c>
    </row>
    <row r="13" spans="1:26" x14ac:dyDescent="0.3">
      <c r="A13">
        <v>8</v>
      </c>
      <c r="B13" t="s">
        <v>765</v>
      </c>
      <c r="C13">
        <v>40196</v>
      </c>
      <c r="D13" t="s">
        <v>1899</v>
      </c>
      <c r="E13">
        <v>1949</v>
      </c>
      <c r="F13" t="s">
        <v>2131</v>
      </c>
      <c r="G13" t="s">
        <v>2099</v>
      </c>
      <c r="H13">
        <v>2</v>
      </c>
      <c r="I13">
        <v>2</v>
      </c>
      <c r="J13" t="s">
        <v>2131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  <c r="V13" t="s">
        <v>765</v>
      </c>
      <c r="W13">
        <v>40196</v>
      </c>
      <c r="X13" s="143">
        <v>1920218.5499999998</v>
      </c>
      <c r="Y13" s="143">
        <f t="shared" si="0"/>
        <v>1920218.5499999998</v>
      </c>
      <c r="Z13" t="b">
        <f t="shared" si="1"/>
        <v>1</v>
      </c>
    </row>
    <row r="14" spans="1:26" x14ac:dyDescent="0.3">
      <c r="A14">
        <v>9</v>
      </c>
      <c r="B14" t="s">
        <v>766</v>
      </c>
      <c r="C14">
        <v>39920</v>
      </c>
      <c r="D14" t="s">
        <v>1899</v>
      </c>
      <c r="E14">
        <v>1949</v>
      </c>
      <c r="F14" t="s">
        <v>2131</v>
      </c>
      <c r="G14" t="s">
        <v>2099</v>
      </c>
      <c r="H14">
        <v>2</v>
      </c>
      <c r="I14">
        <v>2</v>
      </c>
      <c r="J14" t="s">
        <v>2131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  <c r="V14" t="s">
        <v>766</v>
      </c>
      <c r="W14">
        <v>39920</v>
      </c>
      <c r="X14" s="143">
        <v>1824670.88</v>
      </c>
      <c r="Y14" s="143">
        <f t="shared" si="0"/>
        <v>1824670.88</v>
      </c>
      <c r="Z14" t="b">
        <f t="shared" si="1"/>
        <v>1</v>
      </c>
    </row>
    <row r="15" spans="1:26" x14ac:dyDescent="0.3">
      <c r="A15">
        <v>10</v>
      </c>
      <c r="B15" t="s">
        <v>767</v>
      </c>
      <c r="C15">
        <v>40031</v>
      </c>
      <c r="D15" t="s">
        <v>1899</v>
      </c>
      <c r="E15">
        <v>1949</v>
      </c>
      <c r="F15" t="s">
        <v>2131</v>
      </c>
      <c r="G15" t="s">
        <v>2099</v>
      </c>
      <c r="H15">
        <v>2</v>
      </c>
      <c r="I15">
        <v>2</v>
      </c>
      <c r="J15" t="s">
        <v>2131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  <c r="V15" t="s">
        <v>767</v>
      </c>
      <c r="W15">
        <v>40031</v>
      </c>
      <c r="X15" s="143">
        <v>1818880.11</v>
      </c>
      <c r="Y15" s="143">
        <f t="shared" si="0"/>
        <v>1818880.11</v>
      </c>
      <c r="Z15" t="b">
        <f t="shared" si="1"/>
        <v>1</v>
      </c>
    </row>
    <row r="16" spans="1:26" x14ac:dyDescent="0.3">
      <c r="A16">
        <v>11</v>
      </c>
      <c r="B16" t="s">
        <v>768</v>
      </c>
      <c r="C16">
        <v>40201</v>
      </c>
      <c r="D16" t="s">
        <v>1899</v>
      </c>
      <c r="E16">
        <v>1953</v>
      </c>
      <c r="F16" t="s">
        <v>2131</v>
      </c>
      <c r="G16" t="s">
        <v>2099</v>
      </c>
      <c r="H16">
        <v>2</v>
      </c>
      <c r="I16">
        <v>2</v>
      </c>
      <c r="J16" t="s">
        <v>2131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  <c r="V16" t="s">
        <v>768</v>
      </c>
      <c r="W16">
        <v>40201</v>
      </c>
      <c r="X16" s="143">
        <v>2105523.11</v>
      </c>
      <c r="Y16" s="143">
        <f t="shared" si="0"/>
        <v>2105523.11</v>
      </c>
      <c r="Z16" t="b">
        <f t="shared" si="1"/>
        <v>1</v>
      </c>
    </row>
    <row r="17" spans="1:26" x14ac:dyDescent="0.3">
      <c r="A17">
        <v>12</v>
      </c>
      <c r="B17" t="s">
        <v>769</v>
      </c>
      <c r="C17">
        <v>40211</v>
      </c>
      <c r="D17" t="s">
        <v>1899</v>
      </c>
      <c r="E17">
        <v>1953</v>
      </c>
      <c r="F17" t="s">
        <v>2131</v>
      </c>
      <c r="G17" t="s">
        <v>2099</v>
      </c>
      <c r="H17">
        <v>2</v>
      </c>
      <c r="I17">
        <v>1</v>
      </c>
      <c r="J17" t="s">
        <v>2131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  <c r="V17" t="s">
        <v>769</v>
      </c>
      <c r="W17">
        <v>40211</v>
      </c>
      <c r="X17" s="143">
        <v>1165391.99</v>
      </c>
      <c r="Y17" s="143">
        <f t="shared" si="0"/>
        <v>1165391.99</v>
      </c>
      <c r="Z17" t="b">
        <f t="shared" si="1"/>
        <v>1</v>
      </c>
    </row>
    <row r="18" spans="1:26" x14ac:dyDescent="0.3">
      <c r="A18">
        <v>13</v>
      </c>
      <c r="B18" t="s">
        <v>770</v>
      </c>
      <c r="C18">
        <v>40214</v>
      </c>
      <c r="D18" t="s">
        <v>1899</v>
      </c>
      <c r="E18">
        <v>1953</v>
      </c>
      <c r="F18" t="s">
        <v>2131</v>
      </c>
      <c r="G18" t="s">
        <v>2099</v>
      </c>
      <c r="H18">
        <v>2</v>
      </c>
      <c r="I18">
        <v>1</v>
      </c>
      <c r="J18" t="s">
        <v>2131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  <c r="V18" t="s">
        <v>770</v>
      </c>
      <c r="W18">
        <v>40214</v>
      </c>
      <c r="X18" s="143">
        <v>1171761.8299999998</v>
      </c>
      <c r="Y18" s="143">
        <f t="shared" si="0"/>
        <v>1171761.8299999998</v>
      </c>
      <c r="Z18" t="b">
        <f t="shared" si="1"/>
        <v>1</v>
      </c>
    </row>
    <row r="19" spans="1:26" x14ac:dyDescent="0.3">
      <c r="A19">
        <v>14</v>
      </c>
      <c r="B19" t="s">
        <v>1533</v>
      </c>
      <c r="C19">
        <v>40202</v>
      </c>
      <c r="D19" t="s">
        <v>1899</v>
      </c>
      <c r="E19">
        <v>1953</v>
      </c>
      <c r="F19" t="s">
        <v>2131</v>
      </c>
      <c r="G19" t="s">
        <v>2099</v>
      </c>
      <c r="H19">
        <v>2</v>
      </c>
      <c r="I19">
        <v>2</v>
      </c>
      <c r="J19" t="s">
        <v>2131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  <c r="V19" t="s">
        <v>1533</v>
      </c>
      <c r="W19">
        <v>40202</v>
      </c>
      <c r="X19" s="143">
        <v>1830751.18</v>
      </c>
      <c r="Y19" s="143">
        <f t="shared" si="0"/>
        <v>1830751.18</v>
      </c>
      <c r="Z19" t="b">
        <f t="shared" si="1"/>
        <v>1</v>
      </c>
    </row>
    <row r="20" spans="1:26" x14ac:dyDescent="0.3">
      <c r="A20">
        <v>15</v>
      </c>
      <c r="B20" t="s">
        <v>771</v>
      </c>
      <c r="C20">
        <v>40204</v>
      </c>
      <c r="D20" t="s">
        <v>1899</v>
      </c>
      <c r="E20">
        <v>1953</v>
      </c>
      <c r="F20" t="s">
        <v>2131</v>
      </c>
      <c r="G20" t="s">
        <v>2099</v>
      </c>
      <c r="H20">
        <v>2</v>
      </c>
      <c r="I20">
        <v>2</v>
      </c>
      <c r="J20" t="s">
        <v>2131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  <c r="V20" t="s">
        <v>771</v>
      </c>
      <c r="W20">
        <v>40204</v>
      </c>
      <c r="X20" s="143">
        <v>3396574.75</v>
      </c>
      <c r="Y20" s="143">
        <f t="shared" si="0"/>
        <v>3396574.75</v>
      </c>
      <c r="Z20" t="b">
        <f t="shared" si="1"/>
        <v>1</v>
      </c>
    </row>
    <row r="21" spans="1:26" x14ac:dyDescent="0.3">
      <c r="A21">
        <v>16</v>
      </c>
      <c r="B21" t="s">
        <v>772</v>
      </c>
      <c r="C21">
        <v>40209</v>
      </c>
      <c r="D21" t="s">
        <v>1899</v>
      </c>
      <c r="E21">
        <v>1953</v>
      </c>
      <c r="F21" t="s">
        <v>2131</v>
      </c>
      <c r="G21" t="s">
        <v>2099</v>
      </c>
      <c r="H21">
        <v>2</v>
      </c>
      <c r="I21">
        <v>2</v>
      </c>
      <c r="J21" t="s">
        <v>2131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  <c r="V21" t="s">
        <v>772</v>
      </c>
      <c r="W21">
        <v>40209</v>
      </c>
      <c r="X21" s="143">
        <v>2222496.61</v>
      </c>
      <c r="Y21" s="143">
        <f t="shared" si="0"/>
        <v>2222496.61</v>
      </c>
      <c r="Z21" t="b">
        <f t="shared" si="1"/>
        <v>1</v>
      </c>
    </row>
    <row r="22" spans="1:26" x14ac:dyDescent="0.3">
      <c r="A22">
        <v>17</v>
      </c>
      <c r="B22" t="s">
        <v>773</v>
      </c>
      <c r="C22">
        <v>40232</v>
      </c>
      <c r="D22" t="s">
        <v>1899</v>
      </c>
      <c r="E22">
        <v>1950</v>
      </c>
      <c r="F22" t="s">
        <v>2131</v>
      </c>
      <c r="G22" t="s">
        <v>2099</v>
      </c>
      <c r="H22">
        <v>2</v>
      </c>
      <c r="I22">
        <v>1</v>
      </c>
      <c r="J22" t="s">
        <v>2131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  <c r="V22" t="s">
        <v>773</v>
      </c>
      <c r="W22">
        <v>40232</v>
      </c>
      <c r="X22" s="143">
        <v>1548451.26</v>
      </c>
      <c r="Y22" s="143">
        <f t="shared" si="0"/>
        <v>1548451.26</v>
      </c>
      <c r="Z22" t="b">
        <f t="shared" si="1"/>
        <v>1</v>
      </c>
    </row>
    <row r="23" spans="1:26" x14ac:dyDescent="0.3">
      <c r="A23">
        <v>18</v>
      </c>
      <c r="B23" t="s">
        <v>774</v>
      </c>
      <c r="C23">
        <v>40233</v>
      </c>
      <c r="D23" t="s">
        <v>1899</v>
      </c>
      <c r="E23">
        <v>1950</v>
      </c>
      <c r="F23" t="s">
        <v>2131</v>
      </c>
      <c r="G23" t="s">
        <v>2099</v>
      </c>
      <c r="H23">
        <v>2</v>
      </c>
      <c r="I23">
        <v>2</v>
      </c>
      <c r="J23" t="s">
        <v>2131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  <c r="V23" t="s">
        <v>774</v>
      </c>
      <c r="W23">
        <v>40233</v>
      </c>
      <c r="X23" s="143">
        <v>2582103.29</v>
      </c>
      <c r="Y23" s="143">
        <f t="shared" si="0"/>
        <v>2582103.29</v>
      </c>
      <c r="Z23" t="b">
        <f t="shared" si="1"/>
        <v>1</v>
      </c>
    </row>
    <row r="24" spans="1:26" x14ac:dyDescent="0.3">
      <c r="A24">
        <v>19</v>
      </c>
      <c r="B24" t="s">
        <v>775</v>
      </c>
      <c r="C24">
        <v>40226</v>
      </c>
      <c r="D24" t="s">
        <v>1899</v>
      </c>
      <c r="E24">
        <v>1950</v>
      </c>
      <c r="F24" t="s">
        <v>2131</v>
      </c>
      <c r="G24" t="s">
        <v>2099</v>
      </c>
      <c r="H24">
        <v>2</v>
      </c>
      <c r="I24">
        <v>3</v>
      </c>
      <c r="J24" t="s">
        <v>2131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  <c r="V24" t="s">
        <v>775</v>
      </c>
      <c r="W24">
        <v>40226</v>
      </c>
      <c r="X24" s="143">
        <v>4010685.66</v>
      </c>
      <c r="Y24" s="143">
        <f t="shared" si="0"/>
        <v>4010685.66</v>
      </c>
      <c r="Z24" t="b">
        <f t="shared" si="1"/>
        <v>1</v>
      </c>
    </row>
    <row r="25" spans="1:26" x14ac:dyDescent="0.3">
      <c r="A25">
        <v>20</v>
      </c>
      <c r="B25" t="s">
        <v>776</v>
      </c>
      <c r="C25">
        <v>40228</v>
      </c>
      <c r="D25" t="s">
        <v>1899</v>
      </c>
      <c r="E25">
        <v>1950</v>
      </c>
      <c r="F25" t="s">
        <v>2131</v>
      </c>
      <c r="G25" t="s">
        <v>2099</v>
      </c>
      <c r="H25">
        <v>2</v>
      </c>
      <c r="I25">
        <v>1</v>
      </c>
      <c r="J25" t="s">
        <v>2131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  <c r="V25" t="s">
        <v>776</v>
      </c>
      <c r="W25">
        <v>40228</v>
      </c>
      <c r="X25" s="143">
        <v>1442480.22</v>
      </c>
      <c r="Y25" s="143">
        <f t="shared" si="0"/>
        <v>1442480.22</v>
      </c>
      <c r="Z25" t="b">
        <f t="shared" si="1"/>
        <v>1</v>
      </c>
    </row>
    <row r="26" spans="1:26" x14ac:dyDescent="0.3">
      <c r="A26">
        <v>21</v>
      </c>
      <c r="B26" t="s">
        <v>777</v>
      </c>
      <c r="C26">
        <v>40231</v>
      </c>
      <c r="D26" t="s">
        <v>1899</v>
      </c>
      <c r="E26">
        <v>1950</v>
      </c>
      <c r="F26" t="s">
        <v>2131</v>
      </c>
      <c r="G26" t="s">
        <v>2099</v>
      </c>
      <c r="H26">
        <v>2</v>
      </c>
      <c r="I26">
        <v>1</v>
      </c>
      <c r="J26" t="s">
        <v>2131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  <c r="V26" t="s">
        <v>777</v>
      </c>
      <c r="W26">
        <v>40231</v>
      </c>
      <c r="X26" s="143">
        <v>1462168.83</v>
      </c>
      <c r="Y26" s="143">
        <f t="shared" si="0"/>
        <v>1462168.83</v>
      </c>
      <c r="Z26" t="b">
        <f t="shared" si="1"/>
        <v>1</v>
      </c>
    </row>
    <row r="27" spans="1:26" x14ac:dyDescent="0.3">
      <c r="A27">
        <v>22</v>
      </c>
      <c r="B27" t="s">
        <v>778</v>
      </c>
      <c r="C27">
        <v>40237</v>
      </c>
      <c r="D27" t="s">
        <v>1899</v>
      </c>
      <c r="E27">
        <v>1953</v>
      </c>
      <c r="F27" t="s">
        <v>2131</v>
      </c>
      <c r="G27" t="s">
        <v>2099</v>
      </c>
      <c r="H27">
        <v>2</v>
      </c>
      <c r="I27">
        <v>2</v>
      </c>
      <c r="J27" t="s">
        <v>2131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  <c r="V27" t="s">
        <v>778</v>
      </c>
      <c r="W27">
        <v>40237</v>
      </c>
      <c r="X27" s="143">
        <v>2065566.8199999998</v>
      </c>
      <c r="Y27" s="143">
        <f t="shared" si="0"/>
        <v>2065566.8199999998</v>
      </c>
      <c r="Z27" t="b">
        <f t="shared" si="1"/>
        <v>1</v>
      </c>
    </row>
    <row r="28" spans="1:26" x14ac:dyDescent="0.3">
      <c r="A28">
        <v>23</v>
      </c>
      <c r="B28" t="s">
        <v>779</v>
      </c>
      <c r="C28">
        <v>40249</v>
      </c>
      <c r="D28" t="s">
        <v>1899</v>
      </c>
      <c r="E28">
        <v>1953</v>
      </c>
      <c r="F28" t="s">
        <v>2131</v>
      </c>
      <c r="G28" t="s">
        <v>2099</v>
      </c>
      <c r="H28">
        <v>2</v>
      </c>
      <c r="I28">
        <v>1</v>
      </c>
      <c r="J28" t="s">
        <v>2131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  <c r="V28" t="s">
        <v>779</v>
      </c>
      <c r="W28">
        <v>40249</v>
      </c>
      <c r="X28" s="143">
        <v>1147151.07</v>
      </c>
      <c r="Y28" s="143">
        <f t="shared" si="0"/>
        <v>1147151.07</v>
      </c>
      <c r="Z28" t="b">
        <f t="shared" si="1"/>
        <v>1</v>
      </c>
    </row>
    <row r="29" spans="1:26" x14ac:dyDescent="0.3">
      <c r="A29">
        <v>24</v>
      </c>
      <c r="B29" t="s">
        <v>780</v>
      </c>
      <c r="C29">
        <v>40252</v>
      </c>
      <c r="D29" t="s">
        <v>1899</v>
      </c>
      <c r="E29">
        <v>1953</v>
      </c>
      <c r="F29" t="s">
        <v>2131</v>
      </c>
      <c r="G29" t="s">
        <v>2099</v>
      </c>
      <c r="H29">
        <v>2</v>
      </c>
      <c r="I29">
        <v>1</v>
      </c>
      <c r="J29" t="s">
        <v>2131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  <c r="V29" t="s">
        <v>780</v>
      </c>
      <c r="W29">
        <v>40252</v>
      </c>
      <c r="X29" s="143">
        <v>1140202.1399999999</v>
      </c>
      <c r="Y29" s="143">
        <f t="shared" si="0"/>
        <v>1140202.1399999999</v>
      </c>
      <c r="Z29" t="b">
        <f t="shared" si="1"/>
        <v>1</v>
      </c>
    </row>
    <row r="30" spans="1:26" x14ac:dyDescent="0.3">
      <c r="A30">
        <v>25</v>
      </c>
      <c r="B30" t="s">
        <v>781</v>
      </c>
      <c r="C30">
        <v>40253</v>
      </c>
      <c r="D30" t="s">
        <v>1899</v>
      </c>
      <c r="E30">
        <v>1953</v>
      </c>
      <c r="F30" t="s">
        <v>2131</v>
      </c>
      <c r="G30" t="s">
        <v>2099</v>
      </c>
      <c r="H30">
        <v>2</v>
      </c>
      <c r="I30">
        <v>1</v>
      </c>
      <c r="J30" t="s">
        <v>2131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  <c r="V30" t="s">
        <v>781</v>
      </c>
      <c r="W30">
        <v>40253</v>
      </c>
      <c r="X30" s="143">
        <v>1153231.3699999999</v>
      </c>
      <c r="Y30" s="143">
        <f t="shared" si="0"/>
        <v>1153231.3699999999</v>
      </c>
      <c r="Z30" t="b">
        <f t="shared" si="1"/>
        <v>1</v>
      </c>
    </row>
    <row r="31" spans="1:26" x14ac:dyDescent="0.3">
      <c r="A31">
        <v>26</v>
      </c>
      <c r="B31" t="s">
        <v>782</v>
      </c>
      <c r="C31">
        <v>40256</v>
      </c>
      <c r="D31" t="s">
        <v>1899</v>
      </c>
      <c r="E31">
        <v>1953</v>
      </c>
      <c r="F31" t="s">
        <v>2131</v>
      </c>
      <c r="G31" t="s">
        <v>2099</v>
      </c>
      <c r="H31">
        <v>2</v>
      </c>
      <c r="I31">
        <v>2</v>
      </c>
      <c r="J31" t="s">
        <v>2131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  <c r="V31" t="s">
        <v>782</v>
      </c>
      <c r="W31">
        <v>40256</v>
      </c>
      <c r="X31" s="143">
        <v>1765025.97</v>
      </c>
      <c r="Y31" s="143">
        <f t="shared" si="0"/>
        <v>1765025.97</v>
      </c>
      <c r="Z31" t="b">
        <f t="shared" si="1"/>
        <v>1</v>
      </c>
    </row>
    <row r="32" spans="1:26" x14ac:dyDescent="0.3">
      <c r="A32">
        <v>27</v>
      </c>
      <c r="B32" t="s">
        <v>783</v>
      </c>
      <c r="C32">
        <v>40441</v>
      </c>
      <c r="D32" t="s">
        <v>1899</v>
      </c>
      <c r="E32">
        <v>1950</v>
      </c>
      <c r="F32" t="s">
        <v>2131</v>
      </c>
      <c r="G32" t="s">
        <v>2099</v>
      </c>
      <c r="H32">
        <v>2</v>
      </c>
      <c r="I32">
        <v>1</v>
      </c>
      <c r="J32" t="s">
        <v>2131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  <c r="V32" t="s">
        <v>783</v>
      </c>
      <c r="W32">
        <v>40441</v>
      </c>
      <c r="X32" s="143">
        <v>1510811.28</v>
      </c>
      <c r="Y32" s="143">
        <f t="shared" si="0"/>
        <v>1510811.28</v>
      </c>
      <c r="Z32" t="b">
        <f t="shared" si="1"/>
        <v>1</v>
      </c>
    </row>
    <row r="33" spans="1:26" x14ac:dyDescent="0.3">
      <c r="A33">
        <v>28</v>
      </c>
      <c r="B33" t="s">
        <v>784</v>
      </c>
      <c r="C33">
        <v>40446</v>
      </c>
      <c r="D33" t="s">
        <v>1899</v>
      </c>
      <c r="E33">
        <v>1950</v>
      </c>
      <c r="F33" t="s">
        <v>2131</v>
      </c>
      <c r="G33" t="s">
        <v>2099</v>
      </c>
      <c r="H33">
        <v>2</v>
      </c>
      <c r="I33">
        <v>1</v>
      </c>
      <c r="J33" t="s">
        <v>2131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  <c r="V33" t="s">
        <v>784</v>
      </c>
      <c r="W33">
        <v>40446</v>
      </c>
      <c r="X33" s="143">
        <v>1495465.74</v>
      </c>
      <c r="Y33" s="143">
        <f t="shared" si="0"/>
        <v>1495465.74</v>
      </c>
      <c r="Z33" t="b">
        <f t="shared" si="1"/>
        <v>1</v>
      </c>
    </row>
    <row r="34" spans="1:26" x14ac:dyDescent="0.3">
      <c r="A34">
        <v>29</v>
      </c>
      <c r="B34" t="s">
        <v>785</v>
      </c>
      <c r="C34">
        <v>40430</v>
      </c>
      <c r="D34" t="s">
        <v>1899</v>
      </c>
      <c r="E34">
        <v>1950</v>
      </c>
      <c r="F34" t="s">
        <v>2131</v>
      </c>
      <c r="G34" t="s">
        <v>2099</v>
      </c>
      <c r="H34">
        <v>2</v>
      </c>
      <c r="I34">
        <v>1</v>
      </c>
      <c r="J34" t="s">
        <v>2131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  <c r="V34" t="s">
        <v>785</v>
      </c>
      <c r="W34">
        <v>40430</v>
      </c>
      <c r="X34" s="143">
        <v>1530210.35</v>
      </c>
      <c r="Y34" s="143">
        <f t="shared" si="0"/>
        <v>1530210.35</v>
      </c>
      <c r="Z34" t="b">
        <f t="shared" si="1"/>
        <v>1</v>
      </c>
    </row>
    <row r="35" spans="1:26" x14ac:dyDescent="0.3">
      <c r="A35">
        <v>30</v>
      </c>
      <c r="B35" t="s">
        <v>786</v>
      </c>
      <c r="C35">
        <v>40432</v>
      </c>
      <c r="D35" t="s">
        <v>1899</v>
      </c>
      <c r="E35">
        <v>1950</v>
      </c>
      <c r="F35" t="s">
        <v>2131</v>
      </c>
      <c r="G35" t="s">
        <v>2099</v>
      </c>
      <c r="H35">
        <v>2</v>
      </c>
      <c r="I35">
        <v>1</v>
      </c>
      <c r="J35" t="s">
        <v>2131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  <c r="V35" t="s">
        <v>786</v>
      </c>
      <c r="W35">
        <v>40432</v>
      </c>
      <c r="X35" s="143">
        <v>1554242.03</v>
      </c>
      <c r="Y35" s="143">
        <f t="shared" si="0"/>
        <v>1554242.03</v>
      </c>
      <c r="Z35" t="b">
        <f t="shared" si="1"/>
        <v>1</v>
      </c>
    </row>
    <row r="36" spans="1:26" x14ac:dyDescent="0.3">
      <c r="A36">
        <v>31</v>
      </c>
      <c r="B36" t="s">
        <v>787</v>
      </c>
      <c r="C36">
        <v>40435</v>
      </c>
      <c r="D36" t="s">
        <v>1899</v>
      </c>
      <c r="E36">
        <v>1950</v>
      </c>
      <c r="F36" t="s">
        <v>2131</v>
      </c>
      <c r="G36" t="s">
        <v>2099</v>
      </c>
      <c r="H36">
        <v>2</v>
      </c>
      <c r="I36">
        <v>1</v>
      </c>
      <c r="J36" t="s">
        <v>2131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  <c r="V36" t="s">
        <v>787</v>
      </c>
      <c r="W36">
        <v>40435</v>
      </c>
      <c r="X36" s="143">
        <v>1546714.03</v>
      </c>
      <c r="Y36" s="143">
        <f t="shared" si="0"/>
        <v>1546714.03</v>
      </c>
      <c r="Z36" t="b">
        <f t="shared" si="1"/>
        <v>1</v>
      </c>
    </row>
    <row r="37" spans="1:26" x14ac:dyDescent="0.3">
      <c r="A37">
        <v>32</v>
      </c>
      <c r="B37" t="s">
        <v>788</v>
      </c>
      <c r="C37">
        <v>40436</v>
      </c>
      <c r="D37" t="s">
        <v>1899</v>
      </c>
      <c r="E37">
        <v>1950</v>
      </c>
      <c r="F37" t="s">
        <v>2131</v>
      </c>
      <c r="G37" t="s">
        <v>2099</v>
      </c>
      <c r="H37">
        <v>2</v>
      </c>
      <c r="I37">
        <v>1</v>
      </c>
      <c r="J37" t="s">
        <v>2131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  <c r="V37" t="s">
        <v>788</v>
      </c>
      <c r="W37">
        <v>40436</v>
      </c>
      <c r="X37" s="143">
        <v>1553926.39</v>
      </c>
      <c r="Y37" s="143">
        <f t="shared" si="0"/>
        <v>1553926.39</v>
      </c>
      <c r="Z37" t="b">
        <f t="shared" si="1"/>
        <v>1</v>
      </c>
    </row>
    <row r="38" spans="1:26" x14ac:dyDescent="0.3">
      <c r="A38">
        <v>33</v>
      </c>
      <c r="B38" t="s">
        <v>789</v>
      </c>
      <c r="C38">
        <v>40473</v>
      </c>
      <c r="D38" t="s">
        <v>1899</v>
      </c>
      <c r="E38">
        <v>1950</v>
      </c>
      <c r="F38" t="s">
        <v>2131</v>
      </c>
      <c r="G38" t="s">
        <v>2099</v>
      </c>
      <c r="H38">
        <v>3</v>
      </c>
      <c r="I38">
        <v>2</v>
      </c>
      <c r="J38" t="s">
        <v>2131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  <c r="V38" t="s">
        <v>789</v>
      </c>
      <c r="W38">
        <v>40473</v>
      </c>
      <c r="X38" s="143">
        <v>3734570.67</v>
      </c>
      <c r="Y38" s="143">
        <f t="shared" si="0"/>
        <v>3734570.67</v>
      </c>
      <c r="Z38" t="b">
        <f t="shared" si="1"/>
        <v>1</v>
      </c>
    </row>
    <row r="39" spans="1:26" x14ac:dyDescent="0.3">
      <c r="A39">
        <v>34</v>
      </c>
      <c r="B39" t="s">
        <v>790</v>
      </c>
      <c r="C39">
        <v>40496</v>
      </c>
      <c r="D39" t="s">
        <v>1899</v>
      </c>
      <c r="E39">
        <v>1951</v>
      </c>
      <c r="F39" t="s">
        <v>2131</v>
      </c>
      <c r="G39" t="s">
        <v>2099</v>
      </c>
      <c r="H39">
        <v>2</v>
      </c>
      <c r="I39">
        <v>1</v>
      </c>
      <c r="J39" t="s">
        <v>2131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  <c r="V39" t="s">
        <v>790</v>
      </c>
      <c r="W39">
        <v>40496</v>
      </c>
      <c r="X39" s="143">
        <v>1168576.8999999999</v>
      </c>
      <c r="Y39" s="143">
        <f t="shared" si="0"/>
        <v>1168576.8999999999</v>
      </c>
      <c r="Z39" t="b">
        <f t="shared" si="1"/>
        <v>1</v>
      </c>
    </row>
    <row r="40" spans="1:26" x14ac:dyDescent="0.3">
      <c r="A40">
        <v>35</v>
      </c>
      <c r="B40" t="s">
        <v>791</v>
      </c>
      <c r="C40">
        <v>40498</v>
      </c>
      <c r="D40" t="s">
        <v>1899</v>
      </c>
      <c r="E40">
        <v>1950</v>
      </c>
      <c r="F40" t="s">
        <v>2131</v>
      </c>
      <c r="G40" t="s">
        <v>2099</v>
      </c>
      <c r="H40">
        <v>2</v>
      </c>
      <c r="I40">
        <v>1</v>
      </c>
      <c r="J40" t="s">
        <v>2131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  <c r="V40" t="s">
        <v>791</v>
      </c>
      <c r="W40">
        <v>40498</v>
      </c>
      <c r="X40" s="143">
        <v>1186238.75</v>
      </c>
      <c r="Y40" s="143">
        <f t="shared" si="0"/>
        <v>1186238.75</v>
      </c>
      <c r="Z40" t="b">
        <f t="shared" si="1"/>
        <v>1</v>
      </c>
    </row>
    <row r="41" spans="1:26" x14ac:dyDescent="0.3">
      <c r="A41">
        <v>36</v>
      </c>
      <c r="B41" t="s">
        <v>792</v>
      </c>
      <c r="C41">
        <v>40503</v>
      </c>
      <c r="D41" t="s">
        <v>1899</v>
      </c>
      <c r="E41">
        <v>1952</v>
      </c>
      <c r="F41" t="s">
        <v>2131</v>
      </c>
      <c r="G41" t="s">
        <v>2100</v>
      </c>
      <c r="H41">
        <v>4</v>
      </c>
      <c r="I41">
        <v>3</v>
      </c>
      <c r="J41" t="s">
        <v>2131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  <c r="V41" t="s">
        <v>792</v>
      </c>
      <c r="W41">
        <v>40503</v>
      </c>
      <c r="X41" s="143">
        <v>4112897.7199999997</v>
      </c>
      <c r="Y41" s="143">
        <f t="shared" si="0"/>
        <v>4112897.7199999997</v>
      </c>
      <c r="Z41" t="b">
        <f t="shared" si="1"/>
        <v>1</v>
      </c>
    </row>
    <row r="42" spans="1:26" x14ac:dyDescent="0.3">
      <c r="A42">
        <v>37</v>
      </c>
      <c r="B42" t="s">
        <v>793</v>
      </c>
      <c r="C42">
        <v>40522</v>
      </c>
      <c r="D42" t="s">
        <v>1899</v>
      </c>
      <c r="E42">
        <v>1952</v>
      </c>
      <c r="F42" t="s">
        <v>2131</v>
      </c>
      <c r="G42" t="s">
        <v>2100</v>
      </c>
      <c r="H42">
        <v>2</v>
      </c>
      <c r="I42">
        <v>2</v>
      </c>
      <c r="J42" t="s">
        <v>2131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  <c r="V42" t="s">
        <v>793</v>
      </c>
      <c r="W42">
        <v>40522</v>
      </c>
      <c r="X42" s="143">
        <v>1715225.3699999999</v>
      </c>
      <c r="Y42" s="143">
        <f t="shared" si="0"/>
        <v>1715225.3699999999</v>
      </c>
      <c r="Z42" t="b">
        <f t="shared" si="1"/>
        <v>1</v>
      </c>
    </row>
    <row r="43" spans="1:26" x14ac:dyDescent="0.3">
      <c r="A43">
        <v>38</v>
      </c>
      <c r="B43" t="s">
        <v>794</v>
      </c>
      <c r="C43">
        <v>40530</v>
      </c>
      <c r="D43" t="s">
        <v>1899</v>
      </c>
      <c r="E43">
        <v>1952</v>
      </c>
      <c r="F43" t="s">
        <v>2131</v>
      </c>
      <c r="G43" t="s">
        <v>2100</v>
      </c>
      <c r="H43">
        <v>2</v>
      </c>
      <c r="I43">
        <v>1</v>
      </c>
      <c r="J43" t="s">
        <v>2131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  <c r="V43" t="s">
        <v>794</v>
      </c>
      <c r="W43">
        <v>40530</v>
      </c>
      <c r="X43" s="143">
        <v>1211530.8400000001</v>
      </c>
      <c r="Y43" s="143">
        <f t="shared" si="0"/>
        <v>1211530.8400000001</v>
      </c>
      <c r="Z43" t="b">
        <f t="shared" si="1"/>
        <v>1</v>
      </c>
    </row>
    <row r="44" spans="1:26" x14ac:dyDescent="0.3">
      <c r="A44">
        <v>39</v>
      </c>
      <c r="B44" t="s">
        <v>795</v>
      </c>
      <c r="C44">
        <v>40532</v>
      </c>
      <c r="D44" t="s">
        <v>1899</v>
      </c>
      <c r="E44">
        <v>1952</v>
      </c>
      <c r="F44" t="s">
        <v>2131</v>
      </c>
      <c r="G44" t="s">
        <v>2100</v>
      </c>
      <c r="H44">
        <v>2</v>
      </c>
      <c r="I44">
        <v>2</v>
      </c>
      <c r="J44" t="s">
        <v>2131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  <c r="V44" t="s">
        <v>795</v>
      </c>
      <c r="W44">
        <v>40532</v>
      </c>
      <c r="X44" s="143">
        <v>1738967.52</v>
      </c>
      <c r="Y44" s="143">
        <f t="shared" si="0"/>
        <v>1738967.52</v>
      </c>
      <c r="Z44" t="b">
        <f t="shared" si="1"/>
        <v>1</v>
      </c>
    </row>
    <row r="45" spans="1:26" x14ac:dyDescent="0.3">
      <c r="A45">
        <v>40</v>
      </c>
      <c r="B45" t="s">
        <v>797</v>
      </c>
      <c r="C45">
        <v>40560</v>
      </c>
      <c r="D45" t="s">
        <v>1899</v>
      </c>
      <c r="E45">
        <v>1952</v>
      </c>
      <c r="F45" t="s">
        <v>2131</v>
      </c>
      <c r="G45" t="s">
        <v>2099</v>
      </c>
      <c r="H45">
        <v>2</v>
      </c>
      <c r="I45">
        <v>1</v>
      </c>
      <c r="J45" t="s">
        <v>2131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  <c r="V45" t="s">
        <v>797</v>
      </c>
      <c r="W45">
        <v>40560</v>
      </c>
      <c r="X45" s="143">
        <v>1537448.81</v>
      </c>
      <c r="Y45" s="143">
        <f t="shared" si="0"/>
        <v>1537448.81</v>
      </c>
      <c r="Z45" t="b">
        <f t="shared" si="1"/>
        <v>1</v>
      </c>
    </row>
    <row r="46" spans="1:26" x14ac:dyDescent="0.3">
      <c r="A46">
        <v>41</v>
      </c>
      <c r="B46" t="s">
        <v>798</v>
      </c>
      <c r="C46">
        <v>40565</v>
      </c>
      <c r="D46" t="s">
        <v>1899</v>
      </c>
      <c r="E46">
        <v>1952</v>
      </c>
      <c r="F46" t="s">
        <v>2131</v>
      </c>
      <c r="G46" t="s">
        <v>2099</v>
      </c>
      <c r="H46">
        <v>2</v>
      </c>
      <c r="I46">
        <v>2</v>
      </c>
      <c r="J46" t="s">
        <v>2131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  <c r="V46" t="s">
        <v>798</v>
      </c>
      <c r="W46">
        <v>40565</v>
      </c>
      <c r="X46" s="143">
        <v>2617166.38</v>
      </c>
      <c r="Y46" s="143">
        <f t="shared" si="0"/>
        <v>2617166.38</v>
      </c>
      <c r="Z46" t="b">
        <f t="shared" si="1"/>
        <v>1</v>
      </c>
    </row>
    <row r="47" spans="1:26" x14ac:dyDescent="0.3">
      <c r="A47">
        <v>42</v>
      </c>
      <c r="B47" t="s">
        <v>799</v>
      </c>
      <c r="C47">
        <v>40574</v>
      </c>
      <c r="D47" t="s">
        <v>1899</v>
      </c>
      <c r="E47">
        <v>1951</v>
      </c>
      <c r="F47" t="s">
        <v>2131</v>
      </c>
      <c r="G47" t="s">
        <v>2099</v>
      </c>
      <c r="H47">
        <v>2</v>
      </c>
      <c r="I47">
        <v>2</v>
      </c>
      <c r="J47" t="s">
        <v>2131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  <c r="V47" t="s">
        <v>799</v>
      </c>
      <c r="W47">
        <v>40574</v>
      </c>
      <c r="X47" s="143">
        <v>2479317.16</v>
      </c>
      <c r="Y47" s="143">
        <f t="shared" si="0"/>
        <v>2479317.16</v>
      </c>
      <c r="Z47" t="b">
        <f t="shared" si="1"/>
        <v>1</v>
      </c>
    </row>
    <row r="48" spans="1:26" x14ac:dyDescent="0.3">
      <c r="A48">
        <v>43</v>
      </c>
      <c r="B48" t="s">
        <v>800</v>
      </c>
      <c r="C48">
        <v>40578</v>
      </c>
      <c r="D48" t="s">
        <v>1899</v>
      </c>
      <c r="E48">
        <v>1953</v>
      </c>
      <c r="F48" t="s">
        <v>2131</v>
      </c>
      <c r="G48" t="s">
        <v>2099</v>
      </c>
      <c r="H48">
        <v>3</v>
      </c>
      <c r="I48">
        <v>2</v>
      </c>
      <c r="J48" t="s">
        <v>2131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  <c r="V48" t="s">
        <v>800</v>
      </c>
      <c r="W48">
        <v>40578</v>
      </c>
      <c r="X48" s="143">
        <v>3814668.18</v>
      </c>
      <c r="Y48" s="143">
        <f t="shared" si="0"/>
        <v>3814668.18</v>
      </c>
      <c r="Z48" t="b">
        <f t="shared" si="1"/>
        <v>1</v>
      </c>
    </row>
    <row r="49" spans="1:26" x14ac:dyDescent="0.3">
      <c r="A49">
        <v>44</v>
      </c>
      <c r="B49" t="s">
        <v>801</v>
      </c>
      <c r="C49">
        <v>40552</v>
      </c>
      <c r="D49" t="s">
        <v>1899</v>
      </c>
      <c r="E49">
        <v>1951</v>
      </c>
      <c r="F49" t="s">
        <v>2131</v>
      </c>
      <c r="G49" t="s">
        <v>2099</v>
      </c>
      <c r="H49">
        <v>2</v>
      </c>
      <c r="I49">
        <v>2</v>
      </c>
      <c r="J49" t="s">
        <v>2131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  <c r="V49" t="s">
        <v>801</v>
      </c>
      <c r="W49">
        <v>40552</v>
      </c>
      <c r="X49" s="143">
        <v>2525643.2999999998</v>
      </c>
      <c r="Y49" s="143">
        <f t="shared" si="0"/>
        <v>2525643.2999999998</v>
      </c>
      <c r="Z49" t="b">
        <f t="shared" si="1"/>
        <v>1</v>
      </c>
    </row>
    <row r="50" spans="1:26" x14ac:dyDescent="0.3">
      <c r="A50">
        <v>45</v>
      </c>
      <c r="B50" t="s">
        <v>802</v>
      </c>
      <c r="C50">
        <v>40554</v>
      </c>
      <c r="D50" t="s">
        <v>1899</v>
      </c>
      <c r="E50">
        <v>1952</v>
      </c>
      <c r="F50" t="s">
        <v>2131</v>
      </c>
      <c r="G50" t="s">
        <v>2099</v>
      </c>
      <c r="H50">
        <v>2</v>
      </c>
      <c r="I50">
        <v>2</v>
      </c>
      <c r="J50" t="s">
        <v>2131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  <c r="V50" t="s">
        <v>802</v>
      </c>
      <c r="W50">
        <v>40554</v>
      </c>
      <c r="X50" s="143">
        <v>2559757.75</v>
      </c>
      <c r="Y50" s="143">
        <f t="shared" si="0"/>
        <v>2559757.75</v>
      </c>
      <c r="Z50" t="b">
        <f t="shared" si="1"/>
        <v>1</v>
      </c>
    </row>
    <row r="51" spans="1:26" x14ac:dyDescent="0.3">
      <c r="A51">
        <v>46</v>
      </c>
      <c r="B51" t="s">
        <v>803</v>
      </c>
      <c r="C51">
        <v>40555</v>
      </c>
      <c r="D51" t="s">
        <v>1899</v>
      </c>
      <c r="E51">
        <v>1951</v>
      </c>
      <c r="F51" t="s">
        <v>2131</v>
      </c>
      <c r="G51" t="s">
        <v>2099</v>
      </c>
      <c r="H51">
        <v>2</v>
      </c>
      <c r="I51">
        <v>1</v>
      </c>
      <c r="J51" t="s">
        <v>2131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  <c r="V51" t="s">
        <v>803</v>
      </c>
      <c r="W51">
        <v>40555</v>
      </c>
      <c r="X51" s="143">
        <v>1452903.6</v>
      </c>
      <c r="Y51" s="143">
        <f t="shared" si="0"/>
        <v>1452903.6</v>
      </c>
      <c r="Z51" t="b">
        <f t="shared" si="1"/>
        <v>1</v>
      </c>
    </row>
    <row r="52" spans="1:26" x14ac:dyDescent="0.3">
      <c r="A52">
        <v>47</v>
      </c>
      <c r="B52" t="s">
        <v>804</v>
      </c>
      <c r="C52">
        <v>40621</v>
      </c>
      <c r="D52" t="s">
        <v>1899</v>
      </c>
      <c r="E52">
        <v>1952</v>
      </c>
      <c r="F52" t="s">
        <v>2131</v>
      </c>
      <c r="G52" t="s">
        <v>2099</v>
      </c>
      <c r="H52">
        <v>2</v>
      </c>
      <c r="I52">
        <v>1</v>
      </c>
      <c r="J52" t="s">
        <v>2131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  <c r="V52" t="s">
        <v>804</v>
      </c>
      <c r="W52">
        <v>40621</v>
      </c>
      <c r="X52" s="143">
        <v>1148309.22</v>
      </c>
      <c r="Y52" s="143">
        <f t="shared" si="0"/>
        <v>1148309.22</v>
      </c>
      <c r="Z52" t="b">
        <f t="shared" si="1"/>
        <v>1</v>
      </c>
    </row>
    <row r="53" spans="1:26" x14ac:dyDescent="0.3">
      <c r="A53">
        <v>48</v>
      </c>
      <c r="B53" t="s">
        <v>805</v>
      </c>
      <c r="C53">
        <v>40626</v>
      </c>
      <c r="D53" t="s">
        <v>1899</v>
      </c>
      <c r="E53">
        <v>1952</v>
      </c>
      <c r="F53" t="s">
        <v>2131</v>
      </c>
      <c r="G53" t="s">
        <v>2099</v>
      </c>
      <c r="H53">
        <v>2</v>
      </c>
      <c r="I53">
        <v>2</v>
      </c>
      <c r="J53" t="s">
        <v>2131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  <c r="V53" t="s">
        <v>805</v>
      </c>
      <c r="W53">
        <v>40626</v>
      </c>
      <c r="X53" s="143">
        <v>2034586.21</v>
      </c>
      <c r="Y53" s="143">
        <f t="shared" si="0"/>
        <v>2034586.21</v>
      </c>
      <c r="Z53" t="b">
        <f t="shared" si="1"/>
        <v>1</v>
      </c>
    </row>
    <row r="54" spans="1:26" x14ac:dyDescent="0.3">
      <c r="A54">
        <v>49</v>
      </c>
      <c r="B54" t="s">
        <v>806</v>
      </c>
      <c r="C54">
        <v>40629</v>
      </c>
      <c r="D54" t="s">
        <v>1899</v>
      </c>
      <c r="E54">
        <v>1952</v>
      </c>
      <c r="F54" t="s">
        <v>2131</v>
      </c>
      <c r="G54" t="s">
        <v>2099</v>
      </c>
      <c r="H54">
        <v>3</v>
      </c>
      <c r="I54">
        <v>2</v>
      </c>
      <c r="J54" t="s">
        <v>2131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  <c r="V54" t="s">
        <v>806</v>
      </c>
      <c r="W54">
        <v>40629</v>
      </c>
      <c r="X54" s="143">
        <v>2071068.04</v>
      </c>
      <c r="Y54" s="143">
        <f t="shared" si="0"/>
        <v>2071068.04</v>
      </c>
      <c r="Z54" t="b">
        <f t="shared" si="1"/>
        <v>1</v>
      </c>
    </row>
    <row r="55" spans="1:26" x14ac:dyDescent="0.3">
      <c r="A55">
        <v>50</v>
      </c>
      <c r="B55" t="s">
        <v>807</v>
      </c>
      <c r="C55">
        <v>40613</v>
      </c>
      <c r="D55" t="s">
        <v>1899</v>
      </c>
      <c r="E55">
        <v>1952</v>
      </c>
      <c r="F55" t="s">
        <v>2131</v>
      </c>
      <c r="G55" t="s">
        <v>2098</v>
      </c>
      <c r="H55">
        <v>3</v>
      </c>
      <c r="I55">
        <v>1</v>
      </c>
      <c r="J55" t="s">
        <v>2131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  <c r="V55" t="s">
        <v>807</v>
      </c>
      <c r="W55">
        <v>40613</v>
      </c>
      <c r="X55" s="143">
        <v>1545266.35</v>
      </c>
      <c r="Y55" s="143">
        <f t="shared" si="0"/>
        <v>1545266.35</v>
      </c>
      <c r="Z55" t="b">
        <f t="shared" si="1"/>
        <v>1</v>
      </c>
    </row>
    <row r="56" spans="1:26" x14ac:dyDescent="0.3">
      <c r="A56">
        <v>51</v>
      </c>
      <c r="B56" t="s">
        <v>808</v>
      </c>
      <c r="C56">
        <v>40633</v>
      </c>
      <c r="D56" t="s">
        <v>1899</v>
      </c>
      <c r="E56">
        <v>1952</v>
      </c>
      <c r="F56" t="s">
        <v>2131</v>
      </c>
      <c r="G56" t="s">
        <v>2099</v>
      </c>
      <c r="H56">
        <v>2</v>
      </c>
      <c r="I56">
        <v>1</v>
      </c>
      <c r="J56" t="s">
        <v>2131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  <c r="V56" t="s">
        <v>808</v>
      </c>
      <c r="W56">
        <v>40633</v>
      </c>
      <c r="X56" s="143">
        <v>1141360.2999999998</v>
      </c>
      <c r="Y56" s="143">
        <f t="shared" si="0"/>
        <v>1141360.2999999998</v>
      </c>
      <c r="Z56" t="b">
        <f t="shared" si="1"/>
        <v>1</v>
      </c>
    </row>
    <row r="57" spans="1:26" x14ac:dyDescent="0.3">
      <c r="A57">
        <v>52</v>
      </c>
      <c r="B57" t="s">
        <v>809</v>
      </c>
      <c r="C57">
        <v>40638</v>
      </c>
      <c r="D57" t="s">
        <v>1899</v>
      </c>
      <c r="E57">
        <v>1952</v>
      </c>
      <c r="F57" t="s">
        <v>2131</v>
      </c>
      <c r="G57" t="s">
        <v>2099</v>
      </c>
      <c r="H57">
        <v>2</v>
      </c>
      <c r="I57">
        <v>2</v>
      </c>
      <c r="J57" t="s">
        <v>2131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  <c r="V57" t="s">
        <v>809</v>
      </c>
      <c r="W57">
        <v>40638</v>
      </c>
      <c r="X57" s="143">
        <v>1150335.99</v>
      </c>
      <c r="Y57" s="143">
        <f t="shared" si="0"/>
        <v>1150335.99</v>
      </c>
      <c r="Z57" t="b">
        <f t="shared" si="1"/>
        <v>1</v>
      </c>
    </row>
    <row r="58" spans="1:26" x14ac:dyDescent="0.3">
      <c r="A58">
        <v>53</v>
      </c>
      <c r="B58" t="s">
        <v>810</v>
      </c>
      <c r="C58">
        <v>40639</v>
      </c>
      <c r="D58" t="s">
        <v>1899</v>
      </c>
      <c r="E58">
        <v>1952</v>
      </c>
      <c r="F58" t="s">
        <v>2131</v>
      </c>
      <c r="G58" t="s">
        <v>2099</v>
      </c>
      <c r="H58">
        <v>2</v>
      </c>
      <c r="I58">
        <v>2</v>
      </c>
      <c r="J58" t="s">
        <v>2131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  <c r="V58" t="s">
        <v>810</v>
      </c>
      <c r="W58">
        <v>40639</v>
      </c>
      <c r="X58" s="143">
        <v>1787899.51</v>
      </c>
      <c r="Y58" s="143">
        <f t="shared" si="0"/>
        <v>1787899.51</v>
      </c>
      <c r="Z58" t="b">
        <f t="shared" si="1"/>
        <v>1</v>
      </c>
    </row>
    <row r="59" spans="1:26" x14ac:dyDescent="0.3">
      <c r="A59">
        <v>54</v>
      </c>
      <c r="B59" t="s">
        <v>811</v>
      </c>
      <c r="C59">
        <v>40648</v>
      </c>
      <c r="D59" t="s">
        <v>1899</v>
      </c>
      <c r="E59">
        <v>1952</v>
      </c>
      <c r="F59" t="s">
        <v>2131</v>
      </c>
      <c r="G59" t="s">
        <v>2099</v>
      </c>
      <c r="H59">
        <v>2</v>
      </c>
      <c r="I59">
        <v>1</v>
      </c>
      <c r="J59" t="s">
        <v>2131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  <c r="V59" t="s">
        <v>811</v>
      </c>
      <c r="W59">
        <v>40648</v>
      </c>
      <c r="X59" s="143">
        <v>1146572</v>
      </c>
      <c r="Y59" s="143">
        <f t="shared" si="0"/>
        <v>1146572</v>
      </c>
      <c r="Z59" t="b">
        <f t="shared" si="1"/>
        <v>1</v>
      </c>
    </row>
    <row r="60" spans="1:26" x14ac:dyDescent="0.3">
      <c r="A60">
        <v>55</v>
      </c>
      <c r="B60" t="s">
        <v>812</v>
      </c>
      <c r="C60">
        <v>40616</v>
      </c>
      <c r="D60" t="s">
        <v>1899</v>
      </c>
      <c r="E60">
        <v>1952</v>
      </c>
      <c r="F60" t="s">
        <v>2131</v>
      </c>
      <c r="G60" t="s">
        <v>2098</v>
      </c>
      <c r="H60">
        <v>3</v>
      </c>
      <c r="I60">
        <v>3</v>
      </c>
      <c r="J60" t="s">
        <v>2131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  <c r="V60" t="s">
        <v>812</v>
      </c>
      <c r="W60">
        <v>40616</v>
      </c>
      <c r="X60" s="143">
        <v>5850702.0700000003</v>
      </c>
      <c r="Y60" s="143">
        <f t="shared" si="0"/>
        <v>5850702.0700000003</v>
      </c>
      <c r="Z60" t="b">
        <f t="shared" si="1"/>
        <v>1</v>
      </c>
    </row>
    <row r="61" spans="1:26" x14ac:dyDescent="0.3">
      <c r="A61">
        <v>56</v>
      </c>
      <c r="B61" t="s">
        <v>813</v>
      </c>
      <c r="C61">
        <v>40619</v>
      </c>
      <c r="D61" t="s">
        <v>1899</v>
      </c>
      <c r="E61">
        <v>1952</v>
      </c>
      <c r="F61" t="s">
        <v>2131</v>
      </c>
      <c r="G61" t="s">
        <v>2099</v>
      </c>
      <c r="H61">
        <v>2</v>
      </c>
      <c r="I61">
        <v>2</v>
      </c>
      <c r="J61" t="s">
        <v>2131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  <c r="V61" t="s">
        <v>813</v>
      </c>
      <c r="W61">
        <v>40619</v>
      </c>
      <c r="X61" s="143">
        <v>1970887.76</v>
      </c>
      <c r="Y61" s="143">
        <f t="shared" si="0"/>
        <v>1970887.76</v>
      </c>
      <c r="Z61" t="b">
        <f t="shared" si="1"/>
        <v>1</v>
      </c>
    </row>
    <row r="62" spans="1:26" x14ac:dyDescent="0.3">
      <c r="A62">
        <v>57</v>
      </c>
      <c r="B62" t="s">
        <v>814</v>
      </c>
      <c r="C62">
        <v>40660</v>
      </c>
      <c r="D62" t="s">
        <v>1899</v>
      </c>
      <c r="E62">
        <v>1950</v>
      </c>
      <c r="F62" t="s">
        <v>2131</v>
      </c>
      <c r="G62" t="s">
        <v>2099</v>
      </c>
      <c r="H62">
        <v>2</v>
      </c>
      <c r="I62">
        <v>1</v>
      </c>
      <c r="J62" t="s">
        <v>2131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  <c r="V62" t="s">
        <v>814</v>
      </c>
      <c r="W62">
        <v>40660</v>
      </c>
      <c r="X62" s="143">
        <v>1685775.88</v>
      </c>
      <c r="Y62" s="143">
        <f t="shared" si="0"/>
        <v>1685775.88</v>
      </c>
      <c r="Z62" t="b">
        <f t="shared" si="1"/>
        <v>1</v>
      </c>
    </row>
    <row r="63" spans="1:26" x14ac:dyDescent="0.3">
      <c r="A63">
        <v>58</v>
      </c>
      <c r="B63" t="s">
        <v>815</v>
      </c>
      <c r="C63">
        <v>40756</v>
      </c>
      <c r="D63" t="s">
        <v>1899</v>
      </c>
      <c r="E63">
        <v>1952</v>
      </c>
      <c r="F63" t="s">
        <v>2131</v>
      </c>
      <c r="G63" t="s">
        <v>2099</v>
      </c>
      <c r="H63">
        <v>3</v>
      </c>
      <c r="I63">
        <v>2</v>
      </c>
      <c r="J63" t="s">
        <v>2131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  <c r="V63" t="s">
        <v>815</v>
      </c>
      <c r="W63">
        <v>40756</v>
      </c>
      <c r="X63" s="143">
        <v>0</v>
      </c>
      <c r="Y63" s="143">
        <f t="shared" si="0"/>
        <v>0</v>
      </c>
      <c r="Z63" t="b">
        <f t="shared" si="1"/>
        <v>1</v>
      </c>
    </row>
    <row r="64" spans="1:26" x14ac:dyDescent="0.3">
      <c r="A64">
        <v>59</v>
      </c>
      <c r="B64" t="s">
        <v>1539</v>
      </c>
      <c r="C64">
        <v>40329</v>
      </c>
      <c r="D64" t="s">
        <v>1899</v>
      </c>
      <c r="E64">
        <v>1951</v>
      </c>
      <c r="F64" t="s">
        <v>2131</v>
      </c>
      <c r="G64" t="s">
        <v>2099</v>
      </c>
      <c r="H64">
        <v>2</v>
      </c>
      <c r="I64">
        <v>1</v>
      </c>
      <c r="J64" t="s">
        <v>2131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  <c r="V64" t="s">
        <v>1539</v>
      </c>
      <c r="W64">
        <v>40329</v>
      </c>
      <c r="X64" s="143">
        <v>1185659.68</v>
      </c>
      <c r="Y64" s="143">
        <f t="shared" si="0"/>
        <v>1185659.68</v>
      </c>
      <c r="Z64" t="b">
        <f t="shared" si="1"/>
        <v>1</v>
      </c>
    </row>
    <row r="65" spans="1:26" x14ac:dyDescent="0.3">
      <c r="A65">
        <v>60</v>
      </c>
      <c r="B65" t="s">
        <v>1540</v>
      </c>
      <c r="C65">
        <v>46150</v>
      </c>
      <c r="D65" t="s">
        <v>1899</v>
      </c>
      <c r="E65">
        <v>1952</v>
      </c>
      <c r="F65" t="s">
        <v>2131</v>
      </c>
      <c r="G65" t="s">
        <v>2100</v>
      </c>
      <c r="H65">
        <v>2</v>
      </c>
      <c r="I65">
        <v>1</v>
      </c>
      <c r="J65" t="s">
        <v>2131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  <c r="V65" t="s">
        <v>1540</v>
      </c>
      <c r="W65">
        <v>46150</v>
      </c>
      <c r="X65" s="143">
        <v>1137128.21</v>
      </c>
      <c r="Y65" s="143">
        <f t="shared" si="0"/>
        <v>1137128.21</v>
      </c>
      <c r="Z65" t="b">
        <f t="shared" si="1"/>
        <v>1</v>
      </c>
    </row>
    <row r="66" spans="1:26" x14ac:dyDescent="0.3">
      <c r="A66">
        <v>61</v>
      </c>
      <c r="B66" t="s">
        <v>65</v>
      </c>
      <c r="C66">
        <v>40737</v>
      </c>
      <c r="D66" t="s">
        <v>1899</v>
      </c>
      <c r="E66">
        <v>1957</v>
      </c>
      <c r="F66" t="s">
        <v>2131</v>
      </c>
      <c r="G66" t="s">
        <v>2098</v>
      </c>
      <c r="H66">
        <v>4</v>
      </c>
      <c r="I66">
        <v>3</v>
      </c>
      <c r="J66" t="s">
        <v>2131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  <c r="V66" t="s">
        <v>65</v>
      </c>
      <c r="W66">
        <v>40737</v>
      </c>
      <c r="X66" s="143">
        <v>3483618.99</v>
      </c>
      <c r="Y66" s="143">
        <f t="shared" si="0"/>
        <v>3483618.99</v>
      </c>
      <c r="Z66" t="b">
        <f t="shared" si="1"/>
        <v>1</v>
      </c>
    </row>
    <row r="67" spans="1:26" x14ac:dyDescent="0.3">
      <c r="A67">
        <v>62</v>
      </c>
      <c r="B67" t="s">
        <v>114</v>
      </c>
      <c r="C67">
        <v>40744</v>
      </c>
      <c r="D67" t="s">
        <v>1899</v>
      </c>
      <c r="E67">
        <v>1956</v>
      </c>
      <c r="F67" t="s">
        <v>2131</v>
      </c>
      <c r="G67" t="s">
        <v>2098</v>
      </c>
      <c r="H67">
        <v>4</v>
      </c>
      <c r="I67">
        <v>3</v>
      </c>
      <c r="J67" t="s">
        <v>2131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  <c r="V67" t="s">
        <v>114</v>
      </c>
      <c r="W67">
        <v>40744</v>
      </c>
      <c r="X67" s="143">
        <v>846855.46</v>
      </c>
      <c r="Y67" s="143">
        <f t="shared" si="0"/>
        <v>846855.46</v>
      </c>
      <c r="Z67" t="b">
        <f t="shared" si="1"/>
        <v>1</v>
      </c>
    </row>
    <row r="68" spans="1:26" x14ac:dyDescent="0.3">
      <c r="A68">
        <v>63</v>
      </c>
      <c r="B68" t="s">
        <v>1885</v>
      </c>
      <c r="C68">
        <v>40986</v>
      </c>
      <c r="D68" t="s">
        <v>1899</v>
      </c>
      <c r="E68">
        <v>1990</v>
      </c>
      <c r="F68" t="s">
        <v>2131</v>
      </c>
      <c r="G68" t="s">
        <v>2098</v>
      </c>
      <c r="H68">
        <v>3</v>
      </c>
      <c r="I68">
        <v>2</v>
      </c>
      <c r="J68" t="s">
        <v>2131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  <c r="V68" t="s">
        <v>1885</v>
      </c>
      <c r="W68">
        <v>40986</v>
      </c>
      <c r="X68" s="143">
        <v>2456702.31</v>
      </c>
      <c r="Y68" s="143">
        <f t="shared" si="0"/>
        <v>2456702.31</v>
      </c>
      <c r="Z68" t="b">
        <f t="shared" si="1"/>
        <v>1</v>
      </c>
    </row>
    <row r="69" spans="1:26" x14ac:dyDescent="0.3">
      <c r="A69">
        <v>64</v>
      </c>
      <c r="B69" t="s">
        <v>1653</v>
      </c>
      <c r="C69">
        <v>39635</v>
      </c>
      <c r="D69" t="s">
        <v>1900</v>
      </c>
      <c r="E69">
        <v>1985</v>
      </c>
      <c r="F69" t="s">
        <v>2131</v>
      </c>
      <c r="G69" t="s">
        <v>2097</v>
      </c>
      <c r="H69">
        <v>9</v>
      </c>
      <c r="I69">
        <v>14</v>
      </c>
      <c r="J69" t="s">
        <v>2131</v>
      </c>
      <c r="K69">
        <v>19510.900000000001</v>
      </c>
      <c r="L69" t="s">
        <v>2131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  <c r="V69" t="s">
        <v>1653</v>
      </c>
      <c r="W69">
        <v>39635</v>
      </c>
      <c r="X69" s="143">
        <v>0</v>
      </c>
      <c r="Y69" s="143">
        <f t="shared" si="0"/>
        <v>0</v>
      </c>
      <c r="Z69" t="b">
        <f t="shared" si="1"/>
        <v>1</v>
      </c>
    </row>
    <row r="70" spans="1:26" x14ac:dyDescent="0.3">
      <c r="A70">
        <v>65</v>
      </c>
      <c r="B70" t="s">
        <v>2285</v>
      </c>
      <c r="C70">
        <v>39461</v>
      </c>
      <c r="D70" t="s">
        <v>1899</v>
      </c>
      <c r="E70">
        <v>1965</v>
      </c>
      <c r="F70" t="s">
        <v>2131</v>
      </c>
      <c r="G70" t="s">
        <v>2097</v>
      </c>
      <c r="H70">
        <v>5</v>
      </c>
      <c r="I70">
        <v>5</v>
      </c>
      <c r="J70" t="s">
        <v>2131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  <c r="V70" t="s">
        <v>2285</v>
      </c>
      <c r="W70">
        <v>39461</v>
      </c>
      <c r="X70" s="143">
        <v>10055218.040000001</v>
      </c>
      <c r="Y70" s="143">
        <f t="shared" si="0"/>
        <v>10055218.040000001</v>
      </c>
      <c r="Z70" t="b">
        <f t="shared" si="1"/>
        <v>1</v>
      </c>
    </row>
    <row r="71" spans="1:26" x14ac:dyDescent="0.3">
      <c r="A71">
        <v>66</v>
      </c>
      <c r="B71" t="s">
        <v>2286</v>
      </c>
      <c r="C71">
        <v>39575</v>
      </c>
      <c r="D71" t="s">
        <v>1899</v>
      </c>
      <c r="E71">
        <v>1973</v>
      </c>
      <c r="F71" t="s">
        <v>2131</v>
      </c>
      <c r="G71" t="s">
        <v>2097</v>
      </c>
      <c r="H71">
        <v>5</v>
      </c>
      <c r="I71">
        <v>2</v>
      </c>
      <c r="J71" t="s">
        <v>2131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  <c r="V71" t="s">
        <v>2286</v>
      </c>
      <c r="W71">
        <v>39575</v>
      </c>
      <c r="X71" s="143">
        <v>0</v>
      </c>
      <c r="Y71" s="143">
        <f t="shared" ref="Y71:Y134" si="2">VLOOKUP(W71,C:M,11,0)</f>
        <v>0</v>
      </c>
      <c r="Z71" t="b">
        <f t="shared" ref="Z71:Z134" si="3">AND(X71=Y71)</f>
        <v>1</v>
      </c>
    </row>
    <row r="72" spans="1:26" x14ac:dyDescent="0.3">
      <c r="A72">
        <v>67</v>
      </c>
      <c r="B72" t="s">
        <v>2287</v>
      </c>
      <c r="C72">
        <v>40849</v>
      </c>
      <c r="D72" t="s">
        <v>1899</v>
      </c>
      <c r="E72">
        <v>1962</v>
      </c>
      <c r="F72" t="s">
        <v>2131</v>
      </c>
      <c r="G72" t="s">
        <v>2097</v>
      </c>
      <c r="H72">
        <v>5</v>
      </c>
      <c r="I72">
        <v>4</v>
      </c>
      <c r="J72" t="s">
        <v>2131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  <c r="V72" t="s">
        <v>2287</v>
      </c>
      <c r="W72">
        <v>40849</v>
      </c>
      <c r="X72" s="143">
        <v>3031114.63</v>
      </c>
      <c r="Y72" s="143">
        <f t="shared" si="2"/>
        <v>3031114.63</v>
      </c>
      <c r="Z72" t="b">
        <f t="shared" si="3"/>
        <v>1</v>
      </c>
    </row>
    <row r="73" spans="1:26" x14ac:dyDescent="0.3">
      <c r="A73">
        <v>68</v>
      </c>
      <c r="B73" t="s">
        <v>2288</v>
      </c>
      <c r="C73">
        <v>39459</v>
      </c>
      <c r="D73" t="s">
        <v>1899</v>
      </c>
      <c r="E73">
        <v>1964</v>
      </c>
      <c r="F73" t="s">
        <v>2131</v>
      </c>
      <c r="G73" t="s">
        <v>2097</v>
      </c>
      <c r="H73">
        <v>5</v>
      </c>
      <c r="I73">
        <v>5</v>
      </c>
      <c r="J73" t="s">
        <v>2131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  <c r="V73" t="s">
        <v>2288</v>
      </c>
      <c r="W73">
        <v>39459</v>
      </c>
      <c r="X73" s="143">
        <v>2024000</v>
      </c>
      <c r="Y73" s="143">
        <f t="shared" si="2"/>
        <v>2024000</v>
      </c>
      <c r="Z73" t="b">
        <f t="shared" si="3"/>
        <v>1</v>
      </c>
    </row>
    <row r="74" spans="1:26" x14ac:dyDescent="0.3">
      <c r="A74">
        <v>69</v>
      </c>
      <c r="B74" t="s">
        <v>2289</v>
      </c>
      <c r="C74">
        <v>39375</v>
      </c>
      <c r="D74" t="s">
        <v>1899</v>
      </c>
      <c r="E74">
        <v>1962</v>
      </c>
      <c r="F74" t="s">
        <v>2131</v>
      </c>
      <c r="G74" t="s">
        <v>2097</v>
      </c>
      <c r="H74">
        <v>5</v>
      </c>
      <c r="I74">
        <v>5</v>
      </c>
      <c r="J74" t="s">
        <v>2131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  <c r="V74" t="s">
        <v>2289</v>
      </c>
      <c r="W74">
        <v>39375</v>
      </c>
      <c r="X74" s="143">
        <v>9066424.8300000001</v>
      </c>
      <c r="Y74" s="143">
        <f t="shared" si="2"/>
        <v>9066424.8300000001</v>
      </c>
      <c r="Z74" t="b">
        <f t="shared" si="3"/>
        <v>1</v>
      </c>
    </row>
    <row r="75" spans="1:26" x14ac:dyDescent="0.3">
      <c r="A75">
        <v>70</v>
      </c>
      <c r="B75" t="s">
        <v>2290</v>
      </c>
      <c r="C75">
        <v>39376</v>
      </c>
      <c r="D75" t="s">
        <v>1899</v>
      </c>
      <c r="E75">
        <v>1962</v>
      </c>
      <c r="F75" t="s">
        <v>2131</v>
      </c>
      <c r="G75" t="s">
        <v>2097</v>
      </c>
      <c r="H75">
        <v>5</v>
      </c>
      <c r="I75">
        <v>3</v>
      </c>
      <c r="J75" t="s">
        <v>2131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  <c r="V75" t="s">
        <v>2290</v>
      </c>
      <c r="W75">
        <v>39376</v>
      </c>
      <c r="X75" s="143">
        <v>5904395.6699999999</v>
      </c>
      <c r="Y75" s="143">
        <f t="shared" si="2"/>
        <v>5904395.6699999999</v>
      </c>
      <c r="Z75" t="b">
        <f t="shared" si="3"/>
        <v>1</v>
      </c>
    </row>
    <row r="76" spans="1:26" x14ac:dyDescent="0.3">
      <c r="A76">
        <v>71</v>
      </c>
      <c r="B76" t="s">
        <v>2291</v>
      </c>
      <c r="C76">
        <v>39377</v>
      </c>
      <c r="D76" t="s">
        <v>1899</v>
      </c>
      <c r="E76">
        <v>1962</v>
      </c>
      <c r="F76" t="s">
        <v>2131</v>
      </c>
      <c r="G76" t="s">
        <v>2097</v>
      </c>
      <c r="H76">
        <v>5</v>
      </c>
      <c r="I76">
        <v>4</v>
      </c>
      <c r="J76" t="s">
        <v>2131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  <c r="V76" t="s">
        <v>2291</v>
      </c>
      <c r="W76">
        <v>39377</v>
      </c>
      <c r="X76" s="143">
        <v>5616272.9900000002</v>
      </c>
      <c r="Y76" s="143">
        <f t="shared" si="2"/>
        <v>5616272.9900000002</v>
      </c>
      <c r="Z76" t="b">
        <f t="shared" si="3"/>
        <v>1</v>
      </c>
    </row>
    <row r="77" spans="1:26" x14ac:dyDescent="0.3">
      <c r="A77">
        <v>72</v>
      </c>
      <c r="B77" t="s">
        <v>2292</v>
      </c>
      <c r="C77">
        <v>45289</v>
      </c>
      <c r="D77" t="s">
        <v>1899</v>
      </c>
      <c r="E77">
        <v>1964</v>
      </c>
      <c r="F77" t="s">
        <v>2131</v>
      </c>
      <c r="G77" t="s">
        <v>2097</v>
      </c>
      <c r="H77">
        <v>5</v>
      </c>
      <c r="I77">
        <v>6</v>
      </c>
      <c r="J77" t="s">
        <v>2131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  <c r="V77" t="s">
        <v>2292</v>
      </c>
      <c r="W77">
        <v>45289</v>
      </c>
      <c r="X77" s="143">
        <v>7592263.04</v>
      </c>
      <c r="Y77" s="143">
        <f t="shared" si="2"/>
        <v>7592263.04</v>
      </c>
      <c r="Z77" t="b">
        <f t="shared" si="3"/>
        <v>1</v>
      </c>
    </row>
    <row r="78" spans="1:26" x14ac:dyDescent="0.3">
      <c r="A78">
        <v>73</v>
      </c>
      <c r="B78" t="s">
        <v>2293</v>
      </c>
      <c r="C78">
        <v>39449</v>
      </c>
      <c r="D78" t="s">
        <v>1899</v>
      </c>
      <c r="E78">
        <v>1964</v>
      </c>
      <c r="F78" t="s">
        <v>2131</v>
      </c>
      <c r="G78" t="s">
        <v>2097</v>
      </c>
      <c r="H78">
        <v>5</v>
      </c>
      <c r="I78">
        <v>5</v>
      </c>
      <c r="J78" t="s">
        <v>2131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  <c r="V78" t="s">
        <v>2293</v>
      </c>
      <c r="W78">
        <v>39449</v>
      </c>
      <c r="X78" s="143">
        <v>5591469.8300000001</v>
      </c>
      <c r="Y78" s="143">
        <f t="shared" si="2"/>
        <v>5591469.8300000001</v>
      </c>
      <c r="Z78" t="b">
        <f t="shared" si="3"/>
        <v>1</v>
      </c>
    </row>
    <row r="79" spans="1:26" x14ac:dyDescent="0.3">
      <c r="A79">
        <v>74</v>
      </c>
      <c r="B79" t="s">
        <v>2294</v>
      </c>
      <c r="C79">
        <v>40549</v>
      </c>
      <c r="D79" t="s">
        <v>1899</v>
      </c>
      <c r="E79">
        <v>1954</v>
      </c>
      <c r="F79" t="s">
        <v>2131</v>
      </c>
      <c r="G79" t="s">
        <v>2098</v>
      </c>
      <c r="H79">
        <v>4</v>
      </c>
      <c r="I79">
        <v>2</v>
      </c>
      <c r="J79" t="s">
        <v>2131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  <c r="V79" t="s">
        <v>2294</v>
      </c>
      <c r="W79">
        <v>40549</v>
      </c>
      <c r="X79" s="143">
        <v>0</v>
      </c>
      <c r="Y79" s="143">
        <f t="shared" si="2"/>
        <v>0</v>
      </c>
      <c r="Z79" t="b">
        <f t="shared" si="3"/>
        <v>1</v>
      </c>
    </row>
    <row r="80" spans="1:26" x14ac:dyDescent="0.3">
      <c r="A80">
        <v>75</v>
      </c>
      <c r="B80" t="s">
        <v>2295</v>
      </c>
      <c r="C80">
        <v>40164</v>
      </c>
      <c r="D80" t="s">
        <v>1899</v>
      </c>
      <c r="E80">
        <v>1953</v>
      </c>
      <c r="F80" t="s">
        <v>2131</v>
      </c>
      <c r="G80" t="s">
        <v>2099</v>
      </c>
      <c r="H80">
        <v>2</v>
      </c>
      <c r="I80">
        <v>2</v>
      </c>
      <c r="J80" t="s">
        <v>2131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  <c r="V80" t="s">
        <v>2295</v>
      </c>
      <c r="W80">
        <v>40164</v>
      </c>
      <c r="X80" s="143">
        <v>1368496.28</v>
      </c>
      <c r="Y80" s="143">
        <f t="shared" si="2"/>
        <v>1368496.28</v>
      </c>
      <c r="Z80" t="b">
        <f t="shared" si="3"/>
        <v>1</v>
      </c>
    </row>
    <row r="81" spans="1:26" x14ac:dyDescent="0.3">
      <c r="A81">
        <v>76</v>
      </c>
      <c r="B81" t="s">
        <v>2296</v>
      </c>
      <c r="C81">
        <v>40785</v>
      </c>
      <c r="D81" t="s">
        <v>1899</v>
      </c>
      <c r="E81">
        <v>1958</v>
      </c>
      <c r="F81" t="s">
        <v>2131</v>
      </c>
      <c r="G81" t="s">
        <v>2099</v>
      </c>
      <c r="H81">
        <v>4</v>
      </c>
      <c r="I81">
        <v>3</v>
      </c>
      <c r="J81" t="s">
        <v>2131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  <c r="V81" t="s">
        <v>2296</v>
      </c>
      <c r="W81">
        <v>40785</v>
      </c>
      <c r="X81" s="143">
        <v>4776669.8499999996</v>
      </c>
      <c r="Y81" s="143">
        <f t="shared" si="2"/>
        <v>4776669.8499999996</v>
      </c>
      <c r="Z81" t="b">
        <f t="shared" si="3"/>
        <v>1</v>
      </c>
    </row>
    <row r="82" spans="1:26" x14ac:dyDescent="0.3">
      <c r="A82">
        <v>77</v>
      </c>
      <c r="B82" t="s">
        <v>2297</v>
      </c>
      <c r="C82">
        <v>39382</v>
      </c>
      <c r="D82" t="s">
        <v>1899</v>
      </c>
      <c r="E82">
        <v>1963</v>
      </c>
      <c r="F82" t="s">
        <v>2131</v>
      </c>
      <c r="G82" t="s">
        <v>2097</v>
      </c>
      <c r="H82">
        <v>5</v>
      </c>
      <c r="I82">
        <v>4</v>
      </c>
      <c r="J82" t="s">
        <v>2131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  <c r="V82" t="s">
        <v>2297</v>
      </c>
      <c r="W82">
        <v>39382</v>
      </c>
      <c r="X82" s="143">
        <v>2631200</v>
      </c>
      <c r="Y82" s="143">
        <f t="shared" si="2"/>
        <v>2631200</v>
      </c>
      <c r="Z82" t="b">
        <f t="shared" si="3"/>
        <v>1</v>
      </c>
    </row>
    <row r="83" spans="1:26" x14ac:dyDescent="0.3">
      <c r="A83">
        <v>78</v>
      </c>
      <c r="B83" t="s">
        <v>2298</v>
      </c>
      <c r="C83">
        <v>40865</v>
      </c>
      <c r="D83" t="s">
        <v>1899</v>
      </c>
      <c r="E83">
        <v>1962</v>
      </c>
      <c r="F83" t="s">
        <v>2131</v>
      </c>
      <c r="G83" t="s">
        <v>2098</v>
      </c>
      <c r="H83">
        <v>5</v>
      </c>
      <c r="I83">
        <v>3</v>
      </c>
      <c r="J83" t="s">
        <v>2131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  <c r="V83" t="s">
        <v>2298</v>
      </c>
      <c r="W83">
        <v>40865</v>
      </c>
      <c r="X83" s="143">
        <v>4915490.32</v>
      </c>
      <c r="Y83" s="143">
        <f t="shared" si="2"/>
        <v>4915490.32</v>
      </c>
      <c r="Z83" t="b">
        <f t="shared" si="3"/>
        <v>1</v>
      </c>
    </row>
    <row r="84" spans="1:26" x14ac:dyDescent="0.3">
      <c r="A84">
        <v>79</v>
      </c>
      <c r="B84" t="s">
        <v>2299</v>
      </c>
      <c r="C84">
        <v>40944</v>
      </c>
      <c r="D84" t="s">
        <v>1899</v>
      </c>
      <c r="E84">
        <v>1962</v>
      </c>
      <c r="F84" t="s">
        <v>2131</v>
      </c>
      <c r="G84" t="s">
        <v>2098</v>
      </c>
      <c r="H84">
        <v>5</v>
      </c>
      <c r="I84">
        <v>3</v>
      </c>
      <c r="J84" t="s">
        <v>2131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  <c r="V84" t="s">
        <v>2299</v>
      </c>
      <c r="W84">
        <v>40944</v>
      </c>
      <c r="X84" s="143">
        <v>5426755.7299999995</v>
      </c>
      <c r="Y84" s="143">
        <f t="shared" si="2"/>
        <v>5426755.7299999995</v>
      </c>
      <c r="Z84" t="b">
        <f t="shared" si="3"/>
        <v>1</v>
      </c>
    </row>
    <row r="85" spans="1:26" x14ac:dyDescent="0.3">
      <c r="A85">
        <v>80</v>
      </c>
      <c r="B85" t="s">
        <v>2300</v>
      </c>
      <c r="C85">
        <v>40852</v>
      </c>
      <c r="D85" t="s">
        <v>1899</v>
      </c>
      <c r="E85">
        <v>1962</v>
      </c>
      <c r="F85" t="s">
        <v>2131</v>
      </c>
      <c r="G85" t="s">
        <v>2098</v>
      </c>
      <c r="H85">
        <v>5</v>
      </c>
      <c r="I85">
        <v>3</v>
      </c>
      <c r="J85" t="s">
        <v>2131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  <c r="V85" t="s">
        <v>2300</v>
      </c>
      <c r="W85">
        <v>40852</v>
      </c>
      <c r="X85" s="143">
        <v>5381961.6399999997</v>
      </c>
      <c r="Y85" s="143">
        <f t="shared" si="2"/>
        <v>5381961.6399999997</v>
      </c>
      <c r="Z85" t="b">
        <f t="shared" si="3"/>
        <v>1</v>
      </c>
    </row>
    <row r="86" spans="1:26" x14ac:dyDescent="0.3">
      <c r="A86">
        <v>81</v>
      </c>
      <c r="B86" t="s">
        <v>2303</v>
      </c>
      <c r="C86">
        <v>40882</v>
      </c>
      <c r="D86" t="s">
        <v>1899</v>
      </c>
      <c r="E86">
        <v>1960</v>
      </c>
      <c r="F86" t="s">
        <v>2131</v>
      </c>
      <c r="G86" t="s">
        <v>2098</v>
      </c>
      <c r="H86">
        <v>5</v>
      </c>
      <c r="I86">
        <v>3</v>
      </c>
      <c r="J86" t="s">
        <v>2131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  <c r="V86" t="s">
        <v>2303</v>
      </c>
      <c r="W86">
        <v>40882</v>
      </c>
      <c r="X86" s="143">
        <v>147658.79999999999</v>
      </c>
      <c r="Y86" s="143">
        <f t="shared" si="2"/>
        <v>147658.79999999999</v>
      </c>
      <c r="Z86" t="b">
        <f t="shared" si="3"/>
        <v>1</v>
      </c>
    </row>
    <row r="87" spans="1:26" x14ac:dyDescent="0.3">
      <c r="A87">
        <v>82</v>
      </c>
      <c r="B87" t="s">
        <v>2304</v>
      </c>
      <c r="C87">
        <v>39484</v>
      </c>
      <c r="D87" t="s">
        <v>1899</v>
      </c>
      <c r="E87">
        <v>1965</v>
      </c>
      <c r="F87" t="s">
        <v>2131</v>
      </c>
      <c r="G87" t="s">
        <v>2097</v>
      </c>
      <c r="H87">
        <v>5</v>
      </c>
      <c r="I87">
        <v>7</v>
      </c>
      <c r="J87" t="s">
        <v>2131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  <c r="V87" t="s">
        <v>2304</v>
      </c>
      <c r="W87">
        <v>39484</v>
      </c>
      <c r="X87" s="143">
        <v>5773463.2999999998</v>
      </c>
      <c r="Y87" s="143">
        <f t="shared" si="2"/>
        <v>5773463.2999999998</v>
      </c>
      <c r="Z87" t="b">
        <f t="shared" si="3"/>
        <v>1</v>
      </c>
    </row>
    <row r="88" spans="1:26" x14ac:dyDescent="0.3">
      <c r="A88">
        <v>83</v>
      </c>
      <c r="B88" t="s">
        <v>2305</v>
      </c>
      <c r="C88">
        <v>40699</v>
      </c>
      <c r="D88" t="s">
        <v>1899</v>
      </c>
      <c r="E88">
        <v>1957</v>
      </c>
      <c r="F88" t="s">
        <v>2131</v>
      </c>
      <c r="G88" t="s">
        <v>2098</v>
      </c>
      <c r="H88">
        <v>4</v>
      </c>
      <c r="I88">
        <v>4</v>
      </c>
      <c r="J88" t="s">
        <v>2131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  <c r="V88" t="s">
        <v>2305</v>
      </c>
      <c r="W88">
        <v>40699</v>
      </c>
      <c r="X88" s="143">
        <v>2990203.4899999998</v>
      </c>
      <c r="Y88" s="143">
        <f t="shared" si="2"/>
        <v>2990203.4899999998</v>
      </c>
      <c r="Z88" t="b">
        <f t="shared" si="3"/>
        <v>1</v>
      </c>
    </row>
    <row r="89" spans="1:26" x14ac:dyDescent="0.3">
      <c r="A89">
        <v>84</v>
      </c>
      <c r="B89" t="s">
        <v>2306</v>
      </c>
      <c r="C89">
        <v>40791</v>
      </c>
      <c r="D89" t="s">
        <v>1899</v>
      </c>
      <c r="E89">
        <v>1959</v>
      </c>
      <c r="F89" t="s">
        <v>2131</v>
      </c>
      <c r="G89" t="s">
        <v>2099</v>
      </c>
      <c r="H89">
        <v>4</v>
      </c>
      <c r="I89">
        <v>4</v>
      </c>
      <c r="J89" t="s">
        <v>2131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  <c r="V89" t="s">
        <v>2306</v>
      </c>
      <c r="W89">
        <v>40791</v>
      </c>
      <c r="X89" s="143">
        <v>3819915.05</v>
      </c>
      <c r="Y89" s="143">
        <f t="shared" si="2"/>
        <v>3819915.05</v>
      </c>
      <c r="Z89" t="b">
        <f t="shared" si="3"/>
        <v>1</v>
      </c>
    </row>
    <row r="90" spans="1:26" x14ac:dyDescent="0.3">
      <c r="A90">
        <v>85</v>
      </c>
      <c r="B90" t="s">
        <v>2307</v>
      </c>
      <c r="C90">
        <v>40792</v>
      </c>
      <c r="D90" t="s">
        <v>1899</v>
      </c>
      <c r="E90">
        <v>1959</v>
      </c>
      <c r="F90" t="s">
        <v>2131</v>
      </c>
      <c r="G90" t="s">
        <v>2099</v>
      </c>
      <c r="H90">
        <v>4</v>
      </c>
      <c r="I90">
        <v>6</v>
      </c>
      <c r="J90" t="s">
        <v>2131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  <c r="V90" t="s">
        <v>2307</v>
      </c>
      <c r="W90">
        <v>40792</v>
      </c>
      <c r="X90" s="143">
        <v>1614400</v>
      </c>
      <c r="Y90" s="143">
        <f t="shared" si="2"/>
        <v>1614400</v>
      </c>
      <c r="Z90" t="b">
        <f t="shared" si="3"/>
        <v>1</v>
      </c>
    </row>
    <row r="91" spans="1:26" x14ac:dyDescent="0.3">
      <c r="A91">
        <v>86</v>
      </c>
      <c r="B91" t="s">
        <v>2308</v>
      </c>
      <c r="C91">
        <v>40794</v>
      </c>
      <c r="D91" t="s">
        <v>1899</v>
      </c>
      <c r="E91">
        <v>1958</v>
      </c>
      <c r="F91" t="s">
        <v>2131</v>
      </c>
      <c r="G91" t="s">
        <v>2099</v>
      </c>
      <c r="H91">
        <v>4</v>
      </c>
      <c r="I91">
        <v>4</v>
      </c>
      <c r="J91" t="s">
        <v>2131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  <c r="V91" t="s">
        <v>2308</v>
      </c>
      <c r="W91">
        <v>40794</v>
      </c>
      <c r="X91" s="143">
        <v>2588499.31</v>
      </c>
      <c r="Y91" s="143">
        <f t="shared" si="2"/>
        <v>2588499.31</v>
      </c>
      <c r="Z91" t="b">
        <f t="shared" si="3"/>
        <v>1</v>
      </c>
    </row>
    <row r="92" spans="1:26" x14ac:dyDescent="0.3">
      <c r="A92">
        <v>87</v>
      </c>
      <c r="B92" t="s">
        <v>2309</v>
      </c>
      <c r="C92">
        <v>40678</v>
      </c>
      <c r="D92" t="s">
        <v>1899</v>
      </c>
      <c r="E92">
        <v>1961</v>
      </c>
      <c r="F92" t="s">
        <v>2131</v>
      </c>
      <c r="G92" t="s">
        <v>2097</v>
      </c>
      <c r="H92">
        <v>4</v>
      </c>
      <c r="I92">
        <v>3</v>
      </c>
      <c r="J92" t="s">
        <v>2131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  <c r="V92" t="s">
        <v>2309</v>
      </c>
      <c r="W92">
        <v>40678</v>
      </c>
      <c r="X92" s="143">
        <v>1758218.44</v>
      </c>
      <c r="Y92" s="143">
        <f t="shared" si="2"/>
        <v>1758218.44</v>
      </c>
      <c r="Z92" t="b">
        <f t="shared" si="3"/>
        <v>1</v>
      </c>
    </row>
    <row r="93" spans="1:26" x14ac:dyDescent="0.3">
      <c r="A93">
        <v>88</v>
      </c>
      <c r="B93" t="s">
        <v>2310</v>
      </c>
      <c r="C93">
        <v>40795</v>
      </c>
      <c r="D93" t="s">
        <v>1899</v>
      </c>
      <c r="E93">
        <v>1958</v>
      </c>
      <c r="F93" t="s">
        <v>2131</v>
      </c>
      <c r="G93" t="s">
        <v>2099</v>
      </c>
      <c r="H93">
        <v>4</v>
      </c>
      <c r="I93">
        <v>4</v>
      </c>
      <c r="J93" t="s">
        <v>2131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  <c r="V93" t="s">
        <v>2310</v>
      </c>
      <c r="W93">
        <v>40795</v>
      </c>
      <c r="X93" s="143">
        <v>1214400</v>
      </c>
      <c r="Y93" s="143">
        <f t="shared" si="2"/>
        <v>1214400</v>
      </c>
      <c r="Z93" t="b">
        <f t="shared" si="3"/>
        <v>1</v>
      </c>
    </row>
    <row r="94" spans="1:26" x14ac:dyDescent="0.3">
      <c r="A94">
        <v>89</v>
      </c>
      <c r="B94" t="s">
        <v>2311</v>
      </c>
      <c r="C94">
        <v>40802</v>
      </c>
      <c r="D94" t="s">
        <v>1899</v>
      </c>
      <c r="E94">
        <v>1962</v>
      </c>
      <c r="F94" t="s">
        <v>2131</v>
      </c>
      <c r="G94" t="s">
        <v>2097</v>
      </c>
      <c r="H94">
        <v>5</v>
      </c>
      <c r="I94">
        <v>4</v>
      </c>
      <c r="J94" t="s">
        <v>2131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  <c r="V94" t="s">
        <v>2311</v>
      </c>
      <c r="W94">
        <v>40802</v>
      </c>
      <c r="X94" s="143">
        <v>1214400</v>
      </c>
      <c r="Y94" s="143">
        <f t="shared" si="2"/>
        <v>1214400</v>
      </c>
      <c r="Z94" t="b">
        <f t="shared" si="3"/>
        <v>1</v>
      </c>
    </row>
    <row r="95" spans="1:26" x14ac:dyDescent="0.3">
      <c r="A95">
        <v>90</v>
      </c>
      <c r="B95" t="s">
        <v>2312</v>
      </c>
      <c r="C95">
        <v>40828</v>
      </c>
      <c r="D95" t="s">
        <v>1899</v>
      </c>
      <c r="E95">
        <v>1964</v>
      </c>
      <c r="F95" t="s">
        <v>2131</v>
      </c>
      <c r="G95" t="s">
        <v>2097</v>
      </c>
      <c r="H95">
        <v>5</v>
      </c>
      <c r="I95">
        <v>4</v>
      </c>
      <c r="J95" t="s">
        <v>2131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  <c r="V95" t="s">
        <v>2312</v>
      </c>
      <c r="W95">
        <v>40828</v>
      </c>
      <c r="X95" s="143">
        <v>1214400</v>
      </c>
      <c r="Y95" s="143">
        <f t="shared" si="2"/>
        <v>1214400</v>
      </c>
      <c r="Z95" t="b">
        <f t="shared" si="3"/>
        <v>1</v>
      </c>
    </row>
    <row r="96" spans="1:26" x14ac:dyDescent="0.3">
      <c r="A96">
        <v>91</v>
      </c>
      <c r="B96" t="s">
        <v>2313</v>
      </c>
      <c r="C96">
        <v>40889</v>
      </c>
      <c r="D96" t="s">
        <v>1899</v>
      </c>
      <c r="E96">
        <v>1965</v>
      </c>
      <c r="F96" t="s">
        <v>2131</v>
      </c>
      <c r="G96" t="s">
        <v>2097</v>
      </c>
      <c r="H96">
        <v>5</v>
      </c>
      <c r="I96">
        <v>6</v>
      </c>
      <c r="J96" t="s">
        <v>2131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  <c r="V96" t="s">
        <v>2313</v>
      </c>
      <c r="W96">
        <v>40889</v>
      </c>
      <c r="X96" s="143">
        <v>1619200</v>
      </c>
      <c r="Y96" s="143">
        <f t="shared" si="2"/>
        <v>1619200</v>
      </c>
      <c r="Z96" t="b">
        <f t="shared" si="3"/>
        <v>1</v>
      </c>
    </row>
    <row r="97" spans="1:26" x14ac:dyDescent="0.3">
      <c r="A97">
        <v>92</v>
      </c>
      <c r="B97" t="s">
        <v>3468</v>
      </c>
      <c r="C97">
        <v>40914</v>
      </c>
      <c r="D97" t="s">
        <v>1899</v>
      </c>
      <c r="E97">
        <v>1960</v>
      </c>
      <c r="F97">
        <v>2022</v>
      </c>
      <c r="G97" t="s">
        <v>3367</v>
      </c>
      <c r="H97">
        <v>4</v>
      </c>
      <c r="I97">
        <v>4</v>
      </c>
      <c r="J97" t="s">
        <v>2131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  <c r="V97" t="s">
        <v>3468</v>
      </c>
      <c r="W97">
        <v>40914</v>
      </c>
      <c r="X97" s="143">
        <v>524080.37</v>
      </c>
      <c r="Y97" s="143">
        <f t="shared" si="2"/>
        <v>524080.37</v>
      </c>
      <c r="Z97" t="b">
        <f t="shared" si="3"/>
        <v>1</v>
      </c>
    </row>
    <row r="98" spans="1:26" x14ac:dyDescent="0.3">
      <c r="A98">
        <v>93</v>
      </c>
      <c r="B98" t="s">
        <v>2314</v>
      </c>
      <c r="C98">
        <v>39378</v>
      </c>
      <c r="D98" t="s">
        <v>1899</v>
      </c>
      <c r="E98">
        <v>1962</v>
      </c>
      <c r="F98" t="s">
        <v>2131</v>
      </c>
      <c r="G98" t="s">
        <v>2097</v>
      </c>
      <c r="H98">
        <v>5</v>
      </c>
      <c r="I98">
        <v>4</v>
      </c>
      <c r="J98" t="s">
        <v>2131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  <c r="V98" t="s">
        <v>2314</v>
      </c>
      <c r="W98">
        <v>39378</v>
      </c>
      <c r="X98" s="143">
        <v>1214400</v>
      </c>
      <c r="Y98" s="143">
        <f t="shared" si="2"/>
        <v>1214400</v>
      </c>
      <c r="Z98" t="b">
        <f t="shared" si="3"/>
        <v>1</v>
      </c>
    </row>
    <row r="99" spans="1:26" x14ac:dyDescent="0.3">
      <c r="A99">
        <v>94</v>
      </c>
      <c r="B99" t="s">
        <v>2315</v>
      </c>
      <c r="C99">
        <v>39455</v>
      </c>
      <c r="D99" t="s">
        <v>1899</v>
      </c>
      <c r="E99">
        <v>1964</v>
      </c>
      <c r="F99" t="s">
        <v>2131</v>
      </c>
      <c r="G99" t="s">
        <v>2097</v>
      </c>
      <c r="H99">
        <v>5</v>
      </c>
      <c r="I99">
        <v>5</v>
      </c>
      <c r="J99" t="s">
        <v>2131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  <c r="V99" t="s">
        <v>2315</v>
      </c>
      <c r="W99">
        <v>39455</v>
      </c>
      <c r="X99" s="143">
        <v>1366200</v>
      </c>
      <c r="Y99" s="143">
        <f t="shared" si="2"/>
        <v>1366200</v>
      </c>
      <c r="Z99" t="b">
        <f t="shared" si="3"/>
        <v>1</v>
      </c>
    </row>
    <row r="100" spans="1:26" x14ac:dyDescent="0.3">
      <c r="A100">
        <v>95</v>
      </c>
      <c r="B100" t="s">
        <v>2316</v>
      </c>
      <c r="C100">
        <v>40781</v>
      </c>
      <c r="D100" t="s">
        <v>1899</v>
      </c>
      <c r="E100">
        <v>1956</v>
      </c>
      <c r="F100" t="s">
        <v>2131</v>
      </c>
      <c r="G100" t="s">
        <v>2099</v>
      </c>
      <c r="H100">
        <v>4</v>
      </c>
      <c r="I100">
        <v>4</v>
      </c>
      <c r="J100" t="s">
        <v>2131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  <c r="V100" t="s">
        <v>2316</v>
      </c>
      <c r="W100">
        <v>40781</v>
      </c>
      <c r="X100" s="143">
        <v>1214400</v>
      </c>
      <c r="Y100" s="143">
        <f t="shared" si="2"/>
        <v>1214400</v>
      </c>
      <c r="Z100" t="b">
        <f t="shared" si="3"/>
        <v>1</v>
      </c>
    </row>
    <row r="101" spans="1:26" x14ac:dyDescent="0.3">
      <c r="A101">
        <v>96</v>
      </c>
      <c r="B101" t="s">
        <v>2317</v>
      </c>
      <c r="C101">
        <v>39485</v>
      </c>
      <c r="D101" t="s">
        <v>1899</v>
      </c>
      <c r="E101">
        <v>1965</v>
      </c>
      <c r="F101" t="s">
        <v>2131</v>
      </c>
      <c r="G101" t="s">
        <v>2097</v>
      </c>
      <c r="H101">
        <v>5</v>
      </c>
      <c r="I101">
        <v>5</v>
      </c>
      <c r="J101" t="s">
        <v>2131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  <c r="V101" t="s">
        <v>2317</v>
      </c>
      <c r="W101">
        <v>39485</v>
      </c>
      <c r="X101" s="143">
        <v>1366200</v>
      </c>
      <c r="Y101" s="143">
        <f t="shared" si="2"/>
        <v>1366200</v>
      </c>
      <c r="Z101" t="b">
        <f t="shared" si="3"/>
        <v>1</v>
      </c>
    </row>
    <row r="102" spans="1:26" x14ac:dyDescent="0.3">
      <c r="A102">
        <v>97</v>
      </c>
      <c r="B102" t="s">
        <v>2318</v>
      </c>
      <c r="C102">
        <v>40741</v>
      </c>
      <c r="D102" t="s">
        <v>1899</v>
      </c>
      <c r="E102">
        <v>1956</v>
      </c>
      <c r="F102" t="s">
        <v>2131</v>
      </c>
      <c r="G102" t="s">
        <v>2098</v>
      </c>
      <c r="H102">
        <v>4</v>
      </c>
      <c r="I102">
        <v>3</v>
      </c>
      <c r="J102" t="s">
        <v>2131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  <c r="V102" t="s">
        <v>2318</v>
      </c>
      <c r="W102">
        <v>40741</v>
      </c>
      <c r="X102" s="143">
        <v>0</v>
      </c>
      <c r="Y102" s="143">
        <f t="shared" si="2"/>
        <v>0</v>
      </c>
      <c r="Z102" t="b">
        <f t="shared" si="3"/>
        <v>1</v>
      </c>
    </row>
    <row r="103" spans="1:26" x14ac:dyDescent="0.3">
      <c r="A103">
        <v>98</v>
      </c>
      <c r="B103" t="s">
        <v>2319</v>
      </c>
      <c r="C103">
        <v>40811</v>
      </c>
      <c r="D103" t="s">
        <v>1899</v>
      </c>
      <c r="E103">
        <v>1962</v>
      </c>
      <c r="F103" t="s">
        <v>2131</v>
      </c>
      <c r="G103" t="s">
        <v>2097</v>
      </c>
      <c r="H103">
        <v>5</v>
      </c>
      <c r="I103">
        <v>4</v>
      </c>
      <c r="J103" t="s">
        <v>2131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  <c r="V103" t="s">
        <v>2319</v>
      </c>
      <c r="W103">
        <v>40811</v>
      </c>
      <c r="X103" s="143">
        <v>1214400</v>
      </c>
      <c r="Y103" s="143">
        <f t="shared" si="2"/>
        <v>1214400</v>
      </c>
      <c r="Z103" t="b">
        <f t="shared" si="3"/>
        <v>1</v>
      </c>
    </row>
    <row r="104" spans="1:26" x14ac:dyDescent="0.3">
      <c r="A104">
        <v>99</v>
      </c>
      <c r="B104" t="s">
        <v>2320</v>
      </c>
      <c r="C104">
        <v>39779</v>
      </c>
      <c r="D104" t="s">
        <v>1899</v>
      </c>
      <c r="E104">
        <v>1987</v>
      </c>
      <c r="F104" t="s">
        <v>2131</v>
      </c>
      <c r="G104" t="s">
        <v>2097</v>
      </c>
      <c r="H104">
        <v>10</v>
      </c>
      <c r="I104">
        <v>6</v>
      </c>
      <c r="J104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V104" t="s">
        <v>2320</v>
      </c>
      <c r="W104">
        <v>39779</v>
      </c>
      <c r="X104" s="143">
        <v>18883019.970000003</v>
      </c>
      <c r="Y104" s="143">
        <f t="shared" si="2"/>
        <v>18883019.970000003</v>
      </c>
      <c r="Z104" t="b">
        <f t="shared" si="3"/>
        <v>1</v>
      </c>
    </row>
    <row r="105" spans="1:26" x14ac:dyDescent="0.3">
      <c r="A105">
        <v>100</v>
      </c>
      <c r="B105" t="s">
        <v>2146</v>
      </c>
      <c r="C105">
        <v>40913</v>
      </c>
      <c r="D105" t="s">
        <v>1899</v>
      </c>
      <c r="E105">
        <v>1960</v>
      </c>
      <c r="F105" t="s">
        <v>2131</v>
      </c>
      <c r="G105" t="s">
        <v>2099</v>
      </c>
      <c r="H105">
        <v>4</v>
      </c>
      <c r="I105">
        <v>6</v>
      </c>
      <c r="J105" t="s">
        <v>2131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  <c r="V105" t="s">
        <v>2146</v>
      </c>
      <c r="W105">
        <v>40913</v>
      </c>
      <c r="X105" s="143">
        <v>3472441.4</v>
      </c>
      <c r="Y105" s="143">
        <f t="shared" si="2"/>
        <v>3472441.4</v>
      </c>
      <c r="Z105" t="b">
        <f t="shared" si="3"/>
        <v>1</v>
      </c>
    </row>
    <row r="106" spans="1:26" x14ac:dyDescent="0.3">
      <c r="A106">
        <v>101</v>
      </c>
      <c r="B106" t="s">
        <v>2147</v>
      </c>
      <c r="C106">
        <v>40915</v>
      </c>
      <c r="D106" t="s">
        <v>1899</v>
      </c>
      <c r="E106">
        <v>1960</v>
      </c>
      <c r="F106" t="s">
        <v>2131</v>
      </c>
      <c r="G106" t="s">
        <v>2099</v>
      </c>
      <c r="H106">
        <v>4</v>
      </c>
      <c r="I106">
        <v>2</v>
      </c>
      <c r="J106" t="s">
        <v>2131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  <c r="V106" t="s">
        <v>2147</v>
      </c>
      <c r="W106">
        <v>40915</v>
      </c>
      <c r="X106" s="143">
        <v>0</v>
      </c>
      <c r="Y106" s="143">
        <f t="shared" si="2"/>
        <v>0</v>
      </c>
      <c r="Z106" t="b">
        <f t="shared" si="3"/>
        <v>1</v>
      </c>
    </row>
    <row r="107" spans="1:26" x14ac:dyDescent="0.3">
      <c r="A107">
        <v>102</v>
      </c>
      <c r="B107" t="s">
        <v>2149</v>
      </c>
      <c r="C107">
        <v>40733</v>
      </c>
      <c r="D107" t="s">
        <v>1899</v>
      </c>
      <c r="E107">
        <v>1957</v>
      </c>
      <c r="F107" t="s">
        <v>2131</v>
      </c>
      <c r="G107" t="s">
        <v>2098</v>
      </c>
      <c r="H107">
        <v>4</v>
      </c>
      <c r="I107">
        <v>3</v>
      </c>
      <c r="J107" t="s">
        <v>2131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  <c r="V107" t="s">
        <v>2149</v>
      </c>
      <c r="W107">
        <v>40733</v>
      </c>
      <c r="X107" s="143">
        <v>4045571.69</v>
      </c>
      <c r="Y107" s="143">
        <f t="shared" si="2"/>
        <v>4045571.69</v>
      </c>
      <c r="Z107" t="b">
        <f t="shared" si="3"/>
        <v>1</v>
      </c>
    </row>
    <row r="108" spans="1:26" x14ac:dyDescent="0.3">
      <c r="A108">
        <v>103</v>
      </c>
      <c r="B108" t="s">
        <v>2152</v>
      </c>
      <c r="C108">
        <v>40693</v>
      </c>
      <c r="D108" t="s">
        <v>1899</v>
      </c>
      <c r="E108">
        <v>1958</v>
      </c>
      <c r="F108" t="s">
        <v>2131</v>
      </c>
      <c r="G108" t="s">
        <v>2098</v>
      </c>
      <c r="H108">
        <v>4</v>
      </c>
      <c r="I108">
        <v>4</v>
      </c>
      <c r="J108" t="s">
        <v>2131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  <c r="V108" t="s">
        <v>2152</v>
      </c>
      <c r="W108">
        <v>40693</v>
      </c>
      <c r="X108" s="143">
        <v>8384906.790000001</v>
      </c>
      <c r="Y108" s="143">
        <f t="shared" si="2"/>
        <v>8384906.790000001</v>
      </c>
      <c r="Z108" t="b">
        <f t="shared" si="3"/>
        <v>1</v>
      </c>
    </row>
    <row r="109" spans="1:26" x14ac:dyDescent="0.3">
      <c r="A109">
        <v>104</v>
      </c>
      <c r="B109" t="s">
        <v>2154</v>
      </c>
      <c r="C109">
        <v>40471</v>
      </c>
      <c r="D109" t="s">
        <v>1899</v>
      </c>
      <c r="E109">
        <v>1958</v>
      </c>
      <c r="F109" t="s">
        <v>2131</v>
      </c>
      <c r="G109" t="s">
        <v>2098</v>
      </c>
      <c r="H109">
        <v>4</v>
      </c>
      <c r="I109">
        <v>3</v>
      </c>
      <c r="J109" t="s">
        <v>2131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  <c r="V109" t="s">
        <v>2154</v>
      </c>
      <c r="W109">
        <v>40471</v>
      </c>
      <c r="X109" s="143">
        <v>968301.94</v>
      </c>
      <c r="Y109" s="143">
        <f t="shared" si="2"/>
        <v>968301.94</v>
      </c>
      <c r="Z109" t="b">
        <f t="shared" si="3"/>
        <v>1</v>
      </c>
    </row>
    <row r="110" spans="1:26" x14ac:dyDescent="0.3">
      <c r="A110">
        <v>105</v>
      </c>
      <c r="B110" t="s">
        <v>2165</v>
      </c>
      <c r="C110">
        <v>40786</v>
      </c>
      <c r="D110" t="s">
        <v>1899</v>
      </c>
      <c r="E110">
        <v>1958</v>
      </c>
      <c r="F110" t="s">
        <v>2131</v>
      </c>
      <c r="G110" t="s">
        <v>2099</v>
      </c>
      <c r="H110">
        <v>4</v>
      </c>
      <c r="I110">
        <v>3</v>
      </c>
      <c r="J110" t="s">
        <v>2131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  <c r="V110" t="s">
        <v>2165</v>
      </c>
      <c r="W110">
        <v>40786</v>
      </c>
      <c r="X110" s="143">
        <v>968301.94</v>
      </c>
      <c r="Y110" s="143">
        <f t="shared" si="2"/>
        <v>968301.94</v>
      </c>
      <c r="Z110" t="b">
        <f t="shared" si="3"/>
        <v>1</v>
      </c>
    </row>
    <row r="111" spans="1:26" x14ac:dyDescent="0.3">
      <c r="A111">
        <v>106</v>
      </c>
      <c r="B111" t="s">
        <v>87</v>
      </c>
      <c r="C111">
        <v>40592</v>
      </c>
      <c r="D111" t="s">
        <v>1899</v>
      </c>
      <c r="E111">
        <v>1956</v>
      </c>
      <c r="F111" t="s">
        <v>2131</v>
      </c>
      <c r="G111" t="s">
        <v>2098</v>
      </c>
      <c r="H111">
        <v>4</v>
      </c>
      <c r="I111">
        <v>3</v>
      </c>
      <c r="J111" t="s">
        <v>2131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  <c r="V111" t="s">
        <v>87</v>
      </c>
      <c r="W111">
        <v>40592</v>
      </c>
      <c r="X111" s="143">
        <v>1191599.1700000002</v>
      </c>
      <c r="Y111" s="143">
        <f t="shared" si="2"/>
        <v>1191599.1700000002</v>
      </c>
      <c r="Z111" t="b">
        <f t="shared" si="3"/>
        <v>1</v>
      </c>
    </row>
    <row r="112" spans="1:26" x14ac:dyDescent="0.3">
      <c r="A112">
        <v>107</v>
      </c>
      <c r="B112" t="s">
        <v>3044</v>
      </c>
      <c r="C112">
        <v>41000</v>
      </c>
      <c r="D112" t="s">
        <v>1899</v>
      </c>
      <c r="E112">
        <v>1982</v>
      </c>
      <c r="F112" t="s">
        <v>2131</v>
      </c>
      <c r="G112" t="s">
        <v>2098</v>
      </c>
      <c r="H112">
        <v>2</v>
      </c>
      <c r="I112">
        <v>2</v>
      </c>
      <c r="J112" t="s">
        <v>2131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  <c r="V112" t="s">
        <v>3044</v>
      </c>
      <c r="W112">
        <v>41000</v>
      </c>
      <c r="X112" s="143">
        <v>1320769.8500000001</v>
      </c>
      <c r="Y112" s="143">
        <f t="shared" si="2"/>
        <v>1320769.8500000001</v>
      </c>
      <c r="Z112" t="b">
        <f t="shared" si="3"/>
        <v>1</v>
      </c>
    </row>
    <row r="113" spans="1:26" x14ac:dyDescent="0.3">
      <c r="A113">
        <v>108</v>
      </c>
      <c r="B113" t="s">
        <v>3065</v>
      </c>
      <c r="C113">
        <v>40684</v>
      </c>
      <c r="D113" t="s">
        <v>1899</v>
      </c>
      <c r="E113">
        <v>1961</v>
      </c>
      <c r="F113" t="s">
        <v>2131</v>
      </c>
      <c r="G113" t="s">
        <v>2097</v>
      </c>
      <c r="H113">
        <v>4</v>
      </c>
      <c r="I113">
        <v>3</v>
      </c>
      <c r="J113" t="s">
        <v>2131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  <c r="V113" t="s">
        <v>3065</v>
      </c>
      <c r="W113">
        <v>40684</v>
      </c>
      <c r="X113" s="143">
        <v>1402014.5873999998</v>
      </c>
      <c r="Y113" s="143">
        <f t="shared" si="2"/>
        <v>1402014.5873999998</v>
      </c>
      <c r="Z113" t="b">
        <f t="shared" si="3"/>
        <v>1</v>
      </c>
    </row>
    <row r="114" spans="1:26" x14ac:dyDescent="0.3">
      <c r="A114">
        <v>109</v>
      </c>
      <c r="B114" t="s">
        <v>3066</v>
      </c>
      <c r="C114">
        <v>40924</v>
      </c>
      <c r="D114" t="s">
        <v>1899</v>
      </c>
      <c r="E114">
        <v>1959</v>
      </c>
      <c r="F114" t="s">
        <v>2131</v>
      </c>
      <c r="G114" t="s">
        <v>2099</v>
      </c>
      <c r="H114">
        <v>4</v>
      </c>
      <c r="I114">
        <v>4</v>
      </c>
      <c r="J114" t="s">
        <v>2131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  <c r="V114" t="s">
        <v>3066</v>
      </c>
      <c r="W114">
        <v>40924</v>
      </c>
      <c r="X114" s="143">
        <v>4981065.0081500001</v>
      </c>
      <c r="Y114" s="143">
        <f t="shared" si="2"/>
        <v>4981065.0081500001</v>
      </c>
      <c r="Z114" t="b">
        <f t="shared" si="3"/>
        <v>1</v>
      </c>
    </row>
    <row r="115" spans="1:26" x14ac:dyDescent="0.3">
      <c r="A115">
        <v>110</v>
      </c>
      <c r="B115" t="s">
        <v>159</v>
      </c>
      <c r="C115">
        <v>39436</v>
      </c>
      <c r="D115" t="s">
        <v>1899</v>
      </c>
      <c r="E115">
        <v>1963</v>
      </c>
      <c r="F115" t="s">
        <v>2131</v>
      </c>
      <c r="G115" t="s">
        <v>2097</v>
      </c>
      <c r="H115">
        <v>5</v>
      </c>
      <c r="I115">
        <v>4</v>
      </c>
      <c r="J115" t="s">
        <v>2131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  <c r="V115" t="s">
        <v>159</v>
      </c>
      <c r="W115">
        <v>39436</v>
      </c>
      <c r="X115" s="143">
        <v>257079.6</v>
      </c>
      <c r="Y115" s="143">
        <f t="shared" si="2"/>
        <v>257079.6</v>
      </c>
      <c r="Z115" t="b">
        <f t="shared" si="3"/>
        <v>1</v>
      </c>
    </row>
    <row r="116" spans="1:26" x14ac:dyDescent="0.3">
      <c r="A116">
        <v>111</v>
      </c>
      <c r="B116" t="s">
        <v>170</v>
      </c>
      <c r="C116">
        <v>39491</v>
      </c>
      <c r="D116" t="s">
        <v>1899</v>
      </c>
      <c r="E116">
        <v>1965</v>
      </c>
      <c r="F116" t="s">
        <v>2131</v>
      </c>
      <c r="G116" t="s">
        <v>2097</v>
      </c>
      <c r="H116">
        <v>5</v>
      </c>
      <c r="I116">
        <v>4</v>
      </c>
      <c r="J116" t="s">
        <v>2131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  <c r="V116" t="s">
        <v>170</v>
      </c>
      <c r="W116">
        <v>39491</v>
      </c>
      <c r="X116" s="143">
        <v>257079.6</v>
      </c>
      <c r="Y116" s="143">
        <f t="shared" si="2"/>
        <v>257079.6</v>
      </c>
      <c r="Z116" t="b">
        <f t="shared" si="3"/>
        <v>1</v>
      </c>
    </row>
    <row r="117" spans="1:26" x14ac:dyDescent="0.3">
      <c r="A117">
        <v>112</v>
      </c>
      <c r="B117" t="s">
        <v>3067</v>
      </c>
      <c r="C117">
        <v>39466</v>
      </c>
      <c r="D117" t="s">
        <v>1899</v>
      </c>
      <c r="E117">
        <v>1964</v>
      </c>
      <c r="F117" t="s">
        <v>2131</v>
      </c>
      <c r="G117" t="s">
        <v>2097</v>
      </c>
      <c r="H117">
        <v>5</v>
      </c>
      <c r="I117">
        <v>5</v>
      </c>
      <c r="J117" t="s">
        <v>2131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  <c r="V117" t="s">
        <v>3067</v>
      </c>
      <c r="W117">
        <v>39466</v>
      </c>
      <c r="X117" s="143">
        <v>0</v>
      </c>
      <c r="Y117" s="143">
        <f t="shared" si="2"/>
        <v>0</v>
      </c>
      <c r="Z117" t="b">
        <f t="shared" si="3"/>
        <v>1</v>
      </c>
    </row>
    <row r="118" spans="1:26" x14ac:dyDescent="0.3">
      <c r="A118">
        <v>113</v>
      </c>
      <c r="B118" t="s">
        <v>1207</v>
      </c>
      <c r="C118">
        <v>40754</v>
      </c>
      <c r="D118" t="s">
        <v>1899</v>
      </c>
      <c r="E118">
        <v>1957</v>
      </c>
      <c r="F118" t="s">
        <v>2131</v>
      </c>
      <c r="G118" t="s">
        <v>2098</v>
      </c>
      <c r="H118">
        <v>4</v>
      </c>
      <c r="I118">
        <v>3</v>
      </c>
      <c r="J118" t="s">
        <v>2131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  <c r="V118" t="s">
        <v>1207</v>
      </c>
      <c r="W118">
        <v>40754</v>
      </c>
      <c r="X118" s="143">
        <v>5519282.5</v>
      </c>
      <c r="Y118" s="143">
        <f t="shared" si="2"/>
        <v>5519282.5</v>
      </c>
      <c r="Z118" t="b">
        <f t="shared" si="3"/>
        <v>1</v>
      </c>
    </row>
    <row r="119" spans="1:26" x14ac:dyDescent="0.3">
      <c r="A119">
        <v>114</v>
      </c>
      <c r="B119" t="s">
        <v>39</v>
      </c>
      <c r="C119">
        <v>39588</v>
      </c>
      <c r="D119" t="s">
        <v>1899</v>
      </c>
      <c r="E119">
        <v>1970</v>
      </c>
      <c r="F119" t="s">
        <v>2131</v>
      </c>
      <c r="G119" t="s">
        <v>2098</v>
      </c>
      <c r="H119">
        <v>9</v>
      </c>
      <c r="I119">
        <v>4</v>
      </c>
      <c r="J119" t="s">
        <v>2131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V119" t="s">
        <v>39</v>
      </c>
      <c r="W119">
        <v>39588</v>
      </c>
      <c r="X119" s="143">
        <v>1774844.4</v>
      </c>
      <c r="Y119" s="143">
        <f t="shared" si="2"/>
        <v>1774844.4</v>
      </c>
      <c r="Z119" t="b">
        <f t="shared" si="3"/>
        <v>1</v>
      </c>
    </row>
    <row r="120" spans="1:26" x14ac:dyDescent="0.3">
      <c r="A120">
        <v>115</v>
      </c>
      <c r="B120" t="s">
        <v>2145</v>
      </c>
      <c r="C120">
        <v>40805</v>
      </c>
      <c r="D120" t="s">
        <v>1899</v>
      </c>
      <c r="E120">
        <v>1961</v>
      </c>
      <c r="F120" t="s">
        <v>2131</v>
      </c>
      <c r="G120" t="s">
        <v>2097</v>
      </c>
      <c r="H120">
        <v>5</v>
      </c>
      <c r="I120">
        <v>4</v>
      </c>
      <c r="J120" t="s">
        <v>2131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  <c r="V120" t="s">
        <v>2145</v>
      </c>
      <c r="W120">
        <v>40805</v>
      </c>
      <c r="X120" s="143">
        <v>2618094.52</v>
      </c>
      <c r="Y120" s="143">
        <f t="shared" si="2"/>
        <v>2618094.52</v>
      </c>
      <c r="Z120" t="b">
        <f t="shared" si="3"/>
        <v>1</v>
      </c>
    </row>
    <row r="121" spans="1:26" x14ac:dyDescent="0.3">
      <c r="A121">
        <v>116</v>
      </c>
      <c r="B121" t="s">
        <v>2150</v>
      </c>
      <c r="C121">
        <v>40725</v>
      </c>
      <c r="D121" t="s">
        <v>1899</v>
      </c>
      <c r="E121">
        <v>1954</v>
      </c>
      <c r="F121" t="s">
        <v>2131</v>
      </c>
      <c r="G121" t="s">
        <v>2098</v>
      </c>
      <c r="H121">
        <v>3</v>
      </c>
      <c r="I121">
        <v>2</v>
      </c>
      <c r="J121" t="s">
        <v>2131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  <c r="V121" t="s">
        <v>2150</v>
      </c>
      <c r="W121">
        <v>40725</v>
      </c>
      <c r="X121" s="143">
        <v>1298791.3399999999</v>
      </c>
      <c r="Y121" s="143">
        <f t="shared" si="2"/>
        <v>1298791.3399999999</v>
      </c>
      <c r="Z121" t="b">
        <f t="shared" si="3"/>
        <v>1</v>
      </c>
    </row>
    <row r="122" spans="1:26" x14ac:dyDescent="0.3">
      <c r="A122">
        <v>117</v>
      </c>
      <c r="B122" t="s">
        <v>2151</v>
      </c>
      <c r="C122">
        <v>40712</v>
      </c>
      <c r="D122" t="s">
        <v>1899</v>
      </c>
      <c r="E122">
        <v>1957</v>
      </c>
      <c r="F122" t="s">
        <v>2131</v>
      </c>
      <c r="G122" t="s">
        <v>2099</v>
      </c>
      <c r="H122">
        <v>3</v>
      </c>
      <c r="I122">
        <v>3</v>
      </c>
      <c r="J122" t="s">
        <v>2131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  <c r="V122" t="s">
        <v>2151</v>
      </c>
      <c r="W122">
        <v>40712</v>
      </c>
      <c r="X122" s="143">
        <v>1793424.97</v>
      </c>
      <c r="Y122" s="143">
        <f t="shared" si="2"/>
        <v>1793424.97</v>
      </c>
      <c r="Z122" t="b">
        <f t="shared" si="3"/>
        <v>1</v>
      </c>
    </row>
    <row r="123" spans="1:26" x14ac:dyDescent="0.3">
      <c r="A123">
        <v>118</v>
      </c>
      <c r="B123" t="s">
        <v>2156</v>
      </c>
      <c r="C123">
        <v>40709</v>
      </c>
      <c r="D123" t="s">
        <v>1899</v>
      </c>
      <c r="E123">
        <v>1957</v>
      </c>
      <c r="F123" t="s">
        <v>2131</v>
      </c>
      <c r="G123" t="s">
        <v>2098</v>
      </c>
      <c r="H123">
        <v>4</v>
      </c>
      <c r="I123">
        <v>3</v>
      </c>
      <c r="J123" t="s">
        <v>2131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  <c r="V123" t="s">
        <v>2156</v>
      </c>
      <c r="W123">
        <v>40709</v>
      </c>
      <c r="X123" s="143">
        <v>1921916.0799999998</v>
      </c>
      <c r="Y123" s="143">
        <f t="shared" si="2"/>
        <v>1921916.0799999998</v>
      </c>
      <c r="Z123" t="b">
        <f t="shared" si="3"/>
        <v>1</v>
      </c>
    </row>
    <row r="124" spans="1:26" x14ac:dyDescent="0.3">
      <c r="A124">
        <v>119</v>
      </c>
      <c r="B124" t="s">
        <v>2159</v>
      </c>
      <c r="C124">
        <v>40925</v>
      </c>
      <c r="D124" t="s">
        <v>1899</v>
      </c>
      <c r="E124">
        <v>1959</v>
      </c>
      <c r="F124" t="s">
        <v>2131</v>
      </c>
      <c r="G124" t="s">
        <v>2099</v>
      </c>
      <c r="H124">
        <v>4</v>
      </c>
      <c r="I124">
        <v>4</v>
      </c>
      <c r="J124" t="s">
        <v>2131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  <c r="V124" t="s">
        <v>2159</v>
      </c>
      <c r="W124">
        <v>40925</v>
      </c>
      <c r="X124" s="143">
        <v>1703813.15</v>
      </c>
      <c r="Y124" s="143">
        <f t="shared" si="2"/>
        <v>1703813.15</v>
      </c>
      <c r="Z124" t="b">
        <f t="shared" si="3"/>
        <v>1</v>
      </c>
    </row>
    <row r="125" spans="1:26" x14ac:dyDescent="0.3">
      <c r="A125">
        <v>120</v>
      </c>
      <c r="B125" t="s">
        <v>3182</v>
      </c>
      <c r="C125">
        <v>40980</v>
      </c>
      <c r="D125" t="s">
        <v>1899</v>
      </c>
      <c r="E125">
        <v>1971</v>
      </c>
      <c r="F125" t="s">
        <v>2131</v>
      </c>
      <c r="G125" t="s">
        <v>2098</v>
      </c>
      <c r="H125">
        <v>2</v>
      </c>
      <c r="I125">
        <v>3</v>
      </c>
      <c r="J125" t="s">
        <v>2131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  <c r="V125" t="s">
        <v>3182</v>
      </c>
      <c r="W125">
        <v>40980</v>
      </c>
      <c r="X125" s="143">
        <v>0</v>
      </c>
      <c r="Y125" s="143">
        <f t="shared" si="2"/>
        <v>0</v>
      </c>
      <c r="Z125" t="b">
        <f t="shared" si="3"/>
        <v>1</v>
      </c>
    </row>
    <row r="126" spans="1:26" x14ac:dyDescent="0.3">
      <c r="A126">
        <v>121</v>
      </c>
      <c r="B126" t="s">
        <v>3183</v>
      </c>
      <c r="C126">
        <v>40981</v>
      </c>
      <c r="D126" t="s">
        <v>1899</v>
      </c>
      <c r="E126">
        <v>1970</v>
      </c>
      <c r="F126" t="s">
        <v>2131</v>
      </c>
      <c r="G126" t="s">
        <v>2098</v>
      </c>
      <c r="H126">
        <v>2</v>
      </c>
      <c r="I126">
        <v>3</v>
      </c>
      <c r="J126" t="s">
        <v>2131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  <c r="V126" t="s">
        <v>3183</v>
      </c>
      <c r="W126">
        <v>40981</v>
      </c>
      <c r="X126" s="143">
        <v>0</v>
      </c>
      <c r="Y126" s="143">
        <f t="shared" si="2"/>
        <v>0</v>
      </c>
      <c r="Z126" t="b">
        <f t="shared" si="3"/>
        <v>1</v>
      </c>
    </row>
    <row r="127" spans="1:26" x14ac:dyDescent="0.3">
      <c r="A127">
        <v>122</v>
      </c>
      <c r="B127" t="s">
        <v>3184</v>
      </c>
      <c r="C127">
        <v>40982</v>
      </c>
      <c r="D127" t="s">
        <v>1899</v>
      </c>
      <c r="E127">
        <v>1969</v>
      </c>
      <c r="F127" t="s">
        <v>2131</v>
      </c>
      <c r="G127" t="s">
        <v>2098</v>
      </c>
      <c r="H127">
        <v>2</v>
      </c>
      <c r="I127">
        <v>3</v>
      </c>
      <c r="J127" t="s">
        <v>2131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  <c r="V127" t="s">
        <v>3184</v>
      </c>
      <c r="W127">
        <v>40982</v>
      </c>
      <c r="X127" s="143">
        <v>0</v>
      </c>
      <c r="Y127" s="143">
        <f t="shared" si="2"/>
        <v>0</v>
      </c>
      <c r="Z127" t="b">
        <f t="shared" si="3"/>
        <v>1</v>
      </c>
    </row>
    <row r="128" spans="1:26" x14ac:dyDescent="0.3">
      <c r="A128">
        <v>123</v>
      </c>
      <c r="B128" t="s">
        <v>136</v>
      </c>
      <c r="C128">
        <v>39930</v>
      </c>
      <c r="D128" t="s">
        <v>1899</v>
      </c>
      <c r="E128">
        <v>1979</v>
      </c>
      <c r="F128" t="s">
        <v>2131</v>
      </c>
      <c r="G128" t="s">
        <v>2097</v>
      </c>
      <c r="H128">
        <v>9</v>
      </c>
      <c r="I128">
        <v>1</v>
      </c>
      <c r="J128" t="s">
        <v>2131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  <c r="V128" t="s">
        <v>136</v>
      </c>
      <c r="W128">
        <v>39930</v>
      </c>
      <c r="X128" s="143">
        <v>121766.39999999999</v>
      </c>
      <c r="Y128" s="143">
        <f t="shared" si="2"/>
        <v>121766.39999999999</v>
      </c>
      <c r="Z128" t="b">
        <f t="shared" si="3"/>
        <v>1</v>
      </c>
    </row>
    <row r="129" spans="1:26" x14ac:dyDescent="0.3">
      <c r="A129">
        <v>124</v>
      </c>
      <c r="B129" t="s">
        <v>3340</v>
      </c>
      <c r="C129">
        <v>39443</v>
      </c>
      <c r="D129" t="s">
        <v>1899</v>
      </c>
      <c r="E129">
        <v>1964</v>
      </c>
      <c r="F129" t="s">
        <v>2131</v>
      </c>
      <c r="G129" t="s">
        <v>2097</v>
      </c>
      <c r="H129">
        <v>5</v>
      </c>
      <c r="I129">
        <v>6</v>
      </c>
      <c r="J129" t="s">
        <v>2131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  <c r="V129" t="s">
        <v>3340</v>
      </c>
      <c r="W129">
        <v>39443</v>
      </c>
      <c r="X129" s="143">
        <v>0</v>
      </c>
      <c r="Y129" s="143">
        <f t="shared" si="2"/>
        <v>0</v>
      </c>
      <c r="Z129" t="b">
        <f t="shared" si="3"/>
        <v>1</v>
      </c>
    </row>
    <row r="130" spans="1:26" x14ac:dyDescent="0.3">
      <c r="A130">
        <v>125</v>
      </c>
      <c r="B130" t="s">
        <v>3341</v>
      </c>
      <c r="C130">
        <v>39445</v>
      </c>
      <c r="D130" t="s">
        <v>1899</v>
      </c>
      <c r="E130">
        <v>1964</v>
      </c>
      <c r="F130" t="s">
        <v>2131</v>
      </c>
      <c r="G130" t="s">
        <v>2097</v>
      </c>
      <c r="H130">
        <v>5</v>
      </c>
      <c r="I130">
        <v>4</v>
      </c>
      <c r="J130" t="s">
        <v>2131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  <c r="V130" t="s">
        <v>3341</v>
      </c>
      <c r="W130">
        <v>39445</v>
      </c>
      <c r="X130" s="143">
        <v>5217773.6000000006</v>
      </c>
      <c r="Y130" s="143">
        <f t="shared" si="2"/>
        <v>5217773.6000000006</v>
      </c>
      <c r="Z130" t="b">
        <f t="shared" si="3"/>
        <v>1</v>
      </c>
    </row>
    <row r="131" spans="1:26" x14ac:dyDescent="0.3">
      <c r="A131">
        <v>126</v>
      </c>
      <c r="B131" t="s">
        <v>105</v>
      </c>
      <c r="C131">
        <v>40009</v>
      </c>
      <c r="D131" t="s">
        <v>1899</v>
      </c>
      <c r="E131">
        <v>1962</v>
      </c>
      <c r="F131" t="s">
        <v>2131</v>
      </c>
      <c r="G131" t="s">
        <v>2097</v>
      </c>
      <c r="H131">
        <v>4</v>
      </c>
      <c r="I131">
        <v>3</v>
      </c>
      <c r="J131" t="s">
        <v>2131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  <c r="V131" t="s">
        <v>105</v>
      </c>
      <c r="W131">
        <v>40009</v>
      </c>
      <c r="X131" s="143">
        <v>0</v>
      </c>
      <c r="Y131" s="143">
        <f t="shared" si="2"/>
        <v>0</v>
      </c>
      <c r="Z131" t="b">
        <f t="shared" si="3"/>
        <v>1</v>
      </c>
    </row>
    <row r="132" spans="1:26" x14ac:dyDescent="0.3">
      <c r="A132">
        <v>127</v>
      </c>
      <c r="B132" t="s">
        <v>115</v>
      </c>
      <c r="C132">
        <v>40745</v>
      </c>
      <c r="D132" t="s">
        <v>1899</v>
      </c>
      <c r="E132">
        <v>1957</v>
      </c>
      <c r="F132" t="s">
        <v>2131</v>
      </c>
      <c r="G132" t="s">
        <v>2098</v>
      </c>
      <c r="H132">
        <v>4</v>
      </c>
      <c r="I132">
        <v>3</v>
      </c>
      <c r="J132" t="s">
        <v>2131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  <c r="V132" t="s">
        <v>115</v>
      </c>
      <c r="W132">
        <v>40745</v>
      </c>
      <c r="X132" s="143">
        <v>5178371.6399999997</v>
      </c>
      <c r="Y132" s="143">
        <f t="shared" si="2"/>
        <v>5178371.6399999997</v>
      </c>
      <c r="Z132" t="b">
        <f t="shared" si="3"/>
        <v>1</v>
      </c>
    </row>
    <row r="133" spans="1:26" x14ac:dyDescent="0.3">
      <c r="A133">
        <v>128</v>
      </c>
      <c r="B133" t="s">
        <v>3447</v>
      </c>
      <c r="C133">
        <v>39591</v>
      </c>
      <c r="D133" t="s">
        <v>1899</v>
      </c>
      <c r="E133">
        <v>1977</v>
      </c>
      <c r="F133" t="s">
        <v>2131</v>
      </c>
      <c r="G133" t="s">
        <v>2130</v>
      </c>
      <c r="H133">
        <v>10</v>
      </c>
      <c r="I133">
        <v>3</v>
      </c>
      <c r="J133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V133" t="s">
        <v>3447</v>
      </c>
      <c r="W133">
        <v>39591</v>
      </c>
      <c r="X133" s="143">
        <v>4039562.4925500001</v>
      </c>
      <c r="Y133" s="143">
        <f t="shared" si="2"/>
        <v>4039562.4925500001</v>
      </c>
      <c r="Z133" t="b">
        <f t="shared" si="3"/>
        <v>1</v>
      </c>
    </row>
    <row r="134" spans="1:26" x14ac:dyDescent="0.3">
      <c r="A134">
        <v>129</v>
      </c>
      <c r="B134" t="s">
        <v>264</v>
      </c>
      <c r="C134">
        <v>31563</v>
      </c>
      <c r="D134" t="s">
        <v>1899</v>
      </c>
      <c r="E134">
        <v>1961</v>
      </c>
      <c r="F134" t="s">
        <v>2131</v>
      </c>
      <c r="G134" t="s">
        <v>2098</v>
      </c>
      <c r="H134">
        <v>4</v>
      </c>
      <c r="I134">
        <v>4</v>
      </c>
      <c r="J134" t="s">
        <v>2131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  <c r="V134" t="s">
        <v>264</v>
      </c>
      <c r="W134">
        <v>31563</v>
      </c>
      <c r="X134" s="143">
        <v>7038166.7200000007</v>
      </c>
      <c r="Y134" s="143">
        <f t="shared" si="2"/>
        <v>7038166.7200000007</v>
      </c>
      <c r="Z134" t="b">
        <f t="shared" si="3"/>
        <v>1</v>
      </c>
    </row>
    <row r="135" spans="1:26" x14ac:dyDescent="0.3">
      <c r="A135">
        <v>130</v>
      </c>
      <c r="B135" t="s">
        <v>275</v>
      </c>
      <c r="C135">
        <v>31556</v>
      </c>
      <c r="D135" t="s">
        <v>1899</v>
      </c>
      <c r="E135">
        <v>1962</v>
      </c>
      <c r="F135" t="s">
        <v>2131</v>
      </c>
      <c r="G135" t="s">
        <v>2098</v>
      </c>
      <c r="H135">
        <v>4</v>
      </c>
      <c r="I135">
        <v>4</v>
      </c>
      <c r="J135" t="s">
        <v>2131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  <c r="V135" t="s">
        <v>275</v>
      </c>
      <c r="W135">
        <v>31556</v>
      </c>
      <c r="X135" s="143">
        <v>7154720.79</v>
      </c>
      <c r="Y135" s="143">
        <f t="shared" ref="Y135:Y198" si="4">VLOOKUP(W135,C:M,11,0)</f>
        <v>7154720.79</v>
      </c>
      <c r="Z135" t="b">
        <f t="shared" ref="Z135:Z198" si="5">AND(X135=Y135)</f>
        <v>1</v>
      </c>
    </row>
    <row r="136" spans="1:26" x14ac:dyDescent="0.3">
      <c r="A136">
        <v>131</v>
      </c>
      <c r="B136" t="s">
        <v>292</v>
      </c>
      <c r="C136">
        <v>31748</v>
      </c>
      <c r="D136" t="s">
        <v>1899</v>
      </c>
      <c r="E136">
        <v>1962</v>
      </c>
      <c r="F136" t="s">
        <v>2131</v>
      </c>
      <c r="G136" t="s">
        <v>2098</v>
      </c>
      <c r="H136">
        <v>4</v>
      </c>
      <c r="I136">
        <v>4</v>
      </c>
      <c r="J136" t="s">
        <v>2131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  <c r="V136" t="s">
        <v>292</v>
      </c>
      <c r="W136">
        <v>31748</v>
      </c>
      <c r="X136" s="143">
        <v>6259650.3500000006</v>
      </c>
      <c r="Y136" s="143">
        <f t="shared" si="4"/>
        <v>6259650.3500000006</v>
      </c>
      <c r="Z136" t="b">
        <f t="shared" si="5"/>
        <v>1</v>
      </c>
    </row>
    <row r="137" spans="1:26" x14ac:dyDescent="0.3">
      <c r="A137">
        <v>132</v>
      </c>
      <c r="B137" t="s">
        <v>293</v>
      </c>
      <c r="C137">
        <v>31750</v>
      </c>
      <c r="D137" t="s">
        <v>1899</v>
      </c>
      <c r="E137">
        <v>1962</v>
      </c>
      <c r="F137" t="s">
        <v>2131</v>
      </c>
      <c r="G137" t="s">
        <v>2098</v>
      </c>
      <c r="H137">
        <v>4</v>
      </c>
      <c r="I137">
        <v>2</v>
      </c>
      <c r="J137" t="s">
        <v>2131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  <c r="V137" t="s">
        <v>293</v>
      </c>
      <c r="W137">
        <v>31750</v>
      </c>
      <c r="X137" s="143">
        <v>3542037.79</v>
      </c>
      <c r="Y137" s="143">
        <f t="shared" si="4"/>
        <v>3542037.79</v>
      </c>
      <c r="Z137" t="b">
        <f t="shared" si="5"/>
        <v>1</v>
      </c>
    </row>
    <row r="138" spans="1:26" x14ac:dyDescent="0.3">
      <c r="A138">
        <v>133</v>
      </c>
      <c r="B138" t="s">
        <v>294</v>
      </c>
      <c r="C138">
        <v>31752</v>
      </c>
      <c r="D138" t="s">
        <v>1899</v>
      </c>
      <c r="E138">
        <v>1964</v>
      </c>
      <c r="F138" t="s">
        <v>2131</v>
      </c>
      <c r="G138" t="s">
        <v>2098</v>
      </c>
      <c r="H138">
        <v>4</v>
      </c>
      <c r="I138">
        <v>4</v>
      </c>
      <c r="J138" t="s">
        <v>2131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  <c r="V138" t="s">
        <v>294</v>
      </c>
      <c r="W138">
        <v>31752</v>
      </c>
      <c r="X138" s="143">
        <v>6259650.3500000006</v>
      </c>
      <c r="Y138" s="143">
        <f t="shared" si="4"/>
        <v>6259650.3500000006</v>
      </c>
      <c r="Z138" t="b">
        <f t="shared" si="5"/>
        <v>1</v>
      </c>
    </row>
    <row r="139" spans="1:26" x14ac:dyDescent="0.3">
      <c r="A139">
        <v>134</v>
      </c>
      <c r="B139" t="s">
        <v>318</v>
      </c>
      <c r="C139">
        <v>31945</v>
      </c>
      <c r="D139" t="s">
        <v>1899</v>
      </c>
      <c r="E139">
        <v>1962</v>
      </c>
      <c r="F139" t="s">
        <v>2131</v>
      </c>
      <c r="G139" t="s">
        <v>2098</v>
      </c>
      <c r="H139">
        <v>4</v>
      </c>
      <c r="I139">
        <v>2</v>
      </c>
      <c r="J139" t="s">
        <v>2131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  <c r="V139" t="s">
        <v>318</v>
      </c>
      <c r="W139">
        <v>31945</v>
      </c>
      <c r="X139" s="143">
        <v>3620718.15</v>
      </c>
      <c r="Y139" s="143">
        <f t="shared" si="4"/>
        <v>3620718.15</v>
      </c>
      <c r="Z139" t="b">
        <f t="shared" si="5"/>
        <v>1</v>
      </c>
    </row>
    <row r="140" spans="1:26" x14ac:dyDescent="0.3">
      <c r="A140">
        <v>135</v>
      </c>
      <c r="B140" t="s">
        <v>319</v>
      </c>
      <c r="C140">
        <v>31940</v>
      </c>
      <c r="D140" t="s">
        <v>1899</v>
      </c>
      <c r="E140">
        <v>1960</v>
      </c>
      <c r="F140" t="s">
        <v>2131</v>
      </c>
      <c r="G140" t="s">
        <v>2098</v>
      </c>
      <c r="H140">
        <v>4</v>
      </c>
      <c r="I140">
        <v>4</v>
      </c>
      <c r="J140" t="s">
        <v>2131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  <c r="V140" t="s">
        <v>319</v>
      </c>
      <c r="W140">
        <v>31940</v>
      </c>
      <c r="X140" s="143">
        <v>7118477.9799999995</v>
      </c>
      <c r="Y140" s="143">
        <f t="shared" si="4"/>
        <v>7118477.9799999995</v>
      </c>
      <c r="Z140" t="b">
        <f t="shared" si="5"/>
        <v>1</v>
      </c>
    </row>
    <row r="141" spans="1:26" x14ac:dyDescent="0.3">
      <c r="A141">
        <v>136</v>
      </c>
      <c r="B141" t="s">
        <v>320</v>
      </c>
      <c r="C141">
        <v>31943</v>
      </c>
      <c r="D141" t="s">
        <v>1899</v>
      </c>
      <c r="E141">
        <v>1961</v>
      </c>
      <c r="F141" t="s">
        <v>2131</v>
      </c>
      <c r="G141" t="s">
        <v>2098</v>
      </c>
      <c r="H141">
        <v>4</v>
      </c>
      <c r="I141">
        <v>4</v>
      </c>
      <c r="J141" t="s">
        <v>2131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  <c r="V141" t="s">
        <v>320</v>
      </c>
      <c r="W141">
        <v>31943</v>
      </c>
      <c r="X141" s="143">
        <v>6946691.2599999998</v>
      </c>
      <c r="Y141" s="143">
        <f t="shared" si="4"/>
        <v>6946691.2599999998</v>
      </c>
      <c r="Z141" t="b">
        <f t="shared" si="5"/>
        <v>1</v>
      </c>
    </row>
    <row r="142" spans="1:26" x14ac:dyDescent="0.3">
      <c r="A142">
        <v>137</v>
      </c>
      <c r="B142" t="s">
        <v>1556</v>
      </c>
      <c r="C142">
        <v>31124</v>
      </c>
      <c r="D142" t="s">
        <v>1899</v>
      </c>
      <c r="E142">
        <v>1979</v>
      </c>
      <c r="F142" t="s">
        <v>2131</v>
      </c>
      <c r="G142" t="s">
        <v>2097</v>
      </c>
      <c r="H142">
        <v>9</v>
      </c>
      <c r="I142">
        <v>4</v>
      </c>
      <c r="J142" t="s">
        <v>2131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  <c r="V142" t="s">
        <v>1556</v>
      </c>
      <c r="W142">
        <v>31124</v>
      </c>
      <c r="X142" s="143">
        <v>15684909.49</v>
      </c>
      <c r="Y142" s="143">
        <f t="shared" si="4"/>
        <v>15684909.49</v>
      </c>
      <c r="Z142" t="b">
        <f t="shared" si="5"/>
        <v>1</v>
      </c>
    </row>
    <row r="143" spans="1:26" x14ac:dyDescent="0.3">
      <c r="A143">
        <v>138</v>
      </c>
      <c r="B143" t="s">
        <v>1557</v>
      </c>
      <c r="C143">
        <v>31953</v>
      </c>
      <c r="D143" t="s">
        <v>1899</v>
      </c>
      <c r="E143">
        <v>1978</v>
      </c>
      <c r="F143" t="s">
        <v>2131</v>
      </c>
      <c r="G143" t="s">
        <v>2097</v>
      </c>
      <c r="H143">
        <v>9</v>
      </c>
      <c r="I143">
        <v>3</v>
      </c>
      <c r="J143" t="s">
        <v>2131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  <c r="V143" t="s">
        <v>1557</v>
      </c>
      <c r="W143">
        <v>31953</v>
      </c>
      <c r="X143" s="143">
        <v>12239896.369999999</v>
      </c>
      <c r="Y143" s="143">
        <f t="shared" si="4"/>
        <v>12239896.369999999</v>
      </c>
      <c r="Z143" t="b">
        <f t="shared" si="5"/>
        <v>1</v>
      </c>
    </row>
    <row r="144" spans="1:26" x14ac:dyDescent="0.3">
      <c r="A144">
        <v>139</v>
      </c>
      <c r="B144" t="s">
        <v>1558</v>
      </c>
      <c r="C144">
        <v>31950</v>
      </c>
      <c r="D144" t="s">
        <v>1899</v>
      </c>
      <c r="E144">
        <v>1979</v>
      </c>
      <c r="F144" t="s">
        <v>2131</v>
      </c>
      <c r="G144" t="s">
        <v>2097</v>
      </c>
      <c r="H144">
        <v>9</v>
      </c>
      <c r="I144">
        <v>2</v>
      </c>
      <c r="J144" t="s">
        <v>2131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  <c r="V144" t="s">
        <v>1558</v>
      </c>
      <c r="W144">
        <v>31950</v>
      </c>
      <c r="X144" s="143">
        <v>9725972.3800000008</v>
      </c>
      <c r="Y144" s="143">
        <f t="shared" si="4"/>
        <v>9725972.3800000008</v>
      </c>
      <c r="Z144" t="b">
        <f t="shared" si="5"/>
        <v>1</v>
      </c>
    </row>
    <row r="145" spans="1:26" x14ac:dyDescent="0.3">
      <c r="A145">
        <v>140</v>
      </c>
      <c r="B145" t="s">
        <v>1559</v>
      </c>
      <c r="C145">
        <v>31952</v>
      </c>
      <c r="D145" t="s">
        <v>1899</v>
      </c>
      <c r="E145">
        <v>1977</v>
      </c>
      <c r="F145" t="s">
        <v>2131</v>
      </c>
      <c r="G145" t="s">
        <v>2097</v>
      </c>
      <c r="H145">
        <v>9</v>
      </c>
      <c r="I145">
        <v>6</v>
      </c>
      <c r="J145" t="s">
        <v>2131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  <c r="V145" t="s">
        <v>1559</v>
      </c>
      <c r="W145">
        <v>31952</v>
      </c>
      <c r="X145" s="143">
        <v>21094599.25</v>
      </c>
      <c r="Y145" s="143">
        <f t="shared" si="4"/>
        <v>21094599.25</v>
      </c>
      <c r="Z145" t="b">
        <f t="shared" si="5"/>
        <v>1</v>
      </c>
    </row>
    <row r="146" spans="1:26" x14ac:dyDescent="0.3">
      <c r="A146">
        <v>141</v>
      </c>
      <c r="B146" t="s">
        <v>1560</v>
      </c>
      <c r="C146">
        <v>31459</v>
      </c>
      <c r="D146" t="s">
        <v>1899</v>
      </c>
      <c r="E146">
        <v>1963</v>
      </c>
      <c r="F146" t="s">
        <v>2131</v>
      </c>
      <c r="G146" t="s">
        <v>2098</v>
      </c>
      <c r="H146">
        <v>5</v>
      </c>
      <c r="I146">
        <v>4</v>
      </c>
      <c r="J146" t="s">
        <v>2131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  <c r="V146" t="s">
        <v>1560</v>
      </c>
      <c r="W146">
        <v>31459</v>
      </c>
      <c r="X146" s="143">
        <v>8156792.5300000003</v>
      </c>
      <c r="Y146" s="143">
        <f t="shared" si="4"/>
        <v>8156792.5300000003</v>
      </c>
      <c r="Z146" t="b">
        <f t="shared" si="5"/>
        <v>1</v>
      </c>
    </row>
    <row r="147" spans="1:26" x14ac:dyDescent="0.3">
      <c r="A147">
        <v>142</v>
      </c>
      <c r="B147" t="s">
        <v>1561</v>
      </c>
      <c r="C147">
        <v>31461</v>
      </c>
      <c r="D147" t="s">
        <v>1899</v>
      </c>
      <c r="E147">
        <v>1963</v>
      </c>
      <c r="F147" t="s">
        <v>2131</v>
      </c>
      <c r="G147" t="s">
        <v>2098</v>
      </c>
      <c r="H147">
        <v>5</v>
      </c>
      <c r="I147">
        <v>4</v>
      </c>
      <c r="J147" t="s">
        <v>2131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  <c r="V147" t="s">
        <v>1561</v>
      </c>
      <c r="W147">
        <v>31461</v>
      </c>
      <c r="X147" s="143">
        <v>7942484.21</v>
      </c>
      <c r="Y147" s="143">
        <f t="shared" si="4"/>
        <v>7942484.21</v>
      </c>
      <c r="Z147" t="b">
        <f t="shared" si="5"/>
        <v>1</v>
      </c>
    </row>
    <row r="148" spans="1:26" x14ac:dyDescent="0.3">
      <c r="A148">
        <v>143</v>
      </c>
      <c r="B148" t="s">
        <v>1562</v>
      </c>
      <c r="C148">
        <v>31467</v>
      </c>
      <c r="D148" t="s">
        <v>1899</v>
      </c>
      <c r="E148">
        <v>1975</v>
      </c>
      <c r="F148" t="s">
        <v>2131</v>
      </c>
      <c r="G148" t="s">
        <v>2098</v>
      </c>
      <c r="H148">
        <v>9</v>
      </c>
      <c r="I148">
        <v>1</v>
      </c>
      <c r="J148" t="s">
        <v>2131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  <c r="V148" t="s">
        <v>1562</v>
      </c>
      <c r="W148">
        <v>31467</v>
      </c>
      <c r="X148" s="143">
        <v>6455598.3100000015</v>
      </c>
      <c r="Y148" s="143">
        <f t="shared" si="4"/>
        <v>6455598.3100000015</v>
      </c>
      <c r="Z148" t="b">
        <f t="shared" si="5"/>
        <v>1</v>
      </c>
    </row>
    <row r="149" spans="1:26" x14ac:dyDescent="0.3">
      <c r="A149">
        <v>144</v>
      </c>
      <c r="B149" t="s">
        <v>1563</v>
      </c>
      <c r="C149">
        <v>31470</v>
      </c>
      <c r="D149" t="s">
        <v>1899</v>
      </c>
      <c r="E149">
        <v>1965</v>
      </c>
      <c r="F149" t="s">
        <v>2131</v>
      </c>
      <c r="G149" t="s">
        <v>2104</v>
      </c>
      <c r="H149">
        <v>5</v>
      </c>
      <c r="I149">
        <v>4</v>
      </c>
      <c r="J149" t="s">
        <v>2131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  <c r="V149" t="s">
        <v>1563</v>
      </c>
      <c r="W149">
        <v>31470</v>
      </c>
      <c r="X149" s="143">
        <v>9397926.0099999998</v>
      </c>
      <c r="Y149" s="143">
        <f t="shared" si="4"/>
        <v>9397926.0099999998</v>
      </c>
      <c r="Z149" t="b">
        <f t="shared" si="5"/>
        <v>1</v>
      </c>
    </row>
    <row r="150" spans="1:26" x14ac:dyDescent="0.3">
      <c r="A150">
        <v>145</v>
      </c>
      <c r="B150" t="s">
        <v>1564</v>
      </c>
      <c r="C150">
        <v>31473</v>
      </c>
      <c r="D150" t="s">
        <v>1899</v>
      </c>
      <c r="E150">
        <v>1965</v>
      </c>
      <c r="F150" t="s">
        <v>2131</v>
      </c>
      <c r="G150" t="s">
        <v>2104</v>
      </c>
      <c r="H150">
        <v>5</v>
      </c>
      <c r="I150">
        <v>4</v>
      </c>
      <c r="J150" t="s">
        <v>2131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  <c r="V150" t="s">
        <v>1564</v>
      </c>
      <c r="W150">
        <v>31473</v>
      </c>
      <c r="X150" s="143">
        <v>8832286.8100000005</v>
      </c>
      <c r="Y150" s="143">
        <f t="shared" si="4"/>
        <v>8832286.8100000005</v>
      </c>
      <c r="Z150" t="b">
        <f t="shared" si="5"/>
        <v>1</v>
      </c>
    </row>
    <row r="151" spans="1:26" x14ac:dyDescent="0.3">
      <c r="A151">
        <v>146</v>
      </c>
      <c r="B151" t="s">
        <v>1565</v>
      </c>
      <c r="C151">
        <v>31475</v>
      </c>
      <c r="D151" t="s">
        <v>1899</v>
      </c>
      <c r="E151">
        <v>1965</v>
      </c>
      <c r="F151" t="s">
        <v>2131</v>
      </c>
      <c r="G151" t="s">
        <v>2104</v>
      </c>
      <c r="H151">
        <v>5</v>
      </c>
      <c r="I151">
        <v>4</v>
      </c>
      <c r="J151" t="s">
        <v>2131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  <c r="V151" t="s">
        <v>1565</v>
      </c>
      <c r="W151">
        <v>31475</v>
      </c>
      <c r="X151" s="143">
        <v>9236883.2599999998</v>
      </c>
      <c r="Y151" s="143">
        <f t="shared" si="4"/>
        <v>9236883.2599999998</v>
      </c>
      <c r="Z151" t="b">
        <f t="shared" si="5"/>
        <v>1</v>
      </c>
    </row>
    <row r="152" spans="1:26" x14ac:dyDescent="0.3">
      <c r="A152">
        <v>147</v>
      </c>
      <c r="B152" t="s">
        <v>1566</v>
      </c>
      <c r="C152">
        <v>31607</v>
      </c>
      <c r="D152" t="s">
        <v>1899</v>
      </c>
      <c r="E152">
        <v>1972</v>
      </c>
      <c r="F152" t="s">
        <v>2131</v>
      </c>
      <c r="G152" t="s">
        <v>2097</v>
      </c>
      <c r="H152">
        <v>9</v>
      </c>
      <c r="I152">
        <v>1</v>
      </c>
      <c r="J152" t="s">
        <v>2131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  <c r="V152" t="s">
        <v>1566</v>
      </c>
      <c r="W152">
        <v>31607</v>
      </c>
      <c r="X152" s="143">
        <v>3782121.42</v>
      </c>
      <c r="Y152" s="143">
        <f t="shared" si="4"/>
        <v>3782121.42</v>
      </c>
      <c r="Z152" t="b">
        <f t="shared" si="5"/>
        <v>1</v>
      </c>
    </row>
    <row r="153" spans="1:26" x14ac:dyDescent="0.3">
      <c r="A153">
        <v>148</v>
      </c>
      <c r="B153" t="s">
        <v>285</v>
      </c>
      <c r="C153">
        <v>31648</v>
      </c>
      <c r="D153" t="s">
        <v>1899</v>
      </c>
      <c r="E153">
        <v>1975</v>
      </c>
      <c r="F153" t="s">
        <v>2131</v>
      </c>
      <c r="G153" t="s">
        <v>2097</v>
      </c>
      <c r="H153">
        <v>9</v>
      </c>
      <c r="I153">
        <v>4</v>
      </c>
      <c r="J153" t="s">
        <v>2131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  <c r="V153" t="s">
        <v>285</v>
      </c>
      <c r="W153">
        <v>31648</v>
      </c>
      <c r="X153" s="143">
        <v>10488380.719999999</v>
      </c>
      <c r="Y153" s="143">
        <f t="shared" si="4"/>
        <v>10488380.719999999</v>
      </c>
      <c r="Z153" t="b">
        <f t="shared" si="5"/>
        <v>1</v>
      </c>
    </row>
    <row r="154" spans="1:26" x14ac:dyDescent="0.3">
      <c r="A154">
        <v>149</v>
      </c>
      <c r="B154" t="s">
        <v>1567</v>
      </c>
      <c r="C154">
        <v>31762</v>
      </c>
      <c r="D154" t="s">
        <v>1899</v>
      </c>
      <c r="E154">
        <v>1965</v>
      </c>
      <c r="F154" t="s">
        <v>2131</v>
      </c>
      <c r="G154" t="s">
        <v>2098</v>
      </c>
      <c r="H154">
        <v>5</v>
      </c>
      <c r="I154">
        <v>3</v>
      </c>
      <c r="J154" t="s">
        <v>2131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  <c r="V154" t="s">
        <v>1567</v>
      </c>
      <c r="W154">
        <v>31762</v>
      </c>
      <c r="X154" s="143">
        <v>7608380.7800000003</v>
      </c>
      <c r="Y154" s="143">
        <f t="shared" si="4"/>
        <v>7608380.7800000003</v>
      </c>
      <c r="Z154" t="b">
        <f t="shared" si="5"/>
        <v>1</v>
      </c>
    </row>
    <row r="155" spans="1:26" x14ac:dyDescent="0.3">
      <c r="A155">
        <v>150</v>
      </c>
      <c r="B155" t="s">
        <v>1568</v>
      </c>
      <c r="C155">
        <v>31763</v>
      </c>
      <c r="D155" t="s">
        <v>1899</v>
      </c>
      <c r="E155">
        <v>1962</v>
      </c>
      <c r="F155" t="s">
        <v>2131</v>
      </c>
      <c r="G155" t="s">
        <v>2098</v>
      </c>
      <c r="H155">
        <v>5</v>
      </c>
      <c r="I155">
        <v>3</v>
      </c>
      <c r="J155" t="s">
        <v>2131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  <c r="V155" t="s">
        <v>1568</v>
      </c>
      <c r="W155">
        <v>31763</v>
      </c>
      <c r="X155" s="143">
        <v>6836623.04</v>
      </c>
      <c r="Y155" s="143">
        <f t="shared" si="4"/>
        <v>6836623.04</v>
      </c>
      <c r="Z155" t="b">
        <f t="shared" si="5"/>
        <v>1</v>
      </c>
    </row>
    <row r="156" spans="1:26" x14ac:dyDescent="0.3">
      <c r="A156">
        <v>151</v>
      </c>
      <c r="B156" t="s">
        <v>1569</v>
      </c>
      <c r="C156">
        <v>31564</v>
      </c>
      <c r="D156" t="s">
        <v>1899</v>
      </c>
      <c r="E156">
        <v>1964</v>
      </c>
      <c r="F156" t="s">
        <v>2131</v>
      </c>
      <c r="G156" t="s">
        <v>2098</v>
      </c>
      <c r="H156">
        <v>5</v>
      </c>
      <c r="I156">
        <v>2</v>
      </c>
      <c r="J156" t="s">
        <v>2131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  <c r="V156" t="s">
        <v>1569</v>
      </c>
      <c r="W156">
        <v>31564</v>
      </c>
      <c r="X156" s="143">
        <v>3447542.91</v>
      </c>
      <c r="Y156" s="143">
        <f t="shared" si="4"/>
        <v>3447542.91</v>
      </c>
      <c r="Z156" t="b">
        <f t="shared" si="5"/>
        <v>1</v>
      </c>
    </row>
    <row r="157" spans="1:26" x14ac:dyDescent="0.3">
      <c r="A157">
        <v>152</v>
      </c>
      <c r="B157" t="s">
        <v>209</v>
      </c>
      <c r="C157">
        <v>31084</v>
      </c>
      <c r="D157" t="s">
        <v>1899</v>
      </c>
      <c r="E157">
        <v>1979</v>
      </c>
      <c r="F157" t="s">
        <v>2131</v>
      </c>
      <c r="G157" t="s">
        <v>2098</v>
      </c>
      <c r="H157">
        <v>9</v>
      </c>
      <c r="I157">
        <v>1</v>
      </c>
      <c r="J157" t="s">
        <v>2131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  <c r="V157" t="s">
        <v>209</v>
      </c>
      <c r="W157">
        <v>31084</v>
      </c>
      <c r="X157" s="143">
        <v>3486668.7800000003</v>
      </c>
      <c r="Y157" s="143">
        <f t="shared" si="4"/>
        <v>3486668.7800000003</v>
      </c>
      <c r="Z157" t="b">
        <f t="shared" si="5"/>
        <v>1</v>
      </c>
    </row>
    <row r="158" spans="1:26" x14ac:dyDescent="0.3">
      <c r="A158">
        <v>153</v>
      </c>
      <c r="B158" t="s">
        <v>214</v>
      </c>
      <c r="C158">
        <v>31174</v>
      </c>
      <c r="D158" t="s">
        <v>1899</v>
      </c>
      <c r="E158">
        <v>1963</v>
      </c>
      <c r="F158" t="s">
        <v>2131</v>
      </c>
      <c r="G158" t="s">
        <v>2104</v>
      </c>
      <c r="H158">
        <v>5</v>
      </c>
      <c r="I158">
        <v>3</v>
      </c>
      <c r="J158" t="s">
        <v>2131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  <c r="V158" t="s">
        <v>214</v>
      </c>
      <c r="W158">
        <v>31174</v>
      </c>
      <c r="X158" s="143">
        <v>2653661.69</v>
      </c>
      <c r="Y158" s="143">
        <f t="shared" si="4"/>
        <v>2653661.69</v>
      </c>
      <c r="Z158" t="b">
        <f t="shared" si="5"/>
        <v>1</v>
      </c>
    </row>
    <row r="159" spans="1:26" x14ac:dyDescent="0.3">
      <c r="A159">
        <v>154</v>
      </c>
      <c r="B159" t="s">
        <v>220</v>
      </c>
      <c r="C159">
        <v>31226</v>
      </c>
      <c r="D159" t="s">
        <v>1899</v>
      </c>
      <c r="E159">
        <v>1963</v>
      </c>
      <c r="F159" t="s">
        <v>2131</v>
      </c>
      <c r="G159" t="s">
        <v>2104</v>
      </c>
      <c r="H159">
        <v>5</v>
      </c>
      <c r="I159">
        <v>3</v>
      </c>
      <c r="J159" t="s">
        <v>2131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  <c r="V159" t="s">
        <v>220</v>
      </c>
      <c r="W159">
        <v>31226</v>
      </c>
      <c r="X159" s="143">
        <v>2625987.14</v>
      </c>
      <c r="Y159" s="143">
        <f t="shared" si="4"/>
        <v>2625987.14</v>
      </c>
      <c r="Z159" t="b">
        <f t="shared" si="5"/>
        <v>1</v>
      </c>
    </row>
    <row r="160" spans="1:26" x14ac:dyDescent="0.3">
      <c r="A160">
        <v>155</v>
      </c>
      <c r="B160" t="s">
        <v>286</v>
      </c>
      <c r="C160">
        <v>31651</v>
      </c>
      <c r="D160" t="s">
        <v>1899</v>
      </c>
      <c r="E160">
        <v>1975</v>
      </c>
      <c r="F160" t="s">
        <v>2131</v>
      </c>
      <c r="G160" t="s">
        <v>2098</v>
      </c>
      <c r="H160">
        <v>9</v>
      </c>
      <c r="I160">
        <v>1</v>
      </c>
      <c r="J160" t="s">
        <v>2131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  <c r="V160" t="s">
        <v>286</v>
      </c>
      <c r="W160">
        <v>31651</v>
      </c>
      <c r="X160" s="143">
        <v>2055021.5999999999</v>
      </c>
      <c r="Y160" s="143">
        <f t="shared" si="4"/>
        <v>2055021.5999999999</v>
      </c>
      <c r="Z160" t="b">
        <f t="shared" si="5"/>
        <v>1</v>
      </c>
    </row>
    <row r="161" spans="1:26" x14ac:dyDescent="0.3">
      <c r="A161">
        <v>156</v>
      </c>
      <c r="B161" t="s">
        <v>298</v>
      </c>
      <c r="C161">
        <v>31766</v>
      </c>
      <c r="D161" t="s">
        <v>1899</v>
      </c>
      <c r="E161">
        <v>1964</v>
      </c>
      <c r="F161" t="s">
        <v>2131</v>
      </c>
      <c r="G161" t="s">
        <v>2098</v>
      </c>
      <c r="H161">
        <v>4</v>
      </c>
      <c r="I161">
        <v>3</v>
      </c>
      <c r="J161" t="s">
        <v>2131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  <c r="V161" t="s">
        <v>298</v>
      </c>
      <c r="W161">
        <v>31766</v>
      </c>
      <c r="X161" s="143">
        <v>1721329.0899999999</v>
      </c>
      <c r="Y161" s="143">
        <f t="shared" si="4"/>
        <v>1721329.0899999999</v>
      </c>
      <c r="Z161" t="b">
        <f t="shared" si="5"/>
        <v>1</v>
      </c>
    </row>
    <row r="162" spans="1:26" x14ac:dyDescent="0.3">
      <c r="A162">
        <v>157</v>
      </c>
      <c r="B162" t="s">
        <v>328</v>
      </c>
      <c r="C162">
        <v>32109</v>
      </c>
      <c r="D162" t="s">
        <v>1899</v>
      </c>
      <c r="E162">
        <v>1966</v>
      </c>
      <c r="F162" t="s">
        <v>2131</v>
      </c>
      <c r="G162" t="s">
        <v>2098</v>
      </c>
      <c r="H162">
        <v>9</v>
      </c>
      <c r="I162">
        <v>1</v>
      </c>
      <c r="J162" t="s">
        <v>2131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  <c r="V162" t="s">
        <v>328</v>
      </c>
      <c r="W162">
        <v>32109</v>
      </c>
      <c r="X162" s="143">
        <v>3671587.26</v>
      </c>
      <c r="Y162" s="143">
        <f t="shared" si="4"/>
        <v>3671587.26</v>
      </c>
      <c r="Z162" t="b">
        <f t="shared" si="5"/>
        <v>1</v>
      </c>
    </row>
    <row r="163" spans="1:26" x14ac:dyDescent="0.3">
      <c r="A163">
        <v>158</v>
      </c>
      <c r="B163" t="s">
        <v>291</v>
      </c>
      <c r="C163">
        <v>31707</v>
      </c>
      <c r="D163" t="s">
        <v>1899</v>
      </c>
      <c r="E163">
        <v>1964</v>
      </c>
      <c r="F163" t="s">
        <v>2131</v>
      </c>
      <c r="G163" t="s">
        <v>2097</v>
      </c>
      <c r="H163">
        <v>5</v>
      </c>
      <c r="I163">
        <v>4</v>
      </c>
      <c r="J163" t="s">
        <v>2131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  <c r="V163" t="s">
        <v>291</v>
      </c>
      <c r="W163">
        <v>31707</v>
      </c>
      <c r="X163" s="143">
        <v>3363800.46</v>
      </c>
      <c r="Y163" s="143">
        <f t="shared" si="4"/>
        <v>3363800.46</v>
      </c>
      <c r="Z163" t="b">
        <f t="shared" si="5"/>
        <v>1</v>
      </c>
    </row>
    <row r="164" spans="1:26" x14ac:dyDescent="0.3">
      <c r="A164">
        <v>159</v>
      </c>
      <c r="B164" t="s">
        <v>268</v>
      </c>
      <c r="C164">
        <v>31571</v>
      </c>
      <c r="D164" t="s">
        <v>1899</v>
      </c>
      <c r="E164">
        <v>1965</v>
      </c>
      <c r="F164" t="s">
        <v>2131</v>
      </c>
      <c r="G164" t="s">
        <v>2097</v>
      </c>
      <c r="H164">
        <v>5</v>
      </c>
      <c r="I164">
        <v>4</v>
      </c>
      <c r="J164" t="s">
        <v>2131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  <c r="V164" t="s">
        <v>268</v>
      </c>
      <c r="W164">
        <v>31571</v>
      </c>
      <c r="X164" s="143">
        <v>1374040.81</v>
      </c>
      <c r="Y164" s="143">
        <f t="shared" si="4"/>
        <v>1374040.81</v>
      </c>
      <c r="Z164" t="b">
        <f t="shared" si="5"/>
        <v>1</v>
      </c>
    </row>
    <row r="165" spans="1:26" x14ac:dyDescent="0.3">
      <c r="A165">
        <v>160</v>
      </c>
      <c r="B165" t="s">
        <v>270</v>
      </c>
      <c r="C165">
        <v>31576</v>
      </c>
      <c r="D165" t="s">
        <v>1899</v>
      </c>
      <c r="E165">
        <v>1965</v>
      </c>
      <c r="F165" t="s">
        <v>2131</v>
      </c>
      <c r="G165" t="s">
        <v>2097</v>
      </c>
      <c r="H165">
        <v>5</v>
      </c>
      <c r="I165">
        <v>4</v>
      </c>
      <c r="J165" t="s">
        <v>2131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  <c r="V165" t="s">
        <v>270</v>
      </c>
      <c r="W165">
        <v>31576</v>
      </c>
      <c r="X165" s="143">
        <v>1376731.62</v>
      </c>
      <c r="Y165" s="143">
        <f t="shared" si="4"/>
        <v>1376731.62</v>
      </c>
      <c r="Z165" t="b">
        <f t="shared" si="5"/>
        <v>1</v>
      </c>
    </row>
    <row r="166" spans="1:26" x14ac:dyDescent="0.3">
      <c r="A166">
        <v>161</v>
      </c>
      <c r="B166" t="s">
        <v>271</v>
      </c>
      <c r="C166">
        <v>31577</v>
      </c>
      <c r="D166" t="s">
        <v>1899</v>
      </c>
      <c r="E166">
        <v>1965</v>
      </c>
      <c r="F166" t="s">
        <v>2131</v>
      </c>
      <c r="G166" t="s">
        <v>2097</v>
      </c>
      <c r="H166">
        <v>5</v>
      </c>
      <c r="I166">
        <v>4</v>
      </c>
      <c r="J166" t="s">
        <v>2131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  <c r="V166" t="s">
        <v>271</v>
      </c>
      <c r="W166">
        <v>31577</v>
      </c>
      <c r="X166" s="143">
        <v>1393922.62</v>
      </c>
      <c r="Y166" s="143">
        <f t="shared" si="4"/>
        <v>1393922.62</v>
      </c>
      <c r="Z166" t="b">
        <f t="shared" si="5"/>
        <v>1</v>
      </c>
    </row>
    <row r="167" spans="1:26" x14ac:dyDescent="0.3">
      <c r="A167">
        <v>162</v>
      </c>
      <c r="B167" t="s">
        <v>272</v>
      </c>
      <c r="C167">
        <v>31578</v>
      </c>
      <c r="D167" t="s">
        <v>1899</v>
      </c>
      <c r="E167">
        <v>1965</v>
      </c>
      <c r="F167" t="s">
        <v>2131</v>
      </c>
      <c r="G167" t="s">
        <v>2097</v>
      </c>
      <c r="H167">
        <v>5</v>
      </c>
      <c r="I167">
        <v>4</v>
      </c>
      <c r="J167" t="s">
        <v>2131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  <c r="V167" t="s">
        <v>272</v>
      </c>
      <c r="W167">
        <v>31578</v>
      </c>
      <c r="X167" s="143">
        <v>1331041.6500000001</v>
      </c>
      <c r="Y167" s="143">
        <f t="shared" si="4"/>
        <v>1331041.6500000001</v>
      </c>
      <c r="Z167" t="b">
        <f t="shared" si="5"/>
        <v>1</v>
      </c>
    </row>
    <row r="168" spans="1:26" x14ac:dyDescent="0.3">
      <c r="A168">
        <v>163</v>
      </c>
      <c r="B168" t="s">
        <v>3343</v>
      </c>
      <c r="C168">
        <v>31826</v>
      </c>
      <c r="D168" t="s">
        <v>1899</v>
      </c>
      <c r="E168">
        <v>1974</v>
      </c>
      <c r="F168">
        <v>2016</v>
      </c>
      <c r="G168" t="s">
        <v>2129</v>
      </c>
      <c r="H168">
        <v>9</v>
      </c>
      <c r="I168">
        <v>5</v>
      </c>
      <c r="J168" t="s">
        <v>2131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V168" t="s">
        <v>313</v>
      </c>
      <c r="W168">
        <v>31824</v>
      </c>
      <c r="X168" s="143">
        <v>1333136.44</v>
      </c>
      <c r="Y168" s="143">
        <f t="shared" si="4"/>
        <v>1333136.44</v>
      </c>
      <c r="Z168" t="b">
        <f t="shared" si="5"/>
        <v>1</v>
      </c>
    </row>
    <row r="169" spans="1:26" x14ac:dyDescent="0.3">
      <c r="A169">
        <v>164</v>
      </c>
      <c r="B169" t="s">
        <v>313</v>
      </c>
      <c r="C169">
        <v>31824</v>
      </c>
      <c r="D169" t="s">
        <v>1899</v>
      </c>
      <c r="E169">
        <v>1965</v>
      </c>
      <c r="F169" t="s">
        <v>2131</v>
      </c>
      <c r="G169" t="s">
        <v>2097</v>
      </c>
      <c r="H169">
        <v>5</v>
      </c>
      <c r="I169">
        <v>4</v>
      </c>
      <c r="J169" t="s">
        <v>2131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  <c r="V169" t="s">
        <v>3343</v>
      </c>
      <c r="W169">
        <v>31826</v>
      </c>
      <c r="X169" s="143">
        <v>624434</v>
      </c>
      <c r="Y169" s="143">
        <f t="shared" si="4"/>
        <v>624434</v>
      </c>
      <c r="Z169" t="b">
        <f t="shared" si="5"/>
        <v>1</v>
      </c>
    </row>
    <row r="170" spans="1:26" x14ac:dyDescent="0.3">
      <c r="A170">
        <v>165</v>
      </c>
      <c r="B170" t="s">
        <v>2273</v>
      </c>
      <c r="C170">
        <v>31951</v>
      </c>
      <c r="D170" t="s">
        <v>1899</v>
      </c>
      <c r="E170">
        <v>1980</v>
      </c>
      <c r="F170" t="s">
        <v>2131</v>
      </c>
      <c r="G170" t="s">
        <v>2097</v>
      </c>
      <c r="H170">
        <v>9</v>
      </c>
      <c r="I170">
        <v>3</v>
      </c>
      <c r="J170" t="s">
        <v>2131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  <c r="V170" t="s">
        <v>2273</v>
      </c>
      <c r="W170">
        <v>31951</v>
      </c>
      <c r="X170" s="143">
        <v>10232066.403999999</v>
      </c>
      <c r="Y170" s="143">
        <f t="shared" si="4"/>
        <v>10232066.403999999</v>
      </c>
      <c r="Z170" t="b">
        <f t="shared" si="5"/>
        <v>1</v>
      </c>
    </row>
    <row r="171" spans="1:26" x14ac:dyDescent="0.3">
      <c r="A171">
        <v>166</v>
      </c>
      <c r="B171" t="s">
        <v>2432</v>
      </c>
      <c r="C171">
        <v>31818</v>
      </c>
      <c r="D171" t="s">
        <v>1899</v>
      </c>
      <c r="E171">
        <v>1967</v>
      </c>
      <c r="F171" t="s">
        <v>2131</v>
      </c>
      <c r="G171" t="s">
        <v>2097</v>
      </c>
      <c r="H171">
        <v>5</v>
      </c>
      <c r="I171">
        <v>6</v>
      </c>
      <c r="J171" t="s">
        <v>2131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  <c r="V171" t="s">
        <v>2432</v>
      </c>
      <c r="W171">
        <v>31818</v>
      </c>
      <c r="X171" s="143">
        <v>0</v>
      </c>
      <c r="Y171" s="143">
        <f t="shared" si="4"/>
        <v>0</v>
      </c>
      <c r="Z171" t="b">
        <f t="shared" si="5"/>
        <v>1</v>
      </c>
    </row>
    <row r="172" spans="1:26" x14ac:dyDescent="0.3">
      <c r="A172">
        <v>167</v>
      </c>
      <c r="B172" t="s">
        <v>2363</v>
      </c>
      <c r="C172">
        <v>31795</v>
      </c>
      <c r="D172" t="s">
        <v>1899</v>
      </c>
      <c r="E172">
        <v>1964</v>
      </c>
      <c r="F172" t="s">
        <v>2131</v>
      </c>
      <c r="G172" t="s">
        <v>2098</v>
      </c>
      <c r="H172">
        <v>5</v>
      </c>
      <c r="I172">
        <v>4</v>
      </c>
      <c r="J172" t="s">
        <v>2131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  <c r="V172" t="s">
        <v>2363</v>
      </c>
      <c r="W172">
        <v>31795</v>
      </c>
      <c r="X172" s="143">
        <v>3886004.1576</v>
      </c>
      <c r="Y172" s="143">
        <f t="shared" si="4"/>
        <v>3886004.1576</v>
      </c>
      <c r="Z172" t="b">
        <f t="shared" si="5"/>
        <v>1</v>
      </c>
    </row>
    <row r="173" spans="1:26" x14ac:dyDescent="0.3">
      <c r="A173">
        <v>168</v>
      </c>
      <c r="B173" t="s">
        <v>3056</v>
      </c>
      <c r="C173">
        <v>31179</v>
      </c>
      <c r="D173" t="s">
        <v>1899</v>
      </c>
      <c r="E173">
        <v>1965</v>
      </c>
      <c r="F173" t="s">
        <v>2131</v>
      </c>
      <c r="G173" t="s">
        <v>2098</v>
      </c>
      <c r="H173">
        <v>5</v>
      </c>
      <c r="I173">
        <v>4</v>
      </c>
      <c r="J173" t="s">
        <v>2131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  <c r="V173" t="s">
        <v>3056</v>
      </c>
      <c r="W173">
        <v>31179</v>
      </c>
      <c r="X173" s="143">
        <v>0</v>
      </c>
      <c r="Y173" s="143">
        <f t="shared" si="4"/>
        <v>0</v>
      </c>
      <c r="Z173" t="b">
        <f t="shared" si="5"/>
        <v>1</v>
      </c>
    </row>
    <row r="174" spans="1:26" x14ac:dyDescent="0.3">
      <c r="A174">
        <v>169</v>
      </c>
      <c r="B174" t="s">
        <v>3057</v>
      </c>
      <c r="C174">
        <v>31422</v>
      </c>
      <c r="D174" t="s">
        <v>1899</v>
      </c>
      <c r="E174">
        <v>1963</v>
      </c>
      <c r="F174" t="s">
        <v>2131</v>
      </c>
      <c r="G174" t="s">
        <v>2098</v>
      </c>
      <c r="H174">
        <v>4</v>
      </c>
      <c r="I174">
        <v>3</v>
      </c>
      <c r="J174" t="s">
        <v>2131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  <c r="V174" t="s">
        <v>3057</v>
      </c>
      <c r="W174">
        <v>31422</v>
      </c>
      <c r="X174" s="143">
        <v>6276047.8999999994</v>
      </c>
      <c r="Y174" s="143">
        <f t="shared" si="4"/>
        <v>6276047.8999999994</v>
      </c>
      <c r="Z174" t="b">
        <f t="shared" si="5"/>
        <v>1</v>
      </c>
    </row>
    <row r="175" spans="1:26" x14ac:dyDescent="0.3">
      <c r="A175">
        <v>170</v>
      </c>
      <c r="B175" t="s">
        <v>3054</v>
      </c>
      <c r="C175">
        <v>30596</v>
      </c>
      <c r="D175" t="s">
        <v>1899</v>
      </c>
      <c r="E175">
        <v>1989</v>
      </c>
      <c r="F175" t="s">
        <v>2131</v>
      </c>
      <c r="G175" t="s">
        <v>2097</v>
      </c>
      <c r="H175">
        <v>9</v>
      </c>
      <c r="I175">
        <v>1</v>
      </c>
      <c r="J175" t="s">
        <v>2131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  <c r="V175" t="s">
        <v>3054</v>
      </c>
      <c r="W175">
        <v>30596</v>
      </c>
      <c r="X175" s="143">
        <v>0</v>
      </c>
      <c r="Y175" s="143">
        <f t="shared" si="4"/>
        <v>0</v>
      </c>
      <c r="Z175" t="b">
        <f t="shared" si="5"/>
        <v>1</v>
      </c>
    </row>
    <row r="176" spans="1:26" x14ac:dyDescent="0.3">
      <c r="A176">
        <v>171</v>
      </c>
      <c r="B176" t="s">
        <v>3055</v>
      </c>
      <c r="C176">
        <v>30597</v>
      </c>
      <c r="D176" t="s">
        <v>1899</v>
      </c>
      <c r="E176">
        <v>1989</v>
      </c>
      <c r="F176" t="s">
        <v>2131</v>
      </c>
      <c r="G176" t="s">
        <v>2097</v>
      </c>
      <c r="H176">
        <v>9</v>
      </c>
      <c r="I176">
        <v>1</v>
      </c>
      <c r="J176" t="s">
        <v>2131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  <c r="V176" t="s">
        <v>3055</v>
      </c>
      <c r="W176">
        <v>30597</v>
      </c>
      <c r="X176" s="143">
        <v>0</v>
      </c>
      <c r="Y176" s="143">
        <f t="shared" si="4"/>
        <v>0</v>
      </c>
      <c r="Z176" t="b">
        <f t="shared" si="5"/>
        <v>1</v>
      </c>
    </row>
    <row r="177" spans="1:26" x14ac:dyDescent="0.3">
      <c r="A177">
        <v>172</v>
      </c>
      <c r="B177" t="s">
        <v>3076</v>
      </c>
      <c r="C177">
        <v>30866</v>
      </c>
      <c r="D177" t="s">
        <v>1899</v>
      </c>
      <c r="E177">
        <v>1979</v>
      </c>
      <c r="F177" t="s">
        <v>2131</v>
      </c>
      <c r="G177" t="s">
        <v>2097</v>
      </c>
      <c r="H177">
        <v>9</v>
      </c>
      <c r="I177">
        <v>4</v>
      </c>
      <c r="J177" t="s">
        <v>2131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  <c r="V177" t="s">
        <v>3076</v>
      </c>
      <c r="W177">
        <v>30866</v>
      </c>
      <c r="X177" s="143">
        <v>0</v>
      </c>
      <c r="Y177" s="143">
        <f t="shared" si="4"/>
        <v>0</v>
      </c>
      <c r="Z177" t="b">
        <f t="shared" si="5"/>
        <v>1</v>
      </c>
    </row>
    <row r="178" spans="1:26" x14ac:dyDescent="0.3">
      <c r="A178">
        <v>173</v>
      </c>
      <c r="B178" t="s">
        <v>224</v>
      </c>
      <c r="C178">
        <v>31237</v>
      </c>
      <c r="D178" t="s">
        <v>1899</v>
      </c>
      <c r="E178">
        <v>1964</v>
      </c>
      <c r="F178" t="s">
        <v>2131</v>
      </c>
      <c r="G178" t="s">
        <v>2097</v>
      </c>
      <c r="H178">
        <v>5</v>
      </c>
      <c r="I178">
        <v>4</v>
      </c>
      <c r="J178" t="s">
        <v>2131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  <c r="V178" t="s">
        <v>224</v>
      </c>
      <c r="W178">
        <v>31237</v>
      </c>
      <c r="X178" s="143">
        <v>2725946.23</v>
      </c>
      <c r="Y178" s="143">
        <f t="shared" si="4"/>
        <v>2725946.23</v>
      </c>
      <c r="Z178" t="b">
        <f t="shared" si="5"/>
        <v>1</v>
      </c>
    </row>
    <row r="179" spans="1:26" x14ac:dyDescent="0.3">
      <c r="A179">
        <v>174</v>
      </c>
      <c r="B179" t="s">
        <v>225</v>
      </c>
      <c r="C179">
        <v>31239</v>
      </c>
      <c r="D179" t="s">
        <v>1899</v>
      </c>
      <c r="E179">
        <v>1964</v>
      </c>
      <c r="F179" t="s">
        <v>2131</v>
      </c>
      <c r="G179" t="s">
        <v>2097</v>
      </c>
      <c r="H179">
        <v>5</v>
      </c>
      <c r="I179">
        <v>4</v>
      </c>
      <c r="J179" t="s">
        <v>2131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  <c r="V179" t="s">
        <v>225</v>
      </c>
      <c r="W179">
        <v>31239</v>
      </c>
      <c r="X179" s="143">
        <v>2725946.23</v>
      </c>
      <c r="Y179" s="143">
        <f t="shared" si="4"/>
        <v>2725946.23</v>
      </c>
      <c r="Z179" t="b">
        <f t="shared" si="5"/>
        <v>1</v>
      </c>
    </row>
    <row r="180" spans="1:26" x14ac:dyDescent="0.3">
      <c r="A180">
        <v>175</v>
      </c>
      <c r="B180" t="s">
        <v>218</v>
      </c>
      <c r="C180">
        <v>31220</v>
      </c>
      <c r="D180" t="s">
        <v>1899</v>
      </c>
      <c r="E180">
        <v>1965</v>
      </c>
      <c r="F180" t="s">
        <v>2131</v>
      </c>
      <c r="G180" t="s">
        <v>2098</v>
      </c>
      <c r="H180">
        <v>5</v>
      </c>
      <c r="I180">
        <v>4</v>
      </c>
      <c r="J180" t="s">
        <v>2131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  <c r="V180" t="s">
        <v>218</v>
      </c>
      <c r="W180">
        <v>31220</v>
      </c>
      <c r="X180" s="143">
        <v>0</v>
      </c>
      <c r="Y180" s="143">
        <f t="shared" si="4"/>
        <v>0</v>
      </c>
      <c r="Z180" t="b">
        <f t="shared" si="5"/>
        <v>1</v>
      </c>
    </row>
    <row r="181" spans="1:26" x14ac:dyDescent="0.3">
      <c r="A181">
        <v>176</v>
      </c>
      <c r="B181" t="s">
        <v>219</v>
      </c>
      <c r="C181">
        <v>31225</v>
      </c>
      <c r="D181" t="s">
        <v>1899</v>
      </c>
      <c r="E181">
        <v>1965</v>
      </c>
      <c r="F181" t="s">
        <v>2131</v>
      </c>
      <c r="G181" t="s">
        <v>2097</v>
      </c>
      <c r="H181">
        <v>5</v>
      </c>
      <c r="I181">
        <v>3</v>
      </c>
      <c r="J181" t="s">
        <v>2131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  <c r="V181" t="s">
        <v>219</v>
      </c>
      <c r="W181">
        <v>31225</v>
      </c>
      <c r="X181" s="143">
        <v>0</v>
      </c>
      <c r="Y181" s="143">
        <f t="shared" si="4"/>
        <v>0</v>
      </c>
      <c r="Z181" t="b">
        <f t="shared" si="5"/>
        <v>1</v>
      </c>
    </row>
    <row r="182" spans="1:26" x14ac:dyDescent="0.3">
      <c r="A182">
        <v>177</v>
      </c>
      <c r="B182" t="s">
        <v>240</v>
      </c>
      <c r="C182">
        <v>31441</v>
      </c>
      <c r="D182" t="s">
        <v>1899</v>
      </c>
      <c r="E182">
        <v>1964</v>
      </c>
      <c r="F182" t="s">
        <v>2131</v>
      </c>
      <c r="G182" t="s">
        <v>2098</v>
      </c>
      <c r="H182">
        <v>5</v>
      </c>
      <c r="I182">
        <v>4</v>
      </c>
      <c r="J182" t="s">
        <v>2131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  <c r="V182" t="s">
        <v>240</v>
      </c>
      <c r="W182">
        <v>31441</v>
      </c>
      <c r="X182" s="143">
        <v>3320947.0500000003</v>
      </c>
      <c r="Y182" s="143">
        <f t="shared" si="4"/>
        <v>3320947.0500000003</v>
      </c>
      <c r="Z182" t="b">
        <f t="shared" si="5"/>
        <v>1</v>
      </c>
    </row>
    <row r="183" spans="1:26" x14ac:dyDescent="0.3">
      <c r="A183">
        <v>178</v>
      </c>
      <c r="B183" t="s">
        <v>238</v>
      </c>
      <c r="C183">
        <v>31439</v>
      </c>
      <c r="D183" t="s">
        <v>1899</v>
      </c>
      <c r="E183">
        <v>1962</v>
      </c>
      <c r="F183" t="s">
        <v>2131</v>
      </c>
      <c r="G183" t="s">
        <v>2098</v>
      </c>
      <c r="H183">
        <v>4</v>
      </c>
      <c r="I183">
        <v>3</v>
      </c>
      <c r="J183" t="s">
        <v>2131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  <c r="V183" t="s">
        <v>238</v>
      </c>
      <c r="W183">
        <v>31439</v>
      </c>
      <c r="X183" s="143">
        <v>25681.200000000001</v>
      </c>
      <c r="Y183" s="143">
        <f t="shared" si="4"/>
        <v>25681.200000000001</v>
      </c>
      <c r="Z183" t="b">
        <f t="shared" si="5"/>
        <v>1</v>
      </c>
    </row>
    <row r="184" spans="1:26" x14ac:dyDescent="0.3">
      <c r="A184">
        <v>179</v>
      </c>
      <c r="B184" t="s">
        <v>332</v>
      </c>
      <c r="C184">
        <v>32146</v>
      </c>
      <c r="D184" t="s">
        <v>1899</v>
      </c>
      <c r="E184">
        <v>1965</v>
      </c>
      <c r="F184" t="s">
        <v>2131</v>
      </c>
      <c r="G184" t="s">
        <v>2097</v>
      </c>
      <c r="H184">
        <v>5</v>
      </c>
      <c r="I184">
        <v>4</v>
      </c>
      <c r="J184" t="s">
        <v>2131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  <c r="V184" t="s">
        <v>332</v>
      </c>
      <c r="W184">
        <v>32146</v>
      </c>
      <c r="X184" s="143">
        <v>3830301.1199999996</v>
      </c>
      <c r="Y184" s="143">
        <f t="shared" si="4"/>
        <v>3830301.1199999996</v>
      </c>
      <c r="Z184" t="b">
        <f t="shared" si="5"/>
        <v>1</v>
      </c>
    </row>
    <row r="185" spans="1:26" x14ac:dyDescent="0.3">
      <c r="A185">
        <v>180</v>
      </c>
      <c r="B185" t="s">
        <v>329</v>
      </c>
      <c r="C185">
        <v>32110</v>
      </c>
      <c r="D185" t="s">
        <v>1899</v>
      </c>
      <c r="E185">
        <v>1963</v>
      </c>
      <c r="F185" t="s">
        <v>2131</v>
      </c>
      <c r="G185" t="s">
        <v>2098</v>
      </c>
      <c r="H185">
        <v>4</v>
      </c>
      <c r="I185">
        <v>2</v>
      </c>
      <c r="J185" t="s">
        <v>2131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  <c r="V185" t="s">
        <v>329</v>
      </c>
      <c r="W185">
        <v>32110</v>
      </c>
      <c r="X185" s="143">
        <v>0</v>
      </c>
      <c r="Y185" s="143">
        <f t="shared" si="4"/>
        <v>0</v>
      </c>
      <c r="Z185" t="b">
        <f t="shared" si="5"/>
        <v>1</v>
      </c>
    </row>
    <row r="186" spans="1:26" x14ac:dyDescent="0.3">
      <c r="A186">
        <v>181</v>
      </c>
      <c r="B186" t="s">
        <v>330</v>
      </c>
      <c r="C186">
        <v>32111</v>
      </c>
      <c r="D186" t="s">
        <v>1899</v>
      </c>
      <c r="E186">
        <v>1963</v>
      </c>
      <c r="F186" t="s">
        <v>2131</v>
      </c>
      <c r="G186" t="s">
        <v>2098</v>
      </c>
      <c r="H186">
        <v>4</v>
      </c>
      <c r="I186">
        <v>3</v>
      </c>
      <c r="J186" t="s">
        <v>2131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  <c r="V186" t="s">
        <v>330</v>
      </c>
      <c r="W186">
        <v>32111</v>
      </c>
      <c r="X186" s="143">
        <v>1749637.91</v>
      </c>
      <c r="Y186" s="143">
        <f t="shared" si="4"/>
        <v>1749637.91</v>
      </c>
      <c r="Z186" t="b">
        <f t="shared" si="5"/>
        <v>1</v>
      </c>
    </row>
    <row r="187" spans="1:26" x14ac:dyDescent="0.3">
      <c r="A187">
        <v>182</v>
      </c>
      <c r="B187" t="s">
        <v>333</v>
      </c>
      <c r="C187">
        <v>32147</v>
      </c>
      <c r="D187" t="s">
        <v>1899</v>
      </c>
      <c r="E187">
        <v>1965</v>
      </c>
      <c r="F187" t="s">
        <v>2131</v>
      </c>
      <c r="G187" t="s">
        <v>2097</v>
      </c>
      <c r="H187">
        <v>5</v>
      </c>
      <c r="I187">
        <v>4</v>
      </c>
      <c r="J187" t="s">
        <v>2131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  <c r="V187" t="s">
        <v>333</v>
      </c>
      <c r="W187">
        <v>32147</v>
      </c>
      <c r="X187" s="143">
        <v>3426512.3</v>
      </c>
      <c r="Y187" s="143">
        <f t="shared" si="4"/>
        <v>3426512.3</v>
      </c>
      <c r="Z187" t="b">
        <f t="shared" si="5"/>
        <v>1</v>
      </c>
    </row>
    <row r="188" spans="1:26" x14ac:dyDescent="0.3">
      <c r="A188">
        <v>183</v>
      </c>
      <c r="B188" t="s">
        <v>266</v>
      </c>
      <c r="C188">
        <v>31566</v>
      </c>
      <c r="D188" t="s">
        <v>1899</v>
      </c>
      <c r="E188">
        <v>1964</v>
      </c>
      <c r="F188" t="s">
        <v>2131</v>
      </c>
      <c r="G188" t="s">
        <v>2098</v>
      </c>
      <c r="H188">
        <v>5</v>
      </c>
      <c r="I188">
        <v>2</v>
      </c>
      <c r="J188" t="s">
        <v>2131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  <c r="V188" t="s">
        <v>266</v>
      </c>
      <c r="W188">
        <v>31566</v>
      </c>
      <c r="X188" s="143">
        <v>0</v>
      </c>
      <c r="Y188" s="143">
        <f t="shared" si="4"/>
        <v>0</v>
      </c>
      <c r="Z188" t="b">
        <f t="shared" si="5"/>
        <v>1</v>
      </c>
    </row>
    <row r="189" spans="1:26" x14ac:dyDescent="0.3">
      <c r="A189">
        <v>184</v>
      </c>
      <c r="B189" t="s">
        <v>305</v>
      </c>
      <c r="C189">
        <v>31791</v>
      </c>
      <c r="D189" t="s">
        <v>1899</v>
      </c>
      <c r="E189">
        <v>1961</v>
      </c>
      <c r="F189" t="s">
        <v>2131</v>
      </c>
      <c r="G189" t="s">
        <v>2098</v>
      </c>
      <c r="H189">
        <v>5</v>
      </c>
      <c r="I189">
        <v>4</v>
      </c>
      <c r="J189" t="s">
        <v>2131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  <c r="V189" t="s">
        <v>305</v>
      </c>
      <c r="W189">
        <v>31791</v>
      </c>
      <c r="X189" s="143">
        <v>0</v>
      </c>
      <c r="Y189" s="143">
        <f t="shared" si="4"/>
        <v>0</v>
      </c>
      <c r="Z189" t="b">
        <f t="shared" si="5"/>
        <v>1</v>
      </c>
    </row>
    <row r="190" spans="1:26" x14ac:dyDescent="0.3">
      <c r="A190">
        <v>185</v>
      </c>
      <c r="B190" t="s">
        <v>307</v>
      </c>
      <c r="C190">
        <v>31797</v>
      </c>
      <c r="D190" t="s">
        <v>1899</v>
      </c>
      <c r="E190">
        <v>1964</v>
      </c>
      <c r="F190" t="s">
        <v>2131</v>
      </c>
      <c r="G190" t="s">
        <v>2098</v>
      </c>
      <c r="H190">
        <v>5</v>
      </c>
      <c r="I190">
        <v>2</v>
      </c>
      <c r="J190" t="s">
        <v>2131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  <c r="V190" t="s">
        <v>307</v>
      </c>
      <c r="W190">
        <v>31797</v>
      </c>
      <c r="X190" s="143">
        <v>0</v>
      </c>
      <c r="Y190" s="143">
        <f t="shared" si="4"/>
        <v>0</v>
      </c>
      <c r="Z190" t="b">
        <f t="shared" si="5"/>
        <v>1</v>
      </c>
    </row>
    <row r="191" spans="1:26" x14ac:dyDescent="0.3">
      <c r="A191">
        <v>186</v>
      </c>
      <c r="B191" t="s">
        <v>311</v>
      </c>
      <c r="C191">
        <v>31804</v>
      </c>
      <c r="D191" t="s">
        <v>1899</v>
      </c>
      <c r="E191">
        <v>1963</v>
      </c>
      <c r="F191" t="s">
        <v>2131</v>
      </c>
      <c r="G191" t="s">
        <v>2098</v>
      </c>
      <c r="H191">
        <v>5</v>
      </c>
      <c r="I191">
        <v>4</v>
      </c>
      <c r="J191" t="s">
        <v>2131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  <c r="V191" t="s">
        <v>311</v>
      </c>
      <c r="W191">
        <v>31804</v>
      </c>
      <c r="X191" s="143">
        <v>0</v>
      </c>
      <c r="Y191" s="143">
        <f t="shared" si="4"/>
        <v>0</v>
      </c>
      <c r="Z191" t="b">
        <f t="shared" si="5"/>
        <v>1</v>
      </c>
    </row>
    <row r="192" spans="1:26" x14ac:dyDescent="0.3">
      <c r="A192">
        <v>187</v>
      </c>
      <c r="B192" t="s">
        <v>2364</v>
      </c>
      <c r="C192">
        <v>31570</v>
      </c>
      <c r="D192" t="s">
        <v>1899</v>
      </c>
      <c r="E192">
        <v>1965</v>
      </c>
      <c r="F192" t="s">
        <v>2131</v>
      </c>
      <c r="G192" t="s">
        <v>2097</v>
      </c>
      <c r="H192">
        <v>5</v>
      </c>
      <c r="I192">
        <v>4</v>
      </c>
      <c r="J192" t="s">
        <v>2131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  <c r="V192" t="s">
        <v>2364</v>
      </c>
      <c r="W192">
        <v>31570</v>
      </c>
      <c r="X192" s="143">
        <v>0</v>
      </c>
      <c r="Y192" s="143">
        <f t="shared" si="4"/>
        <v>0</v>
      </c>
      <c r="Z192" t="b">
        <f t="shared" si="5"/>
        <v>1</v>
      </c>
    </row>
    <row r="193" spans="1:26" x14ac:dyDescent="0.3">
      <c r="A193">
        <v>188</v>
      </c>
      <c r="B193" t="s">
        <v>2365</v>
      </c>
      <c r="C193">
        <v>31573</v>
      </c>
      <c r="D193" t="s">
        <v>1899</v>
      </c>
      <c r="E193">
        <v>1965</v>
      </c>
      <c r="F193" t="s">
        <v>2131</v>
      </c>
      <c r="G193" t="s">
        <v>2097</v>
      </c>
      <c r="H193">
        <v>5</v>
      </c>
      <c r="I193">
        <v>4</v>
      </c>
      <c r="J193" t="s">
        <v>2131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  <c r="V193" t="s">
        <v>2365</v>
      </c>
      <c r="W193">
        <v>31573</v>
      </c>
      <c r="X193" s="143">
        <v>0</v>
      </c>
      <c r="Y193" s="143">
        <f t="shared" si="4"/>
        <v>0</v>
      </c>
      <c r="Z193" t="b">
        <f t="shared" si="5"/>
        <v>1</v>
      </c>
    </row>
    <row r="194" spans="1:26" x14ac:dyDescent="0.3">
      <c r="A194">
        <v>189</v>
      </c>
      <c r="B194" t="s">
        <v>263</v>
      </c>
      <c r="C194">
        <v>31561</v>
      </c>
      <c r="D194" t="s">
        <v>1899</v>
      </c>
      <c r="E194">
        <v>1964</v>
      </c>
      <c r="F194" t="s">
        <v>2131</v>
      </c>
      <c r="G194" t="s">
        <v>2098</v>
      </c>
      <c r="H194">
        <v>5</v>
      </c>
      <c r="I194">
        <v>2</v>
      </c>
      <c r="J194" t="s">
        <v>2131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  <c r="V194" t="s">
        <v>263</v>
      </c>
      <c r="W194">
        <v>31561</v>
      </c>
      <c r="X194" s="143">
        <v>0</v>
      </c>
      <c r="Y194" s="143">
        <f t="shared" si="4"/>
        <v>0</v>
      </c>
      <c r="Z194" t="b">
        <f t="shared" si="5"/>
        <v>1</v>
      </c>
    </row>
    <row r="195" spans="1:26" x14ac:dyDescent="0.3">
      <c r="A195">
        <v>190</v>
      </c>
      <c r="B195" t="s">
        <v>269</v>
      </c>
      <c r="C195">
        <v>31551</v>
      </c>
      <c r="D195" t="s">
        <v>1899</v>
      </c>
      <c r="E195">
        <v>1963</v>
      </c>
      <c r="F195" t="s">
        <v>2131</v>
      </c>
      <c r="G195" t="s">
        <v>2097</v>
      </c>
      <c r="H195">
        <v>5</v>
      </c>
      <c r="I195">
        <v>4</v>
      </c>
      <c r="J195" t="s">
        <v>2131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  <c r="V195" t="s">
        <v>269</v>
      </c>
      <c r="W195">
        <v>31551</v>
      </c>
      <c r="X195" s="143">
        <v>0</v>
      </c>
      <c r="Y195" s="143">
        <f t="shared" si="4"/>
        <v>0</v>
      </c>
      <c r="Z195" t="b">
        <f t="shared" si="5"/>
        <v>1</v>
      </c>
    </row>
    <row r="196" spans="1:26" x14ac:dyDescent="0.3">
      <c r="A196">
        <v>191</v>
      </c>
      <c r="B196" t="s">
        <v>273</v>
      </c>
      <c r="C196">
        <v>31552</v>
      </c>
      <c r="D196" t="s">
        <v>1899</v>
      </c>
      <c r="E196">
        <v>1963</v>
      </c>
      <c r="F196" t="s">
        <v>2131</v>
      </c>
      <c r="G196" t="s">
        <v>2097</v>
      </c>
      <c r="H196">
        <v>5</v>
      </c>
      <c r="I196">
        <v>4</v>
      </c>
      <c r="J196" t="s">
        <v>2131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  <c r="V196" t="s">
        <v>273</v>
      </c>
      <c r="W196">
        <v>31552</v>
      </c>
      <c r="X196" s="143">
        <v>0</v>
      </c>
      <c r="Y196" s="143">
        <f t="shared" si="4"/>
        <v>0</v>
      </c>
      <c r="Z196" t="b">
        <f t="shared" si="5"/>
        <v>1</v>
      </c>
    </row>
    <row r="197" spans="1:26" x14ac:dyDescent="0.3">
      <c r="A197">
        <v>192</v>
      </c>
      <c r="B197" t="s">
        <v>274</v>
      </c>
      <c r="C197">
        <v>31555</v>
      </c>
      <c r="D197" t="s">
        <v>1899</v>
      </c>
      <c r="E197">
        <v>1964</v>
      </c>
      <c r="F197" t="s">
        <v>2131</v>
      </c>
      <c r="G197" t="s">
        <v>2097</v>
      </c>
      <c r="H197">
        <v>5</v>
      </c>
      <c r="I197">
        <v>4</v>
      </c>
      <c r="J197" t="s">
        <v>2131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  <c r="V197" t="s">
        <v>274</v>
      </c>
      <c r="W197">
        <v>31555</v>
      </c>
      <c r="X197" s="143">
        <v>0</v>
      </c>
      <c r="Y197" s="143">
        <f t="shared" si="4"/>
        <v>0</v>
      </c>
      <c r="Z197" t="b">
        <f t="shared" si="5"/>
        <v>1</v>
      </c>
    </row>
    <row r="198" spans="1:26" x14ac:dyDescent="0.3">
      <c r="A198">
        <v>193</v>
      </c>
      <c r="B198" t="s">
        <v>290</v>
      </c>
      <c r="C198">
        <v>31706</v>
      </c>
      <c r="D198" t="s">
        <v>1899</v>
      </c>
      <c r="E198">
        <v>1963</v>
      </c>
      <c r="F198" t="s">
        <v>2131</v>
      </c>
      <c r="G198" t="s">
        <v>2097</v>
      </c>
      <c r="H198">
        <v>5</v>
      </c>
      <c r="I198">
        <v>4</v>
      </c>
      <c r="J198" t="s">
        <v>2131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  <c r="V198" t="s">
        <v>290</v>
      </c>
      <c r="W198">
        <v>31706</v>
      </c>
      <c r="X198" s="143">
        <v>0</v>
      </c>
      <c r="Y198" s="143">
        <f t="shared" si="4"/>
        <v>0</v>
      </c>
      <c r="Z198" t="b">
        <f t="shared" si="5"/>
        <v>1</v>
      </c>
    </row>
    <row r="199" spans="1:26" x14ac:dyDescent="0.3">
      <c r="A199">
        <v>194</v>
      </c>
      <c r="B199" t="s">
        <v>295</v>
      </c>
      <c r="C199">
        <v>31744</v>
      </c>
      <c r="D199" t="s">
        <v>1899</v>
      </c>
      <c r="E199">
        <v>1963</v>
      </c>
      <c r="F199" t="s">
        <v>2131</v>
      </c>
      <c r="G199" t="s">
        <v>2097</v>
      </c>
      <c r="H199">
        <v>5</v>
      </c>
      <c r="I199">
        <v>4</v>
      </c>
      <c r="J199" t="s">
        <v>2131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  <c r="V199" t="s">
        <v>295</v>
      </c>
      <c r="W199">
        <v>31744</v>
      </c>
      <c r="X199" s="143">
        <v>0</v>
      </c>
      <c r="Y199" s="143">
        <f t="shared" ref="Y199:Y262" si="6">VLOOKUP(W199,C:M,11,0)</f>
        <v>0</v>
      </c>
      <c r="Z199" t="b">
        <f t="shared" ref="Z199:Z262" si="7">AND(X199=Y199)</f>
        <v>1</v>
      </c>
    </row>
    <row r="200" spans="1:26" x14ac:dyDescent="0.3">
      <c r="A200">
        <v>195</v>
      </c>
      <c r="B200" t="s">
        <v>312</v>
      </c>
      <c r="C200">
        <v>31783</v>
      </c>
      <c r="D200" t="s">
        <v>1899</v>
      </c>
      <c r="E200">
        <v>1963</v>
      </c>
      <c r="F200" t="s">
        <v>2131</v>
      </c>
      <c r="G200" t="s">
        <v>2097</v>
      </c>
      <c r="H200">
        <v>5</v>
      </c>
      <c r="I200">
        <v>4</v>
      </c>
      <c r="J200" t="s">
        <v>2131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  <c r="V200" t="s">
        <v>312</v>
      </c>
      <c r="W200">
        <v>31783</v>
      </c>
      <c r="X200" s="143">
        <v>0</v>
      </c>
      <c r="Y200" s="143">
        <f t="shared" si="6"/>
        <v>0</v>
      </c>
      <c r="Z200" t="b">
        <f t="shared" si="7"/>
        <v>1</v>
      </c>
    </row>
    <row r="201" spans="1:26" x14ac:dyDescent="0.3">
      <c r="A201">
        <v>196</v>
      </c>
      <c r="B201" t="s">
        <v>2274</v>
      </c>
      <c r="C201">
        <v>31548</v>
      </c>
      <c r="D201" t="s">
        <v>1899</v>
      </c>
      <c r="E201">
        <v>1963</v>
      </c>
      <c r="F201" t="s">
        <v>2131</v>
      </c>
      <c r="G201" t="s">
        <v>2097</v>
      </c>
      <c r="H201">
        <v>5</v>
      </c>
      <c r="I201">
        <v>4</v>
      </c>
      <c r="J201" t="s">
        <v>2131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  <c r="V201" t="s">
        <v>2274</v>
      </c>
      <c r="W201">
        <v>31548</v>
      </c>
      <c r="X201" s="143">
        <v>0</v>
      </c>
      <c r="Y201" s="143">
        <f t="shared" si="6"/>
        <v>0</v>
      </c>
      <c r="Z201" t="b">
        <f t="shared" si="7"/>
        <v>1</v>
      </c>
    </row>
    <row r="202" spans="1:26" x14ac:dyDescent="0.3">
      <c r="A202">
        <v>197</v>
      </c>
      <c r="B202" t="s">
        <v>212</v>
      </c>
      <c r="C202">
        <v>31183</v>
      </c>
      <c r="D202" t="s">
        <v>1899</v>
      </c>
      <c r="E202">
        <v>1965</v>
      </c>
      <c r="F202" t="s">
        <v>2131</v>
      </c>
      <c r="G202" t="s">
        <v>2098</v>
      </c>
      <c r="H202">
        <v>5</v>
      </c>
      <c r="I202">
        <v>4</v>
      </c>
      <c r="J202" t="s">
        <v>2131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  <c r="V202" t="s">
        <v>212</v>
      </c>
      <c r="W202">
        <v>31183</v>
      </c>
      <c r="X202" s="143">
        <v>16367712.679500001</v>
      </c>
      <c r="Y202" s="143">
        <f t="shared" si="6"/>
        <v>16367712.679500001</v>
      </c>
      <c r="Z202" t="b">
        <f t="shared" si="7"/>
        <v>1</v>
      </c>
    </row>
    <row r="203" spans="1:26" x14ac:dyDescent="0.3">
      <c r="A203">
        <v>198</v>
      </c>
      <c r="B203" t="s">
        <v>210</v>
      </c>
      <c r="C203">
        <v>31180</v>
      </c>
      <c r="D203" t="s">
        <v>1899</v>
      </c>
      <c r="E203">
        <v>1964</v>
      </c>
      <c r="F203" t="s">
        <v>2131</v>
      </c>
      <c r="G203" t="s">
        <v>2098</v>
      </c>
      <c r="H203">
        <v>5</v>
      </c>
      <c r="I203">
        <v>3</v>
      </c>
      <c r="J203" t="s">
        <v>2131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  <c r="V203" t="s">
        <v>210</v>
      </c>
      <c r="W203">
        <v>31180</v>
      </c>
      <c r="X203" s="143">
        <v>9600282.1099999994</v>
      </c>
      <c r="Y203" s="143">
        <f t="shared" si="6"/>
        <v>9600282.1099999994</v>
      </c>
      <c r="Z203" t="b">
        <f t="shared" si="7"/>
        <v>1</v>
      </c>
    </row>
    <row r="204" spans="1:26" x14ac:dyDescent="0.3">
      <c r="A204">
        <v>199</v>
      </c>
      <c r="B204" t="s">
        <v>2438</v>
      </c>
      <c r="C204">
        <v>31469</v>
      </c>
      <c r="D204" t="s">
        <v>1899</v>
      </c>
      <c r="E204">
        <v>1965</v>
      </c>
      <c r="F204" t="s">
        <v>2131</v>
      </c>
      <c r="G204" t="s">
        <v>2104</v>
      </c>
      <c r="H204">
        <v>5</v>
      </c>
      <c r="I204">
        <v>4</v>
      </c>
      <c r="J204" t="s">
        <v>2131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  <c r="V204" t="s">
        <v>2438</v>
      </c>
      <c r="W204">
        <v>31469</v>
      </c>
      <c r="X204" s="143">
        <v>11994644.83</v>
      </c>
      <c r="Y204" s="143">
        <f t="shared" si="6"/>
        <v>11994644.83</v>
      </c>
      <c r="Z204" t="b">
        <f t="shared" si="7"/>
        <v>1</v>
      </c>
    </row>
    <row r="205" spans="1:26" x14ac:dyDescent="0.3">
      <c r="A205">
        <v>200</v>
      </c>
      <c r="B205" t="s">
        <v>2341</v>
      </c>
      <c r="C205">
        <v>32180</v>
      </c>
      <c r="D205" t="s">
        <v>1899</v>
      </c>
      <c r="E205">
        <v>1975</v>
      </c>
      <c r="F205" t="s">
        <v>2131</v>
      </c>
      <c r="G205" t="s">
        <v>2098</v>
      </c>
      <c r="H205">
        <v>5</v>
      </c>
      <c r="I205">
        <v>2</v>
      </c>
      <c r="J205" t="s">
        <v>2131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  <c r="V205" t="s">
        <v>2341</v>
      </c>
      <c r="W205">
        <v>32180</v>
      </c>
      <c r="X205" s="143">
        <v>3979853.12</v>
      </c>
      <c r="Y205" s="143">
        <f t="shared" si="6"/>
        <v>3979853.12</v>
      </c>
      <c r="Z205" t="b">
        <f t="shared" si="7"/>
        <v>1</v>
      </c>
    </row>
    <row r="206" spans="1:26" x14ac:dyDescent="0.3">
      <c r="A206">
        <v>201</v>
      </c>
      <c r="B206" t="s">
        <v>2342</v>
      </c>
      <c r="C206">
        <v>32181</v>
      </c>
      <c r="D206" t="s">
        <v>1899</v>
      </c>
      <c r="E206">
        <v>1977</v>
      </c>
      <c r="F206" t="s">
        <v>2131</v>
      </c>
      <c r="G206" t="s">
        <v>2098</v>
      </c>
      <c r="H206">
        <v>5</v>
      </c>
      <c r="I206">
        <v>2</v>
      </c>
      <c r="J206" t="s">
        <v>2131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  <c r="V206" t="s">
        <v>2342</v>
      </c>
      <c r="W206">
        <v>32181</v>
      </c>
      <c r="X206" s="143">
        <v>1907487.26</v>
      </c>
      <c r="Y206" s="143">
        <f t="shared" si="6"/>
        <v>1907487.26</v>
      </c>
      <c r="Z206" t="b">
        <f t="shared" si="7"/>
        <v>1</v>
      </c>
    </row>
    <row r="207" spans="1:26" x14ac:dyDescent="0.3">
      <c r="A207">
        <v>202</v>
      </c>
      <c r="B207" t="s">
        <v>2343</v>
      </c>
      <c r="C207">
        <v>32182</v>
      </c>
      <c r="D207" t="s">
        <v>1899</v>
      </c>
      <c r="E207">
        <v>1993</v>
      </c>
      <c r="F207" t="s">
        <v>2131</v>
      </c>
      <c r="G207" t="s">
        <v>2099</v>
      </c>
      <c r="H207">
        <v>5</v>
      </c>
      <c r="I207">
        <v>4</v>
      </c>
      <c r="J207" t="s">
        <v>2131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  <c r="V207" t="s">
        <v>2343</v>
      </c>
      <c r="W207">
        <v>32182</v>
      </c>
      <c r="X207" s="143">
        <v>6122626.79</v>
      </c>
      <c r="Y207" s="143">
        <f t="shared" si="6"/>
        <v>6122626.79</v>
      </c>
      <c r="Z207" t="b">
        <f t="shared" si="7"/>
        <v>1</v>
      </c>
    </row>
    <row r="208" spans="1:26" x14ac:dyDescent="0.3">
      <c r="A208">
        <v>203</v>
      </c>
      <c r="B208" t="s">
        <v>2344</v>
      </c>
      <c r="C208">
        <v>32288</v>
      </c>
      <c r="D208" t="s">
        <v>1899</v>
      </c>
      <c r="E208">
        <v>1981</v>
      </c>
      <c r="F208" t="s">
        <v>2131</v>
      </c>
      <c r="G208" t="s">
        <v>2098</v>
      </c>
      <c r="H208">
        <v>5</v>
      </c>
      <c r="I208">
        <v>4</v>
      </c>
      <c r="J208" t="s">
        <v>2131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  <c r="V208" t="s">
        <v>2344</v>
      </c>
      <c r="W208">
        <v>32288</v>
      </c>
      <c r="X208" s="143">
        <v>7556932.0699999994</v>
      </c>
      <c r="Y208" s="143">
        <f t="shared" si="6"/>
        <v>7556932.0699999994</v>
      </c>
      <c r="Z208" t="b">
        <f t="shared" si="7"/>
        <v>1</v>
      </c>
    </row>
    <row r="209" spans="1:26" x14ac:dyDescent="0.3">
      <c r="A209">
        <v>204</v>
      </c>
      <c r="B209" t="s">
        <v>2345</v>
      </c>
      <c r="C209">
        <v>32289</v>
      </c>
      <c r="D209" t="s">
        <v>1899</v>
      </c>
      <c r="E209">
        <v>1992</v>
      </c>
      <c r="F209" t="s">
        <v>2131</v>
      </c>
      <c r="G209" t="s">
        <v>2098</v>
      </c>
      <c r="H209">
        <v>5</v>
      </c>
      <c r="I209">
        <v>5</v>
      </c>
      <c r="J209" t="s">
        <v>2131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  <c r="V209" t="s">
        <v>2345</v>
      </c>
      <c r="W209">
        <v>32289</v>
      </c>
      <c r="X209" s="143">
        <v>8955374.379999999</v>
      </c>
      <c r="Y209" s="143">
        <f t="shared" si="6"/>
        <v>8955374.379999999</v>
      </c>
      <c r="Z209" t="b">
        <f t="shared" si="7"/>
        <v>1</v>
      </c>
    </row>
    <row r="210" spans="1:26" x14ac:dyDescent="0.3">
      <c r="A210">
        <v>205</v>
      </c>
      <c r="B210" t="s">
        <v>2346</v>
      </c>
      <c r="C210">
        <v>55691</v>
      </c>
      <c r="D210" t="s">
        <v>1899</v>
      </c>
      <c r="E210">
        <v>1999</v>
      </c>
      <c r="F210" t="s">
        <v>2131</v>
      </c>
      <c r="G210" t="s">
        <v>2098</v>
      </c>
      <c r="H210">
        <v>5</v>
      </c>
      <c r="I210">
        <v>3</v>
      </c>
      <c r="J210" t="s">
        <v>2131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  <c r="V210" t="s">
        <v>2346</v>
      </c>
      <c r="W210">
        <v>55691</v>
      </c>
      <c r="X210" s="143">
        <v>5323728.8</v>
      </c>
      <c r="Y210" s="143">
        <f t="shared" si="6"/>
        <v>5323728.8</v>
      </c>
      <c r="Z210" t="b">
        <f t="shared" si="7"/>
        <v>1</v>
      </c>
    </row>
    <row r="211" spans="1:26" x14ac:dyDescent="0.3">
      <c r="A211">
        <v>206</v>
      </c>
      <c r="B211" t="s">
        <v>2347</v>
      </c>
      <c r="C211">
        <v>32303</v>
      </c>
      <c r="D211" t="s">
        <v>1899</v>
      </c>
      <c r="E211">
        <v>1987</v>
      </c>
      <c r="F211" t="s">
        <v>2131</v>
      </c>
      <c r="G211" t="s">
        <v>2098</v>
      </c>
      <c r="H211">
        <v>5</v>
      </c>
      <c r="I211">
        <v>6</v>
      </c>
      <c r="J211" t="s">
        <v>2131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  <c r="V211" t="s">
        <v>2347</v>
      </c>
      <c r="W211">
        <v>32303</v>
      </c>
      <c r="X211" s="143">
        <v>12235714.380000001</v>
      </c>
      <c r="Y211" s="143">
        <f t="shared" si="6"/>
        <v>12235714.380000001</v>
      </c>
      <c r="Z211" t="b">
        <f t="shared" si="7"/>
        <v>1</v>
      </c>
    </row>
    <row r="212" spans="1:26" x14ac:dyDescent="0.3">
      <c r="A212">
        <v>207</v>
      </c>
      <c r="B212" t="s">
        <v>2348</v>
      </c>
      <c r="C212">
        <v>32178</v>
      </c>
      <c r="D212" t="s">
        <v>1899</v>
      </c>
      <c r="E212">
        <v>1985</v>
      </c>
      <c r="F212" t="s">
        <v>2131</v>
      </c>
      <c r="G212" t="s">
        <v>2097</v>
      </c>
      <c r="H212">
        <v>5</v>
      </c>
      <c r="I212">
        <v>6</v>
      </c>
      <c r="J212" t="s">
        <v>2131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  <c r="V212" t="s">
        <v>2348</v>
      </c>
      <c r="W212">
        <v>32178</v>
      </c>
      <c r="X212" s="143">
        <v>10069349.159999998</v>
      </c>
      <c r="Y212" s="143">
        <f t="shared" si="6"/>
        <v>10069349.159999998</v>
      </c>
      <c r="Z212" t="b">
        <f t="shared" si="7"/>
        <v>1</v>
      </c>
    </row>
    <row r="213" spans="1:26" x14ac:dyDescent="0.3">
      <c r="A213">
        <v>208</v>
      </c>
      <c r="B213" t="s">
        <v>2349</v>
      </c>
      <c r="C213">
        <v>32204</v>
      </c>
      <c r="D213" t="s">
        <v>1899</v>
      </c>
      <c r="E213">
        <v>1995</v>
      </c>
      <c r="F213" t="s">
        <v>2131</v>
      </c>
      <c r="G213" t="s">
        <v>2097</v>
      </c>
      <c r="H213">
        <v>5</v>
      </c>
      <c r="I213">
        <v>6</v>
      </c>
      <c r="J213" t="s">
        <v>2131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  <c r="V213" t="s">
        <v>2349</v>
      </c>
      <c r="W213">
        <v>32204</v>
      </c>
      <c r="X213" s="143">
        <v>11897128.610000001</v>
      </c>
      <c r="Y213" s="143">
        <f t="shared" si="6"/>
        <v>11897128.610000001</v>
      </c>
      <c r="Z213" t="b">
        <f t="shared" si="7"/>
        <v>1</v>
      </c>
    </row>
    <row r="214" spans="1:26" x14ac:dyDescent="0.3">
      <c r="A214">
        <v>209</v>
      </c>
      <c r="B214" t="s">
        <v>2350</v>
      </c>
      <c r="C214">
        <v>32291</v>
      </c>
      <c r="D214" t="s">
        <v>1899</v>
      </c>
      <c r="E214">
        <v>1967</v>
      </c>
      <c r="F214" t="s">
        <v>2131</v>
      </c>
      <c r="G214" t="s">
        <v>2098</v>
      </c>
      <c r="H214">
        <v>4</v>
      </c>
      <c r="I214">
        <v>3</v>
      </c>
      <c r="J214" t="s">
        <v>2131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  <c r="V214" t="s">
        <v>2350</v>
      </c>
      <c r="W214">
        <v>32291</v>
      </c>
      <c r="X214" s="143">
        <v>1602921.9000000001</v>
      </c>
      <c r="Y214" s="143">
        <f t="shared" si="6"/>
        <v>1602921.9000000001</v>
      </c>
      <c r="Z214" t="b">
        <f t="shared" si="7"/>
        <v>1</v>
      </c>
    </row>
    <row r="215" spans="1:26" x14ac:dyDescent="0.3">
      <c r="A215">
        <v>210</v>
      </c>
      <c r="B215" t="s">
        <v>3048</v>
      </c>
      <c r="C215">
        <v>32208</v>
      </c>
      <c r="D215" t="s">
        <v>1899</v>
      </c>
      <c r="E215">
        <v>1982</v>
      </c>
      <c r="F215" t="s">
        <v>2131</v>
      </c>
      <c r="G215" t="s">
        <v>2097</v>
      </c>
      <c r="H215">
        <v>5</v>
      </c>
      <c r="I215">
        <v>6</v>
      </c>
      <c r="J215" t="s">
        <v>2131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  <c r="V215" t="s">
        <v>3048</v>
      </c>
      <c r="W215">
        <v>32208</v>
      </c>
      <c r="X215" s="143">
        <v>11599724.57</v>
      </c>
      <c r="Y215" s="143">
        <f t="shared" si="6"/>
        <v>11599724.57</v>
      </c>
      <c r="Z215" t="b">
        <f t="shared" si="7"/>
        <v>1</v>
      </c>
    </row>
    <row r="216" spans="1:26" x14ac:dyDescent="0.3">
      <c r="A216">
        <v>211</v>
      </c>
      <c r="B216" t="s">
        <v>3049</v>
      </c>
      <c r="C216">
        <v>32259</v>
      </c>
      <c r="D216" t="s">
        <v>1899</v>
      </c>
      <c r="E216">
        <v>1973</v>
      </c>
      <c r="F216" t="s">
        <v>2131</v>
      </c>
      <c r="G216" t="s">
        <v>2098</v>
      </c>
      <c r="H216">
        <v>5</v>
      </c>
      <c r="I216">
        <v>4</v>
      </c>
      <c r="J216" t="s">
        <v>2131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  <c r="V216" t="s">
        <v>3049</v>
      </c>
      <c r="W216">
        <v>32259</v>
      </c>
      <c r="X216" s="143">
        <v>7227081.7400000002</v>
      </c>
      <c r="Y216" s="143">
        <f t="shared" si="6"/>
        <v>7227081.7400000002</v>
      </c>
      <c r="Z216" t="b">
        <f t="shared" si="7"/>
        <v>1</v>
      </c>
    </row>
    <row r="217" spans="1:26" x14ac:dyDescent="0.3">
      <c r="A217">
        <v>212</v>
      </c>
      <c r="B217" t="s">
        <v>3050</v>
      </c>
      <c r="C217">
        <v>32284</v>
      </c>
      <c r="D217" t="s">
        <v>1899</v>
      </c>
      <c r="E217">
        <v>1988</v>
      </c>
      <c r="F217" t="s">
        <v>2131</v>
      </c>
      <c r="G217" t="s">
        <v>2097</v>
      </c>
      <c r="H217">
        <v>5</v>
      </c>
      <c r="I217">
        <v>6</v>
      </c>
      <c r="J217" t="s">
        <v>2131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  <c r="V217" t="s">
        <v>3050</v>
      </c>
      <c r="W217">
        <v>32284</v>
      </c>
      <c r="X217" s="143">
        <v>10087283.560000001</v>
      </c>
      <c r="Y217" s="143">
        <f t="shared" si="6"/>
        <v>10087283.560000001</v>
      </c>
      <c r="Z217" t="b">
        <f t="shared" si="7"/>
        <v>1</v>
      </c>
    </row>
    <row r="218" spans="1:26" x14ac:dyDescent="0.3">
      <c r="A218">
        <v>213</v>
      </c>
      <c r="B218" t="s">
        <v>3051</v>
      </c>
      <c r="C218">
        <v>32292</v>
      </c>
      <c r="D218" t="s">
        <v>1899</v>
      </c>
      <c r="E218">
        <v>1983</v>
      </c>
      <c r="F218" t="s">
        <v>2131</v>
      </c>
      <c r="G218" t="s">
        <v>2098</v>
      </c>
      <c r="H218">
        <v>5</v>
      </c>
      <c r="I218">
        <v>4</v>
      </c>
      <c r="J218" t="s">
        <v>2131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  <c r="V218" t="s">
        <v>3051</v>
      </c>
      <c r="W218">
        <v>32292</v>
      </c>
      <c r="X218" s="143">
        <v>2063928.24</v>
      </c>
      <c r="Y218" s="143">
        <f t="shared" si="6"/>
        <v>2063928.24</v>
      </c>
      <c r="Z218" t="b">
        <f t="shared" si="7"/>
        <v>1</v>
      </c>
    </row>
    <row r="219" spans="1:26" x14ac:dyDescent="0.3">
      <c r="A219">
        <v>214</v>
      </c>
      <c r="B219" t="s">
        <v>3052</v>
      </c>
      <c r="C219">
        <v>32307</v>
      </c>
      <c r="D219" t="s">
        <v>1899</v>
      </c>
      <c r="E219">
        <v>1983</v>
      </c>
      <c r="F219" t="s">
        <v>2131</v>
      </c>
      <c r="G219" t="s">
        <v>2098</v>
      </c>
      <c r="H219">
        <v>5</v>
      </c>
      <c r="I219">
        <v>6</v>
      </c>
      <c r="J219" t="s">
        <v>2131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  <c r="V219" t="s">
        <v>3052</v>
      </c>
      <c r="W219">
        <v>32307</v>
      </c>
      <c r="X219" s="143">
        <v>9103463.6500000004</v>
      </c>
      <c r="Y219" s="143">
        <f t="shared" si="6"/>
        <v>9103463.6500000004</v>
      </c>
      <c r="Z219" t="b">
        <f t="shared" si="7"/>
        <v>1</v>
      </c>
    </row>
    <row r="220" spans="1:26" x14ac:dyDescent="0.3">
      <c r="A220">
        <v>215</v>
      </c>
      <c r="B220" t="s">
        <v>3409</v>
      </c>
      <c r="C220">
        <v>32193</v>
      </c>
      <c r="D220" t="s">
        <v>1899</v>
      </c>
      <c r="E220">
        <v>1986</v>
      </c>
      <c r="F220" t="s">
        <v>2131</v>
      </c>
      <c r="G220" t="s">
        <v>2130</v>
      </c>
      <c r="H220">
        <v>5</v>
      </c>
      <c r="I220">
        <v>6</v>
      </c>
      <c r="J220" t="s">
        <v>2131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  <c r="V220" t="s">
        <v>3409</v>
      </c>
      <c r="W220">
        <v>32193</v>
      </c>
      <c r="X220" s="143">
        <v>0</v>
      </c>
      <c r="Y220" s="143">
        <f t="shared" si="6"/>
        <v>0</v>
      </c>
      <c r="Z220" t="b">
        <f t="shared" si="7"/>
        <v>1</v>
      </c>
    </row>
    <row r="221" spans="1:26" x14ac:dyDescent="0.3">
      <c r="A221">
        <v>216</v>
      </c>
      <c r="B221" t="s">
        <v>3420</v>
      </c>
      <c r="C221">
        <v>32198</v>
      </c>
      <c r="D221" t="s">
        <v>1899</v>
      </c>
      <c r="E221">
        <v>1993</v>
      </c>
      <c r="F221" t="s">
        <v>2131</v>
      </c>
      <c r="G221" t="s">
        <v>2130</v>
      </c>
      <c r="H221">
        <v>5</v>
      </c>
      <c r="I221">
        <v>4</v>
      </c>
      <c r="J221" t="s">
        <v>2131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  <c r="V221" t="s">
        <v>3420</v>
      </c>
      <c r="W221">
        <v>32198</v>
      </c>
      <c r="X221" s="143">
        <v>0</v>
      </c>
      <c r="Y221" s="143">
        <f t="shared" si="6"/>
        <v>0</v>
      </c>
      <c r="Z221" t="b">
        <f t="shared" si="7"/>
        <v>1</v>
      </c>
    </row>
    <row r="222" spans="1:26" x14ac:dyDescent="0.3">
      <c r="A222">
        <v>217</v>
      </c>
      <c r="B222" t="s">
        <v>3421</v>
      </c>
      <c r="C222">
        <v>32247</v>
      </c>
      <c r="D222" t="s">
        <v>1899</v>
      </c>
      <c r="E222">
        <v>1987</v>
      </c>
      <c r="F222" t="s">
        <v>2131</v>
      </c>
      <c r="G222" t="s">
        <v>2130</v>
      </c>
      <c r="H222">
        <v>5</v>
      </c>
      <c r="I222">
        <v>6</v>
      </c>
      <c r="J222" t="s">
        <v>2131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  <c r="V222" t="s">
        <v>3421</v>
      </c>
      <c r="W222">
        <v>32247</v>
      </c>
      <c r="X222" s="143">
        <v>0</v>
      </c>
      <c r="Y222" s="143">
        <f t="shared" si="6"/>
        <v>0</v>
      </c>
      <c r="Z222" t="b">
        <f t="shared" si="7"/>
        <v>1</v>
      </c>
    </row>
    <row r="223" spans="1:26" x14ac:dyDescent="0.3">
      <c r="A223">
        <v>218</v>
      </c>
      <c r="B223" t="s">
        <v>3422</v>
      </c>
      <c r="C223">
        <v>32296</v>
      </c>
      <c r="D223" t="s">
        <v>1899</v>
      </c>
      <c r="E223">
        <v>1990</v>
      </c>
      <c r="F223" t="s">
        <v>2131</v>
      </c>
      <c r="G223" t="s">
        <v>2130</v>
      </c>
      <c r="H223">
        <v>5</v>
      </c>
      <c r="I223">
        <v>2</v>
      </c>
      <c r="J223" t="s">
        <v>2131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  <c r="V223" t="s">
        <v>3422</v>
      </c>
      <c r="W223">
        <v>32296</v>
      </c>
      <c r="X223" s="143">
        <v>0</v>
      </c>
      <c r="Y223" s="143">
        <f t="shared" si="6"/>
        <v>0</v>
      </c>
      <c r="Z223" t="b">
        <f t="shared" si="7"/>
        <v>1</v>
      </c>
    </row>
    <row r="224" spans="1:26" x14ac:dyDescent="0.3">
      <c r="A224">
        <v>219</v>
      </c>
      <c r="B224" t="s">
        <v>3423</v>
      </c>
      <c r="C224">
        <v>32306</v>
      </c>
      <c r="D224" t="s">
        <v>1899</v>
      </c>
      <c r="E224">
        <v>1991</v>
      </c>
      <c r="F224" t="s">
        <v>2131</v>
      </c>
      <c r="G224" t="s">
        <v>2130</v>
      </c>
      <c r="H224">
        <v>5</v>
      </c>
      <c r="I224">
        <v>4</v>
      </c>
      <c r="J224" t="s">
        <v>2131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  <c r="V224" t="s">
        <v>3423</v>
      </c>
      <c r="W224">
        <v>32306</v>
      </c>
      <c r="X224" s="143">
        <v>0</v>
      </c>
      <c r="Y224" s="143">
        <f t="shared" si="6"/>
        <v>0</v>
      </c>
      <c r="Z224" t="b">
        <f t="shared" si="7"/>
        <v>1</v>
      </c>
    </row>
    <row r="225" spans="1:26" x14ac:dyDescent="0.3">
      <c r="A225">
        <v>220</v>
      </c>
      <c r="B225" t="s">
        <v>3424</v>
      </c>
      <c r="C225">
        <v>32323</v>
      </c>
      <c r="D225" t="s">
        <v>1899</v>
      </c>
      <c r="E225">
        <v>1982</v>
      </c>
      <c r="F225" t="s">
        <v>2131</v>
      </c>
      <c r="G225" t="s">
        <v>2130</v>
      </c>
      <c r="H225">
        <v>5</v>
      </c>
      <c r="I225">
        <v>6</v>
      </c>
      <c r="J225" t="s">
        <v>2131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  <c r="V225" t="s">
        <v>3424</v>
      </c>
      <c r="W225">
        <v>32323</v>
      </c>
      <c r="X225" s="143">
        <v>0</v>
      </c>
      <c r="Y225" s="143">
        <f t="shared" si="6"/>
        <v>0</v>
      </c>
      <c r="Z225" t="b">
        <f t="shared" si="7"/>
        <v>1</v>
      </c>
    </row>
    <row r="226" spans="1:26" x14ac:dyDescent="0.3">
      <c r="A226">
        <v>221</v>
      </c>
      <c r="B226" t="s">
        <v>3053</v>
      </c>
      <c r="C226">
        <v>32183</v>
      </c>
      <c r="D226" t="s">
        <v>1899</v>
      </c>
      <c r="E226">
        <v>1971</v>
      </c>
      <c r="F226" t="s">
        <v>2131</v>
      </c>
      <c r="G226" t="s">
        <v>2098</v>
      </c>
      <c r="H226">
        <v>4</v>
      </c>
      <c r="I226">
        <v>3</v>
      </c>
      <c r="J226" t="s">
        <v>2131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  <c r="V226" t="s">
        <v>3053</v>
      </c>
      <c r="W226">
        <v>32183</v>
      </c>
      <c r="X226" s="143">
        <v>5435129.7700000005</v>
      </c>
      <c r="Y226" s="143">
        <f t="shared" si="6"/>
        <v>5435129.7700000005</v>
      </c>
      <c r="Z226" t="b">
        <f t="shared" si="7"/>
        <v>1</v>
      </c>
    </row>
    <row r="227" spans="1:26" x14ac:dyDescent="0.3">
      <c r="A227">
        <v>222</v>
      </c>
      <c r="B227" t="s">
        <v>336</v>
      </c>
      <c r="C227">
        <v>32302</v>
      </c>
      <c r="D227" t="s">
        <v>1899</v>
      </c>
      <c r="E227">
        <v>1975</v>
      </c>
      <c r="F227" t="s">
        <v>2131</v>
      </c>
      <c r="G227" t="s">
        <v>2098</v>
      </c>
      <c r="H227">
        <v>5</v>
      </c>
      <c r="I227">
        <v>6</v>
      </c>
      <c r="J227" t="s">
        <v>2131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  <c r="V227" t="s">
        <v>336</v>
      </c>
      <c r="W227">
        <v>32302</v>
      </c>
      <c r="X227" s="143">
        <v>7137888.5374999996</v>
      </c>
      <c r="Y227" s="143">
        <f t="shared" si="6"/>
        <v>7137888.5374999996</v>
      </c>
      <c r="Z227" t="b">
        <f t="shared" si="7"/>
        <v>1</v>
      </c>
    </row>
    <row r="228" spans="1:26" x14ac:dyDescent="0.3">
      <c r="A228">
        <v>223</v>
      </c>
      <c r="B228" t="s">
        <v>339</v>
      </c>
      <c r="C228">
        <v>32164</v>
      </c>
      <c r="D228" t="s">
        <v>1899</v>
      </c>
      <c r="E228">
        <v>1971</v>
      </c>
      <c r="F228" t="s">
        <v>2131</v>
      </c>
      <c r="G228" t="s">
        <v>2097</v>
      </c>
      <c r="H228">
        <v>5</v>
      </c>
      <c r="I228">
        <v>2</v>
      </c>
      <c r="J228" t="s">
        <v>2131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  <c r="V228" t="s">
        <v>339</v>
      </c>
      <c r="W228">
        <v>32164</v>
      </c>
      <c r="X228" s="143">
        <v>3830724.8</v>
      </c>
      <c r="Y228" s="143">
        <f t="shared" si="6"/>
        <v>3830724.8</v>
      </c>
      <c r="Z228" t="b">
        <f t="shared" si="7"/>
        <v>1</v>
      </c>
    </row>
    <row r="229" spans="1:26" x14ac:dyDescent="0.3">
      <c r="A229">
        <v>224</v>
      </c>
      <c r="B229" t="s">
        <v>340</v>
      </c>
      <c r="C229">
        <v>32149</v>
      </c>
      <c r="D229" t="s">
        <v>1899</v>
      </c>
      <c r="E229">
        <v>1970</v>
      </c>
      <c r="F229" t="s">
        <v>2131</v>
      </c>
      <c r="G229" t="s">
        <v>2097</v>
      </c>
      <c r="H229">
        <v>5</v>
      </c>
      <c r="I229">
        <v>4</v>
      </c>
      <c r="J229" t="s">
        <v>2131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  <c r="V229" t="s">
        <v>340</v>
      </c>
      <c r="W229">
        <v>32149</v>
      </c>
      <c r="X229" s="143">
        <v>360082.8</v>
      </c>
      <c r="Y229" s="143">
        <f t="shared" si="6"/>
        <v>360082.8</v>
      </c>
      <c r="Z229" t="b">
        <f t="shared" si="7"/>
        <v>1</v>
      </c>
    </row>
    <row r="230" spans="1:26" x14ac:dyDescent="0.3">
      <c r="A230">
        <v>225</v>
      </c>
      <c r="B230" t="s">
        <v>816</v>
      </c>
      <c r="C230">
        <v>33117</v>
      </c>
      <c r="D230" t="s">
        <v>1899</v>
      </c>
      <c r="E230">
        <v>1962</v>
      </c>
      <c r="F230" t="s">
        <v>2131</v>
      </c>
      <c r="G230" t="s">
        <v>2098</v>
      </c>
      <c r="H230">
        <v>3</v>
      </c>
      <c r="I230">
        <v>2</v>
      </c>
      <c r="J230" t="s">
        <v>2131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  <c r="V230" t="s">
        <v>816</v>
      </c>
      <c r="W230">
        <v>33117</v>
      </c>
      <c r="X230" s="143">
        <v>0</v>
      </c>
      <c r="Y230" s="143">
        <f t="shared" si="6"/>
        <v>0</v>
      </c>
      <c r="Z230" t="b">
        <f t="shared" si="7"/>
        <v>1</v>
      </c>
    </row>
    <row r="231" spans="1:26" x14ac:dyDescent="0.3">
      <c r="A231">
        <v>226</v>
      </c>
      <c r="B231" t="s">
        <v>825</v>
      </c>
      <c r="C231">
        <v>33500</v>
      </c>
      <c r="D231" t="s">
        <v>1899</v>
      </c>
      <c r="E231">
        <v>1960</v>
      </c>
      <c r="F231" t="s">
        <v>2131</v>
      </c>
      <c r="G231" t="s">
        <v>2098</v>
      </c>
      <c r="H231">
        <v>4</v>
      </c>
      <c r="I231">
        <v>4</v>
      </c>
      <c r="J231" t="s">
        <v>2131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  <c r="V231" t="s">
        <v>825</v>
      </c>
      <c r="W231">
        <v>33500</v>
      </c>
      <c r="X231" s="143">
        <v>3418568.89255</v>
      </c>
      <c r="Y231" s="143">
        <f t="shared" si="6"/>
        <v>3418568.89255</v>
      </c>
      <c r="Z231" t="b">
        <f t="shared" si="7"/>
        <v>1</v>
      </c>
    </row>
    <row r="232" spans="1:26" x14ac:dyDescent="0.3">
      <c r="A232">
        <v>227</v>
      </c>
      <c r="B232" t="s">
        <v>826</v>
      </c>
      <c r="C232">
        <v>33507</v>
      </c>
      <c r="D232" t="s">
        <v>1899</v>
      </c>
      <c r="E232">
        <v>1968</v>
      </c>
      <c r="F232" t="s">
        <v>2131</v>
      </c>
      <c r="G232" t="s">
        <v>2097</v>
      </c>
      <c r="H232">
        <v>9</v>
      </c>
      <c r="I232">
        <v>2</v>
      </c>
      <c r="J232" t="s">
        <v>2131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  <c r="V232" t="s">
        <v>826</v>
      </c>
      <c r="W232">
        <v>33507</v>
      </c>
      <c r="X232" s="143">
        <v>4144805.6707000001</v>
      </c>
      <c r="Y232" s="143">
        <f t="shared" si="6"/>
        <v>4144805.6707000001</v>
      </c>
      <c r="Z232" t="b">
        <f t="shared" si="7"/>
        <v>1</v>
      </c>
    </row>
    <row r="233" spans="1:26" x14ac:dyDescent="0.3">
      <c r="A233">
        <v>228</v>
      </c>
      <c r="B233" t="s">
        <v>827</v>
      </c>
      <c r="C233">
        <v>33508</v>
      </c>
      <c r="D233" t="s">
        <v>1899</v>
      </c>
      <c r="E233">
        <v>1969</v>
      </c>
      <c r="F233" t="s">
        <v>2131</v>
      </c>
      <c r="G233" t="s">
        <v>2098</v>
      </c>
      <c r="H233">
        <v>4</v>
      </c>
      <c r="I233">
        <v>4</v>
      </c>
      <c r="J233" t="s">
        <v>2131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  <c r="V233" t="s">
        <v>827</v>
      </c>
      <c r="W233">
        <v>33508</v>
      </c>
      <c r="X233" s="143">
        <v>5950920.8300000001</v>
      </c>
      <c r="Y233" s="143">
        <f t="shared" si="6"/>
        <v>5950920.8300000001</v>
      </c>
      <c r="Z233" t="b">
        <f t="shared" si="7"/>
        <v>1</v>
      </c>
    </row>
    <row r="234" spans="1:26" x14ac:dyDescent="0.3">
      <c r="A234">
        <v>229</v>
      </c>
      <c r="B234" t="s">
        <v>828</v>
      </c>
      <c r="C234">
        <v>33516</v>
      </c>
      <c r="D234" t="s">
        <v>1899</v>
      </c>
      <c r="E234">
        <v>1932</v>
      </c>
      <c r="F234" t="s">
        <v>2131</v>
      </c>
      <c r="G234" t="s">
        <v>2103</v>
      </c>
      <c r="H234">
        <v>2</v>
      </c>
      <c r="I234">
        <v>1</v>
      </c>
      <c r="J234" t="s">
        <v>2131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  <c r="V234" t="s">
        <v>828</v>
      </c>
      <c r="W234">
        <v>33516</v>
      </c>
      <c r="X234" s="143">
        <v>137004</v>
      </c>
      <c r="Y234" s="143">
        <f t="shared" si="6"/>
        <v>137004</v>
      </c>
      <c r="Z234" t="b">
        <f t="shared" si="7"/>
        <v>1</v>
      </c>
    </row>
    <row r="235" spans="1:26" x14ac:dyDescent="0.3">
      <c r="A235">
        <v>230</v>
      </c>
      <c r="B235" t="s">
        <v>829</v>
      </c>
      <c r="C235">
        <v>33511</v>
      </c>
      <c r="D235" t="s">
        <v>1899</v>
      </c>
      <c r="E235">
        <v>1968</v>
      </c>
      <c r="F235" t="s">
        <v>2131</v>
      </c>
      <c r="G235" t="s">
        <v>2098</v>
      </c>
      <c r="H235">
        <v>4</v>
      </c>
      <c r="I235">
        <v>3</v>
      </c>
      <c r="J235" t="s">
        <v>2131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  <c r="V235" t="s">
        <v>829</v>
      </c>
      <c r="W235">
        <v>33511</v>
      </c>
      <c r="X235" s="143">
        <v>6110095.9800000004</v>
      </c>
      <c r="Y235" s="143">
        <f t="shared" si="6"/>
        <v>6110095.9800000004</v>
      </c>
      <c r="Z235" t="b">
        <f t="shared" si="7"/>
        <v>1</v>
      </c>
    </row>
    <row r="236" spans="1:26" x14ac:dyDescent="0.3">
      <c r="A236">
        <v>231</v>
      </c>
      <c r="B236" t="s">
        <v>830</v>
      </c>
      <c r="C236">
        <v>33575</v>
      </c>
      <c r="D236" t="s">
        <v>1899</v>
      </c>
      <c r="E236">
        <v>1970</v>
      </c>
      <c r="F236" t="s">
        <v>2131</v>
      </c>
      <c r="G236" t="s">
        <v>2098</v>
      </c>
      <c r="H236">
        <v>4</v>
      </c>
      <c r="I236">
        <v>3</v>
      </c>
      <c r="J236" t="s">
        <v>2131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  <c r="V236" t="s">
        <v>830</v>
      </c>
      <c r="W236">
        <v>33575</v>
      </c>
      <c r="X236" s="143">
        <v>5918726.5199999996</v>
      </c>
      <c r="Y236" s="143">
        <f t="shared" si="6"/>
        <v>5918726.5199999996</v>
      </c>
      <c r="Z236" t="b">
        <f t="shared" si="7"/>
        <v>1</v>
      </c>
    </row>
    <row r="237" spans="1:26" x14ac:dyDescent="0.3">
      <c r="A237">
        <v>232</v>
      </c>
      <c r="B237" t="s">
        <v>915</v>
      </c>
      <c r="C237">
        <v>33580</v>
      </c>
      <c r="D237" t="s">
        <v>1899</v>
      </c>
      <c r="E237">
        <v>1975</v>
      </c>
      <c r="F237" t="s">
        <v>2131</v>
      </c>
      <c r="G237" t="s">
        <v>2098</v>
      </c>
      <c r="H237">
        <v>5</v>
      </c>
      <c r="I237">
        <v>4</v>
      </c>
      <c r="J237" t="s">
        <v>2131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  <c r="V237" t="s">
        <v>915</v>
      </c>
      <c r="W237">
        <v>33580</v>
      </c>
      <c r="X237" s="143">
        <v>10719038.949999997</v>
      </c>
      <c r="Y237" s="143">
        <f t="shared" si="6"/>
        <v>10719038.949999997</v>
      </c>
      <c r="Z237" t="b">
        <f t="shared" si="7"/>
        <v>1</v>
      </c>
    </row>
    <row r="238" spans="1:26" x14ac:dyDescent="0.3">
      <c r="A238">
        <v>233</v>
      </c>
      <c r="B238" t="s">
        <v>917</v>
      </c>
      <c r="C238">
        <v>33583</v>
      </c>
      <c r="D238" t="s">
        <v>1899</v>
      </c>
      <c r="E238">
        <v>1974</v>
      </c>
      <c r="F238" t="s">
        <v>2131</v>
      </c>
      <c r="G238" t="s">
        <v>2097</v>
      </c>
      <c r="H238">
        <v>5</v>
      </c>
      <c r="I238">
        <v>6</v>
      </c>
      <c r="J238" t="s">
        <v>2131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  <c r="V238" t="s">
        <v>917</v>
      </c>
      <c r="W238">
        <v>33583</v>
      </c>
      <c r="X238" s="143">
        <v>12227680.4</v>
      </c>
      <c r="Y238" s="143">
        <f t="shared" si="6"/>
        <v>12227680.4</v>
      </c>
      <c r="Z238" t="b">
        <f t="shared" si="7"/>
        <v>1</v>
      </c>
    </row>
    <row r="239" spans="1:26" x14ac:dyDescent="0.3">
      <c r="A239">
        <v>234</v>
      </c>
      <c r="B239" t="s">
        <v>919</v>
      </c>
      <c r="C239">
        <v>33586</v>
      </c>
      <c r="D239" t="s">
        <v>1899</v>
      </c>
      <c r="E239">
        <v>1967</v>
      </c>
      <c r="F239" t="s">
        <v>2131</v>
      </c>
      <c r="G239" t="s">
        <v>2097</v>
      </c>
      <c r="H239">
        <v>5</v>
      </c>
      <c r="I239">
        <v>3</v>
      </c>
      <c r="J239" t="s">
        <v>2131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  <c r="V239" t="s">
        <v>919</v>
      </c>
      <c r="W239">
        <v>33586</v>
      </c>
      <c r="X239" s="143">
        <v>9474389.1399999987</v>
      </c>
      <c r="Y239" s="143">
        <f t="shared" si="6"/>
        <v>9474389.1399999987</v>
      </c>
      <c r="Z239" t="b">
        <f t="shared" si="7"/>
        <v>1</v>
      </c>
    </row>
    <row r="240" spans="1:26" x14ac:dyDescent="0.3">
      <c r="A240">
        <v>235</v>
      </c>
      <c r="B240" t="s">
        <v>831</v>
      </c>
      <c r="C240">
        <v>33723</v>
      </c>
      <c r="D240" t="s">
        <v>1899</v>
      </c>
      <c r="E240">
        <v>1965</v>
      </c>
      <c r="F240" t="s">
        <v>2131</v>
      </c>
      <c r="G240" t="s">
        <v>2098</v>
      </c>
      <c r="H240">
        <v>4</v>
      </c>
      <c r="I240">
        <v>3</v>
      </c>
      <c r="J240" t="s">
        <v>2131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  <c r="V240" t="s">
        <v>831</v>
      </c>
      <c r="W240">
        <v>33723</v>
      </c>
      <c r="X240" s="143">
        <v>3613566.22</v>
      </c>
      <c r="Y240" s="143">
        <f t="shared" si="6"/>
        <v>3613566.22</v>
      </c>
      <c r="Z240" t="b">
        <f t="shared" si="7"/>
        <v>1</v>
      </c>
    </row>
    <row r="241" spans="1:26" x14ac:dyDescent="0.3">
      <c r="A241">
        <v>236</v>
      </c>
      <c r="B241" t="s">
        <v>832</v>
      </c>
      <c r="C241">
        <v>33744</v>
      </c>
      <c r="D241" t="s">
        <v>1899</v>
      </c>
      <c r="E241">
        <v>1962</v>
      </c>
      <c r="F241" t="s">
        <v>2131</v>
      </c>
      <c r="G241" t="s">
        <v>2098</v>
      </c>
      <c r="H241">
        <v>4</v>
      </c>
      <c r="I241">
        <v>3</v>
      </c>
      <c r="J241" t="s">
        <v>2131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  <c r="V241" t="s">
        <v>832</v>
      </c>
      <c r="W241">
        <v>33744</v>
      </c>
      <c r="X241" s="143">
        <v>5652528.54</v>
      </c>
      <c r="Y241" s="143">
        <f t="shared" si="6"/>
        <v>5652528.54</v>
      </c>
      <c r="Z241" t="b">
        <f t="shared" si="7"/>
        <v>1</v>
      </c>
    </row>
    <row r="242" spans="1:26" x14ac:dyDescent="0.3">
      <c r="A242">
        <v>237</v>
      </c>
      <c r="B242" t="s">
        <v>833</v>
      </c>
      <c r="C242">
        <v>33756</v>
      </c>
      <c r="D242" t="s">
        <v>1899</v>
      </c>
      <c r="E242">
        <v>1953</v>
      </c>
      <c r="F242" t="s">
        <v>2131</v>
      </c>
      <c r="G242" t="s">
        <v>2098</v>
      </c>
      <c r="H242">
        <v>3</v>
      </c>
      <c r="I242">
        <v>1</v>
      </c>
      <c r="J242" t="s">
        <v>2131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  <c r="V242" t="s">
        <v>833</v>
      </c>
      <c r="W242">
        <v>33756</v>
      </c>
      <c r="X242" s="143">
        <v>1544090.7044499998</v>
      </c>
      <c r="Y242" s="143">
        <f t="shared" si="6"/>
        <v>1544090.7044499998</v>
      </c>
      <c r="Z242" t="b">
        <f t="shared" si="7"/>
        <v>1</v>
      </c>
    </row>
    <row r="243" spans="1:26" x14ac:dyDescent="0.3">
      <c r="A243">
        <v>238</v>
      </c>
      <c r="B243" t="s">
        <v>834</v>
      </c>
      <c r="C243">
        <v>33762</v>
      </c>
      <c r="D243" t="s">
        <v>1899</v>
      </c>
      <c r="E243">
        <v>1952</v>
      </c>
      <c r="F243" t="s">
        <v>2131</v>
      </c>
      <c r="G243" t="s">
        <v>2103</v>
      </c>
      <c r="H243">
        <v>2</v>
      </c>
      <c r="I243">
        <v>1</v>
      </c>
      <c r="J243" t="s">
        <v>2131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  <c r="V243" t="s">
        <v>834</v>
      </c>
      <c r="W243">
        <v>33762</v>
      </c>
      <c r="X243" s="143">
        <v>1410335.1717000001</v>
      </c>
      <c r="Y243" s="143">
        <f t="shared" si="6"/>
        <v>1410335.1717000001</v>
      </c>
      <c r="Z243" t="b">
        <f t="shared" si="7"/>
        <v>1</v>
      </c>
    </row>
    <row r="244" spans="1:26" x14ac:dyDescent="0.3">
      <c r="A244">
        <v>239</v>
      </c>
      <c r="B244" t="s">
        <v>835</v>
      </c>
      <c r="C244">
        <v>33870</v>
      </c>
      <c r="D244" t="s">
        <v>1899</v>
      </c>
      <c r="E244">
        <v>1973</v>
      </c>
      <c r="F244" t="s">
        <v>2131</v>
      </c>
      <c r="G244" t="s">
        <v>2097</v>
      </c>
      <c r="H244">
        <v>5</v>
      </c>
      <c r="I244">
        <v>6</v>
      </c>
      <c r="J244" t="s">
        <v>2131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  <c r="V244" t="s">
        <v>835</v>
      </c>
      <c r="W244">
        <v>33870</v>
      </c>
      <c r="X244" s="143">
        <v>305052</v>
      </c>
      <c r="Y244" s="143">
        <f t="shared" si="6"/>
        <v>305052</v>
      </c>
      <c r="Z244" t="b">
        <f t="shared" si="7"/>
        <v>1</v>
      </c>
    </row>
    <row r="245" spans="1:26" x14ac:dyDescent="0.3">
      <c r="A245">
        <v>240</v>
      </c>
      <c r="B245" t="s">
        <v>2229</v>
      </c>
      <c r="C245">
        <v>33874</v>
      </c>
      <c r="D245" t="s">
        <v>1899</v>
      </c>
      <c r="E245">
        <v>1973</v>
      </c>
      <c r="F245" t="s">
        <v>2131</v>
      </c>
      <c r="G245" t="s">
        <v>2097</v>
      </c>
      <c r="H245">
        <v>5</v>
      </c>
      <c r="I245">
        <v>4</v>
      </c>
      <c r="J245" t="s">
        <v>2131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  <c r="V245" t="s">
        <v>2229</v>
      </c>
      <c r="W245">
        <v>33874</v>
      </c>
      <c r="X245" s="143">
        <v>2094891.18</v>
      </c>
      <c r="Y245" s="143">
        <f t="shared" si="6"/>
        <v>2094891.18</v>
      </c>
      <c r="Z245" t="b">
        <f t="shared" si="7"/>
        <v>1</v>
      </c>
    </row>
    <row r="246" spans="1:26" x14ac:dyDescent="0.3">
      <c r="A246">
        <v>241</v>
      </c>
      <c r="B246" t="s">
        <v>836</v>
      </c>
      <c r="C246">
        <v>33924</v>
      </c>
      <c r="D246" t="s">
        <v>1899</v>
      </c>
      <c r="E246">
        <v>1974</v>
      </c>
      <c r="F246" t="s">
        <v>2131</v>
      </c>
      <c r="G246" t="s">
        <v>2097</v>
      </c>
      <c r="H246">
        <v>5</v>
      </c>
      <c r="I246">
        <v>4</v>
      </c>
      <c r="J246" t="s">
        <v>2131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  <c r="V246" t="s">
        <v>836</v>
      </c>
      <c r="W246">
        <v>33924</v>
      </c>
      <c r="X246" s="143">
        <v>7322584.5599999996</v>
      </c>
      <c r="Y246" s="143">
        <f t="shared" si="6"/>
        <v>7322584.5599999996</v>
      </c>
      <c r="Z246" t="b">
        <f t="shared" si="7"/>
        <v>1</v>
      </c>
    </row>
    <row r="247" spans="1:26" x14ac:dyDescent="0.3">
      <c r="A247">
        <v>242</v>
      </c>
      <c r="B247" t="s">
        <v>837</v>
      </c>
      <c r="C247">
        <v>33925</v>
      </c>
      <c r="D247" t="s">
        <v>1899</v>
      </c>
      <c r="E247">
        <v>1975</v>
      </c>
      <c r="F247" t="s">
        <v>2131</v>
      </c>
      <c r="G247" t="s">
        <v>2097</v>
      </c>
      <c r="H247">
        <v>5</v>
      </c>
      <c r="I247">
        <v>1</v>
      </c>
      <c r="J247" t="s">
        <v>2131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  <c r="V247" t="s">
        <v>837</v>
      </c>
      <c r="W247">
        <v>33925</v>
      </c>
      <c r="X247" s="143">
        <v>1218212.8299999998</v>
      </c>
      <c r="Y247" s="143">
        <f t="shared" si="6"/>
        <v>1218212.8299999998</v>
      </c>
      <c r="Z247" t="b">
        <f t="shared" si="7"/>
        <v>1</v>
      </c>
    </row>
    <row r="248" spans="1:26" x14ac:dyDescent="0.3">
      <c r="A248">
        <v>243</v>
      </c>
      <c r="B248" t="s">
        <v>838</v>
      </c>
      <c r="C248">
        <v>33719</v>
      </c>
      <c r="D248" t="s">
        <v>1899</v>
      </c>
      <c r="E248">
        <v>1955</v>
      </c>
      <c r="F248" t="s">
        <v>2131</v>
      </c>
      <c r="G248" t="s">
        <v>2103</v>
      </c>
      <c r="H248">
        <v>2</v>
      </c>
      <c r="I248">
        <v>2</v>
      </c>
      <c r="J248" t="s">
        <v>2131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  <c r="V248" t="s">
        <v>838</v>
      </c>
      <c r="W248">
        <v>33719</v>
      </c>
      <c r="X248" s="143">
        <v>1006900.51</v>
      </c>
      <c r="Y248" s="143">
        <f t="shared" si="6"/>
        <v>1006900.51</v>
      </c>
      <c r="Z248" t="b">
        <f t="shared" si="7"/>
        <v>1</v>
      </c>
    </row>
    <row r="249" spans="1:26" x14ac:dyDescent="0.3">
      <c r="A249">
        <v>244</v>
      </c>
      <c r="B249" t="s">
        <v>839</v>
      </c>
      <c r="C249">
        <v>33720</v>
      </c>
      <c r="D249" t="s">
        <v>1899</v>
      </c>
      <c r="E249">
        <v>1966</v>
      </c>
      <c r="F249" t="s">
        <v>2131</v>
      </c>
      <c r="G249" t="s">
        <v>2098</v>
      </c>
      <c r="H249">
        <v>5</v>
      </c>
      <c r="I249">
        <v>2</v>
      </c>
      <c r="J249" t="s">
        <v>2131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  <c r="V249" t="s">
        <v>839</v>
      </c>
      <c r="W249">
        <v>33720</v>
      </c>
      <c r="X249" s="143">
        <v>5557436.3799999999</v>
      </c>
      <c r="Y249" s="143">
        <f t="shared" si="6"/>
        <v>5557436.3799999999</v>
      </c>
      <c r="Z249" t="b">
        <f t="shared" si="7"/>
        <v>1</v>
      </c>
    </row>
    <row r="250" spans="1:26" x14ac:dyDescent="0.3">
      <c r="A250">
        <v>245</v>
      </c>
      <c r="B250" t="s">
        <v>840</v>
      </c>
      <c r="C250">
        <v>33980</v>
      </c>
      <c r="D250" t="s">
        <v>1899</v>
      </c>
      <c r="E250">
        <v>1930</v>
      </c>
      <c r="F250" t="s">
        <v>2131</v>
      </c>
      <c r="G250" t="s">
        <v>2103</v>
      </c>
      <c r="H250">
        <v>2</v>
      </c>
      <c r="I250">
        <v>2</v>
      </c>
      <c r="J250" t="s">
        <v>2131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  <c r="V250" t="s">
        <v>840</v>
      </c>
      <c r="W250">
        <v>33980</v>
      </c>
      <c r="X250" s="143">
        <v>104136</v>
      </c>
      <c r="Y250" s="143">
        <f t="shared" si="6"/>
        <v>104136</v>
      </c>
      <c r="Z250" t="b">
        <f t="shared" si="7"/>
        <v>1</v>
      </c>
    </row>
    <row r="251" spans="1:26" x14ac:dyDescent="0.3">
      <c r="A251">
        <v>246</v>
      </c>
      <c r="B251" t="s">
        <v>841</v>
      </c>
      <c r="C251">
        <v>33986</v>
      </c>
      <c r="D251" t="s">
        <v>1899</v>
      </c>
      <c r="E251">
        <v>1952</v>
      </c>
      <c r="F251" t="s">
        <v>2131</v>
      </c>
      <c r="G251" t="s">
        <v>2103</v>
      </c>
      <c r="H251">
        <v>2</v>
      </c>
      <c r="I251">
        <v>1</v>
      </c>
      <c r="J251" t="s">
        <v>2131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  <c r="V251" t="s">
        <v>841</v>
      </c>
      <c r="W251">
        <v>33986</v>
      </c>
      <c r="X251" s="143">
        <v>983962.13</v>
      </c>
      <c r="Y251" s="143">
        <f t="shared" si="6"/>
        <v>983962.13</v>
      </c>
      <c r="Z251" t="b">
        <f t="shared" si="7"/>
        <v>1</v>
      </c>
    </row>
    <row r="252" spans="1:26" x14ac:dyDescent="0.3">
      <c r="A252">
        <v>247</v>
      </c>
      <c r="B252" t="s">
        <v>842</v>
      </c>
      <c r="C252">
        <v>33987</v>
      </c>
      <c r="D252" t="s">
        <v>1899</v>
      </c>
      <c r="E252">
        <v>1952</v>
      </c>
      <c r="F252" t="s">
        <v>2131</v>
      </c>
      <c r="G252" t="s">
        <v>2103</v>
      </c>
      <c r="H252">
        <v>2</v>
      </c>
      <c r="I252">
        <v>2</v>
      </c>
      <c r="J252" t="s">
        <v>2131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  <c r="V252" t="s">
        <v>842</v>
      </c>
      <c r="W252">
        <v>33987</v>
      </c>
      <c r="X252" s="143">
        <v>1499553.92545</v>
      </c>
      <c r="Y252" s="143">
        <f t="shared" si="6"/>
        <v>1499553.92545</v>
      </c>
      <c r="Z252" t="b">
        <f t="shared" si="7"/>
        <v>1</v>
      </c>
    </row>
    <row r="253" spans="1:26" x14ac:dyDescent="0.3">
      <c r="A253">
        <v>248</v>
      </c>
      <c r="B253" t="s">
        <v>843</v>
      </c>
      <c r="C253">
        <v>33988</v>
      </c>
      <c r="D253" t="s">
        <v>1899</v>
      </c>
      <c r="E253">
        <v>1952</v>
      </c>
      <c r="F253" t="s">
        <v>2131</v>
      </c>
      <c r="G253" t="s">
        <v>2103</v>
      </c>
      <c r="H253">
        <v>2</v>
      </c>
      <c r="I253">
        <v>2</v>
      </c>
      <c r="J253" t="s">
        <v>2131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  <c r="V253" t="s">
        <v>843</v>
      </c>
      <c r="W253">
        <v>33988</v>
      </c>
      <c r="X253" s="143">
        <v>1551707.5791</v>
      </c>
      <c r="Y253" s="143">
        <f t="shared" si="6"/>
        <v>1551707.5791</v>
      </c>
      <c r="Z253" t="b">
        <f t="shared" si="7"/>
        <v>1</v>
      </c>
    </row>
    <row r="254" spans="1:26" x14ac:dyDescent="0.3">
      <c r="A254">
        <v>249</v>
      </c>
      <c r="B254" t="s">
        <v>844</v>
      </c>
      <c r="C254">
        <v>33992</v>
      </c>
      <c r="D254" t="s">
        <v>1899</v>
      </c>
      <c r="E254">
        <v>1952</v>
      </c>
      <c r="F254" t="s">
        <v>2131</v>
      </c>
      <c r="G254" t="s">
        <v>2103</v>
      </c>
      <c r="H254">
        <v>2</v>
      </c>
      <c r="I254">
        <v>1</v>
      </c>
      <c r="J254" t="s">
        <v>2131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  <c r="V254" t="s">
        <v>844</v>
      </c>
      <c r="W254">
        <v>33992</v>
      </c>
      <c r="X254" s="143">
        <v>1575610.6072499999</v>
      </c>
      <c r="Y254" s="143">
        <f t="shared" si="6"/>
        <v>1575610.6072499999</v>
      </c>
      <c r="Z254" t="b">
        <f t="shared" si="7"/>
        <v>1</v>
      </c>
    </row>
    <row r="255" spans="1:26" x14ac:dyDescent="0.3">
      <c r="A255">
        <v>250</v>
      </c>
      <c r="B255" t="s">
        <v>845</v>
      </c>
      <c r="C255">
        <v>33993</v>
      </c>
      <c r="D255" t="s">
        <v>1899</v>
      </c>
      <c r="E255">
        <v>1952</v>
      </c>
      <c r="F255" t="s">
        <v>2131</v>
      </c>
      <c r="G255" t="s">
        <v>2103</v>
      </c>
      <c r="H255">
        <v>2</v>
      </c>
      <c r="I255">
        <v>1</v>
      </c>
      <c r="J255" t="s">
        <v>2131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  <c r="V255" t="s">
        <v>845</v>
      </c>
      <c r="W255">
        <v>33993</v>
      </c>
      <c r="X255" s="143">
        <v>983962.13</v>
      </c>
      <c r="Y255" s="143">
        <f t="shared" si="6"/>
        <v>983962.13</v>
      </c>
      <c r="Z255" t="b">
        <f t="shared" si="7"/>
        <v>1</v>
      </c>
    </row>
    <row r="256" spans="1:26" x14ac:dyDescent="0.3">
      <c r="A256">
        <v>251</v>
      </c>
      <c r="B256" t="s">
        <v>846</v>
      </c>
      <c r="C256">
        <v>33994</v>
      </c>
      <c r="D256" t="s">
        <v>1899</v>
      </c>
      <c r="E256">
        <v>1952</v>
      </c>
      <c r="F256" t="s">
        <v>2131</v>
      </c>
      <c r="G256" t="s">
        <v>2103</v>
      </c>
      <c r="H256">
        <v>2</v>
      </c>
      <c r="I256">
        <v>1</v>
      </c>
      <c r="J256" t="s">
        <v>2131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  <c r="V256" t="s">
        <v>846</v>
      </c>
      <c r="W256">
        <v>33994</v>
      </c>
      <c r="X256" s="143">
        <v>983962.13</v>
      </c>
      <c r="Y256" s="143">
        <f t="shared" si="6"/>
        <v>983962.13</v>
      </c>
      <c r="Z256" t="b">
        <f t="shared" si="7"/>
        <v>1</v>
      </c>
    </row>
    <row r="257" spans="1:26" x14ac:dyDescent="0.3">
      <c r="A257">
        <v>252</v>
      </c>
      <c r="B257" t="s">
        <v>847</v>
      </c>
      <c r="C257">
        <v>33995</v>
      </c>
      <c r="D257" t="s">
        <v>1899</v>
      </c>
      <c r="E257">
        <v>1952</v>
      </c>
      <c r="F257" t="s">
        <v>2131</v>
      </c>
      <c r="G257" t="s">
        <v>2103</v>
      </c>
      <c r="H257">
        <v>2</v>
      </c>
      <c r="I257">
        <v>1</v>
      </c>
      <c r="J257" t="s">
        <v>2131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  <c r="V257" t="s">
        <v>847</v>
      </c>
      <c r="W257">
        <v>33995</v>
      </c>
      <c r="X257" s="143">
        <v>983962.13</v>
      </c>
      <c r="Y257" s="143">
        <f t="shared" si="6"/>
        <v>983962.13</v>
      </c>
      <c r="Z257" t="b">
        <f t="shared" si="7"/>
        <v>1</v>
      </c>
    </row>
    <row r="258" spans="1:26" x14ac:dyDescent="0.3">
      <c r="A258">
        <v>253</v>
      </c>
      <c r="B258" t="s">
        <v>848</v>
      </c>
      <c r="C258">
        <v>33999</v>
      </c>
      <c r="D258" t="s">
        <v>1899</v>
      </c>
      <c r="E258">
        <v>1952</v>
      </c>
      <c r="F258" t="s">
        <v>2131</v>
      </c>
      <c r="G258" t="s">
        <v>2103</v>
      </c>
      <c r="H258">
        <v>2</v>
      </c>
      <c r="I258">
        <v>1</v>
      </c>
      <c r="J258" t="s">
        <v>2131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  <c r="V258" t="s">
        <v>848</v>
      </c>
      <c r="W258">
        <v>33999</v>
      </c>
      <c r="X258" s="143">
        <v>724678.04780000006</v>
      </c>
      <c r="Y258" s="143">
        <f t="shared" si="6"/>
        <v>724678.04780000006</v>
      </c>
      <c r="Z258" t="b">
        <f t="shared" si="7"/>
        <v>1</v>
      </c>
    </row>
    <row r="259" spans="1:26" x14ac:dyDescent="0.3">
      <c r="A259">
        <v>254</v>
      </c>
      <c r="B259" t="s">
        <v>850</v>
      </c>
      <c r="C259">
        <v>34005</v>
      </c>
      <c r="D259" t="s">
        <v>1899</v>
      </c>
      <c r="E259">
        <v>1958</v>
      </c>
      <c r="F259" t="s">
        <v>2131</v>
      </c>
      <c r="G259" t="s">
        <v>2103</v>
      </c>
      <c r="H259">
        <v>2</v>
      </c>
      <c r="I259">
        <v>1</v>
      </c>
      <c r="J259" t="s">
        <v>2131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  <c r="V259" t="s">
        <v>850</v>
      </c>
      <c r="W259">
        <v>34005</v>
      </c>
      <c r="X259" s="143">
        <v>572658.61519999988</v>
      </c>
      <c r="Y259" s="143">
        <f t="shared" si="6"/>
        <v>572658.61519999988</v>
      </c>
      <c r="Z259" t="b">
        <f t="shared" si="7"/>
        <v>1</v>
      </c>
    </row>
    <row r="260" spans="1:26" x14ac:dyDescent="0.3">
      <c r="A260">
        <v>255</v>
      </c>
      <c r="B260" t="s">
        <v>851</v>
      </c>
      <c r="C260">
        <v>34007</v>
      </c>
      <c r="D260" t="s">
        <v>1899</v>
      </c>
      <c r="E260">
        <v>1960</v>
      </c>
      <c r="F260" t="s">
        <v>2131</v>
      </c>
      <c r="G260" t="s">
        <v>2103</v>
      </c>
      <c r="H260">
        <v>2</v>
      </c>
      <c r="I260">
        <v>1</v>
      </c>
      <c r="J260" t="s">
        <v>2131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  <c r="V260" t="s">
        <v>851</v>
      </c>
      <c r="W260">
        <v>34007</v>
      </c>
      <c r="X260" s="143">
        <v>245914.73795000001</v>
      </c>
      <c r="Y260" s="143">
        <f t="shared" si="6"/>
        <v>245914.73795000001</v>
      </c>
      <c r="Z260" t="b">
        <f t="shared" si="7"/>
        <v>1</v>
      </c>
    </row>
    <row r="261" spans="1:26" x14ac:dyDescent="0.3">
      <c r="A261">
        <v>256</v>
      </c>
      <c r="B261" t="s">
        <v>852</v>
      </c>
      <c r="C261">
        <v>34012</v>
      </c>
      <c r="D261" t="s">
        <v>1899</v>
      </c>
      <c r="E261">
        <v>1960</v>
      </c>
      <c r="F261" t="s">
        <v>2131</v>
      </c>
      <c r="G261" t="s">
        <v>2103</v>
      </c>
      <c r="H261">
        <v>2</v>
      </c>
      <c r="I261">
        <v>2</v>
      </c>
      <c r="J261" t="s">
        <v>2131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  <c r="V261" t="s">
        <v>852</v>
      </c>
      <c r="W261">
        <v>34012</v>
      </c>
      <c r="X261" s="143">
        <v>1184802.0799999998</v>
      </c>
      <c r="Y261" s="143">
        <f t="shared" si="6"/>
        <v>1184802.0799999998</v>
      </c>
      <c r="Z261" t="b">
        <f t="shared" si="7"/>
        <v>1</v>
      </c>
    </row>
    <row r="262" spans="1:26" x14ac:dyDescent="0.3">
      <c r="A262">
        <v>257</v>
      </c>
      <c r="B262" t="s">
        <v>853</v>
      </c>
      <c r="C262">
        <v>34014</v>
      </c>
      <c r="D262" t="s">
        <v>1899</v>
      </c>
      <c r="E262">
        <v>1960</v>
      </c>
      <c r="F262" t="s">
        <v>2131</v>
      </c>
      <c r="G262" t="s">
        <v>2103</v>
      </c>
      <c r="H262">
        <v>2</v>
      </c>
      <c r="I262">
        <v>1</v>
      </c>
      <c r="J262" t="s">
        <v>2131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  <c r="V262" t="s">
        <v>853</v>
      </c>
      <c r="W262">
        <v>34014</v>
      </c>
      <c r="X262" s="143">
        <v>794707.99310000008</v>
      </c>
      <c r="Y262" s="143">
        <f t="shared" si="6"/>
        <v>794707.99310000008</v>
      </c>
      <c r="Z262" t="b">
        <f t="shared" si="7"/>
        <v>1</v>
      </c>
    </row>
    <row r="263" spans="1:26" x14ac:dyDescent="0.3">
      <c r="A263">
        <v>258</v>
      </c>
      <c r="B263" t="s">
        <v>854</v>
      </c>
      <c r="C263">
        <v>34015</v>
      </c>
      <c r="D263" t="s">
        <v>1899</v>
      </c>
      <c r="E263">
        <v>1963</v>
      </c>
      <c r="F263" t="s">
        <v>2131</v>
      </c>
      <c r="G263" t="s">
        <v>2103</v>
      </c>
      <c r="H263">
        <v>2</v>
      </c>
      <c r="I263">
        <v>1</v>
      </c>
      <c r="J263" t="s">
        <v>2131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  <c r="V263" t="s">
        <v>854</v>
      </c>
      <c r="W263">
        <v>34015</v>
      </c>
      <c r="X263" s="143">
        <v>794707.99310000008</v>
      </c>
      <c r="Y263" s="143">
        <f t="shared" ref="Y263:Y326" si="8">VLOOKUP(W263,C:M,11,0)</f>
        <v>794707.99310000008</v>
      </c>
      <c r="Z263" t="b">
        <f t="shared" ref="Z263:Z326" si="9">AND(X263=Y263)</f>
        <v>1</v>
      </c>
    </row>
    <row r="264" spans="1:26" x14ac:dyDescent="0.3">
      <c r="A264">
        <v>259</v>
      </c>
      <c r="B264" t="s">
        <v>855</v>
      </c>
      <c r="C264">
        <v>34016</v>
      </c>
      <c r="D264" t="s">
        <v>1899</v>
      </c>
      <c r="E264">
        <v>1960</v>
      </c>
      <c r="F264" t="s">
        <v>2131</v>
      </c>
      <c r="G264" t="s">
        <v>2103</v>
      </c>
      <c r="H264">
        <v>2</v>
      </c>
      <c r="I264">
        <v>1</v>
      </c>
      <c r="J264" t="s">
        <v>2131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  <c r="V264" t="s">
        <v>855</v>
      </c>
      <c r="W264">
        <v>34016</v>
      </c>
      <c r="X264" s="143">
        <v>200454.90779999999</v>
      </c>
      <c r="Y264" s="143">
        <f t="shared" si="8"/>
        <v>200454.90779999999</v>
      </c>
      <c r="Z264" t="b">
        <f t="shared" si="9"/>
        <v>1</v>
      </c>
    </row>
    <row r="265" spans="1:26" x14ac:dyDescent="0.3">
      <c r="A265">
        <v>260</v>
      </c>
      <c r="B265" t="s">
        <v>856</v>
      </c>
      <c r="C265">
        <v>34017</v>
      </c>
      <c r="D265" t="s">
        <v>1899</v>
      </c>
      <c r="E265">
        <v>1960</v>
      </c>
      <c r="F265" t="s">
        <v>2131</v>
      </c>
      <c r="G265" t="s">
        <v>2103</v>
      </c>
      <c r="H265">
        <v>2</v>
      </c>
      <c r="I265">
        <v>1</v>
      </c>
      <c r="J265" t="s">
        <v>2131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  <c r="V265" t="s">
        <v>856</v>
      </c>
      <c r="W265">
        <v>34017</v>
      </c>
      <c r="X265" s="143">
        <v>927945.46984999999</v>
      </c>
      <c r="Y265" s="143">
        <f t="shared" si="8"/>
        <v>927945.46984999999</v>
      </c>
      <c r="Z265" t="b">
        <f t="shared" si="9"/>
        <v>1</v>
      </c>
    </row>
    <row r="266" spans="1:26" x14ac:dyDescent="0.3">
      <c r="A266">
        <v>261</v>
      </c>
      <c r="B266" t="s">
        <v>857</v>
      </c>
      <c r="C266">
        <v>34018</v>
      </c>
      <c r="D266" t="s">
        <v>1899</v>
      </c>
      <c r="E266">
        <v>1960</v>
      </c>
      <c r="F266" t="s">
        <v>2131</v>
      </c>
      <c r="G266" t="s">
        <v>2103</v>
      </c>
      <c r="H266">
        <v>2</v>
      </c>
      <c r="I266">
        <v>1</v>
      </c>
      <c r="J266" t="s">
        <v>2131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  <c r="V266" t="s">
        <v>857</v>
      </c>
      <c r="W266">
        <v>34018</v>
      </c>
      <c r="X266" s="143">
        <v>1206448.06</v>
      </c>
      <c r="Y266" s="143">
        <f t="shared" si="8"/>
        <v>1206448.06</v>
      </c>
      <c r="Z266" t="b">
        <f t="shared" si="9"/>
        <v>1</v>
      </c>
    </row>
    <row r="267" spans="1:26" x14ac:dyDescent="0.3">
      <c r="A267">
        <v>262</v>
      </c>
      <c r="B267" t="s">
        <v>858</v>
      </c>
      <c r="C267">
        <v>34019</v>
      </c>
      <c r="D267" t="s">
        <v>1899</v>
      </c>
      <c r="E267">
        <v>1960</v>
      </c>
      <c r="F267" t="s">
        <v>2131</v>
      </c>
      <c r="G267" t="s">
        <v>2103</v>
      </c>
      <c r="H267">
        <v>2</v>
      </c>
      <c r="I267">
        <v>1</v>
      </c>
      <c r="J267" t="s">
        <v>2131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  <c r="V267" t="s">
        <v>858</v>
      </c>
      <c r="W267">
        <v>34019</v>
      </c>
      <c r="X267" s="143">
        <v>1206448.0617</v>
      </c>
      <c r="Y267" s="143">
        <f t="shared" si="8"/>
        <v>1206448.0617</v>
      </c>
      <c r="Z267" t="b">
        <f t="shared" si="9"/>
        <v>1</v>
      </c>
    </row>
    <row r="268" spans="1:26" x14ac:dyDescent="0.3">
      <c r="A268">
        <v>263</v>
      </c>
      <c r="B268" t="s">
        <v>859</v>
      </c>
      <c r="C268">
        <v>34020</v>
      </c>
      <c r="D268" t="s">
        <v>1899</v>
      </c>
      <c r="E268">
        <v>1960</v>
      </c>
      <c r="F268" t="s">
        <v>2131</v>
      </c>
      <c r="G268" t="s">
        <v>2103</v>
      </c>
      <c r="H268">
        <v>2</v>
      </c>
      <c r="I268">
        <v>1</v>
      </c>
      <c r="J268" t="s">
        <v>2131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  <c r="V268" t="s">
        <v>859</v>
      </c>
      <c r="W268">
        <v>34020</v>
      </c>
      <c r="X268" s="143">
        <v>1206448.06</v>
      </c>
      <c r="Y268" s="143">
        <f t="shared" si="8"/>
        <v>1206448.06</v>
      </c>
      <c r="Z268" t="b">
        <f t="shared" si="9"/>
        <v>1</v>
      </c>
    </row>
    <row r="269" spans="1:26" x14ac:dyDescent="0.3">
      <c r="A269">
        <v>264</v>
      </c>
      <c r="B269" t="s">
        <v>860</v>
      </c>
      <c r="C269">
        <v>34021</v>
      </c>
      <c r="D269" t="s">
        <v>1899</v>
      </c>
      <c r="E269">
        <v>1960</v>
      </c>
      <c r="F269" t="s">
        <v>2131</v>
      </c>
      <c r="G269" t="s">
        <v>2103</v>
      </c>
      <c r="H269">
        <v>2</v>
      </c>
      <c r="I269">
        <v>1</v>
      </c>
      <c r="J269" t="s">
        <v>2131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  <c r="V269" t="s">
        <v>860</v>
      </c>
      <c r="W269">
        <v>34021</v>
      </c>
      <c r="X269" s="143">
        <v>927945.46984999999</v>
      </c>
      <c r="Y269" s="143">
        <f t="shared" si="8"/>
        <v>927945.46984999999</v>
      </c>
      <c r="Z269" t="b">
        <f t="shared" si="9"/>
        <v>1</v>
      </c>
    </row>
    <row r="270" spans="1:26" x14ac:dyDescent="0.3">
      <c r="A270">
        <v>265</v>
      </c>
      <c r="B270" t="s">
        <v>861</v>
      </c>
      <c r="C270">
        <v>34022</v>
      </c>
      <c r="D270" t="s">
        <v>1899</v>
      </c>
      <c r="E270">
        <v>1960</v>
      </c>
      <c r="F270" t="s">
        <v>2131</v>
      </c>
      <c r="G270" t="s">
        <v>2103</v>
      </c>
      <c r="H270">
        <v>2</v>
      </c>
      <c r="I270">
        <v>1</v>
      </c>
      <c r="J270" t="s">
        <v>2131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  <c r="V270" t="s">
        <v>861</v>
      </c>
      <c r="W270">
        <v>34022</v>
      </c>
      <c r="X270" s="143">
        <v>487349.33695000003</v>
      </c>
      <c r="Y270" s="143">
        <f t="shared" si="8"/>
        <v>487349.33695000003</v>
      </c>
      <c r="Z270" t="b">
        <f t="shared" si="9"/>
        <v>1</v>
      </c>
    </row>
    <row r="271" spans="1:26" x14ac:dyDescent="0.3">
      <c r="A271">
        <v>266</v>
      </c>
      <c r="B271" t="s">
        <v>862</v>
      </c>
      <c r="C271">
        <v>34023</v>
      </c>
      <c r="D271" t="s">
        <v>1899</v>
      </c>
      <c r="E271">
        <v>1960</v>
      </c>
      <c r="F271" t="s">
        <v>2131</v>
      </c>
      <c r="G271" t="s">
        <v>2103</v>
      </c>
      <c r="H271">
        <v>2</v>
      </c>
      <c r="I271">
        <v>1</v>
      </c>
      <c r="J271" t="s">
        <v>2131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  <c r="V271" t="s">
        <v>862</v>
      </c>
      <c r="W271">
        <v>34023</v>
      </c>
      <c r="X271" s="143">
        <v>487349.33695000003</v>
      </c>
      <c r="Y271" s="143">
        <f t="shared" si="8"/>
        <v>487349.33695000003</v>
      </c>
      <c r="Z271" t="b">
        <f t="shared" si="9"/>
        <v>1</v>
      </c>
    </row>
    <row r="272" spans="1:26" x14ac:dyDescent="0.3">
      <c r="A272">
        <v>267</v>
      </c>
      <c r="B272" t="s">
        <v>863</v>
      </c>
      <c r="C272">
        <v>33944</v>
      </c>
      <c r="D272" t="s">
        <v>1899</v>
      </c>
      <c r="E272">
        <v>1959</v>
      </c>
      <c r="F272" t="s">
        <v>2131</v>
      </c>
      <c r="G272" t="s">
        <v>2098</v>
      </c>
      <c r="H272">
        <v>4</v>
      </c>
      <c r="I272">
        <v>2</v>
      </c>
      <c r="J272" t="s">
        <v>2131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  <c r="V272" t="s">
        <v>863</v>
      </c>
      <c r="W272">
        <v>33944</v>
      </c>
      <c r="X272" s="143">
        <v>3222737.0864500003</v>
      </c>
      <c r="Y272" s="143">
        <f t="shared" si="8"/>
        <v>3222737.0864500003</v>
      </c>
      <c r="Z272" t="b">
        <f t="shared" si="9"/>
        <v>1</v>
      </c>
    </row>
    <row r="273" spans="1:26" x14ac:dyDescent="0.3">
      <c r="A273">
        <v>268</v>
      </c>
      <c r="B273" t="s">
        <v>865</v>
      </c>
      <c r="C273">
        <v>33946</v>
      </c>
      <c r="D273" t="s">
        <v>1899</v>
      </c>
      <c r="E273">
        <v>1961</v>
      </c>
      <c r="F273" t="s">
        <v>2131</v>
      </c>
      <c r="G273" t="s">
        <v>2098</v>
      </c>
      <c r="H273">
        <v>5</v>
      </c>
      <c r="I273">
        <v>3</v>
      </c>
      <c r="J273" t="s">
        <v>2131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  <c r="V273" t="s">
        <v>865</v>
      </c>
      <c r="W273">
        <v>33946</v>
      </c>
      <c r="X273" s="143">
        <v>3931318.4015000002</v>
      </c>
      <c r="Y273" s="143">
        <f t="shared" si="8"/>
        <v>3931318.4015000002</v>
      </c>
      <c r="Z273" t="b">
        <f t="shared" si="9"/>
        <v>1</v>
      </c>
    </row>
    <row r="274" spans="1:26" x14ac:dyDescent="0.3">
      <c r="A274">
        <v>269</v>
      </c>
      <c r="B274" t="s">
        <v>866</v>
      </c>
      <c r="C274">
        <v>33952</v>
      </c>
      <c r="D274" t="s">
        <v>1899</v>
      </c>
      <c r="E274">
        <v>1966</v>
      </c>
      <c r="F274" t="s">
        <v>2131</v>
      </c>
      <c r="G274" t="s">
        <v>2098</v>
      </c>
      <c r="H274">
        <v>5</v>
      </c>
      <c r="I274">
        <v>3</v>
      </c>
      <c r="J274" t="s">
        <v>2131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  <c r="V274" t="s">
        <v>866</v>
      </c>
      <c r="W274">
        <v>33952</v>
      </c>
      <c r="X274" s="143">
        <v>2568084.7981500002</v>
      </c>
      <c r="Y274" s="143">
        <f t="shared" si="8"/>
        <v>2568084.7981500002</v>
      </c>
      <c r="Z274" t="b">
        <f t="shared" si="9"/>
        <v>1</v>
      </c>
    </row>
    <row r="275" spans="1:26" x14ac:dyDescent="0.3">
      <c r="A275">
        <v>270</v>
      </c>
      <c r="B275" t="s">
        <v>867</v>
      </c>
      <c r="C275">
        <v>33953</v>
      </c>
      <c r="D275" t="s">
        <v>1899</v>
      </c>
      <c r="E275">
        <v>1966</v>
      </c>
      <c r="F275" t="s">
        <v>2131</v>
      </c>
      <c r="G275" t="s">
        <v>2098</v>
      </c>
      <c r="H275">
        <v>5</v>
      </c>
      <c r="I275">
        <v>3</v>
      </c>
      <c r="J275" t="s">
        <v>2131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  <c r="V275" t="s">
        <v>867</v>
      </c>
      <c r="W275">
        <v>33953</v>
      </c>
      <c r="X275" s="143">
        <v>6289053.10145</v>
      </c>
      <c r="Y275" s="143">
        <f t="shared" si="8"/>
        <v>6289053.10145</v>
      </c>
      <c r="Z275" t="b">
        <f t="shared" si="9"/>
        <v>1</v>
      </c>
    </row>
    <row r="276" spans="1:26" x14ac:dyDescent="0.3">
      <c r="A276">
        <v>271</v>
      </c>
      <c r="B276" t="s">
        <v>868</v>
      </c>
      <c r="C276">
        <v>33966</v>
      </c>
      <c r="D276" t="s">
        <v>1899</v>
      </c>
      <c r="E276">
        <v>1959</v>
      </c>
      <c r="F276" t="s">
        <v>2131</v>
      </c>
      <c r="G276" t="s">
        <v>2103</v>
      </c>
      <c r="H276">
        <v>2</v>
      </c>
      <c r="I276">
        <v>1</v>
      </c>
      <c r="J276" t="s">
        <v>2131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  <c r="V276" t="s">
        <v>868</v>
      </c>
      <c r="W276">
        <v>33966</v>
      </c>
      <c r="X276" s="143">
        <v>951477.75</v>
      </c>
      <c r="Y276" s="143">
        <f t="shared" si="8"/>
        <v>951477.75</v>
      </c>
      <c r="Z276" t="b">
        <f t="shared" si="9"/>
        <v>1</v>
      </c>
    </row>
    <row r="277" spans="1:26" x14ac:dyDescent="0.3">
      <c r="A277">
        <v>272</v>
      </c>
      <c r="B277" t="s">
        <v>869</v>
      </c>
      <c r="C277">
        <v>33968</v>
      </c>
      <c r="D277" t="s">
        <v>1899</v>
      </c>
      <c r="E277">
        <v>1959</v>
      </c>
      <c r="F277" t="s">
        <v>2131</v>
      </c>
      <c r="G277" t="s">
        <v>2103</v>
      </c>
      <c r="H277">
        <v>2</v>
      </c>
      <c r="I277">
        <v>1</v>
      </c>
      <c r="J277" t="s">
        <v>2131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  <c r="V277" t="s">
        <v>869</v>
      </c>
      <c r="W277">
        <v>33968</v>
      </c>
      <c r="X277" s="143">
        <v>951572.19000000006</v>
      </c>
      <c r="Y277" s="143">
        <f t="shared" si="8"/>
        <v>951572.19000000006</v>
      </c>
      <c r="Z277" t="b">
        <f t="shared" si="9"/>
        <v>1</v>
      </c>
    </row>
    <row r="278" spans="1:26" x14ac:dyDescent="0.3">
      <c r="A278">
        <v>273</v>
      </c>
      <c r="B278" t="s">
        <v>870</v>
      </c>
      <c r="C278">
        <v>33971</v>
      </c>
      <c r="D278" t="s">
        <v>1899</v>
      </c>
      <c r="E278">
        <v>1959</v>
      </c>
      <c r="F278" t="s">
        <v>2131</v>
      </c>
      <c r="G278" t="s">
        <v>2103</v>
      </c>
      <c r="H278">
        <v>2</v>
      </c>
      <c r="I278">
        <v>1</v>
      </c>
      <c r="J278" t="s">
        <v>2131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  <c r="V278" t="s">
        <v>870</v>
      </c>
      <c r="W278">
        <v>33971</v>
      </c>
      <c r="X278" s="143">
        <v>1196515.83</v>
      </c>
      <c r="Y278" s="143">
        <f t="shared" si="8"/>
        <v>1196515.83</v>
      </c>
      <c r="Z278" t="b">
        <f t="shared" si="9"/>
        <v>1</v>
      </c>
    </row>
    <row r="279" spans="1:26" x14ac:dyDescent="0.3">
      <c r="A279">
        <v>274</v>
      </c>
      <c r="B279" t="s">
        <v>871</v>
      </c>
      <c r="C279">
        <v>33976</v>
      </c>
      <c r="D279" t="s">
        <v>1899</v>
      </c>
      <c r="E279">
        <v>1959</v>
      </c>
      <c r="F279" t="s">
        <v>2131</v>
      </c>
      <c r="G279" t="s">
        <v>2103</v>
      </c>
      <c r="H279">
        <v>2</v>
      </c>
      <c r="I279">
        <v>1</v>
      </c>
      <c r="J279" t="s">
        <v>2131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  <c r="V279" t="s">
        <v>871</v>
      </c>
      <c r="W279">
        <v>33976</v>
      </c>
      <c r="X279" s="143">
        <v>1275806.45</v>
      </c>
      <c r="Y279" s="143">
        <f t="shared" si="8"/>
        <v>1275806.45</v>
      </c>
      <c r="Z279" t="b">
        <f t="shared" si="9"/>
        <v>1</v>
      </c>
    </row>
    <row r="280" spans="1:26" x14ac:dyDescent="0.3">
      <c r="A280">
        <v>275</v>
      </c>
      <c r="B280" t="s">
        <v>347</v>
      </c>
      <c r="C280">
        <v>34065</v>
      </c>
      <c r="D280" t="s">
        <v>1899</v>
      </c>
      <c r="E280">
        <v>1970</v>
      </c>
      <c r="F280" t="s">
        <v>2131</v>
      </c>
      <c r="G280" t="s">
        <v>2097</v>
      </c>
      <c r="H280">
        <v>5</v>
      </c>
      <c r="I280">
        <v>8</v>
      </c>
      <c r="J280" t="s">
        <v>2131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  <c r="V280" t="s">
        <v>347</v>
      </c>
      <c r="W280">
        <v>34065</v>
      </c>
      <c r="X280" s="143">
        <v>2033488.23</v>
      </c>
      <c r="Y280" s="143">
        <f t="shared" si="8"/>
        <v>2033488.23</v>
      </c>
      <c r="Z280" t="b">
        <f t="shared" si="9"/>
        <v>1</v>
      </c>
    </row>
    <row r="281" spans="1:26" x14ac:dyDescent="0.3">
      <c r="A281">
        <v>276</v>
      </c>
      <c r="B281" t="s">
        <v>872</v>
      </c>
      <c r="C281">
        <v>34081</v>
      </c>
      <c r="D281" t="s">
        <v>1899</v>
      </c>
      <c r="E281">
        <v>1973</v>
      </c>
      <c r="F281" t="s">
        <v>2131</v>
      </c>
      <c r="G281" t="s">
        <v>2097</v>
      </c>
      <c r="H281">
        <v>5</v>
      </c>
      <c r="I281">
        <v>6</v>
      </c>
      <c r="J281" t="s">
        <v>2131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  <c r="V281" t="s">
        <v>872</v>
      </c>
      <c r="W281">
        <v>34081</v>
      </c>
      <c r="X281" s="143">
        <v>361824</v>
      </c>
      <c r="Y281" s="143">
        <f t="shared" si="8"/>
        <v>361824</v>
      </c>
      <c r="Z281" t="b">
        <f t="shared" si="9"/>
        <v>1</v>
      </c>
    </row>
    <row r="282" spans="1:26" x14ac:dyDescent="0.3">
      <c r="A282">
        <v>277</v>
      </c>
      <c r="B282" t="s">
        <v>873</v>
      </c>
      <c r="C282">
        <v>34168</v>
      </c>
      <c r="D282" t="s">
        <v>1899</v>
      </c>
      <c r="E282">
        <v>1957</v>
      </c>
      <c r="F282" t="s">
        <v>2131</v>
      </c>
      <c r="G282" t="s">
        <v>2098</v>
      </c>
      <c r="H282">
        <v>2</v>
      </c>
      <c r="I282">
        <v>1</v>
      </c>
      <c r="J282" t="s">
        <v>2131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  <c r="V282" t="s">
        <v>873</v>
      </c>
      <c r="W282">
        <v>34168</v>
      </c>
      <c r="X282" s="143">
        <v>1455891.7999999998</v>
      </c>
      <c r="Y282" s="143">
        <f t="shared" si="8"/>
        <v>1455891.7999999998</v>
      </c>
      <c r="Z282" t="b">
        <f t="shared" si="9"/>
        <v>1</v>
      </c>
    </row>
    <row r="283" spans="1:26" x14ac:dyDescent="0.3">
      <c r="A283">
        <v>278</v>
      </c>
      <c r="B283" t="s">
        <v>874</v>
      </c>
      <c r="C283">
        <v>34170</v>
      </c>
      <c r="D283" t="s">
        <v>1899</v>
      </c>
      <c r="E283">
        <v>1957</v>
      </c>
      <c r="F283" t="s">
        <v>2131</v>
      </c>
      <c r="G283" t="s">
        <v>2098</v>
      </c>
      <c r="H283">
        <v>2</v>
      </c>
      <c r="I283">
        <v>1</v>
      </c>
      <c r="J283" t="s">
        <v>2131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  <c r="V283" t="s">
        <v>874</v>
      </c>
      <c r="W283">
        <v>34170</v>
      </c>
      <c r="X283" s="143">
        <v>905472.46</v>
      </c>
      <c r="Y283" s="143">
        <f t="shared" si="8"/>
        <v>905472.46</v>
      </c>
      <c r="Z283" t="b">
        <f t="shared" si="9"/>
        <v>1</v>
      </c>
    </row>
    <row r="284" spans="1:26" x14ac:dyDescent="0.3">
      <c r="A284">
        <v>279</v>
      </c>
      <c r="B284" t="s">
        <v>875</v>
      </c>
      <c r="C284">
        <v>34171</v>
      </c>
      <c r="D284" t="s">
        <v>1899</v>
      </c>
      <c r="E284">
        <v>1957</v>
      </c>
      <c r="F284" t="s">
        <v>2131</v>
      </c>
      <c r="G284" t="s">
        <v>2098</v>
      </c>
      <c r="H284">
        <v>2</v>
      </c>
      <c r="I284">
        <v>1</v>
      </c>
      <c r="J284" t="s">
        <v>2131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  <c r="V284" t="s">
        <v>875</v>
      </c>
      <c r="W284">
        <v>34171</v>
      </c>
      <c r="X284" s="143">
        <v>926950.54</v>
      </c>
      <c r="Y284" s="143">
        <f t="shared" si="8"/>
        <v>926950.54</v>
      </c>
      <c r="Z284" t="b">
        <f t="shared" si="9"/>
        <v>1</v>
      </c>
    </row>
    <row r="285" spans="1:26" x14ac:dyDescent="0.3">
      <c r="A285">
        <v>280</v>
      </c>
      <c r="B285" t="s">
        <v>876</v>
      </c>
      <c r="C285">
        <v>34174</v>
      </c>
      <c r="D285" t="s">
        <v>1899</v>
      </c>
      <c r="E285">
        <v>1958</v>
      </c>
      <c r="F285" t="s">
        <v>2131</v>
      </c>
      <c r="G285" t="s">
        <v>2103</v>
      </c>
      <c r="H285">
        <v>2</v>
      </c>
      <c r="I285">
        <v>1</v>
      </c>
      <c r="J285" t="s">
        <v>2131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  <c r="V285" t="s">
        <v>876</v>
      </c>
      <c r="W285">
        <v>34174</v>
      </c>
      <c r="X285" s="143">
        <v>963686.36</v>
      </c>
      <c r="Y285" s="143">
        <f t="shared" si="8"/>
        <v>963686.36</v>
      </c>
      <c r="Z285" t="b">
        <f t="shared" si="9"/>
        <v>1</v>
      </c>
    </row>
    <row r="286" spans="1:26" x14ac:dyDescent="0.3">
      <c r="A286">
        <v>281</v>
      </c>
      <c r="B286" t="s">
        <v>878</v>
      </c>
      <c r="C286">
        <v>34190</v>
      </c>
      <c r="D286" t="s">
        <v>1899</v>
      </c>
      <c r="E286">
        <v>1963</v>
      </c>
      <c r="F286" t="s">
        <v>2131</v>
      </c>
      <c r="G286" t="s">
        <v>2098</v>
      </c>
      <c r="H286">
        <v>4</v>
      </c>
      <c r="I286">
        <v>2</v>
      </c>
      <c r="J286" t="s">
        <v>2131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  <c r="V286" t="s">
        <v>878</v>
      </c>
      <c r="W286">
        <v>34190</v>
      </c>
      <c r="X286" s="143">
        <v>3209615.2577999993</v>
      </c>
      <c r="Y286" s="143">
        <f t="shared" si="8"/>
        <v>3209615.2577999993</v>
      </c>
      <c r="Z286" t="b">
        <f t="shared" si="9"/>
        <v>1</v>
      </c>
    </row>
    <row r="287" spans="1:26" x14ac:dyDescent="0.3">
      <c r="A287">
        <v>282</v>
      </c>
      <c r="B287" t="s">
        <v>879</v>
      </c>
      <c r="C287">
        <v>34233</v>
      </c>
      <c r="D287" t="s">
        <v>1899</v>
      </c>
      <c r="E287">
        <v>1971</v>
      </c>
      <c r="F287" t="s">
        <v>2131</v>
      </c>
      <c r="G287" t="s">
        <v>2097</v>
      </c>
      <c r="H287">
        <v>5</v>
      </c>
      <c r="I287">
        <v>4</v>
      </c>
      <c r="J287" t="s">
        <v>2131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  <c r="V287" t="s">
        <v>879</v>
      </c>
      <c r="W287">
        <v>34233</v>
      </c>
      <c r="X287" s="143">
        <v>10029423.380000001</v>
      </c>
      <c r="Y287" s="143">
        <f t="shared" si="8"/>
        <v>10029423.380000001</v>
      </c>
      <c r="Z287" t="b">
        <f t="shared" si="9"/>
        <v>1</v>
      </c>
    </row>
    <row r="288" spans="1:26" x14ac:dyDescent="0.3">
      <c r="A288">
        <v>283</v>
      </c>
      <c r="B288" t="s">
        <v>880</v>
      </c>
      <c r="C288">
        <v>34234</v>
      </c>
      <c r="D288" t="s">
        <v>1899</v>
      </c>
      <c r="E288">
        <v>1974</v>
      </c>
      <c r="F288" t="s">
        <v>2131</v>
      </c>
      <c r="G288" t="s">
        <v>2097</v>
      </c>
      <c r="H288">
        <v>5</v>
      </c>
      <c r="I288">
        <v>4</v>
      </c>
      <c r="J288" t="s">
        <v>2131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  <c r="V288" t="s">
        <v>880</v>
      </c>
      <c r="W288">
        <v>34234</v>
      </c>
      <c r="X288" s="143">
        <v>219708</v>
      </c>
      <c r="Y288" s="143">
        <f t="shared" si="8"/>
        <v>219708</v>
      </c>
      <c r="Z288" t="b">
        <f t="shared" si="9"/>
        <v>1</v>
      </c>
    </row>
    <row r="289" spans="1:26" x14ac:dyDescent="0.3">
      <c r="A289">
        <v>284</v>
      </c>
      <c r="B289" t="s">
        <v>881</v>
      </c>
      <c r="C289">
        <v>34256</v>
      </c>
      <c r="D289" t="s">
        <v>1899</v>
      </c>
      <c r="E289">
        <v>1955</v>
      </c>
      <c r="F289" t="s">
        <v>2131</v>
      </c>
      <c r="G289" t="s">
        <v>2105</v>
      </c>
      <c r="H289">
        <v>2</v>
      </c>
      <c r="I289">
        <v>1</v>
      </c>
      <c r="J289" t="s">
        <v>2131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  <c r="V289" t="s">
        <v>881</v>
      </c>
      <c r="W289">
        <v>34256</v>
      </c>
      <c r="X289" s="143">
        <v>247060.84</v>
      </c>
      <c r="Y289" s="143">
        <f t="shared" si="8"/>
        <v>247060.84</v>
      </c>
      <c r="Z289" t="b">
        <f t="shared" si="9"/>
        <v>1</v>
      </c>
    </row>
    <row r="290" spans="1:26" x14ac:dyDescent="0.3">
      <c r="A290">
        <v>285</v>
      </c>
      <c r="B290" t="s">
        <v>883</v>
      </c>
      <c r="C290">
        <v>34251</v>
      </c>
      <c r="D290" t="s">
        <v>1899</v>
      </c>
      <c r="E290">
        <v>1955</v>
      </c>
      <c r="F290" t="s">
        <v>2131</v>
      </c>
      <c r="G290" t="s">
        <v>2105</v>
      </c>
      <c r="H290">
        <v>2</v>
      </c>
      <c r="I290">
        <v>1</v>
      </c>
      <c r="J290" t="s">
        <v>2131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  <c r="V290" t="s">
        <v>883</v>
      </c>
      <c r="W290">
        <v>34251</v>
      </c>
      <c r="X290" s="143">
        <v>865401.71795000008</v>
      </c>
      <c r="Y290" s="143">
        <f t="shared" si="8"/>
        <v>865401.71795000008</v>
      </c>
      <c r="Z290" t="b">
        <f t="shared" si="9"/>
        <v>1</v>
      </c>
    </row>
    <row r="291" spans="1:26" x14ac:dyDescent="0.3">
      <c r="A291">
        <v>286</v>
      </c>
      <c r="B291" t="s">
        <v>884</v>
      </c>
      <c r="C291">
        <v>34252</v>
      </c>
      <c r="D291" t="s">
        <v>1899</v>
      </c>
      <c r="E291">
        <v>1955</v>
      </c>
      <c r="F291" t="s">
        <v>2131</v>
      </c>
      <c r="G291" t="s">
        <v>2105</v>
      </c>
      <c r="H291">
        <v>2</v>
      </c>
      <c r="I291">
        <v>1</v>
      </c>
      <c r="J291" t="s">
        <v>2131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  <c r="V291" t="s">
        <v>884</v>
      </c>
      <c r="W291">
        <v>34252</v>
      </c>
      <c r="X291" s="143">
        <v>865401.71795000008</v>
      </c>
      <c r="Y291" s="143">
        <f t="shared" si="8"/>
        <v>865401.71795000008</v>
      </c>
      <c r="Z291" t="b">
        <f t="shared" si="9"/>
        <v>1</v>
      </c>
    </row>
    <row r="292" spans="1:26" x14ac:dyDescent="0.3">
      <c r="A292">
        <v>287</v>
      </c>
      <c r="B292" t="s">
        <v>885</v>
      </c>
      <c r="C292">
        <v>34253</v>
      </c>
      <c r="D292" t="s">
        <v>1899</v>
      </c>
      <c r="E292">
        <v>1955</v>
      </c>
      <c r="F292" t="s">
        <v>2131</v>
      </c>
      <c r="G292" t="s">
        <v>2105</v>
      </c>
      <c r="H292">
        <v>2</v>
      </c>
      <c r="I292">
        <v>1</v>
      </c>
      <c r="J292" t="s">
        <v>2131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  <c r="V292" t="s">
        <v>885</v>
      </c>
      <c r="W292">
        <v>34253</v>
      </c>
      <c r="X292" s="143">
        <v>865401.71795000008</v>
      </c>
      <c r="Y292" s="143">
        <f t="shared" si="8"/>
        <v>865401.71795000008</v>
      </c>
      <c r="Z292" t="b">
        <f t="shared" si="9"/>
        <v>1</v>
      </c>
    </row>
    <row r="293" spans="1:26" x14ac:dyDescent="0.3">
      <c r="A293">
        <v>288</v>
      </c>
      <c r="B293" t="s">
        <v>888</v>
      </c>
      <c r="C293">
        <v>34313</v>
      </c>
      <c r="D293" t="s">
        <v>1899</v>
      </c>
      <c r="E293">
        <v>1957</v>
      </c>
      <c r="F293" t="s">
        <v>2131</v>
      </c>
      <c r="G293" t="s">
        <v>2103</v>
      </c>
      <c r="H293">
        <v>2</v>
      </c>
      <c r="I293">
        <v>1</v>
      </c>
      <c r="J293" t="s">
        <v>2131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  <c r="V293" t="s">
        <v>888</v>
      </c>
      <c r="W293">
        <v>34313</v>
      </c>
      <c r="X293" s="143">
        <v>42768</v>
      </c>
      <c r="Y293" s="143">
        <f t="shared" si="8"/>
        <v>42768</v>
      </c>
      <c r="Z293" t="b">
        <f t="shared" si="9"/>
        <v>1</v>
      </c>
    </row>
    <row r="294" spans="1:26" x14ac:dyDescent="0.3">
      <c r="A294">
        <v>289</v>
      </c>
      <c r="B294" t="s">
        <v>889</v>
      </c>
      <c r="C294">
        <v>34315</v>
      </c>
      <c r="D294" t="s">
        <v>1899</v>
      </c>
      <c r="E294">
        <v>1950</v>
      </c>
      <c r="F294" t="s">
        <v>2131</v>
      </c>
      <c r="G294" t="s">
        <v>2103</v>
      </c>
      <c r="H294">
        <v>2</v>
      </c>
      <c r="I294">
        <v>1</v>
      </c>
      <c r="J294" t="s">
        <v>2131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  <c r="V294" t="s">
        <v>889</v>
      </c>
      <c r="W294">
        <v>34315</v>
      </c>
      <c r="X294" s="143">
        <v>49644</v>
      </c>
      <c r="Y294" s="143">
        <f t="shared" si="8"/>
        <v>49644</v>
      </c>
      <c r="Z294" t="b">
        <f t="shared" si="9"/>
        <v>1</v>
      </c>
    </row>
    <row r="295" spans="1:26" x14ac:dyDescent="0.3">
      <c r="A295">
        <v>290</v>
      </c>
      <c r="B295" t="s">
        <v>890</v>
      </c>
      <c r="C295">
        <v>34319</v>
      </c>
      <c r="D295" t="s">
        <v>1899</v>
      </c>
      <c r="E295">
        <v>1959</v>
      </c>
      <c r="F295" t="s">
        <v>2131</v>
      </c>
      <c r="G295" t="s">
        <v>2103</v>
      </c>
      <c r="H295">
        <v>2</v>
      </c>
      <c r="I295">
        <v>1</v>
      </c>
      <c r="J295" t="s">
        <v>2131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  <c r="V295" t="s">
        <v>890</v>
      </c>
      <c r="W295">
        <v>34319</v>
      </c>
      <c r="X295" s="143">
        <v>48420</v>
      </c>
      <c r="Y295" s="143">
        <f t="shared" si="8"/>
        <v>48420</v>
      </c>
      <c r="Z295" t="b">
        <f t="shared" si="9"/>
        <v>1</v>
      </c>
    </row>
    <row r="296" spans="1:26" x14ac:dyDescent="0.3">
      <c r="A296">
        <v>291</v>
      </c>
      <c r="B296" t="s">
        <v>1679</v>
      </c>
      <c r="C296">
        <v>34322</v>
      </c>
      <c r="D296" t="s">
        <v>1899</v>
      </c>
      <c r="E296">
        <v>1961</v>
      </c>
      <c r="F296" t="s">
        <v>2131</v>
      </c>
      <c r="G296" t="s">
        <v>2098</v>
      </c>
      <c r="H296">
        <v>3</v>
      </c>
      <c r="I296">
        <v>2</v>
      </c>
      <c r="J296" t="s">
        <v>2131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  <c r="V296" t="s">
        <v>1679</v>
      </c>
      <c r="W296">
        <v>34322</v>
      </c>
      <c r="X296" s="143">
        <v>631498.80000000005</v>
      </c>
      <c r="Y296" s="143">
        <f t="shared" si="8"/>
        <v>631498.80000000005</v>
      </c>
      <c r="Z296" t="b">
        <f t="shared" si="9"/>
        <v>1</v>
      </c>
    </row>
    <row r="297" spans="1:26" x14ac:dyDescent="0.3">
      <c r="A297">
        <v>292</v>
      </c>
      <c r="B297" t="s">
        <v>24</v>
      </c>
      <c r="C297">
        <v>34374</v>
      </c>
      <c r="D297" t="s">
        <v>1899</v>
      </c>
      <c r="E297">
        <v>1965</v>
      </c>
      <c r="F297" t="s">
        <v>2131</v>
      </c>
      <c r="G297" t="s">
        <v>2098</v>
      </c>
      <c r="H297">
        <v>4</v>
      </c>
      <c r="I297">
        <v>3</v>
      </c>
      <c r="J297" t="s">
        <v>2131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  <c r="V297" t="s">
        <v>894</v>
      </c>
      <c r="W297">
        <v>34384</v>
      </c>
      <c r="X297" s="143">
        <v>1213303.8400000001</v>
      </c>
      <c r="Y297" s="143">
        <f t="shared" si="8"/>
        <v>1213303.8400000001</v>
      </c>
      <c r="Z297" t="b">
        <f t="shared" si="9"/>
        <v>1</v>
      </c>
    </row>
    <row r="298" spans="1:26" x14ac:dyDescent="0.3">
      <c r="A298">
        <v>293</v>
      </c>
      <c r="B298" t="s">
        <v>25</v>
      </c>
      <c r="C298">
        <v>34362</v>
      </c>
      <c r="D298" t="s">
        <v>1899</v>
      </c>
      <c r="E298">
        <v>1962</v>
      </c>
      <c r="F298" t="s">
        <v>2131</v>
      </c>
      <c r="G298" t="s">
        <v>2098</v>
      </c>
      <c r="H298">
        <v>4</v>
      </c>
      <c r="I298">
        <v>3</v>
      </c>
      <c r="J298" t="s">
        <v>2131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  <c r="V298" t="s">
        <v>24</v>
      </c>
      <c r="W298">
        <v>34374</v>
      </c>
      <c r="X298" s="143">
        <v>928616.6</v>
      </c>
      <c r="Y298" s="143">
        <f t="shared" si="8"/>
        <v>928616.6</v>
      </c>
      <c r="Z298" t="b">
        <f t="shared" si="9"/>
        <v>1</v>
      </c>
    </row>
    <row r="299" spans="1:26" x14ac:dyDescent="0.3">
      <c r="A299">
        <v>294</v>
      </c>
      <c r="B299" t="s">
        <v>894</v>
      </c>
      <c r="C299">
        <v>34384</v>
      </c>
      <c r="D299" t="s">
        <v>1899</v>
      </c>
      <c r="E299">
        <v>1955</v>
      </c>
      <c r="F299" t="s">
        <v>2131</v>
      </c>
      <c r="G299" t="s">
        <v>2105</v>
      </c>
      <c r="H299">
        <v>2</v>
      </c>
      <c r="I299">
        <v>1</v>
      </c>
      <c r="J299" t="s">
        <v>2131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  <c r="V299" t="s">
        <v>25</v>
      </c>
      <c r="W299">
        <v>34362</v>
      </c>
      <c r="X299" s="143">
        <v>995561.53</v>
      </c>
      <c r="Y299" s="143">
        <f t="shared" si="8"/>
        <v>995561.53</v>
      </c>
      <c r="Z299" t="b">
        <f t="shared" si="9"/>
        <v>1</v>
      </c>
    </row>
    <row r="300" spans="1:26" x14ac:dyDescent="0.3">
      <c r="A300">
        <v>295</v>
      </c>
      <c r="B300" t="s">
        <v>895</v>
      </c>
      <c r="C300">
        <v>34383</v>
      </c>
      <c r="D300" t="s">
        <v>1899</v>
      </c>
      <c r="E300">
        <v>1955</v>
      </c>
      <c r="F300" t="s">
        <v>2131</v>
      </c>
      <c r="G300" t="s">
        <v>2105</v>
      </c>
      <c r="H300">
        <v>2</v>
      </c>
      <c r="I300">
        <v>1</v>
      </c>
      <c r="J300" t="s">
        <v>2131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  <c r="V300" t="s">
        <v>895</v>
      </c>
      <c r="W300">
        <v>34383</v>
      </c>
      <c r="X300" s="143">
        <v>772959.4800000001</v>
      </c>
      <c r="Y300" s="143">
        <f t="shared" si="8"/>
        <v>772959.4800000001</v>
      </c>
      <c r="Z300" t="b">
        <f t="shared" si="9"/>
        <v>1</v>
      </c>
    </row>
    <row r="301" spans="1:26" x14ac:dyDescent="0.3">
      <c r="A301">
        <v>296</v>
      </c>
      <c r="B301" t="s">
        <v>2218</v>
      </c>
      <c r="C301">
        <v>34426</v>
      </c>
      <c r="D301" t="s">
        <v>1899</v>
      </c>
      <c r="E301">
        <v>1974</v>
      </c>
      <c r="F301" t="s">
        <v>2131</v>
      </c>
      <c r="G301" t="s">
        <v>2103</v>
      </c>
      <c r="H301">
        <v>5</v>
      </c>
      <c r="I301">
        <v>8</v>
      </c>
      <c r="J301" t="s">
        <v>2131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  <c r="V301" t="s">
        <v>2218</v>
      </c>
      <c r="W301">
        <v>34426</v>
      </c>
      <c r="X301" s="143">
        <v>6888545.0788000003</v>
      </c>
      <c r="Y301" s="143">
        <f t="shared" si="8"/>
        <v>6888545.0788000003</v>
      </c>
      <c r="Z301" t="b">
        <f t="shared" si="9"/>
        <v>1</v>
      </c>
    </row>
    <row r="302" spans="1:26" x14ac:dyDescent="0.3">
      <c r="A302">
        <v>297</v>
      </c>
      <c r="B302" t="s">
        <v>897</v>
      </c>
      <c r="C302">
        <v>34574</v>
      </c>
      <c r="D302" t="s">
        <v>1899</v>
      </c>
      <c r="E302">
        <v>1952</v>
      </c>
      <c r="F302" t="s">
        <v>2131</v>
      </c>
      <c r="G302" t="s">
        <v>2103</v>
      </c>
      <c r="H302">
        <v>2</v>
      </c>
      <c r="I302">
        <v>2</v>
      </c>
      <c r="J302" t="s">
        <v>2131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  <c r="V302" t="s">
        <v>897</v>
      </c>
      <c r="W302">
        <v>34574</v>
      </c>
      <c r="X302" s="143">
        <v>107340</v>
      </c>
      <c r="Y302" s="143">
        <f t="shared" si="8"/>
        <v>107340</v>
      </c>
      <c r="Z302" t="b">
        <f t="shared" si="9"/>
        <v>1</v>
      </c>
    </row>
    <row r="303" spans="1:26" x14ac:dyDescent="0.3">
      <c r="A303">
        <v>298</v>
      </c>
      <c r="B303" t="s">
        <v>898</v>
      </c>
      <c r="C303">
        <v>34575</v>
      </c>
      <c r="D303" t="s">
        <v>1899</v>
      </c>
      <c r="E303">
        <v>1955</v>
      </c>
      <c r="F303" t="s">
        <v>2131</v>
      </c>
      <c r="G303" t="s">
        <v>2098</v>
      </c>
      <c r="H303">
        <v>2</v>
      </c>
      <c r="I303">
        <v>2</v>
      </c>
      <c r="J303" t="s">
        <v>2131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  <c r="V303" t="s">
        <v>898</v>
      </c>
      <c r="W303">
        <v>34575</v>
      </c>
      <c r="X303" s="143">
        <v>893745</v>
      </c>
      <c r="Y303" s="143">
        <f t="shared" si="8"/>
        <v>893745</v>
      </c>
      <c r="Z303" t="b">
        <f t="shared" si="9"/>
        <v>1</v>
      </c>
    </row>
    <row r="304" spans="1:26" x14ac:dyDescent="0.3">
      <c r="A304">
        <v>299</v>
      </c>
      <c r="B304" t="s">
        <v>899</v>
      </c>
      <c r="C304">
        <v>34577</v>
      </c>
      <c r="D304" t="s">
        <v>1899</v>
      </c>
      <c r="E304">
        <v>1968</v>
      </c>
      <c r="F304" t="s">
        <v>2131</v>
      </c>
      <c r="G304" t="s">
        <v>2098</v>
      </c>
      <c r="H304">
        <v>5</v>
      </c>
      <c r="I304">
        <v>2</v>
      </c>
      <c r="J304" t="s">
        <v>2131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  <c r="V304" t="s">
        <v>899</v>
      </c>
      <c r="W304">
        <v>34577</v>
      </c>
      <c r="X304" s="143">
        <v>233352</v>
      </c>
      <c r="Y304" s="143">
        <f t="shared" si="8"/>
        <v>233352</v>
      </c>
      <c r="Z304" t="b">
        <f t="shared" si="9"/>
        <v>1</v>
      </c>
    </row>
    <row r="305" spans="1:26" x14ac:dyDescent="0.3">
      <c r="A305">
        <v>300</v>
      </c>
      <c r="B305" t="s">
        <v>900</v>
      </c>
      <c r="C305">
        <v>34578</v>
      </c>
      <c r="D305" t="s">
        <v>1899</v>
      </c>
      <c r="E305">
        <v>1963</v>
      </c>
      <c r="F305" t="s">
        <v>2131</v>
      </c>
      <c r="G305" t="s">
        <v>2098</v>
      </c>
      <c r="H305">
        <v>4</v>
      </c>
      <c r="I305">
        <v>2</v>
      </c>
      <c r="J305" t="s">
        <v>2131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  <c r="V305" t="s">
        <v>900</v>
      </c>
      <c r="W305">
        <v>34578</v>
      </c>
      <c r="X305" s="143">
        <v>3747727.4299999997</v>
      </c>
      <c r="Y305" s="143">
        <f t="shared" si="8"/>
        <v>3747727.4299999997</v>
      </c>
      <c r="Z305" t="b">
        <f t="shared" si="9"/>
        <v>1</v>
      </c>
    </row>
    <row r="306" spans="1:26" x14ac:dyDescent="0.3">
      <c r="A306">
        <v>301</v>
      </c>
      <c r="B306" t="s">
        <v>901</v>
      </c>
      <c r="C306">
        <v>34598</v>
      </c>
      <c r="D306" t="s">
        <v>1899</v>
      </c>
      <c r="E306">
        <v>1954</v>
      </c>
      <c r="F306" t="s">
        <v>2131</v>
      </c>
      <c r="G306" t="s">
        <v>2103</v>
      </c>
      <c r="H306">
        <v>2</v>
      </c>
      <c r="I306">
        <v>1</v>
      </c>
      <c r="J306" t="s">
        <v>2131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  <c r="V306" t="s">
        <v>901</v>
      </c>
      <c r="W306">
        <v>34598</v>
      </c>
      <c r="X306" s="143">
        <v>64332</v>
      </c>
      <c r="Y306" s="143">
        <f t="shared" si="8"/>
        <v>64332</v>
      </c>
      <c r="Z306" t="b">
        <f t="shared" si="9"/>
        <v>1</v>
      </c>
    </row>
    <row r="307" spans="1:26" x14ac:dyDescent="0.3">
      <c r="A307">
        <v>302</v>
      </c>
      <c r="B307" t="s">
        <v>902</v>
      </c>
      <c r="C307">
        <v>34724</v>
      </c>
      <c r="D307" t="s">
        <v>1899</v>
      </c>
      <c r="E307">
        <v>1969</v>
      </c>
      <c r="F307" t="s">
        <v>2131</v>
      </c>
      <c r="G307" t="s">
        <v>2099</v>
      </c>
      <c r="H307">
        <v>4</v>
      </c>
      <c r="I307">
        <v>3</v>
      </c>
      <c r="J307" t="s">
        <v>2131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  <c r="V307" t="s">
        <v>902</v>
      </c>
      <c r="W307">
        <v>34724</v>
      </c>
      <c r="X307" s="143">
        <v>2236666.4642000003</v>
      </c>
      <c r="Y307" s="143">
        <f t="shared" si="8"/>
        <v>2236666.4642000003</v>
      </c>
      <c r="Z307" t="b">
        <f t="shared" si="9"/>
        <v>1</v>
      </c>
    </row>
    <row r="308" spans="1:26" x14ac:dyDescent="0.3">
      <c r="A308">
        <v>303</v>
      </c>
      <c r="B308" t="s">
        <v>2394</v>
      </c>
      <c r="C308">
        <v>34746</v>
      </c>
      <c r="D308" t="s">
        <v>1899</v>
      </c>
      <c r="E308">
        <v>1936</v>
      </c>
      <c r="F308" t="s">
        <v>2131</v>
      </c>
      <c r="G308" t="s">
        <v>2098</v>
      </c>
      <c r="H308">
        <v>4</v>
      </c>
      <c r="I308">
        <v>4</v>
      </c>
      <c r="J308" t="s">
        <v>2131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  <c r="V308" t="s">
        <v>2394</v>
      </c>
      <c r="W308">
        <v>34746</v>
      </c>
      <c r="X308" s="143">
        <v>5860338.8799999999</v>
      </c>
      <c r="Y308" s="143">
        <f t="shared" si="8"/>
        <v>5860338.8799999999</v>
      </c>
      <c r="Z308" t="b">
        <f t="shared" si="9"/>
        <v>1</v>
      </c>
    </row>
    <row r="309" spans="1:26" x14ac:dyDescent="0.3">
      <c r="A309">
        <v>304</v>
      </c>
      <c r="B309" t="s">
        <v>903</v>
      </c>
      <c r="C309">
        <v>33157</v>
      </c>
      <c r="D309" t="s">
        <v>1899</v>
      </c>
      <c r="E309">
        <v>1936</v>
      </c>
      <c r="F309" t="s">
        <v>2131</v>
      </c>
      <c r="G309" t="s">
        <v>2103</v>
      </c>
      <c r="H309">
        <v>2</v>
      </c>
      <c r="I309">
        <v>2</v>
      </c>
      <c r="J309" t="s">
        <v>2131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  <c r="V309" t="s">
        <v>903</v>
      </c>
      <c r="W309">
        <v>33157</v>
      </c>
      <c r="X309" s="143">
        <v>74100</v>
      </c>
      <c r="Y309" s="143">
        <f t="shared" si="8"/>
        <v>74100</v>
      </c>
      <c r="Z309" t="b">
        <f t="shared" si="9"/>
        <v>1</v>
      </c>
    </row>
    <row r="310" spans="1:26" x14ac:dyDescent="0.3">
      <c r="A310">
        <v>305</v>
      </c>
      <c r="B310" t="s">
        <v>904</v>
      </c>
      <c r="C310">
        <v>33159</v>
      </c>
      <c r="D310" t="s">
        <v>1899</v>
      </c>
      <c r="E310">
        <v>1964</v>
      </c>
      <c r="F310" t="s">
        <v>2131</v>
      </c>
      <c r="G310" t="s">
        <v>2098</v>
      </c>
      <c r="H310">
        <v>4</v>
      </c>
      <c r="I310">
        <v>2</v>
      </c>
      <c r="J310" t="s">
        <v>2131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  <c r="V310" t="s">
        <v>904</v>
      </c>
      <c r="W310">
        <v>33159</v>
      </c>
      <c r="X310" s="143">
        <v>2879629.78</v>
      </c>
      <c r="Y310" s="143">
        <f t="shared" si="8"/>
        <v>2879629.78</v>
      </c>
      <c r="Z310" t="b">
        <f t="shared" si="9"/>
        <v>1</v>
      </c>
    </row>
    <row r="311" spans="1:26" x14ac:dyDescent="0.3">
      <c r="A311">
        <v>306</v>
      </c>
      <c r="B311" t="s">
        <v>905</v>
      </c>
      <c r="C311">
        <v>33160</v>
      </c>
      <c r="D311" t="s">
        <v>1899</v>
      </c>
      <c r="E311">
        <v>1965</v>
      </c>
      <c r="F311" t="s">
        <v>2131</v>
      </c>
      <c r="G311" t="s">
        <v>2098</v>
      </c>
      <c r="H311">
        <v>4</v>
      </c>
      <c r="I311">
        <v>2</v>
      </c>
      <c r="J311" t="s">
        <v>2131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  <c r="V311" t="s">
        <v>905</v>
      </c>
      <c r="W311">
        <v>33160</v>
      </c>
      <c r="X311" s="143">
        <v>2936170.49</v>
      </c>
      <c r="Y311" s="143">
        <f t="shared" si="8"/>
        <v>2936170.49</v>
      </c>
      <c r="Z311" t="b">
        <f t="shared" si="9"/>
        <v>1</v>
      </c>
    </row>
    <row r="312" spans="1:26" x14ac:dyDescent="0.3">
      <c r="A312">
        <v>307</v>
      </c>
      <c r="B312" t="s">
        <v>906</v>
      </c>
      <c r="C312">
        <v>33155</v>
      </c>
      <c r="D312" t="s">
        <v>1899</v>
      </c>
      <c r="E312">
        <v>1937</v>
      </c>
      <c r="F312" t="s">
        <v>2131</v>
      </c>
      <c r="G312" t="s">
        <v>2103</v>
      </c>
      <c r="H312">
        <v>2</v>
      </c>
      <c r="I312">
        <v>2</v>
      </c>
      <c r="J312" t="s">
        <v>2131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  <c r="V312" t="s">
        <v>906</v>
      </c>
      <c r="W312">
        <v>33155</v>
      </c>
      <c r="X312" s="143">
        <v>74100</v>
      </c>
      <c r="Y312" s="143">
        <f t="shared" si="8"/>
        <v>74100</v>
      </c>
      <c r="Z312" t="b">
        <f t="shared" si="9"/>
        <v>1</v>
      </c>
    </row>
    <row r="313" spans="1:26" x14ac:dyDescent="0.3">
      <c r="A313">
        <v>308</v>
      </c>
      <c r="B313" t="s">
        <v>908</v>
      </c>
      <c r="C313">
        <v>35382</v>
      </c>
      <c r="D313" t="s">
        <v>1899</v>
      </c>
      <c r="E313">
        <v>1977</v>
      </c>
      <c r="F313" t="s">
        <v>2131</v>
      </c>
      <c r="G313" t="s">
        <v>2097</v>
      </c>
      <c r="H313">
        <v>5</v>
      </c>
      <c r="I313">
        <v>6</v>
      </c>
      <c r="J313" t="s">
        <v>2131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  <c r="V313" t="s">
        <v>908</v>
      </c>
      <c r="W313">
        <v>35382</v>
      </c>
      <c r="X313" s="143">
        <v>10417203.859999999</v>
      </c>
      <c r="Y313" s="143">
        <f t="shared" si="8"/>
        <v>10417203.859999999</v>
      </c>
      <c r="Z313" t="b">
        <f t="shared" si="9"/>
        <v>1</v>
      </c>
    </row>
    <row r="314" spans="1:26" x14ac:dyDescent="0.3">
      <c r="A314">
        <v>309</v>
      </c>
      <c r="B314" t="s">
        <v>3528</v>
      </c>
      <c r="C314">
        <v>35424</v>
      </c>
      <c r="D314" t="s">
        <v>1899</v>
      </c>
      <c r="E314">
        <v>1965</v>
      </c>
      <c r="F314" t="s">
        <v>2131</v>
      </c>
      <c r="G314" t="s">
        <v>3529</v>
      </c>
      <c r="H314">
        <v>4</v>
      </c>
      <c r="I314">
        <v>3</v>
      </c>
      <c r="J314" t="s">
        <v>2131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  <c r="V314" t="s">
        <v>909</v>
      </c>
      <c r="W314">
        <v>35415</v>
      </c>
      <c r="X314" s="143">
        <v>10979683.319999998</v>
      </c>
      <c r="Y314" s="143">
        <f t="shared" si="8"/>
        <v>10979683.319999998</v>
      </c>
      <c r="Z314" t="b">
        <f t="shared" si="9"/>
        <v>1</v>
      </c>
    </row>
    <row r="315" spans="1:26" x14ac:dyDescent="0.3">
      <c r="A315">
        <v>310</v>
      </c>
      <c r="B315" t="s">
        <v>909</v>
      </c>
      <c r="C315">
        <v>35415</v>
      </c>
      <c r="D315" t="s">
        <v>1899</v>
      </c>
      <c r="E315">
        <v>1968</v>
      </c>
      <c r="F315" t="s">
        <v>2131</v>
      </c>
      <c r="G315" t="s">
        <v>2098</v>
      </c>
      <c r="H315">
        <v>4</v>
      </c>
      <c r="I315">
        <v>6</v>
      </c>
      <c r="J315" t="s">
        <v>2131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  <c r="V315" t="s">
        <v>3528</v>
      </c>
      <c r="W315">
        <v>35424</v>
      </c>
      <c r="X315" s="143">
        <v>89618.4</v>
      </c>
      <c r="Y315" s="143">
        <f t="shared" si="8"/>
        <v>89618.4</v>
      </c>
      <c r="Z315" t="b">
        <f t="shared" si="9"/>
        <v>1</v>
      </c>
    </row>
    <row r="316" spans="1:26" x14ac:dyDescent="0.3">
      <c r="A316">
        <v>311</v>
      </c>
      <c r="B316" t="s">
        <v>910</v>
      </c>
      <c r="C316">
        <v>35647</v>
      </c>
      <c r="D316" t="s">
        <v>1899</v>
      </c>
      <c r="E316">
        <v>1937</v>
      </c>
      <c r="F316" t="s">
        <v>2131</v>
      </c>
      <c r="G316" t="s">
        <v>2099</v>
      </c>
      <c r="H316">
        <v>2</v>
      </c>
      <c r="I316">
        <v>2</v>
      </c>
      <c r="J316" t="s">
        <v>2131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  <c r="V316" t="s">
        <v>2188</v>
      </c>
      <c r="W316">
        <v>35457</v>
      </c>
      <c r="X316" s="143">
        <v>5691898.324</v>
      </c>
      <c r="Y316" s="143">
        <f t="shared" si="8"/>
        <v>5691898.324</v>
      </c>
      <c r="Z316" t="b">
        <f t="shared" si="9"/>
        <v>1</v>
      </c>
    </row>
    <row r="317" spans="1:26" x14ac:dyDescent="0.3">
      <c r="A317">
        <v>312</v>
      </c>
      <c r="B317" t="s">
        <v>2188</v>
      </c>
      <c r="C317">
        <v>35457</v>
      </c>
      <c r="D317" t="s">
        <v>1899</v>
      </c>
      <c r="E317">
        <v>1958</v>
      </c>
      <c r="F317" t="s">
        <v>2131</v>
      </c>
      <c r="G317" t="s">
        <v>2098</v>
      </c>
      <c r="H317">
        <v>4</v>
      </c>
      <c r="I317">
        <v>2</v>
      </c>
      <c r="J317" t="s">
        <v>2131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  <c r="V317" t="s">
        <v>910</v>
      </c>
      <c r="W317">
        <v>35647</v>
      </c>
      <c r="X317" s="143">
        <v>1754024.27095</v>
      </c>
      <c r="Y317" s="143">
        <f t="shared" si="8"/>
        <v>1754024.27095</v>
      </c>
      <c r="Z317" t="b">
        <f t="shared" si="9"/>
        <v>1</v>
      </c>
    </row>
    <row r="318" spans="1:26" x14ac:dyDescent="0.3">
      <c r="A318">
        <v>313</v>
      </c>
      <c r="B318" t="s">
        <v>911</v>
      </c>
      <c r="C318">
        <v>35631</v>
      </c>
      <c r="D318" t="s">
        <v>1899</v>
      </c>
      <c r="E318">
        <v>1969</v>
      </c>
      <c r="F318" t="s">
        <v>2131</v>
      </c>
      <c r="G318" t="s">
        <v>2099</v>
      </c>
      <c r="H318">
        <v>4</v>
      </c>
      <c r="I318">
        <v>3</v>
      </c>
      <c r="J318" t="s">
        <v>2131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  <c r="V318" t="s">
        <v>911</v>
      </c>
      <c r="W318">
        <v>35631</v>
      </c>
      <c r="X318" s="143">
        <v>128164.8</v>
      </c>
      <c r="Y318" s="143">
        <f t="shared" si="8"/>
        <v>128164.8</v>
      </c>
      <c r="Z318" t="b">
        <f t="shared" si="9"/>
        <v>1</v>
      </c>
    </row>
    <row r="319" spans="1:26" x14ac:dyDescent="0.3">
      <c r="A319">
        <v>314</v>
      </c>
      <c r="B319" t="s">
        <v>1534</v>
      </c>
      <c r="C319">
        <v>35687</v>
      </c>
      <c r="D319" t="s">
        <v>1899</v>
      </c>
      <c r="E319">
        <v>1951</v>
      </c>
      <c r="F319" t="s">
        <v>2131</v>
      </c>
      <c r="G319" t="s">
        <v>2103</v>
      </c>
      <c r="H319">
        <v>2</v>
      </c>
      <c r="I319">
        <v>1</v>
      </c>
      <c r="J319" t="s">
        <v>2131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  <c r="V319" t="s">
        <v>1534</v>
      </c>
      <c r="W319">
        <v>35687</v>
      </c>
      <c r="X319" s="143">
        <v>3086350.8</v>
      </c>
      <c r="Y319" s="143">
        <f t="shared" si="8"/>
        <v>3086350.8</v>
      </c>
      <c r="Z319" t="b">
        <f t="shared" si="9"/>
        <v>1</v>
      </c>
    </row>
    <row r="320" spans="1:26" x14ac:dyDescent="0.3">
      <c r="A320">
        <v>315</v>
      </c>
      <c r="B320" t="s">
        <v>1535</v>
      </c>
      <c r="C320">
        <v>35690</v>
      </c>
      <c r="D320" t="s">
        <v>1899</v>
      </c>
      <c r="E320">
        <v>1951</v>
      </c>
      <c r="F320" t="s">
        <v>2131</v>
      </c>
      <c r="G320" t="s">
        <v>2103</v>
      </c>
      <c r="H320">
        <v>2</v>
      </c>
      <c r="I320">
        <v>1</v>
      </c>
      <c r="J320" t="s">
        <v>2131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  <c r="V320" t="s">
        <v>1535</v>
      </c>
      <c r="W320">
        <v>35690</v>
      </c>
      <c r="X320" s="143">
        <v>1260133.6399999999</v>
      </c>
      <c r="Y320" s="143">
        <f t="shared" si="8"/>
        <v>1260133.6399999999</v>
      </c>
      <c r="Z320" t="b">
        <f t="shared" si="9"/>
        <v>1</v>
      </c>
    </row>
    <row r="321" spans="1:26" x14ac:dyDescent="0.3">
      <c r="A321">
        <v>316</v>
      </c>
      <c r="B321" t="s">
        <v>913</v>
      </c>
      <c r="C321">
        <v>35737</v>
      </c>
      <c r="D321" t="s">
        <v>1899</v>
      </c>
      <c r="E321">
        <v>1953</v>
      </c>
      <c r="F321" t="s">
        <v>2131</v>
      </c>
      <c r="G321" t="s">
        <v>2106</v>
      </c>
      <c r="H321">
        <v>2</v>
      </c>
      <c r="I321">
        <v>2</v>
      </c>
      <c r="J321" t="s">
        <v>2131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  <c r="V321" t="s">
        <v>913</v>
      </c>
      <c r="W321">
        <v>35737</v>
      </c>
      <c r="X321" s="143">
        <v>1002836</v>
      </c>
      <c r="Y321" s="143">
        <f t="shared" si="8"/>
        <v>1002836</v>
      </c>
      <c r="Z321" t="b">
        <f t="shared" si="9"/>
        <v>1</v>
      </c>
    </row>
    <row r="322" spans="1:26" x14ac:dyDescent="0.3">
      <c r="A322">
        <v>317</v>
      </c>
      <c r="B322" t="s">
        <v>914</v>
      </c>
      <c r="C322">
        <v>35738</v>
      </c>
      <c r="D322" t="s">
        <v>1899</v>
      </c>
      <c r="E322">
        <v>1952</v>
      </c>
      <c r="F322" t="s">
        <v>2131</v>
      </c>
      <c r="G322" t="s">
        <v>2106</v>
      </c>
      <c r="H322">
        <v>2</v>
      </c>
      <c r="I322">
        <v>2</v>
      </c>
      <c r="J322" t="s">
        <v>2131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  <c r="V322" t="s">
        <v>914</v>
      </c>
      <c r="W322">
        <v>35738</v>
      </c>
      <c r="X322" s="143">
        <v>821128.87</v>
      </c>
      <c r="Y322" s="143">
        <f t="shared" si="8"/>
        <v>821128.87</v>
      </c>
      <c r="Z322" t="b">
        <f t="shared" si="9"/>
        <v>1</v>
      </c>
    </row>
    <row r="323" spans="1:26" x14ac:dyDescent="0.3">
      <c r="A323">
        <v>318</v>
      </c>
      <c r="B323" t="s">
        <v>916</v>
      </c>
      <c r="C323">
        <v>35740</v>
      </c>
      <c r="D323" t="s">
        <v>1899</v>
      </c>
      <c r="E323">
        <v>1953</v>
      </c>
      <c r="F323" t="s">
        <v>2131</v>
      </c>
      <c r="G323" t="s">
        <v>2106</v>
      </c>
      <c r="H323">
        <v>2</v>
      </c>
      <c r="I323">
        <v>2</v>
      </c>
      <c r="J323" t="s">
        <v>2131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  <c r="V323" t="s">
        <v>916</v>
      </c>
      <c r="W323">
        <v>35740</v>
      </c>
      <c r="X323" s="143">
        <v>787258.65</v>
      </c>
      <c r="Y323" s="143">
        <f t="shared" si="8"/>
        <v>787258.65</v>
      </c>
      <c r="Z323" t="b">
        <f t="shared" si="9"/>
        <v>1</v>
      </c>
    </row>
    <row r="324" spans="1:26" x14ac:dyDescent="0.3">
      <c r="A324">
        <v>319</v>
      </c>
      <c r="B324" t="s">
        <v>918</v>
      </c>
      <c r="C324">
        <v>35743</v>
      </c>
      <c r="D324" t="s">
        <v>1899</v>
      </c>
      <c r="E324">
        <v>1954</v>
      </c>
      <c r="F324" t="s">
        <v>2131</v>
      </c>
      <c r="G324" t="s">
        <v>2106</v>
      </c>
      <c r="H324">
        <v>2</v>
      </c>
      <c r="I324">
        <v>1</v>
      </c>
      <c r="J324" t="s">
        <v>2131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  <c r="V324" t="s">
        <v>918</v>
      </c>
      <c r="W324">
        <v>35743</v>
      </c>
      <c r="X324" s="143">
        <v>259533.86000000002</v>
      </c>
      <c r="Y324" s="143">
        <f t="shared" si="8"/>
        <v>259533.86000000002</v>
      </c>
      <c r="Z324" t="b">
        <f t="shared" si="9"/>
        <v>1</v>
      </c>
    </row>
    <row r="325" spans="1:26" x14ac:dyDescent="0.3">
      <c r="A325">
        <v>320</v>
      </c>
      <c r="B325" t="s">
        <v>920</v>
      </c>
      <c r="C325">
        <v>35800</v>
      </c>
      <c r="D325" t="s">
        <v>1899</v>
      </c>
      <c r="E325">
        <v>1958</v>
      </c>
      <c r="F325" t="s">
        <v>2131</v>
      </c>
      <c r="G325" t="s">
        <v>2103</v>
      </c>
      <c r="H325">
        <v>2</v>
      </c>
      <c r="I325">
        <v>1</v>
      </c>
      <c r="J325" t="s">
        <v>2131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  <c r="V325" t="s">
        <v>920</v>
      </c>
      <c r="W325">
        <v>35800</v>
      </c>
      <c r="X325" s="143">
        <v>206768.75589999999</v>
      </c>
      <c r="Y325" s="143">
        <f t="shared" si="8"/>
        <v>206768.75589999999</v>
      </c>
      <c r="Z325" t="b">
        <f t="shared" si="9"/>
        <v>1</v>
      </c>
    </row>
    <row r="326" spans="1:26" x14ac:dyDescent="0.3">
      <c r="A326">
        <v>321</v>
      </c>
      <c r="B326" t="s">
        <v>921</v>
      </c>
      <c r="C326">
        <v>35801</v>
      </c>
      <c r="D326" t="s">
        <v>1899</v>
      </c>
      <c r="E326">
        <v>1959</v>
      </c>
      <c r="F326" t="s">
        <v>2131</v>
      </c>
      <c r="G326" t="s">
        <v>2103</v>
      </c>
      <c r="H326">
        <v>2</v>
      </c>
      <c r="I326">
        <v>1</v>
      </c>
      <c r="J326" t="s">
        <v>2131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  <c r="V326" t="s">
        <v>921</v>
      </c>
      <c r="W326">
        <v>35801</v>
      </c>
      <c r="X326" s="143">
        <v>757086.2771500001</v>
      </c>
      <c r="Y326" s="143">
        <f t="shared" si="8"/>
        <v>757086.2771500001</v>
      </c>
      <c r="Z326" t="b">
        <f t="shared" si="9"/>
        <v>1</v>
      </c>
    </row>
    <row r="327" spans="1:26" x14ac:dyDescent="0.3">
      <c r="A327">
        <v>322</v>
      </c>
      <c r="B327" t="s">
        <v>922</v>
      </c>
      <c r="C327">
        <v>35807</v>
      </c>
      <c r="D327" t="s">
        <v>1899</v>
      </c>
      <c r="E327">
        <v>1957</v>
      </c>
      <c r="F327" t="s">
        <v>2131</v>
      </c>
      <c r="G327" t="s">
        <v>2103</v>
      </c>
      <c r="H327">
        <v>2</v>
      </c>
      <c r="I327">
        <v>1</v>
      </c>
      <c r="J327" t="s">
        <v>2131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  <c r="V327" t="s">
        <v>922</v>
      </c>
      <c r="W327">
        <v>35807</v>
      </c>
      <c r="X327" s="143">
        <v>392874.72035000002</v>
      </c>
      <c r="Y327" s="143">
        <f t="shared" ref="Y327:Y390" si="10">VLOOKUP(W327,C:M,11,0)</f>
        <v>392874.72035000002</v>
      </c>
      <c r="Z327" t="b">
        <f t="shared" ref="Z327:Z390" si="11">AND(X327=Y327)</f>
        <v>1</v>
      </c>
    </row>
    <row r="328" spans="1:26" x14ac:dyDescent="0.3">
      <c r="A328">
        <v>323</v>
      </c>
      <c r="B328" t="s">
        <v>923</v>
      </c>
      <c r="C328">
        <v>35765</v>
      </c>
      <c r="D328" t="s">
        <v>1899</v>
      </c>
      <c r="E328">
        <v>1953</v>
      </c>
      <c r="F328" t="s">
        <v>2131</v>
      </c>
      <c r="G328" t="s">
        <v>2103</v>
      </c>
      <c r="H328">
        <v>2</v>
      </c>
      <c r="I328">
        <v>2</v>
      </c>
      <c r="J328" t="s">
        <v>2131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  <c r="V328" t="s">
        <v>923</v>
      </c>
      <c r="W328">
        <v>35765</v>
      </c>
      <c r="X328" s="143">
        <v>983958.49</v>
      </c>
      <c r="Y328" s="143">
        <f t="shared" si="10"/>
        <v>983958.49</v>
      </c>
      <c r="Z328" t="b">
        <f t="shared" si="11"/>
        <v>1</v>
      </c>
    </row>
    <row r="329" spans="1:26" x14ac:dyDescent="0.3">
      <c r="A329">
        <v>324</v>
      </c>
      <c r="B329" t="s">
        <v>924</v>
      </c>
      <c r="C329">
        <v>35766</v>
      </c>
      <c r="D329" t="s">
        <v>1899</v>
      </c>
      <c r="E329">
        <v>1953</v>
      </c>
      <c r="F329" t="s">
        <v>2131</v>
      </c>
      <c r="G329" t="s">
        <v>2098</v>
      </c>
      <c r="H329">
        <v>2</v>
      </c>
      <c r="I329">
        <v>2</v>
      </c>
      <c r="J329" t="s">
        <v>2131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  <c r="V329" t="s">
        <v>924</v>
      </c>
      <c r="W329">
        <v>35766</v>
      </c>
      <c r="X329" s="143">
        <v>1536635.9506000003</v>
      </c>
      <c r="Y329" s="143">
        <f t="shared" si="10"/>
        <v>1536635.9506000003</v>
      </c>
      <c r="Z329" t="b">
        <f t="shared" si="11"/>
        <v>1</v>
      </c>
    </row>
    <row r="330" spans="1:26" x14ac:dyDescent="0.3">
      <c r="A330">
        <v>325</v>
      </c>
      <c r="B330" t="s">
        <v>925</v>
      </c>
      <c r="C330">
        <v>35769</v>
      </c>
      <c r="D330" t="s">
        <v>1899</v>
      </c>
      <c r="E330">
        <v>1955</v>
      </c>
      <c r="F330" t="s">
        <v>2131</v>
      </c>
      <c r="G330" t="s">
        <v>2098</v>
      </c>
      <c r="H330">
        <v>2</v>
      </c>
      <c r="I330">
        <v>1</v>
      </c>
      <c r="J330" t="s">
        <v>2131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  <c r="V330" t="s">
        <v>925</v>
      </c>
      <c r="W330">
        <v>35769</v>
      </c>
      <c r="X330" s="143">
        <v>208344</v>
      </c>
      <c r="Y330" s="143">
        <f t="shared" si="10"/>
        <v>208344</v>
      </c>
      <c r="Z330" t="b">
        <f t="shared" si="11"/>
        <v>1</v>
      </c>
    </row>
    <row r="331" spans="1:26" x14ac:dyDescent="0.3">
      <c r="A331">
        <v>326</v>
      </c>
      <c r="B331" t="s">
        <v>926</v>
      </c>
      <c r="C331">
        <v>35788</v>
      </c>
      <c r="D331" t="s">
        <v>1899</v>
      </c>
      <c r="E331">
        <v>1959</v>
      </c>
      <c r="F331" t="s">
        <v>2131</v>
      </c>
      <c r="G331" t="s">
        <v>2103</v>
      </c>
      <c r="H331">
        <v>2</v>
      </c>
      <c r="I331">
        <v>1</v>
      </c>
      <c r="J331" t="s">
        <v>2131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  <c r="V331" t="s">
        <v>926</v>
      </c>
      <c r="W331">
        <v>35788</v>
      </c>
      <c r="X331" s="143">
        <v>891573.03620000009</v>
      </c>
      <c r="Y331" s="143">
        <f t="shared" si="10"/>
        <v>891573.03620000009</v>
      </c>
      <c r="Z331" t="b">
        <f t="shared" si="11"/>
        <v>1</v>
      </c>
    </row>
    <row r="332" spans="1:26" x14ac:dyDescent="0.3">
      <c r="A332">
        <v>327</v>
      </c>
      <c r="B332" t="s">
        <v>927</v>
      </c>
      <c r="C332">
        <v>35789</v>
      </c>
      <c r="D332" t="s">
        <v>1899</v>
      </c>
      <c r="E332">
        <v>1958</v>
      </c>
      <c r="F332" t="s">
        <v>2131</v>
      </c>
      <c r="G332" t="s">
        <v>2103</v>
      </c>
      <c r="H332">
        <v>2</v>
      </c>
      <c r="I332">
        <v>1</v>
      </c>
      <c r="J332" t="s">
        <v>2131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  <c r="V332" t="s">
        <v>927</v>
      </c>
      <c r="W332">
        <v>35789</v>
      </c>
      <c r="X332" s="143">
        <v>891574.0512000001</v>
      </c>
      <c r="Y332" s="143">
        <f t="shared" si="10"/>
        <v>891574.0512000001</v>
      </c>
      <c r="Z332" t="b">
        <f t="shared" si="11"/>
        <v>1</v>
      </c>
    </row>
    <row r="333" spans="1:26" x14ac:dyDescent="0.3">
      <c r="A333">
        <v>328</v>
      </c>
      <c r="B333" t="s">
        <v>928</v>
      </c>
      <c r="C333">
        <v>35790</v>
      </c>
      <c r="D333" t="s">
        <v>1899</v>
      </c>
      <c r="E333">
        <v>1957</v>
      </c>
      <c r="F333" t="s">
        <v>2131</v>
      </c>
      <c r="G333" t="s">
        <v>2103</v>
      </c>
      <c r="H333">
        <v>2</v>
      </c>
      <c r="I333">
        <v>1</v>
      </c>
      <c r="J333" t="s">
        <v>2131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  <c r="V333" t="s">
        <v>928</v>
      </c>
      <c r="W333">
        <v>35790</v>
      </c>
      <c r="X333" s="143">
        <v>891575.06620000012</v>
      </c>
      <c r="Y333" s="143">
        <f t="shared" si="10"/>
        <v>891575.06620000012</v>
      </c>
      <c r="Z333" t="b">
        <f t="shared" si="11"/>
        <v>1</v>
      </c>
    </row>
    <row r="334" spans="1:26" x14ac:dyDescent="0.3">
      <c r="A334">
        <v>329</v>
      </c>
      <c r="B334" t="s">
        <v>929</v>
      </c>
      <c r="C334">
        <v>35866</v>
      </c>
      <c r="D334" t="s">
        <v>1899</v>
      </c>
      <c r="E334">
        <v>1958</v>
      </c>
      <c r="F334" t="s">
        <v>2131</v>
      </c>
      <c r="G334" t="s">
        <v>2103</v>
      </c>
      <c r="H334">
        <v>2</v>
      </c>
      <c r="I334">
        <v>1</v>
      </c>
      <c r="J334" t="s">
        <v>2131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  <c r="V334" t="s">
        <v>929</v>
      </c>
      <c r="W334">
        <v>35866</v>
      </c>
      <c r="X334" s="143">
        <v>1062617.27</v>
      </c>
      <c r="Y334" s="143">
        <f t="shared" si="10"/>
        <v>1062617.27</v>
      </c>
      <c r="Z334" t="b">
        <f t="shared" si="11"/>
        <v>1</v>
      </c>
    </row>
    <row r="335" spans="1:26" x14ac:dyDescent="0.3">
      <c r="A335">
        <v>330</v>
      </c>
      <c r="B335" t="s">
        <v>2210</v>
      </c>
      <c r="C335">
        <v>35851</v>
      </c>
      <c r="D335" t="s">
        <v>1899</v>
      </c>
      <c r="E335">
        <v>1938</v>
      </c>
      <c r="F335" t="s">
        <v>2131</v>
      </c>
      <c r="G335" t="s">
        <v>2098</v>
      </c>
      <c r="H335">
        <v>4</v>
      </c>
      <c r="I335">
        <v>6</v>
      </c>
      <c r="J335" t="s">
        <v>2131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  <c r="V335" t="s">
        <v>2210</v>
      </c>
      <c r="W335">
        <v>35851</v>
      </c>
      <c r="X335" s="143">
        <v>5209338.7</v>
      </c>
      <c r="Y335" s="143">
        <f t="shared" si="10"/>
        <v>5209338.7</v>
      </c>
      <c r="Z335" t="b">
        <f t="shared" si="11"/>
        <v>1</v>
      </c>
    </row>
    <row r="336" spans="1:26" x14ac:dyDescent="0.3">
      <c r="A336">
        <v>331</v>
      </c>
      <c r="B336" t="s">
        <v>817</v>
      </c>
      <c r="C336">
        <v>33102</v>
      </c>
      <c r="D336" t="s">
        <v>1899</v>
      </c>
      <c r="E336">
        <v>1958</v>
      </c>
      <c r="F336" t="s">
        <v>2131</v>
      </c>
      <c r="G336" t="s">
        <v>2098</v>
      </c>
      <c r="H336">
        <v>2</v>
      </c>
      <c r="I336">
        <v>2</v>
      </c>
      <c r="J336" t="s">
        <v>2131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  <c r="V336" t="s">
        <v>817</v>
      </c>
      <c r="W336">
        <v>33102</v>
      </c>
      <c r="X336" s="143">
        <v>1931748.25</v>
      </c>
      <c r="Y336" s="143">
        <f t="shared" si="10"/>
        <v>1931748.25</v>
      </c>
      <c r="Z336" t="b">
        <f t="shared" si="11"/>
        <v>1</v>
      </c>
    </row>
    <row r="337" spans="1:26" x14ac:dyDescent="0.3">
      <c r="A337">
        <v>332</v>
      </c>
      <c r="B337" t="s">
        <v>818</v>
      </c>
      <c r="C337">
        <v>33104</v>
      </c>
      <c r="D337" t="s">
        <v>1899</v>
      </c>
      <c r="E337">
        <v>1958</v>
      </c>
      <c r="F337" t="s">
        <v>2131</v>
      </c>
      <c r="G337" t="s">
        <v>2098</v>
      </c>
      <c r="H337">
        <v>2</v>
      </c>
      <c r="I337">
        <v>1</v>
      </c>
      <c r="J337" t="s">
        <v>2131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  <c r="V337" t="s">
        <v>818</v>
      </c>
      <c r="W337">
        <v>33104</v>
      </c>
      <c r="X337" s="143">
        <v>982286.99000000011</v>
      </c>
      <c r="Y337" s="143">
        <f t="shared" si="10"/>
        <v>982286.99000000011</v>
      </c>
      <c r="Z337" t="b">
        <f t="shared" si="11"/>
        <v>1</v>
      </c>
    </row>
    <row r="338" spans="1:26" x14ac:dyDescent="0.3">
      <c r="A338">
        <v>333</v>
      </c>
      <c r="B338" t="s">
        <v>819</v>
      </c>
      <c r="C338">
        <v>33105</v>
      </c>
      <c r="D338" t="s">
        <v>1899</v>
      </c>
      <c r="E338">
        <v>1958</v>
      </c>
      <c r="F338" t="s">
        <v>2131</v>
      </c>
      <c r="G338" t="s">
        <v>2098</v>
      </c>
      <c r="H338">
        <v>2</v>
      </c>
      <c r="I338">
        <v>2</v>
      </c>
      <c r="J338" t="s">
        <v>2131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  <c r="V338" t="s">
        <v>819</v>
      </c>
      <c r="W338">
        <v>33105</v>
      </c>
      <c r="X338" s="143">
        <v>111204</v>
      </c>
      <c r="Y338" s="143">
        <f t="shared" si="10"/>
        <v>111204</v>
      </c>
      <c r="Z338" t="b">
        <f t="shared" si="11"/>
        <v>1</v>
      </c>
    </row>
    <row r="339" spans="1:26" x14ac:dyDescent="0.3">
      <c r="A339">
        <v>334</v>
      </c>
      <c r="B339" t="s">
        <v>820</v>
      </c>
      <c r="C339">
        <v>33106</v>
      </c>
      <c r="D339" t="s">
        <v>1899</v>
      </c>
      <c r="E339">
        <v>1958</v>
      </c>
      <c r="F339" t="s">
        <v>2131</v>
      </c>
      <c r="G339" t="s">
        <v>2098</v>
      </c>
      <c r="H339">
        <v>2</v>
      </c>
      <c r="I339">
        <v>1</v>
      </c>
      <c r="J339" t="s">
        <v>2131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  <c r="V339" t="s">
        <v>820</v>
      </c>
      <c r="W339">
        <v>33106</v>
      </c>
      <c r="X339" s="143">
        <v>982286.99000000011</v>
      </c>
      <c r="Y339" s="143">
        <f t="shared" si="10"/>
        <v>982286.99000000011</v>
      </c>
      <c r="Z339" t="b">
        <f t="shared" si="11"/>
        <v>1</v>
      </c>
    </row>
    <row r="340" spans="1:26" x14ac:dyDescent="0.3">
      <c r="A340">
        <v>335</v>
      </c>
      <c r="B340" t="s">
        <v>821</v>
      </c>
      <c r="C340">
        <v>33107</v>
      </c>
      <c r="D340" t="s">
        <v>1899</v>
      </c>
      <c r="E340">
        <v>1959</v>
      </c>
      <c r="F340" t="s">
        <v>2131</v>
      </c>
      <c r="G340" t="s">
        <v>2098</v>
      </c>
      <c r="H340">
        <v>2</v>
      </c>
      <c r="I340">
        <v>1</v>
      </c>
      <c r="J340" t="s">
        <v>2131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  <c r="V340" t="s">
        <v>821</v>
      </c>
      <c r="W340">
        <v>33107</v>
      </c>
      <c r="X340" s="143">
        <v>111204</v>
      </c>
      <c r="Y340" s="143">
        <f t="shared" si="10"/>
        <v>111204</v>
      </c>
      <c r="Z340" t="b">
        <f t="shared" si="11"/>
        <v>1</v>
      </c>
    </row>
    <row r="341" spans="1:26" x14ac:dyDescent="0.3">
      <c r="A341">
        <v>336</v>
      </c>
      <c r="B341" t="s">
        <v>822</v>
      </c>
      <c r="C341">
        <v>33108</v>
      </c>
      <c r="D341" t="s">
        <v>1899</v>
      </c>
      <c r="E341">
        <v>1958</v>
      </c>
      <c r="F341" t="s">
        <v>2131</v>
      </c>
      <c r="G341" t="s">
        <v>2098</v>
      </c>
      <c r="H341">
        <v>2</v>
      </c>
      <c r="I341">
        <v>1</v>
      </c>
      <c r="J341" t="s">
        <v>2131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  <c r="V341" t="s">
        <v>822</v>
      </c>
      <c r="W341">
        <v>33108</v>
      </c>
      <c r="X341" s="143">
        <v>982286.99000000011</v>
      </c>
      <c r="Y341" s="143">
        <f t="shared" si="10"/>
        <v>982286.99000000011</v>
      </c>
      <c r="Z341" t="b">
        <f t="shared" si="11"/>
        <v>1</v>
      </c>
    </row>
    <row r="342" spans="1:26" x14ac:dyDescent="0.3">
      <c r="A342">
        <v>337</v>
      </c>
      <c r="B342" t="s">
        <v>823</v>
      </c>
      <c r="C342">
        <v>33109</v>
      </c>
      <c r="D342" t="s">
        <v>1899</v>
      </c>
      <c r="E342">
        <v>1958</v>
      </c>
      <c r="F342" t="s">
        <v>2131</v>
      </c>
      <c r="G342" t="s">
        <v>2098</v>
      </c>
      <c r="H342">
        <v>2</v>
      </c>
      <c r="I342">
        <v>1</v>
      </c>
      <c r="J342" t="s">
        <v>2131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  <c r="V342" t="s">
        <v>823</v>
      </c>
      <c r="W342">
        <v>33109</v>
      </c>
      <c r="X342" s="143">
        <v>138360</v>
      </c>
      <c r="Y342" s="143">
        <f t="shared" si="10"/>
        <v>138360</v>
      </c>
      <c r="Z342" t="b">
        <f t="shared" si="11"/>
        <v>1</v>
      </c>
    </row>
    <row r="343" spans="1:26" x14ac:dyDescent="0.3">
      <c r="A343">
        <v>338</v>
      </c>
      <c r="B343" t="s">
        <v>930</v>
      </c>
      <c r="C343">
        <v>32674</v>
      </c>
      <c r="D343" t="s">
        <v>1899</v>
      </c>
      <c r="E343">
        <v>1985</v>
      </c>
      <c r="F343" t="s">
        <v>2131</v>
      </c>
      <c r="G343" t="s">
        <v>2097</v>
      </c>
      <c r="H343">
        <v>9</v>
      </c>
      <c r="I343">
        <v>1</v>
      </c>
      <c r="J343" t="s">
        <v>2131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  <c r="V343" t="s">
        <v>930</v>
      </c>
      <c r="W343">
        <v>32674</v>
      </c>
      <c r="X343" s="143">
        <v>793395.6</v>
      </c>
      <c r="Y343" s="143">
        <f t="shared" si="10"/>
        <v>793395.6</v>
      </c>
      <c r="Z343" t="b">
        <f t="shared" si="11"/>
        <v>1</v>
      </c>
    </row>
    <row r="344" spans="1:26" x14ac:dyDescent="0.3">
      <c r="A344">
        <v>339</v>
      </c>
      <c r="B344" t="s">
        <v>931</v>
      </c>
      <c r="C344">
        <v>32678</v>
      </c>
      <c r="D344" t="s">
        <v>1899</v>
      </c>
      <c r="E344">
        <v>1985</v>
      </c>
      <c r="F344" t="s">
        <v>2131</v>
      </c>
      <c r="G344" t="s">
        <v>2097</v>
      </c>
      <c r="H344">
        <v>9</v>
      </c>
      <c r="I344">
        <v>1</v>
      </c>
      <c r="J344" t="s">
        <v>2131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  <c r="V344" t="s">
        <v>931</v>
      </c>
      <c r="W344">
        <v>32678</v>
      </c>
      <c r="X344" s="143">
        <v>9662365.5700000003</v>
      </c>
      <c r="Y344" s="143">
        <f t="shared" si="10"/>
        <v>9662365.5700000003</v>
      </c>
      <c r="Z344" t="b">
        <f t="shared" si="11"/>
        <v>1</v>
      </c>
    </row>
    <row r="345" spans="1:26" x14ac:dyDescent="0.3">
      <c r="A345">
        <v>340</v>
      </c>
      <c r="B345" t="s">
        <v>932</v>
      </c>
      <c r="C345">
        <v>32709</v>
      </c>
      <c r="D345" t="s">
        <v>1899</v>
      </c>
      <c r="E345">
        <v>1981</v>
      </c>
      <c r="F345" t="s">
        <v>2131</v>
      </c>
      <c r="G345" t="s">
        <v>2097</v>
      </c>
      <c r="H345">
        <v>9</v>
      </c>
      <c r="I345">
        <v>4</v>
      </c>
      <c r="J345" t="s">
        <v>2131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  <c r="V345" t="s">
        <v>932</v>
      </c>
      <c r="W345">
        <v>32709</v>
      </c>
      <c r="X345" s="143">
        <v>955897.81045000011</v>
      </c>
      <c r="Y345" s="143">
        <f t="shared" si="10"/>
        <v>955897.81045000011</v>
      </c>
      <c r="Z345" t="b">
        <f t="shared" si="11"/>
        <v>1</v>
      </c>
    </row>
    <row r="346" spans="1:26" x14ac:dyDescent="0.3">
      <c r="A346">
        <v>341</v>
      </c>
      <c r="B346" t="s">
        <v>933</v>
      </c>
      <c r="C346">
        <v>32712</v>
      </c>
      <c r="D346" t="s">
        <v>1899</v>
      </c>
      <c r="E346">
        <v>1981</v>
      </c>
      <c r="F346" t="s">
        <v>2131</v>
      </c>
      <c r="G346" t="s">
        <v>2097</v>
      </c>
      <c r="H346">
        <v>9</v>
      </c>
      <c r="I346">
        <v>1</v>
      </c>
      <c r="J346" t="s">
        <v>2131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  <c r="V346" t="s">
        <v>933</v>
      </c>
      <c r="W346">
        <v>32712</v>
      </c>
      <c r="X346" s="143">
        <v>7891886.9499999993</v>
      </c>
      <c r="Y346" s="143">
        <f t="shared" si="10"/>
        <v>7891886.9499999993</v>
      </c>
      <c r="Z346" t="b">
        <f t="shared" si="11"/>
        <v>1</v>
      </c>
    </row>
    <row r="347" spans="1:26" x14ac:dyDescent="0.3">
      <c r="A347">
        <v>342</v>
      </c>
      <c r="B347" t="s">
        <v>934</v>
      </c>
      <c r="C347">
        <v>32714</v>
      </c>
      <c r="D347" t="s">
        <v>1899</v>
      </c>
      <c r="E347">
        <v>1981</v>
      </c>
      <c r="F347" t="s">
        <v>2131</v>
      </c>
      <c r="G347" t="s">
        <v>2097</v>
      </c>
      <c r="H347">
        <v>9</v>
      </c>
      <c r="I347">
        <v>1</v>
      </c>
      <c r="J347" t="s">
        <v>2131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  <c r="V347" t="s">
        <v>934</v>
      </c>
      <c r="W347">
        <v>32714</v>
      </c>
      <c r="X347" s="143">
        <v>16825349.599999998</v>
      </c>
      <c r="Y347" s="143">
        <f t="shared" si="10"/>
        <v>16825349.599999998</v>
      </c>
      <c r="Z347" t="b">
        <f t="shared" si="11"/>
        <v>1</v>
      </c>
    </row>
    <row r="348" spans="1:26" x14ac:dyDescent="0.3">
      <c r="A348">
        <v>343</v>
      </c>
      <c r="B348" t="s">
        <v>935</v>
      </c>
      <c r="C348">
        <v>35956</v>
      </c>
      <c r="D348" t="s">
        <v>1899</v>
      </c>
      <c r="E348">
        <v>1968</v>
      </c>
      <c r="F348" t="s">
        <v>2131</v>
      </c>
      <c r="G348" t="s">
        <v>2098</v>
      </c>
      <c r="H348">
        <v>4</v>
      </c>
      <c r="I348">
        <v>6</v>
      </c>
      <c r="J348" t="s">
        <v>2131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  <c r="V348" t="s">
        <v>935</v>
      </c>
      <c r="W348">
        <v>35956</v>
      </c>
      <c r="X348" s="143">
        <v>11622003.75</v>
      </c>
      <c r="Y348" s="143">
        <f t="shared" si="10"/>
        <v>11622003.75</v>
      </c>
      <c r="Z348" t="b">
        <f t="shared" si="11"/>
        <v>1</v>
      </c>
    </row>
    <row r="349" spans="1:26" x14ac:dyDescent="0.3">
      <c r="A349">
        <v>344</v>
      </c>
      <c r="B349" t="s">
        <v>936</v>
      </c>
      <c r="C349">
        <v>35959</v>
      </c>
      <c r="D349" t="s">
        <v>1899</v>
      </c>
      <c r="E349">
        <v>1973</v>
      </c>
      <c r="F349" t="s">
        <v>2131</v>
      </c>
      <c r="G349" t="s">
        <v>2098</v>
      </c>
      <c r="H349">
        <v>5</v>
      </c>
      <c r="I349">
        <v>4</v>
      </c>
      <c r="J349" t="s">
        <v>2131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  <c r="V349" t="s">
        <v>936</v>
      </c>
      <c r="W349">
        <v>35959</v>
      </c>
      <c r="X349" s="143">
        <v>8177869.8099999996</v>
      </c>
      <c r="Y349" s="143">
        <f t="shared" si="10"/>
        <v>8177869.8099999996</v>
      </c>
      <c r="Z349" t="b">
        <f t="shared" si="11"/>
        <v>1</v>
      </c>
    </row>
    <row r="350" spans="1:26" x14ac:dyDescent="0.3">
      <c r="A350">
        <v>345</v>
      </c>
      <c r="B350" t="s">
        <v>938</v>
      </c>
      <c r="C350">
        <v>36177</v>
      </c>
      <c r="D350" t="s">
        <v>1899</v>
      </c>
      <c r="E350">
        <v>1950</v>
      </c>
      <c r="F350" t="s">
        <v>2131</v>
      </c>
      <c r="G350" t="s">
        <v>2098</v>
      </c>
      <c r="H350">
        <v>2</v>
      </c>
      <c r="I350">
        <v>2</v>
      </c>
      <c r="J350" t="s">
        <v>2131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  <c r="V350" t="s">
        <v>938</v>
      </c>
      <c r="W350">
        <v>36177</v>
      </c>
      <c r="X350" s="143">
        <v>1371016.9238500001</v>
      </c>
      <c r="Y350" s="143">
        <f t="shared" si="10"/>
        <v>1371016.9238500001</v>
      </c>
      <c r="Z350" t="b">
        <f t="shared" si="11"/>
        <v>1</v>
      </c>
    </row>
    <row r="351" spans="1:26" x14ac:dyDescent="0.3">
      <c r="A351">
        <v>346</v>
      </c>
      <c r="B351" t="s">
        <v>940</v>
      </c>
      <c r="C351">
        <v>36262</v>
      </c>
      <c r="D351" t="s">
        <v>1899</v>
      </c>
      <c r="E351">
        <v>1975</v>
      </c>
      <c r="F351" t="s">
        <v>2131</v>
      </c>
      <c r="G351" t="s">
        <v>2097</v>
      </c>
      <c r="H351">
        <v>5</v>
      </c>
      <c r="I351">
        <v>4</v>
      </c>
      <c r="J351" t="s">
        <v>2131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  <c r="V351" t="s">
        <v>940</v>
      </c>
      <c r="W351">
        <v>36262</v>
      </c>
      <c r="X351" s="143">
        <v>4734598.8499999996</v>
      </c>
      <c r="Y351" s="143">
        <f t="shared" si="10"/>
        <v>4734598.8499999996</v>
      </c>
      <c r="Z351" t="b">
        <f t="shared" si="11"/>
        <v>1</v>
      </c>
    </row>
    <row r="352" spans="1:26" x14ac:dyDescent="0.3">
      <c r="A352">
        <v>347</v>
      </c>
      <c r="B352" t="s">
        <v>941</v>
      </c>
      <c r="C352">
        <v>36264</v>
      </c>
      <c r="D352" t="s">
        <v>1899</v>
      </c>
      <c r="E352">
        <v>1975</v>
      </c>
      <c r="F352" t="s">
        <v>2131</v>
      </c>
      <c r="G352" t="s">
        <v>2097</v>
      </c>
      <c r="H352">
        <v>5</v>
      </c>
      <c r="I352">
        <v>4</v>
      </c>
      <c r="J352" t="s">
        <v>2131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  <c r="V352" t="s">
        <v>941</v>
      </c>
      <c r="W352">
        <v>36264</v>
      </c>
      <c r="X352" s="143">
        <v>200784</v>
      </c>
      <c r="Y352" s="143">
        <f t="shared" si="10"/>
        <v>200784</v>
      </c>
      <c r="Z352" t="b">
        <f t="shared" si="11"/>
        <v>1</v>
      </c>
    </row>
    <row r="353" spans="1:26" x14ac:dyDescent="0.3">
      <c r="A353">
        <v>348</v>
      </c>
      <c r="B353" t="s">
        <v>942</v>
      </c>
      <c r="C353">
        <v>36268</v>
      </c>
      <c r="D353" t="s">
        <v>1899</v>
      </c>
      <c r="E353">
        <v>1975</v>
      </c>
      <c r="F353" t="s">
        <v>2131</v>
      </c>
      <c r="G353" t="s">
        <v>2097</v>
      </c>
      <c r="H353">
        <v>5</v>
      </c>
      <c r="I353">
        <v>4</v>
      </c>
      <c r="J353" t="s">
        <v>2131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  <c r="V353" t="s">
        <v>942</v>
      </c>
      <c r="W353">
        <v>36268</v>
      </c>
      <c r="X353" s="143">
        <v>198756</v>
      </c>
      <c r="Y353" s="143">
        <f t="shared" si="10"/>
        <v>198756</v>
      </c>
      <c r="Z353" t="b">
        <f t="shared" si="11"/>
        <v>1</v>
      </c>
    </row>
    <row r="354" spans="1:26" x14ac:dyDescent="0.3">
      <c r="A354">
        <v>349</v>
      </c>
      <c r="B354" t="s">
        <v>943</v>
      </c>
      <c r="C354">
        <v>36271</v>
      </c>
      <c r="D354" t="s">
        <v>1899</v>
      </c>
      <c r="E354">
        <v>1975</v>
      </c>
      <c r="F354" t="s">
        <v>2131</v>
      </c>
      <c r="G354" t="s">
        <v>2097</v>
      </c>
      <c r="H354">
        <v>5</v>
      </c>
      <c r="I354">
        <v>4</v>
      </c>
      <c r="J354" t="s">
        <v>2131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  <c r="V354" t="s">
        <v>943</v>
      </c>
      <c r="W354">
        <v>36271</v>
      </c>
      <c r="X354" s="143">
        <v>244464</v>
      </c>
      <c r="Y354" s="143">
        <f t="shared" si="10"/>
        <v>244464</v>
      </c>
      <c r="Z354" t="b">
        <f t="shared" si="11"/>
        <v>1</v>
      </c>
    </row>
    <row r="355" spans="1:26" x14ac:dyDescent="0.3">
      <c r="A355">
        <v>350</v>
      </c>
      <c r="B355" t="s">
        <v>944</v>
      </c>
      <c r="C355">
        <v>36260</v>
      </c>
      <c r="D355" t="s">
        <v>1899</v>
      </c>
      <c r="E355">
        <v>1975</v>
      </c>
      <c r="F355" t="s">
        <v>2131</v>
      </c>
      <c r="G355" t="s">
        <v>2097</v>
      </c>
      <c r="H355">
        <v>5</v>
      </c>
      <c r="I355">
        <v>6</v>
      </c>
      <c r="J355" t="s">
        <v>2131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  <c r="V355" t="s">
        <v>944</v>
      </c>
      <c r="W355">
        <v>36260</v>
      </c>
      <c r="X355" s="143">
        <v>312420</v>
      </c>
      <c r="Y355" s="143">
        <f t="shared" si="10"/>
        <v>312420</v>
      </c>
      <c r="Z355" t="b">
        <f t="shared" si="11"/>
        <v>1</v>
      </c>
    </row>
    <row r="356" spans="1:26" x14ac:dyDescent="0.3">
      <c r="A356">
        <v>351</v>
      </c>
      <c r="B356" t="s">
        <v>945</v>
      </c>
      <c r="C356">
        <v>36261</v>
      </c>
      <c r="D356" t="s">
        <v>1899</v>
      </c>
      <c r="E356">
        <v>1975</v>
      </c>
      <c r="F356" t="s">
        <v>2131</v>
      </c>
      <c r="G356" t="s">
        <v>2097</v>
      </c>
      <c r="H356">
        <v>5</v>
      </c>
      <c r="I356">
        <v>5</v>
      </c>
      <c r="J356" t="s">
        <v>2131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  <c r="V356" t="s">
        <v>945</v>
      </c>
      <c r="W356">
        <v>36261</v>
      </c>
      <c r="X356" s="143">
        <v>261360</v>
      </c>
      <c r="Y356" s="143">
        <f t="shared" si="10"/>
        <v>261360</v>
      </c>
      <c r="Z356" t="b">
        <f t="shared" si="11"/>
        <v>1</v>
      </c>
    </row>
    <row r="357" spans="1:26" x14ac:dyDescent="0.3">
      <c r="A357">
        <v>352</v>
      </c>
      <c r="B357" t="s">
        <v>946</v>
      </c>
      <c r="C357">
        <v>36288</v>
      </c>
      <c r="D357" t="s">
        <v>1899</v>
      </c>
      <c r="E357">
        <v>1965</v>
      </c>
      <c r="F357" t="s">
        <v>2131</v>
      </c>
      <c r="G357" t="s">
        <v>2098</v>
      </c>
      <c r="H357">
        <v>4</v>
      </c>
      <c r="I357">
        <v>3</v>
      </c>
      <c r="J357" t="s">
        <v>2131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  <c r="V357" t="s">
        <v>946</v>
      </c>
      <c r="W357">
        <v>36288</v>
      </c>
      <c r="X357" s="143">
        <v>3050270.1</v>
      </c>
      <c r="Y357" s="143">
        <f t="shared" si="10"/>
        <v>3050270.1</v>
      </c>
      <c r="Z357" t="b">
        <f t="shared" si="11"/>
        <v>1</v>
      </c>
    </row>
    <row r="358" spans="1:26" x14ac:dyDescent="0.3">
      <c r="A358">
        <v>353</v>
      </c>
      <c r="B358" t="s">
        <v>947</v>
      </c>
      <c r="C358">
        <v>36290</v>
      </c>
      <c r="D358" t="s">
        <v>1899</v>
      </c>
      <c r="E358">
        <v>1965</v>
      </c>
      <c r="F358" t="s">
        <v>2131</v>
      </c>
      <c r="G358" t="s">
        <v>2098</v>
      </c>
      <c r="H358">
        <v>4</v>
      </c>
      <c r="I358">
        <v>3</v>
      </c>
      <c r="J358" t="s">
        <v>2131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  <c r="V358" t="s">
        <v>947</v>
      </c>
      <c r="W358">
        <v>36290</v>
      </c>
      <c r="X358" s="143">
        <v>5365677.8900000006</v>
      </c>
      <c r="Y358" s="143">
        <f t="shared" si="10"/>
        <v>5365677.8900000006</v>
      </c>
      <c r="Z358" t="b">
        <f t="shared" si="11"/>
        <v>1</v>
      </c>
    </row>
    <row r="359" spans="1:26" x14ac:dyDescent="0.3">
      <c r="A359">
        <v>354</v>
      </c>
      <c r="B359" t="s">
        <v>3377</v>
      </c>
      <c r="C359">
        <v>36295</v>
      </c>
      <c r="D359" t="s">
        <v>1899</v>
      </c>
      <c r="E359">
        <v>1958</v>
      </c>
      <c r="F359" t="s">
        <v>2131</v>
      </c>
      <c r="G359" t="s">
        <v>3378</v>
      </c>
      <c r="H359">
        <v>3</v>
      </c>
      <c r="I359">
        <v>7</v>
      </c>
      <c r="J359" t="s">
        <v>2131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  <c r="V359" t="s">
        <v>3377</v>
      </c>
      <c r="W359">
        <v>36295</v>
      </c>
      <c r="X359" s="143">
        <v>3930209.2200000007</v>
      </c>
      <c r="Y359" s="143">
        <f t="shared" si="10"/>
        <v>3930209.2200000007</v>
      </c>
      <c r="Z359" t="b">
        <f t="shared" si="11"/>
        <v>1</v>
      </c>
    </row>
    <row r="360" spans="1:26" x14ac:dyDescent="0.3">
      <c r="A360">
        <v>355</v>
      </c>
      <c r="B360" t="s">
        <v>948</v>
      </c>
      <c r="C360">
        <v>36351</v>
      </c>
      <c r="D360" t="s">
        <v>1899</v>
      </c>
      <c r="E360">
        <v>1985</v>
      </c>
      <c r="F360" t="s">
        <v>2131</v>
      </c>
      <c r="G360" t="s">
        <v>2097</v>
      </c>
      <c r="H360">
        <v>9</v>
      </c>
      <c r="I360">
        <v>2</v>
      </c>
      <c r="J360" t="s">
        <v>2131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  <c r="V360" t="s">
        <v>948</v>
      </c>
      <c r="W360">
        <v>36351</v>
      </c>
      <c r="X360" s="143">
        <v>412356</v>
      </c>
      <c r="Y360" s="143">
        <f t="shared" si="10"/>
        <v>412356</v>
      </c>
      <c r="Z360" t="b">
        <f t="shared" si="11"/>
        <v>1</v>
      </c>
    </row>
    <row r="361" spans="1:26" x14ac:dyDescent="0.3">
      <c r="A361">
        <v>356</v>
      </c>
      <c r="B361" t="s">
        <v>949</v>
      </c>
      <c r="C361">
        <v>36367</v>
      </c>
      <c r="D361" t="s">
        <v>1899</v>
      </c>
      <c r="E361">
        <v>1964</v>
      </c>
      <c r="F361" t="s">
        <v>2131</v>
      </c>
      <c r="G361" t="s">
        <v>2097</v>
      </c>
      <c r="H361">
        <v>5</v>
      </c>
      <c r="I361">
        <v>3</v>
      </c>
      <c r="J361" t="s">
        <v>2131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  <c r="V361" t="s">
        <v>949</v>
      </c>
      <c r="W361">
        <v>36367</v>
      </c>
      <c r="X361" s="143">
        <v>174732</v>
      </c>
      <c r="Y361" s="143">
        <f t="shared" si="10"/>
        <v>174732</v>
      </c>
      <c r="Z361" t="b">
        <f t="shared" si="11"/>
        <v>1</v>
      </c>
    </row>
    <row r="362" spans="1:26" x14ac:dyDescent="0.3">
      <c r="A362">
        <v>357</v>
      </c>
      <c r="B362" t="s">
        <v>950</v>
      </c>
      <c r="C362">
        <v>36368</v>
      </c>
      <c r="D362" t="s">
        <v>1899</v>
      </c>
      <c r="E362">
        <v>1964</v>
      </c>
      <c r="F362" t="s">
        <v>2131</v>
      </c>
      <c r="G362" t="s">
        <v>2097</v>
      </c>
      <c r="H362">
        <v>5</v>
      </c>
      <c r="I362">
        <v>6</v>
      </c>
      <c r="J362" t="s">
        <v>2131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  <c r="V362" t="s">
        <v>950</v>
      </c>
      <c r="W362">
        <v>36368</v>
      </c>
      <c r="X362" s="143">
        <v>346896</v>
      </c>
      <c r="Y362" s="143">
        <f t="shared" si="10"/>
        <v>346896</v>
      </c>
      <c r="Z362" t="b">
        <f t="shared" si="11"/>
        <v>1</v>
      </c>
    </row>
    <row r="363" spans="1:26" x14ac:dyDescent="0.3">
      <c r="A363">
        <v>358</v>
      </c>
      <c r="B363" t="s">
        <v>951</v>
      </c>
      <c r="C363">
        <v>36369</v>
      </c>
      <c r="D363" t="s">
        <v>1899</v>
      </c>
      <c r="E363">
        <v>1964</v>
      </c>
      <c r="F363" t="s">
        <v>2131</v>
      </c>
      <c r="G363" t="s">
        <v>2097</v>
      </c>
      <c r="H363">
        <v>5</v>
      </c>
      <c r="I363">
        <v>3</v>
      </c>
      <c r="J363" t="s">
        <v>2131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  <c r="V363" t="s">
        <v>951</v>
      </c>
      <c r="W363">
        <v>36369</v>
      </c>
      <c r="X363" s="143">
        <v>4862567.3199999994</v>
      </c>
      <c r="Y363" s="143">
        <f t="shared" si="10"/>
        <v>4862567.3199999994</v>
      </c>
      <c r="Z363" t="b">
        <f t="shared" si="11"/>
        <v>1</v>
      </c>
    </row>
    <row r="364" spans="1:26" x14ac:dyDescent="0.3">
      <c r="A364">
        <v>359</v>
      </c>
      <c r="B364" t="s">
        <v>2231</v>
      </c>
      <c r="C364">
        <v>36376</v>
      </c>
      <c r="D364" t="s">
        <v>1899</v>
      </c>
      <c r="E364">
        <v>1964</v>
      </c>
      <c r="F364" t="s">
        <v>2131</v>
      </c>
      <c r="G364" t="s">
        <v>2097</v>
      </c>
      <c r="H364">
        <v>5</v>
      </c>
      <c r="I364">
        <v>6</v>
      </c>
      <c r="J364" t="s">
        <v>2131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  <c r="V364" t="s">
        <v>2231</v>
      </c>
      <c r="W364">
        <v>36376</v>
      </c>
      <c r="X364" s="143">
        <v>861942.4</v>
      </c>
      <c r="Y364" s="143">
        <f t="shared" si="10"/>
        <v>861942.4</v>
      </c>
      <c r="Z364" t="b">
        <f t="shared" si="11"/>
        <v>1</v>
      </c>
    </row>
    <row r="365" spans="1:26" x14ac:dyDescent="0.3">
      <c r="A365">
        <v>360</v>
      </c>
      <c r="B365" t="s">
        <v>952</v>
      </c>
      <c r="C365">
        <v>36380</v>
      </c>
      <c r="D365" t="s">
        <v>1899</v>
      </c>
      <c r="E365">
        <v>1965</v>
      </c>
      <c r="F365" t="s">
        <v>2131</v>
      </c>
      <c r="G365" t="s">
        <v>2097</v>
      </c>
      <c r="H365">
        <v>5</v>
      </c>
      <c r="I365">
        <v>3</v>
      </c>
      <c r="J365" t="s">
        <v>2131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  <c r="V365" t="s">
        <v>952</v>
      </c>
      <c r="W365">
        <v>36380</v>
      </c>
      <c r="X365" s="143">
        <v>172956</v>
      </c>
      <c r="Y365" s="143">
        <f t="shared" si="10"/>
        <v>172956</v>
      </c>
      <c r="Z365" t="b">
        <f t="shared" si="11"/>
        <v>1</v>
      </c>
    </row>
    <row r="366" spans="1:26" x14ac:dyDescent="0.3">
      <c r="A366">
        <v>361</v>
      </c>
      <c r="B366" t="s">
        <v>953</v>
      </c>
      <c r="C366">
        <v>36386</v>
      </c>
      <c r="D366" t="s">
        <v>1899</v>
      </c>
      <c r="E366">
        <v>1966</v>
      </c>
      <c r="F366" t="s">
        <v>2131</v>
      </c>
      <c r="G366" t="s">
        <v>2097</v>
      </c>
      <c r="H366">
        <v>5</v>
      </c>
      <c r="I366">
        <v>6</v>
      </c>
      <c r="J366" t="s">
        <v>2131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  <c r="V366" t="s">
        <v>953</v>
      </c>
      <c r="W366">
        <v>36386</v>
      </c>
      <c r="X366" s="143">
        <v>346524</v>
      </c>
      <c r="Y366" s="143">
        <f t="shared" si="10"/>
        <v>346524</v>
      </c>
      <c r="Z366" t="b">
        <f t="shared" si="11"/>
        <v>1</v>
      </c>
    </row>
    <row r="367" spans="1:26" x14ac:dyDescent="0.3">
      <c r="A367">
        <v>362</v>
      </c>
      <c r="B367" t="s">
        <v>955</v>
      </c>
      <c r="C367">
        <v>36395</v>
      </c>
      <c r="D367" t="s">
        <v>1899</v>
      </c>
      <c r="E367">
        <v>1975</v>
      </c>
      <c r="F367" t="s">
        <v>2131</v>
      </c>
      <c r="G367" t="s">
        <v>2097</v>
      </c>
      <c r="H367">
        <v>5</v>
      </c>
      <c r="I367">
        <v>8</v>
      </c>
      <c r="J367" t="s">
        <v>2131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  <c r="V367" t="s">
        <v>955</v>
      </c>
      <c r="W367">
        <v>36395</v>
      </c>
      <c r="X367" s="143">
        <v>11919993.49</v>
      </c>
      <c r="Y367" s="143">
        <f t="shared" si="10"/>
        <v>11919993.49</v>
      </c>
      <c r="Z367" t="b">
        <f t="shared" si="11"/>
        <v>1</v>
      </c>
    </row>
    <row r="368" spans="1:26" x14ac:dyDescent="0.3">
      <c r="A368">
        <v>363</v>
      </c>
      <c r="B368" t="s">
        <v>956</v>
      </c>
      <c r="C368">
        <v>36316</v>
      </c>
      <c r="D368" t="s">
        <v>1899</v>
      </c>
      <c r="E368">
        <v>1952</v>
      </c>
      <c r="F368" t="s">
        <v>2131</v>
      </c>
      <c r="G368" t="s">
        <v>2103</v>
      </c>
      <c r="H368">
        <v>2</v>
      </c>
      <c r="I368">
        <v>1</v>
      </c>
      <c r="J368" t="s">
        <v>2131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  <c r="V368" t="s">
        <v>956</v>
      </c>
      <c r="W368">
        <v>36316</v>
      </c>
      <c r="X368" s="143">
        <v>166464</v>
      </c>
      <c r="Y368" s="143">
        <f t="shared" si="10"/>
        <v>166464</v>
      </c>
      <c r="Z368" t="b">
        <f t="shared" si="11"/>
        <v>1</v>
      </c>
    </row>
    <row r="369" spans="1:26" x14ac:dyDescent="0.3">
      <c r="A369">
        <v>364</v>
      </c>
      <c r="B369" t="s">
        <v>957</v>
      </c>
      <c r="C369">
        <v>36317</v>
      </c>
      <c r="D369" t="s">
        <v>1899</v>
      </c>
      <c r="E369">
        <v>1952</v>
      </c>
      <c r="F369" t="s">
        <v>2131</v>
      </c>
      <c r="G369" t="s">
        <v>2103</v>
      </c>
      <c r="H369">
        <v>2</v>
      </c>
      <c r="I369">
        <v>1</v>
      </c>
      <c r="J369" t="s">
        <v>2131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  <c r="V369" t="s">
        <v>957</v>
      </c>
      <c r="W369">
        <v>36317</v>
      </c>
      <c r="X369" s="143">
        <v>166464</v>
      </c>
      <c r="Y369" s="143">
        <f t="shared" si="10"/>
        <v>166464</v>
      </c>
      <c r="Z369" t="b">
        <f t="shared" si="11"/>
        <v>1</v>
      </c>
    </row>
    <row r="370" spans="1:26" x14ac:dyDescent="0.3">
      <c r="A370">
        <v>365</v>
      </c>
      <c r="B370" t="s">
        <v>958</v>
      </c>
      <c r="C370">
        <v>36318</v>
      </c>
      <c r="D370" t="s">
        <v>1899</v>
      </c>
      <c r="E370">
        <v>1952</v>
      </c>
      <c r="F370" t="s">
        <v>2131</v>
      </c>
      <c r="G370" t="s">
        <v>2103</v>
      </c>
      <c r="H370">
        <v>2</v>
      </c>
      <c r="I370">
        <v>1</v>
      </c>
      <c r="J370" t="s">
        <v>2131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  <c r="V370" t="s">
        <v>958</v>
      </c>
      <c r="W370">
        <v>36318</v>
      </c>
      <c r="X370" s="143">
        <v>161772</v>
      </c>
      <c r="Y370" s="143">
        <f t="shared" si="10"/>
        <v>161772</v>
      </c>
      <c r="Z370" t="b">
        <f t="shared" si="11"/>
        <v>1</v>
      </c>
    </row>
    <row r="371" spans="1:26" x14ac:dyDescent="0.3">
      <c r="A371">
        <v>366</v>
      </c>
      <c r="B371" t="s">
        <v>959</v>
      </c>
      <c r="C371">
        <v>36450</v>
      </c>
      <c r="D371" t="s">
        <v>1899</v>
      </c>
      <c r="E371">
        <v>1942</v>
      </c>
      <c r="F371" t="s">
        <v>2131</v>
      </c>
      <c r="G371" t="s">
        <v>2103</v>
      </c>
      <c r="H371">
        <v>2</v>
      </c>
      <c r="I371">
        <v>2</v>
      </c>
      <c r="J371" t="s">
        <v>2131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  <c r="V371" t="s">
        <v>959</v>
      </c>
      <c r="W371">
        <v>36450</v>
      </c>
      <c r="X371" s="143">
        <v>250000</v>
      </c>
      <c r="Y371" s="143">
        <f t="shared" si="10"/>
        <v>250000</v>
      </c>
      <c r="Z371" t="b">
        <f t="shared" si="11"/>
        <v>1</v>
      </c>
    </row>
    <row r="372" spans="1:26" x14ac:dyDescent="0.3">
      <c r="A372">
        <v>367</v>
      </c>
      <c r="B372" t="s">
        <v>961</v>
      </c>
      <c r="C372">
        <v>32399</v>
      </c>
      <c r="D372" t="s">
        <v>1899</v>
      </c>
      <c r="E372">
        <v>1967</v>
      </c>
      <c r="F372" t="s">
        <v>2131</v>
      </c>
      <c r="G372" t="s">
        <v>2098</v>
      </c>
      <c r="H372">
        <v>5</v>
      </c>
      <c r="I372">
        <v>6</v>
      </c>
      <c r="J372" t="s">
        <v>2131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  <c r="V372" t="s">
        <v>961</v>
      </c>
      <c r="W372">
        <v>32399</v>
      </c>
      <c r="X372" s="143">
        <v>321216</v>
      </c>
      <c r="Y372" s="143">
        <f t="shared" si="10"/>
        <v>321216</v>
      </c>
      <c r="Z372" t="b">
        <f t="shared" si="11"/>
        <v>1</v>
      </c>
    </row>
    <row r="373" spans="1:26" x14ac:dyDescent="0.3">
      <c r="A373">
        <v>368</v>
      </c>
      <c r="B373" t="s">
        <v>962</v>
      </c>
      <c r="C373">
        <v>32401</v>
      </c>
      <c r="D373" t="s">
        <v>1899</v>
      </c>
      <c r="E373">
        <v>1967</v>
      </c>
      <c r="F373" t="s">
        <v>2131</v>
      </c>
      <c r="G373" t="s">
        <v>2097</v>
      </c>
      <c r="H373">
        <v>5</v>
      </c>
      <c r="I373">
        <v>3</v>
      </c>
      <c r="J373" t="s">
        <v>2131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  <c r="V373" t="s">
        <v>962</v>
      </c>
      <c r="W373">
        <v>32401</v>
      </c>
      <c r="X373" s="143">
        <v>150000</v>
      </c>
      <c r="Y373" s="143">
        <f t="shared" si="10"/>
        <v>150000</v>
      </c>
      <c r="Z373" t="b">
        <f t="shared" si="11"/>
        <v>1</v>
      </c>
    </row>
    <row r="374" spans="1:26" x14ac:dyDescent="0.3">
      <c r="A374">
        <v>369</v>
      </c>
      <c r="B374" t="s">
        <v>963</v>
      </c>
      <c r="C374">
        <v>32409</v>
      </c>
      <c r="D374" t="s">
        <v>1899</v>
      </c>
      <c r="E374">
        <v>1968</v>
      </c>
      <c r="F374" t="s">
        <v>2131</v>
      </c>
      <c r="G374" t="s">
        <v>2097</v>
      </c>
      <c r="H374">
        <v>5</v>
      </c>
      <c r="I374">
        <v>6</v>
      </c>
      <c r="J374" t="s">
        <v>2131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  <c r="V374" t="s">
        <v>963</v>
      </c>
      <c r="W374">
        <v>32409</v>
      </c>
      <c r="X374" s="143">
        <v>2932497.46</v>
      </c>
      <c r="Y374" s="143">
        <f t="shared" si="10"/>
        <v>2932497.46</v>
      </c>
      <c r="Z374" t="b">
        <f t="shared" si="11"/>
        <v>1</v>
      </c>
    </row>
    <row r="375" spans="1:26" x14ac:dyDescent="0.3">
      <c r="A375">
        <v>370</v>
      </c>
      <c r="B375" t="s">
        <v>964</v>
      </c>
      <c r="C375">
        <v>32411</v>
      </c>
      <c r="D375" t="s">
        <v>1899</v>
      </c>
      <c r="E375">
        <v>1969</v>
      </c>
      <c r="F375" t="s">
        <v>2131</v>
      </c>
      <c r="G375" t="s">
        <v>2097</v>
      </c>
      <c r="H375">
        <v>4</v>
      </c>
      <c r="I375">
        <v>3</v>
      </c>
      <c r="J375" t="s">
        <v>2131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  <c r="V375" t="s">
        <v>964</v>
      </c>
      <c r="W375">
        <v>32411</v>
      </c>
      <c r="X375" s="143">
        <v>145488</v>
      </c>
      <c r="Y375" s="143">
        <f t="shared" si="10"/>
        <v>145488</v>
      </c>
      <c r="Z375" t="b">
        <f t="shared" si="11"/>
        <v>1</v>
      </c>
    </row>
    <row r="376" spans="1:26" x14ac:dyDescent="0.3">
      <c r="A376">
        <v>371</v>
      </c>
      <c r="B376" t="s">
        <v>965</v>
      </c>
      <c r="C376">
        <v>32415</v>
      </c>
      <c r="D376" t="s">
        <v>1899</v>
      </c>
      <c r="E376">
        <v>1969</v>
      </c>
      <c r="F376" t="s">
        <v>2131</v>
      </c>
      <c r="G376" t="s">
        <v>2097</v>
      </c>
      <c r="H376">
        <v>4</v>
      </c>
      <c r="I376">
        <v>3</v>
      </c>
      <c r="J376" t="s">
        <v>2131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  <c r="V376" t="s">
        <v>965</v>
      </c>
      <c r="W376">
        <v>32415</v>
      </c>
      <c r="X376" s="143">
        <v>2932497.46</v>
      </c>
      <c r="Y376" s="143">
        <f t="shared" si="10"/>
        <v>2932497.46</v>
      </c>
      <c r="Z376" t="b">
        <f t="shared" si="11"/>
        <v>1</v>
      </c>
    </row>
    <row r="377" spans="1:26" x14ac:dyDescent="0.3">
      <c r="A377">
        <v>372</v>
      </c>
      <c r="B377" t="s">
        <v>966</v>
      </c>
      <c r="C377">
        <v>32417</v>
      </c>
      <c r="D377" t="s">
        <v>1899</v>
      </c>
      <c r="E377">
        <v>1975</v>
      </c>
      <c r="F377" t="s">
        <v>2131</v>
      </c>
      <c r="G377" t="s">
        <v>2097</v>
      </c>
      <c r="H377">
        <v>5</v>
      </c>
      <c r="I377">
        <v>8</v>
      </c>
      <c r="J377" t="s">
        <v>2131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  <c r="V377" t="s">
        <v>966</v>
      </c>
      <c r="W377">
        <v>32417</v>
      </c>
      <c r="X377" s="143">
        <v>9554381.5</v>
      </c>
      <c r="Y377" s="143">
        <f t="shared" si="10"/>
        <v>9554381.5</v>
      </c>
      <c r="Z377" t="b">
        <f t="shared" si="11"/>
        <v>1</v>
      </c>
    </row>
    <row r="378" spans="1:26" x14ac:dyDescent="0.3">
      <c r="A378">
        <v>373</v>
      </c>
      <c r="B378" t="s">
        <v>419</v>
      </c>
      <c r="C378">
        <v>32419</v>
      </c>
      <c r="D378" t="s">
        <v>1899</v>
      </c>
      <c r="E378">
        <v>1969</v>
      </c>
      <c r="F378" t="s">
        <v>2131</v>
      </c>
      <c r="G378" t="s">
        <v>2097</v>
      </c>
      <c r="H378">
        <v>4</v>
      </c>
      <c r="I378">
        <v>3</v>
      </c>
      <c r="J378" t="s">
        <v>2131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  <c r="V378" t="s">
        <v>419</v>
      </c>
      <c r="W378">
        <v>32419</v>
      </c>
      <c r="X378" s="143">
        <v>1460188.338</v>
      </c>
      <c r="Y378" s="143">
        <f t="shared" si="10"/>
        <v>1460188.338</v>
      </c>
      <c r="Z378" t="b">
        <f t="shared" si="11"/>
        <v>1</v>
      </c>
    </row>
    <row r="379" spans="1:26" x14ac:dyDescent="0.3">
      <c r="A379">
        <v>374</v>
      </c>
      <c r="B379" t="s">
        <v>967</v>
      </c>
      <c r="C379">
        <v>32420</v>
      </c>
      <c r="D379" t="s">
        <v>1899</v>
      </c>
      <c r="E379">
        <v>1975</v>
      </c>
      <c r="F379" t="s">
        <v>2131</v>
      </c>
      <c r="G379" t="s">
        <v>2097</v>
      </c>
      <c r="H379">
        <v>5</v>
      </c>
      <c r="I379">
        <v>4</v>
      </c>
      <c r="J379" t="s">
        <v>2131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  <c r="V379" t="s">
        <v>967</v>
      </c>
      <c r="W379">
        <v>32420</v>
      </c>
      <c r="X379" s="143">
        <v>3647552.29</v>
      </c>
      <c r="Y379" s="143">
        <f t="shared" si="10"/>
        <v>3647552.29</v>
      </c>
      <c r="Z379" t="b">
        <f t="shared" si="11"/>
        <v>1</v>
      </c>
    </row>
    <row r="380" spans="1:26" x14ac:dyDescent="0.3">
      <c r="A380">
        <v>375</v>
      </c>
      <c r="B380" t="s">
        <v>968</v>
      </c>
      <c r="C380">
        <v>32421</v>
      </c>
      <c r="D380" t="s">
        <v>1899</v>
      </c>
      <c r="E380">
        <v>1969</v>
      </c>
      <c r="F380" t="s">
        <v>2131</v>
      </c>
      <c r="G380" t="s">
        <v>2097</v>
      </c>
      <c r="H380">
        <v>4</v>
      </c>
      <c r="I380">
        <v>3</v>
      </c>
      <c r="J380" t="s">
        <v>2131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  <c r="V380" t="s">
        <v>968</v>
      </c>
      <c r="W380">
        <v>32421</v>
      </c>
      <c r="X380" s="143">
        <v>145488</v>
      </c>
      <c r="Y380" s="143">
        <f t="shared" si="10"/>
        <v>145488</v>
      </c>
      <c r="Z380" t="b">
        <f t="shared" si="11"/>
        <v>1</v>
      </c>
    </row>
    <row r="381" spans="1:26" x14ac:dyDescent="0.3">
      <c r="A381">
        <v>376</v>
      </c>
      <c r="B381" t="s">
        <v>969</v>
      </c>
      <c r="C381">
        <v>32422</v>
      </c>
      <c r="D381" t="s">
        <v>1899</v>
      </c>
      <c r="E381">
        <v>1985</v>
      </c>
      <c r="F381" t="s">
        <v>2131</v>
      </c>
      <c r="G381" t="s">
        <v>2097</v>
      </c>
      <c r="H381">
        <v>9</v>
      </c>
      <c r="I381">
        <v>1</v>
      </c>
      <c r="J381" t="s">
        <v>2131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  <c r="V381" t="s">
        <v>969</v>
      </c>
      <c r="W381">
        <v>32422</v>
      </c>
      <c r="X381" s="143">
        <v>87003071.599999994</v>
      </c>
      <c r="Y381" s="143">
        <f t="shared" si="10"/>
        <v>87003071.599999994</v>
      </c>
      <c r="Z381" t="b">
        <f t="shared" si="11"/>
        <v>1</v>
      </c>
    </row>
    <row r="382" spans="1:26" x14ac:dyDescent="0.3">
      <c r="A382">
        <v>377</v>
      </c>
      <c r="B382" t="s">
        <v>970</v>
      </c>
      <c r="C382">
        <v>32437</v>
      </c>
      <c r="D382" t="s">
        <v>1899</v>
      </c>
      <c r="E382">
        <v>1971</v>
      </c>
      <c r="F382" t="s">
        <v>2131</v>
      </c>
      <c r="G382" t="s">
        <v>2097</v>
      </c>
      <c r="H382">
        <v>4</v>
      </c>
      <c r="I382">
        <v>3</v>
      </c>
      <c r="J382" t="s">
        <v>2131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  <c r="V382" t="s">
        <v>970</v>
      </c>
      <c r="W382">
        <v>32437</v>
      </c>
      <c r="X382" s="143">
        <v>588392.38</v>
      </c>
      <c r="Y382" s="143">
        <f t="shared" si="10"/>
        <v>588392.38</v>
      </c>
      <c r="Z382" t="b">
        <f t="shared" si="11"/>
        <v>1</v>
      </c>
    </row>
    <row r="383" spans="1:26" x14ac:dyDescent="0.3">
      <c r="A383">
        <v>378</v>
      </c>
      <c r="B383" t="s">
        <v>971</v>
      </c>
      <c r="C383">
        <v>32441</v>
      </c>
      <c r="D383" t="s">
        <v>1899</v>
      </c>
      <c r="E383">
        <v>1975</v>
      </c>
      <c r="F383" t="s">
        <v>2131</v>
      </c>
      <c r="G383" t="s">
        <v>2097</v>
      </c>
      <c r="H383">
        <v>5</v>
      </c>
      <c r="I383">
        <v>4</v>
      </c>
      <c r="J383" t="s">
        <v>2131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  <c r="V383" t="s">
        <v>971</v>
      </c>
      <c r="W383">
        <v>32441</v>
      </c>
      <c r="X383" s="143">
        <v>11984699.539999999</v>
      </c>
      <c r="Y383" s="143">
        <f t="shared" si="10"/>
        <v>11984699.539999999</v>
      </c>
      <c r="Z383" t="b">
        <f t="shared" si="11"/>
        <v>1</v>
      </c>
    </row>
    <row r="384" spans="1:26" x14ac:dyDescent="0.3">
      <c r="A384">
        <v>379</v>
      </c>
      <c r="B384" t="s">
        <v>972</v>
      </c>
      <c r="C384">
        <v>32444</v>
      </c>
      <c r="D384" t="s">
        <v>1899</v>
      </c>
      <c r="E384">
        <v>1970</v>
      </c>
      <c r="F384" t="s">
        <v>2131</v>
      </c>
      <c r="G384" t="s">
        <v>2098</v>
      </c>
      <c r="H384">
        <v>4</v>
      </c>
      <c r="I384">
        <v>4</v>
      </c>
      <c r="J384" t="s">
        <v>2131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  <c r="V384" t="s">
        <v>972</v>
      </c>
      <c r="W384">
        <v>32444</v>
      </c>
      <c r="X384" s="143">
        <v>9135378.5499999989</v>
      </c>
      <c r="Y384" s="143">
        <f t="shared" si="10"/>
        <v>9135378.5499999989</v>
      </c>
      <c r="Z384" t="b">
        <f t="shared" si="11"/>
        <v>1</v>
      </c>
    </row>
    <row r="385" spans="1:26" x14ac:dyDescent="0.3">
      <c r="A385">
        <v>380</v>
      </c>
      <c r="B385" t="s">
        <v>60</v>
      </c>
      <c r="C385">
        <v>32445</v>
      </c>
      <c r="D385" t="s">
        <v>1899</v>
      </c>
      <c r="E385">
        <v>1968</v>
      </c>
      <c r="F385" t="s">
        <v>2131</v>
      </c>
      <c r="G385" t="s">
        <v>2097</v>
      </c>
      <c r="H385">
        <v>5</v>
      </c>
      <c r="I385">
        <v>3</v>
      </c>
      <c r="J385" t="s">
        <v>2131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  <c r="V385" t="s">
        <v>3250</v>
      </c>
      <c r="W385">
        <v>32445</v>
      </c>
      <c r="X385" s="143">
        <v>48892.800000000003</v>
      </c>
      <c r="Y385" s="143">
        <f t="shared" si="10"/>
        <v>48892.800000000003</v>
      </c>
      <c r="Z385" t="b">
        <f t="shared" si="11"/>
        <v>1</v>
      </c>
    </row>
    <row r="386" spans="1:26" x14ac:dyDescent="0.3">
      <c r="A386">
        <v>381</v>
      </c>
      <c r="B386" t="s">
        <v>973</v>
      </c>
      <c r="C386">
        <v>32446</v>
      </c>
      <c r="D386" t="s">
        <v>1899</v>
      </c>
      <c r="E386">
        <v>1975</v>
      </c>
      <c r="F386" t="s">
        <v>2131</v>
      </c>
      <c r="G386" t="s">
        <v>2097</v>
      </c>
      <c r="H386">
        <v>5</v>
      </c>
      <c r="I386">
        <v>4</v>
      </c>
      <c r="J386" t="s">
        <v>2131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  <c r="V386" t="s">
        <v>973</v>
      </c>
      <c r="W386">
        <v>32446</v>
      </c>
      <c r="X386" s="143">
        <v>10375130.25</v>
      </c>
      <c r="Y386" s="143">
        <f t="shared" si="10"/>
        <v>10375130.25</v>
      </c>
      <c r="Z386" t="b">
        <f t="shared" si="11"/>
        <v>1</v>
      </c>
    </row>
    <row r="387" spans="1:26" x14ac:dyDescent="0.3">
      <c r="A387">
        <v>382</v>
      </c>
      <c r="B387" t="s">
        <v>974</v>
      </c>
      <c r="C387">
        <v>32448</v>
      </c>
      <c r="D387" t="s">
        <v>1899</v>
      </c>
      <c r="E387">
        <v>1970</v>
      </c>
      <c r="F387" t="s">
        <v>2131</v>
      </c>
      <c r="G387" t="s">
        <v>2098</v>
      </c>
      <c r="H387">
        <v>4</v>
      </c>
      <c r="I387">
        <v>4</v>
      </c>
      <c r="J387" t="s">
        <v>2131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  <c r="V387" t="s">
        <v>974</v>
      </c>
      <c r="W387">
        <v>32448</v>
      </c>
      <c r="X387" s="143">
        <v>7273984.6900000004</v>
      </c>
      <c r="Y387" s="143">
        <f t="shared" si="10"/>
        <v>7273984.6900000004</v>
      </c>
      <c r="Z387" t="b">
        <f t="shared" si="11"/>
        <v>1</v>
      </c>
    </row>
    <row r="388" spans="1:26" x14ac:dyDescent="0.3">
      <c r="A388">
        <v>383</v>
      </c>
      <c r="B388" t="s">
        <v>975</v>
      </c>
      <c r="C388">
        <v>32451</v>
      </c>
      <c r="D388" t="s">
        <v>1899</v>
      </c>
      <c r="E388">
        <v>1971</v>
      </c>
      <c r="F388" t="s">
        <v>2131</v>
      </c>
      <c r="G388" t="s">
        <v>2098</v>
      </c>
      <c r="H388">
        <v>4</v>
      </c>
      <c r="I388">
        <v>4</v>
      </c>
      <c r="J388" t="s">
        <v>2131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  <c r="V388" t="s">
        <v>975</v>
      </c>
      <c r="W388">
        <v>32451</v>
      </c>
      <c r="X388" s="143">
        <v>12700495.91</v>
      </c>
      <c r="Y388" s="143">
        <f t="shared" si="10"/>
        <v>12700495.91</v>
      </c>
      <c r="Z388" t="b">
        <f t="shared" si="11"/>
        <v>1</v>
      </c>
    </row>
    <row r="389" spans="1:26" x14ac:dyDescent="0.3">
      <c r="A389">
        <v>384</v>
      </c>
      <c r="B389" t="s">
        <v>976</v>
      </c>
      <c r="C389">
        <v>32383</v>
      </c>
      <c r="D389" t="s">
        <v>1899</v>
      </c>
      <c r="E389">
        <v>1971</v>
      </c>
      <c r="F389" t="s">
        <v>2131</v>
      </c>
      <c r="G389" t="s">
        <v>2097</v>
      </c>
      <c r="H389">
        <v>5</v>
      </c>
      <c r="I389">
        <v>8</v>
      </c>
      <c r="J389" t="s">
        <v>2131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  <c r="V389" t="s">
        <v>976</v>
      </c>
      <c r="W389">
        <v>32383</v>
      </c>
      <c r="X389" s="143">
        <v>9439851.5699999984</v>
      </c>
      <c r="Y389" s="143">
        <f t="shared" si="10"/>
        <v>9439851.5699999984</v>
      </c>
      <c r="Z389" t="b">
        <f t="shared" si="11"/>
        <v>1</v>
      </c>
    </row>
    <row r="390" spans="1:26" x14ac:dyDescent="0.3">
      <c r="A390">
        <v>385</v>
      </c>
      <c r="B390" t="s">
        <v>977</v>
      </c>
      <c r="C390">
        <v>32384</v>
      </c>
      <c r="D390" t="s">
        <v>1899</v>
      </c>
      <c r="E390">
        <v>1966</v>
      </c>
      <c r="F390" t="s">
        <v>2131</v>
      </c>
      <c r="G390" t="s">
        <v>2097</v>
      </c>
      <c r="H390">
        <v>5</v>
      </c>
      <c r="I390">
        <v>6</v>
      </c>
      <c r="J390" t="s">
        <v>2131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  <c r="V390" t="s">
        <v>977</v>
      </c>
      <c r="W390">
        <v>32384</v>
      </c>
      <c r="X390" s="143">
        <v>18618744.389999997</v>
      </c>
      <c r="Y390" s="143">
        <f t="shared" si="10"/>
        <v>18618744.389999997</v>
      </c>
      <c r="Z390" t="b">
        <f t="shared" si="11"/>
        <v>1</v>
      </c>
    </row>
    <row r="391" spans="1:26" x14ac:dyDescent="0.3">
      <c r="A391">
        <v>386</v>
      </c>
      <c r="B391" t="s">
        <v>978</v>
      </c>
      <c r="C391">
        <v>32454</v>
      </c>
      <c r="D391" t="s">
        <v>1899</v>
      </c>
      <c r="E391">
        <v>1974</v>
      </c>
      <c r="F391" t="s">
        <v>2131</v>
      </c>
      <c r="G391" t="s">
        <v>2098</v>
      </c>
      <c r="H391">
        <v>5</v>
      </c>
      <c r="I391">
        <v>4</v>
      </c>
      <c r="J391" t="s">
        <v>2131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  <c r="V391" t="s">
        <v>978</v>
      </c>
      <c r="W391">
        <v>32454</v>
      </c>
      <c r="X391" s="143">
        <v>15082054.719999999</v>
      </c>
      <c r="Y391" s="143">
        <f t="shared" ref="Y391:Y454" si="12">VLOOKUP(W391,C:M,11,0)</f>
        <v>15082054.719999999</v>
      </c>
      <c r="Z391" t="b">
        <f t="shared" ref="Z391:Z454" si="13">AND(X391=Y391)</f>
        <v>1</v>
      </c>
    </row>
    <row r="392" spans="1:26" x14ac:dyDescent="0.3">
      <c r="A392">
        <v>387</v>
      </c>
      <c r="B392" t="s">
        <v>979</v>
      </c>
      <c r="C392">
        <v>32385</v>
      </c>
      <c r="D392" t="s">
        <v>1899</v>
      </c>
      <c r="E392">
        <v>1974</v>
      </c>
      <c r="F392" t="s">
        <v>2131</v>
      </c>
      <c r="G392" t="s">
        <v>2097</v>
      </c>
      <c r="H392">
        <v>5</v>
      </c>
      <c r="I392">
        <v>4</v>
      </c>
      <c r="J392" t="s">
        <v>2131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  <c r="V392" t="s">
        <v>979</v>
      </c>
      <c r="W392">
        <v>32385</v>
      </c>
      <c r="X392" s="143">
        <v>11578383.290000001</v>
      </c>
      <c r="Y392" s="143">
        <f t="shared" si="12"/>
        <v>11578383.290000001</v>
      </c>
      <c r="Z392" t="b">
        <f t="shared" si="13"/>
        <v>1</v>
      </c>
    </row>
    <row r="393" spans="1:26" x14ac:dyDescent="0.3">
      <c r="A393">
        <v>388</v>
      </c>
      <c r="B393" t="s">
        <v>980</v>
      </c>
      <c r="C393">
        <v>32462</v>
      </c>
      <c r="D393" t="s">
        <v>1899</v>
      </c>
      <c r="E393">
        <v>1968</v>
      </c>
      <c r="F393" t="s">
        <v>2131</v>
      </c>
      <c r="G393" t="s">
        <v>2097</v>
      </c>
      <c r="H393">
        <v>4</v>
      </c>
      <c r="I393">
        <v>6</v>
      </c>
      <c r="J393" t="s">
        <v>2131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  <c r="V393" t="s">
        <v>980</v>
      </c>
      <c r="W393">
        <v>32462</v>
      </c>
      <c r="X393" s="143">
        <v>17483861.18</v>
      </c>
      <c r="Y393" s="143">
        <f t="shared" si="12"/>
        <v>17483861.18</v>
      </c>
      <c r="Z393" t="b">
        <f t="shared" si="13"/>
        <v>1</v>
      </c>
    </row>
    <row r="394" spans="1:26" x14ac:dyDescent="0.3">
      <c r="A394">
        <v>389</v>
      </c>
      <c r="B394" t="s">
        <v>981</v>
      </c>
      <c r="C394">
        <v>32464</v>
      </c>
      <c r="D394" t="s">
        <v>1899</v>
      </c>
      <c r="E394">
        <v>1968</v>
      </c>
      <c r="F394" t="s">
        <v>2131</v>
      </c>
      <c r="G394" t="s">
        <v>2097</v>
      </c>
      <c r="H394">
        <v>4</v>
      </c>
      <c r="I394">
        <v>6</v>
      </c>
      <c r="J394" t="s">
        <v>2131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  <c r="V394" t="s">
        <v>981</v>
      </c>
      <c r="W394">
        <v>32464</v>
      </c>
      <c r="X394" s="143">
        <v>18202029.330000002</v>
      </c>
      <c r="Y394" s="143">
        <f t="shared" si="12"/>
        <v>18202029.330000002</v>
      </c>
      <c r="Z394" t="b">
        <f t="shared" si="13"/>
        <v>1</v>
      </c>
    </row>
    <row r="395" spans="1:26" x14ac:dyDescent="0.3">
      <c r="A395">
        <v>390</v>
      </c>
      <c r="B395" t="s">
        <v>982</v>
      </c>
      <c r="C395">
        <v>32469</v>
      </c>
      <c r="D395" t="s">
        <v>1899</v>
      </c>
      <c r="E395">
        <v>1969</v>
      </c>
      <c r="F395" t="s">
        <v>2131</v>
      </c>
      <c r="G395" t="s">
        <v>2097</v>
      </c>
      <c r="H395">
        <v>5</v>
      </c>
      <c r="I395">
        <v>4</v>
      </c>
      <c r="J395" t="s">
        <v>2131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  <c r="V395" t="s">
        <v>982</v>
      </c>
      <c r="W395">
        <v>32469</v>
      </c>
      <c r="X395" s="143">
        <v>10209713.65</v>
      </c>
      <c r="Y395" s="143">
        <f t="shared" si="12"/>
        <v>10209713.65</v>
      </c>
      <c r="Z395" t="b">
        <f t="shared" si="13"/>
        <v>1</v>
      </c>
    </row>
    <row r="396" spans="1:26" x14ac:dyDescent="0.3">
      <c r="A396">
        <v>391</v>
      </c>
      <c r="B396" t="s">
        <v>983</v>
      </c>
      <c r="C396">
        <v>32389</v>
      </c>
      <c r="D396" t="s">
        <v>1899</v>
      </c>
      <c r="E396">
        <v>1973</v>
      </c>
      <c r="F396" t="s">
        <v>2131</v>
      </c>
      <c r="G396" t="s">
        <v>2097</v>
      </c>
      <c r="H396">
        <v>5</v>
      </c>
      <c r="I396">
        <v>8</v>
      </c>
      <c r="J396" t="s">
        <v>2131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  <c r="V396" t="s">
        <v>983</v>
      </c>
      <c r="W396">
        <v>32389</v>
      </c>
      <c r="X396" s="143">
        <v>16587204.92</v>
      </c>
      <c r="Y396" s="143">
        <f t="shared" si="12"/>
        <v>16587204.92</v>
      </c>
      <c r="Z396" t="b">
        <f t="shared" si="13"/>
        <v>1</v>
      </c>
    </row>
    <row r="397" spans="1:26" x14ac:dyDescent="0.3">
      <c r="A397">
        <v>392</v>
      </c>
      <c r="B397" t="s">
        <v>984</v>
      </c>
      <c r="C397">
        <v>32394</v>
      </c>
      <c r="D397" t="s">
        <v>1899</v>
      </c>
      <c r="E397">
        <v>1967</v>
      </c>
      <c r="F397" t="s">
        <v>2131</v>
      </c>
      <c r="G397" t="s">
        <v>2097</v>
      </c>
      <c r="H397">
        <v>5</v>
      </c>
      <c r="I397">
        <v>4</v>
      </c>
      <c r="J397" t="s">
        <v>2131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  <c r="V397" t="s">
        <v>984</v>
      </c>
      <c r="W397">
        <v>32394</v>
      </c>
      <c r="X397" s="143">
        <v>5001791.18</v>
      </c>
      <c r="Y397" s="143">
        <f t="shared" si="12"/>
        <v>5001791.18</v>
      </c>
      <c r="Z397" t="b">
        <f t="shared" si="13"/>
        <v>1</v>
      </c>
    </row>
    <row r="398" spans="1:26" x14ac:dyDescent="0.3">
      <c r="A398">
        <v>393</v>
      </c>
      <c r="B398" t="s">
        <v>985</v>
      </c>
      <c r="C398">
        <v>32395</v>
      </c>
      <c r="D398" t="s">
        <v>1899</v>
      </c>
      <c r="E398">
        <v>1975</v>
      </c>
      <c r="F398" t="s">
        <v>2131</v>
      </c>
      <c r="G398" t="s">
        <v>2097</v>
      </c>
      <c r="H398">
        <v>5</v>
      </c>
      <c r="I398">
        <v>4</v>
      </c>
      <c r="J398" t="s">
        <v>2131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  <c r="V398" t="s">
        <v>985</v>
      </c>
      <c r="W398">
        <v>32395</v>
      </c>
      <c r="X398" s="143">
        <v>7261351.0599999996</v>
      </c>
      <c r="Y398" s="143">
        <f t="shared" si="12"/>
        <v>7261351.0599999996</v>
      </c>
      <c r="Z398" t="b">
        <f t="shared" si="13"/>
        <v>1</v>
      </c>
    </row>
    <row r="399" spans="1:26" x14ac:dyDescent="0.3">
      <c r="A399">
        <v>394</v>
      </c>
      <c r="B399" t="s">
        <v>986</v>
      </c>
      <c r="C399">
        <v>32398</v>
      </c>
      <c r="D399" t="s">
        <v>1899</v>
      </c>
      <c r="E399">
        <v>1972</v>
      </c>
      <c r="F399" t="s">
        <v>2131</v>
      </c>
      <c r="G399" t="s">
        <v>2097</v>
      </c>
      <c r="H399">
        <v>5</v>
      </c>
      <c r="I399">
        <v>8</v>
      </c>
      <c r="J399" t="s">
        <v>2131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  <c r="V399" t="s">
        <v>986</v>
      </c>
      <c r="W399">
        <v>32398</v>
      </c>
      <c r="X399" s="143">
        <v>14283740.75</v>
      </c>
      <c r="Y399" s="143">
        <f t="shared" si="12"/>
        <v>14283740.75</v>
      </c>
      <c r="Z399" t="b">
        <f t="shared" si="13"/>
        <v>1</v>
      </c>
    </row>
    <row r="400" spans="1:26" x14ac:dyDescent="0.3">
      <c r="A400">
        <v>395</v>
      </c>
      <c r="B400" t="s">
        <v>987</v>
      </c>
      <c r="C400">
        <v>36492</v>
      </c>
      <c r="D400" t="s">
        <v>1899</v>
      </c>
      <c r="E400">
        <v>1960</v>
      </c>
      <c r="F400" t="s">
        <v>2131</v>
      </c>
      <c r="G400" t="s">
        <v>2103</v>
      </c>
      <c r="H400">
        <v>2</v>
      </c>
      <c r="I400">
        <v>2</v>
      </c>
      <c r="J400" t="s">
        <v>2131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  <c r="V400" t="s">
        <v>987</v>
      </c>
      <c r="W400">
        <v>36492</v>
      </c>
      <c r="X400" s="143">
        <v>67092</v>
      </c>
      <c r="Y400" s="143">
        <f t="shared" si="12"/>
        <v>67092</v>
      </c>
      <c r="Z400" t="b">
        <f t="shared" si="13"/>
        <v>1</v>
      </c>
    </row>
    <row r="401" spans="1:26" x14ac:dyDescent="0.3">
      <c r="A401">
        <v>396</v>
      </c>
      <c r="B401" t="s">
        <v>988</v>
      </c>
      <c r="C401">
        <v>36493</v>
      </c>
      <c r="D401" t="s">
        <v>1899</v>
      </c>
      <c r="E401">
        <v>1961</v>
      </c>
      <c r="F401" t="s">
        <v>2131</v>
      </c>
      <c r="G401" t="s">
        <v>2103</v>
      </c>
      <c r="H401">
        <v>3</v>
      </c>
      <c r="I401">
        <v>2</v>
      </c>
      <c r="J401" t="s">
        <v>2131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  <c r="V401" t="s">
        <v>988</v>
      </c>
      <c r="W401">
        <v>36493</v>
      </c>
      <c r="X401" s="143">
        <v>3044218.25</v>
      </c>
      <c r="Y401" s="143">
        <f t="shared" si="12"/>
        <v>3044218.25</v>
      </c>
      <c r="Z401" t="b">
        <f t="shared" si="13"/>
        <v>1</v>
      </c>
    </row>
    <row r="402" spans="1:26" x14ac:dyDescent="0.3">
      <c r="A402">
        <v>397</v>
      </c>
      <c r="B402" t="s">
        <v>989</v>
      </c>
      <c r="C402">
        <v>36494</v>
      </c>
      <c r="D402" t="s">
        <v>1899</v>
      </c>
      <c r="E402">
        <v>1961</v>
      </c>
      <c r="F402" t="s">
        <v>2131</v>
      </c>
      <c r="G402" t="s">
        <v>2098</v>
      </c>
      <c r="H402">
        <v>3</v>
      </c>
      <c r="I402">
        <v>2</v>
      </c>
      <c r="J402" t="s">
        <v>2131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  <c r="V402" t="s">
        <v>989</v>
      </c>
      <c r="W402">
        <v>36494</v>
      </c>
      <c r="X402" s="143">
        <v>2699098.89</v>
      </c>
      <c r="Y402" s="143">
        <f t="shared" si="12"/>
        <v>2699098.89</v>
      </c>
      <c r="Z402" t="b">
        <f t="shared" si="13"/>
        <v>1</v>
      </c>
    </row>
    <row r="403" spans="1:26" x14ac:dyDescent="0.3">
      <c r="A403">
        <v>398</v>
      </c>
      <c r="B403" t="s">
        <v>990</v>
      </c>
      <c r="C403">
        <v>36496</v>
      </c>
      <c r="D403" t="s">
        <v>1899</v>
      </c>
      <c r="E403">
        <v>1962</v>
      </c>
      <c r="F403" t="s">
        <v>2131</v>
      </c>
      <c r="G403" t="s">
        <v>2098</v>
      </c>
      <c r="H403">
        <v>3</v>
      </c>
      <c r="I403">
        <v>2</v>
      </c>
      <c r="J403" t="s">
        <v>2131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  <c r="V403" t="s">
        <v>990</v>
      </c>
      <c r="W403">
        <v>36496</v>
      </c>
      <c r="X403" s="143">
        <v>1487689.56</v>
      </c>
      <c r="Y403" s="143">
        <f t="shared" si="12"/>
        <v>1487689.56</v>
      </c>
      <c r="Z403" t="b">
        <f t="shared" si="13"/>
        <v>1</v>
      </c>
    </row>
    <row r="404" spans="1:26" x14ac:dyDescent="0.3">
      <c r="A404">
        <v>399</v>
      </c>
      <c r="B404" t="s">
        <v>991</v>
      </c>
      <c r="C404">
        <v>36498</v>
      </c>
      <c r="D404" t="s">
        <v>1899</v>
      </c>
      <c r="E404">
        <v>1965</v>
      </c>
      <c r="F404" t="s">
        <v>2131</v>
      </c>
      <c r="G404" t="s">
        <v>2097</v>
      </c>
      <c r="H404">
        <v>5</v>
      </c>
      <c r="I404">
        <v>3</v>
      </c>
      <c r="J404" t="s">
        <v>2131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  <c r="V404" t="s">
        <v>991</v>
      </c>
      <c r="W404">
        <v>36498</v>
      </c>
      <c r="X404" s="143">
        <v>149688</v>
      </c>
      <c r="Y404" s="143">
        <f t="shared" si="12"/>
        <v>149688</v>
      </c>
      <c r="Z404" t="b">
        <f t="shared" si="13"/>
        <v>1</v>
      </c>
    </row>
    <row r="405" spans="1:26" x14ac:dyDescent="0.3">
      <c r="A405">
        <v>400</v>
      </c>
      <c r="B405" t="s">
        <v>992</v>
      </c>
      <c r="C405">
        <v>36501</v>
      </c>
      <c r="D405" t="s">
        <v>1899</v>
      </c>
      <c r="E405">
        <v>1970</v>
      </c>
      <c r="F405" t="s">
        <v>2131</v>
      </c>
      <c r="G405" t="s">
        <v>2097</v>
      </c>
      <c r="H405">
        <v>5</v>
      </c>
      <c r="I405">
        <v>4</v>
      </c>
      <c r="J405" t="s">
        <v>2131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  <c r="V405" t="s">
        <v>992</v>
      </c>
      <c r="W405">
        <v>36501</v>
      </c>
      <c r="X405" s="143">
        <v>203448</v>
      </c>
      <c r="Y405" s="143">
        <f t="shared" si="12"/>
        <v>203448</v>
      </c>
      <c r="Z405" t="b">
        <f t="shared" si="13"/>
        <v>1</v>
      </c>
    </row>
    <row r="406" spans="1:26" x14ac:dyDescent="0.3">
      <c r="A406">
        <v>401</v>
      </c>
      <c r="B406" t="s">
        <v>993</v>
      </c>
      <c r="C406">
        <v>36510</v>
      </c>
      <c r="D406" t="s">
        <v>1899</v>
      </c>
      <c r="E406">
        <v>1971</v>
      </c>
      <c r="F406" t="s">
        <v>2131</v>
      </c>
      <c r="G406" t="s">
        <v>2097</v>
      </c>
      <c r="H406">
        <v>5</v>
      </c>
      <c r="I406">
        <v>6</v>
      </c>
      <c r="J406" t="s">
        <v>2131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  <c r="V406" t="s">
        <v>993</v>
      </c>
      <c r="W406">
        <v>36510</v>
      </c>
      <c r="X406" s="143">
        <v>366924</v>
      </c>
      <c r="Y406" s="143">
        <f t="shared" si="12"/>
        <v>366924</v>
      </c>
      <c r="Z406" t="b">
        <f t="shared" si="13"/>
        <v>1</v>
      </c>
    </row>
    <row r="407" spans="1:26" x14ac:dyDescent="0.3">
      <c r="A407">
        <v>402</v>
      </c>
      <c r="B407" t="s">
        <v>994</v>
      </c>
      <c r="C407">
        <v>36512</v>
      </c>
      <c r="D407" t="s">
        <v>1899</v>
      </c>
      <c r="E407">
        <v>1972</v>
      </c>
      <c r="F407" t="s">
        <v>2131</v>
      </c>
      <c r="G407" t="s">
        <v>2097</v>
      </c>
      <c r="H407">
        <v>5</v>
      </c>
      <c r="I407">
        <v>4</v>
      </c>
      <c r="J407" t="s">
        <v>2131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  <c r="V407" t="s">
        <v>994</v>
      </c>
      <c r="W407">
        <v>36512</v>
      </c>
      <c r="X407" s="143">
        <v>360960</v>
      </c>
      <c r="Y407" s="143">
        <f t="shared" si="12"/>
        <v>360960</v>
      </c>
      <c r="Z407" t="b">
        <f t="shared" si="13"/>
        <v>1</v>
      </c>
    </row>
    <row r="408" spans="1:26" x14ac:dyDescent="0.3">
      <c r="A408">
        <v>403</v>
      </c>
      <c r="B408" t="s">
        <v>995</v>
      </c>
      <c r="C408">
        <v>36515</v>
      </c>
      <c r="D408" t="s">
        <v>1899</v>
      </c>
      <c r="E408">
        <v>1972</v>
      </c>
      <c r="F408" t="s">
        <v>2131</v>
      </c>
      <c r="G408" t="s">
        <v>2097</v>
      </c>
      <c r="H408">
        <v>5</v>
      </c>
      <c r="I408">
        <v>4</v>
      </c>
      <c r="J408" t="s">
        <v>2131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  <c r="V408" t="s">
        <v>995</v>
      </c>
      <c r="W408">
        <v>36515</v>
      </c>
      <c r="X408" s="143">
        <v>246000</v>
      </c>
      <c r="Y408" s="143">
        <f t="shared" si="12"/>
        <v>246000</v>
      </c>
      <c r="Z408" t="b">
        <f t="shared" si="13"/>
        <v>1</v>
      </c>
    </row>
    <row r="409" spans="1:26" x14ac:dyDescent="0.3">
      <c r="A409">
        <v>404</v>
      </c>
      <c r="B409" t="s">
        <v>996</v>
      </c>
      <c r="C409">
        <v>36522</v>
      </c>
      <c r="D409" t="s">
        <v>1899</v>
      </c>
      <c r="E409">
        <v>1964</v>
      </c>
      <c r="F409" t="s">
        <v>2131</v>
      </c>
      <c r="G409" t="s">
        <v>2098</v>
      </c>
      <c r="H409">
        <v>5</v>
      </c>
      <c r="I409">
        <v>3</v>
      </c>
      <c r="J409" t="s">
        <v>2131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  <c r="V409" t="s">
        <v>996</v>
      </c>
      <c r="W409">
        <v>36522</v>
      </c>
      <c r="X409" s="143">
        <v>7395270.0999999996</v>
      </c>
      <c r="Y409" s="143">
        <f t="shared" si="12"/>
        <v>7395270.0999999996</v>
      </c>
      <c r="Z409" t="b">
        <f t="shared" si="13"/>
        <v>1</v>
      </c>
    </row>
    <row r="410" spans="1:26" x14ac:dyDescent="0.3">
      <c r="A410">
        <v>405</v>
      </c>
      <c r="B410" t="s">
        <v>997</v>
      </c>
      <c r="C410">
        <v>36536</v>
      </c>
      <c r="D410" t="s">
        <v>1899</v>
      </c>
      <c r="E410">
        <v>1970</v>
      </c>
      <c r="F410" t="s">
        <v>2131</v>
      </c>
      <c r="G410" t="s">
        <v>2097</v>
      </c>
      <c r="H410">
        <v>4</v>
      </c>
      <c r="I410">
        <v>4</v>
      </c>
      <c r="J410" t="s">
        <v>2131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  <c r="V410" t="s">
        <v>997</v>
      </c>
      <c r="W410">
        <v>36536</v>
      </c>
      <c r="X410" s="143">
        <v>222720</v>
      </c>
      <c r="Y410" s="143">
        <f t="shared" si="12"/>
        <v>222720</v>
      </c>
      <c r="Z410" t="b">
        <f t="shared" si="13"/>
        <v>1</v>
      </c>
    </row>
    <row r="411" spans="1:26" x14ac:dyDescent="0.3">
      <c r="A411">
        <v>406</v>
      </c>
      <c r="B411" t="s">
        <v>999</v>
      </c>
      <c r="C411">
        <v>36591</v>
      </c>
      <c r="D411" t="s">
        <v>1899</v>
      </c>
      <c r="E411">
        <v>1957</v>
      </c>
      <c r="F411" t="s">
        <v>2131</v>
      </c>
      <c r="G411" t="s">
        <v>2103</v>
      </c>
      <c r="H411">
        <v>2</v>
      </c>
      <c r="I411">
        <v>1</v>
      </c>
      <c r="J411" t="s">
        <v>2131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  <c r="V411" t="s">
        <v>999</v>
      </c>
      <c r="W411">
        <v>36591</v>
      </c>
      <c r="X411" s="143">
        <v>548039.38419999997</v>
      </c>
      <c r="Y411" s="143">
        <f t="shared" si="12"/>
        <v>548039.38419999997</v>
      </c>
      <c r="Z411" t="b">
        <f t="shared" si="13"/>
        <v>1</v>
      </c>
    </row>
    <row r="412" spans="1:26" x14ac:dyDescent="0.3">
      <c r="A412">
        <v>407</v>
      </c>
      <c r="B412" t="s">
        <v>1000</v>
      </c>
      <c r="C412">
        <v>36592</v>
      </c>
      <c r="D412" t="s">
        <v>1899</v>
      </c>
      <c r="E412">
        <v>1957</v>
      </c>
      <c r="F412" t="s">
        <v>2131</v>
      </c>
      <c r="G412" t="s">
        <v>2103</v>
      </c>
      <c r="H412">
        <v>2</v>
      </c>
      <c r="I412">
        <v>1</v>
      </c>
      <c r="J412" t="s">
        <v>2131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  <c r="V412" t="s">
        <v>1000</v>
      </c>
      <c r="W412">
        <v>36592</v>
      </c>
      <c r="X412" s="143">
        <v>421236.63189999998</v>
      </c>
      <c r="Y412" s="143">
        <f t="shared" si="12"/>
        <v>421236.63189999998</v>
      </c>
      <c r="Z412" t="b">
        <f t="shared" si="13"/>
        <v>1</v>
      </c>
    </row>
    <row r="413" spans="1:26" x14ac:dyDescent="0.3">
      <c r="A413">
        <v>408</v>
      </c>
      <c r="B413" t="s">
        <v>3581</v>
      </c>
      <c r="C413">
        <v>36560</v>
      </c>
      <c r="D413" t="s">
        <v>1899</v>
      </c>
      <c r="E413">
        <v>1939</v>
      </c>
      <c r="F413" t="s">
        <v>2131</v>
      </c>
      <c r="G413" t="s">
        <v>2878</v>
      </c>
      <c r="H413">
        <v>4</v>
      </c>
      <c r="I413">
        <v>7</v>
      </c>
      <c r="J413" t="s">
        <v>2131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  <c r="V413" t="s">
        <v>3581</v>
      </c>
      <c r="W413">
        <v>36560</v>
      </c>
      <c r="X413" s="143">
        <v>11483908.920000002</v>
      </c>
      <c r="Y413" s="143">
        <f t="shared" si="12"/>
        <v>11483908.920000002</v>
      </c>
      <c r="Z413" t="b">
        <f t="shared" si="13"/>
        <v>1</v>
      </c>
    </row>
    <row r="414" spans="1:26" x14ac:dyDescent="0.3">
      <c r="A414">
        <v>409</v>
      </c>
      <c r="B414" t="s">
        <v>3041</v>
      </c>
      <c r="C414">
        <v>33103</v>
      </c>
      <c r="D414" t="s">
        <v>1899</v>
      </c>
      <c r="E414">
        <v>1989</v>
      </c>
      <c r="F414" t="s">
        <v>2131</v>
      </c>
      <c r="G414" t="s">
        <v>2098</v>
      </c>
      <c r="H414">
        <v>5</v>
      </c>
      <c r="I414">
        <v>2</v>
      </c>
      <c r="J414" t="s">
        <v>2131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  <c r="V414" t="s">
        <v>3041</v>
      </c>
      <c r="W414">
        <v>33103</v>
      </c>
      <c r="X414" s="143">
        <v>9301551.1190000009</v>
      </c>
      <c r="Y414" s="143">
        <f t="shared" si="12"/>
        <v>9301551.1190000009</v>
      </c>
      <c r="Z414" t="b">
        <f t="shared" si="13"/>
        <v>1</v>
      </c>
    </row>
    <row r="415" spans="1:26" x14ac:dyDescent="0.3">
      <c r="A415">
        <v>410</v>
      </c>
      <c r="B415" t="s">
        <v>1001</v>
      </c>
      <c r="C415">
        <v>36789</v>
      </c>
      <c r="D415" t="s">
        <v>1899</v>
      </c>
      <c r="E415">
        <v>1986</v>
      </c>
      <c r="F415" t="s">
        <v>2131</v>
      </c>
      <c r="G415" t="s">
        <v>2097</v>
      </c>
      <c r="H415">
        <v>9</v>
      </c>
      <c r="I415">
        <v>2</v>
      </c>
      <c r="J415" t="s">
        <v>2131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  <c r="V415" t="s">
        <v>1001</v>
      </c>
      <c r="W415">
        <v>36789</v>
      </c>
      <c r="X415" s="143">
        <v>8914485.3731500003</v>
      </c>
      <c r="Y415" s="143">
        <f t="shared" si="12"/>
        <v>8914485.3731500003</v>
      </c>
      <c r="Z415" t="b">
        <f t="shared" si="13"/>
        <v>1</v>
      </c>
    </row>
    <row r="416" spans="1:26" x14ac:dyDescent="0.3">
      <c r="A416">
        <v>411</v>
      </c>
      <c r="B416" t="s">
        <v>1002</v>
      </c>
      <c r="C416">
        <v>36790</v>
      </c>
      <c r="D416" t="s">
        <v>1899</v>
      </c>
      <c r="E416">
        <v>1973</v>
      </c>
      <c r="F416" t="s">
        <v>2131</v>
      </c>
      <c r="G416" t="s">
        <v>2097</v>
      </c>
      <c r="H416">
        <v>5</v>
      </c>
      <c r="I416">
        <v>6</v>
      </c>
      <c r="J416" t="s">
        <v>2131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  <c r="V416" t="s">
        <v>1002</v>
      </c>
      <c r="W416">
        <v>36790</v>
      </c>
      <c r="X416" s="143">
        <v>11793111.26</v>
      </c>
      <c r="Y416" s="143">
        <f t="shared" si="12"/>
        <v>11793111.26</v>
      </c>
      <c r="Z416" t="b">
        <f t="shared" si="13"/>
        <v>1</v>
      </c>
    </row>
    <row r="417" spans="1:26" x14ac:dyDescent="0.3">
      <c r="A417">
        <v>412</v>
      </c>
      <c r="B417" t="s">
        <v>1003</v>
      </c>
      <c r="C417">
        <v>36791</v>
      </c>
      <c r="D417" t="s">
        <v>1899</v>
      </c>
      <c r="E417">
        <v>1956</v>
      </c>
      <c r="F417" t="s">
        <v>2131</v>
      </c>
      <c r="G417" t="s">
        <v>2097</v>
      </c>
      <c r="H417">
        <v>2</v>
      </c>
      <c r="I417">
        <v>1</v>
      </c>
      <c r="J417" t="s">
        <v>2131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  <c r="V417" t="s">
        <v>1003</v>
      </c>
      <c r="W417">
        <v>36791</v>
      </c>
      <c r="X417" s="143">
        <v>772438.14999999991</v>
      </c>
      <c r="Y417" s="143">
        <f t="shared" si="12"/>
        <v>772438.14999999991</v>
      </c>
      <c r="Z417" t="b">
        <f t="shared" si="13"/>
        <v>1</v>
      </c>
    </row>
    <row r="418" spans="1:26" x14ac:dyDescent="0.3">
      <c r="A418">
        <v>413</v>
      </c>
      <c r="B418" t="s">
        <v>1004</v>
      </c>
      <c r="C418">
        <v>36792</v>
      </c>
      <c r="D418" t="s">
        <v>1899</v>
      </c>
      <c r="E418">
        <v>1959</v>
      </c>
      <c r="F418" t="s">
        <v>2131</v>
      </c>
      <c r="G418" t="s">
        <v>2103</v>
      </c>
      <c r="H418">
        <v>2</v>
      </c>
      <c r="I418">
        <v>1</v>
      </c>
      <c r="J418" t="s">
        <v>2131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  <c r="V418" t="s">
        <v>1004</v>
      </c>
      <c r="W418">
        <v>36792</v>
      </c>
      <c r="X418" s="143">
        <v>670438.62</v>
      </c>
      <c r="Y418" s="143">
        <f t="shared" si="12"/>
        <v>670438.62</v>
      </c>
      <c r="Z418" t="b">
        <f t="shared" si="13"/>
        <v>1</v>
      </c>
    </row>
    <row r="419" spans="1:26" x14ac:dyDescent="0.3">
      <c r="A419">
        <v>414</v>
      </c>
      <c r="B419" t="s">
        <v>38</v>
      </c>
      <c r="C419">
        <v>36915</v>
      </c>
      <c r="D419" t="s">
        <v>1899</v>
      </c>
      <c r="E419">
        <v>1961</v>
      </c>
      <c r="F419" t="s">
        <v>2131</v>
      </c>
      <c r="G419" t="s">
        <v>2098</v>
      </c>
      <c r="H419">
        <v>5</v>
      </c>
      <c r="I419">
        <v>3</v>
      </c>
      <c r="J419" t="s">
        <v>2131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  <c r="V419" t="s">
        <v>38</v>
      </c>
      <c r="W419">
        <v>36915</v>
      </c>
      <c r="X419" s="143">
        <v>2521016.17</v>
      </c>
      <c r="Y419" s="143">
        <f t="shared" si="12"/>
        <v>2521016.17</v>
      </c>
      <c r="Z419" t="b">
        <f t="shared" si="13"/>
        <v>1</v>
      </c>
    </row>
    <row r="420" spans="1:26" x14ac:dyDescent="0.3">
      <c r="A420">
        <v>415</v>
      </c>
      <c r="B420" t="s">
        <v>1005</v>
      </c>
      <c r="C420">
        <v>36925</v>
      </c>
      <c r="D420" t="s">
        <v>1899</v>
      </c>
      <c r="E420">
        <v>1950</v>
      </c>
      <c r="F420" t="s">
        <v>2131</v>
      </c>
      <c r="G420" t="s">
        <v>2098</v>
      </c>
      <c r="H420">
        <v>2</v>
      </c>
      <c r="I420">
        <v>1</v>
      </c>
      <c r="J420" t="s">
        <v>2131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  <c r="V420" t="s">
        <v>1005</v>
      </c>
      <c r="W420">
        <v>36925</v>
      </c>
      <c r="X420" s="143">
        <v>1152133</v>
      </c>
      <c r="Y420" s="143">
        <f t="shared" si="12"/>
        <v>1152133</v>
      </c>
      <c r="Z420" t="b">
        <f t="shared" si="13"/>
        <v>1</v>
      </c>
    </row>
    <row r="421" spans="1:26" x14ac:dyDescent="0.3">
      <c r="A421">
        <v>416</v>
      </c>
      <c r="B421" t="s">
        <v>1007</v>
      </c>
      <c r="C421">
        <v>36919</v>
      </c>
      <c r="D421" t="s">
        <v>1899</v>
      </c>
      <c r="E421">
        <v>1953</v>
      </c>
      <c r="F421" t="s">
        <v>2131</v>
      </c>
      <c r="G421" t="s">
        <v>2098</v>
      </c>
      <c r="H421">
        <v>3</v>
      </c>
      <c r="I421">
        <v>3</v>
      </c>
      <c r="J421" t="s">
        <v>2131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  <c r="V421" t="s">
        <v>1007</v>
      </c>
      <c r="W421">
        <v>36919</v>
      </c>
      <c r="X421" s="143">
        <v>5596345.8200000003</v>
      </c>
      <c r="Y421" s="143">
        <f t="shared" si="12"/>
        <v>5596345.8200000003</v>
      </c>
      <c r="Z421" t="b">
        <f t="shared" si="13"/>
        <v>1</v>
      </c>
    </row>
    <row r="422" spans="1:26" x14ac:dyDescent="0.3">
      <c r="A422">
        <v>417</v>
      </c>
      <c r="B422" t="s">
        <v>1008</v>
      </c>
      <c r="C422">
        <v>36920</v>
      </c>
      <c r="D422" t="s">
        <v>1899</v>
      </c>
      <c r="E422">
        <v>1954</v>
      </c>
      <c r="F422" t="s">
        <v>2131</v>
      </c>
      <c r="G422" t="s">
        <v>2098</v>
      </c>
      <c r="H422">
        <v>2</v>
      </c>
      <c r="I422">
        <v>1</v>
      </c>
      <c r="J422" t="s">
        <v>2131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  <c r="V422" t="s">
        <v>1008</v>
      </c>
      <c r="W422">
        <v>36920</v>
      </c>
      <c r="X422" s="143">
        <v>1422754.7117000001</v>
      </c>
      <c r="Y422" s="143">
        <f t="shared" si="12"/>
        <v>1422754.7117000001</v>
      </c>
      <c r="Z422" t="b">
        <f t="shared" si="13"/>
        <v>1</v>
      </c>
    </row>
    <row r="423" spans="1:26" x14ac:dyDescent="0.3">
      <c r="A423">
        <v>418</v>
      </c>
      <c r="B423" t="s">
        <v>882</v>
      </c>
      <c r="C423">
        <v>54837</v>
      </c>
      <c r="D423" t="s">
        <v>1899</v>
      </c>
      <c r="E423">
        <v>1955</v>
      </c>
      <c r="F423" t="s">
        <v>2131</v>
      </c>
      <c r="G423" t="s">
        <v>2105</v>
      </c>
      <c r="H423">
        <v>2</v>
      </c>
      <c r="I423">
        <v>1</v>
      </c>
      <c r="J423" t="s">
        <v>2131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  <c r="V423" t="s">
        <v>882</v>
      </c>
      <c r="W423">
        <v>54837</v>
      </c>
      <c r="X423" s="143">
        <v>1023616.8425</v>
      </c>
      <c r="Y423" s="143">
        <f t="shared" si="12"/>
        <v>1023616.8425</v>
      </c>
      <c r="Z423" t="b">
        <f t="shared" si="13"/>
        <v>1</v>
      </c>
    </row>
    <row r="424" spans="1:26" x14ac:dyDescent="0.3">
      <c r="A424">
        <v>419</v>
      </c>
      <c r="B424" t="s">
        <v>886</v>
      </c>
      <c r="C424">
        <v>46408</v>
      </c>
      <c r="D424" t="s">
        <v>1899</v>
      </c>
      <c r="E424">
        <v>1958</v>
      </c>
      <c r="F424" t="s">
        <v>2131</v>
      </c>
      <c r="G424" t="s">
        <v>2108</v>
      </c>
      <c r="H424">
        <v>2</v>
      </c>
      <c r="I424">
        <v>1</v>
      </c>
      <c r="J424" t="s">
        <v>2131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  <c r="V424" t="s">
        <v>886</v>
      </c>
      <c r="W424">
        <v>46408</v>
      </c>
      <c r="X424" s="143">
        <v>904255.16</v>
      </c>
      <c r="Y424" s="143">
        <f t="shared" si="12"/>
        <v>904255.16</v>
      </c>
      <c r="Z424" t="b">
        <f t="shared" si="13"/>
        <v>1</v>
      </c>
    </row>
    <row r="425" spans="1:26" x14ac:dyDescent="0.3">
      <c r="A425">
        <v>420</v>
      </c>
      <c r="B425" t="s">
        <v>887</v>
      </c>
      <c r="C425">
        <v>55315</v>
      </c>
      <c r="D425" t="s">
        <v>1899</v>
      </c>
      <c r="E425">
        <v>1955</v>
      </c>
      <c r="F425" t="s">
        <v>2131</v>
      </c>
      <c r="G425" t="s">
        <v>2105</v>
      </c>
      <c r="H425">
        <v>2</v>
      </c>
      <c r="I425">
        <v>1</v>
      </c>
      <c r="J425" t="s">
        <v>2131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  <c r="V425" t="s">
        <v>887</v>
      </c>
      <c r="W425">
        <v>55315</v>
      </c>
      <c r="X425" s="143">
        <v>255846.77</v>
      </c>
      <c r="Y425" s="143">
        <f t="shared" si="12"/>
        <v>255846.77</v>
      </c>
      <c r="Z425" t="b">
        <f t="shared" si="13"/>
        <v>1</v>
      </c>
    </row>
    <row r="426" spans="1:26" x14ac:dyDescent="0.3">
      <c r="A426">
        <v>421</v>
      </c>
      <c r="B426" t="s">
        <v>891</v>
      </c>
      <c r="C426">
        <v>46457</v>
      </c>
      <c r="D426" t="s">
        <v>1899</v>
      </c>
      <c r="E426">
        <v>1962</v>
      </c>
      <c r="F426" t="s">
        <v>2131</v>
      </c>
      <c r="G426" t="s">
        <v>2108</v>
      </c>
      <c r="H426">
        <v>2</v>
      </c>
      <c r="I426">
        <v>2</v>
      </c>
      <c r="J426" t="s">
        <v>2131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  <c r="V426" t="s">
        <v>891</v>
      </c>
      <c r="W426">
        <v>46457</v>
      </c>
      <c r="X426" s="143">
        <v>1218160</v>
      </c>
      <c r="Y426" s="143">
        <f t="shared" si="12"/>
        <v>1218160</v>
      </c>
      <c r="Z426" t="b">
        <f t="shared" si="13"/>
        <v>1</v>
      </c>
    </row>
    <row r="427" spans="1:26" x14ac:dyDescent="0.3">
      <c r="A427">
        <v>422</v>
      </c>
      <c r="B427" t="s">
        <v>892</v>
      </c>
      <c r="C427">
        <v>46454</v>
      </c>
      <c r="D427" t="s">
        <v>1899</v>
      </c>
      <c r="E427">
        <v>1962</v>
      </c>
      <c r="F427" t="s">
        <v>2131</v>
      </c>
      <c r="G427" t="s">
        <v>2108</v>
      </c>
      <c r="H427">
        <v>2</v>
      </c>
      <c r="I427">
        <v>2</v>
      </c>
      <c r="J427" t="s">
        <v>2131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  <c r="V427" t="s">
        <v>892</v>
      </c>
      <c r="W427">
        <v>46454</v>
      </c>
      <c r="X427" s="143">
        <v>453468.95999999996</v>
      </c>
      <c r="Y427" s="143">
        <f t="shared" si="12"/>
        <v>453468.95999999996</v>
      </c>
      <c r="Z427" t="b">
        <f t="shared" si="13"/>
        <v>1</v>
      </c>
    </row>
    <row r="428" spans="1:26" x14ac:dyDescent="0.3">
      <c r="A428">
        <v>423</v>
      </c>
      <c r="B428" t="s">
        <v>893</v>
      </c>
      <c r="C428">
        <v>46455</v>
      </c>
      <c r="D428" t="s">
        <v>1899</v>
      </c>
      <c r="E428">
        <v>1961</v>
      </c>
      <c r="F428" t="s">
        <v>2131</v>
      </c>
      <c r="G428" t="s">
        <v>2108</v>
      </c>
      <c r="H428">
        <v>2</v>
      </c>
      <c r="I428">
        <v>2</v>
      </c>
      <c r="J428" t="s">
        <v>2131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  <c r="V428" t="s">
        <v>893</v>
      </c>
      <c r="W428">
        <v>46455</v>
      </c>
      <c r="X428" s="143">
        <v>1446526.0099999998</v>
      </c>
      <c r="Y428" s="143">
        <f t="shared" si="12"/>
        <v>1446526.0099999998</v>
      </c>
      <c r="Z428" t="b">
        <f t="shared" si="13"/>
        <v>1</v>
      </c>
    </row>
    <row r="429" spans="1:26" x14ac:dyDescent="0.3">
      <c r="A429">
        <v>424</v>
      </c>
      <c r="B429" t="s">
        <v>896</v>
      </c>
      <c r="C429">
        <v>54860</v>
      </c>
      <c r="D429" t="s">
        <v>1899</v>
      </c>
      <c r="E429">
        <v>1962</v>
      </c>
      <c r="F429" t="s">
        <v>2131</v>
      </c>
      <c r="G429" t="s">
        <v>2108</v>
      </c>
      <c r="H429">
        <v>4</v>
      </c>
      <c r="I429">
        <v>2</v>
      </c>
      <c r="J429" t="s">
        <v>2131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  <c r="V429" t="s">
        <v>896</v>
      </c>
      <c r="W429">
        <v>54860</v>
      </c>
      <c r="X429" s="143">
        <v>2513691.02</v>
      </c>
      <c r="Y429" s="143">
        <f t="shared" si="12"/>
        <v>2513691.02</v>
      </c>
      <c r="Z429" t="b">
        <f t="shared" si="13"/>
        <v>1</v>
      </c>
    </row>
    <row r="430" spans="1:26" x14ac:dyDescent="0.3">
      <c r="A430">
        <v>425</v>
      </c>
      <c r="B430" t="s">
        <v>912</v>
      </c>
      <c r="C430">
        <v>54925</v>
      </c>
      <c r="D430" t="s">
        <v>1899</v>
      </c>
      <c r="E430">
        <v>1960</v>
      </c>
      <c r="F430" t="s">
        <v>2131</v>
      </c>
      <c r="G430" t="s">
        <v>2108</v>
      </c>
      <c r="H430">
        <v>2</v>
      </c>
      <c r="I430">
        <v>4</v>
      </c>
      <c r="J430" t="s">
        <v>2131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  <c r="V430" t="s">
        <v>912</v>
      </c>
      <c r="W430">
        <v>54925</v>
      </c>
      <c r="X430" s="143">
        <v>1393823.44</v>
      </c>
      <c r="Y430" s="143">
        <f t="shared" si="12"/>
        <v>1393823.44</v>
      </c>
      <c r="Z430" t="b">
        <f t="shared" si="13"/>
        <v>1</v>
      </c>
    </row>
    <row r="431" spans="1:26" x14ac:dyDescent="0.3">
      <c r="A431">
        <v>426</v>
      </c>
      <c r="B431" t="s">
        <v>3134</v>
      </c>
      <c r="C431">
        <v>55595</v>
      </c>
      <c r="D431" t="s">
        <v>1899</v>
      </c>
      <c r="E431">
        <v>1952</v>
      </c>
      <c r="F431" t="s">
        <v>2131</v>
      </c>
      <c r="G431" t="s">
        <v>2130</v>
      </c>
      <c r="H431">
        <v>2</v>
      </c>
      <c r="I431">
        <v>2</v>
      </c>
      <c r="J431" t="s">
        <v>2131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  <c r="V431" t="s">
        <v>3134</v>
      </c>
      <c r="W431">
        <v>55595</v>
      </c>
      <c r="X431" s="143">
        <v>508197.63</v>
      </c>
      <c r="Y431" s="143">
        <f t="shared" si="12"/>
        <v>508197.63</v>
      </c>
      <c r="Z431" t="b">
        <f t="shared" si="13"/>
        <v>1</v>
      </c>
    </row>
    <row r="432" spans="1:26" x14ac:dyDescent="0.3">
      <c r="A432">
        <v>427</v>
      </c>
      <c r="B432" t="s">
        <v>960</v>
      </c>
      <c r="C432">
        <v>54944</v>
      </c>
      <c r="D432" t="s">
        <v>1899</v>
      </c>
      <c r="E432">
        <v>1961</v>
      </c>
      <c r="F432" t="s">
        <v>2131</v>
      </c>
      <c r="G432" t="s">
        <v>2105</v>
      </c>
      <c r="H432">
        <v>2</v>
      </c>
      <c r="I432">
        <v>1</v>
      </c>
      <c r="J432" t="s">
        <v>2131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  <c r="V432" t="s">
        <v>960</v>
      </c>
      <c r="W432">
        <v>54944</v>
      </c>
      <c r="X432" s="143">
        <v>919096.25</v>
      </c>
      <c r="Y432" s="143">
        <f t="shared" si="12"/>
        <v>919096.25</v>
      </c>
      <c r="Z432" t="b">
        <f t="shared" si="13"/>
        <v>1</v>
      </c>
    </row>
    <row r="433" spans="1:26" x14ac:dyDescent="0.3">
      <c r="A433">
        <v>428</v>
      </c>
      <c r="B433" t="s">
        <v>1010</v>
      </c>
      <c r="C433">
        <v>46621</v>
      </c>
      <c r="D433" t="s">
        <v>1899</v>
      </c>
      <c r="E433">
        <v>1958</v>
      </c>
      <c r="F433" t="s">
        <v>2131</v>
      </c>
      <c r="G433" t="s">
        <v>2108</v>
      </c>
      <c r="H433">
        <v>2</v>
      </c>
      <c r="I433">
        <v>1</v>
      </c>
      <c r="J433" t="s">
        <v>2131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  <c r="V433" t="s">
        <v>1010</v>
      </c>
      <c r="W433">
        <v>46621</v>
      </c>
      <c r="X433" s="143">
        <v>1185569.5523000001</v>
      </c>
      <c r="Y433" s="143">
        <f t="shared" si="12"/>
        <v>1185569.5523000001</v>
      </c>
      <c r="Z433" t="b">
        <f t="shared" si="13"/>
        <v>1</v>
      </c>
    </row>
    <row r="434" spans="1:26" x14ac:dyDescent="0.3">
      <c r="A434">
        <v>429</v>
      </c>
      <c r="B434" t="s">
        <v>1011</v>
      </c>
      <c r="C434">
        <v>46622</v>
      </c>
      <c r="D434" t="s">
        <v>1899</v>
      </c>
      <c r="E434">
        <v>1958</v>
      </c>
      <c r="F434" t="s">
        <v>2131</v>
      </c>
      <c r="G434" t="s">
        <v>2108</v>
      </c>
      <c r="H434">
        <v>2</v>
      </c>
      <c r="I434">
        <v>1</v>
      </c>
      <c r="J434" t="s">
        <v>2131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  <c r="V434" t="s">
        <v>1011</v>
      </c>
      <c r="W434">
        <v>46622</v>
      </c>
      <c r="X434" s="143">
        <v>770988.55960000004</v>
      </c>
      <c r="Y434" s="143">
        <f t="shared" si="12"/>
        <v>770988.55960000004</v>
      </c>
      <c r="Z434" t="b">
        <f t="shared" si="13"/>
        <v>1</v>
      </c>
    </row>
    <row r="435" spans="1:26" x14ac:dyDescent="0.3">
      <c r="A435">
        <v>430</v>
      </c>
      <c r="B435" t="s">
        <v>1012</v>
      </c>
      <c r="C435">
        <v>55464</v>
      </c>
      <c r="D435" t="s">
        <v>1899</v>
      </c>
      <c r="E435">
        <v>1957</v>
      </c>
      <c r="F435" t="s">
        <v>2131</v>
      </c>
      <c r="G435" t="s">
        <v>2878</v>
      </c>
      <c r="H435">
        <v>2</v>
      </c>
      <c r="I435">
        <v>1</v>
      </c>
      <c r="J435" t="s">
        <v>2131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  <c r="V435" t="s">
        <v>1012</v>
      </c>
      <c r="W435">
        <v>55464</v>
      </c>
      <c r="X435" s="143">
        <v>415732.9</v>
      </c>
      <c r="Y435" s="143">
        <f t="shared" si="12"/>
        <v>415732.9</v>
      </c>
      <c r="Z435" t="b">
        <f t="shared" si="13"/>
        <v>1</v>
      </c>
    </row>
    <row r="436" spans="1:26" x14ac:dyDescent="0.3">
      <c r="A436">
        <v>431</v>
      </c>
      <c r="B436" t="s">
        <v>1009</v>
      </c>
      <c r="C436">
        <v>37032</v>
      </c>
      <c r="D436" t="s">
        <v>1899</v>
      </c>
      <c r="E436">
        <v>1959</v>
      </c>
      <c r="F436" t="s">
        <v>2131</v>
      </c>
      <c r="G436" t="s">
        <v>2098</v>
      </c>
      <c r="H436">
        <v>3</v>
      </c>
      <c r="I436">
        <v>1</v>
      </c>
      <c r="J436" t="s">
        <v>2131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  <c r="V436" t="s">
        <v>1009</v>
      </c>
      <c r="W436">
        <v>37032</v>
      </c>
      <c r="X436" s="143">
        <v>313717.19</v>
      </c>
      <c r="Y436" s="143">
        <f t="shared" si="12"/>
        <v>313717.19</v>
      </c>
      <c r="Z436" t="b">
        <f t="shared" si="13"/>
        <v>1</v>
      </c>
    </row>
    <row r="437" spans="1:26" x14ac:dyDescent="0.3">
      <c r="A437">
        <v>432</v>
      </c>
      <c r="B437" t="s">
        <v>1014</v>
      </c>
      <c r="C437">
        <v>37105</v>
      </c>
      <c r="D437" t="s">
        <v>1899</v>
      </c>
      <c r="E437">
        <v>1947</v>
      </c>
      <c r="F437" t="s">
        <v>2131</v>
      </c>
      <c r="G437" t="s">
        <v>2099</v>
      </c>
      <c r="H437">
        <v>2</v>
      </c>
      <c r="I437">
        <v>1</v>
      </c>
      <c r="J437" t="s">
        <v>2131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  <c r="V437" t="s">
        <v>1014</v>
      </c>
      <c r="W437">
        <v>37105</v>
      </c>
      <c r="X437" s="143">
        <v>67284</v>
      </c>
      <c r="Y437" s="143">
        <f t="shared" si="12"/>
        <v>67284</v>
      </c>
      <c r="Z437" t="b">
        <f t="shared" si="13"/>
        <v>1</v>
      </c>
    </row>
    <row r="438" spans="1:26" x14ac:dyDescent="0.3">
      <c r="A438">
        <v>433</v>
      </c>
      <c r="B438" t="s">
        <v>1015</v>
      </c>
      <c r="C438">
        <v>37106</v>
      </c>
      <c r="D438" t="s">
        <v>1899</v>
      </c>
      <c r="E438">
        <v>1947</v>
      </c>
      <c r="F438" t="s">
        <v>2131</v>
      </c>
      <c r="G438" t="s">
        <v>2099</v>
      </c>
      <c r="H438">
        <v>2</v>
      </c>
      <c r="I438">
        <v>1</v>
      </c>
      <c r="J438" t="s">
        <v>2131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  <c r="V438" t="s">
        <v>1015</v>
      </c>
      <c r="W438">
        <v>37106</v>
      </c>
      <c r="X438" s="143">
        <v>596164.63</v>
      </c>
      <c r="Y438" s="143">
        <f t="shared" si="12"/>
        <v>596164.63</v>
      </c>
      <c r="Z438" t="b">
        <f t="shared" si="13"/>
        <v>1</v>
      </c>
    </row>
    <row r="439" spans="1:26" x14ac:dyDescent="0.3">
      <c r="A439">
        <v>434</v>
      </c>
      <c r="B439" t="s">
        <v>1016</v>
      </c>
      <c r="C439">
        <v>33089</v>
      </c>
      <c r="D439" t="s">
        <v>1899</v>
      </c>
      <c r="E439">
        <v>1975</v>
      </c>
      <c r="F439" t="s">
        <v>2131</v>
      </c>
      <c r="G439" t="s">
        <v>2097</v>
      </c>
      <c r="H439">
        <v>5</v>
      </c>
      <c r="I439">
        <v>4</v>
      </c>
      <c r="J439" t="s">
        <v>2131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  <c r="V439" t="s">
        <v>1016</v>
      </c>
      <c r="W439">
        <v>33089</v>
      </c>
      <c r="X439" s="143">
        <v>202092</v>
      </c>
      <c r="Y439" s="143">
        <f t="shared" si="12"/>
        <v>202092</v>
      </c>
      <c r="Z439" t="b">
        <f t="shared" si="13"/>
        <v>1</v>
      </c>
    </row>
    <row r="440" spans="1:26" x14ac:dyDescent="0.3">
      <c r="A440">
        <v>435</v>
      </c>
      <c r="B440" t="s">
        <v>1017</v>
      </c>
      <c r="C440">
        <v>33018</v>
      </c>
      <c r="D440" t="s">
        <v>1899</v>
      </c>
      <c r="E440">
        <v>1970</v>
      </c>
      <c r="F440" t="s">
        <v>2131</v>
      </c>
      <c r="G440" t="s">
        <v>2097</v>
      </c>
      <c r="H440">
        <v>4</v>
      </c>
      <c r="I440">
        <v>3</v>
      </c>
      <c r="J440" t="s">
        <v>2131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  <c r="V440" t="s">
        <v>1017</v>
      </c>
      <c r="W440">
        <v>33018</v>
      </c>
      <c r="X440" s="143">
        <v>157332</v>
      </c>
      <c r="Y440" s="143">
        <f t="shared" si="12"/>
        <v>157332</v>
      </c>
      <c r="Z440" t="b">
        <f t="shared" si="13"/>
        <v>1</v>
      </c>
    </row>
    <row r="441" spans="1:26" x14ac:dyDescent="0.3">
      <c r="A441">
        <v>436</v>
      </c>
      <c r="B441" t="s">
        <v>1018</v>
      </c>
      <c r="C441">
        <v>32979</v>
      </c>
      <c r="D441" t="s">
        <v>1899</v>
      </c>
      <c r="E441">
        <v>1970</v>
      </c>
      <c r="F441" t="s">
        <v>2131</v>
      </c>
      <c r="G441" t="s">
        <v>2097</v>
      </c>
      <c r="H441">
        <v>5</v>
      </c>
      <c r="I441">
        <v>6</v>
      </c>
      <c r="J441" t="s">
        <v>2131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  <c r="V441" t="s">
        <v>1018</v>
      </c>
      <c r="W441">
        <v>32979</v>
      </c>
      <c r="X441" s="143">
        <v>308352</v>
      </c>
      <c r="Y441" s="143">
        <f t="shared" si="12"/>
        <v>308352</v>
      </c>
      <c r="Z441" t="b">
        <f t="shared" si="13"/>
        <v>1</v>
      </c>
    </row>
    <row r="442" spans="1:26" x14ac:dyDescent="0.3">
      <c r="A442">
        <v>437</v>
      </c>
      <c r="B442" t="s">
        <v>1019</v>
      </c>
      <c r="C442">
        <v>33041</v>
      </c>
      <c r="D442" t="s">
        <v>1899</v>
      </c>
      <c r="E442">
        <v>1972</v>
      </c>
      <c r="F442" t="s">
        <v>2131</v>
      </c>
      <c r="G442" t="s">
        <v>2098</v>
      </c>
      <c r="H442">
        <v>5</v>
      </c>
      <c r="I442">
        <v>4</v>
      </c>
      <c r="J442" t="s">
        <v>2131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  <c r="V442" t="s">
        <v>1019</v>
      </c>
      <c r="W442">
        <v>33041</v>
      </c>
      <c r="X442" s="143">
        <v>218568</v>
      </c>
      <c r="Y442" s="143">
        <f t="shared" si="12"/>
        <v>218568</v>
      </c>
      <c r="Z442" t="b">
        <f t="shared" si="13"/>
        <v>1</v>
      </c>
    </row>
    <row r="443" spans="1:26" x14ac:dyDescent="0.3">
      <c r="A443">
        <v>438</v>
      </c>
      <c r="B443" t="s">
        <v>1020</v>
      </c>
      <c r="C443">
        <v>32982</v>
      </c>
      <c r="D443" t="s">
        <v>1899</v>
      </c>
      <c r="E443">
        <v>1970</v>
      </c>
      <c r="F443" t="s">
        <v>2131</v>
      </c>
      <c r="G443" t="s">
        <v>2097</v>
      </c>
      <c r="H443">
        <v>5</v>
      </c>
      <c r="I443">
        <v>4</v>
      </c>
      <c r="J443" t="s">
        <v>2131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  <c r="V443" t="s">
        <v>1020</v>
      </c>
      <c r="W443">
        <v>32982</v>
      </c>
      <c r="X443" s="143">
        <v>223644</v>
      </c>
      <c r="Y443" s="143">
        <f t="shared" si="12"/>
        <v>223644</v>
      </c>
      <c r="Z443" t="b">
        <f t="shared" si="13"/>
        <v>1</v>
      </c>
    </row>
    <row r="444" spans="1:26" x14ac:dyDescent="0.3">
      <c r="A444">
        <v>439</v>
      </c>
      <c r="B444" t="s">
        <v>461</v>
      </c>
      <c r="C444">
        <v>33046</v>
      </c>
      <c r="D444" t="s">
        <v>1899</v>
      </c>
      <c r="E444">
        <v>1973</v>
      </c>
      <c r="F444" t="s">
        <v>2131</v>
      </c>
      <c r="G444" t="s">
        <v>2097</v>
      </c>
      <c r="H444">
        <v>5</v>
      </c>
      <c r="I444">
        <v>6</v>
      </c>
      <c r="J444" t="s">
        <v>2131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  <c r="V444" t="s">
        <v>461</v>
      </c>
      <c r="W444">
        <v>33046</v>
      </c>
      <c r="X444" s="143">
        <v>1880600.7799999998</v>
      </c>
      <c r="Y444" s="143">
        <f t="shared" si="12"/>
        <v>1880600.7799999998</v>
      </c>
      <c r="Z444" t="b">
        <f t="shared" si="13"/>
        <v>1</v>
      </c>
    </row>
    <row r="445" spans="1:26" x14ac:dyDescent="0.3">
      <c r="A445">
        <v>440</v>
      </c>
      <c r="B445" t="s">
        <v>1021</v>
      </c>
      <c r="C445">
        <v>33049</v>
      </c>
      <c r="D445" t="s">
        <v>1899</v>
      </c>
      <c r="E445">
        <v>1972</v>
      </c>
      <c r="F445" t="s">
        <v>2131</v>
      </c>
      <c r="G445" t="s">
        <v>2097</v>
      </c>
      <c r="H445">
        <v>5</v>
      </c>
      <c r="I445">
        <v>6</v>
      </c>
      <c r="J445" t="s">
        <v>2131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  <c r="V445" t="s">
        <v>1021</v>
      </c>
      <c r="W445">
        <v>33049</v>
      </c>
      <c r="X445" s="143">
        <v>347388</v>
      </c>
      <c r="Y445" s="143">
        <f t="shared" si="12"/>
        <v>347388</v>
      </c>
      <c r="Z445" t="b">
        <f t="shared" si="13"/>
        <v>1</v>
      </c>
    </row>
    <row r="446" spans="1:26" x14ac:dyDescent="0.3">
      <c r="A446">
        <v>441</v>
      </c>
      <c r="B446" t="s">
        <v>1022</v>
      </c>
      <c r="C446">
        <v>33060</v>
      </c>
      <c r="D446" t="s">
        <v>1899</v>
      </c>
      <c r="E446">
        <v>1974</v>
      </c>
      <c r="F446" t="s">
        <v>2131</v>
      </c>
      <c r="G446" t="s">
        <v>2097</v>
      </c>
      <c r="H446">
        <v>5</v>
      </c>
      <c r="I446">
        <v>4</v>
      </c>
      <c r="J446" t="s">
        <v>2131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  <c r="V446" t="s">
        <v>1022</v>
      </c>
      <c r="W446">
        <v>33060</v>
      </c>
      <c r="X446" s="143">
        <v>197652</v>
      </c>
      <c r="Y446" s="143">
        <f t="shared" si="12"/>
        <v>197652</v>
      </c>
      <c r="Z446" t="b">
        <f t="shared" si="13"/>
        <v>1</v>
      </c>
    </row>
    <row r="447" spans="1:26" x14ac:dyDescent="0.3">
      <c r="A447">
        <v>442</v>
      </c>
      <c r="B447" t="s">
        <v>1023</v>
      </c>
      <c r="C447">
        <v>33067</v>
      </c>
      <c r="D447" t="s">
        <v>1899</v>
      </c>
      <c r="E447">
        <v>1973</v>
      </c>
      <c r="F447" t="s">
        <v>2131</v>
      </c>
      <c r="G447" t="s">
        <v>2097</v>
      </c>
      <c r="H447">
        <v>5</v>
      </c>
      <c r="I447">
        <v>6</v>
      </c>
      <c r="J447" t="s">
        <v>2131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  <c r="V447" t="s">
        <v>1023</v>
      </c>
      <c r="W447">
        <v>33067</v>
      </c>
      <c r="X447" s="143">
        <v>342048</v>
      </c>
      <c r="Y447" s="143">
        <f t="shared" si="12"/>
        <v>342048</v>
      </c>
      <c r="Z447" t="b">
        <f t="shared" si="13"/>
        <v>1</v>
      </c>
    </row>
    <row r="448" spans="1:26" x14ac:dyDescent="0.3">
      <c r="A448">
        <v>443</v>
      </c>
      <c r="B448" t="s">
        <v>2955</v>
      </c>
      <c r="C448">
        <v>35292</v>
      </c>
      <c r="D448" t="s">
        <v>1899</v>
      </c>
      <c r="E448">
        <v>1917</v>
      </c>
      <c r="F448" t="s">
        <v>2131</v>
      </c>
      <c r="G448" t="s">
        <v>2103</v>
      </c>
      <c r="H448">
        <v>2</v>
      </c>
      <c r="I448">
        <v>1</v>
      </c>
      <c r="J448" t="s">
        <v>2131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  <c r="V448" t="s">
        <v>2955</v>
      </c>
      <c r="W448">
        <v>35292</v>
      </c>
      <c r="X448" s="143">
        <v>924294.65</v>
      </c>
      <c r="Y448" s="143">
        <f t="shared" si="12"/>
        <v>924294.65</v>
      </c>
      <c r="Z448" t="b">
        <f t="shared" si="13"/>
        <v>1</v>
      </c>
    </row>
    <row r="449" spans="1:26" x14ac:dyDescent="0.3">
      <c r="A449">
        <v>444</v>
      </c>
      <c r="B449" t="s">
        <v>50</v>
      </c>
      <c r="C449">
        <v>33745</v>
      </c>
      <c r="D449" t="s">
        <v>1899</v>
      </c>
      <c r="E449">
        <v>1958</v>
      </c>
      <c r="F449" t="s">
        <v>2131</v>
      </c>
      <c r="G449" t="s">
        <v>2098</v>
      </c>
      <c r="H449">
        <v>2</v>
      </c>
      <c r="I449">
        <v>3</v>
      </c>
      <c r="J449" t="s">
        <v>2131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  <c r="V449" t="s">
        <v>50</v>
      </c>
      <c r="W449">
        <v>33745</v>
      </c>
      <c r="X449" s="143">
        <v>355109.12</v>
      </c>
      <c r="Y449" s="143">
        <f t="shared" si="12"/>
        <v>355109.12</v>
      </c>
      <c r="Z449" t="b">
        <f t="shared" si="13"/>
        <v>1</v>
      </c>
    </row>
    <row r="450" spans="1:26" x14ac:dyDescent="0.3">
      <c r="A450">
        <v>445</v>
      </c>
      <c r="B450" t="s">
        <v>457</v>
      </c>
      <c r="C450">
        <v>33011</v>
      </c>
      <c r="D450" t="s">
        <v>1899</v>
      </c>
      <c r="E450">
        <v>1971</v>
      </c>
      <c r="F450" t="s">
        <v>2131</v>
      </c>
      <c r="G450" t="s">
        <v>2098</v>
      </c>
      <c r="H450">
        <v>4</v>
      </c>
      <c r="I450">
        <v>3</v>
      </c>
      <c r="J450" t="s">
        <v>2131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  <c r="V450" t="s">
        <v>457</v>
      </c>
      <c r="W450">
        <v>33011</v>
      </c>
      <c r="X450" s="143">
        <v>4415551.78</v>
      </c>
      <c r="Y450" s="143">
        <f t="shared" si="12"/>
        <v>4415551.78</v>
      </c>
      <c r="Z450" t="b">
        <f t="shared" si="13"/>
        <v>1</v>
      </c>
    </row>
    <row r="451" spans="1:26" x14ac:dyDescent="0.3">
      <c r="A451">
        <v>446</v>
      </c>
      <c r="B451" t="s">
        <v>472</v>
      </c>
      <c r="C451">
        <v>37066</v>
      </c>
      <c r="D451" t="s">
        <v>1899</v>
      </c>
      <c r="E451">
        <v>1960</v>
      </c>
      <c r="F451" t="s">
        <v>2131</v>
      </c>
      <c r="G451" t="s">
        <v>2098</v>
      </c>
      <c r="H451">
        <v>2</v>
      </c>
      <c r="I451">
        <v>1</v>
      </c>
      <c r="J451" t="s">
        <v>2131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  <c r="V451" t="s">
        <v>472</v>
      </c>
      <c r="W451">
        <v>37066</v>
      </c>
      <c r="X451" s="143">
        <v>1555914.62</v>
      </c>
      <c r="Y451" s="143">
        <f t="shared" si="12"/>
        <v>1555914.62</v>
      </c>
      <c r="Z451" t="b">
        <f t="shared" si="13"/>
        <v>1</v>
      </c>
    </row>
    <row r="452" spans="1:26" x14ac:dyDescent="0.3">
      <c r="A452">
        <v>447</v>
      </c>
      <c r="B452" t="s">
        <v>473</v>
      </c>
      <c r="C452">
        <v>37067</v>
      </c>
      <c r="D452" t="s">
        <v>1899</v>
      </c>
      <c r="E452">
        <v>1959</v>
      </c>
      <c r="F452" t="s">
        <v>2131</v>
      </c>
      <c r="G452" t="s">
        <v>2098</v>
      </c>
      <c r="H452">
        <v>2</v>
      </c>
      <c r="I452">
        <v>1</v>
      </c>
      <c r="J452" t="s">
        <v>2131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  <c r="V452" t="s">
        <v>473</v>
      </c>
      <c r="W452">
        <v>37067</v>
      </c>
      <c r="X452" s="143">
        <v>1555914.62</v>
      </c>
      <c r="Y452" s="143">
        <f t="shared" si="12"/>
        <v>1555914.62</v>
      </c>
      <c r="Z452" t="b">
        <f t="shared" si="13"/>
        <v>1</v>
      </c>
    </row>
    <row r="453" spans="1:26" x14ac:dyDescent="0.3">
      <c r="A453">
        <v>448</v>
      </c>
      <c r="B453" t="s">
        <v>474</v>
      </c>
      <c r="C453">
        <v>37068</v>
      </c>
      <c r="D453" t="s">
        <v>1899</v>
      </c>
      <c r="E453">
        <v>1960</v>
      </c>
      <c r="F453" t="s">
        <v>2131</v>
      </c>
      <c r="G453" t="s">
        <v>2098</v>
      </c>
      <c r="H453">
        <v>2</v>
      </c>
      <c r="I453">
        <v>1</v>
      </c>
      <c r="J453" t="s">
        <v>2131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  <c r="V453" t="s">
        <v>474</v>
      </c>
      <c r="W453">
        <v>37068</v>
      </c>
      <c r="X453" s="143">
        <v>1555914.62</v>
      </c>
      <c r="Y453" s="143">
        <f t="shared" si="12"/>
        <v>1555914.62</v>
      </c>
      <c r="Z453" t="b">
        <f t="shared" si="13"/>
        <v>1</v>
      </c>
    </row>
    <row r="454" spans="1:26" x14ac:dyDescent="0.3">
      <c r="A454">
        <v>449</v>
      </c>
      <c r="B454" t="s">
        <v>453</v>
      </c>
      <c r="C454">
        <v>37081</v>
      </c>
      <c r="D454" t="s">
        <v>1899</v>
      </c>
      <c r="E454">
        <v>1954</v>
      </c>
      <c r="F454" t="s">
        <v>2131</v>
      </c>
      <c r="G454" t="s">
        <v>2098</v>
      </c>
      <c r="H454">
        <v>3</v>
      </c>
      <c r="I454">
        <v>2</v>
      </c>
      <c r="J454" t="s">
        <v>2131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  <c r="V454" t="s">
        <v>453</v>
      </c>
      <c r="W454">
        <v>37081</v>
      </c>
      <c r="X454" s="143">
        <v>3641155.45</v>
      </c>
      <c r="Y454" s="143">
        <f t="shared" si="12"/>
        <v>3641155.45</v>
      </c>
      <c r="Z454" t="b">
        <f t="shared" si="13"/>
        <v>1</v>
      </c>
    </row>
    <row r="455" spans="1:26" x14ac:dyDescent="0.3">
      <c r="A455">
        <v>450</v>
      </c>
      <c r="B455" t="s">
        <v>469</v>
      </c>
      <c r="C455">
        <v>37064</v>
      </c>
      <c r="D455" t="s">
        <v>1899</v>
      </c>
      <c r="E455">
        <v>1960</v>
      </c>
      <c r="F455" t="s">
        <v>2131</v>
      </c>
      <c r="G455" t="s">
        <v>2098</v>
      </c>
      <c r="H455">
        <v>2</v>
      </c>
      <c r="I455">
        <v>1</v>
      </c>
      <c r="J455" t="s">
        <v>2131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  <c r="V455" t="s">
        <v>469</v>
      </c>
      <c r="W455">
        <v>37064</v>
      </c>
      <c r="X455" s="143">
        <v>1810083.97</v>
      </c>
      <c r="Y455" s="143">
        <f t="shared" ref="Y455:Y518" si="14">VLOOKUP(W455,C:M,11,0)</f>
        <v>1810083.97</v>
      </c>
      <c r="Z455" t="b">
        <f t="shared" ref="Z455:Z518" si="15">AND(X455=Y455)</f>
        <v>1</v>
      </c>
    </row>
    <row r="456" spans="1:26" x14ac:dyDescent="0.3">
      <c r="A456">
        <v>451</v>
      </c>
      <c r="B456" t="s">
        <v>67</v>
      </c>
      <c r="C456">
        <v>32713</v>
      </c>
      <c r="D456" t="s">
        <v>1899</v>
      </c>
      <c r="E456">
        <v>1980</v>
      </c>
      <c r="F456" t="s">
        <v>2131</v>
      </c>
      <c r="G456" t="s">
        <v>2097</v>
      </c>
      <c r="H456">
        <v>9</v>
      </c>
      <c r="I456">
        <v>1</v>
      </c>
      <c r="J456" t="s">
        <v>2131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  <c r="V456" t="s">
        <v>67</v>
      </c>
      <c r="W456">
        <v>32713</v>
      </c>
      <c r="X456" s="143">
        <v>356242.01999999996</v>
      </c>
      <c r="Y456" s="143">
        <f t="shared" si="14"/>
        <v>356242.01999999996</v>
      </c>
      <c r="Z456" t="b">
        <f t="shared" si="15"/>
        <v>1</v>
      </c>
    </row>
    <row r="457" spans="1:26" x14ac:dyDescent="0.3">
      <c r="A457">
        <v>452</v>
      </c>
      <c r="B457" t="s">
        <v>387</v>
      </c>
      <c r="C457">
        <v>35768</v>
      </c>
      <c r="D457" t="s">
        <v>1899</v>
      </c>
      <c r="E457">
        <v>1955</v>
      </c>
      <c r="F457" t="s">
        <v>2131</v>
      </c>
      <c r="G457" t="s">
        <v>2103</v>
      </c>
      <c r="H457">
        <v>2</v>
      </c>
      <c r="I457">
        <v>1</v>
      </c>
      <c r="J457" t="s">
        <v>2131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  <c r="V457" t="s">
        <v>387</v>
      </c>
      <c r="W457">
        <v>35768</v>
      </c>
      <c r="X457" s="143">
        <v>1775406.74</v>
      </c>
      <c r="Y457" s="143">
        <f t="shared" si="14"/>
        <v>1775406.74</v>
      </c>
      <c r="Z457" t="b">
        <f t="shared" si="15"/>
        <v>1</v>
      </c>
    </row>
    <row r="458" spans="1:26" x14ac:dyDescent="0.3">
      <c r="A458">
        <v>453</v>
      </c>
      <c r="B458" t="s">
        <v>378</v>
      </c>
      <c r="C458">
        <v>35453</v>
      </c>
      <c r="D458" t="s">
        <v>1899</v>
      </c>
      <c r="E458">
        <v>1957</v>
      </c>
      <c r="F458" t="s">
        <v>2131</v>
      </c>
      <c r="G458" t="s">
        <v>2103</v>
      </c>
      <c r="H458">
        <v>2</v>
      </c>
      <c r="I458">
        <v>2</v>
      </c>
      <c r="J458" t="s">
        <v>2131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  <c r="V458" t="s">
        <v>378</v>
      </c>
      <c r="W458">
        <v>35453</v>
      </c>
      <c r="X458" s="143">
        <v>1450986.49</v>
      </c>
      <c r="Y458" s="143">
        <f t="shared" si="14"/>
        <v>1450986.49</v>
      </c>
      <c r="Z458" t="b">
        <f t="shared" si="15"/>
        <v>1</v>
      </c>
    </row>
    <row r="459" spans="1:26" x14ac:dyDescent="0.3">
      <c r="A459">
        <v>454</v>
      </c>
      <c r="B459" t="s">
        <v>376</v>
      </c>
      <c r="C459">
        <v>35450</v>
      </c>
      <c r="D459" t="s">
        <v>1899</v>
      </c>
      <c r="E459">
        <v>1958</v>
      </c>
      <c r="F459" t="s">
        <v>2131</v>
      </c>
      <c r="G459" t="s">
        <v>2103</v>
      </c>
      <c r="H459">
        <v>2</v>
      </c>
      <c r="I459">
        <v>2</v>
      </c>
      <c r="J459" t="s">
        <v>2131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  <c r="V459" t="s">
        <v>376</v>
      </c>
      <c r="W459">
        <v>35450</v>
      </c>
      <c r="X459" s="143">
        <v>1458324.79</v>
      </c>
      <c r="Y459" s="143">
        <f t="shared" si="14"/>
        <v>1458324.79</v>
      </c>
      <c r="Z459" t="b">
        <f t="shared" si="15"/>
        <v>1</v>
      </c>
    </row>
    <row r="460" spans="1:26" x14ac:dyDescent="0.3">
      <c r="A460">
        <v>455</v>
      </c>
      <c r="B460" t="s">
        <v>3385</v>
      </c>
      <c r="C460">
        <v>35456</v>
      </c>
      <c r="D460" t="s">
        <v>1899</v>
      </c>
      <c r="E460">
        <v>1965</v>
      </c>
      <c r="F460">
        <v>2022</v>
      </c>
      <c r="G460" t="s">
        <v>2129</v>
      </c>
      <c r="H460">
        <v>5</v>
      </c>
      <c r="I460">
        <v>4</v>
      </c>
      <c r="J460" t="s">
        <v>2131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  <c r="V460" t="s">
        <v>3385</v>
      </c>
      <c r="W460">
        <v>35456</v>
      </c>
      <c r="X460" s="143">
        <v>2159970.2100000004</v>
      </c>
      <c r="Y460" s="143">
        <f t="shared" si="14"/>
        <v>2159970.2100000004</v>
      </c>
      <c r="Z460" t="b">
        <f t="shared" si="15"/>
        <v>1</v>
      </c>
    </row>
    <row r="461" spans="1:26" x14ac:dyDescent="0.3">
      <c r="A461">
        <v>456</v>
      </c>
      <c r="B461" t="s">
        <v>26</v>
      </c>
      <c r="C461">
        <v>34457</v>
      </c>
      <c r="D461" t="s">
        <v>1899</v>
      </c>
      <c r="E461">
        <v>1963</v>
      </c>
      <c r="F461" t="s">
        <v>2131</v>
      </c>
      <c r="G461" t="s">
        <v>2098</v>
      </c>
      <c r="H461">
        <v>4</v>
      </c>
      <c r="I461">
        <v>2</v>
      </c>
      <c r="J461" t="s">
        <v>2131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  <c r="V461" t="s">
        <v>26</v>
      </c>
      <c r="W461">
        <v>34457</v>
      </c>
      <c r="X461" s="143">
        <v>1121369.8400000001</v>
      </c>
      <c r="Y461" s="143">
        <f t="shared" si="14"/>
        <v>1121369.8400000001</v>
      </c>
      <c r="Z461" t="b">
        <f t="shared" si="15"/>
        <v>1</v>
      </c>
    </row>
    <row r="462" spans="1:26" x14ac:dyDescent="0.3">
      <c r="A462">
        <v>457</v>
      </c>
      <c r="B462" t="s">
        <v>43</v>
      </c>
      <c r="C462">
        <v>35188</v>
      </c>
      <c r="D462" t="s">
        <v>1899</v>
      </c>
      <c r="E462">
        <v>1955</v>
      </c>
      <c r="F462" t="s">
        <v>2131</v>
      </c>
      <c r="G462" t="s">
        <v>2098</v>
      </c>
      <c r="H462">
        <v>2</v>
      </c>
      <c r="I462">
        <v>3</v>
      </c>
      <c r="J462" t="s">
        <v>2131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  <c r="V462" t="s">
        <v>43</v>
      </c>
      <c r="W462">
        <v>35188</v>
      </c>
      <c r="X462" s="143">
        <v>7611150.0199999996</v>
      </c>
      <c r="Y462" s="143">
        <f t="shared" si="14"/>
        <v>7611150.0199999996</v>
      </c>
      <c r="Z462" t="b">
        <f t="shared" si="15"/>
        <v>1</v>
      </c>
    </row>
    <row r="463" spans="1:26" x14ac:dyDescent="0.3">
      <c r="A463">
        <v>458</v>
      </c>
      <c r="B463" t="s">
        <v>1737</v>
      </c>
      <c r="C463">
        <v>33284</v>
      </c>
      <c r="D463" t="s">
        <v>1899</v>
      </c>
      <c r="E463">
        <v>2002</v>
      </c>
      <c r="F463" t="s">
        <v>2131</v>
      </c>
      <c r="G463" t="s">
        <v>2098</v>
      </c>
      <c r="H463">
        <v>5</v>
      </c>
      <c r="I463">
        <v>1</v>
      </c>
      <c r="J463" t="s">
        <v>2131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  <c r="V463" t="s">
        <v>1737</v>
      </c>
      <c r="W463">
        <v>33284</v>
      </c>
      <c r="X463" s="143">
        <v>103644</v>
      </c>
      <c r="Y463" s="143">
        <f t="shared" si="14"/>
        <v>103644</v>
      </c>
      <c r="Z463" t="b">
        <f t="shared" si="15"/>
        <v>1</v>
      </c>
    </row>
    <row r="464" spans="1:26" x14ac:dyDescent="0.3">
      <c r="A464">
        <v>459</v>
      </c>
      <c r="B464" t="s">
        <v>3126</v>
      </c>
      <c r="C464">
        <v>33301</v>
      </c>
      <c r="D464" t="s">
        <v>1899</v>
      </c>
      <c r="E464">
        <v>1989</v>
      </c>
      <c r="F464" t="s">
        <v>2131</v>
      </c>
      <c r="G464" t="s">
        <v>2097</v>
      </c>
      <c r="H464">
        <v>9</v>
      </c>
      <c r="I464">
        <v>2</v>
      </c>
      <c r="J464">
        <v>2</v>
      </c>
      <c r="K464">
        <v>5512.6</v>
      </c>
      <c r="L464" t="s">
        <v>2131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V464" t="s">
        <v>3126</v>
      </c>
      <c r="W464">
        <v>33301</v>
      </c>
      <c r="X464" s="143">
        <v>5908289.6499999994</v>
      </c>
      <c r="Y464" s="143">
        <f t="shared" si="14"/>
        <v>5908289.6499999994</v>
      </c>
      <c r="Z464" t="b">
        <f t="shared" si="15"/>
        <v>1</v>
      </c>
    </row>
    <row r="465" spans="1:26" x14ac:dyDescent="0.3">
      <c r="A465">
        <v>460</v>
      </c>
      <c r="B465" t="s">
        <v>2430</v>
      </c>
      <c r="C465">
        <v>34958</v>
      </c>
      <c r="D465" t="s">
        <v>1900</v>
      </c>
      <c r="E465">
        <v>1991</v>
      </c>
      <c r="F465" t="s">
        <v>2131</v>
      </c>
      <c r="G465" t="s">
        <v>2097</v>
      </c>
      <c r="H465">
        <v>9</v>
      </c>
      <c r="I465">
        <v>5</v>
      </c>
      <c r="J465" t="s">
        <v>2131</v>
      </c>
      <c r="K465">
        <v>17834.900000000001</v>
      </c>
      <c r="L465" t="s">
        <v>2131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  <c r="V465" t="s">
        <v>2956</v>
      </c>
      <c r="W465">
        <v>34958</v>
      </c>
      <c r="X465" s="143">
        <v>0</v>
      </c>
      <c r="Y465" s="143">
        <f t="shared" si="14"/>
        <v>0</v>
      </c>
      <c r="Z465" t="b">
        <f t="shared" si="15"/>
        <v>1</v>
      </c>
    </row>
    <row r="466" spans="1:26" x14ac:dyDescent="0.3">
      <c r="A466">
        <v>461</v>
      </c>
      <c r="B466" t="s">
        <v>1741</v>
      </c>
      <c r="C466">
        <v>34872</v>
      </c>
      <c r="D466" t="s">
        <v>1899</v>
      </c>
      <c r="E466">
        <v>1957</v>
      </c>
      <c r="F466" t="s">
        <v>2131</v>
      </c>
      <c r="G466" t="s">
        <v>2098</v>
      </c>
      <c r="H466">
        <v>2</v>
      </c>
      <c r="I466">
        <v>1</v>
      </c>
      <c r="J466" t="s">
        <v>2131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  <c r="V466" t="s">
        <v>2396</v>
      </c>
      <c r="W466">
        <v>34916</v>
      </c>
      <c r="X466" s="143">
        <v>992739.88</v>
      </c>
      <c r="Y466" s="143">
        <f t="shared" si="14"/>
        <v>992739.88</v>
      </c>
      <c r="Z466" t="b">
        <f t="shared" si="15"/>
        <v>1</v>
      </c>
    </row>
    <row r="467" spans="1:26" x14ac:dyDescent="0.3">
      <c r="A467">
        <v>462</v>
      </c>
      <c r="B467" t="s">
        <v>2431</v>
      </c>
      <c r="C467">
        <v>35250</v>
      </c>
      <c r="D467" t="s">
        <v>1899</v>
      </c>
      <c r="E467">
        <v>1934</v>
      </c>
      <c r="F467" t="s">
        <v>2131</v>
      </c>
      <c r="G467" t="s">
        <v>2098</v>
      </c>
      <c r="H467">
        <v>2</v>
      </c>
      <c r="I467">
        <v>2</v>
      </c>
      <c r="J467" t="s">
        <v>2131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  <c r="V467" t="s">
        <v>1741</v>
      </c>
      <c r="W467">
        <v>34872</v>
      </c>
      <c r="X467" s="143">
        <v>66666</v>
      </c>
      <c r="Y467" s="143">
        <f t="shared" si="14"/>
        <v>66666</v>
      </c>
      <c r="Z467" t="b">
        <f t="shared" si="15"/>
        <v>1</v>
      </c>
    </row>
    <row r="468" spans="1:26" x14ac:dyDescent="0.3">
      <c r="A468">
        <v>463</v>
      </c>
      <c r="B468" t="s">
        <v>342</v>
      </c>
      <c r="C468">
        <v>33436</v>
      </c>
      <c r="D468" t="s">
        <v>1899</v>
      </c>
      <c r="E468">
        <v>1977</v>
      </c>
      <c r="F468" t="s">
        <v>2131</v>
      </c>
      <c r="G468" t="s">
        <v>2098</v>
      </c>
      <c r="H468">
        <v>9</v>
      </c>
      <c r="I468">
        <v>2</v>
      </c>
      <c r="J468" t="s">
        <v>2131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  <c r="V468" t="s">
        <v>2431</v>
      </c>
      <c r="W468">
        <v>35250</v>
      </c>
      <c r="X468" s="143">
        <v>187752</v>
      </c>
      <c r="Y468" s="143">
        <f t="shared" si="14"/>
        <v>187752</v>
      </c>
      <c r="Z468" t="b">
        <f t="shared" si="15"/>
        <v>1</v>
      </c>
    </row>
    <row r="469" spans="1:26" x14ac:dyDescent="0.3">
      <c r="A469">
        <v>464</v>
      </c>
      <c r="B469" t="s">
        <v>1543</v>
      </c>
      <c r="C469">
        <v>32601</v>
      </c>
      <c r="D469" t="s">
        <v>1899</v>
      </c>
      <c r="E469">
        <v>1989</v>
      </c>
      <c r="F469" t="s">
        <v>2131</v>
      </c>
      <c r="G469" t="s">
        <v>2097</v>
      </c>
      <c r="H469">
        <v>9</v>
      </c>
      <c r="I469">
        <v>2</v>
      </c>
      <c r="J469" t="s">
        <v>2131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  <c r="V469" t="s">
        <v>342</v>
      </c>
      <c r="W469">
        <v>33436</v>
      </c>
      <c r="X469" s="143">
        <v>6277015.8600000003</v>
      </c>
      <c r="Y469" s="143">
        <f t="shared" si="14"/>
        <v>6277015.8600000003</v>
      </c>
      <c r="Z469" t="b">
        <f t="shared" si="15"/>
        <v>1</v>
      </c>
    </row>
    <row r="470" spans="1:26" x14ac:dyDescent="0.3">
      <c r="A470">
        <v>465</v>
      </c>
      <c r="B470" t="s">
        <v>371</v>
      </c>
      <c r="C470">
        <v>35253</v>
      </c>
      <c r="D470" t="s">
        <v>1899</v>
      </c>
      <c r="E470">
        <v>1955</v>
      </c>
      <c r="F470" t="s">
        <v>2131</v>
      </c>
      <c r="G470" t="s">
        <v>2098</v>
      </c>
      <c r="H470">
        <v>3</v>
      </c>
      <c r="I470">
        <v>1</v>
      </c>
      <c r="J470" t="s">
        <v>2131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  <c r="V470" t="s">
        <v>1543</v>
      </c>
      <c r="W470">
        <v>32601</v>
      </c>
      <c r="X470" s="143">
        <v>10586685.77</v>
      </c>
      <c r="Y470" s="143">
        <f t="shared" si="14"/>
        <v>10586685.77</v>
      </c>
      <c r="Z470" t="b">
        <f t="shared" si="15"/>
        <v>1</v>
      </c>
    </row>
    <row r="471" spans="1:26" x14ac:dyDescent="0.3">
      <c r="A471">
        <v>466</v>
      </c>
      <c r="B471" t="s">
        <v>1544</v>
      </c>
      <c r="C471">
        <v>35430</v>
      </c>
      <c r="D471" t="s">
        <v>1899</v>
      </c>
      <c r="E471">
        <v>1967</v>
      </c>
      <c r="F471" t="s">
        <v>2131</v>
      </c>
      <c r="G471" t="s">
        <v>2098</v>
      </c>
      <c r="H471">
        <v>4</v>
      </c>
      <c r="I471">
        <v>3</v>
      </c>
      <c r="J471" t="s">
        <v>2131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  <c r="V471" t="s">
        <v>371</v>
      </c>
      <c r="W471">
        <v>35253</v>
      </c>
      <c r="X471" s="143">
        <v>758900.68</v>
      </c>
      <c r="Y471" s="143">
        <f t="shared" si="14"/>
        <v>758900.68</v>
      </c>
      <c r="Z471" t="b">
        <f t="shared" si="15"/>
        <v>1</v>
      </c>
    </row>
    <row r="472" spans="1:26" x14ac:dyDescent="0.3">
      <c r="A472">
        <v>467</v>
      </c>
      <c r="B472" t="s">
        <v>2202</v>
      </c>
      <c r="C472">
        <v>35404</v>
      </c>
      <c r="D472" t="s">
        <v>1899</v>
      </c>
      <c r="E472">
        <v>1966</v>
      </c>
      <c r="F472" t="s">
        <v>2131</v>
      </c>
      <c r="G472" t="s">
        <v>2097</v>
      </c>
      <c r="H472">
        <v>4</v>
      </c>
      <c r="I472">
        <v>3</v>
      </c>
      <c r="J472" t="s">
        <v>2131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  <c r="V472" t="s">
        <v>2202</v>
      </c>
      <c r="W472">
        <v>35404</v>
      </c>
      <c r="X472" s="143">
        <v>139890</v>
      </c>
      <c r="Y472" s="143">
        <f t="shared" si="14"/>
        <v>139890</v>
      </c>
      <c r="Z472" t="b">
        <f t="shared" si="15"/>
        <v>1</v>
      </c>
    </row>
    <row r="473" spans="1:26" x14ac:dyDescent="0.3">
      <c r="A473">
        <v>468</v>
      </c>
      <c r="B473" t="s">
        <v>390</v>
      </c>
      <c r="C473">
        <v>35924</v>
      </c>
      <c r="D473" t="s">
        <v>1899</v>
      </c>
      <c r="E473">
        <v>1961</v>
      </c>
      <c r="F473" t="s">
        <v>2131</v>
      </c>
      <c r="G473" t="s">
        <v>2097</v>
      </c>
      <c r="H473">
        <v>5</v>
      </c>
      <c r="I473">
        <v>3</v>
      </c>
      <c r="J473" t="s">
        <v>2131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  <c r="V473" t="s">
        <v>1544</v>
      </c>
      <c r="W473">
        <v>35430</v>
      </c>
      <c r="X473" s="143">
        <v>1679408.59</v>
      </c>
      <c r="Y473" s="143">
        <f t="shared" si="14"/>
        <v>1679408.59</v>
      </c>
      <c r="Z473" t="b">
        <f t="shared" si="15"/>
        <v>1</v>
      </c>
    </row>
    <row r="474" spans="1:26" x14ac:dyDescent="0.3">
      <c r="A474">
        <v>469</v>
      </c>
      <c r="B474" t="s">
        <v>3472</v>
      </c>
      <c r="C474">
        <v>35497</v>
      </c>
      <c r="D474" t="s">
        <v>1899</v>
      </c>
      <c r="E474">
        <v>1940</v>
      </c>
      <c r="F474" t="s">
        <v>2131</v>
      </c>
      <c r="G474" t="s">
        <v>3378</v>
      </c>
      <c r="H474">
        <v>2</v>
      </c>
      <c r="I474">
        <v>2</v>
      </c>
      <c r="J474" t="s">
        <v>2131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  <c r="V474" t="s">
        <v>3472</v>
      </c>
      <c r="W474">
        <v>35497</v>
      </c>
      <c r="X474" s="143">
        <v>1727336.97</v>
      </c>
      <c r="Y474" s="143">
        <f t="shared" si="14"/>
        <v>1727336.97</v>
      </c>
      <c r="Z474" t="b">
        <f t="shared" si="15"/>
        <v>1</v>
      </c>
    </row>
    <row r="475" spans="1:26" x14ac:dyDescent="0.3">
      <c r="A475">
        <v>470</v>
      </c>
      <c r="B475" t="s">
        <v>379</v>
      </c>
      <c r="C475">
        <v>35524</v>
      </c>
      <c r="D475" t="s">
        <v>1899</v>
      </c>
      <c r="E475">
        <v>1959</v>
      </c>
      <c r="F475" t="s">
        <v>2131</v>
      </c>
      <c r="G475" t="s">
        <v>2098</v>
      </c>
      <c r="H475">
        <v>2</v>
      </c>
      <c r="I475">
        <v>2</v>
      </c>
      <c r="J475" t="s">
        <v>2131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  <c r="V475" t="s">
        <v>379</v>
      </c>
      <c r="W475">
        <v>35524</v>
      </c>
      <c r="X475" s="143">
        <v>3073459.0680000004</v>
      </c>
      <c r="Y475" s="143">
        <f t="shared" si="14"/>
        <v>3073459.0680000004</v>
      </c>
      <c r="Z475" t="b">
        <f t="shared" si="15"/>
        <v>1</v>
      </c>
    </row>
    <row r="476" spans="1:26" x14ac:dyDescent="0.3">
      <c r="A476">
        <v>471</v>
      </c>
      <c r="B476" t="s">
        <v>2866</v>
      </c>
      <c r="C476">
        <v>32345</v>
      </c>
      <c r="D476" t="s">
        <v>1899</v>
      </c>
      <c r="E476">
        <v>1964</v>
      </c>
      <c r="F476" t="s">
        <v>2131</v>
      </c>
      <c r="G476" t="s">
        <v>2097</v>
      </c>
      <c r="H476">
        <v>5</v>
      </c>
      <c r="I476">
        <v>3</v>
      </c>
      <c r="J476" t="s">
        <v>2131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  <c r="V476" t="s">
        <v>390</v>
      </c>
      <c r="W476">
        <v>35924</v>
      </c>
      <c r="X476" s="143">
        <v>4525568.0299999993</v>
      </c>
      <c r="Y476" s="143">
        <f t="shared" si="14"/>
        <v>4525568.0299999993</v>
      </c>
      <c r="Z476" t="b">
        <f t="shared" si="15"/>
        <v>1</v>
      </c>
    </row>
    <row r="477" spans="1:26" x14ac:dyDescent="0.3">
      <c r="A477">
        <v>472</v>
      </c>
      <c r="B477" t="s">
        <v>423</v>
      </c>
      <c r="C477">
        <v>32429</v>
      </c>
      <c r="D477" t="s">
        <v>1899</v>
      </c>
      <c r="E477">
        <v>1973</v>
      </c>
      <c r="F477" t="s">
        <v>2131</v>
      </c>
      <c r="G477" t="s">
        <v>2097</v>
      </c>
      <c r="H477">
        <v>5</v>
      </c>
      <c r="I477">
        <v>4</v>
      </c>
      <c r="J477" t="s">
        <v>2131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  <c r="V477" t="s">
        <v>2866</v>
      </c>
      <c r="W477">
        <v>32345</v>
      </c>
      <c r="X477" s="143">
        <v>3785827.7199999997</v>
      </c>
      <c r="Y477" s="143">
        <f t="shared" si="14"/>
        <v>3785827.7199999997</v>
      </c>
      <c r="Z477" t="b">
        <f t="shared" si="15"/>
        <v>1</v>
      </c>
    </row>
    <row r="478" spans="1:26" x14ac:dyDescent="0.3">
      <c r="A478">
        <v>473</v>
      </c>
      <c r="B478" t="s">
        <v>455</v>
      </c>
      <c r="C478">
        <v>33009</v>
      </c>
      <c r="D478" t="s">
        <v>1899</v>
      </c>
      <c r="E478">
        <v>1970</v>
      </c>
      <c r="F478" t="s">
        <v>2131</v>
      </c>
      <c r="G478" t="s">
        <v>2098</v>
      </c>
      <c r="H478">
        <v>4</v>
      </c>
      <c r="I478">
        <v>8</v>
      </c>
      <c r="J478" t="s">
        <v>2131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  <c r="V478" t="s">
        <v>423</v>
      </c>
      <c r="W478">
        <v>32429</v>
      </c>
      <c r="X478" s="143">
        <v>4844992.79</v>
      </c>
      <c r="Y478" s="143">
        <f t="shared" si="14"/>
        <v>4844992.79</v>
      </c>
      <c r="Z478" t="b">
        <f t="shared" si="15"/>
        <v>1</v>
      </c>
    </row>
    <row r="479" spans="1:26" x14ac:dyDescent="0.3">
      <c r="A479">
        <v>474</v>
      </c>
      <c r="B479" t="s">
        <v>459</v>
      </c>
      <c r="C479">
        <v>33042</v>
      </c>
      <c r="D479" t="s">
        <v>1899</v>
      </c>
      <c r="E479">
        <v>1972</v>
      </c>
      <c r="F479" t="s">
        <v>2131</v>
      </c>
      <c r="G479" t="s">
        <v>2098</v>
      </c>
      <c r="H479">
        <v>5</v>
      </c>
      <c r="I479">
        <v>4</v>
      </c>
      <c r="J479" t="s">
        <v>2131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  <c r="V479" t="s">
        <v>455</v>
      </c>
      <c r="W479">
        <v>33009</v>
      </c>
      <c r="X479" s="143">
        <v>11600607.85</v>
      </c>
      <c r="Y479" s="143">
        <f t="shared" si="14"/>
        <v>11600607.85</v>
      </c>
      <c r="Z479" t="b">
        <f t="shared" si="15"/>
        <v>1</v>
      </c>
    </row>
    <row r="480" spans="1:26" x14ac:dyDescent="0.3">
      <c r="A480">
        <v>475</v>
      </c>
      <c r="B480" t="s">
        <v>463</v>
      </c>
      <c r="C480">
        <v>33065</v>
      </c>
      <c r="D480" t="s">
        <v>1899</v>
      </c>
      <c r="E480">
        <v>1974</v>
      </c>
      <c r="F480" t="s">
        <v>2131</v>
      </c>
      <c r="G480" t="s">
        <v>2097</v>
      </c>
      <c r="H480">
        <v>5</v>
      </c>
      <c r="I480">
        <v>4</v>
      </c>
      <c r="J480" t="s">
        <v>2131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  <c r="V480" t="s">
        <v>459</v>
      </c>
      <c r="W480">
        <v>33042</v>
      </c>
      <c r="X480" s="143">
        <v>6364961.71</v>
      </c>
      <c r="Y480" s="143">
        <f t="shared" si="14"/>
        <v>6364961.71</v>
      </c>
      <c r="Z480" t="b">
        <f t="shared" si="15"/>
        <v>1</v>
      </c>
    </row>
    <row r="481" spans="1:26" x14ac:dyDescent="0.3">
      <c r="A481">
        <v>476</v>
      </c>
      <c r="B481" t="s">
        <v>2184</v>
      </c>
      <c r="C481">
        <v>34542</v>
      </c>
      <c r="D481" t="s">
        <v>1899</v>
      </c>
      <c r="E481">
        <v>1936</v>
      </c>
      <c r="F481" t="s">
        <v>2131</v>
      </c>
      <c r="G481" t="s">
        <v>2103</v>
      </c>
      <c r="H481">
        <v>2</v>
      </c>
      <c r="I481">
        <v>2</v>
      </c>
      <c r="J481" t="s">
        <v>2131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  <c r="V481" t="s">
        <v>463</v>
      </c>
      <c r="W481">
        <v>33065</v>
      </c>
      <c r="X481" s="143">
        <v>6338195.5899999999</v>
      </c>
      <c r="Y481" s="143">
        <f t="shared" si="14"/>
        <v>6338195.5899999999</v>
      </c>
      <c r="Z481" t="b">
        <f t="shared" si="15"/>
        <v>1</v>
      </c>
    </row>
    <row r="482" spans="1:26" x14ac:dyDescent="0.3">
      <c r="A482">
        <v>477</v>
      </c>
      <c r="B482" t="s">
        <v>362</v>
      </c>
      <c r="C482">
        <v>34975</v>
      </c>
      <c r="D482" t="s">
        <v>1899</v>
      </c>
      <c r="E482">
        <v>1960</v>
      </c>
      <c r="F482" t="s">
        <v>2131</v>
      </c>
      <c r="G482" t="s">
        <v>2098</v>
      </c>
      <c r="H482">
        <v>3</v>
      </c>
      <c r="I482">
        <v>1</v>
      </c>
      <c r="J482" t="s">
        <v>2131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  <c r="V482" t="s">
        <v>2184</v>
      </c>
      <c r="W482">
        <v>34542</v>
      </c>
      <c r="X482" s="143">
        <v>989484.1</v>
      </c>
      <c r="Y482" s="143">
        <f t="shared" si="14"/>
        <v>989484.1</v>
      </c>
      <c r="Z482" t="b">
        <f t="shared" si="15"/>
        <v>1</v>
      </c>
    </row>
    <row r="483" spans="1:26" x14ac:dyDescent="0.3">
      <c r="A483">
        <v>478</v>
      </c>
      <c r="B483" t="s">
        <v>386</v>
      </c>
      <c r="C483">
        <v>35767</v>
      </c>
      <c r="D483" t="s">
        <v>1899</v>
      </c>
      <c r="E483">
        <v>1953</v>
      </c>
      <c r="F483" t="s">
        <v>2131</v>
      </c>
      <c r="G483" t="s">
        <v>2098</v>
      </c>
      <c r="H483">
        <v>2</v>
      </c>
      <c r="I483">
        <v>1</v>
      </c>
      <c r="J483" t="s">
        <v>2131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  <c r="V483" t="s">
        <v>362</v>
      </c>
      <c r="W483">
        <v>34975</v>
      </c>
      <c r="X483" s="143">
        <v>1302015.2000000002</v>
      </c>
      <c r="Y483" s="143">
        <f t="shared" si="14"/>
        <v>1302015.2000000002</v>
      </c>
      <c r="Z483" t="b">
        <f t="shared" si="15"/>
        <v>1</v>
      </c>
    </row>
    <row r="484" spans="1:26" x14ac:dyDescent="0.3">
      <c r="A484">
        <v>479</v>
      </c>
      <c r="B484" t="s">
        <v>415</v>
      </c>
      <c r="C484">
        <v>32374</v>
      </c>
      <c r="D484" t="s">
        <v>1899</v>
      </c>
      <c r="E484">
        <v>1968</v>
      </c>
      <c r="F484" t="s">
        <v>2131</v>
      </c>
      <c r="G484" t="s">
        <v>2098</v>
      </c>
      <c r="H484">
        <v>4</v>
      </c>
      <c r="I484">
        <v>3</v>
      </c>
      <c r="J484" t="s">
        <v>2131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  <c r="V484" t="s">
        <v>386</v>
      </c>
      <c r="W484">
        <v>35767</v>
      </c>
      <c r="X484" s="143">
        <v>1394630.32</v>
      </c>
      <c r="Y484" s="143">
        <f t="shared" si="14"/>
        <v>1394630.32</v>
      </c>
      <c r="Z484" t="b">
        <f t="shared" si="15"/>
        <v>1</v>
      </c>
    </row>
    <row r="485" spans="1:26" x14ac:dyDescent="0.3">
      <c r="A485">
        <v>480</v>
      </c>
      <c r="B485" t="s">
        <v>421</v>
      </c>
      <c r="C485">
        <v>32380</v>
      </c>
      <c r="D485" t="s">
        <v>1899</v>
      </c>
      <c r="E485">
        <v>1968</v>
      </c>
      <c r="F485" t="s">
        <v>2131</v>
      </c>
      <c r="G485" t="s">
        <v>2098</v>
      </c>
      <c r="H485">
        <v>10</v>
      </c>
      <c r="I485">
        <v>1</v>
      </c>
      <c r="J485" t="s">
        <v>2131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  <c r="V485" t="s">
        <v>415</v>
      </c>
      <c r="W485">
        <v>32374</v>
      </c>
      <c r="X485" s="143">
        <v>0</v>
      </c>
      <c r="Y485" s="143">
        <f t="shared" si="14"/>
        <v>0</v>
      </c>
      <c r="Z485" t="b">
        <f t="shared" si="15"/>
        <v>1</v>
      </c>
    </row>
    <row r="486" spans="1:26" x14ac:dyDescent="0.3">
      <c r="A486">
        <v>481</v>
      </c>
      <c r="B486" t="s">
        <v>28</v>
      </c>
      <c r="C486">
        <v>35409</v>
      </c>
      <c r="D486" t="s">
        <v>1899</v>
      </c>
      <c r="E486">
        <v>1987</v>
      </c>
      <c r="F486" t="s">
        <v>2131</v>
      </c>
      <c r="G486" t="s">
        <v>2097</v>
      </c>
      <c r="H486">
        <v>9</v>
      </c>
      <c r="I486">
        <v>8</v>
      </c>
      <c r="J486" t="s">
        <v>2131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  <c r="V486" t="s">
        <v>421</v>
      </c>
      <c r="W486">
        <v>32380</v>
      </c>
      <c r="X486" s="143">
        <v>2533749.9900000002</v>
      </c>
      <c r="Y486" s="143">
        <f t="shared" si="14"/>
        <v>2533749.9900000002</v>
      </c>
      <c r="Z486" t="b">
        <f t="shared" si="15"/>
        <v>1</v>
      </c>
    </row>
    <row r="487" spans="1:26" x14ac:dyDescent="0.3">
      <c r="A487">
        <v>482</v>
      </c>
      <c r="B487" t="s">
        <v>375</v>
      </c>
      <c r="C487">
        <v>35351</v>
      </c>
      <c r="D487" t="s">
        <v>1899</v>
      </c>
      <c r="E487">
        <v>1962</v>
      </c>
      <c r="F487" t="s">
        <v>2131</v>
      </c>
      <c r="G487" t="s">
        <v>2098</v>
      </c>
      <c r="H487">
        <v>4</v>
      </c>
      <c r="I487">
        <v>6</v>
      </c>
      <c r="J487" t="s">
        <v>2131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  <c r="V487" t="s">
        <v>375</v>
      </c>
      <c r="W487">
        <v>35351</v>
      </c>
      <c r="X487" s="143">
        <v>541246.31400000001</v>
      </c>
      <c r="Y487" s="143">
        <f t="shared" si="14"/>
        <v>541246.31400000001</v>
      </c>
      <c r="Z487" t="b">
        <f t="shared" si="15"/>
        <v>1</v>
      </c>
    </row>
    <row r="488" spans="1:26" x14ac:dyDescent="0.3">
      <c r="A488">
        <v>483</v>
      </c>
      <c r="B488" t="s">
        <v>1545</v>
      </c>
      <c r="C488">
        <v>35434</v>
      </c>
      <c r="D488" t="s">
        <v>1899</v>
      </c>
      <c r="E488">
        <v>1994</v>
      </c>
      <c r="F488" t="s">
        <v>2131</v>
      </c>
      <c r="G488" t="s">
        <v>2097</v>
      </c>
      <c r="H488">
        <v>7</v>
      </c>
      <c r="I488">
        <v>1</v>
      </c>
      <c r="J488" t="s">
        <v>2131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  <c r="V488" t="s">
        <v>28</v>
      </c>
      <c r="W488">
        <v>35409</v>
      </c>
      <c r="X488" s="143">
        <v>21105105.060000002</v>
      </c>
      <c r="Y488" s="143">
        <f t="shared" si="14"/>
        <v>21105105.060000002</v>
      </c>
      <c r="Z488" t="b">
        <f t="shared" si="15"/>
        <v>1</v>
      </c>
    </row>
    <row r="489" spans="1:26" x14ac:dyDescent="0.3">
      <c r="A489">
        <v>484</v>
      </c>
      <c r="B489" t="s">
        <v>388</v>
      </c>
      <c r="C489">
        <v>35898</v>
      </c>
      <c r="D489" t="s">
        <v>1899</v>
      </c>
      <c r="E489">
        <v>2004</v>
      </c>
      <c r="F489" t="s">
        <v>2131</v>
      </c>
      <c r="G489" t="s">
        <v>2098</v>
      </c>
      <c r="H489">
        <v>6</v>
      </c>
      <c r="I489">
        <v>1</v>
      </c>
      <c r="J489" t="s">
        <v>2131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  <c r="V489" t="s">
        <v>1545</v>
      </c>
      <c r="W489">
        <v>35434</v>
      </c>
      <c r="X489" s="143">
        <v>1521402.3599999999</v>
      </c>
      <c r="Y489" s="143">
        <f t="shared" si="14"/>
        <v>1521402.3599999999</v>
      </c>
      <c r="Z489" t="b">
        <f t="shared" si="15"/>
        <v>1</v>
      </c>
    </row>
    <row r="490" spans="1:26" x14ac:dyDescent="0.3">
      <c r="A490">
        <v>485</v>
      </c>
      <c r="B490" t="s">
        <v>396</v>
      </c>
      <c r="C490">
        <v>32719</v>
      </c>
      <c r="D490" t="s">
        <v>1899</v>
      </c>
      <c r="E490">
        <v>1981</v>
      </c>
      <c r="F490" t="s">
        <v>2131</v>
      </c>
      <c r="G490" t="s">
        <v>2097</v>
      </c>
      <c r="H490">
        <v>9</v>
      </c>
      <c r="I490">
        <v>1</v>
      </c>
      <c r="J490" t="s">
        <v>2131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  <c r="V490" t="s">
        <v>388</v>
      </c>
      <c r="W490">
        <v>35898</v>
      </c>
      <c r="X490" s="143">
        <v>3699100.2600000002</v>
      </c>
      <c r="Y490" s="143">
        <f t="shared" si="14"/>
        <v>3699100.2600000002</v>
      </c>
      <c r="Z490" t="b">
        <f t="shared" si="15"/>
        <v>1</v>
      </c>
    </row>
    <row r="491" spans="1:26" x14ac:dyDescent="0.3">
      <c r="A491">
        <v>486</v>
      </c>
      <c r="B491" t="s">
        <v>420</v>
      </c>
      <c r="C491">
        <v>32376</v>
      </c>
      <c r="D491" t="s">
        <v>1899</v>
      </c>
      <c r="E491">
        <v>1986</v>
      </c>
      <c r="F491" t="s">
        <v>2131</v>
      </c>
      <c r="G491" t="s">
        <v>2097</v>
      </c>
      <c r="H491">
        <v>9</v>
      </c>
      <c r="I491">
        <v>2</v>
      </c>
      <c r="J491" t="s">
        <v>2131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  <c r="V491" t="s">
        <v>396</v>
      </c>
      <c r="W491">
        <v>32719</v>
      </c>
      <c r="X491" s="143">
        <v>4179696.06</v>
      </c>
      <c r="Y491" s="143">
        <f t="shared" si="14"/>
        <v>4179696.06</v>
      </c>
      <c r="Z491" t="b">
        <f t="shared" si="15"/>
        <v>1</v>
      </c>
    </row>
    <row r="492" spans="1:26" x14ac:dyDescent="0.3">
      <c r="A492">
        <v>487</v>
      </c>
      <c r="B492" t="s">
        <v>2241</v>
      </c>
      <c r="C492">
        <v>36735</v>
      </c>
      <c r="D492" t="s">
        <v>1899</v>
      </c>
      <c r="E492">
        <v>1965</v>
      </c>
      <c r="F492" t="s">
        <v>2131</v>
      </c>
      <c r="G492" t="s">
        <v>2098</v>
      </c>
      <c r="H492">
        <v>5</v>
      </c>
      <c r="I492">
        <v>4</v>
      </c>
      <c r="J492" t="s">
        <v>2131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  <c r="V492" t="s">
        <v>420</v>
      </c>
      <c r="W492">
        <v>32376</v>
      </c>
      <c r="X492" s="143">
        <v>4853612.82</v>
      </c>
      <c r="Y492" s="143">
        <f t="shared" si="14"/>
        <v>4853612.82</v>
      </c>
      <c r="Z492" t="b">
        <f t="shared" si="15"/>
        <v>1</v>
      </c>
    </row>
    <row r="493" spans="1:26" x14ac:dyDescent="0.3">
      <c r="A493">
        <v>488</v>
      </c>
      <c r="B493" t="s">
        <v>2321</v>
      </c>
      <c r="C493">
        <v>34982</v>
      </c>
      <c r="D493" t="s">
        <v>1899</v>
      </c>
      <c r="E493">
        <v>1935</v>
      </c>
      <c r="F493" t="s">
        <v>2131</v>
      </c>
      <c r="G493" t="s">
        <v>2098</v>
      </c>
      <c r="H493">
        <v>4</v>
      </c>
      <c r="I493">
        <v>2</v>
      </c>
      <c r="J493" t="s">
        <v>2131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  <c r="V493" t="s">
        <v>2241</v>
      </c>
      <c r="W493">
        <v>36735</v>
      </c>
      <c r="X493" s="143">
        <v>6292779.1359999999</v>
      </c>
      <c r="Y493" s="143">
        <f t="shared" si="14"/>
        <v>6292779.1359999999</v>
      </c>
      <c r="Z493" t="b">
        <f t="shared" si="15"/>
        <v>1</v>
      </c>
    </row>
    <row r="494" spans="1:26" x14ac:dyDescent="0.3">
      <c r="A494">
        <v>489</v>
      </c>
      <c r="B494" t="s">
        <v>2322</v>
      </c>
      <c r="C494">
        <v>34056</v>
      </c>
      <c r="D494" t="s">
        <v>1899</v>
      </c>
      <c r="E494">
        <v>1993</v>
      </c>
      <c r="F494" t="s">
        <v>2131</v>
      </c>
      <c r="G494" t="s">
        <v>2097</v>
      </c>
      <c r="H494">
        <v>9</v>
      </c>
      <c r="I494">
        <v>2</v>
      </c>
      <c r="J494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V494" t="s">
        <v>2321</v>
      </c>
      <c r="W494">
        <v>34982</v>
      </c>
      <c r="X494" s="143">
        <v>544008.89195000008</v>
      </c>
      <c r="Y494" s="143">
        <f t="shared" si="14"/>
        <v>544008.89195000008</v>
      </c>
      <c r="Z494" t="b">
        <f t="shared" si="15"/>
        <v>1</v>
      </c>
    </row>
    <row r="495" spans="1:26" x14ac:dyDescent="0.3">
      <c r="A495">
        <v>490</v>
      </c>
      <c r="B495" t="s">
        <v>2323</v>
      </c>
      <c r="C495">
        <v>33140</v>
      </c>
      <c r="D495" t="s">
        <v>1899</v>
      </c>
      <c r="E495">
        <v>1968</v>
      </c>
      <c r="F495" t="s">
        <v>2131</v>
      </c>
      <c r="G495" t="s">
        <v>2097</v>
      </c>
      <c r="H495">
        <v>5</v>
      </c>
      <c r="I495">
        <v>3</v>
      </c>
      <c r="J495" t="s">
        <v>2131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  <c r="V495" t="s">
        <v>2322</v>
      </c>
      <c r="W495">
        <v>34056</v>
      </c>
      <c r="X495" s="143">
        <v>5926701.21</v>
      </c>
      <c r="Y495" s="143">
        <f t="shared" si="14"/>
        <v>5926701.21</v>
      </c>
      <c r="Z495" t="b">
        <f t="shared" si="15"/>
        <v>1</v>
      </c>
    </row>
    <row r="496" spans="1:26" x14ac:dyDescent="0.3">
      <c r="A496">
        <v>491</v>
      </c>
      <c r="B496" t="s">
        <v>2324</v>
      </c>
      <c r="C496">
        <v>35352</v>
      </c>
      <c r="D496" t="s">
        <v>1899</v>
      </c>
      <c r="E496">
        <v>1966</v>
      </c>
      <c r="F496" t="s">
        <v>2131</v>
      </c>
      <c r="G496" t="s">
        <v>2098</v>
      </c>
      <c r="H496">
        <v>5</v>
      </c>
      <c r="I496">
        <v>6</v>
      </c>
      <c r="J496" t="s">
        <v>2131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  <c r="V496" t="s">
        <v>2323</v>
      </c>
      <c r="W496">
        <v>33140</v>
      </c>
      <c r="X496" s="143">
        <v>4088145.44</v>
      </c>
      <c r="Y496" s="143">
        <f t="shared" si="14"/>
        <v>4088145.44</v>
      </c>
      <c r="Z496" t="b">
        <f t="shared" si="15"/>
        <v>1</v>
      </c>
    </row>
    <row r="497" spans="1:26" x14ac:dyDescent="0.3">
      <c r="A497">
        <v>492</v>
      </c>
      <c r="B497" t="s">
        <v>2325</v>
      </c>
      <c r="C497">
        <v>32465</v>
      </c>
      <c r="D497" t="s">
        <v>1899</v>
      </c>
      <c r="E497">
        <v>1970</v>
      </c>
      <c r="F497" t="s">
        <v>2131</v>
      </c>
      <c r="G497" t="s">
        <v>2097</v>
      </c>
      <c r="H497">
        <v>4</v>
      </c>
      <c r="I497">
        <v>6</v>
      </c>
      <c r="J497" t="s">
        <v>2131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  <c r="V497" t="s">
        <v>2324</v>
      </c>
      <c r="W497">
        <v>35352</v>
      </c>
      <c r="X497" s="143">
        <v>4226019.43</v>
      </c>
      <c r="Y497" s="143">
        <f t="shared" si="14"/>
        <v>4226019.43</v>
      </c>
      <c r="Z497" t="b">
        <f t="shared" si="15"/>
        <v>1</v>
      </c>
    </row>
    <row r="498" spans="1:26" x14ac:dyDescent="0.3">
      <c r="A498">
        <v>493</v>
      </c>
      <c r="B498" t="s">
        <v>2326</v>
      </c>
      <c r="C498">
        <v>33691</v>
      </c>
      <c r="D498" t="s">
        <v>1899</v>
      </c>
      <c r="E498">
        <v>2008</v>
      </c>
      <c r="F498" t="s">
        <v>2131</v>
      </c>
      <c r="G498" t="s">
        <v>2098</v>
      </c>
      <c r="H498">
        <v>5</v>
      </c>
      <c r="I498">
        <v>1</v>
      </c>
      <c r="J498" t="s">
        <v>2131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  <c r="V498" t="s">
        <v>2325</v>
      </c>
      <c r="W498">
        <v>32465</v>
      </c>
      <c r="X498" s="143">
        <v>6195867.1399999997</v>
      </c>
      <c r="Y498" s="143">
        <f t="shared" si="14"/>
        <v>6195867.1399999997</v>
      </c>
      <c r="Z498" t="b">
        <f t="shared" si="15"/>
        <v>1</v>
      </c>
    </row>
    <row r="499" spans="1:26" x14ac:dyDescent="0.3">
      <c r="A499">
        <v>494</v>
      </c>
      <c r="B499" t="s">
        <v>2327</v>
      </c>
      <c r="C499">
        <v>33408</v>
      </c>
      <c r="D499" t="s">
        <v>1899</v>
      </c>
      <c r="E499">
        <v>1968</v>
      </c>
      <c r="F499" t="s">
        <v>2131</v>
      </c>
      <c r="G499" t="s">
        <v>2098</v>
      </c>
      <c r="H499">
        <v>4</v>
      </c>
      <c r="I499">
        <v>5</v>
      </c>
      <c r="J499" t="s">
        <v>2131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  <c r="V499" t="s">
        <v>2326</v>
      </c>
      <c r="W499">
        <v>33691</v>
      </c>
      <c r="X499" s="143">
        <v>2050672.66</v>
      </c>
      <c r="Y499" s="143">
        <f t="shared" si="14"/>
        <v>2050672.66</v>
      </c>
      <c r="Z499" t="b">
        <f t="shared" si="15"/>
        <v>1</v>
      </c>
    </row>
    <row r="500" spans="1:26" x14ac:dyDescent="0.3">
      <c r="A500">
        <v>495</v>
      </c>
      <c r="B500" t="s">
        <v>2328</v>
      </c>
      <c r="C500">
        <v>32932</v>
      </c>
      <c r="D500" t="s">
        <v>1899</v>
      </c>
      <c r="E500">
        <v>1993</v>
      </c>
      <c r="F500" t="s">
        <v>2131</v>
      </c>
      <c r="G500" t="s">
        <v>2097</v>
      </c>
      <c r="H500">
        <v>9</v>
      </c>
      <c r="I500">
        <v>3</v>
      </c>
      <c r="J500" t="s">
        <v>2131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  <c r="V500" t="s">
        <v>2327</v>
      </c>
      <c r="W500">
        <v>33408</v>
      </c>
      <c r="X500" s="143">
        <v>3201637.93</v>
      </c>
      <c r="Y500" s="143">
        <f t="shared" si="14"/>
        <v>3201637.93</v>
      </c>
      <c r="Z500" t="b">
        <f t="shared" si="15"/>
        <v>1</v>
      </c>
    </row>
    <row r="501" spans="1:26" x14ac:dyDescent="0.3">
      <c r="A501">
        <v>496</v>
      </c>
      <c r="B501" t="s">
        <v>3263</v>
      </c>
      <c r="C501">
        <v>33977</v>
      </c>
      <c r="D501" t="s">
        <v>1899</v>
      </c>
      <c r="E501">
        <v>1959</v>
      </c>
      <c r="F501" t="s">
        <v>2131</v>
      </c>
      <c r="G501" t="s">
        <v>2098</v>
      </c>
      <c r="H501">
        <v>3</v>
      </c>
      <c r="I501">
        <v>2</v>
      </c>
      <c r="J501" t="s">
        <v>2131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  <c r="V501" t="s">
        <v>2328</v>
      </c>
      <c r="W501">
        <v>32932</v>
      </c>
      <c r="X501" s="143">
        <v>0</v>
      </c>
      <c r="Y501" s="143">
        <f t="shared" si="14"/>
        <v>0</v>
      </c>
      <c r="Z501" t="b">
        <f t="shared" si="15"/>
        <v>1</v>
      </c>
    </row>
    <row r="502" spans="1:26" x14ac:dyDescent="0.3">
      <c r="A502">
        <v>497</v>
      </c>
      <c r="B502" t="s">
        <v>2329</v>
      </c>
      <c r="C502">
        <v>33984</v>
      </c>
      <c r="D502" t="s">
        <v>1899</v>
      </c>
      <c r="E502">
        <v>1964</v>
      </c>
      <c r="F502" t="s">
        <v>2131</v>
      </c>
      <c r="G502" t="s">
        <v>2098</v>
      </c>
      <c r="H502">
        <v>4</v>
      </c>
      <c r="I502">
        <v>3</v>
      </c>
      <c r="J502" t="s">
        <v>2131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  <c r="V502" t="s">
        <v>3263</v>
      </c>
      <c r="W502">
        <v>33977</v>
      </c>
      <c r="X502" s="143">
        <v>548613.87</v>
      </c>
      <c r="Y502" s="143">
        <f t="shared" si="14"/>
        <v>548613.87</v>
      </c>
      <c r="Z502" t="b">
        <f t="shared" si="15"/>
        <v>1</v>
      </c>
    </row>
    <row r="503" spans="1:26" x14ac:dyDescent="0.3">
      <c r="A503">
        <v>498</v>
      </c>
      <c r="B503" t="s">
        <v>2330</v>
      </c>
      <c r="C503">
        <v>35520</v>
      </c>
      <c r="D503" t="s">
        <v>1899</v>
      </c>
      <c r="E503">
        <v>1954</v>
      </c>
      <c r="F503" t="s">
        <v>2131</v>
      </c>
      <c r="G503" t="s">
        <v>2098</v>
      </c>
      <c r="H503">
        <v>2</v>
      </c>
      <c r="I503">
        <v>2</v>
      </c>
      <c r="J503" t="s">
        <v>2131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  <c r="V503" t="s">
        <v>2329</v>
      </c>
      <c r="W503">
        <v>33984</v>
      </c>
      <c r="X503" s="143">
        <v>937565.81</v>
      </c>
      <c r="Y503" s="143">
        <f t="shared" si="14"/>
        <v>937565.81</v>
      </c>
      <c r="Z503" t="b">
        <f t="shared" si="15"/>
        <v>1</v>
      </c>
    </row>
    <row r="504" spans="1:26" x14ac:dyDescent="0.3">
      <c r="A504">
        <v>499</v>
      </c>
      <c r="B504" t="s">
        <v>2331</v>
      </c>
      <c r="C504">
        <v>37233</v>
      </c>
      <c r="D504" t="s">
        <v>1899</v>
      </c>
      <c r="E504">
        <v>1961</v>
      </c>
      <c r="F504" t="s">
        <v>2131</v>
      </c>
      <c r="G504" t="s">
        <v>2097</v>
      </c>
      <c r="H504">
        <v>5</v>
      </c>
      <c r="I504">
        <v>3</v>
      </c>
      <c r="J504" t="s">
        <v>2131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  <c r="V504" t="s">
        <v>2330</v>
      </c>
      <c r="W504">
        <v>35520</v>
      </c>
      <c r="X504" s="143">
        <v>523267.33</v>
      </c>
      <c r="Y504" s="143">
        <f t="shared" si="14"/>
        <v>523267.33</v>
      </c>
      <c r="Z504" t="b">
        <f t="shared" si="15"/>
        <v>1</v>
      </c>
    </row>
    <row r="505" spans="1:26" x14ac:dyDescent="0.3">
      <c r="A505">
        <v>500</v>
      </c>
      <c r="B505" t="s">
        <v>2332</v>
      </c>
      <c r="C505">
        <v>34558</v>
      </c>
      <c r="D505" t="s">
        <v>1899</v>
      </c>
      <c r="E505">
        <v>1974</v>
      </c>
      <c r="F505" t="s">
        <v>2131</v>
      </c>
      <c r="G505" t="s">
        <v>2098</v>
      </c>
      <c r="H505">
        <v>6</v>
      </c>
      <c r="I505">
        <v>8</v>
      </c>
      <c r="J505" t="s">
        <v>2131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  <c r="V505" t="s">
        <v>2331</v>
      </c>
      <c r="W505">
        <v>37233</v>
      </c>
      <c r="X505" s="143">
        <v>1628154.6</v>
      </c>
      <c r="Y505" s="143">
        <f t="shared" si="14"/>
        <v>1628154.6</v>
      </c>
      <c r="Z505" t="b">
        <f t="shared" si="15"/>
        <v>1</v>
      </c>
    </row>
    <row r="506" spans="1:26" x14ac:dyDescent="0.3">
      <c r="A506">
        <v>501</v>
      </c>
      <c r="B506" t="s">
        <v>2333</v>
      </c>
      <c r="C506">
        <v>35402</v>
      </c>
      <c r="D506" t="s">
        <v>1899</v>
      </c>
      <c r="E506">
        <v>1973</v>
      </c>
      <c r="F506" t="s">
        <v>2131</v>
      </c>
      <c r="G506" t="s">
        <v>2098</v>
      </c>
      <c r="H506">
        <v>5</v>
      </c>
      <c r="I506">
        <v>7</v>
      </c>
      <c r="J506" t="s">
        <v>2131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  <c r="V506" t="s">
        <v>2332</v>
      </c>
      <c r="W506">
        <v>34558</v>
      </c>
      <c r="X506" s="143">
        <v>3653073.03</v>
      </c>
      <c r="Y506" s="143">
        <f t="shared" si="14"/>
        <v>3653073.03</v>
      </c>
      <c r="Z506" t="b">
        <f t="shared" si="15"/>
        <v>1</v>
      </c>
    </row>
    <row r="507" spans="1:26" x14ac:dyDescent="0.3">
      <c r="A507">
        <v>502</v>
      </c>
      <c r="B507" t="s">
        <v>2334</v>
      </c>
      <c r="C507">
        <v>35053</v>
      </c>
      <c r="D507" t="s">
        <v>1899</v>
      </c>
      <c r="E507">
        <v>1959</v>
      </c>
      <c r="F507" t="s">
        <v>2131</v>
      </c>
      <c r="G507" t="s">
        <v>2103</v>
      </c>
      <c r="H507">
        <v>2</v>
      </c>
      <c r="I507">
        <v>1</v>
      </c>
      <c r="J507" t="s">
        <v>2131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  <c r="V507" t="s">
        <v>2333</v>
      </c>
      <c r="W507">
        <v>35402</v>
      </c>
      <c r="X507" s="143">
        <v>174134.39999999999</v>
      </c>
      <c r="Y507" s="143">
        <f t="shared" si="14"/>
        <v>174134.39999999999</v>
      </c>
      <c r="Z507" t="b">
        <f t="shared" si="15"/>
        <v>1</v>
      </c>
    </row>
    <row r="508" spans="1:26" x14ac:dyDescent="0.3">
      <c r="A508">
        <v>503</v>
      </c>
      <c r="B508" t="s">
        <v>2957</v>
      </c>
      <c r="C508">
        <v>36890</v>
      </c>
      <c r="D508" t="s">
        <v>1899</v>
      </c>
      <c r="E508">
        <v>1956</v>
      </c>
      <c r="F508" t="s">
        <v>2131</v>
      </c>
      <c r="G508" t="s">
        <v>2098</v>
      </c>
      <c r="H508">
        <v>2</v>
      </c>
      <c r="I508">
        <v>2</v>
      </c>
      <c r="J508" t="s">
        <v>2131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  <c r="V508" t="s">
        <v>2334</v>
      </c>
      <c r="W508">
        <v>35053</v>
      </c>
      <c r="X508" s="143">
        <v>1259033.2799999998</v>
      </c>
      <c r="Y508" s="143">
        <f t="shared" si="14"/>
        <v>1259033.2799999998</v>
      </c>
      <c r="Z508" t="b">
        <f t="shared" si="15"/>
        <v>1</v>
      </c>
    </row>
    <row r="509" spans="1:26" x14ac:dyDescent="0.3">
      <c r="A509">
        <v>504</v>
      </c>
      <c r="B509" t="s">
        <v>2335</v>
      </c>
      <c r="C509">
        <v>35577</v>
      </c>
      <c r="D509" t="s">
        <v>1899</v>
      </c>
      <c r="E509">
        <v>1960</v>
      </c>
      <c r="F509" t="s">
        <v>2131</v>
      </c>
      <c r="G509" t="s">
        <v>2097</v>
      </c>
      <c r="H509">
        <v>4</v>
      </c>
      <c r="I509">
        <v>4</v>
      </c>
      <c r="J509" t="s">
        <v>2131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  <c r="V509" t="s">
        <v>2957</v>
      </c>
      <c r="W509">
        <v>36890</v>
      </c>
      <c r="X509" s="143">
        <v>66300</v>
      </c>
      <c r="Y509" s="143">
        <f t="shared" si="14"/>
        <v>66300</v>
      </c>
      <c r="Z509" t="b">
        <f t="shared" si="15"/>
        <v>1</v>
      </c>
    </row>
    <row r="510" spans="1:26" x14ac:dyDescent="0.3">
      <c r="A510">
        <v>505</v>
      </c>
      <c r="B510" t="s">
        <v>2336</v>
      </c>
      <c r="C510">
        <v>36795</v>
      </c>
      <c r="D510" t="s">
        <v>1899</v>
      </c>
      <c r="E510">
        <v>1966</v>
      </c>
      <c r="F510" t="s">
        <v>2131</v>
      </c>
      <c r="G510" t="s">
        <v>2098</v>
      </c>
      <c r="H510">
        <v>5</v>
      </c>
      <c r="I510">
        <v>3</v>
      </c>
      <c r="J510" t="s">
        <v>2131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  <c r="V510" t="s">
        <v>2335</v>
      </c>
      <c r="W510">
        <v>35577</v>
      </c>
      <c r="X510" s="143">
        <v>4004310.3681999999</v>
      </c>
      <c r="Y510" s="143">
        <f t="shared" si="14"/>
        <v>4004310.3681999999</v>
      </c>
      <c r="Z510" t="b">
        <f t="shared" si="15"/>
        <v>1</v>
      </c>
    </row>
    <row r="511" spans="1:26" x14ac:dyDescent="0.3">
      <c r="A511">
        <v>506</v>
      </c>
      <c r="B511" t="s">
        <v>2337</v>
      </c>
      <c r="C511">
        <v>33024</v>
      </c>
      <c r="D511" t="s">
        <v>1899</v>
      </c>
      <c r="E511">
        <v>1979</v>
      </c>
      <c r="F511" t="s">
        <v>2131</v>
      </c>
      <c r="G511" t="s">
        <v>2097</v>
      </c>
      <c r="H511">
        <v>5</v>
      </c>
      <c r="I511">
        <v>4</v>
      </c>
      <c r="J511" t="s">
        <v>2131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  <c r="V511" t="s">
        <v>2336</v>
      </c>
      <c r="W511">
        <v>36795</v>
      </c>
      <c r="X511" s="143">
        <v>2491157.64</v>
      </c>
      <c r="Y511" s="143">
        <f t="shared" si="14"/>
        <v>2491157.64</v>
      </c>
      <c r="Z511" t="b">
        <f t="shared" si="15"/>
        <v>1</v>
      </c>
    </row>
    <row r="512" spans="1:26" x14ac:dyDescent="0.3">
      <c r="A512">
        <v>507</v>
      </c>
      <c r="B512" t="s">
        <v>2407</v>
      </c>
      <c r="C512">
        <v>36434</v>
      </c>
      <c r="D512" t="s">
        <v>1899</v>
      </c>
      <c r="E512">
        <v>1936</v>
      </c>
      <c r="F512" t="s">
        <v>2131</v>
      </c>
      <c r="G512" t="s">
        <v>2098</v>
      </c>
      <c r="H512">
        <v>3</v>
      </c>
      <c r="I512">
        <v>2</v>
      </c>
      <c r="J512" t="s">
        <v>2131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  <c r="V512" t="s">
        <v>2337</v>
      </c>
      <c r="W512">
        <v>33024</v>
      </c>
      <c r="X512" s="143">
        <v>3040348.88</v>
      </c>
      <c r="Y512" s="143">
        <f t="shared" si="14"/>
        <v>3040348.88</v>
      </c>
      <c r="Z512" t="b">
        <f t="shared" si="15"/>
        <v>1</v>
      </c>
    </row>
    <row r="513" spans="1:26" x14ac:dyDescent="0.3">
      <c r="A513">
        <v>508</v>
      </c>
      <c r="B513" t="s">
        <v>2409</v>
      </c>
      <c r="C513">
        <v>35593</v>
      </c>
      <c r="D513" t="s">
        <v>1899</v>
      </c>
      <c r="E513">
        <v>1917</v>
      </c>
      <c r="F513" t="s">
        <v>2131</v>
      </c>
      <c r="G513" t="s">
        <v>2103</v>
      </c>
      <c r="H513">
        <v>2</v>
      </c>
      <c r="I513">
        <v>1</v>
      </c>
      <c r="J513" t="s">
        <v>2131</v>
      </c>
      <c r="K513">
        <v>1244.4000000000001</v>
      </c>
      <c r="L513">
        <v>655.9</v>
      </c>
      <c r="M513">
        <v>681208.40935000009</v>
      </c>
      <c r="N513">
        <v>681208.40935000009</v>
      </c>
      <c r="O513">
        <v>0</v>
      </c>
      <c r="P513">
        <v>0</v>
      </c>
      <c r="Q513">
        <v>0</v>
      </c>
      <c r="R513">
        <v>45292</v>
      </c>
      <c r="S513">
        <v>45657</v>
      </c>
      <c r="V513" t="s">
        <v>2407</v>
      </c>
      <c r="W513">
        <v>36434</v>
      </c>
      <c r="X513" s="143">
        <v>3120157.9688999997</v>
      </c>
      <c r="Y513" s="143">
        <f t="shared" si="14"/>
        <v>3120157.9688999997</v>
      </c>
      <c r="Z513" t="b">
        <f t="shared" si="15"/>
        <v>1</v>
      </c>
    </row>
    <row r="514" spans="1:26" x14ac:dyDescent="0.3">
      <c r="A514">
        <v>509</v>
      </c>
      <c r="B514" t="s">
        <v>2411</v>
      </c>
      <c r="C514">
        <v>36805</v>
      </c>
      <c r="D514" t="s">
        <v>1899</v>
      </c>
      <c r="E514">
        <v>1917</v>
      </c>
      <c r="F514" t="s">
        <v>2131</v>
      </c>
      <c r="G514" t="s">
        <v>2103</v>
      </c>
      <c r="H514">
        <v>2</v>
      </c>
      <c r="I514">
        <v>1</v>
      </c>
      <c r="J514" t="s">
        <v>2131</v>
      </c>
      <c r="K514">
        <v>850.5</v>
      </c>
      <c r="L514">
        <v>754.6</v>
      </c>
      <c r="M514">
        <v>841237.2</v>
      </c>
      <c r="N514">
        <v>841237.2</v>
      </c>
      <c r="O514">
        <v>0</v>
      </c>
      <c r="P514">
        <v>0</v>
      </c>
      <c r="Q514">
        <v>0</v>
      </c>
      <c r="R514">
        <v>45292</v>
      </c>
      <c r="S514">
        <v>45657</v>
      </c>
      <c r="V514" t="s">
        <v>2409</v>
      </c>
      <c r="W514">
        <v>35593</v>
      </c>
      <c r="X514" s="143">
        <v>681208.40935000009</v>
      </c>
      <c r="Y514" s="143">
        <f t="shared" si="14"/>
        <v>681208.40935000009</v>
      </c>
      <c r="Z514" t="b">
        <f t="shared" si="15"/>
        <v>1</v>
      </c>
    </row>
    <row r="515" spans="1:26" x14ac:dyDescent="0.3">
      <c r="A515">
        <v>510</v>
      </c>
      <c r="B515" t="s">
        <v>2414</v>
      </c>
      <c r="C515">
        <v>34985</v>
      </c>
      <c r="D515" t="s">
        <v>1899</v>
      </c>
      <c r="E515">
        <v>1917</v>
      </c>
      <c r="F515" t="s">
        <v>2131</v>
      </c>
      <c r="G515" t="s">
        <v>2098</v>
      </c>
      <c r="H515">
        <v>2</v>
      </c>
      <c r="I515">
        <v>1</v>
      </c>
      <c r="J515" t="s">
        <v>2131</v>
      </c>
      <c r="K515">
        <v>391.5</v>
      </c>
      <c r="L515">
        <v>369.4</v>
      </c>
      <c r="M515">
        <v>944482.26600000006</v>
      </c>
      <c r="N515">
        <v>944482.26600000006</v>
      </c>
      <c r="O515">
        <v>0</v>
      </c>
      <c r="P515">
        <v>0</v>
      </c>
      <c r="Q515">
        <v>0</v>
      </c>
      <c r="R515">
        <v>45292</v>
      </c>
      <c r="S515">
        <v>45657</v>
      </c>
      <c r="V515" t="s">
        <v>2411</v>
      </c>
      <c r="W515">
        <v>36805</v>
      </c>
      <c r="X515" s="143">
        <v>841237.2</v>
      </c>
      <c r="Y515" s="143">
        <f t="shared" si="14"/>
        <v>841237.2</v>
      </c>
      <c r="Z515" t="b">
        <f t="shared" si="15"/>
        <v>1</v>
      </c>
    </row>
    <row r="516" spans="1:26" x14ac:dyDescent="0.3">
      <c r="A516">
        <v>511</v>
      </c>
      <c r="B516" t="s">
        <v>2396</v>
      </c>
      <c r="C516">
        <v>34916</v>
      </c>
      <c r="D516" t="s">
        <v>1899</v>
      </c>
      <c r="E516">
        <v>1917</v>
      </c>
      <c r="F516" t="s">
        <v>2131</v>
      </c>
      <c r="G516" t="s">
        <v>2103</v>
      </c>
      <c r="H516">
        <v>2</v>
      </c>
      <c r="I516">
        <v>1</v>
      </c>
      <c r="J516" t="s">
        <v>2131</v>
      </c>
      <c r="K516">
        <v>692.12</v>
      </c>
      <c r="L516">
        <v>609.79999999999995</v>
      </c>
      <c r="M516">
        <v>992739.88</v>
      </c>
      <c r="N516">
        <v>992739.88</v>
      </c>
      <c r="O516">
        <v>0</v>
      </c>
      <c r="P516">
        <v>0</v>
      </c>
      <c r="Q516">
        <v>0</v>
      </c>
      <c r="R516">
        <v>45292</v>
      </c>
      <c r="S516">
        <v>45657</v>
      </c>
      <c r="V516" t="s">
        <v>2414</v>
      </c>
      <c r="W516">
        <v>34985</v>
      </c>
      <c r="X516" s="143">
        <v>944482.26600000006</v>
      </c>
      <c r="Y516" s="143">
        <f t="shared" si="14"/>
        <v>944482.26600000006</v>
      </c>
      <c r="Z516" t="b">
        <f t="shared" si="15"/>
        <v>1</v>
      </c>
    </row>
    <row r="517" spans="1:26" x14ac:dyDescent="0.3">
      <c r="A517">
        <v>512</v>
      </c>
      <c r="B517" t="s">
        <v>2423</v>
      </c>
      <c r="C517">
        <v>34668</v>
      </c>
      <c r="D517" t="s">
        <v>1899</v>
      </c>
      <c r="E517">
        <v>1913</v>
      </c>
      <c r="F517" t="s">
        <v>2131</v>
      </c>
      <c r="G517" t="s">
        <v>2103</v>
      </c>
      <c r="H517">
        <v>1</v>
      </c>
      <c r="I517">
        <v>1</v>
      </c>
      <c r="J517" t="s">
        <v>2131</v>
      </c>
      <c r="K517">
        <v>260.39999999999998</v>
      </c>
      <c r="L517">
        <v>162.1</v>
      </c>
      <c r="M517">
        <v>531656.27</v>
      </c>
      <c r="N517">
        <v>531656.27</v>
      </c>
      <c r="O517">
        <v>0</v>
      </c>
      <c r="P517">
        <v>0</v>
      </c>
      <c r="Q517">
        <v>0</v>
      </c>
      <c r="R517">
        <v>45292</v>
      </c>
      <c r="S517">
        <v>45657</v>
      </c>
      <c r="V517" t="s">
        <v>2423</v>
      </c>
      <c r="W517">
        <v>34668</v>
      </c>
      <c r="X517" s="143">
        <v>531656.27</v>
      </c>
      <c r="Y517" s="143">
        <f t="shared" si="14"/>
        <v>531656.27</v>
      </c>
      <c r="Z517" t="b">
        <f t="shared" si="15"/>
        <v>1</v>
      </c>
    </row>
    <row r="518" spans="1:26" x14ac:dyDescent="0.3">
      <c r="A518">
        <v>513</v>
      </c>
      <c r="B518" t="s">
        <v>2420</v>
      </c>
      <c r="C518">
        <v>34510</v>
      </c>
      <c r="D518" t="s">
        <v>1899</v>
      </c>
      <c r="E518">
        <v>1917</v>
      </c>
      <c r="F518" t="s">
        <v>2131</v>
      </c>
      <c r="G518" t="s">
        <v>2103</v>
      </c>
      <c r="H518">
        <v>2</v>
      </c>
      <c r="I518">
        <v>1</v>
      </c>
      <c r="J518" t="s">
        <v>2131</v>
      </c>
      <c r="K518">
        <v>311.38</v>
      </c>
      <c r="L518">
        <v>279.60000000000002</v>
      </c>
      <c r="M518">
        <v>441139.58420000004</v>
      </c>
      <c r="N518">
        <v>441139.58420000004</v>
      </c>
      <c r="O518">
        <v>0</v>
      </c>
      <c r="P518">
        <v>0</v>
      </c>
      <c r="Q518">
        <v>0</v>
      </c>
      <c r="R518">
        <v>45292</v>
      </c>
      <c r="S518">
        <v>45657</v>
      </c>
      <c r="V518" t="s">
        <v>2420</v>
      </c>
      <c r="W518">
        <v>34510</v>
      </c>
      <c r="X518" s="143">
        <v>441139.58420000004</v>
      </c>
      <c r="Y518" s="143">
        <f t="shared" si="14"/>
        <v>441139.58420000004</v>
      </c>
      <c r="Z518" t="b">
        <f t="shared" si="15"/>
        <v>1</v>
      </c>
    </row>
    <row r="519" spans="1:26" x14ac:dyDescent="0.3">
      <c r="A519">
        <v>514</v>
      </c>
      <c r="B519" t="s">
        <v>380</v>
      </c>
      <c r="C519">
        <v>35659</v>
      </c>
      <c r="D519" t="s">
        <v>1899</v>
      </c>
      <c r="E519">
        <v>1966</v>
      </c>
      <c r="F519" t="s">
        <v>2131</v>
      </c>
      <c r="G519" t="s">
        <v>2097</v>
      </c>
      <c r="H519">
        <v>5</v>
      </c>
      <c r="I519">
        <v>4</v>
      </c>
      <c r="J519" t="s">
        <v>2131</v>
      </c>
      <c r="K519">
        <v>5663.1</v>
      </c>
      <c r="L519">
        <v>3531</v>
      </c>
      <c r="M519">
        <v>344426.4</v>
      </c>
      <c r="N519">
        <v>344426.4</v>
      </c>
      <c r="O519">
        <v>0</v>
      </c>
      <c r="P519">
        <v>0</v>
      </c>
      <c r="Q519">
        <v>0</v>
      </c>
      <c r="R519">
        <v>45292</v>
      </c>
      <c r="S519">
        <v>45657</v>
      </c>
      <c r="V519" t="s">
        <v>380</v>
      </c>
      <c r="W519">
        <v>35659</v>
      </c>
      <c r="X519" s="143">
        <v>344426.4</v>
      </c>
      <c r="Y519" s="143">
        <f t="shared" ref="Y519:Y582" si="16">VLOOKUP(W519,C:M,11,0)</f>
        <v>344426.4</v>
      </c>
      <c r="Z519" t="b">
        <f t="shared" ref="Z519:Z582" si="17">AND(X519=Y519)</f>
        <v>1</v>
      </c>
    </row>
    <row r="520" spans="1:26" x14ac:dyDescent="0.3">
      <c r="A520">
        <v>515</v>
      </c>
      <c r="B520" t="s">
        <v>428</v>
      </c>
      <c r="C520">
        <v>32472</v>
      </c>
      <c r="D520" t="s">
        <v>1899</v>
      </c>
      <c r="E520">
        <v>1970</v>
      </c>
      <c r="F520" t="s">
        <v>2131</v>
      </c>
      <c r="G520" t="s">
        <v>2097</v>
      </c>
      <c r="H520">
        <v>5</v>
      </c>
      <c r="I520">
        <v>6</v>
      </c>
      <c r="J520" t="s">
        <v>2131</v>
      </c>
      <c r="K520">
        <v>7026.9</v>
      </c>
      <c r="L520">
        <v>4322.1000000000004</v>
      </c>
      <c r="M520">
        <v>4856656.8499999996</v>
      </c>
      <c r="N520">
        <v>4856656.8499999996</v>
      </c>
      <c r="O520">
        <v>0</v>
      </c>
      <c r="P520">
        <v>0</v>
      </c>
      <c r="Q520">
        <v>0</v>
      </c>
      <c r="R520">
        <v>45292</v>
      </c>
      <c r="S520">
        <v>45657</v>
      </c>
      <c r="V520" t="s">
        <v>428</v>
      </c>
      <c r="W520">
        <v>32472</v>
      </c>
      <c r="X520" s="143">
        <v>4856656.8499999996</v>
      </c>
      <c r="Y520" s="143">
        <f t="shared" si="16"/>
        <v>4856656.8499999996</v>
      </c>
      <c r="Z520" t="b">
        <f t="shared" si="17"/>
        <v>1</v>
      </c>
    </row>
    <row r="521" spans="1:26" x14ac:dyDescent="0.3">
      <c r="A521">
        <v>516</v>
      </c>
      <c r="B521" t="s">
        <v>367</v>
      </c>
      <c r="C521">
        <v>35199</v>
      </c>
      <c r="D521" t="s">
        <v>1899</v>
      </c>
      <c r="E521">
        <v>1955</v>
      </c>
      <c r="F521" t="s">
        <v>2131</v>
      </c>
      <c r="G521" t="s">
        <v>2098</v>
      </c>
      <c r="H521">
        <v>2</v>
      </c>
      <c r="I521">
        <v>2</v>
      </c>
      <c r="J521" t="s">
        <v>2131</v>
      </c>
      <c r="K521">
        <v>844.1</v>
      </c>
      <c r="L521">
        <v>844.1</v>
      </c>
      <c r="M521">
        <v>7524146.2699999996</v>
      </c>
      <c r="N521">
        <v>7524146.2699999996</v>
      </c>
      <c r="O521">
        <v>0</v>
      </c>
      <c r="P521">
        <v>0</v>
      </c>
      <c r="Q521">
        <v>0</v>
      </c>
      <c r="R521">
        <v>45292</v>
      </c>
      <c r="S521">
        <v>45657</v>
      </c>
      <c r="V521" t="s">
        <v>367</v>
      </c>
      <c r="W521">
        <v>35199</v>
      </c>
      <c r="X521" s="143">
        <v>7524146.2699999996</v>
      </c>
      <c r="Y521" s="143">
        <f t="shared" si="16"/>
        <v>7524146.2699999996</v>
      </c>
      <c r="Z521" t="b">
        <f t="shared" si="17"/>
        <v>1</v>
      </c>
    </row>
    <row r="522" spans="1:26" x14ac:dyDescent="0.3">
      <c r="A522">
        <v>517</v>
      </c>
      <c r="B522" t="s">
        <v>1307</v>
      </c>
      <c r="C522">
        <v>36782</v>
      </c>
      <c r="D522" t="s">
        <v>1899</v>
      </c>
      <c r="E522">
        <v>1968</v>
      </c>
      <c r="F522" t="s">
        <v>2131</v>
      </c>
      <c r="G522" t="s">
        <v>2097</v>
      </c>
      <c r="H522">
        <v>5</v>
      </c>
      <c r="I522">
        <v>10</v>
      </c>
      <c r="J522" t="s">
        <v>2131</v>
      </c>
      <c r="K522">
        <v>13235.7</v>
      </c>
      <c r="L522">
        <v>10021.299999999999</v>
      </c>
      <c r="M522">
        <v>615012</v>
      </c>
      <c r="N522">
        <v>615012</v>
      </c>
      <c r="O522">
        <v>0</v>
      </c>
      <c r="P522">
        <v>0</v>
      </c>
      <c r="Q522">
        <v>0</v>
      </c>
      <c r="R522">
        <v>45292</v>
      </c>
      <c r="S522">
        <v>45657</v>
      </c>
      <c r="V522" t="s">
        <v>1307</v>
      </c>
      <c r="W522">
        <v>36782</v>
      </c>
      <c r="X522" s="143">
        <v>615012</v>
      </c>
      <c r="Y522" s="143">
        <f t="shared" si="16"/>
        <v>615012</v>
      </c>
      <c r="Z522" t="b">
        <f t="shared" si="17"/>
        <v>1</v>
      </c>
    </row>
    <row r="523" spans="1:26" x14ac:dyDescent="0.3">
      <c r="A523">
        <v>518</v>
      </c>
      <c r="B523" t="s">
        <v>1335</v>
      </c>
      <c r="C523">
        <v>36951</v>
      </c>
      <c r="D523" t="s">
        <v>1899</v>
      </c>
      <c r="E523">
        <v>1968</v>
      </c>
      <c r="F523" t="s">
        <v>2131</v>
      </c>
      <c r="G523" t="s">
        <v>2097</v>
      </c>
      <c r="H523">
        <v>5</v>
      </c>
      <c r="I523">
        <v>2</v>
      </c>
      <c r="J523" t="s">
        <v>2131</v>
      </c>
      <c r="K523">
        <v>5475.7</v>
      </c>
      <c r="L523">
        <v>3518.1</v>
      </c>
      <c r="M523">
        <v>213444</v>
      </c>
      <c r="N523">
        <v>213444</v>
      </c>
      <c r="O523">
        <v>0</v>
      </c>
      <c r="P523">
        <v>0</v>
      </c>
      <c r="Q523">
        <v>0</v>
      </c>
      <c r="R523">
        <v>45292</v>
      </c>
      <c r="S523">
        <v>45657</v>
      </c>
      <c r="V523" t="s">
        <v>1335</v>
      </c>
      <c r="W523">
        <v>36951</v>
      </c>
      <c r="X523" s="143">
        <v>213444</v>
      </c>
      <c r="Y523" s="143">
        <f t="shared" si="16"/>
        <v>213444</v>
      </c>
      <c r="Z523" t="b">
        <f t="shared" si="17"/>
        <v>1</v>
      </c>
    </row>
    <row r="524" spans="1:26" x14ac:dyDescent="0.3">
      <c r="A524">
        <v>519</v>
      </c>
      <c r="B524" t="s">
        <v>2183</v>
      </c>
      <c r="C524">
        <v>36075</v>
      </c>
      <c r="D524" t="s">
        <v>1899</v>
      </c>
      <c r="E524">
        <v>1962</v>
      </c>
      <c r="F524" t="s">
        <v>2131</v>
      </c>
      <c r="G524" t="s">
        <v>2098</v>
      </c>
      <c r="H524">
        <v>5</v>
      </c>
      <c r="I524">
        <v>5</v>
      </c>
      <c r="J524" t="s">
        <v>2131</v>
      </c>
      <c r="K524">
        <v>5719.9</v>
      </c>
      <c r="L524">
        <v>4354.6000000000004</v>
      </c>
      <c r="M524">
        <v>5971312.7400000002</v>
      </c>
      <c r="N524">
        <v>5971312.7400000002</v>
      </c>
      <c r="O524">
        <v>0</v>
      </c>
      <c r="P524">
        <v>0</v>
      </c>
      <c r="Q524">
        <v>0</v>
      </c>
      <c r="R524">
        <v>45292</v>
      </c>
      <c r="S524">
        <v>45657</v>
      </c>
      <c r="V524" t="s">
        <v>2183</v>
      </c>
      <c r="W524">
        <v>36075</v>
      </c>
      <c r="X524" s="143">
        <v>5971312.7400000002</v>
      </c>
      <c r="Y524" s="143">
        <f t="shared" si="16"/>
        <v>5971312.7400000002</v>
      </c>
      <c r="Z524" t="b">
        <f t="shared" si="17"/>
        <v>1</v>
      </c>
    </row>
    <row r="525" spans="1:26" x14ac:dyDescent="0.3">
      <c r="A525">
        <v>520</v>
      </c>
      <c r="B525" t="s">
        <v>438</v>
      </c>
      <c r="C525">
        <v>36899</v>
      </c>
      <c r="D525" t="s">
        <v>1899</v>
      </c>
      <c r="E525">
        <v>1972</v>
      </c>
      <c r="F525" t="s">
        <v>2131</v>
      </c>
      <c r="G525" t="s">
        <v>2097</v>
      </c>
      <c r="H525">
        <v>5</v>
      </c>
      <c r="I525">
        <v>3</v>
      </c>
      <c r="J525" t="s">
        <v>2131</v>
      </c>
      <c r="K525">
        <v>4109.7</v>
      </c>
      <c r="L525">
        <v>2528.5</v>
      </c>
      <c r="M525">
        <v>6793870.9335000003</v>
      </c>
      <c r="N525">
        <v>6793870.9335000003</v>
      </c>
      <c r="O525">
        <v>0</v>
      </c>
      <c r="P525">
        <v>0</v>
      </c>
      <c r="Q525">
        <v>0</v>
      </c>
      <c r="R525">
        <v>45292</v>
      </c>
      <c r="S525">
        <v>45657</v>
      </c>
      <c r="V525" t="s">
        <v>438</v>
      </c>
      <c r="W525">
        <v>36899</v>
      </c>
      <c r="X525" s="143">
        <v>6793870.9335000003</v>
      </c>
      <c r="Y525" s="143">
        <f t="shared" si="16"/>
        <v>6793870.9335000003</v>
      </c>
      <c r="Z525" t="b">
        <f t="shared" si="17"/>
        <v>1</v>
      </c>
    </row>
    <row r="526" spans="1:26" x14ac:dyDescent="0.3">
      <c r="A526">
        <v>521</v>
      </c>
      <c r="B526" t="s">
        <v>439</v>
      </c>
      <c r="C526">
        <v>36900</v>
      </c>
      <c r="D526" t="s">
        <v>1899</v>
      </c>
      <c r="E526">
        <v>1972</v>
      </c>
      <c r="F526" t="s">
        <v>2131</v>
      </c>
      <c r="G526" t="s">
        <v>2097</v>
      </c>
      <c r="H526">
        <v>5</v>
      </c>
      <c r="I526">
        <v>3</v>
      </c>
      <c r="J526" t="s">
        <v>2131</v>
      </c>
      <c r="K526">
        <v>4098.2</v>
      </c>
      <c r="L526">
        <v>2532.1999999999998</v>
      </c>
      <c r="M526">
        <v>6797094.9794999994</v>
      </c>
      <c r="N526">
        <v>6797094.9794999994</v>
      </c>
      <c r="O526">
        <v>0</v>
      </c>
      <c r="P526">
        <v>0</v>
      </c>
      <c r="Q526">
        <v>0</v>
      </c>
      <c r="R526">
        <v>45292</v>
      </c>
      <c r="S526">
        <v>45657</v>
      </c>
      <c r="V526" t="s">
        <v>439</v>
      </c>
      <c r="W526">
        <v>36900</v>
      </c>
      <c r="X526" s="143">
        <v>6797094.9794999994</v>
      </c>
      <c r="Y526" s="143">
        <f t="shared" si="16"/>
        <v>6797094.9794999994</v>
      </c>
      <c r="Z526" t="b">
        <f t="shared" si="17"/>
        <v>1</v>
      </c>
    </row>
    <row r="527" spans="1:26" x14ac:dyDescent="0.3">
      <c r="A527">
        <v>522</v>
      </c>
      <c r="B527" t="s">
        <v>440</v>
      </c>
      <c r="C527">
        <v>36901</v>
      </c>
      <c r="D527" t="s">
        <v>1899</v>
      </c>
      <c r="E527">
        <v>1970</v>
      </c>
      <c r="F527" t="s">
        <v>2131</v>
      </c>
      <c r="G527" t="s">
        <v>2097</v>
      </c>
      <c r="H527">
        <v>4</v>
      </c>
      <c r="I527">
        <v>4</v>
      </c>
      <c r="J527" t="s">
        <v>2131</v>
      </c>
      <c r="K527">
        <v>4837.6000000000004</v>
      </c>
      <c r="L527">
        <v>2784.4</v>
      </c>
      <c r="M527">
        <v>9451479.2329999991</v>
      </c>
      <c r="N527">
        <v>9451479.2329999991</v>
      </c>
      <c r="O527">
        <v>0</v>
      </c>
      <c r="P527">
        <v>0</v>
      </c>
      <c r="Q527">
        <v>0</v>
      </c>
      <c r="R527">
        <v>45292</v>
      </c>
      <c r="S527">
        <v>45657</v>
      </c>
      <c r="V527" t="s">
        <v>440</v>
      </c>
      <c r="W527">
        <v>36901</v>
      </c>
      <c r="X527" s="143">
        <v>9451479.2329999991</v>
      </c>
      <c r="Y527" s="143">
        <f t="shared" si="16"/>
        <v>9451479.2329999991</v>
      </c>
      <c r="Z527" t="b">
        <f t="shared" si="17"/>
        <v>1</v>
      </c>
    </row>
    <row r="528" spans="1:26" x14ac:dyDescent="0.3">
      <c r="A528">
        <v>523</v>
      </c>
      <c r="B528" t="s">
        <v>3045</v>
      </c>
      <c r="C528">
        <v>32782</v>
      </c>
      <c r="D528" t="s">
        <v>1899</v>
      </c>
      <c r="E528">
        <v>1998</v>
      </c>
      <c r="F528" t="s">
        <v>2131</v>
      </c>
      <c r="G528" t="s">
        <v>2106</v>
      </c>
      <c r="H528">
        <v>9</v>
      </c>
      <c r="I528">
        <v>1</v>
      </c>
      <c r="J528">
        <v>1</v>
      </c>
      <c r="K528">
        <v>5520.9</v>
      </c>
      <c r="L528">
        <v>4418.6400000000003</v>
      </c>
      <c r="M528">
        <v>2955947.83</v>
      </c>
      <c r="N528">
        <v>2955947.83</v>
      </c>
      <c r="O528">
        <v>0</v>
      </c>
      <c r="P528">
        <v>0</v>
      </c>
      <c r="Q528">
        <v>0</v>
      </c>
      <c r="R528">
        <v>45292</v>
      </c>
      <c r="S528">
        <v>45657</v>
      </c>
      <c r="V528" t="s">
        <v>3045</v>
      </c>
      <c r="W528">
        <v>32782</v>
      </c>
      <c r="X528" s="143">
        <v>2955947.83</v>
      </c>
      <c r="Y528" s="143">
        <f t="shared" si="16"/>
        <v>2955947.83</v>
      </c>
      <c r="Z528" t="b">
        <f t="shared" si="17"/>
        <v>1</v>
      </c>
    </row>
    <row r="529" spans="1:26" x14ac:dyDescent="0.3">
      <c r="A529">
        <v>524</v>
      </c>
      <c r="B529" t="s">
        <v>3046</v>
      </c>
      <c r="C529">
        <v>36679</v>
      </c>
      <c r="D529" t="s">
        <v>1899</v>
      </c>
      <c r="E529">
        <v>1994</v>
      </c>
      <c r="F529" t="s">
        <v>2131</v>
      </c>
      <c r="G529" t="s">
        <v>2097</v>
      </c>
      <c r="H529">
        <v>9</v>
      </c>
      <c r="I529">
        <v>1</v>
      </c>
      <c r="J529">
        <v>2</v>
      </c>
      <c r="K529">
        <v>6439.8</v>
      </c>
      <c r="L529">
        <v>5366.5</v>
      </c>
      <c r="M529">
        <v>5901789.3700000001</v>
      </c>
      <c r="N529">
        <v>5901789.3700000001</v>
      </c>
      <c r="O529">
        <v>0</v>
      </c>
      <c r="P529">
        <v>0</v>
      </c>
      <c r="Q529">
        <v>0</v>
      </c>
      <c r="R529">
        <v>45292</v>
      </c>
      <c r="S529">
        <v>45657</v>
      </c>
      <c r="V529" t="s">
        <v>3046</v>
      </c>
      <c r="W529">
        <v>36679</v>
      </c>
      <c r="X529" s="143">
        <v>5901789.3700000001</v>
      </c>
      <c r="Y529" s="143">
        <f t="shared" si="16"/>
        <v>5901789.3700000001</v>
      </c>
      <c r="Z529" t="b">
        <f t="shared" si="17"/>
        <v>1</v>
      </c>
    </row>
    <row r="530" spans="1:26" x14ac:dyDescent="0.3">
      <c r="A530">
        <v>525</v>
      </c>
      <c r="B530" t="s">
        <v>3047</v>
      </c>
      <c r="C530">
        <v>32732</v>
      </c>
      <c r="D530" t="s">
        <v>1899</v>
      </c>
      <c r="E530">
        <v>1980</v>
      </c>
      <c r="F530" t="s">
        <v>2131</v>
      </c>
      <c r="G530" t="s">
        <v>2097</v>
      </c>
      <c r="H530">
        <v>5</v>
      </c>
      <c r="I530">
        <v>6</v>
      </c>
      <c r="J530" t="s">
        <v>2131</v>
      </c>
      <c r="K530">
        <v>6876.9</v>
      </c>
      <c r="L530">
        <v>4253.5</v>
      </c>
      <c r="M530">
        <v>6589705.9000000004</v>
      </c>
      <c r="N530">
        <v>6589705.9000000004</v>
      </c>
      <c r="O530">
        <v>0</v>
      </c>
      <c r="P530">
        <v>0</v>
      </c>
      <c r="Q530">
        <v>0</v>
      </c>
      <c r="R530">
        <v>45292</v>
      </c>
      <c r="S530">
        <v>45657</v>
      </c>
      <c r="V530" t="s">
        <v>3047</v>
      </c>
      <c r="W530">
        <v>32732</v>
      </c>
      <c r="X530" s="143">
        <v>6589705.9000000004</v>
      </c>
      <c r="Y530" s="143">
        <f t="shared" si="16"/>
        <v>6589705.9000000004</v>
      </c>
      <c r="Z530" t="b">
        <f t="shared" si="17"/>
        <v>1</v>
      </c>
    </row>
    <row r="531" spans="1:26" x14ac:dyDescent="0.3">
      <c r="A531">
        <v>526</v>
      </c>
      <c r="B531" t="s">
        <v>3061</v>
      </c>
      <c r="C531">
        <v>33517</v>
      </c>
      <c r="D531" t="s">
        <v>1899</v>
      </c>
      <c r="E531">
        <v>1970</v>
      </c>
      <c r="F531" t="s">
        <v>2131</v>
      </c>
      <c r="G531" t="s">
        <v>2097</v>
      </c>
      <c r="H531">
        <v>5</v>
      </c>
      <c r="I531">
        <v>4</v>
      </c>
      <c r="J531" t="s">
        <v>2131</v>
      </c>
      <c r="K531">
        <v>5822.8</v>
      </c>
      <c r="L531">
        <v>3617.2</v>
      </c>
      <c r="M531">
        <v>290750.40000000002</v>
      </c>
      <c r="N531">
        <v>290750.40000000002</v>
      </c>
      <c r="O531">
        <v>0</v>
      </c>
      <c r="P531">
        <v>0</v>
      </c>
      <c r="Q531">
        <v>0</v>
      </c>
      <c r="R531">
        <v>45292</v>
      </c>
      <c r="S531">
        <v>45657</v>
      </c>
      <c r="V531" t="s">
        <v>3061</v>
      </c>
      <c r="W531">
        <v>33517</v>
      </c>
      <c r="X531" s="143">
        <v>290750.40000000002</v>
      </c>
      <c r="Y531" s="143">
        <f t="shared" si="16"/>
        <v>290750.40000000002</v>
      </c>
      <c r="Z531" t="b">
        <f t="shared" si="17"/>
        <v>1</v>
      </c>
    </row>
    <row r="532" spans="1:26" x14ac:dyDescent="0.3">
      <c r="A532">
        <v>527</v>
      </c>
      <c r="B532" t="s">
        <v>3062</v>
      </c>
      <c r="C532">
        <v>33273</v>
      </c>
      <c r="D532" t="s">
        <v>1899</v>
      </c>
      <c r="E532">
        <v>1977</v>
      </c>
      <c r="F532" t="s">
        <v>2131</v>
      </c>
      <c r="G532" t="s">
        <v>2097</v>
      </c>
      <c r="H532">
        <v>5</v>
      </c>
      <c r="I532">
        <v>4</v>
      </c>
      <c r="J532" t="s">
        <v>2131</v>
      </c>
      <c r="K532">
        <v>4619.6000000000004</v>
      </c>
      <c r="L532">
        <v>2675.2</v>
      </c>
      <c r="M532">
        <v>10625652.51275</v>
      </c>
      <c r="N532">
        <v>10625652.51275</v>
      </c>
      <c r="O532">
        <v>0</v>
      </c>
      <c r="P532">
        <v>0</v>
      </c>
      <c r="Q532">
        <v>0</v>
      </c>
      <c r="R532">
        <v>45292</v>
      </c>
      <c r="S532">
        <v>45657</v>
      </c>
      <c r="V532" t="s">
        <v>3062</v>
      </c>
      <c r="W532">
        <v>33273</v>
      </c>
      <c r="X532" s="143">
        <v>10625652.51275</v>
      </c>
      <c r="Y532" s="143">
        <f t="shared" si="16"/>
        <v>10625652.51275</v>
      </c>
      <c r="Z532" t="b">
        <f t="shared" si="17"/>
        <v>1</v>
      </c>
    </row>
    <row r="533" spans="1:26" x14ac:dyDescent="0.3">
      <c r="A533">
        <v>528</v>
      </c>
      <c r="B533" t="s">
        <v>3064</v>
      </c>
      <c r="C533">
        <v>34293</v>
      </c>
      <c r="D533" t="s">
        <v>1899</v>
      </c>
      <c r="E533">
        <v>1979</v>
      </c>
      <c r="F533" t="s">
        <v>2131</v>
      </c>
      <c r="G533" t="s">
        <v>2097</v>
      </c>
      <c r="H533">
        <v>5</v>
      </c>
      <c r="I533">
        <v>6</v>
      </c>
      <c r="J533" t="s">
        <v>2131</v>
      </c>
      <c r="K533">
        <v>5990.1</v>
      </c>
      <c r="L533">
        <v>4638.8</v>
      </c>
      <c r="M533">
        <v>4972881.03</v>
      </c>
      <c r="N533">
        <v>4972881.03</v>
      </c>
      <c r="O533">
        <v>0</v>
      </c>
      <c r="P533">
        <v>0</v>
      </c>
      <c r="Q533">
        <v>0</v>
      </c>
      <c r="R533">
        <v>45292</v>
      </c>
      <c r="S533">
        <v>45657</v>
      </c>
      <c r="V533" t="s">
        <v>3064</v>
      </c>
      <c r="W533">
        <v>34293</v>
      </c>
      <c r="X533" s="143">
        <v>4972881.03</v>
      </c>
      <c r="Y533" s="143">
        <f t="shared" si="16"/>
        <v>4972881.03</v>
      </c>
      <c r="Z533" t="b">
        <f t="shared" si="17"/>
        <v>1</v>
      </c>
    </row>
    <row r="534" spans="1:26" x14ac:dyDescent="0.3">
      <c r="A534">
        <v>529</v>
      </c>
      <c r="B534" t="s">
        <v>436</v>
      </c>
      <c r="C534">
        <v>36848</v>
      </c>
      <c r="D534" t="s">
        <v>1899</v>
      </c>
      <c r="E534">
        <v>1991</v>
      </c>
      <c r="F534" t="s">
        <v>2131</v>
      </c>
      <c r="G534" t="s">
        <v>2097</v>
      </c>
      <c r="H534">
        <v>9</v>
      </c>
      <c r="I534">
        <v>2</v>
      </c>
      <c r="J534" t="s">
        <v>2131</v>
      </c>
      <c r="K534">
        <v>4071.9</v>
      </c>
      <c r="L534">
        <v>3766.5</v>
      </c>
      <c r="M534">
        <v>415419.6</v>
      </c>
      <c r="N534">
        <v>415419.6</v>
      </c>
      <c r="O534">
        <v>0</v>
      </c>
      <c r="P534">
        <v>0</v>
      </c>
      <c r="Q534">
        <v>0</v>
      </c>
      <c r="R534">
        <v>45292</v>
      </c>
      <c r="S534">
        <v>45657</v>
      </c>
      <c r="V534" t="s">
        <v>436</v>
      </c>
      <c r="W534">
        <v>36848</v>
      </c>
      <c r="X534" s="143">
        <v>415419.6</v>
      </c>
      <c r="Y534" s="143">
        <f t="shared" si="16"/>
        <v>415419.6</v>
      </c>
      <c r="Z534" t="b">
        <f t="shared" si="17"/>
        <v>1</v>
      </c>
    </row>
    <row r="535" spans="1:26" x14ac:dyDescent="0.3">
      <c r="A535">
        <v>530</v>
      </c>
      <c r="B535" t="s">
        <v>3079</v>
      </c>
      <c r="C535">
        <v>34207</v>
      </c>
      <c r="D535" t="s">
        <v>1899</v>
      </c>
      <c r="E535">
        <v>1950</v>
      </c>
      <c r="F535" t="s">
        <v>2131</v>
      </c>
      <c r="G535" t="s">
        <v>2098</v>
      </c>
      <c r="H535">
        <v>4</v>
      </c>
      <c r="I535">
        <v>3</v>
      </c>
      <c r="J535" t="s">
        <v>2131</v>
      </c>
      <c r="K535">
        <v>3763.85</v>
      </c>
      <c r="L535">
        <v>3610.05</v>
      </c>
      <c r="M535">
        <v>2960026.23</v>
      </c>
      <c r="N535">
        <v>2960026.23</v>
      </c>
      <c r="O535">
        <v>0</v>
      </c>
      <c r="P535">
        <v>0</v>
      </c>
      <c r="Q535">
        <v>0</v>
      </c>
      <c r="R535">
        <v>45292</v>
      </c>
      <c r="S535">
        <v>45657</v>
      </c>
      <c r="V535" t="s">
        <v>3079</v>
      </c>
      <c r="W535">
        <v>34207</v>
      </c>
      <c r="X535" s="143">
        <v>2960026.23</v>
      </c>
      <c r="Y535" s="143">
        <f t="shared" si="16"/>
        <v>2960026.23</v>
      </c>
      <c r="Z535" t="b">
        <f t="shared" si="17"/>
        <v>1</v>
      </c>
    </row>
    <row r="536" spans="1:26" x14ac:dyDescent="0.3">
      <c r="A536">
        <v>531</v>
      </c>
      <c r="B536" t="s">
        <v>3080</v>
      </c>
      <c r="C536">
        <v>34539</v>
      </c>
      <c r="D536" t="s">
        <v>1899</v>
      </c>
      <c r="E536">
        <v>1962</v>
      </c>
      <c r="F536" t="s">
        <v>2131</v>
      </c>
      <c r="G536" t="s">
        <v>2098</v>
      </c>
      <c r="H536">
        <v>4</v>
      </c>
      <c r="I536">
        <v>2</v>
      </c>
      <c r="J536" t="s">
        <v>2131</v>
      </c>
      <c r="K536">
        <v>2164.1999999999998</v>
      </c>
      <c r="L536">
        <v>1261.2</v>
      </c>
      <c r="M536">
        <v>510812.64</v>
      </c>
      <c r="N536">
        <v>510812.64</v>
      </c>
      <c r="O536">
        <v>0</v>
      </c>
      <c r="P536">
        <v>0</v>
      </c>
      <c r="Q536">
        <v>0</v>
      </c>
      <c r="R536">
        <v>45292</v>
      </c>
      <c r="S536">
        <v>45657</v>
      </c>
      <c r="V536" t="s">
        <v>3080</v>
      </c>
      <c r="W536">
        <v>34539</v>
      </c>
      <c r="X536" s="143">
        <v>510812.64</v>
      </c>
      <c r="Y536" s="143">
        <f t="shared" si="16"/>
        <v>510812.64</v>
      </c>
      <c r="Z536" t="b">
        <f t="shared" si="17"/>
        <v>1</v>
      </c>
    </row>
    <row r="537" spans="1:26" x14ac:dyDescent="0.3">
      <c r="A537">
        <v>532</v>
      </c>
      <c r="B537" t="s">
        <v>3084</v>
      </c>
      <c r="C537">
        <v>35007</v>
      </c>
      <c r="D537" t="s">
        <v>1899</v>
      </c>
      <c r="E537">
        <v>1940</v>
      </c>
      <c r="F537" t="s">
        <v>2131</v>
      </c>
      <c r="G537" t="s">
        <v>2098</v>
      </c>
      <c r="H537">
        <v>4</v>
      </c>
      <c r="I537">
        <v>2</v>
      </c>
      <c r="J537" t="s">
        <v>2131</v>
      </c>
      <c r="K537">
        <v>1920.6</v>
      </c>
      <c r="L537">
        <v>1722.5</v>
      </c>
      <c r="M537">
        <v>3511058.9099999997</v>
      </c>
      <c r="N537">
        <v>3511058.9099999997</v>
      </c>
      <c r="O537">
        <v>0</v>
      </c>
      <c r="P537">
        <v>0</v>
      </c>
      <c r="Q537">
        <v>0</v>
      </c>
      <c r="R537">
        <v>45292</v>
      </c>
      <c r="S537">
        <v>45657</v>
      </c>
      <c r="V537" t="s">
        <v>3084</v>
      </c>
      <c r="W537">
        <v>35007</v>
      </c>
      <c r="X537" s="143">
        <v>3511058.9099999997</v>
      </c>
      <c r="Y537" s="143">
        <f t="shared" si="16"/>
        <v>3511058.9099999997</v>
      </c>
      <c r="Z537" t="b">
        <f t="shared" si="17"/>
        <v>1</v>
      </c>
    </row>
    <row r="538" spans="1:26" x14ac:dyDescent="0.3">
      <c r="A538">
        <v>533</v>
      </c>
      <c r="B538" t="s">
        <v>3085</v>
      </c>
      <c r="C538">
        <v>35049</v>
      </c>
      <c r="D538" t="s">
        <v>1899</v>
      </c>
      <c r="E538">
        <v>1957</v>
      </c>
      <c r="F538" t="s">
        <v>2131</v>
      </c>
      <c r="G538" t="s">
        <v>2098</v>
      </c>
      <c r="H538">
        <v>2</v>
      </c>
      <c r="I538">
        <v>2</v>
      </c>
      <c r="J538" t="s">
        <v>2131</v>
      </c>
      <c r="K538">
        <v>995.6</v>
      </c>
      <c r="L538">
        <v>631</v>
      </c>
      <c r="M538">
        <v>448708.33999999997</v>
      </c>
      <c r="N538">
        <v>448708.33999999997</v>
      </c>
      <c r="O538">
        <v>0</v>
      </c>
      <c r="P538">
        <v>0</v>
      </c>
      <c r="Q538">
        <v>0</v>
      </c>
      <c r="R538">
        <v>45292</v>
      </c>
      <c r="S538">
        <v>45657</v>
      </c>
      <c r="V538" t="s">
        <v>3085</v>
      </c>
      <c r="W538">
        <v>35049</v>
      </c>
      <c r="X538" s="143">
        <v>448708.33999999997</v>
      </c>
      <c r="Y538" s="143">
        <f t="shared" si="16"/>
        <v>448708.33999999997</v>
      </c>
      <c r="Z538" t="b">
        <f t="shared" si="17"/>
        <v>1</v>
      </c>
    </row>
    <row r="539" spans="1:26" x14ac:dyDescent="0.3">
      <c r="A539">
        <v>534</v>
      </c>
      <c r="B539" t="s">
        <v>3086</v>
      </c>
      <c r="C539">
        <v>35426</v>
      </c>
      <c r="D539" t="s">
        <v>1899</v>
      </c>
      <c r="E539">
        <v>1965</v>
      </c>
      <c r="F539" t="s">
        <v>2131</v>
      </c>
      <c r="G539" t="s">
        <v>2098</v>
      </c>
      <c r="H539">
        <v>4</v>
      </c>
      <c r="I539">
        <v>3</v>
      </c>
      <c r="J539" t="s">
        <v>2131</v>
      </c>
      <c r="K539">
        <v>1969.1</v>
      </c>
      <c r="L539">
        <v>1969.1</v>
      </c>
      <c r="M539">
        <v>2298016.5</v>
      </c>
      <c r="N539">
        <v>2298016.5</v>
      </c>
      <c r="O539">
        <v>0</v>
      </c>
      <c r="P539">
        <v>0</v>
      </c>
      <c r="Q539">
        <v>0</v>
      </c>
      <c r="R539">
        <v>45292</v>
      </c>
      <c r="S539">
        <v>45657</v>
      </c>
      <c r="V539" t="s">
        <v>3086</v>
      </c>
      <c r="W539">
        <v>35426</v>
      </c>
      <c r="X539" s="143">
        <v>2298016.5</v>
      </c>
      <c r="Y539" s="143">
        <f t="shared" si="16"/>
        <v>2298016.5</v>
      </c>
      <c r="Z539" t="b">
        <f t="shared" si="17"/>
        <v>1</v>
      </c>
    </row>
    <row r="540" spans="1:26" x14ac:dyDescent="0.3">
      <c r="A540">
        <v>535</v>
      </c>
      <c r="B540" t="s">
        <v>3087</v>
      </c>
      <c r="C540">
        <v>35416</v>
      </c>
      <c r="D540" t="s">
        <v>1899</v>
      </c>
      <c r="E540">
        <v>1973</v>
      </c>
      <c r="F540" t="s">
        <v>2131</v>
      </c>
      <c r="G540" t="s">
        <v>2097</v>
      </c>
      <c r="H540">
        <v>9</v>
      </c>
      <c r="I540">
        <v>1</v>
      </c>
      <c r="J540" t="s">
        <v>2131</v>
      </c>
      <c r="K540">
        <v>1655.3</v>
      </c>
      <c r="L540">
        <v>1655.3</v>
      </c>
      <c r="M540">
        <v>3179863</v>
      </c>
      <c r="N540">
        <v>3179863</v>
      </c>
      <c r="O540">
        <v>0</v>
      </c>
      <c r="P540">
        <v>0</v>
      </c>
      <c r="Q540">
        <v>0</v>
      </c>
      <c r="R540">
        <v>45292</v>
      </c>
      <c r="S540">
        <v>45657</v>
      </c>
      <c r="V540" t="s">
        <v>3087</v>
      </c>
      <c r="W540">
        <v>35416</v>
      </c>
      <c r="X540" s="143">
        <v>3179863</v>
      </c>
      <c r="Y540" s="143">
        <f t="shared" si="16"/>
        <v>3179863</v>
      </c>
      <c r="Z540" t="b">
        <f t="shared" si="17"/>
        <v>1</v>
      </c>
    </row>
    <row r="541" spans="1:26" x14ac:dyDescent="0.3">
      <c r="A541">
        <v>536</v>
      </c>
      <c r="B541" t="s">
        <v>52</v>
      </c>
      <c r="C541">
        <v>35526</v>
      </c>
      <c r="D541" t="s">
        <v>1899</v>
      </c>
      <c r="E541">
        <v>1957</v>
      </c>
      <c r="F541" t="s">
        <v>2131</v>
      </c>
      <c r="G541" t="s">
        <v>2098</v>
      </c>
      <c r="H541">
        <v>3</v>
      </c>
      <c r="I541">
        <v>1</v>
      </c>
      <c r="J541" t="s">
        <v>2131</v>
      </c>
      <c r="K541">
        <v>1009.3</v>
      </c>
      <c r="L541">
        <v>618.5</v>
      </c>
      <c r="M541">
        <v>39787.199999999997</v>
      </c>
      <c r="N541">
        <v>39787.199999999997</v>
      </c>
      <c r="O541">
        <v>0</v>
      </c>
      <c r="P541">
        <v>0</v>
      </c>
      <c r="Q541">
        <v>0</v>
      </c>
      <c r="R541">
        <v>45292</v>
      </c>
      <c r="S541">
        <v>45657</v>
      </c>
      <c r="V541" t="s">
        <v>52</v>
      </c>
      <c r="W541">
        <v>35526</v>
      </c>
      <c r="X541" s="143">
        <v>39787.199999999997</v>
      </c>
      <c r="Y541" s="143">
        <f t="shared" si="16"/>
        <v>39787.199999999997</v>
      </c>
      <c r="Z541" t="b">
        <f t="shared" si="17"/>
        <v>1</v>
      </c>
    </row>
    <row r="542" spans="1:26" x14ac:dyDescent="0.3">
      <c r="A542">
        <v>537</v>
      </c>
      <c r="B542" t="s">
        <v>3089</v>
      </c>
      <c r="C542">
        <v>36360</v>
      </c>
      <c r="D542" t="s">
        <v>1899</v>
      </c>
      <c r="E542">
        <v>1963</v>
      </c>
      <c r="F542" t="s">
        <v>2131</v>
      </c>
      <c r="G542" t="s">
        <v>2097</v>
      </c>
      <c r="H542">
        <v>5</v>
      </c>
      <c r="I542">
        <v>3</v>
      </c>
      <c r="J542" t="s">
        <v>2131</v>
      </c>
      <c r="K542">
        <v>4296.3</v>
      </c>
      <c r="L542">
        <v>2734.3</v>
      </c>
      <c r="M542">
        <v>260074.8</v>
      </c>
      <c r="N542">
        <v>260074.8</v>
      </c>
      <c r="O542">
        <v>0</v>
      </c>
      <c r="P542">
        <v>0</v>
      </c>
      <c r="Q542">
        <v>0</v>
      </c>
      <c r="R542">
        <v>45292</v>
      </c>
      <c r="S542">
        <v>45657</v>
      </c>
      <c r="V542" t="s">
        <v>3089</v>
      </c>
      <c r="W542">
        <v>36360</v>
      </c>
      <c r="X542" s="143">
        <v>260074.8</v>
      </c>
      <c r="Y542" s="143">
        <f t="shared" si="16"/>
        <v>260074.8</v>
      </c>
      <c r="Z542" t="b">
        <f t="shared" si="17"/>
        <v>1</v>
      </c>
    </row>
    <row r="543" spans="1:26" x14ac:dyDescent="0.3">
      <c r="A543">
        <v>538</v>
      </c>
      <c r="B543" t="s">
        <v>3091</v>
      </c>
      <c r="C543">
        <v>36561</v>
      </c>
      <c r="D543" t="s">
        <v>1899</v>
      </c>
      <c r="E543">
        <v>1963</v>
      </c>
      <c r="F543" t="s">
        <v>2131</v>
      </c>
      <c r="G543" t="s">
        <v>2097</v>
      </c>
      <c r="H543">
        <v>5</v>
      </c>
      <c r="I543">
        <v>4</v>
      </c>
      <c r="J543" t="s">
        <v>2131</v>
      </c>
      <c r="K543">
        <v>5817.6</v>
      </c>
      <c r="L543">
        <v>3710.4</v>
      </c>
      <c r="M543">
        <v>432578.4</v>
      </c>
      <c r="N543">
        <v>432578.4</v>
      </c>
      <c r="O543">
        <v>0</v>
      </c>
      <c r="P543">
        <v>0</v>
      </c>
      <c r="Q543">
        <v>0</v>
      </c>
      <c r="R543">
        <v>45292</v>
      </c>
      <c r="S543">
        <v>45657</v>
      </c>
      <c r="V543" t="s">
        <v>3091</v>
      </c>
      <c r="W543">
        <v>36561</v>
      </c>
      <c r="X543" s="143">
        <v>432578.4</v>
      </c>
      <c r="Y543" s="143">
        <f t="shared" si="16"/>
        <v>432578.4</v>
      </c>
      <c r="Z543" t="b">
        <f t="shared" si="17"/>
        <v>1</v>
      </c>
    </row>
    <row r="544" spans="1:26" x14ac:dyDescent="0.3">
      <c r="A544">
        <v>539</v>
      </c>
      <c r="B544" t="s">
        <v>3094</v>
      </c>
      <c r="C544">
        <v>37145</v>
      </c>
      <c r="D544" t="s">
        <v>1899</v>
      </c>
      <c r="E544">
        <v>1961</v>
      </c>
      <c r="F544" t="s">
        <v>2131</v>
      </c>
      <c r="G544" t="s">
        <v>2103</v>
      </c>
      <c r="H544">
        <v>2</v>
      </c>
      <c r="I544">
        <v>2</v>
      </c>
      <c r="J544" t="s">
        <v>2131</v>
      </c>
      <c r="K544">
        <v>631</v>
      </c>
      <c r="L544">
        <v>570.70000000000005</v>
      </c>
      <c r="M544">
        <v>273938.68</v>
      </c>
      <c r="N544">
        <v>273938.68</v>
      </c>
      <c r="O544">
        <v>0</v>
      </c>
      <c r="P544">
        <v>0</v>
      </c>
      <c r="Q544">
        <v>0</v>
      </c>
      <c r="R544">
        <v>45292</v>
      </c>
      <c r="S544">
        <v>45657</v>
      </c>
      <c r="V544" t="s">
        <v>3094</v>
      </c>
      <c r="W544">
        <v>37145</v>
      </c>
      <c r="X544" s="143">
        <v>273938.68</v>
      </c>
      <c r="Y544" s="143">
        <f t="shared" si="16"/>
        <v>273938.68</v>
      </c>
      <c r="Z544" t="b">
        <f t="shared" si="17"/>
        <v>1</v>
      </c>
    </row>
    <row r="545" spans="1:26" x14ac:dyDescent="0.3">
      <c r="A545">
        <v>540</v>
      </c>
      <c r="B545" t="s">
        <v>3095</v>
      </c>
      <c r="C545">
        <v>37146</v>
      </c>
      <c r="D545" t="s">
        <v>1899</v>
      </c>
      <c r="E545">
        <v>1961</v>
      </c>
      <c r="F545" t="s">
        <v>2131</v>
      </c>
      <c r="G545" t="s">
        <v>2103</v>
      </c>
      <c r="H545">
        <v>2</v>
      </c>
      <c r="I545">
        <v>2</v>
      </c>
      <c r="J545" t="s">
        <v>2131</v>
      </c>
      <c r="K545">
        <v>629.6</v>
      </c>
      <c r="L545">
        <v>570.9</v>
      </c>
      <c r="M545">
        <v>465673.91</v>
      </c>
      <c r="N545">
        <v>465673.91</v>
      </c>
      <c r="O545">
        <v>0</v>
      </c>
      <c r="P545">
        <v>0</v>
      </c>
      <c r="Q545">
        <v>0</v>
      </c>
      <c r="R545">
        <v>45292</v>
      </c>
      <c r="S545">
        <v>45657</v>
      </c>
      <c r="V545" t="s">
        <v>3095</v>
      </c>
      <c r="W545">
        <v>37146</v>
      </c>
      <c r="X545" s="143">
        <v>465673.91</v>
      </c>
      <c r="Y545" s="143">
        <f t="shared" si="16"/>
        <v>465673.91</v>
      </c>
      <c r="Z545" t="b">
        <f t="shared" si="17"/>
        <v>1</v>
      </c>
    </row>
    <row r="546" spans="1:26" x14ac:dyDescent="0.3">
      <c r="A546">
        <v>541</v>
      </c>
      <c r="B546" t="s">
        <v>381</v>
      </c>
      <c r="C546">
        <v>35660</v>
      </c>
      <c r="D546" t="s">
        <v>1899</v>
      </c>
      <c r="E546">
        <v>1966</v>
      </c>
      <c r="F546" t="s">
        <v>2131</v>
      </c>
      <c r="G546" t="s">
        <v>2097</v>
      </c>
      <c r="H546">
        <v>5</v>
      </c>
      <c r="I546">
        <v>4</v>
      </c>
      <c r="J546" t="s">
        <v>2131</v>
      </c>
      <c r="K546">
        <v>5682.6</v>
      </c>
      <c r="L546">
        <v>3584.1</v>
      </c>
      <c r="M546">
        <v>5815686.5199999996</v>
      </c>
      <c r="N546">
        <v>5815686.5199999996</v>
      </c>
      <c r="O546">
        <v>0</v>
      </c>
      <c r="P546">
        <v>0</v>
      </c>
      <c r="Q546">
        <v>0</v>
      </c>
      <c r="R546">
        <v>45292</v>
      </c>
      <c r="S546">
        <v>45657</v>
      </c>
      <c r="V546" t="s">
        <v>381</v>
      </c>
      <c r="W546">
        <v>35660</v>
      </c>
      <c r="X546" s="143">
        <v>5815686.5199999996</v>
      </c>
      <c r="Y546" s="143">
        <f t="shared" si="16"/>
        <v>5815686.5199999996</v>
      </c>
      <c r="Z546" t="b">
        <f t="shared" si="17"/>
        <v>1</v>
      </c>
    </row>
    <row r="547" spans="1:26" x14ac:dyDescent="0.3">
      <c r="A547">
        <v>542</v>
      </c>
      <c r="B547" t="s">
        <v>389</v>
      </c>
      <c r="C547">
        <v>35902</v>
      </c>
      <c r="D547" t="s">
        <v>1899</v>
      </c>
      <c r="E547">
        <v>1975</v>
      </c>
      <c r="F547" t="s">
        <v>2131</v>
      </c>
      <c r="G547" t="s">
        <v>2097</v>
      </c>
      <c r="H547">
        <v>5</v>
      </c>
      <c r="I547">
        <v>4</v>
      </c>
      <c r="J547" t="s">
        <v>2131</v>
      </c>
      <c r="K547">
        <v>5618.8</v>
      </c>
      <c r="L547">
        <v>3633.3</v>
      </c>
      <c r="M547">
        <v>288216</v>
      </c>
      <c r="N547">
        <v>288216</v>
      </c>
      <c r="O547">
        <v>0</v>
      </c>
      <c r="P547">
        <v>0</v>
      </c>
      <c r="Q547">
        <v>0</v>
      </c>
      <c r="R547">
        <v>45292</v>
      </c>
      <c r="S547">
        <v>45657</v>
      </c>
      <c r="V547" t="s">
        <v>389</v>
      </c>
      <c r="W547">
        <v>35902</v>
      </c>
      <c r="X547" s="143">
        <v>288216</v>
      </c>
      <c r="Y547" s="143">
        <f t="shared" si="16"/>
        <v>288216</v>
      </c>
      <c r="Z547" t="b">
        <f t="shared" si="17"/>
        <v>1</v>
      </c>
    </row>
    <row r="548" spans="1:26" x14ac:dyDescent="0.3">
      <c r="A548">
        <v>543</v>
      </c>
      <c r="B548" t="s">
        <v>1220</v>
      </c>
      <c r="C548">
        <v>34153</v>
      </c>
      <c r="D548" t="s">
        <v>1899</v>
      </c>
      <c r="E548">
        <v>1969</v>
      </c>
      <c r="F548" t="s">
        <v>2131</v>
      </c>
      <c r="G548" t="s">
        <v>2097</v>
      </c>
      <c r="H548">
        <v>4</v>
      </c>
      <c r="I548">
        <v>8</v>
      </c>
      <c r="J548" t="s">
        <v>2131</v>
      </c>
      <c r="K548">
        <v>7864.6</v>
      </c>
      <c r="L548">
        <v>5600.6</v>
      </c>
      <c r="M548">
        <v>415212</v>
      </c>
      <c r="N548">
        <v>415212</v>
      </c>
      <c r="O548">
        <v>0</v>
      </c>
      <c r="P548">
        <v>0</v>
      </c>
      <c r="Q548">
        <v>0</v>
      </c>
      <c r="R548">
        <v>45292</v>
      </c>
      <c r="S548">
        <v>45657</v>
      </c>
      <c r="V548" t="s">
        <v>1220</v>
      </c>
      <c r="W548">
        <v>34153</v>
      </c>
      <c r="X548" s="143">
        <v>415212</v>
      </c>
      <c r="Y548" s="143">
        <f t="shared" si="16"/>
        <v>415212</v>
      </c>
      <c r="Z548" t="b">
        <f t="shared" si="17"/>
        <v>1</v>
      </c>
    </row>
    <row r="549" spans="1:26" x14ac:dyDescent="0.3">
      <c r="A549">
        <v>544</v>
      </c>
      <c r="B549" t="s">
        <v>1269</v>
      </c>
      <c r="C549">
        <v>35657</v>
      </c>
      <c r="D549" t="s">
        <v>1899</v>
      </c>
      <c r="E549">
        <v>1972</v>
      </c>
      <c r="F549" t="s">
        <v>2131</v>
      </c>
      <c r="G549" t="s">
        <v>2097</v>
      </c>
      <c r="H549">
        <v>5</v>
      </c>
      <c r="I549">
        <v>4</v>
      </c>
      <c r="J549" t="s">
        <v>2131</v>
      </c>
      <c r="K549">
        <v>4462.3</v>
      </c>
      <c r="L549">
        <v>2742.4</v>
      </c>
      <c r="M549">
        <v>176760</v>
      </c>
      <c r="N549">
        <v>176760</v>
      </c>
      <c r="O549">
        <v>0</v>
      </c>
      <c r="P549">
        <v>0</v>
      </c>
      <c r="Q549">
        <v>0</v>
      </c>
      <c r="R549">
        <v>45292</v>
      </c>
      <c r="S549">
        <v>45657</v>
      </c>
      <c r="V549" t="s">
        <v>1269</v>
      </c>
      <c r="W549">
        <v>35657</v>
      </c>
      <c r="X549" s="143">
        <v>176760</v>
      </c>
      <c r="Y549" s="143">
        <f t="shared" si="16"/>
        <v>176760</v>
      </c>
      <c r="Z549" t="b">
        <f t="shared" si="17"/>
        <v>1</v>
      </c>
    </row>
    <row r="550" spans="1:26" x14ac:dyDescent="0.3">
      <c r="A550">
        <v>545</v>
      </c>
      <c r="B550" t="s">
        <v>1270</v>
      </c>
      <c r="C550">
        <v>35661</v>
      </c>
      <c r="D550" t="s">
        <v>1899</v>
      </c>
      <c r="E550">
        <v>1968</v>
      </c>
      <c r="F550" t="s">
        <v>2131</v>
      </c>
      <c r="G550" t="s">
        <v>2097</v>
      </c>
      <c r="H550">
        <v>5</v>
      </c>
      <c r="I550">
        <v>7</v>
      </c>
      <c r="J550" t="s">
        <v>2131</v>
      </c>
      <c r="K550">
        <v>8195.11</v>
      </c>
      <c r="L550">
        <v>6120.81</v>
      </c>
      <c r="M550">
        <v>385656</v>
      </c>
      <c r="N550">
        <v>385656</v>
      </c>
      <c r="O550">
        <v>0</v>
      </c>
      <c r="P550">
        <v>0</v>
      </c>
      <c r="Q550">
        <v>0</v>
      </c>
      <c r="R550">
        <v>45292</v>
      </c>
      <c r="S550">
        <v>45657</v>
      </c>
      <c r="V550" t="s">
        <v>1270</v>
      </c>
      <c r="W550">
        <v>35661</v>
      </c>
      <c r="X550" s="143">
        <v>385656</v>
      </c>
      <c r="Y550" s="143">
        <f t="shared" si="16"/>
        <v>385656</v>
      </c>
      <c r="Z550" t="b">
        <f t="shared" si="17"/>
        <v>1</v>
      </c>
    </row>
    <row r="551" spans="1:26" x14ac:dyDescent="0.3">
      <c r="A551">
        <v>546</v>
      </c>
      <c r="B551" t="s">
        <v>1271</v>
      </c>
      <c r="C551">
        <v>35662</v>
      </c>
      <c r="D551" t="s">
        <v>1899</v>
      </c>
      <c r="E551">
        <v>1966</v>
      </c>
      <c r="F551" t="s">
        <v>2131</v>
      </c>
      <c r="G551" t="s">
        <v>2097</v>
      </c>
      <c r="H551">
        <v>5</v>
      </c>
      <c r="I551">
        <v>4</v>
      </c>
      <c r="J551" t="s">
        <v>2131</v>
      </c>
      <c r="K551">
        <v>3372.4</v>
      </c>
      <c r="L551">
        <v>2584.6999999999998</v>
      </c>
      <c r="M551">
        <v>162936</v>
      </c>
      <c r="N551">
        <v>162936</v>
      </c>
      <c r="O551">
        <v>0</v>
      </c>
      <c r="P551">
        <v>0</v>
      </c>
      <c r="Q551">
        <v>0</v>
      </c>
      <c r="R551">
        <v>45292</v>
      </c>
      <c r="S551">
        <v>45657</v>
      </c>
      <c r="V551" t="s">
        <v>1271</v>
      </c>
      <c r="W551">
        <v>35662</v>
      </c>
      <c r="X551" s="143">
        <v>162936</v>
      </c>
      <c r="Y551" s="143">
        <f t="shared" si="16"/>
        <v>162936</v>
      </c>
      <c r="Z551" t="b">
        <f t="shared" si="17"/>
        <v>1</v>
      </c>
    </row>
    <row r="552" spans="1:26" x14ac:dyDescent="0.3">
      <c r="A552">
        <v>547</v>
      </c>
      <c r="B552" t="s">
        <v>1272</v>
      </c>
      <c r="C552">
        <v>35663</v>
      </c>
      <c r="D552" t="s">
        <v>1899</v>
      </c>
      <c r="E552">
        <v>1966</v>
      </c>
      <c r="F552" t="s">
        <v>2131</v>
      </c>
      <c r="G552" t="s">
        <v>2097</v>
      </c>
      <c r="H552">
        <v>5</v>
      </c>
      <c r="I552">
        <v>4</v>
      </c>
      <c r="J552" t="s">
        <v>2131</v>
      </c>
      <c r="K552">
        <v>3339.9</v>
      </c>
      <c r="L552">
        <v>2553.6</v>
      </c>
      <c r="M552">
        <v>162936</v>
      </c>
      <c r="N552">
        <v>162936</v>
      </c>
      <c r="O552">
        <v>0</v>
      </c>
      <c r="P552">
        <v>0</v>
      </c>
      <c r="Q552">
        <v>0</v>
      </c>
      <c r="R552">
        <v>45292</v>
      </c>
      <c r="S552">
        <v>45657</v>
      </c>
      <c r="V552" t="s">
        <v>1272</v>
      </c>
      <c r="W552">
        <v>35663</v>
      </c>
      <c r="X552" s="143">
        <v>162936</v>
      </c>
      <c r="Y552" s="143">
        <f t="shared" si="16"/>
        <v>162936</v>
      </c>
      <c r="Z552" t="b">
        <f t="shared" si="17"/>
        <v>1</v>
      </c>
    </row>
    <row r="553" spans="1:26" x14ac:dyDescent="0.3">
      <c r="A553">
        <v>548</v>
      </c>
      <c r="B553" t="s">
        <v>1273</v>
      </c>
      <c r="C553">
        <v>35665</v>
      </c>
      <c r="D553" t="s">
        <v>1899</v>
      </c>
      <c r="E553">
        <v>1966</v>
      </c>
      <c r="F553" t="s">
        <v>2131</v>
      </c>
      <c r="G553" t="s">
        <v>2097</v>
      </c>
      <c r="H553">
        <v>5</v>
      </c>
      <c r="I553">
        <v>4</v>
      </c>
      <c r="J553" t="s">
        <v>2131</v>
      </c>
      <c r="K553">
        <v>4389</v>
      </c>
      <c r="L553">
        <v>3492.7</v>
      </c>
      <c r="M553">
        <v>219648</v>
      </c>
      <c r="N553">
        <v>219648</v>
      </c>
      <c r="O553">
        <v>0</v>
      </c>
      <c r="P553">
        <v>0</v>
      </c>
      <c r="Q553">
        <v>0</v>
      </c>
      <c r="R553">
        <v>45292</v>
      </c>
      <c r="S553">
        <v>45657</v>
      </c>
      <c r="V553" t="s">
        <v>1273</v>
      </c>
      <c r="W553">
        <v>35665</v>
      </c>
      <c r="X553" s="143">
        <v>219648</v>
      </c>
      <c r="Y553" s="143">
        <f t="shared" si="16"/>
        <v>219648</v>
      </c>
      <c r="Z553" t="b">
        <f t="shared" si="17"/>
        <v>1</v>
      </c>
    </row>
    <row r="554" spans="1:26" x14ac:dyDescent="0.3">
      <c r="A554">
        <v>549</v>
      </c>
      <c r="B554" t="s">
        <v>1304</v>
      </c>
      <c r="C554">
        <v>36616</v>
      </c>
      <c r="D554" t="s">
        <v>1899</v>
      </c>
      <c r="E554">
        <v>1968</v>
      </c>
      <c r="F554" t="s">
        <v>2131</v>
      </c>
      <c r="G554" t="s">
        <v>2097</v>
      </c>
      <c r="H554">
        <v>4</v>
      </c>
      <c r="I554">
        <v>3</v>
      </c>
      <c r="J554" t="s">
        <v>2131</v>
      </c>
      <c r="K554">
        <v>3647.4</v>
      </c>
      <c r="L554">
        <v>2119.8000000000002</v>
      </c>
      <c r="M554">
        <v>258048</v>
      </c>
      <c r="N554">
        <v>258048</v>
      </c>
      <c r="O554">
        <v>0</v>
      </c>
      <c r="P554">
        <v>0</v>
      </c>
      <c r="Q554">
        <v>0</v>
      </c>
      <c r="R554">
        <v>45292</v>
      </c>
      <c r="S554">
        <v>45657</v>
      </c>
      <c r="V554" t="s">
        <v>1304</v>
      </c>
      <c r="W554">
        <v>36616</v>
      </c>
      <c r="X554" s="143">
        <v>258048</v>
      </c>
      <c r="Y554" s="143">
        <f t="shared" si="16"/>
        <v>258048</v>
      </c>
      <c r="Z554" t="b">
        <f t="shared" si="17"/>
        <v>1</v>
      </c>
    </row>
    <row r="555" spans="1:26" x14ac:dyDescent="0.3">
      <c r="A555">
        <v>550</v>
      </c>
      <c r="B555" t="s">
        <v>1313</v>
      </c>
      <c r="C555">
        <v>36842</v>
      </c>
      <c r="D555" t="s">
        <v>1899</v>
      </c>
      <c r="E555">
        <v>1966</v>
      </c>
      <c r="F555" t="s">
        <v>2131</v>
      </c>
      <c r="G555" t="s">
        <v>2097</v>
      </c>
      <c r="H555">
        <v>5</v>
      </c>
      <c r="I555">
        <v>6</v>
      </c>
      <c r="J555" t="s">
        <v>2131</v>
      </c>
      <c r="K555">
        <v>8209.2999999999993</v>
      </c>
      <c r="L555">
        <v>5095</v>
      </c>
      <c r="M555">
        <v>373488</v>
      </c>
      <c r="N555">
        <v>373488</v>
      </c>
      <c r="O555">
        <v>0</v>
      </c>
      <c r="P555">
        <v>0</v>
      </c>
      <c r="Q555">
        <v>0</v>
      </c>
      <c r="R555">
        <v>45292</v>
      </c>
      <c r="S555">
        <v>45657</v>
      </c>
      <c r="V555" t="s">
        <v>1313</v>
      </c>
      <c r="W555">
        <v>36842</v>
      </c>
      <c r="X555" s="143">
        <v>373488</v>
      </c>
      <c r="Y555" s="143">
        <f t="shared" si="16"/>
        <v>373488</v>
      </c>
      <c r="Z555" t="b">
        <f t="shared" si="17"/>
        <v>1</v>
      </c>
    </row>
    <row r="556" spans="1:26" x14ac:dyDescent="0.3">
      <c r="A556">
        <v>551</v>
      </c>
      <c r="B556" t="s">
        <v>1317</v>
      </c>
      <c r="C556">
        <v>36830</v>
      </c>
      <c r="D556" t="s">
        <v>1899</v>
      </c>
      <c r="E556">
        <v>1970</v>
      </c>
      <c r="F556" t="s">
        <v>2131</v>
      </c>
      <c r="G556" t="s">
        <v>2097</v>
      </c>
      <c r="H556">
        <v>5</v>
      </c>
      <c r="I556">
        <v>8</v>
      </c>
      <c r="J556" t="s">
        <v>2131</v>
      </c>
      <c r="K556">
        <v>9656.2000000000007</v>
      </c>
      <c r="L556">
        <v>5709.8</v>
      </c>
      <c r="M556">
        <v>388548</v>
      </c>
      <c r="N556">
        <v>388548</v>
      </c>
      <c r="O556">
        <v>0</v>
      </c>
      <c r="P556">
        <v>0</v>
      </c>
      <c r="Q556">
        <v>0</v>
      </c>
      <c r="R556">
        <v>45292</v>
      </c>
      <c r="S556">
        <v>45657</v>
      </c>
      <c r="V556" t="s">
        <v>1317</v>
      </c>
      <c r="W556">
        <v>36830</v>
      </c>
      <c r="X556" s="143">
        <v>388548</v>
      </c>
      <c r="Y556" s="143">
        <f t="shared" si="16"/>
        <v>388548</v>
      </c>
      <c r="Z556" t="b">
        <f t="shared" si="17"/>
        <v>1</v>
      </c>
    </row>
    <row r="557" spans="1:26" x14ac:dyDescent="0.3">
      <c r="A557">
        <v>552</v>
      </c>
      <c r="B557" t="s">
        <v>1318</v>
      </c>
      <c r="C557">
        <v>36834</v>
      </c>
      <c r="D557" t="s">
        <v>1899</v>
      </c>
      <c r="E557">
        <v>1969</v>
      </c>
      <c r="F557" t="s">
        <v>2131</v>
      </c>
      <c r="G557" t="s">
        <v>2097</v>
      </c>
      <c r="H557">
        <v>5</v>
      </c>
      <c r="I557">
        <v>8</v>
      </c>
      <c r="J557" t="s">
        <v>2131</v>
      </c>
      <c r="K557">
        <v>9128.6</v>
      </c>
      <c r="L557">
        <v>5482.7</v>
      </c>
      <c r="M557">
        <v>407100</v>
      </c>
      <c r="N557">
        <v>407100</v>
      </c>
      <c r="O557">
        <v>0</v>
      </c>
      <c r="P557">
        <v>0</v>
      </c>
      <c r="Q557">
        <v>0</v>
      </c>
      <c r="R557">
        <v>45292</v>
      </c>
      <c r="S557">
        <v>45657</v>
      </c>
      <c r="V557" t="s">
        <v>1318</v>
      </c>
      <c r="W557">
        <v>36834</v>
      </c>
      <c r="X557" s="143">
        <v>407100</v>
      </c>
      <c r="Y557" s="143">
        <f t="shared" si="16"/>
        <v>407100</v>
      </c>
      <c r="Z557" t="b">
        <f t="shared" si="17"/>
        <v>1</v>
      </c>
    </row>
    <row r="558" spans="1:26" x14ac:dyDescent="0.3">
      <c r="A558">
        <v>553</v>
      </c>
      <c r="B558" t="s">
        <v>1323</v>
      </c>
      <c r="C558">
        <v>36861</v>
      </c>
      <c r="D558" t="s">
        <v>1899</v>
      </c>
      <c r="E558">
        <v>1974</v>
      </c>
      <c r="F558" t="s">
        <v>2131</v>
      </c>
      <c r="G558" t="s">
        <v>2097</v>
      </c>
      <c r="H558">
        <v>5</v>
      </c>
      <c r="I558">
        <v>8</v>
      </c>
      <c r="J558" t="s">
        <v>2131</v>
      </c>
      <c r="K558">
        <v>9145.7000000000007</v>
      </c>
      <c r="L558">
        <v>5647.6</v>
      </c>
      <c r="M558">
        <v>394260</v>
      </c>
      <c r="N558">
        <v>394260</v>
      </c>
      <c r="O558">
        <v>0</v>
      </c>
      <c r="P558">
        <v>0</v>
      </c>
      <c r="Q558">
        <v>0</v>
      </c>
      <c r="R558">
        <v>45292</v>
      </c>
      <c r="S558">
        <v>45657</v>
      </c>
      <c r="V558" t="s">
        <v>1323</v>
      </c>
      <c r="W558">
        <v>36861</v>
      </c>
      <c r="X558" s="143">
        <v>394260</v>
      </c>
      <c r="Y558" s="143">
        <f t="shared" si="16"/>
        <v>394260</v>
      </c>
      <c r="Z558" t="b">
        <f t="shared" si="17"/>
        <v>1</v>
      </c>
    </row>
    <row r="559" spans="1:26" x14ac:dyDescent="0.3">
      <c r="A559">
        <v>554</v>
      </c>
      <c r="B559" t="s">
        <v>3305</v>
      </c>
      <c r="C559">
        <v>36608</v>
      </c>
      <c r="D559" t="s">
        <v>1899</v>
      </c>
      <c r="E559">
        <v>1962</v>
      </c>
      <c r="F559" t="s">
        <v>2131</v>
      </c>
      <c r="G559" t="s">
        <v>2130</v>
      </c>
      <c r="H559">
        <v>4</v>
      </c>
      <c r="I559">
        <v>4</v>
      </c>
      <c r="J559" t="s">
        <v>2131</v>
      </c>
      <c r="K559">
        <v>3838.3</v>
      </c>
      <c r="L559">
        <v>2490</v>
      </c>
      <c r="M559">
        <v>2115670.8006500001</v>
      </c>
      <c r="N559">
        <v>2115670.8006500001</v>
      </c>
      <c r="O559">
        <v>0</v>
      </c>
      <c r="P559">
        <v>0</v>
      </c>
      <c r="Q559">
        <v>0</v>
      </c>
      <c r="R559">
        <v>45292</v>
      </c>
      <c r="S559">
        <v>45657</v>
      </c>
      <c r="V559" t="s">
        <v>1697</v>
      </c>
      <c r="W559">
        <v>36696</v>
      </c>
      <c r="X559" s="143">
        <v>432424.8</v>
      </c>
      <c r="Y559" s="143">
        <f t="shared" si="16"/>
        <v>432424.8</v>
      </c>
      <c r="Z559" t="b">
        <f t="shared" si="17"/>
        <v>1</v>
      </c>
    </row>
    <row r="560" spans="1:26" x14ac:dyDescent="0.3">
      <c r="A560">
        <v>555</v>
      </c>
      <c r="B560" t="s">
        <v>1697</v>
      </c>
      <c r="C560">
        <v>36696</v>
      </c>
      <c r="D560" t="s">
        <v>1899</v>
      </c>
      <c r="E560">
        <v>1912</v>
      </c>
      <c r="F560" t="s">
        <v>2131</v>
      </c>
      <c r="G560" t="s">
        <v>2106</v>
      </c>
      <c r="H560">
        <v>2</v>
      </c>
      <c r="I560">
        <v>2</v>
      </c>
      <c r="J560" t="s">
        <v>2131</v>
      </c>
      <c r="K560">
        <v>590.5</v>
      </c>
      <c r="L560">
        <v>449.1</v>
      </c>
      <c r="M560">
        <v>432424.8</v>
      </c>
      <c r="N560">
        <v>432424.8</v>
      </c>
      <c r="O560">
        <v>0</v>
      </c>
      <c r="P560">
        <v>0</v>
      </c>
      <c r="Q560">
        <v>0</v>
      </c>
      <c r="R560">
        <v>45292</v>
      </c>
      <c r="S560">
        <v>45657</v>
      </c>
      <c r="V560" t="s">
        <v>3305</v>
      </c>
      <c r="W560">
        <v>36608</v>
      </c>
      <c r="X560" s="143">
        <v>2115670.8006500001</v>
      </c>
      <c r="Y560" s="143">
        <f t="shared" si="16"/>
        <v>2115670.8006500001</v>
      </c>
      <c r="Z560" t="b">
        <f t="shared" si="17"/>
        <v>1</v>
      </c>
    </row>
    <row r="561" spans="1:26" x14ac:dyDescent="0.3">
      <c r="A561">
        <v>556</v>
      </c>
      <c r="B561" t="s">
        <v>1734</v>
      </c>
      <c r="C561">
        <v>36559</v>
      </c>
      <c r="D561" t="s">
        <v>1899</v>
      </c>
      <c r="E561">
        <v>1963</v>
      </c>
      <c r="F561" t="s">
        <v>2131</v>
      </c>
      <c r="G561" t="s">
        <v>2098</v>
      </c>
      <c r="H561">
        <v>4</v>
      </c>
      <c r="I561">
        <v>3</v>
      </c>
      <c r="J561" t="s">
        <v>2131</v>
      </c>
      <c r="K561">
        <v>2816.9</v>
      </c>
      <c r="L561">
        <v>1970.7</v>
      </c>
      <c r="M561">
        <v>340775.25</v>
      </c>
      <c r="N561">
        <v>340775.25</v>
      </c>
      <c r="O561">
        <v>0</v>
      </c>
      <c r="P561">
        <v>0</v>
      </c>
      <c r="Q561">
        <v>0</v>
      </c>
      <c r="R561">
        <v>45292</v>
      </c>
      <c r="S561">
        <v>45657</v>
      </c>
      <c r="V561" t="s">
        <v>1734</v>
      </c>
      <c r="W561">
        <v>36559</v>
      </c>
      <c r="X561" s="143">
        <v>340775.25</v>
      </c>
      <c r="Y561" s="143">
        <f t="shared" si="16"/>
        <v>340775.25</v>
      </c>
      <c r="Z561" t="b">
        <f t="shared" si="17"/>
        <v>1</v>
      </c>
    </row>
    <row r="562" spans="1:26" x14ac:dyDescent="0.3">
      <c r="A562">
        <v>557</v>
      </c>
      <c r="B562" t="s">
        <v>1839</v>
      </c>
      <c r="C562">
        <v>33648</v>
      </c>
      <c r="D562" t="s">
        <v>1899</v>
      </c>
      <c r="E562">
        <v>1917</v>
      </c>
      <c r="F562" t="s">
        <v>2131</v>
      </c>
      <c r="G562" t="s">
        <v>2103</v>
      </c>
      <c r="H562">
        <v>2</v>
      </c>
      <c r="I562">
        <v>2</v>
      </c>
      <c r="J562" t="s">
        <v>2131</v>
      </c>
      <c r="K562">
        <v>418.6</v>
      </c>
      <c r="L562">
        <v>332.6</v>
      </c>
      <c r="M562">
        <v>256671.6</v>
      </c>
      <c r="N562">
        <v>256671.6</v>
      </c>
      <c r="O562">
        <v>0</v>
      </c>
      <c r="P562">
        <v>0</v>
      </c>
      <c r="Q562">
        <v>0</v>
      </c>
      <c r="R562">
        <v>45292</v>
      </c>
      <c r="S562">
        <v>45657</v>
      </c>
      <c r="V562" t="s">
        <v>1839</v>
      </c>
      <c r="W562">
        <v>33648</v>
      </c>
      <c r="X562" s="143">
        <v>256671.6</v>
      </c>
      <c r="Y562" s="143">
        <f t="shared" si="16"/>
        <v>256671.6</v>
      </c>
      <c r="Z562" t="b">
        <f t="shared" si="17"/>
        <v>1</v>
      </c>
    </row>
    <row r="563" spans="1:26" x14ac:dyDescent="0.3">
      <c r="A563">
        <v>558</v>
      </c>
      <c r="B563" t="s">
        <v>1301</v>
      </c>
      <c r="C563">
        <v>36487</v>
      </c>
      <c r="D563" t="s">
        <v>1899</v>
      </c>
      <c r="E563">
        <v>1917</v>
      </c>
      <c r="F563" t="s">
        <v>2131</v>
      </c>
      <c r="G563" t="s">
        <v>2103</v>
      </c>
      <c r="H563">
        <v>2</v>
      </c>
      <c r="I563">
        <v>1</v>
      </c>
      <c r="J563" t="s">
        <v>2131</v>
      </c>
      <c r="K563">
        <v>323.10000000000002</v>
      </c>
      <c r="L563">
        <v>249.6</v>
      </c>
      <c r="M563">
        <v>188772</v>
      </c>
      <c r="N563">
        <v>188772</v>
      </c>
      <c r="O563">
        <v>0</v>
      </c>
      <c r="P563">
        <v>0</v>
      </c>
      <c r="Q563">
        <v>0</v>
      </c>
      <c r="R563">
        <v>45292</v>
      </c>
      <c r="S563">
        <v>45657</v>
      </c>
      <c r="V563" t="s">
        <v>1301</v>
      </c>
      <c r="W563">
        <v>36487</v>
      </c>
      <c r="X563" s="143">
        <v>188772</v>
      </c>
      <c r="Y563" s="143">
        <f t="shared" si="16"/>
        <v>188772</v>
      </c>
      <c r="Z563" t="b">
        <f t="shared" si="17"/>
        <v>1</v>
      </c>
    </row>
    <row r="564" spans="1:26" x14ac:dyDescent="0.3">
      <c r="A564">
        <v>559</v>
      </c>
      <c r="B564" t="s">
        <v>1770</v>
      </c>
      <c r="C564">
        <v>33052</v>
      </c>
      <c r="D564" t="s">
        <v>1899</v>
      </c>
      <c r="E564">
        <v>1973</v>
      </c>
      <c r="F564" t="s">
        <v>2131</v>
      </c>
      <c r="G564" t="s">
        <v>2097</v>
      </c>
      <c r="H564">
        <v>5</v>
      </c>
      <c r="I564">
        <v>4</v>
      </c>
      <c r="J564" t="s">
        <v>2131</v>
      </c>
      <c r="K564">
        <v>6326.6</v>
      </c>
      <c r="L564">
        <v>3913.4</v>
      </c>
      <c r="M564">
        <v>4970196.3171000006</v>
      </c>
      <c r="N564">
        <v>4970196.3171000006</v>
      </c>
      <c r="O564">
        <v>0</v>
      </c>
      <c r="P564">
        <v>0</v>
      </c>
      <c r="Q564">
        <v>0</v>
      </c>
      <c r="R564">
        <v>45292</v>
      </c>
      <c r="S564">
        <v>45657</v>
      </c>
      <c r="V564" t="s">
        <v>1770</v>
      </c>
      <c r="W564">
        <v>33052</v>
      </c>
      <c r="X564" s="143">
        <v>4970196.3171000006</v>
      </c>
      <c r="Y564" s="143">
        <f t="shared" si="16"/>
        <v>4970196.3171000006</v>
      </c>
      <c r="Z564" t="b">
        <f t="shared" si="17"/>
        <v>1</v>
      </c>
    </row>
    <row r="565" spans="1:26" x14ac:dyDescent="0.3">
      <c r="A565">
        <v>560</v>
      </c>
      <c r="B565" t="s">
        <v>2196</v>
      </c>
      <c r="C565">
        <v>33387</v>
      </c>
      <c r="D565" t="s">
        <v>1899</v>
      </c>
      <c r="E565">
        <v>1951</v>
      </c>
      <c r="F565" t="s">
        <v>2131</v>
      </c>
      <c r="G565" t="s">
        <v>2098</v>
      </c>
      <c r="H565">
        <v>2</v>
      </c>
      <c r="I565">
        <v>2</v>
      </c>
      <c r="J565" t="s">
        <v>2131</v>
      </c>
      <c r="K565">
        <v>568.9</v>
      </c>
      <c r="L565">
        <v>515.5</v>
      </c>
      <c r="M565">
        <v>491924.92</v>
      </c>
      <c r="N565">
        <v>491924.92</v>
      </c>
      <c r="O565">
        <v>0</v>
      </c>
      <c r="P565">
        <v>0</v>
      </c>
      <c r="Q565">
        <v>0</v>
      </c>
      <c r="R565">
        <v>45292</v>
      </c>
      <c r="S565">
        <v>45657</v>
      </c>
      <c r="V565" t="s">
        <v>2196</v>
      </c>
      <c r="W565">
        <v>33387</v>
      </c>
      <c r="X565" s="143">
        <v>491924.92</v>
      </c>
      <c r="Y565" s="143">
        <f t="shared" si="16"/>
        <v>491924.92</v>
      </c>
      <c r="Z565" t="b">
        <f t="shared" si="17"/>
        <v>1</v>
      </c>
    </row>
    <row r="566" spans="1:26" x14ac:dyDescent="0.3">
      <c r="A566">
        <v>561</v>
      </c>
      <c r="B566" t="s">
        <v>2213</v>
      </c>
      <c r="C566">
        <v>36583</v>
      </c>
      <c r="D566" t="s">
        <v>1899</v>
      </c>
      <c r="E566">
        <v>1958</v>
      </c>
      <c r="F566" t="s">
        <v>2131</v>
      </c>
      <c r="G566" t="s">
        <v>2098</v>
      </c>
      <c r="H566">
        <v>4</v>
      </c>
      <c r="I566">
        <v>2</v>
      </c>
      <c r="J566" t="s">
        <v>2131</v>
      </c>
      <c r="K566">
        <v>1603.2</v>
      </c>
      <c r="L566">
        <v>1241.9000000000001</v>
      </c>
      <c r="M566">
        <v>1390492.31755</v>
      </c>
      <c r="N566">
        <v>1390492.31755</v>
      </c>
      <c r="O566">
        <v>0</v>
      </c>
      <c r="P566">
        <v>0</v>
      </c>
      <c r="Q566">
        <v>0</v>
      </c>
      <c r="R566">
        <v>45292</v>
      </c>
      <c r="S566">
        <v>45657</v>
      </c>
      <c r="V566" t="s">
        <v>2213</v>
      </c>
      <c r="W566">
        <v>36583</v>
      </c>
      <c r="X566" s="143">
        <v>1390492.31755</v>
      </c>
      <c r="Y566" s="143">
        <f t="shared" si="16"/>
        <v>1390492.31755</v>
      </c>
      <c r="Z566" t="b">
        <f t="shared" si="17"/>
        <v>1</v>
      </c>
    </row>
    <row r="567" spans="1:26" x14ac:dyDescent="0.3">
      <c r="A567">
        <v>562</v>
      </c>
      <c r="B567" t="s">
        <v>2225</v>
      </c>
      <c r="C567">
        <v>34453</v>
      </c>
      <c r="D567" t="s">
        <v>1899</v>
      </c>
      <c r="E567">
        <v>1961</v>
      </c>
      <c r="F567" t="s">
        <v>2131</v>
      </c>
      <c r="G567" t="s">
        <v>2098</v>
      </c>
      <c r="H567">
        <v>4</v>
      </c>
      <c r="I567">
        <v>3</v>
      </c>
      <c r="J567" t="s">
        <v>2131</v>
      </c>
      <c r="K567">
        <v>2217.1</v>
      </c>
      <c r="L567">
        <v>2059.1</v>
      </c>
      <c r="M567">
        <v>2839181.7306999997</v>
      </c>
      <c r="N567">
        <v>2839181.7306999997</v>
      </c>
      <c r="O567">
        <v>0</v>
      </c>
      <c r="P567">
        <v>0</v>
      </c>
      <c r="Q567">
        <v>0</v>
      </c>
      <c r="R567">
        <v>45292</v>
      </c>
      <c r="S567">
        <v>45657</v>
      </c>
      <c r="V567" t="s">
        <v>2225</v>
      </c>
      <c r="W567">
        <v>34453</v>
      </c>
      <c r="X567" s="143">
        <v>2839181.7306999997</v>
      </c>
      <c r="Y567" s="143">
        <f t="shared" si="16"/>
        <v>2839181.7306999997</v>
      </c>
      <c r="Z567" t="b">
        <f t="shared" si="17"/>
        <v>1</v>
      </c>
    </row>
    <row r="568" spans="1:26" x14ac:dyDescent="0.3">
      <c r="A568">
        <v>563</v>
      </c>
      <c r="B568" t="s">
        <v>355</v>
      </c>
      <c r="C568">
        <v>34482</v>
      </c>
      <c r="D568" t="s">
        <v>1899</v>
      </c>
      <c r="E568">
        <v>1965</v>
      </c>
      <c r="F568" t="s">
        <v>2131</v>
      </c>
      <c r="G568" t="s">
        <v>2098</v>
      </c>
      <c r="H568">
        <v>4</v>
      </c>
      <c r="I568">
        <v>2</v>
      </c>
      <c r="J568" t="s">
        <v>2131</v>
      </c>
      <c r="K568">
        <v>2088.56</v>
      </c>
      <c r="L568">
        <v>1591.4</v>
      </c>
      <c r="M568">
        <v>885688.92895000009</v>
      </c>
      <c r="N568">
        <v>885688.92895000009</v>
      </c>
      <c r="O568">
        <v>0</v>
      </c>
      <c r="P568">
        <v>0</v>
      </c>
      <c r="Q568">
        <v>0</v>
      </c>
      <c r="R568">
        <v>45292</v>
      </c>
      <c r="S568">
        <v>45657</v>
      </c>
      <c r="V568" t="s">
        <v>355</v>
      </c>
      <c r="W568">
        <v>34482</v>
      </c>
      <c r="X568" s="143">
        <v>885688.92895000009</v>
      </c>
      <c r="Y568" s="143">
        <f t="shared" si="16"/>
        <v>885688.92895000009</v>
      </c>
      <c r="Z568" t="b">
        <f t="shared" si="17"/>
        <v>1</v>
      </c>
    </row>
    <row r="569" spans="1:26" x14ac:dyDescent="0.3">
      <c r="A569">
        <v>564</v>
      </c>
      <c r="B569" t="s">
        <v>29</v>
      </c>
      <c r="C569">
        <v>35564</v>
      </c>
      <c r="D569" t="s">
        <v>1899</v>
      </c>
      <c r="E569">
        <v>1987</v>
      </c>
      <c r="F569" t="s">
        <v>2131</v>
      </c>
      <c r="G569" t="s">
        <v>2097</v>
      </c>
      <c r="H569">
        <v>9</v>
      </c>
      <c r="I569">
        <v>4</v>
      </c>
      <c r="J569" t="s">
        <v>2131</v>
      </c>
      <c r="K569">
        <v>9048.7000000000007</v>
      </c>
      <c r="L569">
        <v>8226.1</v>
      </c>
      <c r="M569">
        <v>2927018.96</v>
      </c>
      <c r="N569">
        <v>2927018.96</v>
      </c>
      <c r="O569">
        <v>0</v>
      </c>
      <c r="P569">
        <v>0</v>
      </c>
      <c r="Q569">
        <v>0</v>
      </c>
      <c r="R569">
        <v>45292</v>
      </c>
      <c r="S569">
        <v>45657</v>
      </c>
      <c r="V569" t="s">
        <v>29</v>
      </c>
      <c r="W569">
        <v>35564</v>
      </c>
      <c r="X569" s="143">
        <v>2927018.96</v>
      </c>
      <c r="Y569" s="143">
        <f t="shared" si="16"/>
        <v>2927018.96</v>
      </c>
      <c r="Z569" t="b">
        <f t="shared" si="17"/>
        <v>1</v>
      </c>
    </row>
    <row r="570" spans="1:26" x14ac:dyDescent="0.3">
      <c r="A570">
        <v>565</v>
      </c>
      <c r="B570" t="s">
        <v>2230</v>
      </c>
      <c r="C570">
        <v>36631</v>
      </c>
      <c r="D570" t="s">
        <v>1899</v>
      </c>
      <c r="E570">
        <v>1964</v>
      </c>
      <c r="F570" t="s">
        <v>2131</v>
      </c>
      <c r="G570" t="s">
        <v>2098</v>
      </c>
      <c r="H570">
        <v>5</v>
      </c>
      <c r="I570">
        <v>3</v>
      </c>
      <c r="J570" t="s">
        <v>2131</v>
      </c>
      <c r="K570">
        <v>4009.6</v>
      </c>
      <c r="L570">
        <v>2611.1999999999998</v>
      </c>
      <c r="M570">
        <v>10772612.367999999</v>
      </c>
      <c r="N570">
        <v>10772612.367999999</v>
      </c>
      <c r="O570">
        <v>0</v>
      </c>
      <c r="P570">
        <v>0</v>
      </c>
      <c r="Q570">
        <v>0</v>
      </c>
      <c r="R570">
        <v>45292</v>
      </c>
      <c r="S570">
        <v>45657</v>
      </c>
      <c r="V570" t="s">
        <v>2230</v>
      </c>
      <c r="W570">
        <v>36631</v>
      </c>
      <c r="X570" s="143">
        <v>10772612.367999999</v>
      </c>
      <c r="Y570" s="143">
        <f t="shared" si="16"/>
        <v>10772612.367999999</v>
      </c>
      <c r="Z570" t="b">
        <f t="shared" si="17"/>
        <v>1</v>
      </c>
    </row>
    <row r="571" spans="1:26" x14ac:dyDescent="0.3">
      <c r="A571">
        <v>566</v>
      </c>
      <c r="B571" t="s">
        <v>454</v>
      </c>
      <c r="C571">
        <v>32977</v>
      </c>
      <c r="D571" t="s">
        <v>1899</v>
      </c>
      <c r="E571">
        <v>1970</v>
      </c>
      <c r="F571" t="s">
        <v>2131</v>
      </c>
      <c r="G571" t="s">
        <v>2097</v>
      </c>
      <c r="H571">
        <v>5</v>
      </c>
      <c r="I571">
        <v>6</v>
      </c>
      <c r="J571" t="s">
        <v>2131</v>
      </c>
      <c r="K571">
        <v>8825</v>
      </c>
      <c r="L571">
        <v>5556.6</v>
      </c>
      <c r="M571">
        <v>15487301.375</v>
      </c>
      <c r="N571">
        <v>15487301.375</v>
      </c>
      <c r="O571">
        <v>0</v>
      </c>
      <c r="P571">
        <v>0</v>
      </c>
      <c r="Q571">
        <v>0</v>
      </c>
      <c r="R571">
        <v>45292</v>
      </c>
      <c r="S571">
        <v>45657</v>
      </c>
      <c r="V571" t="s">
        <v>454</v>
      </c>
      <c r="W571">
        <v>32977</v>
      </c>
      <c r="X571" s="143">
        <v>15487301.375</v>
      </c>
      <c r="Y571" s="143">
        <f t="shared" si="16"/>
        <v>15487301.375</v>
      </c>
      <c r="Z571" t="b">
        <f t="shared" si="17"/>
        <v>1</v>
      </c>
    </row>
    <row r="572" spans="1:26" x14ac:dyDescent="0.3">
      <c r="A572">
        <v>567</v>
      </c>
      <c r="B572" t="s">
        <v>1578</v>
      </c>
      <c r="C572">
        <v>33094</v>
      </c>
      <c r="D572" t="s">
        <v>1899</v>
      </c>
      <c r="E572">
        <v>1976</v>
      </c>
      <c r="F572" t="s">
        <v>2131</v>
      </c>
      <c r="G572" t="s">
        <v>2097</v>
      </c>
      <c r="H572">
        <v>5</v>
      </c>
      <c r="I572">
        <v>4</v>
      </c>
      <c r="J572" t="s">
        <v>2131</v>
      </c>
      <c r="K572">
        <v>5354.1</v>
      </c>
      <c r="L572">
        <v>3348.3</v>
      </c>
      <c r="M572">
        <v>9396097.4835000001</v>
      </c>
      <c r="N572">
        <v>9396097.4835000001</v>
      </c>
      <c r="O572">
        <v>0</v>
      </c>
      <c r="P572">
        <v>0</v>
      </c>
      <c r="Q572">
        <v>0</v>
      </c>
      <c r="R572">
        <v>45292</v>
      </c>
      <c r="S572">
        <v>45657</v>
      </c>
      <c r="V572" t="s">
        <v>1578</v>
      </c>
      <c r="W572">
        <v>33094</v>
      </c>
      <c r="X572" s="143">
        <v>9396097.4835000001</v>
      </c>
      <c r="Y572" s="143">
        <f t="shared" si="16"/>
        <v>9396097.4835000001</v>
      </c>
      <c r="Z572" t="b">
        <f t="shared" si="17"/>
        <v>1</v>
      </c>
    </row>
    <row r="573" spans="1:26" x14ac:dyDescent="0.3">
      <c r="A573">
        <v>568</v>
      </c>
      <c r="B573" t="s">
        <v>1836</v>
      </c>
      <c r="C573">
        <v>34277</v>
      </c>
      <c r="D573" t="s">
        <v>1899</v>
      </c>
      <c r="E573">
        <v>1976</v>
      </c>
      <c r="F573" t="s">
        <v>2131</v>
      </c>
      <c r="G573" t="s">
        <v>2097</v>
      </c>
      <c r="H573">
        <v>5</v>
      </c>
      <c r="I573">
        <v>6</v>
      </c>
      <c r="J573" t="s">
        <v>2131</v>
      </c>
      <c r="K573">
        <v>7679.6</v>
      </c>
      <c r="L573">
        <v>4823.5</v>
      </c>
      <c r="M573">
        <v>12762920.119999999</v>
      </c>
      <c r="N573">
        <v>12762920.119999999</v>
      </c>
      <c r="O573">
        <v>0</v>
      </c>
      <c r="P573">
        <v>0</v>
      </c>
      <c r="Q573">
        <v>0</v>
      </c>
      <c r="R573">
        <v>45292</v>
      </c>
      <c r="S573">
        <v>45657</v>
      </c>
      <c r="V573" t="s">
        <v>1836</v>
      </c>
      <c r="W573">
        <v>34277</v>
      </c>
      <c r="X573" s="143">
        <v>12762920.119999999</v>
      </c>
      <c r="Y573" s="143">
        <f t="shared" si="16"/>
        <v>12762920.119999999</v>
      </c>
      <c r="Z573" t="b">
        <f t="shared" si="17"/>
        <v>1</v>
      </c>
    </row>
    <row r="574" spans="1:26" x14ac:dyDescent="0.3">
      <c r="A574">
        <v>569</v>
      </c>
      <c r="B574" t="s">
        <v>1837</v>
      </c>
      <c r="C574">
        <v>36566</v>
      </c>
      <c r="D574" t="s">
        <v>1899</v>
      </c>
      <c r="E574">
        <v>1968</v>
      </c>
      <c r="F574" t="s">
        <v>2131</v>
      </c>
      <c r="G574" t="s">
        <v>2097</v>
      </c>
      <c r="H574">
        <v>5</v>
      </c>
      <c r="I574">
        <v>4</v>
      </c>
      <c r="J574" t="s">
        <v>2131</v>
      </c>
      <c r="K574">
        <v>5733.1</v>
      </c>
      <c r="L574">
        <v>3625.1</v>
      </c>
      <c r="M574">
        <v>7604340.08005</v>
      </c>
      <c r="N574">
        <v>7604340.08005</v>
      </c>
      <c r="O574">
        <v>0</v>
      </c>
      <c r="P574">
        <v>0</v>
      </c>
      <c r="Q574">
        <v>0</v>
      </c>
      <c r="R574">
        <v>45292</v>
      </c>
      <c r="S574">
        <v>45657</v>
      </c>
      <c r="V574" t="s">
        <v>1837</v>
      </c>
      <c r="W574">
        <v>36566</v>
      </c>
      <c r="X574" s="143">
        <v>7604340.08005</v>
      </c>
      <c r="Y574" s="143">
        <f t="shared" si="16"/>
        <v>7604340.08005</v>
      </c>
      <c r="Z574" t="b">
        <f t="shared" si="17"/>
        <v>1</v>
      </c>
    </row>
    <row r="575" spans="1:26" x14ac:dyDescent="0.3">
      <c r="A575">
        <v>570</v>
      </c>
      <c r="B575" t="s">
        <v>2245</v>
      </c>
      <c r="C575">
        <v>36558</v>
      </c>
      <c r="D575" t="s">
        <v>1899</v>
      </c>
      <c r="E575">
        <v>1961</v>
      </c>
      <c r="F575" t="s">
        <v>2131</v>
      </c>
      <c r="G575" t="s">
        <v>2097</v>
      </c>
      <c r="H575">
        <v>5</v>
      </c>
      <c r="I575">
        <v>4</v>
      </c>
      <c r="J575" t="s">
        <v>2131</v>
      </c>
      <c r="K575">
        <v>5763.9</v>
      </c>
      <c r="L575">
        <v>3641.1</v>
      </c>
      <c r="M575">
        <v>11441341.5</v>
      </c>
      <c r="N575">
        <v>11441341.5</v>
      </c>
      <c r="O575">
        <v>0</v>
      </c>
      <c r="P575">
        <v>0</v>
      </c>
      <c r="Q575">
        <v>0</v>
      </c>
      <c r="R575">
        <v>45292</v>
      </c>
      <c r="S575">
        <v>45657</v>
      </c>
      <c r="V575" t="s">
        <v>2245</v>
      </c>
      <c r="W575">
        <v>36558</v>
      </c>
      <c r="X575" s="143">
        <v>11441341.5</v>
      </c>
      <c r="Y575" s="143">
        <f t="shared" si="16"/>
        <v>11441341.5</v>
      </c>
      <c r="Z575" t="b">
        <f t="shared" si="17"/>
        <v>1</v>
      </c>
    </row>
    <row r="576" spans="1:26" x14ac:dyDescent="0.3">
      <c r="A576">
        <v>571</v>
      </c>
      <c r="B576" t="s">
        <v>2967</v>
      </c>
      <c r="C576">
        <v>34981</v>
      </c>
      <c r="D576" t="s">
        <v>1899</v>
      </c>
      <c r="E576">
        <v>1954</v>
      </c>
      <c r="F576" t="s">
        <v>2131</v>
      </c>
      <c r="G576" t="s">
        <v>2098</v>
      </c>
      <c r="H576">
        <v>3</v>
      </c>
      <c r="I576">
        <v>2</v>
      </c>
      <c r="J576" t="s">
        <v>2131</v>
      </c>
      <c r="K576">
        <v>1323.4</v>
      </c>
      <c r="L576">
        <v>1152.3</v>
      </c>
      <c r="M576">
        <v>706932</v>
      </c>
      <c r="N576">
        <v>706932</v>
      </c>
      <c r="O576">
        <v>0</v>
      </c>
      <c r="P576">
        <v>0</v>
      </c>
      <c r="Q576">
        <v>0</v>
      </c>
      <c r="R576">
        <v>45292</v>
      </c>
      <c r="S576">
        <v>45657</v>
      </c>
      <c r="V576" t="s">
        <v>2967</v>
      </c>
      <c r="W576">
        <v>34981</v>
      </c>
      <c r="X576" s="143">
        <v>706932</v>
      </c>
      <c r="Y576" s="143">
        <f t="shared" si="16"/>
        <v>706932</v>
      </c>
      <c r="Z576" t="b">
        <f t="shared" si="17"/>
        <v>1</v>
      </c>
    </row>
    <row r="577" spans="1:26" x14ac:dyDescent="0.3">
      <c r="A577">
        <v>572</v>
      </c>
      <c r="B577" t="s">
        <v>400</v>
      </c>
      <c r="C577">
        <v>32361</v>
      </c>
      <c r="D577" t="s">
        <v>1899</v>
      </c>
      <c r="E577">
        <v>1966</v>
      </c>
      <c r="F577" t="s">
        <v>2131</v>
      </c>
      <c r="G577" t="s">
        <v>2097</v>
      </c>
      <c r="H577">
        <v>5</v>
      </c>
      <c r="I577">
        <v>6</v>
      </c>
      <c r="J577" t="s">
        <v>2131</v>
      </c>
      <c r="K577">
        <v>8048.4</v>
      </c>
      <c r="L577">
        <v>5077.2</v>
      </c>
      <c r="M577">
        <v>13818085.603999998</v>
      </c>
      <c r="N577">
        <v>13818085.603999998</v>
      </c>
      <c r="O577">
        <v>0</v>
      </c>
      <c r="P577">
        <v>0</v>
      </c>
      <c r="Q577">
        <v>0</v>
      </c>
      <c r="R577">
        <v>45292</v>
      </c>
      <c r="S577">
        <v>45657</v>
      </c>
      <c r="V577" t="s">
        <v>400</v>
      </c>
      <c r="W577">
        <v>32361</v>
      </c>
      <c r="X577" s="143">
        <v>13818085.603999998</v>
      </c>
      <c r="Y577" s="143">
        <f t="shared" si="16"/>
        <v>13818085.603999998</v>
      </c>
      <c r="Z577" t="b">
        <f t="shared" si="17"/>
        <v>1</v>
      </c>
    </row>
    <row r="578" spans="1:26" x14ac:dyDescent="0.3">
      <c r="A578">
        <v>573</v>
      </c>
      <c r="B578" t="s">
        <v>3130</v>
      </c>
      <c r="C578">
        <v>35576</v>
      </c>
      <c r="D578" t="s">
        <v>1899</v>
      </c>
      <c r="E578">
        <v>1963</v>
      </c>
      <c r="F578" t="s">
        <v>2131</v>
      </c>
      <c r="G578" t="s">
        <v>2098</v>
      </c>
      <c r="H578">
        <v>5</v>
      </c>
      <c r="I578">
        <v>6</v>
      </c>
      <c r="J578" t="s">
        <v>2131</v>
      </c>
      <c r="K578">
        <v>2633.88</v>
      </c>
      <c r="L578">
        <v>2320.6</v>
      </c>
      <c r="M578">
        <v>437447.05</v>
      </c>
      <c r="N578">
        <v>437447.05</v>
      </c>
      <c r="O578">
        <v>0</v>
      </c>
      <c r="P578">
        <v>0</v>
      </c>
      <c r="Q578">
        <v>0</v>
      </c>
      <c r="R578">
        <v>45292</v>
      </c>
      <c r="S578">
        <v>45657</v>
      </c>
      <c r="V578" t="s">
        <v>3130</v>
      </c>
      <c r="W578">
        <v>35576</v>
      </c>
      <c r="X578" s="143">
        <v>437447.05</v>
      </c>
      <c r="Y578" s="143">
        <f t="shared" si="16"/>
        <v>437447.05</v>
      </c>
      <c r="Z578" t="b">
        <f t="shared" si="17"/>
        <v>1</v>
      </c>
    </row>
    <row r="579" spans="1:26" x14ac:dyDescent="0.3">
      <c r="A579">
        <v>574</v>
      </c>
      <c r="B579" t="s">
        <v>1312</v>
      </c>
      <c r="C579">
        <v>36839</v>
      </c>
      <c r="D579" t="s">
        <v>1899</v>
      </c>
      <c r="E579">
        <v>1974</v>
      </c>
      <c r="F579" t="s">
        <v>2131</v>
      </c>
      <c r="G579" t="s">
        <v>2097</v>
      </c>
      <c r="H579">
        <v>5</v>
      </c>
      <c r="I579">
        <v>6</v>
      </c>
      <c r="J579" t="s">
        <v>2131</v>
      </c>
      <c r="K579">
        <v>6953.6</v>
      </c>
      <c r="L579">
        <v>4286</v>
      </c>
      <c r="M579">
        <v>178190.4</v>
      </c>
      <c r="N579">
        <v>178190.4</v>
      </c>
      <c r="O579">
        <v>0</v>
      </c>
      <c r="P579">
        <v>0</v>
      </c>
      <c r="Q579">
        <v>0</v>
      </c>
      <c r="R579">
        <v>45292</v>
      </c>
      <c r="S579">
        <v>45657</v>
      </c>
      <c r="V579" t="s">
        <v>1312</v>
      </c>
      <c r="W579">
        <v>36839</v>
      </c>
      <c r="X579" s="143">
        <v>178190.4</v>
      </c>
      <c r="Y579" s="143">
        <f t="shared" si="16"/>
        <v>178190.4</v>
      </c>
      <c r="Z579" t="b">
        <f t="shared" si="17"/>
        <v>1</v>
      </c>
    </row>
    <row r="580" spans="1:26" x14ac:dyDescent="0.3">
      <c r="A580">
        <v>575</v>
      </c>
      <c r="B580" t="s">
        <v>3176</v>
      </c>
      <c r="C580">
        <v>55918</v>
      </c>
      <c r="D580" t="s">
        <v>1899</v>
      </c>
      <c r="E580">
        <v>2017</v>
      </c>
      <c r="F580" t="s">
        <v>2131</v>
      </c>
      <c r="G580" t="s">
        <v>2108</v>
      </c>
      <c r="H580">
        <v>12</v>
      </c>
      <c r="I580">
        <v>1</v>
      </c>
      <c r="J580" t="s">
        <v>2131</v>
      </c>
      <c r="K580">
        <v>9499.9</v>
      </c>
      <c r="L580">
        <v>9499.9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45292</v>
      </c>
      <c r="S580">
        <v>45657</v>
      </c>
      <c r="V580" t="s">
        <v>3176</v>
      </c>
      <c r="W580">
        <v>55918</v>
      </c>
      <c r="X580" s="143">
        <v>0</v>
      </c>
      <c r="Y580" s="143">
        <f t="shared" si="16"/>
        <v>0</v>
      </c>
      <c r="Z580" t="b">
        <f t="shared" si="17"/>
        <v>1</v>
      </c>
    </row>
    <row r="581" spans="1:26" x14ac:dyDescent="0.3">
      <c r="A581">
        <v>576</v>
      </c>
      <c r="B581" t="s">
        <v>3177</v>
      </c>
      <c r="C581">
        <v>46536</v>
      </c>
      <c r="D581" t="s">
        <v>1899</v>
      </c>
      <c r="E581">
        <v>2009</v>
      </c>
      <c r="F581" t="s">
        <v>2131</v>
      </c>
      <c r="G581" t="s">
        <v>2108</v>
      </c>
      <c r="H581">
        <v>8</v>
      </c>
      <c r="I581">
        <v>1</v>
      </c>
      <c r="J581" t="s">
        <v>2131</v>
      </c>
      <c r="K581">
        <v>3230</v>
      </c>
      <c r="L581">
        <v>3230</v>
      </c>
      <c r="M581">
        <v>160267.20000000001</v>
      </c>
      <c r="N581">
        <v>160267.20000000001</v>
      </c>
      <c r="O581">
        <v>0</v>
      </c>
      <c r="P581">
        <v>0</v>
      </c>
      <c r="Q581">
        <v>0</v>
      </c>
      <c r="R581">
        <v>45292</v>
      </c>
      <c r="S581">
        <v>45657</v>
      </c>
      <c r="V581" t="s">
        <v>3177</v>
      </c>
      <c r="W581">
        <v>46536</v>
      </c>
      <c r="X581" s="143">
        <v>160267.20000000001</v>
      </c>
      <c r="Y581" s="143">
        <f t="shared" si="16"/>
        <v>160267.20000000001</v>
      </c>
      <c r="Z581" t="b">
        <f t="shared" si="17"/>
        <v>1</v>
      </c>
    </row>
    <row r="582" spans="1:26" x14ac:dyDescent="0.3">
      <c r="A582">
        <v>577</v>
      </c>
      <c r="B582" t="s">
        <v>3178</v>
      </c>
      <c r="C582">
        <v>32944</v>
      </c>
      <c r="D582" t="s">
        <v>1899</v>
      </c>
      <c r="E582">
        <v>1992</v>
      </c>
      <c r="F582" t="s">
        <v>2131</v>
      </c>
      <c r="G582" t="s">
        <v>2097</v>
      </c>
      <c r="H582">
        <v>9</v>
      </c>
      <c r="I582">
        <v>1</v>
      </c>
      <c r="J582" t="s">
        <v>2131</v>
      </c>
      <c r="K582">
        <v>2757.9</v>
      </c>
      <c r="L582">
        <v>1910.4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45292</v>
      </c>
      <c r="S582">
        <v>45657</v>
      </c>
      <c r="V582" t="s">
        <v>3178</v>
      </c>
      <c r="W582">
        <v>32944</v>
      </c>
      <c r="X582" s="143">
        <v>0</v>
      </c>
      <c r="Y582" s="143">
        <f t="shared" si="16"/>
        <v>0</v>
      </c>
      <c r="Z582" t="b">
        <f t="shared" si="17"/>
        <v>1</v>
      </c>
    </row>
    <row r="583" spans="1:26" x14ac:dyDescent="0.3">
      <c r="A583">
        <v>578</v>
      </c>
      <c r="B583" t="s">
        <v>3179</v>
      </c>
      <c r="C583">
        <v>33916</v>
      </c>
      <c r="D583" t="s">
        <v>1899</v>
      </c>
      <c r="E583">
        <v>2008</v>
      </c>
      <c r="F583" t="s">
        <v>2131</v>
      </c>
      <c r="G583" t="s">
        <v>2098</v>
      </c>
      <c r="H583">
        <v>9</v>
      </c>
      <c r="I583">
        <v>1</v>
      </c>
      <c r="J583" t="s">
        <v>2131</v>
      </c>
      <c r="K583">
        <v>3896</v>
      </c>
      <c r="L583">
        <v>2183.1</v>
      </c>
      <c r="M583">
        <v>130113.60000000001</v>
      </c>
      <c r="N583">
        <v>130113.60000000001</v>
      </c>
      <c r="O583">
        <v>0</v>
      </c>
      <c r="P583">
        <v>0</v>
      </c>
      <c r="Q583">
        <v>0</v>
      </c>
      <c r="R583">
        <v>45292</v>
      </c>
      <c r="S583">
        <v>45657</v>
      </c>
      <c r="V583" t="s">
        <v>3179</v>
      </c>
      <c r="W583">
        <v>33916</v>
      </c>
      <c r="X583" s="143">
        <v>130113.60000000001</v>
      </c>
      <c r="Y583" s="143">
        <f t="shared" ref="Y583:Y646" si="18">VLOOKUP(W583,C:M,11,0)</f>
        <v>130113.60000000001</v>
      </c>
      <c r="Z583" t="b">
        <f t="shared" ref="Z583:Z646" si="19">AND(X583=Y583)</f>
        <v>1</v>
      </c>
    </row>
    <row r="584" spans="1:26" x14ac:dyDescent="0.3">
      <c r="A584">
        <v>579</v>
      </c>
      <c r="B584" t="s">
        <v>2397</v>
      </c>
      <c r="C584">
        <v>35584</v>
      </c>
      <c r="D584" t="s">
        <v>1899</v>
      </c>
      <c r="E584">
        <v>1936</v>
      </c>
      <c r="F584" t="s">
        <v>2131</v>
      </c>
      <c r="G584" t="s">
        <v>2098</v>
      </c>
      <c r="H584">
        <v>5</v>
      </c>
      <c r="I584">
        <v>5</v>
      </c>
      <c r="J584" t="s">
        <v>2131</v>
      </c>
      <c r="K584">
        <v>4520.1000000000004</v>
      </c>
      <c r="L584">
        <v>4186.2</v>
      </c>
      <c r="M584">
        <v>4518766.1148000006</v>
      </c>
      <c r="N584">
        <v>4518766.1148000006</v>
      </c>
      <c r="O584">
        <v>0</v>
      </c>
      <c r="P584">
        <v>0</v>
      </c>
      <c r="Q584">
        <v>0</v>
      </c>
      <c r="R584">
        <v>45292</v>
      </c>
      <c r="S584">
        <v>45657</v>
      </c>
      <c r="V584" t="s">
        <v>2397</v>
      </c>
      <c r="W584">
        <v>35584</v>
      </c>
      <c r="X584" s="143">
        <v>4518766.1148000006</v>
      </c>
      <c r="Y584" s="143">
        <f t="shared" si="18"/>
        <v>4518766.1148000006</v>
      </c>
      <c r="Z584" t="b">
        <f t="shared" si="19"/>
        <v>1</v>
      </c>
    </row>
    <row r="585" spans="1:26" x14ac:dyDescent="0.3">
      <c r="A585">
        <v>580</v>
      </c>
      <c r="B585" t="s">
        <v>1694</v>
      </c>
      <c r="C585">
        <v>36486</v>
      </c>
      <c r="D585" t="s">
        <v>1899</v>
      </c>
      <c r="E585">
        <v>1917</v>
      </c>
      <c r="F585" t="s">
        <v>2131</v>
      </c>
      <c r="G585" t="s">
        <v>2098</v>
      </c>
      <c r="H585">
        <v>3</v>
      </c>
      <c r="I585">
        <v>2</v>
      </c>
      <c r="J585" t="s">
        <v>2131</v>
      </c>
      <c r="K585">
        <v>689</v>
      </c>
      <c r="L585">
        <v>574.29999999999995</v>
      </c>
      <c r="M585">
        <v>375061.2</v>
      </c>
      <c r="N585">
        <v>375061.2</v>
      </c>
      <c r="O585">
        <v>0</v>
      </c>
      <c r="P585">
        <v>0</v>
      </c>
      <c r="Q585">
        <v>0</v>
      </c>
      <c r="R585">
        <v>45292</v>
      </c>
      <c r="S585">
        <v>45657</v>
      </c>
      <c r="V585" t="s">
        <v>1694</v>
      </c>
      <c r="W585">
        <v>36486</v>
      </c>
      <c r="X585" s="143">
        <v>375061.2</v>
      </c>
      <c r="Y585" s="143">
        <f t="shared" si="18"/>
        <v>375061.2</v>
      </c>
      <c r="Z585" t="b">
        <f t="shared" si="19"/>
        <v>1</v>
      </c>
    </row>
    <row r="586" spans="1:26" x14ac:dyDescent="0.3">
      <c r="A586">
        <v>581</v>
      </c>
      <c r="B586" t="s">
        <v>1709</v>
      </c>
      <c r="C586">
        <v>37062</v>
      </c>
      <c r="D586" t="s">
        <v>1899</v>
      </c>
      <c r="E586">
        <v>1917</v>
      </c>
      <c r="F586" t="s">
        <v>2131</v>
      </c>
      <c r="G586" t="s">
        <v>2098</v>
      </c>
      <c r="H586">
        <v>2</v>
      </c>
      <c r="I586">
        <v>2</v>
      </c>
      <c r="J586" t="s">
        <v>2131</v>
      </c>
      <c r="K586">
        <v>333.6</v>
      </c>
      <c r="L586">
        <v>301.60000000000002</v>
      </c>
      <c r="M586">
        <v>292938</v>
      </c>
      <c r="N586">
        <v>292938</v>
      </c>
      <c r="O586">
        <v>0</v>
      </c>
      <c r="P586">
        <v>0</v>
      </c>
      <c r="Q586">
        <v>0</v>
      </c>
      <c r="R586">
        <v>45292</v>
      </c>
      <c r="S586">
        <v>45657</v>
      </c>
      <c r="V586" t="s">
        <v>1709</v>
      </c>
      <c r="W586">
        <v>37062</v>
      </c>
      <c r="X586" s="143">
        <v>292938</v>
      </c>
      <c r="Y586" s="143">
        <f t="shared" si="18"/>
        <v>292938</v>
      </c>
      <c r="Z586" t="b">
        <f t="shared" si="19"/>
        <v>1</v>
      </c>
    </row>
    <row r="587" spans="1:26" x14ac:dyDescent="0.3">
      <c r="A587">
        <v>582</v>
      </c>
      <c r="B587" t="s">
        <v>426</v>
      </c>
      <c r="C587">
        <v>32432</v>
      </c>
      <c r="D587" t="s">
        <v>1899</v>
      </c>
      <c r="E587">
        <v>1974</v>
      </c>
      <c r="F587" t="s">
        <v>2131</v>
      </c>
      <c r="G587" t="s">
        <v>2097</v>
      </c>
      <c r="H587">
        <v>5</v>
      </c>
      <c r="I587">
        <v>4</v>
      </c>
      <c r="J587" t="s">
        <v>2131</v>
      </c>
      <c r="K587">
        <v>5324.8</v>
      </c>
      <c r="L587">
        <v>3330.8</v>
      </c>
      <c r="M587">
        <v>7171811.29</v>
      </c>
      <c r="N587">
        <v>7171811.29</v>
      </c>
      <c r="O587">
        <v>0</v>
      </c>
      <c r="P587">
        <v>0</v>
      </c>
      <c r="Q587">
        <v>0</v>
      </c>
      <c r="R587">
        <v>45292</v>
      </c>
      <c r="S587">
        <v>45657</v>
      </c>
      <c r="V587" t="s">
        <v>426</v>
      </c>
      <c r="W587">
        <v>32432</v>
      </c>
      <c r="X587" s="143">
        <v>7171811.29</v>
      </c>
      <c r="Y587" s="143">
        <f t="shared" si="18"/>
        <v>7171811.29</v>
      </c>
      <c r="Z587" t="b">
        <f t="shared" si="19"/>
        <v>1</v>
      </c>
    </row>
    <row r="588" spans="1:26" x14ac:dyDescent="0.3">
      <c r="A588">
        <v>583</v>
      </c>
      <c r="B588" t="s">
        <v>3261</v>
      </c>
      <c r="C588">
        <v>36144</v>
      </c>
      <c r="D588" t="s">
        <v>1899</v>
      </c>
      <c r="E588">
        <v>1917</v>
      </c>
      <c r="F588" t="s">
        <v>2131</v>
      </c>
      <c r="G588" t="s">
        <v>2130</v>
      </c>
      <c r="H588">
        <v>3</v>
      </c>
      <c r="I588">
        <v>2</v>
      </c>
      <c r="J588" t="s">
        <v>2131</v>
      </c>
      <c r="K588">
        <v>1272.2</v>
      </c>
      <c r="L588">
        <v>1146.3</v>
      </c>
      <c r="M588">
        <v>1582026</v>
      </c>
      <c r="N588">
        <v>1582026</v>
      </c>
      <c r="O588">
        <v>0</v>
      </c>
      <c r="P588">
        <v>0</v>
      </c>
      <c r="Q588">
        <v>0</v>
      </c>
      <c r="R588">
        <v>45292</v>
      </c>
      <c r="S588">
        <v>45657</v>
      </c>
      <c r="V588" t="s">
        <v>3261</v>
      </c>
      <c r="W588">
        <v>36144</v>
      </c>
      <c r="X588" s="143">
        <v>1582026</v>
      </c>
      <c r="Y588" s="143">
        <f t="shared" si="18"/>
        <v>1582026</v>
      </c>
      <c r="Z588" t="b">
        <f t="shared" si="19"/>
        <v>1</v>
      </c>
    </row>
    <row r="589" spans="1:26" x14ac:dyDescent="0.3">
      <c r="A589">
        <v>584</v>
      </c>
      <c r="B589" t="s">
        <v>2237</v>
      </c>
      <c r="C589">
        <v>36277</v>
      </c>
      <c r="D589" t="s">
        <v>1899</v>
      </c>
      <c r="E589">
        <v>1954</v>
      </c>
      <c r="F589" t="s">
        <v>2131</v>
      </c>
      <c r="G589" t="s">
        <v>2098</v>
      </c>
      <c r="H589">
        <v>2</v>
      </c>
      <c r="I589">
        <v>1</v>
      </c>
      <c r="J589" t="s">
        <v>2131</v>
      </c>
      <c r="K589">
        <v>1008.9</v>
      </c>
      <c r="L589">
        <v>672.6</v>
      </c>
      <c r="M589">
        <v>304926.31015000003</v>
      </c>
      <c r="N589">
        <v>304926.31015000003</v>
      </c>
      <c r="O589">
        <v>0</v>
      </c>
      <c r="P589">
        <v>0</v>
      </c>
      <c r="Q589">
        <v>0</v>
      </c>
      <c r="R589">
        <v>45292</v>
      </c>
      <c r="S589">
        <v>45657</v>
      </c>
      <c r="V589" t="s">
        <v>2237</v>
      </c>
      <c r="W589">
        <v>36277</v>
      </c>
      <c r="X589" s="143">
        <v>304926.31015000003</v>
      </c>
      <c r="Y589" s="143">
        <f t="shared" si="18"/>
        <v>304926.31015000003</v>
      </c>
      <c r="Z589" t="b">
        <f t="shared" si="19"/>
        <v>1</v>
      </c>
    </row>
    <row r="590" spans="1:26" x14ac:dyDescent="0.3">
      <c r="A590">
        <v>585</v>
      </c>
      <c r="B590" t="s">
        <v>1314</v>
      </c>
      <c r="C590">
        <v>36844</v>
      </c>
      <c r="D590" t="s">
        <v>1899</v>
      </c>
      <c r="E590">
        <v>1967</v>
      </c>
      <c r="F590" t="s">
        <v>2131</v>
      </c>
      <c r="G590" t="s">
        <v>2098</v>
      </c>
      <c r="H590">
        <v>5</v>
      </c>
      <c r="I590">
        <v>3</v>
      </c>
      <c r="J590" t="s">
        <v>2131</v>
      </c>
      <c r="K590">
        <v>4127.5</v>
      </c>
      <c r="L590">
        <v>2519.1</v>
      </c>
      <c r="M590">
        <v>99834</v>
      </c>
      <c r="N590">
        <v>99834</v>
      </c>
      <c r="O590">
        <v>0</v>
      </c>
      <c r="P590">
        <v>0</v>
      </c>
      <c r="Q590">
        <v>0</v>
      </c>
      <c r="R590">
        <v>45292</v>
      </c>
      <c r="S590">
        <v>45657</v>
      </c>
      <c r="V590" t="s">
        <v>1314</v>
      </c>
      <c r="W590">
        <v>36844</v>
      </c>
      <c r="X590" s="143">
        <v>99834</v>
      </c>
      <c r="Y590" s="143">
        <f t="shared" si="18"/>
        <v>99834</v>
      </c>
      <c r="Z590" t="b">
        <f t="shared" si="19"/>
        <v>1</v>
      </c>
    </row>
    <row r="591" spans="1:26" x14ac:dyDescent="0.3">
      <c r="A591">
        <v>586</v>
      </c>
      <c r="B591" t="s">
        <v>1754</v>
      </c>
      <c r="C591">
        <v>34748</v>
      </c>
      <c r="D591" t="s">
        <v>1899</v>
      </c>
      <c r="E591">
        <v>1917</v>
      </c>
      <c r="F591" t="s">
        <v>2131</v>
      </c>
      <c r="G591" t="s">
        <v>2103</v>
      </c>
      <c r="H591">
        <v>1</v>
      </c>
      <c r="I591">
        <v>1</v>
      </c>
      <c r="J591" t="s">
        <v>2131</v>
      </c>
      <c r="K591">
        <v>291.24</v>
      </c>
      <c r="L591">
        <v>261</v>
      </c>
      <c r="M591">
        <v>186529.2</v>
      </c>
      <c r="N591">
        <v>186529.2</v>
      </c>
      <c r="O591">
        <v>0</v>
      </c>
      <c r="P591">
        <v>0</v>
      </c>
      <c r="Q591">
        <v>0</v>
      </c>
      <c r="R591">
        <v>45292</v>
      </c>
      <c r="S591">
        <v>45657</v>
      </c>
      <c r="V591" t="s">
        <v>1754</v>
      </c>
      <c r="W591">
        <v>34748</v>
      </c>
      <c r="X591" s="143">
        <v>186529.2</v>
      </c>
      <c r="Y591" s="143">
        <f t="shared" si="18"/>
        <v>186529.2</v>
      </c>
      <c r="Z591" t="b">
        <f t="shared" si="19"/>
        <v>1</v>
      </c>
    </row>
    <row r="592" spans="1:26" x14ac:dyDescent="0.3">
      <c r="A592">
        <v>587</v>
      </c>
      <c r="B592" t="s">
        <v>3473</v>
      </c>
      <c r="C592">
        <v>36961</v>
      </c>
      <c r="D592" t="s">
        <v>1899</v>
      </c>
      <c r="E592">
        <v>1933</v>
      </c>
      <c r="F592" t="s">
        <v>2131</v>
      </c>
      <c r="G592" t="s">
        <v>3378</v>
      </c>
      <c r="H592">
        <v>4</v>
      </c>
      <c r="I592">
        <v>3</v>
      </c>
      <c r="J592" t="s">
        <v>2131</v>
      </c>
      <c r="K592">
        <v>1108.2</v>
      </c>
      <c r="L592">
        <v>1108.2</v>
      </c>
      <c r="M592">
        <v>1623397.77</v>
      </c>
      <c r="N592">
        <v>1623397.77</v>
      </c>
      <c r="O592">
        <v>0</v>
      </c>
      <c r="P592">
        <v>0</v>
      </c>
      <c r="Q592">
        <v>0</v>
      </c>
      <c r="R592">
        <v>45292</v>
      </c>
      <c r="S592">
        <v>45657</v>
      </c>
      <c r="V592" t="s">
        <v>3473</v>
      </c>
      <c r="W592">
        <v>36961</v>
      </c>
      <c r="X592" s="143">
        <v>1623397.77</v>
      </c>
      <c r="Y592" s="143">
        <f t="shared" si="18"/>
        <v>1623397.77</v>
      </c>
      <c r="Z592" t="b">
        <f t="shared" si="19"/>
        <v>1</v>
      </c>
    </row>
    <row r="593" spans="1:26" x14ac:dyDescent="0.3">
      <c r="A593">
        <v>588</v>
      </c>
      <c r="B593" t="s">
        <v>1682</v>
      </c>
      <c r="C593">
        <v>34514</v>
      </c>
      <c r="D593" t="s">
        <v>1899</v>
      </c>
      <c r="E593">
        <v>1917</v>
      </c>
      <c r="F593" t="s">
        <v>2131</v>
      </c>
      <c r="G593" t="s">
        <v>2103</v>
      </c>
      <c r="H593">
        <v>2</v>
      </c>
      <c r="I593">
        <v>1</v>
      </c>
      <c r="J593" t="s">
        <v>2131</v>
      </c>
      <c r="K593">
        <v>360.9</v>
      </c>
      <c r="L593">
        <v>323.3</v>
      </c>
      <c r="M593">
        <v>314818.8</v>
      </c>
      <c r="N593">
        <v>314818.8</v>
      </c>
      <c r="O593">
        <v>0</v>
      </c>
      <c r="P593">
        <v>0</v>
      </c>
      <c r="Q593">
        <v>0</v>
      </c>
      <c r="R593">
        <v>45292</v>
      </c>
      <c r="S593">
        <v>45657</v>
      </c>
      <c r="V593" t="s">
        <v>1682</v>
      </c>
      <c r="W593">
        <v>34514</v>
      </c>
      <c r="X593" s="143">
        <v>314818.8</v>
      </c>
      <c r="Y593" s="143">
        <f t="shared" si="18"/>
        <v>314818.8</v>
      </c>
      <c r="Z593" t="b">
        <f t="shared" si="19"/>
        <v>1</v>
      </c>
    </row>
    <row r="594" spans="1:26" x14ac:dyDescent="0.3">
      <c r="A594">
        <v>589</v>
      </c>
      <c r="B594" t="s">
        <v>3577</v>
      </c>
      <c r="C594">
        <v>34535</v>
      </c>
      <c r="D594" t="s">
        <v>1899</v>
      </c>
      <c r="E594">
        <v>1958</v>
      </c>
      <c r="F594" t="s">
        <v>2131</v>
      </c>
      <c r="G594" t="s">
        <v>2130</v>
      </c>
      <c r="H594">
        <v>4</v>
      </c>
      <c r="I594">
        <v>5</v>
      </c>
      <c r="J594" t="s">
        <v>2131</v>
      </c>
      <c r="K594">
        <v>5655</v>
      </c>
      <c r="L594">
        <v>4928.8999999999996</v>
      </c>
      <c r="M594">
        <v>371692.79999999999</v>
      </c>
      <c r="N594">
        <v>371692.79999999999</v>
      </c>
      <c r="O594">
        <v>0</v>
      </c>
      <c r="P594">
        <v>0</v>
      </c>
      <c r="Q594">
        <v>0</v>
      </c>
      <c r="R594">
        <v>45292</v>
      </c>
      <c r="S594">
        <v>45657</v>
      </c>
      <c r="V594" t="s">
        <v>3577</v>
      </c>
      <c r="W594">
        <v>34535</v>
      </c>
      <c r="X594" s="143">
        <v>371692.79999999999</v>
      </c>
      <c r="Y594" s="143">
        <f t="shared" si="18"/>
        <v>371692.79999999999</v>
      </c>
      <c r="Z594" t="b">
        <f t="shared" si="19"/>
        <v>1</v>
      </c>
    </row>
    <row r="595" spans="1:26" x14ac:dyDescent="0.3">
      <c r="A595">
        <v>590</v>
      </c>
      <c r="B595" t="s">
        <v>429</v>
      </c>
      <c r="C595">
        <v>36557</v>
      </c>
      <c r="D595" t="s">
        <v>1899</v>
      </c>
      <c r="E595">
        <v>1966</v>
      </c>
      <c r="F595" t="s">
        <v>2131</v>
      </c>
      <c r="G595" t="s">
        <v>2097</v>
      </c>
      <c r="H595">
        <v>5</v>
      </c>
      <c r="I595">
        <v>4</v>
      </c>
      <c r="J595" t="s">
        <v>2131</v>
      </c>
      <c r="K595">
        <v>5620.4</v>
      </c>
      <c r="L595">
        <v>3501.9</v>
      </c>
      <c r="M595">
        <v>295558.8</v>
      </c>
      <c r="N595">
        <v>295558.8</v>
      </c>
      <c r="O595">
        <v>0</v>
      </c>
      <c r="P595">
        <v>0</v>
      </c>
      <c r="Q595">
        <v>0</v>
      </c>
      <c r="R595">
        <v>45292</v>
      </c>
      <c r="S595">
        <v>45657</v>
      </c>
      <c r="V595" t="s">
        <v>429</v>
      </c>
      <c r="W595">
        <v>36557</v>
      </c>
      <c r="X595" s="143">
        <v>295558.8</v>
      </c>
      <c r="Y595" s="143">
        <f t="shared" si="18"/>
        <v>295558.8</v>
      </c>
      <c r="Z595" t="b">
        <f t="shared" si="19"/>
        <v>1</v>
      </c>
    </row>
    <row r="596" spans="1:26" x14ac:dyDescent="0.3">
      <c r="A596">
        <v>591</v>
      </c>
      <c r="B596" t="s">
        <v>3275</v>
      </c>
      <c r="C596">
        <v>36926</v>
      </c>
      <c r="D596" t="s">
        <v>1899</v>
      </c>
      <c r="E596">
        <v>1953</v>
      </c>
      <c r="F596" t="s">
        <v>2131</v>
      </c>
      <c r="G596" t="s">
        <v>2108</v>
      </c>
      <c r="H596">
        <v>3</v>
      </c>
      <c r="I596">
        <v>3</v>
      </c>
      <c r="J596" t="s">
        <v>2131</v>
      </c>
      <c r="K596">
        <v>2606.6</v>
      </c>
      <c r="L596">
        <v>1827.8</v>
      </c>
      <c r="M596">
        <v>108664.8</v>
      </c>
      <c r="N596">
        <v>108664.8</v>
      </c>
      <c r="O596">
        <v>0</v>
      </c>
      <c r="P596">
        <v>0</v>
      </c>
      <c r="Q596">
        <v>0</v>
      </c>
      <c r="R596">
        <v>45292</v>
      </c>
      <c r="S596">
        <v>45657</v>
      </c>
      <c r="V596" t="s">
        <v>3275</v>
      </c>
      <c r="W596">
        <v>36926</v>
      </c>
      <c r="X596" s="143">
        <v>108664.8</v>
      </c>
      <c r="Y596" s="143">
        <f t="shared" si="18"/>
        <v>108664.8</v>
      </c>
      <c r="Z596" t="b">
        <f t="shared" si="19"/>
        <v>1</v>
      </c>
    </row>
    <row r="597" spans="1:26" x14ac:dyDescent="0.3">
      <c r="A597">
        <v>592</v>
      </c>
      <c r="B597" t="s">
        <v>1708</v>
      </c>
      <c r="C597">
        <v>36989</v>
      </c>
      <c r="D597" t="s">
        <v>1899</v>
      </c>
      <c r="E597">
        <v>1917</v>
      </c>
      <c r="F597" t="s">
        <v>2131</v>
      </c>
      <c r="G597" t="s">
        <v>2103</v>
      </c>
      <c r="H597">
        <v>2</v>
      </c>
      <c r="I597">
        <v>1</v>
      </c>
      <c r="J597" t="s">
        <v>2131</v>
      </c>
      <c r="K597">
        <v>693.6</v>
      </c>
      <c r="L597">
        <v>650.70000000000005</v>
      </c>
      <c r="M597">
        <v>508237.2</v>
      </c>
      <c r="N597">
        <v>508237.2</v>
      </c>
      <c r="O597">
        <v>0</v>
      </c>
      <c r="P597">
        <v>0</v>
      </c>
      <c r="Q597">
        <v>0</v>
      </c>
      <c r="R597">
        <v>45292</v>
      </c>
      <c r="S597">
        <v>45657</v>
      </c>
      <c r="V597" t="s">
        <v>1708</v>
      </c>
      <c r="W597">
        <v>36989</v>
      </c>
      <c r="X597" s="143">
        <v>508237.2</v>
      </c>
      <c r="Y597" s="143">
        <f t="shared" si="18"/>
        <v>508237.2</v>
      </c>
      <c r="Z597" t="b">
        <f t="shared" si="19"/>
        <v>1</v>
      </c>
    </row>
    <row r="598" spans="1:26" x14ac:dyDescent="0.3">
      <c r="A598">
        <v>593</v>
      </c>
      <c r="B598" t="s">
        <v>3276</v>
      </c>
      <c r="C598">
        <v>36358</v>
      </c>
      <c r="D598" t="s">
        <v>1899</v>
      </c>
      <c r="E598">
        <v>1964</v>
      </c>
      <c r="F598" t="s">
        <v>2131</v>
      </c>
      <c r="G598" t="s">
        <v>2129</v>
      </c>
      <c r="H598">
        <v>5</v>
      </c>
      <c r="I598">
        <v>3</v>
      </c>
      <c r="J598" t="s">
        <v>2131</v>
      </c>
      <c r="K598">
        <v>4217.8</v>
      </c>
      <c r="L598">
        <v>2651.2</v>
      </c>
      <c r="M598">
        <v>2737487.1300000004</v>
      </c>
      <c r="N598">
        <v>2737487.1300000004</v>
      </c>
      <c r="O598">
        <v>0</v>
      </c>
      <c r="P598">
        <v>0</v>
      </c>
      <c r="Q598">
        <v>0</v>
      </c>
      <c r="R598">
        <v>45292</v>
      </c>
      <c r="S598">
        <v>45657</v>
      </c>
      <c r="V598" t="s">
        <v>3276</v>
      </c>
      <c r="W598">
        <v>36358</v>
      </c>
      <c r="X598" s="143">
        <v>2737487.1300000004</v>
      </c>
      <c r="Y598" s="143">
        <f t="shared" si="18"/>
        <v>2737487.1300000004</v>
      </c>
      <c r="Z598" t="b">
        <f t="shared" si="19"/>
        <v>1</v>
      </c>
    </row>
    <row r="599" spans="1:26" x14ac:dyDescent="0.3">
      <c r="A599">
        <v>594</v>
      </c>
      <c r="B599" t="s">
        <v>3312</v>
      </c>
      <c r="C599">
        <v>33609</v>
      </c>
      <c r="D599" t="s">
        <v>1899</v>
      </c>
      <c r="E599">
        <v>1988</v>
      </c>
      <c r="F599">
        <v>2018</v>
      </c>
      <c r="G599" t="s">
        <v>2129</v>
      </c>
      <c r="H599">
        <v>10</v>
      </c>
      <c r="I599">
        <v>1</v>
      </c>
      <c r="J599" t="s">
        <v>2131</v>
      </c>
      <c r="K599">
        <v>5336.53</v>
      </c>
      <c r="L599">
        <v>3899.26</v>
      </c>
      <c r="M599">
        <v>85425.600000000006</v>
      </c>
      <c r="N599">
        <v>85425.600000000006</v>
      </c>
      <c r="O599">
        <v>0</v>
      </c>
      <c r="P599">
        <v>0</v>
      </c>
      <c r="Q599">
        <v>0</v>
      </c>
      <c r="R599">
        <v>45292</v>
      </c>
      <c r="S599">
        <v>45657</v>
      </c>
      <c r="V599" t="s">
        <v>3312</v>
      </c>
      <c r="W599">
        <v>33609</v>
      </c>
      <c r="X599" s="143">
        <v>85425.600000000006</v>
      </c>
      <c r="Y599" s="143">
        <f t="shared" si="18"/>
        <v>85425.600000000006</v>
      </c>
      <c r="Z599" t="b">
        <f t="shared" si="19"/>
        <v>1</v>
      </c>
    </row>
    <row r="600" spans="1:26" x14ac:dyDescent="0.3">
      <c r="A600">
        <v>595</v>
      </c>
      <c r="B600" t="s">
        <v>3332</v>
      </c>
      <c r="C600">
        <v>36699</v>
      </c>
      <c r="D600" t="s">
        <v>1899</v>
      </c>
      <c r="E600">
        <v>1988</v>
      </c>
      <c r="F600" t="s">
        <v>2131</v>
      </c>
      <c r="G600" t="s">
        <v>2130</v>
      </c>
      <c r="H600">
        <v>5</v>
      </c>
      <c r="I600">
        <v>4</v>
      </c>
      <c r="J600" t="s">
        <v>2131</v>
      </c>
      <c r="K600">
        <v>7675</v>
      </c>
      <c r="L600">
        <v>4324.7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45292</v>
      </c>
      <c r="S600">
        <v>45657</v>
      </c>
      <c r="V600" t="s">
        <v>3332</v>
      </c>
      <c r="W600">
        <v>36699</v>
      </c>
      <c r="X600" s="143">
        <v>0</v>
      </c>
      <c r="Y600" s="143">
        <f t="shared" si="18"/>
        <v>0</v>
      </c>
      <c r="Z600" t="b">
        <f t="shared" si="19"/>
        <v>1</v>
      </c>
    </row>
    <row r="601" spans="1:26" x14ac:dyDescent="0.3">
      <c r="A601">
        <v>596</v>
      </c>
      <c r="B601" t="s">
        <v>3333</v>
      </c>
      <c r="C601">
        <v>35042</v>
      </c>
      <c r="D601" t="s">
        <v>1899</v>
      </c>
      <c r="E601">
        <v>1981</v>
      </c>
      <c r="F601" t="s">
        <v>2131</v>
      </c>
      <c r="G601" t="s">
        <v>2130</v>
      </c>
      <c r="H601">
        <v>5</v>
      </c>
      <c r="I601">
        <v>4</v>
      </c>
      <c r="J601" t="s">
        <v>2131</v>
      </c>
      <c r="K601">
        <v>6147.5</v>
      </c>
      <c r="L601">
        <v>3927.9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45292</v>
      </c>
      <c r="S601">
        <v>45657</v>
      </c>
      <c r="V601" t="s">
        <v>3333</v>
      </c>
      <c r="W601">
        <v>35042</v>
      </c>
      <c r="X601" s="143">
        <v>0</v>
      </c>
      <c r="Y601" s="143">
        <f t="shared" si="18"/>
        <v>0</v>
      </c>
      <c r="Z601" t="b">
        <f t="shared" si="19"/>
        <v>1</v>
      </c>
    </row>
    <row r="602" spans="1:26" x14ac:dyDescent="0.3">
      <c r="A602">
        <v>597</v>
      </c>
      <c r="B602" t="s">
        <v>3338</v>
      </c>
      <c r="C602">
        <v>36364</v>
      </c>
      <c r="D602" t="s">
        <v>1899</v>
      </c>
      <c r="E602">
        <v>1963</v>
      </c>
      <c r="F602">
        <v>2019</v>
      </c>
      <c r="G602" t="s">
        <v>2129</v>
      </c>
      <c r="H602">
        <v>5</v>
      </c>
      <c r="I602">
        <v>4</v>
      </c>
      <c r="J602" t="s">
        <v>2131</v>
      </c>
      <c r="K602">
        <v>5709.1</v>
      </c>
      <c r="L602">
        <v>3575.9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45292</v>
      </c>
      <c r="S602">
        <v>45657</v>
      </c>
      <c r="V602" t="s">
        <v>3338</v>
      </c>
      <c r="W602">
        <v>36364</v>
      </c>
      <c r="X602" s="143">
        <v>0</v>
      </c>
      <c r="Y602" s="143">
        <f t="shared" si="18"/>
        <v>0</v>
      </c>
      <c r="Z602" t="b">
        <f t="shared" si="19"/>
        <v>1</v>
      </c>
    </row>
    <row r="603" spans="1:26" x14ac:dyDescent="0.3">
      <c r="A603">
        <v>598</v>
      </c>
      <c r="B603" t="s">
        <v>3339</v>
      </c>
      <c r="C603">
        <v>34551</v>
      </c>
      <c r="D603" t="s">
        <v>1899</v>
      </c>
      <c r="E603">
        <v>1961</v>
      </c>
      <c r="F603">
        <v>2019</v>
      </c>
      <c r="G603" t="s">
        <v>2129</v>
      </c>
      <c r="H603">
        <v>4</v>
      </c>
      <c r="I603">
        <v>4</v>
      </c>
      <c r="J603" t="s">
        <v>2131</v>
      </c>
      <c r="K603">
        <v>7280.6</v>
      </c>
      <c r="L603">
        <v>2562.5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45292</v>
      </c>
      <c r="S603">
        <v>45657</v>
      </c>
      <c r="V603" t="s">
        <v>3339</v>
      </c>
      <c r="W603">
        <v>34551</v>
      </c>
      <c r="X603" s="143">
        <v>0</v>
      </c>
      <c r="Y603" s="143">
        <f t="shared" si="18"/>
        <v>0</v>
      </c>
      <c r="Z603" t="b">
        <f t="shared" si="19"/>
        <v>1</v>
      </c>
    </row>
    <row r="604" spans="1:26" x14ac:dyDescent="0.3">
      <c r="A604">
        <v>599</v>
      </c>
      <c r="B604" t="s">
        <v>3335</v>
      </c>
      <c r="C604">
        <v>33863</v>
      </c>
      <c r="D604" t="s">
        <v>1899</v>
      </c>
      <c r="E604">
        <v>1974</v>
      </c>
      <c r="F604">
        <v>2022</v>
      </c>
      <c r="G604" t="s">
        <v>2129</v>
      </c>
      <c r="H604">
        <v>5</v>
      </c>
      <c r="I604">
        <v>4</v>
      </c>
      <c r="J604" t="s">
        <v>2131</v>
      </c>
      <c r="K604">
        <v>4555.6000000000004</v>
      </c>
      <c r="L604">
        <v>2866.8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45292</v>
      </c>
      <c r="S604">
        <v>45657</v>
      </c>
      <c r="V604" t="s">
        <v>3335</v>
      </c>
      <c r="W604">
        <v>33863</v>
      </c>
      <c r="X604" s="143">
        <v>0</v>
      </c>
      <c r="Y604" s="143">
        <f t="shared" si="18"/>
        <v>0</v>
      </c>
      <c r="Z604" t="b">
        <f t="shared" si="19"/>
        <v>1</v>
      </c>
    </row>
    <row r="605" spans="1:26" x14ac:dyDescent="0.3">
      <c r="A605">
        <v>600</v>
      </c>
      <c r="B605" t="s">
        <v>3336</v>
      </c>
      <c r="C605">
        <v>36371</v>
      </c>
      <c r="D605" t="s">
        <v>1899</v>
      </c>
      <c r="E605">
        <v>1964</v>
      </c>
      <c r="F605">
        <v>2022</v>
      </c>
      <c r="G605" t="s">
        <v>2129</v>
      </c>
      <c r="H605">
        <v>5</v>
      </c>
      <c r="I605">
        <v>3</v>
      </c>
      <c r="J605" t="s">
        <v>2131</v>
      </c>
      <c r="K605">
        <v>4217.8</v>
      </c>
      <c r="L605">
        <v>2651.2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45292</v>
      </c>
      <c r="S605">
        <v>45657</v>
      </c>
      <c r="V605" t="s">
        <v>3336</v>
      </c>
      <c r="W605">
        <v>36371</v>
      </c>
      <c r="X605" s="143">
        <v>0</v>
      </c>
      <c r="Y605" s="143">
        <f t="shared" si="18"/>
        <v>0</v>
      </c>
      <c r="Z605" t="b">
        <f t="shared" si="19"/>
        <v>1</v>
      </c>
    </row>
    <row r="606" spans="1:26" x14ac:dyDescent="0.3">
      <c r="A606">
        <v>601</v>
      </c>
      <c r="B606" t="s">
        <v>3337</v>
      </c>
      <c r="C606">
        <v>36562</v>
      </c>
      <c r="D606" t="s">
        <v>1899</v>
      </c>
      <c r="E606">
        <v>1959</v>
      </c>
      <c r="F606">
        <v>2019</v>
      </c>
      <c r="G606" t="s">
        <v>2130</v>
      </c>
      <c r="H606">
        <v>4</v>
      </c>
      <c r="I606">
        <v>3</v>
      </c>
      <c r="J606" t="s">
        <v>2131</v>
      </c>
      <c r="K606">
        <v>2816.2</v>
      </c>
      <c r="L606">
        <v>1967.2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  <c r="V606" t="s">
        <v>3337</v>
      </c>
      <c r="W606">
        <v>36562</v>
      </c>
      <c r="X606" s="143">
        <v>0</v>
      </c>
      <c r="Y606" s="143">
        <f t="shared" si="18"/>
        <v>0</v>
      </c>
      <c r="Z606" t="b">
        <f t="shared" si="19"/>
        <v>1</v>
      </c>
    </row>
    <row r="607" spans="1:26" x14ac:dyDescent="0.3">
      <c r="A607">
        <v>602</v>
      </c>
      <c r="B607" t="s">
        <v>2197</v>
      </c>
      <c r="C607">
        <v>33164</v>
      </c>
      <c r="D607" t="s">
        <v>1899</v>
      </c>
      <c r="E607">
        <v>1978</v>
      </c>
      <c r="F607" t="s">
        <v>2131</v>
      </c>
      <c r="G607" t="s">
        <v>2098</v>
      </c>
      <c r="H607">
        <v>6</v>
      </c>
      <c r="I607">
        <v>2</v>
      </c>
      <c r="J607" t="s">
        <v>2131</v>
      </c>
      <c r="K607">
        <v>2076.1999999999998</v>
      </c>
      <c r="L607">
        <v>1828.2</v>
      </c>
      <c r="M607">
        <v>1876086.6199999999</v>
      </c>
      <c r="N607">
        <v>1876086.6199999999</v>
      </c>
      <c r="O607">
        <v>0</v>
      </c>
      <c r="P607">
        <v>0</v>
      </c>
      <c r="Q607">
        <v>0</v>
      </c>
      <c r="R607">
        <v>45292</v>
      </c>
      <c r="S607">
        <v>45657</v>
      </c>
      <c r="V607" t="s">
        <v>2197</v>
      </c>
      <c r="W607">
        <v>33164</v>
      </c>
      <c r="X607" s="143">
        <v>1876086.6199999999</v>
      </c>
      <c r="Y607" s="143">
        <f t="shared" si="18"/>
        <v>1876086.6199999999</v>
      </c>
      <c r="Z607" t="b">
        <f t="shared" si="19"/>
        <v>1</v>
      </c>
    </row>
    <row r="608" spans="1:26" x14ac:dyDescent="0.3">
      <c r="A608">
        <v>603</v>
      </c>
      <c r="B608" t="s">
        <v>27</v>
      </c>
      <c r="C608">
        <v>35006</v>
      </c>
      <c r="D608" t="s">
        <v>1899</v>
      </c>
      <c r="E608">
        <v>1956</v>
      </c>
      <c r="F608" t="s">
        <v>2131</v>
      </c>
      <c r="G608" t="s">
        <v>2098</v>
      </c>
      <c r="H608">
        <v>4</v>
      </c>
      <c r="I608">
        <v>2</v>
      </c>
      <c r="J608" t="s">
        <v>2131</v>
      </c>
      <c r="K608">
        <v>1323</v>
      </c>
      <c r="L608">
        <v>1147.9000000000001</v>
      </c>
      <c r="M608">
        <v>1658565.22</v>
      </c>
      <c r="N608">
        <v>1658565.22</v>
      </c>
      <c r="O608">
        <v>0</v>
      </c>
      <c r="P608">
        <v>0</v>
      </c>
      <c r="Q608">
        <v>0</v>
      </c>
      <c r="R608">
        <v>45292</v>
      </c>
      <c r="S608">
        <v>45657</v>
      </c>
      <c r="V608" t="s">
        <v>27</v>
      </c>
      <c r="W608">
        <v>35006</v>
      </c>
      <c r="X608" s="143">
        <v>1658565.22</v>
      </c>
      <c r="Y608" s="143">
        <f t="shared" si="18"/>
        <v>1658565.22</v>
      </c>
      <c r="Z608" t="b">
        <f t="shared" si="19"/>
        <v>1</v>
      </c>
    </row>
    <row r="609" spans="1:26" x14ac:dyDescent="0.3">
      <c r="A609">
        <v>604</v>
      </c>
      <c r="B609" t="s">
        <v>3391</v>
      </c>
      <c r="C609">
        <v>34044</v>
      </c>
      <c r="D609" t="s">
        <v>1899</v>
      </c>
      <c r="E609">
        <v>1992</v>
      </c>
      <c r="F609" t="s">
        <v>2131</v>
      </c>
      <c r="G609" t="s">
        <v>2129</v>
      </c>
      <c r="H609">
        <v>9</v>
      </c>
      <c r="I609">
        <v>3</v>
      </c>
      <c r="J609">
        <v>3</v>
      </c>
      <c r="K609">
        <v>6339.7</v>
      </c>
      <c r="L609">
        <v>5948</v>
      </c>
      <c r="M609">
        <v>8872562.3600000013</v>
      </c>
      <c r="N609">
        <v>8872562.3600000013</v>
      </c>
      <c r="O609">
        <v>0</v>
      </c>
      <c r="P609">
        <v>0</v>
      </c>
      <c r="Q609">
        <v>0</v>
      </c>
      <c r="R609">
        <v>45292</v>
      </c>
      <c r="S609">
        <v>45657</v>
      </c>
      <c r="V609" t="s">
        <v>3391</v>
      </c>
      <c r="W609">
        <v>34044</v>
      </c>
      <c r="X609" s="143">
        <v>8872562.3600000013</v>
      </c>
      <c r="Y609" s="143">
        <f t="shared" si="18"/>
        <v>8872562.3600000013</v>
      </c>
      <c r="Z609" t="b">
        <f t="shared" si="19"/>
        <v>1</v>
      </c>
    </row>
    <row r="610" spans="1:26" x14ac:dyDescent="0.3">
      <c r="A610">
        <v>605</v>
      </c>
      <c r="B610" t="s">
        <v>3392</v>
      </c>
      <c r="C610">
        <v>34046</v>
      </c>
      <c r="D610" t="s">
        <v>1899</v>
      </c>
      <c r="E610">
        <v>1992</v>
      </c>
      <c r="F610" t="s">
        <v>2131</v>
      </c>
      <c r="G610" t="s">
        <v>2129</v>
      </c>
      <c r="H610">
        <v>9</v>
      </c>
      <c r="I610">
        <v>1</v>
      </c>
      <c r="J610">
        <v>1</v>
      </c>
      <c r="K610">
        <v>1782.4</v>
      </c>
      <c r="L610">
        <v>1782.4</v>
      </c>
      <c r="M610">
        <v>2967142.87</v>
      </c>
      <c r="N610">
        <v>2967142.87</v>
      </c>
      <c r="O610">
        <v>0</v>
      </c>
      <c r="P610">
        <v>0</v>
      </c>
      <c r="Q610">
        <v>0</v>
      </c>
      <c r="R610">
        <v>45292</v>
      </c>
      <c r="S610">
        <v>45657</v>
      </c>
      <c r="V610" t="s">
        <v>3392</v>
      </c>
      <c r="W610">
        <v>34046</v>
      </c>
      <c r="X610" s="143">
        <v>2967142.87</v>
      </c>
      <c r="Y610" s="143">
        <f t="shared" si="18"/>
        <v>2967142.87</v>
      </c>
      <c r="Z610" t="b">
        <f t="shared" si="19"/>
        <v>1</v>
      </c>
    </row>
    <row r="611" spans="1:26" x14ac:dyDescent="0.3">
      <c r="A611">
        <v>606</v>
      </c>
      <c r="B611" t="s">
        <v>3393</v>
      </c>
      <c r="C611">
        <v>34048</v>
      </c>
      <c r="D611" t="s">
        <v>1899</v>
      </c>
      <c r="E611">
        <v>1992</v>
      </c>
      <c r="F611" t="s">
        <v>2131</v>
      </c>
      <c r="G611" t="s">
        <v>2129</v>
      </c>
      <c r="H611">
        <v>9</v>
      </c>
      <c r="I611">
        <v>2</v>
      </c>
      <c r="J611">
        <v>2</v>
      </c>
      <c r="K611">
        <v>4098.3</v>
      </c>
      <c r="L611">
        <v>4076.5</v>
      </c>
      <c r="M611">
        <v>5920455.6300000008</v>
      </c>
      <c r="N611">
        <v>5920455.6300000008</v>
      </c>
      <c r="O611">
        <v>0</v>
      </c>
      <c r="P611">
        <v>0</v>
      </c>
      <c r="Q611">
        <v>0</v>
      </c>
      <c r="R611">
        <v>45292</v>
      </c>
      <c r="S611">
        <v>45657</v>
      </c>
      <c r="V611" t="s">
        <v>3393</v>
      </c>
      <c r="W611">
        <v>34048</v>
      </c>
      <c r="X611" s="143">
        <v>5920455.6300000008</v>
      </c>
      <c r="Y611" s="143">
        <f t="shared" si="18"/>
        <v>5920455.6300000008</v>
      </c>
      <c r="Z611" t="b">
        <f t="shared" si="19"/>
        <v>1</v>
      </c>
    </row>
    <row r="612" spans="1:26" x14ac:dyDescent="0.3">
      <c r="A612">
        <v>607</v>
      </c>
      <c r="B612" t="s">
        <v>3394</v>
      </c>
      <c r="C612">
        <v>34050</v>
      </c>
      <c r="D612" t="s">
        <v>1899</v>
      </c>
      <c r="E612">
        <v>1992</v>
      </c>
      <c r="F612" t="s">
        <v>2131</v>
      </c>
      <c r="G612" t="s">
        <v>2129</v>
      </c>
      <c r="H612">
        <v>9</v>
      </c>
      <c r="I612">
        <v>3</v>
      </c>
      <c r="J612">
        <v>3</v>
      </c>
      <c r="K612">
        <v>5928</v>
      </c>
      <c r="L612">
        <v>5928</v>
      </c>
      <c r="M612">
        <v>8871275.040000001</v>
      </c>
      <c r="N612">
        <v>8871275.040000001</v>
      </c>
      <c r="O612">
        <v>0</v>
      </c>
      <c r="P612">
        <v>0</v>
      </c>
      <c r="Q612">
        <v>0</v>
      </c>
      <c r="R612">
        <v>45292</v>
      </c>
      <c r="S612">
        <v>45657</v>
      </c>
      <c r="V612" t="s">
        <v>3394</v>
      </c>
      <c r="W612">
        <v>34050</v>
      </c>
      <c r="X612" s="143">
        <v>8871275.040000001</v>
      </c>
      <c r="Y612" s="143">
        <f t="shared" si="18"/>
        <v>8871275.040000001</v>
      </c>
      <c r="Z612" t="b">
        <f t="shared" si="19"/>
        <v>1</v>
      </c>
    </row>
    <row r="613" spans="1:26" x14ac:dyDescent="0.3">
      <c r="A613">
        <v>608</v>
      </c>
      <c r="B613" t="s">
        <v>3395</v>
      </c>
      <c r="C613">
        <v>34052</v>
      </c>
      <c r="D613" t="s">
        <v>1899</v>
      </c>
      <c r="E613">
        <v>1992</v>
      </c>
      <c r="F613" t="s">
        <v>2131</v>
      </c>
      <c r="G613" t="s">
        <v>2129</v>
      </c>
      <c r="H613">
        <v>9</v>
      </c>
      <c r="I613">
        <v>2</v>
      </c>
      <c r="J613">
        <v>2</v>
      </c>
      <c r="K613">
        <v>4094.7</v>
      </c>
      <c r="L613">
        <v>4094.6</v>
      </c>
      <c r="M613">
        <v>5920486.2400000002</v>
      </c>
      <c r="N613">
        <v>5920486.2400000002</v>
      </c>
      <c r="O613">
        <v>0</v>
      </c>
      <c r="P613">
        <v>0</v>
      </c>
      <c r="Q613">
        <v>0</v>
      </c>
      <c r="R613">
        <v>45292</v>
      </c>
      <c r="S613">
        <v>45657</v>
      </c>
      <c r="V613" t="s">
        <v>3395</v>
      </c>
      <c r="W613">
        <v>34052</v>
      </c>
      <c r="X613" s="143">
        <v>5920486.2400000002</v>
      </c>
      <c r="Y613" s="143">
        <f t="shared" si="18"/>
        <v>5920486.2400000002</v>
      </c>
      <c r="Z613" t="b">
        <f t="shared" si="19"/>
        <v>1</v>
      </c>
    </row>
    <row r="614" spans="1:26" x14ac:dyDescent="0.3">
      <c r="A614">
        <v>609</v>
      </c>
      <c r="B614" t="s">
        <v>3408</v>
      </c>
      <c r="C614">
        <v>34301</v>
      </c>
      <c r="D614" t="s">
        <v>1899</v>
      </c>
      <c r="E614">
        <v>1977</v>
      </c>
      <c r="F614" t="s">
        <v>2131</v>
      </c>
      <c r="G614" t="s">
        <v>3378</v>
      </c>
      <c r="H614">
        <v>5</v>
      </c>
      <c r="I614">
        <v>6</v>
      </c>
      <c r="J614" t="s">
        <v>2131</v>
      </c>
      <c r="K614">
        <v>6067.1</v>
      </c>
      <c r="L614">
        <v>4699.3999999999996</v>
      </c>
      <c r="M614">
        <v>4896360.66</v>
      </c>
      <c r="N614">
        <v>4896360.66</v>
      </c>
      <c r="O614">
        <v>0</v>
      </c>
      <c r="P614">
        <v>0</v>
      </c>
      <c r="Q614">
        <v>0</v>
      </c>
      <c r="R614">
        <v>45292</v>
      </c>
      <c r="S614">
        <v>45657</v>
      </c>
      <c r="V614" t="s">
        <v>3410</v>
      </c>
      <c r="W614">
        <v>34301</v>
      </c>
      <c r="X614" s="143">
        <v>4896360.66</v>
      </c>
      <c r="Y614" s="143">
        <f t="shared" si="18"/>
        <v>4896360.66</v>
      </c>
      <c r="Z614" t="b">
        <f t="shared" si="19"/>
        <v>1</v>
      </c>
    </row>
    <row r="615" spans="1:26" x14ac:dyDescent="0.3">
      <c r="A615">
        <v>610</v>
      </c>
      <c r="B615" t="s">
        <v>341</v>
      </c>
      <c r="C615">
        <v>33431</v>
      </c>
      <c r="D615" t="s">
        <v>1899</v>
      </c>
      <c r="E615">
        <v>1964</v>
      </c>
      <c r="F615" t="s">
        <v>2131</v>
      </c>
      <c r="G615" t="s">
        <v>2097</v>
      </c>
      <c r="H615">
        <v>5</v>
      </c>
      <c r="I615">
        <v>3</v>
      </c>
      <c r="J615" t="s">
        <v>2131</v>
      </c>
      <c r="K615">
        <v>4169</v>
      </c>
      <c r="L615">
        <v>2577.6</v>
      </c>
      <c r="M615">
        <v>913921.42799999996</v>
      </c>
      <c r="N615">
        <v>913921.42799999996</v>
      </c>
      <c r="O615">
        <v>0</v>
      </c>
      <c r="P615">
        <v>0</v>
      </c>
      <c r="Q615">
        <v>0</v>
      </c>
      <c r="R615">
        <v>45292</v>
      </c>
      <c r="S615">
        <v>45657</v>
      </c>
      <c r="V615" t="s">
        <v>341</v>
      </c>
      <c r="W615">
        <v>33431</v>
      </c>
      <c r="X615" s="143">
        <v>913921.42799999996</v>
      </c>
      <c r="Y615" s="143">
        <f t="shared" si="18"/>
        <v>913921.42799999996</v>
      </c>
      <c r="Z615" t="b">
        <f t="shared" si="19"/>
        <v>1</v>
      </c>
    </row>
    <row r="616" spans="1:26" x14ac:dyDescent="0.3">
      <c r="A616">
        <v>611</v>
      </c>
      <c r="B616" t="s">
        <v>452</v>
      </c>
      <c r="C616">
        <v>33638</v>
      </c>
      <c r="D616" t="s">
        <v>1899</v>
      </c>
      <c r="E616">
        <v>1966</v>
      </c>
      <c r="F616" t="s">
        <v>2131</v>
      </c>
      <c r="G616" t="s">
        <v>2098</v>
      </c>
      <c r="H616">
        <v>5</v>
      </c>
      <c r="I616">
        <v>3</v>
      </c>
      <c r="J616" t="s">
        <v>2131</v>
      </c>
      <c r="K616">
        <v>4056.6</v>
      </c>
      <c r="L616">
        <v>2509.9</v>
      </c>
      <c r="M616">
        <v>1733195.48</v>
      </c>
      <c r="N616">
        <v>1733195.48</v>
      </c>
      <c r="O616">
        <v>0</v>
      </c>
      <c r="P616">
        <v>0</v>
      </c>
      <c r="Q616">
        <v>0</v>
      </c>
      <c r="R616">
        <v>45292</v>
      </c>
      <c r="S616">
        <v>45657</v>
      </c>
      <c r="V616" t="s">
        <v>452</v>
      </c>
      <c r="W616">
        <v>33638</v>
      </c>
      <c r="X616" s="143">
        <v>1733195.48</v>
      </c>
      <c r="Y616" s="143">
        <f t="shared" si="18"/>
        <v>1733195.48</v>
      </c>
      <c r="Z616" t="b">
        <f t="shared" si="19"/>
        <v>1</v>
      </c>
    </row>
    <row r="617" spans="1:26" x14ac:dyDescent="0.3">
      <c r="A617">
        <v>612</v>
      </c>
      <c r="B617" t="s">
        <v>343</v>
      </c>
      <c r="C617">
        <v>33737</v>
      </c>
      <c r="D617" t="s">
        <v>1899</v>
      </c>
      <c r="E617">
        <v>1958</v>
      </c>
      <c r="F617" t="s">
        <v>2131</v>
      </c>
      <c r="G617" t="s">
        <v>2098</v>
      </c>
      <c r="H617">
        <v>2</v>
      </c>
      <c r="I617">
        <v>3</v>
      </c>
      <c r="J617" t="s">
        <v>2131</v>
      </c>
      <c r="K617">
        <v>854</v>
      </c>
      <c r="L617">
        <v>848.2</v>
      </c>
      <c r="M617">
        <v>338392.95</v>
      </c>
      <c r="N617">
        <v>338392.95</v>
      </c>
      <c r="O617">
        <v>0</v>
      </c>
      <c r="P617">
        <v>0</v>
      </c>
      <c r="Q617">
        <v>0</v>
      </c>
      <c r="R617">
        <v>45292</v>
      </c>
      <c r="S617">
        <v>45657</v>
      </c>
      <c r="V617" t="s">
        <v>343</v>
      </c>
      <c r="W617">
        <v>33737</v>
      </c>
      <c r="X617" s="143">
        <v>338392.95</v>
      </c>
      <c r="Y617" s="143">
        <f t="shared" si="18"/>
        <v>338392.95</v>
      </c>
      <c r="Z617" t="b">
        <f t="shared" si="19"/>
        <v>1</v>
      </c>
    </row>
    <row r="618" spans="1:26" x14ac:dyDescent="0.3">
      <c r="A618">
        <v>613</v>
      </c>
      <c r="B618" t="s">
        <v>3461</v>
      </c>
      <c r="C618">
        <v>43175</v>
      </c>
      <c r="D618" t="s">
        <v>1899</v>
      </c>
      <c r="E618">
        <v>1962</v>
      </c>
      <c r="F618">
        <v>2019</v>
      </c>
      <c r="G618" t="s">
        <v>2129</v>
      </c>
      <c r="H618">
        <v>5</v>
      </c>
      <c r="I618">
        <v>4</v>
      </c>
      <c r="J618" t="s">
        <v>2131</v>
      </c>
      <c r="K618">
        <v>5597.68</v>
      </c>
      <c r="L618">
        <v>3614.5</v>
      </c>
      <c r="M618">
        <v>261388.79999999999</v>
      </c>
      <c r="N618">
        <v>261388.79999999999</v>
      </c>
      <c r="O618">
        <v>0</v>
      </c>
      <c r="P618">
        <v>0</v>
      </c>
      <c r="Q618">
        <v>0</v>
      </c>
      <c r="R618">
        <v>45292</v>
      </c>
      <c r="S618">
        <v>45657</v>
      </c>
      <c r="V618" t="s">
        <v>3461</v>
      </c>
      <c r="W618">
        <v>43175</v>
      </c>
      <c r="X618" s="143">
        <v>261388.79999999999</v>
      </c>
      <c r="Y618" s="143">
        <f t="shared" si="18"/>
        <v>261388.79999999999</v>
      </c>
      <c r="Z618" t="b">
        <f t="shared" si="19"/>
        <v>1</v>
      </c>
    </row>
    <row r="619" spans="1:26" x14ac:dyDescent="0.3">
      <c r="A619">
        <v>614</v>
      </c>
      <c r="B619" t="s">
        <v>350</v>
      </c>
      <c r="C619">
        <v>34247</v>
      </c>
      <c r="D619" t="s">
        <v>1899</v>
      </c>
      <c r="E619">
        <v>1975</v>
      </c>
      <c r="F619" t="s">
        <v>2131</v>
      </c>
      <c r="G619" t="s">
        <v>2103</v>
      </c>
      <c r="H619">
        <v>6</v>
      </c>
      <c r="I619">
        <v>5</v>
      </c>
      <c r="J619" t="s">
        <v>2131</v>
      </c>
      <c r="K619">
        <v>2444.6</v>
      </c>
      <c r="L619">
        <v>2190.3000000000002</v>
      </c>
      <c r="M619">
        <v>3612896.46</v>
      </c>
      <c r="N619">
        <v>3612896.46</v>
      </c>
      <c r="O619">
        <v>0</v>
      </c>
      <c r="P619">
        <v>0</v>
      </c>
      <c r="Q619">
        <v>0</v>
      </c>
      <c r="R619">
        <v>45292</v>
      </c>
      <c r="S619">
        <v>45657</v>
      </c>
      <c r="V619" t="s">
        <v>350</v>
      </c>
      <c r="W619">
        <v>34247</v>
      </c>
      <c r="X619" s="143">
        <v>3612896.46</v>
      </c>
      <c r="Y619" s="143">
        <f t="shared" si="18"/>
        <v>3612896.46</v>
      </c>
      <c r="Z619" t="b">
        <f t="shared" si="19"/>
        <v>1</v>
      </c>
    </row>
    <row r="620" spans="1:26" x14ac:dyDescent="0.3">
      <c r="A620">
        <v>615</v>
      </c>
      <c r="B620" t="s">
        <v>1706</v>
      </c>
      <c r="C620">
        <v>54906</v>
      </c>
      <c r="D620" t="s">
        <v>1899</v>
      </c>
      <c r="E620">
        <v>1880</v>
      </c>
      <c r="F620" t="s">
        <v>2131</v>
      </c>
      <c r="G620" t="s">
        <v>2098</v>
      </c>
      <c r="H620">
        <v>2</v>
      </c>
      <c r="I620">
        <v>1</v>
      </c>
      <c r="J620" t="s">
        <v>2131</v>
      </c>
      <c r="K620">
        <v>1316.7</v>
      </c>
      <c r="L620">
        <v>1316.7</v>
      </c>
      <c r="M620">
        <v>288824.40000000002</v>
      </c>
      <c r="N620">
        <v>288824.40000000002</v>
      </c>
      <c r="O620">
        <v>0</v>
      </c>
      <c r="P620">
        <v>0</v>
      </c>
      <c r="Q620">
        <v>0</v>
      </c>
      <c r="R620">
        <v>45292</v>
      </c>
      <c r="S620">
        <v>45657</v>
      </c>
      <c r="V620" t="s">
        <v>1706</v>
      </c>
      <c r="W620">
        <v>54906</v>
      </c>
      <c r="X620" s="143">
        <v>288824.40000000002</v>
      </c>
      <c r="Y620" s="143">
        <f t="shared" si="18"/>
        <v>288824.40000000002</v>
      </c>
      <c r="Z620" t="b">
        <f t="shared" si="19"/>
        <v>1</v>
      </c>
    </row>
    <row r="621" spans="1:26" x14ac:dyDescent="0.3">
      <c r="A621">
        <v>616</v>
      </c>
      <c r="B621" t="s">
        <v>2199</v>
      </c>
      <c r="C621">
        <v>34450</v>
      </c>
      <c r="D621" t="s">
        <v>1899</v>
      </c>
      <c r="E621">
        <v>1964</v>
      </c>
      <c r="F621" t="s">
        <v>2131</v>
      </c>
      <c r="G621" t="s">
        <v>2097</v>
      </c>
      <c r="H621">
        <v>5</v>
      </c>
      <c r="I621">
        <v>4</v>
      </c>
      <c r="J621" t="s">
        <v>2131</v>
      </c>
      <c r="K621">
        <v>5875.4</v>
      </c>
      <c r="L621">
        <v>3755.4</v>
      </c>
      <c r="M621">
        <v>1888234.8281999999</v>
      </c>
      <c r="N621">
        <v>1888234.8281999999</v>
      </c>
      <c r="O621">
        <v>0</v>
      </c>
      <c r="P621">
        <v>0</v>
      </c>
      <c r="Q621">
        <v>0</v>
      </c>
      <c r="R621">
        <v>45292</v>
      </c>
      <c r="S621">
        <v>45657</v>
      </c>
      <c r="V621" t="s">
        <v>2199</v>
      </c>
      <c r="W621">
        <v>34450</v>
      </c>
      <c r="X621" s="143">
        <v>1888234.8281999999</v>
      </c>
      <c r="Y621" s="143">
        <f t="shared" si="18"/>
        <v>1888234.8281999999</v>
      </c>
      <c r="Z621" t="b">
        <f t="shared" si="19"/>
        <v>1</v>
      </c>
    </row>
    <row r="622" spans="1:26" x14ac:dyDescent="0.3">
      <c r="A622">
        <v>617</v>
      </c>
      <c r="B622" t="s">
        <v>3543</v>
      </c>
      <c r="C622">
        <v>36209</v>
      </c>
      <c r="D622" t="s">
        <v>1899</v>
      </c>
      <c r="E622">
        <v>1956</v>
      </c>
      <c r="F622" t="s">
        <v>2131</v>
      </c>
      <c r="G622" t="s">
        <v>2130</v>
      </c>
      <c r="H622">
        <v>2</v>
      </c>
      <c r="I622">
        <v>2</v>
      </c>
      <c r="J622" t="s">
        <v>2131</v>
      </c>
      <c r="K622">
        <v>729.4</v>
      </c>
      <c r="L622">
        <v>671.8</v>
      </c>
      <c r="M622">
        <v>131017</v>
      </c>
      <c r="N622">
        <v>131017</v>
      </c>
      <c r="O622">
        <v>0</v>
      </c>
      <c r="P622">
        <v>0</v>
      </c>
      <c r="Q622">
        <v>0</v>
      </c>
      <c r="R622">
        <v>45292</v>
      </c>
      <c r="S622">
        <v>45657</v>
      </c>
      <c r="V622" t="s">
        <v>3543</v>
      </c>
      <c r="W622">
        <v>36209</v>
      </c>
      <c r="X622" s="143">
        <v>131017</v>
      </c>
      <c r="Y622" s="143">
        <f t="shared" si="18"/>
        <v>131017</v>
      </c>
      <c r="Z622" t="b">
        <f t="shared" si="19"/>
        <v>1</v>
      </c>
    </row>
    <row r="623" spans="1:26" x14ac:dyDescent="0.3">
      <c r="A623">
        <v>618</v>
      </c>
      <c r="B623" t="s">
        <v>409</v>
      </c>
      <c r="C623">
        <v>36402</v>
      </c>
      <c r="D623" t="s">
        <v>1899</v>
      </c>
      <c r="E623">
        <v>1975</v>
      </c>
      <c r="F623" t="s">
        <v>2131</v>
      </c>
      <c r="G623" t="s">
        <v>2097</v>
      </c>
      <c r="H623">
        <v>5</v>
      </c>
      <c r="I623">
        <v>4</v>
      </c>
      <c r="J623" t="s">
        <v>2131</v>
      </c>
      <c r="K623">
        <v>5586.8</v>
      </c>
      <c r="L623">
        <v>3589</v>
      </c>
      <c r="M623">
        <v>8993999.8742999993</v>
      </c>
      <c r="N623">
        <v>8993999.8742999993</v>
      </c>
      <c r="O623">
        <v>0</v>
      </c>
      <c r="P623">
        <v>0</v>
      </c>
      <c r="Q623">
        <v>0</v>
      </c>
      <c r="R623">
        <v>45292</v>
      </c>
      <c r="S623">
        <v>45657</v>
      </c>
      <c r="V623" t="s">
        <v>409</v>
      </c>
      <c r="W623">
        <v>36402</v>
      </c>
      <c r="X623" s="143">
        <v>8993999.8742999993</v>
      </c>
      <c r="Y623" s="143">
        <f t="shared" si="18"/>
        <v>8993999.8742999993</v>
      </c>
      <c r="Z623" t="b">
        <f t="shared" si="19"/>
        <v>1</v>
      </c>
    </row>
    <row r="624" spans="1:26" x14ac:dyDescent="0.3">
      <c r="A624">
        <v>619</v>
      </c>
      <c r="B624" t="s">
        <v>3489</v>
      </c>
      <c r="C624">
        <v>34780</v>
      </c>
      <c r="D624" t="s">
        <v>1899</v>
      </c>
      <c r="E624">
        <v>1958</v>
      </c>
      <c r="F624" t="s">
        <v>2131</v>
      </c>
      <c r="G624" t="s">
        <v>2130</v>
      </c>
      <c r="H624">
        <v>2</v>
      </c>
      <c r="I624">
        <v>1</v>
      </c>
      <c r="J624" t="s">
        <v>2131</v>
      </c>
      <c r="K624">
        <v>426.3</v>
      </c>
      <c r="L624">
        <v>426.3</v>
      </c>
      <c r="M624">
        <v>1504957.23</v>
      </c>
      <c r="N624">
        <v>1504957.23</v>
      </c>
      <c r="O624">
        <v>0</v>
      </c>
      <c r="P624">
        <v>0</v>
      </c>
      <c r="Q624">
        <v>0</v>
      </c>
      <c r="R624">
        <v>45292</v>
      </c>
      <c r="S624">
        <v>45657</v>
      </c>
      <c r="V624" t="s">
        <v>3489</v>
      </c>
      <c r="W624">
        <v>34780</v>
      </c>
      <c r="X624" s="143">
        <v>1504957.23</v>
      </c>
      <c r="Y624" s="143">
        <f t="shared" si="18"/>
        <v>1504957.23</v>
      </c>
      <c r="Z624" t="b">
        <f t="shared" si="19"/>
        <v>1</v>
      </c>
    </row>
    <row r="625" spans="1:26" x14ac:dyDescent="0.3">
      <c r="A625">
        <v>620</v>
      </c>
      <c r="B625" t="s">
        <v>365</v>
      </c>
      <c r="C625">
        <v>35190</v>
      </c>
      <c r="D625" t="s">
        <v>1899</v>
      </c>
      <c r="E625">
        <v>1965</v>
      </c>
      <c r="F625" t="s">
        <v>2131</v>
      </c>
      <c r="G625" t="s">
        <v>2098</v>
      </c>
      <c r="H625">
        <v>5</v>
      </c>
      <c r="I625">
        <v>3</v>
      </c>
      <c r="J625" t="s">
        <v>2131</v>
      </c>
      <c r="K625">
        <v>4092.7</v>
      </c>
      <c r="L625">
        <v>2459.3000000000002</v>
      </c>
      <c r="M625">
        <v>1223756.46</v>
      </c>
      <c r="N625">
        <v>1223756.46</v>
      </c>
      <c r="O625">
        <v>0</v>
      </c>
      <c r="P625">
        <v>0</v>
      </c>
      <c r="Q625">
        <v>0</v>
      </c>
      <c r="R625">
        <v>45292</v>
      </c>
      <c r="S625">
        <v>45657</v>
      </c>
      <c r="V625" t="s">
        <v>365</v>
      </c>
      <c r="W625">
        <v>35190</v>
      </c>
      <c r="X625" s="143">
        <v>1223756.46</v>
      </c>
      <c r="Y625" s="143">
        <f t="shared" si="18"/>
        <v>1223756.46</v>
      </c>
      <c r="Z625" t="b">
        <f t="shared" si="19"/>
        <v>1</v>
      </c>
    </row>
    <row r="626" spans="1:26" x14ac:dyDescent="0.3">
      <c r="A626">
        <v>621</v>
      </c>
      <c r="B626" t="s">
        <v>1650</v>
      </c>
      <c r="C626">
        <v>37356</v>
      </c>
      <c r="D626" t="s">
        <v>1900</v>
      </c>
      <c r="E626">
        <v>1981</v>
      </c>
      <c r="F626" t="s">
        <v>2131</v>
      </c>
      <c r="G626" t="s">
        <v>2097</v>
      </c>
      <c r="H626">
        <v>5</v>
      </c>
      <c r="I626">
        <v>6</v>
      </c>
      <c r="J626" t="s">
        <v>2131</v>
      </c>
      <c r="K626">
        <v>4367.8</v>
      </c>
      <c r="L626" t="s">
        <v>2131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45292</v>
      </c>
      <c r="S626">
        <v>45657</v>
      </c>
      <c r="V626" t="s">
        <v>1650</v>
      </c>
      <c r="W626">
        <v>37356</v>
      </c>
      <c r="X626" s="143">
        <v>0</v>
      </c>
      <c r="Y626" s="143">
        <f t="shared" si="18"/>
        <v>0</v>
      </c>
      <c r="Z626" t="b">
        <f t="shared" si="19"/>
        <v>1</v>
      </c>
    </row>
    <row r="627" spans="1:26" x14ac:dyDescent="0.3">
      <c r="A627">
        <v>622</v>
      </c>
      <c r="B627" t="s">
        <v>1651</v>
      </c>
      <c r="C627">
        <v>37393</v>
      </c>
      <c r="D627" t="s">
        <v>1900</v>
      </c>
      <c r="E627">
        <v>1978</v>
      </c>
      <c r="F627" t="s">
        <v>2131</v>
      </c>
      <c r="G627" t="s">
        <v>2097</v>
      </c>
      <c r="H627">
        <v>5</v>
      </c>
      <c r="I627">
        <v>12</v>
      </c>
      <c r="J627" t="s">
        <v>2131</v>
      </c>
      <c r="K627">
        <v>9422.2999999999993</v>
      </c>
      <c r="L627" t="s">
        <v>2131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45292</v>
      </c>
      <c r="S627">
        <v>45657</v>
      </c>
      <c r="V627" t="s">
        <v>1651</v>
      </c>
      <c r="W627">
        <v>37393</v>
      </c>
      <c r="X627" s="143">
        <v>0</v>
      </c>
      <c r="Y627" s="143">
        <f t="shared" si="18"/>
        <v>0</v>
      </c>
      <c r="Z627" t="b">
        <f t="shared" si="19"/>
        <v>1</v>
      </c>
    </row>
    <row r="628" spans="1:26" x14ac:dyDescent="0.3">
      <c r="A628">
        <v>623</v>
      </c>
      <c r="B628" t="s">
        <v>3135</v>
      </c>
      <c r="C628">
        <v>37395</v>
      </c>
      <c r="D628" t="s">
        <v>1900</v>
      </c>
      <c r="E628">
        <v>1978</v>
      </c>
      <c r="F628" t="s">
        <v>2131</v>
      </c>
      <c r="G628" t="s">
        <v>2106</v>
      </c>
      <c r="H628">
        <v>5</v>
      </c>
      <c r="I628">
        <v>16</v>
      </c>
      <c r="J628" t="s">
        <v>2131</v>
      </c>
      <c r="K628">
        <v>11736.6</v>
      </c>
      <c r="L628">
        <v>11736.6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45292</v>
      </c>
      <c r="S628">
        <v>45657</v>
      </c>
      <c r="V628" t="s">
        <v>3135</v>
      </c>
      <c r="W628">
        <v>37395</v>
      </c>
      <c r="X628" s="143">
        <v>0</v>
      </c>
      <c r="Y628" s="143">
        <f t="shared" si="18"/>
        <v>0</v>
      </c>
      <c r="Z628" t="b">
        <f t="shared" si="19"/>
        <v>1</v>
      </c>
    </row>
    <row r="629" spans="1:26" x14ac:dyDescent="0.3">
      <c r="A629">
        <v>624</v>
      </c>
      <c r="B629" t="s">
        <v>55</v>
      </c>
      <c r="C629">
        <v>37369</v>
      </c>
      <c r="D629" t="s">
        <v>1899</v>
      </c>
      <c r="E629">
        <v>1976</v>
      </c>
      <c r="F629" t="s">
        <v>2131</v>
      </c>
      <c r="G629" t="s">
        <v>2097</v>
      </c>
      <c r="H629">
        <v>5</v>
      </c>
      <c r="I629">
        <v>2</v>
      </c>
      <c r="J629" t="s">
        <v>2131</v>
      </c>
      <c r="K629">
        <v>1473.7</v>
      </c>
      <c r="L629">
        <v>1473.5</v>
      </c>
      <c r="M629">
        <v>4422616.9799999995</v>
      </c>
      <c r="N629">
        <v>4422616.9799999995</v>
      </c>
      <c r="O629">
        <v>0</v>
      </c>
      <c r="P629">
        <v>0</v>
      </c>
      <c r="Q629">
        <v>0</v>
      </c>
      <c r="R629">
        <v>45292</v>
      </c>
      <c r="S629">
        <v>45657</v>
      </c>
      <c r="V629" t="s">
        <v>55</v>
      </c>
      <c r="W629">
        <v>37369</v>
      </c>
      <c r="X629" s="143">
        <v>4422616.9799999995</v>
      </c>
      <c r="Y629" s="143">
        <f t="shared" si="18"/>
        <v>4422616.9799999995</v>
      </c>
      <c r="Z629" t="b">
        <f t="shared" si="19"/>
        <v>1</v>
      </c>
    </row>
    <row r="630" spans="1:26" x14ac:dyDescent="0.3">
      <c r="A630">
        <v>625</v>
      </c>
      <c r="B630" t="s">
        <v>56</v>
      </c>
      <c r="C630">
        <v>37371</v>
      </c>
      <c r="D630" t="s">
        <v>1899</v>
      </c>
      <c r="E630">
        <v>1976</v>
      </c>
      <c r="F630" t="s">
        <v>2131</v>
      </c>
      <c r="G630" t="s">
        <v>2097</v>
      </c>
      <c r="H630">
        <v>5</v>
      </c>
      <c r="I630">
        <v>2</v>
      </c>
      <c r="J630" t="s">
        <v>2131</v>
      </c>
      <c r="K630">
        <v>1468.5</v>
      </c>
      <c r="L630">
        <v>1467.2</v>
      </c>
      <c r="M630">
        <v>4413594.3</v>
      </c>
      <c r="N630">
        <v>4413594.3</v>
      </c>
      <c r="O630">
        <v>0</v>
      </c>
      <c r="P630">
        <v>0</v>
      </c>
      <c r="Q630">
        <v>0</v>
      </c>
      <c r="R630">
        <v>45292</v>
      </c>
      <c r="S630">
        <v>45657</v>
      </c>
      <c r="V630" t="s">
        <v>56</v>
      </c>
      <c r="W630">
        <v>37371</v>
      </c>
      <c r="X630" s="143">
        <v>4413594.3</v>
      </c>
      <c r="Y630" s="143">
        <f t="shared" si="18"/>
        <v>4413594.3</v>
      </c>
      <c r="Z630" t="b">
        <f t="shared" si="19"/>
        <v>1</v>
      </c>
    </row>
    <row r="631" spans="1:26" x14ac:dyDescent="0.3">
      <c r="A631">
        <v>626</v>
      </c>
      <c r="B631" t="s">
        <v>3105</v>
      </c>
      <c r="C631">
        <v>37362</v>
      </c>
      <c r="D631" t="s">
        <v>1899</v>
      </c>
      <c r="E631">
        <v>1989</v>
      </c>
      <c r="F631" t="s">
        <v>2131</v>
      </c>
      <c r="G631" t="s">
        <v>2097</v>
      </c>
      <c r="H631">
        <v>9</v>
      </c>
      <c r="I631">
        <v>5</v>
      </c>
      <c r="J631" t="s">
        <v>2131</v>
      </c>
      <c r="K631">
        <v>8691.2000000000007</v>
      </c>
      <c r="L631">
        <v>8691.2000000000007</v>
      </c>
      <c r="M631">
        <v>16108354.58</v>
      </c>
      <c r="N631">
        <v>16108354.58</v>
      </c>
      <c r="O631">
        <v>0</v>
      </c>
      <c r="P631">
        <v>0</v>
      </c>
      <c r="Q631">
        <v>0</v>
      </c>
      <c r="R631">
        <v>45292</v>
      </c>
      <c r="S631">
        <v>45657</v>
      </c>
      <c r="V631" t="s">
        <v>3105</v>
      </c>
      <c r="W631">
        <v>37362</v>
      </c>
      <c r="X631" s="143">
        <v>16108354.58</v>
      </c>
      <c r="Y631" s="143">
        <f t="shared" si="18"/>
        <v>16108354.58</v>
      </c>
      <c r="Z631" t="b">
        <f t="shared" si="19"/>
        <v>1</v>
      </c>
    </row>
    <row r="632" spans="1:26" x14ac:dyDescent="0.3">
      <c r="A632">
        <v>627</v>
      </c>
      <c r="B632" t="s">
        <v>1652</v>
      </c>
      <c r="C632">
        <v>37400</v>
      </c>
      <c r="D632" t="s">
        <v>1900</v>
      </c>
      <c r="E632">
        <v>1977</v>
      </c>
      <c r="F632" t="s">
        <v>2131</v>
      </c>
      <c r="G632" t="s">
        <v>2106</v>
      </c>
      <c r="H632">
        <v>5</v>
      </c>
      <c r="I632">
        <v>22</v>
      </c>
      <c r="J632" t="s">
        <v>2131</v>
      </c>
      <c r="K632">
        <v>18535</v>
      </c>
      <c r="L632" t="s">
        <v>2131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  <c r="V632" t="s">
        <v>1652</v>
      </c>
      <c r="W632">
        <v>37400</v>
      </c>
      <c r="X632" s="143">
        <v>0</v>
      </c>
      <c r="Y632" s="143">
        <f t="shared" si="18"/>
        <v>0</v>
      </c>
      <c r="Z632" t="b">
        <f t="shared" si="19"/>
        <v>1</v>
      </c>
    </row>
    <row r="633" spans="1:26" x14ac:dyDescent="0.3">
      <c r="A633">
        <v>628</v>
      </c>
      <c r="B633" t="s">
        <v>1029</v>
      </c>
      <c r="C633">
        <v>37633</v>
      </c>
      <c r="D633" t="s">
        <v>1899</v>
      </c>
      <c r="E633">
        <v>1963</v>
      </c>
      <c r="F633" t="s">
        <v>2131</v>
      </c>
      <c r="G633" t="s">
        <v>2098</v>
      </c>
      <c r="H633">
        <v>2</v>
      </c>
      <c r="I633">
        <v>2</v>
      </c>
      <c r="J633" t="s">
        <v>2131</v>
      </c>
      <c r="K633">
        <v>418.8</v>
      </c>
      <c r="L633">
        <v>369.4</v>
      </c>
      <c r="M633">
        <v>900853.19</v>
      </c>
      <c r="N633">
        <v>900853.19</v>
      </c>
      <c r="O633">
        <v>0</v>
      </c>
      <c r="P633">
        <v>0</v>
      </c>
      <c r="Q633">
        <v>0</v>
      </c>
      <c r="R633">
        <v>45292</v>
      </c>
      <c r="S633">
        <v>45657</v>
      </c>
      <c r="V633" t="s">
        <v>1029</v>
      </c>
      <c r="W633">
        <v>37633</v>
      </c>
      <c r="X633" s="143">
        <v>900853.19</v>
      </c>
      <c r="Y633" s="143">
        <f t="shared" si="18"/>
        <v>900853.19</v>
      </c>
      <c r="Z633" t="b">
        <f t="shared" si="19"/>
        <v>1</v>
      </c>
    </row>
    <row r="634" spans="1:26" x14ac:dyDescent="0.3">
      <c r="A634">
        <v>629</v>
      </c>
      <c r="B634" t="s">
        <v>1027</v>
      </c>
      <c r="C634">
        <v>37589</v>
      </c>
      <c r="D634" t="s">
        <v>1899</v>
      </c>
      <c r="E634">
        <v>1962</v>
      </c>
      <c r="F634" t="s">
        <v>2131</v>
      </c>
      <c r="G634" t="s">
        <v>2103</v>
      </c>
      <c r="H634">
        <v>2</v>
      </c>
      <c r="I634">
        <v>1</v>
      </c>
      <c r="J634" t="s">
        <v>2131</v>
      </c>
      <c r="K634">
        <v>350.4</v>
      </c>
      <c r="L634">
        <v>329.9</v>
      </c>
      <c r="M634">
        <v>1031053.33</v>
      </c>
      <c r="N634">
        <v>1031053.33</v>
      </c>
      <c r="O634">
        <v>0</v>
      </c>
      <c r="P634">
        <v>0</v>
      </c>
      <c r="Q634">
        <v>0</v>
      </c>
      <c r="R634">
        <v>45292</v>
      </c>
      <c r="S634">
        <v>45657</v>
      </c>
      <c r="V634" t="s">
        <v>1027</v>
      </c>
      <c r="W634">
        <v>37589</v>
      </c>
      <c r="X634" s="143">
        <v>1031053.33</v>
      </c>
      <c r="Y634" s="143">
        <f t="shared" si="18"/>
        <v>1031053.33</v>
      </c>
      <c r="Z634" t="b">
        <f t="shared" si="19"/>
        <v>1</v>
      </c>
    </row>
    <row r="635" spans="1:26" x14ac:dyDescent="0.3">
      <c r="A635">
        <v>630</v>
      </c>
      <c r="B635" t="s">
        <v>1028</v>
      </c>
      <c r="C635">
        <v>37592</v>
      </c>
      <c r="D635" t="s">
        <v>1899</v>
      </c>
      <c r="E635">
        <v>1960</v>
      </c>
      <c r="F635" t="s">
        <v>2131</v>
      </c>
      <c r="G635" t="s">
        <v>2103</v>
      </c>
      <c r="H635">
        <v>2</v>
      </c>
      <c r="I635">
        <v>1</v>
      </c>
      <c r="J635" t="s">
        <v>2131</v>
      </c>
      <c r="K635">
        <v>213.3</v>
      </c>
      <c r="L635">
        <v>213.3</v>
      </c>
      <c r="M635">
        <v>903014.16</v>
      </c>
      <c r="N635">
        <v>903014.16</v>
      </c>
      <c r="O635">
        <v>0</v>
      </c>
      <c r="P635">
        <v>0</v>
      </c>
      <c r="Q635">
        <v>0</v>
      </c>
      <c r="R635">
        <v>45292</v>
      </c>
      <c r="S635">
        <v>45657</v>
      </c>
      <c r="V635" t="s">
        <v>1028</v>
      </c>
      <c r="W635">
        <v>37592</v>
      </c>
      <c r="X635" s="143">
        <v>903014.16</v>
      </c>
      <c r="Y635" s="143">
        <f t="shared" si="18"/>
        <v>903014.16</v>
      </c>
      <c r="Z635" t="b">
        <f t="shared" si="19"/>
        <v>1</v>
      </c>
    </row>
    <row r="636" spans="1:26" x14ac:dyDescent="0.3">
      <c r="A636">
        <v>631</v>
      </c>
      <c r="B636" t="s">
        <v>1032</v>
      </c>
      <c r="C636">
        <v>37704</v>
      </c>
      <c r="D636" t="s">
        <v>1899</v>
      </c>
      <c r="E636">
        <v>1961</v>
      </c>
      <c r="F636" t="s">
        <v>2131</v>
      </c>
      <c r="G636" t="s">
        <v>2103</v>
      </c>
      <c r="H636">
        <v>2</v>
      </c>
      <c r="I636">
        <v>1</v>
      </c>
      <c r="J636" t="s">
        <v>2131</v>
      </c>
      <c r="K636">
        <v>353.4</v>
      </c>
      <c r="L636">
        <v>351.4</v>
      </c>
      <c r="M636">
        <v>649771.60000000009</v>
      </c>
      <c r="N636">
        <v>649771.60000000009</v>
      </c>
      <c r="O636">
        <v>0</v>
      </c>
      <c r="P636">
        <v>0</v>
      </c>
      <c r="Q636">
        <v>0</v>
      </c>
      <c r="R636">
        <v>45292</v>
      </c>
      <c r="S636">
        <v>45657</v>
      </c>
      <c r="V636" t="s">
        <v>1032</v>
      </c>
      <c r="W636">
        <v>37704</v>
      </c>
      <c r="X636" s="143">
        <v>649771.60000000009</v>
      </c>
      <c r="Y636" s="143">
        <f t="shared" si="18"/>
        <v>649771.60000000009</v>
      </c>
      <c r="Z636" t="b">
        <f t="shared" si="19"/>
        <v>1</v>
      </c>
    </row>
    <row r="637" spans="1:26" x14ac:dyDescent="0.3">
      <c r="A637">
        <v>632</v>
      </c>
      <c r="B637" t="s">
        <v>1033</v>
      </c>
      <c r="C637">
        <v>37705</v>
      </c>
      <c r="D637" t="s">
        <v>1899</v>
      </c>
      <c r="E637">
        <v>1961</v>
      </c>
      <c r="F637" t="s">
        <v>2131</v>
      </c>
      <c r="G637" t="s">
        <v>2103</v>
      </c>
      <c r="H637">
        <v>2</v>
      </c>
      <c r="I637">
        <v>1</v>
      </c>
      <c r="J637" t="s">
        <v>2131</v>
      </c>
      <c r="K637">
        <v>382.1</v>
      </c>
      <c r="L637">
        <v>340.6</v>
      </c>
      <c r="M637">
        <v>649772.6100000001</v>
      </c>
      <c r="N637">
        <v>649772.6100000001</v>
      </c>
      <c r="O637">
        <v>0</v>
      </c>
      <c r="P637">
        <v>0</v>
      </c>
      <c r="Q637">
        <v>0</v>
      </c>
      <c r="R637">
        <v>45292</v>
      </c>
      <c r="S637">
        <v>45657</v>
      </c>
      <c r="V637" t="s">
        <v>1033</v>
      </c>
      <c r="W637">
        <v>37705</v>
      </c>
      <c r="X637" s="143">
        <v>649772.6100000001</v>
      </c>
      <c r="Y637" s="143">
        <f t="shared" si="18"/>
        <v>649772.6100000001</v>
      </c>
      <c r="Z637" t="b">
        <f t="shared" si="19"/>
        <v>1</v>
      </c>
    </row>
    <row r="638" spans="1:26" x14ac:dyDescent="0.3">
      <c r="A638">
        <v>633</v>
      </c>
      <c r="B638" t="s">
        <v>1034</v>
      </c>
      <c r="C638">
        <v>37706</v>
      </c>
      <c r="D638" t="s">
        <v>1899</v>
      </c>
      <c r="E638">
        <v>1961</v>
      </c>
      <c r="F638" t="s">
        <v>2131</v>
      </c>
      <c r="G638" t="s">
        <v>2103</v>
      </c>
      <c r="H638">
        <v>2</v>
      </c>
      <c r="I638">
        <v>1</v>
      </c>
      <c r="J638" t="s">
        <v>2131</v>
      </c>
      <c r="K638">
        <v>382</v>
      </c>
      <c r="L638">
        <v>353.5</v>
      </c>
      <c r="M638">
        <v>649773.63</v>
      </c>
      <c r="N638">
        <v>649773.63</v>
      </c>
      <c r="O638">
        <v>0</v>
      </c>
      <c r="P638">
        <v>0</v>
      </c>
      <c r="Q638">
        <v>0</v>
      </c>
      <c r="R638">
        <v>45292</v>
      </c>
      <c r="S638">
        <v>45657</v>
      </c>
      <c r="V638" t="s">
        <v>1034</v>
      </c>
      <c r="W638">
        <v>37706</v>
      </c>
      <c r="X638" s="143">
        <v>649773.63</v>
      </c>
      <c r="Y638" s="143">
        <f t="shared" si="18"/>
        <v>649773.63</v>
      </c>
      <c r="Z638" t="b">
        <f t="shared" si="19"/>
        <v>1</v>
      </c>
    </row>
    <row r="639" spans="1:26" x14ac:dyDescent="0.3">
      <c r="A639">
        <v>634</v>
      </c>
      <c r="B639" t="s">
        <v>1030</v>
      </c>
      <c r="C639">
        <v>46750</v>
      </c>
      <c r="D639" t="s">
        <v>1899</v>
      </c>
      <c r="E639">
        <v>1963</v>
      </c>
      <c r="F639" t="s">
        <v>2131</v>
      </c>
      <c r="G639" t="s">
        <v>2108</v>
      </c>
      <c r="H639">
        <v>2</v>
      </c>
      <c r="I639">
        <v>2</v>
      </c>
      <c r="J639" t="s">
        <v>2131</v>
      </c>
      <c r="K639">
        <v>399.7</v>
      </c>
      <c r="L639">
        <v>353.1</v>
      </c>
      <c r="M639">
        <v>1032809</v>
      </c>
      <c r="N639">
        <v>1032809</v>
      </c>
      <c r="O639">
        <v>0</v>
      </c>
      <c r="P639">
        <v>0</v>
      </c>
      <c r="Q639">
        <v>0</v>
      </c>
      <c r="R639">
        <v>45292</v>
      </c>
      <c r="S639">
        <v>45657</v>
      </c>
      <c r="V639" t="s">
        <v>1030</v>
      </c>
      <c r="W639">
        <v>46750</v>
      </c>
      <c r="X639" s="143">
        <v>1032809</v>
      </c>
      <c r="Y639" s="143">
        <f t="shared" si="18"/>
        <v>1032809</v>
      </c>
      <c r="Z639" t="b">
        <f t="shared" si="19"/>
        <v>1</v>
      </c>
    </row>
    <row r="640" spans="1:26" x14ac:dyDescent="0.3">
      <c r="A640">
        <v>635</v>
      </c>
      <c r="B640" t="s">
        <v>1031</v>
      </c>
      <c r="C640">
        <v>46899</v>
      </c>
      <c r="D640" t="s">
        <v>1899</v>
      </c>
      <c r="E640">
        <v>1962</v>
      </c>
      <c r="F640" t="s">
        <v>2131</v>
      </c>
      <c r="G640" t="s">
        <v>2108</v>
      </c>
      <c r="H640">
        <v>2</v>
      </c>
      <c r="I640">
        <v>1</v>
      </c>
      <c r="J640" t="s">
        <v>2131</v>
      </c>
      <c r="K640">
        <v>302.3</v>
      </c>
      <c r="L640">
        <v>266.39999999999998</v>
      </c>
      <c r="M640">
        <v>820930.88</v>
      </c>
      <c r="N640">
        <v>820930.88</v>
      </c>
      <c r="O640">
        <v>0</v>
      </c>
      <c r="P640">
        <v>0</v>
      </c>
      <c r="Q640">
        <v>0</v>
      </c>
      <c r="R640">
        <v>45292</v>
      </c>
      <c r="S640">
        <v>45657</v>
      </c>
      <c r="V640" t="s">
        <v>1031</v>
      </c>
      <c r="W640">
        <v>46899</v>
      </c>
      <c r="X640" s="143">
        <v>820930.88</v>
      </c>
      <c r="Y640" s="143">
        <f t="shared" si="18"/>
        <v>820930.88</v>
      </c>
      <c r="Z640" t="b">
        <f t="shared" si="19"/>
        <v>1</v>
      </c>
    </row>
    <row r="641" spans="1:26" x14ac:dyDescent="0.3">
      <c r="A641">
        <v>636</v>
      </c>
      <c r="B641" t="s">
        <v>481</v>
      </c>
      <c r="C641">
        <v>37593</v>
      </c>
      <c r="D641" t="s">
        <v>1899</v>
      </c>
      <c r="E641">
        <v>1965</v>
      </c>
      <c r="F641" t="s">
        <v>2131</v>
      </c>
      <c r="G641" t="s">
        <v>2103</v>
      </c>
      <c r="H641">
        <v>2</v>
      </c>
      <c r="I641">
        <v>2</v>
      </c>
      <c r="J641" t="s">
        <v>2131</v>
      </c>
      <c r="K641">
        <v>559</v>
      </c>
      <c r="L641">
        <v>509.9</v>
      </c>
      <c r="M641">
        <v>1004462.26</v>
      </c>
      <c r="N641">
        <v>1004462.26</v>
      </c>
      <c r="O641">
        <v>0</v>
      </c>
      <c r="P641">
        <v>0</v>
      </c>
      <c r="Q641">
        <v>0</v>
      </c>
      <c r="R641">
        <v>45292</v>
      </c>
      <c r="S641">
        <v>45657</v>
      </c>
      <c r="V641" t="s">
        <v>481</v>
      </c>
      <c r="W641">
        <v>37593</v>
      </c>
      <c r="X641" s="143">
        <v>1004462.26</v>
      </c>
      <c r="Y641" s="143">
        <f t="shared" si="18"/>
        <v>1004462.26</v>
      </c>
      <c r="Z641" t="b">
        <f t="shared" si="19"/>
        <v>1</v>
      </c>
    </row>
    <row r="642" spans="1:26" x14ac:dyDescent="0.3">
      <c r="A642">
        <v>637</v>
      </c>
      <c r="B642" t="s">
        <v>482</v>
      </c>
      <c r="C642">
        <v>37587</v>
      </c>
      <c r="D642" t="s">
        <v>1899</v>
      </c>
      <c r="E642">
        <v>1958</v>
      </c>
      <c r="F642" t="s">
        <v>2131</v>
      </c>
      <c r="G642" t="s">
        <v>2103</v>
      </c>
      <c r="H642">
        <v>2</v>
      </c>
      <c r="I642">
        <v>1</v>
      </c>
      <c r="J642" t="s">
        <v>2131</v>
      </c>
      <c r="K642">
        <v>402</v>
      </c>
      <c r="L642">
        <v>361.4</v>
      </c>
      <c r="M642">
        <v>741857.48</v>
      </c>
      <c r="N642">
        <v>741857.48</v>
      </c>
      <c r="O642">
        <v>0</v>
      </c>
      <c r="P642">
        <v>0</v>
      </c>
      <c r="Q642">
        <v>0</v>
      </c>
      <c r="R642">
        <v>45292</v>
      </c>
      <c r="S642">
        <v>45657</v>
      </c>
      <c r="V642" t="s">
        <v>482</v>
      </c>
      <c r="W642">
        <v>37587</v>
      </c>
      <c r="X642" s="143">
        <v>741857.48</v>
      </c>
      <c r="Y642" s="143">
        <f t="shared" si="18"/>
        <v>741857.48</v>
      </c>
      <c r="Z642" t="b">
        <f t="shared" si="19"/>
        <v>1</v>
      </c>
    </row>
    <row r="643" spans="1:26" x14ac:dyDescent="0.3">
      <c r="A643">
        <v>638</v>
      </c>
      <c r="B643" t="s">
        <v>487</v>
      </c>
      <c r="C643">
        <v>37743</v>
      </c>
      <c r="D643" t="s">
        <v>1899</v>
      </c>
      <c r="E643">
        <v>1963</v>
      </c>
      <c r="F643" t="s">
        <v>2131</v>
      </c>
      <c r="G643" t="s">
        <v>2103</v>
      </c>
      <c r="H643">
        <v>2</v>
      </c>
      <c r="I643">
        <v>1</v>
      </c>
      <c r="J643" t="s">
        <v>2131</v>
      </c>
      <c r="K643">
        <v>363.3</v>
      </c>
      <c r="L643">
        <v>315.89999999999998</v>
      </c>
      <c r="M643">
        <v>674455.82</v>
      </c>
      <c r="N643">
        <v>674455.82</v>
      </c>
      <c r="O643">
        <v>0</v>
      </c>
      <c r="P643">
        <v>0</v>
      </c>
      <c r="Q643">
        <v>0</v>
      </c>
      <c r="R643">
        <v>45292</v>
      </c>
      <c r="S643">
        <v>45657</v>
      </c>
      <c r="V643" t="s">
        <v>487</v>
      </c>
      <c r="W643">
        <v>37743</v>
      </c>
      <c r="X643" s="143">
        <v>674455.82</v>
      </c>
      <c r="Y643" s="143">
        <f t="shared" si="18"/>
        <v>674455.82</v>
      </c>
      <c r="Z643" t="b">
        <f t="shared" si="19"/>
        <v>1</v>
      </c>
    </row>
    <row r="644" spans="1:26" x14ac:dyDescent="0.3">
      <c r="A644">
        <v>639</v>
      </c>
      <c r="B644" t="s">
        <v>486</v>
      </c>
      <c r="C644">
        <v>46898</v>
      </c>
      <c r="D644" t="s">
        <v>1899</v>
      </c>
      <c r="E644">
        <v>1964</v>
      </c>
      <c r="F644" t="s">
        <v>2131</v>
      </c>
      <c r="G644" t="s">
        <v>2108</v>
      </c>
      <c r="H644">
        <v>2</v>
      </c>
      <c r="I644">
        <v>1</v>
      </c>
      <c r="J644" t="s">
        <v>2131</v>
      </c>
      <c r="K644">
        <v>364.4</v>
      </c>
      <c r="L644">
        <v>331.1</v>
      </c>
      <c r="M644">
        <v>974918.34000000008</v>
      </c>
      <c r="N644">
        <v>974918.34000000008</v>
      </c>
      <c r="O644">
        <v>0</v>
      </c>
      <c r="P644">
        <v>0</v>
      </c>
      <c r="Q644">
        <v>0</v>
      </c>
      <c r="R644">
        <v>45292</v>
      </c>
      <c r="S644">
        <v>45657</v>
      </c>
      <c r="V644" t="s">
        <v>486</v>
      </c>
      <c r="W644">
        <v>46898</v>
      </c>
      <c r="X644" s="143">
        <v>974918.34000000008</v>
      </c>
      <c r="Y644" s="143">
        <f t="shared" si="18"/>
        <v>974918.34000000008</v>
      </c>
      <c r="Z644" t="b">
        <f t="shared" si="19"/>
        <v>1</v>
      </c>
    </row>
    <row r="645" spans="1:26" x14ac:dyDescent="0.3">
      <c r="A645">
        <v>640</v>
      </c>
      <c r="B645" t="s">
        <v>1352</v>
      </c>
      <c r="C645">
        <v>37662</v>
      </c>
      <c r="D645" t="s">
        <v>1899</v>
      </c>
      <c r="E645">
        <v>1974</v>
      </c>
      <c r="F645" t="s">
        <v>2131</v>
      </c>
      <c r="G645" t="s">
        <v>2097</v>
      </c>
      <c r="H645">
        <v>5</v>
      </c>
      <c r="I645">
        <v>4</v>
      </c>
      <c r="J645" t="s">
        <v>2131</v>
      </c>
      <c r="K645">
        <v>3111.3</v>
      </c>
      <c r="L645">
        <v>2681.8</v>
      </c>
      <c r="M645">
        <v>174112.24</v>
      </c>
      <c r="N645">
        <v>174112.24</v>
      </c>
      <c r="O645">
        <v>0</v>
      </c>
      <c r="P645">
        <v>0</v>
      </c>
      <c r="Q645">
        <v>0</v>
      </c>
      <c r="R645">
        <v>45292</v>
      </c>
      <c r="S645">
        <v>45657</v>
      </c>
      <c r="V645" t="s">
        <v>1352</v>
      </c>
      <c r="W645">
        <v>37662</v>
      </c>
      <c r="X645" s="143">
        <v>174112.24</v>
      </c>
      <c r="Y645" s="143">
        <f t="shared" si="18"/>
        <v>174112.24</v>
      </c>
      <c r="Z645" t="b">
        <f t="shared" si="19"/>
        <v>1</v>
      </c>
    </row>
    <row r="646" spans="1:26" x14ac:dyDescent="0.3">
      <c r="A646">
        <v>641</v>
      </c>
      <c r="B646" t="s">
        <v>1354</v>
      </c>
      <c r="C646">
        <v>37707</v>
      </c>
      <c r="D646" t="s">
        <v>1899</v>
      </c>
      <c r="E646">
        <v>1961</v>
      </c>
      <c r="F646" t="s">
        <v>2131</v>
      </c>
      <c r="G646" t="s">
        <v>2103</v>
      </c>
      <c r="H646">
        <v>2</v>
      </c>
      <c r="I646">
        <v>1</v>
      </c>
      <c r="J646" t="s">
        <v>2131</v>
      </c>
      <c r="K646">
        <v>450.8</v>
      </c>
      <c r="L646">
        <v>407.4</v>
      </c>
      <c r="M646">
        <v>1237652.55</v>
      </c>
      <c r="N646">
        <v>1237652.55</v>
      </c>
      <c r="O646">
        <v>0</v>
      </c>
      <c r="P646">
        <v>0</v>
      </c>
      <c r="Q646">
        <v>0</v>
      </c>
      <c r="R646">
        <v>45292</v>
      </c>
      <c r="S646">
        <v>45657</v>
      </c>
      <c r="V646" t="s">
        <v>1354</v>
      </c>
      <c r="W646">
        <v>37707</v>
      </c>
      <c r="X646" s="143">
        <v>1237652.55</v>
      </c>
      <c r="Y646" s="143">
        <f t="shared" si="18"/>
        <v>1237652.55</v>
      </c>
      <c r="Z646" t="b">
        <f t="shared" si="19"/>
        <v>1</v>
      </c>
    </row>
    <row r="647" spans="1:26" x14ac:dyDescent="0.3">
      <c r="A647">
        <v>642</v>
      </c>
      <c r="B647" t="s">
        <v>1355</v>
      </c>
      <c r="C647">
        <v>37703</v>
      </c>
      <c r="D647" t="s">
        <v>1899</v>
      </c>
      <c r="E647">
        <v>1960</v>
      </c>
      <c r="F647" t="s">
        <v>2131</v>
      </c>
      <c r="G647" t="s">
        <v>2103</v>
      </c>
      <c r="H647">
        <v>2</v>
      </c>
      <c r="I647">
        <v>1</v>
      </c>
      <c r="J647" t="s">
        <v>2131</v>
      </c>
      <c r="K647">
        <v>316.60000000000002</v>
      </c>
      <c r="L647">
        <v>287.89999999999998</v>
      </c>
      <c r="M647">
        <v>649770.58000000007</v>
      </c>
      <c r="N647">
        <v>649770.58000000007</v>
      </c>
      <c r="O647">
        <v>0</v>
      </c>
      <c r="P647">
        <v>0</v>
      </c>
      <c r="Q647">
        <v>0</v>
      </c>
      <c r="R647">
        <v>45292</v>
      </c>
      <c r="S647">
        <v>45657</v>
      </c>
      <c r="V647" t="s">
        <v>1355</v>
      </c>
      <c r="W647">
        <v>37703</v>
      </c>
      <c r="X647" s="143">
        <v>649770.58000000007</v>
      </c>
      <c r="Y647" s="143">
        <f t="shared" ref="Y647:Y710" si="20">VLOOKUP(W647,C:M,11,0)</f>
        <v>649770.58000000007</v>
      </c>
      <c r="Z647" t="b">
        <f t="shared" ref="Z647:Z710" si="21">AND(X647=Y647)</f>
        <v>1</v>
      </c>
    </row>
    <row r="648" spans="1:26" x14ac:dyDescent="0.3">
      <c r="A648">
        <v>643</v>
      </c>
      <c r="B648" t="s">
        <v>1356</v>
      </c>
      <c r="C648">
        <v>37709</v>
      </c>
      <c r="D648" t="s">
        <v>1899</v>
      </c>
      <c r="E648">
        <v>1970</v>
      </c>
      <c r="F648" t="s">
        <v>2131</v>
      </c>
      <c r="G648" t="s">
        <v>2098</v>
      </c>
      <c r="H648">
        <v>5</v>
      </c>
      <c r="I648">
        <v>3</v>
      </c>
      <c r="J648" t="s">
        <v>2131</v>
      </c>
      <c r="K648">
        <v>2133.1999999999998</v>
      </c>
      <c r="L648">
        <v>1999.25</v>
      </c>
      <c r="M648">
        <v>4390211.07</v>
      </c>
      <c r="N648">
        <v>4390211.07</v>
      </c>
      <c r="O648">
        <v>0</v>
      </c>
      <c r="P648">
        <v>0</v>
      </c>
      <c r="Q648">
        <v>0</v>
      </c>
      <c r="R648">
        <v>45292</v>
      </c>
      <c r="S648">
        <v>45657</v>
      </c>
      <c r="V648" t="s">
        <v>1356</v>
      </c>
      <c r="W648">
        <v>37709</v>
      </c>
      <c r="X648" s="143">
        <v>4390211.07</v>
      </c>
      <c r="Y648" s="143">
        <f t="shared" si="20"/>
        <v>4390211.07</v>
      </c>
      <c r="Z648" t="b">
        <f t="shared" si="21"/>
        <v>1</v>
      </c>
    </row>
    <row r="649" spans="1:26" x14ac:dyDescent="0.3">
      <c r="A649">
        <v>644</v>
      </c>
      <c r="B649" t="s">
        <v>1357</v>
      </c>
      <c r="C649">
        <v>37530</v>
      </c>
      <c r="D649" t="s">
        <v>1899</v>
      </c>
      <c r="E649">
        <v>1970</v>
      </c>
      <c r="F649" t="s">
        <v>2131</v>
      </c>
      <c r="G649" t="s">
        <v>2098</v>
      </c>
      <c r="H649">
        <v>5</v>
      </c>
      <c r="I649">
        <v>4</v>
      </c>
      <c r="J649" t="s">
        <v>2131</v>
      </c>
      <c r="K649">
        <v>3382</v>
      </c>
      <c r="L649">
        <v>3153.35</v>
      </c>
      <c r="M649">
        <v>173407.64</v>
      </c>
      <c r="N649">
        <v>173407.64</v>
      </c>
      <c r="O649">
        <v>0</v>
      </c>
      <c r="P649">
        <v>0</v>
      </c>
      <c r="Q649">
        <v>0</v>
      </c>
      <c r="R649">
        <v>45292</v>
      </c>
      <c r="S649">
        <v>45657</v>
      </c>
      <c r="V649" t="s">
        <v>1357</v>
      </c>
      <c r="W649">
        <v>37530</v>
      </c>
      <c r="X649" s="143">
        <v>173407.64</v>
      </c>
      <c r="Y649" s="143">
        <f t="shared" si="20"/>
        <v>173407.64</v>
      </c>
      <c r="Z649" t="b">
        <f t="shared" si="21"/>
        <v>1</v>
      </c>
    </row>
    <row r="650" spans="1:26" x14ac:dyDescent="0.3">
      <c r="A650">
        <v>645</v>
      </c>
      <c r="B650" t="s">
        <v>1358</v>
      </c>
      <c r="C650">
        <v>37531</v>
      </c>
      <c r="D650" t="s">
        <v>1899</v>
      </c>
      <c r="E650">
        <v>1970</v>
      </c>
      <c r="F650" t="s">
        <v>2131</v>
      </c>
      <c r="G650" t="s">
        <v>2098</v>
      </c>
      <c r="H650">
        <v>5</v>
      </c>
      <c r="I650">
        <v>2</v>
      </c>
      <c r="J650" t="s">
        <v>2131</v>
      </c>
      <c r="K650">
        <v>1642.6</v>
      </c>
      <c r="L650">
        <v>1532.7</v>
      </c>
      <c r="M650">
        <v>134088</v>
      </c>
      <c r="N650">
        <v>134088</v>
      </c>
      <c r="O650">
        <v>0</v>
      </c>
      <c r="P650">
        <v>0</v>
      </c>
      <c r="Q650">
        <v>0</v>
      </c>
      <c r="R650">
        <v>45292</v>
      </c>
      <c r="S650">
        <v>45657</v>
      </c>
      <c r="V650" t="s">
        <v>1358</v>
      </c>
      <c r="W650">
        <v>37531</v>
      </c>
      <c r="X650" s="143">
        <v>134088</v>
      </c>
      <c r="Y650" s="143">
        <f t="shared" si="20"/>
        <v>134088</v>
      </c>
      <c r="Z650" t="b">
        <f t="shared" si="21"/>
        <v>1</v>
      </c>
    </row>
    <row r="651" spans="1:26" x14ac:dyDescent="0.3">
      <c r="A651">
        <v>646</v>
      </c>
      <c r="B651" t="s">
        <v>1359</v>
      </c>
      <c r="C651">
        <v>37532</v>
      </c>
      <c r="D651" t="s">
        <v>1899</v>
      </c>
      <c r="E651">
        <v>1969</v>
      </c>
      <c r="F651" t="s">
        <v>2131</v>
      </c>
      <c r="G651" t="s">
        <v>2098</v>
      </c>
      <c r="H651">
        <v>5</v>
      </c>
      <c r="I651">
        <v>4</v>
      </c>
      <c r="J651" t="s">
        <v>2131</v>
      </c>
      <c r="K651">
        <v>3285</v>
      </c>
      <c r="L651">
        <v>3085.42</v>
      </c>
      <c r="M651">
        <v>282015.40000000002</v>
      </c>
      <c r="N651">
        <v>282015.40000000002</v>
      </c>
      <c r="O651">
        <v>0</v>
      </c>
      <c r="P651">
        <v>0</v>
      </c>
      <c r="Q651">
        <v>0</v>
      </c>
      <c r="R651">
        <v>45292</v>
      </c>
      <c r="S651">
        <v>45657</v>
      </c>
      <c r="V651" t="s">
        <v>1359</v>
      </c>
      <c r="W651">
        <v>37532</v>
      </c>
      <c r="X651" s="143">
        <v>282015.40000000002</v>
      </c>
      <c r="Y651" s="143">
        <f t="shared" si="20"/>
        <v>282015.40000000002</v>
      </c>
      <c r="Z651" t="b">
        <f t="shared" si="21"/>
        <v>1</v>
      </c>
    </row>
    <row r="652" spans="1:26" x14ac:dyDescent="0.3">
      <c r="A652">
        <v>647</v>
      </c>
      <c r="B652" t="s">
        <v>1360</v>
      </c>
      <c r="C652">
        <v>37534</v>
      </c>
      <c r="D652" t="s">
        <v>1899</v>
      </c>
      <c r="E652">
        <v>1969</v>
      </c>
      <c r="F652" t="s">
        <v>2131</v>
      </c>
      <c r="G652" t="s">
        <v>2098</v>
      </c>
      <c r="H652">
        <v>5</v>
      </c>
      <c r="I652">
        <v>2</v>
      </c>
      <c r="J652" t="s">
        <v>2131</v>
      </c>
      <c r="K652">
        <v>1698.5</v>
      </c>
      <c r="L652">
        <v>1585.1</v>
      </c>
      <c r="M652">
        <v>134088</v>
      </c>
      <c r="N652">
        <v>134088</v>
      </c>
      <c r="O652">
        <v>0</v>
      </c>
      <c r="P652">
        <v>0</v>
      </c>
      <c r="Q652">
        <v>0</v>
      </c>
      <c r="R652">
        <v>45292</v>
      </c>
      <c r="S652">
        <v>45657</v>
      </c>
      <c r="V652" t="s">
        <v>1360</v>
      </c>
      <c r="W652">
        <v>37534</v>
      </c>
      <c r="X652" s="143">
        <v>134088</v>
      </c>
      <c r="Y652" s="143">
        <f t="shared" si="20"/>
        <v>134088</v>
      </c>
      <c r="Z652" t="b">
        <f t="shared" si="21"/>
        <v>1</v>
      </c>
    </row>
    <row r="653" spans="1:26" x14ac:dyDescent="0.3">
      <c r="A653">
        <v>648</v>
      </c>
      <c r="B653" t="s">
        <v>3059</v>
      </c>
      <c r="C653">
        <v>37712</v>
      </c>
      <c r="D653" t="s">
        <v>1899</v>
      </c>
      <c r="E653">
        <v>1988</v>
      </c>
      <c r="F653" t="s">
        <v>2131</v>
      </c>
      <c r="G653" t="s">
        <v>2098</v>
      </c>
      <c r="H653">
        <v>2</v>
      </c>
      <c r="I653">
        <v>3</v>
      </c>
      <c r="J653" t="s">
        <v>2131</v>
      </c>
      <c r="K653">
        <v>1087.5</v>
      </c>
      <c r="L653">
        <v>971.7</v>
      </c>
      <c r="M653">
        <v>3043229.78</v>
      </c>
      <c r="N653">
        <v>3043229.78</v>
      </c>
      <c r="O653">
        <v>0</v>
      </c>
      <c r="P653">
        <v>0</v>
      </c>
      <c r="Q653">
        <v>0</v>
      </c>
      <c r="R653">
        <v>45292</v>
      </c>
      <c r="S653">
        <v>45657</v>
      </c>
      <c r="V653" t="s">
        <v>3059</v>
      </c>
      <c r="W653">
        <v>37712</v>
      </c>
      <c r="X653" s="143">
        <v>3043229.78</v>
      </c>
      <c r="Y653" s="143">
        <f t="shared" si="20"/>
        <v>3043229.78</v>
      </c>
      <c r="Z653" t="b">
        <f t="shared" si="21"/>
        <v>1</v>
      </c>
    </row>
    <row r="654" spans="1:26" x14ac:dyDescent="0.3">
      <c r="A654">
        <v>649</v>
      </c>
      <c r="B654" t="s">
        <v>3097</v>
      </c>
      <c r="C654">
        <v>37575</v>
      </c>
      <c r="D654" t="s">
        <v>1899</v>
      </c>
      <c r="E654">
        <v>1952</v>
      </c>
      <c r="F654" t="s">
        <v>2131</v>
      </c>
      <c r="G654" t="s">
        <v>2098</v>
      </c>
      <c r="H654">
        <v>2</v>
      </c>
      <c r="I654">
        <v>1</v>
      </c>
      <c r="J654" t="s">
        <v>2131</v>
      </c>
      <c r="K654">
        <v>542.70000000000005</v>
      </c>
      <c r="L654">
        <v>496.42</v>
      </c>
      <c r="M654">
        <v>105727.17</v>
      </c>
      <c r="N654">
        <v>105727.17</v>
      </c>
      <c r="O654">
        <v>0</v>
      </c>
      <c r="P654">
        <v>0</v>
      </c>
      <c r="Q654">
        <v>0</v>
      </c>
      <c r="R654">
        <v>45292</v>
      </c>
      <c r="S654">
        <v>45657</v>
      </c>
      <c r="V654" t="s">
        <v>3097</v>
      </c>
      <c r="W654">
        <v>37575</v>
      </c>
      <c r="X654" s="143">
        <v>105727.17</v>
      </c>
      <c r="Y654" s="143">
        <f t="shared" si="20"/>
        <v>105727.17</v>
      </c>
      <c r="Z654" t="b">
        <f t="shared" si="21"/>
        <v>1</v>
      </c>
    </row>
    <row r="655" spans="1:26" x14ac:dyDescent="0.3">
      <c r="A655">
        <v>650</v>
      </c>
      <c r="B655" t="s">
        <v>3185</v>
      </c>
      <c r="C655">
        <v>37625</v>
      </c>
      <c r="D655" t="s">
        <v>1899</v>
      </c>
      <c r="E655">
        <v>1986</v>
      </c>
      <c r="F655" t="s">
        <v>2131</v>
      </c>
      <c r="G655" t="s">
        <v>2098</v>
      </c>
      <c r="H655">
        <v>2</v>
      </c>
      <c r="I655">
        <v>3</v>
      </c>
      <c r="J655" t="s">
        <v>2131</v>
      </c>
      <c r="K655">
        <v>790.7</v>
      </c>
      <c r="L655">
        <v>709.9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45292</v>
      </c>
      <c r="S655">
        <v>45657</v>
      </c>
      <c r="V655" t="s">
        <v>3185</v>
      </c>
      <c r="W655">
        <v>37625</v>
      </c>
      <c r="X655" s="143">
        <v>0</v>
      </c>
      <c r="Y655" s="143">
        <f t="shared" si="20"/>
        <v>0</v>
      </c>
      <c r="Z655" t="b">
        <f t="shared" si="21"/>
        <v>1</v>
      </c>
    </row>
    <row r="656" spans="1:26" x14ac:dyDescent="0.3">
      <c r="A656">
        <v>651</v>
      </c>
      <c r="B656" t="s">
        <v>3425</v>
      </c>
      <c r="C656">
        <v>37665</v>
      </c>
      <c r="D656" t="s">
        <v>1899</v>
      </c>
      <c r="E656">
        <v>1990</v>
      </c>
      <c r="F656" t="s">
        <v>2131</v>
      </c>
      <c r="G656" t="s">
        <v>2129</v>
      </c>
      <c r="H656">
        <v>5</v>
      </c>
      <c r="I656">
        <v>5</v>
      </c>
      <c r="J656" t="s">
        <v>2131</v>
      </c>
      <c r="K656">
        <v>5785.5</v>
      </c>
      <c r="L656">
        <v>5293.8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45292</v>
      </c>
      <c r="S656">
        <v>45657</v>
      </c>
      <c r="V656" t="s">
        <v>3425</v>
      </c>
      <c r="W656">
        <v>37665</v>
      </c>
      <c r="X656" s="143">
        <v>0</v>
      </c>
      <c r="Y656" s="143">
        <f t="shared" si="20"/>
        <v>0</v>
      </c>
      <c r="Z656" t="b">
        <f t="shared" si="21"/>
        <v>1</v>
      </c>
    </row>
    <row r="657" spans="1:26" x14ac:dyDescent="0.3">
      <c r="A657">
        <v>652</v>
      </c>
      <c r="B657" t="s">
        <v>3426</v>
      </c>
      <c r="C657">
        <v>37667</v>
      </c>
      <c r="D657" t="s">
        <v>1899</v>
      </c>
      <c r="E657">
        <v>1979</v>
      </c>
      <c r="F657" t="s">
        <v>2131</v>
      </c>
      <c r="G657" t="s">
        <v>2129</v>
      </c>
      <c r="H657">
        <v>5</v>
      </c>
      <c r="I657">
        <v>6</v>
      </c>
      <c r="J657" t="s">
        <v>2131</v>
      </c>
      <c r="K657">
        <v>4991</v>
      </c>
      <c r="L657">
        <v>4625.1000000000004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45292</v>
      </c>
      <c r="S657">
        <v>45657</v>
      </c>
      <c r="V657" t="s">
        <v>3426</v>
      </c>
      <c r="W657">
        <v>37667</v>
      </c>
      <c r="X657" s="143">
        <v>0</v>
      </c>
      <c r="Y657" s="143">
        <f t="shared" si="20"/>
        <v>0</v>
      </c>
      <c r="Z657" t="b">
        <f t="shared" si="21"/>
        <v>1</v>
      </c>
    </row>
    <row r="658" spans="1:26" x14ac:dyDescent="0.3">
      <c r="A658">
        <v>653</v>
      </c>
      <c r="B658" t="s">
        <v>3427</v>
      </c>
      <c r="C658">
        <v>37683</v>
      </c>
      <c r="D658" t="s">
        <v>1899</v>
      </c>
      <c r="E658">
        <v>1989</v>
      </c>
      <c r="F658" t="s">
        <v>2131</v>
      </c>
      <c r="G658" t="s">
        <v>2129</v>
      </c>
      <c r="H658">
        <v>5</v>
      </c>
      <c r="I658">
        <v>6</v>
      </c>
      <c r="J658" t="s">
        <v>2131</v>
      </c>
      <c r="K658">
        <v>4786.8999999999996</v>
      </c>
      <c r="L658">
        <v>4380.6000000000004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45292</v>
      </c>
      <c r="S658">
        <v>45657</v>
      </c>
      <c r="V658" t="s">
        <v>3427</v>
      </c>
      <c r="W658">
        <v>37683</v>
      </c>
      <c r="X658" s="143">
        <v>0</v>
      </c>
      <c r="Y658" s="143">
        <f t="shared" si="20"/>
        <v>0</v>
      </c>
      <c r="Z658" t="b">
        <f t="shared" si="21"/>
        <v>1</v>
      </c>
    </row>
    <row r="659" spans="1:26" x14ac:dyDescent="0.3">
      <c r="A659">
        <v>654</v>
      </c>
      <c r="B659" t="s">
        <v>483</v>
      </c>
      <c r="C659">
        <v>46747</v>
      </c>
      <c r="D659" t="s">
        <v>1899</v>
      </c>
      <c r="E659">
        <v>1960</v>
      </c>
      <c r="F659" t="s">
        <v>2131</v>
      </c>
      <c r="G659" t="s">
        <v>2108</v>
      </c>
      <c r="H659">
        <v>2</v>
      </c>
      <c r="I659">
        <v>1</v>
      </c>
      <c r="J659" t="s">
        <v>2131</v>
      </c>
      <c r="K659">
        <v>355.6</v>
      </c>
      <c r="L659">
        <v>355.6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45292</v>
      </c>
      <c r="S659">
        <v>45657</v>
      </c>
      <c r="V659" t="s">
        <v>483</v>
      </c>
      <c r="W659">
        <v>46747</v>
      </c>
      <c r="X659" s="143">
        <v>0</v>
      </c>
      <c r="Y659" s="143">
        <f t="shared" si="20"/>
        <v>0</v>
      </c>
      <c r="Z659" t="b">
        <f t="shared" si="21"/>
        <v>1</v>
      </c>
    </row>
    <row r="660" spans="1:26" x14ac:dyDescent="0.3">
      <c r="A660">
        <v>655</v>
      </c>
      <c r="B660" t="s">
        <v>1353</v>
      </c>
      <c r="C660">
        <v>37689</v>
      </c>
      <c r="D660" t="s">
        <v>1899</v>
      </c>
      <c r="E660">
        <v>1952</v>
      </c>
      <c r="F660" t="s">
        <v>2131</v>
      </c>
      <c r="G660" t="s">
        <v>2103</v>
      </c>
      <c r="H660">
        <v>2</v>
      </c>
      <c r="I660">
        <v>1</v>
      </c>
      <c r="J660" t="s">
        <v>2131</v>
      </c>
      <c r="K660">
        <v>391.6</v>
      </c>
      <c r="L660">
        <v>391.6</v>
      </c>
      <c r="M660">
        <v>1289001.4000000001</v>
      </c>
      <c r="N660">
        <v>1289001.4000000001</v>
      </c>
      <c r="O660">
        <v>0</v>
      </c>
      <c r="P660">
        <v>0</v>
      </c>
      <c r="Q660">
        <v>0</v>
      </c>
      <c r="R660">
        <v>45292</v>
      </c>
      <c r="S660">
        <v>45657</v>
      </c>
      <c r="V660" t="s">
        <v>1353</v>
      </c>
      <c r="W660">
        <v>37689</v>
      </c>
      <c r="X660" s="143">
        <v>1289001.4000000001</v>
      </c>
      <c r="Y660" s="143">
        <f t="shared" si="20"/>
        <v>1289001.4000000001</v>
      </c>
      <c r="Z660" t="b">
        <f t="shared" si="21"/>
        <v>1</v>
      </c>
    </row>
    <row r="661" spans="1:26" x14ac:dyDescent="0.3">
      <c r="A661">
        <v>656</v>
      </c>
      <c r="B661" t="s">
        <v>488</v>
      </c>
      <c r="C661">
        <v>37752</v>
      </c>
      <c r="D661" t="s">
        <v>1899</v>
      </c>
      <c r="E661">
        <v>1959</v>
      </c>
      <c r="F661" t="s">
        <v>2131</v>
      </c>
      <c r="G661" t="s">
        <v>2103</v>
      </c>
      <c r="H661">
        <v>2</v>
      </c>
      <c r="I661">
        <v>1</v>
      </c>
      <c r="J661" t="s">
        <v>2131</v>
      </c>
      <c r="K661">
        <v>562</v>
      </c>
      <c r="L661">
        <v>159.75</v>
      </c>
      <c r="M661">
        <v>270099.70999999996</v>
      </c>
      <c r="N661">
        <v>270099.70999999996</v>
      </c>
      <c r="O661">
        <v>0</v>
      </c>
      <c r="P661">
        <v>0</v>
      </c>
      <c r="Q661">
        <v>0</v>
      </c>
      <c r="R661">
        <v>45292</v>
      </c>
      <c r="S661">
        <v>45657</v>
      </c>
      <c r="V661" t="s">
        <v>488</v>
      </c>
      <c r="W661">
        <v>37752</v>
      </c>
      <c r="X661" s="143">
        <v>270099.70999999996</v>
      </c>
      <c r="Y661" s="143">
        <f t="shared" si="20"/>
        <v>270099.70999999996</v>
      </c>
      <c r="Z661" t="b">
        <f t="shared" si="21"/>
        <v>1</v>
      </c>
    </row>
    <row r="662" spans="1:26" x14ac:dyDescent="0.3">
      <c r="A662">
        <v>657</v>
      </c>
      <c r="B662" t="s">
        <v>3310</v>
      </c>
      <c r="C662">
        <v>37576</v>
      </c>
      <c r="D662" t="s">
        <v>1899</v>
      </c>
      <c r="E662">
        <v>1973</v>
      </c>
      <c r="F662" t="s">
        <v>2131</v>
      </c>
      <c r="G662" t="s">
        <v>2130</v>
      </c>
      <c r="H662">
        <v>5</v>
      </c>
      <c r="I662">
        <v>4</v>
      </c>
      <c r="J662" t="s">
        <v>2131</v>
      </c>
      <c r="K662">
        <v>3499</v>
      </c>
      <c r="L662">
        <v>3255</v>
      </c>
      <c r="M662">
        <v>170878.8</v>
      </c>
      <c r="N662">
        <v>170878.8</v>
      </c>
      <c r="O662">
        <v>0</v>
      </c>
      <c r="P662">
        <v>0</v>
      </c>
      <c r="Q662">
        <v>0</v>
      </c>
      <c r="R662">
        <v>45292</v>
      </c>
      <c r="S662">
        <v>45657</v>
      </c>
      <c r="V662" t="s">
        <v>3310</v>
      </c>
      <c r="W662">
        <v>37576</v>
      </c>
      <c r="X662" s="143">
        <v>170878.8</v>
      </c>
      <c r="Y662" s="143">
        <f t="shared" si="20"/>
        <v>170878.8</v>
      </c>
      <c r="Z662" t="b">
        <f t="shared" si="21"/>
        <v>1</v>
      </c>
    </row>
    <row r="663" spans="1:26" x14ac:dyDescent="0.3">
      <c r="A663">
        <v>658</v>
      </c>
      <c r="B663" t="s">
        <v>3311</v>
      </c>
      <c r="C663">
        <v>37577</v>
      </c>
      <c r="D663" t="s">
        <v>1899</v>
      </c>
      <c r="E663">
        <v>1973</v>
      </c>
      <c r="F663" t="s">
        <v>2131</v>
      </c>
      <c r="G663" t="s">
        <v>2130</v>
      </c>
      <c r="H663">
        <v>5</v>
      </c>
      <c r="I663">
        <v>4</v>
      </c>
      <c r="J663" t="s">
        <v>2131</v>
      </c>
      <c r="K663">
        <v>3595.6</v>
      </c>
      <c r="L663">
        <v>3351.6</v>
      </c>
      <c r="M663">
        <v>175039.2</v>
      </c>
      <c r="N663">
        <v>175039.2</v>
      </c>
      <c r="O663">
        <v>0</v>
      </c>
      <c r="P663">
        <v>0</v>
      </c>
      <c r="Q663">
        <v>0</v>
      </c>
      <c r="R663">
        <v>45292</v>
      </c>
      <c r="S663">
        <v>45657</v>
      </c>
      <c r="V663" t="s">
        <v>3311</v>
      </c>
      <c r="W663">
        <v>37577</v>
      </c>
      <c r="X663" s="143">
        <v>175039.2</v>
      </c>
      <c r="Y663" s="143">
        <f t="shared" si="20"/>
        <v>175039.2</v>
      </c>
      <c r="Z663" t="b">
        <f t="shared" si="21"/>
        <v>1</v>
      </c>
    </row>
    <row r="664" spans="1:26" x14ac:dyDescent="0.3">
      <c r="A664">
        <v>659</v>
      </c>
      <c r="B664" t="s">
        <v>1729</v>
      </c>
      <c r="C664">
        <v>38046</v>
      </c>
      <c r="D664" t="s">
        <v>1899</v>
      </c>
      <c r="E664">
        <v>1967</v>
      </c>
      <c r="F664" t="s">
        <v>2131</v>
      </c>
      <c r="G664" t="s">
        <v>2097</v>
      </c>
      <c r="H664">
        <v>4</v>
      </c>
      <c r="I664">
        <v>4</v>
      </c>
      <c r="J664" t="s">
        <v>2131</v>
      </c>
      <c r="K664">
        <v>2966.65</v>
      </c>
      <c r="L664">
        <v>2710.05</v>
      </c>
      <c r="M664">
        <v>5406155.4022000004</v>
      </c>
      <c r="N664">
        <v>5406155.4022000004</v>
      </c>
      <c r="O664">
        <v>0</v>
      </c>
      <c r="P664">
        <v>0</v>
      </c>
      <c r="Q664">
        <v>0</v>
      </c>
      <c r="R664">
        <v>45292</v>
      </c>
      <c r="S664">
        <v>45657</v>
      </c>
      <c r="V664" t="s">
        <v>1729</v>
      </c>
      <c r="W664">
        <v>38046</v>
      </c>
      <c r="X664" s="143">
        <v>5406155.4022000004</v>
      </c>
      <c r="Y664" s="143">
        <f t="shared" si="20"/>
        <v>5406155.4022000004</v>
      </c>
      <c r="Z664" t="b">
        <f t="shared" si="21"/>
        <v>1</v>
      </c>
    </row>
    <row r="665" spans="1:26" x14ac:dyDescent="0.3">
      <c r="A665">
        <v>660</v>
      </c>
      <c r="B665" t="s">
        <v>1732</v>
      </c>
      <c r="C665">
        <v>38051</v>
      </c>
      <c r="D665" t="s">
        <v>1899</v>
      </c>
      <c r="E665">
        <v>1968</v>
      </c>
      <c r="F665" t="s">
        <v>2131</v>
      </c>
      <c r="G665" t="s">
        <v>2097</v>
      </c>
      <c r="H665">
        <v>4</v>
      </c>
      <c r="I665">
        <v>4</v>
      </c>
      <c r="J665" t="s">
        <v>2131</v>
      </c>
      <c r="K665">
        <v>3123.74</v>
      </c>
      <c r="L665">
        <v>2884.38</v>
      </c>
      <c r="M665">
        <v>5906005.0731499996</v>
      </c>
      <c r="N665">
        <v>5906005.0731499996</v>
      </c>
      <c r="O665">
        <v>0</v>
      </c>
      <c r="P665">
        <v>0</v>
      </c>
      <c r="Q665">
        <v>0</v>
      </c>
      <c r="R665">
        <v>45292</v>
      </c>
      <c r="S665">
        <v>45657</v>
      </c>
      <c r="V665" t="s">
        <v>1732</v>
      </c>
      <c r="W665">
        <v>38051</v>
      </c>
      <c r="X665" s="143">
        <v>5906005.0731499996</v>
      </c>
      <c r="Y665" s="143">
        <f t="shared" si="20"/>
        <v>5906005.0731499996</v>
      </c>
      <c r="Z665" t="b">
        <f t="shared" si="21"/>
        <v>1</v>
      </c>
    </row>
    <row r="666" spans="1:26" x14ac:dyDescent="0.3">
      <c r="A666">
        <v>661</v>
      </c>
      <c r="B666" t="s">
        <v>1040</v>
      </c>
      <c r="C666">
        <v>38053</v>
      </c>
      <c r="D666" t="s">
        <v>1899</v>
      </c>
      <c r="E666">
        <v>1968</v>
      </c>
      <c r="F666" t="s">
        <v>2131</v>
      </c>
      <c r="G666" t="s">
        <v>2098</v>
      </c>
      <c r="H666">
        <v>4</v>
      </c>
      <c r="I666">
        <v>3</v>
      </c>
      <c r="J666" t="s">
        <v>2131</v>
      </c>
      <c r="K666">
        <v>3842.01</v>
      </c>
      <c r="L666">
        <v>2502.3200000000002</v>
      </c>
      <c r="M666">
        <v>3474824.33</v>
      </c>
      <c r="N666">
        <v>3474824.33</v>
      </c>
      <c r="O666">
        <v>0</v>
      </c>
      <c r="P666">
        <v>0</v>
      </c>
      <c r="Q666">
        <v>0</v>
      </c>
      <c r="R666">
        <v>45292</v>
      </c>
      <c r="S666">
        <v>45657</v>
      </c>
      <c r="V666" t="s">
        <v>1040</v>
      </c>
      <c r="W666">
        <v>38053</v>
      </c>
      <c r="X666" s="143">
        <v>3474824.33</v>
      </c>
      <c r="Y666" s="143">
        <f t="shared" si="20"/>
        <v>3474824.33</v>
      </c>
      <c r="Z666" t="b">
        <f t="shared" si="21"/>
        <v>1</v>
      </c>
    </row>
    <row r="667" spans="1:26" x14ac:dyDescent="0.3">
      <c r="A667">
        <v>662</v>
      </c>
      <c r="B667" t="s">
        <v>505</v>
      </c>
      <c r="C667">
        <v>37794</v>
      </c>
      <c r="D667" t="s">
        <v>1899</v>
      </c>
      <c r="E667">
        <v>1964</v>
      </c>
      <c r="F667" t="s">
        <v>2131</v>
      </c>
      <c r="G667" t="s">
        <v>2097</v>
      </c>
      <c r="H667">
        <v>4</v>
      </c>
      <c r="I667">
        <v>3</v>
      </c>
      <c r="J667" t="s">
        <v>2131</v>
      </c>
      <c r="K667">
        <v>3422.09</v>
      </c>
      <c r="L667">
        <v>2020.8</v>
      </c>
      <c r="M667">
        <v>3769046.7888500001</v>
      </c>
      <c r="N667">
        <v>3769046.7888500001</v>
      </c>
      <c r="O667">
        <v>0</v>
      </c>
      <c r="P667">
        <v>0</v>
      </c>
      <c r="Q667">
        <v>0</v>
      </c>
      <c r="R667">
        <v>45292</v>
      </c>
      <c r="S667">
        <v>45657</v>
      </c>
      <c r="V667" t="s">
        <v>505</v>
      </c>
      <c r="W667">
        <v>37794</v>
      </c>
      <c r="X667" s="143">
        <v>3769046.7888500001</v>
      </c>
      <c r="Y667" s="143">
        <f t="shared" si="20"/>
        <v>3769046.7888500001</v>
      </c>
      <c r="Z667" t="b">
        <f t="shared" si="21"/>
        <v>1</v>
      </c>
    </row>
    <row r="668" spans="1:26" x14ac:dyDescent="0.3">
      <c r="A668">
        <v>663</v>
      </c>
      <c r="B668" t="s">
        <v>498</v>
      </c>
      <c r="C668">
        <v>37798</v>
      </c>
      <c r="D668" t="s">
        <v>1899</v>
      </c>
      <c r="E668">
        <v>1964</v>
      </c>
      <c r="F668" t="s">
        <v>2131</v>
      </c>
      <c r="G668" t="s">
        <v>2097</v>
      </c>
      <c r="H668">
        <v>4</v>
      </c>
      <c r="I668">
        <v>3</v>
      </c>
      <c r="J668" t="s">
        <v>2131</v>
      </c>
      <c r="K668">
        <v>3595.79</v>
      </c>
      <c r="L668">
        <v>2038.69</v>
      </c>
      <c r="M668">
        <v>5148000.2615999999</v>
      </c>
      <c r="N668">
        <v>5148000.2615999999</v>
      </c>
      <c r="O668">
        <v>0</v>
      </c>
      <c r="P668">
        <v>0</v>
      </c>
      <c r="Q668">
        <v>0</v>
      </c>
      <c r="R668">
        <v>45292</v>
      </c>
      <c r="S668">
        <v>45657</v>
      </c>
      <c r="V668" t="s">
        <v>498</v>
      </c>
      <c r="W668">
        <v>37798</v>
      </c>
      <c r="X668" s="143">
        <v>5148000.2615999999</v>
      </c>
      <c r="Y668" s="143">
        <f t="shared" si="20"/>
        <v>5148000.2615999999</v>
      </c>
      <c r="Z668" t="b">
        <f t="shared" si="21"/>
        <v>1</v>
      </c>
    </row>
    <row r="669" spans="1:26" x14ac:dyDescent="0.3">
      <c r="A669">
        <v>664</v>
      </c>
      <c r="B669" t="s">
        <v>1731</v>
      </c>
      <c r="C669">
        <v>37807</v>
      </c>
      <c r="D669" t="s">
        <v>1899</v>
      </c>
      <c r="E669">
        <v>1967</v>
      </c>
      <c r="F669" t="s">
        <v>2131</v>
      </c>
      <c r="G669" t="s">
        <v>2097</v>
      </c>
      <c r="H669">
        <v>5</v>
      </c>
      <c r="I669">
        <v>4</v>
      </c>
      <c r="J669" t="s">
        <v>2131</v>
      </c>
      <c r="K669">
        <v>3590.28</v>
      </c>
      <c r="L669">
        <v>2362.4899999999998</v>
      </c>
      <c r="M669">
        <v>11155863.120000001</v>
      </c>
      <c r="N669">
        <v>11155863.120000001</v>
      </c>
      <c r="O669">
        <v>0</v>
      </c>
      <c r="P669">
        <v>0</v>
      </c>
      <c r="Q669">
        <v>0</v>
      </c>
      <c r="R669">
        <v>45292</v>
      </c>
      <c r="S669">
        <v>45657</v>
      </c>
      <c r="V669" t="s">
        <v>1731</v>
      </c>
      <c r="W669">
        <v>37807</v>
      </c>
      <c r="X669" s="143">
        <v>11155863.120000001</v>
      </c>
      <c r="Y669" s="143">
        <f t="shared" si="20"/>
        <v>11155863.120000001</v>
      </c>
      <c r="Z669" t="b">
        <f t="shared" si="21"/>
        <v>1</v>
      </c>
    </row>
    <row r="670" spans="1:26" x14ac:dyDescent="0.3">
      <c r="A670">
        <v>665</v>
      </c>
      <c r="B670" t="s">
        <v>504</v>
      </c>
      <c r="C670">
        <v>37817</v>
      </c>
      <c r="D670" t="s">
        <v>1899</v>
      </c>
      <c r="E670">
        <v>1964</v>
      </c>
      <c r="F670" t="s">
        <v>2131</v>
      </c>
      <c r="G670" t="s">
        <v>2097</v>
      </c>
      <c r="H670">
        <v>5</v>
      </c>
      <c r="I670">
        <v>4</v>
      </c>
      <c r="J670" t="s">
        <v>2131</v>
      </c>
      <c r="K670">
        <v>3528.4</v>
      </c>
      <c r="L670">
        <v>2352.48</v>
      </c>
      <c r="M670">
        <v>10694861.7643</v>
      </c>
      <c r="N670">
        <v>10694861.7643</v>
      </c>
      <c r="O670">
        <v>0</v>
      </c>
      <c r="P670">
        <v>0</v>
      </c>
      <c r="Q670">
        <v>0</v>
      </c>
      <c r="R670">
        <v>45292</v>
      </c>
      <c r="S670">
        <v>45657</v>
      </c>
      <c r="V670" t="s">
        <v>504</v>
      </c>
      <c r="W670">
        <v>37817</v>
      </c>
      <c r="X670" s="143">
        <v>10694861.7643</v>
      </c>
      <c r="Y670" s="143">
        <f t="shared" si="20"/>
        <v>10694861.7643</v>
      </c>
      <c r="Z670" t="b">
        <f t="shared" si="21"/>
        <v>1</v>
      </c>
    </row>
    <row r="671" spans="1:26" x14ac:dyDescent="0.3">
      <c r="A671">
        <v>666</v>
      </c>
      <c r="B671" t="s">
        <v>506</v>
      </c>
      <c r="C671">
        <v>37824</v>
      </c>
      <c r="D671" t="s">
        <v>1899</v>
      </c>
      <c r="E671">
        <v>1965</v>
      </c>
      <c r="F671" t="s">
        <v>2131</v>
      </c>
      <c r="G671" t="s">
        <v>2097</v>
      </c>
      <c r="H671">
        <v>4</v>
      </c>
      <c r="I671">
        <v>3</v>
      </c>
      <c r="J671" t="s">
        <v>2131</v>
      </c>
      <c r="K671">
        <v>3427.11</v>
      </c>
      <c r="L671">
        <v>2046.21</v>
      </c>
      <c r="M671">
        <v>5231262.99</v>
      </c>
      <c r="N671">
        <v>5231262.99</v>
      </c>
      <c r="O671">
        <v>0</v>
      </c>
      <c r="P671">
        <v>0</v>
      </c>
      <c r="Q671">
        <v>0</v>
      </c>
      <c r="R671">
        <v>45292</v>
      </c>
      <c r="S671">
        <v>45657</v>
      </c>
      <c r="V671" t="s">
        <v>506</v>
      </c>
      <c r="W671">
        <v>37824</v>
      </c>
      <c r="X671" s="143">
        <v>5231262.99</v>
      </c>
      <c r="Y671" s="143">
        <f t="shared" si="20"/>
        <v>5231262.99</v>
      </c>
      <c r="Z671" t="b">
        <f t="shared" si="21"/>
        <v>1</v>
      </c>
    </row>
    <row r="672" spans="1:26" x14ac:dyDescent="0.3">
      <c r="A672">
        <v>667</v>
      </c>
      <c r="B672" t="s">
        <v>516</v>
      </c>
      <c r="C672">
        <v>38150</v>
      </c>
      <c r="D672" t="s">
        <v>1899</v>
      </c>
      <c r="E672">
        <v>1964</v>
      </c>
      <c r="F672" t="s">
        <v>2131</v>
      </c>
      <c r="G672" t="s">
        <v>2097</v>
      </c>
      <c r="H672">
        <v>4</v>
      </c>
      <c r="I672">
        <v>4</v>
      </c>
      <c r="J672" t="s">
        <v>2131</v>
      </c>
      <c r="K672">
        <v>2808.78</v>
      </c>
      <c r="L672">
        <v>1924.51</v>
      </c>
      <c r="M672">
        <v>9178735.4100000001</v>
      </c>
      <c r="N672">
        <v>9178735.4100000001</v>
      </c>
      <c r="O672">
        <v>0</v>
      </c>
      <c r="P672">
        <v>0</v>
      </c>
      <c r="Q672">
        <v>0</v>
      </c>
      <c r="R672">
        <v>45292</v>
      </c>
      <c r="S672">
        <v>45657</v>
      </c>
      <c r="V672" t="s">
        <v>516</v>
      </c>
      <c r="W672">
        <v>38150</v>
      </c>
      <c r="X672" s="143">
        <v>9178735.4100000001</v>
      </c>
      <c r="Y672" s="143">
        <f t="shared" si="20"/>
        <v>9178735.4100000001</v>
      </c>
      <c r="Z672" t="b">
        <f t="shared" si="21"/>
        <v>1</v>
      </c>
    </row>
    <row r="673" spans="1:26" x14ac:dyDescent="0.3">
      <c r="A673">
        <v>668</v>
      </c>
      <c r="B673" t="s">
        <v>1044</v>
      </c>
      <c r="C673">
        <v>38442</v>
      </c>
      <c r="D673" t="s">
        <v>1899</v>
      </c>
      <c r="E673">
        <v>1962</v>
      </c>
      <c r="F673" t="s">
        <v>2131</v>
      </c>
      <c r="G673" t="s">
        <v>2099</v>
      </c>
      <c r="H673">
        <v>2</v>
      </c>
      <c r="I673">
        <v>2</v>
      </c>
      <c r="J673" t="s">
        <v>2131</v>
      </c>
      <c r="K673">
        <v>1580.16</v>
      </c>
      <c r="L673">
        <v>618.55999999999995</v>
      </c>
      <c r="M673">
        <v>1799081.5</v>
      </c>
      <c r="N673">
        <v>1799081.5</v>
      </c>
      <c r="O673">
        <v>0</v>
      </c>
      <c r="P673">
        <v>0</v>
      </c>
      <c r="Q673">
        <v>0</v>
      </c>
      <c r="R673">
        <v>45292</v>
      </c>
      <c r="S673">
        <v>45657</v>
      </c>
      <c r="V673" t="s">
        <v>1044</v>
      </c>
      <c r="W673">
        <v>38442</v>
      </c>
      <c r="X673" s="143">
        <v>1799081.5</v>
      </c>
      <c r="Y673" s="143">
        <f t="shared" si="20"/>
        <v>1799081.5</v>
      </c>
      <c r="Z673" t="b">
        <f t="shared" si="21"/>
        <v>1</v>
      </c>
    </row>
    <row r="674" spans="1:26" x14ac:dyDescent="0.3">
      <c r="A674">
        <v>669</v>
      </c>
      <c r="B674" t="s">
        <v>524</v>
      </c>
      <c r="C674">
        <v>37935</v>
      </c>
      <c r="D674" t="s">
        <v>1899</v>
      </c>
      <c r="E674">
        <v>1962</v>
      </c>
      <c r="F674" t="s">
        <v>2131</v>
      </c>
      <c r="G674" t="s">
        <v>2098</v>
      </c>
      <c r="H674">
        <v>4</v>
      </c>
      <c r="I674">
        <v>2</v>
      </c>
      <c r="J674" t="s">
        <v>2131</v>
      </c>
      <c r="K674">
        <v>1895.56</v>
      </c>
      <c r="L674">
        <v>1267.24</v>
      </c>
      <c r="M674">
        <v>1593059.96</v>
      </c>
      <c r="N674">
        <v>1593059.96</v>
      </c>
      <c r="O674">
        <v>0</v>
      </c>
      <c r="P674">
        <v>0</v>
      </c>
      <c r="Q674">
        <v>0</v>
      </c>
      <c r="R674">
        <v>45292</v>
      </c>
      <c r="S674">
        <v>45657</v>
      </c>
      <c r="V674" t="s">
        <v>524</v>
      </c>
      <c r="W674">
        <v>37935</v>
      </c>
      <c r="X674" s="143">
        <v>1593059.96</v>
      </c>
      <c r="Y674" s="143">
        <f t="shared" si="20"/>
        <v>1593059.96</v>
      </c>
      <c r="Z674" t="b">
        <f t="shared" si="21"/>
        <v>1</v>
      </c>
    </row>
    <row r="675" spans="1:26" x14ac:dyDescent="0.3">
      <c r="A675">
        <v>670</v>
      </c>
      <c r="B675" t="s">
        <v>529</v>
      </c>
      <c r="C675">
        <v>38349</v>
      </c>
      <c r="D675" t="s">
        <v>1899</v>
      </c>
      <c r="E675">
        <v>1952</v>
      </c>
      <c r="F675" t="s">
        <v>2131</v>
      </c>
      <c r="G675" t="s">
        <v>2098</v>
      </c>
      <c r="H675">
        <v>2</v>
      </c>
      <c r="I675">
        <v>2</v>
      </c>
      <c r="J675" t="s">
        <v>2131</v>
      </c>
      <c r="K675">
        <v>1381.76</v>
      </c>
      <c r="L675">
        <v>818.11</v>
      </c>
      <c r="M675">
        <v>221121.69999999998</v>
      </c>
      <c r="N675">
        <v>221121.69999999998</v>
      </c>
      <c r="O675">
        <v>0</v>
      </c>
      <c r="P675">
        <v>0</v>
      </c>
      <c r="Q675">
        <v>0</v>
      </c>
      <c r="R675">
        <v>45292</v>
      </c>
      <c r="S675">
        <v>45657</v>
      </c>
      <c r="V675" t="s">
        <v>529</v>
      </c>
      <c r="W675">
        <v>38349</v>
      </c>
      <c r="X675" s="143">
        <v>221121.69999999998</v>
      </c>
      <c r="Y675" s="143">
        <f t="shared" si="20"/>
        <v>221121.69999999998</v>
      </c>
      <c r="Z675" t="b">
        <f t="shared" si="21"/>
        <v>1</v>
      </c>
    </row>
    <row r="676" spans="1:26" x14ac:dyDescent="0.3">
      <c r="A676">
        <v>671</v>
      </c>
      <c r="B676" t="s">
        <v>1856</v>
      </c>
      <c r="C676">
        <v>38114</v>
      </c>
      <c r="D676" t="s">
        <v>1899</v>
      </c>
      <c r="E676">
        <v>1975</v>
      </c>
      <c r="F676" t="s">
        <v>2131</v>
      </c>
      <c r="G676" t="s">
        <v>2097</v>
      </c>
      <c r="H676">
        <v>5</v>
      </c>
      <c r="I676">
        <v>6</v>
      </c>
      <c r="J676" t="s">
        <v>2131</v>
      </c>
      <c r="K676">
        <v>7510.29</v>
      </c>
      <c r="L676">
        <v>4749.99</v>
      </c>
      <c r="M676">
        <v>11296635.399999999</v>
      </c>
      <c r="N676">
        <v>11296635.399999999</v>
      </c>
      <c r="O676">
        <v>0</v>
      </c>
      <c r="P676">
        <v>0</v>
      </c>
      <c r="Q676">
        <v>0</v>
      </c>
      <c r="R676">
        <v>45292</v>
      </c>
      <c r="S676">
        <v>45657</v>
      </c>
      <c r="V676" t="s">
        <v>1856</v>
      </c>
      <c r="W676">
        <v>38114</v>
      </c>
      <c r="X676" s="143">
        <v>11296635.399999999</v>
      </c>
      <c r="Y676" s="143">
        <f t="shared" si="20"/>
        <v>11296635.399999999</v>
      </c>
      <c r="Z676" t="b">
        <f t="shared" si="21"/>
        <v>1</v>
      </c>
    </row>
    <row r="677" spans="1:26" x14ac:dyDescent="0.3">
      <c r="A677">
        <v>672</v>
      </c>
      <c r="B677" t="s">
        <v>1857</v>
      </c>
      <c r="C677">
        <v>38118</v>
      </c>
      <c r="D677" t="s">
        <v>1899</v>
      </c>
      <c r="E677">
        <v>1978</v>
      </c>
      <c r="F677" t="s">
        <v>2131</v>
      </c>
      <c r="G677" t="s">
        <v>2097</v>
      </c>
      <c r="H677">
        <v>5</v>
      </c>
      <c r="I677">
        <v>4</v>
      </c>
      <c r="J677" t="s">
        <v>2131</v>
      </c>
      <c r="K677">
        <v>5515.43</v>
      </c>
      <c r="L677">
        <v>3984.31</v>
      </c>
      <c r="M677">
        <v>9433831.9000000004</v>
      </c>
      <c r="N677">
        <v>9433831.9000000004</v>
      </c>
      <c r="O677">
        <v>0</v>
      </c>
      <c r="P677">
        <v>0</v>
      </c>
      <c r="Q677">
        <v>0</v>
      </c>
      <c r="R677">
        <v>45292</v>
      </c>
      <c r="S677">
        <v>45657</v>
      </c>
      <c r="V677" t="s">
        <v>1857</v>
      </c>
      <c r="W677">
        <v>38118</v>
      </c>
      <c r="X677" s="143">
        <v>9433831.9000000004</v>
      </c>
      <c r="Y677" s="143">
        <f t="shared" si="20"/>
        <v>9433831.9000000004</v>
      </c>
      <c r="Z677" t="b">
        <f t="shared" si="21"/>
        <v>1</v>
      </c>
    </row>
    <row r="678" spans="1:26" x14ac:dyDescent="0.3">
      <c r="A678">
        <v>673</v>
      </c>
      <c r="B678" t="s">
        <v>519</v>
      </c>
      <c r="C678">
        <v>37891</v>
      </c>
      <c r="D678" t="s">
        <v>1899</v>
      </c>
      <c r="E678">
        <v>1978</v>
      </c>
      <c r="F678" t="s">
        <v>2131</v>
      </c>
      <c r="G678" t="s">
        <v>2097</v>
      </c>
      <c r="H678">
        <v>5</v>
      </c>
      <c r="I678">
        <v>4</v>
      </c>
      <c r="J678" t="s">
        <v>2131</v>
      </c>
      <c r="K678">
        <v>5336.05</v>
      </c>
      <c r="L678">
        <v>3385.45</v>
      </c>
      <c r="M678">
        <v>4109215.5</v>
      </c>
      <c r="N678">
        <v>4109215.5</v>
      </c>
      <c r="O678">
        <v>0</v>
      </c>
      <c r="P678">
        <v>0</v>
      </c>
      <c r="Q678">
        <v>0</v>
      </c>
      <c r="R678">
        <v>45292</v>
      </c>
      <c r="S678">
        <v>45657</v>
      </c>
      <c r="V678" t="s">
        <v>519</v>
      </c>
      <c r="W678">
        <v>37891</v>
      </c>
      <c r="X678" s="143">
        <v>4109215.5</v>
      </c>
      <c r="Y678" s="143">
        <f t="shared" si="20"/>
        <v>4109215.5</v>
      </c>
      <c r="Z678" t="b">
        <f t="shared" si="21"/>
        <v>1</v>
      </c>
    </row>
    <row r="679" spans="1:26" x14ac:dyDescent="0.3">
      <c r="A679">
        <v>674</v>
      </c>
      <c r="B679" t="s">
        <v>1858</v>
      </c>
      <c r="C679">
        <v>37893</v>
      </c>
      <c r="D679" t="s">
        <v>1899</v>
      </c>
      <c r="E679">
        <v>1977</v>
      </c>
      <c r="F679" t="s">
        <v>2131</v>
      </c>
      <c r="G679" t="s">
        <v>2097</v>
      </c>
      <c r="H679">
        <v>5</v>
      </c>
      <c r="I679">
        <v>4</v>
      </c>
      <c r="J679" t="s">
        <v>2131</v>
      </c>
      <c r="K679">
        <v>5252.2</v>
      </c>
      <c r="L679">
        <v>3300.59</v>
      </c>
      <c r="M679">
        <v>10615479.48</v>
      </c>
      <c r="N679">
        <v>10615479.48</v>
      </c>
      <c r="O679">
        <v>0</v>
      </c>
      <c r="P679">
        <v>0</v>
      </c>
      <c r="Q679">
        <v>0</v>
      </c>
      <c r="R679">
        <v>45292</v>
      </c>
      <c r="S679">
        <v>45657</v>
      </c>
      <c r="V679" t="s">
        <v>1858</v>
      </c>
      <c r="W679">
        <v>37893</v>
      </c>
      <c r="X679" s="143">
        <v>10615479.48</v>
      </c>
      <c r="Y679" s="143">
        <f t="shared" si="20"/>
        <v>10615479.48</v>
      </c>
      <c r="Z679" t="b">
        <f t="shared" si="21"/>
        <v>1</v>
      </c>
    </row>
    <row r="680" spans="1:26" x14ac:dyDescent="0.3">
      <c r="A680">
        <v>675</v>
      </c>
      <c r="B680" t="s">
        <v>1867</v>
      </c>
      <c r="C680">
        <v>38441</v>
      </c>
      <c r="D680" t="s">
        <v>1899</v>
      </c>
      <c r="E680">
        <v>1955</v>
      </c>
      <c r="F680" t="s">
        <v>2131</v>
      </c>
      <c r="G680" t="s">
        <v>2098</v>
      </c>
      <c r="H680">
        <v>2</v>
      </c>
      <c r="I680">
        <v>3</v>
      </c>
      <c r="J680" t="s">
        <v>2131</v>
      </c>
      <c r="K680">
        <v>2509.35</v>
      </c>
      <c r="L680">
        <v>1484.44</v>
      </c>
      <c r="M680">
        <v>4332758.42</v>
      </c>
      <c r="N680">
        <v>4332758.42</v>
      </c>
      <c r="O680">
        <v>0</v>
      </c>
      <c r="P680">
        <v>0</v>
      </c>
      <c r="Q680">
        <v>0</v>
      </c>
      <c r="R680">
        <v>45292</v>
      </c>
      <c r="S680">
        <v>45657</v>
      </c>
      <c r="V680" t="s">
        <v>1867</v>
      </c>
      <c r="W680">
        <v>38441</v>
      </c>
      <c r="X680" s="143">
        <v>4332758.42</v>
      </c>
      <c r="Y680" s="143">
        <f t="shared" si="20"/>
        <v>4332758.42</v>
      </c>
      <c r="Z680" t="b">
        <f t="shared" si="21"/>
        <v>1</v>
      </c>
    </row>
    <row r="681" spans="1:26" x14ac:dyDescent="0.3">
      <c r="A681">
        <v>676</v>
      </c>
      <c r="B681" t="s">
        <v>2355</v>
      </c>
      <c r="C681">
        <v>38281</v>
      </c>
      <c r="D681" t="s">
        <v>1899</v>
      </c>
      <c r="E681">
        <v>1993</v>
      </c>
      <c r="F681" t="s">
        <v>2131</v>
      </c>
      <c r="G681" t="s">
        <v>2097</v>
      </c>
      <c r="H681">
        <v>5</v>
      </c>
      <c r="I681">
        <v>4</v>
      </c>
      <c r="J681" t="s">
        <v>2131</v>
      </c>
      <c r="K681">
        <v>7031.15</v>
      </c>
      <c r="L681">
        <v>4523.37</v>
      </c>
      <c r="M681">
        <v>13310367.041649999</v>
      </c>
      <c r="N681">
        <v>13310367.041649999</v>
      </c>
      <c r="O681">
        <v>0</v>
      </c>
      <c r="P681">
        <v>0</v>
      </c>
      <c r="Q681">
        <v>0</v>
      </c>
      <c r="R681">
        <v>45292</v>
      </c>
      <c r="S681">
        <v>45657</v>
      </c>
      <c r="V681" t="s">
        <v>2355</v>
      </c>
      <c r="W681">
        <v>38281</v>
      </c>
      <c r="X681" s="143">
        <v>13310367.041649999</v>
      </c>
      <c r="Y681" s="143">
        <f t="shared" si="20"/>
        <v>13310367.041649999</v>
      </c>
      <c r="Z681" t="b">
        <f t="shared" si="21"/>
        <v>1</v>
      </c>
    </row>
    <row r="682" spans="1:26" x14ac:dyDescent="0.3">
      <c r="A682">
        <v>677</v>
      </c>
      <c r="B682" t="s">
        <v>2356</v>
      </c>
      <c r="C682">
        <v>37881</v>
      </c>
      <c r="D682" t="s">
        <v>1899</v>
      </c>
      <c r="E682">
        <v>1982</v>
      </c>
      <c r="F682" t="s">
        <v>2131</v>
      </c>
      <c r="G682" t="s">
        <v>2097</v>
      </c>
      <c r="H682">
        <v>5</v>
      </c>
      <c r="I682">
        <v>4</v>
      </c>
      <c r="J682" t="s">
        <v>2131</v>
      </c>
      <c r="K682">
        <v>5332.38</v>
      </c>
      <c r="L682">
        <v>3370.2</v>
      </c>
      <c r="M682">
        <v>5901516.7999999998</v>
      </c>
      <c r="N682">
        <v>5901516.7999999998</v>
      </c>
      <c r="O682">
        <v>0</v>
      </c>
      <c r="P682">
        <v>0</v>
      </c>
      <c r="Q682">
        <v>0</v>
      </c>
      <c r="R682">
        <v>45292</v>
      </c>
      <c r="S682">
        <v>45657</v>
      </c>
      <c r="V682" t="s">
        <v>2356</v>
      </c>
      <c r="W682">
        <v>37881</v>
      </c>
      <c r="X682" s="143">
        <v>5901516.7999999998</v>
      </c>
      <c r="Y682" s="143">
        <f t="shared" si="20"/>
        <v>5901516.7999999998</v>
      </c>
      <c r="Z682" t="b">
        <f t="shared" si="21"/>
        <v>1</v>
      </c>
    </row>
    <row r="683" spans="1:26" x14ac:dyDescent="0.3">
      <c r="A683">
        <v>678</v>
      </c>
      <c r="B683" t="s">
        <v>2357</v>
      </c>
      <c r="C683">
        <v>38348</v>
      </c>
      <c r="D683" t="s">
        <v>1899</v>
      </c>
      <c r="E683">
        <v>1978</v>
      </c>
      <c r="F683" t="s">
        <v>2131</v>
      </c>
      <c r="G683" t="s">
        <v>2097</v>
      </c>
      <c r="H683">
        <v>5</v>
      </c>
      <c r="I683">
        <v>8</v>
      </c>
      <c r="J683" t="s">
        <v>2131</v>
      </c>
      <c r="K683">
        <v>8774.6200000000008</v>
      </c>
      <c r="L683">
        <v>5567.96</v>
      </c>
      <c r="M683">
        <v>16256513.91</v>
      </c>
      <c r="N683">
        <v>16256513.91</v>
      </c>
      <c r="O683">
        <v>0</v>
      </c>
      <c r="P683">
        <v>0</v>
      </c>
      <c r="Q683">
        <v>0</v>
      </c>
      <c r="R683">
        <v>45292</v>
      </c>
      <c r="S683">
        <v>45657</v>
      </c>
      <c r="V683" t="s">
        <v>2357</v>
      </c>
      <c r="W683">
        <v>38348</v>
      </c>
      <c r="X683" s="143">
        <v>16256513.91</v>
      </c>
      <c r="Y683" s="143">
        <f t="shared" si="20"/>
        <v>16256513.91</v>
      </c>
      <c r="Z683" t="b">
        <f t="shared" si="21"/>
        <v>1</v>
      </c>
    </row>
    <row r="684" spans="1:26" x14ac:dyDescent="0.3">
      <c r="A684">
        <v>679</v>
      </c>
      <c r="B684" t="s">
        <v>2358</v>
      </c>
      <c r="C684">
        <v>38393</v>
      </c>
      <c r="D684" t="s">
        <v>1899</v>
      </c>
      <c r="E684">
        <v>1957</v>
      </c>
      <c r="F684" t="s">
        <v>2131</v>
      </c>
      <c r="G684" t="s">
        <v>2098</v>
      </c>
      <c r="H684">
        <v>2</v>
      </c>
      <c r="I684">
        <v>2</v>
      </c>
      <c r="J684" t="s">
        <v>2131</v>
      </c>
      <c r="K684">
        <v>1147.52</v>
      </c>
      <c r="L684">
        <v>631.26</v>
      </c>
      <c r="M684">
        <v>1831081.9100000001</v>
      </c>
      <c r="N684">
        <v>1831081.9100000001</v>
      </c>
      <c r="O684">
        <v>0</v>
      </c>
      <c r="P684">
        <v>0</v>
      </c>
      <c r="Q684">
        <v>0</v>
      </c>
      <c r="R684">
        <v>45292</v>
      </c>
      <c r="S684">
        <v>45657</v>
      </c>
      <c r="V684" t="s">
        <v>2358</v>
      </c>
      <c r="W684">
        <v>38393</v>
      </c>
      <c r="X684" s="143">
        <v>1831081.9100000001</v>
      </c>
      <c r="Y684" s="143">
        <f t="shared" si="20"/>
        <v>1831081.9100000001</v>
      </c>
      <c r="Z684" t="b">
        <f t="shared" si="21"/>
        <v>1</v>
      </c>
    </row>
    <row r="685" spans="1:26" x14ac:dyDescent="0.3">
      <c r="A685">
        <v>680</v>
      </c>
      <c r="B685" t="s">
        <v>57</v>
      </c>
      <c r="C685">
        <v>38073</v>
      </c>
      <c r="D685" t="s">
        <v>1899</v>
      </c>
      <c r="E685">
        <v>1956</v>
      </c>
      <c r="F685" t="s">
        <v>2131</v>
      </c>
      <c r="G685" t="s">
        <v>2106</v>
      </c>
      <c r="H685">
        <v>2</v>
      </c>
      <c r="I685">
        <v>2</v>
      </c>
      <c r="J685" t="s">
        <v>2131</v>
      </c>
      <c r="K685">
        <v>713.85</v>
      </c>
      <c r="L685">
        <v>473.57</v>
      </c>
      <c r="M685">
        <v>1755581.32155</v>
      </c>
      <c r="N685">
        <v>1755581.32155</v>
      </c>
      <c r="O685">
        <v>0</v>
      </c>
      <c r="P685">
        <v>0</v>
      </c>
      <c r="Q685">
        <v>0</v>
      </c>
      <c r="R685">
        <v>45292</v>
      </c>
      <c r="S685">
        <v>45657</v>
      </c>
      <c r="V685" t="s">
        <v>57</v>
      </c>
      <c r="W685">
        <v>38073</v>
      </c>
      <c r="X685" s="143">
        <v>1755581.32155</v>
      </c>
      <c r="Y685" s="143">
        <f t="shared" si="20"/>
        <v>1755581.32155</v>
      </c>
      <c r="Z685" t="b">
        <f t="shared" si="21"/>
        <v>1</v>
      </c>
    </row>
    <row r="686" spans="1:26" x14ac:dyDescent="0.3">
      <c r="A686">
        <v>681</v>
      </c>
      <c r="B686" t="s">
        <v>520</v>
      </c>
      <c r="C686">
        <v>37949</v>
      </c>
      <c r="D686" t="s">
        <v>1899</v>
      </c>
      <c r="E686">
        <v>1965</v>
      </c>
      <c r="F686" t="s">
        <v>2131</v>
      </c>
      <c r="G686" t="s">
        <v>2097</v>
      </c>
      <c r="H686">
        <v>5</v>
      </c>
      <c r="I686">
        <v>4</v>
      </c>
      <c r="J686" t="s">
        <v>2131</v>
      </c>
      <c r="K686">
        <v>3538.89</v>
      </c>
      <c r="L686">
        <v>2331.5100000000002</v>
      </c>
      <c r="M686">
        <v>11294387.602049999</v>
      </c>
      <c r="N686">
        <v>11294387.602049999</v>
      </c>
      <c r="O686">
        <v>0</v>
      </c>
      <c r="P686">
        <v>0</v>
      </c>
      <c r="Q686">
        <v>0</v>
      </c>
      <c r="R686">
        <v>45292</v>
      </c>
      <c r="S686">
        <v>45657</v>
      </c>
      <c r="V686" t="s">
        <v>520</v>
      </c>
      <c r="W686">
        <v>37949</v>
      </c>
      <c r="X686" s="143">
        <v>11294387.602049999</v>
      </c>
      <c r="Y686" s="143">
        <f t="shared" si="20"/>
        <v>11294387.602049999</v>
      </c>
      <c r="Z686" t="b">
        <f t="shared" si="21"/>
        <v>1</v>
      </c>
    </row>
    <row r="687" spans="1:26" x14ac:dyDescent="0.3">
      <c r="A687">
        <v>682</v>
      </c>
      <c r="B687" t="s">
        <v>1863</v>
      </c>
      <c r="C687">
        <v>37957</v>
      </c>
      <c r="D687" t="s">
        <v>1899</v>
      </c>
      <c r="E687">
        <v>1965</v>
      </c>
      <c r="F687" t="s">
        <v>2131</v>
      </c>
      <c r="G687" t="s">
        <v>2097</v>
      </c>
      <c r="H687">
        <v>5</v>
      </c>
      <c r="I687">
        <v>4</v>
      </c>
      <c r="J687" t="s">
        <v>2131</v>
      </c>
      <c r="K687">
        <v>5616.81</v>
      </c>
      <c r="L687">
        <v>3505.41</v>
      </c>
      <c r="M687">
        <v>2378671.1</v>
      </c>
      <c r="N687">
        <v>2378671.1</v>
      </c>
      <c r="O687">
        <v>0</v>
      </c>
      <c r="P687">
        <v>0</v>
      </c>
      <c r="Q687">
        <v>0</v>
      </c>
      <c r="R687">
        <v>45292</v>
      </c>
      <c r="S687">
        <v>45657</v>
      </c>
      <c r="V687" t="s">
        <v>1863</v>
      </c>
      <c r="W687">
        <v>37957</v>
      </c>
      <c r="X687" s="143">
        <v>2378671.1</v>
      </c>
      <c r="Y687" s="143">
        <f t="shared" si="20"/>
        <v>2378671.1</v>
      </c>
      <c r="Z687" t="b">
        <f t="shared" si="21"/>
        <v>1</v>
      </c>
    </row>
    <row r="688" spans="1:26" x14ac:dyDescent="0.3">
      <c r="A688">
        <v>683</v>
      </c>
      <c r="B688" t="s">
        <v>1730</v>
      </c>
      <c r="C688">
        <v>38334</v>
      </c>
      <c r="D688" t="s">
        <v>1899</v>
      </c>
      <c r="E688">
        <v>1966</v>
      </c>
      <c r="F688" t="s">
        <v>2131</v>
      </c>
      <c r="G688" t="s">
        <v>2097</v>
      </c>
      <c r="H688">
        <v>5</v>
      </c>
      <c r="I688">
        <v>4</v>
      </c>
      <c r="J688" t="s">
        <v>2131</v>
      </c>
      <c r="K688">
        <v>2780.72</v>
      </c>
      <c r="L688">
        <v>2535.84</v>
      </c>
      <c r="M688">
        <v>5823419.4052999998</v>
      </c>
      <c r="N688">
        <v>5823419.4052999998</v>
      </c>
      <c r="O688">
        <v>0</v>
      </c>
      <c r="P688">
        <v>0</v>
      </c>
      <c r="Q688">
        <v>0</v>
      </c>
      <c r="R688">
        <v>45292</v>
      </c>
      <c r="S688">
        <v>45657</v>
      </c>
      <c r="V688" t="s">
        <v>1730</v>
      </c>
      <c r="W688">
        <v>38334</v>
      </c>
      <c r="X688" s="143">
        <v>5823419.4052999998</v>
      </c>
      <c r="Y688" s="143">
        <f t="shared" si="20"/>
        <v>5823419.4052999998</v>
      </c>
      <c r="Z688" t="b">
        <f t="shared" si="21"/>
        <v>1</v>
      </c>
    </row>
    <row r="689" spans="1:26" x14ac:dyDescent="0.3">
      <c r="A689">
        <v>684</v>
      </c>
      <c r="B689" t="s">
        <v>1864</v>
      </c>
      <c r="C689">
        <v>38345</v>
      </c>
      <c r="D689" t="s">
        <v>1899</v>
      </c>
      <c r="E689">
        <v>1976</v>
      </c>
      <c r="F689" t="s">
        <v>2131</v>
      </c>
      <c r="G689" t="s">
        <v>2097</v>
      </c>
      <c r="H689">
        <v>5</v>
      </c>
      <c r="I689">
        <v>6</v>
      </c>
      <c r="J689" t="s">
        <v>2131</v>
      </c>
      <c r="K689">
        <v>5071.3500000000004</v>
      </c>
      <c r="L689">
        <v>4690.1499999999996</v>
      </c>
      <c r="M689">
        <v>8005872.6899999995</v>
      </c>
      <c r="N689">
        <v>8005872.6899999995</v>
      </c>
      <c r="O689">
        <v>0</v>
      </c>
      <c r="P689">
        <v>0</v>
      </c>
      <c r="Q689">
        <v>0</v>
      </c>
      <c r="R689">
        <v>45292</v>
      </c>
      <c r="S689">
        <v>45657</v>
      </c>
      <c r="V689" t="s">
        <v>1864</v>
      </c>
      <c r="W689">
        <v>38345</v>
      </c>
      <c r="X689" s="143">
        <v>8005872.6899999995</v>
      </c>
      <c r="Y689" s="143">
        <f t="shared" si="20"/>
        <v>8005872.6899999995</v>
      </c>
      <c r="Z689" t="b">
        <f t="shared" si="21"/>
        <v>1</v>
      </c>
    </row>
    <row r="690" spans="1:26" x14ac:dyDescent="0.3">
      <c r="A690">
        <v>685</v>
      </c>
      <c r="B690" t="s">
        <v>2268</v>
      </c>
      <c r="C690">
        <v>38052</v>
      </c>
      <c r="D690" t="s">
        <v>1899</v>
      </c>
      <c r="E690">
        <v>1968</v>
      </c>
      <c r="F690" t="s">
        <v>2131</v>
      </c>
      <c r="G690" t="s">
        <v>2097</v>
      </c>
      <c r="H690">
        <v>4</v>
      </c>
      <c r="I690">
        <v>4</v>
      </c>
      <c r="J690" t="s">
        <v>2131</v>
      </c>
      <c r="K690">
        <v>3133.61</v>
      </c>
      <c r="L690">
        <v>2894.07</v>
      </c>
      <c r="M690">
        <v>2283372.6500000004</v>
      </c>
      <c r="N690">
        <v>2283372.6500000004</v>
      </c>
      <c r="O690">
        <v>0</v>
      </c>
      <c r="P690">
        <v>0</v>
      </c>
      <c r="Q690">
        <v>0</v>
      </c>
      <c r="R690">
        <v>45292</v>
      </c>
      <c r="S690">
        <v>45657</v>
      </c>
      <c r="V690" t="s">
        <v>2268</v>
      </c>
      <c r="W690">
        <v>38052</v>
      </c>
      <c r="X690" s="143">
        <v>2283372.6500000004</v>
      </c>
      <c r="Y690" s="143">
        <f t="shared" si="20"/>
        <v>2283372.6500000004</v>
      </c>
      <c r="Z690" t="b">
        <f t="shared" si="21"/>
        <v>1</v>
      </c>
    </row>
    <row r="691" spans="1:26" x14ac:dyDescent="0.3">
      <c r="A691">
        <v>686</v>
      </c>
      <c r="B691" t="s">
        <v>3180</v>
      </c>
      <c r="C691">
        <v>38202</v>
      </c>
      <c r="D691" t="s">
        <v>1899</v>
      </c>
      <c r="E691">
        <v>1986</v>
      </c>
      <c r="F691" t="s">
        <v>2131</v>
      </c>
      <c r="G691" t="s">
        <v>2098</v>
      </c>
      <c r="H691">
        <v>5</v>
      </c>
      <c r="I691">
        <v>4</v>
      </c>
      <c r="J691" t="s">
        <v>2131</v>
      </c>
      <c r="K691">
        <v>6974.47</v>
      </c>
      <c r="L691">
        <v>4317.2700000000004</v>
      </c>
      <c r="M691">
        <v>7559076.2100000009</v>
      </c>
      <c r="N691">
        <v>7559076.2100000009</v>
      </c>
      <c r="O691">
        <v>0</v>
      </c>
      <c r="P691">
        <v>0</v>
      </c>
      <c r="Q691">
        <v>0</v>
      </c>
      <c r="R691">
        <v>45292</v>
      </c>
      <c r="S691">
        <v>45657</v>
      </c>
      <c r="V691" t="s">
        <v>3180</v>
      </c>
      <c r="W691">
        <v>38202</v>
      </c>
      <c r="X691" s="143">
        <v>7559076.2100000009</v>
      </c>
      <c r="Y691" s="143">
        <f t="shared" si="20"/>
        <v>7559076.2100000009</v>
      </c>
      <c r="Z691" t="b">
        <f t="shared" si="21"/>
        <v>1</v>
      </c>
    </row>
    <row r="692" spans="1:26" x14ac:dyDescent="0.3">
      <c r="A692">
        <v>687</v>
      </c>
      <c r="B692" t="s">
        <v>518</v>
      </c>
      <c r="C692">
        <v>38161</v>
      </c>
      <c r="D692" t="s">
        <v>1899</v>
      </c>
      <c r="E692">
        <v>1964</v>
      </c>
      <c r="F692" t="s">
        <v>2131</v>
      </c>
      <c r="G692" t="s">
        <v>2097</v>
      </c>
      <c r="H692">
        <v>5</v>
      </c>
      <c r="I692">
        <v>3</v>
      </c>
      <c r="J692" t="s">
        <v>2131</v>
      </c>
      <c r="K692">
        <v>2555.5700000000002</v>
      </c>
      <c r="L692">
        <v>1701.37</v>
      </c>
      <c r="M692">
        <v>8228120</v>
      </c>
      <c r="N692">
        <v>8228120</v>
      </c>
      <c r="O692">
        <v>0</v>
      </c>
      <c r="P692">
        <v>0</v>
      </c>
      <c r="Q692">
        <v>0</v>
      </c>
      <c r="R692">
        <v>45292</v>
      </c>
      <c r="S692">
        <v>45657</v>
      </c>
      <c r="V692" t="s">
        <v>518</v>
      </c>
      <c r="W692">
        <v>38161</v>
      </c>
      <c r="X692" s="143">
        <v>8228120</v>
      </c>
      <c r="Y692" s="143">
        <f t="shared" si="20"/>
        <v>8228120</v>
      </c>
      <c r="Z692" t="b">
        <f t="shared" si="21"/>
        <v>1</v>
      </c>
    </row>
    <row r="693" spans="1:26" x14ac:dyDescent="0.3">
      <c r="A693">
        <v>688</v>
      </c>
      <c r="B693" t="s">
        <v>3622</v>
      </c>
      <c r="C693">
        <v>38529</v>
      </c>
      <c r="D693" t="s">
        <v>1899</v>
      </c>
      <c r="E693" t="s">
        <v>3623</v>
      </c>
      <c r="G693" t="s">
        <v>2129</v>
      </c>
      <c r="H693" t="s">
        <v>3624</v>
      </c>
      <c r="I693" t="s">
        <v>3380</v>
      </c>
      <c r="J693" t="s">
        <v>3380</v>
      </c>
      <c r="K693">
        <v>1899.4</v>
      </c>
      <c r="L693">
        <v>1899.4</v>
      </c>
      <c r="M693">
        <v>3211010.18</v>
      </c>
      <c r="N693">
        <v>3211010.18</v>
      </c>
      <c r="O693">
        <v>0</v>
      </c>
      <c r="P693">
        <v>0</v>
      </c>
      <c r="Q693">
        <v>0</v>
      </c>
      <c r="R693">
        <v>45292</v>
      </c>
      <c r="S693">
        <v>45657</v>
      </c>
      <c r="V693" t="s">
        <v>3622</v>
      </c>
      <c r="W693">
        <v>38529</v>
      </c>
      <c r="X693" s="143">
        <v>3211010.18</v>
      </c>
      <c r="Y693" s="143">
        <f t="shared" si="20"/>
        <v>3211010.18</v>
      </c>
      <c r="Z693" t="b">
        <f t="shared" si="21"/>
        <v>1</v>
      </c>
    </row>
    <row r="694" spans="1:26" x14ac:dyDescent="0.3">
      <c r="A694">
        <v>689</v>
      </c>
      <c r="B694" t="s">
        <v>1638</v>
      </c>
      <c r="C694">
        <v>38582</v>
      </c>
      <c r="D694" t="s">
        <v>1899</v>
      </c>
      <c r="E694">
        <v>1990</v>
      </c>
      <c r="F694" t="s">
        <v>2131</v>
      </c>
      <c r="G694" t="s">
        <v>2103</v>
      </c>
      <c r="H694">
        <v>2</v>
      </c>
      <c r="I694">
        <v>2</v>
      </c>
      <c r="J694" t="s">
        <v>2131</v>
      </c>
      <c r="K694">
        <v>528.4</v>
      </c>
      <c r="L694">
        <v>461.9</v>
      </c>
      <c r="M694">
        <v>799525.2</v>
      </c>
      <c r="N694">
        <v>799525.2</v>
      </c>
      <c r="O694">
        <v>0</v>
      </c>
      <c r="P694">
        <v>0</v>
      </c>
      <c r="Q694">
        <v>0</v>
      </c>
      <c r="R694">
        <v>45292</v>
      </c>
      <c r="S694">
        <v>45657</v>
      </c>
      <c r="V694" t="s">
        <v>1638</v>
      </c>
      <c r="W694">
        <v>38582</v>
      </c>
      <c r="X694" s="143">
        <v>799525.2</v>
      </c>
      <c r="Y694" s="143">
        <f t="shared" si="20"/>
        <v>799525.2</v>
      </c>
      <c r="Z694" t="b">
        <f t="shared" si="21"/>
        <v>1</v>
      </c>
    </row>
    <row r="695" spans="1:26" x14ac:dyDescent="0.3">
      <c r="A695">
        <v>690</v>
      </c>
      <c r="B695" t="s">
        <v>1047</v>
      </c>
      <c r="C695">
        <v>38850</v>
      </c>
      <c r="D695" t="s">
        <v>1899</v>
      </c>
      <c r="E695">
        <v>1983</v>
      </c>
      <c r="F695">
        <v>2018</v>
      </c>
      <c r="G695" t="s">
        <v>2097</v>
      </c>
      <c r="H695">
        <v>9</v>
      </c>
      <c r="I695">
        <v>1</v>
      </c>
      <c r="J695" t="s">
        <v>2131</v>
      </c>
      <c r="K695">
        <v>2992.35</v>
      </c>
      <c r="L695">
        <v>1841.9</v>
      </c>
      <c r="M695">
        <v>4410537.6400000006</v>
      </c>
      <c r="N695">
        <v>4410537.6400000006</v>
      </c>
      <c r="O695">
        <v>0</v>
      </c>
      <c r="P695">
        <v>0</v>
      </c>
      <c r="Q695">
        <v>0</v>
      </c>
      <c r="R695">
        <v>45292</v>
      </c>
      <c r="S695">
        <v>45657</v>
      </c>
      <c r="V695" t="s">
        <v>1047</v>
      </c>
      <c r="W695">
        <v>38850</v>
      </c>
      <c r="X695" s="143">
        <v>4410537.6400000006</v>
      </c>
      <c r="Y695" s="143">
        <f t="shared" si="20"/>
        <v>4410537.6400000006</v>
      </c>
      <c r="Z695" t="b">
        <f t="shared" si="21"/>
        <v>1</v>
      </c>
    </row>
    <row r="696" spans="1:26" x14ac:dyDescent="0.3">
      <c r="A696">
        <v>691</v>
      </c>
      <c r="B696" t="s">
        <v>1048</v>
      </c>
      <c r="C696">
        <v>38851</v>
      </c>
      <c r="D696" t="s">
        <v>1899</v>
      </c>
      <c r="E696">
        <v>1985</v>
      </c>
      <c r="F696">
        <v>2018</v>
      </c>
      <c r="G696" t="s">
        <v>2097</v>
      </c>
      <c r="H696">
        <v>9</v>
      </c>
      <c r="I696">
        <v>7</v>
      </c>
      <c r="J696" t="s">
        <v>2131</v>
      </c>
      <c r="K696">
        <v>18987.830000000002</v>
      </c>
      <c r="L696">
        <v>14145</v>
      </c>
      <c r="M696">
        <v>39360798.589999996</v>
      </c>
      <c r="N696">
        <v>39360798.589999996</v>
      </c>
      <c r="O696">
        <v>0</v>
      </c>
      <c r="P696">
        <v>0</v>
      </c>
      <c r="Q696">
        <v>0</v>
      </c>
      <c r="R696">
        <v>45292</v>
      </c>
      <c r="S696">
        <v>45657</v>
      </c>
      <c r="V696" t="s">
        <v>1048</v>
      </c>
      <c r="W696">
        <v>38851</v>
      </c>
      <c r="X696" s="143">
        <v>39360798.589999996</v>
      </c>
      <c r="Y696" s="143">
        <f t="shared" si="20"/>
        <v>39360798.589999996</v>
      </c>
      <c r="Z696" t="b">
        <f t="shared" si="21"/>
        <v>1</v>
      </c>
    </row>
    <row r="697" spans="1:26" x14ac:dyDescent="0.3">
      <c r="A697">
        <v>692</v>
      </c>
      <c r="B697" t="s">
        <v>588</v>
      </c>
      <c r="C697">
        <v>38846</v>
      </c>
      <c r="D697" t="s">
        <v>1899</v>
      </c>
      <c r="E697">
        <v>1965</v>
      </c>
      <c r="F697" t="s">
        <v>2131</v>
      </c>
      <c r="G697" t="s">
        <v>2103</v>
      </c>
      <c r="H697">
        <v>2</v>
      </c>
      <c r="I697">
        <v>3</v>
      </c>
      <c r="J697" t="s">
        <v>2131</v>
      </c>
      <c r="K697">
        <v>721.1</v>
      </c>
      <c r="L697">
        <v>524.79999999999995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45292</v>
      </c>
      <c r="S697">
        <v>45657</v>
      </c>
      <c r="V697" t="s">
        <v>588</v>
      </c>
      <c r="W697">
        <v>38846</v>
      </c>
      <c r="X697" s="143">
        <v>0</v>
      </c>
      <c r="Y697" s="143">
        <f t="shared" si="20"/>
        <v>0</v>
      </c>
      <c r="Z697" t="b">
        <f t="shared" si="21"/>
        <v>1</v>
      </c>
    </row>
    <row r="698" spans="1:26" x14ac:dyDescent="0.3">
      <c r="A698">
        <v>693</v>
      </c>
      <c r="B698" t="s">
        <v>2271</v>
      </c>
      <c r="C698">
        <v>38473</v>
      </c>
      <c r="D698" t="s">
        <v>1899</v>
      </c>
      <c r="E698">
        <v>1977</v>
      </c>
      <c r="F698" t="s">
        <v>2131</v>
      </c>
      <c r="G698" t="s">
        <v>2097</v>
      </c>
      <c r="H698">
        <v>9</v>
      </c>
      <c r="I698">
        <v>4</v>
      </c>
      <c r="J698" t="s">
        <v>2131</v>
      </c>
      <c r="K698">
        <v>11090.18</v>
      </c>
      <c r="L698">
        <v>8248.39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45292</v>
      </c>
      <c r="S698">
        <v>45657</v>
      </c>
      <c r="V698" t="s">
        <v>2271</v>
      </c>
      <c r="W698">
        <v>38473</v>
      </c>
      <c r="X698" s="143">
        <v>0</v>
      </c>
      <c r="Y698" s="143">
        <f t="shared" si="20"/>
        <v>0</v>
      </c>
      <c r="Z698" t="b">
        <f t="shared" si="21"/>
        <v>1</v>
      </c>
    </row>
    <row r="699" spans="1:26" x14ac:dyDescent="0.3">
      <c r="A699">
        <v>694</v>
      </c>
      <c r="B699" t="s">
        <v>2433</v>
      </c>
      <c r="C699">
        <v>38796</v>
      </c>
      <c r="D699" t="s">
        <v>1899</v>
      </c>
      <c r="E699">
        <v>1981</v>
      </c>
      <c r="F699" t="s">
        <v>2131</v>
      </c>
      <c r="G699" t="s">
        <v>2097</v>
      </c>
      <c r="H699">
        <v>9</v>
      </c>
      <c r="I699">
        <v>1</v>
      </c>
      <c r="J699">
        <v>1</v>
      </c>
      <c r="K699">
        <v>2856.8</v>
      </c>
      <c r="L699">
        <v>1844</v>
      </c>
      <c r="M699">
        <v>2970128.1</v>
      </c>
      <c r="N699">
        <v>2970128.1</v>
      </c>
      <c r="O699">
        <v>0</v>
      </c>
      <c r="P699">
        <v>0</v>
      </c>
      <c r="Q699">
        <v>0</v>
      </c>
      <c r="R699">
        <v>45292</v>
      </c>
      <c r="S699">
        <v>45657</v>
      </c>
      <c r="V699" t="s">
        <v>2433</v>
      </c>
      <c r="W699">
        <v>38796</v>
      </c>
      <c r="X699" s="143">
        <v>2970128.1</v>
      </c>
      <c r="Y699" s="143">
        <f t="shared" si="20"/>
        <v>2970128.1</v>
      </c>
      <c r="Z699" t="b">
        <f t="shared" si="21"/>
        <v>1</v>
      </c>
    </row>
    <row r="700" spans="1:26" x14ac:dyDescent="0.3">
      <c r="A700">
        <v>695</v>
      </c>
      <c r="B700" t="s">
        <v>2434</v>
      </c>
      <c r="C700">
        <v>38795</v>
      </c>
      <c r="D700" t="s">
        <v>1899</v>
      </c>
      <c r="E700">
        <v>1982</v>
      </c>
      <c r="F700" t="s">
        <v>2131</v>
      </c>
      <c r="G700" t="s">
        <v>2097</v>
      </c>
      <c r="H700">
        <v>9</v>
      </c>
      <c r="I700">
        <v>1</v>
      </c>
      <c r="J700">
        <v>1</v>
      </c>
      <c r="K700">
        <v>3946</v>
      </c>
      <c r="L700">
        <v>2925.4</v>
      </c>
      <c r="M700">
        <v>2970225.1</v>
      </c>
      <c r="N700">
        <v>2970225.1</v>
      </c>
      <c r="O700">
        <v>0</v>
      </c>
      <c r="P700">
        <v>0</v>
      </c>
      <c r="Q700">
        <v>0</v>
      </c>
      <c r="R700">
        <v>45292</v>
      </c>
      <c r="S700">
        <v>45657</v>
      </c>
      <c r="V700" t="s">
        <v>2434</v>
      </c>
      <c r="W700">
        <v>38795</v>
      </c>
      <c r="X700" s="143">
        <v>2970225.1</v>
      </c>
      <c r="Y700" s="143">
        <f t="shared" si="20"/>
        <v>2970225.1</v>
      </c>
      <c r="Z700" t="b">
        <f t="shared" si="21"/>
        <v>1</v>
      </c>
    </row>
    <row r="701" spans="1:26" x14ac:dyDescent="0.3">
      <c r="A701">
        <v>696</v>
      </c>
      <c r="B701" t="s">
        <v>566</v>
      </c>
      <c r="C701">
        <v>38674</v>
      </c>
      <c r="D701" t="s">
        <v>1899</v>
      </c>
      <c r="E701">
        <v>1991</v>
      </c>
      <c r="F701" t="s">
        <v>2131</v>
      </c>
      <c r="G701" t="s">
        <v>2097</v>
      </c>
      <c r="H701">
        <v>9</v>
      </c>
      <c r="I701">
        <v>1</v>
      </c>
      <c r="J701">
        <v>0</v>
      </c>
      <c r="K701">
        <v>2472</v>
      </c>
      <c r="L701">
        <v>1725.7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45292</v>
      </c>
      <c r="S701">
        <v>45657</v>
      </c>
      <c r="V701" t="s">
        <v>566</v>
      </c>
      <c r="W701">
        <v>38674</v>
      </c>
      <c r="X701" s="143">
        <v>0</v>
      </c>
      <c r="Y701" s="143">
        <f t="shared" si="20"/>
        <v>0</v>
      </c>
      <c r="Z701" t="b">
        <f t="shared" si="21"/>
        <v>1</v>
      </c>
    </row>
    <row r="702" spans="1:26" x14ac:dyDescent="0.3">
      <c r="A702">
        <v>697</v>
      </c>
      <c r="B702" t="s">
        <v>557</v>
      </c>
      <c r="C702">
        <v>38630</v>
      </c>
      <c r="D702" t="s">
        <v>1899</v>
      </c>
      <c r="E702">
        <v>1980</v>
      </c>
      <c r="F702" t="s">
        <v>2131</v>
      </c>
      <c r="G702" t="s">
        <v>2097</v>
      </c>
      <c r="H702">
        <v>9</v>
      </c>
      <c r="I702">
        <v>2</v>
      </c>
      <c r="J702" t="s">
        <v>2131</v>
      </c>
      <c r="K702">
        <v>4373.32</v>
      </c>
      <c r="L702">
        <v>3423.3</v>
      </c>
      <c r="M702">
        <v>92979.6</v>
      </c>
      <c r="N702">
        <v>92979.6</v>
      </c>
      <c r="O702">
        <v>0</v>
      </c>
      <c r="P702">
        <v>0</v>
      </c>
      <c r="Q702">
        <v>0</v>
      </c>
      <c r="R702">
        <v>45292</v>
      </c>
      <c r="S702">
        <v>45657</v>
      </c>
      <c r="V702" t="s">
        <v>557</v>
      </c>
      <c r="W702">
        <v>38630</v>
      </c>
      <c r="X702" s="143">
        <v>92979.6</v>
      </c>
      <c r="Y702" s="143">
        <f t="shared" si="20"/>
        <v>92979.6</v>
      </c>
      <c r="Z702" t="b">
        <f t="shared" si="21"/>
        <v>1</v>
      </c>
    </row>
    <row r="703" spans="1:26" x14ac:dyDescent="0.3">
      <c r="A703">
        <v>698</v>
      </c>
      <c r="B703" t="s">
        <v>3042</v>
      </c>
      <c r="C703">
        <v>38633</v>
      </c>
      <c r="D703" t="s">
        <v>1899</v>
      </c>
      <c r="E703">
        <v>1989</v>
      </c>
      <c r="F703" t="s">
        <v>2131</v>
      </c>
      <c r="G703" t="s">
        <v>2098</v>
      </c>
      <c r="H703">
        <v>12</v>
      </c>
      <c r="I703">
        <v>1</v>
      </c>
      <c r="J703">
        <v>2</v>
      </c>
      <c r="K703">
        <v>5806.3</v>
      </c>
      <c r="L703">
        <v>3492</v>
      </c>
      <c r="M703">
        <v>7019943.3199999994</v>
      </c>
      <c r="N703">
        <v>7019943.3199999994</v>
      </c>
      <c r="O703">
        <v>0</v>
      </c>
      <c r="P703">
        <v>0</v>
      </c>
      <c r="Q703">
        <v>0</v>
      </c>
      <c r="R703">
        <v>45292</v>
      </c>
      <c r="S703">
        <v>45657</v>
      </c>
      <c r="V703" t="s">
        <v>3042</v>
      </c>
      <c r="W703">
        <v>38633</v>
      </c>
      <c r="X703" s="143">
        <v>7019943.3199999994</v>
      </c>
      <c r="Y703" s="143">
        <f t="shared" si="20"/>
        <v>7019943.3199999994</v>
      </c>
      <c r="Z703" t="b">
        <f t="shared" si="21"/>
        <v>1</v>
      </c>
    </row>
    <row r="704" spans="1:26" x14ac:dyDescent="0.3">
      <c r="A704">
        <v>699</v>
      </c>
      <c r="B704" t="s">
        <v>3043</v>
      </c>
      <c r="C704">
        <v>38646</v>
      </c>
      <c r="D704" t="s">
        <v>1899</v>
      </c>
      <c r="E704">
        <v>1992</v>
      </c>
      <c r="F704" t="s">
        <v>2131</v>
      </c>
      <c r="G704" t="s">
        <v>2097</v>
      </c>
      <c r="H704">
        <v>9</v>
      </c>
      <c r="I704">
        <v>4</v>
      </c>
      <c r="J704">
        <v>4</v>
      </c>
      <c r="K704">
        <v>13526.4</v>
      </c>
      <c r="L704">
        <v>9818.6</v>
      </c>
      <c r="M704">
        <v>11830856.41</v>
      </c>
      <c r="N704">
        <v>11830856.41</v>
      </c>
      <c r="O704">
        <v>0</v>
      </c>
      <c r="P704">
        <v>0</v>
      </c>
      <c r="Q704">
        <v>0</v>
      </c>
      <c r="R704">
        <v>45292</v>
      </c>
      <c r="S704">
        <v>45657</v>
      </c>
      <c r="V704" t="s">
        <v>3043</v>
      </c>
      <c r="W704">
        <v>38646</v>
      </c>
      <c r="X704" s="143">
        <v>11830856.41</v>
      </c>
      <c r="Y704" s="143">
        <f t="shared" si="20"/>
        <v>11830856.41</v>
      </c>
      <c r="Z704" t="b">
        <f t="shared" si="21"/>
        <v>1</v>
      </c>
    </row>
    <row r="705" spans="1:26" x14ac:dyDescent="0.3">
      <c r="A705">
        <v>700</v>
      </c>
      <c r="B705" t="s">
        <v>3106</v>
      </c>
      <c r="C705">
        <v>38700</v>
      </c>
      <c r="D705" t="s">
        <v>1899</v>
      </c>
      <c r="E705">
        <v>1979</v>
      </c>
      <c r="F705" t="s">
        <v>2131</v>
      </c>
      <c r="G705" t="s">
        <v>2098</v>
      </c>
      <c r="H705">
        <v>9</v>
      </c>
      <c r="I705">
        <v>6</v>
      </c>
      <c r="J705">
        <v>6</v>
      </c>
      <c r="K705">
        <v>16391.009999999998</v>
      </c>
      <c r="L705">
        <v>11728.5</v>
      </c>
      <c r="M705">
        <v>17742435.600000001</v>
      </c>
      <c r="N705">
        <v>17742435.600000001</v>
      </c>
      <c r="O705">
        <v>0</v>
      </c>
      <c r="P705">
        <v>0</v>
      </c>
      <c r="Q705">
        <v>0</v>
      </c>
      <c r="R705">
        <v>45292</v>
      </c>
      <c r="S705">
        <v>45657</v>
      </c>
      <c r="V705" t="s">
        <v>3106</v>
      </c>
      <c r="W705">
        <v>38700</v>
      </c>
      <c r="X705" s="143">
        <v>17742435.600000001</v>
      </c>
      <c r="Y705" s="143">
        <f t="shared" si="20"/>
        <v>17742435.600000001</v>
      </c>
      <c r="Z705" t="b">
        <f t="shared" si="21"/>
        <v>1</v>
      </c>
    </row>
    <row r="706" spans="1:26" x14ac:dyDescent="0.3">
      <c r="A706">
        <v>701</v>
      </c>
      <c r="B706" t="s">
        <v>573</v>
      </c>
      <c r="C706">
        <v>38713</v>
      </c>
      <c r="D706" t="s">
        <v>1899</v>
      </c>
      <c r="E706">
        <v>1979</v>
      </c>
      <c r="F706" t="s">
        <v>2131</v>
      </c>
      <c r="G706" t="s">
        <v>2097</v>
      </c>
      <c r="H706">
        <v>9</v>
      </c>
      <c r="I706">
        <v>5</v>
      </c>
      <c r="J706" t="s">
        <v>2131</v>
      </c>
      <c r="K706">
        <v>13864.15</v>
      </c>
      <c r="L706">
        <v>10227.19</v>
      </c>
      <c r="M706">
        <v>12626754.980349999</v>
      </c>
      <c r="N706">
        <v>12626754.980349999</v>
      </c>
      <c r="O706">
        <v>0</v>
      </c>
      <c r="P706">
        <v>0</v>
      </c>
      <c r="Q706">
        <v>0</v>
      </c>
      <c r="R706">
        <v>45292</v>
      </c>
      <c r="S706">
        <v>45657</v>
      </c>
      <c r="V706" t="s">
        <v>573</v>
      </c>
      <c r="W706">
        <v>38713</v>
      </c>
      <c r="X706" s="143">
        <v>12626754.980349999</v>
      </c>
      <c r="Y706" s="143">
        <f t="shared" si="20"/>
        <v>12626754.980349999</v>
      </c>
      <c r="Z706" t="b">
        <f t="shared" si="21"/>
        <v>1</v>
      </c>
    </row>
    <row r="707" spans="1:26" x14ac:dyDescent="0.3">
      <c r="A707">
        <v>702</v>
      </c>
      <c r="B707" t="s">
        <v>1049</v>
      </c>
      <c r="C707">
        <v>39031</v>
      </c>
      <c r="D707" t="s">
        <v>1899</v>
      </c>
      <c r="E707">
        <v>1935</v>
      </c>
      <c r="F707" t="s">
        <v>2131</v>
      </c>
      <c r="G707" t="s">
        <v>2105</v>
      </c>
      <c r="H707">
        <v>2</v>
      </c>
      <c r="I707">
        <v>3</v>
      </c>
      <c r="J707" t="s">
        <v>2131</v>
      </c>
      <c r="K707">
        <v>647.29999999999995</v>
      </c>
      <c r="L707">
        <v>613.40000000000009</v>
      </c>
      <c r="M707">
        <v>92340</v>
      </c>
      <c r="N707">
        <v>92340</v>
      </c>
      <c r="O707">
        <v>0</v>
      </c>
      <c r="P707">
        <v>0</v>
      </c>
      <c r="Q707">
        <v>0</v>
      </c>
      <c r="R707">
        <v>45292</v>
      </c>
      <c r="S707">
        <v>45657</v>
      </c>
      <c r="V707" t="s">
        <v>1049</v>
      </c>
      <c r="W707">
        <v>39031</v>
      </c>
      <c r="X707" s="143">
        <v>92340</v>
      </c>
      <c r="Y707" s="143">
        <f t="shared" si="20"/>
        <v>92340</v>
      </c>
      <c r="Z707" t="b">
        <f t="shared" si="21"/>
        <v>1</v>
      </c>
    </row>
    <row r="708" spans="1:26" x14ac:dyDescent="0.3">
      <c r="A708">
        <v>703</v>
      </c>
      <c r="B708" t="s">
        <v>1050</v>
      </c>
      <c r="C708">
        <v>39027</v>
      </c>
      <c r="D708" t="s">
        <v>1899</v>
      </c>
      <c r="E708">
        <v>1963</v>
      </c>
      <c r="F708" t="s">
        <v>2131</v>
      </c>
      <c r="G708" t="s">
        <v>2098</v>
      </c>
      <c r="H708">
        <v>4</v>
      </c>
      <c r="I708">
        <v>3</v>
      </c>
      <c r="J708" t="s">
        <v>2131</v>
      </c>
      <c r="K708">
        <v>2303.4</v>
      </c>
      <c r="L708">
        <v>1991.2</v>
      </c>
      <c r="M708">
        <v>1319935.8122</v>
      </c>
      <c r="N708">
        <v>1319935.8122</v>
      </c>
      <c r="O708">
        <v>0</v>
      </c>
      <c r="P708">
        <v>0</v>
      </c>
      <c r="Q708">
        <v>0</v>
      </c>
      <c r="R708">
        <v>45292</v>
      </c>
      <c r="S708">
        <v>45657</v>
      </c>
      <c r="V708" t="s">
        <v>1050</v>
      </c>
      <c r="W708">
        <v>39027</v>
      </c>
      <c r="X708" s="143">
        <v>1319935.8122</v>
      </c>
      <c r="Y708" s="143">
        <f t="shared" si="20"/>
        <v>1319935.8122</v>
      </c>
      <c r="Z708" t="b">
        <f t="shared" si="21"/>
        <v>1</v>
      </c>
    </row>
    <row r="709" spans="1:26" x14ac:dyDescent="0.3">
      <c r="A709">
        <v>704</v>
      </c>
      <c r="B709" t="s">
        <v>1051</v>
      </c>
      <c r="C709">
        <v>39028</v>
      </c>
      <c r="D709" t="s">
        <v>1899</v>
      </c>
      <c r="E709">
        <v>1963</v>
      </c>
      <c r="F709" t="s">
        <v>2131</v>
      </c>
      <c r="G709" t="s">
        <v>2098</v>
      </c>
      <c r="H709">
        <v>4</v>
      </c>
      <c r="I709">
        <v>2</v>
      </c>
      <c r="J709" t="s">
        <v>2131</v>
      </c>
      <c r="K709">
        <v>1331</v>
      </c>
      <c r="L709">
        <v>1234.7</v>
      </c>
      <c r="M709">
        <v>926580.44460000005</v>
      </c>
      <c r="N709">
        <v>926580.44460000005</v>
      </c>
      <c r="O709">
        <v>0</v>
      </c>
      <c r="P709">
        <v>0</v>
      </c>
      <c r="Q709">
        <v>0</v>
      </c>
      <c r="R709">
        <v>45292</v>
      </c>
      <c r="S709">
        <v>45657</v>
      </c>
      <c r="V709" t="s">
        <v>1051</v>
      </c>
      <c r="W709">
        <v>39028</v>
      </c>
      <c r="X709" s="143">
        <v>926580.44460000005</v>
      </c>
      <c r="Y709" s="143">
        <f t="shared" si="20"/>
        <v>926580.44460000005</v>
      </c>
      <c r="Z709" t="b">
        <f t="shared" si="21"/>
        <v>1</v>
      </c>
    </row>
    <row r="710" spans="1:26" x14ac:dyDescent="0.3">
      <c r="A710">
        <v>705</v>
      </c>
      <c r="B710" t="s">
        <v>1052</v>
      </c>
      <c r="C710">
        <v>38940</v>
      </c>
      <c r="D710" t="s">
        <v>1899</v>
      </c>
      <c r="E710">
        <v>1957</v>
      </c>
      <c r="F710" t="s">
        <v>2131</v>
      </c>
      <c r="G710" t="s">
        <v>2103</v>
      </c>
      <c r="H710">
        <v>2</v>
      </c>
      <c r="I710">
        <v>1</v>
      </c>
      <c r="J710" t="s">
        <v>2131</v>
      </c>
      <c r="K710">
        <v>352.4</v>
      </c>
      <c r="L710">
        <v>327.5</v>
      </c>
      <c r="M710">
        <v>138348</v>
      </c>
      <c r="N710">
        <v>138348</v>
      </c>
      <c r="O710">
        <v>0</v>
      </c>
      <c r="P710">
        <v>0</v>
      </c>
      <c r="Q710">
        <v>0</v>
      </c>
      <c r="R710">
        <v>45292</v>
      </c>
      <c r="S710">
        <v>45657</v>
      </c>
      <c r="V710" t="s">
        <v>1052</v>
      </c>
      <c r="W710">
        <v>38940</v>
      </c>
      <c r="X710" s="143">
        <v>138348</v>
      </c>
      <c r="Y710" s="143">
        <f t="shared" si="20"/>
        <v>138348</v>
      </c>
      <c r="Z710" t="b">
        <f t="shared" si="21"/>
        <v>1</v>
      </c>
    </row>
    <row r="711" spans="1:26" x14ac:dyDescent="0.3">
      <c r="A711">
        <v>706</v>
      </c>
      <c r="B711" t="s">
        <v>1053</v>
      </c>
      <c r="C711">
        <v>38941</v>
      </c>
      <c r="D711" t="s">
        <v>1899</v>
      </c>
      <c r="E711">
        <v>1957</v>
      </c>
      <c r="F711" t="s">
        <v>2131</v>
      </c>
      <c r="G711" t="s">
        <v>2103</v>
      </c>
      <c r="H711">
        <v>2</v>
      </c>
      <c r="I711">
        <v>1</v>
      </c>
      <c r="J711" t="s">
        <v>2131</v>
      </c>
      <c r="K711">
        <v>346.4</v>
      </c>
      <c r="L711">
        <v>317.10000000000002</v>
      </c>
      <c r="M711">
        <v>130824</v>
      </c>
      <c r="N711">
        <v>130824</v>
      </c>
      <c r="O711">
        <v>0</v>
      </c>
      <c r="P711">
        <v>0</v>
      </c>
      <c r="Q711">
        <v>0</v>
      </c>
      <c r="R711">
        <v>45292</v>
      </c>
      <c r="S711">
        <v>45657</v>
      </c>
      <c r="V711" t="s">
        <v>1053</v>
      </c>
      <c r="W711">
        <v>38941</v>
      </c>
      <c r="X711" s="143">
        <v>130824</v>
      </c>
      <c r="Y711" s="143">
        <f t="shared" ref="Y711:Y774" si="22">VLOOKUP(W711,C:M,11,0)</f>
        <v>130824</v>
      </c>
      <c r="Z711" t="b">
        <f t="shared" ref="Z711:Z774" si="23">AND(X711=Y711)</f>
        <v>1</v>
      </c>
    </row>
    <row r="712" spans="1:26" x14ac:dyDescent="0.3">
      <c r="A712">
        <v>707</v>
      </c>
      <c r="B712" t="s">
        <v>1055</v>
      </c>
      <c r="C712">
        <v>39206</v>
      </c>
      <c r="D712" t="s">
        <v>1899</v>
      </c>
      <c r="E712">
        <v>1966</v>
      </c>
      <c r="F712" t="s">
        <v>2131</v>
      </c>
      <c r="G712" t="s">
        <v>2098</v>
      </c>
      <c r="H712">
        <v>4</v>
      </c>
      <c r="I712">
        <v>3</v>
      </c>
      <c r="J712" t="s">
        <v>2131</v>
      </c>
      <c r="K712">
        <v>2045.1</v>
      </c>
      <c r="L712">
        <v>2045.1</v>
      </c>
      <c r="M712">
        <v>2949291.85</v>
      </c>
      <c r="N712">
        <v>2949291.85</v>
      </c>
      <c r="O712">
        <v>0</v>
      </c>
      <c r="P712">
        <v>0</v>
      </c>
      <c r="Q712">
        <v>0</v>
      </c>
      <c r="R712">
        <v>45292</v>
      </c>
      <c r="S712">
        <v>45657</v>
      </c>
      <c r="V712" t="s">
        <v>1055</v>
      </c>
      <c r="W712">
        <v>39206</v>
      </c>
      <c r="X712" s="143">
        <v>2949291.85</v>
      </c>
      <c r="Y712" s="143">
        <f t="shared" si="22"/>
        <v>2949291.85</v>
      </c>
      <c r="Z712" t="b">
        <f t="shared" si="23"/>
        <v>1</v>
      </c>
    </row>
    <row r="713" spans="1:26" x14ac:dyDescent="0.3">
      <c r="A713">
        <v>708</v>
      </c>
      <c r="B713" t="s">
        <v>1056</v>
      </c>
      <c r="C713">
        <v>39254</v>
      </c>
      <c r="D713" t="s">
        <v>1899</v>
      </c>
      <c r="E713">
        <v>1962</v>
      </c>
      <c r="F713" t="s">
        <v>2131</v>
      </c>
      <c r="G713" t="s">
        <v>2103</v>
      </c>
      <c r="H713">
        <v>2</v>
      </c>
      <c r="I713">
        <v>1</v>
      </c>
      <c r="J713" t="s">
        <v>2131</v>
      </c>
      <c r="K713">
        <v>360.7</v>
      </c>
      <c r="L713">
        <v>331.9</v>
      </c>
      <c r="M713">
        <v>128640</v>
      </c>
      <c r="N713">
        <v>128640</v>
      </c>
      <c r="O713">
        <v>0</v>
      </c>
      <c r="P713">
        <v>0</v>
      </c>
      <c r="Q713">
        <v>0</v>
      </c>
      <c r="R713">
        <v>45292</v>
      </c>
      <c r="S713">
        <v>45657</v>
      </c>
      <c r="V713" t="s">
        <v>1056</v>
      </c>
      <c r="W713">
        <v>39254</v>
      </c>
      <c r="X713" s="143">
        <v>128640</v>
      </c>
      <c r="Y713" s="143">
        <f t="shared" si="22"/>
        <v>128640</v>
      </c>
      <c r="Z713" t="b">
        <f t="shared" si="23"/>
        <v>1</v>
      </c>
    </row>
    <row r="714" spans="1:26" x14ac:dyDescent="0.3">
      <c r="A714">
        <v>709</v>
      </c>
      <c r="B714" t="s">
        <v>1057</v>
      </c>
      <c r="C714">
        <v>39255</v>
      </c>
      <c r="D714" t="s">
        <v>1899</v>
      </c>
      <c r="E714">
        <v>1957</v>
      </c>
      <c r="F714" t="s">
        <v>2131</v>
      </c>
      <c r="G714" t="s">
        <v>2103</v>
      </c>
      <c r="H714">
        <v>2</v>
      </c>
      <c r="I714">
        <v>1</v>
      </c>
      <c r="J714" t="s">
        <v>2131</v>
      </c>
      <c r="K714">
        <v>561.20000000000005</v>
      </c>
      <c r="L714">
        <v>499.5</v>
      </c>
      <c r="M714">
        <v>277128.40999999997</v>
      </c>
      <c r="N714">
        <v>277128.40999999997</v>
      </c>
      <c r="O714">
        <v>0</v>
      </c>
      <c r="P714">
        <v>0</v>
      </c>
      <c r="Q714">
        <v>0</v>
      </c>
      <c r="R714">
        <v>45292</v>
      </c>
      <c r="S714">
        <v>45657</v>
      </c>
      <c r="V714" t="s">
        <v>1057</v>
      </c>
      <c r="W714">
        <v>39255</v>
      </c>
      <c r="X714" s="143">
        <v>277128.40999999997</v>
      </c>
      <c r="Y714" s="143">
        <f t="shared" si="22"/>
        <v>277128.40999999997</v>
      </c>
      <c r="Z714" t="b">
        <f t="shared" si="23"/>
        <v>1</v>
      </c>
    </row>
    <row r="715" spans="1:26" x14ac:dyDescent="0.3">
      <c r="A715">
        <v>710</v>
      </c>
      <c r="B715" t="s">
        <v>1058</v>
      </c>
      <c r="C715">
        <v>39256</v>
      </c>
      <c r="D715" t="s">
        <v>1899</v>
      </c>
      <c r="E715">
        <v>1958</v>
      </c>
      <c r="F715" t="s">
        <v>2131</v>
      </c>
      <c r="G715" t="s">
        <v>2103</v>
      </c>
      <c r="H715">
        <v>2</v>
      </c>
      <c r="I715">
        <v>1</v>
      </c>
      <c r="J715" t="s">
        <v>2131</v>
      </c>
      <c r="K715">
        <v>647.1</v>
      </c>
      <c r="L715">
        <v>605.4</v>
      </c>
      <c r="M715">
        <v>129480</v>
      </c>
      <c r="N715">
        <v>129480</v>
      </c>
      <c r="O715">
        <v>0</v>
      </c>
      <c r="P715">
        <v>0</v>
      </c>
      <c r="Q715">
        <v>0</v>
      </c>
      <c r="R715">
        <v>45292</v>
      </c>
      <c r="S715">
        <v>45657</v>
      </c>
      <c r="V715" t="s">
        <v>1058</v>
      </c>
      <c r="W715">
        <v>39256</v>
      </c>
      <c r="X715" s="143">
        <v>129480</v>
      </c>
      <c r="Y715" s="143">
        <f t="shared" si="22"/>
        <v>129480</v>
      </c>
      <c r="Z715" t="b">
        <f t="shared" si="23"/>
        <v>1</v>
      </c>
    </row>
    <row r="716" spans="1:26" x14ac:dyDescent="0.3">
      <c r="A716">
        <v>711</v>
      </c>
      <c r="B716" t="s">
        <v>1059</v>
      </c>
      <c r="C716">
        <v>39280</v>
      </c>
      <c r="D716" t="s">
        <v>1899</v>
      </c>
      <c r="E716">
        <v>1972</v>
      </c>
      <c r="F716" t="s">
        <v>2131</v>
      </c>
      <c r="G716" t="s">
        <v>2098</v>
      </c>
      <c r="H716">
        <v>5</v>
      </c>
      <c r="I716">
        <v>4</v>
      </c>
      <c r="J716" t="s">
        <v>2131</v>
      </c>
      <c r="K716">
        <v>4233.1000000000004</v>
      </c>
      <c r="L716">
        <v>3878.62</v>
      </c>
      <c r="M716">
        <v>9769419.2300000004</v>
      </c>
      <c r="N716">
        <v>9769419.2300000004</v>
      </c>
      <c r="O716">
        <v>0</v>
      </c>
      <c r="P716">
        <v>0</v>
      </c>
      <c r="Q716">
        <v>0</v>
      </c>
      <c r="R716">
        <v>45292</v>
      </c>
      <c r="S716">
        <v>45657</v>
      </c>
      <c r="V716" t="s">
        <v>1059</v>
      </c>
      <c r="W716">
        <v>39280</v>
      </c>
      <c r="X716" s="143">
        <v>9769419.2300000004</v>
      </c>
      <c r="Y716" s="143">
        <f t="shared" si="22"/>
        <v>9769419.2300000004</v>
      </c>
      <c r="Z716" t="b">
        <f t="shared" si="23"/>
        <v>1</v>
      </c>
    </row>
    <row r="717" spans="1:26" x14ac:dyDescent="0.3">
      <c r="A717">
        <v>712</v>
      </c>
      <c r="B717" t="s">
        <v>1060</v>
      </c>
      <c r="C717">
        <v>39282</v>
      </c>
      <c r="D717" t="s">
        <v>1899</v>
      </c>
      <c r="E717">
        <v>1934</v>
      </c>
      <c r="F717" t="s">
        <v>2131</v>
      </c>
      <c r="G717" t="s">
        <v>2098</v>
      </c>
      <c r="H717">
        <v>2</v>
      </c>
      <c r="I717">
        <v>2</v>
      </c>
      <c r="J717" t="s">
        <v>2131</v>
      </c>
      <c r="K717">
        <v>1280.3</v>
      </c>
      <c r="L717">
        <v>552</v>
      </c>
      <c r="M717">
        <v>2329428.7650000001</v>
      </c>
      <c r="N717">
        <v>2329428.7650000001</v>
      </c>
      <c r="O717">
        <v>0</v>
      </c>
      <c r="P717">
        <v>0</v>
      </c>
      <c r="Q717">
        <v>0</v>
      </c>
      <c r="R717">
        <v>45292</v>
      </c>
      <c r="S717">
        <v>45657</v>
      </c>
      <c r="V717" t="s">
        <v>1060</v>
      </c>
      <c r="W717">
        <v>39282</v>
      </c>
      <c r="X717" s="143">
        <v>2329428.7650000001</v>
      </c>
      <c r="Y717" s="143">
        <f t="shared" si="22"/>
        <v>2329428.7650000001</v>
      </c>
      <c r="Z717" t="b">
        <f t="shared" si="23"/>
        <v>1</v>
      </c>
    </row>
    <row r="718" spans="1:26" x14ac:dyDescent="0.3">
      <c r="A718">
        <v>713</v>
      </c>
      <c r="B718" t="s">
        <v>1061</v>
      </c>
      <c r="C718">
        <v>39284</v>
      </c>
      <c r="D718" t="s">
        <v>1899</v>
      </c>
      <c r="E718">
        <v>1957</v>
      </c>
      <c r="F718" t="s">
        <v>2131</v>
      </c>
      <c r="G718" t="s">
        <v>2098</v>
      </c>
      <c r="H718">
        <v>2</v>
      </c>
      <c r="I718">
        <v>2</v>
      </c>
      <c r="J718" t="s">
        <v>2131</v>
      </c>
      <c r="K718">
        <v>995.96</v>
      </c>
      <c r="L718">
        <v>963.92000000000007</v>
      </c>
      <c r="M718">
        <v>2684976.29</v>
      </c>
      <c r="N718">
        <v>2684976.29</v>
      </c>
      <c r="O718">
        <v>0</v>
      </c>
      <c r="P718">
        <v>0</v>
      </c>
      <c r="Q718">
        <v>0</v>
      </c>
      <c r="R718">
        <v>45292</v>
      </c>
      <c r="S718">
        <v>45657</v>
      </c>
      <c r="V718" t="s">
        <v>1061</v>
      </c>
      <c r="W718">
        <v>39284</v>
      </c>
      <c r="X718" s="143">
        <v>2684976.29</v>
      </c>
      <c r="Y718" s="143">
        <f t="shared" si="22"/>
        <v>2684976.29</v>
      </c>
      <c r="Z718" t="b">
        <f t="shared" si="23"/>
        <v>1</v>
      </c>
    </row>
    <row r="719" spans="1:26" x14ac:dyDescent="0.3">
      <c r="A719">
        <v>714</v>
      </c>
      <c r="B719" t="s">
        <v>1062</v>
      </c>
      <c r="C719">
        <v>38968</v>
      </c>
      <c r="D719" t="s">
        <v>1899</v>
      </c>
      <c r="E719">
        <v>1957</v>
      </c>
      <c r="F719" t="s">
        <v>2131</v>
      </c>
      <c r="G719" t="s">
        <v>2098</v>
      </c>
      <c r="H719">
        <v>2</v>
      </c>
      <c r="I719">
        <v>1</v>
      </c>
      <c r="J719" t="s">
        <v>2131</v>
      </c>
      <c r="K719">
        <v>1002.3</v>
      </c>
      <c r="L719">
        <v>389.3</v>
      </c>
      <c r="M719">
        <v>59904</v>
      </c>
      <c r="N719">
        <v>59904</v>
      </c>
      <c r="O719">
        <v>0</v>
      </c>
      <c r="P719">
        <v>0</v>
      </c>
      <c r="Q719">
        <v>0</v>
      </c>
      <c r="R719">
        <v>45292</v>
      </c>
      <c r="S719">
        <v>45657</v>
      </c>
      <c r="V719" t="s">
        <v>1062</v>
      </c>
      <c r="W719">
        <v>38968</v>
      </c>
      <c r="X719" s="143">
        <v>59904</v>
      </c>
      <c r="Y719" s="143">
        <f t="shared" si="22"/>
        <v>59904</v>
      </c>
      <c r="Z719" t="b">
        <f t="shared" si="23"/>
        <v>1</v>
      </c>
    </row>
    <row r="720" spans="1:26" x14ac:dyDescent="0.3">
      <c r="A720">
        <v>715</v>
      </c>
      <c r="B720" t="s">
        <v>594</v>
      </c>
      <c r="C720">
        <v>39001</v>
      </c>
      <c r="D720" t="s">
        <v>1899</v>
      </c>
      <c r="E720">
        <v>1960</v>
      </c>
      <c r="F720" t="s">
        <v>2131</v>
      </c>
      <c r="G720" t="s">
        <v>2103</v>
      </c>
      <c r="H720">
        <v>2</v>
      </c>
      <c r="I720">
        <v>1</v>
      </c>
      <c r="J720" t="s">
        <v>2131</v>
      </c>
      <c r="K720">
        <v>427.5</v>
      </c>
      <c r="L720">
        <v>427.5</v>
      </c>
      <c r="M720">
        <v>967132.19</v>
      </c>
      <c r="N720">
        <v>967132.19</v>
      </c>
      <c r="O720">
        <v>0</v>
      </c>
      <c r="P720">
        <v>0</v>
      </c>
      <c r="Q720">
        <v>0</v>
      </c>
      <c r="R720">
        <v>45292</v>
      </c>
      <c r="S720">
        <v>45657</v>
      </c>
      <c r="V720" t="s">
        <v>594</v>
      </c>
      <c r="W720">
        <v>39001</v>
      </c>
      <c r="X720" s="143">
        <v>967132.19</v>
      </c>
      <c r="Y720" s="143">
        <f t="shared" si="22"/>
        <v>967132.19</v>
      </c>
      <c r="Z720" t="b">
        <f t="shared" si="23"/>
        <v>1</v>
      </c>
    </row>
    <row r="721" spans="1:26" x14ac:dyDescent="0.3">
      <c r="A721">
        <v>716</v>
      </c>
      <c r="B721" t="s">
        <v>595</v>
      </c>
      <c r="C721">
        <v>39008</v>
      </c>
      <c r="D721" t="s">
        <v>1899</v>
      </c>
      <c r="E721">
        <v>1954</v>
      </c>
      <c r="F721" t="s">
        <v>2131</v>
      </c>
      <c r="G721" t="s">
        <v>2098</v>
      </c>
      <c r="H721">
        <v>2</v>
      </c>
      <c r="I721">
        <v>2</v>
      </c>
      <c r="J721" t="s">
        <v>2131</v>
      </c>
      <c r="K721">
        <v>686.3</v>
      </c>
      <c r="L721">
        <v>657.6</v>
      </c>
      <c r="M721">
        <v>1494672.35</v>
      </c>
      <c r="N721">
        <v>1494672.35</v>
      </c>
      <c r="O721">
        <v>0</v>
      </c>
      <c r="P721">
        <v>0</v>
      </c>
      <c r="Q721">
        <v>0</v>
      </c>
      <c r="R721">
        <v>45292</v>
      </c>
      <c r="S721">
        <v>45657</v>
      </c>
      <c r="V721" t="s">
        <v>595</v>
      </c>
      <c r="W721">
        <v>39008</v>
      </c>
      <c r="X721" s="143">
        <v>1494672.35</v>
      </c>
      <c r="Y721" s="143">
        <f t="shared" si="22"/>
        <v>1494672.35</v>
      </c>
      <c r="Z721" t="b">
        <f t="shared" si="23"/>
        <v>1</v>
      </c>
    </row>
    <row r="722" spans="1:26" x14ac:dyDescent="0.3">
      <c r="A722">
        <v>717</v>
      </c>
      <c r="B722" t="s">
        <v>3428</v>
      </c>
      <c r="C722">
        <v>39011</v>
      </c>
      <c r="D722" t="s">
        <v>1899</v>
      </c>
      <c r="E722">
        <v>1979</v>
      </c>
      <c r="F722" t="s">
        <v>2131</v>
      </c>
      <c r="G722" t="s">
        <v>2129</v>
      </c>
      <c r="H722">
        <v>5</v>
      </c>
      <c r="I722">
        <v>1</v>
      </c>
      <c r="J722" t="s">
        <v>2131</v>
      </c>
      <c r="K722">
        <v>1513.15</v>
      </c>
      <c r="L722">
        <v>1212.7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45292</v>
      </c>
      <c r="S722">
        <v>45657</v>
      </c>
      <c r="V722" t="s">
        <v>3428</v>
      </c>
      <c r="W722">
        <v>39011</v>
      </c>
      <c r="X722" s="143">
        <v>0</v>
      </c>
      <c r="Y722" s="143">
        <f t="shared" si="22"/>
        <v>0</v>
      </c>
      <c r="Z722" t="b">
        <f t="shared" si="23"/>
        <v>1</v>
      </c>
    </row>
    <row r="723" spans="1:26" x14ac:dyDescent="0.3">
      <c r="A723">
        <v>718</v>
      </c>
      <c r="B723" t="s">
        <v>3429</v>
      </c>
      <c r="C723">
        <v>39012</v>
      </c>
      <c r="D723" t="s">
        <v>1899</v>
      </c>
      <c r="E723">
        <v>1979</v>
      </c>
      <c r="F723" t="s">
        <v>2131</v>
      </c>
      <c r="G723" t="s">
        <v>2129</v>
      </c>
      <c r="H723">
        <v>5</v>
      </c>
      <c r="I723">
        <v>1</v>
      </c>
      <c r="J723" t="s">
        <v>2131</v>
      </c>
      <c r="K723">
        <v>1513.3</v>
      </c>
      <c r="L723">
        <v>1229.92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45292</v>
      </c>
      <c r="S723">
        <v>45657</v>
      </c>
      <c r="V723" t="s">
        <v>3429</v>
      </c>
      <c r="W723">
        <v>39012</v>
      </c>
      <c r="X723" s="143">
        <v>0</v>
      </c>
      <c r="Y723" s="143">
        <f t="shared" si="22"/>
        <v>0</v>
      </c>
      <c r="Z723" t="b">
        <f t="shared" si="23"/>
        <v>1</v>
      </c>
    </row>
    <row r="724" spans="1:26" x14ac:dyDescent="0.3">
      <c r="A724">
        <v>719</v>
      </c>
      <c r="B724" t="s">
        <v>601</v>
      </c>
      <c r="C724">
        <v>39125</v>
      </c>
      <c r="D724" t="s">
        <v>1899</v>
      </c>
      <c r="E724">
        <v>1985</v>
      </c>
      <c r="F724" t="s">
        <v>2131</v>
      </c>
      <c r="G724" t="s">
        <v>2097</v>
      </c>
      <c r="H724">
        <v>5</v>
      </c>
      <c r="I724">
        <v>4</v>
      </c>
      <c r="J724" t="s">
        <v>2131</v>
      </c>
      <c r="K724">
        <v>5287.1</v>
      </c>
      <c r="L724">
        <v>3363.7</v>
      </c>
      <c r="M724">
        <v>5549047.0412999997</v>
      </c>
      <c r="N724">
        <v>5549047.0412999997</v>
      </c>
      <c r="O724">
        <v>0</v>
      </c>
      <c r="P724">
        <v>0</v>
      </c>
      <c r="Q724">
        <v>0</v>
      </c>
      <c r="R724">
        <v>45292</v>
      </c>
      <c r="S724">
        <v>45657</v>
      </c>
      <c r="V724" t="s">
        <v>601</v>
      </c>
      <c r="W724">
        <v>39125</v>
      </c>
      <c r="X724" s="143">
        <v>5549047.0412999997</v>
      </c>
      <c r="Y724" s="143">
        <f t="shared" si="22"/>
        <v>5549047.0412999997</v>
      </c>
      <c r="Z724" t="b">
        <f t="shared" si="23"/>
        <v>1</v>
      </c>
    </row>
    <row r="725" spans="1:26" x14ac:dyDescent="0.3">
      <c r="A725">
        <v>720</v>
      </c>
      <c r="B725" t="s">
        <v>597</v>
      </c>
      <c r="C725">
        <v>39033</v>
      </c>
      <c r="D725" t="s">
        <v>1899</v>
      </c>
      <c r="E725">
        <v>1959</v>
      </c>
      <c r="F725" t="s">
        <v>2131</v>
      </c>
      <c r="G725" t="s">
        <v>2098</v>
      </c>
      <c r="H725">
        <v>3</v>
      </c>
      <c r="I725">
        <v>4</v>
      </c>
      <c r="J725" t="s">
        <v>2131</v>
      </c>
      <c r="K725">
        <v>2343.8000000000002</v>
      </c>
      <c r="L725">
        <v>2106.6999999999998</v>
      </c>
      <c r="M725">
        <v>2373690.54</v>
      </c>
      <c r="N725">
        <v>2373690.54</v>
      </c>
      <c r="O725">
        <v>0</v>
      </c>
      <c r="P725">
        <v>0</v>
      </c>
      <c r="Q725">
        <v>0</v>
      </c>
      <c r="R725">
        <v>45292</v>
      </c>
      <c r="S725">
        <v>45657</v>
      </c>
      <c r="V725" t="s">
        <v>597</v>
      </c>
      <c r="W725">
        <v>39033</v>
      </c>
      <c r="X725" s="143">
        <v>2373690.54</v>
      </c>
      <c r="Y725" s="143">
        <f t="shared" si="22"/>
        <v>2373690.54</v>
      </c>
      <c r="Z725" t="b">
        <f t="shared" si="23"/>
        <v>1</v>
      </c>
    </row>
    <row r="726" spans="1:26" x14ac:dyDescent="0.3">
      <c r="A726">
        <v>721</v>
      </c>
      <c r="B726" t="s">
        <v>596</v>
      </c>
      <c r="C726">
        <v>39026</v>
      </c>
      <c r="D726" t="s">
        <v>1899</v>
      </c>
      <c r="E726">
        <v>1964</v>
      </c>
      <c r="F726" t="s">
        <v>2131</v>
      </c>
      <c r="G726" t="s">
        <v>2098</v>
      </c>
      <c r="H726">
        <v>4</v>
      </c>
      <c r="I726">
        <v>2</v>
      </c>
      <c r="J726" t="s">
        <v>2131</v>
      </c>
      <c r="K726">
        <v>1438.7</v>
      </c>
      <c r="L726">
        <v>1273.7</v>
      </c>
      <c r="M726">
        <v>2994407.5300000003</v>
      </c>
      <c r="N726">
        <v>2994407.5300000003</v>
      </c>
      <c r="O726">
        <v>0</v>
      </c>
      <c r="P726">
        <v>0</v>
      </c>
      <c r="Q726">
        <v>0</v>
      </c>
      <c r="R726">
        <v>45292</v>
      </c>
      <c r="S726">
        <v>45657</v>
      </c>
      <c r="V726" t="s">
        <v>596</v>
      </c>
      <c r="W726">
        <v>39026</v>
      </c>
      <c r="X726" s="143">
        <v>2994407.5300000003</v>
      </c>
      <c r="Y726" s="143">
        <f t="shared" si="22"/>
        <v>2994407.5300000003</v>
      </c>
      <c r="Z726" t="b">
        <f t="shared" si="23"/>
        <v>1</v>
      </c>
    </row>
    <row r="727" spans="1:26" x14ac:dyDescent="0.3">
      <c r="A727">
        <v>722</v>
      </c>
      <c r="B727" t="s">
        <v>3103</v>
      </c>
      <c r="C727">
        <v>39086</v>
      </c>
      <c r="D727" t="s">
        <v>1899</v>
      </c>
      <c r="E727">
        <v>1957</v>
      </c>
      <c r="F727" t="s">
        <v>2131</v>
      </c>
      <c r="G727" t="s">
        <v>2098</v>
      </c>
      <c r="H727">
        <v>3</v>
      </c>
      <c r="I727">
        <v>3</v>
      </c>
      <c r="J727" t="s">
        <v>2131</v>
      </c>
      <c r="K727">
        <v>3339.4</v>
      </c>
      <c r="L727">
        <v>1306.9000000000001</v>
      </c>
      <c r="M727">
        <v>1411117.8699999999</v>
      </c>
      <c r="N727">
        <v>1411117.8699999999</v>
      </c>
      <c r="O727">
        <v>0</v>
      </c>
      <c r="P727">
        <v>0</v>
      </c>
      <c r="Q727">
        <v>0</v>
      </c>
      <c r="R727">
        <v>45292</v>
      </c>
      <c r="S727">
        <v>45657</v>
      </c>
      <c r="V727" t="s">
        <v>3103</v>
      </c>
      <c r="W727">
        <v>39086</v>
      </c>
      <c r="X727" s="143">
        <v>1411117.8699999999</v>
      </c>
      <c r="Y727" s="143">
        <f t="shared" si="22"/>
        <v>1411117.8699999999</v>
      </c>
      <c r="Z727" t="b">
        <f t="shared" si="23"/>
        <v>1</v>
      </c>
    </row>
    <row r="728" spans="1:26" x14ac:dyDescent="0.3">
      <c r="A728">
        <v>723</v>
      </c>
      <c r="B728" t="s">
        <v>606</v>
      </c>
      <c r="C728">
        <v>39319</v>
      </c>
      <c r="D728" t="s">
        <v>1899</v>
      </c>
      <c r="E728">
        <v>1974</v>
      </c>
      <c r="F728" t="s">
        <v>2131</v>
      </c>
      <c r="G728" t="s">
        <v>2097</v>
      </c>
      <c r="H728">
        <v>5</v>
      </c>
      <c r="I728">
        <v>4</v>
      </c>
      <c r="J728" t="s">
        <v>2131</v>
      </c>
      <c r="K728">
        <v>5193.13</v>
      </c>
      <c r="L728">
        <v>3315.63</v>
      </c>
      <c r="M728">
        <v>6733835.368400001</v>
      </c>
      <c r="N728">
        <v>6733835.368400001</v>
      </c>
      <c r="O728">
        <v>0</v>
      </c>
      <c r="P728">
        <v>0</v>
      </c>
      <c r="Q728">
        <v>0</v>
      </c>
      <c r="R728">
        <v>45292</v>
      </c>
      <c r="S728">
        <v>45657</v>
      </c>
      <c r="V728" t="s">
        <v>606</v>
      </c>
      <c r="W728">
        <v>39319</v>
      </c>
      <c r="X728" s="143">
        <v>6733835.368400001</v>
      </c>
      <c r="Y728" s="143">
        <f t="shared" si="22"/>
        <v>6733835.368400001</v>
      </c>
      <c r="Z728" t="b">
        <f t="shared" si="23"/>
        <v>1</v>
      </c>
    </row>
    <row r="729" spans="1:26" x14ac:dyDescent="0.3">
      <c r="A729">
        <v>724</v>
      </c>
      <c r="B729" t="s">
        <v>607</v>
      </c>
      <c r="C729">
        <v>39322</v>
      </c>
      <c r="D729" t="s">
        <v>1899</v>
      </c>
      <c r="E729">
        <v>1948</v>
      </c>
      <c r="F729" t="s">
        <v>2131</v>
      </c>
      <c r="G729" t="s">
        <v>2099</v>
      </c>
      <c r="H729">
        <v>2</v>
      </c>
      <c r="I729">
        <v>3</v>
      </c>
      <c r="J729" t="s">
        <v>2131</v>
      </c>
      <c r="K729">
        <v>2444.77</v>
      </c>
      <c r="L729">
        <v>725.8</v>
      </c>
      <c r="M729">
        <v>312341.49</v>
      </c>
      <c r="N729">
        <v>312341.49</v>
      </c>
      <c r="O729">
        <v>0</v>
      </c>
      <c r="P729">
        <v>0</v>
      </c>
      <c r="Q729">
        <v>0</v>
      </c>
      <c r="R729">
        <v>45292</v>
      </c>
      <c r="S729">
        <v>45657</v>
      </c>
      <c r="V729" t="s">
        <v>607</v>
      </c>
      <c r="W729">
        <v>39322</v>
      </c>
      <c r="X729" s="143">
        <v>312341.49</v>
      </c>
      <c r="Y729" s="143">
        <f t="shared" si="22"/>
        <v>312341.49</v>
      </c>
      <c r="Z729" t="b">
        <f t="shared" si="23"/>
        <v>1</v>
      </c>
    </row>
    <row r="730" spans="1:26" x14ac:dyDescent="0.3">
      <c r="A730">
        <v>725</v>
      </c>
      <c r="B730" t="s">
        <v>608</v>
      </c>
      <c r="C730">
        <v>39324</v>
      </c>
      <c r="D730" t="s">
        <v>1899</v>
      </c>
      <c r="E730">
        <v>1969</v>
      </c>
      <c r="F730" t="s">
        <v>2131</v>
      </c>
      <c r="G730" t="s">
        <v>2097</v>
      </c>
      <c r="H730">
        <v>5</v>
      </c>
      <c r="I730">
        <v>4</v>
      </c>
      <c r="J730" t="s">
        <v>2131</v>
      </c>
      <c r="K730">
        <v>3841.1</v>
      </c>
      <c r="L730">
        <v>3658.9</v>
      </c>
      <c r="M730">
        <v>2763302.1170999999</v>
      </c>
      <c r="N730">
        <v>2763302.1170999999</v>
      </c>
      <c r="O730">
        <v>0</v>
      </c>
      <c r="P730">
        <v>0</v>
      </c>
      <c r="Q730">
        <v>0</v>
      </c>
      <c r="R730">
        <v>45292</v>
      </c>
      <c r="S730">
        <v>45657</v>
      </c>
      <c r="V730" t="s">
        <v>608</v>
      </c>
      <c r="W730">
        <v>39324</v>
      </c>
      <c r="X730" s="143">
        <v>2763302.1170999999</v>
      </c>
      <c r="Y730" s="143">
        <f t="shared" si="22"/>
        <v>2763302.1170999999</v>
      </c>
      <c r="Z730" t="b">
        <f t="shared" si="23"/>
        <v>1</v>
      </c>
    </row>
    <row r="731" spans="1:26" x14ac:dyDescent="0.3">
      <c r="A731">
        <v>726</v>
      </c>
      <c r="B731" t="s">
        <v>1380</v>
      </c>
      <c r="C731">
        <v>38935</v>
      </c>
      <c r="D731" t="s">
        <v>1899</v>
      </c>
      <c r="E731">
        <v>1957</v>
      </c>
      <c r="F731" t="s">
        <v>2131</v>
      </c>
      <c r="G731" t="s">
        <v>2103</v>
      </c>
      <c r="H731">
        <v>2</v>
      </c>
      <c r="I731">
        <v>1</v>
      </c>
      <c r="J731" t="s">
        <v>2131</v>
      </c>
      <c r="K731">
        <v>428</v>
      </c>
      <c r="L731">
        <v>400</v>
      </c>
      <c r="M731">
        <v>148128</v>
      </c>
      <c r="N731">
        <v>148128</v>
      </c>
      <c r="O731">
        <v>0</v>
      </c>
      <c r="P731">
        <v>0</v>
      </c>
      <c r="Q731">
        <v>0</v>
      </c>
      <c r="R731">
        <v>45292</v>
      </c>
      <c r="S731">
        <v>45657</v>
      </c>
      <c r="V731" t="s">
        <v>1380</v>
      </c>
      <c r="W731">
        <v>38935</v>
      </c>
      <c r="X731" s="143">
        <v>148128</v>
      </c>
      <c r="Y731" s="143">
        <f t="shared" si="22"/>
        <v>148128</v>
      </c>
      <c r="Z731" t="b">
        <f t="shared" si="23"/>
        <v>1</v>
      </c>
    </row>
    <row r="732" spans="1:26" x14ac:dyDescent="0.3">
      <c r="A732">
        <v>727</v>
      </c>
      <c r="B732" t="s">
        <v>3314</v>
      </c>
      <c r="C732">
        <v>38899</v>
      </c>
      <c r="D732" t="s">
        <v>1899</v>
      </c>
      <c r="E732">
        <v>1960</v>
      </c>
      <c r="F732" t="s">
        <v>2131</v>
      </c>
      <c r="G732" t="s">
        <v>2128</v>
      </c>
      <c r="H732">
        <v>2</v>
      </c>
      <c r="I732">
        <v>1</v>
      </c>
      <c r="J732" t="s">
        <v>2131</v>
      </c>
      <c r="K732">
        <v>353.2</v>
      </c>
      <c r="L732">
        <v>326.8</v>
      </c>
      <c r="M732">
        <v>133716</v>
      </c>
      <c r="N732">
        <v>133716</v>
      </c>
      <c r="O732">
        <v>0</v>
      </c>
      <c r="P732">
        <v>0</v>
      </c>
      <c r="Q732">
        <v>0</v>
      </c>
      <c r="R732">
        <v>45292</v>
      </c>
      <c r="S732">
        <v>45657</v>
      </c>
      <c r="V732" t="s">
        <v>3314</v>
      </c>
      <c r="W732">
        <v>38899</v>
      </c>
      <c r="X732" s="143">
        <v>133716</v>
      </c>
      <c r="Y732" s="143">
        <f t="shared" si="22"/>
        <v>133716</v>
      </c>
      <c r="Z732" t="b">
        <f t="shared" si="23"/>
        <v>1</v>
      </c>
    </row>
    <row r="733" spans="1:26" x14ac:dyDescent="0.3">
      <c r="A733">
        <v>728</v>
      </c>
      <c r="B733" t="s">
        <v>3315</v>
      </c>
      <c r="C733">
        <v>39000</v>
      </c>
      <c r="D733" t="s">
        <v>1899</v>
      </c>
      <c r="E733">
        <v>1960</v>
      </c>
      <c r="F733" t="s">
        <v>2131</v>
      </c>
      <c r="G733" t="s">
        <v>2128</v>
      </c>
      <c r="H733">
        <v>2</v>
      </c>
      <c r="I733">
        <v>1</v>
      </c>
      <c r="J733" t="s">
        <v>2131</v>
      </c>
      <c r="K733">
        <v>422.8</v>
      </c>
      <c r="L733">
        <v>393.8</v>
      </c>
      <c r="M733">
        <v>161448</v>
      </c>
      <c r="N733">
        <v>161448</v>
      </c>
      <c r="O733">
        <v>0</v>
      </c>
      <c r="P733">
        <v>0</v>
      </c>
      <c r="Q733">
        <v>0</v>
      </c>
      <c r="R733">
        <v>45292</v>
      </c>
      <c r="S733">
        <v>45657</v>
      </c>
      <c r="V733" t="s">
        <v>3315</v>
      </c>
      <c r="W733">
        <v>39000</v>
      </c>
      <c r="X733" s="143">
        <v>161448</v>
      </c>
      <c r="Y733" s="143">
        <f t="shared" si="22"/>
        <v>161448</v>
      </c>
      <c r="Z733" t="b">
        <f t="shared" si="23"/>
        <v>1</v>
      </c>
    </row>
    <row r="734" spans="1:26" x14ac:dyDescent="0.3">
      <c r="A734">
        <v>729</v>
      </c>
      <c r="B734" t="s">
        <v>3316</v>
      </c>
      <c r="C734">
        <v>39002</v>
      </c>
      <c r="D734" t="s">
        <v>1899</v>
      </c>
      <c r="E734">
        <v>1960</v>
      </c>
      <c r="F734" t="s">
        <v>2131</v>
      </c>
      <c r="G734" t="s">
        <v>2128</v>
      </c>
      <c r="H734">
        <v>2</v>
      </c>
      <c r="I734">
        <v>1</v>
      </c>
      <c r="J734" t="s">
        <v>2131</v>
      </c>
      <c r="K734">
        <v>417.1</v>
      </c>
      <c r="L734">
        <v>391.1</v>
      </c>
      <c r="M734">
        <v>162408</v>
      </c>
      <c r="N734">
        <v>162408</v>
      </c>
      <c r="O734">
        <v>0</v>
      </c>
      <c r="P734">
        <v>0</v>
      </c>
      <c r="Q734">
        <v>0</v>
      </c>
      <c r="R734">
        <v>45292</v>
      </c>
      <c r="S734">
        <v>45657</v>
      </c>
      <c r="V734" t="s">
        <v>3316</v>
      </c>
      <c r="W734">
        <v>39002</v>
      </c>
      <c r="X734" s="143">
        <v>162408</v>
      </c>
      <c r="Y734" s="143">
        <f t="shared" si="22"/>
        <v>162408</v>
      </c>
      <c r="Z734" t="b">
        <f t="shared" si="23"/>
        <v>1</v>
      </c>
    </row>
    <row r="735" spans="1:26" x14ac:dyDescent="0.3">
      <c r="A735">
        <v>730</v>
      </c>
      <c r="B735" t="s">
        <v>3317</v>
      </c>
      <c r="C735">
        <v>39004</v>
      </c>
      <c r="D735" t="s">
        <v>1899</v>
      </c>
      <c r="E735">
        <v>1950</v>
      </c>
      <c r="F735" t="s">
        <v>2131</v>
      </c>
      <c r="G735" t="s">
        <v>2128</v>
      </c>
      <c r="H735">
        <v>2</v>
      </c>
      <c r="I735">
        <v>2</v>
      </c>
      <c r="J735" t="s">
        <v>2131</v>
      </c>
      <c r="K735">
        <v>491</v>
      </c>
      <c r="L735">
        <v>464</v>
      </c>
      <c r="M735">
        <v>122268</v>
      </c>
      <c r="N735">
        <v>122268</v>
      </c>
      <c r="O735">
        <v>0</v>
      </c>
      <c r="P735">
        <v>0</v>
      </c>
      <c r="Q735">
        <v>0</v>
      </c>
      <c r="R735">
        <v>45292</v>
      </c>
      <c r="S735">
        <v>45657</v>
      </c>
      <c r="V735" t="s">
        <v>3317</v>
      </c>
      <c r="W735">
        <v>39004</v>
      </c>
      <c r="X735" s="143">
        <v>122268</v>
      </c>
      <c r="Y735" s="143">
        <f t="shared" si="22"/>
        <v>122268</v>
      </c>
      <c r="Z735" t="b">
        <f t="shared" si="23"/>
        <v>1</v>
      </c>
    </row>
    <row r="736" spans="1:26" x14ac:dyDescent="0.3">
      <c r="A736">
        <v>731</v>
      </c>
      <c r="B736" t="s">
        <v>3318</v>
      </c>
      <c r="C736">
        <v>39005</v>
      </c>
      <c r="D736" t="s">
        <v>1899</v>
      </c>
      <c r="E736">
        <v>1950</v>
      </c>
      <c r="F736" t="s">
        <v>2131</v>
      </c>
      <c r="G736" t="s">
        <v>2128</v>
      </c>
      <c r="H736">
        <v>2</v>
      </c>
      <c r="I736">
        <v>2</v>
      </c>
      <c r="J736" t="s">
        <v>2131</v>
      </c>
      <c r="K736">
        <v>465.5</v>
      </c>
      <c r="L736">
        <v>438.5</v>
      </c>
      <c r="M736">
        <v>121752</v>
      </c>
      <c r="N736">
        <v>121752</v>
      </c>
      <c r="O736">
        <v>0</v>
      </c>
      <c r="P736">
        <v>0</v>
      </c>
      <c r="Q736">
        <v>0</v>
      </c>
      <c r="R736">
        <v>45292</v>
      </c>
      <c r="S736">
        <v>45657</v>
      </c>
      <c r="V736" t="s">
        <v>3318</v>
      </c>
      <c r="W736">
        <v>39005</v>
      </c>
      <c r="X736" s="143">
        <v>121752</v>
      </c>
      <c r="Y736" s="143">
        <f t="shared" si="22"/>
        <v>121752</v>
      </c>
      <c r="Z736" t="b">
        <f t="shared" si="23"/>
        <v>1</v>
      </c>
    </row>
    <row r="737" spans="1:26" x14ac:dyDescent="0.3">
      <c r="A737">
        <v>732</v>
      </c>
      <c r="B737" t="s">
        <v>3319</v>
      </c>
      <c r="C737">
        <v>39006</v>
      </c>
      <c r="D737" t="s">
        <v>1899</v>
      </c>
      <c r="E737">
        <v>1950</v>
      </c>
      <c r="F737" t="s">
        <v>2131</v>
      </c>
      <c r="G737" t="s">
        <v>2128</v>
      </c>
      <c r="H737">
        <v>2</v>
      </c>
      <c r="I737">
        <v>2</v>
      </c>
      <c r="J737" t="s">
        <v>2131</v>
      </c>
      <c r="K737">
        <v>392.9</v>
      </c>
      <c r="L737">
        <v>365.3</v>
      </c>
      <c r="M737">
        <v>139572</v>
      </c>
      <c r="N737">
        <v>139572</v>
      </c>
      <c r="O737">
        <v>0</v>
      </c>
      <c r="P737">
        <v>0</v>
      </c>
      <c r="Q737">
        <v>0</v>
      </c>
      <c r="R737">
        <v>45292</v>
      </c>
      <c r="S737">
        <v>45657</v>
      </c>
      <c r="V737" t="s">
        <v>3319</v>
      </c>
      <c r="W737">
        <v>39006</v>
      </c>
      <c r="X737" s="143">
        <v>139572</v>
      </c>
      <c r="Y737" s="143">
        <f t="shared" si="22"/>
        <v>139572</v>
      </c>
      <c r="Z737" t="b">
        <f t="shared" si="23"/>
        <v>1</v>
      </c>
    </row>
    <row r="738" spans="1:26" x14ac:dyDescent="0.3">
      <c r="A738">
        <v>733</v>
      </c>
      <c r="B738" t="s">
        <v>3320</v>
      </c>
      <c r="C738">
        <v>39007</v>
      </c>
      <c r="D738" t="s">
        <v>1899</v>
      </c>
      <c r="E738">
        <v>1950</v>
      </c>
      <c r="F738" t="s">
        <v>2131</v>
      </c>
      <c r="G738" t="s">
        <v>2128</v>
      </c>
      <c r="H738">
        <v>2</v>
      </c>
      <c r="I738">
        <v>2</v>
      </c>
      <c r="J738" t="s">
        <v>2131</v>
      </c>
      <c r="K738">
        <v>395.9</v>
      </c>
      <c r="L738">
        <v>366.8</v>
      </c>
      <c r="M738">
        <v>147936</v>
      </c>
      <c r="N738">
        <v>147936</v>
      </c>
      <c r="O738">
        <v>0</v>
      </c>
      <c r="P738">
        <v>0</v>
      </c>
      <c r="Q738">
        <v>0</v>
      </c>
      <c r="R738">
        <v>45292</v>
      </c>
      <c r="S738">
        <v>45657</v>
      </c>
      <c r="V738" t="s">
        <v>3320</v>
      </c>
      <c r="W738">
        <v>39007</v>
      </c>
      <c r="X738" s="143">
        <v>147936</v>
      </c>
      <c r="Y738" s="143">
        <f t="shared" si="22"/>
        <v>147936</v>
      </c>
      <c r="Z738" t="b">
        <f t="shared" si="23"/>
        <v>1</v>
      </c>
    </row>
    <row r="739" spans="1:26" x14ac:dyDescent="0.3">
      <c r="A739">
        <v>734</v>
      </c>
      <c r="B739" t="s">
        <v>3321</v>
      </c>
      <c r="C739">
        <v>39003</v>
      </c>
      <c r="D739" t="s">
        <v>1899</v>
      </c>
      <c r="E739">
        <v>1960</v>
      </c>
      <c r="F739" t="s">
        <v>2131</v>
      </c>
      <c r="G739" t="s">
        <v>2128</v>
      </c>
      <c r="H739">
        <v>2</v>
      </c>
      <c r="I739">
        <v>1</v>
      </c>
      <c r="J739" t="s">
        <v>2131</v>
      </c>
      <c r="K739">
        <v>430.7</v>
      </c>
      <c r="L739">
        <v>403.6</v>
      </c>
      <c r="M739">
        <v>163824</v>
      </c>
      <c r="N739">
        <v>163824</v>
      </c>
      <c r="O739">
        <v>0</v>
      </c>
      <c r="P739">
        <v>0</v>
      </c>
      <c r="Q739">
        <v>0</v>
      </c>
      <c r="R739">
        <v>45292</v>
      </c>
      <c r="S739">
        <v>45657</v>
      </c>
      <c r="V739" t="s">
        <v>3321</v>
      </c>
      <c r="W739">
        <v>39003</v>
      </c>
      <c r="X739" s="143">
        <v>163824</v>
      </c>
      <c r="Y739" s="143">
        <f t="shared" si="22"/>
        <v>163824</v>
      </c>
      <c r="Z739" t="b">
        <f t="shared" si="23"/>
        <v>1</v>
      </c>
    </row>
    <row r="740" spans="1:26" x14ac:dyDescent="0.3">
      <c r="A740">
        <v>735</v>
      </c>
      <c r="B740" t="s">
        <v>3322</v>
      </c>
      <c r="C740">
        <v>38933</v>
      </c>
      <c r="D740" t="s">
        <v>1899</v>
      </c>
      <c r="E740">
        <v>1957</v>
      </c>
      <c r="F740" t="s">
        <v>2131</v>
      </c>
      <c r="G740" t="s">
        <v>2128</v>
      </c>
      <c r="H740">
        <v>2</v>
      </c>
      <c r="I740">
        <v>1</v>
      </c>
      <c r="J740" t="s">
        <v>2131</v>
      </c>
      <c r="K740">
        <v>437.3</v>
      </c>
      <c r="L740">
        <v>408.3</v>
      </c>
      <c r="M740">
        <v>153720</v>
      </c>
      <c r="N740">
        <v>153720</v>
      </c>
      <c r="O740">
        <v>0</v>
      </c>
      <c r="P740">
        <v>0</v>
      </c>
      <c r="Q740">
        <v>0</v>
      </c>
      <c r="R740">
        <v>45292</v>
      </c>
      <c r="S740">
        <v>45657</v>
      </c>
      <c r="V740" t="s">
        <v>3322</v>
      </c>
      <c r="W740">
        <v>38933</v>
      </c>
      <c r="X740" s="143">
        <v>153720</v>
      </c>
      <c r="Y740" s="143">
        <f t="shared" si="22"/>
        <v>153720</v>
      </c>
      <c r="Z740" t="b">
        <f t="shared" si="23"/>
        <v>1</v>
      </c>
    </row>
    <row r="741" spans="1:26" x14ac:dyDescent="0.3">
      <c r="A741">
        <v>736</v>
      </c>
      <c r="B741" t="s">
        <v>3323</v>
      </c>
      <c r="C741">
        <v>38936</v>
      </c>
      <c r="D741" t="s">
        <v>1899</v>
      </c>
      <c r="E741">
        <v>1957</v>
      </c>
      <c r="F741" t="s">
        <v>2131</v>
      </c>
      <c r="G741" t="s">
        <v>2128</v>
      </c>
      <c r="H741">
        <v>2</v>
      </c>
      <c r="I741">
        <v>1</v>
      </c>
      <c r="J741" t="s">
        <v>2131</v>
      </c>
      <c r="K741">
        <v>426.9</v>
      </c>
      <c r="L741">
        <v>397.9</v>
      </c>
      <c r="M741">
        <v>153720</v>
      </c>
      <c r="N741">
        <v>153720</v>
      </c>
      <c r="O741">
        <v>0</v>
      </c>
      <c r="P741">
        <v>0</v>
      </c>
      <c r="Q741">
        <v>0</v>
      </c>
      <c r="R741">
        <v>45292</v>
      </c>
      <c r="S741">
        <v>45657</v>
      </c>
      <c r="V741" t="s">
        <v>3323</v>
      </c>
      <c r="W741">
        <v>38936</v>
      </c>
      <c r="X741" s="143">
        <v>153720</v>
      </c>
      <c r="Y741" s="143">
        <f t="shared" si="22"/>
        <v>153720</v>
      </c>
      <c r="Z741" t="b">
        <f t="shared" si="23"/>
        <v>1</v>
      </c>
    </row>
    <row r="742" spans="1:26" x14ac:dyDescent="0.3">
      <c r="A742">
        <v>737</v>
      </c>
      <c r="B742" t="s">
        <v>3324</v>
      </c>
      <c r="C742">
        <v>38937</v>
      </c>
      <c r="D742" t="s">
        <v>1899</v>
      </c>
      <c r="E742">
        <v>1957</v>
      </c>
      <c r="F742" t="s">
        <v>2131</v>
      </c>
      <c r="G742" t="s">
        <v>2128</v>
      </c>
      <c r="H742">
        <v>2</v>
      </c>
      <c r="I742">
        <v>1</v>
      </c>
      <c r="J742" t="s">
        <v>2131</v>
      </c>
      <c r="K742">
        <v>349.3</v>
      </c>
      <c r="L742">
        <v>322</v>
      </c>
      <c r="M742">
        <v>153720</v>
      </c>
      <c r="N742">
        <v>153720</v>
      </c>
      <c r="O742">
        <v>0</v>
      </c>
      <c r="P742">
        <v>0</v>
      </c>
      <c r="Q742">
        <v>0</v>
      </c>
      <c r="R742">
        <v>45292</v>
      </c>
      <c r="S742">
        <v>45657</v>
      </c>
      <c r="V742" t="s">
        <v>3324</v>
      </c>
      <c r="W742">
        <v>38937</v>
      </c>
      <c r="X742" s="143">
        <v>153720</v>
      </c>
      <c r="Y742" s="143">
        <f t="shared" si="22"/>
        <v>153720</v>
      </c>
      <c r="Z742" t="b">
        <f t="shared" si="23"/>
        <v>1</v>
      </c>
    </row>
    <row r="743" spans="1:26" x14ac:dyDescent="0.3">
      <c r="A743">
        <v>738</v>
      </c>
      <c r="B743" t="s">
        <v>3325</v>
      </c>
      <c r="C743">
        <v>38938</v>
      </c>
      <c r="D743" t="s">
        <v>1899</v>
      </c>
      <c r="E743">
        <v>1957</v>
      </c>
      <c r="F743" t="s">
        <v>2131</v>
      </c>
      <c r="G743" t="s">
        <v>2128</v>
      </c>
      <c r="H743">
        <v>2</v>
      </c>
      <c r="I743">
        <v>1</v>
      </c>
      <c r="J743" t="s">
        <v>2131</v>
      </c>
      <c r="K743">
        <v>347.8</v>
      </c>
      <c r="L743">
        <v>326.3</v>
      </c>
      <c r="M743">
        <v>153720</v>
      </c>
      <c r="N743">
        <v>153720</v>
      </c>
      <c r="O743">
        <v>0</v>
      </c>
      <c r="P743">
        <v>0</v>
      </c>
      <c r="Q743">
        <v>0</v>
      </c>
      <c r="R743">
        <v>45292</v>
      </c>
      <c r="S743">
        <v>45657</v>
      </c>
      <c r="V743" t="s">
        <v>3325</v>
      </c>
      <c r="W743">
        <v>38938</v>
      </c>
      <c r="X743" s="143">
        <v>153720</v>
      </c>
      <c r="Y743" s="143">
        <f t="shared" si="22"/>
        <v>153720</v>
      </c>
      <c r="Z743" t="b">
        <f t="shared" si="23"/>
        <v>1</v>
      </c>
    </row>
    <row r="744" spans="1:26" x14ac:dyDescent="0.3">
      <c r="A744">
        <v>739</v>
      </c>
      <c r="B744" t="s">
        <v>3326</v>
      </c>
      <c r="C744">
        <v>38939</v>
      </c>
      <c r="D744" t="s">
        <v>1899</v>
      </c>
      <c r="E744">
        <v>1957</v>
      </c>
      <c r="F744" t="s">
        <v>2131</v>
      </c>
      <c r="G744" t="s">
        <v>2128</v>
      </c>
      <c r="H744">
        <v>2</v>
      </c>
      <c r="I744">
        <v>1</v>
      </c>
      <c r="J744" t="s">
        <v>2131</v>
      </c>
      <c r="K744">
        <v>351.2</v>
      </c>
      <c r="L744">
        <v>324.5</v>
      </c>
      <c r="M744">
        <v>153720</v>
      </c>
      <c r="N744">
        <v>153720</v>
      </c>
      <c r="O744">
        <v>0</v>
      </c>
      <c r="P744">
        <v>0</v>
      </c>
      <c r="Q744">
        <v>0</v>
      </c>
      <c r="R744">
        <v>45292</v>
      </c>
      <c r="S744">
        <v>45657</v>
      </c>
      <c r="V744" t="s">
        <v>3326</v>
      </c>
      <c r="W744">
        <v>38939</v>
      </c>
      <c r="X744" s="143">
        <v>153720</v>
      </c>
      <c r="Y744" s="143">
        <f t="shared" si="22"/>
        <v>153720</v>
      </c>
      <c r="Z744" t="b">
        <f t="shared" si="23"/>
        <v>1</v>
      </c>
    </row>
    <row r="745" spans="1:26" x14ac:dyDescent="0.3">
      <c r="A745">
        <v>740</v>
      </c>
      <c r="B745" t="s">
        <v>3327</v>
      </c>
      <c r="C745">
        <v>39295</v>
      </c>
      <c r="D745" t="s">
        <v>1899</v>
      </c>
      <c r="E745">
        <v>1959</v>
      </c>
      <c r="F745" t="s">
        <v>2131</v>
      </c>
      <c r="G745" t="s">
        <v>2128</v>
      </c>
      <c r="H745">
        <v>2</v>
      </c>
      <c r="I745">
        <v>1</v>
      </c>
      <c r="J745" t="s">
        <v>2131</v>
      </c>
      <c r="K745">
        <v>424.2</v>
      </c>
      <c r="L745">
        <v>397.3</v>
      </c>
      <c r="M745">
        <v>131532</v>
      </c>
      <c r="N745">
        <v>131532</v>
      </c>
      <c r="O745">
        <v>0</v>
      </c>
      <c r="P745">
        <v>0</v>
      </c>
      <c r="Q745">
        <v>0</v>
      </c>
      <c r="R745">
        <v>45292</v>
      </c>
      <c r="S745">
        <v>45657</v>
      </c>
      <c r="V745" t="s">
        <v>3327</v>
      </c>
      <c r="W745">
        <v>39295</v>
      </c>
      <c r="X745" s="143">
        <v>131532</v>
      </c>
      <c r="Y745" s="143">
        <f t="shared" si="22"/>
        <v>131532</v>
      </c>
      <c r="Z745" t="b">
        <f t="shared" si="23"/>
        <v>1</v>
      </c>
    </row>
    <row r="746" spans="1:26" x14ac:dyDescent="0.3">
      <c r="A746">
        <v>741</v>
      </c>
      <c r="B746" t="s">
        <v>3328</v>
      </c>
      <c r="C746">
        <v>39296</v>
      </c>
      <c r="D746" t="s">
        <v>1899</v>
      </c>
      <c r="E746">
        <v>1959</v>
      </c>
      <c r="F746" t="s">
        <v>2131</v>
      </c>
      <c r="G746" t="s">
        <v>2128</v>
      </c>
      <c r="H746">
        <v>2</v>
      </c>
      <c r="I746">
        <v>1</v>
      </c>
      <c r="J746" t="s">
        <v>2131</v>
      </c>
      <c r="K746">
        <v>428.1</v>
      </c>
      <c r="L746">
        <v>398.8</v>
      </c>
      <c r="M746">
        <v>138480</v>
      </c>
      <c r="N746">
        <v>138480</v>
      </c>
      <c r="O746">
        <v>0</v>
      </c>
      <c r="P746">
        <v>0</v>
      </c>
      <c r="Q746">
        <v>0</v>
      </c>
      <c r="R746">
        <v>45292</v>
      </c>
      <c r="S746">
        <v>45657</v>
      </c>
      <c r="V746" t="s">
        <v>3328</v>
      </c>
      <c r="W746">
        <v>39296</v>
      </c>
      <c r="X746" s="143">
        <v>138480</v>
      </c>
      <c r="Y746" s="143">
        <f t="shared" si="22"/>
        <v>138480</v>
      </c>
      <c r="Z746" t="b">
        <f t="shared" si="23"/>
        <v>1</v>
      </c>
    </row>
    <row r="747" spans="1:26" x14ac:dyDescent="0.3">
      <c r="A747">
        <v>742</v>
      </c>
      <c r="B747" t="s">
        <v>3329</v>
      </c>
      <c r="C747">
        <v>39297</v>
      </c>
      <c r="D747" t="s">
        <v>1899</v>
      </c>
      <c r="E747">
        <v>1959</v>
      </c>
      <c r="F747" t="s">
        <v>2131</v>
      </c>
      <c r="G747" t="s">
        <v>2128</v>
      </c>
      <c r="H747">
        <v>2</v>
      </c>
      <c r="I747">
        <v>1</v>
      </c>
      <c r="J747" t="s">
        <v>2131</v>
      </c>
      <c r="K747">
        <v>423.9</v>
      </c>
      <c r="L747">
        <v>395.9</v>
      </c>
      <c r="M747">
        <v>142536</v>
      </c>
      <c r="N747">
        <v>142536</v>
      </c>
      <c r="O747">
        <v>0</v>
      </c>
      <c r="P747">
        <v>0</v>
      </c>
      <c r="Q747">
        <v>0</v>
      </c>
      <c r="R747">
        <v>45292</v>
      </c>
      <c r="S747">
        <v>45657</v>
      </c>
      <c r="V747" t="s">
        <v>3329</v>
      </c>
      <c r="W747">
        <v>39297</v>
      </c>
      <c r="X747" s="143">
        <v>142536</v>
      </c>
      <c r="Y747" s="143">
        <f t="shared" si="22"/>
        <v>142536</v>
      </c>
      <c r="Z747" t="b">
        <f t="shared" si="23"/>
        <v>1</v>
      </c>
    </row>
    <row r="748" spans="1:26" x14ac:dyDescent="0.3">
      <c r="A748">
        <v>743</v>
      </c>
      <c r="B748" t="s">
        <v>3330</v>
      </c>
      <c r="C748">
        <v>39300</v>
      </c>
      <c r="D748" t="s">
        <v>1899</v>
      </c>
      <c r="E748">
        <v>1950</v>
      </c>
      <c r="F748" t="s">
        <v>2131</v>
      </c>
      <c r="G748" t="s">
        <v>2128</v>
      </c>
      <c r="H748">
        <v>2</v>
      </c>
      <c r="I748">
        <v>1</v>
      </c>
      <c r="J748" t="s">
        <v>2131</v>
      </c>
      <c r="K748">
        <v>541.29999999999995</v>
      </c>
      <c r="L748">
        <v>512.29999999999995</v>
      </c>
      <c r="M748">
        <v>126072</v>
      </c>
      <c r="N748">
        <v>126072</v>
      </c>
      <c r="O748">
        <v>0</v>
      </c>
      <c r="P748">
        <v>0</v>
      </c>
      <c r="Q748">
        <v>0</v>
      </c>
      <c r="R748">
        <v>45292</v>
      </c>
      <c r="S748">
        <v>45657</v>
      </c>
      <c r="V748" t="s">
        <v>3330</v>
      </c>
      <c r="W748">
        <v>39300</v>
      </c>
      <c r="X748" s="143">
        <v>126072</v>
      </c>
      <c r="Y748" s="143">
        <f t="shared" si="22"/>
        <v>126072</v>
      </c>
      <c r="Z748" t="b">
        <f t="shared" si="23"/>
        <v>1</v>
      </c>
    </row>
    <row r="749" spans="1:26" x14ac:dyDescent="0.3">
      <c r="A749">
        <v>744</v>
      </c>
      <c r="B749" t="s">
        <v>1069</v>
      </c>
      <c r="C749">
        <v>41070</v>
      </c>
      <c r="D749" t="s">
        <v>1899</v>
      </c>
      <c r="E749">
        <v>1988</v>
      </c>
      <c r="F749" t="s">
        <v>2131</v>
      </c>
      <c r="G749" t="s">
        <v>2103</v>
      </c>
      <c r="H749">
        <v>2</v>
      </c>
      <c r="I749">
        <v>2</v>
      </c>
      <c r="J749" t="s">
        <v>2131</v>
      </c>
      <c r="K749">
        <v>690.8</v>
      </c>
      <c r="L749">
        <v>538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45292</v>
      </c>
      <c r="S749">
        <v>45657</v>
      </c>
      <c r="V749" t="s">
        <v>1069</v>
      </c>
      <c r="W749">
        <v>41070</v>
      </c>
      <c r="X749" s="143">
        <v>0</v>
      </c>
      <c r="Y749" s="143">
        <f t="shared" si="22"/>
        <v>0</v>
      </c>
      <c r="Z749" t="b">
        <f t="shared" si="23"/>
        <v>1</v>
      </c>
    </row>
    <row r="750" spans="1:26" x14ac:dyDescent="0.3">
      <c r="A750">
        <v>745</v>
      </c>
      <c r="B750" t="s">
        <v>1070</v>
      </c>
      <c r="C750">
        <v>41071</v>
      </c>
      <c r="D750" t="s">
        <v>1899</v>
      </c>
      <c r="E750">
        <v>1989</v>
      </c>
      <c r="F750" t="s">
        <v>2131</v>
      </c>
      <c r="G750" t="s">
        <v>2103</v>
      </c>
      <c r="H750">
        <v>2</v>
      </c>
      <c r="I750">
        <v>2</v>
      </c>
      <c r="J750" t="s">
        <v>2131</v>
      </c>
      <c r="K750">
        <v>726.8</v>
      </c>
      <c r="L750">
        <v>584.5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45292</v>
      </c>
      <c r="S750">
        <v>45657</v>
      </c>
      <c r="V750" t="s">
        <v>1070</v>
      </c>
      <c r="W750">
        <v>41071</v>
      </c>
      <c r="X750" s="143">
        <v>0</v>
      </c>
      <c r="Y750" s="143">
        <f t="shared" si="22"/>
        <v>0</v>
      </c>
      <c r="Z750" t="b">
        <f t="shared" si="23"/>
        <v>1</v>
      </c>
    </row>
    <row r="751" spans="1:26" x14ac:dyDescent="0.3">
      <c r="A751">
        <v>746</v>
      </c>
      <c r="B751" t="s">
        <v>1071</v>
      </c>
      <c r="C751">
        <v>41073</v>
      </c>
      <c r="D751" t="s">
        <v>1899</v>
      </c>
      <c r="E751">
        <v>1990</v>
      </c>
      <c r="F751" t="s">
        <v>2131</v>
      </c>
      <c r="G751" t="s">
        <v>2103</v>
      </c>
      <c r="H751">
        <v>2</v>
      </c>
      <c r="I751">
        <v>2</v>
      </c>
      <c r="J751" t="s">
        <v>2131</v>
      </c>
      <c r="K751">
        <v>729.8</v>
      </c>
      <c r="L751">
        <v>642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45292</v>
      </c>
      <c r="S751">
        <v>45657</v>
      </c>
      <c r="V751" t="s">
        <v>1071</v>
      </c>
      <c r="W751">
        <v>41073</v>
      </c>
      <c r="X751" s="143">
        <v>0</v>
      </c>
      <c r="Y751" s="143">
        <f t="shared" si="22"/>
        <v>0</v>
      </c>
      <c r="Z751" t="b">
        <f t="shared" si="23"/>
        <v>1</v>
      </c>
    </row>
    <row r="752" spans="1:26" x14ac:dyDescent="0.3">
      <c r="A752">
        <v>747</v>
      </c>
      <c r="B752" t="s">
        <v>1073</v>
      </c>
      <c r="C752">
        <v>41083</v>
      </c>
      <c r="D752" t="s">
        <v>1899</v>
      </c>
      <c r="E752">
        <v>1986</v>
      </c>
      <c r="F752" t="s">
        <v>2131</v>
      </c>
      <c r="G752" t="s">
        <v>2103</v>
      </c>
      <c r="H752">
        <v>2</v>
      </c>
      <c r="I752">
        <v>3</v>
      </c>
      <c r="J752" t="s">
        <v>2131</v>
      </c>
      <c r="K752">
        <v>922</v>
      </c>
      <c r="L752">
        <v>713.1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45292</v>
      </c>
      <c r="S752">
        <v>45657</v>
      </c>
      <c r="V752" t="s">
        <v>1073</v>
      </c>
      <c r="W752">
        <v>41083</v>
      </c>
      <c r="X752" s="143">
        <v>0</v>
      </c>
      <c r="Y752" s="143">
        <f t="shared" si="22"/>
        <v>0</v>
      </c>
      <c r="Z752" t="b">
        <f t="shared" si="23"/>
        <v>1</v>
      </c>
    </row>
    <row r="753" spans="1:26" x14ac:dyDescent="0.3">
      <c r="A753">
        <v>748</v>
      </c>
      <c r="B753" t="s">
        <v>1074</v>
      </c>
      <c r="C753">
        <v>41084</v>
      </c>
      <c r="D753" t="s">
        <v>1899</v>
      </c>
      <c r="E753">
        <v>1986</v>
      </c>
      <c r="F753" t="s">
        <v>2131</v>
      </c>
      <c r="G753" t="s">
        <v>2103</v>
      </c>
      <c r="H753">
        <v>2</v>
      </c>
      <c r="I753">
        <v>2</v>
      </c>
      <c r="J753" t="s">
        <v>2131</v>
      </c>
      <c r="K753">
        <v>752</v>
      </c>
      <c r="L753">
        <v>561.1</v>
      </c>
      <c r="M753">
        <v>1487237.4993</v>
      </c>
      <c r="N753">
        <v>1487237.4993</v>
      </c>
      <c r="O753">
        <v>0</v>
      </c>
      <c r="P753">
        <v>0</v>
      </c>
      <c r="Q753">
        <v>0</v>
      </c>
      <c r="R753">
        <v>45292</v>
      </c>
      <c r="S753">
        <v>45657</v>
      </c>
      <c r="V753" t="s">
        <v>1074</v>
      </c>
      <c r="W753">
        <v>41084</v>
      </c>
      <c r="X753" s="143">
        <v>1487237.4993</v>
      </c>
      <c r="Y753" s="143">
        <f t="shared" si="22"/>
        <v>1487237.4993</v>
      </c>
      <c r="Z753" t="b">
        <f t="shared" si="23"/>
        <v>1</v>
      </c>
    </row>
    <row r="754" spans="1:26" x14ac:dyDescent="0.3">
      <c r="A754">
        <v>749</v>
      </c>
      <c r="B754" t="s">
        <v>1075</v>
      </c>
      <c r="C754">
        <v>41085</v>
      </c>
      <c r="D754" t="s">
        <v>1899</v>
      </c>
      <c r="E754">
        <v>1987</v>
      </c>
      <c r="F754" t="s">
        <v>2131</v>
      </c>
      <c r="G754" t="s">
        <v>2103</v>
      </c>
      <c r="H754">
        <v>2</v>
      </c>
      <c r="I754">
        <v>3</v>
      </c>
      <c r="J754" t="s">
        <v>2131</v>
      </c>
      <c r="K754">
        <v>950.4</v>
      </c>
      <c r="L754">
        <v>725.16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  <c r="V754" t="s">
        <v>1075</v>
      </c>
      <c r="W754">
        <v>41085</v>
      </c>
      <c r="X754" s="143">
        <v>0</v>
      </c>
      <c r="Y754" s="143">
        <f t="shared" si="22"/>
        <v>0</v>
      </c>
      <c r="Z754" t="b">
        <f t="shared" si="23"/>
        <v>1</v>
      </c>
    </row>
    <row r="755" spans="1:26" x14ac:dyDescent="0.3">
      <c r="A755">
        <v>750</v>
      </c>
      <c r="B755" t="s">
        <v>1076</v>
      </c>
      <c r="C755">
        <v>41086</v>
      </c>
      <c r="D755" t="s">
        <v>1899</v>
      </c>
      <c r="E755">
        <v>1990</v>
      </c>
      <c r="F755" t="s">
        <v>2131</v>
      </c>
      <c r="G755" t="s">
        <v>2103</v>
      </c>
      <c r="H755">
        <v>2</v>
      </c>
      <c r="I755">
        <v>2</v>
      </c>
      <c r="J755" t="s">
        <v>2131</v>
      </c>
      <c r="K755">
        <v>726.8</v>
      </c>
      <c r="L755">
        <v>578.15000000000009</v>
      </c>
      <c r="M755">
        <v>1487911.3273499999</v>
      </c>
      <c r="N755">
        <v>1487911.3273499999</v>
      </c>
      <c r="O755">
        <v>0</v>
      </c>
      <c r="P755">
        <v>0</v>
      </c>
      <c r="Q755">
        <v>0</v>
      </c>
      <c r="R755">
        <v>45292</v>
      </c>
      <c r="S755">
        <v>45657</v>
      </c>
      <c r="V755" t="s">
        <v>1076</v>
      </c>
      <c r="W755">
        <v>41086</v>
      </c>
      <c r="X755" s="143">
        <v>1487911.3273499999</v>
      </c>
      <c r="Y755" s="143">
        <f t="shared" si="22"/>
        <v>1487911.3273499999</v>
      </c>
      <c r="Z755" t="b">
        <f t="shared" si="23"/>
        <v>1</v>
      </c>
    </row>
    <row r="756" spans="1:26" x14ac:dyDescent="0.3">
      <c r="A756">
        <v>751</v>
      </c>
      <c r="B756" t="s">
        <v>1072</v>
      </c>
      <c r="C756">
        <v>56135</v>
      </c>
      <c r="D756" t="s">
        <v>1899</v>
      </c>
      <c r="E756">
        <v>1961</v>
      </c>
      <c r="F756" t="s">
        <v>2131</v>
      </c>
      <c r="G756" t="s">
        <v>2128</v>
      </c>
      <c r="H756">
        <v>2</v>
      </c>
      <c r="I756">
        <v>1</v>
      </c>
      <c r="J756" t="s">
        <v>2131</v>
      </c>
      <c r="K756">
        <v>322.39999999999998</v>
      </c>
      <c r="L756">
        <v>322.39999999999998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  <c r="V756" t="s">
        <v>1072</v>
      </c>
      <c r="W756">
        <v>56135</v>
      </c>
      <c r="X756" s="143">
        <v>0</v>
      </c>
      <c r="Y756" s="143">
        <f t="shared" si="22"/>
        <v>0</v>
      </c>
      <c r="Z756" t="b">
        <f t="shared" si="23"/>
        <v>1</v>
      </c>
    </row>
    <row r="757" spans="1:26" x14ac:dyDescent="0.3">
      <c r="A757">
        <v>752</v>
      </c>
      <c r="B757" t="s">
        <v>1077</v>
      </c>
      <c r="C757">
        <v>46260</v>
      </c>
      <c r="D757" t="s">
        <v>1899</v>
      </c>
      <c r="E757">
        <v>1966</v>
      </c>
      <c r="F757" t="s">
        <v>2131</v>
      </c>
      <c r="G757" t="s">
        <v>2108</v>
      </c>
      <c r="H757">
        <v>2</v>
      </c>
      <c r="I757">
        <v>1</v>
      </c>
      <c r="J757" t="s">
        <v>2131</v>
      </c>
      <c r="K757">
        <v>383</v>
      </c>
      <c r="L757">
        <v>303.10000000000002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  <c r="V757" t="s">
        <v>1077</v>
      </c>
      <c r="W757">
        <v>46260</v>
      </c>
      <c r="X757" s="143">
        <v>0</v>
      </c>
      <c r="Y757" s="143">
        <f t="shared" si="22"/>
        <v>0</v>
      </c>
      <c r="Z757" t="b">
        <f t="shared" si="23"/>
        <v>1</v>
      </c>
    </row>
    <row r="758" spans="1:26" x14ac:dyDescent="0.3">
      <c r="A758">
        <v>753</v>
      </c>
      <c r="B758" t="s">
        <v>1078</v>
      </c>
      <c r="C758">
        <v>46268</v>
      </c>
      <c r="D758" t="s">
        <v>1899</v>
      </c>
      <c r="E758">
        <v>1975</v>
      </c>
      <c r="F758" t="s">
        <v>2131</v>
      </c>
      <c r="G758" t="s">
        <v>2108</v>
      </c>
      <c r="H758">
        <v>2</v>
      </c>
      <c r="I758">
        <v>2</v>
      </c>
      <c r="J758" t="s">
        <v>2131</v>
      </c>
      <c r="K758">
        <v>636.29999999999995</v>
      </c>
      <c r="L758">
        <v>558.78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45292</v>
      </c>
      <c r="S758">
        <v>45657</v>
      </c>
      <c r="V758" t="s">
        <v>1078</v>
      </c>
      <c r="W758">
        <v>46268</v>
      </c>
      <c r="X758" s="143">
        <v>0</v>
      </c>
      <c r="Y758" s="143">
        <f t="shared" si="22"/>
        <v>0</v>
      </c>
      <c r="Z758" t="b">
        <f t="shared" si="23"/>
        <v>1</v>
      </c>
    </row>
    <row r="759" spans="1:26" x14ac:dyDescent="0.3">
      <c r="A759">
        <v>754</v>
      </c>
      <c r="B759" t="s">
        <v>1063</v>
      </c>
      <c r="C759">
        <v>41038</v>
      </c>
      <c r="D759" t="s">
        <v>1899</v>
      </c>
      <c r="E759">
        <v>1989</v>
      </c>
      <c r="F759" t="s">
        <v>2131</v>
      </c>
      <c r="G759" t="s">
        <v>2103</v>
      </c>
      <c r="H759">
        <v>2</v>
      </c>
      <c r="I759">
        <v>2</v>
      </c>
      <c r="J759" t="s">
        <v>2131</v>
      </c>
      <c r="K759">
        <v>720.6</v>
      </c>
      <c r="L759">
        <v>714</v>
      </c>
      <c r="M759">
        <v>2483977.02</v>
      </c>
      <c r="N759">
        <v>2483977.02</v>
      </c>
      <c r="O759">
        <v>0</v>
      </c>
      <c r="P759">
        <v>0</v>
      </c>
      <c r="Q759">
        <v>0</v>
      </c>
      <c r="R759">
        <v>45292</v>
      </c>
      <c r="S759">
        <v>45657</v>
      </c>
      <c r="V759" t="s">
        <v>1063</v>
      </c>
      <c r="W759">
        <v>41038</v>
      </c>
      <c r="X759" s="143">
        <v>2483977.02</v>
      </c>
      <c r="Y759" s="143">
        <f t="shared" si="22"/>
        <v>2483977.02</v>
      </c>
      <c r="Z759" t="b">
        <f t="shared" si="23"/>
        <v>1</v>
      </c>
    </row>
    <row r="760" spans="1:26" x14ac:dyDescent="0.3">
      <c r="A760">
        <v>755</v>
      </c>
      <c r="B760" t="s">
        <v>1064</v>
      </c>
      <c r="C760">
        <v>41045</v>
      </c>
      <c r="D760" t="s">
        <v>1899</v>
      </c>
      <c r="E760">
        <v>1987</v>
      </c>
      <c r="F760" t="s">
        <v>2131</v>
      </c>
      <c r="G760" t="s">
        <v>2103</v>
      </c>
      <c r="H760">
        <v>2</v>
      </c>
      <c r="I760">
        <v>2</v>
      </c>
      <c r="J760" t="s">
        <v>2131</v>
      </c>
      <c r="K760">
        <v>728.2</v>
      </c>
      <c r="L760">
        <v>654.54</v>
      </c>
      <c r="M760">
        <v>2300121.14</v>
      </c>
      <c r="N760">
        <v>2300121.14</v>
      </c>
      <c r="O760">
        <v>0</v>
      </c>
      <c r="P760">
        <v>0</v>
      </c>
      <c r="Q760">
        <v>0</v>
      </c>
      <c r="R760">
        <v>45292</v>
      </c>
      <c r="S760">
        <v>45657</v>
      </c>
      <c r="V760" t="s">
        <v>1064</v>
      </c>
      <c r="W760">
        <v>41045</v>
      </c>
      <c r="X760" s="143">
        <v>2300121.14</v>
      </c>
      <c r="Y760" s="143">
        <f t="shared" si="22"/>
        <v>2300121.14</v>
      </c>
      <c r="Z760" t="b">
        <f t="shared" si="23"/>
        <v>1</v>
      </c>
    </row>
    <row r="761" spans="1:26" x14ac:dyDescent="0.3">
      <c r="A761">
        <v>756</v>
      </c>
      <c r="B761" t="s">
        <v>1068</v>
      </c>
      <c r="C761">
        <v>41065</v>
      </c>
      <c r="D761" t="s">
        <v>1899</v>
      </c>
      <c r="E761">
        <v>1981</v>
      </c>
      <c r="F761" t="s">
        <v>2131</v>
      </c>
      <c r="G761" t="s">
        <v>2103</v>
      </c>
      <c r="H761">
        <v>2</v>
      </c>
      <c r="I761">
        <v>3</v>
      </c>
      <c r="J761" t="s">
        <v>2131</v>
      </c>
      <c r="K761">
        <v>937.8</v>
      </c>
      <c r="L761">
        <v>839.4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  <c r="V761" t="s">
        <v>1068</v>
      </c>
      <c r="W761">
        <v>41065</v>
      </c>
      <c r="X761" s="143">
        <v>0</v>
      </c>
      <c r="Y761" s="143">
        <f t="shared" si="22"/>
        <v>0</v>
      </c>
      <c r="Z761" t="b">
        <f t="shared" si="23"/>
        <v>1</v>
      </c>
    </row>
    <row r="762" spans="1:26" x14ac:dyDescent="0.3">
      <c r="A762">
        <v>757</v>
      </c>
      <c r="B762" t="s">
        <v>3071</v>
      </c>
      <c r="C762">
        <v>46278</v>
      </c>
      <c r="D762" t="s">
        <v>1899</v>
      </c>
      <c r="E762">
        <v>1972</v>
      </c>
      <c r="F762" t="s">
        <v>2131</v>
      </c>
      <c r="G762" t="s">
        <v>2108</v>
      </c>
      <c r="H762">
        <v>4</v>
      </c>
      <c r="I762">
        <v>3</v>
      </c>
      <c r="J762" t="s">
        <v>2131</v>
      </c>
      <c r="K762">
        <v>2185.29</v>
      </c>
      <c r="L762">
        <v>2185.29</v>
      </c>
      <c r="M762">
        <v>363347.04</v>
      </c>
      <c r="N762">
        <v>363347.04</v>
      </c>
      <c r="O762">
        <v>0</v>
      </c>
      <c r="P762">
        <v>0</v>
      </c>
      <c r="Q762">
        <v>0</v>
      </c>
      <c r="R762">
        <v>45292</v>
      </c>
      <c r="S762">
        <v>45657</v>
      </c>
      <c r="V762" t="s">
        <v>3071</v>
      </c>
      <c r="W762">
        <v>46278</v>
      </c>
      <c r="X762" s="143">
        <v>363347.04</v>
      </c>
      <c r="Y762" s="143">
        <f t="shared" si="22"/>
        <v>363347.04</v>
      </c>
      <c r="Z762" t="b">
        <f t="shared" si="23"/>
        <v>1</v>
      </c>
    </row>
    <row r="763" spans="1:26" x14ac:dyDescent="0.3">
      <c r="A763">
        <v>758</v>
      </c>
      <c r="B763" t="s">
        <v>3072</v>
      </c>
      <c r="C763">
        <v>41076</v>
      </c>
      <c r="D763" t="s">
        <v>1899</v>
      </c>
      <c r="E763">
        <v>1974</v>
      </c>
      <c r="F763" t="s">
        <v>2131</v>
      </c>
      <c r="G763" t="s">
        <v>2098</v>
      </c>
      <c r="H763">
        <v>4</v>
      </c>
      <c r="I763">
        <v>4</v>
      </c>
      <c r="J763" t="s">
        <v>2131</v>
      </c>
      <c r="K763">
        <v>2637.2</v>
      </c>
      <c r="L763">
        <v>2437.1999999999998</v>
      </c>
      <c r="M763">
        <v>435462.03</v>
      </c>
      <c r="N763">
        <v>435462.03</v>
      </c>
      <c r="O763">
        <v>0</v>
      </c>
      <c r="P763">
        <v>0</v>
      </c>
      <c r="Q763">
        <v>0</v>
      </c>
      <c r="R763">
        <v>45292</v>
      </c>
      <c r="S763">
        <v>45657</v>
      </c>
      <c r="V763" t="s">
        <v>3072</v>
      </c>
      <c r="W763">
        <v>41076</v>
      </c>
      <c r="X763" s="143">
        <v>435462.03</v>
      </c>
      <c r="Y763" s="143">
        <f t="shared" si="22"/>
        <v>435462.03</v>
      </c>
      <c r="Z763" t="b">
        <f t="shared" si="23"/>
        <v>1</v>
      </c>
    </row>
    <row r="764" spans="1:26" x14ac:dyDescent="0.3">
      <c r="A764">
        <v>759</v>
      </c>
      <c r="B764" t="s">
        <v>3073</v>
      </c>
      <c r="C764">
        <v>41077</v>
      </c>
      <c r="D764" t="s">
        <v>1899</v>
      </c>
      <c r="E764">
        <v>1976</v>
      </c>
      <c r="F764" t="s">
        <v>2131</v>
      </c>
      <c r="G764" t="s">
        <v>2098</v>
      </c>
      <c r="H764">
        <v>5</v>
      </c>
      <c r="I764">
        <v>3</v>
      </c>
      <c r="J764" t="s">
        <v>2131</v>
      </c>
      <c r="K764">
        <v>4017</v>
      </c>
      <c r="L764">
        <v>3797.2</v>
      </c>
      <c r="M764">
        <v>351563.88</v>
      </c>
      <c r="N764">
        <v>351563.88</v>
      </c>
      <c r="O764">
        <v>0</v>
      </c>
      <c r="P764">
        <v>0</v>
      </c>
      <c r="Q764">
        <v>0</v>
      </c>
      <c r="R764">
        <v>45292</v>
      </c>
      <c r="S764">
        <v>45657</v>
      </c>
      <c r="V764" t="s">
        <v>3073</v>
      </c>
      <c r="W764">
        <v>41077</v>
      </c>
      <c r="X764" s="143">
        <v>351563.88</v>
      </c>
      <c r="Y764" s="143">
        <f t="shared" si="22"/>
        <v>351563.88</v>
      </c>
      <c r="Z764" t="b">
        <f t="shared" si="23"/>
        <v>1</v>
      </c>
    </row>
    <row r="765" spans="1:26" x14ac:dyDescent="0.3">
      <c r="A765">
        <v>760</v>
      </c>
      <c r="B765" t="s">
        <v>3074</v>
      </c>
      <c r="C765">
        <v>41101</v>
      </c>
      <c r="D765" t="s">
        <v>1899</v>
      </c>
      <c r="E765">
        <v>1978</v>
      </c>
      <c r="F765" t="s">
        <v>2131</v>
      </c>
      <c r="G765" t="s">
        <v>2097</v>
      </c>
      <c r="H765">
        <v>5</v>
      </c>
      <c r="I765">
        <v>4</v>
      </c>
      <c r="J765" t="s">
        <v>2131</v>
      </c>
      <c r="K765">
        <v>4233.3999999999996</v>
      </c>
      <c r="L765">
        <v>3966.7</v>
      </c>
      <c r="M765">
        <v>432796.46</v>
      </c>
      <c r="N765">
        <v>432796.46</v>
      </c>
      <c r="O765">
        <v>0</v>
      </c>
      <c r="P765">
        <v>0</v>
      </c>
      <c r="Q765">
        <v>0</v>
      </c>
      <c r="R765">
        <v>45292</v>
      </c>
      <c r="S765">
        <v>45657</v>
      </c>
      <c r="V765" t="s">
        <v>3074</v>
      </c>
      <c r="W765">
        <v>41101</v>
      </c>
      <c r="X765" s="143">
        <v>432796.46</v>
      </c>
      <c r="Y765" s="143">
        <f t="shared" si="22"/>
        <v>432796.46</v>
      </c>
      <c r="Z765" t="b">
        <f t="shared" si="23"/>
        <v>1</v>
      </c>
    </row>
    <row r="766" spans="1:26" x14ac:dyDescent="0.3">
      <c r="A766">
        <v>761</v>
      </c>
      <c r="B766" t="s">
        <v>3075</v>
      </c>
      <c r="C766">
        <v>41078</v>
      </c>
      <c r="D766" t="s">
        <v>1899</v>
      </c>
      <c r="E766">
        <v>1973</v>
      </c>
      <c r="F766" t="s">
        <v>2131</v>
      </c>
      <c r="G766" t="s">
        <v>2098</v>
      </c>
      <c r="H766">
        <v>4</v>
      </c>
      <c r="I766">
        <v>4</v>
      </c>
      <c r="J766" t="s">
        <v>2131</v>
      </c>
      <c r="K766">
        <v>2166</v>
      </c>
      <c r="L766">
        <v>2001</v>
      </c>
      <c r="M766">
        <v>365399.67</v>
      </c>
      <c r="N766">
        <v>365399.67</v>
      </c>
      <c r="O766">
        <v>0</v>
      </c>
      <c r="P766">
        <v>0</v>
      </c>
      <c r="Q766">
        <v>0</v>
      </c>
      <c r="R766">
        <v>45292</v>
      </c>
      <c r="S766">
        <v>45657</v>
      </c>
      <c r="V766" t="s">
        <v>3075</v>
      </c>
      <c r="W766">
        <v>41078</v>
      </c>
      <c r="X766" s="143">
        <v>365399.67</v>
      </c>
      <c r="Y766" s="143">
        <f t="shared" si="22"/>
        <v>365399.67</v>
      </c>
      <c r="Z766" t="b">
        <f t="shared" si="23"/>
        <v>1</v>
      </c>
    </row>
    <row r="767" spans="1:26" x14ac:dyDescent="0.3">
      <c r="A767">
        <v>762</v>
      </c>
      <c r="B767" t="s">
        <v>617</v>
      </c>
      <c r="C767">
        <v>41054</v>
      </c>
      <c r="D767" t="s">
        <v>1899</v>
      </c>
      <c r="E767">
        <v>1983</v>
      </c>
      <c r="F767" t="s">
        <v>2131</v>
      </c>
      <c r="G767" t="s">
        <v>2097</v>
      </c>
      <c r="H767">
        <v>5</v>
      </c>
      <c r="I767">
        <v>4</v>
      </c>
      <c r="J767" t="s">
        <v>2131</v>
      </c>
      <c r="K767">
        <v>4139.0600000000004</v>
      </c>
      <c r="L767">
        <v>3743.4</v>
      </c>
      <c r="M767">
        <v>230196</v>
      </c>
      <c r="N767">
        <v>230196</v>
      </c>
      <c r="O767">
        <v>0</v>
      </c>
      <c r="P767">
        <v>0</v>
      </c>
      <c r="Q767">
        <v>0</v>
      </c>
      <c r="R767">
        <v>45292</v>
      </c>
      <c r="S767">
        <v>45657</v>
      </c>
      <c r="V767" t="s">
        <v>617</v>
      </c>
      <c r="W767">
        <v>41054</v>
      </c>
      <c r="X767" s="143">
        <v>230196</v>
      </c>
      <c r="Y767" s="143">
        <f t="shared" si="22"/>
        <v>230196</v>
      </c>
      <c r="Z767" t="b">
        <f t="shared" si="23"/>
        <v>1</v>
      </c>
    </row>
    <row r="768" spans="1:26" x14ac:dyDescent="0.3">
      <c r="A768">
        <v>763</v>
      </c>
      <c r="B768" t="s">
        <v>618</v>
      </c>
      <c r="C768">
        <v>41056</v>
      </c>
      <c r="D768" t="s">
        <v>1899</v>
      </c>
      <c r="E768">
        <v>1985</v>
      </c>
      <c r="F768" t="s">
        <v>2131</v>
      </c>
      <c r="G768" t="s">
        <v>2097</v>
      </c>
      <c r="H768">
        <v>5</v>
      </c>
      <c r="I768">
        <v>4</v>
      </c>
      <c r="J768" t="s">
        <v>2131</v>
      </c>
      <c r="K768">
        <v>4180.55</v>
      </c>
      <c r="L768">
        <v>3594.4</v>
      </c>
      <c r="M768">
        <v>230196</v>
      </c>
      <c r="N768">
        <v>230196</v>
      </c>
      <c r="O768">
        <v>0</v>
      </c>
      <c r="P768">
        <v>0</v>
      </c>
      <c r="Q768">
        <v>0</v>
      </c>
      <c r="R768">
        <v>45292</v>
      </c>
      <c r="S768">
        <v>45657</v>
      </c>
      <c r="V768" t="s">
        <v>618</v>
      </c>
      <c r="W768">
        <v>41056</v>
      </c>
      <c r="X768" s="143">
        <v>230196</v>
      </c>
      <c r="Y768" s="143">
        <f t="shared" si="22"/>
        <v>230196</v>
      </c>
      <c r="Z768" t="b">
        <f t="shared" si="23"/>
        <v>1</v>
      </c>
    </row>
    <row r="769" spans="1:26" x14ac:dyDescent="0.3">
      <c r="A769">
        <v>764</v>
      </c>
      <c r="B769" t="s">
        <v>619</v>
      </c>
      <c r="C769">
        <v>41057</v>
      </c>
      <c r="D769" t="s">
        <v>1899</v>
      </c>
      <c r="E769">
        <v>1981</v>
      </c>
      <c r="F769" t="s">
        <v>2131</v>
      </c>
      <c r="G769" t="s">
        <v>2097</v>
      </c>
      <c r="H769">
        <v>6</v>
      </c>
      <c r="I769">
        <v>4</v>
      </c>
      <c r="J769" t="s">
        <v>2131</v>
      </c>
      <c r="K769">
        <v>4759.38</v>
      </c>
      <c r="L769">
        <v>4326.95</v>
      </c>
      <c r="M769">
        <v>200940</v>
      </c>
      <c r="N769">
        <v>200940</v>
      </c>
      <c r="O769">
        <v>0</v>
      </c>
      <c r="P769">
        <v>0</v>
      </c>
      <c r="Q769">
        <v>0</v>
      </c>
      <c r="R769">
        <v>45292</v>
      </c>
      <c r="S769">
        <v>45657</v>
      </c>
      <c r="V769" t="s">
        <v>619</v>
      </c>
      <c r="W769">
        <v>41057</v>
      </c>
      <c r="X769" s="143">
        <v>200940</v>
      </c>
      <c r="Y769" s="143">
        <f t="shared" si="22"/>
        <v>200940</v>
      </c>
      <c r="Z769" t="b">
        <f t="shared" si="23"/>
        <v>1</v>
      </c>
    </row>
    <row r="770" spans="1:26" x14ac:dyDescent="0.3">
      <c r="A770">
        <v>765</v>
      </c>
      <c r="B770" t="s">
        <v>620</v>
      </c>
      <c r="C770">
        <v>41059</v>
      </c>
      <c r="D770" t="s">
        <v>1899</v>
      </c>
      <c r="E770">
        <v>1984</v>
      </c>
      <c r="F770" t="s">
        <v>2131</v>
      </c>
      <c r="G770" t="s">
        <v>2097</v>
      </c>
      <c r="H770">
        <v>5</v>
      </c>
      <c r="I770">
        <v>4</v>
      </c>
      <c r="J770" t="s">
        <v>2131</v>
      </c>
      <c r="K770">
        <v>4190.7</v>
      </c>
      <c r="L770">
        <v>3231.6</v>
      </c>
      <c r="M770">
        <v>244416</v>
      </c>
      <c r="N770">
        <v>244416</v>
      </c>
      <c r="O770">
        <v>0</v>
      </c>
      <c r="P770">
        <v>0</v>
      </c>
      <c r="Q770">
        <v>0</v>
      </c>
      <c r="R770">
        <v>45292</v>
      </c>
      <c r="S770">
        <v>45657</v>
      </c>
      <c r="V770" t="s">
        <v>620</v>
      </c>
      <c r="W770">
        <v>41059</v>
      </c>
      <c r="X770" s="143">
        <v>244416</v>
      </c>
      <c r="Y770" s="143">
        <f t="shared" si="22"/>
        <v>244416</v>
      </c>
      <c r="Z770" t="b">
        <f t="shared" si="23"/>
        <v>1</v>
      </c>
    </row>
    <row r="771" spans="1:26" x14ac:dyDescent="0.3">
      <c r="A771">
        <v>766</v>
      </c>
      <c r="B771" t="s">
        <v>614</v>
      </c>
      <c r="C771">
        <v>41103</v>
      </c>
      <c r="D771" t="s">
        <v>1899</v>
      </c>
      <c r="E771">
        <v>1983</v>
      </c>
      <c r="F771" t="s">
        <v>2131</v>
      </c>
      <c r="G771" t="s">
        <v>2097</v>
      </c>
      <c r="H771">
        <v>6</v>
      </c>
      <c r="I771">
        <v>4</v>
      </c>
      <c r="J771" t="s">
        <v>2131</v>
      </c>
      <c r="K771">
        <v>4551.3999999999996</v>
      </c>
      <c r="L771">
        <v>3788.25</v>
      </c>
      <c r="M771">
        <v>183504</v>
      </c>
      <c r="N771">
        <v>183504</v>
      </c>
      <c r="O771">
        <v>0</v>
      </c>
      <c r="P771">
        <v>0</v>
      </c>
      <c r="Q771">
        <v>0</v>
      </c>
      <c r="R771">
        <v>45292</v>
      </c>
      <c r="S771">
        <v>45657</v>
      </c>
      <c r="V771" t="s">
        <v>614</v>
      </c>
      <c r="W771">
        <v>41103</v>
      </c>
      <c r="X771" s="143">
        <v>183504</v>
      </c>
      <c r="Y771" s="143">
        <f t="shared" si="22"/>
        <v>183504</v>
      </c>
      <c r="Z771" t="b">
        <f t="shared" si="23"/>
        <v>1</v>
      </c>
    </row>
    <row r="772" spans="1:26" x14ac:dyDescent="0.3">
      <c r="A772">
        <v>767</v>
      </c>
      <c r="B772" t="s">
        <v>615</v>
      </c>
      <c r="C772">
        <v>41110</v>
      </c>
      <c r="D772" t="s">
        <v>1899</v>
      </c>
      <c r="E772">
        <v>1982</v>
      </c>
      <c r="F772" t="s">
        <v>2131</v>
      </c>
      <c r="G772" t="s">
        <v>2097</v>
      </c>
      <c r="H772">
        <v>5</v>
      </c>
      <c r="I772">
        <v>4</v>
      </c>
      <c r="J772" t="s">
        <v>2131</v>
      </c>
      <c r="K772">
        <v>4089</v>
      </c>
      <c r="L772">
        <v>3503.4</v>
      </c>
      <c r="M772">
        <v>228660</v>
      </c>
      <c r="N772">
        <v>228660</v>
      </c>
      <c r="O772">
        <v>0</v>
      </c>
      <c r="P772">
        <v>0</v>
      </c>
      <c r="Q772">
        <v>0</v>
      </c>
      <c r="R772">
        <v>45292</v>
      </c>
      <c r="S772">
        <v>45657</v>
      </c>
      <c r="V772" t="s">
        <v>615</v>
      </c>
      <c r="W772">
        <v>41110</v>
      </c>
      <c r="X772" s="143">
        <v>228660</v>
      </c>
      <c r="Y772" s="143">
        <f t="shared" si="22"/>
        <v>228660</v>
      </c>
      <c r="Z772" t="b">
        <f t="shared" si="23"/>
        <v>1</v>
      </c>
    </row>
    <row r="773" spans="1:26" x14ac:dyDescent="0.3">
      <c r="A773">
        <v>768</v>
      </c>
      <c r="B773" t="s">
        <v>1079</v>
      </c>
      <c r="C773">
        <v>41102</v>
      </c>
      <c r="D773" t="s">
        <v>1899</v>
      </c>
      <c r="E773">
        <v>1983</v>
      </c>
      <c r="F773" t="s">
        <v>2131</v>
      </c>
      <c r="G773" t="s">
        <v>2097</v>
      </c>
      <c r="H773">
        <v>5</v>
      </c>
      <c r="I773">
        <v>4</v>
      </c>
      <c r="J773" t="s">
        <v>2131</v>
      </c>
      <c r="K773">
        <v>4148</v>
      </c>
      <c r="L773">
        <v>3402.4</v>
      </c>
      <c r="M773">
        <v>228660</v>
      </c>
      <c r="N773">
        <v>228660</v>
      </c>
      <c r="O773">
        <v>0</v>
      </c>
      <c r="P773">
        <v>0</v>
      </c>
      <c r="Q773">
        <v>0</v>
      </c>
      <c r="R773">
        <v>45292</v>
      </c>
      <c r="S773">
        <v>45657</v>
      </c>
      <c r="V773" t="s">
        <v>1079</v>
      </c>
      <c r="W773">
        <v>41102</v>
      </c>
      <c r="X773" s="143">
        <v>228660</v>
      </c>
      <c r="Y773" s="143">
        <f t="shared" si="22"/>
        <v>228660</v>
      </c>
      <c r="Z773" t="b">
        <f t="shared" si="23"/>
        <v>1</v>
      </c>
    </row>
    <row r="774" spans="1:26" x14ac:dyDescent="0.3">
      <c r="A774">
        <v>769</v>
      </c>
      <c r="B774" t="s">
        <v>3125</v>
      </c>
      <c r="C774">
        <v>41067</v>
      </c>
      <c r="D774" t="s">
        <v>1899</v>
      </c>
      <c r="E774">
        <v>1985</v>
      </c>
      <c r="F774" t="s">
        <v>2131</v>
      </c>
      <c r="G774" t="s">
        <v>2103</v>
      </c>
      <c r="H774">
        <v>2</v>
      </c>
      <c r="I774">
        <v>2</v>
      </c>
      <c r="J774" t="s">
        <v>2131</v>
      </c>
      <c r="K774">
        <v>691.25</v>
      </c>
      <c r="L774">
        <v>691.25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45292</v>
      </c>
      <c r="S774">
        <v>45657</v>
      </c>
      <c r="V774" t="s">
        <v>3125</v>
      </c>
      <c r="W774">
        <v>41067</v>
      </c>
      <c r="X774" s="143">
        <v>0</v>
      </c>
      <c r="Y774" s="143">
        <f t="shared" si="22"/>
        <v>0</v>
      </c>
      <c r="Z774" t="b">
        <f t="shared" si="23"/>
        <v>1</v>
      </c>
    </row>
    <row r="775" spans="1:26" x14ac:dyDescent="0.3">
      <c r="A775">
        <v>770</v>
      </c>
      <c r="B775" t="s">
        <v>616</v>
      </c>
      <c r="C775">
        <v>41052</v>
      </c>
      <c r="D775" t="s">
        <v>1899</v>
      </c>
      <c r="E775">
        <v>1981</v>
      </c>
      <c r="F775" t="s">
        <v>2131</v>
      </c>
      <c r="G775" t="s">
        <v>2098</v>
      </c>
      <c r="H775">
        <v>5</v>
      </c>
      <c r="I775">
        <v>6</v>
      </c>
      <c r="J775" t="s">
        <v>2131</v>
      </c>
      <c r="K775">
        <v>5910.85</v>
      </c>
      <c r="L775">
        <v>5137.6000000000004</v>
      </c>
      <c r="M775">
        <v>8305220.6510000005</v>
      </c>
      <c r="N775">
        <v>8305220.6510000005</v>
      </c>
      <c r="O775">
        <v>0</v>
      </c>
      <c r="P775">
        <v>0</v>
      </c>
      <c r="Q775">
        <v>0</v>
      </c>
      <c r="R775">
        <v>45292</v>
      </c>
      <c r="S775">
        <v>45657</v>
      </c>
      <c r="V775" t="s">
        <v>616</v>
      </c>
      <c r="W775">
        <v>41052</v>
      </c>
      <c r="X775" s="143">
        <v>8305220.6510000005</v>
      </c>
      <c r="Y775" s="143">
        <f t="shared" ref="Y775:Y838" si="24">VLOOKUP(W775,C:M,11,0)</f>
        <v>8305220.6510000005</v>
      </c>
      <c r="Z775" t="b">
        <f t="shared" ref="Z775:Z838" si="25">AND(X775=Y775)</f>
        <v>1</v>
      </c>
    </row>
    <row r="776" spans="1:26" x14ac:dyDescent="0.3">
      <c r="A776">
        <v>771</v>
      </c>
      <c r="B776" t="s">
        <v>624</v>
      </c>
      <c r="C776">
        <v>41199</v>
      </c>
      <c r="D776" t="s">
        <v>1899</v>
      </c>
      <c r="E776">
        <v>1967</v>
      </c>
      <c r="F776" t="s">
        <v>2131</v>
      </c>
      <c r="G776" t="s">
        <v>2103</v>
      </c>
      <c r="H776">
        <v>2</v>
      </c>
      <c r="I776">
        <v>1</v>
      </c>
      <c r="J776" t="s">
        <v>2131</v>
      </c>
      <c r="K776">
        <v>723.5</v>
      </c>
      <c r="L776">
        <v>589.6</v>
      </c>
      <c r="M776">
        <v>656443.04</v>
      </c>
      <c r="N776">
        <v>656443.04</v>
      </c>
      <c r="O776">
        <v>0</v>
      </c>
      <c r="P776">
        <v>0</v>
      </c>
      <c r="Q776">
        <v>0</v>
      </c>
      <c r="R776">
        <v>45292</v>
      </c>
      <c r="S776">
        <v>45657</v>
      </c>
      <c r="V776" t="s">
        <v>624</v>
      </c>
      <c r="W776">
        <v>41199</v>
      </c>
      <c r="X776" s="143">
        <v>656443.04</v>
      </c>
      <c r="Y776" s="143">
        <f t="shared" si="24"/>
        <v>656443.04</v>
      </c>
      <c r="Z776" t="b">
        <f t="shared" si="25"/>
        <v>1</v>
      </c>
    </row>
    <row r="777" spans="1:26" x14ac:dyDescent="0.3">
      <c r="A777">
        <v>772</v>
      </c>
      <c r="B777" t="s">
        <v>625</v>
      </c>
      <c r="C777">
        <v>41200</v>
      </c>
      <c r="D777" t="s">
        <v>1899</v>
      </c>
      <c r="E777">
        <v>1969</v>
      </c>
      <c r="F777" t="s">
        <v>2131</v>
      </c>
      <c r="G777" t="s">
        <v>2103</v>
      </c>
      <c r="H777">
        <v>2</v>
      </c>
      <c r="I777">
        <v>1</v>
      </c>
      <c r="J777" t="s">
        <v>2131</v>
      </c>
      <c r="K777">
        <v>693.3</v>
      </c>
      <c r="L777">
        <v>443.1</v>
      </c>
      <c r="M777">
        <v>676810.25</v>
      </c>
      <c r="N777">
        <v>676810.25</v>
      </c>
      <c r="O777">
        <v>0</v>
      </c>
      <c r="P777">
        <v>0</v>
      </c>
      <c r="Q777">
        <v>0</v>
      </c>
      <c r="R777">
        <v>45292</v>
      </c>
      <c r="S777">
        <v>45657</v>
      </c>
      <c r="V777" t="s">
        <v>625</v>
      </c>
      <c r="W777">
        <v>41200</v>
      </c>
      <c r="X777" s="143">
        <v>676810.25</v>
      </c>
      <c r="Y777" s="143">
        <f t="shared" si="24"/>
        <v>676810.25</v>
      </c>
      <c r="Z777" t="b">
        <f t="shared" si="25"/>
        <v>1</v>
      </c>
    </row>
    <row r="778" spans="1:26" x14ac:dyDescent="0.3">
      <c r="A778">
        <v>773</v>
      </c>
      <c r="B778" t="s">
        <v>1878</v>
      </c>
      <c r="C778">
        <v>41247</v>
      </c>
      <c r="D778" t="s">
        <v>1899</v>
      </c>
      <c r="E778">
        <v>1958</v>
      </c>
      <c r="F778" t="s">
        <v>2131</v>
      </c>
      <c r="G778" t="s">
        <v>2103</v>
      </c>
      <c r="H778">
        <v>2</v>
      </c>
      <c r="I778">
        <v>1</v>
      </c>
      <c r="J778" t="s">
        <v>2131</v>
      </c>
      <c r="K778">
        <v>636.16</v>
      </c>
      <c r="L778">
        <v>593.62</v>
      </c>
      <c r="M778">
        <v>813202.39</v>
      </c>
      <c r="N778">
        <v>813202.39</v>
      </c>
      <c r="O778">
        <v>0</v>
      </c>
      <c r="P778">
        <v>0</v>
      </c>
      <c r="Q778">
        <v>0</v>
      </c>
      <c r="R778">
        <v>45292</v>
      </c>
      <c r="S778">
        <v>45657</v>
      </c>
      <c r="V778" t="s">
        <v>1878</v>
      </c>
      <c r="W778">
        <v>41247</v>
      </c>
      <c r="X778" s="143">
        <v>813202.39</v>
      </c>
      <c r="Y778" s="143">
        <f t="shared" si="24"/>
        <v>813202.39</v>
      </c>
      <c r="Z778" t="b">
        <f t="shared" si="25"/>
        <v>1</v>
      </c>
    </row>
    <row r="779" spans="1:26" x14ac:dyDescent="0.3">
      <c r="A779">
        <v>774</v>
      </c>
      <c r="B779" t="s">
        <v>1879</v>
      </c>
      <c r="C779">
        <v>41248</v>
      </c>
      <c r="D779" t="s">
        <v>1899</v>
      </c>
      <c r="E779">
        <v>1960</v>
      </c>
      <c r="F779" t="s">
        <v>2131</v>
      </c>
      <c r="G779" t="s">
        <v>2103</v>
      </c>
      <c r="H779">
        <v>2</v>
      </c>
      <c r="I779">
        <v>1</v>
      </c>
      <c r="J779" t="s">
        <v>2131</v>
      </c>
      <c r="K779">
        <v>637.20000000000005</v>
      </c>
      <c r="L779">
        <v>637.20000000000005</v>
      </c>
      <c r="M779">
        <v>395502.95120000001</v>
      </c>
      <c r="N779">
        <v>395502.95120000001</v>
      </c>
      <c r="O779">
        <v>0</v>
      </c>
      <c r="P779">
        <v>0</v>
      </c>
      <c r="Q779">
        <v>0</v>
      </c>
      <c r="R779">
        <v>45292</v>
      </c>
      <c r="S779">
        <v>45657</v>
      </c>
      <c r="V779" t="s">
        <v>1879</v>
      </c>
      <c r="W779">
        <v>41248</v>
      </c>
      <c r="X779" s="143">
        <v>395502.95120000001</v>
      </c>
      <c r="Y779" s="143">
        <f t="shared" si="24"/>
        <v>395502.95120000001</v>
      </c>
      <c r="Z779" t="b">
        <f t="shared" si="25"/>
        <v>1</v>
      </c>
    </row>
    <row r="780" spans="1:26" x14ac:dyDescent="0.3">
      <c r="A780">
        <v>775</v>
      </c>
      <c r="B780" t="s">
        <v>1881</v>
      </c>
      <c r="C780">
        <v>41252</v>
      </c>
      <c r="D780" t="s">
        <v>1899</v>
      </c>
      <c r="E780">
        <v>1959</v>
      </c>
      <c r="F780" t="s">
        <v>2131</v>
      </c>
      <c r="G780" t="s">
        <v>2103</v>
      </c>
      <c r="H780">
        <v>2</v>
      </c>
      <c r="I780">
        <v>1</v>
      </c>
      <c r="J780" t="s">
        <v>2131</v>
      </c>
      <c r="K780">
        <v>655.42</v>
      </c>
      <c r="L780">
        <v>601.29999999999995</v>
      </c>
      <c r="M780">
        <v>398592.06</v>
      </c>
      <c r="N780">
        <v>398592.06</v>
      </c>
      <c r="O780">
        <v>0</v>
      </c>
      <c r="P780">
        <v>0</v>
      </c>
      <c r="Q780">
        <v>0</v>
      </c>
      <c r="R780">
        <v>45292</v>
      </c>
      <c r="S780">
        <v>45657</v>
      </c>
      <c r="V780" t="s">
        <v>1881</v>
      </c>
      <c r="W780">
        <v>41252</v>
      </c>
      <c r="X780" s="143">
        <v>398592.06</v>
      </c>
      <c r="Y780" s="143">
        <f t="shared" si="24"/>
        <v>398592.06</v>
      </c>
      <c r="Z780" t="b">
        <f t="shared" si="25"/>
        <v>1</v>
      </c>
    </row>
    <row r="781" spans="1:26" x14ac:dyDescent="0.3">
      <c r="A781">
        <v>776</v>
      </c>
      <c r="B781" t="s">
        <v>1873</v>
      </c>
      <c r="C781">
        <v>41238</v>
      </c>
      <c r="D781" t="s">
        <v>1899</v>
      </c>
      <c r="E781">
        <v>1959</v>
      </c>
      <c r="F781" t="s">
        <v>2131</v>
      </c>
      <c r="G781" t="s">
        <v>2103</v>
      </c>
      <c r="H781">
        <v>2</v>
      </c>
      <c r="I781">
        <v>3</v>
      </c>
      <c r="J781" t="s">
        <v>2131</v>
      </c>
      <c r="K781">
        <v>714.75</v>
      </c>
      <c r="L781">
        <v>714.75</v>
      </c>
      <c r="M781">
        <v>761803.09</v>
      </c>
      <c r="N781">
        <v>761803.09</v>
      </c>
      <c r="O781">
        <v>0</v>
      </c>
      <c r="P781">
        <v>0</v>
      </c>
      <c r="Q781">
        <v>0</v>
      </c>
      <c r="R781">
        <v>45292</v>
      </c>
      <c r="S781">
        <v>45657</v>
      </c>
      <c r="V781" t="s">
        <v>1873</v>
      </c>
      <c r="W781">
        <v>41238</v>
      </c>
      <c r="X781" s="143">
        <v>761803.09</v>
      </c>
      <c r="Y781" s="143">
        <f t="shared" si="24"/>
        <v>761803.09</v>
      </c>
      <c r="Z781" t="b">
        <f t="shared" si="25"/>
        <v>1</v>
      </c>
    </row>
    <row r="782" spans="1:26" x14ac:dyDescent="0.3">
      <c r="A782">
        <v>777</v>
      </c>
      <c r="B782" t="s">
        <v>1877</v>
      </c>
      <c r="C782">
        <v>41243</v>
      </c>
      <c r="D782" t="s">
        <v>1899</v>
      </c>
      <c r="E782">
        <v>1960</v>
      </c>
      <c r="F782" t="s">
        <v>2131</v>
      </c>
      <c r="G782" t="s">
        <v>2103</v>
      </c>
      <c r="H782">
        <v>2</v>
      </c>
      <c r="I782">
        <v>1</v>
      </c>
      <c r="J782" t="s">
        <v>2131</v>
      </c>
      <c r="K782">
        <v>631.66999999999996</v>
      </c>
      <c r="L782">
        <v>631.66999999999996</v>
      </c>
      <c r="M782">
        <v>400698.7</v>
      </c>
      <c r="N782">
        <v>400698.7</v>
      </c>
      <c r="O782">
        <v>0</v>
      </c>
      <c r="P782">
        <v>0</v>
      </c>
      <c r="Q782">
        <v>0</v>
      </c>
      <c r="R782">
        <v>45292</v>
      </c>
      <c r="S782">
        <v>45657</v>
      </c>
      <c r="V782" t="s">
        <v>1877</v>
      </c>
      <c r="W782">
        <v>41243</v>
      </c>
      <c r="X782" s="143">
        <v>400698.7</v>
      </c>
      <c r="Y782" s="143">
        <f t="shared" si="24"/>
        <v>400698.7</v>
      </c>
      <c r="Z782" t="b">
        <f t="shared" si="25"/>
        <v>1</v>
      </c>
    </row>
    <row r="783" spans="1:26" x14ac:dyDescent="0.3">
      <c r="A783">
        <v>778</v>
      </c>
      <c r="B783" t="s">
        <v>2436</v>
      </c>
      <c r="C783">
        <v>41119</v>
      </c>
      <c r="D783" t="s">
        <v>1899</v>
      </c>
      <c r="E783">
        <v>1975</v>
      </c>
      <c r="F783" t="s">
        <v>2131</v>
      </c>
      <c r="G783" t="s">
        <v>2103</v>
      </c>
      <c r="H783">
        <v>2</v>
      </c>
      <c r="I783">
        <v>2</v>
      </c>
      <c r="J783" t="s">
        <v>2131</v>
      </c>
      <c r="K783">
        <v>637.1</v>
      </c>
      <c r="L783">
        <v>512.1</v>
      </c>
      <c r="M783">
        <v>1945477.44</v>
      </c>
      <c r="N783">
        <v>1945477.44</v>
      </c>
      <c r="O783">
        <v>0</v>
      </c>
      <c r="P783">
        <v>0</v>
      </c>
      <c r="Q783">
        <v>0</v>
      </c>
      <c r="R783">
        <v>45292</v>
      </c>
      <c r="S783">
        <v>45657</v>
      </c>
      <c r="V783" t="s">
        <v>2436</v>
      </c>
      <c r="W783">
        <v>41119</v>
      </c>
      <c r="X783" s="143">
        <v>1945477.44</v>
      </c>
      <c r="Y783" s="143">
        <f t="shared" si="24"/>
        <v>1945477.44</v>
      </c>
      <c r="Z783" t="b">
        <f t="shared" si="25"/>
        <v>1</v>
      </c>
    </row>
    <row r="784" spans="1:26" x14ac:dyDescent="0.3">
      <c r="A784">
        <v>779</v>
      </c>
      <c r="B784" t="s">
        <v>2359</v>
      </c>
      <c r="C784">
        <v>41129</v>
      </c>
      <c r="D784" t="s">
        <v>1899</v>
      </c>
      <c r="E784">
        <v>1970</v>
      </c>
      <c r="F784" t="s">
        <v>2131</v>
      </c>
      <c r="G784" t="s">
        <v>2103</v>
      </c>
      <c r="H784">
        <v>2</v>
      </c>
      <c r="I784">
        <v>3</v>
      </c>
      <c r="J784" t="s">
        <v>2131</v>
      </c>
      <c r="K784">
        <v>669.6</v>
      </c>
      <c r="L784">
        <v>545.4</v>
      </c>
      <c r="M784">
        <v>1987240.53</v>
      </c>
      <c r="N784">
        <v>1987240.53</v>
      </c>
      <c r="O784">
        <v>0</v>
      </c>
      <c r="P784">
        <v>0</v>
      </c>
      <c r="Q784">
        <v>0</v>
      </c>
      <c r="R784">
        <v>45292</v>
      </c>
      <c r="S784">
        <v>45657</v>
      </c>
      <c r="V784" t="s">
        <v>2359</v>
      </c>
      <c r="W784">
        <v>41129</v>
      </c>
      <c r="X784" s="143">
        <v>1987240.53</v>
      </c>
      <c r="Y784" s="143">
        <f t="shared" si="24"/>
        <v>1987240.53</v>
      </c>
      <c r="Z784" t="b">
        <f t="shared" si="25"/>
        <v>1</v>
      </c>
    </row>
    <row r="785" spans="1:26" x14ac:dyDescent="0.3">
      <c r="A785">
        <v>780</v>
      </c>
      <c r="B785" t="s">
        <v>2360</v>
      </c>
      <c r="C785">
        <v>41130</v>
      </c>
      <c r="D785" t="s">
        <v>1899</v>
      </c>
      <c r="E785">
        <v>1971</v>
      </c>
      <c r="F785" t="s">
        <v>2131</v>
      </c>
      <c r="G785" t="s">
        <v>2103</v>
      </c>
      <c r="H785">
        <v>2</v>
      </c>
      <c r="I785">
        <v>1</v>
      </c>
      <c r="J785" t="s">
        <v>2131</v>
      </c>
      <c r="K785">
        <v>392</v>
      </c>
      <c r="L785">
        <v>350</v>
      </c>
      <c r="M785">
        <v>1883824.3900000001</v>
      </c>
      <c r="N785">
        <v>1883824.3900000001</v>
      </c>
      <c r="O785">
        <v>0</v>
      </c>
      <c r="P785">
        <v>0</v>
      </c>
      <c r="Q785">
        <v>0</v>
      </c>
      <c r="R785">
        <v>45292</v>
      </c>
      <c r="S785">
        <v>45657</v>
      </c>
      <c r="V785" t="s">
        <v>2360</v>
      </c>
      <c r="W785">
        <v>41130</v>
      </c>
      <c r="X785" s="143">
        <v>1883824.3900000001</v>
      </c>
      <c r="Y785" s="143">
        <f t="shared" si="24"/>
        <v>1883824.3900000001</v>
      </c>
      <c r="Z785" t="b">
        <f t="shared" si="25"/>
        <v>1</v>
      </c>
    </row>
    <row r="786" spans="1:26" x14ac:dyDescent="0.3">
      <c r="A786">
        <v>781</v>
      </c>
      <c r="B786" t="s">
        <v>2361</v>
      </c>
      <c r="C786">
        <v>41120</v>
      </c>
      <c r="D786" t="s">
        <v>1899</v>
      </c>
      <c r="E786">
        <v>1973</v>
      </c>
      <c r="F786" t="s">
        <v>2131</v>
      </c>
      <c r="G786" t="s">
        <v>2103</v>
      </c>
      <c r="H786">
        <v>2</v>
      </c>
      <c r="I786">
        <v>1</v>
      </c>
      <c r="J786" t="s">
        <v>2131</v>
      </c>
      <c r="K786">
        <v>393</v>
      </c>
      <c r="L786">
        <v>349</v>
      </c>
      <c r="M786">
        <v>1883824.3900000001</v>
      </c>
      <c r="N786">
        <v>1883824.3900000001</v>
      </c>
      <c r="O786">
        <v>0</v>
      </c>
      <c r="P786">
        <v>0</v>
      </c>
      <c r="Q786">
        <v>0</v>
      </c>
      <c r="R786">
        <v>45292</v>
      </c>
      <c r="S786">
        <v>45657</v>
      </c>
      <c r="V786" t="s">
        <v>2361</v>
      </c>
      <c r="W786">
        <v>41120</v>
      </c>
      <c r="X786" s="143">
        <v>1883824.3900000001</v>
      </c>
      <c r="Y786" s="143">
        <f t="shared" si="24"/>
        <v>1883824.3900000001</v>
      </c>
      <c r="Z786" t="b">
        <f t="shared" si="25"/>
        <v>1</v>
      </c>
    </row>
    <row r="787" spans="1:26" x14ac:dyDescent="0.3">
      <c r="A787">
        <v>782</v>
      </c>
      <c r="B787" t="s">
        <v>2362</v>
      </c>
      <c r="C787">
        <v>41121</v>
      </c>
      <c r="D787" t="s">
        <v>1899</v>
      </c>
      <c r="E787">
        <v>1974</v>
      </c>
      <c r="F787" t="s">
        <v>2131</v>
      </c>
      <c r="G787" t="s">
        <v>2103</v>
      </c>
      <c r="H787">
        <v>2</v>
      </c>
      <c r="I787">
        <v>2</v>
      </c>
      <c r="J787" t="s">
        <v>2131</v>
      </c>
      <c r="K787">
        <v>595.70000000000005</v>
      </c>
      <c r="L787">
        <v>509.7</v>
      </c>
      <c r="M787">
        <v>1955104.01</v>
      </c>
      <c r="N787">
        <v>1955104.01</v>
      </c>
      <c r="O787">
        <v>0</v>
      </c>
      <c r="P787">
        <v>0</v>
      </c>
      <c r="Q787">
        <v>0</v>
      </c>
      <c r="R787">
        <v>45292</v>
      </c>
      <c r="S787">
        <v>45657</v>
      </c>
      <c r="V787" t="s">
        <v>2362</v>
      </c>
      <c r="W787">
        <v>41121</v>
      </c>
      <c r="X787" s="143">
        <v>1955104.01</v>
      </c>
      <c r="Y787" s="143">
        <f t="shared" si="24"/>
        <v>1955104.01</v>
      </c>
      <c r="Z787" t="b">
        <f t="shared" si="25"/>
        <v>1</v>
      </c>
    </row>
    <row r="788" spans="1:26" x14ac:dyDescent="0.3">
      <c r="A788">
        <v>783</v>
      </c>
      <c r="B788" t="s">
        <v>1080</v>
      </c>
      <c r="C788">
        <v>41332</v>
      </c>
      <c r="D788" t="s">
        <v>1899</v>
      </c>
      <c r="E788">
        <v>1969</v>
      </c>
      <c r="F788" t="s">
        <v>2131</v>
      </c>
      <c r="G788" t="s">
        <v>2097</v>
      </c>
      <c r="H788">
        <v>5</v>
      </c>
      <c r="I788">
        <v>4</v>
      </c>
      <c r="J788" t="s">
        <v>2131</v>
      </c>
      <c r="K788">
        <v>5919.28</v>
      </c>
      <c r="L788">
        <v>3947.87</v>
      </c>
      <c r="M788">
        <v>7597107.9411500013</v>
      </c>
      <c r="N788">
        <v>7597107.9411500013</v>
      </c>
      <c r="O788">
        <v>0</v>
      </c>
      <c r="P788">
        <v>0</v>
      </c>
      <c r="Q788">
        <v>0</v>
      </c>
      <c r="R788">
        <v>45292</v>
      </c>
      <c r="S788">
        <v>45657</v>
      </c>
      <c r="V788" t="s">
        <v>1080</v>
      </c>
      <c r="W788">
        <v>41332</v>
      </c>
      <c r="X788" s="143">
        <v>7597107.9411500013</v>
      </c>
      <c r="Y788" s="143">
        <f t="shared" si="24"/>
        <v>7597107.9411500013</v>
      </c>
      <c r="Z788" t="b">
        <f t="shared" si="25"/>
        <v>1</v>
      </c>
    </row>
    <row r="789" spans="1:26" x14ac:dyDescent="0.3">
      <c r="A789">
        <v>784</v>
      </c>
      <c r="B789" t="s">
        <v>1081</v>
      </c>
      <c r="C789">
        <v>41333</v>
      </c>
      <c r="D789" t="s">
        <v>1899</v>
      </c>
      <c r="E789">
        <v>1969</v>
      </c>
      <c r="F789" t="s">
        <v>2131</v>
      </c>
      <c r="G789" t="s">
        <v>2097</v>
      </c>
      <c r="H789">
        <v>5</v>
      </c>
      <c r="I789">
        <v>4</v>
      </c>
      <c r="J789" t="s">
        <v>2131</v>
      </c>
      <c r="K789">
        <v>5910.59</v>
      </c>
      <c r="L789">
        <v>3940.09</v>
      </c>
      <c r="M789">
        <v>10491924.859999999</v>
      </c>
      <c r="N789">
        <v>10491924.859999999</v>
      </c>
      <c r="O789">
        <v>0</v>
      </c>
      <c r="P789">
        <v>0</v>
      </c>
      <c r="Q789">
        <v>0</v>
      </c>
      <c r="R789">
        <v>45292</v>
      </c>
      <c r="S789">
        <v>45657</v>
      </c>
      <c r="V789" t="s">
        <v>1081</v>
      </c>
      <c r="W789">
        <v>41333</v>
      </c>
      <c r="X789" s="143">
        <v>10491924.859999999</v>
      </c>
      <c r="Y789" s="143">
        <f t="shared" si="24"/>
        <v>10491924.859999999</v>
      </c>
      <c r="Z789" t="b">
        <f t="shared" si="25"/>
        <v>1</v>
      </c>
    </row>
    <row r="790" spans="1:26" x14ac:dyDescent="0.3">
      <c r="A790">
        <v>785</v>
      </c>
      <c r="B790" t="s">
        <v>1082</v>
      </c>
      <c r="C790">
        <v>41345</v>
      </c>
      <c r="D790" t="s">
        <v>1899</v>
      </c>
      <c r="E790">
        <v>1974</v>
      </c>
      <c r="F790" t="s">
        <v>2131</v>
      </c>
      <c r="G790" t="s">
        <v>2098</v>
      </c>
      <c r="H790">
        <v>5</v>
      </c>
      <c r="I790">
        <v>4</v>
      </c>
      <c r="J790" t="s">
        <v>2131</v>
      </c>
      <c r="K790">
        <v>4834.8999999999996</v>
      </c>
      <c r="L790">
        <v>3364.69</v>
      </c>
      <c r="M790">
        <v>6914148.7400000002</v>
      </c>
      <c r="N790">
        <v>6914148.7400000002</v>
      </c>
      <c r="O790">
        <v>0</v>
      </c>
      <c r="P790">
        <v>0</v>
      </c>
      <c r="Q790">
        <v>0</v>
      </c>
      <c r="R790">
        <v>45292</v>
      </c>
      <c r="S790">
        <v>45657</v>
      </c>
      <c r="V790" t="s">
        <v>1082</v>
      </c>
      <c r="W790">
        <v>41345</v>
      </c>
      <c r="X790" s="143">
        <v>6914148.7400000002</v>
      </c>
      <c r="Y790" s="143">
        <f t="shared" si="24"/>
        <v>6914148.7400000002</v>
      </c>
      <c r="Z790" t="b">
        <f t="shared" si="25"/>
        <v>1</v>
      </c>
    </row>
    <row r="791" spans="1:26" x14ac:dyDescent="0.3">
      <c r="A791">
        <v>786</v>
      </c>
      <c r="B791" t="s">
        <v>1083</v>
      </c>
      <c r="C791">
        <v>41383</v>
      </c>
      <c r="D791" t="s">
        <v>1899</v>
      </c>
      <c r="E791">
        <v>1968</v>
      </c>
      <c r="F791" t="s">
        <v>2131</v>
      </c>
      <c r="G791" t="s">
        <v>2098</v>
      </c>
      <c r="H791">
        <v>4</v>
      </c>
      <c r="I791">
        <v>3</v>
      </c>
      <c r="J791" t="s">
        <v>2131</v>
      </c>
      <c r="K791">
        <v>1898.62</v>
      </c>
      <c r="L791">
        <v>1898.62</v>
      </c>
      <c r="M791">
        <v>2834666.02</v>
      </c>
      <c r="N791">
        <v>2834666.02</v>
      </c>
      <c r="O791">
        <v>0</v>
      </c>
      <c r="P791">
        <v>0</v>
      </c>
      <c r="Q791">
        <v>0</v>
      </c>
      <c r="R791">
        <v>45292</v>
      </c>
      <c r="S791">
        <v>45657</v>
      </c>
      <c r="V791" t="s">
        <v>1083</v>
      </c>
      <c r="W791">
        <v>41383</v>
      </c>
      <c r="X791" s="143">
        <v>2834666.02</v>
      </c>
      <c r="Y791" s="143">
        <f t="shared" si="24"/>
        <v>2834666.02</v>
      </c>
      <c r="Z791" t="b">
        <f t="shared" si="25"/>
        <v>1</v>
      </c>
    </row>
    <row r="792" spans="1:26" x14ac:dyDescent="0.3">
      <c r="A792">
        <v>787</v>
      </c>
      <c r="B792" t="s">
        <v>1084</v>
      </c>
      <c r="C792">
        <v>41385</v>
      </c>
      <c r="D792" t="s">
        <v>1899</v>
      </c>
      <c r="E792">
        <v>1968</v>
      </c>
      <c r="F792" t="s">
        <v>2131</v>
      </c>
      <c r="G792" t="s">
        <v>2098</v>
      </c>
      <c r="H792">
        <v>5</v>
      </c>
      <c r="I792">
        <v>4</v>
      </c>
      <c r="J792" t="s">
        <v>2131</v>
      </c>
      <c r="K792">
        <v>4236.4799999999996</v>
      </c>
      <c r="L792">
        <v>3491.14</v>
      </c>
      <c r="M792">
        <v>6994258.4351499993</v>
      </c>
      <c r="N792">
        <v>6994258.4351499993</v>
      </c>
      <c r="O792">
        <v>0</v>
      </c>
      <c r="P792">
        <v>0</v>
      </c>
      <c r="Q792">
        <v>0</v>
      </c>
      <c r="R792">
        <v>45292</v>
      </c>
      <c r="S792">
        <v>45657</v>
      </c>
      <c r="V792" t="s">
        <v>1084</v>
      </c>
      <c r="W792">
        <v>41385</v>
      </c>
      <c r="X792" s="143">
        <v>6994258.4351499993</v>
      </c>
      <c r="Y792" s="143">
        <f t="shared" si="24"/>
        <v>6994258.4351499993</v>
      </c>
      <c r="Z792" t="b">
        <f t="shared" si="25"/>
        <v>1</v>
      </c>
    </row>
    <row r="793" spans="1:26" x14ac:dyDescent="0.3">
      <c r="A793">
        <v>788</v>
      </c>
      <c r="B793" t="s">
        <v>1085</v>
      </c>
      <c r="C793">
        <v>41386</v>
      </c>
      <c r="D793" t="s">
        <v>1899</v>
      </c>
      <c r="E793">
        <v>1974</v>
      </c>
      <c r="F793" t="s">
        <v>2131</v>
      </c>
      <c r="G793" t="s">
        <v>2098</v>
      </c>
      <c r="H793">
        <v>5</v>
      </c>
      <c r="I793">
        <v>4</v>
      </c>
      <c r="J793" t="s">
        <v>2131</v>
      </c>
      <c r="K793">
        <v>4096.82</v>
      </c>
      <c r="L793">
        <v>3327.59</v>
      </c>
      <c r="M793">
        <v>7309912.8892999999</v>
      </c>
      <c r="N793">
        <v>7309912.8892999999</v>
      </c>
      <c r="O793">
        <v>0</v>
      </c>
      <c r="P793">
        <v>0</v>
      </c>
      <c r="Q793">
        <v>0</v>
      </c>
      <c r="R793">
        <v>45292</v>
      </c>
      <c r="S793">
        <v>45657</v>
      </c>
      <c r="V793" t="s">
        <v>1085</v>
      </c>
      <c r="W793">
        <v>41386</v>
      </c>
      <c r="X793" s="143">
        <v>7309912.8892999999</v>
      </c>
      <c r="Y793" s="143">
        <f t="shared" si="24"/>
        <v>7309912.8892999999</v>
      </c>
      <c r="Z793" t="b">
        <f t="shared" si="25"/>
        <v>1</v>
      </c>
    </row>
    <row r="794" spans="1:26" x14ac:dyDescent="0.3">
      <c r="A794">
        <v>789</v>
      </c>
      <c r="B794" t="s">
        <v>1086</v>
      </c>
      <c r="C794">
        <v>41387</v>
      </c>
      <c r="D794" t="s">
        <v>1899</v>
      </c>
      <c r="E794">
        <v>1969</v>
      </c>
      <c r="F794" t="s">
        <v>2131</v>
      </c>
      <c r="G794" t="s">
        <v>2098</v>
      </c>
      <c r="H794">
        <v>5</v>
      </c>
      <c r="I794">
        <v>4</v>
      </c>
      <c r="J794" t="s">
        <v>2131</v>
      </c>
      <c r="K794">
        <v>5267.31</v>
      </c>
      <c r="L794">
        <v>3383.29</v>
      </c>
      <c r="M794">
        <v>6234751.3626999995</v>
      </c>
      <c r="N794">
        <v>6234751.3626999995</v>
      </c>
      <c r="O794">
        <v>0</v>
      </c>
      <c r="P794">
        <v>0</v>
      </c>
      <c r="Q794">
        <v>0</v>
      </c>
      <c r="R794">
        <v>45292</v>
      </c>
      <c r="S794">
        <v>45657</v>
      </c>
      <c r="V794" t="s">
        <v>1086</v>
      </c>
      <c r="W794">
        <v>41387</v>
      </c>
      <c r="X794" s="143">
        <v>6234751.3626999995</v>
      </c>
      <c r="Y794" s="143">
        <f t="shared" si="24"/>
        <v>6234751.3626999995</v>
      </c>
      <c r="Z794" t="b">
        <f t="shared" si="25"/>
        <v>1</v>
      </c>
    </row>
    <row r="795" spans="1:26" x14ac:dyDescent="0.3">
      <c r="A795">
        <v>790</v>
      </c>
      <c r="B795" t="s">
        <v>1087</v>
      </c>
      <c r="C795">
        <v>41388</v>
      </c>
      <c r="D795" t="s">
        <v>1899</v>
      </c>
      <c r="E795">
        <v>1975</v>
      </c>
      <c r="F795" t="s">
        <v>2131</v>
      </c>
      <c r="G795" t="s">
        <v>2097</v>
      </c>
      <c r="H795">
        <v>5</v>
      </c>
      <c r="I795">
        <v>2</v>
      </c>
      <c r="J795" t="s">
        <v>2131</v>
      </c>
      <c r="K795">
        <v>2328.56</v>
      </c>
      <c r="L795">
        <v>1472.4</v>
      </c>
      <c r="M795">
        <v>3713595.52</v>
      </c>
      <c r="N795">
        <v>3713595.52</v>
      </c>
      <c r="O795">
        <v>0</v>
      </c>
      <c r="P795">
        <v>0</v>
      </c>
      <c r="Q795">
        <v>0</v>
      </c>
      <c r="R795">
        <v>45292</v>
      </c>
      <c r="S795">
        <v>45657</v>
      </c>
      <c r="V795" t="s">
        <v>1087</v>
      </c>
      <c r="W795">
        <v>41388</v>
      </c>
      <c r="X795" s="143">
        <v>3713595.52</v>
      </c>
      <c r="Y795" s="143">
        <f t="shared" si="24"/>
        <v>3713595.52</v>
      </c>
      <c r="Z795" t="b">
        <f t="shared" si="25"/>
        <v>1</v>
      </c>
    </row>
    <row r="796" spans="1:26" x14ac:dyDescent="0.3">
      <c r="A796">
        <v>791</v>
      </c>
      <c r="B796" t="s">
        <v>1088</v>
      </c>
      <c r="C796">
        <v>41393</v>
      </c>
      <c r="D796" t="s">
        <v>1899</v>
      </c>
      <c r="E796">
        <v>1973</v>
      </c>
      <c r="F796" t="s">
        <v>2131</v>
      </c>
      <c r="G796" t="s">
        <v>2097</v>
      </c>
      <c r="H796">
        <v>5</v>
      </c>
      <c r="I796">
        <v>4</v>
      </c>
      <c r="J796" t="s">
        <v>2131</v>
      </c>
      <c r="K796">
        <v>5970.85</v>
      </c>
      <c r="L796">
        <v>3776.92</v>
      </c>
      <c r="M796">
        <v>1867756.7200000002</v>
      </c>
      <c r="N796">
        <v>1867756.7200000002</v>
      </c>
      <c r="O796">
        <v>0</v>
      </c>
      <c r="P796">
        <v>0</v>
      </c>
      <c r="Q796">
        <v>0</v>
      </c>
      <c r="R796">
        <v>45292</v>
      </c>
      <c r="S796">
        <v>45657</v>
      </c>
      <c r="V796" t="s">
        <v>1088</v>
      </c>
      <c r="W796">
        <v>41393</v>
      </c>
      <c r="X796" s="143">
        <v>1867756.7200000002</v>
      </c>
      <c r="Y796" s="143">
        <f t="shared" si="24"/>
        <v>1867756.7200000002</v>
      </c>
      <c r="Z796" t="b">
        <f t="shared" si="25"/>
        <v>1</v>
      </c>
    </row>
    <row r="797" spans="1:26" x14ac:dyDescent="0.3">
      <c r="A797">
        <v>792</v>
      </c>
      <c r="B797" t="s">
        <v>1551</v>
      </c>
      <c r="C797">
        <v>41425</v>
      </c>
      <c r="D797" t="s">
        <v>1899</v>
      </c>
      <c r="E797">
        <v>1990</v>
      </c>
      <c r="F797" t="s">
        <v>2131</v>
      </c>
      <c r="G797" t="s">
        <v>2097</v>
      </c>
      <c r="H797">
        <v>5</v>
      </c>
      <c r="I797">
        <v>5</v>
      </c>
      <c r="J797" t="s">
        <v>2131</v>
      </c>
      <c r="K797">
        <v>5895.6</v>
      </c>
      <c r="L797">
        <v>5368.3200000000006</v>
      </c>
      <c r="M797">
        <v>10587599.590000002</v>
      </c>
      <c r="N797">
        <v>10587599.590000002</v>
      </c>
      <c r="O797">
        <v>0</v>
      </c>
      <c r="P797">
        <v>0</v>
      </c>
      <c r="Q797">
        <v>0</v>
      </c>
      <c r="R797">
        <v>45292</v>
      </c>
      <c r="S797">
        <v>45657</v>
      </c>
      <c r="V797" t="s">
        <v>1551</v>
      </c>
      <c r="W797">
        <v>41425</v>
      </c>
      <c r="X797" s="143">
        <v>10587599.590000002</v>
      </c>
      <c r="Y797" s="143">
        <f t="shared" si="24"/>
        <v>10587599.590000002</v>
      </c>
      <c r="Z797" t="b">
        <f t="shared" si="25"/>
        <v>1</v>
      </c>
    </row>
    <row r="798" spans="1:26" x14ac:dyDescent="0.3">
      <c r="A798">
        <v>793</v>
      </c>
      <c r="B798" t="s">
        <v>1883</v>
      </c>
      <c r="C798">
        <v>41540</v>
      </c>
      <c r="D798" t="s">
        <v>1899</v>
      </c>
      <c r="E798">
        <v>1960</v>
      </c>
      <c r="F798" t="s">
        <v>2131</v>
      </c>
      <c r="G798" t="s">
        <v>2103</v>
      </c>
      <c r="H798">
        <v>2</v>
      </c>
      <c r="I798">
        <v>1</v>
      </c>
      <c r="J798" t="s">
        <v>2131</v>
      </c>
      <c r="K798">
        <v>727.4</v>
      </c>
      <c r="L798">
        <v>368.6</v>
      </c>
      <c r="M798">
        <v>287910.68000000005</v>
      </c>
      <c r="N798">
        <v>287910.68000000005</v>
      </c>
      <c r="O798">
        <v>0</v>
      </c>
      <c r="P798">
        <v>0</v>
      </c>
      <c r="Q798">
        <v>0</v>
      </c>
      <c r="R798">
        <v>45292</v>
      </c>
      <c r="S798">
        <v>45657</v>
      </c>
      <c r="V798" t="s">
        <v>1883</v>
      </c>
      <c r="W798">
        <v>41540</v>
      </c>
      <c r="X798" s="143">
        <v>287910.68000000005</v>
      </c>
      <c r="Y798" s="143">
        <f t="shared" si="24"/>
        <v>287910.68000000005</v>
      </c>
      <c r="Z798" t="b">
        <f t="shared" si="25"/>
        <v>1</v>
      </c>
    </row>
    <row r="799" spans="1:26" x14ac:dyDescent="0.3">
      <c r="A799">
        <v>794</v>
      </c>
      <c r="B799" t="s">
        <v>1884</v>
      </c>
      <c r="C799">
        <v>41541</v>
      </c>
      <c r="D799" t="s">
        <v>1899</v>
      </c>
      <c r="E799">
        <v>1960</v>
      </c>
      <c r="F799" t="s">
        <v>2131</v>
      </c>
      <c r="G799" t="s">
        <v>2103</v>
      </c>
      <c r="H799">
        <v>2</v>
      </c>
      <c r="I799">
        <v>1</v>
      </c>
      <c r="J799" t="s">
        <v>2131</v>
      </c>
      <c r="K799">
        <v>727.4</v>
      </c>
      <c r="L799">
        <v>342.3</v>
      </c>
      <c r="M799">
        <v>287910.68000000005</v>
      </c>
      <c r="N799">
        <v>287910.68000000005</v>
      </c>
      <c r="O799">
        <v>0</v>
      </c>
      <c r="P799">
        <v>0</v>
      </c>
      <c r="Q799">
        <v>0</v>
      </c>
      <c r="R799">
        <v>45292</v>
      </c>
      <c r="S799">
        <v>45657</v>
      </c>
      <c r="V799" t="s">
        <v>1884</v>
      </c>
      <c r="W799">
        <v>41541</v>
      </c>
      <c r="X799" s="143">
        <v>287910.68000000005</v>
      </c>
      <c r="Y799" s="143">
        <f t="shared" si="24"/>
        <v>287910.68000000005</v>
      </c>
      <c r="Z799" t="b">
        <f t="shared" si="25"/>
        <v>1</v>
      </c>
    </row>
    <row r="800" spans="1:26" x14ac:dyDescent="0.3">
      <c r="A800">
        <v>795</v>
      </c>
      <c r="B800" t="s">
        <v>1414</v>
      </c>
      <c r="C800">
        <v>41549</v>
      </c>
      <c r="D800" t="s">
        <v>1899</v>
      </c>
      <c r="E800">
        <v>1985</v>
      </c>
      <c r="F800" t="s">
        <v>2131</v>
      </c>
      <c r="G800" t="s">
        <v>2097</v>
      </c>
      <c r="H800">
        <v>2</v>
      </c>
      <c r="I800">
        <v>2</v>
      </c>
      <c r="J800" t="s">
        <v>2131</v>
      </c>
      <c r="K800">
        <v>1816.4</v>
      </c>
      <c r="L800">
        <v>717.3</v>
      </c>
      <c r="M800">
        <v>2075125.91</v>
      </c>
      <c r="N800">
        <v>2075125.91</v>
      </c>
      <c r="O800">
        <v>0</v>
      </c>
      <c r="P800">
        <v>0</v>
      </c>
      <c r="Q800">
        <v>0</v>
      </c>
      <c r="R800">
        <v>45292</v>
      </c>
      <c r="S800">
        <v>45657</v>
      </c>
      <c r="V800" t="s">
        <v>1414</v>
      </c>
      <c r="W800">
        <v>41549</v>
      </c>
      <c r="X800" s="143">
        <v>2075125.91</v>
      </c>
      <c r="Y800" s="143">
        <f t="shared" si="24"/>
        <v>2075125.91</v>
      </c>
      <c r="Z800" t="b">
        <f t="shared" si="25"/>
        <v>1</v>
      </c>
    </row>
    <row r="801" spans="1:26" x14ac:dyDescent="0.3">
      <c r="A801">
        <v>796</v>
      </c>
      <c r="B801" t="s">
        <v>1415</v>
      </c>
      <c r="C801">
        <v>41585</v>
      </c>
      <c r="D801" t="s">
        <v>1899</v>
      </c>
      <c r="E801">
        <v>1992</v>
      </c>
      <c r="F801" t="s">
        <v>2131</v>
      </c>
      <c r="G801" t="s">
        <v>2097</v>
      </c>
      <c r="H801">
        <v>3</v>
      </c>
      <c r="I801">
        <v>4</v>
      </c>
      <c r="J801" t="s">
        <v>2131</v>
      </c>
      <c r="K801">
        <v>2083.6799999999998</v>
      </c>
      <c r="L801">
        <v>2049.89</v>
      </c>
      <c r="M801">
        <v>106971.6</v>
      </c>
      <c r="N801">
        <v>106971.6</v>
      </c>
      <c r="O801">
        <v>0</v>
      </c>
      <c r="P801">
        <v>0</v>
      </c>
      <c r="Q801">
        <v>0</v>
      </c>
      <c r="R801">
        <v>45292</v>
      </c>
      <c r="S801">
        <v>45657</v>
      </c>
      <c r="V801" t="s">
        <v>1415</v>
      </c>
      <c r="W801">
        <v>41585</v>
      </c>
      <c r="X801" s="143">
        <v>106971.6</v>
      </c>
      <c r="Y801" s="143">
        <f t="shared" si="24"/>
        <v>106971.6</v>
      </c>
      <c r="Z801" t="b">
        <f t="shared" si="25"/>
        <v>1</v>
      </c>
    </row>
    <row r="802" spans="1:26" x14ac:dyDescent="0.3">
      <c r="A802">
        <v>797</v>
      </c>
      <c r="B802" t="s">
        <v>1419</v>
      </c>
      <c r="C802">
        <v>41591</v>
      </c>
      <c r="D802" t="s">
        <v>1899</v>
      </c>
      <c r="E802">
        <v>1986</v>
      </c>
      <c r="F802" t="s">
        <v>2131</v>
      </c>
      <c r="G802" t="s">
        <v>2097</v>
      </c>
      <c r="H802">
        <v>3</v>
      </c>
      <c r="I802">
        <v>4</v>
      </c>
      <c r="J802" t="s">
        <v>2131</v>
      </c>
      <c r="K802">
        <v>2087.6999999999998</v>
      </c>
      <c r="L802">
        <v>2087.6999999999998</v>
      </c>
      <c r="M802">
        <v>6147378.1500000004</v>
      </c>
      <c r="N802">
        <v>6147378.1500000004</v>
      </c>
      <c r="O802">
        <v>0</v>
      </c>
      <c r="P802">
        <v>0</v>
      </c>
      <c r="Q802">
        <v>0</v>
      </c>
      <c r="R802">
        <v>45292</v>
      </c>
      <c r="S802">
        <v>45657</v>
      </c>
      <c r="V802" t="s">
        <v>1419</v>
      </c>
      <c r="W802">
        <v>41591</v>
      </c>
      <c r="X802" s="143">
        <v>6147378.1500000004</v>
      </c>
      <c r="Y802" s="143">
        <f t="shared" si="24"/>
        <v>6147378.1500000004</v>
      </c>
      <c r="Z802" t="b">
        <f t="shared" si="25"/>
        <v>1</v>
      </c>
    </row>
    <row r="803" spans="1:26" x14ac:dyDescent="0.3">
      <c r="A803">
        <v>798</v>
      </c>
      <c r="B803" t="s">
        <v>1420</v>
      </c>
      <c r="C803">
        <v>46679</v>
      </c>
      <c r="D803" t="s">
        <v>1899</v>
      </c>
      <c r="E803">
        <v>2013</v>
      </c>
      <c r="F803" t="s">
        <v>2131</v>
      </c>
      <c r="G803" t="s">
        <v>2108</v>
      </c>
      <c r="H803">
        <v>3</v>
      </c>
      <c r="I803">
        <v>2</v>
      </c>
      <c r="J803" t="s">
        <v>2131</v>
      </c>
      <c r="K803">
        <v>1468.8</v>
      </c>
      <c r="L803">
        <v>1280.5</v>
      </c>
      <c r="M803">
        <v>34464</v>
      </c>
      <c r="N803">
        <v>34464</v>
      </c>
      <c r="O803">
        <v>0</v>
      </c>
      <c r="P803">
        <v>0</v>
      </c>
      <c r="Q803">
        <v>0</v>
      </c>
      <c r="R803">
        <v>45292</v>
      </c>
      <c r="S803">
        <v>45657</v>
      </c>
      <c r="V803" t="s">
        <v>1420</v>
      </c>
      <c r="W803">
        <v>46679</v>
      </c>
      <c r="X803" s="143">
        <v>34464</v>
      </c>
      <c r="Y803" s="143">
        <f t="shared" si="24"/>
        <v>34464</v>
      </c>
      <c r="Z803" t="b">
        <f t="shared" si="25"/>
        <v>1</v>
      </c>
    </row>
    <row r="804" spans="1:26" x14ac:dyDescent="0.3">
      <c r="A804">
        <v>799</v>
      </c>
      <c r="B804" t="s">
        <v>1421</v>
      </c>
      <c r="C804">
        <v>46680</v>
      </c>
      <c r="D804" t="s">
        <v>1899</v>
      </c>
      <c r="E804">
        <v>2013</v>
      </c>
      <c r="F804" t="s">
        <v>2131</v>
      </c>
      <c r="G804" t="s">
        <v>2108</v>
      </c>
      <c r="H804">
        <v>3</v>
      </c>
      <c r="I804">
        <v>2</v>
      </c>
      <c r="J804" t="s">
        <v>2131</v>
      </c>
      <c r="K804">
        <v>1723.5</v>
      </c>
      <c r="L804">
        <v>1583.6</v>
      </c>
      <c r="M804">
        <v>34404</v>
      </c>
      <c r="N804">
        <v>34404</v>
      </c>
      <c r="O804">
        <v>0</v>
      </c>
      <c r="P804">
        <v>0</v>
      </c>
      <c r="Q804">
        <v>0</v>
      </c>
      <c r="R804">
        <v>45292</v>
      </c>
      <c r="S804">
        <v>45657</v>
      </c>
      <c r="V804" t="s">
        <v>1421</v>
      </c>
      <c r="W804">
        <v>46680</v>
      </c>
      <c r="X804" s="143">
        <v>34404</v>
      </c>
      <c r="Y804" s="143">
        <f t="shared" si="24"/>
        <v>34404</v>
      </c>
      <c r="Z804" t="b">
        <f t="shared" si="25"/>
        <v>1</v>
      </c>
    </row>
    <row r="805" spans="1:26" x14ac:dyDescent="0.3">
      <c r="A805">
        <v>800</v>
      </c>
      <c r="B805" t="s">
        <v>1423</v>
      </c>
      <c r="C805">
        <v>46685</v>
      </c>
      <c r="D805" t="s">
        <v>1899</v>
      </c>
      <c r="E805">
        <v>2013</v>
      </c>
      <c r="F805" t="s">
        <v>2131</v>
      </c>
      <c r="G805" t="s">
        <v>2108</v>
      </c>
      <c r="H805">
        <v>3</v>
      </c>
      <c r="I805">
        <v>2</v>
      </c>
      <c r="J805" t="s">
        <v>2131</v>
      </c>
      <c r="K805">
        <v>1980.4</v>
      </c>
      <c r="L805">
        <v>1281.2</v>
      </c>
      <c r="M805">
        <v>34464</v>
      </c>
      <c r="N805">
        <v>34464</v>
      </c>
      <c r="O805">
        <v>0</v>
      </c>
      <c r="P805">
        <v>0</v>
      </c>
      <c r="Q805">
        <v>0</v>
      </c>
      <c r="R805">
        <v>45292</v>
      </c>
      <c r="S805">
        <v>45657</v>
      </c>
      <c r="V805" t="s">
        <v>1423</v>
      </c>
      <c r="W805">
        <v>46685</v>
      </c>
      <c r="X805" s="143">
        <v>34464</v>
      </c>
      <c r="Y805" s="143">
        <f t="shared" si="24"/>
        <v>34464</v>
      </c>
      <c r="Z805" t="b">
        <f t="shared" si="25"/>
        <v>1</v>
      </c>
    </row>
    <row r="806" spans="1:26" x14ac:dyDescent="0.3">
      <c r="A806">
        <v>801</v>
      </c>
      <c r="B806" t="s">
        <v>1424</v>
      </c>
      <c r="C806">
        <v>46687</v>
      </c>
      <c r="D806" t="s">
        <v>1899</v>
      </c>
      <c r="E806">
        <v>2013</v>
      </c>
      <c r="F806" t="s">
        <v>2131</v>
      </c>
      <c r="G806" t="s">
        <v>2108</v>
      </c>
      <c r="H806">
        <v>3</v>
      </c>
      <c r="I806">
        <v>2</v>
      </c>
      <c r="J806" t="s">
        <v>2131</v>
      </c>
      <c r="K806">
        <v>1474</v>
      </c>
      <c r="L806">
        <v>1225</v>
      </c>
      <c r="M806">
        <v>34464</v>
      </c>
      <c r="N806">
        <v>34464</v>
      </c>
      <c r="O806">
        <v>0</v>
      </c>
      <c r="P806">
        <v>0</v>
      </c>
      <c r="Q806">
        <v>0</v>
      </c>
      <c r="R806">
        <v>45292</v>
      </c>
      <c r="S806">
        <v>45657</v>
      </c>
      <c r="V806" t="s">
        <v>1424</v>
      </c>
      <c r="W806">
        <v>46687</v>
      </c>
      <c r="X806" s="143">
        <v>34464</v>
      </c>
      <c r="Y806" s="143">
        <f t="shared" si="24"/>
        <v>34464</v>
      </c>
      <c r="Z806" t="b">
        <f t="shared" si="25"/>
        <v>1</v>
      </c>
    </row>
    <row r="807" spans="1:26" x14ac:dyDescent="0.3">
      <c r="A807">
        <v>802</v>
      </c>
      <c r="B807" t="s">
        <v>1425</v>
      </c>
      <c r="C807">
        <v>46688</v>
      </c>
      <c r="D807" t="s">
        <v>1899</v>
      </c>
      <c r="E807">
        <v>2013</v>
      </c>
      <c r="F807" t="s">
        <v>2131</v>
      </c>
      <c r="G807" t="s">
        <v>2108</v>
      </c>
      <c r="H807">
        <v>4</v>
      </c>
      <c r="I807">
        <v>2</v>
      </c>
      <c r="J807" t="s">
        <v>2131</v>
      </c>
      <c r="K807">
        <v>1970.1</v>
      </c>
      <c r="L807">
        <v>1519.4</v>
      </c>
      <c r="M807">
        <v>35568</v>
      </c>
      <c r="N807">
        <v>35568</v>
      </c>
      <c r="O807">
        <v>0</v>
      </c>
      <c r="P807">
        <v>0</v>
      </c>
      <c r="Q807">
        <v>0</v>
      </c>
      <c r="R807">
        <v>45292</v>
      </c>
      <c r="S807">
        <v>45657</v>
      </c>
      <c r="V807" t="s">
        <v>1425</v>
      </c>
      <c r="W807">
        <v>46688</v>
      </c>
      <c r="X807" s="143">
        <v>35568</v>
      </c>
      <c r="Y807" s="143">
        <f t="shared" si="24"/>
        <v>35568</v>
      </c>
      <c r="Z807" t="b">
        <f t="shared" si="25"/>
        <v>1</v>
      </c>
    </row>
    <row r="808" spans="1:26" x14ac:dyDescent="0.3">
      <c r="A808">
        <v>803</v>
      </c>
      <c r="B808" t="s">
        <v>35</v>
      </c>
      <c r="C808">
        <v>41725</v>
      </c>
      <c r="D808" t="s">
        <v>1899</v>
      </c>
      <c r="E808">
        <v>1967</v>
      </c>
      <c r="F808" t="s">
        <v>2131</v>
      </c>
      <c r="G808" t="s">
        <v>2098</v>
      </c>
      <c r="H808">
        <v>2</v>
      </c>
      <c r="I808">
        <v>2</v>
      </c>
      <c r="J808" t="s">
        <v>2131</v>
      </c>
      <c r="K808">
        <v>236.6</v>
      </c>
      <c r="L808">
        <v>236.6</v>
      </c>
      <c r="M808">
        <v>165358.12</v>
      </c>
      <c r="N808">
        <v>165358.12</v>
      </c>
      <c r="O808">
        <v>0</v>
      </c>
      <c r="P808">
        <v>0</v>
      </c>
      <c r="Q808">
        <v>0</v>
      </c>
      <c r="R808">
        <v>45292</v>
      </c>
      <c r="S808">
        <v>45657</v>
      </c>
      <c r="V808" t="s">
        <v>35</v>
      </c>
      <c r="W808">
        <v>41725</v>
      </c>
      <c r="X808" s="143">
        <v>165358.12</v>
      </c>
      <c r="Y808" s="143">
        <f t="shared" si="24"/>
        <v>165358.12</v>
      </c>
      <c r="Z808" t="b">
        <f t="shared" si="25"/>
        <v>1</v>
      </c>
    </row>
    <row r="809" spans="1:26" x14ac:dyDescent="0.3">
      <c r="A809">
        <v>804</v>
      </c>
      <c r="B809" t="s">
        <v>1426</v>
      </c>
      <c r="C809">
        <v>46689</v>
      </c>
      <c r="D809" t="s">
        <v>1899</v>
      </c>
      <c r="E809">
        <v>2013</v>
      </c>
      <c r="F809" t="s">
        <v>2131</v>
      </c>
      <c r="G809" t="s">
        <v>2108</v>
      </c>
      <c r="H809">
        <v>3</v>
      </c>
      <c r="I809">
        <v>2</v>
      </c>
      <c r="J809" t="s">
        <v>2131</v>
      </c>
      <c r="K809">
        <v>1720.2</v>
      </c>
      <c r="L809">
        <v>1720.2</v>
      </c>
      <c r="M809">
        <v>32928</v>
      </c>
      <c r="N809">
        <v>32928</v>
      </c>
      <c r="O809">
        <v>0</v>
      </c>
      <c r="P809">
        <v>0</v>
      </c>
      <c r="Q809">
        <v>0</v>
      </c>
      <c r="R809">
        <v>45292</v>
      </c>
      <c r="S809">
        <v>45657</v>
      </c>
      <c r="V809" t="s">
        <v>1426</v>
      </c>
      <c r="W809">
        <v>46689</v>
      </c>
      <c r="X809" s="143">
        <v>32928</v>
      </c>
      <c r="Y809" s="143">
        <f t="shared" si="24"/>
        <v>32928</v>
      </c>
      <c r="Z809" t="b">
        <f t="shared" si="25"/>
        <v>1</v>
      </c>
    </row>
    <row r="810" spans="1:26" x14ac:dyDescent="0.3">
      <c r="A810">
        <v>805</v>
      </c>
      <c r="B810" t="s">
        <v>1428</v>
      </c>
      <c r="C810">
        <v>46691</v>
      </c>
      <c r="D810" t="s">
        <v>1899</v>
      </c>
      <c r="E810">
        <v>2013</v>
      </c>
      <c r="F810" t="s">
        <v>2131</v>
      </c>
      <c r="G810" t="s">
        <v>2108</v>
      </c>
      <c r="H810">
        <v>3</v>
      </c>
      <c r="I810">
        <v>2</v>
      </c>
      <c r="J810" t="s">
        <v>2131</v>
      </c>
      <c r="K810">
        <v>1459.3</v>
      </c>
      <c r="L810">
        <v>1459.3</v>
      </c>
      <c r="M810">
        <v>32928</v>
      </c>
      <c r="N810">
        <v>32928</v>
      </c>
      <c r="O810">
        <v>0</v>
      </c>
      <c r="P810">
        <v>0</v>
      </c>
      <c r="Q810">
        <v>0</v>
      </c>
      <c r="R810">
        <v>45292</v>
      </c>
      <c r="S810">
        <v>45657</v>
      </c>
      <c r="V810" t="s">
        <v>1428</v>
      </c>
      <c r="W810">
        <v>46691</v>
      </c>
      <c r="X810" s="143">
        <v>32928</v>
      </c>
      <c r="Y810" s="143">
        <f t="shared" si="24"/>
        <v>32928</v>
      </c>
      <c r="Z810" t="b">
        <f t="shared" si="25"/>
        <v>1</v>
      </c>
    </row>
    <row r="811" spans="1:26" x14ac:dyDescent="0.3">
      <c r="A811">
        <v>806</v>
      </c>
      <c r="B811" t="s">
        <v>1429</v>
      </c>
      <c r="C811">
        <v>55269</v>
      </c>
      <c r="D811" t="s">
        <v>1899</v>
      </c>
      <c r="E811">
        <v>2015</v>
      </c>
      <c r="F811" t="s">
        <v>2131</v>
      </c>
      <c r="G811" t="s">
        <v>2101</v>
      </c>
      <c r="H811">
        <v>5</v>
      </c>
      <c r="I811">
        <v>2</v>
      </c>
      <c r="J811" t="s">
        <v>2131</v>
      </c>
      <c r="K811">
        <v>3018.1</v>
      </c>
      <c r="L811">
        <v>3018.1</v>
      </c>
      <c r="M811">
        <v>27828</v>
      </c>
      <c r="N811">
        <v>27828</v>
      </c>
      <c r="O811">
        <v>0</v>
      </c>
      <c r="P811">
        <v>0</v>
      </c>
      <c r="Q811">
        <v>0</v>
      </c>
      <c r="R811">
        <v>45292</v>
      </c>
      <c r="S811">
        <v>45657</v>
      </c>
      <c r="V811" t="s">
        <v>1429</v>
      </c>
      <c r="W811">
        <v>55269</v>
      </c>
      <c r="X811" s="143">
        <v>27828</v>
      </c>
      <c r="Y811" s="143">
        <f t="shared" si="24"/>
        <v>27828</v>
      </c>
      <c r="Z811" t="b">
        <f t="shared" si="25"/>
        <v>1</v>
      </c>
    </row>
    <row r="812" spans="1:26" x14ac:dyDescent="0.3">
      <c r="A812">
        <v>807</v>
      </c>
      <c r="B812" t="s">
        <v>2868</v>
      </c>
      <c r="C812">
        <v>41563</v>
      </c>
      <c r="D812" t="s">
        <v>1899</v>
      </c>
      <c r="E812">
        <v>1964</v>
      </c>
      <c r="F812" t="s">
        <v>2131</v>
      </c>
      <c r="G812" t="s">
        <v>2098</v>
      </c>
      <c r="H812">
        <v>4</v>
      </c>
      <c r="I812">
        <v>3</v>
      </c>
      <c r="J812" t="s">
        <v>2131</v>
      </c>
      <c r="K812">
        <v>2906.1</v>
      </c>
      <c r="L812">
        <v>1972.8</v>
      </c>
      <c r="M812">
        <v>1836166.71</v>
      </c>
      <c r="N812">
        <v>1836166.71</v>
      </c>
      <c r="O812">
        <v>0</v>
      </c>
      <c r="P812">
        <v>0</v>
      </c>
      <c r="Q812">
        <v>0</v>
      </c>
      <c r="R812">
        <v>45292</v>
      </c>
      <c r="S812">
        <v>45657</v>
      </c>
      <c r="V812" t="s">
        <v>2868</v>
      </c>
      <c r="W812">
        <v>41563</v>
      </c>
      <c r="X812" s="143">
        <v>1836166.71</v>
      </c>
      <c r="Y812" s="143">
        <f t="shared" si="24"/>
        <v>1836166.71</v>
      </c>
      <c r="Z812" t="b">
        <f t="shared" si="25"/>
        <v>1</v>
      </c>
    </row>
    <row r="813" spans="1:26" x14ac:dyDescent="0.3">
      <c r="A813">
        <v>808</v>
      </c>
      <c r="B813" t="s">
        <v>2869</v>
      </c>
      <c r="C813">
        <v>41567</v>
      </c>
      <c r="D813" t="s">
        <v>1899</v>
      </c>
      <c r="E813">
        <v>1980</v>
      </c>
      <c r="F813" t="s">
        <v>2131</v>
      </c>
      <c r="G813" t="s">
        <v>2097</v>
      </c>
      <c r="H813">
        <v>5</v>
      </c>
      <c r="I813">
        <v>4</v>
      </c>
      <c r="J813" t="s">
        <v>2131</v>
      </c>
      <c r="K813">
        <v>4216.2</v>
      </c>
      <c r="L813">
        <v>3373</v>
      </c>
      <c r="M813">
        <v>2533749.9900000002</v>
      </c>
      <c r="N813">
        <v>2533749.9900000002</v>
      </c>
      <c r="O813">
        <v>0</v>
      </c>
      <c r="P813">
        <v>0</v>
      </c>
      <c r="Q813">
        <v>0</v>
      </c>
      <c r="R813">
        <v>45292</v>
      </c>
      <c r="S813">
        <v>45657</v>
      </c>
      <c r="V813" t="s">
        <v>2869</v>
      </c>
      <c r="W813">
        <v>41567</v>
      </c>
      <c r="X813" s="143">
        <v>2533749.9900000002</v>
      </c>
      <c r="Y813" s="143">
        <f t="shared" si="24"/>
        <v>2533749.9900000002</v>
      </c>
      <c r="Z813" t="b">
        <f t="shared" si="25"/>
        <v>1</v>
      </c>
    </row>
    <row r="814" spans="1:26" x14ac:dyDescent="0.3">
      <c r="A814">
        <v>809</v>
      </c>
      <c r="B814" t="s">
        <v>3435</v>
      </c>
      <c r="C814">
        <v>56731</v>
      </c>
      <c r="D814" t="s">
        <v>1899</v>
      </c>
      <c r="E814">
        <v>2014</v>
      </c>
      <c r="F814" t="s">
        <v>2131</v>
      </c>
      <c r="G814" t="s">
        <v>3438</v>
      </c>
      <c r="H814">
        <v>3</v>
      </c>
      <c r="I814">
        <v>2</v>
      </c>
      <c r="J814" t="s">
        <v>2131</v>
      </c>
      <c r="K814">
        <v>859.9</v>
      </c>
      <c r="L814">
        <v>771.7</v>
      </c>
      <c r="M814">
        <v>500000</v>
      </c>
      <c r="N814">
        <v>500000</v>
      </c>
      <c r="O814">
        <v>0</v>
      </c>
      <c r="P814">
        <v>0</v>
      </c>
      <c r="Q814">
        <v>0</v>
      </c>
      <c r="R814">
        <v>45292</v>
      </c>
      <c r="S814">
        <v>45657</v>
      </c>
      <c r="V814" t="s">
        <v>3435</v>
      </c>
      <c r="W814">
        <v>56731</v>
      </c>
      <c r="X814" s="143">
        <v>500000</v>
      </c>
      <c r="Y814" s="143">
        <f t="shared" si="24"/>
        <v>500000</v>
      </c>
      <c r="Z814" t="b">
        <f t="shared" si="25"/>
        <v>1</v>
      </c>
    </row>
    <row r="815" spans="1:26" x14ac:dyDescent="0.3">
      <c r="A815">
        <v>810</v>
      </c>
      <c r="B815" t="s">
        <v>3436</v>
      </c>
      <c r="C815">
        <v>56732</v>
      </c>
      <c r="D815" t="s">
        <v>1899</v>
      </c>
      <c r="E815">
        <v>2014</v>
      </c>
      <c r="F815" t="s">
        <v>2131</v>
      </c>
      <c r="G815" t="s">
        <v>3438</v>
      </c>
      <c r="H815">
        <v>3</v>
      </c>
      <c r="I815">
        <v>1</v>
      </c>
      <c r="J815" t="s">
        <v>2131</v>
      </c>
      <c r="K815">
        <v>992</v>
      </c>
      <c r="L815">
        <v>836.6</v>
      </c>
      <c r="M815">
        <v>500000</v>
      </c>
      <c r="N815">
        <v>500000</v>
      </c>
      <c r="O815">
        <v>0</v>
      </c>
      <c r="P815">
        <v>0</v>
      </c>
      <c r="Q815">
        <v>0</v>
      </c>
      <c r="R815">
        <v>45292</v>
      </c>
      <c r="S815">
        <v>45657</v>
      </c>
      <c r="V815" t="s">
        <v>3436</v>
      </c>
      <c r="W815">
        <v>56732</v>
      </c>
      <c r="X815" s="143">
        <v>500000</v>
      </c>
      <c r="Y815" s="143">
        <f t="shared" si="24"/>
        <v>500000</v>
      </c>
      <c r="Z815" t="b">
        <f t="shared" si="25"/>
        <v>1</v>
      </c>
    </row>
    <row r="816" spans="1:26" x14ac:dyDescent="0.3">
      <c r="A816">
        <v>811</v>
      </c>
      <c r="B816" t="s">
        <v>3437</v>
      </c>
      <c r="C816">
        <v>57733</v>
      </c>
      <c r="D816" t="s">
        <v>1899</v>
      </c>
      <c r="E816">
        <v>2014</v>
      </c>
      <c r="F816" t="s">
        <v>2131</v>
      </c>
      <c r="G816" t="s">
        <v>3438</v>
      </c>
      <c r="H816">
        <v>3</v>
      </c>
      <c r="I816">
        <v>1</v>
      </c>
      <c r="J816" t="s">
        <v>2131</v>
      </c>
      <c r="K816">
        <v>992.2</v>
      </c>
      <c r="L816">
        <v>839</v>
      </c>
      <c r="M816">
        <v>500000</v>
      </c>
      <c r="N816">
        <v>500000</v>
      </c>
      <c r="O816">
        <v>0</v>
      </c>
      <c r="P816">
        <v>0</v>
      </c>
      <c r="Q816">
        <v>0</v>
      </c>
      <c r="R816">
        <v>45292</v>
      </c>
      <c r="S816">
        <v>45657</v>
      </c>
      <c r="V816" t="s">
        <v>3437</v>
      </c>
      <c r="W816">
        <v>57733</v>
      </c>
      <c r="X816" s="143">
        <v>500000</v>
      </c>
      <c r="Y816" s="143">
        <f t="shared" si="24"/>
        <v>500000</v>
      </c>
      <c r="Z816" t="b">
        <f t="shared" si="25"/>
        <v>1</v>
      </c>
    </row>
    <row r="817" spans="1:26" x14ac:dyDescent="0.3">
      <c r="A817">
        <v>812</v>
      </c>
      <c r="B817" t="s">
        <v>2870</v>
      </c>
      <c r="C817">
        <v>41787</v>
      </c>
      <c r="D817" t="s">
        <v>1899</v>
      </c>
      <c r="E817">
        <v>1937</v>
      </c>
      <c r="F817" t="s">
        <v>2131</v>
      </c>
      <c r="G817" t="s">
        <v>2103</v>
      </c>
      <c r="H817">
        <v>2</v>
      </c>
      <c r="I817">
        <v>2</v>
      </c>
      <c r="J817" t="s">
        <v>2131</v>
      </c>
      <c r="K817">
        <v>542</v>
      </c>
      <c r="L817">
        <v>542</v>
      </c>
      <c r="M817">
        <v>46875.6</v>
      </c>
      <c r="N817">
        <v>46875.6</v>
      </c>
      <c r="O817">
        <v>0</v>
      </c>
      <c r="P817">
        <v>0</v>
      </c>
      <c r="Q817">
        <v>0</v>
      </c>
      <c r="R817">
        <v>45292</v>
      </c>
      <c r="S817">
        <v>45657</v>
      </c>
      <c r="V817" t="s">
        <v>2870</v>
      </c>
      <c r="W817">
        <v>41787</v>
      </c>
      <c r="X817" s="143">
        <v>46875.6</v>
      </c>
      <c r="Y817" s="143">
        <f t="shared" si="24"/>
        <v>46875.6</v>
      </c>
      <c r="Z817" t="b">
        <f t="shared" si="25"/>
        <v>1</v>
      </c>
    </row>
    <row r="818" spans="1:26" x14ac:dyDescent="0.3">
      <c r="A818">
        <v>813</v>
      </c>
      <c r="B818" t="s">
        <v>2871</v>
      </c>
      <c r="C818">
        <v>41791</v>
      </c>
      <c r="D818" t="s">
        <v>1899</v>
      </c>
      <c r="E818">
        <v>1938</v>
      </c>
      <c r="F818" t="s">
        <v>2131</v>
      </c>
      <c r="G818" t="s">
        <v>2103</v>
      </c>
      <c r="H818">
        <v>2</v>
      </c>
      <c r="I818">
        <v>2</v>
      </c>
      <c r="J818" t="s">
        <v>2131</v>
      </c>
      <c r="K818">
        <v>540.25</v>
      </c>
      <c r="L818">
        <v>540.25</v>
      </c>
      <c r="M818">
        <v>46875.6</v>
      </c>
      <c r="N818">
        <v>46875.6</v>
      </c>
      <c r="O818">
        <v>0</v>
      </c>
      <c r="P818">
        <v>0</v>
      </c>
      <c r="Q818">
        <v>0</v>
      </c>
      <c r="R818">
        <v>45292</v>
      </c>
      <c r="S818">
        <v>45657</v>
      </c>
      <c r="V818" t="s">
        <v>2871</v>
      </c>
      <c r="W818">
        <v>41791</v>
      </c>
      <c r="X818" s="143">
        <v>46875.6</v>
      </c>
      <c r="Y818" s="143">
        <f t="shared" si="24"/>
        <v>46875.6</v>
      </c>
      <c r="Z818" t="b">
        <f t="shared" si="25"/>
        <v>1</v>
      </c>
    </row>
    <row r="819" spans="1:26" x14ac:dyDescent="0.3">
      <c r="A819">
        <v>814</v>
      </c>
      <c r="B819" t="s">
        <v>2872</v>
      </c>
      <c r="C819">
        <v>41792</v>
      </c>
      <c r="D819" t="s">
        <v>1899</v>
      </c>
      <c r="E819">
        <v>1938</v>
      </c>
      <c r="F819" t="s">
        <v>2131</v>
      </c>
      <c r="G819" t="s">
        <v>2103</v>
      </c>
      <c r="H819">
        <v>2</v>
      </c>
      <c r="I819">
        <v>2</v>
      </c>
      <c r="J819" t="s">
        <v>2131</v>
      </c>
      <c r="K819">
        <v>554</v>
      </c>
      <c r="L819">
        <v>554</v>
      </c>
      <c r="M819">
        <v>46875.6</v>
      </c>
      <c r="N819">
        <v>46875.6</v>
      </c>
      <c r="O819">
        <v>0</v>
      </c>
      <c r="P819">
        <v>0</v>
      </c>
      <c r="Q819">
        <v>0</v>
      </c>
      <c r="R819">
        <v>45292</v>
      </c>
      <c r="S819">
        <v>45657</v>
      </c>
      <c r="V819" t="s">
        <v>2872</v>
      </c>
      <c r="W819">
        <v>41792</v>
      </c>
      <c r="X819" s="143">
        <v>46875.6</v>
      </c>
      <c r="Y819" s="143">
        <f t="shared" si="24"/>
        <v>46875.6</v>
      </c>
      <c r="Z819" t="b">
        <f t="shared" si="25"/>
        <v>1</v>
      </c>
    </row>
    <row r="820" spans="1:26" x14ac:dyDescent="0.3">
      <c r="A820">
        <v>815</v>
      </c>
      <c r="B820" t="s">
        <v>3403</v>
      </c>
      <c r="C820">
        <v>55476</v>
      </c>
      <c r="D820" t="s">
        <v>1899</v>
      </c>
      <c r="E820">
        <v>2014</v>
      </c>
      <c r="F820" t="s">
        <v>2131</v>
      </c>
      <c r="G820" t="s">
        <v>3404</v>
      </c>
      <c r="H820">
        <v>2</v>
      </c>
      <c r="I820">
        <v>2</v>
      </c>
      <c r="J820" t="s">
        <v>2131</v>
      </c>
      <c r="K820">
        <v>1431.82</v>
      </c>
      <c r="L820">
        <v>765.2</v>
      </c>
      <c r="M820">
        <v>293255.2</v>
      </c>
      <c r="N820">
        <v>293255.2</v>
      </c>
      <c r="O820">
        <v>0</v>
      </c>
      <c r="P820">
        <v>0</v>
      </c>
      <c r="Q820">
        <v>0</v>
      </c>
      <c r="R820">
        <v>45292</v>
      </c>
      <c r="S820">
        <v>45657</v>
      </c>
      <c r="V820" t="s">
        <v>3403</v>
      </c>
      <c r="W820">
        <v>55476</v>
      </c>
      <c r="X820" s="143">
        <v>293255.2</v>
      </c>
      <c r="Y820" s="143">
        <f t="shared" si="24"/>
        <v>293255.2</v>
      </c>
      <c r="Z820" t="b">
        <f t="shared" si="25"/>
        <v>1</v>
      </c>
    </row>
    <row r="821" spans="1:26" x14ac:dyDescent="0.3">
      <c r="A821">
        <v>816</v>
      </c>
      <c r="B821" t="s">
        <v>1388</v>
      </c>
      <c r="C821">
        <v>41471</v>
      </c>
      <c r="D821" t="s">
        <v>1899</v>
      </c>
      <c r="E821">
        <v>1963</v>
      </c>
      <c r="F821" t="s">
        <v>2131</v>
      </c>
      <c r="G821" t="s">
        <v>2103</v>
      </c>
      <c r="H821">
        <v>2</v>
      </c>
      <c r="I821">
        <v>3</v>
      </c>
      <c r="J821" t="s">
        <v>2131</v>
      </c>
      <c r="K821">
        <v>567.20000000000005</v>
      </c>
      <c r="L821">
        <v>508.9</v>
      </c>
      <c r="M821">
        <v>711903.02</v>
      </c>
      <c r="N821">
        <v>711903.02</v>
      </c>
      <c r="O821">
        <v>0</v>
      </c>
      <c r="P821">
        <v>0</v>
      </c>
      <c r="Q821">
        <v>0</v>
      </c>
      <c r="R821">
        <v>45292</v>
      </c>
      <c r="S821">
        <v>45657</v>
      </c>
      <c r="V821" t="s">
        <v>1388</v>
      </c>
      <c r="W821">
        <v>41471</v>
      </c>
      <c r="X821" s="143">
        <v>711903.02</v>
      </c>
      <c r="Y821" s="143">
        <f t="shared" si="24"/>
        <v>711903.02</v>
      </c>
      <c r="Z821" t="b">
        <f t="shared" si="25"/>
        <v>1</v>
      </c>
    </row>
    <row r="822" spans="1:26" x14ac:dyDescent="0.3">
      <c r="A822">
        <v>817</v>
      </c>
      <c r="B822" t="s">
        <v>1390</v>
      </c>
      <c r="C822">
        <v>41489</v>
      </c>
      <c r="D822" t="s">
        <v>1899</v>
      </c>
      <c r="E822">
        <v>1972</v>
      </c>
      <c r="F822" t="s">
        <v>2131</v>
      </c>
      <c r="G822" t="s">
        <v>2103</v>
      </c>
      <c r="H822">
        <v>2</v>
      </c>
      <c r="I822">
        <v>3</v>
      </c>
      <c r="J822" t="s">
        <v>2131</v>
      </c>
      <c r="K822">
        <v>573.20000000000005</v>
      </c>
      <c r="L822">
        <v>490.7</v>
      </c>
      <c r="M822">
        <v>227171.13</v>
      </c>
      <c r="N822">
        <v>227171.13</v>
      </c>
      <c r="O822">
        <v>0</v>
      </c>
      <c r="P822">
        <v>0</v>
      </c>
      <c r="Q822">
        <v>0</v>
      </c>
      <c r="R822">
        <v>45292</v>
      </c>
      <c r="S822">
        <v>45657</v>
      </c>
      <c r="V822" t="s">
        <v>1390</v>
      </c>
      <c r="W822">
        <v>41489</v>
      </c>
      <c r="X822" s="143">
        <v>227171.13</v>
      </c>
      <c r="Y822" s="143">
        <f t="shared" si="24"/>
        <v>227171.13</v>
      </c>
      <c r="Z822" t="b">
        <f t="shared" si="25"/>
        <v>1</v>
      </c>
    </row>
    <row r="823" spans="1:26" x14ac:dyDescent="0.3">
      <c r="A823">
        <v>818</v>
      </c>
      <c r="B823" t="s">
        <v>1393</v>
      </c>
      <c r="C823">
        <v>41510</v>
      </c>
      <c r="D823" t="s">
        <v>1899</v>
      </c>
      <c r="E823">
        <v>1974</v>
      </c>
      <c r="F823" t="s">
        <v>2131</v>
      </c>
      <c r="G823" t="s">
        <v>2103</v>
      </c>
      <c r="H823">
        <v>2</v>
      </c>
      <c r="I823">
        <v>2</v>
      </c>
      <c r="J823" t="s">
        <v>2131</v>
      </c>
      <c r="K823">
        <v>558.5</v>
      </c>
      <c r="L823">
        <v>495.2</v>
      </c>
      <c r="M823">
        <v>830577.34200000006</v>
      </c>
      <c r="N823">
        <v>830577.34200000006</v>
      </c>
      <c r="O823">
        <v>0</v>
      </c>
      <c r="P823">
        <v>0</v>
      </c>
      <c r="Q823">
        <v>0</v>
      </c>
      <c r="R823">
        <v>45292</v>
      </c>
      <c r="S823">
        <v>45657</v>
      </c>
      <c r="V823" t="s">
        <v>1393</v>
      </c>
      <c r="W823">
        <v>41510</v>
      </c>
      <c r="X823" s="143">
        <v>830577.34200000006</v>
      </c>
      <c r="Y823" s="143">
        <f t="shared" si="24"/>
        <v>830577.34200000006</v>
      </c>
      <c r="Z823" t="b">
        <f t="shared" si="25"/>
        <v>1</v>
      </c>
    </row>
    <row r="824" spans="1:26" x14ac:dyDescent="0.3">
      <c r="A824">
        <v>819</v>
      </c>
      <c r="B824" t="s">
        <v>1394</v>
      </c>
      <c r="C824">
        <v>41512</v>
      </c>
      <c r="D824" t="s">
        <v>1899</v>
      </c>
      <c r="E824">
        <v>1975</v>
      </c>
      <c r="F824" t="s">
        <v>2131</v>
      </c>
      <c r="G824" t="s">
        <v>2103</v>
      </c>
      <c r="H824">
        <v>2</v>
      </c>
      <c r="I824">
        <v>2</v>
      </c>
      <c r="J824" t="s">
        <v>2131</v>
      </c>
      <c r="K824">
        <v>547.29999999999995</v>
      </c>
      <c r="L824">
        <v>497.77</v>
      </c>
      <c r="M824">
        <v>3581098.7699999996</v>
      </c>
      <c r="N824">
        <v>3581098.7699999996</v>
      </c>
      <c r="O824">
        <v>0</v>
      </c>
      <c r="P824">
        <v>0</v>
      </c>
      <c r="Q824">
        <v>0</v>
      </c>
      <c r="R824">
        <v>45292</v>
      </c>
      <c r="S824">
        <v>45657</v>
      </c>
      <c r="V824" t="s">
        <v>1394</v>
      </c>
      <c r="W824">
        <v>41512</v>
      </c>
      <c r="X824" s="143">
        <v>3581098.7699999996</v>
      </c>
      <c r="Y824" s="143">
        <f t="shared" si="24"/>
        <v>3581098.7699999996</v>
      </c>
      <c r="Z824" t="b">
        <f t="shared" si="25"/>
        <v>1</v>
      </c>
    </row>
    <row r="825" spans="1:26" x14ac:dyDescent="0.3">
      <c r="A825">
        <v>820</v>
      </c>
      <c r="B825" t="s">
        <v>3490</v>
      </c>
      <c r="C825">
        <v>41503</v>
      </c>
      <c r="D825" t="s">
        <v>1899</v>
      </c>
      <c r="E825">
        <v>1968</v>
      </c>
      <c r="F825" t="s">
        <v>2131</v>
      </c>
      <c r="G825" t="s">
        <v>2130</v>
      </c>
      <c r="H825">
        <v>2</v>
      </c>
      <c r="I825">
        <v>1</v>
      </c>
      <c r="J825" t="s">
        <v>2131</v>
      </c>
      <c r="K825">
        <v>410.8</v>
      </c>
      <c r="L825">
        <v>362.3</v>
      </c>
      <c r="M825">
        <v>1161675.4400000002</v>
      </c>
      <c r="N825">
        <v>1161675.4400000002</v>
      </c>
      <c r="O825">
        <v>0</v>
      </c>
      <c r="P825">
        <v>0</v>
      </c>
      <c r="Q825">
        <v>0</v>
      </c>
      <c r="R825">
        <v>45292</v>
      </c>
      <c r="S825">
        <v>45657</v>
      </c>
      <c r="V825" t="s">
        <v>3490</v>
      </c>
      <c r="W825">
        <v>41503</v>
      </c>
      <c r="X825" s="143">
        <v>1161675.4400000002</v>
      </c>
      <c r="Y825" s="143">
        <f t="shared" si="24"/>
        <v>1161675.4400000002</v>
      </c>
      <c r="Z825" t="b">
        <f t="shared" si="25"/>
        <v>1</v>
      </c>
    </row>
    <row r="826" spans="1:26" x14ac:dyDescent="0.3">
      <c r="A826">
        <v>821</v>
      </c>
      <c r="B826" t="s">
        <v>1395</v>
      </c>
      <c r="C826">
        <v>41513</v>
      </c>
      <c r="D826" t="s">
        <v>1899</v>
      </c>
      <c r="E826">
        <v>1975</v>
      </c>
      <c r="F826" t="s">
        <v>2131</v>
      </c>
      <c r="G826" t="s">
        <v>2103</v>
      </c>
      <c r="H826">
        <v>2</v>
      </c>
      <c r="I826">
        <v>2</v>
      </c>
      <c r="J826" t="s">
        <v>2131</v>
      </c>
      <c r="K826">
        <v>546.70000000000005</v>
      </c>
      <c r="L826">
        <v>501.4</v>
      </c>
      <c r="M826">
        <v>174456</v>
      </c>
      <c r="N826">
        <v>174456</v>
      </c>
      <c r="O826">
        <v>0</v>
      </c>
      <c r="P826">
        <v>0</v>
      </c>
      <c r="Q826">
        <v>0</v>
      </c>
      <c r="R826">
        <v>45292</v>
      </c>
      <c r="S826">
        <v>45657</v>
      </c>
      <c r="V826" t="s">
        <v>1395</v>
      </c>
      <c r="W826">
        <v>41513</v>
      </c>
      <c r="X826" s="143">
        <v>174456</v>
      </c>
      <c r="Y826" s="143">
        <f t="shared" si="24"/>
        <v>174456</v>
      </c>
      <c r="Z826" t="b">
        <f t="shared" si="25"/>
        <v>1</v>
      </c>
    </row>
    <row r="827" spans="1:26" x14ac:dyDescent="0.3">
      <c r="A827">
        <v>822</v>
      </c>
      <c r="B827" t="s">
        <v>1635</v>
      </c>
      <c r="C827">
        <v>41531</v>
      </c>
      <c r="D827" t="s">
        <v>1899</v>
      </c>
      <c r="E827">
        <v>1965</v>
      </c>
      <c r="F827">
        <v>2019</v>
      </c>
      <c r="G827" t="s">
        <v>2097</v>
      </c>
      <c r="H827">
        <v>2</v>
      </c>
      <c r="I827">
        <v>2</v>
      </c>
      <c r="J827" t="s">
        <v>2131</v>
      </c>
      <c r="K827">
        <v>826.56</v>
      </c>
      <c r="L827">
        <v>701.1</v>
      </c>
      <c r="M827">
        <v>104569.2</v>
      </c>
      <c r="N827">
        <v>104569.2</v>
      </c>
      <c r="O827">
        <v>0</v>
      </c>
      <c r="P827">
        <v>0</v>
      </c>
      <c r="Q827">
        <v>0</v>
      </c>
      <c r="R827">
        <v>45292</v>
      </c>
      <c r="S827">
        <v>45657</v>
      </c>
      <c r="V827" t="s">
        <v>1635</v>
      </c>
      <c r="W827">
        <v>41531</v>
      </c>
      <c r="X827" s="143">
        <v>104569.2</v>
      </c>
      <c r="Y827" s="143">
        <f t="shared" si="24"/>
        <v>104569.2</v>
      </c>
      <c r="Z827" t="b">
        <f t="shared" si="25"/>
        <v>1</v>
      </c>
    </row>
    <row r="828" spans="1:26" x14ac:dyDescent="0.3">
      <c r="A828">
        <v>823</v>
      </c>
      <c r="B828" t="s">
        <v>639</v>
      </c>
      <c r="C828">
        <v>42968</v>
      </c>
      <c r="D828" t="s">
        <v>1899</v>
      </c>
      <c r="E828">
        <v>1968</v>
      </c>
      <c r="F828" t="s">
        <v>2131</v>
      </c>
      <c r="G828" t="s">
        <v>2098</v>
      </c>
      <c r="H828">
        <v>2</v>
      </c>
      <c r="I828">
        <v>2</v>
      </c>
      <c r="J828" t="s">
        <v>2131</v>
      </c>
      <c r="K828">
        <v>988</v>
      </c>
      <c r="L828">
        <v>569.6</v>
      </c>
      <c r="M828">
        <v>1449104.59</v>
      </c>
      <c r="N828">
        <v>1449104.59</v>
      </c>
      <c r="O828">
        <v>0</v>
      </c>
      <c r="P828">
        <v>0</v>
      </c>
      <c r="Q828">
        <v>0</v>
      </c>
      <c r="R828">
        <v>45292</v>
      </c>
      <c r="S828">
        <v>45657</v>
      </c>
      <c r="V828" t="s">
        <v>639</v>
      </c>
      <c r="W828">
        <v>42968</v>
      </c>
      <c r="X828" s="143">
        <v>1449104.59</v>
      </c>
      <c r="Y828" s="143">
        <f t="shared" si="24"/>
        <v>1449104.59</v>
      </c>
      <c r="Z828" t="b">
        <f t="shared" si="25"/>
        <v>1</v>
      </c>
    </row>
    <row r="829" spans="1:26" x14ac:dyDescent="0.3">
      <c r="A829">
        <v>824</v>
      </c>
      <c r="B829" t="s">
        <v>640</v>
      </c>
      <c r="C829">
        <v>42970</v>
      </c>
      <c r="D829" t="s">
        <v>1899</v>
      </c>
      <c r="E829">
        <v>1968</v>
      </c>
      <c r="F829" t="s">
        <v>2131</v>
      </c>
      <c r="G829" t="s">
        <v>2098</v>
      </c>
      <c r="H829">
        <v>2</v>
      </c>
      <c r="I829">
        <v>2</v>
      </c>
      <c r="J829" t="s">
        <v>2131</v>
      </c>
      <c r="K829">
        <v>988</v>
      </c>
      <c r="L829">
        <v>589.20000000000005</v>
      </c>
      <c r="M829">
        <v>1406954.9</v>
      </c>
      <c r="N829">
        <v>1406954.9</v>
      </c>
      <c r="O829">
        <v>0</v>
      </c>
      <c r="P829">
        <v>0</v>
      </c>
      <c r="Q829">
        <v>0</v>
      </c>
      <c r="R829">
        <v>45292</v>
      </c>
      <c r="S829">
        <v>45657</v>
      </c>
      <c r="V829" t="s">
        <v>640</v>
      </c>
      <c r="W829">
        <v>42970</v>
      </c>
      <c r="X829" s="143">
        <v>1406954.9</v>
      </c>
      <c r="Y829" s="143">
        <f t="shared" si="24"/>
        <v>1406954.9</v>
      </c>
      <c r="Z829" t="b">
        <f t="shared" si="25"/>
        <v>1</v>
      </c>
    </row>
    <row r="830" spans="1:26" x14ac:dyDescent="0.3">
      <c r="A830">
        <v>825</v>
      </c>
      <c r="B830" t="s">
        <v>1089</v>
      </c>
      <c r="C830">
        <v>41905</v>
      </c>
      <c r="D830" t="s">
        <v>1899</v>
      </c>
      <c r="E830">
        <v>1960</v>
      </c>
      <c r="F830" t="s">
        <v>2131</v>
      </c>
      <c r="G830" t="s">
        <v>2103</v>
      </c>
      <c r="H830">
        <v>2</v>
      </c>
      <c r="I830">
        <v>1</v>
      </c>
      <c r="J830" t="s">
        <v>2131</v>
      </c>
      <c r="K830">
        <v>357.2</v>
      </c>
      <c r="L830">
        <v>135.69999999999999</v>
      </c>
      <c r="M830">
        <v>127488</v>
      </c>
      <c r="N830">
        <v>127488</v>
      </c>
      <c r="O830">
        <v>0</v>
      </c>
      <c r="P830">
        <v>0</v>
      </c>
      <c r="Q830">
        <v>0</v>
      </c>
      <c r="R830">
        <v>45292</v>
      </c>
      <c r="S830">
        <v>45657</v>
      </c>
      <c r="V830" t="s">
        <v>1089</v>
      </c>
      <c r="W830">
        <v>41905</v>
      </c>
      <c r="X830" s="143">
        <v>127488</v>
      </c>
      <c r="Y830" s="143">
        <f t="shared" si="24"/>
        <v>127488</v>
      </c>
      <c r="Z830" t="b">
        <f t="shared" si="25"/>
        <v>1</v>
      </c>
    </row>
    <row r="831" spans="1:26" x14ac:dyDescent="0.3">
      <c r="A831">
        <v>826</v>
      </c>
      <c r="B831" t="s">
        <v>1090</v>
      </c>
      <c r="C831">
        <v>41926</v>
      </c>
      <c r="D831" t="s">
        <v>1899</v>
      </c>
      <c r="E831">
        <v>1970</v>
      </c>
      <c r="F831" t="s">
        <v>2131</v>
      </c>
      <c r="G831" t="s">
        <v>2103</v>
      </c>
      <c r="H831">
        <v>2</v>
      </c>
      <c r="I831">
        <v>3</v>
      </c>
      <c r="J831" t="s">
        <v>2131</v>
      </c>
      <c r="K831">
        <v>531.20000000000005</v>
      </c>
      <c r="L831">
        <v>460.63</v>
      </c>
      <c r="M831">
        <v>1258365.57</v>
      </c>
      <c r="N831">
        <v>1258365.57</v>
      </c>
      <c r="O831">
        <v>0</v>
      </c>
      <c r="P831">
        <v>0</v>
      </c>
      <c r="Q831">
        <v>0</v>
      </c>
      <c r="R831">
        <v>45292</v>
      </c>
      <c r="S831">
        <v>45657</v>
      </c>
      <c r="V831" t="s">
        <v>1090</v>
      </c>
      <c r="W831">
        <v>41926</v>
      </c>
      <c r="X831" s="143">
        <v>1258365.57</v>
      </c>
      <c r="Y831" s="143">
        <f t="shared" si="24"/>
        <v>1258365.57</v>
      </c>
      <c r="Z831" t="b">
        <f t="shared" si="25"/>
        <v>1</v>
      </c>
    </row>
    <row r="832" spans="1:26" x14ac:dyDescent="0.3">
      <c r="A832">
        <v>827</v>
      </c>
      <c r="B832" t="s">
        <v>1091</v>
      </c>
      <c r="C832">
        <v>41930</v>
      </c>
      <c r="D832" t="s">
        <v>1899</v>
      </c>
      <c r="E832">
        <v>1960</v>
      </c>
      <c r="F832" t="s">
        <v>2131</v>
      </c>
      <c r="G832" t="s">
        <v>2103</v>
      </c>
      <c r="H832">
        <v>2</v>
      </c>
      <c r="I832">
        <v>1</v>
      </c>
      <c r="J832" t="s">
        <v>2131</v>
      </c>
      <c r="K832">
        <v>385.6</v>
      </c>
      <c r="L832">
        <v>335.6</v>
      </c>
      <c r="M832">
        <v>516395.46</v>
      </c>
      <c r="N832">
        <v>516395.46</v>
      </c>
      <c r="O832">
        <v>0</v>
      </c>
      <c r="P832">
        <v>0</v>
      </c>
      <c r="Q832">
        <v>0</v>
      </c>
      <c r="R832">
        <v>45292</v>
      </c>
      <c r="S832">
        <v>45657</v>
      </c>
      <c r="V832" t="s">
        <v>1091</v>
      </c>
      <c r="W832">
        <v>41930</v>
      </c>
      <c r="X832" s="143">
        <v>516395.46</v>
      </c>
      <c r="Y832" s="143">
        <f t="shared" si="24"/>
        <v>516395.46</v>
      </c>
      <c r="Z832" t="b">
        <f t="shared" si="25"/>
        <v>1</v>
      </c>
    </row>
    <row r="833" spans="1:26" x14ac:dyDescent="0.3">
      <c r="A833">
        <v>828</v>
      </c>
      <c r="B833" t="s">
        <v>642</v>
      </c>
      <c r="C833">
        <v>42004</v>
      </c>
      <c r="D833" t="s">
        <v>1899</v>
      </c>
      <c r="E833">
        <v>1974</v>
      </c>
      <c r="F833" t="s">
        <v>2131</v>
      </c>
      <c r="G833" t="s">
        <v>2103</v>
      </c>
      <c r="H833">
        <v>2</v>
      </c>
      <c r="I833">
        <v>2</v>
      </c>
      <c r="J833" t="s">
        <v>2131</v>
      </c>
      <c r="K833">
        <v>542.20000000000005</v>
      </c>
      <c r="L833">
        <v>478.5</v>
      </c>
      <c r="M833">
        <v>1547251.67</v>
      </c>
      <c r="N833">
        <v>1547251.67</v>
      </c>
      <c r="O833">
        <v>0</v>
      </c>
      <c r="P833">
        <v>0</v>
      </c>
      <c r="Q833">
        <v>0</v>
      </c>
      <c r="R833">
        <v>45292</v>
      </c>
      <c r="S833">
        <v>45657</v>
      </c>
      <c r="V833" t="s">
        <v>642</v>
      </c>
      <c r="W833">
        <v>42004</v>
      </c>
      <c r="X833" s="143">
        <v>1547251.67</v>
      </c>
      <c r="Y833" s="143">
        <f t="shared" si="24"/>
        <v>1547251.67</v>
      </c>
      <c r="Z833" t="b">
        <f t="shared" si="25"/>
        <v>1</v>
      </c>
    </row>
    <row r="834" spans="1:26" x14ac:dyDescent="0.3">
      <c r="A834">
        <v>829</v>
      </c>
      <c r="B834" t="s">
        <v>641</v>
      </c>
      <c r="C834">
        <v>42002</v>
      </c>
      <c r="D834" t="s">
        <v>1899</v>
      </c>
      <c r="E834">
        <v>1974</v>
      </c>
      <c r="F834" t="s">
        <v>2131</v>
      </c>
      <c r="G834" t="s">
        <v>2103</v>
      </c>
      <c r="H834">
        <v>2</v>
      </c>
      <c r="I834">
        <v>2</v>
      </c>
      <c r="J834" t="s">
        <v>2131</v>
      </c>
      <c r="K834">
        <v>552.73</v>
      </c>
      <c r="L834">
        <v>530.70000000000005</v>
      </c>
      <c r="M834">
        <v>533062.58000000007</v>
      </c>
      <c r="N834">
        <v>533062.58000000007</v>
      </c>
      <c r="O834">
        <v>0</v>
      </c>
      <c r="P834">
        <v>0</v>
      </c>
      <c r="Q834">
        <v>0</v>
      </c>
      <c r="R834">
        <v>45292</v>
      </c>
      <c r="S834">
        <v>45657</v>
      </c>
      <c r="V834" t="s">
        <v>641</v>
      </c>
      <c r="W834">
        <v>42002</v>
      </c>
      <c r="X834" s="143">
        <v>533062.58000000007</v>
      </c>
      <c r="Y834" s="143">
        <f t="shared" si="24"/>
        <v>533062.58000000007</v>
      </c>
      <c r="Z834" t="b">
        <f t="shared" si="25"/>
        <v>1</v>
      </c>
    </row>
    <row r="835" spans="1:26" x14ac:dyDescent="0.3">
      <c r="A835">
        <v>830</v>
      </c>
      <c r="B835" t="s">
        <v>645</v>
      </c>
      <c r="C835">
        <v>42112</v>
      </c>
      <c r="D835" t="s">
        <v>1899</v>
      </c>
      <c r="E835">
        <v>1972</v>
      </c>
      <c r="F835" t="s">
        <v>2131</v>
      </c>
      <c r="G835" t="s">
        <v>2103</v>
      </c>
      <c r="H835">
        <v>2</v>
      </c>
      <c r="I835">
        <v>3</v>
      </c>
      <c r="J835" t="s">
        <v>2131</v>
      </c>
      <c r="K835">
        <v>519.72</v>
      </c>
      <c r="L835">
        <v>515.29999999999995</v>
      </c>
      <c r="M835">
        <v>1957572.08</v>
      </c>
      <c r="N835">
        <v>1957572.08</v>
      </c>
      <c r="O835">
        <v>0</v>
      </c>
      <c r="P835">
        <v>0</v>
      </c>
      <c r="Q835">
        <v>0</v>
      </c>
      <c r="R835">
        <v>45292</v>
      </c>
      <c r="S835">
        <v>45657</v>
      </c>
      <c r="V835" t="s">
        <v>645</v>
      </c>
      <c r="W835">
        <v>42112</v>
      </c>
      <c r="X835" s="143">
        <v>1957572.08</v>
      </c>
      <c r="Y835" s="143">
        <f t="shared" si="24"/>
        <v>1957572.08</v>
      </c>
      <c r="Z835" t="b">
        <f t="shared" si="25"/>
        <v>1</v>
      </c>
    </row>
    <row r="836" spans="1:26" x14ac:dyDescent="0.3">
      <c r="A836">
        <v>831</v>
      </c>
      <c r="B836" t="s">
        <v>649</v>
      </c>
      <c r="C836">
        <v>42116</v>
      </c>
      <c r="D836" t="s">
        <v>1899</v>
      </c>
      <c r="E836">
        <v>1973</v>
      </c>
      <c r="F836" t="s">
        <v>2131</v>
      </c>
      <c r="G836" t="s">
        <v>2103</v>
      </c>
      <c r="H836">
        <v>2</v>
      </c>
      <c r="I836">
        <v>2</v>
      </c>
      <c r="J836" t="s">
        <v>2131</v>
      </c>
      <c r="K836">
        <v>520.79999999999995</v>
      </c>
      <c r="L836">
        <v>516.6</v>
      </c>
      <c r="M836">
        <v>1350525.78</v>
      </c>
      <c r="N836">
        <v>1350525.78</v>
      </c>
      <c r="O836">
        <v>0</v>
      </c>
      <c r="P836">
        <v>0</v>
      </c>
      <c r="Q836">
        <v>0</v>
      </c>
      <c r="R836">
        <v>45292</v>
      </c>
      <c r="S836">
        <v>45657</v>
      </c>
      <c r="V836" t="s">
        <v>649</v>
      </c>
      <c r="W836">
        <v>42116</v>
      </c>
      <c r="X836" s="143">
        <v>1350525.78</v>
      </c>
      <c r="Y836" s="143">
        <f t="shared" si="24"/>
        <v>1350525.78</v>
      </c>
      <c r="Z836" t="b">
        <f t="shared" si="25"/>
        <v>1</v>
      </c>
    </row>
    <row r="837" spans="1:26" x14ac:dyDescent="0.3">
      <c r="A837">
        <v>832</v>
      </c>
      <c r="B837" t="s">
        <v>650</v>
      </c>
      <c r="C837">
        <v>42117</v>
      </c>
      <c r="D837" t="s">
        <v>1899</v>
      </c>
      <c r="E837">
        <v>1973</v>
      </c>
      <c r="F837" t="s">
        <v>2131</v>
      </c>
      <c r="G837" t="s">
        <v>2103</v>
      </c>
      <c r="H837">
        <v>2</v>
      </c>
      <c r="I837">
        <v>2</v>
      </c>
      <c r="J837" t="s">
        <v>2131</v>
      </c>
      <c r="K837">
        <v>519.46</v>
      </c>
      <c r="L837">
        <v>519.46</v>
      </c>
      <c r="M837">
        <v>893779.4</v>
      </c>
      <c r="N837">
        <v>893779.4</v>
      </c>
      <c r="O837">
        <v>0</v>
      </c>
      <c r="P837">
        <v>0</v>
      </c>
      <c r="Q837">
        <v>0</v>
      </c>
      <c r="R837">
        <v>45292</v>
      </c>
      <c r="S837">
        <v>45657</v>
      </c>
      <c r="V837" t="s">
        <v>650</v>
      </c>
      <c r="W837">
        <v>42117</v>
      </c>
      <c r="X837" s="143">
        <v>893779.4</v>
      </c>
      <c r="Y837" s="143">
        <f t="shared" si="24"/>
        <v>893779.4</v>
      </c>
      <c r="Z837" t="b">
        <f t="shared" si="25"/>
        <v>1</v>
      </c>
    </row>
    <row r="838" spans="1:26" x14ac:dyDescent="0.3">
      <c r="A838">
        <v>833</v>
      </c>
      <c r="B838" t="s">
        <v>651</v>
      </c>
      <c r="C838">
        <v>42118</v>
      </c>
      <c r="D838" t="s">
        <v>1899</v>
      </c>
      <c r="E838">
        <v>1975</v>
      </c>
      <c r="F838" t="s">
        <v>2131</v>
      </c>
      <c r="G838" t="s">
        <v>2103</v>
      </c>
      <c r="H838">
        <v>2</v>
      </c>
      <c r="I838">
        <v>2</v>
      </c>
      <c r="J838" t="s">
        <v>2131</v>
      </c>
      <c r="K838">
        <v>549.6</v>
      </c>
      <c r="L838">
        <v>513</v>
      </c>
      <c r="M838">
        <v>1442633.94</v>
      </c>
      <c r="N838">
        <v>1442633.94</v>
      </c>
      <c r="O838">
        <v>0</v>
      </c>
      <c r="P838">
        <v>0</v>
      </c>
      <c r="Q838">
        <v>0</v>
      </c>
      <c r="R838">
        <v>45292</v>
      </c>
      <c r="S838">
        <v>45657</v>
      </c>
      <c r="V838" t="s">
        <v>651</v>
      </c>
      <c r="W838">
        <v>42118</v>
      </c>
      <c r="X838" s="143">
        <v>1442633.94</v>
      </c>
      <c r="Y838" s="143">
        <f t="shared" si="24"/>
        <v>1442633.94</v>
      </c>
      <c r="Z838" t="b">
        <f t="shared" si="25"/>
        <v>1</v>
      </c>
    </row>
    <row r="839" spans="1:26" x14ac:dyDescent="0.3">
      <c r="A839">
        <v>834</v>
      </c>
      <c r="B839" t="s">
        <v>652</v>
      </c>
      <c r="C839">
        <v>42133</v>
      </c>
      <c r="D839" t="s">
        <v>1899</v>
      </c>
      <c r="E839">
        <v>1970</v>
      </c>
      <c r="F839" t="s">
        <v>2131</v>
      </c>
      <c r="G839" t="s">
        <v>2103</v>
      </c>
      <c r="H839">
        <v>2</v>
      </c>
      <c r="I839">
        <v>3</v>
      </c>
      <c r="J839" t="s">
        <v>2131</v>
      </c>
      <c r="K839">
        <v>538.69000000000005</v>
      </c>
      <c r="L839">
        <v>529.4</v>
      </c>
      <c r="M839">
        <v>1014835.67</v>
      </c>
      <c r="N839">
        <v>1014835.67</v>
      </c>
      <c r="O839">
        <v>0</v>
      </c>
      <c r="P839">
        <v>0</v>
      </c>
      <c r="Q839">
        <v>0</v>
      </c>
      <c r="R839">
        <v>45292</v>
      </c>
      <c r="S839">
        <v>45657</v>
      </c>
      <c r="V839" t="s">
        <v>652</v>
      </c>
      <c r="W839">
        <v>42133</v>
      </c>
      <c r="X839" s="143">
        <v>1014835.67</v>
      </c>
      <c r="Y839" s="143">
        <f t="shared" ref="Y839:Y902" si="26">VLOOKUP(W839,C:M,11,0)</f>
        <v>1014835.67</v>
      </c>
      <c r="Z839" t="b">
        <f t="shared" ref="Z839:Z902" si="27">AND(X839=Y839)</f>
        <v>1</v>
      </c>
    </row>
    <row r="840" spans="1:26" x14ac:dyDescent="0.3">
      <c r="A840">
        <v>835</v>
      </c>
      <c r="B840" t="s">
        <v>655</v>
      </c>
      <c r="C840">
        <v>42128</v>
      </c>
      <c r="D840" t="s">
        <v>1899</v>
      </c>
      <c r="E840">
        <v>1968</v>
      </c>
      <c r="F840" t="s">
        <v>2131</v>
      </c>
      <c r="G840" t="s">
        <v>2103</v>
      </c>
      <c r="H840">
        <v>2</v>
      </c>
      <c r="I840">
        <v>3</v>
      </c>
      <c r="J840" t="s">
        <v>2131</v>
      </c>
      <c r="K840">
        <v>535.41999999999996</v>
      </c>
      <c r="L840">
        <v>528.65</v>
      </c>
      <c r="M840">
        <v>1108288.9099999999</v>
      </c>
      <c r="N840">
        <v>1108288.9099999999</v>
      </c>
      <c r="O840">
        <v>0</v>
      </c>
      <c r="P840">
        <v>0</v>
      </c>
      <c r="Q840">
        <v>0</v>
      </c>
      <c r="R840">
        <v>45292</v>
      </c>
      <c r="S840">
        <v>45657</v>
      </c>
      <c r="V840" t="s">
        <v>655</v>
      </c>
      <c r="W840">
        <v>42128</v>
      </c>
      <c r="X840" s="143">
        <v>1108288.9099999999</v>
      </c>
      <c r="Y840" s="143">
        <f t="shared" si="26"/>
        <v>1108288.9099999999</v>
      </c>
      <c r="Z840" t="b">
        <f t="shared" si="27"/>
        <v>1</v>
      </c>
    </row>
    <row r="841" spans="1:26" x14ac:dyDescent="0.3">
      <c r="A841">
        <v>836</v>
      </c>
      <c r="B841" t="s">
        <v>656</v>
      </c>
      <c r="C841">
        <v>42135</v>
      </c>
      <c r="D841" t="s">
        <v>1899</v>
      </c>
      <c r="E841">
        <v>1971</v>
      </c>
      <c r="F841" t="s">
        <v>2131</v>
      </c>
      <c r="G841" t="s">
        <v>2103</v>
      </c>
      <c r="H841">
        <v>2</v>
      </c>
      <c r="I841">
        <v>3</v>
      </c>
      <c r="J841" t="s">
        <v>2131</v>
      </c>
      <c r="K841">
        <v>557.45000000000005</v>
      </c>
      <c r="L841">
        <v>544</v>
      </c>
      <c r="M841">
        <v>2059392.6700000002</v>
      </c>
      <c r="N841">
        <v>2059392.6700000002</v>
      </c>
      <c r="O841">
        <v>0</v>
      </c>
      <c r="P841">
        <v>0</v>
      </c>
      <c r="Q841">
        <v>0</v>
      </c>
      <c r="R841">
        <v>45292</v>
      </c>
      <c r="S841">
        <v>45657</v>
      </c>
      <c r="V841" t="s">
        <v>656</v>
      </c>
      <c r="W841">
        <v>42135</v>
      </c>
      <c r="X841" s="143">
        <v>2059392.6700000002</v>
      </c>
      <c r="Y841" s="143">
        <f t="shared" si="26"/>
        <v>2059392.6700000002</v>
      </c>
      <c r="Z841" t="b">
        <f t="shared" si="27"/>
        <v>1</v>
      </c>
    </row>
    <row r="842" spans="1:26" x14ac:dyDescent="0.3">
      <c r="A842">
        <v>837</v>
      </c>
      <c r="B842" t="s">
        <v>2873</v>
      </c>
      <c r="C842">
        <v>42137</v>
      </c>
      <c r="D842" t="s">
        <v>1899</v>
      </c>
      <c r="E842">
        <v>1958</v>
      </c>
      <c r="F842" t="s">
        <v>2131</v>
      </c>
      <c r="G842" t="s">
        <v>2103</v>
      </c>
      <c r="H842">
        <v>2</v>
      </c>
      <c r="I842">
        <v>2</v>
      </c>
      <c r="J842" t="s">
        <v>2131</v>
      </c>
      <c r="K842">
        <v>829.02</v>
      </c>
      <c r="L842">
        <v>734.68</v>
      </c>
      <c r="M842">
        <v>129924</v>
      </c>
      <c r="N842">
        <v>129924</v>
      </c>
      <c r="O842">
        <v>0</v>
      </c>
      <c r="P842">
        <v>0</v>
      </c>
      <c r="Q842">
        <v>0</v>
      </c>
      <c r="R842">
        <v>45292</v>
      </c>
      <c r="S842">
        <v>45657</v>
      </c>
      <c r="V842" t="s">
        <v>2873</v>
      </c>
      <c r="W842">
        <v>42137</v>
      </c>
      <c r="X842" s="143">
        <v>129924</v>
      </c>
      <c r="Y842" s="143">
        <f t="shared" si="26"/>
        <v>129924</v>
      </c>
      <c r="Z842" t="b">
        <f t="shared" si="27"/>
        <v>1</v>
      </c>
    </row>
    <row r="843" spans="1:26" x14ac:dyDescent="0.3">
      <c r="A843">
        <v>838</v>
      </c>
      <c r="B843" t="s">
        <v>644</v>
      </c>
      <c r="C843">
        <v>42111</v>
      </c>
      <c r="D843" t="s">
        <v>1899</v>
      </c>
      <c r="E843">
        <v>1972</v>
      </c>
      <c r="F843" t="s">
        <v>2131</v>
      </c>
      <c r="G843" t="s">
        <v>2103</v>
      </c>
      <c r="H843">
        <v>2</v>
      </c>
      <c r="I843">
        <v>3</v>
      </c>
      <c r="J843" t="s">
        <v>2131</v>
      </c>
      <c r="K843">
        <v>532.08000000000004</v>
      </c>
      <c r="L843">
        <v>522.20000000000005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45292</v>
      </c>
      <c r="S843">
        <v>45657</v>
      </c>
      <c r="V843" t="s">
        <v>644</v>
      </c>
      <c r="W843">
        <v>42111</v>
      </c>
      <c r="X843" s="143">
        <v>0</v>
      </c>
      <c r="Y843" s="143">
        <f t="shared" si="26"/>
        <v>0</v>
      </c>
      <c r="Z843" t="b">
        <f t="shared" si="27"/>
        <v>1</v>
      </c>
    </row>
    <row r="844" spans="1:26" x14ac:dyDescent="0.3">
      <c r="A844">
        <v>839</v>
      </c>
      <c r="B844" t="s">
        <v>1454</v>
      </c>
      <c r="C844">
        <v>42311</v>
      </c>
      <c r="D844" t="s">
        <v>1899</v>
      </c>
      <c r="E844">
        <v>1974</v>
      </c>
      <c r="F844" t="s">
        <v>2131</v>
      </c>
      <c r="G844" t="s">
        <v>2097</v>
      </c>
      <c r="H844">
        <v>2</v>
      </c>
      <c r="I844">
        <v>3</v>
      </c>
      <c r="J844" t="s">
        <v>2131</v>
      </c>
      <c r="K844">
        <v>1428.9</v>
      </c>
      <c r="L844">
        <v>819.9</v>
      </c>
      <c r="M844">
        <v>2498284.2800000003</v>
      </c>
      <c r="N844">
        <v>2498284.2800000003</v>
      </c>
      <c r="O844">
        <v>0</v>
      </c>
      <c r="P844">
        <v>0</v>
      </c>
      <c r="Q844">
        <v>0</v>
      </c>
      <c r="R844">
        <v>45292</v>
      </c>
      <c r="S844">
        <v>45657</v>
      </c>
      <c r="V844" t="s">
        <v>1454</v>
      </c>
      <c r="W844">
        <v>42311</v>
      </c>
      <c r="X844" s="143">
        <v>2498284.2800000003</v>
      </c>
      <c r="Y844" s="143">
        <f t="shared" si="26"/>
        <v>2498284.2800000003</v>
      </c>
      <c r="Z844" t="b">
        <f t="shared" si="27"/>
        <v>1</v>
      </c>
    </row>
    <row r="845" spans="1:26" x14ac:dyDescent="0.3">
      <c r="A845">
        <v>840</v>
      </c>
      <c r="B845" t="s">
        <v>1455</v>
      </c>
      <c r="C845">
        <v>42316</v>
      </c>
      <c r="D845" t="s">
        <v>1899</v>
      </c>
      <c r="E845">
        <v>1974</v>
      </c>
      <c r="F845" t="s">
        <v>2131</v>
      </c>
      <c r="G845" t="s">
        <v>2097</v>
      </c>
      <c r="H845">
        <v>2</v>
      </c>
      <c r="I845">
        <v>3</v>
      </c>
      <c r="J845" t="s">
        <v>2131</v>
      </c>
      <c r="K845">
        <v>1420.7</v>
      </c>
      <c r="L845">
        <v>818.7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45292</v>
      </c>
      <c r="S845">
        <v>45657</v>
      </c>
      <c r="V845" t="s">
        <v>1455</v>
      </c>
      <c r="W845">
        <v>42316</v>
      </c>
      <c r="X845" s="143">
        <v>0</v>
      </c>
      <c r="Y845" s="143">
        <f t="shared" si="26"/>
        <v>0</v>
      </c>
      <c r="Z845" t="b">
        <f t="shared" si="27"/>
        <v>1</v>
      </c>
    </row>
    <row r="846" spans="1:26" x14ac:dyDescent="0.3">
      <c r="A846">
        <v>841</v>
      </c>
      <c r="B846" t="s">
        <v>1092</v>
      </c>
      <c r="C846">
        <v>42332</v>
      </c>
      <c r="D846" t="s">
        <v>1899</v>
      </c>
      <c r="E846">
        <v>1960</v>
      </c>
      <c r="F846" t="s">
        <v>2131</v>
      </c>
      <c r="G846" t="s">
        <v>2103</v>
      </c>
      <c r="H846">
        <v>3</v>
      </c>
      <c r="I846">
        <v>1</v>
      </c>
      <c r="J846" t="s">
        <v>2131</v>
      </c>
      <c r="K846">
        <v>3189.9</v>
      </c>
      <c r="L846">
        <v>2005.8</v>
      </c>
      <c r="M846">
        <v>5864611.25</v>
      </c>
      <c r="N846">
        <v>5864611.25</v>
      </c>
      <c r="O846">
        <v>0</v>
      </c>
      <c r="P846">
        <v>0</v>
      </c>
      <c r="Q846">
        <v>0</v>
      </c>
      <c r="R846">
        <v>45292</v>
      </c>
      <c r="S846">
        <v>45657</v>
      </c>
      <c r="V846" t="s">
        <v>1092</v>
      </c>
      <c r="W846">
        <v>42332</v>
      </c>
      <c r="X846" s="143">
        <v>5864611.25</v>
      </c>
      <c r="Y846" s="143">
        <f t="shared" si="26"/>
        <v>5864611.25</v>
      </c>
      <c r="Z846" t="b">
        <f t="shared" si="27"/>
        <v>1</v>
      </c>
    </row>
    <row r="847" spans="1:26" x14ac:dyDescent="0.3">
      <c r="A847">
        <v>842</v>
      </c>
      <c r="B847" t="s">
        <v>1093</v>
      </c>
      <c r="C847">
        <v>42318</v>
      </c>
      <c r="D847" t="s">
        <v>1899</v>
      </c>
      <c r="E847">
        <v>1959</v>
      </c>
      <c r="F847" t="s">
        <v>2131</v>
      </c>
      <c r="G847" t="s">
        <v>2103</v>
      </c>
      <c r="H847">
        <v>3</v>
      </c>
      <c r="I847">
        <v>1</v>
      </c>
      <c r="J847" t="s">
        <v>2131</v>
      </c>
      <c r="K847">
        <v>520.79999999999995</v>
      </c>
      <c r="L847">
        <v>260.39999999999998</v>
      </c>
      <c r="M847">
        <v>22944</v>
      </c>
      <c r="N847">
        <v>22944</v>
      </c>
      <c r="O847">
        <v>0</v>
      </c>
      <c r="P847">
        <v>0</v>
      </c>
      <c r="Q847">
        <v>0</v>
      </c>
      <c r="R847">
        <v>45292</v>
      </c>
      <c r="S847">
        <v>45657</v>
      </c>
      <c r="V847" t="s">
        <v>3277</v>
      </c>
      <c r="W847">
        <v>42318</v>
      </c>
      <c r="X847" s="143">
        <v>22944</v>
      </c>
      <c r="Y847" s="143">
        <f t="shared" si="26"/>
        <v>22944</v>
      </c>
      <c r="Z847" t="b">
        <f t="shared" si="27"/>
        <v>1</v>
      </c>
    </row>
    <row r="848" spans="1:26" x14ac:dyDescent="0.3">
      <c r="A848">
        <v>843</v>
      </c>
      <c r="B848" t="s">
        <v>2000</v>
      </c>
      <c r="C848">
        <v>42339</v>
      </c>
      <c r="D848" t="s">
        <v>1899</v>
      </c>
      <c r="E848">
        <v>1967</v>
      </c>
      <c r="F848" t="s">
        <v>2131</v>
      </c>
      <c r="G848" t="s">
        <v>2098</v>
      </c>
      <c r="H848">
        <v>4</v>
      </c>
      <c r="I848">
        <v>3</v>
      </c>
      <c r="J848" t="s">
        <v>2131</v>
      </c>
      <c r="K848">
        <v>2817.3</v>
      </c>
      <c r="L848">
        <v>2044.2</v>
      </c>
      <c r="M848">
        <v>5668339.3599999994</v>
      </c>
      <c r="N848">
        <v>5668339.3599999994</v>
      </c>
      <c r="O848">
        <v>0</v>
      </c>
      <c r="P848">
        <v>0</v>
      </c>
      <c r="Q848">
        <v>0</v>
      </c>
      <c r="R848">
        <v>45292</v>
      </c>
      <c r="S848">
        <v>45657</v>
      </c>
      <c r="V848" t="s">
        <v>2000</v>
      </c>
      <c r="W848">
        <v>42339</v>
      </c>
      <c r="X848" s="143">
        <v>5668339.3599999994</v>
      </c>
      <c r="Y848" s="143">
        <f t="shared" si="26"/>
        <v>5668339.3599999994</v>
      </c>
      <c r="Z848" t="b">
        <f t="shared" si="27"/>
        <v>1</v>
      </c>
    </row>
    <row r="849" spans="1:26" x14ac:dyDescent="0.3">
      <c r="A849">
        <v>844</v>
      </c>
      <c r="B849" t="s">
        <v>1094</v>
      </c>
      <c r="C849">
        <v>42340</v>
      </c>
      <c r="D849" t="s">
        <v>1899</v>
      </c>
      <c r="E849">
        <v>1969</v>
      </c>
      <c r="F849" t="s">
        <v>2131</v>
      </c>
      <c r="G849" t="s">
        <v>2098</v>
      </c>
      <c r="H849">
        <v>5</v>
      </c>
      <c r="I849">
        <v>4</v>
      </c>
      <c r="J849" t="s">
        <v>2131</v>
      </c>
      <c r="K849">
        <v>3768.4</v>
      </c>
      <c r="L849">
        <v>3373.7</v>
      </c>
      <c r="M849">
        <v>6824644.0099999998</v>
      </c>
      <c r="N849">
        <v>6824644.0099999998</v>
      </c>
      <c r="O849">
        <v>0</v>
      </c>
      <c r="P849">
        <v>0</v>
      </c>
      <c r="Q849">
        <v>0</v>
      </c>
      <c r="R849">
        <v>45292</v>
      </c>
      <c r="S849">
        <v>45657</v>
      </c>
      <c r="V849" t="s">
        <v>1094</v>
      </c>
      <c r="W849">
        <v>42340</v>
      </c>
      <c r="X849" s="143">
        <v>6824644.0099999998</v>
      </c>
      <c r="Y849" s="143">
        <f t="shared" si="26"/>
        <v>6824644.0099999998</v>
      </c>
      <c r="Z849" t="b">
        <f t="shared" si="27"/>
        <v>1</v>
      </c>
    </row>
    <row r="850" spans="1:26" x14ac:dyDescent="0.3">
      <c r="A850">
        <v>845</v>
      </c>
      <c r="B850" t="s">
        <v>3430</v>
      </c>
      <c r="C850">
        <v>42343</v>
      </c>
      <c r="D850" t="s">
        <v>1899</v>
      </c>
      <c r="E850">
        <v>1972</v>
      </c>
      <c r="G850" t="s">
        <v>2130</v>
      </c>
      <c r="H850">
        <v>3</v>
      </c>
      <c r="I850">
        <v>2</v>
      </c>
      <c r="J850" t="s">
        <v>2131</v>
      </c>
      <c r="K850">
        <v>1628.9</v>
      </c>
      <c r="L850">
        <v>745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  <c r="V850" t="s">
        <v>3430</v>
      </c>
      <c r="W850">
        <v>42343</v>
      </c>
      <c r="X850" s="143">
        <v>0</v>
      </c>
      <c r="Y850" s="143">
        <f t="shared" si="26"/>
        <v>0</v>
      </c>
      <c r="Z850" t="b">
        <f t="shared" si="27"/>
        <v>1</v>
      </c>
    </row>
    <row r="851" spans="1:26" x14ac:dyDescent="0.3">
      <c r="A851">
        <v>846</v>
      </c>
      <c r="B851" t="s">
        <v>1095</v>
      </c>
      <c r="C851">
        <v>42344</v>
      </c>
      <c r="D851" t="s">
        <v>1899</v>
      </c>
      <c r="E851">
        <v>1970</v>
      </c>
      <c r="F851" t="s">
        <v>2131</v>
      </c>
      <c r="G851" t="s">
        <v>2098</v>
      </c>
      <c r="H851">
        <v>5</v>
      </c>
      <c r="I851">
        <v>4</v>
      </c>
      <c r="J851" t="s">
        <v>2131</v>
      </c>
      <c r="K851">
        <v>4520.1000000000004</v>
      </c>
      <c r="L851">
        <v>3398.5</v>
      </c>
      <c r="M851">
        <v>8833571.8000000007</v>
      </c>
      <c r="N851">
        <v>8833571.8000000007</v>
      </c>
      <c r="O851">
        <v>0</v>
      </c>
      <c r="P851">
        <v>0</v>
      </c>
      <c r="Q851">
        <v>0</v>
      </c>
      <c r="R851">
        <v>45292</v>
      </c>
      <c r="S851">
        <v>45657</v>
      </c>
      <c r="V851" t="s">
        <v>1095</v>
      </c>
      <c r="W851">
        <v>42344</v>
      </c>
      <c r="X851" s="143">
        <v>8833571.8000000007</v>
      </c>
      <c r="Y851" s="143">
        <f t="shared" si="26"/>
        <v>8833571.8000000007</v>
      </c>
      <c r="Z851" t="b">
        <f t="shared" si="27"/>
        <v>1</v>
      </c>
    </row>
    <row r="852" spans="1:26" x14ac:dyDescent="0.3">
      <c r="A852">
        <v>847</v>
      </c>
      <c r="B852" t="s">
        <v>1096</v>
      </c>
      <c r="C852">
        <v>42348</v>
      </c>
      <c r="D852" t="s">
        <v>1899</v>
      </c>
      <c r="E852">
        <v>1961</v>
      </c>
      <c r="F852" t="s">
        <v>2131</v>
      </c>
      <c r="G852" t="s">
        <v>2103</v>
      </c>
      <c r="H852">
        <v>3</v>
      </c>
      <c r="I852">
        <v>2</v>
      </c>
      <c r="J852" t="s">
        <v>2131</v>
      </c>
      <c r="K852">
        <v>618.1</v>
      </c>
      <c r="L852">
        <v>579.6</v>
      </c>
      <c r="M852">
        <v>67956</v>
      </c>
      <c r="N852">
        <v>67956</v>
      </c>
      <c r="O852">
        <v>0</v>
      </c>
      <c r="P852">
        <v>0</v>
      </c>
      <c r="Q852">
        <v>0</v>
      </c>
      <c r="R852">
        <v>45292</v>
      </c>
      <c r="S852">
        <v>45657</v>
      </c>
      <c r="V852" t="s">
        <v>3278</v>
      </c>
      <c r="W852">
        <v>42348</v>
      </c>
      <c r="X852" s="143">
        <v>67956</v>
      </c>
      <c r="Y852" s="143">
        <f t="shared" si="26"/>
        <v>67956</v>
      </c>
      <c r="Z852" t="b">
        <f t="shared" si="27"/>
        <v>1</v>
      </c>
    </row>
    <row r="853" spans="1:26" x14ac:dyDescent="0.3">
      <c r="A853">
        <v>848</v>
      </c>
      <c r="B853" t="s">
        <v>1097</v>
      </c>
      <c r="C853">
        <v>42372</v>
      </c>
      <c r="D853" t="s">
        <v>1899</v>
      </c>
      <c r="E853">
        <v>1962</v>
      </c>
      <c r="F853" t="s">
        <v>2131</v>
      </c>
      <c r="G853" t="s">
        <v>2103</v>
      </c>
      <c r="H853">
        <v>3</v>
      </c>
      <c r="I853">
        <v>2</v>
      </c>
      <c r="J853" t="s">
        <v>2131</v>
      </c>
      <c r="K853">
        <v>559.29999999999995</v>
      </c>
      <c r="L853">
        <v>518.29999999999995</v>
      </c>
      <c r="M853">
        <v>45012</v>
      </c>
      <c r="N853">
        <v>45012</v>
      </c>
      <c r="O853">
        <v>0</v>
      </c>
      <c r="P853">
        <v>0</v>
      </c>
      <c r="Q853">
        <v>0</v>
      </c>
      <c r="R853">
        <v>45292</v>
      </c>
      <c r="S853">
        <v>45657</v>
      </c>
      <c r="V853" t="s">
        <v>3279</v>
      </c>
      <c r="W853">
        <v>42372</v>
      </c>
      <c r="X853" s="143">
        <v>45012</v>
      </c>
      <c r="Y853" s="143">
        <f t="shared" si="26"/>
        <v>45012</v>
      </c>
      <c r="Z853" t="b">
        <f t="shared" si="27"/>
        <v>1</v>
      </c>
    </row>
    <row r="854" spans="1:26" x14ac:dyDescent="0.3">
      <c r="A854">
        <v>849</v>
      </c>
      <c r="B854" t="s">
        <v>1098</v>
      </c>
      <c r="C854">
        <v>42374</v>
      </c>
      <c r="D854" t="s">
        <v>1899</v>
      </c>
      <c r="E854">
        <v>1962</v>
      </c>
      <c r="F854" t="s">
        <v>2131</v>
      </c>
      <c r="G854" t="s">
        <v>2103</v>
      </c>
      <c r="H854">
        <v>3</v>
      </c>
      <c r="I854">
        <v>2</v>
      </c>
      <c r="J854" t="s">
        <v>2131</v>
      </c>
      <c r="K854">
        <v>574</v>
      </c>
      <c r="L854">
        <v>529.5</v>
      </c>
      <c r="M854">
        <v>45012</v>
      </c>
      <c r="N854">
        <v>45012</v>
      </c>
      <c r="O854">
        <v>0</v>
      </c>
      <c r="P854">
        <v>0</v>
      </c>
      <c r="Q854">
        <v>0</v>
      </c>
      <c r="R854">
        <v>45292</v>
      </c>
      <c r="S854">
        <v>45657</v>
      </c>
      <c r="V854" t="s">
        <v>3280</v>
      </c>
      <c r="W854">
        <v>42374</v>
      </c>
      <c r="X854" s="143">
        <v>45012</v>
      </c>
      <c r="Y854" s="143">
        <f t="shared" si="26"/>
        <v>45012</v>
      </c>
      <c r="Z854" t="b">
        <f t="shared" si="27"/>
        <v>1</v>
      </c>
    </row>
    <row r="855" spans="1:26" x14ac:dyDescent="0.3">
      <c r="A855">
        <v>850</v>
      </c>
      <c r="B855" t="s">
        <v>1099</v>
      </c>
      <c r="C855">
        <v>42375</v>
      </c>
      <c r="D855" t="s">
        <v>1899</v>
      </c>
      <c r="E855">
        <v>1962</v>
      </c>
      <c r="F855" t="s">
        <v>2131</v>
      </c>
      <c r="G855" t="s">
        <v>2103</v>
      </c>
      <c r="H855">
        <v>3</v>
      </c>
      <c r="I855">
        <v>2</v>
      </c>
      <c r="J855" t="s">
        <v>2131</v>
      </c>
      <c r="K855">
        <v>817.8</v>
      </c>
      <c r="L855">
        <v>663.6</v>
      </c>
      <c r="M855">
        <v>45012</v>
      </c>
      <c r="N855">
        <v>45012</v>
      </c>
      <c r="O855">
        <v>0</v>
      </c>
      <c r="P855">
        <v>0</v>
      </c>
      <c r="Q855">
        <v>0</v>
      </c>
      <c r="R855">
        <v>45292</v>
      </c>
      <c r="S855">
        <v>45657</v>
      </c>
      <c r="V855" t="s">
        <v>3281</v>
      </c>
      <c r="W855">
        <v>42375</v>
      </c>
      <c r="X855" s="143">
        <v>45012</v>
      </c>
      <c r="Y855" s="143">
        <f t="shared" si="26"/>
        <v>45012</v>
      </c>
      <c r="Z855" t="b">
        <f t="shared" si="27"/>
        <v>1</v>
      </c>
    </row>
    <row r="856" spans="1:26" x14ac:dyDescent="0.3">
      <c r="A856">
        <v>851</v>
      </c>
      <c r="B856" t="s">
        <v>1100</v>
      </c>
      <c r="C856">
        <v>42382</v>
      </c>
      <c r="D856" t="s">
        <v>1899</v>
      </c>
      <c r="E856">
        <v>1961</v>
      </c>
      <c r="F856" t="s">
        <v>2131</v>
      </c>
      <c r="G856" t="s">
        <v>2103</v>
      </c>
      <c r="H856">
        <v>3</v>
      </c>
      <c r="I856">
        <v>2</v>
      </c>
      <c r="J856" t="s">
        <v>2131</v>
      </c>
      <c r="K856">
        <v>740.6</v>
      </c>
      <c r="L856">
        <v>651.70000000000005</v>
      </c>
      <c r="M856">
        <v>45012</v>
      </c>
      <c r="N856">
        <v>45012</v>
      </c>
      <c r="O856">
        <v>0</v>
      </c>
      <c r="P856">
        <v>0</v>
      </c>
      <c r="Q856">
        <v>0</v>
      </c>
      <c r="R856">
        <v>45292</v>
      </c>
      <c r="S856">
        <v>45657</v>
      </c>
      <c r="V856" t="s">
        <v>3282</v>
      </c>
      <c r="W856">
        <v>42382</v>
      </c>
      <c r="X856" s="143">
        <v>45012</v>
      </c>
      <c r="Y856" s="143">
        <f t="shared" si="26"/>
        <v>45012</v>
      </c>
      <c r="Z856" t="b">
        <f t="shared" si="27"/>
        <v>1</v>
      </c>
    </row>
    <row r="857" spans="1:26" x14ac:dyDescent="0.3">
      <c r="A857">
        <v>852</v>
      </c>
      <c r="B857" t="s">
        <v>1101</v>
      </c>
      <c r="C857">
        <v>42388</v>
      </c>
      <c r="D857" t="s">
        <v>1899</v>
      </c>
      <c r="E857">
        <v>1961</v>
      </c>
      <c r="F857" t="s">
        <v>2131</v>
      </c>
      <c r="G857" t="s">
        <v>2103</v>
      </c>
      <c r="H857">
        <v>3</v>
      </c>
      <c r="I857">
        <v>2</v>
      </c>
      <c r="J857" t="s">
        <v>2131</v>
      </c>
      <c r="K857">
        <v>840.8</v>
      </c>
      <c r="L857">
        <v>659.5</v>
      </c>
      <c r="M857">
        <v>45012</v>
      </c>
      <c r="N857">
        <v>45012</v>
      </c>
      <c r="O857">
        <v>0</v>
      </c>
      <c r="P857">
        <v>0</v>
      </c>
      <c r="Q857">
        <v>0</v>
      </c>
      <c r="R857">
        <v>45292</v>
      </c>
      <c r="S857">
        <v>45657</v>
      </c>
      <c r="V857" t="s">
        <v>3283</v>
      </c>
      <c r="W857">
        <v>42388</v>
      </c>
      <c r="X857" s="143">
        <v>45012</v>
      </c>
      <c r="Y857" s="143">
        <f t="shared" si="26"/>
        <v>45012</v>
      </c>
      <c r="Z857" t="b">
        <f t="shared" si="27"/>
        <v>1</v>
      </c>
    </row>
    <row r="858" spans="1:26" x14ac:dyDescent="0.3">
      <c r="A858">
        <v>853</v>
      </c>
      <c r="B858" t="s">
        <v>1102</v>
      </c>
      <c r="C858">
        <v>42389</v>
      </c>
      <c r="D858" t="s">
        <v>1899</v>
      </c>
      <c r="E858">
        <v>1962</v>
      </c>
      <c r="F858" t="s">
        <v>2131</v>
      </c>
      <c r="G858" t="s">
        <v>2103</v>
      </c>
      <c r="H858">
        <v>3</v>
      </c>
      <c r="I858">
        <v>2</v>
      </c>
      <c r="J858" t="s">
        <v>2131</v>
      </c>
      <c r="K858">
        <v>817.5</v>
      </c>
      <c r="L858">
        <v>687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  <c r="V858" t="s">
        <v>3284</v>
      </c>
      <c r="W858">
        <v>42389</v>
      </c>
      <c r="X858" s="143">
        <v>45012</v>
      </c>
      <c r="Y858" s="143">
        <f t="shared" si="26"/>
        <v>45012</v>
      </c>
      <c r="Z858" t="b">
        <f t="shared" si="27"/>
        <v>1</v>
      </c>
    </row>
    <row r="859" spans="1:26" x14ac:dyDescent="0.3">
      <c r="A859">
        <v>854</v>
      </c>
      <c r="B859" t="s">
        <v>3058</v>
      </c>
      <c r="C859">
        <v>42456</v>
      </c>
      <c r="D859" t="s">
        <v>1899</v>
      </c>
      <c r="E859">
        <v>1996</v>
      </c>
      <c r="F859" t="s">
        <v>2131</v>
      </c>
      <c r="G859" t="s">
        <v>2098</v>
      </c>
      <c r="H859">
        <v>5</v>
      </c>
      <c r="I859">
        <v>7</v>
      </c>
      <c r="J859" t="s">
        <v>2131</v>
      </c>
      <c r="K859">
        <v>5887.1</v>
      </c>
      <c r="L859">
        <v>4998.8</v>
      </c>
      <c r="M859">
        <v>15900252.939999999</v>
      </c>
      <c r="N859">
        <v>15900252.939999999</v>
      </c>
      <c r="O859">
        <v>0</v>
      </c>
      <c r="P859">
        <v>0</v>
      </c>
      <c r="Q859">
        <v>0</v>
      </c>
      <c r="R859">
        <v>45292</v>
      </c>
      <c r="S859">
        <v>45657</v>
      </c>
      <c r="V859" t="s">
        <v>3058</v>
      </c>
      <c r="W859">
        <v>42456</v>
      </c>
      <c r="X859" s="143">
        <v>15900252.939999999</v>
      </c>
      <c r="Y859" s="143">
        <f t="shared" si="26"/>
        <v>15900252.939999999</v>
      </c>
      <c r="Z859" t="b">
        <f t="shared" si="27"/>
        <v>1</v>
      </c>
    </row>
    <row r="860" spans="1:26" x14ac:dyDescent="0.3">
      <c r="A860">
        <v>855</v>
      </c>
      <c r="B860" t="s">
        <v>3432</v>
      </c>
      <c r="C860">
        <v>42465</v>
      </c>
      <c r="D860" t="s">
        <v>1899</v>
      </c>
      <c r="E860">
        <v>1974</v>
      </c>
      <c r="F860" t="s">
        <v>2131</v>
      </c>
      <c r="G860" t="s">
        <v>3274</v>
      </c>
      <c r="H860">
        <v>9</v>
      </c>
      <c r="I860">
        <v>4</v>
      </c>
      <c r="J860" t="s">
        <v>2131</v>
      </c>
      <c r="K860">
        <v>8570</v>
      </c>
      <c r="L860">
        <v>6896.5</v>
      </c>
      <c r="M860">
        <v>8653464.9199999999</v>
      </c>
      <c r="N860">
        <v>8653464.9199999999</v>
      </c>
      <c r="O860">
        <v>0</v>
      </c>
      <c r="P860">
        <v>0</v>
      </c>
      <c r="Q860">
        <v>0</v>
      </c>
      <c r="R860">
        <v>45292</v>
      </c>
      <c r="S860">
        <v>45657</v>
      </c>
      <c r="V860" t="s">
        <v>3432</v>
      </c>
      <c r="W860">
        <v>42465</v>
      </c>
      <c r="X860" s="143">
        <v>8653464.9199999999</v>
      </c>
      <c r="Y860" s="143">
        <f t="shared" si="26"/>
        <v>8653464.9199999999</v>
      </c>
      <c r="Z860" t="b">
        <f t="shared" si="27"/>
        <v>1</v>
      </c>
    </row>
    <row r="861" spans="1:26" x14ac:dyDescent="0.3">
      <c r="A861">
        <v>856</v>
      </c>
      <c r="B861" t="s">
        <v>3433</v>
      </c>
      <c r="C861">
        <v>42490</v>
      </c>
      <c r="D861" t="s">
        <v>1899</v>
      </c>
      <c r="E861">
        <v>1975</v>
      </c>
      <c r="F861" t="s">
        <v>2131</v>
      </c>
      <c r="G861" t="s">
        <v>3367</v>
      </c>
      <c r="H861">
        <v>5</v>
      </c>
      <c r="I861">
        <v>8</v>
      </c>
      <c r="J861" t="s">
        <v>2131</v>
      </c>
      <c r="K861">
        <v>7597.1</v>
      </c>
      <c r="L861">
        <v>5773.3</v>
      </c>
      <c r="M861">
        <v>6786687.2379999999</v>
      </c>
      <c r="N861">
        <v>6786687.2379999999</v>
      </c>
      <c r="O861">
        <v>0</v>
      </c>
      <c r="P861">
        <v>0</v>
      </c>
      <c r="Q861">
        <v>0</v>
      </c>
      <c r="R861">
        <v>45292</v>
      </c>
      <c r="S861">
        <v>45657</v>
      </c>
      <c r="V861" t="s">
        <v>3433</v>
      </c>
      <c r="W861">
        <v>42490</v>
      </c>
      <c r="X861" s="143">
        <v>6786687.2379999999</v>
      </c>
      <c r="Y861" s="143">
        <f t="shared" si="26"/>
        <v>6786687.2379999999</v>
      </c>
      <c r="Z861" t="b">
        <f t="shared" si="27"/>
        <v>1</v>
      </c>
    </row>
    <row r="862" spans="1:26" x14ac:dyDescent="0.3">
      <c r="A862">
        <v>857</v>
      </c>
      <c r="B862" t="s">
        <v>3181</v>
      </c>
      <c r="C862">
        <v>42493</v>
      </c>
      <c r="D862" t="s">
        <v>1899</v>
      </c>
      <c r="E862">
        <v>1990</v>
      </c>
      <c r="F862" t="s">
        <v>2131</v>
      </c>
      <c r="G862" t="s">
        <v>2098</v>
      </c>
      <c r="H862">
        <v>5</v>
      </c>
      <c r="I862">
        <v>3</v>
      </c>
      <c r="J862" t="s">
        <v>2131</v>
      </c>
      <c r="K862">
        <v>2407.3000000000002</v>
      </c>
      <c r="L862">
        <v>1865</v>
      </c>
      <c r="M862">
        <v>4991687.91</v>
      </c>
      <c r="N862">
        <v>4991687.91</v>
      </c>
      <c r="O862">
        <v>0</v>
      </c>
      <c r="P862">
        <v>0</v>
      </c>
      <c r="Q862">
        <v>0</v>
      </c>
      <c r="R862">
        <v>45292</v>
      </c>
      <c r="S862">
        <v>45657</v>
      </c>
      <c r="V862" t="s">
        <v>3181</v>
      </c>
      <c r="W862">
        <v>42493</v>
      </c>
      <c r="X862" s="143">
        <v>4991687.91</v>
      </c>
      <c r="Y862" s="143">
        <f t="shared" si="26"/>
        <v>4991687.91</v>
      </c>
      <c r="Z862" t="b">
        <f t="shared" si="27"/>
        <v>1</v>
      </c>
    </row>
    <row r="863" spans="1:26" x14ac:dyDescent="0.3">
      <c r="A863">
        <v>858</v>
      </c>
      <c r="B863" t="s">
        <v>1107</v>
      </c>
      <c r="C863">
        <v>42696</v>
      </c>
      <c r="D863" t="s">
        <v>1899</v>
      </c>
      <c r="E863">
        <v>1955</v>
      </c>
      <c r="F863" t="s">
        <v>2131</v>
      </c>
      <c r="G863" t="s">
        <v>2098</v>
      </c>
      <c r="H863">
        <v>2</v>
      </c>
      <c r="I863">
        <v>3</v>
      </c>
      <c r="J863" t="s">
        <v>2131</v>
      </c>
      <c r="K863">
        <v>1482.3</v>
      </c>
      <c r="L863">
        <v>1048.21</v>
      </c>
      <c r="M863">
        <v>3229867.19</v>
      </c>
      <c r="N863">
        <v>3229867.19</v>
      </c>
      <c r="O863">
        <v>0</v>
      </c>
      <c r="P863">
        <v>0</v>
      </c>
      <c r="Q863">
        <v>0</v>
      </c>
      <c r="R863">
        <v>45292</v>
      </c>
      <c r="S863">
        <v>45657</v>
      </c>
      <c r="V863" t="s">
        <v>1107</v>
      </c>
      <c r="W863">
        <v>42696</v>
      </c>
      <c r="X863" s="143">
        <v>3229867.19</v>
      </c>
      <c r="Y863" s="143">
        <f t="shared" si="26"/>
        <v>3229867.19</v>
      </c>
      <c r="Z863" t="b">
        <f t="shared" si="27"/>
        <v>1</v>
      </c>
    </row>
    <row r="864" spans="1:26" x14ac:dyDescent="0.3">
      <c r="A864">
        <v>859</v>
      </c>
      <c r="B864" t="s">
        <v>1108</v>
      </c>
      <c r="C864">
        <v>42697</v>
      </c>
      <c r="D864" t="s">
        <v>1899</v>
      </c>
      <c r="E864">
        <v>1955</v>
      </c>
      <c r="F864" t="s">
        <v>2131</v>
      </c>
      <c r="G864" t="s">
        <v>2098</v>
      </c>
      <c r="H864">
        <v>2</v>
      </c>
      <c r="I864">
        <v>1</v>
      </c>
      <c r="J864" t="s">
        <v>2131</v>
      </c>
      <c r="K864">
        <v>1068.9000000000001</v>
      </c>
      <c r="L864">
        <v>725.37</v>
      </c>
      <c r="M864">
        <v>2440865.79</v>
      </c>
      <c r="N864">
        <v>2440865.79</v>
      </c>
      <c r="O864">
        <v>0</v>
      </c>
      <c r="P864">
        <v>0</v>
      </c>
      <c r="Q864">
        <v>0</v>
      </c>
      <c r="R864">
        <v>45292</v>
      </c>
      <c r="S864">
        <v>45657</v>
      </c>
      <c r="V864" t="s">
        <v>1108</v>
      </c>
      <c r="W864">
        <v>42697</v>
      </c>
      <c r="X864" s="143">
        <v>2440865.79</v>
      </c>
      <c r="Y864" s="143">
        <f t="shared" si="26"/>
        <v>2440865.79</v>
      </c>
      <c r="Z864" t="b">
        <f t="shared" si="27"/>
        <v>1</v>
      </c>
    </row>
    <row r="865" spans="1:26" x14ac:dyDescent="0.3">
      <c r="A865">
        <v>860</v>
      </c>
      <c r="B865" t="s">
        <v>1103</v>
      </c>
      <c r="C865">
        <v>42679</v>
      </c>
      <c r="D865" t="s">
        <v>1899</v>
      </c>
      <c r="E865">
        <v>1959</v>
      </c>
      <c r="F865" t="s">
        <v>2131</v>
      </c>
      <c r="G865" t="s">
        <v>2098</v>
      </c>
      <c r="H865">
        <v>2</v>
      </c>
      <c r="I865">
        <v>2</v>
      </c>
      <c r="J865" t="s">
        <v>2131</v>
      </c>
      <c r="K865">
        <v>938.55</v>
      </c>
      <c r="L865">
        <v>630.73</v>
      </c>
      <c r="M865">
        <v>1566784.66</v>
      </c>
      <c r="N865">
        <v>1566784.66</v>
      </c>
      <c r="O865">
        <v>0</v>
      </c>
      <c r="P865">
        <v>0</v>
      </c>
      <c r="Q865">
        <v>0</v>
      </c>
      <c r="R865">
        <v>45292</v>
      </c>
      <c r="S865">
        <v>45657</v>
      </c>
      <c r="V865" t="s">
        <v>1103</v>
      </c>
      <c r="W865">
        <v>42679</v>
      </c>
      <c r="X865" s="143">
        <v>1566784.66</v>
      </c>
      <c r="Y865" s="143">
        <f t="shared" si="26"/>
        <v>1566784.66</v>
      </c>
      <c r="Z865" t="b">
        <f t="shared" si="27"/>
        <v>1</v>
      </c>
    </row>
    <row r="866" spans="1:26" x14ac:dyDescent="0.3">
      <c r="A866">
        <v>861</v>
      </c>
      <c r="B866" t="s">
        <v>1104</v>
      </c>
      <c r="C866">
        <v>42680</v>
      </c>
      <c r="D866" t="s">
        <v>1899</v>
      </c>
      <c r="E866">
        <v>1960</v>
      </c>
      <c r="F866" t="s">
        <v>2131</v>
      </c>
      <c r="G866" t="s">
        <v>2098</v>
      </c>
      <c r="H866">
        <v>2</v>
      </c>
      <c r="I866">
        <v>2</v>
      </c>
      <c r="J866" t="s">
        <v>2131</v>
      </c>
      <c r="K866">
        <v>937.8</v>
      </c>
      <c r="L866">
        <v>626.29</v>
      </c>
      <c r="M866">
        <v>1566784.96</v>
      </c>
      <c r="N866">
        <v>1566784.96</v>
      </c>
      <c r="O866">
        <v>0</v>
      </c>
      <c r="P866">
        <v>0</v>
      </c>
      <c r="Q866">
        <v>0</v>
      </c>
      <c r="R866">
        <v>45292</v>
      </c>
      <c r="S866">
        <v>45657</v>
      </c>
      <c r="V866" t="s">
        <v>1104</v>
      </c>
      <c r="W866">
        <v>42680</v>
      </c>
      <c r="X866" s="143">
        <v>1566784.96</v>
      </c>
      <c r="Y866" s="143">
        <f t="shared" si="26"/>
        <v>1566784.96</v>
      </c>
      <c r="Z866" t="b">
        <f t="shared" si="27"/>
        <v>1</v>
      </c>
    </row>
    <row r="867" spans="1:26" x14ac:dyDescent="0.3">
      <c r="A867">
        <v>862</v>
      </c>
      <c r="B867" t="s">
        <v>1105</v>
      </c>
      <c r="C867">
        <v>42681</v>
      </c>
      <c r="D867" t="s">
        <v>1899</v>
      </c>
      <c r="E867">
        <v>1960</v>
      </c>
      <c r="F867" t="s">
        <v>2131</v>
      </c>
      <c r="G867" t="s">
        <v>2111</v>
      </c>
      <c r="H867">
        <v>2</v>
      </c>
      <c r="I867">
        <v>2</v>
      </c>
      <c r="J867" t="s">
        <v>2131</v>
      </c>
      <c r="K867">
        <v>954.09</v>
      </c>
      <c r="L867">
        <v>636.48</v>
      </c>
      <c r="M867">
        <v>86448</v>
      </c>
      <c r="N867">
        <v>86448</v>
      </c>
      <c r="O867">
        <v>0</v>
      </c>
      <c r="P867">
        <v>0</v>
      </c>
      <c r="Q867">
        <v>0</v>
      </c>
      <c r="R867">
        <v>45292</v>
      </c>
      <c r="S867">
        <v>45657</v>
      </c>
      <c r="V867" t="s">
        <v>1105</v>
      </c>
      <c r="W867">
        <v>42681</v>
      </c>
      <c r="X867" s="143">
        <v>86448</v>
      </c>
      <c r="Y867" s="143">
        <f t="shared" si="26"/>
        <v>86448</v>
      </c>
      <c r="Z867" t="b">
        <f t="shared" si="27"/>
        <v>1</v>
      </c>
    </row>
    <row r="868" spans="1:26" x14ac:dyDescent="0.3">
      <c r="A868">
        <v>863</v>
      </c>
      <c r="B868" t="s">
        <v>1106</v>
      </c>
      <c r="C868">
        <v>42669</v>
      </c>
      <c r="D868" t="s">
        <v>1899</v>
      </c>
      <c r="E868">
        <v>1955</v>
      </c>
      <c r="F868" t="s">
        <v>2131</v>
      </c>
      <c r="G868" t="s">
        <v>2098</v>
      </c>
      <c r="H868">
        <v>2</v>
      </c>
      <c r="I868">
        <v>3</v>
      </c>
      <c r="J868" t="s">
        <v>2131</v>
      </c>
      <c r="K868">
        <v>1549.65</v>
      </c>
      <c r="L868">
        <v>1024.1099999999999</v>
      </c>
      <c r="M868">
        <v>3276933.05</v>
      </c>
      <c r="N868">
        <v>3276933.05</v>
      </c>
      <c r="O868">
        <v>0</v>
      </c>
      <c r="P868">
        <v>0</v>
      </c>
      <c r="Q868">
        <v>0</v>
      </c>
      <c r="R868">
        <v>45292</v>
      </c>
      <c r="S868">
        <v>45657</v>
      </c>
      <c r="V868" t="s">
        <v>1106</v>
      </c>
      <c r="W868">
        <v>42669</v>
      </c>
      <c r="X868" s="143">
        <v>3276933.05</v>
      </c>
      <c r="Y868" s="143">
        <f t="shared" si="26"/>
        <v>3276933.05</v>
      </c>
      <c r="Z868" t="b">
        <f t="shared" si="27"/>
        <v>1</v>
      </c>
    </row>
    <row r="869" spans="1:26" x14ac:dyDescent="0.3">
      <c r="A869">
        <v>864</v>
      </c>
      <c r="B869" t="s">
        <v>1111</v>
      </c>
      <c r="C869">
        <v>42670</v>
      </c>
      <c r="D869" t="s">
        <v>1899</v>
      </c>
      <c r="E869">
        <v>1955</v>
      </c>
      <c r="F869" t="s">
        <v>2131</v>
      </c>
      <c r="G869" t="s">
        <v>2098</v>
      </c>
      <c r="H869">
        <v>2</v>
      </c>
      <c r="I869">
        <v>1</v>
      </c>
      <c r="J869" t="s">
        <v>2131</v>
      </c>
      <c r="K869">
        <v>1545.15</v>
      </c>
      <c r="L869">
        <v>774.93</v>
      </c>
      <c r="M869">
        <v>2049909.22</v>
      </c>
      <c r="N869">
        <v>2049909.22</v>
      </c>
      <c r="O869">
        <v>0</v>
      </c>
      <c r="P869">
        <v>0</v>
      </c>
      <c r="Q869">
        <v>0</v>
      </c>
      <c r="R869">
        <v>45292</v>
      </c>
      <c r="S869">
        <v>45657</v>
      </c>
      <c r="V869" t="s">
        <v>1111</v>
      </c>
      <c r="W869">
        <v>42670</v>
      </c>
      <c r="X869" s="143">
        <v>2049909.22</v>
      </c>
      <c r="Y869" s="143">
        <f t="shared" si="26"/>
        <v>2049909.22</v>
      </c>
      <c r="Z869" t="b">
        <f t="shared" si="27"/>
        <v>1</v>
      </c>
    </row>
    <row r="870" spans="1:26" x14ac:dyDescent="0.3">
      <c r="A870">
        <v>865</v>
      </c>
      <c r="B870" t="s">
        <v>1112</v>
      </c>
      <c r="C870">
        <v>42675</v>
      </c>
      <c r="D870" t="s">
        <v>1899</v>
      </c>
      <c r="E870">
        <v>1958</v>
      </c>
      <c r="F870" t="s">
        <v>2131</v>
      </c>
      <c r="G870" t="s">
        <v>2098</v>
      </c>
      <c r="H870">
        <v>2</v>
      </c>
      <c r="I870">
        <v>1</v>
      </c>
      <c r="J870" t="s">
        <v>2131</v>
      </c>
      <c r="K870">
        <v>635.25</v>
      </c>
      <c r="L870">
        <v>427.23</v>
      </c>
      <c r="M870">
        <v>1320902.2</v>
      </c>
      <c r="N870">
        <v>1320902.2</v>
      </c>
      <c r="O870">
        <v>0</v>
      </c>
      <c r="P870">
        <v>0</v>
      </c>
      <c r="Q870">
        <v>0</v>
      </c>
      <c r="R870">
        <v>45292</v>
      </c>
      <c r="S870">
        <v>45657</v>
      </c>
      <c r="V870" t="s">
        <v>1112</v>
      </c>
      <c r="W870">
        <v>42675</v>
      </c>
      <c r="X870" s="143">
        <v>1320902.2</v>
      </c>
      <c r="Y870" s="143">
        <f t="shared" si="26"/>
        <v>1320902.2</v>
      </c>
      <c r="Z870" t="b">
        <f t="shared" si="27"/>
        <v>1</v>
      </c>
    </row>
    <row r="871" spans="1:26" x14ac:dyDescent="0.3">
      <c r="A871">
        <v>866</v>
      </c>
      <c r="B871" t="s">
        <v>1109</v>
      </c>
      <c r="C871">
        <v>42939</v>
      </c>
      <c r="D871" t="s">
        <v>1899</v>
      </c>
      <c r="E871">
        <v>1954</v>
      </c>
      <c r="F871" t="s">
        <v>2131</v>
      </c>
      <c r="G871" t="s">
        <v>2098</v>
      </c>
      <c r="H871">
        <v>2</v>
      </c>
      <c r="I871">
        <v>2</v>
      </c>
      <c r="J871" t="s">
        <v>2131</v>
      </c>
      <c r="K871">
        <v>1246.5</v>
      </c>
      <c r="L871">
        <v>886</v>
      </c>
      <c r="M871">
        <v>2190534.5900000003</v>
      </c>
      <c r="N871">
        <v>2190534.5900000003</v>
      </c>
      <c r="O871">
        <v>0</v>
      </c>
      <c r="P871">
        <v>0</v>
      </c>
      <c r="Q871">
        <v>0</v>
      </c>
      <c r="R871">
        <v>45292</v>
      </c>
      <c r="S871">
        <v>45657</v>
      </c>
      <c r="V871" t="s">
        <v>1109</v>
      </c>
      <c r="W871">
        <v>42939</v>
      </c>
      <c r="X871" s="143">
        <v>2190534.5900000003</v>
      </c>
      <c r="Y871" s="143">
        <f t="shared" si="26"/>
        <v>2190534.5900000003</v>
      </c>
      <c r="Z871" t="b">
        <f t="shared" si="27"/>
        <v>1</v>
      </c>
    </row>
    <row r="872" spans="1:26" x14ac:dyDescent="0.3">
      <c r="A872">
        <v>867</v>
      </c>
      <c r="B872" t="s">
        <v>1110</v>
      </c>
      <c r="C872">
        <v>42940</v>
      </c>
      <c r="D872" t="s">
        <v>1899</v>
      </c>
      <c r="E872">
        <v>1954</v>
      </c>
      <c r="F872" t="s">
        <v>2131</v>
      </c>
      <c r="G872" t="s">
        <v>2098</v>
      </c>
      <c r="H872">
        <v>2</v>
      </c>
      <c r="I872">
        <v>2</v>
      </c>
      <c r="J872" t="s">
        <v>2131</v>
      </c>
      <c r="K872">
        <v>1246.5</v>
      </c>
      <c r="L872">
        <v>829.69999999999993</v>
      </c>
      <c r="M872">
        <v>2599400.36</v>
      </c>
      <c r="N872">
        <v>2599400.36</v>
      </c>
      <c r="O872">
        <v>0</v>
      </c>
      <c r="P872">
        <v>0</v>
      </c>
      <c r="Q872">
        <v>0</v>
      </c>
      <c r="R872">
        <v>45292</v>
      </c>
      <c r="S872">
        <v>45657</v>
      </c>
      <c r="V872" t="s">
        <v>1110</v>
      </c>
      <c r="W872">
        <v>42940</v>
      </c>
      <c r="X872" s="143">
        <v>2599400.36</v>
      </c>
      <c r="Y872" s="143">
        <f t="shared" si="26"/>
        <v>2599400.36</v>
      </c>
      <c r="Z872" t="b">
        <f t="shared" si="27"/>
        <v>1</v>
      </c>
    </row>
    <row r="873" spans="1:26" x14ac:dyDescent="0.3">
      <c r="A873">
        <v>868</v>
      </c>
      <c r="B873" t="s">
        <v>2874</v>
      </c>
      <c r="C873">
        <v>42748</v>
      </c>
      <c r="D873" t="s">
        <v>1899</v>
      </c>
      <c r="E873">
        <v>1976</v>
      </c>
      <c r="F873" t="s">
        <v>2131</v>
      </c>
      <c r="G873" t="s">
        <v>2098</v>
      </c>
      <c r="H873">
        <v>5</v>
      </c>
      <c r="I873">
        <v>4</v>
      </c>
      <c r="J873" t="s">
        <v>2131</v>
      </c>
      <c r="K873">
        <v>4652.2</v>
      </c>
      <c r="L873">
        <v>3323</v>
      </c>
      <c r="M873">
        <v>7693742.8600000003</v>
      </c>
      <c r="N873">
        <v>7693742.8600000003</v>
      </c>
      <c r="O873">
        <v>0</v>
      </c>
      <c r="P873">
        <v>0</v>
      </c>
      <c r="Q873">
        <v>0</v>
      </c>
      <c r="R873">
        <v>45292</v>
      </c>
      <c r="S873">
        <v>45657</v>
      </c>
      <c r="V873" t="s">
        <v>2874</v>
      </c>
      <c r="W873">
        <v>42748</v>
      </c>
      <c r="X873" s="143">
        <v>7693742.8600000003</v>
      </c>
      <c r="Y873" s="143">
        <f t="shared" si="26"/>
        <v>7693742.8600000003</v>
      </c>
      <c r="Z873" t="b">
        <f t="shared" si="27"/>
        <v>1</v>
      </c>
    </row>
    <row r="874" spans="1:26" x14ac:dyDescent="0.3">
      <c r="A874">
        <v>869</v>
      </c>
      <c r="B874" t="s">
        <v>1473</v>
      </c>
      <c r="C874">
        <v>42821</v>
      </c>
      <c r="D874" t="s">
        <v>1899</v>
      </c>
      <c r="E874">
        <v>1972</v>
      </c>
      <c r="F874" t="s">
        <v>2131</v>
      </c>
      <c r="G874" t="s">
        <v>2098</v>
      </c>
      <c r="H874">
        <v>5</v>
      </c>
      <c r="I874">
        <v>3</v>
      </c>
      <c r="J874" t="s">
        <v>2131</v>
      </c>
      <c r="K874">
        <v>3671.5</v>
      </c>
      <c r="L874">
        <v>3405.88</v>
      </c>
      <c r="M874">
        <v>171200.4</v>
      </c>
      <c r="N874">
        <v>171200.4</v>
      </c>
      <c r="O874">
        <v>0</v>
      </c>
      <c r="P874">
        <v>0</v>
      </c>
      <c r="Q874">
        <v>0</v>
      </c>
      <c r="R874">
        <v>45292</v>
      </c>
      <c r="S874">
        <v>45657</v>
      </c>
      <c r="V874" t="s">
        <v>1473</v>
      </c>
      <c r="W874">
        <v>42821</v>
      </c>
      <c r="X874" s="143">
        <v>171200.4</v>
      </c>
      <c r="Y874" s="143">
        <f t="shared" si="26"/>
        <v>171200.4</v>
      </c>
      <c r="Z874" t="b">
        <f t="shared" si="27"/>
        <v>1</v>
      </c>
    </row>
    <row r="875" spans="1:26" x14ac:dyDescent="0.3">
      <c r="A875">
        <v>870</v>
      </c>
      <c r="B875" t="s">
        <v>1474</v>
      </c>
      <c r="C875">
        <v>42822</v>
      </c>
      <c r="D875" t="s">
        <v>1899</v>
      </c>
      <c r="E875">
        <v>1970</v>
      </c>
      <c r="F875" t="s">
        <v>2131</v>
      </c>
      <c r="G875" t="s">
        <v>2098</v>
      </c>
      <c r="H875">
        <v>5</v>
      </c>
      <c r="I875">
        <v>4</v>
      </c>
      <c r="J875" t="s">
        <v>2131</v>
      </c>
      <c r="K875">
        <v>4482.66</v>
      </c>
      <c r="L875">
        <v>3201.9</v>
      </c>
      <c r="M875">
        <v>159763.20000000001</v>
      </c>
      <c r="N875">
        <v>159763.20000000001</v>
      </c>
      <c r="O875">
        <v>0</v>
      </c>
      <c r="P875">
        <v>0</v>
      </c>
      <c r="Q875">
        <v>0</v>
      </c>
      <c r="R875">
        <v>45292</v>
      </c>
      <c r="S875">
        <v>45657</v>
      </c>
      <c r="V875" t="s">
        <v>1474</v>
      </c>
      <c r="W875">
        <v>42822</v>
      </c>
      <c r="X875" s="143">
        <v>159763.20000000001</v>
      </c>
      <c r="Y875" s="143">
        <f t="shared" si="26"/>
        <v>159763.20000000001</v>
      </c>
      <c r="Z875" t="b">
        <f t="shared" si="27"/>
        <v>1</v>
      </c>
    </row>
    <row r="876" spans="1:26" x14ac:dyDescent="0.3">
      <c r="A876">
        <v>871</v>
      </c>
      <c r="B876" t="s">
        <v>1114</v>
      </c>
      <c r="C876">
        <v>43075</v>
      </c>
      <c r="D876" t="s">
        <v>1899</v>
      </c>
      <c r="E876">
        <v>1966</v>
      </c>
      <c r="F876" t="s">
        <v>2131</v>
      </c>
      <c r="G876" t="s">
        <v>2103</v>
      </c>
      <c r="H876">
        <v>2</v>
      </c>
      <c r="I876">
        <v>3</v>
      </c>
      <c r="J876" t="s">
        <v>2131</v>
      </c>
      <c r="K876">
        <v>1734</v>
      </c>
      <c r="L876">
        <v>780.5</v>
      </c>
      <c r="M876">
        <v>2067335.05</v>
      </c>
      <c r="N876">
        <v>2067335.05</v>
      </c>
      <c r="O876">
        <v>0</v>
      </c>
      <c r="P876">
        <v>0</v>
      </c>
      <c r="Q876">
        <v>0</v>
      </c>
      <c r="R876">
        <v>45292</v>
      </c>
      <c r="S876">
        <v>45657</v>
      </c>
      <c r="V876" t="s">
        <v>1114</v>
      </c>
      <c r="W876">
        <v>43075</v>
      </c>
      <c r="X876" s="143">
        <v>2067335.05</v>
      </c>
      <c r="Y876" s="143">
        <f t="shared" si="26"/>
        <v>2067335.05</v>
      </c>
      <c r="Z876" t="b">
        <f t="shared" si="27"/>
        <v>1</v>
      </c>
    </row>
    <row r="877" spans="1:26" x14ac:dyDescent="0.3">
      <c r="A877">
        <v>872</v>
      </c>
      <c r="B877" t="s">
        <v>1115</v>
      </c>
      <c r="C877">
        <v>43096</v>
      </c>
      <c r="D877" t="s">
        <v>1899</v>
      </c>
      <c r="E877">
        <v>1966</v>
      </c>
      <c r="F877" t="s">
        <v>2131</v>
      </c>
      <c r="G877" t="s">
        <v>2103</v>
      </c>
      <c r="H877">
        <v>2</v>
      </c>
      <c r="I877">
        <v>3</v>
      </c>
      <c r="J877" t="s">
        <v>2131</v>
      </c>
      <c r="K877">
        <v>1676.23</v>
      </c>
      <c r="L877">
        <v>777.8</v>
      </c>
      <c r="M877">
        <v>123432</v>
      </c>
      <c r="N877">
        <v>123432</v>
      </c>
      <c r="O877">
        <v>0</v>
      </c>
      <c r="P877">
        <v>0</v>
      </c>
      <c r="Q877">
        <v>0</v>
      </c>
      <c r="R877">
        <v>45292</v>
      </c>
      <c r="S877">
        <v>45657</v>
      </c>
      <c r="V877" t="s">
        <v>1115</v>
      </c>
      <c r="W877">
        <v>43096</v>
      </c>
      <c r="X877" s="143">
        <v>123432</v>
      </c>
      <c r="Y877" s="143">
        <f t="shared" si="26"/>
        <v>123432</v>
      </c>
      <c r="Z877" t="b">
        <f t="shared" si="27"/>
        <v>1</v>
      </c>
    </row>
    <row r="878" spans="1:26" x14ac:dyDescent="0.3">
      <c r="A878">
        <v>873</v>
      </c>
      <c r="B878" t="s">
        <v>3553</v>
      </c>
      <c r="C878">
        <v>43066</v>
      </c>
      <c r="D878" t="s">
        <v>1899</v>
      </c>
      <c r="E878">
        <v>1970</v>
      </c>
      <c r="F878" t="s">
        <v>2131</v>
      </c>
      <c r="G878" t="s">
        <v>2129</v>
      </c>
      <c r="H878">
        <v>3</v>
      </c>
      <c r="I878">
        <v>3</v>
      </c>
      <c r="J878" t="s">
        <v>2131</v>
      </c>
      <c r="K878">
        <v>2819.4</v>
      </c>
      <c r="L878">
        <v>1516</v>
      </c>
      <c r="M878">
        <v>174456</v>
      </c>
      <c r="N878">
        <v>174456</v>
      </c>
      <c r="O878">
        <v>0</v>
      </c>
      <c r="P878">
        <v>0</v>
      </c>
      <c r="Q878">
        <v>0</v>
      </c>
      <c r="R878">
        <v>45292</v>
      </c>
      <c r="S878">
        <v>45657</v>
      </c>
      <c r="V878" t="s">
        <v>3553</v>
      </c>
      <c r="W878">
        <v>43066</v>
      </c>
      <c r="X878" s="143">
        <v>174456</v>
      </c>
      <c r="Y878" s="143">
        <f t="shared" si="26"/>
        <v>174456</v>
      </c>
      <c r="Z878" t="b">
        <f t="shared" si="27"/>
        <v>1</v>
      </c>
    </row>
    <row r="879" spans="1:26" x14ac:dyDescent="0.3">
      <c r="A879">
        <v>874</v>
      </c>
      <c r="B879" t="s">
        <v>3538</v>
      </c>
      <c r="C879">
        <v>43108</v>
      </c>
      <c r="D879" t="s">
        <v>1899</v>
      </c>
      <c r="E879">
        <v>1970</v>
      </c>
      <c r="F879" t="s">
        <v>2131</v>
      </c>
      <c r="G879" t="s">
        <v>2097</v>
      </c>
      <c r="H879">
        <v>3</v>
      </c>
      <c r="I879">
        <v>3</v>
      </c>
      <c r="J879" t="s">
        <v>2131</v>
      </c>
      <c r="K879">
        <v>2786.3</v>
      </c>
      <c r="L879">
        <v>1510.8</v>
      </c>
      <c r="M879">
        <v>250000</v>
      </c>
      <c r="N879">
        <v>250000</v>
      </c>
      <c r="O879">
        <v>0</v>
      </c>
      <c r="P879">
        <v>0</v>
      </c>
      <c r="Q879">
        <v>0</v>
      </c>
      <c r="R879">
        <v>45292</v>
      </c>
      <c r="S879">
        <v>45657</v>
      </c>
      <c r="V879" t="s">
        <v>3586</v>
      </c>
      <c r="W879">
        <v>43108</v>
      </c>
      <c r="X879" s="143">
        <v>250000</v>
      </c>
      <c r="Y879" s="143">
        <f t="shared" si="26"/>
        <v>250000</v>
      </c>
      <c r="Z879" t="b">
        <f t="shared" si="27"/>
        <v>1</v>
      </c>
    </row>
    <row r="880" spans="1:26" x14ac:dyDescent="0.3">
      <c r="A880">
        <v>875</v>
      </c>
      <c r="B880" t="s">
        <v>3492</v>
      </c>
      <c r="C880">
        <v>43116</v>
      </c>
      <c r="D880" t="s">
        <v>1899</v>
      </c>
      <c r="E880">
        <v>1963</v>
      </c>
      <c r="F880" t="s">
        <v>2131</v>
      </c>
      <c r="G880" t="s">
        <v>2130</v>
      </c>
      <c r="H880">
        <v>3</v>
      </c>
      <c r="I880">
        <v>2</v>
      </c>
      <c r="J880" t="s">
        <v>2131</v>
      </c>
      <c r="K880">
        <v>1704.6</v>
      </c>
      <c r="L880">
        <v>946.5</v>
      </c>
      <c r="M880">
        <v>131472</v>
      </c>
      <c r="N880">
        <v>131472</v>
      </c>
      <c r="O880">
        <v>0</v>
      </c>
      <c r="P880">
        <v>0</v>
      </c>
      <c r="Q880">
        <v>0</v>
      </c>
      <c r="R880">
        <v>45292</v>
      </c>
      <c r="S880">
        <v>45657</v>
      </c>
      <c r="V880" t="s">
        <v>3492</v>
      </c>
      <c r="W880">
        <v>43116</v>
      </c>
      <c r="X880" s="143">
        <v>131472</v>
      </c>
      <c r="Y880" s="143">
        <f t="shared" si="26"/>
        <v>131472</v>
      </c>
      <c r="Z880" t="b">
        <f t="shared" si="27"/>
        <v>1</v>
      </c>
    </row>
    <row r="881" spans="1:26" x14ac:dyDescent="0.3">
      <c r="A881">
        <v>876</v>
      </c>
      <c r="B881" t="s">
        <v>3493</v>
      </c>
      <c r="C881">
        <v>43105</v>
      </c>
      <c r="D881" t="s">
        <v>1899</v>
      </c>
      <c r="E881">
        <v>1970</v>
      </c>
      <c r="F881" t="s">
        <v>2131</v>
      </c>
      <c r="G881" t="s">
        <v>2129</v>
      </c>
      <c r="H881">
        <v>3</v>
      </c>
      <c r="I881">
        <v>3</v>
      </c>
      <c r="J881" t="s">
        <v>2131</v>
      </c>
      <c r="K881">
        <v>2751.9</v>
      </c>
      <c r="L881">
        <v>1517.5</v>
      </c>
      <c r="M881">
        <v>250000</v>
      </c>
      <c r="N881">
        <v>250000</v>
      </c>
      <c r="O881">
        <v>0</v>
      </c>
      <c r="P881">
        <v>0</v>
      </c>
      <c r="Q881">
        <v>0</v>
      </c>
      <c r="R881">
        <v>45292</v>
      </c>
      <c r="S881">
        <v>45657</v>
      </c>
      <c r="V881" t="s">
        <v>3493</v>
      </c>
      <c r="W881">
        <v>43105</v>
      </c>
      <c r="X881" s="143">
        <v>250000</v>
      </c>
      <c r="Y881" s="143">
        <f t="shared" si="26"/>
        <v>250000</v>
      </c>
      <c r="Z881" t="b">
        <f t="shared" si="27"/>
        <v>1</v>
      </c>
    </row>
    <row r="882" spans="1:26" x14ac:dyDescent="0.3">
      <c r="A882">
        <v>877</v>
      </c>
      <c r="B882" t="s">
        <v>3068</v>
      </c>
      <c r="C882">
        <v>43117</v>
      </c>
      <c r="D882" t="s">
        <v>1899</v>
      </c>
      <c r="E882">
        <v>1963</v>
      </c>
      <c r="F882" t="s">
        <v>2131</v>
      </c>
      <c r="G882" t="s">
        <v>2098</v>
      </c>
      <c r="H882">
        <v>3</v>
      </c>
      <c r="I882">
        <v>2</v>
      </c>
      <c r="J882" t="s">
        <v>2131</v>
      </c>
      <c r="K882">
        <v>1727.3</v>
      </c>
      <c r="L882">
        <v>953.5</v>
      </c>
      <c r="M882">
        <v>215736.45</v>
      </c>
      <c r="N882">
        <v>215736.45</v>
      </c>
      <c r="O882">
        <v>0</v>
      </c>
      <c r="P882">
        <v>0</v>
      </c>
      <c r="Q882">
        <v>0</v>
      </c>
      <c r="R882">
        <v>45292</v>
      </c>
      <c r="S882">
        <v>45657</v>
      </c>
      <c r="V882" t="s">
        <v>3068</v>
      </c>
      <c r="W882">
        <v>43117</v>
      </c>
      <c r="X882" s="143">
        <v>215736.45</v>
      </c>
      <c r="Y882" s="143">
        <f t="shared" si="26"/>
        <v>215736.45</v>
      </c>
      <c r="Z882" t="b">
        <f t="shared" si="27"/>
        <v>1</v>
      </c>
    </row>
    <row r="883" spans="1:26" x14ac:dyDescent="0.3">
      <c r="A883">
        <v>878</v>
      </c>
      <c r="B883" t="s">
        <v>3295</v>
      </c>
      <c r="C883">
        <v>43134</v>
      </c>
      <c r="D883" t="s">
        <v>1899</v>
      </c>
      <c r="E883">
        <v>1987</v>
      </c>
      <c r="F883" t="s">
        <v>2131</v>
      </c>
      <c r="G883" t="s">
        <v>2103</v>
      </c>
      <c r="H883">
        <v>2</v>
      </c>
      <c r="I883">
        <v>3</v>
      </c>
      <c r="J883" t="s">
        <v>2131</v>
      </c>
      <c r="K883">
        <v>1562.8</v>
      </c>
      <c r="L883">
        <v>737.7</v>
      </c>
      <c r="M883">
        <v>106644</v>
      </c>
      <c r="N883">
        <v>106644</v>
      </c>
      <c r="O883">
        <v>0</v>
      </c>
      <c r="P883">
        <v>0</v>
      </c>
      <c r="Q883">
        <v>0</v>
      </c>
      <c r="R883">
        <v>45292</v>
      </c>
      <c r="S883">
        <v>45657</v>
      </c>
      <c r="V883" t="s">
        <v>3295</v>
      </c>
      <c r="W883">
        <v>43134</v>
      </c>
      <c r="X883" s="143">
        <v>106644</v>
      </c>
      <c r="Y883" s="143">
        <f t="shared" si="26"/>
        <v>106644</v>
      </c>
      <c r="Z883" t="b">
        <f t="shared" si="27"/>
        <v>1</v>
      </c>
    </row>
    <row r="884" spans="1:26" x14ac:dyDescent="0.3">
      <c r="A884">
        <v>879</v>
      </c>
      <c r="B884" t="s">
        <v>3398</v>
      </c>
      <c r="C884">
        <v>43140</v>
      </c>
      <c r="D884" t="s">
        <v>1899</v>
      </c>
      <c r="E884">
        <v>2013</v>
      </c>
      <c r="F884" t="s">
        <v>2131</v>
      </c>
      <c r="G884" t="s">
        <v>3274</v>
      </c>
      <c r="H884">
        <v>3</v>
      </c>
      <c r="I884">
        <v>2</v>
      </c>
      <c r="J884" t="s">
        <v>2131</v>
      </c>
      <c r="K884">
        <v>1054.9000000000001</v>
      </c>
      <c r="L884">
        <v>842</v>
      </c>
      <c r="M884">
        <v>110700</v>
      </c>
      <c r="N884">
        <v>110700</v>
      </c>
      <c r="O884">
        <v>0</v>
      </c>
      <c r="P884">
        <v>0</v>
      </c>
      <c r="Q884">
        <v>0</v>
      </c>
      <c r="R884">
        <v>45292</v>
      </c>
      <c r="S884">
        <v>45657</v>
      </c>
      <c r="V884" t="s">
        <v>3398</v>
      </c>
      <c r="W884">
        <v>43140</v>
      </c>
      <c r="X884" s="143">
        <v>110700</v>
      </c>
      <c r="Y884" s="143">
        <f t="shared" si="26"/>
        <v>110700</v>
      </c>
      <c r="Z884" t="b">
        <f t="shared" si="27"/>
        <v>1</v>
      </c>
    </row>
    <row r="885" spans="1:26" x14ac:dyDescent="0.3">
      <c r="A885">
        <v>880</v>
      </c>
      <c r="B885" t="s">
        <v>3399</v>
      </c>
      <c r="C885">
        <v>46913</v>
      </c>
      <c r="D885" t="s">
        <v>1899</v>
      </c>
      <c r="E885">
        <v>2014</v>
      </c>
      <c r="F885" t="s">
        <v>2131</v>
      </c>
      <c r="G885" t="s">
        <v>3274</v>
      </c>
      <c r="H885">
        <v>3</v>
      </c>
      <c r="I885">
        <v>2</v>
      </c>
      <c r="J885" t="s">
        <v>2131</v>
      </c>
      <c r="K885">
        <v>1145.8</v>
      </c>
      <c r="L885">
        <v>1041</v>
      </c>
      <c r="M885">
        <v>133404</v>
      </c>
      <c r="N885">
        <v>133404</v>
      </c>
      <c r="O885">
        <v>0</v>
      </c>
      <c r="P885">
        <v>0</v>
      </c>
      <c r="Q885">
        <v>0</v>
      </c>
      <c r="R885">
        <v>45292</v>
      </c>
      <c r="S885">
        <v>45657</v>
      </c>
      <c r="V885" t="s">
        <v>3399</v>
      </c>
      <c r="W885">
        <v>46913</v>
      </c>
      <c r="X885" s="143">
        <v>133404</v>
      </c>
      <c r="Y885" s="143">
        <f t="shared" si="26"/>
        <v>133404</v>
      </c>
      <c r="Z885" t="b">
        <f t="shared" si="27"/>
        <v>1</v>
      </c>
    </row>
    <row r="886" spans="1:26" x14ac:dyDescent="0.3">
      <c r="A886">
        <v>881</v>
      </c>
      <c r="B886" t="s">
        <v>3400</v>
      </c>
      <c r="C886">
        <v>46914</v>
      </c>
      <c r="D886" t="s">
        <v>1899</v>
      </c>
      <c r="E886">
        <v>2014</v>
      </c>
      <c r="F886" t="s">
        <v>2131</v>
      </c>
      <c r="G886" t="s">
        <v>3274</v>
      </c>
      <c r="H886">
        <v>3</v>
      </c>
      <c r="I886">
        <v>2</v>
      </c>
      <c r="J886" t="s">
        <v>2131</v>
      </c>
      <c r="K886">
        <v>732.9</v>
      </c>
      <c r="L886">
        <v>654.1</v>
      </c>
      <c r="M886">
        <v>94032</v>
      </c>
      <c r="N886">
        <v>94032</v>
      </c>
      <c r="O886">
        <v>0</v>
      </c>
      <c r="P886">
        <v>0</v>
      </c>
      <c r="Q886">
        <v>0</v>
      </c>
      <c r="R886">
        <v>45292</v>
      </c>
      <c r="S886">
        <v>45657</v>
      </c>
      <c r="V886" t="s">
        <v>3400</v>
      </c>
      <c r="W886">
        <v>46914</v>
      </c>
      <c r="X886" s="143">
        <v>94032</v>
      </c>
      <c r="Y886" s="143">
        <f t="shared" si="26"/>
        <v>94032</v>
      </c>
      <c r="Z886" t="b">
        <f t="shared" si="27"/>
        <v>1</v>
      </c>
    </row>
    <row r="887" spans="1:26" x14ac:dyDescent="0.3">
      <c r="A887">
        <v>882</v>
      </c>
      <c r="B887" t="s">
        <v>3296</v>
      </c>
      <c r="C887">
        <v>43154</v>
      </c>
      <c r="D887" t="s">
        <v>1899</v>
      </c>
      <c r="E887">
        <v>1975</v>
      </c>
      <c r="F887" t="s">
        <v>2131</v>
      </c>
      <c r="G887" t="s">
        <v>2129</v>
      </c>
      <c r="H887">
        <v>3</v>
      </c>
      <c r="I887">
        <v>3</v>
      </c>
      <c r="J887" t="s">
        <v>2131</v>
      </c>
      <c r="K887">
        <v>2785.7</v>
      </c>
      <c r="L887">
        <v>1529.4</v>
      </c>
      <c r="M887">
        <v>167616</v>
      </c>
      <c r="N887">
        <v>167616</v>
      </c>
      <c r="O887">
        <v>0</v>
      </c>
      <c r="P887">
        <v>0</v>
      </c>
      <c r="Q887">
        <v>0</v>
      </c>
      <c r="R887">
        <v>45292</v>
      </c>
      <c r="S887">
        <v>45657</v>
      </c>
      <c r="V887" t="s">
        <v>3296</v>
      </c>
      <c r="W887">
        <v>43154</v>
      </c>
      <c r="X887" s="143">
        <v>167616</v>
      </c>
      <c r="Y887" s="143">
        <f t="shared" si="26"/>
        <v>167616</v>
      </c>
      <c r="Z887" t="b">
        <f t="shared" si="27"/>
        <v>1</v>
      </c>
    </row>
    <row r="888" spans="1:26" x14ac:dyDescent="0.3">
      <c r="A888">
        <v>883</v>
      </c>
      <c r="B888" t="s">
        <v>3297</v>
      </c>
      <c r="C888">
        <v>43164</v>
      </c>
      <c r="D888" t="s">
        <v>1899</v>
      </c>
      <c r="E888">
        <v>1978</v>
      </c>
      <c r="F888" t="s">
        <v>2131</v>
      </c>
      <c r="G888" t="s">
        <v>2129</v>
      </c>
      <c r="H888">
        <v>5</v>
      </c>
      <c r="I888">
        <v>1</v>
      </c>
      <c r="J888" t="s">
        <v>2131</v>
      </c>
      <c r="K888">
        <v>1868.7</v>
      </c>
      <c r="L888">
        <v>1121.5</v>
      </c>
      <c r="M888">
        <v>85992</v>
      </c>
      <c r="N888">
        <v>85992</v>
      </c>
      <c r="O888">
        <v>0</v>
      </c>
      <c r="P888">
        <v>0</v>
      </c>
      <c r="Q888">
        <v>0</v>
      </c>
      <c r="R888">
        <v>45292</v>
      </c>
      <c r="S888">
        <v>45657</v>
      </c>
      <c r="V888" t="s">
        <v>3297</v>
      </c>
      <c r="W888">
        <v>43164</v>
      </c>
      <c r="X888" s="143">
        <v>85992</v>
      </c>
      <c r="Y888" s="143">
        <f t="shared" si="26"/>
        <v>85992</v>
      </c>
      <c r="Z888" t="b">
        <f t="shared" si="27"/>
        <v>1</v>
      </c>
    </row>
    <row r="889" spans="1:26" x14ac:dyDescent="0.3">
      <c r="A889">
        <v>884</v>
      </c>
      <c r="B889" t="s">
        <v>3298</v>
      </c>
      <c r="C889">
        <v>43170</v>
      </c>
      <c r="D889" t="s">
        <v>1899</v>
      </c>
      <c r="E889">
        <v>1980</v>
      </c>
      <c r="F889" t="s">
        <v>2131</v>
      </c>
      <c r="G889" t="s">
        <v>2129</v>
      </c>
      <c r="H889">
        <v>3</v>
      </c>
      <c r="I889">
        <v>4</v>
      </c>
      <c r="J889" t="s">
        <v>2131</v>
      </c>
      <c r="K889">
        <v>3363.3</v>
      </c>
      <c r="L889">
        <v>1826.1</v>
      </c>
      <c r="M889">
        <v>201900</v>
      </c>
      <c r="N889">
        <v>201900</v>
      </c>
      <c r="O889">
        <v>0</v>
      </c>
      <c r="P889">
        <v>0</v>
      </c>
      <c r="Q889">
        <v>0</v>
      </c>
      <c r="R889">
        <v>45292</v>
      </c>
      <c r="S889">
        <v>45657</v>
      </c>
      <c r="V889" t="s">
        <v>3298</v>
      </c>
      <c r="W889">
        <v>43170</v>
      </c>
      <c r="X889" s="143">
        <v>201900</v>
      </c>
      <c r="Y889" s="143">
        <f t="shared" si="26"/>
        <v>201900</v>
      </c>
      <c r="Z889" t="b">
        <f t="shared" si="27"/>
        <v>1</v>
      </c>
    </row>
    <row r="890" spans="1:26" x14ac:dyDescent="0.3">
      <c r="A890">
        <v>885</v>
      </c>
      <c r="B890" t="s">
        <v>3299</v>
      </c>
      <c r="C890">
        <v>43194</v>
      </c>
      <c r="D890" t="s">
        <v>1899</v>
      </c>
      <c r="E890">
        <v>1990</v>
      </c>
      <c r="F890" t="s">
        <v>2131</v>
      </c>
      <c r="G890" t="s">
        <v>2129</v>
      </c>
      <c r="H890">
        <v>3</v>
      </c>
      <c r="I890">
        <v>5</v>
      </c>
      <c r="J890" t="s">
        <v>2131</v>
      </c>
      <c r="K890">
        <v>4116.3999999999996</v>
      </c>
      <c r="L890">
        <v>2275</v>
      </c>
      <c r="M890">
        <v>249948</v>
      </c>
      <c r="N890">
        <v>249948</v>
      </c>
      <c r="O890">
        <v>0</v>
      </c>
      <c r="P890">
        <v>0</v>
      </c>
      <c r="Q890">
        <v>0</v>
      </c>
      <c r="R890">
        <v>45292</v>
      </c>
      <c r="S890">
        <v>45657</v>
      </c>
      <c r="V890" t="s">
        <v>3299</v>
      </c>
      <c r="W890">
        <v>43194</v>
      </c>
      <c r="X890" s="143">
        <v>249948</v>
      </c>
      <c r="Y890" s="143">
        <f t="shared" si="26"/>
        <v>249948</v>
      </c>
      <c r="Z890" t="b">
        <f t="shared" si="27"/>
        <v>1</v>
      </c>
    </row>
    <row r="891" spans="1:26" x14ac:dyDescent="0.3">
      <c r="A891">
        <v>886</v>
      </c>
      <c r="B891" t="s">
        <v>3300</v>
      </c>
      <c r="C891">
        <v>43069</v>
      </c>
      <c r="D891" t="s">
        <v>1899</v>
      </c>
      <c r="E891">
        <v>1966</v>
      </c>
      <c r="F891" t="s">
        <v>2131</v>
      </c>
      <c r="G891" t="s">
        <v>2128</v>
      </c>
      <c r="H891">
        <v>2</v>
      </c>
      <c r="I891">
        <v>3</v>
      </c>
      <c r="J891" t="s">
        <v>2131</v>
      </c>
      <c r="K891">
        <v>1693.5</v>
      </c>
      <c r="L891">
        <v>770.3</v>
      </c>
      <c r="M891">
        <v>123564</v>
      </c>
      <c r="N891">
        <v>123564</v>
      </c>
      <c r="O891">
        <v>0</v>
      </c>
      <c r="P891">
        <v>0</v>
      </c>
      <c r="Q891">
        <v>0</v>
      </c>
      <c r="R891">
        <v>45292</v>
      </c>
      <c r="S891">
        <v>45657</v>
      </c>
      <c r="V891" t="s">
        <v>3300</v>
      </c>
      <c r="W891">
        <v>43069</v>
      </c>
      <c r="X891" s="143">
        <v>123564</v>
      </c>
      <c r="Y891" s="143">
        <f t="shared" si="26"/>
        <v>123564</v>
      </c>
      <c r="Z891" t="b">
        <f t="shared" si="27"/>
        <v>1</v>
      </c>
    </row>
    <row r="892" spans="1:26" x14ac:dyDescent="0.3">
      <c r="A892">
        <v>887</v>
      </c>
      <c r="B892" t="s">
        <v>3301</v>
      </c>
      <c r="C892">
        <v>43072</v>
      </c>
      <c r="D892" t="s">
        <v>1899</v>
      </c>
      <c r="E892">
        <v>1965</v>
      </c>
      <c r="F892" t="s">
        <v>2131</v>
      </c>
      <c r="G892" t="s">
        <v>2128</v>
      </c>
      <c r="H892">
        <v>2</v>
      </c>
      <c r="I892">
        <v>3</v>
      </c>
      <c r="J892" t="s">
        <v>2131</v>
      </c>
      <c r="K892">
        <v>1671.7</v>
      </c>
      <c r="L892">
        <v>766.9</v>
      </c>
      <c r="M892">
        <v>120468</v>
      </c>
      <c r="N892">
        <v>120468</v>
      </c>
      <c r="O892">
        <v>0</v>
      </c>
      <c r="P892">
        <v>0</v>
      </c>
      <c r="Q892">
        <v>0</v>
      </c>
      <c r="R892">
        <v>45292</v>
      </c>
      <c r="S892">
        <v>45657</v>
      </c>
      <c r="V892" t="s">
        <v>3301</v>
      </c>
      <c r="W892">
        <v>43072</v>
      </c>
      <c r="X892" s="143">
        <v>120468</v>
      </c>
      <c r="Y892" s="143">
        <f t="shared" si="26"/>
        <v>120468</v>
      </c>
      <c r="Z892" t="b">
        <f t="shared" si="27"/>
        <v>1</v>
      </c>
    </row>
    <row r="893" spans="1:26" x14ac:dyDescent="0.3">
      <c r="A893">
        <v>888</v>
      </c>
      <c r="B893" t="s">
        <v>3411</v>
      </c>
      <c r="C893">
        <v>43152</v>
      </c>
      <c r="D893" t="s">
        <v>1899</v>
      </c>
      <c r="E893">
        <v>1974</v>
      </c>
      <c r="F893" t="s">
        <v>2131</v>
      </c>
      <c r="G893" t="s">
        <v>3367</v>
      </c>
      <c r="H893">
        <v>3</v>
      </c>
      <c r="I893">
        <v>3</v>
      </c>
      <c r="J893" t="s">
        <v>2131</v>
      </c>
      <c r="K893">
        <v>2663.5</v>
      </c>
      <c r="L893">
        <v>1530.1</v>
      </c>
      <c r="M893">
        <v>167616</v>
      </c>
      <c r="N893">
        <v>167616</v>
      </c>
      <c r="O893">
        <v>0</v>
      </c>
      <c r="P893">
        <v>0</v>
      </c>
      <c r="Q893">
        <v>0</v>
      </c>
      <c r="R893">
        <v>45292</v>
      </c>
      <c r="S893">
        <v>45657</v>
      </c>
      <c r="V893" t="s">
        <v>3411</v>
      </c>
      <c r="W893">
        <v>43152</v>
      </c>
      <c r="X893" s="143">
        <v>167616</v>
      </c>
      <c r="Y893" s="143">
        <f t="shared" si="26"/>
        <v>167616</v>
      </c>
      <c r="Z893" t="b">
        <f t="shared" si="27"/>
        <v>1</v>
      </c>
    </row>
    <row r="894" spans="1:26" x14ac:dyDescent="0.3">
      <c r="A894">
        <v>889</v>
      </c>
      <c r="B894" t="s">
        <v>3412</v>
      </c>
      <c r="C894">
        <v>43259</v>
      </c>
      <c r="D894" t="s">
        <v>1899</v>
      </c>
      <c r="E894">
        <v>1989</v>
      </c>
      <c r="F894" t="s">
        <v>2131</v>
      </c>
      <c r="G894" t="s">
        <v>2130</v>
      </c>
      <c r="H894">
        <v>3</v>
      </c>
      <c r="I894">
        <v>4</v>
      </c>
      <c r="J894" t="s">
        <v>2131</v>
      </c>
      <c r="K894">
        <v>2536</v>
      </c>
      <c r="L894">
        <v>2536.1</v>
      </c>
      <c r="M894">
        <v>249888</v>
      </c>
      <c r="N894">
        <v>249888</v>
      </c>
      <c r="O894">
        <v>0</v>
      </c>
      <c r="P894">
        <v>0</v>
      </c>
      <c r="Q894">
        <v>0</v>
      </c>
      <c r="R894">
        <v>45292</v>
      </c>
      <c r="S894">
        <v>45657</v>
      </c>
      <c r="V894" t="s">
        <v>3412</v>
      </c>
      <c r="W894">
        <v>43259</v>
      </c>
      <c r="X894" s="143">
        <v>249888</v>
      </c>
      <c r="Y894" s="143">
        <f t="shared" si="26"/>
        <v>249888</v>
      </c>
      <c r="Z894" t="b">
        <f t="shared" si="27"/>
        <v>1</v>
      </c>
    </row>
    <row r="895" spans="1:26" x14ac:dyDescent="0.3">
      <c r="A895">
        <v>890</v>
      </c>
      <c r="B895" t="s">
        <v>3413</v>
      </c>
      <c r="C895">
        <v>43074</v>
      </c>
      <c r="D895" t="s">
        <v>1899</v>
      </c>
      <c r="E895">
        <v>1966</v>
      </c>
      <c r="F895" t="s">
        <v>2131</v>
      </c>
      <c r="G895" t="s">
        <v>2128</v>
      </c>
      <c r="H895">
        <v>2</v>
      </c>
      <c r="I895">
        <v>3</v>
      </c>
      <c r="J895" t="s">
        <v>2131</v>
      </c>
      <c r="K895">
        <v>1788.7</v>
      </c>
      <c r="L895">
        <v>775.7</v>
      </c>
      <c r="M895">
        <v>120468</v>
      </c>
      <c r="N895">
        <v>120468</v>
      </c>
      <c r="O895">
        <v>0</v>
      </c>
      <c r="P895">
        <v>0</v>
      </c>
      <c r="Q895">
        <v>0</v>
      </c>
      <c r="R895">
        <v>45292</v>
      </c>
      <c r="S895">
        <v>45657</v>
      </c>
      <c r="V895" t="s">
        <v>3413</v>
      </c>
      <c r="W895">
        <v>43074</v>
      </c>
      <c r="X895" s="143">
        <v>120468</v>
      </c>
      <c r="Y895" s="143">
        <f t="shared" si="26"/>
        <v>120468</v>
      </c>
      <c r="Z895" t="b">
        <f t="shared" si="27"/>
        <v>1</v>
      </c>
    </row>
    <row r="896" spans="1:26" x14ac:dyDescent="0.3">
      <c r="A896">
        <v>891</v>
      </c>
      <c r="B896" t="s">
        <v>3414</v>
      </c>
      <c r="C896">
        <v>43081</v>
      </c>
      <c r="D896" t="s">
        <v>1899</v>
      </c>
      <c r="E896">
        <v>1966</v>
      </c>
      <c r="F896" t="s">
        <v>2131</v>
      </c>
      <c r="G896" t="s">
        <v>2128</v>
      </c>
      <c r="H896">
        <v>2</v>
      </c>
      <c r="I896">
        <v>3</v>
      </c>
      <c r="J896" t="s">
        <v>2131</v>
      </c>
      <c r="K896">
        <v>1671</v>
      </c>
      <c r="L896">
        <v>779</v>
      </c>
      <c r="M896">
        <v>125880</v>
      </c>
      <c r="N896">
        <v>125880</v>
      </c>
      <c r="O896">
        <v>0</v>
      </c>
      <c r="P896">
        <v>0</v>
      </c>
      <c r="Q896">
        <v>0</v>
      </c>
      <c r="R896">
        <v>45292</v>
      </c>
      <c r="S896">
        <v>45657</v>
      </c>
      <c r="V896" t="s">
        <v>3414</v>
      </c>
      <c r="W896">
        <v>43081</v>
      </c>
      <c r="X896" s="143">
        <v>125880</v>
      </c>
      <c r="Y896" s="143">
        <f t="shared" si="26"/>
        <v>125880</v>
      </c>
      <c r="Z896" t="b">
        <f t="shared" si="27"/>
        <v>1</v>
      </c>
    </row>
    <row r="897" spans="1:26" x14ac:dyDescent="0.3">
      <c r="A897">
        <v>892</v>
      </c>
      <c r="B897" t="s">
        <v>3415</v>
      </c>
      <c r="C897">
        <v>43084</v>
      </c>
      <c r="D897" t="s">
        <v>1899</v>
      </c>
      <c r="E897">
        <v>1966</v>
      </c>
      <c r="F897" t="s">
        <v>2131</v>
      </c>
      <c r="G897" t="s">
        <v>2128</v>
      </c>
      <c r="H897">
        <v>2</v>
      </c>
      <c r="I897">
        <v>3</v>
      </c>
      <c r="J897" t="s">
        <v>2131</v>
      </c>
      <c r="K897">
        <v>1662.6</v>
      </c>
      <c r="L897">
        <v>784.8</v>
      </c>
      <c r="M897">
        <v>115776</v>
      </c>
      <c r="N897">
        <v>115776</v>
      </c>
      <c r="O897">
        <v>0</v>
      </c>
      <c r="P897">
        <v>0</v>
      </c>
      <c r="Q897">
        <v>0</v>
      </c>
      <c r="R897">
        <v>45292</v>
      </c>
      <c r="S897">
        <v>45657</v>
      </c>
      <c r="V897" t="s">
        <v>3415</v>
      </c>
      <c r="W897">
        <v>43084</v>
      </c>
      <c r="X897" s="143">
        <v>115776</v>
      </c>
      <c r="Y897" s="143">
        <f t="shared" si="26"/>
        <v>115776</v>
      </c>
      <c r="Z897" t="b">
        <f t="shared" si="27"/>
        <v>1</v>
      </c>
    </row>
    <row r="898" spans="1:26" x14ac:dyDescent="0.3">
      <c r="A898">
        <v>893</v>
      </c>
      <c r="B898" t="s">
        <v>3416</v>
      </c>
      <c r="C898">
        <v>43138</v>
      </c>
      <c r="D898" t="s">
        <v>1899</v>
      </c>
      <c r="E898">
        <v>1996</v>
      </c>
      <c r="F898" t="s">
        <v>2131</v>
      </c>
      <c r="G898" t="s">
        <v>2128</v>
      </c>
      <c r="H898">
        <v>3</v>
      </c>
      <c r="I898">
        <v>6</v>
      </c>
      <c r="J898" t="s">
        <v>2131</v>
      </c>
      <c r="K898">
        <v>5003.3</v>
      </c>
      <c r="L898">
        <v>2730.8</v>
      </c>
      <c r="M898">
        <v>312480</v>
      </c>
      <c r="N898">
        <v>312480</v>
      </c>
      <c r="O898">
        <v>0</v>
      </c>
      <c r="P898">
        <v>0</v>
      </c>
      <c r="Q898">
        <v>0</v>
      </c>
      <c r="R898">
        <v>45292</v>
      </c>
      <c r="S898">
        <v>45657</v>
      </c>
      <c r="V898" t="s">
        <v>3416</v>
      </c>
      <c r="W898">
        <v>43138</v>
      </c>
      <c r="X898" s="143">
        <v>312480</v>
      </c>
      <c r="Y898" s="143">
        <f t="shared" si="26"/>
        <v>312480</v>
      </c>
      <c r="Z898" t="b">
        <f t="shared" si="27"/>
        <v>1</v>
      </c>
    </row>
    <row r="899" spans="1:26" x14ac:dyDescent="0.3">
      <c r="A899">
        <v>894</v>
      </c>
      <c r="B899" t="s">
        <v>3417</v>
      </c>
      <c r="C899">
        <v>43180</v>
      </c>
      <c r="D899" t="s">
        <v>1899</v>
      </c>
      <c r="E899">
        <v>1985</v>
      </c>
      <c r="F899" t="s">
        <v>2131</v>
      </c>
      <c r="G899" t="s">
        <v>2129</v>
      </c>
      <c r="H899">
        <v>3</v>
      </c>
      <c r="I899">
        <v>5</v>
      </c>
      <c r="J899" t="s">
        <v>2131</v>
      </c>
      <c r="K899">
        <v>4059.1</v>
      </c>
      <c r="L899">
        <v>2280.1999999999998</v>
      </c>
      <c r="M899">
        <v>249240</v>
      </c>
      <c r="N899">
        <v>249240</v>
      </c>
      <c r="O899">
        <v>0</v>
      </c>
      <c r="P899">
        <v>0</v>
      </c>
      <c r="Q899">
        <v>0</v>
      </c>
      <c r="R899">
        <v>45292</v>
      </c>
      <c r="S899">
        <v>45657</v>
      </c>
      <c r="V899" t="s">
        <v>3417</v>
      </c>
      <c r="W899">
        <v>43180</v>
      </c>
      <c r="X899" s="143">
        <v>249240</v>
      </c>
      <c r="Y899" s="143">
        <f t="shared" si="26"/>
        <v>249240</v>
      </c>
      <c r="Z899" t="b">
        <f t="shared" si="27"/>
        <v>1</v>
      </c>
    </row>
    <row r="900" spans="1:26" x14ac:dyDescent="0.3">
      <c r="A900">
        <v>895</v>
      </c>
      <c r="B900" t="s">
        <v>3451</v>
      </c>
      <c r="C900">
        <v>43537</v>
      </c>
      <c r="D900" t="s">
        <v>1899</v>
      </c>
      <c r="E900">
        <v>1973</v>
      </c>
      <c r="F900" t="s">
        <v>2131</v>
      </c>
      <c r="G900" t="s">
        <v>2128</v>
      </c>
      <c r="H900">
        <v>2</v>
      </c>
      <c r="I900">
        <v>2</v>
      </c>
      <c r="J900" t="s">
        <v>2131</v>
      </c>
      <c r="K900">
        <v>521.6</v>
      </c>
      <c r="L900">
        <v>481.9</v>
      </c>
      <c r="M900">
        <v>170508</v>
      </c>
      <c r="N900">
        <v>170508</v>
      </c>
      <c r="O900">
        <v>0</v>
      </c>
      <c r="P900">
        <v>0</v>
      </c>
      <c r="Q900">
        <v>0</v>
      </c>
      <c r="R900">
        <v>45292</v>
      </c>
      <c r="S900">
        <v>45657</v>
      </c>
      <c r="V900" t="s">
        <v>3451</v>
      </c>
      <c r="W900">
        <v>43537</v>
      </c>
      <c r="X900" s="143">
        <v>170508</v>
      </c>
      <c r="Y900" s="143">
        <f t="shared" si="26"/>
        <v>170508</v>
      </c>
      <c r="Z900" t="b">
        <f t="shared" si="27"/>
        <v>1</v>
      </c>
    </row>
    <row r="901" spans="1:26" x14ac:dyDescent="0.3">
      <c r="A901">
        <v>896</v>
      </c>
      <c r="B901" t="s">
        <v>1117</v>
      </c>
      <c r="C901">
        <v>43324</v>
      </c>
      <c r="D901" t="s">
        <v>1899</v>
      </c>
      <c r="E901">
        <v>1960</v>
      </c>
      <c r="F901" t="s">
        <v>2131</v>
      </c>
      <c r="G901" t="s">
        <v>2098</v>
      </c>
      <c r="H901">
        <v>2</v>
      </c>
      <c r="I901">
        <v>2</v>
      </c>
      <c r="J901" t="s">
        <v>2131</v>
      </c>
      <c r="K901">
        <v>902</v>
      </c>
      <c r="L901">
        <v>524</v>
      </c>
      <c r="M901">
        <v>1592148.42</v>
      </c>
      <c r="N901">
        <v>1592148.42</v>
      </c>
      <c r="O901">
        <v>0</v>
      </c>
      <c r="P901">
        <v>0</v>
      </c>
      <c r="Q901">
        <v>0</v>
      </c>
      <c r="R901">
        <v>45292</v>
      </c>
      <c r="S901">
        <v>45657</v>
      </c>
      <c r="V901" t="s">
        <v>1117</v>
      </c>
      <c r="W901">
        <v>43324</v>
      </c>
      <c r="X901" s="143">
        <v>1592148.42</v>
      </c>
      <c r="Y901" s="143">
        <f t="shared" si="26"/>
        <v>1592148.42</v>
      </c>
      <c r="Z901" t="b">
        <f t="shared" si="27"/>
        <v>1</v>
      </c>
    </row>
    <row r="902" spans="1:26" x14ac:dyDescent="0.3">
      <c r="A902">
        <v>897</v>
      </c>
      <c r="B902" t="s">
        <v>1118</v>
      </c>
      <c r="C902">
        <v>43326</v>
      </c>
      <c r="D902" t="s">
        <v>1899</v>
      </c>
      <c r="E902">
        <v>1963</v>
      </c>
      <c r="F902" t="s">
        <v>2131</v>
      </c>
      <c r="G902" t="s">
        <v>2099</v>
      </c>
      <c r="H902">
        <v>2</v>
      </c>
      <c r="I902">
        <v>2</v>
      </c>
      <c r="J902" t="s">
        <v>2131</v>
      </c>
      <c r="K902">
        <v>933</v>
      </c>
      <c r="L902">
        <v>504.1</v>
      </c>
      <c r="M902">
        <v>1024207.5499999999</v>
      </c>
      <c r="N902">
        <v>1024207.5499999999</v>
      </c>
      <c r="O902">
        <v>0</v>
      </c>
      <c r="P902">
        <v>0</v>
      </c>
      <c r="Q902">
        <v>0</v>
      </c>
      <c r="R902">
        <v>45292</v>
      </c>
      <c r="S902">
        <v>45657</v>
      </c>
      <c r="V902" t="s">
        <v>1118</v>
      </c>
      <c r="W902">
        <v>43326</v>
      </c>
      <c r="X902" s="143">
        <v>1024207.5499999999</v>
      </c>
      <c r="Y902" s="143">
        <f t="shared" si="26"/>
        <v>1024207.5499999999</v>
      </c>
      <c r="Z902" t="b">
        <f t="shared" si="27"/>
        <v>1</v>
      </c>
    </row>
    <row r="903" spans="1:26" x14ac:dyDescent="0.3">
      <c r="A903">
        <v>898</v>
      </c>
      <c r="B903" t="s">
        <v>676</v>
      </c>
      <c r="C903">
        <v>43347</v>
      </c>
      <c r="D903" t="s">
        <v>1899</v>
      </c>
      <c r="E903">
        <v>1955</v>
      </c>
      <c r="F903" t="s">
        <v>2131</v>
      </c>
      <c r="G903" t="s">
        <v>2098</v>
      </c>
      <c r="H903">
        <v>2</v>
      </c>
      <c r="I903">
        <v>1</v>
      </c>
      <c r="J903" t="s">
        <v>2131</v>
      </c>
      <c r="K903">
        <v>920.9</v>
      </c>
      <c r="L903">
        <v>502.6</v>
      </c>
      <c r="M903">
        <v>1450711.08</v>
      </c>
      <c r="N903">
        <v>1450711.08</v>
      </c>
      <c r="O903">
        <v>0</v>
      </c>
      <c r="P903">
        <v>0</v>
      </c>
      <c r="Q903">
        <v>0</v>
      </c>
      <c r="R903">
        <v>45292</v>
      </c>
      <c r="S903">
        <v>45657</v>
      </c>
      <c r="V903" t="s">
        <v>676</v>
      </c>
      <c r="W903">
        <v>43347</v>
      </c>
      <c r="X903" s="143">
        <v>1450711.08</v>
      </c>
      <c r="Y903" s="143">
        <f t="shared" ref="Y903:Y966" si="28">VLOOKUP(W903,C:M,11,0)</f>
        <v>1450711.08</v>
      </c>
      <c r="Z903" t="b">
        <f t="shared" ref="Z903:Z966" si="29">AND(X903=Y903)</f>
        <v>1</v>
      </c>
    </row>
    <row r="904" spans="1:26" x14ac:dyDescent="0.3">
      <c r="A904">
        <v>899</v>
      </c>
      <c r="B904" t="s">
        <v>2954</v>
      </c>
      <c r="C904">
        <v>43353</v>
      </c>
      <c r="D904" t="s">
        <v>1899</v>
      </c>
      <c r="E904">
        <v>1957</v>
      </c>
      <c r="F904" t="s">
        <v>2131</v>
      </c>
      <c r="G904" t="s">
        <v>2103</v>
      </c>
      <c r="H904">
        <v>2</v>
      </c>
      <c r="I904">
        <v>1</v>
      </c>
      <c r="J904" t="s">
        <v>2131</v>
      </c>
      <c r="K904">
        <v>677.5</v>
      </c>
      <c r="L904">
        <v>412.3</v>
      </c>
      <c r="M904">
        <v>169186.6</v>
      </c>
      <c r="N904">
        <v>169186.6</v>
      </c>
      <c r="O904">
        <v>0</v>
      </c>
      <c r="P904">
        <v>0</v>
      </c>
      <c r="Q904">
        <v>0</v>
      </c>
      <c r="R904">
        <v>45292</v>
      </c>
      <c r="S904">
        <v>45657</v>
      </c>
      <c r="V904" t="s">
        <v>2954</v>
      </c>
      <c r="W904">
        <v>43353</v>
      </c>
      <c r="X904" s="143">
        <v>169186.6</v>
      </c>
      <c r="Y904" s="143">
        <f t="shared" si="28"/>
        <v>169186.6</v>
      </c>
      <c r="Z904" t="b">
        <f t="shared" si="29"/>
        <v>1</v>
      </c>
    </row>
    <row r="905" spans="1:26" x14ac:dyDescent="0.3">
      <c r="A905">
        <v>900</v>
      </c>
      <c r="B905" t="s">
        <v>678</v>
      </c>
      <c r="C905">
        <v>43380</v>
      </c>
      <c r="D905" t="s">
        <v>1899</v>
      </c>
      <c r="E905">
        <v>1957</v>
      </c>
      <c r="F905" t="s">
        <v>2131</v>
      </c>
      <c r="G905" t="s">
        <v>2103</v>
      </c>
      <c r="H905">
        <v>2</v>
      </c>
      <c r="I905">
        <v>1</v>
      </c>
      <c r="J905" t="s">
        <v>2131</v>
      </c>
      <c r="K905">
        <v>686.4</v>
      </c>
      <c r="L905">
        <v>395</v>
      </c>
      <c r="M905">
        <v>733369.98</v>
      </c>
      <c r="N905">
        <v>733369.98</v>
      </c>
      <c r="O905">
        <v>0</v>
      </c>
      <c r="P905">
        <v>0</v>
      </c>
      <c r="Q905">
        <v>0</v>
      </c>
      <c r="R905">
        <v>45292</v>
      </c>
      <c r="S905">
        <v>45657</v>
      </c>
      <c r="V905" t="s">
        <v>678</v>
      </c>
      <c r="W905">
        <v>43380</v>
      </c>
      <c r="X905" s="143">
        <v>733369.98</v>
      </c>
      <c r="Y905" s="143">
        <f t="shared" si="28"/>
        <v>733369.98</v>
      </c>
      <c r="Z905" t="b">
        <f t="shared" si="29"/>
        <v>1</v>
      </c>
    </row>
    <row r="906" spans="1:26" x14ac:dyDescent="0.3">
      <c r="A906">
        <v>901</v>
      </c>
      <c r="B906" t="s">
        <v>1120</v>
      </c>
      <c r="C906">
        <v>43299</v>
      </c>
      <c r="D906" t="s">
        <v>1899</v>
      </c>
      <c r="E906">
        <v>1957</v>
      </c>
      <c r="F906" t="s">
        <v>2131</v>
      </c>
      <c r="G906" t="s">
        <v>2098</v>
      </c>
      <c r="H906">
        <v>2</v>
      </c>
      <c r="I906">
        <v>2</v>
      </c>
      <c r="J906" t="s">
        <v>2131</v>
      </c>
      <c r="K906">
        <v>740.6</v>
      </c>
      <c r="L906">
        <v>392.1</v>
      </c>
      <c r="M906">
        <v>212605.49000000002</v>
      </c>
      <c r="N906">
        <v>212605.49000000002</v>
      </c>
      <c r="O906">
        <v>0</v>
      </c>
      <c r="P906">
        <v>0</v>
      </c>
      <c r="Q906">
        <v>0</v>
      </c>
      <c r="R906">
        <v>45292</v>
      </c>
      <c r="S906">
        <v>45657</v>
      </c>
      <c r="V906" t="s">
        <v>1120</v>
      </c>
      <c r="W906">
        <v>43299</v>
      </c>
      <c r="X906" s="143">
        <v>212605.49000000002</v>
      </c>
      <c r="Y906" s="143">
        <f t="shared" si="28"/>
        <v>212605.49000000002</v>
      </c>
      <c r="Z906" t="b">
        <f t="shared" si="29"/>
        <v>1</v>
      </c>
    </row>
    <row r="907" spans="1:26" x14ac:dyDescent="0.3">
      <c r="A907">
        <v>902</v>
      </c>
      <c r="B907" t="s">
        <v>1121</v>
      </c>
      <c r="C907">
        <v>43300</v>
      </c>
      <c r="D907" t="s">
        <v>1899</v>
      </c>
      <c r="E907">
        <v>1957</v>
      </c>
      <c r="F907" t="s">
        <v>2131</v>
      </c>
      <c r="G907" t="s">
        <v>2098</v>
      </c>
      <c r="H907">
        <v>2</v>
      </c>
      <c r="I907">
        <v>2</v>
      </c>
      <c r="J907" t="s">
        <v>2131</v>
      </c>
      <c r="K907">
        <v>742.6</v>
      </c>
      <c r="L907">
        <v>389.4</v>
      </c>
      <c r="M907">
        <v>212605.49000000002</v>
      </c>
      <c r="N907">
        <v>212605.49000000002</v>
      </c>
      <c r="O907">
        <v>0</v>
      </c>
      <c r="P907">
        <v>0</v>
      </c>
      <c r="Q907">
        <v>0</v>
      </c>
      <c r="R907">
        <v>45292</v>
      </c>
      <c r="S907">
        <v>45657</v>
      </c>
      <c r="V907" t="s">
        <v>1121</v>
      </c>
      <c r="W907">
        <v>43300</v>
      </c>
      <c r="X907" s="143">
        <v>212605.49000000002</v>
      </c>
      <c r="Y907" s="143">
        <f t="shared" si="28"/>
        <v>212605.49000000002</v>
      </c>
      <c r="Z907" t="b">
        <f t="shared" si="29"/>
        <v>1</v>
      </c>
    </row>
    <row r="908" spans="1:26" x14ac:dyDescent="0.3">
      <c r="A908">
        <v>903</v>
      </c>
      <c r="B908" t="s">
        <v>1122</v>
      </c>
      <c r="C908">
        <v>43418</v>
      </c>
      <c r="D908" t="s">
        <v>1899</v>
      </c>
      <c r="E908">
        <v>1957</v>
      </c>
      <c r="F908" t="s">
        <v>2131</v>
      </c>
      <c r="G908" t="s">
        <v>2098</v>
      </c>
      <c r="H908">
        <v>2</v>
      </c>
      <c r="I908">
        <v>2</v>
      </c>
      <c r="J908" t="s">
        <v>2131</v>
      </c>
      <c r="K908">
        <v>724.1</v>
      </c>
      <c r="L908">
        <v>381</v>
      </c>
      <c r="M908">
        <v>200987.05</v>
      </c>
      <c r="N908">
        <v>200987.05</v>
      </c>
      <c r="O908">
        <v>0</v>
      </c>
      <c r="P908">
        <v>0</v>
      </c>
      <c r="Q908">
        <v>0</v>
      </c>
      <c r="R908">
        <v>45292</v>
      </c>
      <c r="S908">
        <v>45657</v>
      </c>
      <c r="V908" t="s">
        <v>1122</v>
      </c>
      <c r="W908">
        <v>43418</v>
      </c>
      <c r="X908" s="143">
        <v>200987.05</v>
      </c>
      <c r="Y908" s="143">
        <f t="shared" si="28"/>
        <v>200987.05</v>
      </c>
      <c r="Z908" t="b">
        <f t="shared" si="29"/>
        <v>1</v>
      </c>
    </row>
    <row r="909" spans="1:26" x14ac:dyDescent="0.3">
      <c r="A909">
        <v>904</v>
      </c>
      <c r="B909" t="s">
        <v>682</v>
      </c>
      <c r="C909">
        <v>43413</v>
      </c>
      <c r="D909" t="s">
        <v>1899</v>
      </c>
      <c r="E909">
        <v>1957</v>
      </c>
      <c r="F909" t="s">
        <v>2131</v>
      </c>
      <c r="G909" t="s">
        <v>2098</v>
      </c>
      <c r="H909">
        <v>2</v>
      </c>
      <c r="I909">
        <v>2</v>
      </c>
      <c r="J909" t="s">
        <v>2131</v>
      </c>
      <c r="K909">
        <v>740.8</v>
      </c>
      <c r="L909">
        <v>388</v>
      </c>
      <c r="M909">
        <v>942029.21</v>
      </c>
      <c r="N909">
        <v>942029.21</v>
      </c>
      <c r="O909">
        <v>0</v>
      </c>
      <c r="P909">
        <v>0</v>
      </c>
      <c r="Q909">
        <v>0</v>
      </c>
      <c r="R909">
        <v>45292</v>
      </c>
      <c r="S909">
        <v>45657</v>
      </c>
      <c r="V909" t="s">
        <v>682</v>
      </c>
      <c r="W909">
        <v>43413</v>
      </c>
      <c r="X909" s="143">
        <v>942029.21</v>
      </c>
      <c r="Y909" s="143">
        <f t="shared" si="28"/>
        <v>942029.21</v>
      </c>
      <c r="Z909" t="b">
        <f t="shared" si="29"/>
        <v>1</v>
      </c>
    </row>
    <row r="910" spans="1:26" x14ac:dyDescent="0.3">
      <c r="A910">
        <v>905</v>
      </c>
      <c r="B910" t="s">
        <v>1124</v>
      </c>
      <c r="C910">
        <v>43269</v>
      </c>
      <c r="D910" t="s">
        <v>1899</v>
      </c>
      <c r="E910">
        <v>1957</v>
      </c>
      <c r="F910" t="s">
        <v>2131</v>
      </c>
      <c r="G910" t="s">
        <v>2098</v>
      </c>
      <c r="H910">
        <v>2</v>
      </c>
      <c r="I910">
        <v>2</v>
      </c>
      <c r="J910" t="s">
        <v>2131</v>
      </c>
      <c r="K910">
        <v>1296.8</v>
      </c>
      <c r="L910">
        <v>701</v>
      </c>
      <c r="M910">
        <v>276300.86</v>
      </c>
      <c r="N910">
        <v>276300.86</v>
      </c>
      <c r="O910">
        <v>0</v>
      </c>
      <c r="P910">
        <v>0</v>
      </c>
      <c r="Q910">
        <v>0</v>
      </c>
      <c r="R910">
        <v>45292</v>
      </c>
      <c r="S910">
        <v>45657</v>
      </c>
      <c r="V910" t="s">
        <v>1124</v>
      </c>
      <c r="W910">
        <v>43269</v>
      </c>
      <c r="X910" s="143">
        <v>276300.86</v>
      </c>
      <c r="Y910" s="143">
        <f t="shared" si="28"/>
        <v>276300.86</v>
      </c>
      <c r="Z910" t="b">
        <f t="shared" si="29"/>
        <v>1</v>
      </c>
    </row>
    <row r="911" spans="1:26" x14ac:dyDescent="0.3">
      <c r="A911">
        <v>906</v>
      </c>
      <c r="B911" t="s">
        <v>1125</v>
      </c>
      <c r="C911">
        <v>43280</v>
      </c>
      <c r="D911" t="s">
        <v>1899</v>
      </c>
      <c r="E911">
        <v>1961</v>
      </c>
      <c r="F911" t="s">
        <v>2131</v>
      </c>
      <c r="G911" t="s">
        <v>2098</v>
      </c>
      <c r="H911">
        <v>2</v>
      </c>
      <c r="I911">
        <v>1</v>
      </c>
      <c r="J911" t="s">
        <v>2131</v>
      </c>
      <c r="K911">
        <v>830.8</v>
      </c>
      <c r="L911">
        <v>526.29999999999995</v>
      </c>
      <c r="M911">
        <v>188612.21</v>
      </c>
      <c r="N911">
        <v>188612.21</v>
      </c>
      <c r="O911">
        <v>0</v>
      </c>
      <c r="P911">
        <v>0</v>
      </c>
      <c r="Q911">
        <v>0</v>
      </c>
      <c r="R911">
        <v>45292</v>
      </c>
      <c r="S911">
        <v>45657</v>
      </c>
      <c r="V911" t="s">
        <v>1125</v>
      </c>
      <c r="W911">
        <v>43280</v>
      </c>
      <c r="X911" s="143">
        <v>188612.21</v>
      </c>
      <c r="Y911" s="143">
        <f t="shared" si="28"/>
        <v>188612.21</v>
      </c>
      <c r="Z911" t="b">
        <f t="shared" si="29"/>
        <v>1</v>
      </c>
    </row>
    <row r="912" spans="1:26" x14ac:dyDescent="0.3">
      <c r="A912">
        <v>907</v>
      </c>
      <c r="B912" t="s">
        <v>691</v>
      </c>
      <c r="C912">
        <v>43285</v>
      </c>
      <c r="D912" t="s">
        <v>1899</v>
      </c>
      <c r="E912">
        <v>1965</v>
      </c>
      <c r="F912" t="s">
        <v>2131</v>
      </c>
      <c r="G912" t="s">
        <v>2098</v>
      </c>
      <c r="H912">
        <v>2</v>
      </c>
      <c r="I912">
        <v>2</v>
      </c>
      <c r="J912" t="s">
        <v>2131</v>
      </c>
      <c r="K912">
        <v>1066.7</v>
      </c>
      <c r="L912">
        <v>583.70000000000005</v>
      </c>
      <c r="M912">
        <v>1577382.2599999998</v>
      </c>
      <c r="N912">
        <v>1577382.2599999998</v>
      </c>
      <c r="O912">
        <v>0</v>
      </c>
      <c r="P912">
        <v>0</v>
      </c>
      <c r="Q912">
        <v>0</v>
      </c>
      <c r="R912">
        <v>45292</v>
      </c>
      <c r="S912">
        <v>45657</v>
      </c>
      <c r="V912" t="s">
        <v>691</v>
      </c>
      <c r="W912">
        <v>43285</v>
      </c>
      <c r="X912" s="143">
        <v>1577382.2599999998</v>
      </c>
      <c r="Y912" s="143">
        <f t="shared" si="28"/>
        <v>1577382.2599999998</v>
      </c>
      <c r="Z912" t="b">
        <f t="shared" si="29"/>
        <v>1</v>
      </c>
    </row>
    <row r="913" spans="1:26" x14ac:dyDescent="0.3">
      <c r="A913">
        <v>908</v>
      </c>
      <c r="B913" t="s">
        <v>1127</v>
      </c>
      <c r="C913">
        <v>43292</v>
      </c>
      <c r="D913" t="s">
        <v>1899</v>
      </c>
      <c r="E913">
        <v>1959</v>
      </c>
      <c r="F913" t="s">
        <v>2131</v>
      </c>
      <c r="G913" t="s">
        <v>2099</v>
      </c>
      <c r="H913">
        <v>2</v>
      </c>
      <c r="I913">
        <v>2</v>
      </c>
      <c r="J913" t="s">
        <v>2131</v>
      </c>
      <c r="K913">
        <v>715.8</v>
      </c>
      <c r="L913">
        <v>368.7</v>
      </c>
      <c r="M913">
        <v>194342.28999999998</v>
      </c>
      <c r="N913">
        <v>194342.28999999998</v>
      </c>
      <c r="O913">
        <v>0</v>
      </c>
      <c r="P913">
        <v>0</v>
      </c>
      <c r="Q913">
        <v>0</v>
      </c>
      <c r="R913">
        <v>45292</v>
      </c>
      <c r="S913">
        <v>45657</v>
      </c>
      <c r="V913" t="s">
        <v>1127</v>
      </c>
      <c r="W913">
        <v>43292</v>
      </c>
      <c r="X913" s="143">
        <v>194342.28999999998</v>
      </c>
      <c r="Y913" s="143">
        <f t="shared" si="28"/>
        <v>194342.28999999998</v>
      </c>
      <c r="Z913" t="b">
        <f t="shared" si="29"/>
        <v>1</v>
      </c>
    </row>
    <row r="914" spans="1:26" x14ac:dyDescent="0.3">
      <c r="A914">
        <v>909</v>
      </c>
      <c r="B914" t="s">
        <v>1128</v>
      </c>
      <c r="C914">
        <v>43293</v>
      </c>
      <c r="D914" t="s">
        <v>1899</v>
      </c>
      <c r="E914">
        <v>1956</v>
      </c>
      <c r="F914" t="s">
        <v>2131</v>
      </c>
      <c r="G914" t="s">
        <v>2099</v>
      </c>
      <c r="H914">
        <v>2</v>
      </c>
      <c r="I914">
        <v>2</v>
      </c>
      <c r="J914" t="s">
        <v>2131</v>
      </c>
      <c r="K914">
        <v>1003.7</v>
      </c>
      <c r="L914">
        <v>383.3</v>
      </c>
      <c r="M914">
        <v>1131406.8500000001</v>
      </c>
      <c r="N914">
        <v>1131406.8500000001</v>
      </c>
      <c r="O914">
        <v>0</v>
      </c>
      <c r="P914">
        <v>0</v>
      </c>
      <c r="Q914">
        <v>0</v>
      </c>
      <c r="R914">
        <v>45292</v>
      </c>
      <c r="S914">
        <v>45657</v>
      </c>
      <c r="V914" t="s">
        <v>1128</v>
      </c>
      <c r="W914">
        <v>43293</v>
      </c>
      <c r="X914" s="143">
        <v>1131406.8500000001</v>
      </c>
      <c r="Y914" s="143">
        <f t="shared" si="28"/>
        <v>1131406.8500000001</v>
      </c>
      <c r="Z914" t="b">
        <f t="shared" si="29"/>
        <v>1</v>
      </c>
    </row>
    <row r="915" spans="1:26" x14ac:dyDescent="0.3">
      <c r="A915">
        <v>910</v>
      </c>
      <c r="B915" t="s">
        <v>2138</v>
      </c>
      <c r="C915">
        <v>43455</v>
      </c>
      <c r="D915" t="s">
        <v>1899</v>
      </c>
      <c r="E915">
        <v>1968</v>
      </c>
      <c r="F915" t="s">
        <v>2131</v>
      </c>
      <c r="G915" t="s">
        <v>2098</v>
      </c>
      <c r="H915">
        <v>2</v>
      </c>
      <c r="I915">
        <v>2</v>
      </c>
      <c r="J915" t="s">
        <v>2131</v>
      </c>
      <c r="K915">
        <v>1086</v>
      </c>
      <c r="L915">
        <v>612.9</v>
      </c>
      <c r="M915">
        <v>1545213.0799999998</v>
      </c>
      <c r="N915">
        <v>1545213.0799999998</v>
      </c>
      <c r="O915">
        <v>0</v>
      </c>
      <c r="P915">
        <v>0</v>
      </c>
      <c r="Q915">
        <v>0</v>
      </c>
      <c r="R915">
        <v>45292</v>
      </c>
      <c r="S915">
        <v>45657</v>
      </c>
      <c r="V915" t="s">
        <v>2138</v>
      </c>
      <c r="W915">
        <v>43455</v>
      </c>
      <c r="X915" s="143">
        <v>1545213.0799999998</v>
      </c>
      <c r="Y915" s="143">
        <f t="shared" si="28"/>
        <v>1545213.0799999998</v>
      </c>
      <c r="Z915" t="b">
        <f t="shared" si="29"/>
        <v>1</v>
      </c>
    </row>
    <row r="916" spans="1:26" x14ac:dyDescent="0.3">
      <c r="A916">
        <v>911</v>
      </c>
      <c r="B916" t="s">
        <v>2427</v>
      </c>
      <c r="C916">
        <v>43349</v>
      </c>
      <c r="D916" t="s">
        <v>1899</v>
      </c>
      <c r="E916">
        <v>1906</v>
      </c>
      <c r="F916" t="s">
        <v>2131</v>
      </c>
      <c r="G916" t="s">
        <v>2103</v>
      </c>
      <c r="H916">
        <v>1</v>
      </c>
      <c r="I916">
        <v>2</v>
      </c>
      <c r="J916" t="s">
        <v>2131</v>
      </c>
      <c r="K916">
        <v>516.45000000000005</v>
      </c>
      <c r="L916">
        <v>191.5</v>
      </c>
      <c r="M916">
        <v>483775.20730000001</v>
      </c>
      <c r="N916">
        <v>483775.20730000001</v>
      </c>
      <c r="O916">
        <v>0</v>
      </c>
      <c r="P916">
        <v>0</v>
      </c>
      <c r="Q916">
        <v>0</v>
      </c>
      <c r="R916">
        <v>45292</v>
      </c>
      <c r="S916">
        <v>45657</v>
      </c>
      <c r="V916" t="s">
        <v>2427</v>
      </c>
      <c r="W916">
        <v>43349</v>
      </c>
      <c r="X916" s="143">
        <v>483775.20730000001</v>
      </c>
      <c r="Y916" s="143">
        <f t="shared" si="28"/>
        <v>483775.20730000001</v>
      </c>
      <c r="Z916" t="b">
        <f t="shared" si="29"/>
        <v>1</v>
      </c>
    </row>
    <row r="917" spans="1:26" x14ac:dyDescent="0.3">
      <c r="A917">
        <v>912</v>
      </c>
      <c r="B917" t="s">
        <v>684</v>
      </c>
      <c r="C917">
        <v>43519</v>
      </c>
      <c r="D917" t="s">
        <v>1899</v>
      </c>
      <c r="E917">
        <v>1957</v>
      </c>
      <c r="F917" t="s">
        <v>2131</v>
      </c>
      <c r="G917" t="s">
        <v>2098</v>
      </c>
      <c r="H917">
        <v>2</v>
      </c>
      <c r="I917">
        <v>2</v>
      </c>
      <c r="J917" t="s">
        <v>2131</v>
      </c>
      <c r="K917">
        <v>1185.8</v>
      </c>
      <c r="L917">
        <v>615.4</v>
      </c>
      <c r="M917">
        <v>1704619.4299999997</v>
      </c>
      <c r="N917">
        <v>1704619.4299999997</v>
      </c>
      <c r="O917">
        <v>0</v>
      </c>
      <c r="P917">
        <v>0</v>
      </c>
      <c r="Q917">
        <v>0</v>
      </c>
      <c r="R917">
        <v>45292</v>
      </c>
      <c r="S917">
        <v>45657</v>
      </c>
      <c r="V917" t="s">
        <v>684</v>
      </c>
      <c r="W917">
        <v>43519</v>
      </c>
      <c r="X917" s="143">
        <v>1704619.4299999997</v>
      </c>
      <c r="Y917" s="143">
        <f t="shared" si="28"/>
        <v>1704619.4299999997</v>
      </c>
      <c r="Z917" t="b">
        <f t="shared" si="29"/>
        <v>1</v>
      </c>
    </row>
    <row r="918" spans="1:26" x14ac:dyDescent="0.3">
      <c r="A918">
        <v>913</v>
      </c>
      <c r="B918" t="s">
        <v>2352</v>
      </c>
      <c r="C918">
        <v>56603</v>
      </c>
      <c r="D918" t="s">
        <v>1899</v>
      </c>
      <c r="E918">
        <v>1985</v>
      </c>
      <c r="F918" t="s">
        <v>2131</v>
      </c>
      <c r="G918" t="s">
        <v>2875</v>
      </c>
      <c r="H918">
        <v>2</v>
      </c>
      <c r="I918">
        <v>2</v>
      </c>
      <c r="J918" t="s">
        <v>2131</v>
      </c>
      <c r="K918">
        <v>643</v>
      </c>
      <c r="L918">
        <v>543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45292</v>
      </c>
      <c r="S918">
        <v>45657</v>
      </c>
      <c r="V918" t="s">
        <v>2352</v>
      </c>
      <c r="W918">
        <v>56603</v>
      </c>
      <c r="X918" s="143">
        <v>0</v>
      </c>
      <c r="Y918" s="143">
        <f t="shared" si="28"/>
        <v>0</v>
      </c>
      <c r="Z918" t="b">
        <f t="shared" si="29"/>
        <v>1</v>
      </c>
    </row>
    <row r="919" spans="1:26" x14ac:dyDescent="0.3">
      <c r="A919">
        <v>914</v>
      </c>
      <c r="B919" t="s">
        <v>2353</v>
      </c>
      <c r="C919">
        <v>56604</v>
      </c>
      <c r="D919" t="s">
        <v>1899</v>
      </c>
      <c r="E919">
        <v>1972</v>
      </c>
      <c r="F919" t="s">
        <v>2131</v>
      </c>
      <c r="G919" t="s">
        <v>2875</v>
      </c>
      <c r="H919">
        <v>2</v>
      </c>
      <c r="I919">
        <v>2</v>
      </c>
      <c r="J919" t="s">
        <v>2131</v>
      </c>
      <c r="K919">
        <v>763</v>
      </c>
      <c r="L919">
        <v>372</v>
      </c>
      <c r="M919">
        <v>879837.65</v>
      </c>
      <c r="N919">
        <v>879837.65</v>
      </c>
      <c r="O919">
        <v>0</v>
      </c>
      <c r="P919">
        <v>0</v>
      </c>
      <c r="Q919">
        <v>0</v>
      </c>
      <c r="R919">
        <v>45292</v>
      </c>
      <c r="S919">
        <v>45657</v>
      </c>
      <c r="V919" t="s">
        <v>2353</v>
      </c>
      <c r="W919">
        <v>56604</v>
      </c>
      <c r="X919" s="143">
        <v>879837.65</v>
      </c>
      <c r="Y919" s="143">
        <f t="shared" si="28"/>
        <v>879837.65</v>
      </c>
      <c r="Z919" t="b">
        <f t="shared" si="29"/>
        <v>1</v>
      </c>
    </row>
    <row r="920" spans="1:26" x14ac:dyDescent="0.3">
      <c r="A920">
        <v>915</v>
      </c>
      <c r="B920" t="s">
        <v>693</v>
      </c>
      <c r="C920">
        <v>42238</v>
      </c>
      <c r="D920" t="s">
        <v>1899</v>
      </c>
      <c r="E920">
        <v>1972</v>
      </c>
      <c r="F920" t="s">
        <v>2131</v>
      </c>
      <c r="G920" t="s">
        <v>2103</v>
      </c>
      <c r="H920">
        <v>2</v>
      </c>
      <c r="I920">
        <v>2</v>
      </c>
      <c r="J920" t="s">
        <v>2131</v>
      </c>
      <c r="K920">
        <v>1187.4000000000001</v>
      </c>
      <c r="L920">
        <v>503.5</v>
      </c>
      <c r="M920">
        <v>1299945.82</v>
      </c>
      <c r="N920">
        <v>1299945.82</v>
      </c>
      <c r="O920">
        <v>0</v>
      </c>
      <c r="P920">
        <v>0</v>
      </c>
      <c r="Q920">
        <v>0</v>
      </c>
      <c r="R920">
        <v>45292</v>
      </c>
      <c r="S920">
        <v>45657</v>
      </c>
      <c r="V920" t="s">
        <v>693</v>
      </c>
      <c r="W920">
        <v>42238</v>
      </c>
      <c r="X920" s="143">
        <v>1299945.82</v>
      </c>
      <c r="Y920" s="143">
        <f t="shared" si="28"/>
        <v>1299945.82</v>
      </c>
      <c r="Z920" t="b">
        <f t="shared" si="29"/>
        <v>1</v>
      </c>
    </row>
    <row r="921" spans="1:26" x14ac:dyDescent="0.3">
      <c r="A921">
        <v>916</v>
      </c>
      <c r="B921" t="s">
        <v>694</v>
      </c>
      <c r="C921">
        <v>42255</v>
      </c>
      <c r="D921" t="s">
        <v>1899</v>
      </c>
      <c r="E921">
        <v>1972</v>
      </c>
      <c r="F921" t="s">
        <v>2131</v>
      </c>
      <c r="G921" t="s">
        <v>2103</v>
      </c>
      <c r="H921">
        <v>2</v>
      </c>
      <c r="I921">
        <v>2</v>
      </c>
      <c r="J921" t="s">
        <v>2131</v>
      </c>
      <c r="K921">
        <v>1325.6</v>
      </c>
      <c r="L921">
        <v>509.2</v>
      </c>
      <c r="M921">
        <v>1268469.05</v>
      </c>
      <c r="N921">
        <v>1268469.05</v>
      </c>
      <c r="O921">
        <v>0</v>
      </c>
      <c r="P921">
        <v>0</v>
      </c>
      <c r="Q921">
        <v>0</v>
      </c>
      <c r="R921">
        <v>45292</v>
      </c>
      <c r="S921">
        <v>45657</v>
      </c>
      <c r="V921" t="s">
        <v>694</v>
      </c>
      <c r="W921">
        <v>42255</v>
      </c>
      <c r="X921" s="143">
        <v>1268469.05</v>
      </c>
      <c r="Y921" s="143">
        <f t="shared" si="28"/>
        <v>1268469.05</v>
      </c>
      <c r="Z921" t="b">
        <f t="shared" si="29"/>
        <v>1</v>
      </c>
    </row>
    <row r="922" spans="1:26" x14ac:dyDescent="0.3">
      <c r="A922">
        <v>917</v>
      </c>
      <c r="B922" t="s">
        <v>695</v>
      </c>
      <c r="C922">
        <v>42274</v>
      </c>
      <c r="D922" t="s">
        <v>1899</v>
      </c>
      <c r="E922">
        <v>1967</v>
      </c>
      <c r="F922" t="s">
        <v>2131</v>
      </c>
      <c r="G922" t="s">
        <v>2103</v>
      </c>
      <c r="H922">
        <v>2</v>
      </c>
      <c r="I922">
        <v>3</v>
      </c>
      <c r="J922" t="s">
        <v>2131</v>
      </c>
      <c r="K922">
        <v>1307.5999999999999</v>
      </c>
      <c r="L922">
        <v>513.29999999999995</v>
      </c>
      <c r="M922">
        <v>1293167.6500000001</v>
      </c>
      <c r="N922">
        <v>1293167.6500000001</v>
      </c>
      <c r="O922">
        <v>0</v>
      </c>
      <c r="P922">
        <v>0</v>
      </c>
      <c r="Q922">
        <v>0</v>
      </c>
      <c r="R922">
        <v>45292</v>
      </c>
      <c r="S922">
        <v>45657</v>
      </c>
      <c r="V922" t="s">
        <v>695</v>
      </c>
      <c r="W922">
        <v>42274</v>
      </c>
      <c r="X922" s="143">
        <v>1293167.6500000001</v>
      </c>
      <c r="Y922" s="143">
        <f t="shared" si="28"/>
        <v>1293167.6500000001</v>
      </c>
      <c r="Z922" t="b">
        <f t="shared" si="29"/>
        <v>1</v>
      </c>
    </row>
    <row r="923" spans="1:26" x14ac:dyDescent="0.3">
      <c r="A923">
        <v>918</v>
      </c>
      <c r="B923" t="s">
        <v>696</v>
      </c>
      <c r="C923">
        <v>42283</v>
      </c>
      <c r="D923" t="s">
        <v>1899</v>
      </c>
      <c r="E923">
        <v>1972</v>
      </c>
      <c r="F923" t="s">
        <v>2131</v>
      </c>
      <c r="G923" t="s">
        <v>2103</v>
      </c>
      <c r="H923">
        <v>2</v>
      </c>
      <c r="I923">
        <v>2</v>
      </c>
      <c r="J923" t="s">
        <v>2131</v>
      </c>
      <c r="K923">
        <v>1298.3</v>
      </c>
      <c r="L923">
        <v>498.5</v>
      </c>
      <c r="M923">
        <v>170877.05000000002</v>
      </c>
      <c r="N923">
        <v>170877.05000000002</v>
      </c>
      <c r="O923">
        <v>0</v>
      </c>
      <c r="P923">
        <v>0</v>
      </c>
      <c r="Q923">
        <v>0</v>
      </c>
      <c r="R923">
        <v>45292</v>
      </c>
      <c r="S923">
        <v>45657</v>
      </c>
      <c r="V923" t="s">
        <v>696</v>
      </c>
      <c r="W923">
        <v>42283</v>
      </c>
      <c r="X923" s="143">
        <v>170877.05000000002</v>
      </c>
      <c r="Y923" s="143">
        <f t="shared" si="28"/>
        <v>170877.05000000002</v>
      </c>
      <c r="Z923" t="b">
        <f t="shared" si="29"/>
        <v>1</v>
      </c>
    </row>
    <row r="924" spans="1:26" x14ac:dyDescent="0.3">
      <c r="A924">
        <v>919</v>
      </c>
      <c r="B924" t="s">
        <v>697</v>
      </c>
      <c r="C924">
        <v>42284</v>
      </c>
      <c r="D924" t="s">
        <v>1899</v>
      </c>
      <c r="E924">
        <v>1971</v>
      </c>
      <c r="F924" t="s">
        <v>2131</v>
      </c>
      <c r="G924" t="s">
        <v>2103</v>
      </c>
      <c r="H924">
        <v>2</v>
      </c>
      <c r="I924">
        <v>2</v>
      </c>
      <c r="J924" t="s">
        <v>2131</v>
      </c>
      <c r="K924">
        <v>1194.5</v>
      </c>
      <c r="L924">
        <v>509.2</v>
      </c>
      <c r="M924">
        <v>1268469.05</v>
      </c>
      <c r="N924">
        <v>1268469.05</v>
      </c>
      <c r="O924">
        <v>0</v>
      </c>
      <c r="P924">
        <v>0</v>
      </c>
      <c r="Q924">
        <v>0</v>
      </c>
      <c r="R924">
        <v>45292</v>
      </c>
      <c r="S924">
        <v>45657</v>
      </c>
      <c r="V924" t="s">
        <v>697</v>
      </c>
      <c r="W924">
        <v>42284</v>
      </c>
      <c r="X924" s="143">
        <v>1268469.05</v>
      </c>
      <c r="Y924" s="143">
        <f t="shared" si="28"/>
        <v>1268469.05</v>
      </c>
      <c r="Z924" t="b">
        <f t="shared" si="29"/>
        <v>1</v>
      </c>
    </row>
    <row r="925" spans="1:26" x14ac:dyDescent="0.3">
      <c r="A925">
        <v>920</v>
      </c>
      <c r="B925" t="s">
        <v>692</v>
      </c>
      <c r="C925">
        <v>42213</v>
      </c>
      <c r="D925" t="s">
        <v>1899</v>
      </c>
      <c r="E925">
        <v>1975</v>
      </c>
      <c r="F925" t="s">
        <v>2131</v>
      </c>
      <c r="G925" t="s">
        <v>2103</v>
      </c>
      <c r="H925">
        <v>2</v>
      </c>
      <c r="I925">
        <v>2</v>
      </c>
      <c r="J925" t="s">
        <v>2131</v>
      </c>
      <c r="K925">
        <v>524.4</v>
      </c>
      <c r="L925">
        <v>522.5</v>
      </c>
      <c r="M925">
        <v>1073811.38375</v>
      </c>
      <c r="N925">
        <v>1073811.38375</v>
      </c>
      <c r="O925">
        <v>0</v>
      </c>
      <c r="P925">
        <v>0</v>
      </c>
      <c r="Q925">
        <v>0</v>
      </c>
      <c r="R925">
        <v>45292</v>
      </c>
      <c r="S925">
        <v>45657</v>
      </c>
      <c r="V925" t="s">
        <v>692</v>
      </c>
      <c r="W925">
        <v>42213</v>
      </c>
      <c r="X925" s="143">
        <v>1073811.38375</v>
      </c>
      <c r="Y925" s="143">
        <f t="shared" si="28"/>
        <v>1073811.38375</v>
      </c>
      <c r="Z925" t="b">
        <f t="shared" si="29"/>
        <v>1</v>
      </c>
    </row>
    <row r="926" spans="1:26" x14ac:dyDescent="0.3">
      <c r="A926">
        <v>921</v>
      </c>
      <c r="B926" t="s">
        <v>3063</v>
      </c>
      <c r="C926">
        <v>43570</v>
      </c>
      <c r="D926" t="s">
        <v>1899</v>
      </c>
      <c r="E926">
        <v>1992</v>
      </c>
      <c r="F926" t="s">
        <v>2131</v>
      </c>
      <c r="G926" t="s">
        <v>2097</v>
      </c>
      <c r="H926">
        <v>5</v>
      </c>
      <c r="I926">
        <v>4</v>
      </c>
      <c r="J926" t="s">
        <v>2131</v>
      </c>
      <c r="K926">
        <v>7893.31</v>
      </c>
      <c r="L926">
        <v>4954.3999999999996</v>
      </c>
      <c r="M926">
        <v>11726447.200000001</v>
      </c>
      <c r="N926">
        <v>11726447.200000001</v>
      </c>
      <c r="O926">
        <v>0</v>
      </c>
      <c r="P926">
        <v>0</v>
      </c>
      <c r="Q926">
        <v>0</v>
      </c>
      <c r="R926">
        <v>45292</v>
      </c>
      <c r="S926">
        <v>45657</v>
      </c>
      <c r="V926" t="s">
        <v>3063</v>
      </c>
      <c r="W926">
        <v>43570</v>
      </c>
      <c r="X926" s="143">
        <v>11726447.200000001</v>
      </c>
      <c r="Y926" s="143">
        <f t="shared" si="28"/>
        <v>11726447.200000001</v>
      </c>
      <c r="Z926" t="b">
        <f t="shared" si="29"/>
        <v>1</v>
      </c>
    </row>
    <row r="927" spans="1:26" x14ac:dyDescent="0.3">
      <c r="A927">
        <v>922</v>
      </c>
      <c r="B927" t="s">
        <v>2174</v>
      </c>
      <c r="C927">
        <v>43567</v>
      </c>
      <c r="D927" t="s">
        <v>1899</v>
      </c>
      <c r="E927">
        <v>1980</v>
      </c>
      <c r="F927" t="s">
        <v>2131</v>
      </c>
      <c r="G927" t="s">
        <v>2097</v>
      </c>
      <c r="H927">
        <v>5</v>
      </c>
      <c r="I927">
        <v>4</v>
      </c>
      <c r="J927" t="s">
        <v>2131</v>
      </c>
      <c r="K927">
        <v>5227.7</v>
      </c>
      <c r="L927">
        <v>3773.8</v>
      </c>
      <c r="M927">
        <v>2959686.580000001</v>
      </c>
      <c r="N927">
        <v>2959686.580000001</v>
      </c>
      <c r="O927">
        <v>0</v>
      </c>
      <c r="P927">
        <v>0</v>
      </c>
      <c r="Q927">
        <v>0</v>
      </c>
      <c r="R927">
        <v>45292</v>
      </c>
      <c r="S927">
        <v>45657</v>
      </c>
      <c r="V927" t="s">
        <v>2174</v>
      </c>
      <c r="W927">
        <v>43567</v>
      </c>
      <c r="X927" s="143">
        <v>2959686.580000001</v>
      </c>
      <c r="Y927" s="143">
        <f t="shared" si="28"/>
        <v>2959686.580000001</v>
      </c>
      <c r="Z927" t="b">
        <f t="shared" si="29"/>
        <v>1</v>
      </c>
    </row>
    <row r="928" spans="1:26" x14ac:dyDescent="0.3">
      <c r="A928">
        <v>923</v>
      </c>
      <c r="B928" t="s">
        <v>3565</v>
      </c>
      <c r="C928">
        <v>43568</v>
      </c>
      <c r="D928" t="s">
        <v>1899</v>
      </c>
      <c r="E928">
        <v>1981</v>
      </c>
      <c r="F928" t="s">
        <v>2131</v>
      </c>
      <c r="G928" t="s">
        <v>2129</v>
      </c>
      <c r="H928">
        <v>5</v>
      </c>
      <c r="I928">
        <v>6</v>
      </c>
      <c r="J928" t="s">
        <v>2131</v>
      </c>
      <c r="K928">
        <v>7465.3</v>
      </c>
      <c r="L928">
        <v>4725</v>
      </c>
      <c r="M928">
        <v>2145447.9699999997</v>
      </c>
      <c r="N928">
        <v>2145447.9699999997</v>
      </c>
      <c r="O928">
        <v>0</v>
      </c>
      <c r="P928">
        <v>0</v>
      </c>
      <c r="Q928">
        <v>0</v>
      </c>
      <c r="R928">
        <v>45292</v>
      </c>
      <c r="S928">
        <v>45657</v>
      </c>
      <c r="V928" t="s">
        <v>3565</v>
      </c>
      <c r="W928">
        <v>43568</v>
      </c>
      <c r="X928" s="143">
        <v>2145447.9699999997</v>
      </c>
      <c r="Y928" s="143">
        <f t="shared" si="28"/>
        <v>2145447.9699999997</v>
      </c>
      <c r="Z928" t="b">
        <f t="shared" si="29"/>
        <v>1</v>
      </c>
    </row>
    <row r="929" spans="1:26" x14ac:dyDescent="0.3">
      <c r="A929">
        <v>924</v>
      </c>
      <c r="B929" t="s">
        <v>3566</v>
      </c>
      <c r="C929">
        <v>43569</v>
      </c>
      <c r="D929" t="s">
        <v>1899</v>
      </c>
      <c r="E929">
        <v>1983</v>
      </c>
      <c r="F929" t="s">
        <v>2131</v>
      </c>
      <c r="G929" t="s">
        <v>2129</v>
      </c>
      <c r="H929">
        <v>5</v>
      </c>
      <c r="I929">
        <v>6</v>
      </c>
      <c r="J929" t="s">
        <v>2131</v>
      </c>
      <c r="K929">
        <v>7282.06</v>
      </c>
      <c r="L929">
        <v>4655.6499999999996</v>
      </c>
      <c r="M929">
        <v>2175246.19</v>
      </c>
      <c r="N929">
        <v>2175246.19</v>
      </c>
      <c r="O929">
        <v>0</v>
      </c>
      <c r="P929">
        <v>0</v>
      </c>
      <c r="Q929">
        <v>0</v>
      </c>
      <c r="R929">
        <v>45292</v>
      </c>
      <c r="S929">
        <v>45657</v>
      </c>
      <c r="V929" t="s">
        <v>3566</v>
      </c>
      <c r="W929">
        <v>43569</v>
      </c>
      <c r="X929" s="143">
        <v>2175246.19</v>
      </c>
      <c r="Y929" s="143">
        <f t="shared" si="28"/>
        <v>2175246.19</v>
      </c>
      <c r="Z929" t="b">
        <f t="shared" si="29"/>
        <v>1</v>
      </c>
    </row>
    <row r="930" spans="1:26" x14ac:dyDescent="0.3">
      <c r="A930">
        <v>925</v>
      </c>
      <c r="B930" t="s">
        <v>2175</v>
      </c>
      <c r="C930">
        <v>43592</v>
      </c>
      <c r="D930" t="s">
        <v>1899</v>
      </c>
      <c r="E930">
        <v>1987</v>
      </c>
      <c r="F930" t="s">
        <v>2131</v>
      </c>
      <c r="G930" t="s">
        <v>2097</v>
      </c>
      <c r="H930">
        <v>5</v>
      </c>
      <c r="I930">
        <v>4</v>
      </c>
      <c r="J930" t="s">
        <v>2131</v>
      </c>
      <c r="K930">
        <v>5126.8</v>
      </c>
      <c r="L930">
        <v>3303.1</v>
      </c>
      <c r="M930">
        <v>3215308.17</v>
      </c>
      <c r="N930">
        <v>3215308.17</v>
      </c>
      <c r="O930">
        <v>0</v>
      </c>
      <c r="P930">
        <v>0</v>
      </c>
      <c r="Q930">
        <v>0</v>
      </c>
      <c r="R930">
        <v>45292</v>
      </c>
      <c r="S930">
        <v>45657</v>
      </c>
      <c r="V930" t="s">
        <v>2175</v>
      </c>
      <c r="W930">
        <v>43592</v>
      </c>
      <c r="X930" s="143">
        <v>3215308.17</v>
      </c>
      <c r="Y930" s="143">
        <f t="shared" si="28"/>
        <v>3215308.17</v>
      </c>
      <c r="Z930" t="b">
        <f t="shared" si="29"/>
        <v>1</v>
      </c>
    </row>
    <row r="931" spans="1:26" x14ac:dyDescent="0.3">
      <c r="A931">
        <v>926</v>
      </c>
      <c r="B931" t="s">
        <v>2176</v>
      </c>
      <c r="C931">
        <v>43593</v>
      </c>
      <c r="D931" t="s">
        <v>1899</v>
      </c>
      <c r="E931">
        <v>1991</v>
      </c>
      <c r="F931" t="s">
        <v>2131</v>
      </c>
      <c r="G931" t="s">
        <v>2097</v>
      </c>
      <c r="H931">
        <v>5</v>
      </c>
      <c r="I931">
        <v>5</v>
      </c>
      <c r="J931" t="s">
        <v>2131</v>
      </c>
      <c r="K931">
        <v>4619</v>
      </c>
      <c r="L931">
        <v>4209</v>
      </c>
      <c r="M931">
        <v>3041328.61</v>
      </c>
      <c r="N931">
        <v>3041328.61</v>
      </c>
      <c r="O931">
        <v>0</v>
      </c>
      <c r="P931">
        <v>0</v>
      </c>
      <c r="Q931">
        <v>0</v>
      </c>
      <c r="R931">
        <v>45292</v>
      </c>
      <c r="S931">
        <v>45657</v>
      </c>
      <c r="V931" t="s">
        <v>2176</v>
      </c>
      <c r="W931">
        <v>43593</v>
      </c>
      <c r="X931" s="143">
        <v>3041328.61</v>
      </c>
      <c r="Y931" s="143">
        <f t="shared" si="28"/>
        <v>3041328.61</v>
      </c>
      <c r="Z931" t="b">
        <f t="shared" si="29"/>
        <v>1</v>
      </c>
    </row>
    <row r="932" spans="1:26" x14ac:dyDescent="0.3">
      <c r="A932">
        <v>927</v>
      </c>
      <c r="B932" t="s">
        <v>3575</v>
      </c>
      <c r="C932">
        <v>43587</v>
      </c>
      <c r="D932" t="s">
        <v>1899</v>
      </c>
      <c r="E932">
        <v>1952</v>
      </c>
      <c r="F932" t="s">
        <v>2131</v>
      </c>
      <c r="G932" t="s">
        <v>3576</v>
      </c>
      <c r="H932">
        <v>2</v>
      </c>
      <c r="I932">
        <v>1</v>
      </c>
      <c r="J932" t="s">
        <v>2131</v>
      </c>
      <c r="K932">
        <v>411</v>
      </c>
      <c r="L932">
        <v>411</v>
      </c>
      <c r="M932">
        <v>97632.95</v>
      </c>
      <c r="N932">
        <v>97632.95</v>
      </c>
      <c r="O932">
        <v>0</v>
      </c>
      <c r="P932">
        <v>0</v>
      </c>
      <c r="Q932">
        <v>0</v>
      </c>
      <c r="R932">
        <v>45292</v>
      </c>
      <c r="S932">
        <v>45657</v>
      </c>
      <c r="V932" t="s">
        <v>3575</v>
      </c>
      <c r="W932">
        <v>43587</v>
      </c>
      <c r="X932" s="143">
        <v>97632.95</v>
      </c>
      <c r="Y932" s="143">
        <f t="shared" si="28"/>
        <v>97632.95</v>
      </c>
      <c r="Z932" t="b">
        <f t="shared" si="29"/>
        <v>1</v>
      </c>
    </row>
    <row r="933" spans="1:26" x14ac:dyDescent="0.3">
      <c r="A933">
        <v>928</v>
      </c>
      <c r="B933" t="s">
        <v>3573</v>
      </c>
      <c r="C933">
        <v>43588</v>
      </c>
      <c r="D933" t="s">
        <v>1899</v>
      </c>
      <c r="E933">
        <v>1958</v>
      </c>
      <c r="F933" t="s">
        <v>2131</v>
      </c>
      <c r="G933" t="s">
        <v>3576</v>
      </c>
      <c r="H933">
        <v>2</v>
      </c>
      <c r="I933">
        <v>1</v>
      </c>
      <c r="J933" t="s">
        <v>2131</v>
      </c>
      <c r="K933">
        <v>467.3</v>
      </c>
      <c r="L933">
        <v>425.9</v>
      </c>
      <c r="M933">
        <v>326577.06</v>
      </c>
      <c r="N933">
        <v>326577.06</v>
      </c>
      <c r="O933">
        <v>0</v>
      </c>
      <c r="P933">
        <v>0</v>
      </c>
      <c r="Q933">
        <v>0</v>
      </c>
      <c r="R933">
        <v>45292</v>
      </c>
      <c r="S933">
        <v>45657</v>
      </c>
      <c r="V933" t="s">
        <v>3573</v>
      </c>
      <c r="W933">
        <v>43588</v>
      </c>
      <c r="X933" s="143">
        <v>326577.06</v>
      </c>
      <c r="Y933" s="143">
        <f t="shared" si="28"/>
        <v>326577.06</v>
      </c>
      <c r="Z933" t="b">
        <f t="shared" si="29"/>
        <v>1</v>
      </c>
    </row>
    <row r="934" spans="1:26" x14ac:dyDescent="0.3">
      <c r="A934">
        <v>929</v>
      </c>
      <c r="B934" t="s">
        <v>3442</v>
      </c>
      <c r="C934">
        <v>43556</v>
      </c>
      <c r="D934" t="s">
        <v>1899</v>
      </c>
      <c r="E934">
        <v>1986</v>
      </c>
      <c r="F934" t="s">
        <v>2131</v>
      </c>
      <c r="G934" t="s">
        <v>2129</v>
      </c>
      <c r="H934">
        <v>5</v>
      </c>
      <c r="I934">
        <v>6</v>
      </c>
      <c r="J934" t="s">
        <v>2131</v>
      </c>
      <c r="K934">
        <v>5674.9</v>
      </c>
      <c r="L934">
        <v>4803</v>
      </c>
      <c r="M934">
        <v>1169670.02</v>
      </c>
      <c r="N934">
        <v>1169670.02</v>
      </c>
      <c r="O934">
        <v>0</v>
      </c>
      <c r="P934">
        <v>0</v>
      </c>
      <c r="Q934">
        <v>0</v>
      </c>
      <c r="R934">
        <v>45292</v>
      </c>
      <c r="S934">
        <v>45657</v>
      </c>
      <c r="V934" t="s">
        <v>3442</v>
      </c>
      <c r="W934">
        <v>43556</v>
      </c>
      <c r="X934" s="143">
        <v>1169670.02</v>
      </c>
      <c r="Y934" s="143">
        <f t="shared" si="28"/>
        <v>1169670.02</v>
      </c>
      <c r="Z934" t="b">
        <f t="shared" si="29"/>
        <v>1</v>
      </c>
    </row>
    <row r="935" spans="1:26" x14ac:dyDescent="0.3">
      <c r="A935">
        <v>930</v>
      </c>
      <c r="B935" t="s">
        <v>3443</v>
      </c>
      <c r="C935">
        <v>43595</v>
      </c>
      <c r="D935" t="s">
        <v>1899</v>
      </c>
      <c r="E935">
        <v>1989</v>
      </c>
      <c r="F935" t="s">
        <v>2131</v>
      </c>
      <c r="G935" t="s">
        <v>2129</v>
      </c>
      <c r="H935">
        <v>5</v>
      </c>
      <c r="I935">
        <v>4</v>
      </c>
      <c r="J935" t="s">
        <v>2131</v>
      </c>
      <c r="K935">
        <v>4744</v>
      </c>
      <c r="L935">
        <v>3602.2</v>
      </c>
      <c r="M935">
        <v>849241.93</v>
      </c>
      <c r="N935">
        <v>849241.93</v>
      </c>
      <c r="O935">
        <v>0</v>
      </c>
      <c r="P935">
        <v>0</v>
      </c>
      <c r="Q935">
        <v>0</v>
      </c>
      <c r="R935">
        <v>45292</v>
      </c>
      <c r="S935">
        <v>45657</v>
      </c>
      <c r="V935" t="s">
        <v>3443</v>
      </c>
      <c r="W935">
        <v>43595</v>
      </c>
      <c r="X935" s="143">
        <v>849241.93</v>
      </c>
      <c r="Y935" s="143">
        <f t="shared" si="28"/>
        <v>849241.93</v>
      </c>
      <c r="Z935" t="b">
        <f t="shared" si="29"/>
        <v>1</v>
      </c>
    </row>
    <row r="936" spans="1:26" x14ac:dyDescent="0.3">
      <c r="A936">
        <v>931</v>
      </c>
      <c r="B936" t="s">
        <v>3572</v>
      </c>
      <c r="C936">
        <v>43597</v>
      </c>
      <c r="D936" t="s">
        <v>1899</v>
      </c>
      <c r="E936">
        <v>1976</v>
      </c>
      <c r="F936" t="s">
        <v>2131</v>
      </c>
      <c r="G936" t="s">
        <v>2129</v>
      </c>
      <c r="H936">
        <v>5</v>
      </c>
      <c r="I936">
        <v>4</v>
      </c>
      <c r="J936" t="s">
        <v>2131</v>
      </c>
      <c r="K936">
        <v>5391.3</v>
      </c>
      <c r="L936">
        <v>3429.7</v>
      </c>
      <c r="M936">
        <v>702336.17</v>
      </c>
      <c r="N936">
        <v>702336.17</v>
      </c>
      <c r="O936">
        <v>0</v>
      </c>
      <c r="P936">
        <v>0</v>
      </c>
      <c r="Q936">
        <v>0</v>
      </c>
      <c r="R936">
        <v>45292</v>
      </c>
      <c r="S936">
        <v>45657</v>
      </c>
      <c r="V936" t="s">
        <v>3572</v>
      </c>
      <c r="W936">
        <v>43597</v>
      </c>
      <c r="X936" s="143">
        <v>702336.17</v>
      </c>
      <c r="Y936" s="143">
        <f t="shared" si="28"/>
        <v>702336.17</v>
      </c>
      <c r="Z936" t="b">
        <f t="shared" si="29"/>
        <v>1</v>
      </c>
    </row>
    <row r="937" spans="1:26" x14ac:dyDescent="0.3">
      <c r="A937">
        <v>932</v>
      </c>
      <c r="B937" t="s">
        <v>3539</v>
      </c>
      <c r="C937">
        <v>43602</v>
      </c>
      <c r="D937" t="s">
        <v>1899</v>
      </c>
      <c r="E937">
        <v>1954</v>
      </c>
      <c r="F937" t="s">
        <v>2131</v>
      </c>
      <c r="G937" t="s">
        <v>2129</v>
      </c>
      <c r="H937">
        <v>2</v>
      </c>
      <c r="I937">
        <v>1</v>
      </c>
      <c r="J937" t="s">
        <v>2131</v>
      </c>
      <c r="K937">
        <v>506.8</v>
      </c>
      <c r="L937">
        <v>506.8</v>
      </c>
      <c r="M937">
        <v>440914.12</v>
      </c>
      <c r="N937">
        <v>440914.12</v>
      </c>
      <c r="O937">
        <v>0</v>
      </c>
      <c r="P937">
        <v>0</v>
      </c>
      <c r="Q937">
        <v>0</v>
      </c>
      <c r="R937">
        <v>45292</v>
      </c>
      <c r="S937">
        <v>45657</v>
      </c>
      <c r="V937" t="s">
        <v>3539</v>
      </c>
      <c r="W937">
        <v>43602</v>
      </c>
      <c r="X937" s="143">
        <v>440914.12</v>
      </c>
      <c r="Y937" s="143">
        <f t="shared" si="28"/>
        <v>440914.12</v>
      </c>
      <c r="Z937" t="b">
        <f t="shared" si="29"/>
        <v>1</v>
      </c>
    </row>
    <row r="938" spans="1:26" x14ac:dyDescent="0.3">
      <c r="A938">
        <v>933</v>
      </c>
      <c r="B938" t="s">
        <v>3568</v>
      </c>
      <c r="C938">
        <v>43605</v>
      </c>
      <c r="D938" t="s">
        <v>1899</v>
      </c>
      <c r="E938">
        <v>1957</v>
      </c>
      <c r="F938" t="s">
        <v>2131</v>
      </c>
      <c r="G938" t="s">
        <v>2130</v>
      </c>
      <c r="H938">
        <v>2</v>
      </c>
      <c r="I938">
        <v>2</v>
      </c>
      <c r="J938" t="s">
        <v>2131</v>
      </c>
      <c r="K938">
        <v>815</v>
      </c>
      <c r="L938">
        <v>794.7</v>
      </c>
      <c r="M938">
        <v>893840.51</v>
      </c>
      <c r="N938">
        <v>893840.51</v>
      </c>
      <c r="O938">
        <v>0</v>
      </c>
      <c r="P938">
        <v>0</v>
      </c>
      <c r="Q938">
        <v>0</v>
      </c>
      <c r="R938">
        <v>45292</v>
      </c>
      <c r="S938">
        <v>45657</v>
      </c>
      <c r="V938" t="s">
        <v>3568</v>
      </c>
      <c r="W938">
        <v>43605</v>
      </c>
      <c r="X938" s="143">
        <v>893840.51</v>
      </c>
      <c r="Y938" s="143">
        <f t="shared" si="28"/>
        <v>893840.51</v>
      </c>
      <c r="Z938" t="b">
        <f t="shared" si="29"/>
        <v>1</v>
      </c>
    </row>
    <row r="939" spans="1:26" x14ac:dyDescent="0.3">
      <c r="A939">
        <v>934</v>
      </c>
      <c r="B939" t="s">
        <v>3569</v>
      </c>
      <c r="C939">
        <v>43606</v>
      </c>
      <c r="D939" t="s">
        <v>1899</v>
      </c>
      <c r="E939">
        <v>1960</v>
      </c>
      <c r="F939" t="s">
        <v>2131</v>
      </c>
      <c r="G939" t="s">
        <v>2128</v>
      </c>
      <c r="H939">
        <v>2</v>
      </c>
      <c r="I939">
        <v>3</v>
      </c>
      <c r="J939" t="s">
        <v>2131</v>
      </c>
      <c r="K939">
        <v>1367.5</v>
      </c>
      <c r="L939">
        <v>1337.5</v>
      </c>
      <c r="M939">
        <v>1589572.94</v>
      </c>
      <c r="N939">
        <v>1589572.94</v>
      </c>
      <c r="O939">
        <v>0</v>
      </c>
      <c r="P939">
        <v>0</v>
      </c>
      <c r="Q939">
        <v>0</v>
      </c>
      <c r="R939">
        <v>45292</v>
      </c>
      <c r="S939">
        <v>45657</v>
      </c>
      <c r="V939" t="s">
        <v>3569</v>
      </c>
      <c r="W939">
        <v>43606</v>
      </c>
      <c r="X939" s="143">
        <v>1589572.94</v>
      </c>
      <c r="Y939" s="143">
        <f t="shared" si="28"/>
        <v>1589572.94</v>
      </c>
      <c r="Z939" t="b">
        <f t="shared" si="29"/>
        <v>1</v>
      </c>
    </row>
    <row r="940" spans="1:26" x14ac:dyDescent="0.3">
      <c r="A940">
        <v>935</v>
      </c>
      <c r="B940" t="s">
        <v>3570</v>
      </c>
      <c r="C940">
        <v>43607</v>
      </c>
      <c r="D940" t="s">
        <v>1899</v>
      </c>
      <c r="E940">
        <v>1959</v>
      </c>
      <c r="F940" t="s">
        <v>2131</v>
      </c>
      <c r="G940" t="s">
        <v>2130</v>
      </c>
      <c r="H940">
        <v>2</v>
      </c>
      <c r="I940">
        <v>3</v>
      </c>
      <c r="J940" t="s">
        <v>2131</v>
      </c>
      <c r="K940">
        <v>2397.9</v>
      </c>
      <c r="L940">
        <v>1004.2</v>
      </c>
      <c r="M940">
        <v>670411.61</v>
      </c>
      <c r="N940">
        <v>670411.61</v>
      </c>
      <c r="O940">
        <v>0</v>
      </c>
      <c r="P940">
        <v>0</v>
      </c>
      <c r="Q940">
        <v>0</v>
      </c>
      <c r="R940">
        <v>45292</v>
      </c>
      <c r="S940">
        <v>45657</v>
      </c>
      <c r="V940" t="s">
        <v>3570</v>
      </c>
      <c r="W940">
        <v>43607</v>
      </c>
      <c r="X940" s="143">
        <v>670411.61</v>
      </c>
      <c r="Y940" s="143">
        <f t="shared" si="28"/>
        <v>670411.61</v>
      </c>
      <c r="Z940" t="b">
        <f t="shared" si="29"/>
        <v>1</v>
      </c>
    </row>
    <row r="941" spans="1:26" x14ac:dyDescent="0.3">
      <c r="A941">
        <v>936</v>
      </c>
      <c r="B941" t="s">
        <v>3585</v>
      </c>
      <c r="C941">
        <v>43609</v>
      </c>
      <c r="D941" t="s">
        <v>1899</v>
      </c>
      <c r="E941">
        <v>1963</v>
      </c>
      <c r="F941" t="s">
        <v>2131</v>
      </c>
      <c r="G941" t="s">
        <v>2130</v>
      </c>
      <c r="H941">
        <v>2</v>
      </c>
      <c r="I941">
        <v>2</v>
      </c>
      <c r="J941" t="s">
        <v>2131</v>
      </c>
      <c r="K941">
        <v>1105.8</v>
      </c>
      <c r="L941">
        <v>617.70000000000005</v>
      </c>
      <c r="M941">
        <v>665429.93999999994</v>
      </c>
      <c r="N941">
        <v>665429.93999999994</v>
      </c>
      <c r="O941">
        <v>0</v>
      </c>
      <c r="P941">
        <v>0</v>
      </c>
      <c r="Q941">
        <v>0</v>
      </c>
      <c r="R941">
        <v>45292</v>
      </c>
      <c r="S941">
        <v>45657</v>
      </c>
      <c r="V941" t="s">
        <v>3584</v>
      </c>
      <c r="W941">
        <v>43609</v>
      </c>
      <c r="X941" s="143">
        <v>665429.93999999994</v>
      </c>
      <c r="Y941" s="143">
        <f t="shared" si="28"/>
        <v>665429.93999999994</v>
      </c>
      <c r="Z941" t="b">
        <f t="shared" si="29"/>
        <v>1</v>
      </c>
    </row>
    <row r="942" spans="1:26" x14ac:dyDescent="0.3">
      <c r="A942">
        <v>937</v>
      </c>
      <c r="B942" t="s">
        <v>3444</v>
      </c>
      <c r="C942">
        <v>43610</v>
      </c>
      <c r="D942" t="s">
        <v>1899</v>
      </c>
      <c r="E942">
        <v>1960</v>
      </c>
      <c r="F942" t="s">
        <v>2131</v>
      </c>
      <c r="G942" t="s">
        <v>2128</v>
      </c>
      <c r="H942">
        <v>2</v>
      </c>
      <c r="I942">
        <v>2</v>
      </c>
      <c r="J942" t="s">
        <v>2131</v>
      </c>
      <c r="K942">
        <v>885.5</v>
      </c>
      <c r="L942">
        <v>491.4</v>
      </c>
      <c r="M942">
        <v>582037.64</v>
      </c>
      <c r="N942">
        <v>582037.64</v>
      </c>
      <c r="O942">
        <v>0</v>
      </c>
      <c r="P942">
        <v>0</v>
      </c>
      <c r="Q942">
        <v>0</v>
      </c>
      <c r="R942">
        <v>45292</v>
      </c>
      <c r="S942">
        <v>45657</v>
      </c>
      <c r="V942" t="s">
        <v>3444</v>
      </c>
      <c r="W942">
        <v>43610</v>
      </c>
      <c r="X942" s="143">
        <v>582037.64</v>
      </c>
      <c r="Y942" s="143">
        <f t="shared" si="28"/>
        <v>582037.64</v>
      </c>
      <c r="Z942" t="b">
        <f t="shared" si="29"/>
        <v>1</v>
      </c>
    </row>
    <row r="943" spans="1:26" x14ac:dyDescent="0.3">
      <c r="A943">
        <v>938</v>
      </c>
      <c r="B943" t="s">
        <v>3571</v>
      </c>
      <c r="C943">
        <v>43611</v>
      </c>
      <c r="D943" t="s">
        <v>1899</v>
      </c>
      <c r="E943">
        <v>1955</v>
      </c>
      <c r="F943" t="s">
        <v>2131</v>
      </c>
      <c r="G943" t="s">
        <v>2128</v>
      </c>
      <c r="H943">
        <v>2</v>
      </c>
      <c r="I943">
        <v>2</v>
      </c>
      <c r="J943" t="s">
        <v>2131</v>
      </c>
      <c r="K943">
        <v>848.9</v>
      </c>
      <c r="L943">
        <v>483.8</v>
      </c>
      <c r="M943">
        <v>677595.51</v>
      </c>
      <c r="N943">
        <v>677595.51</v>
      </c>
      <c r="O943">
        <v>0</v>
      </c>
      <c r="P943">
        <v>0</v>
      </c>
      <c r="Q943">
        <v>0</v>
      </c>
      <c r="R943">
        <v>45292</v>
      </c>
      <c r="S943">
        <v>45657</v>
      </c>
      <c r="V943" t="s">
        <v>3571</v>
      </c>
      <c r="W943">
        <v>43611</v>
      </c>
      <c r="X943" s="143">
        <v>677595.51</v>
      </c>
      <c r="Y943" s="143">
        <f t="shared" si="28"/>
        <v>677595.51</v>
      </c>
      <c r="Z943" t="b">
        <f t="shared" si="29"/>
        <v>1</v>
      </c>
    </row>
    <row r="944" spans="1:26" x14ac:dyDescent="0.3">
      <c r="A944">
        <v>939</v>
      </c>
      <c r="B944" t="s">
        <v>3445</v>
      </c>
      <c r="C944">
        <v>43612</v>
      </c>
      <c r="D944" t="s">
        <v>1899</v>
      </c>
      <c r="E944">
        <v>1960</v>
      </c>
      <c r="F944" t="s">
        <v>2131</v>
      </c>
      <c r="G944" t="s">
        <v>2128</v>
      </c>
      <c r="H944">
        <v>1</v>
      </c>
      <c r="I944">
        <v>2</v>
      </c>
      <c r="J944" t="s">
        <v>2131</v>
      </c>
      <c r="K944">
        <v>885.5</v>
      </c>
      <c r="L944">
        <v>514.5</v>
      </c>
      <c r="M944">
        <v>222095.9258</v>
      </c>
      <c r="N944">
        <v>222095.9258</v>
      </c>
      <c r="O944">
        <v>0</v>
      </c>
      <c r="P944">
        <v>0</v>
      </c>
      <c r="Q944">
        <v>0</v>
      </c>
      <c r="R944">
        <v>45292</v>
      </c>
      <c r="S944">
        <v>45657</v>
      </c>
      <c r="V944" t="s">
        <v>3445</v>
      </c>
      <c r="W944">
        <v>43612</v>
      </c>
      <c r="X944" s="143">
        <v>222095.9258</v>
      </c>
      <c r="Y944" s="143">
        <f t="shared" si="28"/>
        <v>222095.9258</v>
      </c>
      <c r="Z944" t="b">
        <f t="shared" si="29"/>
        <v>1</v>
      </c>
    </row>
    <row r="945" spans="1:26" x14ac:dyDescent="0.3">
      <c r="A945">
        <v>940</v>
      </c>
      <c r="B945" t="s">
        <v>3446</v>
      </c>
      <c r="C945">
        <v>43613</v>
      </c>
      <c r="D945" t="s">
        <v>1899</v>
      </c>
      <c r="E945">
        <v>1965</v>
      </c>
      <c r="F945" t="s">
        <v>2131</v>
      </c>
      <c r="G945" t="s">
        <v>2128</v>
      </c>
      <c r="H945">
        <v>2</v>
      </c>
      <c r="I945">
        <v>2</v>
      </c>
      <c r="J945" t="s">
        <v>2131</v>
      </c>
      <c r="K945">
        <v>851.8</v>
      </c>
      <c r="L945">
        <v>517.70000000000005</v>
      </c>
      <c r="M945">
        <v>639284.43319999997</v>
      </c>
      <c r="N945">
        <v>639284.43319999997</v>
      </c>
      <c r="O945">
        <v>0</v>
      </c>
      <c r="P945">
        <v>0</v>
      </c>
      <c r="Q945">
        <v>0</v>
      </c>
      <c r="R945">
        <v>45292</v>
      </c>
      <c r="S945">
        <v>45657</v>
      </c>
      <c r="V945" t="s">
        <v>3446</v>
      </c>
      <c r="W945">
        <v>43613</v>
      </c>
      <c r="X945" s="143">
        <v>639284.43319999997</v>
      </c>
      <c r="Y945" s="143">
        <f t="shared" si="28"/>
        <v>639284.43319999997</v>
      </c>
      <c r="Z945" t="b">
        <f t="shared" si="29"/>
        <v>1</v>
      </c>
    </row>
    <row r="946" spans="1:26" x14ac:dyDescent="0.3">
      <c r="A946">
        <v>941</v>
      </c>
      <c r="B946" t="s">
        <v>42</v>
      </c>
      <c r="C946">
        <v>43689</v>
      </c>
      <c r="D946" t="s">
        <v>1899</v>
      </c>
      <c r="E946">
        <v>1958</v>
      </c>
      <c r="F946">
        <v>2021</v>
      </c>
      <c r="G946" t="s">
        <v>2098</v>
      </c>
      <c r="H946">
        <v>2</v>
      </c>
      <c r="I946">
        <v>1</v>
      </c>
      <c r="J946" t="s">
        <v>2131</v>
      </c>
      <c r="K946">
        <v>682.35</v>
      </c>
      <c r="L946">
        <v>440.4</v>
      </c>
      <c r="M946">
        <v>395527.29</v>
      </c>
      <c r="N946">
        <v>395527.29</v>
      </c>
      <c r="O946">
        <v>0</v>
      </c>
      <c r="P946">
        <v>0</v>
      </c>
      <c r="Q946">
        <v>0</v>
      </c>
      <c r="R946">
        <v>45292</v>
      </c>
      <c r="S946">
        <v>45657</v>
      </c>
      <c r="V946" t="s">
        <v>42</v>
      </c>
      <c r="W946">
        <v>43689</v>
      </c>
      <c r="X946" s="143">
        <v>395527.29</v>
      </c>
      <c r="Y946" s="143">
        <f t="shared" si="28"/>
        <v>395527.29</v>
      </c>
      <c r="Z946" t="b">
        <f t="shared" si="29"/>
        <v>1</v>
      </c>
    </row>
    <row r="947" spans="1:26" x14ac:dyDescent="0.3">
      <c r="A947">
        <v>942</v>
      </c>
      <c r="B947" t="s">
        <v>699</v>
      </c>
      <c r="C947">
        <v>43650</v>
      </c>
      <c r="D947" t="s">
        <v>1899</v>
      </c>
      <c r="E947">
        <v>1972</v>
      </c>
      <c r="F947" t="s">
        <v>2131</v>
      </c>
      <c r="G947" t="s">
        <v>2098</v>
      </c>
      <c r="H947">
        <v>5</v>
      </c>
      <c r="I947">
        <v>4</v>
      </c>
      <c r="J947" t="s">
        <v>2131</v>
      </c>
      <c r="K947">
        <v>3829</v>
      </c>
      <c r="L947">
        <v>3299.8</v>
      </c>
      <c r="M947">
        <v>7842909.79</v>
      </c>
      <c r="N947">
        <v>7842909.79</v>
      </c>
      <c r="O947">
        <v>0</v>
      </c>
      <c r="P947">
        <v>0</v>
      </c>
      <c r="Q947">
        <v>0</v>
      </c>
      <c r="R947">
        <v>45292</v>
      </c>
      <c r="S947">
        <v>45657</v>
      </c>
      <c r="V947" t="s">
        <v>699</v>
      </c>
      <c r="W947">
        <v>43650</v>
      </c>
      <c r="X947" s="143">
        <v>7842909.79</v>
      </c>
      <c r="Y947" s="143">
        <f t="shared" si="28"/>
        <v>7842909.79</v>
      </c>
      <c r="Z947" t="b">
        <f t="shared" si="29"/>
        <v>1</v>
      </c>
    </row>
    <row r="948" spans="1:26" x14ac:dyDescent="0.3">
      <c r="A948">
        <v>943</v>
      </c>
      <c r="B948" t="s">
        <v>700</v>
      </c>
      <c r="C948">
        <v>43651</v>
      </c>
      <c r="D948" t="s">
        <v>1899</v>
      </c>
      <c r="E948">
        <v>1970</v>
      </c>
      <c r="F948" t="s">
        <v>2131</v>
      </c>
      <c r="G948" t="s">
        <v>2098</v>
      </c>
      <c r="H948">
        <v>5</v>
      </c>
      <c r="I948">
        <v>4</v>
      </c>
      <c r="J948" t="s">
        <v>2131</v>
      </c>
      <c r="K948">
        <v>3941</v>
      </c>
      <c r="L948">
        <v>3491.4</v>
      </c>
      <c r="M948">
        <v>7418750.1799999997</v>
      </c>
      <c r="N948">
        <v>7418750.1799999997</v>
      </c>
      <c r="O948">
        <v>0</v>
      </c>
      <c r="P948">
        <v>0</v>
      </c>
      <c r="Q948">
        <v>0</v>
      </c>
      <c r="R948">
        <v>45292</v>
      </c>
      <c r="S948">
        <v>45657</v>
      </c>
      <c r="V948" t="s">
        <v>700</v>
      </c>
      <c r="W948">
        <v>43651</v>
      </c>
      <c r="X948" s="143">
        <v>7418750.1799999997</v>
      </c>
      <c r="Y948" s="143">
        <f t="shared" si="28"/>
        <v>7418750.1799999997</v>
      </c>
      <c r="Z948" t="b">
        <f t="shared" si="29"/>
        <v>1</v>
      </c>
    </row>
    <row r="949" spans="1:26" x14ac:dyDescent="0.3">
      <c r="A949">
        <v>944</v>
      </c>
      <c r="B949" t="s">
        <v>1506</v>
      </c>
      <c r="C949">
        <v>43787</v>
      </c>
      <c r="D949" t="s">
        <v>1899</v>
      </c>
      <c r="E949">
        <v>1966</v>
      </c>
      <c r="F949" t="s">
        <v>2131</v>
      </c>
      <c r="G949" t="s">
        <v>2098</v>
      </c>
      <c r="H949">
        <v>4</v>
      </c>
      <c r="I949">
        <v>2</v>
      </c>
      <c r="J949" t="s">
        <v>2131</v>
      </c>
      <c r="K949">
        <v>2136.3000000000002</v>
      </c>
      <c r="L949">
        <v>1289.7</v>
      </c>
      <c r="M949">
        <v>2143875.06</v>
      </c>
      <c r="N949">
        <v>2143875.06</v>
      </c>
      <c r="O949">
        <v>0</v>
      </c>
      <c r="P949">
        <v>0</v>
      </c>
      <c r="Q949">
        <v>0</v>
      </c>
      <c r="R949">
        <v>45292</v>
      </c>
      <c r="S949">
        <v>45657</v>
      </c>
      <c r="V949" t="s">
        <v>1506</v>
      </c>
      <c r="W949">
        <v>43787</v>
      </c>
      <c r="X949" s="143">
        <v>2143875.06</v>
      </c>
      <c r="Y949" s="143">
        <f t="shared" si="28"/>
        <v>2143875.06</v>
      </c>
      <c r="Z949" t="b">
        <f t="shared" si="29"/>
        <v>1</v>
      </c>
    </row>
    <row r="950" spans="1:26" x14ac:dyDescent="0.3">
      <c r="A950">
        <v>945</v>
      </c>
      <c r="B950" t="s">
        <v>1507</v>
      </c>
      <c r="C950">
        <v>43784</v>
      </c>
      <c r="D950" t="s">
        <v>1899</v>
      </c>
      <c r="E950">
        <v>1958</v>
      </c>
      <c r="F950" t="s">
        <v>2131</v>
      </c>
      <c r="G950" t="s">
        <v>2099</v>
      </c>
      <c r="H950">
        <v>2</v>
      </c>
      <c r="I950">
        <v>2</v>
      </c>
      <c r="J950" t="s">
        <v>2131</v>
      </c>
      <c r="K950">
        <v>647.70000000000005</v>
      </c>
      <c r="L950">
        <v>425.3</v>
      </c>
      <c r="M950">
        <v>40141.199999999997</v>
      </c>
      <c r="N950">
        <v>40141.199999999997</v>
      </c>
      <c r="O950">
        <v>0</v>
      </c>
      <c r="P950">
        <v>0</v>
      </c>
      <c r="Q950">
        <v>0</v>
      </c>
      <c r="R950">
        <v>45292</v>
      </c>
      <c r="S950">
        <v>45657</v>
      </c>
      <c r="V950" t="s">
        <v>1507</v>
      </c>
      <c r="W950">
        <v>43784</v>
      </c>
      <c r="X950" s="143">
        <v>40141.199999999997</v>
      </c>
      <c r="Y950" s="143">
        <f t="shared" si="28"/>
        <v>40141.199999999997</v>
      </c>
      <c r="Z950" t="b">
        <f t="shared" si="29"/>
        <v>1</v>
      </c>
    </row>
    <row r="951" spans="1:26" x14ac:dyDescent="0.3">
      <c r="A951">
        <v>946</v>
      </c>
      <c r="B951" t="s">
        <v>1508</v>
      </c>
      <c r="C951">
        <v>43791</v>
      </c>
      <c r="D951" t="s">
        <v>1899</v>
      </c>
      <c r="E951">
        <v>1969</v>
      </c>
      <c r="F951" t="s">
        <v>2131</v>
      </c>
      <c r="G951" t="s">
        <v>2098</v>
      </c>
      <c r="H951">
        <v>5</v>
      </c>
      <c r="I951">
        <v>4</v>
      </c>
      <c r="J951" t="s">
        <v>2131</v>
      </c>
      <c r="K951">
        <v>4887.8999999999996</v>
      </c>
      <c r="L951">
        <v>3077.4</v>
      </c>
      <c r="M951">
        <v>11097080.030000001</v>
      </c>
      <c r="N951">
        <v>11097080.030000001</v>
      </c>
      <c r="O951">
        <v>0</v>
      </c>
      <c r="P951">
        <v>0</v>
      </c>
      <c r="Q951">
        <v>0</v>
      </c>
      <c r="R951">
        <v>45292</v>
      </c>
      <c r="S951">
        <v>45657</v>
      </c>
      <c r="V951" t="s">
        <v>1508</v>
      </c>
      <c r="W951">
        <v>43791</v>
      </c>
      <c r="X951" s="143">
        <v>11097080.030000001</v>
      </c>
      <c r="Y951" s="143">
        <f t="shared" si="28"/>
        <v>11097080.030000001</v>
      </c>
      <c r="Z951" t="b">
        <f t="shared" si="29"/>
        <v>1</v>
      </c>
    </row>
    <row r="952" spans="1:26" x14ac:dyDescent="0.3">
      <c r="A952">
        <v>947</v>
      </c>
      <c r="B952" t="s">
        <v>1505</v>
      </c>
      <c r="C952">
        <v>43750</v>
      </c>
      <c r="D952" t="s">
        <v>1899</v>
      </c>
      <c r="E952">
        <v>1973</v>
      </c>
      <c r="F952" t="s">
        <v>2131</v>
      </c>
      <c r="G952" t="s">
        <v>2098</v>
      </c>
      <c r="H952">
        <v>5</v>
      </c>
      <c r="I952">
        <v>4</v>
      </c>
      <c r="J952" t="s">
        <v>2131</v>
      </c>
      <c r="K952">
        <v>5031.3</v>
      </c>
      <c r="L952">
        <v>3371.3</v>
      </c>
      <c r="M952">
        <v>3502109.17</v>
      </c>
      <c r="N952">
        <v>3502109.17</v>
      </c>
      <c r="O952">
        <v>0</v>
      </c>
      <c r="P952">
        <v>0</v>
      </c>
      <c r="Q952">
        <v>0</v>
      </c>
      <c r="R952">
        <v>45292</v>
      </c>
      <c r="S952">
        <v>45657</v>
      </c>
      <c r="V952" t="s">
        <v>1505</v>
      </c>
      <c r="W952">
        <v>43750</v>
      </c>
      <c r="X952" s="143">
        <v>3502109.17</v>
      </c>
      <c r="Y952" s="143">
        <f t="shared" si="28"/>
        <v>3502109.17</v>
      </c>
      <c r="Z952" t="b">
        <f t="shared" si="29"/>
        <v>1</v>
      </c>
    </row>
    <row r="953" spans="1:26" x14ac:dyDescent="0.3">
      <c r="A953">
        <v>948</v>
      </c>
      <c r="B953" t="s">
        <v>1133</v>
      </c>
      <c r="C953">
        <v>43838</v>
      </c>
      <c r="D953" t="s">
        <v>1899</v>
      </c>
      <c r="E953">
        <v>1964</v>
      </c>
      <c r="F953" t="s">
        <v>2131</v>
      </c>
      <c r="G953" t="s">
        <v>2103</v>
      </c>
      <c r="H953">
        <v>2</v>
      </c>
      <c r="I953">
        <v>1</v>
      </c>
      <c r="J953" t="s">
        <v>2131</v>
      </c>
      <c r="K953">
        <v>354.2</v>
      </c>
      <c r="L953">
        <v>354.2</v>
      </c>
      <c r="M953">
        <v>840549.16</v>
      </c>
      <c r="N953">
        <v>840549.16</v>
      </c>
      <c r="O953">
        <v>0</v>
      </c>
      <c r="P953">
        <v>0</v>
      </c>
      <c r="Q953">
        <v>0</v>
      </c>
      <c r="R953">
        <v>45292</v>
      </c>
      <c r="S953">
        <v>45657</v>
      </c>
      <c r="V953" t="s">
        <v>1133</v>
      </c>
      <c r="W953">
        <v>43838</v>
      </c>
      <c r="X953" s="143">
        <v>840549.16</v>
      </c>
      <c r="Y953" s="143">
        <f t="shared" si="28"/>
        <v>840549.16</v>
      </c>
      <c r="Z953" t="b">
        <f t="shared" si="29"/>
        <v>1</v>
      </c>
    </row>
    <row r="954" spans="1:26" x14ac:dyDescent="0.3">
      <c r="A954">
        <v>949</v>
      </c>
      <c r="B954" t="s">
        <v>1134</v>
      </c>
      <c r="C954">
        <v>43839</v>
      </c>
      <c r="D954" t="s">
        <v>1899</v>
      </c>
      <c r="E954">
        <v>1964</v>
      </c>
      <c r="F954" t="s">
        <v>2131</v>
      </c>
      <c r="G954" t="s">
        <v>2103</v>
      </c>
      <c r="H954">
        <v>2</v>
      </c>
      <c r="I954">
        <v>1</v>
      </c>
      <c r="J954" t="s">
        <v>2131</v>
      </c>
      <c r="K954">
        <v>336.9</v>
      </c>
      <c r="L954">
        <v>336.9</v>
      </c>
      <c r="M954">
        <v>884492.46</v>
      </c>
      <c r="N954">
        <v>884492.46</v>
      </c>
      <c r="O954">
        <v>0</v>
      </c>
      <c r="P954">
        <v>0</v>
      </c>
      <c r="Q954">
        <v>0</v>
      </c>
      <c r="R954">
        <v>45292</v>
      </c>
      <c r="S954">
        <v>45657</v>
      </c>
      <c r="V954" t="s">
        <v>1134</v>
      </c>
      <c r="W954">
        <v>43839</v>
      </c>
      <c r="X954" s="143">
        <v>884492.46</v>
      </c>
      <c r="Y954" s="143">
        <f t="shared" si="28"/>
        <v>884492.46</v>
      </c>
      <c r="Z954" t="b">
        <f t="shared" si="29"/>
        <v>1</v>
      </c>
    </row>
    <row r="955" spans="1:26" x14ac:dyDescent="0.3">
      <c r="A955">
        <v>950</v>
      </c>
      <c r="B955" t="s">
        <v>1504</v>
      </c>
      <c r="C955">
        <v>43742</v>
      </c>
      <c r="D955" t="s">
        <v>1899</v>
      </c>
      <c r="E955">
        <v>1975</v>
      </c>
      <c r="F955" t="s">
        <v>2131</v>
      </c>
      <c r="G955" t="s">
        <v>2097</v>
      </c>
      <c r="H955">
        <v>5</v>
      </c>
      <c r="I955">
        <v>5</v>
      </c>
      <c r="J955" t="s">
        <v>2131</v>
      </c>
      <c r="K955">
        <v>5640.5</v>
      </c>
      <c r="L955">
        <v>4672.5</v>
      </c>
      <c r="M955">
        <v>323364</v>
      </c>
      <c r="N955">
        <v>323364</v>
      </c>
      <c r="O955">
        <v>0</v>
      </c>
      <c r="P955">
        <v>0</v>
      </c>
      <c r="Q955">
        <v>0</v>
      </c>
      <c r="R955">
        <v>45292</v>
      </c>
      <c r="S955">
        <v>45657</v>
      </c>
      <c r="V955" t="s">
        <v>1504</v>
      </c>
      <c r="W955">
        <v>43742</v>
      </c>
      <c r="X955" s="143">
        <v>323364</v>
      </c>
      <c r="Y955" s="143">
        <f t="shared" si="28"/>
        <v>323364</v>
      </c>
      <c r="Z955" t="b">
        <f t="shared" si="29"/>
        <v>1</v>
      </c>
    </row>
    <row r="956" spans="1:26" x14ac:dyDescent="0.3">
      <c r="A956">
        <v>951</v>
      </c>
      <c r="B956" t="s">
        <v>1853</v>
      </c>
      <c r="C956">
        <v>43792</v>
      </c>
      <c r="D956" t="s">
        <v>1899</v>
      </c>
      <c r="E956">
        <v>1979</v>
      </c>
      <c r="F956" t="s">
        <v>2131</v>
      </c>
      <c r="G956" t="s">
        <v>2098</v>
      </c>
      <c r="H956">
        <v>5</v>
      </c>
      <c r="I956">
        <v>6</v>
      </c>
      <c r="J956" t="s">
        <v>2131</v>
      </c>
      <c r="K956">
        <v>7257.9</v>
      </c>
      <c r="L956">
        <v>4520.8</v>
      </c>
      <c r="M956">
        <v>5255453.3888499998</v>
      </c>
      <c r="N956">
        <v>5255453.3888499998</v>
      </c>
      <c r="O956">
        <v>0</v>
      </c>
      <c r="P956">
        <v>0</v>
      </c>
      <c r="Q956">
        <v>0</v>
      </c>
      <c r="R956">
        <v>45292</v>
      </c>
      <c r="S956">
        <v>45657</v>
      </c>
      <c r="V956" t="s">
        <v>1853</v>
      </c>
      <c r="W956">
        <v>43792</v>
      </c>
      <c r="X956" s="143">
        <v>5255453.3888499998</v>
      </c>
      <c r="Y956" s="143">
        <f t="shared" si="28"/>
        <v>5255453.3888499998</v>
      </c>
      <c r="Z956" t="b">
        <f t="shared" si="29"/>
        <v>1</v>
      </c>
    </row>
    <row r="957" spans="1:26" x14ac:dyDescent="0.3">
      <c r="A957">
        <v>952</v>
      </c>
      <c r="B957" t="s">
        <v>1854</v>
      </c>
      <c r="C957">
        <v>43794</v>
      </c>
      <c r="D957" t="s">
        <v>1899</v>
      </c>
      <c r="E957">
        <v>1979</v>
      </c>
      <c r="F957" t="s">
        <v>2131</v>
      </c>
      <c r="G957" t="s">
        <v>2097</v>
      </c>
      <c r="H957">
        <v>5</v>
      </c>
      <c r="I957">
        <v>4</v>
      </c>
      <c r="J957" t="s">
        <v>2131</v>
      </c>
      <c r="K957">
        <v>5089.1000000000004</v>
      </c>
      <c r="L957">
        <v>3387.5</v>
      </c>
      <c r="M957">
        <v>4192005.6625999999</v>
      </c>
      <c r="N957">
        <v>4192005.6625999999</v>
      </c>
      <c r="O957">
        <v>0</v>
      </c>
      <c r="P957">
        <v>0</v>
      </c>
      <c r="Q957">
        <v>0</v>
      </c>
      <c r="R957">
        <v>45292</v>
      </c>
      <c r="S957">
        <v>45657</v>
      </c>
      <c r="V957" t="s">
        <v>1854</v>
      </c>
      <c r="W957">
        <v>43794</v>
      </c>
      <c r="X957" s="143">
        <v>4192005.6625999999</v>
      </c>
      <c r="Y957" s="143">
        <f t="shared" si="28"/>
        <v>4192005.6625999999</v>
      </c>
      <c r="Z957" t="b">
        <f t="shared" si="29"/>
        <v>1</v>
      </c>
    </row>
    <row r="958" spans="1:26" x14ac:dyDescent="0.3">
      <c r="A958">
        <v>953</v>
      </c>
      <c r="B958" t="s">
        <v>708</v>
      </c>
      <c r="C958">
        <v>43853</v>
      </c>
      <c r="D958" t="s">
        <v>1899</v>
      </c>
      <c r="E958">
        <v>1961</v>
      </c>
      <c r="F958" t="s">
        <v>2131</v>
      </c>
      <c r="G958" t="s">
        <v>2103</v>
      </c>
      <c r="H958">
        <v>2</v>
      </c>
      <c r="I958">
        <v>1</v>
      </c>
      <c r="J958" t="s">
        <v>2131</v>
      </c>
      <c r="K958">
        <v>422</v>
      </c>
      <c r="L958">
        <v>387</v>
      </c>
      <c r="M958">
        <v>995814.9</v>
      </c>
      <c r="N958">
        <v>995814.9</v>
      </c>
      <c r="O958">
        <v>0</v>
      </c>
      <c r="P958">
        <v>0</v>
      </c>
      <c r="Q958">
        <v>0</v>
      </c>
      <c r="R958">
        <v>45292</v>
      </c>
      <c r="S958">
        <v>45657</v>
      </c>
      <c r="V958" t="s">
        <v>708</v>
      </c>
      <c r="W958">
        <v>43853</v>
      </c>
      <c r="X958" s="143">
        <v>995814.9</v>
      </c>
      <c r="Y958" s="143">
        <f t="shared" si="28"/>
        <v>995814.9</v>
      </c>
      <c r="Z958" t="b">
        <f t="shared" si="29"/>
        <v>1</v>
      </c>
    </row>
    <row r="959" spans="1:26" x14ac:dyDescent="0.3">
      <c r="A959">
        <v>954</v>
      </c>
      <c r="B959" t="s">
        <v>709</v>
      </c>
      <c r="C959">
        <v>43854</v>
      </c>
      <c r="D959" t="s">
        <v>1899</v>
      </c>
      <c r="E959">
        <v>1961</v>
      </c>
      <c r="F959" t="s">
        <v>2131</v>
      </c>
      <c r="G959" t="s">
        <v>2103</v>
      </c>
      <c r="H959">
        <v>2</v>
      </c>
      <c r="I959">
        <v>1</v>
      </c>
      <c r="J959" t="s">
        <v>2131</v>
      </c>
      <c r="K959">
        <v>382.3</v>
      </c>
      <c r="L959">
        <v>382.3</v>
      </c>
      <c r="M959">
        <v>988288.48</v>
      </c>
      <c r="N959">
        <v>988288.48</v>
      </c>
      <c r="O959">
        <v>0</v>
      </c>
      <c r="P959">
        <v>0</v>
      </c>
      <c r="Q959">
        <v>0</v>
      </c>
      <c r="R959">
        <v>45292</v>
      </c>
      <c r="S959">
        <v>45657</v>
      </c>
      <c r="V959" t="s">
        <v>709</v>
      </c>
      <c r="W959">
        <v>43854</v>
      </c>
      <c r="X959" s="143">
        <v>988288.48</v>
      </c>
      <c r="Y959" s="143">
        <f t="shared" si="28"/>
        <v>988288.48</v>
      </c>
      <c r="Z959" t="b">
        <f t="shared" si="29"/>
        <v>1</v>
      </c>
    </row>
    <row r="960" spans="1:26" x14ac:dyDescent="0.3">
      <c r="A960">
        <v>955</v>
      </c>
      <c r="B960" t="s">
        <v>710</v>
      </c>
      <c r="C960">
        <v>43855</v>
      </c>
      <c r="D960" t="s">
        <v>1899</v>
      </c>
      <c r="E960">
        <v>1961</v>
      </c>
      <c r="F960" t="s">
        <v>2131</v>
      </c>
      <c r="G960" t="s">
        <v>2103</v>
      </c>
      <c r="H960">
        <v>2</v>
      </c>
      <c r="I960">
        <v>1</v>
      </c>
      <c r="J960" t="s">
        <v>2131</v>
      </c>
      <c r="K960">
        <v>390.9</v>
      </c>
      <c r="L960">
        <v>384</v>
      </c>
      <c r="M960">
        <v>998323.7300000001</v>
      </c>
      <c r="N960">
        <v>998323.7300000001</v>
      </c>
      <c r="O960">
        <v>0</v>
      </c>
      <c r="P960">
        <v>0</v>
      </c>
      <c r="Q960">
        <v>0</v>
      </c>
      <c r="R960">
        <v>45292</v>
      </c>
      <c r="S960">
        <v>45657</v>
      </c>
      <c r="V960" t="s">
        <v>710</v>
      </c>
      <c r="W960">
        <v>43855</v>
      </c>
      <c r="X960" s="143">
        <v>998323.7300000001</v>
      </c>
      <c r="Y960" s="143">
        <f t="shared" si="28"/>
        <v>998323.7300000001</v>
      </c>
      <c r="Z960" t="b">
        <f t="shared" si="29"/>
        <v>1</v>
      </c>
    </row>
    <row r="961" spans="1:26" x14ac:dyDescent="0.3">
      <c r="A961">
        <v>956</v>
      </c>
      <c r="B961" t="s">
        <v>711</v>
      </c>
      <c r="C961">
        <v>43856</v>
      </c>
      <c r="D961" t="s">
        <v>1899</v>
      </c>
      <c r="E961">
        <v>1961</v>
      </c>
      <c r="F961" t="s">
        <v>2131</v>
      </c>
      <c r="G961" t="s">
        <v>2103</v>
      </c>
      <c r="H961">
        <v>2</v>
      </c>
      <c r="I961">
        <v>1</v>
      </c>
      <c r="J961" t="s">
        <v>2131</v>
      </c>
      <c r="K961">
        <v>413.5</v>
      </c>
      <c r="L961">
        <v>400</v>
      </c>
      <c r="M961">
        <v>749094.40000000002</v>
      </c>
      <c r="N961">
        <v>749094.40000000002</v>
      </c>
      <c r="O961">
        <v>0</v>
      </c>
      <c r="P961">
        <v>0</v>
      </c>
      <c r="Q961">
        <v>0</v>
      </c>
      <c r="R961">
        <v>45292</v>
      </c>
      <c r="S961">
        <v>45657</v>
      </c>
      <c r="V961" t="s">
        <v>711</v>
      </c>
      <c r="W961">
        <v>43856</v>
      </c>
      <c r="X961" s="143">
        <v>749094.40000000002</v>
      </c>
      <c r="Y961" s="143">
        <f t="shared" si="28"/>
        <v>749094.40000000002</v>
      </c>
      <c r="Z961" t="b">
        <f t="shared" si="29"/>
        <v>1</v>
      </c>
    </row>
    <row r="962" spans="1:26" x14ac:dyDescent="0.3">
      <c r="A962">
        <v>957</v>
      </c>
      <c r="B962" t="s">
        <v>712</v>
      </c>
      <c r="C962">
        <v>43890</v>
      </c>
      <c r="D962" t="s">
        <v>1899</v>
      </c>
      <c r="E962">
        <v>1958</v>
      </c>
      <c r="F962" t="s">
        <v>2131</v>
      </c>
      <c r="G962" t="s">
        <v>2103</v>
      </c>
      <c r="H962">
        <v>2</v>
      </c>
      <c r="I962">
        <v>1</v>
      </c>
      <c r="J962" t="s">
        <v>2131</v>
      </c>
      <c r="K962">
        <v>401.4</v>
      </c>
      <c r="L962">
        <v>401.4</v>
      </c>
      <c r="M962">
        <v>1449636.78</v>
      </c>
      <c r="N962">
        <v>1449636.78</v>
      </c>
      <c r="O962">
        <v>0</v>
      </c>
      <c r="P962">
        <v>0</v>
      </c>
      <c r="Q962">
        <v>0</v>
      </c>
      <c r="R962">
        <v>45292</v>
      </c>
      <c r="S962">
        <v>45657</v>
      </c>
      <c r="V962" t="s">
        <v>712</v>
      </c>
      <c r="W962">
        <v>43890</v>
      </c>
      <c r="X962" s="143">
        <v>1449636.78</v>
      </c>
      <c r="Y962" s="143">
        <f t="shared" si="28"/>
        <v>1449636.78</v>
      </c>
      <c r="Z962" t="b">
        <f t="shared" si="29"/>
        <v>1</v>
      </c>
    </row>
    <row r="963" spans="1:26" x14ac:dyDescent="0.3">
      <c r="A963">
        <v>958</v>
      </c>
      <c r="B963" t="s">
        <v>713</v>
      </c>
      <c r="C963">
        <v>43884</v>
      </c>
      <c r="D963" t="s">
        <v>1899</v>
      </c>
      <c r="E963">
        <v>1958</v>
      </c>
      <c r="F963" t="s">
        <v>2131</v>
      </c>
      <c r="G963" t="s">
        <v>2103</v>
      </c>
      <c r="H963">
        <v>2</v>
      </c>
      <c r="I963">
        <v>1</v>
      </c>
      <c r="J963" t="s">
        <v>2131</v>
      </c>
      <c r="K963">
        <v>405.2</v>
      </c>
      <c r="L963">
        <v>345.1</v>
      </c>
      <c r="M963">
        <v>1236209.1000000001</v>
      </c>
      <c r="N963">
        <v>1236209.1000000001</v>
      </c>
      <c r="O963">
        <v>0</v>
      </c>
      <c r="P963">
        <v>0</v>
      </c>
      <c r="Q963">
        <v>0</v>
      </c>
      <c r="R963">
        <v>45292</v>
      </c>
      <c r="S963">
        <v>45657</v>
      </c>
      <c r="V963" t="s">
        <v>713</v>
      </c>
      <c r="W963">
        <v>43884</v>
      </c>
      <c r="X963" s="143">
        <v>1236209.1000000001</v>
      </c>
      <c r="Y963" s="143">
        <f t="shared" si="28"/>
        <v>1236209.1000000001</v>
      </c>
      <c r="Z963" t="b">
        <f t="shared" si="29"/>
        <v>1</v>
      </c>
    </row>
    <row r="964" spans="1:26" x14ac:dyDescent="0.3">
      <c r="A964">
        <v>959</v>
      </c>
      <c r="B964" t="s">
        <v>714</v>
      </c>
      <c r="C964">
        <v>43885</v>
      </c>
      <c r="D964" t="s">
        <v>1899</v>
      </c>
      <c r="E964">
        <v>1957</v>
      </c>
      <c r="F964" t="s">
        <v>2131</v>
      </c>
      <c r="G964" t="s">
        <v>2103</v>
      </c>
      <c r="H964">
        <v>2</v>
      </c>
      <c r="I964">
        <v>1</v>
      </c>
      <c r="J964" t="s">
        <v>2131</v>
      </c>
      <c r="K964">
        <v>402.2</v>
      </c>
      <c r="L964">
        <v>401.5</v>
      </c>
      <c r="M964">
        <v>1430634.92</v>
      </c>
      <c r="N964">
        <v>1430634.92</v>
      </c>
      <c r="O964">
        <v>0</v>
      </c>
      <c r="P964">
        <v>0</v>
      </c>
      <c r="Q964">
        <v>0</v>
      </c>
      <c r="R964">
        <v>45292</v>
      </c>
      <c r="S964">
        <v>45657</v>
      </c>
      <c r="V964" t="s">
        <v>714</v>
      </c>
      <c r="W964">
        <v>43885</v>
      </c>
      <c r="X964" s="143">
        <v>1430634.92</v>
      </c>
      <c r="Y964" s="143">
        <f t="shared" si="28"/>
        <v>1430634.92</v>
      </c>
      <c r="Z964" t="b">
        <f t="shared" si="29"/>
        <v>1</v>
      </c>
    </row>
    <row r="965" spans="1:26" x14ac:dyDescent="0.3">
      <c r="A965">
        <v>960</v>
      </c>
      <c r="B965" t="s">
        <v>1493</v>
      </c>
      <c r="C965">
        <v>43873</v>
      </c>
      <c r="D965" t="s">
        <v>1899</v>
      </c>
      <c r="E965">
        <v>1962</v>
      </c>
      <c r="F965" t="s">
        <v>2131</v>
      </c>
      <c r="G965" t="s">
        <v>2103</v>
      </c>
      <c r="H965">
        <v>2</v>
      </c>
      <c r="I965">
        <v>1</v>
      </c>
      <c r="J965" t="s">
        <v>2131</v>
      </c>
      <c r="K965">
        <v>386.1</v>
      </c>
      <c r="L965">
        <v>293.2</v>
      </c>
      <c r="M965">
        <v>906442.85</v>
      </c>
      <c r="N965">
        <v>906442.85</v>
      </c>
      <c r="O965">
        <v>0</v>
      </c>
      <c r="P965">
        <v>0</v>
      </c>
      <c r="Q965">
        <v>0</v>
      </c>
      <c r="R965">
        <v>45292</v>
      </c>
      <c r="S965">
        <v>45657</v>
      </c>
      <c r="V965" t="s">
        <v>1493</v>
      </c>
      <c r="W965">
        <v>43873</v>
      </c>
      <c r="X965" s="143">
        <v>906442.85</v>
      </c>
      <c r="Y965" s="143">
        <f t="shared" si="28"/>
        <v>906442.85</v>
      </c>
      <c r="Z965" t="b">
        <f t="shared" si="29"/>
        <v>1</v>
      </c>
    </row>
    <row r="966" spans="1:26" x14ac:dyDescent="0.3">
      <c r="A966">
        <v>961</v>
      </c>
      <c r="B966" t="s">
        <v>1494</v>
      </c>
      <c r="C966">
        <v>43874</v>
      </c>
      <c r="D966" t="s">
        <v>1899</v>
      </c>
      <c r="E966">
        <v>1959</v>
      </c>
      <c r="F966" t="s">
        <v>2131</v>
      </c>
      <c r="G966" t="s">
        <v>2103</v>
      </c>
      <c r="H966">
        <v>2</v>
      </c>
      <c r="I966">
        <v>1</v>
      </c>
      <c r="J966" t="s">
        <v>2131</v>
      </c>
      <c r="K966">
        <v>386.7</v>
      </c>
      <c r="L966">
        <v>386.7</v>
      </c>
      <c r="M966">
        <v>1234980.79</v>
      </c>
      <c r="N966">
        <v>1234980.79</v>
      </c>
      <c r="O966">
        <v>0</v>
      </c>
      <c r="P966">
        <v>0</v>
      </c>
      <c r="Q966">
        <v>0</v>
      </c>
      <c r="R966">
        <v>45292</v>
      </c>
      <c r="S966">
        <v>45657</v>
      </c>
      <c r="V966" t="s">
        <v>1494</v>
      </c>
      <c r="W966">
        <v>43874</v>
      </c>
      <c r="X966" s="143">
        <v>1234980.79</v>
      </c>
      <c r="Y966" s="143">
        <f t="shared" si="28"/>
        <v>1234980.79</v>
      </c>
      <c r="Z966" t="b">
        <f t="shared" si="29"/>
        <v>1</v>
      </c>
    </row>
    <row r="967" spans="1:26" x14ac:dyDescent="0.3">
      <c r="A967">
        <v>962</v>
      </c>
      <c r="B967" t="s">
        <v>1495</v>
      </c>
      <c r="C967">
        <v>43876</v>
      </c>
      <c r="D967" t="s">
        <v>1899</v>
      </c>
      <c r="E967">
        <v>1960</v>
      </c>
      <c r="F967" t="s">
        <v>2131</v>
      </c>
      <c r="G967" t="s">
        <v>2103</v>
      </c>
      <c r="H967">
        <v>2</v>
      </c>
      <c r="I967">
        <v>1</v>
      </c>
      <c r="J967" t="s">
        <v>2131</v>
      </c>
      <c r="K967">
        <v>331</v>
      </c>
      <c r="L967">
        <v>331</v>
      </c>
      <c r="M967">
        <v>782698.75</v>
      </c>
      <c r="N967">
        <v>782698.75</v>
      </c>
      <c r="O967">
        <v>0</v>
      </c>
      <c r="P967">
        <v>0</v>
      </c>
      <c r="Q967">
        <v>0</v>
      </c>
      <c r="R967">
        <v>45292</v>
      </c>
      <c r="S967">
        <v>45657</v>
      </c>
      <c r="V967" t="s">
        <v>1495</v>
      </c>
      <c r="W967">
        <v>43876</v>
      </c>
      <c r="X967" s="143">
        <v>782698.75</v>
      </c>
      <c r="Y967" s="143">
        <f t="shared" ref="Y967:Y1030" si="30">VLOOKUP(W967,C:M,11,0)</f>
        <v>782698.75</v>
      </c>
      <c r="Z967" t="b">
        <f t="shared" ref="Z967:Z1030" si="31">AND(X967=Y967)</f>
        <v>1</v>
      </c>
    </row>
    <row r="968" spans="1:26" x14ac:dyDescent="0.3">
      <c r="A968">
        <v>963</v>
      </c>
      <c r="B968" t="s">
        <v>1496</v>
      </c>
      <c r="C968">
        <v>43862</v>
      </c>
      <c r="D968" t="s">
        <v>1899</v>
      </c>
      <c r="E968">
        <v>1960</v>
      </c>
      <c r="F968" t="s">
        <v>2131</v>
      </c>
      <c r="G968" t="s">
        <v>2103</v>
      </c>
      <c r="H968">
        <v>2</v>
      </c>
      <c r="I968">
        <v>1</v>
      </c>
      <c r="J968" t="s">
        <v>2131</v>
      </c>
      <c r="K968">
        <v>401.6</v>
      </c>
      <c r="L968">
        <v>401.6</v>
      </c>
      <c r="M968">
        <v>1482291.52</v>
      </c>
      <c r="N968">
        <v>1482291.52</v>
      </c>
      <c r="O968">
        <v>0</v>
      </c>
      <c r="P968">
        <v>0</v>
      </c>
      <c r="Q968">
        <v>0</v>
      </c>
      <c r="R968">
        <v>45292</v>
      </c>
      <c r="S968">
        <v>45657</v>
      </c>
      <c r="V968" t="s">
        <v>1496</v>
      </c>
      <c r="W968">
        <v>43862</v>
      </c>
      <c r="X968" s="143">
        <v>1482291.52</v>
      </c>
      <c r="Y968" s="143">
        <f t="shared" si="30"/>
        <v>1482291.52</v>
      </c>
      <c r="Z968" t="b">
        <f t="shared" si="31"/>
        <v>1</v>
      </c>
    </row>
    <row r="969" spans="1:26" x14ac:dyDescent="0.3">
      <c r="A969">
        <v>964</v>
      </c>
      <c r="B969" t="s">
        <v>1498</v>
      </c>
      <c r="C969">
        <v>43911</v>
      </c>
      <c r="D969" t="s">
        <v>1899</v>
      </c>
      <c r="E969">
        <v>1958</v>
      </c>
      <c r="F969" t="s">
        <v>2131</v>
      </c>
      <c r="G969" t="s">
        <v>2103</v>
      </c>
      <c r="H969">
        <v>2</v>
      </c>
      <c r="I969">
        <v>1</v>
      </c>
      <c r="J969" t="s">
        <v>2131</v>
      </c>
      <c r="K969">
        <v>435.2</v>
      </c>
      <c r="L969">
        <v>388.6</v>
      </c>
      <c r="M969">
        <v>1393289.88</v>
      </c>
      <c r="N969">
        <v>1393289.88</v>
      </c>
      <c r="O969">
        <v>0</v>
      </c>
      <c r="P969">
        <v>0</v>
      </c>
      <c r="Q969">
        <v>0</v>
      </c>
      <c r="R969">
        <v>45292</v>
      </c>
      <c r="S969">
        <v>45657</v>
      </c>
      <c r="V969" t="s">
        <v>1498</v>
      </c>
      <c r="W969">
        <v>43911</v>
      </c>
      <c r="X969" s="143">
        <v>1393289.88</v>
      </c>
      <c r="Y969" s="143">
        <f t="shared" si="30"/>
        <v>1393289.88</v>
      </c>
      <c r="Z969" t="b">
        <f t="shared" si="31"/>
        <v>1</v>
      </c>
    </row>
    <row r="970" spans="1:26" x14ac:dyDescent="0.3">
      <c r="A970">
        <v>965</v>
      </c>
      <c r="B970" t="s">
        <v>1503</v>
      </c>
      <c r="C970">
        <v>43923</v>
      </c>
      <c r="D970" t="s">
        <v>1899</v>
      </c>
      <c r="E970">
        <v>1965</v>
      </c>
      <c r="F970" t="s">
        <v>2131</v>
      </c>
      <c r="G970" t="s">
        <v>2098</v>
      </c>
      <c r="H970">
        <v>2</v>
      </c>
      <c r="I970">
        <v>2</v>
      </c>
      <c r="J970" t="s">
        <v>2131</v>
      </c>
      <c r="K970">
        <v>650.4</v>
      </c>
      <c r="L970">
        <v>617.1</v>
      </c>
      <c r="M970">
        <v>2078963.1838499999</v>
      </c>
      <c r="N970">
        <v>2078963.1838499999</v>
      </c>
      <c r="O970">
        <v>0</v>
      </c>
      <c r="P970">
        <v>0</v>
      </c>
      <c r="Q970">
        <v>0</v>
      </c>
      <c r="R970">
        <v>45292</v>
      </c>
      <c r="S970">
        <v>45657</v>
      </c>
      <c r="V970" t="s">
        <v>1503</v>
      </c>
      <c r="W970">
        <v>43923</v>
      </c>
      <c r="X970" s="143">
        <v>2078963.1838499999</v>
      </c>
      <c r="Y970" s="143">
        <f t="shared" si="30"/>
        <v>2078963.1838499999</v>
      </c>
      <c r="Z970" t="b">
        <f t="shared" si="31"/>
        <v>1</v>
      </c>
    </row>
    <row r="971" spans="1:26" x14ac:dyDescent="0.3">
      <c r="A971">
        <v>966</v>
      </c>
      <c r="B971" t="s">
        <v>1502</v>
      </c>
      <c r="C971">
        <v>43922</v>
      </c>
      <c r="D971" t="s">
        <v>1899</v>
      </c>
      <c r="E971">
        <v>1964</v>
      </c>
      <c r="F971" t="s">
        <v>2131</v>
      </c>
      <c r="G971" t="s">
        <v>2098</v>
      </c>
      <c r="H971">
        <v>2</v>
      </c>
      <c r="I971">
        <v>2</v>
      </c>
      <c r="J971" t="s">
        <v>2131</v>
      </c>
      <c r="K971">
        <v>645.1</v>
      </c>
      <c r="L971">
        <v>617</v>
      </c>
      <c r="M971">
        <v>1468246.89</v>
      </c>
      <c r="N971">
        <v>1468246.89</v>
      </c>
      <c r="O971">
        <v>0</v>
      </c>
      <c r="P971">
        <v>0</v>
      </c>
      <c r="Q971">
        <v>0</v>
      </c>
      <c r="R971">
        <v>45292</v>
      </c>
      <c r="S971">
        <v>45657</v>
      </c>
      <c r="V971" t="s">
        <v>1502</v>
      </c>
      <c r="W971">
        <v>43922</v>
      </c>
      <c r="X971" s="143">
        <v>1468246.89</v>
      </c>
      <c r="Y971" s="143">
        <f t="shared" si="30"/>
        <v>1468246.89</v>
      </c>
      <c r="Z971" t="b">
        <f t="shared" si="31"/>
        <v>1</v>
      </c>
    </row>
    <row r="972" spans="1:26" x14ac:dyDescent="0.3">
      <c r="A972">
        <v>967</v>
      </c>
      <c r="B972" t="s">
        <v>1135</v>
      </c>
      <c r="C972">
        <v>43963</v>
      </c>
      <c r="D972" t="s">
        <v>1899</v>
      </c>
      <c r="E972">
        <v>1960</v>
      </c>
      <c r="F972" t="s">
        <v>2131</v>
      </c>
      <c r="G972" t="s">
        <v>2098</v>
      </c>
      <c r="H972">
        <v>2</v>
      </c>
      <c r="I972">
        <v>1</v>
      </c>
      <c r="J972" t="s">
        <v>2131</v>
      </c>
      <c r="K972">
        <v>696.1</v>
      </c>
      <c r="L972">
        <v>439.21</v>
      </c>
      <c r="M972">
        <v>865780.70000000007</v>
      </c>
      <c r="N972">
        <v>865780.70000000007</v>
      </c>
      <c r="O972">
        <v>0</v>
      </c>
      <c r="P972">
        <v>0</v>
      </c>
      <c r="Q972">
        <v>0</v>
      </c>
      <c r="R972">
        <v>45292</v>
      </c>
      <c r="S972">
        <v>45657</v>
      </c>
      <c r="V972" t="s">
        <v>1135</v>
      </c>
      <c r="W972">
        <v>43963</v>
      </c>
      <c r="X972" s="143">
        <v>865780.70000000007</v>
      </c>
      <c r="Y972" s="143">
        <f t="shared" si="30"/>
        <v>865780.70000000007</v>
      </c>
      <c r="Z972" t="b">
        <f t="shared" si="31"/>
        <v>1</v>
      </c>
    </row>
    <row r="973" spans="1:26" x14ac:dyDescent="0.3">
      <c r="A973">
        <v>968</v>
      </c>
      <c r="B973" t="s">
        <v>1136</v>
      </c>
      <c r="C973">
        <v>43964</v>
      </c>
      <c r="D973" t="s">
        <v>1899</v>
      </c>
      <c r="E973">
        <v>1973</v>
      </c>
      <c r="F973" t="s">
        <v>2131</v>
      </c>
      <c r="G973" t="s">
        <v>2098</v>
      </c>
      <c r="H973">
        <v>2</v>
      </c>
      <c r="I973">
        <v>1</v>
      </c>
      <c r="J973" t="s">
        <v>2131</v>
      </c>
      <c r="K973">
        <v>721.09</v>
      </c>
      <c r="L973">
        <v>359.87</v>
      </c>
      <c r="M973">
        <v>1001423.88</v>
      </c>
      <c r="N973">
        <v>1001423.88</v>
      </c>
      <c r="O973">
        <v>0</v>
      </c>
      <c r="P973">
        <v>0</v>
      </c>
      <c r="Q973">
        <v>0</v>
      </c>
      <c r="R973">
        <v>45292</v>
      </c>
      <c r="S973">
        <v>45657</v>
      </c>
      <c r="V973" t="s">
        <v>1136</v>
      </c>
      <c r="W973">
        <v>43964</v>
      </c>
      <c r="X973" s="143">
        <v>1001423.88</v>
      </c>
      <c r="Y973" s="143">
        <f t="shared" si="30"/>
        <v>1001423.88</v>
      </c>
      <c r="Z973" t="b">
        <f t="shared" si="31"/>
        <v>1</v>
      </c>
    </row>
    <row r="974" spans="1:26" x14ac:dyDescent="0.3">
      <c r="A974">
        <v>969</v>
      </c>
      <c r="B974" t="s">
        <v>1897</v>
      </c>
      <c r="C974">
        <v>44068</v>
      </c>
      <c r="D974" t="s">
        <v>1899</v>
      </c>
      <c r="E974">
        <v>1981</v>
      </c>
      <c r="F974" t="s">
        <v>2131</v>
      </c>
      <c r="G974" t="s">
        <v>2097</v>
      </c>
      <c r="H974">
        <v>5</v>
      </c>
      <c r="I974">
        <v>1</v>
      </c>
      <c r="J974" t="s">
        <v>2131</v>
      </c>
      <c r="K974">
        <v>4738.42</v>
      </c>
      <c r="L974">
        <v>1315.6</v>
      </c>
      <c r="M974">
        <v>1321620.66995</v>
      </c>
      <c r="N974">
        <v>1321620.66995</v>
      </c>
      <c r="O974">
        <v>0</v>
      </c>
      <c r="P974">
        <v>0</v>
      </c>
      <c r="Q974">
        <v>0</v>
      </c>
      <c r="R974">
        <v>45292</v>
      </c>
      <c r="S974">
        <v>45657</v>
      </c>
      <c r="V974" t="s">
        <v>1897</v>
      </c>
      <c r="W974">
        <v>44068</v>
      </c>
      <c r="X974" s="143">
        <v>1321620.66995</v>
      </c>
      <c r="Y974" s="143">
        <f t="shared" si="30"/>
        <v>1321620.66995</v>
      </c>
      <c r="Z974" t="b">
        <f t="shared" si="31"/>
        <v>1</v>
      </c>
    </row>
    <row r="975" spans="1:26" x14ac:dyDescent="0.3">
      <c r="A975">
        <v>970</v>
      </c>
      <c r="B975" t="s">
        <v>1045</v>
      </c>
      <c r="C975">
        <v>55879</v>
      </c>
      <c r="D975" t="s">
        <v>1899</v>
      </c>
      <c r="E975">
        <v>1964</v>
      </c>
      <c r="F975" t="s">
        <v>2131</v>
      </c>
      <c r="G975" t="s">
        <v>2110</v>
      </c>
      <c r="H975">
        <v>4</v>
      </c>
      <c r="I975">
        <v>4</v>
      </c>
      <c r="J975" t="s">
        <v>2131</v>
      </c>
      <c r="K975">
        <v>2827</v>
      </c>
      <c r="L975">
        <v>2700.3</v>
      </c>
      <c r="M975">
        <v>4761446.5643499997</v>
      </c>
      <c r="N975">
        <v>4761446.5643499997</v>
      </c>
      <c r="O975">
        <v>0</v>
      </c>
      <c r="P975">
        <v>0</v>
      </c>
      <c r="Q975">
        <v>0</v>
      </c>
      <c r="R975">
        <v>45292</v>
      </c>
      <c r="S975">
        <v>45657</v>
      </c>
      <c r="V975" t="s">
        <v>1045</v>
      </c>
      <c r="W975">
        <v>55879</v>
      </c>
      <c r="X975" s="143">
        <v>4761446.5643499997</v>
      </c>
      <c r="Y975" s="143">
        <f t="shared" si="30"/>
        <v>4761446.5643499997</v>
      </c>
      <c r="Z975" t="b">
        <f t="shared" si="31"/>
        <v>1</v>
      </c>
    </row>
    <row r="976" spans="1:26" x14ac:dyDescent="0.3">
      <c r="A976">
        <v>971</v>
      </c>
      <c r="B976" t="s">
        <v>1046</v>
      </c>
      <c r="C976">
        <v>55880</v>
      </c>
      <c r="D976" t="s">
        <v>1899</v>
      </c>
      <c r="E976">
        <v>1965</v>
      </c>
      <c r="F976" t="s">
        <v>2131</v>
      </c>
      <c r="G976" t="s">
        <v>2110</v>
      </c>
      <c r="H976">
        <v>4</v>
      </c>
      <c r="I976">
        <v>4</v>
      </c>
      <c r="J976" t="s">
        <v>2131</v>
      </c>
      <c r="K976">
        <v>2827</v>
      </c>
      <c r="L976">
        <v>215.9</v>
      </c>
      <c r="M976">
        <v>4761446.5643499997</v>
      </c>
      <c r="N976">
        <v>4761446.5643499997</v>
      </c>
      <c r="O976">
        <v>0</v>
      </c>
      <c r="P976">
        <v>0</v>
      </c>
      <c r="Q976">
        <v>0</v>
      </c>
      <c r="R976">
        <v>45292</v>
      </c>
      <c r="S976">
        <v>45657</v>
      </c>
      <c r="V976" t="s">
        <v>1046</v>
      </c>
      <c r="W976">
        <v>55880</v>
      </c>
      <c r="X976" s="143">
        <v>4761446.5643499997</v>
      </c>
      <c r="Y976" s="143">
        <f t="shared" si="30"/>
        <v>4761446.5643499997</v>
      </c>
      <c r="Z976" t="b">
        <f t="shared" si="31"/>
        <v>1</v>
      </c>
    </row>
    <row r="977" spans="1:26" x14ac:dyDescent="0.3">
      <c r="A977">
        <v>972</v>
      </c>
      <c r="B977" t="s">
        <v>1367</v>
      </c>
      <c r="C977">
        <v>55881</v>
      </c>
      <c r="D977" t="s">
        <v>1899</v>
      </c>
      <c r="E977">
        <v>1965</v>
      </c>
      <c r="F977" t="s">
        <v>2131</v>
      </c>
      <c r="G977" t="s">
        <v>2129</v>
      </c>
      <c r="H977">
        <v>4</v>
      </c>
      <c r="I977">
        <v>4</v>
      </c>
      <c r="J977" t="s">
        <v>2131</v>
      </c>
      <c r="K977">
        <v>2827</v>
      </c>
      <c r="L977">
        <v>2027</v>
      </c>
      <c r="M977">
        <v>4813922.5643499997</v>
      </c>
      <c r="N977">
        <v>4813922.5643499997</v>
      </c>
      <c r="O977">
        <v>0</v>
      </c>
      <c r="P977">
        <v>0</v>
      </c>
      <c r="Q977">
        <v>0</v>
      </c>
      <c r="R977">
        <v>45292</v>
      </c>
      <c r="S977">
        <v>45657</v>
      </c>
      <c r="V977" t="s">
        <v>1367</v>
      </c>
      <c r="W977">
        <v>55881</v>
      </c>
      <c r="X977" s="143">
        <v>4813922.5643499997</v>
      </c>
      <c r="Y977" s="143">
        <f t="shared" si="30"/>
        <v>4813922.5643499997</v>
      </c>
      <c r="Z977" t="b">
        <f t="shared" si="31"/>
        <v>1</v>
      </c>
    </row>
    <row r="978" spans="1:26" x14ac:dyDescent="0.3">
      <c r="A978">
        <v>973</v>
      </c>
      <c r="B978" t="s">
        <v>1368</v>
      </c>
      <c r="C978">
        <v>55882</v>
      </c>
      <c r="D978" t="s">
        <v>1899</v>
      </c>
      <c r="E978">
        <v>1965</v>
      </c>
      <c r="F978" t="s">
        <v>2131</v>
      </c>
      <c r="G978" t="s">
        <v>2097</v>
      </c>
      <c r="H978">
        <v>4</v>
      </c>
      <c r="I978">
        <v>4</v>
      </c>
      <c r="J978" t="s">
        <v>2131</v>
      </c>
      <c r="K978">
        <v>2827</v>
      </c>
      <c r="L978">
        <v>2027</v>
      </c>
      <c r="M978">
        <v>4813922.5643499997</v>
      </c>
      <c r="N978">
        <v>4813922.5643499997</v>
      </c>
      <c r="O978">
        <v>0</v>
      </c>
      <c r="P978">
        <v>0</v>
      </c>
      <c r="Q978">
        <v>0</v>
      </c>
      <c r="R978">
        <v>45292</v>
      </c>
      <c r="S978">
        <v>45657</v>
      </c>
      <c r="V978" t="s">
        <v>1368</v>
      </c>
      <c r="W978">
        <v>55882</v>
      </c>
      <c r="X978" s="143">
        <v>4813922.5643499997</v>
      </c>
      <c r="Y978" s="143">
        <f t="shared" si="30"/>
        <v>4813922.5643499997</v>
      </c>
      <c r="Z978" t="b">
        <f t="shared" si="31"/>
        <v>1</v>
      </c>
    </row>
    <row r="979" spans="1:26" x14ac:dyDescent="0.3">
      <c r="A979">
        <v>974</v>
      </c>
      <c r="B979" t="s">
        <v>721</v>
      </c>
      <c r="C979">
        <v>55833</v>
      </c>
      <c r="D979" t="s">
        <v>1899</v>
      </c>
      <c r="E979">
        <v>1971</v>
      </c>
      <c r="F979" t="s">
        <v>2131</v>
      </c>
      <c r="G979" t="s">
        <v>2110</v>
      </c>
      <c r="H979">
        <v>4</v>
      </c>
      <c r="I979">
        <v>4</v>
      </c>
      <c r="J979" t="s">
        <v>2131</v>
      </c>
      <c r="K979">
        <v>2818</v>
      </c>
      <c r="L979" t="s">
        <v>2131</v>
      </c>
      <c r="M979">
        <v>5052155.6000000006</v>
      </c>
      <c r="N979">
        <v>5052155.6000000006</v>
      </c>
      <c r="O979">
        <v>0</v>
      </c>
      <c r="P979">
        <v>0</v>
      </c>
      <c r="Q979">
        <v>0</v>
      </c>
      <c r="R979">
        <v>45292</v>
      </c>
      <c r="S979">
        <v>45657</v>
      </c>
      <c r="V979" t="s">
        <v>721</v>
      </c>
      <c r="W979">
        <v>55833</v>
      </c>
      <c r="X979" s="143">
        <v>5052155.6000000006</v>
      </c>
      <c r="Y979" s="143">
        <f t="shared" si="30"/>
        <v>5052155.6000000006</v>
      </c>
      <c r="Z979" t="b">
        <f t="shared" si="31"/>
        <v>1</v>
      </c>
    </row>
    <row r="980" spans="1:26" x14ac:dyDescent="0.3">
      <c r="A980">
        <v>975</v>
      </c>
      <c r="B980" t="s">
        <v>723</v>
      </c>
      <c r="C980">
        <v>44118</v>
      </c>
      <c r="D980" t="s">
        <v>1899</v>
      </c>
      <c r="E980">
        <v>1967</v>
      </c>
      <c r="F980" t="s">
        <v>2131</v>
      </c>
      <c r="G980" t="s">
        <v>2098</v>
      </c>
      <c r="H980">
        <v>2</v>
      </c>
      <c r="I980">
        <v>2</v>
      </c>
      <c r="J980" t="s">
        <v>2131</v>
      </c>
      <c r="K980">
        <v>508.52</v>
      </c>
      <c r="L980">
        <v>450.88</v>
      </c>
      <c r="M980">
        <v>1280390.48</v>
      </c>
      <c r="N980">
        <v>1280390.48</v>
      </c>
      <c r="O980">
        <v>0</v>
      </c>
      <c r="P980">
        <v>0</v>
      </c>
      <c r="Q980">
        <v>0</v>
      </c>
      <c r="R980">
        <v>45292</v>
      </c>
      <c r="S980">
        <v>45657</v>
      </c>
      <c r="V980" t="s">
        <v>723</v>
      </c>
      <c r="W980">
        <v>44118</v>
      </c>
      <c r="X980" s="143">
        <v>1280390.48</v>
      </c>
      <c r="Y980" s="143">
        <f t="shared" si="30"/>
        <v>1280390.48</v>
      </c>
      <c r="Z980" t="b">
        <f t="shared" si="31"/>
        <v>1</v>
      </c>
    </row>
    <row r="981" spans="1:26" x14ac:dyDescent="0.3">
      <c r="A981">
        <v>976</v>
      </c>
      <c r="B981" t="s">
        <v>724</v>
      </c>
      <c r="C981">
        <v>44119</v>
      </c>
      <c r="D981" t="s">
        <v>1899</v>
      </c>
      <c r="E981">
        <v>1968</v>
      </c>
      <c r="F981" t="s">
        <v>2131</v>
      </c>
      <c r="G981" t="s">
        <v>2098</v>
      </c>
      <c r="H981">
        <v>2</v>
      </c>
      <c r="I981">
        <v>2</v>
      </c>
      <c r="J981" t="s">
        <v>2131</v>
      </c>
      <c r="K981">
        <v>467.64</v>
      </c>
      <c r="L981">
        <v>442.34</v>
      </c>
      <c r="M981">
        <v>1280390.48</v>
      </c>
      <c r="N981">
        <v>1280390.48</v>
      </c>
      <c r="O981">
        <v>0</v>
      </c>
      <c r="P981">
        <v>0</v>
      </c>
      <c r="Q981">
        <v>0</v>
      </c>
      <c r="R981">
        <v>45292</v>
      </c>
      <c r="S981">
        <v>45657</v>
      </c>
      <c r="V981" t="s">
        <v>724</v>
      </c>
      <c r="W981">
        <v>44119</v>
      </c>
      <c r="X981" s="143">
        <v>1280390.48</v>
      </c>
      <c r="Y981" s="143">
        <f t="shared" si="30"/>
        <v>1280390.48</v>
      </c>
      <c r="Z981" t="b">
        <f t="shared" si="31"/>
        <v>1</v>
      </c>
    </row>
    <row r="982" spans="1:26" x14ac:dyDescent="0.3">
      <c r="A982">
        <v>977</v>
      </c>
      <c r="B982" t="s">
        <v>1138</v>
      </c>
      <c r="C982">
        <v>44621</v>
      </c>
      <c r="D982" t="s">
        <v>1899</v>
      </c>
      <c r="E982">
        <v>1981</v>
      </c>
      <c r="F982" t="s">
        <v>2131</v>
      </c>
      <c r="G982" t="s">
        <v>2098</v>
      </c>
      <c r="H982">
        <v>5</v>
      </c>
      <c r="I982">
        <v>1</v>
      </c>
      <c r="J982" t="s">
        <v>2131</v>
      </c>
      <c r="K982">
        <v>939.8</v>
      </c>
      <c r="L982">
        <v>839</v>
      </c>
      <c r="M982">
        <v>2063806</v>
      </c>
      <c r="N982">
        <v>2063806</v>
      </c>
      <c r="O982">
        <v>0</v>
      </c>
      <c r="P982">
        <v>0</v>
      </c>
      <c r="Q982">
        <v>0</v>
      </c>
      <c r="R982">
        <v>45292</v>
      </c>
      <c r="S982">
        <v>45657</v>
      </c>
      <c r="V982" t="s">
        <v>1138</v>
      </c>
      <c r="W982">
        <v>44621</v>
      </c>
      <c r="X982" s="143">
        <v>2063806</v>
      </c>
      <c r="Y982" s="143">
        <f t="shared" si="30"/>
        <v>2063806</v>
      </c>
      <c r="Z982" t="b">
        <f t="shared" si="31"/>
        <v>1</v>
      </c>
    </row>
    <row r="983" spans="1:26" x14ac:dyDescent="0.3">
      <c r="A983">
        <v>978</v>
      </c>
      <c r="B983" t="s">
        <v>1139</v>
      </c>
      <c r="C983">
        <v>44622</v>
      </c>
      <c r="D983" t="s">
        <v>1899</v>
      </c>
      <c r="E983">
        <v>1981</v>
      </c>
      <c r="F983" t="s">
        <v>2131</v>
      </c>
      <c r="G983" t="s">
        <v>2098</v>
      </c>
      <c r="H983">
        <v>5</v>
      </c>
      <c r="I983">
        <v>1</v>
      </c>
      <c r="J983" t="s">
        <v>2131</v>
      </c>
      <c r="K983">
        <v>944</v>
      </c>
      <c r="L983">
        <v>834.8</v>
      </c>
      <c r="M983">
        <v>2194916.39</v>
      </c>
      <c r="N983">
        <v>2194916.39</v>
      </c>
      <c r="O983">
        <v>0</v>
      </c>
      <c r="P983">
        <v>0</v>
      </c>
      <c r="Q983">
        <v>0</v>
      </c>
      <c r="R983">
        <v>45292</v>
      </c>
      <c r="S983">
        <v>45657</v>
      </c>
      <c r="V983" t="s">
        <v>1139</v>
      </c>
      <c r="W983">
        <v>44622</v>
      </c>
      <c r="X983" s="143">
        <v>2194916.3899999997</v>
      </c>
      <c r="Y983" s="143">
        <f t="shared" si="30"/>
        <v>2194916.39</v>
      </c>
      <c r="Z983" t="b">
        <f t="shared" si="31"/>
        <v>1</v>
      </c>
    </row>
    <row r="984" spans="1:26" x14ac:dyDescent="0.3">
      <c r="A984">
        <v>979</v>
      </c>
      <c r="B984" t="s">
        <v>36</v>
      </c>
      <c r="C984">
        <v>44334</v>
      </c>
      <c r="D984" t="s">
        <v>1899</v>
      </c>
      <c r="E984">
        <v>1987</v>
      </c>
      <c r="F984" t="s">
        <v>2131</v>
      </c>
      <c r="G984" t="s">
        <v>2098</v>
      </c>
      <c r="H984">
        <v>9</v>
      </c>
      <c r="I984">
        <v>2</v>
      </c>
      <c r="J984" t="s">
        <v>2131</v>
      </c>
      <c r="K984">
        <v>8792.5</v>
      </c>
      <c r="L984">
        <v>6979.2999999999993</v>
      </c>
      <c r="M984">
        <v>18015352.739999998</v>
      </c>
      <c r="N984">
        <v>18015352.739999998</v>
      </c>
      <c r="O984">
        <v>0</v>
      </c>
      <c r="P984">
        <v>0</v>
      </c>
      <c r="Q984">
        <v>0</v>
      </c>
      <c r="R984">
        <v>45292</v>
      </c>
      <c r="S984">
        <v>45657</v>
      </c>
      <c r="V984" t="s">
        <v>36</v>
      </c>
      <c r="W984">
        <v>44334</v>
      </c>
      <c r="X984" s="143">
        <v>18015352.739999998</v>
      </c>
      <c r="Y984" s="143">
        <f t="shared" si="30"/>
        <v>18015352.739999998</v>
      </c>
      <c r="Z984" t="b">
        <f t="shared" si="31"/>
        <v>1</v>
      </c>
    </row>
    <row r="985" spans="1:26" x14ac:dyDescent="0.3">
      <c r="A985">
        <v>980</v>
      </c>
      <c r="B985" t="s">
        <v>2280</v>
      </c>
      <c r="C985">
        <v>44298</v>
      </c>
      <c r="D985" t="s">
        <v>1899</v>
      </c>
      <c r="E985">
        <v>1960</v>
      </c>
      <c r="F985" t="s">
        <v>2131</v>
      </c>
      <c r="G985" t="s">
        <v>2103</v>
      </c>
      <c r="H985">
        <v>2</v>
      </c>
      <c r="I985">
        <v>2</v>
      </c>
      <c r="J985" t="s">
        <v>2131</v>
      </c>
      <c r="K985">
        <v>590.1</v>
      </c>
      <c r="L985">
        <v>526.79999999999995</v>
      </c>
      <c r="M985">
        <v>1244667.5299999998</v>
      </c>
      <c r="N985">
        <v>1244667.5299999998</v>
      </c>
      <c r="O985">
        <v>0</v>
      </c>
      <c r="P985">
        <v>0</v>
      </c>
      <c r="Q985">
        <v>0</v>
      </c>
      <c r="R985">
        <v>45292</v>
      </c>
      <c r="S985">
        <v>45657</v>
      </c>
      <c r="V985" t="s">
        <v>2280</v>
      </c>
      <c r="W985">
        <v>44298</v>
      </c>
      <c r="X985" s="143">
        <v>1244667.5299999998</v>
      </c>
      <c r="Y985" s="143">
        <f t="shared" si="30"/>
        <v>1244667.5299999998</v>
      </c>
      <c r="Z985" t="b">
        <f t="shared" si="31"/>
        <v>1</v>
      </c>
    </row>
    <row r="986" spans="1:26" x14ac:dyDescent="0.3">
      <c r="A986">
        <v>981</v>
      </c>
      <c r="B986" t="s">
        <v>2281</v>
      </c>
      <c r="C986">
        <v>44299</v>
      </c>
      <c r="D986" t="s">
        <v>1899</v>
      </c>
      <c r="E986">
        <v>1960</v>
      </c>
      <c r="F986" t="s">
        <v>2131</v>
      </c>
      <c r="G986" t="s">
        <v>2103</v>
      </c>
      <c r="H986">
        <v>2</v>
      </c>
      <c r="I986">
        <v>2</v>
      </c>
      <c r="J986" t="s">
        <v>2131</v>
      </c>
      <c r="K986">
        <v>595.9</v>
      </c>
      <c r="L986">
        <v>532.29999999999995</v>
      </c>
      <c r="M986">
        <v>1244667.5299999998</v>
      </c>
      <c r="N986">
        <v>1244667.5299999998</v>
      </c>
      <c r="O986">
        <v>0</v>
      </c>
      <c r="P986">
        <v>0</v>
      </c>
      <c r="Q986">
        <v>0</v>
      </c>
      <c r="R986">
        <v>45292</v>
      </c>
      <c r="S986">
        <v>45657</v>
      </c>
      <c r="V986" t="s">
        <v>2281</v>
      </c>
      <c r="W986">
        <v>44299</v>
      </c>
      <c r="X986" s="143">
        <v>1244667.5299999998</v>
      </c>
      <c r="Y986" s="143">
        <f t="shared" si="30"/>
        <v>1244667.5299999998</v>
      </c>
      <c r="Z986" t="b">
        <f t="shared" si="31"/>
        <v>1</v>
      </c>
    </row>
    <row r="987" spans="1:26" x14ac:dyDescent="0.3">
      <c r="A987">
        <v>982</v>
      </c>
      <c r="B987" t="s">
        <v>1143</v>
      </c>
      <c r="C987">
        <v>44412</v>
      </c>
      <c r="D987" t="s">
        <v>1899</v>
      </c>
      <c r="E987">
        <v>1972</v>
      </c>
      <c r="F987" t="s">
        <v>2131</v>
      </c>
      <c r="G987" t="s">
        <v>2098</v>
      </c>
      <c r="H987">
        <v>2</v>
      </c>
      <c r="I987">
        <v>2</v>
      </c>
      <c r="J987" t="s">
        <v>2131</v>
      </c>
      <c r="K987">
        <v>806.5</v>
      </c>
      <c r="L987">
        <v>725.30000000000007</v>
      </c>
      <c r="M987">
        <v>2411022.77</v>
      </c>
      <c r="N987">
        <v>2411022.77</v>
      </c>
      <c r="O987">
        <v>0</v>
      </c>
      <c r="P987">
        <v>0</v>
      </c>
      <c r="Q987">
        <v>0</v>
      </c>
      <c r="R987">
        <v>45292</v>
      </c>
      <c r="S987">
        <v>45657</v>
      </c>
      <c r="V987" t="s">
        <v>1143</v>
      </c>
      <c r="W987">
        <v>44412</v>
      </c>
      <c r="X987" s="143">
        <v>2411022.77</v>
      </c>
      <c r="Y987" s="143">
        <f t="shared" si="30"/>
        <v>2411022.77</v>
      </c>
      <c r="Z987" t="b">
        <f t="shared" si="31"/>
        <v>1</v>
      </c>
    </row>
    <row r="988" spans="1:26" x14ac:dyDescent="0.3">
      <c r="A988">
        <v>983</v>
      </c>
      <c r="B988" t="s">
        <v>71</v>
      </c>
      <c r="C988">
        <v>44302</v>
      </c>
      <c r="D988" t="s">
        <v>1899</v>
      </c>
      <c r="E988">
        <v>1984</v>
      </c>
      <c r="F988" t="s">
        <v>2131</v>
      </c>
      <c r="G988" t="s">
        <v>2098</v>
      </c>
      <c r="H988">
        <v>9</v>
      </c>
      <c r="I988">
        <v>1</v>
      </c>
      <c r="J988" t="s">
        <v>2131</v>
      </c>
      <c r="K988">
        <v>2255.1999999999998</v>
      </c>
      <c r="L988">
        <v>1757.1</v>
      </c>
      <c r="M988">
        <v>5198634.6800000006</v>
      </c>
      <c r="N988">
        <v>5198634.6800000006</v>
      </c>
      <c r="O988">
        <v>0</v>
      </c>
      <c r="P988">
        <v>0</v>
      </c>
      <c r="Q988">
        <v>0</v>
      </c>
      <c r="R988">
        <v>45292</v>
      </c>
      <c r="S988">
        <v>45657</v>
      </c>
      <c r="V988" t="s">
        <v>71</v>
      </c>
      <c r="W988">
        <v>44302</v>
      </c>
      <c r="X988" s="143">
        <v>5198634.6800000006</v>
      </c>
      <c r="Y988" s="143">
        <f t="shared" si="30"/>
        <v>5198634.6800000006</v>
      </c>
      <c r="Z988" t="b">
        <f t="shared" si="31"/>
        <v>1</v>
      </c>
    </row>
    <row r="989" spans="1:26" x14ac:dyDescent="0.3">
      <c r="A989">
        <v>984</v>
      </c>
      <c r="B989" t="s">
        <v>1636</v>
      </c>
      <c r="C989">
        <v>44221</v>
      </c>
      <c r="D989" t="s">
        <v>1899</v>
      </c>
      <c r="E989">
        <v>1959</v>
      </c>
      <c r="F989" t="s">
        <v>2131</v>
      </c>
      <c r="G989" t="s">
        <v>2098</v>
      </c>
      <c r="H989">
        <v>2</v>
      </c>
      <c r="I989">
        <v>2</v>
      </c>
      <c r="J989" t="s">
        <v>2131</v>
      </c>
      <c r="K989">
        <v>676.1</v>
      </c>
      <c r="L989">
        <v>607.19999999999993</v>
      </c>
      <c r="M989">
        <v>1024446.88</v>
      </c>
      <c r="N989">
        <v>1024446.88</v>
      </c>
      <c r="O989">
        <v>0</v>
      </c>
      <c r="P989">
        <v>0</v>
      </c>
      <c r="Q989">
        <v>0</v>
      </c>
      <c r="R989">
        <v>45292</v>
      </c>
      <c r="S989">
        <v>45657</v>
      </c>
      <c r="V989" t="s">
        <v>1636</v>
      </c>
      <c r="W989">
        <v>44221</v>
      </c>
      <c r="X989" s="143">
        <v>1024446.88</v>
      </c>
      <c r="Y989" s="143">
        <f t="shared" si="30"/>
        <v>1024446.88</v>
      </c>
      <c r="Z989" t="b">
        <f t="shared" si="31"/>
        <v>1</v>
      </c>
    </row>
    <row r="990" spans="1:26" x14ac:dyDescent="0.3">
      <c r="A990">
        <v>985</v>
      </c>
      <c r="B990" t="s">
        <v>737</v>
      </c>
      <c r="C990">
        <v>44501</v>
      </c>
      <c r="D990" t="s">
        <v>1899</v>
      </c>
      <c r="E990">
        <v>1980</v>
      </c>
      <c r="F990" t="s">
        <v>2131</v>
      </c>
      <c r="G990" t="s">
        <v>2097</v>
      </c>
      <c r="H990">
        <v>5</v>
      </c>
      <c r="I990">
        <v>6</v>
      </c>
      <c r="J990" t="s">
        <v>2131</v>
      </c>
      <c r="K990">
        <v>5323.3</v>
      </c>
      <c r="L990">
        <v>4712.6000000000004</v>
      </c>
      <c r="M990">
        <v>7531019.1800000006</v>
      </c>
      <c r="N990">
        <v>7531019.1800000006</v>
      </c>
      <c r="O990">
        <v>0</v>
      </c>
      <c r="P990">
        <v>0</v>
      </c>
      <c r="Q990">
        <v>0</v>
      </c>
      <c r="R990">
        <v>45292</v>
      </c>
      <c r="S990">
        <v>45657</v>
      </c>
      <c r="V990" t="s">
        <v>737</v>
      </c>
      <c r="W990">
        <v>44501</v>
      </c>
      <c r="X990" s="143">
        <v>7531019.1800000006</v>
      </c>
      <c r="Y990" s="143">
        <f t="shared" si="30"/>
        <v>7531019.1800000006</v>
      </c>
      <c r="Z990" t="b">
        <f t="shared" si="31"/>
        <v>1</v>
      </c>
    </row>
    <row r="991" spans="1:26" x14ac:dyDescent="0.3">
      <c r="A991">
        <v>986</v>
      </c>
      <c r="B991" t="s">
        <v>1520</v>
      </c>
      <c r="C991">
        <v>44510</v>
      </c>
      <c r="D991" t="s">
        <v>1899</v>
      </c>
      <c r="E991">
        <v>1979</v>
      </c>
      <c r="F991" t="s">
        <v>2131</v>
      </c>
      <c r="G991" t="s">
        <v>2098</v>
      </c>
      <c r="H991">
        <v>5</v>
      </c>
      <c r="I991">
        <v>8</v>
      </c>
      <c r="J991" t="s">
        <v>2131</v>
      </c>
      <c r="K991">
        <v>8346.2999999999993</v>
      </c>
      <c r="L991">
        <v>6789.5000000000009</v>
      </c>
      <c r="M991">
        <v>17818950.239999998</v>
      </c>
      <c r="N991">
        <v>17818950.239999998</v>
      </c>
      <c r="O991">
        <v>0</v>
      </c>
      <c r="P991">
        <v>0</v>
      </c>
      <c r="Q991">
        <v>0</v>
      </c>
      <c r="R991">
        <v>45292</v>
      </c>
      <c r="S991">
        <v>45657</v>
      </c>
      <c r="V991" t="s">
        <v>1520</v>
      </c>
      <c r="W991">
        <v>44510</v>
      </c>
      <c r="X991" s="143">
        <v>17818950.239999998</v>
      </c>
      <c r="Y991" s="143">
        <f t="shared" si="30"/>
        <v>17818950.239999998</v>
      </c>
      <c r="Z991" t="b">
        <f t="shared" si="31"/>
        <v>1</v>
      </c>
    </row>
    <row r="992" spans="1:26" x14ac:dyDescent="0.3">
      <c r="A992">
        <v>987</v>
      </c>
      <c r="B992" t="s">
        <v>739</v>
      </c>
      <c r="C992">
        <v>44585</v>
      </c>
      <c r="D992" t="s">
        <v>1899</v>
      </c>
      <c r="E992">
        <v>1982</v>
      </c>
      <c r="F992" t="s">
        <v>2131</v>
      </c>
      <c r="G992" t="s">
        <v>2097</v>
      </c>
      <c r="H992">
        <v>5</v>
      </c>
      <c r="I992">
        <v>6</v>
      </c>
      <c r="J992" t="s">
        <v>2131</v>
      </c>
      <c r="K992">
        <v>5315.2</v>
      </c>
      <c r="L992">
        <v>4711.8</v>
      </c>
      <c r="M992">
        <v>10997425.529999999</v>
      </c>
      <c r="N992">
        <v>10997425.529999999</v>
      </c>
      <c r="O992">
        <v>0</v>
      </c>
      <c r="P992">
        <v>0</v>
      </c>
      <c r="Q992">
        <v>0</v>
      </c>
      <c r="R992">
        <v>45292</v>
      </c>
      <c r="S992">
        <v>45657</v>
      </c>
      <c r="V992" t="s">
        <v>739</v>
      </c>
      <c r="W992">
        <v>44585</v>
      </c>
      <c r="X992" s="143">
        <v>10997425.529999999</v>
      </c>
      <c r="Y992" s="143">
        <f t="shared" si="30"/>
        <v>10997425.529999999</v>
      </c>
      <c r="Z992" t="b">
        <f t="shared" si="31"/>
        <v>1</v>
      </c>
    </row>
    <row r="993" spans="1:26" x14ac:dyDescent="0.3">
      <c r="A993">
        <v>988</v>
      </c>
      <c r="B993" t="s">
        <v>1514</v>
      </c>
      <c r="C993">
        <v>44422</v>
      </c>
      <c r="D993" t="s">
        <v>1899</v>
      </c>
      <c r="E993">
        <v>1969</v>
      </c>
      <c r="F993" t="s">
        <v>2131</v>
      </c>
      <c r="G993" t="s">
        <v>2098</v>
      </c>
      <c r="H993">
        <v>3</v>
      </c>
      <c r="I993">
        <v>2</v>
      </c>
      <c r="J993" t="s">
        <v>2131</v>
      </c>
      <c r="K993">
        <v>1067.5999999999999</v>
      </c>
      <c r="L993">
        <v>954.40000000000009</v>
      </c>
      <c r="M993">
        <v>3405782.5599999996</v>
      </c>
      <c r="N993">
        <v>3405782.5599999996</v>
      </c>
      <c r="O993">
        <v>0</v>
      </c>
      <c r="P993">
        <v>0</v>
      </c>
      <c r="Q993">
        <v>0</v>
      </c>
      <c r="R993">
        <v>45292</v>
      </c>
      <c r="S993">
        <v>45657</v>
      </c>
      <c r="V993" t="s">
        <v>1514</v>
      </c>
      <c r="W993">
        <v>44422</v>
      </c>
      <c r="X993" s="143">
        <v>3405782.5599999996</v>
      </c>
      <c r="Y993" s="143">
        <f t="shared" si="30"/>
        <v>3405782.5599999996</v>
      </c>
      <c r="Z993" t="b">
        <f t="shared" si="31"/>
        <v>1</v>
      </c>
    </row>
    <row r="994" spans="1:26" x14ac:dyDescent="0.3">
      <c r="A994">
        <v>989</v>
      </c>
      <c r="B994" t="s">
        <v>1516</v>
      </c>
      <c r="C994">
        <v>44410</v>
      </c>
      <c r="D994" t="s">
        <v>1899</v>
      </c>
      <c r="E994">
        <v>1972</v>
      </c>
      <c r="F994" t="s">
        <v>2131</v>
      </c>
      <c r="G994" t="s">
        <v>2098</v>
      </c>
      <c r="H994">
        <v>2</v>
      </c>
      <c r="I994">
        <v>2</v>
      </c>
      <c r="J994" t="s">
        <v>2131</v>
      </c>
      <c r="K994">
        <v>807.4</v>
      </c>
      <c r="L994">
        <v>722.2</v>
      </c>
      <c r="M994">
        <v>2411022.77</v>
      </c>
      <c r="N994">
        <v>2411022.77</v>
      </c>
      <c r="O994">
        <v>0</v>
      </c>
      <c r="P994">
        <v>0</v>
      </c>
      <c r="Q994">
        <v>0</v>
      </c>
      <c r="R994">
        <v>45292</v>
      </c>
      <c r="S994">
        <v>45657</v>
      </c>
      <c r="V994" t="s">
        <v>1516</v>
      </c>
      <c r="W994">
        <v>44410</v>
      </c>
      <c r="X994" s="143">
        <v>2411022.77</v>
      </c>
      <c r="Y994" s="143">
        <f t="shared" si="30"/>
        <v>2411022.77</v>
      </c>
      <c r="Z994" t="b">
        <f t="shared" si="31"/>
        <v>1</v>
      </c>
    </row>
    <row r="995" spans="1:26" x14ac:dyDescent="0.3">
      <c r="A995">
        <v>990</v>
      </c>
      <c r="B995" t="s">
        <v>1518</v>
      </c>
      <c r="C995">
        <v>44468</v>
      </c>
      <c r="D995" t="s">
        <v>1899</v>
      </c>
      <c r="E995">
        <v>1983</v>
      </c>
      <c r="F995" t="s">
        <v>2131</v>
      </c>
      <c r="G995" t="s">
        <v>2098</v>
      </c>
      <c r="H995">
        <v>5</v>
      </c>
      <c r="I995">
        <v>6</v>
      </c>
      <c r="J995" t="s">
        <v>2131</v>
      </c>
      <c r="K995">
        <v>4716.3</v>
      </c>
      <c r="L995">
        <v>3941</v>
      </c>
      <c r="M995">
        <v>10947866.33</v>
      </c>
      <c r="N995">
        <v>10947866.33</v>
      </c>
      <c r="O995">
        <v>0</v>
      </c>
      <c r="P995">
        <v>0</v>
      </c>
      <c r="Q995">
        <v>0</v>
      </c>
      <c r="R995">
        <v>45292</v>
      </c>
      <c r="S995">
        <v>45657</v>
      </c>
      <c r="V995" t="s">
        <v>1518</v>
      </c>
      <c r="W995">
        <v>44468</v>
      </c>
      <c r="X995" s="143">
        <v>10947866.33</v>
      </c>
      <c r="Y995" s="143">
        <f t="shared" si="30"/>
        <v>10947866.33</v>
      </c>
      <c r="Z995" t="b">
        <f t="shared" si="31"/>
        <v>1</v>
      </c>
    </row>
    <row r="996" spans="1:26" x14ac:dyDescent="0.3">
      <c r="A996">
        <v>991</v>
      </c>
      <c r="B996" t="s">
        <v>1519</v>
      </c>
      <c r="C996">
        <v>44463</v>
      </c>
      <c r="D996" t="s">
        <v>1899</v>
      </c>
      <c r="E996">
        <v>1984</v>
      </c>
      <c r="F996" t="s">
        <v>2131</v>
      </c>
      <c r="G996" t="s">
        <v>2097</v>
      </c>
      <c r="H996">
        <v>5</v>
      </c>
      <c r="I996">
        <v>3</v>
      </c>
      <c r="J996" t="s">
        <v>2131</v>
      </c>
      <c r="K996">
        <v>6131</v>
      </c>
      <c r="L996">
        <v>5292.7</v>
      </c>
      <c r="M996">
        <v>9168261.2699999996</v>
      </c>
      <c r="N996">
        <v>9168261.2699999996</v>
      </c>
      <c r="O996">
        <v>0</v>
      </c>
      <c r="P996">
        <v>0</v>
      </c>
      <c r="Q996">
        <v>0</v>
      </c>
      <c r="R996">
        <v>45292</v>
      </c>
      <c r="S996">
        <v>45657</v>
      </c>
      <c r="V996" t="s">
        <v>1519</v>
      </c>
      <c r="W996">
        <v>44463</v>
      </c>
      <c r="X996" s="143">
        <v>9168261.2699999996</v>
      </c>
      <c r="Y996" s="143">
        <f t="shared" si="30"/>
        <v>9168261.2699999996</v>
      </c>
      <c r="Z996" t="b">
        <f t="shared" si="31"/>
        <v>1</v>
      </c>
    </row>
    <row r="997" spans="1:26" x14ac:dyDescent="0.3">
      <c r="A997">
        <v>992</v>
      </c>
      <c r="B997" t="s">
        <v>2368</v>
      </c>
      <c r="C997">
        <v>44442</v>
      </c>
      <c r="D997" t="s">
        <v>1899</v>
      </c>
      <c r="E997">
        <v>1957</v>
      </c>
      <c r="F997" t="s">
        <v>2131</v>
      </c>
      <c r="G997" t="s">
        <v>2106</v>
      </c>
      <c r="H997">
        <v>2</v>
      </c>
      <c r="I997">
        <v>2</v>
      </c>
      <c r="J997" t="s">
        <v>2131</v>
      </c>
      <c r="K997">
        <v>839</v>
      </c>
      <c r="L997">
        <v>756.4</v>
      </c>
      <c r="M997">
        <v>614401.82999999996</v>
      </c>
      <c r="N997">
        <v>614401.82999999996</v>
      </c>
      <c r="O997">
        <v>0</v>
      </c>
      <c r="P997">
        <v>0</v>
      </c>
      <c r="Q997">
        <v>0</v>
      </c>
      <c r="R997">
        <v>45292</v>
      </c>
      <c r="S997">
        <v>45657</v>
      </c>
      <c r="V997" t="s">
        <v>2368</v>
      </c>
      <c r="W997">
        <v>44442</v>
      </c>
      <c r="X997" s="143">
        <v>614401.82999999996</v>
      </c>
      <c r="Y997" s="143">
        <f t="shared" si="30"/>
        <v>614401.82999999996</v>
      </c>
      <c r="Z997" t="b">
        <f t="shared" si="31"/>
        <v>1</v>
      </c>
    </row>
    <row r="998" spans="1:26" x14ac:dyDescent="0.3">
      <c r="A998">
        <v>993</v>
      </c>
      <c r="B998" t="s">
        <v>3098</v>
      </c>
      <c r="C998">
        <v>44508</v>
      </c>
      <c r="D998" t="s">
        <v>1899</v>
      </c>
      <c r="E998">
        <v>1971</v>
      </c>
      <c r="F998" t="s">
        <v>2131</v>
      </c>
      <c r="G998" t="s">
        <v>2098</v>
      </c>
      <c r="H998">
        <v>5</v>
      </c>
      <c r="I998">
        <v>4</v>
      </c>
      <c r="J998" t="s">
        <v>2131</v>
      </c>
      <c r="K998">
        <v>3373.8</v>
      </c>
      <c r="L998">
        <v>2804.9</v>
      </c>
      <c r="M998">
        <v>1025093.75</v>
      </c>
      <c r="N998">
        <v>1025093.75</v>
      </c>
      <c r="O998">
        <v>0</v>
      </c>
      <c r="P998">
        <v>0</v>
      </c>
      <c r="Q998">
        <v>0</v>
      </c>
      <c r="R998">
        <v>45292</v>
      </c>
      <c r="S998">
        <v>45657</v>
      </c>
      <c r="V998" t="s">
        <v>3098</v>
      </c>
      <c r="W998">
        <v>44508</v>
      </c>
      <c r="X998" s="143">
        <v>1025093.75</v>
      </c>
      <c r="Y998" s="143">
        <f t="shared" si="30"/>
        <v>1025093.75</v>
      </c>
      <c r="Z998" t="b">
        <f t="shared" si="31"/>
        <v>1</v>
      </c>
    </row>
    <row r="999" spans="1:26" x14ac:dyDescent="0.3">
      <c r="A999">
        <v>994</v>
      </c>
      <c r="B999" t="s">
        <v>1145</v>
      </c>
      <c r="C999">
        <v>44668</v>
      </c>
      <c r="D999" t="s">
        <v>1899</v>
      </c>
      <c r="E999">
        <v>1980</v>
      </c>
      <c r="F999" t="s">
        <v>2131</v>
      </c>
      <c r="G999" t="s">
        <v>2099</v>
      </c>
      <c r="H999">
        <v>5</v>
      </c>
      <c r="I999">
        <v>6</v>
      </c>
      <c r="J999" t="s">
        <v>2131</v>
      </c>
      <c r="K999">
        <v>6228.7</v>
      </c>
      <c r="L999">
        <v>4560.8</v>
      </c>
      <c r="M999">
        <v>4825104.2299999995</v>
      </c>
      <c r="N999">
        <v>4825104.2299999995</v>
      </c>
      <c r="O999">
        <v>0</v>
      </c>
      <c r="P999">
        <v>0</v>
      </c>
      <c r="Q999">
        <v>0</v>
      </c>
      <c r="R999">
        <v>45292</v>
      </c>
      <c r="S999">
        <v>45657</v>
      </c>
      <c r="V999" t="s">
        <v>1145</v>
      </c>
      <c r="W999">
        <v>44668</v>
      </c>
      <c r="X999" s="143">
        <v>4825104.2299999995</v>
      </c>
      <c r="Y999" s="143">
        <f t="shared" si="30"/>
        <v>4825104.2299999995</v>
      </c>
      <c r="Z999" t="b">
        <f t="shared" si="31"/>
        <v>1</v>
      </c>
    </row>
    <row r="1000" spans="1:26" x14ac:dyDescent="0.3">
      <c r="A1000">
        <v>995</v>
      </c>
      <c r="B1000" t="s">
        <v>2282</v>
      </c>
      <c r="C1000">
        <v>44647</v>
      </c>
      <c r="D1000" t="s">
        <v>1899</v>
      </c>
      <c r="E1000">
        <v>1977</v>
      </c>
      <c r="F1000" t="s">
        <v>2131</v>
      </c>
      <c r="G1000" t="s">
        <v>2099</v>
      </c>
      <c r="H1000">
        <v>2</v>
      </c>
      <c r="I1000">
        <v>2</v>
      </c>
      <c r="J1000" t="s">
        <v>2131</v>
      </c>
      <c r="K1000">
        <v>316.60000000000002</v>
      </c>
      <c r="L1000">
        <v>283.5</v>
      </c>
      <c r="M1000">
        <v>24952</v>
      </c>
      <c r="N1000">
        <v>24952</v>
      </c>
      <c r="O1000">
        <v>0</v>
      </c>
      <c r="P1000">
        <v>0</v>
      </c>
      <c r="Q1000">
        <v>0</v>
      </c>
      <c r="R1000">
        <v>45292</v>
      </c>
      <c r="S1000">
        <v>45657</v>
      </c>
      <c r="V1000" t="s">
        <v>2282</v>
      </c>
      <c r="W1000">
        <v>44647</v>
      </c>
      <c r="X1000" s="143">
        <v>24952</v>
      </c>
      <c r="Y1000" s="143">
        <f t="shared" si="30"/>
        <v>24952</v>
      </c>
      <c r="Z1000" t="b">
        <f t="shared" si="31"/>
        <v>1</v>
      </c>
    </row>
    <row r="1001" spans="1:26" x14ac:dyDescent="0.3">
      <c r="A1001">
        <v>996</v>
      </c>
      <c r="B1001" t="s">
        <v>3309</v>
      </c>
      <c r="C1001">
        <v>44681</v>
      </c>
      <c r="D1001" t="s">
        <v>1899</v>
      </c>
      <c r="E1001">
        <v>1977</v>
      </c>
      <c r="F1001" t="s">
        <v>2131</v>
      </c>
      <c r="H1001">
        <v>2</v>
      </c>
      <c r="I1001">
        <v>3</v>
      </c>
      <c r="J1001" t="s">
        <v>2131</v>
      </c>
      <c r="K1001">
        <v>935.3</v>
      </c>
      <c r="L1001">
        <v>849.03</v>
      </c>
      <c r="M1001">
        <v>2270788.4500000002</v>
      </c>
      <c r="N1001">
        <v>2270788.4500000002</v>
      </c>
      <c r="O1001">
        <v>0</v>
      </c>
      <c r="P1001">
        <v>0</v>
      </c>
      <c r="Q1001">
        <v>0</v>
      </c>
      <c r="R1001">
        <v>45292</v>
      </c>
      <c r="S1001">
        <v>45657</v>
      </c>
      <c r="V1001" t="s">
        <v>3309</v>
      </c>
      <c r="W1001">
        <v>44681</v>
      </c>
      <c r="X1001" s="143">
        <v>2270788.4500000002</v>
      </c>
      <c r="Y1001" s="143">
        <f t="shared" si="30"/>
        <v>2270788.4500000002</v>
      </c>
      <c r="Z1001" t="b">
        <f t="shared" si="31"/>
        <v>1</v>
      </c>
    </row>
    <row r="1002" spans="1:26" x14ac:dyDescent="0.3">
      <c r="A1002">
        <v>997</v>
      </c>
      <c r="B1002" t="s">
        <v>741</v>
      </c>
      <c r="C1002">
        <v>44695</v>
      </c>
      <c r="D1002" t="s">
        <v>1899</v>
      </c>
      <c r="E1002">
        <v>1973</v>
      </c>
      <c r="F1002" t="s">
        <v>2131</v>
      </c>
      <c r="G1002" t="s">
        <v>2097</v>
      </c>
      <c r="H1002">
        <v>5</v>
      </c>
      <c r="I1002">
        <v>4</v>
      </c>
      <c r="J1002" t="s">
        <v>2131</v>
      </c>
      <c r="K1002">
        <v>4013.5</v>
      </c>
      <c r="L1002">
        <v>3510.79</v>
      </c>
      <c r="M1002">
        <v>2884494.1118000001</v>
      </c>
      <c r="N1002">
        <v>2884494.1118000001</v>
      </c>
      <c r="O1002">
        <v>0</v>
      </c>
      <c r="P1002">
        <v>0</v>
      </c>
      <c r="Q1002">
        <v>0</v>
      </c>
      <c r="R1002">
        <v>45292</v>
      </c>
      <c r="S1002">
        <v>45657</v>
      </c>
      <c r="V1002" t="s">
        <v>741</v>
      </c>
      <c r="W1002">
        <v>44695</v>
      </c>
      <c r="X1002" s="143">
        <v>2884494.1118000001</v>
      </c>
      <c r="Y1002" s="143">
        <f t="shared" si="30"/>
        <v>2884494.1118000001</v>
      </c>
      <c r="Z1002" t="b">
        <f t="shared" si="31"/>
        <v>1</v>
      </c>
    </row>
    <row r="1003" spans="1:26" x14ac:dyDescent="0.3">
      <c r="A1003">
        <v>998</v>
      </c>
      <c r="B1003" t="s">
        <v>745</v>
      </c>
      <c r="C1003">
        <v>44847</v>
      </c>
      <c r="D1003" t="s">
        <v>1899</v>
      </c>
      <c r="E1003">
        <v>1961</v>
      </c>
      <c r="F1003" t="s">
        <v>2131</v>
      </c>
      <c r="G1003" t="s">
        <v>2103</v>
      </c>
      <c r="H1003">
        <v>2</v>
      </c>
      <c r="I1003">
        <v>2</v>
      </c>
      <c r="J1003" t="s">
        <v>2131</v>
      </c>
      <c r="K1003">
        <v>1088.03</v>
      </c>
      <c r="L1003">
        <v>649.55999999999995</v>
      </c>
      <c r="M1003">
        <v>1461034.18</v>
      </c>
      <c r="N1003">
        <v>1461034.18</v>
      </c>
      <c r="O1003">
        <v>0</v>
      </c>
      <c r="P1003">
        <v>0</v>
      </c>
      <c r="Q1003">
        <v>0</v>
      </c>
      <c r="R1003">
        <v>45292</v>
      </c>
      <c r="S1003">
        <v>45657</v>
      </c>
      <c r="V1003" t="s">
        <v>745</v>
      </c>
      <c r="W1003">
        <v>44847</v>
      </c>
      <c r="X1003" s="143">
        <v>1461034.18</v>
      </c>
      <c r="Y1003" s="143">
        <f t="shared" si="30"/>
        <v>1461034.18</v>
      </c>
      <c r="Z1003" t="b">
        <f t="shared" si="31"/>
        <v>1</v>
      </c>
    </row>
    <row r="1004" spans="1:26" x14ac:dyDescent="0.3">
      <c r="A1004">
        <v>999</v>
      </c>
      <c r="B1004" t="s">
        <v>746</v>
      </c>
      <c r="C1004">
        <v>44842</v>
      </c>
      <c r="D1004" t="s">
        <v>1899</v>
      </c>
      <c r="E1004">
        <v>1961</v>
      </c>
      <c r="F1004" t="s">
        <v>2131</v>
      </c>
      <c r="G1004" t="s">
        <v>2103</v>
      </c>
      <c r="H1004">
        <v>2</v>
      </c>
      <c r="I1004">
        <v>2</v>
      </c>
      <c r="J1004" t="s">
        <v>2131</v>
      </c>
      <c r="K1004">
        <v>1503.43</v>
      </c>
      <c r="L1004">
        <v>589.95000000000005</v>
      </c>
      <c r="M1004">
        <v>1482773.0399999998</v>
      </c>
      <c r="N1004">
        <v>1482773.0399999998</v>
      </c>
      <c r="O1004">
        <v>0</v>
      </c>
      <c r="P1004">
        <v>0</v>
      </c>
      <c r="Q1004">
        <v>0</v>
      </c>
      <c r="R1004">
        <v>45292</v>
      </c>
      <c r="S1004">
        <v>45657</v>
      </c>
      <c r="V1004" t="s">
        <v>746</v>
      </c>
      <c r="W1004">
        <v>44842</v>
      </c>
      <c r="X1004" s="143">
        <v>1482773.0399999998</v>
      </c>
      <c r="Y1004" s="143">
        <f t="shared" si="30"/>
        <v>1482773.0399999998</v>
      </c>
      <c r="Z1004" t="b">
        <f t="shared" si="31"/>
        <v>1</v>
      </c>
    </row>
    <row r="1005" spans="1:26" x14ac:dyDescent="0.3">
      <c r="A1005">
        <v>1000</v>
      </c>
      <c r="B1005" t="s">
        <v>747</v>
      </c>
      <c r="C1005">
        <v>44843</v>
      </c>
      <c r="D1005" t="s">
        <v>1899</v>
      </c>
      <c r="E1005">
        <v>1961</v>
      </c>
      <c r="F1005" t="s">
        <v>2131</v>
      </c>
      <c r="G1005" t="s">
        <v>2103</v>
      </c>
      <c r="H1005">
        <v>2</v>
      </c>
      <c r="I1005">
        <v>2</v>
      </c>
      <c r="J1005" t="s">
        <v>2131</v>
      </c>
      <c r="K1005">
        <v>1517.6</v>
      </c>
      <c r="L1005">
        <v>672.68</v>
      </c>
      <c r="M1005">
        <v>1153644.72</v>
      </c>
      <c r="N1005">
        <v>1153644.72</v>
      </c>
      <c r="O1005">
        <v>0</v>
      </c>
      <c r="P1005">
        <v>0</v>
      </c>
      <c r="Q1005">
        <v>0</v>
      </c>
      <c r="R1005">
        <v>45292</v>
      </c>
      <c r="S1005">
        <v>45657</v>
      </c>
      <c r="V1005" t="s">
        <v>747</v>
      </c>
      <c r="W1005">
        <v>44843</v>
      </c>
      <c r="X1005" s="143">
        <v>1153644.72</v>
      </c>
      <c r="Y1005" s="143">
        <f t="shared" si="30"/>
        <v>1153644.72</v>
      </c>
      <c r="Z1005" t="b">
        <f t="shared" si="31"/>
        <v>1</v>
      </c>
    </row>
    <row r="1006" spans="1:26" x14ac:dyDescent="0.3">
      <c r="A1006">
        <v>1001</v>
      </c>
      <c r="B1006" t="s">
        <v>748</v>
      </c>
      <c r="C1006">
        <v>44844</v>
      </c>
      <c r="D1006" t="s">
        <v>1899</v>
      </c>
      <c r="E1006">
        <v>1961</v>
      </c>
      <c r="F1006" t="s">
        <v>2131</v>
      </c>
      <c r="G1006" t="s">
        <v>2103</v>
      </c>
      <c r="H1006">
        <v>2</v>
      </c>
      <c r="I1006">
        <v>2</v>
      </c>
      <c r="J1006" t="s">
        <v>2131</v>
      </c>
      <c r="K1006">
        <v>933.84</v>
      </c>
      <c r="L1006">
        <v>539.11</v>
      </c>
      <c r="M1006">
        <v>1600853.94</v>
      </c>
      <c r="N1006">
        <v>1600853.94</v>
      </c>
      <c r="O1006">
        <v>0</v>
      </c>
      <c r="P1006">
        <v>0</v>
      </c>
      <c r="Q1006">
        <v>0</v>
      </c>
      <c r="R1006">
        <v>45292</v>
      </c>
      <c r="S1006">
        <v>45657</v>
      </c>
      <c r="V1006" t="s">
        <v>748</v>
      </c>
      <c r="W1006">
        <v>44844</v>
      </c>
      <c r="X1006" s="143">
        <v>1600853.94</v>
      </c>
      <c r="Y1006" s="143">
        <f t="shared" si="30"/>
        <v>1600853.94</v>
      </c>
      <c r="Z1006" t="b">
        <f t="shared" si="31"/>
        <v>1</v>
      </c>
    </row>
    <row r="1007" spans="1:26" x14ac:dyDescent="0.3">
      <c r="A1007">
        <v>1002</v>
      </c>
      <c r="B1007" t="s">
        <v>3175</v>
      </c>
      <c r="C1007">
        <v>55975</v>
      </c>
      <c r="D1007" t="s">
        <v>1899</v>
      </c>
      <c r="E1007">
        <v>2018</v>
      </c>
      <c r="F1007" t="s">
        <v>2131</v>
      </c>
      <c r="G1007" t="s">
        <v>2100</v>
      </c>
      <c r="H1007">
        <v>3</v>
      </c>
      <c r="I1007">
        <v>3</v>
      </c>
      <c r="J1007" t="s">
        <v>2131</v>
      </c>
      <c r="K1007">
        <v>1485.7</v>
      </c>
      <c r="L1007">
        <v>1485.7</v>
      </c>
      <c r="M1007">
        <v>3735575.55</v>
      </c>
      <c r="N1007">
        <v>3735575.55</v>
      </c>
      <c r="O1007">
        <v>0</v>
      </c>
      <c r="P1007">
        <v>0</v>
      </c>
      <c r="Q1007">
        <v>0</v>
      </c>
      <c r="R1007">
        <v>45292</v>
      </c>
      <c r="S1007">
        <v>45657</v>
      </c>
      <c r="V1007" t="s">
        <v>3175</v>
      </c>
      <c r="W1007">
        <v>55975</v>
      </c>
      <c r="X1007" s="143">
        <v>3735575.55</v>
      </c>
      <c r="Y1007" s="143">
        <f t="shared" si="30"/>
        <v>3735575.55</v>
      </c>
      <c r="Z1007" t="b">
        <f t="shared" si="31"/>
        <v>1</v>
      </c>
    </row>
    <row r="1008" spans="1:26" x14ac:dyDescent="0.3">
      <c r="A1008">
        <v>1003</v>
      </c>
      <c r="B1008" t="s">
        <v>743</v>
      </c>
      <c r="C1008">
        <v>44819</v>
      </c>
      <c r="D1008" t="s">
        <v>1899</v>
      </c>
      <c r="E1008">
        <v>1972</v>
      </c>
      <c r="F1008" t="s">
        <v>2131</v>
      </c>
      <c r="G1008" t="s">
        <v>2097</v>
      </c>
      <c r="H1008">
        <v>5</v>
      </c>
      <c r="I1008">
        <v>4</v>
      </c>
      <c r="J1008" t="s">
        <v>2131</v>
      </c>
      <c r="K1008">
        <v>6141.91</v>
      </c>
      <c r="L1008">
        <v>3974.89</v>
      </c>
      <c r="M1008">
        <v>4245983.0299999993</v>
      </c>
      <c r="N1008">
        <v>4245983.0299999993</v>
      </c>
      <c r="O1008">
        <v>0</v>
      </c>
      <c r="P1008">
        <v>0</v>
      </c>
      <c r="Q1008">
        <v>0</v>
      </c>
      <c r="R1008">
        <v>45292</v>
      </c>
      <c r="S1008">
        <v>45657</v>
      </c>
      <c r="V1008" t="s">
        <v>743</v>
      </c>
      <c r="W1008">
        <v>44819</v>
      </c>
      <c r="X1008" s="143">
        <v>4245983.0299999993</v>
      </c>
      <c r="Y1008" s="143">
        <f t="shared" si="30"/>
        <v>4245983.0299999993</v>
      </c>
      <c r="Z1008" t="b">
        <f t="shared" si="31"/>
        <v>1</v>
      </c>
    </row>
    <row r="1009" spans="1:26" x14ac:dyDescent="0.3">
      <c r="A1009">
        <v>1004</v>
      </c>
      <c r="B1009" t="s">
        <v>744</v>
      </c>
      <c r="C1009">
        <v>44820</v>
      </c>
      <c r="D1009" t="s">
        <v>1899</v>
      </c>
      <c r="E1009">
        <v>1973</v>
      </c>
      <c r="F1009" t="s">
        <v>2131</v>
      </c>
      <c r="G1009" t="s">
        <v>2097</v>
      </c>
      <c r="H1009">
        <v>5</v>
      </c>
      <c r="I1009">
        <v>4</v>
      </c>
      <c r="J1009" t="s">
        <v>2131</v>
      </c>
      <c r="K1009">
        <v>6434.32</v>
      </c>
      <c r="L1009">
        <v>3907.45</v>
      </c>
      <c r="M1009">
        <v>4633721.6500000004</v>
      </c>
      <c r="N1009">
        <v>4633721.6500000004</v>
      </c>
      <c r="O1009">
        <v>0</v>
      </c>
      <c r="P1009">
        <v>0</v>
      </c>
      <c r="Q1009">
        <v>0</v>
      </c>
      <c r="R1009">
        <v>45292</v>
      </c>
      <c r="S1009">
        <v>45657</v>
      </c>
      <c r="V1009" t="s">
        <v>744</v>
      </c>
      <c r="W1009">
        <v>44820</v>
      </c>
      <c r="X1009" s="143">
        <v>4633721.6500000004</v>
      </c>
      <c r="Y1009" s="143">
        <f t="shared" si="30"/>
        <v>4633721.6500000004</v>
      </c>
      <c r="Z1009" t="b">
        <f t="shared" si="31"/>
        <v>1</v>
      </c>
    </row>
    <row r="1010" spans="1:26" x14ac:dyDescent="0.3">
      <c r="A1010">
        <v>1005</v>
      </c>
      <c r="B1010" t="s">
        <v>753</v>
      </c>
      <c r="C1010">
        <v>44747</v>
      </c>
      <c r="D1010" t="s">
        <v>1899</v>
      </c>
      <c r="E1010">
        <v>1973</v>
      </c>
      <c r="F1010" t="s">
        <v>2131</v>
      </c>
      <c r="G1010" t="s">
        <v>2098</v>
      </c>
      <c r="H1010">
        <v>4</v>
      </c>
      <c r="I1010">
        <v>2</v>
      </c>
      <c r="J1010" t="s">
        <v>2131</v>
      </c>
      <c r="K1010">
        <v>2308</v>
      </c>
      <c r="L1010">
        <v>1277.8</v>
      </c>
      <c r="M1010">
        <v>2890684.6</v>
      </c>
      <c r="N1010">
        <v>2890684.6</v>
      </c>
      <c r="O1010">
        <v>0</v>
      </c>
      <c r="P1010">
        <v>0</v>
      </c>
      <c r="Q1010">
        <v>0</v>
      </c>
      <c r="R1010">
        <v>45292</v>
      </c>
      <c r="S1010">
        <v>45657</v>
      </c>
      <c r="V1010" t="s">
        <v>753</v>
      </c>
      <c r="W1010">
        <v>44747</v>
      </c>
      <c r="X1010" s="143">
        <v>2890684.6</v>
      </c>
      <c r="Y1010" s="143">
        <f t="shared" si="30"/>
        <v>2890684.6</v>
      </c>
      <c r="Z1010" t="b">
        <f t="shared" si="31"/>
        <v>1</v>
      </c>
    </row>
    <row r="1011" spans="1:26" x14ac:dyDescent="0.3">
      <c r="A1011">
        <v>1006</v>
      </c>
      <c r="B1011" t="s">
        <v>754</v>
      </c>
      <c r="C1011">
        <v>44761</v>
      </c>
      <c r="D1011" t="s">
        <v>1899</v>
      </c>
      <c r="E1011">
        <v>1970</v>
      </c>
      <c r="F1011" t="s">
        <v>2131</v>
      </c>
      <c r="G1011" t="s">
        <v>2097</v>
      </c>
      <c r="H1011">
        <v>5</v>
      </c>
      <c r="I1011">
        <v>4</v>
      </c>
      <c r="J1011" t="s">
        <v>2131</v>
      </c>
      <c r="K1011">
        <v>6189.8</v>
      </c>
      <c r="L1011">
        <v>3805.8</v>
      </c>
      <c r="M1011">
        <v>4943220.03</v>
      </c>
      <c r="N1011">
        <v>4943220.03</v>
      </c>
      <c r="O1011">
        <v>0</v>
      </c>
      <c r="P1011">
        <v>0</v>
      </c>
      <c r="Q1011">
        <v>0</v>
      </c>
      <c r="R1011">
        <v>45292</v>
      </c>
      <c r="S1011">
        <v>45657</v>
      </c>
      <c r="V1011" t="s">
        <v>754</v>
      </c>
      <c r="W1011">
        <v>44761</v>
      </c>
      <c r="X1011" s="143">
        <v>4943220.03</v>
      </c>
      <c r="Y1011" s="143">
        <f t="shared" si="30"/>
        <v>4943220.03</v>
      </c>
      <c r="Z1011" t="b">
        <f t="shared" si="31"/>
        <v>1</v>
      </c>
    </row>
    <row r="1012" spans="1:26" x14ac:dyDescent="0.3">
      <c r="A1012">
        <v>1007</v>
      </c>
      <c r="B1012" t="s">
        <v>1153</v>
      </c>
      <c r="C1012">
        <v>44904</v>
      </c>
      <c r="D1012" t="s">
        <v>1899</v>
      </c>
      <c r="E1012">
        <v>1967</v>
      </c>
      <c r="F1012" t="s">
        <v>2131</v>
      </c>
      <c r="G1012" t="s">
        <v>2097</v>
      </c>
      <c r="H1012">
        <v>4</v>
      </c>
      <c r="I1012">
        <v>3</v>
      </c>
      <c r="J1012" t="s">
        <v>2131</v>
      </c>
      <c r="K1012">
        <v>3670.3</v>
      </c>
      <c r="L1012">
        <v>2297.5</v>
      </c>
      <c r="M1012">
        <v>5992097.3300000001</v>
      </c>
      <c r="N1012">
        <v>5992097.3300000001</v>
      </c>
      <c r="O1012">
        <v>0</v>
      </c>
      <c r="P1012">
        <v>0</v>
      </c>
      <c r="Q1012">
        <v>0</v>
      </c>
      <c r="R1012">
        <v>45292</v>
      </c>
      <c r="S1012">
        <v>45657</v>
      </c>
      <c r="V1012" t="s">
        <v>1153</v>
      </c>
      <c r="W1012">
        <v>44904</v>
      </c>
      <c r="X1012" s="143">
        <v>5992097.3300000001</v>
      </c>
      <c r="Y1012" s="143">
        <f t="shared" si="30"/>
        <v>5992097.3300000001</v>
      </c>
      <c r="Z1012" t="b">
        <f t="shared" si="31"/>
        <v>1</v>
      </c>
    </row>
    <row r="1013" spans="1:26" x14ac:dyDescent="0.3">
      <c r="A1013">
        <v>1008</v>
      </c>
      <c r="B1013" t="s">
        <v>1154</v>
      </c>
      <c r="C1013">
        <v>44905</v>
      </c>
      <c r="D1013" t="s">
        <v>1899</v>
      </c>
      <c r="E1013">
        <v>1967</v>
      </c>
      <c r="F1013" t="s">
        <v>2131</v>
      </c>
      <c r="G1013" t="s">
        <v>2097</v>
      </c>
      <c r="H1013">
        <v>4</v>
      </c>
      <c r="I1013">
        <v>3</v>
      </c>
      <c r="J1013" t="s">
        <v>2131</v>
      </c>
      <c r="K1013">
        <v>3667.5</v>
      </c>
      <c r="L1013">
        <v>2301.4</v>
      </c>
      <c r="M1013">
        <v>5972626.7400000002</v>
      </c>
      <c r="N1013">
        <v>5972626.7400000002</v>
      </c>
      <c r="O1013">
        <v>0</v>
      </c>
      <c r="P1013">
        <v>0</v>
      </c>
      <c r="Q1013">
        <v>0</v>
      </c>
      <c r="R1013">
        <v>45292</v>
      </c>
      <c r="S1013">
        <v>45657</v>
      </c>
      <c r="V1013" t="s">
        <v>1154</v>
      </c>
      <c r="W1013">
        <v>44905</v>
      </c>
      <c r="X1013" s="143">
        <v>5972626.7400000002</v>
      </c>
      <c r="Y1013" s="143">
        <f t="shared" si="30"/>
        <v>5972626.7400000002</v>
      </c>
      <c r="Z1013" t="b">
        <f t="shared" si="31"/>
        <v>1</v>
      </c>
    </row>
    <row r="1014" spans="1:26" x14ac:dyDescent="0.3">
      <c r="A1014">
        <v>1009</v>
      </c>
      <c r="B1014" t="s">
        <v>1156</v>
      </c>
      <c r="C1014">
        <v>44907</v>
      </c>
      <c r="D1014" t="s">
        <v>1899</v>
      </c>
      <c r="E1014">
        <v>1968</v>
      </c>
      <c r="F1014" t="s">
        <v>2131</v>
      </c>
      <c r="G1014" t="s">
        <v>2097</v>
      </c>
      <c r="H1014">
        <v>4</v>
      </c>
      <c r="I1014">
        <v>3</v>
      </c>
      <c r="J1014" t="s">
        <v>2131</v>
      </c>
      <c r="K1014">
        <v>3291.8</v>
      </c>
      <c r="L1014">
        <v>2109.1</v>
      </c>
      <c r="M1014">
        <v>3111083.7572499998</v>
      </c>
      <c r="N1014">
        <v>3111083.7572499998</v>
      </c>
      <c r="O1014">
        <v>0</v>
      </c>
      <c r="P1014">
        <v>0</v>
      </c>
      <c r="Q1014">
        <v>0</v>
      </c>
      <c r="R1014">
        <v>45292</v>
      </c>
      <c r="S1014">
        <v>45657</v>
      </c>
      <c r="V1014" t="s">
        <v>1156</v>
      </c>
      <c r="W1014">
        <v>44907</v>
      </c>
      <c r="X1014" s="143">
        <v>3111083.7572499998</v>
      </c>
      <c r="Y1014" s="143">
        <f t="shared" si="30"/>
        <v>3111083.7572499998</v>
      </c>
      <c r="Z1014" t="b">
        <f t="shared" si="31"/>
        <v>1</v>
      </c>
    </row>
    <row r="1015" spans="1:26" x14ac:dyDescent="0.3">
      <c r="A1015">
        <v>1010</v>
      </c>
      <c r="B1015" t="s">
        <v>3535</v>
      </c>
      <c r="C1015">
        <v>44993</v>
      </c>
      <c r="D1015" t="s">
        <v>1899</v>
      </c>
      <c r="E1015">
        <v>1958</v>
      </c>
      <c r="F1015">
        <v>2021</v>
      </c>
      <c r="G1015" t="s">
        <v>2130</v>
      </c>
      <c r="H1015">
        <v>2</v>
      </c>
      <c r="I1015">
        <v>2</v>
      </c>
      <c r="J1015" t="s">
        <v>2131</v>
      </c>
      <c r="K1015">
        <v>1227.5999999999999</v>
      </c>
      <c r="L1015">
        <v>647.70000000000005</v>
      </c>
      <c r="M1015">
        <v>2111099.27</v>
      </c>
      <c r="N1015">
        <v>2111099.27</v>
      </c>
      <c r="O1015">
        <v>0</v>
      </c>
      <c r="P1015">
        <v>0</v>
      </c>
      <c r="Q1015">
        <v>0</v>
      </c>
      <c r="R1015">
        <v>45292</v>
      </c>
      <c r="S1015">
        <v>45657</v>
      </c>
      <c r="V1015" t="s">
        <v>3535</v>
      </c>
      <c r="W1015">
        <v>44993</v>
      </c>
      <c r="X1015" s="143">
        <v>2111099.27</v>
      </c>
      <c r="Y1015" s="143">
        <f t="shared" si="30"/>
        <v>2111099.27</v>
      </c>
      <c r="Z1015" t="b">
        <f t="shared" si="31"/>
        <v>1</v>
      </c>
    </row>
    <row r="1016" spans="1:26" x14ac:dyDescent="0.3">
      <c r="A1016">
        <v>1011</v>
      </c>
      <c r="B1016" t="s">
        <v>1166</v>
      </c>
      <c r="C1016">
        <v>44996</v>
      </c>
      <c r="D1016" t="s">
        <v>1899</v>
      </c>
      <c r="E1016">
        <v>1964</v>
      </c>
      <c r="F1016" t="s">
        <v>2131</v>
      </c>
      <c r="G1016" t="s">
        <v>2098</v>
      </c>
      <c r="H1016">
        <v>5</v>
      </c>
      <c r="I1016">
        <v>2</v>
      </c>
      <c r="J1016" t="s">
        <v>2131</v>
      </c>
      <c r="K1016">
        <v>6101</v>
      </c>
      <c r="L1016">
        <v>3418.9</v>
      </c>
      <c r="M1016">
        <v>223170</v>
      </c>
      <c r="N1016">
        <v>223170</v>
      </c>
      <c r="O1016">
        <v>0</v>
      </c>
      <c r="P1016">
        <v>0</v>
      </c>
      <c r="Q1016">
        <v>0</v>
      </c>
      <c r="R1016">
        <v>45292</v>
      </c>
      <c r="S1016">
        <v>45657</v>
      </c>
      <c r="V1016" t="s">
        <v>1166</v>
      </c>
      <c r="W1016">
        <v>44996</v>
      </c>
      <c r="X1016" s="143">
        <v>223170</v>
      </c>
      <c r="Y1016" s="143">
        <f t="shared" si="30"/>
        <v>223170</v>
      </c>
      <c r="Z1016" t="b">
        <f t="shared" si="31"/>
        <v>1</v>
      </c>
    </row>
    <row r="1017" spans="1:26" x14ac:dyDescent="0.3">
      <c r="A1017">
        <v>1012</v>
      </c>
      <c r="B1017" t="s">
        <v>3449</v>
      </c>
      <c r="C1017">
        <v>44999</v>
      </c>
      <c r="D1017" t="s">
        <v>1899</v>
      </c>
      <c r="E1017">
        <v>1962</v>
      </c>
      <c r="F1017" t="s">
        <v>2131</v>
      </c>
      <c r="G1017" t="s">
        <v>2129</v>
      </c>
      <c r="H1017">
        <v>4</v>
      </c>
      <c r="I1017">
        <v>3</v>
      </c>
      <c r="J1017" t="s">
        <v>2131</v>
      </c>
      <c r="K1017">
        <v>3648.3</v>
      </c>
      <c r="L1017">
        <v>2243.6999999999998</v>
      </c>
      <c r="M1017">
        <v>5302710.7399999993</v>
      </c>
      <c r="N1017">
        <v>5302710.7399999993</v>
      </c>
      <c r="O1017">
        <v>0</v>
      </c>
      <c r="P1017">
        <v>0</v>
      </c>
      <c r="Q1017">
        <v>0</v>
      </c>
      <c r="R1017">
        <v>45292</v>
      </c>
      <c r="S1017">
        <v>45657</v>
      </c>
      <c r="V1017" t="s">
        <v>3449</v>
      </c>
      <c r="W1017">
        <v>44999</v>
      </c>
      <c r="X1017" s="143">
        <v>5302710.7399999993</v>
      </c>
      <c r="Y1017" s="143">
        <f t="shared" si="30"/>
        <v>5302710.7399999993</v>
      </c>
      <c r="Z1017" t="b">
        <f t="shared" si="31"/>
        <v>1</v>
      </c>
    </row>
    <row r="1018" spans="1:26" x14ac:dyDescent="0.3">
      <c r="A1018">
        <v>1013</v>
      </c>
      <c r="B1018" t="s">
        <v>1524</v>
      </c>
      <c r="C1018">
        <v>45011</v>
      </c>
      <c r="D1018" t="s">
        <v>1899</v>
      </c>
      <c r="E1018">
        <v>1966</v>
      </c>
      <c r="F1018" t="s">
        <v>2131</v>
      </c>
      <c r="G1018" t="s">
        <v>2097</v>
      </c>
      <c r="H1018">
        <v>4</v>
      </c>
      <c r="I1018">
        <v>3</v>
      </c>
      <c r="J1018" t="s">
        <v>2131</v>
      </c>
      <c r="K1018">
        <v>3423.1</v>
      </c>
      <c r="L1018">
        <v>2083.9</v>
      </c>
      <c r="M1018">
        <v>906316.68</v>
      </c>
      <c r="N1018">
        <v>906316.68</v>
      </c>
      <c r="O1018">
        <v>0</v>
      </c>
      <c r="P1018">
        <v>0</v>
      </c>
      <c r="Q1018">
        <v>0</v>
      </c>
      <c r="R1018">
        <v>45292</v>
      </c>
      <c r="S1018">
        <v>45657</v>
      </c>
      <c r="V1018" t="s">
        <v>1524</v>
      </c>
      <c r="W1018">
        <v>45011</v>
      </c>
      <c r="X1018" s="143">
        <v>906316.68</v>
      </c>
      <c r="Y1018" s="143">
        <f t="shared" si="30"/>
        <v>906316.68</v>
      </c>
      <c r="Z1018" t="b">
        <f t="shared" si="31"/>
        <v>1</v>
      </c>
    </row>
    <row r="1019" spans="1:26" x14ac:dyDescent="0.3">
      <c r="A1019">
        <v>1014</v>
      </c>
      <c r="B1019" t="s">
        <v>1525</v>
      </c>
      <c r="C1019">
        <v>45012</v>
      </c>
      <c r="D1019" t="s">
        <v>1899</v>
      </c>
      <c r="E1019">
        <v>1966</v>
      </c>
      <c r="F1019" t="s">
        <v>2131</v>
      </c>
      <c r="G1019" t="s">
        <v>2097</v>
      </c>
      <c r="H1019">
        <v>4</v>
      </c>
      <c r="I1019">
        <v>3</v>
      </c>
      <c r="J1019" t="s">
        <v>2131</v>
      </c>
      <c r="K1019">
        <v>3414.3</v>
      </c>
      <c r="L1019">
        <v>2072.6999999999998</v>
      </c>
      <c r="M1019">
        <v>2607836.8168500001</v>
      </c>
      <c r="N1019">
        <v>2607836.8168500001</v>
      </c>
      <c r="O1019">
        <v>0</v>
      </c>
      <c r="P1019">
        <v>0</v>
      </c>
      <c r="Q1019">
        <v>0</v>
      </c>
      <c r="R1019">
        <v>45292</v>
      </c>
      <c r="S1019">
        <v>45657</v>
      </c>
      <c r="V1019" t="s">
        <v>1525</v>
      </c>
      <c r="W1019">
        <v>45012</v>
      </c>
      <c r="X1019" s="143">
        <v>2607836.8168500001</v>
      </c>
      <c r="Y1019" s="143">
        <f t="shared" si="30"/>
        <v>2607836.8168500001</v>
      </c>
      <c r="Z1019" t="b">
        <f t="shared" si="31"/>
        <v>1</v>
      </c>
    </row>
    <row r="1020" spans="1:26" x14ac:dyDescent="0.3">
      <c r="A1020">
        <v>1015</v>
      </c>
      <c r="B1020" t="s">
        <v>1526</v>
      </c>
      <c r="C1020">
        <v>45020</v>
      </c>
      <c r="D1020" t="s">
        <v>1899</v>
      </c>
      <c r="E1020">
        <v>1966</v>
      </c>
      <c r="F1020" t="s">
        <v>2131</v>
      </c>
      <c r="G1020" t="s">
        <v>2098</v>
      </c>
      <c r="H1020">
        <v>4</v>
      </c>
      <c r="I1020">
        <v>3</v>
      </c>
      <c r="J1020" t="s">
        <v>2131</v>
      </c>
      <c r="K1020">
        <v>3337.2</v>
      </c>
      <c r="L1020">
        <v>2418.3000000000002</v>
      </c>
      <c r="M1020">
        <v>3035979.1290000002</v>
      </c>
      <c r="N1020">
        <v>3035979.1290000002</v>
      </c>
      <c r="O1020">
        <v>0</v>
      </c>
      <c r="P1020">
        <v>0</v>
      </c>
      <c r="Q1020">
        <v>0</v>
      </c>
      <c r="R1020">
        <v>45292</v>
      </c>
      <c r="S1020">
        <v>45657</v>
      </c>
      <c r="V1020" t="s">
        <v>1526</v>
      </c>
      <c r="W1020">
        <v>45020</v>
      </c>
      <c r="X1020" s="143">
        <v>3035979.1290000002</v>
      </c>
      <c r="Y1020" s="143">
        <f t="shared" si="30"/>
        <v>3035979.1290000002</v>
      </c>
      <c r="Z1020" t="b">
        <f t="shared" si="31"/>
        <v>1</v>
      </c>
    </row>
    <row r="1021" spans="1:26" x14ac:dyDescent="0.3">
      <c r="A1021">
        <v>1016</v>
      </c>
      <c r="B1021" t="s">
        <v>2247</v>
      </c>
      <c r="C1021">
        <v>45086</v>
      </c>
      <c r="D1021" t="s">
        <v>1899</v>
      </c>
      <c r="E1021">
        <v>1990</v>
      </c>
      <c r="F1021" t="s">
        <v>2131</v>
      </c>
      <c r="G1021" t="s">
        <v>2097</v>
      </c>
      <c r="H1021">
        <v>9</v>
      </c>
      <c r="I1021">
        <v>2</v>
      </c>
      <c r="J1021" t="s">
        <v>2131</v>
      </c>
      <c r="K1021">
        <v>6038.3</v>
      </c>
      <c r="L1021">
        <v>4115.1000000000004</v>
      </c>
      <c r="M1021">
        <v>5528646</v>
      </c>
      <c r="N1021">
        <v>5528646</v>
      </c>
      <c r="O1021">
        <v>0</v>
      </c>
      <c r="P1021">
        <v>0</v>
      </c>
      <c r="Q1021">
        <v>0</v>
      </c>
      <c r="R1021">
        <v>45292</v>
      </c>
      <c r="S1021">
        <v>45657</v>
      </c>
      <c r="V1021" t="s">
        <v>1527</v>
      </c>
      <c r="W1021">
        <v>45021</v>
      </c>
      <c r="X1021" s="143">
        <v>2942175.9200000004</v>
      </c>
      <c r="Y1021" s="143">
        <f t="shared" si="30"/>
        <v>2942175.9200000004</v>
      </c>
      <c r="Z1021" t="b">
        <f t="shared" si="31"/>
        <v>1</v>
      </c>
    </row>
    <row r="1022" spans="1:26" x14ac:dyDescent="0.3">
      <c r="A1022">
        <v>1017</v>
      </c>
      <c r="B1022" t="s">
        <v>1527</v>
      </c>
      <c r="C1022">
        <v>45021</v>
      </c>
      <c r="D1022" t="s">
        <v>1899</v>
      </c>
      <c r="E1022">
        <v>1966</v>
      </c>
      <c r="F1022" t="s">
        <v>2131</v>
      </c>
      <c r="G1022" t="s">
        <v>2098</v>
      </c>
      <c r="H1022">
        <v>4</v>
      </c>
      <c r="I1022">
        <v>3</v>
      </c>
      <c r="J1022" t="s">
        <v>2131</v>
      </c>
      <c r="K1022">
        <v>3491.6</v>
      </c>
      <c r="L1022">
        <v>2031.1</v>
      </c>
      <c r="M1022">
        <v>2942175.9200000004</v>
      </c>
      <c r="N1022">
        <v>2942175.9200000004</v>
      </c>
      <c r="O1022">
        <v>0</v>
      </c>
      <c r="P1022">
        <v>0</v>
      </c>
      <c r="Q1022">
        <v>0</v>
      </c>
      <c r="R1022">
        <v>45292</v>
      </c>
      <c r="S1022">
        <v>45657</v>
      </c>
      <c r="V1022" t="s">
        <v>1528</v>
      </c>
      <c r="W1022">
        <v>45022</v>
      </c>
      <c r="X1022" s="143">
        <v>3885804.89</v>
      </c>
      <c r="Y1022" s="143">
        <f t="shared" si="30"/>
        <v>3885804.89</v>
      </c>
      <c r="Z1022" t="b">
        <f t="shared" si="31"/>
        <v>1</v>
      </c>
    </row>
    <row r="1023" spans="1:26" x14ac:dyDescent="0.3">
      <c r="A1023">
        <v>1018</v>
      </c>
      <c r="B1023" t="s">
        <v>1528</v>
      </c>
      <c r="C1023">
        <v>45022</v>
      </c>
      <c r="D1023" t="s">
        <v>1899</v>
      </c>
      <c r="E1023">
        <v>1969</v>
      </c>
      <c r="F1023" t="s">
        <v>2131</v>
      </c>
      <c r="G1023" t="s">
        <v>2097</v>
      </c>
      <c r="H1023">
        <v>4</v>
      </c>
      <c r="I1023">
        <v>3</v>
      </c>
      <c r="J1023" t="s">
        <v>2131</v>
      </c>
      <c r="K1023">
        <v>3771.9</v>
      </c>
      <c r="L1023">
        <v>2276.3000000000002</v>
      </c>
      <c r="M1023">
        <v>3885804.89</v>
      </c>
      <c r="N1023">
        <v>3885804.89</v>
      </c>
      <c r="O1023">
        <v>0</v>
      </c>
      <c r="P1023">
        <v>0</v>
      </c>
      <c r="Q1023">
        <v>0</v>
      </c>
      <c r="R1023">
        <v>45292</v>
      </c>
      <c r="S1023">
        <v>45657</v>
      </c>
      <c r="V1023" t="s">
        <v>2247</v>
      </c>
      <c r="W1023">
        <v>45086</v>
      </c>
      <c r="X1023" s="143">
        <v>5528646</v>
      </c>
      <c r="Y1023" s="143">
        <f t="shared" si="30"/>
        <v>5528646</v>
      </c>
      <c r="Z1023" t="b">
        <f t="shared" si="31"/>
        <v>1</v>
      </c>
    </row>
    <row r="1024" spans="1:26" x14ac:dyDescent="0.3">
      <c r="A1024">
        <v>1019</v>
      </c>
      <c r="B1024" t="s">
        <v>1529</v>
      </c>
      <c r="C1024">
        <v>45031</v>
      </c>
      <c r="D1024" t="s">
        <v>1899</v>
      </c>
      <c r="E1024">
        <v>1962</v>
      </c>
      <c r="F1024" t="s">
        <v>2131</v>
      </c>
      <c r="G1024" t="s">
        <v>2098</v>
      </c>
      <c r="H1024">
        <v>3</v>
      </c>
      <c r="I1024">
        <v>2</v>
      </c>
      <c r="J1024" t="s">
        <v>2131</v>
      </c>
      <c r="K1024">
        <v>1772.6</v>
      </c>
      <c r="L1024">
        <v>971.2</v>
      </c>
      <c r="M1024">
        <v>2389919.15</v>
      </c>
      <c r="N1024">
        <v>2389919.15</v>
      </c>
      <c r="O1024">
        <v>0</v>
      </c>
      <c r="P1024">
        <v>0</v>
      </c>
      <c r="Q1024">
        <v>0</v>
      </c>
      <c r="R1024">
        <v>45292</v>
      </c>
      <c r="S1024">
        <v>45657</v>
      </c>
      <c r="V1024" t="s">
        <v>1529</v>
      </c>
      <c r="W1024">
        <v>45031</v>
      </c>
      <c r="X1024" s="143">
        <v>2389919.15</v>
      </c>
      <c r="Y1024" s="143">
        <f t="shared" si="30"/>
        <v>2389919.15</v>
      </c>
      <c r="Z1024" t="b">
        <f t="shared" si="31"/>
        <v>1</v>
      </c>
    </row>
    <row r="1025" spans="1:26" x14ac:dyDescent="0.3">
      <c r="A1025">
        <v>1020</v>
      </c>
      <c r="B1025" t="s">
        <v>1530</v>
      </c>
      <c r="C1025">
        <v>45032</v>
      </c>
      <c r="D1025" t="s">
        <v>1899</v>
      </c>
      <c r="E1025">
        <v>1962</v>
      </c>
      <c r="F1025" t="s">
        <v>2131</v>
      </c>
      <c r="G1025" t="s">
        <v>2098</v>
      </c>
      <c r="H1025">
        <v>3</v>
      </c>
      <c r="I1025">
        <v>2</v>
      </c>
      <c r="J1025" t="s">
        <v>2131</v>
      </c>
      <c r="K1025">
        <v>1463.9</v>
      </c>
      <c r="L1025">
        <v>975.3</v>
      </c>
      <c r="M1025">
        <v>2423038.25</v>
      </c>
      <c r="N1025">
        <v>2423038.25</v>
      </c>
      <c r="O1025">
        <v>0</v>
      </c>
      <c r="P1025">
        <v>0</v>
      </c>
      <c r="Q1025">
        <v>0</v>
      </c>
      <c r="R1025">
        <v>45292</v>
      </c>
      <c r="S1025">
        <v>45657</v>
      </c>
      <c r="V1025" t="s">
        <v>1530</v>
      </c>
      <c r="W1025">
        <v>45032</v>
      </c>
      <c r="X1025" s="143">
        <v>2423038.25</v>
      </c>
      <c r="Y1025" s="143">
        <f t="shared" si="30"/>
        <v>2423038.25</v>
      </c>
      <c r="Z1025" t="b">
        <f t="shared" si="31"/>
        <v>1</v>
      </c>
    </row>
    <row r="1026" spans="1:26" x14ac:dyDescent="0.3">
      <c r="A1026">
        <v>1021</v>
      </c>
      <c r="B1026" t="s">
        <v>1160</v>
      </c>
      <c r="C1026">
        <v>44944</v>
      </c>
      <c r="D1026" t="s">
        <v>1899</v>
      </c>
      <c r="E1026">
        <v>1969</v>
      </c>
      <c r="F1026" t="s">
        <v>2131</v>
      </c>
      <c r="G1026" t="s">
        <v>2098</v>
      </c>
      <c r="H1026">
        <v>4</v>
      </c>
      <c r="I1026">
        <v>4</v>
      </c>
      <c r="J1026" t="s">
        <v>2131</v>
      </c>
      <c r="K1026">
        <v>5252.4</v>
      </c>
      <c r="L1026">
        <v>3078.9</v>
      </c>
      <c r="M1026">
        <v>4265455.03</v>
      </c>
      <c r="N1026">
        <v>4265455.03</v>
      </c>
      <c r="O1026">
        <v>0</v>
      </c>
      <c r="P1026">
        <v>0</v>
      </c>
      <c r="Q1026">
        <v>0</v>
      </c>
      <c r="R1026">
        <v>45292</v>
      </c>
      <c r="S1026">
        <v>45657</v>
      </c>
      <c r="V1026" t="s">
        <v>1160</v>
      </c>
      <c r="W1026">
        <v>44944</v>
      </c>
      <c r="X1026" s="143">
        <v>4265455.03</v>
      </c>
      <c r="Y1026" s="143">
        <f t="shared" si="30"/>
        <v>4265455.03</v>
      </c>
      <c r="Z1026" t="b">
        <f t="shared" si="31"/>
        <v>1</v>
      </c>
    </row>
    <row r="1027" spans="1:26" x14ac:dyDescent="0.3">
      <c r="A1027">
        <v>1022</v>
      </c>
      <c r="B1027" t="s">
        <v>1161</v>
      </c>
      <c r="C1027">
        <v>44947</v>
      </c>
      <c r="D1027" t="s">
        <v>1899</v>
      </c>
      <c r="E1027">
        <v>1969</v>
      </c>
      <c r="F1027" t="s">
        <v>2131</v>
      </c>
      <c r="G1027" t="s">
        <v>2097</v>
      </c>
      <c r="H1027">
        <v>4</v>
      </c>
      <c r="I1027">
        <v>3</v>
      </c>
      <c r="J1027" t="s">
        <v>2131</v>
      </c>
      <c r="K1027">
        <v>3780.8</v>
      </c>
      <c r="L1027">
        <v>2298.4</v>
      </c>
      <c r="M1027">
        <v>3070373.99</v>
      </c>
      <c r="N1027">
        <v>3070373.99</v>
      </c>
      <c r="O1027">
        <v>0</v>
      </c>
      <c r="P1027">
        <v>0</v>
      </c>
      <c r="Q1027">
        <v>0</v>
      </c>
      <c r="R1027">
        <v>45292</v>
      </c>
      <c r="S1027">
        <v>45657</v>
      </c>
      <c r="V1027" t="s">
        <v>1161</v>
      </c>
      <c r="W1027">
        <v>44947</v>
      </c>
      <c r="X1027" s="143">
        <v>3070373.99</v>
      </c>
      <c r="Y1027" s="143">
        <f t="shared" si="30"/>
        <v>3070373.99</v>
      </c>
      <c r="Z1027" t="b">
        <f t="shared" si="31"/>
        <v>1</v>
      </c>
    </row>
    <row r="1028" spans="1:26" x14ac:dyDescent="0.3">
      <c r="A1028">
        <v>1023</v>
      </c>
      <c r="B1028" t="s">
        <v>1162</v>
      </c>
      <c r="C1028">
        <v>44948</v>
      </c>
      <c r="D1028" t="s">
        <v>1899</v>
      </c>
      <c r="E1028">
        <v>1969</v>
      </c>
      <c r="F1028" t="s">
        <v>2131</v>
      </c>
      <c r="G1028" t="s">
        <v>2097</v>
      </c>
      <c r="H1028">
        <v>4</v>
      </c>
      <c r="I1028">
        <v>3</v>
      </c>
      <c r="J1028" t="s">
        <v>2131</v>
      </c>
      <c r="K1028">
        <v>3482.7</v>
      </c>
      <c r="L1028">
        <v>2069.1</v>
      </c>
      <c r="M1028">
        <v>3346989.84</v>
      </c>
      <c r="N1028">
        <v>3346989.84</v>
      </c>
      <c r="O1028">
        <v>0</v>
      </c>
      <c r="P1028">
        <v>0</v>
      </c>
      <c r="Q1028">
        <v>0</v>
      </c>
      <c r="R1028">
        <v>45292</v>
      </c>
      <c r="S1028">
        <v>45657</v>
      </c>
      <c r="V1028" t="s">
        <v>1162</v>
      </c>
      <c r="W1028">
        <v>44948</v>
      </c>
      <c r="X1028" s="143">
        <v>3346989.84</v>
      </c>
      <c r="Y1028" s="143">
        <f t="shared" si="30"/>
        <v>3346989.84</v>
      </c>
      <c r="Z1028" t="b">
        <f t="shared" si="31"/>
        <v>1</v>
      </c>
    </row>
    <row r="1029" spans="1:26" x14ac:dyDescent="0.3">
      <c r="A1029">
        <v>1024</v>
      </c>
      <c r="B1029" t="s">
        <v>1163</v>
      </c>
      <c r="C1029">
        <v>44949</v>
      </c>
      <c r="D1029" t="s">
        <v>1899</v>
      </c>
      <c r="E1029">
        <v>1969</v>
      </c>
      <c r="F1029" t="s">
        <v>2131</v>
      </c>
      <c r="G1029" t="s">
        <v>2097</v>
      </c>
      <c r="H1029">
        <v>4</v>
      </c>
      <c r="I1029">
        <v>6</v>
      </c>
      <c r="J1029" t="s">
        <v>2131</v>
      </c>
      <c r="K1029">
        <v>7713.3</v>
      </c>
      <c r="L1029">
        <v>4541.1000000000004</v>
      </c>
      <c r="M1029">
        <v>7360266.0100000007</v>
      </c>
      <c r="N1029">
        <v>7360266.0100000007</v>
      </c>
      <c r="O1029">
        <v>0</v>
      </c>
      <c r="P1029">
        <v>0</v>
      </c>
      <c r="Q1029">
        <v>0</v>
      </c>
      <c r="R1029">
        <v>45292</v>
      </c>
      <c r="S1029">
        <v>45657</v>
      </c>
      <c r="V1029" t="s">
        <v>1163</v>
      </c>
      <c r="W1029">
        <v>44949</v>
      </c>
      <c r="X1029" s="143">
        <v>7360266.0100000007</v>
      </c>
      <c r="Y1029" s="143">
        <f t="shared" si="30"/>
        <v>7360266.0100000007</v>
      </c>
      <c r="Z1029" t="b">
        <f t="shared" si="31"/>
        <v>1</v>
      </c>
    </row>
    <row r="1030" spans="1:26" x14ac:dyDescent="0.3">
      <c r="A1030">
        <v>1025</v>
      </c>
      <c r="B1030" t="s">
        <v>2338</v>
      </c>
      <c r="C1030">
        <v>45025</v>
      </c>
      <c r="D1030" t="s">
        <v>1899</v>
      </c>
      <c r="E1030">
        <v>1966</v>
      </c>
      <c r="F1030" t="s">
        <v>2131</v>
      </c>
      <c r="G1030" t="s">
        <v>2098</v>
      </c>
      <c r="H1030">
        <v>4</v>
      </c>
      <c r="I1030">
        <v>3</v>
      </c>
      <c r="J1030" t="s">
        <v>2131</v>
      </c>
      <c r="K1030">
        <v>2564.5</v>
      </c>
      <c r="L1030">
        <v>1917.7</v>
      </c>
      <c r="M1030">
        <v>797770.92999999993</v>
      </c>
      <c r="N1030">
        <v>797770.92999999993</v>
      </c>
      <c r="O1030">
        <v>0</v>
      </c>
      <c r="P1030">
        <v>0</v>
      </c>
      <c r="Q1030">
        <v>0</v>
      </c>
      <c r="R1030">
        <v>45292</v>
      </c>
      <c r="S1030">
        <v>45657</v>
      </c>
      <c r="V1030" t="s">
        <v>2338</v>
      </c>
      <c r="W1030">
        <v>45025</v>
      </c>
      <c r="X1030" s="143">
        <v>797770.92999999993</v>
      </c>
      <c r="Y1030" s="143">
        <f t="shared" si="30"/>
        <v>797770.92999999993</v>
      </c>
      <c r="Z1030" t="b">
        <f t="shared" si="31"/>
        <v>1</v>
      </c>
    </row>
    <row r="1031" spans="1:26" x14ac:dyDescent="0.3">
      <c r="A1031">
        <v>1026</v>
      </c>
      <c r="B1031" t="s">
        <v>2339</v>
      </c>
      <c r="C1031">
        <v>44924</v>
      </c>
      <c r="D1031" t="s">
        <v>1899</v>
      </c>
      <c r="E1031">
        <v>1959</v>
      </c>
      <c r="F1031" t="s">
        <v>2131</v>
      </c>
      <c r="G1031" t="s">
        <v>2103</v>
      </c>
      <c r="H1031">
        <v>4</v>
      </c>
      <c r="I1031">
        <v>1</v>
      </c>
      <c r="J1031" t="s">
        <v>2131</v>
      </c>
      <c r="K1031">
        <v>692.4</v>
      </c>
      <c r="L1031">
        <v>408.5</v>
      </c>
      <c r="M1031">
        <v>807216.36</v>
      </c>
      <c r="N1031">
        <v>807216.36</v>
      </c>
      <c r="O1031">
        <v>0</v>
      </c>
      <c r="P1031">
        <v>0</v>
      </c>
      <c r="Q1031">
        <v>0</v>
      </c>
      <c r="R1031">
        <v>45292</v>
      </c>
      <c r="S1031">
        <v>45657</v>
      </c>
      <c r="V1031" t="s">
        <v>2339</v>
      </c>
      <c r="W1031">
        <v>44924</v>
      </c>
      <c r="X1031" s="143">
        <v>807216.36</v>
      </c>
      <c r="Y1031" s="143">
        <f t="shared" ref="Y1031:Y1047" si="32">VLOOKUP(W1031,C:M,11,0)</f>
        <v>807216.36</v>
      </c>
      <c r="Z1031" t="b">
        <f t="shared" ref="Z1031:Z1047" si="33">AND(X1031=Y1031)</f>
        <v>1</v>
      </c>
    </row>
    <row r="1032" spans="1:26" x14ac:dyDescent="0.3">
      <c r="A1032">
        <v>1027</v>
      </c>
      <c r="B1032" t="s">
        <v>2340</v>
      </c>
      <c r="C1032">
        <v>45060</v>
      </c>
      <c r="D1032" t="s">
        <v>1899</v>
      </c>
      <c r="E1032">
        <v>1959</v>
      </c>
      <c r="F1032" t="s">
        <v>2131</v>
      </c>
      <c r="G1032" t="s">
        <v>2098</v>
      </c>
      <c r="H1032">
        <v>2</v>
      </c>
      <c r="I1032">
        <v>2</v>
      </c>
      <c r="J1032" t="s">
        <v>2131</v>
      </c>
      <c r="K1032">
        <v>1596</v>
      </c>
      <c r="L1032">
        <v>665.3</v>
      </c>
      <c r="M1032">
        <v>758058.82</v>
      </c>
      <c r="N1032">
        <v>758058.82</v>
      </c>
      <c r="O1032">
        <v>0</v>
      </c>
      <c r="P1032">
        <v>0</v>
      </c>
      <c r="Q1032">
        <v>0</v>
      </c>
      <c r="R1032">
        <v>45292</v>
      </c>
      <c r="S1032">
        <v>45657</v>
      </c>
      <c r="V1032" t="s">
        <v>2340</v>
      </c>
      <c r="W1032">
        <v>45060</v>
      </c>
      <c r="X1032" s="143">
        <v>758058.82</v>
      </c>
      <c r="Y1032" s="143">
        <f t="shared" si="32"/>
        <v>758058.82</v>
      </c>
      <c r="Z1032" t="b">
        <f t="shared" si="33"/>
        <v>1</v>
      </c>
    </row>
    <row r="1033" spans="1:26" x14ac:dyDescent="0.3">
      <c r="A1033">
        <v>1028</v>
      </c>
      <c r="B1033" t="s">
        <v>1155</v>
      </c>
      <c r="C1033">
        <v>44906</v>
      </c>
      <c r="D1033" t="s">
        <v>1899</v>
      </c>
      <c r="E1033">
        <v>1968</v>
      </c>
      <c r="F1033" t="s">
        <v>2131</v>
      </c>
      <c r="G1033" t="s">
        <v>2097</v>
      </c>
      <c r="H1033">
        <v>4</v>
      </c>
      <c r="I1033">
        <v>3</v>
      </c>
      <c r="J1033" t="s">
        <v>2131</v>
      </c>
      <c r="K1033">
        <v>3620.8</v>
      </c>
      <c r="L1033">
        <v>2283.6</v>
      </c>
      <c r="M1033">
        <v>4467860.95</v>
      </c>
      <c r="N1033">
        <v>4467860.95</v>
      </c>
      <c r="O1033">
        <v>0</v>
      </c>
      <c r="P1033">
        <v>0</v>
      </c>
      <c r="Q1033">
        <v>0</v>
      </c>
      <c r="R1033">
        <v>45292</v>
      </c>
      <c r="S1033">
        <v>45657</v>
      </c>
      <c r="V1033" t="s">
        <v>1155</v>
      </c>
      <c r="W1033">
        <v>44906</v>
      </c>
      <c r="X1033" s="143">
        <v>4467860.95</v>
      </c>
      <c r="Y1033" s="143">
        <f t="shared" si="32"/>
        <v>4467860.95</v>
      </c>
      <c r="Z1033" t="b">
        <f t="shared" si="33"/>
        <v>1</v>
      </c>
    </row>
    <row r="1034" spans="1:26" x14ac:dyDescent="0.3">
      <c r="A1034">
        <v>1029</v>
      </c>
      <c r="B1034" t="s">
        <v>1157</v>
      </c>
      <c r="C1034">
        <v>44910</v>
      </c>
      <c r="D1034" t="s">
        <v>1899</v>
      </c>
      <c r="E1034">
        <v>1968</v>
      </c>
      <c r="F1034" t="s">
        <v>2131</v>
      </c>
      <c r="G1034" t="s">
        <v>2097</v>
      </c>
      <c r="H1034">
        <v>4</v>
      </c>
      <c r="I1034">
        <v>3</v>
      </c>
      <c r="J1034" t="s">
        <v>2131</v>
      </c>
      <c r="K1034">
        <v>3290.5</v>
      </c>
      <c r="L1034">
        <v>2058.1999999999998</v>
      </c>
      <c r="M1034">
        <v>4210459.7700000005</v>
      </c>
      <c r="N1034">
        <v>4210459.7700000005</v>
      </c>
      <c r="O1034">
        <v>0</v>
      </c>
      <c r="P1034">
        <v>0</v>
      </c>
      <c r="Q1034">
        <v>0</v>
      </c>
      <c r="R1034">
        <v>45292</v>
      </c>
      <c r="S1034">
        <v>45657</v>
      </c>
      <c r="V1034" t="s">
        <v>1157</v>
      </c>
      <c r="W1034">
        <v>44910</v>
      </c>
      <c r="X1034" s="143">
        <v>4210459.7700000005</v>
      </c>
      <c r="Y1034" s="143">
        <f t="shared" si="32"/>
        <v>4210459.7700000005</v>
      </c>
      <c r="Z1034" t="b">
        <f t="shared" si="33"/>
        <v>1</v>
      </c>
    </row>
    <row r="1035" spans="1:26" x14ac:dyDescent="0.3">
      <c r="A1035">
        <v>1030</v>
      </c>
      <c r="B1035" t="s">
        <v>3060</v>
      </c>
      <c r="C1035">
        <v>45205</v>
      </c>
      <c r="D1035" t="s">
        <v>1899</v>
      </c>
      <c r="E1035">
        <v>1986</v>
      </c>
      <c r="F1035" t="s">
        <v>2131</v>
      </c>
      <c r="G1035" t="s">
        <v>2097</v>
      </c>
      <c r="H1035">
        <v>5</v>
      </c>
      <c r="I1035">
        <v>2</v>
      </c>
      <c r="J1035" t="s">
        <v>2131</v>
      </c>
      <c r="K1035">
        <v>2621.3000000000002</v>
      </c>
      <c r="L1035">
        <v>2045.3</v>
      </c>
      <c r="M1035">
        <v>3421543.72</v>
      </c>
      <c r="N1035">
        <v>3421543.72</v>
      </c>
      <c r="O1035">
        <v>0</v>
      </c>
      <c r="P1035">
        <v>0</v>
      </c>
      <c r="Q1035">
        <v>0</v>
      </c>
      <c r="R1035">
        <v>45292</v>
      </c>
      <c r="S1035">
        <v>45657</v>
      </c>
      <c r="V1035" t="s">
        <v>3060</v>
      </c>
      <c r="W1035">
        <v>45205</v>
      </c>
      <c r="X1035" s="143">
        <v>3421543.72</v>
      </c>
      <c r="Y1035" s="143">
        <f t="shared" si="32"/>
        <v>3421543.72</v>
      </c>
      <c r="Z1035" t="b">
        <f t="shared" si="33"/>
        <v>1</v>
      </c>
    </row>
    <row r="1036" spans="1:26" x14ac:dyDescent="0.3">
      <c r="A1036">
        <v>1031</v>
      </c>
      <c r="B1036" t="s">
        <v>1159</v>
      </c>
      <c r="C1036">
        <v>44943</v>
      </c>
      <c r="D1036" t="s">
        <v>1899</v>
      </c>
      <c r="E1036">
        <v>1968</v>
      </c>
      <c r="F1036" t="s">
        <v>2131</v>
      </c>
      <c r="G1036" t="s">
        <v>2097</v>
      </c>
      <c r="H1036">
        <v>4</v>
      </c>
      <c r="I1036">
        <v>3</v>
      </c>
      <c r="J1036" t="s">
        <v>2131</v>
      </c>
      <c r="K1036">
        <v>3444.2</v>
      </c>
      <c r="L1036">
        <v>2070.3000000000002</v>
      </c>
      <c r="M1036">
        <v>10131010.973999999</v>
      </c>
      <c r="N1036">
        <v>10131010.973999999</v>
      </c>
      <c r="O1036">
        <v>0</v>
      </c>
      <c r="P1036">
        <v>0</v>
      </c>
      <c r="Q1036">
        <v>0</v>
      </c>
      <c r="R1036">
        <v>45292</v>
      </c>
      <c r="S1036">
        <v>45657</v>
      </c>
      <c r="V1036" t="s">
        <v>1159</v>
      </c>
      <c r="W1036">
        <v>44943</v>
      </c>
      <c r="X1036" s="143">
        <v>10131010.973999999</v>
      </c>
      <c r="Y1036" s="143">
        <f t="shared" si="32"/>
        <v>10131010.973999999</v>
      </c>
      <c r="Z1036" t="b">
        <f t="shared" si="33"/>
        <v>1</v>
      </c>
    </row>
    <row r="1037" spans="1:26" x14ac:dyDescent="0.3">
      <c r="A1037">
        <v>1032</v>
      </c>
      <c r="B1037" t="s">
        <v>1531</v>
      </c>
      <c r="C1037">
        <v>45051</v>
      </c>
      <c r="D1037" t="s">
        <v>1899</v>
      </c>
      <c r="E1037">
        <v>1963</v>
      </c>
      <c r="F1037" t="s">
        <v>2131</v>
      </c>
      <c r="G1037" t="s">
        <v>2098</v>
      </c>
      <c r="H1037">
        <v>4</v>
      </c>
      <c r="I1037">
        <v>3</v>
      </c>
      <c r="J1037" t="s">
        <v>2131</v>
      </c>
      <c r="K1037">
        <v>2748.3</v>
      </c>
      <c r="L1037">
        <v>1887.32</v>
      </c>
      <c r="M1037">
        <v>3891386.6775000002</v>
      </c>
      <c r="N1037">
        <v>3891386.6775000002</v>
      </c>
      <c r="O1037">
        <v>0</v>
      </c>
      <c r="P1037">
        <v>0</v>
      </c>
      <c r="Q1037">
        <v>0</v>
      </c>
      <c r="R1037">
        <v>45292</v>
      </c>
      <c r="S1037">
        <v>45657</v>
      </c>
      <c r="V1037" t="s">
        <v>1531</v>
      </c>
      <c r="W1037">
        <v>45051</v>
      </c>
      <c r="X1037" s="143">
        <v>3891386.6775000002</v>
      </c>
      <c r="Y1037" s="143">
        <f t="shared" si="32"/>
        <v>3891386.6775000002</v>
      </c>
      <c r="Z1037" t="b">
        <f t="shared" si="33"/>
        <v>1</v>
      </c>
    </row>
    <row r="1038" spans="1:26" x14ac:dyDescent="0.3">
      <c r="A1038">
        <v>1033</v>
      </c>
      <c r="B1038" t="s">
        <v>3269</v>
      </c>
      <c r="C1038">
        <v>55013</v>
      </c>
      <c r="D1038" t="s">
        <v>1899</v>
      </c>
      <c r="E1038">
        <v>2014</v>
      </c>
      <c r="F1038" t="s">
        <v>2131</v>
      </c>
      <c r="G1038" t="s">
        <v>3274</v>
      </c>
      <c r="H1038">
        <v>3</v>
      </c>
      <c r="I1038">
        <v>6</v>
      </c>
      <c r="J1038" t="s">
        <v>2131</v>
      </c>
      <c r="K1038">
        <v>3518.7</v>
      </c>
      <c r="L1038" t="s">
        <v>3273</v>
      </c>
      <c r="M1038">
        <v>242040</v>
      </c>
      <c r="N1038">
        <v>242040</v>
      </c>
      <c r="O1038">
        <v>0</v>
      </c>
      <c r="P1038">
        <v>0</v>
      </c>
      <c r="Q1038">
        <v>0</v>
      </c>
      <c r="R1038">
        <v>45292</v>
      </c>
      <c r="S1038">
        <v>45657</v>
      </c>
      <c r="V1038" t="s">
        <v>3269</v>
      </c>
      <c r="W1038">
        <v>55013</v>
      </c>
      <c r="X1038" s="143">
        <v>242040</v>
      </c>
      <c r="Y1038" s="143">
        <f t="shared" si="32"/>
        <v>242040</v>
      </c>
      <c r="Z1038" t="b">
        <f t="shared" si="33"/>
        <v>1</v>
      </c>
    </row>
    <row r="1039" spans="1:26" x14ac:dyDescent="0.3">
      <c r="A1039">
        <v>1034</v>
      </c>
      <c r="B1039" t="s">
        <v>3270</v>
      </c>
      <c r="C1039">
        <v>55590</v>
      </c>
      <c r="D1039" t="s">
        <v>1899</v>
      </c>
      <c r="E1039">
        <v>2015</v>
      </c>
      <c r="F1039" t="s">
        <v>2131</v>
      </c>
      <c r="G1039" t="s">
        <v>3274</v>
      </c>
      <c r="H1039">
        <v>3</v>
      </c>
      <c r="I1039">
        <v>8</v>
      </c>
      <c r="J1039" t="s">
        <v>2131</v>
      </c>
      <c r="K1039">
        <v>4119.3</v>
      </c>
      <c r="L1039">
        <v>3212</v>
      </c>
      <c r="M1039">
        <v>105518.39999999999</v>
      </c>
      <c r="N1039">
        <v>105518.39999999999</v>
      </c>
      <c r="O1039">
        <v>0</v>
      </c>
      <c r="P1039">
        <v>0</v>
      </c>
      <c r="Q1039">
        <v>0</v>
      </c>
      <c r="R1039">
        <v>45292</v>
      </c>
      <c r="S1039">
        <v>45657</v>
      </c>
      <c r="V1039" t="s">
        <v>3270</v>
      </c>
      <c r="W1039">
        <v>55590</v>
      </c>
      <c r="X1039" s="143">
        <v>105518.39999999999</v>
      </c>
      <c r="Y1039" s="143">
        <f t="shared" si="32"/>
        <v>105518.39999999999</v>
      </c>
      <c r="Z1039" t="b">
        <f t="shared" si="33"/>
        <v>1</v>
      </c>
    </row>
    <row r="1040" spans="1:26" x14ac:dyDescent="0.3">
      <c r="A1040">
        <v>1035</v>
      </c>
      <c r="B1040" t="s">
        <v>3271</v>
      </c>
      <c r="C1040">
        <v>56218</v>
      </c>
      <c r="D1040" t="s">
        <v>1899</v>
      </c>
      <c r="E1040">
        <v>2016</v>
      </c>
      <c r="F1040" t="s">
        <v>2131</v>
      </c>
      <c r="G1040" t="s">
        <v>3274</v>
      </c>
      <c r="H1040">
        <v>3</v>
      </c>
      <c r="I1040">
        <v>6</v>
      </c>
      <c r="J1040" t="s">
        <v>2131</v>
      </c>
      <c r="K1040">
        <v>3649.6</v>
      </c>
      <c r="L1040">
        <v>3649.6</v>
      </c>
      <c r="M1040">
        <v>83972.4</v>
      </c>
      <c r="N1040">
        <v>83972.4</v>
      </c>
      <c r="O1040">
        <v>0</v>
      </c>
      <c r="P1040">
        <v>0</v>
      </c>
      <c r="Q1040">
        <v>0</v>
      </c>
      <c r="R1040">
        <v>45292</v>
      </c>
      <c r="S1040">
        <v>45657</v>
      </c>
      <c r="V1040" t="s">
        <v>3271</v>
      </c>
      <c r="W1040">
        <v>56218</v>
      </c>
      <c r="X1040" s="143">
        <v>83972.4</v>
      </c>
      <c r="Y1040" s="143">
        <f t="shared" si="32"/>
        <v>83972.4</v>
      </c>
      <c r="Z1040" t="b">
        <f t="shared" si="33"/>
        <v>1</v>
      </c>
    </row>
    <row r="1041" spans="1:26" x14ac:dyDescent="0.3">
      <c r="A1041">
        <v>1036</v>
      </c>
      <c r="B1041" t="s">
        <v>3272</v>
      </c>
      <c r="C1041">
        <v>56219</v>
      </c>
      <c r="D1041" t="s">
        <v>1899</v>
      </c>
      <c r="E1041">
        <v>2016</v>
      </c>
      <c r="F1041" t="s">
        <v>2131</v>
      </c>
      <c r="G1041" t="s">
        <v>3274</v>
      </c>
      <c r="H1041">
        <v>3</v>
      </c>
      <c r="I1041">
        <v>6</v>
      </c>
      <c r="J1041" t="s">
        <v>2131</v>
      </c>
      <c r="K1041">
        <v>3647</v>
      </c>
      <c r="L1041">
        <v>3647</v>
      </c>
      <c r="M1041">
        <v>87384</v>
      </c>
      <c r="N1041">
        <v>87384</v>
      </c>
      <c r="O1041">
        <v>0</v>
      </c>
      <c r="P1041">
        <v>0</v>
      </c>
      <c r="Q1041">
        <v>0</v>
      </c>
      <c r="R1041">
        <v>45292</v>
      </c>
      <c r="S1041">
        <v>45657</v>
      </c>
      <c r="V1041" t="s">
        <v>3272</v>
      </c>
      <c r="W1041">
        <v>56219</v>
      </c>
      <c r="X1041" s="143">
        <v>87384</v>
      </c>
      <c r="Y1041" s="143">
        <f t="shared" si="32"/>
        <v>87384</v>
      </c>
      <c r="Z1041" t="b">
        <f t="shared" si="33"/>
        <v>1</v>
      </c>
    </row>
    <row r="1042" spans="1:26" x14ac:dyDescent="0.3">
      <c r="A1042">
        <v>1037</v>
      </c>
      <c r="B1042" t="s">
        <v>3308</v>
      </c>
      <c r="C1042">
        <v>55901</v>
      </c>
      <c r="D1042" t="s">
        <v>1899</v>
      </c>
      <c r="E1042">
        <v>1974</v>
      </c>
      <c r="F1042" t="s">
        <v>2131</v>
      </c>
      <c r="G1042" t="s">
        <v>2129</v>
      </c>
      <c r="H1042">
        <v>5</v>
      </c>
      <c r="I1042">
        <v>6</v>
      </c>
      <c r="J1042" t="s">
        <v>2131</v>
      </c>
      <c r="K1042">
        <v>6262.4</v>
      </c>
      <c r="L1042">
        <v>4673.3999999999996</v>
      </c>
      <c r="M1042">
        <v>695055.48595</v>
      </c>
      <c r="N1042">
        <v>695055.48595</v>
      </c>
      <c r="O1042">
        <v>0</v>
      </c>
      <c r="P1042">
        <v>0</v>
      </c>
      <c r="Q1042">
        <v>0</v>
      </c>
      <c r="R1042">
        <v>45292</v>
      </c>
      <c r="S1042">
        <v>45657</v>
      </c>
      <c r="V1042" t="s">
        <v>3308</v>
      </c>
      <c r="W1042">
        <v>55901</v>
      </c>
      <c r="X1042" s="143">
        <v>695055.48595</v>
      </c>
      <c r="Y1042" s="143">
        <f t="shared" si="32"/>
        <v>695055.48595</v>
      </c>
      <c r="Z1042" t="b">
        <f t="shared" si="33"/>
        <v>1</v>
      </c>
    </row>
    <row r="1043" spans="1:26" x14ac:dyDescent="0.3">
      <c r="A1043">
        <v>1038</v>
      </c>
      <c r="B1043" t="s">
        <v>3294</v>
      </c>
      <c r="C1043">
        <v>55808</v>
      </c>
      <c r="D1043" t="s">
        <v>1899</v>
      </c>
      <c r="E1043">
        <v>1980</v>
      </c>
      <c r="F1043" t="s">
        <v>2131</v>
      </c>
      <c r="G1043" t="s">
        <v>2129</v>
      </c>
      <c r="H1043">
        <v>5</v>
      </c>
      <c r="I1043">
        <v>6</v>
      </c>
      <c r="J1043" t="s">
        <v>2131</v>
      </c>
      <c r="K1043">
        <v>5937.4</v>
      </c>
      <c r="L1043">
        <v>4366</v>
      </c>
      <c r="M1043">
        <v>149527.20000000001</v>
      </c>
      <c r="N1043">
        <v>149527.20000000001</v>
      </c>
      <c r="O1043">
        <v>0</v>
      </c>
      <c r="P1043">
        <v>0</v>
      </c>
      <c r="Q1043">
        <v>0</v>
      </c>
      <c r="R1043">
        <v>45292</v>
      </c>
      <c r="S1043">
        <v>45657</v>
      </c>
      <c r="V1043" t="s">
        <v>3294</v>
      </c>
      <c r="W1043">
        <v>55808</v>
      </c>
      <c r="X1043" s="143">
        <v>149527.20000000001</v>
      </c>
      <c r="Y1043" s="143">
        <f t="shared" si="32"/>
        <v>149527.20000000001</v>
      </c>
      <c r="Z1043" t="b">
        <f t="shared" si="33"/>
        <v>1</v>
      </c>
    </row>
    <row r="1044" spans="1:26" x14ac:dyDescent="0.3">
      <c r="A1044">
        <v>1039</v>
      </c>
      <c r="B1044" t="s">
        <v>1167</v>
      </c>
      <c r="C1044">
        <v>45244</v>
      </c>
      <c r="D1044" t="s">
        <v>1899</v>
      </c>
      <c r="E1044">
        <v>1965</v>
      </c>
      <c r="F1044" t="s">
        <v>2131</v>
      </c>
      <c r="G1044" t="s">
        <v>2098</v>
      </c>
      <c r="H1044">
        <v>3</v>
      </c>
      <c r="I1044">
        <v>2</v>
      </c>
      <c r="J1044" t="s">
        <v>2131</v>
      </c>
      <c r="K1044">
        <v>1824.6</v>
      </c>
      <c r="L1044">
        <v>939.9</v>
      </c>
      <c r="M1044">
        <v>2338351.61</v>
      </c>
      <c r="N1044">
        <v>2338351.61</v>
      </c>
      <c r="O1044">
        <v>0</v>
      </c>
      <c r="P1044">
        <v>0</v>
      </c>
      <c r="Q1044">
        <v>0</v>
      </c>
      <c r="R1044">
        <v>45292</v>
      </c>
      <c r="S1044">
        <v>45657</v>
      </c>
      <c r="V1044" t="s">
        <v>1167</v>
      </c>
      <c r="W1044">
        <v>45244</v>
      </c>
      <c r="X1044" s="143">
        <v>2338351.61</v>
      </c>
      <c r="Y1044" s="143">
        <f t="shared" si="32"/>
        <v>2338351.61</v>
      </c>
      <c r="Z1044" t="b">
        <f t="shared" si="33"/>
        <v>1</v>
      </c>
    </row>
    <row r="1045" spans="1:26" x14ac:dyDescent="0.3">
      <c r="A1045">
        <v>1040</v>
      </c>
      <c r="B1045" t="s">
        <v>1168</v>
      </c>
      <c r="C1045">
        <v>45246</v>
      </c>
      <c r="D1045" t="s">
        <v>1899</v>
      </c>
      <c r="E1045">
        <v>1965</v>
      </c>
      <c r="F1045" t="s">
        <v>2131</v>
      </c>
      <c r="G1045" t="s">
        <v>2098</v>
      </c>
      <c r="H1045">
        <v>3</v>
      </c>
      <c r="I1045">
        <v>2</v>
      </c>
      <c r="J1045" t="s">
        <v>2131</v>
      </c>
      <c r="K1045">
        <v>1824.6</v>
      </c>
      <c r="L1045">
        <v>925.4</v>
      </c>
      <c r="M1045">
        <v>1912823.88</v>
      </c>
      <c r="N1045">
        <v>1912823.88</v>
      </c>
      <c r="O1045">
        <v>0</v>
      </c>
      <c r="P1045">
        <v>0</v>
      </c>
      <c r="Q1045">
        <v>0</v>
      </c>
      <c r="R1045">
        <v>45292</v>
      </c>
      <c r="S1045">
        <v>45657</v>
      </c>
      <c r="V1045" t="s">
        <v>1168</v>
      </c>
      <c r="W1045">
        <v>45246</v>
      </c>
      <c r="X1045" s="143">
        <v>1912823.88</v>
      </c>
      <c r="Y1045" s="143">
        <f t="shared" si="32"/>
        <v>1912823.88</v>
      </c>
      <c r="Z1045" t="b">
        <f t="shared" si="33"/>
        <v>1</v>
      </c>
    </row>
    <row r="1046" spans="1:26" x14ac:dyDescent="0.3">
      <c r="A1046">
        <v>1041</v>
      </c>
      <c r="B1046" t="s">
        <v>1169</v>
      </c>
      <c r="C1046">
        <v>45247</v>
      </c>
      <c r="D1046" t="s">
        <v>1899</v>
      </c>
      <c r="E1046">
        <v>1965</v>
      </c>
      <c r="F1046" t="s">
        <v>2131</v>
      </c>
      <c r="G1046" t="s">
        <v>2098</v>
      </c>
      <c r="H1046">
        <v>3</v>
      </c>
      <c r="I1046">
        <v>2</v>
      </c>
      <c r="J1046" t="s">
        <v>2131</v>
      </c>
      <c r="K1046">
        <v>1888.1</v>
      </c>
      <c r="L1046">
        <v>930.69</v>
      </c>
      <c r="M1046">
        <v>1868067.17</v>
      </c>
      <c r="N1046">
        <v>1868067.17</v>
      </c>
      <c r="O1046">
        <v>0</v>
      </c>
      <c r="P1046">
        <v>0</v>
      </c>
      <c r="Q1046">
        <v>0</v>
      </c>
      <c r="R1046">
        <v>45292</v>
      </c>
      <c r="S1046">
        <v>45657</v>
      </c>
      <c r="V1046" t="s">
        <v>1169</v>
      </c>
      <c r="W1046">
        <v>45247</v>
      </c>
      <c r="X1046" s="143">
        <v>1868067.17</v>
      </c>
      <c r="Y1046" s="143">
        <f t="shared" si="32"/>
        <v>1868067.17</v>
      </c>
      <c r="Z1046" t="b">
        <f t="shared" si="33"/>
        <v>1</v>
      </c>
    </row>
    <row r="1047" spans="1:26" x14ac:dyDescent="0.3">
      <c r="A1047">
        <v>1042</v>
      </c>
      <c r="B1047" t="s">
        <v>1170</v>
      </c>
      <c r="C1047">
        <v>45248</v>
      </c>
      <c r="D1047" t="s">
        <v>1899</v>
      </c>
      <c r="E1047">
        <v>1965</v>
      </c>
      <c r="F1047" t="s">
        <v>2131</v>
      </c>
      <c r="G1047" t="s">
        <v>2098</v>
      </c>
      <c r="H1047">
        <v>3</v>
      </c>
      <c r="I1047">
        <v>2</v>
      </c>
      <c r="J1047" t="s">
        <v>2131</v>
      </c>
      <c r="K1047">
        <v>1824.6</v>
      </c>
      <c r="L1047">
        <v>980.4</v>
      </c>
      <c r="M1047">
        <v>1527733.29</v>
      </c>
      <c r="N1047">
        <v>1527733.29</v>
      </c>
      <c r="O1047">
        <v>0</v>
      </c>
      <c r="P1047">
        <v>0</v>
      </c>
      <c r="Q1047">
        <v>0</v>
      </c>
      <c r="R1047">
        <v>45292</v>
      </c>
      <c r="S1047">
        <v>45657</v>
      </c>
      <c r="V1047" t="s">
        <v>1170</v>
      </c>
      <c r="W1047">
        <v>45248</v>
      </c>
      <c r="X1047" s="143">
        <v>1527733.29</v>
      </c>
      <c r="Y1047" s="143">
        <f t="shared" si="32"/>
        <v>1527733.29</v>
      </c>
      <c r="Z1047" t="b">
        <f t="shared" si="33"/>
        <v>1</v>
      </c>
    </row>
  </sheetData>
  <autoFilter ref="V5:Z5" xr:uid="{00000000-0009-0000-0000-000008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66"/>
  <sheetViews>
    <sheetView topLeftCell="A9" workbookViewId="0">
      <selection activeCell="B26" sqref="B26"/>
    </sheetView>
  </sheetViews>
  <sheetFormatPr defaultRowHeight="15.05" x14ac:dyDescent="0.3"/>
  <cols>
    <col min="1" max="1" width="68.33203125" bestFit="1" customWidth="1"/>
    <col min="2" max="2" width="40.109375" bestFit="1" customWidth="1"/>
    <col min="3" max="3" width="35.44140625" customWidth="1"/>
    <col min="6" max="6" width="70.109375" customWidth="1"/>
    <col min="7" max="7" width="12.6640625" customWidth="1"/>
    <col min="9" max="9" width="20.33203125" customWidth="1"/>
  </cols>
  <sheetData>
    <row r="1" spans="1:10" x14ac:dyDescent="0.3">
      <c r="A1" s="178" t="s">
        <v>3342</v>
      </c>
      <c r="D1" s="189"/>
      <c r="F1">
        <v>2023</v>
      </c>
      <c r="G1">
        <v>2024</v>
      </c>
      <c r="H1">
        <v>2025</v>
      </c>
    </row>
    <row r="2" spans="1:10" x14ac:dyDescent="0.3">
      <c r="A2" s="214" t="s">
        <v>3331</v>
      </c>
      <c r="B2" s="159"/>
      <c r="C2" s="165" t="s">
        <v>3397</v>
      </c>
      <c r="D2" s="196" t="s">
        <v>3405</v>
      </c>
      <c r="E2" s="159"/>
      <c r="F2" s="159"/>
      <c r="G2" s="159">
        <v>-1</v>
      </c>
      <c r="H2" s="159">
        <v>1</v>
      </c>
    </row>
    <row r="3" spans="1:10" ht="15.75" x14ac:dyDescent="0.3">
      <c r="A3" s="218" t="s">
        <v>1707</v>
      </c>
      <c r="B3" s="159"/>
      <c r="C3" s="165" t="s">
        <v>3407</v>
      </c>
      <c r="D3" s="196" t="s">
        <v>2855</v>
      </c>
      <c r="E3" s="159"/>
      <c r="F3" s="159"/>
      <c r="G3" s="159">
        <v>-1</v>
      </c>
      <c r="H3" s="159">
        <v>1</v>
      </c>
      <c r="J3" s="151"/>
    </row>
    <row r="4" spans="1:10" x14ac:dyDescent="0.3">
      <c r="A4" s="8" t="s">
        <v>1123</v>
      </c>
      <c r="B4">
        <v>43494</v>
      </c>
      <c r="C4" t="s">
        <v>3418</v>
      </c>
      <c r="D4" s="167" t="s">
        <v>3439</v>
      </c>
      <c r="G4">
        <v>-1</v>
      </c>
      <c r="J4" s="151"/>
    </row>
    <row r="5" spans="1:10" x14ac:dyDescent="0.3">
      <c r="A5" s="215" t="s">
        <v>1729</v>
      </c>
      <c r="B5">
        <v>38046</v>
      </c>
      <c r="C5" s="8" t="s">
        <v>3495</v>
      </c>
      <c r="D5" s="167" t="s">
        <v>3496</v>
      </c>
      <c r="G5">
        <v>1</v>
      </c>
      <c r="J5" s="151"/>
    </row>
    <row r="6" spans="1:10" x14ac:dyDescent="0.3">
      <c r="A6" s="162" t="s">
        <v>1732</v>
      </c>
      <c r="B6" s="151">
        <v>38051</v>
      </c>
      <c r="C6" s="163" t="s">
        <v>3344</v>
      </c>
      <c r="D6" s="167" t="s">
        <v>3496</v>
      </c>
      <c r="E6" s="151"/>
      <c r="F6" s="151"/>
      <c r="G6" s="151">
        <v>1</v>
      </c>
      <c r="H6" s="151"/>
      <c r="J6" s="151"/>
    </row>
    <row r="7" spans="1:10" x14ac:dyDescent="0.3">
      <c r="A7" s="163" t="s">
        <v>1731</v>
      </c>
      <c r="B7" s="151">
        <v>37807</v>
      </c>
      <c r="C7" s="163" t="s">
        <v>3440</v>
      </c>
      <c r="D7" s="167" t="s">
        <v>3496</v>
      </c>
      <c r="E7" s="151"/>
      <c r="F7" s="151"/>
      <c r="G7" s="151">
        <v>1</v>
      </c>
      <c r="H7" s="151"/>
      <c r="J7" s="151"/>
    </row>
    <row r="8" spans="1:10" x14ac:dyDescent="0.3">
      <c r="A8" s="162" t="s">
        <v>505</v>
      </c>
      <c r="B8" s="151">
        <v>37794</v>
      </c>
      <c r="C8" s="163" t="s">
        <v>3440</v>
      </c>
      <c r="D8" s="167" t="s">
        <v>3496</v>
      </c>
      <c r="E8" s="151"/>
      <c r="F8" s="151"/>
      <c r="G8" s="151">
        <v>1</v>
      </c>
      <c r="H8" s="151"/>
      <c r="J8" s="151"/>
    </row>
    <row r="9" spans="1:10" x14ac:dyDescent="0.3">
      <c r="A9" s="162" t="s">
        <v>498</v>
      </c>
      <c r="B9" s="151">
        <v>37798</v>
      </c>
      <c r="C9" s="163" t="s">
        <v>3440</v>
      </c>
      <c r="D9" s="167" t="s">
        <v>3496</v>
      </c>
      <c r="E9" s="151"/>
      <c r="F9" s="151"/>
      <c r="G9" s="151">
        <v>1</v>
      </c>
      <c r="H9" s="151"/>
      <c r="J9" s="151"/>
    </row>
    <row r="10" spans="1:10" x14ac:dyDescent="0.3">
      <c r="A10" s="162" t="s">
        <v>506</v>
      </c>
      <c r="B10" s="151">
        <v>37824</v>
      </c>
      <c r="C10" s="163" t="s">
        <v>3440</v>
      </c>
      <c r="D10" s="167" t="s">
        <v>3496</v>
      </c>
      <c r="E10" s="151"/>
      <c r="F10" s="151"/>
      <c r="G10" s="151">
        <v>1</v>
      </c>
      <c r="H10" s="151"/>
      <c r="J10" s="151"/>
    </row>
    <row r="11" spans="1:10" x14ac:dyDescent="0.3">
      <c r="A11" s="162" t="s">
        <v>516</v>
      </c>
      <c r="B11" s="151">
        <v>38150</v>
      </c>
      <c r="C11" s="163" t="s">
        <v>3440</v>
      </c>
      <c r="D11" s="167" t="s">
        <v>3496</v>
      </c>
      <c r="E11" s="151"/>
      <c r="F11" s="151"/>
      <c r="G11" s="151">
        <v>1</v>
      </c>
      <c r="H11" s="151"/>
      <c r="J11" s="151"/>
    </row>
    <row r="12" spans="1:10" x14ac:dyDescent="0.3">
      <c r="A12" s="162" t="s">
        <v>519</v>
      </c>
      <c r="B12" s="151">
        <v>37891</v>
      </c>
      <c r="C12" s="163" t="s">
        <v>3440</v>
      </c>
      <c r="D12" s="167" t="s">
        <v>3496</v>
      </c>
      <c r="E12" s="151"/>
      <c r="F12" s="151"/>
      <c r="G12" s="151">
        <v>1</v>
      </c>
      <c r="H12" s="151">
        <v>-1</v>
      </c>
      <c r="J12" s="151"/>
    </row>
    <row r="13" spans="1:10" x14ac:dyDescent="0.3">
      <c r="A13" s="161" t="s">
        <v>520</v>
      </c>
      <c r="B13" s="152">
        <v>37949</v>
      </c>
      <c r="C13" s="163" t="s">
        <v>3440</v>
      </c>
      <c r="D13" s="167" t="s">
        <v>3496</v>
      </c>
      <c r="E13" s="151"/>
      <c r="F13" s="151"/>
      <c r="G13" s="151">
        <v>1</v>
      </c>
      <c r="H13" s="151"/>
      <c r="I13" s="151"/>
      <c r="J13" s="151"/>
    </row>
    <row r="14" spans="1:10" x14ac:dyDescent="0.3">
      <c r="A14" s="161" t="s">
        <v>1730</v>
      </c>
      <c r="B14" s="152">
        <v>38334</v>
      </c>
      <c r="C14" s="163" t="s">
        <v>3440</v>
      </c>
      <c r="D14" s="167" t="s">
        <v>3496</v>
      </c>
      <c r="E14" s="151"/>
      <c r="F14" s="151"/>
      <c r="G14" s="151">
        <v>1</v>
      </c>
      <c r="H14" s="151"/>
      <c r="I14" s="151"/>
      <c r="J14" s="151"/>
    </row>
    <row r="15" spans="1:10" x14ac:dyDescent="0.3">
      <c r="A15" s="161" t="s">
        <v>1864</v>
      </c>
      <c r="B15" s="152">
        <v>38345</v>
      </c>
      <c r="C15" s="163" t="s">
        <v>3440</v>
      </c>
      <c r="D15" s="167" t="s">
        <v>3496</v>
      </c>
      <c r="E15" s="151"/>
      <c r="F15" s="151"/>
      <c r="G15" s="151">
        <v>1</v>
      </c>
      <c r="H15" s="151"/>
      <c r="I15" s="151"/>
      <c r="J15" s="151"/>
    </row>
    <row r="16" spans="1:10" x14ac:dyDescent="0.3">
      <c r="A16" s="154" t="s">
        <v>2394</v>
      </c>
      <c r="B16" s="153">
        <v>34746</v>
      </c>
      <c r="C16" s="158" t="s">
        <v>3368</v>
      </c>
      <c r="D16" s="189"/>
      <c r="F16" s="151">
        <v>-1</v>
      </c>
      <c r="G16" s="242">
        <v>1</v>
      </c>
      <c r="I16" s="151"/>
      <c r="J16" s="151"/>
    </row>
    <row r="17" spans="1:10" x14ac:dyDescent="0.3">
      <c r="A17" s="154" t="s">
        <v>2396</v>
      </c>
      <c r="B17" s="153">
        <v>34916</v>
      </c>
      <c r="C17" s="8" t="s">
        <v>3369</v>
      </c>
      <c r="D17" s="189"/>
      <c r="G17" s="242">
        <v>1</v>
      </c>
      <c r="I17" s="151"/>
      <c r="J17" s="151"/>
    </row>
    <row r="18" spans="1:10" x14ac:dyDescent="0.3">
      <c r="A18" s="154" t="s">
        <v>3068</v>
      </c>
      <c r="B18" s="239">
        <v>43117</v>
      </c>
      <c r="C18" t="s">
        <v>3379</v>
      </c>
      <c r="D18" s="189"/>
      <c r="E18" t="s">
        <v>3373</v>
      </c>
      <c r="G18">
        <v>1</v>
      </c>
      <c r="I18" s="151"/>
      <c r="J18" s="151"/>
    </row>
    <row r="19" spans="1:10" x14ac:dyDescent="0.3">
      <c r="A19" s="160" t="s">
        <v>2282</v>
      </c>
      <c r="B19" s="161">
        <v>44647</v>
      </c>
      <c r="C19" s="163" t="s">
        <v>3482</v>
      </c>
      <c r="D19" s="217" t="s">
        <v>3376</v>
      </c>
      <c r="E19" s="163" t="s">
        <v>1743</v>
      </c>
      <c r="F19" s="162">
        <v>-1</v>
      </c>
      <c r="G19" s="162">
        <v>1</v>
      </c>
      <c r="H19" s="162"/>
      <c r="I19" s="151"/>
      <c r="J19" s="151"/>
    </row>
    <row r="20" spans="1:10" x14ac:dyDescent="0.3">
      <c r="A20" s="153" t="s">
        <v>3377</v>
      </c>
      <c r="B20" s="153">
        <v>36295</v>
      </c>
      <c r="C20" s="8" t="s">
        <v>3483</v>
      </c>
      <c r="D20" s="189"/>
      <c r="E20" s="151" t="s">
        <v>1743</v>
      </c>
      <c r="G20">
        <v>1</v>
      </c>
      <c r="I20" s="151"/>
      <c r="J20" s="151"/>
    </row>
    <row r="21" spans="1:10" x14ac:dyDescent="0.3">
      <c r="A21" s="153" t="s">
        <v>3343</v>
      </c>
      <c r="B21" s="153">
        <v>31826</v>
      </c>
      <c r="C21" s="8" t="s">
        <v>3484</v>
      </c>
      <c r="D21" s="189"/>
      <c r="E21" s="157" t="s">
        <v>1743</v>
      </c>
      <c r="G21">
        <v>1</v>
      </c>
      <c r="I21" s="151"/>
      <c r="J21" s="151"/>
    </row>
    <row r="22" spans="1:10" x14ac:dyDescent="0.3">
      <c r="A22" s="161" t="s">
        <v>1635</v>
      </c>
      <c r="B22" s="161">
        <v>41531</v>
      </c>
      <c r="C22" s="163" t="s">
        <v>3485</v>
      </c>
      <c r="D22" s="194"/>
      <c r="E22" s="163" t="s">
        <v>1743</v>
      </c>
      <c r="F22" s="162">
        <v>-1</v>
      </c>
      <c r="G22" s="162">
        <v>1</v>
      </c>
      <c r="H22" s="162"/>
      <c r="I22" s="151"/>
      <c r="J22" s="151"/>
    </row>
    <row r="23" spans="1:10" x14ac:dyDescent="0.3">
      <c r="A23" s="156" t="s">
        <v>3385</v>
      </c>
      <c r="B23" s="152">
        <v>35456</v>
      </c>
      <c r="C23" s="8" t="s">
        <v>3486</v>
      </c>
      <c r="D23" s="189"/>
      <c r="E23" s="157" t="s">
        <v>1743</v>
      </c>
      <c r="G23">
        <v>1</v>
      </c>
      <c r="I23" s="151"/>
      <c r="J23" s="151"/>
    </row>
    <row r="24" spans="1:10" x14ac:dyDescent="0.3">
      <c r="A24" s="155" t="s">
        <v>1393</v>
      </c>
      <c r="B24" s="153">
        <v>41510</v>
      </c>
      <c r="C24" s="164" t="s">
        <v>3389</v>
      </c>
      <c r="D24" s="189"/>
      <c r="F24">
        <v>-1</v>
      </c>
      <c r="G24">
        <v>1</v>
      </c>
      <c r="I24" s="151"/>
      <c r="J24" s="151"/>
    </row>
    <row r="25" spans="1:10" x14ac:dyDescent="0.3">
      <c r="A25" s="155" t="s">
        <v>1394</v>
      </c>
      <c r="B25" s="153">
        <v>41512</v>
      </c>
      <c r="C25" s="240" t="s">
        <v>3389</v>
      </c>
      <c r="D25" s="191"/>
      <c r="E25" s="153"/>
      <c r="F25" s="153">
        <v>-1</v>
      </c>
      <c r="G25" s="153">
        <v>1</v>
      </c>
      <c r="H25" s="153"/>
      <c r="J25" s="157" t="s">
        <v>3368</v>
      </c>
    </row>
    <row r="26" spans="1:10" x14ac:dyDescent="0.3">
      <c r="A26" s="155" t="s">
        <v>1395</v>
      </c>
      <c r="B26" s="153">
        <v>41513</v>
      </c>
      <c r="C26" s="240" t="s">
        <v>3389</v>
      </c>
      <c r="D26" s="191"/>
      <c r="E26" s="153"/>
      <c r="F26" s="153">
        <v>-1</v>
      </c>
      <c r="G26" s="153">
        <v>1</v>
      </c>
      <c r="H26" s="153"/>
      <c r="J26" s="157" t="s">
        <v>3381</v>
      </c>
    </row>
    <row r="27" spans="1:10" x14ac:dyDescent="0.3">
      <c r="A27" s="76" t="s">
        <v>2197</v>
      </c>
      <c r="B27">
        <v>33164</v>
      </c>
      <c r="C27" s="164" t="s">
        <v>3389</v>
      </c>
      <c r="D27" s="189"/>
      <c r="F27">
        <v>-1</v>
      </c>
      <c r="G27">
        <v>1</v>
      </c>
    </row>
    <row r="28" spans="1:10" x14ac:dyDescent="0.3">
      <c r="A28" s="76" t="s">
        <v>27</v>
      </c>
      <c r="B28">
        <v>35006</v>
      </c>
      <c r="C28" s="164" t="s">
        <v>3389</v>
      </c>
      <c r="D28" s="189"/>
      <c r="F28">
        <v>-1</v>
      </c>
      <c r="G28">
        <v>1</v>
      </c>
    </row>
    <row r="29" spans="1:10" ht="15.75" x14ac:dyDescent="0.3">
      <c r="A29" s="213" t="s">
        <v>3391</v>
      </c>
      <c r="B29">
        <v>34044</v>
      </c>
      <c r="C29" s="202" t="s">
        <v>3397</v>
      </c>
      <c r="D29" s="167" t="s">
        <v>3402</v>
      </c>
      <c r="E29" t="s">
        <v>3396</v>
      </c>
      <c r="G29">
        <v>1</v>
      </c>
    </row>
    <row r="30" spans="1:10" ht="15.75" x14ac:dyDescent="0.3">
      <c r="A30" s="213" t="s">
        <v>3392</v>
      </c>
      <c r="B30">
        <v>34046</v>
      </c>
      <c r="C30" s="202" t="s">
        <v>3397</v>
      </c>
      <c r="D30" s="167" t="s">
        <v>3402</v>
      </c>
      <c r="E30" t="s">
        <v>3396</v>
      </c>
      <c r="G30">
        <v>1</v>
      </c>
    </row>
    <row r="31" spans="1:10" ht="15.75" x14ac:dyDescent="0.3">
      <c r="A31" s="236" t="s">
        <v>3393</v>
      </c>
      <c r="B31" s="153">
        <v>34048</v>
      </c>
      <c r="C31" s="241" t="s">
        <v>3397</v>
      </c>
      <c r="D31" s="167" t="s">
        <v>3402</v>
      </c>
      <c r="E31" s="153" t="s">
        <v>3396</v>
      </c>
      <c r="G31">
        <v>1</v>
      </c>
      <c r="J31" s="8" t="s">
        <v>3382</v>
      </c>
    </row>
    <row r="32" spans="1:10" s="162" customFormat="1" ht="15.75" x14ac:dyDescent="0.3">
      <c r="A32" s="213" t="s">
        <v>3394</v>
      </c>
      <c r="B32">
        <v>34050</v>
      </c>
      <c r="C32" s="202" t="s">
        <v>3397</v>
      </c>
      <c r="D32" s="167" t="s">
        <v>3402</v>
      </c>
      <c r="E32" t="s">
        <v>3396</v>
      </c>
      <c r="F32"/>
      <c r="G32">
        <v>1</v>
      </c>
      <c r="H32"/>
    </row>
    <row r="33" spans="1:10" ht="15.75" x14ac:dyDescent="0.3">
      <c r="A33" s="213" t="s">
        <v>3395</v>
      </c>
      <c r="B33">
        <v>34052</v>
      </c>
      <c r="C33" s="202" t="s">
        <v>3397</v>
      </c>
      <c r="D33" s="167" t="s">
        <v>3402</v>
      </c>
      <c r="E33" t="s">
        <v>3396</v>
      </c>
      <c r="G33">
        <v>1</v>
      </c>
      <c r="J33" s="8" t="s">
        <v>3383</v>
      </c>
    </row>
    <row r="34" spans="1:10" ht="15.75" x14ac:dyDescent="0.3">
      <c r="A34" s="213" t="s">
        <v>3398</v>
      </c>
      <c r="B34">
        <v>43140</v>
      </c>
      <c r="C34" s="202" t="s">
        <v>3397</v>
      </c>
      <c r="D34" s="167" t="s">
        <v>3401</v>
      </c>
      <c r="G34">
        <v>1</v>
      </c>
    </row>
    <row r="35" spans="1:10" s="162" customFormat="1" ht="15.75" x14ac:dyDescent="0.3">
      <c r="A35" s="213" t="s">
        <v>3399</v>
      </c>
      <c r="B35">
        <v>46913</v>
      </c>
      <c r="C35" s="202" t="s">
        <v>3397</v>
      </c>
      <c r="D35" s="167" t="s">
        <v>3401</v>
      </c>
      <c r="E35"/>
      <c r="F35"/>
      <c r="G35">
        <v>1</v>
      </c>
      <c r="H35"/>
    </row>
    <row r="36" spans="1:10" ht="15.75" x14ac:dyDescent="0.3">
      <c r="A36" s="213" t="s">
        <v>3400</v>
      </c>
      <c r="B36">
        <v>46914</v>
      </c>
      <c r="C36" s="202" t="s">
        <v>3397</v>
      </c>
      <c r="D36" s="167" t="s">
        <v>3401</v>
      </c>
      <c r="G36">
        <v>1</v>
      </c>
    </row>
    <row r="37" spans="1:10" x14ac:dyDescent="0.3">
      <c r="A37" s="214" t="s">
        <v>3403</v>
      </c>
      <c r="B37">
        <v>55476</v>
      </c>
      <c r="C37" s="202" t="s">
        <v>3397</v>
      </c>
      <c r="D37" s="167" t="s">
        <v>3401</v>
      </c>
      <c r="G37">
        <v>1</v>
      </c>
    </row>
    <row r="38" spans="1:10" ht="15.75" x14ac:dyDescent="0.3">
      <c r="A38" s="213" t="s">
        <v>3410</v>
      </c>
      <c r="B38">
        <v>34301</v>
      </c>
      <c r="C38" s="202" t="s">
        <v>2882</v>
      </c>
      <c r="D38" s="189" t="s">
        <v>3419</v>
      </c>
      <c r="G38">
        <v>1</v>
      </c>
    </row>
    <row r="39" spans="1:10" ht="15.75" x14ac:dyDescent="0.3">
      <c r="A39" s="213" t="s">
        <v>3411</v>
      </c>
      <c r="B39">
        <v>43152</v>
      </c>
      <c r="C39" s="203" t="s">
        <v>3397</v>
      </c>
      <c r="D39" s="189"/>
      <c r="G39">
        <v>1</v>
      </c>
    </row>
    <row r="40" spans="1:10" ht="15.75" x14ac:dyDescent="0.3">
      <c r="A40" s="213" t="s">
        <v>3412</v>
      </c>
      <c r="B40">
        <v>43152</v>
      </c>
      <c r="C40" s="203" t="s">
        <v>3397</v>
      </c>
      <c r="D40" s="189"/>
      <c r="G40">
        <v>1</v>
      </c>
    </row>
    <row r="41" spans="1:10" ht="15.75" x14ac:dyDescent="0.3">
      <c r="A41" s="213" t="s">
        <v>3413</v>
      </c>
      <c r="B41">
        <v>43074</v>
      </c>
      <c r="C41" s="203" t="s">
        <v>3397</v>
      </c>
      <c r="D41" s="189"/>
      <c r="G41">
        <v>1</v>
      </c>
    </row>
    <row r="42" spans="1:10" ht="15.75" x14ac:dyDescent="0.3">
      <c r="A42" s="213" t="s">
        <v>3414</v>
      </c>
      <c r="B42">
        <v>43081</v>
      </c>
      <c r="C42" s="203" t="s">
        <v>3397</v>
      </c>
      <c r="D42" s="189"/>
      <c r="G42">
        <v>1</v>
      </c>
    </row>
    <row r="43" spans="1:10" ht="15.75" x14ac:dyDescent="0.3">
      <c r="A43" s="213" t="s">
        <v>3415</v>
      </c>
      <c r="B43">
        <v>43084</v>
      </c>
      <c r="C43" s="203" t="s">
        <v>3397</v>
      </c>
      <c r="D43" s="189"/>
      <c r="G43">
        <v>1</v>
      </c>
    </row>
    <row r="44" spans="1:10" ht="15.75" x14ac:dyDescent="0.3">
      <c r="A44" s="213" t="s">
        <v>3416</v>
      </c>
      <c r="B44">
        <v>43138</v>
      </c>
      <c r="C44" s="203" t="s">
        <v>3397</v>
      </c>
      <c r="D44" s="189"/>
      <c r="G44">
        <v>1</v>
      </c>
    </row>
    <row r="45" spans="1:10" ht="15.75" x14ac:dyDescent="0.3">
      <c r="A45" s="213" t="s">
        <v>3417</v>
      </c>
      <c r="B45">
        <v>43180</v>
      </c>
      <c r="C45" s="203" t="s">
        <v>3397</v>
      </c>
      <c r="D45" s="189"/>
      <c r="G45">
        <v>1</v>
      </c>
    </row>
    <row r="46" spans="1:10" ht="15.75" x14ac:dyDescent="0.3">
      <c r="A46" s="213" t="s">
        <v>3409</v>
      </c>
      <c r="B46">
        <v>32193</v>
      </c>
      <c r="C46" s="203" t="s">
        <v>2882</v>
      </c>
      <c r="D46" s="189"/>
      <c r="G46">
        <v>1</v>
      </c>
    </row>
    <row r="47" spans="1:10" ht="15.75" x14ac:dyDescent="0.3">
      <c r="A47" s="213" t="s">
        <v>3420</v>
      </c>
      <c r="B47">
        <v>32198</v>
      </c>
      <c r="C47" s="203" t="s">
        <v>2882</v>
      </c>
      <c r="D47" s="189"/>
      <c r="G47">
        <v>1</v>
      </c>
    </row>
    <row r="48" spans="1:10" ht="15.75" x14ac:dyDescent="0.3">
      <c r="A48" s="213" t="s">
        <v>3421</v>
      </c>
      <c r="B48">
        <v>32247</v>
      </c>
      <c r="C48" s="203" t="s">
        <v>2882</v>
      </c>
      <c r="D48" s="189"/>
      <c r="G48">
        <v>1</v>
      </c>
    </row>
    <row r="49" spans="1:10" ht="15.75" x14ac:dyDescent="0.3">
      <c r="A49" s="213" t="s">
        <v>3422</v>
      </c>
      <c r="B49">
        <v>32296</v>
      </c>
      <c r="C49" s="203" t="s">
        <v>2882</v>
      </c>
      <c r="D49" s="189"/>
      <c r="G49">
        <v>1</v>
      </c>
    </row>
    <row r="50" spans="1:10" ht="15.75" x14ac:dyDescent="0.3">
      <c r="A50" s="213" t="s">
        <v>3423</v>
      </c>
      <c r="B50">
        <v>32306</v>
      </c>
      <c r="C50" s="203" t="s">
        <v>2882</v>
      </c>
      <c r="D50" s="189"/>
      <c r="G50">
        <v>1</v>
      </c>
    </row>
    <row r="51" spans="1:10" ht="15.75" x14ac:dyDescent="0.3">
      <c r="A51" s="213" t="s">
        <v>3424</v>
      </c>
      <c r="B51">
        <v>32323</v>
      </c>
      <c r="C51" s="203" t="s">
        <v>2882</v>
      </c>
      <c r="D51" s="189"/>
      <c r="G51">
        <v>1</v>
      </c>
      <c r="I51" s="159"/>
      <c r="J51" s="165" t="s">
        <v>3441</v>
      </c>
    </row>
    <row r="52" spans="1:10" ht="15.75" x14ac:dyDescent="0.3">
      <c r="A52" s="213" t="s">
        <v>3425</v>
      </c>
      <c r="B52">
        <v>37665</v>
      </c>
      <c r="C52" s="203" t="s">
        <v>2882</v>
      </c>
      <c r="D52" s="167" t="s">
        <v>3093</v>
      </c>
      <c r="G52">
        <v>1</v>
      </c>
      <c r="I52" s="159"/>
      <c r="J52" s="159"/>
    </row>
    <row r="53" spans="1:10" ht="15.75" x14ac:dyDescent="0.3">
      <c r="A53" s="213" t="s">
        <v>3426</v>
      </c>
      <c r="B53">
        <v>37667</v>
      </c>
      <c r="C53" s="203" t="s">
        <v>2882</v>
      </c>
      <c r="D53" s="167" t="s">
        <v>3093</v>
      </c>
      <c r="G53">
        <v>1</v>
      </c>
    </row>
    <row r="54" spans="1:10" ht="15.75" x14ac:dyDescent="0.3">
      <c r="A54" s="213" t="s">
        <v>3427</v>
      </c>
      <c r="B54">
        <v>37683</v>
      </c>
      <c r="C54" s="203" t="s">
        <v>2882</v>
      </c>
      <c r="D54" s="167" t="s">
        <v>3093</v>
      </c>
      <c r="G54">
        <v>1</v>
      </c>
    </row>
    <row r="55" spans="1:10" ht="15.75" x14ac:dyDescent="0.3">
      <c r="A55" s="213" t="s">
        <v>3428</v>
      </c>
      <c r="B55">
        <v>39011</v>
      </c>
      <c r="C55" s="203" t="s">
        <v>2882</v>
      </c>
      <c r="D55" s="167" t="s">
        <v>3093</v>
      </c>
      <c r="G55">
        <v>1</v>
      </c>
    </row>
    <row r="56" spans="1:10" ht="15.75" x14ac:dyDescent="0.3">
      <c r="A56" s="213" t="s">
        <v>3429</v>
      </c>
      <c r="B56">
        <v>39012</v>
      </c>
      <c r="C56" s="203" t="s">
        <v>2882</v>
      </c>
      <c r="D56" s="167" t="s">
        <v>3431</v>
      </c>
      <c r="G56">
        <v>1</v>
      </c>
    </row>
    <row r="57" spans="1:10" ht="15.75" x14ac:dyDescent="0.3">
      <c r="A57" s="213" t="s">
        <v>3430</v>
      </c>
      <c r="B57">
        <v>42343</v>
      </c>
      <c r="C57" s="203" t="s">
        <v>2882</v>
      </c>
      <c r="D57" s="167" t="s">
        <v>3431</v>
      </c>
      <c r="G57">
        <v>1</v>
      </c>
    </row>
    <row r="58" spans="1:10" x14ac:dyDescent="0.3">
      <c r="A58" t="s">
        <v>3432</v>
      </c>
      <c r="B58">
        <v>42465</v>
      </c>
      <c r="C58" s="157" t="s">
        <v>2429</v>
      </c>
      <c r="D58" s="167" t="s">
        <v>3434</v>
      </c>
      <c r="G58">
        <v>1</v>
      </c>
    </row>
    <row r="59" spans="1:10" x14ac:dyDescent="0.3">
      <c r="A59" t="s">
        <v>3433</v>
      </c>
      <c r="B59">
        <v>42490</v>
      </c>
      <c r="C59" s="157" t="s">
        <v>2429</v>
      </c>
      <c r="D59" s="167" t="s">
        <v>2858</v>
      </c>
      <c r="G59">
        <v>1</v>
      </c>
    </row>
    <row r="60" spans="1:10" ht="15.75" x14ac:dyDescent="0.3">
      <c r="A60" s="213" t="s">
        <v>3435</v>
      </c>
      <c r="B60">
        <v>56731</v>
      </c>
      <c r="C60" s="202" t="s">
        <v>2882</v>
      </c>
      <c r="D60" s="167" t="s">
        <v>3093</v>
      </c>
      <c r="G60">
        <v>1</v>
      </c>
    </row>
    <row r="61" spans="1:10" ht="15.75" x14ac:dyDescent="0.3">
      <c r="A61" s="213" t="s">
        <v>3436</v>
      </c>
      <c r="B61">
        <v>56732</v>
      </c>
      <c r="C61" s="203" t="s">
        <v>2882</v>
      </c>
      <c r="D61" s="167" t="s">
        <v>3093</v>
      </c>
      <c r="G61">
        <v>1</v>
      </c>
    </row>
    <row r="62" spans="1:10" ht="15.75" x14ac:dyDescent="0.3">
      <c r="A62" s="213" t="s">
        <v>3437</v>
      </c>
      <c r="B62">
        <v>57733</v>
      </c>
      <c r="C62" s="202" t="s">
        <v>2882</v>
      </c>
      <c r="D62" s="167" t="s">
        <v>3093</v>
      </c>
      <c r="G62">
        <v>1</v>
      </c>
    </row>
    <row r="63" spans="1:10" x14ac:dyDescent="0.3">
      <c r="A63" s="232" t="s">
        <v>115</v>
      </c>
      <c r="B63" s="188">
        <v>40745</v>
      </c>
      <c r="C63" s="207" t="s">
        <v>3471</v>
      </c>
      <c r="D63" s="197" t="s">
        <v>3470</v>
      </c>
      <c r="E63" s="188"/>
      <c r="F63" s="188">
        <v>-1</v>
      </c>
      <c r="G63" s="188">
        <v>1</v>
      </c>
      <c r="H63" s="188"/>
    </row>
    <row r="64" spans="1:10" x14ac:dyDescent="0.3">
      <c r="A64" s="76" t="s">
        <v>3442</v>
      </c>
      <c r="B64" s="76">
        <v>43556</v>
      </c>
      <c r="C64" s="163" t="s">
        <v>2429</v>
      </c>
      <c r="D64" s="189"/>
      <c r="G64">
        <v>1</v>
      </c>
    </row>
    <row r="65" spans="1:10" x14ac:dyDescent="0.3">
      <c r="A65" s="76" t="s">
        <v>3443</v>
      </c>
      <c r="B65" s="76">
        <v>43595</v>
      </c>
      <c r="C65" s="163" t="s">
        <v>2429</v>
      </c>
      <c r="D65" s="189"/>
      <c r="G65">
        <v>1</v>
      </c>
    </row>
    <row r="66" spans="1:10" x14ac:dyDescent="0.3">
      <c r="A66" s="76" t="s">
        <v>3444</v>
      </c>
      <c r="B66" s="76">
        <v>43610</v>
      </c>
      <c r="C66" s="163" t="s">
        <v>2429</v>
      </c>
      <c r="D66" s="189"/>
      <c r="G66">
        <v>1</v>
      </c>
    </row>
    <row r="67" spans="1:10" x14ac:dyDescent="0.3">
      <c r="A67" s="76" t="s">
        <v>3445</v>
      </c>
      <c r="B67" s="76">
        <v>43612</v>
      </c>
      <c r="C67" s="163" t="s">
        <v>2429</v>
      </c>
      <c r="D67" s="189"/>
      <c r="G67">
        <v>1</v>
      </c>
    </row>
    <row r="68" spans="1:10" x14ac:dyDescent="0.3">
      <c r="A68" s="76" t="s">
        <v>3446</v>
      </c>
      <c r="B68" s="76">
        <v>43613</v>
      </c>
      <c r="C68" s="163" t="s">
        <v>2429</v>
      </c>
      <c r="D68" s="189"/>
      <c r="G68">
        <v>1</v>
      </c>
    </row>
    <row r="69" spans="1:10" x14ac:dyDescent="0.3">
      <c r="A69" t="s">
        <v>1734</v>
      </c>
      <c r="B69">
        <v>36559</v>
      </c>
      <c r="C69" s="163" t="s">
        <v>2429</v>
      </c>
      <c r="D69" s="167" t="s">
        <v>3078</v>
      </c>
      <c r="G69">
        <v>1</v>
      </c>
    </row>
    <row r="70" spans="1:10" x14ac:dyDescent="0.3">
      <c r="A70" t="s">
        <v>3447</v>
      </c>
      <c r="B70">
        <v>39591</v>
      </c>
      <c r="C70" s="163" t="s">
        <v>2429</v>
      </c>
      <c r="D70" s="167" t="s">
        <v>3448</v>
      </c>
      <c r="G70">
        <v>1</v>
      </c>
    </row>
    <row r="71" spans="1:10" x14ac:dyDescent="0.3">
      <c r="A71" t="s">
        <v>3449</v>
      </c>
      <c r="B71">
        <v>44999</v>
      </c>
      <c r="C71" s="163" t="s">
        <v>2429</v>
      </c>
      <c r="D71" s="167" t="s">
        <v>2968</v>
      </c>
      <c r="G71">
        <v>1</v>
      </c>
    </row>
    <row r="72" spans="1:10" x14ac:dyDescent="0.3">
      <c r="A72" s="198" t="s">
        <v>341</v>
      </c>
      <c r="B72">
        <v>33431</v>
      </c>
      <c r="C72" s="164" t="s">
        <v>3450</v>
      </c>
      <c r="D72" s="189"/>
      <c r="F72">
        <v>-1</v>
      </c>
      <c r="G72">
        <v>1</v>
      </c>
    </row>
    <row r="73" spans="1:10" x14ac:dyDescent="0.3">
      <c r="A73" s="198" t="s">
        <v>452</v>
      </c>
      <c r="B73">
        <v>33638</v>
      </c>
      <c r="C73" s="164" t="s">
        <v>3450</v>
      </c>
      <c r="D73" s="189"/>
      <c r="F73">
        <v>-1</v>
      </c>
      <c r="G73">
        <v>1</v>
      </c>
    </row>
    <row r="74" spans="1:10" x14ac:dyDescent="0.3">
      <c r="A74" s="198" t="s">
        <v>343</v>
      </c>
      <c r="B74">
        <v>33737</v>
      </c>
      <c r="C74" s="164" t="s">
        <v>3450</v>
      </c>
      <c r="D74" s="189"/>
      <c r="F74">
        <v>-1</v>
      </c>
      <c r="G74">
        <v>1</v>
      </c>
    </row>
    <row r="75" spans="1:10" x14ac:dyDescent="0.3">
      <c r="A75" s="198" t="s">
        <v>365</v>
      </c>
      <c r="B75">
        <v>35190</v>
      </c>
      <c r="C75" s="164" t="s">
        <v>3450</v>
      </c>
      <c r="D75" s="189"/>
      <c r="F75">
        <v>-1</v>
      </c>
      <c r="G75">
        <v>1</v>
      </c>
    </row>
    <row r="76" spans="1:10" ht="15.75" x14ac:dyDescent="0.3">
      <c r="A76" s="213" t="s">
        <v>3487</v>
      </c>
      <c r="B76">
        <v>43537</v>
      </c>
      <c r="C76" s="202" t="s">
        <v>2882</v>
      </c>
      <c r="D76" s="189"/>
      <c r="G76">
        <v>1</v>
      </c>
    </row>
    <row r="77" spans="1:10" x14ac:dyDescent="0.3">
      <c r="A77" t="s">
        <v>2202</v>
      </c>
      <c r="B77">
        <v>35404</v>
      </c>
      <c r="C77" s="8" t="s">
        <v>3452</v>
      </c>
      <c r="D77" s="189"/>
      <c r="G77">
        <v>1</v>
      </c>
    </row>
    <row r="78" spans="1:10" ht="16.55" customHeight="1" x14ac:dyDescent="0.3">
      <c r="A78" t="s">
        <v>2229</v>
      </c>
      <c r="B78">
        <v>33874</v>
      </c>
      <c r="C78" s="157" t="s">
        <v>3455</v>
      </c>
      <c r="D78" s="189"/>
      <c r="G78">
        <v>1</v>
      </c>
    </row>
    <row r="79" spans="1:10" x14ac:dyDescent="0.3">
      <c r="A79" t="s">
        <v>347</v>
      </c>
      <c r="B79">
        <v>34065</v>
      </c>
      <c r="C79" s="157" t="s">
        <v>3456</v>
      </c>
      <c r="D79" s="189"/>
      <c r="G79">
        <v>1</v>
      </c>
      <c r="J79" s="188"/>
    </row>
    <row r="80" spans="1:10" x14ac:dyDescent="0.3">
      <c r="A80" t="s">
        <v>1741</v>
      </c>
      <c r="B80">
        <v>34872</v>
      </c>
      <c r="C80" s="157" t="s">
        <v>2429</v>
      </c>
      <c r="D80" s="189"/>
      <c r="G80">
        <v>1</v>
      </c>
    </row>
    <row r="81" spans="1:8" x14ac:dyDescent="0.3">
      <c r="A81" s="162" t="s">
        <v>2210</v>
      </c>
      <c r="B81" s="162">
        <v>35851</v>
      </c>
      <c r="C81" s="163" t="s">
        <v>3508</v>
      </c>
      <c r="D81" s="194"/>
      <c r="E81" s="163" t="s">
        <v>1743</v>
      </c>
      <c r="F81" s="162">
        <v>-1</v>
      </c>
      <c r="G81" s="162">
        <v>1</v>
      </c>
      <c r="H81" s="162"/>
    </row>
    <row r="82" spans="1:8" x14ac:dyDescent="0.3">
      <c r="A82" s="8" t="s">
        <v>114</v>
      </c>
      <c r="B82">
        <v>40744</v>
      </c>
      <c r="C82" s="8" t="s">
        <v>3458</v>
      </c>
      <c r="D82" s="189"/>
      <c r="F82">
        <v>-1</v>
      </c>
      <c r="G82">
        <v>1</v>
      </c>
    </row>
    <row r="83" spans="1:8" x14ac:dyDescent="0.3">
      <c r="A83" s="8" t="s">
        <v>375</v>
      </c>
      <c r="B83">
        <v>35351</v>
      </c>
      <c r="C83" s="8" t="s">
        <v>3458</v>
      </c>
      <c r="D83" s="189"/>
      <c r="F83">
        <v>-1</v>
      </c>
      <c r="G83">
        <v>1</v>
      </c>
    </row>
    <row r="84" spans="1:8" ht="15.75" x14ac:dyDescent="0.3">
      <c r="A84" s="8" t="s">
        <v>24</v>
      </c>
      <c r="B84" s="211">
        <v>34374</v>
      </c>
      <c r="C84" s="212" t="s">
        <v>3507</v>
      </c>
      <c r="D84" s="210"/>
      <c r="E84" s="211"/>
      <c r="F84" s="211">
        <v>-1</v>
      </c>
      <c r="G84" s="211">
        <v>1</v>
      </c>
      <c r="H84" s="211"/>
    </row>
    <row r="85" spans="1:8" ht="15.75" x14ac:dyDescent="0.3">
      <c r="A85" s="8" t="s">
        <v>25</v>
      </c>
      <c r="B85" s="211">
        <v>34362</v>
      </c>
      <c r="C85" s="212" t="s">
        <v>3507</v>
      </c>
      <c r="D85" s="210"/>
      <c r="E85" s="211"/>
      <c r="F85" s="211">
        <v>-1</v>
      </c>
      <c r="G85" s="211">
        <v>1</v>
      </c>
      <c r="H85" s="211"/>
    </row>
    <row r="86" spans="1:8" x14ac:dyDescent="0.3">
      <c r="A86" s="216" t="s">
        <v>218</v>
      </c>
      <c r="B86" s="216">
        <v>31220</v>
      </c>
      <c r="C86" s="204" t="s">
        <v>3123</v>
      </c>
      <c r="D86" s="189"/>
      <c r="G86">
        <v>1</v>
      </c>
    </row>
    <row r="87" spans="1:8" x14ac:dyDescent="0.3">
      <c r="A87" s="216" t="s">
        <v>219</v>
      </c>
      <c r="B87" s="216">
        <v>31225</v>
      </c>
      <c r="C87" s="204" t="s">
        <v>3123</v>
      </c>
      <c r="D87" s="189"/>
      <c r="G87">
        <v>1</v>
      </c>
    </row>
    <row r="88" spans="1:8" x14ac:dyDescent="0.3">
      <c r="A88" s="216" t="s">
        <v>240</v>
      </c>
      <c r="B88" s="216">
        <v>31441</v>
      </c>
      <c r="C88" s="204" t="s">
        <v>3123</v>
      </c>
      <c r="D88" s="189"/>
      <c r="G88">
        <v>1</v>
      </c>
    </row>
    <row r="89" spans="1:8" x14ac:dyDescent="0.3">
      <c r="A89" s="216" t="s">
        <v>238</v>
      </c>
      <c r="B89" s="216">
        <v>31439</v>
      </c>
      <c r="C89" s="204" t="s">
        <v>3123</v>
      </c>
      <c r="D89" s="189"/>
      <c r="G89">
        <v>1</v>
      </c>
    </row>
    <row r="90" spans="1:8" x14ac:dyDescent="0.3">
      <c r="A90" s="216" t="s">
        <v>332</v>
      </c>
      <c r="B90" s="216">
        <v>32146</v>
      </c>
      <c r="C90" s="204" t="s">
        <v>3123</v>
      </c>
      <c r="D90" s="189"/>
      <c r="G90">
        <v>1</v>
      </c>
    </row>
    <row r="91" spans="1:8" x14ac:dyDescent="0.3">
      <c r="A91" s="216" t="s">
        <v>329</v>
      </c>
      <c r="B91" s="216">
        <v>32110</v>
      </c>
      <c r="C91" s="204" t="s">
        <v>3123</v>
      </c>
      <c r="D91" s="189"/>
      <c r="G91">
        <v>1</v>
      </c>
    </row>
    <row r="92" spans="1:8" x14ac:dyDescent="0.3">
      <c r="A92" s="216" t="s">
        <v>330</v>
      </c>
      <c r="B92" s="216">
        <v>32111</v>
      </c>
      <c r="C92" s="204" t="s">
        <v>3123</v>
      </c>
      <c r="D92" s="189"/>
      <c r="G92">
        <v>1</v>
      </c>
    </row>
    <row r="93" spans="1:8" x14ac:dyDescent="0.3">
      <c r="A93" s="216" t="s">
        <v>333</v>
      </c>
      <c r="B93" s="216">
        <v>32147</v>
      </c>
      <c r="C93" s="204" t="s">
        <v>3123</v>
      </c>
      <c r="D93" s="189"/>
      <c r="G93">
        <v>1</v>
      </c>
    </row>
    <row r="94" spans="1:8" x14ac:dyDescent="0.3">
      <c r="A94" s="216" t="s">
        <v>266</v>
      </c>
      <c r="B94" s="216">
        <v>31566</v>
      </c>
      <c r="C94" s="204" t="s">
        <v>3123</v>
      </c>
      <c r="D94" s="189"/>
      <c r="G94">
        <v>1</v>
      </c>
    </row>
    <row r="95" spans="1:8" x14ac:dyDescent="0.3">
      <c r="A95" s="216" t="s">
        <v>305</v>
      </c>
      <c r="B95" s="216">
        <v>31791</v>
      </c>
      <c r="C95" s="204" t="s">
        <v>3123</v>
      </c>
      <c r="D95" s="189"/>
      <c r="G95">
        <v>1</v>
      </c>
    </row>
    <row r="96" spans="1:8" x14ac:dyDescent="0.3">
      <c r="A96" s="216" t="s">
        <v>307</v>
      </c>
      <c r="B96" s="216">
        <v>31797</v>
      </c>
      <c r="C96" s="204" t="s">
        <v>3123</v>
      </c>
      <c r="D96" s="189"/>
      <c r="G96">
        <v>1</v>
      </c>
    </row>
    <row r="97" spans="1:9" x14ac:dyDescent="0.3">
      <c r="A97" s="216" t="s">
        <v>311</v>
      </c>
      <c r="B97" s="216">
        <v>31804</v>
      </c>
      <c r="C97" s="204" t="s">
        <v>3123</v>
      </c>
      <c r="D97" s="189"/>
      <c r="G97">
        <v>1</v>
      </c>
    </row>
    <row r="98" spans="1:9" x14ac:dyDescent="0.3">
      <c r="A98" s="216" t="s">
        <v>2364</v>
      </c>
      <c r="B98" s="216">
        <v>31570</v>
      </c>
      <c r="C98" s="204" t="s">
        <v>3123</v>
      </c>
      <c r="D98" s="189"/>
      <c r="G98">
        <v>1</v>
      </c>
    </row>
    <row r="99" spans="1:9" x14ac:dyDescent="0.3">
      <c r="A99" s="216" t="s">
        <v>2365</v>
      </c>
      <c r="B99" s="216">
        <v>31573</v>
      </c>
      <c r="C99" s="204" t="s">
        <v>3123</v>
      </c>
      <c r="D99" s="189"/>
      <c r="G99">
        <v>1</v>
      </c>
    </row>
    <row r="100" spans="1:9" s="162" customFormat="1" x14ac:dyDescent="0.3">
      <c r="A100" s="216" t="s">
        <v>263</v>
      </c>
      <c r="B100" s="216">
        <v>31561</v>
      </c>
      <c r="C100" s="204" t="s">
        <v>3123</v>
      </c>
      <c r="D100" s="189"/>
      <c r="E100"/>
      <c r="F100"/>
      <c r="G100">
        <v>1</v>
      </c>
      <c r="H100"/>
    </row>
    <row r="101" spans="1:9" x14ac:dyDescent="0.3">
      <c r="A101" s="216" t="s">
        <v>269</v>
      </c>
      <c r="B101" s="216">
        <v>31551</v>
      </c>
      <c r="C101" s="204" t="s">
        <v>3123</v>
      </c>
      <c r="D101" s="189"/>
      <c r="G101">
        <v>1</v>
      </c>
      <c r="I101" s="153"/>
    </row>
    <row r="102" spans="1:9" x14ac:dyDescent="0.3">
      <c r="A102" s="216" t="s">
        <v>273</v>
      </c>
      <c r="B102" s="216">
        <v>31552</v>
      </c>
      <c r="C102" s="204" t="s">
        <v>3123</v>
      </c>
      <c r="D102" s="189"/>
      <c r="G102">
        <v>1</v>
      </c>
      <c r="I102" s="153"/>
    </row>
    <row r="103" spans="1:9" x14ac:dyDescent="0.3">
      <c r="A103" s="216" t="s">
        <v>274</v>
      </c>
      <c r="B103" s="216">
        <v>31555</v>
      </c>
      <c r="C103" s="204" t="s">
        <v>3123</v>
      </c>
      <c r="D103" s="189"/>
      <c r="G103">
        <v>1</v>
      </c>
    </row>
    <row r="104" spans="1:9" x14ac:dyDescent="0.3">
      <c r="A104" s="216" t="s">
        <v>290</v>
      </c>
      <c r="B104" s="216">
        <v>31706</v>
      </c>
      <c r="C104" s="204" t="s">
        <v>3123</v>
      </c>
      <c r="D104" s="189"/>
      <c r="G104">
        <v>1</v>
      </c>
    </row>
    <row r="105" spans="1:9" x14ac:dyDescent="0.3">
      <c r="A105" s="216" t="s">
        <v>295</v>
      </c>
      <c r="B105" s="216">
        <v>31744</v>
      </c>
      <c r="C105" s="204" t="s">
        <v>3123</v>
      </c>
      <c r="D105" s="189"/>
      <c r="G105">
        <v>1</v>
      </c>
    </row>
    <row r="106" spans="1:9" x14ac:dyDescent="0.3">
      <c r="A106" s="216" t="s">
        <v>312</v>
      </c>
      <c r="B106" s="216">
        <v>31783</v>
      </c>
      <c r="C106" s="204" t="s">
        <v>3123</v>
      </c>
      <c r="D106" s="189"/>
      <c r="G106">
        <v>1</v>
      </c>
      <c r="I106" s="153"/>
    </row>
    <row r="107" spans="1:9" x14ac:dyDescent="0.3">
      <c r="A107" s="216" t="s">
        <v>2274</v>
      </c>
      <c r="B107" s="216">
        <v>31548</v>
      </c>
      <c r="C107" s="204" t="s">
        <v>3123</v>
      </c>
      <c r="D107" s="189"/>
      <c r="G107">
        <v>1</v>
      </c>
      <c r="I107" s="153"/>
    </row>
    <row r="108" spans="1:9" x14ac:dyDescent="0.3">
      <c r="A108" s="216" t="s">
        <v>350</v>
      </c>
      <c r="B108" s="216">
        <v>34247</v>
      </c>
      <c r="C108" s="204" t="s">
        <v>3481</v>
      </c>
      <c r="D108" s="189"/>
      <c r="G108">
        <v>1</v>
      </c>
      <c r="I108" s="153"/>
    </row>
    <row r="109" spans="1:9" x14ac:dyDescent="0.3">
      <c r="A109" s="216" t="s">
        <v>1706</v>
      </c>
      <c r="B109" s="216">
        <v>54906</v>
      </c>
      <c r="C109" s="204" t="s">
        <v>3481</v>
      </c>
      <c r="D109" s="189"/>
      <c r="G109">
        <v>1</v>
      </c>
    </row>
    <row r="110" spans="1:9" x14ac:dyDescent="0.3">
      <c r="A110" s="162" t="s">
        <v>52</v>
      </c>
      <c r="B110" s="162">
        <v>35526</v>
      </c>
      <c r="C110" s="163" t="s">
        <v>3460</v>
      </c>
      <c r="D110" s="194"/>
      <c r="E110" s="163" t="s">
        <v>1743</v>
      </c>
      <c r="F110" s="162">
        <v>-1</v>
      </c>
      <c r="G110" s="162">
        <v>1</v>
      </c>
      <c r="H110" s="162"/>
    </row>
    <row r="111" spans="1:9" x14ac:dyDescent="0.3">
      <c r="A111" t="s">
        <v>3461</v>
      </c>
      <c r="B111">
        <v>43175</v>
      </c>
      <c r="C111" s="157" t="s">
        <v>3462</v>
      </c>
      <c r="D111" s="189"/>
      <c r="G111">
        <v>1</v>
      </c>
    </row>
    <row r="112" spans="1:9" x14ac:dyDescent="0.3">
      <c r="A112" t="s">
        <v>1455</v>
      </c>
      <c r="B112">
        <v>42316</v>
      </c>
      <c r="C112" s="157" t="s">
        <v>3463</v>
      </c>
      <c r="D112" s="189"/>
      <c r="G112">
        <v>1</v>
      </c>
    </row>
    <row r="113" spans="1:8" x14ac:dyDescent="0.3">
      <c r="A113" s="163" t="s">
        <v>483</v>
      </c>
      <c r="B113" s="162">
        <v>46747</v>
      </c>
      <c r="C113" s="163" t="s">
        <v>3465</v>
      </c>
      <c r="D113" s="194"/>
      <c r="E113" s="163" t="s">
        <v>1743</v>
      </c>
      <c r="F113" s="162">
        <v>-1</v>
      </c>
      <c r="G113" s="162">
        <v>1</v>
      </c>
      <c r="H113" s="162"/>
    </row>
    <row r="114" spans="1:8" x14ac:dyDescent="0.3">
      <c r="A114" t="s">
        <v>461</v>
      </c>
      <c r="B114">
        <v>33046</v>
      </c>
      <c r="C114" s="8" t="s">
        <v>3467</v>
      </c>
      <c r="D114" s="189"/>
      <c r="G114">
        <v>1</v>
      </c>
    </row>
    <row r="115" spans="1:8" x14ac:dyDescent="0.3">
      <c r="A115" t="s">
        <v>3468</v>
      </c>
      <c r="B115">
        <v>40914</v>
      </c>
      <c r="C115" s="8" t="s">
        <v>3455</v>
      </c>
      <c r="D115" s="189"/>
      <c r="G115">
        <v>1</v>
      </c>
    </row>
    <row r="116" spans="1:8" x14ac:dyDescent="0.3">
      <c r="A116" t="s">
        <v>2188</v>
      </c>
      <c r="B116">
        <v>35457</v>
      </c>
      <c r="C116" s="198" t="s">
        <v>3469</v>
      </c>
      <c r="D116" s="189"/>
      <c r="G116">
        <v>1</v>
      </c>
    </row>
    <row r="117" spans="1:8" x14ac:dyDescent="0.3">
      <c r="A117" t="s">
        <v>3472</v>
      </c>
      <c r="B117">
        <v>35497</v>
      </c>
      <c r="C117" s="157" t="s">
        <v>2429</v>
      </c>
      <c r="D117" s="189"/>
      <c r="G117">
        <v>1</v>
      </c>
    </row>
    <row r="118" spans="1:8" x14ac:dyDescent="0.3">
      <c r="A118" s="8" t="s">
        <v>3473</v>
      </c>
      <c r="B118">
        <v>36961</v>
      </c>
      <c r="C118" s="157" t="s">
        <v>2429</v>
      </c>
      <c r="D118" s="189"/>
      <c r="G118">
        <v>1</v>
      </c>
    </row>
    <row r="119" spans="1:8" x14ac:dyDescent="0.3">
      <c r="A119" t="s">
        <v>159</v>
      </c>
      <c r="B119">
        <v>39436</v>
      </c>
      <c r="C119" s="8" t="s">
        <v>3475</v>
      </c>
      <c r="D119" s="189"/>
      <c r="G119">
        <v>1</v>
      </c>
    </row>
    <row r="120" spans="1:8" x14ac:dyDescent="0.3">
      <c r="A120" t="s">
        <v>170</v>
      </c>
      <c r="B120">
        <v>39491</v>
      </c>
      <c r="C120" s="8" t="s">
        <v>3475</v>
      </c>
      <c r="D120" s="189"/>
      <c r="G120">
        <v>1</v>
      </c>
    </row>
    <row r="121" spans="1:8" x14ac:dyDescent="0.3">
      <c r="A121" s="8" t="s">
        <v>39</v>
      </c>
      <c r="B121">
        <v>39588</v>
      </c>
      <c r="C121" s="8" t="s">
        <v>3497</v>
      </c>
      <c r="D121" s="189"/>
      <c r="G121">
        <v>1</v>
      </c>
    </row>
    <row r="122" spans="1:8" x14ac:dyDescent="0.3">
      <c r="A122" s="76" t="s">
        <v>2145</v>
      </c>
      <c r="B122" s="159">
        <v>40805</v>
      </c>
      <c r="C122" s="207" t="s">
        <v>3476</v>
      </c>
      <c r="D122" s="201"/>
      <c r="E122" s="188"/>
      <c r="F122" s="188">
        <v>-1</v>
      </c>
      <c r="G122" s="188">
        <v>1</v>
      </c>
      <c r="H122" s="188"/>
    </row>
    <row r="123" spans="1:8" x14ac:dyDescent="0.3">
      <c r="A123" s="198" t="s">
        <v>2150</v>
      </c>
      <c r="B123" s="159">
        <v>40725</v>
      </c>
      <c r="C123" s="188" t="s">
        <v>3476</v>
      </c>
      <c r="D123" s="189"/>
      <c r="F123">
        <v>-1</v>
      </c>
      <c r="G123">
        <v>1</v>
      </c>
    </row>
    <row r="124" spans="1:8" x14ac:dyDescent="0.3">
      <c r="A124" s="76" t="s">
        <v>2151</v>
      </c>
      <c r="B124" s="159">
        <v>40712</v>
      </c>
      <c r="C124" s="207" t="s">
        <v>3476</v>
      </c>
      <c r="D124" s="189"/>
      <c r="F124">
        <v>-1</v>
      </c>
      <c r="G124">
        <v>1</v>
      </c>
    </row>
    <row r="125" spans="1:8" x14ac:dyDescent="0.3">
      <c r="A125" s="76" t="s">
        <v>2156</v>
      </c>
      <c r="B125" s="159">
        <v>40709</v>
      </c>
      <c r="C125" s="207" t="s">
        <v>3476</v>
      </c>
      <c r="D125" s="189"/>
      <c r="F125">
        <v>-1</v>
      </c>
      <c r="G125">
        <v>1</v>
      </c>
    </row>
    <row r="126" spans="1:8" x14ac:dyDescent="0.3">
      <c r="A126" s="76" t="s">
        <v>2159</v>
      </c>
      <c r="B126" s="159">
        <v>40925</v>
      </c>
      <c r="C126" s="207" t="s">
        <v>3476</v>
      </c>
      <c r="D126" s="189"/>
      <c r="F126">
        <v>-1</v>
      </c>
      <c r="G126">
        <v>1</v>
      </c>
    </row>
    <row r="127" spans="1:8" x14ac:dyDescent="0.3">
      <c r="A127" t="s">
        <v>2247</v>
      </c>
      <c r="B127">
        <v>45086</v>
      </c>
      <c r="C127" s="8" t="s">
        <v>3477</v>
      </c>
      <c r="D127" s="189"/>
      <c r="F127">
        <v>-1</v>
      </c>
      <c r="G127">
        <v>1</v>
      </c>
    </row>
    <row r="128" spans="1:8" x14ac:dyDescent="0.3">
      <c r="A128" t="s">
        <v>3489</v>
      </c>
      <c r="B128">
        <v>34780</v>
      </c>
      <c r="C128" t="s">
        <v>3488</v>
      </c>
      <c r="G128">
        <v>1</v>
      </c>
    </row>
    <row r="129" spans="1:9" x14ac:dyDescent="0.3">
      <c r="A129" t="s">
        <v>3490</v>
      </c>
      <c r="B129">
        <v>41503</v>
      </c>
      <c r="C129" t="s">
        <v>3491</v>
      </c>
      <c r="G129">
        <v>1</v>
      </c>
    </row>
    <row r="130" spans="1:9" x14ac:dyDescent="0.3">
      <c r="A130" s="8" t="s">
        <v>3492</v>
      </c>
      <c r="B130">
        <v>43116</v>
      </c>
      <c r="C130" t="s">
        <v>3494</v>
      </c>
      <c r="G130">
        <v>1</v>
      </c>
    </row>
    <row r="131" spans="1:9" x14ac:dyDescent="0.3">
      <c r="A131" s="8" t="s">
        <v>3493</v>
      </c>
      <c r="B131">
        <v>43105</v>
      </c>
      <c r="C131" t="s">
        <v>3494</v>
      </c>
      <c r="G131">
        <v>1</v>
      </c>
    </row>
    <row r="132" spans="1:9" x14ac:dyDescent="0.3">
      <c r="A132" t="s">
        <v>2199</v>
      </c>
      <c r="B132">
        <v>34450</v>
      </c>
      <c r="C132" s="8" t="s">
        <v>3506</v>
      </c>
      <c r="G132">
        <v>1</v>
      </c>
    </row>
    <row r="133" spans="1:9" s="162" customFormat="1" x14ac:dyDescent="0.3">
      <c r="A133" s="8" t="s">
        <v>409</v>
      </c>
      <c r="B133">
        <v>36402</v>
      </c>
      <c r="C133" s="8" t="s">
        <v>3506</v>
      </c>
      <c r="D133"/>
      <c r="E133"/>
      <c r="F133"/>
      <c r="G133">
        <v>1</v>
      </c>
      <c r="H133"/>
    </row>
    <row r="134" spans="1:9" ht="20.3" x14ac:dyDescent="0.3">
      <c r="A134" s="235" t="s">
        <v>493</v>
      </c>
      <c r="B134" s="238">
        <v>38038</v>
      </c>
      <c r="C134" s="157" t="s">
        <v>3440</v>
      </c>
      <c r="D134" s="206" t="s">
        <v>3495</v>
      </c>
      <c r="E134" s="151"/>
      <c r="F134" s="151"/>
      <c r="G134" s="151"/>
      <c r="H134" s="151">
        <v>1</v>
      </c>
    </row>
    <row r="135" spans="1:9" ht="20.3" x14ac:dyDescent="0.3">
      <c r="A135" s="235" t="s">
        <v>494</v>
      </c>
      <c r="B135" s="238">
        <v>38044</v>
      </c>
      <c r="C135" s="157" t="s">
        <v>3440</v>
      </c>
      <c r="D135" s="206" t="s">
        <v>3495</v>
      </c>
      <c r="E135" s="151"/>
      <c r="F135" s="151"/>
      <c r="G135" s="151"/>
      <c r="H135" s="151">
        <v>1</v>
      </c>
    </row>
    <row r="136" spans="1:9" ht="20.3" x14ac:dyDescent="0.3">
      <c r="A136" s="235" t="s">
        <v>3366</v>
      </c>
      <c r="B136" s="238">
        <v>37792</v>
      </c>
      <c r="C136" s="157" t="s">
        <v>3440</v>
      </c>
      <c r="D136" s="206" t="s">
        <v>3495</v>
      </c>
      <c r="E136" s="151"/>
      <c r="F136" s="151"/>
      <c r="G136" s="151"/>
      <c r="H136" s="151">
        <v>1</v>
      </c>
      <c r="I136" s="153"/>
    </row>
    <row r="137" spans="1:9" s="162" customFormat="1" ht="20.3" x14ac:dyDescent="0.3">
      <c r="A137" s="234" t="s">
        <v>512</v>
      </c>
      <c r="B137" s="238">
        <v>38082</v>
      </c>
      <c r="C137" s="157" t="s">
        <v>3440</v>
      </c>
      <c r="D137" s="206" t="s">
        <v>3495</v>
      </c>
      <c r="E137" s="151"/>
      <c r="F137" s="151"/>
      <c r="G137" s="151"/>
      <c r="H137" s="151">
        <v>1</v>
      </c>
    </row>
    <row r="138" spans="1:9" ht="20.3" x14ac:dyDescent="0.3">
      <c r="A138" s="234" t="s">
        <v>513</v>
      </c>
      <c r="B138" s="238">
        <v>38083</v>
      </c>
      <c r="C138" s="157" t="s">
        <v>3440</v>
      </c>
      <c r="D138" s="206" t="s">
        <v>3495</v>
      </c>
      <c r="E138" s="151"/>
      <c r="F138" s="151"/>
      <c r="G138" s="151"/>
      <c r="H138" s="151">
        <v>1</v>
      </c>
    </row>
    <row r="139" spans="1:9" ht="20.3" x14ac:dyDescent="0.3">
      <c r="A139" s="233" t="s">
        <v>3359</v>
      </c>
      <c r="B139" s="237">
        <v>37934</v>
      </c>
      <c r="C139" s="157" t="s">
        <v>3440</v>
      </c>
      <c r="D139" s="206" t="s">
        <v>3495</v>
      </c>
      <c r="E139" s="151"/>
      <c r="F139" s="151"/>
      <c r="G139" s="151"/>
      <c r="H139" s="151">
        <v>1</v>
      </c>
    </row>
    <row r="140" spans="1:9" ht="20.3" x14ac:dyDescent="0.3">
      <c r="A140" s="233" t="s">
        <v>3360</v>
      </c>
      <c r="B140" s="237">
        <v>37951</v>
      </c>
      <c r="C140" s="157" t="s">
        <v>3440</v>
      </c>
      <c r="D140" s="206" t="s">
        <v>3495</v>
      </c>
      <c r="E140" s="151"/>
      <c r="F140" s="151"/>
      <c r="G140" s="151"/>
      <c r="H140" s="151">
        <v>1</v>
      </c>
    </row>
    <row r="141" spans="1:9" ht="20.3" x14ac:dyDescent="0.3">
      <c r="A141" s="233" t="s">
        <v>3361</v>
      </c>
      <c r="B141" s="237">
        <v>37953</v>
      </c>
      <c r="C141" s="157" t="s">
        <v>3440</v>
      </c>
      <c r="D141" s="206" t="s">
        <v>3495</v>
      </c>
      <c r="E141" s="151"/>
      <c r="F141" s="151"/>
      <c r="G141" s="151"/>
      <c r="H141" s="151">
        <v>1</v>
      </c>
    </row>
    <row r="142" spans="1:9" ht="20.3" x14ac:dyDescent="0.3">
      <c r="A142" s="233" t="s">
        <v>3362</v>
      </c>
      <c r="B142" s="237">
        <v>38299</v>
      </c>
      <c r="C142" s="157" t="s">
        <v>3440</v>
      </c>
      <c r="D142" s="206" t="s">
        <v>3495</v>
      </c>
      <c r="E142" s="151"/>
      <c r="F142" s="151"/>
      <c r="G142" s="151"/>
      <c r="H142" s="151">
        <v>1</v>
      </c>
    </row>
    <row r="143" spans="1:9" ht="20.3" x14ac:dyDescent="0.3">
      <c r="A143" s="233" t="s">
        <v>3363</v>
      </c>
      <c r="B143" s="237">
        <v>38374</v>
      </c>
      <c r="C143" s="157" t="s">
        <v>3440</v>
      </c>
      <c r="D143" s="206" t="s">
        <v>3495</v>
      </c>
      <c r="E143" s="151"/>
      <c r="F143" s="151"/>
      <c r="G143" s="151"/>
      <c r="H143" s="151">
        <v>1</v>
      </c>
    </row>
    <row r="144" spans="1:9" ht="20.3" x14ac:dyDescent="0.3">
      <c r="A144" s="233" t="s">
        <v>3364</v>
      </c>
      <c r="B144" s="237">
        <v>38376</v>
      </c>
      <c r="C144" s="157" t="s">
        <v>3440</v>
      </c>
      <c r="D144" s="206" t="s">
        <v>3495</v>
      </c>
      <c r="E144" s="151"/>
      <c r="F144" s="151"/>
      <c r="G144" s="151"/>
      <c r="H144" s="151">
        <v>1</v>
      </c>
    </row>
    <row r="145" spans="1:10" ht="20.3" x14ac:dyDescent="0.3">
      <c r="A145" s="233" t="s">
        <v>3365</v>
      </c>
      <c r="B145" s="237">
        <v>38399</v>
      </c>
      <c r="C145" s="157" t="s">
        <v>3440</v>
      </c>
      <c r="D145" s="206" t="s">
        <v>3495</v>
      </c>
      <c r="E145" s="151"/>
      <c r="F145" s="151"/>
      <c r="G145" s="151"/>
      <c r="H145" s="151">
        <v>1</v>
      </c>
      <c r="I145" s="159"/>
      <c r="J145" s="159"/>
    </row>
    <row r="146" spans="1:10" x14ac:dyDescent="0.3">
      <c r="A146" t="s">
        <v>1679</v>
      </c>
      <c r="B146">
        <v>34322</v>
      </c>
      <c r="C146" s="8" t="s">
        <v>3370</v>
      </c>
      <c r="D146" s="189"/>
    </row>
    <row r="147" spans="1:10" x14ac:dyDescent="0.3">
      <c r="A147" s="8" t="s">
        <v>1858</v>
      </c>
      <c r="B147">
        <v>37893</v>
      </c>
      <c r="C147" t="s">
        <v>3371</v>
      </c>
      <c r="D147" s="189"/>
    </row>
    <row r="148" spans="1:10" x14ac:dyDescent="0.3">
      <c r="A148" t="s">
        <v>993</v>
      </c>
      <c r="B148">
        <v>36510</v>
      </c>
      <c r="C148" t="s">
        <v>3372</v>
      </c>
      <c r="D148" s="189"/>
    </row>
    <row r="149" spans="1:10" x14ac:dyDescent="0.3">
      <c r="A149" t="s">
        <v>2402</v>
      </c>
      <c r="B149">
        <v>35588</v>
      </c>
      <c r="C149" s="8" t="s">
        <v>3374</v>
      </c>
      <c r="D149" s="189"/>
      <c r="E149" s="157" t="s">
        <v>3375</v>
      </c>
      <c r="J149" s="188"/>
    </row>
    <row r="150" spans="1:10" x14ac:dyDescent="0.3">
      <c r="A150" t="s">
        <v>966</v>
      </c>
      <c r="B150">
        <v>32417</v>
      </c>
      <c r="C150" s="8" t="s">
        <v>3453</v>
      </c>
      <c r="D150" s="189"/>
      <c r="I150" s="153"/>
    </row>
    <row r="151" spans="1:10" x14ac:dyDescent="0.3">
      <c r="A151" t="s">
        <v>1524</v>
      </c>
      <c r="B151">
        <v>45011</v>
      </c>
      <c r="C151" s="8" t="s">
        <v>3453</v>
      </c>
      <c r="D151" s="189"/>
    </row>
    <row r="152" spans="1:10" x14ac:dyDescent="0.3">
      <c r="A152" t="s">
        <v>960</v>
      </c>
      <c r="B152">
        <v>54944</v>
      </c>
      <c r="C152" s="8" t="s">
        <v>3454</v>
      </c>
      <c r="D152" s="189"/>
    </row>
    <row r="153" spans="1:10" x14ac:dyDescent="0.3">
      <c r="A153" s="8" t="s">
        <v>89</v>
      </c>
      <c r="B153">
        <v>39571</v>
      </c>
      <c r="C153" s="198" t="s">
        <v>3509</v>
      </c>
      <c r="D153" s="189"/>
      <c r="F153">
        <v>-1</v>
      </c>
      <c r="H153">
        <v>1</v>
      </c>
    </row>
    <row r="154" spans="1:10" x14ac:dyDescent="0.3">
      <c r="A154" t="s">
        <v>118</v>
      </c>
      <c r="B154">
        <v>40826</v>
      </c>
      <c r="C154" s="198" t="s">
        <v>3509</v>
      </c>
      <c r="D154" s="189"/>
      <c r="F154">
        <v>-1</v>
      </c>
      <c r="H154">
        <v>1</v>
      </c>
      <c r="I154" s="153"/>
    </row>
    <row r="155" spans="1:10" s="158" customFormat="1" x14ac:dyDescent="0.3">
      <c r="A155" s="164" t="s">
        <v>107</v>
      </c>
      <c r="B155" s="158">
        <v>40681</v>
      </c>
      <c r="C155" s="164" t="s">
        <v>3457</v>
      </c>
      <c r="D155" s="195"/>
      <c r="H155" s="158">
        <v>1</v>
      </c>
    </row>
    <row r="156" spans="1:10" x14ac:dyDescent="0.3">
      <c r="A156" s="211" t="s">
        <v>2363</v>
      </c>
      <c r="B156" s="211">
        <v>31795</v>
      </c>
      <c r="C156" s="211" t="s">
        <v>3459</v>
      </c>
      <c r="D156" s="210"/>
      <c r="E156" s="211"/>
      <c r="F156" s="211">
        <v>-1</v>
      </c>
      <c r="G156" s="211"/>
      <c r="H156" s="211"/>
    </row>
    <row r="157" spans="1:10" x14ac:dyDescent="0.3">
      <c r="A157" s="8" t="s">
        <v>69</v>
      </c>
      <c r="B157">
        <v>32360</v>
      </c>
      <c r="C157" s="157" t="s">
        <v>3464</v>
      </c>
      <c r="D157" s="189"/>
      <c r="F157">
        <v>-1</v>
      </c>
      <c r="H157">
        <v>1</v>
      </c>
    </row>
    <row r="158" spans="1:10" x14ac:dyDescent="0.3">
      <c r="A158" t="s">
        <v>817</v>
      </c>
      <c r="B158">
        <v>33102</v>
      </c>
      <c r="C158" s="8" t="s">
        <v>3466</v>
      </c>
      <c r="D158" s="189"/>
    </row>
    <row r="159" spans="1:10" s="207" customFormat="1" x14ac:dyDescent="0.3">
      <c r="A159" s="207" t="s">
        <v>149</v>
      </c>
      <c r="B159" s="207">
        <v>39422</v>
      </c>
      <c r="C159" s="207" t="s">
        <v>3474</v>
      </c>
      <c r="D159" s="243"/>
      <c r="H159" s="207">
        <v>1</v>
      </c>
    </row>
    <row r="160" spans="1:10" x14ac:dyDescent="0.3">
      <c r="A160" s="159" t="s">
        <v>1137</v>
      </c>
      <c r="B160" s="159">
        <v>44637</v>
      </c>
      <c r="C160" s="159"/>
      <c r="D160" s="193"/>
      <c r="E160" s="159"/>
      <c r="F160" s="159"/>
      <c r="G160" s="159"/>
      <c r="H160" s="159"/>
    </row>
    <row r="161" spans="1:8" x14ac:dyDescent="0.3">
      <c r="A161" s="211" t="s">
        <v>2152</v>
      </c>
      <c r="B161" s="208">
        <v>40693</v>
      </c>
      <c r="C161" s="209" t="s">
        <v>3476</v>
      </c>
      <c r="D161" s="210"/>
      <c r="E161" s="211"/>
      <c r="F161" s="211">
        <v>-1</v>
      </c>
      <c r="G161" s="211"/>
      <c r="H161" s="211"/>
    </row>
    <row r="162" spans="1:8" x14ac:dyDescent="0.3">
      <c r="A162" s="8" t="s">
        <v>1006</v>
      </c>
      <c r="B162">
        <v>36930</v>
      </c>
      <c r="C162" s="157" t="s">
        <v>3479</v>
      </c>
      <c r="D162" s="189"/>
    </row>
    <row r="163" spans="1:8" x14ac:dyDescent="0.3">
      <c r="A163" t="s">
        <v>652</v>
      </c>
      <c r="B163">
        <v>42133</v>
      </c>
      <c r="C163" s="157" t="s">
        <v>3478</v>
      </c>
      <c r="D163" s="189"/>
    </row>
    <row r="164" spans="1:8" x14ac:dyDescent="0.3">
      <c r="A164" t="s">
        <v>646</v>
      </c>
      <c r="B164">
        <v>42113</v>
      </c>
      <c r="C164" s="157" t="s">
        <v>3480</v>
      </c>
      <c r="D164" s="189"/>
    </row>
    <row r="165" spans="1:8" x14ac:dyDescent="0.3">
      <c r="A165" t="s">
        <v>3041</v>
      </c>
      <c r="B165">
        <v>33103</v>
      </c>
      <c r="D165" s="189"/>
    </row>
    <row r="166" spans="1:8" x14ac:dyDescent="0.3">
      <c r="A166" s="8"/>
    </row>
  </sheetData>
  <autoFilter ref="A1:H165" xr:uid="{00000000-0009-0000-0000-000009000000}"/>
  <conditionalFormatting sqref="B36:B159 A34 B1:B33">
    <cfRule type="duplicateValues" dxfId="99" priority="26553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6</vt:i4>
      </vt:variant>
    </vt:vector>
  </HeadingPairs>
  <TitlesOfParts>
    <vt:vector size="28" baseType="lpstr">
      <vt:lpstr>Раздел 2</vt:lpstr>
      <vt:lpstr>Раздел 1 </vt:lpstr>
      <vt:lpstr>Лист2</vt:lpstr>
      <vt:lpstr>Лист6</vt:lpstr>
      <vt:lpstr>Лист3</vt:lpstr>
      <vt:lpstr>справка от 04.12.2023</vt:lpstr>
      <vt:lpstr>Лист5</vt:lpstr>
      <vt:lpstr>Лист7</vt:lpstr>
      <vt:lpstr>справка от 07.10.2023</vt:lpstr>
      <vt:lpstr>Лист1</vt:lpstr>
      <vt:lpstr>проект</vt:lpstr>
      <vt:lpstr>утвержденый</vt:lpstr>
      <vt:lpstr>ангарск</vt:lpstr>
      <vt:lpstr>Раздел 1</vt:lpstr>
      <vt:lpstr>Лист4</vt:lpstr>
      <vt:lpstr>предложения июнь 23</vt:lpstr>
      <vt:lpstr>АГО, отправлен по электронке</vt:lpstr>
      <vt:lpstr>исключение</vt:lpstr>
      <vt:lpstr>передвиж</vt:lpstr>
      <vt:lpstr>другое</vt:lpstr>
      <vt:lpstr>первая проверка по программе</vt:lpstr>
      <vt:lpstr>вторая проверка по рп</vt:lpstr>
      <vt:lpstr>'Раздел 1'!Заголовки_для_печати</vt:lpstr>
      <vt:lpstr>'Раздел 1 '!Заголовки_для_печати</vt:lpstr>
      <vt:lpstr>'Раздел 2'!Заголовки_для_печати</vt:lpstr>
      <vt:lpstr>О1874</vt:lpstr>
      <vt:lpstr>'Раздел 1 '!Область_печати</vt:lpstr>
      <vt:lpstr>'Раздел 2'!Область_печати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Дюндик Леонид Сергеевич</cp:lastModifiedBy>
  <cp:revision>3</cp:revision>
  <cp:lastPrinted>2025-08-13T01:53:59Z</cp:lastPrinted>
  <dcterms:created xsi:type="dcterms:W3CDTF">2013-05-02T05:11:39Z</dcterms:created>
  <dcterms:modified xsi:type="dcterms:W3CDTF">2025-08-13T08:19:15Z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